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style5.xml" ContentType="application/vnd.ms-office.chartstyle+xml"/>
  <Override PartName="/xl/charts/colors5.xml" ContentType="application/vnd.ms-office.chartcolorstyle+xml"/>
  <Override PartName="/xl/charts/chart14.xml" ContentType="application/vnd.openxmlformats-officedocument.drawingml.chart+xml"/>
  <Override PartName="/xl/charts/style6.xml" ContentType="application/vnd.ms-office.chartstyle+xml"/>
  <Override PartName="/xl/charts/colors6.xml" ContentType="application/vnd.ms-office.chartcolorstyle+xml"/>
  <Override PartName="/xl/charts/chart15.xml" ContentType="application/vnd.openxmlformats-officedocument.drawingml.chart+xml"/>
  <Override PartName="/xl/charts/style7.xml" ContentType="application/vnd.ms-office.chartstyle+xml"/>
  <Override PartName="/xl/charts/colors7.xml" ContentType="application/vnd.ms-office.chartcolorstyle+xml"/>
  <Override PartName="/xl/charts/chart16.xml" ContentType="application/vnd.openxmlformats-officedocument.drawingml.chart+xml"/>
  <Override PartName="/xl/charts/style8.xml" ContentType="application/vnd.ms-office.chartstyle+xml"/>
  <Override PartName="/xl/charts/colors8.xml" ContentType="application/vnd.ms-office.chartcolorstyle+xml"/>
  <Override PartName="/xl/drawings/drawing3.xml" ContentType="application/vnd.openxmlformats-officedocument.drawing+xml"/>
  <Override PartName="/xl/charts/chart17.xml" ContentType="application/vnd.openxmlformats-officedocument.drawingml.chart+xml"/>
  <Override PartName="/xl/charts/chart18.xml" ContentType="application/vnd.openxmlformats-officedocument.drawingml.chart+xml"/>
  <Override PartName="/xl/drawings/drawing4.xml" ContentType="application/vnd.openxmlformats-officedocument.drawing+xml"/>
  <Override PartName="/xl/charts/chart19.xml" ContentType="application/vnd.openxmlformats-officedocument.drawingml.chart+xml"/>
  <Override PartName="/xl/drawings/drawing5.xml" ContentType="application/vnd.openxmlformats-officedocument.drawing+xml"/>
  <Override PartName="/xl/charts/chart20.xml" ContentType="application/vnd.openxmlformats-officedocument.drawingml.chart+xml"/>
  <Override PartName="/xl/drawings/drawing6.xml" ContentType="application/vnd.openxmlformats-officedocument.drawing+xml"/>
  <Override PartName="/xl/charts/chart21.xml" ContentType="application/vnd.openxmlformats-officedocument.drawingml.chart+xml"/>
  <Override PartName="/xl/charts/chart22.xml" ContentType="application/vnd.openxmlformats-officedocument.drawingml.chart+xml"/>
  <Override PartName="/xl/drawings/drawing7.xml" ContentType="application/vnd.openxmlformats-officedocument.drawing+xml"/>
  <Override PartName="/xl/charts/chart23.xml" ContentType="application/vnd.openxmlformats-officedocument.drawingml.chart+xml"/>
  <Override PartName="/xl/drawings/drawing8.xml" ContentType="application/vnd.openxmlformats-officedocument.drawing+xml"/>
  <Override PartName="/xl/charts/chart24.xml" ContentType="application/vnd.openxmlformats-officedocument.drawingml.chart+xml"/>
  <Override PartName="/xl/drawings/drawing9.xml" ContentType="application/vnd.openxmlformats-officedocument.drawing+xml"/>
  <Override PartName="/xl/charts/chart25.xml" ContentType="application/vnd.openxmlformats-officedocument.drawingml.chart+xml"/>
  <Override PartName="/xl/charts/chart26.xml" ContentType="application/vnd.openxmlformats-officedocument.drawingml.chart+xml"/>
  <Override PartName="/xl/drawings/drawing10.xml" ContentType="application/vnd.openxmlformats-officedocument.drawing+xml"/>
  <Override PartName="/xl/charts/chart27.xml" ContentType="application/vnd.openxmlformats-officedocument.drawingml.chart+xml"/>
  <Override PartName="/xl/drawings/drawing11.xml" ContentType="application/vnd.openxmlformats-officedocument.drawing+xml"/>
  <Override PartName="/xl/charts/chart28.xml" ContentType="application/vnd.openxmlformats-officedocument.drawingml.chart+xml"/>
  <Override PartName="/xl/drawings/drawing12.xml" ContentType="application/vnd.openxmlformats-officedocument.drawing+xml"/>
  <Override PartName="/xl/charts/chart29.xml" ContentType="application/vnd.openxmlformats-officedocument.drawingml.chart+xml"/>
  <Override PartName="/xl/charts/chart30.xml" ContentType="application/vnd.openxmlformats-officedocument.drawingml.chart+xml"/>
  <Override PartName="/xl/drawings/drawing13.xml" ContentType="application/vnd.openxmlformats-officedocument.drawing+xml"/>
  <Override PartName="/xl/charts/chart31.xml" ContentType="application/vnd.openxmlformats-officedocument.drawingml.chart+xml"/>
  <Override PartName="/xl/drawings/drawing14.xml" ContentType="application/vnd.openxmlformats-officedocument.drawing+xml"/>
  <Override PartName="/xl/charts/chart3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23" documentId="8_{35424386-D2FF-4D13-B42A-18CE9D77E81D}" xr6:coauthVersionLast="47" xr6:coauthVersionMax="47" xr10:uidLastSave="{C225C148-0C69-4692-BB99-298237419F13}"/>
  <bookViews>
    <workbookView minimized="1" xWindow="2660" yWindow="2660" windowWidth="14400" windowHeight="8170" tabRatio="908" firstSheet="5" activeTab="5" xr2:uid="{00000000-000D-0000-FFFF-FFFF00000000}"/>
  </bookViews>
  <sheets>
    <sheet name="Notice" sheetId="26" r:id="rId1"/>
    <sheet name="DATA &gt;&gt;" sheetId="5" r:id="rId2"/>
    <sheet name="Base Produits" sheetId="67" state="hidden" r:id="rId3"/>
    <sheet name="PT Storengy" sheetId="13" r:id="rId4"/>
    <sheet name="PTC NaTran" sheetId="38" r:id="rId5"/>
    <sheet name="RESULTS" sheetId="27" r:id="rId6"/>
    <sheet name="Calculs &gt;&gt;" sheetId="74" r:id="rId7"/>
    <sheet name="Serene_A_I" sheetId="11" r:id="rId8"/>
    <sheet name="Serene_A_W" sheetId="29" r:id="rId9"/>
    <sheet name="Atlantique_I" sheetId="14" r:id="rId10"/>
    <sheet name="Atlantique_W" sheetId="33" r:id="rId11"/>
    <sheet name="Serene_N_I" sheetId="28" r:id="rId12"/>
    <sheet name="Serene_N_W" sheetId="30" r:id="rId13"/>
    <sheet name="Nord-Est_I" sheetId="68" r:id="rId14"/>
    <sheet name="Nord-Est_W" sheetId="69" r:id="rId15"/>
    <sheet name="Saline_I" sheetId="17" r:id="rId16"/>
    <sheet name="Saline_W" sheetId="31" r:id="rId17"/>
    <sheet name="Sud-Est_I" sheetId="70" r:id="rId18"/>
    <sheet name="Sud-Est_W" sheetId="71" r:id="rId19"/>
    <sheet name="Sediane_I" sheetId="16" r:id="rId20"/>
    <sheet name="Sediane_W" sheetId="32" r:id="rId21"/>
    <sheet name="Nord-Ouest_I" sheetId="72" r:id="rId22"/>
    <sheet name="Nord-Ouest_W" sheetId="73" r:id="rId23"/>
  </sheets>
  <definedNames>
    <definedName name="_xlnm._FilterDatabase" localSheetId="9" hidden="1">Atlantique_I!$A$16:$O$231</definedName>
    <definedName name="_xlnm._FilterDatabase" localSheetId="10" hidden="1">Atlantique_W!$A$16:$U$231</definedName>
    <definedName name="_xlnm._FilterDatabase" localSheetId="13" hidden="1">'Nord-Est_I'!$A$16:$O$231</definedName>
    <definedName name="_xlnm._FilterDatabase" localSheetId="14" hidden="1">'Nord-Est_W'!$A$16:$V$231</definedName>
    <definedName name="_xlnm._FilterDatabase" localSheetId="21" hidden="1">'Nord-Ouest_I'!$A$16:$O$231</definedName>
    <definedName name="_xlnm._FilterDatabase" localSheetId="22" hidden="1">'Nord-Ouest_W'!$A$16:$U$213</definedName>
    <definedName name="_xlnm._FilterDatabase" localSheetId="3" hidden="1">'PT Storengy'!$A$7:$BA$7</definedName>
    <definedName name="_xlnm._FilterDatabase" localSheetId="4" hidden="1">'PTC NaTran'!$A$6:$T$11006</definedName>
    <definedName name="_xlnm._FilterDatabase" localSheetId="17" hidden="1">'Sud-Est_I'!$A$16:$O$231</definedName>
    <definedName name="_xlnm._FilterDatabase" localSheetId="18" hidden="1">'Sud-Est_W'!$A$16:$U$231</definedName>
    <definedName name="liste_produits">"'Liste produits'!$A$3:$A$8"</definedName>
    <definedName name="Mercure_Addin_Mark_0c2de7ab_6013_4fe3_a6b9_4e42e028fde5" localSheetId="15">Saline_I!#REF!</definedName>
    <definedName name="Mercure_Addin_Mark_0c2de7ab_6013_4fe3_a6b9_4e42e028fde5" localSheetId="16">Saline_W!#REF!</definedName>
    <definedName name="Mercure_Addin_Mark_2f3e0e57_3fd8_4fe6_ac89_49f4b132f0cb" localSheetId="19">Sediane_I!#REF!</definedName>
    <definedName name="Mercure_Addin_Mark_2f3e0e57_3fd8_4fe6_ac89_49f4b132f0cb" localSheetId="20">Sediane_W!#REF!</definedName>
    <definedName name="Mercure_Addin_Mark_5511f7e8_6642_49c7_a320_49cbe7925b05" localSheetId="7">Serene_A_I!#REF!</definedName>
    <definedName name="Mercure_Addin_Mark_5511f7e8_6642_49c7_a320_49cbe7925b05" localSheetId="8">Serene_A_W!#REF!</definedName>
    <definedName name="Mercure_Addin_Mark_5511f7e8_6642_49c7_a320_49cbe7925b05" localSheetId="11">Serene_N_I!#REF!</definedName>
    <definedName name="Mercure_Addin_Mark_5511f7e8_6642_49c7_a320_49cbe7925b05" localSheetId="12">Serene_N_W!#REF!</definedName>
    <definedName name="_xlnm.Print_Area" localSheetId="15">Saline_I!$G$1:$V$62</definedName>
    <definedName name="_xlnm.Print_Area" localSheetId="16">Saline_W!$G$1:$V$53</definedName>
    <definedName name="_xlnm.Print_Area" localSheetId="19">Sediane_I!$G$1:$U$75</definedName>
    <definedName name="_xlnm.Print_Area" localSheetId="20">Sediane_W!$G$1:$U$67</definedName>
    <definedName name="_xlnm.Print_Area" localSheetId="7">Serene_A_I!$G$1:$AG$75</definedName>
    <definedName name="_xlnm.Print_Area" localSheetId="8">Serene_A_W!$A$1:$AA$66</definedName>
    <definedName name="_xlnm.Print_Area" localSheetId="11">Serene_N_I!$G$1:$AA$75</definedName>
    <definedName name="_xlnm.Print_Area" localSheetId="12">Serene_N_W!$G$1:$AA$66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9" i="27" l="1"/>
  <c r="J24" i="27" l="1"/>
  <c r="J19" i="27"/>
  <c r="J14" i="27"/>
  <c r="J9" i="27"/>
  <c r="M178" i="27"/>
  <c r="M176" i="27"/>
  <c r="M174" i="27"/>
  <c r="M172" i="27"/>
  <c r="K24" i="27" l="1"/>
  <c r="E6" i="33"/>
  <c r="E6" i="69"/>
  <c r="E6" i="71"/>
  <c r="E6" i="73"/>
  <c r="E6" i="72" l="1"/>
  <c r="E6" i="70"/>
  <c r="E6" i="68"/>
  <c r="E6" i="14"/>
  <c r="W3" i="28"/>
  <c r="R3" i="28"/>
  <c r="V3" i="28"/>
  <c r="Q3" i="28"/>
  <c r="M169" i="27"/>
  <c r="M168" i="27"/>
  <c r="K19" i="27"/>
  <c r="I4" i="27"/>
  <c r="E5" i="73"/>
  <c r="E5" i="72"/>
  <c r="E5" i="71"/>
  <c r="E5" i="70"/>
  <c r="E5" i="69"/>
  <c r="E5" i="68"/>
  <c r="E5" i="33"/>
  <c r="E5" i="14"/>
  <c r="AJ41" i="11" l="1"/>
  <c r="G14" i="27" l="1"/>
  <c r="M4" i="27" l="1"/>
  <c r="L4" i="27" s="1"/>
  <c r="M225" i="27"/>
  <c r="G240" i="27" l="1"/>
  <c r="J234" i="27"/>
  <c r="J235" i="27"/>
  <c r="J223" i="27"/>
  <c r="A17" i="71" l="1"/>
  <c r="F6" i="70" l="1"/>
  <c r="F6" i="72"/>
  <c r="F6" i="68"/>
  <c r="L24" i="27" l="1"/>
  <c r="L19" i="27"/>
  <c r="L14" i="27"/>
  <c r="K14" i="27"/>
  <c r="L9" i="27"/>
  <c r="K9" i="27"/>
  <c r="A17" i="72" l="1"/>
  <c r="A17" i="70"/>
  <c r="E17" i="70" s="1" a="1"/>
  <c r="A17" i="68"/>
  <c r="A17" i="14"/>
  <c r="E17" i="14" s="1" a="1"/>
  <c r="A17" i="69"/>
  <c r="A17" i="33"/>
  <c r="D8" i="28" l="1"/>
  <c r="A17" i="73" l="1"/>
  <c r="V36" i="16"/>
  <c r="Q36" i="16"/>
  <c r="L36" i="16"/>
  <c r="G36" i="16"/>
  <c r="A35" i="16"/>
  <c r="A34" i="16" s="1"/>
  <c r="A33" i="16"/>
  <c r="A32" i="16" s="1"/>
  <c r="A31" i="16"/>
  <c r="A29" i="16"/>
  <c r="A28" i="16" s="1"/>
  <c r="V27" i="16"/>
  <c r="Q27" i="16"/>
  <c r="L27" i="16"/>
  <c r="G27" i="16"/>
  <c r="V24" i="16"/>
  <c r="Q24" i="16"/>
  <c r="L24" i="16"/>
  <c r="G24" i="16"/>
  <c r="A22" i="16"/>
  <c r="A21" i="16" s="1"/>
  <c r="A20" i="16"/>
  <c r="A18" i="16"/>
  <c r="A16" i="16"/>
  <c r="V15" i="16"/>
  <c r="Q15" i="16"/>
  <c r="L15" i="16"/>
  <c r="G15" i="16"/>
  <c r="V36" i="17"/>
  <c r="Q36" i="17"/>
  <c r="L36" i="17"/>
  <c r="G36" i="17"/>
  <c r="A35" i="17"/>
  <c r="A33" i="17"/>
  <c r="A32" i="17" s="1"/>
  <c r="A31" i="17"/>
  <c r="A29" i="17"/>
  <c r="A28" i="17" s="1"/>
  <c r="V27" i="17"/>
  <c r="Q27" i="17"/>
  <c r="L27" i="17"/>
  <c r="G27" i="17"/>
  <c r="V24" i="17"/>
  <c r="Q24" i="17"/>
  <c r="L24" i="17"/>
  <c r="G24" i="17"/>
  <c r="A22" i="17"/>
  <c r="A20" i="17"/>
  <c r="A18" i="17"/>
  <c r="A17" i="17" s="1"/>
  <c r="A16" i="17"/>
  <c r="V15" i="17"/>
  <c r="Q15" i="17"/>
  <c r="L15" i="17"/>
  <c r="G15" i="17"/>
  <c r="V36" i="28"/>
  <c r="Q36" i="28"/>
  <c r="L36" i="28"/>
  <c r="G36" i="28"/>
  <c r="A35" i="28"/>
  <c r="A33" i="28"/>
  <c r="A32" i="28" s="1"/>
  <c r="A31" i="28"/>
  <c r="A29" i="28"/>
  <c r="A28" i="28" s="1"/>
  <c r="V27" i="28"/>
  <c r="Q27" i="28"/>
  <c r="L27" i="28"/>
  <c r="G27" i="28"/>
  <c r="V24" i="28"/>
  <c r="Q24" i="28"/>
  <c r="L24" i="28"/>
  <c r="G24" i="28"/>
  <c r="A22" i="28"/>
  <c r="A20" i="28"/>
  <c r="A18" i="28"/>
  <c r="A17" i="28" s="1"/>
  <c r="A16" i="28"/>
  <c r="V15" i="28"/>
  <c r="Q15" i="28"/>
  <c r="L15" i="28"/>
  <c r="G15" i="28"/>
  <c r="V36" i="11"/>
  <c r="V27" i="11"/>
  <c r="V24" i="11"/>
  <c r="V15" i="11"/>
  <c r="Q36" i="11"/>
  <c r="Q27" i="11"/>
  <c r="Q24" i="11"/>
  <c r="Q15" i="11"/>
  <c r="L36" i="11"/>
  <c r="L27" i="11"/>
  <c r="L24" i="11"/>
  <c r="L15" i="11"/>
  <c r="Q34" i="16" l="1"/>
  <c r="V34" i="16"/>
  <c r="L34" i="16"/>
  <c r="G34" i="16"/>
  <c r="G31" i="28"/>
  <c r="L31" i="28"/>
  <c r="Q31" i="28"/>
  <c r="V31" i="28"/>
  <c r="V28" i="17"/>
  <c r="Q28" i="17"/>
  <c r="L28" i="17"/>
  <c r="G28" i="17"/>
  <c r="V16" i="17"/>
  <c r="Q16" i="17"/>
  <c r="L16" i="17"/>
  <c r="G16" i="17"/>
  <c r="V17" i="17"/>
  <c r="Q17" i="17"/>
  <c r="L17" i="17"/>
  <c r="G17" i="17"/>
  <c r="V16" i="16"/>
  <c r="Q16" i="16"/>
  <c r="L16" i="16"/>
  <c r="G16" i="16"/>
  <c r="G29" i="28"/>
  <c r="L29" i="28"/>
  <c r="Q29" i="28"/>
  <c r="V29" i="28"/>
  <c r="Q33" i="28"/>
  <c r="G33" i="28"/>
  <c r="L33" i="28"/>
  <c r="V33" i="28"/>
  <c r="V32" i="17"/>
  <c r="Q32" i="17"/>
  <c r="L32" i="17"/>
  <c r="G32" i="17"/>
  <c r="G22" i="16"/>
  <c r="V22" i="16"/>
  <c r="Q22" i="16"/>
  <c r="L22" i="16"/>
  <c r="V28" i="16"/>
  <c r="Q28" i="16"/>
  <c r="L28" i="16"/>
  <c r="G28" i="16"/>
  <c r="Q33" i="16"/>
  <c r="V33" i="16"/>
  <c r="L33" i="16"/>
  <c r="G33" i="16"/>
  <c r="V17" i="28"/>
  <c r="Q17" i="28"/>
  <c r="L17" i="28"/>
  <c r="G17" i="28"/>
  <c r="L31" i="17"/>
  <c r="V31" i="17"/>
  <c r="Q31" i="17"/>
  <c r="G31" i="17"/>
  <c r="V29" i="17"/>
  <c r="Q29" i="17"/>
  <c r="L29" i="17"/>
  <c r="G29" i="17"/>
  <c r="V18" i="28"/>
  <c r="Q18" i="28"/>
  <c r="L18" i="28"/>
  <c r="G18" i="28"/>
  <c r="V22" i="28"/>
  <c r="G22" i="28"/>
  <c r="Q22" i="28"/>
  <c r="L22" i="28"/>
  <c r="V18" i="17"/>
  <c r="Q18" i="17"/>
  <c r="L18" i="17"/>
  <c r="G18" i="17"/>
  <c r="V18" i="16"/>
  <c r="Q18" i="16"/>
  <c r="L18" i="16"/>
  <c r="G18" i="16"/>
  <c r="G28" i="28"/>
  <c r="L28" i="28"/>
  <c r="Q28" i="28"/>
  <c r="V28" i="28"/>
  <c r="Q31" i="16"/>
  <c r="V31" i="16"/>
  <c r="G31" i="16"/>
  <c r="L31" i="16"/>
  <c r="V22" i="17"/>
  <c r="G22" i="17"/>
  <c r="Q22" i="17"/>
  <c r="L22" i="17"/>
  <c r="A19" i="16"/>
  <c r="V20" i="16"/>
  <c r="Q20" i="16"/>
  <c r="L20" i="16"/>
  <c r="G20" i="16"/>
  <c r="V29" i="16"/>
  <c r="Q29" i="16"/>
  <c r="L29" i="16"/>
  <c r="G29" i="16"/>
  <c r="V20" i="17"/>
  <c r="Q20" i="17"/>
  <c r="L20" i="17"/>
  <c r="G20" i="17"/>
  <c r="V21" i="16"/>
  <c r="L21" i="16"/>
  <c r="Q21" i="16"/>
  <c r="G21" i="16"/>
  <c r="V20" i="28"/>
  <c r="Q20" i="28"/>
  <c r="L20" i="28"/>
  <c r="G20" i="28"/>
  <c r="G32" i="28"/>
  <c r="L32" i="28"/>
  <c r="Q32" i="28"/>
  <c r="V32" i="28"/>
  <c r="L35" i="28"/>
  <c r="V35" i="28"/>
  <c r="Q35" i="28"/>
  <c r="G35" i="28"/>
  <c r="V33" i="17"/>
  <c r="Q33" i="17"/>
  <c r="G33" i="17"/>
  <c r="L33" i="17"/>
  <c r="G35" i="16"/>
  <c r="V35" i="16"/>
  <c r="Q35" i="16"/>
  <c r="L35" i="16"/>
  <c r="V35" i="17"/>
  <c r="Q35" i="17"/>
  <c r="G35" i="17"/>
  <c r="L35" i="17"/>
  <c r="V32" i="16"/>
  <c r="Q32" i="16"/>
  <c r="L32" i="16"/>
  <c r="G32" i="16"/>
  <c r="V16" i="28"/>
  <c r="Q16" i="28"/>
  <c r="L16" i="28"/>
  <c r="G16" i="28"/>
  <c r="A30" i="17"/>
  <c r="A17" i="16"/>
  <c r="A30" i="16"/>
  <c r="A21" i="17"/>
  <c r="A34" i="17"/>
  <c r="A19" i="17"/>
  <c r="A30" i="28"/>
  <c r="A21" i="28"/>
  <c r="A19" i="28"/>
  <c r="A34" i="28"/>
  <c r="A18" i="73"/>
  <c r="A19" i="73" s="1"/>
  <c r="S16" i="72"/>
  <c r="A18" i="71"/>
  <c r="A18" i="69"/>
  <c r="A19" i="69" s="1"/>
  <c r="A20" i="69" s="1"/>
  <c r="A21" i="69" s="1"/>
  <c r="A22" i="69" s="1"/>
  <c r="F16" i="68"/>
  <c r="W3" i="16"/>
  <c r="V3" i="16"/>
  <c r="W16" i="16" s="1"/>
  <c r="Q3" i="16"/>
  <c r="M3" i="16"/>
  <c r="L3" i="16"/>
  <c r="H3" i="16"/>
  <c r="G3" i="16"/>
  <c r="AJ41" i="16"/>
  <c r="AJ42" i="16" s="1"/>
  <c r="W3" i="17"/>
  <c r="V3" i="17"/>
  <c r="W18" i="17" s="1"/>
  <c r="R3" i="17"/>
  <c r="Q3" i="17"/>
  <c r="L3" i="17"/>
  <c r="H3" i="17"/>
  <c r="G3" i="17"/>
  <c r="H33" i="17" s="1"/>
  <c r="AJ41" i="17"/>
  <c r="AJ42" i="17" s="1"/>
  <c r="M3" i="28"/>
  <c r="H3" i="28"/>
  <c r="L3" i="28"/>
  <c r="G3" i="28"/>
  <c r="AJ41" i="28"/>
  <c r="AJ42" i="28" s="1"/>
  <c r="AJ43" i="28" s="1"/>
  <c r="AJ44" i="28" s="1"/>
  <c r="H31" i="28"/>
  <c r="R35" i="28"/>
  <c r="M16" i="28"/>
  <c r="O16" i="28" s="1"/>
  <c r="W31" i="28"/>
  <c r="Y31" i="28" s="1"/>
  <c r="H19" i="16"/>
  <c r="J19" i="16" s="1"/>
  <c r="F209" i="27"/>
  <c r="F214" i="27"/>
  <c r="F213" i="27"/>
  <c r="F212" i="27"/>
  <c r="F210" i="27"/>
  <c r="F211" i="27"/>
  <c r="Y27" i="17"/>
  <c r="I209" i="27"/>
  <c r="I214" i="27"/>
  <c r="I213" i="27"/>
  <c r="I212" i="27"/>
  <c r="I210" i="27"/>
  <c r="I211" i="27"/>
  <c r="Y27" i="16"/>
  <c r="L209" i="27"/>
  <c r="L214" i="27"/>
  <c r="L213" i="27"/>
  <c r="L212" i="27"/>
  <c r="L210" i="27"/>
  <c r="L211" i="27"/>
  <c r="I205" i="27"/>
  <c r="I203" i="27"/>
  <c r="I208" i="27"/>
  <c r="I207" i="27"/>
  <c r="I206" i="27"/>
  <c r="I204" i="27"/>
  <c r="O27" i="16"/>
  <c r="O27" i="28"/>
  <c r="J27" i="16"/>
  <c r="H17" i="17"/>
  <c r="J17" i="17" s="1"/>
  <c r="W16" i="28"/>
  <c r="Y16" i="28" s="1"/>
  <c r="H33" i="16"/>
  <c r="J33" i="16" s="1"/>
  <c r="M20" i="28"/>
  <c r="O20" i="28" s="1"/>
  <c r="H34" i="16"/>
  <c r="J34" i="16" s="1"/>
  <c r="R22" i="28"/>
  <c r="Y18" i="17"/>
  <c r="H16" i="17"/>
  <c r="J16" i="17" s="1"/>
  <c r="S6" i="17"/>
  <c r="T7" i="17" s="1"/>
  <c r="R18" i="17"/>
  <c r="T18" i="17" s="1"/>
  <c r="R32" i="17"/>
  <c r="T32" i="17" s="1"/>
  <c r="R29" i="17"/>
  <c r="T29" i="17" s="1"/>
  <c r="M22" i="16"/>
  <c r="O22" i="16" s="1"/>
  <c r="M31" i="16"/>
  <c r="O31" i="16" s="1"/>
  <c r="M35" i="16"/>
  <c r="O35" i="16" s="1"/>
  <c r="M16" i="16"/>
  <c r="O16" i="16" s="1"/>
  <c r="R3" i="31"/>
  <c r="T27" i="17"/>
  <c r="R30" i="17"/>
  <c r="T30" i="17" s="1"/>
  <c r="W32" i="17"/>
  <c r="Y32" i="17" s="1"/>
  <c r="V21" i="17"/>
  <c r="L21" i="17"/>
  <c r="Q21" i="17"/>
  <c r="G21" i="17"/>
  <c r="W20" i="17"/>
  <c r="Y20" i="17" s="1"/>
  <c r="W20" i="16"/>
  <c r="Y20" i="16" s="1"/>
  <c r="M32" i="16"/>
  <c r="O32" i="16" s="1"/>
  <c r="G19" i="16"/>
  <c r="L19" i="16"/>
  <c r="V19" i="16"/>
  <c r="Q19" i="16"/>
  <c r="I4" i="28"/>
  <c r="H35" i="28"/>
  <c r="J35" i="28" s="1"/>
  <c r="H20" i="28"/>
  <c r="J20" i="28" s="1"/>
  <c r="H28" i="28"/>
  <c r="J28" i="28" s="1"/>
  <c r="H18" i="28"/>
  <c r="J18" i="28" s="1"/>
  <c r="H17" i="28"/>
  <c r="J17" i="28" s="1"/>
  <c r="H29" i="28"/>
  <c r="J29" i="28" s="1"/>
  <c r="V3" i="32"/>
  <c r="W29" i="16"/>
  <c r="Y29" i="16" s="1"/>
  <c r="W22" i="16"/>
  <c r="Y22" i="16" s="1"/>
  <c r="W21" i="16"/>
  <c r="Y21" i="16" s="1"/>
  <c r="L34" i="17"/>
  <c r="G34" i="17"/>
  <c r="Q34" i="17"/>
  <c r="V34" i="17"/>
  <c r="L3" i="31"/>
  <c r="O6" i="31" s="1"/>
  <c r="M18" i="17"/>
  <c r="M31" i="17"/>
  <c r="M29" i="17"/>
  <c r="V3" i="31"/>
  <c r="W33" i="17"/>
  <c r="Y33" i="17" s="1"/>
  <c r="W29" i="17"/>
  <c r="Y29" i="17" s="1"/>
  <c r="W17" i="17"/>
  <c r="Y17" i="17" s="1"/>
  <c r="W35" i="17"/>
  <c r="Y35" i="17" s="1"/>
  <c r="R20" i="16"/>
  <c r="R22" i="16"/>
  <c r="R34" i="16"/>
  <c r="R35" i="16"/>
  <c r="L34" i="28"/>
  <c r="V34" i="28"/>
  <c r="Q34" i="28"/>
  <c r="G34" i="28"/>
  <c r="Q21" i="28"/>
  <c r="L21" i="28"/>
  <c r="V21" i="28"/>
  <c r="G21" i="28"/>
  <c r="R22" i="17"/>
  <c r="T22" i="17" s="1"/>
  <c r="W16" i="17"/>
  <c r="Y16" i="17" s="1"/>
  <c r="M20" i="17"/>
  <c r="R17" i="17"/>
  <c r="T17" i="17" s="1"/>
  <c r="R31" i="16"/>
  <c r="R32" i="16"/>
  <c r="V17" i="16"/>
  <c r="Q17" i="16"/>
  <c r="L17" i="16"/>
  <c r="G17" i="16"/>
  <c r="M32" i="28"/>
  <c r="O32" i="28" s="1"/>
  <c r="R28" i="16"/>
  <c r="W32" i="16"/>
  <c r="Y32" i="16" s="1"/>
  <c r="M28" i="16"/>
  <c r="O28" i="16" s="1"/>
  <c r="V30" i="16"/>
  <c r="Q30" i="16"/>
  <c r="L30" i="16"/>
  <c r="G30" i="16"/>
  <c r="R19" i="16"/>
  <c r="W35" i="16"/>
  <c r="Y35" i="16" s="1"/>
  <c r="R21" i="16"/>
  <c r="W31" i="16"/>
  <c r="Y31" i="16" s="1"/>
  <c r="W31" i="17"/>
  <c r="Y31" i="17" s="1"/>
  <c r="M32" i="17"/>
  <c r="M16" i="17"/>
  <c r="R28" i="28"/>
  <c r="V19" i="28"/>
  <c r="G19" i="28"/>
  <c r="Q19" i="28"/>
  <c r="L19" i="28"/>
  <c r="W35" i="28"/>
  <c r="Y35" i="28" s="1"/>
  <c r="H30" i="17"/>
  <c r="J30" i="17" s="1"/>
  <c r="M35" i="17"/>
  <c r="H35" i="17"/>
  <c r="J35" i="17" s="1"/>
  <c r="H31" i="16"/>
  <c r="J31" i="16" s="1"/>
  <c r="M29" i="16"/>
  <c r="O29" i="16" s="1"/>
  <c r="R29" i="16"/>
  <c r="M18" i="16"/>
  <c r="O18" i="16" s="1"/>
  <c r="H16" i="28"/>
  <c r="J16" i="28" s="1"/>
  <c r="R32" i="28"/>
  <c r="R28" i="17"/>
  <c r="T28" i="17" s="1"/>
  <c r="R33" i="17"/>
  <c r="T33" i="17" s="1"/>
  <c r="W33" i="16"/>
  <c r="Y33" i="16" s="1"/>
  <c r="M20" i="16"/>
  <c r="O20" i="16" s="1"/>
  <c r="M21" i="16"/>
  <c r="O21" i="16" s="1"/>
  <c r="W19" i="16"/>
  <c r="Y19" i="16" s="1"/>
  <c r="M33" i="16"/>
  <c r="O33" i="16" s="1"/>
  <c r="M35" i="28"/>
  <c r="O35" i="28" s="1"/>
  <c r="M18" i="28"/>
  <c r="O18" i="28" s="1"/>
  <c r="M29" i="28"/>
  <c r="O29" i="28" s="1"/>
  <c r="M22" i="28"/>
  <c r="O22" i="28" s="1"/>
  <c r="M31" i="28"/>
  <c r="O31" i="28" s="1"/>
  <c r="L16" i="70"/>
  <c r="S16" i="70"/>
  <c r="S4" i="28"/>
  <c r="R18" i="28"/>
  <c r="R29" i="28"/>
  <c r="R33" i="28"/>
  <c r="R17" i="28"/>
  <c r="I4" i="17"/>
  <c r="H20" i="17"/>
  <c r="J20" i="17" s="1"/>
  <c r="H18" i="17"/>
  <c r="J18" i="17" s="1"/>
  <c r="H31" i="17"/>
  <c r="J31" i="17" s="1"/>
  <c r="H32" i="17"/>
  <c r="J32" i="17" s="1"/>
  <c r="H28" i="17"/>
  <c r="J28" i="17" s="1"/>
  <c r="H29" i="17"/>
  <c r="J29" i="17" s="1"/>
  <c r="W29" i="28"/>
  <c r="Y29" i="28" s="1"/>
  <c r="W18" i="28"/>
  <c r="Y18" i="28" s="1"/>
  <c r="W33" i="28"/>
  <c r="Y33" i="28" s="1"/>
  <c r="W28" i="28"/>
  <c r="Y28" i="28" s="1"/>
  <c r="W20" i="28"/>
  <c r="Y20" i="28" s="1"/>
  <c r="W17" i="28"/>
  <c r="Y17" i="28" s="1"/>
  <c r="H35" i="16"/>
  <c r="J35" i="16" s="1"/>
  <c r="H21" i="16"/>
  <c r="J21" i="16" s="1"/>
  <c r="H29" i="16"/>
  <c r="J29" i="16" s="1"/>
  <c r="H20" i="16"/>
  <c r="J20" i="16" s="1"/>
  <c r="H28" i="16"/>
  <c r="J28" i="16" s="1"/>
  <c r="H22" i="16"/>
  <c r="J22" i="16" s="1"/>
  <c r="L16" i="68"/>
  <c r="S16" i="68"/>
  <c r="H22" i="28"/>
  <c r="J22" i="28" s="1"/>
  <c r="H33" i="28"/>
  <c r="J33" i="28" s="1"/>
  <c r="G30" i="28"/>
  <c r="L30" i="28"/>
  <c r="Q30" i="28"/>
  <c r="V30" i="28"/>
  <c r="H22" i="17"/>
  <c r="J22" i="17" s="1"/>
  <c r="R31" i="17"/>
  <c r="T31" i="17" s="1"/>
  <c r="M30" i="17"/>
  <c r="H32" i="16"/>
  <c r="J32" i="16" s="1"/>
  <c r="W18" i="16"/>
  <c r="Y18" i="16" s="1"/>
  <c r="H18" i="16"/>
  <c r="J18" i="16" s="1"/>
  <c r="M19" i="16"/>
  <c r="O19" i="16" s="1"/>
  <c r="R35" i="17"/>
  <c r="T35" i="17" s="1"/>
  <c r="W22" i="17"/>
  <c r="Y22" i="17" s="1"/>
  <c r="W22" i="28"/>
  <c r="Y22" i="28" s="1"/>
  <c r="M17" i="17"/>
  <c r="R20" i="28"/>
  <c r="R31" i="28"/>
  <c r="R16" i="28"/>
  <c r="R20" i="17"/>
  <c r="T20" i="17" s="1"/>
  <c r="M28" i="17"/>
  <c r="W28" i="17"/>
  <c r="Y28" i="17" s="1"/>
  <c r="H16" i="16"/>
  <c r="J16" i="16" s="1"/>
  <c r="R33" i="16"/>
  <c r="R16" i="16"/>
  <c r="W30" i="17"/>
  <c r="Y30" i="17" s="1"/>
  <c r="V30" i="17"/>
  <c r="Q30" i="17"/>
  <c r="L30" i="17"/>
  <c r="G30" i="17"/>
  <c r="H32" i="28"/>
  <c r="J32" i="28" s="1"/>
  <c r="W32" i="28"/>
  <c r="Y32" i="28" s="1"/>
  <c r="M28" i="28"/>
  <c r="O28" i="28" s="1"/>
  <c r="L19" i="17"/>
  <c r="G19" i="17"/>
  <c r="V19" i="17"/>
  <c r="Q19" i="17"/>
  <c r="R16" i="17"/>
  <c r="T16" i="17" s="1"/>
  <c r="M22" i="17"/>
  <c r="W34" i="16"/>
  <c r="Y34" i="16" s="1"/>
  <c r="W28" i="16"/>
  <c r="Y28" i="16" s="1"/>
  <c r="R18" i="16"/>
  <c r="M33" i="17"/>
  <c r="M17" i="28"/>
  <c r="O17" i="28" s="1"/>
  <c r="M33" i="28"/>
  <c r="O33" i="28" s="1"/>
  <c r="M34" i="16"/>
  <c r="O34" i="16" s="1"/>
  <c r="Y16" i="16"/>
  <c r="W3" i="30"/>
  <c r="Y27" i="28"/>
  <c r="J33" i="17"/>
  <c r="J27" i="17"/>
  <c r="J27" i="28"/>
  <c r="J31" i="28"/>
  <c r="W30" i="16"/>
  <c r="Y30" i="16" s="1"/>
  <c r="H30" i="16"/>
  <c r="J30" i="16" s="1"/>
  <c r="R30" i="16"/>
  <c r="M30" i="16"/>
  <c r="O30" i="16" s="1"/>
  <c r="M17" i="16"/>
  <c r="O17" i="16" s="1"/>
  <c r="W17" i="16"/>
  <c r="Y17" i="16" s="1"/>
  <c r="H17" i="16"/>
  <c r="J17" i="16" s="1"/>
  <c r="R17" i="16"/>
  <c r="R19" i="17"/>
  <c r="T19" i="17" s="1"/>
  <c r="M19" i="17"/>
  <c r="W19" i="17"/>
  <c r="Y19" i="17" s="1"/>
  <c r="H19" i="17"/>
  <c r="J19" i="17" s="1"/>
  <c r="M34" i="17"/>
  <c r="H34" i="17"/>
  <c r="J34" i="17" s="1"/>
  <c r="W34" i="17"/>
  <c r="Y34" i="17" s="1"/>
  <c r="R34" i="17"/>
  <c r="T34" i="17" s="1"/>
  <c r="H21" i="17"/>
  <c r="J21" i="17" s="1"/>
  <c r="R21" i="17"/>
  <c r="T21" i="17" s="1"/>
  <c r="M21" i="17"/>
  <c r="W21" i="17"/>
  <c r="Y21" i="17" s="1"/>
  <c r="W30" i="28"/>
  <c r="Y30" i="28" s="1"/>
  <c r="R30" i="28"/>
  <c r="H30" i="28"/>
  <c r="J30" i="28" s="1"/>
  <c r="M30" i="28"/>
  <c r="O30" i="28" s="1"/>
  <c r="M34" i="28"/>
  <c r="O34" i="28" s="1"/>
  <c r="W34" i="28"/>
  <c r="Y34" i="28" s="1"/>
  <c r="H34" i="28"/>
  <c r="J34" i="28" s="1"/>
  <c r="R34" i="28"/>
  <c r="R19" i="28"/>
  <c r="M19" i="28"/>
  <c r="O19" i="28" s="1"/>
  <c r="W19" i="28"/>
  <c r="Y19" i="28" s="1"/>
  <c r="H19" i="28"/>
  <c r="J19" i="28" s="1"/>
  <c r="H21" i="28"/>
  <c r="J21" i="28" s="1"/>
  <c r="R21" i="28"/>
  <c r="M21" i="28"/>
  <c r="O21" i="28" s="1"/>
  <c r="W21" i="28"/>
  <c r="Y21" i="28" s="1"/>
  <c r="Y6" i="17"/>
  <c r="N12" i="17"/>
  <c r="Q3" i="31"/>
  <c r="S12" i="31" s="1"/>
  <c r="H3" i="30"/>
  <c r="AM41" i="16"/>
  <c r="I6" i="28"/>
  <c r="J7" i="28" s="1"/>
  <c r="V3" i="30"/>
  <c r="Y6" i="30" s="1"/>
  <c r="A23" i="69"/>
  <c r="A24" i="69" s="1"/>
  <c r="G3" i="30"/>
  <c r="I12" i="30" s="1"/>
  <c r="W3" i="32"/>
  <c r="S6" i="28"/>
  <c r="T7" i="28" s="1"/>
  <c r="W3" i="31"/>
  <c r="T6" i="28"/>
  <c r="L3" i="30"/>
  <c r="N12" i="30" s="1"/>
  <c r="G3" i="31"/>
  <c r="I6" i="31" s="1"/>
  <c r="G3" i="32"/>
  <c r="I4" i="32" s="1"/>
  <c r="J6" i="28"/>
  <c r="N6" i="28"/>
  <c r="O7" i="28" s="1"/>
  <c r="I12" i="28"/>
  <c r="M3" i="30"/>
  <c r="H3" i="32"/>
  <c r="N12" i="28"/>
  <c r="Q3" i="30"/>
  <c r="S6" i="30" s="1"/>
  <c r="L3" i="32"/>
  <c r="H3" i="31"/>
  <c r="AK41" i="16"/>
  <c r="AN41" i="16" s="1"/>
  <c r="M3" i="32"/>
  <c r="A20" i="73"/>
  <c r="F16" i="72"/>
  <c r="L16" i="72"/>
  <c r="A18" i="72"/>
  <c r="A19" i="71"/>
  <c r="A18" i="70"/>
  <c r="F16" i="70"/>
  <c r="A18" i="68"/>
  <c r="S12" i="16"/>
  <c r="Q3" i="32"/>
  <c r="Y6" i="16"/>
  <c r="S4" i="16"/>
  <c r="S6" i="16"/>
  <c r="T7" i="16" s="1"/>
  <c r="T6" i="16"/>
  <c r="AJ43" i="16"/>
  <c r="AM42" i="16"/>
  <c r="AK42" i="16"/>
  <c r="AN42" i="16" s="1"/>
  <c r="N12" i="16"/>
  <c r="X4" i="16"/>
  <c r="X6" i="16"/>
  <c r="X12" i="16"/>
  <c r="I6" i="16"/>
  <c r="L191" i="27" s="1"/>
  <c r="N4" i="16"/>
  <c r="J6" i="16"/>
  <c r="N6" i="16"/>
  <c r="L197" i="27" s="1"/>
  <c r="I4" i="16"/>
  <c r="O6" i="16"/>
  <c r="I12" i="16"/>
  <c r="X6" i="31"/>
  <c r="X12" i="17"/>
  <c r="X4" i="17"/>
  <c r="X6" i="17"/>
  <c r="Y7" i="17" s="1"/>
  <c r="I12" i="17"/>
  <c r="AJ43" i="17"/>
  <c r="S12" i="17"/>
  <c r="T6" i="17"/>
  <c r="S4" i="17"/>
  <c r="N4" i="17"/>
  <c r="I6" i="17"/>
  <c r="I191" i="27" s="1"/>
  <c r="J6" i="17"/>
  <c r="N6" i="17"/>
  <c r="O6" i="17"/>
  <c r="AK42" i="17"/>
  <c r="AK41" i="17"/>
  <c r="AM41" i="28"/>
  <c r="AM42" i="28"/>
  <c r="AJ45" i="28"/>
  <c r="AM44" i="28"/>
  <c r="AK44" i="28"/>
  <c r="AN44" i="28" s="1"/>
  <c r="X6" i="28"/>
  <c r="AK42" i="28"/>
  <c r="AN42" i="28" s="1"/>
  <c r="AK43" i="28"/>
  <c r="AN43" i="28" s="1"/>
  <c r="Y6" i="28"/>
  <c r="AK41" i="28"/>
  <c r="AN41" i="28" s="1"/>
  <c r="AM43" i="28"/>
  <c r="X4" i="28"/>
  <c r="S12" i="28"/>
  <c r="X12" i="28"/>
  <c r="N4" i="28"/>
  <c r="O6" i="28"/>
  <c r="X12" i="32"/>
  <c r="X6" i="32"/>
  <c r="X7" i="32" s="1"/>
  <c r="F197" i="27"/>
  <c r="J191" i="27"/>
  <c r="J211" i="27"/>
  <c r="J210" i="27"/>
  <c r="J214" i="27"/>
  <c r="J212" i="27"/>
  <c r="J209" i="27"/>
  <c r="J213" i="27"/>
  <c r="M211" i="27"/>
  <c r="M210" i="27"/>
  <c r="M212" i="27"/>
  <c r="M213" i="27"/>
  <c r="M214" i="27"/>
  <c r="M209" i="27"/>
  <c r="G211" i="27"/>
  <c r="G210" i="27"/>
  <c r="G214" i="27"/>
  <c r="G212" i="27"/>
  <c r="G213" i="27"/>
  <c r="G209" i="27"/>
  <c r="F191" i="27"/>
  <c r="J205" i="27"/>
  <c r="J204" i="27"/>
  <c r="J203" i="27"/>
  <c r="J208" i="27"/>
  <c r="J206" i="27"/>
  <c r="J207" i="27"/>
  <c r="N4" i="31"/>
  <c r="N12" i="31"/>
  <c r="N6" i="31"/>
  <c r="O7" i="31" s="1"/>
  <c r="X4" i="32"/>
  <c r="S7" i="17"/>
  <c r="O6" i="30"/>
  <c r="Y6" i="31"/>
  <c r="X4" i="31"/>
  <c r="X12" i="31"/>
  <c r="Y6" i="32"/>
  <c r="S12" i="30"/>
  <c r="N7" i="28"/>
  <c r="T6" i="31"/>
  <c r="S6" i="31"/>
  <c r="T7" i="31" s="1"/>
  <c r="S4" i="31"/>
  <c r="S4" i="30"/>
  <c r="S7" i="28"/>
  <c r="X12" i="30"/>
  <c r="I7" i="28"/>
  <c r="X4" i="30"/>
  <c r="X6" i="30"/>
  <c r="Y7" i="30" s="1"/>
  <c r="I4" i="30"/>
  <c r="S12" i="32"/>
  <c r="T6" i="30"/>
  <c r="N6" i="32"/>
  <c r="M197" i="27" s="1"/>
  <c r="N12" i="32"/>
  <c r="J6" i="32"/>
  <c r="I12" i="32"/>
  <c r="J6" i="30"/>
  <c r="N4" i="32"/>
  <c r="J6" i="31"/>
  <c r="I4" i="31"/>
  <c r="I12" i="31"/>
  <c r="O6" i="32"/>
  <c r="N6" i="30"/>
  <c r="G197" i="27" s="1"/>
  <c r="N4" i="30"/>
  <c r="I6" i="30"/>
  <c r="J7" i="30" s="1"/>
  <c r="I6" i="32"/>
  <c r="J7" i="32" s="1"/>
  <c r="A21" i="73"/>
  <c r="A19" i="72"/>
  <c r="A20" i="71"/>
  <c r="A19" i="70"/>
  <c r="A25" i="69"/>
  <c r="A19" i="68"/>
  <c r="S4" i="32"/>
  <c r="T6" i="32"/>
  <c r="S6" i="32"/>
  <c r="T7" i="32" s="1"/>
  <c r="S7" i="16"/>
  <c r="AN41" i="17"/>
  <c r="AM41" i="17"/>
  <c r="AN42" i="17"/>
  <c r="AM42" i="17"/>
  <c r="O7" i="16"/>
  <c r="N7" i="16"/>
  <c r="Y7" i="16"/>
  <c r="X7" i="16"/>
  <c r="J7" i="16"/>
  <c r="I7" i="16"/>
  <c r="AJ44" i="16"/>
  <c r="AM43" i="16"/>
  <c r="AK43" i="16"/>
  <c r="AN43" i="16" s="1"/>
  <c r="Y7" i="31"/>
  <c r="X7" i="31"/>
  <c r="J7" i="31"/>
  <c r="I7" i="31"/>
  <c r="J192" i="27" s="1"/>
  <c r="X7" i="17"/>
  <c r="J7" i="17"/>
  <c r="I7" i="17"/>
  <c r="AJ44" i="17"/>
  <c r="AK43" i="17"/>
  <c r="O7" i="17"/>
  <c r="N7" i="17"/>
  <c r="T7" i="30"/>
  <c r="S7" i="30"/>
  <c r="AK45" i="28"/>
  <c r="AN45" i="28" s="1"/>
  <c r="AJ46" i="28"/>
  <c r="AM45" i="28"/>
  <c r="Y7" i="28"/>
  <c r="X7" i="28"/>
  <c r="H2" i="69" a="1"/>
  <c r="H2" i="73" a="1"/>
  <c r="I2" i="69" a="1"/>
  <c r="F2" i="73" a="1"/>
  <c r="F3" i="69" a="1"/>
  <c r="F3" i="72" a="1"/>
  <c r="I3" i="68" a="1"/>
  <c r="I3" i="72" a="1"/>
  <c r="F3" i="68" a="1"/>
  <c r="I2" i="73" a="1"/>
  <c r="I2" i="70" a="1"/>
  <c r="G3" i="69" a="1"/>
  <c r="G2" i="71" a="1"/>
  <c r="I3" i="70" a="1"/>
  <c r="I2" i="68" a="1"/>
  <c r="F3" i="73" a="1"/>
  <c r="I2" i="71" a="1"/>
  <c r="F3" i="71" a="1"/>
  <c r="G2" i="68" a="1"/>
  <c r="G3" i="68" a="1"/>
  <c r="I3" i="71" a="1"/>
  <c r="G2" i="70" a="1"/>
  <c r="I2" i="72" a="1"/>
  <c r="F2" i="68" a="1"/>
  <c r="F2" i="69" a="1"/>
  <c r="G3" i="73" a="1"/>
  <c r="H2" i="70" a="1"/>
  <c r="F2" i="71" a="1"/>
  <c r="H2" i="72" a="1"/>
  <c r="G2" i="72" a="1"/>
  <c r="G2" i="73" a="1"/>
  <c r="F2" i="70" a="1"/>
  <c r="F2" i="72" a="1"/>
  <c r="H2" i="68" a="1"/>
  <c r="H3" i="71" a="1"/>
  <c r="H3" i="70" a="1"/>
  <c r="F3" i="70" a="1"/>
  <c r="G3" i="72" a="1"/>
  <c r="I3" i="69" a="1"/>
  <c r="H2" i="71" a="1"/>
  <c r="G2" i="69" a="1"/>
  <c r="I3" i="73" a="1"/>
  <c r="I192" i="27" l="1"/>
  <c r="I141" i="17" a="1"/>
  <c r="I136" i="17" a="1"/>
  <c r="I137" i="17" a="1"/>
  <c r="I138" i="17" a="1"/>
  <c r="I139" i="17" a="1"/>
  <c r="I140" i="17" a="1"/>
  <c r="F192" i="27"/>
  <c r="I137" i="28" a="1"/>
  <c r="I129" i="28" a="1"/>
  <c r="I138" i="28" a="1"/>
  <c r="I141" i="28" a="1"/>
  <c r="I135" i="28" a="1"/>
  <c r="I127" i="28" a="1"/>
  <c r="I128" i="28" a="1"/>
  <c r="I130" i="28" a="1"/>
  <c r="I132" i="28" a="1"/>
  <c r="I131" i="28" a="1"/>
  <c r="I139" i="28" a="1"/>
  <c r="I140" i="28" a="1"/>
  <c r="I133" i="28" a="1"/>
  <c r="I126" i="28" a="1"/>
  <c r="I134" i="28" a="1"/>
  <c r="I136" i="28" a="1"/>
  <c r="F198" i="27"/>
  <c r="N126" i="28" a="1"/>
  <c r="N140" i="28" a="1"/>
  <c r="N136" i="28" a="1"/>
  <c r="N132" i="28" a="1"/>
  <c r="N133" i="28" a="1"/>
  <c r="N130" i="28" a="1"/>
  <c r="N141" i="28" a="1"/>
  <c r="N134" i="28" a="1"/>
  <c r="N128" i="28" a="1"/>
  <c r="N127" i="28" a="1"/>
  <c r="N135" i="28" a="1"/>
  <c r="N129" i="28" a="1"/>
  <c r="N131" i="28" a="1"/>
  <c r="N139" i="28" a="1"/>
  <c r="N137" i="28" a="1"/>
  <c r="N138" i="28" a="1"/>
  <c r="S104" i="16" a="1"/>
  <c r="S114" i="16" a="1"/>
  <c r="S125" i="16" a="1"/>
  <c r="S135" i="16" a="1"/>
  <c r="S105" i="16" a="1"/>
  <c r="S115" i="16" a="1"/>
  <c r="S136" i="16" a="1"/>
  <c r="S106" i="16" a="1"/>
  <c r="S116" i="16" a="1"/>
  <c r="S126" i="16" a="1"/>
  <c r="S137" i="16" a="1"/>
  <c r="S107" i="16" a="1"/>
  <c r="S117" i="16" a="1"/>
  <c r="S127" i="16" a="1"/>
  <c r="S118" i="16" a="1"/>
  <c r="S128" i="16" a="1"/>
  <c r="S138" i="16" a="1"/>
  <c r="S108" i="16" a="1"/>
  <c r="S119" i="16" a="1"/>
  <c r="S129" i="16" a="1"/>
  <c r="S139" i="16" a="1"/>
  <c r="S89" i="16" a="1"/>
  <c r="S109" i="16" a="1"/>
  <c r="S130" i="16" a="1"/>
  <c r="S140" i="16" a="1"/>
  <c r="S110" i="16" a="1"/>
  <c r="S120" i="16" a="1"/>
  <c r="S131" i="16" a="1"/>
  <c r="S141" i="16" a="1"/>
  <c r="S101" i="16" a="1"/>
  <c r="S111" i="16" a="1"/>
  <c r="S121" i="16" a="1"/>
  <c r="S122" i="16" a="1"/>
  <c r="S123" i="16" a="1"/>
  <c r="S124" i="16" a="1"/>
  <c r="S132" i="16" a="1"/>
  <c r="S133" i="16" a="1"/>
  <c r="S134" i="16" a="1"/>
  <c r="S112" i="16" a="1"/>
  <c r="S103" i="16" a="1"/>
  <c r="S102" i="16" a="1"/>
  <c r="S113" i="16" a="1"/>
  <c r="S131" i="28" a="1"/>
  <c r="S139" i="28" a="1"/>
  <c r="S132" i="28" a="1"/>
  <c r="S133" i="28" a="1"/>
  <c r="S141" i="28" a="1"/>
  <c r="S126" i="28" a="1"/>
  <c r="S134" i="28" a="1"/>
  <c r="S127" i="28" a="1"/>
  <c r="S136" i="28" a="1"/>
  <c r="S138" i="28" a="1"/>
  <c r="S135" i="28" a="1"/>
  <c r="S128" i="28" a="1"/>
  <c r="S137" i="28" a="1"/>
  <c r="S129" i="28" a="1"/>
  <c r="S130" i="28" a="1"/>
  <c r="S140" i="28" a="1"/>
  <c r="L192" i="27"/>
  <c r="L198" i="27"/>
  <c r="N123" i="16" a="1"/>
  <c r="N141" i="16" a="1"/>
  <c r="N132" i="16" a="1"/>
  <c r="N126" i="16" a="1"/>
  <c r="N127" i="16" a="1"/>
  <c r="N124" i="16" a="1"/>
  <c r="N118" i="16" a="1"/>
  <c r="N140" i="16" a="1"/>
  <c r="N133" i="16" a="1"/>
  <c r="N122" i="16" a="1"/>
  <c r="N116" i="16" a="1"/>
  <c r="N125" i="16" a="1"/>
  <c r="N134" i="16" a="1"/>
  <c r="N117" i="16" a="1"/>
  <c r="N135" i="16" a="1"/>
  <c r="N136" i="16" a="1"/>
  <c r="N119" i="16" a="1"/>
  <c r="N128" i="16" a="1"/>
  <c r="N137" i="16" a="1"/>
  <c r="N129" i="16" a="1"/>
  <c r="N121" i="16" a="1"/>
  <c r="N139" i="16" a="1"/>
  <c r="N120" i="16" a="1"/>
  <c r="N130" i="16" a="1"/>
  <c r="N138" i="16" a="1"/>
  <c r="N131" i="16" a="1"/>
  <c r="S110" i="30" a="1"/>
  <c r="S117" i="30" a="1"/>
  <c r="S96" i="30" a="1"/>
  <c r="S103" i="30" a="1"/>
  <c r="S118" i="30" a="1"/>
  <c r="S125" i="30" a="1"/>
  <c r="S132" i="30" a="1"/>
  <c r="S104" i="30" a="1"/>
  <c r="S111" i="30" a="1"/>
  <c r="S120" i="30" a="1"/>
  <c r="S97" i="30" a="1"/>
  <c r="S112" i="30" a="1"/>
  <c r="S119" i="30" a="1"/>
  <c r="S126" i="30" a="1"/>
  <c r="S113" i="30" a="1"/>
  <c r="S98" i="30" a="1"/>
  <c r="S105" i="30" a="1"/>
  <c r="S106" i="30" a="1"/>
  <c r="S127" i="30" a="1"/>
  <c r="S92" i="30" a="1"/>
  <c r="S99" i="30" a="1"/>
  <c r="S128" i="30" a="1"/>
  <c r="S100" i="30" a="1"/>
  <c r="S107" i="30" a="1"/>
  <c r="S114" i="30" a="1"/>
  <c r="S121" i="30" a="1"/>
  <c r="S93" i="30" a="1"/>
  <c r="S122" i="30" a="1"/>
  <c r="S129" i="30" a="1"/>
  <c r="S94" i="30" a="1"/>
  <c r="S101" i="30" a="1"/>
  <c r="S108" i="30" a="1"/>
  <c r="S115" i="30" a="1"/>
  <c r="S130" i="30" a="1"/>
  <c r="S116" i="30" a="1"/>
  <c r="S123" i="30" a="1"/>
  <c r="S102" i="30" a="1"/>
  <c r="S109" i="30" a="1"/>
  <c r="S124" i="30" a="1"/>
  <c r="S95" i="30" a="1"/>
  <c r="S131" i="30" a="1"/>
  <c r="Y7" i="32"/>
  <c r="N7" i="31"/>
  <c r="N8" i="31" s="1"/>
  <c r="G191" i="27"/>
  <c r="M191" i="27"/>
  <c r="O8" i="28"/>
  <c r="N118" i="28" s="1" a="1"/>
  <c r="T8" i="16"/>
  <c r="T8" i="28"/>
  <c r="S8" i="17"/>
  <c r="T9" i="17" s="1"/>
  <c r="X8" i="17"/>
  <c r="T8" i="17"/>
  <c r="N8" i="28"/>
  <c r="S7" i="31"/>
  <c r="S8" i="28"/>
  <c r="S9" i="28" s="1"/>
  <c r="J8" i="28"/>
  <c r="I8" i="28"/>
  <c r="X7" i="30"/>
  <c r="I7" i="30"/>
  <c r="D3" i="28"/>
  <c r="G19" i="27"/>
  <c r="R3" i="16"/>
  <c r="G24" i="27"/>
  <c r="M3" i="17"/>
  <c r="O7" i="30"/>
  <c r="N7" i="30"/>
  <c r="S7" i="32"/>
  <c r="I7" i="32"/>
  <c r="N7" i="32"/>
  <c r="O7" i="32"/>
  <c r="A22" i="73"/>
  <c r="A20" i="72"/>
  <c r="A21" i="71"/>
  <c r="A20" i="70"/>
  <c r="A26" i="69"/>
  <c r="A20" i="68"/>
  <c r="S8" i="16"/>
  <c r="T9" i="16" s="1"/>
  <c r="Y8" i="32"/>
  <c r="X8" i="32"/>
  <c r="AN43" i="17"/>
  <c r="AM43" i="17"/>
  <c r="Y8" i="17"/>
  <c r="N8" i="16"/>
  <c r="L199" i="27" s="1"/>
  <c r="O8" i="16"/>
  <c r="AJ45" i="16"/>
  <c r="AM44" i="16"/>
  <c r="AK44" i="16"/>
  <c r="AN44" i="16" s="1"/>
  <c r="J8" i="16"/>
  <c r="I8" i="16"/>
  <c r="L193" i="27" s="1"/>
  <c r="X8" i="16"/>
  <c r="Y8" i="16"/>
  <c r="J8" i="31"/>
  <c r="I8" i="31"/>
  <c r="J193" i="27" s="1"/>
  <c r="Y8" i="31"/>
  <c r="X8" i="31"/>
  <c r="AJ45" i="17"/>
  <c r="AK44" i="17"/>
  <c r="J8" i="17"/>
  <c r="I8" i="17"/>
  <c r="O8" i="17"/>
  <c r="N8" i="17"/>
  <c r="T8" i="30"/>
  <c r="S8" i="30"/>
  <c r="AM46" i="28"/>
  <c r="AK46" i="28"/>
  <c r="AN46" i="28" s="1"/>
  <c r="AJ47" i="28"/>
  <c r="X8" i="28"/>
  <c r="Y8" i="28"/>
  <c r="H3" i="72" a="1"/>
  <c r="G3" i="70" a="1"/>
  <c r="H3" i="68" a="1"/>
  <c r="S72" i="16" l="1" a="1"/>
  <c r="S74" i="16" a="1"/>
  <c r="S76" i="16" a="1"/>
  <c r="S80" i="16" a="1"/>
  <c r="S94" i="16" a="1"/>
  <c r="S98" i="16" a="1"/>
  <c r="S67" i="16" a="1"/>
  <c r="S85" i="16" a="1"/>
  <c r="S65" i="16" a="1"/>
  <c r="S100" i="16" a="1"/>
  <c r="N121" i="28" a="1"/>
  <c r="N123" i="28" a="1"/>
  <c r="I193" i="27"/>
  <c r="I131" i="17" a="1"/>
  <c r="I133" i="17" a="1"/>
  <c r="I135" i="17" a="1"/>
  <c r="I132" i="17" a="1"/>
  <c r="I134" i="17" a="1"/>
  <c r="Y9" i="17"/>
  <c r="F193" i="27"/>
  <c r="I116" i="28" a="1"/>
  <c r="I119" i="28" a="1"/>
  <c r="I122" i="28" a="1"/>
  <c r="I120" i="28" a="1"/>
  <c r="I117" i="28" a="1"/>
  <c r="I121" i="28" a="1"/>
  <c r="I124" i="28" a="1"/>
  <c r="I125" i="28" a="1"/>
  <c r="I118" i="28" a="1"/>
  <c r="I123" i="28" a="1"/>
  <c r="S79" i="16" a="1"/>
  <c r="S97" i="16" a="1"/>
  <c r="S73" i="16" a="1"/>
  <c r="N124" i="28" a="1"/>
  <c r="S69" i="16" a="1"/>
  <c r="S87" i="16" a="1"/>
  <c r="N116" i="28" a="1"/>
  <c r="S91" i="16" a="1"/>
  <c r="S77" i="16" a="1"/>
  <c r="S95" i="16" a="1"/>
  <c r="S90" i="16" a="1"/>
  <c r="S66" i="16" a="1"/>
  <c r="S84" i="16" a="1"/>
  <c r="N125" i="28" a="1"/>
  <c r="S71" i="16" a="1"/>
  <c r="S83" i="16" a="1"/>
  <c r="S70" i="16" a="1"/>
  <c r="S88" i="16" a="1"/>
  <c r="S64" i="16" a="1"/>
  <c r="N119" i="28" a="1"/>
  <c r="S93" i="16" a="1"/>
  <c r="S82" i="16" a="1"/>
  <c r="S99" i="16" a="1"/>
  <c r="S75" i="16" a="1"/>
  <c r="N120" i="28" a="1"/>
  <c r="S81" i="16" a="1"/>
  <c r="S78" i="16" a="1"/>
  <c r="S96" i="16" a="1"/>
  <c r="N122" i="28" a="1"/>
  <c r="S92" i="16" a="1"/>
  <c r="S68" i="16" a="1"/>
  <c r="S86" i="16" a="1"/>
  <c r="N117" i="28" a="1"/>
  <c r="S119" i="28" a="1"/>
  <c r="S118" i="28" a="1"/>
  <c r="S121" i="28" a="1"/>
  <c r="S122" i="28" a="1"/>
  <c r="S117" i="28" a="1"/>
  <c r="S116" i="28" a="1"/>
  <c r="S125" i="28" a="1"/>
  <c r="S123" i="28" a="1"/>
  <c r="S124" i="28" a="1"/>
  <c r="S120" i="28" a="1"/>
  <c r="N113" i="16" a="1"/>
  <c r="N104" i="16" a="1"/>
  <c r="N108" i="16" a="1"/>
  <c r="N109" i="16" a="1"/>
  <c r="N100" i="16" a="1"/>
  <c r="S89" i="30" a="1"/>
  <c r="N114" i="16" a="1"/>
  <c r="N115" i="16" a="1"/>
  <c r="N106" i="16" a="1"/>
  <c r="N112" i="16" a="1"/>
  <c r="N111" i="16" a="1"/>
  <c r="N101" i="16" a="1"/>
  <c r="N99" i="16" a="1"/>
  <c r="N98" i="16" a="1"/>
  <c r="N110" i="16" a="1"/>
  <c r="N107" i="16" a="1"/>
  <c r="N105" i="16" a="1"/>
  <c r="N102" i="16" a="1"/>
  <c r="N103" i="16" a="1"/>
  <c r="S64" i="30" a="1"/>
  <c r="S84" i="30" a="1"/>
  <c r="S82" i="30" a="1"/>
  <c r="G192" i="27"/>
  <c r="I98" i="30" a="1"/>
  <c r="I105" i="30" a="1"/>
  <c r="I112" i="30" a="1"/>
  <c r="I119" i="30" a="1"/>
  <c r="I127" i="30" a="1"/>
  <c r="I130" i="30" a="1"/>
  <c r="I95" i="30" a="1"/>
  <c r="I132" i="30" a="1"/>
  <c r="I91" i="30" a="1"/>
  <c r="I120" i="30" a="1"/>
  <c r="I128" i="30" a="1"/>
  <c r="I108" i="30" a="1"/>
  <c r="I88" i="30" a="1"/>
  <c r="I117" i="30" a="1"/>
  <c r="I92" i="30" a="1"/>
  <c r="I99" i="30" a="1"/>
  <c r="I106" i="30" a="1"/>
  <c r="I113" i="30" a="1"/>
  <c r="I115" i="30" a="1"/>
  <c r="I110" i="30" a="1"/>
  <c r="I114" i="30" a="1"/>
  <c r="I121" i="30" a="1"/>
  <c r="I129" i="30" a="1"/>
  <c r="I86" i="30" a="1"/>
  <c r="I93" i="30" a="1"/>
  <c r="I100" i="30" a="1"/>
  <c r="I107" i="30" a="1"/>
  <c r="I122" i="30" a="1"/>
  <c r="I87" i="30" a="1"/>
  <c r="I94" i="30" a="1"/>
  <c r="I101" i="30" a="1"/>
  <c r="I116" i="30" a="1"/>
  <c r="I123" i="30" a="1"/>
  <c r="I102" i="30" a="1"/>
  <c r="I109" i="30" a="1"/>
  <c r="I124" i="30" a="1"/>
  <c r="I131" i="30" a="1"/>
  <c r="I89" i="30" a="1"/>
  <c r="I104" i="30" a="1"/>
  <c r="I111" i="30" a="1"/>
  <c r="I118" i="30" a="1"/>
  <c r="I126" i="30" a="1"/>
  <c r="I103" i="30" a="1"/>
  <c r="I96" i="30" a="1"/>
  <c r="I97" i="30" a="1"/>
  <c r="I90" i="30" a="1"/>
  <c r="I125" i="30" a="1"/>
  <c r="S77" i="30" a="1"/>
  <c r="S67" i="30" a="1"/>
  <c r="N117" i="32" a="1"/>
  <c r="N128" i="32" a="1"/>
  <c r="N118" i="32" a="1"/>
  <c r="N119" i="32" a="1"/>
  <c r="N129" i="32" a="1"/>
  <c r="N110" i="32" a="1"/>
  <c r="N120" i="32" a="1"/>
  <c r="N130" i="32" a="1"/>
  <c r="N121" i="32" a="1"/>
  <c r="N131" i="32" a="1"/>
  <c r="N111" i="32" a="1"/>
  <c r="N122" i="32" a="1"/>
  <c r="N132" i="32" a="1"/>
  <c r="N112" i="32" a="1"/>
  <c r="N113" i="32" a="1"/>
  <c r="N123" i="32" a="1"/>
  <c r="N114" i="32" a="1"/>
  <c r="N124" i="32" a="1"/>
  <c r="N115" i="32" a="1"/>
  <c r="N125" i="32" a="1"/>
  <c r="N116" i="32" a="1"/>
  <c r="N126" i="32" a="1"/>
  <c r="N127" i="32" a="1"/>
  <c r="S86" i="30" a="1"/>
  <c r="S70" i="30" a="1"/>
  <c r="S60" i="30" a="1"/>
  <c r="S57" i="30" a="1"/>
  <c r="S55" i="30" a="1"/>
  <c r="S75" i="30" a="1"/>
  <c r="S53" i="30" a="1"/>
  <c r="S68" i="30" a="1"/>
  <c r="G198" i="27"/>
  <c r="N93" i="30" a="1"/>
  <c r="N101" i="30" a="1"/>
  <c r="N109" i="30" a="1"/>
  <c r="N117" i="30" a="1"/>
  <c r="N125" i="30" a="1"/>
  <c r="N114" i="30" a="1"/>
  <c r="N86" i="30" a="1"/>
  <c r="N110" i="30" a="1"/>
  <c r="N112" i="30" a="1"/>
  <c r="N106" i="30" a="1"/>
  <c r="N131" i="30" a="1"/>
  <c r="N94" i="30" a="1"/>
  <c r="N102" i="30" a="1"/>
  <c r="N118" i="30" a="1"/>
  <c r="N126" i="30" a="1"/>
  <c r="N130" i="30" a="1"/>
  <c r="N87" i="30" a="1"/>
  <c r="N95" i="30" a="1"/>
  <c r="N103" i="30" a="1"/>
  <c r="N111" i="30" a="1"/>
  <c r="N119" i="30" a="1"/>
  <c r="N127" i="30" a="1"/>
  <c r="N88" i="30" a="1"/>
  <c r="N104" i="30" a="1"/>
  <c r="N128" i="30" a="1"/>
  <c r="N96" i="30" a="1"/>
  <c r="N120" i="30" a="1"/>
  <c r="N90" i="30" a="1"/>
  <c r="N89" i="30" a="1"/>
  <c r="N97" i="30" a="1"/>
  <c r="N105" i="30" a="1"/>
  <c r="N113" i="30" a="1"/>
  <c r="N121" i="30" a="1"/>
  <c r="N129" i="30" a="1"/>
  <c r="N98" i="30" a="1"/>
  <c r="N122" i="30" a="1"/>
  <c r="N91" i="30" a="1"/>
  <c r="N99" i="30" a="1"/>
  <c r="N107" i="30" a="1"/>
  <c r="N92" i="30" a="1"/>
  <c r="N116" i="30" a="1"/>
  <c r="N108" i="30" a="1"/>
  <c r="N100" i="30" a="1"/>
  <c r="N115" i="30" a="1"/>
  <c r="N123" i="30" a="1"/>
  <c r="N124" i="30" a="1"/>
  <c r="N132" i="30" a="1"/>
  <c r="S88" i="30" a="1"/>
  <c r="S79" i="30" a="1"/>
  <c r="S90" i="30" a="1"/>
  <c r="S97" i="32" a="1"/>
  <c r="S108" i="32" a="1"/>
  <c r="S118" i="32" a="1"/>
  <c r="S128" i="32" a="1"/>
  <c r="S98" i="32" a="1"/>
  <c r="S119" i="32" a="1"/>
  <c r="S129" i="32" a="1"/>
  <c r="S99" i="32" a="1"/>
  <c r="S109" i="32" a="1"/>
  <c r="S120" i="32" a="1"/>
  <c r="S130" i="32" a="1"/>
  <c r="S100" i="32" a="1"/>
  <c r="S110" i="32" a="1"/>
  <c r="S131" i="32" a="1"/>
  <c r="S101" i="32" a="1"/>
  <c r="S111" i="32" a="1"/>
  <c r="S121" i="32" a="1"/>
  <c r="S132" i="32" a="1"/>
  <c r="S102" i="32" a="1"/>
  <c r="S112" i="32" a="1"/>
  <c r="S122" i="32" a="1"/>
  <c r="S113" i="32" a="1"/>
  <c r="S123" i="32" a="1"/>
  <c r="S103" i="32" a="1"/>
  <c r="S114" i="32" a="1"/>
  <c r="S124" i="32" a="1"/>
  <c r="S104" i="32" a="1"/>
  <c r="S125" i="32" a="1"/>
  <c r="S105" i="32" a="1"/>
  <c r="S115" i="32" a="1"/>
  <c r="S126" i="32" a="1"/>
  <c r="S106" i="32" a="1"/>
  <c r="S116" i="32" a="1"/>
  <c r="S107" i="32" a="1"/>
  <c r="S117" i="32" a="1"/>
  <c r="S127" i="32" a="1"/>
  <c r="S73" i="30" a="1"/>
  <c r="S72" i="30" a="1"/>
  <c r="S83" i="30" a="1"/>
  <c r="S66" i="30" a="1"/>
  <c r="S65" i="30" a="1"/>
  <c r="S63" i="30" a="1"/>
  <c r="S76" i="30" a="1"/>
  <c r="S81" i="30" a="1"/>
  <c r="S59" i="30" a="1"/>
  <c r="S87" i="30" a="1"/>
  <c r="S58" i="30" a="1"/>
  <c r="S56" i="30" a="1"/>
  <c r="S61" i="30" a="1"/>
  <c r="S74" i="30" a="1"/>
  <c r="S52" i="30" a="1"/>
  <c r="S80" i="30" a="1"/>
  <c r="S85" i="30" a="1"/>
  <c r="S69" i="30" a="1"/>
  <c r="S54" i="30" a="1"/>
  <c r="S78" i="30" a="1"/>
  <c r="S62" i="30" a="1"/>
  <c r="S71" i="30" a="1"/>
  <c r="S91" i="30" a="1"/>
  <c r="O8" i="31"/>
  <c r="X9" i="17"/>
  <c r="N9" i="28"/>
  <c r="N98" i="28" s="1" a="1"/>
  <c r="F199" i="27"/>
  <c r="M198" i="27"/>
  <c r="M192" i="27"/>
  <c r="I197" i="27"/>
  <c r="I199" i="27"/>
  <c r="I198" i="27"/>
  <c r="F205" i="27"/>
  <c r="F203" i="27"/>
  <c r="F206" i="27"/>
  <c r="F204" i="27"/>
  <c r="L205" i="27"/>
  <c r="L204" i="27"/>
  <c r="L203" i="27"/>
  <c r="S9" i="17"/>
  <c r="S8" i="32"/>
  <c r="T9" i="32" s="1"/>
  <c r="Y8" i="30"/>
  <c r="O9" i="28"/>
  <c r="N75" i="28" s="1" a="1"/>
  <c r="O27" i="17"/>
  <c r="O31" i="17"/>
  <c r="D31" i="17" s="1"/>
  <c r="B31" i="17" s="1"/>
  <c r="O33" i="17"/>
  <c r="D33" i="17" s="1"/>
  <c r="B33" i="17" s="1"/>
  <c r="O32" i="17"/>
  <c r="D32" i="17" s="1"/>
  <c r="B32" i="17" s="1"/>
  <c r="O18" i="17"/>
  <c r="D18" i="17" s="1"/>
  <c r="B18" i="17" s="1"/>
  <c r="O17" i="17"/>
  <c r="D17" i="17" s="1"/>
  <c r="B17" i="17" s="1"/>
  <c r="O29" i="17"/>
  <c r="D29" i="17" s="1"/>
  <c r="B29" i="17" s="1"/>
  <c r="O16" i="17"/>
  <c r="D16" i="17" s="1"/>
  <c r="B16" i="17" s="1"/>
  <c r="AL41" i="17" s="1"/>
  <c r="O28" i="17"/>
  <c r="D28" i="17" s="1"/>
  <c r="B28" i="17" s="1"/>
  <c r="O30" i="17"/>
  <c r="D30" i="17" s="1"/>
  <c r="B30" i="17" s="1"/>
  <c r="O20" i="17"/>
  <c r="D20" i="17" s="1"/>
  <c r="B20" i="17" s="1"/>
  <c r="O22" i="17"/>
  <c r="D22" i="17" s="1"/>
  <c r="B22" i="17" s="1"/>
  <c r="O35" i="17"/>
  <c r="D35" i="17" s="1"/>
  <c r="B35" i="17" s="1"/>
  <c r="O34" i="17"/>
  <c r="D34" i="17" s="1"/>
  <c r="B34" i="17" s="1"/>
  <c r="O19" i="17"/>
  <c r="D19" i="17" s="1"/>
  <c r="B19" i="17" s="1"/>
  <c r="O21" i="17"/>
  <c r="D21" i="17" s="1"/>
  <c r="B21" i="17" s="1"/>
  <c r="T27" i="16"/>
  <c r="T20" i="16"/>
  <c r="D20" i="16" s="1"/>
  <c r="B20" i="16" s="1"/>
  <c r="T29" i="16"/>
  <c r="D29" i="16" s="1"/>
  <c r="B29" i="16" s="1"/>
  <c r="T21" i="16"/>
  <c r="D21" i="16" s="1"/>
  <c r="B21" i="16" s="1"/>
  <c r="T35" i="16"/>
  <c r="D35" i="16" s="1"/>
  <c r="B35" i="16" s="1"/>
  <c r="T28" i="16"/>
  <c r="D28" i="16" s="1"/>
  <c r="B28" i="16" s="1"/>
  <c r="T34" i="16"/>
  <c r="D34" i="16" s="1"/>
  <c r="B34" i="16" s="1"/>
  <c r="T22" i="16"/>
  <c r="D22" i="16" s="1"/>
  <c r="B22" i="16" s="1"/>
  <c r="T16" i="16"/>
  <c r="D16" i="16" s="1"/>
  <c r="B16" i="16" s="1"/>
  <c r="AL41" i="16" s="1"/>
  <c r="T18" i="16"/>
  <c r="D18" i="16" s="1"/>
  <c r="B18" i="16" s="1"/>
  <c r="T32" i="16"/>
  <c r="D32" i="16" s="1"/>
  <c r="B32" i="16" s="1"/>
  <c r="T33" i="16"/>
  <c r="D33" i="16" s="1"/>
  <c r="B33" i="16" s="1"/>
  <c r="T19" i="16"/>
  <c r="D19" i="16" s="1"/>
  <c r="B19" i="16" s="1"/>
  <c r="T31" i="16"/>
  <c r="D31" i="16" s="1"/>
  <c r="B31" i="16" s="1"/>
  <c r="T17" i="16"/>
  <c r="D17" i="16" s="1"/>
  <c r="B17" i="16" s="1"/>
  <c r="T30" i="16"/>
  <c r="D30" i="16" s="1"/>
  <c r="B30" i="16" s="1"/>
  <c r="T27" i="28"/>
  <c r="T33" i="28"/>
  <c r="D33" i="28" s="1"/>
  <c r="B33" i="28" s="1"/>
  <c r="T17" i="28"/>
  <c r="D17" i="28" s="1"/>
  <c r="B17" i="28" s="1"/>
  <c r="T29" i="28"/>
  <c r="D29" i="28" s="1"/>
  <c r="B29" i="28" s="1"/>
  <c r="T18" i="28"/>
  <c r="D18" i="28" s="1"/>
  <c r="B18" i="28" s="1"/>
  <c r="T35" i="28"/>
  <c r="D35" i="28" s="1"/>
  <c r="B35" i="28" s="1"/>
  <c r="T32" i="28"/>
  <c r="D32" i="28" s="1"/>
  <c r="B32" i="28" s="1"/>
  <c r="T22" i="28"/>
  <c r="D22" i="28" s="1"/>
  <c r="B22" i="28" s="1"/>
  <c r="T31" i="28"/>
  <c r="D31" i="28" s="1"/>
  <c r="B31" i="28" s="1"/>
  <c r="T16" i="28"/>
  <c r="D16" i="28" s="1"/>
  <c r="B16" i="28" s="1"/>
  <c r="AL41" i="28" s="1"/>
  <c r="T20" i="28"/>
  <c r="D20" i="28" s="1"/>
  <c r="B20" i="28" s="1"/>
  <c r="T28" i="28"/>
  <c r="D28" i="28" s="1"/>
  <c r="B28" i="28" s="1"/>
  <c r="T19" i="28"/>
  <c r="D19" i="28" s="1"/>
  <c r="B19" i="28" s="1"/>
  <c r="T21" i="28"/>
  <c r="D21" i="28" s="1"/>
  <c r="B21" i="28" s="1"/>
  <c r="T34" i="28"/>
  <c r="D34" i="28" s="1"/>
  <c r="B34" i="28" s="1"/>
  <c r="T30" i="28"/>
  <c r="D30" i="28" s="1"/>
  <c r="B30" i="28" s="1"/>
  <c r="S8" i="31"/>
  <c r="T8" i="31"/>
  <c r="T9" i="28"/>
  <c r="S105" i="28" s="1" a="1"/>
  <c r="I9" i="28"/>
  <c r="J9" i="28"/>
  <c r="I66" i="28" s="1" a="1"/>
  <c r="X8" i="30"/>
  <c r="X9" i="30" s="1"/>
  <c r="I8" i="30"/>
  <c r="G193" i="27" s="1"/>
  <c r="J8" i="30"/>
  <c r="T8" i="32"/>
  <c r="S9" i="16"/>
  <c r="S59" i="16" s="1" a="1"/>
  <c r="M3" i="31"/>
  <c r="D3" i="17"/>
  <c r="D159" i="27" s="1"/>
  <c r="D5" i="17"/>
  <c r="R3" i="30"/>
  <c r="D155" i="27"/>
  <c r="D5" i="28"/>
  <c r="G155" i="27" s="1"/>
  <c r="R3" i="32"/>
  <c r="D3" i="16"/>
  <c r="D157" i="27" s="1"/>
  <c r="D5" i="16"/>
  <c r="I8" i="32"/>
  <c r="N8" i="32"/>
  <c r="M199" i="27" s="1"/>
  <c r="O8" i="32"/>
  <c r="O8" i="30"/>
  <c r="N8" i="30"/>
  <c r="G199" i="27" s="1"/>
  <c r="J8" i="32"/>
  <c r="A23" i="73"/>
  <c r="A21" i="72"/>
  <c r="A22" i="71"/>
  <c r="A21" i="70"/>
  <c r="A27" i="69"/>
  <c r="A21" i="68"/>
  <c r="Y9" i="32"/>
  <c r="X9" i="32"/>
  <c r="AM44" i="17"/>
  <c r="AN44" i="17"/>
  <c r="Y9" i="16"/>
  <c r="X9" i="16"/>
  <c r="O9" i="16"/>
  <c r="N9" i="16"/>
  <c r="L200" i="27" s="1"/>
  <c r="J9" i="16"/>
  <c r="I9" i="16"/>
  <c r="AJ46" i="16"/>
  <c r="AM45" i="16"/>
  <c r="AK45" i="16"/>
  <c r="AN45" i="16" s="1"/>
  <c r="J9" i="31"/>
  <c r="I9" i="31"/>
  <c r="J194" i="27" s="1"/>
  <c r="Y9" i="31"/>
  <c r="X9" i="31"/>
  <c r="N9" i="31"/>
  <c r="O9" i="31"/>
  <c r="Y10" i="17"/>
  <c r="X10" i="17"/>
  <c r="O9" i="17"/>
  <c r="N9" i="17"/>
  <c r="AJ46" i="17"/>
  <c r="AK45" i="17"/>
  <c r="J9" i="17"/>
  <c r="I9" i="17"/>
  <c r="I194" i="27" s="1"/>
  <c r="T9" i="30"/>
  <c r="S9" i="30"/>
  <c r="AM47" i="28"/>
  <c r="AK47" i="28"/>
  <c r="AN47" i="28" s="1"/>
  <c r="AJ48" i="28"/>
  <c r="T10" i="28"/>
  <c r="S10" i="28"/>
  <c r="F207" i="27" s="1"/>
  <c r="Y9" i="28"/>
  <c r="X9" i="28"/>
  <c r="N60" i="28" l="1" a="1"/>
  <c r="N100" i="28" a="1"/>
  <c r="N77" i="28" a="1"/>
  <c r="S60" i="16" a="1"/>
  <c r="N45" i="28" a="1"/>
  <c r="N47" i="28" a="1"/>
  <c r="N103" i="28" a="1"/>
  <c r="S63" i="16" a="1"/>
  <c r="N86" i="28" a="1"/>
  <c r="N66" i="28" a="1"/>
  <c r="S45" i="16" a="1"/>
  <c r="I114" i="17" a="1"/>
  <c r="N59" i="28" a="1"/>
  <c r="S50" i="16" a="1"/>
  <c r="S46" i="16" a="1"/>
  <c r="N62" i="28" a="1"/>
  <c r="I110" i="17" a="1"/>
  <c r="N56" i="28" a="1"/>
  <c r="I127" i="17" a="1"/>
  <c r="N49" i="28" a="1"/>
  <c r="I125" i="17" a="1"/>
  <c r="S62" i="16" a="1"/>
  <c r="N105" i="28" a="1"/>
  <c r="S55" i="16" a="1"/>
  <c r="I115" i="17" a="1"/>
  <c r="N46" i="28" a="1"/>
  <c r="S57" i="16" a="1"/>
  <c r="N82" i="28" a="1"/>
  <c r="F194" i="27"/>
  <c r="I91" i="28" a="1"/>
  <c r="I83" i="28" a="1"/>
  <c r="I113" i="28" a="1"/>
  <c r="I73" i="28" a="1"/>
  <c r="I103" i="28" a="1"/>
  <c r="I70" i="28" a="1"/>
  <c r="I51" i="28" a="1"/>
  <c r="I84" i="28" a="1"/>
  <c r="I98" i="28" a="1"/>
  <c r="I58" i="28" a="1"/>
  <c r="I46" i="28" a="1"/>
  <c r="I95" i="28" a="1"/>
  <c r="I108" i="28" a="1"/>
  <c r="I77" i="28" a="1"/>
  <c r="I64" i="28" a="1"/>
  <c r="I57" i="28" a="1"/>
  <c r="I102" i="28" a="1"/>
  <c r="I74" i="28" a="1"/>
  <c r="I59" i="28" a="1"/>
  <c r="I63" i="28" a="1"/>
  <c r="I69" i="28" a="1"/>
  <c r="I49" i="28" a="1"/>
  <c r="I104" i="28" a="1"/>
  <c r="I55" i="28" a="1"/>
  <c r="I81" i="28" a="1"/>
  <c r="I110" i="28" a="1"/>
  <c r="I78" i="28" a="1"/>
  <c r="I94" i="28" a="1"/>
  <c r="I100" i="28" a="1"/>
  <c r="I114" i="28" a="1"/>
  <c r="I86" i="28" a="1"/>
  <c r="I67" i="28" a="1"/>
  <c r="I50" i="28" a="1"/>
  <c r="I60" i="28" a="1"/>
  <c r="I105" i="28" a="1"/>
  <c r="I96" i="28" a="1"/>
  <c r="I97" i="28" a="1"/>
  <c r="I61" i="28" a="1"/>
  <c r="I107" i="28" a="1"/>
  <c r="I62" i="28" a="1"/>
  <c r="I43" i="28" a="1"/>
  <c r="I56" i="28" a="1"/>
  <c r="I90" i="28" a="1"/>
  <c r="I89" i="28" a="1"/>
  <c r="I42" i="28" a="1"/>
  <c r="I88" i="28" a="1"/>
  <c r="I47" i="28" a="1"/>
  <c r="I92" i="28" a="1"/>
  <c r="I93" i="28" a="1"/>
  <c r="I44" i="28" a="1"/>
  <c r="I53" i="28" a="1"/>
  <c r="I76" i="28" a="1"/>
  <c r="I106" i="28" a="1"/>
  <c r="I45" i="28" a="1"/>
  <c r="I71" i="28" a="1"/>
  <c r="I68" i="28" a="1"/>
  <c r="I48" i="28" a="1"/>
  <c r="I109" i="28" a="1"/>
  <c r="I52" i="28" a="1"/>
  <c r="I82" i="28" a="1"/>
  <c r="I75" i="28" a="1"/>
  <c r="I112" i="28" a="1"/>
  <c r="I101" i="28" a="1"/>
  <c r="I65" i="28" a="1"/>
  <c r="I54" i="28" a="1"/>
  <c r="I111" i="28" a="1"/>
  <c r="I99" i="28" a="1"/>
  <c r="I80" i="28" a="1"/>
  <c r="I79" i="28" a="1"/>
  <c r="I87" i="28" a="1"/>
  <c r="I85" i="28" a="1"/>
  <c r="I115" i="28" a="1"/>
  <c r="I72" i="28" a="1"/>
  <c r="S88" i="28" a="1"/>
  <c r="S90" i="28" a="1"/>
  <c r="N87" i="28" a="1"/>
  <c r="N57" i="28" a="1"/>
  <c r="N64" i="28" a="1"/>
  <c r="N70" i="28" a="1"/>
  <c r="I87" i="17" a="1"/>
  <c r="I103" i="17" a="1"/>
  <c r="I126" i="17" a="1"/>
  <c r="I102" i="17" a="1"/>
  <c r="I104" i="17" a="1"/>
  <c r="N42" i="28" a="1"/>
  <c r="I101" i="17" a="1"/>
  <c r="I123" i="17" a="1"/>
  <c r="I111" i="17" a="1"/>
  <c r="I99" i="17" a="1"/>
  <c r="S50" i="28" a="1"/>
  <c r="I121" i="17" a="1"/>
  <c r="N53" i="28" a="1"/>
  <c r="S53" i="16" a="1"/>
  <c r="S55" i="28" a="1"/>
  <c r="N83" i="28" a="1"/>
  <c r="N101" i="28" a="1"/>
  <c r="N85" i="28" a="1"/>
  <c r="I90" i="17" a="1"/>
  <c r="I95" i="17" a="1"/>
  <c r="I96" i="17" a="1"/>
  <c r="I98" i="17" a="1"/>
  <c r="S66" i="28" a="1"/>
  <c r="N48" i="28" a="1"/>
  <c r="N115" i="28" a="1"/>
  <c r="I124" i="17" a="1"/>
  <c r="N52" i="28" a="1"/>
  <c r="N79" i="28" a="1"/>
  <c r="N68" i="28" a="1"/>
  <c r="N110" i="28" a="1"/>
  <c r="N95" i="28" a="1"/>
  <c r="N55" i="28" a="1"/>
  <c r="I109" i="17" a="1"/>
  <c r="I128" i="17" a="1"/>
  <c r="I94" i="17" a="1"/>
  <c r="I116" i="17" a="1"/>
  <c r="T10" i="17"/>
  <c r="S49" i="28" a="1"/>
  <c r="N78" i="28" a="1"/>
  <c r="N69" i="28" a="1"/>
  <c r="N50" i="28" a="1"/>
  <c r="S42" i="16" a="1"/>
  <c r="N81" i="28" a="1"/>
  <c r="N96" i="28" a="1"/>
  <c r="I105" i="17" a="1"/>
  <c r="I89" i="17" a="1"/>
  <c r="I120" i="17" a="1"/>
  <c r="I108" i="17" a="1"/>
  <c r="S69" i="28" a="1"/>
  <c r="I92" i="17" a="1"/>
  <c r="S43" i="16" a="1"/>
  <c r="S49" i="16" a="1"/>
  <c r="S52" i="16" a="1"/>
  <c r="S47" i="16" a="1"/>
  <c r="S58" i="16" a="1"/>
  <c r="S56" i="16" a="1"/>
  <c r="S51" i="16" a="1"/>
  <c r="S73" i="28" a="1"/>
  <c r="S44" i="16" a="1"/>
  <c r="N111" i="28" a="1"/>
  <c r="N99" i="28" a="1"/>
  <c r="N104" i="28" a="1"/>
  <c r="N91" i="28" a="1"/>
  <c r="N90" i="28" a="1"/>
  <c r="I86" i="17" a="1"/>
  <c r="I113" i="17" a="1"/>
  <c r="I93" i="17" a="1"/>
  <c r="I107" i="17" a="1"/>
  <c r="S54" i="16" a="1"/>
  <c r="N10" i="28"/>
  <c r="N43" i="28" a="1"/>
  <c r="N112" i="28" a="1"/>
  <c r="N51" i="28" a="1"/>
  <c r="N113" i="28" a="1"/>
  <c r="N73" i="28" a="1"/>
  <c r="N92" i="28" a="1"/>
  <c r="N54" i="28" a="1"/>
  <c r="N88" i="28" a="1"/>
  <c r="N58" i="28" a="1"/>
  <c r="N71" i="28" a="1"/>
  <c r="N44" i="28" a="1"/>
  <c r="N93" i="28" a="1"/>
  <c r="N84" i="28" a="1"/>
  <c r="N72" i="28" a="1"/>
  <c r="N109" i="28" a="1"/>
  <c r="N102" i="28" a="1"/>
  <c r="N80" i="28" a="1"/>
  <c r="N74" i="28" a="1"/>
  <c r="N106" i="28" a="1"/>
  <c r="S68" i="28" a="1"/>
  <c r="S102" i="28" a="1"/>
  <c r="N76" i="28" a="1"/>
  <c r="N65" i="28" a="1"/>
  <c r="S61" i="16" a="1"/>
  <c r="N108" i="28" a="1"/>
  <c r="N107" i="28" a="1"/>
  <c r="N63" i="28" a="1"/>
  <c r="N114" i="28" a="1"/>
  <c r="I119" i="17" a="1"/>
  <c r="I130" i="17" a="1"/>
  <c r="I88" i="17" a="1"/>
  <c r="I118" i="17" a="1"/>
  <c r="I106" i="17" a="1"/>
  <c r="I97" i="17" a="1"/>
  <c r="I112" i="17" a="1"/>
  <c r="I100" i="17" a="1"/>
  <c r="S99" i="28" a="1"/>
  <c r="S57" i="28" a="1"/>
  <c r="N67" i="28" a="1"/>
  <c r="N89" i="28" a="1"/>
  <c r="N94" i="28" a="1"/>
  <c r="S48" i="16" a="1"/>
  <c r="N61" i="28" a="1"/>
  <c r="N97" i="28" a="1"/>
  <c r="I91" i="17" a="1"/>
  <c r="I129" i="17" a="1"/>
  <c r="I117" i="17" a="1"/>
  <c r="I122" i="17" a="1"/>
  <c r="S61" i="28" a="1"/>
  <c r="S75" i="28" a="1"/>
  <c r="S110" i="28" a="1"/>
  <c r="S46" i="28" a="1"/>
  <c r="S85" i="28" a="1"/>
  <c r="S81" i="28" a="1"/>
  <c r="S98" i="28" a="1"/>
  <c r="S103" i="28" a="1"/>
  <c r="S63" i="28" a="1"/>
  <c r="S111" i="28" a="1"/>
  <c r="S113" i="28" a="1"/>
  <c r="S62" i="28" a="1"/>
  <c r="S82" i="28" a="1"/>
  <c r="S80" i="28" a="1"/>
  <c r="S51" i="28" a="1"/>
  <c r="S84" i="28" a="1"/>
  <c r="S108" i="28" a="1"/>
  <c r="S79" i="28" a="1"/>
  <c r="S92" i="28" a="1"/>
  <c r="S48" i="28" a="1"/>
  <c r="S100" i="28" a="1"/>
  <c r="S42" i="28" a="1"/>
  <c r="S74" i="28" a="1"/>
  <c r="S96" i="28" a="1"/>
  <c r="S64" i="28" a="1"/>
  <c r="S77" i="28" a="1"/>
  <c r="S107" i="28" a="1"/>
  <c r="S106" i="28" a="1"/>
  <c r="S43" i="28" a="1"/>
  <c r="S83" i="28" a="1"/>
  <c r="S104" i="28" a="1"/>
  <c r="S54" i="28" a="1"/>
  <c r="S89" i="28" a="1"/>
  <c r="S86" i="28" a="1"/>
  <c r="S52" i="28" a="1"/>
  <c r="S53" i="28" a="1"/>
  <c r="S76" i="28" a="1"/>
  <c r="S58" i="28" a="1"/>
  <c r="S114" i="28" a="1"/>
  <c r="S115" i="28" a="1"/>
  <c r="S71" i="28" a="1"/>
  <c r="S45" i="28" a="1"/>
  <c r="S56" i="28" a="1"/>
  <c r="S101" i="28" a="1"/>
  <c r="S59" i="28" a="1"/>
  <c r="S87" i="28" a="1"/>
  <c r="S72" i="28" a="1"/>
  <c r="S95" i="28" a="1"/>
  <c r="S112" i="28" a="1"/>
  <c r="S70" i="28" a="1"/>
  <c r="S65" i="28" a="1"/>
  <c r="S109" i="28" a="1"/>
  <c r="S44" i="28" a="1"/>
  <c r="S97" i="28" a="1"/>
  <c r="S91" i="28" a="1"/>
  <c r="S35" i="30" a="1"/>
  <c r="S47" i="28" a="1"/>
  <c r="S67" i="28" a="1"/>
  <c r="S78" i="28" a="1"/>
  <c r="S94" i="28" a="1"/>
  <c r="S93" i="28" a="1"/>
  <c r="S60" i="28" a="1"/>
  <c r="I200" i="27"/>
  <c r="N46" i="16" a="1"/>
  <c r="S68" i="32" a="1"/>
  <c r="N97" i="16" a="1"/>
  <c r="N82" i="16" a="1"/>
  <c r="N86" i="16" a="1"/>
  <c r="N64" i="16" a="1"/>
  <c r="S56" i="32" a="1"/>
  <c r="S80" i="32" a="1"/>
  <c r="S83" i="32" a="1"/>
  <c r="N80" i="16" a="1"/>
  <c r="S57" i="32" a="1"/>
  <c r="N67" i="30" a="1"/>
  <c r="N61" i="16" a="1"/>
  <c r="N71" i="16" a="1"/>
  <c r="N87" i="16" a="1"/>
  <c r="N66" i="16" a="1"/>
  <c r="N56" i="16" a="1"/>
  <c r="N55" i="16" a="1"/>
  <c r="S74" i="32" a="1"/>
  <c r="N62" i="16" a="1"/>
  <c r="N83" i="16" a="1"/>
  <c r="N77" i="16" a="1"/>
  <c r="N78" i="16" a="1"/>
  <c r="N47" i="16" a="1"/>
  <c r="N73" i="16" a="1"/>
  <c r="N74" i="16" a="1"/>
  <c r="N69" i="16" a="1"/>
  <c r="N70" i="16" a="1"/>
  <c r="N65" i="16" a="1"/>
  <c r="N75" i="16" a="1"/>
  <c r="N60" i="16" a="1"/>
  <c r="N50" i="16" a="1"/>
  <c r="N57" i="16" a="1"/>
  <c r="N89" i="16" a="1"/>
  <c r="N90" i="16" a="1"/>
  <c r="N76" i="16" a="1"/>
  <c r="S44" i="30" a="1"/>
  <c r="N67" i="16" a="1"/>
  <c r="N81" i="16" a="1"/>
  <c r="N45" i="16" a="1"/>
  <c r="N92" i="16" a="1"/>
  <c r="N88" i="16" a="1"/>
  <c r="N53" i="16" a="1"/>
  <c r="N43" i="16" a="1"/>
  <c r="N93" i="16" a="1"/>
  <c r="N79" i="16" a="1"/>
  <c r="N94" i="16" a="1"/>
  <c r="N54" i="16" a="1"/>
  <c r="N49" i="16" a="1"/>
  <c r="N72" i="16" a="1"/>
  <c r="L194" i="27"/>
  <c r="N42" i="16" a="1"/>
  <c r="N68" i="16" a="1"/>
  <c r="N84" i="16" a="1"/>
  <c r="N85" i="16" a="1"/>
  <c r="N63" i="16" a="1"/>
  <c r="N95" i="16" a="1"/>
  <c r="L206" i="27"/>
  <c r="S75" i="32" a="1"/>
  <c r="N52" i="16" a="1"/>
  <c r="N58" i="16" a="1"/>
  <c r="N91" i="16" a="1"/>
  <c r="S72" i="32" a="1"/>
  <c r="S90" i="32" a="1"/>
  <c r="N59" i="16" a="1"/>
  <c r="N44" i="16" a="1"/>
  <c r="N51" i="16" a="1"/>
  <c r="N96" i="16" a="1"/>
  <c r="N48" i="16" a="1"/>
  <c r="N106" i="32" a="1"/>
  <c r="N93" i="32" a="1"/>
  <c r="N43" i="32" a="1"/>
  <c r="N59" i="32" a="1"/>
  <c r="N77" i="32" a="1"/>
  <c r="I80" i="30" a="1"/>
  <c r="I78" i="30" a="1"/>
  <c r="I77" i="30" a="1"/>
  <c r="S36" i="30" a="1"/>
  <c r="S51" i="30" a="1"/>
  <c r="S65" i="32" a="1"/>
  <c r="S62" i="32" a="1"/>
  <c r="S70" i="32" a="1"/>
  <c r="N82" i="30" a="1"/>
  <c r="N79" i="30" a="1"/>
  <c r="N78" i="30" a="1"/>
  <c r="N96" i="32" a="1"/>
  <c r="N83" i="32" a="1"/>
  <c r="N101" i="32" a="1"/>
  <c r="N50" i="32" a="1"/>
  <c r="N109" i="32" a="1"/>
  <c r="N67" i="32" a="1"/>
  <c r="I71" i="30" a="1"/>
  <c r="I70" i="30" a="1"/>
  <c r="I84" i="30" a="1"/>
  <c r="I83" i="30" a="1"/>
  <c r="D5" i="30"/>
  <c r="S45" i="30" a="1"/>
  <c r="S94" i="32" a="1"/>
  <c r="S54" i="32" a="1"/>
  <c r="S60" i="32" a="1"/>
  <c r="S88" i="32" a="1"/>
  <c r="N71" i="30" a="1"/>
  <c r="N70" i="30" a="1"/>
  <c r="S46" i="30" a="1"/>
  <c r="N86" i="32" a="1"/>
  <c r="N73" i="32" a="1"/>
  <c r="N102" i="32" a="1"/>
  <c r="N91" i="32" a="1"/>
  <c r="N88" i="32" a="1"/>
  <c r="N47" i="32" a="1"/>
  <c r="S49" i="30" a="1"/>
  <c r="I76" i="30" a="1"/>
  <c r="S40" i="30" a="1"/>
  <c r="S84" i="32" a="1"/>
  <c r="S91" i="32" a="1"/>
  <c r="S78" i="32" a="1"/>
  <c r="N81" i="30" a="1"/>
  <c r="N55" i="32" a="1"/>
  <c r="N94" i="32" a="1"/>
  <c r="N52" i="32" a="1"/>
  <c r="N92" i="32" a="1"/>
  <c r="N70" i="32" a="1"/>
  <c r="N78" i="32" a="1"/>
  <c r="S37" i="30" a="1"/>
  <c r="I69" i="30" a="1"/>
  <c r="S33" i="30" a="1"/>
  <c r="S86" i="32" a="1"/>
  <c r="S73" i="32" a="1"/>
  <c r="S81" i="32" a="1"/>
  <c r="S67" i="32" a="1"/>
  <c r="S39" i="30" a="1"/>
  <c r="N74" i="30" a="1"/>
  <c r="N73" i="30" a="1"/>
  <c r="N80" i="30" a="1"/>
  <c r="S48" i="30" a="1"/>
  <c r="N84" i="32" a="1"/>
  <c r="N44" i="32" a="1"/>
  <c r="N81" i="32" a="1"/>
  <c r="N60" i="32" a="1"/>
  <c r="N68" i="32" a="1"/>
  <c r="I73" i="30" a="1"/>
  <c r="I81" i="30" a="1"/>
  <c r="S76" i="32" a="1"/>
  <c r="S63" i="32" a="1"/>
  <c r="S92" i="32" a="1"/>
  <c r="S71" i="32" a="1"/>
  <c r="N83" i="30" a="1"/>
  <c r="S50" i="30" a="1"/>
  <c r="N74" i="32" a="1"/>
  <c r="N71" i="32" a="1"/>
  <c r="N57" i="32" a="1"/>
  <c r="N107" i="32" a="1"/>
  <c r="I74" i="30" a="1"/>
  <c r="S43" i="30" a="1"/>
  <c r="S66" i="32" a="1"/>
  <c r="S95" i="32" a="1"/>
  <c r="S82" i="32" a="1"/>
  <c r="S52" i="32" a="1"/>
  <c r="S89" i="32" a="1"/>
  <c r="S41" i="30" a="1"/>
  <c r="N75" i="30" a="1"/>
  <c r="S32" i="30" a="1"/>
  <c r="S42" i="30" a="1"/>
  <c r="N105" i="32" a="1"/>
  <c r="N63" i="32" a="1"/>
  <c r="N61" i="32" a="1"/>
  <c r="N99" i="32" a="1"/>
  <c r="N48" i="32" a="1"/>
  <c r="N97" i="32" a="1"/>
  <c r="I82" i="30" a="1"/>
  <c r="I72" i="30" a="1"/>
  <c r="I79" i="30" a="1"/>
  <c r="N95" i="32" a="1"/>
  <c r="N53" i="32" a="1"/>
  <c r="N51" i="32" a="1"/>
  <c r="N89" i="32" a="1"/>
  <c r="N76" i="32" a="1"/>
  <c r="I67" i="30" a="1"/>
  <c r="I75" i="30" a="1"/>
  <c r="S38" i="30" a="1"/>
  <c r="S64" i="32" a="1"/>
  <c r="S61" i="32" a="1"/>
  <c r="S79" i="32" a="1"/>
  <c r="S58" i="32" a="1"/>
  <c r="N84" i="30" a="1"/>
  <c r="N85" i="32" a="1"/>
  <c r="N103" i="32" a="1"/>
  <c r="N42" i="32" a="1"/>
  <c r="N100" i="32" a="1"/>
  <c r="N79" i="32" a="1"/>
  <c r="N66" i="32" a="1"/>
  <c r="I68" i="30" a="1"/>
  <c r="S47" i="30" a="1"/>
  <c r="S34" i="30" a="1"/>
  <c r="S55" i="32" a="1"/>
  <c r="S53" i="32" a="1"/>
  <c r="S69" i="32" a="1"/>
  <c r="N76" i="30" a="1"/>
  <c r="N68" i="30" a="1"/>
  <c r="N69" i="30" a="1"/>
  <c r="N85" i="30" a="1"/>
  <c r="N75" i="32" a="1"/>
  <c r="N64" i="32" a="1"/>
  <c r="N82" i="32" a="1"/>
  <c r="N90" i="32" a="1"/>
  <c r="N58" i="32" a="1"/>
  <c r="N108" i="32" a="1"/>
  <c r="N56" i="32" a="1"/>
  <c r="S96" i="32" a="1"/>
  <c r="S59" i="32" a="1"/>
  <c r="S87" i="32" a="1"/>
  <c r="N72" i="30" a="1"/>
  <c r="N77" i="30" a="1"/>
  <c r="N65" i="32" a="1"/>
  <c r="N54" i="32" a="1"/>
  <c r="N72" i="32" a="1"/>
  <c r="N80" i="32" a="1"/>
  <c r="N49" i="32" a="1"/>
  <c r="N98" i="32" a="1"/>
  <c r="N46" i="32" a="1"/>
  <c r="S85" i="32" a="1"/>
  <c r="S93" i="32" a="1"/>
  <c r="S77" i="32" a="1"/>
  <c r="N45" i="32" a="1"/>
  <c r="N104" i="32" a="1"/>
  <c r="N62" i="32" a="1"/>
  <c r="N69" i="32" a="1"/>
  <c r="N87" i="32" a="1"/>
  <c r="I85" i="30" a="1"/>
  <c r="S10" i="17"/>
  <c r="N41" i="28" a="1"/>
  <c r="N11" i="28"/>
  <c r="F202" i="27" s="1"/>
  <c r="F201" i="27"/>
  <c r="O10" i="28"/>
  <c r="F200" i="27"/>
  <c r="I9" i="32"/>
  <c r="M193" i="27"/>
  <c r="G205" i="27"/>
  <c r="G204" i="27"/>
  <c r="G206" i="27"/>
  <c r="G203" i="27"/>
  <c r="J199" i="27"/>
  <c r="J198" i="27"/>
  <c r="J200" i="27"/>
  <c r="J197" i="27"/>
  <c r="M204" i="27"/>
  <c r="M203" i="27"/>
  <c r="M205" i="27"/>
  <c r="G159" i="27"/>
  <c r="G157" i="27"/>
  <c r="S9" i="32"/>
  <c r="S47" i="32" s="1" a="1"/>
  <c r="N41" i="16" a="1"/>
  <c r="S10" i="16"/>
  <c r="D4" i="28"/>
  <c r="E155" i="27" s="1"/>
  <c r="F217" i="27" s="1"/>
  <c r="D4" i="17"/>
  <c r="E159" i="27" s="1"/>
  <c r="I217" i="27" s="1"/>
  <c r="D4" i="16"/>
  <c r="E157" i="27" s="1"/>
  <c r="L217" i="27" s="1"/>
  <c r="T10" i="16"/>
  <c r="J10" i="28"/>
  <c r="I10" i="28"/>
  <c r="F195" i="27" s="1"/>
  <c r="T9" i="31"/>
  <c r="S9" i="31"/>
  <c r="Y9" i="30"/>
  <c r="J9" i="30"/>
  <c r="I9" i="30"/>
  <c r="G194" i="27" s="1"/>
  <c r="O11" i="28"/>
  <c r="J9" i="32"/>
  <c r="D3" i="30"/>
  <c r="D4" i="30" s="1"/>
  <c r="D3" i="31"/>
  <c r="D4" i="31" s="1"/>
  <c r="D5" i="31"/>
  <c r="A118" i="31" s="1"/>
  <c r="D3" i="32"/>
  <c r="D4" i="32" s="1"/>
  <c r="D5" i="32"/>
  <c r="AO41" i="17"/>
  <c r="AO41" i="28"/>
  <c r="O9" i="30"/>
  <c r="N9" i="30"/>
  <c r="N9" i="32"/>
  <c r="M200" i="27" s="1"/>
  <c r="O9" i="32"/>
  <c r="A24" i="73"/>
  <c r="A22" i="72"/>
  <c r="A23" i="71"/>
  <c r="A22" i="70"/>
  <c r="A28" i="69"/>
  <c r="A22" i="68"/>
  <c r="Y10" i="32"/>
  <c r="X10" i="32"/>
  <c r="AM45" i="17"/>
  <c r="AN45" i="17"/>
  <c r="AJ47" i="16"/>
  <c r="AM46" i="16"/>
  <c r="AK46" i="16"/>
  <c r="AN46" i="16" s="1"/>
  <c r="O10" i="16"/>
  <c r="N10" i="16"/>
  <c r="L201" i="27" s="1"/>
  <c r="Y10" i="16"/>
  <c r="X10" i="16"/>
  <c r="I10" i="16"/>
  <c r="J10" i="16"/>
  <c r="N10" i="31"/>
  <c r="J201" i="27" s="1"/>
  <c r="O10" i="31"/>
  <c r="Y10" i="31"/>
  <c r="X10" i="31"/>
  <c r="J10" i="31"/>
  <c r="I10" i="31"/>
  <c r="J195" i="27" s="1"/>
  <c r="N10" i="17"/>
  <c r="O10" i="17"/>
  <c r="AJ47" i="17"/>
  <c r="AK46" i="17"/>
  <c r="X11" i="17"/>
  <c r="X97" i="17" s="1" a="1"/>
  <c r="Y11" i="17"/>
  <c r="J10" i="17"/>
  <c r="I10" i="17"/>
  <c r="T11" i="17"/>
  <c r="T10" i="30"/>
  <c r="S10" i="30"/>
  <c r="G207" i="27" s="1"/>
  <c r="Y10" i="30"/>
  <c r="X10" i="30"/>
  <c r="T11" i="28"/>
  <c r="S11" i="28"/>
  <c r="Y10" i="28"/>
  <c r="X10" i="28"/>
  <c r="AM48" i="28"/>
  <c r="AK48" i="28"/>
  <c r="AN48" i="28" s="1"/>
  <c r="AJ49" i="28"/>
  <c r="F4" i="73" a="1"/>
  <c r="G3" i="71" a="1"/>
  <c r="H3" i="69" a="1"/>
  <c r="F4" i="69" a="1"/>
  <c r="F4" i="68" a="1"/>
  <c r="F4" i="71" a="1"/>
  <c r="F4" i="70" a="1"/>
  <c r="H3" i="73" a="1"/>
  <c r="F4" i="72" a="1"/>
  <c r="X139" i="17" l="1" a="1"/>
  <c r="I67" i="17" a="1"/>
  <c r="X84" i="17" a="1"/>
  <c r="X125" i="17" a="1"/>
  <c r="X128" i="17" a="1"/>
  <c r="X137" i="17" a="1"/>
  <c r="X48" i="17" a="1"/>
  <c r="I45" i="17" a="1"/>
  <c r="X102" i="17" a="1"/>
  <c r="I74" i="17" a="1"/>
  <c r="I72" i="17" a="1"/>
  <c r="I42" i="17" a="1"/>
  <c r="X44" i="17" a="1"/>
  <c r="I59" i="17" a="1"/>
  <c r="X85" i="17" a="1"/>
  <c r="X69" i="17" a="1"/>
  <c r="X60" i="17" a="1"/>
  <c r="X86" i="17" a="1"/>
  <c r="X105" i="17" a="1"/>
  <c r="I83" i="17" a="1"/>
  <c r="X117" i="17" a="1"/>
  <c r="X96" i="17" a="1"/>
  <c r="X95" i="17" a="1"/>
  <c r="I49" i="17" a="1"/>
  <c r="X124" i="17" a="1"/>
  <c r="X127" i="17" a="1"/>
  <c r="X51" i="17" a="1"/>
  <c r="I77" i="17" a="1"/>
  <c r="I43" i="17" a="1"/>
  <c r="X59" i="17" a="1"/>
  <c r="X111" i="17" a="1"/>
  <c r="I76" i="17" a="1"/>
  <c r="X75" i="17" a="1"/>
  <c r="X43" i="17" a="1"/>
  <c r="I64" i="17" a="1"/>
  <c r="I66" i="17" a="1"/>
  <c r="I46" i="30" a="1"/>
  <c r="X92" i="17" a="1"/>
  <c r="X118" i="17" a="1"/>
  <c r="I48" i="17" a="1"/>
  <c r="I54" i="17" a="1"/>
  <c r="X120" i="17" a="1"/>
  <c r="X121" i="17" a="1"/>
  <c r="X109" i="17" a="1"/>
  <c r="X138" i="17" a="1"/>
  <c r="X66" i="17" a="1"/>
  <c r="X108" i="17" a="1"/>
  <c r="X141" i="17" a="1"/>
  <c r="X57" i="17" a="1"/>
  <c r="X68" i="17" a="1"/>
  <c r="I60" i="17" a="1"/>
  <c r="X46" i="17" a="1"/>
  <c r="S99" i="17" a="1"/>
  <c r="X52" i="17" a="1"/>
  <c r="X65" i="17" a="1"/>
  <c r="I81" i="17" a="1"/>
  <c r="X81" i="17" a="1"/>
  <c r="I73" i="17" a="1"/>
  <c r="X89" i="17" a="1"/>
  <c r="X73" i="17" a="1"/>
  <c r="X72" i="17" a="1"/>
  <c r="X112" i="17" a="1"/>
  <c r="I46" i="17" a="1"/>
  <c r="X101" i="17" a="1"/>
  <c r="X82" i="17" a="1"/>
  <c r="X122" i="17" a="1"/>
  <c r="X55" i="17" a="1"/>
  <c r="S108" i="17" a="1"/>
  <c r="I52" i="17" a="1"/>
  <c r="I65" i="17" a="1"/>
  <c r="X41" i="17" a="1"/>
  <c r="X63" i="17" a="1"/>
  <c r="X140" i="17" a="1"/>
  <c r="X67" i="17" a="1"/>
  <c r="X119" i="17" a="1"/>
  <c r="X126" i="17" a="1"/>
  <c r="X58" i="17" a="1"/>
  <c r="X110" i="17" a="1"/>
  <c r="X71" i="17" a="1"/>
  <c r="X134" i="17" a="1"/>
  <c r="X135" i="17" a="1"/>
  <c r="X93" i="17" a="1"/>
  <c r="X79" i="17" a="1"/>
  <c r="X42" i="17" a="1"/>
  <c r="X114" i="17" a="1"/>
  <c r="X103" i="17" a="1"/>
  <c r="X106" i="17" a="1"/>
  <c r="X62" i="17" a="1"/>
  <c r="X98" i="17" a="1"/>
  <c r="X136" i="17" a="1"/>
  <c r="X100" i="17" a="1"/>
  <c r="X132" i="17" a="1"/>
  <c r="X61" i="17" a="1"/>
  <c r="X53" i="17" a="1"/>
  <c r="X90" i="17" a="1"/>
  <c r="X129" i="17" a="1"/>
  <c r="X133" i="17" a="1"/>
  <c r="X78" i="17" a="1"/>
  <c r="X130" i="17" a="1"/>
  <c r="X99" i="17" a="1"/>
  <c r="X45" i="17" a="1"/>
  <c r="X83" i="17" a="1"/>
  <c r="I71" i="17" a="1"/>
  <c r="X76" i="17" a="1"/>
  <c r="X74" i="17" a="1"/>
  <c r="S11" i="17"/>
  <c r="S62" i="17" s="1" a="1"/>
  <c r="X131" i="17" a="1"/>
  <c r="X123" i="17" a="1"/>
  <c r="S134" i="17" a="1"/>
  <c r="I56" i="17" a="1"/>
  <c r="S42" i="17" a="1"/>
  <c r="X54" i="17" a="1"/>
  <c r="I55" i="17" a="1"/>
  <c r="X107" i="17" a="1"/>
  <c r="X104" i="17" a="1"/>
  <c r="X80" i="17" a="1"/>
  <c r="S79" i="17" a="1"/>
  <c r="I50" i="17" a="1"/>
  <c r="X88" i="17" a="1"/>
  <c r="I195" i="27"/>
  <c r="I47" i="17" a="1"/>
  <c r="I44" i="17" a="1"/>
  <c r="I85" i="17" a="1"/>
  <c r="I82" i="17" a="1"/>
  <c r="I63" i="17" a="1"/>
  <c r="I53" i="17" a="1"/>
  <c r="I58" i="17" a="1"/>
  <c r="I70" i="17" a="1"/>
  <c r="I51" i="17" a="1"/>
  <c r="I84" i="17" a="1"/>
  <c r="X50" i="17" a="1"/>
  <c r="I61" i="17" a="1"/>
  <c r="X94" i="17" a="1"/>
  <c r="S47" i="17" a="1"/>
  <c r="X87" i="17" a="1"/>
  <c r="X116" i="17" a="1"/>
  <c r="I79" i="17" a="1"/>
  <c r="X47" i="17" a="1"/>
  <c r="I75" i="17" a="1"/>
  <c r="I80" i="17" a="1"/>
  <c r="X56" i="16" a="1"/>
  <c r="X91" i="17" a="1"/>
  <c r="X49" i="17" a="1"/>
  <c r="S71" i="17" a="1"/>
  <c r="S104" i="17" a="1"/>
  <c r="S85" i="17" a="1"/>
  <c r="S98" i="17" a="1"/>
  <c r="S89" i="17" a="1"/>
  <c r="S103" i="17" a="1"/>
  <c r="S97" i="17" a="1"/>
  <c r="S69" i="17" a="1"/>
  <c r="X64" i="17" a="1"/>
  <c r="X77" i="17" a="1"/>
  <c r="I78" i="17" a="1"/>
  <c r="X70" i="17" a="1"/>
  <c r="X113" i="17" a="1"/>
  <c r="I62" i="17" a="1"/>
  <c r="S57" i="17" a="1"/>
  <c r="I57" i="17" a="1"/>
  <c r="S76" i="17" a="1"/>
  <c r="I69" i="17" a="1"/>
  <c r="X115" i="17" a="1"/>
  <c r="X56" i="17" a="1"/>
  <c r="I68" i="17" a="1"/>
  <c r="I81" i="16" a="1"/>
  <c r="I66" i="32" a="1"/>
  <c r="I49" i="32" a="1"/>
  <c r="I122" i="16" a="1"/>
  <c r="I128" i="32" a="1"/>
  <c r="I71" i="16" a="1"/>
  <c r="L195" i="27"/>
  <c r="I110" i="16" a="1"/>
  <c r="I108" i="16" a="1"/>
  <c r="I95" i="16" a="1"/>
  <c r="I104" i="32" a="1"/>
  <c r="I115" i="32" a="1"/>
  <c r="I59" i="32" a="1"/>
  <c r="I102" i="32" a="1"/>
  <c r="I10" i="32"/>
  <c r="I56" i="32" s="1" a="1"/>
  <c r="I70" i="32" a="1"/>
  <c r="I54" i="16" a="1"/>
  <c r="I128" i="16" a="1"/>
  <c r="I141" i="16" a="1"/>
  <c r="I201" i="27"/>
  <c r="N60" i="30" a="1"/>
  <c r="M206" i="27"/>
  <c r="S44" i="32" a="1"/>
  <c r="S38" i="32" a="1"/>
  <c r="S40" i="32" a="1"/>
  <c r="S43" i="32" a="1"/>
  <c r="S37" i="32" a="1"/>
  <c r="N59" i="30" a="1"/>
  <c r="N49" i="30" a="1"/>
  <c r="I51" i="30" a="1"/>
  <c r="N58" i="30" a="1"/>
  <c r="S49" i="32" a="1"/>
  <c r="S34" i="32" a="1"/>
  <c r="S50" i="32" a="1"/>
  <c r="N50" i="30" a="1"/>
  <c r="S35" i="32" a="1"/>
  <c r="G200" i="27"/>
  <c r="N66" i="30" a="1"/>
  <c r="N43" i="30" a="1"/>
  <c r="N53" i="30" a="1"/>
  <c r="N45" i="30" a="1"/>
  <c r="S39" i="32" a="1"/>
  <c r="N39" i="32" a="1"/>
  <c r="I59" i="30" a="1"/>
  <c r="N36" i="32" a="1"/>
  <c r="S45" i="32" a="1"/>
  <c r="N35" i="32" a="1"/>
  <c r="I66" i="30" a="1"/>
  <c r="I62" i="30" a="1"/>
  <c r="N48" i="30" a="1"/>
  <c r="I55" i="30" a="1"/>
  <c r="S41" i="32" a="1"/>
  <c r="I49" i="30" a="1"/>
  <c r="N54" i="30" a="1"/>
  <c r="I63" i="30" a="1"/>
  <c r="N38" i="32" a="1"/>
  <c r="N61" i="30" a="1"/>
  <c r="I54" i="30" a="1"/>
  <c r="N37" i="32" a="1"/>
  <c r="N47" i="30" a="1"/>
  <c r="N63" i="30" a="1"/>
  <c r="I65" i="30" a="1"/>
  <c r="N46" i="30" a="1"/>
  <c r="I53" i="30" a="1"/>
  <c r="N41" i="32" a="1"/>
  <c r="N56" i="30" a="1"/>
  <c r="I50" i="30" a="1"/>
  <c r="I36" i="32" a="1"/>
  <c r="I64" i="30" a="1"/>
  <c r="N64" i="30" a="1"/>
  <c r="I52" i="30" a="1"/>
  <c r="S46" i="32" a="1"/>
  <c r="N57" i="30" a="1"/>
  <c r="I44" i="30" a="1"/>
  <c r="I58" i="30" a="1"/>
  <c r="I33" i="32" a="1"/>
  <c r="I43" i="30" a="1"/>
  <c r="I60" i="30" a="1"/>
  <c r="N34" i="32" a="1"/>
  <c r="N65" i="30" a="1"/>
  <c r="S33" i="32" a="1"/>
  <c r="S48" i="32" a="1"/>
  <c r="N52" i="30" a="1"/>
  <c r="N62" i="30" a="1"/>
  <c r="I61" i="30" a="1"/>
  <c r="I35" i="32" a="1"/>
  <c r="N55" i="30" a="1"/>
  <c r="I48" i="30" a="1"/>
  <c r="N51" i="30" a="1"/>
  <c r="I45" i="30" a="1"/>
  <c r="S42" i="32" a="1"/>
  <c r="I56" i="30" a="1"/>
  <c r="S36" i="32" a="1"/>
  <c r="I39" i="32" a="1"/>
  <c r="S51" i="32" a="1"/>
  <c r="N44" i="30" a="1"/>
  <c r="N33" i="32" a="1"/>
  <c r="I47" i="30" a="1"/>
  <c r="I57" i="30" a="1"/>
  <c r="N40" i="32" a="1"/>
  <c r="S41" i="28" a="1"/>
  <c r="F208" i="27"/>
  <c r="I32" i="32" a="1"/>
  <c r="N32" i="32" a="1"/>
  <c r="T10" i="32"/>
  <c r="S10" i="32"/>
  <c r="M207" i="27" s="1"/>
  <c r="S11" i="16"/>
  <c r="L208" i="27" s="1"/>
  <c r="L207" i="27"/>
  <c r="M195" i="27"/>
  <c r="J10" i="32"/>
  <c r="M194" i="27"/>
  <c r="T11" i="16"/>
  <c r="A120" i="31"/>
  <c r="A34" i="31"/>
  <c r="A113" i="31"/>
  <c r="A126" i="31"/>
  <c r="A72" i="31"/>
  <c r="A87" i="31"/>
  <c r="A109" i="31"/>
  <c r="A127" i="31"/>
  <c r="A104" i="31"/>
  <c r="A105" i="31"/>
  <c r="A50" i="31"/>
  <c r="A51" i="31"/>
  <c r="A93" i="31"/>
  <c r="A92" i="31"/>
  <c r="A46" i="31"/>
  <c r="A59" i="31"/>
  <c r="A69" i="31"/>
  <c r="A95" i="31"/>
  <c r="A103" i="31"/>
  <c r="A44" i="31"/>
  <c r="A85" i="31"/>
  <c r="A114" i="31"/>
  <c r="A82" i="31"/>
  <c r="A56" i="31"/>
  <c r="A117" i="31"/>
  <c r="A54" i="31"/>
  <c r="A123" i="31"/>
  <c r="A38" i="31"/>
  <c r="A107" i="31"/>
  <c r="A94" i="31"/>
  <c r="A99" i="31"/>
  <c r="A97" i="31"/>
  <c r="A36" i="31"/>
  <c r="A110" i="31"/>
  <c r="A74" i="31"/>
  <c r="A128" i="31"/>
  <c r="A66" i="31"/>
  <c r="A106" i="31"/>
  <c r="A73" i="31"/>
  <c r="A115" i="31"/>
  <c r="A130" i="31"/>
  <c r="A60" i="31"/>
  <c r="A53" i="31"/>
  <c r="A116" i="31"/>
  <c r="A79" i="31"/>
  <c r="A112" i="31"/>
  <c r="A129" i="31"/>
  <c r="A71" i="31"/>
  <c r="A101" i="31"/>
  <c r="A119" i="31"/>
  <c r="A45" i="31"/>
  <c r="A63" i="31"/>
  <c r="A68" i="31"/>
  <c r="A58" i="31"/>
  <c r="A80" i="31"/>
  <c r="A76" i="31"/>
  <c r="A122" i="31"/>
  <c r="A35" i="31"/>
  <c r="A84" i="31"/>
  <c r="A39" i="31"/>
  <c r="A91" i="31"/>
  <c r="A41" i="31"/>
  <c r="A42" i="31"/>
  <c r="A89" i="31"/>
  <c r="A49" i="31"/>
  <c r="A98" i="31"/>
  <c r="A33" i="31"/>
  <c r="A77" i="31"/>
  <c r="A43" i="31"/>
  <c r="A100" i="31"/>
  <c r="A52" i="31"/>
  <c r="A121" i="31"/>
  <c r="A78" i="31"/>
  <c r="A47" i="31"/>
  <c r="A62" i="31"/>
  <c r="A86" i="31"/>
  <c r="A37" i="31"/>
  <c r="A55" i="31"/>
  <c r="A124" i="31"/>
  <c r="A102" i="31"/>
  <c r="A90" i="31"/>
  <c r="A108" i="31"/>
  <c r="A65" i="31"/>
  <c r="A57" i="31"/>
  <c r="A132" i="31"/>
  <c r="A81" i="31"/>
  <c r="A83" i="31"/>
  <c r="A96" i="31"/>
  <c r="A48" i="31"/>
  <c r="A40" i="31"/>
  <c r="A64" i="31"/>
  <c r="A131" i="31"/>
  <c r="A125" i="31"/>
  <c r="A67" i="31"/>
  <c r="A61" i="31"/>
  <c r="A75" i="31"/>
  <c r="A88" i="31"/>
  <c r="A70" i="31"/>
  <c r="A111" i="31"/>
  <c r="I11" i="32"/>
  <c r="M196" i="27" s="1"/>
  <c r="I41" i="28" a="1"/>
  <c r="J11" i="28"/>
  <c r="I11" i="28"/>
  <c r="F196" i="27" s="1"/>
  <c r="T10" i="31"/>
  <c r="S10" i="31"/>
  <c r="J10" i="30"/>
  <c r="I10" i="30"/>
  <c r="I37" i="30" s="1" a="1"/>
  <c r="O10" i="30"/>
  <c r="N10" i="30"/>
  <c r="G201" i="27" s="1"/>
  <c r="N10" i="32"/>
  <c r="M201" i="27" s="1"/>
  <c r="O10" i="32"/>
  <c r="A25" i="73"/>
  <c r="A23" i="72"/>
  <c r="A24" i="71"/>
  <c r="A23" i="70"/>
  <c r="A29" i="69"/>
  <c r="A23" i="68"/>
  <c r="Y11" i="32"/>
  <c r="X11" i="32"/>
  <c r="X105" i="32" s="1" a="1"/>
  <c r="AM46" i="17"/>
  <c r="AN46" i="17"/>
  <c r="I11" i="16"/>
  <c r="I99" i="16" s="1" a="1"/>
  <c r="J11" i="16"/>
  <c r="Y11" i="16"/>
  <c r="X11" i="16"/>
  <c r="X49" i="16" s="1" a="1"/>
  <c r="O11" i="16"/>
  <c r="N11" i="16"/>
  <c r="L202" i="27" s="1"/>
  <c r="AJ48" i="16"/>
  <c r="AM47" i="16"/>
  <c r="AK47" i="16"/>
  <c r="J11" i="31"/>
  <c r="I11" i="31"/>
  <c r="J196" i="27" s="1"/>
  <c r="I32" i="31" a="1"/>
  <c r="Y11" i="31"/>
  <c r="X11" i="31"/>
  <c r="X32" i="31" s="1" a="1"/>
  <c r="N11" i="31"/>
  <c r="J202" i="27" s="1"/>
  <c r="O11" i="31"/>
  <c r="N11" i="17"/>
  <c r="N119" i="17" s="1" a="1"/>
  <c r="O11" i="17"/>
  <c r="J11" i="17"/>
  <c r="I11" i="17"/>
  <c r="I196" i="27" s="1"/>
  <c r="AJ48" i="17"/>
  <c r="AK47" i="17"/>
  <c r="Y11" i="30"/>
  <c r="X11" i="30"/>
  <c r="X75" i="30" s="1" a="1"/>
  <c r="A75" i="30" s="1"/>
  <c r="T11" i="30"/>
  <c r="S11" i="30"/>
  <c r="X11" i="28"/>
  <c r="X46" i="28" s="1" a="1"/>
  <c r="A46" i="28" s="1"/>
  <c r="Y11" i="28"/>
  <c r="AM49" i="28"/>
  <c r="AK49" i="28"/>
  <c r="AJ50" i="28"/>
  <c r="X60" i="16" l="1" a="1"/>
  <c r="X50" i="32" a="1"/>
  <c r="X42" i="32" a="1"/>
  <c r="X45" i="32" a="1"/>
  <c r="X65" i="32" a="1"/>
  <c r="S74" i="17" a="1"/>
  <c r="X79" i="32" a="1"/>
  <c r="X106" i="32" a="1"/>
  <c r="X37" i="32" a="1"/>
  <c r="A37" i="32" s="1"/>
  <c r="X129" i="16" a="1"/>
  <c r="X113" i="16" a="1"/>
  <c r="X85" i="32" a="1"/>
  <c r="X48" i="32" a="1"/>
  <c r="X131" i="32" a="1"/>
  <c r="X116" i="16" a="1"/>
  <c r="X94" i="16" a="1"/>
  <c r="X93" i="32" a="1"/>
  <c r="X85" i="16" a="1"/>
  <c r="X78" i="16" a="1"/>
  <c r="X128" i="32" a="1"/>
  <c r="A128" i="32" s="1"/>
  <c r="X89" i="16" a="1"/>
  <c r="X139" i="16" a="1"/>
  <c r="X132" i="16" a="1"/>
  <c r="X64" i="16" a="1"/>
  <c r="X80" i="32" a="1"/>
  <c r="X105" i="16" a="1"/>
  <c r="X118" i="16" a="1"/>
  <c r="X83" i="16" a="1"/>
  <c r="X67" i="16" a="1"/>
  <c r="X122" i="16" a="1"/>
  <c r="A122" i="16" s="1"/>
  <c r="X64" i="32" a="1"/>
  <c r="S114" i="17" a="1"/>
  <c r="S131" i="17" a="1"/>
  <c r="X62" i="16" a="1"/>
  <c r="S112" i="17" a="1"/>
  <c r="X72" i="32" a="1"/>
  <c r="X51" i="32" a="1"/>
  <c r="X125" i="32" a="1"/>
  <c r="S117" i="17" a="1"/>
  <c r="S90" i="17" a="1"/>
  <c r="S137" i="17" a="1"/>
  <c r="X57" i="16" a="1"/>
  <c r="S50" i="17" a="1"/>
  <c r="X137" i="16" a="1"/>
  <c r="X108" i="32" a="1"/>
  <c r="X96" i="16" a="1"/>
  <c r="X104" i="16" a="1"/>
  <c r="X103" i="32" a="1"/>
  <c r="X127" i="32" a="1"/>
  <c r="X115" i="16" a="1"/>
  <c r="X121" i="32" a="1"/>
  <c r="X133" i="16" a="1"/>
  <c r="X118" i="32" a="1"/>
  <c r="S60" i="17" a="1"/>
  <c r="X126" i="32" a="1"/>
  <c r="X90" i="16" a="1"/>
  <c r="X71" i="32" a="1"/>
  <c r="X52" i="16" a="1"/>
  <c r="X88" i="16" a="1"/>
  <c r="X43" i="32" a="1"/>
  <c r="S141" i="17" a="1"/>
  <c r="X107" i="16" a="1"/>
  <c r="X111" i="32" a="1"/>
  <c r="X113" i="32" a="1"/>
  <c r="S59" i="17" a="1"/>
  <c r="S93" i="17" a="1"/>
  <c r="X47" i="32" a="1"/>
  <c r="X84" i="32" a="1"/>
  <c r="X110" i="32" a="1"/>
  <c r="X90" i="32" a="1"/>
  <c r="S77" i="17" a="1"/>
  <c r="S110" i="17" a="1"/>
  <c r="S127" i="17" a="1"/>
  <c r="S80" i="17" a="1"/>
  <c r="X124" i="16" a="1"/>
  <c r="S106" i="17" a="1"/>
  <c r="X110" i="16" a="1"/>
  <c r="X83" i="32" a="1"/>
  <c r="X38" i="32" a="1"/>
  <c r="X114" i="16" a="1"/>
  <c r="S75" i="17" a="1"/>
  <c r="X41" i="32" a="1"/>
  <c r="X101" i="32" a="1"/>
  <c r="S41" i="17" a="1"/>
  <c r="S118" i="17" a="1"/>
  <c r="S55" i="17" a="1"/>
  <c r="S67" i="17" a="1"/>
  <c r="S81" i="17" a="1"/>
  <c r="S125" i="17" a="1"/>
  <c r="S136" i="17" a="1"/>
  <c r="X124" i="32" a="1"/>
  <c r="X41" i="16" a="1"/>
  <c r="X121" i="16" a="1"/>
  <c r="X68" i="16" a="1"/>
  <c r="X126" i="16" a="1"/>
  <c r="X43" i="16" a="1"/>
  <c r="X97" i="16" a="1"/>
  <c r="X55" i="16" a="1"/>
  <c r="X79" i="16" a="1"/>
  <c r="X99" i="16" a="1"/>
  <c r="X103" i="16" a="1"/>
  <c r="X120" i="16" a="1"/>
  <c r="X42" i="16" a="1"/>
  <c r="X112" i="16" a="1"/>
  <c r="X131" i="16" a="1"/>
  <c r="X84" i="16" a="1"/>
  <c r="X87" i="16" a="1"/>
  <c r="X48" i="16" a="1"/>
  <c r="X123" i="16" a="1"/>
  <c r="X73" i="16" a="1"/>
  <c r="X106" i="16" a="1"/>
  <c r="X136" i="16" a="1"/>
  <c r="X54" i="16" a="1"/>
  <c r="A54" i="16" s="1"/>
  <c r="X46" i="16" a="1"/>
  <c r="X51" i="16" a="1"/>
  <c r="X98" i="28" a="1"/>
  <c r="A98" i="28" s="1"/>
  <c r="X39" i="32" a="1"/>
  <c r="A39" i="32" s="1"/>
  <c r="X116" i="32" a="1"/>
  <c r="X117" i="32" a="1"/>
  <c r="X120" i="32" a="1"/>
  <c r="S86" i="17" a="1"/>
  <c r="S51" i="17" a="1"/>
  <c r="X46" i="32" a="1"/>
  <c r="X100" i="32" a="1"/>
  <c r="X117" i="16" a="1"/>
  <c r="X73" i="32" a="1"/>
  <c r="S113" i="17" a="1"/>
  <c r="X123" i="32" a="1"/>
  <c r="X138" i="16" a="1"/>
  <c r="X61" i="16" a="1"/>
  <c r="X56" i="32" a="1"/>
  <c r="A56" i="32" s="1"/>
  <c r="S83" i="17" a="1"/>
  <c r="X141" i="16" a="1"/>
  <c r="S48" i="17" a="1"/>
  <c r="S123" i="17" a="1"/>
  <c r="S44" i="17" a="1"/>
  <c r="X54" i="28" a="1"/>
  <c r="A54" i="28" s="1"/>
  <c r="X65" i="16" a="1"/>
  <c r="X104" i="32" a="1"/>
  <c r="A104" i="32" s="1"/>
  <c r="X34" i="32" a="1"/>
  <c r="S96" i="17" a="1"/>
  <c r="S87" i="17" a="1"/>
  <c r="S70" i="17" a="1"/>
  <c r="X50" i="16" a="1"/>
  <c r="S119" i="17" a="1"/>
  <c r="A119" i="17" s="1"/>
  <c r="S105" i="17" a="1"/>
  <c r="S95" i="17" a="1"/>
  <c r="X44" i="16" a="1"/>
  <c r="X54" i="32" a="1"/>
  <c r="S56" i="17" a="1"/>
  <c r="X98" i="16" a="1"/>
  <c r="X115" i="32" a="1"/>
  <c r="A115" i="32" s="1"/>
  <c r="X140" i="16" a="1"/>
  <c r="S128" i="17" a="1"/>
  <c r="X80" i="16" a="1"/>
  <c r="X101" i="16" a="1"/>
  <c r="X92" i="32" a="1"/>
  <c r="X74" i="16" a="1"/>
  <c r="S115" i="17" a="1"/>
  <c r="X131" i="28" a="1"/>
  <c r="A131" i="28" s="1"/>
  <c r="X53" i="16" a="1"/>
  <c r="S94" i="17" a="1"/>
  <c r="X61" i="32" a="1"/>
  <c r="X44" i="32" a="1"/>
  <c r="X60" i="32" a="1"/>
  <c r="S43" i="17" a="1"/>
  <c r="S138" i="17" a="1"/>
  <c r="S46" i="17" a="1"/>
  <c r="X72" i="16" a="1"/>
  <c r="S64" i="17" a="1"/>
  <c r="X55" i="32" a="1"/>
  <c r="X69" i="16" a="1"/>
  <c r="S124" i="17" a="1"/>
  <c r="S72" i="17" a="1"/>
  <c r="X100" i="16" a="1"/>
  <c r="S65" i="17" a="1"/>
  <c r="S120" i="17" a="1"/>
  <c r="X45" i="16" a="1"/>
  <c r="S132" i="17" a="1"/>
  <c r="X71" i="16" a="1"/>
  <c r="A71" i="16" s="1"/>
  <c r="X76" i="32" a="1"/>
  <c r="X108" i="16" a="1"/>
  <c r="A108" i="16" s="1"/>
  <c r="S49" i="17" a="1"/>
  <c r="X109" i="16" a="1"/>
  <c r="X97" i="32" a="1"/>
  <c r="A99" i="16"/>
  <c r="X140" i="28" a="1"/>
  <c r="A140" i="28" s="1"/>
  <c r="A95" i="16"/>
  <c r="X47" i="16" a="1"/>
  <c r="X78" i="32" a="1"/>
  <c r="X77" i="32" a="1"/>
  <c r="S129" i="17" a="1"/>
  <c r="S53" i="17" a="1"/>
  <c r="S73" i="17" a="1"/>
  <c r="X130" i="16" a="1"/>
  <c r="S61" i="17" a="1"/>
  <c r="X92" i="16" a="1"/>
  <c r="X129" i="32" a="1"/>
  <c r="X52" i="32" a="1"/>
  <c r="S82" i="17" a="1"/>
  <c r="S107" i="17" a="1"/>
  <c r="X93" i="16" a="1"/>
  <c r="X119" i="32" a="1"/>
  <c r="X122" i="32" a="1"/>
  <c r="X77" i="16" a="1"/>
  <c r="S58" i="17" a="1"/>
  <c r="S130" i="17" a="1"/>
  <c r="X128" i="16" a="1"/>
  <c r="S133" i="17" a="1"/>
  <c r="X81" i="16" a="1"/>
  <c r="A81" i="16" s="1"/>
  <c r="X75" i="16" a="1"/>
  <c r="A128" i="16"/>
  <c r="X125" i="28" a="1"/>
  <c r="A125" i="28" s="1"/>
  <c r="X125" i="16" a="1"/>
  <c r="X35" i="32" a="1"/>
  <c r="X66" i="32" a="1"/>
  <c r="A66" i="32" s="1"/>
  <c r="S84" i="17" a="1"/>
  <c r="S101" i="17" a="1"/>
  <c r="S139" i="17" a="1"/>
  <c r="X91" i="16" a="1"/>
  <c r="S111" i="17" a="1"/>
  <c r="X111" i="16" a="1"/>
  <c r="S100" i="17" a="1"/>
  <c r="X58" i="32" a="1"/>
  <c r="X81" i="32" a="1"/>
  <c r="X82" i="16" a="1"/>
  <c r="X67" i="32" a="1"/>
  <c r="S88" i="17" a="1"/>
  <c r="X82" i="32" a="1"/>
  <c r="X86" i="16" a="1"/>
  <c r="X40" i="32" a="1"/>
  <c r="X134" i="16" a="1"/>
  <c r="X57" i="32" a="1"/>
  <c r="S78" i="17" a="1"/>
  <c r="X58" i="16" a="1"/>
  <c r="S126" i="17" a="1"/>
  <c r="S52" i="17" a="1"/>
  <c r="S54" i="17" a="1"/>
  <c r="S121" i="17" a="1"/>
  <c r="S45" i="17" a="1"/>
  <c r="X66" i="16" a="1"/>
  <c r="X98" i="32" a="1"/>
  <c r="X119" i="16" a="1"/>
  <c r="X102" i="32" a="1"/>
  <c r="A102" i="32" s="1"/>
  <c r="X70" i="32" a="1"/>
  <c r="A70" i="32" s="1"/>
  <c r="X135" i="16" a="1"/>
  <c r="S66" i="17" a="1"/>
  <c r="S135" i="17" a="1"/>
  <c r="X87" i="32" a="1"/>
  <c r="X102" i="16" a="1"/>
  <c r="S122" i="17" a="1"/>
  <c r="S140" i="17" a="1"/>
  <c r="X88" i="32" a="1"/>
  <c r="A110" i="16"/>
  <c r="X32" i="32" a="1"/>
  <c r="X36" i="32" a="1"/>
  <c r="X114" i="32" a="1"/>
  <c r="X112" i="32" a="1"/>
  <c r="X53" i="32" a="1"/>
  <c r="X86" i="32" a="1"/>
  <c r="X91" i="32" a="1"/>
  <c r="X96" i="32" a="1"/>
  <c r="X75" i="32" a="1"/>
  <c r="X107" i="32" a="1"/>
  <c r="X99" i="32" a="1"/>
  <c r="X130" i="32" a="1"/>
  <c r="X89" i="32" a="1"/>
  <c r="X69" i="32" a="1"/>
  <c r="X49" i="32" a="1"/>
  <c r="A49" i="32" s="1"/>
  <c r="X94" i="32" a="1"/>
  <c r="X132" i="32" a="1"/>
  <c r="X63" i="32" a="1"/>
  <c r="J11" i="32"/>
  <c r="A141" i="16"/>
  <c r="X95" i="16" a="1"/>
  <c r="X95" i="32" a="1"/>
  <c r="X74" i="32" a="1"/>
  <c r="X62" i="32" a="1"/>
  <c r="X59" i="32" a="1"/>
  <c r="A59" i="32" s="1"/>
  <c r="S68" i="17" a="1"/>
  <c r="S116" i="17" a="1"/>
  <c r="S92" i="17" a="1"/>
  <c r="X70" i="16" a="1"/>
  <c r="X33" i="32" a="1"/>
  <c r="A33" i="32" s="1"/>
  <c r="X63" i="16" a="1"/>
  <c r="X127" i="16" a="1"/>
  <c r="X109" i="32" a="1"/>
  <c r="S102" i="17" a="1"/>
  <c r="X59" i="16" a="1"/>
  <c r="S63" i="17" a="1"/>
  <c r="X68" i="32" a="1"/>
  <c r="X76" i="16" a="1"/>
  <c r="S109" i="17" a="1"/>
  <c r="S91" i="17" a="1"/>
  <c r="I101" i="32" a="1"/>
  <c r="A101" i="32" s="1"/>
  <c r="I135" i="16" a="1"/>
  <c r="A135" i="16" s="1"/>
  <c r="I107" i="32" a="1"/>
  <c r="A107" i="32" s="1"/>
  <c r="I59" i="16" a="1"/>
  <c r="I111" i="16" a="1"/>
  <c r="I102" i="16" a="1"/>
  <c r="I85" i="32" a="1"/>
  <c r="A85" i="32" s="1"/>
  <c r="I125" i="32" a="1"/>
  <c r="A125" i="32" s="1"/>
  <c r="I120" i="32" a="1"/>
  <c r="I103" i="16" a="1"/>
  <c r="A103" i="16" s="1"/>
  <c r="I53" i="32" a="1"/>
  <c r="I68" i="16" a="1"/>
  <c r="A68" i="16" s="1"/>
  <c r="I97" i="32" a="1"/>
  <c r="A97" i="32" s="1"/>
  <c r="I91" i="16" a="1"/>
  <c r="A91" i="16" s="1"/>
  <c r="I41" i="32" a="1"/>
  <c r="I116" i="16" a="1"/>
  <c r="A116" i="16" s="1"/>
  <c r="I117" i="32" a="1"/>
  <c r="I136" i="16" a="1"/>
  <c r="A136" i="16" s="1"/>
  <c r="I123" i="16" a="1"/>
  <c r="I131" i="16" a="1"/>
  <c r="A131" i="16" s="1"/>
  <c r="I82" i="16" a="1"/>
  <c r="A82" i="16" s="1"/>
  <c r="I104" i="16" a="1"/>
  <c r="A104" i="16" s="1"/>
  <c r="I107" i="16" a="1"/>
  <c r="A107" i="16" s="1"/>
  <c r="I61" i="32" a="1"/>
  <c r="I65" i="16" a="1"/>
  <c r="A65" i="16" s="1"/>
  <c r="I88" i="16" a="1"/>
  <c r="A88" i="16" s="1"/>
  <c r="I80" i="32" a="1"/>
  <c r="A80" i="32" s="1"/>
  <c r="I54" i="32" a="1"/>
  <c r="A54" i="32" s="1"/>
  <c r="I96" i="16" a="1"/>
  <c r="A96" i="16" s="1"/>
  <c r="I40" i="32" a="1"/>
  <c r="A40" i="32" s="1"/>
  <c r="I49" i="16" a="1"/>
  <c r="A49" i="16" s="1"/>
  <c r="I42" i="16" a="1"/>
  <c r="I130" i="32" a="1"/>
  <c r="I90" i="16" a="1"/>
  <c r="I87" i="16" a="1"/>
  <c r="A87" i="16" s="1"/>
  <c r="I46" i="32" a="1"/>
  <c r="A46" i="32" s="1"/>
  <c r="I47" i="16" a="1"/>
  <c r="A47" i="16" s="1"/>
  <c r="I132" i="16" a="1"/>
  <c r="A132" i="16" s="1"/>
  <c r="I133" i="16" a="1"/>
  <c r="I82" i="32" a="1"/>
  <c r="A82" i="32" s="1"/>
  <c r="I77" i="16" a="1"/>
  <c r="I62" i="16" a="1"/>
  <c r="A62" i="16" s="1"/>
  <c r="I116" i="32" a="1"/>
  <c r="I109" i="32" a="1"/>
  <c r="A109" i="32" s="1"/>
  <c r="I45" i="32" a="1"/>
  <c r="A45" i="32" s="1"/>
  <c r="I78" i="16" a="1"/>
  <c r="A78" i="16" s="1"/>
  <c r="I50" i="32" a="1"/>
  <c r="I117" i="16" a="1"/>
  <c r="A117" i="16" s="1"/>
  <c r="I75" i="16" a="1"/>
  <c r="A75" i="16" s="1"/>
  <c r="I63" i="16" a="1"/>
  <c r="A63" i="16" s="1"/>
  <c r="I127" i="32" a="1"/>
  <c r="A127" i="32" s="1"/>
  <c r="I84" i="16" a="1"/>
  <c r="I100" i="16" a="1"/>
  <c r="I42" i="32" a="1"/>
  <c r="A42" i="32" s="1"/>
  <c r="I71" i="32" a="1"/>
  <c r="A71" i="32" s="1"/>
  <c r="I79" i="16" a="1"/>
  <c r="A79" i="16" s="1"/>
  <c r="I119" i="32" a="1"/>
  <c r="A119" i="32" s="1"/>
  <c r="I55" i="32" a="1"/>
  <c r="A55" i="32" s="1"/>
  <c r="I74" i="32" a="1"/>
  <c r="I89" i="16" a="1"/>
  <c r="I67" i="16" a="1"/>
  <c r="A67" i="16" s="1"/>
  <c r="I115" i="16" a="1"/>
  <c r="A115" i="16" s="1"/>
  <c r="I112" i="32" a="1"/>
  <c r="I89" i="32" a="1"/>
  <c r="A89" i="32" s="1"/>
  <c r="I45" i="16" a="1"/>
  <c r="A45" i="16" s="1"/>
  <c r="I137" i="16" a="1"/>
  <c r="I43" i="32" a="1"/>
  <c r="A43" i="32" s="1"/>
  <c r="I47" i="32" a="1"/>
  <c r="I52" i="32" a="1"/>
  <c r="I114" i="32" a="1"/>
  <c r="A114" i="32" s="1"/>
  <c r="I64" i="16" a="1"/>
  <c r="A64" i="16" s="1"/>
  <c r="I92" i="16" a="1"/>
  <c r="A92" i="16" s="1"/>
  <c r="I106" i="32" a="1"/>
  <c r="A106" i="32" s="1"/>
  <c r="I105" i="32" a="1"/>
  <c r="A105" i="32" s="1"/>
  <c r="I113" i="16" a="1"/>
  <c r="A113" i="16" s="1"/>
  <c r="I110" i="32" a="1"/>
  <c r="A110" i="32" s="1"/>
  <c r="I84" i="32" a="1"/>
  <c r="I90" i="32" a="1"/>
  <c r="A90" i="32" s="1"/>
  <c r="I50" i="16" a="1"/>
  <c r="A50" i="16" s="1"/>
  <c r="I106" i="16" a="1"/>
  <c r="A106" i="16" s="1"/>
  <c r="I121" i="32" a="1"/>
  <c r="I103" i="32" a="1"/>
  <c r="A103" i="32" s="1"/>
  <c r="I81" i="32" a="1"/>
  <c r="A81" i="32" s="1"/>
  <c r="I138" i="16" a="1"/>
  <c r="A138" i="16" s="1"/>
  <c r="I83" i="16" a="1"/>
  <c r="A83" i="16" s="1"/>
  <c r="I74" i="16" a="1"/>
  <c r="A74" i="16" s="1"/>
  <c r="I98" i="16" a="1"/>
  <c r="I56" i="16" a="1"/>
  <c r="A56" i="16" s="1"/>
  <c r="I38" i="32" a="1"/>
  <c r="I92" i="32" a="1"/>
  <c r="A92" i="32" s="1"/>
  <c r="I129" i="32" a="1"/>
  <c r="I53" i="16" a="1"/>
  <c r="A53" i="16" s="1"/>
  <c r="I73" i="16" a="1"/>
  <c r="A73" i="16" s="1"/>
  <c r="I85" i="16" a="1"/>
  <c r="A85" i="16" s="1"/>
  <c r="I65" i="32" a="1"/>
  <c r="A65" i="32" s="1"/>
  <c r="I44" i="32" a="1"/>
  <c r="I119" i="16" a="1"/>
  <c r="A119" i="16" s="1"/>
  <c r="I121" i="16" a="1"/>
  <c r="A121" i="16" s="1"/>
  <c r="I93" i="32" a="1"/>
  <c r="A93" i="32" s="1"/>
  <c r="I77" i="32" a="1"/>
  <c r="A77" i="32" s="1"/>
  <c r="I67" i="32" a="1"/>
  <c r="A67" i="32" s="1"/>
  <c r="I76" i="16" a="1"/>
  <c r="A76" i="16" s="1"/>
  <c r="I113" i="32" a="1"/>
  <c r="I72" i="32" a="1"/>
  <c r="A72" i="32" s="1"/>
  <c r="I63" i="32" a="1"/>
  <c r="I124" i="32" a="1"/>
  <c r="I60" i="32" a="1"/>
  <c r="I94" i="16" a="1"/>
  <c r="A94" i="16" s="1"/>
  <c r="I51" i="16" a="1"/>
  <c r="A51" i="16" s="1"/>
  <c r="I111" i="32" a="1"/>
  <c r="I64" i="32" a="1"/>
  <c r="A64" i="32" s="1"/>
  <c r="I109" i="16" a="1"/>
  <c r="A109" i="16" s="1"/>
  <c r="I61" i="16" a="1"/>
  <c r="I73" i="32" a="1"/>
  <c r="A73" i="32" s="1"/>
  <c r="I91" i="32" a="1"/>
  <c r="A91" i="32" s="1"/>
  <c r="I98" i="32" a="1"/>
  <c r="A98" i="32" s="1"/>
  <c r="I70" i="16" a="1"/>
  <c r="I140" i="16" a="1"/>
  <c r="I75" i="32" a="1"/>
  <c r="A75" i="32" s="1"/>
  <c r="I37" i="32" a="1"/>
  <c r="A50" i="32"/>
  <c r="I124" i="16" a="1"/>
  <c r="I79" i="32" a="1"/>
  <c r="A79" i="32" s="1"/>
  <c r="I68" i="32" a="1"/>
  <c r="A68" i="32" s="1"/>
  <c r="I95" i="32" a="1"/>
  <c r="A95" i="32" s="1"/>
  <c r="I78" i="32" a="1"/>
  <c r="A78" i="32" s="1"/>
  <c r="I134" i="16" a="1"/>
  <c r="A134" i="16" s="1"/>
  <c r="I69" i="32" a="1"/>
  <c r="A69" i="32" s="1"/>
  <c r="I114" i="16" a="1"/>
  <c r="I66" i="16" a="1"/>
  <c r="A66" i="16" s="1"/>
  <c r="I126" i="32" a="1"/>
  <c r="I100" i="32" a="1"/>
  <c r="A100" i="32" s="1"/>
  <c r="I99" i="32" a="1"/>
  <c r="A99" i="32" s="1"/>
  <c r="I57" i="16" a="1"/>
  <c r="I94" i="32" a="1"/>
  <c r="L196" i="27"/>
  <c r="L218" i="27" s="1" a="1"/>
  <c r="I52" i="16" a="1"/>
  <c r="A52" i="16" s="1"/>
  <c r="I48" i="16" a="1"/>
  <c r="I58" i="16" a="1"/>
  <c r="I43" i="16" a="1"/>
  <c r="I93" i="16" a="1"/>
  <c r="A93" i="16" s="1"/>
  <c r="I97" i="16" a="1"/>
  <c r="I118" i="16" a="1"/>
  <c r="A118" i="16" s="1"/>
  <c r="I80" i="16" a="1"/>
  <c r="A80" i="16" s="1"/>
  <c r="I112" i="16" a="1"/>
  <c r="I69" i="16" a="1"/>
  <c r="A69" i="16" s="1"/>
  <c r="I44" i="16" a="1"/>
  <c r="A44" i="16" s="1"/>
  <c r="I125" i="16" a="1"/>
  <c r="A125" i="16" s="1"/>
  <c r="I34" i="32" a="1"/>
  <c r="I118" i="32" a="1"/>
  <c r="I48" i="32" a="1"/>
  <c r="A48" i="32" s="1"/>
  <c r="I55" i="16" a="1"/>
  <c r="A55" i="16" s="1"/>
  <c r="I57" i="32" a="1"/>
  <c r="I62" i="32" a="1"/>
  <c r="I87" i="32" a="1"/>
  <c r="A87" i="32" s="1"/>
  <c r="I139" i="16" a="1"/>
  <c r="A139" i="16" s="1"/>
  <c r="I83" i="32" a="1"/>
  <c r="A83" i="32" s="1"/>
  <c r="I105" i="16" a="1"/>
  <c r="A105" i="16" s="1"/>
  <c r="I46" i="16" a="1"/>
  <c r="A46" i="16" s="1"/>
  <c r="I129" i="16" a="1"/>
  <c r="A129" i="16" s="1"/>
  <c r="I131" i="32" a="1"/>
  <c r="A131" i="32" s="1"/>
  <c r="I58" i="32" a="1"/>
  <c r="I72" i="16" a="1"/>
  <c r="A72" i="16" s="1"/>
  <c r="I60" i="16" a="1"/>
  <c r="A60" i="16" s="1"/>
  <c r="I51" i="32" a="1"/>
  <c r="A51" i="32" s="1"/>
  <c r="I88" i="32" a="1"/>
  <c r="A88" i="32" s="1"/>
  <c r="I86" i="32" a="1"/>
  <c r="I122" i="32" a="1"/>
  <c r="A122" i="32" s="1"/>
  <c r="I108" i="32" a="1"/>
  <c r="A108" i="32" s="1"/>
  <c r="I126" i="16" a="1"/>
  <c r="I101" i="16" a="1"/>
  <c r="A101" i="16" s="1"/>
  <c r="I127" i="16" a="1"/>
  <c r="A127" i="16" s="1"/>
  <c r="I130" i="16" a="1"/>
  <c r="A130" i="16" s="1"/>
  <c r="I123" i="32" a="1"/>
  <c r="I96" i="32" a="1"/>
  <c r="A96" i="32" s="1"/>
  <c r="I76" i="32" a="1"/>
  <c r="A76" i="32" s="1"/>
  <c r="I86" i="16" a="1"/>
  <c r="A86" i="16" s="1"/>
  <c r="I120" i="16" a="1"/>
  <c r="A120" i="16" s="1"/>
  <c r="I132" i="32" a="1"/>
  <c r="X105" i="28" a="1"/>
  <c r="A105" i="28" s="1"/>
  <c r="X75" i="28" a="1"/>
  <c r="A75" i="28" s="1"/>
  <c r="X72" i="28" a="1"/>
  <c r="A72" i="28" s="1"/>
  <c r="X59" i="28" a="1"/>
  <c r="A59" i="28" s="1"/>
  <c r="X102" i="28" a="1"/>
  <c r="A102" i="28" s="1"/>
  <c r="X57" i="28" a="1"/>
  <c r="A57" i="28" s="1"/>
  <c r="X64" i="28" a="1"/>
  <c r="A64" i="28" s="1"/>
  <c r="X47" i="28" a="1"/>
  <c r="A47" i="28" s="1"/>
  <c r="X111" i="28" a="1"/>
  <c r="A111" i="28" s="1"/>
  <c r="X73" i="28" a="1"/>
  <c r="A73" i="28" s="1"/>
  <c r="X55" i="28" a="1"/>
  <c r="A55" i="28" s="1"/>
  <c r="X45" i="28" a="1"/>
  <c r="A45" i="28" s="1"/>
  <c r="X118" i="28" a="1"/>
  <c r="A118" i="28" s="1"/>
  <c r="X117" i="28" a="1"/>
  <c r="A117" i="28" s="1"/>
  <c r="X137" i="28" a="1"/>
  <c r="A137" i="28" s="1"/>
  <c r="X90" i="28" a="1"/>
  <c r="A90" i="28" s="1"/>
  <c r="X86" i="28" a="1"/>
  <c r="A86" i="28" s="1"/>
  <c r="X81" i="28" a="1"/>
  <c r="A81" i="28" s="1"/>
  <c r="X82" i="28" a="1"/>
  <c r="A82" i="28" s="1"/>
  <c r="X49" i="28" a="1"/>
  <c r="A49" i="28" s="1"/>
  <c r="X119" i="28" a="1"/>
  <c r="A119" i="28" s="1"/>
  <c r="X108" i="28" a="1"/>
  <c r="A108" i="28" s="1"/>
  <c r="X56" i="28" a="1"/>
  <c r="A56" i="28" s="1"/>
  <c r="N68" i="17" a="1"/>
  <c r="A68" i="17" s="1"/>
  <c r="N106" i="17" a="1"/>
  <c r="A106" i="17" s="1"/>
  <c r="N114" i="17" a="1"/>
  <c r="A114" i="17" s="1"/>
  <c r="N96" i="17" a="1"/>
  <c r="N49" i="17" a="1"/>
  <c r="A49" i="17" s="1"/>
  <c r="N107" i="17" a="1"/>
  <c r="N82" i="17" a="1"/>
  <c r="N101" i="17" a="1"/>
  <c r="A101" i="17" s="1"/>
  <c r="N76" i="17" a="1"/>
  <c r="A76" i="17" s="1"/>
  <c r="N69" i="17" a="1"/>
  <c r="A69" i="17" s="1"/>
  <c r="N83" i="17" a="1"/>
  <c r="N85" i="17" a="1"/>
  <c r="A85" i="17" s="1"/>
  <c r="N100" i="17" a="1"/>
  <c r="N44" i="17" a="1"/>
  <c r="A44" i="17" s="1"/>
  <c r="N60" i="17" a="1"/>
  <c r="A60" i="17" s="1"/>
  <c r="N43" i="17" a="1"/>
  <c r="A43" i="17" s="1"/>
  <c r="N141" i="17" a="1"/>
  <c r="A141" i="17" s="1"/>
  <c r="N72" i="17" a="1"/>
  <c r="N130" i="17" a="1"/>
  <c r="A130" i="17" s="1"/>
  <c r="N70" i="17" a="1"/>
  <c r="A70" i="17" s="1"/>
  <c r="N52" i="17" a="1"/>
  <c r="A52" i="17" s="1"/>
  <c r="N138" i="17" a="1"/>
  <c r="A138" i="17" s="1"/>
  <c r="N135" i="17" a="1"/>
  <c r="N73" i="17" a="1"/>
  <c r="A73" i="17" s="1"/>
  <c r="N131" i="17" a="1"/>
  <c r="N84" i="17" a="1"/>
  <c r="A84" i="17" s="1"/>
  <c r="N113" i="17" a="1"/>
  <c r="A113" i="17" s="1"/>
  <c r="N115" i="17" a="1"/>
  <c r="A115" i="17" s="1"/>
  <c r="N48" i="17" a="1"/>
  <c r="A48" i="17" s="1"/>
  <c r="N90" i="17" a="1"/>
  <c r="N125" i="17" a="1"/>
  <c r="A125" i="17" s="1"/>
  <c r="N66" i="17" a="1"/>
  <c r="N111" i="17" a="1"/>
  <c r="N137" i="17" a="1"/>
  <c r="N86" i="17" a="1"/>
  <c r="A86" i="17" s="1"/>
  <c r="N122" i="17" a="1"/>
  <c r="A122" i="17" s="1"/>
  <c r="N127" i="17" a="1"/>
  <c r="A127" i="17" s="1"/>
  <c r="N124" i="17" a="1"/>
  <c r="A124" i="17" s="1"/>
  <c r="N74" i="17" a="1"/>
  <c r="A74" i="17" s="1"/>
  <c r="N47" i="17" a="1"/>
  <c r="A47" i="17" s="1"/>
  <c r="N105" i="17" a="1"/>
  <c r="A105" i="17" s="1"/>
  <c r="N134" i="17" a="1"/>
  <c r="A134" i="17" s="1"/>
  <c r="I202" i="27"/>
  <c r="N55" i="17" a="1"/>
  <c r="A55" i="17" s="1"/>
  <c r="N77" i="17" a="1"/>
  <c r="A77" i="17" s="1"/>
  <c r="N65" i="17" a="1"/>
  <c r="N103" i="17" a="1"/>
  <c r="A103" i="17" s="1"/>
  <c r="N80" i="17" a="1"/>
  <c r="N104" i="17" a="1"/>
  <c r="A104" i="17" s="1"/>
  <c r="N139" i="17" a="1"/>
  <c r="A139" i="17" s="1"/>
  <c r="N88" i="17" a="1"/>
  <c r="A88" i="17" s="1"/>
  <c r="N112" i="17" a="1"/>
  <c r="A112" i="17" s="1"/>
  <c r="N59" i="17" a="1"/>
  <c r="N140" i="17" a="1"/>
  <c r="A140" i="17" s="1"/>
  <c r="N129" i="17" a="1"/>
  <c r="A129" i="17" s="1"/>
  <c r="N126" i="17" a="1"/>
  <c r="N81" i="17" a="1"/>
  <c r="A81" i="17" s="1"/>
  <c r="N61" i="17" a="1"/>
  <c r="A61" i="17" s="1"/>
  <c r="N117" i="17" a="1"/>
  <c r="N110" i="17" a="1"/>
  <c r="A110" i="17" s="1"/>
  <c r="N42" i="17" a="1"/>
  <c r="A42" i="17" s="1"/>
  <c r="N99" i="17" a="1"/>
  <c r="A99" i="17" s="1"/>
  <c r="N54" i="17" a="1"/>
  <c r="A54" i="17" s="1"/>
  <c r="N121" i="17" a="1"/>
  <c r="A121" i="17" s="1"/>
  <c r="N64" i="17" a="1"/>
  <c r="A64" i="17" s="1"/>
  <c r="N116" i="17" a="1"/>
  <c r="N98" i="17" a="1"/>
  <c r="A98" i="17" s="1"/>
  <c r="N108" i="17" a="1"/>
  <c r="A108" i="17" s="1"/>
  <c r="N118" i="17" a="1"/>
  <c r="N79" i="17" a="1"/>
  <c r="A79" i="17" s="1"/>
  <c r="N97" i="17" a="1"/>
  <c r="A97" i="17" s="1"/>
  <c r="N128" i="17" a="1"/>
  <c r="N46" i="17" a="1"/>
  <c r="A46" i="17" s="1"/>
  <c r="N87" i="17" a="1"/>
  <c r="N102" i="17" a="1"/>
  <c r="A102" i="17" s="1"/>
  <c r="N136" i="17" a="1"/>
  <c r="A136" i="17" s="1"/>
  <c r="N92" i="17" a="1"/>
  <c r="N120" i="17" a="1"/>
  <c r="N95" i="17" a="1"/>
  <c r="A95" i="17" s="1"/>
  <c r="N53" i="17" a="1"/>
  <c r="A53" i="17" s="1"/>
  <c r="N51" i="17" a="1"/>
  <c r="A51" i="17" s="1"/>
  <c r="N50" i="17" a="1"/>
  <c r="N75" i="17" a="1"/>
  <c r="A75" i="17" s="1"/>
  <c r="N71" i="17" a="1"/>
  <c r="A71" i="17" s="1"/>
  <c r="N109" i="17" a="1"/>
  <c r="A109" i="17" s="1"/>
  <c r="N67" i="17" a="1"/>
  <c r="A67" i="17" s="1"/>
  <c r="N123" i="17" a="1"/>
  <c r="A123" i="17" s="1"/>
  <c r="N133" i="17" a="1"/>
  <c r="A133" i="17" s="1"/>
  <c r="N94" i="17" a="1"/>
  <c r="N78" i="17" a="1"/>
  <c r="N93" i="17" a="1"/>
  <c r="N91" i="17" a="1"/>
  <c r="N56" i="17" a="1"/>
  <c r="A56" i="17" s="1"/>
  <c r="N89" i="17" a="1"/>
  <c r="A89" i="17" s="1"/>
  <c r="N45" i="17" a="1"/>
  <c r="A45" i="17" s="1"/>
  <c r="N132" i="17" a="1"/>
  <c r="A132" i="17" s="1"/>
  <c r="N62" i="17" a="1"/>
  <c r="A62" i="17" s="1"/>
  <c r="N57" i="17" a="1"/>
  <c r="A57" i="17" s="1"/>
  <c r="N58" i="17" a="1"/>
  <c r="A58" i="17" s="1"/>
  <c r="N63" i="17" a="1"/>
  <c r="A63" i="17" s="1"/>
  <c r="X48" i="30" a="1"/>
  <c r="A48" i="30" s="1"/>
  <c r="X49" i="30" a="1"/>
  <c r="A49" i="30" s="1"/>
  <c r="X82" i="30" a="1"/>
  <c r="A82" i="30" s="1"/>
  <c r="X85" i="30" a="1"/>
  <c r="A85" i="30" s="1"/>
  <c r="X80" i="30" a="1"/>
  <c r="A80" i="30" s="1"/>
  <c r="X48" i="28" a="1"/>
  <c r="A48" i="28" s="1"/>
  <c r="X107" i="28" a="1"/>
  <c r="A107" i="28" s="1"/>
  <c r="X126" i="28" a="1"/>
  <c r="A126" i="28" s="1"/>
  <c r="X61" i="28" a="1"/>
  <c r="A61" i="28" s="1"/>
  <c r="X128" i="28" a="1"/>
  <c r="A128" i="28" s="1"/>
  <c r="X83" i="28" a="1"/>
  <c r="A83" i="28" s="1"/>
  <c r="X116" i="30" a="1"/>
  <c r="A116" i="30" s="1"/>
  <c r="X129" i="30" a="1"/>
  <c r="A129" i="30" s="1"/>
  <c r="X79" i="30" a="1"/>
  <c r="A79" i="30" s="1"/>
  <c r="X72" i="30" a="1"/>
  <c r="A72" i="30" s="1"/>
  <c r="X55" i="30" a="1"/>
  <c r="A55" i="30" s="1"/>
  <c r="X98" i="30" a="1"/>
  <c r="A98" i="30" s="1"/>
  <c r="X95" i="30" a="1"/>
  <c r="A95" i="30" s="1"/>
  <c r="X64" i="30" a="1"/>
  <c r="A64" i="30" s="1"/>
  <c r="X50" i="30" a="1"/>
  <c r="X89" i="28" a="1"/>
  <c r="A89" i="28" s="1"/>
  <c r="X107" i="30" a="1"/>
  <c r="A107" i="30" s="1"/>
  <c r="X58" i="28" a="1"/>
  <c r="A58" i="28" s="1"/>
  <c r="X71" i="28" a="1"/>
  <c r="A71" i="28" s="1"/>
  <c r="X77" i="28" a="1"/>
  <c r="A77" i="28" s="1"/>
  <c r="X138" i="28" a="1"/>
  <c r="A138" i="28" s="1"/>
  <c r="X100" i="30" a="1"/>
  <c r="A100" i="30" s="1"/>
  <c r="X36" i="30" a="1"/>
  <c r="X122" i="30" a="1"/>
  <c r="A122" i="30" s="1"/>
  <c r="X44" i="30" a="1"/>
  <c r="A44" i="30" s="1"/>
  <c r="X59" i="30" a="1"/>
  <c r="A59" i="30" s="1"/>
  <c r="X38" i="30" a="1"/>
  <c r="X94" i="30" a="1"/>
  <c r="A94" i="30" s="1"/>
  <c r="X52" i="30" a="1"/>
  <c r="A52" i="30" s="1"/>
  <c r="X71" i="30" a="1"/>
  <c r="A71" i="30" s="1"/>
  <c r="X41" i="28" a="1"/>
  <c r="A41" i="28" s="1"/>
  <c r="G223" i="27" s="1"/>
  <c r="X43" i="28" a="1"/>
  <c r="A43" i="28" s="1"/>
  <c r="X50" i="28" a="1"/>
  <c r="A50" i="28" s="1"/>
  <c r="X104" i="28" a="1"/>
  <c r="A104" i="28" s="1"/>
  <c r="X80" i="28" a="1"/>
  <c r="A80" i="28" s="1"/>
  <c r="X106" i="28" a="1"/>
  <c r="A106" i="28" s="1"/>
  <c r="X116" i="28" a="1"/>
  <c r="A116" i="28" s="1"/>
  <c r="X110" i="30" a="1"/>
  <c r="A110" i="30" s="1"/>
  <c r="X57" i="30" a="1"/>
  <c r="A57" i="30" s="1"/>
  <c r="X115" i="28" a="1"/>
  <c r="A115" i="28" s="1"/>
  <c r="X78" i="30" a="1"/>
  <c r="A78" i="30" s="1"/>
  <c r="X99" i="30" a="1"/>
  <c r="A99" i="30" s="1"/>
  <c r="X76" i="28" a="1"/>
  <c r="A76" i="28" s="1"/>
  <c r="X92" i="28" a="1"/>
  <c r="A92" i="28" s="1"/>
  <c r="X70" i="28" a="1"/>
  <c r="A70" i="28" s="1"/>
  <c r="X84" i="28" a="1"/>
  <c r="A84" i="28" s="1"/>
  <c r="X135" i="28" a="1"/>
  <c r="A135" i="28" s="1"/>
  <c r="X90" i="30" a="1"/>
  <c r="A90" i="30" s="1"/>
  <c r="X68" i="30" a="1"/>
  <c r="A68" i="30" s="1"/>
  <c r="X51" i="30" a="1"/>
  <c r="A51" i="30" s="1"/>
  <c r="X47" i="30" a="1"/>
  <c r="A47" i="30" s="1"/>
  <c r="X121" i="30" a="1"/>
  <c r="A121" i="30" s="1"/>
  <c r="X87" i="30" a="1"/>
  <c r="A87" i="30" s="1"/>
  <c r="X112" i="30" a="1"/>
  <c r="A112" i="30" s="1"/>
  <c r="X96" i="30" a="1"/>
  <c r="A96" i="30" s="1"/>
  <c r="X106" i="30" a="1"/>
  <c r="A106" i="30" s="1"/>
  <c r="X112" i="28" a="1"/>
  <c r="A112" i="28" s="1"/>
  <c r="X40" i="30" a="1"/>
  <c r="X63" i="28" a="1"/>
  <c r="A63" i="28" s="1"/>
  <c r="X44" i="28" a="1"/>
  <c r="A44" i="28" s="1"/>
  <c r="X100" i="28" a="1"/>
  <c r="A100" i="28" s="1"/>
  <c r="X99" i="28" a="1"/>
  <c r="A99" i="28" s="1"/>
  <c r="X93" i="28" a="1"/>
  <c r="A93" i="28" s="1"/>
  <c r="X60" i="28" a="1"/>
  <c r="A60" i="28" s="1"/>
  <c r="X35" i="30" a="1"/>
  <c r="X53" i="30" a="1"/>
  <c r="A53" i="30" s="1"/>
  <c r="X37" i="30" a="1"/>
  <c r="X60" i="30" a="1"/>
  <c r="A60" i="30" s="1"/>
  <c r="X113" i="30" a="1"/>
  <c r="A113" i="30" s="1"/>
  <c r="X65" i="30" a="1"/>
  <c r="A65" i="30" s="1"/>
  <c r="X115" i="30" a="1"/>
  <c r="A115" i="30" s="1"/>
  <c r="X131" i="30" a="1"/>
  <c r="A131" i="30" s="1"/>
  <c r="X108" i="30" a="1"/>
  <c r="A108" i="30" s="1"/>
  <c r="X129" i="28" a="1"/>
  <c r="A129" i="28" s="1"/>
  <c r="X134" i="28" a="1"/>
  <c r="A134" i="28" s="1"/>
  <c r="X97" i="28" a="1"/>
  <c r="A97" i="28" s="1"/>
  <c r="X94" i="28" a="1"/>
  <c r="A94" i="28" s="1"/>
  <c r="X109" i="28" a="1"/>
  <c r="A109" i="28" s="1"/>
  <c r="X96" i="28" a="1"/>
  <c r="A96" i="28" s="1"/>
  <c r="X121" i="28" a="1"/>
  <c r="A121" i="28" s="1"/>
  <c r="X124" i="30" a="1"/>
  <c r="A124" i="30" s="1"/>
  <c r="X123" i="28" a="1"/>
  <c r="A123" i="28" s="1"/>
  <c r="X88" i="30" a="1"/>
  <c r="A88" i="30" s="1"/>
  <c r="X45" i="30" a="1"/>
  <c r="A45" i="30" s="1"/>
  <c r="X127" i="30" a="1"/>
  <c r="A127" i="30" s="1"/>
  <c r="X39" i="30" a="1"/>
  <c r="X105" i="30" a="1"/>
  <c r="A105" i="30" s="1"/>
  <c r="X84" i="30" a="1"/>
  <c r="A84" i="30" s="1"/>
  <c r="X69" i="30" a="1"/>
  <c r="A69" i="30" s="1"/>
  <c r="X63" i="30" a="1"/>
  <c r="A63" i="30" s="1"/>
  <c r="X78" i="28" a="1"/>
  <c r="A78" i="28" s="1"/>
  <c r="X46" i="30" a="1"/>
  <c r="A46" i="30" s="1"/>
  <c r="X141" i="28" a="1"/>
  <c r="A141" i="28" s="1"/>
  <c r="X68" i="28" a="1"/>
  <c r="A68" i="28" s="1"/>
  <c r="X88" i="28" a="1"/>
  <c r="A88" i="28" s="1"/>
  <c r="X133" i="28" a="1"/>
  <c r="A133" i="28" s="1"/>
  <c r="X128" i="30" a="1"/>
  <c r="A128" i="30" s="1"/>
  <c r="X123" i="30" a="1"/>
  <c r="A123" i="30" s="1"/>
  <c r="X43" i="30" a="1"/>
  <c r="A43" i="30" s="1"/>
  <c r="X117" i="30" a="1"/>
  <c r="A117" i="30" s="1"/>
  <c r="X130" i="30" a="1"/>
  <c r="A130" i="30" s="1"/>
  <c r="X132" i="30" a="1"/>
  <c r="A132" i="30" s="1"/>
  <c r="X62" i="28" a="1"/>
  <c r="A62" i="28" s="1"/>
  <c r="X83" i="30" a="1"/>
  <c r="A83" i="30" s="1"/>
  <c r="X70" i="30" a="1"/>
  <c r="A70" i="30" s="1"/>
  <c r="X127" i="28" a="1"/>
  <c r="A127" i="28" s="1"/>
  <c r="X113" i="28" a="1"/>
  <c r="A113" i="28" s="1"/>
  <c r="X97" i="30" a="1"/>
  <c r="A97" i="30" s="1"/>
  <c r="X51" i="28" a="1"/>
  <c r="A51" i="28" s="1"/>
  <c r="X114" i="28" a="1"/>
  <c r="A114" i="28" s="1"/>
  <c r="X139" i="28" a="1"/>
  <c r="A139" i="28" s="1"/>
  <c r="X42" i="28" a="1"/>
  <c r="A42" i="28" s="1"/>
  <c r="X110" i="28" a="1"/>
  <c r="A110" i="28" s="1"/>
  <c r="X67" i="28" a="1"/>
  <c r="A67" i="28" s="1"/>
  <c r="X67" i="30" a="1"/>
  <c r="A67" i="30" s="1"/>
  <c r="X66" i="30" a="1"/>
  <c r="A66" i="30" s="1"/>
  <c r="X125" i="30" a="1"/>
  <c r="A125" i="30" s="1"/>
  <c r="X34" i="30" a="1"/>
  <c r="X111" i="30" a="1"/>
  <c r="A111" i="30" s="1"/>
  <c r="X130" i="28" a="1"/>
  <c r="A130" i="28" s="1"/>
  <c r="X32" i="30" a="1"/>
  <c r="X42" i="30" a="1"/>
  <c r="X58" i="30" a="1"/>
  <c r="A58" i="30" s="1"/>
  <c r="X101" i="30" a="1"/>
  <c r="A101" i="30" s="1"/>
  <c r="X76" i="30" a="1"/>
  <c r="A76" i="30" s="1"/>
  <c r="X93" i="30" a="1"/>
  <c r="A93" i="30" s="1"/>
  <c r="X61" i="30" a="1"/>
  <c r="A61" i="30" s="1"/>
  <c r="X73" i="30" a="1"/>
  <c r="A73" i="30" s="1"/>
  <c r="X52" i="28" a="1"/>
  <c r="A52" i="28" s="1"/>
  <c r="X85" i="28" a="1"/>
  <c r="A85" i="28" s="1"/>
  <c r="X87" i="28" a="1"/>
  <c r="A87" i="28" s="1"/>
  <c r="X91" i="28" a="1"/>
  <c r="A91" i="28" s="1"/>
  <c r="X103" i="30" a="1"/>
  <c r="A103" i="30" s="1"/>
  <c r="X69" i="28" a="1"/>
  <c r="A69" i="28" s="1"/>
  <c r="X79" i="28" a="1"/>
  <c r="A79" i="28" s="1"/>
  <c r="X66" i="28" a="1"/>
  <c r="A66" i="28" s="1"/>
  <c r="X122" i="28" a="1"/>
  <c r="A122" i="28" s="1"/>
  <c r="X89" i="30" a="1"/>
  <c r="A89" i="30" s="1"/>
  <c r="X41" i="30" a="1"/>
  <c r="X33" i="30" a="1"/>
  <c r="X91" i="30" a="1"/>
  <c r="A91" i="30" s="1"/>
  <c r="X104" i="30" a="1"/>
  <c r="A104" i="30" s="1"/>
  <c r="X92" i="30" a="1"/>
  <c r="A92" i="30" s="1"/>
  <c r="X120" i="28" a="1"/>
  <c r="A120" i="28" s="1"/>
  <c r="X120" i="30" a="1"/>
  <c r="A120" i="30" s="1"/>
  <c r="X74" i="30" a="1"/>
  <c r="A74" i="30" s="1"/>
  <c r="X114" i="30" a="1"/>
  <c r="A114" i="30" s="1"/>
  <c r="X109" i="30" a="1"/>
  <c r="A109" i="30" s="1"/>
  <c r="X119" i="30" a="1"/>
  <c r="A119" i="30" s="1"/>
  <c r="X62" i="30" a="1"/>
  <c r="A62" i="30" s="1"/>
  <c r="X126" i="30" a="1"/>
  <c r="A126" i="30" s="1"/>
  <c r="X132" i="28" a="1"/>
  <c r="A132" i="28" s="1"/>
  <c r="X86" i="30" a="1"/>
  <c r="A86" i="30" s="1"/>
  <c r="X65" i="28" a="1"/>
  <c r="A65" i="28" s="1"/>
  <c r="X103" i="28" a="1"/>
  <c r="A103" i="28" s="1"/>
  <c r="X101" i="28" a="1"/>
  <c r="A101" i="28" s="1"/>
  <c r="X53" i="28" a="1"/>
  <c r="A53" i="28" s="1"/>
  <c r="X124" i="28" a="1"/>
  <c r="A124" i="28" s="1"/>
  <c r="X74" i="28" a="1"/>
  <c r="A74" i="28" s="1"/>
  <c r="X81" i="30" a="1"/>
  <c r="A81" i="30" s="1"/>
  <c r="X54" i="30" a="1"/>
  <c r="A54" i="30" s="1"/>
  <c r="X118" i="30" a="1"/>
  <c r="A118" i="30" s="1"/>
  <c r="X102" i="30" a="1"/>
  <c r="A102" i="30" s="1"/>
  <c r="X77" i="30" a="1"/>
  <c r="A77" i="30" s="1"/>
  <c r="X56" i="30" a="1"/>
  <c r="A56" i="30" s="1"/>
  <c r="X136" i="28" a="1"/>
  <c r="A136" i="28" s="1"/>
  <c r="X95" i="28" a="1"/>
  <c r="A95" i="28" s="1"/>
  <c r="A36" i="32"/>
  <c r="A35" i="32"/>
  <c r="A50" i="30"/>
  <c r="A38" i="32"/>
  <c r="N38" i="30" a="1"/>
  <c r="N42" i="30" a="1"/>
  <c r="I39" i="30" a="1"/>
  <c r="N33" i="30" a="1"/>
  <c r="I34" i="30" a="1"/>
  <c r="N37" i="30" a="1"/>
  <c r="I41" i="30" a="1"/>
  <c r="I33" i="30" a="1"/>
  <c r="A33" i="30" s="1"/>
  <c r="I35" i="30" a="1"/>
  <c r="I42" i="30" a="1"/>
  <c r="N34" i="30" a="1"/>
  <c r="I40" i="30" a="1"/>
  <c r="N40" i="30" a="1"/>
  <c r="N41" i="30" a="1"/>
  <c r="N35" i="30" a="1"/>
  <c r="I38" i="30" a="1"/>
  <c r="N39" i="30" a="1"/>
  <c r="I36" i="30" a="1"/>
  <c r="N36" i="30" a="1"/>
  <c r="F218" i="27" a="1"/>
  <c r="S41" i="16" a="1"/>
  <c r="N41" i="17" a="1"/>
  <c r="N32" i="31" a="1"/>
  <c r="G208" i="27"/>
  <c r="S11" i="32"/>
  <c r="M208" i="27" s="1"/>
  <c r="T11" i="32"/>
  <c r="I218" i="27" a="1"/>
  <c r="J11" i="30"/>
  <c r="G195" i="27"/>
  <c r="N32" i="30" a="1"/>
  <c r="I41" i="17" a="1"/>
  <c r="AN47" i="16"/>
  <c r="AN49" i="28"/>
  <c r="T11" i="31"/>
  <c r="S11" i="31"/>
  <c r="S32" i="31" s="1" a="1"/>
  <c r="I32" i="30" a="1"/>
  <c r="I11" i="30"/>
  <c r="G196" i="27" s="1"/>
  <c r="N11" i="32"/>
  <c r="M202" i="27" s="1"/>
  <c r="O11" i="32"/>
  <c r="N11" i="30"/>
  <c r="G202" i="27" s="1"/>
  <c r="O11" i="30"/>
  <c r="A26" i="73"/>
  <c r="A24" i="72"/>
  <c r="A25" i="71"/>
  <c r="A24" i="70"/>
  <c r="A30" i="69"/>
  <c r="A24" i="68"/>
  <c r="AN47" i="17"/>
  <c r="AM47" i="17"/>
  <c r="I41" i="16" a="1"/>
  <c r="AJ49" i="16"/>
  <c r="AM48" i="16"/>
  <c r="AK48" i="16"/>
  <c r="AJ49" i="17"/>
  <c r="AK48" i="17"/>
  <c r="AJ51" i="28"/>
  <c r="AM50" i="28"/>
  <c r="AK50" i="28"/>
  <c r="A59" i="16" l="1"/>
  <c r="A44" i="32"/>
  <c r="A89" i="16"/>
  <c r="A61" i="32"/>
  <c r="A112" i="16"/>
  <c r="A131" i="17"/>
  <c r="A126" i="32"/>
  <c r="A74" i="32"/>
  <c r="A62" i="32"/>
  <c r="A124" i="32"/>
  <c r="A90" i="16"/>
  <c r="A114" i="16"/>
  <c r="A130" i="32"/>
  <c r="A50" i="17"/>
  <c r="A47" i="32"/>
  <c r="A42" i="16"/>
  <c r="A37" i="30"/>
  <c r="A123" i="32"/>
  <c r="A137" i="16"/>
  <c r="A102" i="16"/>
  <c r="A84" i="32"/>
  <c r="A77" i="16"/>
  <c r="A80" i="17"/>
  <c r="A53" i="32"/>
  <c r="A117" i="17"/>
  <c r="A135" i="17"/>
  <c r="A83" i="17"/>
  <c r="A57" i="32"/>
  <c r="A70" i="16"/>
  <c r="A63" i="32"/>
  <c r="A121" i="32"/>
  <c r="A52" i="32"/>
  <c r="A128" i="17"/>
  <c r="A140" i="16"/>
  <c r="A65" i="17"/>
  <c r="A137" i="17"/>
  <c r="A43" i="16"/>
  <c r="A120" i="32"/>
  <c r="A86" i="32"/>
  <c r="A118" i="17"/>
  <c r="A111" i="17"/>
  <c r="A58" i="16"/>
  <c r="A113" i="32"/>
  <c r="A129" i="32"/>
  <c r="A116" i="32"/>
  <c r="A123" i="16"/>
  <c r="A87" i="17"/>
  <c r="A91" i="17"/>
  <c r="A126" i="17"/>
  <c r="A66" i="17"/>
  <c r="A58" i="32"/>
  <c r="A118" i="32"/>
  <c r="A48" i="16"/>
  <c r="A132" i="32"/>
  <c r="A60" i="32"/>
  <c r="A97" i="16"/>
  <c r="A93" i="17"/>
  <c r="A82" i="17"/>
  <c r="A34" i="32"/>
  <c r="A61" i="16"/>
  <c r="A100" i="16"/>
  <c r="A117" i="32"/>
  <c r="A100" i="17"/>
  <c r="A84" i="16"/>
  <c r="A111" i="16"/>
  <c r="A78" i="17"/>
  <c r="A116" i="17"/>
  <c r="A72" i="17"/>
  <c r="A94" i="17"/>
  <c r="A92" i="17"/>
  <c r="A59" i="17"/>
  <c r="A94" i="32"/>
  <c r="A98" i="16"/>
  <c r="A112" i="32"/>
  <c r="A133" i="16"/>
  <c r="A41" i="32"/>
  <c r="A120" i="17"/>
  <c r="A90" i="17"/>
  <c r="A107" i="17"/>
  <c r="A96" i="17"/>
  <c r="A126" i="16"/>
  <c r="A57" i="16"/>
  <c r="A124" i="16"/>
  <c r="A111" i="32"/>
  <c r="A35" i="30"/>
  <c r="A34" i="30"/>
  <c r="A38" i="30"/>
  <c r="A42" i="30"/>
  <c r="A41" i="30"/>
  <c r="A36" i="30"/>
  <c r="A39" i="30"/>
  <c r="A40" i="30"/>
  <c r="A32" i="31"/>
  <c r="A41" i="17"/>
  <c r="J222" i="27" s="1"/>
  <c r="A41" i="16"/>
  <c r="M224" i="27" s="1"/>
  <c r="G222" i="27"/>
  <c r="S32" i="32" a="1"/>
  <c r="A32" i="32" s="1"/>
  <c r="M222" i="27"/>
  <c r="A32" i="30"/>
  <c r="AN48" i="16"/>
  <c r="AN50" i="28"/>
  <c r="A27" i="73"/>
  <c r="A25" i="72"/>
  <c r="A26" i="71"/>
  <c r="A25" i="70"/>
  <c r="A31" i="69"/>
  <c r="A25" i="68"/>
  <c r="AN48" i="17"/>
  <c r="AM48" i="17"/>
  <c r="AJ50" i="16"/>
  <c r="AM49" i="16"/>
  <c r="AK49" i="16"/>
  <c r="AJ50" i="17"/>
  <c r="AK49" i="17"/>
  <c r="AJ52" i="28"/>
  <c r="AM51" i="28"/>
  <c r="AK51" i="28"/>
  <c r="M223" i="27" l="1"/>
  <c r="AN49" i="16"/>
  <c r="AN51" i="28"/>
  <c r="A28" i="73"/>
  <c r="A26" i="72"/>
  <c r="A27" i="71"/>
  <c r="A26" i="70"/>
  <c r="A32" i="69"/>
  <c r="A26" i="68"/>
  <c r="AM49" i="17"/>
  <c r="AN49" i="17"/>
  <c r="AJ51" i="16"/>
  <c r="AM50" i="16"/>
  <c r="AK50" i="16"/>
  <c r="AJ51" i="17"/>
  <c r="AK50" i="17"/>
  <c r="AJ53" i="28"/>
  <c r="AK52" i="28"/>
  <c r="AM52" i="28"/>
  <c r="AN50" i="16"/>
  <c r="AN52" i="28"/>
  <c r="A29" i="73"/>
  <c r="A27" i="72"/>
  <c r="A28" i="71"/>
  <c r="A27" i="70"/>
  <c r="A33" i="69"/>
  <c r="A27" i="68"/>
  <c r="AM50" i="17"/>
  <c r="AN50" i="17"/>
  <c r="AJ52" i="16"/>
  <c r="AM51" i="16"/>
  <c r="AK51" i="16"/>
  <c r="AJ52" i="17"/>
  <c r="AK51" i="17"/>
  <c r="AK53" i="28"/>
  <c r="AJ54" i="28"/>
  <c r="AM53" i="28"/>
  <c r="AN51" i="16" l="1"/>
  <c r="AN53" i="28"/>
  <c r="A30" i="73"/>
  <c r="A28" i="72"/>
  <c r="A29" i="71"/>
  <c r="A28" i="70"/>
  <c r="A34" i="69"/>
  <c r="A28" i="68"/>
  <c r="AN51" i="17"/>
  <c r="AM51" i="17"/>
  <c r="AJ53" i="16"/>
  <c r="AM52" i="16"/>
  <c r="AK52" i="16"/>
  <c r="AJ53" i="17"/>
  <c r="AK52" i="17"/>
  <c r="AK54" i="28"/>
  <c r="AM54" i="28"/>
  <c r="AJ55" i="28"/>
  <c r="AN52" i="16" l="1"/>
  <c r="AN54" i="28"/>
  <c r="A31" i="73"/>
  <c r="A29" i="72"/>
  <c r="A30" i="71"/>
  <c r="A29" i="70"/>
  <c r="A35" i="69"/>
  <c r="A29" i="68"/>
  <c r="AM52" i="17"/>
  <c r="AN52" i="17"/>
  <c r="AJ54" i="16"/>
  <c r="AM53" i="16"/>
  <c r="AK53" i="16"/>
  <c r="AJ54" i="17"/>
  <c r="AK53" i="17"/>
  <c r="AJ56" i="28"/>
  <c r="AM55" i="28"/>
  <c r="AK55" i="28"/>
  <c r="AN53" i="16"/>
  <c r="AN55" i="28"/>
  <c r="A32" i="73"/>
  <c r="A30" i="72"/>
  <c r="A31" i="71"/>
  <c r="A30" i="70"/>
  <c r="A36" i="69"/>
  <c r="A30" i="68"/>
  <c r="AM53" i="17"/>
  <c r="AN53" i="17"/>
  <c r="AJ55" i="16"/>
  <c r="AM54" i="16"/>
  <c r="AK54" i="16"/>
  <c r="AJ55" i="17"/>
  <c r="AK54" i="17"/>
  <c r="AM56" i="28"/>
  <c r="AJ57" i="28"/>
  <c r="AK56" i="28"/>
  <c r="AN54" i="16" l="1"/>
  <c r="AN56" i="28"/>
  <c r="A33" i="73"/>
  <c r="A31" i="72"/>
  <c r="A32" i="71"/>
  <c r="A31" i="70"/>
  <c r="A37" i="69"/>
  <c r="A31" i="68"/>
  <c r="AN54" i="17"/>
  <c r="AM54" i="17"/>
  <c r="AJ56" i="16"/>
  <c r="AM55" i="16"/>
  <c r="AK55" i="16"/>
  <c r="AJ56" i="17"/>
  <c r="AK55" i="17"/>
  <c r="AM57" i="28"/>
  <c r="AK57" i="28"/>
  <c r="AJ58" i="28"/>
  <c r="AN55" i="16" l="1"/>
  <c r="AN57" i="28"/>
  <c r="A34" i="73"/>
  <c r="A32" i="72"/>
  <c r="A33" i="71"/>
  <c r="A32" i="70"/>
  <c r="A38" i="69"/>
  <c r="A32" i="68"/>
  <c r="AN55" i="17"/>
  <c r="AM55" i="17"/>
  <c r="AJ57" i="16"/>
  <c r="AM56" i="16"/>
  <c r="AK56" i="16"/>
  <c r="AJ57" i="17"/>
  <c r="AK56" i="17"/>
  <c r="AM58" i="28"/>
  <c r="AK58" i="28"/>
  <c r="AJ59" i="28"/>
  <c r="AN56" i="16"/>
  <c r="AN58" i="28"/>
  <c r="A35" i="73"/>
  <c r="A33" i="72"/>
  <c r="A34" i="71"/>
  <c r="A33" i="70"/>
  <c r="A39" i="69"/>
  <c r="A33" i="68"/>
  <c r="AN56" i="17"/>
  <c r="AM56" i="17"/>
  <c r="AJ58" i="16"/>
  <c r="AM57" i="16"/>
  <c r="AK57" i="16"/>
  <c r="AJ58" i="17"/>
  <c r="AK57" i="17"/>
  <c r="AJ60" i="28"/>
  <c r="AM59" i="28"/>
  <c r="AK59" i="28"/>
  <c r="AN57" i="16" l="1"/>
  <c r="AN59" i="28"/>
  <c r="A36" i="73"/>
  <c r="A34" i="72"/>
  <c r="A35" i="71"/>
  <c r="A34" i="70"/>
  <c r="A40" i="69"/>
  <c r="A34" i="68"/>
  <c r="AN57" i="17"/>
  <c r="AM57" i="17"/>
  <c r="AJ59" i="16"/>
  <c r="AM58" i="16"/>
  <c r="AK58" i="16"/>
  <c r="AJ59" i="17"/>
  <c r="AK58" i="17"/>
  <c r="AJ61" i="28"/>
  <c r="AM60" i="28"/>
  <c r="AK60" i="28"/>
  <c r="AN58" i="16" l="1"/>
  <c r="AN60" i="28"/>
  <c r="A37" i="73"/>
  <c r="A35" i="72"/>
  <c r="A36" i="71"/>
  <c r="A35" i="70"/>
  <c r="A41" i="69"/>
  <c r="A35" i="68"/>
  <c r="AM58" i="17"/>
  <c r="AN58" i="17"/>
  <c r="AJ60" i="16"/>
  <c r="AM59" i="16"/>
  <c r="AK59" i="16"/>
  <c r="AJ60" i="17"/>
  <c r="AK59" i="17"/>
  <c r="AK61" i="28"/>
  <c r="AJ62" i="28"/>
  <c r="AM61" i="28"/>
  <c r="AN59" i="16"/>
  <c r="AN61" i="28"/>
  <c r="A38" i="73"/>
  <c r="A36" i="72"/>
  <c r="A37" i="71"/>
  <c r="A36" i="70"/>
  <c r="A42" i="69"/>
  <c r="A36" i="68"/>
  <c r="AN59" i="17"/>
  <c r="AM59" i="17"/>
  <c r="AJ61" i="16"/>
  <c r="AM60" i="16"/>
  <c r="AK60" i="16"/>
  <c r="AJ61" i="17"/>
  <c r="AK60" i="17"/>
  <c r="AK62" i="28"/>
  <c r="AJ63" i="28"/>
  <c r="AM62" i="28"/>
  <c r="AN60" i="16" l="1"/>
  <c r="AN62" i="28"/>
  <c r="A39" i="73"/>
  <c r="A37" i="72"/>
  <c r="A38" i="71"/>
  <c r="A37" i="70"/>
  <c r="A43" i="69"/>
  <c r="A37" i="68"/>
  <c r="AN60" i="17"/>
  <c r="AM60" i="17"/>
  <c r="AJ62" i="16"/>
  <c r="AM61" i="16"/>
  <c r="AK61" i="16"/>
  <c r="AJ62" i="17"/>
  <c r="AK61" i="17"/>
  <c r="AM63" i="28"/>
  <c r="AK63" i="28"/>
  <c r="AJ64" i="28"/>
  <c r="AN61" i="16"/>
  <c r="AN63" i="28"/>
  <c r="A40" i="73"/>
  <c r="A38" i="72"/>
  <c r="A39" i="71"/>
  <c r="A38" i="70"/>
  <c r="A44" i="69"/>
  <c r="A38" i="68"/>
  <c r="AM61" i="17"/>
  <c r="AN61" i="17"/>
  <c r="AJ63" i="16"/>
  <c r="AM62" i="16"/>
  <c r="AK62" i="16"/>
  <c r="AJ63" i="17"/>
  <c r="AK62" i="17"/>
  <c r="AM64" i="28"/>
  <c r="AK64" i="28"/>
  <c r="AJ65" i="28"/>
  <c r="AN62" i="16" l="1"/>
  <c r="AN64" i="28"/>
  <c r="A41" i="73"/>
  <c r="A39" i="72"/>
  <c r="A40" i="71"/>
  <c r="A39" i="70"/>
  <c r="A45" i="69"/>
  <c r="A39" i="68"/>
  <c r="AM62" i="17"/>
  <c r="AN62" i="17"/>
  <c r="AJ64" i="16"/>
  <c r="AM63" i="16"/>
  <c r="AK63" i="16"/>
  <c r="AJ64" i="17"/>
  <c r="AK63" i="17"/>
  <c r="AM65" i="28"/>
  <c r="AK65" i="28"/>
  <c r="AJ66" i="28"/>
  <c r="AN63" i="16"/>
  <c r="AN65" i="28"/>
  <c r="A42" i="73"/>
  <c r="A40" i="72"/>
  <c r="A41" i="71"/>
  <c r="A40" i="70"/>
  <c r="A46" i="69"/>
  <c r="A40" i="68"/>
  <c r="AN63" i="17"/>
  <c r="AM63" i="17"/>
  <c r="AJ65" i="16"/>
  <c r="AM64" i="16"/>
  <c r="AK64" i="16"/>
  <c r="AJ65" i="17"/>
  <c r="AK64" i="17"/>
  <c r="AM66" i="28"/>
  <c r="AK66" i="28"/>
  <c r="AJ67" i="28"/>
  <c r="AN64" i="16" l="1"/>
  <c r="AN66" i="28"/>
  <c r="A43" i="73"/>
  <c r="A41" i="72"/>
  <c r="A42" i="71"/>
  <c r="A41" i="70"/>
  <c r="A47" i="69"/>
  <c r="A41" i="68"/>
  <c r="AM64" i="17"/>
  <c r="AN64" i="17"/>
  <c r="AJ66" i="16"/>
  <c r="AM65" i="16"/>
  <c r="AK65" i="16"/>
  <c r="AJ66" i="17"/>
  <c r="AK65" i="17"/>
  <c r="AJ68" i="28"/>
  <c r="AM67" i="28"/>
  <c r="AK67" i="28"/>
  <c r="AN65" i="16"/>
  <c r="AN67" i="28"/>
  <c r="A44" i="73"/>
  <c r="A42" i="72"/>
  <c r="A43" i="71"/>
  <c r="A42" i="70"/>
  <c r="A48" i="69"/>
  <c r="A42" i="68"/>
  <c r="AN65" i="17"/>
  <c r="AM65" i="17"/>
  <c r="AJ67" i="16"/>
  <c r="AM66" i="16"/>
  <c r="AK66" i="16"/>
  <c r="AJ67" i="17"/>
  <c r="AK66" i="17"/>
  <c r="AJ69" i="28"/>
  <c r="AM68" i="28"/>
  <c r="AK68" i="28"/>
  <c r="AN66" i="16" l="1"/>
  <c r="AN68" i="28"/>
  <c r="A45" i="73"/>
  <c r="A43" i="72"/>
  <c r="A44" i="71"/>
  <c r="A43" i="70"/>
  <c r="A49" i="69"/>
  <c r="A43" i="68"/>
  <c r="AN66" i="17"/>
  <c r="AM66" i="17"/>
  <c r="AJ68" i="16"/>
  <c r="AM67" i="16"/>
  <c r="AK67" i="16"/>
  <c r="AJ68" i="17"/>
  <c r="AK67" i="17"/>
  <c r="AK69" i="28"/>
  <c r="AJ70" i="28"/>
  <c r="AM69" i="28"/>
  <c r="AN67" i="16"/>
  <c r="AN69" i="28"/>
  <c r="A46" i="73"/>
  <c r="A44" i="72"/>
  <c r="A45" i="71"/>
  <c r="A44" i="70"/>
  <c r="A50" i="69"/>
  <c r="A44" i="68"/>
  <c r="AN67" i="17"/>
  <c r="AM67" i="17"/>
  <c r="AJ69" i="16"/>
  <c r="AM68" i="16"/>
  <c r="AK68" i="16"/>
  <c r="AJ69" i="17"/>
  <c r="AK68" i="17"/>
  <c r="AK70" i="28"/>
  <c r="AJ71" i="28"/>
  <c r="AM70" i="28"/>
  <c r="AN68" i="16" l="1"/>
  <c r="AN70" i="28"/>
  <c r="A47" i="73"/>
  <c r="A45" i="72"/>
  <c r="A46" i="71"/>
  <c r="A45" i="70"/>
  <c r="A51" i="69"/>
  <c r="A45" i="68"/>
  <c r="AM68" i="17"/>
  <c r="AN68" i="17"/>
  <c r="AJ70" i="16"/>
  <c r="AM69" i="16"/>
  <c r="AK69" i="16"/>
  <c r="AJ70" i="17"/>
  <c r="AK69" i="17"/>
  <c r="AM71" i="28"/>
  <c r="AK71" i="28"/>
  <c r="AJ72" i="28"/>
  <c r="AN69" i="16"/>
  <c r="AN71" i="28"/>
  <c r="A48" i="73"/>
  <c r="A46" i="72"/>
  <c r="A47" i="71"/>
  <c r="A46" i="70"/>
  <c r="A52" i="69"/>
  <c r="A46" i="68"/>
  <c r="AM69" i="17"/>
  <c r="AN69" i="17"/>
  <c r="AJ71" i="16"/>
  <c r="AM70" i="16"/>
  <c r="AK70" i="16"/>
  <c r="AJ71" i="17"/>
  <c r="AK70" i="17"/>
  <c r="AM72" i="28"/>
  <c r="AK72" i="28"/>
  <c r="AJ73" i="28"/>
  <c r="AN70" i="16" l="1"/>
  <c r="AN72" i="28"/>
  <c r="A49" i="73"/>
  <c r="A47" i="72"/>
  <c r="A48" i="71"/>
  <c r="A47" i="70"/>
  <c r="A53" i="69"/>
  <c r="A47" i="68"/>
  <c r="AM70" i="17"/>
  <c r="AN70" i="17"/>
  <c r="AJ72" i="16"/>
  <c r="AM71" i="16"/>
  <c r="AK71" i="16"/>
  <c r="AJ72" i="17"/>
  <c r="AK71" i="17"/>
  <c r="AM73" i="28"/>
  <c r="AK73" i="28"/>
  <c r="AJ74" i="28"/>
  <c r="AN71" i="16"/>
  <c r="AN73" i="28"/>
  <c r="A50" i="73"/>
  <c r="A48" i="72"/>
  <c r="A49" i="71"/>
  <c r="A48" i="70"/>
  <c r="A54" i="69"/>
  <c r="A48" i="68"/>
  <c r="AN71" i="17"/>
  <c r="AM71" i="17"/>
  <c r="AJ73" i="16"/>
  <c r="AM72" i="16"/>
  <c r="AK72" i="16"/>
  <c r="AJ73" i="17"/>
  <c r="AK72" i="17"/>
  <c r="AM74" i="28"/>
  <c r="AK74" i="28"/>
  <c r="AJ75" i="28"/>
  <c r="AN72" i="16" l="1"/>
  <c r="AN74" i="28"/>
  <c r="A51" i="73"/>
  <c r="A49" i="72"/>
  <c r="A50" i="71"/>
  <c r="A49" i="70"/>
  <c r="A55" i="69"/>
  <c r="A49" i="68"/>
  <c r="AM72" i="17"/>
  <c r="AN72" i="17"/>
  <c r="AJ74" i="16"/>
  <c r="AM73" i="16"/>
  <c r="AK73" i="16"/>
  <c r="AJ74" i="17"/>
  <c r="AK73" i="17"/>
  <c r="AJ76" i="28"/>
  <c r="AM75" i="28"/>
  <c r="AK75" i="28"/>
  <c r="AN73" i="16"/>
  <c r="AN75" i="28"/>
  <c r="A52" i="73"/>
  <c r="A50" i="72"/>
  <c r="A51" i="71"/>
  <c r="A50" i="70"/>
  <c r="A56" i="69"/>
  <c r="A50" i="68"/>
  <c r="AM73" i="17"/>
  <c r="AN73" i="17"/>
  <c r="AJ75" i="16"/>
  <c r="AM74" i="16"/>
  <c r="AK74" i="16"/>
  <c r="AJ75" i="17"/>
  <c r="AK74" i="17"/>
  <c r="AJ77" i="28"/>
  <c r="AM76" i="28"/>
  <c r="AK76" i="28"/>
  <c r="AN74" i="16" l="1"/>
  <c r="AN76" i="28"/>
  <c r="A53" i="73"/>
  <c r="A51" i="72"/>
  <c r="A52" i="71"/>
  <c r="A51" i="70"/>
  <c r="A57" i="69"/>
  <c r="A51" i="68"/>
  <c r="AN74" i="17"/>
  <c r="AM74" i="17"/>
  <c r="AJ76" i="16"/>
  <c r="AM75" i="16"/>
  <c r="AK75" i="16"/>
  <c r="AJ76" i="17"/>
  <c r="AK75" i="17"/>
  <c r="AK77" i="28"/>
  <c r="AJ78" i="28"/>
  <c r="AM77" i="28"/>
  <c r="AN75" i="16"/>
  <c r="AN77" i="28"/>
  <c r="A54" i="73"/>
  <c r="A52" i="72"/>
  <c r="A53" i="71"/>
  <c r="A52" i="70"/>
  <c r="A58" i="69"/>
  <c r="A52" i="68"/>
  <c r="AN75" i="17"/>
  <c r="AM75" i="17"/>
  <c r="AJ77" i="16"/>
  <c r="AM76" i="16"/>
  <c r="AK76" i="16"/>
  <c r="AJ77" i="17"/>
  <c r="AK76" i="17"/>
  <c r="AK78" i="28"/>
  <c r="AJ79" i="28"/>
  <c r="AM78" i="28"/>
  <c r="AN76" i="16" l="1"/>
  <c r="AN78" i="28"/>
  <c r="A55" i="73"/>
  <c r="A53" i="72"/>
  <c r="A54" i="71"/>
  <c r="A53" i="70"/>
  <c r="A59" i="69"/>
  <c r="A53" i="68"/>
  <c r="AM76" i="17"/>
  <c r="AN76" i="17"/>
  <c r="AJ78" i="16"/>
  <c r="AM77" i="16"/>
  <c r="AK77" i="16"/>
  <c r="AJ78" i="17"/>
  <c r="AK77" i="17"/>
  <c r="AM79" i="28"/>
  <c r="AK79" i="28"/>
  <c r="AJ80" i="28"/>
  <c r="AN77" i="16"/>
  <c r="AN79" i="28"/>
  <c r="A56" i="73"/>
  <c r="A54" i="72"/>
  <c r="A55" i="71"/>
  <c r="A54" i="70"/>
  <c r="A60" i="69"/>
  <c r="A54" i="68"/>
  <c r="AM77" i="17"/>
  <c r="AN77" i="17"/>
  <c r="AJ79" i="16"/>
  <c r="AM78" i="16"/>
  <c r="AK78" i="16"/>
  <c r="AK78" i="17"/>
  <c r="AJ79" i="17"/>
  <c r="AM80" i="28"/>
  <c r="AK80" i="28"/>
  <c r="AJ81" i="28"/>
  <c r="AN78" i="16" l="1"/>
  <c r="AN80" i="28"/>
  <c r="A57" i="73"/>
  <c r="A55" i="72"/>
  <c r="A56" i="71"/>
  <c r="A55" i="70"/>
  <c r="A61" i="69"/>
  <c r="A55" i="68"/>
  <c r="AN78" i="17"/>
  <c r="AM78" i="17"/>
  <c r="AJ80" i="16"/>
  <c r="AM79" i="16"/>
  <c r="AK79" i="16"/>
  <c r="AK79" i="17"/>
  <c r="AJ80" i="17"/>
  <c r="AM81" i="28"/>
  <c r="AK81" i="28"/>
  <c r="AJ82" i="28"/>
  <c r="AN79" i="16"/>
  <c r="AN81" i="28"/>
  <c r="A58" i="73"/>
  <c r="A56" i="72"/>
  <c r="A57" i="71"/>
  <c r="A56" i="70"/>
  <c r="A62" i="69"/>
  <c r="A56" i="68"/>
  <c r="AN79" i="17"/>
  <c r="AM79" i="17"/>
  <c r="AJ81" i="16"/>
  <c r="AM80" i="16"/>
  <c r="AK80" i="16"/>
  <c r="AK80" i="17"/>
  <c r="AJ81" i="17"/>
  <c r="AM82" i="28"/>
  <c r="AK82" i="28"/>
  <c r="AJ83" i="28"/>
  <c r="AN80" i="16" l="1"/>
  <c r="AN82" i="28"/>
  <c r="A59" i="73"/>
  <c r="A57" i="72"/>
  <c r="A58" i="71"/>
  <c r="A57" i="70"/>
  <c r="A63" i="69"/>
  <c r="A57" i="68"/>
  <c r="AN80" i="17"/>
  <c r="AM80" i="17"/>
  <c r="AJ82" i="16"/>
  <c r="AM81" i="16"/>
  <c r="AK81" i="16"/>
  <c r="AJ82" i="17"/>
  <c r="AK81" i="17"/>
  <c r="AJ84" i="28"/>
  <c r="AM83" i="28"/>
  <c r="AK83" i="28"/>
  <c r="AN81" i="16"/>
  <c r="AN83" i="28"/>
  <c r="A60" i="73"/>
  <c r="A58" i="72"/>
  <c r="A59" i="71"/>
  <c r="A58" i="70"/>
  <c r="A64" i="69"/>
  <c r="A58" i="68"/>
  <c r="AM81" i="17"/>
  <c r="AN81" i="17"/>
  <c r="AJ83" i="16"/>
  <c r="AM82" i="16"/>
  <c r="AK82" i="16"/>
  <c r="AJ83" i="17"/>
  <c r="AK82" i="17"/>
  <c r="AJ85" i="28"/>
  <c r="AM84" i="28"/>
  <c r="AK84" i="28"/>
  <c r="AN82" i="16" l="1"/>
  <c r="AN84" i="28"/>
  <c r="A61" i="73"/>
  <c r="A59" i="72"/>
  <c r="A60" i="71"/>
  <c r="A59" i="70"/>
  <c r="A65" i="69"/>
  <c r="A59" i="68"/>
  <c r="AM82" i="17"/>
  <c r="AN82" i="17"/>
  <c r="AM83" i="16"/>
  <c r="AJ84" i="16"/>
  <c r="AK83" i="16"/>
  <c r="AK83" i="17"/>
  <c r="AJ84" i="17"/>
  <c r="AK85" i="28"/>
  <c r="AJ86" i="28"/>
  <c r="AM85" i="28"/>
  <c r="AN83" i="16"/>
  <c r="AN85" i="28"/>
  <c r="A62" i="73"/>
  <c r="A60" i="72"/>
  <c r="A61" i="71"/>
  <c r="A60" i="70"/>
  <c r="A66" i="69"/>
  <c r="A60" i="68"/>
  <c r="AN83" i="17"/>
  <c r="AM83" i="17"/>
  <c r="AK84" i="16"/>
  <c r="AJ85" i="16"/>
  <c r="AM84" i="16"/>
  <c r="AJ85" i="17"/>
  <c r="AK84" i="17"/>
  <c r="AK86" i="28"/>
  <c r="AJ87" i="28"/>
  <c r="AM86" i="28"/>
  <c r="AN84" i="16" l="1"/>
  <c r="AN86" i="28"/>
  <c r="A63" i="73"/>
  <c r="A61" i="72"/>
  <c r="A62" i="71"/>
  <c r="A61" i="70"/>
  <c r="A67" i="69"/>
  <c r="A61" i="68"/>
  <c r="AM84" i="17"/>
  <c r="AN84" i="17"/>
  <c r="AK85" i="16"/>
  <c r="AJ86" i="16"/>
  <c r="AM85" i="16"/>
  <c r="AJ86" i="17"/>
  <c r="AK85" i="17"/>
  <c r="AM87" i="28"/>
  <c r="AK87" i="28"/>
  <c r="AJ88" i="28"/>
  <c r="AN85" i="16"/>
  <c r="AN87" i="28"/>
  <c r="A64" i="73"/>
  <c r="A62" i="72"/>
  <c r="A63" i="71"/>
  <c r="A62" i="70"/>
  <c r="A68" i="69"/>
  <c r="A62" i="68"/>
  <c r="AM85" i="17"/>
  <c r="AN85" i="17"/>
  <c r="AK86" i="16"/>
  <c r="AJ87" i="16"/>
  <c r="AM86" i="16"/>
  <c r="AJ87" i="17"/>
  <c r="AK86" i="17"/>
  <c r="AM88" i="28"/>
  <c r="AK88" i="28"/>
  <c r="AJ89" i="28"/>
  <c r="AN86" i="16" l="1"/>
  <c r="AN88" i="28"/>
  <c r="A65" i="73"/>
  <c r="A63" i="72"/>
  <c r="A64" i="71"/>
  <c r="A63" i="70"/>
  <c r="A69" i="69"/>
  <c r="A63" i="68"/>
  <c r="AM86" i="17"/>
  <c r="AN86" i="17"/>
  <c r="AJ88" i="16"/>
  <c r="AK87" i="16"/>
  <c r="AM87" i="16"/>
  <c r="AJ88" i="17"/>
  <c r="AK87" i="17"/>
  <c r="AM89" i="28"/>
  <c r="AK89" i="28"/>
  <c r="AJ90" i="28"/>
  <c r="AN87" i="16"/>
  <c r="AN89" i="28"/>
  <c r="A66" i="73"/>
  <c r="A64" i="72"/>
  <c r="A65" i="71"/>
  <c r="A64" i="70"/>
  <c r="A70" i="69"/>
  <c r="A64" i="68"/>
  <c r="AN87" i="17"/>
  <c r="AM87" i="17"/>
  <c r="AK88" i="16"/>
  <c r="AJ89" i="16"/>
  <c r="AM88" i="16"/>
  <c r="AJ89" i="17"/>
  <c r="AK88" i="17"/>
  <c r="AM90" i="28"/>
  <c r="AK90" i="28"/>
  <c r="AJ91" i="28"/>
  <c r="AN88" i="16" l="1"/>
  <c r="AN90" i="28"/>
  <c r="A67" i="73"/>
  <c r="A65" i="72"/>
  <c r="A66" i="71"/>
  <c r="A65" i="70"/>
  <c r="A71" i="69"/>
  <c r="A65" i="68"/>
  <c r="AN88" i="17"/>
  <c r="AM88" i="17"/>
  <c r="AJ90" i="16"/>
  <c r="AM89" i="16"/>
  <c r="AK89" i="16"/>
  <c r="AJ90" i="17"/>
  <c r="AK89" i="17"/>
  <c r="AJ92" i="28"/>
  <c r="AM91" i="28"/>
  <c r="AK91" i="28"/>
  <c r="AN89" i="16"/>
  <c r="AN91" i="28"/>
  <c r="A68" i="73"/>
  <c r="A66" i="72"/>
  <c r="A67" i="71"/>
  <c r="A66" i="70"/>
  <c r="A72" i="69"/>
  <c r="A66" i="68"/>
  <c r="AN89" i="17"/>
  <c r="AM89" i="17"/>
  <c r="AK90" i="16"/>
  <c r="AJ91" i="16"/>
  <c r="AM90" i="16"/>
  <c r="AJ91" i="17"/>
  <c r="AK90" i="17"/>
  <c r="AJ93" i="28"/>
  <c r="AM92" i="28"/>
  <c r="AK92" i="28"/>
  <c r="AN90" i="16" l="1"/>
  <c r="AN92" i="28"/>
  <c r="A69" i="73"/>
  <c r="A67" i="72"/>
  <c r="A68" i="71"/>
  <c r="A67" i="70"/>
  <c r="A73" i="69"/>
  <c r="A67" i="68"/>
  <c r="AM90" i="17"/>
  <c r="AN90" i="17"/>
  <c r="AJ92" i="16"/>
  <c r="AM91" i="16"/>
  <c r="AK91" i="16"/>
  <c r="AJ92" i="17"/>
  <c r="AK91" i="17"/>
  <c r="AK93" i="28"/>
  <c r="AJ94" i="28"/>
  <c r="AM93" i="28"/>
  <c r="AN91" i="16"/>
  <c r="AN93" i="28"/>
  <c r="A70" i="73"/>
  <c r="A68" i="72"/>
  <c r="A69" i="71"/>
  <c r="A68" i="70"/>
  <c r="A74" i="69"/>
  <c r="A68" i="68"/>
  <c r="AN91" i="17"/>
  <c r="AM91" i="17"/>
  <c r="AK92" i="16"/>
  <c r="AJ93" i="16"/>
  <c r="AM92" i="16"/>
  <c r="AJ93" i="17"/>
  <c r="AK92" i="17"/>
  <c r="AK94" i="28"/>
  <c r="AJ95" i="28"/>
  <c r="AM94" i="28"/>
  <c r="AN92" i="16" l="1"/>
  <c r="AN94" i="28"/>
  <c r="A71" i="73"/>
  <c r="A69" i="72"/>
  <c r="A70" i="71"/>
  <c r="A69" i="70"/>
  <c r="A75" i="69"/>
  <c r="A69" i="68"/>
  <c r="AM92" i="17"/>
  <c r="AN92" i="17"/>
  <c r="AJ94" i="16"/>
  <c r="AM93" i="16"/>
  <c r="AK93" i="16"/>
  <c r="AJ94" i="17"/>
  <c r="AK93" i="17"/>
  <c r="AM95" i="28"/>
  <c r="AK95" i="28"/>
  <c r="AJ96" i="28"/>
  <c r="AN93" i="16"/>
  <c r="AN95" i="28"/>
  <c r="A72" i="73"/>
  <c r="A70" i="72"/>
  <c r="A71" i="71"/>
  <c r="A70" i="70"/>
  <c r="A76" i="69"/>
  <c r="A70" i="68"/>
  <c r="AM93" i="17"/>
  <c r="AN93" i="17"/>
  <c r="AK94" i="16"/>
  <c r="AJ95" i="16"/>
  <c r="AM94" i="16"/>
  <c r="AJ95" i="17"/>
  <c r="AK94" i="17"/>
  <c r="AM96" i="28"/>
  <c r="AK96" i="28"/>
  <c r="AJ97" i="28"/>
  <c r="AN94" i="16" l="1"/>
  <c r="AN96" i="28"/>
  <c r="A73" i="73"/>
  <c r="A71" i="72"/>
  <c r="A72" i="71"/>
  <c r="A71" i="70"/>
  <c r="A77" i="69"/>
  <c r="A71" i="68"/>
  <c r="AM94" i="17"/>
  <c r="AN94" i="17"/>
  <c r="AJ96" i="16"/>
  <c r="AM95" i="16"/>
  <c r="AK95" i="16"/>
  <c r="AJ96" i="17"/>
  <c r="AK95" i="17"/>
  <c r="AM97" i="28"/>
  <c r="AK97" i="28"/>
  <c r="AJ98" i="28"/>
  <c r="AN95" i="16"/>
  <c r="AN97" i="28"/>
  <c r="A74" i="73"/>
  <c r="A72" i="72"/>
  <c r="A73" i="71"/>
  <c r="A72" i="70"/>
  <c r="A78" i="69"/>
  <c r="A72" i="68"/>
  <c r="AN95" i="17"/>
  <c r="AM95" i="17"/>
  <c r="AK96" i="16"/>
  <c r="AJ97" i="16"/>
  <c r="AM96" i="16"/>
  <c r="AJ97" i="17"/>
  <c r="AK96" i="17"/>
  <c r="AM98" i="28"/>
  <c r="AK98" i="28"/>
  <c r="AJ99" i="28"/>
  <c r="AN96" i="16" l="1"/>
  <c r="AN98" i="28"/>
  <c r="A75" i="73"/>
  <c r="A73" i="72"/>
  <c r="A74" i="71"/>
  <c r="A73" i="70"/>
  <c r="A79" i="69"/>
  <c r="A73" i="68"/>
  <c r="AM96" i="17"/>
  <c r="AN96" i="17"/>
  <c r="AJ98" i="16"/>
  <c r="AM97" i="16"/>
  <c r="AK97" i="16"/>
  <c r="AJ98" i="17"/>
  <c r="AK97" i="17"/>
  <c r="AJ100" i="28"/>
  <c r="AM99" i="28"/>
  <c r="AK99" i="28"/>
  <c r="AN97" i="16"/>
  <c r="AN99" i="28"/>
  <c r="A76" i="73"/>
  <c r="A74" i="72"/>
  <c r="A75" i="71"/>
  <c r="A74" i="70"/>
  <c r="A80" i="69"/>
  <c r="A74" i="68"/>
  <c r="AN97" i="17"/>
  <c r="AM97" i="17"/>
  <c r="AK98" i="16"/>
  <c r="AJ99" i="16"/>
  <c r="AM98" i="16"/>
  <c r="AJ99" i="17"/>
  <c r="AK98" i="17"/>
  <c r="AJ101" i="28"/>
  <c r="AM100" i="28"/>
  <c r="AK100" i="28"/>
  <c r="AN98" i="16" l="1"/>
  <c r="AN100" i="28"/>
  <c r="A77" i="73"/>
  <c r="A75" i="72"/>
  <c r="A76" i="71"/>
  <c r="A75" i="70"/>
  <c r="A81" i="69"/>
  <c r="A75" i="68"/>
  <c r="AN98" i="17"/>
  <c r="AM98" i="17"/>
  <c r="AJ100" i="16"/>
  <c r="AM99" i="16"/>
  <c r="AK99" i="16"/>
  <c r="AJ100" i="17"/>
  <c r="AK99" i="17"/>
  <c r="AK101" i="28"/>
  <c r="AJ102" i="28"/>
  <c r="AM101" i="28"/>
  <c r="AN99" i="16"/>
  <c r="AN101" i="28"/>
  <c r="A78" i="73"/>
  <c r="A76" i="72"/>
  <c r="A77" i="71"/>
  <c r="A76" i="70"/>
  <c r="A82" i="69"/>
  <c r="A76" i="68"/>
  <c r="AN99" i="17"/>
  <c r="AM99" i="17"/>
  <c r="AK100" i="16"/>
  <c r="AJ101" i="16"/>
  <c r="AM100" i="16"/>
  <c r="AJ101" i="17"/>
  <c r="AK100" i="17"/>
  <c r="AL102" i="28"/>
  <c r="AK102" i="28"/>
  <c r="AJ103" i="28"/>
  <c r="AM102" i="28"/>
  <c r="AN100" i="16" l="1"/>
  <c r="AN102" i="28"/>
  <c r="A79" i="73"/>
  <c r="A77" i="72"/>
  <c r="A78" i="71"/>
  <c r="A77" i="70"/>
  <c r="A83" i="69"/>
  <c r="A77" i="68"/>
  <c r="AM100" i="17"/>
  <c r="AN100" i="17"/>
  <c r="AJ102" i="16"/>
  <c r="AM101" i="16"/>
  <c r="AK101" i="16"/>
  <c r="AJ102" i="17"/>
  <c r="AK101" i="17"/>
  <c r="AM103" i="28"/>
  <c r="AK103" i="28"/>
  <c r="AJ104" i="28"/>
  <c r="AN101" i="16"/>
  <c r="AN103" i="28"/>
  <c r="A80" i="73"/>
  <c r="A78" i="72"/>
  <c r="A79" i="71"/>
  <c r="A78" i="70"/>
  <c r="A84" i="69"/>
  <c r="A78" i="68"/>
  <c r="AM101" i="17"/>
  <c r="AN101" i="17"/>
  <c r="AL102" i="16"/>
  <c r="AK102" i="16"/>
  <c r="AJ103" i="16"/>
  <c r="AM102" i="16"/>
  <c r="AJ103" i="17"/>
  <c r="AL102" i="17"/>
  <c r="AK102" i="17"/>
  <c r="AM104" i="28"/>
  <c r="AK104" i="28"/>
  <c r="AJ105" i="28"/>
  <c r="AO102" i="17" l="1"/>
  <c r="AN102" i="16"/>
  <c r="AN104" i="28"/>
  <c r="A81" i="73"/>
  <c r="A79" i="72"/>
  <c r="A80" i="71"/>
  <c r="A79" i="70"/>
  <c r="A85" i="69"/>
  <c r="A79" i="68"/>
  <c r="AM102" i="17"/>
  <c r="AN102" i="17"/>
  <c r="AJ104" i="16"/>
  <c r="AM103" i="16"/>
  <c r="AK103" i="16"/>
  <c r="AJ104" i="17"/>
  <c r="AK103" i="17"/>
  <c r="AM105" i="28"/>
  <c r="AK105" i="28"/>
  <c r="AJ106" i="28"/>
  <c r="AN103" i="16"/>
  <c r="AN105" i="28"/>
  <c r="A82" i="73"/>
  <c r="A80" i="72"/>
  <c r="A81" i="71"/>
  <c r="A80" i="70"/>
  <c r="A86" i="69"/>
  <c r="A80" i="68"/>
  <c r="AN103" i="17"/>
  <c r="AM103" i="17"/>
  <c r="AK104" i="16"/>
  <c r="AJ105" i="16"/>
  <c r="AM104" i="16"/>
  <c r="AJ105" i="17"/>
  <c r="AK104" i="17"/>
  <c r="AJ107" i="28"/>
  <c r="AM106" i="28"/>
  <c r="AK106" i="28"/>
  <c r="AN104" i="16" l="1"/>
  <c r="AN106" i="28"/>
  <c r="A83" i="73"/>
  <c r="A81" i="72"/>
  <c r="A82" i="71"/>
  <c r="A81" i="70"/>
  <c r="A87" i="69"/>
  <c r="A81" i="68"/>
  <c r="AM104" i="17"/>
  <c r="AN104" i="17"/>
  <c r="AJ106" i="16"/>
  <c r="AM105" i="16"/>
  <c r="AK105" i="16"/>
  <c r="AJ106" i="17"/>
  <c r="AK105" i="17"/>
  <c r="AJ108" i="28"/>
  <c r="AM107" i="28"/>
  <c r="AK107" i="28"/>
  <c r="AN105" i="16"/>
  <c r="AN107" i="28"/>
  <c r="A84" i="73"/>
  <c r="A82" i="72"/>
  <c r="A83" i="71"/>
  <c r="A82" i="70"/>
  <c r="A88" i="69"/>
  <c r="A82" i="68"/>
  <c r="AM105" i="17"/>
  <c r="AN105" i="17"/>
  <c r="AK106" i="16"/>
  <c r="AJ107" i="16"/>
  <c r="AM106" i="16"/>
  <c r="AJ107" i="17"/>
  <c r="AK106" i="17"/>
  <c r="AM108" i="28"/>
  <c r="AJ109" i="28"/>
  <c r="AK108" i="28"/>
  <c r="AN106" i="16" l="1"/>
  <c r="AN108" i="28"/>
  <c r="A85" i="73"/>
  <c r="A83" i="72"/>
  <c r="A84" i="71"/>
  <c r="A83" i="70"/>
  <c r="A89" i="69"/>
  <c r="A83" i="68"/>
  <c r="AN106" i="17"/>
  <c r="AM106" i="17"/>
  <c r="AJ108" i="16"/>
  <c r="AM107" i="16"/>
  <c r="AK107" i="16"/>
  <c r="AJ108" i="17"/>
  <c r="AK107" i="17"/>
  <c r="AM109" i="28"/>
  <c r="AK109" i="28"/>
  <c r="AJ110" i="28"/>
  <c r="AN107" i="16"/>
  <c r="AN109" i="28"/>
  <c r="A86" i="73"/>
  <c r="A84" i="72"/>
  <c r="A85" i="71"/>
  <c r="A84" i="70"/>
  <c r="A90" i="69"/>
  <c r="A84" i="68"/>
  <c r="AN107" i="17"/>
  <c r="AM107" i="17"/>
  <c r="AK108" i="16"/>
  <c r="AJ109" i="16"/>
  <c r="AM108" i="16"/>
  <c r="AJ109" i="17"/>
  <c r="AK108" i="17"/>
  <c r="AM110" i="28"/>
  <c r="AK110" i="28"/>
  <c r="AJ111" i="28"/>
  <c r="AN108" i="16" l="1"/>
  <c r="AN110" i="28"/>
  <c r="A87" i="73"/>
  <c r="A85" i="72"/>
  <c r="A86" i="71"/>
  <c r="A85" i="70"/>
  <c r="A91" i="69"/>
  <c r="A85" i="68"/>
  <c r="AM108" i="17"/>
  <c r="AN108" i="17"/>
  <c r="AJ110" i="16"/>
  <c r="AM109" i="16"/>
  <c r="AK109" i="16"/>
  <c r="AJ110" i="17"/>
  <c r="AK109" i="17"/>
  <c r="AM111" i="28"/>
  <c r="AK111" i="28"/>
  <c r="AJ112" i="28"/>
  <c r="AN109" i="16"/>
  <c r="AN111" i="28"/>
  <c r="A88" i="73"/>
  <c r="A86" i="72"/>
  <c r="A87" i="71"/>
  <c r="A86" i="70"/>
  <c r="A92" i="69"/>
  <c r="A86" i="68"/>
  <c r="AN109" i="17"/>
  <c r="AM109" i="17"/>
  <c r="AK110" i="16"/>
  <c r="AJ111" i="16"/>
  <c r="AM110" i="16"/>
  <c r="AJ111" i="17"/>
  <c r="AK110" i="17"/>
  <c r="AJ113" i="28"/>
  <c r="AM112" i="28"/>
  <c r="AK112" i="28"/>
  <c r="AN110" i="16" l="1"/>
  <c r="AN112" i="28"/>
  <c r="A89" i="73"/>
  <c r="A87" i="72"/>
  <c r="A88" i="71"/>
  <c r="A87" i="70"/>
  <c r="A93" i="69"/>
  <c r="A87" i="68"/>
  <c r="AM110" i="17"/>
  <c r="AN110" i="17"/>
  <c r="AM111" i="16"/>
  <c r="AK111" i="16"/>
  <c r="AJ112" i="16"/>
  <c r="AK111" i="17"/>
  <c r="AJ112" i="17"/>
  <c r="AJ114" i="28"/>
  <c r="AM113" i="28"/>
  <c r="AK113" i="28"/>
  <c r="AN111" i="16"/>
  <c r="AN113" i="28"/>
  <c r="A90" i="73"/>
  <c r="A88" i="72"/>
  <c r="A89" i="71"/>
  <c r="A88" i="70"/>
  <c r="A94" i="69"/>
  <c r="A88" i="68"/>
  <c r="AN111" i="17"/>
  <c r="AM111" i="17"/>
  <c r="AK112" i="16"/>
  <c r="AM112" i="16"/>
  <c r="AJ113" i="16"/>
  <c r="AJ113" i="17"/>
  <c r="AK112" i="17"/>
  <c r="AK114" i="28"/>
  <c r="AJ115" i="28"/>
  <c r="AM114" i="28"/>
  <c r="AN112" i="16" l="1"/>
  <c r="AN114" i="28"/>
  <c r="A91" i="73"/>
  <c r="A89" i="72"/>
  <c r="A90" i="71"/>
  <c r="A89" i="70"/>
  <c r="A95" i="69"/>
  <c r="A89" i="68"/>
  <c r="AN112" i="17"/>
  <c r="AM112" i="17"/>
  <c r="AJ114" i="16"/>
  <c r="AM113" i="16"/>
  <c r="AK113" i="16"/>
  <c r="AK113" i="17"/>
  <c r="AJ114" i="17"/>
  <c r="AK115" i="28"/>
  <c r="AJ116" i="28"/>
  <c r="AM115" i="28"/>
  <c r="AN113" i="16"/>
  <c r="AN115" i="28"/>
  <c r="A92" i="73"/>
  <c r="A90" i="72"/>
  <c r="A91" i="71"/>
  <c r="A90" i="70"/>
  <c r="A96" i="69"/>
  <c r="A90" i="68"/>
  <c r="AM113" i="17"/>
  <c r="AN113" i="17"/>
  <c r="AK114" i="16"/>
  <c r="AM114" i="16"/>
  <c r="AJ115" i="16"/>
  <c r="AJ115" i="17"/>
  <c r="AK114" i="17"/>
  <c r="AM116" i="28"/>
  <c r="AK116" i="28"/>
  <c r="AJ117" i="28"/>
  <c r="AN114" i="16" l="1"/>
  <c r="AN116" i="28"/>
  <c r="A93" i="73"/>
  <c r="A91" i="72"/>
  <c r="A92" i="71"/>
  <c r="A91" i="70"/>
  <c r="A97" i="69"/>
  <c r="A91" i="68"/>
  <c r="AM114" i="17"/>
  <c r="AN114" i="17"/>
  <c r="AJ116" i="16"/>
  <c r="AM115" i="16"/>
  <c r="AK115" i="16"/>
  <c r="AK115" i="17"/>
  <c r="AJ116" i="17"/>
  <c r="AM117" i="28"/>
  <c r="AK117" i="28"/>
  <c r="AJ118" i="28"/>
  <c r="AN115" i="16"/>
  <c r="AN117" i="28"/>
  <c r="A94" i="73"/>
  <c r="A92" i="72"/>
  <c r="A93" i="71"/>
  <c r="A92" i="70"/>
  <c r="A98" i="69"/>
  <c r="A92" i="68"/>
  <c r="AN115" i="17"/>
  <c r="AM115" i="17"/>
  <c r="AK116" i="16"/>
  <c r="AJ117" i="16"/>
  <c r="AM116" i="16"/>
  <c r="AJ117" i="17"/>
  <c r="AK116" i="17"/>
  <c r="AM118" i="28"/>
  <c r="AK118" i="28"/>
  <c r="AJ119" i="28"/>
  <c r="AN116" i="16" l="1"/>
  <c r="AN118" i="28"/>
  <c r="A95" i="73"/>
  <c r="A93" i="72"/>
  <c r="A94" i="71"/>
  <c r="A93" i="70"/>
  <c r="A99" i="69"/>
  <c r="A93" i="68"/>
  <c r="AM116" i="17"/>
  <c r="AN116" i="17"/>
  <c r="AJ118" i="16"/>
  <c r="AM117" i="16"/>
  <c r="AK117" i="16"/>
  <c r="AK117" i="17"/>
  <c r="AJ118" i="17"/>
  <c r="AM119" i="28"/>
  <c r="AK119" i="28"/>
  <c r="AJ120" i="28"/>
  <c r="AN117" i="16"/>
  <c r="AN119" i="28"/>
  <c r="A96" i="73"/>
  <c r="A94" i="72"/>
  <c r="A95" i="71"/>
  <c r="A94" i="70"/>
  <c r="A100" i="69"/>
  <c r="A94" i="68"/>
  <c r="AM117" i="17"/>
  <c r="AN117" i="17"/>
  <c r="AK118" i="16"/>
  <c r="AJ119" i="16"/>
  <c r="AM118" i="16"/>
  <c r="AJ119" i="17"/>
  <c r="AK118" i="17"/>
  <c r="AJ121" i="28"/>
  <c r="AM120" i="28"/>
  <c r="AK120" i="28"/>
  <c r="AN118" i="16" l="1"/>
  <c r="AN120" i="28"/>
  <c r="A97" i="73"/>
  <c r="A95" i="72"/>
  <c r="A96" i="71"/>
  <c r="A95" i="70"/>
  <c r="A101" i="69"/>
  <c r="A95" i="68"/>
  <c r="AM118" i="17"/>
  <c r="AN118" i="17"/>
  <c r="AJ120" i="16"/>
  <c r="AM119" i="16"/>
  <c r="AK119" i="16"/>
  <c r="AK119" i="17"/>
  <c r="AJ120" i="17"/>
  <c r="AJ122" i="28"/>
  <c r="AM121" i="28"/>
  <c r="AK121" i="28"/>
  <c r="AN119" i="16"/>
  <c r="AN121" i="28"/>
  <c r="A98" i="73"/>
  <c r="A96" i="72"/>
  <c r="A97" i="71"/>
  <c r="A96" i="70"/>
  <c r="A102" i="69"/>
  <c r="A96" i="68"/>
  <c r="AN119" i="17"/>
  <c r="AM119" i="17"/>
  <c r="AK120" i="16"/>
  <c r="AM120" i="16"/>
  <c r="AJ121" i="16"/>
  <c r="AJ121" i="17"/>
  <c r="AK120" i="17"/>
  <c r="AK122" i="28"/>
  <c r="AJ123" i="28"/>
  <c r="AM122" i="28"/>
  <c r="AN120" i="16" l="1"/>
  <c r="AN122" i="28"/>
  <c r="A99" i="73"/>
  <c r="A97" i="72"/>
  <c r="A98" i="71"/>
  <c r="A97" i="70"/>
  <c r="A103" i="69"/>
  <c r="A97" i="68"/>
  <c r="AN120" i="17"/>
  <c r="AM120" i="17"/>
  <c r="AJ122" i="16"/>
  <c r="AM121" i="16"/>
  <c r="AK121" i="16"/>
  <c r="AK121" i="17"/>
  <c r="AJ122" i="17"/>
  <c r="AK123" i="28"/>
  <c r="AJ124" i="28"/>
  <c r="AM123" i="28"/>
  <c r="AN121" i="16"/>
  <c r="AN123" i="28"/>
  <c r="A100" i="73"/>
  <c r="A98" i="72"/>
  <c r="A99" i="71"/>
  <c r="A98" i="70"/>
  <c r="A104" i="69"/>
  <c r="A98" i="68"/>
  <c r="AN121" i="17"/>
  <c r="AM121" i="17"/>
  <c r="AK122" i="16"/>
  <c r="AM122" i="16"/>
  <c r="AJ123" i="16"/>
  <c r="AJ123" i="17"/>
  <c r="AK122" i="17"/>
  <c r="AM124" i="28"/>
  <c r="AK124" i="28"/>
  <c r="AJ125" i="28"/>
  <c r="AN122" i="16" l="1"/>
  <c r="AN124" i="28"/>
  <c r="A101" i="73"/>
  <c r="A99" i="72"/>
  <c r="A100" i="71"/>
  <c r="A99" i="70"/>
  <c r="A105" i="69"/>
  <c r="A99" i="68"/>
  <c r="AM122" i="17"/>
  <c r="AN122" i="17"/>
  <c r="AJ124" i="16"/>
  <c r="AM123" i="16"/>
  <c r="AK123" i="16"/>
  <c r="AK123" i="17"/>
  <c r="AJ124" i="17"/>
  <c r="AM125" i="28"/>
  <c r="AK125" i="28"/>
  <c r="AJ126" i="28"/>
  <c r="AN123" i="16"/>
  <c r="AN125" i="28"/>
  <c r="A102" i="73"/>
  <c r="A100" i="72"/>
  <c r="A101" i="71"/>
  <c r="A100" i="70"/>
  <c r="A106" i="69"/>
  <c r="A100" i="68"/>
  <c r="AN123" i="17"/>
  <c r="AM123" i="17"/>
  <c r="AK124" i="16"/>
  <c r="AJ125" i="16"/>
  <c r="AM124" i="16"/>
  <c r="AJ125" i="17"/>
  <c r="AK124" i="17"/>
  <c r="AJ127" i="28"/>
  <c r="AM126" i="28"/>
  <c r="AK126" i="28"/>
  <c r="AN124" i="16" l="1"/>
  <c r="AN126" i="28"/>
  <c r="A103" i="73"/>
  <c r="A101" i="72"/>
  <c r="A102" i="71"/>
  <c r="A101" i="70"/>
  <c r="A107" i="69"/>
  <c r="A101" i="68"/>
  <c r="AM124" i="17"/>
  <c r="AN124" i="17"/>
  <c r="AJ126" i="16"/>
  <c r="AM125" i="16"/>
  <c r="AK125" i="16"/>
  <c r="AK125" i="17"/>
  <c r="AJ126" i="17"/>
  <c r="AM127" i="28"/>
  <c r="AK127" i="28"/>
  <c r="AJ128" i="28"/>
  <c r="AN125" i="16"/>
  <c r="AN127" i="28"/>
  <c r="A104" i="73"/>
  <c r="A102" i="72"/>
  <c r="A103" i="71"/>
  <c r="A102" i="70"/>
  <c r="A108" i="69"/>
  <c r="A102" i="68"/>
  <c r="AM125" i="17"/>
  <c r="AN125" i="17"/>
  <c r="AK126" i="16"/>
  <c r="AJ127" i="16"/>
  <c r="AM126" i="16"/>
  <c r="AJ127" i="17"/>
  <c r="AK126" i="17"/>
  <c r="AK128" i="28"/>
  <c r="AM128" i="28"/>
  <c r="AJ129" i="28"/>
  <c r="AN126" i="16" l="1"/>
  <c r="AN128" i="28"/>
  <c r="A105" i="73"/>
  <c r="A103" i="72"/>
  <c r="A104" i="71"/>
  <c r="A103" i="70"/>
  <c r="A109" i="69"/>
  <c r="A103" i="68"/>
  <c r="AM126" i="17"/>
  <c r="AN126" i="17"/>
  <c r="AJ128" i="16"/>
  <c r="AM127" i="16"/>
  <c r="AK127" i="16"/>
  <c r="AK127" i="17"/>
  <c r="AJ128" i="17"/>
  <c r="AJ130" i="28"/>
  <c r="AM129" i="28"/>
  <c r="AK129" i="28"/>
  <c r="AN127" i="16"/>
  <c r="AN129" i="28"/>
  <c r="A106" i="73"/>
  <c r="A104" i="72"/>
  <c r="A105" i="71"/>
  <c r="A104" i="70"/>
  <c r="A110" i="69"/>
  <c r="A104" i="68"/>
  <c r="AN127" i="17"/>
  <c r="AM127" i="17"/>
  <c r="AK128" i="16"/>
  <c r="AM128" i="16"/>
  <c r="AJ129" i="16"/>
  <c r="AJ129" i="17"/>
  <c r="AK128" i="17"/>
  <c r="AJ131" i="28"/>
  <c r="AM130" i="28"/>
  <c r="AK130" i="28"/>
  <c r="AN128" i="16" l="1"/>
  <c r="AN130" i="28"/>
  <c r="A107" i="73"/>
  <c r="A105" i="72"/>
  <c r="A106" i="71"/>
  <c r="A105" i="70"/>
  <c r="A111" i="69"/>
  <c r="A105" i="68"/>
  <c r="AM128" i="17"/>
  <c r="AN128" i="17"/>
  <c r="AJ130" i="16"/>
  <c r="AM129" i="16"/>
  <c r="AK129" i="16"/>
  <c r="AK129" i="17"/>
  <c r="AJ130" i="17"/>
  <c r="AK131" i="28"/>
  <c r="AJ132" i="28"/>
  <c r="AM131" i="28"/>
  <c r="AN129" i="16"/>
  <c r="AN131" i="28"/>
  <c r="A108" i="73"/>
  <c r="A106" i="72"/>
  <c r="A107" i="71"/>
  <c r="A106" i="70"/>
  <c r="A112" i="69"/>
  <c r="A106" i="68"/>
  <c r="AN129" i="17"/>
  <c r="AM129" i="17"/>
  <c r="AK130" i="16"/>
  <c r="AM130" i="16"/>
  <c r="AJ131" i="16"/>
  <c r="AJ131" i="17"/>
  <c r="AK130" i="17"/>
  <c r="AK132" i="28"/>
  <c r="AJ133" i="28"/>
  <c r="AM132" i="28"/>
  <c r="AN130" i="16" l="1"/>
  <c r="AN132" i="28"/>
  <c r="A109" i="73"/>
  <c r="A107" i="72"/>
  <c r="A108" i="71"/>
  <c r="A107" i="70"/>
  <c r="A113" i="69"/>
  <c r="A107" i="68"/>
  <c r="AN130" i="17"/>
  <c r="AM130" i="17"/>
  <c r="AJ132" i="16"/>
  <c r="AM131" i="16"/>
  <c r="AK131" i="16"/>
  <c r="AK131" i="17"/>
  <c r="AJ132" i="17"/>
  <c r="AM133" i="28"/>
  <c r="AJ134" i="28"/>
  <c r="AK133" i="28"/>
  <c r="AN131" i="16"/>
  <c r="AN133" i="28"/>
  <c r="A110" i="73"/>
  <c r="A108" i="72"/>
  <c r="A109" i="71"/>
  <c r="A108" i="70"/>
  <c r="A114" i="69"/>
  <c r="A108" i="68"/>
  <c r="AN131" i="17"/>
  <c r="AM131" i="17"/>
  <c r="AK132" i="16"/>
  <c r="AJ133" i="16"/>
  <c r="AM132" i="16"/>
  <c r="AK132" i="17"/>
  <c r="AJ133" i="17"/>
  <c r="AM134" i="28"/>
  <c r="AK134" i="28"/>
  <c r="AJ135" i="28"/>
  <c r="AN132" i="16" l="1"/>
  <c r="AN134" i="28"/>
  <c r="A111" i="73"/>
  <c r="A109" i="72"/>
  <c r="A110" i="71"/>
  <c r="A109" i="70"/>
  <c r="A115" i="69"/>
  <c r="A109" i="68"/>
  <c r="AM132" i="17"/>
  <c r="AN132" i="17"/>
  <c r="AJ134" i="16"/>
  <c r="AM133" i="16"/>
  <c r="AK133" i="16"/>
  <c r="AJ134" i="17"/>
  <c r="AK133" i="17"/>
  <c r="AM135" i="28"/>
  <c r="AK135" i="28"/>
  <c r="AJ136" i="28"/>
  <c r="AN133" i="16"/>
  <c r="AN135" i="28"/>
  <c r="A112" i="73"/>
  <c r="A110" i="72"/>
  <c r="A111" i="71"/>
  <c r="A110" i="70"/>
  <c r="A116" i="69"/>
  <c r="A110" i="68"/>
  <c r="AN133" i="17"/>
  <c r="AM133" i="17"/>
  <c r="AK134" i="16"/>
  <c r="AJ135" i="16"/>
  <c r="AM134" i="16"/>
  <c r="AK134" i="17"/>
  <c r="AJ135" i="17"/>
  <c r="AM136" i="28"/>
  <c r="AK136" i="28"/>
  <c r="AJ137" i="28"/>
  <c r="AN134" i="16" l="1"/>
  <c r="AN136" i="28"/>
  <c r="A113" i="73"/>
  <c r="A111" i="72"/>
  <c r="A112" i="71"/>
  <c r="A111" i="70"/>
  <c r="A117" i="69"/>
  <c r="A111" i="68"/>
  <c r="AM134" i="17"/>
  <c r="AN134" i="17"/>
  <c r="AJ136" i="16"/>
  <c r="AM135" i="16"/>
  <c r="AK135" i="16"/>
  <c r="AJ136" i="17"/>
  <c r="AK135" i="17"/>
  <c r="AJ138" i="28"/>
  <c r="AM137" i="28"/>
  <c r="AK137" i="28"/>
  <c r="AN135" i="16"/>
  <c r="AN137" i="28"/>
  <c r="A114" i="73"/>
  <c r="A112" i="72"/>
  <c r="A113" i="71"/>
  <c r="A112" i="70"/>
  <c r="A118" i="69"/>
  <c r="A112" i="68"/>
  <c r="AN135" i="17"/>
  <c r="AM135" i="17"/>
  <c r="AJ137" i="16"/>
  <c r="AK136" i="16"/>
  <c r="AM136" i="16"/>
  <c r="AK136" i="17"/>
  <c r="AJ137" i="17"/>
  <c r="AJ139" i="28"/>
  <c r="AM138" i="28"/>
  <c r="AK138" i="28"/>
  <c r="AN136" i="16" l="1"/>
  <c r="AN138" i="28"/>
  <c r="A115" i="73"/>
  <c r="A113" i="72"/>
  <c r="A114" i="71"/>
  <c r="A113" i="70"/>
  <c r="A119" i="69"/>
  <c r="A113" i="68"/>
  <c r="AM136" i="17"/>
  <c r="AN136" i="17"/>
  <c r="AM137" i="16"/>
  <c r="AK137" i="16"/>
  <c r="AJ138" i="16"/>
  <c r="AJ138" i="17"/>
  <c r="AK137" i="17"/>
  <c r="AK139" i="28"/>
  <c r="AJ140" i="28"/>
  <c r="AM139" i="28"/>
  <c r="AN137" i="16"/>
  <c r="AN139" i="28"/>
  <c r="A116" i="73"/>
  <c r="A114" i="72"/>
  <c r="A115" i="71"/>
  <c r="A114" i="70"/>
  <c r="A120" i="69"/>
  <c r="A114" i="68"/>
  <c r="AM137" i="17"/>
  <c r="AN137" i="17"/>
  <c r="AJ139" i="16"/>
  <c r="AM138" i="16"/>
  <c r="AK138" i="16"/>
  <c r="AK138" i="17"/>
  <c r="AJ139" i="17"/>
  <c r="AK140" i="28"/>
  <c r="AJ141" i="28"/>
  <c r="AM140" i="28"/>
  <c r="AN138" i="16" l="1"/>
  <c r="AN140" i="28"/>
  <c r="A117" i="73"/>
  <c r="A115" i="72"/>
  <c r="A116" i="71"/>
  <c r="A115" i="70"/>
  <c r="A121" i="69"/>
  <c r="A115" i="68"/>
  <c r="AN138" i="17"/>
  <c r="AM138" i="17"/>
  <c r="AM139" i="16"/>
  <c r="AK139" i="16"/>
  <c r="AJ140" i="16"/>
  <c r="AJ140" i="17"/>
  <c r="AK139" i="17"/>
  <c r="AM141" i="28"/>
  <c r="AK141" i="28"/>
  <c r="AJ142" i="28"/>
  <c r="AN139" i="16"/>
  <c r="AN141" i="28"/>
  <c r="A118" i="73"/>
  <c r="A116" i="72"/>
  <c r="A117" i="71"/>
  <c r="A116" i="70"/>
  <c r="A122" i="69"/>
  <c r="A116" i="68"/>
  <c r="AN139" i="17"/>
  <c r="AM139" i="17"/>
  <c r="AJ141" i="16"/>
  <c r="AM140" i="16"/>
  <c r="AK140" i="16"/>
  <c r="AK140" i="17"/>
  <c r="AJ141" i="17"/>
  <c r="AM142" i="28"/>
  <c r="AK142" i="28"/>
  <c r="AJ143" i="28"/>
  <c r="AN140" i="16" l="1"/>
  <c r="AN142" i="28"/>
  <c r="A119" i="73"/>
  <c r="A117" i="72"/>
  <c r="A118" i="71"/>
  <c r="A117" i="70"/>
  <c r="A123" i="69"/>
  <c r="A117" i="68"/>
  <c r="AM140" i="17"/>
  <c r="AN140" i="17"/>
  <c r="AM141" i="16"/>
  <c r="AK141" i="16"/>
  <c r="AJ142" i="16"/>
  <c r="AJ142" i="17"/>
  <c r="AK141" i="17"/>
  <c r="AJ144" i="28"/>
  <c r="AM143" i="28"/>
  <c r="AK143" i="28"/>
  <c r="AN141" i="16"/>
  <c r="AN143" i="28"/>
  <c r="A120" i="73"/>
  <c r="A118" i="72"/>
  <c r="A119" i="71"/>
  <c r="A118" i="70"/>
  <c r="A124" i="69"/>
  <c r="A118" i="68"/>
  <c r="AM141" i="17"/>
  <c r="AN141" i="17"/>
  <c r="AM142" i="16"/>
  <c r="AK142" i="16"/>
  <c r="AJ143" i="16"/>
  <c r="AJ143" i="17"/>
  <c r="AK142" i="17"/>
  <c r="AK144" i="28"/>
  <c r="AJ145" i="28"/>
  <c r="AM144" i="28"/>
  <c r="AN142" i="16" l="1"/>
  <c r="AN144" i="28"/>
  <c r="A121" i="73"/>
  <c r="A119" i="72"/>
  <c r="A120" i="71"/>
  <c r="A119" i="70"/>
  <c r="A125" i="69"/>
  <c r="A119" i="68"/>
  <c r="AM142" i="17"/>
  <c r="AN142" i="17"/>
  <c r="AJ144" i="16"/>
  <c r="AM143" i="16"/>
  <c r="AK143" i="16"/>
  <c r="AK143" i="17"/>
  <c r="AJ144" i="17"/>
  <c r="AM145" i="28"/>
  <c r="AK145" i="28"/>
  <c r="AJ146" i="28"/>
  <c r="AN143" i="16"/>
  <c r="AN145" i="28"/>
  <c r="A122" i="73"/>
  <c r="A120" i="72"/>
  <c r="A121" i="71"/>
  <c r="A120" i="70"/>
  <c r="A126" i="69"/>
  <c r="A120" i="68"/>
  <c r="AN143" i="17"/>
  <c r="AM143" i="17"/>
  <c r="AK144" i="16"/>
  <c r="AJ145" i="16"/>
  <c r="AM144" i="16"/>
  <c r="AK144" i="17"/>
  <c r="AJ145" i="17"/>
  <c r="AM146" i="28"/>
  <c r="AK146" i="28"/>
  <c r="AJ147" i="28"/>
  <c r="AN144" i="16" l="1"/>
  <c r="AN146" i="28"/>
  <c r="A123" i="73"/>
  <c r="A121" i="72"/>
  <c r="A122" i="71"/>
  <c r="A121" i="70"/>
  <c r="A127" i="69"/>
  <c r="A121" i="68"/>
  <c r="AN144" i="17"/>
  <c r="AM144" i="17"/>
  <c r="AM145" i="16"/>
  <c r="AK145" i="16"/>
  <c r="AJ146" i="16"/>
  <c r="AJ146" i="17"/>
  <c r="AK145" i="17"/>
  <c r="AJ148" i="28"/>
  <c r="AM147" i="28"/>
  <c r="AK147" i="28"/>
  <c r="AN145" i="16"/>
  <c r="AN147" i="28"/>
  <c r="A124" i="73"/>
  <c r="A122" i="72"/>
  <c r="A123" i="71"/>
  <c r="A122" i="70"/>
  <c r="A128" i="69"/>
  <c r="A122" i="68"/>
  <c r="AM145" i="17"/>
  <c r="AN145" i="17"/>
  <c r="AM146" i="16"/>
  <c r="AK146" i="16"/>
  <c r="AJ147" i="16"/>
  <c r="AJ147" i="17"/>
  <c r="AK146" i="17"/>
  <c r="AK148" i="28"/>
  <c r="AJ149" i="28"/>
  <c r="AM148" i="28"/>
  <c r="AN146" i="16" l="1"/>
  <c r="AN148" i="28"/>
  <c r="A125" i="73"/>
  <c r="A123" i="72"/>
  <c r="A124" i="71"/>
  <c r="A123" i="70"/>
  <c r="A129" i="69"/>
  <c r="A123" i="68"/>
  <c r="AM146" i="17"/>
  <c r="AN146" i="17"/>
  <c r="AJ148" i="16"/>
  <c r="AM147" i="16"/>
  <c r="AK147" i="16"/>
  <c r="AK147" i="17"/>
  <c r="AJ148" i="17"/>
  <c r="AM149" i="28"/>
  <c r="AK149" i="28"/>
  <c r="AJ150" i="28"/>
  <c r="AN147" i="16"/>
  <c r="AN149" i="28"/>
  <c r="A126" i="73"/>
  <c r="A124" i="72"/>
  <c r="A125" i="71"/>
  <c r="A124" i="70"/>
  <c r="A130" i="69"/>
  <c r="A124" i="68"/>
  <c r="AN147" i="17"/>
  <c r="AM147" i="17"/>
  <c r="AK148" i="16"/>
  <c r="AJ149" i="16"/>
  <c r="AM148" i="16"/>
  <c r="AK148" i="17"/>
  <c r="AJ149" i="17"/>
  <c r="AM150" i="28"/>
  <c r="AK150" i="28"/>
  <c r="AJ151" i="28"/>
  <c r="AN148" i="16" l="1"/>
  <c r="AN150" i="28"/>
  <c r="A127" i="73"/>
  <c r="A125" i="72"/>
  <c r="A126" i="71"/>
  <c r="A125" i="70"/>
  <c r="A131" i="69"/>
  <c r="A125" i="68"/>
  <c r="AM148" i="17"/>
  <c r="AN148" i="17"/>
  <c r="AM149" i="16"/>
  <c r="AK149" i="16"/>
  <c r="AJ150" i="16"/>
  <c r="AJ150" i="17"/>
  <c r="AK149" i="17"/>
  <c r="AJ152" i="28"/>
  <c r="AM151" i="28"/>
  <c r="AK151" i="28"/>
  <c r="AN149" i="16"/>
  <c r="AN151" i="28"/>
  <c r="A128" i="73"/>
  <c r="A126" i="72"/>
  <c r="A127" i="71"/>
  <c r="A126" i="70"/>
  <c r="A132" i="69"/>
  <c r="A126" i="68"/>
  <c r="AM149" i="17"/>
  <c r="AN149" i="17"/>
  <c r="AM150" i="16"/>
  <c r="AK150" i="16"/>
  <c r="AJ151" i="16"/>
  <c r="AJ151" i="17"/>
  <c r="AK150" i="17"/>
  <c r="AK152" i="28"/>
  <c r="AJ153" i="28"/>
  <c r="AM152" i="28"/>
  <c r="AN150" i="16" l="1"/>
  <c r="AN152" i="28"/>
  <c r="A129" i="73"/>
  <c r="A127" i="72"/>
  <c r="A128" i="71"/>
  <c r="A127" i="70"/>
  <c r="A133" i="69"/>
  <c r="A127" i="68"/>
  <c r="AM150" i="17"/>
  <c r="AN150" i="17"/>
  <c r="AJ152" i="16"/>
  <c r="AM151" i="16"/>
  <c r="AK151" i="16"/>
  <c r="AK151" i="17"/>
  <c r="AJ152" i="17"/>
  <c r="AM153" i="28"/>
  <c r="AK153" i="28"/>
  <c r="AJ154" i="28"/>
  <c r="AN151" i="16"/>
  <c r="AN153" i="28"/>
  <c r="A130" i="73"/>
  <c r="A128" i="72"/>
  <c r="A129" i="71"/>
  <c r="A128" i="70"/>
  <c r="A134" i="69"/>
  <c r="A128" i="68"/>
  <c r="AN151" i="17"/>
  <c r="AM151" i="17"/>
  <c r="AK152" i="16"/>
  <c r="AJ153" i="16"/>
  <c r="AM152" i="16"/>
  <c r="AK152" i="17"/>
  <c r="AJ153" i="17"/>
  <c r="AM154" i="28"/>
  <c r="AK154" i="28"/>
  <c r="AJ155" i="28"/>
  <c r="AN152" i="16" l="1"/>
  <c r="AN154" i="28"/>
  <c r="A131" i="73"/>
  <c r="A129" i="72"/>
  <c r="A130" i="71"/>
  <c r="A129" i="70"/>
  <c r="A135" i="69"/>
  <c r="A129" i="68"/>
  <c r="AN152" i="17"/>
  <c r="AM152" i="17"/>
  <c r="AM153" i="16"/>
  <c r="AK153" i="16"/>
  <c r="AJ154" i="16"/>
  <c r="AJ154" i="17"/>
  <c r="AK153" i="17"/>
  <c r="AJ156" i="28"/>
  <c r="AM155" i="28"/>
  <c r="AK155" i="28"/>
  <c r="AN153" i="16"/>
  <c r="AN155" i="28"/>
  <c r="A132" i="73"/>
  <c r="A130" i="72"/>
  <c r="A131" i="71"/>
  <c r="A130" i="70"/>
  <c r="A136" i="69"/>
  <c r="A130" i="68"/>
  <c r="AN153" i="17"/>
  <c r="AM153" i="17"/>
  <c r="AM154" i="16"/>
  <c r="AK154" i="16"/>
  <c r="AJ155" i="16"/>
  <c r="AJ155" i="17"/>
  <c r="AK154" i="17"/>
  <c r="AK156" i="28"/>
  <c r="AJ157" i="28"/>
  <c r="AM156" i="28"/>
  <c r="AN154" i="16" l="1"/>
  <c r="AN156" i="28"/>
  <c r="A133" i="73"/>
  <c r="A131" i="72"/>
  <c r="A132" i="71"/>
  <c r="A131" i="70"/>
  <c r="A137" i="69"/>
  <c r="A131" i="68"/>
  <c r="AM154" i="17"/>
  <c r="AN154" i="17"/>
  <c r="AJ156" i="16"/>
  <c r="AM155" i="16"/>
  <c r="AK155" i="16"/>
  <c r="AK155" i="17"/>
  <c r="AJ156" i="17"/>
  <c r="AM157" i="28"/>
  <c r="AK157" i="28"/>
  <c r="AJ158" i="28"/>
  <c r="AN155" i="16"/>
  <c r="AN157" i="28"/>
  <c r="A134" i="73"/>
  <c r="A132" i="72"/>
  <c r="A133" i="71"/>
  <c r="A132" i="70"/>
  <c r="A138" i="69"/>
  <c r="A132" i="68"/>
  <c r="AN155" i="17"/>
  <c r="AM155" i="17"/>
  <c r="AK156" i="16"/>
  <c r="AJ157" i="16"/>
  <c r="AM156" i="16"/>
  <c r="AK156" i="17"/>
  <c r="AJ157" i="17"/>
  <c r="AM158" i="28"/>
  <c r="AK158" i="28"/>
  <c r="AJ159" i="28"/>
  <c r="AN156" i="16" l="1"/>
  <c r="AN158" i="28"/>
  <c r="A135" i="73"/>
  <c r="A133" i="72"/>
  <c r="A134" i="71"/>
  <c r="A133" i="70"/>
  <c r="A139" i="69"/>
  <c r="A133" i="68"/>
  <c r="AM156" i="17"/>
  <c r="AN156" i="17"/>
  <c r="AM157" i="16"/>
  <c r="AK157" i="16"/>
  <c r="AJ158" i="16"/>
  <c r="AJ158" i="17"/>
  <c r="AK157" i="17"/>
  <c r="AJ160" i="28"/>
  <c r="AM159" i="28"/>
  <c r="AK159" i="28"/>
  <c r="AN157" i="16"/>
  <c r="AN159" i="28"/>
  <c r="A136" i="73"/>
  <c r="A134" i="72"/>
  <c r="A135" i="71"/>
  <c r="A134" i="70"/>
  <c r="A140" i="69"/>
  <c r="A134" i="68"/>
  <c r="AM157" i="17"/>
  <c r="AN157" i="17"/>
  <c r="AM158" i="16"/>
  <c r="AK158" i="16"/>
  <c r="AJ159" i="16"/>
  <c r="AJ159" i="17"/>
  <c r="AK158" i="17"/>
  <c r="AK160" i="28"/>
  <c r="AJ161" i="28"/>
  <c r="AM160" i="28"/>
  <c r="AN158" i="16" l="1"/>
  <c r="AN160" i="28"/>
  <c r="A137" i="73"/>
  <c r="A135" i="72"/>
  <c r="A136" i="71"/>
  <c r="A135" i="70"/>
  <c r="A141" i="69"/>
  <c r="A135" i="68"/>
  <c r="AM158" i="17"/>
  <c r="AN158" i="17"/>
  <c r="AJ160" i="16"/>
  <c r="AM159" i="16"/>
  <c r="AK159" i="16"/>
  <c r="AK159" i="17"/>
  <c r="AJ160" i="17"/>
  <c r="AM161" i="28"/>
  <c r="AK161" i="28"/>
  <c r="AJ162" i="28"/>
  <c r="AN159" i="16"/>
  <c r="AN161" i="28"/>
  <c r="A138" i="73"/>
  <c r="A136" i="72"/>
  <c r="A137" i="71"/>
  <c r="A136" i="70"/>
  <c r="A142" i="69"/>
  <c r="A136" i="68"/>
  <c r="AN159" i="17"/>
  <c r="AM159" i="17"/>
  <c r="AK160" i="16"/>
  <c r="AJ161" i="16"/>
  <c r="AM160" i="16"/>
  <c r="AK160" i="17"/>
  <c r="AJ161" i="17"/>
  <c r="AK162" i="28"/>
  <c r="AJ163" i="28"/>
  <c r="AM162" i="28"/>
  <c r="AN160" i="16" l="1"/>
  <c r="AN162" i="28"/>
  <c r="A139" i="73"/>
  <c r="A137" i="72"/>
  <c r="A138" i="71"/>
  <c r="A137" i="70"/>
  <c r="A143" i="69"/>
  <c r="A137" i="68"/>
  <c r="AM160" i="17"/>
  <c r="AN160" i="17"/>
  <c r="AM161" i="16"/>
  <c r="AK161" i="16"/>
  <c r="AJ162" i="16"/>
  <c r="AJ162" i="17"/>
  <c r="AK161" i="17"/>
  <c r="AM163" i="28"/>
  <c r="AL163" i="28"/>
  <c r="AK163" i="28"/>
  <c r="AJ164" i="28"/>
  <c r="AN161" i="16"/>
  <c r="AN163" i="28"/>
  <c r="A140" i="73"/>
  <c r="A138" i="72"/>
  <c r="A139" i="71"/>
  <c r="A138" i="70"/>
  <c r="A144" i="69"/>
  <c r="A138" i="68"/>
  <c r="AN161" i="17"/>
  <c r="AM161" i="17"/>
  <c r="AM162" i="16"/>
  <c r="AK162" i="16"/>
  <c r="AJ163" i="16"/>
  <c r="AJ163" i="17"/>
  <c r="AK162" i="17"/>
  <c r="AK164" i="28"/>
  <c r="AJ165" i="28"/>
  <c r="AM164" i="28"/>
  <c r="AN162" i="16" l="1"/>
  <c r="AN164" i="28"/>
  <c r="A141" i="73"/>
  <c r="A139" i="72"/>
  <c r="A140" i="71"/>
  <c r="A139" i="70"/>
  <c r="A145" i="69"/>
  <c r="A139" i="68"/>
  <c r="AN162" i="17"/>
  <c r="AM162" i="17"/>
  <c r="AJ164" i="16"/>
  <c r="AM163" i="16"/>
  <c r="AL163" i="16"/>
  <c r="AK163" i="16"/>
  <c r="AJ164" i="17"/>
  <c r="AL163" i="17"/>
  <c r="AK163" i="17"/>
  <c r="AM165" i="28"/>
  <c r="AK165" i="28"/>
  <c r="AJ166" i="28"/>
  <c r="AO163" i="17"/>
  <c r="AN163" i="16"/>
  <c r="AN165" i="28"/>
  <c r="A142" i="73"/>
  <c r="A140" i="72"/>
  <c r="A141" i="71"/>
  <c r="A140" i="70"/>
  <c r="A146" i="69"/>
  <c r="A140" i="68"/>
  <c r="AN163" i="17"/>
  <c r="AM163" i="17"/>
  <c r="AK164" i="16"/>
  <c r="AJ165" i="16"/>
  <c r="AM164" i="16"/>
  <c r="AJ165" i="17"/>
  <c r="AK164" i="17"/>
  <c r="AK166" i="28"/>
  <c r="AJ167" i="28"/>
  <c r="AM166" i="28"/>
  <c r="AN164" i="16" l="1"/>
  <c r="AN166" i="28"/>
  <c r="A143" i="73"/>
  <c r="A141" i="72"/>
  <c r="A142" i="71"/>
  <c r="A141" i="70"/>
  <c r="A147" i="69"/>
  <c r="A141" i="68"/>
  <c r="AN164" i="17"/>
  <c r="AM164" i="17"/>
  <c r="AM165" i="16"/>
  <c r="AK165" i="16"/>
  <c r="AJ166" i="16"/>
  <c r="AJ166" i="17"/>
  <c r="AK165" i="17"/>
  <c r="AM167" i="28"/>
  <c r="AK167" i="28"/>
  <c r="AJ168" i="28"/>
  <c r="AN165" i="16"/>
  <c r="AN167" i="28"/>
  <c r="A144" i="73"/>
  <c r="A142" i="72"/>
  <c r="A143" i="71"/>
  <c r="A142" i="70"/>
  <c r="A148" i="69"/>
  <c r="A142" i="68"/>
  <c r="AM165" i="17"/>
  <c r="AN165" i="17"/>
  <c r="AM166" i="16"/>
  <c r="AK166" i="16"/>
  <c r="AJ167" i="16"/>
  <c r="AK166" i="17"/>
  <c r="AJ167" i="17"/>
  <c r="AK168" i="28"/>
  <c r="AJ169" i="28"/>
  <c r="AM168" i="28"/>
  <c r="AN166" i="16" l="1"/>
  <c r="AN168" i="28"/>
  <c r="A145" i="73"/>
  <c r="A143" i="72"/>
  <c r="A144" i="71"/>
  <c r="A143" i="70"/>
  <c r="A149" i="69"/>
  <c r="A143" i="68"/>
  <c r="AM166" i="17"/>
  <c r="AN166" i="17"/>
  <c r="AJ168" i="16"/>
  <c r="AM167" i="16"/>
  <c r="AK167" i="16"/>
  <c r="AJ168" i="17"/>
  <c r="AK167" i="17"/>
  <c r="AM169" i="28"/>
  <c r="AJ170" i="28"/>
  <c r="AK169" i="28"/>
  <c r="AN167" i="16"/>
  <c r="AN169" i="28"/>
  <c r="A146" i="73"/>
  <c r="A144" i="72"/>
  <c r="A145" i="71"/>
  <c r="A144" i="70"/>
  <c r="A150" i="69"/>
  <c r="A144" i="68"/>
  <c r="AN167" i="17"/>
  <c r="AM167" i="17"/>
  <c r="AK168" i="16"/>
  <c r="AJ169" i="16"/>
  <c r="AM168" i="16"/>
  <c r="AK168" i="17"/>
  <c r="AJ169" i="17"/>
  <c r="AK170" i="28"/>
  <c r="AM170" i="28"/>
  <c r="AJ171" i="28"/>
  <c r="AN168" i="16" l="1"/>
  <c r="AN170" i="28"/>
  <c r="A147" i="73"/>
  <c r="A145" i="72"/>
  <c r="A146" i="71"/>
  <c r="A145" i="70"/>
  <c r="A151" i="69"/>
  <c r="A145" i="68"/>
  <c r="AM168" i="17"/>
  <c r="AN168" i="17"/>
  <c r="AM169" i="16"/>
  <c r="AK169" i="16"/>
  <c r="AJ170" i="16"/>
  <c r="AJ170" i="17"/>
  <c r="AK169" i="17"/>
  <c r="AM171" i="28"/>
  <c r="AJ172" i="28"/>
  <c r="AK171" i="28"/>
  <c r="AN169" i="16"/>
  <c r="AN171" i="28"/>
  <c r="A148" i="73"/>
  <c r="A146" i="72"/>
  <c r="A147" i="71"/>
  <c r="A146" i="70"/>
  <c r="A152" i="69"/>
  <c r="A146" i="68"/>
  <c r="AM169" i="17"/>
  <c r="AN169" i="17"/>
  <c r="AM170" i="16"/>
  <c r="AK170" i="16"/>
  <c r="AJ171" i="16"/>
  <c r="AK170" i="17"/>
  <c r="AJ171" i="17"/>
  <c r="AM172" i="28"/>
  <c r="AK172" i="28"/>
  <c r="AJ173" i="28"/>
  <c r="AN170" i="16" l="1"/>
  <c r="AN172" i="28"/>
  <c r="A149" i="73"/>
  <c r="A147" i="72"/>
  <c r="A148" i="71"/>
  <c r="A147" i="70"/>
  <c r="A153" i="69"/>
  <c r="A147" i="68"/>
  <c r="AN170" i="17"/>
  <c r="AM170" i="17"/>
  <c r="AJ172" i="16"/>
  <c r="AM171" i="16"/>
  <c r="AK171" i="16"/>
  <c r="AJ172" i="17"/>
  <c r="AK171" i="17"/>
  <c r="AM173" i="28"/>
  <c r="AJ174" i="28"/>
  <c r="AK173" i="28"/>
  <c r="AN171" i="16"/>
  <c r="AN173" i="28"/>
  <c r="A150" i="73"/>
  <c r="A148" i="72"/>
  <c r="A149" i="71"/>
  <c r="A148" i="70"/>
  <c r="A154" i="69"/>
  <c r="A148" i="68"/>
  <c r="AN171" i="17"/>
  <c r="AM171" i="17"/>
  <c r="AK172" i="16"/>
  <c r="AJ173" i="16"/>
  <c r="AM172" i="16"/>
  <c r="AK172" i="17"/>
  <c r="AJ173" i="17"/>
  <c r="AK174" i="28"/>
  <c r="AM174" i="28"/>
  <c r="AJ175" i="28"/>
  <c r="AN172" i="16" l="1"/>
  <c r="AN174" i="28"/>
  <c r="A151" i="73"/>
  <c r="A149" i="72"/>
  <c r="A150" i="71"/>
  <c r="A149" i="70"/>
  <c r="A155" i="69"/>
  <c r="A149" i="68"/>
  <c r="AM172" i="17"/>
  <c r="AN172" i="17"/>
  <c r="AM173" i="16"/>
  <c r="AK173" i="16"/>
  <c r="AJ174" i="16"/>
  <c r="AJ174" i="17"/>
  <c r="AK173" i="17"/>
  <c r="AM175" i="28"/>
  <c r="AK175" i="28"/>
  <c r="AJ176" i="28"/>
  <c r="AN173" i="16"/>
  <c r="AN175" i="28"/>
  <c r="A152" i="73"/>
  <c r="A150" i="72"/>
  <c r="A151" i="71"/>
  <c r="A150" i="70"/>
  <c r="A156" i="69"/>
  <c r="A150" i="68"/>
  <c r="AM173" i="17"/>
  <c r="AN173" i="17"/>
  <c r="AM174" i="16"/>
  <c r="AK174" i="16"/>
  <c r="AJ175" i="16"/>
  <c r="AJ175" i="17"/>
  <c r="AK174" i="17"/>
  <c r="AM176" i="28"/>
  <c r="AK176" i="28"/>
  <c r="AJ177" i="28"/>
  <c r="AN174" i="16" l="1"/>
  <c r="AN176" i="28"/>
  <c r="A153" i="73"/>
  <c r="A151" i="72"/>
  <c r="A152" i="71"/>
  <c r="A151" i="70"/>
  <c r="A157" i="69"/>
  <c r="A151" i="68"/>
  <c r="AM174" i="17"/>
  <c r="AN174" i="17"/>
  <c r="AJ176" i="16"/>
  <c r="AM175" i="16"/>
  <c r="AK175" i="16"/>
  <c r="AJ176" i="17"/>
  <c r="AK175" i="17"/>
  <c r="AJ178" i="28"/>
  <c r="AM177" i="28"/>
  <c r="AK177" i="28"/>
  <c r="AN175" i="16"/>
  <c r="AN177" i="28"/>
  <c r="A154" i="73"/>
  <c r="A152" i="72"/>
  <c r="A153" i="71"/>
  <c r="A152" i="70"/>
  <c r="A158" i="69"/>
  <c r="A152" i="68"/>
  <c r="AN175" i="17"/>
  <c r="AM175" i="17"/>
  <c r="AK176" i="16"/>
  <c r="AJ177" i="16"/>
  <c r="AM176" i="16"/>
  <c r="AJ177" i="17"/>
  <c r="AK176" i="17"/>
  <c r="AK178" i="28"/>
  <c r="AJ179" i="28"/>
  <c r="AM178" i="28"/>
  <c r="AN176" i="16" l="1"/>
  <c r="AN178" i="28"/>
  <c r="A155" i="73"/>
  <c r="A153" i="72"/>
  <c r="A154" i="71"/>
  <c r="A153" i="70"/>
  <c r="A159" i="69"/>
  <c r="A153" i="68"/>
  <c r="AN176" i="17"/>
  <c r="AM176" i="17"/>
  <c r="AM177" i="16"/>
  <c r="AK177" i="16"/>
  <c r="AJ178" i="16"/>
  <c r="AJ178" i="17"/>
  <c r="AK177" i="17"/>
  <c r="AM179" i="28"/>
  <c r="AK179" i="28"/>
  <c r="AJ180" i="28"/>
  <c r="AN177" i="16"/>
  <c r="AN179" i="28"/>
  <c r="A156" i="73"/>
  <c r="A154" i="72"/>
  <c r="A155" i="71"/>
  <c r="A154" i="70"/>
  <c r="A160" i="69"/>
  <c r="A154" i="68"/>
  <c r="AM177" i="17"/>
  <c r="AN177" i="17"/>
  <c r="AM178" i="16"/>
  <c r="AK178" i="16"/>
  <c r="AJ179" i="16"/>
  <c r="AJ179" i="17"/>
  <c r="AK178" i="17"/>
  <c r="AM180" i="28"/>
  <c r="AK180" i="28"/>
  <c r="AJ181" i="28"/>
  <c r="AN178" i="16" l="1"/>
  <c r="AN180" i="28"/>
  <c r="A157" i="73"/>
  <c r="A155" i="72"/>
  <c r="A156" i="71"/>
  <c r="A155" i="70"/>
  <c r="A161" i="69"/>
  <c r="A155" i="68"/>
  <c r="AM178" i="17"/>
  <c r="AN178" i="17"/>
  <c r="AJ180" i="16"/>
  <c r="AM179" i="16"/>
  <c r="AK179" i="16"/>
  <c r="AJ180" i="17"/>
  <c r="AK179" i="17"/>
  <c r="AJ182" i="28"/>
  <c r="AM181" i="28"/>
  <c r="AK181" i="28"/>
  <c r="AN179" i="16"/>
  <c r="AN181" i="28"/>
  <c r="A158" i="73"/>
  <c r="A156" i="72"/>
  <c r="A157" i="71"/>
  <c r="A156" i="70"/>
  <c r="A162" i="69"/>
  <c r="A156" i="68"/>
  <c r="AN179" i="17"/>
  <c r="AM179" i="17"/>
  <c r="AK180" i="16"/>
  <c r="AJ181" i="16"/>
  <c r="AM180" i="16"/>
  <c r="AJ181" i="17"/>
  <c r="AK180" i="17"/>
  <c r="AK182" i="28"/>
  <c r="AM182" i="28"/>
  <c r="AJ183" i="28"/>
  <c r="AN180" i="16" l="1"/>
  <c r="AN182" i="28"/>
  <c r="A159" i="73"/>
  <c r="A157" i="72"/>
  <c r="A158" i="71"/>
  <c r="A157" i="70"/>
  <c r="A163" i="69"/>
  <c r="A157" i="68"/>
  <c r="AM180" i="17"/>
  <c r="AN180" i="17"/>
  <c r="AM181" i="16"/>
  <c r="AK181" i="16"/>
  <c r="AJ182" i="16"/>
  <c r="AJ182" i="17"/>
  <c r="AK181" i="17"/>
  <c r="AM183" i="28"/>
  <c r="AK183" i="28"/>
  <c r="AJ184" i="28"/>
  <c r="AN181" i="16"/>
  <c r="AN183" i="28"/>
  <c r="A160" i="73"/>
  <c r="A158" i="72"/>
  <c r="A159" i="71"/>
  <c r="A158" i="70"/>
  <c r="A164" i="69"/>
  <c r="A158" i="68"/>
  <c r="AM181" i="17"/>
  <c r="AN181" i="17"/>
  <c r="AM182" i="16"/>
  <c r="AK182" i="16"/>
  <c r="AJ183" i="16"/>
  <c r="AK182" i="17"/>
  <c r="AJ183" i="17"/>
  <c r="AM184" i="28"/>
  <c r="AK184" i="28"/>
  <c r="AJ185" i="28"/>
  <c r="AN182" i="16" l="1"/>
  <c r="AN184" i="28"/>
  <c r="A161" i="73"/>
  <c r="A159" i="72"/>
  <c r="A160" i="71"/>
  <c r="A159" i="70"/>
  <c r="A165" i="69"/>
  <c r="A159" i="68"/>
  <c r="AN182" i="17"/>
  <c r="AM182" i="17"/>
  <c r="AJ184" i="16"/>
  <c r="AM183" i="16"/>
  <c r="AK183" i="16"/>
  <c r="AJ184" i="17"/>
  <c r="AK183" i="17"/>
  <c r="AJ186" i="28"/>
  <c r="AM185" i="28"/>
  <c r="AK185" i="28"/>
  <c r="AN183" i="16"/>
  <c r="AN185" i="28"/>
  <c r="A162" i="73"/>
  <c r="A160" i="72"/>
  <c r="A161" i="71"/>
  <c r="A160" i="70"/>
  <c r="A166" i="69"/>
  <c r="A160" i="68"/>
  <c r="AN183" i="17"/>
  <c r="AM183" i="17"/>
  <c r="AK184" i="16"/>
  <c r="AJ185" i="16"/>
  <c r="AM184" i="16"/>
  <c r="AK184" i="17"/>
  <c r="AJ185" i="17"/>
  <c r="AK186" i="28"/>
  <c r="AJ187" i="28"/>
  <c r="AM186" i="28"/>
  <c r="AN184" i="16" l="1"/>
  <c r="AN186" i="28"/>
  <c r="A163" i="73"/>
  <c r="A161" i="72"/>
  <c r="A162" i="71"/>
  <c r="A161" i="70"/>
  <c r="A167" i="69"/>
  <c r="A161" i="68"/>
  <c r="AN184" i="17"/>
  <c r="AM184" i="17"/>
  <c r="AM185" i="16"/>
  <c r="AK185" i="16"/>
  <c r="AJ186" i="16"/>
  <c r="AJ186" i="17"/>
  <c r="AK185" i="17"/>
  <c r="AM187" i="28"/>
  <c r="AK187" i="28"/>
  <c r="AJ188" i="28"/>
  <c r="AN185" i="16"/>
  <c r="AN187" i="28"/>
  <c r="A164" i="73"/>
  <c r="A162" i="72"/>
  <c r="A163" i="71"/>
  <c r="A162" i="70"/>
  <c r="A168" i="69"/>
  <c r="A162" i="68"/>
  <c r="AN185" i="17"/>
  <c r="AM185" i="17"/>
  <c r="AM186" i="16"/>
  <c r="AK186" i="16"/>
  <c r="AJ187" i="16"/>
  <c r="AK186" i="17"/>
  <c r="AJ187" i="17"/>
  <c r="AM188" i="28"/>
  <c r="AK188" i="28"/>
  <c r="AJ189" i="28"/>
  <c r="AN186" i="16" l="1"/>
  <c r="AN188" i="28"/>
  <c r="A165" i="73"/>
  <c r="A163" i="72"/>
  <c r="A164" i="71"/>
  <c r="A163" i="70"/>
  <c r="A169" i="69"/>
  <c r="A163" i="68"/>
  <c r="AM186" i="17"/>
  <c r="AN186" i="17"/>
  <c r="AJ188" i="16"/>
  <c r="AM187" i="16"/>
  <c r="AK187" i="16"/>
  <c r="AJ188" i="17"/>
  <c r="AK187" i="17"/>
  <c r="AJ190" i="28"/>
  <c r="AM189" i="28"/>
  <c r="AK189" i="28"/>
  <c r="AN187" i="16"/>
  <c r="AN189" i="28"/>
  <c r="A166" i="73"/>
  <c r="A164" i="72"/>
  <c r="A165" i="71"/>
  <c r="A164" i="70"/>
  <c r="A170" i="69"/>
  <c r="A164" i="68"/>
  <c r="AN187" i="17"/>
  <c r="AM187" i="17"/>
  <c r="AK188" i="16"/>
  <c r="AJ189" i="16"/>
  <c r="AM188" i="16"/>
  <c r="AK188" i="17"/>
  <c r="AJ189" i="17"/>
  <c r="AK190" i="28"/>
  <c r="AM190" i="28"/>
  <c r="AJ191" i="28"/>
  <c r="AN188" i="16" l="1"/>
  <c r="AN190" i="28"/>
  <c r="A167" i="73"/>
  <c r="A165" i="72"/>
  <c r="A166" i="71"/>
  <c r="A165" i="70"/>
  <c r="A171" i="69"/>
  <c r="A165" i="68"/>
  <c r="AN188" i="17"/>
  <c r="AM188" i="17"/>
  <c r="AM189" i="16"/>
  <c r="AK189" i="16"/>
  <c r="AJ190" i="16"/>
  <c r="AJ190" i="17"/>
  <c r="AK189" i="17"/>
  <c r="AM191" i="28"/>
  <c r="AK191" i="28"/>
  <c r="AJ192" i="28"/>
  <c r="AN189" i="16"/>
  <c r="AN191" i="28"/>
  <c r="A168" i="73"/>
  <c r="A166" i="72"/>
  <c r="A167" i="71"/>
  <c r="A166" i="70"/>
  <c r="A172" i="69"/>
  <c r="A166" i="68"/>
  <c r="AM189" i="17"/>
  <c r="AN189" i="17"/>
  <c r="AM190" i="16"/>
  <c r="AK190" i="16"/>
  <c r="AJ191" i="16"/>
  <c r="AK190" i="17"/>
  <c r="AJ191" i="17"/>
  <c r="AM192" i="28"/>
  <c r="AK192" i="28"/>
  <c r="AJ193" i="28"/>
  <c r="AN190" i="16" l="1"/>
  <c r="AN192" i="28"/>
  <c r="A169" i="73"/>
  <c r="A167" i="72"/>
  <c r="A168" i="71"/>
  <c r="A167" i="70"/>
  <c r="A173" i="69"/>
  <c r="A167" i="68"/>
  <c r="AM190" i="17"/>
  <c r="AN190" i="17"/>
  <c r="AJ192" i="16"/>
  <c r="AM191" i="16"/>
  <c r="AK191" i="16"/>
  <c r="AJ192" i="17"/>
  <c r="AK191" i="17"/>
  <c r="AJ194" i="28"/>
  <c r="AM193" i="28"/>
  <c r="AK193" i="28"/>
  <c r="AN191" i="16"/>
  <c r="AN193" i="28"/>
  <c r="A168" i="72"/>
  <c r="A169" i="71"/>
  <c r="A168" i="70"/>
  <c r="A174" i="69"/>
  <c r="A168" i="68"/>
  <c r="AN191" i="17"/>
  <c r="AM191" i="17"/>
  <c r="AK192" i="16"/>
  <c r="AJ193" i="16"/>
  <c r="AM192" i="16"/>
  <c r="AK192" i="17"/>
  <c r="AJ193" i="17"/>
  <c r="AK194" i="28"/>
  <c r="AJ195" i="28"/>
  <c r="AM194" i="28"/>
  <c r="AL194" i="28"/>
  <c r="AN192" i="16" l="1"/>
  <c r="AN194" i="28"/>
  <c r="A169" i="72"/>
  <c r="A169" i="70"/>
  <c r="A175" i="69"/>
  <c r="A169" i="68"/>
  <c r="AM192" i="17"/>
  <c r="AN192" i="17"/>
  <c r="AM193" i="16"/>
  <c r="AK193" i="16"/>
  <c r="AJ194" i="16"/>
  <c r="AJ194" i="17"/>
  <c r="AK193" i="17"/>
  <c r="AM195" i="28"/>
  <c r="AK195" i="28"/>
  <c r="AJ196" i="28"/>
  <c r="AN193" i="16"/>
  <c r="AN195" i="28"/>
  <c r="A170" i="72"/>
  <c r="A170" i="70"/>
  <c r="A176" i="69"/>
  <c r="A170" i="68"/>
  <c r="AN193" i="17"/>
  <c r="AM193" i="17"/>
  <c r="AM194" i="16"/>
  <c r="AL194" i="16"/>
  <c r="AK194" i="16"/>
  <c r="AJ195" i="16"/>
  <c r="AK194" i="17"/>
  <c r="AL194" i="17"/>
  <c r="AJ195" i="17"/>
  <c r="AM196" i="28"/>
  <c r="AK196" i="28"/>
  <c r="AJ197" i="28"/>
  <c r="AO194" i="17" l="1"/>
  <c r="AN194" i="16"/>
  <c r="AN196" i="28"/>
  <c r="A171" i="72"/>
  <c r="A171" i="70"/>
  <c r="A177" i="69"/>
  <c r="A171" i="68"/>
  <c r="AN194" i="17"/>
  <c r="AM194" i="17"/>
  <c r="AJ196" i="16"/>
  <c r="AM195" i="16"/>
  <c r="AK195" i="16"/>
  <c r="AJ196" i="17"/>
  <c r="AK195" i="17"/>
  <c r="AJ198" i="28"/>
  <c r="AM197" i="28"/>
  <c r="AK197" i="28"/>
  <c r="AN195" i="16"/>
  <c r="AN197" i="28"/>
  <c r="A172" i="72"/>
  <c r="A172" i="70"/>
  <c r="A178" i="69"/>
  <c r="A172" i="68"/>
  <c r="AN195" i="17"/>
  <c r="AM195" i="17"/>
  <c r="AK196" i="16"/>
  <c r="AJ197" i="16"/>
  <c r="AM196" i="16"/>
  <c r="AJ197" i="17"/>
  <c r="AK196" i="17"/>
  <c r="AK198" i="28"/>
  <c r="AJ199" i="28"/>
  <c r="AM198" i="28"/>
  <c r="AN196" i="16" l="1"/>
  <c r="AN198" i="28"/>
  <c r="A173" i="72"/>
  <c r="A173" i="70"/>
  <c r="A179" i="69"/>
  <c r="A173" i="68"/>
  <c r="AM196" i="17"/>
  <c r="AN196" i="17"/>
  <c r="AM197" i="16"/>
  <c r="AK197" i="16"/>
  <c r="AJ198" i="16"/>
  <c r="AK197" i="17"/>
  <c r="AJ198" i="17"/>
  <c r="AM199" i="28"/>
  <c r="AK199" i="28"/>
  <c r="AJ200" i="28"/>
  <c r="AN197" i="16"/>
  <c r="AN199" i="28"/>
  <c r="A174" i="72"/>
  <c r="A174" i="70"/>
  <c r="A180" i="69"/>
  <c r="A174" i="68"/>
  <c r="AM197" i="17"/>
  <c r="AN197" i="17"/>
  <c r="AM198" i="16"/>
  <c r="AK198" i="16"/>
  <c r="AJ199" i="16"/>
  <c r="AK198" i="17"/>
  <c r="AJ199" i="17"/>
  <c r="AM200" i="28"/>
  <c r="AK200" i="28"/>
  <c r="AJ201" i="28"/>
  <c r="AN198" i="16" l="1"/>
  <c r="AN200" i="28"/>
  <c r="A175" i="72"/>
  <c r="A175" i="70"/>
  <c r="A181" i="69"/>
  <c r="A175" i="68"/>
  <c r="AM198" i="17"/>
  <c r="AN198" i="17"/>
  <c r="AJ200" i="16"/>
  <c r="AM199" i="16"/>
  <c r="AK199" i="16"/>
  <c r="AJ200" i="17"/>
  <c r="AK199" i="17"/>
  <c r="AJ202" i="28"/>
  <c r="AM201" i="28"/>
  <c r="AK201" i="28"/>
  <c r="AN199" i="16"/>
  <c r="AN201" i="28"/>
  <c r="A176" i="72"/>
  <c r="A176" i="70"/>
  <c r="A182" i="69"/>
  <c r="A176" i="68"/>
  <c r="AM199" i="17"/>
  <c r="AN199" i="17"/>
  <c r="AK200" i="16"/>
  <c r="AJ201" i="16"/>
  <c r="AM200" i="16"/>
  <c r="AK200" i="17"/>
  <c r="AJ201" i="17"/>
  <c r="AK202" i="28"/>
  <c r="AJ203" i="28"/>
  <c r="AM202" i="28"/>
  <c r="AN200" i="16" l="1"/>
  <c r="AN202" i="28"/>
  <c r="A177" i="72"/>
  <c r="A177" i="70"/>
  <c r="A183" i="69"/>
  <c r="A177" i="68"/>
  <c r="AN200" i="17"/>
  <c r="AM200" i="17"/>
  <c r="AM201" i="16"/>
  <c r="AK201" i="16"/>
  <c r="AJ202" i="16"/>
  <c r="AK201" i="17"/>
  <c r="AJ202" i="17"/>
  <c r="AM203" i="28"/>
  <c r="AK203" i="28"/>
  <c r="AJ204" i="28"/>
  <c r="AN201" i="16"/>
  <c r="AN203" i="28"/>
  <c r="A178" i="72"/>
  <c r="A178" i="70"/>
  <c r="A184" i="69"/>
  <c r="A178" i="68"/>
  <c r="AM201" i="17"/>
  <c r="AN201" i="17"/>
  <c r="AM202" i="16"/>
  <c r="AK202" i="16"/>
  <c r="AJ203" i="16"/>
  <c r="AK202" i="17"/>
  <c r="AJ203" i="17"/>
  <c r="AM204" i="28"/>
  <c r="AK204" i="28"/>
  <c r="AJ205" i="28"/>
  <c r="AN202" i="16" l="1"/>
  <c r="AN204" i="28"/>
  <c r="A179" i="72"/>
  <c r="A179" i="70"/>
  <c r="A185" i="69"/>
  <c r="A179" i="68"/>
  <c r="AM202" i="17"/>
  <c r="AN202" i="17"/>
  <c r="AJ204" i="16"/>
  <c r="AM203" i="16"/>
  <c r="AK203" i="16"/>
  <c r="AJ204" i="17"/>
  <c r="AK203" i="17"/>
  <c r="AJ206" i="28"/>
  <c r="AM205" i="28"/>
  <c r="AK205" i="28"/>
  <c r="AN203" i="16"/>
  <c r="AN205" i="28"/>
  <c r="A180" i="72"/>
  <c r="A180" i="70"/>
  <c r="A180" i="68"/>
  <c r="AM203" i="17"/>
  <c r="AN203" i="17"/>
  <c r="AK204" i="16"/>
  <c r="AJ205" i="16"/>
  <c r="AM204" i="16"/>
  <c r="AJ205" i="17"/>
  <c r="AK204" i="17"/>
  <c r="AK206" i="28"/>
  <c r="AJ207" i="28"/>
  <c r="AM206" i="28"/>
  <c r="AN204" i="16" l="1"/>
  <c r="AN206" i="28"/>
  <c r="A181" i="72"/>
  <c r="A181" i="70"/>
  <c r="A181" i="68"/>
  <c r="AM204" i="17"/>
  <c r="AN204" i="17"/>
  <c r="AM205" i="16"/>
  <c r="AK205" i="16"/>
  <c r="AJ206" i="16"/>
  <c r="AK205" i="17"/>
  <c r="AJ206" i="17"/>
  <c r="AM207" i="28"/>
  <c r="AK207" i="28"/>
  <c r="AJ208" i="28"/>
  <c r="AN205" i="16"/>
  <c r="AN207" i="28"/>
  <c r="A182" i="72"/>
  <c r="A182" i="70"/>
  <c r="A182" i="68"/>
  <c r="AN205" i="17"/>
  <c r="AM205" i="17"/>
  <c r="AM206" i="16"/>
  <c r="AK206" i="16"/>
  <c r="AJ207" i="16"/>
  <c r="AK206" i="17"/>
  <c r="AJ207" i="17"/>
  <c r="AM208" i="28"/>
  <c r="AK208" i="28"/>
  <c r="AJ209" i="28"/>
  <c r="AN206" i="16" l="1"/>
  <c r="AN208" i="28"/>
  <c r="A183" i="72"/>
  <c r="A183" i="70"/>
  <c r="A183" i="68"/>
  <c r="AM206" i="17"/>
  <c r="AN206" i="17"/>
  <c r="AJ208" i="16"/>
  <c r="AM207" i="16"/>
  <c r="AK207" i="16"/>
  <c r="AJ208" i="17"/>
  <c r="AK207" i="17"/>
  <c r="AJ210" i="28"/>
  <c r="AM209" i="28"/>
  <c r="AK209" i="28"/>
  <c r="AN207" i="16"/>
  <c r="AN209" i="28"/>
  <c r="A184" i="72"/>
  <c r="A184" i="70"/>
  <c r="A184" i="68"/>
  <c r="AM207" i="17"/>
  <c r="AN207" i="17"/>
  <c r="AK208" i="16"/>
  <c r="AJ209" i="16"/>
  <c r="AM208" i="16"/>
  <c r="AJ209" i="17"/>
  <c r="AK208" i="17"/>
  <c r="AK210" i="28"/>
  <c r="AJ211" i="28"/>
  <c r="AM210" i="28"/>
  <c r="AN208" i="16" l="1"/>
  <c r="AN210" i="28"/>
  <c r="A185" i="72"/>
  <c r="A185" i="70"/>
  <c r="A185" i="68"/>
  <c r="AM208" i="17"/>
  <c r="AN208" i="17"/>
  <c r="AM209" i="16"/>
  <c r="AJ210" i="16"/>
  <c r="AK209" i="16"/>
  <c r="AJ210" i="17"/>
  <c r="AK209" i="17"/>
  <c r="AM211" i="28"/>
  <c r="AK211" i="28"/>
  <c r="AJ212" i="28"/>
  <c r="AN209" i="16"/>
  <c r="AN211" i="28"/>
  <c r="A186" i="72"/>
  <c r="A186" i="70"/>
  <c r="A186" i="68"/>
  <c r="AM209" i="17"/>
  <c r="AN209" i="17"/>
  <c r="AK210" i="16"/>
  <c r="AJ211" i="16"/>
  <c r="AM210" i="16"/>
  <c r="AJ211" i="17"/>
  <c r="AK210" i="17"/>
  <c r="AM212" i="28"/>
  <c r="AK212" i="28"/>
  <c r="AJ213" i="28"/>
  <c r="AN210" i="16" l="1"/>
  <c r="AN212" i="28"/>
  <c r="A187" i="72"/>
  <c r="A187" i="70"/>
  <c r="A187" i="68"/>
  <c r="AM210" i="17"/>
  <c r="AN210" i="17"/>
  <c r="AM211" i="16"/>
  <c r="AK211" i="16"/>
  <c r="AJ212" i="16"/>
  <c r="AK211" i="17"/>
  <c r="AJ212" i="17"/>
  <c r="AJ214" i="28"/>
  <c r="AM213" i="28"/>
  <c r="AK213" i="28"/>
  <c r="AN211" i="16"/>
  <c r="AN213" i="28"/>
  <c r="A188" i="72"/>
  <c r="A188" i="70"/>
  <c r="A188" i="68"/>
  <c r="AM211" i="17"/>
  <c r="AN211" i="17"/>
  <c r="AJ213" i="16"/>
  <c r="AM212" i="16"/>
  <c r="AK212" i="16"/>
  <c r="AJ213" i="17"/>
  <c r="AK212" i="17"/>
  <c r="AK214" i="28"/>
  <c r="AJ215" i="28"/>
  <c r="AM214" i="28"/>
  <c r="AN212" i="16" l="1"/>
  <c r="AN214" i="28"/>
  <c r="A189" i="72"/>
  <c r="A189" i="70"/>
  <c r="A189" i="68"/>
  <c r="AM212" i="17"/>
  <c r="AN212" i="17"/>
  <c r="AM213" i="16"/>
  <c r="AK213" i="16"/>
  <c r="AJ214" i="16"/>
  <c r="AJ214" i="17"/>
  <c r="AK213" i="17"/>
  <c r="AM215" i="28"/>
  <c r="AK215" i="28"/>
  <c r="AJ216" i="28"/>
  <c r="AN213" i="16"/>
  <c r="AN215" i="28"/>
  <c r="A190" i="72"/>
  <c r="A190" i="70"/>
  <c r="A190" i="68"/>
  <c r="AM213" i="17"/>
  <c r="AN213" i="17"/>
  <c r="AK214" i="16"/>
  <c r="AJ215" i="16"/>
  <c r="AM214" i="16"/>
  <c r="AK214" i="17"/>
  <c r="AJ215" i="17"/>
  <c r="AM216" i="28"/>
  <c r="AK216" i="28"/>
  <c r="AJ217" i="28"/>
  <c r="AN214" i="16" l="1"/>
  <c r="AN216" i="28"/>
  <c r="A191" i="72"/>
  <c r="A191" i="70"/>
  <c r="A191" i="68"/>
  <c r="AM214" i="17"/>
  <c r="AN214" i="17"/>
  <c r="AM215" i="16"/>
  <c r="AK215" i="16"/>
  <c r="AJ216" i="16"/>
  <c r="AK215" i="17"/>
  <c r="AJ216" i="17"/>
  <c r="AJ218" i="28"/>
  <c r="AM217" i="28"/>
  <c r="AK217" i="28"/>
  <c r="AN215" i="16"/>
  <c r="AN217" i="28"/>
  <c r="A192" i="72"/>
  <c r="A192" i="70"/>
  <c r="A192" i="68"/>
  <c r="AM215" i="17"/>
  <c r="AN215" i="17"/>
  <c r="AJ217" i="16"/>
  <c r="AM216" i="16"/>
  <c r="AK216" i="16"/>
  <c r="AJ217" i="17"/>
  <c r="AK216" i="17"/>
  <c r="AK218" i="28"/>
  <c r="AJ219" i="28"/>
  <c r="AM218" i="28"/>
  <c r="AN216" i="16" l="1"/>
  <c r="AN218" i="28"/>
  <c r="A193" i="72"/>
  <c r="A193" i="70"/>
  <c r="A193" i="68"/>
  <c r="AN216" i="17"/>
  <c r="AM216" i="17"/>
  <c r="AM217" i="16"/>
  <c r="AK217" i="16"/>
  <c r="AJ218" i="16"/>
  <c r="AJ218" i="17"/>
  <c r="AK217" i="17"/>
  <c r="AM219" i="28"/>
  <c r="AK219" i="28"/>
  <c r="AJ220" i="28"/>
  <c r="AN217" i="16"/>
  <c r="AN219" i="28"/>
  <c r="A194" i="72"/>
  <c r="A194" i="70"/>
  <c r="A194" i="68"/>
  <c r="AM217" i="17"/>
  <c r="AN217" i="17"/>
  <c r="AK218" i="16"/>
  <c r="AJ219" i="16"/>
  <c r="AM218" i="16"/>
  <c r="AK218" i="17"/>
  <c r="AJ219" i="17"/>
  <c r="AM220" i="28"/>
  <c r="AK220" i="28"/>
  <c r="AJ221" i="28"/>
  <c r="AN218" i="16" l="1"/>
  <c r="AN220" i="28"/>
  <c r="A195" i="72"/>
  <c r="A195" i="70"/>
  <c r="A195" i="68"/>
  <c r="AM218" i="17"/>
  <c r="AN218" i="17"/>
  <c r="AM219" i="16"/>
  <c r="AK219" i="16"/>
  <c r="AJ220" i="16"/>
  <c r="AK219" i="17"/>
  <c r="AJ220" i="17"/>
  <c r="AJ222" i="28"/>
  <c r="AM221" i="28"/>
  <c r="AK221" i="28"/>
  <c r="AN219" i="16"/>
  <c r="AN221" i="28"/>
  <c r="A196" i="72"/>
  <c r="A196" i="70"/>
  <c r="A196" i="68"/>
  <c r="AM219" i="17"/>
  <c r="AN219" i="17"/>
  <c r="AJ221" i="16"/>
  <c r="AM220" i="16"/>
  <c r="AK220" i="16"/>
  <c r="AK220" i="17"/>
  <c r="AJ221" i="17"/>
  <c r="AK222" i="28"/>
  <c r="AJ223" i="28"/>
  <c r="AM222" i="28"/>
  <c r="AN220" i="16" l="1"/>
  <c r="AN222" i="28"/>
  <c r="A197" i="72"/>
  <c r="A197" i="70"/>
  <c r="A197" i="68"/>
  <c r="AM220" i="17"/>
  <c r="AN220" i="17"/>
  <c r="AJ222" i="16"/>
  <c r="AM221" i="16"/>
  <c r="AK221" i="16"/>
  <c r="AJ222" i="17"/>
  <c r="AK221" i="17"/>
  <c r="AM223" i="28"/>
  <c r="AK223" i="28"/>
  <c r="AJ224" i="28"/>
  <c r="AN221" i="16"/>
  <c r="AN223" i="28"/>
  <c r="A198" i="72"/>
  <c r="A198" i="70"/>
  <c r="A198" i="68"/>
  <c r="AN221" i="17"/>
  <c r="AM221" i="17"/>
  <c r="AK222" i="16"/>
  <c r="AJ223" i="16"/>
  <c r="AM222" i="16"/>
  <c r="AK222" i="17"/>
  <c r="AJ223" i="17"/>
  <c r="AM224" i="28"/>
  <c r="AK224" i="28"/>
  <c r="AJ225" i="28"/>
  <c r="AN222" i="16" l="1"/>
  <c r="AN224" i="28"/>
  <c r="A199" i="72"/>
  <c r="A199" i="70"/>
  <c r="A199" i="68"/>
  <c r="AM222" i="17"/>
  <c r="AN222" i="17"/>
  <c r="AM223" i="16"/>
  <c r="AM224" i="16" s="1"/>
  <c r="AM225" i="16" s="1"/>
  <c r="AM226" i="16" s="1"/>
  <c r="AM227" i="16" s="1"/>
  <c r="AM228" i="16" s="1"/>
  <c r="AM229" i="16" s="1"/>
  <c r="AM230" i="16" s="1"/>
  <c r="AM231" i="16" s="1"/>
  <c r="AM232" i="16" s="1"/>
  <c r="AM233" i="16" s="1"/>
  <c r="AM234" i="16" s="1"/>
  <c r="AM235" i="16" s="1"/>
  <c r="AM236" i="16" s="1"/>
  <c r="AM237" i="16" s="1"/>
  <c r="AM238" i="16" s="1"/>
  <c r="AM239" i="16" s="1"/>
  <c r="AM240" i="16" s="1"/>
  <c r="AM241" i="16" s="1"/>
  <c r="AM242" i="16" s="1"/>
  <c r="AM243" i="16" s="1"/>
  <c r="AM244" i="16" s="1"/>
  <c r="AM245" i="16" s="1"/>
  <c r="AM246" i="16" s="1"/>
  <c r="AM247" i="16" s="1"/>
  <c r="AM248" i="16" s="1"/>
  <c r="AM249" i="16" s="1"/>
  <c r="AM250" i="16" s="1"/>
  <c r="AM251" i="16" s="1"/>
  <c r="AM252" i="16" s="1"/>
  <c r="AM253" i="16" s="1"/>
  <c r="AM254" i="16" s="1"/>
  <c r="AK223" i="16"/>
  <c r="AJ224" i="16"/>
  <c r="AK223" i="17"/>
  <c r="AJ224" i="17"/>
  <c r="AJ226" i="28"/>
  <c r="AN225" i="28"/>
  <c r="AM225" i="28"/>
  <c r="AK225" i="28"/>
  <c r="AN223" i="16"/>
  <c r="A200" i="72"/>
  <c r="A200" i="70"/>
  <c r="A200" i="68"/>
  <c r="AM223" i="17"/>
  <c r="AN223" i="17"/>
  <c r="AJ225" i="16"/>
  <c r="AK224" i="16"/>
  <c r="AJ225" i="17"/>
  <c r="AK224" i="17"/>
  <c r="AK226" i="28"/>
  <c r="AJ227" i="28"/>
  <c r="AN226" i="28"/>
  <c r="AM226" i="28"/>
  <c r="AN224" i="16" l="1"/>
  <c r="A201" i="72"/>
  <c r="A201" i="70"/>
  <c r="A201" i="68"/>
  <c r="AM224" i="17"/>
  <c r="AN224" i="17"/>
  <c r="AJ226" i="16"/>
  <c r="AK225" i="16"/>
  <c r="AJ226" i="17"/>
  <c r="AK225" i="17"/>
  <c r="AM227" i="28"/>
  <c r="AK227" i="28"/>
  <c r="AN227" i="28"/>
  <c r="AJ228" i="28"/>
  <c r="AN225" i="16"/>
  <c r="A202" i="72"/>
  <c r="A202" i="70"/>
  <c r="A202" i="68"/>
  <c r="AM225" i="17"/>
  <c r="AN225" i="17"/>
  <c r="AK226" i="16"/>
  <c r="AJ227" i="16"/>
  <c r="AJ227" i="17"/>
  <c r="AK226" i="17"/>
  <c r="AN228" i="28"/>
  <c r="AM228" i="28"/>
  <c r="AK228" i="28"/>
  <c r="AJ229" i="28"/>
  <c r="AN226" i="16" l="1"/>
  <c r="A203" i="72"/>
  <c r="A203" i="70"/>
  <c r="A203" i="68"/>
  <c r="AM226" i="17"/>
  <c r="AN226" i="17"/>
  <c r="AK227" i="16"/>
  <c r="AJ228" i="16"/>
  <c r="AK227" i="17"/>
  <c r="AJ228" i="17"/>
  <c r="AJ230" i="28"/>
  <c r="AN229" i="28"/>
  <c r="AM229" i="28"/>
  <c r="AK229" i="28"/>
  <c r="AN227" i="16"/>
  <c r="A204" i="72"/>
  <c r="A204" i="70"/>
  <c r="A204" i="68"/>
  <c r="AM227" i="17"/>
  <c r="AN227" i="17"/>
  <c r="AJ229" i="16"/>
  <c r="AK228" i="16"/>
  <c r="AJ229" i="17"/>
  <c r="AK228" i="17"/>
  <c r="AK230" i="28"/>
  <c r="AJ231" i="28"/>
  <c r="AN230" i="28"/>
  <c r="AM230" i="28"/>
  <c r="AN228" i="16" l="1"/>
  <c r="A205" i="72"/>
  <c r="A205" i="70"/>
  <c r="A205" i="68"/>
  <c r="AM228" i="17"/>
  <c r="AN228" i="17"/>
  <c r="AJ230" i="16"/>
  <c r="AK229" i="16"/>
  <c r="AJ230" i="17"/>
  <c r="AK229" i="17"/>
  <c r="AM231" i="28"/>
  <c r="AK231" i="28"/>
  <c r="AJ232" i="28"/>
  <c r="AN231" i="28"/>
  <c r="AN229" i="16"/>
  <c r="A206" i="72"/>
  <c r="A206" i="70"/>
  <c r="A206" i="68"/>
  <c r="AM229" i="17"/>
  <c r="AN229" i="17"/>
  <c r="AK230" i="16"/>
  <c r="AJ231" i="16"/>
  <c r="AK230" i="17"/>
  <c r="AJ231" i="17"/>
  <c r="AN232" i="28"/>
  <c r="AM232" i="28"/>
  <c r="AK232" i="28"/>
  <c r="AJ233" i="28"/>
  <c r="AN230" i="16" l="1"/>
  <c r="A207" i="72"/>
  <c r="A207" i="70"/>
  <c r="A207" i="68"/>
  <c r="AM230" i="17"/>
  <c r="AN230" i="17"/>
  <c r="AK231" i="16"/>
  <c r="AJ232" i="16"/>
  <c r="AK231" i="17"/>
  <c r="AJ232" i="17"/>
  <c r="AJ234" i="28"/>
  <c r="AN233" i="28"/>
  <c r="AM233" i="28"/>
  <c r="AK233" i="28"/>
  <c r="AN231" i="16"/>
  <c r="A208" i="72"/>
  <c r="A208" i="70"/>
  <c r="A208" i="68"/>
  <c r="AM231" i="17"/>
  <c r="AN231" i="17"/>
  <c r="AJ233" i="16"/>
  <c r="AK232" i="16"/>
  <c r="AJ233" i="17"/>
  <c r="AK232" i="17"/>
  <c r="AK234" i="28"/>
  <c r="AJ235" i="28"/>
  <c r="AM234" i="28"/>
  <c r="AN234" i="28"/>
  <c r="AN232" i="16" l="1"/>
  <c r="A209" i="72"/>
  <c r="A209" i="70"/>
  <c r="A209" i="68"/>
  <c r="AN232" i="17"/>
  <c r="AM232" i="17"/>
  <c r="AJ234" i="16"/>
  <c r="AK233" i="16"/>
  <c r="AJ234" i="17"/>
  <c r="AK233" i="17"/>
  <c r="AN235" i="28"/>
  <c r="AM235" i="28"/>
  <c r="AK235" i="28"/>
  <c r="AJ236" i="28"/>
  <c r="AN233" i="16"/>
  <c r="A210" i="72"/>
  <c r="A210" i="70"/>
  <c r="A210" i="68"/>
  <c r="AM233" i="17"/>
  <c r="AN233" i="17"/>
  <c r="AK234" i="16"/>
  <c r="AJ235" i="16"/>
  <c r="AJ235" i="17"/>
  <c r="AK234" i="17"/>
  <c r="AN236" i="28"/>
  <c r="AJ237" i="28"/>
  <c r="AM236" i="28"/>
  <c r="AK236" i="28"/>
  <c r="AN234" i="16" l="1"/>
  <c r="A211" i="72"/>
  <c r="A211" i="70"/>
  <c r="A211" i="68"/>
  <c r="AM234" i="17"/>
  <c r="AN234" i="17"/>
  <c r="AK235" i="16"/>
  <c r="AJ236" i="16"/>
  <c r="AK235" i="17"/>
  <c r="AJ236" i="17"/>
  <c r="AJ238" i="28"/>
  <c r="AK237" i="28"/>
  <c r="AN237" i="28"/>
  <c r="AM237" i="28"/>
  <c r="AN235" i="16"/>
  <c r="A212" i="72"/>
  <c r="A212" i="70"/>
  <c r="A212" i="68"/>
  <c r="AM235" i="17"/>
  <c r="AN235" i="17"/>
  <c r="AJ237" i="16"/>
  <c r="AK236" i="16"/>
  <c r="AK236" i="17"/>
  <c r="AJ237" i="17"/>
  <c r="AN238" i="28"/>
  <c r="AJ239" i="28"/>
  <c r="AM238" i="28"/>
  <c r="AK238" i="28"/>
  <c r="AN236" i="16"/>
  <c r="A213" i="72"/>
  <c r="A213" i="70"/>
  <c r="A213" i="68"/>
  <c r="AM236" i="17"/>
  <c r="AN236" i="17"/>
  <c r="AJ238" i="16"/>
  <c r="AK237" i="16"/>
  <c r="AJ238" i="17"/>
  <c r="AK237" i="17"/>
  <c r="AJ240" i="28"/>
  <c r="AN239" i="28"/>
  <c r="AM239" i="28"/>
  <c r="AK239" i="28"/>
  <c r="AN237" i="16"/>
  <c r="A214" i="72"/>
  <c r="A214" i="70"/>
  <c r="A214" i="68"/>
  <c r="AN237" i="17"/>
  <c r="AM237" i="17"/>
  <c r="AK238" i="16"/>
  <c r="AJ239" i="16"/>
  <c r="AK238" i="17"/>
  <c r="AJ239" i="17"/>
  <c r="AN240" i="28"/>
  <c r="AM240" i="28"/>
  <c r="AK240" i="28"/>
  <c r="AJ241" i="28"/>
  <c r="AN238" i="16" l="1"/>
  <c r="A215" i="72"/>
  <c r="A215" i="70"/>
  <c r="A215" i="68"/>
  <c r="AM238" i="17"/>
  <c r="AN238" i="17"/>
  <c r="AK239" i="16"/>
  <c r="AJ240" i="16"/>
  <c r="AK239" i="17"/>
  <c r="AJ240" i="17"/>
  <c r="AJ242" i="28"/>
  <c r="AN241" i="28"/>
  <c r="AM241" i="28"/>
  <c r="AK241" i="28"/>
  <c r="AN239" i="16"/>
  <c r="A216" i="72"/>
  <c r="A216" i="70"/>
  <c r="A216" i="68"/>
  <c r="AM239" i="17"/>
  <c r="AN239" i="17"/>
  <c r="AJ241" i="16"/>
  <c r="AK240" i="16"/>
  <c r="AJ241" i="17"/>
  <c r="AK240" i="17"/>
  <c r="AN242" i="28"/>
  <c r="AM242" i="28"/>
  <c r="AK242" i="28"/>
  <c r="AJ243" i="28"/>
  <c r="AN240" i="16" l="1"/>
  <c r="A217" i="72"/>
  <c r="A217" i="70"/>
  <c r="A217" i="68"/>
  <c r="AM240" i="17"/>
  <c r="AN240" i="17"/>
  <c r="AJ242" i="16"/>
  <c r="AK241" i="16"/>
  <c r="AJ242" i="17"/>
  <c r="AK241" i="17"/>
  <c r="AJ244" i="28"/>
  <c r="AN243" i="28"/>
  <c r="AM243" i="28"/>
  <c r="AK243" i="28"/>
  <c r="AN241" i="16"/>
  <c r="A218" i="72"/>
  <c r="A218" i="70"/>
  <c r="A218" i="68"/>
  <c r="AM241" i="17"/>
  <c r="AN241" i="17"/>
  <c r="AK242" i="16"/>
  <c r="AJ243" i="16"/>
  <c r="AJ243" i="17"/>
  <c r="AK242" i="17"/>
  <c r="AN244" i="28"/>
  <c r="AK244" i="28"/>
  <c r="AJ245" i="28"/>
  <c r="AM244" i="28"/>
  <c r="AN242" i="16" l="1"/>
  <c r="A219" i="72"/>
  <c r="A219" i="70"/>
  <c r="A219" i="68"/>
  <c r="AM242" i="17"/>
  <c r="AN242" i="17"/>
  <c r="AK243" i="16"/>
  <c r="AJ244" i="16"/>
  <c r="AK243" i="17"/>
  <c r="AJ244" i="17"/>
  <c r="AJ246" i="28"/>
  <c r="AN245" i="28"/>
  <c r="AM245" i="28"/>
  <c r="AK245" i="28"/>
  <c r="AN243" i="16"/>
  <c r="A220" i="72"/>
  <c r="A220" i="70"/>
  <c r="A220" i="68"/>
  <c r="AM243" i="17"/>
  <c r="AN243" i="17"/>
  <c r="AJ245" i="16"/>
  <c r="AK244" i="16"/>
  <c r="AJ245" i="17"/>
  <c r="AK244" i="17"/>
  <c r="AN246" i="28"/>
  <c r="AK246" i="28"/>
  <c r="AJ247" i="28"/>
  <c r="AM246" i="28"/>
  <c r="AN244" i="16" l="1"/>
  <c r="A221" i="72"/>
  <c r="A221" i="70"/>
  <c r="A221" i="68"/>
  <c r="AM244" i="17"/>
  <c r="AN244" i="17"/>
  <c r="AJ246" i="16"/>
  <c r="AK245" i="16"/>
  <c r="AJ246" i="17"/>
  <c r="AK245" i="17"/>
  <c r="AJ248" i="28"/>
  <c r="AN247" i="28"/>
  <c r="AM247" i="28"/>
  <c r="AK247" i="28"/>
  <c r="AN245" i="16"/>
  <c r="A222" i="72"/>
  <c r="A222" i="70"/>
  <c r="A222" i="68"/>
  <c r="AM245" i="17"/>
  <c r="AN245" i="17"/>
  <c r="AK246" i="16"/>
  <c r="AJ247" i="16"/>
  <c r="AK246" i="17"/>
  <c r="AJ247" i="17"/>
  <c r="AN248" i="28"/>
  <c r="AJ249" i="28"/>
  <c r="AM248" i="28"/>
  <c r="AK248" i="28"/>
  <c r="AN246" i="16" l="1"/>
  <c r="A223" i="72"/>
  <c r="A223" i="70"/>
  <c r="A223" i="68"/>
  <c r="AM246" i="17"/>
  <c r="AN246" i="17"/>
  <c r="AK247" i="16"/>
  <c r="AJ248" i="16"/>
  <c r="AK247" i="17"/>
  <c r="AJ248" i="17"/>
  <c r="AJ250" i="28"/>
  <c r="AN249" i="28"/>
  <c r="AM249" i="28"/>
  <c r="AK249" i="28"/>
  <c r="AN247" i="16"/>
  <c r="A224" i="72"/>
  <c r="A224" i="70"/>
  <c r="A224" i="68"/>
  <c r="AN247" i="17"/>
  <c r="AM247" i="17"/>
  <c r="AJ249" i="16"/>
  <c r="AK248" i="16"/>
  <c r="AJ249" i="17"/>
  <c r="AK248" i="17"/>
  <c r="AN250" i="28"/>
  <c r="AJ251" i="28"/>
  <c r="AM250" i="28"/>
  <c r="AK250" i="28"/>
  <c r="AN248" i="16" l="1"/>
  <c r="A225" i="72"/>
  <c r="A225" i="70"/>
  <c r="A225" i="68"/>
  <c r="AM248" i="17"/>
  <c r="AN248" i="17"/>
  <c r="AJ250" i="16"/>
  <c r="AK249" i="16"/>
  <c r="AJ250" i="17"/>
  <c r="AK249" i="17"/>
  <c r="AJ252" i="28"/>
  <c r="AM251" i="28"/>
  <c r="AK251" i="28"/>
  <c r="AN251" i="28"/>
  <c r="AN249" i="16"/>
  <c r="A226" i="72"/>
  <c r="A226" i="70"/>
  <c r="A226" i="68"/>
  <c r="AM249" i="17"/>
  <c r="AN249" i="17"/>
  <c r="AK250" i="16"/>
  <c r="AJ251" i="16"/>
  <c r="AK250" i="17"/>
  <c r="AJ251" i="17"/>
  <c r="AN252" i="28"/>
  <c r="AJ253" i="28"/>
  <c r="AM252" i="28"/>
  <c r="AK252" i="28"/>
  <c r="AN250" i="16" l="1"/>
  <c r="A227" i="72"/>
  <c r="A227" i="70"/>
  <c r="A227" i="68"/>
  <c r="AN250" i="17"/>
  <c r="AM250" i="17"/>
  <c r="AK251" i="16"/>
  <c r="AJ252" i="16"/>
  <c r="AK251" i="17"/>
  <c r="AJ252" i="17"/>
  <c r="AJ254" i="28"/>
  <c r="AK253" i="28"/>
  <c r="AN253" i="28"/>
  <c r="AM253" i="28"/>
  <c r="AN251" i="16"/>
  <c r="A228" i="72"/>
  <c r="A228" i="70"/>
  <c r="A228" i="68"/>
  <c r="AM251" i="17"/>
  <c r="AN251" i="17"/>
  <c r="AJ253" i="16"/>
  <c r="AK252" i="16"/>
  <c r="AJ253" i="17"/>
  <c r="AK252" i="17"/>
  <c r="AN254" i="28"/>
  <c r="AJ255" i="28"/>
  <c r="AM254" i="28"/>
  <c r="AK254" i="28"/>
  <c r="AN252" i="16" l="1"/>
  <c r="A229" i="72"/>
  <c r="A229" i="70"/>
  <c r="A229" i="68"/>
  <c r="AM252" i="17"/>
  <c r="AN252" i="17"/>
  <c r="AJ254" i="16"/>
  <c r="AK253" i="16"/>
  <c r="AJ254" i="17"/>
  <c r="AK253" i="17"/>
  <c r="AJ256" i="28"/>
  <c r="AK255" i="28"/>
  <c r="AM255" i="28"/>
  <c r="AN255" i="28"/>
  <c r="AN253" i="16"/>
  <c r="A230" i="72"/>
  <c r="A230" i="70"/>
  <c r="A230" i="68"/>
  <c r="AM253" i="17"/>
  <c r="AN253" i="17"/>
  <c r="AK254" i="16"/>
  <c r="AJ255" i="16"/>
  <c r="AK254" i="17"/>
  <c r="AJ255" i="17"/>
  <c r="AN256" i="28"/>
  <c r="AK256" i="28"/>
  <c r="AJ257" i="28"/>
  <c r="AM256" i="28"/>
  <c r="AN254" i="16"/>
  <c r="A231" i="72"/>
  <c r="A231" i="70"/>
  <c r="A231" i="68"/>
  <c r="AM254" i="17"/>
  <c r="AN254" i="17"/>
  <c r="AN255" i="16"/>
  <c r="AM255" i="16"/>
  <c r="AK255" i="16"/>
  <c r="AJ256" i="16"/>
  <c r="AK255" i="17"/>
  <c r="AJ256" i="17"/>
  <c r="AJ258" i="28"/>
  <c r="AN257" i="28"/>
  <c r="AM257" i="28"/>
  <c r="AK257" i="28"/>
  <c r="AN255" i="17"/>
  <c r="AM255" i="17"/>
  <c r="AJ257" i="16"/>
  <c r="AN256" i="16"/>
  <c r="AM256" i="16"/>
  <c r="AK256" i="16"/>
  <c r="AJ257" i="17"/>
  <c r="AK256" i="17"/>
  <c r="AJ259" i="28"/>
  <c r="AN258" i="28"/>
  <c r="AM258" i="28"/>
  <c r="AK258" i="28"/>
  <c r="AM256" i="17" l="1"/>
  <c r="AN256" i="17"/>
  <c r="AJ258" i="16"/>
  <c r="AN257" i="16"/>
  <c r="AM257" i="16"/>
  <c r="AK257" i="16"/>
  <c r="AJ258" i="17"/>
  <c r="AK257" i="17"/>
  <c r="AJ260" i="28"/>
  <c r="AN259" i="28"/>
  <c r="AM259" i="28"/>
  <c r="AK259" i="28"/>
  <c r="AM257" i="17"/>
  <c r="AN257" i="17"/>
  <c r="AK258" i="16"/>
  <c r="AJ259" i="16"/>
  <c r="AN258" i="16"/>
  <c r="AM258" i="16"/>
  <c r="AJ259" i="17"/>
  <c r="AK258" i="17"/>
  <c r="AN260" i="28"/>
  <c r="AK260" i="28"/>
  <c r="AM260" i="28"/>
  <c r="AJ261" i="28"/>
  <c r="AM258" i="17" l="1"/>
  <c r="AN258" i="17"/>
  <c r="AN259" i="16"/>
  <c r="AM259" i="16"/>
  <c r="AK259" i="16"/>
  <c r="AJ260" i="16"/>
  <c r="AK259" i="17"/>
  <c r="AJ260" i="17"/>
  <c r="AJ262" i="28"/>
  <c r="AN261" i="28"/>
  <c r="AM261" i="28"/>
  <c r="AK261" i="28"/>
  <c r="AM259" i="17" l="1"/>
  <c r="AN259" i="17"/>
  <c r="AJ261" i="16"/>
  <c r="AN260" i="16"/>
  <c r="AM260" i="16"/>
  <c r="AK260" i="16"/>
  <c r="AJ261" i="17"/>
  <c r="AK260" i="17"/>
  <c r="AJ263" i="28"/>
  <c r="AN262" i="28"/>
  <c r="AM262" i="28"/>
  <c r="AK262" i="28"/>
  <c r="AM260" i="17"/>
  <c r="AN260" i="17"/>
  <c r="AJ262" i="16"/>
  <c r="AN261" i="16"/>
  <c r="AM261" i="16"/>
  <c r="AK261" i="16"/>
  <c r="AJ262" i="17"/>
  <c r="AK261" i="17"/>
  <c r="AJ264" i="28"/>
  <c r="AK263" i="28"/>
  <c r="AN263" i="28"/>
  <c r="AM263" i="28"/>
  <c r="AN261" i="17" l="1"/>
  <c r="AM261" i="17"/>
  <c r="AK262" i="16"/>
  <c r="AJ263" i="16"/>
  <c r="AN262" i="16"/>
  <c r="AM262" i="16"/>
  <c r="AJ263" i="17"/>
  <c r="AK262" i="17"/>
  <c r="AN264" i="28"/>
  <c r="AK264" i="28"/>
  <c r="AJ265" i="28"/>
  <c r="AM264" i="28"/>
  <c r="AM262" i="17" l="1"/>
  <c r="AN262" i="17"/>
  <c r="AN263" i="16"/>
  <c r="AM263" i="16"/>
  <c r="AK263" i="16"/>
  <c r="AJ264" i="16"/>
  <c r="AK263" i="17"/>
  <c r="AJ264" i="17"/>
  <c r="AJ266" i="28"/>
  <c r="AN265" i="28"/>
  <c r="AM265" i="28"/>
  <c r="AK265" i="28"/>
  <c r="AM263" i="17"/>
  <c r="AN263" i="17"/>
  <c r="AJ265" i="16"/>
  <c r="AN264" i="16"/>
  <c r="AM264" i="16"/>
  <c r="AK264" i="16"/>
  <c r="AK264" i="17"/>
  <c r="AJ265" i="17"/>
  <c r="AJ267" i="28"/>
  <c r="AN266" i="28"/>
  <c r="AM266" i="28"/>
  <c r="AK266" i="28"/>
  <c r="AM264" i="17" l="1"/>
  <c r="AN264" i="17"/>
  <c r="AJ266" i="16"/>
  <c r="AN265" i="16"/>
  <c r="AM265" i="16"/>
  <c r="AK265" i="16"/>
  <c r="AJ266" i="17"/>
  <c r="AK265" i="17"/>
  <c r="AJ268" i="28"/>
  <c r="AN267" i="28"/>
  <c r="AM267" i="28"/>
  <c r="AK267" i="28"/>
  <c r="AM265" i="17" l="1"/>
  <c r="AN265" i="17"/>
  <c r="AK266" i="16"/>
  <c r="AJ267" i="16"/>
  <c r="AN266" i="16"/>
  <c r="AM266" i="16"/>
  <c r="AJ267" i="17"/>
  <c r="AK266" i="17"/>
  <c r="AN268" i="28"/>
  <c r="AK268" i="28"/>
  <c r="AM268" i="28"/>
  <c r="AJ269" i="28"/>
  <c r="AN266" i="17"/>
  <c r="AM266" i="17"/>
  <c r="AN267" i="16"/>
  <c r="AM267" i="16"/>
  <c r="AK267" i="16"/>
  <c r="AJ268" i="16"/>
  <c r="AK267" i="17"/>
  <c r="AJ268" i="17"/>
  <c r="AJ270" i="28"/>
  <c r="AN269" i="28"/>
  <c r="AM269" i="28"/>
  <c r="AK269" i="28"/>
  <c r="AM267" i="17" l="1"/>
  <c r="AN267" i="17"/>
  <c r="AJ269" i="16"/>
  <c r="AN268" i="16"/>
  <c r="AM268" i="16"/>
  <c r="AK268" i="16"/>
  <c r="AK268" i="17"/>
  <c r="AJ269" i="17"/>
  <c r="AJ271" i="28"/>
  <c r="AN270" i="28"/>
  <c r="AM270" i="28"/>
  <c r="AK270" i="28"/>
  <c r="AM268" i="17" l="1"/>
  <c r="AN268" i="17"/>
  <c r="AJ270" i="16"/>
  <c r="AN269" i="16"/>
  <c r="AM269" i="16"/>
  <c r="AK269" i="16"/>
  <c r="AJ270" i="17"/>
  <c r="AK269" i="17"/>
  <c r="AJ272" i="28"/>
  <c r="AK271" i="28"/>
  <c r="AN271" i="28"/>
  <c r="AM271" i="28"/>
  <c r="AM269" i="17"/>
  <c r="AN269" i="17"/>
  <c r="AK270" i="16"/>
  <c r="AJ271" i="16"/>
  <c r="AN270" i="16"/>
  <c r="AM270" i="16"/>
  <c r="AJ271" i="17"/>
  <c r="AK270" i="17"/>
  <c r="AN272" i="28"/>
  <c r="AK272" i="28"/>
  <c r="AJ273" i="28"/>
  <c r="AM272" i="28"/>
  <c r="AM270" i="17" l="1"/>
  <c r="AN270" i="17"/>
  <c r="AN271" i="16"/>
  <c r="AM271" i="16"/>
  <c r="AK271" i="16"/>
  <c r="AJ272" i="16"/>
  <c r="AK271" i="17"/>
  <c r="AJ272" i="17"/>
  <c r="AJ274" i="28"/>
  <c r="AN273" i="28"/>
  <c r="AM273" i="28"/>
  <c r="AK273" i="28"/>
  <c r="AN271" i="17" l="1"/>
  <c r="AM271" i="17"/>
  <c r="AJ273" i="16"/>
  <c r="AN272" i="16"/>
  <c r="AM272" i="16"/>
  <c r="AK272" i="16"/>
  <c r="AJ273" i="17"/>
  <c r="AK272" i="17"/>
  <c r="AJ275" i="28"/>
  <c r="AN274" i="28"/>
  <c r="AM274" i="28"/>
  <c r="AK274" i="28"/>
  <c r="AM272" i="17"/>
  <c r="AN272" i="17"/>
  <c r="AJ274" i="16"/>
  <c r="AN273" i="16"/>
  <c r="AM273" i="16"/>
  <c r="AK273" i="16"/>
  <c r="AJ274" i="17"/>
  <c r="AK273" i="17"/>
  <c r="AJ276" i="28"/>
  <c r="AN275" i="28"/>
  <c r="AM275" i="28"/>
  <c r="AK275" i="28"/>
  <c r="AM273" i="17" l="1"/>
  <c r="AN273" i="17"/>
  <c r="AK274" i="16"/>
  <c r="AJ275" i="16"/>
  <c r="AN274" i="16"/>
  <c r="AM274" i="16"/>
  <c r="AJ275" i="17"/>
  <c r="AK274" i="17"/>
  <c r="AN276" i="28"/>
  <c r="AK276" i="28"/>
  <c r="AM276" i="28"/>
  <c r="AJ277" i="28"/>
  <c r="AM274" i="17" l="1"/>
  <c r="AN274" i="17"/>
  <c r="AN275" i="16"/>
  <c r="AM275" i="16"/>
  <c r="AK275" i="16"/>
  <c r="AJ276" i="16"/>
  <c r="AK275" i="17"/>
  <c r="AJ276" i="17"/>
  <c r="AJ278" i="28"/>
  <c r="AN277" i="28"/>
  <c r="AM277" i="28"/>
  <c r="AK277" i="28"/>
  <c r="AM275" i="17"/>
  <c r="AN275" i="17"/>
  <c r="AJ277" i="16"/>
  <c r="AN276" i="16"/>
  <c r="AM276" i="16"/>
  <c r="AK276" i="16"/>
  <c r="AJ277" i="17"/>
  <c r="AK276" i="17"/>
  <c r="AJ279" i="28"/>
  <c r="AN278" i="28"/>
  <c r="AM278" i="28"/>
  <c r="AK278" i="28"/>
  <c r="AM276" i="17" l="1"/>
  <c r="AN276" i="17"/>
  <c r="AJ278" i="16"/>
  <c r="AN277" i="16"/>
  <c r="AM277" i="16"/>
  <c r="AK277" i="16"/>
  <c r="AJ278" i="17"/>
  <c r="AK277" i="17"/>
  <c r="AJ280" i="28"/>
  <c r="AK279" i="28"/>
  <c r="AN279" i="28"/>
  <c r="AM279" i="28"/>
  <c r="AN277" i="17" l="1"/>
  <c r="AM277" i="17"/>
  <c r="AK278" i="16"/>
  <c r="AJ279" i="16"/>
  <c r="AN278" i="16"/>
  <c r="AM278" i="16"/>
  <c r="AJ279" i="17"/>
  <c r="AK278" i="17"/>
  <c r="AN280" i="28"/>
  <c r="AK280" i="28"/>
  <c r="AJ281" i="28"/>
  <c r="AM280" i="28"/>
  <c r="AM278" i="17"/>
  <c r="AN278" i="17"/>
  <c r="AN279" i="16"/>
  <c r="AM279" i="16"/>
  <c r="AK279" i="16"/>
  <c r="AJ280" i="16"/>
  <c r="AK279" i="17"/>
  <c r="AJ280" i="17"/>
  <c r="AJ282" i="28"/>
  <c r="AN281" i="28"/>
  <c r="AM281" i="28"/>
  <c r="AK281" i="28"/>
  <c r="AM279" i="17" l="1"/>
  <c r="AN279" i="17"/>
  <c r="AJ281" i="16"/>
  <c r="AN280" i="16"/>
  <c r="AM280" i="16"/>
  <c r="AK280" i="16"/>
  <c r="AJ281" i="17"/>
  <c r="AK280" i="17"/>
  <c r="AJ283" i="28"/>
  <c r="AN282" i="28"/>
  <c r="AM282" i="28"/>
  <c r="AK282" i="28"/>
  <c r="AM280" i="17" l="1"/>
  <c r="AN280" i="17"/>
  <c r="AJ282" i="16"/>
  <c r="AN281" i="16"/>
  <c r="AM281" i="16"/>
  <c r="AK281" i="16"/>
  <c r="AJ282" i="17"/>
  <c r="AK281" i="17"/>
  <c r="AJ284" i="28"/>
  <c r="AN283" i="28"/>
  <c r="AM283" i="28"/>
  <c r="AK283" i="28"/>
  <c r="AM281" i="17"/>
  <c r="AN281" i="17"/>
  <c r="AK282" i="16"/>
  <c r="AJ283" i="16"/>
  <c r="AN282" i="16"/>
  <c r="AM282" i="16"/>
  <c r="AJ283" i="17"/>
  <c r="AK282" i="17"/>
  <c r="AN284" i="28"/>
  <c r="AK284" i="28"/>
  <c r="AM284" i="28"/>
  <c r="AJ285" i="28"/>
  <c r="AN282" i="17" l="1"/>
  <c r="AM282" i="17"/>
  <c r="AN283" i="16"/>
  <c r="AM283" i="16"/>
  <c r="AK283" i="16"/>
  <c r="AJ284" i="16"/>
  <c r="AK283" i="17"/>
  <c r="AJ284" i="17"/>
  <c r="AJ286" i="28"/>
  <c r="AN285" i="28"/>
  <c r="AM285" i="28"/>
  <c r="AK285" i="28"/>
  <c r="AM283" i="17" l="1"/>
  <c r="AN283" i="17"/>
  <c r="AJ285" i="16"/>
  <c r="AN284" i="16"/>
  <c r="AM284" i="16"/>
  <c r="AK284" i="16"/>
  <c r="AK284" i="17"/>
  <c r="AJ285" i="17"/>
  <c r="AJ287" i="28"/>
  <c r="AN286" i="28"/>
  <c r="AM286" i="28"/>
  <c r="AK286" i="28"/>
  <c r="AM284" i="17"/>
  <c r="AN284" i="17"/>
  <c r="AJ286" i="16"/>
  <c r="AN285" i="16"/>
  <c r="AM285" i="16"/>
  <c r="AK285" i="16"/>
  <c r="AJ286" i="17"/>
  <c r="AK285" i="17"/>
  <c r="AJ288" i="28"/>
  <c r="AK287" i="28"/>
  <c r="AM287" i="28"/>
  <c r="AN287" i="28"/>
  <c r="AM285" i="17" l="1"/>
  <c r="AN285" i="17"/>
  <c r="AK286" i="16"/>
  <c r="AJ287" i="16"/>
  <c r="AN286" i="16"/>
  <c r="AM286" i="16"/>
  <c r="AJ287" i="17"/>
  <c r="AK286" i="17"/>
  <c r="AN288" i="28"/>
  <c r="AM288" i="28"/>
  <c r="AK288" i="28"/>
  <c r="AJ289" i="28"/>
  <c r="AM286" i="17" l="1"/>
  <c r="AN286" i="17"/>
  <c r="AN287" i="16"/>
  <c r="AM287" i="16"/>
  <c r="AK287" i="16"/>
  <c r="AJ288" i="16"/>
  <c r="AK287" i="17"/>
  <c r="AJ288" i="17"/>
  <c r="AJ290" i="28"/>
  <c r="AN289" i="28"/>
  <c r="AM289" i="28"/>
  <c r="AK289" i="28"/>
  <c r="AN287" i="17"/>
  <c r="AM287" i="17"/>
  <c r="AJ289" i="16"/>
  <c r="AN288" i="16"/>
  <c r="AM288" i="16"/>
  <c r="AK288" i="16"/>
  <c r="AJ289" i="17"/>
  <c r="AK288" i="17"/>
  <c r="AJ291" i="28"/>
  <c r="AN290" i="28"/>
  <c r="AK290" i="28"/>
  <c r="AM290" i="28"/>
  <c r="AM288" i="17" l="1"/>
  <c r="AN288" i="17"/>
  <c r="AJ290" i="16"/>
  <c r="AN289" i="16"/>
  <c r="AM289" i="16"/>
  <c r="AK289" i="16"/>
  <c r="AJ290" i="17"/>
  <c r="AK289" i="17"/>
  <c r="AK291" i="28"/>
  <c r="AJ292" i="28"/>
  <c r="AN291" i="28"/>
  <c r="AM291" i="28"/>
  <c r="AM289" i="17" l="1"/>
  <c r="AN289" i="17"/>
  <c r="AK290" i="16"/>
  <c r="AJ291" i="16"/>
  <c r="AN290" i="16"/>
  <c r="AM290" i="16"/>
  <c r="AJ291" i="17"/>
  <c r="AK290" i="17"/>
  <c r="AN292" i="28"/>
  <c r="AM292" i="28"/>
  <c r="AK292" i="28"/>
  <c r="AJ293" i="28"/>
  <c r="AM290" i="17"/>
  <c r="AN290" i="17"/>
  <c r="AN291" i="16"/>
  <c r="AM291" i="16"/>
  <c r="AK291" i="16"/>
  <c r="AJ292" i="16"/>
  <c r="AK291" i="17"/>
  <c r="AJ292" i="17"/>
  <c r="AJ294" i="28"/>
  <c r="AN293" i="28"/>
  <c r="AM293" i="28"/>
  <c r="AK293" i="28"/>
  <c r="AM291" i="17" l="1"/>
  <c r="AN291" i="17"/>
  <c r="AJ293" i="16"/>
  <c r="AN292" i="16"/>
  <c r="AM292" i="16"/>
  <c r="AK292" i="16"/>
  <c r="AJ293" i="17"/>
  <c r="AK292" i="17"/>
  <c r="AK294" i="28"/>
  <c r="AM294" i="28"/>
  <c r="AJ295" i="28"/>
  <c r="AN294" i="28"/>
  <c r="AM292" i="17" l="1"/>
  <c r="AN292" i="17"/>
  <c r="AJ294" i="16"/>
  <c r="AN293" i="16"/>
  <c r="AM293" i="16"/>
  <c r="AK293" i="16"/>
  <c r="AJ294" i="17"/>
  <c r="AK293" i="17"/>
  <c r="AM295" i="28"/>
  <c r="AK295" i="28"/>
  <c r="AJ296" i="28"/>
  <c r="AN295" i="28"/>
  <c r="AN293" i="17"/>
  <c r="AM293" i="17"/>
  <c r="AK294" i="16"/>
  <c r="AJ295" i="16"/>
  <c r="AN294" i="16"/>
  <c r="AM294" i="16"/>
  <c r="AK294" i="17"/>
  <c r="AJ295" i="17"/>
  <c r="AK296" i="28"/>
  <c r="AN296" i="28"/>
  <c r="AM296" i="28"/>
  <c r="AJ297" i="28"/>
  <c r="AM294" i="17" l="1"/>
  <c r="AN294" i="17"/>
  <c r="AJ296" i="16"/>
  <c r="AN295" i="16"/>
  <c r="AM295" i="16"/>
  <c r="AK295" i="16"/>
  <c r="AJ296" i="17"/>
  <c r="AK295" i="17"/>
  <c r="AM297" i="28"/>
  <c r="AJ298" i="28"/>
  <c r="AN297" i="28"/>
  <c r="AK297" i="28"/>
  <c r="AM295" i="17" l="1"/>
  <c r="AN295" i="17"/>
  <c r="AK296" i="16"/>
  <c r="AJ297" i="16"/>
  <c r="AN296" i="16"/>
  <c r="AM296" i="16"/>
  <c r="AK296" i="17"/>
  <c r="AJ297" i="17"/>
  <c r="AK298" i="28"/>
  <c r="AJ299" i="28"/>
  <c r="AN298" i="28"/>
  <c r="AM298" i="28"/>
  <c r="AM296" i="17"/>
  <c r="AN296" i="17"/>
  <c r="AM297" i="16"/>
  <c r="AK297" i="16"/>
  <c r="AJ298" i="16"/>
  <c r="AN297" i="16"/>
  <c r="AK297" i="17"/>
  <c r="AJ298" i="17"/>
  <c r="AM299" i="28"/>
  <c r="AK299" i="28"/>
  <c r="AN299" i="28"/>
  <c r="AJ300" i="28"/>
  <c r="AM297" i="17" l="1"/>
  <c r="AN297" i="17"/>
  <c r="AN298" i="16"/>
  <c r="AM298" i="16"/>
  <c r="AK298" i="16"/>
  <c r="AJ299" i="16"/>
  <c r="AK298" i="17"/>
  <c r="AJ299" i="17"/>
  <c r="AK300" i="28"/>
  <c r="AN300" i="28"/>
  <c r="AM300" i="28"/>
  <c r="AJ301" i="28"/>
  <c r="AN298" i="17" l="1"/>
  <c r="AM298" i="17"/>
  <c r="AJ300" i="16"/>
  <c r="AN299" i="16"/>
  <c r="AM299" i="16"/>
  <c r="AK299" i="16"/>
  <c r="AJ300" i="17"/>
  <c r="AK299" i="17"/>
  <c r="AM301" i="28"/>
  <c r="AJ302" i="28"/>
  <c r="AN301" i="28"/>
  <c r="AK301" i="28"/>
  <c r="AM299" i="17"/>
  <c r="AN299" i="17"/>
  <c r="AK300" i="16"/>
  <c r="AJ301" i="16"/>
  <c r="AN300" i="16"/>
  <c r="AM300" i="16"/>
  <c r="AK300" i="17"/>
  <c r="AJ301" i="17"/>
  <c r="AK302" i="28"/>
  <c r="AJ303" i="28"/>
  <c r="AN302" i="28"/>
  <c r="AM302" i="28"/>
  <c r="AM300" i="17" l="1"/>
  <c r="AN300" i="17"/>
  <c r="AM301" i="16"/>
  <c r="AK301" i="16"/>
  <c r="AJ302" i="16"/>
  <c r="AN301" i="16"/>
  <c r="AK301" i="17"/>
  <c r="AJ302" i="17"/>
  <c r="AM303" i="28"/>
  <c r="AK303" i="28"/>
  <c r="AJ304" i="28"/>
  <c r="AN303" i="28"/>
  <c r="AM301" i="17" l="1"/>
  <c r="AN301" i="17"/>
  <c r="AN302" i="16"/>
  <c r="AM302" i="16"/>
  <c r="AK302" i="16"/>
  <c r="AJ303" i="16"/>
  <c r="AK302" i="17"/>
  <c r="AJ303" i="17"/>
  <c r="AK304" i="28"/>
  <c r="AN304" i="28"/>
  <c r="AM304" i="28"/>
  <c r="AJ305" i="28"/>
  <c r="AM302" i="17"/>
  <c r="AN302" i="17"/>
  <c r="AJ304" i="16"/>
  <c r="AN303" i="16"/>
  <c r="AM303" i="16"/>
  <c r="AK303" i="16"/>
  <c r="AJ304" i="17"/>
  <c r="AK303" i="17"/>
  <c r="AM305" i="28"/>
  <c r="AJ306" i="28"/>
  <c r="AN305" i="28"/>
  <c r="AK305" i="28"/>
  <c r="AN303" i="17" l="1"/>
  <c r="AM303" i="17"/>
  <c r="AK304" i="16"/>
  <c r="AJ305" i="16"/>
  <c r="AN304" i="16"/>
  <c r="AM304" i="16"/>
  <c r="AK304" i="17"/>
  <c r="AJ305" i="17"/>
  <c r="AK306" i="28"/>
  <c r="AJ307" i="28"/>
  <c r="AN306" i="28"/>
  <c r="AM306" i="28"/>
  <c r="AM304" i="17" l="1"/>
  <c r="AN304" i="17"/>
  <c r="AM305" i="16"/>
  <c r="AK305" i="16"/>
  <c r="AJ306" i="16"/>
  <c r="AN305" i="16"/>
  <c r="AK305" i="17"/>
  <c r="AJ306" i="17"/>
  <c r="AM307" i="28"/>
  <c r="AK307" i="28"/>
  <c r="AN307" i="28"/>
  <c r="AJ308" i="28"/>
  <c r="AO41" i="16"/>
  <c r="AM305" i="17"/>
  <c r="AN305" i="17"/>
  <c r="AN306" i="16"/>
  <c r="AM306" i="16"/>
  <c r="AK306" i="16"/>
  <c r="AJ307" i="16"/>
  <c r="AK306" i="17"/>
  <c r="AJ307" i="17"/>
  <c r="AK308" i="28"/>
  <c r="AN308" i="28"/>
  <c r="AM308" i="28"/>
  <c r="AJ309" i="28"/>
  <c r="AM306" i="17" l="1"/>
  <c r="AN306" i="17"/>
  <c r="AJ308" i="16"/>
  <c r="AN307" i="16"/>
  <c r="AM307" i="16"/>
  <c r="AK307" i="16"/>
  <c r="AJ308" i="17"/>
  <c r="AK307" i="17"/>
  <c r="AM309" i="28"/>
  <c r="AJ310" i="28"/>
  <c r="AN309" i="28"/>
  <c r="AK309" i="28"/>
  <c r="AM307" i="17" l="1"/>
  <c r="AN307" i="17"/>
  <c r="AK308" i="16"/>
  <c r="AJ309" i="16"/>
  <c r="AN308" i="16"/>
  <c r="AM308" i="16"/>
  <c r="AK308" i="17"/>
  <c r="AJ309" i="17"/>
  <c r="AK310" i="28"/>
  <c r="AJ311" i="28"/>
  <c r="AN310" i="28"/>
  <c r="AM310" i="28"/>
  <c r="AM308" i="17"/>
  <c r="AN308" i="17"/>
  <c r="AM309" i="16"/>
  <c r="AK309" i="16"/>
  <c r="AJ310" i="16"/>
  <c r="AN309" i="16"/>
  <c r="AK309" i="17"/>
  <c r="AJ310" i="17"/>
  <c r="AM311" i="28"/>
  <c r="AK311" i="28"/>
  <c r="AJ312" i="28"/>
  <c r="AN311" i="28"/>
  <c r="AN309" i="17" l="1"/>
  <c r="AM309" i="17"/>
  <c r="AN310" i="16"/>
  <c r="AM310" i="16"/>
  <c r="AK310" i="16"/>
  <c r="AJ311" i="16"/>
  <c r="AK310" i="17"/>
  <c r="AJ311" i="17"/>
  <c r="AK312" i="28"/>
  <c r="AN312" i="28"/>
  <c r="AM312" i="28"/>
  <c r="AJ313" i="28"/>
  <c r="AM310" i="17" l="1"/>
  <c r="AN310" i="17"/>
  <c r="AJ312" i="16"/>
  <c r="AN311" i="16"/>
  <c r="AM311" i="16"/>
  <c r="AK311" i="16"/>
  <c r="AJ312" i="17"/>
  <c r="AK311" i="17"/>
  <c r="AM313" i="28"/>
  <c r="AJ314" i="28"/>
  <c r="AN313" i="28"/>
  <c r="AK313" i="28"/>
  <c r="AM311" i="17"/>
  <c r="AN311" i="17"/>
  <c r="AK312" i="16"/>
  <c r="AJ313" i="16"/>
  <c r="AN312" i="16"/>
  <c r="AM312" i="16"/>
  <c r="AK312" i="17"/>
  <c r="AJ313" i="17"/>
  <c r="AK314" i="28"/>
  <c r="AJ315" i="28"/>
  <c r="AN314" i="28"/>
  <c r="AM314" i="28"/>
  <c r="AM312" i="17" l="1"/>
  <c r="AN312" i="17"/>
  <c r="AM313" i="16"/>
  <c r="AK313" i="16"/>
  <c r="AJ314" i="16"/>
  <c r="AN313" i="16"/>
  <c r="AK313" i="17"/>
  <c r="AJ314" i="17"/>
  <c r="AM315" i="28"/>
  <c r="AK315" i="28"/>
  <c r="AN315" i="28"/>
  <c r="AJ316" i="28"/>
  <c r="AM313" i="17" l="1"/>
  <c r="AN313" i="17"/>
  <c r="AN314" i="16"/>
  <c r="AM314" i="16"/>
  <c r="AK314" i="16"/>
  <c r="AJ315" i="16"/>
  <c r="AK314" i="17"/>
  <c r="AJ315" i="17"/>
  <c r="AK316" i="28"/>
  <c r="AN316" i="28"/>
  <c r="AM316" i="28"/>
  <c r="AJ317" i="28"/>
  <c r="AN314" i="17"/>
  <c r="AM314" i="17"/>
  <c r="AJ316" i="16"/>
  <c r="AN315" i="16"/>
  <c r="AM315" i="16"/>
  <c r="AK315" i="16"/>
  <c r="AJ316" i="17"/>
  <c r="AK315" i="17"/>
  <c r="AM317" i="28"/>
  <c r="AJ318" i="28"/>
  <c r="AN317" i="28"/>
  <c r="AK317" i="28"/>
  <c r="AM315" i="17" l="1"/>
  <c r="AN315" i="17"/>
  <c r="AK316" i="16"/>
  <c r="AJ317" i="16"/>
  <c r="AN316" i="16"/>
  <c r="AM316" i="16"/>
  <c r="AK316" i="17"/>
  <c r="AJ317" i="17"/>
  <c r="AK318" i="28"/>
  <c r="AJ319" i="28"/>
  <c r="AN318" i="28"/>
  <c r="AM318" i="28"/>
  <c r="AM316" i="17" l="1"/>
  <c r="AN316" i="17"/>
  <c r="AM317" i="16"/>
  <c r="AK317" i="16"/>
  <c r="AJ318" i="16"/>
  <c r="AN317" i="16"/>
  <c r="AK317" i="17"/>
  <c r="AJ318" i="17"/>
  <c r="AM319" i="28"/>
  <c r="AK319" i="28"/>
  <c r="AJ320" i="28"/>
  <c r="AN319" i="28"/>
  <c r="AM317" i="17"/>
  <c r="AN317" i="17"/>
  <c r="AN318" i="16"/>
  <c r="AM318" i="16"/>
  <c r="AK318" i="16"/>
  <c r="AJ319" i="16"/>
  <c r="AK318" i="17"/>
  <c r="AJ319" i="17"/>
  <c r="AK320" i="28"/>
  <c r="AN320" i="28"/>
  <c r="AM320" i="28"/>
  <c r="AJ321" i="28"/>
  <c r="AM318" i="17" l="1"/>
  <c r="AN318" i="17"/>
  <c r="AJ320" i="16"/>
  <c r="AN319" i="16"/>
  <c r="AM319" i="16"/>
  <c r="AK319" i="16"/>
  <c r="AJ320" i="17"/>
  <c r="AK319" i="17"/>
  <c r="AM321" i="28"/>
  <c r="AJ322" i="28"/>
  <c r="AN321" i="28"/>
  <c r="AK321" i="28"/>
  <c r="AN319" i="17" l="1"/>
  <c r="AM319" i="17"/>
  <c r="AK320" i="16"/>
  <c r="AJ321" i="16"/>
  <c r="AN320" i="16"/>
  <c r="AM320" i="16"/>
  <c r="AK320" i="17"/>
  <c r="AJ321" i="17"/>
  <c r="AK322" i="28"/>
  <c r="AJ323" i="28"/>
  <c r="AN322" i="28"/>
  <c r="AM322" i="28"/>
  <c r="AM320" i="17"/>
  <c r="AN320" i="17"/>
  <c r="AM321" i="16"/>
  <c r="AK321" i="16"/>
  <c r="AJ322" i="16"/>
  <c r="AN321" i="16"/>
  <c r="AK321" i="17"/>
  <c r="AJ322" i="17"/>
  <c r="AM323" i="28"/>
  <c r="AK323" i="28"/>
  <c r="AN323" i="28"/>
  <c r="AJ324" i="28"/>
  <c r="AM321" i="17" l="1"/>
  <c r="AN321" i="17"/>
  <c r="AN322" i="16"/>
  <c r="AM322" i="16"/>
  <c r="AK322" i="16"/>
  <c r="AJ323" i="16"/>
  <c r="AK322" i="17"/>
  <c r="AJ323" i="17"/>
  <c r="AK324" i="28"/>
  <c r="AN324" i="28"/>
  <c r="AM324" i="28"/>
  <c r="AJ325" i="28"/>
  <c r="AM322" i="17" l="1"/>
  <c r="AN322" i="17"/>
  <c r="AJ324" i="16"/>
  <c r="AN323" i="16"/>
  <c r="AM323" i="16"/>
  <c r="AK323" i="16"/>
  <c r="AJ324" i="17"/>
  <c r="AK323" i="17"/>
  <c r="AM325" i="28"/>
  <c r="AJ326" i="28"/>
  <c r="AN325" i="28"/>
  <c r="AK325" i="28"/>
  <c r="AM323" i="17"/>
  <c r="AN323" i="17"/>
  <c r="AK324" i="16"/>
  <c r="AJ325" i="16"/>
  <c r="AN324" i="16"/>
  <c r="AM324" i="16"/>
  <c r="AK324" i="17"/>
  <c r="AJ325" i="17"/>
  <c r="AK326" i="28"/>
  <c r="AJ327" i="28"/>
  <c r="AN326" i="28"/>
  <c r="AM326" i="28"/>
  <c r="AM324" i="17" l="1"/>
  <c r="AN324" i="17"/>
  <c r="AM325" i="16"/>
  <c r="AK325" i="16"/>
  <c r="AJ326" i="16"/>
  <c r="AN325" i="16"/>
  <c r="AK325" i="17"/>
  <c r="AJ326" i="17"/>
  <c r="AM327" i="28"/>
  <c r="AK327" i="28"/>
  <c r="AJ328" i="28"/>
  <c r="AN327" i="28"/>
  <c r="AN325" i="17" l="1"/>
  <c r="AM325" i="17"/>
  <c r="AN326" i="16"/>
  <c r="AM326" i="16"/>
  <c r="AK326" i="16"/>
  <c r="AJ327" i="16"/>
  <c r="AK326" i="17"/>
  <c r="AJ327" i="17"/>
  <c r="AK328" i="28"/>
  <c r="AN328" i="28"/>
  <c r="AM328" i="28"/>
  <c r="AJ329" i="28"/>
  <c r="AM326" i="17"/>
  <c r="AN326" i="17"/>
  <c r="AJ328" i="16"/>
  <c r="AN327" i="16"/>
  <c r="AM327" i="16"/>
  <c r="AK327" i="16"/>
  <c r="AJ328" i="17"/>
  <c r="AK327" i="17"/>
  <c r="AM329" i="28"/>
  <c r="AJ330" i="28"/>
  <c r="AK329" i="28"/>
  <c r="AN329" i="28"/>
  <c r="AM327" i="17" l="1"/>
  <c r="AN327" i="17"/>
  <c r="AK328" i="16"/>
  <c r="AJ329" i="16"/>
  <c r="AN328" i="16"/>
  <c r="AM328" i="16"/>
  <c r="AK328" i="17"/>
  <c r="AJ329" i="17"/>
  <c r="AK330" i="28"/>
  <c r="AJ331" i="28"/>
  <c r="AN330" i="28"/>
  <c r="AM330" i="28"/>
  <c r="AM328" i="17" l="1"/>
  <c r="AN328" i="17"/>
  <c r="AM329" i="16"/>
  <c r="AK329" i="16"/>
  <c r="AJ330" i="16"/>
  <c r="AN329" i="16"/>
  <c r="AK329" i="17"/>
  <c r="AJ330" i="17"/>
  <c r="AM331" i="28"/>
  <c r="AK331" i="28"/>
  <c r="AN331" i="28"/>
  <c r="AJ332" i="28"/>
  <c r="AN329" i="17"/>
  <c r="AM329" i="17"/>
  <c r="AN330" i="16"/>
  <c r="AM330" i="16"/>
  <c r="AK330" i="16"/>
  <c r="AJ331" i="16"/>
  <c r="AK330" i="17"/>
  <c r="AJ331" i="17"/>
  <c r="AK332" i="28"/>
  <c r="AN332" i="28"/>
  <c r="AM332" i="28"/>
  <c r="AJ333" i="28"/>
  <c r="AM330" i="17" l="1"/>
  <c r="AN330" i="17"/>
  <c r="AJ332" i="16"/>
  <c r="AN331" i="16"/>
  <c r="AM331" i="16"/>
  <c r="AK331" i="16"/>
  <c r="AJ332" i="17"/>
  <c r="AK331" i="17"/>
  <c r="AM333" i="28"/>
  <c r="AJ334" i="28"/>
  <c r="AN333" i="28"/>
  <c r="AK333" i="28"/>
  <c r="AM331" i="17" l="1"/>
  <c r="AN331" i="17"/>
  <c r="AK332" i="16"/>
  <c r="AJ333" i="16"/>
  <c r="AN332" i="16"/>
  <c r="AM332" i="16"/>
  <c r="AK332" i="17"/>
  <c r="AJ333" i="17"/>
  <c r="AK334" i="28"/>
  <c r="AJ335" i="28"/>
  <c r="AN334" i="28"/>
  <c r="AM334" i="28"/>
  <c r="AM332" i="17"/>
  <c r="AN332" i="17"/>
  <c r="AM333" i="16"/>
  <c r="AK333" i="16"/>
  <c r="AJ334" i="16"/>
  <c r="AN333" i="16"/>
  <c r="AK333" i="17"/>
  <c r="AJ334" i="17"/>
  <c r="AM335" i="28"/>
  <c r="AK335" i="28"/>
  <c r="AJ336" i="28"/>
  <c r="AN335" i="28"/>
  <c r="AN333" i="17" l="1"/>
  <c r="AM333" i="17"/>
  <c r="AN334" i="16"/>
  <c r="AM334" i="16"/>
  <c r="AK334" i="16"/>
  <c r="AJ335" i="16"/>
  <c r="AK334" i="17"/>
  <c r="AJ335" i="17"/>
  <c r="AK336" i="28"/>
  <c r="AN336" i="28"/>
  <c r="AM336" i="28"/>
  <c r="AJ337" i="28"/>
  <c r="AM334" i="17" l="1"/>
  <c r="AN334" i="17"/>
  <c r="AJ336" i="16"/>
  <c r="AN335" i="16"/>
  <c r="AM335" i="16"/>
  <c r="AK335" i="16"/>
  <c r="AJ336" i="17"/>
  <c r="AK335" i="17"/>
  <c r="AM337" i="28"/>
  <c r="AJ338" i="28"/>
  <c r="AK337" i="28"/>
  <c r="AN337" i="28"/>
  <c r="AM335" i="17"/>
  <c r="AN335" i="17"/>
  <c r="AK336" i="16"/>
  <c r="AJ337" i="16"/>
  <c r="AN336" i="16"/>
  <c r="AM336" i="16"/>
  <c r="AK336" i="17"/>
  <c r="AJ337" i="17"/>
  <c r="AK338" i="28"/>
  <c r="AJ339" i="28"/>
  <c r="AN338" i="28"/>
  <c r="AM338" i="28"/>
  <c r="AM336" i="17" l="1"/>
  <c r="AN336" i="17"/>
  <c r="AM337" i="16"/>
  <c r="AK337" i="16"/>
  <c r="AJ338" i="16"/>
  <c r="AN337" i="16"/>
  <c r="AK337" i="17"/>
  <c r="AJ338" i="17"/>
  <c r="AM339" i="28"/>
  <c r="AK339" i="28"/>
  <c r="AN339" i="28"/>
  <c r="AJ340" i="28"/>
  <c r="AN337" i="17" l="1"/>
  <c r="AM337" i="17"/>
  <c r="AN338" i="16"/>
  <c r="AM338" i="16"/>
  <c r="AK338" i="16"/>
  <c r="AJ339" i="16"/>
  <c r="AK338" i="17"/>
  <c r="AJ339" i="17"/>
  <c r="AK340" i="28"/>
  <c r="AN340" i="28"/>
  <c r="AM340" i="28"/>
  <c r="AJ341" i="28"/>
  <c r="AM338" i="17"/>
  <c r="AN338" i="17"/>
  <c r="AJ340" i="16"/>
  <c r="AN339" i="16"/>
  <c r="AM339" i="16"/>
  <c r="AK339" i="16"/>
  <c r="AJ340" i="17"/>
  <c r="AK339" i="17"/>
  <c r="AM341" i="28"/>
  <c r="AJ342" i="28"/>
  <c r="AN341" i="28"/>
  <c r="AK341" i="28"/>
  <c r="AM339" i="17" l="1"/>
  <c r="AN339" i="17"/>
  <c r="AK340" i="16"/>
  <c r="AJ341" i="16"/>
  <c r="AN340" i="16"/>
  <c r="AM340" i="16"/>
  <c r="AK340" i="17"/>
  <c r="AJ341" i="17"/>
  <c r="AK342" i="28"/>
  <c r="AJ343" i="28"/>
  <c r="AN342" i="28"/>
  <c r="AM342" i="28"/>
  <c r="AM340" i="17" l="1"/>
  <c r="AN340" i="17"/>
  <c r="AM341" i="16"/>
  <c r="AK341" i="16"/>
  <c r="AJ342" i="16"/>
  <c r="AN341" i="16"/>
  <c r="AK341" i="17"/>
  <c r="AJ342" i="17"/>
  <c r="AM343" i="28"/>
  <c r="AK343" i="28"/>
  <c r="AJ344" i="28"/>
  <c r="AN343" i="28"/>
  <c r="AN341" i="17"/>
  <c r="AM341" i="17"/>
  <c r="AN342" i="16"/>
  <c r="AM342" i="16"/>
  <c r="AK342" i="16"/>
  <c r="AJ343" i="16"/>
  <c r="AK342" i="17"/>
  <c r="AJ343" i="17"/>
  <c r="AK344" i="28"/>
  <c r="AN344" i="28"/>
  <c r="AM344" i="28"/>
  <c r="AJ345" i="28"/>
  <c r="AM342" i="17" l="1"/>
  <c r="AN342" i="17"/>
  <c r="AJ344" i="16"/>
  <c r="AN343" i="16"/>
  <c r="AM343" i="16"/>
  <c r="AK343" i="16"/>
  <c r="AJ344" i="17"/>
  <c r="AK343" i="17"/>
  <c r="AM345" i="28"/>
  <c r="AJ346" i="28"/>
  <c r="AN345" i="28"/>
  <c r="AK345" i="28"/>
  <c r="AM343" i="17" l="1"/>
  <c r="AN343" i="17"/>
  <c r="AK344" i="16"/>
  <c r="AJ345" i="16"/>
  <c r="AN344" i="16"/>
  <c r="AM344" i="16"/>
  <c r="AK344" i="17"/>
  <c r="AJ345" i="17"/>
  <c r="AK346" i="28"/>
  <c r="AJ347" i="28"/>
  <c r="AN346" i="28"/>
  <c r="AM346" i="28"/>
  <c r="AM344" i="17"/>
  <c r="AN344" i="17"/>
  <c r="AM345" i="16"/>
  <c r="AK345" i="16"/>
  <c r="AJ346" i="16"/>
  <c r="AN345" i="16"/>
  <c r="AK345" i="17"/>
  <c r="AJ346" i="17"/>
  <c r="AM347" i="28"/>
  <c r="AK347" i="28"/>
  <c r="AN347" i="28"/>
  <c r="AJ348" i="28"/>
  <c r="AN345" i="17" l="1"/>
  <c r="AM345" i="17"/>
  <c r="AN346" i="16"/>
  <c r="AM346" i="16"/>
  <c r="AK346" i="16"/>
  <c r="AJ347" i="16"/>
  <c r="AK346" i="17"/>
  <c r="AJ347" i="17"/>
  <c r="AK348" i="28"/>
  <c r="AN348" i="28"/>
  <c r="AM348" i="28"/>
  <c r="AJ349" i="28"/>
  <c r="AM346" i="17" l="1"/>
  <c r="AN346" i="17"/>
  <c r="AJ348" i="16"/>
  <c r="AN347" i="16"/>
  <c r="AM347" i="16"/>
  <c r="AK347" i="16"/>
  <c r="AJ348" i="17"/>
  <c r="AK347" i="17"/>
  <c r="AM349" i="28"/>
  <c r="AJ350" i="28"/>
  <c r="AN349" i="28"/>
  <c r="AK349" i="28"/>
  <c r="AM347" i="17"/>
  <c r="AN347" i="17"/>
  <c r="AK348" i="16"/>
  <c r="AJ349" i="16"/>
  <c r="AN348" i="16"/>
  <c r="AM348" i="16"/>
  <c r="AK348" i="17"/>
  <c r="AJ349" i="17"/>
  <c r="AK350" i="28"/>
  <c r="AN350" i="28"/>
  <c r="AM350" i="28"/>
  <c r="AJ351" i="28"/>
  <c r="AM348" i="17" l="1"/>
  <c r="AN348" i="17"/>
  <c r="AM349" i="16"/>
  <c r="AK349" i="16"/>
  <c r="AJ350" i="16"/>
  <c r="AN349" i="16"/>
  <c r="AK349" i="17"/>
  <c r="AJ350" i="17"/>
  <c r="AM351" i="28"/>
  <c r="AK351" i="28"/>
  <c r="AJ352" i="28"/>
  <c r="AN351" i="28"/>
  <c r="AN349" i="17" l="1"/>
  <c r="AM349" i="17"/>
  <c r="AN350" i="16"/>
  <c r="AM350" i="16"/>
  <c r="AK350" i="16"/>
  <c r="AJ351" i="16"/>
  <c r="AK350" i="17"/>
  <c r="AJ351" i="17"/>
  <c r="AK352" i="28"/>
  <c r="AN352" i="28"/>
  <c r="AM352" i="28"/>
  <c r="AJ353" i="28"/>
  <c r="AM350" i="17"/>
  <c r="AN350" i="17"/>
  <c r="AJ352" i="16"/>
  <c r="AN351" i="16"/>
  <c r="AM351" i="16"/>
  <c r="AK351" i="16"/>
  <c r="AJ352" i="17"/>
  <c r="AK351" i="17"/>
  <c r="AM353" i="28"/>
  <c r="AJ354" i="28"/>
  <c r="AN353" i="28"/>
  <c r="AK353" i="28"/>
  <c r="AM351" i="17" l="1"/>
  <c r="AN351" i="17"/>
  <c r="AK352" i="16"/>
  <c r="AJ353" i="16"/>
  <c r="AN352" i="16"/>
  <c r="AM352" i="16"/>
  <c r="AK352" i="17"/>
  <c r="AJ353" i="17"/>
  <c r="AK354" i="28"/>
  <c r="AJ355" i="28"/>
  <c r="AN354" i="28"/>
  <c r="AM354" i="28"/>
  <c r="AM352" i="17" l="1"/>
  <c r="AN352" i="17"/>
  <c r="AM353" i="16"/>
  <c r="AK353" i="16"/>
  <c r="AJ354" i="16"/>
  <c r="AN353" i="16"/>
  <c r="AK353" i="17"/>
  <c r="AJ354" i="17"/>
  <c r="AM355" i="28"/>
  <c r="AK355" i="28"/>
  <c r="AN355" i="28"/>
  <c r="AJ356" i="28"/>
  <c r="AN353" i="17"/>
  <c r="AM353" i="17"/>
  <c r="AN354" i="16"/>
  <c r="AM354" i="16"/>
  <c r="AK354" i="16"/>
  <c r="AJ355" i="16"/>
  <c r="AK354" i="17"/>
  <c r="AJ355" i="17"/>
  <c r="AK356" i="28"/>
  <c r="AN356" i="28"/>
  <c r="AM356" i="28"/>
  <c r="AJ357" i="28"/>
  <c r="AM354" i="17" l="1"/>
  <c r="AN354" i="17"/>
  <c r="AJ356" i="16"/>
  <c r="AN355" i="16"/>
  <c r="AM355" i="16"/>
  <c r="AK355" i="16"/>
  <c r="AJ356" i="17"/>
  <c r="AK355" i="17"/>
  <c r="AM357" i="28"/>
  <c r="AJ358" i="28"/>
  <c r="AN357" i="28"/>
  <c r="AK357" i="28"/>
  <c r="AM355" i="17" l="1"/>
  <c r="AN355" i="17"/>
  <c r="AK356" i="16"/>
  <c r="AJ357" i="16"/>
  <c r="AN356" i="16"/>
  <c r="AM356" i="16"/>
  <c r="AK356" i="17"/>
  <c r="AJ357" i="17"/>
  <c r="AK358" i="28"/>
  <c r="AM358" i="28"/>
  <c r="AJ359" i="28"/>
  <c r="AN358" i="28"/>
  <c r="AM356" i="17"/>
  <c r="AN356" i="17"/>
  <c r="AM357" i="16"/>
  <c r="AK357" i="16"/>
  <c r="AJ358" i="16"/>
  <c r="AN357" i="16"/>
  <c r="AK357" i="17"/>
  <c r="AJ358" i="17"/>
  <c r="AM359" i="28"/>
  <c r="AK359" i="28"/>
  <c r="AJ360" i="28"/>
  <c r="AN359" i="28"/>
  <c r="AN357" i="17" l="1"/>
  <c r="AM357" i="17"/>
  <c r="AN358" i="16"/>
  <c r="AM358" i="16"/>
  <c r="AK358" i="16"/>
  <c r="AJ359" i="16"/>
  <c r="AK358" i="17"/>
  <c r="AJ359" i="17"/>
  <c r="AK360" i="28"/>
  <c r="AN360" i="28"/>
  <c r="AM360" i="28"/>
  <c r="AJ361" i="28"/>
  <c r="AM358" i="17" l="1"/>
  <c r="AN358" i="17"/>
  <c r="AJ360" i="16"/>
  <c r="AN359" i="16"/>
  <c r="AM359" i="16"/>
  <c r="AK359" i="16"/>
  <c r="AJ360" i="17"/>
  <c r="AK359" i="17"/>
  <c r="AM361" i="28"/>
  <c r="AJ362" i="28"/>
  <c r="AN361" i="28"/>
  <c r="AK361" i="28"/>
  <c r="AM359" i="17"/>
  <c r="AN359" i="17"/>
  <c r="AK360" i="16"/>
  <c r="AJ361" i="16"/>
  <c r="AN360" i="16"/>
  <c r="AM360" i="16"/>
  <c r="AK360" i="17"/>
  <c r="AJ361" i="17"/>
  <c r="AK362" i="28"/>
  <c r="AJ363" i="28"/>
  <c r="AN362" i="28"/>
  <c r="AM362" i="28"/>
  <c r="AM360" i="17" l="1"/>
  <c r="AN360" i="17"/>
  <c r="AM361" i="16"/>
  <c r="AK361" i="16"/>
  <c r="AJ362" i="16"/>
  <c r="AN361" i="16"/>
  <c r="AK361" i="17"/>
  <c r="AJ362" i="17"/>
  <c r="AM363" i="28"/>
  <c r="AK363" i="28"/>
  <c r="AN363" i="28"/>
  <c r="AJ364" i="28"/>
  <c r="AN361" i="17" l="1"/>
  <c r="AM361" i="17"/>
  <c r="AN362" i="16"/>
  <c r="AM362" i="16"/>
  <c r="AK362" i="16"/>
  <c r="AJ363" i="16"/>
  <c r="AK362" i="17"/>
  <c r="AJ363" i="17"/>
  <c r="AK364" i="28"/>
  <c r="AN364" i="28"/>
  <c r="AM364" i="28"/>
  <c r="AJ365" i="28"/>
  <c r="AM362" i="17"/>
  <c r="AN362" i="17"/>
  <c r="AJ364" i="16"/>
  <c r="AN363" i="16"/>
  <c r="AM363" i="16"/>
  <c r="AK363" i="16"/>
  <c r="AJ364" i="17"/>
  <c r="AK363" i="17"/>
  <c r="AM365" i="28"/>
  <c r="AJ366" i="28"/>
  <c r="AN365" i="28"/>
  <c r="AK365" i="28"/>
  <c r="AM363" i="17" l="1"/>
  <c r="AN363" i="17"/>
  <c r="AK364" i="16"/>
  <c r="AJ365" i="16"/>
  <c r="AN364" i="16"/>
  <c r="AM364" i="16"/>
  <c r="AK364" i="17"/>
  <c r="AJ365" i="17"/>
  <c r="AK366" i="28"/>
  <c r="AJ367" i="28"/>
  <c r="AM366" i="28"/>
  <c r="AN366" i="28"/>
  <c r="AM364" i="17" l="1"/>
  <c r="AN364" i="17"/>
  <c r="AM365" i="16"/>
  <c r="AK365" i="16"/>
  <c r="AJ366" i="16"/>
  <c r="AN365" i="16"/>
  <c r="AK365" i="17"/>
  <c r="AJ366" i="17"/>
  <c r="AM367" i="28"/>
  <c r="AK367" i="28"/>
  <c r="AJ368" i="28"/>
  <c r="AN367" i="28"/>
  <c r="AN365" i="17"/>
  <c r="AM365" i="17"/>
  <c r="AN366" i="16"/>
  <c r="AM366" i="16"/>
  <c r="AK366" i="16"/>
  <c r="AJ367" i="16"/>
  <c r="AK366" i="17"/>
  <c r="AJ367" i="17"/>
  <c r="AK368" i="28"/>
  <c r="AN368" i="28"/>
  <c r="AM368" i="28"/>
  <c r="AJ369" i="28"/>
  <c r="AM366" i="17" l="1"/>
  <c r="AN366" i="17"/>
  <c r="AJ368" i="16"/>
  <c r="AN367" i="16"/>
  <c r="AM367" i="16"/>
  <c r="AK367" i="16"/>
  <c r="AJ368" i="17"/>
  <c r="AK367" i="17"/>
  <c r="AM369" i="28"/>
  <c r="AJ370" i="28"/>
  <c r="AK369" i="28"/>
  <c r="AN369" i="28"/>
  <c r="AM367" i="17" l="1"/>
  <c r="AN367" i="17"/>
  <c r="AK368" i="16"/>
  <c r="AJ369" i="16"/>
  <c r="AN368" i="16"/>
  <c r="AM368" i="16"/>
  <c r="AK368" i="17"/>
  <c r="AJ369" i="17"/>
  <c r="AK370" i="28"/>
  <c r="AJ371" i="28"/>
  <c r="AN370" i="28"/>
  <c r="AM370" i="28"/>
  <c r="AM368" i="17"/>
  <c r="AN368" i="17"/>
  <c r="AM369" i="16"/>
  <c r="AK369" i="16"/>
  <c r="AJ370" i="16"/>
  <c r="AN369" i="16"/>
  <c r="AK369" i="17"/>
  <c r="AJ370" i="17"/>
  <c r="AM371" i="28"/>
  <c r="AK371" i="28"/>
  <c r="AN371" i="28"/>
  <c r="AJ372" i="28"/>
  <c r="AN369" i="17" l="1"/>
  <c r="AM369" i="17"/>
  <c r="AN370" i="16"/>
  <c r="AM370" i="16"/>
  <c r="AK370" i="16"/>
  <c r="AJ371" i="16"/>
  <c r="AK370" i="17"/>
  <c r="AJ371" i="17"/>
  <c r="AK372" i="28"/>
  <c r="AN372" i="28"/>
  <c r="AM372" i="28"/>
  <c r="AJ373" i="28"/>
  <c r="AM370" i="17" l="1"/>
  <c r="AN370" i="17"/>
  <c r="AJ372" i="16"/>
  <c r="AN371" i="16"/>
  <c r="AM371" i="16"/>
  <c r="AK371" i="16"/>
  <c r="AJ372" i="17"/>
  <c r="AK371" i="17"/>
  <c r="AM373" i="28"/>
  <c r="AJ374" i="28"/>
  <c r="AN373" i="28"/>
  <c r="AK373" i="28"/>
  <c r="AM371" i="17"/>
  <c r="AN371" i="17"/>
  <c r="AK372" i="16"/>
  <c r="AJ373" i="16"/>
  <c r="AN372" i="16"/>
  <c r="AM372" i="16"/>
  <c r="AK372" i="17"/>
  <c r="AJ373" i="17"/>
  <c r="AK374" i="28"/>
  <c r="AM374" i="28"/>
  <c r="AN374" i="28"/>
  <c r="AJ375" i="28"/>
  <c r="AM372" i="17" l="1"/>
  <c r="AN372" i="17"/>
  <c r="AM373" i="16"/>
  <c r="AK373" i="16"/>
  <c r="AJ374" i="16"/>
  <c r="AN373" i="16"/>
  <c r="AK373" i="17"/>
  <c r="AJ374" i="17"/>
  <c r="AM375" i="28"/>
  <c r="AK375" i="28"/>
  <c r="AJ376" i="28"/>
  <c r="AN375" i="28"/>
  <c r="AN373" i="17" l="1"/>
  <c r="AM373" i="17"/>
  <c r="AN374" i="16"/>
  <c r="AM374" i="16"/>
  <c r="AK374" i="16"/>
  <c r="AJ375" i="16"/>
  <c r="AK374" i="17"/>
  <c r="AJ375" i="17"/>
  <c r="AK376" i="28"/>
  <c r="AN376" i="28"/>
  <c r="AM376" i="28"/>
  <c r="AJ377" i="28"/>
  <c r="AM374" i="17"/>
  <c r="AN374" i="17"/>
  <c r="AJ376" i="16"/>
  <c r="AN375" i="16"/>
  <c r="AM375" i="16"/>
  <c r="AK375" i="16"/>
  <c r="AJ376" i="17"/>
  <c r="AK375" i="17"/>
  <c r="AM377" i="28"/>
  <c r="AJ378" i="28"/>
  <c r="AK377" i="28"/>
  <c r="AN377" i="28"/>
  <c r="AM375" i="17" l="1"/>
  <c r="AN375" i="17"/>
  <c r="AK376" i="16"/>
  <c r="AJ377" i="16"/>
  <c r="AN376" i="16"/>
  <c r="AM376" i="16"/>
  <c r="AK376" i="17"/>
  <c r="AJ377" i="17"/>
  <c r="AK378" i="28"/>
  <c r="AJ379" i="28"/>
  <c r="AN378" i="28"/>
  <c r="AM378" i="28"/>
  <c r="AM376" i="17" l="1"/>
  <c r="AN376" i="17"/>
  <c r="AM377" i="16"/>
  <c r="AK377" i="16"/>
  <c r="AJ378" i="16"/>
  <c r="AN377" i="16"/>
  <c r="AK377" i="17"/>
  <c r="AJ378" i="17"/>
  <c r="AM379" i="28"/>
  <c r="AK379" i="28"/>
  <c r="AN379" i="28"/>
  <c r="AJ380" i="28"/>
  <c r="AN377" i="17"/>
  <c r="AM377" i="17"/>
  <c r="AN378" i="16"/>
  <c r="AM378" i="16"/>
  <c r="AK378" i="16"/>
  <c r="AJ379" i="16"/>
  <c r="AK378" i="17"/>
  <c r="AJ379" i="17"/>
  <c r="AK380" i="28"/>
  <c r="AN380" i="28"/>
  <c r="AM380" i="28"/>
  <c r="AJ381" i="28"/>
  <c r="AM378" i="17" l="1"/>
  <c r="AN378" i="17"/>
  <c r="AJ380" i="16"/>
  <c r="AN379" i="16"/>
  <c r="AM379" i="16"/>
  <c r="AK379" i="16"/>
  <c r="AJ380" i="17"/>
  <c r="AK379" i="17"/>
  <c r="AM381" i="28"/>
  <c r="AJ382" i="28"/>
  <c r="AN381" i="28"/>
  <c r="AK381" i="28"/>
  <c r="AM379" i="17" l="1"/>
  <c r="AN379" i="17"/>
  <c r="AK380" i="16"/>
  <c r="AJ381" i="16"/>
  <c r="AN380" i="16"/>
  <c r="AM380" i="16"/>
  <c r="AK380" i="17"/>
  <c r="AJ381" i="17"/>
  <c r="AK382" i="28"/>
  <c r="AM382" i="28"/>
  <c r="AJ383" i="28"/>
  <c r="AN382" i="28"/>
  <c r="AM380" i="17"/>
  <c r="AN380" i="17"/>
  <c r="AM381" i="16"/>
  <c r="AK381" i="16"/>
  <c r="AJ382" i="16"/>
  <c r="AN381" i="16"/>
  <c r="AK381" i="17"/>
  <c r="AJ382" i="17"/>
  <c r="AM383" i="28"/>
  <c r="AK383" i="28"/>
  <c r="AJ384" i="28"/>
  <c r="AN383" i="28"/>
  <c r="AN381" i="17" l="1"/>
  <c r="AM381" i="17"/>
  <c r="AN382" i="16"/>
  <c r="AM382" i="16"/>
  <c r="AK382" i="16"/>
  <c r="AJ383" i="16"/>
  <c r="AK382" i="17"/>
  <c r="AJ383" i="17"/>
  <c r="AK384" i="28"/>
  <c r="AN384" i="28"/>
  <c r="AM384" i="28"/>
  <c r="AJ385" i="28"/>
  <c r="AM382" i="17" l="1"/>
  <c r="AN382" i="17"/>
  <c r="AJ384" i="16"/>
  <c r="AN383" i="16"/>
  <c r="AM383" i="16"/>
  <c r="AK383" i="16"/>
  <c r="AJ384" i="17"/>
  <c r="AK383" i="17"/>
  <c r="AM385" i="28"/>
  <c r="AJ386" i="28"/>
  <c r="AK385" i="28"/>
  <c r="AN385" i="28"/>
  <c r="AM383" i="17"/>
  <c r="AN383" i="17"/>
  <c r="AK384" i="16"/>
  <c r="AJ385" i="16"/>
  <c r="AN384" i="16"/>
  <c r="AM384" i="16"/>
  <c r="AK384" i="17"/>
  <c r="AJ385" i="17"/>
  <c r="AK386" i="28"/>
  <c r="AJ387" i="28"/>
  <c r="AN386" i="28"/>
  <c r="AM386" i="28"/>
  <c r="AM384" i="17" l="1"/>
  <c r="AN384" i="17"/>
  <c r="AM385" i="16"/>
  <c r="AK385" i="16"/>
  <c r="AJ386" i="16"/>
  <c r="AN385" i="16"/>
  <c r="AK385" i="17"/>
  <c r="AJ386" i="17"/>
  <c r="AM387" i="28"/>
  <c r="AK387" i="28"/>
  <c r="AN387" i="28"/>
  <c r="AJ388" i="28"/>
  <c r="AN385" i="17" l="1"/>
  <c r="AM385" i="17"/>
  <c r="AN386" i="16"/>
  <c r="AM386" i="16"/>
  <c r="AK386" i="16"/>
  <c r="AJ387" i="16"/>
  <c r="AK386" i="17"/>
  <c r="AJ387" i="17"/>
  <c r="AK388" i="28"/>
  <c r="AN388" i="28"/>
  <c r="AM388" i="28"/>
  <c r="AJ389" i="28"/>
  <c r="AM386" i="17"/>
  <c r="AN386" i="17"/>
  <c r="AJ388" i="16"/>
  <c r="AN387" i="16"/>
  <c r="AM387" i="16"/>
  <c r="AK387" i="16"/>
  <c r="AJ388" i="17"/>
  <c r="AK387" i="17"/>
  <c r="AM389" i="28"/>
  <c r="AJ390" i="28"/>
  <c r="AN389" i="28"/>
  <c r="AK389" i="28"/>
  <c r="AM387" i="17" l="1"/>
  <c r="AN387" i="17"/>
  <c r="AK388" i="16"/>
  <c r="AJ389" i="16"/>
  <c r="AN388" i="16"/>
  <c r="AM388" i="16"/>
  <c r="AK388" i="17"/>
  <c r="AJ389" i="17"/>
  <c r="AK390" i="28"/>
  <c r="AM390" i="28"/>
  <c r="AJ391" i="28"/>
  <c r="AN390" i="28"/>
  <c r="AM388" i="17" l="1"/>
  <c r="AN388" i="17"/>
  <c r="AM389" i="16"/>
  <c r="AK389" i="16"/>
  <c r="AJ390" i="16"/>
  <c r="AN389" i="16"/>
  <c r="AK389" i="17"/>
  <c r="AJ390" i="17"/>
  <c r="AM391" i="28"/>
  <c r="AK391" i="28"/>
  <c r="AJ392" i="28"/>
  <c r="AN391" i="28"/>
  <c r="AN389" i="17"/>
  <c r="AM389" i="17"/>
  <c r="AN390" i="16"/>
  <c r="AM390" i="16"/>
  <c r="AK390" i="16"/>
  <c r="AJ391" i="16"/>
  <c r="AK390" i="17"/>
  <c r="AJ391" i="17"/>
  <c r="AK392" i="28"/>
  <c r="AN392" i="28"/>
  <c r="AM392" i="28"/>
  <c r="AJ393" i="28"/>
  <c r="AM390" i="17" l="1"/>
  <c r="AN390" i="17"/>
  <c r="AJ392" i="16"/>
  <c r="AN391" i="16"/>
  <c r="AM391" i="16"/>
  <c r="AK391" i="16"/>
  <c r="AJ392" i="17"/>
  <c r="AK391" i="17"/>
  <c r="AM393" i="28"/>
  <c r="AJ394" i="28"/>
  <c r="AK393" i="28"/>
  <c r="AN393" i="28"/>
  <c r="AM391" i="17" l="1"/>
  <c r="AN391" i="17"/>
  <c r="AK392" i="16"/>
  <c r="AJ393" i="16"/>
  <c r="AN392" i="16"/>
  <c r="AM392" i="16"/>
  <c r="AK392" i="17"/>
  <c r="AJ393" i="17"/>
  <c r="AK394" i="28"/>
  <c r="AJ395" i="28"/>
  <c r="AN394" i="28"/>
  <c r="AM394" i="28"/>
  <c r="AM392" i="17"/>
  <c r="AN392" i="17"/>
  <c r="AM393" i="16"/>
  <c r="AK393" i="16"/>
  <c r="AJ394" i="16"/>
  <c r="AN393" i="16"/>
  <c r="AK393" i="17"/>
  <c r="AJ394" i="17"/>
  <c r="AM395" i="28"/>
  <c r="AK395" i="28"/>
  <c r="AN395" i="28"/>
  <c r="AJ396" i="28"/>
  <c r="AN393" i="17" l="1"/>
  <c r="AM393" i="17"/>
  <c r="AN394" i="16"/>
  <c r="AM394" i="16"/>
  <c r="AK394" i="16"/>
  <c r="AJ395" i="16"/>
  <c r="AK394" i="17"/>
  <c r="AJ395" i="17"/>
  <c r="AK396" i="28"/>
  <c r="AN396" i="28"/>
  <c r="AM396" i="28"/>
  <c r="AJ397" i="28"/>
  <c r="AM394" i="17" l="1"/>
  <c r="AN394" i="17"/>
  <c r="AJ396" i="16"/>
  <c r="AN395" i="16"/>
  <c r="AM395" i="16"/>
  <c r="AK395" i="16"/>
  <c r="AJ396" i="17"/>
  <c r="AK395" i="17"/>
  <c r="AM397" i="28"/>
  <c r="AJ398" i="28"/>
  <c r="AN397" i="28"/>
  <c r="AK397" i="28"/>
  <c r="AM395" i="17"/>
  <c r="AN395" i="17"/>
  <c r="AK396" i="16"/>
  <c r="AJ397" i="16"/>
  <c r="AN396" i="16"/>
  <c r="AM396" i="16"/>
  <c r="AK396" i="17"/>
  <c r="AJ397" i="17"/>
  <c r="AK398" i="28"/>
  <c r="AM398" i="28"/>
  <c r="AJ399" i="28"/>
  <c r="AN398" i="28"/>
  <c r="AM396" i="17" l="1"/>
  <c r="AN396" i="17"/>
  <c r="AM397" i="16"/>
  <c r="AK397" i="16"/>
  <c r="AJ398" i="16"/>
  <c r="AN397" i="16"/>
  <c r="AK397" i="17"/>
  <c r="AJ398" i="17"/>
  <c r="AM399" i="28"/>
  <c r="AK399" i="28"/>
  <c r="AJ400" i="28"/>
  <c r="AN399" i="28"/>
  <c r="AN397" i="17" l="1"/>
  <c r="AM397" i="17"/>
  <c r="AN398" i="16"/>
  <c r="AM398" i="16"/>
  <c r="AK398" i="16"/>
  <c r="AJ399" i="16"/>
  <c r="AK398" i="17"/>
  <c r="AJ399" i="17"/>
  <c r="AK400" i="28"/>
  <c r="AN400" i="28"/>
  <c r="AM400" i="28"/>
  <c r="AJ401" i="28"/>
  <c r="AM398" i="17"/>
  <c r="AN398" i="17"/>
  <c r="AJ400" i="16"/>
  <c r="AN399" i="16"/>
  <c r="AM399" i="16"/>
  <c r="AK399" i="16"/>
  <c r="AJ400" i="17"/>
  <c r="AK399" i="17"/>
  <c r="AM401" i="28"/>
  <c r="AJ402" i="28"/>
  <c r="AK401" i="28"/>
  <c r="AN401" i="28"/>
  <c r="AM399" i="17" l="1"/>
  <c r="AN399" i="17"/>
  <c r="AK400" i="16"/>
  <c r="AJ401" i="16"/>
  <c r="AN400" i="16"/>
  <c r="AM400" i="16"/>
  <c r="AK400" i="17"/>
  <c r="AJ401" i="17"/>
  <c r="AK402" i="28"/>
  <c r="AJ403" i="28"/>
  <c r="AN402" i="28"/>
  <c r="AM402" i="28"/>
  <c r="AM400" i="17" l="1"/>
  <c r="AN400" i="17"/>
  <c r="AM401" i="16"/>
  <c r="AK401" i="16"/>
  <c r="AJ402" i="16"/>
  <c r="AN401" i="16"/>
  <c r="AK401" i="17"/>
  <c r="AJ402" i="17"/>
  <c r="AM403" i="28"/>
  <c r="AK403" i="28"/>
  <c r="AN403" i="28"/>
  <c r="AJ404" i="28"/>
  <c r="AN401" i="17"/>
  <c r="AM401" i="17"/>
  <c r="AN402" i="16"/>
  <c r="AM402" i="16"/>
  <c r="AK402" i="16"/>
  <c r="AJ403" i="16"/>
  <c r="AK402" i="17"/>
  <c r="AJ403" i="17"/>
  <c r="AK404" i="28"/>
  <c r="AN404" i="28"/>
  <c r="AM404" i="28"/>
  <c r="AJ405" i="28"/>
  <c r="AM402" i="17" l="1"/>
  <c r="AN402" i="17"/>
  <c r="AJ404" i="16"/>
  <c r="AN403" i="16"/>
  <c r="AM403" i="16"/>
  <c r="AK403" i="16"/>
  <c r="AJ404" i="17"/>
  <c r="AK403" i="17"/>
  <c r="AM405" i="28"/>
  <c r="AJ406" i="28"/>
  <c r="AN405" i="28"/>
  <c r="AK405" i="28"/>
  <c r="AM403" i="17"/>
  <c r="AN403" i="17"/>
  <c r="AK404" i="16"/>
  <c r="AJ405" i="16"/>
  <c r="AN404" i="16"/>
  <c r="AM404" i="16"/>
  <c r="AK404" i="17"/>
  <c r="AJ405" i="17"/>
  <c r="AN406" i="28"/>
  <c r="AM406" i="28"/>
  <c r="AK406" i="28"/>
  <c r="AM404" i="17"/>
  <c r="AN404" i="17"/>
  <c r="AM405" i="16"/>
  <c r="AK405" i="16"/>
  <c r="AJ406" i="16"/>
  <c r="AN405" i="16"/>
  <c r="AK405" i="17"/>
  <c r="AJ406" i="17"/>
  <c r="AN405" i="17"/>
  <c r="AM405" i="17"/>
  <c r="AN406" i="16"/>
  <c r="AM406" i="16"/>
  <c r="AK406" i="16"/>
  <c r="AK406" i="17"/>
  <c r="AM406" i="17"/>
  <c r="AN406" i="17"/>
  <c r="F6" i="14" l="1"/>
  <c r="S16" i="14" s="1"/>
  <c r="A35" i="11"/>
  <c r="A33" i="11"/>
  <c r="A31" i="11"/>
  <c r="A29" i="11"/>
  <c r="A22" i="11"/>
  <c r="A20" i="11"/>
  <c r="A18" i="11"/>
  <c r="A16" i="11"/>
  <c r="G33" i="27"/>
  <c r="E2" i="27"/>
  <c r="L16" i="11"/>
  <c r="Q16" i="11"/>
  <c r="G16" i="11"/>
  <c r="V16" i="11"/>
  <c r="V18" i="11"/>
  <c r="Q18" i="11"/>
  <c r="L18" i="11"/>
  <c r="G18" i="11"/>
  <c r="A17" i="11"/>
  <c r="V20" i="11"/>
  <c r="Q20" i="11"/>
  <c r="L20" i="11"/>
  <c r="G20" i="11"/>
  <c r="A19" i="11"/>
  <c r="G22" i="11"/>
  <c r="Q22" i="11"/>
  <c r="L22" i="11"/>
  <c r="V22" i="11"/>
  <c r="A21" i="11"/>
  <c r="V29" i="11"/>
  <c r="Q29" i="11"/>
  <c r="L29" i="11"/>
  <c r="G29" i="11"/>
  <c r="A28" i="11"/>
  <c r="V31" i="11"/>
  <c r="Q31" i="11"/>
  <c r="G31" i="11"/>
  <c r="L31" i="11"/>
  <c r="A30" i="11"/>
  <c r="Q33" i="11"/>
  <c r="L33" i="11"/>
  <c r="G33" i="11"/>
  <c r="V33" i="11"/>
  <c r="A32" i="11"/>
  <c r="Q35" i="11"/>
  <c r="L35" i="11"/>
  <c r="V35" i="11"/>
  <c r="G35" i="11"/>
  <c r="A34" i="11"/>
  <c r="G34" i="11" l="1"/>
  <c r="Q34" i="11"/>
  <c r="V34" i="11"/>
  <c r="L34" i="11"/>
  <c r="V32" i="11"/>
  <c r="Q32" i="11"/>
  <c r="L32" i="11"/>
  <c r="G32" i="11"/>
  <c r="V30" i="11"/>
  <c r="Q30" i="11"/>
  <c r="L30" i="11"/>
  <c r="G30" i="11"/>
  <c r="V28" i="11"/>
  <c r="Q28" i="11"/>
  <c r="L28" i="11"/>
  <c r="G28" i="11"/>
  <c r="L21" i="11"/>
  <c r="G21" i="11"/>
  <c r="Q21" i="11"/>
  <c r="V21" i="11"/>
  <c r="V19" i="11"/>
  <c r="G19" i="11"/>
  <c r="Q19" i="11"/>
  <c r="L19" i="11"/>
  <c r="V17" i="11"/>
  <c r="Q17" i="11"/>
  <c r="L17" i="11"/>
  <c r="G17" i="11"/>
  <c r="D9" i="17" l="1"/>
  <c r="A23" i="11"/>
  <c r="A23" i="28"/>
  <c r="A23" i="17"/>
  <c r="A23" i="16"/>
  <c r="AM41" i="11"/>
  <c r="AK41" i="11"/>
  <c r="AN41" i="11" s="1"/>
  <c r="AJ42" i="11"/>
  <c r="H155" i="27"/>
  <c r="K155" i="27" s="1"/>
  <c r="F155" i="27"/>
  <c r="F229" i="27" s="1"/>
  <c r="D9" i="28"/>
  <c r="H159" i="27"/>
  <c r="F159" i="27"/>
  <c r="I229" i="27" s="1"/>
  <c r="D10" i="17"/>
  <c r="K159" i="27"/>
  <c r="D10" i="28"/>
  <c r="H23" i="16"/>
  <c r="J23" i="16" s="1"/>
  <c r="V23" i="16"/>
  <c r="Q23" i="16"/>
  <c r="L23" i="16"/>
  <c r="G23" i="16"/>
  <c r="R23" i="16"/>
  <c r="T23" i="16" s="1"/>
  <c r="M23" i="16"/>
  <c r="O23" i="16" s="1"/>
  <c r="W23" i="16"/>
  <c r="Y23" i="16" s="1"/>
  <c r="W23" i="17"/>
  <c r="Y23" i="17" s="1"/>
  <c r="L23" i="17"/>
  <c r="V23" i="17"/>
  <c r="G23" i="17"/>
  <c r="Q23" i="17"/>
  <c r="H23" i="17"/>
  <c r="J23" i="17" s="1"/>
  <c r="R23" i="17"/>
  <c r="T23" i="17" s="1"/>
  <c r="M23" i="17"/>
  <c r="O23" i="17" s="1"/>
  <c r="L23" i="28"/>
  <c r="V23" i="28"/>
  <c r="G23" i="28"/>
  <c r="Q23" i="28"/>
  <c r="R23" i="28"/>
  <c r="T23" i="28" s="1"/>
  <c r="W23" i="28"/>
  <c r="Y23" i="28" s="1"/>
  <c r="M23" i="28"/>
  <c r="O23" i="28" s="1"/>
  <c r="H23" i="28"/>
  <c r="J23" i="28" s="1"/>
  <c r="V23" i="11"/>
  <c r="G23" i="11"/>
  <c r="Q23" i="11"/>
  <c r="L23" i="11"/>
  <c r="AL312" i="16"/>
  <c r="AO312" i="16" s="1"/>
  <c r="AL313" i="16"/>
  <c r="AO313" i="16" s="1"/>
  <c r="AL314" i="16"/>
  <c r="AO314" i="16" s="1"/>
  <c r="AL315" i="16"/>
  <c r="AO315" i="16" s="1"/>
  <c r="AL316" i="16"/>
  <c r="AO316" i="16" s="1"/>
  <c r="AL317" i="16"/>
  <c r="AO317" i="16" s="1"/>
  <c r="AL318" i="16"/>
  <c r="AO318" i="16" s="1"/>
  <c r="AL319" i="16"/>
  <c r="AO319" i="16" s="1"/>
  <c r="AL320" i="16"/>
  <c r="AO320" i="16" s="1"/>
  <c r="AL321" i="16"/>
  <c r="AO321" i="16" s="1"/>
  <c r="AL322" i="16"/>
  <c r="AO322" i="16" s="1"/>
  <c r="AL323" i="16"/>
  <c r="AO323" i="16" s="1"/>
  <c r="AL324" i="16"/>
  <c r="AO324" i="16" s="1"/>
  <c r="AL325" i="16"/>
  <c r="AO325" i="16" s="1"/>
  <c r="AL326" i="16"/>
  <c r="AO326" i="16" s="1"/>
  <c r="AL327" i="16"/>
  <c r="AO327" i="16" s="1"/>
  <c r="AL328" i="16"/>
  <c r="AO328" i="16" s="1"/>
  <c r="AL329" i="16"/>
  <c r="AO329" i="16" s="1"/>
  <c r="AL330" i="16"/>
  <c r="AO330" i="16" s="1"/>
  <c r="AL331" i="16"/>
  <c r="AO331" i="16" s="1"/>
  <c r="AL332" i="16"/>
  <c r="AO332" i="16" s="1"/>
  <c r="AL333" i="16"/>
  <c r="AO333" i="16" s="1"/>
  <c r="AL334" i="16"/>
  <c r="AO334" i="16" s="1"/>
  <c r="AL335" i="16"/>
  <c r="AO335" i="16" s="1"/>
  <c r="AL336" i="16"/>
  <c r="AO336" i="16" s="1"/>
  <c r="AL337" i="16"/>
  <c r="AO337" i="16" s="1"/>
  <c r="AL338" i="16"/>
  <c r="AO338" i="16" s="1"/>
  <c r="AL339" i="16"/>
  <c r="AO339" i="16" s="1"/>
  <c r="AL340" i="16"/>
  <c r="AO340" i="16" s="1"/>
  <c r="AL341" i="16"/>
  <c r="AO341" i="16" s="1"/>
  <c r="AL342" i="16"/>
  <c r="AO342" i="16" s="1"/>
  <c r="AL343" i="16"/>
  <c r="AO343" i="16" s="1"/>
  <c r="AL344" i="16"/>
  <c r="AO344" i="16" s="1"/>
  <c r="AL345" i="16"/>
  <c r="AO345" i="16" s="1"/>
  <c r="AL346" i="16"/>
  <c r="AO346" i="16" s="1"/>
  <c r="AL347" i="16"/>
  <c r="AO347" i="16" s="1"/>
  <c r="AL348" i="16"/>
  <c r="AO348" i="16" s="1"/>
  <c r="AL349" i="16"/>
  <c r="AO349" i="16" s="1"/>
  <c r="AL350" i="16"/>
  <c r="AO350" i="16" s="1"/>
  <c r="AL351" i="16"/>
  <c r="AO351" i="16" s="1"/>
  <c r="AL352" i="16"/>
  <c r="AO352" i="16" s="1"/>
  <c r="AL353" i="16"/>
  <c r="AO353" i="16" s="1"/>
  <c r="AL354" i="16"/>
  <c r="AO354" i="16" s="1"/>
  <c r="AL355" i="16"/>
  <c r="AO355" i="16" s="1"/>
  <c r="AL356" i="16"/>
  <c r="AO356" i="16" s="1"/>
  <c r="AL357" i="16"/>
  <c r="AO357" i="16" s="1"/>
  <c r="AL358" i="16"/>
  <c r="AO358" i="16" s="1"/>
  <c r="AL359" i="16"/>
  <c r="AO359" i="16" s="1"/>
  <c r="AL360" i="16"/>
  <c r="AO360" i="16" s="1"/>
  <c r="AL361" i="16"/>
  <c r="AO361" i="16" s="1"/>
  <c r="AL362" i="16"/>
  <c r="AO362" i="16" s="1"/>
  <c r="AL363" i="16"/>
  <c r="AO363" i="16" s="1"/>
  <c r="AL364" i="16"/>
  <c r="AO364" i="16" s="1"/>
  <c r="AL365" i="16"/>
  <c r="AO365" i="16" s="1"/>
  <c r="AL366" i="16"/>
  <c r="AO366" i="16" s="1"/>
  <c r="AL367" i="16"/>
  <c r="AO367" i="16" s="1"/>
  <c r="AL368" i="16"/>
  <c r="AO368" i="16" s="1"/>
  <c r="AL369" i="16"/>
  <c r="AO369" i="16" s="1"/>
  <c r="AL370" i="16"/>
  <c r="AO370" i="16" s="1"/>
  <c r="AL371" i="16"/>
  <c r="AO371" i="16" s="1"/>
  <c r="AL372" i="16"/>
  <c r="AO372" i="16" s="1"/>
  <c r="AL373" i="16"/>
  <c r="AO373" i="16" s="1"/>
  <c r="AL374" i="16"/>
  <c r="AO374" i="16" s="1"/>
  <c r="AL375" i="16"/>
  <c r="AO375" i="16" s="1"/>
  <c r="AL376" i="16"/>
  <c r="AO376" i="16" s="1"/>
  <c r="AL377" i="16"/>
  <c r="AO377" i="16" s="1"/>
  <c r="AL378" i="16"/>
  <c r="AO378" i="16" s="1"/>
  <c r="AL379" i="16"/>
  <c r="AO379" i="16" s="1"/>
  <c r="AL380" i="16"/>
  <c r="AO380" i="16" s="1"/>
  <c r="AL381" i="16"/>
  <c r="AO381" i="16" s="1"/>
  <c r="AL382" i="16"/>
  <c r="AO382" i="16" s="1"/>
  <c r="AL383" i="16"/>
  <c r="AO383" i="16" s="1"/>
  <c r="AL384" i="16"/>
  <c r="AO384" i="16" s="1"/>
  <c r="AL385" i="16"/>
  <c r="AO385" i="16" s="1"/>
  <c r="AL386" i="16"/>
  <c r="AO386" i="16" s="1"/>
  <c r="AL387" i="16"/>
  <c r="AO387" i="16" s="1"/>
  <c r="AL388" i="16"/>
  <c r="AO388" i="16" s="1"/>
  <c r="AL389" i="16"/>
  <c r="AO389" i="16" s="1"/>
  <c r="AL390" i="16"/>
  <c r="AO390" i="16" s="1"/>
  <c r="AL391" i="16"/>
  <c r="AO391" i="16" s="1"/>
  <c r="AL392" i="16"/>
  <c r="AO392" i="16" s="1"/>
  <c r="AL393" i="16"/>
  <c r="AO393" i="16" s="1"/>
  <c r="AL394" i="16"/>
  <c r="AO394" i="16" s="1"/>
  <c r="AL395" i="16"/>
  <c r="AO395" i="16" s="1"/>
  <c r="AL396" i="16"/>
  <c r="AO396" i="16" s="1"/>
  <c r="AL397" i="16"/>
  <c r="AO397" i="16" s="1"/>
  <c r="AL398" i="16"/>
  <c r="AO398" i="16" s="1"/>
  <c r="AL399" i="16"/>
  <c r="AO399" i="16" s="1"/>
  <c r="AL400" i="16"/>
  <c r="AO400" i="16" s="1"/>
  <c r="AL401" i="16"/>
  <c r="AO401" i="16" s="1"/>
  <c r="AL402" i="16"/>
  <c r="AO402" i="16" s="1"/>
  <c r="AL403" i="16"/>
  <c r="AO403" i="16" s="1"/>
  <c r="AL404" i="16"/>
  <c r="AO404" i="16" s="1"/>
  <c r="AL314" i="28"/>
  <c r="AO314" i="28" s="1"/>
  <c r="AL315" i="28"/>
  <c r="AO315" i="28" s="1"/>
  <c r="AL316" i="28"/>
  <c r="AO316" i="28" s="1"/>
  <c r="AL317" i="28"/>
  <c r="AO317" i="28" s="1"/>
  <c r="AL318" i="28"/>
  <c r="AO318" i="28" s="1"/>
  <c r="AL319" i="28"/>
  <c r="AO319" i="28" s="1"/>
  <c r="AL320" i="28"/>
  <c r="AO320" i="28" s="1"/>
  <c r="AL321" i="28"/>
  <c r="AO321" i="28" s="1"/>
  <c r="AL322" i="28"/>
  <c r="AO322" i="28" s="1"/>
  <c r="AL323" i="28"/>
  <c r="AO323" i="28" s="1"/>
  <c r="AL324" i="28"/>
  <c r="AO324" i="28" s="1"/>
  <c r="AL325" i="28"/>
  <c r="AO325" i="28" s="1"/>
  <c r="AL326" i="28"/>
  <c r="AO326" i="28" s="1"/>
  <c r="AL327" i="28"/>
  <c r="AO327" i="28" s="1"/>
  <c r="AL328" i="28"/>
  <c r="AO328" i="28" s="1"/>
  <c r="AL329" i="28"/>
  <c r="AO329" i="28" s="1"/>
  <c r="AL330" i="28"/>
  <c r="AO330" i="28" s="1"/>
  <c r="AL331" i="28"/>
  <c r="AO331" i="28" s="1"/>
  <c r="AL332" i="28"/>
  <c r="AO332" i="28" s="1"/>
  <c r="AL333" i="28"/>
  <c r="AO333" i="28" s="1"/>
  <c r="AL334" i="28"/>
  <c r="AO334" i="28" s="1"/>
  <c r="AL335" i="28"/>
  <c r="AO335" i="28" s="1"/>
  <c r="AL336" i="28"/>
  <c r="AO336" i="28" s="1"/>
  <c r="AL337" i="28"/>
  <c r="AO337" i="28" s="1"/>
  <c r="AL338" i="28"/>
  <c r="AO338" i="28" s="1"/>
  <c r="AL339" i="28"/>
  <c r="AO339" i="28" s="1"/>
  <c r="AL340" i="28"/>
  <c r="AO340" i="28" s="1"/>
  <c r="AL341" i="28"/>
  <c r="AO341" i="28" s="1"/>
  <c r="AL342" i="28"/>
  <c r="AO342" i="28" s="1"/>
  <c r="AL343" i="28"/>
  <c r="AO343" i="28" s="1"/>
  <c r="AL344" i="28"/>
  <c r="AO344" i="28" s="1"/>
  <c r="AL345" i="28"/>
  <c r="AO345" i="28" s="1"/>
  <c r="AL346" i="28"/>
  <c r="AO346" i="28" s="1"/>
  <c r="AL347" i="28"/>
  <c r="AO347" i="28" s="1"/>
  <c r="AL348" i="28"/>
  <c r="AO348" i="28" s="1"/>
  <c r="AL349" i="28"/>
  <c r="AO349" i="28" s="1"/>
  <c r="AL350" i="28"/>
  <c r="AO350" i="28" s="1"/>
  <c r="AL351" i="28"/>
  <c r="AO351" i="28" s="1"/>
  <c r="AL352" i="28"/>
  <c r="AO352" i="28" s="1"/>
  <c r="AL353" i="28"/>
  <c r="AO353" i="28" s="1"/>
  <c r="AL354" i="28"/>
  <c r="AO354" i="28" s="1"/>
  <c r="AL355" i="28"/>
  <c r="AO355" i="28" s="1"/>
  <c r="AL356" i="28"/>
  <c r="AO356" i="28" s="1"/>
  <c r="AL357" i="28"/>
  <c r="AO357" i="28" s="1"/>
  <c r="AL358" i="28"/>
  <c r="AO358" i="28" s="1"/>
  <c r="AL359" i="28"/>
  <c r="AO359" i="28" s="1"/>
  <c r="AL360" i="28"/>
  <c r="AO360" i="28" s="1"/>
  <c r="AL361" i="28"/>
  <c r="AO361" i="28" s="1"/>
  <c r="AL362" i="28"/>
  <c r="AO362" i="28" s="1"/>
  <c r="AL363" i="28"/>
  <c r="AO363" i="28" s="1"/>
  <c r="AL364" i="28"/>
  <c r="AO364" i="28" s="1"/>
  <c r="AL365" i="28"/>
  <c r="AO365" i="28" s="1"/>
  <c r="AL366" i="28"/>
  <c r="AO366" i="28" s="1"/>
  <c r="AL367" i="28"/>
  <c r="AO367" i="28" s="1"/>
  <c r="AL368" i="28"/>
  <c r="AO368" i="28" s="1"/>
  <c r="AL369" i="28"/>
  <c r="AO369" i="28" s="1"/>
  <c r="AL370" i="28"/>
  <c r="AO370" i="28" s="1"/>
  <c r="AL371" i="28"/>
  <c r="AO371" i="28" s="1"/>
  <c r="AL372" i="28"/>
  <c r="AO372" i="28" s="1"/>
  <c r="AL373" i="28"/>
  <c r="AO373" i="28" s="1"/>
  <c r="AL374" i="28"/>
  <c r="AO374" i="28" s="1"/>
  <c r="AL375" i="28"/>
  <c r="AO375" i="28" s="1"/>
  <c r="AL376" i="28"/>
  <c r="AO376" i="28" s="1"/>
  <c r="AL377" i="28"/>
  <c r="AO377" i="28" s="1"/>
  <c r="AL378" i="28"/>
  <c r="AO378" i="28" s="1"/>
  <c r="AL379" i="28"/>
  <c r="AO379" i="28" s="1"/>
  <c r="AL380" i="28"/>
  <c r="AO380" i="28" s="1"/>
  <c r="AL381" i="28"/>
  <c r="AO381" i="28" s="1"/>
  <c r="AL382" i="28"/>
  <c r="AO382" i="28" s="1"/>
  <c r="AL383" i="28"/>
  <c r="AO383" i="28" s="1"/>
  <c r="AL384" i="28"/>
  <c r="AO384" i="28" s="1"/>
  <c r="AL385" i="28"/>
  <c r="AO385" i="28" s="1"/>
  <c r="AL386" i="28"/>
  <c r="AO386" i="28" s="1"/>
  <c r="AL387" i="28"/>
  <c r="AO387" i="28" s="1"/>
  <c r="AL388" i="28"/>
  <c r="AO388" i="28" s="1"/>
  <c r="AL389" i="28"/>
  <c r="AO389" i="28" s="1"/>
  <c r="AL390" i="28"/>
  <c r="AO390" i="28" s="1"/>
  <c r="AL391" i="28"/>
  <c r="AO391" i="28" s="1"/>
  <c r="AL392" i="28"/>
  <c r="AO392" i="28" s="1"/>
  <c r="AL393" i="28"/>
  <c r="AO393" i="28" s="1"/>
  <c r="AL394" i="28"/>
  <c r="AO394" i="28" s="1"/>
  <c r="AL395" i="28"/>
  <c r="AO395" i="28" s="1"/>
  <c r="AL396" i="28"/>
  <c r="AO396" i="28" s="1"/>
  <c r="AL397" i="28"/>
  <c r="AO397" i="28" s="1"/>
  <c r="AL398" i="28"/>
  <c r="AO398" i="28" s="1"/>
  <c r="AL399" i="28"/>
  <c r="AO399" i="28" s="1"/>
  <c r="AL400" i="28"/>
  <c r="AO400" i="28" s="1"/>
  <c r="AL401" i="28"/>
  <c r="AO401" i="28" s="1"/>
  <c r="AL402" i="28"/>
  <c r="AO402" i="28" s="1"/>
  <c r="AL403" i="28"/>
  <c r="AO403" i="28" s="1"/>
  <c r="AL404" i="28"/>
  <c r="AO404" i="28" s="1"/>
  <c r="AL312" i="17"/>
  <c r="AO312" i="17" s="1"/>
  <c r="AL313" i="17"/>
  <c r="AO313" i="17" s="1"/>
  <c r="AL314" i="17"/>
  <c r="AO314" i="17" s="1"/>
  <c r="AL315" i="17"/>
  <c r="AO315" i="17" s="1"/>
  <c r="AL316" i="17"/>
  <c r="AO316" i="17" s="1"/>
  <c r="AL317" i="17"/>
  <c r="AO317" i="17" s="1"/>
  <c r="AL318" i="17"/>
  <c r="AO318" i="17" s="1"/>
  <c r="AL319" i="17"/>
  <c r="AO319" i="17" s="1"/>
  <c r="AL320" i="17"/>
  <c r="AO320" i="17" s="1"/>
  <c r="AL321" i="17"/>
  <c r="AO321" i="17" s="1"/>
  <c r="AL322" i="17"/>
  <c r="AO322" i="17" s="1"/>
  <c r="AL323" i="17"/>
  <c r="AO323" i="17" s="1"/>
  <c r="AL324" i="17"/>
  <c r="AO324" i="17" s="1"/>
  <c r="AL325" i="17"/>
  <c r="AO325" i="17" s="1"/>
  <c r="AL326" i="17"/>
  <c r="AO326" i="17" s="1"/>
  <c r="AL327" i="17"/>
  <c r="AO327" i="17" s="1"/>
  <c r="AL328" i="17"/>
  <c r="AO328" i="17" s="1"/>
  <c r="AL329" i="17"/>
  <c r="AO329" i="17" s="1"/>
  <c r="AL330" i="17"/>
  <c r="AO330" i="17" s="1"/>
  <c r="AL331" i="17"/>
  <c r="AO331" i="17" s="1"/>
  <c r="AL332" i="17"/>
  <c r="AO332" i="17" s="1"/>
  <c r="AL333" i="17"/>
  <c r="AO333" i="17" s="1"/>
  <c r="AL334" i="17"/>
  <c r="AO334" i="17" s="1"/>
  <c r="AL335" i="17"/>
  <c r="AO335" i="17" s="1"/>
  <c r="AL336" i="17"/>
  <c r="AO336" i="17" s="1"/>
  <c r="AL337" i="17"/>
  <c r="AO337" i="17" s="1"/>
  <c r="AL338" i="17"/>
  <c r="AO338" i="17" s="1"/>
  <c r="AL339" i="17"/>
  <c r="AO339" i="17" s="1"/>
  <c r="AL340" i="17"/>
  <c r="AO340" i="17" s="1"/>
  <c r="AL341" i="17"/>
  <c r="AO341" i="17" s="1"/>
  <c r="AL342" i="17"/>
  <c r="AO342" i="17" s="1"/>
  <c r="AL343" i="17"/>
  <c r="AO343" i="17" s="1"/>
  <c r="AL344" i="17"/>
  <c r="AO344" i="17" s="1"/>
  <c r="AL345" i="17"/>
  <c r="AO345" i="17" s="1"/>
  <c r="AL346" i="17"/>
  <c r="AO346" i="17" s="1"/>
  <c r="AL347" i="17"/>
  <c r="AO347" i="17" s="1"/>
  <c r="AL348" i="17"/>
  <c r="AO348" i="17" s="1"/>
  <c r="AL349" i="17"/>
  <c r="AO349" i="17" s="1"/>
  <c r="AL350" i="17"/>
  <c r="AO350" i="17" s="1"/>
  <c r="AL351" i="17"/>
  <c r="AO351" i="17" s="1"/>
  <c r="AL352" i="17"/>
  <c r="AO352" i="17" s="1"/>
  <c r="AL353" i="17"/>
  <c r="AO353" i="17" s="1"/>
  <c r="AL354" i="17"/>
  <c r="AO354" i="17" s="1"/>
  <c r="AL355" i="17"/>
  <c r="AO355" i="17" s="1"/>
  <c r="AL356" i="17"/>
  <c r="AO356" i="17" s="1"/>
  <c r="AL357" i="17"/>
  <c r="AO357" i="17" s="1"/>
  <c r="AL358" i="17"/>
  <c r="AO358" i="17" s="1"/>
  <c r="AL359" i="17"/>
  <c r="AO359" i="17" s="1"/>
  <c r="AL360" i="17"/>
  <c r="AO360" i="17" s="1"/>
  <c r="AL361" i="17"/>
  <c r="AO361" i="17" s="1"/>
  <c r="AL362" i="17"/>
  <c r="AO362" i="17" s="1"/>
  <c r="AL363" i="17"/>
  <c r="AO363" i="17" s="1"/>
  <c r="AL364" i="17"/>
  <c r="AO364" i="17" s="1"/>
  <c r="AL365" i="17"/>
  <c r="AO365" i="17" s="1"/>
  <c r="AL366" i="17"/>
  <c r="AO366" i="17" s="1"/>
  <c r="AL367" i="17"/>
  <c r="AO367" i="17" s="1"/>
  <c r="AL368" i="17"/>
  <c r="AO368" i="17" s="1"/>
  <c r="AL369" i="17"/>
  <c r="AO369" i="17" s="1"/>
  <c r="AL370" i="17"/>
  <c r="AO370" i="17" s="1"/>
  <c r="AL371" i="17"/>
  <c r="AO371" i="17" s="1"/>
  <c r="AL372" i="17"/>
  <c r="AO372" i="17" s="1"/>
  <c r="AL373" i="17"/>
  <c r="AO373" i="17" s="1"/>
  <c r="AL374" i="17"/>
  <c r="AO374" i="17" s="1"/>
  <c r="AL375" i="17"/>
  <c r="AO375" i="17" s="1"/>
  <c r="AL376" i="17"/>
  <c r="AO376" i="17" s="1"/>
  <c r="AL377" i="17"/>
  <c r="AO377" i="17" s="1"/>
  <c r="AL378" i="17"/>
  <c r="AO378" i="17" s="1"/>
  <c r="AL379" i="17"/>
  <c r="AO379" i="17" s="1"/>
  <c r="AL380" i="17"/>
  <c r="AO380" i="17" s="1"/>
  <c r="AL381" i="17"/>
  <c r="AO381" i="17" s="1"/>
  <c r="AL382" i="17"/>
  <c r="AO382" i="17" s="1"/>
  <c r="AL383" i="17"/>
  <c r="AO383" i="17" s="1"/>
  <c r="AL384" i="17"/>
  <c r="AO384" i="17" s="1"/>
  <c r="AL385" i="17"/>
  <c r="AO385" i="17" s="1"/>
  <c r="AL386" i="17"/>
  <c r="AO386" i="17" s="1"/>
  <c r="AL387" i="17"/>
  <c r="AO387" i="17" s="1"/>
  <c r="AL388" i="17"/>
  <c r="AO388" i="17" s="1"/>
  <c r="AL389" i="17"/>
  <c r="AO389" i="17" s="1"/>
  <c r="AL390" i="17"/>
  <c r="AO390" i="17" s="1"/>
  <c r="AL391" i="17"/>
  <c r="AO391" i="17" s="1"/>
  <c r="AL392" i="17"/>
  <c r="AO392" i="17" s="1"/>
  <c r="AL393" i="17"/>
  <c r="AO393" i="17" s="1"/>
  <c r="AL394" i="17"/>
  <c r="AO394" i="17" s="1"/>
  <c r="AL395" i="17"/>
  <c r="AO395" i="17" s="1"/>
  <c r="AL396" i="17"/>
  <c r="AO396" i="17" s="1"/>
  <c r="AL397" i="17"/>
  <c r="AO397" i="17" s="1"/>
  <c r="AL398" i="17"/>
  <c r="AO398" i="17" s="1"/>
  <c r="AL399" i="17"/>
  <c r="AO399" i="17" s="1"/>
  <c r="AL400" i="17"/>
  <c r="AO400" i="17" s="1"/>
  <c r="AL401" i="17"/>
  <c r="AO401" i="17" s="1"/>
  <c r="AL402" i="17"/>
  <c r="AO402" i="17" s="1"/>
  <c r="AL403" i="17"/>
  <c r="AO403" i="17" s="1"/>
  <c r="AL404" i="17"/>
  <c r="AO404" i="17" s="1"/>
  <c r="AL224" i="16"/>
  <c r="AL225" i="16"/>
  <c r="AL226" i="16"/>
  <c r="AL227" i="16"/>
  <c r="AL228" i="16"/>
  <c r="AL229" i="16"/>
  <c r="AL230" i="16"/>
  <c r="AL231" i="16"/>
  <c r="AL232" i="16"/>
  <c r="AL233" i="16"/>
  <c r="AL234" i="16"/>
  <c r="AL235" i="16"/>
  <c r="AL236" i="16"/>
  <c r="AL237" i="16"/>
  <c r="AL238" i="16"/>
  <c r="AL239" i="16"/>
  <c r="AL240" i="16"/>
  <c r="AL241" i="16"/>
  <c r="AL242" i="16"/>
  <c r="AL243" i="16"/>
  <c r="AL244" i="16"/>
  <c r="AL245" i="16"/>
  <c r="AL246" i="16"/>
  <c r="AL247" i="16"/>
  <c r="AL248" i="16"/>
  <c r="AL249" i="16"/>
  <c r="AL250" i="16"/>
  <c r="AL251" i="16"/>
  <c r="AL252" i="16"/>
  <c r="AL253" i="16"/>
  <c r="AL254" i="16"/>
  <c r="AL255" i="16"/>
  <c r="AL256" i="16"/>
  <c r="AO256" i="16" s="1"/>
  <c r="AL257" i="16"/>
  <c r="AO257" i="16" s="1"/>
  <c r="AL258" i="16"/>
  <c r="AO258" i="16" s="1"/>
  <c r="AL259" i="16"/>
  <c r="AO259" i="16" s="1"/>
  <c r="AL260" i="16"/>
  <c r="AO260" i="16" s="1"/>
  <c r="AL261" i="16"/>
  <c r="AO261" i="16" s="1"/>
  <c r="AL262" i="16"/>
  <c r="AO262" i="16" s="1"/>
  <c r="AL263" i="16"/>
  <c r="AO263" i="16" s="1"/>
  <c r="AL264" i="16"/>
  <c r="AO264" i="16" s="1"/>
  <c r="AL265" i="16"/>
  <c r="AO265" i="16" s="1"/>
  <c r="AL266" i="16"/>
  <c r="AO266" i="16" s="1"/>
  <c r="AL267" i="16"/>
  <c r="AO267" i="16" s="1"/>
  <c r="AL268" i="16"/>
  <c r="AO268" i="16" s="1"/>
  <c r="AL269" i="16"/>
  <c r="AO269" i="16" s="1"/>
  <c r="AL270" i="16"/>
  <c r="AO270" i="16" s="1"/>
  <c r="AL271" i="16"/>
  <c r="AO271" i="16" s="1"/>
  <c r="AL272" i="16"/>
  <c r="AO272" i="16" s="1"/>
  <c r="AL273" i="16"/>
  <c r="AO273" i="16" s="1"/>
  <c r="AL274" i="16"/>
  <c r="AO274" i="16" s="1"/>
  <c r="AL275" i="16"/>
  <c r="AO275" i="16" s="1"/>
  <c r="AL276" i="16"/>
  <c r="AO276" i="16" s="1"/>
  <c r="AL277" i="16"/>
  <c r="AO277" i="16" s="1"/>
  <c r="AL278" i="16"/>
  <c r="AO278" i="16" s="1"/>
  <c r="AL279" i="16"/>
  <c r="AO279" i="16" s="1"/>
  <c r="AL280" i="16"/>
  <c r="AO280" i="16" s="1"/>
  <c r="AL281" i="16"/>
  <c r="AO281" i="16" s="1"/>
  <c r="AL282" i="16"/>
  <c r="AO282" i="16" s="1"/>
  <c r="AL283" i="16"/>
  <c r="AO283" i="16" s="1"/>
  <c r="AL284" i="16"/>
  <c r="AO284" i="16" s="1"/>
  <c r="AL285" i="16"/>
  <c r="AO285" i="16" s="1"/>
  <c r="AL286" i="16"/>
  <c r="AO286" i="16" s="1"/>
  <c r="AL287" i="16"/>
  <c r="AO287" i="16" s="1"/>
  <c r="AL288" i="16"/>
  <c r="AO288" i="16" s="1"/>
  <c r="AL289" i="16"/>
  <c r="AO289" i="16" s="1"/>
  <c r="AL290" i="16"/>
  <c r="AO290" i="16" s="1"/>
  <c r="AL291" i="16"/>
  <c r="AO291" i="16" s="1"/>
  <c r="AL292" i="16"/>
  <c r="AO292" i="16" s="1"/>
  <c r="AL293" i="16"/>
  <c r="AO293" i="16" s="1"/>
  <c r="AL294" i="16"/>
  <c r="AO294" i="16" s="1"/>
  <c r="AL295" i="16"/>
  <c r="AO295" i="16" s="1"/>
  <c r="AL296" i="16"/>
  <c r="AO296" i="16" s="1"/>
  <c r="AL297" i="16"/>
  <c r="AO297" i="16" s="1"/>
  <c r="AL298" i="16"/>
  <c r="AO298" i="16" s="1"/>
  <c r="AL299" i="16"/>
  <c r="AO299" i="16" s="1"/>
  <c r="AL300" i="16"/>
  <c r="AO300" i="16" s="1"/>
  <c r="AL301" i="16"/>
  <c r="AO301" i="16" s="1"/>
  <c r="AL302" i="16"/>
  <c r="AO302" i="16" s="1"/>
  <c r="AL303" i="16"/>
  <c r="AO303" i="16" s="1"/>
  <c r="AL304" i="16"/>
  <c r="AO304" i="16" s="1"/>
  <c r="AL305" i="16"/>
  <c r="AO305" i="16" s="1"/>
  <c r="AL306" i="16"/>
  <c r="AO306" i="16" s="1"/>
  <c r="AL307" i="16"/>
  <c r="AO307" i="16" s="1"/>
  <c r="AL308" i="16"/>
  <c r="AO308" i="16" s="1"/>
  <c r="AL309" i="16"/>
  <c r="AO309" i="16" s="1"/>
  <c r="AL310" i="16"/>
  <c r="AO310" i="16" s="1"/>
  <c r="AL311" i="16"/>
  <c r="AO311" i="16" s="1"/>
  <c r="AL226" i="28"/>
  <c r="AL227" i="28"/>
  <c r="AL228" i="28"/>
  <c r="AL229" i="28"/>
  <c r="AL230" i="28"/>
  <c r="AL231" i="28"/>
  <c r="AL232" i="28"/>
  <c r="AL233" i="28"/>
  <c r="AL234" i="28"/>
  <c r="AL235" i="28"/>
  <c r="AL236" i="28"/>
  <c r="AL237" i="28"/>
  <c r="AL238" i="28"/>
  <c r="AL239" i="28"/>
  <c r="AL240" i="28"/>
  <c r="AL241" i="28"/>
  <c r="AL242" i="28"/>
  <c r="AL243" i="28"/>
  <c r="AL244" i="28"/>
  <c r="AL245" i="28"/>
  <c r="AL246" i="28"/>
  <c r="AL247" i="28"/>
  <c r="AL248" i="28"/>
  <c r="AL249" i="28"/>
  <c r="AL250" i="28"/>
  <c r="AL251" i="28"/>
  <c r="AL252" i="28"/>
  <c r="AL253" i="28"/>
  <c r="AL254" i="28"/>
  <c r="AL255" i="28"/>
  <c r="AL256" i="28"/>
  <c r="AO256" i="28" s="1"/>
  <c r="AL257" i="28"/>
  <c r="AO257" i="28" s="1"/>
  <c r="AL258" i="28"/>
  <c r="AO258" i="28" s="1"/>
  <c r="AL259" i="28"/>
  <c r="AO259" i="28" s="1"/>
  <c r="AL260" i="28"/>
  <c r="AO260" i="28" s="1"/>
  <c r="AL261" i="28"/>
  <c r="AO261" i="28" s="1"/>
  <c r="AL262" i="28"/>
  <c r="AO262" i="28" s="1"/>
  <c r="AL263" i="28"/>
  <c r="AO263" i="28" s="1"/>
  <c r="AL264" i="28"/>
  <c r="AO264" i="28" s="1"/>
  <c r="AL265" i="28"/>
  <c r="AO265" i="28" s="1"/>
  <c r="AL266" i="28"/>
  <c r="AO266" i="28" s="1"/>
  <c r="AL267" i="28"/>
  <c r="AO267" i="28" s="1"/>
  <c r="AL268" i="28"/>
  <c r="AO268" i="28" s="1"/>
  <c r="AL269" i="28"/>
  <c r="AO269" i="28" s="1"/>
  <c r="AL270" i="28"/>
  <c r="AO270" i="28" s="1"/>
  <c r="AL271" i="28"/>
  <c r="AO271" i="28" s="1"/>
  <c r="AL272" i="28"/>
  <c r="AO272" i="28" s="1"/>
  <c r="AL273" i="28"/>
  <c r="AO273" i="28" s="1"/>
  <c r="AL274" i="28"/>
  <c r="AO274" i="28" s="1"/>
  <c r="AL275" i="28"/>
  <c r="AO275" i="28" s="1"/>
  <c r="AL276" i="28"/>
  <c r="AO276" i="28" s="1"/>
  <c r="AL277" i="28"/>
  <c r="AO277" i="28" s="1"/>
  <c r="AL278" i="28"/>
  <c r="AO278" i="28" s="1"/>
  <c r="AL279" i="28"/>
  <c r="AO279" i="28" s="1"/>
  <c r="AL280" i="28"/>
  <c r="AO280" i="28" s="1"/>
  <c r="AL281" i="28"/>
  <c r="AO281" i="28" s="1"/>
  <c r="AL282" i="28"/>
  <c r="AO282" i="28" s="1"/>
  <c r="AL283" i="28"/>
  <c r="AO283" i="28" s="1"/>
  <c r="AL284" i="28"/>
  <c r="AO284" i="28" s="1"/>
  <c r="AL285" i="28"/>
  <c r="AO285" i="28" s="1"/>
  <c r="AL286" i="28"/>
  <c r="AO286" i="28" s="1"/>
  <c r="AL287" i="28"/>
  <c r="AO287" i="28" s="1"/>
  <c r="AL288" i="28"/>
  <c r="AO288" i="28" s="1"/>
  <c r="AL289" i="28"/>
  <c r="AO289" i="28" s="1"/>
  <c r="AL290" i="28"/>
  <c r="AO290" i="28" s="1"/>
  <c r="AL291" i="28"/>
  <c r="AO291" i="28" s="1"/>
  <c r="AL292" i="28"/>
  <c r="AO292" i="28" s="1"/>
  <c r="AL293" i="28"/>
  <c r="AO293" i="28" s="1"/>
  <c r="AL294" i="28"/>
  <c r="AO294" i="28" s="1"/>
  <c r="AL295" i="28"/>
  <c r="AO295" i="28" s="1"/>
  <c r="AL296" i="28"/>
  <c r="AO296" i="28" s="1"/>
  <c r="AL297" i="28"/>
  <c r="AO297" i="28" s="1"/>
  <c r="AL298" i="28"/>
  <c r="AO298" i="28" s="1"/>
  <c r="AL299" i="28"/>
  <c r="AO299" i="28" s="1"/>
  <c r="AL300" i="28"/>
  <c r="AO300" i="28" s="1"/>
  <c r="AL301" i="28"/>
  <c r="AO301" i="28" s="1"/>
  <c r="AL302" i="28"/>
  <c r="AO302" i="28" s="1"/>
  <c r="AL303" i="28"/>
  <c r="AO303" i="28" s="1"/>
  <c r="AL304" i="28"/>
  <c r="AO304" i="28" s="1"/>
  <c r="AL305" i="28"/>
  <c r="AO305" i="28" s="1"/>
  <c r="AL306" i="28"/>
  <c r="AO306" i="28" s="1"/>
  <c r="AL307" i="28"/>
  <c r="AO307" i="28" s="1"/>
  <c r="AL308" i="28"/>
  <c r="AO308" i="28" s="1"/>
  <c r="AL309" i="28"/>
  <c r="AO309" i="28" s="1"/>
  <c r="AL310" i="28"/>
  <c r="AO310" i="28" s="1"/>
  <c r="AL311" i="28"/>
  <c r="AO311" i="28" s="1"/>
  <c r="AL312" i="28"/>
  <c r="AO312" i="28" s="1"/>
  <c r="AL313" i="28"/>
  <c r="AO313" i="28" s="1"/>
  <c r="AL224" i="17"/>
  <c r="AL225" i="17"/>
  <c r="AL226" i="17"/>
  <c r="AL227" i="17"/>
  <c r="AL228" i="17"/>
  <c r="AL229" i="17"/>
  <c r="AL230" i="17"/>
  <c r="AL231" i="17"/>
  <c r="AL232" i="17"/>
  <c r="AL233" i="17"/>
  <c r="AL234" i="17"/>
  <c r="AL235" i="17"/>
  <c r="AL236" i="17"/>
  <c r="AL237" i="17"/>
  <c r="AL238" i="17"/>
  <c r="AL239" i="17"/>
  <c r="AL240" i="17"/>
  <c r="AL241" i="17"/>
  <c r="AL242" i="17"/>
  <c r="AL243" i="17"/>
  <c r="AL244" i="17"/>
  <c r="AL245" i="17"/>
  <c r="AL246" i="17"/>
  <c r="AL247" i="17"/>
  <c r="AL248" i="17"/>
  <c r="AL249" i="17"/>
  <c r="AL250" i="17"/>
  <c r="AL251" i="17"/>
  <c r="AL252" i="17"/>
  <c r="AL253" i="17"/>
  <c r="AL254" i="17"/>
  <c r="AL255" i="17"/>
  <c r="AL256" i="17"/>
  <c r="AO256" i="17" s="1"/>
  <c r="AL257" i="17"/>
  <c r="AO257" i="17" s="1"/>
  <c r="AL258" i="17"/>
  <c r="AO258" i="17" s="1"/>
  <c r="AL259" i="17"/>
  <c r="AO259" i="17" s="1"/>
  <c r="AL260" i="17"/>
  <c r="AO260" i="17" s="1"/>
  <c r="AL261" i="17"/>
  <c r="AO261" i="17" s="1"/>
  <c r="AL262" i="17"/>
  <c r="AO262" i="17" s="1"/>
  <c r="AL263" i="17"/>
  <c r="AO263" i="17" s="1"/>
  <c r="AL264" i="17"/>
  <c r="AO264" i="17" s="1"/>
  <c r="AL265" i="17"/>
  <c r="AO265" i="17" s="1"/>
  <c r="AL266" i="17"/>
  <c r="AO266" i="17" s="1"/>
  <c r="AL267" i="17"/>
  <c r="AO267" i="17" s="1"/>
  <c r="AL268" i="17"/>
  <c r="AO268" i="17" s="1"/>
  <c r="AL269" i="17"/>
  <c r="AO269" i="17" s="1"/>
  <c r="AL270" i="17"/>
  <c r="AO270" i="17" s="1"/>
  <c r="AL271" i="17"/>
  <c r="AO271" i="17" s="1"/>
  <c r="AL272" i="17"/>
  <c r="AO272" i="17" s="1"/>
  <c r="AL273" i="17"/>
  <c r="AO273" i="17" s="1"/>
  <c r="AL274" i="17"/>
  <c r="AO274" i="17" s="1"/>
  <c r="AL275" i="17"/>
  <c r="AO275" i="17" s="1"/>
  <c r="AL276" i="17"/>
  <c r="AO276" i="17" s="1"/>
  <c r="AL277" i="17"/>
  <c r="AO277" i="17" s="1"/>
  <c r="AL278" i="17"/>
  <c r="AO278" i="17" s="1"/>
  <c r="AL279" i="17"/>
  <c r="AO279" i="17" s="1"/>
  <c r="AL280" i="17"/>
  <c r="AO280" i="17" s="1"/>
  <c r="AL281" i="17"/>
  <c r="AO281" i="17" s="1"/>
  <c r="AL282" i="17"/>
  <c r="AO282" i="17" s="1"/>
  <c r="AL283" i="17"/>
  <c r="AO283" i="17" s="1"/>
  <c r="AL284" i="17"/>
  <c r="AO284" i="17" s="1"/>
  <c r="AL285" i="17"/>
  <c r="AO285" i="17" s="1"/>
  <c r="AL286" i="17"/>
  <c r="AO286" i="17" s="1"/>
  <c r="AL287" i="17"/>
  <c r="AO287" i="17" s="1"/>
  <c r="AL288" i="17"/>
  <c r="AO288" i="17" s="1"/>
  <c r="AL289" i="17"/>
  <c r="AO289" i="17" s="1"/>
  <c r="AL290" i="17"/>
  <c r="AO290" i="17" s="1"/>
  <c r="AL291" i="17"/>
  <c r="AO291" i="17" s="1"/>
  <c r="AL292" i="17"/>
  <c r="AO292" i="17" s="1"/>
  <c r="AL293" i="17"/>
  <c r="AO293" i="17" s="1"/>
  <c r="AL294" i="17"/>
  <c r="AO294" i="17" s="1"/>
  <c r="AL295" i="17"/>
  <c r="AO295" i="17" s="1"/>
  <c r="AL296" i="17"/>
  <c r="AO296" i="17" s="1"/>
  <c r="AL297" i="17"/>
  <c r="AO297" i="17" s="1"/>
  <c r="AL298" i="17"/>
  <c r="AO298" i="17" s="1"/>
  <c r="AL299" i="17"/>
  <c r="AO299" i="17" s="1"/>
  <c r="AL300" i="17"/>
  <c r="AO300" i="17" s="1"/>
  <c r="AL301" i="17"/>
  <c r="AO301" i="17" s="1"/>
  <c r="AL302" i="17"/>
  <c r="AO302" i="17" s="1"/>
  <c r="AL303" i="17"/>
  <c r="AO303" i="17" s="1"/>
  <c r="AL304" i="17"/>
  <c r="AO304" i="17" s="1"/>
  <c r="AL305" i="17"/>
  <c r="AO305" i="17" s="1"/>
  <c r="AL306" i="17"/>
  <c r="AO306" i="17" s="1"/>
  <c r="AL307" i="17"/>
  <c r="AO307" i="17" s="1"/>
  <c r="AL308" i="17"/>
  <c r="AO308" i="17" s="1"/>
  <c r="AL309" i="17"/>
  <c r="AO309" i="17" s="1"/>
  <c r="AL310" i="17"/>
  <c r="AO310" i="17" s="1"/>
  <c r="AL311" i="17"/>
  <c r="AO311" i="17" s="1"/>
  <c r="AL193" i="16"/>
  <c r="AL195" i="16"/>
  <c r="AL196" i="16"/>
  <c r="AL197" i="16"/>
  <c r="AL198" i="16"/>
  <c r="AL199" i="16"/>
  <c r="AL200" i="16"/>
  <c r="AL201" i="16"/>
  <c r="AL202" i="16"/>
  <c r="AL203" i="16"/>
  <c r="AL204" i="16"/>
  <c r="AL205" i="16"/>
  <c r="AL206" i="16"/>
  <c r="AL207" i="16"/>
  <c r="AL208" i="16"/>
  <c r="AL209" i="16"/>
  <c r="AL210" i="16"/>
  <c r="AL211" i="16"/>
  <c r="AL212" i="16"/>
  <c r="AL213" i="16"/>
  <c r="AL214" i="16"/>
  <c r="AL215" i="16"/>
  <c r="AL216" i="16"/>
  <c r="AL217" i="16"/>
  <c r="AL218" i="16"/>
  <c r="AL219" i="16"/>
  <c r="AL220" i="16"/>
  <c r="AL221" i="16"/>
  <c r="AL222" i="16"/>
  <c r="AL223" i="16"/>
  <c r="AL195" i="28"/>
  <c r="AL196" i="28"/>
  <c r="AL197" i="28"/>
  <c r="AL198" i="28"/>
  <c r="AL199" i="28"/>
  <c r="AL200" i="28"/>
  <c r="AL201" i="28"/>
  <c r="AL202" i="28"/>
  <c r="AL203" i="28"/>
  <c r="AL204" i="28"/>
  <c r="AL205" i="28"/>
  <c r="AL206" i="28"/>
  <c r="AL207" i="28"/>
  <c r="AL208" i="28"/>
  <c r="AL209" i="28"/>
  <c r="AL210" i="28"/>
  <c r="AL211" i="28"/>
  <c r="AL212" i="28"/>
  <c r="AL213" i="28"/>
  <c r="AL214" i="28"/>
  <c r="AL215" i="28"/>
  <c r="AL216" i="28"/>
  <c r="AL217" i="28"/>
  <c r="AL218" i="28"/>
  <c r="AL219" i="28"/>
  <c r="AL220" i="28"/>
  <c r="AL221" i="28"/>
  <c r="AL222" i="28"/>
  <c r="AL223" i="28"/>
  <c r="AL224" i="28"/>
  <c r="AL225" i="28"/>
  <c r="AL193" i="17"/>
  <c r="AL195" i="17"/>
  <c r="AL196" i="17"/>
  <c r="AL197" i="17"/>
  <c r="AL198" i="17"/>
  <c r="AL199" i="17"/>
  <c r="AL200" i="17"/>
  <c r="AL201" i="17"/>
  <c r="AL202" i="17"/>
  <c r="AL203" i="17"/>
  <c r="AL204" i="17"/>
  <c r="AL205" i="17"/>
  <c r="AL206" i="17"/>
  <c r="AL207" i="17"/>
  <c r="AL208" i="17"/>
  <c r="AL209" i="17"/>
  <c r="AL210" i="17"/>
  <c r="AL211" i="17"/>
  <c r="AL212" i="17"/>
  <c r="AL213" i="17"/>
  <c r="AL214" i="17"/>
  <c r="AL215" i="17"/>
  <c r="AL216" i="17"/>
  <c r="AL217" i="17"/>
  <c r="AL218" i="17"/>
  <c r="AL219" i="17"/>
  <c r="AL220" i="17"/>
  <c r="AL221" i="17"/>
  <c r="AL222" i="17"/>
  <c r="AL223" i="17"/>
  <c r="AL158" i="16"/>
  <c r="AL159" i="16"/>
  <c r="AL160" i="16"/>
  <c r="AL161" i="16"/>
  <c r="AL162" i="16"/>
  <c r="AL164" i="16"/>
  <c r="AL165" i="16"/>
  <c r="AL166" i="16"/>
  <c r="AL167" i="16"/>
  <c r="AL168" i="16"/>
  <c r="AL169" i="16"/>
  <c r="AL170" i="16"/>
  <c r="AL171" i="16"/>
  <c r="AL172" i="16"/>
  <c r="AL173" i="16"/>
  <c r="AL174" i="16"/>
  <c r="AL175" i="16"/>
  <c r="AL176" i="16"/>
  <c r="AL177" i="16"/>
  <c r="AL178" i="16"/>
  <c r="AL179" i="16"/>
  <c r="AL180" i="16"/>
  <c r="AL181" i="16"/>
  <c r="AL182" i="16"/>
  <c r="AL183" i="16"/>
  <c r="AL184" i="16"/>
  <c r="AL185" i="16"/>
  <c r="AL186" i="16"/>
  <c r="AL187" i="16"/>
  <c r="AL188" i="16"/>
  <c r="AL189" i="16"/>
  <c r="AL190" i="16"/>
  <c r="AL191" i="16"/>
  <c r="AL192" i="16"/>
  <c r="AL160" i="28"/>
  <c r="AL161" i="28"/>
  <c r="AL162" i="28"/>
  <c r="AL164" i="28"/>
  <c r="AL165" i="28"/>
  <c r="AL166" i="28"/>
  <c r="AL167" i="28"/>
  <c r="AL168" i="28"/>
  <c r="AL169" i="28"/>
  <c r="AL170" i="28"/>
  <c r="AL171" i="28"/>
  <c r="AL172" i="28"/>
  <c r="AL173" i="28"/>
  <c r="AL174" i="28"/>
  <c r="AL175" i="28"/>
  <c r="AL176" i="28"/>
  <c r="AL177" i="28"/>
  <c r="AL178" i="28"/>
  <c r="AL179" i="28"/>
  <c r="AL180" i="28"/>
  <c r="AL181" i="28"/>
  <c r="AL182" i="28"/>
  <c r="AL183" i="28"/>
  <c r="AL184" i="28"/>
  <c r="AL185" i="28"/>
  <c r="AL186" i="28"/>
  <c r="AL187" i="28"/>
  <c r="AL188" i="28"/>
  <c r="AL189" i="28"/>
  <c r="AL190" i="28"/>
  <c r="AL191" i="28"/>
  <c r="AL192" i="28"/>
  <c r="AL193" i="28"/>
  <c r="AL158" i="17"/>
  <c r="AL159" i="17"/>
  <c r="AL160" i="17"/>
  <c r="AL161" i="17"/>
  <c r="AL162" i="17"/>
  <c r="AL164" i="17"/>
  <c r="AL165" i="17"/>
  <c r="AL166" i="17"/>
  <c r="AL167" i="17"/>
  <c r="AL168" i="17"/>
  <c r="AL169" i="17"/>
  <c r="AL170" i="17"/>
  <c r="AL171" i="17"/>
  <c r="AL172" i="17"/>
  <c r="AL173" i="17"/>
  <c r="AL174" i="17"/>
  <c r="AL175" i="17"/>
  <c r="AL176" i="17"/>
  <c r="AL177" i="17"/>
  <c r="AL178" i="17"/>
  <c r="AL179" i="17"/>
  <c r="AL180" i="17"/>
  <c r="AL181" i="17"/>
  <c r="AL182" i="17"/>
  <c r="AL183" i="17"/>
  <c r="AL184" i="17"/>
  <c r="AL185" i="17"/>
  <c r="AL186" i="17"/>
  <c r="AL187" i="17"/>
  <c r="AL188" i="17"/>
  <c r="AL189" i="17"/>
  <c r="AL190" i="17"/>
  <c r="AL191" i="17"/>
  <c r="AL192" i="17"/>
  <c r="AL42" i="16"/>
  <c r="AL43" i="16"/>
  <c r="AL44" i="16"/>
  <c r="AL45" i="16"/>
  <c r="AL46" i="16"/>
  <c r="AL47" i="16"/>
  <c r="AL48" i="16"/>
  <c r="AL49" i="16"/>
  <c r="AL50" i="16"/>
  <c r="AL51" i="16"/>
  <c r="AL52" i="16"/>
  <c r="AL53" i="16"/>
  <c r="AL54" i="16"/>
  <c r="AL55" i="16"/>
  <c r="AL56" i="16"/>
  <c r="AL57" i="16"/>
  <c r="AL58" i="16"/>
  <c r="AL59" i="16"/>
  <c r="AL60" i="16"/>
  <c r="AL61" i="16"/>
  <c r="AL62" i="16"/>
  <c r="AL63" i="16"/>
  <c r="AL64" i="16"/>
  <c r="AL65" i="16"/>
  <c r="AL66" i="16"/>
  <c r="AL67" i="16"/>
  <c r="AL68" i="16"/>
  <c r="AL69" i="16"/>
  <c r="AL70" i="16"/>
  <c r="AL71" i="16"/>
  <c r="AL72" i="16"/>
  <c r="AL73" i="16"/>
  <c r="AL74" i="16"/>
  <c r="AL75" i="16"/>
  <c r="AL76" i="16"/>
  <c r="AL77" i="16"/>
  <c r="AL78" i="16"/>
  <c r="AL79" i="16"/>
  <c r="AL80" i="16"/>
  <c r="AL81" i="16"/>
  <c r="AL82" i="16"/>
  <c r="AL83" i="16"/>
  <c r="AL84" i="16"/>
  <c r="AL85" i="16"/>
  <c r="AL86" i="16"/>
  <c r="AL87" i="16"/>
  <c r="AL88" i="16"/>
  <c r="AL89" i="16"/>
  <c r="AL90" i="16"/>
  <c r="AL91" i="16"/>
  <c r="AL92" i="16"/>
  <c r="AL93" i="16"/>
  <c r="AL94" i="16"/>
  <c r="AL95" i="16"/>
  <c r="AL96" i="16"/>
  <c r="AL97" i="16"/>
  <c r="AL98" i="16"/>
  <c r="AL99" i="16"/>
  <c r="AL100" i="16"/>
  <c r="AL101" i="16"/>
  <c r="AL103" i="16"/>
  <c r="AL104" i="16"/>
  <c r="AL105" i="16"/>
  <c r="AL106" i="16"/>
  <c r="AL107" i="16"/>
  <c r="AL108" i="16"/>
  <c r="AL109" i="16"/>
  <c r="AL110" i="16"/>
  <c r="AL111" i="16"/>
  <c r="AL112" i="16"/>
  <c r="AL113" i="16"/>
  <c r="AL114" i="16"/>
  <c r="AL115" i="16"/>
  <c r="AL116" i="16"/>
  <c r="AL117" i="16"/>
  <c r="AL118" i="16"/>
  <c r="AL119" i="16"/>
  <c r="AL120" i="16"/>
  <c r="AL121" i="16"/>
  <c r="AL122" i="16"/>
  <c r="AL123" i="16"/>
  <c r="AL124" i="16"/>
  <c r="AL125" i="16"/>
  <c r="AL126" i="16"/>
  <c r="AL127" i="16"/>
  <c r="AL128" i="16"/>
  <c r="AL129" i="16"/>
  <c r="AL130" i="16"/>
  <c r="AL131" i="16"/>
  <c r="AL132" i="16"/>
  <c r="AL133" i="16"/>
  <c r="AL134" i="16"/>
  <c r="AL135" i="16"/>
  <c r="AL136" i="16"/>
  <c r="AL137" i="16"/>
  <c r="AL138" i="16"/>
  <c r="AL139" i="16"/>
  <c r="AL140" i="16"/>
  <c r="AL141" i="16"/>
  <c r="AL142" i="16"/>
  <c r="AL143" i="16"/>
  <c r="AL144" i="16"/>
  <c r="AL145" i="16"/>
  <c r="AL146" i="16"/>
  <c r="AL147" i="16"/>
  <c r="AL148" i="16"/>
  <c r="AL149" i="16"/>
  <c r="AL150" i="16"/>
  <c r="AL151" i="16"/>
  <c r="AL152" i="16"/>
  <c r="AL153" i="16"/>
  <c r="AL154" i="16"/>
  <c r="AL155" i="16"/>
  <c r="AL156" i="16"/>
  <c r="AL157" i="16"/>
  <c r="AL44" i="28"/>
  <c r="AL43" i="28"/>
  <c r="AL42" i="28"/>
  <c r="AL45" i="28"/>
  <c r="AL46" i="28"/>
  <c r="AL47" i="28"/>
  <c r="AL48" i="28"/>
  <c r="AL49" i="28"/>
  <c r="AL50" i="28"/>
  <c r="AL51" i="28"/>
  <c r="AL52" i="28"/>
  <c r="AL53" i="28"/>
  <c r="AL54" i="28"/>
  <c r="AL55" i="28"/>
  <c r="AL56" i="28"/>
  <c r="AL57" i="28"/>
  <c r="AL58" i="28"/>
  <c r="AL59" i="28"/>
  <c r="AL60" i="28"/>
  <c r="AL61" i="28"/>
  <c r="AL62" i="28"/>
  <c r="AL63" i="28"/>
  <c r="AL64" i="28"/>
  <c r="AL65" i="28"/>
  <c r="AL66" i="28"/>
  <c r="AL67" i="28"/>
  <c r="AL68" i="28"/>
  <c r="AL69" i="28"/>
  <c r="AL70" i="28"/>
  <c r="AL71" i="28"/>
  <c r="AL72" i="28"/>
  <c r="AL73" i="28"/>
  <c r="AL74" i="28"/>
  <c r="AL75" i="28"/>
  <c r="AL76" i="28"/>
  <c r="AL77" i="28"/>
  <c r="AL78" i="28"/>
  <c r="AL79" i="28"/>
  <c r="AL80" i="28"/>
  <c r="AL81" i="28"/>
  <c r="AL82" i="28"/>
  <c r="AL83" i="28"/>
  <c r="AL84" i="28"/>
  <c r="AL85" i="28"/>
  <c r="AL86" i="28"/>
  <c r="AL87" i="28"/>
  <c r="AL88" i="28"/>
  <c r="AL89" i="28"/>
  <c r="AL90" i="28"/>
  <c r="AL91" i="28"/>
  <c r="AL92" i="28"/>
  <c r="AL93" i="28"/>
  <c r="AL94" i="28"/>
  <c r="AL95" i="28"/>
  <c r="AL96" i="28"/>
  <c r="AL97" i="28"/>
  <c r="AL98" i="28"/>
  <c r="AL99" i="28"/>
  <c r="AL100" i="28"/>
  <c r="AL101" i="28"/>
  <c r="AL103" i="28"/>
  <c r="AL104" i="28"/>
  <c r="AL105" i="28"/>
  <c r="AL106" i="28"/>
  <c r="AL107" i="28"/>
  <c r="AL108" i="28"/>
  <c r="AL109" i="28"/>
  <c r="AL110" i="28"/>
  <c r="AL111" i="28"/>
  <c r="AL112" i="28"/>
  <c r="AL113" i="28"/>
  <c r="AL114" i="28"/>
  <c r="AL115" i="28"/>
  <c r="AL116" i="28"/>
  <c r="AL117" i="28"/>
  <c r="AL118" i="28"/>
  <c r="AL119" i="28"/>
  <c r="AL120" i="28"/>
  <c r="AL121" i="28"/>
  <c r="AL122" i="28"/>
  <c r="AL123" i="28"/>
  <c r="AL124" i="28"/>
  <c r="AL125" i="28"/>
  <c r="AL126" i="28"/>
  <c r="AL127" i="28"/>
  <c r="AL128" i="28"/>
  <c r="AL129" i="28"/>
  <c r="AL130" i="28"/>
  <c r="AL131" i="28"/>
  <c r="AL132" i="28"/>
  <c r="AL133" i="28"/>
  <c r="AL134" i="28"/>
  <c r="AL135" i="28"/>
  <c r="AL136" i="28"/>
  <c r="AL137" i="28"/>
  <c r="AL138" i="28"/>
  <c r="AL139" i="28"/>
  <c r="AL140" i="28"/>
  <c r="AL141" i="28"/>
  <c r="AL142" i="28"/>
  <c r="AL143" i="28"/>
  <c r="AL144" i="28"/>
  <c r="AL145" i="28"/>
  <c r="AL146" i="28"/>
  <c r="AL147" i="28"/>
  <c r="AL148" i="28"/>
  <c r="AL149" i="28"/>
  <c r="AL150" i="28"/>
  <c r="AL151" i="28"/>
  <c r="AL152" i="28"/>
  <c r="AL153" i="28"/>
  <c r="AL154" i="28"/>
  <c r="AL155" i="28"/>
  <c r="AL156" i="28"/>
  <c r="AL157" i="28"/>
  <c r="AL158" i="28"/>
  <c r="AL159" i="28"/>
  <c r="AL42" i="17"/>
  <c r="AL43" i="17"/>
  <c r="AL44" i="17"/>
  <c r="AL45" i="17"/>
  <c r="AL46" i="17"/>
  <c r="AL47" i="17"/>
  <c r="AL48" i="17"/>
  <c r="AL49" i="17"/>
  <c r="AL50" i="17"/>
  <c r="AL51" i="17"/>
  <c r="AL52" i="17"/>
  <c r="AL53" i="17"/>
  <c r="AL54" i="17"/>
  <c r="AL55" i="17"/>
  <c r="AL56" i="17"/>
  <c r="AL57" i="17"/>
  <c r="AL58" i="17"/>
  <c r="AL59" i="17"/>
  <c r="AL60" i="17"/>
  <c r="AL61" i="17"/>
  <c r="AL62" i="17"/>
  <c r="AL63" i="17"/>
  <c r="AL64" i="17"/>
  <c r="AL65" i="17"/>
  <c r="AL66" i="17"/>
  <c r="AL67" i="17"/>
  <c r="AL68" i="17"/>
  <c r="AL69" i="17"/>
  <c r="AL70" i="17"/>
  <c r="AL71" i="17"/>
  <c r="AL72" i="17"/>
  <c r="AL73" i="17"/>
  <c r="AL74" i="17"/>
  <c r="AL75" i="17"/>
  <c r="AL76" i="17"/>
  <c r="AL77" i="17"/>
  <c r="AL78" i="17"/>
  <c r="AL79" i="17"/>
  <c r="AL80" i="17"/>
  <c r="AL81" i="17"/>
  <c r="AL82" i="17"/>
  <c r="AL83" i="17"/>
  <c r="AL84" i="17"/>
  <c r="AL85" i="17"/>
  <c r="AL86" i="17"/>
  <c r="AL87" i="17"/>
  <c r="AL88" i="17"/>
  <c r="AL89" i="17"/>
  <c r="AL90" i="17"/>
  <c r="AL91" i="17"/>
  <c r="AL92" i="17"/>
  <c r="AL93" i="17"/>
  <c r="AL94" i="17"/>
  <c r="AL95" i="17"/>
  <c r="AL96" i="17"/>
  <c r="AL97" i="17"/>
  <c r="AL98" i="17"/>
  <c r="AL99" i="17"/>
  <c r="AL100" i="17"/>
  <c r="AL101" i="17"/>
  <c r="AL103" i="17"/>
  <c r="AL104" i="17"/>
  <c r="AL105" i="17"/>
  <c r="AL106" i="17"/>
  <c r="AL107" i="17"/>
  <c r="AL108" i="17"/>
  <c r="AL109" i="17"/>
  <c r="AL110" i="17"/>
  <c r="AL111" i="17"/>
  <c r="AL112" i="17"/>
  <c r="AL113" i="17"/>
  <c r="AL114" i="17"/>
  <c r="AL115" i="17"/>
  <c r="AL116" i="17"/>
  <c r="AL117" i="17"/>
  <c r="AL118" i="17"/>
  <c r="AL119" i="17"/>
  <c r="AL120" i="17"/>
  <c r="AL121" i="17"/>
  <c r="AL122" i="17"/>
  <c r="AL123" i="17"/>
  <c r="AL124" i="17"/>
  <c r="AL125" i="17"/>
  <c r="AL126" i="17"/>
  <c r="AL127" i="17"/>
  <c r="AL128" i="17"/>
  <c r="AL129" i="17"/>
  <c r="AL130" i="17"/>
  <c r="AL131" i="17"/>
  <c r="AL132" i="17"/>
  <c r="AL133" i="17"/>
  <c r="AL134" i="17"/>
  <c r="AL135" i="17"/>
  <c r="AL136" i="17"/>
  <c r="AL137" i="17"/>
  <c r="AL138" i="17"/>
  <c r="AL139" i="17"/>
  <c r="AL140" i="17"/>
  <c r="AL141" i="17"/>
  <c r="AL142" i="17"/>
  <c r="AL143" i="17"/>
  <c r="AL144" i="17"/>
  <c r="AL145" i="17"/>
  <c r="AL146" i="17"/>
  <c r="AL147" i="17"/>
  <c r="AL148" i="17"/>
  <c r="AL149" i="17"/>
  <c r="AL150" i="17"/>
  <c r="AL151" i="17"/>
  <c r="AL152" i="17"/>
  <c r="AL153" i="17"/>
  <c r="AL154" i="17"/>
  <c r="AL155" i="17"/>
  <c r="AL156" i="17"/>
  <c r="AL157" i="17"/>
  <c r="AM42" i="11"/>
  <c r="AL42" i="11"/>
  <c r="AK42" i="11"/>
  <c r="AN42" i="11" s="1"/>
  <c r="AJ43" i="11"/>
  <c r="D23" i="17" l="1"/>
  <c r="B23" i="17" s="1"/>
  <c r="D23" i="16"/>
  <c r="B23" i="16" s="1"/>
  <c r="D23" i="28"/>
  <c r="B23" i="28" s="1"/>
  <c r="AO223" i="17"/>
  <c r="AO255" i="17"/>
  <c r="AO254" i="17"/>
  <c r="AO253" i="17"/>
  <c r="AO252" i="17"/>
  <c r="AO251" i="17"/>
  <c r="AO250" i="17"/>
  <c r="AO249" i="17"/>
  <c r="AO248" i="17"/>
  <c r="AO247" i="17"/>
  <c r="AO246" i="17"/>
  <c r="AO245" i="17"/>
  <c r="AO244" i="17"/>
  <c r="AO243" i="17"/>
  <c r="AO242" i="17"/>
  <c r="AO241" i="17"/>
  <c r="AO240" i="17"/>
  <c r="AO239" i="17"/>
  <c r="AO238" i="17"/>
  <c r="AO237" i="17"/>
  <c r="AO236" i="17"/>
  <c r="AO235" i="17"/>
  <c r="AO234" i="17"/>
  <c r="AO233" i="17"/>
  <c r="AO232" i="17"/>
  <c r="AO231" i="17"/>
  <c r="AO230" i="17"/>
  <c r="AO229" i="17"/>
  <c r="AO228" i="17"/>
  <c r="AO227" i="17"/>
  <c r="AO226" i="17"/>
  <c r="AO225" i="17"/>
  <c r="AO224" i="17"/>
  <c r="AO255" i="28"/>
  <c r="AO255" i="16"/>
  <c r="AO192" i="17"/>
  <c r="AO193" i="28"/>
  <c r="AO222" i="17"/>
  <c r="AO221" i="17"/>
  <c r="AO220" i="17"/>
  <c r="AO219" i="17"/>
  <c r="AO218" i="17"/>
  <c r="AO217" i="17"/>
  <c r="AO216" i="17"/>
  <c r="AO215" i="17"/>
  <c r="AO214" i="17"/>
  <c r="AO213" i="17"/>
  <c r="AO212" i="17"/>
  <c r="AO211" i="17"/>
  <c r="AO210" i="17"/>
  <c r="AO209" i="17"/>
  <c r="AO208" i="17"/>
  <c r="AO207" i="17"/>
  <c r="AO206" i="17"/>
  <c r="AO205" i="17"/>
  <c r="AO204" i="17"/>
  <c r="AO203" i="17"/>
  <c r="AO202" i="17"/>
  <c r="AO201" i="17"/>
  <c r="AO200" i="17"/>
  <c r="AO199" i="17"/>
  <c r="AO198" i="17"/>
  <c r="AO197" i="17"/>
  <c r="AO196" i="17"/>
  <c r="AO195" i="17"/>
  <c r="AO193" i="17"/>
  <c r="AO157" i="17"/>
  <c r="AO156" i="17"/>
  <c r="AO191" i="17"/>
  <c r="AO190" i="17"/>
  <c r="AO189" i="17"/>
  <c r="AO188" i="17"/>
  <c r="AO187" i="17"/>
  <c r="AO186" i="17"/>
  <c r="AO185" i="17"/>
  <c r="AO184" i="17"/>
  <c r="AO183" i="17"/>
  <c r="AO182" i="17"/>
  <c r="AO181" i="17"/>
  <c r="AO180" i="17"/>
  <c r="AO179" i="17"/>
  <c r="AO178" i="17"/>
  <c r="AO177" i="17"/>
  <c r="AO176" i="17"/>
  <c r="AO175" i="17"/>
  <c r="AO174" i="17"/>
  <c r="AO173" i="17"/>
  <c r="AO172" i="17"/>
  <c r="AO171" i="17"/>
  <c r="AO170" i="17"/>
  <c r="AO169" i="17"/>
  <c r="AO168" i="17"/>
  <c r="AO167" i="17"/>
  <c r="AO166" i="17"/>
  <c r="AO165" i="17"/>
  <c r="AO164" i="17"/>
  <c r="AO162" i="17"/>
  <c r="AO161" i="17"/>
  <c r="AO160" i="17"/>
  <c r="AO159" i="17"/>
  <c r="AO158" i="17"/>
  <c r="AO162" i="28"/>
  <c r="AO155" i="17"/>
  <c r="AO154" i="17"/>
  <c r="AO153" i="17"/>
  <c r="AO152" i="17"/>
  <c r="AO151" i="17"/>
  <c r="AO150" i="17"/>
  <c r="AO149" i="17"/>
  <c r="AO148" i="17"/>
  <c r="AO147" i="17"/>
  <c r="AO146" i="17"/>
  <c r="AO145" i="17"/>
  <c r="AO144" i="17"/>
  <c r="AO143" i="17"/>
  <c r="AO142" i="17"/>
  <c r="AO141" i="17"/>
  <c r="AO140" i="17"/>
  <c r="AO139" i="17"/>
  <c r="AO138" i="17"/>
  <c r="AO137" i="17"/>
  <c r="AO136" i="17"/>
  <c r="AO135" i="17"/>
  <c r="AO134" i="17"/>
  <c r="AO133" i="17"/>
  <c r="AO132" i="17"/>
  <c r="AO131" i="17"/>
  <c r="AO130" i="17"/>
  <c r="AO129" i="17"/>
  <c r="AO128" i="17"/>
  <c r="AO127" i="17"/>
  <c r="AO126" i="17"/>
  <c r="AO125" i="17"/>
  <c r="AO124" i="17"/>
  <c r="AO123" i="17"/>
  <c r="AO122" i="17"/>
  <c r="AO121" i="17"/>
  <c r="AO120" i="17"/>
  <c r="AO119" i="17"/>
  <c r="AO118" i="17"/>
  <c r="AO117" i="17"/>
  <c r="AO116" i="17"/>
  <c r="AO115" i="17"/>
  <c r="AO114" i="17"/>
  <c r="AO113" i="17"/>
  <c r="AO112" i="17"/>
  <c r="AO111" i="17"/>
  <c r="AO110" i="17"/>
  <c r="AO109" i="17"/>
  <c r="AO108" i="17"/>
  <c r="AO107" i="17"/>
  <c r="AO106" i="17"/>
  <c r="AO105" i="17"/>
  <c r="AO104" i="17"/>
  <c r="AO103" i="17"/>
  <c r="AO101" i="17"/>
  <c r="AO100" i="17"/>
  <c r="AO99" i="17"/>
  <c r="AO98" i="17"/>
  <c r="AO97" i="17"/>
  <c r="AO96" i="17"/>
  <c r="AO95" i="17"/>
  <c r="AO94" i="17"/>
  <c r="AO93" i="17"/>
  <c r="AO92" i="17"/>
  <c r="AO91" i="17"/>
  <c r="AO90" i="17"/>
  <c r="AO89" i="17"/>
  <c r="AO88" i="17"/>
  <c r="AO87" i="17"/>
  <c r="AO86" i="17"/>
  <c r="AO85" i="17"/>
  <c r="AO84" i="17"/>
  <c r="AO83" i="17"/>
  <c r="AO82" i="17"/>
  <c r="AO81" i="17"/>
  <c r="AO80" i="17"/>
  <c r="AO79" i="17"/>
  <c r="AO78" i="17"/>
  <c r="AO77" i="17"/>
  <c r="AO76" i="17"/>
  <c r="AO75" i="17"/>
  <c r="AO74" i="17"/>
  <c r="AO73" i="17"/>
  <c r="AO72" i="17"/>
  <c r="AO71" i="17"/>
  <c r="AO70" i="17"/>
  <c r="AO69" i="17"/>
  <c r="AO68" i="17"/>
  <c r="AO67" i="17"/>
  <c r="AO66" i="17"/>
  <c r="AO65" i="17"/>
  <c r="AO64" i="17"/>
  <c r="AO63" i="17"/>
  <c r="AO62" i="17"/>
  <c r="AO61" i="17"/>
  <c r="AO60" i="17"/>
  <c r="AO59" i="17"/>
  <c r="AO58" i="17"/>
  <c r="AO57" i="17"/>
  <c r="AO56" i="17"/>
  <c r="AO55" i="17"/>
  <c r="AO54" i="17"/>
  <c r="AO53" i="17"/>
  <c r="AO52" i="17"/>
  <c r="AO51" i="17"/>
  <c r="AO50" i="17"/>
  <c r="AO49" i="17"/>
  <c r="AO48" i="17"/>
  <c r="AO47" i="17"/>
  <c r="AO46" i="17"/>
  <c r="AO45" i="17"/>
  <c r="AO44" i="17"/>
  <c r="AO43" i="17"/>
  <c r="AO42" i="17"/>
  <c r="AM43" i="11"/>
  <c r="AL43" i="11"/>
  <c r="AK43" i="11"/>
  <c r="AN43" i="11" s="1"/>
  <c r="AJ44" i="11"/>
  <c r="AJ45" i="11" s="1"/>
  <c r="AL406" i="28"/>
  <c r="AL405" i="28"/>
  <c r="AO405" i="28" s="1"/>
  <c r="AL406" i="16"/>
  <c r="AL405" i="16"/>
  <c r="AO405" i="16" s="1"/>
  <c r="AL406" i="17"/>
  <c r="AL405" i="17"/>
  <c r="AO405" i="17" s="1"/>
  <c r="AO254" i="28"/>
  <c r="AO254" i="16"/>
  <c r="AO192" i="28"/>
  <c r="AO161" i="28"/>
  <c r="AL45" i="11"/>
  <c r="AM45" i="11"/>
  <c r="AK45" i="11"/>
  <c r="AN45" i="11" s="1"/>
  <c r="AM44" i="11"/>
  <c r="AL44" i="11"/>
  <c r="AK44" i="11"/>
  <c r="AN44" i="11" s="1"/>
  <c r="AJ46" i="11"/>
  <c r="AO406" i="16"/>
  <c r="AO406" i="28"/>
  <c r="AO406" i="17"/>
  <c r="AO253" i="28"/>
  <c r="AO253" i="16"/>
  <c r="AO191" i="28"/>
  <c r="AO160" i="28"/>
  <c r="AK46" i="11"/>
  <c r="AN46" i="11" s="1"/>
  <c r="AM46" i="11"/>
  <c r="AL46" i="11"/>
  <c r="AJ47" i="11"/>
  <c r="AO252" i="28"/>
  <c r="AO251" i="28" s="1"/>
  <c r="AO190" i="28"/>
  <c r="AO252" i="16"/>
  <c r="AO159" i="28"/>
  <c r="AM47" i="11"/>
  <c r="AK47" i="11"/>
  <c r="AN47" i="11" s="1"/>
  <c r="AL47" i="11"/>
  <c r="AJ48" i="11"/>
  <c r="AO189" i="28"/>
  <c r="AO250" i="28"/>
  <c r="AO251" i="16"/>
  <c r="AO158" i="28"/>
  <c r="AM48" i="11"/>
  <c r="AL48" i="11"/>
  <c r="AK48" i="11"/>
  <c r="AN48" i="11" s="1"/>
  <c r="AJ49" i="11"/>
  <c r="AO188" i="28" l="1"/>
  <c r="AO250" i="16"/>
  <c r="AO249" i="28"/>
  <c r="AO157" i="28"/>
  <c r="AL49" i="11"/>
  <c r="AM49" i="11"/>
  <c r="AK49" i="11"/>
  <c r="AN49" i="11" s="1"/>
  <c r="AJ50" i="11"/>
  <c r="AO187" i="28" l="1"/>
  <c r="AO248" i="28"/>
  <c r="AO249" i="16"/>
  <c r="AO156" i="28"/>
  <c r="AL50" i="11"/>
  <c r="AM50" i="11"/>
  <c r="AK50" i="11"/>
  <c r="AN50" i="11" s="1"/>
  <c r="AJ51" i="11"/>
  <c r="AO186" i="28"/>
  <c r="AO248" i="16"/>
  <c r="AO247" i="28"/>
  <c r="AO155" i="28"/>
  <c r="AM51" i="11"/>
  <c r="AK51" i="11"/>
  <c r="AN51" i="11" s="1"/>
  <c r="AL51" i="11"/>
  <c r="AJ52" i="11"/>
  <c r="AO185" i="28" l="1"/>
  <c r="AO154" i="28"/>
  <c r="AO246" i="28"/>
  <c r="AO247" i="16"/>
  <c r="AM52" i="11"/>
  <c r="AL52" i="11"/>
  <c r="AK52" i="11"/>
  <c r="AN52" i="11" s="1"/>
  <c r="AJ53" i="11"/>
  <c r="AO184" i="28" l="1"/>
  <c r="AO153" i="28"/>
  <c r="AO246" i="16"/>
  <c r="AO245" i="28"/>
  <c r="AL53" i="11"/>
  <c r="AM53" i="11"/>
  <c r="AK53" i="11"/>
  <c r="AN53" i="11" s="1"/>
  <c r="AJ54" i="11"/>
  <c r="AO183" i="28"/>
  <c r="AO152" i="28"/>
  <c r="AO244" i="28"/>
  <c r="AO245" i="16"/>
  <c r="AL54" i="11"/>
  <c r="AK54" i="11"/>
  <c r="AN54" i="11" s="1"/>
  <c r="AM54" i="11"/>
  <c r="AJ55" i="11"/>
  <c r="AO151" i="28" l="1"/>
  <c r="AO182" i="28"/>
  <c r="AO244" i="16"/>
  <c r="AO243" i="28"/>
  <c r="AM55" i="11"/>
  <c r="AL55" i="11"/>
  <c r="AK55" i="11"/>
  <c r="AN55" i="11" s="1"/>
  <c r="AJ56" i="11"/>
  <c r="AO150" i="28" l="1"/>
  <c r="AO181" i="28"/>
  <c r="AO242" i="28"/>
  <c r="AO243" i="16"/>
  <c r="AM56" i="11"/>
  <c r="AK56" i="11"/>
  <c r="AN56" i="11" s="1"/>
  <c r="AL56" i="11"/>
  <c r="AJ57" i="11"/>
  <c r="AO149" i="28"/>
  <c r="AO180" i="28"/>
  <c r="AO242" i="16"/>
  <c r="AO241" i="28"/>
  <c r="AL57" i="11"/>
  <c r="AK57" i="11"/>
  <c r="AN57" i="11" s="1"/>
  <c r="AM57" i="11"/>
  <c r="AJ58" i="11"/>
  <c r="AO179" i="28" l="1"/>
  <c r="AO148" i="28"/>
  <c r="AO240" i="28"/>
  <c r="AO241" i="16"/>
  <c r="AK58" i="11"/>
  <c r="AN58" i="11" s="1"/>
  <c r="AL58" i="11"/>
  <c r="AM58" i="11"/>
  <c r="AJ59" i="11"/>
  <c r="AO178" i="28" l="1"/>
  <c r="AO147" i="28"/>
  <c r="AO240" i="16"/>
  <c r="AO239" i="28"/>
  <c r="AM59" i="11"/>
  <c r="AK59" i="11"/>
  <c r="AN59" i="11" s="1"/>
  <c r="AL59" i="11"/>
  <c r="AJ60" i="11"/>
  <c r="AO146" i="28" l="1"/>
  <c r="AO177" i="28"/>
  <c r="AO238" i="28"/>
  <c r="AO239" i="16"/>
  <c r="AM60" i="11"/>
  <c r="AL60" i="11"/>
  <c r="AK60" i="11"/>
  <c r="AN60" i="11" s="1"/>
  <c r="AJ61" i="11"/>
  <c r="AO176" i="28" l="1"/>
  <c r="AO145" i="28"/>
  <c r="AO238" i="16"/>
  <c r="AO237" i="28"/>
  <c r="AL61" i="11"/>
  <c r="AK61" i="11"/>
  <c r="AN61" i="11" s="1"/>
  <c r="AM61" i="11"/>
  <c r="AJ62" i="11"/>
  <c r="AO144" i="28" l="1"/>
  <c r="AO175" i="28"/>
  <c r="AO236" i="28"/>
  <c r="AO237" i="16"/>
  <c r="AM62" i="11"/>
  <c r="AL62" i="11"/>
  <c r="AK62" i="11"/>
  <c r="AN62" i="11" s="1"/>
  <c r="AJ63" i="11"/>
  <c r="AO143" i="28" l="1"/>
  <c r="AO174" i="28"/>
  <c r="AO236" i="16"/>
  <c r="AO235" i="28"/>
  <c r="AM63" i="11"/>
  <c r="AL63" i="11"/>
  <c r="AK63" i="11"/>
  <c r="AN63" i="11" s="1"/>
  <c r="AJ64" i="11"/>
  <c r="AO173" i="28" l="1"/>
  <c r="AO142" i="28"/>
  <c r="AO234" i="28"/>
  <c r="AO235" i="16"/>
  <c r="AL64" i="11"/>
  <c r="AM64" i="11"/>
  <c r="AK64" i="11"/>
  <c r="AN64" i="11" s="1"/>
  <c r="AJ65" i="11"/>
  <c r="AO141" i="28" l="1"/>
  <c r="AO172" i="28"/>
  <c r="AO234" i="16"/>
  <c r="AO233" i="28"/>
  <c r="AL65" i="11"/>
  <c r="AM65" i="11"/>
  <c r="AK65" i="11"/>
  <c r="AN65" i="11" s="1"/>
  <c r="AJ66" i="11"/>
  <c r="AO171" i="28" l="1"/>
  <c r="AO140" i="28"/>
  <c r="AO232" i="28"/>
  <c r="AO233" i="16"/>
  <c r="AM66" i="11"/>
  <c r="AK66" i="11"/>
  <c r="AN66" i="11" s="1"/>
  <c r="AL66" i="11"/>
  <c r="AJ67" i="11"/>
  <c r="AO170" i="28" l="1"/>
  <c r="AO139" i="28"/>
  <c r="AO232" i="16"/>
  <c r="AO231" i="28"/>
  <c r="AM67" i="11"/>
  <c r="AK67" i="11"/>
  <c r="AN67" i="11" s="1"/>
  <c r="AL67" i="11"/>
  <c r="AJ68" i="11"/>
  <c r="AO138" i="28" l="1"/>
  <c r="AO169" i="28"/>
  <c r="AO230" i="28"/>
  <c r="AO231" i="16"/>
  <c r="AM68" i="11"/>
  <c r="AL68" i="11"/>
  <c r="AK68" i="11"/>
  <c r="AN68" i="11" s="1"/>
  <c r="AJ69" i="11"/>
  <c r="AO137" i="28" l="1"/>
  <c r="AO168" i="28"/>
  <c r="AO230" i="16"/>
  <c r="AO229" i="28"/>
  <c r="AL69" i="11"/>
  <c r="AM69" i="11"/>
  <c r="AK69" i="11"/>
  <c r="AN69" i="11" s="1"/>
  <c r="AJ70" i="11"/>
  <c r="AO136" i="28" l="1"/>
  <c r="AO167" i="28"/>
  <c r="AO228" i="28"/>
  <c r="AO229" i="16"/>
  <c r="AK70" i="11"/>
  <c r="AN70" i="11" s="1"/>
  <c r="AM70" i="11"/>
  <c r="AL70" i="11"/>
  <c r="AJ71" i="11"/>
  <c r="AO166" i="28" l="1"/>
  <c r="AO135" i="28"/>
  <c r="AO228" i="16"/>
  <c r="AO227" i="28"/>
  <c r="AM71" i="11"/>
  <c r="AL71" i="11"/>
  <c r="AK71" i="11"/>
  <c r="AN71" i="11" s="1"/>
  <c r="AJ72" i="11"/>
  <c r="AO165" i="28" l="1"/>
  <c r="AO134" i="28"/>
  <c r="AO226" i="28"/>
  <c r="AO227" i="16"/>
  <c r="AM72" i="11"/>
  <c r="AL72" i="11"/>
  <c r="AK72" i="11"/>
  <c r="AN72" i="11" s="1"/>
  <c r="AJ73" i="11"/>
  <c r="AO164" i="28" l="1"/>
  <c r="AO133" i="28"/>
  <c r="AO226" i="16"/>
  <c r="AO225" i="28"/>
  <c r="AL73" i="11"/>
  <c r="AM73" i="11"/>
  <c r="AK73" i="11"/>
  <c r="AN73" i="11" s="1"/>
  <c r="AJ74" i="11"/>
  <c r="AO163" i="28" l="1"/>
  <c r="AO132" i="28"/>
  <c r="AO224" i="28"/>
  <c r="AO225" i="16"/>
  <c r="AL74" i="11"/>
  <c r="AK74" i="11"/>
  <c r="AN74" i="11" s="1"/>
  <c r="AM74" i="11"/>
  <c r="AJ75" i="11"/>
  <c r="AO131" i="28" l="1"/>
  <c r="AO224" i="16"/>
  <c r="AO223" i="28"/>
  <c r="AM75" i="11"/>
  <c r="AL75" i="11"/>
  <c r="AK75" i="11"/>
  <c r="AN75" i="11" s="1"/>
  <c r="AJ76" i="11"/>
  <c r="AO130" i="28" l="1"/>
  <c r="AO222" i="28"/>
  <c r="AO223" i="16"/>
  <c r="AM76" i="11"/>
  <c r="AK76" i="11"/>
  <c r="AN76" i="11" s="1"/>
  <c r="AL76" i="11"/>
  <c r="AJ77" i="11"/>
  <c r="AO221" i="28" l="1"/>
  <c r="AO129" i="28"/>
  <c r="AO222" i="16"/>
  <c r="AL77" i="11"/>
  <c r="AM77" i="11"/>
  <c r="AK77" i="11"/>
  <c r="AN77" i="11" s="1"/>
  <c r="AJ78" i="11"/>
  <c r="AO220" i="28" l="1"/>
  <c r="AO128" i="28"/>
  <c r="AO221" i="16"/>
  <c r="AM78" i="11"/>
  <c r="AK78" i="11"/>
  <c r="AN78" i="11" s="1"/>
  <c r="AL78" i="11"/>
  <c r="AJ79" i="11"/>
  <c r="AO219" i="28" l="1"/>
  <c r="AO220" i="16"/>
  <c r="AO127" i="28"/>
  <c r="AM79" i="11"/>
  <c r="AK79" i="11"/>
  <c r="AN79" i="11" s="1"/>
  <c r="AL79" i="11"/>
  <c r="AJ80" i="11"/>
  <c r="AO126" i="28" l="1"/>
  <c r="AO219" i="16"/>
  <c r="AO218" i="28"/>
  <c r="AM80" i="11"/>
  <c r="AK80" i="11"/>
  <c r="AN80" i="11" s="1"/>
  <c r="AL80" i="11"/>
  <c r="AJ81" i="11"/>
  <c r="AO125" i="28" l="1"/>
  <c r="AO217" i="28"/>
  <c r="AO218" i="16"/>
  <c r="AL81" i="11"/>
  <c r="AM81" i="11"/>
  <c r="AK81" i="11"/>
  <c r="AN81" i="11" s="1"/>
  <c r="AJ82" i="11"/>
  <c r="AO124" i="28" l="1"/>
  <c r="AO216" i="28"/>
  <c r="AO217" i="16"/>
  <c r="AL82" i="11"/>
  <c r="AM82" i="11"/>
  <c r="AK82" i="11"/>
  <c r="AN82" i="11" s="1"/>
  <c r="AJ83" i="11"/>
  <c r="AO215" i="28" l="1"/>
  <c r="AO123" i="28"/>
  <c r="AO216" i="16"/>
  <c r="AM83" i="11"/>
  <c r="AK83" i="11"/>
  <c r="AN83" i="11" s="1"/>
  <c r="AL83" i="11"/>
  <c r="AJ84" i="11"/>
  <c r="AO215" i="16" l="1"/>
  <c r="AO122" i="28"/>
  <c r="AO214" i="28"/>
  <c r="AM84" i="11"/>
  <c r="AK84" i="11"/>
  <c r="AN84" i="11" s="1"/>
  <c r="AL84" i="11"/>
  <c r="AJ85" i="11"/>
  <c r="AO213" i="28" l="1"/>
  <c r="AO121" i="28"/>
  <c r="AO214" i="16"/>
  <c r="AL85" i="11"/>
  <c r="AM85" i="11"/>
  <c r="AK85" i="11"/>
  <c r="AN85" i="11" s="1"/>
  <c r="AJ86" i="11"/>
  <c r="AO120" i="28" l="1"/>
  <c r="AO212" i="28"/>
  <c r="AO213" i="16"/>
  <c r="AL86" i="11"/>
  <c r="AK86" i="11"/>
  <c r="AN86" i="11" s="1"/>
  <c r="AM86" i="11"/>
  <c r="AJ87" i="11"/>
  <c r="AO212" i="16" l="1"/>
  <c r="AO211" i="28"/>
  <c r="AO119" i="28"/>
  <c r="AM87" i="11"/>
  <c r="AL87" i="11"/>
  <c r="AK87" i="11"/>
  <c r="AN87" i="11" s="1"/>
  <c r="AJ88" i="11"/>
  <c r="AO118" i="28" l="1"/>
  <c r="AO210" i="28"/>
  <c r="AO211" i="16"/>
  <c r="AM88" i="11"/>
  <c r="AL88" i="11"/>
  <c r="AK88" i="11"/>
  <c r="AN88" i="11" s="1"/>
  <c r="AJ89" i="11"/>
  <c r="AO210" i="16" l="1"/>
  <c r="AO117" i="28"/>
  <c r="AO209" i="28"/>
  <c r="AL89" i="11"/>
  <c r="AM89" i="11"/>
  <c r="AK89" i="11"/>
  <c r="AN89" i="11" s="1"/>
  <c r="AJ90" i="11"/>
  <c r="AO208" i="28" l="1"/>
  <c r="AO116" i="28"/>
  <c r="AO209" i="16"/>
  <c r="AM90" i="11"/>
  <c r="AL90" i="11"/>
  <c r="AK90" i="11"/>
  <c r="AN90" i="11" s="1"/>
  <c r="AJ91" i="11"/>
  <c r="AO208" i="16" l="1"/>
  <c r="AO115" i="28"/>
  <c r="AO207" i="28"/>
  <c r="AM91" i="11"/>
  <c r="AK91" i="11"/>
  <c r="AN91" i="11" s="1"/>
  <c r="AL91" i="11"/>
  <c r="AJ92" i="11"/>
  <c r="AO206" i="28" l="1"/>
  <c r="AO114" i="28"/>
  <c r="AO207" i="16"/>
  <c r="AM92" i="11"/>
  <c r="AK92" i="11"/>
  <c r="AN92" i="11" s="1"/>
  <c r="AL92" i="11"/>
  <c r="AJ93" i="11"/>
  <c r="AO206" i="16" l="1"/>
  <c r="AO113" i="28"/>
  <c r="AO205" i="28"/>
  <c r="AL93" i="11"/>
  <c r="AM93" i="11"/>
  <c r="AK93" i="11"/>
  <c r="AN93" i="11" s="1"/>
  <c r="AJ94" i="11"/>
  <c r="AO204" i="28" l="1"/>
  <c r="AO112" i="28"/>
  <c r="AO205" i="16"/>
  <c r="AM94" i="11"/>
  <c r="AK94" i="11"/>
  <c r="AN94" i="11" s="1"/>
  <c r="AL94" i="11"/>
  <c r="AJ95" i="11"/>
  <c r="AO204" i="16" l="1"/>
  <c r="AO111" i="28"/>
  <c r="AO203" i="28"/>
  <c r="AM95" i="11"/>
  <c r="AL95" i="11"/>
  <c r="AK95" i="11"/>
  <c r="AN95" i="11" s="1"/>
  <c r="AJ96" i="11"/>
  <c r="AO202" i="28" l="1"/>
  <c r="AO110" i="28"/>
  <c r="AO203" i="16"/>
  <c r="AL96" i="11"/>
  <c r="AM96" i="11"/>
  <c r="AK96" i="11"/>
  <c r="AN96" i="11" s="1"/>
  <c r="AJ97" i="11"/>
  <c r="AO202" i="16" l="1"/>
  <c r="AO109" i="28"/>
  <c r="AO201" i="28"/>
  <c r="AL97" i="11"/>
  <c r="AM97" i="11"/>
  <c r="AK97" i="11"/>
  <c r="AN97" i="11" s="1"/>
  <c r="AJ98" i="11"/>
  <c r="AO200" i="28" l="1"/>
  <c r="AO108" i="28"/>
  <c r="AO201" i="16"/>
  <c r="AM98" i="11"/>
  <c r="AL98" i="11"/>
  <c r="AK98" i="11"/>
  <c r="AN98" i="11" s="1"/>
  <c r="AJ99" i="11"/>
  <c r="AO200" i="16" l="1"/>
  <c r="AO107" i="28"/>
  <c r="AO199" i="28"/>
  <c r="AM99" i="11"/>
  <c r="AL99" i="11"/>
  <c r="AK99" i="11"/>
  <c r="AN99" i="11" s="1"/>
  <c r="AJ100" i="11"/>
  <c r="AO198" i="28" l="1"/>
  <c r="AO199" i="16"/>
  <c r="AO106" i="28"/>
  <c r="AM100" i="11"/>
  <c r="AK100" i="11"/>
  <c r="AN100" i="11" s="1"/>
  <c r="AL100" i="11"/>
  <c r="AJ101" i="11"/>
  <c r="AO105" i="28" l="1"/>
  <c r="AO198" i="16"/>
  <c r="AO197" i="28"/>
  <c r="AJ102" i="11"/>
  <c r="AO197" i="16" l="1"/>
  <c r="AO196" i="28"/>
  <c r="AO104" i="28"/>
  <c r="AJ103" i="11"/>
  <c r="AO103" i="28" l="1"/>
  <c r="AO195" i="28"/>
  <c r="AO196" i="16"/>
  <c r="AL103" i="11"/>
  <c r="AK103" i="11"/>
  <c r="AN103" i="11" s="1"/>
  <c r="AJ104" i="11"/>
  <c r="AO194" i="28" l="1"/>
  <c r="AO195" i="16"/>
  <c r="AO102" i="28"/>
  <c r="AL104" i="11"/>
  <c r="AK104" i="11"/>
  <c r="AN104" i="11" s="1"/>
  <c r="AJ105" i="11"/>
  <c r="AO101" i="28" l="1"/>
  <c r="AO194" i="16"/>
  <c r="AL105" i="11"/>
  <c r="AK105" i="11"/>
  <c r="AN105" i="11" s="1"/>
  <c r="AJ106" i="11"/>
  <c r="AO193" i="16" l="1"/>
  <c r="AO100" i="28"/>
  <c r="AL106" i="11"/>
  <c r="AK106" i="11"/>
  <c r="AN106" i="11" s="1"/>
  <c r="AJ107" i="11"/>
  <c r="AO99" i="28" l="1"/>
  <c r="AO192" i="16"/>
  <c r="AL107" i="11"/>
  <c r="AK107" i="11"/>
  <c r="AN107" i="11" s="1"/>
  <c r="AJ108" i="11"/>
  <c r="AO191" i="16" l="1"/>
  <c r="AO98" i="28"/>
  <c r="AK108" i="11"/>
  <c r="AN108" i="11" s="1"/>
  <c r="AL108" i="11"/>
  <c r="AJ109" i="11"/>
  <c r="AO97" i="28" l="1"/>
  <c r="AO190" i="16"/>
  <c r="AL109" i="11"/>
  <c r="AK109" i="11"/>
  <c r="AN109" i="11" s="1"/>
  <c r="AJ110" i="11"/>
  <c r="AO189" i="16" l="1"/>
  <c r="AO96" i="28"/>
  <c r="AL110" i="11"/>
  <c r="AK110" i="11"/>
  <c r="AN110" i="11" s="1"/>
  <c r="AJ111" i="11"/>
  <c r="AO188" i="16" l="1"/>
  <c r="AO95" i="28"/>
  <c r="AL111" i="11"/>
  <c r="AK111" i="11"/>
  <c r="AN111" i="11" s="1"/>
  <c r="AJ112" i="11"/>
  <c r="AO94" i="28" l="1"/>
  <c r="AO187" i="16"/>
  <c r="AL112" i="11"/>
  <c r="AK112" i="11"/>
  <c r="AN112" i="11" s="1"/>
  <c r="AJ113" i="11"/>
  <c r="AO186" i="16" l="1"/>
  <c r="AO93" i="28"/>
  <c r="AL113" i="11"/>
  <c r="AK113" i="11"/>
  <c r="AN113" i="11" s="1"/>
  <c r="AJ114" i="11"/>
  <c r="AO92" i="28" l="1"/>
  <c r="AO185" i="16"/>
  <c r="AL114" i="11"/>
  <c r="AK114" i="11"/>
  <c r="AN114" i="11" s="1"/>
  <c r="AJ115" i="11"/>
  <c r="AO184" i="16" l="1"/>
  <c r="AO91" i="28"/>
  <c r="AK115" i="11"/>
  <c r="AN115" i="11" s="1"/>
  <c r="AL115" i="11"/>
  <c r="AJ116" i="11"/>
  <c r="AO90" i="28" l="1"/>
  <c r="AO183" i="16"/>
  <c r="AK116" i="11"/>
  <c r="AN116" i="11" s="1"/>
  <c r="AL116" i="11"/>
  <c r="AJ117" i="11"/>
  <c r="AO182" i="16" l="1"/>
  <c r="AO89" i="28"/>
  <c r="AL117" i="11"/>
  <c r="AK117" i="11"/>
  <c r="AN117" i="11" s="1"/>
  <c r="AJ118" i="11"/>
  <c r="AO88" i="28"/>
  <c r="AO181" i="16"/>
  <c r="AL118" i="11"/>
  <c r="AK118" i="11"/>
  <c r="AN118" i="11" s="1"/>
  <c r="AJ119" i="11"/>
  <c r="AO180" i="16"/>
  <c r="AO87" i="28"/>
  <c r="AK119" i="11"/>
  <c r="AN119" i="11" s="1"/>
  <c r="AL119" i="11"/>
  <c r="AJ120" i="11"/>
  <c r="AO86" i="28"/>
  <c r="AO179" i="16"/>
  <c r="AK120" i="11"/>
  <c r="AN120" i="11" s="1"/>
  <c r="AL120" i="11"/>
  <c r="AJ121" i="11"/>
  <c r="AO178" i="16"/>
  <c r="AO85" i="28"/>
  <c r="AL121" i="11"/>
  <c r="AK121" i="11"/>
  <c r="AN121" i="11" s="1"/>
  <c r="AJ122" i="11"/>
  <c r="AO84" i="28"/>
  <c r="AO177" i="16"/>
  <c r="AL122" i="11"/>
  <c r="AK122" i="11"/>
  <c r="AN122" i="11" s="1"/>
  <c r="AJ123" i="11"/>
  <c r="AO176" i="16"/>
  <c r="AO83" i="28"/>
  <c r="AL123" i="11"/>
  <c r="AK123" i="11"/>
  <c r="AN123" i="11" s="1"/>
  <c r="AJ124" i="11"/>
  <c r="AO82" i="28"/>
  <c r="AO175" i="16"/>
  <c r="AL124" i="11"/>
  <c r="AK124" i="11"/>
  <c r="AN124" i="11" s="1"/>
  <c r="AJ125" i="11"/>
  <c r="AO174" i="16"/>
  <c r="AO81" i="28"/>
  <c r="AL125" i="11"/>
  <c r="AK125" i="11"/>
  <c r="AN125" i="11" s="1"/>
  <c r="AJ126" i="11"/>
  <c r="AO80" i="28"/>
  <c r="AO173" i="16"/>
  <c r="AL126" i="11"/>
  <c r="AK126" i="11"/>
  <c r="AN126" i="11" s="1"/>
  <c r="AJ127" i="11"/>
  <c r="AO172" i="16"/>
  <c r="AO79" i="28"/>
  <c r="AL127" i="11"/>
  <c r="AK127" i="11"/>
  <c r="AN127" i="11" s="1"/>
  <c r="AJ128" i="11"/>
  <c r="AO78" i="28"/>
  <c r="AO171" i="16"/>
  <c r="AL128" i="11"/>
  <c r="AK128" i="11"/>
  <c r="AN128" i="11" s="1"/>
  <c r="AJ129" i="11"/>
  <c r="AO170" i="16"/>
  <c r="AO77" i="28"/>
  <c r="AL129" i="11"/>
  <c r="AK129" i="11"/>
  <c r="AN129" i="11" s="1"/>
  <c r="AJ130" i="11"/>
  <c r="AO76" i="28"/>
  <c r="AO169" i="16"/>
  <c r="AL130" i="11"/>
  <c r="AK130" i="11"/>
  <c r="AN130" i="11" s="1"/>
  <c r="AJ131" i="11"/>
  <c r="AO168" i="16"/>
  <c r="AO75" i="28"/>
  <c r="AK131" i="11"/>
  <c r="AN131" i="11" s="1"/>
  <c r="AL131" i="11"/>
  <c r="AJ132" i="11"/>
  <c r="AO74" i="28"/>
  <c r="AO167" i="16"/>
  <c r="AK132" i="11"/>
  <c r="AN132" i="11" s="1"/>
  <c r="AL132" i="11"/>
  <c r="AJ133" i="11"/>
  <c r="AO166" i="16"/>
  <c r="AO73" i="28"/>
  <c r="AL133" i="11"/>
  <c r="AK133" i="11"/>
  <c r="AN133" i="11" s="1"/>
  <c r="AJ134" i="11"/>
  <c r="AO72" i="28"/>
  <c r="AO165" i="16"/>
  <c r="AK134" i="11"/>
  <c r="AN134" i="11" s="1"/>
  <c r="AL134" i="11"/>
  <c r="AJ135" i="11"/>
  <c r="AO164" i="16"/>
  <c r="AO71" i="28"/>
  <c r="AL135" i="11"/>
  <c r="AK135" i="11"/>
  <c r="AN135" i="11" s="1"/>
  <c r="AJ136" i="11"/>
  <c r="AO163" i="16"/>
  <c r="AO162" i="16" s="1"/>
  <c r="AO70" i="28"/>
  <c r="AK136" i="11"/>
  <c r="AN136" i="11" s="1"/>
  <c r="AL136" i="11"/>
  <c r="AJ137" i="11"/>
  <c r="AO161" i="16"/>
  <c r="AO69" i="28"/>
  <c r="AL137" i="11"/>
  <c r="AK137" i="11"/>
  <c r="AN137" i="11" s="1"/>
  <c r="AJ138" i="11"/>
  <c r="AO160" i="16"/>
  <c r="AO68" i="28"/>
  <c r="AL138" i="11"/>
  <c r="AK138" i="11"/>
  <c r="AN138" i="11" s="1"/>
  <c r="AJ139" i="11"/>
  <c r="AO159" i="16"/>
  <c r="AO67" i="28"/>
  <c r="AL139" i="11"/>
  <c r="AK139" i="11"/>
  <c r="AN139" i="11" s="1"/>
  <c r="AJ140" i="11"/>
  <c r="AO158" i="16"/>
  <c r="AO66" i="28"/>
  <c r="AL140" i="11"/>
  <c r="AK140" i="11"/>
  <c r="AN140" i="11" s="1"/>
  <c r="AJ141" i="11"/>
  <c r="AO157" i="16"/>
  <c r="AO65" i="28"/>
  <c r="AL141" i="11"/>
  <c r="AK141" i="11"/>
  <c r="AN141" i="11" s="1"/>
  <c r="AJ142" i="11"/>
  <c r="AO156" i="16"/>
  <c r="AO64" i="28"/>
  <c r="AL142" i="11"/>
  <c r="AK142" i="11"/>
  <c r="AN142" i="11" s="1"/>
  <c r="AJ143" i="11"/>
  <c r="AO155" i="16"/>
  <c r="AO63" i="28"/>
  <c r="AL143" i="11"/>
  <c r="AK143" i="11"/>
  <c r="AN143" i="11" s="1"/>
  <c r="AJ144" i="11"/>
  <c r="AO154" i="16"/>
  <c r="AO62" i="28"/>
  <c r="AL144" i="11"/>
  <c r="AK144" i="11"/>
  <c r="AN144" i="11" s="1"/>
  <c r="AJ145" i="11"/>
  <c r="AO153" i="16"/>
  <c r="AO61" i="28"/>
  <c r="AL145" i="11"/>
  <c r="AK145" i="11"/>
  <c r="AN145" i="11" s="1"/>
  <c r="AJ146" i="11"/>
  <c r="AO152" i="16"/>
  <c r="AO60" i="28"/>
  <c r="AL146" i="11"/>
  <c r="AK146" i="11"/>
  <c r="AN146" i="11" s="1"/>
  <c r="AJ147" i="11"/>
  <c r="AO151" i="16"/>
  <c r="AO59" i="28"/>
  <c r="AL147" i="11"/>
  <c r="AK147" i="11"/>
  <c r="AN147" i="11" s="1"/>
  <c r="AJ148" i="11"/>
  <c r="AO150" i="16"/>
  <c r="AO58" i="28"/>
  <c r="AK148" i="11"/>
  <c r="AN148" i="11" s="1"/>
  <c r="AL148" i="11"/>
  <c r="AJ149" i="11"/>
  <c r="AO149" i="16"/>
  <c r="AO57" i="28"/>
  <c r="AL149" i="11"/>
  <c r="AK149" i="11"/>
  <c r="AN149" i="11" s="1"/>
  <c r="AJ150" i="11"/>
  <c r="AO148" i="16"/>
  <c r="AO56" i="28"/>
  <c r="AL150" i="11"/>
  <c r="AK150" i="11"/>
  <c r="AN150" i="11" s="1"/>
  <c r="AJ151" i="11"/>
  <c r="AO147" i="16"/>
  <c r="AO55" i="28"/>
  <c r="AL151" i="11"/>
  <c r="AK151" i="11"/>
  <c r="AN151" i="11" s="1"/>
  <c r="AJ152" i="11"/>
  <c r="AO146" i="16"/>
  <c r="AO54" i="28"/>
  <c r="AL152" i="11"/>
  <c r="AK152" i="11"/>
  <c r="AN152" i="11" s="1"/>
  <c r="AJ153" i="11"/>
  <c r="AO145" i="16"/>
  <c r="AO53" i="28"/>
  <c r="AL153" i="11"/>
  <c r="AK153" i="11"/>
  <c r="AN153" i="11" s="1"/>
  <c r="AJ154" i="11"/>
  <c r="AO144" i="16"/>
  <c r="AO52" i="28"/>
  <c r="AL154" i="11"/>
  <c r="AK154" i="11"/>
  <c r="AN154" i="11" s="1"/>
  <c r="AJ155" i="11"/>
  <c r="AO143" i="16"/>
  <c r="AO51" i="28"/>
  <c r="AL155" i="11"/>
  <c r="AK155" i="11"/>
  <c r="AN155" i="11" s="1"/>
  <c r="AJ156" i="11"/>
  <c r="AO142" i="16"/>
  <c r="AO50" i="28"/>
  <c r="AK156" i="11"/>
  <c r="AN156" i="11" s="1"/>
  <c r="AL156" i="11"/>
  <c r="AJ157" i="11"/>
  <c r="AO141" i="16"/>
  <c r="AO49" i="28"/>
  <c r="AK157" i="11"/>
  <c r="AN157" i="11" s="1"/>
  <c r="AL157" i="11"/>
  <c r="AJ158" i="11"/>
  <c r="AO140" i="16"/>
  <c r="AO48" i="28"/>
  <c r="AK158" i="11"/>
  <c r="AN158" i="11" s="1"/>
  <c r="AL158" i="11"/>
  <c r="AJ159" i="11"/>
  <c r="AO139" i="16"/>
  <c r="AO47" i="28"/>
  <c r="AL159" i="11"/>
  <c r="AK159" i="11"/>
  <c r="AN159" i="11" s="1"/>
  <c r="AJ160" i="11"/>
  <c r="AO138" i="16"/>
  <c r="AO46" i="28"/>
  <c r="AL160" i="11"/>
  <c r="AK160" i="11"/>
  <c r="AN160" i="11" s="1"/>
  <c r="AJ161" i="11"/>
  <c r="AO137" i="16"/>
  <c r="AO45" i="28"/>
  <c r="AL161" i="11"/>
  <c r="AK161" i="11"/>
  <c r="AN161" i="11" s="1"/>
  <c r="AJ162" i="11"/>
  <c r="AO136" i="16"/>
  <c r="AO44" i="28"/>
  <c r="AJ163" i="11"/>
  <c r="AO135" i="16"/>
  <c r="AO43" i="28"/>
  <c r="AJ164" i="11"/>
  <c r="AO134" i="16"/>
  <c r="AO42" i="28"/>
  <c r="AL164" i="11"/>
  <c r="AK164" i="11"/>
  <c r="AN164" i="11" s="1"/>
  <c r="AJ165" i="11"/>
  <c r="AO133" i="16"/>
  <c r="AK165" i="11"/>
  <c r="AN165" i="11" s="1"/>
  <c r="AL165" i="11"/>
  <c r="AJ166" i="11"/>
  <c r="AO132" i="16"/>
  <c r="AK166" i="11"/>
  <c r="AN166" i="11" s="1"/>
  <c r="AL166" i="11"/>
  <c r="AJ167" i="11"/>
  <c r="AO131" i="16"/>
  <c r="AK167" i="11"/>
  <c r="AN167" i="11" s="1"/>
  <c r="AL167" i="11"/>
  <c r="AJ168" i="11"/>
  <c r="AO130" i="16"/>
  <c r="AK168" i="11"/>
  <c r="AN168" i="11" s="1"/>
  <c r="AL168" i="11"/>
  <c r="AJ169" i="11"/>
  <c r="AO129" i="16"/>
  <c r="AL169" i="11"/>
  <c r="AK169" i="11"/>
  <c r="AN169" i="11" s="1"/>
  <c r="AJ170" i="11"/>
  <c r="AO128" i="16"/>
  <c r="AL170" i="11"/>
  <c r="AK170" i="11"/>
  <c r="AN170" i="11" s="1"/>
  <c r="AJ171" i="11"/>
  <c r="AO127" i="16"/>
  <c r="AL171" i="11"/>
  <c r="AK171" i="11"/>
  <c r="AN171" i="11" s="1"/>
  <c r="AJ172" i="11"/>
  <c r="AO126" i="16"/>
  <c r="AK172" i="11"/>
  <c r="AN172" i="11" s="1"/>
  <c r="AL172" i="11"/>
  <c r="AJ173" i="11"/>
  <c r="AO125" i="16"/>
  <c r="AL173" i="11"/>
  <c r="AK173" i="11"/>
  <c r="AN173" i="11" s="1"/>
  <c r="AJ174" i="11"/>
  <c r="AO124" i="16"/>
  <c r="AL174" i="11"/>
  <c r="AK174" i="11"/>
  <c r="AN174" i="11" s="1"/>
  <c r="AJ175" i="11"/>
  <c r="AO123" i="16"/>
  <c r="AL175" i="11"/>
  <c r="AK175" i="11"/>
  <c r="AN175" i="11" s="1"/>
  <c r="AJ176" i="11"/>
  <c r="AO122" i="16"/>
  <c r="AL176" i="11"/>
  <c r="AK176" i="11"/>
  <c r="AN176" i="11" s="1"/>
  <c r="AJ177" i="11"/>
  <c r="AO121" i="16"/>
  <c r="AL177" i="11"/>
  <c r="AK177" i="11"/>
  <c r="AN177" i="11" s="1"/>
  <c r="AJ178" i="11"/>
  <c r="AO120" i="16"/>
  <c r="AK178" i="11"/>
  <c r="AN178" i="11" s="1"/>
  <c r="AL178" i="11"/>
  <c r="AJ179" i="11"/>
  <c r="AO119" i="16"/>
  <c r="AL179" i="11"/>
  <c r="AK179" i="11"/>
  <c r="AN179" i="11" s="1"/>
  <c r="AJ180" i="11"/>
  <c r="AO118" i="16"/>
  <c r="AL180" i="11"/>
  <c r="AK180" i="11"/>
  <c r="AN180" i="11" s="1"/>
  <c r="AJ181" i="11"/>
  <c r="AO117" i="16"/>
  <c r="AL181" i="11"/>
  <c r="AK181" i="11"/>
  <c r="AN181" i="11" s="1"/>
  <c r="AJ182" i="11"/>
  <c r="AO116" i="16"/>
  <c r="AL182" i="11"/>
  <c r="AK182" i="11"/>
  <c r="AN182" i="11" s="1"/>
  <c r="AJ183" i="11"/>
  <c r="AO115" i="16"/>
  <c r="AL183" i="11"/>
  <c r="AK183" i="11"/>
  <c r="AN183" i="11" s="1"/>
  <c r="AJ184" i="11"/>
  <c r="AO114" i="16"/>
  <c r="AL184" i="11"/>
  <c r="AK184" i="11"/>
  <c r="AN184" i="11" s="1"/>
  <c r="AJ185" i="11"/>
  <c r="AO113" i="16"/>
  <c r="AL185" i="11"/>
  <c r="AK185" i="11"/>
  <c r="AN185" i="11" s="1"/>
  <c r="AJ186" i="11"/>
  <c r="AO112" i="16"/>
  <c r="AL186" i="11"/>
  <c r="AK186" i="11"/>
  <c r="AN186" i="11" s="1"/>
  <c r="AJ187" i="11"/>
  <c r="AO111" i="16"/>
  <c r="AL187" i="11"/>
  <c r="AK187" i="11"/>
  <c r="AN187" i="11" s="1"/>
  <c r="AJ188" i="11"/>
  <c r="AO110" i="16"/>
  <c r="AK188" i="11"/>
  <c r="AN188" i="11" s="1"/>
  <c r="AL188" i="11"/>
  <c r="AJ189" i="11"/>
  <c r="AO109" i="16"/>
  <c r="AK189" i="11"/>
  <c r="AN189" i="11" s="1"/>
  <c r="AL189" i="11"/>
  <c r="AJ190" i="11"/>
  <c r="AO108" i="16"/>
  <c r="AL190" i="11"/>
  <c r="AK190" i="11"/>
  <c r="AN190" i="11" s="1"/>
  <c r="AJ191" i="11"/>
  <c r="AO107" i="16"/>
  <c r="AL191" i="11"/>
  <c r="AK191" i="11"/>
  <c r="AN191" i="11" s="1"/>
  <c r="AJ192" i="11"/>
  <c r="AO106" i="16"/>
  <c r="AL192" i="11"/>
  <c r="AK192" i="11"/>
  <c r="AN192" i="11" s="1"/>
  <c r="AJ193" i="11"/>
  <c r="AO105" i="16"/>
  <c r="AK193" i="11"/>
  <c r="AN193" i="11" s="1"/>
  <c r="AJ194" i="11"/>
  <c r="AO104" i="16"/>
  <c r="AK194" i="11"/>
  <c r="AN194" i="11" s="1"/>
  <c r="AJ195" i="11"/>
  <c r="AO103" i="16"/>
  <c r="AO102" i="16" s="1"/>
  <c r="AL195" i="11"/>
  <c r="AK195" i="11"/>
  <c r="AN195" i="11" s="1"/>
  <c r="AJ196" i="11"/>
  <c r="AO101" i="16"/>
  <c r="AK196" i="11"/>
  <c r="AN196" i="11" s="1"/>
  <c r="AL196" i="11"/>
  <c r="AJ197" i="11"/>
  <c r="AO100" i="16"/>
  <c r="AK197" i="11"/>
  <c r="AN197" i="11" s="1"/>
  <c r="AL197" i="11"/>
  <c r="AJ198" i="11"/>
  <c r="AO99" i="16"/>
  <c r="AL198" i="11"/>
  <c r="AK198" i="11"/>
  <c r="AN198" i="11" s="1"/>
  <c r="AJ199" i="11"/>
  <c r="AO98" i="16"/>
  <c r="AK199" i="11"/>
  <c r="AN199" i="11" s="1"/>
  <c r="AL199" i="11"/>
  <c r="AJ200" i="11"/>
  <c r="AO97" i="16"/>
  <c r="AL200" i="11"/>
  <c r="AK200" i="11"/>
  <c r="AN200" i="11" s="1"/>
  <c r="AJ201" i="11"/>
  <c r="AO96" i="16"/>
  <c r="AL201" i="11"/>
  <c r="AK201" i="11"/>
  <c r="AN201" i="11" s="1"/>
  <c r="AJ202" i="11"/>
  <c r="AO95" i="16"/>
  <c r="AL202" i="11"/>
  <c r="AK202" i="11"/>
  <c r="AN202" i="11" s="1"/>
  <c r="AJ203" i="11"/>
  <c r="AO94" i="16"/>
  <c r="AL203" i="11"/>
  <c r="AK203" i="11"/>
  <c r="AN203" i="11" s="1"/>
  <c r="AJ204" i="11"/>
  <c r="AO93" i="16"/>
  <c r="AK204" i="11"/>
  <c r="AN204" i="11" s="1"/>
  <c r="AL204" i="11"/>
  <c r="AJ205" i="11"/>
  <c r="AO92" i="16"/>
  <c r="AK205" i="11"/>
  <c r="AN205" i="11" s="1"/>
  <c r="AL205" i="11"/>
  <c r="AJ206" i="11"/>
  <c r="AO91" i="16"/>
  <c r="AL206" i="11"/>
  <c r="AK206" i="11"/>
  <c r="AN206" i="11" s="1"/>
  <c r="AJ207" i="11"/>
  <c r="AO90" i="16"/>
  <c r="AK207" i="11"/>
  <c r="AN207" i="11" s="1"/>
  <c r="AL207" i="11"/>
  <c r="AJ208" i="11"/>
  <c r="AO89" i="16"/>
  <c r="AL208" i="11"/>
  <c r="AK208" i="11"/>
  <c r="AN208" i="11" s="1"/>
  <c r="AJ209" i="11"/>
  <c r="AO88" i="16"/>
  <c r="AL209" i="11"/>
  <c r="AK209" i="11"/>
  <c r="AN209" i="11" s="1"/>
  <c r="AJ210" i="11"/>
  <c r="AO87" i="16"/>
  <c r="AK210" i="11"/>
  <c r="AN210" i="11" s="1"/>
  <c r="AL210" i="11"/>
  <c r="AJ211" i="11"/>
  <c r="AO86" i="16"/>
  <c r="AL211" i="11"/>
  <c r="AK211" i="11"/>
  <c r="AN211" i="11" s="1"/>
  <c r="AJ212" i="11"/>
  <c r="AO85" i="16"/>
  <c r="AL212" i="11"/>
  <c r="AK212" i="11"/>
  <c r="AN212" i="11" s="1"/>
  <c r="AJ213" i="11"/>
  <c r="AO84" i="16"/>
  <c r="AL213" i="11"/>
  <c r="AK213" i="11"/>
  <c r="AN213" i="11" s="1"/>
  <c r="AJ214" i="11"/>
  <c r="AO83" i="16"/>
  <c r="AL214" i="11"/>
  <c r="AK214" i="11"/>
  <c r="AN214" i="11" s="1"/>
  <c r="AJ215" i="11"/>
  <c r="AO82" i="16"/>
  <c r="AL215" i="11"/>
  <c r="AK215" i="11"/>
  <c r="AN215" i="11" s="1"/>
  <c r="AJ216" i="11"/>
  <c r="AO81" i="16"/>
  <c r="AL216" i="11"/>
  <c r="AK216" i="11"/>
  <c r="AN216" i="11" s="1"/>
  <c r="AJ217" i="11"/>
  <c r="AO80" i="16"/>
  <c r="AL217" i="11"/>
  <c r="AK217" i="11"/>
  <c r="AN217" i="11" s="1"/>
  <c r="AJ218" i="11"/>
  <c r="AO79" i="16"/>
  <c r="AL218" i="11"/>
  <c r="AK218" i="11"/>
  <c r="AN218" i="11" s="1"/>
  <c r="AJ219" i="11"/>
  <c r="AO78" i="16"/>
  <c r="AL219" i="11"/>
  <c r="AK219" i="11"/>
  <c r="AN219" i="11" s="1"/>
  <c r="AJ220" i="11"/>
  <c r="AO77" i="16"/>
  <c r="AK220" i="11"/>
  <c r="AN220" i="11" s="1"/>
  <c r="AL220" i="11"/>
  <c r="AJ221" i="11"/>
  <c r="AO76" i="16"/>
  <c r="AK221" i="11"/>
  <c r="AN221" i="11" s="1"/>
  <c r="AL221" i="11"/>
  <c r="AJ222" i="11"/>
  <c r="AO75" i="16"/>
  <c r="AL222" i="11"/>
  <c r="AK222" i="11"/>
  <c r="AN222" i="11" s="1"/>
  <c r="AJ223" i="11"/>
  <c r="AO74" i="16"/>
  <c r="AL223" i="11"/>
  <c r="AJ224" i="11"/>
  <c r="AO73" i="16"/>
  <c r="AL224" i="11"/>
  <c r="AJ225" i="11"/>
  <c r="AO72" i="16"/>
  <c r="AL225" i="11"/>
  <c r="AK225" i="11"/>
  <c r="AJ226" i="11"/>
  <c r="AO71" i="16"/>
  <c r="AL226" i="11"/>
  <c r="AK226" i="11"/>
  <c r="AJ227" i="11"/>
  <c r="AO70" i="16"/>
  <c r="AL227" i="11"/>
  <c r="AK227" i="11"/>
  <c r="AJ228" i="11"/>
  <c r="AO69" i="16"/>
  <c r="AL228" i="11"/>
  <c r="AK228" i="11"/>
  <c r="AJ229" i="11"/>
  <c r="AO68" i="16"/>
  <c r="AK229" i="11"/>
  <c r="AL229" i="11"/>
  <c r="AJ230" i="11"/>
  <c r="AO67" i="16"/>
  <c r="AL230" i="11"/>
  <c r="AK230" i="11"/>
  <c r="AJ231" i="11"/>
  <c r="AO66" i="16"/>
  <c r="AK231" i="11"/>
  <c r="AL231" i="11"/>
  <c r="AJ232" i="11"/>
  <c r="AO65" i="16"/>
  <c r="AL232" i="11"/>
  <c r="AK232" i="11"/>
  <c r="AJ233" i="11"/>
  <c r="AO64" i="16"/>
  <c r="AL233" i="11"/>
  <c r="AK233" i="11"/>
  <c r="AJ234" i="11"/>
  <c r="AO63" i="16"/>
  <c r="AL234" i="11"/>
  <c r="AK234" i="11"/>
  <c r="AJ235" i="11"/>
  <c r="AO62" i="16"/>
  <c r="AL235" i="11"/>
  <c r="AK235" i="11"/>
  <c r="AJ236" i="11"/>
  <c r="AO61" i="16"/>
  <c r="AK236" i="11"/>
  <c r="AL236" i="11"/>
  <c r="AJ237" i="11"/>
  <c r="AO60" i="16"/>
  <c r="AL237" i="11"/>
  <c r="AK237" i="11"/>
  <c r="AJ238" i="11"/>
  <c r="AO59" i="16"/>
  <c r="AL238" i="11"/>
  <c r="AK238" i="11"/>
  <c r="AJ239" i="11"/>
  <c r="AO58" i="16"/>
  <c r="AK239" i="11"/>
  <c r="AL239" i="11"/>
  <c r="AJ240" i="11"/>
  <c r="AO57" i="16"/>
  <c r="AL240" i="11"/>
  <c r="AK240" i="11"/>
  <c r="AJ241" i="11"/>
  <c r="AO56" i="16"/>
  <c r="AL241" i="11"/>
  <c r="AK241" i="11"/>
  <c r="AJ242" i="11"/>
  <c r="AO55" i="16"/>
  <c r="AL242" i="11"/>
  <c r="AK242" i="11"/>
  <c r="AJ243" i="11"/>
  <c r="AO54" i="16"/>
  <c r="AL243" i="11"/>
  <c r="AK243" i="11"/>
  <c r="AJ244" i="11"/>
  <c r="AO53" i="16"/>
  <c r="AL244" i="11"/>
  <c r="AK244" i="11"/>
  <c r="AJ245" i="11"/>
  <c r="AO52" i="16"/>
  <c r="AL245" i="11"/>
  <c r="AK245" i="11"/>
  <c r="AJ246" i="11"/>
  <c r="AO51" i="16"/>
  <c r="AL246" i="11"/>
  <c r="AK246" i="11"/>
  <c r="AJ247" i="11"/>
  <c r="AO50" i="16"/>
  <c r="AL247" i="11"/>
  <c r="AK247" i="11"/>
  <c r="AJ248" i="11"/>
  <c r="AO49" i="16"/>
  <c r="AL248" i="11"/>
  <c r="AK248" i="11"/>
  <c r="AJ249" i="11"/>
  <c r="AO48" i="16"/>
  <c r="AL249" i="11"/>
  <c r="AK249" i="11"/>
  <c r="AJ250" i="11"/>
  <c r="AO47" i="16"/>
  <c r="AL250" i="11"/>
  <c r="AK250" i="11"/>
  <c r="AJ251" i="11"/>
  <c r="AO46" i="16"/>
  <c r="AL251" i="11"/>
  <c r="AK251" i="11"/>
  <c r="AJ252" i="11"/>
  <c r="AO45" i="16"/>
  <c r="AK252" i="11"/>
  <c r="AL252" i="11"/>
  <c r="AJ253" i="11"/>
  <c r="AO44" i="16"/>
  <c r="AL253" i="11"/>
  <c r="AK253" i="11"/>
  <c r="AJ254" i="11"/>
  <c r="AO43" i="16"/>
  <c r="AL254" i="11"/>
  <c r="AJ255" i="11"/>
  <c r="AO42" i="16"/>
  <c r="AL255" i="11"/>
  <c r="AO255" i="11" s="1"/>
  <c r="AO254" i="11" s="1"/>
  <c r="AO253" i="11" s="1"/>
  <c r="AO252" i="11" s="1"/>
  <c r="AO251" i="11" s="1"/>
  <c r="AO250" i="11" s="1"/>
  <c r="AO249" i="11" s="1"/>
  <c r="AO248" i="11" s="1"/>
  <c r="AO247" i="11" s="1"/>
  <c r="AO246" i="11" s="1"/>
  <c r="AO245" i="11" s="1"/>
  <c r="AO244" i="11" s="1"/>
  <c r="AO243" i="11" s="1"/>
  <c r="AO242" i="11" s="1"/>
  <c r="AO241" i="11" s="1"/>
  <c r="AO240" i="11" s="1"/>
  <c r="AO239" i="11" s="1"/>
  <c r="AO238" i="11" s="1"/>
  <c r="AO237" i="11" s="1"/>
  <c r="AO236" i="11" s="1"/>
  <c r="AO235" i="11" s="1"/>
  <c r="AO234" i="11" s="1"/>
  <c r="AO233" i="11" s="1"/>
  <c r="AO232" i="11" s="1"/>
  <c r="AO231" i="11" s="1"/>
  <c r="AO230" i="11" s="1"/>
  <c r="AO229" i="11" s="1"/>
  <c r="AO228" i="11" s="1"/>
  <c r="AO227" i="11" s="1"/>
  <c r="AO226" i="11" s="1"/>
  <c r="AO225" i="11" s="1"/>
  <c r="AO224" i="11" s="1"/>
  <c r="AO223" i="11" s="1"/>
  <c r="AO222" i="11" s="1"/>
  <c r="AO221" i="11" s="1"/>
  <c r="AO220" i="11" s="1"/>
  <c r="AO219" i="11" s="1"/>
  <c r="AO218" i="11" s="1"/>
  <c r="AO217" i="11" s="1"/>
  <c r="AO216" i="11" s="1"/>
  <c r="AO215" i="11" s="1"/>
  <c r="AO214" i="11" s="1"/>
  <c r="AO213" i="11" s="1"/>
  <c r="AO212" i="11" s="1"/>
  <c r="AO211" i="11" s="1"/>
  <c r="AO210" i="11" s="1"/>
  <c r="AO209" i="11" s="1"/>
  <c r="AO208" i="11" s="1"/>
  <c r="AO207" i="11" s="1"/>
  <c r="AO206" i="11" s="1"/>
  <c r="AO205" i="11" s="1"/>
  <c r="AO204" i="11" s="1"/>
  <c r="AO203" i="11" s="1"/>
  <c r="AO202" i="11" s="1"/>
  <c r="AO201" i="11" s="1"/>
  <c r="AO200" i="11" s="1"/>
  <c r="AO199" i="11" s="1"/>
  <c r="AO198" i="11" s="1"/>
  <c r="AO197" i="11" s="1"/>
  <c r="AO196" i="11" s="1"/>
  <c r="AO195" i="11" s="1"/>
  <c r="AJ256" i="11"/>
  <c r="AN256" i="11" s="1"/>
  <c r="AL256" i="11"/>
  <c r="AO256" i="11" s="1"/>
  <c r="AK256" i="11"/>
  <c r="AJ257" i="11"/>
  <c r="AN257" i="11" s="1"/>
  <c r="AL257" i="11" l="1"/>
  <c r="AO257" i="11" s="1"/>
  <c r="AK257" i="11"/>
  <c r="AJ258" i="11"/>
  <c r="AN258" i="11" s="1"/>
  <c r="AL258" i="11"/>
  <c r="AO258" i="11" s="1"/>
  <c r="AK258" i="11"/>
  <c r="AJ259" i="11"/>
  <c r="AN259" i="11" s="1"/>
  <c r="AL259" i="11" l="1"/>
  <c r="AO259" i="11" s="1"/>
  <c r="AK259" i="11"/>
  <c r="AJ260" i="11"/>
  <c r="AN260" i="11" s="1"/>
  <c r="AK260" i="11" l="1"/>
  <c r="AL260" i="11"/>
  <c r="AO260" i="11" s="1"/>
  <c r="AJ261" i="11"/>
  <c r="AN261" i="11" s="1"/>
  <c r="AL261" i="11"/>
  <c r="AO261" i="11" s="1"/>
  <c r="AK261" i="11"/>
  <c r="AJ262" i="11"/>
  <c r="AN262" i="11" s="1"/>
  <c r="AL262" i="11" l="1"/>
  <c r="AO262" i="11" s="1"/>
  <c r="AK262" i="11"/>
  <c r="AJ263" i="11"/>
  <c r="AN263" i="11" s="1"/>
  <c r="AL263" i="11" l="1"/>
  <c r="AO263" i="11" s="1"/>
  <c r="AK263" i="11"/>
  <c r="AJ264" i="11"/>
  <c r="AN264" i="11" s="1"/>
  <c r="AL264" i="11"/>
  <c r="AO264" i="11" s="1"/>
  <c r="AK264" i="11"/>
  <c r="AJ265" i="11"/>
  <c r="AN265" i="11" s="1"/>
  <c r="AL265" i="11" l="1"/>
  <c r="AO265" i="11" s="1"/>
  <c r="AK265" i="11"/>
  <c r="AJ266" i="11"/>
  <c r="AN266" i="11" s="1"/>
  <c r="AL266" i="11" l="1"/>
  <c r="AO266" i="11" s="1"/>
  <c r="AK266" i="11"/>
  <c r="AJ267" i="11"/>
  <c r="AN267" i="11" s="1"/>
  <c r="AL267" i="11"/>
  <c r="AO267" i="11" s="1"/>
  <c r="AK267" i="11"/>
  <c r="AJ268" i="11"/>
  <c r="AN268" i="11" s="1"/>
  <c r="AK268" i="11" l="1"/>
  <c r="AL268" i="11"/>
  <c r="AO268" i="11" s="1"/>
  <c r="AJ269" i="11"/>
  <c r="AN269" i="11" s="1"/>
  <c r="AL269" i="11" l="1"/>
  <c r="AO269" i="11" s="1"/>
  <c r="AK269" i="11"/>
  <c r="AJ270" i="11"/>
  <c r="AN270" i="11" s="1"/>
  <c r="AL270" i="11"/>
  <c r="AO270" i="11" s="1"/>
  <c r="AK270" i="11"/>
  <c r="AJ271" i="11"/>
  <c r="AN271" i="11" s="1"/>
  <c r="AK271" i="11" l="1"/>
  <c r="AL271" i="11"/>
  <c r="AO271" i="11" s="1"/>
  <c r="AJ272" i="11"/>
  <c r="AN272" i="11" s="1"/>
  <c r="AK272" i="11" l="1"/>
  <c r="AL272" i="11"/>
  <c r="AO272" i="11" s="1"/>
  <c r="AJ273" i="11"/>
  <c r="AN273" i="11" s="1"/>
  <c r="AL273" i="11"/>
  <c r="AO273" i="11" s="1"/>
  <c r="AK273" i="11"/>
  <c r="AJ274" i="11"/>
  <c r="AN274" i="11" s="1"/>
  <c r="AL274" i="11" l="1"/>
  <c r="AO274" i="11" s="1"/>
  <c r="AK274" i="11"/>
  <c r="AJ275" i="11"/>
  <c r="AN275" i="11" s="1"/>
  <c r="AL275" i="11" l="1"/>
  <c r="AO275" i="11" s="1"/>
  <c r="AK275" i="11"/>
  <c r="AJ276" i="11"/>
  <c r="AN276" i="11" s="1"/>
  <c r="AL276" i="11"/>
  <c r="AO276" i="11" s="1"/>
  <c r="AK276" i="11"/>
  <c r="AJ277" i="11"/>
  <c r="AN277" i="11" s="1"/>
  <c r="AL277" i="11" l="1"/>
  <c r="AO277" i="11" s="1"/>
  <c r="AK277" i="11"/>
  <c r="AJ278" i="11"/>
  <c r="AN278" i="11" s="1"/>
  <c r="AL278" i="11" l="1"/>
  <c r="AO278" i="11" s="1"/>
  <c r="AK278" i="11"/>
  <c r="AJ279" i="11"/>
  <c r="AN279" i="11" s="1"/>
  <c r="AL279" i="11"/>
  <c r="AO279" i="11" s="1"/>
  <c r="AK279" i="11"/>
  <c r="AJ280" i="11"/>
  <c r="AN280" i="11" s="1"/>
  <c r="AL280" i="11" l="1"/>
  <c r="AO280" i="11" s="1"/>
  <c r="AK280" i="11"/>
  <c r="AJ281" i="11"/>
  <c r="AN281" i="11" s="1"/>
  <c r="AL281" i="11" l="1"/>
  <c r="AO281" i="11" s="1"/>
  <c r="AK281" i="11"/>
  <c r="AJ282" i="11"/>
  <c r="AN282" i="11" s="1"/>
  <c r="AL282" i="11"/>
  <c r="AO282" i="11" s="1"/>
  <c r="AK282" i="11"/>
  <c r="AJ283" i="11"/>
  <c r="AN283" i="11" s="1"/>
  <c r="AL283" i="11" l="1"/>
  <c r="AO283" i="11" s="1"/>
  <c r="AK283" i="11"/>
  <c r="AJ284" i="11"/>
  <c r="AN284" i="11" s="1"/>
  <c r="AK284" i="11" l="1"/>
  <c r="AL284" i="11"/>
  <c r="AO284" i="11" s="1"/>
  <c r="AJ285" i="11"/>
  <c r="AN285" i="11" s="1"/>
  <c r="AL285" i="11"/>
  <c r="AO285" i="11" s="1"/>
  <c r="AK285" i="11"/>
  <c r="AJ286" i="11"/>
  <c r="AN286" i="11" s="1"/>
  <c r="AL286" i="11" l="1"/>
  <c r="AO286" i="11" s="1"/>
  <c r="AK286" i="11"/>
  <c r="AJ287" i="11"/>
  <c r="AN287" i="11" s="1"/>
  <c r="AL287" i="11" l="1"/>
  <c r="AO287" i="11" s="1"/>
  <c r="AK287" i="11"/>
  <c r="AJ288" i="11"/>
  <c r="AN288" i="11" s="1"/>
  <c r="AL288" i="11"/>
  <c r="AO288" i="11" s="1"/>
  <c r="AK288" i="11"/>
  <c r="AJ289" i="11"/>
  <c r="AN289" i="11" s="1"/>
  <c r="AL289" i="11" l="1"/>
  <c r="AO289" i="11" s="1"/>
  <c r="AK289" i="11"/>
  <c r="AJ290" i="11"/>
  <c r="AN290" i="11" s="1"/>
  <c r="AL290" i="11" l="1"/>
  <c r="AO290" i="11" s="1"/>
  <c r="AK290" i="11"/>
  <c r="AJ291" i="11"/>
  <c r="AN291" i="11" s="1"/>
  <c r="AL291" i="11"/>
  <c r="AO291" i="11" s="1"/>
  <c r="AK291" i="11"/>
  <c r="AJ292" i="11"/>
  <c r="AN292" i="11" s="1"/>
  <c r="AL292" i="11" l="1"/>
  <c r="AO292" i="11" s="1"/>
  <c r="AK292" i="11"/>
  <c r="AJ293" i="11"/>
  <c r="AN293" i="11" s="1"/>
  <c r="AL293" i="11" l="1"/>
  <c r="AO293" i="11" s="1"/>
  <c r="AK293" i="11"/>
  <c r="AJ294" i="11"/>
  <c r="AN294" i="11" s="1"/>
  <c r="AK294" i="11"/>
  <c r="AL294" i="11"/>
  <c r="AO294" i="11" s="1"/>
  <c r="AJ295" i="11"/>
  <c r="AN295" i="11" s="1"/>
  <c r="AL295" i="11" l="1"/>
  <c r="AO295" i="11" s="1"/>
  <c r="AK295" i="11"/>
  <c r="AJ296" i="11"/>
  <c r="AN296" i="11" s="1"/>
  <c r="AL296" i="11" l="1"/>
  <c r="AO296" i="11" s="1"/>
  <c r="AK296" i="11"/>
  <c r="AJ297" i="11"/>
  <c r="AN297" i="11" s="1"/>
  <c r="AL297" i="11"/>
  <c r="AO297" i="11" s="1"/>
  <c r="AK297" i="11"/>
  <c r="AJ298" i="11"/>
  <c r="AN298" i="11" s="1"/>
  <c r="AL298" i="11" l="1"/>
  <c r="AO298" i="11" s="1"/>
  <c r="AK298" i="11"/>
  <c r="AJ299" i="11"/>
  <c r="AN299" i="11" s="1"/>
  <c r="AL299" i="11" l="1"/>
  <c r="AO299" i="11" s="1"/>
  <c r="AK299" i="11"/>
  <c r="AJ300" i="11"/>
  <c r="AN300" i="11" s="1"/>
  <c r="AK300" i="11"/>
  <c r="AL300" i="11"/>
  <c r="AO300" i="11" s="1"/>
  <c r="AJ301" i="11"/>
  <c r="AN301" i="11" s="1"/>
  <c r="AL301" i="11" l="1"/>
  <c r="AO301" i="11" s="1"/>
  <c r="AK301" i="11"/>
  <c r="AJ302" i="11"/>
  <c r="AN302" i="11" s="1"/>
  <c r="AL302" i="11" l="1"/>
  <c r="AO302" i="11" s="1"/>
  <c r="AK302" i="11"/>
  <c r="AJ303" i="11"/>
  <c r="AN303" i="11" s="1"/>
  <c r="AK303" i="11"/>
  <c r="AL303" i="11"/>
  <c r="AO303" i="11" s="1"/>
  <c r="AJ304" i="11"/>
  <c r="AN304" i="11" s="1"/>
  <c r="AL304" i="11" l="1"/>
  <c r="AO304" i="11" s="1"/>
  <c r="AK304" i="11"/>
  <c r="AJ305" i="11"/>
  <c r="AN305" i="11" s="1"/>
  <c r="AL305" i="11" l="1"/>
  <c r="AO305" i="11" s="1"/>
  <c r="AK305" i="11"/>
  <c r="AJ306" i="11"/>
  <c r="AN306" i="11" s="1"/>
  <c r="AL306" i="11"/>
  <c r="AO306" i="11" s="1"/>
  <c r="AK306" i="11"/>
  <c r="AJ307" i="11"/>
  <c r="AN307" i="11" s="1"/>
  <c r="AL307" i="11" l="1"/>
  <c r="AO307" i="11" s="1"/>
  <c r="AK307" i="11"/>
  <c r="AJ308" i="11"/>
  <c r="AN308" i="11" s="1"/>
  <c r="AK308" i="11"/>
  <c r="AL308" i="11"/>
  <c r="AO308" i="11" s="1"/>
  <c r="AJ309" i="11"/>
  <c r="AN309" i="11" s="1"/>
  <c r="AL309" i="11" l="1"/>
  <c r="AO309" i="11" s="1"/>
  <c r="AK309" i="11"/>
  <c r="AJ310" i="11"/>
  <c r="AN310" i="11" s="1"/>
  <c r="AL310" i="11" l="1"/>
  <c r="AO310" i="11" s="1"/>
  <c r="AK310" i="11"/>
  <c r="AJ311" i="11"/>
  <c r="AN311" i="11" s="1"/>
  <c r="AL311" i="11"/>
  <c r="AO311" i="11" s="1"/>
  <c r="AK311" i="11"/>
  <c r="AJ312" i="11"/>
  <c r="AN312" i="11" s="1"/>
  <c r="AL312" i="11" l="1"/>
  <c r="AO312" i="11" s="1"/>
  <c r="AK312" i="11"/>
  <c r="AJ313" i="11"/>
  <c r="AN313" i="11" s="1"/>
  <c r="AL313" i="11" l="1"/>
  <c r="AO313" i="11" s="1"/>
  <c r="AK313" i="11"/>
  <c r="AJ314" i="11"/>
  <c r="AN314" i="11" s="1"/>
  <c r="AL314" i="11"/>
  <c r="AO314" i="11" s="1"/>
  <c r="AK314" i="11"/>
  <c r="AJ315" i="11"/>
  <c r="AN315" i="11" s="1"/>
  <c r="AL315" i="11" l="1"/>
  <c r="AO315" i="11" s="1"/>
  <c r="AK315" i="11"/>
  <c r="AJ316" i="11"/>
  <c r="AN316" i="11" s="1"/>
  <c r="AL316" i="11" l="1"/>
  <c r="AO316" i="11" s="1"/>
  <c r="AK316" i="11"/>
  <c r="AJ317" i="11"/>
  <c r="AN317" i="11" s="1"/>
  <c r="AL317" i="11"/>
  <c r="AO317" i="11" s="1"/>
  <c r="AK317" i="11"/>
  <c r="AJ318" i="11"/>
  <c r="AN318" i="11" s="1"/>
  <c r="AL318" i="11" l="1"/>
  <c r="AO318" i="11" s="1"/>
  <c r="AK318" i="11"/>
  <c r="AJ319" i="11"/>
  <c r="AN319" i="11" s="1"/>
  <c r="AL319" i="11" l="1"/>
  <c r="AO319" i="11" s="1"/>
  <c r="AK319" i="11"/>
  <c r="AJ320" i="11"/>
  <c r="AN320" i="11" s="1"/>
  <c r="AL320" i="11"/>
  <c r="AO320" i="11" s="1"/>
  <c r="AK320" i="11"/>
  <c r="AJ321" i="11"/>
  <c r="AN321" i="11" s="1"/>
  <c r="AL321" i="11" l="1"/>
  <c r="AO321" i="11" s="1"/>
  <c r="AK321" i="11"/>
  <c r="AJ322" i="11"/>
  <c r="AN322" i="11" s="1"/>
  <c r="AL322" i="11" l="1"/>
  <c r="AO322" i="11" s="1"/>
  <c r="AK322" i="11"/>
  <c r="AJ323" i="11"/>
  <c r="AN323" i="11" s="1"/>
  <c r="AL323" i="11"/>
  <c r="AO323" i="11" s="1"/>
  <c r="AK323" i="11"/>
  <c r="AJ324" i="11"/>
  <c r="AN324" i="11" s="1"/>
  <c r="AK324" i="11" l="1"/>
  <c r="AL324" i="11"/>
  <c r="AO324" i="11" s="1"/>
  <c r="AJ325" i="11"/>
  <c r="AN325" i="11" s="1"/>
  <c r="AL325" i="11" l="1"/>
  <c r="AO325" i="11" s="1"/>
  <c r="AK325" i="11"/>
  <c r="AJ326" i="11"/>
  <c r="AN326" i="11" s="1"/>
  <c r="AL326" i="11"/>
  <c r="AO326" i="11" s="1"/>
  <c r="AK326" i="11"/>
  <c r="AJ327" i="11"/>
  <c r="AN327" i="11" s="1"/>
  <c r="AL327" i="11" l="1"/>
  <c r="AO327" i="11" s="1"/>
  <c r="AK327" i="11"/>
  <c r="AJ328" i="11"/>
  <c r="AN328" i="11" s="1"/>
  <c r="AL328" i="11" l="1"/>
  <c r="AO328" i="11" s="1"/>
  <c r="AK328" i="11"/>
  <c r="AJ329" i="11"/>
  <c r="AN329" i="11" s="1"/>
  <c r="AL329" i="11"/>
  <c r="AO329" i="11" s="1"/>
  <c r="AK329" i="11"/>
  <c r="AJ330" i="11"/>
  <c r="AN330" i="11" s="1"/>
  <c r="AL330" i="11" l="1"/>
  <c r="AO330" i="11" s="1"/>
  <c r="AK330" i="11"/>
  <c r="AJ331" i="11"/>
  <c r="AN331" i="11" s="1"/>
  <c r="AL331" i="11" l="1"/>
  <c r="AO331" i="11" s="1"/>
  <c r="AK331" i="11"/>
  <c r="AJ332" i="11"/>
  <c r="AN332" i="11" s="1"/>
  <c r="AK332" i="11"/>
  <c r="AL332" i="11"/>
  <c r="AO332" i="11" s="1"/>
  <c r="AJ333" i="11"/>
  <c r="AN333" i="11" s="1"/>
  <c r="AL333" i="11" l="1"/>
  <c r="AO333" i="11" s="1"/>
  <c r="AK333" i="11"/>
  <c r="AJ334" i="11"/>
  <c r="AN334" i="11" s="1"/>
  <c r="AL334" i="11" l="1"/>
  <c r="AO334" i="11" s="1"/>
  <c r="AK334" i="11"/>
  <c r="AJ335" i="11"/>
  <c r="AN335" i="11" s="1"/>
  <c r="AK335" i="11"/>
  <c r="AL335" i="11"/>
  <c r="AO335" i="11" s="1"/>
  <c r="AJ336" i="11"/>
  <c r="AN336" i="11" s="1"/>
  <c r="AL336" i="11" l="1"/>
  <c r="AO336" i="11" s="1"/>
  <c r="AK336" i="11"/>
  <c r="AJ337" i="11"/>
  <c r="AN337" i="11" s="1"/>
  <c r="AL337" i="11" l="1"/>
  <c r="AO337" i="11" s="1"/>
  <c r="AK337" i="11"/>
  <c r="AJ338" i="11"/>
  <c r="AN338" i="11" s="1"/>
  <c r="AL338" i="11"/>
  <c r="AO338" i="11" s="1"/>
  <c r="AK338" i="11"/>
  <c r="AJ339" i="11"/>
  <c r="AN339" i="11" s="1"/>
  <c r="AL339" i="11" l="1"/>
  <c r="AO339" i="11" s="1"/>
  <c r="AK339" i="11"/>
  <c r="AJ340" i="11"/>
  <c r="AN340" i="11" s="1"/>
  <c r="AK340" i="11" l="1"/>
  <c r="AL340" i="11"/>
  <c r="AO340" i="11" s="1"/>
  <c r="AJ341" i="11"/>
  <c r="AN341" i="11" s="1"/>
  <c r="AL341" i="11"/>
  <c r="AO341" i="11" s="1"/>
  <c r="AK341" i="11"/>
  <c r="AJ342" i="11"/>
  <c r="AN342" i="11" s="1"/>
  <c r="AL342" i="11" l="1"/>
  <c r="AO342" i="11" s="1"/>
  <c r="AK342" i="11"/>
  <c r="AJ343" i="11"/>
  <c r="AN343" i="11" s="1"/>
  <c r="AK343" i="11" l="1"/>
  <c r="AL343" i="11"/>
  <c r="AO343" i="11" s="1"/>
  <c r="AJ344" i="11"/>
  <c r="AN344" i="11" s="1"/>
  <c r="AL344" i="11"/>
  <c r="AO344" i="11" s="1"/>
  <c r="AK344" i="11"/>
  <c r="AJ345" i="11"/>
  <c r="AN345" i="11" s="1"/>
  <c r="AK345" i="11" l="1"/>
  <c r="AL345" i="11"/>
  <c r="AO345" i="11" s="1"/>
  <c r="AJ346" i="11"/>
  <c r="AN346" i="11" s="1"/>
  <c r="AL346" i="11" l="1"/>
  <c r="AO346" i="11" s="1"/>
  <c r="AK346" i="11"/>
  <c r="AJ347" i="11"/>
  <c r="AN347" i="11" s="1"/>
  <c r="AL347" i="11"/>
  <c r="AO347" i="11" s="1"/>
  <c r="AK347" i="11"/>
  <c r="AJ348" i="11"/>
  <c r="AN348" i="11" s="1"/>
  <c r="AL348" i="11" l="1"/>
  <c r="AO348" i="11" s="1"/>
  <c r="AK348" i="11"/>
  <c r="AJ349" i="11"/>
  <c r="AN349" i="11" s="1"/>
  <c r="AL349" i="11" l="1"/>
  <c r="AO349" i="11" s="1"/>
  <c r="AK349" i="11"/>
  <c r="AJ350" i="11"/>
  <c r="AN350" i="11" s="1"/>
  <c r="AL350" i="11"/>
  <c r="AO350" i="11" s="1"/>
  <c r="AK350" i="11"/>
  <c r="AJ351" i="11"/>
  <c r="AN351" i="11" s="1"/>
  <c r="AL351" i="11" l="1"/>
  <c r="AO351" i="11" s="1"/>
  <c r="AK351" i="11"/>
  <c r="AJ352" i="11"/>
  <c r="AN352" i="11" s="1"/>
  <c r="AL352" i="11" l="1"/>
  <c r="AO352" i="11" s="1"/>
  <c r="AK352" i="11"/>
  <c r="AJ353" i="11"/>
  <c r="AN353" i="11" s="1"/>
  <c r="AL353" i="11"/>
  <c r="AO353" i="11" s="1"/>
  <c r="AK353" i="11"/>
  <c r="AJ354" i="11"/>
  <c r="AN354" i="11" s="1"/>
  <c r="AL354" i="11" l="1"/>
  <c r="AO354" i="11" s="1"/>
  <c r="AK354" i="11"/>
  <c r="AJ355" i="11"/>
  <c r="AN355" i="11" s="1"/>
  <c r="AL355" i="11" l="1"/>
  <c r="AO355" i="11" s="1"/>
  <c r="AK355" i="11"/>
  <c r="AJ356" i="11"/>
  <c r="AN356" i="11" s="1"/>
  <c r="AL356" i="11" l="1"/>
  <c r="AO356" i="11" s="1"/>
  <c r="AK356" i="11"/>
  <c r="AJ357" i="11"/>
  <c r="AN357" i="11" s="1"/>
  <c r="AK357" i="11" l="1"/>
  <c r="AL357" i="11"/>
  <c r="AO357" i="11" s="1"/>
  <c r="AJ358" i="11"/>
  <c r="AN358" i="11" s="1"/>
  <c r="AL358" i="11" l="1"/>
  <c r="AO358" i="11" s="1"/>
  <c r="AK358" i="11"/>
  <c r="AJ359" i="11"/>
  <c r="AN359" i="11" s="1"/>
  <c r="AL359" i="11"/>
  <c r="AO359" i="11" s="1"/>
  <c r="AK359" i="11"/>
  <c r="AJ360" i="11"/>
  <c r="AN360" i="11" s="1"/>
  <c r="AL360" i="11" l="1"/>
  <c r="AO360" i="11" s="1"/>
  <c r="AK360" i="11"/>
  <c r="AJ361" i="11"/>
  <c r="AN361" i="11" s="1"/>
  <c r="AL361" i="11" l="1"/>
  <c r="AO361" i="11" s="1"/>
  <c r="AK361" i="11"/>
  <c r="AJ362" i="11"/>
  <c r="AN362" i="11" s="1"/>
  <c r="AL362" i="11"/>
  <c r="AO362" i="11" s="1"/>
  <c r="AK362" i="11"/>
  <c r="AJ363" i="11"/>
  <c r="AN363" i="11" s="1"/>
  <c r="AL363" i="11" l="1"/>
  <c r="AO363" i="11" s="1"/>
  <c r="AK363" i="11"/>
  <c r="AJ364" i="11"/>
  <c r="AN364" i="11" s="1"/>
  <c r="AK364" i="11" l="1"/>
  <c r="AL364" i="11"/>
  <c r="AO364" i="11" s="1"/>
  <c r="AJ365" i="11"/>
  <c r="AN365" i="11" s="1"/>
  <c r="AL365" i="11"/>
  <c r="AO365" i="11" s="1"/>
  <c r="AK365" i="11"/>
  <c r="AJ366" i="11"/>
  <c r="AN366" i="11" s="1"/>
  <c r="AL366" i="11" l="1"/>
  <c r="AO366" i="11" s="1"/>
  <c r="AK366" i="11"/>
  <c r="AJ367" i="11"/>
  <c r="AN367" i="11" s="1"/>
  <c r="AK367" i="11" l="1"/>
  <c r="AL367" i="11"/>
  <c r="AO367" i="11" s="1"/>
  <c r="AJ368" i="11"/>
  <c r="AN368" i="11" s="1"/>
  <c r="AL368" i="11"/>
  <c r="AO368" i="11" s="1"/>
  <c r="AK368" i="11"/>
  <c r="AJ369" i="11"/>
  <c r="AN369" i="11" s="1"/>
  <c r="AL369" i="11" l="1"/>
  <c r="AO369" i="11" s="1"/>
  <c r="AK369" i="11"/>
  <c r="AJ370" i="11"/>
  <c r="AN370" i="11" s="1"/>
  <c r="AL370" i="11" l="1"/>
  <c r="AO370" i="11" s="1"/>
  <c r="AK370" i="11"/>
  <c r="AJ371" i="11"/>
  <c r="AN371" i="11" s="1"/>
  <c r="AK371" i="11"/>
  <c r="AL371" i="11"/>
  <c r="AO371" i="11" s="1"/>
  <c r="AJ372" i="11"/>
  <c r="AN372" i="11" s="1"/>
  <c r="AK372" i="11" l="1"/>
  <c r="AL372" i="11"/>
  <c r="AO372" i="11" s="1"/>
  <c r="AJ373" i="11"/>
  <c r="AN373" i="11" s="1"/>
  <c r="AL373" i="11" l="1"/>
  <c r="AO373" i="11" s="1"/>
  <c r="AK373" i="11"/>
  <c r="AJ374" i="11"/>
  <c r="AN374" i="11" s="1"/>
  <c r="AL374" i="11"/>
  <c r="AO374" i="11" s="1"/>
  <c r="AK374" i="11"/>
  <c r="AJ375" i="11"/>
  <c r="AN375" i="11" s="1"/>
  <c r="AK375" i="11" l="1"/>
  <c r="AL375" i="11"/>
  <c r="AO375" i="11" s="1"/>
  <c r="AJ376" i="11"/>
  <c r="AN376" i="11" s="1"/>
  <c r="AL376" i="11" l="1"/>
  <c r="AO376" i="11" s="1"/>
  <c r="AK376" i="11"/>
  <c r="AJ377" i="11"/>
  <c r="AN377" i="11" s="1"/>
  <c r="AL377" i="11"/>
  <c r="AO377" i="11" s="1"/>
  <c r="AK377" i="11"/>
  <c r="AJ378" i="11"/>
  <c r="AN378" i="11" s="1"/>
  <c r="AL378" i="11" l="1"/>
  <c r="AO378" i="11" s="1"/>
  <c r="AK378" i="11"/>
  <c r="AJ379" i="11"/>
  <c r="AN379" i="11" s="1"/>
  <c r="AK379" i="11" l="1"/>
  <c r="AL379" i="11"/>
  <c r="AO379" i="11" s="1"/>
  <c r="AJ380" i="11"/>
  <c r="AN380" i="11" s="1"/>
  <c r="AK380" i="11"/>
  <c r="AL380" i="11"/>
  <c r="AO380" i="11" s="1"/>
  <c r="AJ381" i="11"/>
  <c r="AN381" i="11" s="1"/>
  <c r="AL381" i="11" l="1"/>
  <c r="AO381" i="11" s="1"/>
  <c r="AK381" i="11"/>
  <c r="AJ382" i="11"/>
  <c r="AN382" i="11" s="1"/>
  <c r="AL382" i="11" l="1"/>
  <c r="AO382" i="11" s="1"/>
  <c r="AK382" i="11"/>
  <c r="AJ383" i="11"/>
  <c r="AN383" i="11" s="1"/>
  <c r="AK383" i="11"/>
  <c r="AL383" i="11"/>
  <c r="AO383" i="11" s="1"/>
  <c r="AJ384" i="11"/>
  <c r="AN384" i="11" s="1"/>
  <c r="AL384" i="11" l="1"/>
  <c r="AO384" i="11" s="1"/>
  <c r="AK384" i="11"/>
  <c r="AJ385" i="11"/>
  <c r="AN385" i="11" s="1"/>
  <c r="AL385" i="11" l="1"/>
  <c r="AO385" i="11" s="1"/>
  <c r="AK385" i="11"/>
  <c r="AJ386" i="11"/>
  <c r="AN386" i="11" s="1"/>
  <c r="AL386" i="11"/>
  <c r="AO386" i="11" s="1"/>
  <c r="AK386" i="11"/>
  <c r="AJ387" i="11"/>
  <c r="AN387" i="11" s="1"/>
  <c r="AK387" i="11" l="1"/>
  <c r="AL387" i="11"/>
  <c r="AO387" i="11" s="1"/>
  <c r="AJ388" i="11"/>
  <c r="AN388" i="11" s="1"/>
  <c r="AK388" i="11" l="1"/>
  <c r="AL388" i="11"/>
  <c r="AO388" i="11" s="1"/>
  <c r="AJ389" i="11"/>
  <c r="AN389" i="11" s="1"/>
  <c r="AL389" i="11"/>
  <c r="AO389" i="11" s="1"/>
  <c r="AK389" i="11"/>
  <c r="AJ390" i="11"/>
  <c r="AN390" i="11" s="1"/>
  <c r="AL390" i="11" l="1"/>
  <c r="AO390" i="11" s="1"/>
  <c r="AK390" i="11"/>
  <c r="AJ391" i="11"/>
  <c r="AN391" i="11" s="1"/>
  <c r="AL391" i="11" l="1"/>
  <c r="AO391" i="11" s="1"/>
  <c r="AK391" i="11"/>
  <c r="AJ392" i="11"/>
  <c r="AN392" i="11" s="1"/>
  <c r="AL392" i="11"/>
  <c r="AO392" i="11" s="1"/>
  <c r="AK392" i="11"/>
  <c r="AJ393" i="11"/>
  <c r="AN393" i="11" s="1"/>
  <c r="AL393" i="11" l="1"/>
  <c r="AO393" i="11" s="1"/>
  <c r="AK393" i="11"/>
  <c r="AJ394" i="11"/>
  <c r="AN394" i="11" s="1"/>
  <c r="AK394" i="11" l="1"/>
  <c r="AL394" i="11"/>
  <c r="AO394" i="11" s="1"/>
  <c r="AJ395" i="11"/>
  <c r="AN395" i="11" s="1"/>
  <c r="AL395" i="11"/>
  <c r="AO395" i="11" s="1"/>
  <c r="AK395" i="11"/>
  <c r="AJ396" i="11"/>
  <c r="AN396" i="11" s="1"/>
  <c r="AL396" i="11" l="1"/>
  <c r="AO396" i="11" s="1"/>
  <c r="AK396" i="11"/>
  <c r="AJ397" i="11"/>
  <c r="AN397" i="11" s="1"/>
  <c r="AL397" i="11" l="1"/>
  <c r="AO397" i="11" s="1"/>
  <c r="AK397" i="11"/>
  <c r="AJ398" i="11"/>
  <c r="AN398" i="11" s="1"/>
  <c r="AL398" i="11"/>
  <c r="AO398" i="11" s="1"/>
  <c r="AK398" i="11"/>
  <c r="AJ399" i="11"/>
  <c r="AN399" i="11" s="1"/>
  <c r="AL399" i="11" l="1"/>
  <c r="AO399" i="11" s="1"/>
  <c r="AK399" i="11"/>
  <c r="AJ400" i="11"/>
  <c r="AN400" i="11" s="1"/>
  <c r="AL400" i="11" l="1"/>
  <c r="AO400" i="11" s="1"/>
  <c r="AK400" i="11"/>
  <c r="AJ401" i="11"/>
  <c r="AN401" i="11" s="1"/>
  <c r="AL401" i="11"/>
  <c r="AO401" i="11" s="1"/>
  <c r="AK401" i="11"/>
  <c r="AJ402" i="11"/>
  <c r="AN402" i="11" s="1"/>
  <c r="AL402" i="11" l="1"/>
  <c r="AO402" i="11" s="1"/>
  <c r="AK402" i="11"/>
  <c r="AJ403" i="11"/>
  <c r="AN403" i="11" s="1"/>
  <c r="AK403" i="11" l="1"/>
  <c r="AL403" i="11"/>
  <c r="AO403" i="11" s="1"/>
  <c r="AJ404" i="11"/>
  <c r="AN404" i="11" s="1"/>
  <c r="AL404" i="11"/>
  <c r="AO404" i="11" s="1"/>
  <c r="AK404" i="11"/>
  <c r="AJ405" i="11"/>
  <c r="AN405" i="11" s="1"/>
  <c r="AJ406" i="11" l="1"/>
  <c r="AN406" i="11" s="1"/>
  <c r="AK405" i="11"/>
  <c r="AK406" i="11" l="1"/>
  <c r="W3" i="11"/>
  <c r="R3" i="11"/>
  <c r="M3" i="11"/>
  <c r="M3" i="29" s="1"/>
  <c r="H3" i="11"/>
  <c r="G3" i="14" a="1"/>
  <c r="H3" i="14" a="1"/>
  <c r="I3" i="14" a="1"/>
  <c r="F3" i="14" a="1"/>
  <c r="D3" i="11" l="1"/>
  <c r="C213" i="27"/>
  <c r="C214" i="27"/>
  <c r="C209" i="27"/>
  <c r="C210" i="27"/>
  <c r="C212" i="27"/>
  <c r="C211" i="27"/>
  <c r="H3" i="29"/>
  <c r="T27" i="11"/>
  <c r="Y27" i="11"/>
  <c r="O27" i="11"/>
  <c r="W3" i="29"/>
  <c r="D153" i="27"/>
  <c r="R3" i="29"/>
  <c r="J27" i="11"/>
  <c r="H3" i="33" a="1"/>
  <c r="F3" i="33" a="1"/>
  <c r="I3" i="33" a="1"/>
  <c r="G3" i="33" a="1"/>
  <c r="D213" i="27" l="1"/>
  <c r="D210" i="27"/>
  <c r="D211" i="27"/>
  <c r="D212" i="27"/>
  <c r="D214" i="27"/>
  <c r="D209" i="27"/>
  <c r="G36" i="11" l="1"/>
  <c r="G27" i="11"/>
  <c r="G24" i="11"/>
  <c r="G15" i="11"/>
  <c r="A18" i="33" l="1"/>
  <c r="A19" i="33" l="1"/>
  <c r="A18" i="14"/>
  <c r="A19" i="14"/>
  <c r="A20" i="33"/>
  <c r="V3" i="11"/>
  <c r="Q3" i="11"/>
  <c r="L3" i="11"/>
  <c r="G3" i="11"/>
  <c r="R16" i="11"/>
  <c r="I6" i="11"/>
  <c r="L3" i="29"/>
  <c r="M16" i="11"/>
  <c r="O16" i="11" s="1"/>
  <c r="G3" i="29"/>
  <c r="H28" i="11"/>
  <c r="J28" i="11" s="1"/>
  <c r="H22" i="11"/>
  <c r="J22" i="11" s="1"/>
  <c r="H35" i="11"/>
  <c r="J35" i="11" s="1"/>
  <c r="H29" i="11"/>
  <c r="J29" i="11" s="1"/>
  <c r="H17" i="11"/>
  <c r="J17" i="11" s="1"/>
  <c r="H30" i="11"/>
  <c r="J30" i="11" s="1"/>
  <c r="H18" i="11"/>
  <c r="J18" i="11" s="1"/>
  <c r="H20" i="11"/>
  <c r="J20" i="11" s="1"/>
  <c r="H21" i="11"/>
  <c r="J21" i="11" s="1"/>
  <c r="H23" i="11"/>
  <c r="J23" i="11" s="1"/>
  <c r="H31" i="11"/>
  <c r="J31" i="11" s="1"/>
  <c r="H19" i="11"/>
  <c r="J19" i="11" s="1"/>
  <c r="H33" i="11"/>
  <c r="J33" i="11" s="1"/>
  <c r="H34" i="11"/>
  <c r="J34" i="11" s="1"/>
  <c r="H32" i="11"/>
  <c r="J32" i="11" s="1"/>
  <c r="M33" i="11"/>
  <c r="O33" i="11" s="1"/>
  <c r="M23" i="11"/>
  <c r="O23" i="11" s="1"/>
  <c r="M32" i="11"/>
  <c r="O32" i="11" s="1"/>
  <c r="M22" i="11"/>
  <c r="O22" i="11" s="1"/>
  <c r="M31" i="11"/>
  <c r="O31" i="11" s="1"/>
  <c r="M21" i="11"/>
  <c r="O21" i="11" s="1"/>
  <c r="M28" i="11"/>
  <c r="O28" i="11" s="1"/>
  <c r="M17" i="11"/>
  <c r="O17" i="11" s="1"/>
  <c r="M30" i="11"/>
  <c r="O30" i="11" s="1"/>
  <c r="M20" i="11"/>
  <c r="O20" i="11" s="1"/>
  <c r="M35" i="11"/>
  <c r="O35" i="11" s="1"/>
  <c r="M29" i="11"/>
  <c r="O29" i="11" s="1"/>
  <c r="M19" i="11"/>
  <c r="O19" i="11" s="1"/>
  <c r="M18" i="11"/>
  <c r="O18" i="11" s="1"/>
  <c r="M34" i="11"/>
  <c r="O34" i="11" s="1"/>
  <c r="R29" i="11"/>
  <c r="T29" i="11" s="1"/>
  <c r="R19" i="11"/>
  <c r="T19" i="11" s="1"/>
  <c r="R32" i="11"/>
  <c r="T32" i="11" s="1"/>
  <c r="R31" i="11"/>
  <c r="T31" i="11" s="1"/>
  <c r="R28" i="11"/>
  <c r="T28" i="11" s="1"/>
  <c r="R18" i="11"/>
  <c r="T18" i="11" s="1"/>
  <c r="R22" i="11"/>
  <c r="T22" i="11" s="1"/>
  <c r="R35" i="11"/>
  <c r="T35" i="11" s="1"/>
  <c r="R17" i="11"/>
  <c r="T17" i="11" s="1"/>
  <c r="R21" i="11"/>
  <c r="T21" i="11" s="1"/>
  <c r="R30" i="11"/>
  <c r="T30" i="11" s="1"/>
  <c r="R34" i="11"/>
  <c r="T34" i="11" s="1"/>
  <c r="T16" i="11"/>
  <c r="R20" i="11"/>
  <c r="T20" i="11" s="1"/>
  <c r="R33" i="11"/>
  <c r="T33" i="11" s="1"/>
  <c r="R23" i="11"/>
  <c r="T23" i="11" s="1"/>
  <c r="W33" i="11"/>
  <c r="Y33" i="11" s="1"/>
  <c r="W23" i="11"/>
  <c r="Y23" i="11" s="1"/>
  <c r="W16" i="11"/>
  <c r="Y16" i="11" s="1"/>
  <c r="W32" i="11"/>
  <c r="Y32" i="11" s="1"/>
  <c r="W22" i="11"/>
  <c r="Y22" i="11" s="1"/>
  <c r="W31" i="11"/>
  <c r="Y31" i="11" s="1"/>
  <c r="W21" i="11"/>
  <c r="Y21" i="11" s="1"/>
  <c r="W28" i="11"/>
  <c r="Y28" i="11" s="1"/>
  <c r="W30" i="11"/>
  <c r="Y30" i="11" s="1"/>
  <c r="W20" i="11"/>
  <c r="Y20" i="11" s="1"/>
  <c r="W18" i="11"/>
  <c r="Y18" i="11" s="1"/>
  <c r="W35" i="11"/>
  <c r="Y35" i="11" s="1"/>
  <c r="W29" i="11"/>
  <c r="Y29" i="11" s="1"/>
  <c r="W19" i="11"/>
  <c r="Y19" i="11" s="1"/>
  <c r="W17" i="11"/>
  <c r="Y17" i="11" s="1"/>
  <c r="W34" i="11"/>
  <c r="Y34" i="11" s="1"/>
  <c r="V3" i="29"/>
  <c r="X4" i="11"/>
  <c r="X12" i="11"/>
  <c r="Y6" i="11"/>
  <c r="X6" i="11"/>
  <c r="Q3" i="29"/>
  <c r="S12" i="11"/>
  <c r="T6" i="11"/>
  <c r="S6" i="11"/>
  <c r="C203" i="27" s="1"/>
  <c r="S4" i="11"/>
  <c r="N6" i="11"/>
  <c r="C197" i="27" s="1"/>
  <c r="N4" i="11"/>
  <c r="N12" i="11"/>
  <c r="O6" i="11"/>
  <c r="I12" i="11"/>
  <c r="I4" i="11"/>
  <c r="J6" i="11"/>
  <c r="H16" i="11"/>
  <c r="C191" i="27"/>
  <c r="A20" i="14"/>
  <c r="A21" i="33"/>
  <c r="D5" i="11"/>
  <c r="D4" i="11" s="1"/>
  <c r="D18" i="11"/>
  <c r="D20" i="11"/>
  <c r="D23" i="11"/>
  <c r="D22" i="11"/>
  <c r="D31" i="11"/>
  <c r="B31" i="11" s="1"/>
  <c r="D35" i="11"/>
  <c r="B35" i="11" s="1"/>
  <c r="D21" i="11"/>
  <c r="B21" i="11" s="1"/>
  <c r="AL193" i="11" s="1"/>
  <c r="D28" i="11"/>
  <c r="B28" i="11" s="1"/>
  <c r="D32" i="11"/>
  <c r="B32" i="11" s="1"/>
  <c r="AK223" i="11" s="1"/>
  <c r="D34" i="11"/>
  <c r="B34" i="11" s="1"/>
  <c r="AK254" i="11" s="1"/>
  <c r="D30" i="11"/>
  <c r="B30" i="11" s="1"/>
  <c r="AK162" i="11" s="1"/>
  <c r="D33" i="11"/>
  <c r="B33" i="11" s="1"/>
  <c r="D17" i="11"/>
  <c r="B17" i="11" s="1"/>
  <c r="AL101" i="11" s="1"/>
  <c r="D19" i="11"/>
  <c r="B19" i="11" s="1"/>
  <c r="AL162" i="11" s="1"/>
  <c r="D29" i="11"/>
  <c r="B29" i="11" s="1"/>
  <c r="Y7" i="11"/>
  <c r="X7" i="11"/>
  <c r="S7" i="11"/>
  <c r="T7" i="11"/>
  <c r="O7" i="11"/>
  <c r="N7" i="11"/>
  <c r="X4" i="29"/>
  <c r="X12" i="29"/>
  <c r="Y6" i="29"/>
  <c r="X6" i="29"/>
  <c r="S12" i="29"/>
  <c r="T6" i="29"/>
  <c r="S6" i="29"/>
  <c r="D203" i="27" s="1"/>
  <c r="S4" i="29"/>
  <c r="J6" i="29"/>
  <c r="I12" i="29"/>
  <c r="I4" i="29"/>
  <c r="I6" i="29"/>
  <c r="O6" i="29"/>
  <c r="N6" i="29"/>
  <c r="D197" i="27" s="1"/>
  <c r="N4" i="29"/>
  <c r="N12" i="29"/>
  <c r="I7" i="11"/>
  <c r="J7" i="11"/>
  <c r="E17" i="33" a="1"/>
  <c r="A21" i="14"/>
  <c r="E20" i="14" a="1"/>
  <c r="A22" i="33"/>
  <c r="D5" i="29"/>
  <c r="AN162" i="11"/>
  <c r="AN223" i="11"/>
  <c r="C198" i="27"/>
  <c r="C204" i="27"/>
  <c r="D191" i="27"/>
  <c r="C192" i="27"/>
  <c r="E153" i="27"/>
  <c r="G153" i="27"/>
  <c r="I130" i="11" a="1"/>
  <c r="I141" i="11" a="1"/>
  <c r="I127" i="11" a="1"/>
  <c r="I125" i="11" a="1"/>
  <c r="I136" i="11" a="1"/>
  <c r="I132" i="11" a="1"/>
  <c r="I131" i="11" a="1"/>
  <c r="I122" i="11" a="1"/>
  <c r="I121" i="11" a="1"/>
  <c r="I126" i="11" a="1"/>
  <c r="I137" i="11" a="1"/>
  <c r="I124" i="11" a="1"/>
  <c r="I135" i="11" a="1"/>
  <c r="I140" i="11" a="1"/>
  <c r="I133" i="11" a="1"/>
  <c r="I123" i="11" a="1"/>
  <c r="I134" i="11" a="1"/>
  <c r="I128" i="11" a="1"/>
  <c r="I129" i="11" a="1"/>
  <c r="I138" i="11" a="1"/>
  <c r="I139" i="11" a="1"/>
  <c r="E226" i="70" a="1"/>
  <c r="E224" i="72" a="1"/>
  <c r="E223" i="68" a="1"/>
  <c r="E222" i="68" a="1"/>
  <c r="E231" i="72" a="1"/>
  <c r="E220" i="70" a="1"/>
  <c r="E230" i="72" a="1"/>
  <c r="E219" i="68" a="1"/>
  <c r="E228" i="70" a="1"/>
  <c r="E216" i="72" a="1"/>
  <c r="E227" i="68" a="1"/>
  <c r="E215" i="68" a="1"/>
  <c r="E212" i="72" a="1"/>
  <c r="E210" i="68" a="1"/>
  <c r="E207" i="70" a="1"/>
  <c r="E204" i="70" a="1"/>
  <c r="E202" i="68" a="1"/>
  <c r="E199" i="68" a="1"/>
  <c r="E196" i="72" a="1"/>
  <c r="E194" i="70" a="1"/>
  <c r="E191" i="70" a="1"/>
  <c r="E188" i="72" a="1"/>
  <c r="E186" i="72" a="1"/>
  <c r="E183" i="72" a="1"/>
  <c r="E182" i="72" a="1"/>
  <c r="E179" i="70" a="1"/>
  <c r="E176" i="70" a="1"/>
  <c r="E175" i="70" a="1"/>
  <c r="E169" i="68" a="1"/>
  <c r="E167" i="72" a="1"/>
  <c r="E166" i="71" a="1"/>
  <c r="E170" i="69" a="1"/>
  <c r="E169" i="69" a="1"/>
  <c r="E161" i="68" a="1"/>
  <c r="E160" i="70" a="1"/>
  <c r="E165" i="69" a="1"/>
  <c r="E157" i="68" a="1"/>
  <c r="E158" i="73" a="1"/>
  <c r="E161" i="69" a="1"/>
  <c r="E153" i="72" a="1"/>
  <c r="E154" i="73" a="1"/>
  <c r="E151" i="68" a="1"/>
  <c r="E149" i="70" a="1"/>
  <c r="E148" i="70" a="1"/>
  <c r="E148" i="71" a="1"/>
  <c r="E145" i="68" a="1"/>
  <c r="E146" i="73" a="1"/>
  <c r="E144" i="71" a="1"/>
  <c r="E141" i="72" a="1"/>
  <c r="E140" i="70" a="1"/>
  <c r="E139" i="70" a="1"/>
  <c r="E137" i="68" a="1"/>
  <c r="E136" i="68" a="1"/>
  <c r="E135" i="70" a="1"/>
  <c r="E135" i="73" a="1"/>
  <c r="E132" i="70" a="1"/>
  <c r="E131" i="72" a="1"/>
  <c r="E129" i="68" a="1"/>
  <c r="E128" i="68" a="1"/>
  <c r="E127" i="70" a="1"/>
  <c r="E125" i="68" a="1"/>
  <c r="E124" i="70" a="1"/>
  <c r="E123" i="72" a="1"/>
  <c r="E121" i="72" a="1"/>
  <c r="E122" i="73" a="1"/>
  <c r="E119" i="70" a="1"/>
  <c r="E117" i="68" a="1"/>
  <c r="E118" i="73" a="1"/>
  <c r="E121" i="69" a="1"/>
  <c r="E113" i="72" a="1"/>
  <c r="E112" i="70" a="1"/>
  <c r="E111" i="70" a="1"/>
  <c r="E109" i="68" a="1"/>
  <c r="E109" i="71" a="1"/>
  <c r="E107" i="72" a="1"/>
  <c r="E107" i="73" a="1"/>
  <c r="E105" i="71" a="1"/>
  <c r="E104" i="71" a="1"/>
  <c r="E102" i="71" a="1"/>
  <c r="E101" i="71" a="1"/>
  <c r="E99" i="68" a="1"/>
  <c r="E98" i="71" a="1"/>
  <c r="E96" i="68" a="1"/>
  <c r="E96" i="71" a="1"/>
  <c r="E99" i="69" a="1"/>
  <c r="E92" i="70" a="1"/>
  <c r="E92" i="71" a="1"/>
  <c r="E89" i="72" a="1"/>
  <c r="E88" i="70" a="1"/>
  <c r="E88" i="71" a="1"/>
  <c r="E85" i="72" a="1"/>
  <c r="E84" i="70" a="1"/>
  <c r="E83" i="68" a="1"/>
  <c r="E81" i="68" a="1"/>
  <c r="E80" i="70" a="1"/>
  <c r="E81" i="73" a="1"/>
  <c r="E77" i="68" a="1"/>
  <c r="E76" i="70" a="1"/>
  <c r="E76" i="71" a="1"/>
  <c r="E73" i="70" a="1"/>
  <c r="E72" i="70" a="1"/>
  <c r="E73" i="73" a="1"/>
  <c r="E69" i="68" a="1"/>
  <c r="E74" i="69" a="1"/>
  <c r="E68" i="71" a="1"/>
  <c r="E65" i="70" a="1"/>
  <c r="E64" i="70" a="1"/>
  <c r="E69" i="69" a="1"/>
  <c r="E67" i="69" a="1"/>
  <c r="E66" i="69" a="1"/>
  <c r="E60" i="71" a="1"/>
  <c r="E58" i="71" a="1"/>
  <c r="E56" i="70" a="1"/>
  <c r="E61" i="69" a="1"/>
  <c r="E53" i="68" a="1"/>
  <c r="E52" i="70" a="1"/>
  <c r="E52" i="71" a="1"/>
  <c r="E49" i="68" a="1"/>
  <c r="E48" i="70" a="1"/>
  <c r="E48" i="71" a="1"/>
  <c r="E45" i="70" a="1"/>
  <c r="E44" i="70" a="1"/>
  <c r="E44" i="71" a="1"/>
  <c r="E41" i="70" a="1"/>
  <c r="E46" i="69" a="1"/>
  <c r="E45" i="69" a="1"/>
  <c r="E37" i="70" a="1"/>
  <c r="E36" i="72" a="1"/>
  <c r="E36" i="71" a="1"/>
  <c r="E33" i="72" a="1"/>
  <c r="E32" i="70" a="1"/>
  <c r="E31" i="68" a="1"/>
  <c r="E35" i="69" a="1"/>
  <c r="E30" i="73" a="1"/>
  <c r="E28" i="71" a="1"/>
  <c r="E27" i="73" a="1"/>
  <c r="E24" i="72" a="1"/>
  <c r="E23" i="68" a="1"/>
  <c r="E27" i="69" a="1"/>
  <c r="E26" i="69" a="1"/>
  <c r="E19" i="70" a="1"/>
  <c r="E23" i="69" a="1"/>
  <c r="E22" i="69" a="1"/>
  <c r="E218" i="68" a="1"/>
  <c r="E21" i="33" a="1"/>
  <c r="E231" i="70" a="1"/>
  <c r="E228" i="68" a="1"/>
  <c r="E225" i="72" a="1"/>
  <c r="E223" i="72" a="1"/>
  <c r="E220" i="68" a="1"/>
  <c r="E217" i="72" a="1"/>
  <c r="E215" i="70" a="1"/>
  <c r="E212" i="68" a="1"/>
  <c r="E209" i="72" a="1"/>
  <c r="E207" i="68" a="1"/>
  <c r="E204" i="72" a="1"/>
  <c r="E201" i="70" a="1"/>
  <c r="E199" i="70" a="1"/>
  <c r="E196" i="70" a="1"/>
  <c r="E193" i="72" a="1"/>
  <c r="E191" i="68" a="1"/>
  <c r="E188" i="70" a="1"/>
  <c r="E185" i="68" a="1"/>
  <c r="E180" i="72" a="1"/>
  <c r="E183" i="69" a="1"/>
  <c r="E181" i="69" a="1"/>
  <c r="E172" i="72" a="1"/>
  <c r="E171" i="68" a="1"/>
  <c r="E175" i="69" a="1"/>
  <c r="E168" i="68" a="1"/>
  <c r="E173" i="69" a="1"/>
  <c r="E165" i="68" a="1"/>
  <c r="E165" i="71" a="1"/>
  <c r="E165" i="73" a="1"/>
  <c r="E167" i="69" a="1"/>
  <c r="E161" i="71" a="1"/>
  <c r="E161" i="73" a="1"/>
  <c r="E163" i="69" a="1"/>
  <c r="E156" i="72" a="1"/>
  <c r="E157" i="73" a="1"/>
  <c r="E155" i="73" a="1"/>
  <c r="E152" i="68" a="1"/>
  <c r="E153" i="73" a="1"/>
  <c r="E149" i="68" a="1"/>
  <c r="E148" i="72" a="1"/>
  <c r="E153" i="69" a="1"/>
  <c r="E147" i="73" a="1"/>
  <c r="E144" i="70" a="1"/>
  <c r="E149" i="69" a="1"/>
  <c r="E143" i="73" a="1"/>
  <c r="E140" i="68" a="1"/>
  <c r="E141" i="73" a="1"/>
  <c r="E139" i="73" a="1"/>
  <c r="E136" i="72" a="1"/>
  <c r="E141" i="69" a="1"/>
  <c r="E133" i="68" a="1"/>
  <c r="E132" i="72" a="1"/>
  <c r="E137" i="69" a="1"/>
  <c r="E135" i="69" a="1"/>
  <c r="E128" i="72" a="1"/>
  <c r="E127" i="68" a="1"/>
  <c r="E131" i="69" a="1"/>
  <c r="E124" i="72" a="1"/>
  <c r="E125" i="73" a="1"/>
  <c r="E127" i="69" a="1"/>
  <c r="E120" i="72" a="1"/>
  <c r="E120" i="71" a="1"/>
  <c r="E119" i="73" a="1"/>
  <c r="E116" i="68" a="1"/>
  <c r="E116" i="71" a="1"/>
  <c r="E115" i="73" a="1"/>
  <c r="E113" i="71" a="1"/>
  <c r="E117" i="69" a="1"/>
  <c r="E111" i="73" a="1"/>
  <c r="E108" i="70" a="1"/>
  <c r="E107" i="68" a="1"/>
  <c r="E105" i="70" a="1"/>
  <c r="E104" i="70" a="1"/>
  <c r="E109" i="69" a="1"/>
  <c r="E103" i="73" a="1"/>
  <c r="E100" i="70" a="1"/>
  <c r="E99" i="72" a="1"/>
  <c r="E99" i="73" a="1"/>
  <c r="E96" i="72" a="1"/>
  <c r="E95" i="72" a="1"/>
  <c r="E95" i="73" a="1"/>
  <c r="E92" i="68" a="1"/>
  <c r="E91" i="68" a="1"/>
  <c r="E91" i="73" a="1"/>
  <c r="E89" i="71" a="1"/>
  <c r="E87" i="70" a="1"/>
  <c r="E87" i="73" a="1"/>
  <c r="E85" i="71" a="1"/>
  <c r="E85" i="73" a="1"/>
  <c r="E81" i="72" a="1"/>
  <c r="E81" i="71" a="1"/>
  <c r="E79" i="68" a="1"/>
  <c r="E83" i="69" a="1"/>
  <c r="E77" i="71" a="1"/>
  <c r="E75" i="68" a="1"/>
  <c r="E73" i="72" a="1"/>
  <c r="E73" i="71" a="1"/>
  <c r="E72" i="71" a="1"/>
  <c r="E71" i="73" a="1"/>
  <c r="E68" i="70" a="1"/>
  <c r="E67" i="70" a="1"/>
  <c r="E65" i="72" a="1"/>
  <c r="E65" i="71" a="1"/>
  <c r="E64" i="71" a="1"/>
  <c r="E63" i="73" a="1"/>
  <c r="E60" i="70" a="1"/>
  <c r="E59" i="68" a="1"/>
  <c r="E63" i="69" a="1"/>
  <c r="E57" i="71" a="1"/>
  <c r="E57" i="73" a="1"/>
  <c r="E59" i="69" a="1"/>
  <c r="E53" i="71" a="1"/>
  <c r="E53" i="73" a="1"/>
  <c r="E51" i="73" a="1"/>
  <c r="E48" i="72" a="1"/>
  <c r="E47" i="72" a="1"/>
  <c r="E45" i="68" a="1"/>
  <c r="E46" i="73" a="1"/>
  <c r="E49" i="69" a="1"/>
  <c r="E43" i="73" a="1"/>
  <c r="E40" i="72" a="1"/>
  <c r="E41" i="73" a="1"/>
  <c r="E37" i="72" a="1"/>
  <c r="E36" i="68" a="1"/>
  <c r="E35" i="72" a="1"/>
  <c r="E39" i="69" a="1"/>
  <c r="E33" i="71" a="1"/>
  <c r="E31" i="72" a="1"/>
  <c r="E31" i="73" a="1"/>
  <c r="E28" i="70" a="1"/>
  <c r="E27" i="68" a="1"/>
  <c r="E25" i="70" a="1"/>
  <c r="E30" i="69" a="1"/>
  <c r="E23" i="72" a="1"/>
  <c r="E23" i="73" a="1"/>
  <c r="E22" i="73" a="1"/>
  <c r="E20" i="71" a="1"/>
  <c r="E21" i="69" a="1"/>
  <c r="E18" i="71" a="1"/>
  <c r="E230" i="70" a="1"/>
  <c r="E225" i="68" a="1"/>
  <c r="E222" i="72" a="1"/>
  <c r="E220" i="72" a="1"/>
  <c r="E217" i="70" a="1"/>
  <c r="E214" i="68" a="1"/>
  <c r="E212" i="70" a="1"/>
  <c r="E209" i="70" a="1"/>
  <c r="E206" i="68" a="1"/>
  <c r="E204" i="68" a="1"/>
  <c r="E201" i="72" a="1"/>
  <c r="E198" i="72" a="1"/>
  <c r="E196" i="68" a="1"/>
  <c r="E193" i="68" a="1"/>
  <c r="E190" i="72" a="1"/>
  <c r="E188" i="68" a="1"/>
  <c r="E185" i="72" a="1"/>
  <c r="E181" i="72" a="1"/>
  <c r="E180" i="70" a="1"/>
  <c r="E178" i="68" a="1"/>
  <c r="E177" i="68" a="1"/>
  <c r="E176" i="72" a="1"/>
  <c r="E173" i="68" a="1"/>
  <c r="E172" i="70" a="1"/>
  <c r="E170" i="72" a="1"/>
  <c r="E169" i="72" a="1"/>
  <c r="E174" i="69" a="1"/>
  <c r="E166" i="70" a="1"/>
  <c r="E167" i="73" a="1"/>
  <c r="E164" i="72" a="1"/>
  <c r="E162" i="68" a="1"/>
  <c r="E161" i="70" a="1"/>
  <c r="E166" i="69" a="1"/>
  <c r="E158" i="70" a="1"/>
  <c r="E157" i="70" a="1"/>
  <c r="E156" i="70" a="1"/>
  <c r="E154" i="68" a="1"/>
  <c r="E159" i="69" a="1"/>
  <c r="E158" i="69" a="1"/>
  <c r="E150" i="68" a="1"/>
  <c r="E155" i="69" a="1"/>
  <c r="E149" i="71" a="1"/>
  <c r="E147" i="71" a="1"/>
  <c r="E145" i="70" a="1"/>
  <c r="E144" i="72" a="1"/>
  <c r="E143" i="71" a="1"/>
  <c r="E141" i="70" a="1"/>
  <c r="E141" i="71" a="1"/>
  <c r="E139" i="71" a="1"/>
  <c r="E137" i="70" a="1"/>
  <c r="E136" i="70" a="1"/>
  <c r="E135" i="71" a="1"/>
  <c r="E133" i="70" a="1"/>
  <c r="E133" i="71" a="1"/>
  <c r="E131" i="71" a="1"/>
  <c r="E129" i="70" a="1"/>
  <c r="E128" i="70" a="1"/>
  <c r="E126" i="68" a="1"/>
  <c r="E125" i="70" a="1"/>
  <c r="E125" i="71" a="1"/>
  <c r="E128" i="69" a="1"/>
  <c r="E121" i="70" a="1"/>
  <c r="E120" i="70" a="1"/>
  <c r="E118" i="70" a="1"/>
  <c r="E123" i="69" a="1"/>
  <c r="E116" i="70" a="1"/>
  <c r="E114" i="72" a="1"/>
  <c r="E113" i="70" a="1"/>
  <c r="E112" i="68" a="1"/>
  <c r="E110" i="68" a="1"/>
  <c r="E109" i="70" a="1"/>
  <c r="E108" i="72" a="1"/>
  <c r="E112" i="69" a="1"/>
  <c r="E106" i="71" a="1"/>
  <c r="E104" i="68" a="1"/>
  <c r="E103" i="71" a="1"/>
  <c r="E101" i="72" a="1"/>
  <c r="E100" i="68" a="1"/>
  <c r="E98" i="68" a="1"/>
  <c r="E103" i="69" a="1"/>
  <c r="E96" i="70" a="1"/>
  <c r="E95" i="71" a="1"/>
  <c r="E93" i="70" a="1"/>
  <c r="E92" i="72" a="1"/>
  <c r="E90" i="72" a="1"/>
  <c r="E90" i="71" a="1"/>
  <c r="E94" i="69" a="1"/>
  <c r="E86" i="68" a="1"/>
  <c r="E85" i="70" a="1"/>
  <c r="E84" i="68" a="1"/>
  <c r="E82" i="70" a="1"/>
  <c r="E81" i="70" a="1"/>
  <c r="E80" i="72" a="1"/>
  <c r="E78" i="72" a="1"/>
  <c r="E79" i="73" a="1"/>
  <c r="E82" i="69" a="1"/>
  <c r="E76" i="73" a="1"/>
  <c r="E79" i="69" a="1"/>
  <c r="E78" i="69" a="1"/>
  <c r="E70" i="72" a="1"/>
  <c r="E75" i="69" a="1"/>
  <c r="E68" i="72" a="1"/>
  <c r="E67" i="71" a="1"/>
  <c r="E71" i="69" a="1"/>
  <c r="E64" i="72" a="1"/>
  <c r="E62" i="68" a="1"/>
  <c r="E61" i="72" a="1"/>
  <c r="E61" i="71" a="1"/>
  <c r="E58" i="68" a="1"/>
  <c r="E59" i="73" a="1"/>
  <c r="E62" i="69" a="1"/>
  <c r="E56" i="73" a="1"/>
  <c r="E55" i="73" a="1"/>
  <c r="E58" i="69" a="1"/>
  <c r="E50" i="68" a="1"/>
  <c r="E50" i="71" a="1"/>
  <c r="E49" i="71" a="1"/>
  <c r="E52" i="69" a="1"/>
  <c r="E51" i="69" a="1"/>
  <c r="E44" i="72" a="1"/>
  <c r="E43" i="71" a="1"/>
  <c r="E41" i="68" a="1"/>
  <c r="E41" i="71" a="1"/>
  <c r="E38" i="72" a="1"/>
  <c r="E38" i="71" a="1"/>
  <c r="E42" i="69" a="1"/>
  <c r="E34" i="72" a="1"/>
  <c r="E35" i="73" a="1"/>
  <c r="E38" i="69" a="1"/>
  <c r="E30" i="68" a="1"/>
  <c r="E29" i="72" a="1"/>
  <c r="E28" i="68" a="1"/>
  <c r="E26" i="68" a="1"/>
  <c r="E31" i="69" a="1"/>
  <c r="E26" i="73" a="1"/>
  <c r="E22" i="68" a="1"/>
  <c r="E21" i="70" a="1"/>
  <c r="E20" i="70" a="1"/>
  <c r="E20" i="73" a="1"/>
  <c r="E18" i="69" a="1"/>
  <c r="E17" i="69" a="1"/>
  <c r="E228" i="72" a="1"/>
  <c r="E230" i="68" a="1"/>
  <c r="E227" i="70" a="1"/>
  <c r="E225" i="70" a="1"/>
  <c r="E222" i="70" a="1"/>
  <c r="E219" i="72" a="1"/>
  <c r="E217" i="68" a="1"/>
  <c r="E214" i="70" a="1"/>
  <c r="E211" i="70" a="1"/>
  <c r="E209" i="68" a="1"/>
  <c r="E206" i="72" a="1"/>
  <c r="E203" i="70" a="1"/>
  <c r="E201" i="68" a="1"/>
  <c r="E198" i="70" a="1"/>
  <c r="E195" i="72" a="1"/>
  <c r="E193" i="70" a="1"/>
  <c r="E190" i="68" a="1"/>
  <c r="E187" i="72" a="1"/>
  <c r="E185" i="70" a="1"/>
  <c r="E183" i="68" a="1"/>
  <c r="E184" i="69" a="1"/>
  <c r="E177" i="72" a="1"/>
  <c r="E174" i="70" a="1"/>
  <c r="E173" i="72" a="1"/>
  <c r="E170" i="70" a="1"/>
  <c r="E169" i="71" a="1"/>
  <c r="E166" i="72" a="1"/>
  <c r="E165" i="70" a="1"/>
  <c r="E166" i="73" a="1"/>
  <c r="E168" i="69" a="1"/>
  <c r="E162" i="71" a="1"/>
  <c r="E162" i="73" a="1"/>
  <c r="E158" i="72" a="1"/>
  <c r="E158" i="71" a="1"/>
  <c r="E157" i="71" a="1"/>
  <c r="E154" i="72" a="1"/>
  <c r="E153" i="70" a="1"/>
  <c r="E153" i="71" a="1"/>
  <c r="E156" i="69" a="1"/>
  <c r="E150" i="71" a="1"/>
  <c r="E154" i="69" a="1"/>
  <c r="E148" i="73" a="1"/>
  <c r="E145" i="72" a="1"/>
  <c r="E150" i="69" a="1"/>
  <c r="E144" i="73" a="1"/>
  <c r="E141" i="68" a="1"/>
  <c r="E146" i="69" a="1"/>
  <c r="E140" i="73" a="1"/>
  <c r="E137" i="72" a="1"/>
  <c r="E142" i="69" a="1"/>
  <c r="E136" i="73" a="1"/>
  <c r="E134" i="71" a="1"/>
  <c r="E138" i="69" a="1"/>
  <c r="E132" i="73" a="1"/>
  <c r="E129" i="72" a="1"/>
  <c r="E134" i="69" a="1"/>
  <c r="E128" i="73" a="1"/>
  <c r="E125" i="72" a="1"/>
  <c r="E130" i="69" a="1"/>
  <c r="E124" i="73" a="1"/>
  <c r="E123" i="73" a="1"/>
  <c r="E121" i="71" a="1"/>
  <c r="E118" i="68" a="1"/>
  <c r="E117" i="72" a="1"/>
  <c r="E117" i="71" a="1"/>
  <c r="E120" i="69" a="1"/>
  <c r="E113" i="68" a="1"/>
  <c r="E112" i="72" a="1"/>
  <c r="E112" i="73" a="1"/>
  <c r="E110" i="71" a="1"/>
  <c r="E114" i="69" a="1"/>
  <c r="E106" i="68" a="1"/>
  <c r="E105" i="72" a="1"/>
  <c r="E110" i="69" a="1"/>
  <c r="E104" i="73" a="1"/>
  <c r="E101" i="68" a="1"/>
  <c r="E106" i="69" a="1"/>
  <c r="E100" i="73" a="1"/>
  <c r="E97" i="68" a="1"/>
  <c r="E102" i="69" a="1"/>
  <c r="E96" i="73" a="1"/>
  <c r="E93" i="72" a="1"/>
  <c r="E98" i="69" a="1"/>
  <c r="E96" i="69" a="1"/>
  <c r="E89" i="68" a="1"/>
  <c r="E90" i="73" a="1"/>
  <c r="E88" i="73" a="1"/>
  <c r="E85" i="68" a="1"/>
  <c r="E90" i="69" a="1"/>
  <c r="E82" i="72" a="1"/>
  <c r="E82" i="71" a="1"/>
  <c r="E82" i="73" a="1"/>
  <c r="E78" i="70" a="1"/>
  <c r="E77" i="72" a="1"/>
  <c r="E78" i="73" a="1"/>
  <c r="E75" i="71" a="1"/>
  <c r="E73" i="68" a="1"/>
  <c r="E74" i="73" a="1"/>
  <c r="E72" i="73" a="1"/>
  <c r="E69" i="72" a="1"/>
  <c r="E70" i="73" a="1"/>
  <c r="E66" i="72" a="1"/>
  <c r="E65" i="68" a="1"/>
  <c r="E66" i="73" a="1"/>
  <c r="E68" i="69" a="1"/>
  <c r="E61" i="70" a="1"/>
  <c r="E60" i="72" a="1"/>
  <c r="E64" i="69" a="1"/>
  <c r="E57" i="72" a="1"/>
  <c r="E58" i="73" a="1"/>
  <c r="E60" i="69" a="1"/>
  <c r="E53" i="72" a="1"/>
  <c r="E54" i="73" a="1"/>
  <c r="E56" i="69" a="1"/>
  <c r="E49" i="70" a="1"/>
  <c r="E54" i="69" a="1"/>
  <c r="E48" i="73" a="1"/>
  <c r="E46" i="71" a="1"/>
  <c r="E44" i="68" a="1"/>
  <c r="E44" i="73" a="1"/>
  <c r="E41" i="72" a="1"/>
  <c r="E42" i="73" a="1"/>
  <c r="E44" i="69" a="1"/>
  <c r="E37" i="68" a="1"/>
  <c r="E38" i="73" a="1"/>
  <c r="E34" i="68" a="1"/>
  <c r="E33" i="68" a="1"/>
  <c r="E34" i="73" a="1"/>
  <c r="E30" i="72" a="1"/>
  <c r="E29" i="70" a="1"/>
  <c r="E28" i="72" a="1"/>
  <c r="E27" i="71" a="1"/>
  <c r="E26" i="71" a="1"/>
  <c r="E24" i="68" a="1"/>
  <c r="E22" i="72" a="1"/>
  <c r="E21" i="72" a="1"/>
  <c r="E21" i="71" a="1"/>
  <c r="E18" i="70" a="1"/>
  <c r="E20" i="69" a="1"/>
  <c r="E17" i="68" a="1"/>
  <c r="E214" i="72" a="1"/>
  <c r="E211" i="72" a="1"/>
  <c r="E208" i="72" a="1"/>
  <c r="E206" i="70" a="1"/>
  <c r="E203" i="72" a="1"/>
  <c r="E200" i="70" a="1"/>
  <c r="E198" i="68" a="1"/>
  <c r="E195" i="70" a="1"/>
  <c r="E192" i="72" a="1"/>
  <c r="E190" i="70" a="1"/>
  <c r="E187" i="70" a="1"/>
  <c r="E184" i="70" a="1"/>
  <c r="E183" i="70" a="1"/>
  <c r="E181" i="70" a="1"/>
  <c r="E179" i="68" a="1"/>
  <c r="E177" i="70" a="1"/>
  <c r="E173" i="70" a="1"/>
  <c r="E170" i="68" a="1"/>
  <c r="E169" i="70" a="1"/>
  <c r="E167" i="70" a="1"/>
  <c r="E168" i="73" a="1"/>
  <c r="E165" i="72" a="1"/>
  <c r="E163" i="68" a="1"/>
  <c r="E164" i="73" a="1"/>
  <c r="E161" i="72" a="1"/>
  <c r="E159" i="68" a="1"/>
  <c r="E160" i="73" a="1"/>
  <c r="E157" i="72" a="1"/>
  <c r="E155" i="68" a="1"/>
  <c r="E154" i="70" a="1"/>
  <c r="E153" i="68" a="1"/>
  <c r="E151" i="70" a="1"/>
  <c r="E152" i="73" a="1"/>
  <c r="E149" i="72" a="1"/>
  <c r="E147" i="68" a="1"/>
  <c r="E146" i="70" a="1"/>
  <c r="E146" i="71" a="1"/>
  <c r="E143" i="72" a="1"/>
  <c r="E142" i="72" a="1"/>
  <c r="E142" i="71" a="1"/>
  <c r="E145" i="69" a="1"/>
  <c r="E138" i="68" a="1"/>
  <c r="E138" i="71" a="1"/>
  <c r="E136" i="71" a="1"/>
  <c r="E134" i="68" a="1"/>
  <c r="E133" i="72" a="1"/>
  <c r="E132" i="71" a="1"/>
  <c r="E130" i="70" a="1"/>
  <c r="E130" i="71" a="1"/>
  <c r="E128" i="71" a="1"/>
  <c r="E126" i="70" a="1"/>
  <c r="E126" i="71" a="1"/>
  <c r="E123" i="70" a="1"/>
  <c r="E122" i="72" a="1"/>
  <c r="E122" i="71" a="1"/>
  <c r="E119" i="68" a="1"/>
  <c r="E124" i="69" a="1"/>
  <c r="E117" i="70" a="1"/>
  <c r="E115" i="70" a="1"/>
  <c r="E115" i="71" a="1"/>
  <c r="E114" i="71" a="1"/>
  <c r="E112" i="71" a="1"/>
  <c r="E110" i="70" a="1"/>
  <c r="E109" i="72" a="1"/>
  <c r="E107" i="70" a="1"/>
  <c r="E106" i="70" a="1"/>
  <c r="E111" i="69" a="1"/>
  <c r="E103" i="72" a="1"/>
  <c r="E102" i="70" a="1"/>
  <c r="E101" i="70" a="1"/>
  <c r="E101" i="73" a="1"/>
  <c r="E99" i="71" a="1"/>
  <c r="E97" i="70" a="1"/>
  <c r="E101" i="69" a="1"/>
  <c r="E94" i="70" a="1"/>
  <c r="E94" i="71" a="1"/>
  <c r="E97" i="69" a="1"/>
  <c r="E90" i="70" a="1"/>
  <c r="E89" i="70" a="1"/>
  <c r="E87" i="68" a="1"/>
  <c r="E86" i="70" a="1"/>
  <c r="E91" i="69" a="1"/>
  <c r="E84" i="71" a="1"/>
  <c r="E88" i="69" a="1"/>
  <c r="E87" i="69" a="1"/>
  <c r="E80" i="71" a="1"/>
  <c r="E79" i="71" a="1"/>
  <c r="E77" i="70" a="1"/>
  <c r="E75" i="72" a="1"/>
  <c r="E80" i="69" a="1"/>
  <c r="E75" i="73" a="1"/>
  <c r="E71" i="70" a="1"/>
  <c r="E70" i="68" a="1"/>
  <c r="E69" i="70" a="1"/>
  <c r="E67" i="72" a="1"/>
  <c r="E72" i="69" a="1"/>
  <c r="E67" i="73" a="1"/>
  <c r="E63" i="70" a="1"/>
  <c r="E64" i="73" a="1"/>
  <c r="E61" i="68" a="1"/>
  <c r="E59" i="72" a="1"/>
  <c r="E58" i="70" a="1"/>
  <c r="E57" i="70" a="1"/>
  <c r="E55" i="68" a="1"/>
  <c r="E54" i="72" a="1"/>
  <c r="E53" i="70" a="1"/>
  <c r="E51" i="68" a="1"/>
  <c r="E50" i="70" a="1"/>
  <c r="E49" i="72" a="1"/>
  <c r="E49" i="73" a="1"/>
  <c r="E46" i="72" a="1"/>
  <c r="E45" i="72" a="1"/>
  <c r="E43" i="68" a="1"/>
  <c r="E48" i="69" a="1"/>
  <c r="E42" i="71" a="1"/>
  <c r="E39" i="72" a="1"/>
  <c r="E40" i="73" a="1"/>
  <c r="E43" i="69" a="1"/>
  <c r="E35" i="68" a="1"/>
  <c r="E40" i="69" a="1"/>
  <c r="E33" i="70" a="1"/>
  <c r="E32" i="71" a="1"/>
  <c r="E30" i="70" a="1"/>
  <c r="E30" i="71" a="1"/>
  <c r="E27" i="72" a="1"/>
  <c r="E26" i="72" a="1"/>
  <c r="E25" i="72" a="1"/>
  <c r="E25" i="73" a="1"/>
  <c r="E24" i="73" a="1"/>
  <c r="E22" i="71" a="1"/>
  <c r="E19" i="68" a="1"/>
  <c r="E24" i="69" a="1"/>
  <c r="E19" i="73" a="1"/>
  <c r="E18" i="14" a="1"/>
  <c r="E229" i="70" a="1"/>
  <c r="E227" i="72" a="1"/>
  <c r="E224" i="68" a="1"/>
  <c r="E221" i="70" a="1"/>
  <c r="E219" i="70" a="1"/>
  <c r="E216" i="68" a="1"/>
  <c r="E213" i="68" a="1"/>
  <c r="E211" i="68" a="1"/>
  <c r="E208" i="70" a="1"/>
  <c r="E205" i="70" a="1"/>
  <c r="E203" i="68" a="1"/>
  <c r="E200" i="72" a="1"/>
  <c r="E197" i="72" a="1"/>
  <c r="E195" i="68" a="1"/>
  <c r="E192" i="68" a="1"/>
  <c r="E189" i="72" a="1"/>
  <c r="E187" i="68" a="1"/>
  <c r="E184" i="72" a="1"/>
  <c r="E178" i="72" a="1"/>
  <c r="E174" i="72" a="1"/>
  <c r="E179" i="69" a="1"/>
  <c r="E177" i="69" a="1"/>
  <c r="E176" i="69" a="1"/>
  <c r="E167" i="68" a="1"/>
  <c r="E166" i="68" a="1"/>
  <c r="E171" i="69" a="1"/>
  <c r="E163" i="72" a="1"/>
  <c r="E162" i="72" a="1"/>
  <c r="E163" i="73" a="1"/>
  <c r="E160" i="71" a="1"/>
  <c r="E159" i="71" a="1"/>
  <c r="E159" i="73" a="1"/>
  <c r="E155" i="72" a="1"/>
  <c r="E155" i="71" a="1"/>
  <c r="E154" i="71" a="1"/>
  <c r="E151" i="72" a="1"/>
  <c r="E150" i="72" a="1"/>
  <c r="E151" i="73" a="1"/>
  <c r="E149" i="73" a="1"/>
  <c r="E146" i="68" a="1"/>
  <c r="E151" i="69" a="1"/>
  <c r="E145" i="73" a="1"/>
  <c r="E142" i="68" a="1"/>
  <c r="E147" i="69" a="1"/>
  <c r="E140" i="71" a="1"/>
  <c r="E138" i="72" a="1"/>
  <c r="E143" i="69" a="1"/>
  <c r="E137" i="73" a="1"/>
  <c r="E134" i="72" a="1"/>
  <c r="E139" i="69" a="1"/>
  <c r="E133" i="73" a="1"/>
  <c r="E136" i="69" a="1"/>
  <c r="E131" i="73" a="1"/>
  <c r="E129" i="73" a="1"/>
  <c r="E126" i="72" a="1"/>
  <c r="E127" i="73" a="1"/>
  <c r="E123" i="68" a="1"/>
  <c r="E122" i="70" a="1"/>
  <c r="E121" i="68" a="1"/>
  <c r="E125" i="69" a="1"/>
  <c r="E119" i="71" a="1"/>
  <c r="E118" i="71" a="1"/>
  <c r="E115" i="68" a="1"/>
  <c r="E114" i="70" a="1"/>
  <c r="E119" i="69" a="1"/>
  <c r="E113" i="73" a="1"/>
  <c r="E110" i="72" a="1"/>
  <c r="E115" i="69" a="1"/>
  <c r="E109" i="73" a="1"/>
  <c r="E106" i="72" a="1"/>
  <c r="E105" i="68" a="1"/>
  <c r="E105" i="73" a="1"/>
  <c r="E102" i="72" a="1"/>
  <c r="E107" i="69" a="1"/>
  <c r="E105" i="69" a="1"/>
  <c r="E98" i="70" a="1"/>
  <c r="E97" i="72" a="1"/>
  <c r="E97" i="73" a="1"/>
  <c r="E94" i="68" a="1"/>
  <c r="E93" i="68" a="1"/>
  <c r="E93" i="73" a="1"/>
  <c r="E90" i="68" a="1"/>
  <c r="E95" i="69" a="1"/>
  <c r="E89" i="73" a="1"/>
  <c r="E87" i="71" a="1"/>
  <c r="E86" i="71" a="1"/>
  <c r="E83" i="72" a="1"/>
  <c r="E82" i="68" a="1"/>
  <c r="E83" i="73" a="1"/>
  <c r="E85" i="69" a="1"/>
  <c r="E80" i="73" a="1"/>
  <c r="E78" i="71" a="1"/>
  <c r="E77" i="73" a="1"/>
  <c r="E74" i="70" a="1"/>
  <c r="E74" i="71" a="1"/>
  <c r="E71" i="72" a="1"/>
  <c r="E76" i="69" a="1"/>
  <c r="E70" i="71" a="1"/>
  <c r="E73" i="69" a="1"/>
  <c r="E66" i="70" a="1"/>
  <c r="E66" i="71" a="1"/>
  <c r="E63" i="72" a="1"/>
  <c r="E62" i="72" a="1"/>
  <c r="E62" i="71" a="1"/>
  <c r="E61" i="73" a="1"/>
  <c r="E59" i="71" a="1"/>
  <c r="E57" i="68" a="1"/>
  <c r="E55" i="72" a="1"/>
  <c r="E54" i="70" a="1"/>
  <c r="E54" i="71" a="1"/>
  <c r="E57" i="69" a="1"/>
  <c r="E50" i="72" a="1"/>
  <c r="E55" i="69" a="1"/>
  <c r="E47" i="70" a="1"/>
  <c r="E46" i="70" a="1"/>
  <c r="E47" i="73" a="1"/>
  <c r="E45" i="73" a="1"/>
  <c r="E42" i="68" a="1"/>
  <c r="E47" i="69" a="1"/>
  <c r="E39" i="70" a="1"/>
  <c r="E38" i="70" a="1"/>
  <c r="E39" i="73" a="1"/>
  <c r="E37" i="73" a="1"/>
  <c r="E36" i="73" a="1"/>
  <c r="E34" i="71" a="1"/>
  <c r="E37" i="69" a="1"/>
  <c r="E31" i="71" a="1"/>
  <c r="E29" i="68" a="1"/>
  <c r="E29" i="73" a="1"/>
  <c r="E32" i="69" a="1"/>
  <c r="E25" i="68" a="1"/>
  <c r="E29" i="69" a="1"/>
  <c r="E28" i="69" a="1"/>
  <c r="E21" i="68" a="1"/>
  <c r="E21" i="73" a="1"/>
  <c r="E19" i="71" a="1"/>
  <c r="E18" i="73" a="1"/>
  <c r="E17" i="73" a="1"/>
  <c r="E226" i="72" a="1"/>
  <c r="E221" i="68" a="1"/>
  <c r="E218" i="72" a="1"/>
  <c r="E216" i="70" a="1"/>
  <c r="E213" i="72" a="1"/>
  <c r="E210" i="72" a="1"/>
  <c r="E208" i="68" a="1"/>
  <c r="E205" i="72" a="1"/>
  <c r="E202" i="70" a="1"/>
  <c r="E200" i="68" a="1"/>
  <c r="E197" i="68" a="1"/>
  <c r="E194" i="72" a="1"/>
  <c r="E192" i="70" a="1"/>
  <c r="E189" i="68" a="1"/>
  <c r="E186" i="70" a="1"/>
  <c r="E184" i="68" a="1"/>
  <c r="E182" i="68" a="1"/>
  <c r="E181" i="68" a="1"/>
  <c r="E185" i="69" a="1"/>
  <c r="E178" i="70" a="1"/>
  <c r="E176" i="68" a="1"/>
  <c r="E175" i="72" a="1"/>
  <c r="E174" i="68" a="1"/>
  <c r="E172" i="68" a="1"/>
  <c r="E171" i="70" a="1"/>
  <c r="E168" i="70" a="1"/>
  <c r="E169" i="73" a="1"/>
  <c r="E172" i="69" a="1"/>
  <c r="E164" i="70" a="1"/>
  <c r="E163" i="70" a="1"/>
  <c r="E162" i="70" a="1"/>
  <c r="E160" i="68" a="1"/>
  <c r="E159" i="70" a="1"/>
  <c r="E158" i="68" a="1"/>
  <c r="E156" i="68" a="1"/>
  <c r="E155" i="70" a="1"/>
  <c r="E160" i="69" a="1"/>
  <c r="E152" i="70" a="1"/>
  <c r="E157" i="69" a="1"/>
  <c r="E150" i="70" a="1"/>
  <c r="E148" i="68" a="1"/>
  <c r="E147" i="70" a="1"/>
  <c r="E146" i="72" a="1"/>
  <c r="E144" i="68" a="1"/>
  <c r="E143" i="70" a="1"/>
  <c r="E142" i="70" a="1"/>
  <c r="E140" i="72" a="1"/>
  <c r="E139" i="68" a="1"/>
  <c r="E138" i="70" a="1"/>
  <c r="E137" i="71" a="1"/>
  <c r="E135" i="68" a="1"/>
  <c r="E134" i="70" a="1"/>
  <c r="E132" i="68" a="1"/>
  <c r="E131" i="70" a="1"/>
  <c r="E130" i="72" a="1"/>
  <c r="E129" i="71" a="1"/>
  <c r="E133" i="69" a="1"/>
  <c r="E127" i="71" a="1"/>
  <c r="E124" i="68" a="1"/>
  <c r="E129" i="69" a="1"/>
  <c r="E123" i="71" a="1"/>
  <c r="E120" i="68" a="1"/>
  <c r="E121" i="73" a="1"/>
  <c r="E118" i="72" a="1"/>
  <c r="E116" i="72" a="1"/>
  <c r="E117" i="73" a="1"/>
  <c r="E114" i="68" a="1"/>
  <c r="E118" i="69" a="1"/>
  <c r="E111" i="72" a="1"/>
  <c r="E111" i="71" a="1"/>
  <c r="E108" i="68" a="1"/>
  <c r="E108" i="71" a="1"/>
  <c r="E107" i="71" a="1"/>
  <c r="E104" i="72" a="1"/>
  <c r="E103" i="70" a="1"/>
  <c r="E102" i="68" a="1"/>
  <c r="E100" i="72" a="1"/>
  <c r="E99" i="70" a="1"/>
  <c r="E98" i="72" a="1"/>
  <c r="E97" i="71" a="1"/>
  <c r="E95" i="70" a="1"/>
  <c r="E94" i="72" a="1"/>
  <c r="E93" i="71" a="1"/>
  <c r="E91" i="70" a="1"/>
  <c r="E91" i="71" a="1"/>
  <c r="E88" i="72" a="1"/>
  <c r="E87" i="72" a="1"/>
  <c r="E86" i="72" a="1"/>
  <c r="E84" i="72" a="1"/>
  <c r="E89" i="69" a="1"/>
  <c r="E84" i="73" a="1"/>
  <c r="E80" i="68" a="1"/>
  <c r="E79" i="70" a="1"/>
  <c r="E78" i="68" a="1"/>
  <c r="E76" i="68" a="1"/>
  <c r="E75" i="70" a="1"/>
  <c r="E74" i="72" a="1"/>
  <c r="E72" i="68" a="1"/>
  <c r="E77" i="69" a="1"/>
  <c r="E71" i="71" a="1"/>
  <c r="E69" i="71" a="1"/>
  <c r="E67" i="68" a="1"/>
  <c r="E66" i="68" a="1"/>
  <c r="E64" i="68" a="1"/>
  <c r="E65" i="73" a="1"/>
  <c r="E62" i="70" a="1"/>
  <c r="E60" i="68" a="1"/>
  <c r="E59" i="70" a="1"/>
  <c r="E58" i="72" a="1"/>
  <c r="E56" i="68" a="1"/>
  <c r="E55" i="70" a="1"/>
  <c r="E55" i="71" a="1"/>
  <c r="E52" i="72" a="1"/>
  <c r="E51" i="70" a="1"/>
  <c r="E51" i="71" a="1"/>
  <c r="E48" i="68" a="1"/>
  <c r="E53" i="69" a="1"/>
  <c r="E47" i="71" a="1"/>
  <c r="E45" i="71" a="1"/>
  <c r="E43" i="70" a="1"/>
  <c r="E42" i="70" a="1"/>
  <c r="E40" i="68" a="1"/>
  <c r="E40" i="71" a="1"/>
  <c r="E38" i="68" a="1"/>
  <c r="E36" i="70" a="1"/>
  <c r="E35" i="70" a="1"/>
  <c r="E34" i="70" a="1"/>
  <c r="E32" i="72" a="1"/>
  <c r="E33" i="73" a="1"/>
  <c r="E36" i="69" a="1"/>
  <c r="E29" i="71" a="1"/>
  <c r="E33" i="69" a="1"/>
  <c r="E28" i="73" a="1"/>
  <c r="E24" i="70" a="1"/>
  <c r="E23" i="70" a="1"/>
  <c r="E22" i="70" a="1"/>
  <c r="E20" i="72" a="1"/>
  <c r="E19" i="72" a="1"/>
  <c r="E18" i="68" a="1"/>
  <c r="E19" i="69" a="1"/>
  <c r="E17" i="71" a="1"/>
  <c r="E19" i="33" a="1"/>
  <c r="E229" i="68" a="1"/>
  <c r="E224" i="70" a="1"/>
  <c r="E231" i="68" a="1"/>
  <c r="E229" i="72" a="1"/>
  <c r="E226" i="68" a="1"/>
  <c r="E223" i="70" a="1"/>
  <c r="E221" i="72" a="1"/>
  <c r="E218" i="70" a="1"/>
  <c r="E215" i="72" a="1"/>
  <c r="E213" i="70" a="1"/>
  <c r="E210" i="70" a="1"/>
  <c r="E207" i="72" a="1"/>
  <c r="E205" i="68" a="1"/>
  <c r="E202" i="72" a="1"/>
  <c r="E199" i="72" a="1"/>
  <c r="E197" i="70" a="1"/>
  <c r="E194" i="68" a="1"/>
  <c r="E191" i="72" a="1"/>
  <c r="E189" i="70" a="1"/>
  <c r="E186" i="68" a="1"/>
  <c r="E182" i="70" a="1"/>
  <c r="E180" i="68" a="1"/>
  <c r="E179" i="72" a="1"/>
  <c r="E182" i="69" a="1"/>
  <c r="E175" i="68" a="1"/>
  <c r="E180" i="69" a="1"/>
  <c r="E178" i="69" a="1"/>
  <c r="E171" i="72" a="1"/>
  <c r="E168" i="72" a="1"/>
  <c r="E168" i="71" a="1"/>
  <c r="E167" i="71" a="1"/>
  <c r="E164" i="68" a="1"/>
  <c r="E164" i="71" a="1"/>
  <c r="E163" i="71" a="1"/>
  <c r="E160" i="72" a="1"/>
  <c r="E159" i="72" a="1"/>
  <c r="E164" i="69" a="1"/>
  <c r="E162" i="69" a="1"/>
  <c r="E156" i="71" a="1"/>
  <c r="E156" i="73" a="1"/>
  <c r="E152" i="72" a="1"/>
  <c r="E152" i="71" a="1"/>
  <c r="E151" i="71" a="1"/>
  <c r="E150" i="73" a="1"/>
  <c r="E147" i="72" a="1"/>
  <c r="E152" i="69" a="1"/>
  <c r="E145" i="71" a="1"/>
  <c r="E143" i="68" a="1"/>
  <c r="E148" i="69" a="1"/>
  <c r="E142" i="73" a="1"/>
  <c r="E139" i="72" a="1"/>
  <c r="E144" i="69" a="1"/>
  <c r="E138" i="73" a="1"/>
  <c r="E135" i="72" a="1"/>
  <c r="E140" i="69" a="1"/>
  <c r="E134" i="73" a="1"/>
  <c r="E131" i="68" a="1"/>
  <c r="E130" i="68" a="1"/>
  <c r="E130" i="73" a="1"/>
  <c r="E127" i="72" a="1"/>
  <c r="E132" i="69" a="1"/>
  <c r="E126" i="73" a="1"/>
  <c r="E124" i="71" a="1"/>
  <c r="E122" i="68" a="1"/>
  <c r="E126" i="69" a="1"/>
  <c r="E119" i="72" a="1"/>
  <c r="E120" i="73" a="1"/>
  <c r="E122" i="69" a="1"/>
  <c r="E115" i="72" a="1"/>
  <c r="E116" i="73" a="1"/>
  <c r="E114" i="73" a="1"/>
  <c r="E111" i="68" a="1"/>
  <c r="E116" i="69" a="1"/>
  <c r="E110" i="73" a="1"/>
  <c r="E113" i="69" a="1"/>
  <c r="E108" i="73" a="1"/>
  <c r="E106" i="73" a="1"/>
  <c r="E103" i="68" a="1"/>
  <c r="E108" i="69" a="1"/>
  <c r="E102" i="73" a="1"/>
  <c r="E100" i="71" a="1"/>
  <c r="E104" i="69" a="1"/>
  <c r="E98" i="73" a="1"/>
  <c r="E95" i="68" a="1"/>
  <c r="E100" i="69" a="1"/>
  <c r="E94" i="73" a="1"/>
  <c r="E91" i="72" a="1"/>
  <c r="E92" i="73" a="1"/>
  <c r="E88" i="68" a="1"/>
  <c r="E93" i="69" a="1"/>
  <c r="E92" i="69" a="1"/>
  <c r="E86" i="73" a="1"/>
  <c r="E83" i="70" a="1"/>
  <c r="E83" i="71" a="1"/>
  <c r="E86" i="69" a="1"/>
  <c r="E79" i="72" a="1"/>
  <c r="E84" i="69" a="1"/>
  <c r="E76" i="72" a="1"/>
  <c r="E81" i="69" a="1"/>
  <c r="E74" i="68" a="1"/>
  <c r="E72" i="72" a="1"/>
  <c r="E71" i="68" a="1"/>
  <c r="E70" i="70" a="1"/>
  <c r="E68" i="68" a="1"/>
  <c r="E69" i="73" a="1"/>
  <c r="E68" i="73" a="1"/>
  <c r="E70" i="69" a="1"/>
  <c r="E63" i="68" a="1"/>
  <c r="E63" i="71" a="1"/>
  <c r="E62" i="73" a="1"/>
  <c r="E65" i="69" a="1"/>
  <c r="E60" i="73" a="1"/>
  <c r="E56" i="72" a="1"/>
  <c r="E56" i="71" a="1"/>
  <c r="E54" i="68" a="1"/>
  <c r="E52" i="68" a="1"/>
  <c r="E51" i="72" a="1"/>
  <c r="E52" i="73" a="1"/>
  <c r="E50" i="73" a="1"/>
  <c r="E47" i="68" a="1"/>
  <c r="E46" i="68" a="1"/>
  <c r="E50" i="69" a="1"/>
  <c r="E43" i="72" a="1"/>
  <c r="E42" i="72" a="1"/>
  <c r="E40" i="70" a="1"/>
  <c r="E39" i="68" a="1"/>
  <c r="E39" i="71" a="1"/>
  <c r="E37" i="71" a="1"/>
  <c r="E41" i="69" a="1"/>
  <c r="E35" i="71" a="1"/>
  <c r="E32" i="68" a="1"/>
  <c r="E31" i="70" a="1"/>
  <c r="E32" i="73" a="1"/>
  <c r="E34" i="69" a="1"/>
  <c r="E27" i="70" a="1"/>
  <c r="E26" i="70" a="1"/>
  <c r="E25" i="71" a="1"/>
  <c r="E24" i="71" a="1"/>
  <c r="E23" i="71" a="1"/>
  <c r="E20" i="68" a="1"/>
  <c r="E25" i="69" a="1"/>
  <c r="E18" i="72" a="1"/>
  <c r="E17" i="72" a="1"/>
  <c r="AK101" i="11"/>
  <c r="AM101" i="11"/>
  <c r="B18" i="11"/>
  <c r="AL102" i="11" s="1"/>
  <c r="AM169" i="11"/>
  <c r="AM213" i="11"/>
  <c r="AM212" i="11"/>
  <c r="Y8" i="11"/>
  <c r="X8" i="11"/>
  <c r="T8" i="11"/>
  <c r="S8" i="11"/>
  <c r="C205" i="27" s="1"/>
  <c r="AM167" i="11"/>
  <c r="AM197" i="11"/>
  <c r="AM191" i="11"/>
  <c r="AM165" i="11"/>
  <c r="AM207" i="11"/>
  <c r="AM223" i="11"/>
  <c r="AM202" i="11"/>
  <c r="AM181" i="11"/>
  <c r="AM221" i="11"/>
  <c r="AM200" i="11"/>
  <c r="AM180" i="11"/>
  <c r="AM166" i="11"/>
  <c r="AM210" i="11"/>
  <c r="AM189" i="11"/>
  <c r="AM186" i="11"/>
  <c r="AM218" i="11"/>
  <c r="AM199" i="11"/>
  <c r="AM178" i="11"/>
  <c r="AM215" i="11"/>
  <c r="AM198" i="11"/>
  <c r="AM175" i="11"/>
  <c r="AM222" i="11"/>
  <c r="AM208" i="11"/>
  <c r="AM194" i="11"/>
  <c r="AM176" i="11"/>
  <c r="AM220" i="11"/>
  <c r="AM205" i="11"/>
  <c r="AM190" i="11"/>
  <c r="AM170" i="11"/>
  <c r="AM188" i="11"/>
  <c r="AM173" i="11"/>
  <c r="AM183" i="11"/>
  <c r="AM168" i="11"/>
  <c r="N8" i="11"/>
  <c r="C199" i="27" s="1"/>
  <c r="O8" i="11"/>
  <c r="AM216" i="11"/>
  <c r="AM206" i="11"/>
  <c r="AM196" i="11"/>
  <c r="AM184" i="11"/>
  <c r="AM174" i="11"/>
  <c r="AM164" i="11"/>
  <c r="AM163" i="11"/>
  <c r="AM214" i="11"/>
  <c r="AM204" i="11"/>
  <c r="AM192" i="11"/>
  <c r="AM182" i="11"/>
  <c r="AM172" i="11"/>
  <c r="AM219" i="11"/>
  <c r="AM211" i="11"/>
  <c r="AM203" i="11"/>
  <c r="AM195" i="11"/>
  <c r="AM187" i="11"/>
  <c r="AM179" i="11"/>
  <c r="AM171" i="11"/>
  <c r="AK163" i="11"/>
  <c r="AM217" i="11"/>
  <c r="AM209" i="11"/>
  <c r="AM201" i="11"/>
  <c r="AM193" i="11"/>
  <c r="AM185" i="11"/>
  <c r="AM177" i="11"/>
  <c r="O7" i="29"/>
  <c r="N7" i="29"/>
  <c r="J7" i="29"/>
  <c r="I7" i="29"/>
  <c r="S7" i="29"/>
  <c r="T7" i="29"/>
  <c r="Y7" i="29"/>
  <c r="X7" i="29"/>
  <c r="AN229" i="11"/>
  <c r="AN237" i="11"/>
  <c r="AN245" i="11"/>
  <c r="AN253" i="11"/>
  <c r="AN230" i="11"/>
  <c r="AN238" i="11"/>
  <c r="AN246" i="11"/>
  <c r="AN254" i="11"/>
  <c r="AN231" i="11"/>
  <c r="AN239" i="11"/>
  <c r="AN247" i="11"/>
  <c r="AN255" i="11"/>
  <c r="AN232" i="11"/>
  <c r="AN240" i="11"/>
  <c r="AN248" i="11"/>
  <c r="AN225" i="11"/>
  <c r="AN224" i="11" s="1"/>
  <c r="AN233" i="11"/>
  <c r="AN241" i="11"/>
  <c r="AN249" i="11"/>
  <c r="AN226" i="11"/>
  <c r="AN234" i="11"/>
  <c r="AN242" i="11"/>
  <c r="AN250" i="11"/>
  <c r="AN227" i="11"/>
  <c r="AN235" i="11"/>
  <c r="AN243" i="11"/>
  <c r="AN251" i="11"/>
  <c r="AN228" i="11"/>
  <c r="AN236" i="11"/>
  <c r="AN244" i="11"/>
  <c r="AN252" i="11"/>
  <c r="AK102" i="11"/>
  <c r="AM102" i="11"/>
  <c r="AM103" i="11"/>
  <c r="AM104" i="11"/>
  <c r="AM105" i="11"/>
  <c r="AM106" i="11"/>
  <c r="AM107" i="11"/>
  <c r="AM108" i="11"/>
  <c r="AM109" i="11"/>
  <c r="AM110" i="11"/>
  <c r="AM111" i="11"/>
  <c r="AM112" i="11"/>
  <c r="AM113" i="11"/>
  <c r="AM114" i="11"/>
  <c r="AM115" i="11"/>
  <c r="AM116" i="11"/>
  <c r="AM117" i="11"/>
  <c r="AM118" i="11"/>
  <c r="AM119" i="11"/>
  <c r="AM120" i="11"/>
  <c r="AM121" i="11"/>
  <c r="AM122" i="11"/>
  <c r="AM123" i="11"/>
  <c r="AM124" i="11"/>
  <c r="AM125" i="11"/>
  <c r="AM126" i="11"/>
  <c r="AM127" i="11"/>
  <c r="AM128" i="11"/>
  <c r="AM129" i="11"/>
  <c r="AM130" i="11"/>
  <c r="AM131" i="11"/>
  <c r="AM132" i="11"/>
  <c r="AM133" i="11"/>
  <c r="AM134" i="11"/>
  <c r="AM135" i="11"/>
  <c r="AM136" i="11"/>
  <c r="AM137" i="11"/>
  <c r="AM138" i="11"/>
  <c r="AM139" i="11"/>
  <c r="AM140" i="11"/>
  <c r="AM141" i="11"/>
  <c r="AM142" i="11"/>
  <c r="AM143" i="11"/>
  <c r="AM144" i="11"/>
  <c r="AM145" i="11"/>
  <c r="AM146" i="11"/>
  <c r="AM147" i="11"/>
  <c r="AM148" i="11"/>
  <c r="AM149" i="11"/>
  <c r="AM150" i="11"/>
  <c r="AM151" i="11"/>
  <c r="AM152" i="11"/>
  <c r="AM153" i="11"/>
  <c r="AM154" i="11"/>
  <c r="AM155" i="11"/>
  <c r="AM156" i="11"/>
  <c r="AM157" i="11"/>
  <c r="AM158" i="11"/>
  <c r="AM159" i="11"/>
  <c r="AM160" i="11"/>
  <c r="AM161" i="11"/>
  <c r="AM162" i="11"/>
  <c r="AM255" i="11"/>
  <c r="AK255" i="11"/>
  <c r="AM256" i="11"/>
  <c r="AM257" i="11"/>
  <c r="AM258" i="11"/>
  <c r="AM259" i="11"/>
  <c r="AM260" i="11"/>
  <c r="AM261" i="11"/>
  <c r="AM262" i="11"/>
  <c r="AM263" i="11"/>
  <c r="AM264" i="11"/>
  <c r="AM265" i="11"/>
  <c r="AM266" i="11"/>
  <c r="AM267" i="11"/>
  <c r="AM268" i="11"/>
  <c r="AM269" i="11"/>
  <c r="AM270" i="11"/>
  <c r="AM271" i="11"/>
  <c r="AM272" i="11"/>
  <c r="AM273" i="11"/>
  <c r="AM274" i="11"/>
  <c r="AM275" i="11"/>
  <c r="AM276" i="11"/>
  <c r="AM277" i="11"/>
  <c r="AM278" i="11"/>
  <c r="AM279" i="11"/>
  <c r="AM280" i="11"/>
  <c r="AM281" i="11"/>
  <c r="AM282" i="11"/>
  <c r="AM283" i="11"/>
  <c r="AM284" i="11"/>
  <c r="AM285" i="11"/>
  <c r="AM286" i="11"/>
  <c r="AM287" i="11"/>
  <c r="AM288" i="11"/>
  <c r="AM289" i="11"/>
  <c r="AM290" i="11"/>
  <c r="AM291" i="11"/>
  <c r="AM292" i="11"/>
  <c r="AM293" i="11"/>
  <c r="AM294" i="11"/>
  <c r="AM295" i="11"/>
  <c r="AM296" i="11"/>
  <c r="AM297" i="11"/>
  <c r="AM298" i="11"/>
  <c r="AM299" i="11"/>
  <c r="AM300" i="11"/>
  <c r="AM301" i="11"/>
  <c r="AM302" i="11"/>
  <c r="AM303" i="11"/>
  <c r="AM304" i="11"/>
  <c r="AM305" i="11"/>
  <c r="AM306" i="11"/>
  <c r="AM307" i="11"/>
  <c r="AM308" i="11"/>
  <c r="AM309" i="11"/>
  <c r="AM310" i="11"/>
  <c r="AM311" i="11"/>
  <c r="AM312" i="11"/>
  <c r="AM313" i="11"/>
  <c r="AM314" i="11"/>
  <c r="AM315" i="11"/>
  <c r="AM316" i="11"/>
  <c r="AM317" i="11"/>
  <c r="AM318" i="11"/>
  <c r="AM319" i="11"/>
  <c r="AM320" i="11"/>
  <c r="AM321" i="11"/>
  <c r="AM322" i="11"/>
  <c r="AM323" i="11"/>
  <c r="AM324" i="11"/>
  <c r="AM325" i="11"/>
  <c r="AM326" i="11"/>
  <c r="AM327" i="11"/>
  <c r="AM328" i="11"/>
  <c r="AM329" i="11"/>
  <c r="AM330" i="11"/>
  <c r="AM331" i="11"/>
  <c r="AM332" i="11"/>
  <c r="AM333" i="11"/>
  <c r="AM334" i="11"/>
  <c r="AM335" i="11"/>
  <c r="AM336" i="11"/>
  <c r="AM337" i="11"/>
  <c r="AM338" i="11"/>
  <c r="AM339" i="11"/>
  <c r="AM340" i="11"/>
  <c r="AM341" i="11"/>
  <c r="AM342" i="11"/>
  <c r="AM343" i="11"/>
  <c r="AM344" i="11"/>
  <c r="AM345" i="11"/>
  <c r="AM346" i="11"/>
  <c r="AM347" i="11"/>
  <c r="AM348" i="11"/>
  <c r="AM349" i="11"/>
  <c r="AM350" i="11"/>
  <c r="AM351" i="11"/>
  <c r="AM352" i="11"/>
  <c r="AM353" i="11"/>
  <c r="AM354" i="11"/>
  <c r="AM355" i="11"/>
  <c r="AM356" i="11"/>
  <c r="AM357" i="11"/>
  <c r="AM358" i="11"/>
  <c r="AM359" i="11"/>
  <c r="AM360" i="11"/>
  <c r="AM361" i="11"/>
  <c r="AM362" i="11"/>
  <c r="AM363" i="11"/>
  <c r="AM364" i="11"/>
  <c r="AM365" i="11"/>
  <c r="AM366" i="11"/>
  <c r="AM367" i="11"/>
  <c r="AM368" i="11"/>
  <c r="AM369" i="11"/>
  <c r="AM370" i="11"/>
  <c r="AM371" i="11"/>
  <c r="AM372" i="11"/>
  <c r="AM373" i="11"/>
  <c r="AM374" i="11"/>
  <c r="AM375" i="11"/>
  <c r="AM376" i="11"/>
  <c r="AM377" i="11"/>
  <c r="AM378" i="11"/>
  <c r="AM379" i="11"/>
  <c r="AM380" i="11"/>
  <c r="AM381" i="11"/>
  <c r="AM382" i="11"/>
  <c r="AM383" i="11"/>
  <c r="AM384" i="11"/>
  <c r="AM385" i="11"/>
  <c r="AM386" i="11"/>
  <c r="AM387" i="11"/>
  <c r="AM388" i="11"/>
  <c r="AM389" i="11"/>
  <c r="AM390" i="11"/>
  <c r="AM391" i="11"/>
  <c r="AM392" i="11"/>
  <c r="AM393" i="11"/>
  <c r="AM394" i="11"/>
  <c r="AM395" i="11"/>
  <c r="AM396" i="11"/>
  <c r="AM397" i="11"/>
  <c r="AM398" i="11"/>
  <c r="AM399" i="11"/>
  <c r="AM400" i="11"/>
  <c r="AM401" i="11"/>
  <c r="AM402" i="11"/>
  <c r="AM403" i="11"/>
  <c r="AM404" i="11"/>
  <c r="AM405" i="11"/>
  <c r="AM406" i="11"/>
  <c r="I8" i="11"/>
  <c r="J8" i="11"/>
  <c r="AK224" i="11"/>
  <c r="AM224" i="11"/>
  <c r="AM225" i="11"/>
  <c r="AM226" i="11"/>
  <c r="AM227" i="11"/>
  <c r="AM228" i="11"/>
  <c r="AM229" i="11"/>
  <c r="AM230" i="11"/>
  <c r="AM231" i="11"/>
  <c r="AM232" i="11"/>
  <c r="AM233" i="11"/>
  <c r="AM234" i="11"/>
  <c r="AM235" i="11"/>
  <c r="AM236" i="11"/>
  <c r="AM237" i="11"/>
  <c r="AM238" i="11"/>
  <c r="AM239" i="11"/>
  <c r="AM240" i="11"/>
  <c r="AM241" i="11"/>
  <c r="AM242" i="11"/>
  <c r="AM243" i="11"/>
  <c r="AM244" i="11"/>
  <c r="AM245" i="11"/>
  <c r="AM246" i="11"/>
  <c r="AM247" i="11"/>
  <c r="AM248" i="11"/>
  <c r="AM249" i="11"/>
  <c r="AM250" i="11"/>
  <c r="AM251" i="11"/>
  <c r="AM252" i="11"/>
  <c r="AM253" i="11"/>
  <c r="AM254" i="11"/>
  <c r="E19" i="14" a="1"/>
  <c r="E18" i="33" a="1"/>
  <c r="E20" i="33" a="1"/>
  <c r="A22" i="14"/>
  <c r="E21" i="14" a="1"/>
  <c r="E22" i="33" a="1"/>
  <c r="A23" i="33"/>
  <c r="F2" i="33" a="1"/>
  <c r="F4" i="14" a="1"/>
  <c r="H2" i="14" a="1"/>
  <c r="G2" i="14" a="1"/>
  <c r="I2" i="14" a="1"/>
  <c r="I2" i="33" a="1"/>
  <c r="F2" i="14" a="1"/>
  <c r="G2" i="33" a="1"/>
  <c r="H2" i="33" a="1"/>
  <c r="AN101" i="11" l="1"/>
  <c r="N141" i="11" a="1"/>
  <c r="D198" i="27"/>
  <c r="D204" i="27"/>
  <c r="D192" i="27"/>
  <c r="C193" i="27"/>
  <c r="I107" i="11" a="1"/>
  <c r="I105" i="11" a="1"/>
  <c r="I104" i="11" a="1"/>
  <c r="I98" i="11" a="1"/>
  <c r="I118" i="11" a="1"/>
  <c r="I113" i="11" a="1"/>
  <c r="I116" i="11" a="1"/>
  <c r="I94" i="11" a="1"/>
  <c r="I106" i="11" a="1"/>
  <c r="I99" i="11" a="1"/>
  <c r="I93" i="11" a="1"/>
  <c r="I102" i="11" a="1"/>
  <c r="I111" i="11" a="1"/>
  <c r="I96" i="11" a="1"/>
  <c r="I97" i="11" a="1"/>
  <c r="I117" i="11" a="1"/>
  <c r="I100" i="11" a="1"/>
  <c r="I112" i="11" a="1"/>
  <c r="I92" i="11" a="1"/>
  <c r="I95" i="11" a="1"/>
  <c r="I91" i="11" a="1"/>
  <c r="I120" i="11" a="1"/>
  <c r="I119" i="11" a="1"/>
  <c r="I115" i="11" a="1"/>
  <c r="I114" i="11" a="1"/>
  <c r="I108" i="11" a="1"/>
  <c r="I101" i="11" a="1"/>
  <c r="I110" i="11" a="1"/>
  <c r="I109" i="11" a="1"/>
  <c r="I103" i="11" a="1"/>
  <c r="I113" i="29" a="1"/>
  <c r="I121" i="29" a="1"/>
  <c r="I129" i="29" a="1"/>
  <c r="I124" i="29" a="1"/>
  <c r="I114" i="29" a="1"/>
  <c r="I122" i="29" a="1"/>
  <c r="I130" i="29" a="1"/>
  <c r="I115" i="29" a="1"/>
  <c r="I131" i="29" a="1"/>
  <c r="I116" i="29" a="1"/>
  <c r="I107" i="29" a="1"/>
  <c r="I123" i="29" a="1"/>
  <c r="I108" i="29" a="1"/>
  <c r="I132" i="29" a="1"/>
  <c r="I119" i="29" a="1"/>
  <c r="I120" i="29" a="1"/>
  <c r="I126" i="29" a="1"/>
  <c r="I112" i="29" a="1"/>
  <c r="I109" i="29" a="1"/>
  <c r="I110" i="29" a="1"/>
  <c r="I111" i="29" a="1"/>
  <c r="I118" i="29" a="1"/>
  <c r="I125" i="29" a="1"/>
  <c r="I127" i="29" a="1"/>
  <c r="I128" i="29" a="1"/>
  <c r="I117" i="29" a="1"/>
  <c r="AN163" i="11"/>
  <c r="AN102" i="11"/>
  <c r="D9" i="11"/>
  <c r="Y9" i="11"/>
  <c r="X9" i="11"/>
  <c r="S9" i="11"/>
  <c r="C206" i="27" s="1"/>
  <c r="T9" i="11"/>
  <c r="O9" i="11"/>
  <c r="N9" i="11"/>
  <c r="C200" i="27" s="1"/>
  <c r="X8" i="29"/>
  <c r="Y8" i="29"/>
  <c r="S8" i="29"/>
  <c r="D205" i="27" s="1"/>
  <c r="T8" i="29"/>
  <c r="I8" i="29"/>
  <c r="J8" i="29"/>
  <c r="N8" i="29"/>
  <c r="D199" i="27" s="1"/>
  <c r="O8" i="29"/>
  <c r="I9" i="11"/>
  <c r="J9" i="11"/>
  <c r="A23" i="14"/>
  <c r="E22" i="14" a="1"/>
  <c r="E23" i="33" a="1"/>
  <c r="A24" i="33"/>
  <c r="N125" i="29" a="1"/>
  <c r="N107" i="29" a="1"/>
  <c r="N123" i="29" a="1"/>
  <c r="N128" i="29" a="1"/>
  <c r="N118" i="29" a="1"/>
  <c r="N121" i="29" a="1"/>
  <c r="N115" i="29" a="1"/>
  <c r="N116" i="29" a="1"/>
  <c r="N109" i="29" a="1"/>
  <c r="N111" i="29" a="1"/>
  <c r="N122" i="29" a="1"/>
  <c r="N132" i="29" a="1"/>
  <c r="N124" i="29" a="1"/>
  <c r="N127" i="29" a="1"/>
  <c r="N131" i="29" a="1"/>
  <c r="N129" i="29" a="1"/>
  <c r="N112" i="29" a="1"/>
  <c r="N120" i="29" a="1"/>
  <c r="N130" i="29" a="1"/>
  <c r="N126" i="29" a="1"/>
  <c r="N114" i="29" a="1"/>
  <c r="N119" i="29" a="1"/>
  <c r="N108" i="29" a="1"/>
  <c r="N110" i="29" a="1"/>
  <c r="N117" i="29" a="1"/>
  <c r="N113" i="29" a="1"/>
  <c r="N97" i="11" a="1"/>
  <c r="N138" i="11" a="1"/>
  <c r="N92" i="11" a="1"/>
  <c r="N91" i="11" a="1"/>
  <c r="N99" i="11" a="1"/>
  <c r="N121" i="11" a="1"/>
  <c r="N120" i="11" a="1"/>
  <c r="N93" i="11" a="1"/>
  <c r="N101" i="11" a="1"/>
  <c r="N128" i="11" a="1"/>
  <c r="N125" i="11" a="1"/>
  <c r="N116" i="11" a="1"/>
  <c r="N95" i="11" a="1"/>
  <c r="N114" i="11" a="1"/>
  <c r="N136" i="11" a="1"/>
  <c r="N127" i="11" a="1"/>
  <c r="N100" i="11" a="1"/>
  <c r="N115" i="11" a="1"/>
  <c r="N134" i="11" a="1"/>
  <c r="N131" i="11" a="1"/>
  <c r="N106" i="11" a="1"/>
  <c r="N102" i="11" a="1"/>
  <c r="N110" i="11" a="1"/>
  <c r="N140" i="11" a="1"/>
  <c r="N133" i="11" a="1"/>
  <c r="N103" i="11" a="1"/>
  <c r="N108" i="11" a="1"/>
  <c r="N117" i="11" a="1"/>
  <c r="N123" i="11" a="1"/>
  <c r="N137" i="11" a="1"/>
  <c r="N98" i="11" a="1"/>
  <c r="N109" i="11" a="1"/>
  <c r="N119" i="11" a="1"/>
  <c r="N126" i="11" a="1"/>
  <c r="N139" i="11" a="1"/>
  <c r="N105" i="11" a="1"/>
  <c r="N104" i="11" a="1"/>
  <c r="N94" i="11" a="1"/>
  <c r="N129" i="11" a="1"/>
  <c r="N124" i="11" a="1"/>
  <c r="N107" i="11" a="1"/>
  <c r="N111" i="11" a="1"/>
  <c r="N118" i="11" a="1"/>
  <c r="N132" i="11" a="1"/>
  <c r="N122" i="11" a="1"/>
  <c r="N96" i="11" a="1"/>
  <c r="N112" i="11" a="1"/>
  <c r="N113" i="11" a="1"/>
  <c r="N135" i="11" a="1"/>
  <c r="N130" i="11" a="1"/>
  <c r="N41" i="11" a="1"/>
  <c r="D193" i="27"/>
  <c r="C194" i="27"/>
  <c r="N72" i="11" a="1"/>
  <c r="I49" i="11" a="1"/>
  <c r="N92" i="29" a="1"/>
  <c r="N91" i="29" a="1"/>
  <c r="I88" i="29" a="1"/>
  <c r="I84" i="29" a="1"/>
  <c r="I52" i="11" a="1"/>
  <c r="N73" i="11" a="1"/>
  <c r="N70" i="11" a="1"/>
  <c r="N84" i="11" a="1"/>
  <c r="N44" i="11" a="1"/>
  <c r="I72" i="11" a="1"/>
  <c r="I44" i="11" a="1"/>
  <c r="N57" i="11" a="1"/>
  <c r="I42" i="11" a="1"/>
  <c r="N100" i="29" a="1"/>
  <c r="N85" i="29" a="1"/>
  <c r="I79" i="29" a="1"/>
  <c r="I92" i="29" a="1"/>
  <c r="I106" i="29" a="1"/>
  <c r="I105" i="29" a="1"/>
  <c r="N68" i="11" a="1"/>
  <c r="I56" i="11" a="1"/>
  <c r="I70" i="11" a="1"/>
  <c r="N83" i="11" a="1"/>
  <c r="I68" i="11" a="1"/>
  <c r="N85" i="11" a="1"/>
  <c r="I66" i="11" a="1"/>
  <c r="I89" i="11" a="1"/>
  <c r="N47" i="11" a="1"/>
  <c r="I82" i="11" a="1"/>
  <c r="N52" i="11" a="1"/>
  <c r="I84" i="11" a="1"/>
  <c r="I85" i="11" a="1"/>
  <c r="N66" i="11" a="1"/>
  <c r="N53" i="11" a="1"/>
  <c r="N105" i="29" a="1"/>
  <c r="N106" i="29" a="1"/>
  <c r="N102" i="29" a="1"/>
  <c r="I96" i="29" a="1"/>
  <c r="I78" i="29" a="1"/>
  <c r="I98" i="29" a="1"/>
  <c r="I97" i="29" a="1"/>
  <c r="I65" i="11" a="1"/>
  <c r="I43" i="11" a="1"/>
  <c r="N59" i="11" a="1"/>
  <c r="I74" i="11" a="1"/>
  <c r="N80" i="11" a="1"/>
  <c r="I53" i="11" a="1"/>
  <c r="I78" i="11" a="1"/>
  <c r="I58" i="11" a="1"/>
  <c r="I80" i="11" a="1"/>
  <c r="I81" i="11" a="1"/>
  <c r="N63" i="11" a="1"/>
  <c r="N71" i="11" a="1"/>
  <c r="N94" i="29" a="1"/>
  <c r="N96" i="29" a="1"/>
  <c r="I86" i="29" a="1"/>
  <c r="I93" i="29" a="1"/>
  <c r="I90" i="29" a="1"/>
  <c r="I89" i="29" a="1"/>
  <c r="N75" i="11" a="1"/>
  <c r="I57" i="11" a="1"/>
  <c r="I59" i="11" a="1"/>
  <c r="I55" i="11" a="1"/>
  <c r="I87" i="11" a="1"/>
  <c r="N87" i="11" a="1"/>
  <c r="I67" i="11" a="1"/>
  <c r="I86" i="11" a="1"/>
  <c r="N42" i="11" a="1"/>
  <c r="I88" i="11" a="1"/>
  <c r="N50" i="11" a="1"/>
  <c r="N43" i="11" a="1"/>
  <c r="N67" i="11" a="1"/>
  <c r="N87" i="29" a="1"/>
  <c r="N98" i="29" a="1"/>
  <c r="N101" i="29" a="1"/>
  <c r="N90" i="29" a="1"/>
  <c r="I101" i="29" a="1"/>
  <c r="I99" i="29" a="1"/>
  <c r="I82" i="29" a="1"/>
  <c r="I100" i="29" a="1"/>
  <c r="I81" i="29" a="1"/>
  <c r="I51" i="11" a="1"/>
  <c r="I48" i="11" a="1"/>
  <c r="N64" i="11" a="1"/>
  <c r="N78" i="11" a="1"/>
  <c r="I90" i="11" a="1"/>
  <c r="N76" i="11" a="1"/>
  <c r="N90" i="11" a="1"/>
  <c r="I71" i="11" a="1"/>
  <c r="I79" i="11" a="1"/>
  <c r="N60" i="11" a="1"/>
  <c r="N61" i="11" a="1"/>
  <c r="N48" i="11" a="1"/>
  <c r="N88" i="29" a="1"/>
  <c r="N99" i="29" a="1"/>
  <c r="N95" i="29" a="1"/>
  <c r="N84" i="29" a="1"/>
  <c r="I85" i="29" a="1"/>
  <c r="I77" i="29" a="1"/>
  <c r="I83" i="29" a="1"/>
  <c r="N77" i="11" a="1"/>
  <c r="I63" i="11" a="1"/>
  <c r="N79" i="11" a="1"/>
  <c r="I61" i="11" a="1"/>
  <c r="N89" i="11" a="1"/>
  <c r="I73" i="11" a="1"/>
  <c r="I83" i="11" a="1"/>
  <c r="N51" i="11" a="1"/>
  <c r="I69" i="11" a="1"/>
  <c r="N65" i="11" a="1"/>
  <c r="I54" i="11" a="1"/>
  <c r="N62" i="11" a="1"/>
  <c r="N93" i="29" a="1"/>
  <c r="N86" i="29" a="1"/>
  <c r="N82" i="29" a="1"/>
  <c r="N89" i="29" a="1"/>
  <c r="N103" i="29" a="1"/>
  <c r="I102" i="29" a="1"/>
  <c r="I94" i="29" a="1"/>
  <c r="I80" i="29" a="1"/>
  <c r="I103" i="29" a="1"/>
  <c r="I46" i="11" a="1"/>
  <c r="N49" i="11" a="1"/>
  <c r="N74" i="11" a="1"/>
  <c r="N82" i="11" a="1"/>
  <c r="N86" i="11" a="1"/>
  <c r="I77" i="11" a="1"/>
  <c r="I75" i="11" a="1"/>
  <c r="N58" i="11" a="1"/>
  <c r="I47" i="11" a="1"/>
  <c r="N56" i="11" a="1"/>
  <c r="I45" i="11" a="1"/>
  <c r="N104" i="29" a="1"/>
  <c r="N83" i="29" a="1"/>
  <c r="N97" i="29" a="1"/>
  <c r="I104" i="29" a="1"/>
  <c r="I95" i="29" a="1"/>
  <c r="I87" i="29" a="1"/>
  <c r="I91" i="29" a="1"/>
  <c r="I50" i="11" a="1"/>
  <c r="I76" i="11" a="1"/>
  <c r="N81" i="11" a="1"/>
  <c r="I62" i="11" a="1"/>
  <c r="I64" i="11" a="1"/>
  <c r="I60" i="11" a="1"/>
  <c r="N45" i="11" a="1"/>
  <c r="N55" i="11" a="1"/>
  <c r="N46" i="11" a="1"/>
  <c r="N88" i="11" a="1"/>
  <c r="N54" i="11" a="1"/>
  <c r="N69" i="11" a="1"/>
  <c r="X10" i="11"/>
  <c r="Y10" i="11"/>
  <c r="T10" i="11"/>
  <c r="S10" i="11"/>
  <c r="C207" i="27" s="1"/>
  <c r="N10" i="11"/>
  <c r="C201" i="27" s="1"/>
  <c r="O10" i="11"/>
  <c r="N9" i="29"/>
  <c r="D200" i="27" s="1"/>
  <c r="O9" i="29"/>
  <c r="J9" i="29"/>
  <c r="I9" i="29"/>
  <c r="T9" i="29"/>
  <c r="S9" i="29"/>
  <c r="X9" i="29"/>
  <c r="Y9" i="29"/>
  <c r="J10" i="11"/>
  <c r="I10" i="11"/>
  <c r="A24" i="14"/>
  <c r="E23" i="14" a="1"/>
  <c r="E24" i="33" a="1"/>
  <c r="A25" i="33"/>
  <c r="N81" i="29" l="1" a="1"/>
  <c r="N79" i="29" a="1"/>
  <c r="N77" i="29" a="1"/>
  <c r="I69" i="29" a="1"/>
  <c r="N78" i="29" a="1"/>
  <c r="N80" i="29" a="1"/>
  <c r="D206" i="27"/>
  <c r="I68" i="29" a="1"/>
  <c r="I70" i="29" a="1"/>
  <c r="I67" i="29" a="1"/>
  <c r="I75" i="29" a="1"/>
  <c r="I73" i="29" a="1"/>
  <c r="I72" i="29" a="1"/>
  <c r="I71" i="29" a="1"/>
  <c r="I76" i="29" a="1"/>
  <c r="I74" i="29" a="1"/>
  <c r="D194" i="27"/>
  <c r="C195" i="27"/>
  <c r="N72" i="29" a="1"/>
  <c r="I52" i="29" a="1"/>
  <c r="N69" i="29" a="1"/>
  <c r="N60" i="29" a="1"/>
  <c r="I56" i="29" a="1"/>
  <c r="N73" i="29" a="1"/>
  <c r="N52" i="29" a="1"/>
  <c r="N59" i="29" a="1"/>
  <c r="I59" i="29" a="1"/>
  <c r="N54" i="29" a="1"/>
  <c r="I53" i="29" a="1"/>
  <c r="N64" i="29" a="1"/>
  <c r="N61" i="29" a="1"/>
  <c r="N62" i="29" a="1"/>
  <c r="N70" i="29" a="1"/>
  <c r="I63" i="29" a="1"/>
  <c r="I65" i="29" a="1"/>
  <c r="I58" i="29" a="1"/>
  <c r="N68" i="29" a="1"/>
  <c r="N74" i="29" a="1"/>
  <c r="N67" i="29" a="1"/>
  <c r="I61" i="29" a="1"/>
  <c r="N75" i="29" a="1"/>
  <c r="I64" i="29" a="1"/>
  <c r="N71" i="29" a="1"/>
  <c r="N66" i="29" a="1"/>
  <c r="I66" i="29" a="1"/>
  <c r="N53" i="29" a="1"/>
  <c r="N57" i="29" a="1"/>
  <c r="I57" i="29" a="1"/>
  <c r="I60" i="29" a="1"/>
  <c r="I54" i="29" a="1"/>
  <c r="N65" i="29" a="1"/>
  <c r="I55" i="29" a="1"/>
  <c r="N55" i="29" a="1"/>
  <c r="I62" i="29" a="1"/>
  <c r="N58" i="29" a="1"/>
  <c r="N63" i="29" a="1"/>
  <c r="N76" i="29" a="1"/>
  <c r="N56" i="29" a="1"/>
  <c r="Y11" i="11"/>
  <c r="X11" i="11"/>
  <c r="X45" i="11" s="1" a="1"/>
  <c r="T11" i="11"/>
  <c r="S11" i="11"/>
  <c r="C208" i="27" s="1"/>
  <c r="O11" i="11"/>
  <c r="N11" i="11"/>
  <c r="C202" i="27" s="1"/>
  <c r="X10" i="29"/>
  <c r="Y10" i="29"/>
  <c r="T10" i="29"/>
  <c r="S10" i="29"/>
  <c r="J10" i="29"/>
  <c r="I10" i="29"/>
  <c r="N10" i="29"/>
  <c r="D201" i="27" s="1"/>
  <c r="O10" i="29"/>
  <c r="I11" i="11"/>
  <c r="J11" i="11"/>
  <c r="I41" i="11" a="1"/>
  <c r="A25" i="14"/>
  <c r="E24" i="14" a="1"/>
  <c r="E25" i="33" a="1"/>
  <c r="A26" i="33"/>
  <c r="X73" i="11" l="1" a="1"/>
  <c r="X97" i="11" a="1"/>
  <c r="X87" i="11" a="1"/>
  <c r="X47" i="11" a="1"/>
  <c r="X99" i="11" a="1"/>
  <c r="X121" i="11" a="1"/>
  <c r="X131" i="11" a="1"/>
  <c r="X74" i="11" a="1"/>
  <c r="X85" i="11" a="1"/>
  <c r="X67" i="11" a="1"/>
  <c r="X101" i="11" a="1"/>
  <c r="X72" i="11" a="1"/>
  <c r="X106" i="11" a="1"/>
  <c r="X140" i="11" a="1"/>
  <c r="X128" i="11" a="1"/>
  <c r="X65" i="11" a="1"/>
  <c r="X43" i="11" a="1"/>
  <c r="X116" i="11" a="1"/>
  <c r="X82" i="11" a="1"/>
  <c r="X57" i="11" a="1"/>
  <c r="X66" i="11" a="1"/>
  <c r="X123" i="11" a="1"/>
  <c r="X56" i="11" a="1"/>
  <c r="X93" i="11" a="1"/>
  <c r="X132" i="11" a="1"/>
  <c r="X75" i="11" a="1"/>
  <c r="X114" i="11" a="1"/>
  <c r="X79" i="11" a="1"/>
  <c r="X62" i="11" a="1"/>
  <c r="X88" i="11" a="1"/>
  <c r="X46" i="11" a="1"/>
  <c r="X81" i="11" a="1"/>
  <c r="X80" i="11" a="1"/>
  <c r="X48" i="11" a="1"/>
  <c r="X115" i="11" a="1"/>
  <c r="X108" i="11" a="1"/>
  <c r="X129" i="11" a="1"/>
  <c r="X126" i="11" a="1"/>
  <c r="X138" i="11" a="1"/>
  <c r="X76" i="11" a="1"/>
  <c r="X63" i="11" a="1"/>
  <c r="X92" i="11" a="1"/>
  <c r="X105" i="11" a="1"/>
  <c r="X133" i="11" a="1"/>
  <c r="X68" i="11" a="1"/>
  <c r="X96" i="11" a="1"/>
  <c r="X90" i="11" a="1"/>
  <c r="X107" i="11" a="1"/>
  <c r="X59" i="11" a="1"/>
  <c r="X53" i="11" a="1"/>
  <c r="X127" i="11" a="1"/>
  <c r="X125" i="11" a="1"/>
  <c r="X69" i="11" a="1"/>
  <c r="X58" i="11" a="1"/>
  <c r="X113" i="11" a="1"/>
  <c r="X137" i="11" a="1"/>
  <c r="X89" i="11" a="1"/>
  <c r="X136" i="11" a="1"/>
  <c r="X61" i="11" a="1"/>
  <c r="X124" i="11" a="1"/>
  <c r="X134" i="11" a="1"/>
  <c r="X109" i="11" a="1"/>
  <c r="X100" i="11" a="1"/>
  <c r="X71" i="11" a="1"/>
  <c r="X55" i="11" a="1"/>
  <c r="X86" i="11" a="1"/>
  <c r="X91" i="11" a="1"/>
  <c r="X70" i="11" a="1"/>
  <c r="X60" i="11" a="1"/>
  <c r="X77" i="11" a="1"/>
  <c r="X42" i="11" a="1"/>
  <c r="X112" i="11" a="1"/>
  <c r="X111" i="11" a="1"/>
  <c r="X118" i="11" a="1"/>
  <c r="X122" i="11" a="1"/>
  <c r="X54" i="11" a="1"/>
  <c r="X44" i="11" a="1"/>
  <c r="X78" i="11" a="1"/>
  <c r="X130" i="11" a="1"/>
  <c r="X120" i="11" a="1"/>
  <c r="X84" i="11" a="1"/>
  <c r="X139" i="11" a="1"/>
  <c r="X94" i="11" a="1"/>
  <c r="X83" i="11" a="1"/>
  <c r="X141" i="11" a="1"/>
  <c r="X50" i="11" a="1"/>
  <c r="X52" i="11" a="1"/>
  <c r="X64" i="11" a="1"/>
  <c r="X51" i="11" a="1"/>
  <c r="X119" i="11" a="1"/>
  <c r="X102" i="11" a="1"/>
  <c r="X135" i="11" a="1"/>
  <c r="X117" i="11" a="1"/>
  <c r="X95" i="11" a="1"/>
  <c r="X98" i="11" a="1"/>
  <c r="X103" i="11" a="1"/>
  <c r="X49" i="11" a="1"/>
  <c r="X110" i="11" a="1"/>
  <c r="X104" i="11" a="1"/>
  <c r="N35" i="29" a="1"/>
  <c r="N49" i="29" a="1"/>
  <c r="N41" i="29" a="1"/>
  <c r="N44" i="29" a="1"/>
  <c r="N43" i="29" a="1"/>
  <c r="N47" i="29" a="1"/>
  <c r="N51" i="29" a="1"/>
  <c r="N50" i="29" a="1"/>
  <c r="N48" i="29" a="1"/>
  <c r="N42" i="29" a="1"/>
  <c r="N45" i="29" a="1"/>
  <c r="N46" i="29" a="1"/>
  <c r="S46" i="11" a="1"/>
  <c r="A46" i="11" s="1"/>
  <c r="S84" i="11" a="1"/>
  <c r="S107" i="11" a="1"/>
  <c r="S111" i="11" a="1"/>
  <c r="S82" i="11" a="1"/>
  <c r="S51" i="11" a="1"/>
  <c r="A51" i="11" s="1"/>
  <c r="S86" i="11" a="1"/>
  <c r="S108" i="11" a="1"/>
  <c r="S47" i="11" a="1"/>
  <c r="A47" i="11" s="1"/>
  <c r="S70" i="11" a="1"/>
  <c r="A70" i="11" s="1"/>
  <c r="S114" i="11" a="1"/>
  <c r="A114" i="11" s="1"/>
  <c r="S127" i="11" a="1"/>
  <c r="A127" i="11" s="1"/>
  <c r="S106" i="11" a="1"/>
  <c r="A106" i="11" s="1"/>
  <c r="S88" i="11" a="1"/>
  <c r="S83" i="11" a="1"/>
  <c r="S65" i="11" a="1"/>
  <c r="S78" i="11" a="1"/>
  <c r="S140" i="11" a="1"/>
  <c r="A140" i="11" s="1"/>
  <c r="S139" i="11" a="1"/>
  <c r="S81" i="11" a="1"/>
  <c r="S59" i="11" a="1"/>
  <c r="A59" i="11" s="1"/>
  <c r="S124" i="11" a="1"/>
  <c r="S112" i="11" a="1"/>
  <c r="S80" i="11" a="1"/>
  <c r="S117" i="11" a="1"/>
  <c r="S122" i="11" a="1"/>
  <c r="S110" i="11" a="1"/>
  <c r="S74" i="11" a="1"/>
  <c r="A74" i="11" s="1"/>
  <c r="S67" i="11" a="1"/>
  <c r="A67" i="11" s="1"/>
  <c r="S94" i="11" a="1"/>
  <c r="A94" i="11" s="1"/>
  <c r="S109" i="11" a="1"/>
  <c r="S56" i="11" a="1"/>
  <c r="S71" i="11" a="1"/>
  <c r="A71" i="11" s="1"/>
  <c r="S105" i="11" a="1"/>
  <c r="A105" i="11" s="1"/>
  <c r="S41" i="11" a="1"/>
  <c r="S60" i="11" a="1"/>
  <c r="S92" i="11" a="1"/>
  <c r="S42" i="11" a="1"/>
  <c r="A42" i="11" s="1"/>
  <c r="S69" i="11" a="1"/>
  <c r="S66" i="11" a="1"/>
  <c r="S95" i="11" a="1"/>
  <c r="A95" i="11" s="1"/>
  <c r="S62" i="11" a="1"/>
  <c r="A62" i="11" s="1"/>
  <c r="S104" i="11" a="1"/>
  <c r="S90" i="11" a="1"/>
  <c r="S48" i="11" a="1"/>
  <c r="A48" i="11" s="1"/>
  <c r="S68" i="11" a="1"/>
  <c r="S126" i="11" a="1"/>
  <c r="A126" i="11" s="1"/>
  <c r="S89" i="11" a="1"/>
  <c r="S73" i="11" a="1"/>
  <c r="A73" i="11" s="1"/>
  <c r="S98" i="11" a="1"/>
  <c r="A98" i="11" s="1"/>
  <c r="S102" i="11" a="1"/>
  <c r="S128" i="11" a="1"/>
  <c r="A128" i="11" s="1"/>
  <c r="S54" i="11" a="1"/>
  <c r="A54" i="11" s="1"/>
  <c r="S53" i="11" a="1"/>
  <c r="A53" i="11" s="1"/>
  <c r="S123" i="11" a="1"/>
  <c r="S131" i="11" a="1"/>
  <c r="A131" i="11" s="1"/>
  <c r="S43" i="11" a="1"/>
  <c r="S121" i="11" a="1"/>
  <c r="A121" i="11" s="1"/>
  <c r="S91" i="11" a="1"/>
  <c r="A91" i="11" s="1"/>
  <c r="S87" i="11" a="1"/>
  <c r="A87" i="11" s="1"/>
  <c r="S61" i="11" a="1"/>
  <c r="A61" i="11" s="1"/>
  <c r="S103" i="11" a="1"/>
  <c r="S50" i="11" a="1"/>
  <c r="S120" i="11" a="1"/>
  <c r="A120" i="11" s="1"/>
  <c r="S96" i="11" a="1"/>
  <c r="A96" i="11" s="1"/>
  <c r="S85" i="11" a="1"/>
  <c r="A85" i="11" s="1"/>
  <c r="S118" i="11" a="1"/>
  <c r="S125" i="11" a="1"/>
  <c r="S45" i="11" a="1"/>
  <c r="A45" i="11" s="1"/>
  <c r="S100" i="11" a="1"/>
  <c r="A100" i="11" s="1"/>
  <c r="S116" i="11" a="1"/>
  <c r="A116" i="11" s="1"/>
  <c r="S55" i="11" a="1"/>
  <c r="A55" i="11" s="1"/>
  <c r="S79" i="11" a="1"/>
  <c r="A79" i="11" s="1"/>
  <c r="S44" i="11" a="1"/>
  <c r="S57" i="11" a="1"/>
  <c r="A57" i="11" s="1"/>
  <c r="S141" i="11" a="1"/>
  <c r="A141" i="11" s="1"/>
  <c r="S134" i="11" a="1"/>
  <c r="A134" i="11" s="1"/>
  <c r="S99" i="11" a="1"/>
  <c r="A99" i="11" s="1"/>
  <c r="S63" i="11" a="1"/>
  <c r="S113" i="11" a="1"/>
  <c r="S76" i="11" a="1"/>
  <c r="A76" i="11" s="1"/>
  <c r="S77" i="11" a="1"/>
  <c r="A77" i="11" s="1"/>
  <c r="S130" i="11" a="1"/>
  <c r="A130" i="11" s="1"/>
  <c r="S93" i="11" a="1"/>
  <c r="S101" i="11" a="1"/>
  <c r="A101" i="11" s="1"/>
  <c r="S137" i="11" a="1"/>
  <c r="A137" i="11" s="1"/>
  <c r="S119" i="11" a="1"/>
  <c r="A119" i="11" s="1"/>
  <c r="S75" i="11" a="1"/>
  <c r="A75" i="11" s="1"/>
  <c r="S135" i="11" a="1"/>
  <c r="A135" i="11" s="1"/>
  <c r="S58" i="11" a="1"/>
  <c r="A58" i="11" s="1"/>
  <c r="D207" i="27"/>
  <c r="S133" i="11" a="1"/>
  <c r="S129" i="11" a="1"/>
  <c r="A129" i="11" s="1"/>
  <c r="S49" i="11" a="1"/>
  <c r="A49" i="11" s="1"/>
  <c r="S72" i="11" a="1"/>
  <c r="S64" i="11" a="1"/>
  <c r="A64" i="11" s="1"/>
  <c r="S138" i="11" a="1"/>
  <c r="A138" i="11" s="1"/>
  <c r="S115" i="11" a="1"/>
  <c r="A115" i="11" s="1"/>
  <c r="S52" i="11" a="1"/>
  <c r="A52" i="11" s="1"/>
  <c r="S136" i="11" a="1"/>
  <c r="A136" i="11" s="1"/>
  <c r="S97" i="11" a="1"/>
  <c r="A97" i="11" s="1"/>
  <c r="S132" i="11" a="1"/>
  <c r="A132" i="11" s="1"/>
  <c r="N36" i="29" a="1"/>
  <c r="N33" i="29" a="1"/>
  <c r="N37" i="29" a="1"/>
  <c r="N38" i="29" a="1"/>
  <c r="N40" i="29" a="1"/>
  <c r="N39" i="29" a="1"/>
  <c r="N34" i="29" a="1"/>
  <c r="N32" i="29" a="1"/>
  <c r="C196" i="27"/>
  <c r="C218" i="27" s="1" a="1"/>
  <c r="D195" i="27"/>
  <c r="I39" i="29" a="1"/>
  <c r="I34" i="29" a="1"/>
  <c r="X41" i="11" a="1"/>
  <c r="I51" i="29" a="1"/>
  <c r="I42" i="29" a="1"/>
  <c r="I48" i="29" a="1"/>
  <c r="I38" i="29" a="1"/>
  <c r="I36" i="29" a="1"/>
  <c r="I49" i="29" a="1"/>
  <c r="I41" i="29" a="1"/>
  <c r="I37" i="29" a="1"/>
  <c r="I47" i="29" a="1"/>
  <c r="I33" i="29" a="1"/>
  <c r="I40" i="29" a="1"/>
  <c r="I44" i="29" a="1"/>
  <c r="I46" i="29" a="1"/>
  <c r="I32" i="29" a="1"/>
  <c r="I43" i="29" a="1"/>
  <c r="I50" i="29" a="1"/>
  <c r="I45" i="29" a="1"/>
  <c r="I35" i="29" a="1"/>
  <c r="N11" i="29"/>
  <c r="D202" i="27" s="1"/>
  <c r="O11" i="29"/>
  <c r="J11" i="29"/>
  <c r="I11" i="29"/>
  <c r="T11" i="29"/>
  <c r="S11" i="29"/>
  <c r="S61" i="29" s="1" a="1"/>
  <c r="A61" i="29" s="1"/>
  <c r="Y11" i="29"/>
  <c r="X11" i="29"/>
  <c r="X32" i="29" s="1" a="1"/>
  <c r="A26" i="14"/>
  <c r="E25" i="14" a="1"/>
  <c r="E26" i="33" a="1"/>
  <c r="A27" i="33"/>
  <c r="A78" i="11" l="1"/>
  <c r="A82" i="11"/>
  <c r="A65" i="11"/>
  <c r="A111" i="11"/>
  <c r="A50" i="11"/>
  <c r="A102" i="11"/>
  <c r="A69" i="11"/>
  <c r="A110" i="11"/>
  <c r="A44" i="11"/>
  <c r="A122" i="11"/>
  <c r="A88" i="11"/>
  <c r="A66" i="11"/>
  <c r="A103" i="11"/>
  <c r="A83" i="11"/>
  <c r="A92" i="11"/>
  <c r="A89" i="11"/>
  <c r="A60" i="11"/>
  <c r="A80" i="11"/>
  <c r="A93" i="11"/>
  <c r="A72" i="11"/>
  <c r="A112" i="11"/>
  <c r="A68" i="11"/>
  <c r="A124" i="11"/>
  <c r="A107" i="11"/>
  <c r="A43" i="11"/>
  <c r="A133" i="11"/>
  <c r="A113" i="11"/>
  <c r="A125" i="11"/>
  <c r="A56" i="11"/>
  <c r="A117" i="11"/>
  <c r="A90" i="11"/>
  <c r="A81" i="11"/>
  <c r="A84" i="11"/>
  <c r="A108" i="11"/>
  <c r="A63" i="11"/>
  <c r="A118" i="11"/>
  <c r="A123" i="11"/>
  <c r="A104" i="11"/>
  <c r="A109" i="11"/>
  <c r="A139" i="11"/>
  <c r="A86" i="11"/>
  <c r="A41" i="11"/>
  <c r="D221" i="27" s="1"/>
  <c r="S38" i="29" a="1"/>
  <c r="A38" i="29" s="1"/>
  <c r="S67" i="29" a="1"/>
  <c r="A67" i="29" s="1"/>
  <c r="S70" i="29" a="1"/>
  <c r="A70" i="29" s="1"/>
  <c r="S103" i="29" a="1"/>
  <c r="A103" i="29" s="1"/>
  <c r="S130" i="29" a="1"/>
  <c r="A130" i="29" s="1"/>
  <c r="S78" i="29" a="1"/>
  <c r="A78" i="29" s="1"/>
  <c r="S111" i="29" a="1"/>
  <c r="A111" i="29" s="1"/>
  <c r="S88" i="29" a="1"/>
  <c r="A88" i="29" s="1"/>
  <c r="S75" i="29" a="1"/>
  <c r="A75" i="29" s="1"/>
  <c r="S41" i="29" a="1"/>
  <c r="A41" i="29" s="1"/>
  <c r="S40" i="29" a="1"/>
  <c r="A40" i="29" s="1"/>
  <c r="S95" i="29" a="1"/>
  <c r="A95" i="29" s="1"/>
  <c r="S107" i="29" a="1"/>
  <c r="A107" i="29" s="1"/>
  <c r="S36" i="29" a="1"/>
  <c r="A36" i="29" s="1"/>
  <c r="S33" i="29" a="1"/>
  <c r="A33" i="29" s="1"/>
  <c r="S58" i="29" a="1"/>
  <c r="A58" i="29" s="1"/>
  <c r="S116" i="29" a="1"/>
  <c r="A116" i="29" s="1"/>
  <c r="S124" i="29" a="1"/>
  <c r="A124" i="29" s="1"/>
  <c r="S126" i="29" a="1"/>
  <c r="A126" i="29" s="1"/>
  <c r="S35" i="29" a="1"/>
  <c r="A35" i="29" s="1"/>
  <c r="S108" i="29" a="1"/>
  <c r="A108" i="29" s="1"/>
  <c r="S121" i="29" a="1"/>
  <c r="A121" i="29" s="1"/>
  <c r="S98" i="29" a="1"/>
  <c r="A98" i="29" s="1"/>
  <c r="S99" i="29" a="1"/>
  <c r="A99" i="29" s="1"/>
  <c r="S85" i="29" a="1"/>
  <c r="A85" i="29" s="1"/>
  <c r="S82" i="29" a="1"/>
  <c r="A82" i="29" s="1"/>
  <c r="S48" i="29" a="1"/>
  <c r="A48" i="29" s="1"/>
  <c r="S119" i="29" a="1"/>
  <c r="A119" i="29" s="1"/>
  <c r="S105" i="29" a="1"/>
  <c r="A105" i="29" s="1"/>
  <c r="S123" i="29" a="1"/>
  <c r="A123" i="29" s="1"/>
  <c r="S42" i="29" a="1"/>
  <c r="A42" i="29" s="1"/>
  <c r="S118" i="29" a="1"/>
  <c r="A118" i="29" s="1"/>
  <c r="S66" i="29" a="1"/>
  <c r="A66" i="29" s="1"/>
  <c r="S83" i="29" a="1"/>
  <c r="A83" i="29" s="1"/>
  <c r="S45" i="29" a="1"/>
  <c r="A45" i="29" s="1"/>
  <c r="S62" i="29" a="1"/>
  <c r="A62" i="29" s="1"/>
  <c r="S110" i="29" a="1"/>
  <c r="A110" i="29" s="1"/>
  <c r="S89" i="29" a="1"/>
  <c r="A89" i="29" s="1"/>
  <c r="S52" i="29" a="1"/>
  <c r="A52" i="29" s="1"/>
  <c r="S93" i="29" a="1"/>
  <c r="A93" i="29" s="1"/>
  <c r="S100" i="29" a="1"/>
  <c r="A100" i="29" s="1"/>
  <c r="S68" i="29" a="1"/>
  <c r="A68" i="29" s="1"/>
  <c r="S113" i="29" a="1"/>
  <c r="A113" i="29" s="1"/>
  <c r="S74" i="29" a="1"/>
  <c r="A74" i="29" s="1"/>
  <c r="S115" i="29" a="1"/>
  <c r="A115" i="29" s="1"/>
  <c r="S125" i="29" a="1"/>
  <c r="A125" i="29" s="1"/>
  <c r="S54" i="29" a="1"/>
  <c r="A54" i="29" s="1"/>
  <c r="S47" i="29" a="1"/>
  <c r="A47" i="29" s="1"/>
  <c r="S129" i="29" a="1"/>
  <c r="A129" i="29" s="1"/>
  <c r="S63" i="29" a="1"/>
  <c r="A63" i="29" s="1"/>
  <c r="S76" i="29" a="1"/>
  <c r="A76" i="29" s="1"/>
  <c r="S56" i="29" a="1"/>
  <c r="A56" i="29" s="1"/>
  <c r="S55" i="29" a="1"/>
  <c r="A55" i="29" s="1"/>
  <c r="S112" i="29" a="1"/>
  <c r="A112" i="29" s="1"/>
  <c r="S117" i="29" a="1"/>
  <c r="A117" i="29" s="1"/>
  <c r="S57" i="29" a="1"/>
  <c r="A57" i="29" s="1"/>
  <c r="S90" i="29" a="1"/>
  <c r="A90" i="29" s="1"/>
  <c r="S101" i="29" a="1"/>
  <c r="A101" i="29" s="1"/>
  <c r="S120" i="29" a="1"/>
  <c r="A120" i="29" s="1"/>
  <c r="S80" i="29" a="1"/>
  <c r="A80" i="29" s="1"/>
  <c r="S44" i="29" a="1"/>
  <c r="A44" i="29" s="1"/>
  <c r="S114" i="29" a="1"/>
  <c r="A114" i="29" s="1"/>
  <c r="S86" i="29" a="1"/>
  <c r="A86" i="29" s="1"/>
  <c r="S131" i="29" a="1"/>
  <c r="A131" i="29" s="1"/>
  <c r="S96" i="29" a="1"/>
  <c r="A96" i="29" s="1"/>
  <c r="S64" i="29" a="1"/>
  <c r="A64" i="29" s="1"/>
  <c r="S51" i="29" a="1"/>
  <c r="A51" i="29" s="1"/>
  <c r="S46" i="29" a="1"/>
  <c r="A46" i="29" s="1"/>
  <c r="S53" i="29" a="1"/>
  <c r="A53" i="29" s="1"/>
  <c r="S69" i="29" a="1"/>
  <c r="A69" i="29" s="1"/>
  <c r="S79" i="29" a="1"/>
  <c r="A79" i="29" s="1"/>
  <c r="S104" i="29" a="1"/>
  <c r="A104" i="29" s="1"/>
  <c r="S73" i="29" a="1"/>
  <c r="A73" i="29" s="1"/>
  <c r="S49" i="29" a="1"/>
  <c r="A49" i="29" s="1"/>
  <c r="S128" i="29" a="1"/>
  <c r="A128" i="29" s="1"/>
  <c r="S127" i="29" a="1"/>
  <c r="A127" i="29" s="1"/>
  <c r="S102" i="29" a="1"/>
  <c r="A102" i="29" s="1"/>
  <c r="S106" i="29" a="1"/>
  <c r="A106" i="29" s="1"/>
  <c r="S84" i="29" a="1"/>
  <c r="A84" i="29" s="1"/>
  <c r="S92" i="29" a="1"/>
  <c r="A92" i="29" s="1"/>
  <c r="S59" i="29" a="1"/>
  <c r="A59" i="29" s="1"/>
  <c r="S87" i="29" a="1"/>
  <c r="A87" i="29" s="1"/>
  <c r="S60" i="29" a="1"/>
  <c r="A60" i="29" s="1"/>
  <c r="S109" i="29" a="1"/>
  <c r="A109" i="29" s="1"/>
  <c r="S43" i="29" a="1"/>
  <c r="A43" i="29" s="1"/>
  <c r="S34" i="29" a="1"/>
  <c r="A34" i="29" s="1"/>
  <c r="S81" i="29" a="1"/>
  <c r="A81" i="29" s="1"/>
  <c r="S77" i="29" a="1"/>
  <c r="A77" i="29" s="1"/>
  <c r="S71" i="29" a="1"/>
  <c r="A71" i="29" s="1"/>
  <c r="S37" i="29" a="1"/>
  <c r="A37" i="29" s="1"/>
  <c r="S39" i="29" a="1"/>
  <c r="A39" i="29" s="1"/>
  <c r="S50" i="29" a="1"/>
  <c r="A50" i="29" s="1"/>
  <c r="S91" i="29" a="1"/>
  <c r="A91" i="29" s="1"/>
  <c r="S65" i="29" a="1"/>
  <c r="A65" i="29" s="1"/>
  <c r="S94" i="29" a="1"/>
  <c r="A94" i="29" s="1"/>
  <c r="S72" i="29" a="1"/>
  <c r="A72" i="29" s="1"/>
  <c r="S97" i="29" a="1"/>
  <c r="A97" i="29" s="1"/>
  <c r="S122" i="29" a="1"/>
  <c r="A122" i="29" s="1"/>
  <c r="S132" i="29" a="1"/>
  <c r="A132" i="29" s="1"/>
  <c r="S32" i="29" a="1"/>
  <c r="A32" i="29" s="1"/>
  <c r="D208" i="27"/>
  <c r="D218" i="27" s="1"/>
  <c r="M219" i="27"/>
  <c r="M220" i="27"/>
  <c r="M221" i="27"/>
  <c r="J219" i="27"/>
  <c r="J221" i="27"/>
  <c r="J220" i="27"/>
  <c r="G219" i="27"/>
  <c r="G220" i="27"/>
  <c r="G221" i="27"/>
  <c r="G218" i="27"/>
  <c r="M218" i="27"/>
  <c r="D196" i="27"/>
  <c r="F230" i="27" a="1"/>
  <c r="G235" i="27" s="1"/>
  <c r="I230" i="27" a="1"/>
  <c r="L230" i="27" a="1"/>
  <c r="J218" i="27"/>
  <c r="D219" i="27"/>
  <c r="D220" i="27"/>
  <c r="L16" i="14"/>
  <c r="F16" i="14"/>
  <c r="A27" i="14"/>
  <c r="E26" i="14" a="1"/>
  <c r="E27" i="33" a="1"/>
  <c r="A28" i="33"/>
  <c r="D222" i="27"/>
  <c r="D223" i="27"/>
  <c r="M243" i="27" a="1"/>
  <c r="J243" i="27" a="1"/>
  <c r="C230" i="27" a="1"/>
  <c r="D235" i="27" s="1"/>
  <c r="G243" i="27" a="1"/>
  <c r="M235" i="27"/>
  <c r="M234" i="27"/>
  <c r="M233" i="27"/>
  <c r="M232" i="27"/>
  <c r="M231" i="27"/>
  <c r="J233" i="27"/>
  <c r="J232" i="27"/>
  <c r="J231" i="27"/>
  <c r="G234" i="27"/>
  <c r="G233" i="27"/>
  <c r="G232" i="27"/>
  <c r="G231" i="27"/>
  <c r="M230" i="27" s="1"/>
  <c r="J230" i="27" s="1"/>
  <c r="G230" i="27" s="1"/>
  <c r="D243" i="27" a="1"/>
  <c r="A28" i="14"/>
  <c r="E27" i="14" a="1"/>
  <c r="E28" i="33" a="1"/>
  <c r="A29" i="33"/>
  <c r="D233" i="27"/>
  <c r="D232" i="27"/>
  <c r="D231" i="27"/>
  <c r="D234" i="27"/>
  <c r="J244" i="27" a="1"/>
  <c r="G244" i="27" a="1"/>
  <c r="A29" i="14"/>
  <c r="E28" i="14" a="1"/>
  <c r="E29" i="33" a="1"/>
  <c r="A30" i="33"/>
  <c r="A30" i="14"/>
  <c r="E29" i="14" a="1"/>
  <c r="E30" i="33" a="1"/>
  <c r="A31" i="33"/>
  <c r="A31" i="14"/>
  <c r="E30" i="14" a="1"/>
  <c r="E31" i="33" a="1"/>
  <c r="A32" i="33"/>
  <c r="A32" i="14"/>
  <c r="E31" i="14" a="1"/>
  <c r="E32" i="33" a="1"/>
  <c r="A33" i="33"/>
  <c r="A33" i="14"/>
  <c r="E32" i="14" a="1"/>
  <c r="E33" i="33" a="1"/>
  <c r="A34" i="33"/>
  <c r="E34" i="33" a="1"/>
  <c r="A34" i="14"/>
  <c r="E33" i="14" a="1"/>
  <c r="A35" i="33"/>
  <c r="A35" i="14"/>
  <c r="E34" i="14" a="1"/>
  <c r="E35" i="33" a="1"/>
  <c r="A36" i="33"/>
  <c r="A36" i="14"/>
  <c r="E35" i="14" a="1"/>
  <c r="E36" i="33" a="1"/>
  <c r="A37" i="33"/>
  <c r="A37" i="14"/>
  <c r="E36" i="14" a="1"/>
  <c r="E37" i="33" a="1"/>
  <c r="A38" i="33"/>
  <c r="A38" i="14"/>
  <c r="E37" i="14" a="1"/>
  <c r="E38" i="33" a="1"/>
  <c r="A39" i="33"/>
  <c r="A39" i="14"/>
  <c r="E38" i="14" a="1"/>
  <c r="E39" i="33" a="1"/>
  <c r="A40" i="33"/>
  <c r="A40" i="14"/>
  <c r="E39" i="14" a="1"/>
  <c r="E40" i="33" a="1"/>
  <c r="A41" i="33"/>
  <c r="A41" i="14"/>
  <c r="E40" i="14" a="1"/>
  <c r="E41" i="33" a="1"/>
  <c r="A42" i="33"/>
  <c r="A42" i="14"/>
  <c r="E41" i="14" a="1"/>
  <c r="E42" i="33" a="1"/>
  <c r="A43" i="33"/>
  <c r="A43" i="14"/>
  <c r="E42" i="14" a="1"/>
  <c r="E43" i="33" a="1"/>
  <c r="A44" i="33"/>
  <c r="A44" i="14"/>
  <c r="E43" i="14" a="1"/>
  <c r="E44" i="33" a="1"/>
  <c r="A45" i="33"/>
  <c r="A45" i="14"/>
  <c r="E44" i="14" a="1"/>
  <c r="E45" i="33" a="1"/>
  <c r="A46" i="33"/>
  <c r="A46" i="14"/>
  <c r="E45" i="14" a="1"/>
  <c r="E46" i="33" a="1"/>
  <c r="A47" i="33"/>
  <c r="A47" i="14"/>
  <c r="E46" i="14" a="1"/>
  <c r="E47" i="33" a="1"/>
  <c r="A48" i="33"/>
  <c r="A48" i="14"/>
  <c r="E47" i="14" a="1"/>
  <c r="E48" i="33" a="1"/>
  <c r="A49" i="33"/>
  <c r="A49" i="14"/>
  <c r="E48" i="14" a="1"/>
  <c r="E49" i="33" a="1"/>
  <c r="A50" i="33"/>
  <c r="A50" i="14"/>
  <c r="E49" i="14" a="1"/>
  <c r="E50" i="33" a="1"/>
  <c r="A51" i="33"/>
  <c r="A51" i="14"/>
  <c r="E50" i="14" a="1"/>
  <c r="E51" i="33" a="1"/>
  <c r="A52" i="33"/>
  <c r="A52" i="14"/>
  <c r="E51" i="14" a="1"/>
  <c r="E52" i="33" a="1"/>
  <c r="A53" i="33"/>
  <c r="A53" i="14"/>
  <c r="E52" i="14" a="1"/>
  <c r="E53" i="33" a="1"/>
  <c r="A54" i="33"/>
  <c r="A54" i="14"/>
  <c r="E53" i="14" a="1"/>
  <c r="E54" i="33" a="1"/>
  <c r="A55" i="33"/>
  <c r="A55" i="14"/>
  <c r="E54" i="14" a="1"/>
  <c r="E55" i="33" a="1"/>
  <c r="A56" i="33"/>
  <c r="A56" i="14"/>
  <c r="E55" i="14" a="1"/>
  <c r="E56" i="33" a="1"/>
  <c r="A57" i="33"/>
  <c r="A57" i="14"/>
  <c r="E56" i="14" a="1"/>
  <c r="E57" i="33" a="1"/>
  <c r="A58" i="33"/>
  <c r="A58" i="14"/>
  <c r="E57" i="14" a="1"/>
  <c r="E58" i="33" a="1"/>
  <c r="A59" i="33"/>
  <c r="A59" i="14"/>
  <c r="E58" i="14" a="1"/>
  <c r="E59" i="33" a="1"/>
  <c r="A60" i="33"/>
  <c r="A60" i="14"/>
  <c r="E59" i="14" a="1"/>
  <c r="E60" i="33" a="1"/>
  <c r="A61" i="33"/>
  <c r="A61" i="14"/>
  <c r="E60" i="14" a="1"/>
  <c r="E61" i="33" a="1"/>
  <c r="A62" i="33"/>
  <c r="A62" i="14"/>
  <c r="E61" i="14" a="1"/>
  <c r="E62" i="33" a="1"/>
  <c r="A63" i="33"/>
  <c r="A63" i="14"/>
  <c r="E62" i="14" a="1"/>
  <c r="E63" i="33" a="1"/>
  <c r="A64" i="33"/>
  <c r="A64" i="14"/>
  <c r="E63" i="14" a="1"/>
  <c r="E64" i="33" a="1"/>
  <c r="A65" i="33"/>
  <c r="A65" i="14"/>
  <c r="E64" i="14" a="1"/>
  <c r="E65" i="33" a="1"/>
  <c r="A66" i="33"/>
  <c r="A66" i="14"/>
  <c r="E65" i="14" a="1"/>
  <c r="E66" i="33" a="1"/>
  <c r="A67" i="33"/>
  <c r="A67" i="14"/>
  <c r="E66" i="14" a="1"/>
  <c r="E67" i="33" a="1"/>
  <c r="A68" i="33"/>
  <c r="A68" i="14"/>
  <c r="E67" i="14" a="1"/>
  <c r="E68" i="33" a="1"/>
  <c r="A69" i="33"/>
  <c r="A69" i="14"/>
  <c r="E68" i="14" a="1"/>
  <c r="E69" i="33" a="1"/>
  <c r="A70" i="33"/>
  <c r="A70" i="14"/>
  <c r="E69" i="14" a="1"/>
  <c r="E70" i="33" a="1"/>
  <c r="A71" i="33"/>
  <c r="A71" i="14"/>
  <c r="E70" i="14" a="1"/>
  <c r="E71" i="33" a="1"/>
  <c r="A72" i="33"/>
  <c r="A72" i="14"/>
  <c r="E71" i="14" a="1"/>
  <c r="E72" i="33" a="1"/>
  <c r="A73" i="33"/>
  <c r="A73" i="14"/>
  <c r="E72" i="14" a="1"/>
  <c r="E73" i="33" a="1"/>
  <c r="A74" i="33"/>
  <c r="A74" i="14"/>
  <c r="E73" i="14" a="1"/>
  <c r="E74" i="33" a="1"/>
  <c r="A75" i="33"/>
  <c r="A75" i="14"/>
  <c r="E74" i="14" a="1"/>
  <c r="E75" i="33" a="1"/>
  <c r="A76" i="33"/>
  <c r="A76" i="14"/>
  <c r="E75" i="14" a="1"/>
  <c r="E76" i="33" a="1"/>
  <c r="A77" i="33"/>
  <c r="A77" i="14"/>
  <c r="E76" i="14" a="1"/>
  <c r="E77" i="33" a="1"/>
  <c r="A78" i="33"/>
  <c r="A78" i="14"/>
  <c r="E77" i="14" a="1"/>
  <c r="E78" i="33" a="1"/>
  <c r="A79" i="33"/>
  <c r="A79" i="14"/>
  <c r="E78" i="14" a="1"/>
  <c r="E79" i="33" a="1"/>
  <c r="A80" i="33"/>
  <c r="A80" i="14"/>
  <c r="E79" i="14" a="1"/>
  <c r="E80" i="33" a="1"/>
  <c r="A81" i="33"/>
  <c r="A81" i="14"/>
  <c r="E80" i="14" a="1"/>
  <c r="E81" i="33" a="1"/>
  <c r="A82" i="33"/>
  <c r="A82" i="14"/>
  <c r="E81" i="14" a="1"/>
  <c r="E82" i="33" a="1"/>
  <c r="A83" i="33"/>
  <c r="A83" i="14"/>
  <c r="E82" i="14" a="1"/>
  <c r="E83" i="33" a="1"/>
  <c r="A84" i="33"/>
  <c r="A84" i="14"/>
  <c r="E83" i="14" a="1"/>
  <c r="E84" i="33" a="1"/>
  <c r="A85" i="33"/>
  <c r="A85" i="14"/>
  <c r="E84" i="14" a="1"/>
  <c r="E85" i="33" a="1"/>
  <c r="A86" i="33"/>
  <c r="A86" i="14"/>
  <c r="E85" i="14" a="1"/>
  <c r="E86" i="33" a="1"/>
  <c r="A87" i="33"/>
  <c r="A87" i="14"/>
  <c r="E86" i="14" a="1"/>
  <c r="E87" i="33" a="1"/>
  <c r="A88" i="33"/>
  <c r="A88" i="14"/>
  <c r="E87" i="14" a="1"/>
  <c r="E88" i="33" a="1"/>
  <c r="A89" i="33"/>
  <c r="A89" i="14"/>
  <c r="E88" i="14" a="1"/>
  <c r="E89" i="33" a="1"/>
  <c r="A90" i="33"/>
  <c r="A90" i="14"/>
  <c r="E89" i="14" a="1"/>
  <c r="E90" i="33" a="1"/>
  <c r="A91" i="33"/>
  <c r="A91" i="14"/>
  <c r="E90" i="14" a="1"/>
  <c r="E91" i="33" a="1"/>
  <c r="A92" i="33"/>
  <c r="A92" i="14"/>
  <c r="E91" i="14" a="1"/>
  <c r="E92" i="33" a="1"/>
  <c r="A93" i="33"/>
  <c r="A93" i="14"/>
  <c r="E92" i="14" a="1"/>
  <c r="E93" i="33" a="1"/>
  <c r="A94" i="33"/>
  <c r="A94" i="14"/>
  <c r="E93" i="14" a="1"/>
  <c r="E94" i="33" a="1"/>
  <c r="A95" i="33"/>
  <c r="A95" i="14"/>
  <c r="E94" i="14" a="1"/>
  <c r="E95" i="33" a="1"/>
  <c r="A96" i="33"/>
  <c r="A96" i="14"/>
  <c r="E95" i="14" a="1"/>
  <c r="E96" i="33" a="1"/>
  <c r="A97" i="33"/>
  <c r="A97" i="14"/>
  <c r="E96" i="14" a="1"/>
  <c r="E97" i="33" a="1"/>
  <c r="A98" i="33"/>
  <c r="A98" i="14"/>
  <c r="E97" i="14" a="1"/>
  <c r="E98" i="33" a="1"/>
  <c r="A99" i="33"/>
  <c r="A99" i="14"/>
  <c r="E98" i="14" a="1"/>
  <c r="E99" i="33" a="1"/>
  <c r="A100" i="33"/>
  <c r="A100" i="14"/>
  <c r="E99" i="14" a="1"/>
  <c r="E100" i="33" a="1"/>
  <c r="A101" i="33"/>
  <c r="A101" i="14"/>
  <c r="E100" i="14" a="1"/>
  <c r="E101" i="33" a="1"/>
  <c r="A102" i="33"/>
  <c r="A102" i="14"/>
  <c r="E101" i="14" a="1"/>
  <c r="E102" i="33" a="1"/>
  <c r="A103" i="33"/>
  <c r="A103" i="14"/>
  <c r="E102" i="14" a="1"/>
  <c r="E103" i="33" a="1"/>
  <c r="A104" i="33"/>
  <c r="A104" i="14"/>
  <c r="E103" i="14" a="1"/>
  <c r="E104" i="33" a="1"/>
  <c r="A105" i="33"/>
  <c r="A105" i="14"/>
  <c r="E104" i="14" a="1"/>
  <c r="E105" i="33" a="1"/>
  <c r="A106" i="33"/>
  <c r="A106" i="14"/>
  <c r="E105" i="14" a="1"/>
  <c r="E106" i="33" a="1"/>
  <c r="A107" i="33"/>
  <c r="A107" i="14"/>
  <c r="E106" i="14" a="1"/>
  <c r="E107" i="33" a="1"/>
  <c r="A108" i="33"/>
  <c r="A108" i="14"/>
  <c r="E107" i="14" a="1"/>
  <c r="E108" i="33" a="1"/>
  <c r="A109" i="33"/>
  <c r="A109" i="14"/>
  <c r="E108" i="14" a="1"/>
  <c r="E109" i="33" a="1"/>
  <c r="A110" i="33"/>
  <c r="A110" i="14"/>
  <c r="E109" i="14" a="1"/>
  <c r="E110" i="33" a="1"/>
  <c r="A111" i="33"/>
  <c r="A111" i="14"/>
  <c r="E110" i="14" a="1"/>
  <c r="E111" i="33" a="1"/>
  <c r="A112" i="33"/>
  <c r="A112" i="14"/>
  <c r="E111" i="14" a="1"/>
  <c r="E112" i="33" a="1"/>
  <c r="A113" i="33"/>
  <c r="A113" i="14"/>
  <c r="E112" i="14" a="1"/>
  <c r="E113" i="33" a="1"/>
  <c r="A114" i="33"/>
  <c r="A114" i="14"/>
  <c r="E113" i="14" a="1"/>
  <c r="E114" i="33" a="1"/>
  <c r="A115" i="33"/>
  <c r="A115" i="14"/>
  <c r="E114" i="14" a="1"/>
  <c r="E115" i="33" a="1"/>
  <c r="A116" i="33"/>
  <c r="A116" i="14"/>
  <c r="E115" i="14" a="1"/>
  <c r="E116" i="33" a="1"/>
  <c r="A117" i="33"/>
  <c r="A117" i="14"/>
  <c r="E116" i="14" a="1"/>
  <c r="E117" i="33" a="1"/>
  <c r="A118" i="33"/>
  <c r="A118" i="14"/>
  <c r="E117" i="14" a="1"/>
  <c r="E118" i="33" a="1"/>
  <c r="A119" i="33"/>
  <c r="A119" i="14"/>
  <c r="E118" i="14" a="1"/>
  <c r="E119" i="33" a="1"/>
  <c r="A120" i="33"/>
  <c r="A120" i="14"/>
  <c r="E119" i="14" a="1"/>
  <c r="E120" i="33" a="1"/>
  <c r="A121" i="33"/>
  <c r="A121" i="14"/>
  <c r="E120" i="14" a="1"/>
  <c r="E121" i="33" a="1"/>
  <c r="A122" i="33"/>
  <c r="A122" i="14"/>
  <c r="E121" i="14" a="1"/>
  <c r="E122" i="33" a="1"/>
  <c r="A123" i="33"/>
  <c r="A123" i="14"/>
  <c r="E122" i="14" a="1"/>
  <c r="E123" i="33" a="1"/>
  <c r="A124" i="33"/>
  <c r="A124" i="14"/>
  <c r="E123" i="14" a="1"/>
  <c r="E124" i="33" a="1"/>
  <c r="A125" i="33"/>
  <c r="A125" i="14"/>
  <c r="E124" i="14" a="1"/>
  <c r="E125" i="33" a="1"/>
  <c r="A126" i="33"/>
  <c r="A126" i="14"/>
  <c r="E125" i="14" a="1"/>
  <c r="E126" i="33" a="1"/>
  <c r="A127" i="33"/>
  <c r="A127" i="14" l="1"/>
  <c r="E126" i="14" a="1"/>
  <c r="E127" i="33" a="1"/>
  <c r="A128" i="33"/>
  <c r="A128" i="14"/>
  <c r="E127" i="14" a="1"/>
  <c r="E128" i="33" a="1"/>
  <c r="A129" i="33"/>
  <c r="A129" i="14"/>
  <c r="E128" i="14" a="1"/>
  <c r="E129" i="33" a="1"/>
  <c r="A130" i="33"/>
  <c r="A130" i="14"/>
  <c r="E129" i="14" a="1"/>
  <c r="E130" i="33" a="1"/>
  <c r="A131" i="33"/>
  <c r="A131" i="14"/>
  <c r="E130" i="14" a="1"/>
  <c r="E131" i="33" a="1"/>
  <c r="A132" i="33"/>
  <c r="A132" i="14" l="1"/>
  <c r="E131" i="14" a="1"/>
  <c r="E132" i="33" a="1"/>
  <c r="A133" i="33"/>
  <c r="A133" i="14"/>
  <c r="E132" i="14" a="1"/>
  <c r="E133" i="33" a="1"/>
  <c r="A134" i="33"/>
  <c r="A134" i="14" l="1"/>
  <c r="E133" i="14" a="1"/>
  <c r="E134" i="33" a="1"/>
  <c r="A135" i="33"/>
  <c r="A135" i="14"/>
  <c r="E134" i="14" a="1"/>
  <c r="E135" i="33" a="1"/>
  <c r="A136" i="33"/>
  <c r="A136" i="14"/>
  <c r="E135" i="14" a="1"/>
  <c r="E136" i="33" a="1"/>
  <c r="A137" i="33"/>
  <c r="A137" i="14"/>
  <c r="E136" i="14" a="1"/>
  <c r="E137" i="33" a="1"/>
  <c r="A138" i="33"/>
  <c r="A138" i="14"/>
  <c r="E137" i="14" a="1"/>
  <c r="E138" i="33" a="1"/>
  <c r="A139" i="33"/>
  <c r="A139" i="14"/>
  <c r="E138" i="14" a="1"/>
  <c r="E139" i="33" a="1"/>
  <c r="A140" i="33"/>
  <c r="A140" i="14"/>
  <c r="E139" i="14" a="1"/>
  <c r="E140" i="33" a="1"/>
  <c r="A141" i="33"/>
  <c r="A141" i="14"/>
  <c r="E140" i="14" a="1"/>
  <c r="E141" i="33" a="1"/>
  <c r="A142" i="33"/>
  <c r="A142" i="14"/>
  <c r="E141" i="14" a="1"/>
  <c r="E142" i="33" a="1"/>
  <c r="A143" i="33"/>
  <c r="A143" i="14"/>
  <c r="E142" i="14" a="1"/>
  <c r="E143" i="33" a="1"/>
  <c r="A144" i="33"/>
  <c r="A144" i="14"/>
  <c r="E143" i="14" a="1"/>
  <c r="E144" i="33" a="1"/>
  <c r="A145" i="33"/>
  <c r="A145" i="14"/>
  <c r="E144" i="14" a="1"/>
  <c r="E145" i="33" a="1"/>
  <c r="A146" i="33"/>
  <c r="A146" i="14"/>
  <c r="E145" i="14" a="1"/>
  <c r="E146" i="33" a="1"/>
  <c r="A147" i="33"/>
  <c r="A147" i="14"/>
  <c r="E146" i="14" a="1"/>
  <c r="E147" i="33" a="1"/>
  <c r="A148" i="33"/>
  <c r="A148" i="14"/>
  <c r="E147" i="14" a="1"/>
  <c r="E148" i="33" a="1"/>
  <c r="A149" i="33"/>
  <c r="A149" i="14"/>
  <c r="E148" i="14" a="1"/>
  <c r="E149" i="33" a="1"/>
  <c r="A150" i="33"/>
  <c r="A150" i="14"/>
  <c r="E149" i="14" a="1"/>
  <c r="E150" i="33" a="1"/>
  <c r="A151" i="33"/>
  <c r="A151" i="14"/>
  <c r="E150" i="14" a="1"/>
  <c r="E151" i="33" a="1"/>
  <c r="A152" i="33"/>
  <c r="A152" i="14"/>
  <c r="E151" i="14" a="1"/>
  <c r="E152" i="33" a="1"/>
  <c r="A153" i="33"/>
  <c r="A153" i="14"/>
  <c r="E152" i="14" a="1"/>
  <c r="E153" i="33" a="1"/>
  <c r="A154" i="33"/>
  <c r="A154" i="14"/>
  <c r="E153" i="14" a="1"/>
  <c r="E154" i="33" a="1"/>
  <c r="A155" i="33"/>
  <c r="A155" i="14"/>
  <c r="E154" i="14" a="1"/>
  <c r="E155" i="33" a="1"/>
  <c r="A156" i="33"/>
  <c r="A156" i="14"/>
  <c r="E155" i="14" a="1"/>
  <c r="E156" i="33" a="1"/>
  <c r="A157" i="33"/>
  <c r="A157" i="14"/>
  <c r="E156" i="14" a="1"/>
  <c r="E157" i="33" a="1"/>
  <c r="A158" i="33"/>
  <c r="A158" i="14"/>
  <c r="E157" i="14" a="1"/>
  <c r="E158" i="33" a="1"/>
  <c r="A159" i="33"/>
  <c r="A159" i="14"/>
  <c r="E158" i="14" a="1"/>
  <c r="E159" i="33" a="1"/>
  <c r="A160" i="33"/>
  <c r="A160" i="14"/>
  <c r="E159" i="14" a="1"/>
  <c r="E160" i="33" a="1"/>
  <c r="A161" i="33"/>
  <c r="A161" i="14"/>
  <c r="E160" i="14" a="1"/>
  <c r="E161" i="33" a="1"/>
  <c r="A162" i="33"/>
  <c r="A162" i="14"/>
  <c r="E161" i="14" a="1"/>
  <c r="E162" i="33" a="1"/>
  <c r="A163" i="33"/>
  <c r="A163" i="14"/>
  <c r="E162" i="14" a="1"/>
  <c r="E163" i="33" a="1"/>
  <c r="A164" i="33"/>
  <c r="A164" i="14" l="1"/>
  <c r="E163" i="14" a="1"/>
  <c r="E164" i="33" a="1"/>
  <c r="A165" i="33"/>
  <c r="A165" i="14"/>
  <c r="E164" i="14" a="1"/>
  <c r="E165" i="33" a="1"/>
  <c r="A166" i="33"/>
  <c r="A166" i="14"/>
  <c r="E165" i="14" a="1"/>
  <c r="E166" i="33" a="1"/>
  <c r="A167" i="33"/>
  <c r="A167" i="14"/>
  <c r="E166" i="14" a="1"/>
  <c r="E167" i="33" a="1"/>
  <c r="A168" i="33"/>
  <c r="A168" i="14"/>
  <c r="E167" i="14" a="1"/>
  <c r="E168" i="33" a="1"/>
  <c r="A169" i="33"/>
  <c r="A169" i="14"/>
  <c r="E168" i="14" a="1"/>
  <c r="E169" i="33" a="1"/>
  <c r="A170" i="33"/>
  <c r="A170" i="14"/>
  <c r="E169" i="14" a="1"/>
  <c r="E170" i="33" a="1"/>
  <c r="A171" i="33"/>
  <c r="A171" i="14"/>
  <c r="E170" i="14" a="1"/>
  <c r="E171" i="33" a="1"/>
  <c r="A172" i="33"/>
  <c r="A172" i="14"/>
  <c r="E171" i="14" a="1"/>
  <c r="E172" i="33" a="1"/>
  <c r="A173" i="33"/>
  <c r="A173" i="14"/>
  <c r="E172" i="14" a="1"/>
  <c r="E173" i="33" a="1"/>
  <c r="A174" i="33"/>
  <c r="A174" i="14"/>
  <c r="E173" i="14" a="1"/>
  <c r="E174" i="33" a="1"/>
  <c r="A175" i="33"/>
  <c r="A175" i="14"/>
  <c r="E174" i="14" a="1"/>
  <c r="E175" i="33" a="1"/>
  <c r="A176" i="33"/>
  <c r="A176" i="14"/>
  <c r="E175" i="14" a="1"/>
  <c r="E176" i="33" a="1"/>
  <c r="A177" i="33"/>
  <c r="A177" i="14" l="1"/>
  <c r="E176" i="14" a="1"/>
  <c r="E177" i="33" a="1"/>
  <c r="A178" i="33"/>
  <c r="A178" i="14"/>
  <c r="E177" i="14" a="1"/>
  <c r="E178" i="33" a="1"/>
  <c r="A179" i="33"/>
  <c r="A179" i="14"/>
  <c r="E178" i="14" a="1"/>
  <c r="E179" i="33" a="1"/>
  <c r="A180" i="33"/>
  <c r="A180" i="14"/>
  <c r="E179" i="14" a="1"/>
  <c r="E180" i="33" a="1"/>
  <c r="A181" i="33"/>
  <c r="A181" i="14"/>
  <c r="E180" i="14" a="1"/>
  <c r="E181" i="33" a="1"/>
  <c r="A182" i="33"/>
  <c r="A182" i="14"/>
  <c r="E181" i="14" a="1"/>
  <c r="E182" i="33" a="1"/>
  <c r="A183" i="33"/>
  <c r="A183" i="14"/>
  <c r="E182" i="14" a="1"/>
  <c r="E183" i="33" a="1"/>
  <c r="A184" i="33"/>
  <c r="A185" i="33"/>
  <c r="A184" i="14"/>
  <c r="E183" i="14" a="1"/>
  <c r="E184" i="33" a="1"/>
  <c r="E185" i="33" a="1"/>
  <c r="A185" i="14"/>
  <c r="E184" i="14" a="1"/>
  <c r="A186" i="14"/>
  <c r="E185" i="14" a="1"/>
  <c r="A187" i="14"/>
  <c r="E186" i="14" a="1"/>
  <c r="A188" i="14"/>
  <c r="E187" i="14" a="1"/>
  <c r="A189" i="14"/>
  <c r="E188" i="14" a="1"/>
  <c r="A190" i="14"/>
  <c r="E189" i="14" a="1"/>
  <c r="A191" i="14"/>
  <c r="E190" i="14" a="1"/>
  <c r="A192" i="14"/>
  <c r="E191" i="14" a="1"/>
  <c r="A193" i="14"/>
  <c r="E192" i="14" a="1"/>
  <c r="A194" i="14"/>
  <c r="E193" i="14" a="1"/>
  <c r="A195" i="14"/>
  <c r="E194" i="14" a="1"/>
  <c r="A196" i="14"/>
  <c r="E195" i="14" a="1"/>
  <c r="A197" i="14"/>
  <c r="E196" i="14" a="1"/>
  <c r="A198" i="14"/>
  <c r="E197" i="14" a="1"/>
  <c r="A199" i="14"/>
  <c r="E198" i="14" a="1"/>
  <c r="A200" i="14"/>
  <c r="E199" i="14" a="1"/>
  <c r="A201" i="14"/>
  <c r="E200" i="14" a="1"/>
  <c r="A202" i="14"/>
  <c r="E201" i="14" a="1"/>
  <c r="A203" i="14" l="1"/>
  <c r="E202" i="14" a="1"/>
  <c r="A204" i="14"/>
  <c r="E203" i="14" a="1"/>
  <c r="A205" i="14"/>
  <c r="E204" i="14" a="1"/>
  <c r="A206" i="14"/>
  <c r="E205" i="14" a="1"/>
  <c r="A207" i="14"/>
  <c r="E206" i="14" a="1"/>
  <c r="A208" i="14"/>
  <c r="E207" i="14" a="1"/>
  <c r="A209" i="14"/>
  <c r="E208" i="14" a="1"/>
  <c r="A210" i="14"/>
  <c r="E209" i="14" a="1"/>
  <c r="A211" i="14"/>
  <c r="E210" i="14" a="1"/>
  <c r="A212" i="14"/>
  <c r="E211" i="14" a="1"/>
  <c r="A213" i="14"/>
  <c r="E212" i="14" a="1"/>
  <c r="A214" i="14"/>
  <c r="E213" i="14" a="1"/>
  <c r="A215" i="14"/>
  <c r="E214" i="14" a="1"/>
  <c r="A216" i="14"/>
  <c r="E215" i="14" a="1"/>
  <c r="A217" i="14"/>
  <c r="E216" i="14" a="1"/>
  <c r="A218" i="14"/>
  <c r="E217" i="14" a="1"/>
  <c r="A219" i="14"/>
  <c r="E218" i="14" a="1"/>
  <c r="A220" i="14" l="1"/>
  <c r="E219" i="14" a="1"/>
  <c r="A221" i="14"/>
  <c r="E220" i="14" a="1"/>
  <c r="A222" i="14"/>
  <c r="E221" i="14" a="1"/>
  <c r="A223" i="14"/>
  <c r="E222" i="14" a="1"/>
  <c r="A224" i="14"/>
  <c r="E223" i="14" a="1"/>
  <c r="A225" i="14"/>
  <c r="E224" i="14" a="1"/>
  <c r="A226" i="14" l="1"/>
  <c r="E225" i="14" a="1"/>
  <c r="A227" i="14"/>
  <c r="E226" i="14" a="1"/>
  <c r="A228" i="14"/>
  <c r="E227" i="14" a="1"/>
  <c r="A229" i="14"/>
  <c r="E228" i="14" a="1"/>
  <c r="A230" i="14"/>
  <c r="E229" i="14" a="1"/>
  <c r="A231" i="14"/>
  <c r="E230" i="14" a="1"/>
  <c r="E231" i="14" a="1"/>
  <c r="J16" i="11" l="1"/>
  <c r="D16" i="11" l="1"/>
  <c r="B16" i="11" s="1"/>
  <c r="AL41" i="11" s="1"/>
  <c r="AO41" i="11" s="1"/>
  <c r="H153" i="27"/>
  <c r="K153" i="27" s="1"/>
  <c r="D3" i="29"/>
  <c r="D4" i="29" s="1"/>
  <c r="F4" i="33" a="1"/>
  <c r="D244" i="27" l="1" a="1"/>
  <c r="F153" i="27"/>
  <c r="B20" i="11"/>
  <c r="AL163" i="11" s="1"/>
  <c r="B22" i="11"/>
  <c r="AL194" i="11" s="1"/>
  <c r="B23" i="11"/>
  <c r="D10" i="11"/>
  <c r="C229" i="27" l="1"/>
  <c r="AL406" i="11"/>
  <c r="AL405" i="11"/>
  <c r="AO405" i="11" s="1"/>
  <c r="AO194" i="11"/>
  <c r="C217" i="27"/>
  <c r="AO406" i="11" l="1"/>
  <c r="AO193" i="11"/>
  <c r="AO192" i="11"/>
  <c r="AO191" i="11" l="1"/>
  <c r="AO190" i="11" l="1"/>
  <c r="AO189" i="11" l="1"/>
  <c r="AO188" i="11" l="1"/>
  <c r="AO187" i="11" l="1"/>
  <c r="AO186" i="11" l="1"/>
  <c r="AO185" i="11" l="1"/>
  <c r="AO184" i="11" l="1"/>
  <c r="AO183" i="11" l="1"/>
  <c r="AO182" i="11"/>
  <c r="AO181" i="11" l="1"/>
  <c r="AO180" i="11" l="1"/>
  <c r="AO179" i="11"/>
  <c r="AO178" i="11" l="1"/>
  <c r="AO177" i="11" l="1"/>
  <c r="AO176" i="11" l="1"/>
  <c r="AO175" i="11" l="1"/>
  <c r="AO174" i="11" l="1"/>
  <c r="AO173" i="11" l="1"/>
  <c r="AO172" i="11" l="1"/>
  <c r="AO171" i="11" l="1"/>
  <c r="AO170" i="11" l="1"/>
  <c r="AO169" i="11" l="1"/>
  <c r="AO168" i="11" l="1"/>
  <c r="AO167" i="11" l="1"/>
  <c r="AO166" i="11" l="1"/>
  <c r="AO165" i="11"/>
  <c r="AO164" i="11" l="1"/>
  <c r="AO163" i="11" l="1"/>
  <c r="AO162" i="11" s="1"/>
  <c r="AO161" i="11" l="1"/>
  <c r="AO160" i="11"/>
  <c r="AO159" i="11" l="1"/>
  <c r="AO158" i="11"/>
  <c r="AO157" i="11"/>
  <c r="AO156" i="11" l="1"/>
  <c r="AO155" i="11"/>
  <c r="AO154" i="11" l="1"/>
  <c r="AO153" i="11" l="1"/>
  <c r="AO152" i="11"/>
  <c r="AO151" i="11"/>
  <c r="AO150" i="11" l="1"/>
  <c r="AO149" i="11"/>
  <c r="AO148" i="11"/>
  <c r="AO147" i="11" l="1"/>
  <c r="AO146" i="11"/>
  <c r="AO145" i="11"/>
  <c r="AO144" i="11" l="1"/>
  <c r="AO143" i="11"/>
  <c r="AO142" i="11"/>
  <c r="AO141" i="11" l="1"/>
  <c r="AO140" i="11"/>
  <c r="AO139" i="11"/>
  <c r="AO138" i="11" l="1"/>
  <c r="AO137" i="11"/>
  <c r="AO136" i="11"/>
  <c r="AO135" i="11" l="1"/>
  <c r="AO134" i="11"/>
  <c r="AO133" i="11"/>
  <c r="AO132" i="11" l="1"/>
  <c r="AO131" i="11"/>
  <c r="AO130" i="11"/>
  <c r="AO129" i="11" l="1"/>
  <c r="AO128" i="11"/>
  <c r="AO127" i="11"/>
  <c r="AO126" i="11" l="1"/>
  <c r="AO125" i="11"/>
  <c r="AO124" i="11"/>
  <c r="AO123" i="11" l="1"/>
  <c r="AO122" i="11"/>
  <c r="AO121" i="11"/>
  <c r="AO120" i="11" l="1"/>
  <c r="AO119" i="11"/>
  <c r="AO118" i="11"/>
  <c r="AO117" i="11" l="1"/>
  <c r="AO116" i="11"/>
  <c r="AO115" i="11"/>
  <c r="AO114" i="11" l="1"/>
  <c r="AO113" i="11"/>
  <c r="AO112" i="11"/>
  <c r="AO111" i="11" l="1"/>
  <c r="AO110" i="11"/>
  <c r="AO109" i="11"/>
  <c r="AO108" i="11" l="1"/>
  <c r="AO107" i="11"/>
  <c r="AO106" i="11"/>
  <c r="AO105" i="11" l="1"/>
  <c r="AO104" i="11"/>
  <c r="AO103" i="11"/>
  <c r="AO102" i="11" l="1"/>
  <c r="AO101" i="11"/>
  <c r="AO100" i="11"/>
  <c r="AO99" i="11" l="1"/>
  <c r="AO98" i="11"/>
  <c r="AO97" i="11"/>
  <c r="AO96" i="11" l="1"/>
  <c r="AO95" i="11"/>
  <c r="AO94" i="11"/>
  <c r="AO93" i="11" l="1"/>
  <c r="AO92" i="11"/>
  <c r="AO91" i="11"/>
  <c r="AO90" i="11" l="1"/>
  <c r="AO89" i="11"/>
  <c r="AO88" i="11"/>
  <c r="AO87" i="11" l="1"/>
  <c r="AO86" i="11"/>
  <c r="AO85" i="11"/>
  <c r="AO84" i="11" l="1"/>
  <c r="AO83" i="11"/>
  <c r="AO82" i="11"/>
  <c r="AO81" i="11" l="1"/>
  <c r="AO80" i="11"/>
  <c r="AO79" i="11"/>
  <c r="AO78" i="11" l="1"/>
  <c r="AO77" i="11"/>
  <c r="AO76" i="11"/>
  <c r="AO75" i="11"/>
  <c r="AO74" i="11"/>
  <c r="AO73" i="11"/>
  <c r="AO72" i="11" l="1"/>
  <c r="AO71" i="11"/>
  <c r="AO70" i="11" l="1"/>
  <c r="AO69" i="11"/>
  <c r="AO68" i="11"/>
  <c r="AO67" i="11" l="1"/>
  <c r="AO66" i="11"/>
  <c r="AO65" i="11"/>
  <c r="AO64" i="11" l="1"/>
  <c r="AO63" i="11"/>
  <c r="AO62" i="11"/>
  <c r="AO61" i="11" l="1"/>
  <c r="AO60" i="11"/>
  <c r="AO59" i="11"/>
  <c r="AO58" i="11" l="1"/>
  <c r="AO57" i="11"/>
  <c r="AO56" i="11"/>
  <c r="AO55" i="11" l="1"/>
  <c r="AO54" i="11"/>
  <c r="AO53" i="11"/>
  <c r="AO52" i="11" l="1"/>
  <c r="AO51" i="11"/>
  <c r="AO50" i="11"/>
  <c r="AO49" i="11" l="1"/>
  <c r="AO48" i="11"/>
  <c r="AO47" i="11"/>
  <c r="AO46" i="11" l="1"/>
  <c r="AO45" i="11"/>
  <c r="AO44" i="11"/>
  <c r="AO43" i="11" l="1"/>
  <c r="AO42" i="11"/>
  <c r="H157" i="27" l="1"/>
  <c r="M244" i="27" s="1" a="1"/>
  <c r="D10" i="16" l="1"/>
  <c r="K157" i="27"/>
  <c r="D9" i="16"/>
  <c r="F157" i="27"/>
  <c r="L229" i="27" s="1"/>
  <c r="E169" i="73" l="1"/>
  <c r="E168" i="73"/>
  <c r="E167" i="73"/>
  <c r="E166" i="73"/>
  <c r="E165" i="73"/>
  <c r="E164" i="73"/>
  <c r="E163" i="73"/>
  <c r="E162" i="73"/>
  <c r="E161" i="73"/>
  <c r="E160" i="73"/>
  <c r="E159" i="73"/>
  <c r="E158" i="73"/>
  <c r="E157" i="73"/>
  <c r="E156" i="73"/>
  <c r="E155" i="73"/>
  <c r="E154" i="73"/>
  <c r="E153" i="73"/>
  <c r="E152" i="73"/>
  <c r="E151" i="73"/>
  <c r="E150" i="73"/>
  <c r="E149" i="73"/>
  <c r="E148" i="73"/>
  <c r="E147" i="73"/>
  <c r="E146" i="73"/>
  <c r="E145" i="73"/>
  <c r="E144" i="73"/>
  <c r="E143" i="73"/>
  <c r="E142" i="73"/>
  <c r="E141" i="73"/>
  <c r="E140" i="73"/>
  <c r="E139" i="73"/>
  <c r="E138" i="73"/>
  <c r="E137" i="73"/>
  <c r="E136" i="73"/>
  <c r="E135" i="73"/>
  <c r="E134" i="73"/>
  <c r="E133" i="73"/>
  <c r="E132" i="73"/>
  <c r="E131" i="73"/>
  <c r="E130" i="73"/>
  <c r="E129" i="73"/>
  <c r="E128" i="73"/>
  <c r="E127" i="73"/>
  <c r="E126" i="73"/>
  <c r="E125" i="73"/>
  <c r="E124" i="73"/>
  <c r="E123" i="73"/>
  <c r="E122" i="73"/>
  <c r="E121" i="73"/>
  <c r="E120" i="73"/>
  <c r="E119" i="73"/>
  <c r="E118" i="73"/>
  <c r="E117" i="73"/>
  <c r="E116" i="73"/>
  <c r="E115" i="73"/>
  <c r="E114" i="73"/>
  <c r="E113" i="73"/>
  <c r="E112" i="73"/>
  <c r="E111" i="73"/>
  <c r="E110" i="73"/>
  <c r="E109" i="73"/>
  <c r="E108" i="73"/>
  <c r="E107" i="73"/>
  <c r="E106" i="73"/>
  <c r="E105" i="73"/>
  <c r="E104" i="73"/>
  <c r="E103" i="73"/>
  <c r="E102" i="73"/>
  <c r="E101" i="73"/>
  <c r="E100" i="73"/>
  <c r="E99" i="73"/>
  <c r="E98" i="73"/>
  <c r="E97" i="73"/>
  <c r="E96" i="73"/>
  <c r="E95" i="73"/>
  <c r="E94" i="73"/>
  <c r="E93" i="73"/>
  <c r="E92" i="73"/>
  <c r="E91" i="73"/>
  <c r="E90" i="73"/>
  <c r="E89" i="73"/>
  <c r="E88" i="73"/>
  <c r="E87" i="73"/>
  <c r="E86" i="73"/>
  <c r="E85" i="73"/>
  <c r="E84" i="73"/>
  <c r="E83" i="73"/>
  <c r="E82" i="73"/>
  <c r="E81" i="73"/>
  <c r="E80" i="73"/>
  <c r="E79" i="73"/>
  <c r="E78" i="73"/>
  <c r="E77" i="73"/>
  <c r="E76" i="73"/>
  <c r="E75" i="73"/>
  <c r="E74" i="73"/>
  <c r="E73" i="73"/>
  <c r="E72" i="73"/>
  <c r="E71" i="73"/>
  <c r="E70" i="73"/>
  <c r="E69" i="73"/>
  <c r="E68" i="73"/>
  <c r="E67" i="73"/>
  <c r="E66" i="73"/>
  <c r="E65" i="73"/>
  <c r="E64" i="73"/>
  <c r="E63" i="73"/>
  <c r="E62" i="73"/>
  <c r="E61" i="73"/>
  <c r="E60" i="73"/>
  <c r="E59" i="73"/>
  <c r="E58" i="73"/>
  <c r="E57" i="73"/>
  <c r="E56" i="73"/>
  <c r="E55" i="73"/>
  <c r="E54" i="73"/>
  <c r="E53" i="73"/>
  <c r="E52" i="73"/>
  <c r="E51" i="73"/>
  <c r="E50" i="73"/>
  <c r="E49" i="73"/>
  <c r="E48" i="73"/>
  <c r="E47" i="73"/>
  <c r="E46" i="73"/>
  <c r="E45" i="73"/>
  <c r="E44" i="73"/>
  <c r="E43" i="73"/>
  <c r="E42" i="73"/>
  <c r="E41" i="73"/>
  <c r="E40" i="73"/>
  <c r="E39" i="73"/>
  <c r="E38" i="73"/>
  <c r="E37" i="73"/>
  <c r="E36" i="73"/>
  <c r="E35" i="73"/>
  <c r="E34" i="73"/>
  <c r="E33" i="73"/>
  <c r="E32" i="73"/>
  <c r="E31" i="73"/>
  <c r="E30" i="73"/>
  <c r="E29" i="73"/>
  <c r="E28" i="73"/>
  <c r="E27" i="73"/>
  <c r="E26" i="73"/>
  <c r="E25" i="73"/>
  <c r="E24" i="73"/>
  <c r="E23" i="73"/>
  <c r="E22" i="73"/>
  <c r="E21" i="73"/>
  <c r="E20" i="73"/>
  <c r="E19" i="73"/>
  <c r="E18" i="73"/>
  <c r="E17" i="73"/>
  <c r="F4" i="73"/>
  <c r="F5" i="73" s="1"/>
  <c r="I3" i="73"/>
  <c r="H3" i="73"/>
  <c r="G3" i="73"/>
  <c r="F3" i="73"/>
  <c r="I2" i="73"/>
  <c r="H2" i="73"/>
  <c r="G2" i="73"/>
  <c r="F2" i="73"/>
  <c r="E231" i="72"/>
  <c r="E230" i="72"/>
  <c r="E229" i="72"/>
  <c r="E228" i="72"/>
  <c r="E227" i="72"/>
  <c r="E226" i="72"/>
  <c r="E225" i="72"/>
  <c r="E224" i="72"/>
  <c r="E223" i="72"/>
  <c r="E222" i="72"/>
  <c r="E221" i="72"/>
  <c r="E220" i="72"/>
  <c r="E219" i="72"/>
  <c r="E218" i="72"/>
  <c r="E217" i="72"/>
  <c r="E216" i="72"/>
  <c r="E215" i="72"/>
  <c r="E214" i="72"/>
  <c r="E213" i="72"/>
  <c r="E212" i="72"/>
  <c r="E211" i="72"/>
  <c r="E210" i="72"/>
  <c r="E209" i="72"/>
  <c r="E208" i="72"/>
  <c r="E207" i="72"/>
  <c r="E206" i="72"/>
  <c r="E205" i="72"/>
  <c r="E204" i="72"/>
  <c r="E203" i="72"/>
  <c r="E202" i="72"/>
  <c r="E201" i="72"/>
  <c r="E200" i="72"/>
  <c r="E199" i="72"/>
  <c r="E198" i="72"/>
  <c r="E197" i="72"/>
  <c r="E196" i="72"/>
  <c r="E195" i="72"/>
  <c r="E194" i="72"/>
  <c r="E193" i="72"/>
  <c r="E192" i="72"/>
  <c r="E191" i="72"/>
  <c r="E190" i="72"/>
  <c r="E189" i="72"/>
  <c r="E188" i="72"/>
  <c r="E187" i="72"/>
  <c r="E186" i="72"/>
  <c r="E185" i="72"/>
  <c r="E184" i="72"/>
  <c r="E183" i="72"/>
  <c r="E182" i="72"/>
  <c r="E181" i="72"/>
  <c r="E180" i="72"/>
  <c r="E179" i="72"/>
  <c r="E178" i="72"/>
  <c r="E177" i="72"/>
  <c r="E176" i="72"/>
  <c r="E175" i="72"/>
  <c r="E174" i="72"/>
  <c r="E173" i="72"/>
  <c r="E172" i="72"/>
  <c r="E171" i="72"/>
  <c r="E170" i="72"/>
  <c r="E169" i="72"/>
  <c r="E168" i="72"/>
  <c r="E167" i="72"/>
  <c r="E166" i="72"/>
  <c r="E165" i="72"/>
  <c r="E164" i="72"/>
  <c r="E163" i="72"/>
  <c r="E162" i="72"/>
  <c r="E161" i="72"/>
  <c r="E160" i="72"/>
  <c r="E159" i="72"/>
  <c r="E158" i="72"/>
  <c r="E157" i="72"/>
  <c r="E156" i="72"/>
  <c r="E155" i="72"/>
  <c r="E154" i="72"/>
  <c r="E153" i="72"/>
  <c r="E152" i="72"/>
  <c r="E151" i="72"/>
  <c r="E150" i="72"/>
  <c r="E149" i="72"/>
  <c r="E148" i="72"/>
  <c r="E147" i="72"/>
  <c r="E146" i="72"/>
  <c r="E145" i="72"/>
  <c r="E144" i="72"/>
  <c r="E143" i="72"/>
  <c r="E142" i="72"/>
  <c r="E141" i="72"/>
  <c r="E140" i="72"/>
  <c r="E139" i="72"/>
  <c r="E138" i="72"/>
  <c r="E137" i="72"/>
  <c r="E136" i="72"/>
  <c r="E135" i="72"/>
  <c r="E134" i="72"/>
  <c r="E133" i="72"/>
  <c r="E132" i="72"/>
  <c r="E131" i="72"/>
  <c r="E130" i="72"/>
  <c r="E129" i="72"/>
  <c r="E128" i="72"/>
  <c r="E127" i="72"/>
  <c r="E126" i="72"/>
  <c r="E125" i="72"/>
  <c r="E124" i="72"/>
  <c r="E123" i="72"/>
  <c r="E122" i="72"/>
  <c r="E121" i="72"/>
  <c r="E120" i="72"/>
  <c r="E119" i="72"/>
  <c r="E118" i="72"/>
  <c r="E117" i="72"/>
  <c r="E116" i="72"/>
  <c r="E115" i="72"/>
  <c r="E114" i="72"/>
  <c r="E113" i="72"/>
  <c r="E112" i="72"/>
  <c r="E111" i="72"/>
  <c r="E110" i="72"/>
  <c r="E109" i="72"/>
  <c r="E108" i="72"/>
  <c r="E107" i="72"/>
  <c r="E106" i="72"/>
  <c r="E105" i="72"/>
  <c r="E104" i="72"/>
  <c r="E103" i="72"/>
  <c r="E102" i="72"/>
  <c r="E101" i="72"/>
  <c r="E100" i="72"/>
  <c r="E99" i="72"/>
  <c r="E98" i="72"/>
  <c r="E97" i="72"/>
  <c r="E96" i="72"/>
  <c r="E95" i="72"/>
  <c r="E94" i="72"/>
  <c r="E93" i="72"/>
  <c r="E92" i="72"/>
  <c r="E91" i="72"/>
  <c r="E90" i="72"/>
  <c r="E89" i="72"/>
  <c r="E88" i="72"/>
  <c r="E87" i="72"/>
  <c r="E86" i="72"/>
  <c r="E85" i="72"/>
  <c r="E84" i="72"/>
  <c r="E83" i="72"/>
  <c r="E82" i="72"/>
  <c r="E81" i="72"/>
  <c r="E80" i="72"/>
  <c r="E79" i="72"/>
  <c r="E78" i="72"/>
  <c r="E77" i="72"/>
  <c r="E76" i="72"/>
  <c r="E75" i="72"/>
  <c r="E74" i="72"/>
  <c r="E73" i="72"/>
  <c r="E72" i="72"/>
  <c r="E71" i="72"/>
  <c r="E70" i="72"/>
  <c r="E69" i="72"/>
  <c r="E68" i="72"/>
  <c r="E67" i="72"/>
  <c r="E66" i="72"/>
  <c r="E65" i="72"/>
  <c r="E64" i="72"/>
  <c r="E63" i="72"/>
  <c r="E62" i="72"/>
  <c r="E61" i="72"/>
  <c r="E60" i="72"/>
  <c r="E59" i="72"/>
  <c r="E58" i="72"/>
  <c r="E57" i="72"/>
  <c r="E56" i="72"/>
  <c r="E55" i="72"/>
  <c r="E54" i="72"/>
  <c r="E53" i="72"/>
  <c r="E52" i="72"/>
  <c r="E51" i="72"/>
  <c r="E50" i="72"/>
  <c r="E49" i="72"/>
  <c r="E48" i="72"/>
  <c r="E47" i="72"/>
  <c r="E46" i="72"/>
  <c r="E45" i="72"/>
  <c r="E44" i="72"/>
  <c r="E43" i="72"/>
  <c r="E42" i="72"/>
  <c r="E41" i="72"/>
  <c r="E40" i="72"/>
  <c r="E39" i="72"/>
  <c r="E38" i="72"/>
  <c r="E37" i="72"/>
  <c r="E36" i="72"/>
  <c r="E35" i="72"/>
  <c r="E34" i="72"/>
  <c r="E33" i="72"/>
  <c r="E32" i="72"/>
  <c r="E31" i="72"/>
  <c r="E30" i="72"/>
  <c r="E29" i="72"/>
  <c r="E28" i="72"/>
  <c r="E27" i="72"/>
  <c r="E26" i="72"/>
  <c r="E25" i="72"/>
  <c r="E24" i="72"/>
  <c r="E23" i="72"/>
  <c r="E22" i="72"/>
  <c r="E21" i="72"/>
  <c r="E20" i="72"/>
  <c r="E19" i="72"/>
  <c r="E18" i="72"/>
  <c r="E17" i="72"/>
  <c r="F4" i="72"/>
  <c r="I3" i="72"/>
  <c r="H3" i="72"/>
  <c r="G3" i="72"/>
  <c r="F3" i="72"/>
  <c r="I2" i="72"/>
  <c r="H2" i="72"/>
  <c r="G2" i="72"/>
  <c r="F2" i="72"/>
  <c r="X132" i="32"/>
  <c r="S132" i="32"/>
  <c r="N132" i="32"/>
  <c r="I132" i="32"/>
  <c r="X131" i="32"/>
  <c r="S131" i="32"/>
  <c r="N131" i="32"/>
  <c r="I131" i="32"/>
  <c r="X130" i="32"/>
  <c r="S130" i="32"/>
  <c r="N130" i="32"/>
  <c r="I130" i="32"/>
  <c r="X129" i="32"/>
  <c r="S129" i="32"/>
  <c r="N129" i="32"/>
  <c r="I129" i="32"/>
  <c r="X128" i="32"/>
  <c r="S128" i="32"/>
  <c r="N128" i="32"/>
  <c r="I128" i="32"/>
  <c r="X127" i="32"/>
  <c r="S127" i="32"/>
  <c r="N127" i="32"/>
  <c r="I127" i="32"/>
  <c r="X126" i="32"/>
  <c r="S126" i="32"/>
  <c r="N126" i="32"/>
  <c r="I126" i="32"/>
  <c r="X125" i="32"/>
  <c r="S125" i="32"/>
  <c r="N125" i="32"/>
  <c r="I125" i="32"/>
  <c r="X124" i="32"/>
  <c r="S124" i="32"/>
  <c r="N124" i="32"/>
  <c r="I124" i="32"/>
  <c r="X123" i="32"/>
  <c r="S123" i="32"/>
  <c r="N123" i="32"/>
  <c r="I123" i="32"/>
  <c r="X122" i="32"/>
  <c r="S122" i="32"/>
  <c r="N122" i="32"/>
  <c r="I122" i="32"/>
  <c r="X121" i="32"/>
  <c r="S121" i="32"/>
  <c r="N121" i="32"/>
  <c r="I121" i="32"/>
  <c r="X120" i="32"/>
  <c r="S120" i="32"/>
  <c r="N120" i="32"/>
  <c r="I120" i="32"/>
  <c r="X119" i="32"/>
  <c r="S119" i="32"/>
  <c r="N119" i="32"/>
  <c r="I119" i="32"/>
  <c r="X118" i="32"/>
  <c r="S118" i="32"/>
  <c r="N118" i="32"/>
  <c r="I118" i="32"/>
  <c r="X117" i="32"/>
  <c r="S117" i="32"/>
  <c r="N117" i="32"/>
  <c r="I117" i="32"/>
  <c r="X116" i="32"/>
  <c r="S116" i="32"/>
  <c r="N116" i="32"/>
  <c r="I116" i="32"/>
  <c r="X115" i="32"/>
  <c r="S115" i="32"/>
  <c r="N115" i="32"/>
  <c r="I115" i="32"/>
  <c r="X114" i="32"/>
  <c r="S114" i="32"/>
  <c r="N114" i="32"/>
  <c r="I114" i="32"/>
  <c r="X113" i="32"/>
  <c r="S113" i="32"/>
  <c r="N113" i="32"/>
  <c r="I113" i="32"/>
  <c r="X112" i="32"/>
  <c r="S112" i="32"/>
  <c r="N112" i="32"/>
  <c r="I112" i="32"/>
  <c r="X111" i="32"/>
  <c r="S111" i="32"/>
  <c r="N111" i="32"/>
  <c r="I111" i="32"/>
  <c r="X110" i="32"/>
  <c r="S110" i="32"/>
  <c r="N110" i="32"/>
  <c r="I110" i="32"/>
  <c r="X109" i="32"/>
  <c r="S109" i="32"/>
  <c r="N109" i="32"/>
  <c r="I109" i="32"/>
  <c r="X108" i="32"/>
  <c r="S108" i="32"/>
  <c r="N108" i="32"/>
  <c r="I108" i="32"/>
  <c r="X107" i="32"/>
  <c r="S107" i="32"/>
  <c r="N107" i="32"/>
  <c r="I107" i="32"/>
  <c r="X106" i="32"/>
  <c r="S106" i="32"/>
  <c r="N106" i="32"/>
  <c r="I106" i="32"/>
  <c r="X105" i="32"/>
  <c r="S105" i="32"/>
  <c r="N105" i="32"/>
  <c r="I105" i="32"/>
  <c r="X104" i="32"/>
  <c r="S104" i="32"/>
  <c r="N104" i="32"/>
  <c r="I104" i="32"/>
  <c r="X103" i="32"/>
  <c r="S103" i="32"/>
  <c r="N103" i="32"/>
  <c r="I103" i="32"/>
  <c r="X102" i="32"/>
  <c r="S102" i="32"/>
  <c r="N102" i="32"/>
  <c r="I102" i="32"/>
  <c r="X101" i="32"/>
  <c r="S101" i="32"/>
  <c r="N101" i="32"/>
  <c r="I101" i="32"/>
  <c r="X100" i="32"/>
  <c r="S100" i="32"/>
  <c r="N100" i="32"/>
  <c r="I100" i="32"/>
  <c r="X99" i="32"/>
  <c r="S99" i="32"/>
  <c r="N99" i="32"/>
  <c r="I99" i="32"/>
  <c r="X98" i="32"/>
  <c r="S98" i="32"/>
  <c r="N98" i="32"/>
  <c r="I98" i="32"/>
  <c r="X97" i="32"/>
  <c r="S97" i="32"/>
  <c r="N97" i="32"/>
  <c r="I97" i="32"/>
  <c r="X96" i="32"/>
  <c r="S96" i="32"/>
  <c r="N96" i="32"/>
  <c r="I96" i="32"/>
  <c r="X95" i="32"/>
  <c r="S95" i="32"/>
  <c r="N95" i="32"/>
  <c r="I95" i="32"/>
  <c r="X94" i="32"/>
  <c r="S94" i="32"/>
  <c r="N94" i="32"/>
  <c r="I94" i="32"/>
  <c r="X93" i="32"/>
  <c r="S93" i="32"/>
  <c r="N93" i="32"/>
  <c r="I93" i="32"/>
  <c r="X92" i="32"/>
  <c r="S92" i="32"/>
  <c r="N92" i="32"/>
  <c r="I92" i="32"/>
  <c r="X91" i="32"/>
  <c r="S91" i="32"/>
  <c r="N91" i="32"/>
  <c r="I91" i="32"/>
  <c r="X90" i="32"/>
  <c r="S90" i="32"/>
  <c r="N90" i="32"/>
  <c r="I90" i="32"/>
  <c r="X89" i="32"/>
  <c r="S89" i="32"/>
  <c r="N89" i="32"/>
  <c r="I89" i="32"/>
  <c r="X88" i="32"/>
  <c r="S88" i="32"/>
  <c r="N88" i="32"/>
  <c r="I88" i="32"/>
  <c r="X87" i="32"/>
  <c r="S87" i="32"/>
  <c r="N87" i="32"/>
  <c r="I87" i="32"/>
  <c r="X86" i="32"/>
  <c r="S86" i="32"/>
  <c r="N86" i="32"/>
  <c r="I86" i="32"/>
  <c r="X85" i="32"/>
  <c r="S85" i="32"/>
  <c r="N85" i="32"/>
  <c r="I85" i="32"/>
  <c r="X84" i="32"/>
  <c r="S84" i="32"/>
  <c r="N84" i="32"/>
  <c r="I84" i="32"/>
  <c r="X83" i="32"/>
  <c r="S83" i="32"/>
  <c r="N83" i="32"/>
  <c r="I83" i="32"/>
  <c r="X82" i="32"/>
  <c r="S82" i="32"/>
  <c r="N82" i="32"/>
  <c r="I82" i="32"/>
  <c r="X81" i="32"/>
  <c r="S81" i="32"/>
  <c r="N81" i="32"/>
  <c r="I81" i="32"/>
  <c r="X80" i="32"/>
  <c r="S80" i="32"/>
  <c r="N80" i="32"/>
  <c r="I80" i="32"/>
  <c r="X79" i="32"/>
  <c r="S79" i="32"/>
  <c r="N79" i="32"/>
  <c r="I79" i="32"/>
  <c r="X78" i="32"/>
  <c r="S78" i="32"/>
  <c r="N78" i="32"/>
  <c r="I78" i="32"/>
  <c r="X77" i="32"/>
  <c r="S77" i="32"/>
  <c r="N77" i="32"/>
  <c r="I77" i="32"/>
  <c r="X76" i="32"/>
  <c r="S76" i="32"/>
  <c r="N76" i="32"/>
  <c r="I76" i="32"/>
  <c r="X75" i="32"/>
  <c r="S75" i="32"/>
  <c r="N75" i="32"/>
  <c r="I75" i="32"/>
  <c r="X74" i="32"/>
  <c r="S74" i="32"/>
  <c r="N74" i="32"/>
  <c r="I74" i="32"/>
  <c r="X73" i="32"/>
  <c r="S73" i="32"/>
  <c r="N73" i="32"/>
  <c r="I73" i="32"/>
  <c r="X72" i="32"/>
  <c r="S72" i="32"/>
  <c r="N72" i="32"/>
  <c r="I72" i="32"/>
  <c r="X71" i="32"/>
  <c r="S71" i="32"/>
  <c r="N71" i="32"/>
  <c r="I71" i="32"/>
  <c r="X70" i="32"/>
  <c r="S70" i="32"/>
  <c r="N70" i="32"/>
  <c r="I70" i="32"/>
  <c r="X69" i="32"/>
  <c r="S69" i="32"/>
  <c r="N69" i="32"/>
  <c r="I69" i="32"/>
  <c r="X68" i="32"/>
  <c r="S68" i="32"/>
  <c r="N68" i="32"/>
  <c r="I68" i="32"/>
  <c r="X67" i="32"/>
  <c r="S67" i="32"/>
  <c r="N67" i="32"/>
  <c r="I67" i="32"/>
  <c r="X66" i="32"/>
  <c r="S66" i="32"/>
  <c r="N66" i="32"/>
  <c r="I66" i="32"/>
  <c r="X65" i="32"/>
  <c r="S65" i="32"/>
  <c r="N65" i="32"/>
  <c r="I65" i="32"/>
  <c r="X64" i="32"/>
  <c r="S64" i="32"/>
  <c r="N64" i="32"/>
  <c r="I64" i="32"/>
  <c r="X63" i="32"/>
  <c r="S63" i="32"/>
  <c r="N63" i="32"/>
  <c r="I63" i="32"/>
  <c r="X62" i="32"/>
  <c r="S62" i="32"/>
  <c r="N62" i="32"/>
  <c r="I62" i="32"/>
  <c r="X61" i="32"/>
  <c r="S61" i="32"/>
  <c r="N61" i="32"/>
  <c r="I61" i="32"/>
  <c r="X60" i="32"/>
  <c r="S60" i="32"/>
  <c r="N60" i="32"/>
  <c r="I60" i="32"/>
  <c r="X59" i="32"/>
  <c r="S59" i="32"/>
  <c r="N59" i="32"/>
  <c r="I59" i="32"/>
  <c r="X58" i="32"/>
  <c r="S58" i="32"/>
  <c r="N58" i="32"/>
  <c r="I58" i="32"/>
  <c r="X57" i="32"/>
  <c r="S57" i="32"/>
  <c r="N57" i="32"/>
  <c r="I57" i="32"/>
  <c r="X56" i="32"/>
  <c r="S56" i="32"/>
  <c r="N56" i="32"/>
  <c r="I56" i="32"/>
  <c r="X55" i="32"/>
  <c r="S55" i="32"/>
  <c r="N55" i="32"/>
  <c r="I55" i="32"/>
  <c r="X54" i="32"/>
  <c r="S54" i="32"/>
  <c r="N54" i="32"/>
  <c r="I54" i="32"/>
  <c r="X53" i="32"/>
  <c r="S53" i="32"/>
  <c r="N53" i="32"/>
  <c r="I53" i="32"/>
  <c r="X52" i="32"/>
  <c r="S52" i="32"/>
  <c r="N52" i="32"/>
  <c r="I52" i="32"/>
  <c r="X51" i="32"/>
  <c r="S51" i="32"/>
  <c r="N51" i="32"/>
  <c r="I51" i="32"/>
  <c r="X50" i="32"/>
  <c r="S50" i="32"/>
  <c r="N50" i="32"/>
  <c r="I50" i="32"/>
  <c r="X49" i="32"/>
  <c r="S49" i="32"/>
  <c r="N49" i="32"/>
  <c r="I49" i="32"/>
  <c r="X48" i="32"/>
  <c r="S48" i="32"/>
  <c r="N48" i="32"/>
  <c r="I48" i="32"/>
  <c r="X47" i="32"/>
  <c r="S47" i="32"/>
  <c r="N47" i="32"/>
  <c r="I47" i="32"/>
  <c r="X46" i="32"/>
  <c r="S46" i="32"/>
  <c r="N46" i="32"/>
  <c r="I46" i="32"/>
  <c r="X45" i="32"/>
  <c r="S45" i="32"/>
  <c r="N45" i="32"/>
  <c r="I45" i="32"/>
  <c r="X44" i="32"/>
  <c r="S44" i="32"/>
  <c r="N44" i="32"/>
  <c r="I44" i="32"/>
  <c r="X43" i="32"/>
  <c r="S43" i="32"/>
  <c r="N43" i="32"/>
  <c r="I43" i="32"/>
  <c r="X42" i="32"/>
  <c r="S42" i="32"/>
  <c r="N42" i="32"/>
  <c r="I42" i="32"/>
  <c r="X41" i="32"/>
  <c r="S41" i="32"/>
  <c r="N41" i="32"/>
  <c r="I41" i="32"/>
  <c r="X40" i="32"/>
  <c r="S40" i="32"/>
  <c r="N40" i="32"/>
  <c r="I40" i="32"/>
  <c r="X39" i="32"/>
  <c r="S39" i="32"/>
  <c r="N39" i="32"/>
  <c r="I39" i="32"/>
  <c r="X38" i="32"/>
  <c r="S38" i="32"/>
  <c r="N38" i="32"/>
  <c r="I38" i="32"/>
  <c r="X37" i="32"/>
  <c r="S37" i="32"/>
  <c r="N37" i="32"/>
  <c r="I37" i="32"/>
  <c r="X36" i="32"/>
  <c r="S36" i="32"/>
  <c r="N36" i="32"/>
  <c r="I36" i="32"/>
  <c r="X35" i="32"/>
  <c r="S35" i="32"/>
  <c r="N35" i="32"/>
  <c r="I35" i="32"/>
  <c r="X34" i="32"/>
  <c r="S34" i="32"/>
  <c r="N34" i="32"/>
  <c r="I34" i="32"/>
  <c r="X33" i="32"/>
  <c r="S33" i="32"/>
  <c r="N33" i="32"/>
  <c r="I33" i="32"/>
  <c r="X32" i="32"/>
  <c r="S32" i="32"/>
  <c r="N32" i="32"/>
  <c r="I32" i="32"/>
  <c r="X141" i="16"/>
  <c r="S141" i="16"/>
  <c r="N141" i="16"/>
  <c r="I141" i="16"/>
  <c r="X140" i="16"/>
  <c r="S140" i="16"/>
  <c r="N140" i="16"/>
  <c r="I140" i="16"/>
  <c r="X139" i="16"/>
  <c r="S139" i="16"/>
  <c r="N139" i="16"/>
  <c r="I139" i="16"/>
  <c r="X138" i="16"/>
  <c r="S138" i="16"/>
  <c r="N138" i="16"/>
  <c r="I138" i="16"/>
  <c r="X137" i="16"/>
  <c r="S137" i="16"/>
  <c r="N137" i="16"/>
  <c r="I137" i="16"/>
  <c r="X136" i="16"/>
  <c r="S136" i="16"/>
  <c r="N136" i="16"/>
  <c r="I136" i="16"/>
  <c r="X135" i="16"/>
  <c r="S135" i="16"/>
  <c r="N135" i="16"/>
  <c r="I135" i="16"/>
  <c r="X134" i="16"/>
  <c r="S134" i="16"/>
  <c r="N134" i="16"/>
  <c r="I134" i="16"/>
  <c r="X133" i="16"/>
  <c r="S133" i="16"/>
  <c r="N133" i="16"/>
  <c r="I133" i="16"/>
  <c r="X132" i="16"/>
  <c r="S132" i="16"/>
  <c r="N132" i="16"/>
  <c r="I132" i="16"/>
  <c r="X131" i="16"/>
  <c r="S131" i="16"/>
  <c r="N131" i="16"/>
  <c r="I131" i="16"/>
  <c r="X130" i="16"/>
  <c r="S130" i="16"/>
  <c r="N130" i="16"/>
  <c r="I130" i="16"/>
  <c r="X129" i="16"/>
  <c r="S129" i="16"/>
  <c r="N129" i="16"/>
  <c r="I129" i="16"/>
  <c r="X128" i="16"/>
  <c r="S128" i="16"/>
  <c r="N128" i="16"/>
  <c r="I128" i="16"/>
  <c r="X127" i="16"/>
  <c r="S127" i="16"/>
  <c r="N127" i="16"/>
  <c r="I127" i="16"/>
  <c r="X126" i="16"/>
  <c r="S126" i="16"/>
  <c r="N126" i="16"/>
  <c r="I126" i="16"/>
  <c r="X125" i="16"/>
  <c r="S125" i="16"/>
  <c r="N125" i="16"/>
  <c r="I125" i="16"/>
  <c r="X124" i="16"/>
  <c r="S124" i="16"/>
  <c r="N124" i="16"/>
  <c r="I124" i="16"/>
  <c r="X123" i="16"/>
  <c r="S123" i="16"/>
  <c r="N123" i="16"/>
  <c r="I123" i="16"/>
  <c r="X122" i="16"/>
  <c r="S122" i="16"/>
  <c r="N122" i="16"/>
  <c r="I122" i="16"/>
  <c r="X121" i="16"/>
  <c r="S121" i="16"/>
  <c r="N121" i="16"/>
  <c r="I121" i="16"/>
  <c r="X120" i="16"/>
  <c r="S120" i="16"/>
  <c r="N120" i="16"/>
  <c r="I120" i="16"/>
  <c r="X119" i="16"/>
  <c r="S119" i="16"/>
  <c r="N119" i="16"/>
  <c r="I119" i="16"/>
  <c r="X118" i="16"/>
  <c r="S118" i="16"/>
  <c r="N118" i="16"/>
  <c r="I118" i="16"/>
  <c r="X117" i="16"/>
  <c r="S117" i="16"/>
  <c r="N117" i="16"/>
  <c r="I117" i="16"/>
  <c r="X116" i="16"/>
  <c r="S116" i="16"/>
  <c r="N116" i="16"/>
  <c r="I116" i="16"/>
  <c r="X115" i="16"/>
  <c r="S115" i="16"/>
  <c r="N115" i="16"/>
  <c r="I115" i="16"/>
  <c r="X114" i="16"/>
  <c r="S114" i="16"/>
  <c r="N114" i="16"/>
  <c r="I114" i="16"/>
  <c r="X113" i="16"/>
  <c r="S113" i="16"/>
  <c r="N113" i="16"/>
  <c r="I113" i="16"/>
  <c r="X112" i="16"/>
  <c r="S112" i="16"/>
  <c r="N112" i="16"/>
  <c r="I112" i="16"/>
  <c r="X111" i="16"/>
  <c r="S111" i="16"/>
  <c r="N111" i="16"/>
  <c r="I111" i="16"/>
  <c r="X110" i="16"/>
  <c r="S110" i="16"/>
  <c r="N110" i="16"/>
  <c r="I110" i="16"/>
  <c r="X109" i="16"/>
  <c r="S109" i="16"/>
  <c r="N109" i="16"/>
  <c r="I109" i="16"/>
  <c r="X108" i="16"/>
  <c r="S108" i="16"/>
  <c r="N108" i="16"/>
  <c r="I108" i="16"/>
  <c r="X107" i="16"/>
  <c r="S107" i="16"/>
  <c r="N107" i="16"/>
  <c r="I107" i="16"/>
  <c r="X106" i="16"/>
  <c r="S106" i="16"/>
  <c r="N106" i="16"/>
  <c r="I106" i="16"/>
  <c r="X105" i="16"/>
  <c r="S105" i="16"/>
  <c r="N105" i="16"/>
  <c r="I105" i="16"/>
  <c r="X104" i="16"/>
  <c r="S104" i="16"/>
  <c r="N104" i="16"/>
  <c r="I104" i="16"/>
  <c r="X103" i="16"/>
  <c r="S103" i="16"/>
  <c r="N103" i="16"/>
  <c r="I103" i="16"/>
  <c r="X102" i="16"/>
  <c r="S102" i="16"/>
  <c r="N102" i="16"/>
  <c r="I102" i="16"/>
  <c r="X101" i="16"/>
  <c r="S101" i="16"/>
  <c r="N101" i="16"/>
  <c r="I101" i="16"/>
  <c r="X100" i="16"/>
  <c r="S100" i="16"/>
  <c r="N100" i="16"/>
  <c r="I100" i="16"/>
  <c r="X99" i="16"/>
  <c r="S99" i="16"/>
  <c r="N99" i="16"/>
  <c r="I99" i="16"/>
  <c r="X98" i="16"/>
  <c r="S98" i="16"/>
  <c r="N98" i="16"/>
  <c r="I98" i="16"/>
  <c r="X97" i="16"/>
  <c r="S97" i="16"/>
  <c r="N97" i="16"/>
  <c r="I97" i="16"/>
  <c r="X96" i="16"/>
  <c r="S96" i="16"/>
  <c r="N96" i="16"/>
  <c r="I96" i="16"/>
  <c r="X95" i="16"/>
  <c r="S95" i="16"/>
  <c r="N95" i="16"/>
  <c r="I95" i="16"/>
  <c r="X94" i="16"/>
  <c r="S94" i="16"/>
  <c r="N94" i="16"/>
  <c r="I94" i="16"/>
  <c r="X93" i="16"/>
  <c r="S93" i="16"/>
  <c r="N93" i="16"/>
  <c r="I93" i="16"/>
  <c r="X92" i="16"/>
  <c r="S92" i="16"/>
  <c r="N92" i="16"/>
  <c r="I92" i="16"/>
  <c r="X91" i="16"/>
  <c r="S91" i="16"/>
  <c r="N91" i="16"/>
  <c r="I91" i="16"/>
  <c r="X90" i="16"/>
  <c r="S90" i="16"/>
  <c r="N90" i="16"/>
  <c r="I90" i="16"/>
  <c r="X89" i="16"/>
  <c r="S89" i="16"/>
  <c r="N89" i="16"/>
  <c r="I89" i="16"/>
  <c r="X88" i="16"/>
  <c r="S88" i="16"/>
  <c r="N88" i="16"/>
  <c r="I88" i="16"/>
  <c r="X87" i="16"/>
  <c r="S87" i="16"/>
  <c r="N87" i="16"/>
  <c r="I87" i="16"/>
  <c r="X86" i="16"/>
  <c r="S86" i="16"/>
  <c r="N86" i="16"/>
  <c r="I86" i="16"/>
  <c r="X85" i="16"/>
  <c r="S85" i="16"/>
  <c r="N85" i="16"/>
  <c r="I85" i="16"/>
  <c r="X84" i="16"/>
  <c r="S84" i="16"/>
  <c r="N84" i="16"/>
  <c r="I84" i="16"/>
  <c r="X83" i="16"/>
  <c r="S83" i="16"/>
  <c r="N83" i="16"/>
  <c r="I83" i="16"/>
  <c r="X82" i="16"/>
  <c r="S82" i="16"/>
  <c r="N82" i="16"/>
  <c r="I82" i="16"/>
  <c r="X81" i="16"/>
  <c r="S81" i="16"/>
  <c r="N81" i="16"/>
  <c r="I81" i="16"/>
  <c r="X80" i="16"/>
  <c r="S80" i="16"/>
  <c r="N80" i="16"/>
  <c r="I80" i="16"/>
  <c r="X79" i="16"/>
  <c r="S79" i="16"/>
  <c r="N79" i="16"/>
  <c r="I79" i="16"/>
  <c r="X78" i="16"/>
  <c r="S78" i="16"/>
  <c r="N78" i="16"/>
  <c r="I78" i="16"/>
  <c r="X77" i="16"/>
  <c r="S77" i="16"/>
  <c r="N77" i="16"/>
  <c r="I77" i="16"/>
  <c r="X76" i="16"/>
  <c r="S76" i="16"/>
  <c r="N76" i="16"/>
  <c r="I76" i="16"/>
  <c r="X75" i="16"/>
  <c r="S75" i="16"/>
  <c r="N75" i="16"/>
  <c r="I75" i="16"/>
  <c r="X74" i="16"/>
  <c r="S74" i="16"/>
  <c r="N74" i="16"/>
  <c r="I74" i="16"/>
  <c r="X73" i="16"/>
  <c r="S73" i="16"/>
  <c r="N73" i="16"/>
  <c r="I73" i="16"/>
  <c r="X72" i="16"/>
  <c r="S72" i="16"/>
  <c r="N72" i="16"/>
  <c r="I72" i="16"/>
  <c r="X71" i="16"/>
  <c r="S71" i="16"/>
  <c r="N71" i="16"/>
  <c r="I71" i="16"/>
  <c r="X70" i="16"/>
  <c r="S70" i="16"/>
  <c r="N70" i="16"/>
  <c r="I70" i="16"/>
  <c r="X69" i="16"/>
  <c r="S69" i="16"/>
  <c r="N69" i="16"/>
  <c r="I69" i="16"/>
  <c r="X68" i="16"/>
  <c r="S68" i="16"/>
  <c r="N68" i="16"/>
  <c r="I68" i="16"/>
  <c r="X67" i="16"/>
  <c r="S67" i="16"/>
  <c r="N67" i="16"/>
  <c r="I67" i="16"/>
  <c r="X66" i="16"/>
  <c r="S66" i="16"/>
  <c r="N66" i="16"/>
  <c r="I66" i="16"/>
  <c r="X65" i="16"/>
  <c r="S65" i="16"/>
  <c r="N65" i="16"/>
  <c r="I65" i="16"/>
  <c r="X64" i="16"/>
  <c r="S64" i="16"/>
  <c r="N64" i="16"/>
  <c r="I64" i="16"/>
  <c r="X63" i="16"/>
  <c r="S63" i="16"/>
  <c r="N63" i="16"/>
  <c r="I63" i="16"/>
  <c r="X62" i="16"/>
  <c r="S62" i="16"/>
  <c r="N62" i="16"/>
  <c r="I62" i="16"/>
  <c r="X61" i="16"/>
  <c r="S61" i="16"/>
  <c r="N61" i="16"/>
  <c r="I61" i="16"/>
  <c r="X60" i="16"/>
  <c r="S60" i="16"/>
  <c r="N60" i="16"/>
  <c r="I60" i="16"/>
  <c r="X59" i="16"/>
  <c r="S59" i="16"/>
  <c r="N59" i="16"/>
  <c r="I59" i="16"/>
  <c r="X58" i="16"/>
  <c r="S58" i="16"/>
  <c r="N58" i="16"/>
  <c r="I58" i="16"/>
  <c r="X57" i="16"/>
  <c r="S57" i="16"/>
  <c r="N57" i="16"/>
  <c r="I57" i="16"/>
  <c r="X56" i="16"/>
  <c r="S56" i="16"/>
  <c r="N56" i="16"/>
  <c r="I56" i="16"/>
  <c r="X55" i="16"/>
  <c r="S55" i="16"/>
  <c r="N55" i="16"/>
  <c r="I55" i="16"/>
  <c r="X54" i="16"/>
  <c r="S54" i="16"/>
  <c r="N54" i="16"/>
  <c r="I54" i="16"/>
  <c r="X53" i="16"/>
  <c r="S53" i="16"/>
  <c r="N53" i="16"/>
  <c r="I53" i="16"/>
  <c r="X52" i="16"/>
  <c r="S52" i="16"/>
  <c r="N52" i="16"/>
  <c r="I52" i="16"/>
  <c r="X51" i="16"/>
  <c r="S51" i="16"/>
  <c r="N51" i="16"/>
  <c r="I51" i="16"/>
  <c r="X50" i="16"/>
  <c r="S50" i="16"/>
  <c r="N50" i="16"/>
  <c r="I50" i="16"/>
  <c r="X49" i="16"/>
  <c r="S49" i="16"/>
  <c r="N49" i="16"/>
  <c r="I49" i="16"/>
  <c r="X48" i="16"/>
  <c r="S48" i="16"/>
  <c r="N48" i="16"/>
  <c r="I48" i="16"/>
  <c r="X47" i="16"/>
  <c r="S47" i="16"/>
  <c r="N47" i="16"/>
  <c r="I47" i="16"/>
  <c r="X46" i="16"/>
  <c r="S46" i="16"/>
  <c r="N46" i="16"/>
  <c r="I46" i="16"/>
  <c r="X45" i="16"/>
  <c r="S45" i="16"/>
  <c r="N45" i="16"/>
  <c r="I45" i="16"/>
  <c r="X44" i="16"/>
  <c r="S44" i="16"/>
  <c r="N44" i="16"/>
  <c r="I44" i="16"/>
  <c r="X43" i="16"/>
  <c r="S43" i="16"/>
  <c r="N43" i="16"/>
  <c r="I43" i="16"/>
  <c r="X42" i="16"/>
  <c r="S42" i="16"/>
  <c r="N42" i="16"/>
  <c r="I42" i="16"/>
  <c r="X41" i="16"/>
  <c r="S41" i="16"/>
  <c r="N41" i="16"/>
  <c r="I41" i="16"/>
  <c r="E169" i="71"/>
  <c r="E168" i="71"/>
  <c r="E167" i="71"/>
  <c r="E166" i="71"/>
  <c r="E165" i="71"/>
  <c r="E164" i="71"/>
  <c r="E163" i="71"/>
  <c r="E162" i="71"/>
  <c r="E161" i="71"/>
  <c r="E160" i="71"/>
  <c r="E159" i="71"/>
  <c r="E158" i="71"/>
  <c r="E157" i="71"/>
  <c r="E156" i="71"/>
  <c r="E155" i="71"/>
  <c r="E154" i="71"/>
  <c r="E153" i="71"/>
  <c r="E152" i="71"/>
  <c r="E151" i="71"/>
  <c r="E150" i="71"/>
  <c r="E149" i="71"/>
  <c r="E148" i="71"/>
  <c r="E147" i="71"/>
  <c r="E146" i="71"/>
  <c r="E145" i="71"/>
  <c r="E144" i="71"/>
  <c r="E143" i="71"/>
  <c r="E142" i="71"/>
  <c r="E141" i="71"/>
  <c r="E140" i="71"/>
  <c r="E139" i="71"/>
  <c r="E138" i="71"/>
  <c r="E137" i="71"/>
  <c r="E136" i="71"/>
  <c r="E135" i="71"/>
  <c r="E134" i="71"/>
  <c r="E133" i="71"/>
  <c r="E132" i="71"/>
  <c r="E131" i="71"/>
  <c r="E130" i="71"/>
  <c r="E129" i="71"/>
  <c r="E128" i="71"/>
  <c r="E127" i="71"/>
  <c r="E126" i="71"/>
  <c r="E125" i="71"/>
  <c r="E124" i="71"/>
  <c r="E123" i="71"/>
  <c r="E122" i="71"/>
  <c r="E121" i="71"/>
  <c r="E120" i="71"/>
  <c r="E119" i="71"/>
  <c r="E118" i="71"/>
  <c r="E117" i="71"/>
  <c r="E116" i="71"/>
  <c r="E115" i="71"/>
  <c r="E114" i="71"/>
  <c r="E113" i="71"/>
  <c r="E112" i="71"/>
  <c r="E111" i="71"/>
  <c r="E110" i="71"/>
  <c r="E109" i="71"/>
  <c r="E108" i="71"/>
  <c r="E107" i="71"/>
  <c r="E106" i="71"/>
  <c r="E105" i="71"/>
  <c r="E104" i="71"/>
  <c r="E103" i="71"/>
  <c r="E102" i="71"/>
  <c r="E101" i="71"/>
  <c r="E100" i="71"/>
  <c r="E99" i="71"/>
  <c r="E98" i="71"/>
  <c r="E97" i="71"/>
  <c r="E96" i="71"/>
  <c r="E95" i="71"/>
  <c r="E94" i="71"/>
  <c r="E93" i="71"/>
  <c r="E92" i="71"/>
  <c r="E91" i="71"/>
  <c r="E90" i="71"/>
  <c r="E89" i="71"/>
  <c r="E88" i="71"/>
  <c r="E87" i="71"/>
  <c r="E86" i="71"/>
  <c r="E85" i="71"/>
  <c r="E84" i="71"/>
  <c r="E83" i="71"/>
  <c r="E82" i="71"/>
  <c r="E81" i="71"/>
  <c r="E80" i="71"/>
  <c r="E79" i="71"/>
  <c r="E78" i="71"/>
  <c r="E77" i="71"/>
  <c r="E76" i="71"/>
  <c r="E75" i="71"/>
  <c r="E74" i="71"/>
  <c r="E73" i="71"/>
  <c r="E72" i="71"/>
  <c r="E71" i="71"/>
  <c r="E70" i="71"/>
  <c r="E69" i="71"/>
  <c r="E68" i="71"/>
  <c r="E67" i="71"/>
  <c r="E66" i="71"/>
  <c r="E65" i="71"/>
  <c r="E64" i="71"/>
  <c r="E63" i="71"/>
  <c r="E62" i="71"/>
  <c r="E61" i="71"/>
  <c r="E60" i="71"/>
  <c r="E59" i="71"/>
  <c r="E58" i="71"/>
  <c r="E57" i="71"/>
  <c r="E56" i="71"/>
  <c r="E55" i="71"/>
  <c r="E54" i="71"/>
  <c r="E53" i="71"/>
  <c r="E52" i="71"/>
  <c r="E51" i="71"/>
  <c r="E50" i="71"/>
  <c r="E49" i="71"/>
  <c r="E48" i="71"/>
  <c r="E47" i="71"/>
  <c r="E46" i="71"/>
  <c r="E45" i="71"/>
  <c r="E44" i="71"/>
  <c r="E43" i="71"/>
  <c r="E42" i="71"/>
  <c r="E41" i="71"/>
  <c r="E40" i="71"/>
  <c r="E39" i="71"/>
  <c r="E38" i="71"/>
  <c r="E37" i="71"/>
  <c r="E36" i="71"/>
  <c r="E35" i="71"/>
  <c r="E34" i="71"/>
  <c r="E33" i="71"/>
  <c r="E32" i="71"/>
  <c r="E31" i="71"/>
  <c r="E30" i="71"/>
  <c r="E29" i="71"/>
  <c r="E28" i="71"/>
  <c r="E27" i="71"/>
  <c r="E26" i="71"/>
  <c r="E25" i="71"/>
  <c r="E24" i="71"/>
  <c r="E23" i="71"/>
  <c r="E22" i="71"/>
  <c r="E21" i="71"/>
  <c r="E20" i="71"/>
  <c r="E19" i="71"/>
  <c r="E18" i="71"/>
  <c r="E17" i="71"/>
  <c r="F4" i="71"/>
  <c r="F5" i="71" s="1"/>
  <c r="I3" i="71"/>
  <c r="H3" i="71"/>
  <c r="G3" i="71"/>
  <c r="F3" i="71"/>
  <c r="I2" i="71"/>
  <c r="H2" i="71"/>
  <c r="G2" i="71"/>
  <c r="F2" i="71"/>
  <c r="E231" i="70"/>
  <c r="E230" i="70"/>
  <c r="E229" i="70"/>
  <c r="E228" i="70"/>
  <c r="E227" i="70"/>
  <c r="E226" i="70"/>
  <c r="E225" i="70"/>
  <c r="E224" i="70"/>
  <c r="E223" i="70"/>
  <c r="E222" i="70"/>
  <c r="E221" i="70"/>
  <c r="E220" i="70"/>
  <c r="E219" i="70"/>
  <c r="E218" i="70"/>
  <c r="E217" i="70"/>
  <c r="E216" i="70"/>
  <c r="E215" i="70"/>
  <c r="E214" i="70"/>
  <c r="E213" i="70"/>
  <c r="E212" i="70"/>
  <c r="E211" i="70"/>
  <c r="E210" i="70"/>
  <c r="E209" i="70"/>
  <c r="E208" i="70"/>
  <c r="E207" i="70"/>
  <c r="E206" i="70"/>
  <c r="E205" i="70"/>
  <c r="E204" i="70"/>
  <c r="E203" i="70"/>
  <c r="E202" i="70"/>
  <c r="E201" i="70"/>
  <c r="E200" i="70"/>
  <c r="E199" i="70"/>
  <c r="E198" i="70"/>
  <c r="E197" i="70"/>
  <c r="E196" i="70"/>
  <c r="E195" i="70"/>
  <c r="E194" i="70"/>
  <c r="E193" i="70"/>
  <c r="E192" i="70"/>
  <c r="E191" i="70"/>
  <c r="E190" i="70"/>
  <c r="E189" i="70"/>
  <c r="E188" i="70"/>
  <c r="E187" i="70"/>
  <c r="E186" i="70"/>
  <c r="E185" i="70"/>
  <c r="E184" i="70"/>
  <c r="E183" i="70"/>
  <c r="E182" i="70"/>
  <c r="E181" i="70"/>
  <c r="E180" i="70"/>
  <c r="E179" i="70"/>
  <c r="E178" i="70"/>
  <c r="E177" i="70"/>
  <c r="E176" i="70"/>
  <c r="E175" i="70"/>
  <c r="E174" i="70"/>
  <c r="E173" i="70"/>
  <c r="E172" i="70"/>
  <c r="E171" i="70"/>
  <c r="E170" i="70"/>
  <c r="E169" i="70"/>
  <c r="E168" i="70"/>
  <c r="E167" i="70"/>
  <c r="E166" i="70"/>
  <c r="E165" i="70"/>
  <c r="E164" i="70"/>
  <c r="E163" i="70"/>
  <c r="E162" i="70"/>
  <c r="E161" i="70"/>
  <c r="E160" i="70"/>
  <c r="E159" i="70"/>
  <c r="E158" i="70"/>
  <c r="E157" i="70"/>
  <c r="E156" i="70"/>
  <c r="E155" i="70"/>
  <c r="E154" i="70"/>
  <c r="E153" i="70"/>
  <c r="E152" i="70"/>
  <c r="E151" i="70"/>
  <c r="E150" i="70"/>
  <c r="E149" i="70"/>
  <c r="E148" i="70"/>
  <c r="E147" i="70"/>
  <c r="E146" i="70"/>
  <c r="E145" i="70"/>
  <c r="E144" i="70"/>
  <c r="E143" i="70"/>
  <c r="E142" i="70"/>
  <c r="E141" i="70"/>
  <c r="E140" i="70"/>
  <c r="E139" i="70"/>
  <c r="E138" i="70"/>
  <c r="E137" i="70"/>
  <c r="E136" i="70"/>
  <c r="E135" i="70"/>
  <c r="E134" i="70"/>
  <c r="E133" i="70"/>
  <c r="E132" i="70"/>
  <c r="E131" i="70"/>
  <c r="E130" i="70"/>
  <c r="E129" i="70"/>
  <c r="E128" i="70"/>
  <c r="E127" i="70"/>
  <c r="E126" i="70"/>
  <c r="E125" i="70"/>
  <c r="E124" i="70"/>
  <c r="E123" i="70"/>
  <c r="E122" i="70"/>
  <c r="E121" i="70"/>
  <c r="E120" i="70"/>
  <c r="E119" i="70"/>
  <c r="E118" i="70"/>
  <c r="E117" i="70"/>
  <c r="E116" i="70"/>
  <c r="E115" i="70"/>
  <c r="E114" i="70"/>
  <c r="E113" i="70"/>
  <c r="E112" i="70"/>
  <c r="E111" i="70"/>
  <c r="E110" i="70"/>
  <c r="E109" i="70"/>
  <c r="E108" i="70"/>
  <c r="E107" i="70"/>
  <c r="E106" i="70"/>
  <c r="E105" i="70"/>
  <c r="E104" i="70"/>
  <c r="E103" i="70"/>
  <c r="E102" i="70"/>
  <c r="E101" i="70"/>
  <c r="E100" i="70"/>
  <c r="E99" i="70"/>
  <c r="E98" i="70"/>
  <c r="E97" i="70"/>
  <c r="E96" i="70"/>
  <c r="E95" i="70"/>
  <c r="E94" i="70"/>
  <c r="E93" i="70"/>
  <c r="E92" i="70"/>
  <c r="E91" i="70"/>
  <c r="E90" i="70"/>
  <c r="E89" i="70"/>
  <c r="E88" i="70"/>
  <c r="E87" i="70"/>
  <c r="E86" i="70"/>
  <c r="E85" i="70"/>
  <c r="E84" i="70"/>
  <c r="E83" i="70"/>
  <c r="E82" i="70"/>
  <c r="E81" i="70"/>
  <c r="E80" i="70"/>
  <c r="E79" i="70"/>
  <c r="E78" i="70"/>
  <c r="E77" i="70"/>
  <c r="E76" i="70"/>
  <c r="E75" i="70"/>
  <c r="E74" i="70"/>
  <c r="E73" i="70"/>
  <c r="E72" i="70"/>
  <c r="E71" i="70"/>
  <c r="E70" i="70"/>
  <c r="E69" i="70"/>
  <c r="E68" i="70"/>
  <c r="E67" i="70"/>
  <c r="E66" i="70"/>
  <c r="E65" i="70"/>
  <c r="E64" i="70"/>
  <c r="E63" i="70"/>
  <c r="E62" i="70"/>
  <c r="E61" i="70"/>
  <c r="E60" i="70"/>
  <c r="E59" i="70"/>
  <c r="E58" i="70"/>
  <c r="E57" i="70"/>
  <c r="E56" i="70"/>
  <c r="E55" i="70"/>
  <c r="E54" i="70"/>
  <c r="E53" i="70"/>
  <c r="E52" i="70"/>
  <c r="E51" i="70"/>
  <c r="E50" i="70"/>
  <c r="E49" i="70"/>
  <c r="E48" i="70"/>
  <c r="E47" i="70"/>
  <c r="E46" i="70"/>
  <c r="E45" i="70"/>
  <c r="E44" i="70"/>
  <c r="E43" i="70"/>
  <c r="E42" i="70"/>
  <c r="E41" i="70"/>
  <c r="E40" i="70"/>
  <c r="E39" i="70"/>
  <c r="E38" i="70"/>
  <c r="E37" i="70"/>
  <c r="E36" i="70"/>
  <c r="E35" i="70"/>
  <c r="E34" i="70"/>
  <c r="E33" i="70"/>
  <c r="E32" i="70"/>
  <c r="E31" i="70"/>
  <c r="E30" i="70"/>
  <c r="E29" i="70"/>
  <c r="E28" i="70"/>
  <c r="E27" i="70"/>
  <c r="E26" i="70"/>
  <c r="E25" i="70"/>
  <c r="E24" i="70"/>
  <c r="E23" i="70"/>
  <c r="E22" i="70"/>
  <c r="E21" i="70"/>
  <c r="E20" i="70"/>
  <c r="E19" i="70"/>
  <c r="E18" i="70"/>
  <c r="E17" i="70"/>
  <c r="F4" i="70"/>
  <c r="I3" i="70"/>
  <c r="H3" i="70"/>
  <c r="G3" i="70"/>
  <c r="F3" i="70"/>
  <c r="I2" i="70"/>
  <c r="H2" i="70"/>
  <c r="G2" i="70"/>
  <c r="F2" i="70"/>
  <c r="X32" i="31"/>
  <c r="S32" i="31"/>
  <c r="N32" i="31"/>
  <c r="I32" i="31"/>
  <c r="X141" i="17"/>
  <c r="S141" i="17"/>
  <c r="N141" i="17"/>
  <c r="I141" i="17"/>
  <c r="X140" i="17"/>
  <c r="S140" i="17"/>
  <c r="N140" i="17"/>
  <c r="I140" i="17"/>
  <c r="X139" i="17"/>
  <c r="S139" i="17"/>
  <c r="N139" i="17"/>
  <c r="I139" i="17"/>
  <c r="X138" i="17"/>
  <c r="S138" i="17"/>
  <c r="N138" i="17"/>
  <c r="I138" i="17"/>
  <c r="X137" i="17"/>
  <c r="S137" i="17"/>
  <c r="N137" i="17"/>
  <c r="I137" i="17"/>
  <c r="X136" i="17"/>
  <c r="S136" i="17"/>
  <c r="N136" i="17"/>
  <c r="I136" i="17"/>
  <c r="X135" i="17"/>
  <c r="S135" i="17"/>
  <c r="N135" i="17"/>
  <c r="I135" i="17"/>
  <c r="X134" i="17"/>
  <c r="S134" i="17"/>
  <c r="N134" i="17"/>
  <c r="I134" i="17"/>
  <c r="X133" i="17"/>
  <c r="S133" i="17"/>
  <c r="N133" i="17"/>
  <c r="I133" i="17"/>
  <c r="X132" i="17"/>
  <c r="S132" i="17"/>
  <c r="N132" i="17"/>
  <c r="I132" i="17"/>
  <c r="X131" i="17"/>
  <c r="S131" i="17"/>
  <c r="N131" i="17"/>
  <c r="I131" i="17"/>
  <c r="X130" i="17"/>
  <c r="S130" i="17"/>
  <c r="N130" i="17"/>
  <c r="I130" i="17"/>
  <c r="X129" i="17"/>
  <c r="S129" i="17"/>
  <c r="N129" i="17"/>
  <c r="I129" i="17"/>
  <c r="X128" i="17"/>
  <c r="S128" i="17"/>
  <c r="N128" i="17"/>
  <c r="I128" i="17"/>
  <c r="X127" i="17"/>
  <c r="S127" i="17"/>
  <c r="N127" i="17"/>
  <c r="I127" i="17"/>
  <c r="X126" i="17"/>
  <c r="S126" i="17"/>
  <c r="N126" i="17"/>
  <c r="I126" i="17"/>
  <c r="X125" i="17"/>
  <c r="S125" i="17"/>
  <c r="N125" i="17"/>
  <c r="I125" i="17"/>
  <c r="X124" i="17"/>
  <c r="S124" i="17"/>
  <c r="N124" i="17"/>
  <c r="I124" i="17"/>
  <c r="X123" i="17"/>
  <c r="S123" i="17"/>
  <c r="N123" i="17"/>
  <c r="I123" i="17"/>
  <c r="X122" i="17"/>
  <c r="S122" i="17"/>
  <c r="N122" i="17"/>
  <c r="I122" i="17"/>
  <c r="X121" i="17"/>
  <c r="S121" i="17"/>
  <c r="N121" i="17"/>
  <c r="I121" i="17"/>
  <c r="X120" i="17"/>
  <c r="S120" i="17"/>
  <c r="N120" i="17"/>
  <c r="I120" i="17"/>
  <c r="X119" i="17"/>
  <c r="S119" i="17"/>
  <c r="N119" i="17"/>
  <c r="I119" i="17"/>
  <c r="X118" i="17"/>
  <c r="S118" i="17"/>
  <c r="N118" i="17"/>
  <c r="I118" i="17"/>
  <c r="X117" i="17"/>
  <c r="S117" i="17"/>
  <c r="N117" i="17"/>
  <c r="I117" i="17"/>
  <c r="X116" i="17"/>
  <c r="S116" i="17"/>
  <c r="N116" i="17"/>
  <c r="I116" i="17"/>
  <c r="X115" i="17"/>
  <c r="S115" i="17"/>
  <c r="N115" i="17"/>
  <c r="I115" i="17"/>
  <c r="X114" i="17"/>
  <c r="S114" i="17"/>
  <c r="N114" i="17"/>
  <c r="I114" i="17"/>
  <c r="X113" i="17"/>
  <c r="S113" i="17"/>
  <c r="N113" i="17"/>
  <c r="I113" i="17"/>
  <c r="X112" i="17"/>
  <c r="S112" i="17"/>
  <c r="N112" i="17"/>
  <c r="I112" i="17"/>
  <c r="X111" i="17"/>
  <c r="S111" i="17"/>
  <c r="N111" i="17"/>
  <c r="I111" i="17"/>
  <c r="X110" i="17"/>
  <c r="S110" i="17"/>
  <c r="N110" i="17"/>
  <c r="I110" i="17"/>
  <c r="X109" i="17"/>
  <c r="S109" i="17"/>
  <c r="N109" i="17"/>
  <c r="I109" i="17"/>
  <c r="X108" i="17"/>
  <c r="S108" i="17"/>
  <c r="N108" i="17"/>
  <c r="I108" i="17"/>
  <c r="X107" i="17"/>
  <c r="S107" i="17"/>
  <c r="N107" i="17"/>
  <c r="I107" i="17"/>
  <c r="X106" i="17"/>
  <c r="S106" i="17"/>
  <c r="N106" i="17"/>
  <c r="I106" i="17"/>
  <c r="X105" i="17"/>
  <c r="S105" i="17"/>
  <c r="N105" i="17"/>
  <c r="I105" i="17"/>
  <c r="X104" i="17"/>
  <c r="S104" i="17"/>
  <c r="N104" i="17"/>
  <c r="I104" i="17"/>
  <c r="X103" i="17"/>
  <c r="S103" i="17"/>
  <c r="N103" i="17"/>
  <c r="I103" i="17"/>
  <c r="X102" i="17"/>
  <c r="S102" i="17"/>
  <c r="N102" i="17"/>
  <c r="I102" i="17"/>
  <c r="X101" i="17"/>
  <c r="S101" i="17"/>
  <c r="N101" i="17"/>
  <c r="I101" i="17"/>
  <c r="X100" i="17"/>
  <c r="S100" i="17"/>
  <c r="N100" i="17"/>
  <c r="I100" i="17"/>
  <c r="X99" i="17"/>
  <c r="S99" i="17"/>
  <c r="N99" i="17"/>
  <c r="I99" i="17"/>
  <c r="X98" i="17"/>
  <c r="S98" i="17"/>
  <c r="N98" i="17"/>
  <c r="I98" i="17"/>
  <c r="X97" i="17"/>
  <c r="S97" i="17"/>
  <c r="N97" i="17"/>
  <c r="I97" i="17"/>
  <c r="X96" i="17"/>
  <c r="S96" i="17"/>
  <c r="N96" i="17"/>
  <c r="I96" i="17"/>
  <c r="X95" i="17"/>
  <c r="S95" i="17"/>
  <c r="N95" i="17"/>
  <c r="I95" i="17"/>
  <c r="X94" i="17"/>
  <c r="S94" i="17"/>
  <c r="N94" i="17"/>
  <c r="I94" i="17"/>
  <c r="X93" i="17"/>
  <c r="S93" i="17"/>
  <c r="N93" i="17"/>
  <c r="I93" i="17"/>
  <c r="X92" i="17"/>
  <c r="S92" i="17"/>
  <c r="N92" i="17"/>
  <c r="I92" i="17"/>
  <c r="X91" i="17"/>
  <c r="S91" i="17"/>
  <c r="N91" i="17"/>
  <c r="I91" i="17"/>
  <c r="X90" i="17"/>
  <c r="S90" i="17"/>
  <c r="N90" i="17"/>
  <c r="I90" i="17"/>
  <c r="X89" i="17"/>
  <c r="S89" i="17"/>
  <c r="N89" i="17"/>
  <c r="I89" i="17"/>
  <c r="X88" i="17"/>
  <c r="S88" i="17"/>
  <c r="N88" i="17"/>
  <c r="I88" i="17"/>
  <c r="X87" i="17"/>
  <c r="S87" i="17"/>
  <c r="N87" i="17"/>
  <c r="I87" i="17"/>
  <c r="X86" i="17"/>
  <c r="S86" i="17"/>
  <c r="N86" i="17"/>
  <c r="I86" i="17"/>
  <c r="X85" i="17"/>
  <c r="S85" i="17"/>
  <c r="N85" i="17"/>
  <c r="I85" i="17"/>
  <c r="X84" i="17"/>
  <c r="S84" i="17"/>
  <c r="N84" i="17"/>
  <c r="I84" i="17"/>
  <c r="X83" i="17"/>
  <c r="S83" i="17"/>
  <c r="N83" i="17"/>
  <c r="I83" i="17"/>
  <c r="X82" i="17"/>
  <c r="S82" i="17"/>
  <c r="N82" i="17"/>
  <c r="I82" i="17"/>
  <c r="X81" i="17"/>
  <c r="S81" i="17"/>
  <c r="N81" i="17"/>
  <c r="I81" i="17"/>
  <c r="X80" i="17"/>
  <c r="S80" i="17"/>
  <c r="N80" i="17"/>
  <c r="I80" i="17"/>
  <c r="X79" i="17"/>
  <c r="S79" i="17"/>
  <c r="N79" i="17"/>
  <c r="I79" i="17"/>
  <c r="X78" i="17"/>
  <c r="S78" i="17"/>
  <c r="N78" i="17"/>
  <c r="I78" i="17"/>
  <c r="X77" i="17"/>
  <c r="S77" i="17"/>
  <c r="N77" i="17"/>
  <c r="I77" i="17"/>
  <c r="X76" i="17"/>
  <c r="S76" i="17"/>
  <c r="N76" i="17"/>
  <c r="I76" i="17"/>
  <c r="X75" i="17"/>
  <c r="S75" i="17"/>
  <c r="N75" i="17"/>
  <c r="I75" i="17"/>
  <c r="X74" i="17"/>
  <c r="S74" i="17"/>
  <c r="N74" i="17"/>
  <c r="I74" i="17"/>
  <c r="X73" i="17"/>
  <c r="S73" i="17"/>
  <c r="N73" i="17"/>
  <c r="I73" i="17"/>
  <c r="X72" i="17"/>
  <c r="S72" i="17"/>
  <c r="N72" i="17"/>
  <c r="I72" i="17"/>
  <c r="X71" i="17"/>
  <c r="S71" i="17"/>
  <c r="N71" i="17"/>
  <c r="I71" i="17"/>
  <c r="X70" i="17"/>
  <c r="S70" i="17"/>
  <c r="N70" i="17"/>
  <c r="I70" i="17"/>
  <c r="X69" i="17"/>
  <c r="S69" i="17"/>
  <c r="N69" i="17"/>
  <c r="I69" i="17"/>
  <c r="X68" i="17"/>
  <c r="S68" i="17"/>
  <c r="N68" i="17"/>
  <c r="I68" i="17"/>
  <c r="X67" i="17"/>
  <c r="S67" i="17"/>
  <c r="N67" i="17"/>
  <c r="I67" i="17"/>
  <c r="X66" i="17"/>
  <c r="S66" i="17"/>
  <c r="N66" i="17"/>
  <c r="I66" i="17"/>
  <c r="X65" i="17"/>
  <c r="S65" i="17"/>
  <c r="N65" i="17"/>
  <c r="I65" i="17"/>
  <c r="X64" i="17"/>
  <c r="S64" i="17"/>
  <c r="N64" i="17"/>
  <c r="I64" i="17"/>
  <c r="X63" i="17"/>
  <c r="S63" i="17"/>
  <c r="N63" i="17"/>
  <c r="I63" i="17"/>
  <c r="X62" i="17"/>
  <c r="S62" i="17"/>
  <c r="N62" i="17"/>
  <c r="I62" i="17"/>
  <c r="X61" i="17"/>
  <c r="S61" i="17"/>
  <c r="N61" i="17"/>
  <c r="I61" i="17"/>
  <c r="X60" i="17"/>
  <c r="S60" i="17"/>
  <c r="N60" i="17"/>
  <c r="I60" i="17"/>
  <c r="X59" i="17"/>
  <c r="S59" i="17"/>
  <c r="N59" i="17"/>
  <c r="I59" i="17"/>
  <c r="X58" i="17"/>
  <c r="S58" i="17"/>
  <c r="N58" i="17"/>
  <c r="I58" i="17"/>
  <c r="X57" i="17"/>
  <c r="S57" i="17"/>
  <c r="N57" i="17"/>
  <c r="I57" i="17"/>
  <c r="X56" i="17"/>
  <c r="S56" i="17"/>
  <c r="N56" i="17"/>
  <c r="I56" i="17"/>
  <c r="X55" i="17"/>
  <c r="S55" i="17"/>
  <c r="N55" i="17"/>
  <c r="I55" i="17"/>
  <c r="X54" i="17"/>
  <c r="S54" i="17"/>
  <c r="N54" i="17"/>
  <c r="I54" i="17"/>
  <c r="X53" i="17"/>
  <c r="S53" i="17"/>
  <c r="N53" i="17"/>
  <c r="I53" i="17"/>
  <c r="X52" i="17"/>
  <c r="S52" i="17"/>
  <c r="N52" i="17"/>
  <c r="I52" i="17"/>
  <c r="X51" i="17"/>
  <c r="S51" i="17"/>
  <c r="N51" i="17"/>
  <c r="I51" i="17"/>
  <c r="X50" i="17"/>
  <c r="S50" i="17"/>
  <c r="N50" i="17"/>
  <c r="I50" i="17"/>
  <c r="X49" i="17"/>
  <c r="S49" i="17"/>
  <c r="N49" i="17"/>
  <c r="I49" i="17"/>
  <c r="X48" i="17"/>
  <c r="S48" i="17"/>
  <c r="N48" i="17"/>
  <c r="I48" i="17"/>
  <c r="X47" i="17"/>
  <c r="S47" i="17"/>
  <c r="N47" i="17"/>
  <c r="I47" i="17"/>
  <c r="X46" i="17"/>
  <c r="S46" i="17"/>
  <c r="N46" i="17"/>
  <c r="I46" i="17"/>
  <c r="X45" i="17"/>
  <c r="S45" i="17"/>
  <c r="N45" i="17"/>
  <c r="I45" i="17"/>
  <c r="X44" i="17"/>
  <c r="S44" i="17"/>
  <c r="N44" i="17"/>
  <c r="I44" i="17"/>
  <c r="X43" i="17"/>
  <c r="S43" i="17"/>
  <c r="N43" i="17"/>
  <c r="I43" i="17"/>
  <c r="X42" i="17"/>
  <c r="S42" i="17"/>
  <c r="N42" i="17"/>
  <c r="I42" i="17"/>
  <c r="X41" i="17"/>
  <c r="S41" i="17"/>
  <c r="N41" i="17"/>
  <c r="I41" i="17"/>
  <c r="E185" i="69"/>
  <c r="E184" i="69"/>
  <c r="E183" i="69"/>
  <c r="E182" i="69"/>
  <c r="E181" i="69"/>
  <c r="E180" i="69"/>
  <c r="E179" i="69"/>
  <c r="E178" i="69"/>
  <c r="E177" i="69"/>
  <c r="E176" i="69"/>
  <c r="E175" i="69"/>
  <c r="E174" i="69"/>
  <c r="E173" i="69"/>
  <c r="E172" i="69"/>
  <c r="E171" i="69"/>
  <c r="E170" i="69"/>
  <c r="E169" i="69"/>
  <c r="E168" i="69"/>
  <c r="E167" i="69"/>
  <c r="E166" i="69"/>
  <c r="E165" i="69"/>
  <c r="E164" i="69"/>
  <c r="E163" i="69"/>
  <c r="E162" i="69"/>
  <c r="E161" i="69"/>
  <c r="E160" i="69"/>
  <c r="E159" i="69"/>
  <c r="E158" i="69"/>
  <c r="E157" i="69"/>
  <c r="E156" i="69"/>
  <c r="E155" i="69"/>
  <c r="E154" i="69"/>
  <c r="E153" i="69"/>
  <c r="E152" i="69"/>
  <c r="E151" i="69"/>
  <c r="E150" i="69"/>
  <c r="E149" i="69"/>
  <c r="E148" i="69"/>
  <c r="E147" i="69"/>
  <c r="E146" i="69"/>
  <c r="E145" i="69"/>
  <c r="E144" i="69"/>
  <c r="E143" i="69"/>
  <c r="E142" i="69"/>
  <c r="E141" i="69"/>
  <c r="E140" i="69"/>
  <c r="E139" i="69"/>
  <c r="E138" i="69"/>
  <c r="E137" i="69"/>
  <c r="E136" i="69"/>
  <c r="E135" i="69"/>
  <c r="E134" i="69"/>
  <c r="E133" i="69"/>
  <c r="E132" i="69"/>
  <c r="E131" i="69"/>
  <c r="E130" i="69"/>
  <c r="E129" i="69"/>
  <c r="E128" i="69"/>
  <c r="E127" i="69"/>
  <c r="E126" i="69"/>
  <c r="E125" i="69"/>
  <c r="E124" i="69"/>
  <c r="E123" i="69"/>
  <c r="E122" i="69"/>
  <c r="E121" i="69"/>
  <c r="E120" i="69"/>
  <c r="E119" i="69"/>
  <c r="E118" i="69"/>
  <c r="E117" i="69"/>
  <c r="E116" i="69"/>
  <c r="E115" i="69"/>
  <c r="E114" i="69"/>
  <c r="E113" i="69"/>
  <c r="E112" i="69"/>
  <c r="E111" i="69"/>
  <c r="E110" i="69"/>
  <c r="E109" i="69"/>
  <c r="E108" i="69"/>
  <c r="E107" i="69"/>
  <c r="E106" i="69"/>
  <c r="E105" i="69"/>
  <c r="E104" i="69"/>
  <c r="E103" i="69"/>
  <c r="E102" i="69"/>
  <c r="E101" i="69"/>
  <c r="E100" i="69"/>
  <c r="E99" i="69"/>
  <c r="E98" i="69"/>
  <c r="E97" i="69"/>
  <c r="E96" i="69"/>
  <c r="E95" i="69"/>
  <c r="E94" i="69"/>
  <c r="E93" i="69"/>
  <c r="E92" i="69"/>
  <c r="E91" i="69"/>
  <c r="E90" i="69"/>
  <c r="E89" i="69"/>
  <c r="E88" i="69"/>
  <c r="E87" i="69"/>
  <c r="E86" i="69"/>
  <c r="E85" i="69"/>
  <c r="E84" i="69"/>
  <c r="E83" i="69"/>
  <c r="E82" i="69"/>
  <c r="E81" i="69"/>
  <c r="E80" i="69"/>
  <c r="E79" i="69"/>
  <c r="E78" i="69"/>
  <c r="E77" i="69"/>
  <c r="E76" i="69"/>
  <c r="E75" i="69"/>
  <c r="E74" i="69"/>
  <c r="E73" i="69"/>
  <c r="E72" i="69"/>
  <c r="E71" i="69"/>
  <c r="E70" i="69"/>
  <c r="E69" i="69"/>
  <c r="E68" i="69"/>
  <c r="E67" i="69"/>
  <c r="E66" i="69"/>
  <c r="E65" i="69"/>
  <c r="E64" i="69"/>
  <c r="E63" i="69"/>
  <c r="E62" i="69"/>
  <c r="E61" i="69"/>
  <c r="E60" i="69"/>
  <c r="E59" i="69"/>
  <c r="E58" i="69"/>
  <c r="E57" i="69"/>
  <c r="E56" i="69"/>
  <c r="E55" i="69"/>
  <c r="E54" i="69"/>
  <c r="E53" i="69"/>
  <c r="E52" i="69"/>
  <c r="E51" i="69"/>
  <c r="E50" i="69"/>
  <c r="E49" i="69"/>
  <c r="E48" i="69"/>
  <c r="E47" i="69"/>
  <c r="E46" i="69"/>
  <c r="E45" i="69"/>
  <c r="E44" i="69"/>
  <c r="E43" i="69"/>
  <c r="E42" i="69"/>
  <c r="E41" i="69"/>
  <c r="E40" i="69"/>
  <c r="E39" i="69"/>
  <c r="E38" i="69"/>
  <c r="E37" i="69"/>
  <c r="E36" i="69"/>
  <c r="E35" i="69"/>
  <c r="E34" i="69"/>
  <c r="E33" i="69"/>
  <c r="E32" i="69"/>
  <c r="E31" i="69"/>
  <c r="E30" i="69"/>
  <c r="E29" i="69"/>
  <c r="E28" i="69"/>
  <c r="E27" i="69"/>
  <c r="E26" i="69"/>
  <c r="E25" i="69"/>
  <c r="E24" i="69"/>
  <c r="E23" i="69"/>
  <c r="E22" i="69"/>
  <c r="E21" i="69"/>
  <c r="E20" i="69"/>
  <c r="E19" i="69"/>
  <c r="E18" i="69"/>
  <c r="E17" i="69"/>
  <c r="F4" i="69"/>
  <c r="I3" i="69"/>
  <c r="H3" i="69"/>
  <c r="G3" i="69"/>
  <c r="F3" i="69"/>
  <c r="I2" i="69"/>
  <c r="H2" i="69"/>
  <c r="G2" i="69"/>
  <c r="F2" i="69"/>
  <c r="E231" i="68"/>
  <c r="E230" i="68"/>
  <c r="E229" i="68"/>
  <c r="E228" i="68"/>
  <c r="E227" i="68"/>
  <c r="E226" i="68"/>
  <c r="E225" i="68"/>
  <c r="E224" i="68"/>
  <c r="E223" i="68"/>
  <c r="E222" i="68"/>
  <c r="E221" i="68"/>
  <c r="E220" i="68"/>
  <c r="E219" i="68"/>
  <c r="E218" i="68"/>
  <c r="E217" i="68"/>
  <c r="E216" i="68"/>
  <c r="E215" i="68"/>
  <c r="E214" i="68"/>
  <c r="E213" i="68"/>
  <c r="E212" i="68"/>
  <c r="E211" i="68"/>
  <c r="E210" i="68"/>
  <c r="E209" i="68"/>
  <c r="E208" i="68"/>
  <c r="E207" i="68"/>
  <c r="E206" i="68"/>
  <c r="E205" i="68"/>
  <c r="E204" i="68"/>
  <c r="E203" i="68"/>
  <c r="E202" i="68"/>
  <c r="E201" i="68"/>
  <c r="E200" i="68"/>
  <c r="E199" i="68"/>
  <c r="E198" i="68"/>
  <c r="E197" i="68"/>
  <c r="E196" i="68"/>
  <c r="E195" i="68"/>
  <c r="E194" i="68"/>
  <c r="E193" i="68"/>
  <c r="E192" i="68"/>
  <c r="E191" i="68"/>
  <c r="E190" i="68"/>
  <c r="E189" i="68"/>
  <c r="E188" i="68"/>
  <c r="E187" i="68"/>
  <c r="E186" i="68"/>
  <c r="E185" i="68"/>
  <c r="E184" i="68"/>
  <c r="E183" i="68"/>
  <c r="E182" i="68"/>
  <c r="E181" i="68"/>
  <c r="E180" i="68"/>
  <c r="E179" i="68"/>
  <c r="E178" i="68"/>
  <c r="E177" i="68"/>
  <c r="E176" i="68"/>
  <c r="E175" i="68"/>
  <c r="E174" i="68"/>
  <c r="E173" i="68"/>
  <c r="E172" i="68"/>
  <c r="E171" i="68"/>
  <c r="E170" i="68"/>
  <c r="E169" i="68"/>
  <c r="E168" i="68"/>
  <c r="E167" i="68"/>
  <c r="E166" i="68"/>
  <c r="E165" i="68"/>
  <c r="E164" i="68"/>
  <c r="E163" i="68"/>
  <c r="E162" i="68"/>
  <c r="E161" i="68"/>
  <c r="E160" i="68"/>
  <c r="E159" i="68"/>
  <c r="E158" i="68"/>
  <c r="E157" i="68"/>
  <c r="E156" i="68"/>
  <c r="E155" i="68"/>
  <c r="E154" i="68"/>
  <c r="E153" i="68"/>
  <c r="E152" i="68"/>
  <c r="E151" i="68"/>
  <c r="E150" i="68"/>
  <c r="E149" i="68"/>
  <c r="E148" i="68"/>
  <c r="E147" i="68"/>
  <c r="E146" i="68"/>
  <c r="E145" i="68"/>
  <c r="E144" i="68"/>
  <c r="E143" i="68"/>
  <c r="E142" i="68"/>
  <c r="E141" i="68"/>
  <c r="E140" i="68"/>
  <c r="E139" i="68"/>
  <c r="E138" i="68"/>
  <c r="E137" i="68"/>
  <c r="E136" i="68"/>
  <c r="E135" i="68"/>
  <c r="E134" i="68"/>
  <c r="E133" i="68"/>
  <c r="E132" i="68"/>
  <c r="E131" i="68"/>
  <c r="E130" i="68"/>
  <c r="E129" i="68"/>
  <c r="E128" i="68"/>
  <c r="E127" i="68"/>
  <c r="E126" i="68"/>
  <c r="E125" i="68"/>
  <c r="E124" i="68"/>
  <c r="E123" i="68"/>
  <c r="E122" i="68"/>
  <c r="E121" i="68"/>
  <c r="E120" i="68"/>
  <c r="E119" i="68"/>
  <c r="E118" i="68"/>
  <c r="E117" i="68"/>
  <c r="E116" i="68"/>
  <c r="E115" i="68"/>
  <c r="E114" i="68"/>
  <c r="E113" i="68"/>
  <c r="E112" i="68"/>
  <c r="E111" i="68"/>
  <c r="E110" i="68"/>
  <c r="E109" i="68"/>
  <c r="E108" i="68"/>
  <c r="E107" i="68"/>
  <c r="E106" i="68"/>
  <c r="E105" i="68"/>
  <c r="E104" i="68"/>
  <c r="E103" i="68"/>
  <c r="E102" i="68"/>
  <c r="E101" i="68"/>
  <c r="E100" i="68"/>
  <c r="E99" i="68"/>
  <c r="E98" i="68"/>
  <c r="E97" i="68"/>
  <c r="E96" i="68"/>
  <c r="E95" i="68"/>
  <c r="E94" i="68"/>
  <c r="E93" i="68"/>
  <c r="E92" i="68"/>
  <c r="E91" i="68"/>
  <c r="E90" i="68"/>
  <c r="E89" i="68"/>
  <c r="E88" i="68"/>
  <c r="E87" i="68"/>
  <c r="E86" i="68"/>
  <c r="E85" i="68"/>
  <c r="E84" i="68"/>
  <c r="E83" i="68"/>
  <c r="E82" i="68"/>
  <c r="E81" i="68"/>
  <c r="E80" i="68"/>
  <c r="E79" i="68"/>
  <c r="E78" i="68"/>
  <c r="E77" i="68"/>
  <c r="E76" i="68"/>
  <c r="E75" i="68"/>
  <c r="E74" i="68"/>
  <c r="E73" i="68"/>
  <c r="E72" i="68"/>
  <c r="E71" i="68"/>
  <c r="E70" i="68"/>
  <c r="E69" i="68"/>
  <c r="E68" i="68"/>
  <c r="E67" i="68"/>
  <c r="E66" i="68"/>
  <c r="E65" i="68"/>
  <c r="E64" i="68"/>
  <c r="E63" i="68"/>
  <c r="E62" i="68"/>
  <c r="E61" i="68"/>
  <c r="E60" i="68"/>
  <c r="E59" i="68"/>
  <c r="E58" i="68"/>
  <c r="E57" i="68"/>
  <c r="E56" i="68"/>
  <c r="E55" i="68"/>
  <c r="E54" i="68"/>
  <c r="E53" i="68"/>
  <c r="E52" i="68"/>
  <c r="E51" i="68"/>
  <c r="E50" i="68"/>
  <c r="E49" i="68"/>
  <c r="E48" i="68"/>
  <c r="E47" i="68"/>
  <c r="E46" i="68"/>
  <c r="E45" i="68"/>
  <c r="E44" i="68"/>
  <c r="E43" i="68"/>
  <c r="E42" i="68"/>
  <c r="E41" i="68"/>
  <c r="E40" i="68"/>
  <c r="E39" i="68"/>
  <c r="E38" i="68"/>
  <c r="E37" i="68"/>
  <c r="E36" i="68"/>
  <c r="E35" i="68"/>
  <c r="E34" i="68"/>
  <c r="E33" i="68"/>
  <c r="E32" i="68"/>
  <c r="E31" i="68"/>
  <c r="E30" i="68"/>
  <c r="E29" i="68"/>
  <c r="E28" i="68"/>
  <c r="E27" i="68"/>
  <c r="E26" i="68"/>
  <c r="E25" i="68"/>
  <c r="E24" i="68"/>
  <c r="E23" i="68"/>
  <c r="E22" i="68"/>
  <c r="E21" i="68"/>
  <c r="E20" i="68"/>
  <c r="E19" i="68"/>
  <c r="E18" i="68"/>
  <c r="E17" i="68"/>
  <c r="F4" i="68"/>
  <c r="I3" i="68"/>
  <c r="H3" i="68"/>
  <c r="G3" i="68"/>
  <c r="F3" i="68"/>
  <c r="I2" i="68"/>
  <c r="H2" i="68"/>
  <c r="G2" i="68"/>
  <c r="F2" i="68"/>
  <c r="X132" i="30"/>
  <c r="S132" i="30"/>
  <c r="N132" i="30"/>
  <c r="I132" i="30"/>
  <c r="X131" i="30"/>
  <c r="S131" i="30"/>
  <c r="N131" i="30"/>
  <c r="I131" i="30"/>
  <c r="X130" i="30"/>
  <c r="S130" i="30"/>
  <c r="N130" i="30"/>
  <c r="I130" i="30"/>
  <c r="X129" i="30"/>
  <c r="S129" i="30"/>
  <c r="N129" i="30"/>
  <c r="I129" i="30"/>
  <c r="X128" i="30"/>
  <c r="S128" i="30"/>
  <c r="N128" i="30"/>
  <c r="I128" i="30"/>
  <c r="X127" i="30"/>
  <c r="S127" i="30"/>
  <c r="N127" i="30"/>
  <c r="I127" i="30"/>
  <c r="X126" i="30"/>
  <c r="S126" i="30"/>
  <c r="N126" i="30"/>
  <c r="I126" i="30"/>
  <c r="X125" i="30"/>
  <c r="S125" i="30"/>
  <c r="N125" i="30"/>
  <c r="I125" i="30"/>
  <c r="X124" i="30"/>
  <c r="S124" i="30"/>
  <c r="N124" i="30"/>
  <c r="I124" i="30"/>
  <c r="X123" i="30"/>
  <c r="S123" i="30"/>
  <c r="N123" i="30"/>
  <c r="I123" i="30"/>
  <c r="X122" i="30"/>
  <c r="S122" i="30"/>
  <c r="N122" i="30"/>
  <c r="I122" i="30"/>
  <c r="X121" i="30"/>
  <c r="S121" i="30"/>
  <c r="N121" i="30"/>
  <c r="I121" i="30"/>
  <c r="X120" i="30"/>
  <c r="S120" i="30"/>
  <c r="N120" i="30"/>
  <c r="I120" i="30"/>
  <c r="X119" i="30"/>
  <c r="S119" i="30"/>
  <c r="N119" i="30"/>
  <c r="I119" i="30"/>
  <c r="X118" i="30"/>
  <c r="S118" i="30"/>
  <c r="N118" i="30"/>
  <c r="I118" i="30"/>
  <c r="X117" i="30"/>
  <c r="S117" i="30"/>
  <c r="N117" i="30"/>
  <c r="I117" i="30"/>
  <c r="X116" i="30"/>
  <c r="S116" i="30"/>
  <c r="N116" i="30"/>
  <c r="I116" i="30"/>
  <c r="X115" i="30"/>
  <c r="S115" i="30"/>
  <c r="N115" i="30"/>
  <c r="I115" i="30"/>
  <c r="X114" i="30"/>
  <c r="S114" i="30"/>
  <c r="N114" i="30"/>
  <c r="I114" i="30"/>
  <c r="X113" i="30"/>
  <c r="S113" i="30"/>
  <c r="N113" i="30"/>
  <c r="I113" i="30"/>
  <c r="X112" i="30"/>
  <c r="S112" i="30"/>
  <c r="N112" i="30"/>
  <c r="I112" i="30"/>
  <c r="X111" i="30"/>
  <c r="S111" i="30"/>
  <c r="N111" i="30"/>
  <c r="I111" i="30"/>
  <c r="X110" i="30"/>
  <c r="S110" i="30"/>
  <c r="N110" i="30"/>
  <c r="I110" i="30"/>
  <c r="X109" i="30"/>
  <c r="S109" i="30"/>
  <c r="N109" i="30"/>
  <c r="I109" i="30"/>
  <c r="X108" i="30"/>
  <c r="S108" i="30"/>
  <c r="N108" i="30"/>
  <c r="I108" i="30"/>
  <c r="X107" i="30"/>
  <c r="S107" i="30"/>
  <c r="N107" i="30"/>
  <c r="I107" i="30"/>
  <c r="X106" i="30"/>
  <c r="S106" i="30"/>
  <c r="N106" i="30"/>
  <c r="I106" i="30"/>
  <c r="X105" i="30"/>
  <c r="S105" i="30"/>
  <c r="N105" i="30"/>
  <c r="I105" i="30"/>
  <c r="X104" i="30"/>
  <c r="S104" i="30"/>
  <c r="N104" i="30"/>
  <c r="I104" i="30"/>
  <c r="X103" i="30"/>
  <c r="S103" i="30"/>
  <c r="N103" i="30"/>
  <c r="I103" i="30"/>
  <c r="X102" i="30"/>
  <c r="S102" i="30"/>
  <c r="N102" i="30"/>
  <c r="I102" i="30"/>
  <c r="X101" i="30"/>
  <c r="S101" i="30"/>
  <c r="N101" i="30"/>
  <c r="I101" i="30"/>
  <c r="X100" i="30"/>
  <c r="S100" i="30"/>
  <c r="N100" i="30"/>
  <c r="I100" i="30"/>
  <c r="X99" i="30"/>
  <c r="S99" i="30"/>
  <c r="N99" i="30"/>
  <c r="I99" i="30"/>
  <c r="X98" i="30"/>
  <c r="S98" i="30"/>
  <c r="N98" i="30"/>
  <c r="I98" i="30"/>
  <c r="X97" i="30"/>
  <c r="S97" i="30"/>
  <c r="N97" i="30"/>
  <c r="I97" i="30"/>
  <c r="X96" i="30"/>
  <c r="S96" i="30"/>
  <c r="N96" i="30"/>
  <c r="I96" i="30"/>
  <c r="X95" i="30"/>
  <c r="S95" i="30"/>
  <c r="N95" i="30"/>
  <c r="I95" i="30"/>
  <c r="X94" i="30"/>
  <c r="S94" i="30"/>
  <c r="N94" i="30"/>
  <c r="I94" i="30"/>
  <c r="X93" i="30"/>
  <c r="S93" i="30"/>
  <c r="N93" i="30"/>
  <c r="I93" i="30"/>
  <c r="X92" i="30"/>
  <c r="S92" i="30"/>
  <c r="N92" i="30"/>
  <c r="I92" i="30"/>
  <c r="X91" i="30"/>
  <c r="S91" i="30"/>
  <c r="N91" i="30"/>
  <c r="I91" i="30"/>
  <c r="X90" i="30"/>
  <c r="S90" i="30"/>
  <c r="N90" i="30"/>
  <c r="I90" i="30"/>
  <c r="X89" i="30"/>
  <c r="S89" i="30"/>
  <c r="N89" i="30"/>
  <c r="I89" i="30"/>
  <c r="X88" i="30"/>
  <c r="S88" i="30"/>
  <c r="N88" i="30"/>
  <c r="I88" i="30"/>
  <c r="X87" i="30"/>
  <c r="S87" i="30"/>
  <c r="N87" i="30"/>
  <c r="I87" i="30"/>
  <c r="X86" i="30"/>
  <c r="S86" i="30"/>
  <c r="N86" i="30"/>
  <c r="I86" i="30"/>
  <c r="X85" i="30"/>
  <c r="S85" i="30"/>
  <c r="N85" i="30"/>
  <c r="I85" i="30"/>
  <c r="X84" i="30"/>
  <c r="S84" i="30"/>
  <c r="N84" i="30"/>
  <c r="I84" i="30"/>
  <c r="X83" i="30"/>
  <c r="S83" i="30"/>
  <c r="N83" i="30"/>
  <c r="I83" i="30"/>
  <c r="X82" i="30"/>
  <c r="S82" i="30"/>
  <c r="N82" i="30"/>
  <c r="I82" i="30"/>
  <c r="X81" i="30"/>
  <c r="S81" i="30"/>
  <c r="N81" i="30"/>
  <c r="I81" i="30"/>
  <c r="X80" i="30"/>
  <c r="S80" i="30"/>
  <c r="N80" i="30"/>
  <c r="I80" i="30"/>
  <c r="X79" i="30"/>
  <c r="S79" i="30"/>
  <c r="N79" i="30"/>
  <c r="I79" i="30"/>
  <c r="X78" i="30"/>
  <c r="S78" i="30"/>
  <c r="N78" i="30"/>
  <c r="I78" i="30"/>
  <c r="X77" i="30"/>
  <c r="S77" i="30"/>
  <c r="N77" i="30"/>
  <c r="I77" i="30"/>
  <c r="X76" i="30"/>
  <c r="S76" i="30"/>
  <c r="N76" i="30"/>
  <c r="I76" i="30"/>
  <c r="X75" i="30"/>
  <c r="S75" i="30"/>
  <c r="N75" i="30"/>
  <c r="I75" i="30"/>
  <c r="X74" i="30"/>
  <c r="S74" i="30"/>
  <c r="N74" i="30"/>
  <c r="I74" i="30"/>
  <c r="X73" i="30"/>
  <c r="S73" i="30"/>
  <c r="N73" i="30"/>
  <c r="I73" i="30"/>
  <c r="X72" i="30"/>
  <c r="S72" i="30"/>
  <c r="N72" i="30"/>
  <c r="I72" i="30"/>
  <c r="X71" i="30"/>
  <c r="S71" i="30"/>
  <c r="N71" i="30"/>
  <c r="I71" i="30"/>
  <c r="X70" i="30"/>
  <c r="S70" i="30"/>
  <c r="N70" i="30"/>
  <c r="I70" i="30"/>
  <c r="X69" i="30"/>
  <c r="S69" i="30"/>
  <c r="N69" i="30"/>
  <c r="I69" i="30"/>
  <c r="X68" i="30"/>
  <c r="S68" i="30"/>
  <c r="N68" i="30"/>
  <c r="I68" i="30"/>
  <c r="X67" i="30"/>
  <c r="S67" i="30"/>
  <c r="N67" i="30"/>
  <c r="I67" i="30"/>
  <c r="X66" i="30"/>
  <c r="S66" i="30"/>
  <c r="N66" i="30"/>
  <c r="I66" i="30"/>
  <c r="X65" i="30"/>
  <c r="S65" i="30"/>
  <c r="N65" i="30"/>
  <c r="I65" i="30"/>
  <c r="X64" i="30"/>
  <c r="S64" i="30"/>
  <c r="N64" i="30"/>
  <c r="I64" i="30"/>
  <c r="X63" i="30"/>
  <c r="S63" i="30"/>
  <c r="N63" i="30"/>
  <c r="I63" i="30"/>
  <c r="X62" i="30"/>
  <c r="S62" i="30"/>
  <c r="N62" i="30"/>
  <c r="I62" i="30"/>
  <c r="X61" i="30"/>
  <c r="S61" i="30"/>
  <c r="N61" i="30"/>
  <c r="I61" i="30"/>
  <c r="X60" i="30"/>
  <c r="S60" i="30"/>
  <c r="N60" i="30"/>
  <c r="I60" i="30"/>
  <c r="X59" i="30"/>
  <c r="S59" i="30"/>
  <c r="N59" i="30"/>
  <c r="I59" i="30"/>
  <c r="X58" i="30"/>
  <c r="S58" i="30"/>
  <c r="N58" i="30"/>
  <c r="I58" i="30"/>
  <c r="X57" i="30"/>
  <c r="S57" i="30"/>
  <c r="N57" i="30"/>
  <c r="I57" i="30"/>
  <c r="X56" i="30"/>
  <c r="S56" i="30"/>
  <c r="N56" i="30"/>
  <c r="I56" i="30"/>
  <c r="X55" i="30"/>
  <c r="S55" i="30"/>
  <c r="N55" i="30"/>
  <c r="I55" i="30"/>
  <c r="X54" i="30"/>
  <c r="S54" i="30"/>
  <c r="N54" i="30"/>
  <c r="I54" i="30"/>
  <c r="X53" i="30"/>
  <c r="S53" i="30"/>
  <c r="N53" i="30"/>
  <c r="I53" i="30"/>
  <c r="X52" i="30"/>
  <c r="S52" i="30"/>
  <c r="N52" i="30"/>
  <c r="I52" i="30"/>
  <c r="X51" i="30"/>
  <c r="S51" i="30"/>
  <c r="N51" i="30"/>
  <c r="I51" i="30"/>
  <c r="X50" i="30"/>
  <c r="S50" i="30"/>
  <c r="N50" i="30"/>
  <c r="I50" i="30"/>
  <c r="X49" i="30"/>
  <c r="S49" i="30"/>
  <c r="N49" i="30"/>
  <c r="I49" i="30"/>
  <c r="X48" i="30"/>
  <c r="S48" i="30"/>
  <c r="N48" i="30"/>
  <c r="I48" i="30"/>
  <c r="X47" i="30"/>
  <c r="S47" i="30"/>
  <c r="N47" i="30"/>
  <c r="I47" i="30"/>
  <c r="X46" i="30"/>
  <c r="S46" i="30"/>
  <c r="N46" i="30"/>
  <c r="I46" i="30"/>
  <c r="X45" i="30"/>
  <c r="S45" i="30"/>
  <c r="N45" i="30"/>
  <c r="I45" i="30"/>
  <c r="X44" i="30"/>
  <c r="S44" i="30"/>
  <c r="N44" i="30"/>
  <c r="I44" i="30"/>
  <c r="X43" i="30"/>
  <c r="S43" i="30"/>
  <c r="N43" i="30"/>
  <c r="I43" i="30"/>
  <c r="X42" i="30"/>
  <c r="S42" i="30"/>
  <c r="N42" i="30"/>
  <c r="I42" i="30"/>
  <c r="X41" i="30"/>
  <c r="S41" i="30"/>
  <c r="N41" i="30"/>
  <c r="I41" i="30"/>
  <c r="X40" i="30"/>
  <c r="S40" i="30"/>
  <c r="N40" i="30"/>
  <c r="I40" i="30"/>
  <c r="X39" i="30"/>
  <c r="S39" i="30"/>
  <c r="N39" i="30"/>
  <c r="I39" i="30"/>
  <c r="X38" i="30"/>
  <c r="S38" i="30"/>
  <c r="N38" i="30"/>
  <c r="I38" i="30"/>
  <c r="X37" i="30"/>
  <c r="S37" i="30"/>
  <c r="N37" i="30"/>
  <c r="I37" i="30"/>
  <c r="X36" i="30"/>
  <c r="S36" i="30"/>
  <c r="N36" i="30"/>
  <c r="I36" i="30"/>
  <c r="X35" i="30"/>
  <c r="S35" i="30"/>
  <c r="N35" i="30"/>
  <c r="I35" i="30"/>
  <c r="X34" i="30"/>
  <c r="S34" i="30"/>
  <c r="N34" i="30"/>
  <c r="I34" i="30"/>
  <c r="X33" i="30"/>
  <c r="S33" i="30"/>
  <c r="N33" i="30"/>
  <c r="I33" i="30"/>
  <c r="X32" i="30"/>
  <c r="S32" i="30"/>
  <c r="N32" i="30"/>
  <c r="I32" i="30"/>
  <c r="X141" i="28"/>
  <c r="S141" i="28"/>
  <c r="N141" i="28"/>
  <c r="I141" i="28"/>
  <c r="X140" i="28"/>
  <c r="S140" i="28"/>
  <c r="N140" i="28"/>
  <c r="I140" i="28"/>
  <c r="X139" i="28"/>
  <c r="S139" i="28"/>
  <c r="N139" i="28"/>
  <c r="I139" i="28"/>
  <c r="X138" i="28"/>
  <c r="S138" i="28"/>
  <c r="N138" i="28"/>
  <c r="I138" i="28"/>
  <c r="X137" i="28"/>
  <c r="S137" i="28"/>
  <c r="N137" i="28"/>
  <c r="I137" i="28"/>
  <c r="X136" i="28"/>
  <c r="S136" i="28"/>
  <c r="N136" i="28"/>
  <c r="I136" i="28"/>
  <c r="X135" i="28"/>
  <c r="S135" i="28"/>
  <c r="N135" i="28"/>
  <c r="I135" i="28"/>
  <c r="X134" i="28"/>
  <c r="S134" i="28"/>
  <c r="N134" i="28"/>
  <c r="I134" i="28"/>
  <c r="X133" i="28"/>
  <c r="S133" i="28"/>
  <c r="N133" i="28"/>
  <c r="I133" i="28"/>
  <c r="X132" i="28"/>
  <c r="S132" i="28"/>
  <c r="N132" i="28"/>
  <c r="I132" i="28"/>
  <c r="X131" i="28"/>
  <c r="S131" i="28"/>
  <c r="N131" i="28"/>
  <c r="I131" i="28"/>
  <c r="X130" i="28"/>
  <c r="S130" i="28"/>
  <c r="N130" i="28"/>
  <c r="I130" i="28"/>
  <c r="X129" i="28"/>
  <c r="S129" i="28"/>
  <c r="N129" i="28"/>
  <c r="I129" i="28"/>
  <c r="X128" i="28"/>
  <c r="S128" i="28"/>
  <c r="N128" i="28"/>
  <c r="I128" i="28"/>
  <c r="X127" i="28"/>
  <c r="S127" i="28"/>
  <c r="N127" i="28"/>
  <c r="I127" i="28"/>
  <c r="X126" i="28"/>
  <c r="S126" i="28"/>
  <c r="N126" i="28"/>
  <c r="I126" i="28"/>
  <c r="X125" i="28"/>
  <c r="S125" i="28"/>
  <c r="N125" i="28"/>
  <c r="I125" i="28"/>
  <c r="X124" i="28"/>
  <c r="S124" i="28"/>
  <c r="N124" i="28"/>
  <c r="I124" i="28"/>
  <c r="X123" i="28"/>
  <c r="S123" i="28"/>
  <c r="N123" i="28"/>
  <c r="I123" i="28"/>
  <c r="X122" i="28"/>
  <c r="S122" i="28"/>
  <c r="N122" i="28"/>
  <c r="I122" i="28"/>
  <c r="X121" i="28"/>
  <c r="S121" i="28"/>
  <c r="N121" i="28"/>
  <c r="I121" i="28"/>
  <c r="X120" i="28"/>
  <c r="S120" i="28"/>
  <c r="N120" i="28"/>
  <c r="I120" i="28"/>
  <c r="X119" i="28"/>
  <c r="S119" i="28"/>
  <c r="N119" i="28"/>
  <c r="I119" i="28"/>
  <c r="X118" i="28"/>
  <c r="S118" i="28"/>
  <c r="N118" i="28"/>
  <c r="I118" i="28"/>
  <c r="X117" i="28"/>
  <c r="S117" i="28"/>
  <c r="N117" i="28"/>
  <c r="I117" i="28"/>
  <c r="X116" i="28"/>
  <c r="S116" i="28"/>
  <c r="N116" i="28"/>
  <c r="I116" i="28"/>
  <c r="X115" i="28"/>
  <c r="S115" i="28"/>
  <c r="N115" i="28"/>
  <c r="I115" i="28"/>
  <c r="X114" i="28"/>
  <c r="S114" i="28"/>
  <c r="N114" i="28"/>
  <c r="I114" i="28"/>
  <c r="X113" i="28"/>
  <c r="S113" i="28"/>
  <c r="N113" i="28"/>
  <c r="I113" i="28"/>
  <c r="X112" i="28"/>
  <c r="S112" i="28"/>
  <c r="N112" i="28"/>
  <c r="I112" i="28"/>
  <c r="X111" i="28"/>
  <c r="S111" i="28"/>
  <c r="N111" i="28"/>
  <c r="I111" i="28"/>
  <c r="X110" i="28"/>
  <c r="S110" i="28"/>
  <c r="N110" i="28"/>
  <c r="I110" i="28"/>
  <c r="X109" i="28"/>
  <c r="S109" i="28"/>
  <c r="N109" i="28"/>
  <c r="I109" i="28"/>
  <c r="X108" i="28"/>
  <c r="S108" i="28"/>
  <c r="N108" i="28"/>
  <c r="I108" i="28"/>
  <c r="X107" i="28"/>
  <c r="S107" i="28"/>
  <c r="N107" i="28"/>
  <c r="I107" i="28"/>
  <c r="X106" i="28"/>
  <c r="S106" i="28"/>
  <c r="N106" i="28"/>
  <c r="I106" i="28"/>
  <c r="X105" i="28"/>
  <c r="S105" i="28"/>
  <c r="N105" i="28"/>
  <c r="I105" i="28"/>
  <c r="X104" i="28"/>
  <c r="S104" i="28"/>
  <c r="N104" i="28"/>
  <c r="I104" i="28"/>
  <c r="X103" i="28"/>
  <c r="S103" i="28"/>
  <c r="N103" i="28"/>
  <c r="I103" i="28"/>
  <c r="X102" i="28"/>
  <c r="S102" i="28"/>
  <c r="N102" i="28"/>
  <c r="I102" i="28"/>
  <c r="X101" i="28"/>
  <c r="S101" i="28"/>
  <c r="N101" i="28"/>
  <c r="I101" i="28"/>
  <c r="X100" i="28"/>
  <c r="S100" i="28"/>
  <c r="N100" i="28"/>
  <c r="I100" i="28"/>
  <c r="X99" i="28"/>
  <c r="S99" i="28"/>
  <c r="N99" i="28"/>
  <c r="I99" i="28"/>
  <c r="X98" i="28"/>
  <c r="S98" i="28"/>
  <c r="N98" i="28"/>
  <c r="I98" i="28"/>
  <c r="X97" i="28"/>
  <c r="S97" i="28"/>
  <c r="N97" i="28"/>
  <c r="I97" i="28"/>
  <c r="X96" i="28"/>
  <c r="S96" i="28"/>
  <c r="N96" i="28"/>
  <c r="I96" i="28"/>
  <c r="X95" i="28"/>
  <c r="S95" i="28"/>
  <c r="N95" i="28"/>
  <c r="I95" i="28"/>
  <c r="X94" i="28"/>
  <c r="S94" i="28"/>
  <c r="N94" i="28"/>
  <c r="I94" i="28"/>
  <c r="X93" i="28"/>
  <c r="S93" i="28"/>
  <c r="N93" i="28"/>
  <c r="I93" i="28"/>
  <c r="X92" i="28"/>
  <c r="S92" i="28"/>
  <c r="N92" i="28"/>
  <c r="I92" i="28"/>
  <c r="X91" i="28"/>
  <c r="S91" i="28"/>
  <c r="N91" i="28"/>
  <c r="I91" i="28"/>
  <c r="X90" i="28"/>
  <c r="S90" i="28"/>
  <c r="N90" i="28"/>
  <c r="I90" i="28"/>
  <c r="X89" i="28"/>
  <c r="S89" i="28"/>
  <c r="N89" i="28"/>
  <c r="I89" i="28"/>
  <c r="X88" i="28"/>
  <c r="S88" i="28"/>
  <c r="N88" i="28"/>
  <c r="I88" i="28"/>
  <c r="X87" i="28"/>
  <c r="S87" i="28"/>
  <c r="N87" i="28"/>
  <c r="I87" i="28"/>
  <c r="X86" i="28"/>
  <c r="S86" i="28"/>
  <c r="N86" i="28"/>
  <c r="I86" i="28"/>
  <c r="X85" i="28"/>
  <c r="S85" i="28"/>
  <c r="N85" i="28"/>
  <c r="I85" i="28"/>
  <c r="X84" i="28"/>
  <c r="S84" i="28"/>
  <c r="N84" i="28"/>
  <c r="I84" i="28"/>
  <c r="X83" i="28"/>
  <c r="S83" i="28"/>
  <c r="N83" i="28"/>
  <c r="I83" i="28"/>
  <c r="X82" i="28"/>
  <c r="S82" i="28"/>
  <c r="N82" i="28"/>
  <c r="I82" i="28"/>
  <c r="X81" i="28"/>
  <c r="S81" i="28"/>
  <c r="N81" i="28"/>
  <c r="I81" i="28"/>
  <c r="X80" i="28"/>
  <c r="S80" i="28"/>
  <c r="N80" i="28"/>
  <c r="I80" i="28"/>
  <c r="X79" i="28"/>
  <c r="S79" i="28"/>
  <c r="N79" i="28"/>
  <c r="I79" i="28"/>
  <c r="X78" i="28"/>
  <c r="S78" i="28"/>
  <c r="N78" i="28"/>
  <c r="I78" i="28"/>
  <c r="X77" i="28"/>
  <c r="S77" i="28"/>
  <c r="N77" i="28"/>
  <c r="I77" i="28"/>
  <c r="X76" i="28"/>
  <c r="S76" i="28"/>
  <c r="N76" i="28"/>
  <c r="I76" i="28"/>
  <c r="X75" i="28"/>
  <c r="S75" i="28"/>
  <c r="N75" i="28"/>
  <c r="I75" i="28"/>
  <c r="X74" i="28"/>
  <c r="S74" i="28"/>
  <c r="N74" i="28"/>
  <c r="I74" i="28"/>
  <c r="X73" i="28"/>
  <c r="S73" i="28"/>
  <c r="N73" i="28"/>
  <c r="I73" i="28"/>
  <c r="X72" i="28"/>
  <c r="S72" i="28"/>
  <c r="N72" i="28"/>
  <c r="I72" i="28"/>
  <c r="X71" i="28"/>
  <c r="S71" i="28"/>
  <c r="N71" i="28"/>
  <c r="I71" i="28"/>
  <c r="X70" i="28"/>
  <c r="S70" i="28"/>
  <c r="N70" i="28"/>
  <c r="I70" i="28"/>
  <c r="X69" i="28"/>
  <c r="S69" i="28"/>
  <c r="N69" i="28"/>
  <c r="I69" i="28"/>
  <c r="X68" i="28"/>
  <c r="S68" i="28"/>
  <c r="N68" i="28"/>
  <c r="I68" i="28"/>
  <c r="X67" i="28"/>
  <c r="S67" i="28"/>
  <c r="N67" i="28"/>
  <c r="I67" i="28"/>
  <c r="X66" i="28"/>
  <c r="S66" i="28"/>
  <c r="N66" i="28"/>
  <c r="I66" i="28"/>
  <c r="X65" i="28"/>
  <c r="S65" i="28"/>
  <c r="N65" i="28"/>
  <c r="I65" i="28"/>
  <c r="X64" i="28"/>
  <c r="S64" i="28"/>
  <c r="N64" i="28"/>
  <c r="I64" i="28"/>
  <c r="X63" i="28"/>
  <c r="S63" i="28"/>
  <c r="N63" i="28"/>
  <c r="I63" i="28"/>
  <c r="X62" i="28"/>
  <c r="S62" i="28"/>
  <c r="N62" i="28"/>
  <c r="I62" i="28"/>
  <c r="X61" i="28"/>
  <c r="S61" i="28"/>
  <c r="N61" i="28"/>
  <c r="I61" i="28"/>
  <c r="X60" i="28"/>
  <c r="S60" i="28"/>
  <c r="N60" i="28"/>
  <c r="I60" i="28"/>
  <c r="X59" i="28"/>
  <c r="S59" i="28"/>
  <c r="N59" i="28"/>
  <c r="I59" i="28"/>
  <c r="X58" i="28"/>
  <c r="S58" i="28"/>
  <c r="N58" i="28"/>
  <c r="I58" i="28"/>
  <c r="X57" i="28"/>
  <c r="S57" i="28"/>
  <c r="N57" i="28"/>
  <c r="I57" i="28"/>
  <c r="X56" i="28"/>
  <c r="S56" i="28"/>
  <c r="N56" i="28"/>
  <c r="I56" i="28"/>
  <c r="X55" i="28"/>
  <c r="S55" i="28"/>
  <c r="N55" i="28"/>
  <c r="I55" i="28"/>
  <c r="X54" i="28"/>
  <c r="S54" i="28"/>
  <c r="N54" i="28"/>
  <c r="I54" i="28"/>
  <c r="X53" i="28"/>
  <c r="S53" i="28"/>
  <c r="N53" i="28"/>
  <c r="I53" i="28"/>
  <c r="X52" i="28"/>
  <c r="S52" i="28"/>
  <c r="N52" i="28"/>
  <c r="I52" i="28"/>
  <c r="X51" i="28"/>
  <c r="S51" i="28"/>
  <c r="N51" i="28"/>
  <c r="I51" i="28"/>
  <c r="X50" i="28"/>
  <c r="S50" i="28"/>
  <c r="N50" i="28"/>
  <c r="I50" i="28"/>
  <c r="X49" i="28"/>
  <c r="S49" i="28"/>
  <c r="N49" i="28"/>
  <c r="I49" i="28"/>
  <c r="X48" i="28"/>
  <c r="S48" i="28"/>
  <c r="N48" i="28"/>
  <c r="I48" i="28"/>
  <c r="X47" i="28"/>
  <c r="S47" i="28"/>
  <c r="N47" i="28"/>
  <c r="I47" i="28"/>
  <c r="X46" i="28"/>
  <c r="S46" i="28"/>
  <c r="N46" i="28"/>
  <c r="I46" i="28"/>
  <c r="X45" i="28"/>
  <c r="S45" i="28"/>
  <c r="N45" i="28"/>
  <c r="I45" i="28"/>
  <c r="X44" i="28"/>
  <c r="S44" i="28"/>
  <c r="N44" i="28"/>
  <c r="I44" i="28"/>
  <c r="X43" i="28"/>
  <c r="S43" i="28"/>
  <c r="N43" i="28"/>
  <c r="I43" i="28"/>
  <c r="X42" i="28"/>
  <c r="S42" i="28"/>
  <c r="N42" i="28"/>
  <c r="I42" i="28"/>
  <c r="X41" i="28"/>
  <c r="S41" i="28"/>
  <c r="N41" i="28"/>
  <c r="I41" i="28"/>
  <c r="E185" i="33"/>
  <c r="E184" i="33"/>
  <c r="E183" i="33"/>
  <c r="E182" i="33"/>
  <c r="E181" i="33"/>
  <c r="E180" i="33"/>
  <c r="E179" i="33"/>
  <c r="E178" i="33"/>
  <c r="E177" i="33"/>
  <c r="E176" i="33"/>
  <c r="E175" i="33"/>
  <c r="E174" i="33"/>
  <c r="E173" i="33"/>
  <c r="E172" i="33"/>
  <c r="E171" i="33"/>
  <c r="E170" i="33"/>
  <c r="E169" i="33"/>
  <c r="E168" i="33"/>
  <c r="E167" i="33"/>
  <c r="E166" i="33"/>
  <c r="E165" i="33"/>
  <c r="E164" i="33"/>
  <c r="E163" i="33"/>
  <c r="E162" i="33"/>
  <c r="E161" i="33"/>
  <c r="E160" i="33"/>
  <c r="E159" i="33"/>
  <c r="E158" i="33"/>
  <c r="E157" i="33"/>
  <c r="E156" i="33"/>
  <c r="E155" i="33"/>
  <c r="E154" i="33"/>
  <c r="E153" i="33"/>
  <c r="E152" i="33"/>
  <c r="E151" i="33"/>
  <c r="E150" i="33"/>
  <c r="E149" i="33"/>
  <c r="E148" i="33"/>
  <c r="E147" i="33"/>
  <c r="E146" i="33"/>
  <c r="E145" i="33"/>
  <c r="E144" i="33"/>
  <c r="E143" i="33"/>
  <c r="E142" i="33"/>
  <c r="E141" i="33"/>
  <c r="E140" i="33"/>
  <c r="E139" i="33"/>
  <c r="E138" i="33"/>
  <c r="E137" i="33"/>
  <c r="E136" i="33"/>
  <c r="E135" i="33"/>
  <c r="E134" i="33"/>
  <c r="E133" i="33"/>
  <c r="E132" i="33"/>
  <c r="E131" i="33"/>
  <c r="E130" i="33"/>
  <c r="E129" i="33"/>
  <c r="E128" i="33"/>
  <c r="E127" i="33"/>
  <c r="E126" i="33"/>
  <c r="E125" i="33"/>
  <c r="E124" i="33"/>
  <c r="E123" i="33"/>
  <c r="E122" i="33"/>
  <c r="E121" i="33"/>
  <c r="E120" i="33"/>
  <c r="E119" i="33"/>
  <c r="E118" i="33"/>
  <c r="E117" i="33"/>
  <c r="E116" i="33"/>
  <c r="E115" i="33"/>
  <c r="E114" i="33"/>
  <c r="E113" i="33"/>
  <c r="E112" i="33"/>
  <c r="E111" i="33"/>
  <c r="E110" i="33"/>
  <c r="E109" i="33"/>
  <c r="E108" i="33"/>
  <c r="E107" i="33"/>
  <c r="E106" i="33"/>
  <c r="E105" i="33"/>
  <c r="E104" i="33"/>
  <c r="E103" i="33"/>
  <c r="E102" i="33"/>
  <c r="E101" i="33"/>
  <c r="E100" i="33"/>
  <c r="E99" i="33"/>
  <c r="E98" i="33"/>
  <c r="E97" i="33"/>
  <c r="E96" i="33"/>
  <c r="E95" i="33"/>
  <c r="E94" i="33"/>
  <c r="E93" i="33"/>
  <c r="E92" i="33"/>
  <c r="E91" i="33"/>
  <c r="E90" i="33"/>
  <c r="E89" i="33"/>
  <c r="E88" i="33"/>
  <c r="E87" i="33"/>
  <c r="E86" i="33"/>
  <c r="E85" i="33"/>
  <c r="E84" i="33"/>
  <c r="E83" i="33"/>
  <c r="E82" i="33"/>
  <c r="E81" i="33"/>
  <c r="E80" i="33"/>
  <c r="E79" i="33"/>
  <c r="E78" i="33"/>
  <c r="E77" i="33"/>
  <c r="E76" i="33"/>
  <c r="E75" i="33"/>
  <c r="E74" i="33"/>
  <c r="E73" i="33"/>
  <c r="E72" i="33"/>
  <c r="E71" i="33"/>
  <c r="E70" i="33"/>
  <c r="E69" i="33"/>
  <c r="E68" i="33"/>
  <c r="E67" i="33"/>
  <c r="E66" i="33"/>
  <c r="E65" i="33"/>
  <c r="E64" i="33"/>
  <c r="E63" i="33"/>
  <c r="E62" i="33"/>
  <c r="E61" i="33"/>
  <c r="E60" i="33"/>
  <c r="E59" i="33"/>
  <c r="E58" i="33"/>
  <c r="E57" i="33"/>
  <c r="E56" i="33"/>
  <c r="E55" i="33"/>
  <c r="E54" i="33"/>
  <c r="E53" i="33"/>
  <c r="E52" i="33"/>
  <c r="E51" i="33"/>
  <c r="E50" i="33"/>
  <c r="E49" i="33"/>
  <c r="E48" i="33"/>
  <c r="E47" i="33"/>
  <c r="E46" i="33"/>
  <c r="E45" i="33"/>
  <c r="E44" i="33"/>
  <c r="E43" i="33"/>
  <c r="E42" i="33"/>
  <c r="E41" i="33"/>
  <c r="E40" i="33"/>
  <c r="E39" i="33"/>
  <c r="E38" i="33"/>
  <c r="E37" i="33"/>
  <c r="E36" i="33"/>
  <c r="E35" i="33"/>
  <c r="E34" i="33"/>
  <c r="E33" i="33"/>
  <c r="E32" i="33"/>
  <c r="E31" i="33"/>
  <c r="E30" i="33"/>
  <c r="E29" i="33"/>
  <c r="E28" i="33"/>
  <c r="E27" i="33"/>
  <c r="E26" i="33"/>
  <c r="E25" i="33"/>
  <c r="E24" i="33"/>
  <c r="E23" i="33"/>
  <c r="E22" i="33"/>
  <c r="E21" i="33"/>
  <c r="E20" i="33"/>
  <c r="E19" i="33"/>
  <c r="E18" i="33"/>
  <c r="E17" i="33"/>
  <c r="F4" i="33"/>
  <c r="I3" i="33"/>
  <c r="H3" i="33"/>
  <c r="G3" i="33"/>
  <c r="F3" i="33"/>
  <c r="I2" i="33"/>
  <c r="H2" i="33"/>
  <c r="G2" i="33"/>
  <c r="F2" i="33"/>
  <c r="E231" i="14"/>
  <c r="E230" i="14"/>
  <c r="E229" i="14"/>
  <c r="E228" i="14"/>
  <c r="E227" i="14"/>
  <c r="E226" i="14"/>
  <c r="E225" i="14"/>
  <c r="E224" i="14"/>
  <c r="E223" i="14"/>
  <c r="E222" i="14"/>
  <c r="E221" i="14"/>
  <c r="E220" i="14"/>
  <c r="E219" i="14"/>
  <c r="E218" i="14"/>
  <c r="E217" i="14"/>
  <c r="E216" i="14"/>
  <c r="E215" i="14"/>
  <c r="E214" i="14"/>
  <c r="E213" i="14"/>
  <c r="E212" i="14"/>
  <c r="E211" i="14"/>
  <c r="E210" i="14"/>
  <c r="E209" i="14"/>
  <c r="E208" i="14"/>
  <c r="E207" i="14"/>
  <c r="E206" i="14"/>
  <c r="E205" i="14"/>
  <c r="E204" i="14"/>
  <c r="E203" i="14"/>
  <c r="E202" i="14"/>
  <c r="E201" i="14"/>
  <c r="E200" i="14"/>
  <c r="E199" i="14"/>
  <c r="E198" i="14"/>
  <c r="E197" i="14"/>
  <c r="E196" i="14"/>
  <c r="E195" i="14"/>
  <c r="E194" i="14"/>
  <c r="E193" i="14"/>
  <c r="E192" i="14"/>
  <c r="E191" i="14"/>
  <c r="E190" i="14"/>
  <c r="E189" i="14"/>
  <c r="E188" i="14"/>
  <c r="E187" i="14"/>
  <c r="E186" i="14"/>
  <c r="E185" i="14"/>
  <c r="E184" i="14"/>
  <c r="E183" i="14"/>
  <c r="E182" i="14"/>
  <c r="E181" i="14"/>
  <c r="E180" i="14"/>
  <c r="E179" i="14"/>
  <c r="E178" i="14"/>
  <c r="E177" i="14"/>
  <c r="E176" i="14"/>
  <c r="E175" i="14"/>
  <c r="E174" i="14"/>
  <c r="E173" i="14"/>
  <c r="E172" i="14"/>
  <c r="E171" i="14"/>
  <c r="E170" i="14"/>
  <c r="E169" i="14"/>
  <c r="E168" i="14"/>
  <c r="E167" i="14"/>
  <c r="E166" i="14"/>
  <c r="E165" i="14"/>
  <c r="E164" i="14"/>
  <c r="E163" i="14"/>
  <c r="E162" i="14"/>
  <c r="E161" i="14"/>
  <c r="E160" i="14"/>
  <c r="E159" i="14"/>
  <c r="E158" i="14"/>
  <c r="E157" i="14"/>
  <c r="E156" i="14"/>
  <c r="E155" i="14"/>
  <c r="E154" i="14"/>
  <c r="E153" i="14"/>
  <c r="E152" i="14"/>
  <c r="E151" i="14"/>
  <c r="E150" i="14"/>
  <c r="E149" i="14"/>
  <c r="E148" i="14"/>
  <c r="E147" i="14"/>
  <c r="E146" i="14"/>
  <c r="E145" i="14"/>
  <c r="E144" i="14"/>
  <c r="E143" i="14"/>
  <c r="E142" i="14"/>
  <c r="E141" i="14"/>
  <c r="E140" i="14"/>
  <c r="E139" i="14"/>
  <c r="E138" i="14"/>
  <c r="E137" i="14"/>
  <c r="E136" i="14"/>
  <c r="E135" i="14"/>
  <c r="E134" i="14"/>
  <c r="E133" i="14"/>
  <c r="E132" i="14"/>
  <c r="E131" i="14"/>
  <c r="E130" i="14"/>
  <c r="E129" i="14"/>
  <c r="E128" i="14"/>
  <c r="E127" i="14"/>
  <c r="E126" i="14"/>
  <c r="E125" i="14"/>
  <c r="E124" i="14"/>
  <c r="E123" i="14"/>
  <c r="E122" i="14"/>
  <c r="E121" i="14"/>
  <c r="E120" i="14"/>
  <c r="E119" i="14"/>
  <c r="E118" i="14"/>
  <c r="E117" i="14"/>
  <c r="E116" i="14"/>
  <c r="E115" i="14"/>
  <c r="E114" i="14"/>
  <c r="E113" i="14"/>
  <c r="E112" i="14"/>
  <c r="E111" i="14"/>
  <c r="E110" i="14"/>
  <c r="E109" i="14"/>
  <c r="E108" i="14"/>
  <c r="E107" i="14"/>
  <c r="E106" i="14"/>
  <c r="E105" i="14"/>
  <c r="E104" i="14"/>
  <c r="E103" i="14"/>
  <c r="E102" i="14"/>
  <c r="E101" i="14"/>
  <c r="E100" i="14"/>
  <c r="E99" i="14"/>
  <c r="E98" i="14"/>
  <c r="E97" i="14"/>
  <c r="E96" i="14"/>
  <c r="E95" i="14"/>
  <c r="E94" i="14"/>
  <c r="E93" i="14"/>
  <c r="E92" i="14"/>
  <c r="E91" i="14"/>
  <c r="E90" i="14"/>
  <c r="E89" i="14"/>
  <c r="E88" i="14"/>
  <c r="E87" i="14"/>
  <c r="E86" i="14"/>
  <c r="E85" i="14"/>
  <c r="E84" i="14"/>
  <c r="E83" i="14"/>
  <c r="E82" i="14"/>
  <c r="E81" i="14"/>
  <c r="E80" i="14"/>
  <c r="E79" i="14"/>
  <c r="E78" i="14"/>
  <c r="E77" i="14"/>
  <c r="E76" i="14"/>
  <c r="E75" i="14"/>
  <c r="E74" i="14"/>
  <c r="E73" i="14"/>
  <c r="E72" i="14"/>
  <c r="E71" i="14"/>
  <c r="E70" i="14"/>
  <c r="E69" i="14"/>
  <c r="E68" i="14"/>
  <c r="E67" i="14"/>
  <c r="E66" i="14"/>
  <c r="E65" i="14"/>
  <c r="E64" i="14"/>
  <c r="E63" i="14"/>
  <c r="E62" i="14"/>
  <c r="E61" i="14"/>
  <c r="E60" i="14"/>
  <c r="E59" i="14"/>
  <c r="E58" i="14"/>
  <c r="E57" i="14"/>
  <c r="E56" i="14"/>
  <c r="E55" i="14"/>
  <c r="E54" i="14"/>
  <c r="E53" i="14"/>
  <c r="E52" i="14"/>
  <c r="E51" i="14"/>
  <c r="E50" i="14"/>
  <c r="E49" i="14"/>
  <c r="E48" i="14"/>
  <c r="E47" i="14"/>
  <c r="E46" i="14"/>
  <c r="E45" i="14"/>
  <c r="E44" i="14"/>
  <c r="E43" i="14"/>
  <c r="E42" i="14"/>
  <c r="E41" i="14"/>
  <c r="E40" i="14"/>
  <c r="E39" i="14"/>
  <c r="E38" i="14"/>
  <c r="E37" i="14"/>
  <c r="E36" i="14"/>
  <c r="E35" i="14"/>
  <c r="E34" i="14"/>
  <c r="E33" i="14"/>
  <c r="E32" i="14"/>
  <c r="E31" i="14"/>
  <c r="E30" i="14"/>
  <c r="E29" i="14"/>
  <c r="E28" i="14"/>
  <c r="E27" i="14"/>
  <c r="E26" i="14"/>
  <c r="E25" i="14"/>
  <c r="E24" i="14"/>
  <c r="E23" i="14"/>
  <c r="E22" i="14"/>
  <c r="E21" i="14"/>
  <c r="E20" i="14"/>
  <c r="E19" i="14"/>
  <c r="E18" i="14"/>
  <c r="E17" i="14"/>
  <c r="F4" i="14"/>
  <c r="I3" i="14"/>
  <c r="H3" i="14"/>
  <c r="G3" i="14"/>
  <c r="F3" i="14"/>
  <c r="I2" i="14"/>
  <c r="H2" i="14"/>
  <c r="G2" i="14"/>
  <c r="F2" i="14"/>
  <c r="S132" i="29"/>
  <c r="N132" i="29"/>
  <c r="I132" i="29"/>
  <c r="S131" i="29"/>
  <c r="N131" i="29"/>
  <c r="I131" i="29"/>
  <c r="S130" i="29"/>
  <c r="N130" i="29"/>
  <c r="I130" i="29"/>
  <c r="S129" i="29"/>
  <c r="N129" i="29"/>
  <c r="I129" i="29"/>
  <c r="S128" i="29"/>
  <c r="N128" i="29"/>
  <c r="I128" i="29"/>
  <c r="S127" i="29"/>
  <c r="N127" i="29"/>
  <c r="I127" i="29"/>
  <c r="S126" i="29"/>
  <c r="N126" i="29"/>
  <c r="I126" i="29"/>
  <c r="S125" i="29"/>
  <c r="N125" i="29"/>
  <c r="I125" i="29"/>
  <c r="S124" i="29"/>
  <c r="N124" i="29"/>
  <c r="I124" i="29"/>
  <c r="S123" i="29"/>
  <c r="N123" i="29"/>
  <c r="I123" i="29"/>
  <c r="S122" i="29"/>
  <c r="N122" i="29"/>
  <c r="I122" i="29"/>
  <c r="S121" i="29"/>
  <c r="N121" i="29"/>
  <c r="I121" i="29"/>
  <c r="S120" i="29"/>
  <c r="N120" i="29"/>
  <c r="I120" i="29"/>
  <c r="S119" i="29"/>
  <c r="N119" i="29"/>
  <c r="I119" i="29"/>
  <c r="S118" i="29"/>
  <c r="N118" i="29"/>
  <c r="I118" i="29"/>
  <c r="S117" i="29"/>
  <c r="N117" i="29"/>
  <c r="I117" i="29"/>
  <c r="S116" i="29"/>
  <c r="N116" i="29"/>
  <c r="I116" i="29"/>
  <c r="S115" i="29"/>
  <c r="N115" i="29"/>
  <c r="I115" i="29"/>
  <c r="S114" i="29"/>
  <c r="N114" i="29"/>
  <c r="I114" i="29"/>
  <c r="S113" i="29"/>
  <c r="N113" i="29"/>
  <c r="I113" i="29"/>
  <c r="S112" i="29"/>
  <c r="N112" i="29"/>
  <c r="I112" i="29"/>
  <c r="S111" i="29"/>
  <c r="N111" i="29"/>
  <c r="I111" i="29"/>
  <c r="S110" i="29"/>
  <c r="N110" i="29"/>
  <c r="I110" i="29"/>
  <c r="S109" i="29"/>
  <c r="N109" i="29"/>
  <c r="I109" i="29"/>
  <c r="S108" i="29"/>
  <c r="N108" i="29"/>
  <c r="I108" i="29"/>
  <c r="S107" i="29"/>
  <c r="N107" i="29"/>
  <c r="I107" i="29"/>
  <c r="S106" i="29"/>
  <c r="N106" i="29"/>
  <c r="I106" i="29"/>
  <c r="S105" i="29"/>
  <c r="N105" i="29"/>
  <c r="I105" i="29"/>
  <c r="S104" i="29"/>
  <c r="N104" i="29"/>
  <c r="I104" i="29"/>
  <c r="S103" i="29"/>
  <c r="N103" i="29"/>
  <c r="I103" i="29"/>
  <c r="S102" i="29"/>
  <c r="N102" i="29"/>
  <c r="I102" i="29"/>
  <c r="S101" i="29"/>
  <c r="N101" i="29"/>
  <c r="I101" i="29"/>
  <c r="S100" i="29"/>
  <c r="N100" i="29"/>
  <c r="I100" i="29"/>
  <c r="S99" i="29"/>
  <c r="N99" i="29"/>
  <c r="I99" i="29"/>
  <c r="S98" i="29"/>
  <c r="N98" i="29"/>
  <c r="I98" i="29"/>
  <c r="S97" i="29"/>
  <c r="N97" i="29"/>
  <c r="I97" i="29"/>
  <c r="S96" i="29"/>
  <c r="N96" i="29"/>
  <c r="I96" i="29"/>
  <c r="S95" i="29"/>
  <c r="N95" i="29"/>
  <c r="I95" i="29"/>
  <c r="S94" i="29"/>
  <c r="N94" i="29"/>
  <c r="I94" i="29"/>
  <c r="S93" i="29"/>
  <c r="N93" i="29"/>
  <c r="I93" i="29"/>
  <c r="S92" i="29"/>
  <c r="N92" i="29"/>
  <c r="I92" i="29"/>
  <c r="S91" i="29"/>
  <c r="N91" i="29"/>
  <c r="I91" i="29"/>
  <c r="S90" i="29"/>
  <c r="N90" i="29"/>
  <c r="I90" i="29"/>
  <c r="S89" i="29"/>
  <c r="N89" i="29"/>
  <c r="I89" i="29"/>
  <c r="S88" i="29"/>
  <c r="N88" i="29"/>
  <c r="I88" i="29"/>
  <c r="S87" i="29"/>
  <c r="N87" i="29"/>
  <c r="I87" i="29"/>
  <c r="S86" i="29"/>
  <c r="N86" i="29"/>
  <c r="I86" i="29"/>
  <c r="S85" i="29"/>
  <c r="N85" i="29"/>
  <c r="I85" i="29"/>
  <c r="S84" i="29"/>
  <c r="N84" i="29"/>
  <c r="I84" i="29"/>
  <c r="S83" i="29"/>
  <c r="N83" i="29"/>
  <c r="I83" i="29"/>
  <c r="S82" i="29"/>
  <c r="N82" i="29"/>
  <c r="I82" i="29"/>
  <c r="S81" i="29"/>
  <c r="N81" i="29"/>
  <c r="I81" i="29"/>
  <c r="S80" i="29"/>
  <c r="N80" i="29"/>
  <c r="I80" i="29"/>
  <c r="S79" i="29"/>
  <c r="N79" i="29"/>
  <c r="I79" i="29"/>
  <c r="S78" i="29"/>
  <c r="N78" i="29"/>
  <c r="I78" i="29"/>
  <c r="S77" i="29"/>
  <c r="N77" i="29"/>
  <c r="I77" i="29"/>
  <c r="S76" i="29"/>
  <c r="N76" i="29"/>
  <c r="I76" i="29"/>
  <c r="S75" i="29"/>
  <c r="N75" i="29"/>
  <c r="I75" i="29"/>
  <c r="S74" i="29"/>
  <c r="N74" i="29"/>
  <c r="I74" i="29"/>
  <c r="S73" i="29"/>
  <c r="N73" i="29"/>
  <c r="I73" i="29"/>
  <c r="S72" i="29"/>
  <c r="N72" i="29"/>
  <c r="I72" i="29"/>
  <c r="S71" i="29"/>
  <c r="N71" i="29"/>
  <c r="I71" i="29"/>
  <c r="S70" i="29"/>
  <c r="N70" i="29"/>
  <c r="I70" i="29"/>
  <c r="S69" i="29"/>
  <c r="N69" i="29"/>
  <c r="I69" i="29"/>
  <c r="S68" i="29"/>
  <c r="N68" i="29"/>
  <c r="I68" i="29"/>
  <c r="S67" i="29"/>
  <c r="N67" i="29"/>
  <c r="I67" i="29"/>
  <c r="S66" i="29"/>
  <c r="N66" i="29"/>
  <c r="I66" i="29"/>
  <c r="S65" i="29"/>
  <c r="N65" i="29"/>
  <c r="I65" i="29"/>
  <c r="S64" i="29"/>
  <c r="N64" i="29"/>
  <c r="I64" i="29"/>
  <c r="S63" i="29"/>
  <c r="N63" i="29"/>
  <c r="I63" i="29"/>
  <c r="S62" i="29"/>
  <c r="N62" i="29"/>
  <c r="I62" i="29"/>
  <c r="S61" i="29"/>
  <c r="N61" i="29"/>
  <c r="I61" i="29"/>
  <c r="S60" i="29"/>
  <c r="N60" i="29"/>
  <c r="I60" i="29"/>
  <c r="S59" i="29"/>
  <c r="N59" i="29"/>
  <c r="I59" i="29"/>
  <c r="S58" i="29"/>
  <c r="N58" i="29"/>
  <c r="I58" i="29"/>
  <c r="S57" i="29"/>
  <c r="N57" i="29"/>
  <c r="I57" i="29"/>
  <c r="S56" i="29"/>
  <c r="N56" i="29"/>
  <c r="I56" i="29"/>
  <c r="S55" i="29"/>
  <c r="N55" i="29"/>
  <c r="I55" i="29"/>
  <c r="S54" i="29"/>
  <c r="N54" i="29"/>
  <c r="I54" i="29"/>
  <c r="S53" i="29"/>
  <c r="N53" i="29"/>
  <c r="I53" i="29"/>
  <c r="S52" i="29"/>
  <c r="N52" i="29"/>
  <c r="I52" i="29"/>
  <c r="S51" i="29"/>
  <c r="N51" i="29"/>
  <c r="I51" i="29"/>
  <c r="S50" i="29"/>
  <c r="N50" i="29"/>
  <c r="I50" i="29"/>
  <c r="S49" i="29"/>
  <c r="N49" i="29"/>
  <c r="I49" i="29"/>
  <c r="S48" i="29"/>
  <c r="N48" i="29"/>
  <c r="I48" i="29"/>
  <c r="S47" i="29"/>
  <c r="N47" i="29"/>
  <c r="I47" i="29"/>
  <c r="S46" i="29"/>
  <c r="N46" i="29"/>
  <c r="I46" i="29"/>
  <c r="S45" i="29"/>
  <c r="N45" i="29"/>
  <c r="I45" i="29"/>
  <c r="S44" i="29"/>
  <c r="N44" i="29"/>
  <c r="I44" i="29"/>
  <c r="S43" i="29"/>
  <c r="N43" i="29"/>
  <c r="I43" i="29"/>
  <c r="S42" i="29"/>
  <c r="N42" i="29"/>
  <c r="I42" i="29"/>
  <c r="S41" i="29"/>
  <c r="N41" i="29"/>
  <c r="I41" i="29"/>
  <c r="S40" i="29"/>
  <c r="N40" i="29"/>
  <c r="I40" i="29"/>
  <c r="S39" i="29"/>
  <c r="N39" i="29"/>
  <c r="I39" i="29"/>
  <c r="S38" i="29"/>
  <c r="N38" i="29"/>
  <c r="I38" i="29"/>
  <c r="S37" i="29"/>
  <c r="N37" i="29"/>
  <c r="I37" i="29"/>
  <c r="S36" i="29"/>
  <c r="N36" i="29"/>
  <c r="I36" i="29"/>
  <c r="S35" i="29"/>
  <c r="N35" i="29"/>
  <c r="I35" i="29"/>
  <c r="S34" i="29"/>
  <c r="N34" i="29"/>
  <c r="I34" i="29"/>
  <c r="S33" i="29"/>
  <c r="N33" i="29"/>
  <c r="I33" i="29"/>
  <c r="X32" i="29"/>
  <c r="S32" i="29"/>
  <c r="N32" i="29"/>
  <c r="I32" i="29"/>
  <c r="X141" i="11"/>
  <c r="S141" i="11"/>
  <c r="N141" i="11"/>
  <c r="I141" i="11"/>
  <c r="X140" i="11"/>
  <c r="S140" i="11"/>
  <c r="N140" i="11"/>
  <c r="I140" i="11"/>
  <c r="X139" i="11"/>
  <c r="S139" i="11"/>
  <c r="N139" i="11"/>
  <c r="I139" i="11"/>
  <c r="X138" i="11"/>
  <c r="S138" i="11"/>
  <c r="N138" i="11"/>
  <c r="I138" i="11"/>
  <c r="X137" i="11"/>
  <c r="S137" i="11"/>
  <c r="N137" i="11"/>
  <c r="I137" i="11"/>
  <c r="X136" i="11"/>
  <c r="S136" i="11"/>
  <c r="N136" i="11"/>
  <c r="I136" i="11"/>
  <c r="X135" i="11"/>
  <c r="S135" i="11"/>
  <c r="N135" i="11"/>
  <c r="I135" i="11"/>
  <c r="X134" i="11"/>
  <c r="S134" i="11"/>
  <c r="N134" i="11"/>
  <c r="I134" i="11"/>
  <c r="X133" i="11"/>
  <c r="S133" i="11"/>
  <c r="N133" i="11"/>
  <c r="I133" i="11"/>
  <c r="X132" i="11"/>
  <c r="S132" i="11"/>
  <c r="N132" i="11"/>
  <c r="I132" i="11"/>
  <c r="X131" i="11"/>
  <c r="S131" i="11"/>
  <c r="N131" i="11"/>
  <c r="I131" i="11"/>
  <c r="X130" i="11"/>
  <c r="S130" i="11"/>
  <c r="N130" i="11"/>
  <c r="I130" i="11"/>
  <c r="X129" i="11"/>
  <c r="S129" i="11"/>
  <c r="N129" i="11"/>
  <c r="I129" i="11"/>
  <c r="X128" i="11"/>
  <c r="S128" i="11"/>
  <c r="N128" i="11"/>
  <c r="I128" i="11"/>
  <c r="X127" i="11"/>
  <c r="S127" i="11"/>
  <c r="N127" i="11"/>
  <c r="I127" i="11"/>
  <c r="X126" i="11"/>
  <c r="S126" i="11"/>
  <c r="N126" i="11"/>
  <c r="I126" i="11"/>
  <c r="X125" i="11"/>
  <c r="S125" i="11"/>
  <c r="N125" i="11"/>
  <c r="I125" i="11"/>
  <c r="X124" i="11"/>
  <c r="S124" i="11"/>
  <c r="N124" i="11"/>
  <c r="I124" i="11"/>
  <c r="X123" i="11"/>
  <c r="S123" i="11"/>
  <c r="N123" i="11"/>
  <c r="I123" i="11"/>
  <c r="X122" i="11"/>
  <c r="S122" i="11"/>
  <c r="N122" i="11"/>
  <c r="I122" i="11"/>
  <c r="X121" i="11"/>
  <c r="S121" i="11"/>
  <c r="N121" i="11"/>
  <c r="I121" i="11"/>
  <c r="X120" i="11"/>
  <c r="S120" i="11"/>
  <c r="N120" i="11"/>
  <c r="I120" i="11"/>
  <c r="X119" i="11"/>
  <c r="S119" i="11"/>
  <c r="N119" i="11"/>
  <c r="I119" i="11"/>
  <c r="X118" i="11"/>
  <c r="S118" i="11"/>
  <c r="N118" i="11"/>
  <c r="I118" i="11"/>
  <c r="X117" i="11"/>
  <c r="S117" i="11"/>
  <c r="N117" i="11"/>
  <c r="I117" i="11"/>
  <c r="X116" i="11"/>
  <c r="S116" i="11"/>
  <c r="N116" i="11"/>
  <c r="I116" i="11"/>
  <c r="X115" i="11"/>
  <c r="S115" i="11"/>
  <c r="N115" i="11"/>
  <c r="I115" i="11"/>
  <c r="X114" i="11"/>
  <c r="S114" i="11"/>
  <c r="N114" i="11"/>
  <c r="I114" i="11"/>
  <c r="X113" i="11"/>
  <c r="S113" i="11"/>
  <c r="N113" i="11"/>
  <c r="I113" i="11"/>
  <c r="X112" i="11"/>
  <c r="S112" i="11"/>
  <c r="N112" i="11"/>
  <c r="I112" i="11"/>
  <c r="X111" i="11"/>
  <c r="S111" i="11"/>
  <c r="N111" i="11"/>
  <c r="I111" i="11"/>
  <c r="X110" i="11"/>
  <c r="S110" i="11"/>
  <c r="N110" i="11"/>
  <c r="I110" i="11"/>
  <c r="X109" i="11"/>
  <c r="S109" i="11"/>
  <c r="N109" i="11"/>
  <c r="I109" i="11"/>
  <c r="X108" i="11"/>
  <c r="S108" i="11"/>
  <c r="N108" i="11"/>
  <c r="I108" i="11"/>
  <c r="X107" i="11"/>
  <c r="S107" i="11"/>
  <c r="N107" i="11"/>
  <c r="I107" i="11"/>
  <c r="X106" i="11"/>
  <c r="S106" i="11"/>
  <c r="N106" i="11"/>
  <c r="I106" i="11"/>
  <c r="X105" i="11"/>
  <c r="S105" i="11"/>
  <c r="N105" i="11"/>
  <c r="I105" i="11"/>
  <c r="X104" i="11"/>
  <c r="S104" i="11"/>
  <c r="N104" i="11"/>
  <c r="I104" i="11"/>
  <c r="X103" i="11"/>
  <c r="S103" i="11"/>
  <c r="N103" i="11"/>
  <c r="I103" i="11"/>
  <c r="X102" i="11"/>
  <c r="S102" i="11"/>
  <c r="N102" i="11"/>
  <c r="I102" i="11"/>
  <c r="X101" i="11"/>
  <c r="S101" i="11"/>
  <c r="N101" i="11"/>
  <c r="I101" i="11"/>
  <c r="X100" i="11"/>
  <c r="S100" i="11"/>
  <c r="N100" i="11"/>
  <c r="I100" i="11"/>
  <c r="X99" i="11"/>
  <c r="S99" i="11"/>
  <c r="N99" i="11"/>
  <c r="I99" i="11"/>
  <c r="X98" i="11"/>
  <c r="S98" i="11"/>
  <c r="N98" i="11"/>
  <c r="I98" i="11"/>
  <c r="X97" i="11"/>
  <c r="S97" i="11"/>
  <c r="N97" i="11"/>
  <c r="I97" i="11"/>
  <c r="X96" i="11"/>
  <c r="S96" i="11"/>
  <c r="N96" i="11"/>
  <c r="I96" i="11"/>
  <c r="X95" i="11"/>
  <c r="S95" i="11"/>
  <c r="N95" i="11"/>
  <c r="I95" i="11"/>
  <c r="X94" i="11"/>
  <c r="S94" i="11"/>
  <c r="N94" i="11"/>
  <c r="I94" i="11"/>
  <c r="X93" i="11"/>
  <c r="S93" i="11"/>
  <c r="N93" i="11"/>
  <c r="I93" i="11"/>
  <c r="X92" i="11"/>
  <c r="S92" i="11"/>
  <c r="N92" i="11"/>
  <c r="I92" i="11"/>
  <c r="X91" i="11"/>
  <c r="S91" i="11"/>
  <c r="N91" i="11"/>
  <c r="I91" i="11"/>
  <c r="X90" i="11"/>
  <c r="S90" i="11"/>
  <c r="N90" i="11"/>
  <c r="I90" i="11"/>
  <c r="X89" i="11"/>
  <c r="S89" i="11"/>
  <c r="N89" i="11"/>
  <c r="I89" i="11"/>
  <c r="X88" i="11"/>
  <c r="S88" i="11"/>
  <c r="N88" i="11"/>
  <c r="I88" i="11"/>
  <c r="X87" i="11"/>
  <c r="S87" i="11"/>
  <c r="N87" i="11"/>
  <c r="I87" i="11"/>
  <c r="X86" i="11"/>
  <c r="S86" i="11"/>
  <c r="N86" i="11"/>
  <c r="I86" i="11"/>
  <c r="X85" i="11"/>
  <c r="S85" i="11"/>
  <c r="N85" i="11"/>
  <c r="I85" i="11"/>
  <c r="X84" i="11"/>
  <c r="S84" i="11"/>
  <c r="N84" i="11"/>
  <c r="I84" i="11"/>
  <c r="X83" i="11"/>
  <c r="S83" i="11"/>
  <c r="N83" i="11"/>
  <c r="I83" i="11"/>
  <c r="X82" i="11"/>
  <c r="S82" i="11"/>
  <c r="N82" i="11"/>
  <c r="I82" i="11"/>
  <c r="X81" i="11"/>
  <c r="S81" i="11"/>
  <c r="N81" i="11"/>
  <c r="I81" i="11"/>
  <c r="X80" i="11"/>
  <c r="S80" i="11"/>
  <c r="N80" i="11"/>
  <c r="I80" i="11"/>
  <c r="X79" i="11"/>
  <c r="S79" i="11"/>
  <c r="N79" i="11"/>
  <c r="I79" i="11"/>
  <c r="X78" i="11"/>
  <c r="S78" i="11"/>
  <c r="N78" i="11"/>
  <c r="I78" i="11"/>
  <c r="X77" i="11"/>
  <c r="S77" i="11"/>
  <c r="N77" i="11"/>
  <c r="I77" i="11"/>
  <c r="X76" i="11"/>
  <c r="S76" i="11"/>
  <c r="N76" i="11"/>
  <c r="I76" i="11"/>
  <c r="X75" i="11"/>
  <c r="S75" i="11"/>
  <c r="N75" i="11"/>
  <c r="I75" i="11"/>
  <c r="X74" i="11"/>
  <c r="S74" i="11"/>
  <c r="N74" i="11"/>
  <c r="I74" i="11"/>
  <c r="X73" i="11"/>
  <c r="S73" i="11"/>
  <c r="N73" i="11"/>
  <c r="I73" i="11"/>
  <c r="X72" i="11"/>
  <c r="S72" i="11"/>
  <c r="N72" i="11"/>
  <c r="I72" i="11"/>
  <c r="X71" i="11"/>
  <c r="S71" i="11"/>
  <c r="N71" i="11"/>
  <c r="I71" i="11"/>
  <c r="X70" i="11"/>
  <c r="S70" i="11"/>
  <c r="N70" i="11"/>
  <c r="I70" i="11"/>
  <c r="X69" i="11"/>
  <c r="S69" i="11"/>
  <c r="N69" i="11"/>
  <c r="I69" i="11"/>
  <c r="X68" i="11"/>
  <c r="S68" i="11"/>
  <c r="N68" i="11"/>
  <c r="I68" i="11"/>
  <c r="X67" i="11"/>
  <c r="S67" i="11"/>
  <c r="N67" i="11"/>
  <c r="I67" i="11"/>
  <c r="X66" i="11"/>
  <c r="S66" i="11"/>
  <c r="N66" i="11"/>
  <c r="I66" i="11"/>
  <c r="X65" i="11"/>
  <c r="S65" i="11"/>
  <c r="N65" i="11"/>
  <c r="I65" i="11"/>
  <c r="X64" i="11"/>
  <c r="S64" i="11"/>
  <c r="N64" i="11"/>
  <c r="I64" i="11"/>
  <c r="X63" i="11"/>
  <c r="S63" i="11"/>
  <c r="N63" i="11"/>
  <c r="I63" i="11"/>
  <c r="X62" i="11"/>
  <c r="S62" i="11"/>
  <c r="N62" i="11"/>
  <c r="I62" i="11"/>
  <c r="X61" i="11"/>
  <c r="S61" i="11"/>
  <c r="N61" i="11"/>
  <c r="I61" i="11"/>
  <c r="X60" i="11"/>
  <c r="S60" i="11"/>
  <c r="N60" i="11"/>
  <c r="I60" i="11"/>
  <c r="X59" i="11"/>
  <c r="S59" i="11"/>
  <c r="N59" i="11"/>
  <c r="I59" i="11"/>
  <c r="X58" i="11"/>
  <c r="S58" i="11"/>
  <c r="N58" i="11"/>
  <c r="I58" i="11"/>
  <c r="X57" i="11"/>
  <c r="S57" i="11"/>
  <c r="N57" i="11"/>
  <c r="I57" i="11"/>
  <c r="X56" i="11"/>
  <c r="S56" i="11"/>
  <c r="N56" i="11"/>
  <c r="I56" i="11"/>
  <c r="X55" i="11"/>
  <c r="S55" i="11"/>
  <c r="N55" i="11"/>
  <c r="I55" i="11"/>
  <c r="X54" i="11"/>
  <c r="S54" i="11"/>
  <c r="N54" i="11"/>
  <c r="I54" i="11"/>
  <c r="X53" i="11"/>
  <c r="S53" i="11"/>
  <c r="N53" i="11"/>
  <c r="I53" i="11"/>
  <c r="X52" i="11"/>
  <c r="S52" i="11"/>
  <c r="N52" i="11"/>
  <c r="I52" i="11"/>
  <c r="X51" i="11"/>
  <c r="S51" i="11"/>
  <c r="N51" i="11"/>
  <c r="I51" i="11"/>
  <c r="X50" i="11"/>
  <c r="S50" i="11"/>
  <c r="N50" i="11"/>
  <c r="I50" i="11"/>
  <c r="X49" i="11"/>
  <c r="S49" i="11"/>
  <c r="N49" i="11"/>
  <c r="I49" i="11"/>
  <c r="X48" i="11"/>
  <c r="S48" i="11"/>
  <c r="N48" i="11"/>
  <c r="I48" i="11"/>
  <c r="X47" i="11"/>
  <c r="S47" i="11"/>
  <c r="N47" i="11"/>
  <c r="I47" i="11"/>
  <c r="X46" i="11"/>
  <c r="S46" i="11"/>
  <c r="N46" i="11"/>
  <c r="I46" i="11"/>
  <c r="X45" i="11"/>
  <c r="S45" i="11"/>
  <c r="N45" i="11"/>
  <c r="I45" i="11"/>
  <c r="X44" i="11"/>
  <c r="S44" i="11"/>
  <c r="N44" i="11"/>
  <c r="I44" i="11"/>
  <c r="X43" i="11"/>
  <c r="S43" i="11"/>
  <c r="N43" i="11"/>
  <c r="I43" i="11"/>
  <c r="X42" i="11"/>
  <c r="S42" i="11"/>
  <c r="N42" i="11"/>
  <c r="I42" i="11"/>
  <c r="X41" i="11"/>
  <c r="S41" i="11"/>
  <c r="N41" i="11"/>
  <c r="I41" i="11"/>
  <c r="M244" i="27"/>
  <c r="J244" i="27"/>
  <c r="G244" i="27"/>
  <c r="D244" i="27"/>
  <c r="M243" i="27"/>
  <c r="J243" i="27"/>
  <c r="G243" i="27"/>
  <c r="D243" i="27"/>
  <c r="L230" i="27"/>
  <c r="I230" i="27"/>
  <c r="F230" i="27"/>
  <c r="C230" i="27"/>
  <c r="L218" i="27"/>
  <c r="I218" i="27"/>
  <c r="F218" i="27"/>
  <c r="C218" i="27"/>
  <c r="D156" i="73" a="1"/>
  <c r="D39" i="72" a="1"/>
  <c r="D184" i="72" a="1"/>
  <c r="D97" i="71" a="1"/>
  <c r="C166" i="70" a="1"/>
  <c r="C165" i="70" a="1"/>
  <c r="D180" i="69" a="1"/>
  <c r="D126" i="68" a="1"/>
  <c r="C58" i="68" a="1"/>
  <c r="D142" i="73" a="1"/>
  <c r="D35" i="72" a="1"/>
  <c r="C88" i="72" a="1"/>
  <c r="D101" i="71" a="1"/>
  <c r="D103" i="70" a="1"/>
  <c r="D127" i="70" a="1"/>
  <c r="D104" i="69" a="1"/>
  <c r="C100" i="68" a="1"/>
  <c r="D122" i="68" a="1"/>
  <c r="D69" i="73" a="1"/>
  <c r="D134" i="72" a="1"/>
  <c r="C43" i="72" a="1"/>
  <c r="D56" i="71" a="1"/>
  <c r="C52" i="70" a="1"/>
  <c r="D59" i="70" a="1"/>
  <c r="D174" i="69" a="1"/>
  <c r="D53" i="68" a="1"/>
  <c r="C57" i="68" a="1"/>
  <c r="C179" i="33" a="1"/>
  <c r="D101" i="72" a="1"/>
  <c r="C79" i="72" a="1"/>
  <c r="D88" i="71" a="1"/>
  <c r="C62" i="70" a="1"/>
  <c r="D159" i="70" a="1"/>
  <c r="D101" i="69" a="1"/>
  <c r="D107" i="72" a="1"/>
  <c r="C220" i="72" a="1"/>
  <c r="D36" i="71" a="1"/>
  <c r="D153" i="70" a="1"/>
  <c r="C45" i="70" a="1"/>
  <c r="D86" i="69" a="1"/>
  <c r="D29" i="68" a="1"/>
  <c r="C169" i="68" a="1"/>
  <c r="C181" i="33" a="1"/>
  <c r="D71" i="72" a="1"/>
  <c r="C96" i="72" a="1"/>
  <c r="C186" i="72" a="1"/>
  <c r="D104" i="70" a="1"/>
  <c r="D168" i="70" a="1"/>
  <c r="D95" i="69" a="1"/>
  <c r="D34" i="68" a="1"/>
  <c r="D115" i="68" a="1"/>
  <c r="C125" i="68" a="1"/>
  <c r="D34" i="72" a="1"/>
  <c r="C101" i="72" a="1"/>
  <c r="C134" i="72" a="1"/>
  <c r="C201" i="70" a="1"/>
  <c r="C123" i="70" a="1"/>
  <c r="C183" i="70" a="1"/>
  <c r="D63" i="68" a="1"/>
  <c r="C82" i="68" a="1"/>
  <c r="D189" i="68" a="1"/>
  <c r="D136" i="72" a="1"/>
  <c r="D86" i="71" a="1"/>
  <c r="C161" i="70" a="1"/>
  <c r="D149" i="68" a="1"/>
  <c r="B177" i="33" a="1"/>
  <c r="C72" i="33" a="1"/>
  <c r="C81" i="33" a="1"/>
  <c r="D123" i="14" a="1"/>
  <c r="C198" i="14" a="1"/>
  <c r="D76" i="72" a="1"/>
  <c r="D162" i="71" a="1"/>
  <c r="D98" i="70" a="1"/>
  <c r="C199" i="68" a="1"/>
  <c r="C36" i="68" a="1"/>
  <c r="C102" i="33" a="1"/>
  <c r="D107" i="33" a="1"/>
  <c r="D96" i="14" a="1"/>
  <c r="C185" i="14" a="1"/>
  <c r="D98" i="72" a="1"/>
  <c r="D17" i="72" a="1"/>
  <c r="D130" i="70" a="1"/>
  <c r="D60" i="68" a="1"/>
  <c r="C191" i="68" a="1"/>
  <c r="B131" i="33" a="1"/>
  <c r="D115" i="33" a="1"/>
  <c r="D67" i="14" a="1"/>
  <c r="C195" i="14" a="1"/>
  <c r="D22" i="72" a="1"/>
  <c r="C94" i="72" a="1"/>
  <c r="D209" i="70" a="1"/>
  <c r="D75" i="69" a="1"/>
  <c r="D151" i="68" a="1"/>
  <c r="B134" i="33" a="1"/>
  <c r="C117" i="33" a="1"/>
  <c r="D57" i="14" a="1"/>
  <c r="D207" i="14" a="1"/>
  <c r="D82" i="73" a="1"/>
  <c r="C125" i="72" a="1"/>
  <c r="C124" i="70" a="1"/>
  <c r="D161" i="69" a="1"/>
  <c r="C145" i="68" a="1"/>
  <c r="D155" i="33" a="1"/>
  <c r="C53" i="33" a="1"/>
  <c r="D33" i="14" a="1"/>
  <c r="D158" i="73" a="1"/>
  <c r="C82" i="72" a="1"/>
  <c r="C65" i="70" a="1"/>
  <c r="D42" i="69" a="1"/>
  <c r="D225" i="68" a="1"/>
  <c r="D152" i="33" a="1"/>
  <c r="D49" i="33" a="1"/>
  <c r="D36" i="14" a="1"/>
  <c r="B214" i="14" a="1"/>
  <c r="D119" i="72" a="1"/>
  <c r="D50" i="70" a="1"/>
  <c r="C180" i="68" a="1"/>
  <c r="B77" i="33" a="1"/>
  <c r="D70" i="14" a="1"/>
  <c r="C158" i="14" a="1"/>
  <c r="B102" i="14" a="1"/>
  <c r="B178" i="33" a="1"/>
  <c r="D144" i="14" a="1"/>
  <c r="C63" i="14" a="1"/>
  <c r="D70" i="72" a="1"/>
  <c r="D77" i="70" a="1"/>
  <c r="B35" i="33" a="1"/>
  <c r="D151" i="73" a="1"/>
  <c r="D82" i="72" a="1"/>
  <c r="D173" i="72" a="1"/>
  <c r="D54" i="71" a="1"/>
  <c r="C202" i="70" a="1"/>
  <c r="C97" i="70" a="1"/>
  <c r="D185" i="69" a="1"/>
  <c r="D111" i="68" a="1"/>
  <c r="C111" i="68" a="1"/>
  <c r="D92" i="73" a="1"/>
  <c r="D42" i="72" a="1"/>
  <c r="C22" i="72" a="1"/>
  <c r="D159" i="71" a="1"/>
  <c r="C125" i="70" a="1"/>
  <c r="C191" i="70" a="1"/>
  <c r="D118" i="69" a="1"/>
  <c r="D216" i="68" a="1"/>
  <c r="C98" i="68" a="1"/>
  <c r="D52" i="73" a="1"/>
  <c r="D41" i="72" a="1"/>
  <c r="C169" i="72" a="1"/>
  <c r="D130" i="71" a="1"/>
  <c r="D64" i="70" a="1"/>
  <c r="C153" i="70" a="1"/>
  <c r="D100" i="69" a="1"/>
  <c r="C49" i="68" a="1"/>
  <c r="D197" i="68" a="1"/>
  <c r="D63" i="73" a="1"/>
  <c r="D143" i="72" a="1"/>
  <c r="C180" i="72" a="1"/>
  <c r="D41" i="71" a="1"/>
  <c r="D202" i="70" a="1"/>
  <c r="D106" i="70" a="1"/>
  <c r="D93" i="73" a="1"/>
  <c r="D146" i="72" a="1"/>
  <c r="C168" i="72" a="1"/>
  <c r="D112" i="71" a="1"/>
  <c r="D180" i="70" a="1"/>
  <c r="C224" i="70" a="1"/>
  <c r="D167" i="69" a="1"/>
  <c r="D61" i="68" a="1"/>
  <c r="C158" i="68" a="1"/>
  <c r="B183" i="33" a="1"/>
  <c r="D117" i="72" a="1"/>
  <c r="C89" i="72" a="1"/>
  <c r="D64" i="71" a="1"/>
  <c r="C181" i="70" a="1"/>
  <c r="D177" i="70" a="1"/>
  <c r="D31" i="69" a="1"/>
  <c r="D30" i="68" a="1"/>
  <c r="C102" i="68" a="1"/>
  <c r="C180" i="33" a="1"/>
  <c r="D77" i="72" a="1"/>
  <c r="D210" i="72" a="1"/>
  <c r="D209" i="72" a="1"/>
  <c r="C46" i="70" a="1"/>
  <c r="D102" i="70" a="1"/>
  <c r="D129" i="69" a="1"/>
  <c r="D37" i="68" a="1"/>
  <c r="C61" i="68" a="1"/>
  <c r="C134" i="68" a="1"/>
  <c r="D212" i="72" a="1"/>
  <c r="D24" i="71" a="1"/>
  <c r="D218" i="70" a="1"/>
  <c r="D226" i="68" a="1"/>
  <c r="C174" i="33" a="1"/>
  <c r="B59" i="33" a="1"/>
  <c r="C67" i="33" a="1"/>
  <c r="D136" i="14" a="1"/>
  <c r="B183" i="14" a="1"/>
  <c r="D154" i="72" a="1"/>
  <c r="D145" i="71" a="1"/>
  <c r="D229" i="70" a="1"/>
  <c r="D227" i="68" a="1"/>
  <c r="C185" i="33" a="1"/>
  <c r="B87" i="33" a="1"/>
  <c r="D96" i="33" a="1"/>
  <c r="D110" i="14" a="1"/>
  <c r="B198" i="14" a="1"/>
  <c r="D44" i="72" a="1"/>
  <c r="D27" i="71" a="1"/>
  <c r="C114" i="70" a="1"/>
  <c r="D19" i="68" a="1"/>
  <c r="D125" i="68" a="1"/>
  <c r="B120" i="33" a="1"/>
  <c r="B118" i="33" a="1"/>
  <c r="D84" i="14" a="1"/>
  <c r="C179" i="14" a="1"/>
  <c r="D104" i="72" a="1"/>
  <c r="D95" i="71" a="1"/>
  <c r="D89" i="70" a="1"/>
  <c r="D65" i="68" a="1"/>
  <c r="C81" i="68" a="1"/>
  <c r="D130" i="33" a="1"/>
  <c r="C115" i="33" a="1"/>
  <c r="D71" i="14" a="1"/>
  <c r="B194" i="14" a="1"/>
  <c r="D78" i="73" a="1"/>
  <c r="C107" i="72" a="1"/>
  <c r="C130" i="70" a="1"/>
  <c r="D99" i="69" a="1"/>
  <c r="D106" i="68" a="1"/>
  <c r="D145" i="33" a="1"/>
  <c r="D35" i="33" a="1"/>
  <c r="D47" i="14" a="1"/>
  <c r="D113" i="73" a="1"/>
  <c r="C128" i="72" a="1"/>
  <c r="D231" i="70" a="1"/>
  <c r="D122" i="69" a="1"/>
  <c r="C48" i="68" a="1"/>
  <c r="C142" i="33" a="1"/>
  <c r="D31" i="33" a="1"/>
  <c r="D51" i="14" a="1"/>
  <c r="D211" i="14" a="1"/>
  <c r="D61" i="72" a="1"/>
  <c r="C151" i="70" a="1"/>
  <c r="C92" i="68" a="1"/>
  <c r="B55" i="33" a="1"/>
  <c r="D91" i="14" a="1"/>
  <c r="B156" i="14" a="1"/>
  <c r="C85" i="14" a="1"/>
  <c r="D164" i="33" a="1"/>
  <c r="D169" i="14" a="1"/>
  <c r="B33" i="14" a="1"/>
  <c r="D113" i="72" a="1"/>
  <c r="D54" i="70" a="1"/>
  <c r="B74" i="33" a="1"/>
  <c r="D132" i="73" a="1"/>
  <c r="D121" i="72" a="1"/>
  <c r="D228" i="72" a="1"/>
  <c r="D84" i="71" a="1"/>
  <c r="D149" i="70" a="1"/>
  <c r="C25" i="70" a="1"/>
  <c r="D184" i="69" a="1"/>
  <c r="D88" i="68" a="1"/>
  <c r="C103" i="68" a="1"/>
  <c r="D105" i="73" a="1"/>
  <c r="D85" i="72" a="1"/>
  <c r="C157" i="72" a="1"/>
  <c r="D146" i="71" a="1"/>
  <c r="D27" i="70" a="1"/>
  <c r="D44" i="70" a="1"/>
  <c r="D136" i="69" a="1"/>
  <c r="C76" i="68" a="1"/>
  <c r="C46" i="68" a="1"/>
  <c r="D150" i="73" a="1"/>
  <c r="D45" i="72" a="1"/>
  <c r="C19" i="72" a="1"/>
  <c r="D85" i="71" a="1"/>
  <c r="D71" i="70" a="1"/>
  <c r="C100" i="70" a="1"/>
  <c r="D125" i="69" a="1"/>
  <c r="D166" i="68" a="1"/>
  <c r="D81" i="68" a="1"/>
  <c r="D125" i="73" a="1"/>
  <c r="D51" i="72" a="1"/>
  <c r="C71" i="72" a="1"/>
  <c r="D42" i="71" a="1"/>
  <c r="D21" i="70" a="1"/>
  <c r="C82" i="70" a="1"/>
  <c r="D140" i="73" a="1"/>
  <c r="D66" i="72" a="1"/>
  <c r="C122" i="72" a="1"/>
  <c r="D110" i="71" a="1"/>
  <c r="D181" i="70" a="1"/>
  <c r="D60" i="70" a="1"/>
  <c r="D139" i="69" a="1"/>
  <c r="D199" i="68" a="1"/>
  <c r="D135" i="68" a="1"/>
  <c r="D107" i="73" a="1"/>
  <c r="D149" i="72" a="1"/>
  <c r="C110" i="72" a="1"/>
  <c r="D55" i="71" a="1"/>
  <c r="C89" i="70" a="1"/>
  <c r="C159" i="70" a="1"/>
  <c r="D128" i="69" a="1"/>
  <c r="D62" i="68" a="1"/>
  <c r="D169" i="68" a="1"/>
  <c r="C182" i="33" a="1"/>
  <c r="D120" i="72" a="1"/>
  <c r="D191" i="72" a="1"/>
  <c r="D103" i="71" a="1"/>
  <c r="D182" i="70" a="1"/>
  <c r="C22" i="70" a="1"/>
  <c r="D166" i="69" a="1"/>
  <c r="D36" i="68" a="1"/>
  <c r="C155" i="68" a="1"/>
  <c r="C184" i="33" a="1"/>
  <c r="C61" i="72" a="1"/>
  <c r="C213" i="70" a="1"/>
  <c r="D36" i="70" a="1"/>
  <c r="C131" i="68" a="1"/>
  <c r="B175" i="33" a="1"/>
  <c r="B50" i="33" a="1"/>
  <c r="D56" i="33" a="1"/>
  <c r="D151" i="14" a="1"/>
  <c r="B168" i="14" a="1"/>
  <c r="D137" i="72" a="1"/>
  <c r="D71" i="71" a="1"/>
  <c r="D172" i="70" a="1"/>
  <c r="C159" i="68" a="1"/>
  <c r="B173" i="33" a="1"/>
  <c r="B71" i="33" a="1"/>
  <c r="C80" i="33" a="1"/>
  <c r="D126" i="14" a="1"/>
  <c r="C197" i="14" a="1"/>
  <c r="D91" i="72" a="1"/>
  <c r="D65" i="71" a="1"/>
  <c r="C200" i="70" a="1"/>
  <c r="C213" i="68" a="1"/>
  <c r="C21" i="68" a="1"/>
  <c r="B102" i="33" a="1"/>
  <c r="B106" i="33" a="1"/>
  <c r="D98" i="14" a="1"/>
  <c r="B184" i="14" a="1"/>
  <c r="D57" i="72" a="1"/>
  <c r="D105" i="71" a="1"/>
  <c r="C175" i="70" a="1"/>
  <c r="D27" i="68" a="1"/>
  <c r="C206" i="68" a="1"/>
  <c r="D126" i="33" a="1"/>
  <c r="B117" i="33" a="1"/>
  <c r="D83" i="14" a="1"/>
  <c r="D178" i="14" a="1"/>
  <c r="D59" i="72" a="1"/>
  <c r="D207" i="72" a="1"/>
  <c r="D220" i="70" a="1"/>
  <c r="D21" i="68" a="1"/>
  <c r="D67" i="68" a="1"/>
  <c r="B132" i="33" a="1"/>
  <c r="C122" i="33" a="1"/>
  <c r="D63" i="14" a="1"/>
  <c r="D78" i="72" a="1"/>
  <c r="D219" i="72" a="1"/>
  <c r="D49" i="70" a="1"/>
  <c r="D31" i="68" a="1"/>
  <c r="C99" i="68" a="1"/>
  <c r="B129" i="33" a="1"/>
  <c r="D118" i="33" a="1"/>
  <c r="D66" i="14" a="1"/>
  <c r="C203" i="14" a="1"/>
  <c r="D93" i="72" a="1"/>
  <c r="D188" i="70" a="1"/>
  <c r="C177" i="68" a="1"/>
  <c r="B37" i="33" a="1"/>
  <c r="D117" i="14" a="1"/>
  <c r="B157" i="14" a="1"/>
  <c r="B63" i="14" a="1"/>
  <c r="D136" i="33" a="1"/>
  <c r="C208" i="14" a="1"/>
  <c r="D26" i="68" a="1"/>
  <c r="C41" i="72" a="1"/>
  <c r="C163" i="70" a="1"/>
  <c r="D112" i="33" a="1"/>
  <c r="D165" i="73" a="1"/>
  <c r="D156" i="72" a="1"/>
  <c r="C143" i="72" a="1"/>
  <c r="D79" i="71" a="1"/>
  <c r="C41" i="70" a="1"/>
  <c r="D79" i="70" a="1"/>
  <c r="D152" i="69" a="1"/>
  <c r="D100" i="68" a="1"/>
  <c r="D168" i="68" a="1"/>
  <c r="D120" i="73" a="1"/>
  <c r="D123" i="72" a="1"/>
  <c r="D211" i="72" a="1"/>
  <c r="D59" i="71" a="1"/>
  <c r="C179" i="70" a="1"/>
  <c r="C209" i="70" a="1"/>
  <c r="D50" i="69" a="1"/>
  <c r="C142" i="68" a="1"/>
  <c r="C87" i="68" a="1"/>
  <c r="D94" i="73" a="1"/>
  <c r="D88" i="72" a="1"/>
  <c r="C193" i="72" a="1"/>
  <c r="D111" i="71" a="1"/>
  <c r="C109" i="70" a="1"/>
  <c r="C145" i="70" a="1"/>
  <c r="D131" i="69" a="1"/>
  <c r="C176" i="68" a="1"/>
  <c r="D173" i="68" a="1"/>
  <c r="D36" i="73" a="1"/>
  <c r="D50" i="72" a="1"/>
  <c r="C109" i="72" a="1"/>
  <c r="D58" i="71" a="1"/>
  <c r="C66" i="70" a="1"/>
  <c r="D113" i="70" a="1"/>
  <c r="D91" i="73" a="1"/>
  <c r="D55" i="72" a="1"/>
  <c r="C148" i="72" a="1"/>
  <c r="D124" i="71" a="1"/>
  <c r="C197" i="70" a="1"/>
  <c r="C221" i="70" a="1"/>
  <c r="D68" i="69" a="1"/>
  <c r="C90" i="68" a="1"/>
  <c r="D177" i="68" a="1"/>
  <c r="D98" i="73" a="1"/>
  <c r="D19" i="72" a="1"/>
  <c r="C166" i="72" a="1"/>
  <c r="D154" i="71" a="1"/>
  <c r="D26" i="70" a="1"/>
  <c r="D179" i="70" a="1"/>
  <c r="D151" i="69" a="1"/>
  <c r="D97" i="68" a="1"/>
  <c r="C184" i="68" a="1"/>
  <c r="D89" i="73" a="1"/>
  <c r="C192" i="72" a="1"/>
  <c r="D159" i="72" a="1"/>
  <c r="D18" i="71" a="1"/>
  <c r="D108" i="70" a="1"/>
  <c r="D96" i="70" a="1"/>
  <c r="D157" i="69" a="1"/>
  <c r="C215" i="68" a="1"/>
  <c r="C72" i="68" a="1"/>
  <c r="C178" i="33" a="1"/>
  <c r="D187" i="72" a="1"/>
  <c r="D224" i="70" a="1"/>
  <c r="D45" i="69" a="1"/>
  <c r="C62" i="68" a="1"/>
  <c r="D158" i="33" a="1"/>
  <c r="D40" i="33" a="1"/>
  <c r="C40" i="33" a="1"/>
  <c r="D165" i="14" a="1"/>
  <c r="D174" i="14" a="1"/>
  <c r="C37" i="72" a="1"/>
  <c r="D53" i="71" a="1"/>
  <c r="C198" i="70" a="1"/>
  <c r="C51" i="68" a="1"/>
  <c r="C177" i="33" a="1"/>
  <c r="D59" i="33" a="1"/>
  <c r="D66" i="33" a="1"/>
  <c r="D138" i="14" a="1"/>
  <c r="C182" i="14" a="1"/>
  <c r="C135" i="72" a="1"/>
  <c r="D116" i="71" a="1"/>
  <c r="C43" i="70" a="1"/>
  <c r="C112" i="68" a="1"/>
  <c r="C183" i="33" a="1"/>
  <c r="B86" i="33" a="1"/>
  <c r="D94" i="33" a="1"/>
  <c r="D111" i="14" a="1"/>
  <c r="D198" i="14" a="1"/>
  <c r="D97" i="72" a="1"/>
  <c r="D66" i="71" a="1"/>
  <c r="C140" i="70" a="1"/>
  <c r="C53" i="68" a="1"/>
  <c r="C205" i="68" a="1"/>
  <c r="C101" i="33" a="1"/>
  <c r="D105" i="33" a="1"/>
  <c r="D97" i="14" a="1"/>
  <c r="C183" i="14" a="1"/>
  <c r="D138" i="72" a="1"/>
  <c r="D98" i="71" a="1"/>
  <c r="C27" i="70" a="1"/>
  <c r="D28" i="68" a="1"/>
  <c r="D153" i="68" a="1"/>
  <c r="C129" i="33" a="1"/>
  <c r="D125" i="33" a="1"/>
  <c r="D76" i="14" a="1"/>
  <c r="C121" i="72" a="1"/>
  <c r="D125" i="71" a="1"/>
  <c r="D48" i="70" a="1"/>
  <c r="D44" i="68" a="1"/>
  <c r="D141" i="68" a="1"/>
  <c r="B127" i="33" a="1"/>
  <c r="B122" i="33" a="1"/>
  <c r="D80" i="14" a="1"/>
  <c r="D183" i="14" a="1"/>
  <c r="C60" i="72" a="1"/>
  <c r="D42" i="70" a="1"/>
  <c r="D182" i="68" a="1"/>
  <c r="C97" i="33" a="1"/>
  <c r="D143" i="14" a="1"/>
  <c r="B135" i="14" a="1"/>
  <c r="B48" i="14" a="1"/>
  <c r="D149" i="33" a="1"/>
  <c r="B204" i="14" a="1"/>
  <c r="C103" i="33" a="1"/>
  <c r="C28" i="72" a="1"/>
  <c r="C73" i="70" a="1"/>
  <c r="B83" i="33" a="1"/>
  <c r="D115" i="73" a="1"/>
  <c r="D96" i="72" a="1"/>
  <c r="C209" i="72" a="1"/>
  <c r="D147" i="71" a="1"/>
  <c r="D38" i="70" a="1"/>
  <c r="D93" i="70" a="1"/>
  <c r="D107" i="69" a="1"/>
  <c r="D129" i="68" a="1"/>
  <c r="D127" i="68" a="1"/>
  <c r="D139" i="73" a="1"/>
  <c r="D157" i="72" a="1"/>
  <c r="C97" i="72" a="1"/>
  <c r="D134" i="71" a="1"/>
  <c r="D169" i="70" a="1"/>
  <c r="D68" i="70" a="1"/>
  <c r="D168" i="69" a="1"/>
  <c r="D101" i="68" a="1"/>
  <c r="C97" i="68" a="1"/>
  <c r="D23" i="73" a="1"/>
  <c r="D130" i="72" a="1"/>
  <c r="C198" i="72" a="1"/>
  <c r="D37" i="71" a="1"/>
  <c r="C193" i="70" a="1"/>
  <c r="C204" i="70" a="1"/>
  <c r="D142" i="69" a="1"/>
  <c r="C117" i="68" a="1"/>
  <c r="D134" i="68" a="1"/>
  <c r="D35" i="73" a="1"/>
  <c r="D94" i="72" a="1"/>
  <c r="C105" i="72" a="1"/>
  <c r="D153" i="71" a="1"/>
  <c r="C227" i="70" a="1"/>
  <c r="D116" i="70" a="1"/>
  <c r="D112" i="73" a="1"/>
  <c r="D100" i="72" a="1"/>
  <c r="C81" i="72" a="1"/>
  <c r="D109" i="71" a="1"/>
  <c r="C49" i="70" a="1"/>
  <c r="D173" i="70" a="1"/>
  <c r="D160" i="69" a="1"/>
  <c r="C171" i="68" a="1"/>
  <c r="D83" i="68" a="1"/>
  <c r="D146" i="73" a="1"/>
  <c r="D58" i="72" a="1"/>
  <c r="C51" i="72" a="1"/>
  <c r="D43" i="71" a="1"/>
  <c r="C226" i="70" a="1"/>
  <c r="D126" i="70" a="1"/>
  <c r="D108" i="69" a="1"/>
  <c r="D86" i="68" a="1"/>
  <c r="C114" i="68" a="1"/>
  <c r="D95" i="73" a="1"/>
  <c r="D24" i="72" a="1"/>
  <c r="C112" i="72" a="1"/>
  <c r="D34" i="71" a="1"/>
  <c r="D51" i="70" a="1"/>
  <c r="D152" i="70" a="1"/>
  <c r="D117" i="69" a="1"/>
  <c r="C77" i="68" a="1"/>
  <c r="C32" i="68" a="1"/>
  <c r="D80" i="73" a="1"/>
  <c r="C50" i="72" a="1"/>
  <c r="D156" i="70" a="1"/>
  <c r="D94" i="69" a="1"/>
  <c r="C181" i="68" a="1"/>
  <c r="C154" i="33" a="1"/>
  <c r="B109" i="33" a="1"/>
  <c r="B28" i="33" a="1"/>
  <c r="C227" i="14" a="1"/>
  <c r="C152" i="14" a="1"/>
  <c r="C218" i="72" a="1"/>
  <c r="D194" i="70" a="1"/>
  <c r="D115" i="70" a="1"/>
  <c r="C136" i="68" a="1"/>
  <c r="D173" i="33" a="1"/>
  <c r="C50" i="33" a="1"/>
  <c r="C56" i="33" a="1"/>
  <c r="D152" i="14" a="1"/>
  <c r="C167" i="14" a="1"/>
  <c r="D158" i="72" a="1"/>
  <c r="D31" i="71" a="1"/>
  <c r="C212" i="70" a="1"/>
  <c r="D220" i="68" a="1"/>
  <c r="D172" i="33" a="1"/>
  <c r="B70" i="33" a="1"/>
  <c r="B80" i="33" a="1"/>
  <c r="D125" i="14" a="1"/>
  <c r="B196" i="14" a="1"/>
  <c r="D69" i="72" a="1"/>
  <c r="D25" i="71" a="1"/>
  <c r="D165" i="70" a="1"/>
  <c r="C18" i="68" a="1"/>
  <c r="D182" i="33" a="1"/>
  <c r="D85" i="33" a="1"/>
  <c r="C92" i="33" a="1"/>
  <c r="D113" i="14" a="1"/>
  <c r="B197" i="14" a="1"/>
  <c r="D48" i="72" a="1"/>
  <c r="D49" i="71" a="1"/>
  <c r="C143" i="70" a="1"/>
  <c r="D55" i="68" a="1"/>
  <c r="D116" i="68" a="1"/>
  <c r="D109" i="33" a="1"/>
  <c r="B112" i="33" a="1"/>
  <c r="D89" i="14" a="1"/>
  <c r="D67" i="72" a="1"/>
  <c r="D128" i="71" a="1"/>
  <c r="C81" i="70" a="1"/>
  <c r="D64" i="68" a="1"/>
  <c r="D219" i="68" a="1"/>
  <c r="C106" i="33" a="1"/>
  <c r="C110" i="33" a="1"/>
  <c r="D93" i="14" a="1"/>
  <c r="B192" i="14" a="1"/>
  <c r="C111" i="72" a="1"/>
  <c r="D163" i="70" a="1"/>
  <c r="D130" i="68" a="1"/>
  <c r="D76" i="33" a="1"/>
  <c r="D168" i="14" a="1"/>
  <c r="C129" i="14" a="1"/>
  <c r="B34" i="14" a="1"/>
  <c r="D129" i="33" a="1"/>
  <c r="D202" i="14" a="1"/>
  <c r="D148" i="14" a="1"/>
  <c r="C197" i="72" a="1"/>
  <c r="D23" i="69" a="1"/>
  <c r="C36" i="33" a="1"/>
  <c r="D51" i="73" a="1"/>
  <c r="D139" i="72" a="1"/>
  <c r="C201" i="72" a="1"/>
  <c r="D32" i="71" a="1"/>
  <c r="C83" i="70" a="1"/>
  <c r="D199" i="70" a="1"/>
  <c r="D25" i="69" a="1"/>
  <c r="D223" i="68" a="1"/>
  <c r="C124" i="68" a="1"/>
  <c r="D138" i="73" a="1"/>
  <c r="D99" i="72" a="1"/>
  <c r="C137" i="72" a="1"/>
  <c r="D17" i="71" a="1"/>
  <c r="D178" i="70" a="1"/>
  <c r="D37" i="70" a="1"/>
  <c r="D17" i="69" a="1"/>
  <c r="D198" i="68" a="1"/>
  <c r="D74" i="68" a="1"/>
  <c r="D117" i="73" a="1"/>
  <c r="C116" i="72" a="1"/>
  <c r="C117" i="72" a="1"/>
  <c r="D166" i="71" a="1"/>
  <c r="D20" i="70" a="1"/>
  <c r="D190" i="70" a="1"/>
  <c r="D149" i="69" a="1"/>
  <c r="D180" i="68" a="1"/>
  <c r="D103" i="68" a="1"/>
  <c r="D155" i="73" a="1"/>
  <c r="D135" i="72" a="1"/>
  <c r="C216" i="72" a="1"/>
  <c r="D144" i="71" a="1"/>
  <c r="C156" i="70" a="1"/>
  <c r="C54" i="70" a="1"/>
  <c r="D50" i="73" a="1"/>
  <c r="D142" i="72" a="1"/>
  <c r="D205" i="72" a="1"/>
  <c r="D118" i="71" a="1"/>
  <c r="D228" i="70" a="1"/>
  <c r="C23" i="70" a="1"/>
  <c r="D165" i="69" a="1"/>
  <c r="C143" i="68" a="1"/>
  <c r="C83" i="68" a="1"/>
  <c r="D109" i="73" a="1"/>
  <c r="D103" i="72" a="1"/>
  <c r="C162" i="72" a="1"/>
  <c r="D39" i="71" a="1"/>
  <c r="D82" i="70" a="1"/>
  <c r="C205" i="70" a="1"/>
  <c r="D19" i="69" a="1"/>
  <c r="C165" i="68" a="1"/>
  <c r="D193" i="68" a="1"/>
  <c r="D129" i="73" a="1"/>
  <c r="D64" i="72" a="1"/>
  <c r="C84" i="72" a="1"/>
  <c r="D50" i="71" a="1"/>
  <c r="D215" i="70" a="1"/>
  <c r="D112" i="70" a="1"/>
  <c r="D78" i="69" a="1"/>
  <c r="C60" i="68" a="1"/>
  <c r="D94" i="68" a="1"/>
  <c r="D34" i="73" a="1"/>
  <c r="C120" i="72" a="1"/>
  <c r="C70" i="70" a="1"/>
  <c r="D178" i="69" a="1"/>
  <c r="D66" i="68" a="1"/>
  <c r="B135" i="33" a="1"/>
  <c r="C94" i="33" a="1"/>
  <c r="C20" i="33" a="1"/>
  <c r="D222" i="14" a="1"/>
  <c r="B139" i="14" a="1"/>
  <c r="C195" i="72" a="1"/>
  <c r="D162" i="70" a="1"/>
  <c r="D181" i="69" a="1"/>
  <c r="D140" i="68" a="1"/>
  <c r="C157" i="33" a="1"/>
  <c r="C39" i="33" a="1"/>
  <c r="B40" i="33" a="1"/>
  <c r="D166" i="14" a="1"/>
  <c r="C173" i="14" a="1"/>
  <c r="C35" i="72" a="1"/>
  <c r="D73" i="71" a="1"/>
  <c r="D197" i="70" a="1"/>
  <c r="C223" i="68" a="1"/>
  <c r="D177" i="33" a="1"/>
  <c r="D58" i="33" a="1"/>
  <c r="D65" i="33" a="1"/>
  <c r="D139" i="14" a="1"/>
  <c r="D181" i="14" a="1"/>
  <c r="C45" i="72" a="1"/>
  <c r="D108" i="71" a="1"/>
  <c r="D151" i="70" a="1"/>
  <c r="D161" i="68" a="1"/>
  <c r="B171" i="33" a="1"/>
  <c r="C70" i="33" a="1"/>
  <c r="D79" i="33" a="1"/>
  <c r="D124" i="14" a="1"/>
  <c r="D194" i="14" a="1"/>
  <c r="D133" i="72" a="1"/>
  <c r="D143" i="71" a="1"/>
  <c r="C182" i="70" a="1"/>
  <c r="D109" i="68" a="1"/>
  <c r="C44" i="68" a="1"/>
  <c r="B94" i="33" a="1"/>
  <c r="C100" i="33" a="1"/>
  <c r="D105" i="14" a="1"/>
  <c r="D150" i="72" a="1"/>
  <c r="D61" i="71" a="1"/>
  <c r="D46" i="70" a="1"/>
  <c r="D112" i="68" a="1"/>
  <c r="D92" i="68" a="1"/>
  <c r="B91" i="33" a="1"/>
  <c r="B98" i="33" a="1"/>
  <c r="D108" i="14" a="1"/>
  <c r="C200" i="14" a="1"/>
  <c r="C69" i="72" a="1"/>
  <c r="D174" i="70" a="1"/>
  <c r="C122" i="68" a="1"/>
  <c r="B38" i="33" a="1"/>
  <c r="D230" i="14" a="1"/>
  <c r="C98" i="14" a="1"/>
  <c r="B21" i="14" a="1"/>
  <c r="B105" i="33" a="1"/>
  <c r="D193" i="14" a="1"/>
  <c r="C169" i="14" a="1"/>
  <c r="C33" i="72" a="1"/>
  <c r="D126" i="69" a="1"/>
  <c r="D21" i="14" a="1"/>
  <c r="D124" i="73" a="1"/>
  <c r="C203" i="72" a="1"/>
  <c r="D196" i="72" a="1"/>
  <c r="D132" i="71" a="1"/>
  <c r="C87" i="70" a="1"/>
  <c r="D43" i="70" a="1"/>
  <c r="D48" i="69" a="1"/>
  <c r="C70" i="68" a="1"/>
  <c r="C163" i="68" a="1"/>
  <c r="D85" i="73" a="1"/>
  <c r="C231" i="72" a="1"/>
  <c r="C159" i="72" a="1"/>
  <c r="D69" i="71" a="1"/>
  <c r="C69" i="70" a="1"/>
  <c r="C230" i="70" a="1"/>
  <c r="D70" i="69" a="1"/>
  <c r="D162" i="68" a="1"/>
  <c r="C225" i="68" a="1"/>
  <c r="D60" i="73" a="1"/>
  <c r="D152" i="72" a="1"/>
  <c r="C229" i="72" a="1"/>
  <c r="D63" i="71" a="1"/>
  <c r="D212" i="70" a="1"/>
  <c r="C216" i="70" a="1"/>
  <c r="D73" i="69" a="1"/>
  <c r="D218" i="68" a="1"/>
  <c r="D230" i="68" a="1"/>
  <c r="D106" i="73" a="1"/>
  <c r="D108" i="72" a="1"/>
  <c r="D164" i="72" a="1"/>
  <c r="D104" i="71" a="1"/>
  <c r="D222" i="70" a="1"/>
  <c r="D145" i="70" a="1"/>
  <c r="D48" i="73" a="1"/>
  <c r="D115" i="72" a="1"/>
  <c r="D188" i="72" a="1"/>
  <c r="D119" i="71" a="1"/>
  <c r="C95" i="70" a="1"/>
  <c r="D119" i="70" a="1"/>
  <c r="D35" i="69" a="1"/>
  <c r="C63" i="68" a="1"/>
  <c r="C19" i="68" a="1"/>
  <c r="D56" i="73" a="1"/>
  <c r="D75" i="72" a="1"/>
  <c r="C68" i="72" a="1"/>
  <c r="D113" i="71" a="1"/>
  <c r="C116" i="70" a="1"/>
  <c r="D107" i="70" a="1"/>
  <c r="D115" i="69" a="1"/>
  <c r="C93" i="68" a="1"/>
  <c r="D212" i="68" a="1"/>
  <c r="D64" i="73" a="1"/>
  <c r="D148" i="72" a="1"/>
  <c r="C124" i="72" a="1"/>
  <c r="D70" i="71" a="1"/>
  <c r="D201" i="70" a="1"/>
  <c r="D40" i="70" a="1"/>
  <c r="D89" i="69" a="1"/>
  <c r="C27" i="68" a="1"/>
  <c r="D187" i="68" a="1"/>
  <c r="D169" i="73" a="1"/>
  <c r="D181" i="72" a="1"/>
  <c r="C118" i="70" a="1"/>
  <c r="D79" i="69" a="1"/>
  <c r="D90" i="68" a="1"/>
  <c r="C143" i="33" a="1"/>
  <c r="D68" i="33" a="1"/>
  <c r="D25" i="14" a="1"/>
  <c r="C212" i="14" a="1"/>
  <c r="D70" i="73" a="1"/>
  <c r="C98" i="72" a="1"/>
  <c r="C220" i="70" a="1"/>
  <c r="D46" i="69" a="1"/>
  <c r="D144" i="68" a="1"/>
  <c r="C144" i="33" a="1"/>
  <c r="C93" i="33" a="1"/>
  <c r="B17" i="33" a="1"/>
  <c r="D221" i="14" a="1"/>
  <c r="B138" i="14" a="1"/>
  <c r="C23" i="72" a="1"/>
  <c r="D189" i="70" a="1"/>
  <c r="D111" i="69" a="1"/>
  <c r="C183" i="68" a="1"/>
  <c r="C151" i="33" a="1"/>
  <c r="D39" i="33" a="1"/>
  <c r="D38" i="33" a="1"/>
  <c r="D167" i="14" a="1"/>
  <c r="D173" i="14" a="1"/>
  <c r="C74" i="72" a="1"/>
  <c r="C101" i="70" a="1"/>
  <c r="C48" i="70" a="1"/>
  <c r="C116" i="68" a="1"/>
  <c r="D171" i="33" a="1"/>
  <c r="B49" i="33" a="1"/>
  <c r="C54" i="33" a="1"/>
  <c r="D154" i="14" a="1"/>
  <c r="B174" i="14" a="1"/>
  <c r="D203" i="72" a="1"/>
  <c r="D163" i="71" a="1"/>
  <c r="C177" i="70" a="1"/>
  <c r="C88" i="68" a="1"/>
  <c r="C166" i="33" a="1"/>
  <c r="C64" i="33" a="1"/>
  <c r="B73" i="33" a="1"/>
  <c r="D131" i="14" a="1"/>
  <c r="C210" i="72" a="1"/>
  <c r="D90" i="71" a="1"/>
  <c r="D88" i="70" a="1"/>
  <c r="C105" i="68" a="1"/>
  <c r="C176" i="33" a="1"/>
  <c r="B61" i="33" a="1"/>
  <c r="D69" i="33" a="1"/>
  <c r="D134" i="14" a="1"/>
  <c r="B185" i="14" a="1"/>
  <c r="C76" i="72" a="1"/>
  <c r="D175" i="69" a="1"/>
  <c r="C173" i="33" a="1"/>
  <c r="C111" i="33" a="1"/>
  <c r="C216" i="14" a="1"/>
  <c r="B55" i="14" a="1"/>
  <c r="D172" i="69" a="1"/>
  <c r="D95" i="33" a="1"/>
  <c r="B153" i="14" a="1"/>
  <c r="C69" i="14" a="1"/>
  <c r="D72" i="71" a="1"/>
  <c r="D133" i="68" a="1"/>
  <c r="D118" i="14" a="1"/>
  <c r="D79" i="73" a="1"/>
  <c r="C25" i="72" a="1"/>
  <c r="D168" i="72" a="1"/>
  <c r="D100" i="71" a="1"/>
  <c r="C147" i="70" a="1"/>
  <c r="C108" i="70" a="1"/>
  <c r="D82" i="69" a="1"/>
  <c r="D79" i="68" a="1"/>
  <c r="D84" i="68" a="1"/>
  <c r="D46" i="73" a="1"/>
  <c r="C223" i="72" a="1"/>
  <c r="C230" i="72" a="1"/>
  <c r="D68" i="71" a="1"/>
  <c r="C88" i="70" a="1"/>
  <c r="D56" i="70" a="1"/>
  <c r="D52" i="69" a="1"/>
  <c r="D131" i="68" a="1"/>
  <c r="C22" i="68" a="1"/>
  <c r="D163" i="73" a="1"/>
  <c r="C181" i="72" a="1"/>
  <c r="C83" i="72" a="1"/>
  <c r="D77" i="71" a="1"/>
  <c r="C219" i="70" a="1"/>
  <c r="C155" i="70" a="1"/>
  <c r="D37" i="69" a="1"/>
  <c r="D104" i="68" a="1"/>
  <c r="D185" i="68" a="1"/>
  <c r="D39" i="73" a="1"/>
  <c r="C183" i="72" a="1"/>
  <c r="C87" i="72" a="1"/>
  <c r="D139" i="71" a="1"/>
  <c r="C187" i="70" a="1"/>
  <c r="C196" i="70" a="1"/>
  <c r="D130" i="73" a="1"/>
  <c r="C164" i="72" a="1"/>
  <c r="D169" i="72" a="1"/>
  <c r="D80" i="71" a="1"/>
  <c r="C44" i="70" a="1"/>
  <c r="C171" i="70" a="1"/>
  <c r="D57" i="69" a="1"/>
  <c r="D202" i="68" a="1"/>
  <c r="D229" i="68" a="1"/>
  <c r="D83" i="73" a="1"/>
  <c r="D116" i="72" a="1"/>
  <c r="C18" i="72" a="1"/>
  <c r="D38" i="71" a="1"/>
  <c r="D161" i="70" a="1"/>
  <c r="C21" i="70" a="1"/>
  <c r="D96" i="69" a="1"/>
  <c r="C24" i="68" a="1"/>
  <c r="D96" i="68" a="1"/>
  <c r="D74" i="73" a="1"/>
  <c r="D80" i="72" a="1"/>
  <c r="D194" i="72" a="1"/>
  <c r="D91" i="71" a="1"/>
  <c r="C112" i="70" a="1"/>
  <c r="D184" i="70" a="1"/>
  <c r="D85" i="69" a="1"/>
  <c r="C197" i="68" a="1"/>
  <c r="C212" i="68" a="1"/>
  <c r="D102" i="73" a="1"/>
  <c r="C140" i="72" a="1"/>
  <c r="C136" i="70" a="1"/>
  <c r="D173" i="69" a="1"/>
  <c r="C152" i="68" a="1"/>
  <c r="B153" i="33" a="1"/>
  <c r="C45" i="33" a="1"/>
  <c r="D39" i="14" a="1"/>
  <c r="B212" i="14" a="1"/>
  <c r="D84" i="73" a="1"/>
  <c r="C167" i="72" a="1"/>
  <c r="C18" i="70" a="1"/>
  <c r="D153" i="69" a="1"/>
  <c r="D158" i="68" a="1"/>
  <c r="B162" i="33" a="1"/>
  <c r="D83" i="33" a="1"/>
  <c r="D20" i="33" a="1"/>
  <c r="B222" i="14" a="1"/>
  <c r="D49" i="73" a="1"/>
  <c r="C211" i="72" a="1"/>
  <c r="C215" i="70" a="1"/>
  <c r="D67" i="69" a="1"/>
  <c r="D150" i="68" a="1"/>
  <c r="D148" i="33" a="1"/>
  <c r="C107" i="33" a="1"/>
  <c r="D27" i="33" a="1"/>
  <c r="B231" i="14" a="1"/>
  <c r="C148" i="14" a="1"/>
  <c r="C206" i="72" a="1"/>
  <c r="C91" i="70" a="1"/>
  <c r="D158" i="69" a="1"/>
  <c r="C121" i="68" a="1"/>
  <c r="B151" i="33" a="1"/>
  <c r="C38" i="33" a="1"/>
  <c r="C37" i="33" a="1"/>
  <c r="D17" i="14" a="1"/>
  <c r="C172" i="14" a="1"/>
  <c r="C75" i="72" a="1"/>
  <c r="D146" i="70" a="1"/>
  <c r="D90" i="70" a="1"/>
  <c r="C39" i="68" a="1"/>
  <c r="B170" i="33" a="1"/>
  <c r="D53" i="33" a="1"/>
  <c r="C60" i="33" a="1"/>
  <c r="D146" i="14" a="1"/>
  <c r="D224" i="72" a="1"/>
  <c r="C128" i="70" a="1"/>
  <c r="D125" i="70" a="1"/>
  <c r="C71" i="68" a="1"/>
  <c r="D176" i="33" a="1"/>
  <c r="B51" i="33" a="1"/>
  <c r="B58" i="33" a="1"/>
  <c r="D149" i="14" a="1"/>
  <c r="B170" i="14" a="1"/>
  <c r="D60" i="71" a="1"/>
  <c r="D159" i="69" a="1"/>
  <c r="C150" i="33" a="1"/>
  <c r="C87" i="33" a="1"/>
  <c r="C205" i="14" a="1"/>
  <c r="C33" i="14" a="1"/>
  <c r="D81" i="69" a="1"/>
  <c r="D37" i="33" a="1"/>
  <c r="B134" i="14" a="1"/>
  <c r="B56" i="14" a="1"/>
  <c r="D131" i="71" a="1"/>
  <c r="C166" i="68" a="1"/>
  <c r="B229" i="14" a="1"/>
  <c r="D47" i="72" a="1"/>
  <c r="D204" i="72" a="1"/>
  <c r="D223" i="72" a="1"/>
  <c r="C157" i="70" a="1"/>
  <c r="C85" i="70" a="1"/>
  <c r="C184" i="70" a="1"/>
  <c r="D39" i="68" a="1"/>
  <c r="C108" i="68" a="1"/>
  <c r="D178" i="68" a="1"/>
  <c r="D144" i="73" a="1"/>
  <c r="C34" i="72" a="1"/>
  <c r="C70" i="72" a="1"/>
  <c r="D52" i="71" a="1"/>
  <c r="D211" i="70" a="1"/>
  <c r="D123" i="70" a="1"/>
  <c r="D36" i="69" a="1"/>
  <c r="D206" i="68" a="1"/>
  <c r="C106" i="68" a="1"/>
  <c r="D154" i="73" a="1"/>
  <c r="C63" i="72" a="1"/>
  <c r="D193" i="72" a="1"/>
  <c r="D156" i="71" a="1"/>
  <c r="C208" i="70" a="1"/>
  <c r="D97" i="70" a="1"/>
  <c r="D182" i="69" a="1"/>
  <c r="C126" i="68" a="1"/>
  <c r="C150" i="68" a="1"/>
  <c r="D30" i="73" a="1"/>
  <c r="C49" i="72" a="1"/>
  <c r="D200" i="72" a="1"/>
  <c r="D137" i="71" a="1"/>
  <c r="C67" i="70" a="1"/>
  <c r="C127" i="70" a="1"/>
  <c r="D128" i="73" a="1"/>
  <c r="D218" i="72" a="1"/>
  <c r="C67" i="72" a="1"/>
  <c r="D158" i="71" a="1"/>
  <c r="C102" i="70" a="1"/>
  <c r="D81" i="70" a="1"/>
  <c r="D132" i="69" a="1"/>
  <c r="C33" i="68" a="1"/>
  <c r="C55" i="68" a="1"/>
  <c r="D26" i="73" a="1"/>
  <c r="C133" i="72" a="1"/>
  <c r="C227" i="72" a="1"/>
  <c r="D106" i="71" a="1"/>
  <c r="D191" i="70" a="1"/>
  <c r="C218" i="70" a="1"/>
  <c r="D110" i="69" a="1"/>
  <c r="D163" i="68" a="1"/>
  <c r="D99" i="68" a="1"/>
  <c r="D149" i="73" a="1"/>
  <c r="D124" i="72" a="1"/>
  <c r="C129" i="72" a="1"/>
  <c r="D20" i="71" a="1"/>
  <c r="C34" i="70" a="1"/>
  <c r="D164" i="70" a="1"/>
  <c r="D60" i="69" a="1"/>
  <c r="D114" i="68" a="1"/>
  <c r="D132" i="68" a="1"/>
  <c r="D32" i="72" a="1"/>
  <c r="C187" i="72" a="1"/>
  <c r="D114" i="70" a="1"/>
  <c r="D71" i="69" a="1"/>
  <c r="D146" i="68" a="1"/>
  <c r="D140" i="33" a="1"/>
  <c r="C28" i="33" a="1"/>
  <c r="D50" i="14" a="1"/>
  <c r="B209" i="14" a="1"/>
  <c r="D157" i="73" a="1"/>
  <c r="C154" i="72" a="1"/>
  <c r="C119" i="70" a="1"/>
  <c r="D92" i="69" a="1"/>
  <c r="C172" i="68" a="1"/>
  <c r="C163" i="33" a="1"/>
  <c r="D67" i="33" a="1"/>
  <c r="D27" i="14" a="1"/>
  <c r="B211" i="14" a="1"/>
  <c r="D161" i="73" a="1"/>
  <c r="C52" i="72" a="1"/>
  <c r="C60" i="70" a="1"/>
  <c r="D22" i="69" a="1"/>
  <c r="D214" i="68" a="1"/>
  <c r="B143" i="33" a="1"/>
  <c r="D93" i="33" a="1"/>
  <c r="B22" i="33" a="1"/>
  <c r="B220" i="14" a="1"/>
  <c r="D131" i="73" a="1"/>
  <c r="D176" i="72" a="1"/>
  <c r="C33" i="70" a="1"/>
  <c r="D141" i="69" a="1"/>
  <c r="C73" i="68" a="1"/>
  <c r="D147" i="33" a="1"/>
  <c r="D106" i="33" a="1"/>
  <c r="C27" i="33" a="1"/>
  <c r="B230" i="14" a="1"/>
  <c r="B147" i="14" a="1"/>
  <c r="D217" i="72" a="1"/>
  <c r="D208" i="70" a="1"/>
  <c r="C211" i="70" a="1"/>
  <c r="C41" i="68" a="1"/>
  <c r="B165" i="33" a="1"/>
  <c r="B45" i="33" a="1"/>
  <c r="D45" i="33" a="1"/>
  <c r="D160" i="14" a="1"/>
  <c r="C42" i="72" a="1"/>
  <c r="C152" i="70" a="1"/>
  <c r="D119" i="69" a="1"/>
  <c r="C162" i="68" a="1"/>
  <c r="D163" i="33" a="1"/>
  <c r="C42" i="33" a="1"/>
  <c r="D42" i="33" a="1"/>
  <c r="D163" i="14" a="1"/>
  <c r="C164" i="14" a="1"/>
  <c r="D87" i="71" a="1"/>
  <c r="D97" i="69" a="1"/>
  <c r="C137" i="33" a="1"/>
  <c r="C61" i="33" a="1"/>
  <c r="D184" i="14" a="1"/>
  <c r="C99" i="14" a="1"/>
  <c r="D190" i="68" a="1"/>
  <c r="C109" i="33" a="1"/>
  <c r="B98" i="14" a="1"/>
  <c r="D231" i="72" a="1"/>
  <c r="D67" i="71" a="1"/>
  <c r="C204" i="68" a="1"/>
  <c r="B215" i="14" a="1"/>
  <c r="D49" i="72" a="1"/>
  <c r="C56" i="72" a="1"/>
  <c r="C213" i="72" a="1"/>
  <c r="D91" i="70" a="1"/>
  <c r="D100" i="70" a="1"/>
  <c r="C104" i="70" a="1"/>
  <c r="D139" i="68" a="1"/>
  <c r="D119" i="68" a="1"/>
  <c r="D179" i="68" a="1"/>
  <c r="D54" i="72" a="1"/>
  <c r="D202" i="72" a="1"/>
  <c r="D195" i="72" a="1"/>
  <c r="C113" i="70" a="1"/>
  <c r="C188" i="70" a="1"/>
  <c r="C199" i="70" a="1"/>
  <c r="D43" i="68" a="1"/>
  <c r="C109" i="68" a="1"/>
  <c r="C185" i="68" a="1"/>
  <c r="D22" i="73" a="1"/>
  <c r="C73" i="72" a="1"/>
  <c r="C212" i="72" a="1"/>
  <c r="D107" i="71" a="1"/>
  <c r="C28" i="70" a="1"/>
  <c r="C134" i="70" a="1"/>
  <c r="D61" i="69" a="1"/>
  <c r="D91" i="68" a="1"/>
  <c r="D70" i="68" a="1"/>
  <c r="D87" i="73" a="1"/>
  <c r="D178" i="72" a="1"/>
  <c r="D170" i="72" a="1"/>
  <c r="D151" i="71" a="1"/>
  <c r="D105" i="70" a="1"/>
  <c r="D101" i="70" a="1"/>
  <c r="D28" i="73" a="1"/>
  <c r="C39" i="72" a="1"/>
  <c r="C62" i="72" a="1"/>
  <c r="D135" i="71" a="1"/>
  <c r="D144" i="70" a="1"/>
  <c r="D230" i="70" a="1"/>
  <c r="D83" i="69" a="1"/>
  <c r="D172" i="68" a="1"/>
  <c r="C96" i="68" a="1"/>
  <c r="D110" i="73" a="1"/>
  <c r="D175" i="72" a="1"/>
  <c r="C95" i="72" a="1"/>
  <c r="D168" i="71" a="1"/>
  <c r="C186" i="70" a="1"/>
  <c r="C29" i="70" a="1"/>
  <c r="D145" i="69" a="1"/>
  <c r="C224" i="68" a="1"/>
  <c r="D142" i="68" a="1"/>
  <c r="D53" i="73" a="1"/>
  <c r="D162" i="72" a="1"/>
  <c r="C136" i="72" a="1"/>
  <c r="D167" i="71" a="1"/>
  <c r="D227" i="70" a="1"/>
  <c r="D124" i="70" a="1"/>
  <c r="D156" i="69" a="1"/>
  <c r="D71" i="68" a="1"/>
  <c r="D118" i="68" a="1"/>
  <c r="D83" i="72" a="1"/>
  <c r="C72" i="72" a="1"/>
  <c r="C110" i="70" a="1"/>
  <c r="D48" i="68" a="1"/>
  <c r="C115" i="68" a="1"/>
  <c r="D132" i="33" a="1"/>
  <c r="D116" i="33" a="1"/>
  <c r="D69" i="14" a="1"/>
  <c r="D197" i="14" a="1"/>
  <c r="D21" i="73" a="1"/>
  <c r="D221" i="72" a="1"/>
  <c r="C111" i="70" a="1"/>
  <c r="D121" i="69" a="1"/>
  <c r="D152" i="68" a="1"/>
  <c r="B152" i="33" a="1"/>
  <c r="B44" i="33" a="1"/>
  <c r="D40" i="14" a="1"/>
  <c r="C211" i="14" a="1"/>
  <c r="D47" i="73" a="1"/>
  <c r="D226" i="72" a="1"/>
  <c r="D205" i="70" a="1"/>
  <c r="D55" i="69" a="1"/>
  <c r="C179" i="68" a="1"/>
  <c r="C161" i="33" a="1"/>
  <c r="C82" i="33" a="1"/>
  <c r="C19" i="33" a="1"/>
  <c r="C221" i="14" a="1"/>
  <c r="D167" i="73" a="1"/>
  <c r="C38" i="72" a="1"/>
  <c r="D47" i="70" a="1"/>
  <c r="D138" i="69" a="1"/>
  <c r="C30" i="68" a="1"/>
  <c r="D142" i="33" a="1"/>
  <c r="B92" i="33" a="1"/>
  <c r="B19" i="33" a="1"/>
  <c r="D225" i="14" a="1"/>
  <c r="D123" i="73" a="1"/>
  <c r="C171" i="72" a="1"/>
  <c r="D66" i="70" a="1"/>
  <c r="D120" i="69" a="1"/>
  <c r="C75" i="68" a="1"/>
  <c r="B158" i="33" a="1"/>
  <c r="D33" i="33" a="1"/>
  <c r="C31" i="33" a="1"/>
  <c r="D65" i="73" a="1"/>
  <c r="D215" i="72" a="1"/>
  <c r="C133" i="70" a="1"/>
  <c r="D134" i="69" a="1"/>
  <c r="C34" i="68" a="1"/>
  <c r="D151" i="33" a="1"/>
  <c r="D30" i="33" a="1"/>
  <c r="B29" i="33" a="1"/>
  <c r="D229" i="14" a="1"/>
  <c r="B155" i="14" a="1"/>
  <c r="D126" i="71" a="1"/>
  <c r="D231" i="68" a="1"/>
  <c r="C155" i="33" a="1"/>
  <c r="D36" i="33" a="1"/>
  <c r="D177" i="14" a="1"/>
  <c r="B74" i="14" a="1"/>
  <c r="C147" i="68" a="1"/>
  <c r="D61" i="33" a="1"/>
  <c r="B53" i="14" a="1"/>
  <c r="D66" i="73" a="1"/>
  <c r="D195" i="70" a="1"/>
  <c r="C94" i="68" a="1"/>
  <c r="B182" i="14" a="1"/>
  <c r="D118" i="73" a="1"/>
  <c r="D221" i="70" a="1"/>
  <c r="C211" i="68" a="1"/>
  <c r="C179" i="72" a="1"/>
  <c r="D160" i="70" a="1"/>
  <c r="D93" i="68" a="1"/>
  <c r="C17" i="72" a="1"/>
  <c r="D45" i="68" a="1"/>
  <c r="D62" i="72" a="1"/>
  <c r="C126" i="70" a="1"/>
  <c r="D216" i="72" a="1"/>
  <c r="D121" i="70" a="1"/>
  <c r="D217" i="68" a="1"/>
  <c r="D57" i="71" a="1"/>
  <c r="D59" i="68" a="1"/>
  <c r="D172" i="72" a="1"/>
  <c r="D138" i="70" a="1"/>
  <c r="C210" i="68" a="1"/>
  <c r="C192" i="70" a="1"/>
  <c r="D120" i="33" a="1"/>
  <c r="D23" i="72" a="1"/>
  <c r="C133" i="68" a="1"/>
  <c r="D82" i="14" a="1"/>
  <c r="C228" i="70" a="1"/>
  <c r="B137" i="33" a="1"/>
  <c r="D27" i="73" a="1"/>
  <c r="D21" i="69" a="1"/>
  <c r="D18" i="33" a="1"/>
  <c r="C126" i="72" a="1"/>
  <c r="C139" i="33" a="1"/>
  <c r="D148" i="73" a="1"/>
  <c r="C107" i="68" a="1"/>
  <c r="D23" i="14" a="1"/>
  <c r="D58" i="68" a="1"/>
  <c r="B171" i="14" a="1"/>
  <c r="B95" i="14" a="1"/>
  <c r="D74" i="33" a="1"/>
  <c r="D221" i="68" a="1"/>
  <c r="C185" i="72" a="1"/>
  <c r="C115" i="70" a="1"/>
  <c r="C64" i="68" a="1"/>
  <c r="D91" i="33" a="1"/>
  <c r="D145" i="14" a="1"/>
  <c r="C132" i="14" a="1"/>
  <c r="C46" i="14" a="1"/>
  <c r="D178" i="33" a="1"/>
  <c r="D24" i="14" a="1"/>
  <c r="C133" i="14" a="1"/>
  <c r="D17" i="73" a="1"/>
  <c r="C91" i="68" a="1"/>
  <c r="D100" i="14" a="1"/>
  <c r="D144" i="72" a="1"/>
  <c r="C156" i="33" a="1"/>
  <c r="C139" i="14" a="1"/>
  <c r="B111" i="14" a="1"/>
  <c r="D163" i="72" a="1"/>
  <c r="D223" i="70" a="1"/>
  <c r="C219" i="14" a="1"/>
  <c r="D115" i="71" a="1"/>
  <c r="B97" i="33" a="1"/>
  <c r="C90" i="14" a="1"/>
  <c r="C80" i="70" a="1"/>
  <c r="D32" i="33" a="1"/>
  <c r="C28" i="14" a="1"/>
  <c r="D222" i="72" a="1"/>
  <c r="C118" i="68" a="1"/>
  <c r="D88" i="14" a="1"/>
  <c r="B39" i="14" a="1"/>
  <c r="C50" i="14" a="1"/>
  <c r="D150" i="70" a="1"/>
  <c r="C57" i="72" a="1"/>
  <c r="C140" i="68" a="1"/>
  <c r="C46" i="33" a="1"/>
  <c r="B213" i="14" a="1"/>
  <c r="C54" i="72" a="1"/>
  <c r="D121" i="68" a="1"/>
  <c r="D191" i="14" a="1"/>
  <c r="D61" i="70" a="1"/>
  <c r="D92" i="33" a="1"/>
  <c r="C181" i="14" a="1"/>
  <c r="D40" i="72" a="1"/>
  <c r="C201" i="68" a="1"/>
  <c r="D41" i="33" a="1"/>
  <c r="C48" i="14" a="1"/>
  <c r="D49" i="69" a="1"/>
  <c r="B41" i="33" a="1"/>
  <c r="C103" i="14" a="1"/>
  <c r="D161" i="71" a="1"/>
  <c r="D86" i="33" a="1"/>
  <c r="B99" i="14" a="1"/>
  <c r="C32" i="70" a="1"/>
  <c r="B113" i="33" a="1"/>
  <c r="B107" i="14" a="1"/>
  <c r="D134" i="70" a="1"/>
  <c r="B155" i="33" a="1"/>
  <c r="B72" i="14" a="1"/>
  <c r="D87" i="72" a="1"/>
  <c r="D196" i="68" a="1"/>
  <c r="D62" i="33" a="1"/>
  <c r="B86" i="14" a="1"/>
  <c r="C190" i="72" a="1"/>
  <c r="C86" i="68" a="1"/>
  <c r="D37" i="14" a="1"/>
  <c r="C100" i="14" a="1"/>
  <c r="D21" i="71" a="1"/>
  <c r="B185" i="33" a="1"/>
  <c r="B20" i="33" a="1"/>
  <c r="D45" i="73" a="1"/>
  <c r="B166" i="14" a="1"/>
  <c r="C88" i="14" a="1"/>
  <c r="D137" i="33" a="1"/>
  <c r="C57" i="14" a="1"/>
  <c r="B130" i="14" a="1"/>
  <c r="D83" i="70" a="1"/>
  <c r="B63" i="33" a="1"/>
  <c r="D212" i="14" a="1"/>
  <c r="C25" i="33" a="1"/>
  <c r="B180" i="33" a="1"/>
  <c r="D17" i="70" a="1"/>
  <c r="D228" i="68" a="1"/>
  <c r="D145" i="68" a="1"/>
  <c r="C96" i="33" a="1"/>
  <c r="D128" i="68" a="1"/>
  <c r="C146" i="70" a="1"/>
  <c r="D137" i="73" a="1"/>
  <c r="D42" i="14" a="1"/>
  <c r="C153" i="33" a="1"/>
  <c r="C161" i="68" a="1"/>
  <c r="C135" i="68" a="1"/>
  <c r="C116" i="14" a="1"/>
  <c r="D224" i="14" a="1"/>
  <c r="C92" i="70" a="1"/>
  <c r="C202" i="68" a="1"/>
  <c r="B228" i="14" a="1"/>
  <c r="D108" i="73" a="1"/>
  <c r="D86" i="70" a="1"/>
  <c r="D77" i="68" a="1"/>
  <c r="C127" i="72" a="1"/>
  <c r="D65" i="70" a="1"/>
  <c r="D185" i="33" a="1"/>
  <c r="D23" i="71" a="1"/>
  <c r="D23" i="68" a="1"/>
  <c r="D227" i="72" a="1"/>
  <c r="C74" i="70" a="1"/>
  <c r="C141" i="72" a="1"/>
  <c r="C162" i="70" a="1"/>
  <c r="D116" i="73" a="1"/>
  <c r="C137" i="70" a="1"/>
  <c r="C56" i="68" a="1"/>
  <c r="C204" i="72" a="1"/>
  <c r="C36" i="70" a="1"/>
  <c r="D175" i="68" a="1"/>
  <c r="D28" i="69" a="1"/>
  <c r="B108" i="33" a="1"/>
  <c r="C138" i="72" a="1"/>
  <c r="C66" i="68" a="1"/>
  <c r="B226" i="14" a="1"/>
  <c r="D25" i="70" a="1"/>
  <c r="C49" i="33" a="1"/>
  <c r="D86" i="73" a="1"/>
  <c r="C67" i="68" a="1"/>
  <c r="D28" i="14" a="1"/>
  <c r="D121" i="71" a="1"/>
  <c r="C138" i="33" a="1"/>
  <c r="D127" i="72" a="1"/>
  <c r="C192" i="68" a="1"/>
  <c r="D121" i="14" a="1"/>
  <c r="C216" i="68" a="1"/>
  <c r="C78" i="14" a="1"/>
  <c r="C56" i="14" a="1"/>
  <c r="D72" i="14" a="1"/>
  <c r="B78" i="33" a="1"/>
  <c r="C196" i="72" a="1"/>
  <c r="D22" i="70" a="1"/>
  <c r="D154" i="68" a="1"/>
  <c r="D72" i="33" a="1"/>
  <c r="D170" i="14" a="1"/>
  <c r="B124" i="14" a="1"/>
  <c r="B32" i="14" a="1"/>
  <c r="B161" i="33" a="1"/>
  <c r="D52" i="14" a="1"/>
  <c r="C125" i="14" a="1"/>
  <c r="D111" i="72" a="1"/>
  <c r="D195" i="68" a="1"/>
  <c r="C170" i="14" a="1"/>
  <c r="C182" i="72" a="1"/>
  <c r="B139" i="33" a="1"/>
  <c r="D217" i="14" a="1"/>
  <c r="C77" i="14" a="1"/>
  <c r="C155" i="72" a="1"/>
  <c r="D171" i="69" a="1"/>
  <c r="B191" i="14" a="1"/>
  <c r="D185" i="70" a="1"/>
  <c r="C52" i="33" a="1"/>
  <c r="C124" i="14" a="1"/>
  <c r="D84" i="70" a="1"/>
  <c r="D64" i="33" a="1"/>
  <c r="C68" i="14" a="1"/>
  <c r="D127" i="71" a="1"/>
  <c r="D181" i="33" a="1"/>
  <c r="D133" i="14" a="1"/>
  <c r="B118" i="14" a="1"/>
  <c r="C25" i="14" a="1"/>
  <c r="D63" i="69" a="1"/>
  <c r="C142" i="72" a="1"/>
  <c r="C228" i="68" a="1"/>
  <c r="D19" i="33" a="1"/>
  <c r="D182" i="14" a="1"/>
  <c r="C115" i="72" a="1"/>
  <c r="D123" i="68" a="1"/>
  <c r="C175" i="33" a="1"/>
  <c r="D133" i="70" a="1"/>
  <c r="C48" i="33" a="1"/>
  <c r="D180" i="14" a="1"/>
  <c r="D141" i="72" a="1"/>
  <c r="C230" i="68" a="1"/>
  <c r="D59" i="14" a="1"/>
  <c r="D38" i="73" a="1"/>
  <c r="D40" i="68" a="1"/>
  <c r="C114" i="33" a="1"/>
  <c r="B61" i="14" a="1"/>
  <c r="D19" i="71" a="1"/>
  <c r="B39" i="33" a="1"/>
  <c r="C108" i="14" a="1"/>
  <c r="D140" i="70" a="1"/>
  <c r="D70" i="33" a="1"/>
  <c r="C66" i="14" a="1"/>
  <c r="D210" i="70" a="1"/>
  <c r="B124" i="33" a="1"/>
  <c r="C23" i="14" a="1"/>
  <c r="C132" i="72" a="1"/>
  <c r="D191" i="68" a="1"/>
  <c r="D26" i="33" a="1"/>
  <c r="B42" i="14" a="1"/>
  <c r="C20" i="72" a="1"/>
  <c r="D200" i="68" a="1"/>
  <c r="D79" i="14" a="1"/>
  <c r="B60" i="14" a="1"/>
  <c r="D46" i="71" a="1"/>
  <c r="D168" i="33" a="1"/>
  <c r="D162" i="14" a="1"/>
  <c r="D45" i="71" a="1"/>
  <c r="C214" i="14" a="1"/>
  <c r="B92" i="14" a="1"/>
  <c r="C120" i="33" a="1"/>
  <c r="D93" i="69" a="1"/>
  <c r="C65" i="14" a="1"/>
  <c r="C154" i="68" a="1"/>
  <c r="D52" i="33" a="1"/>
  <c r="B141" i="14" a="1"/>
  <c r="D132" i="14" a="1"/>
  <c r="C89" i="68" a="1"/>
  <c r="D89" i="72" a="1"/>
  <c r="C53" i="70" a="1"/>
  <c r="C157" i="68" a="1"/>
  <c r="C32" i="72" a="1"/>
  <c r="C55" i="70" a="1"/>
  <c r="C39" i="70" a="1"/>
  <c r="C200" i="72" a="1"/>
  <c r="D73" i="70" a="1"/>
  <c r="C165" i="72" a="1"/>
  <c r="D29" i="73" a="1"/>
  <c r="C138" i="70" a="1"/>
  <c r="D182" i="72" a="1"/>
  <c r="D70" i="70" a="1"/>
  <c r="D51" i="68" a="1"/>
  <c r="D185" i="72" a="1"/>
  <c r="D208" i="14" a="1"/>
  <c r="C66" i="33" a="1"/>
  <c r="C132" i="68" a="1"/>
  <c r="D69" i="70" a="1"/>
  <c r="D220" i="72" a="1"/>
  <c r="D227" i="14" a="1"/>
  <c r="B57" i="14" a="1"/>
  <c r="C176" i="14" a="1"/>
  <c r="C90" i="72" a="1"/>
  <c r="B36" i="33" a="1"/>
  <c r="C97" i="14" a="1"/>
  <c r="C19" i="14" a="1"/>
  <c r="D129" i="72" a="1"/>
  <c r="C79" i="70" a="1"/>
  <c r="C50" i="68" a="1"/>
  <c r="D183" i="72" a="1"/>
  <c r="D80" i="69" a="1"/>
  <c r="D133" i="73" a="1"/>
  <c r="C42" i="70" a="1"/>
  <c r="C68" i="68" a="1"/>
  <c r="C177" i="72" a="1"/>
  <c r="C131" i="70" a="1"/>
  <c r="D192" i="72" a="1"/>
  <c r="D148" i="69" a="1"/>
  <c r="D160" i="73" a="1"/>
  <c r="D219" i="70" a="1"/>
  <c r="D85" i="68" a="1"/>
  <c r="C44" i="72" a="1"/>
  <c r="D142" i="70" a="1"/>
  <c r="D43" i="73" a="1"/>
  <c r="D69" i="68" a="1"/>
  <c r="C21" i="33" a="1"/>
  <c r="C108" i="72" a="1"/>
  <c r="C149" i="33" a="1"/>
  <c r="D196" i="14" a="1"/>
  <c r="D24" i="70" a="1"/>
  <c r="D43" i="33" a="1"/>
  <c r="D189" i="72" a="1"/>
  <c r="D164" i="68" a="1"/>
  <c r="D29" i="72" a="1"/>
  <c r="D94" i="70" a="1"/>
  <c r="C38" i="68" a="1"/>
  <c r="C214" i="72" a="1"/>
  <c r="D133" i="69" a="1"/>
  <c r="D60" i="72" a="1"/>
  <c r="D141" i="70" a="1"/>
  <c r="D117" i="68" a="1"/>
  <c r="C221" i="72" a="1"/>
  <c r="C76" i="70" a="1"/>
  <c r="C228" i="72" a="1"/>
  <c r="D98" i="69" a="1"/>
  <c r="D28" i="72" a="1"/>
  <c r="C26" i="70" a="1"/>
  <c r="D183" i="68" a="1"/>
  <c r="C26" i="72" a="1"/>
  <c r="C178" i="70" a="1"/>
  <c r="D20" i="72" a="1"/>
  <c r="C119" i="68" a="1"/>
  <c r="D81" i="14" a="1"/>
  <c r="C208" i="72" a="1"/>
  <c r="C35" i="70" a="1"/>
  <c r="C37" i="68" a="1"/>
  <c r="C194" i="72" a="1"/>
  <c r="D29" i="69" a="1"/>
  <c r="D56" i="72" a="1"/>
  <c r="C164" i="70" a="1"/>
  <c r="D210" i="68" a="1"/>
  <c r="C113" i="72" a="1"/>
  <c r="C160" i="70" a="1"/>
  <c r="D48" i="71" a="1"/>
  <c r="D57" i="68" a="1"/>
  <c r="D145" i="72" a="1"/>
  <c r="C132" i="70" a="1"/>
  <c r="D156" i="68" a="1"/>
  <c r="C150" i="72" a="1"/>
  <c r="D39" i="69" a="1"/>
  <c r="D73" i="72" a="1"/>
  <c r="D165" i="68" a="1"/>
  <c r="D179" i="72" a="1"/>
  <c r="D193" i="70" a="1"/>
  <c r="C17" i="68" a="1"/>
  <c r="D164" i="71" a="1"/>
  <c r="C151" i="68" a="1"/>
  <c r="D95" i="72" a="1"/>
  <c r="D167" i="70" a="1"/>
  <c r="D120" i="68" a="1"/>
  <c r="C219" i="72" a="1"/>
  <c r="D129" i="70" a="1"/>
  <c r="D92" i="70" a="1"/>
  <c r="D32" i="68" a="1"/>
  <c r="C224" i="72" a="1"/>
  <c r="D120" i="70" a="1"/>
  <c r="C23" i="68" a="1"/>
  <c r="C160" i="72" a="1"/>
  <c r="D177" i="69" a="1"/>
  <c r="D153" i="72" a="1"/>
  <c r="D171" i="68" a="1"/>
  <c r="D109" i="14" a="1"/>
  <c r="C195" i="70" a="1"/>
  <c r="D122" i="33" a="1"/>
  <c r="D104" i="73" a="1"/>
  <c r="D179" i="69" a="1"/>
  <c r="D26" i="14" a="1"/>
  <c r="D180" i="72" a="1"/>
  <c r="B160" i="33" a="1"/>
  <c r="D215" i="14" a="1"/>
  <c r="D41" i="69" a="1"/>
  <c r="D75" i="33" a="1"/>
  <c r="C169" i="70" a="1"/>
  <c r="B147" i="33" a="1"/>
  <c r="D71" i="73" a="1"/>
  <c r="D108" i="33" a="1"/>
  <c r="D167" i="68" a="1"/>
  <c r="D122" i="72" a="1"/>
  <c r="B77" i="14" a="1"/>
  <c r="B30" i="14" a="1"/>
  <c r="D102" i="71" a="1"/>
  <c r="D90" i="69" a="1"/>
  <c r="D141" i="33" a="1"/>
  <c r="D60" i="33" a="1"/>
  <c r="C178" i="14" a="1"/>
  <c r="C95" i="14" a="1"/>
  <c r="D25" i="68" a="1"/>
  <c r="C73" i="33" a="1"/>
  <c r="D218" i="14" a="1"/>
  <c r="C70" i="14" a="1"/>
  <c r="C121" i="70" a="1"/>
  <c r="C132" i="33" a="1"/>
  <c r="B150" i="14" a="1"/>
  <c r="C172" i="70" a="1"/>
  <c r="C88" i="33" a="1"/>
  <c r="C165" i="14" a="1"/>
  <c r="D155" i="72" a="1"/>
  <c r="D138" i="71" a="1"/>
  <c r="C169" i="33" a="1"/>
  <c r="D90" i="73" a="1"/>
  <c r="D77" i="69" a="1"/>
  <c r="D75" i="14" a="1"/>
  <c r="D112" i="72" a="1"/>
  <c r="D80" i="68" a="1"/>
  <c r="D101" i="14" a="1"/>
  <c r="D152" i="73" a="1"/>
  <c r="C217" i="70" a="1"/>
  <c r="B60" i="33" a="1"/>
  <c r="D187" i="14" a="1"/>
  <c r="C187" i="14" a="1"/>
  <c r="B206" i="14" a="1"/>
  <c r="D231" i="14" a="1"/>
  <c r="D95" i="70" a="1"/>
  <c r="D160" i="33" a="1"/>
  <c r="D206" i="14" a="1"/>
  <c r="B177" i="14" a="1"/>
  <c r="D148" i="70" a="1"/>
  <c r="D102" i="33" a="1"/>
  <c r="D229" i="72" a="1"/>
  <c r="C141" i="68" a="1"/>
  <c r="C43" i="33" a="1"/>
  <c r="C64" i="14" a="1"/>
  <c r="D122" i="71" a="1"/>
  <c r="D153" i="33" a="1"/>
  <c r="B179" i="14" a="1"/>
  <c r="C29" i="72" a="1"/>
  <c r="C84" i="68" a="1"/>
  <c r="D106" i="14" a="1"/>
  <c r="C42" i="14" a="1"/>
  <c r="D47" i="69" a="1"/>
  <c r="D107" i="14" a="1"/>
  <c r="D32" i="73" a="1"/>
  <c r="C149" i="68" a="1"/>
  <c r="C222" i="14" a="1"/>
  <c r="D153" i="73" a="1"/>
  <c r="D38" i="68" a="1"/>
  <c r="D164" i="73" a="1"/>
  <c r="D156" i="33" a="1"/>
  <c r="D128" i="70" a="1"/>
  <c r="C141" i="33" a="1"/>
  <c r="D220" i="14" a="1"/>
  <c r="B65" i="14" a="1"/>
  <c r="D175" i="70" a="1"/>
  <c r="C124" i="33" a="1"/>
  <c r="D185" i="14" a="1"/>
  <c r="C18" i="14" a="1"/>
  <c r="C189" i="70" a="1"/>
  <c r="B31" i="33" a="1"/>
  <c r="C59" i="68" a="1"/>
  <c r="D164" i="14" a="1"/>
  <c r="D187" i="70" a="1"/>
  <c r="B68" i="33" a="1"/>
  <c r="C86" i="14" a="1"/>
  <c r="C156" i="72" a="1"/>
  <c r="B224" i="14" a="1"/>
  <c r="C45" i="14" a="1"/>
  <c r="C122" i="14" a="1"/>
  <c r="D95" i="68" a="1"/>
  <c r="B17" i="14" a="1"/>
  <c r="D76" i="69" a="1"/>
  <c r="C199" i="72" a="1"/>
  <c r="D143" i="70" a="1"/>
  <c r="D203" i="70" a="1"/>
  <c r="D160" i="71" a="1"/>
  <c r="D141" i="71" a="1"/>
  <c r="D91" i="69" a="1"/>
  <c r="D153" i="14" a="1"/>
  <c r="D88" i="73" a="1"/>
  <c r="D186" i="70" a="1"/>
  <c r="D201" i="72" a="1"/>
  <c r="D118" i="70" a="1"/>
  <c r="D180" i="33" a="1"/>
  <c r="D136" i="71" a="1"/>
  <c r="D72" i="68" a="1"/>
  <c r="D102" i="72" a="1"/>
  <c r="C141" i="70" a="1"/>
  <c r="C188" i="68" a="1"/>
  <c r="C102" i="72" a="1"/>
  <c r="D134" i="73" a="1"/>
  <c r="C149" i="70" a="1"/>
  <c r="C138" i="68" a="1"/>
  <c r="C65" i="72" a="1"/>
  <c r="D206" i="70" a="1"/>
  <c r="D170" i="68" a="1"/>
  <c r="D62" i="71" a="1"/>
  <c r="D59" i="69" a="1"/>
  <c r="D165" i="72" a="1"/>
  <c r="D208" i="68" a="1"/>
  <c r="B223" i="14" a="1"/>
  <c r="C99" i="70" a="1"/>
  <c r="B107" i="33" a="1"/>
  <c r="D68" i="73" a="1"/>
  <c r="D188" i="68" a="1"/>
  <c r="D41" i="14" a="1"/>
  <c r="D120" i="71" a="1"/>
  <c r="D162" i="33" a="1"/>
  <c r="C180" i="14" a="1"/>
  <c r="D30" i="69" a="1"/>
  <c r="C86" i="33" a="1"/>
  <c r="C50" i="70" a="1"/>
  <c r="D73" i="33" a="1"/>
  <c r="D101" i="73" a="1"/>
  <c r="B114" i="33" a="1"/>
  <c r="C208" i="68" a="1"/>
  <c r="D117" i="71" a="1"/>
  <c r="B31" i="14" a="1"/>
  <c r="D208" i="72" a="1"/>
  <c r="D140" i="71" a="1"/>
  <c r="C28" i="68" a="1"/>
  <c r="C148" i="33" a="1"/>
  <c r="D34" i="33" a="1"/>
  <c r="B201" i="14" a="1"/>
  <c r="C72" i="14" a="1"/>
  <c r="C25" i="68" a="1"/>
  <c r="B52" i="33" a="1"/>
  <c r="B205" i="14" a="1"/>
  <c r="B125" i="14" a="1"/>
  <c r="D87" i="70" a="1"/>
  <c r="B69" i="33" a="1"/>
  <c r="B126" i="14" a="1"/>
  <c r="D137" i="70" a="1"/>
  <c r="D29" i="33" a="1"/>
  <c r="B137" i="14" a="1"/>
  <c r="D141" i="73" a="1"/>
  <c r="C122" i="70" a="1"/>
  <c r="C128" i="33" a="1"/>
  <c r="D136" i="73" a="1"/>
  <c r="C195" i="68" a="1"/>
  <c r="D128" i="14" a="1"/>
  <c r="C80" i="72" a="1"/>
  <c r="D73" i="68" a="1"/>
  <c r="D150" i="14" a="1"/>
  <c r="D31" i="72" a="1"/>
  <c r="D135" i="69" a="1"/>
  <c r="D104" i="33" a="1"/>
  <c r="D175" i="14" a="1"/>
  <c r="B161" i="14" a="1"/>
  <c r="C184" i="14" a="1"/>
  <c r="C144" i="14" a="1"/>
  <c r="C56" i="70" a="1"/>
  <c r="D133" i="33" a="1"/>
  <c r="D186" i="14" a="1"/>
  <c r="B145" i="33" a="1"/>
  <c r="C203" i="70" a="1"/>
  <c r="D51" i="33" a="1"/>
  <c r="C31" i="72" a="1"/>
  <c r="C29" i="68" a="1"/>
  <c r="C18" i="33" a="1"/>
  <c r="B27" i="14" a="1"/>
  <c r="C142" i="70" a="1"/>
  <c r="D131" i="33" a="1"/>
  <c r="D179" i="14" a="1"/>
  <c r="D169" i="71" a="1"/>
  <c r="C165" i="33" a="1"/>
  <c r="D156" i="14" a="1"/>
  <c r="B24" i="14" a="1"/>
  <c r="D46" i="68" a="1"/>
  <c r="D155" i="14" a="1"/>
  <c r="D79" i="72" a="1"/>
  <c r="C217" i="68" a="1"/>
  <c r="C204" i="14" a="1"/>
  <c r="D74" i="72" a="1"/>
  <c r="C220" i="68" a="1"/>
  <c r="D114" i="69" a="1"/>
  <c r="D111" i="33" a="1"/>
  <c r="D216" i="70" a="1"/>
  <c r="D154" i="33" a="1"/>
  <c r="D216" i="14" a="1"/>
  <c r="C38" i="14" a="1"/>
  <c r="D154" i="70" a="1"/>
  <c r="B67" i="33" a="1"/>
  <c r="C189" i="14" a="1"/>
  <c r="D25" i="73" a="1"/>
  <c r="D53" i="69" a="1"/>
  <c r="D78" i="33" a="1"/>
  <c r="D188" i="14" a="1"/>
  <c r="C190" i="14" a="1"/>
  <c r="D84" i="69" a="1"/>
  <c r="B38" i="14" a="1"/>
  <c r="B66" i="14" a="1"/>
  <c r="D55" i="70" a="1"/>
  <c r="C120" i="14" a="1"/>
  <c r="C36" i="14" a="1"/>
  <c r="C34" i="14" a="1"/>
  <c r="D130" i="14" a="1"/>
  <c r="D67" i="73" a="1"/>
  <c r="D183" i="33" a="1"/>
  <c r="D168" i="73" a="1"/>
  <c r="C214" i="68" a="1"/>
  <c r="D209" i="68" a="1"/>
  <c r="D25" i="72" a="1"/>
  <c r="C187" i="68" a="1"/>
  <c r="D124" i="68" a="1"/>
  <c r="C186" i="14" a="1"/>
  <c r="C222" i="72" a="1"/>
  <c r="C57" i="33" a="1"/>
  <c r="B23" i="33" a="1"/>
  <c r="C85" i="33" a="1"/>
  <c r="C92" i="72" a="1"/>
  <c r="C153" i="72" a="1"/>
  <c r="D65" i="69" a="1"/>
  <c r="D61" i="73" a="1"/>
  <c r="C222" i="70" a="1"/>
  <c r="D52" i="68" a="1"/>
  <c r="C91" i="72" a="1"/>
  <c r="D99" i="70" a="1"/>
  <c r="C123" i="68" a="1"/>
  <c r="C64" i="72" a="1"/>
  <c r="D59" i="73" a="1"/>
  <c r="D131" i="70" a="1"/>
  <c r="C209" i="68" a="1"/>
  <c r="D167" i="72" a="1"/>
  <c r="C31" i="70" a="1"/>
  <c r="C146" i="68" a="1"/>
  <c r="D129" i="71" a="1"/>
  <c r="D20" i="68" a="1"/>
  <c r="D74" i="71" a="1"/>
  <c r="D17" i="68" a="1"/>
  <c r="B181" i="14" a="1"/>
  <c r="D192" i="70" a="1"/>
  <c r="C119" i="33" a="1"/>
  <c r="D63" i="72" a="1"/>
  <c r="D76" i="68" a="1"/>
  <c r="D55" i="14" a="1"/>
  <c r="C72" i="70" a="1"/>
  <c r="D150" i="33" a="1"/>
  <c r="D31" i="73" a="1"/>
  <c r="D54" i="69" a="1"/>
  <c r="B25" i="33" a="1"/>
  <c r="D214" i="70" a="1"/>
  <c r="C95" i="33" a="1"/>
  <c r="D99" i="73" a="1"/>
  <c r="D24" i="33" a="1"/>
  <c r="C221" i="68" a="1"/>
  <c r="C176" i="70" a="1"/>
  <c r="B73" i="14" a="1"/>
  <c r="D40" i="73" a="1"/>
  <c r="D157" i="71" a="1"/>
  <c r="D155" i="68" a="1"/>
  <c r="C145" i="33" a="1"/>
  <c r="B18" i="33" a="1"/>
  <c r="D192" i="14" a="1"/>
  <c r="C55" i="14" a="1"/>
  <c r="C54" i="68" a="1"/>
  <c r="C90" i="33" a="1"/>
  <c r="B178" i="14" a="1"/>
  <c r="C112" i="14" a="1"/>
  <c r="D53" i="70" a="1"/>
  <c r="C33" i="33" a="1"/>
  <c r="C44" i="14" a="1"/>
  <c r="D146" i="69" a="1"/>
  <c r="D101" i="33" a="1"/>
  <c r="B148" i="14" a="1"/>
  <c r="D166" i="73" a="1"/>
  <c r="C173" i="70" a="1"/>
  <c r="B34" i="33" a="1"/>
  <c r="D135" i="73" a="1"/>
  <c r="C194" i="68" a="1"/>
  <c r="B218" i="14" a="1"/>
  <c r="D171" i="72" a="1"/>
  <c r="C80" i="68" a="1"/>
  <c r="C223" i="14" a="1"/>
  <c r="D44" i="73" a="1"/>
  <c r="D20" i="69" a="1"/>
  <c r="C63" i="33" a="1"/>
  <c r="C136" i="14" a="1"/>
  <c r="C135" i="14" a="1"/>
  <c r="C141" i="14" a="1"/>
  <c r="C60" i="14" a="1"/>
  <c r="D28" i="70" a="1"/>
  <c r="B95" i="33" a="1"/>
  <c r="B142" i="14" a="1"/>
  <c r="D33" i="68" a="1"/>
  <c r="D123" i="69" a="1"/>
  <c r="D88" i="33" a="1"/>
  <c r="D186" i="72" a="1"/>
  <c r="C153" i="68" a="1"/>
  <c r="D60" i="14" a="1"/>
  <c r="C79" i="14" a="1"/>
  <c r="D74" i="70" a="1"/>
  <c r="D90" i="33" a="1"/>
  <c r="C163" i="14" a="1"/>
  <c r="C207" i="70" a="1"/>
  <c r="D146" i="33" a="1"/>
  <c r="C226" i="14" a="1"/>
  <c r="D111" i="73" a="1"/>
  <c r="D107" i="68" a="1"/>
  <c r="D205" i="14" a="1"/>
  <c r="D166" i="72" a="1"/>
  <c r="D174" i="33" a="1"/>
  <c r="C191" i="14" a="1"/>
  <c r="D84" i="72" a="1"/>
  <c r="C148" i="68" a="1"/>
  <c r="B156" i="33" a="1"/>
  <c r="D64" i="14" a="1"/>
  <c r="C30" i="70" a="1"/>
  <c r="B125" i="33" a="1"/>
  <c r="B186" i="14" a="1"/>
  <c r="B19" i="14" a="1"/>
  <c r="C38" i="70" a="1"/>
  <c r="C41" i="33" a="1"/>
  <c r="B172" i="14" a="1"/>
  <c r="D20" i="73" a="1"/>
  <c r="D164" i="69" a="1"/>
  <c r="C125" i="33" a="1"/>
  <c r="B85" i="14" a="1"/>
  <c r="B146" i="14" a="1"/>
  <c r="B166" i="33" a="1"/>
  <c r="D110" i="33" a="1"/>
  <c r="C136" i="33" a="1"/>
  <c r="D108" i="68" a="1"/>
  <c r="B51" i="14" a="1"/>
  <c r="C17" i="70" a="1"/>
  <c r="C215" i="72" a="1"/>
  <c r="C77" i="33" a="1"/>
  <c r="D206" i="72" a="1"/>
  <c r="C51" i="70" a="1"/>
  <c r="C154" i="70" a="1"/>
  <c r="D165" i="71" a="1"/>
  <c r="D160" i="72" a="1"/>
  <c r="D145" i="73" a="1"/>
  <c r="B164" i="33" a="1"/>
  <c r="C116" i="33" a="1"/>
  <c r="C156" i="68" a="1"/>
  <c r="C144" i="70" a="1"/>
  <c r="D138" i="68" a="1"/>
  <c r="D40" i="71" a="1"/>
  <c r="C229" i="68" a="1"/>
  <c r="D132" i="72" a="1"/>
  <c r="D35" i="70" a="1"/>
  <c r="C160" i="68" a="1"/>
  <c r="C123" i="72" a="1"/>
  <c r="D72" i="69" a="1"/>
  <c r="D143" i="73" a="1"/>
  <c r="D32" i="70" a="1"/>
  <c r="C24" i="72" a="1"/>
  <c r="C58" i="70" a="1"/>
  <c r="C168" i="68" a="1"/>
  <c r="D161" i="72" a="1"/>
  <c r="D154" i="69" a="1"/>
  <c r="D58" i="73" a="1"/>
  <c r="C180" i="70" a="1"/>
  <c r="C52" i="68" a="1"/>
  <c r="D117" i="70" a="1"/>
  <c r="B89" i="33" a="1"/>
  <c r="D38" i="72" a="1"/>
  <c r="C137" i="68" a="1"/>
  <c r="D54" i="14" a="1"/>
  <c r="C86" i="72" a="1"/>
  <c r="C162" i="33" a="1"/>
  <c r="C207" i="14" a="1"/>
  <c r="D144" i="69" a="1"/>
  <c r="B42" i="33" a="1"/>
  <c r="C174" i="72" a="1"/>
  <c r="D224" i="68" a="1"/>
  <c r="D73" i="73" a="1"/>
  <c r="D150" i="69" a="1"/>
  <c r="D25" i="33" a="1"/>
  <c r="C206" i="70" a="1"/>
  <c r="B200" i="14" a="1"/>
  <c r="D95" i="14" a="1"/>
  <c r="B172" i="33" a="1"/>
  <c r="B47" i="14" a="1"/>
  <c r="D106" i="72" a="1"/>
  <c r="C94" i="70" a="1"/>
  <c r="C218" i="68" a="1"/>
  <c r="B54" i="33" a="1"/>
  <c r="D99" i="14" a="1"/>
  <c r="B152" i="14" a="1"/>
  <c r="C83" i="14" a="1"/>
  <c r="C20" i="68" a="1"/>
  <c r="C59" i="33" a="1"/>
  <c r="C149" i="14" a="1"/>
  <c r="B45" i="14" a="1"/>
  <c r="D147" i="69" a="1"/>
  <c r="B21" i="33" a="1"/>
  <c r="D147" i="73" a="1"/>
  <c r="C219" i="68" a="1"/>
  <c r="D78" i="14" a="1"/>
  <c r="B89" i="14" a="1"/>
  <c r="D110" i="72" a="1"/>
  <c r="D52" i="70" a="1"/>
  <c r="D73" i="14" a="1"/>
  <c r="C205" i="72" a="1"/>
  <c r="B140" i="33" a="1"/>
  <c r="B133" i="14" a="1"/>
  <c r="D75" i="70" a="1"/>
  <c r="D159" i="33" a="1"/>
  <c r="C121" i="14" a="1"/>
  <c r="C172" i="72" a="1"/>
  <c r="C182" i="68" a="1"/>
  <c r="D21" i="33" a="1"/>
  <c r="B36" i="14" a="1"/>
  <c r="C32" i="14" a="1"/>
  <c r="B25" i="14" a="1"/>
  <c r="D57" i="73" a="1"/>
  <c r="D18" i="68" a="1"/>
  <c r="C123" i="33" a="1"/>
  <c r="D44" i="33" a="1"/>
  <c r="C48" i="72" a="1"/>
  <c r="C144" i="68" a="1"/>
  <c r="B79" i="14" a="1"/>
  <c r="C106" i="70" a="1"/>
  <c r="C158" i="33" a="1"/>
  <c r="B208" i="14" a="1"/>
  <c r="B49" i="14" a="1"/>
  <c r="D58" i="69" a="1"/>
  <c r="B115" i="33" a="1"/>
  <c r="B76" i="14" a="1"/>
  <c r="D200" i="70" a="1"/>
  <c r="D47" i="33" a="1"/>
  <c r="B162" i="14" a="1"/>
  <c r="D225" i="72" a="1"/>
  <c r="D128" i="33" a="1"/>
  <c r="B160" i="14" a="1"/>
  <c r="D176" i="70" a="1"/>
  <c r="B46" i="33" a="1"/>
  <c r="B129" i="14" a="1"/>
  <c r="D152" i="71" a="1"/>
  <c r="B174" i="33" a="1"/>
  <c r="B62" i="14" a="1"/>
  <c r="D162" i="73" a="1"/>
  <c r="D170" i="69" a="1"/>
  <c r="D127" i="33" a="1"/>
  <c r="B158" i="14" a="1"/>
  <c r="D90" i="72" a="1"/>
  <c r="C129" i="68" a="1"/>
  <c r="C62" i="33" a="1"/>
  <c r="B84" i="14" a="1"/>
  <c r="C144" i="72" a="1"/>
  <c r="C164" i="68" a="1"/>
  <c r="B182" i="33" a="1"/>
  <c r="B119" i="14" a="1"/>
  <c r="C43" i="68" a="1"/>
  <c r="B188" i="14" a="1"/>
  <c r="C229" i="70" a="1"/>
  <c r="B87" i="14" a="1"/>
  <c r="D223" i="14" a="1"/>
  <c r="B58" i="14" a="1"/>
  <c r="C75" i="70" a="1"/>
  <c r="D48" i="33" a="1"/>
  <c r="C198" i="68" a="1"/>
  <c r="D81" i="73" a="1"/>
  <c r="D29" i="71" a="1"/>
  <c r="D50" i="68" a="1"/>
  <c r="D140" i="72" a="1"/>
  <c r="C19" i="70" a="1"/>
  <c r="C186" i="68" a="1"/>
  <c r="C53" i="72" a="1"/>
  <c r="D66" i="69" a="1"/>
  <c r="D18" i="72" a="1"/>
  <c r="C103" i="72" a="1"/>
  <c r="D147" i="68" a="1"/>
  <c r="C103" i="70" a="1"/>
  <c r="D94" i="71" a="1"/>
  <c r="D34" i="70" a="1"/>
  <c r="C117" i="70" a="1"/>
  <c r="C167" i="70" a="1"/>
  <c r="D43" i="69" a="1"/>
  <c r="D64" i="69" a="1"/>
  <c r="B169" i="14" a="1"/>
  <c r="B20" i="14" a="1"/>
  <c r="C105" i="70" a="1"/>
  <c r="C35" i="33" a="1"/>
  <c r="C150" i="14" a="1"/>
  <c r="C69" i="68" a="1"/>
  <c r="D171" i="14" a="1"/>
  <c r="D83" i="71" a="1"/>
  <c r="D204" i="14" a="1"/>
  <c r="D169" i="33" a="1"/>
  <c r="B90" i="14" a="1"/>
  <c r="D82" i="71" a="1"/>
  <c r="C75" i="14" a="1"/>
  <c r="D143" i="33" a="1"/>
  <c r="D123" i="71" a="1"/>
  <c r="D30" i="14" a="1"/>
  <c r="D67" i="70" a="1"/>
  <c r="D44" i="14" a="1"/>
  <c r="C35" i="14" a="1"/>
  <c r="C29" i="33" a="1"/>
  <c r="C227" i="68" a="1"/>
  <c r="D92" i="14" a="1"/>
  <c r="D22" i="68" a="1"/>
  <c r="D114" i="72" a="1"/>
  <c r="D50" i="33" a="1"/>
  <c r="C24" i="14" a="1"/>
  <c r="C98" i="33" a="1"/>
  <c r="C93" i="72" a="1"/>
  <c r="B30" i="33" a="1"/>
  <c r="C207" i="72" a="1"/>
  <c r="C194" i="14" a="1"/>
  <c r="C193" i="68" a="1"/>
  <c r="C67" i="14" a="1"/>
  <c r="B142" i="33" a="1"/>
  <c r="C87" i="14" a="1"/>
  <c r="D170" i="33" a="1"/>
  <c r="C61" i="14" a="1"/>
  <c r="D204" i="68" a="1"/>
  <c r="C157" i="14" a="1"/>
  <c r="C231" i="70" a="1"/>
  <c r="C147" i="14" a="1"/>
  <c r="C171" i="14" a="1"/>
  <c r="D158" i="14" a="1"/>
  <c r="C128" i="14" a="1"/>
  <c r="B53" i="33" a="1"/>
  <c r="D127" i="14" a="1"/>
  <c r="C59" i="70" a="1"/>
  <c r="C173" i="68" a="1"/>
  <c r="D136" i="68" a="1"/>
  <c r="D111" i="70" a="1"/>
  <c r="D112" i="69" a="1"/>
  <c r="D40" i="69" a="1"/>
  <c r="D158" i="70" a="1"/>
  <c r="D88" i="69" a="1"/>
  <c r="B181" i="33" a="1"/>
  <c r="C91" i="14" a="1"/>
  <c r="B149" i="14" a="1"/>
  <c r="D32" i="69" a="1"/>
  <c r="B111" i="33" a="1"/>
  <c r="C76" i="14" a="1"/>
  <c r="C140" i="33" a="1"/>
  <c r="B167" i="14" a="1"/>
  <c r="D110" i="70" a="1"/>
  <c r="D200" i="14" a="1"/>
  <c r="B141" i="33" a="1"/>
  <c r="B43" i="14" a="1"/>
  <c r="D57" i="70" a="1"/>
  <c r="C54" i="14" a="1"/>
  <c r="D89" i="33" a="1"/>
  <c r="D155" i="70" a="1"/>
  <c r="B203" i="14" a="1"/>
  <c r="D58" i="70" a="1"/>
  <c r="C230" i="14" a="1"/>
  <c r="C81" i="14" a="1"/>
  <c r="B41" i="14" a="1"/>
  <c r="B168" i="33" a="1"/>
  <c r="C162" i="14" a="1"/>
  <c r="D194" i="68" a="1"/>
  <c r="D28" i="71" a="1"/>
  <c r="B116" i="33" a="1"/>
  <c r="D174" i="72" a="1"/>
  <c r="B48" i="33" a="1"/>
  <c r="C40" i="70" a="1"/>
  <c r="D17" i="33" a="1"/>
  <c r="C210" i="70" a="1"/>
  <c r="D176" i="14" a="1"/>
  <c r="D144" i="33" a="1"/>
  <c r="C40" i="14" a="1"/>
  <c r="B79" i="33" a="1"/>
  <c r="B105" i="14" a="1"/>
  <c r="C68" i="33" a="1"/>
  <c r="B122" i="14" a="1"/>
  <c r="D157" i="68" a="1"/>
  <c r="C131" i="14" a="1"/>
  <c r="D49" i="68" a="1"/>
  <c r="C37" i="14" a="1"/>
  <c r="B187" i="14" a="1"/>
  <c r="D30" i="72" a="1"/>
  <c r="B148" i="33" a="1"/>
  <c r="D87" i="14" a="1"/>
  <c r="B81" i="14" a="1"/>
  <c r="D109" i="70" a="1"/>
  <c r="D203" i="68" a="1"/>
  <c r="D102" i="69" a="1"/>
  <c r="D38" i="69" a="1"/>
  <c r="C110" i="68" a="1"/>
  <c r="D181" i="68" a="1"/>
  <c r="D75" i="68" a="1"/>
  <c r="C147" i="33" a="1"/>
  <c r="D97" i="73" a="1"/>
  <c r="D24" i="69" a="1"/>
  <c r="C52" i="14" a="1"/>
  <c r="C146" i="33" a="1"/>
  <c r="C174" i="70" a="1"/>
  <c r="C166" i="14" a="1"/>
  <c r="B46" i="14" a="1"/>
  <c r="C31" i="14" a="1"/>
  <c r="C32" i="33" a="1"/>
  <c r="C57" i="70" a="1"/>
  <c r="C89" i="14" a="1"/>
  <c r="B70" i="14" a="1"/>
  <c r="D82" i="68" a="1"/>
  <c r="D213" i="72" a="1"/>
  <c r="B76" i="33" a="1"/>
  <c r="C77" i="70" a="1"/>
  <c r="B119" i="33" a="1"/>
  <c r="D81" i="72" a="1"/>
  <c r="C79" i="68" a="1"/>
  <c r="B32" i="33" a="1"/>
  <c r="D75" i="73" a="1"/>
  <c r="B167" i="33" a="1"/>
  <c r="D104" i="14" a="1"/>
  <c r="C206" i="14" a="1"/>
  <c r="D122" i="70" a="1"/>
  <c r="D80" i="33" a="1"/>
  <c r="C79" i="33" a="1"/>
  <c r="D113" i="68" a="1"/>
  <c r="C20" i="14" a="1"/>
  <c r="D141" i="14" a="1"/>
  <c r="B115" i="14" a="1"/>
  <c r="C112" i="33" a="1"/>
  <c r="B94" i="14" a="1"/>
  <c r="D27" i="72" a="1"/>
  <c r="B221" i="14" a="1"/>
  <c r="D192" i="68" a="1"/>
  <c r="C129" i="70" a="1"/>
  <c r="C203" i="68" a="1"/>
  <c r="C47" i="33" a="1"/>
  <c r="C40" i="72" a="1"/>
  <c r="B99" i="33" a="1"/>
  <c r="B104" i="33" a="1"/>
  <c r="B189" i="14" a="1"/>
  <c r="C164" i="33" a="1"/>
  <c r="C76" i="33" a="1"/>
  <c r="C120" i="70" a="1"/>
  <c r="C130" i="14" a="1"/>
  <c r="C21" i="14" a="1"/>
  <c r="B43" i="33" a="1"/>
  <c r="B169" i="33" a="1"/>
  <c r="C41" i="14" a="1"/>
  <c r="D56" i="68" a="1"/>
  <c r="B83" i="14" a="1"/>
  <c r="C190" i="70" a="1"/>
  <c r="C159" i="33" a="1"/>
  <c r="B57" i="33" a="1"/>
  <c r="C168" i="70" a="1"/>
  <c r="D190" i="72" a="1"/>
  <c r="D96" i="73" a="1"/>
  <c r="C39" i="14" a="1"/>
  <c r="D142" i="14" a="1"/>
  <c r="D76" i="70" a="1"/>
  <c r="C161" i="72" a="1"/>
  <c r="C189" i="68" a="1"/>
  <c r="B24" i="33" a="1"/>
  <c r="D215" i="68" a="1"/>
  <c r="C202" i="72" a="1"/>
  <c r="C74" i="33" a="1"/>
  <c r="C30" i="33" a="1"/>
  <c r="D140" i="69" a="1"/>
  <c r="D87" i="68" a="1"/>
  <c r="C68" i="70" a="1"/>
  <c r="C95" i="68" a="1"/>
  <c r="B28" i="14" a="1"/>
  <c r="C153" i="14" a="1"/>
  <c r="D121" i="33" a="1"/>
  <c r="C24" i="70" a="1"/>
  <c r="C86" i="70" a="1"/>
  <c r="D219" i="14" a="1"/>
  <c r="D22" i="71" a="1"/>
  <c r="D51" i="71" a="1"/>
  <c r="D61" i="14" a="1"/>
  <c r="C44" i="33" a="1"/>
  <c r="C94" i="14" a="1"/>
  <c r="B93" i="14" a="1"/>
  <c r="D30" i="71" a="1"/>
  <c r="D97" i="33" a="1"/>
  <c r="B120" i="14" a="1"/>
  <c r="D33" i="69" a="1"/>
  <c r="B29" i="14" a="1"/>
  <c r="C58" i="72" a="1"/>
  <c r="B67" i="14" a="1"/>
  <c r="C178" i="72" a="1"/>
  <c r="B121" i="14" a="1"/>
  <c r="D65" i="14" a="1"/>
  <c r="D81" i="71" a="1"/>
  <c r="B85" i="33" a="1"/>
  <c r="D121" i="73" a="1"/>
  <c r="C175" i="72" a="1"/>
  <c r="C168" i="14" a="1"/>
  <c r="C92" i="14" a="1"/>
  <c r="C84" i="14" a="1"/>
  <c r="C168" i="33" a="1"/>
  <c r="D37" i="72" a="1"/>
  <c r="C188" i="14" a="1"/>
  <c r="B62" i="33" a="1"/>
  <c r="C106" i="72" a="1"/>
  <c r="D184" i="33" a="1"/>
  <c r="C184" i="72" a="1"/>
  <c r="C127" i="68" a="1"/>
  <c r="D54" i="68" a="1"/>
  <c r="C167" i="68" a="1"/>
  <c r="D175" i="33" a="1"/>
  <c r="D110" i="68" a="1"/>
  <c r="D179" i="33" a="1"/>
  <c r="B130" i="33" a="1"/>
  <c r="D100" i="73" a="1"/>
  <c r="B112" i="14" a="1"/>
  <c r="D183" i="69" a="1"/>
  <c r="C83" i="33" a="1"/>
  <c r="C30" i="14" a="1"/>
  <c r="B144" i="33" a="1"/>
  <c r="B96" i="14" a="1"/>
  <c r="D87" i="69" a="1"/>
  <c r="C51" i="14" a="1"/>
  <c r="B96" i="33" a="1"/>
  <c r="C43" i="14" a="1"/>
  <c r="D128" i="72" a="1"/>
  <c r="B144" i="14" a="1"/>
  <c r="D62" i="69" a="1"/>
  <c r="B210" i="14" a="1"/>
  <c r="D103" i="14" a="1"/>
  <c r="D39" i="70" a="1"/>
  <c r="C84" i="33" a="1"/>
  <c r="B138" i="33" a="1"/>
  <c r="C26" i="68" a="1"/>
  <c r="D38" i="14" a="1"/>
  <c r="B26" i="14" a="1"/>
  <c r="D27" i="69" a="1"/>
  <c r="C225" i="72" a="1"/>
  <c r="C152" i="33" a="1"/>
  <c r="B175" i="14" a="1"/>
  <c r="D225" i="70" a="1"/>
  <c r="C101" i="68" a="1"/>
  <c r="D45" i="70" a="1"/>
  <c r="D81" i="33" a="1"/>
  <c r="B123" i="14" a="1"/>
  <c r="D43" i="14" a="1"/>
  <c r="D78" i="71" a="1"/>
  <c r="D122" i="73" a="1"/>
  <c r="C36" i="72" a="1"/>
  <c r="D142" i="71" a="1"/>
  <c r="C42" i="68" a="1"/>
  <c r="C172" i="33" a="1"/>
  <c r="B81" i="33" a="1"/>
  <c r="B179" i="33" a="1"/>
  <c r="B136" i="33" a="1"/>
  <c r="D18" i="14" a="1"/>
  <c r="D217" i="70" a="1"/>
  <c r="D127" i="73" a="1"/>
  <c r="D222" i="68" a="1"/>
  <c r="D20" i="14" a="1"/>
  <c r="C126" i="14" a="1"/>
  <c r="D98" i="33" a="1"/>
  <c r="C47" i="14" a="1"/>
  <c r="D98" i="68" a="1"/>
  <c r="B78" i="14" a="1"/>
  <c r="C51" i="33" a="1"/>
  <c r="C27" i="14" a="1"/>
  <c r="C158" i="70" a="1"/>
  <c r="C27" i="72" a="1"/>
  <c r="D29" i="14" a="1"/>
  <c r="D34" i="69" a="1"/>
  <c r="C74" i="14" a="1"/>
  <c r="C85" i="68" a="1"/>
  <c r="C192" i="14" a="1"/>
  <c r="C121" i="33" a="1"/>
  <c r="D36" i="72" a="1"/>
  <c r="D103" i="33" a="1"/>
  <c r="B88" i="14" a="1"/>
  <c r="B159" i="33" a="1"/>
  <c r="C96" i="70" a="1"/>
  <c r="C196" i="14" a="1"/>
  <c r="D100" i="33" a="1"/>
  <c r="D203" i="14" a="1"/>
  <c r="D226" i="14" a="1"/>
  <c r="C215" i="14" a="1"/>
  <c r="D46" i="14" a="1"/>
  <c r="B151" i="14" a="1"/>
  <c r="D78" i="68" a="1"/>
  <c r="D189" i="14" a="1"/>
  <c r="C134" i="14" a="1"/>
  <c r="D105" i="69" a="1"/>
  <c r="C71" i="70" a="1"/>
  <c r="D47" i="71" a="1"/>
  <c r="D136" i="70" a="1"/>
  <c r="D139" i="33" a="1"/>
  <c r="B150" i="33" a="1"/>
  <c r="B65" i="33" a="1"/>
  <c r="C75" i="33" a="1"/>
  <c r="D135" i="33" a="1"/>
  <c r="D45" i="14" a="1"/>
  <c r="D166" i="70" a="1"/>
  <c r="D24" i="73" a="1"/>
  <c r="D160" i="68" a="1"/>
  <c r="D48" i="14" a="1"/>
  <c r="B113" i="14" a="1"/>
  <c r="C71" i="33" a="1"/>
  <c r="C29" i="14" a="1"/>
  <c r="D211" i="68" a="1"/>
  <c r="B22" i="14" a="1"/>
  <c r="D57" i="33" a="1"/>
  <c r="D119" i="73" a="1"/>
  <c r="D109" i="69" a="1"/>
  <c r="C85" i="72" a="1"/>
  <c r="C177" i="14" a="1"/>
  <c r="D116" i="69" a="1"/>
  <c r="C123" i="14" a="1"/>
  <c r="D184" i="68" a="1"/>
  <c r="C143" i="14" a="1"/>
  <c r="D58" i="14" a="1"/>
  <c r="C158" i="72" a="1"/>
  <c r="D54" i="33" a="1"/>
  <c r="D37" i="73" a="1"/>
  <c r="B93" i="33" a="1"/>
  <c r="D69" i="69" a="1"/>
  <c r="D228" i="14" a="1"/>
  <c r="D198" i="70" a="1"/>
  <c r="B227" i="14" a="1"/>
  <c r="C35" i="68" a="1"/>
  <c r="B145" i="14" a="1"/>
  <c r="C45" i="68" a="1"/>
  <c r="B69" i="14" a="1"/>
  <c r="B27" i="33" a="1"/>
  <c r="D199" i="72" a="1"/>
  <c r="C17" i="33" a="1"/>
  <c r="D92" i="71" a="1"/>
  <c r="D34" i="14" a="1"/>
  <c r="C152" i="72" a="1"/>
  <c r="C78" i="33" a="1"/>
  <c r="B64" i="14" a="1"/>
  <c r="D138" i="33" a="1"/>
  <c r="C26" i="33" a="1"/>
  <c r="B121" i="33" a="1"/>
  <c r="B202" i="14" a="1"/>
  <c r="B52" i="14" a="1"/>
  <c r="D214" i="72" a="1"/>
  <c r="D62" i="73" a="1"/>
  <c r="D89" i="71" a="1"/>
  <c r="D85" i="14" a="1"/>
  <c r="C64" i="70" a="1"/>
  <c r="D210" i="14" a="1"/>
  <c r="C117" i="14" a="1"/>
  <c r="D23" i="70" a="1"/>
  <c r="C65" i="33" a="1"/>
  <c r="D132" i="70" a="1"/>
  <c r="C133" i="33" a="1"/>
  <c r="C113" i="14" a="1"/>
  <c r="C207" i="68" a="1"/>
  <c r="D35" i="71" a="1"/>
  <c r="C226" i="72" a="1"/>
  <c r="C59" i="14" a="1"/>
  <c r="B195" i="14" a="1"/>
  <c r="D197" i="72" a="1"/>
  <c r="B180" i="14" a="1"/>
  <c r="D103" i="73" a="1"/>
  <c r="D214" i="14" a="1"/>
  <c r="D114" i="71" a="1"/>
  <c r="D169" i="69" a="1"/>
  <c r="C61" i="70" a="1"/>
  <c r="D51" i="69" a="1"/>
  <c r="B50" i="14" a="1"/>
  <c r="D44" i="69" a="1"/>
  <c r="C49" i="14" a="1"/>
  <c r="B109" i="14" a="1"/>
  <c r="D71" i="33" a="1"/>
  <c r="D56" i="69" a="1"/>
  <c r="C174" i="14" a="1"/>
  <c r="C149" i="72" a="1"/>
  <c r="B165" i="14" a="1"/>
  <c r="C138" i="14" a="1"/>
  <c r="D63" i="70" a="1"/>
  <c r="C151" i="14" a="1"/>
  <c r="D105" i="72" a="1"/>
  <c r="D201" i="14" a="1"/>
  <c r="B110" i="14" a="1"/>
  <c r="B128" i="33" a="1"/>
  <c r="C222" i="68" a="1"/>
  <c r="C23" i="33" a="1"/>
  <c r="D117" i="33" a="1"/>
  <c r="D113" i="69" a="1"/>
  <c r="D68" i="68" a="1"/>
  <c r="B159" i="14" a="1"/>
  <c r="B136" i="14" a="1"/>
  <c r="C194" i="70" a="1"/>
  <c r="C174" i="68" a="1"/>
  <c r="C185" i="70" a="1"/>
  <c r="D30" i="70" a="1"/>
  <c r="C77" i="72" a="1"/>
  <c r="C130" i="72" a="1"/>
  <c r="C173" i="72" a="1"/>
  <c r="D99" i="71" a="1"/>
  <c r="C24" i="33" a="1"/>
  <c r="C101" i="14" a="1"/>
  <c r="B100" i="33" a="1"/>
  <c r="D49" i="14" a="1"/>
  <c r="B173" i="14" a="1"/>
  <c r="D147" i="14" a="1"/>
  <c r="D176" i="68" a="1"/>
  <c r="D77" i="33" a="1"/>
  <c r="C99" i="72" a="1"/>
  <c r="D174" i="68" a="1"/>
  <c r="B114" i="14" a="1"/>
  <c r="D76" i="73" a="1"/>
  <c r="C110" i="14" a="1"/>
  <c r="B88" i="33" a="1"/>
  <c r="D151" i="72" a="1"/>
  <c r="D137" i="69" a="1"/>
  <c r="C47" i="68" a="1"/>
  <c r="D147" i="70" a="1"/>
  <c r="C59" i="72" a="1"/>
  <c r="D198" i="72" a="1"/>
  <c r="C107" i="70" a="1"/>
  <c r="C223" i="70" a="1"/>
  <c r="D86" i="72" a="1"/>
  <c r="D171" i="70" a="1"/>
  <c r="C150" i="70" a="1"/>
  <c r="C90" i="70" a="1"/>
  <c r="B154" i="14" a="1"/>
  <c r="C202" i="14" a="1"/>
  <c r="D155" i="71" a="1"/>
  <c r="C217" i="14" a="1"/>
  <c r="D148" i="68" a="1"/>
  <c r="D93" i="71" a="1"/>
  <c r="D157" i="70" a="1"/>
  <c r="C134" i="33" a="1"/>
  <c r="B47" i="33" a="1"/>
  <c r="B75" i="33" a="1"/>
  <c r="C128" i="68" a="1"/>
  <c r="D42" i="68" a="1"/>
  <c r="C193" i="14" a="1"/>
  <c r="D113" i="33" a="1"/>
  <c r="D155" i="69" a="1"/>
  <c r="D19" i="70" a="1"/>
  <c r="D135" i="70" a="1"/>
  <c r="C20" i="70" a="1"/>
  <c r="C131" i="33" a="1"/>
  <c r="C118" i="33" a="1"/>
  <c r="D63" i="33" a="1"/>
  <c r="D99" i="33" a="1"/>
  <c r="B72" i="33" a="1"/>
  <c r="C218" i="14" a="1"/>
  <c r="C120" i="68" a="1"/>
  <c r="D125" i="72" a="1"/>
  <c r="D105" i="68" a="1"/>
  <c r="D74" i="14" a="1"/>
  <c r="B101" i="14" a="1"/>
  <c r="C127" i="33" a="1"/>
  <c r="C93" i="14" a="1"/>
  <c r="C170" i="33" a="1"/>
  <c r="D33" i="73" a="1"/>
  <c r="D23" i="33" a="1"/>
  <c r="D72" i="73" a="1"/>
  <c r="D74" i="69" a="1"/>
  <c r="C119" i="72" a="1"/>
  <c r="D190" i="14" a="1"/>
  <c r="D35" i="68" a="1"/>
  <c r="C96" i="14" a="1"/>
  <c r="D207" i="68" a="1"/>
  <c r="C119" i="14" a="1"/>
  <c r="C229" i="14" a="1"/>
  <c r="C21" i="72" a="1"/>
  <c r="C89" i="33" a="1"/>
  <c r="D42" i="73" a="1"/>
  <c r="B56" i="33" a="1"/>
  <c r="D162" i="69" a="1"/>
  <c r="D199" i="14" a="1"/>
  <c r="C135" i="70" a="1"/>
  <c r="B193" i="14" a="1"/>
  <c r="D213" i="68" a="1"/>
  <c r="B131" i="14" a="1"/>
  <c r="D89" i="68" a="1"/>
  <c r="B23" i="14" a="1"/>
  <c r="D31" i="14" a="1"/>
  <c r="D226" i="70" a="1"/>
  <c r="B207" i="14" a="1"/>
  <c r="D133" i="71" a="1"/>
  <c r="D77" i="14" a="1"/>
  <c r="C66" i="72" a="1"/>
  <c r="B126" i="33" a="1"/>
  <c r="B37" i="14" a="1"/>
  <c r="B149" i="33" a="1"/>
  <c r="D195" i="14" a="1"/>
  <c r="D35" i="14" a="1"/>
  <c r="B128" i="14" a="1"/>
  <c r="D230" i="72" a="1"/>
  <c r="C196" i="68" a="1"/>
  <c r="D75" i="71" a="1"/>
  <c r="C217" i="72" a="1"/>
  <c r="C145" i="14" a="1"/>
  <c r="C105" i="33" a="1"/>
  <c r="D72" i="72" a="1"/>
  <c r="D68" i="14" a="1"/>
  <c r="D209" i="14" a="1"/>
  <c r="D119" i="14" a="1"/>
  <c r="C155" i="14" a="1"/>
  <c r="C213" i="14" a="1"/>
  <c r="D102" i="14" a="1"/>
  <c r="C148" i="70" a="1"/>
  <c r="B217" i="14" a="1"/>
  <c r="B97" i="14" a="1"/>
  <c r="D77" i="73" a="1"/>
  <c r="D207" i="70" a="1"/>
  <c r="C160" i="14" a="1"/>
  <c r="C140" i="14" a="1"/>
  <c r="B157" i="33" a="1"/>
  <c r="C113" i="33" a="1"/>
  <c r="C175" i="14" a="1"/>
  <c r="B190" i="14" a="1"/>
  <c r="D115" i="14" a="1"/>
  <c r="B110" i="33" a="1"/>
  <c r="C161" i="14" a="1"/>
  <c r="D62" i="70" a="1"/>
  <c r="D94" i="14" a="1"/>
  <c r="B164" i="14" a="1"/>
  <c r="D114" i="73" a="1"/>
  <c r="C118" i="72" a="1"/>
  <c r="B163" i="33" a="1"/>
  <c r="C209" i="14" a="1"/>
  <c r="D122" i="14" a="1"/>
  <c r="B18" i="14" a="1"/>
  <c r="C126" i="33" a="1"/>
  <c r="C201" i="14" a="1"/>
  <c r="D131" i="72" a="1"/>
  <c r="D82" i="33" a="1"/>
  <c r="B44" i="14" a="1"/>
  <c r="D33" i="72" a="1"/>
  <c r="C115" i="14" a="1"/>
  <c r="C228" i="14" a="1"/>
  <c r="D213" i="70" a="1"/>
  <c r="D143" i="68" a="1"/>
  <c r="C71" i="14" a="1"/>
  <c r="C107" i="14" a="1"/>
  <c r="D183" i="70" a="1"/>
  <c r="D32" i="14" a="1"/>
  <c r="D114" i="33" a="1"/>
  <c r="C175" i="68" a="1"/>
  <c r="B199" i="14" a="1"/>
  <c r="C100" i="72" a="1"/>
  <c r="C104" i="72" a="1"/>
  <c r="D55" i="33" a="1"/>
  <c r="D172" i="14" a="1"/>
  <c r="C17" i="14" a="1"/>
  <c r="C176" i="72" a="1"/>
  <c r="C199" i="14" a="1"/>
  <c r="C191" i="72" a="1"/>
  <c r="D55" i="73" a="1"/>
  <c r="D205" i="68" a="1"/>
  <c r="D106" i="69" a="1"/>
  <c r="C130" i="68" a="1"/>
  <c r="D26" i="69" a="1"/>
  <c r="D18" i="70" a="1"/>
  <c r="D53" i="72" a="1"/>
  <c r="D85" i="70" a="1"/>
  <c r="D18" i="69" a="1"/>
  <c r="D123" i="33" a="1"/>
  <c r="D119" i="33" a="1"/>
  <c r="C55" i="33" a="1"/>
  <c r="D140" i="14" a="1"/>
  <c r="D87" i="33" a="1"/>
  <c r="B82" i="33" a="1"/>
  <c r="B176" i="14" a="1"/>
  <c r="B146" i="33" a="1"/>
  <c r="D118" i="72" a="1"/>
  <c r="C200" i="68" a="1"/>
  <c r="D120" i="14" a="1"/>
  <c r="C62" i="14" a="1"/>
  <c r="C104" i="33" a="1"/>
  <c r="B100" i="14" a="1"/>
  <c r="C160" i="33" a="1"/>
  <c r="D148" i="71" a="1"/>
  <c r="D53" i="14" a="1"/>
  <c r="D54" i="73" a="1"/>
  <c r="C40" i="68" a="1"/>
  <c r="C84" i="70" a="1"/>
  <c r="C142" i="14" a="1"/>
  <c r="C178" i="68" a="1"/>
  <c r="B54" i="14" a="1"/>
  <c r="D165" i="33" a="1"/>
  <c r="C80" i="14" a="1"/>
  <c r="B106" i="14" a="1"/>
  <c r="D26" i="71" a="1"/>
  <c r="D56" i="14" a="1"/>
  <c r="D52" i="72" a="1"/>
  <c r="D22" i="33" a="1"/>
  <c r="D24" i="68" a="1"/>
  <c r="C154" i="14" a="1"/>
  <c r="C37" i="70" a="1"/>
  <c r="C137" i="14" a="1"/>
  <c r="C31" i="68" a="1"/>
  <c r="C109" i="14" a="1"/>
  <c r="D157" i="33" a="1"/>
  <c r="C46" i="72" a="1"/>
  <c r="D112" i="14" a="1"/>
  <c r="D196" i="70" a="1"/>
  <c r="C146" i="14" a="1"/>
  <c r="D80" i="70" a="1"/>
  <c r="D116" i="14" a="1"/>
  <c r="D44" i="71" a="1"/>
  <c r="C99" i="33" a="1"/>
  <c r="D21" i="72" a="1"/>
  <c r="B123" i="33" a="1"/>
  <c r="D103" i="69" a="1"/>
  <c r="C231" i="14" a="1"/>
  <c r="D134" i="33" a="1"/>
  <c r="C47" i="70" a="1"/>
  <c r="D114" i="14" a="1"/>
  <c r="D143" i="69" a="1"/>
  <c r="D41" i="70" a="1"/>
  <c r="B26" i="33" a="1"/>
  <c r="C167" i="33" a="1"/>
  <c r="D213" i="14" a="1"/>
  <c r="D84" i="33" a="1"/>
  <c r="B225" i="14" a="1"/>
  <c r="C171" i="33" a="1"/>
  <c r="D126" i="72" a="1"/>
  <c r="D135" i="14" a="1"/>
  <c r="C114" i="14" a="1"/>
  <c r="D76" i="71" a="1"/>
  <c r="D176" i="69" a="1"/>
  <c r="D126" i="73" a="1"/>
  <c r="C131" i="72" a="1"/>
  <c r="C127" i="14" a="1"/>
  <c r="C108" i="33" a="1"/>
  <c r="D167" i="33" a="1"/>
  <c r="C130" i="33" a="1"/>
  <c r="D31" i="70" a="1"/>
  <c r="D161" i="14" a="1"/>
  <c r="C224" i="14" a="1"/>
  <c r="C82" i="14" a="1"/>
  <c r="D109" i="72" a="1"/>
  <c r="C58" i="33" a="1"/>
  <c r="C188" i="72" a="1"/>
  <c r="B71" i="14" a="1"/>
  <c r="B117" i="14" a="1"/>
  <c r="D43" i="72" a="1"/>
  <c r="D46" i="72" a="1"/>
  <c r="D72" i="70" a="1"/>
  <c r="C74" i="68" a="1"/>
  <c r="C225" i="14" a="1"/>
  <c r="C53" i="14" a="1"/>
  <c r="C159" i="14" a="1"/>
  <c r="B40" i="14" a="1"/>
  <c r="D19" i="73" a="1"/>
  <c r="C55" i="72" a="1"/>
  <c r="D26" i="72" a="1"/>
  <c r="B90" i="33" a="1"/>
  <c r="D102" i="68" a="1"/>
  <c r="B133" i="33" a="1"/>
  <c r="D147" i="72" a="1"/>
  <c r="D137" i="68" a="1"/>
  <c r="B64" i="33" a="1"/>
  <c r="C104" i="68" a="1"/>
  <c r="C30" i="72" a="1"/>
  <c r="B132" i="14" a="1"/>
  <c r="C106" i="14" a="1"/>
  <c r="B101" i="33" a="1"/>
  <c r="C189" i="72" a="1"/>
  <c r="C102" i="14" a="1"/>
  <c r="C104" i="14" a="1"/>
  <c r="D92" i="72" a="1"/>
  <c r="D68" i="72" a="1"/>
  <c r="D130" i="69" a="1"/>
  <c r="B103" i="33" a="1"/>
  <c r="D28" i="33" a="1"/>
  <c r="C210" i="14" a="1"/>
  <c r="C220" i="14" a="1"/>
  <c r="D22" i="14" a="1"/>
  <c r="C22" i="33" a="1"/>
  <c r="C111" i="14" a="1"/>
  <c r="C156" i="14" a="1"/>
  <c r="C114" i="72" a="1"/>
  <c r="B184" i="33" a="1"/>
  <c r="B219" i="14" a="1"/>
  <c r="C147" i="72" a="1"/>
  <c r="B33" i="33" a="1"/>
  <c r="B80" i="14" a="1"/>
  <c r="D161" i="33" a="1"/>
  <c r="D33" i="71" a="1"/>
  <c r="D129" i="14" a="1"/>
  <c r="D18" i="73" a="1"/>
  <c r="C190" i="68" a="1"/>
  <c r="D29" i="70" a="1"/>
  <c r="B75" i="14" a="1"/>
  <c r="C113" i="68" a="1"/>
  <c r="C22" i="14" a="1"/>
  <c r="C135" i="33" a="1"/>
  <c r="B82" i="14" a="1"/>
  <c r="B35" i="14" a="1"/>
  <c r="D204" i="70" a="1"/>
  <c r="D90" i="14" a="1"/>
  <c r="D177" i="72" a="1"/>
  <c r="D137" i="14" a="1"/>
  <c r="D201" i="68" a="1"/>
  <c r="B163" i="14" a="1"/>
  <c r="D47" i="68" a="1"/>
  <c r="B103" i="14" a="1"/>
  <c r="D186" i="68" a="1"/>
  <c r="B68" i="14" a="1"/>
  <c r="D46" i="33" a="1"/>
  <c r="C146" i="72" a="1"/>
  <c r="D157" i="14" a="1"/>
  <c r="B116" i="14" a="1"/>
  <c r="C93" i="70" a="1"/>
  <c r="D159" i="14" a="1"/>
  <c r="B66" i="33" a="1"/>
  <c r="C91" i="33" a="1"/>
  <c r="D159" i="73" a="1"/>
  <c r="C163" i="72" a="1"/>
  <c r="C58" i="14" a="1"/>
  <c r="C34" i="33" a="1"/>
  <c r="B176" i="33" a="1"/>
  <c r="B91" i="14" a="1"/>
  <c r="D96" i="71" a="1"/>
  <c r="C231" i="68" a="1"/>
  <c r="B108" i="14" a="1"/>
  <c r="D127" i="69" a="1"/>
  <c r="C214" i="70" a="1"/>
  <c r="C98" i="70" a="1"/>
  <c r="D41" i="73" a="1"/>
  <c r="C69" i="33" a="1"/>
  <c r="B104" i="14" a="1"/>
  <c r="B143" i="14" a="1"/>
  <c r="D41" i="68" a="1"/>
  <c r="D150" i="71" a="1"/>
  <c r="D33" i="70" a="1"/>
  <c r="C226" i="68" a="1"/>
  <c r="D159" i="68" a="1"/>
  <c r="D124" i="33" a="1"/>
  <c r="C26" i="14" a="1"/>
  <c r="C63" i="70" a="1"/>
  <c r="B154" i="33" a="1"/>
  <c r="B84" i="33" a="1"/>
  <c r="D19" i="14" a="1"/>
  <c r="D65" i="72" a="1"/>
  <c r="D124" i="69" a="1"/>
  <c r="C105" i="14" a="1"/>
  <c r="D86" i="14" a="1"/>
  <c r="C47" i="72" a="1"/>
  <c r="C151" i="72" a="1"/>
  <c r="B216" i="14" a="1"/>
  <c r="C225" i="70" a="1"/>
  <c r="D166" i="33" a="1"/>
  <c r="D62" i="14" a="1"/>
  <c r="B59" i="14" a="1"/>
  <c r="B127" i="14" a="1"/>
  <c r="D163" i="69" a="1"/>
  <c r="C118" i="14" a="1"/>
  <c r="D149" i="71" a="1"/>
  <c r="C145" i="72" a="1"/>
  <c r="C73" i="14" a="1"/>
  <c r="C65" i="68" a="1"/>
  <c r="B140" i="14" a="1"/>
  <c r="B17" i="14" l="1"/>
  <c r="C18" i="14"/>
  <c r="B19" i="14"/>
  <c r="C20" i="14"/>
  <c r="C21" i="14"/>
  <c r="C22" i="14"/>
  <c r="B22" i="14"/>
  <c r="B18" i="14"/>
  <c r="C19" i="14"/>
  <c r="B20" i="14"/>
  <c r="B21" i="14"/>
  <c r="B23" i="14"/>
  <c r="B24" i="14"/>
  <c r="C23" i="14"/>
  <c r="C24" i="14"/>
  <c r="B25" i="14"/>
  <c r="C25" i="14"/>
  <c r="C26" i="14"/>
  <c r="B26" i="14"/>
  <c r="C27" i="14"/>
  <c r="B30" i="14"/>
  <c r="C31" i="14"/>
  <c r="B32" i="14"/>
  <c r="B33" i="14"/>
  <c r="B34" i="14"/>
  <c r="C34" i="14"/>
  <c r="C36" i="14"/>
  <c r="B37" i="14"/>
  <c r="C38" i="14"/>
  <c r="B38" i="14"/>
  <c r="C40" i="14"/>
  <c r="B41" i="14"/>
  <c r="C42" i="14"/>
  <c r="C43" i="14"/>
  <c r="B44" i="14"/>
  <c r="B45" i="14"/>
  <c r="C46" i="14"/>
  <c r="B47" i="14"/>
  <c r="B48" i="14"/>
  <c r="C48" i="14"/>
  <c r="B49" i="14"/>
  <c r="C49" i="14"/>
  <c r="C50" i="14"/>
  <c r="B50" i="14"/>
  <c r="B51" i="14"/>
  <c r="B52" i="14"/>
  <c r="C53" i="14"/>
  <c r="B54" i="14"/>
  <c r="B56" i="14"/>
  <c r="C58" i="14"/>
  <c r="C62" i="14"/>
  <c r="C63" i="14"/>
  <c r="B63" i="14"/>
  <c r="B64" i="14"/>
  <c r="B65" i="14"/>
  <c r="B66" i="14"/>
  <c r="C67" i="14"/>
  <c r="B69" i="14"/>
  <c r="C71" i="14"/>
  <c r="B72" i="14"/>
  <c r="C73" i="14"/>
  <c r="C77" i="14"/>
  <c r="B78" i="14"/>
  <c r="B80" i="14"/>
  <c r="C83" i="14"/>
  <c r="C84" i="14"/>
  <c r="C85" i="14"/>
  <c r="B88" i="14"/>
  <c r="C89" i="14"/>
  <c r="B91" i="14"/>
  <c r="B92" i="14"/>
  <c r="C92" i="14"/>
  <c r="B93" i="14"/>
  <c r="B94" i="14"/>
  <c r="C94" i="14"/>
  <c r="C96" i="14"/>
  <c r="B97" i="14"/>
  <c r="B100" i="14"/>
  <c r="B101" i="14"/>
  <c r="C101" i="14"/>
  <c r="B102" i="14"/>
  <c r="C104" i="14"/>
  <c r="B105" i="14"/>
  <c r="C107" i="14"/>
  <c r="B108" i="14"/>
  <c r="B109" i="14"/>
  <c r="C110" i="14"/>
  <c r="C113" i="14"/>
  <c r="B114" i="14"/>
  <c r="B111" i="14"/>
  <c r="B112" i="14"/>
  <c r="C112" i="14"/>
  <c r="B113" i="14"/>
  <c r="C116" i="14"/>
  <c r="C117" i="14"/>
  <c r="B118" i="14"/>
  <c r="C118" i="14"/>
  <c r="B119" i="14"/>
  <c r="B120" i="14"/>
  <c r="B121" i="14"/>
  <c r="B122" i="14"/>
  <c r="C122" i="14"/>
  <c r="B123" i="14"/>
  <c r="C123" i="14"/>
  <c r="C124" i="14"/>
  <c r="B125" i="14"/>
  <c r="C126" i="14"/>
  <c r="B110" i="14"/>
  <c r="C111" i="14"/>
  <c r="B115" i="14"/>
  <c r="C115" i="14"/>
  <c r="B116" i="14"/>
  <c r="B117" i="14"/>
  <c r="B29" i="14"/>
  <c r="C32" i="14"/>
  <c r="B39" i="14"/>
  <c r="C45" i="14"/>
  <c r="B46" i="14"/>
  <c r="C51" i="14"/>
  <c r="C54" i="14"/>
  <c r="C55" i="14"/>
  <c r="C56" i="14"/>
  <c r="B57" i="14"/>
  <c r="B58" i="14"/>
  <c r="C59" i="14"/>
  <c r="B60" i="14"/>
  <c r="C61" i="14"/>
  <c r="C65" i="14"/>
  <c r="C66" i="14"/>
  <c r="B67" i="14"/>
  <c r="B68" i="14"/>
  <c r="C68" i="14"/>
  <c r="C69" i="14"/>
  <c r="C70" i="14"/>
  <c r="C72" i="14"/>
  <c r="B73" i="14"/>
  <c r="B74" i="14"/>
  <c r="B76" i="14"/>
  <c r="C79" i="14"/>
  <c r="B79" i="14"/>
  <c r="C81" i="14"/>
  <c r="B82" i="14"/>
  <c r="B85" i="14"/>
  <c r="C86" i="14"/>
  <c r="C88" i="14"/>
  <c r="B89" i="14"/>
  <c r="C90" i="14"/>
  <c r="C93" i="14"/>
  <c r="C95" i="14"/>
  <c r="B95" i="14"/>
  <c r="C99" i="14"/>
  <c r="C100" i="14"/>
  <c r="C102" i="14"/>
  <c r="C105" i="14"/>
  <c r="B107" i="14"/>
  <c r="C108" i="14"/>
  <c r="C109" i="14"/>
  <c r="C114" i="14"/>
  <c r="B27" i="14"/>
  <c r="C28" i="14"/>
  <c r="B28" i="14"/>
  <c r="C29" i="14"/>
  <c r="C30" i="14"/>
  <c r="B31" i="14"/>
  <c r="C33" i="14"/>
  <c r="B35" i="14"/>
  <c r="C35" i="14"/>
  <c r="B36" i="14"/>
  <c r="C37" i="14"/>
  <c r="C39" i="14"/>
  <c r="B40" i="14"/>
  <c r="C41" i="14"/>
  <c r="B42" i="14"/>
  <c r="B43" i="14"/>
  <c r="C44" i="14"/>
  <c r="C47" i="14"/>
  <c r="C52" i="14"/>
  <c r="B53" i="14"/>
  <c r="B55" i="14"/>
  <c r="C57" i="14"/>
  <c r="B59" i="14"/>
  <c r="C60" i="14"/>
  <c r="B61" i="14"/>
  <c r="B62" i="14"/>
  <c r="C64" i="14"/>
  <c r="B70" i="14"/>
  <c r="B71" i="14"/>
  <c r="C74" i="14"/>
  <c r="B75" i="14"/>
  <c r="C75" i="14"/>
  <c r="C76" i="14"/>
  <c r="B77" i="14"/>
  <c r="C78" i="14"/>
  <c r="C80" i="14"/>
  <c r="B81" i="14"/>
  <c r="C82" i="14"/>
  <c r="B83" i="14"/>
  <c r="B84" i="14"/>
  <c r="B86" i="14"/>
  <c r="B87" i="14"/>
  <c r="C87" i="14"/>
  <c r="B90" i="14"/>
  <c r="C91" i="14"/>
  <c r="B96" i="14"/>
  <c r="C97" i="14"/>
  <c r="B98" i="14"/>
  <c r="C98" i="14"/>
  <c r="B99" i="14"/>
  <c r="C103" i="14"/>
  <c r="B103" i="14"/>
  <c r="B104" i="14"/>
  <c r="B106" i="14"/>
  <c r="C106" i="14"/>
  <c r="C119" i="14"/>
  <c r="C120" i="14"/>
  <c r="C121" i="14"/>
  <c r="B126" i="14"/>
  <c r="C125" i="14"/>
  <c r="B124" i="14"/>
  <c r="C127" i="14"/>
  <c r="C129" i="14"/>
  <c r="B130" i="14"/>
  <c r="C128" i="14"/>
  <c r="C131" i="14"/>
  <c r="B127" i="14"/>
  <c r="B128" i="14"/>
  <c r="B129" i="14"/>
  <c r="C130" i="14"/>
  <c r="B131" i="14"/>
  <c r="B132" i="14"/>
  <c r="B133" i="14"/>
  <c r="C133" i="14"/>
  <c r="C132" i="14"/>
  <c r="B134" i="14"/>
  <c r="B135" i="14"/>
  <c r="C137" i="14"/>
  <c r="C140" i="14"/>
  <c r="C141" i="14"/>
  <c r="B142" i="14"/>
  <c r="C143" i="14"/>
  <c r="C145" i="14"/>
  <c r="B146" i="14"/>
  <c r="C147" i="14"/>
  <c r="B148" i="14"/>
  <c r="B150" i="14"/>
  <c r="C153" i="14"/>
  <c r="C150" i="14"/>
  <c r="C155" i="14"/>
  <c r="B157" i="14"/>
  <c r="C157" i="14"/>
  <c r="B158" i="14"/>
  <c r="C159" i="14"/>
  <c r="B159" i="14"/>
  <c r="B160" i="14"/>
  <c r="B162" i="14"/>
  <c r="C163" i="14"/>
  <c r="B163" i="14"/>
  <c r="B144" i="14"/>
  <c r="B149" i="14"/>
  <c r="B151" i="14"/>
  <c r="B152" i="14"/>
  <c r="B153" i="14"/>
  <c r="B156" i="14"/>
  <c r="C162" i="14"/>
  <c r="C135" i="14"/>
  <c r="C136" i="14"/>
  <c r="C138" i="14"/>
  <c r="B140" i="14"/>
  <c r="B141" i="14"/>
  <c r="C134" i="14"/>
  <c r="B136" i="14"/>
  <c r="B137" i="14"/>
  <c r="B138" i="14"/>
  <c r="B139" i="14"/>
  <c r="C142" i="14"/>
  <c r="C149" i="14"/>
  <c r="B154" i="14"/>
  <c r="C156" i="14"/>
  <c r="C158" i="14"/>
  <c r="C161" i="14"/>
  <c r="B143" i="14"/>
  <c r="C144" i="14"/>
  <c r="B145" i="14"/>
  <c r="C146" i="14"/>
  <c r="B147" i="14"/>
  <c r="C148" i="14"/>
  <c r="C151" i="14"/>
  <c r="C152" i="14"/>
  <c r="C154" i="14"/>
  <c r="B155" i="14"/>
  <c r="C160" i="14"/>
  <c r="B161" i="14"/>
  <c r="C165" i="14"/>
  <c r="C166" i="14"/>
  <c r="B167" i="14"/>
  <c r="C168" i="14"/>
  <c r="B169" i="14"/>
  <c r="B171" i="14"/>
  <c r="C172" i="14"/>
  <c r="D173" i="14"/>
  <c r="C173" i="14"/>
  <c r="D174" i="14"/>
  <c r="D175" i="14"/>
  <c r="C164" i="14"/>
  <c r="B165" i="14"/>
  <c r="B166" i="14"/>
  <c r="C171" i="14"/>
  <c r="B172" i="14"/>
  <c r="C174" i="14"/>
  <c r="B175" i="14"/>
  <c r="C175" i="14"/>
  <c r="B173" i="14"/>
  <c r="B174" i="14"/>
  <c r="B164" i="14"/>
  <c r="C167" i="14"/>
  <c r="B168" i="14"/>
  <c r="C169" i="14"/>
  <c r="B170" i="14"/>
  <c r="D171" i="14"/>
  <c r="D172" i="14"/>
  <c r="C176" i="14"/>
  <c r="B176" i="14"/>
  <c r="D176" i="14"/>
  <c r="B177" i="14"/>
  <c r="D179" i="14"/>
  <c r="D180" i="14"/>
  <c r="C180" i="14"/>
  <c r="D181" i="14"/>
  <c r="C182" i="14"/>
  <c r="B183" i="14"/>
  <c r="C184" i="14"/>
  <c r="B185" i="14"/>
  <c r="D186" i="14"/>
  <c r="D187" i="14"/>
  <c r="D188" i="14"/>
  <c r="B189" i="14"/>
  <c r="D190" i="14"/>
  <c r="B191" i="14"/>
  <c r="D192" i="14"/>
  <c r="D193" i="14"/>
  <c r="D194" i="14"/>
  <c r="B196" i="14"/>
  <c r="C197" i="14"/>
  <c r="C198" i="14"/>
  <c r="B200" i="14"/>
  <c r="D201" i="14"/>
  <c r="B202" i="14"/>
  <c r="B188" i="14"/>
  <c r="C189" i="14"/>
  <c r="B190" i="14"/>
  <c r="C190" i="14"/>
  <c r="C191" i="14"/>
  <c r="C194" i="14"/>
  <c r="C196" i="14"/>
  <c r="B197" i="14"/>
  <c r="D198" i="14"/>
  <c r="B198" i="14"/>
  <c r="B199" i="14"/>
  <c r="C199" i="14"/>
  <c r="C200" i="14"/>
  <c r="D200" i="14"/>
  <c r="C202" i="14"/>
  <c r="B201" i="14"/>
  <c r="D202" i="14"/>
  <c r="D177" i="14"/>
  <c r="B179" i="14"/>
  <c r="C181" i="14"/>
  <c r="D182" i="14"/>
  <c r="C183" i="14"/>
  <c r="B184" i="14"/>
  <c r="C185" i="14"/>
  <c r="C186" i="14"/>
  <c r="C187" i="14"/>
  <c r="B192" i="14"/>
  <c r="C192" i="14"/>
  <c r="C193" i="14"/>
  <c r="D195" i="14"/>
  <c r="B195" i="14"/>
  <c r="C201" i="14"/>
  <c r="C177" i="14"/>
  <c r="B178" i="14"/>
  <c r="C178" i="14"/>
  <c r="D178" i="14"/>
  <c r="C179" i="14"/>
  <c r="B180" i="14"/>
  <c r="B181" i="14"/>
  <c r="B182" i="14"/>
  <c r="D183" i="14"/>
  <c r="D184" i="14"/>
  <c r="D185" i="14"/>
  <c r="B186" i="14"/>
  <c r="B187" i="14"/>
  <c r="C188" i="14"/>
  <c r="D189" i="14"/>
  <c r="D191" i="14"/>
  <c r="B193" i="14"/>
  <c r="B194" i="14"/>
  <c r="C195" i="14"/>
  <c r="D196" i="14"/>
  <c r="D197" i="14"/>
  <c r="D199" i="14"/>
  <c r="C203" i="14"/>
  <c r="B203" i="14"/>
  <c r="D204" i="14"/>
  <c r="B205" i="14"/>
  <c r="C209" i="14"/>
  <c r="B204" i="14"/>
  <c r="C205" i="14"/>
  <c r="B206" i="14"/>
  <c r="D206" i="14"/>
  <c r="D207" i="14"/>
  <c r="C207" i="14"/>
  <c r="D208" i="14"/>
  <c r="B209" i="14"/>
  <c r="B210" i="14"/>
  <c r="D211" i="14"/>
  <c r="D212" i="14"/>
  <c r="D213" i="14"/>
  <c r="C214" i="14"/>
  <c r="C215" i="14"/>
  <c r="D216" i="14"/>
  <c r="B217" i="14"/>
  <c r="B218" i="14"/>
  <c r="C219" i="14"/>
  <c r="D215" i="14"/>
  <c r="D210" i="14"/>
  <c r="C211" i="14"/>
  <c r="B212" i="14"/>
  <c r="C213" i="14"/>
  <c r="B214" i="14"/>
  <c r="B215" i="14"/>
  <c r="C216" i="14"/>
  <c r="D203" i="14"/>
  <c r="C204" i="14"/>
  <c r="D205" i="14"/>
  <c r="C206" i="14"/>
  <c r="B207" i="14"/>
  <c r="B208" i="14"/>
  <c r="D209" i="14"/>
  <c r="C210" i="14"/>
  <c r="B211" i="14"/>
  <c r="C212" i="14"/>
  <c r="B213" i="14"/>
  <c r="D214" i="14"/>
  <c r="B216" i="14"/>
  <c r="D217" i="14"/>
  <c r="C217" i="14"/>
  <c r="D218" i="14"/>
  <c r="B219" i="14"/>
  <c r="C208" i="14"/>
  <c r="C218" i="14"/>
  <c r="D219" i="14"/>
  <c r="C220" i="14"/>
  <c r="C221" i="14"/>
  <c r="B222" i="14"/>
  <c r="B223" i="14"/>
  <c r="B224" i="14"/>
  <c r="B225" i="14"/>
  <c r="D223" i="14"/>
  <c r="C224" i="14"/>
  <c r="C225" i="14"/>
  <c r="D220" i="14"/>
  <c r="B221" i="14"/>
  <c r="C222" i="14"/>
  <c r="C223" i="14"/>
  <c r="D224" i="14"/>
  <c r="D225" i="14"/>
  <c r="B220" i="14"/>
  <c r="D221" i="14"/>
  <c r="D222" i="14"/>
  <c r="D226" i="14"/>
  <c r="D227" i="14"/>
  <c r="B228" i="14"/>
  <c r="B229" i="14"/>
  <c r="D230" i="14"/>
  <c r="D231" i="14"/>
  <c r="C226" i="14"/>
  <c r="B227" i="14"/>
  <c r="D228" i="14"/>
  <c r="C229" i="14"/>
  <c r="B230" i="14"/>
  <c r="B231" i="14"/>
  <c r="B226" i="14"/>
  <c r="C227" i="14"/>
  <c r="C228" i="14"/>
  <c r="D229" i="14"/>
  <c r="C230" i="14"/>
  <c r="C231" i="14"/>
  <c r="C139" i="14"/>
  <c r="C170" i="14"/>
  <c r="C17" i="14"/>
  <c r="D170" i="14"/>
  <c r="D169" i="14"/>
  <c r="D168" i="14"/>
  <c r="D17" i="14"/>
  <c r="D167" i="14"/>
  <c r="D166" i="14"/>
  <c r="D165" i="14"/>
  <c r="D164" i="14"/>
  <c r="D163" i="14"/>
  <c r="D162" i="14"/>
  <c r="D161" i="14"/>
  <c r="D160" i="14"/>
  <c r="D159" i="14"/>
  <c r="D158" i="14"/>
  <c r="D157" i="14"/>
  <c r="D155" i="14"/>
  <c r="D156" i="14"/>
  <c r="D154" i="14"/>
  <c r="D153" i="14"/>
  <c r="D152" i="14"/>
  <c r="D151" i="14"/>
  <c r="D150" i="14"/>
  <c r="D149" i="14"/>
  <c r="D148" i="14"/>
  <c r="D147" i="14"/>
  <c r="D146" i="14"/>
  <c r="D145" i="14"/>
  <c r="D144" i="14"/>
  <c r="D143" i="14"/>
  <c r="D141" i="14"/>
  <c r="D142" i="14"/>
  <c r="D140" i="14"/>
  <c r="D139" i="14"/>
  <c r="D138" i="14"/>
  <c r="D136" i="14"/>
  <c r="D137" i="14"/>
  <c r="D134" i="14"/>
  <c r="D135" i="14"/>
  <c r="D133" i="14"/>
  <c r="D131" i="14"/>
  <c r="D132" i="14"/>
  <c r="D130" i="14"/>
  <c r="D127" i="14"/>
  <c r="D129" i="14"/>
  <c r="D128" i="14"/>
  <c r="D124" i="14"/>
  <c r="D125" i="14"/>
  <c r="D126" i="14"/>
  <c r="D123" i="14"/>
  <c r="D122" i="14"/>
  <c r="D121" i="14"/>
  <c r="D120" i="14"/>
  <c r="D118" i="14"/>
  <c r="D119" i="14"/>
  <c r="D117" i="14"/>
  <c r="D115" i="14"/>
  <c r="D116" i="14"/>
  <c r="D114" i="14"/>
  <c r="D112" i="14"/>
  <c r="D113" i="14"/>
  <c r="D111" i="14"/>
  <c r="D110" i="14"/>
  <c r="D109" i="14"/>
  <c r="D107" i="14"/>
  <c r="D108" i="14"/>
  <c r="D106" i="14"/>
  <c r="D104" i="14"/>
  <c r="D105" i="14"/>
  <c r="D103" i="14"/>
  <c r="D101" i="14"/>
  <c r="D100" i="14"/>
  <c r="D102" i="14"/>
  <c r="D99" i="14"/>
  <c r="D97" i="14"/>
  <c r="D98" i="14"/>
  <c r="D96" i="14"/>
  <c r="D94" i="14"/>
  <c r="D95" i="14"/>
  <c r="D93" i="14"/>
  <c r="D91" i="14"/>
  <c r="D92" i="14"/>
  <c r="D89" i="14"/>
  <c r="D90" i="14"/>
  <c r="D88" i="14"/>
  <c r="D87" i="14"/>
  <c r="D86" i="14"/>
  <c r="D85" i="14"/>
  <c r="D83" i="14"/>
  <c r="D84" i="14"/>
  <c r="D82" i="14"/>
  <c r="D81" i="14"/>
  <c r="D79" i="14"/>
  <c r="D80" i="14"/>
  <c r="D77" i="14"/>
  <c r="D78" i="14"/>
  <c r="D76" i="14"/>
  <c r="D75" i="14"/>
  <c r="D73" i="14"/>
  <c r="D74" i="14"/>
  <c r="D72" i="14"/>
  <c r="D70" i="14"/>
  <c r="D71" i="14"/>
  <c r="D67" i="14"/>
  <c r="D68" i="14"/>
  <c r="D69" i="14"/>
  <c r="D65" i="14"/>
  <c r="D66" i="14"/>
  <c r="D64" i="14"/>
  <c r="D62" i="14"/>
  <c r="D63" i="14"/>
  <c r="D61" i="14"/>
  <c r="D59" i="14"/>
  <c r="D60" i="14"/>
  <c r="D58" i="14"/>
  <c r="D56" i="14"/>
  <c r="D57" i="14"/>
  <c r="D55" i="14"/>
  <c r="D54" i="14"/>
  <c r="D50" i="14"/>
  <c r="D53" i="14"/>
  <c r="D51" i="14"/>
  <c r="D49" i="14"/>
  <c r="D52" i="14"/>
  <c r="D47" i="14"/>
  <c r="D48" i="14"/>
  <c r="D46" i="14"/>
  <c r="D45" i="14"/>
  <c r="D44" i="14"/>
  <c r="D43" i="14"/>
  <c r="D42" i="14"/>
  <c r="D41" i="14"/>
  <c r="D40" i="14"/>
  <c r="D39" i="14"/>
  <c r="D38" i="14"/>
  <c r="D36" i="14"/>
  <c r="D35" i="14"/>
  <c r="D37" i="14"/>
  <c r="D33" i="14"/>
  <c r="D34" i="14"/>
  <c r="D32" i="14"/>
  <c r="D31" i="14"/>
  <c r="D30" i="14"/>
  <c r="D29" i="14"/>
  <c r="D28" i="14"/>
  <c r="D26" i="14"/>
  <c r="D27" i="14"/>
  <c r="D25" i="14"/>
  <c r="D24" i="14"/>
  <c r="D23" i="14"/>
  <c r="D20" i="14"/>
  <c r="D21" i="14"/>
  <c r="D22" i="14"/>
  <c r="D18" i="14"/>
  <c r="D19" i="14"/>
  <c r="D17" i="33"/>
  <c r="C17" i="33"/>
  <c r="C18" i="33"/>
  <c r="D18" i="33"/>
  <c r="C19" i="33"/>
  <c r="D20" i="33"/>
  <c r="C21" i="33"/>
  <c r="D22" i="33"/>
  <c r="C22" i="33"/>
  <c r="D19" i="33"/>
  <c r="D21" i="33"/>
  <c r="B23" i="33"/>
  <c r="B20" i="33"/>
  <c r="D23" i="33"/>
  <c r="B21" i="33"/>
  <c r="C23" i="33"/>
  <c r="B18" i="33"/>
  <c r="B19" i="33"/>
  <c r="B22" i="33"/>
  <c r="B17" i="33"/>
  <c r="C20" i="33"/>
  <c r="C24" i="33"/>
  <c r="D25" i="33"/>
  <c r="D24" i="33"/>
  <c r="B24" i="33"/>
  <c r="B25" i="33"/>
  <c r="C25" i="33"/>
  <c r="B26" i="33"/>
  <c r="D26" i="33"/>
  <c r="C26" i="33"/>
  <c r="B27" i="33"/>
  <c r="C27" i="33"/>
  <c r="D27" i="33"/>
  <c r="D28" i="33"/>
  <c r="B28" i="33"/>
  <c r="C29" i="33"/>
  <c r="B29" i="33"/>
  <c r="B30" i="33"/>
  <c r="C30" i="33"/>
  <c r="C31" i="33"/>
  <c r="B32" i="33"/>
  <c r="B33" i="33"/>
  <c r="D34" i="33"/>
  <c r="C36" i="33"/>
  <c r="D36" i="33"/>
  <c r="C37" i="33"/>
  <c r="D38" i="33"/>
  <c r="B40" i="33"/>
  <c r="C40" i="33"/>
  <c r="D41" i="33"/>
  <c r="D42" i="33"/>
  <c r="C43" i="33"/>
  <c r="D44" i="33"/>
  <c r="D45" i="33"/>
  <c r="C46" i="33"/>
  <c r="C47" i="33"/>
  <c r="D48" i="33"/>
  <c r="D52" i="33"/>
  <c r="B53" i="33"/>
  <c r="C54" i="33"/>
  <c r="C55" i="33"/>
  <c r="C56" i="33"/>
  <c r="D56" i="33"/>
  <c r="D57" i="33"/>
  <c r="B58" i="33"/>
  <c r="C58" i="33"/>
  <c r="C59" i="33"/>
  <c r="C60" i="33"/>
  <c r="D60" i="33"/>
  <c r="D61" i="33"/>
  <c r="C61" i="33"/>
  <c r="C62" i="33"/>
  <c r="D62" i="33"/>
  <c r="D63" i="33"/>
  <c r="D65" i="33"/>
  <c r="D66" i="33"/>
  <c r="C67" i="33"/>
  <c r="B68" i="33"/>
  <c r="D69" i="33"/>
  <c r="D70" i="33"/>
  <c r="D71" i="33"/>
  <c r="B73" i="33"/>
  <c r="B75" i="33"/>
  <c r="B76" i="33"/>
  <c r="C76" i="33"/>
  <c r="D77" i="33"/>
  <c r="B78" i="33"/>
  <c r="D79" i="33"/>
  <c r="B80" i="33"/>
  <c r="C80" i="33"/>
  <c r="C81" i="33"/>
  <c r="D82" i="33"/>
  <c r="B82" i="33"/>
  <c r="C83" i="33"/>
  <c r="B83" i="33"/>
  <c r="C86" i="33"/>
  <c r="C87" i="33"/>
  <c r="D88" i="33"/>
  <c r="C89" i="33"/>
  <c r="B90" i="33"/>
  <c r="C91" i="33"/>
  <c r="C92" i="33"/>
  <c r="D94" i="33"/>
  <c r="D96" i="33"/>
  <c r="C96" i="33"/>
  <c r="D97" i="33"/>
  <c r="B98" i="33"/>
  <c r="B99" i="33"/>
  <c r="C99" i="33"/>
  <c r="C100" i="33"/>
  <c r="D100" i="33"/>
  <c r="D101" i="33"/>
  <c r="C103" i="33"/>
  <c r="C104" i="33"/>
  <c r="B104" i="33"/>
  <c r="D105" i="33"/>
  <c r="B106" i="33"/>
  <c r="D107" i="33"/>
  <c r="B108" i="33"/>
  <c r="C109" i="33"/>
  <c r="C110" i="33"/>
  <c r="C111" i="33"/>
  <c r="C112" i="33"/>
  <c r="B112" i="33"/>
  <c r="B113" i="33"/>
  <c r="C113" i="33"/>
  <c r="C114" i="33"/>
  <c r="B115" i="33"/>
  <c r="B116" i="33"/>
  <c r="B117" i="33"/>
  <c r="B118" i="33"/>
  <c r="D119" i="33"/>
  <c r="D120" i="33"/>
  <c r="C121" i="33"/>
  <c r="B122" i="33"/>
  <c r="C123" i="33"/>
  <c r="D124" i="33"/>
  <c r="D125" i="33"/>
  <c r="C126" i="33"/>
  <c r="C127" i="33"/>
  <c r="B111" i="33"/>
  <c r="D112" i="33"/>
  <c r="B114" i="33"/>
  <c r="C115" i="33"/>
  <c r="D115" i="33"/>
  <c r="C116" i="33"/>
  <c r="D116" i="33"/>
  <c r="D117" i="33"/>
  <c r="D118" i="33"/>
  <c r="C120" i="33"/>
  <c r="B121" i="33"/>
  <c r="C122" i="33"/>
  <c r="C125" i="33"/>
  <c r="B126" i="33"/>
  <c r="D127" i="33"/>
  <c r="B110" i="33"/>
  <c r="D111" i="33"/>
  <c r="C117" i="33"/>
  <c r="C118" i="33"/>
  <c r="C119" i="33"/>
  <c r="C28" i="33"/>
  <c r="D29" i="33"/>
  <c r="D31" i="33"/>
  <c r="C32" i="33"/>
  <c r="C34" i="33"/>
  <c r="D35" i="33"/>
  <c r="B36" i="33"/>
  <c r="D37" i="33"/>
  <c r="B38" i="33"/>
  <c r="B39" i="33"/>
  <c r="B41" i="33"/>
  <c r="B42" i="33"/>
  <c r="D43" i="33"/>
  <c r="B44" i="33"/>
  <c r="C45" i="33"/>
  <c r="B48" i="33"/>
  <c r="D49" i="33"/>
  <c r="D50" i="33"/>
  <c r="D51" i="33"/>
  <c r="C53" i="33"/>
  <c r="D54" i="33"/>
  <c r="C63" i="33"/>
  <c r="B64" i="33"/>
  <c r="D64" i="33"/>
  <c r="C65" i="33"/>
  <c r="B65" i="33"/>
  <c r="C66" i="33"/>
  <c r="D67" i="33"/>
  <c r="D68" i="33"/>
  <c r="C71" i="33"/>
  <c r="B72" i="33"/>
  <c r="D72" i="33"/>
  <c r="B74" i="33"/>
  <c r="D75" i="33"/>
  <c r="D76" i="33"/>
  <c r="C77" i="33"/>
  <c r="D78" i="33"/>
  <c r="C78" i="33"/>
  <c r="C79" i="33"/>
  <c r="B81" i="33"/>
  <c r="C82" i="33"/>
  <c r="D83" i="33"/>
  <c r="D84" i="33"/>
  <c r="C84" i="33"/>
  <c r="C85" i="33"/>
  <c r="B85" i="33"/>
  <c r="D86" i="33"/>
  <c r="D87" i="33"/>
  <c r="B88" i="33"/>
  <c r="C88" i="33"/>
  <c r="D89" i="33"/>
  <c r="C90" i="33"/>
  <c r="D91" i="33"/>
  <c r="B92" i="33"/>
  <c r="D93" i="33"/>
  <c r="C93" i="33"/>
  <c r="C94" i="33"/>
  <c r="D95" i="33"/>
  <c r="C95" i="33"/>
  <c r="C97" i="33"/>
  <c r="C98" i="33"/>
  <c r="D99" i="33"/>
  <c r="B101" i="33"/>
  <c r="D102" i="33"/>
  <c r="D103" i="33"/>
  <c r="D104" i="33"/>
  <c r="C105" i="33"/>
  <c r="D106" i="33"/>
  <c r="C107" i="33"/>
  <c r="B107" i="33"/>
  <c r="B109" i="33"/>
  <c r="D110" i="33"/>
  <c r="D30" i="33"/>
  <c r="B31" i="33"/>
  <c r="D32" i="33"/>
  <c r="D33" i="33"/>
  <c r="C33" i="33"/>
  <c r="B34" i="33"/>
  <c r="C35" i="33"/>
  <c r="B35" i="33"/>
  <c r="B37" i="33"/>
  <c r="C38" i="33"/>
  <c r="D39" i="33"/>
  <c r="C39" i="33"/>
  <c r="D40" i="33"/>
  <c r="C41" i="33"/>
  <c r="C42" i="33"/>
  <c r="B43" i="33"/>
  <c r="C44" i="33"/>
  <c r="B45" i="33"/>
  <c r="B46" i="33"/>
  <c r="D46" i="33"/>
  <c r="D47" i="33"/>
  <c r="B47" i="33"/>
  <c r="C48" i="33"/>
  <c r="B49" i="33"/>
  <c r="C49" i="33"/>
  <c r="C50" i="33"/>
  <c r="B50" i="33"/>
  <c r="C51" i="33"/>
  <c r="B51" i="33"/>
  <c r="C52" i="33"/>
  <c r="B52" i="33"/>
  <c r="D53" i="33"/>
  <c r="B54" i="33"/>
  <c r="D55" i="33"/>
  <c r="B55" i="33"/>
  <c r="B56" i="33"/>
  <c r="B57" i="33"/>
  <c r="C57" i="33"/>
  <c r="D58" i="33"/>
  <c r="D59" i="33"/>
  <c r="B59" i="33"/>
  <c r="B60" i="33"/>
  <c r="B61" i="33"/>
  <c r="B62" i="33"/>
  <c r="B63" i="33"/>
  <c r="C64" i="33"/>
  <c r="B66" i="33"/>
  <c r="B67" i="33"/>
  <c r="C68" i="33"/>
  <c r="C69" i="33"/>
  <c r="B69" i="33"/>
  <c r="C70" i="33"/>
  <c r="B70" i="33"/>
  <c r="B71" i="33"/>
  <c r="C72" i="33"/>
  <c r="C73" i="33"/>
  <c r="D73" i="33"/>
  <c r="C74" i="33"/>
  <c r="D74" i="33"/>
  <c r="C75" i="33"/>
  <c r="B77" i="33"/>
  <c r="B79" i="33"/>
  <c r="D80" i="33"/>
  <c r="D81" i="33"/>
  <c r="B84" i="33"/>
  <c r="D85" i="33"/>
  <c r="B86" i="33"/>
  <c r="B87" i="33"/>
  <c r="B89" i="33"/>
  <c r="D90" i="33"/>
  <c r="B91" i="33"/>
  <c r="D92" i="33"/>
  <c r="B93" i="33"/>
  <c r="B94" i="33"/>
  <c r="B95" i="33"/>
  <c r="B96" i="33"/>
  <c r="B97" i="33"/>
  <c r="D98" i="33"/>
  <c r="B100" i="33"/>
  <c r="C101" i="33"/>
  <c r="B102" i="33"/>
  <c r="C102" i="33"/>
  <c r="B103" i="33"/>
  <c r="B105" i="33"/>
  <c r="C106" i="33"/>
  <c r="D108" i="33"/>
  <c r="C108" i="33"/>
  <c r="D109" i="33"/>
  <c r="D113" i="33"/>
  <c r="D114" i="33"/>
  <c r="B123" i="33"/>
  <c r="C124" i="33"/>
  <c r="B125" i="33"/>
  <c r="D126" i="33"/>
  <c r="B120" i="33"/>
  <c r="D122" i="33"/>
  <c r="D123" i="33"/>
  <c r="B124" i="33"/>
  <c r="B127" i="33"/>
  <c r="B119" i="33"/>
  <c r="D121" i="33"/>
  <c r="C129" i="33"/>
  <c r="C132" i="33"/>
  <c r="C128" i="33"/>
  <c r="B128" i="33"/>
  <c r="D129" i="33"/>
  <c r="B130" i="33"/>
  <c r="D130" i="33"/>
  <c r="B131" i="33"/>
  <c r="C131" i="33"/>
  <c r="D132" i="33"/>
  <c r="D128" i="33"/>
  <c r="B129" i="33"/>
  <c r="C130" i="33"/>
  <c r="D131" i="33"/>
  <c r="B132" i="33"/>
  <c r="B133" i="33"/>
  <c r="C134" i="33"/>
  <c r="D133" i="33"/>
  <c r="C133" i="33"/>
  <c r="D134" i="33"/>
  <c r="B134" i="33"/>
  <c r="B137" i="33"/>
  <c r="D139" i="33"/>
  <c r="D140" i="33"/>
  <c r="B141" i="33"/>
  <c r="C142" i="33"/>
  <c r="D143" i="33"/>
  <c r="B144" i="33"/>
  <c r="D145" i="33"/>
  <c r="C145" i="33"/>
  <c r="B146" i="33"/>
  <c r="C147" i="33"/>
  <c r="B148" i="33"/>
  <c r="B149" i="33"/>
  <c r="D150" i="33"/>
  <c r="B150" i="33"/>
  <c r="B152" i="33"/>
  <c r="B153" i="33"/>
  <c r="C152" i="33"/>
  <c r="D152" i="33"/>
  <c r="D154" i="33"/>
  <c r="B155" i="33"/>
  <c r="D155" i="33"/>
  <c r="D156" i="33"/>
  <c r="D157" i="33"/>
  <c r="B157" i="33"/>
  <c r="D159" i="33"/>
  <c r="D161" i="33"/>
  <c r="D162" i="33"/>
  <c r="C162" i="33"/>
  <c r="C163" i="33"/>
  <c r="C143" i="33"/>
  <c r="C146" i="33"/>
  <c r="B147" i="33"/>
  <c r="C148" i="33"/>
  <c r="D149" i="33"/>
  <c r="C153" i="33"/>
  <c r="C155" i="33"/>
  <c r="B156" i="33"/>
  <c r="C158" i="33"/>
  <c r="B159" i="33"/>
  <c r="D160" i="33"/>
  <c r="B160" i="33"/>
  <c r="C161" i="33"/>
  <c r="B162" i="33"/>
  <c r="B164" i="33"/>
  <c r="C135" i="33"/>
  <c r="D135" i="33"/>
  <c r="C136" i="33"/>
  <c r="D137" i="33"/>
  <c r="C138" i="33"/>
  <c r="D138" i="33"/>
  <c r="B139" i="33"/>
  <c r="B140" i="33"/>
  <c r="C140" i="33"/>
  <c r="D141" i="33"/>
  <c r="D142" i="33"/>
  <c r="B143" i="33"/>
  <c r="C144" i="33"/>
  <c r="B135" i="33"/>
  <c r="D136" i="33"/>
  <c r="B136" i="33"/>
  <c r="C137" i="33"/>
  <c r="B138" i="33"/>
  <c r="C139" i="33"/>
  <c r="C141" i="33"/>
  <c r="B142" i="33"/>
  <c r="D144" i="33"/>
  <c r="B145" i="33"/>
  <c r="D146" i="33"/>
  <c r="D147" i="33"/>
  <c r="D148" i="33"/>
  <c r="C149" i="33"/>
  <c r="C154" i="33"/>
  <c r="D153" i="33"/>
  <c r="D151" i="33"/>
  <c r="B154" i="33"/>
  <c r="C156" i="33"/>
  <c r="B158" i="33"/>
  <c r="C160" i="33"/>
  <c r="B161" i="33"/>
  <c r="B163" i="33"/>
  <c r="D164" i="33"/>
  <c r="C150" i="33"/>
  <c r="B151" i="33"/>
  <c r="C151" i="33"/>
  <c r="C157" i="33"/>
  <c r="D158" i="33"/>
  <c r="C159" i="33"/>
  <c r="D163" i="33"/>
  <c r="C164" i="33"/>
  <c r="D165" i="33"/>
  <c r="B165" i="33"/>
  <c r="B166" i="33"/>
  <c r="C167" i="33"/>
  <c r="D168" i="33"/>
  <c r="B169" i="33"/>
  <c r="D170" i="33"/>
  <c r="D171" i="33"/>
  <c r="C172" i="33"/>
  <c r="D173" i="33"/>
  <c r="B175" i="33"/>
  <c r="B176" i="33"/>
  <c r="D176" i="33"/>
  <c r="C168" i="33"/>
  <c r="C169" i="33"/>
  <c r="B170" i="33"/>
  <c r="C171" i="33"/>
  <c r="B172" i="33"/>
  <c r="C173" i="33"/>
  <c r="B174" i="33"/>
  <c r="D174" i="33"/>
  <c r="D175" i="33"/>
  <c r="D177" i="33"/>
  <c r="C177" i="33"/>
  <c r="C174" i="33"/>
  <c r="C175" i="33"/>
  <c r="C176" i="33"/>
  <c r="C165" i="33"/>
  <c r="D166" i="33"/>
  <c r="C166" i="33"/>
  <c r="D167" i="33"/>
  <c r="B167" i="33"/>
  <c r="B168" i="33"/>
  <c r="D169" i="33"/>
  <c r="C170" i="33"/>
  <c r="B171" i="33"/>
  <c r="D172" i="33"/>
  <c r="B173" i="33"/>
  <c r="B177" i="33"/>
  <c r="D178" i="33"/>
  <c r="C178" i="33"/>
  <c r="D179" i="33"/>
  <c r="C182" i="33"/>
  <c r="B183" i="33"/>
  <c r="B184" i="33"/>
  <c r="B178" i="33"/>
  <c r="B179" i="33"/>
  <c r="C179" i="33"/>
  <c r="B180" i="33"/>
  <c r="D180" i="33"/>
  <c r="B181" i="33"/>
  <c r="D181" i="33"/>
  <c r="B182" i="33"/>
  <c r="D183" i="33"/>
  <c r="C184" i="33"/>
  <c r="B185" i="33"/>
  <c r="C180" i="33"/>
  <c r="C181" i="33"/>
  <c r="D182" i="33"/>
  <c r="C183" i="33"/>
  <c r="C185" i="33"/>
  <c r="D184" i="33"/>
  <c r="D185" i="33"/>
  <c r="C17" i="68"/>
  <c r="D17" i="68"/>
  <c r="D157" i="68"/>
  <c r="D92" i="68"/>
  <c r="C65" i="68"/>
  <c r="C134" i="68"/>
  <c r="D87" i="68"/>
  <c r="C125" i="68"/>
  <c r="D217" i="68"/>
  <c r="C44" i="68"/>
  <c r="C217" i="68"/>
  <c r="C113" i="68"/>
  <c r="D209" i="68"/>
  <c r="D93" i="68"/>
  <c r="D179" i="68"/>
  <c r="D176" i="68"/>
  <c r="C69" i="68"/>
  <c r="C202" i="68"/>
  <c r="C205" i="68"/>
  <c r="D189" i="68"/>
  <c r="C21" i="68"/>
  <c r="C146" i="68"/>
  <c r="C95" i="68"/>
  <c r="C36" i="68"/>
  <c r="D208" i="68"/>
  <c r="C94" i="68"/>
  <c r="C123" i="68"/>
  <c r="C185" i="68"/>
  <c r="D178" i="68"/>
  <c r="D219" i="68"/>
  <c r="C122" i="68"/>
  <c r="D174" i="68"/>
  <c r="D116" i="68"/>
  <c r="D145" i="68"/>
  <c r="C84" i="68"/>
  <c r="D170" i="68"/>
  <c r="C168" i="68"/>
  <c r="D68" i="68"/>
  <c r="C207" i="68"/>
  <c r="D123" i="68"/>
  <c r="D70" i="68"/>
  <c r="C106" i="68"/>
  <c r="D84" i="68"/>
  <c r="C227" i="68"/>
  <c r="C206" i="68"/>
  <c r="D125" i="68"/>
  <c r="D128" i="68"/>
  <c r="D175" i="68"/>
  <c r="D171" i="68"/>
  <c r="C23" i="68"/>
  <c r="C96" i="68"/>
  <c r="C118" i="68"/>
  <c r="D141" i="68"/>
  <c r="C198" i="68"/>
  <c r="C150" i="68"/>
  <c r="C22" i="68"/>
  <c r="C163" i="68"/>
  <c r="C219" i="68"/>
  <c r="D153" i="68"/>
  <c r="D211" i="68"/>
  <c r="C20" i="68"/>
  <c r="C210" i="68"/>
  <c r="D154" i="68"/>
  <c r="D142" i="68"/>
  <c r="C55" i="68"/>
  <c r="C221" i="68"/>
  <c r="D130" i="68"/>
  <c r="C81" i="68"/>
  <c r="D185" i="68"/>
  <c r="C225" i="68"/>
  <c r="C37" i="68"/>
  <c r="C191" i="68"/>
  <c r="C66" i="68"/>
  <c r="C115" i="68"/>
  <c r="D95" i="68"/>
  <c r="D118" i="68"/>
  <c r="C99" i="68"/>
  <c r="D99" i="68"/>
  <c r="D229" i="68"/>
  <c r="C189" i="68"/>
  <c r="D200" i="68"/>
  <c r="D67" i="68"/>
  <c r="D230" i="68"/>
  <c r="C186" i="68"/>
  <c r="C124" i="68"/>
  <c r="C47" i="68"/>
  <c r="C101" i="68"/>
  <c r="C149" i="68"/>
  <c r="D89" i="68"/>
  <c r="D132" i="68"/>
  <c r="D186" i="68"/>
  <c r="D96" i="68"/>
  <c r="C19" i="68"/>
  <c r="D151" i="68"/>
  <c r="C167" i="68"/>
  <c r="C133" i="68"/>
  <c r="C188" i="68"/>
  <c r="D74" i="68"/>
  <c r="D127" i="68"/>
  <c r="D146" i="68"/>
  <c r="C178" i="68"/>
  <c r="C48" i="68"/>
  <c r="D195" i="68"/>
  <c r="C212" i="68"/>
  <c r="C203" i="68"/>
  <c r="D212" i="68"/>
  <c r="C173" i="68"/>
  <c r="D106" i="68"/>
  <c r="C64" i="68"/>
  <c r="C204" i="68"/>
  <c r="D103" i="68"/>
  <c r="C97" i="68"/>
  <c r="D168" i="68"/>
  <c r="D182" i="68"/>
  <c r="D143" i="68"/>
  <c r="C153" i="68"/>
  <c r="C110" i="68"/>
  <c r="D187" i="68"/>
  <c r="C156" i="68"/>
  <c r="D156" i="68"/>
  <c r="C83" i="68"/>
  <c r="D152" i="68"/>
  <c r="C152" i="68"/>
  <c r="D121" i="68"/>
  <c r="D134" i="68"/>
  <c r="C87" i="68"/>
  <c r="C103" i="68"/>
  <c r="D225" i="68"/>
  <c r="D78" i="68"/>
  <c r="D207" i="68"/>
  <c r="C145" i="68"/>
  <c r="C127" i="68"/>
  <c r="C104" i="68"/>
  <c r="D193" i="68"/>
  <c r="D83" i="68"/>
  <c r="C196" i="68"/>
  <c r="C164" i="68"/>
  <c r="D148" i="68"/>
  <c r="D173" i="68"/>
  <c r="C46" i="68"/>
  <c r="C111" i="68"/>
  <c r="D159" i="68"/>
  <c r="D164" i="68"/>
  <c r="D76" i="68"/>
  <c r="C172" i="68"/>
  <c r="D94" i="68"/>
  <c r="D90" i="68"/>
  <c r="C114" i="68"/>
  <c r="D177" i="68"/>
  <c r="D215" i="68"/>
  <c r="C161" i="68"/>
  <c r="C200" i="68"/>
  <c r="D81" i="68"/>
  <c r="C98" i="68"/>
  <c r="C58" i="68"/>
  <c r="C208" i="68"/>
  <c r="D224" i="68"/>
  <c r="C177" i="68"/>
  <c r="C86" i="68"/>
  <c r="C32" i="68"/>
  <c r="C74" i="68"/>
  <c r="C184" i="68"/>
  <c r="D135" i="68"/>
  <c r="C130" i="68"/>
  <c r="C193" i="68"/>
  <c r="C132" i="68"/>
  <c r="D197" i="68"/>
  <c r="D122" i="68"/>
  <c r="C38" i="68"/>
  <c r="C179" i="68"/>
  <c r="D158" i="68"/>
  <c r="D165" i="68"/>
  <c r="C45" i="68"/>
  <c r="C72" i="68"/>
  <c r="C192" i="68"/>
  <c r="D169" i="68"/>
  <c r="C158" i="68"/>
  <c r="C31" i="68"/>
  <c r="C231" i="68"/>
  <c r="D110" i="68"/>
  <c r="C57" i="68"/>
  <c r="C160" i="68"/>
  <c r="C50" i="68"/>
  <c r="C29" i="68"/>
  <c r="C80" i="68"/>
  <c r="C91" i="68"/>
  <c r="C190" i="68"/>
  <c r="C155" i="68"/>
  <c r="C218" i="68"/>
  <c r="C102" i="68"/>
  <c r="C169" i="68"/>
  <c r="C30" i="68"/>
  <c r="D214" i="68"/>
  <c r="D144" i="68"/>
  <c r="D120" i="68"/>
  <c r="C174" i="68"/>
  <c r="C157" i="68"/>
  <c r="D66" i="68"/>
  <c r="C166" i="68"/>
  <c r="C107" i="68"/>
  <c r="C92" i="68"/>
  <c r="C61" i="68"/>
  <c r="D82" i="68"/>
  <c r="D115" i="68"/>
  <c r="D147" i="68"/>
  <c r="D181" i="68"/>
  <c r="C228" i="68"/>
  <c r="C182" i="68"/>
  <c r="D210" i="68"/>
  <c r="C175" i="68"/>
  <c r="D119" i="68"/>
  <c r="C154" i="68"/>
  <c r="C26" i="68"/>
  <c r="D113" i="68"/>
  <c r="C73" i="68"/>
  <c r="C82" i="68"/>
  <c r="D150" i="68"/>
  <c r="D183" i="68"/>
  <c r="C187" i="68"/>
  <c r="C42" i="68"/>
  <c r="C181" i="68"/>
  <c r="D204" i="68"/>
  <c r="D117" i="68"/>
  <c r="C109" i="68"/>
  <c r="C108" i="68"/>
  <c r="C34" i="68"/>
  <c r="D191" i="68"/>
  <c r="D192" i="68"/>
  <c r="C75" i="68"/>
  <c r="C52" i="68"/>
  <c r="C194" i="68"/>
  <c r="D85" i="68"/>
  <c r="C209" i="68"/>
  <c r="C222" i="68"/>
  <c r="D105" i="68"/>
  <c r="D167" i="68"/>
  <c r="D91" i="68"/>
  <c r="D206" i="68"/>
  <c r="D79" i="68"/>
  <c r="C180" i="68"/>
  <c r="C121" i="68"/>
  <c r="C183" i="68"/>
  <c r="D140" i="68"/>
  <c r="D203" i="68"/>
  <c r="C62" i="68"/>
  <c r="D228" i="68"/>
  <c r="D172" i="68"/>
  <c r="C148" i="68"/>
  <c r="C162" i="68"/>
  <c r="C128" i="68"/>
  <c r="C126" i="68"/>
  <c r="D131" i="68"/>
  <c r="C70" i="68"/>
  <c r="D205" i="68"/>
  <c r="C41" i="68"/>
  <c r="D213" i="68"/>
  <c r="C230" i="68"/>
  <c r="D136" i="68"/>
  <c r="C141" i="68"/>
  <c r="C224" i="68"/>
  <c r="C33" i="68"/>
  <c r="C144" i="68"/>
  <c r="C140" i="68"/>
  <c r="C116" i="68"/>
  <c r="D104" i="68"/>
  <c r="D162" i="68"/>
  <c r="D77" i="68"/>
  <c r="D188" i="68"/>
  <c r="C136" i="68"/>
  <c r="C131" i="68"/>
  <c r="D73" i="68"/>
  <c r="D71" i="68"/>
  <c r="C71" i="68"/>
  <c r="D163" i="68"/>
  <c r="D202" i="68"/>
  <c r="D98" i="68"/>
  <c r="C54" i="68"/>
  <c r="C39" i="68"/>
  <c r="D218" i="68"/>
  <c r="C214" i="68"/>
  <c r="D223" i="68"/>
  <c r="D160" i="68"/>
  <c r="C147" i="68"/>
  <c r="C135" i="68"/>
  <c r="D184" i="68"/>
  <c r="D114" i="68"/>
  <c r="C43" i="68"/>
  <c r="C24" i="68"/>
  <c r="C63" i="68"/>
  <c r="C67" i="68"/>
  <c r="C223" i="68"/>
  <c r="C51" i="68"/>
  <c r="C68" i="68"/>
  <c r="D198" i="68"/>
  <c r="D129" i="68"/>
  <c r="D226" i="68"/>
  <c r="D108" i="68"/>
  <c r="C105" i="68"/>
  <c r="C79" i="68"/>
  <c r="C197" i="68"/>
  <c r="C129" i="68"/>
  <c r="C93" i="68"/>
  <c r="C138" i="68"/>
  <c r="C88" i="68"/>
  <c r="D196" i="68"/>
  <c r="C220" i="68"/>
  <c r="D180" i="68"/>
  <c r="D101" i="68"/>
  <c r="D100" i="68"/>
  <c r="D137" i="68"/>
  <c r="D80" i="68"/>
  <c r="D221" i="68"/>
  <c r="D161" i="68"/>
  <c r="C27" i="68"/>
  <c r="D220" i="68"/>
  <c r="C56" i="68"/>
  <c r="C143" i="68"/>
  <c r="C159" i="68"/>
  <c r="D149" i="68"/>
  <c r="C25" i="68"/>
  <c r="C117" i="68"/>
  <c r="C142" i="68"/>
  <c r="D88" i="68"/>
  <c r="D75" i="68"/>
  <c r="D222" i="68"/>
  <c r="D133" i="68"/>
  <c r="D138" i="68"/>
  <c r="D124" i="68"/>
  <c r="C216" i="68"/>
  <c r="C165" i="68"/>
  <c r="C171" i="68"/>
  <c r="D107" i="68"/>
  <c r="C35" i="68"/>
  <c r="C201" i="68"/>
  <c r="C176" i="68"/>
  <c r="C76" i="68"/>
  <c r="D111" i="68"/>
  <c r="D201" i="68"/>
  <c r="C18" i="68"/>
  <c r="C112" i="68"/>
  <c r="D227" i="68"/>
  <c r="C60" i="68"/>
  <c r="C119" i="68"/>
  <c r="D86" i="68"/>
  <c r="C90" i="68"/>
  <c r="D194" i="68"/>
  <c r="D112" i="68"/>
  <c r="D102" i="68"/>
  <c r="D166" i="68"/>
  <c r="D216" i="68"/>
  <c r="D126" i="68"/>
  <c r="C85" i="68"/>
  <c r="D109" i="68"/>
  <c r="C59" i="68"/>
  <c r="C226" i="68"/>
  <c r="C77" i="68"/>
  <c r="C195" i="68"/>
  <c r="D97" i="68"/>
  <c r="D199" i="68"/>
  <c r="C40" i="68"/>
  <c r="D155" i="68"/>
  <c r="C53" i="68"/>
  <c r="C49" i="68"/>
  <c r="C100" i="68"/>
  <c r="C211" i="68"/>
  <c r="C213" i="68"/>
  <c r="C199" i="68"/>
  <c r="D69" i="68"/>
  <c r="D190" i="68"/>
  <c r="C215" i="68"/>
  <c r="D64" i="68"/>
  <c r="D62" i="68"/>
  <c r="D61" i="68"/>
  <c r="D58" i="68"/>
  <c r="D56" i="68"/>
  <c r="D55" i="68"/>
  <c r="D53" i="68"/>
  <c r="D52" i="68"/>
  <c r="D50" i="68"/>
  <c r="D49" i="68"/>
  <c r="D42" i="68"/>
  <c r="D41" i="68"/>
  <c r="D38" i="68"/>
  <c r="D36" i="68"/>
  <c r="D33" i="68"/>
  <c r="D30" i="68"/>
  <c r="D29" i="68"/>
  <c r="D27" i="68"/>
  <c r="D19" i="68"/>
  <c r="C137" i="68"/>
  <c r="C89" i="68"/>
  <c r="D72" i="68"/>
  <c r="C229" i="68"/>
  <c r="D51" i="68"/>
  <c r="D46" i="68"/>
  <c r="D44" i="68"/>
  <c r="D40" i="68"/>
  <c r="D37" i="68"/>
  <c r="D35" i="68"/>
  <c r="D34" i="68"/>
  <c r="D32" i="68"/>
  <c r="D28" i="68"/>
  <c r="D26" i="68"/>
  <c r="D25" i="68"/>
  <c r="D23" i="68"/>
  <c r="C151" i="68"/>
  <c r="D139" i="68"/>
  <c r="C28" i="68"/>
  <c r="C120" i="68"/>
  <c r="D231" i="68"/>
  <c r="D65" i="68"/>
  <c r="D63" i="68"/>
  <c r="D60" i="68"/>
  <c r="D59" i="68"/>
  <c r="D57" i="68"/>
  <c r="D54" i="68"/>
  <c r="D48" i="68"/>
  <c r="D47" i="68"/>
  <c r="D45" i="68"/>
  <c r="D43" i="68"/>
  <c r="D39" i="68"/>
  <c r="D31" i="68"/>
  <c r="D24" i="68"/>
  <c r="D22" i="68"/>
  <c r="D21" i="68"/>
  <c r="D20" i="68"/>
  <c r="D18" i="68"/>
  <c r="D130" i="69"/>
  <c r="D98" i="69"/>
  <c r="D62" i="69"/>
  <c r="D84" i="69"/>
  <c r="D103" i="69"/>
  <c r="D61" i="69"/>
  <c r="D36" i="69"/>
  <c r="D82" i="69"/>
  <c r="D164" i="69"/>
  <c r="D75" i="69"/>
  <c r="D179" i="69"/>
  <c r="D102" i="69"/>
  <c r="D59" i="69"/>
  <c r="D71" i="69"/>
  <c r="D154" i="69"/>
  <c r="D83" i="69"/>
  <c r="D116" i="69"/>
  <c r="D122" i="69"/>
  <c r="D147" i="69"/>
  <c r="D182" i="69"/>
  <c r="D52" i="69"/>
  <c r="D48" i="69"/>
  <c r="D74" i="69"/>
  <c r="D99" i="69"/>
  <c r="D90" i="69"/>
  <c r="D81" i="69"/>
  <c r="D177" i="69"/>
  <c r="D97" i="69"/>
  <c r="D145" i="69"/>
  <c r="D132" i="69"/>
  <c r="D163" i="69"/>
  <c r="D170" i="69"/>
  <c r="D21" i="69"/>
  <c r="D37" i="69"/>
  <c r="D70" i="69"/>
  <c r="D155" i="69"/>
  <c r="D38" i="69"/>
  <c r="D121" i="69"/>
  <c r="D173" i="69"/>
  <c r="D56" i="69"/>
  <c r="D156" i="69"/>
  <c r="D42" i="69"/>
  <c r="D110" i="69"/>
  <c r="D57" i="69"/>
  <c r="D106" i="69"/>
  <c r="D63" i="69"/>
  <c r="D161" i="69"/>
  <c r="D73" i="69"/>
  <c r="D29" i="69"/>
  <c r="D25" i="69"/>
  <c r="D49" i="69"/>
  <c r="D58" i="69"/>
  <c r="D162" i="69"/>
  <c r="D34" i="69"/>
  <c r="D60" i="69"/>
  <c r="D77" i="69"/>
  <c r="D96" i="69"/>
  <c r="D35" i="69"/>
  <c r="D40" i="69"/>
  <c r="D112" i="69"/>
  <c r="D92" i="69"/>
  <c r="D66" i="69"/>
  <c r="D17" i="69"/>
  <c r="D107" i="69"/>
  <c r="D79" i="69"/>
  <c r="D169" i="69"/>
  <c r="D150" i="69"/>
  <c r="D183" i="69"/>
  <c r="D85" i="69"/>
  <c r="D126" i="69"/>
  <c r="D115" i="69"/>
  <c r="D148" i="69"/>
  <c r="D54" i="69"/>
  <c r="D159" i="69"/>
  <c r="D140" i="69"/>
  <c r="D149" i="69"/>
  <c r="D168" i="69"/>
  <c r="D152" i="69"/>
  <c r="D113" i="69"/>
  <c r="D20" i="69"/>
  <c r="D26" i="69"/>
  <c r="D144" i="69"/>
  <c r="D89" i="69"/>
  <c r="D55" i="69"/>
  <c r="D18" i="69"/>
  <c r="D165" i="69"/>
  <c r="D153" i="69"/>
  <c r="D28" i="69"/>
  <c r="D93" i="69"/>
  <c r="D142" i="69"/>
  <c r="D50" i="69"/>
  <c r="D184" i="69"/>
  <c r="D88" i="69"/>
  <c r="D53" i="69"/>
  <c r="D124" i="69"/>
  <c r="D30" i="69"/>
  <c r="D39" i="69"/>
  <c r="D176" i="69"/>
  <c r="D19" i="69"/>
  <c r="D160" i="69"/>
  <c r="D33" i="69"/>
  <c r="D87" i="69"/>
  <c r="D109" i="69"/>
  <c r="D131" i="69"/>
  <c r="D136" i="69"/>
  <c r="D185" i="69"/>
  <c r="D24" i="69"/>
  <c r="D138" i="69"/>
  <c r="D22" i="69"/>
  <c r="D46" i="69"/>
  <c r="D78" i="69"/>
  <c r="D178" i="69"/>
  <c r="D108" i="69"/>
  <c r="D68" i="69"/>
  <c r="D23" i="69"/>
  <c r="D43" i="69"/>
  <c r="D175" i="69"/>
  <c r="D125" i="69"/>
  <c r="D118" i="69"/>
  <c r="D180" i="69"/>
  <c r="D127" i="69"/>
  <c r="D41" i="69"/>
  <c r="D137" i="69"/>
  <c r="D47" i="69"/>
  <c r="D117" i="69"/>
  <c r="D27" i="69"/>
  <c r="D151" i="69"/>
  <c r="D139" i="69"/>
  <c r="D114" i="69"/>
  <c r="D69" i="69"/>
  <c r="D141" i="69"/>
  <c r="D100" i="69"/>
  <c r="D104" i="69"/>
  <c r="D105" i="69"/>
  <c r="D67" i="69"/>
  <c r="D91" i="69"/>
  <c r="D94" i="69"/>
  <c r="D123" i="69"/>
  <c r="D157" i="69"/>
  <c r="D134" i="69"/>
  <c r="D128" i="69"/>
  <c r="D167" i="69"/>
  <c r="D44" i="69"/>
  <c r="D146" i="69"/>
  <c r="D120" i="69"/>
  <c r="D174" i="69"/>
  <c r="D133" i="69"/>
  <c r="D76" i="69"/>
  <c r="D51" i="69"/>
  <c r="D171" i="69"/>
  <c r="D32" i="69"/>
  <c r="D172" i="69"/>
  <c r="D166" i="69"/>
  <c r="D64" i="69"/>
  <c r="D31" i="69"/>
  <c r="D86" i="69"/>
  <c r="D158" i="69"/>
  <c r="D101" i="69"/>
  <c r="D111" i="69"/>
  <c r="D72" i="69"/>
  <c r="D80" i="69"/>
  <c r="D65" i="69"/>
  <c r="D181" i="69"/>
  <c r="D45" i="69"/>
  <c r="D135" i="69"/>
  <c r="D119" i="69"/>
  <c r="D129" i="69"/>
  <c r="D143" i="69"/>
  <c r="D95" i="69"/>
  <c r="D17" i="70"/>
  <c r="C17" i="70"/>
  <c r="D129" i="70"/>
  <c r="C211" i="70"/>
  <c r="D109" i="70"/>
  <c r="C55" i="70"/>
  <c r="C104" i="70"/>
  <c r="C189" i="70"/>
  <c r="C38" i="70"/>
  <c r="C93" i="70"/>
  <c r="D41" i="70"/>
  <c r="C183" i="70"/>
  <c r="D72" i="70"/>
  <c r="D135" i="70"/>
  <c r="C162" i="70"/>
  <c r="C48" i="70"/>
  <c r="C160" i="70"/>
  <c r="D24" i="70"/>
  <c r="C59" i="70"/>
  <c r="C199" i="70"/>
  <c r="C184" i="70"/>
  <c r="D115" i="70"/>
  <c r="D36" i="70"/>
  <c r="D84" i="70"/>
  <c r="D125" i="70"/>
  <c r="C178" i="70"/>
  <c r="C174" i="70"/>
  <c r="D203" i="70"/>
  <c r="D121" i="70"/>
  <c r="D223" i="70"/>
  <c r="C76" i="70"/>
  <c r="D90" i="70"/>
  <c r="C134" i="70"/>
  <c r="D123" i="70"/>
  <c r="C108" i="70"/>
  <c r="C92" i="70"/>
  <c r="C73" i="70"/>
  <c r="D174" i="70"/>
  <c r="D76" i="70"/>
  <c r="D142" i="70"/>
  <c r="D200" i="70"/>
  <c r="C31" i="70"/>
  <c r="D230" i="70"/>
  <c r="C117" i="70"/>
  <c r="D101" i="70"/>
  <c r="D197" i="70"/>
  <c r="D97" i="70"/>
  <c r="D56" i="70"/>
  <c r="D43" i="70"/>
  <c r="C198" i="70"/>
  <c r="D218" i="70"/>
  <c r="C37" i="70"/>
  <c r="D88" i="70"/>
  <c r="D70" i="70"/>
  <c r="D133" i="70"/>
  <c r="C29" i="70"/>
  <c r="D81" i="70"/>
  <c r="C203" i="70"/>
  <c r="C127" i="70"/>
  <c r="C177" i="70"/>
  <c r="C155" i="70"/>
  <c r="C230" i="70"/>
  <c r="D118" i="70"/>
  <c r="D207" i="70"/>
  <c r="C217" i="70"/>
  <c r="D18" i="70"/>
  <c r="D137" i="70"/>
  <c r="D124" i="70"/>
  <c r="D110" i="70"/>
  <c r="C218" i="70"/>
  <c r="C171" i="70"/>
  <c r="D151" i="70"/>
  <c r="C196" i="70"/>
  <c r="C212" i="70"/>
  <c r="C216" i="70"/>
  <c r="D65" i="70"/>
  <c r="D199" i="70"/>
  <c r="D172" i="70"/>
  <c r="C161" i="70"/>
  <c r="D23" i="70"/>
  <c r="D186" i="70"/>
  <c r="D164" i="70"/>
  <c r="D22" i="70"/>
  <c r="C21" i="70"/>
  <c r="D119" i="70"/>
  <c r="C163" i="70"/>
  <c r="D145" i="70"/>
  <c r="D158" i="70"/>
  <c r="C154" i="70"/>
  <c r="D37" i="70"/>
  <c r="D93" i="70"/>
  <c r="D163" i="70"/>
  <c r="C75" i="70"/>
  <c r="C231" i="70"/>
  <c r="D154" i="70"/>
  <c r="D184" i="70"/>
  <c r="D80" i="70"/>
  <c r="D107" i="70"/>
  <c r="C107" i="70"/>
  <c r="D165" i="70"/>
  <c r="C131" i="70"/>
  <c r="C43" i="70"/>
  <c r="D190" i="70"/>
  <c r="D68" i="70"/>
  <c r="D79" i="70"/>
  <c r="D229" i="70"/>
  <c r="C192" i="70"/>
  <c r="D196" i="70"/>
  <c r="D46" i="70"/>
  <c r="D40" i="70"/>
  <c r="D140" i="70"/>
  <c r="D206" i="70"/>
  <c r="C23" i="70"/>
  <c r="D122" i="70"/>
  <c r="C54" i="70"/>
  <c r="C182" i="70"/>
  <c r="C204" i="70"/>
  <c r="C209" i="70"/>
  <c r="C25" i="70"/>
  <c r="D39" i="70"/>
  <c r="C80" i="70"/>
  <c r="D132" i="70"/>
  <c r="C158" i="70"/>
  <c r="C36" i="70"/>
  <c r="C115" i="70"/>
  <c r="C205" i="70"/>
  <c r="D173" i="70"/>
  <c r="C140" i="70"/>
  <c r="D116" i="70"/>
  <c r="C200" i="70"/>
  <c r="C145" i="70"/>
  <c r="D44" i="70"/>
  <c r="C97" i="70"/>
  <c r="D98" i="70"/>
  <c r="C20" i="70"/>
  <c r="D54" i="70"/>
  <c r="C81" i="70"/>
  <c r="D112" i="70"/>
  <c r="D42" i="70"/>
  <c r="D126" i="70"/>
  <c r="C221" i="70"/>
  <c r="C135" i="70"/>
  <c r="D113" i="70"/>
  <c r="C143" i="70"/>
  <c r="C100" i="70"/>
  <c r="C191" i="70"/>
  <c r="C165" i="70"/>
  <c r="D61" i="70"/>
  <c r="D148" i="70"/>
  <c r="D28" i="70"/>
  <c r="C57" i="70"/>
  <c r="D152" i="70"/>
  <c r="D83" i="70"/>
  <c r="D179" i="70"/>
  <c r="D60" i="70"/>
  <c r="C175" i="70"/>
  <c r="C82" i="70"/>
  <c r="C114" i="70"/>
  <c r="C153" i="70"/>
  <c r="D127" i="70"/>
  <c r="D193" i="70"/>
  <c r="D192" i="70"/>
  <c r="D117" i="70"/>
  <c r="C129" i="70"/>
  <c r="D48" i="70"/>
  <c r="D96" i="70"/>
  <c r="C68" i="70"/>
  <c r="C159" i="70"/>
  <c r="C224" i="70"/>
  <c r="C172" i="70"/>
  <c r="D106" i="70"/>
  <c r="C27" i="70"/>
  <c r="D59" i="70"/>
  <c r="D160" i="70"/>
  <c r="C35" i="70"/>
  <c r="D53" i="70"/>
  <c r="D52" i="70"/>
  <c r="C105" i="70"/>
  <c r="D77" i="70"/>
  <c r="C22" i="70"/>
  <c r="D188" i="70"/>
  <c r="D177" i="70"/>
  <c r="C45" i="70"/>
  <c r="D89" i="70"/>
  <c r="D159" i="70"/>
  <c r="D130" i="70"/>
  <c r="D99" i="70"/>
  <c r="C19" i="70"/>
  <c r="D94" i="70"/>
  <c r="C99" i="70"/>
  <c r="C110" i="70"/>
  <c r="D175" i="70"/>
  <c r="D49" i="70"/>
  <c r="D102" i="70"/>
  <c r="C30" i="70"/>
  <c r="D168" i="70"/>
  <c r="C58" i="70"/>
  <c r="D210" i="70"/>
  <c r="D73" i="70"/>
  <c r="D220" i="70"/>
  <c r="C141" i="70"/>
  <c r="D35" i="70"/>
  <c r="D100" i="70"/>
  <c r="C32" i="70"/>
  <c r="C77" i="70"/>
  <c r="C120" i="70"/>
  <c r="D198" i="70"/>
  <c r="C123" i="70"/>
  <c r="C96" i="70"/>
  <c r="D120" i="70"/>
  <c r="C185" i="70"/>
  <c r="D209" i="70"/>
  <c r="C74" i="70"/>
  <c r="C146" i="70"/>
  <c r="D167" i="70"/>
  <c r="C188" i="70"/>
  <c r="C85" i="70"/>
  <c r="C195" i="70"/>
  <c r="D114" i="70"/>
  <c r="C86" i="70"/>
  <c r="D231" i="70"/>
  <c r="D138" i="70"/>
  <c r="D29" i="70"/>
  <c r="C132" i="70"/>
  <c r="D63" i="70"/>
  <c r="C190" i="70"/>
  <c r="C126" i="70"/>
  <c r="C130" i="70"/>
  <c r="C28" i="70"/>
  <c r="D211" i="70"/>
  <c r="C147" i="70"/>
  <c r="C94" i="70"/>
  <c r="D166" i="70"/>
  <c r="C151" i="70"/>
  <c r="C225" i="70"/>
  <c r="C103" i="70"/>
  <c r="C56" i="70"/>
  <c r="C26" i="70"/>
  <c r="D144" i="70"/>
  <c r="D171" i="70"/>
  <c r="D105" i="70"/>
  <c r="D25" i="70"/>
  <c r="C208" i="70"/>
  <c r="C88" i="70"/>
  <c r="C87" i="70"/>
  <c r="C111" i="70"/>
  <c r="C136" i="70"/>
  <c r="D58" i="70"/>
  <c r="C65" i="70"/>
  <c r="C180" i="70"/>
  <c r="C47" i="70"/>
  <c r="C186" i="70"/>
  <c r="C102" i="70"/>
  <c r="D55" i="70"/>
  <c r="C67" i="70"/>
  <c r="C124" i="70"/>
  <c r="C219" i="70"/>
  <c r="C69" i="70"/>
  <c r="C79" i="70"/>
  <c r="D147" i="70"/>
  <c r="D183" i="70"/>
  <c r="D216" i="70"/>
  <c r="C61" i="70"/>
  <c r="D227" i="70"/>
  <c r="D87" i="70"/>
  <c r="D191" i="70"/>
  <c r="C44" i="70"/>
  <c r="C144" i="70"/>
  <c r="C187" i="70"/>
  <c r="C228" i="70"/>
  <c r="D212" i="70"/>
  <c r="D62" i="70"/>
  <c r="C83" i="70"/>
  <c r="C119" i="70"/>
  <c r="C118" i="70"/>
  <c r="C24" i="70"/>
  <c r="D214" i="70"/>
  <c r="C34" i="70"/>
  <c r="C90" i="70"/>
  <c r="D161" i="70"/>
  <c r="C95" i="70"/>
  <c r="D217" i="70"/>
  <c r="D222" i="70"/>
  <c r="C167" i="70"/>
  <c r="C164" i="70"/>
  <c r="D178" i="70"/>
  <c r="D38" i="70"/>
  <c r="D50" i="70"/>
  <c r="D134" i="70"/>
  <c r="D31" i="70"/>
  <c r="D150" i="70"/>
  <c r="C112" i="70"/>
  <c r="C40" i="70"/>
  <c r="C116" i="70"/>
  <c r="D143" i="70"/>
  <c r="C72" i="70"/>
  <c r="D85" i="70"/>
  <c r="D205" i="70"/>
  <c r="D20" i="70"/>
  <c r="D169" i="70"/>
  <c r="C41" i="70"/>
  <c r="C18" i="70"/>
  <c r="D136" i="70"/>
  <c r="D74" i="70"/>
  <c r="C50" i="70"/>
  <c r="D201" i="70"/>
  <c r="C106" i="70"/>
  <c r="D219" i="70"/>
  <c r="D228" i="70"/>
  <c r="C63" i="70"/>
  <c r="C156" i="70"/>
  <c r="C150" i="70"/>
  <c r="C193" i="70"/>
  <c r="C179" i="70"/>
  <c r="D149" i="70"/>
  <c r="D95" i="70"/>
  <c r="D75" i="70"/>
  <c r="C84" i="70"/>
  <c r="D57" i="70"/>
  <c r="C223" i="70"/>
  <c r="D225" i="70"/>
  <c r="D82" i="70"/>
  <c r="C49" i="70"/>
  <c r="D47" i="70"/>
  <c r="C227" i="70"/>
  <c r="C60" i="70"/>
  <c r="C109" i="70"/>
  <c r="D27" i="70"/>
  <c r="C202" i="70"/>
  <c r="C220" i="70"/>
  <c r="C70" i="70"/>
  <c r="C176" i="70"/>
  <c r="C169" i="70"/>
  <c r="D215" i="70"/>
  <c r="C206" i="70"/>
  <c r="C226" i="70"/>
  <c r="C197" i="70"/>
  <c r="D67" i="70"/>
  <c r="C66" i="70"/>
  <c r="D69" i="70"/>
  <c r="D71" i="70"/>
  <c r="C125" i="70"/>
  <c r="C166" i="70"/>
  <c r="C98" i="70"/>
  <c r="C229" i="70"/>
  <c r="C194" i="70"/>
  <c r="C214" i="70"/>
  <c r="D51" i="70"/>
  <c r="D128" i="70"/>
  <c r="D26" i="70"/>
  <c r="D181" i="70"/>
  <c r="C33" i="70"/>
  <c r="D21" i="70"/>
  <c r="C215" i="70"/>
  <c r="D64" i="70"/>
  <c r="D103" i="70"/>
  <c r="C53" i="70"/>
  <c r="D111" i="70"/>
  <c r="D156" i="70"/>
  <c r="D226" i="70"/>
  <c r="C133" i="70"/>
  <c r="D108" i="70"/>
  <c r="D176" i="70"/>
  <c r="C89" i="70"/>
  <c r="D180" i="70"/>
  <c r="C148" i="70"/>
  <c r="D202" i="70"/>
  <c r="D66" i="70"/>
  <c r="C52" i="70"/>
  <c r="C64" i="70"/>
  <c r="D86" i="70"/>
  <c r="C121" i="70"/>
  <c r="C173" i="70"/>
  <c r="D33" i="70"/>
  <c r="D195" i="70"/>
  <c r="D182" i="70"/>
  <c r="D45" i="70"/>
  <c r="C181" i="70"/>
  <c r="D153" i="70"/>
  <c r="C91" i="70"/>
  <c r="C62" i="70"/>
  <c r="D189" i="70"/>
  <c r="D141" i="70"/>
  <c r="C51" i="70"/>
  <c r="D221" i="70"/>
  <c r="D162" i="70"/>
  <c r="D224" i="70"/>
  <c r="C210" i="70"/>
  <c r="C152" i="70"/>
  <c r="C46" i="70"/>
  <c r="C207" i="70"/>
  <c r="D104" i="70"/>
  <c r="D131" i="70"/>
  <c r="C142" i="70"/>
  <c r="D32" i="70"/>
  <c r="D208" i="70"/>
  <c r="C42" i="70"/>
  <c r="C222" i="70"/>
  <c r="D91" i="70"/>
  <c r="C168" i="70"/>
  <c r="D213" i="70"/>
  <c r="D204" i="70"/>
  <c r="D157" i="70"/>
  <c r="C201" i="70"/>
  <c r="D187" i="70"/>
  <c r="C138" i="70"/>
  <c r="C149" i="70"/>
  <c r="C101" i="70"/>
  <c r="D19" i="70"/>
  <c r="D34" i="70"/>
  <c r="C39" i="70"/>
  <c r="C113" i="70"/>
  <c r="C157" i="70"/>
  <c r="D194" i="70"/>
  <c r="C213" i="70"/>
  <c r="D155" i="70"/>
  <c r="C128" i="70"/>
  <c r="D30" i="70"/>
  <c r="D185" i="70"/>
  <c r="C137" i="70"/>
  <c r="D92" i="70"/>
  <c r="C122" i="70"/>
  <c r="C71" i="70"/>
  <c r="D146" i="70"/>
  <c r="D107" i="71"/>
  <c r="D52" i="71"/>
  <c r="D100" i="71"/>
  <c r="D157" i="71"/>
  <c r="D67" i="71"/>
  <c r="D99" i="71"/>
  <c r="D45" i="71"/>
  <c r="D160" i="71"/>
  <c r="D46" i="71"/>
  <c r="D57" i="71"/>
  <c r="D135" i="71"/>
  <c r="D120" i="71"/>
  <c r="D151" i="71"/>
  <c r="D73" i="71"/>
  <c r="D156" i="71"/>
  <c r="D68" i="71"/>
  <c r="D132" i="71"/>
  <c r="D53" i="71"/>
  <c r="D24" i="71"/>
  <c r="D89" i="71"/>
  <c r="D90" i="71"/>
  <c r="D129" i="71"/>
  <c r="D133" i="71"/>
  <c r="D168" i="71"/>
  <c r="D158" i="71"/>
  <c r="D152" i="71"/>
  <c r="D137" i="71"/>
  <c r="D163" i="71"/>
  <c r="D77" i="71"/>
  <c r="D69" i="71"/>
  <c r="D29" i="71"/>
  <c r="D22" i="71"/>
  <c r="D19" i="71"/>
  <c r="D35" i="71"/>
  <c r="D33" i="71"/>
  <c r="D167" i="71"/>
  <c r="D83" i="71"/>
  <c r="D106" i="71"/>
  <c r="D80" i="71"/>
  <c r="D108" i="71"/>
  <c r="D139" i="71"/>
  <c r="D31" i="71"/>
  <c r="D63" i="71"/>
  <c r="D136" i="71"/>
  <c r="D32" i="71"/>
  <c r="D71" i="71"/>
  <c r="D86" i="71"/>
  <c r="D138" i="71"/>
  <c r="D149" i="71"/>
  <c r="D20" i="71"/>
  <c r="D140" i="71"/>
  <c r="D38" i="71"/>
  <c r="D119" i="71"/>
  <c r="D131" i="71"/>
  <c r="D104" i="71"/>
  <c r="D121" i="71"/>
  <c r="D23" i="71"/>
  <c r="D17" i="71"/>
  <c r="D147" i="71"/>
  <c r="D126" i="71"/>
  <c r="D122" i="71"/>
  <c r="D51" i="71"/>
  <c r="D96" i="71"/>
  <c r="D91" i="71"/>
  <c r="D26" i="71"/>
  <c r="D113" i="71"/>
  <c r="D48" i="71"/>
  <c r="D25" i="71"/>
  <c r="D165" i="71"/>
  <c r="D116" i="71"/>
  <c r="D166" i="71"/>
  <c r="D134" i="71"/>
  <c r="D79" i="71"/>
  <c r="D145" i="71"/>
  <c r="D142" i="71"/>
  <c r="D127" i="71"/>
  <c r="D61" i="71"/>
  <c r="D70" i="71"/>
  <c r="D150" i="71"/>
  <c r="D47" i="71"/>
  <c r="D118" i="71"/>
  <c r="D30" i="71"/>
  <c r="D144" i="71"/>
  <c r="D143" i="71"/>
  <c r="D37" i="71"/>
  <c r="D59" i="71"/>
  <c r="D84" i="71"/>
  <c r="D21" i="71"/>
  <c r="D123" i="71"/>
  <c r="D115" i="71"/>
  <c r="D82" i="71"/>
  <c r="D62" i="71"/>
  <c r="D102" i="71"/>
  <c r="D39" i="71"/>
  <c r="D109" i="71"/>
  <c r="D66" i="71"/>
  <c r="D153" i="71"/>
  <c r="D65" i="71"/>
  <c r="D111" i="71"/>
  <c r="D146" i="71"/>
  <c r="D54" i="71"/>
  <c r="D162" i="71"/>
  <c r="D141" i="71"/>
  <c r="D72" i="71"/>
  <c r="D128" i="71"/>
  <c r="D50" i="71"/>
  <c r="D87" i="71"/>
  <c r="D43" i="71"/>
  <c r="D124" i="71"/>
  <c r="D44" i="71"/>
  <c r="D58" i="71"/>
  <c r="D49" i="71"/>
  <c r="D85" i="71"/>
  <c r="D159" i="71"/>
  <c r="D97" i="71"/>
  <c r="D92" i="71"/>
  <c r="D75" i="71"/>
  <c r="D76" i="71"/>
  <c r="D161" i="71"/>
  <c r="D34" i="71"/>
  <c r="D169" i="71"/>
  <c r="D154" i="71"/>
  <c r="D110" i="71"/>
  <c r="D105" i="71"/>
  <c r="D42" i="71"/>
  <c r="D27" i="71"/>
  <c r="D130" i="71"/>
  <c r="D101" i="71"/>
  <c r="D40" i="71"/>
  <c r="D94" i="71"/>
  <c r="D74" i="71"/>
  <c r="D81" i="71"/>
  <c r="D125" i="71"/>
  <c r="D18" i="71"/>
  <c r="D28" i="71"/>
  <c r="D55" i="71"/>
  <c r="D112" i="71"/>
  <c r="D148" i="71"/>
  <c r="D41" i="71"/>
  <c r="D98" i="71"/>
  <c r="D56" i="71"/>
  <c r="D164" i="71"/>
  <c r="D78" i="71"/>
  <c r="D155" i="71"/>
  <c r="D93" i="71"/>
  <c r="D114" i="71"/>
  <c r="D117" i="71"/>
  <c r="D103" i="71"/>
  <c r="D60" i="71"/>
  <c r="D64" i="71"/>
  <c r="D36" i="71"/>
  <c r="D95" i="71"/>
  <c r="D88" i="71"/>
  <c r="D17" i="72"/>
  <c r="C17" i="72"/>
  <c r="C194" i="72"/>
  <c r="C106" i="72"/>
  <c r="C108" i="72"/>
  <c r="C72" i="72"/>
  <c r="C115" i="72"/>
  <c r="D219" i="72"/>
  <c r="D209" i="72"/>
  <c r="C21" i="72"/>
  <c r="C186" i="72"/>
  <c r="C228" i="72"/>
  <c r="D222" i="72"/>
  <c r="C64" i="72"/>
  <c r="D207" i="72"/>
  <c r="C53" i="72"/>
  <c r="C214" i="72"/>
  <c r="C213" i="72"/>
  <c r="C175" i="72"/>
  <c r="C215" i="72"/>
  <c r="C149" i="72"/>
  <c r="C20" i="72"/>
  <c r="C134" i="72"/>
  <c r="C161" i="72"/>
  <c r="D161" i="72"/>
  <c r="D192" i="72"/>
  <c r="C94" i="72"/>
  <c r="C102" i="72"/>
  <c r="C86" i="72"/>
  <c r="C123" i="72"/>
  <c r="D195" i="72"/>
  <c r="D223" i="72"/>
  <c r="D185" i="72"/>
  <c r="C187" i="72"/>
  <c r="C145" i="72"/>
  <c r="C128" i="72"/>
  <c r="C160" i="72"/>
  <c r="C119" i="72"/>
  <c r="C36" i="72"/>
  <c r="C165" i="72"/>
  <c r="C151" i="72"/>
  <c r="C219" i="72"/>
  <c r="C107" i="72"/>
  <c r="C212" i="72"/>
  <c r="C70" i="72"/>
  <c r="D168" i="72"/>
  <c r="C163" i="72"/>
  <c r="C33" i="72"/>
  <c r="C76" i="72"/>
  <c r="D199" i="72"/>
  <c r="C150" i="72"/>
  <c r="C146" i="72"/>
  <c r="C184" i="72"/>
  <c r="C62" i="72"/>
  <c r="D180" i="72"/>
  <c r="D170" i="72"/>
  <c r="C30" i="72"/>
  <c r="D193" i="72"/>
  <c r="C230" i="72"/>
  <c r="D196" i="72"/>
  <c r="D221" i="72"/>
  <c r="C140" i="72"/>
  <c r="C207" i="72"/>
  <c r="C82" i="72"/>
  <c r="C26" i="72"/>
  <c r="C29" i="72"/>
  <c r="C95" i="72"/>
  <c r="C67" i="72"/>
  <c r="C58" i="72"/>
  <c r="D200" i="72"/>
  <c r="C125" i="72"/>
  <c r="C83" i="72"/>
  <c r="C159" i="72"/>
  <c r="D206" i="72"/>
  <c r="D186" i="72"/>
  <c r="C54" i="72"/>
  <c r="C158" i="72"/>
  <c r="D231" i="72"/>
  <c r="C136" i="72"/>
  <c r="C55" i="72"/>
  <c r="C227" i="72"/>
  <c r="D169" i="72"/>
  <c r="C130" i="72"/>
  <c r="C87" i="72"/>
  <c r="C77" i="72"/>
  <c r="C229" i="72"/>
  <c r="D183" i="72"/>
  <c r="C201" i="72"/>
  <c r="C154" i="72"/>
  <c r="D181" i="72"/>
  <c r="C147" i="72"/>
  <c r="C173" i="72"/>
  <c r="C129" i="72"/>
  <c r="C114" i="72"/>
  <c r="C18" i="72"/>
  <c r="D188" i="72"/>
  <c r="C118" i="72"/>
  <c r="D164" i="72"/>
  <c r="C126" i="72"/>
  <c r="C103" i="72"/>
  <c r="C137" i="72"/>
  <c r="C209" i="72"/>
  <c r="C92" i="72"/>
  <c r="C99" i="72"/>
  <c r="D214" i="72"/>
  <c r="C59" i="72"/>
  <c r="D194" i="72"/>
  <c r="C144" i="72"/>
  <c r="C68" i="72"/>
  <c r="C141" i="72"/>
  <c r="C100" i="72"/>
  <c r="C113" i="72"/>
  <c r="D226" i="72"/>
  <c r="C117" i="72"/>
  <c r="C97" i="72"/>
  <c r="C143" i="72"/>
  <c r="C167" i="72"/>
  <c r="D165" i="72"/>
  <c r="C190" i="72"/>
  <c r="C104" i="72"/>
  <c r="C124" i="72"/>
  <c r="C178" i="72"/>
  <c r="D160" i="72"/>
  <c r="D205" i="72"/>
  <c r="C225" i="72"/>
  <c r="C216" i="72"/>
  <c r="C47" i="72"/>
  <c r="C198" i="72"/>
  <c r="D211" i="72"/>
  <c r="D228" i="72"/>
  <c r="C46" i="72"/>
  <c r="D208" i="72"/>
  <c r="C205" i="72"/>
  <c r="C191" i="72"/>
  <c r="C44" i="72"/>
  <c r="C90" i="72"/>
  <c r="C162" i="72"/>
  <c r="C81" i="72"/>
  <c r="C38" i="72"/>
  <c r="C105" i="72"/>
  <c r="C52" i="72"/>
  <c r="C193" i="72"/>
  <c r="C157" i="72"/>
  <c r="D173" i="72"/>
  <c r="C98" i="72"/>
  <c r="C120" i="72"/>
  <c r="C197" i="72"/>
  <c r="D220" i="72"/>
  <c r="C84" i="72"/>
  <c r="C69" i="72"/>
  <c r="C51" i="72"/>
  <c r="C148" i="72"/>
  <c r="D225" i="72"/>
  <c r="C109" i="72"/>
  <c r="C174" i="72"/>
  <c r="C19" i="72"/>
  <c r="C22" i="72"/>
  <c r="D184" i="72"/>
  <c r="C93" i="72"/>
  <c r="D213" i="72"/>
  <c r="C31" i="72"/>
  <c r="D177" i="72"/>
  <c r="C112" i="72"/>
  <c r="C142" i="72"/>
  <c r="C166" i="72"/>
  <c r="C122" i="72"/>
  <c r="D176" i="72"/>
  <c r="C71" i="72"/>
  <c r="C211" i="72"/>
  <c r="C169" i="72"/>
  <c r="C88" i="72"/>
  <c r="C153" i="72"/>
  <c r="C138" i="72"/>
  <c r="C50" i="72"/>
  <c r="C172" i="72"/>
  <c r="D215" i="72"/>
  <c r="D159" i="72"/>
  <c r="C131" i="72"/>
  <c r="C110" i="72"/>
  <c r="C168" i="72"/>
  <c r="D171" i="72"/>
  <c r="C180" i="72"/>
  <c r="C171" i="72"/>
  <c r="C43" i="72"/>
  <c r="C32" i="72"/>
  <c r="D201" i="72"/>
  <c r="C176" i="72"/>
  <c r="C155" i="72"/>
  <c r="C196" i="72"/>
  <c r="C28" i="72"/>
  <c r="D191" i="72"/>
  <c r="C111" i="72"/>
  <c r="C89" i="72"/>
  <c r="C220" i="72"/>
  <c r="C206" i="72"/>
  <c r="C79" i="72"/>
  <c r="C23" i="72"/>
  <c r="D198" i="72"/>
  <c r="C127" i="72"/>
  <c r="D179" i="72"/>
  <c r="C195" i="72"/>
  <c r="D187" i="72"/>
  <c r="D230" i="72"/>
  <c r="C42" i="72"/>
  <c r="D210" i="72"/>
  <c r="C226" i="72"/>
  <c r="C96" i="72"/>
  <c r="D216" i="72"/>
  <c r="C66" i="72"/>
  <c r="C221" i="72"/>
  <c r="D217" i="72"/>
  <c r="C199" i="72"/>
  <c r="C179" i="72"/>
  <c r="C56" i="72"/>
  <c r="C132" i="72"/>
  <c r="D190" i="72"/>
  <c r="D166" i="72"/>
  <c r="C189" i="72"/>
  <c r="C101" i="72"/>
  <c r="C40" i="72"/>
  <c r="D167" i="72"/>
  <c r="D197" i="72"/>
  <c r="C74" i="72"/>
  <c r="C177" i="72"/>
  <c r="C222" i="72"/>
  <c r="C91" i="72"/>
  <c r="D202" i="72"/>
  <c r="D204" i="72"/>
  <c r="C218" i="72"/>
  <c r="C61" i="72"/>
  <c r="C182" i="72"/>
  <c r="D224" i="72"/>
  <c r="D182" i="72"/>
  <c r="C85" i="72"/>
  <c r="C65" i="72"/>
  <c r="C24" i="72"/>
  <c r="D163" i="72"/>
  <c r="C200" i="72"/>
  <c r="C75" i="72"/>
  <c r="C73" i="72"/>
  <c r="C34" i="72"/>
  <c r="C25" i="72"/>
  <c r="C185" i="72"/>
  <c r="C41" i="72"/>
  <c r="C60" i="72"/>
  <c r="D174" i="72"/>
  <c r="C204" i="72"/>
  <c r="D229" i="72"/>
  <c r="C224" i="72"/>
  <c r="C39" i="72"/>
  <c r="D189" i="72"/>
  <c r="D178" i="72"/>
  <c r="C35" i="72"/>
  <c r="C63" i="72"/>
  <c r="C223" i="72"/>
  <c r="C203" i="72"/>
  <c r="C37" i="72"/>
  <c r="D212" i="72"/>
  <c r="C48" i="72"/>
  <c r="C210" i="72"/>
  <c r="D172" i="72"/>
  <c r="C57" i="72"/>
  <c r="D175" i="72"/>
  <c r="D218" i="72"/>
  <c r="C188" i="72"/>
  <c r="C49" i="72"/>
  <c r="D203" i="72"/>
  <c r="C181" i="72"/>
  <c r="C231" i="72"/>
  <c r="C208" i="72"/>
  <c r="C156" i="72"/>
  <c r="C202" i="72"/>
  <c r="C217" i="72"/>
  <c r="C80" i="72"/>
  <c r="D162" i="72"/>
  <c r="C27" i="72"/>
  <c r="C133" i="72"/>
  <c r="C164" i="72"/>
  <c r="C45" i="72"/>
  <c r="C183" i="72"/>
  <c r="D158" i="72"/>
  <c r="D152" i="72"/>
  <c r="D140" i="72"/>
  <c r="D139" i="72"/>
  <c r="D137" i="72"/>
  <c r="D136" i="72"/>
  <c r="D131" i="72"/>
  <c r="D127" i="72"/>
  <c r="D124" i="72"/>
  <c r="D118" i="72"/>
  <c r="D116" i="72"/>
  <c r="D115" i="72"/>
  <c r="D113" i="72"/>
  <c r="D108" i="72"/>
  <c r="D105" i="72"/>
  <c r="D102" i="72"/>
  <c r="D99" i="72"/>
  <c r="D96" i="72"/>
  <c r="D93" i="72"/>
  <c r="D90" i="72"/>
  <c r="D87" i="72"/>
  <c r="D84" i="72"/>
  <c r="D80" i="72"/>
  <c r="D79" i="72"/>
  <c r="D75" i="72"/>
  <c r="D72" i="72"/>
  <c r="D69" i="72"/>
  <c r="D227" i="72"/>
  <c r="C135" i="72"/>
  <c r="C116" i="72"/>
  <c r="D157" i="72"/>
  <c r="D156" i="72"/>
  <c r="D154" i="72"/>
  <c r="D153" i="72"/>
  <c r="D151" i="72"/>
  <c r="D150" i="72"/>
  <c r="D148" i="72"/>
  <c r="D147" i="72"/>
  <c r="D145" i="72"/>
  <c r="D142" i="72"/>
  <c r="D141" i="72"/>
  <c r="D135" i="72"/>
  <c r="D133" i="72"/>
  <c r="D130" i="72"/>
  <c r="D123" i="72"/>
  <c r="D121" i="72"/>
  <c r="D114" i="72"/>
  <c r="D112" i="72"/>
  <c r="D111" i="72"/>
  <c r="D110" i="72"/>
  <c r="D109" i="72"/>
  <c r="D106" i="72"/>
  <c r="D103" i="72"/>
  <c r="D100" i="72"/>
  <c r="D97" i="72"/>
  <c r="D94" i="72"/>
  <c r="D91" i="72"/>
  <c r="D88" i="72"/>
  <c r="D85" i="72"/>
  <c r="D82" i="72"/>
  <c r="D76" i="72"/>
  <c r="D73" i="72"/>
  <c r="D70" i="72"/>
  <c r="D67" i="72"/>
  <c r="D64" i="72"/>
  <c r="D61" i="72"/>
  <c r="D58" i="72"/>
  <c r="D55" i="72"/>
  <c r="D52" i="72"/>
  <c r="D50" i="72"/>
  <c r="D48" i="72"/>
  <c r="D45" i="72"/>
  <c r="D42" i="72"/>
  <c r="D39" i="72"/>
  <c r="D36" i="72"/>
  <c r="D33" i="72"/>
  <c r="D30" i="72"/>
  <c r="D27" i="72"/>
  <c r="D24" i="72"/>
  <c r="D21" i="72"/>
  <c r="D19" i="72"/>
  <c r="D66" i="72"/>
  <c r="D57" i="72"/>
  <c r="D51" i="72"/>
  <c r="D44" i="72"/>
  <c r="D41" i="72"/>
  <c r="D35" i="72"/>
  <c r="D29" i="72"/>
  <c r="D23" i="72"/>
  <c r="D20" i="72"/>
  <c r="C152" i="72"/>
  <c r="C121" i="72"/>
  <c r="C192" i="72"/>
  <c r="D155" i="72"/>
  <c r="D149" i="72"/>
  <c r="D146" i="72"/>
  <c r="D144" i="72"/>
  <c r="D143" i="72"/>
  <c r="D138" i="72"/>
  <c r="D134" i="72"/>
  <c r="D132" i="72"/>
  <c r="D129" i="72"/>
  <c r="D128" i="72"/>
  <c r="D126" i="72"/>
  <c r="D125" i="72"/>
  <c r="D122" i="72"/>
  <c r="D120" i="72"/>
  <c r="D119" i="72"/>
  <c r="D117" i="72"/>
  <c r="D107" i="72"/>
  <c r="D104" i="72"/>
  <c r="D101" i="72"/>
  <c r="D98" i="72"/>
  <c r="D95" i="72"/>
  <c r="D92" i="72"/>
  <c r="D89" i="72"/>
  <c r="D86" i="72"/>
  <c r="D83" i="72"/>
  <c r="D81" i="72"/>
  <c r="D78" i="72"/>
  <c r="D77" i="72"/>
  <c r="D74" i="72"/>
  <c r="D71" i="72"/>
  <c r="D68" i="72"/>
  <c r="D65" i="72"/>
  <c r="D62" i="72"/>
  <c r="D59" i="72"/>
  <c r="D56" i="72"/>
  <c r="D53" i="72"/>
  <c r="D49" i="72"/>
  <c r="D46" i="72"/>
  <c r="D43" i="72"/>
  <c r="D40" i="72"/>
  <c r="D37" i="72"/>
  <c r="D34" i="72"/>
  <c r="D31" i="72"/>
  <c r="D28" i="72"/>
  <c r="D25" i="72"/>
  <c r="D22" i="72"/>
  <c r="D18" i="72"/>
  <c r="D63" i="72"/>
  <c r="D60" i="72"/>
  <c r="D54" i="72"/>
  <c r="D47" i="72"/>
  <c r="D38" i="72"/>
  <c r="D32" i="72"/>
  <c r="D26" i="72"/>
  <c r="D113" i="73"/>
  <c r="D58" i="73"/>
  <c r="D135" i="73"/>
  <c r="D160" i="73"/>
  <c r="D59" i="73"/>
  <c r="D18" i="73"/>
  <c r="D143" i="73"/>
  <c r="D78" i="73"/>
  <c r="D22" i="73"/>
  <c r="D144" i="73"/>
  <c r="D79" i="73"/>
  <c r="D24" i="73"/>
  <c r="D100" i="73"/>
  <c r="D99" i="73"/>
  <c r="D42" i="73"/>
  <c r="D41" i="73"/>
  <c r="D57" i="73"/>
  <c r="D29" i="73"/>
  <c r="D28" i="73"/>
  <c r="D137" i="73"/>
  <c r="D87" i="73"/>
  <c r="D68" i="73"/>
  <c r="D154" i="73"/>
  <c r="D46" i="73"/>
  <c r="D124" i="73"/>
  <c r="D21" i="73"/>
  <c r="D102" i="73"/>
  <c r="D77" i="73"/>
  <c r="D158" i="73"/>
  <c r="D159" i="73"/>
  <c r="D45" i="73"/>
  <c r="D110" i="73"/>
  <c r="D128" i="73"/>
  <c r="D126" i="73"/>
  <c r="D30" i="73"/>
  <c r="D82" i="73"/>
  <c r="D163" i="73"/>
  <c r="D85" i="73"/>
  <c r="D108" i="73"/>
  <c r="D20" i="73"/>
  <c r="D121" i="73"/>
  <c r="D72" i="73"/>
  <c r="D33" i="73"/>
  <c r="D53" i="73"/>
  <c r="D136" i="73"/>
  <c r="D26" i="73"/>
  <c r="D130" i="73"/>
  <c r="D86" i="73"/>
  <c r="D39" i="73"/>
  <c r="D104" i="73"/>
  <c r="D60" i="73"/>
  <c r="D168" i="73"/>
  <c r="D51" i="73"/>
  <c r="D157" i="73"/>
  <c r="D169" i="73"/>
  <c r="D54" i="73"/>
  <c r="D148" i="73"/>
  <c r="D149" i="73"/>
  <c r="D127" i="73"/>
  <c r="D83" i="73"/>
  <c r="D48" i="73"/>
  <c r="D97" i="73"/>
  <c r="D106" i="73"/>
  <c r="D103" i="73"/>
  <c r="D133" i="73"/>
  <c r="D138" i="73"/>
  <c r="D115" i="73"/>
  <c r="D101" i="73"/>
  <c r="D162" i="73"/>
  <c r="D153" i="73"/>
  <c r="D32" i="73"/>
  <c r="D74" i="73"/>
  <c r="D111" i="73"/>
  <c r="D56" i="73"/>
  <c r="D134" i="73"/>
  <c r="D27" i="73"/>
  <c r="D122" i="73"/>
  <c r="D47" i="73"/>
  <c r="D117" i="73"/>
  <c r="D139" i="73"/>
  <c r="D165" i="73"/>
  <c r="D84" i="73"/>
  <c r="D43" i="73"/>
  <c r="D38" i="73"/>
  <c r="D114" i="73"/>
  <c r="D64" i="73"/>
  <c r="D164" i="73"/>
  <c r="D116" i="73"/>
  <c r="D50" i="73"/>
  <c r="D76" i="73"/>
  <c r="D155" i="73"/>
  <c r="D88" i="73"/>
  <c r="D23" i="73"/>
  <c r="D120" i="73"/>
  <c r="D132" i="73"/>
  <c r="D152" i="73"/>
  <c r="D55" i="73"/>
  <c r="D17" i="73"/>
  <c r="D166" i="73"/>
  <c r="D145" i="73"/>
  <c r="D40" i="73"/>
  <c r="D109" i="73"/>
  <c r="D112" i="73"/>
  <c r="D167" i="73"/>
  <c r="D35" i="73"/>
  <c r="D161" i="73"/>
  <c r="D94" i="73"/>
  <c r="D105" i="73"/>
  <c r="D151" i="73"/>
  <c r="D70" i="73"/>
  <c r="D34" i="73"/>
  <c r="D66" i="73"/>
  <c r="D73" i="73"/>
  <c r="D129" i="73"/>
  <c r="D71" i="73"/>
  <c r="D146" i="73"/>
  <c r="D91" i="73"/>
  <c r="D37" i="73"/>
  <c r="D36" i="73"/>
  <c r="D31" i="73"/>
  <c r="D150" i="73"/>
  <c r="D92" i="73"/>
  <c r="D156" i="73"/>
  <c r="D75" i="73"/>
  <c r="D44" i="73"/>
  <c r="D67" i="73"/>
  <c r="D62" i="73"/>
  <c r="D95" i="73"/>
  <c r="D25" i="73"/>
  <c r="D98" i="73"/>
  <c r="D140" i="73"/>
  <c r="D131" i="73"/>
  <c r="D125" i="73"/>
  <c r="D49" i="73"/>
  <c r="D52" i="73"/>
  <c r="D142" i="73"/>
  <c r="D118" i="73"/>
  <c r="D19" i="73"/>
  <c r="D80" i="73"/>
  <c r="D96" i="73"/>
  <c r="D65" i="73"/>
  <c r="D89" i="73"/>
  <c r="D119" i="73"/>
  <c r="D107" i="73"/>
  <c r="D93" i="73"/>
  <c r="D147" i="73"/>
  <c r="D63" i="73"/>
  <c r="D123" i="73"/>
  <c r="D69" i="73"/>
  <c r="D61" i="73"/>
  <c r="D81" i="73"/>
  <c r="D90" i="73"/>
  <c r="D141" i="73"/>
  <c r="T16" i="14"/>
  <c r="M16" i="14"/>
  <c r="T17" i="14"/>
  <c r="G16" i="14"/>
  <c r="M17" i="14"/>
  <c r="G17" i="14"/>
  <c r="F5" i="14" a="1"/>
  <c r="F5" i="14" s="1"/>
  <c r="J14" i="14" s="1"/>
  <c r="F6" i="33"/>
  <c r="F16" i="33" s="1"/>
  <c r="N188" i="33"/>
  <c r="N224" i="33"/>
  <c r="N203" i="33"/>
  <c r="N216" i="33"/>
  <c r="N218" i="33"/>
  <c r="N189" i="33"/>
  <c r="N225" i="33"/>
  <c r="N191" i="33"/>
  <c r="N228" i="33"/>
  <c r="N194" i="33"/>
  <c r="N209" i="33"/>
  <c r="N207" i="33"/>
  <c r="N196" i="33"/>
  <c r="N197" i="33"/>
  <c r="N222" i="33"/>
  <c r="N200" i="33"/>
  <c r="N190" i="33"/>
  <c r="N227" i="33"/>
  <c r="N193" i="33"/>
  <c r="N210" i="33"/>
  <c r="N201" i="33"/>
  <c r="N202" i="33"/>
  <c r="N215" i="33"/>
  <c r="N205" i="33"/>
  <c r="N206" i="33"/>
  <c r="N211" i="33"/>
  <c r="N219" i="33"/>
  <c r="N208" i="33"/>
  <c r="N221" i="33"/>
  <c r="N199" i="33"/>
  <c r="N212" i="33"/>
  <c r="N214" i="33"/>
  <c r="N192" i="33"/>
  <c r="N217" i="33"/>
  <c r="N187" i="33"/>
  <c r="N213" i="33"/>
  <c r="N226" i="33"/>
  <c r="N204" i="33"/>
  <c r="N229" i="33"/>
  <c r="N230" i="33"/>
  <c r="N195" i="33"/>
  <c r="N231" i="33"/>
  <c r="N220" i="33"/>
  <c r="N198" i="33"/>
  <c r="N223" i="33"/>
  <c r="F5" i="33"/>
  <c r="T16" i="68"/>
  <c r="M17" i="68"/>
  <c r="G17" i="68"/>
  <c r="M16" i="68"/>
  <c r="G16" i="68"/>
  <c r="F5" i="68"/>
  <c r="J14" i="68" s="1"/>
  <c r="F6" i="69"/>
  <c r="N187" i="69"/>
  <c r="N199" i="69"/>
  <c r="N211" i="69"/>
  <c r="N223" i="69"/>
  <c r="N188" i="69"/>
  <c r="N200" i="69"/>
  <c r="N212" i="69"/>
  <c r="N224" i="69"/>
  <c r="N202" i="69"/>
  <c r="N189" i="69"/>
  <c r="N226" i="69"/>
  <c r="N191" i="69"/>
  <c r="N203" i="69"/>
  <c r="N215" i="69"/>
  <c r="N227" i="69"/>
  <c r="N204" i="69"/>
  <c r="N228" i="69"/>
  <c r="N214" i="69"/>
  <c r="N192" i="69"/>
  <c r="N216" i="69"/>
  <c r="N201" i="69"/>
  <c r="N193" i="69"/>
  <c r="N205" i="69"/>
  <c r="N217" i="69"/>
  <c r="N229" i="69"/>
  <c r="N220" i="69"/>
  <c r="N225" i="69"/>
  <c r="N194" i="69"/>
  <c r="N206" i="69"/>
  <c r="N218" i="69"/>
  <c r="N230" i="69"/>
  <c r="N208" i="69"/>
  <c r="N210" i="69"/>
  <c r="N195" i="69"/>
  <c r="N207" i="69"/>
  <c r="N219" i="69"/>
  <c r="N231" i="69"/>
  <c r="N196" i="69"/>
  <c r="N198" i="69"/>
  <c r="N213" i="69"/>
  <c r="N197" i="69"/>
  <c r="N209" i="69"/>
  <c r="N221" i="69"/>
  <c r="N222" i="69"/>
  <c r="N190" i="69"/>
  <c r="F5" i="69"/>
  <c r="T17" i="70"/>
  <c r="T16" i="70"/>
  <c r="G17" i="70"/>
  <c r="M17" i="70"/>
  <c r="G16" i="70"/>
  <c r="M16" i="70"/>
  <c r="F5" i="70"/>
  <c r="J14" i="70" s="1"/>
  <c r="F6" i="71"/>
  <c r="T16" i="72"/>
  <c r="M17" i="72"/>
  <c r="G17" i="72"/>
  <c r="M16" i="72"/>
  <c r="G16" i="72"/>
  <c r="F5" i="72"/>
  <c r="J14" i="72" s="1"/>
  <c r="F6" i="73"/>
  <c r="G17" i="71" l="1"/>
  <c r="F16" i="71"/>
  <c r="J60" i="70" a="1"/>
  <c r="J60" i="70" s="1"/>
  <c r="J68" i="70" a="1"/>
  <c r="J68" i="70" s="1"/>
  <c r="J29" i="70" a="1"/>
  <c r="J29" i="70" s="1"/>
  <c r="J43" i="70" a="1"/>
  <c r="J43" i="70" s="1"/>
  <c r="J28" i="70" a="1"/>
  <c r="J28" i="70" s="1"/>
  <c r="J39" i="70" a="1"/>
  <c r="J39" i="70" s="1"/>
  <c r="J117" i="70" a="1"/>
  <c r="J117" i="70" s="1"/>
  <c r="J116" i="70" a="1"/>
  <c r="J116" i="70" s="1"/>
  <c r="J27" i="70" a="1"/>
  <c r="J27" i="70" s="1"/>
  <c r="J40" i="70" a="1"/>
  <c r="J40" i="70" s="1"/>
  <c r="J215" i="70" a="1"/>
  <c r="J215" i="70" s="1"/>
  <c r="J26" i="70" a="1"/>
  <c r="J26" i="70" s="1"/>
  <c r="J61" i="70" a="1"/>
  <c r="J61" i="70" s="1"/>
  <c r="J41" i="70" a="1"/>
  <c r="J41" i="70" s="1"/>
  <c r="J59" i="70" a="1"/>
  <c r="J59" i="70" s="1"/>
  <c r="J211" i="70" a="1"/>
  <c r="J211" i="70" s="1"/>
  <c r="J45" i="70" a="1"/>
  <c r="J45" i="70" s="1"/>
  <c r="J44" i="70" a="1"/>
  <c r="J44" i="70" s="1"/>
  <c r="J30" i="70" a="1"/>
  <c r="J30" i="70" s="1"/>
  <c r="J37" i="70" a="1"/>
  <c r="J37" i="70" s="1"/>
  <c r="J23" i="70" a="1"/>
  <c r="J23" i="70" s="1"/>
  <c r="J32" i="70" a="1"/>
  <c r="J32" i="70" s="1"/>
  <c r="J31" i="70" a="1"/>
  <c r="J31" i="70" s="1"/>
  <c r="J24" i="70" a="1"/>
  <c r="J24" i="70" s="1"/>
  <c r="J124" i="70" a="1"/>
  <c r="J124" i="70" s="1"/>
  <c r="J18" i="70" a="1"/>
  <c r="J18" i="70" s="1"/>
  <c r="J62" i="70" a="1"/>
  <c r="J62" i="70" s="1"/>
  <c r="J115" i="70" a="1"/>
  <c r="J115" i="70" s="1"/>
  <c r="J46" i="70" a="1"/>
  <c r="J46" i="70" s="1"/>
  <c r="J19" i="70" a="1"/>
  <c r="J19" i="70" s="1"/>
  <c r="J25" i="70" a="1"/>
  <c r="J25" i="70" s="1"/>
  <c r="J132" i="70" a="1"/>
  <c r="J132" i="70" s="1"/>
  <c r="J121" i="70" a="1"/>
  <c r="J121" i="70" s="1"/>
  <c r="J120" i="70" a="1"/>
  <c r="J120" i="70" s="1"/>
  <c r="J73" i="70" a="1"/>
  <c r="J73" i="70" s="1"/>
  <c r="J36" i="70" a="1"/>
  <c r="J36" i="70" s="1"/>
  <c r="J48" i="70" a="1"/>
  <c r="J48" i="70" s="1"/>
  <c r="J47" i="70" a="1"/>
  <c r="J47" i="70" s="1"/>
  <c r="J33" i="70" a="1"/>
  <c r="J33" i="70" s="1"/>
  <c r="J110" i="70" a="1"/>
  <c r="J110" i="70" s="1"/>
  <c r="J217" i="70" a="1"/>
  <c r="J217" i="70" s="1"/>
  <c r="J212" i="70" a="1"/>
  <c r="J212" i="70" s="1"/>
  <c r="J126" i="70" a="1"/>
  <c r="J126" i="70" s="1"/>
  <c r="J123" i="70" a="1"/>
  <c r="J123" i="70" s="1"/>
  <c r="J20" i="70" a="1"/>
  <c r="J20" i="70" s="1"/>
  <c r="J35" i="70" a="1"/>
  <c r="J35" i="70" s="1"/>
  <c r="J34" i="70" a="1"/>
  <c r="J34" i="70" s="1"/>
  <c r="J21" i="70" a="1"/>
  <c r="J21" i="70" s="1"/>
  <c r="J127" i="70" a="1"/>
  <c r="J127" i="70" s="1"/>
  <c r="J216" i="70" a="1"/>
  <c r="J216" i="70" s="1"/>
  <c r="J17" i="70" a="1"/>
  <c r="J17" i="70" s="1"/>
  <c r="J22" i="70" a="1"/>
  <c r="J22" i="70" s="1"/>
  <c r="J130" i="70" a="1"/>
  <c r="J130" i="70" s="1"/>
  <c r="J114" i="70" a="1"/>
  <c r="J114" i="70" s="1"/>
  <c r="J129" i="70" a="1"/>
  <c r="J129" i="70" s="1"/>
  <c r="J125" i="70" a="1"/>
  <c r="J125" i="70" s="1"/>
  <c r="J209" i="70" a="1"/>
  <c r="J209" i="70" s="1"/>
  <c r="J70" i="70" a="1"/>
  <c r="J70" i="70" s="1"/>
  <c r="J131" i="70" a="1"/>
  <c r="J131" i="70" s="1"/>
  <c r="J128" i="70" a="1"/>
  <c r="J128" i="70" s="1"/>
  <c r="J214" i="70" a="1"/>
  <c r="J214" i="70" s="1"/>
  <c r="J69" i="70" a="1"/>
  <c r="J69" i="70" s="1"/>
  <c r="J210" i="70" a="1"/>
  <c r="J210" i="70" s="1"/>
  <c r="J58" i="70" a="1"/>
  <c r="J58" i="70" s="1"/>
  <c r="J63" i="70" a="1"/>
  <c r="J63" i="70" s="1"/>
  <c r="J218" i="70" a="1"/>
  <c r="J218" i="70" s="1"/>
  <c r="J54" i="70" a="1"/>
  <c r="J54" i="70" s="1"/>
  <c r="J139" i="70" a="1"/>
  <c r="J139" i="70" s="1"/>
  <c r="J135" i="70" a="1"/>
  <c r="J135" i="70" s="1"/>
  <c r="J42" i="70" a="1"/>
  <c r="J42" i="70" s="1"/>
  <c r="J136" i="70" a="1"/>
  <c r="J136" i="70" s="1"/>
  <c r="J219" i="70" a="1"/>
  <c r="J219" i="70" s="1"/>
  <c r="J111" i="70" a="1"/>
  <c r="J111" i="70" s="1"/>
  <c r="J222" i="70" a="1"/>
  <c r="J222" i="70" s="1"/>
  <c r="J113" i="70" a="1"/>
  <c r="J113" i="70" s="1"/>
  <c r="J49" i="70" a="1"/>
  <c r="J49" i="70" s="1"/>
  <c r="J213" i="70" a="1"/>
  <c r="J213" i="70" s="1"/>
  <c r="J118" i="70" a="1"/>
  <c r="J118" i="70" s="1"/>
  <c r="J66" i="70" a="1"/>
  <c r="J66" i="70" s="1"/>
  <c r="J134" i="70" a="1"/>
  <c r="J134" i="70" s="1"/>
  <c r="J57" i="70" a="1"/>
  <c r="J57" i="70" s="1"/>
  <c r="J208" i="70" a="1"/>
  <c r="J208" i="70" s="1"/>
  <c r="J52" i="70" a="1"/>
  <c r="J52" i="70" s="1"/>
  <c r="J53" i="70" a="1"/>
  <c r="J53" i="70" s="1"/>
  <c r="J50" i="70" a="1"/>
  <c r="J50" i="70" s="1"/>
  <c r="J55" i="70" a="1"/>
  <c r="J55" i="70" s="1"/>
  <c r="J137" i="70" a="1"/>
  <c r="J137" i="70" s="1"/>
  <c r="J223" i="70" a="1"/>
  <c r="J223" i="70" s="1"/>
  <c r="J220" i="70" a="1"/>
  <c r="J220" i="70" s="1"/>
  <c r="J112" i="70" a="1"/>
  <c r="J112" i="70" s="1"/>
  <c r="J65" i="70" a="1"/>
  <c r="J65" i="70" s="1"/>
  <c r="J221" i="70" a="1"/>
  <c r="J221" i="70" s="1"/>
  <c r="J38" i="70" a="1"/>
  <c r="J38" i="70" s="1"/>
  <c r="J122" i="70" a="1"/>
  <c r="J122" i="70" s="1"/>
  <c r="J71" i="70" a="1"/>
  <c r="J71" i="70" s="1"/>
  <c r="J64" i="70" a="1"/>
  <c r="J64" i="70" s="1"/>
  <c r="J67" i="70" a="1"/>
  <c r="J67" i="70" s="1"/>
  <c r="J119" i="70" a="1"/>
  <c r="J119" i="70" s="1"/>
  <c r="J138" i="70" a="1"/>
  <c r="J138" i="70" s="1"/>
  <c r="J51" i="70" a="1"/>
  <c r="J51" i="70" s="1"/>
  <c r="J72" i="70" a="1"/>
  <c r="J72" i="70" s="1"/>
  <c r="J56" i="70" a="1"/>
  <c r="J56" i="70" s="1"/>
  <c r="J133" i="70" a="1"/>
  <c r="J133" i="70" s="1"/>
  <c r="G17" i="69"/>
  <c r="F16" i="69"/>
  <c r="G17" i="33"/>
  <c r="K16" i="33"/>
  <c r="F16" i="73"/>
  <c r="G17" i="73"/>
  <c r="J148" i="72" a="1"/>
  <c r="J148" i="72" s="1"/>
  <c r="J121" i="72" a="1"/>
  <c r="J121" i="72" s="1"/>
  <c r="J158" i="72" a="1"/>
  <c r="J158" i="72" s="1"/>
  <c r="J147" i="72" a="1"/>
  <c r="J147" i="72" s="1"/>
  <c r="J112" i="72" a="1"/>
  <c r="J112" i="72" s="1"/>
  <c r="J116" i="72" a="1"/>
  <c r="J116" i="72" s="1"/>
  <c r="J119" i="72" a="1"/>
  <c r="J119" i="72" s="1"/>
  <c r="J227" i="72" a="1"/>
  <c r="J227" i="72" s="1"/>
  <c r="J146" i="72" a="1"/>
  <c r="J146" i="72" s="1"/>
  <c r="J122" i="72" a="1"/>
  <c r="J122" i="72" s="1"/>
  <c r="J118" i="72" a="1"/>
  <c r="J118" i="72" s="1"/>
  <c r="J182" i="72" a="1"/>
  <c r="J182" i="72" s="1"/>
  <c r="J178" i="72" a="1"/>
  <c r="J178" i="72" s="1"/>
  <c r="J173" i="72" a="1"/>
  <c r="J173" i="72" s="1"/>
  <c r="J163" i="72" a="1"/>
  <c r="J163" i="72" s="1"/>
  <c r="J150" i="72" a="1"/>
  <c r="J150" i="72" s="1"/>
  <c r="J125" i="72" a="1"/>
  <c r="J125" i="72" s="1"/>
  <c r="J167" i="72" a="1"/>
  <c r="J167" i="72" s="1"/>
  <c r="J145" i="72" a="1"/>
  <c r="J145" i="72" s="1"/>
  <c r="J192" i="72" a="1"/>
  <c r="J192" i="72" s="1"/>
  <c r="J191" i="72" a="1"/>
  <c r="J191" i="72" s="1"/>
  <c r="J203" i="72" a="1"/>
  <c r="J203" i="72" s="1"/>
  <c r="J109" i="72" a="1"/>
  <c r="J109" i="72" s="1"/>
  <c r="J189" i="72" a="1"/>
  <c r="J189" i="72" s="1"/>
  <c r="J202" i="72" a="1"/>
  <c r="J202" i="72" s="1"/>
  <c r="J183" i="72" a="1"/>
  <c r="J183" i="72" s="1"/>
  <c r="J107" i="72" a="1"/>
  <c r="J107" i="72" s="1"/>
  <c r="J111" i="72" a="1"/>
  <c r="J111" i="72" s="1"/>
  <c r="J143" i="72" a="1"/>
  <c r="J143" i="72" s="1"/>
  <c r="J128" i="72" a="1"/>
  <c r="J128" i="72" s="1"/>
  <c r="J149" i="72" a="1"/>
  <c r="J149" i="72" s="1"/>
  <c r="J135" i="72" a="1"/>
  <c r="J135" i="72" s="1"/>
  <c r="J177" i="72" a="1"/>
  <c r="J177" i="72" s="1"/>
  <c r="J209" i="72" a="1"/>
  <c r="J209" i="72" s="1"/>
  <c r="J117" i="72" a="1"/>
  <c r="J117" i="72" s="1"/>
  <c r="J230" i="72" a="1"/>
  <c r="J230" i="72" s="1"/>
  <c r="J139" i="72" a="1"/>
  <c r="J139" i="72" s="1"/>
  <c r="J224" i="72" a="1"/>
  <c r="J224" i="72" s="1"/>
  <c r="J155" i="72" a="1"/>
  <c r="J155" i="72" s="1"/>
  <c r="J181" i="72" a="1"/>
  <c r="J181" i="72" s="1"/>
  <c r="J231" i="72" a="1"/>
  <c r="J231" i="72" s="1"/>
  <c r="J172" i="72" a="1"/>
  <c r="J172" i="72" s="1"/>
  <c r="J161" i="72" a="1"/>
  <c r="J161" i="72" s="1"/>
  <c r="J165" i="72" a="1"/>
  <c r="J165" i="72" s="1"/>
  <c r="J170" i="72" a="1"/>
  <c r="J170" i="72" s="1"/>
  <c r="J166" i="72" a="1"/>
  <c r="J166" i="72" s="1"/>
  <c r="J130" i="72" a="1"/>
  <c r="J130" i="72" s="1"/>
  <c r="J105" i="72" a="1"/>
  <c r="J105" i="72" s="1"/>
  <c r="J194" i="72" a="1"/>
  <c r="J194" i="72" s="1"/>
  <c r="J104" i="72" a="1"/>
  <c r="J104" i="72" s="1"/>
  <c r="J186" i="72" a="1"/>
  <c r="J186" i="72" s="1"/>
  <c r="J207" i="72" a="1"/>
  <c r="J207" i="72" s="1"/>
  <c r="J208" i="72" a="1"/>
  <c r="J208" i="72" s="1"/>
  <c r="J106" i="72" a="1"/>
  <c r="J106" i="72" s="1"/>
  <c r="J108" i="72" a="1"/>
  <c r="J108" i="72" s="1"/>
  <c r="J156" i="72" a="1"/>
  <c r="J156" i="72" s="1"/>
  <c r="J140" i="72" a="1"/>
  <c r="J140" i="72" s="1"/>
  <c r="J115" i="72" a="1"/>
  <c r="J115" i="72" s="1"/>
  <c r="J137" i="72" a="1"/>
  <c r="J137" i="72" s="1"/>
  <c r="J123" i="72" a="1"/>
  <c r="J123" i="72" s="1"/>
  <c r="J142" i="72" a="1"/>
  <c r="J142" i="72" s="1"/>
  <c r="J113" i="72" a="1"/>
  <c r="J113" i="72" s="1"/>
  <c r="J229" i="72" a="1"/>
  <c r="J229" i="72" s="1"/>
  <c r="J171" i="72" a="1"/>
  <c r="J171" i="72" s="1"/>
  <c r="J134" i="72" a="1"/>
  <c r="J134" i="72" s="1"/>
  <c r="J223" i="72" a="1"/>
  <c r="J223" i="72" s="1"/>
  <c r="J144" i="72" a="1"/>
  <c r="J144" i="72" s="1"/>
  <c r="J180" i="72" a="1"/>
  <c r="J180" i="72" s="1"/>
  <c r="J175" i="72" a="1"/>
  <c r="J175" i="72" s="1"/>
  <c r="J159" i="72" a="1"/>
  <c r="J159" i="72" s="1"/>
  <c r="J160" i="72" a="1"/>
  <c r="J160" i="72" s="1"/>
  <c r="J138" i="72" a="1"/>
  <c r="J138" i="72" s="1"/>
  <c r="J169" i="72" a="1"/>
  <c r="J169" i="72" s="1"/>
  <c r="J162" i="72" a="1"/>
  <c r="J162" i="72" s="1"/>
  <c r="J141" i="72" a="1"/>
  <c r="J141" i="72" s="1"/>
  <c r="J164" i="72" a="1"/>
  <c r="J164" i="72" s="1"/>
  <c r="J201" i="72" a="1"/>
  <c r="J201" i="72" s="1"/>
  <c r="J110" i="72" a="1"/>
  <c r="J110" i="72" s="1"/>
  <c r="J204" i="72" a="1"/>
  <c r="J204" i="72" s="1"/>
  <c r="J187" i="72" a="1"/>
  <c r="J187" i="72" s="1"/>
  <c r="J195" i="72" a="1"/>
  <c r="J195" i="72" s="1"/>
  <c r="J184" i="72" a="1"/>
  <c r="J184" i="72" s="1"/>
  <c r="J190" i="72" a="1"/>
  <c r="J190" i="72" s="1"/>
  <c r="J151" i="72" a="1"/>
  <c r="J151" i="72" s="1"/>
  <c r="J136" i="72" a="1"/>
  <c r="J136" i="72" s="1"/>
  <c r="J114" i="72" a="1"/>
  <c r="J114" i="72" s="1"/>
  <c r="J126" i="72" a="1"/>
  <c r="J126" i="72" s="1"/>
  <c r="J124" i="72" a="1"/>
  <c r="J124" i="72" s="1"/>
  <c r="J132" i="72" a="1"/>
  <c r="J132" i="72" s="1"/>
  <c r="J120" i="72" a="1"/>
  <c r="J120" i="72" s="1"/>
  <c r="J228" i="72" a="1"/>
  <c r="J228" i="72" s="1"/>
  <c r="J152" i="72" a="1"/>
  <c r="J152" i="72" s="1"/>
  <c r="J127" i="72" a="1"/>
  <c r="J127" i="72" s="1"/>
  <c r="J222" i="72" a="1"/>
  <c r="J222" i="72" s="1"/>
  <c r="J153" i="72" a="1"/>
  <c r="J153" i="72" s="1"/>
  <c r="J179" i="72" a="1"/>
  <c r="J179" i="72" s="1"/>
  <c r="J174" i="72" a="1"/>
  <c r="J174" i="72" s="1"/>
  <c r="J176" i="72" a="1"/>
  <c r="J176" i="72" s="1"/>
  <c r="J154" i="72" a="1"/>
  <c r="J154" i="72" s="1"/>
  <c r="J131" i="72" a="1"/>
  <c r="J131" i="72" s="1"/>
  <c r="J168" i="72" a="1"/>
  <c r="J168" i="72" s="1"/>
  <c r="J157" i="72" a="1"/>
  <c r="J157" i="72" s="1"/>
  <c r="J129" i="72" a="1"/>
  <c r="J129" i="72" s="1"/>
  <c r="J133" i="72" a="1"/>
  <c r="J133" i="72" s="1"/>
  <c r="J188" i="72" a="1"/>
  <c r="J188" i="72" s="1"/>
  <c r="J206" i="72" a="1"/>
  <c r="J206" i="72" s="1"/>
  <c r="J103" i="72" a="1"/>
  <c r="J103" i="72" s="1"/>
  <c r="J193" i="72" a="1"/>
  <c r="J193" i="72" s="1"/>
  <c r="J185" i="72" a="1"/>
  <c r="J185" i="72" s="1"/>
  <c r="J205" i="72" a="1"/>
  <c r="J205" i="72" s="1"/>
  <c r="T17" i="68"/>
  <c r="J76" i="68" a="1"/>
  <c r="J76" i="68" s="1"/>
  <c r="J222" i="68" a="1"/>
  <c r="J222" i="68" s="1"/>
  <c r="J121" i="68" a="1"/>
  <c r="J121" i="68" s="1"/>
  <c r="J19" i="68" a="1"/>
  <c r="J19" i="68" s="1"/>
  <c r="J176" i="68" a="1"/>
  <c r="J176" i="68" s="1"/>
  <c r="J175" i="68" a="1"/>
  <c r="J175" i="68" s="1"/>
  <c r="J188" i="68" a="1"/>
  <c r="J188" i="68" s="1"/>
  <c r="J172" i="68" a="1"/>
  <c r="J172" i="68" s="1"/>
  <c r="J48" i="68" a="1"/>
  <c r="J48" i="68" s="1"/>
  <c r="J203" i="68" a="1"/>
  <c r="J203" i="68" s="1"/>
  <c r="J129" i="68" a="1"/>
  <c r="J129" i="68" s="1"/>
  <c r="J49" i="68" a="1"/>
  <c r="J49" i="68" s="1"/>
  <c r="J160" i="68" a="1"/>
  <c r="J160" i="68" s="1"/>
  <c r="J36" i="68" a="1"/>
  <c r="J36" i="68" s="1"/>
  <c r="J191" i="68" a="1"/>
  <c r="J191" i="68" s="1"/>
  <c r="J117" i="68" a="1"/>
  <c r="J117" i="68" s="1"/>
  <c r="J128" i="68" a="1"/>
  <c r="J128" i="68" s="1"/>
  <c r="J40" i="68" a="1"/>
  <c r="J40" i="68" s="1"/>
  <c r="J207" i="68" a="1"/>
  <c r="J207" i="68" s="1"/>
  <c r="J59" i="68" a="1"/>
  <c r="J59" i="68" s="1"/>
  <c r="J112" i="68" a="1"/>
  <c r="J112" i="68" s="1"/>
  <c r="J151" i="68" a="1"/>
  <c r="J151" i="68" s="1"/>
  <c r="J28" i="68" a="1"/>
  <c r="J28" i="68" s="1"/>
  <c r="J183" i="68" a="1"/>
  <c r="J183" i="68" s="1"/>
  <c r="J47" i="68" a="1"/>
  <c r="J47" i="68" s="1"/>
  <c r="J214" i="68" a="1"/>
  <c r="J214" i="68" s="1"/>
  <c r="J145" i="68" a="1"/>
  <c r="J145" i="68" s="1"/>
  <c r="J63" i="68" a="1"/>
  <c r="J63" i="68" s="1"/>
  <c r="J206" i="68" a="1"/>
  <c r="J206" i="68" s="1"/>
  <c r="J82" i="68" a="1"/>
  <c r="J82" i="68" s="1"/>
  <c r="J149" i="68" a="1"/>
  <c r="J149" i="68" s="1"/>
  <c r="J37" i="68" a="1"/>
  <c r="J37" i="68" s="1"/>
  <c r="J168" i="68" a="1"/>
  <c r="J168" i="68" s="1"/>
  <c r="J68" i="68" a="1"/>
  <c r="J68" i="68" s="1"/>
  <c r="J187" i="68" a="1"/>
  <c r="J187" i="68" s="1"/>
  <c r="J67" i="68" a="1"/>
  <c r="J67" i="68" s="1"/>
  <c r="J64" i="68" a="1"/>
  <c r="J64" i="68" s="1"/>
  <c r="J220" i="68" a="1"/>
  <c r="J220" i="68" s="1"/>
  <c r="J83" i="68" a="1"/>
  <c r="J83" i="68" s="1"/>
  <c r="J111" i="68" a="1"/>
  <c r="J111" i="68" s="1"/>
  <c r="J152" i="68" a="1"/>
  <c r="J152" i="68" s="1"/>
  <c r="J52" i="68" a="1"/>
  <c r="J52" i="68" s="1"/>
  <c r="J219" i="68" a="1"/>
  <c r="J219" i="68" s="1"/>
  <c r="J71" i="68" a="1"/>
  <c r="J71" i="68" s="1"/>
  <c r="J93" i="68" a="1"/>
  <c r="J93" i="68" s="1"/>
  <c r="J140" i="68" a="1"/>
  <c r="J140" i="68" s="1"/>
  <c r="J116" i="68" a="1"/>
  <c r="J116" i="68" s="1"/>
  <c r="J87" i="68" a="1"/>
  <c r="J87" i="68" s="1"/>
  <c r="J92" i="68" a="1"/>
  <c r="J92" i="68" s="1"/>
  <c r="J132" i="68" a="1"/>
  <c r="J132" i="68" s="1"/>
  <c r="J32" i="68" a="1"/>
  <c r="J32" i="68" s="1"/>
  <c r="J78" i="68" a="1"/>
  <c r="J78" i="68" s="1"/>
  <c r="J75" i="68" a="1"/>
  <c r="J75" i="68" s="1"/>
  <c r="J218" i="68" a="1"/>
  <c r="J218" i="68" s="1"/>
  <c r="J120" i="68" a="1"/>
  <c r="J120" i="68" s="1"/>
  <c r="J18" i="68" a="1"/>
  <c r="J18" i="68" s="1"/>
  <c r="J210" i="68" a="1"/>
  <c r="J210" i="68" s="1"/>
  <c r="J124" i="68" a="1"/>
  <c r="J124" i="68" s="1"/>
  <c r="J228" i="68" a="1"/>
  <c r="J228" i="68" s="1"/>
  <c r="J184" i="68" a="1"/>
  <c r="J184" i="68" s="1"/>
  <c r="J60" i="68" a="1"/>
  <c r="J60" i="68" s="1"/>
  <c r="J215" i="68" a="1"/>
  <c r="J215" i="68" s="1"/>
  <c r="J141" i="68" a="1"/>
  <c r="J141" i="68" s="1"/>
  <c r="J109" i="68" a="1"/>
  <c r="J109" i="68" s="1"/>
  <c r="J115" i="68" a="1"/>
  <c r="J115" i="68" s="1"/>
  <c r="J137" i="68" a="1"/>
  <c r="J137" i="68" s="1"/>
  <c r="J25" i="68" a="1"/>
  <c r="J25" i="68" s="1"/>
  <c r="J156" i="68" a="1"/>
  <c r="J156" i="68" s="1"/>
  <c r="J56" i="68" a="1"/>
  <c r="J56" i="68" s="1"/>
  <c r="J113" i="68" a="1"/>
  <c r="J113" i="68" s="1"/>
  <c r="J125" i="68" a="1"/>
  <c r="J125" i="68" s="1"/>
  <c r="J95" i="68" a="1"/>
  <c r="J95" i="68" s="1"/>
  <c r="J144" i="68" a="1"/>
  <c r="J144" i="68" s="1"/>
  <c r="J44" i="68" a="1"/>
  <c r="J44" i="68" s="1"/>
  <c r="J163" i="68" a="1"/>
  <c r="J163" i="68" s="1"/>
  <c r="J196" i="68" a="1"/>
  <c r="J196" i="68" s="1"/>
  <c r="J148" i="68" a="1"/>
  <c r="J148" i="68" s="1"/>
  <c r="J24" i="68" a="1"/>
  <c r="J24" i="68" s="1"/>
  <c r="J179" i="68" a="1"/>
  <c r="J179" i="68" s="1"/>
  <c r="J79" i="68" a="1"/>
  <c r="J79" i="68" s="1"/>
  <c r="J231" i="68" a="1"/>
  <c r="J231" i="68" s="1"/>
  <c r="J136" i="68" a="1"/>
  <c r="J136" i="68" s="1"/>
  <c r="J227" i="68" a="1"/>
  <c r="J227" i="68" s="1"/>
  <c r="J167" i="68" a="1"/>
  <c r="J167" i="68" s="1"/>
  <c r="J139" i="68" a="1"/>
  <c r="J139" i="68" s="1"/>
  <c r="J94" i="68" a="1"/>
  <c r="J94" i="68" s="1"/>
  <c r="J171" i="68" a="1"/>
  <c r="J171" i="68" s="1"/>
  <c r="J35" i="68" a="1"/>
  <c r="J35" i="68" s="1"/>
  <c r="J202" i="68" a="1"/>
  <c r="J202" i="68" s="1"/>
  <c r="J127" i="68" a="1"/>
  <c r="J127" i="68" s="1"/>
  <c r="J155" i="68" a="1"/>
  <c r="J155" i="68" s="1"/>
  <c r="J110" i="68" a="1"/>
  <c r="J110" i="68" s="1"/>
  <c r="J51" i="68" a="1"/>
  <c r="J51" i="68" s="1"/>
  <c r="J194" i="68" a="1"/>
  <c r="J194" i="68" s="1"/>
  <c r="J70" i="68" a="1"/>
  <c r="J70" i="68" s="1"/>
  <c r="J101" i="68" a="1"/>
  <c r="J101" i="68" s="1"/>
  <c r="J33" i="68" a="1"/>
  <c r="J33" i="68" s="1"/>
  <c r="J39" i="68" a="1"/>
  <c r="J39" i="68" s="1"/>
  <c r="J182" i="68" a="1"/>
  <c r="J182" i="68" s="1"/>
  <c r="J58" i="68" a="1"/>
  <c r="J58" i="68" s="1"/>
  <c r="J108" i="68" a="1"/>
  <c r="J108" i="68" s="1"/>
  <c r="J77" i="68" a="1"/>
  <c r="J77" i="68" s="1"/>
  <c r="J216" i="68" a="1"/>
  <c r="J216" i="68" s="1"/>
  <c r="J91" i="68" a="1"/>
  <c r="J91" i="68" s="1"/>
  <c r="J130" i="68" a="1"/>
  <c r="J130" i="68" s="1"/>
  <c r="J88" i="68" a="1"/>
  <c r="J88" i="68" s="1"/>
  <c r="J174" i="68" a="1"/>
  <c r="J174" i="68" s="1"/>
  <c r="J62" i="68" a="1"/>
  <c r="J62" i="68" s="1"/>
  <c r="J205" i="68" a="1"/>
  <c r="J205" i="68" s="1"/>
  <c r="J119" i="68" a="1"/>
  <c r="J119" i="68" s="1"/>
  <c r="J20" i="68" a="1"/>
  <c r="J20" i="68" s="1"/>
  <c r="J21" i="68" a="1"/>
  <c r="J21" i="68" s="1"/>
  <c r="J146" i="68" a="1"/>
  <c r="J146" i="68" s="1"/>
  <c r="J41" i="68" a="1"/>
  <c r="J41" i="68" s="1"/>
  <c r="J169" i="68" a="1"/>
  <c r="J169" i="68" s="1"/>
  <c r="J29" i="68" a="1"/>
  <c r="J29" i="68" s="1"/>
  <c r="J180" i="68" a="1"/>
  <c r="J180" i="68" s="1"/>
  <c r="J209" i="68" a="1"/>
  <c r="J209" i="68" s="1"/>
  <c r="J123" i="68" a="1"/>
  <c r="J123" i="68" s="1"/>
  <c r="J230" i="68" a="1"/>
  <c r="J230" i="68" s="1"/>
  <c r="J154" i="68" a="1"/>
  <c r="J154" i="68" s="1"/>
  <c r="J53" i="68" a="1"/>
  <c r="J53" i="68" s="1"/>
  <c r="J69" i="68" a="1"/>
  <c r="J69" i="68" s="1"/>
  <c r="J134" i="68" a="1"/>
  <c r="J134" i="68" s="1"/>
  <c r="J208" i="68" a="1"/>
  <c r="J208" i="68" s="1"/>
  <c r="J114" i="68" a="1"/>
  <c r="J114" i="68" s="1"/>
  <c r="J105" i="68" a="1"/>
  <c r="J105" i="68" s="1"/>
  <c r="J198" i="68" a="1"/>
  <c r="J198" i="68" s="1"/>
  <c r="J86" i="68" a="1"/>
  <c r="J86" i="68" s="1"/>
  <c r="J221" i="68" a="1"/>
  <c r="J221" i="68" s="1"/>
  <c r="J143" i="68" a="1"/>
  <c r="J143" i="68" s="1"/>
  <c r="J43" i="68" a="1"/>
  <c r="J43" i="68" s="1"/>
  <c r="J186" i="68" a="1"/>
  <c r="J186" i="68" s="1"/>
  <c r="J74" i="68" a="1"/>
  <c r="J74" i="68" s="1"/>
  <c r="J217" i="68" a="1"/>
  <c r="J217" i="68" s="1"/>
  <c r="J131" i="68" a="1"/>
  <c r="J131" i="68" s="1"/>
  <c r="J31" i="68" a="1"/>
  <c r="J31" i="68" s="1"/>
  <c r="J197" i="68" a="1"/>
  <c r="J197" i="68" s="1"/>
  <c r="J142" i="68" a="1"/>
  <c r="J142" i="68" s="1"/>
  <c r="J73" i="68" a="1"/>
  <c r="J73" i="68" s="1"/>
  <c r="J100" i="68" a="1"/>
  <c r="J100" i="68" s="1"/>
  <c r="J223" i="68" a="1"/>
  <c r="J223" i="68" s="1"/>
  <c r="J226" i="68" a="1"/>
  <c r="J226" i="68" s="1"/>
  <c r="J135" i="68" a="1"/>
  <c r="J135" i="68" s="1"/>
  <c r="J98" i="68" a="1"/>
  <c r="J98" i="68" s="1"/>
  <c r="J166" i="68" a="1"/>
  <c r="J166" i="68" s="1"/>
  <c r="J30" i="68" a="1"/>
  <c r="J30" i="68" s="1"/>
  <c r="J150" i="68" a="1"/>
  <c r="J150" i="68" s="1"/>
  <c r="J17" i="68" a="1"/>
  <c r="J17" i="68" s="1"/>
  <c r="J138" i="68" a="1"/>
  <c r="J138" i="68" s="1"/>
  <c r="J57" i="68" a="1"/>
  <c r="J57" i="68" s="1"/>
  <c r="J211" i="68" a="1"/>
  <c r="J211" i="68" s="1"/>
  <c r="J153" i="68" a="1"/>
  <c r="J153" i="68" s="1"/>
  <c r="J90" i="68" a="1"/>
  <c r="J90" i="68" s="1"/>
  <c r="J158" i="68" a="1"/>
  <c r="J158" i="68" s="1"/>
  <c r="J34" i="68" a="1"/>
  <c r="J34" i="68" s="1"/>
  <c r="J201" i="68" a="1"/>
  <c r="J201" i="68" s="1"/>
  <c r="J89" i="68" a="1"/>
  <c r="J89" i="68" s="1"/>
  <c r="J99" i="68" a="1"/>
  <c r="J99" i="68" s="1"/>
  <c r="J107" i="68" a="1"/>
  <c r="J107" i="68" s="1"/>
  <c r="J22" i="68" a="1"/>
  <c r="J22" i="68" s="1"/>
  <c r="J126" i="68" a="1"/>
  <c r="J126" i="68" s="1"/>
  <c r="J104" i="68" a="1"/>
  <c r="J104" i="68" s="1"/>
  <c r="J157" i="68" a="1"/>
  <c r="J157" i="68" s="1"/>
  <c r="J45" i="68" a="1"/>
  <c r="J45" i="68" s="1"/>
  <c r="J225" i="68" a="1"/>
  <c r="J225" i="68" s="1"/>
  <c r="J133" i="68" a="1"/>
  <c r="J133" i="68" s="1"/>
  <c r="J103" i="68" a="1"/>
  <c r="J103" i="68" s="1"/>
  <c r="J61" i="68" a="1"/>
  <c r="J61" i="68" s="1"/>
  <c r="J118" i="68" a="1"/>
  <c r="J118" i="68" s="1"/>
  <c r="J164" i="68" a="1"/>
  <c r="J164" i="68" s="1"/>
  <c r="J165" i="68" a="1"/>
  <c r="J165" i="68" s="1"/>
  <c r="J122" i="68" a="1"/>
  <c r="J122" i="68" s="1"/>
  <c r="J195" i="68" a="1"/>
  <c r="J195" i="68" s="1"/>
  <c r="J55" i="68" a="1"/>
  <c r="J55" i="68" s="1"/>
  <c r="J224" i="68" a="1"/>
  <c r="J224" i="68" s="1"/>
  <c r="J159" i="68" a="1"/>
  <c r="J159" i="68" s="1"/>
  <c r="J23" i="68" a="1"/>
  <c r="J23" i="68" s="1"/>
  <c r="J190" i="68" a="1"/>
  <c r="J190" i="68" s="1"/>
  <c r="J66" i="68" a="1"/>
  <c r="J66" i="68" s="1"/>
  <c r="J106" i="68" a="1"/>
  <c r="J106" i="68" s="1"/>
  <c r="J147" i="68" a="1"/>
  <c r="J147" i="68" s="1"/>
  <c r="J97" i="68" a="1"/>
  <c r="J97" i="68" s="1"/>
  <c r="J178" i="68" a="1"/>
  <c r="J178" i="68" s="1"/>
  <c r="J54" i="68" a="1"/>
  <c r="J54" i="68" s="1"/>
  <c r="J85" i="68" a="1"/>
  <c r="J85" i="68" s="1"/>
  <c r="J102" i="68" a="1"/>
  <c r="J102" i="68" s="1"/>
  <c r="J204" i="68" a="1"/>
  <c r="J204" i="68" s="1"/>
  <c r="J200" i="68" a="1"/>
  <c r="J200" i="68" s="1"/>
  <c r="J199" i="68" a="1"/>
  <c r="J199" i="68" s="1"/>
  <c r="J27" i="68" a="1"/>
  <c r="J27" i="68" s="1"/>
  <c r="J170" i="68" a="1"/>
  <c r="J170" i="68" s="1"/>
  <c r="J46" i="68" a="1"/>
  <c r="J46" i="68" s="1"/>
  <c r="J213" i="68" a="1"/>
  <c r="J213" i="68" s="1"/>
  <c r="J65" i="68" a="1"/>
  <c r="J65" i="68" s="1"/>
  <c r="J38" i="68" a="1"/>
  <c r="J38" i="68" s="1"/>
  <c r="J189" i="68" a="1"/>
  <c r="J189" i="68" s="1"/>
  <c r="J26" i="68" a="1"/>
  <c r="J26" i="68" s="1"/>
  <c r="J177" i="68" a="1"/>
  <c r="J177" i="68" s="1"/>
  <c r="J161" i="68" a="1"/>
  <c r="J161" i="68" s="1"/>
  <c r="J162" i="68" a="1"/>
  <c r="J162" i="68" s="1"/>
  <c r="J50" i="68" a="1"/>
  <c r="J50" i="68" s="1"/>
  <c r="J193" i="68" a="1"/>
  <c r="J193" i="68" s="1"/>
  <c r="J81" i="68" a="1"/>
  <c r="J81" i="68" s="1"/>
  <c r="J229" i="68" a="1"/>
  <c r="J229" i="68" s="1"/>
  <c r="J181" i="68" a="1"/>
  <c r="J181" i="68" s="1"/>
  <c r="J185" i="68" a="1"/>
  <c r="J185" i="68" s="1"/>
  <c r="J212" i="68" a="1"/>
  <c r="J212" i="68" s="1"/>
  <c r="J84" i="68" a="1"/>
  <c r="J84" i="68" s="1"/>
  <c r="J173" i="68" a="1"/>
  <c r="J173" i="68" s="1"/>
  <c r="J192" i="68" a="1"/>
  <c r="J192" i="68" s="1"/>
  <c r="J42" i="68" a="1"/>
  <c r="J42" i="68" s="1"/>
  <c r="J80" i="68" a="1"/>
  <c r="J80" i="68" s="1"/>
  <c r="J96" i="68" a="1"/>
  <c r="J96" i="68" s="1"/>
  <c r="J72" i="68" a="1"/>
  <c r="J72" i="68" s="1"/>
  <c r="J17" i="14" a="1"/>
  <c r="J17" i="14" s="1"/>
  <c r="K14" i="14"/>
  <c r="J94" i="14" a="1"/>
  <c r="J94" i="14" s="1"/>
  <c r="J99" i="14" a="1"/>
  <c r="J99" i="14" s="1"/>
  <c r="J103" i="14" a="1"/>
  <c r="J103" i="14" s="1"/>
  <c r="J105" i="14" a="1"/>
  <c r="J105" i="14" s="1"/>
  <c r="J101" i="14" a="1"/>
  <c r="J101" i="14" s="1"/>
  <c r="J107" i="14" a="1"/>
  <c r="J107" i="14" s="1"/>
  <c r="J102" i="14" a="1"/>
  <c r="J102" i="14" s="1"/>
  <c r="J96" i="14" a="1"/>
  <c r="J96" i="14" s="1"/>
  <c r="J100" i="14" a="1"/>
  <c r="J100" i="14" s="1"/>
  <c r="J106" i="14" a="1"/>
  <c r="J106" i="14" s="1"/>
  <c r="J98" i="14" a="1"/>
  <c r="J98" i="14" s="1"/>
  <c r="J104" i="14" a="1"/>
  <c r="J104" i="14" s="1"/>
  <c r="J95" i="14" a="1"/>
  <c r="J95" i="14" s="1"/>
  <c r="J97" i="14" a="1"/>
  <c r="J97" i="14" s="1"/>
  <c r="J77" i="14" a="1"/>
  <c r="J77" i="14" s="1"/>
  <c r="J89" i="14" a="1"/>
  <c r="J89" i="14" s="1"/>
  <c r="J78" i="14" a="1"/>
  <c r="J78" i="14" s="1"/>
  <c r="J90" i="14" a="1"/>
  <c r="J90" i="14" s="1"/>
  <c r="J76" i="14" a="1"/>
  <c r="J76" i="14" s="1"/>
  <c r="J93" i="14" a="1"/>
  <c r="J93" i="14" s="1"/>
  <c r="J91" i="14" a="1"/>
  <c r="J91" i="14" s="1"/>
  <c r="J79" i="14" a="1"/>
  <c r="J79" i="14" s="1"/>
  <c r="J92" i="14" a="1"/>
  <c r="J92" i="14" s="1"/>
  <c r="J184" i="14" a="1"/>
  <c r="J184" i="14" s="1"/>
  <c r="J224" i="14" a="1"/>
  <c r="J224" i="14" s="1"/>
  <c r="J135" i="14" a="1"/>
  <c r="J135" i="14" s="1"/>
  <c r="J130" i="14" a="1"/>
  <c r="J130" i="14" s="1"/>
  <c r="J179" i="14" a="1"/>
  <c r="J179" i="14" s="1"/>
  <c r="J88" i="14" a="1"/>
  <c r="J88" i="14" s="1"/>
  <c r="J230" i="14" a="1"/>
  <c r="J230" i="14" s="1"/>
  <c r="J187" i="14" a="1"/>
  <c r="J187" i="14" s="1"/>
  <c r="J19" i="14" a="1"/>
  <c r="J19" i="14" s="1"/>
  <c r="J148" i="14" a="1"/>
  <c r="J148" i="14" s="1"/>
  <c r="J171" i="14" a="1"/>
  <c r="J171" i="14" s="1"/>
  <c r="J86" i="14" a="1"/>
  <c r="J86" i="14" s="1"/>
  <c r="J166" i="14" a="1"/>
  <c r="J166" i="14" s="1"/>
  <c r="J125" i="14" a="1"/>
  <c r="J125" i="14" s="1"/>
  <c r="J161" i="14" a="1"/>
  <c r="J161" i="14" s="1"/>
  <c r="J138" i="14" a="1"/>
  <c r="J138" i="14" s="1"/>
  <c r="J151" i="14" a="1"/>
  <c r="J151" i="14" s="1"/>
  <c r="J142" i="14" a="1"/>
  <c r="J142" i="14" s="1"/>
  <c r="J226" i="14" a="1"/>
  <c r="J226" i="14" s="1"/>
  <c r="J191" i="14" a="1"/>
  <c r="J191" i="14" s="1"/>
  <c r="J126" i="14" a="1"/>
  <c r="J126" i="14" s="1"/>
  <c r="J33" i="14" a="1"/>
  <c r="J33" i="14" s="1"/>
  <c r="J178" i="14" a="1"/>
  <c r="J178" i="14" s="1"/>
  <c r="J83" i="14" a="1"/>
  <c r="J83" i="14" s="1"/>
  <c r="J176" i="14" a="1"/>
  <c r="J176" i="14" s="1"/>
  <c r="J145" i="14" a="1"/>
  <c r="J145" i="14" s="1"/>
  <c r="J172" i="14" a="1"/>
  <c r="J172" i="14" s="1"/>
  <c r="J147" i="14" a="1"/>
  <c r="J147" i="14" s="1"/>
  <c r="J149" i="14" a="1"/>
  <c r="J149" i="14" s="1"/>
  <c r="J144" i="14" a="1"/>
  <c r="J144" i="14" s="1"/>
  <c r="J196" i="14" a="1"/>
  <c r="J196" i="14" s="1"/>
  <c r="J131" i="14" a="1"/>
  <c r="J131" i="14" s="1"/>
  <c r="J168" i="14" a="1"/>
  <c r="J168" i="14" s="1"/>
  <c r="J119" i="14" a="1"/>
  <c r="J119" i="14" s="1"/>
  <c r="J69" i="14" a="1"/>
  <c r="J69" i="14" s="1"/>
  <c r="J68" i="14" a="1"/>
  <c r="J68" i="14" s="1"/>
  <c r="J67" i="14" a="1"/>
  <c r="J67" i="14" s="1"/>
  <c r="J23" i="14" a="1"/>
  <c r="J23" i="14" s="1"/>
  <c r="J121" i="14" a="1"/>
  <c r="J121" i="14" s="1"/>
  <c r="J117" i="14" a="1"/>
  <c r="J117" i="14" s="1"/>
  <c r="J64" i="14" a="1"/>
  <c r="J64" i="14" s="1"/>
  <c r="J116" i="14" a="1"/>
  <c r="J116" i="14" s="1"/>
  <c r="J120" i="14" a="1"/>
  <c r="J120" i="14" s="1"/>
  <c r="J24" i="14" a="1"/>
  <c r="J24" i="14" s="1"/>
  <c r="J66" i="14" a="1"/>
  <c r="J66" i="14" s="1"/>
  <c r="J202" i="14" a="1"/>
  <c r="J202" i="14" s="1"/>
  <c r="J158" i="14" a="1"/>
  <c r="J158" i="14" s="1"/>
  <c r="J134" i="14" a="1"/>
  <c r="J134" i="14" s="1"/>
  <c r="J139" i="14" a="1"/>
  <c r="J139" i="14" s="1"/>
  <c r="J167" i="14" a="1"/>
  <c r="J167" i="14" s="1"/>
  <c r="J28" i="14" a="1"/>
  <c r="J28" i="14" s="1"/>
  <c r="J193" i="14" a="1"/>
  <c r="J193" i="14" s="1"/>
  <c r="J85" i="14" a="1"/>
  <c r="J85" i="14" s="1"/>
  <c r="J137" i="14" a="1"/>
  <c r="J137" i="14" s="1"/>
  <c r="J231" i="14" a="1"/>
  <c r="J231" i="14" s="1"/>
  <c r="J22" i="14" a="1"/>
  <c r="J22" i="14" s="1"/>
  <c r="J186" i="14" a="1"/>
  <c r="J186" i="14" s="1"/>
  <c r="J162" i="14" a="1"/>
  <c r="J162" i="14" s="1"/>
  <c r="J227" i="14" a="1"/>
  <c r="J227" i="14" s="1"/>
  <c r="J21" i="14" a="1"/>
  <c r="J21" i="14" s="1"/>
  <c r="J129" i="14" a="1"/>
  <c r="J129" i="14" s="1"/>
  <c r="J157" i="14" a="1"/>
  <c r="J157" i="14" s="1"/>
  <c r="J31" i="14" a="1"/>
  <c r="J31" i="14" s="1"/>
  <c r="J174" i="14" a="1"/>
  <c r="J174" i="14" s="1"/>
  <c r="J29" i="14" a="1"/>
  <c r="J29" i="14" s="1"/>
  <c r="J141" i="14" a="1"/>
  <c r="J141" i="14" s="1"/>
  <c r="J181" i="14" a="1"/>
  <c r="J181" i="14" s="1"/>
  <c r="J154" i="14" a="1"/>
  <c r="J154" i="14" s="1"/>
  <c r="J228" i="14" a="1"/>
  <c r="J228" i="14" s="1"/>
  <c r="J160" i="14" a="1"/>
  <c r="J160" i="14" s="1"/>
  <c r="J146" i="14" a="1"/>
  <c r="J146" i="14" s="1"/>
  <c r="J34" i="14" a="1"/>
  <c r="J34" i="14" s="1"/>
  <c r="J132" i="14" a="1"/>
  <c r="J132" i="14" s="1"/>
  <c r="J170" i="14" a="1"/>
  <c r="J170" i="14" s="1"/>
  <c r="J84" i="14" a="1"/>
  <c r="J84" i="14" s="1"/>
  <c r="J229" i="14" a="1"/>
  <c r="J229" i="14" s="1"/>
  <c r="J175" i="14" a="1"/>
  <c r="J175" i="14" s="1"/>
  <c r="J189" i="14" a="1"/>
  <c r="J189" i="14" s="1"/>
  <c r="J195" i="14" a="1"/>
  <c r="J195" i="14" s="1"/>
  <c r="J164" i="14" a="1"/>
  <c r="J164" i="14" s="1"/>
  <c r="J225" i="14" a="1"/>
  <c r="J225" i="14" s="1"/>
  <c r="J110" i="14" a="1"/>
  <c r="J110" i="14" s="1"/>
  <c r="J122" i="14" a="1"/>
  <c r="J122" i="14" s="1"/>
  <c r="J123" i="14" a="1"/>
  <c r="J123" i="14" s="1"/>
  <c r="J108" i="14" a="1"/>
  <c r="J108" i="14" s="1"/>
  <c r="J62" i="14" a="1"/>
  <c r="J62" i="14" s="1"/>
  <c r="J198" i="14" a="1"/>
  <c r="J198" i="14" s="1"/>
  <c r="J118" i="14" a="1"/>
  <c r="J118" i="14" s="1"/>
  <c r="J65" i="14" a="1"/>
  <c r="J65" i="14" s="1"/>
  <c r="J112" i="14" a="1"/>
  <c r="J112" i="14" s="1"/>
  <c r="J133" i="14" a="1"/>
  <c r="J133" i="14" s="1"/>
  <c r="J113" i="14" a="1"/>
  <c r="J113" i="14" s="1"/>
  <c r="J177" i="14" a="1"/>
  <c r="J177" i="14" s="1"/>
  <c r="J143" i="14" a="1"/>
  <c r="J143" i="14" s="1"/>
  <c r="J152" i="14" a="1"/>
  <c r="J152" i="14" s="1"/>
  <c r="J194" i="14" a="1"/>
  <c r="J194" i="14" s="1"/>
  <c r="J155" i="14" a="1"/>
  <c r="J155" i="14" s="1"/>
  <c r="J156" i="14" a="1"/>
  <c r="J156" i="14" s="1"/>
  <c r="J188" i="14" a="1"/>
  <c r="J188" i="14" s="1"/>
  <c r="J18" i="14" a="1"/>
  <c r="J18" i="14" s="1"/>
  <c r="J80" i="14" a="1"/>
  <c r="J80" i="14" s="1"/>
  <c r="J150" i="14" a="1"/>
  <c r="J150" i="14" s="1"/>
  <c r="J81" i="14" a="1"/>
  <c r="J81" i="14" s="1"/>
  <c r="J87" i="14" a="1"/>
  <c r="J87" i="14" s="1"/>
  <c r="J163" i="14" a="1"/>
  <c r="J163" i="14" s="1"/>
  <c r="J30" i="14" a="1"/>
  <c r="J30" i="14" s="1"/>
  <c r="J183" i="14" a="1"/>
  <c r="J183" i="14" s="1"/>
  <c r="J165" i="14" a="1"/>
  <c r="J165" i="14" s="1"/>
  <c r="J32" i="14" a="1"/>
  <c r="J32" i="14" s="1"/>
  <c r="J136" i="14" a="1"/>
  <c r="J136" i="14" s="1"/>
  <c r="J20" i="14" a="1"/>
  <c r="J20" i="14" s="1"/>
  <c r="J185" i="14" a="1"/>
  <c r="J185" i="14" s="1"/>
  <c r="J153" i="14" a="1"/>
  <c r="J153" i="14" s="1"/>
  <c r="J173" i="14" a="1"/>
  <c r="J173" i="14" s="1"/>
  <c r="J192" i="14" a="1"/>
  <c r="J192" i="14" s="1"/>
  <c r="J159" i="14" a="1"/>
  <c r="J159" i="14" s="1"/>
  <c r="J128" i="14" a="1"/>
  <c r="J128" i="14" s="1"/>
  <c r="J182" i="14" a="1"/>
  <c r="J182" i="14" s="1"/>
  <c r="J169" i="14" a="1"/>
  <c r="J169" i="14" s="1"/>
  <c r="J190" i="14" a="1"/>
  <c r="J190" i="14" s="1"/>
  <c r="J82" i="14" a="1"/>
  <c r="J82" i="14" s="1"/>
  <c r="J140" i="14" a="1"/>
  <c r="J140" i="14" s="1"/>
  <c r="J127" i="14" a="1"/>
  <c r="J127" i="14" s="1"/>
  <c r="J27" i="14" a="1"/>
  <c r="J27" i="14" s="1"/>
  <c r="J180" i="14" a="1"/>
  <c r="J180" i="14" s="1"/>
  <c r="J200" i="14" a="1"/>
  <c r="J200" i="14" s="1"/>
  <c r="J111" i="14" a="1"/>
  <c r="J111" i="14" s="1"/>
  <c r="J25" i="14" a="1"/>
  <c r="J25" i="14" s="1"/>
  <c r="J115" i="14" a="1"/>
  <c r="J115" i="14" s="1"/>
  <c r="J114" i="14" a="1"/>
  <c r="J114" i="14" s="1"/>
  <c r="J63" i="14" a="1"/>
  <c r="J63" i="14" s="1"/>
  <c r="J109" i="14" a="1"/>
  <c r="J109" i="14" s="1"/>
  <c r="J201" i="14" a="1"/>
  <c r="J201" i="14" s="1"/>
  <c r="J124" i="14" a="1"/>
  <c r="J124" i="14" s="1"/>
  <c r="J75" i="14" a="1"/>
  <c r="J75" i="14" s="1"/>
  <c r="J26" i="14" a="1"/>
  <c r="J26" i="14" s="1"/>
  <c r="J61" i="14" a="1"/>
  <c r="J61" i="14" s="1"/>
  <c r="J199" i="14" a="1"/>
  <c r="J199" i="14" s="1"/>
  <c r="J197" i="14" a="1"/>
  <c r="J197" i="14" s="1"/>
  <c r="F17" i="73" l="1"/>
  <c r="K16" i="73"/>
  <c r="T17" i="72"/>
  <c r="K174" i="14" a="1"/>
  <c r="K174" i="14" s="1"/>
  <c r="K173" i="14" a="1"/>
  <c r="K173" i="14" s="1"/>
  <c r="K201" i="14" a="1"/>
  <c r="K201" i="14" s="1"/>
  <c r="K202" i="14" a="1"/>
  <c r="K202" i="14" s="1"/>
  <c r="K216" i="14" a="1"/>
  <c r="K216" i="14" s="1"/>
  <c r="K215" i="14" a="1"/>
  <c r="K215" i="14" s="1"/>
  <c r="K209" i="14" a="1"/>
  <c r="K209" i="14" s="1"/>
  <c r="K208" i="14" a="1"/>
  <c r="K208" i="14" s="1"/>
  <c r="K222" i="14" a="1"/>
  <c r="K222" i="14" s="1"/>
  <c r="K223" i="14" a="1"/>
  <c r="K223" i="14" s="1"/>
  <c r="K36" i="14" a="1"/>
  <c r="K36" i="14" s="1"/>
  <c r="K167" i="14" a="1"/>
  <c r="K167" i="14" s="1"/>
  <c r="K156" i="14" a="1"/>
  <c r="K156" i="14" s="1"/>
  <c r="K44" i="14" a="1"/>
  <c r="K44" i="14" s="1"/>
  <c r="K154" i="14" a="1"/>
  <c r="K154" i="14" s="1"/>
  <c r="K37" i="14" a="1"/>
  <c r="K37" i="14" s="1"/>
  <c r="K40" i="14" a="1"/>
  <c r="K40" i="14" s="1"/>
  <c r="K49" i="14" a="1"/>
  <c r="K49" i="14" s="1"/>
  <c r="K155" i="14" a="1"/>
  <c r="K155" i="14" s="1"/>
  <c r="K45" i="14" a="1"/>
  <c r="K45" i="14" s="1"/>
  <c r="K33" i="14" a="1"/>
  <c r="K33" i="14" s="1"/>
  <c r="K158" i="14" a="1"/>
  <c r="K158" i="14" s="1"/>
  <c r="K41" i="14" a="1"/>
  <c r="K41" i="14" s="1"/>
  <c r="K50" i="14" a="1"/>
  <c r="K50" i="14" s="1"/>
  <c r="K169" i="14" a="1"/>
  <c r="K169" i="14" s="1"/>
  <c r="K42" i="14" a="1"/>
  <c r="K42" i="14" s="1"/>
  <c r="K165" i="14" a="1"/>
  <c r="K165" i="14" s="1"/>
  <c r="K46" i="14" a="1"/>
  <c r="K46" i="14" s="1"/>
  <c r="K163" i="14" a="1"/>
  <c r="K163" i="14" s="1"/>
  <c r="K230" i="14" a="1"/>
  <c r="K230" i="14" s="1"/>
  <c r="K17" i="14" a="1"/>
  <c r="K17" i="14" s="1"/>
  <c r="K19" i="14" a="1"/>
  <c r="K19" i="14" s="1"/>
  <c r="K52" i="14" a="1"/>
  <c r="K52" i="14" s="1"/>
  <c r="K43" i="14" a="1"/>
  <c r="K43" i="14" s="1"/>
  <c r="K162" i="14" a="1"/>
  <c r="K162" i="14" s="1"/>
  <c r="K35" i="14" a="1"/>
  <c r="K35" i="14" s="1"/>
  <c r="K47" i="14" a="1"/>
  <c r="K47" i="14" s="1"/>
  <c r="K168" i="14" a="1"/>
  <c r="K168" i="14" s="1"/>
  <c r="K160" i="14" a="1"/>
  <c r="K160" i="14" s="1"/>
  <c r="K27" i="14" a="1"/>
  <c r="K27" i="14" s="1"/>
  <c r="K172" i="14" a="1"/>
  <c r="K172" i="14" s="1"/>
  <c r="K164" i="14" a="1"/>
  <c r="K164" i="14" s="1"/>
  <c r="K39" i="14" a="1"/>
  <c r="K39" i="14" s="1"/>
  <c r="K159" i="14" a="1"/>
  <c r="K159" i="14" s="1"/>
  <c r="K157" i="14" a="1"/>
  <c r="K157" i="14" s="1"/>
  <c r="K161" i="14" a="1"/>
  <c r="K161" i="14" s="1"/>
  <c r="K48" i="14" a="1"/>
  <c r="K48" i="14" s="1"/>
  <c r="K166" i="14" a="1"/>
  <c r="K166" i="14" s="1"/>
  <c r="K26" i="14" a="1"/>
  <c r="K26" i="14" s="1"/>
  <c r="K229" i="14" a="1"/>
  <c r="K229" i="14" s="1"/>
  <c r="K18" i="14" a="1"/>
  <c r="K18" i="14" s="1"/>
  <c r="K38" i="14" a="1"/>
  <c r="K38" i="14" s="1"/>
  <c r="K20" i="14" a="1"/>
  <c r="K20" i="14" s="1"/>
  <c r="K34" i="14" a="1"/>
  <c r="K34" i="14" s="1"/>
  <c r="K231" i="14" a="1"/>
  <c r="K231" i="14" s="1"/>
  <c r="K51" i="14" a="1"/>
  <c r="K51" i="14" s="1"/>
  <c r="K171" i="14" a="1"/>
  <c r="K171" i="14" s="1"/>
  <c r="K170" i="14" a="1"/>
  <c r="K170" i="14" s="1"/>
  <c r="L17" i="33"/>
  <c r="K16" i="69"/>
  <c r="F17" i="71"/>
  <c r="K16" i="71"/>
  <c r="L17" i="71" s="1"/>
  <c r="B89" i="70" a="1"/>
  <c r="B138" i="71" a="1"/>
  <c r="B131" i="70" a="1"/>
  <c r="C154" i="71" a="1"/>
  <c r="K21" i="14" a="1"/>
  <c r="J188" i="70" a="1"/>
  <c r="B139" i="72" a="1"/>
  <c r="J79" i="70" a="1"/>
  <c r="B185" i="72" a="1"/>
  <c r="B153" i="68" a="1"/>
  <c r="K193" i="14" a="1"/>
  <c r="B180" i="69" a="1"/>
  <c r="B73" i="68" a="1"/>
  <c r="B37" i="69" a="1"/>
  <c r="B150" i="68" a="1"/>
  <c r="B59" i="69" a="1"/>
  <c r="B187" i="72" a="1"/>
  <c r="C122" i="73" a="1"/>
  <c r="J90" i="72" a="1"/>
  <c r="C80" i="71" a="1"/>
  <c r="K100" i="14" a="1"/>
  <c r="B79" i="69" a="1"/>
  <c r="C27" i="71" a="1"/>
  <c r="C35" i="69" a="1"/>
  <c r="B41" i="71" a="1"/>
  <c r="B142" i="73" a="1"/>
  <c r="C162" i="71" a="1"/>
  <c r="K123" i="14" a="1"/>
  <c r="B54" i="72" a="1"/>
  <c r="C121" i="69" a="1"/>
  <c r="C35" i="71" a="1"/>
  <c r="B38" i="70" a="1"/>
  <c r="B148" i="72" a="1"/>
  <c r="J221" i="72" a="1"/>
  <c r="C27" i="69" a="1"/>
  <c r="J216" i="14" a="1"/>
  <c r="C38" i="69" a="1"/>
  <c r="J201" i="70" a="1"/>
  <c r="C98" i="73" a="1"/>
  <c r="C160" i="73" a="1"/>
  <c r="B167" i="71" a="1"/>
  <c r="B22" i="68" a="1"/>
  <c r="B197" i="72" a="1"/>
  <c r="D170" i="70" a="1"/>
  <c r="B212" i="72" a="1"/>
  <c r="K186" i="14" a="1"/>
  <c r="B40" i="72" a="1"/>
  <c r="J32" i="72" a="1"/>
  <c r="B58" i="73" a="1"/>
  <c r="B111" i="71" a="1"/>
  <c r="K23" i="14" a="1"/>
  <c r="B179" i="72" a="1"/>
  <c r="B152" i="70" a="1"/>
  <c r="C127" i="71" a="1"/>
  <c r="C52" i="73" a="1"/>
  <c r="B146" i="68" a="1"/>
  <c r="K86" i="14" a="1"/>
  <c r="B129" i="72" a="1"/>
  <c r="K111" i="14" a="1"/>
  <c r="B80" i="71" a="1"/>
  <c r="C32" i="73" a="1"/>
  <c r="C57" i="71" a="1"/>
  <c r="K73" i="14" a="1"/>
  <c r="C89" i="69" a="1"/>
  <c r="B48" i="68" a="1"/>
  <c r="C185" i="69" a="1"/>
  <c r="B46" i="69" a="1"/>
  <c r="B141" i="70" a="1"/>
  <c r="B213" i="68" a="1"/>
  <c r="B96" i="70" a="1"/>
  <c r="B189" i="72" a="1"/>
  <c r="C50" i="71" a="1"/>
  <c r="B148" i="73" a="1"/>
  <c r="C164" i="71" a="1"/>
  <c r="K152" i="14" a="1"/>
  <c r="B226" i="70" a="1"/>
  <c r="C111" i="71" a="1"/>
  <c r="B196" i="70" a="1"/>
  <c r="C126" i="71" a="1"/>
  <c r="K140" i="14" a="1"/>
  <c r="B174" i="72" a="1"/>
  <c r="B149" i="68" a="1"/>
  <c r="K183" i="14" a="1"/>
  <c r="B127" i="69" a="1"/>
  <c r="J24" i="72" a="1"/>
  <c r="J159" i="70" a="1"/>
  <c r="B167" i="72" a="1"/>
  <c r="C81" i="73" a="1"/>
  <c r="B212" i="70" a="1"/>
  <c r="B165" i="68" a="1"/>
  <c r="B122" i="69" a="1"/>
  <c r="C45" i="71" a="1"/>
  <c r="C82" i="71" a="1"/>
  <c r="K137" i="14" a="1"/>
  <c r="B182" i="72" a="1"/>
  <c r="B20" i="69" a="1"/>
  <c r="B62" i="73" a="1"/>
  <c r="C41" i="71" a="1"/>
  <c r="C170" i="72" a="1"/>
  <c r="B69" i="68" a="1"/>
  <c r="J55" i="72" a="1"/>
  <c r="C154" i="73" a="1"/>
  <c r="K109" i="14" a="1"/>
  <c r="B184" i="72" a="1"/>
  <c r="B139" i="68" a="1"/>
  <c r="B23" i="72" a="1"/>
  <c r="J107" i="70" a="1"/>
  <c r="B96" i="72" a="1"/>
  <c r="C164" i="73" a="1"/>
  <c r="B161" i="69" a="1"/>
  <c r="K119" i="14" a="1"/>
  <c r="B130" i="72" a="1"/>
  <c r="K133" i="14" a="1"/>
  <c r="C184" i="69" a="1"/>
  <c r="C86" i="71" a="1"/>
  <c r="C55" i="69" a="1"/>
  <c r="J141" i="70" a="1"/>
  <c r="B80" i="73" a="1"/>
  <c r="B134" i="68" a="1"/>
  <c r="K196" i="14" a="1"/>
  <c r="B110" i="72" a="1"/>
  <c r="K190" i="14" a="1"/>
  <c r="B203" i="68" a="1"/>
  <c r="C134" i="73" a="1"/>
  <c r="B24" i="69" a="1"/>
  <c r="B217" i="70" a="1"/>
  <c r="B45" i="72" a="1"/>
  <c r="K130" i="14" a="1"/>
  <c r="C78" i="72" a="1"/>
  <c r="B65" i="71" a="1"/>
  <c r="B112" i="72" a="1"/>
  <c r="J37" i="14" a="1"/>
  <c r="C146" i="71" a="1"/>
  <c r="B26" i="68" a="1"/>
  <c r="B143" i="69" a="1"/>
  <c r="B203" i="72" a="1"/>
  <c r="B138" i="68" a="1"/>
  <c r="C88" i="73" a="1"/>
  <c r="C28" i="73" a="1"/>
  <c r="B61" i="68" a="1"/>
  <c r="C39" i="69" a="1"/>
  <c r="C96" i="71" a="1"/>
  <c r="K61" i="14" a="1"/>
  <c r="B37" i="73" a="1"/>
  <c r="B104" i="73" a="1"/>
  <c r="B76" i="69" a="1"/>
  <c r="B202" i="72" a="1"/>
  <c r="B101" i="70" a="1"/>
  <c r="B110" i="73" a="1"/>
  <c r="J62" i="72" a="1"/>
  <c r="J217" i="14" a="1"/>
  <c r="B91" i="68" a="1"/>
  <c r="B230" i="70" a="1"/>
  <c r="K189" i="14" a="1"/>
  <c r="B164" i="71" a="1"/>
  <c r="K101" i="14" a="1"/>
  <c r="B140" i="71" a="1"/>
  <c r="K22" i="14" a="1"/>
  <c r="C68" i="69" a="1"/>
  <c r="B124" i="68" a="1"/>
  <c r="B18" i="70" a="1"/>
  <c r="B181" i="69" a="1"/>
  <c r="J202" i="70" a="1"/>
  <c r="B172" i="69" a="1"/>
  <c r="J200" i="70" a="1"/>
  <c r="B94" i="73" a="1"/>
  <c r="C134" i="71" a="1"/>
  <c r="K221" i="14" a="1"/>
  <c r="B56" i="72" a="1"/>
  <c r="B100" i="68" a="1"/>
  <c r="J186" i="70" a="1"/>
  <c r="B122" i="72" a="1"/>
  <c r="B221" i="70" a="1"/>
  <c r="B176" i="72" a="1"/>
  <c r="B98" i="68" a="1"/>
  <c r="K84" i="14" a="1"/>
  <c r="B120" i="69" a="1"/>
  <c r="B133" i="68" a="1"/>
  <c r="B92" i="70" a="1"/>
  <c r="B187" i="68" a="1"/>
  <c r="B92" i="71" a="1"/>
  <c r="B44" i="73" a="1"/>
  <c r="B165" i="73" a="1"/>
  <c r="B225" i="70" a="1"/>
  <c r="B185" i="68" a="1"/>
  <c r="B68" i="70" a="1"/>
  <c r="C129" i="71" a="1"/>
  <c r="B63" i="72" a="1"/>
  <c r="B47" i="68" a="1"/>
  <c r="B132" i="73" a="1"/>
  <c r="B131" i="69" a="1"/>
  <c r="K178" i="14" a="1"/>
  <c r="B124" i="71" a="1"/>
  <c r="B116" i="73" a="1"/>
  <c r="B174" i="68" a="1"/>
  <c r="K199" i="14" a="1"/>
  <c r="C110" i="71" a="1"/>
  <c r="B20" i="68" a="1"/>
  <c r="J200" i="72" a="1"/>
  <c r="B183" i="69" a="1"/>
  <c r="B108" i="73" a="1"/>
  <c r="C69" i="71" a="1"/>
  <c r="J51" i="72" a="1"/>
  <c r="C148" i="71" a="1"/>
  <c r="C105" i="69" a="1"/>
  <c r="B105" i="68" a="1"/>
  <c r="K70" i="14" a="1"/>
  <c r="K128" i="14" a="1"/>
  <c r="B170" i="69" a="1"/>
  <c r="B190" i="72" a="1"/>
  <c r="B149" i="70" a="1"/>
  <c r="B57" i="73" a="1"/>
  <c r="C64" i="71" a="1"/>
  <c r="C137" i="69" a="1"/>
  <c r="B52" i="68" a="1"/>
  <c r="J220" i="72" a="1"/>
  <c r="B145" i="72" a="1"/>
  <c r="K54" i="14" a="1"/>
  <c r="B55" i="72" a="1"/>
  <c r="B60" i="68" a="1"/>
  <c r="B86" i="70" a="1"/>
  <c r="B85" i="69" a="1"/>
  <c r="B17" i="71" a="1"/>
  <c r="B120" i="70" a="1"/>
  <c r="C83" i="71" a="1"/>
  <c r="C118" i="69" a="1"/>
  <c r="B97" i="71" a="1"/>
  <c r="J213" i="14" a="1"/>
  <c r="B214" i="72" a="1"/>
  <c r="B63" i="68" a="1"/>
  <c r="K106" i="14" a="1"/>
  <c r="B168" i="69" a="1"/>
  <c r="B52" i="71" a="1"/>
  <c r="B17" i="72" a="1"/>
  <c r="B28" i="71" a="1"/>
  <c r="J39" i="72" a="1"/>
  <c r="C119" i="69" a="1"/>
  <c r="K93" i="14" a="1"/>
  <c r="B67" i="69" a="1"/>
  <c r="B228" i="68" a="1"/>
  <c r="B207" i="70" a="1"/>
  <c r="B124" i="70" a="1"/>
  <c r="B33" i="72" a="1"/>
  <c r="C128" i="73" a="1"/>
  <c r="C115" i="73" a="1"/>
  <c r="C39" i="71" a="1"/>
  <c r="B119" i="69" a="1"/>
  <c r="J146" i="70" a="1"/>
  <c r="B81" i="72" a="1"/>
  <c r="J37" i="72" a="1"/>
  <c r="B166" i="69" a="1"/>
  <c r="K117" i="14" a="1"/>
  <c r="B163" i="70" a="1"/>
  <c r="B190" i="68" a="1"/>
  <c r="B57" i="72" a="1"/>
  <c r="K77" i="14" a="1"/>
  <c r="C47" i="69" a="1"/>
  <c r="B158" i="68" a="1"/>
  <c r="B32" i="72" a="1"/>
  <c r="B31" i="68" a="1"/>
  <c r="K89" i="14" a="1"/>
  <c r="B64" i="69" a="1"/>
  <c r="J71" i="14" a="1"/>
  <c r="C153" i="71" a="1"/>
  <c r="K68" i="14" a="1"/>
  <c r="B97" i="72" a="1"/>
  <c r="B161" i="70" a="1"/>
  <c r="B156" i="69" a="1"/>
  <c r="K65" i="14" a="1"/>
  <c r="B44" i="68" a="1"/>
  <c r="B34" i="70" a="1"/>
  <c r="K103" i="14" a="1"/>
  <c r="J204" i="70" a="1"/>
  <c r="B155" i="73" a="1"/>
  <c r="B79" i="72" a="1"/>
  <c r="C177" i="69" a="1"/>
  <c r="B154" i="68" a="1"/>
  <c r="K197" i="14" a="1"/>
  <c r="B188" i="68" a="1"/>
  <c r="B114" i="69" a="1"/>
  <c r="J26" i="72" a="1"/>
  <c r="B178" i="70" a="1"/>
  <c r="B91" i="73" a="1"/>
  <c r="C136" i="73" a="1"/>
  <c r="C29" i="69" a="1"/>
  <c r="J206" i="14" a="1"/>
  <c r="B228" i="72" a="1"/>
  <c r="J50" i="14" a="1"/>
  <c r="C104" i="69" a="1"/>
  <c r="C34" i="71" a="1"/>
  <c r="C183" i="69" a="1"/>
  <c r="B158" i="70" a="1"/>
  <c r="B84" i="73" a="1"/>
  <c r="C54" i="69" a="1"/>
  <c r="C149" i="71" a="1"/>
  <c r="B53" i="72" a="1"/>
  <c r="B39" i="70" a="1"/>
  <c r="B174" i="70" a="1"/>
  <c r="C148" i="73" a="1"/>
  <c r="C108" i="71" a="1"/>
  <c r="K147" i="14" a="1"/>
  <c r="B217" i="72" a="1"/>
  <c r="B93" i="70" a="1"/>
  <c r="B82" i="71" a="1"/>
  <c r="B135" i="73" a="1"/>
  <c r="B167" i="68" a="1"/>
  <c r="B118" i="71" a="1"/>
  <c r="B158" i="69" a="1"/>
  <c r="B80" i="70" a="1"/>
  <c r="B36" i="73" a="1"/>
  <c r="B132" i="70" a="1"/>
  <c r="K182" i="14" a="1"/>
  <c r="B82" i="73" a="1"/>
  <c r="C78" i="68" a="1"/>
  <c r="C42" i="73" a="1"/>
  <c r="C100" i="69" a="1"/>
  <c r="J199" i="70" a="1"/>
  <c r="B148" i="69" a="1"/>
  <c r="B101" i="71" a="1"/>
  <c r="B42" i="70" a="1"/>
  <c r="B166" i="71" a="1"/>
  <c r="B144" i="70" a="1"/>
  <c r="B195" i="72" a="1"/>
  <c r="B19" i="68" a="1"/>
  <c r="J69" i="72" a="1"/>
  <c r="C142" i="69" a="1"/>
  <c r="K32" i="14" a="1"/>
  <c r="B115" i="69" a="1"/>
  <c r="B136" i="71" a="1"/>
  <c r="C138" i="73" a="1"/>
  <c r="C113" i="71" a="1"/>
  <c r="J74" i="14" a="1"/>
  <c r="B137" i="69" a="1"/>
  <c r="B136" i="68" a="1"/>
  <c r="B50" i="70" a="1"/>
  <c r="C180" i="69" a="1"/>
  <c r="C20" i="71" a="1"/>
  <c r="B131" i="71" a="1"/>
  <c r="B157" i="72" a="1"/>
  <c r="B55" i="71" a="1"/>
  <c r="K198" i="14" a="1"/>
  <c r="C123" i="71" a="1"/>
  <c r="B113" i="69" a="1"/>
  <c r="B70" i="71" a="1"/>
  <c r="J36" i="72" a="1"/>
  <c r="J36" i="14" a="1"/>
  <c r="C42" i="69" a="1"/>
  <c r="B208" i="68" a="1"/>
  <c r="B75" i="70" a="1"/>
  <c r="B181" i="68" a="1"/>
  <c r="J79" i="72" a="1"/>
  <c r="K151" i="14" a="1"/>
  <c r="B18" i="69" a="1"/>
  <c r="B169" i="68" a="1"/>
  <c r="K72" i="14" a="1"/>
  <c r="C51" i="69" a="1"/>
  <c r="K57" i="14" a="1"/>
  <c r="B147" i="70" a="1"/>
  <c r="B135" i="68" a="1"/>
  <c r="B21" i="72" a="1"/>
  <c r="J219" i="14" a="1"/>
  <c r="J45" i="14" a="1"/>
  <c r="K143" i="14" a="1"/>
  <c r="B66" i="69" a="1"/>
  <c r="K53" i="14" a="1"/>
  <c r="C116" i="69" a="1"/>
  <c r="J88" i="70" a="1"/>
  <c r="B79" i="68" a="1"/>
  <c r="C30" i="69" a="1"/>
  <c r="B119" i="73" a="1"/>
  <c r="J47" i="72" a="1"/>
  <c r="K85" i="14" a="1"/>
  <c r="C101" i="69" a="1"/>
  <c r="K95" i="14" a="1"/>
  <c r="K217" i="14" a="1"/>
  <c r="C91" i="69" a="1"/>
  <c r="K110" i="14" a="1"/>
  <c r="B99" i="69" a="1"/>
  <c r="C72" i="71" a="1"/>
  <c r="B123" i="70" a="1"/>
  <c r="B83" i="72" a="1"/>
  <c r="C25" i="71" a="1"/>
  <c r="B29" i="72" a="1"/>
  <c r="J205" i="70" a="1"/>
  <c r="B165" i="72" a="1"/>
  <c r="B216" i="68" a="1"/>
  <c r="J208" i="14" a="1"/>
  <c r="B155" i="69" a="1"/>
  <c r="B171" i="68" a="1"/>
  <c r="B139" i="70" a="1"/>
  <c r="B20" i="72" a="1"/>
  <c r="K132" i="14" a="1"/>
  <c r="B59" i="72" a="1"/>
  <c r="B196" i="68" a="1"/>
  <c r="B172" i="70" a="1"/>
  <c r="B89" i="69" a="1"/>
  <c r="J191" i="70" a="1"/>
  <c r="B146" i="69" a="1"/>
  <c r="B103" i="71" a="1"/>
  <c r="B70" i="73" a="1"/>
  <c r="C104" i="73" a="1"/>
  <c r="B139" i="71" a="1"/>
  <c r="B182" i="68" a="1"/>
  <c r="B39" i="72" a="1"/>
  <c r="B43" i="70" a="1"/>
  <c r="C155" i="71" a="1"/>
  <c r="K74" i="14" a="1"/>
  <c r="B81" i="68" a="1"/>
  <c r="B186" i="70" a="1"/>
  <c r="B118" i="69" a="1"/>
  <c r="K91" i="14" a="1"/>
  <c r="C115" i="69" a="1"/>
  <c r="C168" i="73" a="1"/>
  <c r="B89" i="68" a="1"/>
  <c r="B176" i="70" a="1"/>
  <c r="B33" i="69" a="1"/>
  <c r="K67" i="14" a="1"/>
  <c r="B86" i="69" a="1"/>
  <c r="B215" i="68" a="1"/>
  <c r="J169" i="70" a="1"/>
  <c r="B110" i="69" a="1"/>
  <c r="C64" i="73" a="1"/>
  <c r="C57" i="69" a="1"/>
  <c r="B106" i="68" a="1"/>
  <c r="B82" i="68" a="1"/>
  <c r="B206" i="70" a="1"/>
  <c r="B94" i="68" a="1"/>
  <c r="B22" i="69" a="1"/>
  <c r="B63" i="71" a="1"/>
  <c r="B54" i="69" a="1"/>
  <c r="B23" i="71" a="1"/>
  <c r="B39" i="68" a="1"/>
  <c r="K214" i="14" a="1"/>
  <c r="K24" i="14" a="1"/>
  <c r="B62" i="69" a="1"/>
  <c r="B130" i="68" a="1"/>
  <c r="B138" i="69" a="1"/>
  <c r="J197" i="70" a="1"/>
  <c r="B200" i="68" a="1"/>
  <c r="B162" i="69" a="1"/>
  <c r="B169" i="73" a="1"/>
  <c r="B73" i="72" a="1"/>
  <c r="B160" i="70" a="1"/>
  <c r="C46" i="69" a="1"/>
  <c r="J38" i="14" a="1"/>
  <c r="B207" i="68" a="1"/>
  <c r="B204" i="70" a="1"/>
  <c r="J73" i="72" a="1"/>
  <c r="J89" i="70" a="1"/>
  <c r="B123" i="73" a="1"/>
  <c r="C147" i="71" a="1"/>
  <c r="J94" i="70" a="1"/>
  <c r="K150" i="14" a="1"/>
  <c r="C26" i="71" a="1"/>
  <c r="C37" i="71" a="1"/>
  <c r="C95" i="73" a="1"/>
  <c r="J64" i="72" a="1"/>
  <c r="B158" i="73" a="1"/>
  <c r="C140" i="69" a="1"/>
  <c r="B93" i="68" a="1"/>
  <c r="B98" i="71" a="1"/>
  <c r="J181" i="70" a="1"/>
  <c r="K181" i="14" a="1"/>
  <c r="K135" i="14" a="1"/>
  <c r="C166" i="69" a="1"/>
  <c r="K118" i="14" a="1"/>
  <c r="B193" i="70" a="1"/>
  <c r="B155" i="71" a="1"/>
  <c r="J172" i="70" a="1"/>
  <c r="B137" i="72" a="1"/>
  <c r="C109" i="71" a="1"/>
  <c r="B86" i="73" a="1"/>
  <c r="B84" i="71" a="1"/>
  <c r="K185" i="14" a="1"/>
  <c r="B35" i="69" a="1"/>
  <c r="C139" i="68" a="1"/>
  <c r="B112" i="70" a="1"/>
  <c r="B130" i="69" a="1"/>
  <c r="J153" i="70" a="1"/>
  <c r="J33" i="72" a="1"/>
  <c r="B113" i="68" a="1"/>
  <c r="J58" i="72" a="1"/>
  <c r="B144" i="69" a="1"/>
  <c r="B73" i="70" a="1"/>
  <c r="C134" i="69" a="1"/>
  <c r="B73" i="71" a="1"/>
  <c r="B214" i="70" a="1"/>
  <c r="B18" i="72" a="1"/>
  <c r="B25" i="71" a="1"/>
  <c r="J73" i="14" a="1"/>
  <c r="B152" i="72" a="1"/>
  <c r="B179" i="68" a="1"/>
  <c r="J46" i="72" a="1"/>
  <c r="J90" i="70" a="1"/>
  <c r="B183" i="72" a="1"/>
  <c r="K149" i="14" a="1"/>
  <c r="B68" i="69" a="1"/>
  <c r="J228" i="70" a="1"/>
  <c r="B154" i="69" a="1"/>
  <c r="K127" i="14" a="1"/>
  <c r="C53" i="69" a="1"/>
  <c r="J44" i="14" a="1"/>
  <c r="C71" i="69" a="1"/>
  <c r="J155" i="70" a="1"/>
  <c r="B83" i="69" a="1"/>
  <c r="B37" i="68" a="1"/>
  <c r="B106" i="70" a="1"/>
  <c r="C108" i="69" a="1"/>
  <c r="K203" i="14" a="1"/>
  <c r="C84" i="69" a="1"/>
  <c r="K195" i="14" a="1"/>
  <c r="C17" i="71" a="1"/>
  <c r="C162" i="69" a="1"/>
  <c r="C149" i="69" a="1"/>
  <c r="J92" i="70" a="1"/>
  <c r="B136" i="69" a="1"/>
  <c r="B26" i="70" a="1"/>
  <c r="B147" i="71" a="1"/>
  <c r="C123" i="69" a="1"/>
  <c r="B218" i="72" a="1"/>
  <c r="B185" i="69" a="1"/>
  <c r="B142" i="69" a="1"/>
  <c r="B49" i="68" a="1"/>
  <c r="B87" i="70" a="1"/>
  <c r="B210" i="68" a="1"/>
  <c r="B41" i="69" a="1"/>
  <c r="C92" i="71" a="1"/>
  <c r="C61" i="69" a="1"/>
  <c r="C84" i="71" a="1"/>
  <c r="K115" i="14" a="1"/>
  <c r="B164" i="73" a="1"/>
  <c r="J214" i="14" a="1"/>
  <c r="C122" i="69" a="1"/>
  <c r="J46" i="14" a="1"/>
  <c r="B230" i="68" a="1"/>
  <c r="B79" i="70" a="1"/>
  <c r="B180" i="68" a="1"/>
  <c r="J104" i="70" a="1"/>
  <c r="B93" i="72" a="1"/>
  <c r="C89" i="71" a="1"/>
  <c r="C40" i="73" a="1"/>
  <c r="B223" i="72" a="1"/>
  <c r="J42" i="14" a="1"/>
  <c r="B168" i="71" a="1"/>
  <c r="B38" i="68" a="1"/>
  <c r="C70" i="69" a="1"/>
  <c r="C126" i="69" a="1"/>
  <c r="J198" i="70" a="1"/>
  <c r="B125" i="69" a="1"/>
  <c r="C76" i="71" a="1"/>
  <c r="K96" i="14" a="1"/>
  <c r="C168" i="69" a="1"/>
  <c r="C140" i="73" a="1"/>
  <c r="B159" i="69" a="1"/>
  <c r="C44" i="71" a="1"/>
  <c r="B109" i="70" a="1"/>
  <c r="C158" i="71" a="1"/>
  <c r="J97" i="70" a="1"/>
  <c r="B160" i="72" a="1"/>
  <c r="B165" i="71" a="1"/>
  <c r="B205" i="68" a="1"/>
  <c r="J28" i="72" a="1"/>
  <c r="C151" i="69" a="1"/>
  <c r="B162" i="73" a="1"/>
  <c r="B96" i="71" a="1"/>
  <c r="C68" i="73" a="1"/>
  <c r="B227" i="68" a="1"/>
  <c r="C69" i="69" a="1"/>
  <c r="B49" i="71" a="1"/>
  <c r="B81" i="70" a="1"/>
  <c r="B186" i="68" a="1"/>
  <c r="B66" i="70" a="1"/>
  <c r="B62" i="68" a="1"/>
  <c r="C182" i="69" a="1"/>
  <c r="B85" i="71" a="1"/>
  <c r="B173" i="70" a="1"/>
  <c r="B50" i="69" a="1"/>
  <c r="J189" i="70" a="1"/>
  <c r="C158" i="69" a="1"/>
  <c r="B201" i="68" a="1"/>
  <c r="B105" i="70" a="1"/>
  <c r="K28" i="14" a="1"/>
  <c r="B194" i="72" a="1"/>
  <c r="B35" i="70" a="1"/>
  <c r="C66" i="69" a="1"/>
  <c r="B59" i="71" a="1"/>
  <c r="C63" i="69" a="1"/>
  <c r="J86" i="70" a="1"/>
  <c r="B65" i="72" a="1"/>
  <c r="B62" i="70" a="1"/>
  <c r="C84" i="73" a="1"/>
  <c r="B100" i="71" a="1"/>
  <c r="C171" i="69" a="1"/>
  <c r="C163" i="69" a="1"/>
  <c r="J167" i="70" a="1"/>
  <c r="C170" i="69" a="1"/>
  <c r="B88" i="70" a="1"/>
  <c r="B84" i="72" a="1"/>
  <c r="C130" i="69" a="1"/>
  <c r="J84" i="72" a="1"/>
  <c r="B17" i="69" a="1"/>
  <c r="B231" i="68" a="1"/>
  <c r="B24" i="68" a="1"/>
  <c r="B60" i="70" a="1"/>
  <c r="B122" i="68" a="1"/>
  <c r="C148" i="69" a="1"/>
  <c r="C36" i="71" a="1"/>
  <c r="B96" i="68" a="1"/>
  <c r="B191" i="70" a="1"/>
  <c r="K105" i="14" a="1"/>
  <c r="J60" i="14" a="1"/>
  <c r="B21" i="73" a="1"/>
  <c r="B93" i="71" a="1"/>
  <c r="B89" i="71" a="1"/>
  <c r="J52" i="72" a="1"/>
  <c r="J217" i="72" a="1"/>
  <c r="B211" i="68" a="1"/>
  <c r="J81" i="72" a="1"/>
  <c r="B100" i="70" a="1"/>
  <c r="C36" i="69" a="1"/>
  <c r="B196" i="72" a="1"/>
  <c r="B50" i="73" a="1"/>
  <c r="C78" i="69" a="1"/>
  <c r="J175" i="70" a="1"/>
  <c r="B88" i="73" a="1"/>
  <c r="B108" i="72" a="1"/>
  <c r="C87" i="73" a="1"/>
  <c r="K31" i="14" a="1"/>
  <c r="B225" i="72" a="1"/>
  <c r="B218" i="70" a="1"/>
  <c r="C179" i="69" a="1"/>
  <c r="B118" i="72" a="1"/>
  <c r="B124" i="72" a="1"/>
  <c r="B192" i="68" a="1"/>
  <c r="B99" i="70" a="1"/>
  <c r="B53" i="71" a="1"/>
  <c r="K226" i="14" a="1"/>
  <c r="J91" i="72" a="1"/>
  <c r="K175" i="14" a="1"/>
  <c r="C132" i="69" a="1"/>
  <c r="J195" i="70" a="1"/>
  <c r="B73" i="69" a="1"/>
  <c r="C59" i="71" a="1"/>
  <c r="J226" i="72" a="1"/>
  <c r="B100" i="72" a="1"/>
  <c r="C124" i="73" a="1"/>
  <c r="B74" i="72" a="1"/>
  <c r="B184" i="68" a="1"/>
  <c r="B213" i="72" a="1"/>
  <c r="B226" i="68" a="1"/>
  <c r="B47" i="70" a="1"/>
  <c r="C175" i="69" a="1"/>
  <c r="C46" i="71" a="1"/>
  <c r="B36" i="70" a="1"/>
  <c r="C160" i="71" a="1"/>
  <c r="J59" i="14" a="1"/>
  <c r="B134" i="69" a="1"/>
  <c r="K213" i="14" a="1"/>
  <c r="B117" i="70" a="1"/>
  <c r="B127" i="71" a="1"/>
  <c r="J99" i="70" a="1"/>
  <c r="B27" i="72" a="1"/>
  <c r="C91" i="71" a="1"/>
  <c r="B42" i="73" a="1"/>
  <c r="B117" i="72" a="1"/>
  <c r="C103" i="69" a="1"/>
  <c r="J205" i="14" a="1"/>
  <c r="C19" i="69" a="1"/>
  <c r="K56" i="14" a="1"/>
  <c r="B119" i="72" a="1"/>
  <c r="K194" i="14" a="1"/>
  <c r="C78" i="70" a="1"/>
  <c r="B185" i="70" a="1"/>
  <c r="B133" i="71" a="1"/>
  <c r="B17" i="70" a="1"/>
  <c r="C144" i="69" a="1"/>
  <c r="J196" i="70" a="1"/>
  <c r="B197" i="68" a="1"/>
  <c r="D78" i="70" a="1"/>
  <c r="B169" i="71" a="1"/>
  <c r="B104" i="69" a="1"/>
  <c r="B133" i="69" a="1"/>
  <c r="C78" i="71" a="1"/>
  <c r="B98" i="70" a="1"/>
  <c r="B162" i="68" a="1"/>
  <c r="B165" i="70" a="1"/>
  <c r="B126" i="68" a="1"/>
  <c r="B178" i="68" a="1"/>
  <c r="J84" i="70" a="1"/>
  <c r="B82" i="70" a="1"/>
  <c r="B143" i="71" a="1"/>
  <c r="B56" i="70" a="1"/>
  <c r="B50" i="71" a="1"/>
  <c r="J99" i="72" a="1"/>
  <c r="J203" i="70" a="1"/>
  <c r="B87" i="71" a="1"/>
  <c r="C118" i="73" a="1"/>
  <c r="B168" i="70" a="1"/>
  <c r="B105" i="69" a="1"/>
  <c r="C88" i="71" a="1"/>
  <c r="C176" i="69" a="1"/>
  <c r="J162" i="70" a="1"/>
  <c r="C139" i="72" a="1"/>
  <c r="B102" i="70" a="1"/>
  <c r="B140" i="73" a="1"/>
  <c r="B103" i="70" a="1"/>
  <c r="B58" i="69" a="1"/>
  <c r="C111" i="69" a="1"/>
  <c r="B146" i="70" a="1"/>
  <c r="C178" i="69" a="1"/>
  <c r="B138" i="70" a="1"/>
  <c r="C120" i="71" a="1"/>
  <c r="B173" i="69" a="1"/>
  <c r="C150" i="71" a="1"/>
  <c r="B131" i="68" a="1"/>
  <c r="C133" i="69" a="1"/>
  <c r="J85" i="72" a="1"/>
  <c r="J53" i="72" a="1"/>
  <c r="J215" i="72" a="1"/>
  <c r="B71" i="70" a="1"/>
  <c r="K122" i="14" a="1"/>
  <c r="B45" i="69" a="1"/>
  <c r="J52" i="14" a="1"/>
  <c r="B40" i="71" a="1"/>
  <c r="B231" i="70" a="1"/>
  <c r="J45" i="72" a="1"/>
  <c r="C60" i="71" a="1"/>
  <c r="C23" i="69" a="1"/>
  <c r="B222" i="72" a="1"/>
  <c r="B166" i="72" a="1"/>
  <c r="B55" i="68" a="1"/>
  <c r="K180" i="14" a="1"/>
  <c r="B224" i="68" a="1"/>
  <c r="C127" i="69" a="1"/>
  <c r="K136" i="14" a="1"/>
  <c r="C67" i="69" a="1"/>
  <c r="C143" i="71" a="1"/>
  <c r="C94" i="73" a="1"/>
  <c r="B143" i="72" a="1"/>
  <c r="C52" i="71" a="1"/>
  <c r="B134" i="73" a="1"/>
  <c r="B189" i="68" a="1"/>
  <c r="C90" i="73" a="1"/>
  <c r="B107" i="69" a="1"/>
  <c r="J87" i="70" a="1"/>
  <c r="B107" i="70" a="1"/>
  <c r="B129" i="71" a="1"/>
  <c r="J108" i="70" a="1"/>
  <c r="B68" i="72" a="1"/>
  <c r="C170" i="68" a="1"/>
  <c r="B164" i="70" a="1"/>
  <c r="B84" i="68" a="1"/>
  <c r="B140" i="70" a="1"/>
  <c r="B132" i="72" a="1"/>
  <c r="C61" i="71" a="1"/>
  <c r="J86" i="72" a="1"/>
  <c r="B116" i="72" a="1"/>
  <c r="B126" i="73" a="1"/>
  <c r="K200" i="14" a="1"/>
  <c r="B167" i="69" a="1"/>
  <c r="B217" i="68" a="1"/>
  <c r="B205" i="70" a="1"/>
  <c r="B43" i="68" a="1"/>
  <c r="B85" i="72" a="1"/>
  <c r="K228" i="14" a="1"/>
  <c r="C119" i="71" a="1"/>
  <c r="B203" i="70" a="1"/>
  <c r="B192" i="72" a="1"/>
  <c r="B25" i="73" a="1"/>
  <c r="C161" i="69" a="1"/>
  <c r="K25" i="14" a="1"/>
  <c r="C77" i="69" a="1"/>
  <c r="J207" i="70" a="1"/>
  <c r="B131" i="72" a="1"/>
  <c r="B63" i="70" a="1"/>
  <c r="B220" i="70" a="1"/>
  <c r="B161" i="71" a="1"/>
  <c r="J154" i="70" a="1"/>
  <c r="C56" i="69" a="1"/>
  <c r="K99" i="14" a="1"/>
  <c r="B132" i="69" a="1"/>
  <c r="B70" i="69" a="1"/>
  <c r="B61" i="73" a="1"/>
  <c r="J140" i="70" a="1"/>
  <c r="B136" i="72" a="1"/>
  <c r="J184" i="70" a="1"/>
  <c r="B134" i="71" a="1"/>
  <c r="C86" i="73" a="1"/>
  <c r="C55" i="73" a="1"/>
  <c r="B224" i="72" a="1"/>
  <c r="B30" i="68" a="1"/>
  <c r="J92" i="72" a="1"/>
  <c r="B202" i="70" a="1"/>
  <c r="B46" i="72" a="1"/>
  <c r="B184" i="70" a="1"/>
  <c r="B78" i="71" a="1"/>
  <c r="C30" i="73" a="1"/>
  <c r="J149" i="70" a="1"/>
  <c r="C132" i="71" a="1"/>
  <c r="B164" i="72" a="1"/>
  <c r="B77" i="70" a="1"/>
  <c r="C131" i="69" a="1"/>
  <c r="B31" i="71" a="1"/>
  <c r="C81" i="69" a="1"/>
  <c r="B24" i="70" a="1"/>
  <c r="B44" i="72" a="1"/>
  <c r="B152" i="69" a="1"/>
  <c r="B28" i="73" a="1"/>
  <c r="C174" i="69" a="1"/>
  <c r="C90" i="71" a="1"/>
  <c r="K66" i="14" a="1"/>
  <c r="J210" i="14" a="1"/>
  <c r="B67" i="68" a="1"/>
  <c r="B115" i="72" a="1"/>
  <c r="B102" i="68" a="1"/>
  <c r="C97" i="69" a="1"/>
  <c r="B195" i="68" a="1"/>
  <c r="C125" i="71" a="1"/>
  <c r="J103" i="70" a="1"/>
  <c r="B125" i="68" a="1"/>
  <c r="B88" i="72" a="1"/>
  <c r="B190" i="70" a="1"/>
  <c r="K224" i="14" a="1"/>
  <c r="K81" i="14" a="1"/>
  <c r="C28" i="71" a="1"/>
  <c r="B194" i="68" a="1"/>
  <c r="B93" i="69" a="1"/>
  <c r="K58" i="14" a="1"/>
  <c r="B68" i="71" a="1"/>
  <c r="B219" i="70" a="1"/>
  <c r="B40" i="73" a="1"/>
  <c r="C104" i="71" a="1"/>
  <c r="B38" i="69" a="1"/>
  <c r="B95" i="72" a="1"/>
  <c r="C112" i="73" a="1"/>
  <c r="C52" i="69" a="1"/>
  <c r="B118" i="68" a="1"/>
  <c r="C60" i="73" a="1"/>
  <c r="B85" i="73" a="1"/>
  <c r="J77" i="72" a="1"/>
  <c r="J157" i="70" a="1"/>
  <c r="J151" i="70" a="1"/>
  <c r="B41" i="68" a="1"/>
  <c r="B76" i="70" a="1"/>
  <c r="B117" i="68" a="1"/>
  <c r="B166" i="70" a="1"/>
  <c r="B34" i="72" a="1"/>
  <c r="C22" i="71" a="1"/>
  <c r="C96" i="73" a="1"/>
  <c r="B135" i="71" a="1"/>
  <c r="K184" i="14" a="1"/>
  <c r="C82" i="69" a="1"/>
  <c r="J47" i="14" a="1"/>
  <c r="B117" i="69" a="1"/>
  <c r="B99" i="71" a="1"/>
  <c r="B84" i="70" a="1"/>
  <c r="B49" i="72" a="1"/>
  <c r="B62" i="71" a="1"/>
  <c r="J65" i="72" a="1"/>
  <c r="C125" i="69" a="1"/>
  <c r="B69" i="70" a="1"/>
  <c r="B43" i="69" a="1"/>
  <c r="C31" i="71" a="1"/>
  <c r="J27" i="72" a="1"/>
  <c r="B144" i="71" a="1"/>
  <c r="B96" i="73" a="1"/>
  <c r="B70" i="72" a="1"/>
  <c r="C54" i="71" a="1"/>
  <c r="B116" i="68" a="1"/>
  <c r="B25" i="70" a="1"/>
  <c r="B77" i="68" a="1"/>
  <c r="J187" i="70" a="1"/>
  <c r="C44" i="69" a="1"/>
  <c r="B112" i="73" a="1"/>
  <c r="B142" i="68" a="1"/>
  <c r="B154" i="73" a="1"/>
  <c r="B36" i="71" a="1"/>
  <c r="J66" i="72" a="1"/>
  <c r="B109" i="73" a="1"/>
  <c r="B21" i="70" a="1"/>
  <c r="B156" i="68" a="1"/>
  <c r="C21" i="69" a="1"/>
  <c r="C73" i="71" a="1"/>
  <c r="B24" i="73" a="1"/>
  <c r="B156" i="72" a="1"/>
  <c r="J177" i="70" a="1"/>
  <c r="B198" i="72" a="1"/>
  <c r="C53" i="73" a="1"/>
  <c r="B149" i="69" a="1"/>
  <c r="K120" i="14" a="1"/>
  <c r="B69" i="69" a="1"/>
  <c r="B179" i="70" a="1"/>
  <c r="C145" i="73" a="1"/>
  <c r="C47" i="71" a="1"/>
  <c r="J68" i="72" a="1"/>
  <c r="C49" i="71" a="1"/>
  <c r="B51" i="72" a="1"/>
  <c r="J152" i="70" a="1"/>
  <c r="B153" i="73" a="1"/>
  <c r="K114" i="14" a="1"/>
  <c r="C73" i="69" a="1"/>
  <c r="B89" i="73" a="1"/>
  <c r="J193" i="70" a="1"/>
  <c r="B121" i="72" a="1"/>
  <c r="J160" i="70" a="1"/>
  <c r="B162" i="71" a="1"/>
  <c r="C114" i="73" a="1"/>
  <c r="B87" i="73" a="1"/>
  <c r="J43" i="72" a="1"/>
  <c r="J211" i="14" a="1"/>
  <c r="J102" i="70" a="1"/>
  <c r="B41" i="70" a="1"/>
  <c r="B115" i="71" a="1"/>
  <c r="B37" i="70" a="1"/>
  <c r="C23" i="71" a="1"/>
  <c r="J196" i="72" a="1"/>
  <c r="B113" i="70" a="1"/>
  <c r="C40" i="71" a="1"/>
  <c r="B74" i="69" a="1"/>
  <c r="J50" i="72" a="1"/>
  <c r="B33" i="68" a="1"/>
  <c r="C80" i="69" a="1"/>
  <c r="C83" i="69" a="1"/>
  <c r="C146" i="73" a="1"/>
  <c r="B102" i="69" a="1"/>
  <c r="B137" i="70" a="1"/>
  <c r="C17" i="69" a="1"/>
  <c r="B87" i="72" a="1"/>
  <c r="C69" i="73" a="1"/>
  <c r="B221" i="68" a="1"/>
  <c r="B152" i="73" a="1"/>
  <c r="J174" i="70" a="1"/>
  <c r="B166" i="68" a="1"/>
  <c r="B85" i="68" a="1"/>
  <c r="C34" i="73" a="1"/>
  <c r="B145" i="69" a="1"/>
  <c r="B51" i="70" a="1"/>
  <c r="B159" i="68" a="1"/>
  <c r="B152" i="71" a="1"/>
  <c r="J88" i="72" a="1"/>
  <c r="B119" i="68" a="1"/>
  <c r="B43" i="72" a="1"/>
  <c r="B85" i="70" a="1"/>
  <c r="B46" i="68" a="1"/>
  <c r="C114" i="71" a="1"/>
  <c r="C141" i="69" a="1"/>
  <c r="B39" i="69" a="1"/>
  <c r="B67" i="71" a="1"/>
  <c r="B118" i="73" a="1"/>
  <c r="B227" i="70" a="1"/>
  <c r="B166" i="73" a="1"/>
  <c r="C63" i="73" a="1"/>
  <c r="B111" i="72" a="1"/>
  <c r="B102" i="73" a="1"/>
  <c r="B109" i="69" a="1"/>
  <c r="K219" i="14" a="1"/>
  <c r="C71" i="71" a="1"/>
  <c r="B192" i="70" a="1"/>
  <c r="K71" i="14" a="1"/>
  <c r="B140" i="69" a="1"/>
  <c r="B42" i="68" a="1"/>
  <c r="C51" i="73" a="1"/>
  <c r="B63" i="69" a="1"/>
  <c r="C139" i="71" a="1"/>
  <c r="B20" i="71" a="1"/>
  <c r="B32" i="68" a="1"/>
  <c r="B45" i="70" a="1"/>
  <c r="B111" i="69" a="1"/>
  <c r="C117" i="69" a="1"/>
  <c r="C99" i="69" a="1"/>
  <c r="J229" i="70" a="1"/>
  <c r="B65" i="69" a="1"/>
  <c r="J158" i="70" a="1"/>
  <c r="C48" i="73" a="1"/>
  <c r="C106" i="71" a="1"/>
  <c r="J58" i="14" a="1"/>
  <c r="B207" i="72" a="1"/>
  <c r="B54" i="68" a="1"/>
  <c r="C49" i="69" a="1"/>
  <c r="B40" i="68" a="1"/>
  <c r="B30" i="70" a="1"/>
  <c r="B151" i="72" a="1"/>
  <c r="B32" i="71" a="1"/>
  <c r="J59" i="72" a="1"/>
  <c r="B146" i="71" a="1"/>
  <c r="K144" i="14" a="1"/>
  <c r="B94" i="69" a="1"/>
  <c r="J51" i="14" a="1"/>
  <c r="B88" i="69" a="1"/>
  <c r="B114" i="71" a="1"/>
  <c r="B66" i="73" a="1"/>
  <c r="B80" i="72" a="1"/>
  <c r="C24" i="71" a="1"/>
  <c r="C100" i="73" a="1"/>
  <c r="B137" i="71" a="1"/>
  <c r="B57" i="68" a="1"/>
  <c r="B133" i="70" a="1"/>
  <c r="C143" i="69" a="1"/>
  <c r="K134" i="14" a="1"/>
  <c r="C167" i="69" a="1"/>
  <c r="K107" i="14" a="1"/>
  <c r="B87" i="69" a="1"/>
  <c r="B176" i="69" a="1"/>
  <c r="C121" i="71" a="1"/>
  <c r="C72" i="73" a="1"/>
  <c r="B29" i="73" a="1"/>
  <c r="J78" i="70" a="1"/>
  <c r="B106" i="69" a="1"/>
  <c r="B126" i="70" a="1"/>
  <c r="C157" i="71" a="1"/>
  <c r="C108" i="73" a="1"/>
  <c r="K116" i="14" a="1"/>
  <c r="B64" i="71" a="1"/>
  <c r="J214" i="72" a="1"/>
  <c r="B137" i="73" a="1"/>
  <c r="B32" i="70" a="1"/>
  <c r="B209" i="68" a="1"/>
  <c r="B52" i="70" a="1"/>
  <c r="J106" i="70" a="1"/>
  <c r="C93" i="73" a="1"/>
  <c r="B130" i="71" a="1"/>
  <c r="C82" i="73" a="1"/>
  <c r="B132" i="71" a="1"/>
  <c r="J76" i="72" a="1"/>
  <c r="B171" i="69" a="1"/>
  <c r="B117" i="73" a="1"/>
  <c r="B35" i="68" a="1"/>
  <c r="B188" i="70" a="1"/>
  <c r="J56" i="72" a="1"/>
  <c r="C75" i="71" a="1"/>
  <c r="B26" i="73" a="1"/>
  <c r="C77" i="71" a="1"/>
  <c r="B229" i="72" a="1"/>
  <c r="J218" i="14" a="1"/>
  <c r="J67" i="72" a="1"/>
  <c r="J55" i="14" a="1"/>
  <c r="B53" i="69" a="1"/>
  <c r="C33" i="73" a="1"/>
  <c r="B57" i="70" a="1"/>
  <c r="B146" i="72" a="1"/>
  <c r="B150" i="70" a="1"/>
  <c r="B106" i="71" a="1"/>
  <c r="C58" i="73" a="1"/>
  <c r="C21" i="73" a="1"/>
  <c r="B50" i="72" a="1"/>
  <c r="B115" i="70" a="1"/>
  <c r="C144" i="73" a="1"/>
  <c r="B128" i="69" a="1"/>
  <c r="B42" i="69" a="1"/>
  <c r="B228" i="70" a="1"/>
  <c r="C144" i="71" a="1"/>
  <c r="B108" i="70" a="1"/>
  <c r="J23" i="72" a="1"/>
  <c r="C85" i="69" a="1"/>
  <c r="J82" i="72" a="1"/>
  <c r="C167" i="73" a="1"/>
  <c r="B96" i="69" a="1"/>
  <c r="K30" i="14" a="1"/>
  <c r="B72" i="71" a="1"/>
  <c r="B55" i="69" a="1"/>
  <c r="B23" i="69" a="1"/>
  <c r="B43" i="71" a="1"/>
  <c r="C135" i="69" a="1"/>
  <c r="B201" i="70" a="1"/>
  <c r="B32" i="69" a="1"/>
  <c r="B231" i="72" a="1"/>
  <c r="B101" i="73" a="1"/>
  <c r="B72" i="69" a="1"/>
  <c r="K177" i="14" a="1"/>
  <c r="J145" i="70" a="1"/>
  <c r="K79" i="14" a="1"/>
  <c r="B86" i="71" a="1"/>
  <c r="C86" i="69" a="1"/>
  <c r="B179" i="69" a="1"/>
  <c r="B194" i="70" a="1"/>
  <c r="C99" i="71" a="1"/>
  <c r="C95" i="71" a="1"/>
  <c r="J25" i="72" a="1"/>
  <c r="B141" i="71" a="1"/>
  <c r="K108" i="14" a="1"/>
  <c r="B28" i="68" a="1"/>
  <c r="C43" i="73" a="1"/>
  <c r="C21" i="71" a="1"/>
  <c r="D139" i="70" a="1"/>
  <c r="B23" i="73" a="1"/>
  <c r="N17" i="70" a="1"/>
  <c r="K176" i="14" a="1"/>
  <c r="B145" i="71" a="1"/>
  <c r="B78" i="69" a="1"/>
  <c r="B19" i="71" a="1"/>
  <c r="C24" i="69" a="1"/>
  <c r="J82" i="70" a="1"/>
  <c r="B45" i="71" a="1"/>
  <c r="C35" i="73" a="1"/>
  <c r="K218" i="14" a="1"/>
  <c r="B67" i="70" a="1"/>
  <c r="C71" i="73" a="1"/>
  <c r="C62" i="71" a="1"/>
  <c r="B70" i="68" a="1"/>
  <c r="J80" i="72" a="1"/>
  <c r="B110" i="71" a="1"/>
  <c r="B160" i="71" a="1"/>
  <c r="B48" i="72" a="1"/>
  <c r="C48" i="69" a="1"/>
  <c r="B101" i="69" a="1"/>
  <c r="J161" i="70" a="1"/>
  <c r="B54" i="70" a="1"/>
  <c r="J93" i="70" a="1"/>
  <c r="B173" i="68" a="1"/>
  <c r="C124" i="71" a="1"/>
  <c r="J72" i="72" a="1"/>
  <c r="B220" i="68" a="1"/>
  <c r="J101" i="70" a="1"/>
  <c r="K83" i="14" a="1"/>
  <c r="J39" i="14" a="1"/>
  <c r="B47" i="72" a="1"/>
  <c r="J63" i="72" a="1"/>
  <c r="C137" i="71" a="1"/>
  <c r="K142" i="14" a="1"/>
  <c r="J226" i="70" a="1"/>
  <c r="B33" i="70" a="1"/>
  <c r="C155" i="69" a="1"/>
  <c r="B72" i="68" a="1"/>
  <c r="C153" i="73" a="1"/>
  <c r="B51" i="73" a="1"/>
  <c r="C87" i="71" a="1"/>
  <c r="C150" i="73" a="1"/>
  <c r="B138" i="72" a="1"/>
  <c r="B142" i="72" a="1"/>
  <c r="B120" i="72" a="1"/>
  <c r="B121" i="71" a="1"/>
  <c r="B26" i="72" a="1"/>
  <c r="C17" i="73" a="1"/>
  <c r="B27" i="69" a="1"/>
  <c r="J218" i="72" a="1"/>
  <c r="B144" i="72" a="1"/>
  <c r="B109" i="72" a="1"/>
  <c r="B53" i="70" a="1"/>
  <c r="C94" i="69" a="1"/>
  <c r="J171" i="70" a="1"/>
  <c r="B133" i="72" a="1"/>
  <c r="C76" i="69" a="1"/>
  <c r="K75" i="14" a="1"/>
  <c r="J18" i="72" a="1"/>
  <c r="B123" i="68" a="1"/>
  <c r="B177" i="69" a="1"/>
  <c r="C165" i="73" a="1"/>
  <c r="B104" i="71" a="1"/>
  <c r="B22" i="73" a="1"/>
  <c r="C75" i="73" a="1"/>
  <c r="B167" i="70" a="1"/>
  <c r="C26" i="69" a="1"/>
  <c r="J204" i="14" a="1"/>
  <c r="B39" i="71" a="1"/>
  <c r="J21" i="72" a="1"/>
  <c r="B124" i="69" a="1"/>
  <c r="B30" i="73" a="1"/>
  <c r="B94" i="72" a="1"/>
  <c r="C131" i="73" a="1"/>
  <c r="B219" i="68" a="1"/>
  <c r="B64" i="73" a="1"/>
  <c r="C169" i="73" a="1"/>
  <c r="B23" i="68" a="1"/>
  <c r="C64" i="69" a="1"/>
  <c r="B141" i="73" a="1"/>
  <c r="C129" i="69" a="1"/>
  <c r="B181" i="72" a="1"/>
  <c r="C42" i="71" a="1"/>
  <c r="B163" i="71" a="1"/>
  <c r="B82" i="69" a="1"/>
  <c r="B65" i="73" a="1"/>
  <c r="J144" i="70" a="1"/>
  <c r="B30" i="72" a="1"/>
  <c r="B147" i="69" a="1"/>
  <c r="B58" i="72" a="1"/>
  <c r="C103" i="73" a="1"/>
  <c r="B78" i="68" a="1"/>
  <c r="B29" i="70" a="1"/>
  <c r="K148" i="14" a="1"/>
  <c r="B155" i="68" a="1"/>
  <c r="C116" i="73" a="1"/>
  <c r="C18" i="71" a="1"/>
  <c r="B62" i="72" a="1"/>
  <c r="B74" i="68" a="1"/>
  <c r="C109" i="69" a="1"/>
  <c r="K131" i="14" a="1"/>
  <c r="C128" i="69" a="1"/>
  <c r="K59" i="14" a="1"/>
  <c r="B35" i="73" a="1"/>
  <c r="B139" i="73" a="1"/>
  <c r="C141" i="73" a="1"/>
  <c r="C98" i="69" a="1"/>
  <c r="K146" i="14" a="1"/>
  <c r="B151" i="73" a="1"/>
  <c r="B191" i="72" a="1"/>
  <c r="J76" i="70" a="1"/>
  <c r="B167" i="73" a="1"/>
  <c r="B95" i="70" a="1"/>
  <c r="B172" i="72" a="1"/>
  <c r="B159" i="71" a="1"/>
  <c r="B95" i="73" a="1"/>
  <c r="B115" i="73" a="1"/>
  <c r="B121" i="70" a="1"/>
  <c r="C24" i="73" a="1"/>
  <c r="C39" i="73" a="1"/>
  <c r="J17" i="72" a="1"/>
  <c r="B116" i="70" a="1"/>
  <c r="B29" i="68" a="1"/>
  <c r="B161" i="68" a="1"/>
  <c r="B206" i="68" a="1"/>
  <c r="B78" i="72" a="1"/>
  <c r="J81" i="70" a="1"/>
  <c r="B72" i="72" a="1"/>
  <c r="C38" i="73" a="1"/>
  <c r="B125" i="70" a="1"/>
  <c r="B21" i="69" a="1"/>
  <c r="B161" i="72" a="1"/>
  <c r="C70" i="73" a="1"/>
  <c r="C62" i="69" a="1"/>
  <c r="K138" i="14" a="1"/>
  <c r="C125" i="73" a="1"/>
  <c r="C80" i="73" a="1"/>
  <c r="J209" i="14" a="1"/>
  <c r="B92" i="68" a="1"/>
  <c r="B205" i="72" a="1"/>
  <c r="B19" i="72" a="1"/>
  <c r="J225" i="70" a="1"/>
  <c r="B53" i="73" a="1"/>
  <c r="C155" i="73" a="1"/>
  <c r="B97" i="73" a="1"/>
  <c r="B147" i="72" a="1"/>
  <c r="B157" i="68" a="1"/>
  <c r="B197" i="70" a="1"/>
  <c r="C93" i="71" a="1"/>
  <c r="J75" i="72" a="1"/>
  <c r="C97" i="73" a="1"/>
  <c r="B169" i="69" a="1"/>
  <c r="B71" i="71" a="1"/>
  <c r="C135" i="73" a="1"/>
  <c r="B28" i="69" a="1"/>
  <c r="C96" i="69" a="1"/>
  <c r="C50" i="73" a="1"/>
  <c r="J231" i="70" a="1"/>
  <c r="B117" i="71" a="1"/>
  <c r="B211" i="72" a="1"/>
  <c r="B90" i="73" a="1"/>
  <c r="B70" i="70" a="1"/>
  <c r="B161" i="73" a="1"/>
  <c r="B67" i="73" a="1"/>
  <c r="B48" i="73" a="1"/>
  <c r="C32" i="69" a="1"/>
  <c r="K60" i="14" a="1"/>
  <c r="C47" i="73" a="1"/>
  <c r="B216" i="70" a="1"/>
  <c r="C118" i="71" a="1"/>
  <c r="B27" i="68" a="1"/>
  <c r="B223" i="68" a="1"/>
  <c r="C116" i="71" a="1"/>
  <c r="B125" i="72" a="1"/>
  <c r="C31" i="73" a="1"/>
  <c r="B115" i="68" a="1"/>
  <c r="K98" i="14" a="1"/>
  <c r="B95" i="68" a="1"/>
  <c r="B116" i="71" a="1"/>
  <c r="B105" i="72" a="1"/>
  <c r="B21" i="71" a="1"/>
  <c r="B31" i="72" a="1"/>
  <c r="B35" i="71" a="1"/>
  <c r="B135" i="70" a="1"/>
  <c r="B176" i="68" a="1"/>
  <c r="J54" i="14" a="1"/>
  <c r="K206" i="14" a="1"/>
  <c r="B90" i="68" a="1"/>
  <c r="C33" i="69" a="1"/>
  <c r="B124" i="73" a="1"/>
  <c r="K92" i="14" a="1"/>
  <c r="B60" i="71" a="1"/>
  <c r="C65" i="71" a="1"/>
  <c r="B175" i="72" a="1"/>
  <c r="B33" i="73" a="1"/>
  <c r="C102" i="71" a="1"/>
  <c r="B52" i="72" a="1"/>
  <c r="B46" i="70" a="1"/>
  <c r="B106" i="72" a="1"/>
  <c r="B87" i="68" a="1"/>
  <c r="B18" i="68" a="1"/>
  <c r="C41" i="73" a="1"/>
  <c r="B230" i="72" a="1"/>
  <c r="K145" i="14" a="1"/>
  <c r="B122" i="70" a="1"/>
  <c r="B155" i="70" a="1"/>
  <c r="B163" i="69" a="1"/>
  <c r="B227" i="72" a="1"/>
  <c r="B193" i="72" a="1"/>
  <c r="K125" i="14" a="1"/>
  <c r="B95" i="71" a="1"/>
  <c r="J163" i="70" a="1"/>
  <c r="B129" i="73" a="1"/>
  <c r="C163" i="73" a="1"/>
  <c r="B57" i="71" a="1"/>
  <c r="B224" i="70" a="1"/>
  <c r="B147" i="68" a="1"/>
  <c r="K62" i="14" a="1"/>
  <c r="B175" i="70" a="1"/>
  <c r="J100" i="72" a="1"/>
  <c r="B150" i="69" a="1"/>
  <c r="B182" i="69" a="1"/>
  <c r="B221" i="72" a="1"/>
  <c r="J60" i="72" a="1"/>
  <c r="B60" i="73" a="1"/>
  <c r="B148" i="70" a="1"/>
  <c r="B153" i="69" a="1"/>
  <c r="B108" i="71" a="1"/>
  <c r="J164" i="70" a="1"/>
  <c r="B95" i="69" a="1"/>
  <c r="B122" i="71" a="1"/>
  <c r="B170" i="70" a="1"/>
  <c r="C70" i="71" a="1"/>
  <c r="J165" i="70" a="1"/>
  <c r="J75" i="70" a="1"/>
  <c r="J203" i="14" a="1"/>
  <c r="B160" i="68" a="1"/>
  <c r="B211" i="70" a="1"/>
  <c r="B66" i="71" a="1"/>
  <c r="B155" i="72" a="1"/>
  <c r="J190" i="70" a="1"/>
  <c r="B94" i="70" a="1"/>
  <c r="B26" i="69" a="1"/>
  <c r="K104" i="14" a="1"/>
  <c r="C85" i="73" a="1"/>
  <c r="C115" i="71" a="1"/>
  <c r="B58" i="71" a="1"/>
  <c r="B127" i="72" a="1"/>
  <c r="B59" i="73" a="1"/>
  <c r="C136" i="69" a="1"/>
  <c r="B150" i="72" a="1"/>
  <c r="C139" i="69" a="1"/>
  <c r="J35" i="14" a="1"/>
  <c r="B131" i="73" a="1"/>
  <c r="B204" i="72" a="1"/>
  <c r="J227" i="70" a="1"/>
  <c r="C107" i="73" a="1"/>
  <c r="B172" i="68" a="1"/>
  <c r="C136" i="71" a="1"/>
  <c r="B64" i="68" a="1"/>
  <c r="B76" i="72" a="1"/>
  <c r="B49" i="73" a="1"/>
  <c r="B129" i="69" a="1"/>
  <c r="B98" i="73" a="1"/>
  <c r="B158" i="71" a="1"/>
  <c r="B143" i="73" a="1"/>
  <c r="B69" i="72" a="1"/>
  <c r="B66" i="72" a="1"/>
  <c r="B151" i="68" a="1"/>
  <c r="B38" i="73" a="1"/>
  <c r="B145" i="70" a="1"/>
  <c r="B81" i="69" a="1"/>
  <c r="B208" i="72" a="1"/>
  <c r="B103" i="73" a="1"/>
  <c r="B48" i="71" a="1"/>
  <c r="B127" i="70" a="1"/>
  <c r="J178" i="70" a="1"/>
  <c r="J197" i="72" a="1"/>
  <c r="B112" i="69" a="1"/>
  <c r="B37" i="72" a="1"/>
  <c r="J198" i="72" a="1"/>
  <c r="B105" i="71" a="1"/>
  <c r="J61" i="72" a="1"/>
  <c r="B119" i="71" a="1"/>
  <c r="B42" i="71" a="1"/>
  <c r="J173" i="70" a="1"/>
  <c r="B212" i="68" a="1"/>
  <c r="B140" i="68" a="1"/>
  <c r="B165" i="69" a="1"/>
  <c r="B18" i="71" a="1"/>
  <c r="J212" i="14" a="1"/>
  <c r="B121" i="73" a="1"/>
  <c r="C145" i="71" a="1"/>
  <c r="B60" i="72" a="1"/>
  <c r="J31" i="72" a="1"/>
  <c r="J87" i="72" a="1"/>
  <c r="K187" i="14" a="1"/>
  <c r="B204" i="68" a="1"/>
  <c r="C33" i="71" a="1"/>
  <c r="J210" i="72" a="1"/>
  <c r="B31" i="73" a="1"/>
  <c r="B98" i="69" a="1"/>
  <c r="J38" i="72" a="1"/>
  <c r="J74" i="72" a="1"/>
  <c r="B175" i="69" a="1"/>
  <c r="J96" i="70" a="1"/>
  <c r="J182" i="70" a="1"/>
  <c r="J185" i="70" a="1"/>
  <c r="C112" i="71" a="1"/>
  <c r="B21" i="68" a="1"/>
  <c r="B123" i="71" a="1"/>
  <c r="B168" i="73" a="1"/>
  <c r="B64" i="70" a="1"/>
  <c r="B83" i="70" a="1"/>
  <c r="K207" i="14" a="1"/>
  <c r="J101" i="72" a="1"/>
  <c r="B68" i="73" a="1"/>
  <c r="B150" i="73" a="1"/>
  <c r="B47" i="69" a="1"/>
  <c r="B156" i="73" a="1"/>
  <c r="B75" i="69" a="1"/>
  <c r="B113" i="71" a="1"/>
  <c r="B123" i="72" a="1"/>
  <c r="C159" i="71" a="1"/>
  <c r="C138" i="69" a="1"/>
  <c r="C65" i="69" a="1"/>
  <c r="C103" i="71" a="1"/>
  <c r="B34" i="69" a="1"/>
  <c r="B71" i="73" a="1"/>
  <c r="C49" i="73" a="1"/>
  <c r="B36" i="69" a="1"/>
  <c r="J57" i="14" a="1"/>
  <c r="B128" i="70" a="1"/>
  <c r="C145" i="69" a="1"/>
  <c r="C169" i="69" a="1"/>
  <c r="B75" i="72" a="1"/>
  <c r="K212" i="14" a="1"/>
  <c r="C129" i="73" a="1"/>
  <c r="C43" i="69" a="1"/>
  <c r="K64" i="14" a="1"/>
  <c r="C167" i="71" a="1"/>
  <c r="C101" i="71" a="1"/>
  <c r="C111" i="73" a="1"/>
  <c r="C73" i="73" a="1"/>
  <c r="K112" i="14" a="1"/>
  <c r="K76" i="14" a="1"/>
  <c r="K80" i="14" a="1"/>
  <c r="B195" i="70" a="1"/>
  <c r="K102" i="14" a="1"/>
  <c r="B33" i="71" a="1"/>
  <c r="B157" i="69" a="1"/>
  <c r="J207" i="14" a="1"/>
  <c r="B146" i="73" a="1"/>
  <c r="B154" i="71" a="1"/>
  <c r="J57" i="72" a="1"/>
  <c r="C160" i="69" a="1"/>
  <c r="J78" i="72" a="1"/>
  <c r="B157" i="71" a="1"/>
  <c r="B78" i="70" a="1"/>
  <c r="J91" i="70" a="1"/>
  <c r="B25" i="68" a="1"/>
  <c r="B22" i="71" a="1"/>
  <c r="C93" i="69" a="1"/>
  <c r="C20" i="69" a="1"/>
  <c r="J83" i="72" a="1"/>
  <c r="B20" i="73" a="1"/>
  <c r="C149" i="73" a="1"/>
  <c r="B28" i="70" a="1"/>
  <c r="B159" i="73" a="1"/>
  <c r="B105" i="73" a="1"/>
  <c r="C135" i="71" a="1"/>
  <c r="C74" i="71" a="1"/>
  <c r="B76" i="73" a="1"/>
  <c r="C150" i="69" a="1"/>
  <c r="B94" i="71" a="1"/>
  <c r="B34" i="73" a="1"/>
  <c r="C79" i="69" a="1"/>
  <c r="B102" i="72" a="1"/>
  <c r="C59" i="69" a="1"/>
  <c r="C23" i="73" a="1"/>
  <c r="B135" i="69" a="1"/>
  <c r="C157" i="69" a="1"/>
  <c r="B157" i="73" a="1"/>
  <c r="J42" i="72" a="1"/>
  <c r="B206" i="72" a="1"/>
  <c r="B46" i="71" a="1"/>
  <c r="C147" i="73" a="1"/>
  <c r="C172" i="69" a="1"/>
  <c r="C107" i="71" a="1"/>
  <c r="C22" i="69" a="1"/>
  <c r="B56" i="73" a="1"/>
  <c r="J95" i="72" a="1"/>
  <c r="B199" i="68" a="1"/>
  <c r="B111" i="73" a="1"/>
  <c r="C19" i="73" a="1"/>
  <c r="C22" i="73" a="1"/>
  <c r="B215" i="70" a="1"/>
  <c r="B126" i="72" a="1"/>
  <c r="B149" i="72" a="1"/>
  <c r="B75" i="71" a="1"/>
  <c r="C40" i="69" a="1"/>
  <c r="C92" i="73" a="1"/>
  <c r="H17" i="33" a="1"/>
  <c r="B136" i="73" a="1"/>
  <c r="H17" i="69" a="1"/>
  <c r="J77" i="70" a="1"/>
  <c r="J220" i="14" a="1"/>
  <c r="C152" i="73" a="1"/>
  <c r="B77" i="71" a="1"/>
  <c r="B49" i="70" a="1"/>
  <c r="B83" i="71" a="1"/>
  <c r="B47" i="71" a="1"/>
  <c r="B91" i="72" a="1"/>
  <c r="B78" i="73" a="1"/>
  <c r="B134" i="72" a="1"/>
  <c r="B209" i="70" a="1"/>
  <c r="J98" i="70" a="1"/>
  <c r="B24" i="72" a="1"/>
  <c r="B114" i="72" a="1"/>
  <c r="K94" i="14" a="1"/>
  <c r="C63" i="71" a="1"/>
  <c r="J230" i="70" a="1"/>
  <c r="B83" i="68" a="1"/>
  <c r="J30" i="72" a="1"/>
  <c r="B133" i="73" a="1"/>
  <c r="B171" i="70" a="1"/>
  <c r="C156" i="73" a="1"/>
  <c r="C164" i="69" a="1"/>
  <c r="C91" i="73" a="1"/>
  <c r="J74" i="70" a="1"/>
  <c r="B191" i="68" a="1"/>
  <c r="C95" i="69" a="1"/>
  <c r="B141" i="72" a="1"/>
  <c r="K126" i="14" a="1"/>
  <c r="J89" i="72" a="1"/>
  <c r="C107" i="69" a="1"/>
  <c r="B80" i="68" a="1"/>
  <c r="B148" i="68" a="1"/>
  <c r="J83" i="70" a="1"/>
  <c r="B163" i="68" a="1"/>
  <c r="B61" i="72" a="1"/>
  <c r="B37" i="71" a="1"/>
  <c r="B202" i="68" a="1"/>
  <c r="B58" i="68" a="1"/>
  <c r="B28" i="72" a="1"/>
  <c r="C162" i="73" a="1"/>
  <c r="B187" i="70" a="1"/>
  <c r="B141" i="68" a="1"/>
  <c r="J44" i="72" a="1"/>
  <c r="B121" i="68" a="1"/>
  <c r="B86" i="72" a="1"/>
  <c r="B52" i="73" a="1"/>
  <c r="B50" i="68" a="1"/>
  <c r="B149" i="73" a="1"/>
  <c r="B148" i="71" a="1"/>
  <c r="K63" i="14" a="1"/>
  <c r="K211" i="14" a="1"/>
  <c r="C74" i="73" a="1"/>
  <c r="C154" i="69" a="1"/>
  <c r="B18" i="73" a="1"/>
  <c r="B122" i="73" a="1"/>
  <c r="B153" i="72" a="1"/>
  <c r="B31" i="69" a="1"/>
  <c r="B35" i="72" a="1"/>
  <c r="C117" i="71" a="1"/>
  <c r="B61" i="69" a="1"/>
  <c r="C152" i="71" a="1"/>
  <c r="J72" i="14" a="1"/>
  <c r="B39" i="73" a="1"/>
  <c r="B178" i="72" a="1"/>
  <c r="B208" i="70" a="1"/>
  <c r="B97" i="68" a="1"/>
  <c r="B65" i="68" a="1"/>
  <c r="C88" i="69" a="1"/>
  <c r="B51" i="71" a="1"/>
  <c r="B162" i="72" a="1"/>
  <c r="B67" i="72" a="1"/>
  <c r="C139" i="73" a="1"/>
  <c r="B143" i="70" a="1"/>
  <c r="B88" i="68" a="1"/>
  <c r="C173" i="69" a="1"/>
  <c r="B125" i="73" a="1"/>
  <c r="C146" i="69" a="1"/>
  <c r="B92" i="73" a="1"/>
  <c r="B216" i="72" a="1"/>
  <c r="C114" i="69" a="1"/>
  <c r="C120" i="69" a="1"/>
  <c r="B73" i="73" a="1"/>
  <c r="C156" i="71" a="1"/>
  <c r="B213" i="70" a="1"/>
  <c r="C34" i="69" a="1"/>
  <c r="K29" i="14" a="1"/>
  <c r="C131" i="71" a="1"/>
  <c r="B214" i="68" a="1"/>
  <c r="B92" i="69" a="1"/>
  <c r="B159" i="72" a="1"/>
  <c r="B177" i="70" a="1"/>
  <c r="C158" i="73" a="1"/>
  <c r="B43" i="73" a="1"/>
  <c r="B84" i="69" a="1"/>
  <c r="J70" i="14" a="1"/>
  <c r="C119" i="73" a="1"/>
  <c r="J40" i="72" a="1"/>
  <c r="B222" i="68" a="1"/>
  <c r="C54" i="73" a="1"/>
  <c r="B103" i="68" a="1"/>
  <c r="B89" i="72" a="1"/>
  <c r="B48" i="70" a="1"/>
  <c r="C102" i="73" a="1"/>
  <c r="H17" i="72" a="1"/>
  <c r="B163" i="73" a="1"/>
  <c r="H17" i="68" a="1"/>
  <c r="B82" i="72" a="1"/>
  <c r="C51" i="71" a="1"/>
  <c r="B74" i="73" a="1"/>
  <c r="B168" i="72" a="1"/>
  <c r="B183" i="68" a="1"/>
  <c r="C36" i="73" a="1"/>
  <c r="U17" i="68" a="1"/>
  <c r="B34" i="68" a="1"/>
  <c r="C109" i="73" a="1"/>
  <c r="B56" i="69" a="1"/>
  <c r="B162" i="70" a="1"/>
  <c r="C121" i="73" a="1"/>
  <c r="C41" i="69" a="1"/>
  <c r="C98" i="71" a="1"/>
  <c r="C100" i="71" a="1"/>
  <c r="B157" i="70" a="1"/>
  <c r="B65" i="70" a="1"/>
  <c r="B106" i="73" a="1"/>
  <c r="J212" i="72" a="1"/>
  <c r="J166" i="70" a="1"/>
  <c r="C163" i="71" a="1"/>
  <c r="B125" i="71" a="1"/>
  <c r="C132" i="73" a="1"/>
  <c r="B51" i="69" a="1"/>
  <c r="H17" i="73" a="1"/>
  <c r="M17" i="33" a="1"/>
  <c r="C18" i="73" a="1"/>
  <c r="C138" i="71" a="1"/>
  <c r="K210" i="14" a="1"/>
  <c r="B27" i="73" a="1"/>
  <c r="K78" i="14" a="1"/>
  <c r="B159" i="70" a="1"/>
  <c r="B24" i="71" a="1"/>
  <c r="B136" i="70" a="1"/>
  <c r="B51" i="68" a="1"/>
  <c r="C169" i="71" a="1"/>
  <c r="B175" i="68" a="1"/>
  <c r="B38" i="71" a="1"/>
  <c r="J206" i="70" a="1"/>
  <c r="B160" i="73" a="1"/>
  <c r="B126" i="71" a="1"/>
  <c r="B123" i="69" a="1"/>
  <c r="B170" i="68" a="1"/>
  <c r="B90" i="72" a="1"/>
  <c r="B102" i="71" a="1"/>
  <c r="B160" i="69" a="1"/>
  <c r="B75" i="73" a="1"/>
  <c r="C151" i="73" a="1"/>
  <c r="B153" i="70" a="1"/>
  <c r="B127" i="73" a="1"/>
  <c r="C124" i="69" a="1"/>
  <c r="B112" i="68" a="1"/>
  <c r="B177" i="72" a="1"/>
  <c r="C133" i="73" a="1"/>
  <c r="C58" i="69" a="1"/>
  <c r="B80" i="69" a="1"/>
  <c r="J213" i="72" a="1"/>
  <c r="B164" i="69" a="1"/>
  <c r="J41" i="14" a="1"/>
  <c r="B40" i="69" a="1"/>
  <c r="C28" i="69" a="1"/>
  <c r="B169" i="72" a="1"/>
  <c r="C99" i="73" a="1"/>
  <c r="B154" i="70" a="1"/>
  <c r="C72" i="69" a="1"/>
  <c r="C44" i="73" a="1"/>
  <c r="C66" i="71" a="1"/>
  <c r="J225" i="72" a="1"/>
  <c r="B59" i="68" a="1"/>
  <c r="J222" i="14" a="1"/>
  <c r="C117" i="73" a="1"/>
  <c r="J71" i="72" a="1"/>
  <c r="J96" i="72" a="1"/>
  <c r="B210" i="72" a="1"/>
  <c r="J150" i="70" a="1"/>
  <c r="C56" i="71" a="1"/>
  <c r="B209" i="72" a="1"/>
  <c r="C53" i="71" a="1"/>
  <c r="J34" i="72" a="1"/>
  <c r="C130" i="73" a="1"/>
  <c r="J70" i="72" a="1"/>
  <c r="J147" i="70" a="1"/>
  <c r="B140" i="72" a="1"/>
  <c r="K225" i="14" a="1"/>
  <c r="C165" i="69" a="1"/>
  <c r="C56" i="73" a="1"/>
  <c r="K88" i="14" a="1"/>
  <c r="C45" i="69" a="1"/>
  <c r="K55" i="14" a="1"/>
  <c r="B64" i="72" a="1"/>
  <c r="K121" i="14" a="1"/>
  <c r="B56" i="68" a="1"/>
  <c r="C110" i="73" a="1"/>
  <c r="B81" i="71" a="1"/>
  <c r="B30" i="69" a="1"/>
  <c r="B144" i="68" a="1"/>
  <c r="B128" i="73" a="1"/>
  <c r="B118" i="70" a="1"/>
  <c r="C142" i="71" a="1"/>
  <c r="B180" i="72" a="1"/>
  <c r="J216" i="72" a="1"/>
  <c r="B111" i="70" a="1"/>
  <c r="B53" i="68" a="1"/>
  <c r="C101" i="73" a="1"/>
  <c r="B97" i="69" a="1"/>
  <c r="C29" i="73" a="1"/>
  <c r="C168" i="71" a="1"/>
  <c r="B151" i="70" a="1"/>
  <c r="B40" i="70" a="1"/>
  <c r="C106" i="73" a="1"/>
  <c r="J102" i="72" a="1"/>
  <c r="J40" i="14" a="1"/>
  <c r="B44" i="71" a="1"/>
  <c r="C18" i="69" a="1"/>
  <c r="B36" i="68" a="1"/>
  <c r="B200" i="72" a="1"/>
  <c r="C74" i="69" a="1"/>
  <c r="B74" i="70" a="1"/>
  <c r="B188" i="72" a="1"/>
  <c r="B76" i="68" a="1"/>
  <c r="B41" i="73" a="1"/>
  <c r="C133" i="71" a="1"/>
  <c r="B181" i="70" a="1"/>
  <c r="B99" i="68" a="1"/>
  <c r="B69" i="73" a="1"/>
  <c r="B19" i="69" a="1"/>
  <c r="B104" i="70" a="1"/>
  <c r="C90" i="69" a="1"/>
  <c r="B91" i="69" a="1"/>
  <c r="K97" i="14" a="1"/>
  <c r="B20" i="70" a="1"/>
  <c r="H17" i="14" a="1"/>
  <c r="C61" i="73" a="1"/>
  <c r="U17" i="14" a="1"/>
  <c r="K141" i="14" a="1"/>
  <c r="C62" i="73" a="1"/>
  <c r="B60" i="69" a="1"/>
  <c r="B222" i="70" a="1"/>
  <c r="K82" i="14" a="1"/>
  <c r="C128" i="71" a="1"/>
  <c r="B90" i="69" a="1"/>
  <c r="N17" i="72" a="1"/>
  <c r="C97" i="71" a="1"/>
  <c r="C37" i="73" a="1"/>
  <c r="C31" i="69" a="1"/>
  <c r="B145" i="68" a="1"/>
  <c r="B103" i="72" a="1"/>
  <c r="B45" i="73" a="1"/>
  <c r="B49" i="69" a="1"/>
  <c r="B55" i="73" a="1"/>
  <c r="C139" i="70" a="1"/>
  <c r="B107" i="73" a="1"/>
  <c r="B130" i="70" a="1"/>
  <c r="B17" i="73" a="1"/>
  <c r="B178" i="69" a="1"/>
  <c r="J224" i="70" a="1"/>
  <c r="B92" i="72" a="1"/>
  <c r="B107" i="72" a="1"/>
  <c r="C59" i="73" a="1"/>
  <c r="J180" i="70" a="1"/>
  <c r="B26" i="71" a="1"/>
  <c r="C105" i="71" a="1"/>
  <c r="C30" i="71" a="1"/>
  <c r="B74" i="71" a="1"/>
  <c r="C79" i="71" a="1"/>
  <c r="C20" i="73" a="1"/>
  <c r="B17" i="68" a="1"/>
  <c r="J176" i="70" a="1"/>
  <c r="C94" i="71" a="1"/>
  <c r="B91" i="70" a="1"/>
  <c r="B41" i="72" a="1"/>
  <c r="B91" i="71" a="1"/>
  <c r="B149" i="71" a="1"/>
  <c r="C142" i="73" a="1"/>
  <c r="B164" i="68" a="1"/>
  <c r="B200" i="70" a="1"/>
  <c r="B134" i="70" a="1"/>
  <c r="B59" i="70" a="1"/>
  <c r="C83" i="73" a="1"/>
  <c r="B61" i="70" a="1"/>
  <c r="J41" i="72" a="1"/>
  <c r="B36" i="72" a="1"/>
  <c r="B83" i="73" a="1"/>
  <c r="B90" i="70" a="1"/>
  <c r="C137" i="73" a="1"/>
  <c r="C67" i="73" a="1"/>
  <c r="C78" i="73" a="1"/>
  <c r="C106" i="69" a="1"/>
  <c r="J93" i="72" a="1"/>
  <c r="J142" i="70" a="1"/>
  <c r="B114" i="68" a="1"/>
  <c r="B93" i="73" a="1"/>
  <c r="J35" i="72" a="1"/>
  <c r="C166" i="71" a="1"/>
  <c r="J29" i="72" a="1"/>
  <c r="B199" i="72" a="1"/>
  <c r="B127" i="68" a="1"/>
  <c r="C92" i="69" a="1"/>
  <c r="K188" i="14" a="1"/>
  <c r="B128" i="68" a="1"/>
  <c r="C89" i="73" a="1"/>
  <c r="B77" i="72" a="1"/>
  <c r="B23" i="70" a="1"/>
  <c r="K139" i="14" a="1"/>
  <c r="J100" i="70" a="1"/>
  <c r="B42" i="72" a="1"/>
  <c r="C159" i="69" a="1"/>
  <c r="C113" i="73" a="1"/>
  <c r="B220" i="72" a="1"/>
  <c r="C112" i="69" a="1"/>
  <c r="B38" i="72" a="1"/>
  <c r="B145" i="73" a="1"/>
  <c r="B111" i="68" a="1"/>
  <c r="B143" i="68" a="1"/>
  <c r="C65" i="73" a="1"/>
  <c r="B30" i="71" a="1"/>
  <c r="B72" i="73" a="1"/>
  <c r="B101" i="72" a="1"/>
  <c r="B142" i="71" a="1"/>
  <c r="B128" i="72" a="1"/>
  <c r="C68" i="71" a="1"/>
  <c r="B79" i="71" a="1"/>
  <c r="K153" i="14" a="1"/>
  <c r="B129" i="70" a="1"/>
  <c r="B109" i="68" a="1"/>
  <c r="B107" i="71" a="1"/>
  <c r="B189" i="70" a="1"/>
  <c r="C67" i="71" a="1"/>
  <c r="B100" i="73" a="1"/>
  <c r="B104" i="72" a="1"/>
  <c r="B141" i="69" a="1"/>
  <c r="C38" i="71" a="1"/>
  <c r="B186" i="72" a="1"/>
  <c r="B114" i="70" a="1"/>
  <c r="J199" i="72" a="1"/>
  <c r="B110" i="68" a="1"/>
  <c r="B86" i="68" a="1"/>
  <c r="J20" i="72" a="1"/>
  <c r="B90" i="71" a="1"/>
  <c r="C25" i="73" a="1"/>
  <c r="J97" i="72" a="1"/>
  <c r="B57" i="69" a="1"/>
  <c r="B218" i="68" a="1"/>
  <c r="B151" i="71" a="1"/>
  <c r="C127" i="73" a="1"/>
  <c r="C46" i="73" a="1"/>
  <c r="B109" i="71" a="1"/>
  <c r="B199" i="70" a="1"/>
  <c r="B75" i="68" a="1"/>
  <c r="B46" i="73" a="1"/>
  <c r="J95" i="70" a="1"/>
  <c r="B58" i="70" a="1"/>
  <c r="B71" i="68" a="1"/>
  <c r="B19" i="70" a="1"/>
  <c r="B88" i="71" a="1"/>
  <c r="B129" i="68" a="1"/>
  <c r="B182" i="70" a="1"/>
  <c r="K113" i="14" a="1"/>
  <c r="B171" i="72" a="1"/>
  <c r="J105" i="70" a="1"/>
  <c r="B97" i="70" a="1"/>
  <c r="B168" i="68" a="1"/>
  <c r="J43" i="14" a="1"/>
  <c r="B128" i="71" a="1"/>
  <c r="C170" i="70" a="1"/>
  <c r="B25" i="69" a="1"/>
  <c r="B19" i="73" a="1"/>
  <c r="C147" i="69" a="1"/>
  <c r="J143" i="70" a="1"/>
  <c r="C77" i="73" a="1"/>
  <c r="B229" i="68" a="1"/>
  <c r="B79" i="73" a="1"/>
  <c r="C75" i="69" a="1"/>
  <c r="B108" i="68" a="1"/>
  <c r="C85" i="71" a="1"/>
  <c r="C26" i="73" a="1"/>
  <c r="N17" i="68" a="1"/>
  <c r="B201" i="72" a="1"/>
  <c r="H17" i="71" a="1"/>
  <c r="K220" i="14" a="1"/>
  <c r="B25" i="72" a="1"/>
  <c r="C140" i="71" a="1"/>
  <c r="B132" i="68" a="1"/>
  <c r="J94" i="72" a="1"/>
  <c r="J98" i="72" a="1"/>
  <c r="B130" i="73" a="1"/>
  <c r="B31" i="70" a="1"/>
  <c r="C165" i="71" a="1"/>
  <c r="C152" i="69" a="1"/>
  <c r="B215" i="72" a="1"/>
  <c r="C57" i="73" a="1"/>
  <c r="C45" i="73" a="1"/>
  <c r="C66" i="73" a="1"/>
  <c r="C50" i="69" a="1"/>
  <c r="B63" i="73" a="1"/>
  <c r="J156" i="70" a="1"/>
  <c r="C161" i="73" a="1"/>
  <c r="C27" i="73" a="1"/>
  <c r="B45" i="68" a="1"/>
  <c r="B77" i="73" a="1"/>
  <c r="B198" i="68" a="1"/>
  <c r="B153" i="71" a="1"/>
  <c r="B119" i="70" a="1"/>
  <c r="C113" i="69" a="1"/>
  <c r="B173" i="72" a="1"/>
  <c r="B22" i="72" a="1"/>
  <c r="B156" i="70" a="1"/>
  <c r="J54" i="72" a="1"/>
  <c r="B77" i="69" a="1"/>
  <c r="B113" i="73" a="1"/>
  <c r="B52" i="69" a="1"/>
  <c r="B66" i="68" a="1"/>
  <c r="B112" i="71" a="1"/>
  <c r="B56" i="71" a="1"/>
  <c r="B69" i="71" a="1"/>
  <c r="J194" i="70" a="1"/>
  <c r="B226" i="72" a="1"/>
  <c r="B29" i="71" a="1"/>
  <c r="C76" i="73" a="1"/>
  <c r="K205" i="14" a="1"/>
  <c r="B71" i="69" a="1"/>
  <c r="C157" i="73" a="1"/>
  <c r="B44" i="70" a="1"/>
  <c r="J170" i="70" a="1"/>
  <c r="C156" i="69" a="1"/>
  <c r="B183" i="70" a="1"/>
  <c r="B139" i="69" a="1"/>
  <c r="J192" i="70" a="1"/>
  <c r="B76" i="71" a="1"/>
  <c r="B113" i="72" a="1"/>
  <c r="B27" i="70" a="1"/>
  <c r="B104" i="68" a="1"/>
  <c r="C120" i="73" a="1"/>
  <c r="B142" i="70" a="1"/>
  <c r="B114" i="73" a="1"/>
  <c r="B135" i="72" a="1"/>
  <c r="C105" i="73" a="1"/>
  <c r="K87" i="14" a="1"/>
  <c r="J53" i="14" a="1"/>
  <c r="B144" i="73" a="1"/>
  <c r="B103" i="69" a="1"/>
  <c r="C151" i="71" a="1"/>
  <c r="C123" i="73" a="1"/>
  <c r="J49" i="14" a="1"/>
  <c r="B120" i="68" a="1"/>
  <c r="J85" i="70" a="1"/>
  <c r="B121" i="69" a="1"/>
  <c r="K191" i="14" a="1"/>
  <c r="B29" i="69" a="1"/>
  <c r="B158" i="72" a="1"/>
  <c r="J183" i="70" a="1"/>
  <c r="B150" i="71" a="1"/>
  <c r="B27" i="71" a="1"/>
  <c r="J19" i="72" a="1"/>
  <c r="C37" i="69" a="1"/>
  <c r="C122" i="71" a="1"/>
  <c r="C130" i="71" a="1"/>
  <c r="C58" i="71" a="1"/>
  <c r="B54" i="73" a="1"/>
  <c r="B48" i="69" a="1"/>
  <c r="J48" i="72" a="1"/>
  <c r="J223" i="14" a="1"/>
  <c r="B152" i="68" a="1"/>
  <c r="B169" i="70" a="1"/>
  <c r="B99" i="73" a="1"/>
  <c r="J148" i="70" a="1"/>
  <c r="B156" i="71" a="1"/>
  <c r="B229" i="70" a="1"/>
  <c r="B180" i="70" a="1"/>
  <c r="C48" i="71" a="1"/>
  <c r="J49" i="72" a="1"/>
  <c r="C43" i="71" a="1"/>
  <c r="C87" i="69" a="1"/>
  <c r="J215" i="14" a="1"/>
  <c r="B184" i="69" a="1"/>
  <c r="C19" i="71" a="1"/>
  <c r="B137" i="68" a="1"/>
  <c r="J179" i="70" a="1"/>
  <c r="B71" i="72" a="1"/>
  <c r="B108" i="69" a="1"/>
  <c r="C159" i="73" a="1"/>
  <c r="B101" i="68" a="1"/>
  <c r="K179" i="14" a="1"/>
  <c r="H17" i="70" a="1"/>
  <c r="C181" i="69" a="1"/>
  <c r="C126" i="73" a="1"/>
  <c r="B107" i="68" a="1"/>
  <c r="B98" i="72" a="1"/>
  <c r="B210" i="70" a="1"/>
  <c r="U17" i="70" a="1"/>
  <c r="B174" i="69" a="1"/>
  <c r="B32" i="73" a="1"/>
  <c r="K227" i="14" a="1"/>
  <c r="C143" i="73" a="1"/>
  <c r="B198" i="70" a="1"/>
  <c r="K90" i="14" a="1"/>
  <c r="C29" i="71" a="1"/>
  <c r="N17" i="14" a="1"/>
  <c r="B44" i="69" a="1"/>
  <c r="B126" i="69" a="1"/>
  <c r="B22" i="70" a="1"/>
  <c r="B193" i="68" a="1"/>
  <c r="B177" i="68" a="1"/>
  <c r="B110" i="70" a="1"/>
  <c r="K69" i="14" a="1"/>
  <c r="B120" i="73" a="1"/>
  <c r="C110" i="69" a="1"/>
  <c r="B163" i="72" a="1"/>
  <c r="B147" i="73" a="1"/>
  <c r="B154" i="72" a="1"/>
  <c r="B81" i="73" a="1"/>
  <c r="B170" i="72" a="1"/>
  <c r="B99" i="72" a="1"/>
  <c r="C32" i="71" a="1"/>
  <c r="B151" i="69" a="1"/>
  <c r="B61" i="71" a="1"/>
  <c r="J109" i="70" a="1"/>
  <c r="C25" i="69" a="1"/>
  <c r="J168" i="70" a="1"/>
  <c r="C102" i="69" a="1"/>
  <c r="K192" i="14" a="1"/>
  <c r="K204" i="14" a="1"/>
  <c r="C55" i="71" a="1"/>
  <c r="C81" i="71" a="1"/>
  <c r="B55" i="70" a="1"/>
  <c r="C153" i="69" a="1"/>
  <c r="B219" i="72" a="1"/>
  <c r="C141" i="71" a="1"/>
  <c r="C60" i="69" a="1"/>
  <c r="B68" i="68" a="1"/>
  <c r="J219" i="72" a="1"/>
  <c r="B54" i="71" a="1"/>
  <c r="B225" i="68" a="1"/>
  <c r="B72" i="70" a="1"/>
  <c r="J48" i="14" a="1"/>
  <c r="K124" i="14" a="1"/>
  <c r="B116" i="69" a="1"/>
  <c r="C79" i="73" a="1"/>
  <c r="C166" i="73" a="1"/>
  <c r="B100" i="69" a="1"/>
  <c r="C161" i="71" a="1"/>
  <c r="J56" i="14" a="1"/>
  <c r="J211" i="72" a="1"/>
  <c r="B138" i="73" a="1"/>
  <c r="B223" i="70" a="1"/>
  <c r="K129" i="14" a="1"/>
  <c r="J22" i="72" a="1"/>
  <c r="B47" i="73" a="1"/>
  <c r="J80" i="70" a="1"/>
  <c r="B34" i="71" a="1"/>
  <c r="B120" i="71" a="1"/>
  <c r="J221" i="14" a="1"/>
  <c r="K225" i="14" l="1"/>
  <c r="B206" i="72"/>
  <c r="B142" i="71"/>
  <c r="B58" i="71"/>
  <c r="B72" i="73"/>
  <c r="C39" i="73"/>
  <c r="B42" i="72"/>
  <c r="C141" i="71"/>
  <c r="B56" i="71"/>
  <c r="N17" i="14"/>
  <c r="O17" i="14" s="1"/>
  <c r="L17" i="14" s="1"/>
  <c r="U17" i="70"/>
  <c r="V17" i="70" s="1"/>
  <c r="S17" i="70" s="1"/>
  <c r="T18" i="70" s="1"/>
  <c r="N17" i="72"/>
  <c r="H17" i="73"/>
  <c r="C36" i="73"/>
  <c r="B140" i="72"/>
  <c r="J42" i="72"/>
  <c r="B101" i="72"/>
  <c r="C115" i="71"/>
  <c r="B30" i="71"/>
  <c r="C24" i="73"/>
  <c r="J218" i="72"/>
  <c r="B219" i="72"/>
  <c r="B112" i="71"/>
  <c r="C29" i="71"/>
  <c r="B210" i="70"/>
  <c r="B90" i="69"/>
  <c r="B51" i="69"/>
  <c r="B183" i="68"/>
  <c r="K153" i="14"/>
  <c r="B157" i="73"/>
  <c r="J197" i="72"/>
  <c r="C85" i="73"/>
  <c r="J85" i="70"/>
  <c r="B121" i="70"/>
  <c r="B27" i="69"/>
  <c r="C153" i="69"/>
  <c r="B66" i="68"/>
  <c r="J41" i="14"/>
  <c r="B98" i="72"/>
  <c r="C128" i="71"/>
  <c r="C132" i="73"/>
  <c r="B168" i="72"/>
  <c r="B79" i="71"/>
  <c r="C157" i="69"/>
  <c r="J178" i="70"/>
  <c r="K104" i="14"/>
  <c r="C65" i="73"/>
  <c r="B115" i="73"/>
  <c r="C17" i="73"/>
  <c r="B55" i="70"/>
  <c r="B52" i="69"/>
  <c r="B164" i="69"/>
  <c r="B107" i="68"/>
  <c r="K78" i="14"/>
  <c r="B125" i="71"/>
  <c r="B74" i="73"/>
  <c r="C68" i="71"/>
  <c r="B135" i="69"/>
  <c r="B127" i="70"/>
  <c r="B26" i="69"/>
  <c r="B120" i="68"/>
  <c r="B95" i="73"/>
  <c r="B26" i="72"/>
  <c r="C81" i="71"/>
  <c r="B113" i="73"/>
  <c r="J156" i="70"/>
  <c r="C126" i="73"/>
  <c r="B27" i="73"/>
  <c r="C163" i="71"/>
  <c r="C51" i="71"/>
  <c r="B128" i="72"/>
  <c r="C23" i="73"/>
  <c r="B48" i="71"/>
  <c r="B94" i="70"/>
  <c r="B143" i="68"/>
  <c r="B159" i="71"/>
  <c r="B121" i="71"/>
  <c r="C55" i="71"/>
  <c r="B77" i="69"/>
  <c r="B63" i="73"/>
  <c r="C181" i="69"/>
  <c r="K220" i="14"/>
  <c r="K141" i="14"/>
  <c r="B82" i="72"/>
  <c r="J77" i="70"/>
  <c r="C59" i="69"/>
  <c r="B103" i="73"/>
  <c r="J190" i="70"/>
  <c r="B111" i="68"/>
  <c r="B172" i="72"/>
  <c r="B120" i="72"/>
  <c r="J49" i="14"/>
  <c r="J93" i="72"/>
  <c r="C50" i="69"/>
  <c r="H17" i="70"/>
  <c r="I17" i="70" s="1"/>
  <c r="F17" i="70" s="1"/>
  <c r="G18" i="70" s="1"/>
  <c r="H17" i="71"/>
  <c r="U17" i="14"/>
  <c r="V17" i="14" s="1"/>
  <c r="S17" i="14" s="1"/>
  <c r="T18" i="14" s="1"/>
  <c r="H17" i="68"/>
  <c r="I17" i="68" s="1"/>
  <c r="F17" i="68" s="1"/>
  <c r="G18" i="68" s="1"/>
  <c r="H17" i="69"/>
  <c r="B102" i="72"/>
  <c r="B208" i="72"/>
  <c r="B155" i="72"/>
  <c r="B145" i="73"/>
  <c r="B95" i="70"/>
  <c r="B142" i="72"/>
  <c r="C123" i="73"/>
  <c r="C106" i="69"/>
  <c r="C66" i="73"/>
  <c r="J206" i="70"/>
  <c r="B201" i="72"/>
  <c r="C61" i="73"/>
  <c r="B163" i="73"/>
  <c r="B136" i="73"/>
  <c r="C79" i="69"/>
  <c r="B81" i="69"/>
  <c r="B66" i="71"/>
  <c r="B38" i="72"/>
  <c r="B167" i="73"/>
  <c r="B138" i="72"/>
  <c r="C151" i="71"/>
  <c r="C78" i="73"/>
  <c r="C45" i="73"/>
  <c r="B38" i="71"/>
  <c r="N17" i="68"/>
  <c r="O17" i="68" s="1"/>
  <c r="L17" i="68" s="1"/>
  <c r="M18" i="68" s="1"/>
  <c r="H17" i="14"/>
  <c r="I17" i="14" s="1"/>
  <c r="F17" i="14" s="1"/>
  <c r="G18" i="14" s="1"/>
  <c r="H17" i="72"/>
  <c r="I17" i="72" s="1"/>
  <c r="F17" i="72" s="1"/>
  <c r="G18" i="72" s="1"/>
  <c r="H17" i="33"/>
  <c r="I17" i="33" s="1"/>
  <c r="F17" i="33" s="1"/>
  <c r="B34" i="73"/>
  <c r="B145" i="70"/>
  <c r="B211" i="70"/>
  <c r="C112" i="69"/>
  <c r="J76" i="70"/>
  <c r="C150" i="73"/>
  <c r="B103" i="69"/>
  <c r="C67" i="73"/>
  <c r="C57" i="73"/>
  <c r="B175" i="68"/>
  <c r="C26" i="73"/>
  <c r="B20" i="70"/>
  <c r="C102" i="73"/>
  <c r="C92" i="73"/>
  <c r="B94" i="71"/>
  <c r="B38" i="73"/>
  <c r="B160" i="68"/>
  <c r="B220" i="72"/>
  <c r="B191" i="72"/>
  <c r="C87" i="71"/>
  <c r="B144" i="73"/>
  <c r="C137" i="73"/>
  <c r="B215" i="72"/>
  <c r="C169" i="71"/>
  <c r="C85" i="71"/>
  <c r="J166" i="70"/>
  <c r="B48" i="70"/>
  <c r="C40" i="69"/>
  <c r="C150" i="69"/>
  <c r="B151" i="68"/>
  <c r="J203" i="14"/>
  <c r="C113" i="73"/>
  <c r="B151" i="73"/>
  <c r="B51" i="73"/>
  <c r="J100" i="70"/>
  <c r="B90" i="70"/>
  <c r="C152" i="69"/>
  <c r="B51" i="68"/>
  <c r="B108" i="68"/>
  <c r="K97" i="14"/>
  <c r="B89" i="72"/>
  <c r="B75" i="71"/>
  <c r="B76" i="73"/>
  <c r="B66" i="72"/>
  <c r="J75" i="70"/>
  <c r="C159" i="69"/>
  <c r="K146" i="14"/>
  <c r="C153" i="73"/>
  <c r="J70" i="72"/>
  <c r="B83" i="73"/>
  <c r="J80" i="70"/>
  <c r="B136" i="70"/>
  <c r="C75" i="69"/>
  <c r="B91" i="69"/>
  <c r="B103" i="68"/>
  <c r="B149" i="72"/>
  <c r="C74" i="71"/>
  <c r="B69" i="72"/>
  <c r="J165" i="70"/>
  <c r="J81" i="70"/>
  <c r="C98" i="69"/>
  <c r="B72" i="68"/>
  <c r="C130" i="73"/>
  <c r="B36" i="72"/>
  <c r="C165" i="71"/>
  <c r="B24" i="71"/>
  <c r="B79" i="73"/>
  <c r="C90" i="69"/>
  <c r="C54" i="73"/>
  <c r="B126" i="72"/>
  <c r="C135" i="71"/>
  <c r="B143" i="73"/>
  <c r="C70" i="71"/>
  <c r="B78" i="72"/>
  <c r="C141" i="73"/>
  <c r="C155" i="69"/>
  <c r="K204" i="14"/>
  <c r="J109" i="70"/>
  <c r="B31" i="70"/>
  <c r="B159" i="70"/>
  <c r="B229" i="68"/>
  <c r="B104" i="70"/>
  <c r="B222" i="68"/>
  <c r="B215" i="70"/>
  <c r="B105" i="73"/>
  <c r="B158" i="71"/>
  <c r="B170" i="70"/>
  <c r="B206" i="68"/>
  <c r="B139" i="73"/>
  <c r="B33" i="70"/>
  <c r="K139" i="14"/>
  <c r="B61" i="71"/>
  <c r="J176" i="70"/>
  <c r="J94" i="72"/>
  <c r="C77" i="73"/>
  <c r="B19" i="69"/>
  <c r="J40" i="72"/>
  <c r="C22" i="73"/>
  <c r="B159" i="73"/>
  <c r="B98" i="73"/>
  <c r="B122" i="71"/>
  <c r="B161" i="68"/>
  <c r="B35" i="73"/>
  <c r="J147" i="70"/>
  <c r="B23" i="70"/>
  <c r="B151" i="69"/>
  <c r="B17" i="68"/>
  <c r="B132" i="68"/>
  <c r="K82" i="14"/>
  <c r="B69" i="73"/>
  <c r="C119" i="73"/>
  <c r="C19" i="73"/>
  <c r="B28" i="70"/>
  <c r="B129" i="69"/>
  <c r="B95" i="69"/>
  <c r="B29" i="68"/>
  <c r="K59" i="14"/>
  <c r="J219" i="72"/>
  <c r="B77" i="72"/>
  <c r="C32" i="71"/>
  <c r="C20" i="73"/>
  <c r="C140" i="71"/>
  <c r="B222" i="70"/>
  <c r="B99" i="68"/>
  <c r="J70" i="14"/>
  <c r="B111" i="73"/>
  <c r="C149" i="73"/>
  <c r="B49" i="73"/>
  <c r="J164" i="70"/>
  <c r="B116" i="70"/>
  <c r="C128" i="69"/>
  <c r="B68" i="68"/>
  <c r="J53" i="14"/>
  <c r="B99" i="72"/>
  <c r="B130" i="73"/>
  <c r="B25" i="72"/>
  <c r="B60" i="69"/>
  <c r="B181" i="70"/>
  <c r="B84" i="69"/>
  <c r="B199" i="68"/>
  <c r="B20" i="73"/>
  <c r="B76" i="72"/>
  <c r="B108" i="71"/>
  <c r="J17" i="72"/>
  <c r="K131" i="14"/>
  <c r="C60" i="69"/>
  <c r="C89" i="73"/>
  <c r="B170" i="72"/>
  <c r="C79" i="71"/>
  <c r="J224" i="70"/>
  <c r="C62" i="73"/>
  <c r="C133" i="71"/>
  <c r="B43" i="73"/>
  <c r="C117" i="69"/>
  <c r="J95" i="72"/>
  <c r="J83" i="72"/>
  <c r="B64" i="68"/>
  <c r="B153" i="69"/>
  <c r="K98" i="14"/>
  <c r="C109" i="69"/>
  <c r="J226" i="70"/>
  <c r="B128" i="68"/>
  <c r="B81" i="73"/>
  <c r="B74" i="71"/>
  <c r="B178" i="69"/>
  <c r="K210" i="14"/>
  <c r="B41" i="73"/>
  <c r="B111" i="69"/>
  <c r="C158" i="73"/>
  <c r="B56" i="73"/>
  <c r="C20" i="69"/>
  <c r="C136" i="71"/>
  <c r="B148" i="70"/>
  <c r="B115" i="68"/>
  <c r="B74" i="68"/>
  <c r="K142" i="14"/>
  <c r="J34" i="72"/>
  <c r="B154" i="72"/>
  <c r="C30" i="71"/>
  <c r="B17" i="73"/>
  <c r="C138" i="71"/>
  <c r="B45" i="70"/>
  <c r="B76" i="68"/>
  <c r="B177" i="70"/>
  <c r="C22" i="69"/>
  <c r="C93" i="69"/>
  <c r="B172" i="68"/>
  <c r="B60" i="73"/>
  <c r="C31" i="73"/>
  <c r="B62" i="72"/>
  <c r="C137" i="71"/>
  <c r="C53" i="71"/>
  <c r="B147" i="73"/>
  <c r="B47" i="73"/>
  <c r="B130" i="70"/>
  <c r="B32" i="68"/>
  <c r="C18" i="73"/>
  <c r="B188" i="72"/>
  <c r="B159" i="72"/>
  <c r="C107" i="71"/>
  <c r="B22" i="71"/>
  <c r="C107" i="73"/>
  <c r="J60" i="72"/>
  <c r="B125" i="72"/>
  <c r="C18" i="71"/>
  <c r="J63" i="72"/>
  <c r="B209" i="72"/>
  <c r="B163" i="72"/>
  <c r="C105" i="71"/>
  <c r="B20" i="71"/>
  <c r="B107" i="73"/>
  <c r="J143" i="70"/>
  <c r="B74" i="70"/>
  <c r="B92" i="69"/>
  <c r="C172" i="69"/>
  <c r="B25" i="68"/>
  <c r="K207" i="14"/>
  <c r="B221" i="72"/>
  <c r="C116" i="71"/>
  <c r="C116" i="73"/>
  <c r="B47" i="72"/>
  <c r="C56" i="71"/>
  <c r="C110" i="69"/>
  <c r="C139" i="71"/>
  <c r="B26" i="71"/>
  <c r="C139" i="70"/>
  <c r="C147" i="69"/>
  <c r="C74" i="69"/>
  <c r="B214" i="68"/>
  <c r="C147" i="73"/>
  <c r="J91" i="70"/>
  <c r="B83" i="70"/>
  <c r="B182" i="69"/>
  <c r="B223" i="68"/>
  <c r="B155" i="68"/>
  <c r="J39" i="14"/>
  <c r="K87" i="14"/>
  <c r="B63" i="69"/>
  <c r="B120" i="73"/>
  <c r="K90" i="14"/>
  <c r="B55" i="73"/>
  <c r="B19" i="73"/>
  <c r="B200" i="72"/>
  <c r="C131" i="71"/>
  <c r="B46" i="71"/>
  <c r="B78" i="70"/>
  <c r="B64" i="70"/>
  <c r="B150" i="69"/>
  <c r="B27" i="68"/>
  <c r="K148" i="14"/>
  <c r="K83" i="14"/>
  <c r="C51" i="73"/>
  <c r="C105" i="73"/>
  <c r="J225" i="72"/>
  <c r="B198" i="70"/>
  <c r="B49" i="69"/>
  <c r="B25" i="69"/>
  <c r="B36" i="68"/>
  <c r="K29" i="14"/>
  <c r="J44" i="72"/>
  <c r="B157" i="71"/>
  <c r="B168" i="73"/>
  <c r="J100" i="72"/>
  <c r="C118" i="71"/>
  <c r="B29" i="70"/>
  <c r="B42" i="68"/>
  <c r="J101" i="70"/>
  <c r="B135" i="72"/>
  <c r="C66" i="71"/>
  <c r="C143" i="73"/>
  <c r="B45" i="73"/>
  <c r="C170" i="70"/>
  <c r="C18" i="69"/>
  <c r="C34" i="69"/>
  <c r="B141" i="68"/>
  <c r="J78" i="72"/>
  <c r="B123" i="71"/>
  <c r="B175" i="70"/>
  <c r="B216" i="70"/>
  <c r="B140" i="69"/>
  <c r="B78" i="68"/>
  <c r="B220" i="68"/>
  <c r="B114" i="73"/>
  <c r="C44" i="73"/>
  <c r="J213" i="72"/>
  <c r="B103" i="72"/>
  <c r="B128" i="71"/>
  <c r="B44" i="71"/>
  <c r="B213" i="70"/>
  <c r="B187" i="70"/>
  <c r="C160" i="69"/>
  <c r="B21" i="68"/>
  <c r="K62" i="14"/>
  <c r="K71" i="14"/>
  <c r="C47" i="73"/>
  <c r="C103" i="73"/>
  <c r="J72" i="72"/>
  <c r="B142" i="70"/>
  <c r="C72" i="69"/>
  <c r="B80" i="69"/>
  <c r="B145" i="68"/>
  <c r="J43" i="14"/>
  <c r="J212" i="72"/>
  <c r="C156" i="71"/>
  <c r="C162" i="73"/>
  <c r="J57" i="72"/>
  <c r="C112" i="71"/>
  <c r="B192" i="70"/>
  <c r="B147" i="68"/>
  <c r="K60" i="14"/>
  <c r="B58" i="72"/>
  <c r="C124" i="71"/>
  <c r="C120" i="73"/>
  <c r="B154" i="70"/>
  <c r="C58" i="69"/>
  <c r="C31" i="69"/>
  <c r="B168" i="68"/>
  <c r="B106" i="73"/>
  <c r="B73" i="73"/>
  <c r="B28" i="72"/>
  <c r="B154" i="71"/>
  <c r="C71" i="71"/>
  <c r="J227" i="70"/>
  <c r="B224" i="70"/>
  <c r="C32" i="69"/>
  <c r="B147" i="69"/>
  <c r="B173" i="68"/>
  <c r="K188" i="14"/>
  <c r="C99" i="73"/>
  <c r="C133" i="73"/>
  <c r="C37" i="73"/>
  <c r="B97" i="70"/>
  <c r="B65" i="70"/>
  <c r="C120" i="69"/>
  <c r="B58" i="68"/>
  <c r="K219" i="14"/>
  <c r="B146" i="73"/>
  <c r="B204" i="72"/>
  <c r="B57" i="71"/>
  <c r="B48" i="73"/>
  <c r="B30" i="72"/>
  <c r="J93" i="70"/>
  <c r="B104" i="68"/>
  <c r="B169" i="72"/>
  <c r="B177" i="72"/>
  <c r="C97" i="71"/>
  <c r="J105" i="70"/>
  <c r="B157" i="70"/>
  <c r="C114" i="69"/>
  <c r="B109" i="69"/>
  <c r="B202" i="68"/>
  <c r="J207" i="14"/>
  <c r="B131" i="73"/>
  <c r="C163" i="73"/>
  <c r="B67" i="73"/>
  <c r="J144" i="70"/>
  <c r="B54" i="70"/>
  <c r="C92" i="69"/>
  <c r="C28" i="69"/>
  <c r="B112" i="68"/>
  <c r="K179" i="14"/>
  <c r="B171" i="72"/>
  <c r="C100" i="71"/>
  <c r="B102" i="73"/>
  <c r="B216" i="72"/>
  <c r="B37" i="71"/>
  <c r="B157" i="69"/>
  <c r="J35" i="14"/>
  <c r="B129" i="73"/>
  <c r="B161" i="73"/>
  <c r="B65" i="73"/>
  <c r="J161" i="70"/>
  <c r="B27" i="70"/>
  <c r="B40" i="69"/>
  <c r="C124" i="69"/>
  <c r="B101" i="68"/>
  <c r="K113" i="14"/>
  <c r="B111" i="72"/>
  <c r="C98" i="71"/>
  <c r="B92" i="73"/>
  <c r="B61" i="72"/>
  <c r="B33" i="71"/>
  <c r="C139" i="69"/>
  <c r="J163" i="70"/>
  <c r="B70" i="70"/>
  <c r="B82" i="69"/>
  <c r="B101" i="69"/>
  <c r="B127" i="68"/>
  <c r="J221" i="14"/>
  <c r="B127" i="73"/>
  <c r="C159" i="73"/>
  <c r="C63" i="73"/>
  <c r="J151" i="70"/>
  <c r="B182" i="70"/>
  <c r="C41" i="69"/>
  <c r="C146" i="69"/>
  <c r="B163" i="68"/>
  <c r="K102" i="14"/>
  <c r="B150" i="72"/>
  <c r="B95" i="71"/>
  <c r="B90" i="73"/>
  <c r="B163" i="71"/>
  <c r="C48" i="69"/>
  <c r="B113" i="72"/>
  <c r="B120" i="71"/>
  <c r="B166" i="73"/>
  <c r="J157" i="70"/>
  <c r="B153" i="70"/>
  <c r="B108" i="69"/>
  <c r="B129" i="68"/>
  <c r="C121" i="73"/>
  <c r="B125" i="73"/>
  <c r="J83" i="70"/>
  <c r="B195" i="70"/>
  <c r="C136" i="69"/>
  <c r="K125" i="14"/>
  <c r="B211" i="72"/>
  <c r="C42" i="71"/>
  <c r="B48" i="72"/>
  <c r="B227" i="70"/>
  <c r="J77" i="72"/>
  <c r="B199" i="72"/>
  <c r="B34" i="71"/>
  <c r="C151" i="73"/>
  <c r="B71" i="72"/>
  <c r="B88" i="71"/>
  <c r="B162" i="70"/>
  <c r="C173" i="69"/>
  <c r="B148" i="68"/>
  <c r="K80" i="14"/>
  <c r="B59" i="73"/>
  <c r="B193" i="72"/>
  <c r="B117" i="71"/>
  <c r="B118" i="73"/>
  <c r="B85" i="73"/>
  <c r="B181" i="72"/>
  <c r="B160" i="71"/>
  <c r="B76" i="71"/>
  <c r="J54" i="72"/>
  <c r="B75" i="73"/>
  <c r="J179" i="70"/>
  <c r="B19" i="70"/>
  <c r="B56" i="69"/>
  <c r="B88" i="68"/>
  <c r="B80" i="68"/>
  <c r="K76" i="14"/>
  <c r="B127" i="72"/>
  <c r="B67" i="71"/>
  <c r="C60" i="73"/>
  <c r="B227" i="72"/>
  <c r="J231" i="70"/>
  <c r="C129" i="69"/>
  <c r="B110" i="71"/>
  <c r="J150" i="70"/>
  <c r="B156" i="70"/>
  <c r="B160" i="69"/>
  <c r="B137" i="68"/>
  <c r="B71" i="68"/>
  <c r="C109" i="73"/>
  <c r="B143" i="70"/>
  <c r="C107" i="69"/>
  <c r="B39" i="69"/>
  <c r="B118" i="68"/>
  <c r="K112" i="14"/>
  <c r="J91" i="72"/>
  <c r="J185" i="70"/>
  <c r="B163" i="69"/>
  <c r="C50" i="73"/>
  <c r="B141" i="73"/>
  <c r="J80" i="72"/>
  <c r="B210" i="72"/>
  <c r="B22" i="72"/>
  <c r="B102" i="71"/>
  <c r="C19" i="71"/>
  <c r="B58" i="70"/>
  <c r="C141" i="69"/>
  <c r="C52" i="69"/>
  <c r="B34" i="68"/>
  <c r="K226" i="14"/>
  <c r="C139" i="73"/>
  <c r="J89" i="72"/>
  <c r="C73" i="73"/>
  <c r="J182" i="70"/>
  <c r="B155" i="70"/>
  <c r="C96" i="69"/>
  <c r="C64" i="69"/>
  <c r="B70" i="68"/>
  <c r="K192" i="14"/>
  <c r="B173" i="72"/>
  <c r="C114" i="71"/>
  <c r="C112" i="73"/>
  <c r="B90" i="72"/>
  <c r="B53" i="71"/>
  <c r="B184" i="69"/>
  <c r="J95" i="70"/>
  <c r="J40" i="14"/>
  <c r="B67" i="72"/>
  <c r="K126" i="14"/>
  <c r="C111" i="73"/>
  <c r="J96" i="70"/>
  <c r="B122" i="70"/>
  <c r="B28" i="69"/>
  <c r="B23" i="68"/>
  <c r="B46" i="68"/>
  <c r="B95" i="72"/>
  <c r="C62" i="71"/>
  <c r="B99" i="70"/>
  <c r="C102" i="69"/>
  <c r="C113" i="69"/>
  <c r="B170" i="68"/>
  <c r="J215" i="14"/>
  <c r="B46" i="73"/>
  <c r="J102" i="72"/>
  <c r="B162" i="72"/>
  <c r="B141" i="72"/>
  <c r="C101" i="71"/>
  <c r="J145" i="70"/>
  <c r="B85" i="70"/>
  <c r="B38" i="69"/>
  <c r="B175" i="69"/>
  <c r="B192" i="68"/>
  <c r="K145" i="14"/>
  <c r="C135" i="73"/>
  <c r="C169" i="73"/>
  <c r="C71" i="73"/>
  <c r="J192" i="70"/>
  <c r="B119" i="70"/>
  <c r="B123" i="69"/>
  <c r="C87" i="69"/>
  <c r="B75" i="68"/>
  <c r="K177" i="14"/>
  <c r="B43" i="72"/>
  <c r="C104" i="71"/>
  <c r="C106" i="73"/>
  <c r="B124" i="72"/>
  <c r="B51" i="71"/>
  <c r="C95" i="69"/>
  <c r="C167" i="71"/>
  <c r="J74" i="72"/>
  <c r="B230" i="72"/>
  <c r="B71" i="71"/>
  <c r="B64" i="73"/>
  <c r="B67" i="70"/>
  <c r="B139" i="69"/>
  <c r="B72" i="69"/>
  <c r="B119" i="68"/>
  <c r="B40" i="73"/>
  <c r="J41" i="72"/>
  <c r="B118" i="72"/>
  <c r="B126" i="71"/>
  <c r="C43" i="71"/>
  <c r="B199" i="70"/>
  <c r="B40" i="70"/>
  <c r="C88" i="69"/>
  <c r="B191" i="68"/>
  <c r="K64" i="14"/>
  <c r="J38" i="72"/>
  <c r="C41" i="73"/>
  <c r="B101" i="73"/>
  <c r="J88" i="72"/>
  <c r="B219" i="70"/>
  <c r="B169" i="69"/>
  <c r="C179" i="69"/>
  <c r="B219" i="68"/>
  <c r="K218" i="14"/>
  <c r="J29" i="72"/>
  <c r="B153" i="71"/>
  <c r="B160" i="73"/>
  <c r="J49" i="72"/>
  <c r="B109" i="71"/>
  <c r="B151" i="70"/>
  <c r="B65" i="68"/>
  <c r="B231" i="72"/>
  <c r="B152" i="71"/>
  <c r="B68" i="71"/>
  <c r="J74" i="70"/>
  <c r="B218" i="70"/>
  <c r="C43" i="69"/>
  <c r="B98" i="69"/>
  <c r="B18" i="68"/>
  <c r="K182" i="14"/>
  <c r="C97" i="73"/>
  <c r="C131" i="73"/>
  <c r="C35" i="73"/>
  <c r="B183" i="70"/>
  <c r="B61" i="70"/>
  <c r="B32" i="69"/>
  <c r="B159" i="68"/>
  <c r="K58" i="14"/>
  <c r="J98" i="72"/>
  <c r="B225" i="72"/>
  <c r="C48" i="71"/>
  <c r="C46" i="73"/>
  <c r="C168" i="71"/>
  <c r="B132" i="70"/>
  <c r="B97" i="68"/>
  <c r="K189" i="14"/>
  <c r="C91" i="73"/>
  <c r="C129" i="73"/>
  <c r="B31" i="73"/>
  <c r="B201" i="70"/>
  <c r="B51" i="70"/>
  <c r="B93" i="69"/>
  <c r="B87" i="68"/>
  <c r="K31" i="14"/>
  <c r="J75" i="72"/>
  <c r="B94" i="72"/>
  <c r="B45" i="71"/>
  <c r="B36" i="73"/>
  <c r="C166" i="71"/>
  <c r="B230" i="70"/>
  <c r="B198" i="68"/>
  <c r="J180" i="70"/>
  <c r="B180" i="70"/>
  <c r="C135" i="69"/>
  <c r="B145" i="69"/>
  <c r="B194" i="68"/>
  <c r="K180" i="14"/>
  <c r="C87" i="73"/>
  <c r="C127" i="73"/>
  <c r="C29" i="73"/>
  <c r="B208" i="70"/>
  <c r="B80" i="70"/>
  <c r="C164" i="69"/>
  <c r="B91" i="68"/>
  <c r="K212" i="14"/>
  <c r="J210" i="72"/>
  <c r="B106" i="72"/>
  <c r="B43" i="71"/>
  <c r="C34" i="73"/>
  <c r="C28" i="71"/>
  <c r="B55" i="68"/>
  <c r="B108" i="72"/>
  <c r="C93" i="71"/>
  <c r="B30" i="73"/>
  <c r="J82" i="70"/>
  <c r="B158" i="69"/>
  <c r="C156" i="69"/>
  <c r="J217" i="14"/>
  <c r="C83" i="73"/>
  <c r="C59" i="73"/>
  <c r="B229" i="70"/>
  <c r="B23" i="69"/>
  <c r="B85" i="68"/>
  <c r="K81" i="14"/>
  <c r="B166" i="72"/>
  <c r="B88" i="73"/>
  <c r="B151" i="71"/>
  <c r="B97" i="69"/>
  <c r="B178" i="72"/>
  <c r="B118" i="71"/>
  <c r="C156" i="73"/>
  <c r="J62" i="72"/>
  <c r="B75" i="72"/>
  <c r="C33" i="71"/>
  <c r="B46" i="70"/>
  <c r="B55" i="69"/>
  <c r="B166" i="68"/>
  <c r="K224" i="14"/>
  <c r="B222" i="72"/>
  <c r="J175" i="70"/>
  <c r="B197" i="70"/>
  <c r="B124" i="69"/>
  <c r="C24" i="69"/>
  <c r="B167" i="68"/>
  <c r="J96" i="72"/>
  <c r="B110" i="73"/>
  <c r="B77" i="73"/>
  <c r="B107" i="72"/>
  <c r="B156" i="71"/>
  <c r="B72" i="71"/>
  <c r="J174" i="70"/>
  <c r="B190" i="70"/>
  <c r="C23" i="69"/>
  <c r="C78" i="69"/>
  <c r="B218" i="68"/>
  <c r="K181" i="14"/>
  <c r="C101" i="73"/>
  <c r="B135" i="73"/>
  <c r="B39" i="73"/>
  <c r="B101" i="70"/>
  <c r="B171" i="70"/>
  <c r="C169" i="69"/>
  <c r="B204" i="68"/>
  <c r="K30" i="14"/>
  <c r="B152" i="73"/>
  <c r="B88" i="72"/>
  <c r="C60" i="71"/>
  <c r="B50" i="73"/>
  <c r="B52" i="72"/>
  <c r="J181" i="70"/>
  <c r="B157" i="68"/>
  <c r="B82" i="71"/>
  <c r="J21" i="72"/>
  <c r="B202" i="72"/>
  <c r="B19" i="71"/>
  <c r="J170" i="70"/>
  <c r="B59" i="70"/>
  <c r="B96" i="69"/>
  <c r="B221" i="68"/>
  <c r="B125" i="68"/>
  <c r="J45" i="72"/>
  <c r="B196" i="72"/>
  <c r="B92" i="72"/>
  <c r="B98" i="71"/>
  <c r="J148" i="70"/>
  <c r="B93" i="70"/>
  <c r="B57" i="69"/>
  <c r="B76" i="69"/>
  <c r="B53" i="68"/>
  <c r="J72" i="14"/>
  <c r="B133" i="73"/>
  <c r="C167" i="73"/>
  <c r="C69" i="73"/>
  <c r="J103" i="70"/>
  <c r="B231" i="70"/>
  <c r="C36" i="69"/>
  <c r="C145" i="69"/>
  <c r="B93" i="68"/>
  <c r="K187" i="14"/>
  <c r="B217" i="72"/>
  <c r="C102" i="71"/>
  <c r="B104" i="73"/>
  <c r="B147" i="72"/>
  <c r="B39" i="71"/>
  <c r="B78" i="69"/>
  <c r="J82" i="72"/>
  <c r="B87" i="72"/>
  <c r="C125" i="71"/>
  <c r="B40" i="71"/>
  <c r="B100" i="70"/>
  <c r="B44" i="70"/>
  <c r="C140" i="69"/>
  <c r="B45" i="68"/>
  <c r="K147" i="14"/>
  <c r="J22" i="72"/>
  <c r="B37" i="73"/>
  <c r="B99" i="73"/>
  <c r="J97" i="72"/>
  <c r="B111" i="70"/>
  <c r="C85" i="69"/>
  <c r="C17" i="69"/>
  <c r="B195" i="68"/>
  <c r="J52" i="14"/>
  <c r="J81" i="72"/>
  <c r="C152" i="71"/>
  <c r="B158" i="73"/>
  <c r="J30" i="72"/>
  <c r="C108" i="71"/>
  <c r="B128" i="70"/>
  <c r="K61" i="14"/>
  <c r="J87" i="72"/>
  <c r="B33" i="73"/>
  <c r="B97" i="73"/>
  <c r="J23" i="72"/>
  <c r="B137" i="70"/>
  <c r="C97" i="69"/>
  <c r="B45" i="69"/>
  <c r="B211" i="68"/>
  <c r="J204" i="14"/>
  <c r="J64" i="72"/>
  <c r="B145" i="71"/>
  <c r="C148" i="73"/>
  <c r="J35" i="72"/>
  <c r="C96" i="71"/>
  <c r="B134" i="70"/>
  <c r="K227" i="14"/>
  <c r="B169" i="70"/>
  <c r="B108" i="70"/>
  <c r="B102" i="69"/>
  <c r="B102" i="68"/>
  <c r="K122" i="14"/>
  <c r="J217" i="72"/>
  <c r="C25" i="73"/>
  <c r="C95" i="73"/>
  <c r="J216" i="72"/>
  <c r="B174" i="70"/>
  <c r="B61" i="69"/>
  <c r="C39" i="69"/>
  <c r="B83" i="68"/>
  <c r="J57" i="14"/>
  <c r="J31" i="72"/>
  <c r="C144" i="71"/>
  <c r="C146" i="73"/>
  <c r="B115" i="72"/>
  <c r="B71" i="70"/>
  <c r="J52" i="72"/>
  <c r="B175" i="72"/>
  <c r="C37" i="71"/>
  <c r="C155" i="73"/>
  <c r="B39" i="70"/>
  <c r="C26" i="69"/>
  <c r="B61" i="68"/>
  <c r="K176" i="14"/>
  <c r="C157" i="73"/>
  <c r="C27" i="73"/>
  <c r="B228" i="70"/>
  <c r="C83" i="69"/>
  <c r="B67" i="68"/>
  <c r="J215" i="72"/>
  <c r="B89" i="71"/>
  <c r="B32" i="73"/>
  <c r="C26" i="71"/>
  <c r="B152" i="68"/>
  <c r="B53" i="72"/>
  <c r="B90" i="71"/>
  <c r="C28" i="73"/>
  <c r="B180" i="72"/>
  <c r="C117" i="71"/>
  <c r="J230" i="70"/>
  <c r="B42" i="69"/>
  <c r="C80" i="69"/>
  <c r="J210" i="14"/>
  <c r="J53" i="72"/>
  <c r="B93" i="71"/>
  <c r="B36" i="69"/>
  <c r="K150" i="14"/>
  <c r="B60" i="72"/>
  <c r="C149" i="71"/>
  <c r="C65" i="71"/>
  <c r="C88" i="73"/>
  <c r="B53" i="73"/>
  <c r="B167" i="70"/>
  <c r="N17" i="70"/>
  <c r="O17" i="70" s="1"/>
  <c r="L17" i="70" s="1"/>
  <c r="B128" i="69"/>
  <c r="B33" i="68"/>
  <c r="K66" i="14"/>
  <c r="J85" i="72"/>
  <c r="B21" i="73"/>
  <c r="B93" i="73"/>
  <c r="J94" i="70"/>
  <c r="B200" i="70"/>
  <c r="C54" i="69"/>
  <c r="B174" i="69"/>
  <c r="B138" i="68"/>
  <c r="J223" i="14"/>
  <c r="J20" i="72"/>
  <c r="C142" i="71"/>
  <c r="C144" i="73"/>
  <c r="J50" i="72"/>
  <c r="C90" i="71"/>
  <c r="C133" i="69"/>
  <c r="J60" i="14"/>
  <c r="B35" i="72"/>
  <c r="C147" i="71"/>
  <c r="C63" i="71"/>
  <c r="B84" i="73"/>
  <c r="C49" i="73"/>
  <c r="B203" i="72"/>
  <c r="C145" i="71"/>
  <c r="B60" i="71"/>
  <c r="J225" i="70"/>
  <c r="B115" i="70"/>
  <c r="B74" i="69"/>
  <c r="C174" i="69"/>
  <c r="B131" i="68"/>
  <c r="K105" i="14"/>
  <c r="C75" i="73"/>
  <c r="B123" i="73"/>
  <c r="B23" i="73"/>
  <c r="B158" i="70"/>
  <c r="B71" i="69"/>
  <c r="B143" i="69"/>
  <c r="B164" i="68"/>
  <c r="K129" i="14"/>
  <c r="J48" i="72"/>
  <c r="B50" i="72"/>
  <c r="C40" i="71"/>
  <c r="B28" i="73"/>
  <c r="C150" i="71"/>
  <c r="B191" i="70"/>
  <c r="B86" i="68"/>
  <c r="J89" i="70"/>
  <c r="B118" i="70"/>
  <c r="C183" i="69"/>
  <c r="B31" i="69"/>
  <c r="B26" i="68"/>
  <c r="K94" i="14"/>
  <c r="B71" i="73"/>
  <c r="B121" i="73"/>
  <c r="C21" i="73"/>
  <c r="B113" i="70"/>
  <c r="B152" i="69"/>
  <c r="B173" i="69"/>
  <c r="B96" i="68"/>
  <c r="K92" i="14"/>
  <c r="J73" i="72"/>
  <c r="B19" i="72"/>
  <c r="C34" i="71"/>
  <c r="B22" i="73"/>
  <c r="C146" i="71"/>
  <c r="D139" i="70"/>
  <c r="B114" i="68"/>
  <c r="C142" i="73"/>
  <c r="C58" i="73"/>
  <c r="J196" i="72"/>
  <c r="B44" i="72"/>
  <c r="C120" i="71"/>
  <c r="C36" i="71"/>
  <c r="B223" i="70"/>
  <c r="B204" i="70"/>
  <c r="B48" i="69"/>
  <c r="C104" i="69"/>
  <c r="B110" i="68"/>
  <c r="J37" i="14"/>
  <c r="B128" i="73"/>
  <c r="B153" i="72"/>
  <c r="B114" i="72"/>
  <c r="B106" i="71"/>
  <c r="C23" i="71"/>
  <c r="B24" i="70"/>
  <c r="B138" i="70"/>
  <c r="C148" i="69"/>
  <c r="B34" i="69"/>
  <c r="B207" i="68"/>
  <c r="J212" i="14"/>
  <c r="J50" i="14"/>
  <c r="B124" i="73"/>
  <c r="B112" i="72"/>
  <c r="B205" i="72"/>
  <c r="B104" i="71"/>
  <c r="C21" i="71"/>
  <c r="B150" i="70"/>
  <c r="B37" i="70"/>
  <c r="C81" i="69"/>
  <c r="C178" i="69"/>
  <c r="B122" i="68"/>
  <c r="J46" i="14"/>
  <c r="J38" i="14"/>
  <c r="J71" i="72"/>
  <c r="B228" i="72"/>
  <c r="B149" i="71"/>
  <c r="B65" i="71"/>
  <c r="B138" i="73"/>
  <c r="B54" i="73"/>
  <c r="J199" i="72"/>
  <c r="B146" i="72"/>
  <c r="B115" i="71"/>
  <c r="B31" i="71"/>
  <c r="B146" i="70"/>
  <c r="B60" i="70"/>
  <c r="C122" i="69"/>
  <c r="C46" i="69"/>
  <c r="B144" i="68"/>
  <c r="J206" i="14"/>
  <c r="B122" i="73"/>
  <c r="C78" i="72"/>
  <c r="B24" i="72"/>
  <c r="C103" i="71"/>
  <c r="B18" i="71"/>
  <c r="B57" i="70"/>
  <c r="B41" i="70"/>
  <c r="C131" i="69"/>
  <c r="C111" i="69"/>
  <c r="B24" i="68"/>
  <c r="J214" i="14"/>
  <c r="B160" i="70"/>
  <c r="C33" i="69"/>
  <c r="C29" i="69"/>
  <c r="B92" i="68"/>
  <c r="K130" i="14"/>
  <c r="C165" i="73"/>
  <c r="C43" i="73"/>
  <c r="C117" i="73"/>
  <c r="C33" i="73"/>
  <c r="J102" i="70"/>
  <c r="B77" i="70"/>
  <c r="B58" i="69"/>
  <c r="B231" i="68"/>
  <c r="B164" i="73"/>
  <c r="B73" i="72"/>
  <c r="B91" i="71"/>
  <c r="C136" i="73"/>
  <c r="J211" i="72"/>
  <c r="B45" i="72"/>
  <c r="C58" i="71"/>
  <c r="B114" i="70"/>
  <c r="B30" i="69"/>
  <c r="B53" i="69"/>
  <c r="J211" i="14"/>
  <c r="B164" i="72"/>
  <c r="B103" i="70"/>
  <c r="B17" i="69"/>
  <c r="K115" i="14"/>
  <c r="B169" i="73"/>
  <c r="B18" i="73"/>
  <c r="B91" i="73"/>
  <c r="J98" i="70"/>
  <c r="B217" i="70"/>
  <c r="C65" i="69"/>
  <c r="B165" i="69"/>
  <c r="B90" i="68"/>
  <c r="J55" i="14"/>
  <c r="J43" i="72"/>
  <c r="C132" i="71"/>
  <c r="B140" i="73"/>
  <c r="J84" i="72"/>
  <c r="C84" i="71"/>
  <c r="B162" i="69"/>
  <c r="J209" i="14"/>
  <c r="B178" i="70"/>
  <c r="B177" i="69"/>
  <c r="B24" i="69"/>
  <c r="B28" i="68"/>
  <c r="K205" i="14"/>
  <c r="C161" i="73"/>
  <c r="J67" i="72"/>
  <c r="B87" i="73"/>
  <c r="J149" i="70"/>
  <c r="B102" i="70"/>
  <c r="C130" i="69"/>
  <c r="C61" i="69"/>
  <c r="B200" i="68"/>
  <c r="J56" i="14"/>
  <c r="J26" i="72"/>
  <c r="C130" i="71"/>
  <c r="C134" i="73"/>
  <c r="B186" i="72"/>
  <c r="B81" i="71"/>
  <c r="C154" i="69"/>
  <c r="J218" i="14"/>
  <c r="C114" i="73"/>
  <c r="C30" i="73"/>
  <c r="C139" i="72"/>
  <c r="B84" i="72"/>
  <c r="C92" i="71"/>
  <c r="J197" i="70"/>
  <c r="B209" i="70"/>
  <c r="B114" i="69"/>
  <c r="C138" i="69"/>
  <c r="B203" i="68"/>
  <c r="B140" i="68"/>
  <c r="K206" i="14"/>
  <c r="C80" i="73"/>
  <c r="B229" i="72"/>
  <c r="B162" i="71"/>
  <c r="B78" i="71"/>
  <c r="J162" i="70"/>
  <c r="B88" i="70"/>
  <c r="B41" i="69"/>
  <c r="B138" i="69"/>
  <c r="B123" i="68"/>
  <c r="B188" i="68"/>
  <c r="K108" i="14"/>
  <c r="K190" i="14"/>
  <c r="C76" i="73"/>
  <c r="B41" i="72"/>
  <c r="C161" i="71"/>
  <c r="C77" i="71"/>
  <c r="J160" i="70"/>
  <c r="B184" i="70"/>
  <c r="C176" i="69"/>
  <c r="C170" i="69"/>
  <c r="B210" i="68"/>
  <c r="B130" i="68"/>
  <c r="K95" i="14"/>
  <c r="K197" i="14"/>
  <c r="J220" i="72"/>
  <c r="B110" i="72"/>
  <c r="C122" i="71"/>
  <c r="C38" i="71"/>
  <c r="C110" i="73"/>
  <c r="B26" i="73"/>
  <c r="B121" i="72"/>
  <c r="B46" i="72"/>
  <c r="C88" i="71"/>
  <c r="J167" i="70"/>
  <c r="B87" i="70"/>
  <c r="B62" i="69"/>
  <c r="C101" i="69"/>
  <c r="B154" i="68"/>
  <c r="B52" i="68"/>
  <c r="K196" i="14"/>
  <c r="C74" i="73"/>
  <c r="B134" i="72"/>
  <c r="C159" i="71"/>
  <c r="C75" i="71"/>
  <c r="J193" i="70"/>
  <c r="B202" i="70"/>
  <c r="B105" i="69"/>
  <c r="C163" i="69"/>
  <c r="B49" i="68"/>
  <c r="K24" i="14"/>
  <c r="K85" i="14"/>
  <c r="C177" i="69"/>
  <c r="C137" i="69"/>
  <c r="B134" i="68"/>
  <c r="B212" i="68"/>
  <c r="J54" i="14"/>
  <c r="C125" i="73"/>
  <c r="J56" i="72"/>
  <c r="B89" i="73"/>
  <c r="J92" i="72"/>
  <c r="B168" i="70"/>
  <c r="C171" i="69"/>
  <c r="B142" i="69"/>
  <c r="K214" i="14"/>
  <c r="J47" i="72"/>
  <c r="B79" i="72"/>
  <c r="C64" i="71"/>
  <c r="B80" i="73"/>
  <c r="J18" i="72"/>
  <c r="B141" i="71"/>
  <c r="B29" i="71"/>
  <c r="B188" i="70"/>
  <c r="C73" i="69"/>
  <c r="B30" i="68"/>
  <c r="C118" i="73"/>
  <c r="B100" i="71"/>
  <c r="B185" i="69"/>
  <c r="B39" i="68"/>
  <c r="B119" i="73"/>
  <c r="B155" i="73"/>
  <c r="B57" i="73"/>
  <c r="J141" i="70"/>
  <c r="B91" i="70"/>
  <c r="B100" i="69"/>
  <c r="C37" i="69"/>
  <c r="B35" i="68"/>
  <c r="K114" i="14"/>
  <c r="B224" i="72"/>
  <c r="B87" i="71"/>
  <c r="C84" i="73"/>
  <c r="B218" i="72"/>
  <c r="B23" i="71"/>
  <c r="C30" i="69"/>
  <c r="J204" i="70"/>
  <c r="B149" i="70"/>
  <c r="C55" i="69"/>
  <c r="B141" i="69"/>
  <c r="B56" i="68"/>
  <c r="K211" i="14"/>
  <c r="B117" i="73"/>
  <c r="B153" i="73"/>
  <c r="C55" i="73"/>
  <c r="J203" i="70"/>
  <c r="B62" i="70"/>
  <c r="C123" i="69"/>
  <c r="B54" i="69"/>
  <c r="B79" i="68"/>
  <c r="K103" i="14"/>
  <c r="B190" i="72"/>
  <c r="C86" i="71"/>
  <c r="B78" i="73"/>
  <c r="B123" i="72"/>
  <c r="J173" i="70"/>
  <c r="B171" i="69"/>
  <c r="J152" i="70"/>
  <c r="C86" i="73"/>
  <c r="J99" i="72"/>
  <c r="B65" i="72"/>
  <c r="B147" i="71"/>
  <c r="B63" i="71"/>
  <c r="J88" i="70"/>
  <c r="B34" i="70"/>
  <c r="B170" i="69"/>
  <c r="C184" i="69"/>
  <c r="B176" i="68"/>
  <c r="K138" i="14"/>
  <c r="K75" i="14"/>
  <c r="J76" i="72"/>
  <c r="B51" i="72"/>
  <c r="B134" i="71"/>
  <c r="B50" i="71"/>
  <c r="J86" i="70"/>
  <c r="B26" i="70"/>
  <c r="B22" i="69"/>
  <c r="C116" i="69"/>
  <c r="B44" i="68"/>
  <c r="K128" i="14"/>
  <c r="K133" i="14"/>
  <c r="K111" i="14"/>
  <c r="J25" i="72"/>
  <c r="B226" i="72"/>
  <c r="B132" i="71"/>
  <c r="C49" i="71"/>
  <c r="J184" i="70"/>
  <c r="B56" i="70"/>
  <c r="C63" i="69"/>
  <c r="B136" i="69"/>
  <c r="B94" i="68"/>
  <c r="K53" i="14"/>
  <c r="K65" i="14"/>
  <c r="K70" i="14"/>
  <c r="B130" i="72"/>
  <c r="B129" i="72"/>
  <c r="C94" i="71"/>
  <c r="C166" i="73"/>
  <c r="C82" i="73"/>
  <c r="J68" i="72"/>
  <c r="B136" i="72"/>
  <c r="B143" i="71"/>
  <c r="B59" i="71"/>
  <c r="J92" i="70"/>
  <c r="B206" i="70"/>
  <c r="B66" i="69"/>
  <c r="B156" i="69"/>
  <c r="B105" i="68"/>
  <c r="K119" i="14"/>
  <c r="K86" i="14"/>
  <c r="J19" i="72"/>
  <c r="B104" i="72"/>
  <c r="B130" i="71"/>
  <c r="C47" i="71"/>
  <c r="J140" i="70"/>
  <c r="B82" i="70"/>
  <c r="C66" i="69"/>
  <c r="C149" i="69"/>
  <c r="B82" i="68"/>
  <c r="K143" i="14"/>
  <c r="B161" i="70"/>
  <c r="C105" i="69"/>
  <c r="B161" i="69"/>
  <c r="B146" i="68"/>
  <c r="K121" i="14"/>
  <c r="K63" i="14"/>
  <c r="C93" i="73"/>
  <c r="C145" i="73"/>
  <c r="B61" i="73"/>
  <c r="J84" i="70"/>
  <c r="B35" i="70"/>
  <c r="C162" i="69"/>
  <c r="B106" i="68"/>
  <c r="J45" i="14"/>
  <c r="B97" i="72"/>
  <c r="C148" i="71"/>
  <c r="C164" i="73"/>
  <c r="C52" i="73"/>
  <c r="B91" i="72"/>
  <c r="B113" i="71"/>
  <c r="J106" i="70"/>
  <c r="B179" i="70"/>
  <c r="B70" i="69"/>
  <c r="B178" i="68"/>
  <c r="B194" i="72"/>
  <c r="C17" i="71"/>
  <c r="C57" i="69"/>
  <c r="J219" i="14"/>
  <c r="K68" i="14"/>
  <c r="J51" i="72"/>
  <c r="B96" i="72"/>
  <c r="C127" i="71"/>
  <c r="B42" i="71"/>
  <c r="B135" i="70"/>
  <c r="B52" i="70"/>
  <c r="B69" i="69"/>
  <c r="B132" i="69"/>
  <c r="B126" i="68"/>
  <c r="K28" i="14"/>
  <c r="K195" i="14"/>
  <c r="C64" i="73"/>
  <c r="B21" i="72"/>
  <c r="C153" i="71"/>
  <c r="C69" i="71"/>
  <c r="J107" i="70"/>
  <c r="B152" i="70"/>
  <c r="C62" i="69"/>
  <c r="C76" i="69"/>
  <c r="B209" i="68"/>
  <c r="K120" i="14"/>
  <c r="K99" i="14"/>
  <c r="B165" i="70"/>
  <c r="B105" i="70"/>
  <c r="C84" i="69"/>
  <c r="B110" i="69"/>
  <c r="B135" i="68"/>
  <c r="J71" i="14"/>
  <c r="B108" i="73"/>
  <c r="B23" i="72"/>
  <c r="B179" i="72"/>
  <c r="C95" i="71"/>
  <c r="J142" i="70"/>
  <c r="B32" i="70"/>
  <c r="B149" i="69"/>
  <c r="C56" i="69"/>
  <c r="B162" i="68"/>
  <c r="B201" i="68"/>
  <c r="K203" i="14"/>
  <c r="J169" i="70"/>
  <c r="B147" i="70"/>
  <c r="B64" i="69"/>
  <c r="B183" i="69"/>
  <c r="B139" i="68"/>
  <c r="K23" i="14"/>
  <c r="K69" i="14"/>
  <c r="C79" i="73"/>
  <c r="B137" i="73"/>
  <c r="C53" i="73"/>
  <c r="J154" i="70"/>
  <c r="B98" i="70"/>
  <c r="C158" i="69"/>
  <c r="C108" i="69"/>
  <c r="B215" i="68"/>
  <c r="K57" i="14"/>
  <c r="K89" i="14"/>
  <c r="J200" i="72"/>
  <c r="B184" i="72"/>
  <c r="B111" i="71"/>
  <c r="B27" i="71"/>
  <c r="B100" i="73"/>
  <c r="J214" i="72"/>
  <c r="B198" i="72"/>
  <c r="B161" i="71"/>
  <c r="C78" i="71"/>
  <c r="J189" i="70"/>
  <c r="B106" i="70"/>
  <c r="B86" i="69"/>
  <c r="C51" i="69"/>
  <c r="B31" i="68"/>
  <c r="B20" i="68"/>
  <c r="K109" i="14"/>
  <c r="B58" i="73"/>
  <c r="B64" i="72"/>
  <c r="B148" i="71"/>
  <c r="B64" i="71"/>
  <c r="J177" i="70"/>
  <c r="B220" i="70"/>
  <c r="B133" i="69"/>
  <c r="B50" i="69"/>
  <c r="B37" i="68"/>
  <c r="K67" i="14"/>
  <c r="K72" i="14"/>
  <c r="B32" i="72"/>
  <c r="C110" i="71"/>
  <c r="C154" i="73"/>
  <c r="J32" i="72"/>
  <c r="B47" i="71"/>
  <c r="B75" i="69"/>
  <c r="K116" i="14"/>
  <c r="B156" i="72"/>
  <c r="B63" i="70"/>
  <c r="B104" i="69"/>
  <c r="B173" i="70"/>
  <c r="B83" i="69"/>
  <c r="B33" i="69"/>
  <c r="B169" i="68"/>
  <c r="B158" i="68"/>
  <c r="K199" i="14"/>
  <c r="J55" i="72"/>
  <c r="B40" i="72"/>
  <c r="B119" i="71"/>
  <c r="B35" i="71"/>
  <c r="C108" i="73"/>
  <c r="B24" i="73"/>
  <c r="B131" i="72"/>
  <c r="B169" i="71"/>
  <c r="B85" i="71"/>
  <c r="J155" i="70"/>
  <c r="B176" i="70"/>
  <c r="B18" i="69"/>
  <c r="C47" i="69"/>
  <c r="B174" i="68"/>
  <c r="B69" i="68"/>
  <c r="K186" i="14"/>
  <c r="C70" i="73"/>
  <c r="B133" i="72"/>
  <c r="C157" i="71"/>
  <c r="C73" i="71"/>
  <c r="J207" i="70"/>
  <c r="D78" i="70"/>
  <c r="C182" i="69"/>
  <c r="C71" i="69"/>
  <c r="B89" i="68"/>
  <c r="K151" i="14"/>
  <c r="K77" i="14"/>
  <c r="B116" i="73"/>
  <c r="C170" i="72"/>
  <c r="B212" i="72"/>
  <c r="C99" i="71"/>
  <c r="J168" i="70"/>
  <c r="B126" i="70"/>
  <c r="C21" i="69"/>
  <c r="C77" i="69"/>
  <c r="B197" i="68"/>
  <c r="B62" i="68"/>
  <c r="J44" i="14"/>
  <c r="C168" i="73"/>
  <c r="J79" i="72"/>
  <c r="B57" i="72"/>
  <c r="B124" i="71"/>
  <c r="C41" i="71"/>
  <c r="D170" i="70"/>
  <c r="B110" i="70"/>
  <c r="B116" i="69"/>
  <c r="B106" i="69"/>
  <c r="B156" i="68"/>
  <c r="K25" i="14"/>
  <c r="J196" i="70"/>
  <c r="B66" i="70"/>
  <c r="C53" i="69"/>
  <c r="C115" i="69"/>
  <c r="B181" i="68"/>
  <c r="B190" i="68"/>
  <c r="K178" i="14"/>
  <c r="B62" i="73"/>
  <c r="B197" i="72"/>
  <c r="B150" i="71"/>
  <c r="C67" i="71"/>
  <c r="J78" i="70"/>
  <c r="B21" i="70"/>
  <c r="C161" i="69"/>
  <c r="C144" i="69"/>
  <c r="B186" i="68"/>
  <c r="K127" i="14"/>
  <c r="K91" i="14"/>
  <c r="B75" i="70"/>
  <c r="B163" i="70"/>
  <c r="B131" i="69"/>
  <c r="B20" i="69"/>
  <c r="B22" i="68"/>
  <c r="K55" i="14"/>
  <c r="B149" i="73"/>
  <c r="B29" i="73"/>
  <c r="B109" i="73"/>
  <c r="B25" i="73"/>
  <c r="B17" i="70"/>
  <c r="B81" i="70"/>
  <c r="B154" i="69"/>
  <c r="B118" i="69"/>
  <c r="B208" i="68"/>
  <c r="K117" i="14"/>
  <c r="B132" i="73"/>
  <c r="B182" i="72"/>
  <c r="B167" i="71"/>
  <c r="B83" i="71"/>
  <c r="B156" i="73"/>
  <c r="C72" i="73"/>
  <c r="J66" i="72"/>
  <c r="B192" i="72"/>
  <c r="B133" i="71"/>
  <c r="B49" i="71"/>
  <c r="J228" i="70"/>
  <c r="B186" i="70"/>
  <c r="C42" i="69"/>
  <c r="B166" i="69"/>
  <c r="B47" i="68"/>
  <c r="K137" i="14"/>
  <c r="C160" i="73"/>
  <c r="J61" i="72"/>
  <c r="B31" i="72"/>
  <c r="C121" i="71"/>
  <c r="B36" i="71"/>
  <c r="B203" i="70"/>
  <c r="B185" i="70"/>
  <c r="C69" i="69"/>
  <c r="B68" i="69"/>
  <c r="B81" i="68"/>
  <c r="J36" i="14"/>
  <c r="J37" i="72"/>
  <c r="B63" i="72"/>
  <c r="C82" i="71"/>
  <c r="C98" i="73"/>
  <c r="B161" i="72"/>
  <c r="J171" i="70"/>
  <c r="B176" i="69"/>
  <c r="B154" i="73"/>
  <c r="C119" i="71"/>
  <c r="C78" i="70"/>
  <c r="B227" i="68"/>
  <c r="K149" i="14"/>
  <c r="K74" i="14"/>
  <c r="J36" i="72"/>
  <c r="B81" i="72"/>
  <c r="C129" i="71"/>
  <c r="C45" i="71"/>
  <c r="J201" i="70"/>
  <c r="B194" i="70"/>
  <c r="C25" i="69"/>
  <c r="B87" i="69"/>
  <c r="B142" i="68"/>
  <c r="K228" i="14"/>
  <c r="K194" i="14"/>
  <c r="C68" i="73"/>
  <c r="B183" i="72"/>
  <c r="C155" i="71"/>
  <c r="B70" i="71"/>
  <c r="J146" i="70"/>
  <c r="B68" i="70"/>
  <c r="B122" i="69"/>
  <c r="C38" i="69"/>
  <c r="B177" i="68"/>
  <c r="K124" i="14"/>
  <c r="K107" i="14"/>
  <c r="B112" i="73"/>
  <c r="B85" i="72"/>
  <c r="B119" i="72"/>
  <c r="B96" i="71"/>
  <c r="J90" i="70"/>
  <c r="B43" i="70"/>
  <c r="B113" i="69"/>
  <c r="B119" i="69"/>
  <c r="B185" i="68"/>
  <c r="B165" i="68"/>
  <c r="J216" i="14"/>
  <c r="J183" i="70"/>
  <c r="B189" i="70"/>
  <c r="C167" i="69"/>
  <c r="C44" i="69"/>
  <c r="B43" i="68"/>
  <c r="K56" i="14"/>
  <c r="B162" i="73"/>
  <c r="J46" i="72"/>
  <c r="B39" i="72"/>
  <c r="C123" i="71"/>
  <c r="C39" i="71"/>
  <c r="B225" i="70"/>
  <c r="B212" i="70"/>
  <c r="C27" i="69"/>
  <c r="C45" i="69"/>
  <c r="B50" i="68"/>
  <c r="K134" i="14"/>
  <c r="J187" i="70"/>
  <c r="B205" i="70"/>
  <c r="C19" i="69"/>
  <c r="C151" i="69"/>
  <c r="B179" i="68"/>
  <c r="B182" i="68"/>
  <c r="K198" i="14"/>
  <c r="C115" i="73"/>
  <c r="B165" i="73"/>
  <c r="C81" i="73"/>
  <c r="J221" i="72"/>
  <c r="B49" i="70"/>
  <c r="B47" i="69"/>
  <c r="C143" i="69"/>
  <c r="B77" i="68"/>
  <c r="B217" i="68"/>
  <c r="J205" i="14"/>
  <c r="J28" i="72"/>
  <c r="B152" i="72"/>
  <c r="B139" i="71"/>
  <c r="B55" i="71"/>
  <c r="C128" i="73"/>
  <c r="B44" i="73"/>
  <c r="B167" i="72"/>
  <c r="B148" i="72"/>
  <c r="B105" i="71"/>
  <c r="B21" i="71"/>
  <c r="B133" i="70"/>
  <c r="B25" i="70"/>
  <c r="B167" i="69"/>
  <c r="C103" i="69"/>
  <c r="B205" i="68"/>
  <c r="J73" i="14"/>
  <c r="C104" i="73"/>
  <c r="B157" i="72"/>
  <c r="B33" i="72"/>
  <c r="B92" i="71"/>
  <c r="J159" i="70"/>
  <c r="B38" i="70"/>
  <c r="B21" i="69"/>
  <c r="C94" i="69"/>
  <c r="B57" i="68"/>
  <c r="B116" i="68"/>
  <c r="K200" i="14"/>
  <c r="B117" i="72"/>
  <c r="B165" i="71"/>
  <c r="B25" i="71"/>
  <c r="B70" i="73"/>
  <c r="B131" i="71"/>
  <c r="B124" i="70"/>
  <c r="B187" i="68"/>
  <c r="J24" i="72"/>
  <c r="C35" i="71"/>
  <c r="B179" i="69"/>
  <c r="J222" i="14"/>
  <c r="B137" i="71"/>
  <c r="C54" i="71"/>
  <c r="B126" i="73"/>
  <c r="B42" i="73"/>
  <c r="B160" i="72"/>
  <c r="B18" i="72"/>
  <c r="B103" i="71"/>
  <c r="C20" i="71"/>
  <c r="B207" i="70"/>
  <c r="B92" i="70"/>
  <c r="B127" i="69"/>
  <c r="C121" i="69"/>
  <c r="B193" i="68"/>
  <c r="J48" i="14"/>
  <c r="C100" i="73"/>
  <c r="B70" i="72"/>
  <c r="B116" i="72"/>
  <c r="C91" i="71"/>
  <c r="J97" i="70"/>
  <c r="B214" i="70"/>
  <c r="B146" i="69"/>
  <c r="C180" i="69"/>
  <c r="B228" i="68"/>
  <c r="B133" i="68"/>
  <c r="K183" i="14"/>
  <c r="B54" i="72"/>
  <c r="B158" i="72"/>
  <c r="B107" i="71"/>
  <c r="C24" i="71"/>
  <c r="B96" i="73"/>
  <c r="J86" i="72"/>
  <c r="B27" i="72"/>
  <c r="C158" i="71"/>
  <c r="B73" i="71"/>
  <c r="J191" i="70"/>
  <c r="B50" i="70"/>
  <c r="B67" i="69"/>
  <c r="B120" i="69"/>
  <c r="B149" i="68"/>
  <c r="K123" i="14"/>
  <c r="K88" i="14"/>
  <c r="B52" i="73"/>
  <c r="B80" i="72"/>
  <c r="B144" i="71"/>
  <c r="C61" i="71"/>
  <c r="J99" i="70"/>
  <c r="B109" i="70"/>
  <c r="C134" i="69"/>
  <c r="B89" i="69"/>
  <c r="B136" i="68"/>
  <c r="K93" i="14"/>
  <c r="K84" i="14"/>
  <c r="B174" i="72"/>
  <c r="C162" i="71"/>
  <c r="B77" i="71"/>
  <c r="B150" i="73"/>
  <c r="B66" i="73"/>
  <c r="J27" i="72"/>
  <c r="B132" i="72"/>
  <c r="B127" i="71"/>
  <c r="C44" i="71"/>
  <c r="B73" i="70"/>
  <c r="B172" i="70"/>
  <c r="B137" i="69"/>
  <c r="C119" i="69"/>
  <c r="B98" i="68"/>
  <c r="K140" i="14"/>
  <c r="B142" i="73"/>
  <c r="J198" i="72"/>
  <c r="B105" i="72"/>
  <c r="B114" i="71"/>
  <c r="C31" i="71"/>
  <c r="B140" i="70"/>
  <c r="B117" i="70"/>
  <c r="B159" i="69"/>
  <c r="B144" i="69"/>
  <c r="B196" i="68"/>
  <c r="J74" i="14"/>
  <c r="J39" i="72"/>
  <c r="B176" i="72"/>
  <c r="C126" i="71"/>
  <c r="B41" i="71"/>
  <c r="B125" i="70"/>
  <c r="B53" i="70"/>
  <c r="B88" i="69"/>
  <c r="B43" i="69"/>
  <c r="B84" i="68"/>
  <c r="K213" i="14"/>
  <c r="C140" i="73"/>
  <c r="J58" i="72"/>
  <c r="B59" i="72"/>
  <c r="C113" i="71"/>
  <c r="B28" i="71"/>
  <c r="B221" i="70"/>
  <c r="B196" i="70"/>
  <c r="C35" i="69"/>
  <c r="C86" i="69"/>
  <c r="B59" i="68"/>
  <c r="J51" i="14"/>
  <c r="B69" i="70"/>
  <c r="B164" i="70"/>
  <c r="B134" i="69"/>
  <c r="C168" i="69"/>
  <c r="B113" i="68"/>
  <c r="K132" i="14"/>
  <c r="C138" i="73"/>
  <c r="B17" i="72"/>
  <c r="B122" i="72"/>
  <c r="C111" i="71"/>
  <c r="C27" i="71"/>
  <c r="B22" i="70"/>
  <c r="B72" i="70"/>
  <c r="B94" i="69"/>
  <c r="C125" i="69"/>
  <c r="C170" i="68"/>
  <c r="J59" i="14"/>
  <c r="K96" i="14"/>
  <c r="J33" i="72"/>
  <c r="B20" i="72"/>
  <c r="B136" i="71"/>
  <c r="B52" i="71"/>
  <c r="J186" i="70"/>
  <c r="B226" i="70"/>
  <c r="B79" i="69"/>
  <c r="B29" i="69"/>
  <c r="B109" i="68"/>
  <c r="K144" i="14"/>
  <c r="J65" i="72"/>
  <c r="B68" i="72"/>
  <c r="C160" i="71"/>
  <c r="C76" i="71"/>
  <c r="J153" i="70"/>
  <c r="B139" i="70"/>
  <c r="B115" i="69"/>
  <c r="B168" i="69"/>
  <c r="B100" i="68"/>
  <c r="K152" i="14"/>
  <c r="K100" i="14"/>
  <c r="C56" i="73"/>
  <c r="B86" i="72"/>
  <c r="B146" i="71"/>
  <c r="B62" i="71"/>
  <c r="J108" i="70"/>
  <c r="B36" i="70"/>
  <c r="B125" i="69"/>
  <c r="B130" i="69"/>
  <c r="B171" i="68"/>
  <c r="K32" i="14"/>
  <c r="K106" i="14"/>
  <c r="B56" i="72"/>
  <c r="C164" i="71"/>
  <c r="C80" i="71"/>
  <c r="C152" i="73"/>
  <c r="B68" i="73"/>
  <c r="J59" i="72"/>
  <c r="B49" i="72"/>
  <c r="B129" i="71"/>
  <c r="C46" i="71"/>
  <c r="J198" i="70"/>
  <c r="B112" i="70"/>
  <c r="B155" i="69"/>
  <c r="C142" i="69"/>
  <c r="B63" i="68"/>
  <c r="K221" i="14"/>
  <c r="B148" i="73"/>
  <c r="J90" i="72"/>
  <c r="B37" i="72"/>
  <c r="B116" i="71"/>
  <c r="B32" i="71"/>
  <c r="B84" i="70"/>
  <c r="B107" i="70"/>
  <c r="C175" i="69"/>
  <c r="C126" i="69"/>
  <c r="C139" i="68"/>
  <c r="J208" i="14"/>
  <c r="J69" i="72"/>
  <c r="B214" i="72"/>
  <c r="C134" i="71"/>
  <c r="C50" i="71"/>
  <c r="C122" i="73"/>
  <c r="C38" i="73"/>
  <c r="B109" i="72"/>
  <c r="B151" i="72"/>
  <c r="B99" i="71"/>
  <c r="J87" i="70"/>
  <c r="B47" i="70"/>
  <c r="C70" i="69"/>
  <c r="B35" i="69"/>
  <c r="B216" i="68"/>
  <c r="B19" i="68"/>
  <c r="J213" i="14"/>
  <c r="B94" i="73"/>
  <c r="B189" i="72"/>
  <c r="B187" i="72"/>
  <c r="B86" i="71"/>
  <c r="J194" i="70"/>
  <c r="B30" i="70"/>
  <c r="B117" i="69"/>
  <c r="B107" i="69"/>
  <c r="B226" i="68"/>
  <c r="B38" i="68"/>
  <c r="K185" i="14"/>
  <c r="B165" i="72"/>
  <c r="B195" i="72"/>
  <c r="B97" i="71"/>
  <c r="J200" i="70"/>
  <c r="B96" i="70"/>
  <c r="B59" i="69"/>
  <c r="B126" i="69"/>
  <c r="B225" i="68"/>
  <c r="B40" i="68"/>
  <c r="J47" i="14"/>
  <c r="C90" i="73"/>
  <c r="B213" i="72"/>
  <c r="B168" i="71"/>
  <c r="B84" i="71"/>
  <c r="J205" i="70"/>
  <c r="B144" i="70"/>
  <c r="C118" i="69"/>
  <c r="B172" i="69"/>
  <c r="B213" i="68"/>
  <c r="B150" i="68"/>
  <c r="K191" i="14"/>
  <c r="B129" i="70"/>
  <c r="C49" i="69"/>
  <c r="C82" i="69"/>
  <c r="B189" i="68"/>
  <c r="B184" i="68"/>
  <c r="J42" i="14"/>
  <c r="B86" i="73"/>
  <c r="B29" i="72"/>
  <c r="B166" i="71"/>
  <c r="C83" i="71"/>
  <c r="J202" i="70"/>
  <c r="B141" i="70"/>
  <c r="B37" i="69"/>
  <c r="C165" i="69"/>
  <c r="B121" i="68"/>
  <c r="B54" i="68"/>
  <c r="K184" i="14"/>
  <c r="B134" i="73"/>
  <c r="B74" i="72"/>
  <c r="B223" i="72"/>
  <c r="C109" i="71"/>
  <c r="C25" i="71"/>
  <c r="B42" i="70"/>
  <c r="B120" i="70"/>
  <c r="B181" i="69"/>
  <c r="B46" i="69"/>
  <c r="B73" i="68"/>
  <c r="J220" i="14"/>
  <c r="J101" i="72"/>
  <c r="B207" i="72"/>
  <c r="B135" i="71"/>
  <c r="C52" i="71"/>
  <c r="C124" i="73"/>
  <c r="C40" i="73"/>
  <c r="B137" i="72"/>
  <c r="B83" i="72"/>
  <c r="B101" i="71"/>
  <c r="B17" i="71"/>
  <c r="B18" i="70"/>
  <c r="C185" i="69"/>
  <c r="B180" i="69"/>
  <c r="B112" i="69"/>
  <c r="B95" i="68"/>
  <c r="J58" i="14"/>
  <c r="C96" i="73"/>
  <c r="B143" i="72"/>
  <c r="B100" i="72"/>
  <c r="C89" i="71"/>
  <c r="J172" i="70"/>
  <c r="B123" i="70"/>
  <c r="B148" i="69"/>
  <c r="B85" i="69"/>
  <c r="B124" i="68"/>
  <c r="B48" i="68"/>
  <c r="K193" i="14"/>
  <c r="B72" i="72"/>
  <c r="B144" i="72"/>
  <c r="C106" i="71"/>
  <c r="C22" i="71"/>
  <c r="C94" i="73"/>
  <c r="J226" i="72"/>
  <c r="B93" i="72"/>
  <c r="B155" i="71"/>
  <c r="C72" i="71"/>
  <c r="J199" i="70"/>
  <c r="B86" i="70"/>
  <c r="C68" i="69"/>
  <c r="C89" i="69"/>
  <c r="B153" i="68"/>
  <c r="K21" i="14"/>
  <c r="K79" i="14"/>
  <c r="C48" i="73"/>
  <c r="B34" i="72"/>
  <c r="C143" i="71"/>
  <c r="C59" i="71"/>
  <c r="J104" i="70"/>
  <c r="B193" i="70"/>
  <c r="B99" i="69"/>
  <c r="C100" i="69"/>
  <c r="B60" i="68"/>
  <c r="K22" i="14"/>
  <c r="K73" i="14"/>
  <c r="B185" i="72"/>
  <c r="C154" i="71"/>
  <c r="B69" i="71"/>
  <c r="J158" i="70"/>
  <c r="B166" i="70"/>
  <c r="C67" i="69"/>
  <c r="B73" i="69"/>
  <c r="B180" i="68"/>
  <c r="K118" i="14"/>
  <c r="K110" i="14"/>
  <c r="C42" i="73"/>
  <c r="B55" i="72"/>
  <c r="B140" i="71"/>
  <c r="C57" i="71"/>
  <c r="J79" i="70"/>
  <c r="B131" i="70"/>
  <c r="B44" i="69"/>
  <c r="B65" i="69"/>
  <c r="B117" i="68"/>
  <c r="K136" i="14"/>
  <c r="J195" i="70"/>
  <c r="B79" i="70"/>
  <c r="C166" i="69"/>
  <c r="C91" i="69"/>
  <c r="C78" i="68"/>
  <c r="K54" i="14"/>
  <c r="K101" i="14"/>
  <c r="C32" i="73"/>
  <c r="B139" i="72"/>
  <c r="B138" i="71"/>
  <c r="B54" i="71"/>
  <c r="J229" i="70"/>
  <c r="B76" i="70"/>
  <c r="C127" i="69"/>
  <c r="C132" i="69"/>
  <c r="B230" i="68"/>
  <c r="K135" i="14"/>
  <c r="K217" i="14"/>
  <c r="B82" i="73"/>
  <c r="B145" i="72"/>
  <c r="B164" i="71"/>
  <c r="B80" i="71"/>
  <c r="J188" i="70"/>
  <c r="B89" i="70"/>
  <c r="B121" i="69"/>
  <c r="C99" i="69"/>
  <c r="B41" i="68"/>
  <c r="B224" i="68"/>
  <c r="K175" i="14"/>
  <c r="G18" i="71"/>
  <c r="U17" i="68"/>
  <c r="M17" i="33"/>
  <c r="N17" i="33" s="1"/>
  <c r="K17" i="33" s="1"/>
  <c r="L17" i="73"/>
  <c r="G18" i="33"/>
  <c r="M18" i="70"/>
  <c r="L17" i="69"/>
  <c r="G18" i="73"/>
  <c r="N18" i="70" a="1"/>
  <c r="U18" i="14" a="1"/>
  <c r="U17" i="72" a="1"/>
  <c r="M17" i="71" a="1"/>
  <c r="H18" i="73" a="1"/>
  <c r="M17" i="73" a="1"/>
  <c r="H18" i="71" a="1"/>
  <c r="U18" i="70" a="1"/>
  <c r="M17" i="69" a="1"/>
  <c r="H18" i="33" a="1"/>
  <c r="H18" i="14" a="1"/>
  <c r="I17" i="73" l="1"/>
  <c r="I17" i="69"/>
  <c r="F17" i="69" s="1"/>
  <c r="G18" i="69" s="1"/>
  <c r="I17" i="71"/>
  <c r="O17" i="72"/>
  <c r="L17" i="72" s="1"/>
  <c r="M18" i="72" s="1"/>
  <c r="H18" i="71"/>
  <c r="I18" i="71" s="1"/>
  <c r="F18" i="71" s="1"/>
  <c r="G19" i="71" s="1"/>
  <c r="H18" i="33"/>
  <c r="I18" i="33" s="1"/>
  <c r="F18" i="33" s="1"/>
  <c r="M17" i="73"/>
  <c r="M17" i="69"/>
  <c r="N17" i="69" s="1"/>
  <c r="K17" i="69" s="1"/>
  <c r="H18" i="14"/>
  <c r="N17" i="73"/>
  <c r="M17" i="71"/>
  <c r="D230" i="27"/>
  <c r="U18" i="14"/>
  <c r="V18" i="14" s="1"/>
  <c r="S18" i="14" s="1"/>
  <c r="T19" i="14" s="1"/>
  <c r="H18" i="73"/>
  <c r="I18" i="73" s="1"/>
  <c r="F18" i="73" s="1"/>
  <c r="N18" i="70"/>
  <c r="O18" i="70" s="1"/>
  <c r="L18" i="70" s="1"/>
  <c r="U18" i="70"/>
  <c r="U17" i="72"/>
  <c r="V17" i="72" s="1"/>
  <c r="M18" i="14"/>
  <c r="L18" i="33"/>
  <c r="H18" i="69" a="1"/>
  <c r="H18" i="70" a="1"/>
  <c r="N18" i="68" a="1"/>
  <c r="H18" i="68" a="1"/>
  <c r="H18" i="72" a="1"/>
  <c r="H19" i="71" a="1"/>
  <c r="N18" i="72" a="1"/>
  <c r="M18" i="33" a="1"/>
  <c r="N18" i="72" l="1"/>
  <c r="O18" i="72" s="1"/>
  <c r="L18" i="72" s="1"/>
  <c r="H18" i="69"/>
  <c r="I18" i="69" s="1"/>
  <c r="F18" i="69" s="1"/>
  <c r="N18" i="68"/>
  <c r="O18" i="68" s="1"/>
  <c r="L18" i="68" s="1"/>
  <c r="M19" i="68" s="1"/>
  <c r="H18" i="68"/>
  <c r="I18" i="68" s="1"/>
  <c r="F18" i="68" s="1"/>
  <c r="H18" i="72"/>
  <c r="I18" i="72" s="1"/>
  <c r="F18" i="72" s="1"/>
  <c r="H18" i="70"/>
  <c r="I18" i="70" s="1"/>
  <c r="F18" i="70" s="1"/>
  <c r="H19" i="71"/>
  <c r="I19" i="71" s="1"/>
  <c r="F19" i="71" s="1"/>
  <c r="M18" i="33"/>
  <c r="N18" i="33" s="1"/>
  <c r="K18" i="33" s="1"/>
  <c r="M19" i="72"/>
  <c r="G19" i="73"/>
  <c r="K17" i="73"/>
  <c r="L18" i="73" s="1"/>
  <c r="L18" i="69"/>
  <c r="G19" i="69"/>
  <c r="V17" i="68"/>
  <c r="S17" i="68" s="1"/>
  <c r="T18" i="68" s="1"/>
  <c r="S17" i="72"/>
  <c r="M19" i="70"/>
  <c r="G19" i="33"/>
  <c r="N18" i="14" a="1"/>
  <c r="H19" i="33" a="1"/>
  <c r="N19" i="70" a="1"/>
  <c r="U19" i="14" a="1"/>
  <c r="H19" i="73" a="1"/>
  <c r="M18" i="73" a="1"/>
  <c r="H19" i="69" a="1"/>
  <c r="U18" i="68" a="1"/>
  <c r="M18" i="69" a="1"/>
  <c r="H19" i="73" l="1"/>
  <c r="I19" i="73" s="1"/>
  <c r="F19" i="73" s="1"/>
  <c r="M18" i="73"/>
  <c r="N18" i="73" s="1"/>
  <c r="K18" i="73" s="1"/>
  <c r="L19" i="73" s="1"/>
  <c r="U19" i="14"/>
  <c r="V19" i="14" s="1"/>
  <c r="S19" i="14" s="1"/>
  <c r="T20" i="14" s="1"/>
  <c r="U18" i="68"/>
  <c r="V18" i="68" s="1"/>
  <c r="S18" i="68" s="1"/>
  <c r="T19" i="68" s="1"/>
  <c r="M18" i="69"/>
  <c r="N18" i="69" s="1"/>
  <c r="K18" i="69" s="1"/>
  <c r="N19" i="70"/>
  <c r="O19" i="70" s="1"/>
  <c r="L19" i="70" s="1"/>
  <c r="H19" i="69"/>
  <c r="I19" i="69" s="1"/>
  <c r="F19" i="69" s="1"/>
  <c r="G20" i="69" s="1"/>
  <c r="H19" i="33"/>
  <c r="I19" i="33" s="1"/>
  <c r="F19" i="33" s="1"/>
  <c r="N18" i="14"/>
  <c r="O18" i="14" s="1"/>
  <c r="L18" i="14" s="1"/>
  <c r="L19" i="33"/>
  <c r="G20" i="71"/>
  <c r="G19" i="70"/>
  <c r="T18" i="72"/>
  <c r="G19" i="72"/>
  <c r="G19" i="68"/>
  <c r="M19" i="73" a="1"/>
  <c r="N19" i="72" a="1"/>
  <c r="N19" i="68" a="1"/>
  <c r="H20" i="69" a="1"/>
  <c r="M19" i="33" a="1"/>
  <c r="H20" i="71" a="1"/>
  <c r="M19" i="73" l="1"/>
  <c r="N19" i="73" s="1"/>
  <c r="K19" i="73" s="1"/>
  <c r="H20" i="71"/>
  <c r="I20" i="71" s="1"/>
  <c r="F20" i="71" s="1"/>
  <c r="G21" i="71" s="1"/>
  <c r="M19" i="33"/>
  <c r="N19" i="33" s="1"/>
  <c r="K19" i="33" s="1"/>
  <c r="N19" i="68"/>
  <c r="O19" i="68" s="1"/>
  <c r="L19" i="68" s="1"/>
  <c r="N19" i="72"/>
  <c r="O19" i="72" s="1"/>
  <c r="L19" i="72" s="1"/>
  <c r="M20" i="72" s="1"/>
  <c r="H20" i="69"/>
  <c r="I20" i="69" s="1"/>
  <c r="F20" i="69" s="1"/>
  <c r="G21" i="69" s="1"/>
  <c r="V18" i="70"/>
  <c r="S18" i="70" s="1"/>
  <c r="T19" i="70" s="1"/>
  <c r="M20" i="70"/>
  <c r="M19" i="14"/>
  <c r="G20" i="33"/>
  <c r="L19" i="69"/>
  <c r="G20" i="73"/>
  <c r="H19" i="70" a="1"/>
  <c r="H21" i="69" a="1"/>
  <c r="H19" i="72" a="1"/>
  <c r="U18" i="72" a="1"/>
  <c r="U19" i="68" a="1"/>
  <c r="N20" i="70" a="1"/>
  <c r="U20" i="14" a="1"/>
  <c r="H19" i="68" a="1"/>
  <c r="H20" i="33" a="1"/>
  <c r="H21" i="71" a="1"/>
  <c r="M19" i="69" a="1"/>
  <c r="H20" i="73" a="1"/>
  <c r="H21" i="69" l="1"/>
  <c r="I21" i="69" s="1"/>
  <c r="F21" i="69" s="1"/>
  <c r="G22" i="69" s="1"/>
  <c r="H19" i="70"/>
  <c r="I19" i="70" s="1"/>
  <c r="F19" i="70" s="1"/>
  <c r="U18" i="72"/>
  <c r="M19" i="69"/>
  <c r="N19" i="69" s="1"/>
  <c r="K19" i="69" s="1"/>
  <c r="N20" i="70"/>
  <c r="O20" i="70" s="1"/>
  <c r="L20" i="70" s="1"/>
  <c r="U19" i="68"/>
  <c r="H21" i="71"/>
  <c r="I21" i="71" s="1"/>
  <c r="F21" i="71" s="1"/>
  <c r="G22" i="71" s="1"/>
  <c r="H20" i="33"/>
  <c r="I20" i="33" s="1"/>
  <c r="F20" i="33" s="1"/>
  <c r="H19" i="72"/>
  <c r="I19" i="72" s="1"/>
  <c r="F19" i="72" s="1"/>
  <c r="G20" i="72" s="1"/>
  <c r="H20" i="73"/>
  <c r="I20" i="73" s="1"/>
  <c r="F20" i="73" s="1"/>
  <c r="U20" i="14"/>
  <c r="V20" i="14" s="1"/>
  <c r="S20" i="14" s="1"/>
  <c r="T21" i="14" s="1"/>
  <c r="H19" i="68"/>
  <c r="I19" i="68" s="1"/>
  <c r="F19" i="68" s="1"/>
  <c r="L20" i="33"/>
  <c r="N17" i="71"/>
  <c r="M20" i="68"/>
  <c r="L20" i="73"/>
  <c r="H22" i="71" a="1"/>
  <c r="N19" i="14" a="1"/>
  <c r="N20" i="72" a="1"/>
  <c r="U19" i="70" a="1"/>
  <c r="M20" i="73" a="1"/>
  <c r="H22" i="69" a="1"/>
  <c r="M20" i="33" a="1"/>
  <c r="H22" i="71" l="1"/>
  <c r="I22" i="71" s="1"/>
  <c r="F22" i="71" s="1"/>
  <c r="V19" i="68"/>
  <c r="S19" i="68" s="1"/>
  <c r="T20" i="68" s="1"/>
  <c r="U19" i="70"/>
  <c r="N20" i="72"/>
  <c r="O20" i="72" s="1"/>
  <c r="L20" i="72" s="1"/>
  <c r="M21" i="72" s="1"/>
  <c r="M20" i="73"/>
  <c r="N20" i="73" s="1"/>
  <c r="K20" i="73" s="1"/>
  <c r="L21" i="73" s="1"/>
  <c r="M20" i="33"/>
  <c r="N20" i="33" s="1"/>
  <c r="K20" i="33" s="1"/>
  <c r="N19" i="14"/>
  <c r="O19" i="14" s="1"/>
  <c r="L19" i="14" s="1"/>
  <c r="H22" i="69"/>
  <c r="I22" i="69" s="1"/>
  <c r="F22" i="69" s="1"/>
  <c r="G23" i="69" s="1"/>
  <c r="L20" i="69"/>
  <c r="G21" i="73"/>
  <c r="M21" i="70"/>
  <c r="G20" i="70"/>
  <c r="G20" i="68"/>
  <c r="G21" i="33"/>
  <c r="U21" i="14" a="1"/>
  <c r="H20" i="72" a="1"/>
  <c r="N20" i="68" a="1"/>
  <c r="M21" i="73" a="1"/>
  <c r="H23" i="69" a="1"/>
  <c r="M20" i="69" a="1"/>
  <c r="H21" i="73" a="1"/>
  <c r="H21" i="33" a="1"/>
  <c r="N21" i="70" a="1"/>
  <c r="H21" i="33" l="1"/>
  <c r="I21" i="33" s="1"/>
  <c r="F21" i="33" s="1"/>
  <c r="H21" i="73"/>
  <c r="I21" i="73" s="1"/>
  <c r="F21" i="73" s="1"/>
  <c r="M20" i="69"/>
  <c r="N20" i="69" s="1"/>
  <c r="K20" i="69" s="1"/>
  <c r="H20" i="72"/>
  <c r="I20" i="72" s="1"/>
  <c r="F20" i="72" s="1"/>
  <c r="N20" i="68"/>
  <c r="O20" i="68" s="1"/>
  <c r="L20" i="68" s="1"/>
  <c r="U21" i="14"/>
  <c r="V21" i="14" s="1"/>
  <c r="S21" i="14" s="1"/>
  <c r="T22" i="14" s="1"/>
  <c r="N21" i="70"/>
  <c r="O21" i="70" s="1"/>
  <c r="L21" i="70" s="1"/>
  <c r="H23" i="69"/>
  <c r="I23" i="69" s="1"/>
  <c r="F23" i="69" s="1"/>
  <c r="G24" i="69" s="1"/>
  <c r="M21" i="73"/>
  <c r="N21" i="73" s="1"/>
  <c r="K21" i="73" s="1"/>
  <c r="L22" i="73" s="1"/>
  <c r="G23" i="71"/>
  <c r="L21" i="33"/>
  <c r="V19" i="70"/>
  <c r="S19" i="70" s="1"/>
  <c r="T20" i="70" s="1"/>
  <c r="M20" i="14"/>
  <c r="H20" i="70" a="1"/>
  <c r="U20" i="68" a="1"/>
  <c r="H20" i="68" a="1"/>
  <c r="M21" i="33" a="1"/>
  <c r="N21" i="72" a="1"/>
  <c r="H23" i="71" a="1"/>
  <c r="U22" i="14" a="1"/>
  <c r="M22" i="73" a="1"/>
  <c r="H24" i="69" a="1"/>
  <c r="M22" i="73" l="1"/>
  <c r="N22" i="73" s="1"/>
  <c r="K22" i="73" s="1"/>
  <c r="L23" i="73" s="1"/>
  <c r="H20" i="68"/>
  <c r="I20" i="68" s="1"/>
  <c r="F20" i="68" s="1"/>
  <c r="G21" i="68" s="1"/>
  <c r="U22" i="14"/>
  <c r="V22" i="14" s="1"/>
  <c r="S22" i="14" s="1"/>
  <c r="T23" i="14" s="1"/>
  <c r="U20" i="68"/>
  <c r="H20" i="70"/>
  <c r="I20" i="70" s="1"/>
  <c r="F20" i="70" s="1"/>
  <c r="M21" i="33"/>
  <c r="N21" i="33" s="1"/>
  <c r="K21" i="33" s="1"/>
  <c r="N21" i="72"/>
  <c r="O21" i="72" s="1"/>
  <c r="L21" i="72" s="1"/>
  <c r="M22" i="72" s="1"/>
  <c r="H24" i="69"/>
  <c r="I24" i="69" s="1"/>
  <c r="F24" i="69" s="1"/>
  <c r="G25" i="69" s="1"/>
  <c r="H23" i="71"/>
  <c r="I23" i="71" s="1"/>
  <c r="F23" i="71" s="1"/>
  <c r="L21" i="69"/>
  <c r="G21" i="72"/>
  <c r="M22" i="70"/>
  <c r="M21" i="68"/>
  <c r="G22" i="73"/>
  <c r="G22" i="33"/>
  <c r="N20" i="14" a="1"/>
  <c r="M23" i="73" a="1"/>
  <c r="N22" i="72" a="1"/>
  <c r="U20" i="70" a="1"/>
  <c r="H22" i="33" a="1"/>
  <c r="H25" i="69" a="1"/>
  <c r="U23" i="14" a="1"/>
  <c r="H22" i="73" a="1"/>
  <c r="N22" i="70" a="1"/>
  <c r="M21" i="69" a="1"/>
  <c r="H25" i="69" l="1"/>
  <c r="I25" i="69" s="1"/>
  <c r="F25" i="69" s="1"/>
  <c r="G26" i="69" s="1"/>
  <c r="N22" i="72"/>
  <c r="O22" i="72" s="1"/>
  <c r="L22" i="72" s="1"/>
  <c r="M23" i="72" s="1"/>
  <c r="M23" i="73"/>
  <c r="N23" i="73" s="1"/>
  <c r="K23" i="73" s="1"/>
  <c r="L24" i="73" s="1"/>
  <c r="H22" i="73"/>
  <c r="I22" i="73" s="1"/>
  <c r="F22" i="73" s="1"/>
  <c r="G23" i="73" s="1"/>
  <c r="M21" i="69"/>
  <c r="N21" i="69" s="1"/>
  <c r="K21" i="69" s="1"/>
  <c r="U23" i="14"/>
  <c r="V23" i="14" s="1"/>
  <c r="S23" i="14" s="1"/>
  <c r="T24" i="14" s="1"/>
  <c r="N20" i="14"/>
  <c r="O20" i="14" s="1"/>
  <c r="L20" i="14" s="1"/>
  <c r="H22" i="33"/>
  <c r="I22" i="33" s="1"/>
  <c r="F22" i="33" s="1"/>
  <c r="N22" i="70"/>
  <c r="O22" i="70" s="1"/>
  <c r="L22" i="70" s="1"/>
  <c r="V20" i="68"/>
  <c r="S20" i="68" s="1"/>
  <c r="T21" i="68" s="1"/>
  <c r="U20" i="70"/>
  <c r="L22" i="33"/>
  <c r="G24" i="71"/>
  <c r="G21" i="70"/>
  <c r="N23" i="72" a="1"/>
  <c r="M24" i="73" a="1"/>
  <c r="H24" i="71" a="1"/>
  <c r="H21" i="68" a="1"/>
  <c r="N21" i="68" a="1"/>
  <c r="H23" i="73" a="1"/>
  <c r="H21" i="72" a="1"/>
  <c r="H26" i="69" a="1"/>
  <c r="M22" i="33" a="1"/>
  <c r="U24" i="14" a="1"/>
  <c r="H23" i="73" l="1"/>
  <c r="I23" i="73" s="1"/>
  <c r="F23" i="73" s="1"/>
  <c r="G24" i="73" s="1"/>
  <c r="H26" i="69"/>
  <c r="I26" i="69" s="1"/>
  <c r="F26" i="69" s="1"/>
  <c r="G27" i="69" s="1"/>
  <c r="M24" i="73"/>
  <c r="N24" i="73" s="1"/>
  <c r="K24" i="73" s="1"/>
  <c r="L25" i="73" s="1"/>
  <c r="H24" i="71"/>
  <c r="I24" i="71" s="1"/>
  <c r="F24" i="71" s="1"/>
  <c r="N21" i="68"/>
  <c r="O21" i="68" s="1"/>
  <c r="L21" i="68" s="1"/>
  <c r="M22" i="68" s="1"/>
  <c r="N23" i="72"/>
  <c r="O23" i="72" s="1"/>
  <c r="L23" i="72" s="1"/>
  <c r="M24" i="72" s="1"/>
  <c r="M22" i="33"/>
  <c r="N22" i="33" s="1"/>
  <c r="K22" i="33" s="1"/>
  <c r="L23" i="33" s="1"/>
  <c r="H21" i="68"/>
  <c r="I21" i="68" s="1"/>
  <c r="F21" i="68" s="1"/>
  <c r="H21" i="72"/>
  <c r="I21" i="72" s="1"/>
  <c r="F21" i="72" s="1"/>
  <c r="G22" i="72" s="1"/>
  <c r="U24" i="14"/>
  <c r="V24" i="14" s="1"/>
  <c r="S24" i="14" s="1"/>
  <c r="T25" i="14" s="1"/>
  <c r="M23" i="70"/>
  <c r="L22" i="69"/>
  <c r="M21" i="14"/>
  <c r="G23" i="33"/>
  <c r="V20" i="70"/>
  <c r="S20" i="70" s="1"/>
  <c r="T21" i="70" s="1"/>
  <c r="U21" i="68" a="1"/>
  <c r="N23" i="70" a="1"/>
  <c r="H24" i="73" a="1"/>
  <c r="M22" i="69" a="1"/>
  <c r="M25" i="73" a="1"/>
  <c r="H21" i="70" a="1"/>
  <c r="H22" i="72" a="1"/>
  <c r="H27" i="69" a="1"/>
  <c r="N22" i="68" a="1"/>
  <c r="N24" i="72" a="1"/>
  <c r="M23" i="33" a="1"/>
  <c r="H23" i="33" a="1"/>
  <c r="U25" i="14" a="1"/>
  <c r="N24" i="72" l="1"/>
  <c r="O24" i="72" s="1"/>
  <c r="L24" i="72" s="1"/>
  <c r="M23" i="33"/>
  <c r="N23" i="33" s="1"/>
  <c r="K23" i="33" s="1"/>
  <c r="L24" i="33" s="1"/>
  <c r="H27" i="69"/>
  <c r="I27" i="69" s="1"/>
  <c r="F27" i="69" s="1"/>
  <c r="G28" i="69" s="1"/>
  <c r="H24" i="73"/>
  <c r="I24" i="73" s="1"/>
  <c r="F24" i="73" s="1"/>
  <c r="G25" i="73" s="1"/>
  <c r="H22" i="72"/>
  <c r="I22" i="72" s="1"/>
  <c r="F22" i="72" s="1"/>
  <c r="M25" i="73"/>
  <c r="N25" i="73" s="1"/>
  <c r="K25" i="73" s="1"/>
  <c r="L26" i="73" s="1"/>
  <c r="H23" i="33"/>
  <c r="I23" i="33" s="1"/>
  <c r="F23" i="33" s="1"/>
  <c r="U21" i="68"/>
  <c r="V21" i="68" s="1"/>
  <c r="S21" i="68" s="1"/>
  <c r="T22" i="68" s="1"/>
  <c r="M22" i="69"/>
  <c r="N22" i="69" s="1"/>
  <c r="K22" i="69" s="1"/>
  <c r="L23" i="69" s="1"/>
  <c r="N22" i="68"/>
  <c r="O22" i="68" s="1"/>
  <c r="L22" i="68" s="1"/>
  <c r="H21" i="70"/>
  <c r="I21" i="70" s="1"/>
  <c r="F21" i="70" s="1"/>
  <c r="N23" i="70"/>
  <c r="O23" i="70" s="1"/>
  <c r="L23" i="70" s="1"/>
  <c r="U25" i="14"/>
  <c r="V25" i="14" s="1"/>
  <c r="S25" i="14" s="1"/>
  <c r="T26" i="14" s="1"/>
  <c r="G22" i="68"/>
  <c r="G25" i="71"/>
  <c r="U21" i="70" a="1"/>
  <c r="H25" i="73" a="1"/>
  <c r="N21" i="14" a="1"/>
  <c r="H28" i="69" a="1"/>
  <c r="M26" i="73" a="1"/>
  <c r="U26" i="14" a="1"/>
  <c r="H25" i="71" a="1"/>
  <c r="M23" i="69" a="1"/>
  <c r="M24" i="33" a="1"/>
  <c r="H22" i="68" a="1"/>
  <c r="M23" i="69" l="1"/>
  <c r="N23" i="69" s="1"/>
  <c r="K23" i="69" s="1"/>
  <c r="L24" i="69" s="1"/>
  <c r="H25" i="73"/>
  <c r="I25" i="73" s="1"/>
  <c r="F25" i="73" s="1"/>
  <c r="G26" i="73" s="1"/>
  <c r="M24" i="33"/>
  <c r="N24" i="33" s="1"/>
  <c r="K24" i="33" s="1"/>
  <c r="L25" i="33" s="1"/>
  <c r="M26" i="73"/>
  <c r="N26" i="73" s="1"/>
  <c r="K26" i="73" s="1"/>
  <c r="L27" i="73" s="1"/>
  <c r="H28" i="69"/>
  <c r="I28" i="69" s="1"/>
  <c r="F28" i="69" s="1"/>
  <c r="G29" i="69" s="1"/>
  <c r="H25" i="71"/>
  <c r="I25" i="71" s="1"/>
  <c r="F25" i="71" s="1"/>
  <c r="G26" i="71" s="1"/>
  <c r="N21" i="14"/>
  <c r="O21" i="14" s="1"/>
  <c r="L21" i="14" s="1"/>
  <c r="U21" i="70"/>
  <c r="V21" i="70" s="1"/>
  <c r="S21" i="70" s="1"/>
  <c r="T22" i="70" s="1"/>
  <c r="U26" i="14"/>
  <c r="V26" i="14" s="1"/>
  <c r="S26" i="14" s="1"/>
  <c r="T27" i="14" s="1"/>
  <c r="H22" i="68"/>
  <c r="I22" i="68" s="1"/>
  <c r="F22" i="68" s="1"/>
  <c r="G23" i="72"/>
  <c r="M25" i="72"/>
  <c r="G22" i="70"/>
  <c r="M23" i="68"/>
  <c r="G24" i="33"/>
  <c r="M24" i="70"/>
  <c r="H24" i="33" a="1"/>
  <c r="M24" i="69" a="1"/>
  <c r="N24" i="70" a="1"/>
  <c r="M25" i="33" a="1"/>
  <c r="H26" i="73" a="1"/>
  <c r="U22" i="68" a="1"/>
  <c r="M27" i="73" a="1"/>
  <c r="U22" i="70" a="1"/>
  <c r="N25" i="72" a="1"/>
  <c r="H29" i="69" a="1"/>
  <c r="H26" i="71" a="1"/>
  <c r="H23" i="72" a="1"/>
  <c r="N23" i="68" a="1"/>
  <c r="U27" i="14" a="1"/>
  <c r="H22" i="70" a="1"/>
  <c r="H29" i="69" l="1"/>
  <c r="I29" i="69" s="1"/>
  <c r="F29" i="69" s="1"/>
  <c r="G30" i="69" s="1"/>
  <c r="M27" i="73"/>
  <c r="N27" i="73" s="1"/>
  <c r="K27" i="73" s="1"/>
  <c r="L28" i="73" s="1"/>
  <c r="M24" i="69"/>
  <c r="N23" i="68"/>
  <c r="O23" i="68" s="1"/>
  <c r="L23" i="68" s="1"/>
  <c r="U27" i="14"/>
  <c r="V27" i="14" s="1"/>
  <c r="S27" i="14" s="1"/>
  <c r="T28" i="14" s="1"/>
  <c r="M25" i="33"/>
  <c r="N25" i="33" s="1"/>
  <c r="K25" i="33" s="1"/>
  <c r="L26" i="33" s="1"/>
  <c r="N24" i="70"/>
  <c r="O24" i="70" s="1"/>
  <c r="L24" i="70" s="1"/>
  <c r="H23" i="72"/>
  <c r="I23" i="72" s="1"/>
  <c r="F23" i="72" s="1"/>
  <c r="H22" i="70"/>
  <c r="I22" i="70" s="1"/>
  <c r="F22" i="70" s="1"/>
  <c r="G23" i="70" s="1"/>
  <c r="U22" i="68"/>
  <c r="V22" i="68" s="1"/>
  <c r="S22" i="68" s="1"/>
  <c r="T23" i="68" s="1"/>
  <c r="H26" i="73"/>
  <c r="I26" i="73" s="1"/>
  <c r="F26" i="73" s="1"/>
  <c r="G27" i="73" s="1"/>
  <c r="H24" i="33"/>
  <c r="I24" i="33" s="1"/>
  <c r="F24" i="33" s="1"/>
  <c r="U22" i="70"/>
  <c r="N25" i="72"/>
  <c r="O25" i="72" s="1"/>
  <c r="L25" i="72" s="1"/>
  <c r="M26" i="72" s="1"/>
  <c r="H26" i="71"/>
  <c r="I26" i="71" s="1"/>
  <c r="F26" i="71" s="1"/>
  <c r="M22" i="14"/>
  <c r="G23" i="68"/>
  <c r="H23" i="68" a="1"/>
  <c r="U28" i="14" a="1"/>
  <c r="M26" i="33" a="1"/>
  <c r="H30" i="69" a="1"/>
  <c r="M28" i="73" a="1"/>
  <c r="N22" i="14" a="1"/>
  <c r="H23" i="70" a="1"/>
  <c r="H27" i="73" a="1"/>
  <c r="N26" i="72" a="1"/>
  <c r="M26" i="33" l="1"/>
  <c r="N26" i="33" s="1"/>
  <c r="K26" i="33" s="1"/>
  <c r="L27" i="33" s="1"/>
  <c r="M28" i="73"/>
  <c r="N28" i="73" s="1"/>
  <c r="K28" i="73" s="1"/>
  <c r="L29" i="73" s="1"/>
  <c r="H30" i="69"/>
  <c r="I30" i="69" s="1"/>
  <c r="F30" i="69" s="1"/>
  <c r="G31" i="69" s="1"/>
  <c r="H27" i="73"/>
  <c r="I27" i="73" s="1"/>
  <c r="F27" i="73" s="1"/>
  <c r="G28" i="73" s="1"/>
  <c r="N22" i="14"/>
  <c r="O22" i="14" s="1"/>
  <c r="L22" i="14" s="1"/>
  <c r="H23" i="70"/>
  <c r="I23" i="70" s="1"/>
  <c r="F23" i="70" s="1"/>
  <c r="U28" i="14"/>
  <c r="V28" i="14" s="1"/>
  <c r="S28" i="14" s="1"/>
  <c r="T29" i="14" s="1"/>
  <c r="H23" i="68"/>
  <c r="I23" i="68" s="1"/>
  <c r="F23" i="68" s="1"/>
  <c r="N26" i="72"/>
  <c r="O26" i="72" s="1"/>
  <c r="L26" i="72" s="1"/>
  <c r="M27" i="72" s="1"/>
  <c r="G27" i="71"/>
  <c r="M25" i="70"/>
  <c r="G25" i="33"/>
  <c r="G24" i="72"/>
  <c r="V22" i="70"/>
  <c r="S22" i="70" s="1"/>
  <c r="T23" i="70" s="1"/>
  <c r="M24" i="68"/>
  <c r="H31" i="69" a="1"/>
  <c r="M29" i="73" a="1"/>
  <c r="H28" i="73" a="1"/>
  <c r="U23" i="68" a="1"/>
  <c r="U29" i="14" a="1"/>
  <c r="N25" i="70" a="1"/>
  <c r="H25" i="33" a="1"/>
  <c r="U23" i="70" a="1"/>
  <c r="N27" i="72" a="1"/>
  <c r="H24" i="72" a="1"/>
  <c r="H27" i="71" a="1"/>
  <c r="M27" i="33" a="1"/>
  <c r="N24" i="68" a="1"/>
  <c r="H28" i="73" l="1"/>
  <c r="M29" i="73"/>
  <c r="N29" i="73" s="1"/>
  <c r="K29" i="73" s="1"/>
  <c r="L30" i="73" s="1"/>
  <c r="M27" i="33"/>
  <c r="N27" i="33" s="1"/>
  <c r="K27" i="33" s="1"/>
  <c r="L28" i="33" s="1"/>
  <c r="H31" i="69"/>
  <c r="I31" i="69" s="1"/>
  <c r="F31" i="69" s="1"/>
  <c r="G32" i="69" s="1"/>
  <c r="N27" i="72"/>
  <c r="O27" i="72" s="1"/>
  <c r="L27" i="72" s="1"/>
  <c r="M28" i="72" s="1"/>
  <c r="N25" i="70"/>
  <c r="O25" i="70" s="1"/>
  <c r="L25" i="70" s="1"/>
  <c r="H24" i="72"/>
  <c r="I24" i="72" s="1"/>
  <c r="F24" i="72" s="1"/>
  <c r="U29" i="14"/>
  <c r="V29" i="14" s="1"/>
  <c r="S29" i="14" s="1"/>
  <c r="T30" i="14" s="1"/>
  <c r="U23" i="70"/>
  <c r="N24" i="68"/>
  <c r="O24" i="68" s="1"/>
  <c r="L24" i="68" s="1"/>
  <c r="M25" i="68" s="1"/>
  <c r="H27" i="71"/>
  <c r="I27" i="71" s="1"/>
  <c r="F27" i="71" s="1"/>
  <c r="U23" i="68"/>
  <c r="V23" i="68" s="1"/>
  <c r="S23" i="68" s="1"/>
  <c r="T24" i="68" s="1"/>
  <c r="H25" i="33"/>
  <c r="I25" i="33" s="1"/>
  <c r="F25" i="33" s="1"/>
  <c r="G24" i="70"/>
  <c r="M23" i="14"/>
  <c r="G24" i="68"/>
  <c r="M28" i="33" a="1"/>
  <c r="M30" i="73" a="1"/>
  <c r="H24" i="68" a="1"/>
  <c r="N28" i="72" a="1"/>
  <c r="H32" i="69" a="1"/>
  <c r="U30" i="14" a="1"/>
  <c r="N25" i="68" a="1"/>
  <c r="N23" i="14" a="1"/>
  <c r="H24" i="70" a="1"/>
  <c r="H32" i="69" l="1"/>
  <c r="I32" i="69" s="1"/>
  <c r="F32" i="69" s="1"/>
  <c r="G33" i="69" s="1"/>
  <c r="M30" i="73"/>
  <c r="N30" i="73" s="1"/>
  <c r="K30" i="73" s="1"/>
  <c r="L31" i="73" s="1"/>
  <c r="N28" i="72"/>
  <c r="O28" i="72" s="1"/>
  <c r="L28" i="72" s="1"/>
  <c r="H24" i="70"/>
  <c r="I24" i="70" s="1"/>
  <c r="F24" i="70" s="1"/>
  <c r="U30" i="14"/>
  <c r="V30" i="14" s="1"/>
  <c r="S30" i="14" s="1"/>
  <c r="T31" i="14" s="1"/>
  <c r="N25" i="68"/>
  <c r="O25" i="68" s="1"/>
  <c r="L25" i="68" s="1"/>
  <c r="H24" i="68"/>
  <c r="I24" i="68" s="1"/>
  <c r="F24" i="68" s="1"/>
  <c r="N23" i="14"/>
  <c r="O23" i="14" s="1"/>
  <c r="L23" i="14" s="1"/>
  <c r="M28" i="33"/>
  <c r="N28" i="33" s="1"/>
  <c r="K28" i="33" s="1"/>
  <c r="L29" i="33" s="1"/>
  <c r="V23" i="70"/>
  <c r="S23" i="70" s="1"/>
  <c r="T24" i="70" s="1"/>
  <c r="M26" i="70"/>
  <c r="G26" i="33"/>
  <c r="G25" i="72"/>
  <c r="G28" i="71"/>
  <c r="H33" i="69" a="1"/>
  <c r="N26" i="70" a="1"/>
  <c r="U24" i="68" a="1"/>
  <c r="M31" i="73" a="1"/>
  <c r="M29" i="33" a="1"/>
  <c r="H25" i="72" a="1"/>
  <c r="U31" i="14" a="1"/>
  <c r="U24" i="70" a="1"/>
  <c r="H26" i="33" a="1"/>
  <c r="H28" i="71" a="1"/>
  <c r="H33" i="69" l="1"/>
  <c r="I33" i="69" s="1"/>
  <c r="F33" i="69" s="1"/>
  <c r="G34" i="69" s="1"/>
  <c r="U24" i="70"/>
  <c r="H26" i="33"/>
  <c r="I26" i="33" s="1"/>
  <c r="F26" i="33" s="1"/>
  <c r="G27" i="33" s="1"/>
  <c r="H28" i="71"/>
  <c r="I28" i="71" s="1"/>
  <c r="F28" i="71" s="1"/>
  <c r="U31" i="14"/>
  <c r="V31" i="14" s="1"/>
  <c r="S31" i="14" s="1"/>
  <c r="T32" i="14" s="1"/>
  <c r="M31" i="73"/>
  <c r="N31" i="73" s="1"/>
  <c r="K31" i="73" s="1"/>
  <c r="L32" i="73" s="1"/>
  <c r="M29" i="33"/>
  <c r="N29" i="33" s="1"/>
  <c r="K29" i="33" s="1"/>
  <c r="L30" i="33" s="1"/>
  <c r="N26" i="70"/>
  <c r="O26" i="70" s="1"/>
  <c r="L26" i="70" s="1"/>
  <c r="H25" i="72"/>
  <c r="I25" i="72" s="1"/>
  <c r="F25" i="72" s="1"/>
  <c r="U24" i="68"/>
  <c r="V24" i="68" s="1"/>
  <c r="S24" i="68" s="1"/>
  <c r="T25" i="68" s="1"/>
  <c r="M26" i="68"/>
  <c r="M29" i="72"/>
  <c r="G25" i="70"/>
  <c r="M24" i="14"/>
  <c r="G25" i="68"/>
  <c r="M30" i="33" a="1"/>
  <c r="M32" i="73" a="1"/>
  <c r="U32" i="14" a="1"/>
  <c r="N26" i="68" a="1"/>
  <c r="H27" i="33" a="1"/>
  <c r="H25" i="70" a="1"/>
  <c r="H25" i="68" a="1"/>
  <c r="H34" i="69" a="1"/>
  <c r="N29" i="72" a="1"/>
  <c r="N24" i="14" a="1"/>
  <c r="M32" i="73" l="1"/>
  <c r="N32" i="73" s="1"/>
  <c r="K32" i="73" s="1"/>
  <c r="L33" i="73" s="1"/>
  <c r="M30" i="33"/>
  <c r="N30" i="33" s="1"/>
  <c r="K30" i="33" s="1"/>
  <c r="L31" i="33" s="1"/>
  <c r="H34" i="69"/>
  <c r="I34" i="69" s="1"/>
  <c r="F34" i="69" s="1"/>
  <c r="G35" i="69" s="1"/>
  <c r="H25" i="70"/>
  <c r="I25" i="70" s="1"/>
  <c r="F25" i="70" s="1"/>
  <c r="G26" i="70" s="1"/>
  <c r="H27" i="33"/>
  <c r="H25" i="68"/>
  <c r="I25" i="68" s="1"/>
  <c r="F25" i="68" s="1"/>
  <c r="N29" i="72"/>
  <c r="O29" i="72" s="1"/>
  <c r="L29" i="72" s="1"/>
  <c r="M30" i="72" s="1"/>
  <c r="N24" i="14"/>
  <c r="O24" i="14" s="1"/>
  <c r="L24" i="14" s="1"/>
  <c r="N26" i="68"/>
  <c r="O26" i="68" s="1"/>
  <c r="L26" i="68" s="1"/>
  <c r="U32" i="14"/>
  <c r="V32" i="14" s="1"/>
  <c r="S32" i="14" s="1"/>
  <c r="T33" i="14" s="1"/>
  <c r="V24" i="70"/>
  <c r="S24" i="70" s="1"/>
  <c r="T25" i="70" s="1"/>
  <c r="G26" i="72"/>
  <c r="G29" i="71"/>
  <c r="M27" i="70"/>
  <c r="M31" i="33" a="1"/>
  <c r="M33" i="73" a="1"/>
  <c r="U25" i="68" a="1"/>
  <c r="H26" i="70" a="1"/>
  <c r="N30" i="72" a="1"/>
  <c r="H35" i="69" a="1"/>
  <c r="U33" i="14" a="1"/>
  <c r="U25" i="70" a="1"/>
  <c r="H29" i="71" a="1"/>
  <c r="H26" i="72" a="1"/>
  <c r="N27" i="70" a="1"/>
  <c r="M31" i="33" l="1"/>
  <c r="N31" i="33" s="1"/>
  <c r="K31" i="33" s="1"/>
  <c r="L32" i="33" s="1"/>
  <c r="M33" i="73"/>
  <c r="N33" i="73" s="1"/>
  <c r="K33" i="73" s="1"/>
  <c r="L34" i="73" s="1"/>
  <c r="U25" i="70"/>
  <c r="H29" i="71"/>
  <c r="I29" i="71" s="1"/>
  <c r="F29" i="71" s="1"/>
  <c r="H35" i="69"/>
  <c r="I35" i="69" s="1"/>
  <c r="F35" i="69" s="1"/>
  <c r="G36" i="69" s="1"/>
  <c r="U33" i="14"/>
  <c r="V33" i="14" s="1"/>
  <c r="S33" i="14" s="1"/>
  <c r="T34" i="14" s="1"/>
  <c r="H26" i="70"/>
  <c r="I26" i="70" s="1"/>
  <c r="F26" i="70" s="1"/>
  <c r="N30" i="72"/>
  <c r="O30" i="72" s="1"/>
  <c r="L30" i="72" s="1"/>
  <c r="M31" i="72" s="1"/>
  <c r="H26" i="72"/>
  <c r="I26" i="72" s="1"/>
  <c r="F26" i="72" s="1"/>
  <c r="N27" i="70"/>
  <c r="O27" i="70" s="1"/>
  <c r="L27" i="70" s="1"/>
  <c r="U25" i="68"/>
  <c r="V25" i="68" s="1"/>
  <c r="S25" i="68" s="1"/>
  <c r="T26" i="68" s="1"/>
  <c r="M27" i="68"/>
  <c r="M25" i="14"/>
  <c r="G26" i="68"/>
  <c r="M34" i="73" a="1"/>
  <c r="M32" i="33" a="1"/>
  <c r="H36" i="69" a="1"/>
  <c r="N27" i="68" a="1"/>
  <c r="N25" i="14" a="1"/>
  <c r="U34" i="14" a="1"/>
  <c r="N31" i="72" a="1"/>
  <c r="H26" i="68" a="1"/>
  <c r="N31" i="72" l="1"/>
  <c r="O31" i="72" s="1"/>
  <c r="L31" i="72" s="1"/>
  <c r="M32" i="72" s="1"/>
  <c r="H36" i="69"/>
  <c r="I36" i="69" s="1"/>
  <c r="F36" i="69" s="1"/>
  <c r="G37" i="69" s="1"/>
  <c r="M32" i="33"/>
  <c r="N32" i="33" s="1"/>
  <c r="K32" i="33" s="1"/>
  <c r="L33" i="33" s="1"/>
  <c r="U34" i="14"/>
  <c r="V34" i="14" s="1"/>
  <c r="S34" i="14" s="1"/>
  <c r="T35" i="14" s="1"/>
  <c r="M34" i="73"/>
  <c r="N34" i="73" s="1"/>
  <c r="K34" i="73" s="1"/>
  <c r="L35" i="73" s="1"/>
  <c r="I28" i="73"/>
  <c r="F28" i="73" s="1"/>
  <c r="G29" i="73" s="1"/>
  <c r="N27" i="68"/>
  <c r="O27" i="68" s="1"/>
  <c r="L27" i="68" s="1"/>
  <c r="H26" i="68"/>
  <c r="I26" i="68" s="1"/>
  <c r="F26" i="68" s="1"/>
  <c r="N25" i="14"/>
  <c r="O25" i="14" s="1"/>
  <c r="L25" i="14" s="1"/>
  <c r="V25" i="70"/>
  <c r="S25" i="70" s="1"/>
  <c r="T26" i="70" s="1"/>
  <c r="G27" i="70"/>
  <c r="M28" i="70"/>
  <c r="G27" i="72"/>
  <c r="G30" i="71"/>
  <c r="U26" i="68" a="1"/>
  <c r="U35" i="14" a="1"/>
  <c r="M35" i="73" a="1"/>
  <c r="M33" i="33" a="1"/>
  <c r="U26" i="70" a="1"/>
  <c r="H27" i="72" a="1"/>
  <c r="H27" i="70" a="1"/>
  <c r="N28" i="70" a="1"/>
  <c r="H29" i="73" a="1"/>
  <c r="N32" i="72" a="1"/>
  <c r="H30" i="71" a="1"/>
  <c r="H37" i="69" a="1"/>
  <c r="M35" i="73" l="1"/>
  <c r="N35" i="73" s="1"/>
  <c r="K35" i="73" s="1"/>
  <c r="L36" i="73" s="1"/>
  <c r="H37" i="69"/>
  <c r="I37" i="69" s="1"/>
  <c r="F37" i="69" s="1"/>
  <c r="G38" i="69" s="1"/>
  <c r="N32" i="72"/>
  <c r="O32" i="72" s="1"/>
  <c r="L32" i="72" s="1"/>
  <c r="U26" i="70"/>
  <c r="M33" i="33"/>
  <c r="N33" i="33" s="1"/>
  <c r="K33" i="33" s="1"/>
  <c r="L34" i="33" s="1"/>
  <c r="N28" i="70"/>
  <c r="O28" i="70" s="1"/>
  <c r="L28" i="70" s="1"/>
  <c r="H29" i="73"/>
  <c r="I29" i="73" s="1"/>
  <c r="F29" i="73" s="1"/>
  <c r="G30" i="73" s="1"/>
  <c r="H30" i="71"/>
  <c r="I30" i="71" s="1"/>
  <c r="F30" i="71" s="1"/>
  <c r="H27" i="70"/>
  <c r="I27" i="70" s="1"/>
  <c r="F27" i="70" s="1"/>
  <c r="G28" i="70" s="1"/>
  <c r="U35" i="14"/>
  <c r="V35" i="14" s="1"/>
  <c r="S35" i="14" s="1"/>
  <c r="T36" i="14" s="1"/>
  <c r="H27" i="72"/>
  <c r="I27" i="72" s="1"/>
  <c r="F27" i="72" s="1"/>
  <c r="U26" i="68"/>
  <c r="V26" i="68" s="1"/>
  <c r="S26" i="68" s="1"/>
  <c r="T27" i="68" s="1"/>
  <c r="M26" i="14"/>
  <c r="G27" i="68"/>
  <c r="M28" i="68"/>
  <c r="M34" i="33" a="1"/>
  <c r="H28" i="70" a="1"/>
  <c r="H30" i="73" a="1"/>
  <c r="N26" i="14" a="1"/>
  <c r="U36" i="14" a="1"/>
  <c r="N28" i="68" a="1"/>
  <c r="H27" i="68" a="1"/>
  <c r="M36" i="73" a="1"/>
  <c r="H38" i="69" a="1"/>
  <c r="H30" i="73" l="1"/>
  <c r="I30" i="73" s="1"/>
  <c r="F30" i="73" s="1"/>
  <c r="H38" i="69"/>
  <c r="I38" i="69" s="1"/>
  <c r="F38" i="69" s="1"/>
  <c r="G39" i="69" s="1"/>
  <c r="M34" i="33"/>
  <c r="N34" i="33" s="1"/>
  <c r="K34" i="33" s="1"/>
  <c r="L35" i="33" s="1"/>
  <c r="M36" i="73"/>
  <c r="N36" i="73" s="1"/>
  <c r="K36" i="73" s="1"/>
  <c r="L37" i="73" s="1"/>
  <c r="N28" i="68"/>
  <c r="O28" i="68" s="1"/>
  <c r="L28" i="68" s="1"/>
  <c r="M29" i="68" s="1"/>
  <c r="N26" i="14"/>
  <c r="O26" i="14" s="1"/>
  <c r="L26" i="14" s="1"/>
  <c r="U36" i="14"/>
  <c r="V36" i="14" s="1"/>
  <c r="S36" i="14" s="1"/>
  <c r="T37" i="14" s="1"/>
  <c r="H27" i="68"/>
  <c r="I27" i="68" s="1"/>
  <c r="F27" i="68" s="1"/>
  <c r="H28" i="70"/>
  <c r="I28" i="70" s="1"/>
  <c r="F28" i="70" s="1"/>
  <c r="V26" i="70"/>
  <c r="S26" i="70" s="1"/>
  <c r="T27" i="70" s="1"/>
  <c r="M29" i="70"/>
  <c r="M33" i="72"/>
  <c r="G28" i="72"/>
  <c r="G31" i="71"/>
  <c r="N29" i="68" a="1"/>
  <c r="M37" i="73" a="1"/>
  <c r="M35" i="33" a="1"/>
  <c r="U27" i="68" a="1"/>
  <c r="H28" i="72" a="1"/>
  <c r="U27" i="70" a="1"/>
  <c r="H31" i="71" a="1"/>
  <c r="U37" i="14" a="1"/>
  <c r="N29" i="70" a="1"/>
  <c r="N33" i="72" a="1"/>
  <c r="H39" i="69" a="1"/>
  <c r="M37" i="73" l="1"/>
  <c r="N37" i="73" s="1"/>
  <c r="K37" i="73" s="1"/>
  <c r="L38" i="73" s="1"/>
  <c r="H39" i="69"/>
  <c r="I39" i="69" s="1"/>
  <c r="F39" i="69" s="1"/>
  <c r="G40" i="69" s="1"/>
  <c r="M35" i="33"/>
  <c r="N35" i="33" s="1"/>
  <c r="K35" i="33" s="1"/>
  <c r="L36" i="33" s="1"/>
  <c r="N29" i="68"/>
  <c r="O29" i="68" s="1"/>
  <c r="L29" i="68" s="1"/>
  <c r="H31" i="71"/>
  <c r="I31" i="71" s="1"/>
  <c r="F31" i="71" s="1"/>
  <c r="N29" i="70"/>
  <c r="O29" i="70" s="1"/>
  <c r="L29" i="70" s="1"/>
  <c r="U27" i="70"/>
  <c r="N33" i="72"/>
  <c r="O33" i="72" s="1"/>
  <c r="L33" i="72" s="1"/>
  <c r="M34" i="72" s="1"/>
  <c r="H28" i="72"/>
  <c r="I28" i="72" s="1"/>
  <c r="F28" i="72" s="1"/>
  <c r="G29" i="72" s="1"/>
  <c r="U27" i="68"/>
  <c r="V27" i="68" s="1"/>
  <c r="S27" i="68" s="1"/>
  <c r="T28" i="68" s="1"/>
  <c r="U37" i="14"/>
  <c r="V37" i="14" s="1"/>
  <c r="S37" i="14" s="1"/>
  <c r="T38" i="14" s="1"/>
  <c r="G29" i="70"/>
  <c r="G31" i="73"/>
  <c r="M27" i="14"/>
  <c r="G28" i="68"/>
  <c r="H40" i="69" a="1"/>
  <c r="M38" i="73" a="1"/>
  <c r="H28" i="68" a="1"/>
  <c r="M36" i="33" a="1"/>
  <c r="N34" i="72" a="1"/>
  <c r="N27" i="14" a="1"/>
  <c r="H29" i="72" a="1"/>
  <c r="U38" i="14" a="1"/>
  <c r="H29" i="70" a="1"/>
  <c r="H31" i="73" a="1"/>
  <c r="H40" i="69" l="1"/>
  <c r="I40" i="69" s="1"/>
  <c r="F40" i="69" s="1"/>
  <c r="G41" i="69" s="1"/>
  <c r="M38" i="73"/>
  <c r="N38" i="73" s="1"/>
  <c r="K38" i="73" s="1"/>
  <c r="L39" i="73" s="1"/>
  <c r="M36" i="33"/>
  <c r="N36" i="33" s="1"/>
  <c r="K36" i="33" s="1"/>
  <c r="L37" i="33" s="1"/>
  <c r="H28" i="68"/>
  <c r="I28" i="68" s="1"/>
  <c r="F28" i="68" s="1"/>
  <c r="N34" i="72"/>
  <c r="O34" i="72" s="1"/>
  <c r="L34" i="72" s="1"/>
  <c r="M35" i="72" s="1"/>
  <c r="H31" i="73"/>
  <c r="I31" i="73" s="1"/>
  <c r="F31" i="73" s="1"/>
  <c r="G32" i="73" s="1"/>
  <c r="U38" i="14"/>
  <c r="V38" i="14" s="1"/>
  <c r="S38" i="14" s="1"/>
  <c r="T39" i="14" s="1"/>
  <c r="H29" i="72"/>
  <c r="I29" i="72" s="1"/>
  <c r="F29" i="72" s="1"/>
  <c r="H29" i="70"/>
  <c r="I29" i="70" s="1"/>
  <c r="F29" i="70" s="1"/>
  <c r="N27" i="14"/>
  <c r="O27" i="14" s="1"/>
  <c r="L27" i="14" s="1"/>
  <c r="M30" i="68"/>
  <c r="G32" i="71"/>
  <c r="M30" i="70"/>
  <c r="V27" i="70"/>
  <c r="S27" i="70" s="1"/>
  <c r="T28" i="70" s="1"/>
  <c r="U39" i="14" a="1"/>
  <c r="U28" i="68" a="1"/>
  <c r="M37" i="33" a="1"/>
  <c r="H32" i="73" a="1"/>
  <c r="N30" i="68" a="1"/>
  <c r="H41" i="69" a="1"/>
  <c r="N35" i="72" a="1"/>
  <c r="N30" i="70" a="1"/>
  <c r="H32" i="71" a="1"/>
  <c r="U28" i="70" a="1"/>
  <c r="M39" i="73" a="1"/>
  <c r="M39" i="73" l="1"/>
  <c r="N39" i="73" s="1"/>
  <c r="K39" i="73" s="1"/>
  <c r="L40" i="73" s="1"/>
  <c r="N35" i="72"/>
  <c r="O35" i="72" s="1"/>
  <c r="L35" i="72" s="1"/>
  <c r="M36" i="72" s="1"/>
  <c r="H41" i="69"/>
  <c r="I41" i="69" s="1"/>
  <c r="F41" i="69" s="1"/>
  <c r="G42" i="69" s="1"/>
  <c r="M37" i="33"/>
  <c r="N37" i="33" s="1"/>
  <c r="K37" i="33" s="1"/>
  <c r="L38" i="33" s="1"/>
  <c r="N30" i="70"/>
  <c r="O30" i="70" s="1"/>
  <c r="L30" i="70" s="1"/>
  <c r="U28" i="68"/>
  <c r="V28" i="68" s="1"/>
  <c r="S28" i="68" s="1"/>
  <c r="T29" i="68" s="1"/>
  <c r="H32" i="71"/>
  <c r="I32" i="71" s="1"/>
  <c r="F32" i="71" s="1"/>
  <c r="G33" i="71" s="1"/>
  <c r="H32" i="73"/>
  <c r="I32" i="73" s="1"/>
  <c r="F32" i="73" s="1"/>
  <c r="U28" i="70"/>
  <c r="N30" i="68"/>
  <c r="O30" i="68" s="1"/>
  <c r="L30" i="68" s="1"/>
  <c r="U39" i="14"/>
  <c r="V39" i="14" s="1"/>
  <c r="S39" i="14" s="1"/>
  <c r="T40" i="14" s="1"/>
  <c r="G30" i="70"/>
  <c r="M28" i="14"/>
  <c r="G30" i="72"/>
  <c r="G29" i="68"/>
  <c r="N36" i="72" a="1"/>
  <c r="H42" i="69" a="1"/>
  <c r="M40" i="73" a="1"/>
  <c r="H29" i="68" a="1"/>
  <c r="H33" i="71" a="1"/>
  <c r="U40" i="14" a="1"/>
  <c r="M38" i="33" a="1"/>
  <c r="H30" i="72" a="1"/>
  <c r="H30" i="70" a="1"/>
  <c r="N28" i="14" a="1"/>
  <c r="M38" i="33" l="1"/>
  <c r="N38" i="33" s="1"/>
  <c r="K38" i="33" s="1"/>
  <c r="L39" i="33" s="1"/>
  <c r="M40" i="73"/>
  <c r="N40" i="73" s="1"/>
  <c r="K40" i="73" s="1"/>
  <c r="L41" i="73" s="1"/>
  <c r="H42" i="69"/>
  <c r="I42" i="69" s="1"/>
  <c r="F42" i="69" s="1"/>
  <c r="G43" i="69" s="1"/>
  <c r="H30" i="70"/>
  <c r="I30" i="70" s="1"/>
  <c r="F30" i="70" s="1"/>
  <c r="H29" i="68"/>
  <c r="I29" i="68" s="1"/>
  <c r="F29" i="68" s="1"/>
  <c r="N36" i="72"/>
  <c r="O36" i="72" s="1"/>
  <c r="L36" i="72" s="1"/>
  <c r="M37" i="72" s="1"/>
  <c r="H30" i="72"/>
  <c r="I30" i="72" s="1"/>
  <c r="F30" i="72" s="1"/>
  <c r="U40" i="14"/>
  <c r="V40" i="14" s="1"/>
  <c r="S40" i="14" s="1"/>
  <c r="T41" i="14" s="1"/>
  <c r="H33" i="71"/>
  <c r="I33" i="71" s="1"/>
  <c r="F33" i="71" s="1"/>
  <c r="G34" i="71" s="1"/>
  <c r="N28" i="14"/>
  <c r="O28" i="14" s="1"/>
  <c r="L28" i="14" s="1"/>
  <c r="M31" i="70"/>
  <c r="M31" i="68"/>
  <c r="V28" i="70"/>
  <c r="S28" i="70" s="1"/>
  <c r="T29" i="70" s="1"/>
  <c r="G33" i="73"/>
  <c r="H43" i="69" a="1"/>
  <c r="U29" i="68" a="1"/>
  <c r="H34" i="71" a="1"/>
  <c r="M39" i="33" a="1"/>
  <c r="M41" i="73" a="1"/>
  <c r="U41" i="14" a="1"/>
  <c r="N31" i="68" a="1"/>
  <c r="N37" i="72" a="1"/>
  <c r="U29" i="70" a="1"/>
  <c r="N31" i="70" a="1"/>
  <c r="H33" i="73" a="1"/>
  <c r="H34" i="71" l="1"/>
  <c r="I34" i="71" s="1"/>
  <c r="F34" i="71" s="1"/>
  <c r="M41" i="73"/>
  <c r="N41" i="73" s="1"/>
  <c r="K41" i="73" s="1"/>
  <c r="L42" i="73" s="1"/>
  <c r="N37" i="72"/>
  <c r="O37" i="72" s="1"/>
  <c r="L37" i="72" s="1"/>
  <c r="M38" i="72" s="1"/>
  <c r="M39" i="33"/>
  <c r="N39" i="33" s="1"/>
  <c r="K39" i="33" s="1"/>
  <c r="L40" i="33" s="1"/>
  <c r="U29" i="70"/>
  <c r="H43" i="69"/>
  <c r="I43" i="69" s="1"/>
  <c r="F43" i="69" s="1"/>
  <c r="G44" i="69" s="1"/>
  <c r="N31" i="68"/>
  <c r="O31" i="68" s="1"/>
  <c r="L31" i="68" s="1"/>
  <c r="M32" i="68" s="1"/>
  <c r="U41" i="14"/>
  <c r="V41" i="14" s="1"/>
  <c r="S41" i="14" s="1"/>
  <c r="T42" i="14" s="1"/>
  <c r="H33" i="73"/>
  <c r="I33" i="73" s="1"/>
  <c r="F33" i="73" s="1"/>
  <c r="U29" i="68"/>
  <c r="V29" i="68" s="1"/>
  <c r="S29" i="68" s="1"/>
  <c r="T30" i="68" s="1"/>
  <c r="N31" i="70"/>
  <c r="O31" i="70" s="1"/>
  <c r="L31" i="70" s="1"/>
  <c r="M29" i="14"/>
  <c r="G30" i="68"/>
  <c r="G31" i="70"/>
  <c r="G31" i="72"/>
  <c r="M40" i="33" a="1"/>
  <c r="H31" i="70" a="1"/>
  <c r="M42" i="73" a="1"/>
  <c r="N38" i="72" a="1"/>
  <c r="H30" i="68" a="1"/>
  <c r="H44" i="69" a="1"/>
  <c r="N29" i="14" a="1"/>
  <c r="N32" i="68" a="1"/>
  <c r="U42" i="14" a="1"/>
  <c r="H31" i="72" a="1"/>
  <c r="H44" i="69" l="1"/>
  <c r="I44" i="69" s="1"/>
  <c r="F44" i="69" s="1"/>
  <c r="G45" i="69" s="1"/>
  <c r="M40" i="33"/>
  <c r="N40" i="33" s="1"/>
  <c r="K40" i="33" s="1"/>
  <c r="L41" i="33" s="1"/>
  <c r="M42" i="73"/>
  <c r="N42" i="73" s="1"/>
  <c r="K42" i="73" s="1"/>
  <c r="L43" i="73" s="1"/>
  <c r="U42" i="14"/>
  <c r="V42" i="14" s="1"/>
  <c r="S42" i="14" s="1"/>
  <c r="T43" i="14" s="1"/>
  <c r="H31" i="72"/>
  <c r="I31" i="72" s="1"/>
  <c r="F31" i="72" s="1"/>
  <c r="H31" i="70"/>
  <c r="I31" i="70" s="1"/>
  <c r="F31" i="70" s="1"/>
  <c r="N38" i="72"/>
  <c r="O38" i="72" s="1"/>
  <c r="L38" i="72" s="1"/>
  <c r="M39" i="72" s="1"/>
  <c r="N32" i="68"/>
  <c r="O32" i="68" s="1"/>
  <c r="L32" i="68" s="1"/>
  <c r="N29" i="14"/>
  <c r="O29" i="14" s="1"/>
  <c r="L29" i="14" s="1"/>
  <c r="N24" i="69"/>
  <c r="K24" i="69" s="1"/>
  <c r="L25" i="69" s="1"/>
  <c r="H30" i="68"/>
  <c r="I30" i="68" s="1"/>
  <c r="F30" i="68" s="1"/>
  <c r="M32" i="70"/>
  <c r="G35" i="71"/>
  <c r="G34" i="73"/>
  <c r="V29" i="70"/>
  <c r="S29" i="70" s="1"/>
  <c r="T30" i="70" s="1"/>
  <c r="M43" i="73" a="1"/>
  <c r="U30" i="68" a="1"/>
  <c r="N32" i="70" a="1"/>
  <c r="H35" i="71" a="1"/>
  <c r="U43" i="14" a="1"/>
  <c r="N39" i="72" a="1"/>
  <c r="M25" i="69" a="1"/>
  <c r="U30" i="70" a="1"/>
  <c r="H45" i="69" a="1"/>
  <c r="H34" i="73" a="1"/>
  <c r="M41" i="33" a="1"/>
  <c r="M41" i="33" l="1"/>
  <c r="N41" i="33" s="1"/>
  <c r="K41" i="33" s="1"/>
  <c r="L42" i="33" s="1"/>
  <c r="H45" i="69"/>
  <c r="I45" i="69" s="1"/>
  <c r="F45" i="69" s="1"/>
  <c r="G46" i="69" s="1"/>
  <c r="M43" i="73"/>
  <c r="N43" i="73" s="1"/>
  <c r="K43" i="73" s="1"/>
  <c r="L44" i="73" s="1"/>
  <c r="M25" i="69"/>
  <c r="N25" i="69" s="1"/>
  <c r="K25" i="69" s="1"/>
  <c r="H35" i="71"/>
  <c r="I35" i="71" s="1"/>
  <c r="F35" i="71" s="1"/>
  <c r="G36" i="71" s="1"/>
  <c r="U30" i="68"/>
  <c r="V30" i="68" s="1"/>
  <c r="S30" i="68" s="1"/>
  <c r="T31" i="68" s="1"/>
  <c r="U43" i="14"/>
  <c r="V43" i="14" s="1"/>
  <c r="S43" i="14" s="1"/>
  <c r="T44" i="14" s="1"/>
  <c r="N39" i="72"/>
  <c r="O39" i="72" s="1"/>
  <c r="L39" i="72" s="1"/>
  <c r="M40" i="72" s="1"/>
  <c r="U30" i="70"/>
  <c r="N32" i="70"/>
  <c r="O32" i="70" s="1"/>
  <c r="L32" i="70" s="1"/>
  <c r="H34" i="73"/>
  <c r="I34" i="73" s="1"/>
  <c r="F34" i="73" s="1"/>
  <c r="G35" i="73" s="1"/>
  <c r="M33" i="68"/>
  <c r="M30" i="14"/>
  <c r="G32" i="70"/>
  <c r="G32" i="72"/>
  <c r="G31" i="68"/>
  <c r="M44" i="73" a="1"/>
  <c r="H46" i="69" a="1"/>
  <c r="H32" i="72" a="1"/>
  <c r="M42" i="33" a="1"/>
  <c r="H36" i="71" a="1"/>
  <c r="U44" i="14" a="1"/>
  <c r="N40" i="72" a="1"/>
  <c r="N30" i="14" a="1"/>
  <c r="H31" i="68" a="1"/>
  <c r="H32" i="70" a="1"/>
  <c r="H35" i="73" a="1"/>
  <c r="N33" i="68" a="1"/>
  <c r="H46" i="69" l="1"/>
  <c r="I46" i="69" s="1"/>
  <c r="F46" i="69" s="1"/>
  <c r="G47" i="69" s="1"/>
  <c r="M42" i="33"/>
  <c r="N42" i="33" s="1"/>
  <c r="K42" i="33" s="1"/>
  <c r="L43" i="33" s="1"/>
  <c r="M44" i="73"/>
  <c r="N44" i="73" s="1"/>
  <c r="K44" i="73" s="1"/>
  <c r="L45" i="73" s="1"/>
  <c r="N33" i="68"/>
  <c r="O33" i="68" s="1"/>
  <c r="L33" i="68" s="1"/>
  <c r="H36" i="71"/>
  <c r="I36" i="71" s="1"/>
  <c r="F36" i="71" s="1"/>
  <c r="H32" i="72"/>
  <c r="I32" i="72" s="1"/>
  <c r="F32" i="72" s="1"/>
  <c r="H32" i="70"/>
  <c r="I32" i="70" s="1"/>
  <c r="F32" i="70" s="1"/>
  <c r="H35" i="73"/>
  <c r="I35" i="73" s="1"/>
  <c r="F35" i="73" s="1"/>
  <c r="G36" i="73" s="1"/>
  <c r="N40" i="72"/>
  <c r="O40" i="72" s="1"/>
  <c r="L40" i="72" s="1"/>
  <c r="M41" i="72" s="1"/>
  <c r="H31" i="68"/>
  <c r="I31" i="68" s="1"/>
  <c r="F31" i="68" s="1"/>
  <c r="N30" i="14"/>
  <c r="O30" i="14" s="1"/>
  <c r="L30" i="14" s="1"/>
  <c r="U44" i="14"/>
  <c r="V44" i="14" s="1"/>
  <c r="S44" i="14" s="1"/>
  <c r="T45" i="14" s="1"/>
  <c r="M33" i="70"/>
  <c r="V30" i="70"/>
  <c r="S30" i="70" s="1"/>
  <c r="T31" i="70" s="1"/>
  <c r="L26" i="69"/>
  <c r="U31" i="68" a="1"/>
  <c r="M26" i="69" a="1"/>
  <c r="H36" i="73" a="1"/>
  <c r="U45" i="14" a="1"/>
  <c r="H47" i="69" a="1"/>
  <c r="N41" i="72" a="1"/>
  <c r="M43" i="33" a="1"/>
  <c r="N33" i="70" a="1"/>
  <c r="U31" i="70" a="1"/>
  <c r="M45" i="73" a="1"/>
  <c r="H36" i="73" l="1"/>
  <c r="I36" i="73" s="1"/>
  <c r="F36" i="73" s="1"/>
  <c r="N41" i="72"/>
  <c r="O41" i="72" s="1"/>
  <c r="L41" i="72" s="1"/>
  <c r="M42" i="72" s="1"/>
  <c r="M43" i="33"/>
  <c r="N43" i="33" s="1"/>
  <c r="K43" i="33" s="1"/>
  <c r="L44" i="33" s="1"/>
  <c r="H47" i="69"/>
  <c r="I47" i="69" s="1"/>
  <c r="F47" i="69" s="1"/>
  <c r="G48" i="69" s="1"/>
  <c r="M45" i="73"/>
  <c r="N45" i="73" s="1"/>
  <c r="K45" i="73" s="1"/>
  <c r="L46" i="73" s="1"/>
  <c r="U45" i="14"/>
  <c r="V45" i="14" s="1"/>
  <c r="S45" i="14" s="1"/>
  <c r="T46" i="14" s="1"/>
  <c r="M26" i="69"/>
  <c r="U31" i="68"/>
  <c r="V31" i="68" s="1"/>
  <c r="S31" i="68" s="1"/>
  <c r="T32" i="68" s="1"/>
  <c r="U31" i="70"/>
  <c r="N33" i="70"/>
  <c r="O33" i="70" s="1"/>
  <c r="L33" i="70" s="1"/>
  <c r="G37" i="71"/>
  <c r="M31" i="14"/>
  <c r="G33" i="72"/>
  <c r="M34" i="68"/>
  <c r="G32" i="68"/>
  <c r="G33" i="70"/>
  <c r="M44" i="33" a="1"/>
  <c r="M46" i="73" a="1"/>
  <c r="H48" i="69" a="1"/>
  <c r="H33" i="72" a="1"/>
  <c r="H32" i="68" a="1"/>
  <c r="N42" i="72" a="1"/>
  <c r="U46" i="14" a="1"/>
  <c r="H37" i="71" a="1"/>
  <c r="N31" i="14" a="1"/>
  <c r="H33" i="70" a="1"/>
  <c r="N34" i="68" a="1"/>
  <c r="N42" i="72" l="1"/>
  <c r="O42" i="72" s="1"/>
  <c r="L42" i="72" s="1"/>
  <c r="M43" i="72" s="1"/>
  <c r="H48" i="69"/>
  <c r="I48" i="69" s="1"/>
  <c r="F48" i="69" s="1"/>
  <c r="G49" i="69" s="1"/>
  <c r="M46" i="73"/>
  <c r="N46" i="73" s="1"/>
  <c r="K46" i="73" s="1"/>
  <c r="L47" i="73" s="1"/>
  <c r="M44" i="33"/>
  <c r="N44" i="33" s="1"/>
  <c r="K44" i="33" s="1"/>
  <c r="L45" i="33" s="1"/>
  <c r="N34" i="68"/>
  <c r="O34" i="68" s="1"/>
  <c r="L34" i="68" s="1"/>
  <c r="M35" i="68" s="1"/>
  <c r="N31" i="14"/>
  <c r="O31" i="14" s="1"/>
  <c r="L31" i="14" s="1"/>
  <c r="H37" i="71"/>
  <c r="I37" i="71" s="1"/>
  <c r="F37" i="71" s="1"/>
  <c r="H33" i="72"/>
  <c r="I33" i="72" s="1"/>
  <c r="F33" i="72" s="1"/>
  <c r="N26" i="69"/>
  <c r="K26" i="69" s="1"/>
  <c r="H33" i="70"/>
  <c r="I33" i="70" s="1"/>
  <c r="F33" i="70" s="1"/>
  <c r="G34" i="70" s="1"/>
  <c r="H32" i="68"/>
  <c r="I32" i="68" s="1"/>
  <c r="F32" i="68" s="1"/>
  <c r="U46" i="14"/>
  <c r="V46" i="14" s="1"/>
  <c r="S46" i="14" s="1"/>
  <c r="T47" i="14" s="1"/>
  <c r="V31" i="70"/>
  <c r="S31" i="70" s="1"/>
  <c r="T32" i="70" s="1"/>
  <c r="M34" i="70"/>
  <c r="G37" i="73"/>
  <c r="U32" i="68" a="1"/>
  <c r="M45" i="33" a="1"/>
  <c r="M47" i="73" a="1"/>
  <c r="U32" i="70" a="1"/>
  <c r="N35" i="68" a="1"/>
  <c r="U47" i="14" a="1"/>
  <c r="N43" i="72" a="1"/>
  <c r="H34" i="70" a="1"/>
  <c r="H49" i="69" a="1"/>
  <c r="N34" i="70" a="1"/>
  <c r="H37" i="73" a="1"/>
  <c r="M45" i="33" l="1"/>
  <c r="N45" i="33" s="1"/>
  <c r="K45" i="33" s="1"/>
  <c r="L46" i="33" s="1"/>
  <c r="H49" i="69"/>
  <c r="I49" i="69" s="1"/>
  <c r="F49" i="69" s="1"/>
  <c r="G50" i="69" s="1"/>
  <c r="N43" i="72"/>
  <c r="O43" i="72" s="1"/>
  <c r="L43" i="72" s="1"/>
  <c r="M44" i="72" s="1"/>
  <c r="U32" i="68"/>
  <c r="V32" i="68" s="1"/>
  <c r="S32" i="68" s="1"/>
  <c r="T33" i="68" s="1"/>
  <c r="M47" i="73"/>
  <c r="N47" i="73" s="1"/>
  <c r="K47" i="73" s="1"/>
  <c r="L48" i="73" s="1"/>
  <c r="N35" i="68"/>
  <c r="O35" i="68" s="1"/>
  <c r="L35" i="68" s="1"/>
  <c r="U47" i="14"/>
  <c r="V47" i="14" s="1"/>
  <c r="S47" i="14" s="1"/>
  <c r="T48" i="14" s="1"/>
  <c r="U32" i="70"/>
  <c r="H37" i="73"/>
  <c r="I37" i="73" s="1"/>
  <c r="F37" i="73" s="1"/>
  <c r="G38" i="73" s="1"/>
  <c r="N34" i="70"/>
  <c r="O34" i="70" s="1"/>
  <c r="L34" i="70" s="1"/>
  <c r="H34" i="70"/>
  <c r="I34" i="70" s="1"/>
  <c r="F34" i="70" s="1"/>
  <c r="L27" i="69"/>
  <c r="G34" i="72"/>
  <c r="G38" i="71"/>
  <c r="G33" i="68"/>
  <c r="M32" i="14"/>
  <c r="M48" i="73" a="1"/>
  <c r="N44" i="72" a="1"/>
  <c r="H38" i="73" a="1"/>
  <c r="U48" i="14" a="1"/>
  <c r="N32" i="14" a="1"/>
  <c r="H50" i="69" a="1"/>
  <c r="M27" i="69" a="1"/>
  <c r="M46" i="33" a="1"/>
  <c r="H34" i="72" a="1"/>
  <c r="H38" i="71" a="1"/>
  <c r="H33" i="68" a="1"/>
  <c r="H50" i="69" l="1"/>
  <c r="I50" i="69" s="1"/>
  <c r="F50" i="69" s="1"/>
  <c r="G51" i="69" s="1"/>
  <c r="M48" i="73"/>
  <c r="N48" i="73" s="1"/>
  <c r="K48" i="73" s="1"/>
  <c r="L49" i="73" s="1"/>
  <c r="M46" i="33"/>
  <c r="N46" i="33" s="1"/>
  <c r="K46" i="33" s="1"/>
  <c r="L47" i="33" s="1"/>
  <c r="N44" i="72"/>
  <c r="O44" i="72" s="1"/>
  <c r="L44" i="72" s="1"/>
  <c r="M45" i="72" s="1"/>
  <c r="H38" i="71"/>
  <c r="I38" i="71" s="1"/>
  <c r="F38" i="71" s="1"/>
  <c r="M27" i="69"/>
  <c r="H34" i="72"/>
  <c r="I34" i="72" s="1"/>
  <c r="F34" i="72" s="1"/>
  <c r="U48" i="14"/>
  <c r="V48" i="14" s="1"/>
  <c r="S48" i="14" s="1"/>
  <c r="T49" i="14" s="1"/>
  <c r="H38" i="73"/>
  <c r="I38" i="73" s="1"/>
  <c r="F38" i="73" s="1"/>
  <c r="G39" i="73" s="1"/>
  <c r="N32" i="14"/>
  <c r="O32" i="14" s="1"/>
  <c r="L32" i="14" s="1"/>
  <c r="H33" i="68"/>
  <c r="I33" i="68" s="1"/>
  <c r="F33" i="68" s="1"/>
  <c r="M35" i="70"/>
  <c r="G35" i="70"/>
  <c r="V32" i="70"/>
  <c r="S32" i="70" s="1"/>
  <c r="T33" i="70" s="1"/>
  <c r="M36" i="68"/>
  <c r="N35" i="70" a="1"/>
  <c r="H51" i="69" a="1"/>
  <c r="H39" i="73" a="1"/>
  <c r="H35" i="70" a="1"/>
  <c r="U33" i="68" a="1"/>
  <c r="N36" i="68" a="1"/>
  <c r="U33" i="70" a="1"/>
  <c r="U49" i="14" a="1"/>
  <c r="M47" i="33" a="1"/>
  <c r="M49" i="73" a="1"/>
  <c r="N45" i="72" a="1"/>
  <c r="H39" i="73" l="1"/>
  <c r="I39" i="73" s="1"/>
  <c r="F39" i="73" s="1"/>
  <c r="N45" i="72"/>
  <c r="O45" i="72" s="1"/>
  <c r="L45" i="72" s="1"/>
  <c r="M49" i="73"/>
  <c r="N49" i="73" s="1"/>
  <c r="K49" i="73" s="1"/>
  <c r="L50" i="73" s="1"/>
  <c r="H51" i="69"/>
  <c r="I51" i="69" s="1"/>
  <c r="F51" i="69" s="1"/>
  <c r="G52" i="69" s="1"/>
  <c r="M47" i="33"/>
  <c r="N47" i="33" s="1"/>
  <c r="K47" i="33" s="1"/>
  <c r="L48" i="33" s="1"/>
  <c r="H35" i="70"/>
  <c r="I35" i="70" s="1"/>
  <c r="F35" i="70" s="1"/>
  <c r="N36" i="68"/>
  <c r="O36" i="68" s="1"/>
  <c r="L36" i="68" s="1"/>
  <c r="U49" i="14"/>
  <c r="V49" i="14" s="1"/>
  <c r="S49" i="14" s="1"/>
  <c r="T50" i="14" s="1"/>
  <c r="U33" i="68"/>
  <c r="V33" i="68" s="1"/>
  <c r="S33" i="68" s="1"/>
  <c r="N35" i="70"/>
  <c r="O35" i="70" s="1"/>
  <c r="L35" i="70" s="1"/>
  <c r="U33" i="70"/>
  <c r="G39" i="71"/>
  <c r="M33" i="14"/>
  <c r="G34" i="68"/>
  <c r="G35" i="72"/>
  <c r="H52" i="69" a="1"/>
  <c r="M50" i="73" a="1"/>
  <c r="M48" i="33" a="1"/>
  <c r="H39" i="71" a="1"/>
  <c r="U50" i="14" a="1"/>
  <c r="H34" i="68" a="1"/>
  <c r="N33" i="14" a="1"/>
  <c r="H35" i="72" a="1"/>
  <c r="H52" i="69" l="1"/>
  <c r="I52" i="69" s="1"/>
  <c r="F52" i="69" s="1"/>
  <c r="G53" i="69" s="1"/>
  <c r="M48" i="33"/>
  <c r="N48" i="33" s="1"/>
  <c r="K48" i="33" s="1"/>
  <c r="L49" i="33" s="1"/>
  <c r="M50" i="73"/>
  <c r="N50" i="73" s="1"/>
  <c r="K50" i="73" s="1"/>
  <c r="L51" i="73" s="1"/>
  <c r="H39" i="71"/>
  <c r="I39" i="71" s="1"/>
  <c r="F39" i="71" s="1"/>
  <c r="G40" i="71" s="1"/>
  <c r="H34" i="68"/>
  <c r="I34" i="68" s="1"/>
  <c r="F34" i="68" s="1"/>
  <c r="U50" i="14"/>
  <c r="V50" i="14" s="1"/>
  <c r="S50" i="14" s="1"/>
  <c r="T51" i="14" s="1"/>
  <c r="H35" i="72"/>
  <c r="I35" i="72" s="1"/>
  <c r="F35" i="72" s="1"/>
  <c r="N33" i="14"/>
  <c r="O33" i="14" s="1"/>
  <c r="L33" i="14" s="1"/>
  <c r="M34" i="14" s="1"/>
  <c r="V33" i="70"/>
  <c r="S33" i="70" s="1"/>
  <c r="T34" i="70" s="1"/>
  <c r="T34" i="68"/>
  <c r="M46" i="72"/>
  <c r="M36" i="70"/>
  <c r="G40" i="73"/>
  <c r="M37" i="68"/>
  <c r="G36" i="70"/>
  <c r="M51" i="73" a="1"/>
  <c r="H40" i="71" a="1"/>
  <c r="U34" i="68" a="1"/>
  <c r="N36" i="70" a="1"/>
  <c r="H53" i="69" a="1"/>
  <c r="M49" i="33" a="1"/>
  <c r="N34" i="14" a="1"/>
  <c r="H36" i="70" a="1"/>
  <c r="U51" i="14" a="1"/>
  <c r="N37" i="68" a="1"/>
  <c r="U34" i="70" a="1"/>
  <c r="N46" i="72" a="1"/>
  <c r="H40" i="73" a="1"/>
  <c r="H53" i="69" l="1"/>
  <c r="I53" i="69" s="1"/>
  <c r="F53" i="69" s="1"/>
  <c r="G54" i="69" s="1"/>
  <c r="M51" i="73"/>
  <c r="N51" i="73" s="1"/>
  <c r="K51" i="73" s="1"/>
  <c r="L52" i="73" s="1"/>
  <c r="H40" i="73"/>
  <c r="I40" i="73" s="1"/>
  <c r="F40" i="73" s="1"/>
  <c r="G41" i="73" s="1"/>
  <c r="U34" i="68"/>
  <c r="V34" i="68" s="1"/>
  <c r="S34" i="68" s="1"/>
  <c r="T35" i="68" s="1"/>
  <c r="U51" i="14"/>
  <c r="V51" i="14" s="1"/>
  <c r="S51" i="14" s="1"/>
  <c r="T52" i="14" s="1"/>
  <c r="N46" i="72"/>
  <c r="O46" i="72" s="1"/>
  <c r="L46" i="72" s="1"/>
  <c r="M47" i="72" s="1"/>
  <c r="U34" i="70"/>
  <c r="N36" i="70"/>
  <c r="O36" i="70" s="1"/>
  <c r="L36" i="70" s="1"/>
  <c r="H40" i="71"/>
  <c r="I40" i="71" s="1"/>
  <c r="F40" i="71" s="1"/>
  <c r="N27" i="69"/>
  <c r="K27" i="69" s="1"/>
  <c r="H36" i="70"/>
  <c r="I36" i="70" s="1"/>
  <c r="F36" i="70" s="1"/>
  <c r="M49" i="33"/>
  <c r="N49" i="33" s="1"/>
  <c r="K49" i="33" s="1"/>
  <c r="L50" i="33" s="1"/>
  <c r="N34" i="14"/>
  <c r="O34" i="14" s="1"/>
  <c r="L34" i="14" s="1"/>
  <c r="N37" i="68"/>
  <c r="O37" i="68" s="1"/>
  <c r="L37" i="68" s="1"/>
  <c r="M38" i="68" s="1"/>
  <c r="G36" i="72"/>
  <c r="G35" i="68"/>
  <c r="N47" i="72" a="1"/>
  <c r="H54" i="69" a="1"/>
  <c r="H36" i="72" a="1"/>
  <c r="M52" i="73" a="1"/>
  <c r="H35" i="68" a="1"/>
  <c r="M50" i="33" a="1"/>
  <c r="U52" i="14" a="1"/>
  <c r="H41" i="73" a="1"/>
  <c r="N38" i="68" a="1"/>
  <c r="M50" i="33" l="1"/>
  <c r="N50" i="33" s="1"/>
  <c r="K50" i="33" s="1"/>
  <c r="L51" i="33" s="1"/>
  <c r="M52" i="73"/>
  <c r="N52" i="73" s="1"/>
  <c r="K52" i="73" s="1"/>
  <c r="L53" i="73" s="1"/>
  <c r="H54" i="69"/>
  <c r="I54" i="69" s="1"/>
  <c r="F54" i="69" s="1"/>
  <c r="G55" i="69" s="1"/>
  <c r="H41" i="73"/>
  <c r="I41" i="73" s="1"/>
  <c r="F41" i="73" s="1"/>
  <c r="G42" i="73" s="1"/>
  <c r="H35" i="68"/>
  <c r="I35" i="68" s="1"/>
  <c r="F35" i="68" s="1"/>
  <c r="N47" i="72"/>
  <c r="O47" i="72" s="1"/>
  <c r="L47" i="72" s="1"/>
  <c r="U52" i="14"/>
  <c r="V52" i="14" s="1"/>
  <c r="S52" i="14" s="1"/>
  <c r="T53" i="14" s="1"/>
  <c r="H36" i="72"/>
  <c r="I36" i="72" s="1"/>
  <c r="F36" i="72" s="1"/>
  <c r="G37" i="72" s="1"/>
  <c r="N38" i="68"/>
  <c r="O38" i="68" s="1"/>
  <c r="L38" i="68" s="1"/>
  <c r="G41" i="71"/>
  <c r="V34" i="70"/>
  <c r="S34" i="70" s="1"/>
  <c r="T35" i="70" s="1"/>
  <c r="M35" i="14"/>
  <c r="M37" i="70"/>
  <c r="L28" i="69"/>
  <c r="G37" i="70"/>
  <c r="H42" i="73" a="1"/>
  <c r="U35" i="68" a="1"/>
  <c r="N35" i="14" a="1"/>
  <c r="H55" i="69" a="1"/>
  <c r="H37" i="72" a="1"/>
  <c r="M28" i="69" a="1"/>
  <c r="U53" i="14" a="1"/>
  <c r="U35" i="70" a="1"/>
  <c r="M51" i="33" a="1"/>
  <c r="H41" i="71" a="1"/>
  <c r="N37" i="70" a="1"/>
  <c r="H37" i="70" a="1"/>
  <c r="M53" i="73" a="1"/>
  <c r="H42" i="73" l="1"/>
  <c r="I42" i="73" s="1"/>
  <c r="F42" i="73" s="1"/>
  <c r="M51" i="33"/>
  <c r="N51" i="33" s="1"/>
  <c r="K51" i="33" s="1"/>
  <c r="L52" i="33" s="1"/>
  <c r="U35" i="68"/>
  <c r="V35" i="68" s="1"/>
  <c r="S35" i="68" s="1"/>
  <c r="T36" i="68" s="1"/>
  <c r="H55" i="69"/>
  <c r="I55" i="69" s="1"/>
  <c r="F55" i="69" s="1"/>
  <c r="G56" i="69" s="1"/>
  <c r="U35" i="70"/>
  <c r="H37" i="72"/>
  <c r="I37" i="72" s="1"/>
  <c r="F37" i="72" s="1"/>
  <c r="M28" i="69"/>
  <c r="N37" i="70"/>
  <c r="O37" i="70" s="1"/>
  <c r="L37" i="70" s="1"/>
  <c r="M53" i="73"/>
  <c r="N53" i="73" s="1"/>
  <c r="K53" i="73" s="1"/>
  <c r="L54" i="73" s="1"/>
  <c r="H37" i="70"/>
  <c r="I37" i="70" s="1"/>
  <c r="F37" i="70" s="1"/>
  <c r="H41" i="71"/>
  <c r="I41" i="71" s="1"/>
  <c r="F41" i="71" s="1"/>
  <c r="U53" i="14"/>
  <c r="V53" i="14" s="1"/>
  <c r="S53" i="14" s="1"/>
  <c r="T54" i="14" s="1"/>
  <c r="N35" i="14"/>
  <c r="O35" i="14" s="1"/>
  <c r="L35" i="14" s="1"/>
  <c r="G36" i="68"/>
  <c r="M39" i="68"/>
  <c r="M48" i="72"/>
  <c r="M54" i="73" a="1"/>
  <c r="H36" i="68" a="1"/>
  <c r="H56" i="69" a="1"/>
  <c r="U54" i="14" a="1"/>
  <c r="N39" i="68" a="1"/>
  <c r="M52" i="33" a="1"/>
  <c r="N48" i="72" a="1"/>
  <c r="H56" i="69" l="1"/>
  <c r="I56" i="69" s="1"/>
  <c r="F56" i="69" s="1"/>
  <c r="G57" i="69" s="1"/>
  <c r="U54" i="14"/>
  <c r="V54" i="14" s="1"/>
  <c r="S54" i="14" s="1"/>
  <c r="T55" i="14" s="1"/>
  <c r="M52" i="33"/>
  <c r="N52" i="33" s="1"/>
  <c r="K52" i="33" s="1"/>
  <c r="L53" i="33" s="1"/>
  <c r="M54" i="73"/>
  <c r="N54" i="73" s="1"/>
  <c r="K54" i="73" s="1"/>
  <c r="L55" i="73" s="1"/>
  <c r="H36" i="68"/>
  <c r="I36" i="68" s="1"/>
  <c r="F36" i="68" s="1"/>
  <c r="G37" i="68" s="1"/>
  <c r="N39" i="68"/>
  <c r="O39" i="68" s="1"/>
  <c r="L39" i="68" s="1"/>
  <c r="N48" i="72"/>
  <c r="O48" i="72" s="1"/>
  <c r="L48" i="72" s="1"/>
  <c r="M38" i="70"/>
  <c r="G43" i="73"/>
  <c r="G38" i="72"/>
  <c r="V35" i="70"/>
  <c r="S35" i="70" s="1"/>
  <c r="T36" i="70" s="1"/>
  <c r="G38" i="70"/>
  <c r="G42" i="71"/>
  <c r="M36" i="14"/>
  <c r="H43" i="73" a="1"/>
  <c r="M53" i="33" a="1"/>
  <c r="H37" i="68" a="1"/>
  <c r="H42" i="71" a="1"/>
  <c r="U36" i="68" a="1"/>
  <c r="M55" i="73" a="1"/>
  <c r="N38" i="70" a="1"/>
  <c r="H38" i="70" a="1"/>
  <c r="U36" i="70" a="1"/>
  <c r="H38" i="72" a="1"/>
  <c r="H57" i="69" a="1"/>
  <c r="N36" i="14" a="1"/>
  <c r="U55" i="14" a="1"/>
  <c r="M55" i="73" l="1"/>
  <c r="N55" i="73" s="1"/>
  <c r="K55" i="73" s="1"/>
  <c r="L56" i="73" s="1"/>
  <c r="M53" i="33"/>
  <c r="N53" i="33" s="1"/>
  <c r="K53" i="33" s="1"/>
  <c r="L54" i="33" s="1"/>
  <c r="H57" i="69"/>
  <c r="I57" i="69" s="1"/>
  <c r="F57" i="69" s="1"/>
  <c r="G58" i="69" s="1"/>
  <c r="H38" i="70"/>
  <c r="I38" i="70" s="1"/>
  <c r="F38" i="70" s="1"/>
  <c r="U36" i="68"/>
  <c r="V36" i="68" s="1"/>
  <c r="S36" i="68" s="1"/>
  <c r="T37" i="68" s="1"/>
  <c r="U55" i="14"/>
  <c r="V55" i="14" s="1"/>
  <c r="S55" i="14" s="1"/>
  <c r="T56" i="14" s="1"/>
  <c r="N36" i="14"/>
  <c r="O36" i="14" s="1"/>
  <c r="L36" i="14" s="1"/>
  <c r="U36" i="70"/>
  <c r="H38" i="72"/>
  <c r="I38" i="72" s="1"/>
  <c r="F38" i="72" s="1"/>
  <c r="H43" i="73"/>
  <c r="I43" i="73" s="1"/>
  <c r="F43" i="73" s="1"/>
  <c r="G44" i="73" s="1"/>
  <c r="H37" i="68"/>
  <c r="I37" i="68" s="1"/>
  <c r="F37" i="68" s="1"/>
  <c r="G38" i="68" s="1"/>
  <c r="H42" i="71"/>
  <c r="I42" i="71" s="1"/>
  <c r="F42" i="71" s="1"/>
  <c r="G43" i="71" s="1"/>
  <c r="N38" i="70"/>
  <c r="O38" i="70" s="1"/>
  <c r="L38" i="70" s="1"/>
  <c r="M49" i="72"/>
  <c r="M40" i="68"/>
  <c r="H58" i="69" a="1"/>
  <c r="H44" i="73" a="1"/>
  <c r="H43" i="71" a="1"/>
  <c r="U56" i="14" a="1"/>
  <c r="N49" i="72" a="1"/>
  <c r="N40" i="68" a="1"/>
  <c r="H38" i="68" a="1"/>
  <c r="M56" i="73" a="1"/>
  <c r="M54" i="33" a="1"/>
  <c r="M54" i="33" l="1"/>
  <c r="N54" i="33" s="1"/>
  <c r="K54" i="33" s="1"/>
  <c r="L55" i="33" s="1"/>
  <c r="H38" i="68"/>
  <c r="I38" i="68" s="1"/>
  <c r="F38" i="68" s="1"/>
  <c r="M56" i="73"/>
  <c r="N56" i="73" s="1"/>
  <c r="K56" i="73" s="1"/>
  <c r="L57" i="73" s="1"/>
  <c r="H44" i="73"/>
  <c r="I44" i="73" s="1"/>
  <c r="F44" i="73" s="1"/>
  <c r="G45" i="73" s="1"/>
  <c r="N40" i="68"/>
  <c r="O40" i="68" s="1"/>
  <c r="L40" i="68" s="1"/>
  <c r="U56" i="14"/>
  <c r="V56" i="14" s="1"/>
  <c r="S56" i="14" s="1"/>
  <c r="T57" i="14" s="1"/>
  <c r="H58" i="69"/>
  <c r="I58" i="69" s="1"/>
  <c r="F58" i="69" s="1"/>
  <c r="G59" i="69" s="1"/>
  <c r="H43" i="71"/>
  <c r="I43" i="71" s="1"/>
  <c r="F43" i="71" s="1"/>
  <c r="N49" i="72"/>
  <c r="O49" i="72" s="1"/>
  <c r="L49" i="72" s="1"/>
  <c r="M39" i="70"/>
  <c r="V36" i="70"/>
  <c r="S36" i="70" s="1"/>
  <c r="T37" i="70" s="1"/>
  <c r="G39" i="72"/>
  <c r="M37" i="14"/>
  <c r="G39" i="70"/>
  <c r="H45" i="73" a="1"/>
  <c r="U37" i="68" a="1"/>
  <c r="H59" i="69" a="1"/>
  <c r="M55" i="33" a="1"/>
  <c r="M57" i="73" a="1"/>
  <c r="U37" i="70" a="1"/>
  <c r="N37" i="14" a="1"/>
  <c r="N39" i="70" a="1"/>
  <c r="U57" i="14" a="1"/>
  <c r="H39" i="70" a="1"/>
  <c r="H39" i="72" a="1"/>
  <c r="H45" i="73" l="1"/>
  <c r="I45" i="73" s="1"/>
  <c r="F45" i="73" s="1"/>
  <c r="H59" i="69"/>
  <c r="I59" i="69" s="1"/>
  <c r="F59" i="69" s="1"/>
  <c r="G60" i="69" s="1"/>
  <c r="M55" i="33"/>
  <c r="N55" i="33" s="1"/>
  <c r="K55" i="33" s="1"/>
  <c r="L56" i="33" s="1"/>
  <c r="U57" i="14"/>
  <c r="V57" i="14" s="1"/>
  <c r="S57" i="14" s="1"/>
  <c r="T58" i="14" s="1"/>
  <c r="U37" i="68"/>
  <c r="V37" i="68" s="1"/>
  <c r="S37" i="68" s="1"/>
  <c r="T38" i="68" s="1"/>
  <c r="H39" i="72"/>
  <c r="I39" i="72" s="1"/>
  <c r="F39" i="72" s="1"/>
  <c r="H39" i="70"/>
  <c r="I39" i="70" s="1"/>
  <c r="F39" i="70" s="1"/>
  <c r="G40" i="70" s="1"/>
  <c r="N37" i="14"/>
  <c r="O37" i="14" s="1"/>
  <c r="L37" i="14" s="1"/>
  <c r="M57" i="73"/>
  <c r="N57" i="73" s="1"/>
  <c r="K57" i="73" s="1"/>
  <c r="L58" i="73" s="1"/>
  <c r="U37" i="70"/>
  <c r="N39" i="70"/>
  <c r="O39" i="70" s="1"/>
  <c r="L39" i="70" s="1"/>
  <c r="G44" i="71"/>
  <c r="G39" i="68"/>
  <c r="M50" i="72"/>
  <c r="M41" i="68"/>
  <c r="H60" i="69" a="1"/>
  <c r="U58" i="14" a="1"/>
  <c r="M58" i="73" a="1"/>
  <c r="H40" i="70" a="1"/>
  <c r="H44" i="71" a="1"/>
  <c r="N50" i="72" a="1"/>
  <c r="M56" i="33" a="1"/>
  <c r="N41" i="68" a="1"/>
  <c r="H39" i="68" a="1"/>
  <c r="M58" i="73" l="1"/>
  <c r="N58" i="73" s="1"/>
  <c r="K58" i="73" s="1"/>
  <c r="L59" i="73" s="1"/>
  <c r="H60" i="69"/>
  <c r="I60" i="69" s="1"/>
  <c r="F60" i="69" s="1"/>
  <c r="G61" i="69" s="1"/>
  <c r="H40" i="70"/>
  <c r="I40" i="70" s="1"/>
  <c r="F40" i="70" s="1"/>
  <c r="N50" i="72"/>
  <c r="O50" i="72" s="1"/>
  <c r="L50" i="72" s="1"/>
  <c r="M51" i="72" s="1"/>
  <c r="N41" i="68"/>
  <c r="O41" i="68" s="1"/>
  <c r="L41" i="68" s="1"/>
  <c r="H44" i="71"/>
  <c r="I44" i="71" s="1"/>
  <c r="F44" i="71" s="1"/>
  <c r="U58" i="14"/>
  <c r="V58" i="14" s="1"/>
  <c r="S58" i="14" s="1"/>
  <c r="T59" i="14" s="1"/>
  <c r="M56" i="33"/>
  <c r="N56" i="33" s="1"/>
  <c r="K56" i="33" s="1"/>
  <c r="L57" i="33" s="1"/>
  <c r="N28" i="69"/>
  <c r="K28" i="69" s="1"/>
  <c r="H39" i="68"/>
  <c r="I39" i="68" s="1"/>
  <c r="F39" i="68" s="1"/>
  <c r="G46" i="73"/>
  <c r="V37" i="70"/>
  <c r="S37" i="70" s="1"/>
  <c r="T38" i="70" s="1"/>
  <c r="G40" i="72"/>
  <c r="M40" i="70"/>
  <c r="M38" i="14"/>
  <c r="U59" i="14" a="1"/>
  <c r="U38" i="68" a="1"/>
  <c r="H61" i="69" a="1"/>
  <c r="M57" i="33" a="1"/>
  <c r="M59" i="73" a="1"/>
  <c r="N51" i="72" a="1"/>
  <c r="N38" i="14" a="1"/>
  <c r="U38" i="70" a="1"/>
  <c r="H46" i="73" a="1"/>
  <c r="H40" i="72" a="1"/>
  <c r="N40" i="70" a="1"/>
  <c r="H61" i="69" l="1"/>
  <c r="I61" i="69" s="1"/>
  <c r="F61" i="69" s="1"/>
  <c r="G62" i="69" s="1"/>
  <c r="N40" i="70"/>
  <c r="O40" i="70" s="1"/>
  <c r="L40" i="70" s="1"/>
  <c r="U59" i="14"/>
  <c r="V59" i="14" s="1"/>
  <c r="S59" i="14" s="1"/>
  <c r="T60" i="14" s="1"/>
  <c r="H40" i="72"/>
  <c r="I40" i="72" s="1"/>
  <c r="F40" i="72" s="1"/>
  <c r="H46" i="73"/>
  <c r="I46" i="73" s="1"/>
  <c r="F46" i="73" s="1"/>
  <c r="G47" i="73" s="1"/>
  <c r="N38" i="14"/>
  <c r="O38" i="14" s="1"/>
  <c r="L38" i="14" s="1"/>
  <c r="U38" i="68"/>
  <c r="V38" i="68" s="1"/>
  <c r="S38" i="68" s="1"/>
  <c r="T39" i="68" s="1"/>
  <c r="M57" i="33"/>
  <c r="N57" i="33" s="1"/>
  <c r="K57" i="33" s="1"/>
  <c r="L58" i="33" s="1"/>
  <c r="U38" i="70"/>
  <c r="N51" i="72"/>
  <c r="O51" i="72" s="1"/>
  <c r="L51" i="72" s="1"/>
  <c r="M52" i="72" s="1"/>
  <c r="M59" i="73"/>
  <c r="N59" i="73" s="1"/>
  <c r="K59" i="73" s="1"/>
  <c r="L60" i="73" s="1"/>
  <c r="G41" i="70"/>
  <c r="G45" i="71"/>
  <c r="L29" i="69"/>
  <c r="M42" i="68"/>
  <c r="G40" i="68"/>
  <c r="U60" i="14" a="1"/>
  <c r="H45" i="71" a="1"/>
  <c r="H40" i="68" a="1"/>
  <c r="H47" i="73" a="1"/>
  <c r="M60" i="73" a="1"/>
  <c r="N52" i="72" a="1"/>
  <c r="H62" i="69" a="1"/>
  <c r="M58" i="33" a="1"/>
  <c r="H41" i="70" a="1"/>
  <c r="M29" i="69" a="1"/>
  <c r="N42" i="68" a="1"/>
  <c r="N52" i="72" l="1"/>
  <c r="O52" i="72" s="1"/>
  <c r="L52" i="72" s="1"/>
  <c r="M53" i="72" s="1"/>
  <c r="H62" i="69"/>
  <c r="I62" i="69" s="1"/>
  <c r="F62" i="69" s="1"/>
  <c r="U60" i="14"/>
  <c r="V60" i="14" s="1"/>
  <c r="S60" i="14" s="1"/>
  <c r="T61" i="14" s="1"/>
  <c r="M58" i="33"/>
  <c r="N58" i="33" s="1"/>
  <c r="K58" i="33" s="1"/>
  <c r="L59" i="33" s="1"/>
  <c r="N42" i="68"/>
  <c r="O42" i="68" s="1"/>
  <c r="L42" i="68" s="1"/>
  <c r="H41" i="70"/>
  <c r="I41" i="70" s="1"/>
  <c r="F41" i="70" s="1"/>
  <c r="M60" i="73"/>
  <c r="N60" i="73" s="1"/>
  <c r="K60" i="73" s="1"/>
  <c r="L61" i="73" s="1"/>
  <c r="H45" i="71"/>
  <c r="I45" i="71" s="1"/>
  <c r="F45" i="71" s="1"/>
  <c r="M29" i="69"/>
  <c r="N29" i="69" s="1"/>
  <c r="K29" i="69" s="1"/>
  <c r="H47" i="73"/>
  <c r="I47" i="73" s="1"/>
  <c r="F47" i="73" s="1"/>
  <c r="G48" i="73" s="1"/>
  <c r="H40" i="68"/>
  <c r="I40" i="68" s="1"/>
  <c r="F40" i="68" s="1"/>
  <c r="V38" i="70"/>
  <c r="S38" i="70" s="1"/>
  <c r="T39" i="70" s="1"/>
  <c r="M41" i="70"/>
  <c r="M39" i="14"/>
  <c r="G41" i="72"/>
  <c r="U39" i="68" a="1"/>
  <c r="H41" i="72" a="1"/>
  <c r="N53" i="72" a="1"/>
  <c r="U61" i="14" a="1"/>
  <c r="M59" i="33" a="1"/>
  <c r="H48" i="73" a="1"/>
  <c r="U39" i="70" a="1"/>
  <c r="M61" i="73" a="1"/>
  <c r="N39" i="14" a="1"/>
  <c r="N41" i="70" a="1"/>
  <c r="H48" i="73" l="1"/>
  <c r="I48" i="73" s="1"/>
  <c r="F48" i="73" s="1"/>
  <c r="U61" i="14"/>
  <c r="V61" i="14" s="1"/>
  <c r="S61" i="14" s="1"/>
  <c r="T62" i="14" s="1"/>
  <c r="M59" i="33"/>
  <c r="N59" i="33" s="1"/>
  <c r="K59" i="33" s="1"/>
  <c r="L60" i="33" s="1"/>
  <c r="U39" i="68"/>
  <c r="V39" i="68" s="1"/>
  <c r="S39" i="68" s="1"/>
  <c r="T40" i="68" s="1"/>
  <c r="M61" i="73"/>
  <c r="N61" i="73" s="1"/>
  <c r="K61" i="73" s="1"/>
  <c r="L62" i="73" s="1"/>
  <c r="H41" i="72"/>
  <c r="I41" i="72" s="1"/>
  <c r="F41" i="72" s="1"/>
  <c r="U39" i="70"/>
  <c r="N41" i="70"/>
  <c r="O41" i="70" s="1"/>
  <c r="L41" i="70" s="1"/>
  <c r="N39" i="14"/>
  <c r="O39" i="14" s="1"/>
  <c r="L39" i="14" s="1"/>
  <c r="N53" i="72"/>
  <c r="O53" i="72" s="1"/>
  <c r="L53" i="72" s="1"/>
  <c r="M54" i="72" s="1"/>
  <c r="G63" i="69"/>
  <c r="L30" i="69"/>
  <c r="G46" i="71"/>
  <c r="G42" i="70"/>
  <c r="M43" i="68"/>
  <c r="G41" i="68"/>
  <c r="N43" i="68" a="1"/>
  <c r="M60" i="33" a="1"/>
  <c r="U62" i="14" a="1"/>
  <c r="H41" i="68" a="1"/>
  <c r="M62" i="73" a="1"/>
  <c r="M30" i="69" a="1"/>
  <c r="H63" i="69" a="1"/>
  <c r="N54" i="72" a="1"/>
  <c r="H42" i="70" a="1"/>
  <c r="H46" i="71" a="1"/>
  <c r="M60" i="33" l="1"/>
  <c r="N60" i="33" s="1"/>
  <c r="K60" i="33" s="1"/>
  <c r="L61" i="33" s="1"/>
  <c r="M62" i="73"/>
  <c r="N62" i="73" s="1"/>
  <c r="K62" i="73" s="1"/>
  <c r="L63" i="73" s="1"/>
  <c r="N54" i="72"/>
  <c r="O54" i="72" s="1"/>
  <c r="L54" i="72" s="1"/>
  <c r="M55" i="72" s="1"/>
  <c r="U62" i="14"/>
  <c r="V62" i="14" s="1"/>
  <c r="S62" i="14" s="1"/>
  <c r="T63" i="14" s="1"/>
  <c r="H42" i="70"/>
  <c r="I42" i="70" s="1"/>
  <c r="F42" i="70" s="1"/>
  <c r="H41" i="68"/>
  <c r="I41" i="68" s="1"/>
  <c r="F41" i="68" s="1"/>
  <c r="H63" i="69"/>
  <c r="I63" i="69" s="1"/>
  <c r="F63" i="69" s="1"/>
  <c r="G64" i="69" s="1"/>
  <c r="N43" i="68"/>
  <c r="O43" i="68" s="1"/>
  <c r="L43" i="68" s="1"/>
  <c r="M44" i="68" s="1"/>
  <c r="M30" i="69"/>
  <c r="H46" i="71"/>
  <c r="I46" i="71" s="1"/>
  <c r="F46" i="71" s="1"/>
  <c r="M42" i="70"/>
  <c r="G49" i="73"/>
  <c r="G42" i="72"/>
  <c r="M40" i="14"/>
  <c r="V39" i="70"/>
  <c r="S39" i="70" s="1"/>
  <c r="T40" i="70" s="1"/>
  <c r="U63" i="14" a="1"/>
  <c r="N55" i="72" a="1"/>
  <c r="U40" i="68" a="1"/>
  <c r="H42" i="72" a="1"/>
  <c r="H64" i="69" a="1"/>
  <c r="N40" i="14" a="1"/>
  <c r="N44" i="68" a="1"/>
  <c r="H49" i="73" a="1"/>
  <c r="U40" i="70" a="1"/>
  <c r="N42" i="70" a="1"/>
  <c r="M61" i="33" a="1"/>
  <c r="M63" i="73" a="1"/>
  <c r="M61" i="33" l="1"/>
  <c r="N61" i="33" s="1"/>
  <c r="K61" i="33" s="1"/>
  <c r="L62" i="33" s="1"/>
  <c r="H64" i="69"/>
  <c r="I64" i="69" s="1"/>
  <c r="F64" i="69" s="1"/>
  <c r="G65" i="69" s="1"/>
  <c r="N55" i="72"/>
  <c r="O55" i="72" s="1"/>
  <c r="L55" i="72" s="1"/>
  <c r="N42" i="70"/>
  <c r="O42" i="70" s="1"/>
  <c r="L42" i="70" s="1"/>
  <c r="U40" i="68"/>
  <c r="N40" i="14"/>
  <c r="O40" i="14" s="1"/>
  <c r="L40" i="14" s="1"/>
  <c r="M63" i="73"/>
  <c r="N63" i="73" s="1"/>
  <c r="K63" i="73" s="1"/>
  <c r="L64" i="73" s="1"/>
  <c r="U63" i="14"/>
  <c r="V63" i="14" s="1"/>
  <c r="S63" i="14" s="1"/>
  <c r="T64" i="14" s="1"/>
  <c r="H42" i="72"/>
  <c r="I42" i="72" s="1"/>
  <c r="F42" i="72" s="1"/>
  <c r="V40" i="68"/>
  <c r="S40" i="68" s="1"/>
  <c r="T41" i="68" s="1"/>
  <c r="U40" i="70"/>
  <c r="H49" i="73"/>
  <c r="I49" i="73" s="1"/>
  <c r="F49" i="73" s="1"/>
  <c r="G50" i="73" s="1"/>
  <c r="N44" i="68"/>
  <c r="O44" i="68" s="1"/>
  <c r="L44" i="68" s="1"/>
  <c r="G42" i="68"/>
  <c r="G47" i="71"/>
  <c r="G43" i="70"/>
  <c r="H47" i="71" a="1"/>
  <c r="H43" i="70" a="1"/>
  <c r="M64" i="73" a="1"/>
  <c r="M62" i="33" a="1"/>
  <c r="H65" i="69" a="1"/>
  <c r="H42" i="68" a="1"/>
  <c r="U64" i="14" a="1"/>
  <c r="H50" i="73" a="1"/>
  <c r="M64" i="73" l="1"/>
  <c r="N64" i="73" s="1"/>
  <c r="K64" i="73" s="1"/>
  <c r="L65" i="73" s="1"/>
  <c r="M62" i="33"/>
  <c r="N62" i="33" s="1"/>
  <c r="K62" i="33" s="1"/>
  <c r="L63" i="33" s="1"/>
  <c r="U64" i="14"/>
  <c r="V64" i="14" s="1"/>
  <c r="S64" i="14" s="1"/>
  <c r="T65" i="14" s="1"/>
  <c r="H42" i="68"/>
  <c r="I42" i="68" s="1"/>
  <c r="F42" i="68" s="1"/>
  <c r="G43" i="68" s="1"/>
  <c r="H43" i="70"/>
  <c r="I43" i="70" s="1"/>
  <c r="F43" i="70" s="1"/>
  <c r="H65" i="69"/>
  <c r="I65" i="69" s="1"/>
  <c r="F65" i="69" s="1"/>
  <c r="G66" i="69" s="1"/>
  <c r="H47" i="71"/>
  <c r="I47" i="71" s="1"/>
  <c r="F47" i="71" s="1"/>
  <c r="H50" i="73"/>
  <c r="I50" i="73" s="1"/>
  <c r="F50" i="73" s="1"/>
  <c r="G51" i="73" s="1"/>
  <c r="M43" i="70"/>
  <c r="V40" i="70"/>
  <c r="S40" i="70" s="1"/>
  <c r="T41" i="70" s="1"/>
  <c r="M41" i="14"/>
  <c r="M56" i="72"/>
  <c r="G43" i="72"/>
  <c r="M45" i="68"/>
  <c r="U41" i="68" a="1"/>
  <c r="U65" i="14" a="1"/>
  <c r="M65" i="73" a="1"/>
  <c r="H43" i="68" a="1"/>
  <c r="M63" i="33" a="1"/>
  <c r="H51" i="73" a="1"/>
  <c r="H66" i="69" a="1"/>
  <c r="N43" i="70" a="1"/>
  <c r="N41" i="14" a="1"/>
  <c r="U41" i="70" a="1"/>
  <c r="N56" i="72" a="1"/>
  <c r="N45" i="68" a="1"/>
  <c r="H43" i="72" a="1"/>
  <c r="H66" i="69" l="1"/>
  <c r="I66" i="69" s="1"/>
  <c r="F66" i="69" s="1"/>
  <c r="G67" i="69" s="1"/>
  <c r="H51" i="73"/>
  <c r="I51" i="73" s="1"/>
  <c r="F51" i="73" s="1"/>
  <c r="M63" i="33"/>
  <c r="N63" i="33" s="1"/>
  <c r="K63" i="33" s="1"/>
  <c r="L64" i="33" s="1"/>
  <c r="M65" i="73"/>
  <c r="N65" i="73" s="1"/>
  <c r="K65" i="73" s="1"/>
  <c r="L66" i="73" s="1"/>
  <c r="U41" i="70"/>
  <c r="U65" i="14"/>
  <c r="V65" i="14" s="1"/>
  <c r="S65" i="14" s="1"/>
  <c r="T66" i="14" s="1"/>
  <c r="N41" i="14"/>
  <c r="O41" i="14" s="1"/>
  <c r="L41" i="14" s="1"/>
  <c r="N56" i="72"/>
  <c r="O56" i="72" s="1"/>
  <c r="L56" i="72" s="1"/>
  <c r="M57" i="72" s="1"/>
  <c r="N45" i="68"/>
  <c r="O45" i="68" s="1"/>
  <c r="L45" i="68" s="1"/>
  <c r="N43" i="70"/>
  <c r="O43" i="70" s="1"/>
  <c r="L43" i="70" s="1"/>
  <c r="H43" i="72"/>
  <c r="I43" i="72" s="1"/>
  <c r="F43" i="72" s="1"/>
  <c r="U41" i="68"/>
  <c r="V41" i="68" s="1"/>
  <c r="S41" i="68" s="1"/>
  <c r="T42" i="68" s="1"/>
  <c r="H43" i="68"/>
  <c r="I43" i="68" s="1"/>
  <c r="F43" i="68" s="1"/>
  <c r="G44" i="70"/>
  <c r="G48" i="71"/>
  <c r="U66" i="14" a="1"/>
  <c r="M66" i="73" a="1"/>
  <c r="H67" i="69" a="1"/>
  <c r="H48" i="71" a="1"/>
  <c r="M64" i="33" a="1"/>
  <c r="N57" i="72" a="1"/>
  <c r="H44" i="70" a="1"/>
  <c r="M66" i="73" l="1"/>
  <c r="N66" i="73" s="1"/>
  <c r="K66" i="73" s="1"/>
  <c r="L67" i="73" s="1"/>
  <c r="U66" i="14"/>
  <c r="V66" i="14" s="1"/>
  <c r="S66" i="14" s="1"/>
  <c r="T67" i="14" s="1"/>
  <c r="M64" i="33"/>
  <c r="N64" i="33" s="1"/>
  <c r="K64" i="33" s="1"/>
  <c r="L65" i="33" s="1"/>
  <c r="N57" i="72"/>
  <c r="O57" i="72" s="1"/>
  <c r="L57" i="72" s="1"/>
  <c r="M58" i="72" s="1"/>
  <c r="H44" i="70"/>
  <c r="I44" i="70" s="1"/>
  <c r="F44" i="70" s="1"/>
  <c r="H48" i="71"/>
  <c r="I48" i="71" s="1"/>
  <c r="F48" i="71" s="1"/>
  <c r="H67" i="69"/>
  <c r="I67" i="69" s="1"/>
  <c r="F67" i="69" s="1"/>
  <c r="G68" i="69" s="1"/>
  <c r="V41" i="70"/>
  <c r="S41" i="70" s="1"/>
  <c r="T42" i="70" s="1"/>
  <c r="M46" i="68"/>
  <c r="G44" i="72"/>
  <c r="G52" i="73"/>
  <c r="M42" i="14"/>
  <c r="G44" i="68"/>
  <c r="M44" i="70"/>
  <c r="N58" i="72" a="1"/>
  <c r="H68" i="69" a="1"/>
  <c r="M65" i="33" a="1"/>
  <c r="U42" i="68" a="1"/>
  <c r="M67" i="73" a="1"/>
  <c r="U67" i="14" a="1"/>
  <c r="U42" i="70" a="1"/>
  <c r="H44" i="72" a="1"/>
  <c r="N44" i="70" a="1"/>
  <c r="H52" i="73" a="1"/>
  <c r="N46" i="68" a="1"/>
  <c r="N42" i="14" a="1"/>
  <c r="H44" i="68" a="1"/>
  <c r="N58" i="72" l="1"/>
  <c r="O58" i="72" s="1"/>
  <c r="L58" i="72" s="1"/>
  <c r="M65" i="33"/>
  <c r="N65" i="33" s="1"/>
  <c r="K65" i="33" s="1"/>
  <c r="L66" i="33" s="1"/>
  <c r="M67" i="73"/>
  <c r="N67" i="73" s="1"/>
  <c r="K67" i="73" s="1"/>
  <c r="L68" i="73" s="1"/>
  <c r="N46" i="68"/>
  <c r="O46" i="68" s="1"/>
  <c r="L46" i="68" s="1"/>
  <c r="M47" i="68" s="1"/>
  <c r="N42" i="14"/>
  <c r="O42" i="14" s="1"/>
  <c r="L42" i="14" s="1"/>
  <c r="N44" i="70"/>
  <c r="O44" i="70" s="1"/>
  <c r="L44" i="70" s="1"/>
  <c r="U42" i="68"/>
  <c r="V42" i="68" s="1"/>
  <c r="S42" i="68" s="1"/>
  <c r="T43" i="68" s="1"/>
  <c r="H44" i="68"/>
  <c r="I44" i="68" s="1"/>
  <c r="F44" i="68" s="1"/>
  <c r="U42" i="70"/>
  <c r="H68" i="69"/>
  <c r="I68" i="69" s="1"/>
  <c r="F68" i="69" s="1"/>
  <c r="G69" i="69" s="1"/>
  <c r="H52" i="73"/>
  <c r="I52" i="73" s="1"/>
  <c r="F52" i="73" s="1"/>
  <c r="G53" i="73" s="1"/>
  <c r="U67" i="14"/>
  <c r="V67" i="14" s="1"/>
  <c r="S67" i="14" s="1"/>
  <c r="T68" i="14" s="1"/>
  <c r="H44" i="72"/>
  <c r="I44" i="72" s="1"/>
  <c r="F44" i="72" s="1"/>
  <c r="G49" i="71"/>
  <c r="G45" i="70"/>
  <c r="M66" i="33" a="1"/>
  <c r="N47" i="68" a="1"/>
  <c r="H45" i="70" a="1"/>
  <c r="H53" i="73" a="1"/>
  <c r="H49" i="71" a="1"/>
  <c r="M68" i="73" a="1"/>
  <c r="H69" i="69" a="1"/>
  <c r="U68" i="14" a="1"/>
  <c r="M66" i="33" l="1"/>
  <c r="N66" i="33" s="1"/>
  <c r="K66" i="33" s="1"/>
  <c r="L67" i="33" s="1"/>
  <c r="M68" i="73"/>
  <c r="N68" i="73" s="1"/>
  <c r="K68" i="73" s="1"/>
  <c r="L69" i="73" s="1"/>
  <c r="U68" i="14"/>
  <c r="V68" i="14" s="1"/>
  <c r="S68" i="14" s="1"/>
  <c r="T69" i="14" s="1"/>
  <c r="H49" i="71"/>
  <c r="I49" i="71" s="1"/>
  <c r="F49" i="71" s="1"/>
  <c r="H45" i="70"/>
  <c r="I45" i="70" s="1"/>
  <c r="F45" i="70" s="1"/>
  <c r="G46" i="70" s="1"/>
  <c r="N47" i="68"/>
  <c r="O47" i="68" s="1"/>
  <c r="L47" i="68" s="1"/>
  <c r="H69" i="69"/>
  <c r="I69" i="69" s="1"/>
  <c r="F69" i="69" s="1"/>
  <c r="G70" i="69" s="1"/>
  <c r="H53" i="73"/>
  <c r="I53" i="73" s="1"/>
  <c r="F53" i="73" s="1"/>
  <c r="G54" i="73" s="1"/>
  <c r="M45" i="70"/>
  <c r="V42" i="70"/>
  <c r="S42" i="70" s="1"/>
  <c r="T43" i="70" s="1"/>
  <c r="M59" i="72"/>
  <c r="G45" i="68"/>
  <c r="M43" i="14"/>
  <c r="G45" i="72"/>
  <c r="U69" i="14" a="1"/>
  <c r="U43" i="68" a="1"/>
  <c r="H54" i="73" a="1"/>
  <c r="M67" i="33" a="1"/>
  <c r="H46" i="70" a="1"/>
  <c r="H45" i="68" a="1"/>
  <c r="H70" i="69" a="1"/>
  <c r="H45" i="72" a="1"/>
  <c r="N45" i="70" a="1"/>
  <c r="N43" i="14" a="1"/>
  <c r="U43" i="70" a="1"/>
  <c r="M69" i="73" a="1"/>
  <c r="N59" i="72" a="1"/>
  <c r="H54" i="73" l="1"/>
  <c r="I54" i="73" s="1"/>
  <c r="F54" i="73" s="1"/>
  <c r="M67" i="33"/>
  <c r="N67" i="33" s="1"/>
  <c r="K67" i="33" s="1"/>
  <c r="L68" i="33" s="1"/>
  <c r="H70" i="69"/>
  <c r="I70" i="69" s="1"/>
  <c r="F70" i="69" s="1"/>
  <c r="G71" i="69" s="1"/>
  <c r="U69" i="14"/>
  <c r="V69" i="14" s="1"/>
  <c r="S69" i="14" s="1"/>
  <c r="T70" i="14" s="1"/>
  <c r="H45" i="72"/>
  <c r="I45" i="72" s="1"/>
  <c r="F45" i="72" s="1"/>
  <c r="N45" i="70"/>
  <c r="O45" i="70" s="1"/>
  <c r="L45" i="70" s="1"/>
  <c r="N30" i="69"/>
  <c r="K30" i="69" s="1"/>
  <c r="H45" i="68"/>
  <c r="I45" i="68" s="1"/>
  <c r="F45" i="68" s="1"/>
  <c r="M69" i="73"/>
  <c r="N69" i="73" s="1"/>
  <c r="K69" i="73" s="1"/>
  <c r="L70" i="73" s="1"/>
  <c r="U43" i="68"/>
  <c r="V43" i="68" s="1"/>
  <c r="S43" i="68" s="1"/>
  <c r="T44" i="68" s="1"/>
  <c r="H46" i="70"/>
  <c r="I46" i="70" s="1"/>
  <c r="F46" i="70" s="1"/>
  <c r="G47" i="70" s="1"/>
  <c r="N59" i="72"/>
  <c r="O59" i="72" s="1"/>
  <c r="L59" i="72" s="1"/>
  <c r="M60" i="72" s="1"/>
  <c r="N43" i="14"/>
  <c r="O43" i="14" s="1"/>
  <c r="L43" i="14" s="1"/>
  <c r="U43" i="70"/>
  <c r="M48" i="68"/>
  <c r="G50" i="71"/>
  <c r="H71" i="69" a="1"/>
  <c r="M68" i="33" a="1"/>
  <c r="U70" i="14" a="1"/>
  <c r="N48" i="68" a="1"/>
  <c r="H50" i="71" a="1"/>
  <c r="M70" i="73" a="1"/>
  <c r="H47" i="70" a="1"/>
  <c r="N60" i="72" a="1"/>
  <c r="H71" i="69" l="1"/>
  <c r="I71" i="69" s="1"/>
  <c r="F71" i="69" s="1"/>
  <c r="G72" i="69" s="1"/>
  <c r="H47" i="70"/>
  <c r="I47" i="70" s="1"/>
  <c r="F47" i="70" s="1"/>
  <c r="M70" i="73"/>
  <c r="N70" i="73" s="1"/>
  <c r="K70" i="73" s="1"/>
  <c r="L71" i="73" s="1"/>
  <c r="H50" i="71"/>
  <c r="I50" i="71" s="1"/>
  <c r="F50" i="71" s="1"/>
  <c r="N60" i="72"/>
  <c r="O60" i="72" s="1"/>
  <c r="L60" i="72" s="1"/>
  <c r="M61" i="72" s="1"/>
  <c r="M68" i="33"/>
  <c r="N68" i="33" s="1"/>
  <c r="K68" i="33" s="1"/>
  <c r="L69" i="33" s="1"/>
  <c r="U70" i="14"/>
  <c r="V70" i="14" s="1"/>
  <c r="S70" i="14" s="1"/>
  <c r="T71" i="14" s="1"/>
  <c r="N48" i="68"/>
  <c r="O48" i="68" s="1"/>
  <c r="L48" i="68" s="1"/>
  <c r="M49" i="68" s="1"/>
  <c r="V43" i="70"/>
  <c r="S43" i="70" s="1"/>
  <c r="T44" i="70" s="1"/>
  <c r="M46" i="70"/>
  <c r="G46" i="68"/>
  <c r="G46" i="72"/>
  <c r="M44" i="14"/>
  <c r="L31" i="69"/>
  <c r="G55" i="73"/>
  <c r="U44" i="68" a="1"/>
  <c r="H46" i="72" a="1"/>
  <c r="M71" i="73" a="1"/>
  <c r="N61" i="72" a="1"/>
  <c r="U71" i="14" a="1"/>
  <c r="H46" i="68" a="1"/>
  <c r="N49" i="68" a="1"/>
  <c r="H55" i="73" a="1"/>
  <c r="M69" i="33" a="1"/>
  <c r="N44" i="14" a="1"/>
  <c r="N46" i="70" a="1"/>
  <c r="U44" i="70" a="1"/>
  <c r="H72" i="69" a="1"/>
  <c r="M31" i="69" a="1"/>
  <c r="U44" i="68" l="1"/>
  <c r="V44" i="68" s="1"/>
  <c r="S44" i="68" s="1"/>
  <c r="T45" i="68" s="1"/>
  <c r="M69" i="33"/>
  <c r="N69" i="33" s="1"/>
  <c r="K69" i="33" s="1"/>
  <c r="L70" i="33" s="1"/>
  <c r="M71" i="73"/>
  <c r="N71" i="73" s="1"/>
  <c r="K71" i="73" s="1"/>
  <c r="L72" i="73" s="1"/>
  <c r="M31" i="69"/>
  <c r="N31" i="69" s="1"/>
  <c r="K31" i="69" s="1"/>
  <c r="U44" i="70"/>
  <c r="N61" i="72"/>
  <c r="O61" i="72" s="1"/>
  <c r="L61" i="72" s="1"/>
  <c r="M62" i="72" s="1"/>
  <c r="H46" i="72"/>
  <c r="I46" i="72" s="1"/>
  <c r="F46" i="72" s="1"/>
  <c r="H46" i="68"/>
  <c r="I46" i="68" s="1"/>
  <c r="F46" i="68" s="1"/>
  <c r="N49" i="68"/>
  <c r="O49" i="68" s="1"/>
  <c r="L49" i="68" s="1"/>
  <c r="M50" i="68" s="1"/>
  <c r="H55" i="73"/>
  <c r="I55" i="73" s="1"/>
  <c r="F55" i="73" s="1"/>
  <c r="N44" i="14"/>
  <c r="O44" i="14" s="1"/>
  <c r="L44" i="14" s="1"/>
  <c r="U71" i="14"/>
  <c r="V71" i="14" s="1"/>
  <c r="S71" i="14" s="1"/>
  <c r="T72" i="14" s="1"/>
  <c r="N46" i="70"/>
  <c r="O46" i="70" s="1"/>
  <c r="L46" i="70" s="1"/>
  <c r="H72" i="69"/>
  <c r="I72" i="69" s="1"/>
  <c r="F72" i="69" s="1"/>
  <c r="G73" i="69" s="1"/>
  <c r="G48" i="70"/>
  <c r="G51" i="71"/>
  <c r="M70" i="33" a="1"/>
  <c r="H51" i="71" a="1"/>
  <c r="H73" i="69" a="1"/>
  <c r="N62" i="72" a="1"/>
  <c r="H48" i="70" a="1"/>
  <c r="M72" i="73" a="1"/>
  <c r="N50" i="68" a="1"/>
  <c r="U72" i="14" a="1"/>
  <c r="M72" i="73" l="1"/>
  <c r="N72" i="73" s="1"/>
  <c r="K72" i="73" s="1"/>
  <c r="H73" i="69"/>
  <c r="I73" i="69" s="1"/>
  <c r="F73" i="69" s="1"/>
  <c r="G74" i="69" s="1"/>
  <c r="M70" i="33"/>
  <c r="N70" i="33" s="1"/>
  <c r="K70" i="33" s="1"/>
  <c r="L71" i="33" s="1"/>
  <c r="N50" i="68"/>
  <c r="O50" i="68" s="1"/>
  <c r="L50" i="68" s="1"/>
  <c r="H51" i="71"/>
  <c r="I51" i="71" s="1"/>
  <c r="F51" i="71" s="1"/>
  <c r="N62" i="72"/>
  <c r="O62" i="72" s="1"/>
  <c r="L62" i="72" s="1"/>
  <c r="M63" i="72" s="1"/>
  <c r="U72" i="14"/>
  <c r="V72" i="14" s="1"/>
  <c r="S72" i="14" s="1"/>
  <c r="T73" i="14" s="1"/>
  <c r="H48" i="70"/>
  <c r="I48" i="70" s="1"/>
  <c r="F48" i="70" s="1"/>
  <c r="G49" i="70" s="1"/>
  <c r="G56" i="73"/>
  <c r="M47" i="70"/>
  <c r="M45" i="14"/>
  <c r="G47" i="68"/>
  <c r="V44" i="70"/>
  <c r="S44" i="70" s="1"/>
  <c r="T45" i="70" s="1"/>
  <c r="G47" i="72"/>
  <c r="L32" i="69"/>
  <c r="N63" i="72" a="1"/>
  <c r="N47" i="70" a="1"/>
  <c r="H49" i="70" a="1"/>
  <c r="U45" i="68" a="1"/>
  <c r="H56" i="73" a="1"/>
  <c r="M32" i="69" a="1"/>
  <c r="H74" i="69" a="1"/>
  <c r="N45" i="14" a="1"/>
  <c r="H47" i="68" a="1"/>
  <c r="M71" i="33" a="1"/>
  <c r="H47" i="72" a="1"/>
  <c r="U73" i="14" a="1"/>
  <c r="U45" i="70" a="1"/>
  <c r="H74" i="69" l="1"/>
  <c r="I74" i="69" s="1"/>
  <c r="F74" i="69" s="1"/>
  <c r="G75" i="69" s="1"/>
  <c r="M71" i="33"/>
  <c r="N71" i="33" s="1"/>
  <c r="K71" i="33" s="1"/>
  <c r="L72" i="33" s="1"/>
  <c r="H56" i="73"/>
  <c r="I56" i="73" s="1"/>
  <c r="F56" i="73" s="1"/>
  <c r="G57" i="73" s="1"/>
  <c r="H47" i="68"/>
  <c r="I47" i="68" s="1"/>
  <c r="F47" i="68" s="1"/>
  <c r="U45" i="68"/>
  <c r="V45" i="68" s="1"/>
  <c r="S45" i="68" s="1"/>
  <c r="T46" i="68" s="1"/>
  <c r="H49" i="70"/>
  <c r="I49" i="70" s="1"/>
  <c r="F49" i="70" s="1"/>
  <c r="H47" i="72"/>
  <c r="I47" i="72" s="1"/>
  <c r="F47" i="72" s="1"/>
  <c r="U45" i="70"/>
  <c r="U73" i="14"/>
  <c r="V73" i="14" s="1"/>
  <c r="S73" i="14" s="1"/>
  <c r="T74" i="14" s="1"/>
  <c r="N63" i="72"/>
  <c r="O63" i="72" s="1"/>
  <c r="L63" i="72" s="1"/>
  <c r="M64" i="72" s="1"/>
  <c r="N45" i="14"/>
  <c r="O45" i="14" s="1"/>
  <c r="L45" i="14" s="1"/>
  <c r="M32" i="69"/>
  <c r="N47" i="70"/>
  <c r="O47" i="70" s="1"/>
  <c r="L47" i="70" s="1"/>
  <c r="M51" i="68"/>
  <c r="L73" i="73"/>
  <c r="G52" i="71"/>
  <c r="H52" i="71" a="1"/>
  <c r="M73" i="73" a="1"/>
  <c r="M72" i="33" a="1"/>
  <c r="H75" i="69" a="1"/>
  <c r="H57" i="73" a="1"/>
  <c r="U74" i="14" a="1"/>
  <c r="N64" i="72" a="1"/>
  <c r="N51" i="68" a="1"/>
  <c r="M72" i="33" l="1"/>
  <c r="N72" i="33" s="1"/>
  <c r="K72" i="33" s="1"/>
  <c r="L73" i="33" s="1"/>
  <c r="N64" i="72"/>
  <c r="O64" i="72" s="1"/>
  <c r="L64" i="72" s="1"/>
  <c r="M65" i="72" s="1"/>
  <c r="H57" i="73"/>
  <c r="I57" i="73" s="1"/>
  <c r="F57" i="73" s="1"/>
  <c r="H52" i="71"/>
  <c r="I52" i="71" s="1"/>
  <c r="F52" i="71" s="1"/>
  <c r="M73" i="73"/>
  <c r="N73" i="73" s="1"/>
  <c r="K73" i="73" s="1"/>
  <c r="L74" i="73" s="1"/>
  <c r="U74" i="14"/>
  <c r="V74" i="14" s="1"/>
  <c r="S74" i="14" s="1"/>
  <c r="T75" i="14" s="1"/>
  <c r="N51" i="68"/>
  <c r="O51" i="68" s="1"/>
  <c r="L51" i="68" s="1"/>
  <c r="H75" i="69"/>
  <c r="I75" i="69" s="1"/>
  <c r="F75" i="69" s="1"/>
  <c r="G76" i="69" s="1"/>
  <c r="M48" i="70"/>
  <c r="G50" i="70"/>
  <c r="G48" i="72"/>
  <c r="M46" i="14"/>
  <c r="V45" i="70"/>
  <c r="S45" i="70" s="1"/>
  <c r="T46" i="70" s="1"/>
  <c r="G48" i="68"/>
  <c r="N48" i="70" a="1"/>
  <c r="U46" i="68" a="1"/>
  <c r="M74" i="73" a="1"/>
  <c r="H50" i="70" a="1"/>
  <c r="U46" i="70" a="1"/>
  <c r="U75" i="14" a="1"/>
  <c r="M73" i="33" a="1"/>
  <c r="N65" i="72" a="1"/>
  <c r="N46" i="14" a="1"/>
  <c r="H48" i="72" a="1"/>
  <c r="H76" i="69" a="1"/>
  <c r="H48" i="68" a="1"/>
  <c r="H76" i="69" l="1"/>
  <c r="I76" i="69" s="1"/>
  <c r="F76" i="69" s="1"/>
  <c r="G77" i="69" s="1"/>
  <c r="N65" i="72"/>
  <c r="O65" i="72" s="1"/>
  <c r="L65" i="72" s="1"/>
  <c r="M66" i="72" s="1"/>
  <c r="M73" i="33"/>
  <c r="N73" i="33" s="1"/>
  <c r="K73" i="33" s="1"/>
  <c r="L74" i="33" s="1"/>
  <c r="U75" i="14"/>
  <c r="V75" i="14" s="1"/>
  <c r="S75" i="14" s="1"/>
  <c r="T76" i="14" s="1"/>
  <c r="M74" i="73"/>
  <c r="N74" i="73" s="1"/>
  <c r="K74" i="73" s="1"/>
  <c r="L75" i="73" s="1"/>
  <c r="N46" i="14"/>
  <c r="O46" i="14" s="1"/>
  <c r="L46" i="14" s="1"/>
  <c r="H48" i="72"/>
  <c r="I48" i="72" s="1"/>
  <c r="F48" i="72" s="1"/>
  <c r="G49" i="72" s="1"/>
  <c r="H50" i="70"/>
  <c r="I50" i="70" s="1"/>
  <c r="F50" i="70" s="1"/>
  <c r="H48" i="68"/>
  <c r="I48" i="68" s="1"/>
  <c r="F48" i="68" s="1"/>
  <c r="N48" i="70"/>
  <c r="O48" i="70" s="1"/>
  <c r="L48" i="70" s="1"/>
  <c r="U46" i="68"/>
  <c r="V46" i="68"/>
  <c r="S46" i="68" s="1"/>
  <c r="T47" i="68" s="1"/>
  <c r="U46" i="70"/>
  <c r="M52" i="68"/>
  <c r="G58" i="73"/>
  <c r="G53" i="71"/>
  <c r="M74" i="33" a="1"/>
  <c r="M75" i="73" a="1"/>
  <c r="U76" i="14" a="1"/>
  <c r="N52" i="68" a="1"/>
  <c r="H49" i="72" a="1"/>
  <c r="N66" i="72" a="1"/>
  <c r="H77" i="69" a="1"/>
  <c r="H58" i="73" a="1"/>
  <c r="H53" i="71" a="1"/>
  <c r="N66" i="72" l="1"/>
  <c r="O66" i="72" s="1"/>
  <c r="L66" i="72" s="1"/>
  <c r="M75" i="73"/>
  <c r="N75" i="73" s="1"/>
  <c r="K75" i="73" s="1"/>
  <c r="L76" i="73" s="1"/>
  <c r="H77" i="69"/>
  <c r="I77" i="69" s="1"/>
  <c r="F77" i="69" s="1"/>
  <c r="G78" i="69" s="1"/>
  <c r="M74" i="33"/>
  <c r="N74" i="33" s="1"/>
  <c r="K74" i="33" s="1"/>
  <c r="L75" i="33" s="1"/>
  <c r="N52" i="68"/>
  <c r="O52" i="68" s="1"/>
  <c r="L52" i="68" s="1"/>
  <c r="U76" i="14"/>
  <c r="V76" i="14" s="1"/>
  <c r="S76" i="14" s="1"/>
  <c r="T77" i="14" s="1"/>
  <c r="N32" i="69"/>
  <c r="K32" i="69" s="1"/>
  <c r="H53" i="71"/>
  <c r="I53" i="71" s="1"/>
  <c r="F53" i="71" s="1"/>
  <c r="H58" i="73"/>
  <c r="I58" i="73" s="1"/>
  <c r="F58" i="73" s="1"/>
  <c r="G59" i="73" s="1"/>
  <c r="H49" i="72"/>
  <c r="I49" i="72" s="1"/>
  <c r="F49" i="72" s="1"/>
  <c r="M49" i="70"/>
  <c r="G49" i="68"/>
  <c r="V46" i="70"/>
  <c r="S46" i="70" s="1"/>
  <c r="T47" i="70" s="1"/>
  <c r="M47" i="14"/>
  <c r="G51" i="70"/>
  <c r="U47" i="70" a="1"/>
  <c r="H78" i="69" a="1"/>
  <c r="N47" i="14" a="1"/>
  <c r="H49" i="68" a="1"/>
  <c r="N49" i="70" a="1"/>
  <c r="H59" i="73" a="1"/>
  <c r="U47" i="68" a="1"/>
  <c r="M76" i="73" a="1"/>
  <c r="H51" i="70" a="1"/>
  <c r="U77" i="14" a="1"/>
  <c r="M75" i="33" a="1"/>
  <c r="M75" i="33" l="1"/>
  <c r="N75" i="33" s="1"/>
  <c r="K75" i="33" s="1"/>
  <c r="L76" i="33" s="1"/>
  <c r="M76" i="73"/>
  <c r="N76" i="73" s="1"/>
  <c r="K76" i="73" s="1"/>
  <c r="H78" i="69"/>
  <c r="I78" i="69" s="1"/>
  <c r="F78" i="69" s="1"/>
  <c r="G79" i="69" s="1"/>
  <c r="U77" i="14"/>
  <c r="V77" i="14" s="1"/>
  <c r="S77" i="14" s="1"/>
  <c r="T78" i="14" s="1"/>
  <c r="H59" i="73"/>
  <c r="I59" i="73" s="1"/>
  <c r="F59" i="73" s="1"/>
  <c r="G60" i="73" s="1"/>
  <c r="U47" i="70"/>
  <c r="H49" i="68"/>
  <c r="I49" i="68" s="1"/>
  <c r="F49" i="68" s="1"/>
  <c r="G50" i="68" s="1"/>
  <c r="H51" i="70"/>
  <c r="I51" i="70" s="1"/>
  <c r="F51" i="70" s="1"/>
  <c r="G52" i="70" s="1"/>
  <c r="N47" i="14"/>
  <c r="O47" i="14" s="1"/>
  <c r="L47" i="14" s="1"/>
  <c r="U47" i="68"/>
  <c r="V47" i="68" s="1"/>
  <c r="S47" i="68" s="1"/>
  <c r="T48" i="68" s="1"/>
  <c r="N49" i="70"/>
  <c r="O49" i="70" s="1"/>
  <c r="L49" i="70" s="1"/>
  <c r="G50" i="72"/>
  <c r="M67" i="72"/>
  <c r="M53" i="68"/>
  <c r="G54" i="71"/>
  <c r="L33" i="69"/>
  <c r="H79" i="69" a="1"/>
  <c r="H60" i="73" a="1"/>
  <c r="U78" i="14" a="1"/>
  <c r="H50" i="72" a="1"/>
  <c r="H52" i="70" a="1"/>
  <c r="N53" i="68" a="1"/>
  <c r="H50" i="68" a="1"/>
  <c r="M76" i="33" a="1"/>
  <c r="N67" i="72" a="1"/>
  <c r="H54" i="71" a="1"/>
  <c r="M33" i="69" a="1"/>
  <c r="M76" i="33" l="1"/>
  <c r="N76" i="33" s="1"/>
  <c r="K76" i="33" s="1"/>
  <c r="L77" i="33" s="1"/>
  <c r="N67" i="72"/>
  <c r="O67" i="72" s="1"/>
  <c r="L67" i="72" s="1"/>
  <c r="M68" i="72" s="1"/>
  <c r="H79" i="69"/>
  <c r="I79" i="69" s="1"/>
  <c r="F79" i="69" s="1"/>
  <c r="G80" i="69" s="1"/>
  <c r="H54" i="71"/>
  <c r="I54" i="71" s="1"/>
  <c r="F54" i="71" s="1"/>
  <c r="G55" i="71" s="1"/>
  <c r="H60" i="73"/>
  <c r="I60" i="73" s="1"/>
  <c r="F60" i="73" s="1"/>
  <c r="H52" i="70"/>
  <c r="I52" i="70" s="1"/>
  <c r="F52" i="70" s="1"/>
  <c r="U78" i="14"/>
  <c r="V78" i="14" s="1"/>
  <c r="S78" i="14" s="1"/>
  <c r="T79" i="14" s="1"/>
  <c r="H50" i="72"/>
  <c r="I50" i="72" s="1"/>
  <c r="F50" i="72" s="1"/>
  <c r="N53" i="68"/>
  <c r="O53" i="68" s="1"/>
  <c r="L53" i="68" s="1"/>
  <c r="H50" i="68"/>
  <c r="I50" i="68" s="1"/>
  <c r="F50" i="68" s="1"/>
  <c r="M33" i="69"/>
  <c r="N33" i="69" s="1"/>
  <c r="K33" i="69" s="1"/>
  <c r="L77" i="73"/>
  <c r="M50" i="70"/>
  <c r="V47" i="70"/>
  <c r="S47" i="70" s="1"/>
  <c r="T48" i="70" s="1"/>
  <c r="M48" i="14"/>
  <c r="U48" i="68" a="1"/>
  <c r="H80" i="69" a="1"/>
  <c r="H55" i="71" a="1"/>
  <c r="U79" i="14" a="1"/>
  <c r="N50" i="70" a="1"/>
  <c r="N68" i="72" a="1"/>
  <c r="M77" i="73" a="1"/>
  <c r="N48" i="14" a="1"/>
  <c r="U48" i="70" a="1"/>
  <c r="M77" i="33" a="1"/>
  <c r="H80" i="69" l="1"/>
  <c r="I80" i="69" s="1"/>
  <c r="F80" i="69" s="1"/>
  <c r="G81" i="69" s="1"/>
  <c r="M77" i="33"/>
  <c r="N77" i="33" s="1"/>
  <c r="K77" i="33" s="1"/>
  <c r="L78" i="33" s="1"/>
  <c r="N50" i="70"/>
  <c r="O50" i="70" s="1"/>
  <c r="L50" i="70" s="1"/>
  <c r="N68" i="72"/>
  <c r="O68" i="72" s="1"/>
  <c r="L68" i="72" s="1"/>
  <c r="M69" i="72" s="1"/>
  <c r="M77" i="73"/>
  <c r="N77" i="73" s="1"/>
  <c r="K77" i="73" s="1"/>
  <c r="L78" i="73" s="1"/>
  <c r="N48" i="14"/>
  <c r="O48" i="14" s="1"/>
  <c r="L48" i="14" s="1"/>
  <c r="U48" i="68"/>
  <c r="V48" i="68" s="1"/>
  <c r="S48" i="68" s="1"/>
  <c r="T49" i="68" s="1"/>
  <c r="U48" i="70"/>
  <c r="U79" i="14"/>
  <c r="V79" i="14" s="1"/>
  <c r="S79" i="14" s="1"/>
  <c r="T80" i="14" s="1"/>
  <c r="H55" i="71"/>
  <c r="I55" i="71" s="1"/>
  <c r="F55" i="71" s="1"/>
  <c r="G61" i="73"/>
  <c r="G51" i="68"/>
  <c r="G53" i="70"/>
  <c r="M54" i="68"/>
  <c r="G51" i="72"/>
  <c r="L34" i="69"/>
  <c r="M78" i="73" a="1"/>
  <c r="N69" i="72" a="1"/>
  <c r="M34" i="69" a="1"/>
  <c r="H61" i="73" a="1"/>
  <c r="H81" i="69" a="1"/>
  <c r="U80" i="14" a="1"/>
  <c r="M78" i="33" a="1"/>
  <c r="H51" i="68" a="1"/>
  <c r="H53" i="70" a="1"/>
  <c r="N54" i="68" a="1"/>
  <c r="H51" i="72" a="1"/>
  <c r="N69" i="72" l="1"/>
  <c r="O69" i="72" s="1"/>
  <c r="L69" i="72" s="1"/>
  <c r="M70" i="72" s="1"/>
  <c r="M78" i="33"/>
  <c r="N78" i="33" s="1"/>
  <c r="K78" i="33" s="1"/>
  <c r="L79" i="33" s="1"/>
  <c r="H81" i="69"/>
  <c r="I81" i="69" s="1"/>
  <c r="F81" i="69" s="1"/>
  <c r="G82" i="69" s="1"/>
  <c r="M78" i="73"/>
  <c r="N78" i="73" s="1"/>
  <c r="K78" i="73" s="1"/>
  <c r="L79" i="73" s="1"/>
  <c r="H51" i="72"/>
  <c r="I51" i="72" s="1"/>
  <c r="F51" i="72" s="1"/>
  <c r="H51" i="68"/>
  <c r="I51" i="68" s="1"/>
  <c r="F51" i="68" s="1"/>
  <c r="N54" i="68"/>
  <c r="O54" i="68" s="1"/>
  <c r="L54" i="68" s="1"/>
  <c r="U80" i="14"/>
  <c r="V80" i="14" s="1"/>
  <c r="S80" i="14" s="1"/>
  <c r="T81" i="14" s="1"/>
  <c r="H61" i="73"/>
  <c r="I61" i="73" s="1"/>
  <c r="F61" i="73" s="1"/>
  <c r="G62" i="73" s="1"/>
  <c r="M34" i="69"/>
  <c r="H53" i="70"/>
  <c r="I53" i="70" s="1"/>
  <c r="F53" i="70" s="1"/>
  <c r="G54" i="70" s="1"/>
  <c r="G56" i="71"/>
  <c r="M49" i="14"/>
  <c r="M51" i="70"/>
  <c r="V48" i="70"/>
  <c r="S48" i="70" s="1"/>
  <c r="T49" i="70" s="1"/>
  <c r="U49" i="68" a="1"/>
  <c r="N51" i="70" a="1"/>
  <c r="H62" i="73" a="1"/>
  <c r="M79" i="33" a="1"/>
  <c r="N49" i="14" a="1"/>
  <c r="H82" i="69" a="1"/>
  <c r="H56" i="71" a="1"/>
  <c r="N70" i="72" a="1"/>
  <c r="U49" i="70" a="1"/>
  <c r="H54" i="70" a="1"/>
  <c r="U81" i="14" a="1"/>
  <c r="M79" i="73" a="1"/>
  <c r="M79" i="73" l="1"/>
  <c r="N79" i="73" s="1"/>
  <c r="K79" i="73" s="1"/>
  <c r="L80" i="73" s="1"/>
  <c r="M79" i="33"/>
  <c r="N79" i="33" s="1"/>
  <c r="K79" i="33" s="1"/>
  <c r="L80" i="33" s="1"/>
  <c r="N70" i="72"/>
  <c r="O70" i="72" s="1"/>
  <c r="L70" i="72" s="1"/>
  <c r="H82" i="69"/>
  <c r="I82" i="69" s="1"/>
  <c r="F82" i="69" s="1"/>
  <c r="G83" i="69" s="1"/>
  <c r="H54" i="70"/>
  <c r="I54" i="70" s="1"/>
  <c r="F54" i="70" s="1"/>
  <c r="U49" i="68"/>
  <c r="V49" i="68" s="1"/>
  <c r="S49" i="68" s="1"/>
  <c r="T50" i="68" s="1"/>
  <c r="H62" i="73"/>
  <c r="I62" i="73" s="1"/>
  <c r="F62" i="73" s="1"/>
  <c r="G63" i="73" s="1"/>
  <c r="N51" i="70"/>
  <c r="O51" i="70" s="1"/>
  <c r="L51" i="70" s="1"/>
  <c r="U49" i="70"/>
  <c r="U81" i="14"/>
  <c r="V81" i="14" s="1"/>
  <c r="S81" i="14" s="1"/>
  <c r="T82" i="14" s="1"/>
  <c r="N49" i="14"/>
  <c r="O49" i="14" s="1"/>
  <c r="L49" i="14" s="1"/>
  <c r="H56" i="71"/>
  <c r="I56" i="71" s="1"/>
  <c r="F56" i="71" s="1"/>
  <c r="G57" i="71" s="1"/>
  <c r="G52" i="68"/>
  <c r="G52" i="72"/>
  <c r="M55" i="68"/>
  <c r="M80" i="73" a="1"/>
  <c r="M80" i="33" a="1"/>
  <c r="N55" i="68" a="1"/>
  <c r="H83" i="69" a="1"/>
  <c r="H57" i="71" a="1"/>
  <c r="H63" i="73" a="1"/>
  <c r="H52" i="72" a="1"/>
  <c r="U82" i="14" a="1"/>
  <c r="H52" i="68" a="1"/>
  <c r="H83" i="69" l="1"/>
  <c r="I83" i="69" s="1"/>
  <c r="F83" i="69" s="1"/>
  <c r="G84" i="69" s="1"/>
  <c r="M80" i="73"/>
  <c r="N80" i="73" s="1"/>
  <c r="K80" i="73" s="1"/>
  <c r="L81" i="73" s="1"/>
  <c r="H52" i="72"/>
  <c r="I52" i="72" s="1"/>
  <c r="F52" i="72" s="1"/>
  <c r="H63" i="73"/>
  <c r="I63" i="73" s="1"/>
  <c r="F63" i="73" s="1"/>
  <c r="M80" i="33"/>
  <c r="N80" i="33" s="1"/>
  <c r="K80" i="33" s="1"/>
  <c r="L81" i="33" s="1"/>
  <c r="H52" i="68"/>
  <c r="I52" i="68" s="1"/>
  <c r="F52" i="68" s="1"/>
  <c r="U82" i="14"/>
  <c r="V82" i="14" s="1"/>
  <c r="S82" i="14" s="1"/>
  <c r="T83" i="14" s="1"/>
  <c r="N55" i="68"/>
  <c r="O55" i="68" s="1"/>
  <c r="L55" i="68" s="1"/>
  <c r="H57" i="71"/>
  <c r="I57" i="71" s="1"/>
  <c r="F57" i="71" s="1"/>
  <c r="V49" i="70"/>
  <c r="S49" i="70" s="1"/>
  <c r="T50" i="70" s="1"/>
  <c r="G55" i="70"/>
  <c r="M50" i="14"/>
  <c r="M52" i="70"/>
  <c r="M71" i="72"/>
  <c r="U50" i="68" a="1"/>
  <c r="M81" i="33" a="1"/>
  <c r="M81" i="73" a="1"/>
  <c r="H84" i="69" a="1"/>
  <c r="U50" i="70" a="1"/>
  <c r="H55" i="70" a="1"/>
  <c r="N50" i="14" a="1"/>
  <c r="N52" i="70" a="1"/>
  <c r="U83" i="14" a="1"/>
  <c r="N71" i="72" a="1"/>
  <c r="U50" i="70" l="1"/>
  <c r="N52" i="70"/>
  <c r="O52" i="70" s="1"/>
  <c r="L52" i="70" s="1"/>
  <c r="U50" i="68"/>
  <c r="V50" i="68" s="1"/>
  <c r="S50" i="68" s="1"/>
  <c r="T51" i="68" s="1"/>
  <c r="N50" i="14"/>
  <c r="O50" i="14" s="1"/>
  <c r="L50" i="14" s="1"/>
  <c r="M51" i="14" s="1"/>
  <c r="M81" i="73"/>
  <c r="N81" i="73" s="1"/>
  <c r="K81" i="73" s="1"/>
  <c r="L82" i="73" s="1"/>
  <c r="N71" i="72"/>
  <c r="O71" i="72" s="1"/>
  <c r="L71" i="72" s="1"/>
  <c r="M81" i="33"/>
  <c r="N81" i="33" s="1"/>
  <c r="K81" i="33" s="1"/>
  <c r="L82" i="33" s="1"/>
  <c r="H55" i="70"/>
  <c r="I55" i="70" s="1"/>
  <c r="F55" i="70" s="1"/>
  <c r="U83" i="14"/>
  <c r="V83" i="14" s="1"/>
  <c r="S83" i="14" s="1"/>
  <c r="T84" i="14" s="1"/>
  <c r="H84" i="69"/>
  <c r="I84" i="69" s="1"/>
  <c r="F84" i="69" s="1"/>
  <c r="G85" i="69" s="1"/>
  <c r="G53" i="68"/>
  <c r="G53" i="72"/>
  <c r="G58" i="71"/>
  <c r="M56" i="68"/>
  <c r="G64" i="73"/>
  <c r="H64" i="73" a="1"/>
  <c r="M82" i="33" a="1"/>
  <c r="M82" i="73" a="1"/>
  <c r="H53" i="72" a="1"/>
  <c r="N51" i="14" a="1"/>
  <c r="H53" i="68" a="1"/>
  <c r="H58" i="71" a="1"/>
  <c r="U84" i="14" a="1"/>
  <c r="H85" i="69" a="1"/>
  <c r="N56" i="68" a="1"/>
  <c r="M82" i="73" l="1"/>
  <c r="N82" i="73" s="1"/>
  <c r="K82" i="73" s="1"/>
  <c r="L83" i="73" s="1"/>
  <c r="H85" i="69"/>
  <c r="I85" i="69" s="1"/>
  <c r="F85" i="69" s="1"/>
  <c r="G86" i="69" s="1"/>
  <c r="U84" i="14"/>
  <c r="V84" i="14" s="1"/>
  <c r="S84" i="14" s="1"/>
  <c r="T85" i="14" s="1"/>
  <c r="N56" i="68"/>
  <c r="O56" i="68" s="1"/>
  <c r="L56" i="68" s="1"/>
  <c r="H53" i="68"/>
  <c r="I53" i="68" s="1"/>
  <c r="F53" i="68" s="1"/>
  <c r="H53" i="72"/>
  <c r="I53" i="72" s="1"/>
  <c r="F53" i="72" s="1"/>
  <c r="H58" i="71"/>
  <c r="I58" i="71" s="1"/>
  <c r="F58" i="71" s="1"/>
  <c r="M82" i="33"/>
  <c r="N82" i="33" s="1"/>
  <c r="K82" i="33" s="1"/>
  <c r="L83" i="33" s="1"/>
  <c r="N51" i="14"/>
  <c r="O51" i="14" s="1"/>
  <c r="L51" i="14" s="1"/>
  <c r="H64" i="73"/>
  <c r="I64" i="73" s="1"/>
  <c r="F64" i="73" s="1"/>
  <c r="G65" i="73" s="1"/>
  <c r="V50" i="70"/>
  <c r="S50" i="70" s="1"/>
  <c r="T51" i="70" s="1"/>
  <c r="M53" i="70"/>
  <c r="G56" i="70"/>
  <c r="M72" i="72"/>
  <c r="N72" i="72" a="1"/>
  <c r="U51" i="70" a="1"/>
  <c r="U51" i="68" a="1"/>
  <c r="M83" i="33" a="1"/>
  <c r="H86" i="69" a="1"/>
  <c r="U85" i="14" a="1"/>
  <c r="H65" i="73" a="1"/>
  <c r="N53" i="70" a="1"/>
  <c r="M83" i="73" a="1"/>
  <c r="H56" i="70" a="1"/>
  <c r="H86" i="69" l="1"/>
  <c r="I86" i="69" s="1"/>
  <c r="F86" i="69" s="1"/>
  <c r="G87" i="69" s="1"/>
  <c r="M83" i="73"/>
  <c r="N83" i="73" s="1"/>
  <c r="K83" i="73" s="1"/>
  <c r="L84" i="73" s="1"/>
  <c r="U85" i="14"/>
  <c r="V85" i="14" s="1"/>
  <c r="S85" i="14" s="1"/>
  <c r="T86" i="14" s="1"/>
  <c r="H65" i="73"/>
  <c r="I65" i="73" s="1"/>
  <c r="F65" i="73" s="1"/>
  <c r="G66" i="73" s="1"/>
  <c r="H56" i="70"/>
  <c r="I56" i="70" s="1"/>
  <c r="F56" i="70" s="1"/>
  <c r="M83" i="33"/>
  <c r="N83" i="33" s="1"/>
  <c r="K83" i="33" s="1"/>
  <c r="L84" i="33" s="1"/>
  <c r="N53" i="70"/>
  <c r="O53" i="70" s="1"/>
  <c r="L53" i="70" s="1"/>
  <c r="U51" i="70"/>
  <c r="N72" i="72"/>
  <c r="O72" i="72" s="1"/>
  <c r="L72" i="72" s="1"/>
  <c r="U51" i="68"/>
  <c r="V51" i="68" s="1"/>
  <c r="S51" i="68" s="1"/>
  <c r="T52" i="68" s="1"/>
  <c r="M52" i="14"/>
  <c r="G54" i="72"/>
  <c r="G59" i="71"/>
  <c r="G54" i="68"/>
  <c r="M57" i="68"/>
  <c r="U86" i="14" a="1"/>
  <c r="M84" i="33" a="1"/>
  <c r="M84" i="73" a="1"/>
  <c r="H54" i="68" a="1"/>
  <c r="H66" i="73" a="1"/>
  <c r="N52" i="14" a="1"/>
  <c r="H87" i="69" a="1"/>
  <c r="H54" i="72" a="1"/>
  <c r="H59" i="71" a="1"/>
  <c r="N57" i="68" a="1"/>
  <c r="H66" i="73" l="1"/>
  <c r="I66" i="73" s="1"/>
  <c r="F66" i="73" s="1"/>
  <c r="M84" i="73"/>
  <c r="N84" i="73" s="1"/>
  <c r="K84" i="73" s="1"/>
  <c r="L85" i="73" s="1"/>
  <c r="M84" i="33"/>
  <c r="N84" i="33" s="1"/>
  <c r="K84" i="33" s="1"/>
  <c r="L85" i="33" s="1"/>
  <c r="H87" i="69"/>
  <c r="I87" i="69" s="1"/>
  <c r="F87" i="69" s="1"/>
  <c r="G88" i="69" s="1"/>
  <c r="U86" i="14"/>
  <c r="V86" i="14" s="1"/>
  <c r="S86" i="14" s="1"/>
  <c r="T87" i="14" s="1"/>
  <c r="H54" i="72"/>
  <c r="I54" i="72" s="1"/>
  <c r="F54" i="72" s="1"/>
  <c r="H54" i="68"/>
  <c r="I54" i="68" s="1"/>
  <c r="F54" i="68" s="1"/>
  <c r="N52" i="14"/>
  <c r="O52" i="14" s="1"/>
  <c r="L52" i="14" s="1"/>
  <c r="H59" i="71"/>
  <c r="I59" i="71" s="1"/>
  <c r="F59" i="71" s="1"/>
  <c r="N34" i="69"/>
  <c r="K34" i="69" s="1"/>
  <c r="N57" i="68"/>
  <c r="O57" i="68" s="1"/>
  <c r="L57" i="68" s="1"/>
  <c r="M54" i="70"/>
  <c r="G57" i="70"/>
  <c r="M73" i="72"/>
  <c r="V51" i="70"/>
  <c r="S51" i="70" s="1"/>
  <c r="T52" i="70" s="1"/>
  <c r="U52" i="68" a="1"/>
  <c r="H88" i="69" a="1"/>
  <c r="U87" i="14" a="1"/>
  <c r="M85" i="33" a="1"/>
  <c r="M85" i="73" a="1"/>
  <c r="U52" i="70" a="1"/>
  <c r="N73" i="72" a="1"/>
  <c r="N54" i="70" a="1"/>
  <c r="H57" i="70" a="1"/>
  <c r="M85" i="73" l="1"/>
  <c r="N85" i="73" s="1"/>
  <c r="K85" i="73" s="1"/>
  <c r="L86" i="73" s="1"/>
  <c r="H88" i="69"/>
  <c r="I88" i="69" s="1"/>
  <c r="F88" i="69" s="1"/>
  <c r="G89" i="69" s="1"/>
  <c r="M85" i="33"/>
  <c r="N85" i="33" s="1"/>
  <c r="K85" i="33" s="1"/>
  <c r="L86" i="33" s="1"/>
  <c r="U87" i="14"/>
  <c r="V87" i="14" s="1"/>
  <c r="S87" i="14" s="1"/>
  <c r="T88" i="14" s="1"/>
  <c r="H57" i="70"/>
  <c r="I57" i="70" s="1"/>
  <c r="F57" i="70" s="1"/>
  <c r="U52" i="68"/>
  <c r="V52" i="68" s="1"/>
  <c r="S52" i="68" s="1"/>
  <c r="T53" i="68" s="1"/>
  <c r="U52" i="70"/>
  <c r="N54" i="70"/>
  <c r="O54" i="70" s="1"/>
  <c r="L54" i="70" s="1"/>
  <c r="N73" i="72"/>
  <c r="O73" i="72" s="1"/>
  <c r="L73" i="72" s="1"/>
  <c r="G67" i="73"/>
  <c r="M53" i="14"/>
  <c r="L35" i="69"/>
  <c r="G55" i="68"/>
  <c r="G60" i="71"/>
  <c r="M58" i="68"/>
  <c r="G55" i="72"/>
  <c r="H55" i="72" a="1"/>
  <c r="M86" i="33" a="1"/>
  <c r="H89" i="69" a="1"/>
  <c r="M86" i="73" a="1"/>
  <c r="U88" i="14" a="1"/>
  <c r="N58" i="68" a="1"/>
  <c r="H67" i="73" a="1"/>
  <c r="H55" i="68" a="1"/>
  <c r="N53" i="14" a="1"/>
  <c r="H60" i="71" a="1"/>
  <c r="M35" i="69" a="1"/>
  <c r="H89" i="69" l="1"/>
  <c r="I89" i="69" s="1"/>
  <c r="F89" i="69" s="1"/>
  <c r="G90" i="69" s="1"/>
  <c r="M86" i="73"/>
  <c r="N86" i="73" s="1"/>
  <c r="K86" i="73" s="1"/>
  <c r="L87" i="73" s="1"/>
  <c r="M86" i="33"/>
  <c r="N86" i="33" s="1"/>
  <c r="K86" i="33" s="1"/>
  <c r="L87" i="33" s="1"/>
  <c r="M35" i="69"/>
  <c r="N53" i="14"/>
  <c r="O53" i="14" s="1"/>
  <c r="L53" i="14" s="1"/>
  <c r="H55" i="72"/>
  <c r="I55" i="72" s="1"/>
  <c r="F55" i="72" s="1"/>
  <c r="H55" i="68"/>
  <c r="I55" i="68" s="1"/>
  <c r="F55" i="68" s="1"/>
  <c r="G56" i="68" s="1"/>
  <c r="U88" i="14"/>
  <c r="V88" i="14" s="1"/>
  <c r="S88" i="14" s="1"/>
  <c r="T89" i="14" s="1"/>
  <c r="H60" i="71"/>
  <c r="I60" i="71" s="1"/>
  <c r="F60" i="71" s="1"/>
  <c r="N58" i="68"/>
  <c r="O58" i="68" s="1"/>
  <c r="L58" i="68" s="1"/>
  <c r="M59" i="68" s="1"/>
  <c r="H67" i="73"/>
  <c r="I67" i="73" s="1"/>
  <c r="F67" i="73" s="1"/>
  <c r="G68" i="73" s="1"/>
  <c r="M55" i="70"/>
  <c r="M74" i="72"/>
  <c r="V52" i="70"/>
  <c r="S52" i="70" s="1"/>
  <c r="T53" i="70" s="1"/>
  <c r="G58" i="70"/>
  <c r="H90" i="69" a="1"/>
  <c r="H56" i="68" a="1"/>
  <c r="U53" i="68" a="1"/>
  <c r="U89" i="14" a="1"/>
  <c r="N55" i="70" a="1"/>
  <c r="U53" i="70" a="1"/>
  <c r="M87" i="73" a="1"/>
  <c r="N59" i="68" a="1"/>
  <c r="N74" i="72" a="1"/>
  <c r="M87" i="33" a="1"/>
  <c r="H68" i="73" a="1"/>
  <c r="H58" i="70" a="1"/>
  <c r="M87" i="73" l="1"/>
  <c r="N87" i="73" s="1"/>
  <c r="K87" i="73" s="1"/>
  <c r="L88" i="73" s="1"/>
  <c r="H90" i="69"/>
  <c r="I90" i="69" s="1"/>
  <c r="F90" i="69" s="1"/>
  <c r="G91" i="69" s="1"/>
  <c r="M87" i="33"/>
  <c r="N87" i="33" s="1"/>
  <c r="K87" i="33" s="1"/>
  <c r="L88" i="33" s="1"/>
  <c r="H68" i="73"/>
  <c r="I68" i="73" s="1"/>
  <c r="F68" i="73" s="1"/>
  <c r="G69" i="73" s="1"/>
  <c r="U53" i="70"/>
  <c r="N74" i="72"/>
  <c r="O74" i="72" s="1"/>
  <c r="L74" i="72" s="1"/>
  <c r="U89" i="14"/>
  <c r="V89" i="14" s="1"/>
  <c r="S89" i="14" s="1"/>
  <c r="T90" i="14" s="1"/>
  <c r="N59" i="68"/>
  <c r="O59" i="68" s="1"/>
  <c r="L59" i="68" s="1"/>
  <c r="H58" i="70"/>
  <c r="I58" i="70" s="1"/>
  <c r="F58" i="70" s="1"/>
  <c r="U53" i="68"/>
  <c r="V53" i="68" s="1"/>
  <c r="S53" i="68" s="1"/>
  <c r="T54" i="68" s="1"/>
  <c r="N55" i="70"/>
  <c r="O55" i="70" s="1"/>
  <c r="L55" i="70" s="1"/>
  <c r="H56" i="68"/>
  <c r="I56" i="68" s="1"/>
  <c r="F56" i="68" s="1"/>
  <c r="G56" i="72"/>
  <c r="M54" i="14"/>
  <c r="G61" i="71"/>
  <c r="H69" i="73" a="1"/>
  <c r="M88" i="73" a="1"/>
  <c r="M88" i="33" a="1"/>
  <c r="U90" i="14" a="1"/>
  <c r="H56" i="72" a="1"/>
  <c r="H61" i="71" a="1"/>
  <c r="H91" i="69" a="1"/>
  <c r="N54" i="14" a="1"/>
  <c r="H91" i="69" l="1"/>
  <c r="I91" i="69" s="1"/>
  <c r="F91" i="69" s="1"/>
  <c r="G92" i="69" s="1"/>
  <c r="M88" i="73"/>
  <c r="N88" i="73" s="1"/>
  <c r="K88" i="73" s="1"/>
  <c r="L89" i="73" s="1"/>
  <c r="M88" i="33"/>
  <c r="N88" i="33" s="1"/>
  <c r="K88" i="33" s="1"/>
  <c r="L89" i="33" s="1"/>
  <c r="N54" i="14"/>
  <c r="O54" i="14" s="1"/>
  <c r="L54" i="14" s="1"/>
  <c r="H69" i="73"/>
  <c r="I69" i="73" s="1"/>
  <c r="F69" i="73" s="1"/>
  <c r="H56" i="72"/>
  <c r="I56" i="72" s="1"/>
  <c r="F56" i="72" s="1"/>
  <c r="U90" i="14"/>
  <c r="V90" i="14" s="1"/>
  <c r="S90" i="14" s="1"/>
  <c r="T91" i="14" s="1"/>
  <c r="H61" i="71"/>
  <c r="I61" i="71" s="1"/>
  <c r="F61" i="71" s="1"/>
  <c r="V53" i="70"/>
  <c r="S53" i="70" s="1"/>
  <c r="T54" i="70" s="1"/>
  <c r="G57" i="68"/>
  <c r="G59" i="70"/>
  <c r="M56" i="70"/>
  <c r="M60" i="68"/>
  <c r="M75" i="72"/>
  <c r="M89" i="73" a="1"/>
  <c r="M89" i="33" a="1"/>
  <c r="U54" i="68" a="1"/>
  <c r="H92" i="69" a="1"/>
  <c r="U91" i="14" a="1"/>
  <c r="U54" i="70" a="1"/>
  <c r="N56" i="70" a="1"/>
  <c r="N75" i="72" a="1"/>
  <c r="H59" i="70" a="1"/>
  <c r="N60" i="68" a="1"/>
  <c r="H57" i="68" a="1"/>
  <c r="H92" i="69" l="1"/>
  <c r="I92" i="69" s="1"/>
  <c r="F92" i="69" s="1"/>
  <c r="G93" i="69" s="1"/>
  <c r="M89" i="33"/>
  <c r="N89" i="33" s="1"/>
  <c r="K89" i="33" s="1"/>
  <c r="L90" i="33" s="1"/>
  <c r="N56" i="70"/>
  <c r="O56" i="70" s="1"/>
  <c r="L56" i="70" s="1"/>
  <c r="U54" i="68"/>
  <c r="V54" i="68" s="1"/>
  <c r="S54" i="68" s="1"/>
  <c r="T55" i="68" s="1"/>
  <c r="M89" i="73"/>
  <c r="N89" i="73" s="1"/>
  <c r="K89" i="73" s="1"/>
  <c r="H57" i="68"/>
  <c r="I57" i="68" s="1"/>
  <c r="F57" i="68" s="1"/>
  <c r="G58" i="68" s="1"/>
  <c r="H59" i="70"/>
  <c r="I59" i="70" s="1"/>
  <c r="F59" i="70" s="1"/>
  <c r="N75" i="72"/>
  <c r="O75" i="72" s="1"/>
  <c r="L75" i="72" s="1"/>
  <c r="U54" i="70"/>
  <c r="N60" i="68"/>
  <c r="O60" i="68" s="1"/>
  <c r="L60" i="68" s="1"/>
  <c r="U91" i="14"/>
  <c r="V91" i="14" s="1"/>
  <c r="S91" i="14" s="1"/>
  <c r="T92" i="14" s="1"/>
  <c r="G57" i="72"/>
  <c r="M55" i="14"/>
  <c r="G70" i="73"/>
  <c r="G62" i="71"/>
  <c r="M90" i="33" a="1"/>
  <c r="H93" i="69" a="1"/>
  <c r="H62" i="71" a="1"/>
  <c r="H58" i="68" a="1"/>
  <c r="U92" i="14" a="1"/>
  <c r="H57" i="72" a="1"/>
  <c r="N55" i="14" a="1"/>
  <c r="H70" i="73" a="1"/>
  <c r="M90" i="33" l="1"/>
  <c r="N90" i="33" s="1"/>
  <c r="K90" i="33" s="1"/>
  <c r="L91" i="33" s="1"/>
  <c r="H93" i="69"/>
  <c r="I93" i="69" s="1"/>
  <c r="F93" i="69" s="1"/>
  <c r="G94" i="69" s="1"/>
  <c r="N55" i="14"/>
  <c r="O55" i="14" s="1"/>
  <c r="L55" i="14" s="1"/>
  <c r="H70" i="73"/>
  <c r="I70" i="73" s="1"/>
  <c r="F70" i="73" s="1"/>
  <c r="G71" i="73" s="1"/>
  <c r="H62" i="71"/>
  <c r="I62" i="71" s="1"/>
  <c r="F62" i="71" s="1"/>
  <c r="G63" i="71" s="1"/>
  <c r="H57" i="72"/>
  <c r="I57" i="72" s="1"/>
  <c r="F57" i="72" s="1"/>
  <c r="U92" i="14"/>
  <c r="V92" i="14" s="1"/>
  <c r="S92" i="14" s="1"/>
  <c r="T93" i="14" s="1"/>
  <c r="H58" i="68"/>
  <c r="I58" i="68" s="1"/>
  <c r="F58" i="68" s="1"/>
  <c r="L90" i="73"/>
  <c r="V54" i="70"/>
  <c r="S54" i="70" s="1"/>
  <c r="T55" i="70" s="1"/>
  <c r="M57" i="70"/>
  <c r="M76" i="72"/>
  <c r="G60" i="70"/>
  <c r="M61" i="68"/>
  <c r="U93" i="14" a="1"/>
  <c r="N76" i="72" a="1"/>
  <c r="U55" i="68" a="1"/>
  <c r="M91" i="33" a="1"/>
  <c r="M90" i="73" a="1"/>
  <c r="N57" i="70" a="1"/>
  <c r="H94" i="69" a="1"/>
  <c r="H71" i="73" a="1"/>
  <c r="H63" i="71" a="1"/>
  <c r="U55" i="70" a="1"/>
  <c r="H60" i="70" a="1"/>
  <c r="N61" i="68" a="1"/>
  <c r="H94" i="69" l="1"/>
  <c r="I94" i="69" s="1"/>
  <c r="F94" i="69" s="1"/>
  <c r="G95" i="69" s="1"/>
  <c r="M91" i="33"/>
  <c r="N91" i="33" s="1"/>
  <c r="K91" i="33" s="1"/>
  <c r="L92" i="33" s="1"/>
  <c r="U93" i="14"/>
  <c r="V93" i="14" s="1"/>
  <c r="S93" i="14" s="1"/>
  <c r="T94" i="14" s="1"/>
  <c r="U55" i="70"/>
  <c r="N76" i="72"/>
  <c r="O76" i="72" s="1"/>
  <c r="L76" i="72" s="1"/>
  <c r="M77" i="72" s="1"/>
  <c r="N35" i="69"/>
  <c r="K35" i="69" s="1"/>
  <c r="H60" i="70"/>
  <c r="I60" i="70" s="1"/>
  <c r="F60" i="70" s="1"/>
  <c r="N61" i="68"/>
  <c r="O61" i="68" s="1"/>
  <c r="L61" i="68" s="1"/>
  <c r="M62" i="68" s="1"/>
  <c r="M90" i="73"/>
  <c r="N90" i="73" s="1"/>
  <c r="K90" i="73" s="1"/>
  <c r="L91" i="73" s="1"/>
  <c r="N57" i="70"/>
  <c r="O57" i="70" s="1"/>
  <c r="L57" i="70" s="1"/>
  <c r="H63" i="71"/>
  <c r="I63" i="71" s="1"/>
  <c r="F63" i="71" s="1"/>
  <c r="U55" i="68"/>
  <c r="V55" i="68" s="1"/>
  <c r="S55" i="68" s="1"/>
  <c r="T56" i="68" s="1"/>
  <c r="H71" i="73"/>
  <c r="I71" i="73" s="1"/>
  <c r="F71" i="73" s="1"/>
  <c r="G72" i="73" s="1"/>
  <c r="G59" i="68"/>
  <c r="M56" i="14"/>
  <c r="G58" i="72"/>
  <c r="H72" i="73" a="1"/>
  <c r="N62" i="68" a="1"/>
  <c r="U94" i="14" a="1"/>
  <c r="M91" i="73" a="1"/>
  <c r="N56" i="14" a="1"/>
  <c r="H58" i="72" a="1"/>
  <c r="H95" i="69" a="1"/>
  <c r="N77" i="72" a="1"/>
  <c r="H59" i="68" a="1"/>
  <c r="M92" i="33" a="1"/>
  <c r="M92" i="33" l="1"/>
  <c r="N92" i="33" s="1"/>
  <c r="K92" i="33" s="1"/>
  <c r="L93" i="33" s="1"/>
  <c r="H95" i="69"/>
  <c r="I95" i="69" s="1"/>
  <c r="F95" i="69" s="1"/>
  <c r="G96" i="69" s="1"/>
  <c r="U94" i="14"/>
  <c r="V94" i="14" s="1"/>
  <c r="S94" i="14" s="1"/>
  <c r="T95" i="14" s="1"/>
  <c r="N62" i="68"/>
  <c r="O62" i="68" s="1"/>
  <c r="L62" i="68" s="1"/>
  <c r="H58" i="72"/>
  <c r="I58" i="72" s="1"/>
  <c r="F58" i="72" s="1"/>
  <c r="H72" i="73"/>
  <c r="I72" i="73" s="1"/>
  <c r="F72" i="73" s="1"/>
  <c r="N77" i="72"/>
  <c r="O77" i="72" s="1"/>
  <c r="L77" i="72" s="1"/>
  <c r="M78" i="72" s="1"/>
  <c r="H59" i="68"/>
  <c r="I59" i="68" s="1"/>
  <c r="F59" i="68" s="1"/>
  <c r="N56" i="14"/>
  <c r="O56" i="14" s="1"/>
  <c r="L56" i="14" s="1"/>
  <c r="M91" i="73"/>
  <c r="N91" i="73" s="1"/>
  <c r="K91" i="73" s="1"/>
  <c r="L92" i="73" s="1"/>
  <c r="V55" i="70"/>
  <c r="S55" i="70" s="1"/>
  <c r="T56" i="70" s="1"/>
  <c r="G64" i="71"/>
  <c r="G61" i="70"/>
  <c r="L36" i="69"/>
  <c r="M58" i="70"/>
  <c r="U56" i="68" a="1"/>
  <c r="U56" i="70" a="1"/>
  <c r="M92" i="73" a="1"/>
  <c r="H64" i="71" a="1"/>
  <c r="H61" i="70" a="1"/>
  <c r="N78" i="72" a="1"/>
  <c r="M93" i="33" a="1"/>
  <c r="H96" i="69" a="1"/>
  <c r="M36" i="69" a="1"/>
  <c r="U95" i="14" a="1"/>
  <c r="N58" i="70" a="1"/>
  <c r="H96" i="69" l="1"/>
  <c r="I96" i="69" s="1"/>
  <c r="F96" i="69" s="1"/>
  <c r="G97" i="69" s="1"/>
  <c r="N78" i="72"/>
  <c r="O78" i="72" s="1"/>
  <c r="L78" i="72" s="1"/>
  <c r="M79" i="72" s="1"/>
  <c r="M93" i="33"/>
  <c r="N93" i="33" s="1"/>
  <c r="K93" i="33" s="1"/>
  <c r="L94" i="33" s="1"/>
  <c r="U95" i="14"/>
  <c r="V95" i="14" s="1"/>
  <c r="S95" i="14" s="1"/>
  <c r="T96" i="14" s="1"/>
  <c r="H64" i="71"/>
  <c r="I64" i="71" s="1"/>
  <c r="F64" i="71" s="1"/>
  <c r="N58" i="70"/>
  <c r="O58" i="70" s="1"/>
  <c r="L58" i="70" s="1"/>
  <c r="U56" i="70"/>
  <c r="M92" i="73"/>
  <c r="N92" i="73" s="1"/>
  <c r="K92" i="73" s="1"/>
  <c r="M36" i="69"/>
  <c r="U56" i="68"/>
  <c r="V56" i="68" s="1"/>
  <c r="S56" i="68" s="1"/>
  <c r="T57" i="68" s="1"/>
  <c r="H61" i="70"/>
  <c r="I61" i="70" s="1"/>
  <c r="F61" i="70" s="1"/>
  <c r="M63" i="68"/>
  <c r="G73" i="73"/>
  <c r="M57" i="14"/>
  <c r="G59" i="72"/>
  <c r="G60" i="68"/>
  <c r="M94" i="33" a="1"/>
  <c r="N63" i="68" a="1"/>
  <c r="N57" i="14" a="1"/>
  <c r="N79" i="72" a="1"/>
  <c r="U96" i="14" a="1"/>
  <c r="H97" i="69" a="1"/>
  <c r="H60" i="68" a="1"/>
  <c r="H59" i="72" a="1"/>
  <c r="H73" i="73" a="1"/>
  <c r="H97" i="69" l="1"/>
  <c r="I97" i="69" s="1"/>
  <c r="F97" i="69" s="1"/>
  <c r="G98" i="69" s="1"/>
  <c r="M94" i="33"/>
  <c r="N94" i="33" s="1"/>
  <c r="K94" i="33" s="1"/>
  <c r="L95" i="33" s="1"/>
  <c r="H59" i="72"/>
  <c r="I59" i="72" s="1"/>
  <c r="F59" i="72" s="1"/>
  <c r="N63" i="68"/>
  <c r="O63" i="68" s="1"/>
  <c r="L63" i="68" s="1"/>
  <c r="M64" i="68" s="1"/>
  <c r="N79" i="72"/>
  <c r="O79" i="72" s="1"/>
  <c r="L79" i="72" s="1"/>
  <c r="M80" i="72" s="1"/>
  <c r="N57" i="14"/>
  <c r="O57" i="14" s="1"/>
  <c r="L57" i="14" s="1"/>
  <c r="H73" i="73"/>
  <c r="I73" i="73" s="1"/>
  <c r="F73" i="73" s="1"/>
  <c r="G74" i="73" s="1"/>
  <c r="U96" i="14"/>
  <c r="V96" i="14" s="1"/>
  <c r="S96" i="14" s="1"/>
  <c r="T97" i="14" s="1"/>
  <c r="H60" i="68"/>
  <c r="I60" i="68" s="1"/>
  <c r="F60" i="68" s="1"/>
  <c r="M59" i="70"/>
  <c r="V56" i="70"/>
  <c r="S56" i="70" s="1"/>
  <c r="T57" i="70" s="1"/>
  <c r="L93" i="73"/>
  <c r="G65" i="71"/>
  <c r="G62" i="70"/>
  <c r="U57" i="68" a="1"/>
  <c r="N59" i="70" a="1"/>
  <c r="M93" i="73" a="1"/>
  <c r="H65" i="71" a="1"/>
  <c r="U57" i="70" a="1"/>
  <c r="H74" i="73" a="1"/>
  <c r="H62" i="70" a="1"/>
  <c r="U97" i="14" a="1"/>
  <c r="N64" i="68" a="1"/>
  <c r="N80" i="72" a="1"/>
  <c r="H98" i="69" a="1"/>
  <c r="M95" i="33" a="1"/>
  <c r="N80" i="72" l="1"/>
  <c r="O80" i="72" s="1"/>
  <c r="L80" i="72" s="1"/>
  <c r="M81" i="72" s="1"/>
  <c r="M95" i="33"/>
  <c r="N95" i="33" s="1"/>
  <c r="K95" i="33" s="1"/>
  <c r="L96" i="33" s="1"/>
  <c r="H98" i="69"/>
  <c r="I98" i="69" s="1"/>
  <c r="F98" i="69" s="1"/>
  <c r="G99" i="69" s="1"/>
  <c r="N36" i="69"/>
  <c r="K36" i="69" s="1"/>
  <c r="H65" i="71"/>
  <c r="I65" i="71" s="1"/>
  <c r="F65" i="71" s="1"/>
  <c r="N59" i="70"/>
  <c r="O59" i="70" s="1"/>
  <c r="L59" i="70" s="1"/>
  <c r="U57" i="70"/>
  <c r="M93" i="73"/>
  <c r="N93" i="73" s="1"/>
  <c r="K93" i="73" s="1"/>
  <c r="H62" i="70"/>
  <c r="I62" i="70" s="1"/>
  <c r="F62" i="70" s="1"/>
  <c r="U57" i="68"/>
  <c r="V57" i="68" s="1"/>
  <c r="S57" i="68" s="1"/>
  <c r="T58" i="68" s="1"/>
  <c r="U97" i="14"/>
  <c r="V97" i="14" s="1"/>
  <c r="S97" i="14" s="1"/>
  <c r="T98" i="14" s="1"/>
  <c r="H74" i="73"/>
  <c r="I74" i="73" s="1"/>
  <c r="F74" i="73" s="1"/>
  <c r="G75" i="73" s="1"/>
  <c r="N64" i="68"/>
  <c r="O64" i="68" s="1"/>
  <c r="L64" i="68" s="1"/>
  <c r="G60" i="72"/>
  <c r="M58" i="14"/>
  <c r="G61" i="68"/>
  <c r="N58" i="14" a="1"/>
  <c r="H99" i="69" a="1"/>
  <c r="H61" i="68" a="1"/>
  <c r="M96" i="33" a="1"/>
  <c r="H75" i="73" a="1"/>
  <c r="U98" i="14" a="1"/>
  <c r="H60" i="72" a="1"/>
  <c r="N81" i="72" a="1"/>
  <c r="M96" i="33" l="1"/>
  <c r="N96" i="33" s="1"/>
  <c r="K96" i="33" s="1"/>
  <c r="L97" i="33" s="1"/>
  <c r="N81" i="72"/>
  <c r="O81" i="72" s="1"/>
  <c r="L81" i="72" s="1"/>
  <c r="M82" i="72" s="1"/>
  <c r="H99" i="69"/>
  <c r="I99" i="69" s="1"/>
  <c r="F99" i="69" s="1"/>
  <c r="G100" i="69" s="1"/>
  <c r="H61" i="68"/>
  <c r="I61" i="68" s="1"/>
  <c r="F61" i="68" s="1"/>
  <c r="N58" i="14"/>
  <c r="O58" i="14" s="1"/>
  <c r="L58" i="14" s="1"/>
  <c r="H75" i="73"/>
  <c r="I75" i="73" s="1"/>
  <c r="F75" i="73" s="1"/>
  <c r="H60" i="72"/>
  <c r="I60" i="72" s="1"/>
  <c r="F60" i="72" s="1"/>
  <c r="U98" i="14"/>
  <c r="V98" i="14" s="1"/>
  <c r="S98" i="14" s="1"/>
  <c r="T99" i="14" s="1"/>
  <c r="V57" i="70"/>
  <c r="S57" i="70" s="1"/>
  <c r="T58" i="70" s="1"/>
  <c r="M60" i="70"/>
  <c r="M65" i="68"/>
  <c r="G63" i="70"/>
  <c r="L94" i="73"/>
  <c r="G66" i="71"/>
  <c r="L37" i="69"/>
  <c r="N60" i="70" a="1"/>
  <c r="M94" i="73" a="1"/>
  <c r="U99" i="14" a="1"/>
  <c r="U58" i="70" a="1"/>
  <c r="M97" i="33" a="1"/>
  <c r="U58" i="68" a="1"/>
  <c r="N65" i="68" a="1"/>
  <c r="M37" i="69" a="1"/>
  <c r="N82" i="72" a="1"/>
  <c r="H63" i="70" a="1"/>
  <c r="H100" i="69" a="1"/>
  <c r="H66" i="71" a="1"/>
  <c r="U99" i="14" l="1"/>
  <c r="V99" i="14" s="1"/>
  <c r="S99" i="14" s="1"/>
  <c r="T100" i="14" s="1"/>
  <c r="N82" i="72"/>
  <c r="O82" i="72" s="1"/>
  <c r="L82" i="72" s="1"/>
  <c r="M83" i="72" s="1"/>
  <c r="M97" i="33"/>
  <c r="N97" i="33" s="1"/>
  <c r="K97" i="33" s="1"/>
  <c r="L98" i="33" s="1"/>
  <c r="H100" i="69"/>
  <c r="I100" i="69" s="1"/>
  <c r="F100" i="69" s="1"/>
  <c r="G101" i="69" s="1"/>
  <c r="N65" i="68"/>
  <c r="O65" i="68" s="1"/>
  <c r="L65" i="68" s="1"/>
  <c r="U58" i="70"/>
  <c r="M94" i="73"/>
  <c r="N94" i="73" s="1"/>
  <c r="K94" i="73" s="1"/>
  <c r="L95" i="73" s="1"/>
  <c r="H66" i="71"/>
  <c r="I66" i="71" s="1"/>
  <c r="F66" i="71" s="1"/>
  <c r="G67" i="71" s="1"/>
  <c r="M37" i="69"/>
  <c r="N60" i="70"/>
  <c r="O60" i="70" s="1"/>
  <c r="L60" i="70" s="1"/>
  <c r="H63" i="70"/>
  <c r="I63" i="70" s="1"/>
  <c r="F63" i="70" s="1"/>
  <c r="U58" i="68"/>
  <c r="V58" i="68" s="1"/>
  <c r="S58" i="68" s="1"/>
  <c r="T59" i="68" s="1"/>
  <c r="G76" i="73"/>
  <c r="M59" i="14"/>
  <c r="G61" i="72"/>
  <c r="G62" i="68"/>
  <c r="U100" i="14" a="1"/>
  <c r="N59" i="14" a="1"/>
  <c r="H61" i="72" a="1"/>
  <c r="H62" i="68" a="1"/>
  <c r="H67" i="71" a="1"/>
  <c r="N83" i="72" a="1"/>
  <c r="M98" i="33" a="1"/>
  <c r="H101" i="69" a="1"/>
  <c r="M95" i="73" a="1"/>
  <c r="H76" i="73" a="1"/>
  <c r="N83" i="72" l="1"/>
  <c r="O83" i="72" s="1"/>
  <c r="L83" i="72" s="1"/>
  <c r="M84" i="72" s="1"/>
  <c r="M98" i="33"/>
  <c r="N98" i="33" s="1"/>
  <c r="K98" i="33" s="1"/>
  <c r="L99" i="33" s="1"/>
  <c r="N59" i="14"/>
  <c r="O59" i="14" s="1"/>
  <c r="L59" i="14" s="1"/>
  <c r="H62" i="68"/>
  <c r="I62" i="68" s="1"/>
  <c r="F62" i="68" s="1"/>
  <c r="M95" i="73"/>
  <c r="N95" i="73" s="1"/>
  <c r="K95" i="73" s="1"/>
  <c r="L96" i="73" s="1"/>
  <c r="H76" i="73"/>
  <c r="I76" i="73" s="1"/>
  <c r="F76" i="73" s="1"/>
  <c r="G77" i="73" s="1"/>
  <c r="H61" i="72"/>
  <c r="I61" i="72" s="1"/>
  <c r="F61" i="72" s="1"/>
  <c r="H67" i="71"/>
  <c r="I67" i="71" s="1"/>
  <c r="F67" i="71" s="1"/>
  <c r="H101" i="69"/>
  <c r="I101" i="69" s="1"/>
  <c r="F101" i="69" s="1"/>
  <c r="G102" i="69" s="1"/>
  <c r="U100" i="14"/>
  <c r="V100" i="14" s="1"/>
  <c r="S100" i="14" s="1"/>
  <c r="T101" i="14" s="1"/>
  <c r="V58" i="70"/>
  <c r="S58" i="70" s="1"/>
  <c r="T59" i="70" s="1"/>
  <c r="M61" i="70"/>
  <c r="M66" i="68"/>
  <c r="G64" i="70"/>
  <c r="U59" i="68" a="1"/>
  <c r="U101" i="14" a="1"/>
  <c r="U59" i="70" a="1"/>
  <c r="M99" i="33" a="1"/>
  <c r="H102" i="69" a="1"/>
  <c r="N84" i="72" a="1"/>
  <c r="M96" i="73" a="1"/>
  <c r="H77" i="73" a="1"/>
  <c r="N61" i="70" a="1"/>
  <c r="N66" i="68" a="1"/>
  <c r="H64" i="70" a="1"/>
  <c r="M96" i="73" l="1"/>
  <c r="N96" i="73" s="1"/>
  <c r="K96" i="73" s="1"/>
  <c r="L97" i="73" s="1"/>
  <c r="H102" i="69"/>
  <c r="I102" i="69" s="1"/>
  <c r="F102" i="69" s="1"/>
  <c r="G103" i="69" s="1"/>
  <c r="N84" i="72"/>
  <c r="O84" i="72" s="1"/>
  <c r="L84" i="72" s="1"/>
  <c r="U101" i="14"/>
  <c r="V101" i="14" s="1"/>
  <c r="S101" i="14" s="1"/>
  <c r="T102" i="14" s="1"/>
  <c r="H77" i="73"/>
  <c r="I77" i="73" s="1"/>
  <c r="F77" i="73" s="1"/>
  <c r="G78" i="73" s="1"/>
  <c r="M99" i="33"/>
  <c r="N99" i="33" s="1"/>
  <c r="K99" i="33" s="1"/>
  <c r="L100" i="33" s="1"/>
  <c r="N61" i="70"/>
  <c r="O61" i="70" s="1"/>
  <c r="L61" i="70" s="1"/>
  <c r="H64" i="70"/>
  <c r="I64" i="70" s="1"/>
  <c r="F64" i="70" s="1"/>
  <c r="U59" i="68"/>
  <c r="V59" i="68" s="1"/>
  <c r="S59" i="68" s="1"/>
  <c r="T60" i="68" s="1"/>
  <c r="N37" i="69"/>
  <c r="K37" i="69" s="1"/>
  <c r="N66" i="68"/>
  <c r="O66" i="68" s="1"/>
  <c r="L66" i="68" s="1"/>
  <c r="M67" i="68" s="1"/>
  <c r="U59" i="70"/>
  <c r="G62" i="72"/>
  <c r="M60" i="14"/>
  <c r="G68" i="71"/>
  <c r="G63" i="68"/>
  <c r="H103" i="69" a="1"/>
  <c r="U102" i="14" a="1"/>
  <c r="M97" i="73" a="1"/>
  <c r="H68" i="71" a="1"/>
  <c r="H63" i="68" a="1"/>
  <c r="N60" i="14" a="1"/>
  <c r="H78" i="73" a="1"/>
  <c r="M100" i="33" a="1"/>
  <c r="N67" i="68" a="1"/>
  <c r="H62" i="72" a="1"/>
  <c r="M97" i="73" l="1"/>
  <c r="N97" i="73" s="1"/>
  <c r="K97" i="73" s="1"/>
  <c r="L98" i="73" s="1"/>
  <c r="H62" i="72"/>
  <c r="I62" i="72" s="1"/>
  <c r="F62" i="72" s="1"/>
  <c r="N60" i="14"/>
  <c r="O60" i="14" s="1"/>
  <c r="L60" i="14" s="1"/>
  <c r="M100" i="33"/>
  <c r="N100" i="33" s="1"/>
  <c r="K100" i="33" s="1"/>
  <c r="L101" i="33" s="1"/>
  <c r="H68" i="71"/>
  <c r="I68" i="71" s="1"/>
  <c r="F68" i="71" s="1"/>
  <c r="H78" i="73"/>
  <c r="I78" i="73" s="1"/>
  <c r="F78" i="73" s="1"/>
  <c r="H103" i="69"/>
  <c r="I103" i="69" s="1"/>
  <c r="F103" i="69" s="1"/>
  <c r="G104" i="69" s="1"/>
  <c r="U102" i="14"/>
  <c r="V102" i="14" s="1"/>
  <c r="S102" i="14" s="1"/>
  <c r="T103" i="14" s="1"/>
  <c r="N67" i="68"/>
  <c r="O67" i="68" s="1"/>
  <c r="L67" i="68" s="1"/>
  <c r="M68" i="68" s="1"/>
  <c r="H63" i="68"/>
  <c r="I63" i="68" s="1"/>
  <c r="F63" i="68" s="1"/>
  <c r="M62" i="70"/>
  <c r="M85" i="72"/>
  <c r="G65" i="70"/>
  <c r="V59" i="70"/>
  <c r="S59" i="70" s="1"/>
  <c r="T60" i="70" s="1"/>
  <c r="L38" i="69"/>
  <c r="M101" i="33" a="1"/>
  <c r="U60" i="68" a="1"/>
  <c r="M98" i="73" a="1"/>
  <c r="M38" i="69" a="1"/>
  <c r="H104" i="69" a="1"/>
  <c r="U103" i="14" a="1"/>
  <c r="N68" i="68" a="1"/>
  <c r="N62" i="70" a="1"/>
  <c r="N85" i="72" a="1"/>
  <c r="H65" i="70" a="1"/>
  <c r="U60" i="70" a="1"/>
  <c r="N68" i="68" l="1"/>
  <c r="O68" i="68" s="1"/>
  <c r="L68" i="68" s="1"/>
  <c r="M98" i="73"/>
  <c r="N98" i="73" s="1"/>
  <c r="K98" i="73" s="1"/>
  <c r="L99" i="73" s="1"/>
  <c r="M38" i="69"/>
  <c r="H104" i="69"/>
  <c r="I104" i="69" s="1"/>
  <c r="F104" i="69" s="1"/>
  <c r="G105" i="69" s="1"/>
  <c r="N85" i="72"/>
  <c r="O85" i="72" s="1"/>
  <c r="L85" i="72" s="1"/>
  <c r="U60" i="68"/>
  <c r="V60" i="68" s="1"/>
  <c r="S60" i="68" s="1"/>
  <c r="T61" i="68" s="1"/>
  <c r="U103" i="14"/>
  <c r="V103" i="14" s="1"/>
  <c r="S103" i="14" s="1"/>
  <c r="T104" i="14" s="1"/>
  <c r="H65" i="70"/>
  <c r="I65" i="70" s="1"/>
  <c r="F65" i="70" s="1"/>
  <c r="U60" i="70"/>
  <c r="N62" i="70"/>
  <c r="O62" i="70" s="1"/>
  <c r="L62" i="70" s="1"/>
  <c r="M101" i="33"/>
  <c r="N101" i="33" s="1"/>
  <c r="K101" i="33" s="1"/>
  <c r="L102" i="33" s="1"/>
  <c r="G79" i="73"/>
  <c r="M61" i="14"/>
  <c r="G64" i="68"/>
  <c r="G69" i="71"/>
  <c r="G63" i="72"/>
  <c r="M99" i="73" a="1"/>
  <c r="U104" i="14" a="1"/>
  <c r="M102" i="33" a="1"/>
  <c r="H64" i="68" a="1"/>
  <c r="H69" i="71" a="1"/>
  <c r="H79" i="73" a="1"/>
  <c r="H63" i="72" a="1"/>
  <c r="N61" i="14" a="1"/>
  <c r="H105" i="69" a="1"/>
  <c r="M99" i="73" l="1"/>
  <c r="N99" i="73" s="1"/>
  <c r="K99" i="73" s="1"/>
  <c r="L100" i="73" s="1"/>
  <c r="M102" i="33"/>
  <c r="N102" i="33" s="1"/>
  <c r="K102" i="33" s="1"/>
  <c r="L103" i="33" s="1"/>
  <c r="H79" i="73"/>
  <c r="I79" i="73" s="1"/>
  <c r="F79" i="73" s="1"/>
  <c r="G80" i="73" s="1"/>
  <c r="H64" i="68"/>
  <c r="I64" i="68" s="1"/>
  <c r="F64" i="68" s="1"/>
  <c r="H69" i="71"/>
  <c r="I69" i="71" s="1"/>
  <c r="F69" i="71" s="1"/>
  <c r="G70" i="71" s="1"/>
  <c r="H63" i="72"/>
  <c r="I63" i="72" s="1"/>
  <c r="F63" i="72" s="1"/>
  <c r="U104" i="14"/>
  <c r="V104" i="14" s="1"/>
  <c r="S104" i="14" s="1"/>
  <c r="T105" i="14" s="1"/>
  <c r="N61" i="14"/>
  <c r="O61" i="14" s="1"/>
  <c r="L61" i="14" s="1"/>
  <c r="H105" i="69"/>
  <c r="I105" i="69" s="1"/>
  <c r="F105" i="69" s="1"/>
  <c r="G106" i="69" s="1"/>
  <c r="M69" i="68"/>
  <c r="V60" i="70"/>
  <c r="S60" i="70" s="1"/>
  <c r="T61" i="70" s="1"/>
  <c r="M86" i="72"/>
  <c r="M63" i="70"/>
  <c r="G66" i="70"/>
  <c r="U61" i="70" a="1"/>
  <c r="N63" i="70" a="1"/>
  <c r="N69" i="68" a="1"/>
  <c r="H106" i="69" a="1"/>
  <c r="U61" i="68" a="1"/>
  <c r="M100" i="73" a="1"/>
  <c r="M103" i="33" a="1"/>
  <c r="H70" i="71" a="1"/>
  <c r="N86" i="72" a="1"/>
  <c r="H66" i="70" a="1"/>
  <c r="H80" i="73" a="1"/>
  <c r="U105" i="14" a="1"/>
  <c r="M103" i="33" l="1"/>
  <c r="N103" i="33" s="1"/>
  <c r="K103" i="33" s="1"/>
  <c r="L104" i="33" s="1"/>
  <c r="M100" i="73"/>
  <c r="N100" i="73" s="1"/>
  <c r="K100" i="73" s="1"/>
  <c r="L101" i="73" s="1"/>
  <c r="H80" i="73"/>
  <c r="I80" i="73" s="1"/>
  <c r="F80" i="73" s="1"/>
  <c r="G81" i="73" s="1"/>
  <c r="U61" i="70"/>
  <c r="U105" i="14"/>
  <c r="V105" i="14" s="1"/>
  <c r="S105" i="14" s="1"/>
  <c r="T106" i="14" s="1"/>
  <c r="N63" i="70"/>
  <c r="O63" i="70" s="1"/>
  <c r="L63" i="70" s="1"/>
  <c r="N69" i="68"/>
  <c r="O69" i="68" s="1"/>
  <c r="L69" i="68" s="1"/>
  <c r="N86" i="72"/>
  <c r="O86" i="72" s="1"/>
  <c r="L86" i="72" s="1"/>
  <c r="H66" i="70"/>
  <c r="I66" i="70" s="1"/>
  <c r="F66" i="70" s="1"/>
  <c r="G67" i="70" s="1"/>
  <c r="U61" i="68"/>
  <c r="V61" i="68" s="1"/>
  <c r="S61" i="68" s="1"/>
  <c r="T62" i="68" s="1"/>
  <c r="H106" i="69"/>
  <c r="I106" i="69" s="1"/>
  <c r="F106" i="69" s="1"/>
  <c r="G107" i="69" s="1"/>
  <c r="H70" i="71"/>
  <c r="I70" i="71" s="1"/>
  <c r="F70" i="71" s="1"/>
  <c r="G64" i="72"/>
  <c r="M62" i="14"/>
  <c r="G65" i="68"/>
  <c r="M101" i="73" a="1"/>
  <c r="H65" i="68" a="1"/>
  <c r="M104" i="33" a="1"/>
  <c r="H81" i="73" a="1"/>
  <c r="N62" i="14" a="1"/>
  <c r="H107" i="69" a="1"/>
  <c r="U106" i="14" a="1"/>
  <c r="H64" i="72" a="1"/>
  <c r="H67" i="70" a="1"/>
  <c r="H107" i="69" l="1"/>
  <c r="I107" i="69" s="1"/>
  <c r="F107" i="69" s="1"/>
  <c r="G108" i="69" s="1"/>
  <c r="M101" i="73"/>
  <c r="N101" i="73" s="1"/>
  <c r="K101" i="73" s="1"/>
  <c r="L102" i="73" s="1"/>
  <c r="M104" i="33"/>
  <c r="N104" i="33" s="1"/>
  <c r="K104" i="33" s="1"/>
  <c r="L105" i="33" s="1"/>
  <c r="H81" i="73"/>
  <c r="I81" i="73" s="1"/>
  <c r="F81" i="73" s="1"/>
  <c r="U106" i="14"/>
  <c r="V106" i="14" s="1"/>
  <c r="S106" i="14" s="1"/>
  <c r="T107" i="14" s="1"/>
  <c r="H67" i="70"/>
  <c r="I67" i="70" s="1"/>
  <c r="F67" i="70" s="1"/>
  <c r="H64" i="72"/>
  <c r="I64" i="72" s="1"/>
  <c r="F64" i="72" s="1"/>
  <c r="H65" i="68"/>
  <c r="I65" i="68" s="1"/>
  <c r="F65" i="68" s="1"/>
  <c r="N62" i="14"/>
  <c r="O62" i="14" s="1"/>
  <c r="L62" i="14" s="1"/>
  <c r="M63" i="14" s="1"/>
  <c r="V61" i="70"/>
  <c r="S61" i="70" s="1"/>
  <c r="T62" i="70" s="1"/>
  <c r="G71" i="71"/>
  <c r="M87" i="72"/>
  <c r="M70" i="68"/>
  <c r="M64" i="70"/>
  <c r="N63" i="14" a="1"/>
  <c r="U62" i="68" a="1"/>
  <c r="U107" i="14" a="1"/>
  <c r="N70" i="68" a="1"/>
  <c r="H108" i="69" a="1"/>
  <c r="H71" i="71" a="1"/>
  <c r="M102" i="73" a="1"/>
  <c r="M105" i="33" a="1"/>
  <c r="N87" i="72" a="1"/>
  <c r="U62" i="70" a="1"/>
  <c r="N64" i="70" a="1"/>
  <c r="M102" i="73" l="1"/>
  <c r="N102" i="73" s="1"/>
  <c r="K102" i="73" s="1"/>
  <c r="L103" i="73" s="1"/>
  <c r="H108" i="69"/>
  <c r="I108" i="69" s="1"/>
  <c r="F108" i="69" s="1"/>
  <c r="G109" i="69" s="1"/>
  <c r="M105" i="33"/>
  <c r="N105" i="33" s="1"/>
  <c r="K105" i="33" s="1"/>
  <c r="L106" i="33" s="1"/>
  <c r="N87" i="72"/>
  <c r="O87" i="72" s="1"/>
  <c r="L87" i="72" s="1"/>
  <c r="M88" i="72" s="1"/>
  <c r="U107" i="14"/>
  <c r="V107" i="14" s="1"/>
  <c r="S107" i="14" s="1"/>
  <c r="T108" i="14" s="1"/>
  <c r="U62" i="70"/>
  <c r="N64" i="70"/>
  <c r="O64" i="70" s="1"/>
  <c r="L64" i="70" s="1"/>
  <c r="H71" i="71"/>
  <c r="I71" i="71" s="1"/>
  <c r="F71" i="71" s="1"/>
  <c r="N63" i="14"/>
  <c r="O63" i="14" s="1"/>
  <c r="L63" i="14" s="1"/>
  <c r="M64" i="14" s="1"/>
  <c r="N70" i="68"/>
  <c r="O70" i="68" s="1"/>
  <c r="L70" i="68" s="1"/>
  <c r="U62" i="68"/>
  <c r="V62" i="68" s="1"/>
  <c r="S62" i="68" s="1"/>
  <c r="T63" i="68" s="1"/>
  <c r="G82" i="73"/>
  <c r="G68" i="70"/>
  <c r="G65" i="72"/>
  <c r="G66" i="68"/>
  <c r="H68" i="70" a="1"/>
  <c r="U108" i="14" a="1"/>
  <c r="M106" i="33" a="1"/>
  <c r="H82" i="73" a="1"/>
  <c r="H109" i="69" a="1"/>
  <c r="N88" i="72" a="1"/>
  <c r="N64" i="14" a="1"/>
  <c r="H65" i="72" a="1"/>
  <c r="H66" i="68" a="1"/>
  <c r="M103" i="73" a="1"/>
  <c r="M106" i="33" l="1"/>
  <c r="N106" i="33" s="1"/>
  <c r="K106" i="33" s="1"/>
  <c r="L107" i="33" s="1"/>
  <c r="H109" i="69"/>
  <c r="I109" i="69" s="1"/>
  <c r="F109" i="69" s="1"/>
  <c r="G110" i="69" s="1"/>
  <c r="H66" i="68"/>
  <c r="I66" i="68" s="1"/>
  <c r="F66" i="68" s="1"/>
  <c r="U108" i="14"/>
  <c r="V108" i="14" s="1"/>
  <c r="S108" i="14" s="1"/>
  <c r="T109" i="14" s="1"/>
  <c r="H82" i="73"/>
  <c r="I82" i="73" s="1"/>
  <c r="F82" i="73" s="1"/>
  <c r="G83" i="73" s="1"/>
  <c r="N88" i="72"/>
  <c r="O88" i="72" s="1"/>
  <c r="L88" i="72" s="1"/>
  <c r="M89" i="72" s="1"/>
  <c r="N64" i="14"/>
  <c r="O64" i="14" s="1"/>
  <c r="L64" i="14" s="1"/>
  <c r="H65" i="72"/>
  <c r="I65" i="72" s="1"/>
  <c r="F65" i="72" s="1"/>
  <c r="H68" i="70"/>
  <c r="I68" i="70" s="1"/>
  <c r="F68" i="70" s="1"/>
  <c r="M103" i="73"/>
  <c r="N103" i="73" s="1"/>
  <c r="K103" i="73" s="1"/>
  <c r="L104" i="73" s="1"/>
  <c r="V62" i="70"/>
  <c r="S62" i="70" s="1"/>
  <c r="T63" i="70" s="1"/>
  <c r="M71" i="68"/>
  <c r="G72" i="71"/>
  <c r="M65" i="70"/>
  <c r="N71" i="68" a="1"/>
  <c r="H83" i="73" a="1"/>
  <c r="U63" i="68" a="1"/>
  <c r="H72" i="71" a="1"/>
  <c r="U63" i="70" a="1"/>
  <c r="N89" i="72" a="1"/>
  <c r="M107" i="33" a="1"/>
  <c r="H110" i="69" a="1"/>
  <c r="U109" i="14" a="1"/>
  <c r="N65" i="70" a="1"/>
  <c r="M104" i="73" a="1"/>
  <c r="M104" i="73" l="1"/>
  <c r="N104" i="73" s="1"/>
  <c r="K104" i="73" s="1"/>
  <c r="L105" i="73" s="1"/>
  <c r="N89" i="72"/>
  <c r="O89" i="72" s="1"/>
  <c r="L89" i="72" s="1"/>
  <c r="H110" i="69"/>
  <c r="I110" i="69" s="1"/>
  <c r="F110" i="69" s="1"/>
  <c r="G111" i="69" s="1"/>
  <c r="M107" i="33"/>
  <c r="N107" i="33" s="1"/>
  <c r="K107" i="33" s="1"/>
  <c r="L108" i="33" s="1"/>
  <c r="H72" i="71"/>
  <c r="I72" i="71" s="1"/>
  <c r="F72" i="71" s="1"/>
  <c r="G73" i="71" s="1"/>
  <c r="N65" i="70"/>
  <c r="O65" i="70" s="1"/>
  <c r="L65" i="70" s="1"/>
  <c r="N71" i="68"/>
  <c r="O71" i="68" s="1"/>
  <c r="L71" i="68" s="1"/>
  <c r="H83" i="73"/>
  <c r="I83" i="73" s="1"/>
  <c r="F83" i="73" s="1"/>
  <c r="G84" i="73" s="1"/>
  <c r="U63" i="68"/>
  <c r="V63" i="68" s="1"/>
  <c r="S63" i="68" s="1"/>
  <c r="T64" i="68" s="1"/>
  <c r="U63" i="70"/>
  <c r="U109" i="14"/>
  <c r="V109" i="14" s="1"/>
  <c r="S109" i="14" s="1"/>
  <c r="T110" i="14" s="1"/>
  <c r="G67" i="68"/>
  <c r="M65" i="14"/>
  <c r="G69" i="70"/>
  <c r="G66" i="72"/>
  <c r="U110" i="14" a="1"/>
  <c r="M108" i="33" a="1"/>
  <c r="M105" i="73" a="1"/>
  <c r="H111" i="69" a="1"/>
  <c r="H73" i="71" a="1"/>
  <c r="N65" i="14" a="1"/>
  <c r="H84" i="73" a="1"/>
  <c r="H69" i="70" a="1"/>
  <c r="H67" i="68" a="1"/>
  <c r="H66" i="72" a="1"/>
  <c r="H84" i="73" l="1"/>
  <c r="I84" i="73" s="1"/>
  <c r="F84" i="73" s="1"/>
  <c r="M105" i="73"/>
  <c r="N105" i="73" s="1"/>
  <c r="K105" i="73" s="1"/>
  <c r="L106" i="73" s="1"/>
  <c r="H111" i="69"/>
  <c r="I111" i="69" s="1"/>
  <c r="F111" i="69" s="1"/>
  <c r="G112" i="69" s="1"/>
  <c r="H67" i="68"/>
  <c r="I67" i="68" s="1"/>
  <c r="F67" i="68" s="1"/>
  <c r="H73" i="71"/>
  <c r="I73" i="71" s="1"/>
  <c r="F73" i="71" s="1"/>
  <c r="N38" i="69"/>
  <c r="K38" i="69" s="1"/>
  <c r="H69" i="70"/>
  <c r="I69" i="70" s="1"/>
  <c r="F69" i="70" s="1"/>
  <c r="U110" i="14"/>
  <c r="V110" i="14" s="1"/>
  <c r="S110" i="14" s="1"/>
  <c r="T111" i="14" s="1"/>
  <c r="H66" i="72"/>
  <c r="I66" i="72" s="1"/>
  <c r="F66" i="72" s="1"/>
  <c r="M108" i="33"/>
  <c r="N108" i="33" s="1"/>
  <c r="K108" i="33" s="1"/>
  <c r="L109" i="33" s="1"/>
  <c r="N65" i="14"/>
  <c r="O65" i="14" s="1"/>
  <c r="L65" i="14" s="1"/>
  <c r="V63" i="70"/>
  <c r="S63" i="70" s="1"/>
  <c r="T64" i="70" s="1"/>
  <c r="M90" i="72"/>
  <c r="M66" i="70"/>
  <c r="M72" i="68"/>
  <c r="H112" i="69" a="1"/>
  <c r="N90" i="72" a="1"/>
  <c r="U64" i="68" a="1"/>
  <c r="U64" i="70" a="1"/>
  <c r="U111" i="14" a="1"/>
  <c r="N72" i="68" a="1"/>
  <c r="M109" i="33" a="1"/>
  <c r="N66" i="70" a="1"/>
  <c r="M106" i="73" a="1"/>
  <c r="M106" i="73" l="1"/>
  <c r="N106" i="73" s="1"/>
  <c r="K106" i="73" s="1"/>
  <c r="L107" i="73" s="1"/>
  <c r="M109" i="33"/>
  <c r="N109" i="33" s="1"/>
  <c r="K109" i="33" s="1"/>
  <c r="L110" i="33" s="1"/>
  <c r="H112" i="69"/>
  <c r="I112" i="69" s="1"/>
  <c r="F112" i="69" s="1"/>
  <c r="G113" i="69" s="1"/>
  <c r="N90" i="72"/>
  <c r="O90" i="72" s="1"/>
  <c r="L90" i="72" s="1"/>
  <c r="M91" i="72" s="1"/>
  <c r="U64" i="68"/>
  <c r="V64" i="68" s="1"/>
  <c r="S64" i="68" s="1"/>
  <c r="T65" i="68" s="1"/>
  <c r="U64" i="70"/>
  <c r="N72" i="68"/>
  <c r="O72" i="68" s="1"/>
  <c r="L72" i="68" s="1"/>
  <c r="N66" i="70"/>
  <c r="O66" i="70" s="1"/>
  <c r="L66" i="70" s="1"/>
  <c r="U111" i="14"/>
  <c r="V111" i="14" s="1"/>
  <c r="S111" i="14" s="1"/>
  <c r="T112" i="14" s="1"/>
  <c r="G74" i="71"/>
  <c r="L39" i="69"/>
  <c r="G67" i="72"/>
  <c r="M66" i="14"/>
  <c r="G68" i="68"/>
  <c r="G70" i="70"/>
  <c r="G85" i="73"/>
  <c r="H68" i="68" a="1"/>
  <c r="H67" i="72" a="1"/>
  <c r="M107" i="73" a="1"/>
  <c r="H74" i="71" a="1"/>
  <c r="M110" i="33" a="1"/>
  <c r="H113" i="69" a="1"/>
  <c r="U112" i="14" a="1"/>
  <c r="M39" i="69" a="1"/>
  <c r="N66" i="14" a="1"/>
  <c r="N91" i="72" a="1"/>
  <c r="H70" i="70" a="1"/>
  <c r="H85" i="73" a="1"/>
  <c r="M110" i="33" l="1"/>
  <c r="N110" i="33" s="1"/>
  <c r="K110" i="33" s="1"/>
  <c r="L111" i="33" s="1"/>
  <c r="M107" i="73"/>
  <c r="N107" i="73" s="1"/>
  <c r="K107" i="73" s="1"/>
  <c r="L108" i="73" s="1"/>
  <c r="U112" i="14"/>
  <c r="V112" i="14" s="1"/>
  <c r="S112" i="14" s="1"/>
  <c r="T113" i="14" s="1"/>
  <c r="H113" i="69"/>
  <c r="I113" i="69" s="1"/>
  <c r="F113" i="69" s="1"/>
  <c r="G114" i="69" s="1"/>
  <c r="H85" i="73"/>
  <c r="I85" i="73" s="1"/>
  <c r="F85" i="73" s="1"/>
  <c r="G86" i="73" s="1"/>
  <c r="N66" i="14"/>
  <c r="O66" i="14" s="1"/>
  <c r="L66" i="14" s="1"/>
  <c r="M39" i="69"/>
  <c r="N39" i="69" s="1"/>
  <c r="K39" i="69" s="1"/>
  <c r="N91" i="72"/>
  <c r="O91" i="72" s="1"/>
  <c r="L91" i="72" s="1"/>
  <c r="M92" i="72" s="1"/>
  <c r="H68" i="68"/>
  <c r="I68" i="68" s="1"/>
  <c r="F68" i="68" s="1"/>
  <c r="H70" i="70"/>
  <c r="I70" i="70" s="1"/>
  <c r="F70" i="70" s="1"/>
  <c r="H67" i="72"/>
  <c r="I67" i="72" s="1"/>
  <c r="F67" i="72" s="1"/>
  <c r="H74" i="71"/>
  <c r="I74" i="71" s="1"/>
  <c r="F74" i="71" s="1"/>
  <c r="G75" i="71" s="1"/>
  <c r="M67" i="70"/>
  <c r="V64" i="70"/>
  <c r="S64" i="70" s="1"/>
  <c r="T65" i="70" s="1"/>
  <c r="M73" i="68"/>
  <c r="U65" i="68" a="1"/>
  <c r="U65" i="70" a="1"/>
  <c r="H86" i="73" a="1"/>
  <c r="N67" i="70" a="1"/>
  <c r="M108" i="73" a="1"/>
  <c r="H75" i="71" a="1"/>
  <c r="M111" i="33" a="1"/>
  <c r="U113" i="14" a="1"/>
  <c r="H114" i="69" a="1"/>
  <c r="N73" i="68" a="1"/>
  <c r="N92" i="72" a="1"/>
  <c r="H114" i="69" l="1"/>
  <c r="I114" i="69" s="1"/>
  <c r="F114" i="69" s="1"/>
  <c r="G115" i="69" s="1"/>
  <c r="N92" i="72"/>
  <c r="O92" i="72" s="1"/>
  <c r="L92" i="72" s="1"/>
  <c r="M93" i="72" s="1"/>
  <c r="M111" i="33"/>
  <c r="N111" i="33" s="1"/>
  <c r="K111" i="33" s="1"/>
  <c r="L112" i="33" s="1"/>
  <c r="U65" i="70"/>
  <c r="U113" i="14"/>
  <c r="V113" i="14" s="1"/>
  <c r="S113" i="14" s="1"/>
  <c r="T114" i="14" s="1"/>
  <c r="N67" i="70"/>
  <c r="O67" i="70" s="1"/>
  <c r="L67" i="70" s="1"/>
  <c r="H86" i="73"/>
  <c r="I86" i="73" s="1"/>
  <c r="F86" i="73" s="1"/>
  <c r="G87" i="73" s="1"/>
  <c r="M108" i="73"/>
  <c r="N108" i="73" s="1"/>
  <c r="K108" i="73" s="1"/>
  <c r="L109" i="73" s="1"/>
  <c r="N73" i="68"/>
  <c r="O73" i="68" s="1"/>
  <c r="L73" i="68" s="1"/>
  <c r="H75" i="71"/>
  <c r="I75" i="71" s="1"/>
  <c r="F75" i="71" s="1"/>
  <c r="G76" i="71" s="1"/>
  <c r="U65" i="68"/>
  <c r="V65" i="68" s="1"/>
  <c r="S65" i="68" s="1"/>
  <c r="T66" i="68" s="1"/>
  <c r="M67" i="14"/>
  <c r="G71" i="70"/>
  <c r="G69" i="68"/>
  <c r="G68" i="72"/>
  <c r="L40" i="69"/>
  <c r="H87" i="73" a="1"/>
  <c r="M112" i="33" a="1"/>
  <c r="H115" i="69" a="1"/>
  <c r="M109" i="73" a="1"/>
  <c r="M40" i="69" a="1"/>
  <c r="H76" i="71" a="1"/>
  <c r="N93" i="72" a="1"/>
  <c r="H68" i="72" a="1"/>
  <c r="N67" i="14" a="1"/>
  <c r="U114" i="14" a="1"/>
  <c r="H71" i="70" a="1"/>
  <c r="H69" i="68" a="1"/>
  <c r="N93" i="72" l="1"/>
  <c r="O93" i="72" s="1"/>
  <c r="L93" i="72" s="1"/>
  <c r="M94" i="72" s="1"/>
  <c r="M109" i="73"/>
  <c r="N109" i="73" s="1"/>
  <c r="K109" i="73" s="1"/>
  <c r="L110" i="73" s="1"/>
  <c r="H115" i="69"/>
  <c r="I115" i="69" s="1"/>
  <c r="F115" i="69" s="1"/>
  <c r="G116" i="69" s="1"/>
  <c r="M112" i="33"/>
  <c r="N112" i="33" s="1"/>
  <c r="K112" i="33" s="1"/>
  <c r="L113" i="33" s="1"/>
  <c r="H76" i="71"/>
  <c r="I76" i="71" s="1"/>
  <c r="F76" i="71" s="1"/>
  <c r="H69" i="68"/>
  <c r="I69" i="68" s="1"/>
  <c r="F69" i="68" s="1"/>
  <c r="G70" i="68" s="1"/>
  <c r="U114" i="14"/>
  <c r="V114" i="14" s="1"/>
  <c r="S114" i="14" s="1"/>
  <c r="T115" i="14" s="1"/>
  <c r="N67" i="14"/>
  <c r="O67" i="14" s="1"/>
  <c r="L67" i="14" s="1"/>
  <c r="M68" i="14" s="1"/>
  <c r="M40" i="69"/>
  <c r="H87" i="73"/>
  <c r="I87" i="73" s="1"/>
  <c r="F87" i="73" s="1"/>
  <c r="H71" i="70"/>
  <c r="I71" i="70" s="1"/>
  <c r="F71" i="70" s="1"/>
  <c r="G72" i="70" s="1"/>
  <c r="H68" i="72"/>
  <c r="I68" i="72" s="1"/>
  <c r="F68" i="72" s="1"/>
  <c r="V65" i="70"/>
  <c r="S65" i="70" s="1"/>
  <c r="T66" i="70" s="1"/>
  <c r="M68" i="70"/>
  <c r="M74" i="68"/>
  <c r="U66" i="68" a="1"/>
  <c r="H116" i="69" a="1"/>
  <c r="M110" i="73" a="1"/>
  <c r="N68" i="14" a="1"/>
  <c r="M113" i="33" a="1"/>
  <c r="N94" i="72" a="1"/>
  <c r="N74" i="68" a="1"/>
  <c r="U115" i="14" a="1"/>
  <c r="H70" i="68" a="1"/>
  <c r="N68" i="70" a="1"/>
  <c r="H72" i="70" a="1"/>
  <c r="U66" i="70" a="1"/>
  <c r="M110" i="73" l="1"/>
  <c r="N110" i="73" s="1"/>
  <c r="K110" i="73" s="1"/>
  <c r="L111" i="73" s="1"/>
  <c r="N94" i="72"/>
  <c r="O94" i="72" s="1"/>
  <c r="L94" i="72" s="1"/>
  <c r="M95" i="72" s="1"/>
  <c r="U66" i="68"/>
  <c r="V66" i="68" s="1"/>
  <c r="S66" i="68" s="1"/>
  <c r="T67" i="68" s="1"/>
  <c r="H116" i="69"/>
  <c r="I116" i="69" s="1"/>
  <c r="F116" i="69" s="1"/>
  <c r="G117" i="69" s="1"/>
  <c r="H72" i="70"/>
  <c r="I72" i="70" s="1"/>
  <c r="F72" i="70" s="1"/>
  <c r="U66" i="70"/>
  <c r="N74" i="68"/>
  <c r="O74" i="68" s="1"/>
  <c r="L74" i="68" s="1"/>
  <c r="N68" i="14"/>
  <c r="O68" i="14" s="1"/>
  <c r="L68" i="14" s="1"/>
  <c r="M69" i="14" s="1"/>
  <c r="M113" i="33"/>
  <c r="N113" i="33" s="1"/>
  <c r="K113" i="33" s="1"/>
  <c r="L114" i="33" s="1"/>
  <c r="U115" i="14"/>
  <c r="V115" i="14" s="1"/>
  <c r="S115" i="14" s="1"/>
  <c r="T116" i="14" s="1"/>
  <c r="N68" i="70"/>
  <c r="O68" i="70" s="1"/>
  <c r="L68" i="70" s="1"/>
  <c r="H70" i="68"/>
  <c r="I70" i="68" s="1"/>
  <c r="F70" i="68" s="1"/>
  <c r="G71" i="68" s="1"/>
  <c r="G77" i="71"/>
  <c r="G88" i="73"/>
  <c r="G69" i="72"/>
  <c r="N95" i="72" a="1"/>
  <c r="N69" i="14" a="1"/>
  <c r="H117" i="69" a="1"/>
  <c r="U116" i="14" a="1"/>
  <c r="M114" i="33" a="1"/>
  <c r="H71" i="68" a="1"/>
  <c r="H69" i="72" a="1"/>
  <c r="H77" i="71" a="1"/>
  <c r="M111" i="73" a="1"/>
  <c r="H88" i="73" a="1"/>
  <c r="N95" i="72" l="1"/>
  <c r="O95" i="72" s="1"/>
  <c r="L95" i="72" s="1"/>
  <c r="M96" i="72" s="1"/>
  <c r="N69" i="14"/>
  <c r="O69" i="14" s="1"/>
  <c r="L69" i="14" s="1"/>
  <c r="M70" i="14" s="1"/>
  <c r="M111" i="73"/>
  <c r="N111" i="73" s="1"/>
  <c r="K111" i="73" s="1"/>
  <c r="L112" i="73" s="1"/>
  <c r="M114" i="33"/>
  <c r="N114" i="33" s="1"/>
  <c r="K114" i="33" s="1"/>
  <c r="L115" i="33" s="1"/>
  <c r="H71" i="68"/>
  <c r="I71" i="68" s="1"/>
  <c r="F71" i="68" s="1"/>
  <c r="G72" i="68" s="1"/>
  <c r="H88" i="73"/>
  <c r="I88" i="73" s="1"/>
  <c r="F88" i="73" s="1"/>
  <c r="G89" i="73" s="1"/>
  <c r="H117" i="69"/>
  <c r="I117" i="69" s="1"/>
  <c r="F117" i="69" s="1"/>
  <c r="G118" i="69" s="1"/>
  <c r="H77" i="71"/>
  <c r="I77" i="71" s="1"/>
  <c r="F77" i="71" s="1"/>
  <c r="U116" i="14"/>
  <c r="V116" i="14" s="1"/>
  <c r="S116" i="14" s="1"/>
  <c r="T117" i="14" s="1"/>
  <c r="H69" i="72"/>
  <c r="I69" i="72" s="1"/>
  <c r="F69" i="72" s="1"/>
  <c r="M69" i="70"/>
  <c r="G73" i="70"/>
  <c r="V66" i="70"/>
  <c r="S66" i="70" s="1"/>
  <c r="T67" i="70" s="1"/>
  <c r="M75" i="68"/>
  <c r="H72" i="68" a="1"/>
  <c r="N75" i="68" a="1"/>
  <c r="M112" i="73" a="1"/>
  <c r="H73" i="70" a="1"/>
  <c r="U117" i="14" a="1"/>
  <c r="H89" i="73" a="1"/>
  <c r="U67" i="68" a="1"/>
  <c r="M115" i="33" a="1"/>
  <c r="U67" i="70" a="1"/>
  <c r="N70" i="14" a="1"/>
  <c r="H118" i="69" a="1"/>
  <c r="N69" i="70" a="1"/>
  <c r="N96" i="72" a="1"/>
  <c r="H72" i="68" l="1"/>
  <c r="I72" i="68" s="1"/>
  <c r="F72" i="68" s="1"/>
  <c r="N70" i="14"/>
  <c r="O70" i="14" s="1"/>
  <c r="L70" i="14" s="1"/>
  <c r="M71" i="14" s="1"/>
  <c r="N96" i="72"/>
  <c r="O96" i="72" s="1"/>
  <c r="L96" i="72" s="1"/>
  <c r="M97" i="72" s="1"/>
  <c r="N69" i="70"/>
  <c r="O69" i="70" s="1"/>
  <c r="L69" i="70" s="1"/>
  <c r="M112" i="73"/>
  <c r="N112" i="73" s="1"/>
  <c r="K112" i="73" s="1"/>
  <c r="L113" i="73" s="1"/>
  <c r="H118" i="69"/>
  <c r="I118" i="69" s="1"/>
  <c r="F118" i="69" s="1"/>
  <c r="G119" i="69" s="1"/>
  <c r="H73" i="70"/>
  <c r="I73" i="70" s="1"/>
  <c r="F73" i="70" s="1"/>
  <c r="U67" i="68"/>
  <c r="V67" i="68" s="1"/>
  <c r="S67" i="68" s="1"/>
  <c r="T68" i="68" s="1"/>
  <c r="U117" i="14"/>
  <c r="V117" i="14" s="1"/>
  <c r="S117" i="14" s="1"/>
  <c r="T118" i="14" s="1"/>
  <c r="N40" i="69"/>
  <c r="K40" i="69" s="1"/>
  <c r="N75" i="68"/>
  <c r="O75" i="68" s="1"/>
  <c r="L75" i="68" s="1"/>
  <c r="M115" i="33"/>
  <c r="N115" i="33" s="1"/>
  <c r="K115" i="33" s="1"/>
  <c r="L116" i="33" s="1"/>
  <c r="U67" i="70"/>
  <c r="H89" i="73"/>
  <c r="I89" i="73" s="1"/>
  <c r="F89" i="73" s="1"/>
  <c r="G90" i="73" s="1"/>
  <c r="G78" i="71"/>
  <c r="G70" i="72"/>
  <c r="N97" i="72" a="1"/>
  <c r="U118" i="14" a="1"/>
  <c r="H78" i="71" a="1"/>
  <c r="H70" i="72" a="1"/>
  <c r="M113" i="73" a="1"/>
  <c r="H119" i="69" a="1"/>
  <c r="H90" i="73" a="1"/>
  <c r="N71" i="14" a="1"/>
  <c r="M116" i="33" a="1"/>
  <c r="M116" i="33" l="1"/>
  <c r="N116" i="33" s="1"/>
  <c r="K116" i="33" s="1"/>
  <c r="L117" i="33" s="1"/>
  <c r="N71" i="14"/>
  <c r="O71" i="14" s="1"/>
  <c r="L71" i="14" s="1"/>
  <c r="M72" i="14" s="1"/>
  <c r="H119" i="69"/>
  <c r="I119" i="69" s="1"/>
  <c r="F119" i="69" s="1"/>
  <c r="G120" i="69" s="1"/>
  <c r="M113" i="73"/>
  <c r="N113" i="73" s="1"/>
  <c r="K113" i="73" s="1"/>
  <c r="L114" i="73" s="1"/>
  <c r="U118" i="14"/>
  <c r="V118" i="14" s="1"/>
  <c r="S118" i="14" s="1"/>
  <c r="T119" i="14" s="1"/>
  <c r="H78" i="71"/>
  <c r="I78" i="71" s="1"/>
  <c r="F78" i="71" s="1"/>
  <c r="G79" i="71" s="1"/>
  <c r="N97" i="72"/>
  <c r="O97" i="72" s="1"/>
  <c r="L97" i="72" s="1"/>
  <c r="H90" i="73"/>
  <c r="I90" i="73" s="1"/>
  <c r="F90" i="73" s="1"/>
  <c r="H70" i="72"/>
  <c r="I70" i="72" s="1"/>
  <c r="F70" i="72" s="1"/>
  <c r="M70" i="70"/>
  <c r="G73" i="68"/>
  <c r="V67" i="70"/>
  <c r="S67" i="70" s="1"/>
  <c r="T68" i="70" s="1"/>
  <c r="G74" i="70"/>
  <c r="M76" i="68"/>
  <c r="L41" i="69"/>
  <c r="M114" i="73" a="1"/>
  <c r="U119" i="14" a="1"/>
  <c r="H73" i="68" a="1"/>
  <c r="U68" i="70" a="1"/>
  <c r="H120" i="69" a="1"/>
  <c r="U68" i="68" a="1"/>
  <c r="N70" i="70" a="1"/>
  <c r="H79" i="71" a="1"/>
  <c r="M117" i="33" a="1"/>
  <c r="H74" i="70" a="1"/>
  <c r="N76" i="68" a="1"/>
  <c r="N72" i="14" a="1"/>
  <c r="M41" i="69" a="1"/>
  <c r="M114" i="73" l="1"/>
  <c r="N114" i="73" s="1"/>
  <c r="K114" i="73" s="1"/>
  <c r="L115" i="73" s="1"/>
  <c r="N72" i="14"/>
  <c r="O72" i="14" s="1"/>
  <c r="L72" i="14" s="1"/>
  <c r="M73" i="14" s="1"/>
  <c r="M117" i="33"/>
  <c r="N117" i="33" s="1"/>
  <c r="K117" i="33" s="1"/>
  <c r="L118" i="33" s="1"/>
  <c r="U68" i="70"/>
  <c r="U119" i="14"/>
  <c r="V119" i="14" s="1"/>
  <c r="S119" i="14" s="1"/>
  <c r="T120" i="14" s="1"/>
  <c r="N76" i="68"/>
  <c r="O76" i="68" s="1"/>
  <c r="L76" i="68" s="1"/>
  <c r="H73" i="68"/>
  <c r="I73" i="68" s="1"/>
  <c r="F73" i="68" s="1"/>
  <c r="G74" i="68" s="1"/>
  <c r="H79" i="71"/>
  <c r="I79" i="71" s="1"/>
  <c r="F79" i="71" s="1"/>
  <c r="H74" i="70"/>
  <c r="I74" i="70" s="1"/>
  <c r="F74" i="70" s="1"/>
  <c r="H120" i="69"/>
  <c r="I120" i="69" s="1"/>
  <c r="F120" i="69" s="1"/>
  <c r="G121" i="69" s="1"/>
  <c r="M41" i="69"/>
  <c r="U68" i="68"/>
  <c r="V68" i="68" s="1"/>
  <c r="S68" i="68" s="1"/>
  <c r="T69" i="68" s="1"/>
  <c r="N70" i="70"/>
  <c r="O70" i="70" s="1"/>
  <c r="L70" i="70" s="1"/>
  <c r="G91" i="73"/>
  <c r="M98" i="72"/>
  <c r="G71" i="72"/>
  <c r="N73" i="14" a="1"/>
  <c r="N98" i="72" a="1"/>
  <c r="M115" i="73" a="1"/>
  <c r="H91" i="73" a="1"/>
  <c r="H71" i="72" a="1"/>
  <c r="M118" i="33" a="1"/>
  <c r="H121" i="69" a="1"/>
  <c r="U120" i="14" a="1"/>
  <c r="H74" i="68" a="1"/>
  <c r="N73" i="14" l="1"/>
  <c r="O73" i="14" s="1"/>
  <c r="L73" i="14" s="1"/>
  <c r="M74" i="14" s="1"/>
  <c r="M115" i="73"/>
  <c r="N115" i="73" s="1"/>
  <c r="K115" i="73" s="1"/>
  <c r="L116" i="73" s="1"/>
  <c r="H121" i="69"/>
  <c r="I121" i="69" s="1"/>
  <c r="F121" i="69" s="1"/>
  <c r="G122" i="69" s="1"/>
  <c r="H71" i="72"/>
  <c r="I71" i="72" s="1"/>
  <c r="F71" i="72" s="1"/>
  <c r="N98" i="72"/>
  <c r="O98" i="72" s="1"/>
  <c r="L98" i="72" s="1"/>
  <c r="M99" i="72" s="1"/>
  <c r="M118" i="33"/>
  <c r="N118" i="33" s="1"/>
  <c r="K118" i="33" s="1"/>
  <c r="L119" i="33" s="1"/>
  <c r="U120" i="14"/>
  <c r="V120" i="14" s="1"/>
  <c r="S120" i="14" s="1"/>
  <c r="T121" i="14" s="1"/>
  <c r="H91" i="73"/>
  <c r="I91" i="73" s="1"/>
  <c r="F91" i="73" s="1"/>
  <c r="G92" i="73" s="1"/>
  <c r="H74" i="68"/>
  <c r="I74" i="68" s="1"/>
  <c r="F74" i="68" s="1"/>
  <c r="V68" i="70"/>
  <c r="S68" i="70" s="1"/>
  <c r="T69" i="70" s="1"/>
  <c r="M71" i="70"/>
  <c r="G75" i="70"/>
  <c r="M77" i="68"/>
  <c r="G80" i="71"/>
  <c r="U69" i="68" a="1"/>
  <c r="H122" i="69" a="1"/>
  <c r="N99" i="72" a="1"/>
  <c r="H75" i="70" a="1"/>
  <c r="N71" i="70" a="1"/>
  <c r="M119" i="33" a="1"/>
  <c r="U121" i="14" a="1"/>
  <c r="M116" i="73" a="1"/>
  <c r="H92" i="73" a="1"/>
  <c r="N74" i="14" a="1"/>
  <c r="U69" i="70" a="1"/>
  <c r="H80" i="71" a="1"/>
  <c r="N77" i="68" a="1"/>
  <c r="M119" i="33" l="1"/>
  <c r="N119" i="33" s="1"/>
  <c r="K119" i="33" s="1"/>
  <c r="L120" i="33" s="1"/>
  <c r="M116" i="73"/>
  <c r="N116" i="73" s="1"/>
  <c r="K116" i="73" s="1"/>
  <c r="L117" i="73" s="1"/>
  <c r="N74" i="14"/>
  <c r="O74" i="14" s="1"/>
  <c r="L74" i="14" s="1"/>
  <c r="M75" i="14" s="1"/>
  <c r="H122" i="69"/>
  <c r="I122" i="69" s="1"/>
  <c r="F122" i="69" s="1"/>
  <c r="G123" i="69" s="1"/>
  <c r="H80" i="71"/>
  <c r="I80" i="71" s="1"/>
  <c r="F80" i="71" s="1"/>
  <c r="N99" i="72"/>
  <c r="O99" i="72" s="1"/>
  <c r="L99" i="72" s="1"/>
  <c r="U69" i="70"/>
  <c r="N71" i="70"/>
  <c r="O71" i="70" s="1"/>
  <c r="L71" i="70" s="1"/>
  <c r="H75" i="70"/>
  <c r="I75" i="70" s="1"/>
  <c r="F75" i="70" s="1"/>
  <c r="H92" i="73"/>
  <c r="I92" i="73" s="1"/>
  <c r="F92" i="73" s="1"/>
  <c r="G93" i="73" s="1"/>
  <c r="N77" i="68"/>
  <c r="O77" i="68" s="1"/>
  <c r="L77" i="68" s="1"/>
  <c r="U69" i="68"/>
  <c r="V69" i="68" s="1"/>
  <c r="S69" i="68" s="1"/>
  <c r="T70" i="68" s="1"/>
  <c r="U121" i="14"/>
  <c r="V121" i="14" s="1"/>
  <c r="S121" i="14" s="1"/>
  <c r="T122" i="14" s="1"/>
  <c r="G75" i="68"/>
  <c r="G72" i="72"/>
  <c r="U122" i="14" a="1"/>
  <c r="H93" i="73" a="1"/>
  <c r="H75" i="68" a="1"/>
  <c r="H72" i="72" a="1"/>
  <c r="M120" i="33" a="1"/>
  <c r="N75" i="14" a="1"/>
  <c r="H123" i="69" a="1"/>
  <c r="M117" i="73" a="1"/>
  <c r="M117" i="73" l="1"/>
  <c r="N117" i="73" s="1"/>
  <c r="K117" i="73" s="1"/>
  <c r="L118" i="73" s="1"/>
  <c r="N75" i="14"/>
  <c r="O75" i="14" s="1"/>
  <c r="L75" i="14" s="1"/>
  <c r="M76" i="14" s="1"/>
  <c r="H75" i="68"/>
  <c r="I75" i="68" s="1"/>
  <c r="F75" i="68" s="1"/>
  <c r="G76" i="68" s="1"/>
  <c r="H93" i="73"/>
  <c r="I93" i="73" s="1"/>
  <c r="F93" i="73" s="1"/>
  <c r="H72" i="72"/>
  <c r="I72" i="72" s="1"/>
  <c r="F72" i="72" s="1"/>
  <c r="U122" i="14"/>
  <c r="H123" i="69"/>
  <c r="I123" i="69" s="1"/>
  <c r="F123" i="69" s="1"/>
  <c r="G124" i="69" s="1"/>
  <c r="M120" i="33"/>
  <c r="N120" i="33" s="1"/>
  <c r="K120" i="33" s="1"/>
  <c r="L121" i="33" s="1"/>
  <c r="M100" i="72"/>
  <c r="M72" i="70"/>
  <c r="G76" i="70"/>
  <c r="G81" i="71"/>
  <c r="M78" i="68"/>
  <c r="V69" i="70"/>
  <c r="S69" i="70" s="1"/>
  <c r="T70" i="70" s="1"/>
  <c r="N72" i="70" a="1"/>
  <c r="H81" i="71" a="1"/>
  <c r="H76" i="70" a="1"/>
  <c r="N100" i="72" a="1"/>
  <c r="H76" i="68" a="1"/>
  <c r="U70" i="68" a="1"/>
  <c r="N76" i="14" a="1"/>
  <c r="H124" i="69" a="1"/>
  <c r="U70" i="70" a="1"/>
  <c r="M121" i="33" a="1"/>
  <c r="N78" i="68" a="1"/>
  <c r="M118" i="73" a="1"/>
  <c r="M121" i="33" l="1"/>
  <c r="N121" i="33" s="1"/>
  <c r="K121" i="33" s="1"/>
  <c r="L122" i="33" s="1"/>
  <c r="M118" i="73"/>
  <c r="N118" i="73" s="1"/>
  <c r="K118" i="73" s="1"/>
  <c r="L119" i="73" s="1"/>
  <c r="H76" i="68"/>
  <c r="I76" i="68" s="1"/>
  <c r="F76" i="68" s="1"/>
  <c r="H124" i="69"/>
  <c r="I124" i="69" s="1"/>
  <c r="F124" i="69" s="1"/>
  <c r="G125" i="69" s="1"/>
  <c r="N100" i="72"/>
  <c r="O100" i="72" s="1"/>
  <c r="L100" i="72" s="1"/>
  <c r="H76" i="70"/>
  <c r="I76" i="70" s="1"/>
  <c r="F76" i="70" s="1"/>
  <c r="H81" i="71"/>
  <c r="I81" i="71" s="1"/>
  <c r="F81" i="71" s="1"/>
  <c r="U70" i="70"/>
  <c r="N78" i="68"/>
  <c r="O78" i="68" s="1"/>
  <c r="L78" i="68" s="1"/>
  <c r="U70" i="68"/>
  <c r="V70" i="68" s="1"/>
  <c r="S70" i="68" s="1"/>
  <c r="T71" i="68" s="1"/>
  <c r="N76" i="14"/>
  <c r="O76" i="14" s="1"/>
  <c r="L76" i="14" s="1"/>
  <c r="M77" i="14" s="1"/>
  <c r="N72" i="70"/>
  <c r="O72" i="70" s="1"/>
  <c r="L72" i="70" s="1"/>
  <c r="G94" i="73"/>
  <c r="G73" i="72"/>
  <c r="H125" i="69" a="1"/>
  <c r="H94" i="73" a="1"/>
  <c r="N77" i="14" a="1"/>
  <c r="H73" i="72" a="1"/>
  <c r="M122" i="33" a="1"/>
  <c r="M119" i="73" a="1"/>
  <c r="H125" i="69" l="1"/>
  <c r="I125" i="69" s="1"/>
  <c r="F125" i="69" s="1"/>
  <c r="G126" i="69" s="1"/>
  <c r="N77" i="14"/>
  <c r="O77" i="14" s="1"/>
  <c r="L77" i="14" s="1"/>
  <c r="M78" i="14" s="1"/>
  <c r="M119" i="73"/>
  <c r="N119" i="73" s="1"/>
  <c r="K119" i="73" s="1"/>
  <c r="L120" i="73" s="1"/>
  <c r="M122" i="33"/>
  <c r="N122" i="33" s="1"/>
  <c r="K122" i="33" s="1"/>
  <c r="L123" i="33" s="1"/>
  <c r="H73" i="72"/>
  <c r="I73" i="72" s="1"/>
  <c r="F73" i="72" s="1"/>
  <c r="H94" i="73"/>
  <c r="I94" i="73" s="1"/>
  <c r="F94" i="73" s="1"/>
  <c r="G95" i="73" s="1"/>
  <c r="M73" i="70"/>
  <c r="G77" i="68"/>
  <c r="V70" i="70"/>
  <c r="S70" i="70" s="1"/>
  <c r="T71" i="70" s="1"/>
  <c r="M101" i="72"/>
  <c r="M79" i="68"/>
  <c r="G82" i="71"/>
  <c r="G77" i="70"/>
  <c r="N79" i="68" a="1"/>
  <c r="H77" i="68" a="1"/>
  <c r="H77" i="70" a="1"/>
  <c r="N78" i="14" a="1"/>
  <c r="M120" i="73" a="1"/>
  <c r="N73" i="70" a="1"/>
  <c r="U71" i="68" a="1"/>
  <c r="U71" i="70" a="1"/>
  <c r="H126" i="69" a="1"/>
  <c r="H95" i="73" a="1"/>
  <c r="H82" i="71" a="1"/>
  <c r="M123" i="33" a="1"/>
  <c r="N101" i="72" a="1"/>
  <c r="M123" i="33" l="1"/>
  <c r="N123" i="33" s="1"/>
  <c r="K123" i="33" s="1"/>
  <c r="L124" i="33" s="1"/>
  <c r="N78" i="14"/>
  <c r="O78" i="14" s="1"/>
  <c r="L78" i="14" s="1"/>
  <c r="M79" i="14" s="1"/>
  <c r="H126" i="69"/>
  <c r="I126" i="69" s="1"/>
  <c r="F126" i="69" s="1"/>
  <c r="G127" i="69" s="1"/>
  <c r="H95" i="73"/>
  <c r="I95" i="73" s="1"/>
  <c r="F95" i="73" s="1"/>
  <c r="G96" i="73" s="1"/>
  <c r="N79" i="68"/>
  <c r="O79" i="68" s="1"/>
  <c r="L79" i="68" s="1"/>
  <c r="H77" i="68"/>
  <c r="I77" i="68" s="1"/>
  <c r="F77" i="68" s="1"/>
  <c r="M120" i="73"/>
  <c r="N120" i="73" s="1"/>
  <c r="K120" i="73" s="1"/>
  <c r="L121" i="73" s="1"/>
  <c r="N101" i="72"/>
  <c r="O101" i="72" s="1"/>
  <c r="L101" i="72" s="1"/>
  <c r="M102" i="72" s="1"/>
  <c r="U71" i="70"/>
  <c r="H77" i="70"/>
  <c r="I77" i="70" s="1"/>
  <c r="F77" i="70" s="1"/>
  <c r="H82" i="71"/>
  <c r="I82" i="71" s="1"/>
  <c r="F82" i="71" s="1"/>
  <c r="G83" i="71" s="1"/>
  <c r="U71" i="68"/>
  <c r="V71" i="68" s="1"/>
  <c r="S71" i="68" s="1"/>
  <c r="T72" i="68" s="1"/>
  <c r="N73" i="70"/>
  <c r="O73" i="70" s="1"/>
  <c r="L73" i="70" s="1"/>
  <c r="G74" i="72"/>
  <c r="H127" i="69" a="1"/>
  <c r="H96" i="73" a="1"/>
  <c r="M121" i="73" a="1"/>
  <c r="H74" i="72" a="1"/>
  <c r="N102" i="72" a="1"/>
  <c r="H83" i="71" a="1"/>
  <c r="N79" i="14" a="1"/>
  <c r="M124" i="33" a="1"/>
  <c r="H96" i="73" l="1"/>
  <c r="I96" i="73" s="1"/>
  <c r="F96" i="73" s="1"/>
  <c r="M121" i="73"/>
  <c r="N121" i="73" s="1"/>
  <c r="K121" i="73" s="1"/>
  <c r="L122" i="73" s="1"/>
  <c r="N79" i="14"/>
  <c r="O79" i="14" s="1"/>
  <c r="L79" i="14" s="1"/>
  <c r="M80" i="14" s="1"/>
  <c r="M124" i="33"/>
  <c r="N124" i="33" s="1"/>
  <c r="K124" i="33" s="1"/>
  <c r="H127" i="69"/>
  <c r="I127" i="69" s="1"/>
  <c r="F127" i="69" s="1"/>
  <c r="G128" i="69" s="1"/>
  <c r="N102" i="72"/>
  <c r="O102" i="72" s="1"/>
  <c r="L102" i="72" s="1"/>
  <c r="M103" i="72" s="1"/>
  <c r="H83" i="71"/>
  <c r="I83" i="71" s="1"/>
  <c r="F83" i="71" s="1"/>
  <c r="H74" i="72"/>
  <c r="I74" i="72" s="1"/>
  <c r="F74" i="72" s="1"/>
  <c r="M74" i="70"/>
  <c r="M80" i="68"/>
  <c r="G78" i="68"/>
  <c r="V71" i="70"/>
  <c r="S71" i="70" s="1"/>
  <c r="T72" i="70" s="1"/>
  <c r="G78" i="70"/>
  <c r="U72" i="68" a="1"/>
  <c r="H78" i="70" a="1"/>
  <c r="H128" i="69" a="1"/>
  <c r="N80" i="14" a="1"/>
  <c r="N74" i="70" a="1"/>
  <c r="U72" i="70" a="1"/>
  <c r="N103" i="72" a="1"/>
  <c r="M122" i="73" a="1"/>
  <c r="N80" i="68" a="1"/>
  <c r="H78" i="68" a="1"/>
  <c r="H128" i="69" l="1"/>
  <c r="I128" i="69" s="1"/>
  <c r="F128" i="69" s="1"/>
  <c r="G129" i="69" s="1"/>
  <c r="N103" i="72"/>
  <c r="O103" i="72" s="1"/>
  <c r="L103" i="72" s="1"/>
  <c r="M104" i="72" s="1"/>
  <c r="M122" i="73"/>
  <c r="N122" i="73" s="1"/>
  <c r="K122" i="73" s="1"/>
  <c r="L123" i="73" s="1"/>
  <c r="N80" i="14"/>
  <c r="O80" i="14" s="1"/>
  <c r="L80" i="14" s="1"/>
  <c r="M81" i="14" s="1"/>
  <c r="N41" i="69"/>
  <c r="K41" i="69" s="1"/>
  <c r="H78" i="70"/>
  <c r="I78" i="70" s="1"/>
  <c r="F78" i="70" s="1"/>
  <c r="H78" i="68"/>
  <c r="I78" i="68" s="1"/>
  <c r="F78" i="68" s="1"/>
  <c r="G79" i="68" s="1"/>
  <c r="U72" i="70"/>
  <c r="U72" i="68"/>
  <c r="V72" i="68" s="1"/>
  <c r="S72" i="68" s="1"/>
  <c r="T73" i="68" s="1"/>
  <c r="N80" i="68"/>
  <c r="O80" i="68" s="1"/>
  <c r="L80" i="68" s="1"/>
  <c r="N74" i="70"/>
  <c r="O74" i="70" s="1"/>
  <c r="L74" i="70" s="1"/>
  <c r="L125" i="33"/>
  <c r="G84" i="71"/>
  <c r="G97" i="73"/>
  <c r="G75" i="72"/>
  <c r="N104" i="72" a="1"/>
  <c r="H75" i="72" a="1"/>
  <c r="H129" i="69" a="1"/>
  <c r="M123" i="73" a="1"/>
  <c r="H97" i="73" a="1"/>
  <c r="N81" i="14" a="1"/>
  <c r="H79" i="68" a="1"/>
  <c r="H84" i="71" a="1"/>
  <c r="M125" i="33" a="1"/>
  <c r="N104" i="72" l="1"/>
  <c r="O104" i="72" s="1"/>
  <c r="L104" i="72" s="1"/>
  <c r="M105" i="72" s="1"/>
  <c r="H129" i="69"/>
  <c r="I129" i="69" s="1"/>
  <c r="F129" i="69" s="1"/>
  <c r="G130" i="69" s="1"/>
  <c r="M123" i="73"/>
  <c r="N123" i="73" s="1"/>
  <c r="K123" i="73" s="1"/>
  <c r="L124" i="73" s="1"/>
  <c r="H84" i="71"/>
  <c r="I84" i="71" s="1"/>
  <c r="F84" i="71" s="1"/>
  <c r="H75" i="72"/>
  <c r="I75" i="72" s="1"/>
  <c r="F75" i="72" s="1"/>
  <c r="G76" i="72" s="1"/>
  <c r="M125" i="33"/>
  <c r="N125" i="33" s="1"/>
  <c r="K125" i="33" s="1"/>
  <c r="N81" i="14"/>
  <c r="O81" i="14" s="1"/>
  <c r="L81" i="14" s="1"/>
  <c r="M82" i="14" s="1"/>
  <c r="H97" i="73"/>
  <c r="I97" i="73" s="1"/>
  <c r="F97" i="73" s="1"/>
  <c r="G98" i="73" s="1"/>
  <c r="H79" i="68"/>
  <c r="I79" i="68" s="1"/>
  <c r="F79" i="68" s="1"/>
  <c r="G80" i="68" s="1"/>
  <c r="M75" i="70"/>
  <c r="V72" i="70"/>
  <c r="S72" i="70" s="1"/>
  <c r="T73" i="70" s="1"/>
  <c r="M81" i="68"/>
  <c r="G79" i="70"/>
  <c r="L42" i="69"/>
  <c r="U73" i="70" a="1"/>
  <c r="N75" i="70" a="1"/>
  <c r="H98" i="73" a="1"/>
  <c r="H79" i="70" a="1"/>
  <c r="N81" i="68" a="1"/>
  <c r="U73" i="68" a="1"/>
  <c r="N105" i="72" a="1"/>
  <c r="H130" i="69" a="1"/>
  <c r="M124" i="73" a="1"/>
  <c r="H80" i="68" a="1"/>
  <c r="H76" i="72" a="1"/>
  <c r="N82" i="14" a="1"/>
  <c r="M42" i="69" a="1"/>
  <c r="N82" i="14" l="1"/>
  <c r="O82" i="14" s="1"/>
  <c r="L82" i="14" s="1"/>
  <c r="M83" i="14" s="1"/>
  <c r="H80" i="68"/>
  <c r="I80" i="68" s="1"/>
  <c r="F80" i="68" s="1"/>
  <c r="H130" i="69"/>
  <c r="I130" i="69" s="1"/>
  <c r="F130" i="69" s="1"/>
  <c r="G131" i="69" s="1"/>
  <c r="N105" i="72"/>
  <c r="O105" i="72" s="1"/>
  <c r="L105" i="72" s="1"/>
  <c r="M106" i="72" s="1"/>
  <c r="M124" i="73"/>
  <c r="N124" i="73" s="1"/>
  <c r="K124" i="73" s="1"/>
  <c r="L125" i="73" s="1"/>
  <c r="M42" i="69"/>
  <c r="U73" i="68"/>
  <c r="V73" i="68" s="1"/>
  <c r="S73" i="68" s="1"/>
  <c r="T74" i="68" s="1"/>
  <c r="N81" i="68"/>
  <c r="O81" i="68" s="1"/>
  <c r="L81" i="68" s="1"/>
  <c r="U73" i="70"/>
  <c r="H76" i="72"/>
  <c r="I76" i="72" s="1"/>
  <c r="F76" i="72" s="1"/>
  <c r="H98" i="73"/>
  <c r="I98" i="73" s="1"/>
  <c r="F98" i="73" s="1"/>
  <c r="G99" i="73" s="1"/>
  <c r="H79" i="70"/>
  <c r="I79" i="70" s="1"/>
  <c r="F79" i="70" s="1"/>
  <c r="G80" i="70" s="1"/>
  <c r="N75" i="70"/>
  <c r="O75" i="70" s="1"/>
  <c r="L75" i="70" s="1"/>
  <c r="L126" i="33"/>
  <c r="G85" i="71"/>
  <c r="M125" i="73" a="1"/>
  <c r="N83" i="14" a="1"/>
  <c r="H85" i="71" a="1"/>
  <c r="H131" i="69" a="1"/>
  <c r="N106" i="72" a="1"/>
  <c r="H80" i="70" a="1"/>
  <c r="H99" i="73" a="1"/>
  <c r="M126" i="33" a="1"/>
  <c r="H99" i="73" l="1"/>
  <c r="I99" i="73" s="1"/>
  <c r="F99" i="73" s="1"/>
  <c r="N106" i="72"/>
  <c r="M125" i="73"/>
  <c r="N125" i="73" s="1"/>
  <c r="K125" i="73" s="1"/>
  <c r="L126" i="73" s="1"/>
  <c r="N83" i="14"/>
  <c r="O83" i="14" s="1"/>
  <c r="L83" i="14" s="1"/>
  <c r="M84" i="14" s="1"/>
  <c r="H80" i="70"/>
  <c r="I80" i="70" s="1"/>
  <c r="F80" i="70" s="1"/>
  <c r="H131" i="69"/>
  <c r="I131" i="69" s="1"/>
  <c r="F131" i="69" s="1"/>
  <c r="G132" i="69" s="1"/>
  <c r="H85" i="71"/>
  <c r="I85" i="71" s="1"/>
  <c r="F85" i="71" s="1"/>
  <c r="M126" i="33"/>
  <c r="N126" i="33" s="1"/>
  <c r="K126" i="33" s="1"/>
  <c r="M76" i="70"/>
  <c r="V73" i="70"/>
  <c r="S73" i="70" s="1"/>
  <c r="T74" i="70" s="1"/>
  <c r="G81" i="68"/>
  <c r="G77" i="72"/>
  <c r="M82" i="68"/>
  <c r="H77" i="72" a="1"/>
  <c r="M126" i="73" a="1"/>
  <c r="N76" i="70" a="1"/>
  <c r="U74" i="70" a="1"/>
  <c r="U74" i="68" a="1"/>
  <c r="N82" i="68" a="1"/>
  <c r="H132" i="69" a="1"/>
  <c r="N84" i="14" a="1"/>
  <c r="H81" i="68" a="1"/>
  <c r="M126" i="73" l="1"/>
  <c r="N126" i="73" s="1"/>
  <c r="K126" i="73" s="1"/>
  <c r="L127" i="73" s="1"/>
  <c r="N42" i="69"/>
  <c r="K42" i="69" s="1"/>
  <c r="H81" i="68"/>
  <c r="I81" i="68" s="1"/>
  <c r="F81" i="68" s="1"/>
  <c r="H132" i="69"/>
  <c r="I132" i="69" s="1"/>
  <c r="F132" i="69" s="1"/>
  <c r="G133" i="69" s="1"/>
  <c r="U74" i="68"/>
  <c r="V74" i="68" s="1"/>
  <c r="S74" i="68" s="1"/>
  <c r="T75" i="68" s="1"/>
  <c r="N82" i="68"/>
  <c r="O82" i="68" s="1"/>
  <c r="L82" i="68" s="1"/>
  <c r="U74" i="70"/>
  <c r="N76" i="70"/>
  <c r="O76" i="70" s="1"/>
  <c r="L76" i="70" s="1"/>
  <c r="H77" i="72"/>
  <c r="I77" i="72" s="1"/>
  <c r="F77" i="72" s="1"/>
  <c r="N84" i="14"/>
  <c r="O84" i="14" s="1"/>
  <c r="L84" i="14" s="1"/>
  <c r="M85" i="14" s="1"/>
  <c r="G81" i="70"/>
  <c r="L127" i="33"/>
  <c r="G86" i="71"/>
  <c r="G100" i="73"/>
  <c r="H133" i="69" a="1"/>
  <c r="N85" i="14" a="1"/>
  <c r="M127" i="73" a="1"/>
  <c r="H81" i="70" a="1"/>
  <c r="M127" i="33" a="1"/>
  <c r="H86" i="71" a="1"/>
  <c r="H100" i="73" a="1"/>
  <c r="N85" i="14" l="1"/>
  <c r="O85" i="14" s="1"/>
  <c r="L85" i="14" s="1"/>
  <c r="M86" i="14" s="1"/>
  <c r="M127" i="73"/>
  <c r="N127" i="73" s="1"/>
  <c r="K127" i="73" s="1"/>
  <c r="L128" i="73" s="1"/>
  <c r="H86" i="71"/>
  <c r="I86" i="71" s="1"/>
  <c r="F86" i="71" s="1"/>
  <c r="H133" i="69"/>
  <c r="I133" i="69" s="1"/>
  <c r="F133" i="69" s="1"/>
  <c r="G134" i="69" s="1"/>
  <c r="M127" i="33"/>
  <c r="N127" i="33" s="1"/>
  <c r="K127" i="33" s="1"/>
  <c r="H100" i="73"/>
  <c r="I100" i="73" s="1"/>
  <c r="F100" i="73" s="1"/>
  <c r="G101" i="73" s="1"/>
  <c r="H81" i="70"/>
  <c r="I81" i="70" s="1"/>
  <c r="F81" i="70" s="1"/>
  <c r="G82" i="70" s="1"/>
  <c r="V74" i="70"/>
  <c r="S74" i="70" s="1"/>
  <c r="T75" i="70" s="1"/>
  <c r="G82" i="68"/>
  <c r="M83" i="68"/>
  <c r="G78" i="72"/>
  <c r="L43" i="69"/>
  <c r="M77" i="70"/>
  <c r="H78" i="72" a="1"/>
  <c r="H82" i="68" a="1"/>
  <c r="M43" i="69" a="1"/>
  <c r="N77" i="70" a="1"/>
  <c r="N83" i="68" a="1"/>
  <c r="U75" i="68" a="1"/>
  <c r="N86" i="14" a="1"/>
  <c r="H82" i="70" a="1"/>
  <c r="M128" i="73" a="1"/>
  <c r="U75" i="70" a="1"/>
  <c r="H101" i="73" a="1"/>
  <c r="H134" i="69" a="1"/>
  <c r="H134" i="69" l="1"/>
  <c r="I134" i="69" s="1"/>
  <c r="F134" i="69" s="1"/>
  <c r="G135" i="69" s="1"/>
  <c r="M128" i="73"/>
  <c r="N128" i="73" s="1"/>
  <c r="K128" i="73" s="1"/>
  <c r="L129" i="73" s="1"/>
  <c r="N86" i="14"/>
  <c r="O86" i="14" s="1"/>
  <c r="L86" i="14" s="1"/>
  <c r="M87" i="14" s="1"/>
  <c r="M43" i="69"/>
  <c r="H82" i="68"/>
  <c r="I82" i="68" s="1"/>
  <c r="F82" i="68" s="1"/>
  <c r="G83" i="68" s="1"/>
  <c r="H78" i="72"/>
  <c r="I78" i="72" s="1"/>
  <c r="F78" i="72" s="1"/>
  <c r="U75" i="68"/>
  <c r="V75" i="68" s="1"/>
  <c r="S75" i="68" s="1"/>
  <c r="T76" i="68" s="1"/>
  <c r="N77" i="70"/>
  <c r="O77" i="70" s="1"/>
  <c r="L77" i="70" s="1"/>
  <c r="U75" i="70"/>
  <c r="H101" i="73"/>
  <c r="I101" i="73" s="1"/>
  <c r="F101" i="73" s="1"/>
  <c r="G102" i="73" s="1"/>
  <c r="N83" i="68"/>
  <c r="O83" i="68" s="1"/>
  <c r="L83" i="68" s="1"/>
  <c r="H82" i="70"/>
  <c r="I82" i="70" s="1"/>
  <c r="F82" i="70" s="1"/>
  <c r="G83" i="70" s="1"/>
  <c r="L128" i="33"/>
  <c r="G87" i="71"/>
  <c r="H83" i="68" a="1"/>
  <c r="H83" i="70" a="1"/>
  <c r="N87" i="14" a="1"/>
  <c r="M128" i="33" a="1"/>
  <c r="H102" i="73" a="1"/>
  <c r="H87" i="71" a="1"/>
  <c r="H135" i="69" a="1"/>
  <c r="M129" i="73" a="1"/>
  <c r="H83" i="70" l="1"/>
  <c r="I83" i="70" s="1"/>
  <c r="F83" i="70" s="1"/>
  <c r="M129" i="73"/>
  <c r="N129" i="73" s="1"/>
  <c r="K129" i="73" s="1"/>
  <c r="L130" i="73" s="1"/>
  <c r="H135" i="69"/>
  <c r="I135" i="69" s="1"/>
  <c r="F135" i="69" s="1"/>
  <c r="G136" i="69" s="1"/>
  <c r="N87" i="14"/>
  <c r="O87" i="14" s="1"/>
  <c r="L87" i="14" s="1"/>
  <c r="M88" i="14" s="1"/>
  <c r="H87" i="71"/>
  <c r="I87" i="71" s="1"/>
  <c r="F87" i="71" s="1"/>
  <c r="G88" i="71" s="1"/>
  <c r="H83" i="68"/>
  <c r="I83" i="68" s="1"/>
  <c r="F83" i="68" s="1"/>
  <c r="M128" i="33"/>
  <c r="N128" i="33" s="1"/>
  <c r="K128" i="33" s="1"/>
  <c r="H102" i="73"/>
  <c r="I102" i="73" s="1"/>
  <c r="F102" i="73" s="1"/>
  <c r="V75" i="70"/>
  <c r="S75" i="70" s="1"/>
  <c r="T76" i="70" s="1"/>
  <c r="G79" i="72"/>
  <c r="M84" i="68"/>
  <c r="M78" i="70"/>
  <c r="H88" i="71" a="1"/>
  <c r="U76" i="68" a="1"/>
  <c r="N84" i="68" a="1"/>
  <c r="H136" i="69" a="1"/>
  <c r="U76" i="70" a="1"/>
  <c r="N78" i="70" a="1"/>
  <c r="N88" i="14" a="1"/>
  <c r="H79" i="72" a="1"/>
  <c r="M130" i="73" a="1"/>
  <c r="N88" i="14" l="1"/>
  <c r="O88" i="14" s="1"/>
  <c r="L88" i="14" s="1"/>
  <c r="M89" i="14" s="1"/>
  <c r="H136" i="69"/>
  <c r="I136" i="69" s="1"/>
  <c r="F136" i="69" s="1"/>
  <c r="G137" i="69" s="1"/>
  <c r="N84" i="68"/>
  <c r="O84" i="68" s="1"/>
  <c r="L84" i="68" s="1"/>
  <c r="H88" i="71"/>
  <c r="I88" i="71" s="1"/>
  <c r="F88" i="71" s="1"/>
  <c r="M130" i="73"/>
  <c r="N130" i="73" s="1"/>
  <c r="K130" i="73" s="1"/>
  <c r="L131" i="73" s="1"/>
  <c r="H79" i="72"/>
  <c r="I79" i="72" s="1"/>
  <c r="F79" i="72" s="1"/>
  <c r="N78" i="70"/>
  <c r="O78" i="70" s="1"/>
  <c r="L78" i="70" s="1"/>
  <c r="U76" i="68"/>
  <c r="V76" i="68" s="1"/>
  <c r="S76" i="68" s="1"/>
  <c r="T77" i="68" s="1"/>
  <c r="U76" i="70"/>
  <c r="G103" i="73"/>
  <c r="L129" i="33"/>
  <c r="G84" i="70"/>
  <c r="G84" i="68"/>
  <c r="H103" i="73" a="1"/>
  <c r="M131" i="73" a="1"/>
  <c r="M129" i="33" a="1"/>
  <c r="H84" i="70" a="1"/>
  <c r="H84" i="68" a="1"/>
  <c r="N89" i="14" a="1"/>
  <c r="H137" i="69" a="1"/>
  <c r="H137" i="69" l="1"/>
  <c r="I137" i="69" s="1"/>
  <c r="F137" i="69" s="1"/>
  <c r="G138" i="69" s="1"/>
  <c r="M131" i="73"/>
  <c r="N131" i="73" s="1"/>
  <c r="K131" i="73" s="1"/>
  <c r="L132" i="73" s="1"/>
  <c r="N89" i="14"/>
  <c r="O89" i="14" s="1"/>
  <c r="L89" i="14" s="1"/>
  <c r="M90" i="14" s="1"/>
  <c r="H103" i="73"/>
  <c r="I103" i="73" s="1"/>
  <c r="F103" i="73" s="1"/>
  <c r="G104" i="73" s="1"/>
  <c r="H84" i="70"/>
  <c r="I84" i="70" s="1"/>
  <c r="F84" i="70" s="1"/>
  <c r="M129" i="33"/>
  <c r="N129" i="33" s="1"/>
  <c r="K129" i="33" s="1"/>
  <c r="N43" i="69"/>
  <c r="K43" i="69" s="1"/>
  <c r="H84" i="68"/>
  <c r="I84" i="68" s="1"/>
  <c r="F84" i="68" s="1"/>
  <c r="G85" i="68" s="1"/>
  <c r="V76" i="70"/>
  <c r="S76" i="70" s="1"/>
  <c r="T77" i="70" s="1"/>
  <c r="M85" i="68"/>
  <c r="G80" i="72"/>
  <c r="M79" i="70"/>
  <c r="G89" i="71"/>
  <c r="U77" i="68" a="1"/>
  <c r="H80" i="72" a="1"/>
  <c r="H104" i="73" a="1"/>
  <c r="N90" i="14" a="1"/>
  <c r="U77" i="70" a="1"/>
  <c r="N85" i="68" a="1"/>
  <c r="H85" i="68" a="1"/>
  <c r="N79" i="70" a="1"/>
  <c r="H89" i="71" a="1"/>
  <c r="H138" i="69" a="1"/>
  <c r="M132" i="73" a="1"/>
  <c r="M132" i="73" l="1"/>
  <c r="N132" i="73" s="1"/>
  <c r="K132" i="73" s="1"/>
  <c r="L133" i="73" s="1"/>
  <c r="H138" i="69"/>
  <c r="I138" i="69" s="1"/>
  <c r="F138" i="69" s="1"/>
  <c r="G139" i="69" s="1"/>
  <c r="N85" i="68"/>
  <c r="O85" i="68" s="1"/>
  <c r="L85" i="68" s="1"/>
  <c r="N79" i="70"/>
  <c r="O79" i="70" s="1"/>
  <c r="L79" i="70" s="1"/>
  <c r="U77" i="70"/>
  <c r="N90" i="14"/>
  <c r="O90" i="14" s="1"/>
  <c r="L90" i="14" s="1"/>
  <c r="M91" i="14" s="1"/>
  <c r="H85" i="68"/>
  <c r="I85" i="68" s="1"/>
  <c r="F85" i="68" s="1"/>
  <c r="H104" i="73"/>
  <c r="I104" i="73" s="1"/>
  <c r="F104" i="73" s="1"/>
  <c r="G105" i="73" s="1"/>
  <c r="U77" i="68"/>
  <c r="V77" i="68" s="1"/>
  <c r="S77" i="68" s="1"/>
  <c r="T78" i="68" s="1"/>
  <c r="H80" i="72"/>
  <c r="I80" i="72" s="1"/>
  <c r="F80" i="72" s="1"/>
  <c r="H89" i="71"/>
  <c r="I89" i="71" s="1"/>
  <c r="F89" i="71" s="1"/>
  <c r="L130" i="33"/>
  <c r="G85" i="70"/>
  <c r="L44" i="69"/>
  <c r="N91" i="14" a="1"/>
  <c r="H139" i="69" a="1"/>
  <c r="H105" i="73" a="1"/>
  <c r="H85" i="70" a="1"/>
  <c r="M130" i="33" a="1"/>
  <c r="M133" i="73" a="1"/>
  <c r="M44" i="69" a="1"/>
  <c r="H105" i="73" l="1"/>
  <c r="I105" i="73" s="1"/>
  <c r="F105" i="73" s="1"/>
  <c r="H139" i="69"/>
  <c r="I139" i="69" s="1"/>
  <c r="F139" i="69" s="1"/>
  <c r="G140" i="69" s="1"/>
  <c r="M133" i="73"/>
  <c r="N133" i="73" s="1"/>
  <c r="K133" i="73" s="1"/>
  <c r="L134" i="73" s="1"/>
  <c r="M130" i="33"/>
  <c r="N130" i="33" s="1"/>
  <c r="K130" i="33" s="1"/>
  <c r="N91" i="14"/>
  <c r="O91" i="14" s="1"/>
  <c r="L91" i="14" s="1"/>
  <c r="M92" i="14" s="1"/>
  <c r="M44" i="69"/>
  <c r="H85" i="70"/>
  <c r="I85" i="70" s="1"/>
  <c r="F85" i="70" s="1"/>
  <c r="M80" i="70"/>
  <c r="G86" i="68"/>
  <c r="M86" i="68"/>
  <c r="G90" i="71"/>
  <c r="G81" i="72"/>
  <c r="V77" i="70"/>
  <c r="S77" i="70" s="1"/>
  <c r="T78" i="70" s="1"/>
  <c r="M134" i="73" a="1"/>
  <c r="U78" i="68" a="1"/>
  <c r="H90" i="71" a="1"/>
  <c r="H81" i="72" a="1"/>
  <c r="N92" i="14" a="1"/>
  <c r="H140" i="69" a="1"/>
  <c r="N86" i="68" a="1"/>
  <c r="H86" i="68" a="1"/>
  <c r="N80" i="70" a="1"/>
  <c r="U78" i="70" a="1"/>
  <c r="H140" i="69" l="1"/>
  <c r="I140" i="69" s="1"/>
  <c r="F140" i="69" s="1"/>
  <c r="G141" i="69" s="1"/>
  <c r="N92" i="14"/>
  <c r="O92" i="14" s="1"/>
  <c r="L92" i="14" s="1"/>
  <c r="M93" i="14" s="1"/>
  <c r="M134" i="73"/>
  <c r="N134" i="73" s="1"/>
  <c r="K134" i="73" s="1"/>
  <c r="L135" i="73" s="1"/>
  <c r="H86" i="68"/>
  <c r="I86" i="68" s="1"/>
  <c r="F86" i="68" s="1"/>
  <c r="H90" i="71"/>
  <c r="I90" i="71" s="1"/>
  <c r="F90" i="71" s="1"/>
  <c r="N80" i="70"/>
  <c r="O80" i="70" s="1"/>
  <c r="L80" i="70" s="1"/>
  <c r="U78" i="68"/>
  <c r="V78" i="68" s="1"/>
  <c r="S78" i="68" s="1"/>
  <c r="T79" i="68" s="1"/>
  <c r="N86" i="68"/>
  <c r="O86" i="68" s="1"/>
  <c r="L86" i="68" s="1"/>
  <c r="U78" i="70"/>
  <c r="H81" i="72"/>
  <c r="I81" i="72" s="1"/>
  <c r="F81" i="72" s="1"/>
  <c r="L131" i="33"/>
  <c r="G106" i="73"/>
  <c r="G86" i="70"/>
  <c r="M135" i="73" a="1"/>
  <c r="H86" i="70" a="1"/>
  <c r="H141" i="69" a="1"/>
  <c r="H106" i="73" a="1"/>
  <c r="M131" i="33" a="1"/>
  <c r="N93" i="14" a="1"/>
  <c r="N93" i="14" l="1"/>
  <c r="O93" i="14" s="1"/>
  <c r="L93" i="14" s="1"/>
  <c r="M94" i="14" s="1"/>
  <c r="H141" i="69"/>
  <c r="I141" i="69" s="1"/>
  <c r="F141" i="69" s="1"/>
  <c r="G142" i="69" s="1"/>
  <c r="M135" i="73"/>
  <c r="N135" i="73" s="1"/>
  <c r="K135" i="73" s="1"/>
  <c r="L136" i="73" s="1"/>
  <c r="H106" i="73"/>
  <c r="I106" i="73" s="1"/>
  <c r="F106" i="73" s="1"/>
  <c r="G107" i="73" s="1"/>
  <c r="H86" i="70"/>
  <c r="I86" i="70" s="1"/>
  <c r="F86" i="70" s="1"/>
  <c r="M131" i="33"/>
  <c r="N131" i="33" s="1"/>
  <c r="K131" i="33" s="1"/>
  <c r="V78" i="70"/>
  <c r="S78" i="70" s="1"/>
  <c r="T79" i="70" s="1"/>
  <c r="M81" i="70"/>
  <c r="G82" i="72"/>
  <c r="M87" i="68"/>
  <c r="G91" i="71"/>
  <c r="G87" i="68"/>
  <c r="N87" i="68" a="1"/>
  <c r="U79" i="70" a="1"/>
  <c r="U79" i="68" a="1"/>
  <c r="N81" i="70" a="1"/>
  <c r="H107" i="73" a="1"/>
  <c r="H91" i="71" a="1"/>
  <c r="N94" i="14" a="1"/>
  <c r="H82" i="72" a="1"/>
  <c r="M136" i="73" a="1"/>
  <c r="H87" i="68" a="1"/>
  <c r="H142" i="69" a="1"/>
  <c r="H142" i="69" l="1"/>
  <c r="I142" i="69" s="1"/>
  <c r="F142" i="69" s="1"/>
  <c r="G143" i="69" s="1"/>
  <c r="N94" i="14"/>
  <c r="O94" i="14" s="1"/>
  <c r="L94" i="14" s="1"/>
  <c r="M95" i="14" s="1"/>
  <c r="H82" i="72"/>
  <c r="I82" i="72" s="1"/>
  <c r="F82" i="72" s="1"/>
  <c r="H91" i="71"/>
  <c r="I91" i="71" s="1"/>
  <c r="F91" i="71" s="1"/>
  <c r="G92" i="71" s="1"/>
  <c r="N81" i="70"/>
  <c r="O81" i="70" s="1"/>
  <c r="L81" i="70" s="1"/>
  <c r="N87" i="68"/>
  <c r="O87" i="68" s="1"/>
  <c r="L87" i="68" s="1"/>
  <c r="H107" i="73"/>
  <c r="I107" i="73" s="1"/>
  <c r="F107" i="73" s="1"/>
  <c r="G108" i="73" s="1"/>
  <c r="M136" i="73"/>
  <c r="N136" i="73" s="1"/>
  <c r="K136" i="73" s="1"/>
  <c r="L137" i="73" s="1"/>
  <c r="U79" i="68"/>
  <c r="V79" i="68" s="1"/>
  <c r="S79" i="68" s="1"/>
  <c r="T80" i="68" s="1"/>
  <c r="N44" i="69"/>
  <c r="K44" i="69" s="1"/>
  <c r="H87" i="68"/>
  <c r="I87" i="68" s="1"/>
  <c r="F87" i="68" s="1"/>
  <c r="G88" i="68" s="1"/>
  <c r="U79" i="70"/>
  <c r="L132" i="33"/>
  <c r="G87" i="70"/>
  <c r="N95" i="14" a="1"/>
  <c r="H88" i="68" a="1"/>
  <c r="M137" i="73" a="1"/>
  <c r="M132" i="33" a="1"/>
  <c r="H143" i="69" a="1"/>
  <c r="H87" i="70" a="1"/>
  <c r="H92" i="71" a="1"/>
  <c r="H108" i="73" a="1"/>
  <c r="M137" i="73" l="1"/>
  <c r="N137" i="73" s="1"/>
  <c r="K137" i="73" s="1"/>
  <c r="L138" i="73" s="1"/>
  <c r="N95" i="14"/>
  <c r="O95" i="14" s="1"/>
  <c r="L95" i="14" s="1"/>
  <c r="M96" i="14" s="1"/>
  <c r="H143" i="69"/>
  <c r="I143" i="69" s="1"/>
  <c r="F143" i="69" s="1"/>
  <c r="G144" i="69" s="1"/>
  <c r="M132" i="33"/>
  <c r="N132" i="33" s="1"/>
  <c r="K132" i="33" s="1"/>
  <c r="H108" i="73"/>
  <c r="I108" i="73" s="1"/>
  <c r="F108" i="73" s="1"/>
  <c r="H87" i="70"/>
  <c r="I87" i="70" s="1"/>
  <c r="F87" i="70" s="1"/>
  <c r="H88" i="68"/>
  <c r="I88" i="68" s="1"/>
  <c r="F88" i="68" s="1"/>
  <c r="H92" i="71"/>
  <c r="I92" i="71" s="1"/>
  <c r="F92" i="71" s="1"/>
  <c r="G93" i="71" s="1"/>
  <c r="M82" i="70"/>
  <c r="V79" i="70"/>
  <c r="S79" i="70" s="1"/>
  <c r="T80" i="70" s="1"/>
  <c r="L45" i="69"/>
  <c r="G83" i="72"/>
  <c r="M88" i="68"/>
  <c r="U80" i="68" a="1"/>
  <c r="M138" i="73" a="1"/>
  <c r="M45" i="69" a="1"/>
  <c r="N96" i="14" a="1"/>
  <c r="H144" i="69" a="1"/>
  <c r="H93" i="71" a="1"/>
  <c r="N82" i="70" a="1"/>
  <c r="U80" i="70" a="1"/>
  <c r="H83" i="72" a="1"/>
  <c r="N88" i="68" a="1"/>
  <c r="H93" i="71" l="1"/>
  <c r="I93" i="71" s="1"/>
  <c r="F93" i="71" s="1"/>
  <c r="N96" i="14"/>
  <c r="O96" i="14" s="1"/>
  <c r="L96" i="14" s="1"/>
  <c r="M97" i="14" s="1"/>
  <c r="M138" i="73"/>
  <c r="N138" i="73" s="1"/>
  <c r="K138" i="73" s="1"/>
  <c r="L139" i="73" s="1"/>
  <c r="M45" i="69"/>
  <c r="N45" i="69" s="1"/>
  <c r="K45" i="69" s="1"/>
  <c r="N88" i="68"/>
  <c r="O88" i="68" s="1"/>
  <c r="L88" i="68" s="1"/>
  <c r="M89" i="68" s="1"/>
  <c r="U80" i="70"/>
  <c r="U80" i="68"/>
  <c r="V80" i="68" s="1"/>
  <c r="S80" i="68" s="1"/>
  <c r="T81" i="68" s="1"/>
  <c r="H144" i="69"/>
  <c r="I144" i="69" s="1"/>
  <c r="F144" i="69" s="1"/>
  <c r="G145" i="69" s="1"/>
  <c r="H83" i="72"/>
  <c r="I83" i="72" s="1"/>
  <c r="F83" i="72" s="1"/>
  <c r="N82" i="70"/>
  <c r="O82" i="70" s="1"/>
  <c r="L82" i="70" s="1"/>
  <c r="L133" i="33"/>
  <c r="G89" i="68"/>
  <c r="G109" i="73"/>
  <c r="G88" i="70"/>
  <c r="N89" i="68" a="1"/>
  <c r="M139" i="73" a="1"/>
  <c r="H89" i="68" a="1"/>
  <c r="H88" i="70" a="1"/>
  <c r="H145" i="69" a="1"/>
  <c r="N97" i="14" a="1"/>
  <c r="M133" i="33" a="1"/>
  <c r="H109" i="73" a="1"/>
  <c r="H145" i="69" l="1"/>
  <c r="I145" i="69" s="1"/>
  <c r="F145" i="69" s="1"/>
  <c r="G146" i="69" s="1"/>
  <c r="N97" i="14"/>
  <c r="O97" i="14" s="1"/>
  <c r="L97" i="14" s="1"/>
  <c r="M98" i="14" s="1"/>
  <c r="M139" i="73"/>
  <c r="N139" i="73" s="1"/>
  <c r="K139" i="73" s="1"/>
  <c r="L140" i="73" s="1"/>
  <c r="H88" i="70"/>
  <c r="I88" i="70" s="1"/>
  <c r="F88" i="70" s="1"/>
  <c r="H89" i="68"/>
  <c r="I89" i="68" s="1"/>
  <c r="F89" i="68" s="1"/>
  <c r="N89" i="68"/>
  <c r="O89" i="68" s="1"/>
  <c r="L89" i="68" s="1"/>
  <c r="M133" i="33"/>
  <c r="N133" i="33" s="1"/>
  <c r="K133" i="33" s="1"/>
  <c r="H109" i="73"/>
  <c r="I109" i="73" s="1"/>
  <c r="F109" i="73" s="1"/>
  <c r="G110" i="73" s="1"/>
  <c r="G94" i="71"/>
  <c r="G84" i="72"/>
  <c r="M83" i="70"/>
  <c r="V80" i="70"/>
  <c r="S80" i="70" s="1"/>
  <c r="T81" i="70" s="1"/>
  <c r="L46" i="69"/>
  <c r="M140" i="73" a="1"/>
  <c r="U81" i="70" a="1"/>
  <c r="N83" i="70" a="1"/>
  <c r="H94" i="71" a="1"/>
  <c r="U81" i="68" a="1"/>
  <c r="M46" i="69" a="1"/>
  <c r="H110" i="73" a="1"/>
  <c r="N98" i="14" a="1"/>
  <c r="H84" i="72" a="1"/>
  <c r="H146" i="69" a="1"/>
  <c r="N98" i="14" l="1"/>
  <c r="O98" i="14" s="1"/>
  <c r="L98" i="14" s="1"/>
  <c r="M99" i="14" s="1"/>
  <c r="H146" i="69"/>
  <c r="I146" i="69" s="1"/>
  <c r="F146" i="69" s="1"/>
  <c r="G147" i="69" s="1"/>
  <c r="M140" i="73"/>
  <c r="N140" i="73" s="1"/>
  <c r="K140" i="73" s="1"/>
  <c r="L141" i="73" s="1"/>
  <c r="H94" i="71"/>
  <c r="I94" i="71" s="1"/>
  <c r="F94" i="71" s="1"/>
  <c r="N83" i="70"/>
  <c r="O83" i="70" s="1"/>
  <c r="L83" i="70" s="1"/>
  <c r="U81" i="70"/>
  <c r="H110" i="73"/>
  <c r="I110" i="73" s="1"/>
  <c r="F110" i="73" s="1"/>
  <c r="G111" i="73" s="1"/>
  <c r="M46" i="69"/>
  <c r="U81" i="68"/>
  <c r="V81" i="68" s="1"/>
  <c r="S81" i="68" s="1"/>
  <c r="T82" i="68" s="1"/>
  <c r="H84" i="72"/>
  <c r="I84" i="72" s="1"/>
  <c r="F84" i="72" s="1"/>
  <c r="L134" i="33"/>
  <c r="M90" i="68"/>
  <c r="G90" i="68"/>
  <c r="G89" i="70"/>
  <c r="H90" i="68" a="1"/>
  <c r="M141" i="73" a="1"/>
  <c r="M134" i="33" a="1"/>
  <c r="H147" i="69" a="1"/>
  <c r="H111" i="73" a="1"/>
  <c r="H89" i="70" a="1"/>
  <c r="N90" i="68" a="1"/>
  <c r="N99" i="14" a="1"/>
  <c r="H111" i="73" l="1"/>
  <c r="I111" i="73" s="1"/>
  <c r="F111" i="73" s="1"/>
  <c r="N99" i="14"/>
  <c r="O99" i="14" s="1"/>
  <c r="L99" i="14" s="1"/>
  <c r="M100" i="14" s="1"/>
  <c r="H89" i="70"/>
  <c r="I89" i="70" s="1"/>
  <c r="F89" i="70" s="1"/>
  <c r="M141" i="73"/>
  <c r="N141" i="73" s="1"/>
  <c r="K141" i="73" s="1"/>
  <c r="L142" i="73" s="1"/>
  <c r="N90" i="68"/>
  <c r="O90" i="68" s="1"/>
  <c r="L90" i="68" s="1"/>
  <c r="M91" i="68" s="1"/>
  <c r="M134" i="33"/>
  <c r="N134" i="33" s="1"/>
  <c r="K134" i="33" s="1"/>
  <c r="H147" i="69"/>
  <c r="I147" i="69" s="1"/>
  <c r="F147" i="69" s="1"/>
  <c r="G148" i="69" s="1"/>
  <c r="H90" i="68"/>
  <c r="I90" i="68" s="1"/>
  <c r="F90" i="68" s="1"/>
  <c r="V81" i="70"/>
  <c r="S81" i="70" s="1"/>
  <c r="T82" i="70" s="1"/>
  <c r="M84" i="70"/>
  <c r="G95" i="71"/>
  <c r="G85" i="72"/>
  <c r="U82" i="68" a="1"/>
  <c r="H85" i="72" a="1"/>
  <c r="N84" i="70" a="1"/>
  <c r="H95" i="71" a="1"/>
  <c r="U82" i="70" a="1"/>
  <c r="N91" i="68" a="1"/>
  <c r="M142" i="73" a="1"/>
  <c r="N100" i="14" a="1"/>
  <c r="H148" i="69" a="1"/>
  <c r="M142" i="73" l="1"/>
  <c r="N142" i="73" s="1"/>
  <c r="K142" i="73" s="1"/>
  <c r="L143" i="73" s="1"/>
  <c r="N100" i="14"/>
  <c r="O100" i="14" s="1"/>
  <c r="L100" i="14" s="1"/>
  <c r="M101" i="14" s="1"/>
  <c r="H148" i="69"/>
  <c r="I148" i="69" s="1"/>
  <c r="F148" i="69" s="1"/>
  <c r="G149" i="69" s="1"/>
  <c r="U82" i="70"/>
  <c r="H85" i="72"/>
  <c r="I85" i="72" s="1"/>
  <c r="F85" i="72" s="1"/>
  <c r="N91" i="68"/>
  <c r="O91" i="68" s="1"/>
  <c r="L91" i="68" s="1"/>
  <c r="H95" i="71"/>
  <c r="I95" i="71" s="1"/>
  <c r="F95" i="71" s="1"/>
  <c r="U82" i="68"/>
  <c r="V82" i="68" s="1"/>
  <c r="S82" i="68" s="1"/>
  <c r="T83" i="68" s="1"/>
  <c r="N84" i="70"/>
  <c r="O84" i="70" s="1"/>
  <c r="L84" i="70" s="1"/>
  <c r="L135" i="33"/>
  <c r="G112" i="73"/>
  <c r="G90" i="70"/>
  <c r="G91" i="68"/>
  <c r="H90" i="70" a="1"/>
  <c r="H149" i="69" a="1"/>
  <c r="H91" i="68" a="1"/>
  <c r="H112" i="73" a="1"/>
  <c r="M135" i="33" a="1"/>
  <c r="M143" i="73" a="1"/>
  <c r="N101" i="14" a="1"/>
  <c r="N101" i="14" l="1"/>
  <c r="O101" i="14" s="1"/>
  <c r="L101" i="14" s="1"/>
  <c r="M102" i="14" s="1"/>
  <c r="M143" i="73"/>
  <c r="N143" i="73" s="1"/>
  <c r="K143" i="73" s="1"/>
  <c r="L144" i="73" s="1"/>
  <c r="H149" i="69"/>
  <c r="I149" i="69" s="1"/>
  <c r="F149" i="69" s="1"/>
  <c r="G150" i="69" s="1"/>
  <c r="H90" i="70"/>
  <c r="I90" i="70" s="1"/>
  <c r="F90" i="70" s="1"/>
  <c r="H112" i="73"/>
  <c r="I112" i="73" s="1"/>
  <c r="F112" i="73" s="1"/>
  <c r="G113" i="73" s="1"/>
  <c r="H91" i="68"/>
  <c r="I91" i="68" s="1"/>
  <c r="F91" i="68" s="1"/>
  <c r="M135" i="33"/>
  <c r="N135" i="33" s="1"/>
  <c r="K135" i="33" s="1"/>
  <c r="M85" i="70"/>
  <c r="V82" i="70"/>
  <c r="S82" i="70" s="1"/>
  <c r="T83" i="70" s="1"/>
  <c r="G86" i="72"/>
  <c r="G96" i="71"/>
  <c r="M92" i="68"/>
  <c r="H86" i="72" a="1"/>
  <c r="N102" i="14" a="1"/>
  <c r="H113" i="73" a="1"/>
  <c r="U83" i="70" a="1"/>
  <c r="H150" i="69" a="1"/>
  <c r="U83" i="68" a="1"/>
  <c r="H96" i="71" a="1"/>
  <c r="N92" i="68" a="1"/>
  <c r="N85" i="70" a="1"/>
  <c r="M144" i="73" a="1"/>
  <c r="M144" i="73" l="1"/>
  <c r="N144" i="73" s="1"/>
  <c r="K144" i="73" s="1"/>
  <c r="L145" i="73" s="1"/>
  <c r="N102" i="14"/>
  <c r="O102" i="14" s="1"/>
  <c r="L102" i="14" s="1"/>
  <c r="M103" i="14" s="1"/>
  <c r="H150" i="69"/>
  <c r="I150" i="69" s="1"/>
  <c r="F150" i="69" s="1"/>
  <c r="G151" i="69" s="1"/>
  <c r="U83" i="70"/>
  <c r="H113" i="73"/>
  <c r="I113" i="73" s="1"/>
  <c r="F113" i="73" s="1"/>
  <c r="G114" i="73" s="1"/>
  <c r="N92" i="68"/>
  <c r="O92" i="68" s="1"/>
  <c r="L92" i="68" s="1"/>
  <c r="N85" i="70"/>
  <c r="O85" i="70" s="1"/>
  <c r="L85" i="70" s="1"/>
  <c r="U83" i="68"/>
  <c r="V83" i="68" s="1"/>
  <c r="S83" i="68" s="1"/>
  <c r="T84" i="68" s="1"/>
  <c r="H96" i="71"/>
  <c r="I96" i="71" s="1"/>
  <c r="F96" i="71" s="1"/>
  <c r="H86" i="72"/>
  <c r="I86" i="72" s="1"/>
  <c r="F86" i="72" s="1"/>
  <c r="L136" i="33"/>
  <c r="G91" i="70"/>
  <c r="G92" i="68"/>
  <c r="H151" i="69" a="1"/>
  <c r="M136" i="33" a="1"/>
  <c r="H92" i="68" a="1"/>
  <c r="H114" i="73" a="1"/>
  <c r="M145" i="73" a="1"/>
  <c r="N103" i="14" a="1"/>
  <c r="H91" i="70" a="1"/>
  <c r="N103" i="14" l="1"/>
  <c r="O103" i="14" s="1"/>
  <c r="L103" i="14" s="1"/>
  <c r="M104" i="14" s="1"/>
  <c r="H114" i="73"/>
  <c r="I114" i="73" s="1"/>
  <c r="F114" i="73" s="1"/>
  <c r="M145" i="73"/>
  <c r="N145" i="73" s="1"/>
  <c r="K145" i="73" s="1"/>
  <c r="L146" i="73" s="1"/>
  <c r="H151" i="69"/>
  <c r="I151" i="69" s="1"/>
  <c r="F151" i="69" s="1"/>
  <c r="G152" i="69" s="1"/>
  <c r="M136" i="33"/>
  <c r="N136" i="33" s="1"/>
  <c r="K136" i="33" s="1"/>
  <c r="H91" i="70"/>
  <c r="I91" i="70" s="1"/>
  <c r="F91" i="70" s="1"/>
  <c r="G92" i="70" s="1"/>
  <c r="H92" i="68"/>
  <c r="I92" i="68" s="1"/>
  <c r="F92" i="68" s="1"/>
  <c r="V83" i="70"/>
  <c r="S83" i="70" s="1"/>
  <c r="T84" i="70" s="1"/>
  <c r="M86" i="70"/>
  <c r="G97" i="71"/>
  <c r="G87" i="72"/>
  <c r="M93" i="68"/>
  <c r="H92" i="70" a="1"/>
  <c r="U84" i="68" a="1"/>
  <c r="H97" i="71" a="1"/>
  <c r="N93" i="68" a="1"/>
  <c r="N86" i="70" a="1"/>
  <c r="M146" i="73" a="1"/>
  <c r="H87" i="72" a="1"/>
  <c r="H152" i="69" a="1"/>
  <c r="U84" i="70" a="1"/>
  <c r="N104" i="14" a="1"/>
  <c r="H152" i="69" l="1"/>
  <c r="I152" i="69" s="1"/>
  <c r="F152" i="69" s="1"/>
  <c r="G153" i="69" s="1"/>
  <c r="N104" i="14"/>
  <c r="O104" i="14" s="1"/>
  <c r="L104" i="14" s="1"/>
  <c r="M105" i="14" s="1"/>
  <c r="M146" i="73"/>
  <c r="N146" i="73" s="1"/>
  <c r="K146" i="73" s="1"/>
  <c r="L147" i="73" s="1"/>
  <c r="N86" i="70"/>
  <c r="O86" i="70" s="1"/>
  <c r="L86" i="70" s="1"/>
  <c r="U84" i="70"/>
  <c r="U84" i="68"/>
  <c r="V84" i="68" s="1"/>
  <c r="S84" i="68" s="1"/>
  <c r="T85" i="68" s="1"/>
  <c r="H97" i="71"/>
  <c r="I97" i="71" s="1"/>
  <c r="F97" i="71" s="1"/>
  <c r="H87" i="72"/>
  <c r="I87" i="72" s="1"/>
  <c r="F87" i="72" s="1"/>
  <c r="N46" i="69"/>
  <c r="K46" i="69" s="1"/>
  <c r="N93" i="68"/>
  <c r="O93" i="68" s="1"/>
  <c r="L93" i="68" s="1"/>
  <c r="M94" i="68" s="1"/>
  <c r="H92" i="70"/>
  <c r="I92" i="70" s="1"/>
  <c r="F92" i="70" s="1"/>
  <c r="G115" i="73"/>
  <c r="L137" i="33"/>
  <c r="G93" i="68"/>
  <c r="H115" i="73" a="1"/>
  <c r="M147" i="73" a="1"/>
  <c r="N105" i="14" a="1"/>
  <c r="N94" i="68" a="1"/>
  <c r="M137" i="33" a="1"/>
  <c r="H93" i="68" a="1"/>
  <c r="H153" i="69" a="1"/>
  <c r="N105" i="14" l="1"/>
  <c r="O105" i="14" s="1"/>
  <c r="L105" i="14" s="1"/>
  <c r="M106" i="14" s="1"/>
  <c r="M147" i="73"/>
  <c r="N147" i="73" s="1"/>
  <c r="K147" i="73" s="1"/>
  <c r="L148" i="73" s="1"/>
  <c r="M137" i="33"/>
  <c r="N137" i="33" s="1"/>
  <c r="K137" i="33" s="1"/>
  <c r="H115" i="73"/>
  <c r="I115" i="73" s="1"/>
  <c r="F115" i="73" s="1"/>
  <c r="G116" i="73" s="1"/>
  <c r="N94" i="68"/>
  <c r="O94" i="68" s="1"/>
  <c r="L94" i="68" s="1"/>
  <c r="M95" i="68" s="1"/>
  <c r="H93" i="68"/>
  <c r="I93" i="68" s="1"/>
  <c r="F93" i="68" s="1"/>
  <c r="H153" i="69"/>
  <c r="I153" i="69" s="1"/>
  <c r="F153" i="69" s="1"/>
  <c r="G154" i="69" s="1"/>
  <c r="V84" i="70"/>
  <c r="S84" i="70" s="1"/>
  <c r="T85" i="70" s="1"/>
  <c r="M87" i="70"/>
  <c r="L47" i="69"/>
  <c r="G88" i="72"/>
  <c r="G98" i="71"/>
  <c r="G93" i="70"/>
  <c r="M47" i="69" a="1"/>
  <c r="N95" i="68" a="1"/>
  <c r="H88" i="72" a="1"/>
  <c r="H98" i="71" a="1"/>
  <c r="N87" i="70" a="1"/>
  <c r="U85" i="68" a="1"/>
  <c r="H116" i="73" a="1"/>
  <c r="U85" i="70" a="1"/>
  <c r="N106" i="14" a="1"/>
  <c r="M148" i="73" a="1"/>
  <c r="H154" i="69" a="1"/>
  <c r="H93" i="70" a="1"/>
  <c r="H154" i="69" l="1"/>
  <c r="I154" i="69" s="1"/>
  <c r="F154" i="69" s="1"/>
  <c r="G155" i="69" s="1"/>
  <c r="M148" i="73"/>
  <c r="N148" i="73" s="1"/>
  <c r="K148" i="73" s="1"/>
  <c r="L149" i="73" s="1"/>
  <c r="N95" i="68"/>
  <c r="O95" i="68" s="1"/>
  <c r="L95" i="68" s="1"/>
  <c r="N106" i="14"/>
  <c r="O106" i="14" s="1"/>
  <c r="L106" i="14" s="1"/>
  <c r="M107" i="14" s="1"/>
  <c r="N87" i="70"/>
  <c r="O87" i="70" s="1"/>
  <c r="L87" i="70" s="1"/>
  <c r="U85" i="68"/>
  <c r="V85" i="68" s="1"/>
  <c r="S85" i="68" s="1"/>
  <c r="T86" i="68" s="1"/>
  <c r="H88" i="72"/>
  <c r="I88" i="72" s="1"/>
  <c r="F88" i="72" s="1"/>
  <c r="U85" i="70"/>
  <c r="H98" i="71"/>
  <c r="I98" i="71" s="1"/>
  <c r="F98" i="71" s="1"/>
  <c r="H116" i="73"/>
  <c r="I116" i="73" s="1"/>
  <c r="F116" i="73" s="1"/>
  <c r="G117" i="73" s="1"/>
  <c r="H93" i="70"/>
  <c r="I93" i="70" s="1"/>
  <c r="F93" i="70" s="1"/>
  <c r="M47" i="69"/>
  <c r="N47" i="69" s="1"/>
  <c r="K47" i="69" s="1"/>
  <c r="L138" i="33"/>
  <c r="G94" i="68"/>
  <c r="H94" i="68" a="1"/>
  <c r="N107" i="14" a="1"/>
  <c r="H155" i="69" a="1"/>
  <c r="H117" i="73" a="1"/>
  <c r="M138" i="33" a="1"/>
  <c r="M149" i="73" a="1"/>
  <c r="N107" i="14" l="1"/>
  <c r="O107" i="14" s="1"/>
  <c r="L107" i="14" s="1"/>
  <c r="M108" i="14" s="1"/>
  <c r="H117" i="73"/>
  <c r="I117" i="73" s="1"/>
  <c r="F117" i="73" s="1"/>
  <c r="M149" i="73"/>
  <c r="N149" i="73" s="1"/>
  <c r="K149" i="73" s="1"/>
  <c r="L150" i="73" s="1"/>
  <c r="H155" i="69"/>
  <c r="I155" i="69" s="1"/>
  <c r="F155" i="69" s="1"/>
  <c r="G156" i="69" s="1"/>
  <c r="M138" i="33"/>
  <c r="N138" i="33" s="1"/>
  <c r="K138" i="33" s="1"/>
  <c r="H94" i="68"/>
  <c r="I94" i="68" s="1"/>
  <c r="F94" i="68" s="1"/>
  <c r="G95" i="68" s="1"/>
  <c r="V85" i="70"/>
  <c r="S85" i="70" s="1"/>
  <c r="T86" i="70" s="1"/>
  <c r="M88" i="70"/>
  <c r="G99" i="71"/>
  <c r="G94" i="70"/>
  <c r="M96" i="68"/>
  <c r="G89" i="72"/>
  <c r="L48" i="69"/>
  <c r="H99" i="71" a="1"/>
  <c r="U86" i="68" a="1"/>
  <c r="N88" i="70" a="1"/>
  <c r="U86" i="70" a="1"/>
  <c r="H94" i="70" a="1"/>
  <c r="N108" i="14" a="1"/>
  <c r="N96" i="68" a="1"/>
  <c r="H89" i="72" a="1"/>
  <c r="M48" i="69" a="1"/>
  <c r="H156" i="69" a="1"/>
  <c r="H95" i="68" a="1"/>
  <c r="M150" i="73" a="1"/>
  <c r="H156" i="69" l="1"/>
  <c r="I156" i="69" s="1"/>
  <c r="F156" i="69" s="1"/>
  <c r="G157" i="69" s="1"/>
  <c r="M150" i="73"/>
  <c r="N150" i="73" s="1"/>
  <c r="K150" i="73" s="1"/>
  <c r="L151" i="73" s="1"/>
  <c r="N88" i="70"/>
  <c r="O88" i="70" s="1"/>
  <c r="L88" i="70" s="1"/>
  <c r="N96" i="68"/>
  <c r="O96" i="68" s="1"/>
  <c r="L96" i="68" s="1"/>
  <c r="M97" i="68" s="1"/>
  <c r="H94" i="70"/>
  <c r="I94" i="70" s="1"/>
  <c r="F94" i="70" s="1"/>
  <c r="U86" i="68"/>
  <c r="V86" i="68" s="1"/>
  <c r="S86" i="68" s="1"/>
  <c r="T87" i="68" s="1"/>
  <c r="M48" i="69"/>
  <c r="H89" i="72"/>
  <c r="I89" i="72" s="1"/>
  <c r="F89" i="72" s="1"/>
  <c r="U86" i="70"/>
  <c r="H99" i="71"/>
  <c r="I99" i="71" s="1"/>
  <c r="F99" i="71" s="1"/>
  <c r="H95" i="68"/>
  <c r="I95" i="68" s="1"/>
  <c r="F95" i="68" s="1"/>
  <c r="N108" i="14"/>
  <c r="O108" i="14" s="1"/>
  <c r="L108" i="14" s="1"/>
  <c r="M109" i="14" s="1"/>
  <c r="G118" i="73"/>
  <c r="L139" i="33"/>
  <c r="N97" i="68" a="1"/>
  <c r="M151" i="73" a="1"/>
  <c r="N109" i="14" a="1"/>
  <c r="H157" i="69" a="1"/>
  <c r="M139" i="33" a="1"/>
  <c r="H118" i="73" a="1"/>
  <c r="M151" i="73" l="1"/>
  <c r="N151" i="73" s="1"/>
  <c r="K151" i="73" s="1"/>
  <c r="L152" i="73" s="1"/>
  <c r="H157" i="69"/>
  <c r="I157" i="69" s="1"/>
  <c r="F157" i="69" s="1"/>
  <c r="G158" i="69" s="1"/>
  <c r="H118" i="73"/>
  <c r="I118" i="73" s="1"/>
  <c r="F118" i="73" s="1"/>
  <c r="G119" i="73" s="1"/>
  <c r="N109" i="14"/>
  <c r="O109" i="14" s="1"/>
  <c r="L109" i="14" s="1"/>
  <c r="M110" i="14" s="1"/>
  <c r="N97" i="68"/>
  <c r="O97" i="68" s="1"/>
  <c r="L97" i="68" s="1"/>
  <c r="M98" i="68" s="1"/>
  <c r="M139" i="33"/>
  <c r="N139" i="33" s="1"/>
  <c r="K139" i="33" s="1"/>
  <c r="V86" i="70"/>
  <c r="S86" i="70" s="1"/>
  <c r="T87" i="70" s="1"/>
  <c r="M89" i="70"/>
  <c r="G100" i="71"/>
  <c r="G95" i="70"/>
  <c r="G96" i="68"/>
  <c r="G90" i="72"/>
  <c r="U87" i="70" a="1"/>
  <c r="H95" i="70" a="1"/>
  <c r="H96" i="68" a="1"/>
  <c r="H100" i="71" a="1"/>
  <c r="N89" i="70" a="1"/>
  <c r="H90" i="72" a="1"/>
  <c r="H158" i="69" a="1"/>
  <c r="U87" i="68" a="1"/>
  <c r="H119" i="73" a="1"/>
  <c r="N110" i="14" a="1"/>
  <c r="N98" i="68" a="1"/>
  <c r="M152" i="73" a="1"/>
  <c r="N110" i="14" l="1"/>
  <c r="O110" i="14" s="1"/>
  <c r="L110" i="14" s="1"/>
  <c r="M111" i="14" s="1"/>
  <c r="N98" i="68"/>
  <c r="O98" i="68" s="1"/>
  <c r="L98" i="68" s="1"/>
  <c r="H158" i="69"/>
  <c r="I158" i="69" s="1"/>
  <c r="F158" i="69" s="1"/>
  <c r="G159" i="69" s="1"/>
  <c r="M152" i="73"/>
  <c r="N152" i="73" s="1"/>
  <c r="K152" i="73" s="1"/>
  <c r="L153" i="73" s="1"/>
  <c r="H119" i="73"/>
  <c r="I119" i="73" s="1"/>
  <c r="F119" i="73" s="1"/>
  <c r="G120" i="73" s="1"/>
  <c r="N89" i="70"/>
  <c r="O89" i="70" s="1"/>
  <c r="L89" i="70" s="1"/>
  <c r="H96" i="68"/>
  <c r="I96" i="68" s="1"/>
  <c r="F96" i="68" s="1"/>
  <c r="G97" i="68" s="1"/>
  <c r="U87" i="68"/>
  <c r="V87" i="68" s="1"/>
  <c r="S87" i="68" s="1"/>
  <c r="T88" i="68" s="1"/>
  <c r="H90" i="72"/>
  <c r="I90" i="72" s="1"/>
  <c r="F90" i="72" s="1"/>
  <c r="U87" i="70"/>
  <c r="H95" i="70"/>
  <c r="I95" i="70" s="1"/>
  <c r="F95" i="70" s="1"/>
  <c r="H100" i="71"/>
  <c r="I100" i="71" s="1"/>
  <c r="F100" i="71" s="1"/>
  <c r="L140" i="33"/>
  <c r="N111" i="14" a="1"/>
  <c r="M140" i="33" a="1"/>
  <c r="H97" i="68" a="1"/>
  <c r="H159" i="69" a="1"/>
  <c r="H120" i="73" a="1"/>
  <c r="M153" i="73" a="1"/>
  <c r="H159" i="69" l="1"/>
  <c r="I159" i="69" s="1"/>
  <c r="F159" i="69" s="1"/>
  <c r="G160" i="69" s="1"/>
  <c r="M153" i="73"/>
  <c r="N153" i="73" s="1"/>
  <c r="K153" i="73" s="1"/>
  <c r="L154" i="73" s="1"/>
  <c r="H120" i="73"/>
  <c r="I120" i="73" s="1"/>
  <c r="F120" i="73" s="1"/>
  <c r="M140" i="33"/>
  <c r="N140" i="33" s="1"/>
  <c r="K140" i="33" s="1"/>
  <c r="H97" i="68"/>
  <c r="I97" i="68" s="1"/>
  <c r="F97" i="68" s="1"/>
  <c r="N111" i="14"/>
  <c r="O111" i="14" s="1"/>
  <c r="L111" i="14" s="1"/>
  <c r="M112" i="14" s="1"/>
  <c r="M99" i="68"/>
  <c r="V87" i="70"/>
  <c r="S87" i="70" s="1"/>
  <c r="T88" i="70" s="1"/>
  <c r="G91" i="72"/>
  <c r="G101" i="71"/>
  <c r="G96" i="70"/>
  <c r="M90" i="70"/>
  <c r="N112" i="14" a="1"/>
  <c r="U88" i="68" a="1"/>
  <c r="N99" i="68" a="1"/>
  <c r="H101" i="71" a="1"/>
  <c r="H160" i="69" a="1"/>
  <c r="M154" i="73" a="1"/>
  <c r="U88" i="70" a="1"/>
  <c r="H91" i="72" a="1"/>
  <c r="N90" i="70" a="1"/>
  <c r="H96" i="70" a="1"/>
  <c r="H160" i="69" l="1"/>
  <c r="I160" i="69" s="1"/>
  <c r="F160" i="69" s="1"/>
  <c r="G161" i="69" s="1"/>
  <c r="N112" i="14"/>
  <c r="O112" i="14" s="1"/>
  <c r="L112" i="14" s="1"/>
  <c r="M113" i="14" s="1"/>
  <c r="M154" i="73"/>
  <c r="N154" i="73" s="1"/>
  <c r="K154" i="73" s="1"/>
  <c r="L155" i="73" s="1"/>
  <c r="N99" i="68"/>
  <c r="O99" i="68" s="1"/>
  <c r="L99" i="68" s="1"/>
  <c r="U88" i="70"/>
  <c r="H101" i="71"/>
  <c r="I101" i="71" s="1"/>
  <c r="F101" i="71" s="1"/>
  <c r="H91" i="72"/>
  <c r="I91" i="72" s="1"/>
  <c r="F91" i="72" s="1"/>
  <c r="N90" i="70"/>
  <c r="O90" i="70" s="1"/>
  <c r="L90" i="70" s="1"/>
  <c r="H96" i="70"/>
  <c r="I96" i="70" s="1"/>
  <c r="F96" i="70" s="1"/>
  <c r="U88" i="68"/>
  <c r="V88" i="68" s="1"/>
  <c r="S88" i="68" s="1"/>
  <c r="T89" i="68" s="1"/>
  <c r="G98" i="68"/>
  <c r="L141" i="33"/>
  <c r="G121" i="73"/>
  <c r="H161" i="69" a="1"/>
  <c r="N113" i="14" a="1"/>
  <c r="M155" i="73" a="1"/>
  <c r="H98" i="68" a="1"/>
  <c r="H121" i="73" a="1"/>
  <c r="M141" i="33" a="1"/>
  <c r="N113" i="14" l="1"/>
  <c r="O113" i="14" s="1"/>
  <c r="L113" i="14" s="1"/>
  <c r="M114" i="14" s="1"/>
  <c r="H121" i="73"/>
  <c r="I121" i="73" s="1"/>
  <c r="F121" i="73" s="1"/>
  <c r="G122" i="73" s="1"/>
  <c r="M155" i="73"/>
  <c r="N155" i="73" s="1"/>
  <c r="K155" i="73" s="1"/>
  <c r="L156" i="73" s="1"/>
  <c r="M141" i="33"/>
  <c r="N141" i="33" s="1"/>
  <c r="K141" i="33" s="1"/>
  <c r="H98" i="68"/>
  <c r="I98" i="68" s="1"/>
  <c r="F98" i="68" s="1"/>
  <c r="H161" i="69"/>
  <c r="I161" i="69" s="1"/>
  <c r="F161" i="69" s="1"/>
  <c r="G162" i="69" s="1"/>
  <c r="V88" i="70"/>
  <c r="S88" i="70" s="1"/>
  <c r="T89" i="70" s="1"/>
  <c r="G92" i="72"/>
  <c r="G102" i="71"/>
  <c r="G97" i="70"/>
  <c r="M100" i="68"/>
  <c r="M91" i="70"/>
  <c r="M156" i="73" a="1"/>
  <c r="H97" i="70" a="1"/>
  <c r="N100" i="68" a="1"/>
  <c r="U89" i="68" a="1"/>
  <c r="H122" i="73" a="1"/>
  <c r="H102" i="71" a="1"/>
  <c r="N91" i="70" a="1"/>
  <c r="N114" i="14" a="1"/>
  <c r="H162" i="69" a="1"/>
  <c r="U89" i="70" a="1"/>
  <c r="H92" i="72" a="1"/>
  <c r="H162" i="69" l="1"/>
  <c r="I162" i="69" s="1"/>
  <c r="F162" i="69" s="1"/>
  <c r="G163" i="69" s="1"/>
  <c r="M156" i="73"/>
  <c r="N156" i="73" s="1"/>
  <c r="K156" i="73" s="1"/>
  <c r="L157" i="73" s="1"/>
  <c r="H92" i="72"/>
  <c r="I92" i="72" s="1"/>
  <c r="F92" i="72" s="1"/>
  <c r="H102" i="71"/>
  <c r="I102" i="71" s="1"/>
  <c r="F102" i="71" s="1"/>
  <c r="G103" i="71" s="1"/>
  <c r="N100" i="68"/>
  <c r="O100" i="68" s="1"/>
  <c r="L100" i="68" s="1"/>
  <c r="H122" i="73"/>
  <c r="I122" i="73" s="1"/>
  <c r="F122" i="73" s="1"/>
  <c r="G123" i="73" s="1"/>
  <c r="H97" i="70"/>
  <c r="I97" i="70" s="1"/>
  <c r="F97" i="70" s="1"/>
  <c r="U89" i="68"/>
  <c r="V89" i="68" s="1"/>
  <c r="S89" i="68" s="1"/>
  <c r="T90" i="68" s="1"/>
  <c r="N91" i="70"/>
  <c r="O91" i="70" s="1"/>
  <c r="L91" i="70" s="1"/>
  <c r="U89" i="70"/>
  <c r="N114" i="14"/>
  <c r="O114" i="14" s="1"/>
  <c r="L114" i="14" s="1"/>
  <c r="M115" i="14" s="1"/>
  <c r="G99" i="68"/>
  <c r="L142" i="33"/>
  <c r="M142" i="33" a="1"/>
  <c r="H123" i="73" a="1"/>
  <c r="H103" i="71" a="1"/>
  <c r="M157" i="73" a="1"/>
  <c r="N115" i="14" a="1"/>
  <c r="H99" i="68" a="1"/>
  <c r="H163" i="69" a="1"/>
  <c r="M157" i="73" l="1"/>
  <c r="N157" i="73" s="1"/>
  <c r="K157" i="73" s="1"/>
  <c r="L158" i="73" s="1"/>
  <c r="H123" i="73"/>
  <c r="I123" i="73" s="1"/>
  <c r="F123" i="73" s="1"/>
  <c r="N115" i="14"/>
  <c r="O115" i="14" s="1"/>
  <c r="L115" i="14" s="1"/>
  <c r="M116" i="14" s="1"/>
  <c r="M142" i="33"/>
  <c r="N142" i="33" s="1"/>
  <c r="K142" i="33" s="1"/>
  <c r="N48" i="69"/>
  <c r="K48" i="69" s="1"/>
  <c r="H99" i="68"/>
  <c r="I99" i="68" s="1"/>
  <c r="F99" i="68" s="1"/>
  <c r="G100" i="68" s="1"/>
  <c r="H103" i="71"/>
  <c r="I103" i="71" s="1"/>
  <c r="F103" i="71" s="1"/>
  <c r="H163" i="69"/>
  <c r="I163" i="69" s="1"/>
  <c r="F163" i="69" s="1"/>
  <c r="G164" i="69" s="1"/>
  <c r="M92" i="70"/>
  <c r="V89" i="70"/>
  <c r="S89" i="70" s="1"/>
  <c r="T90" i="70" s="1"/>
  <c r="G98" i="70"/>
  <c r="G93" i="72"/>
  <c r="M101" i="68"/>
  <c r="U90" i="68" a="1"/>
  <c r="M158" i="73" a="1"/>
  <c r="H93" i="72" a="1"/>
  <c r="H100" i="68" a="1"/>
  <c r="U90" i="70" a="1"/>
  <c r="N116" i="14" a="1"/>
  <c r="H98" i="70" a="1"/>
  <c r="H164" i="69" a="1"/>
  <c r="N101" i="68" a="1"/>
  <c r="N92" i="70" a="1"/>
  <c r="H164" i="69" l="1"/>
  <c r="I164" i="69" s="1"/>
  <c r="F164" i="69" s="1"/>
  <c r="G165" i="69" s="1"/>
  <c r="H100" i="68"/>
  <c r="I100" i="68" s="1"/>
  <c r="F100" i="68" s="1"/>
  <c r="G101" i="68" s="1"/>
  <c r="H98" i="70"/>
  <c r="I98" i="70" s="1"/>
  <c r="F98" i="70" s="1"/>
  <c r="N92" i="70"/>
  <c r="O92" i="70" s="1"/>
  <c r="L92" i="70" s="1"/>
  <c r="N101" i="68"/>
  <c r="O101" i="68" s="1"/>
  <c r="L101" i="68" s="1"/>
  <c r="M102" i="68" s="1"/>
  <c r="U90" i="68"/>
  <c r="V90" i="68" s="1"/>
  <c r="S90" i="68" s="1"/>
  <c r="T91" i="68" s="1"/>
  <c r="U90" i="70"/>
  <c r="N116" i="14"/>
  <c r="O116" i="14" s="1"/>
  <c r="L116" i="14" s="1"/>
  <c r="M117" i="14" s="1"/>
  <c r="H93" i="72"/>
  <c r="I93" i="72" s="1"/>
  <c r="F93" i="72" s="1"/>
  <c r="M158" i="73"/>
  <c r="N158" i="73" s="1"/>
  <c r="K158" i="73" s="1"/>
  <c r="L159" i="73" s="1"/>
  <c r="L143" i="33"/>
  <c r="G124" i="73"/>
  <c r="L49" i="69"/>
  <c r="G104" i="71"/>
  <c r="N102" i="68" a="1"/>
  <c r="H124" i="73" a="1"/>
  <c r="M143" i="33" a="1"/>
  <c r="M49" i="69" a="1"/>
  <c r="M159" i="73" a="1"/>
  <c r="H165" i="69" a="1"/>
  <c r="H104" i="71" a="1"/>
  <c r="N117" i="14" a="1"/>
  <c r="H101" i="68" a="1"/>
  <c r="H101" i="68" l="1"/>
  <c r="I101" i="68" s="1"/>
  <c r="F101" i="68" s="1"/>
  <c r="N117" i="14"/>
  <c r="O117" i="14" s="1"/>
  <c r="L117" i="14" s="1"/>
  <c r="M118" i="14" s="1"/>
  <c r="M159" i="73"/>
  <c r="N159" i="73" s="1"/>
  <c r="K159" i="73" s="1"/>
  <c r="L160" i="73" s="1"/>
  <c r="H124" i="73"/>
  <c r="I124" i="73" s="1"/>
  <c r="F124" i="73" s="1"/>
  <c r="G125" i="73" s="1"/>
  <c r="N102" i="68"/>
  <c r="O102" i="68" s="1"/>
  <c r="L102" i="68" s="1"/>
  <c r="M143" i="33"/>
  <c r="N143" i="33" s="1"/>
  <c r="K143" i="33" s="1"/>
  <c r="H104" i="71"/>
  <c r="I104" i="71" s="1"/>
  <c r="F104" i="71" s="1"/>
  <c r="G105" i="71" s="1"/>
  <c r="M49" i="69"/>
  <c r="N49" i="69" s="1"/>
  <c r="K49" i="69" s="1"/>
  <c r="H165" i="69"/>
  <c r="I165" i="69" s="1"/>
  <c r="F165" i="69" s="1"/>
  <c r="G166" i="69" s="1"/>
  <c r="V90" i="70"/>
  <c r="S90" i="70" s="1"/>
  <c r="T91" i="70" s="1"/>
  <c r="G99" i="70"/>
  <c r="G94" i="72"/>
  <c r="M93" i="70"/>
  <c r="U91" i="68" a="1"/>
  <c r="M160" i="73" a="1"/>
  <c r="H166" i="69" a="1"/>
  <c r="N118" i="14" a="1"/>
  <c r="H125" i="73" a="1"/>
  <c r="H99" i="70" a="1"/>
  <c r="H105" i="71" a="1"/>
  <c r="U91" i="70" a="1"/>
  <c r="N93" i="70" a="1"/>
  <c r="H94" i="72" a="1"/>
  <c r="H166" i="69" l="1"/>
  <c r="I166" i="69" s="1"/>
  <c r="F166" i="69" s="1"/>
  <c r="G167" i="69" s="1"/>
  <c r="M160" i="73"/>
  <c r="N160" i="73" s="1"/>
  <c r="K160" i="73" s="1"/>
  <c r="N118" i="14"/>
  <c r="O118" i="14" s="1"/>
  <c r="L118" i="14" s="1"/>
  <c r="M119" i="14" s="1"/>
  <c r="N93" i="70"/>
  <c r="O93" i="70" s="1"/>
  <c r="L93" i="70" s="1"/>
  <c r="U91" i="68"/>
  <c r="V91" i="68" s="1"/>
  <c r="S91" i="68" s="1"/>
  <c r="T92" i="68" s="1"/>
  <c r="H105" i="71"/>
  <c r="I105" i="71" s="1"/>
  <c r="F105" i="71" s="1"/>
  <c r="H125" i="73"/>
  <c r="I125" i="73" s="1"/>
  <c r="F125" i="73" s="1"/>
  <c r="G126" i="73" s="1"/>
  <c r="H94" i="72"/>
  <c r="I94" i="72" s="1"/>
  <c r="F94" i="72" s="1"/>
  <c r="H99" i="70"/>
  <c r="I99" i="70" s="1"/>
  <c r="F99" i="70" s="1"/>
  <c r="U91" i="70"/>
  <c r="M103" i="68"/>
  <c r="L144" i="33"/>
  <c r="L50" i="69"/>
  <c r="G102" i="68"/>
  <c r="M144" i="33" a="1"/>
  <c r="M50" i="69" a="1"/>
  <c r="N103" i="68" a="1"/>
  <c r="N119" i="14" a="1"/>
  <c r="H102" i="68" a="1"/>
  <c r="H126" i="73" a="1"/>
  <c r="H167" i="69" a="1"/>
  <c r="H126" i="73" l="1"/>
  <c r="I126" i="73" s="1"/>
  <c r="F126" i="73" s="1"/>
  <c r="N119" i="14"/>
  <c r="O119" i="14" s="1"/>
  <c r="L119" i="14" s="1"/>
  <c r="M120" i="14" s="1"/>
  <c r="H102" i="68"/>
  <c r="I102" i="68" s="1"/>
  <c r="F102" i="68" s="1"/>
  <c r="N103" i="68"/>
  <c r="O103" i="68" s="1"/>
  <c r="L103" i="68" s="1"/>
  <c r="M50" i="69"/>
  <c r="M144" i="33"/>
  <c r="N144" i="33" s="1"/>
  <c r="K144" i="33" s="1"/>
  <c r="H167" i="69"/>
  <c r="I167" i="69" s="1"/>
  <c r="F167" i="69" s="1"/>
  <c r="G168" i="69" s="1"/>
  <c r="L161" i="73"/>
  <c r="V91" i="70"/>
  <c r="S91" i="70" s="1"/>
  <c r="T92" i="70" s="1"/>
  <c r="M94" i="70"/>
  <c r="G95" i="72"/>
  <c r="G100" i="70"/>
  <c r="G106" i="71"/>
  <c r="U92" i="68" a="1"/>
  <c r="U92" i="70" a="1"/>
  <c r="H168" i="69" a="1"/>
  <c r="M161" i="73" a="1"/>
  <c r="H95" i="72" a="1"/>
  <c r="N94" i="70" a="1"/>
  <c r="H100" i="70" a="1"/>
  <c r="N120" i="14" a="1"/>
  <c r="H106" i="71" a="1"/>
  <c r="N120" i="14" l="1"/>
  <c r="O120" i="14" s="1"/>
  <c r="L120" i="14" s="1"/>
  <c r="M121" i="14" s="1"/>
  <c r="H100" i="70"/>
  <c r="I100" i="70" s="1"/>
  <c r="F100" i="70" s="1"/>
  <c r="U92" i="68"/>
  <c r="V92" i="68" s="1"/>
  <c r="S92" i="68" s="1"/>
  <c r="T93" i="68" s="1"/>
  <c r="H95" i="72"/>
  <c r="I95" i="72" s="1"/>
  <c r="F95" i="72" s="1"/>
  <c r="M161" i="73"/>
  <c r="N161" i="73" s="1"/>
  <c r="K161" i="73" s="1"/>
  <c r="H168" i="69"/>
  <c r="I168" i="69" s="1"/>
  <c r="F168" i="69" s="1"/>
  <c r="G169" i="69" s="1"/>
  <c r="U92" i="70"/>
  <c r="H106" i="71"/>
  <c r="I106" i="71" s="1"/>
  <c r="F106" i="71" s="1"/>
  <c r="N94" i="70"/>
  <c r="O94" i="70" s="1"/>
  <c r="L94" i="70" s="1"/>
  <c r="G127" i="73"/>
  <c r="L145" i="33"/>
  <c r="G103" i="68"/>
  <c r="M104" i="68"/>
  <c r="H127" i="73" a="1"/>
  <c r="N104" i="68" a="1"/>
  <c r="N121" i="14" a="1"/>
  <c r="M145" i="33" a="1"/>
  <c r="H169" i="69" a="1"/>
  <c r="H103" i="68" a="1"/>
  <c r="H169" i="69" l="1"/>
  <c r="I169" i="69" s="1"/>
  <c r="F169" i="69" s="1"/>
  <c r="G170" i="69" s="1"/>
  <c r="N104" i="68"/>
  <c r="O104" i="68" s="1"/>
  <c r="L104" i="68" s="1"/>
  <c r="H127" i="73"/>
  <c r="I127" i="73" s="1"/>
  <c r="F127" i="73" s="1"/>
  <c r="G128" i="73" s="1"/>
  <c r="H103" i="68"/>
  <c r="I103" i="68" s="1"/>
  <c r="F103" i="68" s="1"/>
  <c r="M145" i="33"/>
  <c r="N145" i="33" s="1"/>
  <c r="K145" i="33" s="1"/>
  <c r="N121" i="14"/>
  <c r="O121" i="14" s="1"/>
  <c r="L121" i="14" s="1"/>
  <c r="M122" i="14" s="1"/>
  <c r="M95" i="70"/>
  <c r="V92" i="70"/>
  <c r="S92" i="70" s="1"/>
  <c r="T93" i="70" s="1"/>
  <c r="G107" i="71"/>
  <c r="G101" i="70"/>
  <c r="L162" i="73"/>
  <c r="G96" i="72"/>
  <c r="H96" i="72" a="1"/>
  <c r="H170" i="69" a="1"/>
  <c r="H107" i="71" a="1"/>
  <c r="H101" i="70" a="1"/>
  <c r="U93" i="68" a="1"/>
  <c r="H128" i="73" a="1"/>
  <c r="N122" i="14" a="1"/>
  <c r="U93" i="70" a="1"/>
  <c r="N95" i="70" a="1"/>
  <c r="M162" i="73" a="1"/>
  <c r="N122" i="14" l="1"/>
  <c r="O122" i="14" s="1"/>
  <c r="L122" i="14" s="1"/>
  <c r="M123" i="14" s="1"/>
  <c r="N50" i="69"/>
  <c r="K50" i="69" s="1"/>
  <c r="H107" i="71"/>
  <c r="I107" i="71" s="1"/>
  <c r="F107" i="71" s="1"/>
  <c r="H96" i="72"/>
  <c r="I96" i="72" s="1"/>
  <c r="F96" i="72" s="1"/>
  <c r="G97" i="72" s="1"/>
  <c r="M162" i="73"/>
  <c r="N162" i="73" s="1"/>
  <c r="K162" i="73" s="1"/>
  <c r="N95" i="70"/>
  <c r="O95" i="70" s="1"/>
  <c r="L95" i="70" s="1"/>
  <c r="H128" i="73"/>
  <c r="I128" i="73" s="1"/>
  <c r="F128" i="73" s="1"/>
  <c r="G129" i="73" s="1"/>
  <c r="U93" i="68"/>
  <c r="V93" i="68" s="1"/>
  <c r="S93" i="68" s="1"/>
  <c r="T94" i="68" s="1"/>
  <c r="U93" i="70"/>
  <c r="H101" i="70"/>
  <c r="I101" i="70" s="1"/>
  <c r="F101" i="70" s="1"/>
  <c r="H170" i="69"/>
  <c r="I170" i="69" s="1"/>
  <c r="F170" i="69" s="1"/>
  <c r="G171" i="69" s="1"/>
  <c r="G104" i="68"/>
  <c r="M105" i="68"/>
  <c r="L146" i="33"/>
  <c r="M146" i="33" a="1"/>
  <c r="N105" i="68" a="1"/>
  <c r="H104" i="68" a="1"/>
  <c r="H171" i="69" a="1"/>
  <c r="H97" i="72" a="1"/>
  <c r="H129" i="73" a="1"/>
  <c r="N123" i="14" a="1"/>
  <c r="H129" i="73" l="1"/>
  <c r="I129" i="73" s="1"/>
  <c r="F129" i="73" s="1"/>
  <c r="N123" i="14"/>
  <c r="O123" i="14" s="1"/>
  <c r="L123" i="14" s="1"/>
  <c r="M124" i="14" s="1"/>
  <c r="H97" i="72"/>
  <c r="I97" i="72" s="1"/>
  <c r="F97" i="72" s="1"/>
  <c r="N105" i="68"/>
  <c r="O105" i="68" s="1"/>
  <c r="L105" i="68" s="1"/>
  <c r="H104" i="68"/>
  <c r="I104" i="68" s="1"/>
  <c r="F104" i="68" s="1"/>
  <c r="H171" i="69"/>
  <c r="I171" i="69" s="1"/>
  <c r="F171" i="69" s="1"/>
  <c r="G172" i="69" s="1"/>
  <c r="M146" i="33"/>
  <c r="N146" i="33" s="1"/>
  <c r="K146" i="33" s="1"/>
  <c r="M96" i="70"/>
  <c r="G108" i="71"/>
  <c r="G102" i="70"/>
  <c r="L51" i="69"/>
  <c r="V93" i="70"/>
  <c r="S93" i="70" s="1"/>
  <c r="T94" i="70" s="1"/>
  <c r="L163" i="73"/>
  <c r="U94" i="68" a="1"/>
  <c r="N124" i="14" a="1"/>
  <c r="N96" i="70" a="1"/>
  <c r="H102" i="70" a="1"/>
  <c r="H172" i="69" a="1"/>
  <c r="M51" i="69" a="1"/>
  <c r="H108" i="71" a="1"/>
  <c r="M163" i="73" a="1"/>
  <c r="U94" i="70" a="1"/>
  <c r="H172" i="69" l="1"/>
  <c r="I172" i="69" s="1"/>
  <c r="F172" i="69" s="1"/>
  <c r="G173" i="69" s="1"/>
  <c r="N124" i="14"/>
  <c r="O124" i="14" s="1"/>
  <c r="L124" i="14" s="1"/>
  <c r="M125" i="14" s="1"/>
  <c r="M51" i="69"/>
  <c r="H108" i="71"/>
  <c r="I108" i="71" s="1"/>
  <c r="F108" i="71" s="1"/>
  <c r="M163" i="73"/>
  <c r="N163" i="73" s="1"/>
  <c r="K163" i="73" s="1"/>
  <c r="N96" i="70"/>
  <c r="O96" i="70" s="1"/>
  <c r="L96" i="70" s="1"/>
  <c r="U94" i="68"/>
  <c r="V94" i="68" s="1"/>
  <c r="S94" i="68" s="1"/>
  <c r="T95" i="68" s="1"/>
  <c r="H102" i="70"/>
  <c r="I102" i="70" s="1"/>
  <c r="F102" i="70" s="1"/>
  <c r="U94" i="70"/>
  <c r="L147" i="33"/>
  <c r="G130" i="73"/>
  <c r="G98" i="72"/>
  <c r="G105" i="68"/>
  <c r="M106" i="68"/>
  <c r="H98" i="72" a="1"/>
  <c r="H105" i="68" a="1"/>
  <c r="H130" i="73" a="1"/>
  <c r="N106" i="68" a="1"/>
  <c r="M147" i="33" a="1"/>
  <c r="H173" i="69" a="1"/>
  <c r="N125" i="14" a="1"/>
  <c r="H173" i="69" l="1"/>
  <c r="I173" i="69" s="1"/>
  <c r="F173" i="69" s="1"/>
  <c r="G174" i="69" s="1"/>
  <c r="H105" i="68"/>
  <c r="I105" i="68" s="1"/>
  <c r="F105" i="68" s="1"/>
  <c r="M147" i="33"/>
  <c r="N147" i="33" s="1"/>
  <c r="K147" i="33" s="1"/>
  <c r="H98" i="72"/>
  <c r="I98" i="72" s="1"/>
  <c r="F98" i="72" s="1"/>
  <c r="N106" i="68"/>
  <c r="O106" i="68" s="1"/>
  <c r="L106" i="68" s="1"/>
  <c r="N125" i="14"/>
  <c r="O125" i="14" s="1"/>
  <c r="L125" i="14" s="1"/>
  <c r="M126" i="14" s="1"/>
  <c r="H130" i="73"/>
  <c r="I130" i="73" s="1"/>
  <c r="F130" i="73" s="1"/>
  <c r="G131" i="73" s="1"/>
  <c r="V94" i="70"/>
  <c r="S94" i="70" s="1"/>
  <c r="T95" i="70" s="1"/>
  <c r="M97" i="70"/>
  <c r="L164" i="73"/>
  <c r="G103" i="70"/>
  <c r="G109" i="71"/>
  <c r="M164" i="73" a="1"/>
  <c r="H109" i="71" a="1"/>
  <c r="N97" i="70" a="1"/>
  <c r="U95" i="68" a="1"/>
  <c r="H103" i="70" a="1"/>
  <c r="N126" i="14" a="1"/>
  <c r="H131" i="73" a="1"/>
  <c r="U95" i="70" a="1"/>
  <c r="H174" i="69" a="1"/>
  <c r="N126" i="14" l="1"/>
  <c r="O126" i="14" s="1"/>
  <c r="L126" i="14" s="1"/>
  <c r="M127" i="14" s="1"/>
  <c r="H174" i="69"/>
  <c r="I174" i="69" s="1"/>
  <c r="F174" i="69" s="1"/>
  <c r="G175" i="69" s="1"/>
  <c r="N97" i="70"/>
  <c r="O97" i="70" s="1"/>
  <c r="L97" i="70" s="1"/>
  <c r="M164" i="73"/>
  <c r="N164" i="73" s="1"/>
  <c r="K164" i="73" s="1"/>
  <c r="H131" i="73"/>
  <c r="I131" i="73" s="1"/>
  <c r="F131" i="73" s="1"/>
  <c r="G132" i="73" s="1"/>
  <c r="H103" i="70"/>
  <c r="I103" i="70" s="1"/>
  <c r="F103" i="70" s="1"/>
  <c r="G104" i="70" s="1"/>
  <c r="H109" i="71"/>
  <c r="I109" i="71" s="1"/>
  <c r="F109" i="71" s="1"/>
  <c r="U95" i="68"/>
  <c r="V95" i="68" s="1"/>
  <c r="S95" i="68" s="1"/>
  <c r="T96" i="68" s="1"/>
  <c r="U95" i="70"/>
  <c r="L148" i="33"/>
  <c r="G106" i="68"/>
  <c r="M107" i="68"/>
  <c r="G99" i="72"/>
  <c r="H132" i="73" a="1"/>
  <c r="H106" i="68" a="1"/>
  <c r="N107" i="68" a="1"/>
  <c r="M148" i="33" a="1"/>
  <c r="H99" i="72" a="1"/>
  <c r="N127" i="14" a="1"/>
  <c r="H104" i="70" a="1"/>
  <c r="H175" i="69" a="1"/>
  <c r="N127" i="14" l="1"/>
  <c r="O127" i="14" s="1"/>
  <c r="L127" i="14" s="1"/>
  <c r="M128" i="14" s="1"/>
  <c r="H104" i="70"/>
  <c r="I104" i="70" s="1"/>
  <c r="F104" i="70" s="1"/>
  <c r="M148" i="33"/>
  <c r="N148" i="33" s="1"/>
  <c r="K148" i="33" s="1"/>
  <c r="N107" i="68"/>
  <c r="O107" i="68" s="1"/>
  <c r="L107" i="68" s="1"/>
  <c r="H132" i="73"/>
  <c r="I132" i="73" s="1"/>
  <c r="F132" i="73" s="1"/>
  <c r="G133" i="73" s="1"/>
  <c r="H175" i="69"/>
  <c r="I175" i="69" s="1"/>
  <c r="F175" i="69" s="1"/>
  <c r="G176" i="69" s="1"/>
  <c r="H106" i="68"/>
  <c r="I106" i="68" s="1"/>
  <c r="F106" i="68" s="1"/>
  <c r="G107" i="68" s="1"/>
  <c r="H99" i="72"/>
  <c r="I99" i="72" s="1"/>
  <c r="F99" i="72" s="1"/>
  <c r="G100" i="72" s="1"/>
  <c r="M98" i="70"/>
  <c r="L165" i="73"/>
  <c r="V95" i="70"/>
  <c r="S95" i="70" s="1"/>
  <c r="T96" i="70" s="1"/>
  <c r="G110" i="71"/>
  <c r="H176" i="69" a="1"/>
  <c r="U96" i="70" a="1"/>
  <c r="H110" i="71" a="1"/>
  <c r="N128" i="14" a="1"/>
  <c r="U96" i="68" a="1"/>
  <c r="H133" i="73" a="1"/>
  <c r="N98" i="70" a="1"/>
  <c r="M165" i="73" a="1"/>
  <c r="H107" i="68" a="1"/>
  <c r="H100" i="72" a="1"/>
  <c r="H176" i="69" l="1"/>
  <c r="I176" i="69" s="1"/>
  <c r="F176" i="69" s="1"/>
  <c r="G177" i="69" s="1"/>
  <c r="H100" i="72"/>
  <c r="I100" i="72" s="1"/>
  <c r="F100" i="72" s="1"/>
  <c r="H110" i="71"/>
  <c r="I110" i="71" s="1"/>
  <c r="F110" i="71" s="1"/>
  <c r="M165" i="73"/>
  <c r="N165" i="73" s="1"/>
  <c r="K165" i="73" s="1"/>
  <c r="U96" i="68"/>
  <c r="V96" i="68" s="1"/>
  <c r="S96" i="68" s="1"/>
  <c r="T97" i="68" s="1"/>
  <c r="N98" i="70"/>
  <c r="O98" i="70" s="1"/>
  <c r="L98" i="70" s="1"/>
  <c r="H133" i="73"/>
  <c r="I133" i="73" s="1"/>
  <c r="F133" i="73" s="1"/>
  <c r="G134" i="73" s="1"/>
  <c r="U96" i="70"/>
  <c r="H107" i="68"/>
  <c r="I107" i="68" s="1"/>
  <c r="F107" i="68" s="1"/>
  <c r="N128" i="14"/>
  <c r="O128" i="14" s="1"/>
  <c r="L128" i="14" s="1"/>
  <c r="M129" i="14" s="1"/>
  <c r="L149" i="33"/>
  <c r="G105" i="70"/>
  <c r="M108" i="68"/>
  <c r="H134" i="73" a="1"/>
  <c r="N108" i="68" a="1"/>
  <c r="M149" i="33" a="1"/>
  <c r="N129" i="14" a="1"/>
  <c r="H105" i="70" a="1"/>
  <c r="H177" i="69" a="1"/>
  <c r="H134" i="73" l="1"/>
  <c r="I134" i="73" s="1"/>
  <c r="F134" i="73" s="1"/>
  <c r="G135" i="73" s="1"/>
  <c r="N129" i="14"/>
  <c r="O129" i="14" s="1"/>
  <c r="L129" i="14" s="1"/>
  <c r="M130" i="14" s="1"/>
  <c r="H177" i="69"/>
  <c r="I177" i="69" s="1"/>
  <c r="F177" i="69" s="1"/>
  <c r="M149" i="33"/>
  <c r="N149" i="33" s="1"/>
  <c r="K149" i="33" s="1"/>
  <c r="H105" i="70"/>
  <c r="I105" i="70" s="1"/>
  <c r="F105" i="70" s="1"/>
  <c r="G106" i="70" s="1"/>
  <c r="N108" i="68"/>
  <c r="O108" i="68" s="1"/>
  <c r="L108" i="68" s="1"/>
  <c r="G101" i="72"/>
  <c r="G108" i="68"/>
  <c r="V96" i="70"/>
  <c r="S96" i="70" s="1"/>
  <c r="T97" i="70" s="1"/>
  <c r="G111" i="71"/>
  <c r="M99" i="70"/>
  <c r="L166" i="73"/>
  <c r="M166" i="73" a="1"/>
  <c r="H101" i="72" a="1"/>
  <c r="U97" i="68" a="1"/>
  <c r="N99" i="70" a="1"/>
  <c r="H135" i="73" a="1"/>
  <c r="N130" i="14" a="1"/>
  <c r="H108" i="68" a="1"/>
  <c r="U97" i="70" a="1"/>
  <c r="H106" i="70" a="1"/>
  <c r="H111" i="71" a="1"/>
  <c r="N130" i="14" l="1"/>
  <c r="O130" i="14" s="1"/>
  <c r="L130" i="14" s="1"/>
  <c r="M131" i="14" s="1"/>
  <c r="H135" i="73"/>
  <c r="I135" i="73" s="1"/>
  <c r="F135" i="73" s="1"/>
  <c r="U97" i="70"/>
  <c r="H106" i="70"/>
  <c r="I106" i="70" s="1"/>
  <c r="F106" i="70" s="1"/>
  <c r="H108" i="68"/>
  <c r="I108" i="68" s="1"/>
  <c r="F108" i="68" s="1"/>
  <c r="N99" i="70"/>
  <c r="O99" i="70" s="1"/>
  <c r="L99" i="70" s="1"/>
  <c r="H111" i="71"/>
  <c r="I111" i="71" s="1"/>
  <c r="F111" i="71" s="1"/>
  <c r="G112" i="71" s="1"/>
  <c r="M166" i="73"/>
  <c r="N166" i="73" s="1"/>
  <c r="K166" i="73" s="1"/>
  <c r="U97" i="68"/>
  <c r="V97" i="68" s="1"/>
  <c r="S97" i="68" s="1"/>
  <c r="T98" i="68" s="1"/>
  <c r="H101" i="72"/>
  <c r="I101" i="72" s="1"/>
  <c r="F101" i="72" s="1"/>
  <c r="L150" i="33"/>
  <c r="G178" i="69"/>
  <c r="M109" i="68"/>
  <c r="N131" i="14" a="1"/>
  <c r="H178" i="69" a="1"/>
  <c r="H112" i="71" a="1"/>
  <c r="M150" i="33" a="1"/>
  <c r="N109" i="68" a="1"/>
  <c r="M150" i="33" l="1"/>
  <c r="N150" i="33" s="1"/>
  <c r="K150" i="33" s="1"/>
  <c r="H178" i="69"/>
  <c r="I178" i="69" s="1"/>
  <c r="F178" i="69" s="1"/>
  <c r="G179" i="69" s="1"/>
  <c r="N109" i="68"/>
  <c r="O109" i="68" s="1"/>
  <c r="L109" i="68" s="1"/>
  <c r="H112" i="71"/>
  <c r="I112" i="71" s="1"/>
  <c r="F112" i="71" s="1"/>
  <c r="N131" i="14"/>
  <c r="O131" i="14" s="1"/>
  <c r="L131" i="14" s="1"/>
  <c r="M132" i="14" s="1"/>
  <c r="M100" i="70"/>
  <c r="G136" i="73"/>
  <c r="V97" i="70"/>
  <c r="S97" i="70" s="1"/>
  <c r="T98" i="70" s="1"/>
  <c r="G102" i="72"/>
  <c r="G109" i="68"/>
  <c r="L167" i="73"/>
  <c r="G107" i="70"/>
  <c r="U98" i="68" a="1"/>
  <c r="H107" i="70" a="1"/>
  <c r="M167" i="73" a="1"/>
  <c r="H179" i="69" a="1"/>
  <c r="N100" i="70" a="1"/>
  <c r="N132" i="14" a="1"/>
  <c r="U98" i="70" a="1"/>
  <c r="H136" i="73" a="1"/>
  <c r="H109" i="68" a="1"/>
  <c r="H102" i="72" a="1"/>
  <c r="N132" i="14" l="1"/>
  <c r="O132" i="14" s="1"/>
  <c r="L132" i="14" s="1"/>
  <c r="M133" i="14" s="1"/>
  <c r="H102" i="72"/>
  <c r="I102" i="72" s="1"/>
  <c r="F102" i="72" s="1"/>
  <c r="U98" i="68"/>
  <c r="V98" i="68" s="1"/>
  <c r="S98" i="68" s="1"/>
  <c r="T99" i="68" s="1"/>
  <c r="N100" i="70"/>
  <c r="O100" i="70" s="1"/>
  <c r="L100" i="70" s="1"/>
  <c r="H136" i="73"/>
  <c r="I136" i="73" s="1"/>
  <c r="F136" i="73" s="1"/>
  <c r="G137" i="73" s="1"/>
  <c r="H179" i="69"/>
  <c r="I179" i="69" s="1"/>
  <c r="F179" i="69" s="1"/>
  <c r="G180" i="69" s="1"/>
  <c r="H107" i="70"/>
  <c r="I107" i="70" s="1"/>
  <c r="F107" i="70" s="1"/>
  <c r="M167" i="73"/>
  <c r="N167" i="73" s="1"/>
  <c r="K167" i="73" s="1"/>
  <c r="U98" i="70"/>
  <c r="H109" i="68"/>
  <c r="I109" i="68" s="1"/>
  <c r="F109" i="68" s="1"/>
  <c r="G113" i="71"/>
  <c r="M110" i="68"/>
  <c r="L151" i="33"/>
  <c r="H113" i="71" a="1"/>
  <c r="N110" i="68" a="1"/>
  <c r="M151" i="33" a="1"/>
  <c r="H137" i="73" a="1"/>
  <c r="H180" i="69" a="1"/>
  <c r="N133" i="14" a="1"/>
  <c r="H180" i="69" l="1"/>
  <c r="I180" i="69" s="1"/>
  <c r="F180" i="69" s="1"/>
  <c r="G181" i="69" s="1"/>
  <c r="N133" i="14"/>
  <c r="O133" i="14" s="1"/>
  <c r="L133" i="14" s="1"/>
  <c r="M134" i="14" s="1"/>
  <c r="H113" i="71"/>
  <c r="I113" i="71" s="1"/>
  <c r="F113" i="71" s="1"/>
  <c r="G114" i="71" s="1"/>
  <c r="H137" i="73"/>
  <c r="I137" i="73" s="1"/>
  <c r="F137" i="73" s="1"/>
  <c r="G138" i="73" s="1"/>
  <c r="M151" i="33"/>
  <c r="N151" i="33" s="1"/>
  <c r="K151" i="33" s="1"/>
  <c r="N110" i="68"/>
  <c r="O110" i="68" s="1"/>
  <c r="L110" i="68" s="1"/>
  <c r="V98" i="70"/>
  <c r="S98" i="70" s="1"/>
  <c r="T99" i="70" s="1"/>
  <c r="M101" i="70"/>
  <c r="G108" i="70"/>
  <c r="G110" i="68"/>
  <c r="G103" i="72"/>
  <c r="L168" i="73"/>
  <c r="N134" i="14" a="1"/>
  <c r="U99" i="70" a="1"/>
  <c r="H114" i="71" a="1"/>
  <c r="U99" i="68" a="1"/>
  <c r="H181" i="69" a="1"/>
  <c r="H138" i="73" a="1"/>
  <c r="M168" i="73" a="1"/>
  <c r="N101" i="70" a="1"/>
  <c r="H103" i="72" a="1"/>
  <c r="H108" i="70" a="1"/>
  <c r="H110" i="68" a="1"/>
  <c r="H138" i="73" l="1"/>
  <c r="I138" i="73" s="1"/>
  <c r="F138" i="73" s="1"/>
  <c r="H181" i="69"/>
  <c r="I181" i="69" s="1"/>
  <c r="F181" i="69" s="1"/>
  <c r="G182" i="69" s="1"/>
  <c r="H114" i="71"/>
  <c r="I114" i="71" s="1"/>
  <c r="F114" i="71" s="1"/>
  <c r="N51" i="69"/>
  <c r="K51" i="69" s="1"/>
  <c r="H108" i="70"/>
  <c r="I108" i="70" s="1"/>
  <c r="F108" i="70" s="1"/>
  <c r="G109" i="70" s="1"/>
  <c r="H103" i="72"/>
  <c r="I103" i="72" s="1"/>
  <c r="F103" i="72" s="1"/>
  <c r="N101" i="70"/>
  <c r="O101" i="70" s="1"/>
  <c r="L101" i="70" s="1"/>
  <c r="N134" i="14"/>
  <c r="O134" i="14" s="1"/>
  <c r="L134" i="14" s="1"/>
  <c r="M135" i="14" s="1"/>
  <c r="U99" i="68"/>
  <c r="V99" i="68" s="1"/>
  <c r="S99" i="68" s="1"/>
  <c r="T100" i="68" s="1"/>
  <c r="H110" i="68"/>
  <c r="I110" i="68" s="1"/>
  <c r="F110" i="68" s="1"/>
  <c r="M168" i="73"/>
  <c r="N168" i="73" s="1"/>
  <c r="K168" i="73" s="1"/>
  <c r="U99" i="70"/>
  <c r="M111" i="68"/>
  <c r="L152" i="33"/>
  <c r="M152" i="33" a="1"/>
  <c r="H182" i="69" a="1"/>
  <c r="H109" i="70" a="1"/>
  <c r="N111" i="68" a="1"/>
  <c r="N135" i="14" a="1"/>
  <c r="N135" i="14" l="1"/>
  <c r="O135" i="14" s="1"/>
  <c r="L135" i="14" s="1"/>
  <c r="M136" i="14" s="1"/>
  <c r="H182" i="69"/>
  <c r="I182" i="69" s="1"/>
  <c r="F182" i="69" s="1"/>
  <c r="G183" i="69" s="1"/>
  <c r="N111" i="68"/>
  <c r="O111" i="68" s="1"/>
  <c r="L111" i="68" s="1"/>
  <c r="H109" i="70"/>
  <c r="I109" i="70" s="1"/>
  <c r="F109" i="70" s="1"/>
  <c r="G110" i="70" s="1"/>
  <c r="M152" i="33"/>
  <c r="N152" i="33" s="1"/>
  <c r="K152" i="33" s="1"/>
  <c r="V99" i="70"/>
  <c r="S99" i="70" s="1"/>
  <c r="T100" i="70" s="1"/>
  <c r="G139" i="73"/>
  <c r="M102" i="70"/>
  <c r="G115" i="71"/>
  <c r="G104" i="72"/>
  <c r="G111" i="68"/>
  <c r="L52" i="69"/>
  <c r="L169" i="73"/>
  <c r="N102" i="70" a="1"/>
  <c r="U100" i="68" a="1"/>
  <c r="M169" i="73" a="1"/>
  <c r="H111" i="68" a="1"/>
  <c r="U100" i="70" a="1"/>
  <c r="N136" i="14" a="1"/>
  <c r="H183" i="69" a="1"/>
  <c r="H110" i="70" a="1"/>
  <c r="H139" i="73" a="1"/>
  <c r="H115" i="71" a="1"/>
  <c r="H104" i="72" a="1"/>
  <c r="M52" i="69" a="1"/>
  <c r="H110" i="70" l="1"/>
  <c r="I110" i="70" s="1"/>
  <c r="F110" i="70" s="1"/>
  <c r="N136" i="14"/>
  <c r="O136" i="14" s="1"/>
  <c r="L136" i="14" s="1"/>
  <c r="M137" i="14" s="1"/>
  <c r="H104" i="72"/>
  <c r="I104" i="72" s="1"/>
  <c r="F104" i="72" s="1"/>
  <c r="H183" i="69"/>
  <c r="I183" i="69" s="1"/>
  <c r="F183" i="69" s="1"/>
  <c r="G184" i="69" s="1"/>
  <c r="N102" i="70"/>
  <c r="O102" i="70" s="1"/>
  <c r="L102" i="70" s="1"/>
  <c r="H115" i="71"/>
  <c r="I115" i="71" s="1"/>
  <c r="F115" i="71" s="1"/>
  <c r="U100" i="68"/>
  <c r="M169" i="73"/>
  <c r="N169" i="73" s="1"/>
  <c r="K169" i="73" s="1"/>
  <c r="K15" i="73" s="1"/>
  <c r="J157" i="27" s="1"/>
  <c r="M52" i="69"/>
  <c r="N52" i="69" s="1"/>
  <c r="K52" i="69" s="1"/>
  <c r="H139" i="73"/>
  <c r="I139" i="73" s="1"/>
  <c r="F139" i="73" s="1"/>
  <c r="G140" i="73" s="1"/>
  <c r="H111" i="68"/>
  <c r="I111" i="68" s="1"/>
  <c r="F111" i="68" s="1"/>
  <c r="V100" i="68"/>
  <c r="S100" i="68" s="1"/>
  <c r="T101" i="68" s="1"/>
  <c r="U100" i="70"/>
  <c r="L153" i="33"/>
  <c r="M112" i="68"/>
  <c r="N137" i="14" a="1"/>
  <c r="N112" i="68" a="1"/>
  <c r="H184" i="69" a="1"/>
  <c r="H140" i="73" a="1"/>
  <c r="M153" i="33" a="1"/>
  <c r="N137" i="14" l="1"/>
  <c r="O137" i="14" s="1"/>
  <c r="L137" i="14" s="1"/>
  <c r="M138" i="14" s="1"/>
  <c r="H184" i="69"/>
  <c r="I184" i="69" s="1"/>
  <c r="F184" i="69" s="1"/>
  <c r="G185" i="69" s="1"/>
  <c r="N112" i="68"/>
  <c r="O112" i="68" s="1"/>
  <c r="L112" i="68" s="1"/>
  <c r="H140" i="73"/>
  <c r="I140" i="73" s="1"/>
  <c r="F140" i="73" s="1"/>
  <c r="G141" i="73" s="1"/>
  <c r="M153" i="33"/>
  <c r="N153" i="33" s="1"/>
  <c r="K153" i="33" s="1"/>
  <c r="M103" i="70"/>
  <c r="G111" i="70"/>
  <c r="G112" i="68"/>
  <c r="G105" i="72"/>
  <c r="G116" i="71"/>
  <c r="L53" i="69"/>
  <c r="V100" i="70"/>
  <c r="S100" i="70" s="1"/>
  <c r="T101" i="70" s="1"/>
  <c r="H111" i="70" a="1"/>
  <c r="H116" i="71" a="1"/>
  <c r="M53" i="69" a="1"/>
  <c r="U101" i="68" a="1"/>
  <c r="H105" i="72" a="1"/>
  <c r="N103" i="70" a="1"/>
  <c r="N138" i="14" a="1"/>
  <c r="H185" i="69" a="1"/>
  <c r="H141" i="73" a="1"/>
  <c r="H112" i="68" a="1"/>
  <c r="U101" i="70" a="1"/>
  <c r="H141" i="73" l="1"/>
  <c r="I141" i="73" s="1"/>
  <c r="F141" i="73" s="1"/>
  <c r="H185" i="69"/>
  <c r="I185" i="69" s="1"/>
  <c r="F185" i="69" s="1"/>
  <c r="G186" i="69" s="1"/>
  <c r="G14" i="69" s="1" a="1"/>
  <c r="N138" i="14"/>
  <c r="O138" i="14" s="1"/>
  <c r="L138" i="14" s="1"/>
  <c r="M139" i="14" s="1"/>
  <c r="M53" i="69"/>
  <c r="N53" i="69" s="1"/>
  <c r="K53" i="69" s="1"/>
  <c r="N103" i="70"/>
  <c r="O103" i="70" s="1"/>
  <c r="L103" i="70" s="1"/>
  <c r="U101" i="68"/>
  <c r="V101" i="68" s="1"/>
  <c r="S101" i="68" s="1"/>
  <c r="T102" i="68" s="1"/>
  <c r="H116" i="71"/>
  <c r="I116" i="71" s="1"/>
  <c r="F116" i="71" s="1"/>
  <c r="H111" i="70"/>
  <c r="I111" i="70" s="1"/>
  <c r="F111" i="70" s="1"/>
  <c r="G112" i="70" s="1"/>
  <c r="H112" i="68"/>
  <c r="I112" i="68" s="1"/>
  <c r="F112" i="68" s="1"/>
  <c r="G113" i="68" s="1"/>
  <c r="U101" i="70"/>
  <c r="H105" i="72"/>
  <c r="I105" i="72" s="1"/>
  <c r="F105" i="72" s="1"/>
  <c r="L154" i="33"/>
  <c r="M113" i="68"/>
  <c r="H112" i="70" a="1"/>
  <c r="M154" i="33" a="1"/>
  <c r="N113" i="68" a="1"/>
  <c r="H113" i="68" a="1"/>
  <c r="N139" i="14" a="1"/>
  <c r="N139" i="14" l="1"/>
  <c r="O139" i="14" s="1"/>
  <c r="L139" i="14" s="1"/>
  <c r="M140" i="14" s="1"/>
  <c r="M154" i="33"/>
  <c r="N154" i="33" s="1"/>
  <c r="K154" i="33" s="1"/>
  <c r="N113" i="68"/>
  <c r="O113" i="68" s="1"/>
  <c r="L113" i="68" s="1"/>
  <c r="H113" i="68"/>
  <c r="I113" i="68" s="1"/>
  <c r="F113" i="68" s="1"/>
  <c r="H112" i="70"/>
  <c r="I112" i="70" s="1"/>
  <c r="F112" i="70" s="1"/>
  <c r="L54" i="69"/>
  <c r="G14" i="69"/>
  <c r="J38" i="27" s="1"/>
  <c r="K38" i="27" s="1"/>
  <c r="M104" i="70"/>
  <c r="G142" i="73"/>
  <c r="V101" i="70"/>
  <c r="S101" i="70" s="1"/>
  <c r="T102" i="70" s="1"/>
  <c r="G106" i="72"/>
  <c r="G117" i="71"/>
  <c r="H142" i="73" a="1"/>
  <c r="N104" i="70" a="1"/>
  <c r="M54" i="69" a="1"/>
  <c r="U102" i="68" a="1"/>
  <c r="H117" i="71" a="1"/>
  <c r="U102" i="70" a="1"/>
  <c r="H106" i="72" a="1"/>
  <c r="N140" i="14" a="1"/>
  <c r="N140" i="14" l="1"/>
  <c r="O140" i="14" s="1"/>
  <c r="L140" i="14" s="1"/>
  <c r="M141" i="14" s="1"/>
  <c r="H106" i="72"/>
  <c r="I106" i="72" s="1"/>
  <c r="F106" i="72" s="1"/>
  <c r="N104" i="70"/>
  <c r="O104" i="70" s="1"/>
  <c r="L104" i="70" s="1"/>
  <c r="H117" i="71"/>
  <c r="I117" i="71" s="1"/>
  <c r="F117" i="71" s="1"/>
  <c r="G118" i="71" s="1"/>
  <c r="M54" i="69"/>
  <c r="U102" i="68"/>
  <c r="V102" i="68" s="1"/>
  <c r="S102" i="68" s="1"/>
  <c r="T103" i="68" s="1"/>
  <c r="U102" i="70"/>
  <c r="H142" i="73"/>
  <c r="I142" i="73" s="1"/>
  <c r="F142" i="73" s="1"/>
  <c r="G143" i="73" s="1"/>
  <c r="G113" i="70"/>
  <c r="G114" i="68"/>
  <c r="L155" i="33"/>
  <c r="M114" i="68"/>
  <c r="N141" i="14" a="1"/>
  <c r="H114" i="68" a="1"/>
  <c r="H143" i="73" a="1"/>
  <c r="M155" i="33" a="1"/>
  <c r="H113" i="70" a="1"/>
  <c r="H118" i="71" a="1"/>
  <c r="N114" i="68" a="1"/>
  <c r="N141" i="14" l="1"/>
  <c r="O141" i="14" s="1"/>
  <c r="L141" i="14" s="1"/>
  <c r="M142" i="14" s="1"/>
  <c r="N114" i="68"/>
  <c r="O114" i="68" s="1"/>
  <c r="L114" i="68" s="1"/>
  <c r="M115" i="68" s="1"/>
  <c r="H113" i="70"/>
  <c r="I113" i="70" s="1"/>
  <c r="F113" i="70" s="1"/>
  <c r="H114" i="68"/>
  <c r="I114" i="68" s="1"/>
  <c r="F114" i="68" s="1"/>
  <c r="M155" i="33"/>
  <c r="N155" i="33" s="1"/>
  <c r="K155" i="33" s="1"/>
  <c r="H143" i="73"/>
  <c r="I143" i="73" s="1"/>
  <c r="F143" i="73" s="1"/>
  <c r="G144" i="73" s="1"/>
  <c r="H118" i="71"/>
  <c r="I118" i="71" s="1"/>
  <c r="F118" i="71" s="1"/>
  <c r="M105" i="70"/>
  <c r="V102" i="70"/>
  <c r="S102" i="70" s="1"/>
  <c r="T103" i="70" s="1"/>
  <c r="G107" i="72"/>
  <c r="U103" i="68" a="1"/>
  <c r="H107" i="72" a="1"/>
  <c r="U103" i="70" a="1"/>
  <c r="N105" i="70" a="1"/>
  <c r="H144" i="73" a="1"/>
  <c r="N115" i="68" a="1"/>
  <c r="N142" i="14" a="1"/>
  <c r="H144" i="73" l="1"/>
  <c r="I144" i="73" s="1"/>
  <c r="F144" i="73" s="1"/>
  <c r="N142" i="14"/>
  <c r="O142" i="14" s="1"/>
  <c r="L142" i="14" s="1"/>
  <c r="M143" i="14" s="1"/>
  <c r="U103" i="70"/>
  <c r="N115" i="68"/>
  <c r="O115" i="68" s="1"/>
  <c r="L115" i="68" s="1"/>
  <c r="U103" i="68"/>
  <c r="V103" i="68" s="1"/>
  <c r="S103" i="68" s="1"/>
  <c r="T104" i="68" s="1"/>
  <c r="N105" i="70"/>
  <c r="O105" i="70" s="1"/>
  <c r="L105" i="70" s="1"/>
  <c r="H107" i="72"/>
  <c r="I107" i="72" s="1"/>
  <c r="F107" i="72" s="1"/>
  <c r="L156" i="33"/>
  <c r="G119" i="71"/>
  <c r="G115" i="68"/>
  <c r="G114" i="70"/>
  <c r="H114" i="70" a="1"/>
  <c r="H115" i="68" a="1"/>
  <c r="H119" i="71" a="1"/>
  <c r="M156" i="33" a="1"/>
  <c r="N143" i="14" a="1"/>
  <c r="N143" i="14" l="1"/>
  <c r="O143" i="14" s="1"/>
  <c r="L143" i="14" s="1"/>
  <c r="M144" i="14" s="1"/>
  <c r="H115" i="68"/>
  <c r="I115" i="68" s="1"/>
  <c r="F115" i="68" s="1"/>
  <c r="H119" i="71"/>
  <c r="I119" i="71" s="1"/>
  <c r="F119" i="71" s="1"/>
  <c r="H114" i="70"/>
  <c r="I114" i="70" s="1"/>
  <c r="F114" i="70" s="1"/>
  <c r="M156" i="33"/>
  <c r="N156" i="33" s="1"/>
  <c r="K156" i="33" s="1"/>
  <c r="V103" i="70"/>
  <c r="S103" i="70" s="1"/>
  <c r="T104" i="70" s="1"/>
  <c r="M116" i="68"/>
  <c r="G145" i="73"/>
  <c r="M106" i="70"/>
  <c r="G108" i="72"/>
  <c r="H145" i="73" a="1"/>
  <c r="U104" i="70" a="1"/>
  <c r="N106" i="70" a="1"/>
  <c r="U104" i="68" a="1"/>
  <c r="H108" i="72" a="1"/>
  <c r="N144" i="14" a="1"/>
  <c r="N116" i="68" a="1"/>
  <c r="N116" i="68" l="1"/>
  <c r="O116" i="68" s="1"/>
  <c r="L116" i="68" s="1"/>
  <c r="U104" i="68"/>
  <c r="V104" i="68" s="1"/>
  <c r="S104" i="68" s="1"/>
  <c r="T105" i="68" s="1"/>
  <c r="U104" i="70"/>
  <c r="H145" i="73"/>
  <c r="I145" i="73" s="1"/>
  <c r="F145" i="73" s="1"/>
  <c r="G146" i="73" s="1"/>
  <c r="N106" i="70"/>
  <c r="O106" i="70" s="1"/>
  <c r="L106" i="70" s="1"/>
  <c r="H108" i="72"/>
  <c r="I108" i="72" s="1"/>
  <c r="F108" i="72" s="1"/>
  <c r="N144" i="14"/>
  <c r="O144" i="14" s="1"/>
  <c r="L144" i="14" s="1"/>
  <c r="M145" i="14" s="1"/>
  <c r="G115" i="70"/>
  <c r="G120" i="71"/>
  <c r="G116" i="68"/>
  <c r="L157" i="33"/>
  <c r="H146" i="73" a="1"/>
  <c r="H120" i="71" a="1"/>
  <c r="H116" i="68" a="1"/>
  <c r="M157" i="33" a="1"/>
  <c r="H115" i="70" a="1"/>
  <c r="N145" i="14" a="1"/>
  <c r="N145" i="14" l="1"/>
  <c r="O145" i="14" s="1"/>
  <c r="L145" i="14" s="1"/>
  <c r="M146" i="14" s="1"/>
  <c r="H146" i="73"/>
  <c r="I146" i="73" s="1"/>
  <c r="F146" i="73" s="1"/>
  <c r="G147" i="73" s="1"/>
  <c r="H120" i="71"/>
  <c r="I120" i="71" s="1"/>
  <c r="F120" i="71" s="1"/>
  <c r="G121" i="71" s="1"/>
  <c r="M157" i="33"/>
  <c r="N157" i="33" s="1"/>
  <c r="K157" i="33" s="1"/>
  <c r="H116" i="68"/>
  <c r="I116" i="68" s="1"/>
  <c r="F116" i="68" s="1"/>
  <c r="H115" i="70"/>
  <c r="I115" i="70" s="1"/>
  <c r="F115" i="70" s="1"/>
  <c r="V104" i="70"/>
  <c r="S104" i="70" s="1"/>
  <c r="T105" i="70" s="1"/>
  <c r="G109" i="72"/>
  <c r="M107" i="70"/>
  <c r="M117" i="68"/>
  <c r="U105" i="70" a="1"/>
  <c r="N107" i="70" a="1"/>
  <c r="N117" i="68" a="1"/>
  <c r="U105" i="68" a="1"/>
  <c r="H109" i="72" a="1"/>
  <c r="H147" i="73" a="1"/>
  <c r="H121" i="71" a="1"/>
  <c r="N146" i="14" a="1"/>
  <c r="H147" i="73" l="1"/>
  <c r="I147" i="73" s="1"/>
  <c r="F147" i="73" s="1"/>
  <c r="H121" i="71"/>
  <c r="I121" i="71" s="1"/>
  <c r="F121" i="71" s="1"/>
  <c r="U105" i="70"/>
  <c r="N107" i="70"/>
  <c r="O107" i="70" s="1"/>
  <c r="L107" i="70" s="1"/>
  <c r="H109" i="72"/>
  <c r="I109" i="72" s="1"/>
  <c r="F109" i="72" s="1"/>
  <c r="N117" i="68"/>
  <c r="O117" i="68" s="1"/>
  <c r="L117" i="68" s="1"/>
  <c r="U105" i="68"/>
  <c r="V105" i="68" s="1"/>
  <c r="S105" i="68" s="1"/>
  <c r="T106" i="68" s="1"/>
  <c r="N146" i="14"/>
  <c r="O146" i="14" s="1"/>
  <c r="L146" i="14" s="1"/>
  <c r="M147" i="14" s="1"/>
  <c r="G116" i="70"/>
  <c r="G117" i="68"/>
  <c r="L158" i="33"/>
  <c r="M158" i="33" a="1"/>
  <c r="H117" i="68" a="1"/>
  <c r="N147" i="14" a="1"/>
  <c r="H116" i="70" a="1"/>
  <c r="N147" i="14" l="1"/>
  <c r="O147" i="14" s="1"/>
  <c r="L147" i="14" s="1"/>
  <c r="M148" i="14" s="1"/>
  <c r="H116" i="70"/>
  <c r="I116" i="70" s="1"/>
  <c r="F116" i="70" s="1"/>
  <c r="M158" i="33"/>
  <c r="N158" i="33" s="1"/>
  <c r="K158" i="33" s="1"/>
  <c r="H117" i="68"/>
  <c r="I117" i="68" s="1"/>
  <c r="F117" i="68" s="1"/>
  <c r="G118" i="68" s="1"/>
  <c r="G122" i="71"/>
  <c r="G110" i="72"/>
  <c r="V105" i="70"/>
  <c r="S105" i="70" s="1"/>
  <c r="T106" i="70" s="1"/>
  <c r="M118" i="68"/>
  <c r="M108" i="70"/>
  <c r="G148" i="73"/>
  <c r="U106" i="68" a="1"/>
  <c r="H118" i="68" a="1"/>
  <c r="N118" i="68" a="1"/>
  <c r="N108" i="70" a="1"/>
  <c r="N148" i="14" a="1"/>
  <c r="H148" i="73" a="1"/>
  <c r="H110" i="72" a="1"/>
  <c r="H122" i="71" a="1"/>
  <c r="U106" i="70" a="1"/>
  <c r="N148" i="14" l="1"/>
  <c r="O148" i="14" s="1"/>
  <c r="L148" i="14" s="1"/>
  <c r="M149" i="14" s="1"/>
  <c r="N108" i="70"/>
  <c r="O108" i="70" s="1"/>
  <c r="L108" i="70" s="1"/>
  <c r="N118" i="68"/>
  <c r="O118" i="68" s="1"/>
  <c r="L118" i="68" s="1"/>
  <c r="H148" i="73"/>
  <c r="I148" i="73" s="1"/>
  <c r="F148" i="73" s="1"/>
  <c r="G149" i="73" s="1"/>
  <c r="U106" i="68"/>
  <c r="V106" i="68" s="1"/>
  <c r="S106" i="68" s="1"/>
  <c r="T107" i="68" s="1"/>
  <c r="H122" i="71"/>
  <c r="I122" i="71" s="1"/>
  <c r="F122" i="71" s="1"/>
  <c r="G123" i="71" s="1"/>
  <c r="H110" i="72"/>
  <c r="I110" i="72" s="1"/>
  <c r="F110" i="72" s="1"/>
  <c r="U106" i="70"/>
  <c r="H118" i="68"/>
  <c r="I118" i="68" s="1"/>
  <c r="F118" i="68" s="1"/>
  <c r="L159" i="33"/>
  <c r="G117" i="70"/>
  <c r="H117" i="70" a="1"/>
  <c r="H123" i="71" a="1"/>
  <c r="M159" i="33" a="1"/>
  <c r="N149" i="14" a="1"/>
  <c r="H149" i="73" a="1"/>
  <c r="N149" i="14" l="1"/>
  <c r="O149" i="14" s="1"/>
  <c r="L149" i="14" s="1"/>
  <c r="M150" i="14" s="1"/>
  <c r="M159" i="33"/>
  <c r="N159" i="33" s="1"/>
  <c r="K159" i="33" s="1"/>
  <c r="H123" i="71"/>
  <c r="I123" i="71" s="1"/>
  <c r="F123" i="71" s="1"/>
  <c r="G124" i="71" s="1"/>
  <c r="N54" i="69"/>
  <c r="K54" i="69" s="1"/>
  <c r="H117" i="70"/>
  <c r="I117" i="70" s="1"/>
  <c r="F117" i="70" s="1"/>
  <c r="G118" i="70" s="1"/>
  <c r="H149" i="73"/>
  <c r="I149" i="73" s="1"/>
  <c r="F149" i="73" s="1"/>
  <c r="G150" i="73" s="1"/>
  <c r="V106" i="70"/>
  <c r="S106" i="70" s="1"/>
  <c r="T107" i="70" s="1"/>
  <c r="G119" i="68"/>
  <c r="M109" i="70"/>
  <c r="G111" i="72"/>
  <c r="M119" i="68"/>
  <c r="U107" i="70" a="1"/>
  <c r="H111" i="72" a="1"/>
  <c r="H119" i="68" a="1"/>
  <c r="N119" i="68" a="1"/>
  <c r="H150" i="73" a="1"/>
  <c r="N150" i="14" a="1"/>
  <c r="U107" i="68" a="1"/>
  <c r="N109" i="70" a="1"/>
  <c r="H124" i="71" a="1"/>
  <c r="H118" i="70" a="1"/>
  <c r="H150" i="73" l="1"/>
  <c r="I150" i="73" s="1"/>
  <c r="F150" i="73" s="1"/>
  <c r="N150" i="14"/>
  <c r="O150" i="14" s="1"/>
  <c r="L150" i="14" s="1"/>
  <c r="M151" i="14" s="1"/>
  <c r="N109" i="70"/>
  <c r="O109" i="70" s="1"/>
  <c r="L109" i="70" s="1"/>
  <c r="N119" i="68"/>
  <c r="O119" i="68" s="1"/>
  <c r="L119" i="68" s="1"/>
  <c r="H118" i="70"/>
  <c r="I118" i="70" s="1"/>
  <c r="F118" i="70" s="1"/>
  <c r="H111" i="72"/>
  <c r="I111" i="72" s="1"/>
  <c r="F111" i="72" s="1"/>
  <c r="G112" i="72" s="1"/>
  <c r="U107" i="68"/>
  <c r="V107" i="68" s="1"/>
  <c r="S107" i="68" s="1"/>
  <c r="T108" i="68" s="1"/>
  <c r="H124" i="71"/>
  <c r="I124" i="71" s="1"/>
  <c r="F124" i="71" s="1"/>
  <c r="H119" i="68"/>
  <c r="I119" i="68" s="1"/>
  <c r="F119" i="68" s="1"/>
  <c r="U107" i="70"/>
  <c r="L160" i="33"/>
  <c r="L55" i="69"/>
  <c r="M160" i="33" a="1"/>
  <c r="M55" i="69" a="1"/>
  <c r="H112" i="72" a="1"/>
  <c r="N151" i="14" a="1"/>
  <c r="N151" i="14" l="1"/>
  <c r="O151" i="14" s="1"/>
  <c r="L151" i="14" s="1"/>
  <c r="M152" i="14" s="1"/>
  <c r="M55" i="69"/>
  <c r="M160" i="33"/>
  <c r="N160" i="33" s="1"/>
  <c r="K160" i="33" s="1"/>
  <c r="H112" i="72"/>
  <c r="I112" i="72" s="1"/>
  <c r="F112" i="72" s="1"/>
  <c r="G125" i="71"/>
  <c r="V107" i="70"/>
  <c r="S107" i="70" s="1"/>
  <c r="T108" i="70" s="1"/>
  <c r="G119" i="70"/>
  <c r="M110" i="70"/>
  <c r="M120" i="68"/>
  <c r="G120" i="68"/>
  <c r="G151" i="73"/>
  <c r="H119" i="70" a="1"/>
  <c r="H120" i="68" a="1"/>
  <c r="H151" i="73" a="1"/>
  <c r="U108" i="70" a="1"/>
  <c r="N152" i="14" a="1"/>
  <c r="U108" i="68" a="1"/>
  <c r="H125" i="71" a="1"/>
  <c r="N110" i="70" a="1"/>
  <c r="N120" i="68" a="1"/>
  <c r="N152" i="14" l="1"/>
  <c r="O152" i="14" s="1"/>
  <c r="L152" i="14" s="1"/>
  <c r="M153" i="14" s="1"/>
  <c r="U108" i="70"/>
  <c r="N110" i="70"/>
  <c r="O110" i="70" s="1"/>
  <c r="L110" i="70" s="1"/>
  <c r="H125" i="71"/>
  <c r="I125" i="71" s="1"/>
  <c r="F125" i="71" s="1"/>
  <c r="H151" i="73"/>
  <c r="I151" i="73" s="1"/>
  <c r="F151" i="73" s="1"/>
  <c r="G152" i="73" s="1"/>
  <c r="N55" i="69"/>
  <c r="K55" i="69" s="1"/>
  <c r="H120" i="68"/>
  <c r="I120" i="68" s="1"/>
  <c r="F120" i="68" s="1"/>
  <c r="H119" i="70"/>
  <c r="I119" i="70" s="1"/>
  <c r="F119" i="70" s="1"/>
  <c r="N120" i="68"/>
  <c r="O120" i="68" s="1"/>
  <c r="L120" i="68" s="1"/>
  <c r="U108" i="68"/>
  <c r="V108" i="68" s="1"/>
  <c r="S108" i="68" s="1"/>
  <c r="T109" i="68" s="1"/>
  <c r="G113" i="72"/>
  <c r="L161" i="33"/>
  <c r="N153" i="14" a="1"/>
  <c r="H152" i="73" a="1"/>
  <c r="M161" i="33" a="1"/>
  <c r="H113" i="72" a="1"/>
  <c r="N153" i="14" l="1"/>
  <c r="O153" i="14" s="1"/>
  <c r="L153" i="14" s="1"/>
  <c r="M154" i="14" s="1"/>
  <c r="H152" i="73"/>
  <c r="I152" i="73" s="1"/>
  <c r="F152" i="73" s="1"/>
  <c r="G153" i="73" s="1"/>
  <c r="H113" i="72"/>
  <c r="I113" i="72" s="1"/>
  <c r="F113" i="72" s="1"/>
  <c r="G114" i="72" s="1"/>
  <c r="M161" i="33"/>
  <c r="N161" i="33" s="1"/>
  <c r="K161" i="33" s="1"/>
  <c r="V108" i="70"/>
  <c r="S108" i="70" s="1"/>
  <c r="T109" i="70" s="1"/>
  <c r="M121" i="68"/>
  <c r="L56" i="69"/>
  <c r="G120" i="70"/>
  <c r="M111" i="70"/>
  <c r="G126" i="71"/>
  <c r="G121" i="68"/>
  <c r="N121" i="68" a="1"/>
  <c r="N154" i="14" a="1"/>
  <c r="M56" i="69" a="1"/>
  <c r="H126" i="71" a="1"/>
  <c r="N111" i="70" a="1"/>
  <c r="U109" i="68" a="1"/>
  <c r="H121" i="68" a="1"/>
  <c r="H153" i="73" a="1"/>
  <c r="U109" i="70" a="1"/>
  <c r="H120" i="70" a="1"/>
  <c r="H114" i="72" a="1"/>
  <c r="H153" i="73" l="1"/>
  <c r="I153" i="73" s="1"/>
  <c r="F153" i="73" s="1"/>
  <c r="H114" i="72"/>
  <c r="I114" i="72" s="1"/>
  <c r="F114" i="72" s="1"/>
  <c r="N111" i="70"/>
  <c r="O111" i="70" s="1"/>
  <c r="L111" i="70" s="1"/>
  <c r="H120" i="70"/>
  <c r="I120" i="70" s="1"/>
  <c r="F120" i="70" s="1"/>
  <c r="U109" i="68"/>
  <c r="V109" i="68" s="1"/>
  <c r="S109" i="68" s="1"/>
  <c r="T110" i="68" s="1"/>
  <c r="H126" i="71"/>
  <c r="I126" i="71" s="1"/>
  <c r="F126" i="71" s="1"/>
  <c r="G127" i="71" s="1"/>
  <c r="U109" i="70"/>
  <c r="H121" i="68"/>
  <c r="I121" i="68" s="1"/>
  <c r="F121" i="68" s="1"/>
  <c r="G122" i="68" s="1"/>
  <c r="N121" i="68"/>
  <c r="O121" i="68" s="1"/>
  <c r="L121" i="68" s="1"/>
  <c r="M56" i="69"/>
  <c r="N56" i="69" s="1"/>
  <c r="K56" i="69" s="1"/>
  <c r="N154" i="14"/>
  <c r="O154" i="14" s="1"/>
  <c r="L154" i="14" s="1"/>
  <c r="M155" i="14" s="1"/>
  <c r="L162" i="33"/>
  <c r="M162" i="33" a="1"/>
  <c r="H127" i="71" a="1"/>
  <c r="N155" i="14" a="1"/>
  <c r="H122" i="68" a="1"/>
  <c r="H127" i="71" l="1"/>
  <c r="I127" i="71" s="1"/>
  <c r="F127" i="71" s="1"/>
  <c r="H122" i="68"/>
  <c r="I122" i="68" s="1"/>
  <c r="F122" i="68" s="1"/>
  <c r="N155" i="14"/>
  <c r="O155" i="14" s="1"/>
  <c r="L155" i="14" s="1"/>
  <c r="M156" i="14" s="1"/>
  <c r="M162" i="33"/>
  <c r="N162" i="33" s="1"/>
  <c r="K162" i="33" s="1"/>
  <c r="G115" i="72"/>
  <c r="G154" i="73"/>
  <c r="V109" i="70"/>
  <c r="S109" i="70" s="1"/>
  <c r="T110" i="70" s="1"/>
  <c r="L57" i="69"/>
  <c r="M122" i="68"/>
  <c r="M112" i="70"/>
  <c r="G121" i="70"/>
  <c r="U110" i="70" a="1"/>
  <c r="N156" i="14" a="1"/>
  <c r="N122" i="68" a="1"/>
  <c r="U110" i="68" a="1"/>
  <c r="H154" i="73" a="1"/>
  <c r="N112" i="70" a="1"/>
  <c r="H121" i="70" a="1"/>
  <c r="H115" i="72" a="1"/>
  <c r="M57" i="69" a="1"/>
  <c r="H115" i="72" l="1"/>
  <c r="I115" i="72" s="1"/>
  <c r="F115" i="72" s="1"/>
  <c r="N112" i="70"/>
  <c r="O112" i="70" s="1"/>
  <c r="L112" i="70" s="1"/>
  <c r="U110" i="70"/>
  <c r="M57" i="69"/>
  <c r="U110" i="68"/>
  <c r="V110" i="68" s="1"/>
  <c r="S110" i="68" s="1"/>
  <c r="T111" i="68" s="1"/>
  <c r="N122" i="68"/>
  <c r="O122" i="68" s="1"/>
  <c r="L122" i="68" s="1"/>
  <c r="N156" i="14"/>
  <c r="O156" i="14" s="1"/>
  <c r="L156" i="14" s="1"/>
  <c r="M157" i="14" s="1"/>
  <c r="H121" i="70"/>
  <c r="I121" i="70" s="1"/>
  <c r="F121" i="70" s="1"/>
  <c r="H154" i="73"/>
  <c r="I154" i="73" s="1"/>
  <c r="F154" i="73" s="1"/>
  <c r="G155" i="73" s="1"/>
  <c r="L163" i="33"/>
  <c r="G123" i="68"/>
  <c r="G128" i="71"/>
  <c r="M163" i="33" a="1"/>
  <c r="N157" i="14" a="1"/>
  <c r="H123" i="68" a="1"/>
  <c r="H155" i="73" a="1"/>
  <c r="H128" i="71" a="1"/>
  <c r="N157" i="14" l="1"/>
  <c r="O157" i="14" s="1"/>
  <c r="L157" i="14" s="1"/>
  <c r="M158" i="14" s="1"/>
  <c r="M163" i="33"/>
  <c r="N163" i="33" s="1"/>
  <c r="K163" i="33" s="1"/>
  <c r="H155" i="73"/>
  <c r="I155" i="73" s="1"/>
  <c r="F155" i="73" s="1"/>
  <c r="G156" i="73" s="1"/>
  <c r="H123" i="68"/>
  <c r="I123" i="68" s="1"/>
  <c r="F123" i="68" s="1"/>
  <c r="G124" i="68" s="1"/>
  <c r="H128" i="71"/>
  <c r="I128" i="71" s="1"/>
  <c r="F128" i="71" s="1"/>
  <c r="M113" i="70"/>
  <c r="V110" i="70"/>
  <c r="S110" i="70" s="1"/>
  <c r="T111" i="70" s="1"/>
  <c r="M123" i="68"/>
  <c r="G122" i="70"/>
  <c r="G116" i="72"/>
  <c r="U111" i="68" a="1"/>
  <c r="N123" i="68" a="1"/>
  <c r="H156" i="73" a="1"/>
  <c r="H122" i="70" a="1"/>
  <c r="N158" i="14" a="1"/>
  <c r="U111" i="70" a="1"/>
  <c r="N113" i="70" a="1"/>
  <c r="H124" i="68" a="1"/>
  <c r="H116" i="72" a="1"/>
  <c r="H122" i="70" l="1"/>
  <c r="I122" i="70" s="1"/>
  <c r="F122" i="70" s="1"/>
  <c r="G123" i="70" s="1"/>
  <c r="N113" i="70"/>
  <c r="O113" i="70" s="1"/>
  <c r="L113" i="70" s="1"/>
  <c r="H116" i="72"/>
  <c r="I116" i="72" s="1"/>
  <c r="F116" i="72" s="1"/>
  <c r="U111" i="68"/>
  <c r="V111" i="68" s="1"/>
  <c r="S111" i="68" s="1"/>
  <c r="T112" i="68" s="1"/>
  <c r="H124" i="68"/>
  <c r="I124" i="68" s="1"/>
  <c r="F124" i="68" s="1"/>
  <c r="H156" i="73"/>
  <c r="I156" i="73" s="1"/>
  <c r="F156" i="73" s="1"/>
  <c r="N123" i="68"/>
  <c r="O123" i="68" s="1"/>
  <c r="L123" i="68" s="1"/>
  <c r="U111" i="70"/>
  <c r="N158" i="14"/>
  <c r="O158" i="14" s="1"/>
  <c r="L158" i="14" s="1"/>
  <c r="M159" i="14" s="1"/>
  <c r="L164" i="33"/>
  <c r="G129" i="71"/>
  <c r="H129" i="71" a="1"/>
  <c r="M164" i="33" a="1"/>
  <c r="N159" i="14" a="1"/>
  <c r="H123" i="70" a="1"/>
  <c r="N159" i="14" l="1"/>
  <c r="O159" i="14" s="1"/>
  <c r="L159" i="14" s="1"/>
  <c r="M160" i="14" s="1"/>
  <c r="M164" i="33"/>
  <c r="N164" i="33" s="1"/>
  <c r="K164" i="33" s="1"/>
  <c r="H129" i="71"/>
  <c r="I129" i="71" s="1"/>
  <c r="F129" i="71" s="1"/>
  <c r="G130" i="71" s="1"/>
  <c r="H123" i="70"/>
  <c r="I123" i="70" s="1"/>
  <c r="F123" i="70" s="1"/>
  <c r="M114" i="70"/>
  <c r="G157" i="73"/>
  <c r="G125" i="68"/>
  <c r="V111" i="70"/>
  <c r="S111" i="70" s="1"/>
  <c r="T112" i="70" s="1"/>
  <c r="G117" i="72"/>
  <c r="M124" i="68"/>
  <c r="H157" i="73" a="1"/>
  <c r="H125" i="68" a="1"/>
  <c r="H117" i="72" a="1"/>
  <c r="N114" i="70" a="1"/>
  <c r="N124" i="68" a="1"/>
  <c r="U112" i="68" a="1"/>
  <c r="H130" i="71" a="1"/>
  <c r="N160" i="14" a="1"/>
  <c r="U112" i="70" a="1"/>
  <c r="U112" i="70" l="1"/>
  <c r="H130" i="71"/>
  <c r="I130" i="71" s="1"/>
  <c r="F130" i="71" s="1"/>
  <c r="N124" i="68"/>
  <c r="O124" i="68" s="1"/>
  <c r="L124" i="68" s="1"/>
  <c r="N114" i="70"/>
  <c r="O114" i="70" s="1"/>
  <c r="L114" i="70" s="1"/>
  <c r="H125" i="68"/>
  <c r="I125" i="68" s="1"/>
  <c r="F125" i="68" s="1"/>
  <c r="U112" i="68"/>
  <c r="V112" i="68" s="1"/>
  <c r="S112" i="68" s="1"/>
  <c r="T113" i="68" s="1"/>
  <c r="H157" i="73"/>
  <c r="I157" i="73" s="1"/>
  <c r="F157" i="73" s="1"/>
  <c r="G158" i="73" s="1"/>
  <c r="H117" i="72"/>
  <c r="I117" i="72" s="1"/>
  <c r="F117" i="72" s="1"/>
  <c r="G118" i="72" s="1"/>
  <c r="N160" i="14"/>
  <c r="O160" i="14" s="1"/>
  <c r="L160" i="14" s="1"/>
  <c r="M161" i="14" s="1"/>
  <c r="L165" i="33"/>
  <c r="G124" i="70"/>
  <c r="H124" i="70" a="1"/>
  <c r="H118" i="72" a="1"/>
  <c r="M165" i="33" a="1"/>
  <c r="H158" i="73" a="1"/>
  <c r="N161" i="14" a="1"/>
  <c r="N161" i="14" l="1"/>
  <c r="O161" i="14" s="1"/>
  <c r="L161" i="14" s="1"/>
  <c r="M162" i="14" s="1"/>
  <c r="H158" i="73"/>
  <c r="I158" i="73" s="1"/>
  <c r="F158" i="73" s="1"/>
  <c r="G159" i="73" s="1"/>
  <c r="M165" i="33"/>
  <c r="N165" i="33" s="1"/>
  <c r="K165" i="33" s="1"/>
  <c r="H124" i="70"/>
  <c r="I124" i="70" s="1"/>
  <c r="F124" i="70" s="1"/>
  <c r="H118" i="72"/>
  <c r="I118" i="72" s="1"/>
  <c r="F118" i="72" s="1"/>
  <c r="G119" i="72" s="1"/>
  <c r="V112" i="70"/>
  <c r="S112" i="70" s="1"/>
  <c r="T113" i="70" s="1"/>
  <c r="G131" i="71"/>
  <c r="M125" i="68"/>
  <c r="G126" i="68"/>
  <c r="M115" i="70"/>
  <c r="U113" i="68" a="1"/>
  <c r="U113" i="70" a="1"/>
  <c r="H131" i="71" a="1"/>
  <c r="N115" i="70" a="1"/>
  <c r="H126" i="68" a="1"/>
  <c r="H119" i="72" a="1"/>
  <c r="N125" i="68" a="1"/>
  <c r="N162" i="14" a="1"/>
  <c r="H159" i="73" a="1"/>
  <c r="H159" i="73" l="1"/>
  <c r="I159" i="73" s="1"/>
  <c r="F159" i="73" s="1"/>
  <c r="H119" i="72"/>
  <c r="I119" i="72" s="1"/>
  <c r="F119" i="72" s="1"/>
  <c r="U113" i="70"/>
  <c r="N125" i="68"/>
  <c r="O125" i="68" s="1"/>
  <c r="L125" i="68" s="1"/>
  <c r="N115" i="70"/>
  <c r="O115" i="70" s="1"/>
  <c r="L115" i="70" s="1"/>
  <c r="H131" i="71"/>
  <c r="I131" i="71" s="1"/>
  <c r="F131" i="71" s="1"/>
  <c r="G132" i="71" s="1"/>
  <c r="H126" i="68"/>
  <c r="I126" i="68" s="1"/>
  <c r="F126" i="68" s="1"/>
  <c r="U113" i="68"/>
  <c r="V113" i="68" s="1"/>
  <c r="S113" i="68" s="1"/>
  <c r="T114" i="68" s="1"/>
  <c r="N162" i="14"/>
  <c r="O162" i="14" s="1"/>
  <c r="L162" i="14" s="1"/>
  <c r="M163" i="14" s="1"/>
  <c r="G125" i="70"/>
  <c r="L166" i="33"/>
  <c r="H132" i="71" a="1"/>
  <c r="H125" i="70" a="1"/>
  <c r="N163" i="14" a="1"/>
  <c r="M166" i="33" a="1"/>
  <c r="N163" i="14" l="1"/>
  <c r="O163" i="14" s="1"/>
  <c r="L163" i="14" s="1"/>
  <c r="M164" i="14" s="1"/>
  <c r="H125" i="70"/>
  <c r="I125" i="70" s="1"/>
  <c r="F125" i="70" s="1"/>
  <c r="M166" i="33"/>
  <c r="N166" i="33" s="1"/>
  <c r="K166" i="33" s="1"/>
  <c r="H132" i="71"/>
  <c r="I132" i="71" s="1"/>
  <c r="F132" i="71" s="1"/>
  <c r="G120" i="72"/>
  <c r="M116" i="70"/>
  <c r="V113" i="70"/>
  <c r="S113" i="70" s="1"/>
  <c r="T114" i="70" s="1"/>
  <c r="M126" i="68"/>
  <c r="G127" i="68"/>
  <c r="G160" i="73"/>
  <c r="H127" i="68" a="1"/>
  <c r="N116" i="70" a="1"/>
  <c r="H120" i="72" a="1"/>
  <c r="U114" i="70" a="1"/>
  <c r="H160" i="73" a="1"/>
  <c r="U114" i="68" a="1"/>
  <c r="N164" i="14" a="1"/>
  <c r="N126" i="68" a="1"/>
  <c r="U114" i="68" l="1"/>
  <c r="V114" i="68" s="1"/>
  <c r="S114" i="68" s="1"/>
  <c r="T115" i="68" s="1"/>
  <c r="N116" i="70"/>
  <c r="O116" i="70" s="1"/>
  <c r="L116" i="70" s="1"/>
  <c r="H160" i="73"/>
  <c r="I160" i="73" s="1"/>
  <c r="F160" i="73" s="1"/>
  <c r="G161" i="73" s="1"/>
  <c r="H120" i="72"/>
  <c r="I120" i="72" s="1"/>
  <c r="F120" i="72" s="1"/>
  <c r="G121" i="72" s="1"/>
  <c r="U114" i="70"/>
  <c r="N57" i="69"/>
  <c r="K57" i="69" s="1"/>
  <c r="N126" i="68"/>
  <c r="O126" i="68" s="1"/>
  <c r="L126" i="68" s="1"/>
  <c r="M127" i="68" s="1"/>
  <c r="H127" i="68"/>
  <c r="I127" i="68" s="1"/>
  <c r="F127" i="68" s="1"/>
  <c r="N164" i="14"/>
  <c r="O164" i="14" s="1"/>
  <c r="L164" i="14" s="1"/>
  <c r="M165" i="14" s="1"/>
  <c r="L167" i="33"/>
  <c r="G126" i="70"/>
  <c r="G133" i="71"/>
  <c r="M167" i="33" a="1"/>
  <c r="H121" i="72" a="1"/>
  <c r="H161" i="73" a="1"/>
  <c r="H126" i="70" a="1"/>
  <c r="N165" i="14" a="1"/>
  <c r="N127" i="68" a="1"/>
  <c r="H133" i="71" a="1"/>
  <c r="N165" i="14" l="1"/>
  <c r="O165" i="14" s="1"/>
  <c r="L165" i="14" s="1"/>
  <c r="M166" i="14" s="1"/>
  <c r="H161" i="73"/>
  <c r="I161" i="73" s="1"/>
  <c r="F161" i="73" s="1"/>
  <c r="G162" i="73" s="1"/>
  <c r="H133" i="71"/>
  <c r="I133" i="71" s="1"/>
  <c r="F133" i="71" s="1"/>
  <c r="H121" i="72"/>
  <c r="I121" i="72" s="1"/>
  <c r="F121" i="72" s="1"/>
  <c r="N127" i="68"/>
  <c r="O127" i="68" s="1"/>
  <c r="L127" i="68" s="1"/>
  <c r="M167" i="33"/>
  <c r="N167" i="33" s="1"/>
  <c r="K167" i="33" s="1"/>
  <c r="H126" i="70"/>
  <c r="I126" i="70" s="1"/>
  <c r="F126" i="70" s="1"/>
  <c r="M117" i="70"/>
  <c r="L58" i="69"/>
  <c r="G128" i="68"/>
  <c r="V114" i="70"/>
  <c r="S114" i="70" s="1"/>
  <c r="T115" i="70" s="1"/>
  <c r="H162" i="73" a="1"/>
  <c r="H128" i="68" a="1"/>
  <c r="U115" i="68" a="1"/>
  <c r="N166" i="14" a="1"/>
  <c r="M58" i="69" a="1"/>
  <c r="N117" i="70" a="1"/>
  <c r="U115" i="70" a="1"/>
  <c r="H162" i="73" l="1"/>
  <c r="I162" i="73" s="1"/>
  <c r="F162" i="73" s="1"/>
  <c r="M58" i="69"/>
  <c r="U115" i="70"/>
  <c r="N117" i="70"/>
  <c r="O117" i="70" s="1"/>
  <c r="L117" i="70" s="1"/>
  <c r="H128" i="68"/>
  <c r="I128" i="68" s="1"/>
  <c r="F128" i="68" s="1"/>
  <c r="U115" i="68"/>
  <c r="V115" i="68" s="1"/>
  <c r="S115" i="68" s="1"/>
  <c r="T116" i="68" s="1"/>
  <c r="N166" i="14"/>
  <c r="O166" i="14" s="1"/>
  <c r="L166" i="14" s="1"/>
  <c r="M167" i="14" s="1"/>
  <c r="M128" i="68"/>
  <c r="G134" i="71"/>
  <c r="G127" i="70"/>
  <c r="L168" i="33"/>
  <c r="G122" i="72"/>
  <c r="H134" i="71" a="1"/>
  <c r="N167" i="14" a="1"/>
  <c r="H127" i="70" a="1"/>
  <c r="N128" i="68" a="1"/>
  <c r="M168" i="33" a="1"/>
  <c r="H122" i="72" a="1"/>
  <c r="N167" i="14" l="1"/>
  <c r="O167" i="14" s="1"/>
  <c r="L167" i="14" s="1"/>
  <c r="M168" i="14" s="1"/>
  <c r="H134" i="71"/>
  <c r="I134" i="71" s="1"/>
  <c r="F134" i="71" s="1"/>
  <c r="G135" i="71" s="1"/>
  <c r="M168" i="33"/>
  <c r="N168" i="33" s="1"/>
  <c r="K168" i="33" s="1"/>
  <c r="N128" i="68"/>
  <c r="O128" i="68" s="1"/>
  <c r="L128" i="68" s="1"/>
  <c r="H122" i="72"/>
  <c r="I122" i="72" s="1"/>
  <c r="F122" i="72" s="1"/>
  <c r="H127" i="70"/>
  <c r="I127" i="70" s="1"/>
  <c r="F127" i="70" s="1"/>
  <c r="V115" i="70"/>
  <c r="S115" i="70" s="1"/>
  <c r="T116" i="70" s="1"/>
  <c r="G129" i="68"/>
  <c r="M118" i="70"/>
  <c r="G163" i="73"/>
  <c r="H135" i="71" a="1"/>
  <c r="U116" i="68" a="1"/>
  <c r="N168" i="14" a="1"/>
  <c r="N118" i="70" a="1"/>
  <c r="U116" i="70" a="1"/>
  <c r="H129" i="68" a="1"/>
  <c r="H163" i="73" a="1"/>
  <c r="N118" i="70" l="1"/>
  <c r="O118" i="70" s="1"/>
  <c r="L118" i="70" s="1"/>
  <c r="U116" i="68"/>
  <c r="V116" i="68" s="1"/>
  <c r="S116" i="68" s="1"/>
  <c r="T117" i="68" s="1"/>
  <c r="U116" i="70"/>
  <c r="H135" i="71"/>
  <c r="I135" i="71" s="1"/>
  <c r="F135" i="71" s="1"/>
  <c r="G136" i="71" s="1"/>
  <c r="H163" i="73"/>
  <c r="I163" i="73" s="1"/>
  <c r="F163" i="73" s="1"/>
  <c r="G164" i="73" s="1"/>
  <c r="N58" i="69"/>
  <c r="K58" i="69" s="1"/>
  <c r="H129" i="68"/>
  <c r="I129" i="68" s="1"/>
  <c r="F129" i="68" s="1"/>
  <c r="G130" i="68" s="1"/>
  <c r="N168" i="14"/>
  <c r="O168" i="14" s="1"/>
  <c r="L168" i="14" s="1"/>
  <c r="M169" i="14" s="1"/>
  <c r="L169" i="33"/>
  <c r="G128" i="70"/>
  <c r="G123" i="72"/>
  <c r="M129" i="68"/>
  <c r="H136" i="71" a="1"/>
  <c r="H128" i="70" a="1"/>
  <c r="N169" i="14" a="1"/>
  <c r="H164" i="73" a="1"/>
  <c r="M169" i="33" a="1"/>
  <c r="N129" i="68" a="1"/>
  <c r="H130" i="68" a="1"/>
  <c r="H123" i="72" a="1"/>
  <c r="H128" i="70" l="1"/>
  <c r="I128" i="70" s="1"/>
  <c r="F128" i="70" s="1"/>
  <c r="N129" i="68"/>
  <c r="O129" i="68" s="1"/>
  <c r="L129" i="68" s="1"/>
  <c r="M169" i="33"/>
  <c r="N169" i="33" s="1"/>
  <c r="K169" i="33" s="1"/>
  <c r="H164" i="73"/>
  <c r="I164" i="73" s="1"/>
  <c r="F164" i="73" s="1"/>
  <c r="G165" i="73" s="1"/>
  <c r="H123" i="72"/>
  <c r="I123" i="72" s="1"/>
  <c r="F123" i="72" s="1"/>
  <c r="H130" i="68"/>
  <c r="I130" i="68" s="1"/>
  <c r="F130" i="68" s="1"/>
  <c r="N169" i="14"/>
  <c r="O169" i="14" s="1"/>
  <c r="L169" i="14" s="1"/>
  <c r="M170" i="14" s="1"/>
  <c r="H136" i="71"/>
  <c r="I136" i="71" s="1"/>
  <c r="F136" i="71" s="1"/>
  <c r="M119" i="70"/>
  <c r="V116" i="70"/>
  <c r="S116" i="70" s="1"/>
  <c r="T117" i="70" s="1"/>
  <c r="L59" i="69"/>
  <c r="U117" i="68" a="1"/>
  <c r="H165" i="73" a="1"/>
  <c r="N119" i="70" a="1"/>
  <c r="N170" i="14" a="1"/>
  <c r="U117" i="70" a="1"/>
  <c r="M59" i="69" a="1"/>
  <c r="N170" i="14" l="1"/>
  <c r="O170" i="14" s="1"/>
  <c r="L170" i="14" s="1"/>
  <c r="M171" i="14" s="1"/>
  <c r="H165" i="73"/>
  <c r="I165" i="73" s="1"/>
  <c r="F165" i="73" s="1"/>
  <c r="M59" i="69"/>
  <c r="N59" i="69" s="1"/>
  <c r="K59" i="69" s="1"/>
  <c r="U117" i="68"/>
  <c r="V117" i="68" s="1"/>
  <c r="S117" i="68" s="1"/>
  <c r="T118" i="68" s="1"/>
  <c r="N119" i="70"/>
  <c r="O119" i="70" s="1"/>
  <c r="L119" i="70" s="1"/>
  <c r="U117" i="70"/>
  <c r="G137" i="71"/>
  <c r="L170" i="33"/>
  <c r="G131" i="68"/>
  <c r="G124" i="72"/>
  <c r="M130" i="68"/>
  <c r="G129" i="70"/>
  <c r="H124" i="72" a="1"/>
  <c r="N130" i="68" a="1"/>
  <c r="N171" i="14" a="1"/>
  <c r="H131" i="68" a="1"/>
  <c r="H137" i="71" a="1"/>
  <c r="H129" i="70" a="1"/>
  <c r="M170" i="33" a="1"/>
  <c r="N130" i="68" l="1"/>
  <c r="O130" i="68" s="1"/>
  <c r="L130" i="68" s="1"/>
  <c r="M131" i="68" s="1"/>
  <c r="M170" i="33"/>
  <c r="N170" i="33" s="1"/>
  <c r="K170" i="33" s="1"/>
  <c r="H124" i="72"/>
  <c r="I124" i="72" s="1"/>
  <c r="F124" i="72" s="1"/>
  <c r="H129" i="70"/>
  <c r="I129" i="70" s="1"/>
  <c r="F129" i="70" s="1"/>
  <c r="H137" i="71"/>
  <c r="I137" i="71" s="1"/>
  <c r="F137" i="71" s="1"/>
  <c r="H131" i="68"/>
  <c r="I131" i="68" s="1"/>
  <c r="F131" i="68" s="1"/>
  <c r="N171" i="14"/>
  <c r="O171" i="14" s="1"/>
  <c r="L171" i="14" s="1"/>
  <c r="M172" i="14" s="1"/>
  <c r="G166" i="73"/>
  <c r="M120" i="70"/>
  <c r="V117" i="70"/>
  <c r="S117" i="70" s="1"/>
  <c r="T118" i="70" s="1"/>
  <c r="L60" i="69"/>
  <c r="U118" i="68" a="1"/>
  <c r="N120" i="70" a="1"/>
  <c r="N172" i="14" a="1"/>
  <c r="U118" i="70" a="1"/>
  <c r="H166" i="73" a="1"/>
  <c r="M60" i="69" a="1"/>
  <c r="N131" i="68" a="1"/>
  <c r="N172" i="14" l="1"/>
  <c r="O172" i="14" s="1"/>
  <c r="L172" i="14" s="1"/>
  <c r="M173" i="14" s="1"/>
  <c r="H166" i="73"/>
  <c r="I166" i="73" s="1"/>
  <c r="F166" i="73" s="1"/>
  <c r="G167" i="73" s="1"/>
  <c r="U118" i="70"/>
  <c r="U118" i="68"/>
  <c r="V118" i="68" s="1"/>
  <c r="S118" i="68" s="1"/>
  <c r="T119" i="68" s="1"/>
  <c r="N120" i="70"/>
  <c r="O120" i="70" s="1"/>
  <c r="L120" i="70" s="1"/>
  <c r="M60" i="69"/>
  <c r="N131" i="68"/>
  <c r="O131" i="68" s="1"/>
  <c r="L131" i="68" s="1"/>
  <c r="G130" i="70"/>
  <c r="G125" i="72"/>
  <c r="L171" i="33"/>
  <c r="G132" i="68"/>
  <c r="G138" i="71"/>
  <c r="H130" i="70" a="1"/>
  <c r="H132" i="68" a="1"/>
  <c r="H125" i="72" a="1"/>
  <c r="M171" i="33" a="1"/>
  <c r="H167" i="73" a="1"/>
  <c r="H138" i="71" a="1"/>
  <c r="N173" i="14" a="1"/>
  <c r="N173" i="14" l="1"/>
  <c r="O173" i="14" s="1"/>
  <c r="L173" i="14" s="1"/>
  <c r="M174" i="14" s="1"/>
  <c r="H125" i="72"/>
  <c r="I125" i="72" s="1"/>
  <c r="F125" i="72" s="1"/>
  <c r="G126" i="72" s="1"/>
  <c r="H130" i="70"/>
  <c r="I130" i="70" s="1"/>
  <c r="F130" i="70" s="1"/>
  <c r="H138" i="71"/>
  <c r="I138" i="71" s="1"/>
  <c r="F138" i="71" s="1"/>
  <c r="H132" i="68"/>
  <c r="I132" i="68" s="1"/>
  <c r="F132" i="68" s="1"/>
  <c r="H167" i="73"/>
  <c r="I167" i="73" s="1"/>
  <c r="F167" i="73" s="1"/>
  <c r="G168" i="73" s="1"/>
  <c r="M171" i="33"/>
  <c r="N171" i="33" s="1"/>
  <c r="K171" i="33" s="1"/>
  <c r="M121" i="70"/>
  <c r="M132" i="68"/>
  <c r="V118" i="70"/>
  <c r="S118" i="70" s="1"/>
  <c r="T119" i="70" s="1"/>
  <c r="N132" i="68" a="1"/>
  <c r="U119" i="68" a="1"/>
  <c r="H168" i="73" a="1"/>
  <c r="N121" i="70" a="1"/>
  <c r="U119" i="70" a="1"/>
  <c r="H126" i="72" a="1"/>
  <c r="N174" i="14" a="1"/>
  <c r="H168" i="73" l="1"/>
  <c r="I168" i="73" s="1"/>
  <c r="F168" i="73" s="1"/>
  <c r="N174" i="14"/>
  <c r="O174" i="14" s="1"/>
  <c r="L174" i="14" s="1"/>
  <c r="M175" i="14" s="1"/>
  <c r="U119" i="70"/>
  <c r="N132" i="68"/>
  <c r="O132" i="68" s="1"/>
  <c r="L132" i="68" s="1"/>
  <c r="H126" i="72"/>
  <c r="I126" i="72" s="1"/>
  <c r="F126" i="72" s="1"/>
  <c r="G127" i="72" s="1"/>
  <c r="U119" i="68"/>
  <c r="V119" i="68" s="1"/>
  <c r="S119" i="68" s="1"/>
  <c r="T120" i="68" s="1"/>
  <c r="N121" i="70"/>
  <c r="O121" i="70" s="1"/>
  <c r="L121" i="70" s="1"/>
  <c r="L172" i="33"/>
  <c r="G131" i="70"/>
  <c r="G139" i="71"/>
  <c r="G133" i="68"/>
  <c r="H139" i="71" a="1"/>
  <c r="H133" i="68" a="1"/>
  <c r="H127" i="72" a="1"/>
  <c r="N175" i="14" a="1"/>
  <c r="M172" i="33" a="1"/>
  <c r="H131" i="70" a="1"/>
  <c r="H131" i="70" l="1"/>
  <c r="I131" i="70" s="1"/>
  <c r="F131" i="70" s="1"/>
  <c r="G132" i="70" s="1"/>
  <c r="H133" i="68"/>
  <c r="I133" i="68" s="1"/>
  <c r="F133" i="68" s="1"/>
  <c r="M172" i="33"/>
  <c r="N172" i="33" s="1"/>
  <c r="K172" i="33" s="1"/>
  <c r="H127" i="72"/>
  <c r="I127" i="72" s="1"/>
  <c r="F127" i="72" s="1"/>
  <c r="N175" i="14"/>
  <c r="O175" i="14" s="1"/>
  <c r="L175" i="14" s="1"/>
  <c r="M176" i="14" s="1"/>
  <c r="H139" i="71"/>
  <c r="I139" i="71" s="1"/>
  <c r="F139" i="71" s="1"/>
  <c r="G140" i="71" s="1"/>
  <c r="M122" i="70"/>
  <c r="V119" i="70"/>
  <c r="S119" i="70" s="1"/>
  <c r="T120" i="70" s="1"/>
  <c r="G169" i="73"/>
  <c r="M133" i="68"/>
  <c r="N133" i="68" a="1"/>
  <c r="H169" i="73" a="1"/>
  <c r="H140" i="71" a="1"/>
  <c r="U120" i="68" a="1"/>
  <c r="N122" i="70" a="1"/>
  <c r="H132" i="70" a="1"/>
  <c r="N176" i="14" a="1"/>
  <c r="N176" i="14" l="1"/>
  <c r="O176" i="14" s="1"/>
  <c r="L176" i="14" s="1"/>
  <c r="M177" i="14" s="1"/>
  <c r="H169" i="73"/>
  <c r="I169" i="73" s="1"/>
  <c r="F169" i="73" s="1"/>
  <c r="G14" i="73" s="1" a="1"/>
  <c r="H140" i="71"/>
  <c r="I140" i="71" s="1"/>
  <c r="F140" i="71" s="1"/>
  <c r="N122" i="70"/>
  <c r="O122" i="70" s="1"/>
  <c r="L122" i="70" s="1"/>
  <c r="U120" i="68"/>
  <c r="N133" i="68"/>
  <c r="O133" i="68" s="1"/>
  <c r="L133" i="68" s="1"/>
  <c r="H132" i="70"/>
  <c r="I132" i="70" s="1"/>
  <c r="F132" i="70" s="1"/>
  <c r="G128" i="72"/>
  <c r="L173" i="33"/>
  <c r="G134" i="68"/>
  <c r="K17" i="71"/>
  <c r="U120" i="70" a="1"/>
  <c r="M173" i="33" a="1"/>
  <c r="H134" i="68" a="1"/>
  <c r="H128" i="72" a="1"/>
  <c r="N177" i="14" a="1"/>
  <c r="N177" i="14" l="1"/>
  <c r="O177" i="14" s="1"/>
  <c r="L177" i="14" s="1"/>
  <c r="M178" i="14" s="1"/>
  <c r="U120" i="70"/>
  <c r="M173" i="33"/>
  <c r="N173" i="33" s="1"/>
  <c r="K173" i="33" s="1"/>
  <c r="H128" i="72"/>
  <c r="I128" i="72" s="1"/>
  <c r="F128" i="72" s="1"/>
  <c r="G129" i="72" s="1"/>
  <c r="H134" i="68"/>
  <c r="I134" i="68" s="1"/>
  <c r="F134" i="68" s="1"/>
  <c r="G141" i="71"/>
  <c r="M123" i="70"/>
  <c r="G133" i="70"/>
  <c r="G14" i="73"/>
  <c r="J39" i="27" s="1"/>
  <c r="K39" i="27" s="1"/>
  <c r="M134" i="68"/>
  <c r="L18" i="71"/>
  <c r="N134" i="68" a="1"/>
  <c r="M18" i="71" a="1"/>
  <c r="H133" i="70" a="1"/>
  <c r="H141" i="71" a="1"/>
  <c r="N123" i="70" a="1"/>
  <c r="N178" i="14" a="1"/>
  <c r="H129" i="72" a="1"/>
  <c r="N178" i="14" l="1"/>
  <c r="O178" i="14" s="1"/>
  <c r="L178" i="14" s="1"/>
  <c r="M179" i="14" s="1"/>
  <c r="N123" i="70"/>
  <c r="O123" i="70" s="1"/>
  <c r="L123" i="70" s="1"/>
  <c r="M18" i="71"/>
  <c r="N18" i="71" s="1"/>
  <c r="H141" i="71"/>
  <c r="I141" i="71" s="1"/>
  <c r="F141" i="71" s="1"/>
  <c r="G142" i="71" s="1"/>
  <c r="H133" i="70"/>
  <c r="I133" i="70" s="1"/>
  <c r="F133" i="70" s="1"/>
  <c r="G134" i="70" s="1"/>
  <c r="N134" i="68"/>
  <c r="O134" i="68" s="1"/>
  <c r="L134" i="68" s="1"/>
  <c r="H129" i="72"/>
  <c r="I129" i="72" s="1"/>
  <c r="F129" i="72" s="1"/>
  <c r="G130" i="72" s="1"/>
  <c r="L174" i="33"/>
  <c r="G135" i="68"/>
  <c r="H134" i="70" a="1"/>
  <c r="H130" i="72" a="1"/>
  <c r="N179" i="14" a="1"/>
  <c r="M174" i="33" a="1"/>
  <c r="H142" i="71" a="1"/>
  <c r="H135" i="68" a="1"/>
  <c r="N179" i="14" l="1"/>
  <c r="O179" i="14" s="1"/>
  <c r="L179" i="14" s="1"/>
  <c r="M180" i="14" s="1"/>
  <c r="H130" i="72"/>
  <c r="I130" i="72" s="1"/>
  <c r="F130" i="72" s="1"/>
  <c r="G131" i="72" s="1"/>
  <c r="H134" i="70"/>
  <c r="I134" i="70" s="1"/>
  <c r="F134" i="70" s="1"/>
  <c r="H135" i="68"/>
  <c r="I135" i="68" s="1"/>
  <c r="F135" i="68" s="1"/>
  <c r="G136" i="68" s="1"/>
  <c r="M174" i="33"/>
  <c r="N174" i="33" s="1"/>
  <c r="K174" i="33" s="1"/>
  <c r="H142" i="71"/>
  <c r="I142" i="71" s="1"/>
  <c r="F142" i="71" s="1"/>
  <c r="M124" i="70"/>
  <c r="V120" i="68"/>
  <c r="S120" i="68" s="1"/>
  <c r="T121" i="68" s="1"/>
  <c r="K18" i="71"/>
  <c r="M135" i="68"/>
  <c r="N124" i="70" a="1"/>
  <c r="H136" i="68" a="1"/>
  <c r="N135" i="68" a="1"/>
  <c r="N180" i="14" a="1"/>
  <c r="H131" i="72" a="1"/>
  <c r="H131" i="72" l="1"/>
  <c r="I131" i="72" s="1"/>
  <c r="F131" i="72" s="1"/>
  <c r="G132" i="72" s="1"/>
  <c r="N180" i="14"/>
  <c r="O180" i="14" s="1"/>
  <c r="L180" i="14" s="1"/>
  <c r="M181" i="14" s="1"/>
  <c r="N124" i="70"/>
  <c r="O124" i="70" s="1"/>
  <c r="L124" i="70" s="1"/>
  <c r="H136" i="68"/>
  <c r="I136" i="68" s="1"/>
  <c r="F136" i="68" s="1"/>
  <c r="G137" i="68" s="1"/>
  <c r="N60" i="69"/>
  <c r="K60" i="69" s="1"/>
  <c r="N135" i="68"/>
  <c r="O135" i="68" s="1"/>
  <c r="L135" i="68" s="1"/>
  <c r="L175" i="33"/>
  <c r="L19" i="71"/>
  <c r="G135" i="70"/>
  <c r="V120" i="70"/>
  <c r="S120" i="70" s="1"/>
  <c r="T121" i="70" s="1"/>
  <c r="G143" i="71"/>
  <c r="H137" i="68" a="1"/>
  <c r="H135" i="70" a="1"/>
  <c r="M175" i="33" a="1"/>
  <c r="U121" i="68" a="1"/>
  <c r="H132" i="72" a="1"/>
  <c r="N181" i="14" a="1"/>
  <c r="H143" i="71" a="1"/>
  <c r="U121" i="70" a="1"/>
  <c r="N181" i="14" l="1"/>
  <c r="O181" i="14" s="1"/>
  <c r="L181" i="14" s="1"/>
  <c r="M182" i="14" s="1"/>
  <c r="H132" i="72"/>
  <c r="I132" i="72" s="1"/>
  <c r="F132" i="72" s="1"/>
  <c r="G133" i="72" s="1"/>
  <c r="H143" i="71"/>
  <c r="I143" i="71" s="1"/>
  <c r="F143" i="71" s="1"/>
  <c r="G144" i="71" s="1"/>
  <c r="U121" i="70"/>
  <c r="H137" i="68"/>
  <c r="I137" i="68" s="1"/>
  <c r="F137" i="68" s="1"/>
  <c r="U121" i="68"/>
  <c r="H135" i="70"/>
  <c r="I135" i="70" s="1"/>
  <c r="F135" i="70" s="1"/>
  <c r="M175" i="33"/>
  <c r="N175" i="33" s="1"/>
  <c r="K175" i="33" s="1"/>
  <c r="M125" i="70"/>
  <c r="V121" i="68"/>
  <c r="S121" i="68" s="1"/>
  <c r="T122" i="68" s="1"/>
  <c r="M136" i="68"/>
  <c r="L61" i="69"/>
  <c r="M19" i="71" a="1"/>
  <c r="N182" i="14" a="1"/>
  <c r="M61" i="69" a="1"/>
  <c r="N125" i="70" a="1"/>
  <c r="N136" i="68" a="1"/>
  <c r="H133" i="72" a="1"/>
  <c r="H144" i="71" a="1"/>
  <c r="H133" i="72" l="1"/>
  <c r="I133" i="72" s="1"/>
  <c r="F133" i="72" s="1"/>
  <c r="G134" i="72" s="1"/>
  <c r="N182" i="14"/>
  <c r="O182" i="14" s="1"/>
  <c r="L182" i="14" s="1"/>
  <c r="M183" i="14" s="1"/>
  <c r="H144" i="71"/>
  <c r="I144" i="71" s="1"/>
  <c r="F144" i="71" s="1"/>
  <c r="N125" i="70"/>
  <c r="O125" i="70" s="1"/>
  <c r="L125" i="70" s="1"/>
  <c r="M61" i="69"/>
  <c r="N61" i="69" s="1"/>
  <c r="K61" i="69" s="1"/>
  <c r="N136" i="68"/>
  <c r="O136" i="68" s="1"/>
  <c r="L136" i="68" s="1"/>
  <c r="M137" i="68" s="1"/>
  <c r="M19" i="71"/>
  <c r="N19" i="71" s="1"/>
  <c r="K19" i="71" s="1"/>
  <c r="L176" i="33"/>
  <c r="V121" i="70"/>
  <c r="S121" i="70" s="1"/>
  <c r="T122" i="70" s="1"/>
  <c r="G136" i="70"/>
  <c r="G138" i="68"/>
  <c r="U122" i="68" a="1"/>
  <c r="N137" i="68" a="1"/>
  <c r="M176" i="33" a="1"/>
  <c r="U122" i="70" a="1"/>
  <c r="N183" i="14" a="1"/>
  <c r="H138" i="68" a="1"/>
  <c r="H136" i="70" a="1"/>
  <c r="H134" i="72" a="1"/>
  <c r="N183" i="14" l="1"/>
  <c r="O183" i="14" s="1"/>
  <c r="L183" i="14" s="1"/>
  <c r="M184" i="14" s="1"/>
  <c r="H134" i="72"/>
  <c r="I134" i="72" s="1"/>
  <c r="F134" i="72" s="1"/>
  <c r="G135" i="72" s="1"/>
  <c r="U122" i="68"/>
  <c r="V122" i="68" s="1"/>
  <c r="S122" i="68" s="1"/>
  <c r="T123" i="68" s="1"/>
  <c r="H138" i="68"/>
  <c r="I138" i="68" s="1"/>
  <c r="F138" i="68" s="1"/>
  <c r="M176" i="33"/>
  <c r="N176" i="33" s="1"/>
  <c r="K176" i="33" s="1"/>
  <c r="N137" i="68"/>
  <c r="O137" i="68" s="1"/>
  <c r="L137" i="68" s="1"/>
  <c r="U122" i="70"/>
  <c r="H136" i="70"/>
  <c r="I136" i="70" s="1"/>
  <c r="F136" i="70" s="1"/>
  <c r="M126" i="70"/>
  <c r="G145" i="71"/>
  <c r="L62" i="69"/>
  <c r="L20" i="71"/>
  <c r="M62" i="69" a="1"/>
  <c r="H145" i="71" a="1"/>
  <c r="N126" i="70" a="1"/>
  <c r="M20" i="71" a="1"/>
  <c r="N184" i="14" a="1"/>
  <c r="H135" i="72" a="1"/>
  <c r="H135" i="72" l="1"/>
  <c r="I135" i="72" s="1"/>
  <c r="F135" i="72" s="1"/>
  <c r="G136" i="72" s="1"/>
  <c r="N184" i="14"/>
  <c r="O184" i="14" s="1"/>
  <c r="L184" i="14" s="1"/>
  <c r="M185" i="14" s="1"/>
  <c r="N126" i="70"/>
  <c r="O126" i="70" s="1"/>
  <c r="L126" i="70" s="1"/>
  <c r="M20" i="71"/>
  <c r="N20" i="71" s="1"/>
  <c r="H145" i="71"/>
  <c r="I145" i="71" s="1"/>
  <c r="F145" i="71" s="1"/>
  <c r="M62" i="69"/>
  <c r="V122" i="70"/>
  <c r="S122" i="70" s="1"/>
  <c r="T123" i="70" s="1"/>
  <c r="M138" i="68"/>
  <c r="L177" i="33"/>
  <c r="G137" i="70"/>
  <c r="G139" i="68"/>
  <c r="U123" i="70" a="1"/>
  <c r="U123" i="68" a="1"/>
  <c r="M177" i="33" a="1"/>
  <c r="N138" i="68" a="1"/>
  <c r="H136" i="72" a="1"/>
  <c r="N185" i="14" a="1"/>
  <c r="H137" i="70" a="1"/>
  <c r="H139" i="68" a="1"/>
  <c r="N185" i="14" l="1"/>
  <c r="O185" i="14" s="1"/>
  <c r="L185" i="14" s="1"/>
  <c r="M186" i="14" s="1"/>
  <c r="H136" i="72"/>
  <c r="I136" i="72" s="1"/>
  <c r="F136" i="72" s="1"/>
  <c r="H139" i="68"/>
  <c r="I139" i="68" s="1"/>
  <c r="F139" i="68" s="1"/>
  <c r="N138" i="68"/>
  <c r="O138" i="68" s="1"/>
  <c r="L138" i="68" s="1"/>
  <c r="M139" i="68" s="1"/>
  <c r="H137" i="70"/>
  <c r="I137" i="70" s="1"/>
  <c r="F137" i="70" s="1"/>
  <c r="M177" i="33"/>
  <c r="N177" i="33" s="1"/>
  <c r="K177" i="33" s="1"/>
  <c r="U123" i="68"/>
  <c r="V123" i="68" s="1"/>
  <c r="S123" i="68" s="1"/>
  <c r="T124" i="68" s="1"/>
  <c r="U123" i="70"/>
  <c r="G146" i="71"/>
  <c r="K20" i="71"/>
  <c r="M127" i="70"/>
  <c r="N127" i="70" a="1"/>
  <c r="H146" i="71" a="1"/>
  <c r="N139" i="68" a="1"/>
  <c r="N186" i="14" a="1"/>
  <c r="N186" i="14" l="1"/>
  <c r="O186" i="14" s="1"/>
  <c r="L186" i="14" s="1"/>
  <c r="M187" i="14" s="1"/>
  <c r="H146" i="71"/>
  <c r="I146" i="71" s="1"/>
  <c r="F146" i="71" s="1"/>
  <c r="N127" i="70"/>
  <c r="O127" i="70" s="1"/>
  <c r="L127" i="70" s="1"/>
  <c r="N139" i="68"/>
  <c r="O139" i="68" s="1"/>
  <c r="L139" i="68" s="1"/>
  <c r="V123" i="70"/>
  <c r="S123" i="70" s="1"/>
  <c r="T124" i="70" s="1"/>
  <c r="G137" i="72"/>
  <c r="L178" i="33"/>
  <c r="L21" i="71"/>
  <c r="G140" i="68"/>
  <c r="G138" i="70"/>
  <c r="H140" i="68" a="1"/>
  <c r="H137" i="72" a="1"/>
  <c r="U124" i="68" a="1"/>
  <c r="M178" i="33" a="1"/>
  <c r="N187" i="14" a="1"/>
  <c r="H138" i="70" a="1"/>
  <c r="U124" i="70" a="1"/>
  <c r="N187" i="14" l="1"/>
  <c r="O187" i="14" s="1"/>
  <c r="L187" i="14" s="1"/>
  <c r="M188" i="14" s="1"/>
  <c r="H137" i="72"/>
  <c r="I137" i="72" s="1"/>
  <c r="F137" i="72" s="1"/>
  <c r="G138" i="72" s="1"/>
  <c r="U124" i="68"/>
  <c r="V124" i="68" s="1"/>
  <c r="S124" i="68" s="1"/>
  <c r="T125" i="68" s="1"/>
  <c r="H140" i="68"/>
  <c r="I140" i="68" s="1"/>
  <c r="F140" i="68" s="1"/>
  <c r="H138" i="70"/>
  <c r="I138" i="70" s="1"/>
  <c r="F138" i="70" s="1"/>
  <c r="U124" i="70"/>
  <c r="M178" i="33"/>
  <c r="N178" i="33" s="1"/>
  <c r="K178" i="33" s="1"/>
  <c r="M128" i="70"/>
  <c r="M140" i="68"/>
  <c r="G147" i="71"/>
  <c r="N140" i="68" a="1"/>
  <c r="N128" i="70" a="1"/>
  <c r="M21" i="71" a="1"/>
  <c r="H147" i="71" a="1"/>
  <c r="H138" i="72" a="1"/>
  <c r="N188" i="14" a="1"/>
  <c r="N188" i="14" l="1"/>
  <c r="O188" i="14" s="1"/>
  <c r="L188" i="14" s="1"/>
  <c r="M189" i="14" s="1"/>
  <c r="H138" i="72"/>
  <c r="I138" i="72" s="1"/>
  <c r="F138" i="72" s="1"/>
  <c r="M21" i="71"/>
  <c r="N21" i="71" s="1"/>
  <c r="K21" i="71" s="1"/>
  <c r="N128" i="70"/>
  <c r="O128" i="70" s="1"/>
  <c r="L128" i="70" s="1"/>
  <c r="N140" i="68"/>
  <c r="O140" i="68" s="1"/>
  <c r="L140" i="68" s="1"/>
  <c r="H147" i="71"/>
  <c r="I147" i="71" s="1"/>
  <c r="F147" i="71" s="1"/>
  <c r="G148" i="71" s="1"/>
  <c r="L179" i="33"/>
  <c r="V124" i="70"/>
  <c r="S124" i="70" s="1"/>
  <c r="T125" i="70" s="1"/>
  <c r="G141" i="68"/>
  <c r="G139" i="70"/>
  <c r="M179" i="33" a="1"/>
  <c r="H141" i="68" a="1"/>
  <c r="U125" i="68" a="1"/>
  <c r="H148" i="71" a="1"/>
  <c r="N189" i="14" a="1"/>
  <c r="U125" i="70" a="1"/>
  <c r="H139" i="70" a="1"/>
  <c r="N189" i="14" l="1"/>
  <c r="O189" i="14" s="1"/>
  <c r="L189" i="14" s="1"/>
  <c r="M190" i="14" s="1"/>
  <c r="M179" i="33"/>
  <c r="N179" i="33" s="1"/>
  <c r="K179" i="33" s="1"/>
  <c r="H141" i="68"/>
  <c r="I141" i="68" s="1"/>
  <c r="F141" i="68" s="1"/>
  <c r="U125" i="68"/>
  <c r="V125" i="68" s="1"/>
  <c r="S125" i="68" s="1"/>
  <c r="T126" i="68" s="1"/>
  <c r="H148" i="71"/>
  <c r="I148" i="71" s="1"/>
  <c r="F148" i="71" s="1"/>
  <c r="U125" i="70"/>
  <c r="H139" i="70"/>
  <c r="I139" i="70" s="1"/>
  <c r="F139" i="70" s="1"/>
  <c r="M129" i="70"/>
  <c r="G139" i="72"/>
  <c r="M141" i="68"/>
  <c r="L22" i="71"/>
  <c r="H139" i="72" a="1"/>
  <c r="N141" i="68" a="1"/>
  <c r="M22" i="71" a="1"/>
  <c r="N190" i="14" a="1"/>
  <c r="N129" i="70" a="1"/>
  <c r="N190" i="14" l="1"/>
  <c r="O190" i="14" s="1"/>
  <c r="L190" i="14" s="1"/>
  <c r="M191" i="14" s="1"/>
  <c r="M22" i="71"/>
  <c r="N22" i="71" s="1"/>
  <c r="H139" i="72"/>
  <c r="I139" i="72" s="1"/>
  <c r="F139" i="72" s="1"/>
  <c r="N62" i="69"/>
  <c r="K62" i="69" s="1"/>
  <c r="N141" i="68"/>
  <c r="O141" i="68" s="1"/>
  <c r="L141" i="68" s="1"/>
  <c r="N129" i="70"/>
  <c r="O129" i="70" s="1"/>
  <c r="L129" i="70" s="1"/>
  <c r="L180" i="33"/>
  <c r="G142" i="68"/>
  <c r="G140" i="70"/>
  <c r="V125" i="70"/>
  <c r="S125" i="70" s="1"/>
  <c r="T126" i="70" s="1"/>
  <c r="G149" i="71"/>
  <c r="U126" i="70" a="1"/>
  <c r="H140" i="70" a="1"/>
  <c r="M180" i="33" a="1"/>
  <c r="U126" i="68" a="1"/>
  <c r="H142" i="68" a="1"/>
  <c r="H149" i="71" a="1"/>
  <c r="N191" i="14" a="1"/>
  <c r="N191" i="14" l="1"/>
  <c r="O191" i="14" s="1"/>
  <c r="L191" i="14" s="1"/>
  <c r="M192" i="14" s="1"/>
  <c r="M180" i="33"/>
  <c r="N180" i="33" s="1"/>
  <c r="K180" i="33" s="1"/>
  <c r="H140" i="70"/>
  <c r="I140" i="70" s="1"/>
  <c r="F140" i="70" s="1"/>
  <c r="H149" i="71"/>
  <c r="I149" i="71" s="1"/>
  <c r="F149" i="71" s="1"/>
  <c r="G150" i="71" s="1"/>
  <c r="U126" i="68"/>
  <c r="V126" i="68" s="1"/>
  <c r="S126" i="68" s="1"/>
  <c r="T127" i="68" s="1"/>
  <c r="H142" i="68"/>
  <c r="I142" i="68" s="1"/>
  <c r="F142" i="68" s="1"/>
  <c r="G143" i="68" s="1"/>
  <c r="U126" i="70"/>
  <c r="K22" i="71"/>
  <c r="M130" i="70"/>
  <c r="M142" i="68"/>
  <c r="G140" i="72"/>
  <c r="L63" i="69"/>
  <c r="H143" i="68" a="1"/>
  <c r="N192" i="14" a="1"/>
  <c r="N130" i="70" a="1"/>
  <c r="H140" i="72" a="1"/>
  <c r="N142" i="68" a="1"/>
  <c r="H150" i="71" a="1"/>
  <c r="M63" i="69" a="1"/>
  <c r="N192" i="14" l="1"/>
  <c r="O192" i="14" s="1"/>
  <c r="L192" i="14" s="1"/>
  <c r="M193" i="14" s="1"/>
  <c r="N142" i="68"/>
  <c r="O142" i="68" s="1"/>
  <c r="L142" i="68" s="1"/>
  <c r="H143" i="68"/>
  <c r="I143" i="68" s="1"/>
  <c r="F143" i="68" s="1"/>
  <c r="N130" i="70"/>
  <c r="O130" i="70" s="1"/>
  <c r="L130" i="70" s="1"/>
  <c r="M63" i="69"/>
  <c r="H140" i="72"/>
  <c r="I140" i="72" s="1"/>
  <c r="F140" i="72" s="1"/>
  <c r="G141" i="72" s="1"/>
  <c r="H150" i="71"/>
  <c r="I150" i="71" s="1"/>
  <c r="F150" i="71" s="1"/>
  <c r="L181" i="33"/>
  <c r="V126" i="70"/>
  <c r="S126" i="70" s="1"/>
  <c r="T127" i="70" s="1"/>
  <c r="G141" i="70"/>
  <c r="L23" i="71"/>
  <c r="U127" i="70" a="1"/>
  <c r="M181" i="33" a="1"/>
  <c r="U127" i="68" a="1"/>
  <c r="H141" i="72" a="1"/>
  <c r="H141" i="70" a="1"/>
  <c r="N193" i="14" a="1"/>
  <c r="N193" i="14" l="1"/>
  <c r="O193" i="14" s="1"/>
  <c r="L193" i="14" s="1"/>
  <c r="M194" i="14" s="1"/>
  <c r="H141" i="72"/>
  <c r="I141" i="72" s="1"/>
  <c r="F141" i="72" s="1"/>
  <c r="U127" i="68"/>
  <c r="V127" i="68" s="1"/>
  <c r="S127" i="68" s="1"/>
  <c r="T128" i="68" s="1"/>
  <c r="U127" i="70"/>
  <c r="M181" i="33"/>
  <c r="N181" i="33" s="1"/>
  <c r="K181" i="33" s="1"/>
  <c r="H141" i="70"/>
  <c r="I141" i="70" s="1"/>
  <c r="F141" i="70" s="1"/>
  <c r="G142" i="70" s="1"/>
  <c r="G144" i="68"/>
  <c r="M131" i="70"/>
  <c r="M143" i="68"/>
  <c r="G151" i="71"/>
  <c r="N143" i="68" a="1"/>
  <c r="H151" i="71" a="1"/>
  <c r="M23" i="71" a="1"/>
  <c r="N131" i="70" a="1"/>
  <c r="H142" i="70" a="1"/>
  <c r="H144" i="68" a="1"/>
  <c r="N194" i="14" a="1"/>
  <c r="N194" i="14" l="1"/>
  <c r="O194" i="14" s="1"/>
  <c r="L194" i="14" s="1"/>
  <c r="M195" i="14" s="1"/>
  <c r="M23" i="71"/>
  <c r="N23" i="71" s="1"/>
  <c r="K23" i="71" s="1"/>
  <c r="H142" i="70"/>
  <c r="I142" i="70" s="1"/>
  <c r="F142" i="70" s="1"/>
  <c r="H151" i="71"/>
  <c r="I151" i="71" s="1"/>
  <c r="F151" i="71" s="1"/>
  <c r="H144" i="68"/>
  <c r="I144" i="68" s="1"/>
  <c r="F144" i="68" s="1"/>
  <c r="N131" i="70"/>
  <c r="O131" i="70" s="1"/>
  <c r="L131" i="70" s="1"/>
  <c r="N143" i="68"/>
  <c r="O143" i="68" s="1"/>
  <c r="L143" i="68" s="1"/>
  <c r="V127" i="70"/>
  <c r="S127" i="70" s="1"/>
  <c r="T128" i="70" s="1"/>
  <c r="G142" i="72"/>
  <c r="L182" i="33"/>
  <c r="U128" i="70" a="1"/>
  <c r="U128" i="68" a="1"/>
  <c r="M182" i="33" a="1"/>
  <c r="H142" i="72" a="1"/>
  <c r="N195" i="14" a="1"/>
  <c r="N195" i="14" l="1"/>
  <c r="O195" i="14" s="1"/>
  <c r="L195" i="14" s="1"/>
  <c r="M196" i="14" s="1"/>
  <c r="H142" i="72"/>
  <c r="I142" i="72" s="1"/>
  <c r="F142" i="72" s="1"/>
  <c r="M182" i="33"/>
  <c r="N182" i="33" s="1"/>
  <c r="K182" i="33" s="1"/>
  <c r="U128" i="68"/>
  <c r="V128" i="68" s="1"/>
  <c r="S128" i="68" s="1"/>
  <c r="T129" i="68" s="1"/>
  <c r="U128" i="70"/>
  <c r="G143" i="70"/>
  <c r="M132" i="70"/>
  <c r="M144" i="68"/>
  <c r="L24" i="71"/>
  <c r="G145" i="68"/>
  <c r="G152" i="71"/>
  <c r="H145" i="68" a="1"/>
  <c r="N132" i="70" a="1"/>
  <c r="H152" i="71" a="1"/>
  <c r="H143" i="70" a="1"/>
  <c r="M24" i="71" a="1"/>
  <c r="N144" i="68" a="1"/>
  <c r="N196" i="14" a="1"/>
  <c r="N196" i="14" l="1"/>
  <c r="O196" i="14" s="1"/>
  <c r="L196" i="14" s="1"/>
  <c r="M197" i="14" s="1"/>
  <c r="H152" i="71"/>
  <c r="I152" i="71" s="1"/>
  <c r="F152" i="71" s="1"/>
  <c r="G153" i="71" s="1"/>
  <c r="N132" i="70"/>
  <c r="O132" i="70" s="1"/>
  <c r="L132" i="70" s="1"/>
  <c r="H145" i="68"/>
  <c r="I145" i="68" s="1"/>
  <c r="F145" i="68" s="1"/>
  <c r="M24" i="71"/>
  <c r="N24" i="71" s="1"/>
  <c r="H143" i="70"/>
  <c r="I143" i="70" s="1"/>
  <c r="F143" i="70" s="1"/>
  <c r="N144" i="68"/>
  <c r="O144" i="68" s="1"/>
  <c r="L144" i="68" s="1"/>
  <c r="L183" i="33"/>
  <c r="G143" i="72"/>
  <c r="V128" i="70"/>
  <c r="S128" i="70" s="1"/>
  <c r="T129" i="70" s="1"/>
  <c r="N197" i="14" a="1"/>
  <c r="U129" i="68" a="1"/>
  <c r="H143" i="72" a="1"/>
  <c r="H153" i="71" a="1"/>
  <c r="U129" i="70" a="1"/>
  <c r="M183" i="33" a="1"/>
  <c r="N197" i="14" l="1"/>
  <c r="O197" i="14" s="1"/>
  <c r="L197" i="14" s="1"/>
  <c r="M198" i="14" s="1"/>
  <c r="H143" i="72"/>
  <c r="I143" i="72" s="1"/>
  <c r="F143" i="72" s="1"/>
  <c r="G144" i="72" s="1"/>
  <c r="U129" i="70"/>
  <c r="H153" i="71"/>
  <c r="I153" i="71" s="1"/>
  <c r="F153" i="71" s="1"/>
  <c r="U129" i="68"/>
  <c r="V129" i="68" s="1"/>
  <c r="S129" i="68" s="1"/>
  <c r="T130" i="68" s="1"/>
  <c r="M183" i="33"/>
  <c r="N183" i="33" s="1"/>
  <c r="K183" i="33" s="1"/>
  <c r="M133" i="70"/>
  <c r="G144" i="70"/>
  <c r="K24" i="71"/>
  <c r="M145" i="68"/>
  <c r="G146" i="68"/>
  <c r="N145" i="68" a="1"/>
  <c r="H146" i="68" a="1"/>
  <c r="N133" i="70" a="1"/>
  <c r="H144" i="70" a="1"/>
  <c r="N198" i="14" a="1"/>
  <c r="H144" i="72" a="1"/>
  <c r="N198" i="14" l="1"/>
  <c r="O198" i="14" s="1"/>
  <c r="L198" i="14" s="1"/>
  <c r="M199" i="14" s="1"/>
  <c r="N133" i="70"/>
  <c r="O133" i="70" s="1"/>
  <c r="L133" i="70" s="1"/>
  <c r="H144" i="72"/>
  <c r="I144" i="72" s="1"/>
  <c r="F144" i="72" s="1"/>
  <c r="H146" i="68"/>
  <c r="I146" i="68" s="1"/>
  <c r="F146" i="68" s="1"/>
  <c r="N63" i="69"/>
  <c r="K63" i="69" s="1"/>
  <c r="H144" i="70"/>
  <c r="I144" i="70" s="1"/>
  <c r="F144" i="70" s="1"/>
  <c r="G145" i="70" s="1"/>
  <c r="N145" i="68"/>
  <c r="O145" i="68" s="1"/>
  <c r="L145" i="68" s="1"/>
  <c r="L184" i="33"/>
  <c r="G154" i="71"/>
  <c r="V129" i="70"/>
  <c r="S129" i="70" s="1"/>
  <c r="T130" i="70" s="1"/>
  <c r="L25" i="71"/>
  <c r="H154" i="71" a="1"/>
  <c r="U130" i="68" a="1"/>
  <c r="U130" i="70" a="1"/>
  <c r="H145" i="70" a="1"/>
  <c r="N199" i="14" a="1"/>
  <c r="M184" i="33" a="1"/>
  <c r="N199" i="14" l="1"/>
  <c r="O199" i="14" s="1"/>
  <c r="L199" i="14" s="1"/>
  <c r="M200" i="14" s="1"/>
  <c r="H145" i="70"/>
  <c r="I145" i="70" s="1"/>
  <c r="F145" i="70" s="1"/>
  <c r="H154" i="71"/>
  <c r="I154" i="71" s="1"/>
  <c r="F154" i="71" s="1"/>
  <c r="U130" i="70"/>
  <c r="U130" i="68"/>
  <c r="V130" i="68" s="1"/>
  <c r="S130" i="68" s="1"/>
  <c r="T131" i="68" s="1"/>
  <c r="M184" i="33"/>
  <c r="N184" i="33" s="1"/>
  <c r="K184" i="33" s="1"/>
  <c r="M134" i="70"/>
  <c r="L64" i="69"/>
  <c r="M146" i="68"/>
  <c r="G145" i="72"/>
  <c r="G147" i="68"/>
  <c r="M25" i="71" a="1"/>
  <c r="N134" i="70" a="1"/>
  <c r="H145" i="72" a="1"/>
  <c r="N200" i="14" a="1"/>
  <c r="M64" i="69" a="1"/>
  <c r="H147" i="68" a="1"/>
  <c r="N146" i="68" a="1"/>
  <c r="N200" i="14" l="1"/>
  <c r="O200" i="14" s="1"/>
  <c r="L200" i="14" s="1"/>
  <c r="M201" i="14" s="1"/>
  <c r="N146" i="68"/>
  <c r="O146" i="68" s="1"/>
  <c r="L146" i="68" s="1"/>
  <c r="H147" i="68"/>
  <c r="I147" i="68" s="1"/>
  <c r="F147" i="68" s="1"/>
  <c r="G148" i="68" s="1"/>
  <c r="N134" i="70"/>
  <c r="O134" i="70" s="1"/>
  <c r="L134" i="70" s="1"/>
  <c r="M25" i="71"/>
  <c r="N25" i="71" s="1"/>
  <c r="K25" i="71" s="1"/>
  <c r="M64" i="69"/>
  <c r="H145" i="72"/>
  <c r="I145" i="72" s="1"/>
  <c r="F145" i="72" s="1"/>
  <c r="V130" i="70"/>
  <c r="S130" i="70" s="1"/>
  <c r="T131" i="70" s="1"/>
  <c r="G146" i="70"/>
  <c r="L185" i="33"/>
  <c r="G155" i="71"/>
  <c r="M185" i="33" a="1"/>
  <c r="H148" i="68" a="1"/>
  <c r="U131" i="68" a="1"/>
  <c r="U131" i="70" a="1"/>
  <c r="H155" i="71" a="1"/>
  <c r="H146" i="70" a="1"/>
  <c r="N201" i="14" a="1"/>
  <c r="N201" i="14" l="1"/>
  <c r="O201" i="14" s="1"/>
  <c r="L201" i="14" s="1"/>
  <c r="M202" i="14" s="1"/>
  <c r="U131" i="70"/>
  <c r="M185" i="33"/>
  <c r="N185" i="33" s="1"/>
  <c r="K185" i="33" s="1"/>
  <c r="H146" i="70"/>
  <c r="I146" i="70" s="1"/>
  <c r="F146" i="70" s="1"/>
  <c r="H148" i="68"/>
  <c r="I148" i="68" s="1"/>
  <c r="F148" i="68" s="1"/>
  <c r="H155" i="71"/>
  <c r="I155" i="71" s="1"/>
  <c r="F155" i="71" s="1"/>
  <c r="U131" i="68"/>
  <c r="V131" i="68" s="1"/>
  <c r="S131" i="68" s="1"/>
  <c r="T132" i="68" s="1"/>
  <c r="G146" i="72"/>
  <c r="M147" i="68"/>
  <c r="M135" i="70"/>
  <c r="L26" i="71"/>
  <c r="N147" i="68" a="1"/>
  <c r="N135" i="70" a="1"/>
  <c r="M26" i="71" a="1"/>
  <c r="H146" i="72" a="1"/>
  <c r="N202" i="14" a="1"/>
  <c r="N202" i="14" l="1"/>
  <c r="O202" i="14" s="1"/>
  <c r="L202" i="14" s="1"/>
  <c r="M203" i="14" s="1"/>
  <c r="M26" i="71"/>
  <c r="N26" i="71" s="1"/>
  <c r="N64" i="69"/>
  <c r="K64" i="69" s="1"/>
  <c r="N147" i="68"/>
  <c r="O147" i="68" s="1"/>
  <c r="L147" i="68" s="1"/>
  <c r="N135" i="70"/>
  <c r="O135" i="70" s="1"/>
  <c r="L135" i="70" s="1"/>
  <c r="H146" i="72"/>
  <c r="I146" i="72" s="1"/>
  <c r="F146" i="72" s="1"/>
  <c r="G147" i="72" s="1"/>
  <c r="V131" i="70"/>
  <c r="S131" i="70" s="1"/>
  <c r="T132" i="70" s="1"/>
  <c r="N186" i="33"/>
  <c r="L186" i="33"/>
  <c r="K15" i="33"/>
  <c r="J153" i="27" s="1"/>
  <c r="G149" i="68"/>
  <c r="G156" i="71"/>
  <c r="G147" i="70"/>
  <c r="H147" i="72" a="1"/>
  <c r="U132" i="68" a="1"/>
  <c r="U132" i="70" a="1"/>
  <c r="H149" i="68" a="1"/>
  <c r="H147" i="70" a="1"/>
  <c r="H156" i="71" a="1"/>
  <c r="N203" i="14" a="1"/>
  <c r="N203" i="14" l="1"/>
  <c r="O203" i="14" s="1"/>
  <c r="L203" i="14" s="1"/>
  <c r="M204" i="14" s="1"/>
  <c r="U132" i="68"/>
  <c r="V132" i="68" s="1"/>
  <c r="S132" i="68" s="1"/>
  <c r="T133" i="68" s="1"/>
  <c r="U132" i="70"/>
  <c r="H149" i="68"/>
  <c r="I149" i="68" s="1"/>
  <c r="F149" i="68" s="1"/>
  <c r="H147" i="70"/>
  <c r="I147" i="70" s="1"/>
  <c r="F147" i="70" s="1"/>
  <c r="G148" i="70" s="1"/>
  <c r="H147" i="72"/>
  <c r="I147" i="72" s="1"/>
  <c r="F147" i="72" s="1"/>
  <c r="H156" i="71"/>
  <c r="I156" i="71" s="1"/>
  <c r="F156" i="71" s="1"/>
  <c r="G157" i="71" s="1"/>
  <c r="M136" i="70"/>
  <c r="M148" i="68"/>
  <c r="K26" i="71"/>
  <c r="L65" i="69"/>
  <c r="M65" i="69" a="1"/>
  <c r="N204" i="14" a="1"/>
  <c r="H148" i="70" a="1"/>
  <c r="N148" i="68" a="1"/>
  <c r="N136" i="70" a="1"/>
  <c r="H157" i="71" a="1"/>
  <c r="N204" i="14" l="1"/>
  <c r="O204" i="14" s="1"/>
  <c r="L204" i="14" s="1"/>
  <c r="M205" i="14" s="1"/>
  <c r="N136" i="70"/>
  <c r="O136" i="70" s="1"/>
  <c r="L136" i="70" s="1"/>
  <c r="H157" i="71"/>
  <c r="I157" i="71" s="1"/>
  <c r="F157" i="71" s="1"/>
  <c r="N148" i="68"/>
  <c r="O148" i="68" s="1"/>
  <c r="L148" i="68" s="1"/>
  <c r="M149" i="68" s="1"/>
  <c r="M65" i="69"/>
  <c r="N65" i="69" s="1"/>
  <c r="K65" i="69" s="1"/>
  <c r="H148" i="70"/>
  <c r="I148" i="70" s="1"/>
  <c r="F148" i="70" s="1"/>
  <c r="G150" i="68"/>
  <c r="V132" i="70"/>
  <c r="S132" i="70" s="1"/>
  <c r="T133" i="70" s="1"/>
  <c r="G148" i="72"/>
  <c r="L27" i="71"/>
  <c r="H150" i="68" a="1"/>
  <c r="N149" i="68" a="1"/>
  <c r="U133" i="68" a="1"/>
  <c r="H148" i="72" a="1"/>
  <c r="N205" i="14" a="1"/>
  <c r="U133" i="70" a="1"/>
  <c r="N205" i="14" l="1"/>
  <c r="O205" i="14" s="1"/>
  <c r="L205" i="14" s="1"/>
  <c r="M206" i="14" s="1"/>
  <c r="H148" i="72"/>
  <c r="I148" i="72" s="1"/>
  <c r="F148" i="72" s="1"/>
  <c r="U133" i="70"/>
  <c r="U133" i="68"/>
  <c r="V133" i="68" s="1"/>
  <c r="S133" i="68" s="1"/>
  <c r="T134" i="68" s="1"/>
  <c r="N149" i="68"/>
  <c r="O149" i="68" s="1"/>
  <c r="L149" i="68" s="1"/>
  <c r="H150" i="68"/>
  <c r="I150" i="68" s="1"/>
  <c r="F150" i="68" s="1"/>
  <c r="G151" i="68" s="1"/>
  <c r="G149" i="70"/>
  <c r="M137" i="70"/>
  <c r="G158" i="71"/>
  <c r="L66" i="69"/>
  <c r="M27" i="71" a="1"/>
  <c r="H149" i="70" a="1"/>
  <c r="N137" i="70" a="1"/>
  <c r="H158" i="71" a="1"/>
  <c r="H151" i="68" a="1"/>
  <c r="M66" i="69" a="1"/>
  <c r="N206" i="14" a="1"/>
  <c r="N137" i="70" l="1"/>
  <c r="O137" i="70" s="1"/>
  <c r="L137" i="70" s="1"/>
  <c r="M66" i="69"/>
  <c r="N66" i="69" s="1"/>
  <c r="K66" i="69" s="1"/>
  <c r="H149" i="70"/>
  <c r="I149" i="70" s="1"/>
  <c r="F149" i="70" s="1"/>
  <c r="M27" i="71"/>
  <c r="N27" i="71" s="1"/>
  <c r="K27" i="71" s="1"/>
  <c r="H158" i="71"/>
  <c r="I158" i="71" s="1"/>
  <c r="F158" i="71" s="1"/>
  <c r="H151" i="68"/>
  <c r="I151" i="68" s="1"/>
  <c r="F151" i="68" s="1"/>
  <c r="G152" i="68" s="1"/>
  <c r="N206" i="14"/>
  <c r="O206" i="14" s="1"/>
  <c r="L206" i="14" s="1"/>
  <c r="M207" i="14" s="1"/>
  <c r="V133" i="70"/>
  <c r="S133" i="70" s="1"/>
  <c r="T134" i="70" s="1"/>
  <c r="G149" i="72"/>
  <c r="M150" i="68"/>
  <c r="H152" i="68" a="1"/>
  <c r="H149" i="72" a="1"/>
  <c r="U134" i="68" a="1"/>
  <c r="N207" i="14" a="1"/>
  <c r="U134" i="70" a="1"/>
  <c r="N150" i="68" a="1"/>
  <c r="H152" i="68" l="1"/>
  <c r="I152" i="68" s="1"/>
  <c r="F152" i="68" s="1"/>
  <c r="H149" i="72"/>
  <c r="I149" i="72" s="1"/>
  <c r="F149" i="72" s="1"/>
  <c r="U134" i="70"/>
  <c r="N207" i="14"/>
  <c r="O207" i="14" s="1"/>
  <c r="L207" i="14" s="1"/>
  <c r="M208" i="14" s="1"/>
  <c r="U134" i="68"/>
  <c r="V134" i="68" s="1"/>
  <c r="S134" i="68" s="1"/>
  <c r="T135" i="68" s="1"/>
  <c r="N150" i="68"/>
  <c r="O150" i="68" s="1"/>
  <c r="L150" i="68" s="1"/>
  <c r="M138" i="70"/>
  <c r="L28" i="71"/>
  <c r="G150" i="70"/>
  <c r="L67" i="69"/>
  <c r="G159" i="71"/>
  <c r="H159" i="71" a="1"/>
  <c r="M28" i="71" a="1"/>
  <c r="H150" i="70" a="1"/>
  <c r="N138" i="70" a="1"/>
  <c r="M67" i="69" a="1"/>
  <c r="N208" i="14" a="1"/>
  <c r="M28" i="71" l="1"/>
  <c r="N28" i="71" s="1"/>
  <c r="H150" i="70"/>
  <c r="I150" i="70" s="1"/>
  <c r="F150" i="70" s="1"/>
  <c r="M67" i="69"/>
  <c r="N138" i="70"/>
  <c r="O138" i="70" s="1"/>
  <c r="L138" i="70" s="1"/>
  <c r="N208" i="14"/>
  <c r="O208" i="14" s="1"/>
  <c r="L208" i="14" s="1"/>
  <c r="M209" i="14" s="1"/>
  <c r="H159" i="71"/>
  <c r="I159" i="71" s="1"/>
  <c r="F159" i="71" s="1"/>
  <c r="G160" i="71" s="1"/>
  <c r="G153" i="68"/>
  <c r="V134" i="70"/>
  <c r="S134" i="70" s="1"/>
  <c r="T135" i="70" s="1"/>
  <c r="G150" i="72"/>
  <c r="M151" i="68"/>
  <c r="N209" i="14" a="1"/>
  <c r="U135" i="68" a="1"/>
  <c r="H153" i="68" a="1"/>
  <c r="H160" i="71" a="1"/>
  <c r="U135" i="70" a="1"/>
  <c r="N151" i="68" a="1"/>
  <c r="H150" i="72" a="1"/>
  <c r="N209" i="14" l="1"/>
  <c r="O209" i="14" s="1"/>
  <c r="L209" i="14" s="1"/>
  <c r="M210" i="14" s="1"/>
  <c r="U135" i="70"/>
  <c r="N151" i="68"/>
  <c r="O151" i="68" s="1"/>
  <c r="L151" i="68" s="1"/>
  <c r="H153" i="68"/>
  <c r="I153" i="68" s="1"/>
  <c r="F153" i="68" s="1"/>
  <c r="G154" i="68" s="1"/>
  <c r="U135" i="68"/>
  <c r="V135" i="68" s="1"/>
  <c r="S135" i="68" s="1"/>
  <c r="T136" i="68" s="1"/>
  <c r="H160" i="71"/>
  <c r="I160" i="71" s="1"/>
  <c r="F160" i="71" s="1"/>
  <c r="H150" i="72"/>
  <c r="I150" i="72" s="1"/>
  <c r="F150" i="72" s="1"/>
  <c r="M139" i="70"/>
  <c r="G151" i="70"/>
  <c r="K28" i="71"/>
  <c r="H151" i="70" a="1"/>
  <c r="N139" i="70" a="1"/>
  <c r="H154" i="68" a="1"/>
  <c r="N210" i="14" a="1"/>
  <c r="N210" i="14" l="1"/>
  <c r="O210" i="14" s="1"/>
  <c r="L210" i="14" s="1"/>
  <c r="M211" i="14" s="1"/>
  <c r="H154" i="68"/>
  <c r="I154" i="68" s="1"/>
  <c r="F154" i="68" s="1"/>
  <c r="N139" i="70"/>
  <c r="O139" i="70" s="1"/>
  <c r="L139" i="70" s="1"/>
  <c r="H151" i="70"/>
  <c r="I151" i="70" s="1"/>
  <c r="F151" i="70" s="1"/>
  <c r="G161" i="71"/>
  <c r="M152" i="68"/>
  <c r="G151" i="72"/>
  <c r="L29" i="71"/>
  <c r="V135" i="70"/>
  <c r="S135" i="70" s="1"/>
  <c r="T136" i="70" s="1"/>
  <c r="U136" i="70" a="1"/>
  <c r="U136" i="68" a="1"/>
  <c r="H151" i="72" a="1"/>
  <c r="N152" i="68" a="1"/>
  <c r="N211" i="14" a="1"/>
  <c r="H161" i="71" a="1"/>
  <c r="N211" i="14" l="1"/>
  <c r="O211" i="14" s="1"/>
  <c r="L211" i="14" s="1"/>
  <c r="M212" i="14" s="1"/>
  <c r="U136" i="70"/>
  <c r="H161" i="71"/>
  <c r="I161" i="71" s="1"/>
  <c r="F161" i="71" s="1"/>
  <c r="N152" i="68"/>
  <c r="O152" i="68" s="1"/>
  <c r="L152" i="68" s="1"/>
  <c r="U136" i="68"/>
  <c r="V136" i="68" s="1"/>
  <c r="S136" i="68" s="1"/>
  <c r="T137" i="68" s="1"/>
  <c r="H151" i="72"/>
  <c r="I151" i="72" s="1"/>
  <c r="F151" i="72" s="1"/>
  <c r="G155" i="68"/>
  <c r="M140" i="70"/>
  <c r="G152" i="70"/>
  <c r="M29" i="71" a="1"/>
  <c r="H155" i="68" a="1"/>
  <c r="H152" i="70" a="1"/>
  <c r="N140" i="70" a="1"/>
  <c r="N212" i="14" a="1"/>
  <c r="N212" i="14" l="1"/>
  <c r="O212" i="14" s="1"/>
  <c r="L212" i="14" s="1"/>
  <c r="M213" i="14" s="1"/>
  <c r="H155" i="68"/>
  <c r="I155" i="68" s="1"/>
  <c r="F155" i="68" s="1"/>
  <c r="N140" i="70"/>
  <c r="O140" i="70" s="1"/>
  <c r="L140" i="70" s="1"/>
  <c r="H152" i="70"/>
  <c r="I152" i="70" s="1"/>
  <c r="F152" i="70" s="1"/>
  <c r="M29" i="71"/>
  <c r="N29" i="71" s="1"/>
  <c r="K29" i="71" s="1"/>
  <c r="V136" i="70"/>
  <c r="S136" i="70" s="1"/>
  <c r="T137" i="70" s="1"/>
  <c r="G162" i="71"/>
  <c r="M153" i="68"/>
  <c r="G152" i="72"/>
  <c r="H152" i="72" a="1"/>
  <c r="H162" i="71" a="1"/>
  <c r="U137" i="68" a="1"/>
  <c r="N153" i="68" a="1"/>
  <c r="N213" i="14" a="1"/>
  <c r="U137" i="70" a="1"/>
  <c r="N213" i="14" l="1"/>
  <c r="O213" i="14" s="1"/>
  <c r="L213" i="14" s="1"/>
  <c r="M214" i="14" s="1"/>
  <c r="U137" i="68"/>
  <c r="V137" i="68" s="1"/>
  <c r="S137" i="68" s="1"/>
  <c r="T138" i="68" s="1"/>
  <c r="N153" i="68"/>
  <c r="O153" i="68" s="1"/>
  <c r="L153" i="68" s="1"/>
  <c r="U137" i="70"/>
  <c r="H162" i="71"/>
  <c r="I162" i="71" s="1"/>
  <c r="F162" i="71" s="1"/>
  <c r="H152" i="72"/>
  <c r="I152" i="72" s="1"/>
  <c r="F152" i="72" s="1"/>
  <c r="M141" i="70"/>
  <c r="G153" i="70"/>
  <c r="G156" i="68"/>
  <c r="L30" i="71"/>
  <c r="H156" i="68" a="1"/>
  <c r="H153" i="70" a="1"/>
  <c r="M30" i="71" a="1"/>
  <c r="N141" i="70" a="1"/>
  <c r="N214" i="14" a="1"/>
  <c r="N214" i="14" l="1"/>
  <c r="O214" i="14" s="1"/>
  <c r="L214" i="14" s="1"/>
  <c r="M215" i="14" s="1"/>
  <c r="H156" i="68"/>
  <c r="I156" i="68" s="1"/>
  <c r="F156" i="68" s="1"/>
  <c r="G157" i="68" s="1"/>
  <c r="N141" i="70"/>
  <c r="O141" i="70" s="1"/>
  <c r="L141" i="70" s="1"/>
  <c r="H153" i="70"/>
  <c r="I153" i="70" s="1"/>
  <c r="F153" i="70" s="1"/>
  <c r="M30" i="71"/>
  <c r="N30" i="71" s="1"/>
  <c r="V137" i="70"/>
  <c r="S137" i="70" s="1"/>
  <c r="T138" i="70" s="1"/>
  <c r="G163" i="71"/>
  <c r="M154" i="68"/>
  <c r="G153" i="72"/>
  <c r="U138" i="70" a="1"/>
  <c r="N154" i="68" a="1"/>
  <c r="H153" i="72" a="1"/>
  <c r="H163" i="71" a="1"/>
  <c r="U138" i="68" a="1"/>
  <c r="N215" i="14" a="1"/>
  <c r="H157" i="68" a="1"/>
  <c r="N215" i="14" l="1"/>
  <c r="O215" i="14" s="1"/>
  <c r="L215" i="14" s="1"/>
  <c r="M216" i="14" s="1"/>
  <c r="H163" i="71"/>
  <c r="I163" i="71" s="1"/>
  <c r="F163" i="71" s="1"/>
  <c r="U138" i="68"/>
  <c r="V138" i="68" s="1"/>
  <c r="S138" i="68" s="1"/>
  <c r="T139" i="68" s="1"/>
  <c r="U138" i="70"/>
  <c r="H153" i="72"/>
  <c r="I153" i="72" s="1"/>
  <c r="F153" i="72" s="1"/>
  <c r="H157" i="68"/>
  <c r="I157" i="68" s="1"/>
  <c r="F157" i="68" s="1"/>
  <c r="N154" i="68"/>
  <c r="O154" i="68" s="1"/>
  <c r="L154" i="68" s="1"/>
  <c r="M142" i="70"/>
  <c r="G154" i="70"/>
  <c r="K30" i="71"/>
  <c r="N142" i="70" a="1"/>
  <c r="N216" i="14" a="1"/>
  <c r="H154" i="70" a="1"/>
  <c r="N216" i="14" l="1"/>
  <c r="O216" i="14" s="1"/>
  <c r="L216" i="14" s="1"/>
  <c r="M217" i="14" s="1"/>
  <c r="N142" i="70"/>
  <c r="O142" i="70" s="1"/>
  <c r="L142" i="70" s="1"/>
  <c r="H154" i="70"/>
  <c r="I154" i="70" s="1"/>
  <c r="F154" i="70" s="1"/>
  <c r="G158" i="68"/>
  <c r="V138" i="70"/>
  <c r="S138" i="70" s="1"/>
  <c r="T139" i="70" s="1"/>
  <c r="G154" i="72"/>
  <c r="L31" i="71"/>
  <c r="M155" i="68"/>
  <c r="G164" i="71"/>
  <c r="H154" i="72" a="1"/>
  <c r="U139" i="68" a="1"/>
  <c r="H164" i="71" a="1"/>
  <c r="H158" i="68" a="1"/>
  <c r="U139" i="70" a="1"/>
  <c r="N155" i="68" a="1"/>
  <c r="N217" i="14" a="1"/>
  <c r="N217" i="14" l="1"/>
  <c r="O217" i="14" s="1"/>
  <c r="L217" i="14" s="1"/>
  <c r="M218" i="14" s="1"/>
  <c r="H154" i="72"/>
  <c r="I154" i="72" s="1"/>
  <c r="F154" i="72" s="1"/>
  <c r="H158" i="68"/>
  <c r="I158" i="68" s="1"/>
  <c r="F158" i="68" s="1"/>
  <c r="N155" i="68"/>
  <c r="O155" i="68" s="1"/>
  <c r="L155" i="68" s="1"/>
  <c r="H164" i="71"/>
  <c r="I164" i="71" s="1"/>
  <c r="F164" i="71" s="1"/>
  <c r="U139" i="68"/>
  <c r="U139" i="70"/>
  <c r="M143" i="70"/>
  <c r="G155" i="70"/>
  <c r="V139" i="68"/>
  <c r="S139" i="68" s="1"/>
  <c r="T140" i="68" s="1"/>
  <c r="M31" i="71" a="1"/>
  <c r="H155" i="70" a="1"/>
  <c r="N143" i="70" a="1"/>
  <c r="N218" i="14" a="1"/>
  <c r="N218" i="14" l="1"/>
  <c r="O218" i="14" s="1"/>
  <c r="L218" i="14" s="1"/>
  <c r="M219" i="14" s="1"/>
  <c r="H155" i="70"/>
  <c r="I155" i="70" s="1"/>
  <c r="F155" i="70" s="1"/>
  <c r="N143" i="70"/>
  <c r="O143" i="70" s="1"/>
  <c r="L143" i="70" s="1"/>
  <c r="M31" i="71"/>
  <c r="N31" i="71" s="1"/>
  <c r="K31" i="71" s="1"/>
  <c r="G159" i="68"/>
  <c r="G165" i="71"/>
  <c r="M156" i="68"/>
  <c r="G155" i="72"/>
  <c r="V139" i="70"/>
  <c r="S139" i="70" s="1"/>
  <c r="T140" i="70" s="1"/>
  <c r="U140" i="68" a="1"/>
  <c r="H159" i="68" a="1"/>
  <c r="H165" i="71" a="1"/>
  <c r="N156" i="68" a="1"/>
  <c r="H155" i="72" a="1"/>
  <c r="U140" i="70" a="1"/>
  <c r="N219" i="14" a="1"/>
  <c r="N219" i="14" l="1"/>
  <c r="O219" i="14" s="1"/>
  <c r="L219" i="14" s="1"/>
  <c r="M220" i="14" s="1"/>
  <c r="N156" i="68"/>
  <c r="O156" i="68" s="1"/>
  <c r="L156" i="68" s="1"/>
  <c r="U140" i="68"/>
  <c r="V140" i="68" s="1"/>
  <c r="S140" i="68" s="1"/>
  <c r="T141" i="68" s="1"/>
  <c r="H155" i="72"/>
  <c r="I155" i="72" s="1"/>
  <c r="F155" i="72" s="1"/>
  <c r="U140" i="70"/>
  <c r="H165" i="71"/>
  <c r="I165" i="71" s="1"/>
  <c r="F165" i="71" s="1"/>
  <c r="G166" i="71" s="1"/>
  <c r="H159" i="68"/>
  <c r="I159" i="68" s="1"/>
  <c r="F159" i="68" s="1"/>
  <c r="G160" i="68" s="1"/>
  <c r="M144" i="70"/>
  <c r="L32" i="71"/>
  <c r="G156" i="70"/>
  <c r="M32" i="71" a="1"/>
  <c r="H156" i="70" a="1"/>
  <c r="H160" i="68" a="1"/>
  <c r="H166" i="71" a="1"/>
  <c r="N144" i="70" a="1"/>
  <c r="N220" i="14" a="1"/>
  <c r="N220" i="14" l="1"/>
  <c r="O220" i="14" s="1"/>
  <c r="L220" i="14" s="1"/>
  <c r="M221" i="14" s="1"/>
  <c r="M32" i="71"/>
  <c r="N32" i="71" s="1"/>
  <c r="N144" i="70"/>
  <c r="O144" i="70" s="1"/>
  <c r="L144" i="70" s="1"/>
  <c r="H160" i="68"/>
  <c r="I160" i="68" s="1"/>
  <c r="F160" i="68" s="1"/>
  <c r="N67" i="69"/>
  <c r="K67" i="69" s="1"/>
  <c r="H156" i="70"/>
  <c r="I156" i="70" s="1"/>
  <c r="F156" i="70" s="1"/>
  <c r="G157" i="70" s="1"/>
  <c r="H166" i="71"/>
  <c r="I166" i="71" s="1"/>
  <c r="F166" i="71" s="1"/>
  <c r="V140" i="70"/>
  <c r="S140" i="70" s="1"/>
  <c r="T141" i="70" s="1"/>
  <c r="G156" i="72"/>
  <c r="M157" i="68"/>
  <c r="H156" i="72" a="1"/>
  <c r="H157" i="70" a="1"/>
  <c r="U141" i="70" a="1"/>
  <c r="N157" i="68" a="1"/>
  <c r="U141" i="68" a="1"/>
  <c r="N221" i="14" a="1"/>
  <c r="N221" i="14" l="1"/>
  <c r="O221" i="14" s="1"/>
  <c r="L221" i="14" s="1"/>
  <c r="M222" i="14" s="1"/>
  <c r="H157" i="70"/>
  <c r="I157" i="70" s="1"/>
  <c r="F157" i="70" s="1"/>
  <c r="U141" i="70"/>
  <c r="H156" i="72"/>
  <c r="I156" i="72" s="1"/>
  <c r="F156" i="72" s="1"/>
  <c r="N157" i="68"/>
  <c r="O157" i="68" s="1"/>
  <c r="L157" i="68" s="1"/>
  <c r="U141" i="68"/>
  <c r="V141" i="68" s="1"/>
  <c r="S141" i="68" s="1"/>
  <c r="T142" i="68" s="1"/>
  <c r="M145" i="70"/>
  <c r="G167" i="71"/>
  <c r="G161" i="68"/>
  <c r="K32" i="71"/>
  <c r="L68" i="69"/>
  <c r="N145" i="70" a="1"/>
  <c r="H161" i="68" a="1"/>
  <c r="H167" i="71" a="1"/>
  <c r="M68" i="69" a="1"/>
  <c r="N222" i="14" a="1"/>
  <c r="N222" i="14" l="1"/>
  <c r="O222" i="14" s="1"/>
  <c r="L222" i="14" s="1"/>
  <c r="M223" i="14" s="1"/>
  <c r="N145" i="70"/>
  <c r="O145" i="70" s="1"/>
  <c r="L145" i="70" s="1"/>
  <c r="M68" i="69"/>
  <c r="H167" i="71"/>
  <c r="I167" i="71" s="1"/>
  <c r="F167" i="71" s="1"/>
  <c r="H161" i="68"/>
  <c r="I161" i="68" s="1"/>
  <c r="F161" i="68" s="1"/>
  <c r="G158" i="70"/>
  <c r="G157" i="72"/>
  <c r="L33" i="71"/>
  <c r="V141" i="70"/>
  <c r="S141" i="70" s="1"/>
  <c r="T142" i="70" s="1"/>
  <c r="M158" i="68"/>
  <c r="N158" i="68" a="1"/>
  <c r="U142" i="68" a="1"/>
  <c r="H158" i="70" a="1"/>
  <c r="U142" i="70" a="1"/>
  <c r="H157" i="72" a="1"/>
  <c r="N223" i="14" a="1"/>
  <c r="N223" i="14" l="1"/>
  <c r="O223" i="14" s="1"/>
  <c r="L223" i="14" s="1"/>
  <c r="M224" i="14" s="1"/>
  <c r="U142" i="68"/>
  <c r="V142" i="68" s="1"/>
  <c r="S142" i="68" s="1"/>
  <c r="T143" i="68" s="1"/>
  <c r="N158" i="68"/>
  <c r="O158" i="68" s="1"/>
  <c r="L158" i="68" s="1"/>
  <c r="H157" i="72"/>
  <c r="I157" i="72" s="1"/>
  <c r="F157" i="72" s="1"/>
  <c r="U142" i="70"/>
  <c r="H158" i="70"/>
  <c r="I158" i="70" s="1"/>
  <c r="F158" i="70" s="1"/>
  <c r="M146" i="70"/>
  <c r="G168" i="71"/>
  <c r="G162" i="68"/>
  <c r="M33" i="71" a="1"/>
  <c r="N146" i="70" a="1"/>
  <c r="H168" i="71" a="1"/>
  <c r="H162" i="68" a="1"/>
  <c r="N224" i="14" a="1"/>
  <c r="M33" i="71" l="1"/>
  <c r="N33" i="71" s="1"/>
  <c r="K33" i="71" s="1"/>
  <c r="H168" i="71"/>
  <c r="I168" i="71" s="1"/>
  <c r="F168" i="71" s="1"/>
  <c r="H162" i="68"/>
  <c r="I162" i="68" s="1"/>
  <c r="F162" i="68" s="1"/>
  <c r="N146" i="70"/>
  <c r="O146" i="70" s="1"/>
  <c r="L146" i="70" s="1"/>
  <c r="N224" i="14"/>
  <c r="O224" i="14" s="1"/>
  <c r="L224" i="14" s="1"/>
  <c r="M225" i="14" s="1"/>
  <c r="G158" i="72"/>
  <c r="M159" i="68"/>
  <c r="V142" i="70"/>
  <c r="S142" i="70" s="1"/>
  <c r="T143" i="70" s="1"/>
  <c r="G159" i="70"/>
  <c r="N225" i="14" a="1"/>
  <c r="H159" i="70" a="1"/>
  <c r="U143" i="68" a="1"/>
  <c r="U143" i="70" a="1"/>
  <c r="N159" i="68" a="1"/>
  <c r="H158" i="72" a="1"/>
  <c r="N159" i="68" l="1"/>
  <c r="O159" i="68" s="1"/>
  <c r="L159" i="68" s="1"/>
  <c r="N225" i="14"/>
  <c r="O225" i="14" s="1"/>
  <c r="L225" i="14" s="1"/>
  <c r="M226" i="14" s="1"/>
  <c r="H158" i="72"/>
  <c r="I158" i="72" s="1"/>
  <c r="F158" i="72" s="1"/>
  <c r="U143" i="70"/>
  <c r="N68" i="69"/>
  <c r="K68" i="69" s="1"/>
  <c r="H159" i="70"/>
  <c r="I159" i="70" s="1"/>
  <c r="F159" i="70" s="1"/>
  <c r="U143" i="68"/>
  <c r="V143" i="68" s="1"/>
  <c r="S143" i="68" s="1"/>
  <c r="T144" i="68" s="1"/>
  <c r="M147" i="70"/>
  <c r="G163" i="68"/>
  <c r="G169" i="71"/>
  <c r="L34" i="71"/>
  <c r="H169" i="71" a="1"/>
  <c r="H163" i="68" a="1"/>
  <c r="N147" i="70" a="1"/>
  <c r="N226" i="14" a="1"/>
  <c r="M34" i="71" a="1"/>
  <c r="N226" i="14" l="1"/>
  <c r="O226" i="14" s="1"/>
  <c r="L226" i="14" s="1"/>
  <c r="M227" i="14" s="1"/>
  <c r="H169" i="71"/>
  <c r="I169" i="71" s="1"/>
  <c r="F169" i="71" s="1"/>
  <c r="G14" i="71" s="1" a="1"/>
  <c r="H163" i="68"/>
  <c r="I163" i="68" s="1"/>
  <c r="F163" i="68" s="1"/>
  <c r="M34" i="71"/>
  <c r="N34" i="71" s="1"/>
  <c r="N147" i="70"/>
  <c r="O147" i="70" s="1"/>
  <c r="L147" i="70" s="1"/>
  <c r="M160" i="68"/>
  <c r="L69" i="69"/>
  <c r="G159" i="72"/>
  <c r="G160" i="70"/>
  <c r="V143" i="70"/>
  <c r="S143" i="70" s="1"/>
  <c r="T144" i="70" s="1"/>
  <c r="H159" i="72" a="1"/>
  <c r="H160" i="70" a="1"/>
  <c r="U144" i="70" a="1"/>
  <c r="U144" i="68" a="1"/>
  <c r="M69" i="69" a="1"/>
  <c r="N160" i="68" a="1"/>
  <c r="N227" i="14" a="1"/>
  <c r="N227" i="14" l="1"/>
  <c r="O227" i="14" s="1"/>
  <c r="L227" i="14" s="1"/>
  <c r="M228" i="14" s="1"/>
  <c r="M69" i="69"/>
  <c r="U144" i="68"/>
  <c r="V144" i="68" s="1"/>
  <c r="S144" i="68" s="1"/>
  <c r="T145" i="68" s="1"/>
  <c r="H160" i="70"/>
  <c r="I160" i="70" s="1"/>
  <c r="F160" i="70" s="1"/>
  <c r="G161" i="70" s="1"/>
  <c r="U144" i="70"/>
  <c r="N160" i="68"/>
  <c r="O160" i="68" s="1"/>
  <c r="L160" i="68" s="1"/>
  <c r="H159" i="72"/>
  <c r="I159" i="72" s="1"/>
  <c r="F159" i="72" s="1"/>
  <c r="M148" i="70"/>
  <c r="K34" i="71"/>
  <c r="G164" i="68"/>
  <c r="G14" i="71"/>
  <c r="J40" i="27" s="1"/>
  <c r="K40" i="27" s="1"/>
  <c r="N228" i="14" a="1"/>
  <c r="H164" i="68" a="1"/>
  <c r="H161" i="70" a="1"/>
  <c r="N148" i="70" a="1"/>
  <c r="N228" i="14" l="1"/>
  <c r="O228" i="14" s="1"/>
  <c r="L228" i="14" s="1"/>
  <c r="M229" i="14" s="1"/>
  <c r="H161" i="70"/>
  <c r="I161" i="70" s="1"/>
  <c r="F161" i="70" s="1"/>
  <c r="N148" i="70"/>
  <c r="O148" i="70" s="1"/>
  <c r="L148" i="70" s="1"/>
  <c r="H164" i="68"/>
  <c r="I164" i="68" s="1"/>
  <c r="F164" i="68" s="1"/>
  <c r="G160" i="72"/>
  <c r="V144" i="70"/>
  <c r="S144" i="70" s="1"/>
  <c r="T145" i="70" s="1"/>
  <c r="L35" i="71"/>
  <c r="M161" i="68"/>
  <c r="N229" i="14" a="1"/>
  <c r="N161" i="68" a="1"/>
  <c r="H160" i="72" a="1"/>
  <c r="U145" i="68" a="1"/>
  <c r="U145" i="70" a="1"/>
  <c r="N229" i="14" l="1"/>
  <c r="O229" i="14" s="1"/>
  <c r="L229" i="14" s="1"/>
  <c r="M230" i="14" s="1"/>
  <c r="U145" i="70"/>
  <c r="U145" i="68"/>
  <c r="V145" i="68" s="1"/>
  <c r="S145" i="68" s="1"/>
  <c r="T146" i="68" s="1"/>
  <c r="N161" i="68"/>
  <c r="O161" i="68" s="1"/>
  <c r="L161" i="68" s="1"/>
  <c r="H160" i="72"/>
  <c r="I160" i="72" s="1"/>
  <c r="F160" i="72" s="1"/>
  <c r="M149" i="70"/>
  <c r="G162" i="70"/>
  <c r="G165" i="68"/>
  <c r="N149" i="70" a="1"/>
  <c r="H165" i="68" a="1"/>
  <c r="H162" i="70" a="1"/>
  <c r="M35" i="71" a="1"/>
  <c r="N230" i="14" a="1"/>
  <c r="N230" i="14" l="1"/>
  <c r="O230" i="14" s="1"/>
  <c r="L230" i="14" s="1"/>
  <c r="M231" i="14" s="1"/>
  <c r="N69" i="69"/>
  <c r="K69" i="69" s="1"/>
  <c r="H162" i="70"/>
  <c r="I162" i="70" s="1"/>
  <c r="F162" i="70" s="1"/>
  <c r="G163" i="70" s="1"/>
  <c r="M35" i="71"/>
  <c r="H165" i="68"/>
  <c r="I165" i="68" s="1"/>
  <c r="F165" i="68" s="1"/>
  <c r="G166" i="68" s="1"/>
  <c r="N149" i="70"/>
  <c r="O149" i="70" s="1"/>
  <c r="L149" i="70" s="1"/>
  <c r="V145" i="70"/>
  <c r="S145" i="70" s="1"/>
  <c r="T146" i="70" s="1"/>
  <c r="M162" i="68"/>
  <c r="G161" i="72"/>
  <c r="U146" i="68" a="1"/>
  <c r="H161" i="72" a="1"/>
  <c r="H166" i="68" a="1"/>
  <c r="H163" i="70" a="1"/>
  <c r="U146" i="70" a="1"/>
  <c r="N162" i="68" a="1"/>
  <c r="N35" i="71" l="1"/>
  <c r="U146" i="68"/>
  <c r="N162" i="68"/>
  <c r="O162" i="68" s="1"/>
  <c r="L162" i="68" s="1"/>
  <c r="U146" i="70"/>
  <c r="H161" i="72"/>
  <c r="I161" i="72" s="1"/>
  <c r="F161" i="72" s="1"/>
  <c r="H163" i="70"/>
  <c r="I163" i="70" s="1"/>
  <c r="F163" i="70" s="1"/>
  <c r="G164" i="70" s="1"/>
  <c r="H166" i="68"/>
  <c r="I166" i="68" s="1"/>
  <c r="F166" i="68" s="1"/>
  <c r="M150" i="70"/>
  <c r="M14" i="14"/>
  <c r="F37" i="27" s="1"/>
  <c r="G37" i="27" s="1"/>
  <c r="L70" i="69"/>
  <c r="N150" i="70" a="1"/>
  <c r="N231" i="14" a="1"/>
  <c r="H164" i="70" a="1"/>
  <c r="M70" i="69" a="1"/>
  <c r="N150" i="70" l="1"/>
  <c r="O150" i="70" s="1"/>
  <c r="L150" i="70" s="1"/>
  <c r="M70" i="69"/>
  <c r="N70" i="69" s="1"/>
  <c r="K70" i="69" s="1"/>
  <c r="N231" i="14"/>
  <c r="O231" i="14" s="1"/>
  <c r="L231" i="14" s="1"/>
  <c r="H164" i="70"/>
  <c r="I164" i="70" s="1"/>
  <c r="F164" i="70" s="1"/>
  <c r="M163" i="68"/>
  <c r="G167" i="68"/>
  <c r="G162" i="72"/>
  <c r="V146" i="68"/>
  <c r="S146" i="68" s="1"/>
  <c r="T147" i="68" s="1"/>
  <c r="K35" i="71"/>
  <c r="N163" i="68" a="1"/>
  <c r="H167" i="68" a="1"/>
  <c r="U147" i="68" a="1"/>
  <c r="H162" i="72" a="1"/>
  <c r="U147" i="68" l="1"/>
  <c r="V147" i="68" s="1"/>
  <c r="S147" i="68" s="1"/>
  <c r="T148" i="68" s="1"/>
  <c r="N163" i="68"/>
  <c r="O163" i="68" s="1"/>
  <c r="L163" i="68" s="1"/>
  <c r="H167" i="68"/>
  <c r="I167" i="68" s="1"/>
  <c r="F167" i="68" s="1"/>
  <c r="H162" i="72"/>
  <c r="I162" i="72" s="1"/>
  <c r="F162" i="72" s="1"/>
  <c r="M151" i="70"/>
  <c r="G165" i="70"/>
  <c r="L36" i="71"/>
  <c r="L71" i="69"/>
  <c r="M71" i="69" a="1"/>
  <c r="H165" i="70" a="1"/>
  <c r="N151" i="70" a="1"/>
  <c r="N151" i="70" l="1"/>
  <c r="O151" i="70" s="1"/>
  <c r="L151" i="70" s="1"/>
  <c r="M71" i="69"/>
  <c r="H165" i="70"/>
  <c r="I165" i="70" s="1"/>
  <c r="F165" i="70" s="1"/>
  <c r="V146" i="70"/>
  <c r="S146" i="70" s="1"/>
  <c r="T147" i="70" s="1"/>
  <c r="M164" i="68"/>
  <c r="G163" i="72"/>
  <c r="G168" i="68"/>
  <c r="N164" i="68" a="1"/>
  <c r="H163" i="72" a="1"/>
  <c r="M36" i="71" a="1"/>
  <c r="U148" i="68" a="1"/>
  <c r="H168" i="68" a="1"/>
  <c r="H163" i="72" l="1"/>
  <c r="I163" i="72" s="1"/>
  <c r="F163" i="72" s="1"/>
  <c r="M36" i="71"/>
  <c r="N164" i="68"/>
  <c r="O164" i="68" s="1"/>
  <c r="L164" i="68" s="1"/>
  <c r="U148" i="68"/>
  <c r="V148" i="68" s="1"/>
  <c r="S148" i="68" s="1"/>
  <c r="T149" i="68" s="1"/>
  <c r="N71" i="69"/>
  <c r="K71" i="69" s="1"/>
  <c r="H168" i="68"/>
  <c r="I168" i="68" s="1"/>
  <c r="F168" i="68" s="1"/>
  <c r="G169" i="68" s="1"/>
  <c r="M152" i="70"/>
  <c r="G166" i="70"/>
  <c r="V18" i="72"/>
  <c r="S18" i="72" s="1"/>
  <c r="T19" i="72" s="1"/>
  <c r="H169" i="68" a="1"/>
  <c r="N152" i="70" a="1"/>
  <c r="U147" i="70" a="1"/>
  <c r="U149" i="68" a="1"/>
  <c r="H166" i="70" a="1"/>
  <c r="H169" i="68" l="1"/>
  <c r="I169" i="68" s="1"/>
  <c r="F169" i="68" s="1"/>
  <c r="N36" i="71"/>
  <c r="U149" i="68"/>
  <c r="U147" i="70"/>
  <c r="H166" i="70"/>
  <c r="I166" i="70" s="1"/>
  <c r="F166" i="70" s="1"/>
  <c r="G167" i="70" s="1"/>
  <c r="N152" i="70"/>
  <c r="O152" i="70" s="1"/>
  <c r="L152" i="70" s="1"/>
  <c r="L72" i="69"/>
  <c r="M165" i="68"/>
  <c r="G164" i="72"/>
  <c r="H167" i="70" a="1"/>
  <c r="M72" i="69" a="1"/>
  <c r="H164" i="72" a="1"/>
  <c r="N165" i="68" a="1"/>
  <c r="U19" i="72" a="1"/>
  <c r="H164" i="72" l="1"/>
  <c r="I164" i="72" s="1"/>
  <c r="F164" i="72" s="1"/>
  <c r="G165" i="72" s="1"/>
  <c r="H167" i="70"/>
  <c r="I167" i="70" s="1"/>
  <c r="F167" i="70" s="1"/>
  <c r="N165" i="68"/>
  <c r="O165" i="68" s="1"/>
  <c r="L165" i="68" s="1"/>
  <c r="M72" i="69"/>
  <c r="U19" i="72"/>
  <c r="V19" i="72" s="1"/>
  <c r="S19" i="72" s="1"/>
  <c r="T20" i="72" s="1"/>
  <c r="M153" i="70"/>
  <c r="G170" i="68"/>
  <c r="V149" i="68"/>
  <c r="S149" i="68" s="1"/>
  <c r="T150" i="68" s="1"/>
  <c r="K36" i="71"/>
  <c r="H170" i="68" a="1"/>
  <c r="N153" i="70" a="1"/>
  <c r="H165" i="72" a="1"/>
  <c r="H170" i="68" l="1"/>
  <c r="I170" i="68" s="1"/>
  <c r="F170" i="68" s="1"/>
  <c r="N153" i="70"/>
  <c r="O153" i="70" s="1"/>
  <c r="L153" i="70" s="1"/>
  <c r="H165" i="72"/>
  <c r="I165" i="72" s="1"/>
  <c r="F165" i="72" s="1"/>
  <c r="G168" i="70"/>
  <c r="M166" i="68"/>
  <c r="V147" i="70"/>
  <c r="S147" i="70" s="1"/>
  <c r="T148" i="70" s="1"/>
  <c r="L37" i="71"/>
  <c r="N166" i="68" a="1"/>
  <c r="U150" i="68" a="1"/>
  <c r="U20" i="72" a="1"/>
  <c r="U148" i="70" a="1"/>
  <c r="H168" i="70" a="1"/>
  <c r="H168" i="70" l="1"/>
  <c r="I168" i="70" s="1"/>
  <c r="F168" i="70" s="1"/>
  <c r="G169" i="70" s="1"/>
  <c r="U148" i="70"/>
  <c r="U20" i="72"/>
  <c r="V20" i="72" s="1"/>
  <c r="S20" i="72" s="1"/>
  <c r="T21" i="72" s="1"/>
  <c r="U150" i="68"/>
  <c r="V150" i="68" s="1"/>
  <c r="S150" i="68" s="1"/>
  <c r="T151" i="68" s="1"/>
  <c r="N166" i="68"/>
  <c r="O166" i="68" s="1"/>
  <c r="L166" i="68" s="1"/>
  <c r="M154" i="70"/>
  <c r="G166" i="72"/>
  <c r="G171" i="68"/>
  <c r="U151" i="68" a="1"/>
  <c r="H171" i="68" a="1"/>
  <c r="M37" i="71" a="1"/>
  <c r="N154" i="70" a="1"/>
  <c r="H169" i="70" a="1"/>
  <c r="H166" i="72" a="1"/>
  <c r="H166" i="72" l="1"/>
  <c r="I166" i="72" s="1"/>
  <c r="F166" i="72" s="1"/>
  <c r="U151" i="68"/>
  <c r="V151" i="68" s="1"/>
  <c r="S151" i="68" s="1"/>
  <c r="T152" i="68" s="1"/>
  <c r="N154" i="70"/>
  <c r="O154" i="70" s="1"/>
  <c r="L154" i="70" s="1"/>
  <c r="N72" i="69"/>
  <c r="K72" i="69" s="1"/>
  <c r="H171" i="68"/>
  <c r="I171" i="68" s="1"/>
  <c r="F171" i="68" s="1"/>
  <c r="M37" i="71"/>
  <c r="N37" i="71" s="1"/>
  <c r="H169" i="70"/>
  <c r="I169" i="70" s="1"/>
  <c r="F169" i="70" s="1"/>
  <c r="M167" i="68"/>
  <c r="U21" i="72" a="1"/>
  <c r="N167" i="68" a="1"/>
  <c r="N167" i="68" l="1"/>
  <c r="O167" i="68" s="1"/>
  <c r="L167" i="68" s="1"/>
  <c r="U21" i="72"/>
  <c r="V21" i="72" s="1"/>
  <c r="S21" i="72" s="1"/>
  <c r="T22" i="72" s="1"/>
  <c r="M155" i="70"/>
  <c r="G172" i="68"/>
  <c r="L73" i="69"/>
  <c r="G170" i="70"/>
  <c r="V148" i="70"/>
  <c r="S148" i="70" s="1"/>
  <c r="T149" i="70" s="1"/>
  <c r="K37" i="71"/>
  <c r="G167" i="72"/>
  <c r="U152" i="68" a="1"/>
  <c r="N155" i="70" a="1"/>
  <c r="H172" i="68" a="1"/>
  <c r="H170" i="70" a="1"/>
  <c r="U22" i="72" a="1"/>
  <c r="M73" i="69" a="1"/>
  <c r="H167" i="72" a="1"/>
  <c r="U149" i="70" a="1"/>
  <c r="N155" i="70" l="1"/>
  <c r="O155" i="70" s="1"/>
  <c r="L155" i="70" s="1"/>
  <c r="U149" i="70"/>
  <c r="U22" i="72"/>
  <c r="V22" i="72" s="1"/>
  <c r="S22" i="72" s="1"/>
  <c r="T23" i="72" s="1"/>
  <c r="H170" i="70"/>
  <c r="I170" i="70" s="1"/>
  <c r="F170" i="70" s="1"/>
  <c r="M73" i="69"/>
  <c r="H172" i="68"/>
  <c r="I172" i="68" s="1"/>
  <c r="F172" i="68" s="1"/>
  <c r="G173" i="68" s="1"/>
  <c r="H167" i="72"/>
  <c r="I167" i="72" s="1"/>
  <c r="F167" i="72" s="1"/>
  <c r="U152" i="68"/>
  <c r="V152" i="68" s="1"/>
  <c r="S152" i="68" s="1"/>
  <c r="T153" i="68" s="1"/>
  <c r="M168" i="68"/>
  <c r="L38" i="71"/>
  <c r="U153" i="68" a="1"/>
  <c r="N168" i="68" a="1"/>
  <c r="H173" i="68" a="1"/>
  <c r="U23" i="72" a="1"/>
  <c r="U23" i="72" l="1"/>
  <c r="V23" i="72" s="1"/>
  <c r="S23" i="72" s="1"/>
  <c r="T24" i="72" s="1"/>
  <c r="U153" i="68"/>
  <c r="V153" i="68" s="1"/>
  <c r="S153" i="68" s="1"/>
  <c r="T154" i="68" s="1"/>
  <c r="N168" i="68"/>
  <c r="O168" i="68" s="1"/>
  <c r="L168" i="68" s="1"/>
  <c r="H173" i="68"/>
  <c r="I173" i="68" s="1"/>
  <c r="F173" i="68" s="1"/>
  <c r="M156" i="70"/>
  <c r="G168" i="72"/>
  <c r="G171" i="70"/>
  <c r="M38" i="71" a="1"/>
  <c r="H168" i="72" a="1"/>
  <c r="N156" i="70" a="1"/>
  <c r="H171" i="70" a="1"/>
  <c r="U24" i="72" a="1"/>
  <c r="U24" i="72" l="1"/>
  <c r="V24" i="72" s="1"/>
  <c r="S24" i="72" s="1"/>
  <c r="T25" i="72" s="1"/>
  <c r="H168" i="72"/>
  <c r="I168" i="72" s="1"/>
  <c r="F168" i="72" s="1"/>
  <c r="N156" i="70"/>
  <c r="O156" i="70" s="1"/>
  <c r="L156" i="70" s="1"/>
  <c r="H171" i="70"/>
  <c r="I171" i="70" s="1"/>
  <c r="F171" i="70" s="1"/>
  <c r="G172" i="70" s="1"/>
  <c r="M38" i="71"/>
  <c r="G174" i="68"/>
  <c r="V149" i="70"/>
  <c r="S149" i="70" s="1"/>
  <c r="T150" i="70" s="1"/>
  <c r="M169" i="68"/>
  <c r="N169" i="68" a="1"/>
  <c r="H174" i="68" a="1"/>
  <c r="U150" i="70" a="1"/>
  <c r="U154" i="68" a="1"/>
  <c r="H172" i="70" a="1"/>
  <c r="U25" i="72" a="1"/>
  <c r="H172" i="70" l="1"/>
  <c r="I172" i="70" s="1"/>
  <c r="F172" i="70" s="1"/>
  <c r="G173" i="70" s="1"/>
  <c r="U154" i="68"/>
  <c r="V154" i="68" s="1"/>
  <c r="S154" i="68" s="1"/>
  <c r="T155" i="68" s="1"/>
  <c r="N169" i="68"/>
  <c r="O169" i="68" s="1"/>
  <c r="L169" i="68" s="1"/>
  <c r="U150" i="70"/>
  <c r="H174" i="68"/>
  <c r="I174" i="68" s="1"/>
  <c r="F174" i="68" s="1"/>
  <c r="G175" i="68" s="1"/>
  <c r="U25" i="72"/>
  <c r="V25" i="72" s="1"/>
  <c r="S25" i="72" s="1"/>
  <c r="T26" i="72" s="1"/>
  <c r="M157" i="70"/>
  <c r="G169" i="72"/>
  <c r="U155" i="68" a="1"/>
  <c r="H169" i="72" a="1"/>
  <c r="N157" i="70" a="1"/>
  <c r="H175" i="68" a="1"/>
  <c r="U26" i="72" a="1"/>
  <c r="H173" i="70" a="1"/>
  <c r="H175" i="68" l="1"/>
  <c r="I175" i="68" s="1"/>
  <c r="F175" i="68" s="1"/>
  <c r="N38" i="71"/>
  <c r="U155" i="68"/>
  <c r="H169" i="72"/>
  <c r="I169" i="72" s="1"/>
  <c r="F169" i="72" s="1"/>
  <c r="G170" i="72" s="1"/>
  <c r="N157" i="70"/>
  <c r="O157" i="70" s="1"/>
  <c r="L157" i="70" s="1"/>
  <c r="U26" i="72"/>
  <c r="V26" i="72" s="1"/>
  <c r="S26" i="72" s="1"/>
  <c r="T27" i="72" s="1"/>
  <c r="H173" i="70"/>
  <c r="I173" i="70" s="1"/>
  <c r="F173" i="70" s="1"/>
  <c r="M170" i="68"/>
  <c r="U27" i="72" a="1"/>
  <c r="H170" i="72" a="1"/>
  <c r="N170" i="68" a="1"/>
  <c r="N170" i="68" l="1"/>
  <c r="O170" i="68" s="1"/>
  <c r="L170" i="68" s="1"/>
  <c r="U27" i="72"/>
  <c r="V27" i="72" s="1"/>
  <c r="S27" i="72" s="1"/>
  <c r="T28" i="72" s="1"/>
  <c r="H170" i="72"/>
  <c r="G176" i="68"/>
  <c r="M158" i="70"/>
  <c r="G174" i="70"/>
  <c r="V155" i="68"/>
  <c r="S155" i="68" s="1"/>
  <c r="T156" i="68" s="1"/>
  <c r="K38" i="71"/>
  <c r="H176" i="68" a="1"/>
  <c r="H174" i="70" a="1"/>
  <c r="N158" i="70" a="1"/>
  <c r="U28" i="72" a="1"/>
  <c r="N73" i="69" l="1"/>
  <c r="K73" i="69" s="1"/>
  <c r="H174" i="70"/>
  <c r="I174" i="70" s="1"/>
  <c r="F174" i="70" s="1"/>
  <c r="G175" i="70" s="1"/>
  <c r="H176" i="68"/>
  <c r="I176" i="68" s="1"/>
  <c r="F176" i="68" s="1"/>
  <c r="U28" i="72"/>
  <c r="V28" i="72" s="1"/>
  <c r="S28" i="72" s="1"/>
  <c r="T29" i="72" s="1"/>
  <c r="N158" i="70"/>
  <c r="O158" i="70" s="1"/>
  <c r="L158" i="70" s="1"/>
  <c r="M171" i="68"/>
  <c r="V150" i="70"/>
  <c r="S150" i="70" s="1"/>
  <c r="T151" i="70" s="1"/>
  <c r="L39" i="71"/>
  <c r="N171" i="68" a="1"/>
  <c r="U151" i="70" a="1"/>
  <c r="U156" i="68" a="1"/>
  <c r="H175" i="70" a="1"/>
  <c r="U29" i="72" a="1"/>
  <c r="U156" i="68" l="1"/>
  <c r="V156" i="68" s="1"/>
  <c r="S156" i="68" s="1"/>
  <c r="T157" i="68" s="1"/>
  <c r="U151" i="70"/>
  <c r="H175" i="70"/>
  <c r="I175" i="70" s="1"/>
  <c r="F175" i="70" s="1"/>
  <c r="U29" i="72"/>
  <c r="V29" i="72" s="1"/>
  <c r="S29" i="72" s="1"/>
  <c r="T30" i="72" s="1"/>
  <c r="N171" i="68"/>
  <c r="O171" i="68" s="1"/>
  <c r="L171" i="68" s="1"/>
  <c r="M159" i="70"/>
  <c r="G177" i="68"/>
  <c r="L74" i="69"/>
  <c r="N159" i="70" a="1"/>
  <c r="U30" i="72" a="1"/>
  <c r="H177" i="68" a="1"/>
  <c r="M74" i="69" a="1"/>
  <c r="M39" i="71" a="1"/>
  <c r="U157" i="68" a="1"/>
  <c r="U30" i="72" l="1"/>
  <c r="V30" i="72" s="1"/>
  <c r="S30" i="72" s="1"/>
  <c r="T31" i="72" s="1"/>
  <c r="H177" i="68"/>
  <c r="I177" i="68" s="1"/>
  <c r="F177" i="68" s="1"/>
  <c r="M74" i="69"/>
  <c r="N74" i="69" s="1"/>
  <c r="K74" i="69" s="1"/>
  <c r="N159" i="70"/>
  <c r="O159" i="70" s="1"/>
  <c r="L159" i="70" s="1"/>
  <c r="M39" i="71"/>
  <c r="U157" i="68"/>
  <c r="V157" i="68" s="1"/>
  <c r="S157" i="68" s="1"/>
  <c r="T158" i="68" s="1"/>
  <c r="G176" i="70"/>
  <c r="M172" i="68"/>
  <c r="H176" i="70" a="1"/>
  <c r="N172" i="68" a="1"/>
  <c r="U31" i="72" a="1"/>
  <c r="N172" i="68" l="1"/>
  <c r="O172" i="68" s="1"/>
  <c r="L172" i="68" s="1"/>
  <c r="H176" i="70"/>
  <c r="I176" i="70" s="1"/>
  <c r="F176" i="70" s="1"/>
  <c r="U31" i="72"/>
  <c r="V31" i="72" s="1"/>
  <c r="S31" i="72" s="1"/>
  <c r="T32" i="72" s="1"/>
  <c r="M160" i="70"/>
  <c r="L75" i="69"/>
  <c r="G178" i="68"/>
  <c r="V151" i="70"/>
  <c r="S151" i="70" s="1"/>
  <c r="T152" i="70" s="1"/>
  <c r="M75" i="69" a="1"/>
  <c r="U158" i="68" a="1"/>
  <c r="H178" i="68" a="1"/>
  <c r="N160" i="70" a="1"/>
  <c r="U152" i="70" a="1"/>
  <c r="U32" i="72" a="1"/>
  <c r="U32" i="72" l="1"/>
  <c r="V32" i="72" s="1"/>
  <c r="S32" i="72" s="1"/>
  <c r="T33" i="72" s="1"/>
  <c r="H178" i="68"/>
  <c r="I178" i="68" s="1"/>
  <c r="F178" i="68" s="1"/>
  <c r="G179" i="68" s="1"/>
  <c r="M75" i="69"/>
  <c r="N75" i="69" s="1"/>
  <c r="K75" i="69" s="1"/>
  <c r="N160" i="70"/>
  <c r="O160" i="70" s="1"/>
  <c r="L160" i="70" s="1"/>
  <c r="N39" i="71"/>
  <c r="U158" i="68"/>
  <c r="U152" i="70"/>
  <c r="M173" i="68"/>
  <c r="G177" i="70"/>
  <c r="H177" i="70" a="1"/>
  <c r="N173" i="68" a="1"/>
  <c r="H179" i="68" a="1"/>
  <c r="U33" i="72" a="1"/>
  <c r="N173" i="68" l="1"/>
  <c r="O173" i="68" s="1"/>
  <c r="L173" i="68" s="1"/>
  <c r="H179" i="68"/>
  <c r="I179" i="68" s="1"/>
  <c r="F179" i="68" s="1"/>
  <c r="H177" i="70"/>
  <c r="I177" i="70" s="1"/>
  <c r="F177" i="70" s="1"/>
  <c r="G178" i="70" s="1"/>
  <c r="U33" i="72"/>
  <c r="V33" i="72" s="1"/>
  <c r="S33" i="72" s="1"/>
  <c r="T34" i="72" s="1"/>
  <c r="M161" i="70"/>
  <c r="V158" i="68"/>
  <c r="S158" i="68" s="1"/>
  <c r="T159" i="68" s="1"/>
  <c r="K39" i="71"/>
  <c r="L76" i="69"/>
  <c r="N161" i="70" a="1"/>
  <c r="U34" i="72" a="1"/>
  <c r="U159" i="68" a="1"/>
  <c r="M76" i="69" a="1"/>
  <c r="H178" i="70" a="1"/>
  <c r="N161" i="70" l="1"/>
  <c r="O161" i="70" s="1"/>
  <c r="L161" i="70" s="1"/>
  <c r="M76" i="69"/>
  <c r="N76" i="69" s="1"/>
  <c r="K76" i="69" s="1"/>
  <c r="U34" i="72"/>
  <c r="V34" i="72" s="1"/>
  <c r="S34" i="72" s="1"/>
  <c r="T35" i="72" s="1"/>
  <c r="H178" i="70"/>
  <c r="I178" i="70" s="1"/>
  <c r="F178" i="70" s="1"/>
  <c r="U159" i="68"/>
  <c r="G180" i="68"/>
  <c r="V159" i="68"/>
  <c r="S159" i="68" s="1"/>
  <c r="T160" i="68" s="1"/>
  <c r="L40" i="71"/>
  <c r="M174" i="68"/>
  <c r="N174" i="68" a="1"/>
  <c r="H180" i="68" a="1"/>
  <c r="U35" i="72" a="1"/>
  <c r="H180" i="68" l="1"/>
  <c r="I180" i="68" s="1"/>
  <c r="F180" i="68" s="1"/>
  <c r="G181" i="68" s="1"/>
  <c r="U35" i="72"/>
  <c r="V35" i="72" s="1"/>
  <c r="S35" i="72" s="1"/>
  <c r="T36" i="72" s="1"/>
  <c r="N174" i="68"/>
  <c r="O174" i="68" s="1"/>
  <c r="L174" i="68" s="1"/>
  <c r="L77" i="69"/>
  <c r="M162" i="70"/>
  <c r="V152" i="70"/>
  <c r="S152" i="70" s="1"/>
  <c r="T153" i="70" s="1"/>
  <c r="G179" i="70"/>
  <c r="M77" i="69" a="1"/>
  <c r="U160" i="68" a="1"/>
  <c r="N162" i="70" a="1"/>
  <c r="H179" i="70" a="1"/>
  <c r="U153" i="70" a="1"/>
  <c r="M40" i="71" a="1"/>
  <c r="U36" i="72" a="1"/>
  <c r="H181" i="68" a="1"/>
  <c r="M77" i="69" l="1"/>
  <c r="N77" i="69" s="1"/>
  <c r="K77" i="69" s="1"/>
  <c r="M40" i="71"/>
  <c r="N40" i="71" s="1"/>
  <c r="U153" i="70"/>
  <c r="U160" i="68"/>
  <c r="V160" i="68" s="1"/>
  <c r="S160" i="68" s="1"/>
  <c r="T161" i="68" s="1"/>
  <c r="U36" i="72"/>
  <c r="V36" i="72" s="1"/>
  <c r="S36" i="72" s="1"/>
  <c r="T37" i="72" s="1"/>
  <c r="H179" i="70"/>
  <c r="I179" i="70" s="1"/>
  <c r="F179" i="70" s="1"/>
  <c r="N162" i="70"/>
  <c r="O162" i="70" s="1"/>
  <c r="L162" i="70" s="1"/>
  <c r="H181" i="68"/>
  <c r="I181" i="68" s="1"/>
  <c r="F181" i="68" s="1"/>
  <c r="M175" i="68"/>
  <c r="U161" i="68" a="1"/>
  <c r="U37" i="72" a="1"/>
  <c r="N175" i="68" a="1"/>
  <c r="N175" i="68" l="1"/>
  <c r="O175" i="68" s="1"/>
  <c r="L175" i="68" s="1"/>
  <c r="U37" i="72"/>
  <c r="V37" i="72" s="1"/>
  <c r="S37" i="72" s="1"/>
  <c r="T38" i="72" s="1"/>
  <c r="U161" i="68"/>
  <c r="V161" i="68" s="1"/>
  <c r="S161" i="68" s="1"/>
  <c r="T162" i="68" s="1"/>
  <c r="G182" i="68"/>
  <c r="M163" i="70"/>
  <c r="G180" i="70"/>
  <c r="K40" i="71"/>
  <c r="L78" i="69"/>
  <c r="N163" i="70" a="1"/>
  <c r="H180" i="70" a="1"/>
  <c r="M78" i="69" a="1"/>
  <c r="U38" i="72" a="1"/>
  <c r="H182" i="68" a="1"/>
  <c r="M78" i="69" l="1"/>
  <c r="H182" i="68"/>
  <c r="I182" i="68" s="1"/>
  <c r="F182" i="68" s="1"/>
  <c r="G183" i="68" s="1"/>
  <c r="U38" i="72"/>
  <c r="V38" i="72" s="1"/>
  <c r="S38" i="72" s="1"/>
  <c r="T39" i="72" s="1"/>
  <c r="N163" i="70"/>
  <c r="O163" i="70" s="1"/>
  <c r="L163" i="70" s="1"/>
  <c r="H180" i="70"/>
  <c r="I180" i="70" s="1"/>
  <c r="F180" i="70" s="1"/>
  <c r="G181" i="70" s="1"/>
  <c r="L41" i="71"/>
  <c r="V153" i="70"/>
  <c r="S153" i="70" s="1"/>
  <c r="T154" i="70" s="1"/>
  <c r="M176" i="68"/>
  <c r="U154" i="70" a="1"/>
  <c r="U162" i="68" a="1"/>
  <c r="N176" i="68" a="1"/>
  <c r="H181" i="70" a="1"/>
  <c r="H183" i="68" a="1"/>
  <c r="U39" i="72" a="1"/>
  <c r="U162" i="68" l="1"/>
  <c r="V162" i="68" s="1"/>
  <c r="S162" i="68" s="1"/>
  <c r="T163" i="68" s="1"/>
  <c r="U39" i="72"/>
  <c r="V39" i="72" s="1"/>
  <c r="S39" i="72" s="1"/>
  <c r="T40" i="72" s="1"/>
  <c r="U154" i="70"/>
  <c r="H183" i="68"/>
  <c r="I183" i="68" s="1"/>
  <c r="F183" i="68" s="1"/>
  <c r="H181" i="70"/>
  <c r="I181" i="70" s="1"/>
  <c r="F181" i="70" s="1"/>
  <c r="N176" i="68"/>
  <c r="O176" i="68" s="1"/>
  <c r="L176" i="68" s="1"/>
  <c r="M164" i="70"/>
  <c r="U40" i="72" a="1"/>
  <c r="N164" i="70" a="1"/>
  <c r="M41" i="71" a="1"/>
  <c r="U163" i="68" a="1"/>
  <c r="N164" i="70" l="1"/>
  <c r="O164" i="70" s="1"/>
  <c r="L164" i="70" s="1"/>
  <c r="U40" i="72"/>
  <c r="V40" i="72" s="1"/>
  <c r="S40" i="72" s="1"/>
  <c r="T41" i="72" s="1"/>
  <c r="M41" i="71"/>
  <c r="N41" i="71" s="1"/>
  <c r="U163" i="68"/>
  <c r="V163" i="68" s="1"/>
  <c r="S163" i="68" s="1"/>
  <c r="T164" i="68" s="1"/>
  <c r="G184" i="68"/>
  <c r="M177" i="68"/>
  <c r="G182" i="70"/>
  <c r="H182" i="70" a="1"/>
  <c r="N177" i="68" a="1"/>
  <c r="H184" i="68" a="1"/>
  <c r="U41" i="72" a="1"/>
  <c r="U41" i="72" l="1"/>
  <c r="V41" i="72" s="1"/>
  <c r="S41" i="72" s="1"/>
  <c r="T42" i="72" s="1"/>
  <c r="H182" i="70"/>
  <c r="I182" i="70" s="1"/>
  <c r="F182" i="70" s="1"/>
  <c r="N177" i="68"/>
  <c r="O177" i="68" s="1"/>
  <c r="L177" i="68" s="1"/>
  <c r="H184" i="68"/>
  <c r="I184" i="68" s="1"/>
  <c r="F184" i="68" s="1"/>
  <c r="G185" i="68" s="1"/>
  <c r="M165" i="70"/>
  <c r="V154" i="70"/>
  <c r="S154" i="70" s="1"/>
  <c r="T155" i="70" s="1"/>
  <c r="K41" i="71"/>
  <c r="U164" i="68" a="1"/>
  <c r="U42" i="72" a="1"/>
  <c r="H185" i="68" a="1"/>
  <c r="N165" i="70" a="1"/>
  <c r="U155" i="70" a="1"/>
  <c r="N165" i="70" l="1"/>
  <c r="O165" i="70" s="1"/>
  <c r="L165" i="70" s="1"/>
  <c r="H185" i="68"/>
  <c r="I185" i="68" s="1"/>
  <c r="F185" i="68" s="1"/>
  <c r="U164" i="68"/>
  <c r="V164" i="68" s="1"/>
  <c r="S164" i="68" s="1"/>
  <c r="T165" i="68" s="1"/>
  <c r="U155" i="70"/>
  <c r="U42" i="72"/>
  <c r="V42" i="72" s="1"/>
  <c r="S42" i="72" s="1"/>
  <c r="T43" i="72" s="1"/>
  <c r="L42" i="71"/>
  <c r="M178" i="68"/>
  <c r="G183" i="70"/>
  <c r="U165" i="68" a="1"/>
  <c r="H183" i="70" a="1"/>
  <c r="N178" i="68" a="1"/>
  <c r="U43" i="72" a="1"/>
  <c r="N178" i="68" l="1"/>
  <c r="O178" i="68" s="1"/>
  <c r="L178" i="68" s="1"/>
  <c r="H183" i="70"/>
  <c r="I183" i="70" s="1"/>
  <c r="F183" i="70" s="1"/>
  <c r="G184" i="70" s="1"/>
  <c r="U165" i="68"/>
  <c r="V165" i="68" s="1"/>
  <c r="S165" i="68" s="1"/>
  <c r="T166" i="68" s="1"/>
  <c r="U43" i="72"/>
  <c r="V43" i="72" s="1"/>
  <c r="S43" i="72" s="1"/>
  <c r="T44" i="72" s="1"/>
  <c r="G186" i="68"/>
  <c r="M166" i="70"/>
  <c r="N166" i="70" a="1"/>
  <c r="M42" i="71" a="1"/>
  <c r="H186" i="68" a="1"/>
  <c r="U44" i="72" a="1"/>
  <c r="H184" i="70" a="1"/>
  <c r="M42" i="71" l="1"/>
  <c r="H186" i="68"/>
  <c r="I186" i="68" s="1"/>
  <c r="F186" i="68" s="1"/>
  <c r="H184" i="70"/>
  <c r="I184" i="70" s="1"/>
  <c r="F184" i="70" s="1"/>
  <c r="U44" i="72"/>
  <c r="V44" i="72" s="1"/>
  <c r="S44" i="72" s="1"/>
  <c r="T45" i="72" s="1"/>
  <c r="N166" i="70"/>
  <c r="O166" i="70" s="1"/>
  <c r="L166" i="70" s="1"/>
  <c r="V155" i="70"/>
  <c r="S155" i="70" s="1"/>
  <c r="T156" i="70" s="1"/>
  <c r="M179" i="68"/>
  <c r="U166" i="68" a="1"/>
  <c r="N179" i="68" a="1"/>
  <c r="U45" i="72" a="1"/>
  <c r="U156" i="70" a="1"/>
  <c r="U45" i="72" l="1"/>
  <c r="V45" i="72" s="1"/>
  <c r="S45" i="72" s="1"/>
  <c r="T46" i="72" s="1"/>
  <c r="U166" i="68"/>
  <c r="V166" i="68" s="1"/>
  <c r="S166" i="68" s="1"/>
  <c r="T167" i="68" s="1"/>
  <c r="N179" i="68"/>
  <c r="O179" i="68" s="1"/>
  <c r="L179" i="68" s="1"/>
  <c r="U156" i="70"/>
  <c r="G185" i="70"/>
  <c r="M167" i="70"/>
  <c r="G187" i="68"/>
  <c r="H185" i="70" a="1"/>
  <c r="U167" i="68" a="1"/>
  <c r="H187" i="68" a="1"/>
  <c r="N167" i="70" a="1"/>
  <c r="U46" i="72" a="1"/>
  <c r="H187" i="68" l="1"/>
  <c r="I187" i="68" s="1"/>
  <c r="F187" i="68" s="1"/>
  <c r="G188" i="68" s="1"/>
  <c r="H185" i="70"/>
  <c r="I185" i="70" s="1"/>
  <c r="F185" i="70" s="1"/>
  <c r="N42" i="71"/>
  <c r="U167" i="68"/>
  <c r="N167" i="70"/>
  <c r="O167" i="70" s="1"/>
  <c r="L167" i="70" s="1"/>
  <c r="U46" i="72"/>
  <c r="V46" i="72" s="1"/>
  <c r="S46" i="72" s="1"/>
  <c r="T47" i="72" s="1"/>
  <c r="M180" i="68"/>
  <c r="U47" i="72" a="1"/>
  <c r="N180" i="68" a="1"/>
  <c r="H188" i="68" a="1"/>
  <c r="N180" i="68" l="1"/>
  <c r="O180" i="68" s="1"/>
  <c r="L180" i="68" s="1"/>
  <c r="U47" i="72"/>
  <c r="V47" i="72" s="1"/>
  <c r="S47" i="72" s="1"/>
  <c r="T48" i="72" s="1"/>
  <c r="H188" i="68"/>
  <c r="I188" i="68" s="1"/>
  <c r="F188" i="68" s="1"/>
  <c r="M168" i="70"/>
  <c r="V167" i="68"/>
  <c r="S167" i="68" s="1"/>
  <c r="T168" i="68" s="1"/>
  <c r="K42" i="71"/>
  <c r="G186" i="70"/>
  <c r="N168" i="70" a="1"/>
  <c r="U48" i="72" a="1"/>
  <c r="H186" i="70" a="1"/>
  <c r="H186" i="70" l="1"/>
  <c r="I186" i="70" s="1"/>
  <c r="F186" i="70" s="1"/>
  <c r="G187" i="70" s="1"/>
  <c r="N168" i="70"/>
  <c r="O168" i="70" s="1"/>
  <c r="L168" i="70" s="1"/>
  <c r="U48" i="72"/>
  <c r="V48" i="72" s="1"/>
  <c r="S48" i="72" s="1"/>
  <c r="T49" i="72" s="1"/>
  <c r="G189" i="68"/>
  <c r="M181" i="68"/>
  <c r="L43" i="71"/>
  <c r="V156" i="70"/>
  <c r="S156" i="70" s="1"/>
  <c r="T157" i="70" s="1"/>
  <c r="H189" i="68" a="1"/>
  <c r="N181" i="68" a="1"/>
  <c r="U157" i="70" a="1"/>
  <c r="H187" i="70" a="1"/>
  <c r="U168" i="68" a="1"/>
  <c r="U49" i="72" a="1"/>
  <c r="H189" i="68" l="1"/>
  <c r="I189" i="68" s="1"/>
  <c r="F189" i="68" s="1"/>
  <c r="U49" i="72"/>
  <c r="V49" i="72" s="1"/>
  <c r="S49" i="72" s="1"/>
  <c r="T50" i="72" s="1"/>
  <c r="U168" i="68"/>
  <c r="V168" i="68" s="1"/>
  <c r="S168" i="68" s="1"/>
  <c r="T169" i="68" s="1"/>
  <c r="U157" i="70"/>
  <c r="N181" i="68"/>
  <c r="O181" i="68" s="1"/>
  <c r="L181" i="68" s="1"/>
  <c r="H187" i="70"/>
  <c r="I187" i="70" s="1"/>
  <c r="F187" i="70" s="1"/>
  <c r="M169" i="70"/>
  <c r="M43" i="71" a="1"/>
  <c r="N169" i="70" a="1"/>
  <c r="U50" i="72" a="1"/>
  <c r="U169" i="68" a="1"/>
  <c r="N169" i="70" l="1"/>
  <c r="O169" i="70" s="1"/>
  <c r="L169" i="70" s="1"/>
  <c r="U169" i="68"/>
  <c r="V169" i="68" s="1"/>
  <c r="S169" i="68" s="1"/>
  <c r="T170" i="68" s="1"/>
  <c r="M43" i="71"/>
  <c r="U50" i="72"/>
  <c r="V50" i="72" s="1"/>
  <c r="S50" i="72" s="1"/>
  <c r="T51" i="72" s="1"/>
  <c r="G188" i="70"/>
  <c r="M182" i="68"/>
  <c r="G190" i="68"/>
  <c r="H190" i="68" a="1"/>
  <c r="N182" i="68" a="1"/>
  <c r="U51" i="72" a="1"/>
  <c r="H188" i="70" a="1"/>
  <c r="U51" i="72" l="1"/>
  <c r="V51" i="72" s="1"/>
  <c r="S51" i="72" s="1"/>
  <c r="T52" i="72" s="1"/>
  <c r="H188" i="70"/>
  <c r="I188" i="70" s="1"/>
  <c r="F188" i="70" s="1"/>
  <c r="H190" i="68"/>
  <c r="I190" i="68" s="1"/>
  <c r="F190" i="68" s="1"/>
  <c r="N182" i="68"/>
  <c r="O182" i="68" s="1"/>
  <c r="L182" i="68" s="1"/>
  <c r="M170" i="70"/>
  <c r="V157" i="70"/>
  <c r="S157" i="70" s="1"/>
  <c r="T158" i="70" s="1"/>
  <c r="N170" i="70" a="1"/>
  <c r="U158" i="70" a="1"/>
  <c r="U52" i="72" a="1"/>
  <c r="U170" i="68" a="1"/>
  <c r="N170" i="70" l="1"/>
  <c r="O170" i="70" s="1"/>
  <c r="L170" i="70" s="1"/>
  <c r="N43" i="71"/>
  <c r="U170" i="68"/>
  <c r="U158" i="70"/>
  <c r="U52" i="72"/>
  <c r="V52" i="72" s="1"/>
  <c r="S52" i="72" s="1"/>
  <c r="T53" i="72" s="1"/>
  <c r="M183" i="68"/>
  <c r="G191" i="68"/>
  <c r="G189" i="70"/>
  <c r="H189" i="70" a="1"/>
  <c r="H191" i="68" a="1"/>
  <c r="U53" i="72" a="1"/>
  <c r="N183" i="68" a="1"/>
  <c r="N78" i="69" l="1"/>
  <c r="K78" i="69" s="1"/>
  <c r="H189" i="70"/>
  <c r="I189" i="70" s="1"/>
  <c r="F189" i="70" s="1"/>
  <c r="U53" i="72"/>
  <c r="V53" i="72" s="1"/>
  <c r="S53" i="72" s="1"/>
  <c r="T54" i="72" s="1"/>
  <c r="H191" i="68"/>
  <c r="I191" i="68" s="1"/>
  <c r="F191" i="68" s="1"/>
  <c r="N183" i="68"/>
  <c r="O183" i="68" s="1"/>
  <c r="L183" i="68" s="1"/>
  <c r="M171" i="70"/>
  <c r="V170" i="68"/>
  <c r="S170" i="68" s="1"/>
  <c r="T171" i="68" s="1"/>
  <c r="K43" i="71"/>
  <c r="U54" i="72" a="1"/>
  <c r="N171" i="70" a="1"/>
  <c r="U171" i="68" a="1"/>
  <c r="U54" i="72" l="1"/>
  <c r="V54" i="72" s="1"/>
  <c r="S54" i="72" s="1"/>
  <c r="T55" i="72" s="1"/>
  <c r="N171" i="70"/>
  <c r="O171" i="70" s="1"/>
  <c r="L171" i="70" s="1"/>
  <c r="U171" i="68"/>
  <c r="V171" i="68" s="1"/>
  <c r="S171" i="68" s="1"/>
  <c r="T172" i="68" s="1"/>
  <c r="M184" i="68"/>
  <c r="L44" i="71"/>
  <c r="G192" i="68"/>
  <c r="G190" i="70"/>
  <c r="L79" i="69"/>
  <c r="M79" i="69" a="1"/>
  <c r="N184" i="68" a="1"/>
  <c r="H190" i="70" a="1"/>
  <c r="H192" i="68" a="1"/>
  <c r="U55" i="72" a="1"/>
  <c r="H192" i="68" l="1"/>
  <c r="I192" i="68" s="1"/>
  <c r="F192" i="68" s="1"/>
  <c r="N184" i="68"/>
  <c r="O184" i="68" s="1"/>
  <c r="L184" i="68" s="1"/>
  <c r="M79" i="69"/>
  <c r="N79" i="69" s="1"/>
  <c r="K79" i="69" s="1"/>
  <c r="H190" i="70"/>
  <c r="I190" i="70" s="1"/>
  <c r="F190" i="70" s="1"/>
  <c r="G191" i="70" s="1"/>
  <c r="U55" i="72"/>
  <c r="V55" i="72" s="1"/>
  <c r="S55" i="72" s="1"/>
  <c r="T56" i="72" s="1"/>
  <c r="V158" i="70"/>
  <c r="S158" i="70" s="1"/>
  <c r="T159" i="70" s="1"/>
  <c r="M172" i="70"/>
  <c r="M44" i="71" a="1"/>
  <c r="N172" i="70" a="1"/>
  <c r="U56" i="72" a="1"/>
  <c r="U172" i="68" a="1"/>
  <c r="U159" i="70" a="1"/>
  <c r="H191" i="70" a="1"/>
  <c r="M44" i="71" l="1"/>
  <c r="N172" i="70"/>
  <c r="O172" i="70" s="1"/>
  <c r="L172" i="70" s="1"/>
  <c r="H191" i="70"/>
  <c r="I191" i="70" s="1"/>
  <c r="F191" i="70" s="1"/>
  <c r="U172" i="68"/>
  <c r="V172" i="68" s="1"/>
  <c r="S172" i="68" s="1"/>
  <c r="T173" i="68" s="1"/>
  <c r="U159" i="70"/>
  <c r="U56" i="72"/>
  <c r="V56" i="72" s="1"/>
  <c r="S56" i="72" s="1"/>
  <c r="T57" i="72" s="1"/>
  <c r="L80" i="69"/>
  <c r="M185" i="68"/>
  <c r="G193" i="68"/>
  <c r="U173" i="68" a="1"/>
  <c r="M80" i="69" a="1"/>
  <c r="N185" i="68" a="1"/>
  <c r="U57" i="72" a="1"/>
  <c r="H193" i="68" a="1"/>
  <c r="M80" i="69" l="1"/>
  <c r="N80" i="69" s="1"/>
  <c r="K80" i="69" s="1"/>
  <c r="N185" i="68"/>
  <c r="O185" i="68" s="1"/>
  <c r="L185" i="68" s="1"/>
  <c r="N44" i="71"/>
  <c r="U173" i="68"/>
  <c r="U57" i="72"/>
  <c r="V57" i="72" s="1"/>
  <c r="S57" i="72" s="1"/>
  <c r="T58" i="72" s="1"/>
  <c r="H193" i="68"/>
  <c r="I193" i="68" s="1"/>
  <c r="F193" i="68" s="1"/>
  <c r="G194" i="68" s="1"/>
  <c r="G192" i="70"/>
  <c r="M173" i="70"/>
  <c r="H194" i="68" a="1"/>
  <c r="H192" i="70" a="1"/>
  <c r="U58" i="72" a="1"/>
  <c r="N173" i="70" a="1"/>
  <c r="N173" i="70" l="1"/>
  <c r="O173" i="70" s="1"/>
  <c r="L173" i="70" s="1"/>
  <c r="H194" i="68"/>
  <c r="I194" i="68" s="1"/>
  <c r="F194" i="68" s="1"/>
  <c r="H192" i="70"/>
  <c r="I192" i="70" s="1"/>
  <c r="F192" i="70" s="1"/>
  <c r="G193" i="70" s="1"/>
  <c r="U58" i="72"/>
  <c r="V58" i="72" s="1"/>
  <c r="S58" i="72" s="1"/>
  <c r="T59" i="72" s="1"/>
  <c r="L81" i="69"/>
  <c r="M186" i="68"/>
  <c r="V173" i="68"/>
  <c r="S173" i="68" s="1"/>
  <c r="T174" i="68" s="1"/>
  <c r="K44" i="71"/>
  <c r="M81" i="69" a="1"/>
  <c r="U59" i="72" a="1"/>
  <c r="N186" i="68" a="1"/>
  <c r="H193" i="70" a="1"/>
  <c r="N186" i="68" l="1"/>
  <c r="O186" i="68" s="1"/>
  <c r="L186" i="68" s="1"/>
  <c r="H193" i="70"/>
  <c r="I193" i="70" s="1"/>
  <c r="F193" i="70" s="1"/>
  <c r="U59" i="72"/>
  <c r="V59" i="72" s="1"/>
  <c r="S59" i="72" s="1"/>
  <c r="T60" i="72" s="1"/>
  <c r="M81" i="69"/>
  <c r="G195" i="68"/>
  <c r="M174" i="70"/>
  <c r="V159" i="70"/>
  <c r="S159" i="70" s="1"/>
  <c r="T160" i="70" s="1"/>
  <c r="L45" i="71"/>
  <c r="U174" i="68" a="1"/>
  <c r="U160" i="70" a="1"/>
  <c r="H195" i="68" a="1"/>
  <c r="N174" i="70" a="1"/>
  <c r="U60" i="72" a="1"/>
  <c r="U60" i="72" l="1"/>
  <c r="V60" i="72" s="1"/>
  <c r="S60" i="72" s="1"/>
  <c r="T61" i="72" s="1"/>
  <c r="H195" i="68"/>
  <c r="I195" i="68" s="1"/>
  <c r="F195" i="68" s="1"/>
  <c r="G196" i="68" s="1"/>
  <c r="U174" i="68"/>
  <c r="V174" i="68" s="1"/>
  <c r="S174" i="68" s="1"/>
  <c r="T175" i="68" s="1"/>
  <c r="U160" i="70"/>
  <c r="N174" i="70"/>
  <c r="O174" i="70" s="1"/>
  <c r="L174" i="70" s="1"/>
  <c r="G194" i="70"/>
  <c r="M187" i="68"/>
  <c r="N187" i="68" a="1"/>
  <c r="H194" i="70" a="1"/>
  <c r="M45" i="71" a="1"/>
  <c r="H196" i="68" a="1"/>
  <c r="U61" i="72" a="1"/>
  <c r="U175" i="68" a="1"/>
  <c r="N187" i="68" l="1"/>
  <c r="O187" i="68" s="1"/>
  <c r="L187" i="68" s="1"/>
  <c r="M45" i="71"/>
  <c r="N45" i="71" s="1"/>
  <c r="U175" i="68"/>
  <c r="V175" i="68" s="1"/>
  <c r="S175" i="68" s="1"/>
  <c r="T176" i="68" s="1"/>
  <c r="H196" i="68"/>
  <c r="I196" i="68" s="1"/>
  <c r="F196" i="68" s="1"/>
  <c r="H194" i="70"/>
  <c r="I194" i="70" s="1"/>
  <c r="F194" i="70" s="1"/>
  <c r="G195" i="70" s="1"/>
  <c r="U61" i="72"/>
  <c r="V61" i="72" s="1"/>
  <c r="S61" i="72" s="1"/>
  <c r="T62" i="72" s="1"/>
  <c r="M175" i="70"/>
  <c r="N175" i="70" a="1"/>
  <c r="U62" i="72" a="1"/>
  <c r="H195" i="70" a="1"/>
  <c r="U62" i="72" l="1"/>
  <c r="V62" i="72" s="1"/>
  <c r="S62" i="72" s="1"/>
  <c r="T63" i="72" s="1"/>
  <c r="N175" i="70"/>
  <c r="O175" i="70" s="1"/>
  <c r="L175" i="70" s="1"/>
  <c r="H195" i="70"/>
  <c r="I195" i="70" s="1"/>
  <c r="F195" i="70" s="1"/>
  <c r="G197" i="68"/>
  <c r="K45" i="71"/>
  <c r="V160" i="70"/>
  <c r="S160" i="70" s="1"/>
  <c r="T161" i="70" s="1"/>
  <c r="M188" i="68"/>
  <c r="U161" i="70" a="1"/>
  <c r="H197" i="68" a="1"/>
  <c r="N188" i="68" a="1"/>
  <c r="U176" i="68" a="1"/>
  <c r="U63" i="72" a="1"/>
  <c r="N188" i="68" l="1"/>
  <c r="O188" i="68" s="1"/>
  <c r="L188" i="68" s="1"/>
  <c r="H197" i="68"/>
  <c r="I197" i="68" s="1"/>
  <c r="F197" i="68" s="1"/>
  <c r="U161" i="70"/>
  <c r="U176" i="68"/>
  <c r="V176" i="68" s="1"/>
  <c r="S176" i="68" s="1"/>
  <c r="T177" i="68" s="1"/>
  <c r="U63" i="72"/>
  <c r="V63" i="72" s="1"/>
  <c r="S63" i="72" s="1"/>
  <c r="T64" i="72" s="1"/>
  <c r="G196" i="70"/>
  <c r="M176" i="70"/>
  <c r="L46" i="71"/>
  <c r="U177" i="68" a="1"/>
  <c r="U64" i="72" a="1"/>
  <c r="N176" i="70" a="1"/>
  <c r="H196" i="70" a="1"/>
  <c r="H196" i="70" l="1"/>
  <c r="I196" i="70" s="1"/>
  <c r="F196" i="70" s="1"/>
  <c r="G197" i="70" s="1"/>
  <c r="U64" i="72"/>
  <c r="V64" i="72" s="1"/>
  <c r="S64" i="72" s="1"/>
  <c r="T65" i="72" s="1"/>
  <c r="N176" i="70"/>
  <c r="O176" i="70" s="1"/>
  <c r="L176" i="70" s="1"/>
  <c r="U177" i="68"/>
  <c r="V177" i="68" s="1"/>
  <c r="S177" i="68" s="1"/>
  <c r="T178" i="68" s="1"/>
  <c r="G198" i="68"/>
  <c r="M189" i="68"/>
  <c r="H198" i="68" a="1"/>
  <c r="N189" i="68" a="1"/>
  <c r="M46" i="71" a="1"/>
  <c r="U65" i="72" a="1"/>
  <c r="H197" i="70" a="1"/>
  <c r="M46" i="71" l="1"/>
  <c r="U65" i="72"/>
  <c r="V65" i="72" s="1"/>
  <c r="S65" i="72" s="1"/>
  <c r="T66" i="72" s="1"/>
  <c r="H198" i="68"/>
  <c r="I198" i="68" s="1"/>
  <c r="F198" i="68" s="1"/>
  <c r="G199" i="68" s="1"/>
  <c r="N189" i="68"/>
  <c r="O189" i="68" s="1"/>
  <c r="L189" i="68" s="1"/>
  <c r="H197" i="70"/>
  <c r="I197" i="70" s="1"/>
  <c r="F197" i="70" s="1"/>
  <c r="M177" i="70"/>
  <c r="V161" i="70"/>
  <c r="S161" i="70" s="1"/>
  <c r="T162" i="70" s="1"/>
  <c r="U178" i="68" a="1"/>
  <c r="H199" i="68" a="1"/>
  <c r="N177" i="70" a="1"/>
  <c r="U162" i="70" a="1"/>
  <c r="U66" i="72" a="1"/>
  <c r="U178" i="68" l="1"/>
  <c r="V178" i="68" s="1"/>
  <c r="S178" i="68" s="1"/>
  <c r="T179" i="68" s="1"/>
  <c r="N46" i="71"/>
  <c r="U162" i="70"/>
  <c r="U66" i="72"/>
  <c r="V66" i="72" s="1"/>
  <c r="S66" i="72" s="1"/>
  <c r="T67" i="72" s="1"/>
  <c r="H199" i="68"/>
  <c r="I199" i="68" s="1"/>
  <c r="F199" i="68" s="1"/>
  <c r="G200" i="68" s="1"/>
  <c r="N177" i="70"/>
  <c r="O177" i="70" s="1"/>
  <c r="L177" i="70" s="1"/>
  <c r="G198" i="70"/>
  <c r="M190" i="68"/>
  <c r="H198" i="70" a="1"/>
  <c r="H200" i="68" a="1"/>
  <c r="U67" i="72" a="1"/>
  <c r="N190" i="68" a="1"/>
  <c r="U179" i="68" a="1"/>
  <c r="H200" i="68" l="1"/>
  <c r="I200" i="68" s="1"/>
  <c r="F200" i="68" s="1"/>
  <c r="U67" i="72"/>
  <c r="V67" i="72" s="1"/>
  <c r="S67" i="72" s="1"/>
  <c r="T68" i="72" s="1"/>
  <c r="N81" i="69"/>
  <c r="K81" i="69" s="1"/>
  <c r="H198" i="70"/>
  <c r="I198" i="70" s="1"/>
  <c r="F198" i="70" s="1"/>
  <c r="N190" i="68"/>
  <c r="O190" i="68" s="1"/>
  <c r="L190" i="68" s="1"/>
  <c r="U179" i="68"/>
  <c r="V179" i="68"/>
  <c r="S179" i="68" s="1"/>
  <c r="T180" i="68" s="1"/>
  <c r="K46" i="71"/>
  <c r="M178" i="70"/>
  <c r="U68" i="72" a="1"/>
  <c r="N178" i="70" a="1"/>
  <c r="U68" i="72" l="1"/>
  <c r="V68" i="72" s="1"/>
  <c r="S68" i="72" s="1"/>
  <c r="T69" i="72" s="1"/>
  <c r="N178" i="70"/>
  <c r="O178" i="70" s="1"/>
  <c r="L178" i="70" s="1"/>
  <c r="G201" i="68"/>
  <c r="G199" i="70"/>
  <c r="L47" i="71"/>
  <c r="L82" i="69"/>
  <c r="V162" i="70"/>
  <c r="S162" i="70" s="1"/>
  <c r="T163" i="70" s="1"/>
  <c r="M191" i="68"/>
  <c r="M82" i="69" a="1"/>
  <c r="H199" i="70" a="1"/>
  <c r="U163" i="70" a="1"/>
  <c r="U180" i="68" a="1"/>
  <c r="N191" i="68" a="1"/>
  <c r="U69" i="72" a="1"/>
  <c r="H201" i="68" a="1"/>
  <c r="M82" i="69" l="1"/>
  <c r="H201" i="68"/>
  <c r="I201" i="68" s="1"/>
  <c r="F201" i="68" s="1"/>
  <c r="G202" i="68" s="1"/>
  <c r="N191" i="68"/>
  <c r="O191" i="68" s="1"/>
  <c r="L191" i="68" s="1"/>
  <c r="M192" i="68" s="1"/>
  <c r="U180" i="68"/>
  <c r="V180" i="68" s="1"/>
  <c r="S180" i="68" s="1"/>
  <c r="T181" i="68" s="1"/>
  <c r="H199" i="70"/>
  <c r="I199" i="70" s="1"/>
  <c r="F199" i="70" s="1"/>
  <c r="U163" i="70"/>
  <c r="U69" i="72"/>
  <c r="V69" i="72" s="1"/>
  <c r="S69" i="72" s="1"/>
  <c r="T70" i="72" s="1"/>
  <c r="M179" i="70"/>
  <c r="U70" i="72" a="1"/>
  <c r="N179" i="70" a="1"/>
  <c r="M47" i="71" a="1"/>
  <c r="U181" i="68" a="1"/>
  <c r="H202" i="68" a="1"/>
  <c r="N192" i="68" a="1"/>
  <c r="N179" i="70" l="1"/>
  <c r="O179" i="70" s="1"/>
  <c r="L179" i="70" s="1"/>
  <c r="N192" i="68"/>
  <c r="U70" i="72"/>
  <c r="V70" i="72" s="1"/>
  <c r="S70" i="72" s="1"/>
  <c r="T71" i="72" s="1"/>
  <c r="U181" i="68"/>
  <c r="V181" i="68" s="1"/>
  <c r="S181" i="68" s="1"/>
  <c r="T182" i="68" s="1"/>
  <c r="M47" i="71"/>
  <c r="H202" i="68"/>
  <c r="I202" i="68" s="1"/>
  <c r="F202" i="68" s="1"/>
  <c r="G203" i="68" s="1"/>
  <c r="G200" i="70"/>
  <c r="H200" i="70" a="1"/>
  <c r="U71" i="72" a="1"/>
  <c r="H203" i="68" a="1"/>
  <c r="H200" i="70" l="1"/>
  <c r="I200" i="70" s="1"/>
  <c r="F200" i="70" s="1"/>
  <c r="U71" i="72"/>
  <c r="V71" i="72" s="1"/>
  <c r="S71" i="72" s="1"/>
  <c r="T72" i="72" s="1"/>
  <c r="H203" i="68"/>
  <c r="I203" i="68" s="1"/>
  <c r="F203" i="68" s="1"/>
  <c r="M180" i="70"/>
  <c r="V163" i="70"/>
  <c r="S163" i="70" s="1"/>
  <c r="T164" i="70" s="1"/>
  <c r="U182" i="68" a="1"/>
  <c r="N180" i="70" a="1"/>
  <c r="U72" i="72" a="1"/>
  <c r="U164" i="70" a="1"/>
  <c r="N47" i="71" l="1"/>
  <c r="U182" i="68"/>
  <c r="U72" i="72"/>
  <c r="V72" i="72" s="1"/>
  <c r="S72" i="72" s="1"/>
  <c r="T73" i="72" s="1"/>
  <c r="N180" i="70"/>
  <c r="O180" i="70" s="1"/>
  <c r="L180" i="70" s="1"/>
  <c r="U164" i="70"/>
  <c r="G204" i="68"/>
  <c r="G201" i="70"/>
  <c r="U73" i="72" a="1"/>
  <c r="H201" i="70" a="1"/>
  <c r="H204" i="68" a="1"/>
  <c r="U73" i="72" l="1"/>
  <c r="V73" i="72" s="1"/>
  <c r="S73" i="72" s="1"/>
  <c r="T74" i="72" s="1"/>
  <c r="N82" i="69"/>
  <c r="K82" i="69" s="1"/>
  <c r="H201" i="70"/>
  <c r="I201" i="70" s="1"/>
  <c r="F201" i="70" s="1"/>
  <c r="H204" i="68"/>
  <c r="I204" i="68" s="1"/>
  <c r="F204" i="68" s="1"/>
  <c r="G205" i="68" s="1"/>
  <c r="M181" i="70"/>
  <c r="V182" i="68"/>
  <c r="S182" i="68" s="1"/>
  <c r="T183" i="68" s="1"/>
  <c r="K47" i="71"/>
  <c r="U183" i="68" a="1"/>
  <c r="N181" i="70" a="1"/>
  <c r="U74" i="72" a="1"/>
  <c r="H205" i="68" a="1"/>
  <c r="N181" i="70" l="1"/>
  <c r="O181" i="70" s="1"/>
  <c r="L181" i="70" s="1"/>
  <c r="H205" i="68"/>
  <c r="I205" i="68" s="1"/>
  <c r="F205" i="68" s="1"/>
  <c r="U183" i="68"/>
  <c r="V183" i="68" s="1"/>
  <c r="S183" i="68" s="1"/>
  <c r="T184" i="68" s="1"/>
  <c r="U74" i="72"/>
  <c r="V74" i="72" s="1"/>
  <c r="S74" i="72" s="1"/>
  <c r="T75" i="72" s="1"/>
  <c r="G202" i="70"/>
  <c r="L48" i="71"/>
  <c r="L83" i="69"/>
  <c r="H202" i="70" a="1"/>
  <c r="U75" i="72" a="1"/>
  <c r="M83" i="69" a="1"/>
  <c r="M83" i="69" l="1"/>
  <c r="N83" i="69" s="1"/>
  <c r="K83" i="69" s="1"/>
  <c r="U75" i="72"/>
  <c r="V75" i="72" s="1"/>
  <c r="S75" i="72" s="1"/>
  <c r="T76" i="72" s="1"/>
  <c r="H202" i="70"/>
  <c r="I202" i="70" s="1"/>
  <c r="F202" i="70" s="1"/>
  <c r="G203" i="70" s="1"/>
  <c r="G206" i="68"/>
  <c r="V164" i="70"/>
  <c r="S164" i="70" s="1"/>
  <c r="T165" i="70" s="1"/>
  <c r="M182" i="70"/>
  <c r="U165" i="70" a="1"/>
  <c r="M48" i="71" a="1"/>
  <c r="H206" i="68" a="1"/>
  <c r="N182" i="70" a="1"/>
  <c r="U184" i="68" a="1"/>
  <c r="H203" i="70" a="1"/>
  <c r="U76" i="72" a="1"/>
  <c r="U165" i="70" l="1"/>
  <c r="M48" i="71"/>
  <c r="H203" i="70"/>
  <c r="I203" i="70" s="1"/>
  <c r="F203" i="70" s="1"/>
  <c r="U76" i="72"/>
  <c r="V76" i="72" s="1"/>
  <c r="S76" i="72" s="1"/>
  <c r="T77" i="72" s="1"/>
  <c r="H206" i="68"/>
  <c r="I206" i="68" s="1"/>
  <c r="F206" i="68" s="1"/>
  <c r="N182" i="70"/>
  <c r="O182" i="70" s="1"/>
  <c r="L182" i="70" s="1"/>
  <c r="U184" i="68"/>
  <c r="V184" i="68" s="1"/>
  <c r="S184" i="68" s="1"/>
  <c r="T185" i="68" s="1"/>
  <c r="L84" i="69"/>
  <c r="M84" i="69" a="1"/>
  <c r="U77" i="72" a="1"/>
  <c r="U185" i="68" a="1"/>
  <c r="U77" i="72" l="1"/>
  <c r="V77" i="72" s="1"/>
  <c r="S77" i="72" s="1"/>
  <c r="T78" i="72" s="1"/>
  <c r="N48" i="71"/>
  <c r="U185" i="68"/>
  <c r="M84" i="69"/>
  <c r="G204" i="70"/>
  <c r="G207" i="68"/>
  <c r="M183" i="70"/>
  <c r="H207" i="68" a="1"/>
  <c r="N183" i="70" a="1"/>
  <c r="H204" i="70" a="1"/>
  <c r="U78" i="72" a="1"/>
  <c r="H204" i="70" l="1"/>
  <c r="I204" i="70" s="1"/>
  <c r="F204" i="70" s="1"/>
  <c r="G205" i="70" s="1"/>
  <c r="N183" i="70"/>
  <c r="O183" i="70" s="1"/>
  <c r="L183" i="70" s="1"/>
  <c r="N84" i="69"/>
  <c r="K84" i="69" s="1"/>
  <c r="H207" i="68"/>
  <c r="I207" i="68" s="1"/>
  <c r="F207" i="68" s="1"/>
  <c r="G208" i="68" s="1"/>
  <c r="U78" i="72"/>
  <c r="V78" i="72" s="1"/>
  <c r="S78" i="72" s="1"/>
  <c r="T79" i="72" s="1"/>
  <c r="V185" i="68"/>
  <c r="S185" i="68" s="1"/>
  <c r="T186" i="68" s="1"/>
  <c r="K48" i="71"/>
  <c r="H208" i="68" a="1"/>
  <c r="U79" i="72" a="1"/>
  <c r="H205" i="70" a="1"/>
  <c r="U79" i="72" l="1"/>
  <c r="V79" i="72" s="1"/>
  <c r="S79" i="72" s="1"/>
  <c r="T80" i="72" s="1"/>
  <c r="H208" i="68"/>
  <c r="I208" i="68" s="1"/>
  <c r="F208" i="68" s="1"/>
  <c r="G209" i="68" s="1"/>
  <c r="H205" i="70"/>
  <c r="I205" i="70" s="1"/>
  <c r="F205" i="70" s="1"/>
  <c r="M184" i="70"/>
  <c r="V165" i="70"/>
  <c r="S165" i="70" s="1"/>
  <c r="T166" i="70" s="1"/>
  <c r="L85" i="69"/>
  <c r="L49" i="71"/>
  <c r="U186" i="68" a="1"/>
  <c r="M85" i="69" a="1"/>
  <c r="U80" i="72" a="1"/>
  <c r="N184" i="70" a="1"/>
  <c r="U166" i="70" a="1"/>
  <c r="H209" i="68" a="1"/>
  <c r="H209" i="68" l="1"/>
  <c r="I209" i="68" s="1"/>
  <c r="F209" i="68" s="1"/>
  <c r="G210" i="68" s="1"/>
  <c r="N184" i="70"/>
  <c r="O184" i="70" s="1"/>
  <c r="L184" i="70" s="1"/>
  <c r="M85" i="69"/>
  <c r="N85" i="69" s="1"/>
  <c r="K85" i="69" s="1"/>
  <c r="U186" i="68"/>
  <c r="V186" i="68" s="1"/>
  <c r="S186" i="68" s="1"/>
  <c r="T187" i="68" s="1"/>
  <c r="U166" i="70"/>
  <c r="U80" i="72"/>
  <c r="V80" i="72" s="1"/>
  <c r="S80" i="72" s="1"/>
  <c r="T81" i="72" s="1"/>
  <c r="G206" i="70"/>
  <c r="H210" i="68" a="1"/>
  <c r="M49" i="71" a="1"/>
  <c r="U187" i="68" a="1"/>
  <c r="U81" i="72" a="1"/>
  <c r="H206" i="70" a="1"/>
  <c r="H210" i="68" l="1"/>
  <c r="I210" i="68" s="1"/>
  <c r="F210" i="68" s="1"/>
  <c r="H206" i="70"/>
  <c r="I206" i="70" s="1"/>
  <c r="F206" i="70" s="1"/>
  <c r="U81" i="72"/>
  <c r="V81" i="72" s="1"/>
  <c r="S81" i="72" s="1"/>
  <c r="T82" i="72" s="1"/>
  <c r="M49" i="71"/>
  <c r="U187" i="68"/>
  <c r="V187" i="68" s="1"/>
  <c r="S187" i="68" s="1"/>
  <c r="T188" i="68" s="1"/>
  <c r="L86" i="69"/>
  <c r="M185" i="70"/>
  <c r="U82" i="72" a="1"/>
  <c r="N185" i="70" a="1"/>
  <c r="M86" i="69" a="1"/>
  <c r="U82" i="72" l="1"/>
  <c r="V82" i="72" s="1"/>
  <c r="S82" i="72" s="1"/>
  <c r="T83" i="72" s="1"/>
  <c r="N185" i="70"/>
  <c r="O185" i="70" s="1"/>
  <c r="L185" i="70" s="1"/>
  <c r="M86" i="69"/>
  <c r="N86" i="69" s="1"/>
  <c r="K86" i="69" s="1"/>
  <c r="G211" i="68"/>
  <c r="V166" i="70"/>
  <c r="S166" i="70" s="1"/>
  <c r="T167" i="70" s="1"/>
  <c r="G207" i="70"/>
  <c r="U188" i="68" a="1"/>
  <c r="U167" i="70" a="1"/>
  <c r="H207" i="70" a="1"/>
  <c r="H211" i="68" a="1"/>
  <c r="U83" i="72" a="1"/>
  <c r="H207" i="70" l="1"/>
  <c r="I207" i="70" s="1"/>
  <c r="F207" i="70" s="1"/>
  <c r="N49" i="71"/>
  <c r="U188" i="68"/>
  <c r="H211" i="68"/>
  <c r="I211" i="68" s="1"/>
  <c r="F211" i="68" s="1"/>
  <c r="U167" i="70"/>
  <c r="U83" i="72"/>
  <c r="V83" i="72" s="1"/>
  <c r="S83" i="72" s="1"/>
  <c r="T84" i="72" s="1"/>
  <c r="M186" i="70"/>
  <c r="L87" i="69"/>
  <c r="M87" i="69" a="1"/>
  <c r="N186" i="70" a="1"/>
  <c r="U84" i="72" a="1"/>
  <c r="M87" i="69" l="1"/>
  <c r="U84" i="72"/>
  <c r="V84" i="72" s="1"/>
  <c r="S84" i="72" s="1"/>
  <c r="T85" i="72" s="1"/>
  <c r="N186" i="70"/>
  <c r="O186" i="70" s="1"/>
  <c r="L186" i="70" s="1"/>
  <c r="G212" i="68"/>
  <c r="V188" i="68"/>
  <c r="S188" i="68" s="1"/>
  <c r="T189" i="68" s="1"/>
  <c r="K49" i="71"/>
  <c r="G208" i="70"/>
  <c r="H208" i="70" a="1"/>
  <c r="H212" i="68" a="1"/>
  <c r="U85" i="72" a="1"/>
  <c r="U189" i="68" a="1"/>
  <c r="H212" i="68" l="1"/>
  <c r="I212" i="68" s="1"/>
  <c r="F212" i="68" s="1"/>
  <c r="G213" i="68" s="1"/>
  <c r="H208" i="70"/>
  <c r="I208" i="70" s="1"/>
  <c r="F208" i="70" s="1"/>
  <c r="U85" i="72"/>
  <c r="V85" i="72" s="1"/>
  <c r="S85" i="72" s="1"/>
  <c r="T86" i="72" s="1"/>
  <c r="U189" i="68"/>
  <c r="V189" i="68" s="1"/>
  <c r="S189" i="68" s="1"/>
  <c r="T190" i="68" s="1"/>
  <c r="M187" i="70"/>
  <c r="L50" i="71"/>
  <c r="N187" i="70" a="1"/>
  <c r="H213" i="68" a="1"/>
  <c r="U86" i="72" a="1"/>
  <c r="U86" i="72" l="1"/>
  <c r="V86" i="72" s="1"/>
  <c r="S86" i="72" s="1"/>
  <c r="T87" i="72" s="1"/>
  <c r="N187" i="70"/>
  <c r="O187" i="70" s="1"/>
  <c r="L187" i="70" s="1"/>
  <c r="H213" i="68"/>
  <c r="I213" i="68" s="1"/>
  <c r="F213" i="68" s="1"/>
  <c r="V167" i="70"/>
  <c r="S167" i="70" s="1"/>
  <c r="T168" i="70" s="1"/>
  <c r="G209" i="70"/>
  <c r="M50" i="71" a="1"/>
  <c r="U87" i="72" a="1"/>
  <c r="U190" i="68" a="1"/>
  <c r="U168" i="70" a="1"/>
  <c r="H209" i="70" a="1"/>
  <c r="H209" i="70" l="1"/>
  <c r="I209" i="70" s="1"/>
  <c r="F209" i="70" s="1"/>
  <c r="M50" i="71"/>
  <c r="U190" i="68"/>
  <c r="V190" i="68" s="1"/>
  <c r="S190" i="68" s="1"/>
  <c r="T191" i="68" s="1"/>
  <c r="U168" i="70"/>
  <c r="U87" i="72"/>
  <c r="V87" i="72" s="1"/>
  <c r="S87" i="72" s="1"/>
  <c r="T88" i="72" s="1"/>
  <c r="G214" i="68"/>
  <c r="M188" i="70"/>
  <c r="H214" i="68" a="1"/>
  <c r="U88" i="72" a="1"/>
  <c r="N188" i="70" a="1"/>
  <c r="U191" i="68" a="1"/>
  <c r="U88" i="72" l="1"/>
  <c r="V88" i="72" s="1"/>
  <c r="S88" i="72" s="1"/>
  <c r="T89" i="72" s="1"/>
  <c r="N188" i="70"/>
  <c r="O188" i="70" s="1"/>
  <c r="L188" i="70" s="1"/>
  <c r="N50" i="71"/>
  <c r="U191" i="68"/>
  <c r="H214" i="68"/>
  <c r="I214" i="68" s="1"/>
  <c r="F214" i="68" s="1"/>
  <c r="G215" i="68" s="1"/>
  <c r="G210" i="70"/>
  <c r="U89" i="72" a="1"/>
  <c r="H215" i="68" a="1"/>
  <c r="H210" i="70" a="1"/>
  <c r="U89" i="72" l="1"/>
  <c r="V89" i="72" s="1"/>
  <c r="S89" i="72" s="1"/>
  <c r="T90" i="72" s="1"/>
  <c r="H210" i="70"/>
  <c r="I210" i="70" s="1"/>
  <c r="F210" i="70" s="1"/>
  <c r="G211" i="70" s="1"/>
  <c r="H215" i="68"/>
  <c r="I215" i="68" s="1"/>
  <c r="F215" i="68" s="1"/>
  <c r="M189" i="70"/>
  <c r="V191" i="68"/>
  <c r="S191" i="68" s="1"/>
  <c r="T192" i="68" s="1"/>
  <c r="K50" i="71"/>
  <c r="H211" i="70" a="1"/>
  <c r="N189" i="70" a="1"/>
  <c r="U90" i="72" a="1"/>
  <c r="U90" i="72" l="1"/>
  <c r="V90" i="72" s="1"/>
  <c r="S90" i="72" s="1"/>
  <c r="T91" i="72" s="1"/>
  <c r="N189" i="70"/>
  <c r="O189" i="70" s="1"/>
  <c r="L189" i="70" s="1"/>
  <c r="H211" i="70"/>
  <c r="I211" i="70" s="1"/>
  <c r="F211" i="70" s="1"/>
  <c r="G212" i="70" s="1"/>
  <c r="G216" i="68"/>
  <c r="L51" i="71"/>
  <c r="V168" i="70"/>
  <c r="S168" i="70" s="1"/>
  <c r="T169" i="70" s="1"/>
  <c r="U192" i="68" a="1"/>
  <c r="H216" i="68" a="1"/>
  <c r="H212" i="70" a="1"/>
  <c r="U169" i="70" a="1"/>
  <c r="U91" i="72" a="1"/>
  <c r="H212" i="70" l="1"/>
  <c r="I212" i="70" s="1"/>
  <c r="F212" i="70" s="1"/>
  <c r="G213" i="70" s="1"/>
  <c r="U91" i="72"/>
  <c r="V91" i="72" s="1"/>
  <c r="S91" i="72" s="1"/>
  <c r="T92" i="72" s="1"/>
  <c r="U169" i="70"/>
  <c r="U192" i="68"/>
  <c r="V192" i="68" s="1"/>
  <c r="S192" i="68" s="1"/>
  <c r="T193" i="68" s="1"/>
  <c r="H216" i="68"/>
  <c r="I216" i="68" s="1"/>
  <c r="F216" i="68" s="1"/>
  <c r="M190" i="70"/>
  <c r="U193" i="68" a="1"/>
  <c r="M51" i="71" a="1"/>
  <c r="N190" i="70" a="1"/>
  <c r="H213" i="70" a="1"/>
  <c r="U92" i="72" a="1"/>
  <c r="U92" i="72" l="1"/>
  <c r="V92" i="72" s="1"/>
  <c r="S92" i="72" s="1"/>
  <c r="T93" i="72" s="1"/>
  <c r="H213" i="70"/>
  <c r="I213" i="70" s="1"/>
  <c r="F213" i="70" s="1"/>
  <c r="G214" i="70" s="1"/>
  <c r="U193" i="68"/>
  <c r="V193" i="68" s="1"/>
  <c r="S193" i="68" s="1"/>
  <c r="T194" i="68" s="1"/>
  <c r="M51" i="71"/>
  <c r="N51" i="71" s="1"/>
  <c r="N190" i="70"/>
  <c r="O190" i="70" s="1"/>
  <c r="L190" i="70" s="1"/>
  <c r="G217" i="68"/>
  <c r="H214" i="70" a="1"/>
  <c r="U93" i="72" a="1"/>
  <c r="H217" i="68" a="1"/>
  <c r="H214" i="70" l="1"/>
  <c r="I214" i="70" s="1"/>
  <c r="F214" i="70" s="1"/>
  <c r="U93" i="72"/>
  <c r="V93" i="72" s="1"/>
  <c r="S93" i="72" s="1"/>
  <c r="T94" i="72" s="1"/>
  <c r="H217" i="68"/>
  <c r="I217" i="68" s="1"/>
  <c r="F217" i="68" s="1"/>
  <c r="M191" i="70"/>
  <c r="K51" i="71"/>
  <c r="V169" i="70"/>
  <c r="S169" i="70" s="1"/>
  <c r="T170" i="70" s="1"/>
  <c r="N191" i="70" a="1"/>
  <c r="U194" i="68" a="1"/>
  <c r="U94" i="72" a="1"/>
  <c r="U170" i="70" a="1"/>
  <c r="U94" i="72" l="1"/>
  <c r="V94" i="72" s="1"/>
  <c r="S94" i="72" s="1"/>
  <c r="T95" i="72" s="1"/>
  <c r="U194" i="68"/>
  <c r="V194" i="68" s="1"/>
  <c r="S194" i="68" s="1"/>
  <c r="T195" i="68" s="1"/>
  <c r="N191" i="70"/>
  <c r="O191" i="70" s="1"/>
  <c r="L191" i="70" s="1"/>
  <c r="U170" i="70"/>
  <c r="G215" i="70"/>
  <c r="G218" i="68"/>
  <c r="L52" i="71"/>
  <c r="H218" i="68" a="1"/>
  <c r="H215" i="70" a="1"/>
  <c r="U95" i="72" a="1"/>
  <c r="U195" i="68" a="1"/>
  <c r="U95" i="72" l="1"/>
  <c r="V95" i="72" s="1"/>
  <c r="S95" i="72" s="1"/>
  <c r="T96" i="72" s="1"/>
  <c r="H218" i="68"/>
  <c r="I218" i="68" s="1"/>
  <c r="F218" i="68" s="1"/>
  <c r="U195" i="68"/>
  <c r="V195" i="68" s="1"/>
  <c r="S195" i="68" s="1"/>
  <c r="T196" i="68" s="1"/>
  <c r="H215" i="70"/>
  <c r="I215" i="70" s="1"/>
  <c r="F215" i="70" s="1"/>
  <c r="M192" i="70"/>
  <c r="M52" i="71" a="1"/>
  <c r="U96" i="72" a="1"/>
  <c r="N192" i="70" a="1"/>
  <c r="U96" i="72" l="1"/>
  <c r="V96" i="72" s="1"/>
  <c r="S96" i="72" s="1"/>
  <c r="T97" i="72" s="1"/>
  <c r="N192" i="70"/>
  <c r="O192" i="70" s="1"/>
  <c r="L192" i="70" s="1"/>
  <c r="M52" i="71"/>
  <c r="N52" i="71" s="1"/>
  <c r="G216" i="70"/>
  <c r="V170" i="70"/>
  <c r="S170" i="70" s="1"/>
  <c r="T171" i="70" s="1"/>
  <c r="G219" i="68"/>
  <c r="U196" i="68" a="1"/>
  <c r="H219" i="68" a="1"/>
  <c r="H216" i="70" a="1"/>
  <c r="U171" i="70" a="1"/>
  <c r="U97" i="72" a="1"/>
  <c r="U97" i="72" l="1"/>
  <c r="V97" i="72" s="1"/>
  <c r="S97" i="72" s="1"/>
  <c r="T98" i="72" s="1"/>
  <c r="H219" i="68"/>
  <c r="I219" i="68" s="1"/>
  <c r="F219" i="68" s="1"/>
  <c r="G220" i="68" s="1"/>
  <c r="U196" i="68"/>
  <c r="V196" i="68" s="1"/>
  <c r="S196" i="68" s="1"/>
  <c r="T197" i="68" s="1"/>
  <c r="U171" i="70"/>
  <c r="N87" i="69"/>
  <c r="K87" i="69" s="1"/>
  <c r="H216" i="70"/>
  <c r="I216" i="70" s="1"/>
  <c r="F216" i="70" s="1"/>
  <c r="G217" i="70" s="1"/>
  <c r="K52" i="71"/>
  <c r="M193" i="70"/>
  <c r="N193" i="70" a="1"/>
  <c r="H220" i="68" a="1"/>
  <c r="H217" i="70" a="1"/>
  <c r="U98" i="72" a="1"/>
  <c r="U197" i="68" a="1"/>
  <c r="U98" i="72" l="1"/>
  <c r="V98" i="72" s="1"/>
  <c r="S98" i="72" s="1"/>
  <c r="T99" i="72" s="1"/>
  <c r="U197" i="68"/>
  <c r="V197" i="68" s="1"/>
  <c r="S197" i="68" s="1"/>
  <c r="T198" i="68" s="1"/>
  <c r="N193" i="70"/>
  <c r="O193" i="70" s="1"/>
  <c r="L193" i="70" s="1"/>
  <c r="H220" i="68"/>
  <c r="I220" i="68" s="1"/>
  <c r="F220" i="68" s="1"/>
  <c r="G221" i="68" s="1"/>
  <c r="H217" i="70"/>
  <c r="I217" i="70" s="1"/>
  <c r="F217" i="70" s="1"/>
  <c r="L88" i="69"/>
  <c r="L53" i="71"/>
  <c r="M88" i="69" a="1"/>
  <c r="H221" i="68" a="1"/>
  <c r="U99" i="72" a="1"/>
  <c r="U99" i="72" l="1"/>
  <c r="V99" i="72" s="1"/>
  <c r="S99" i="72" s="1"/>
  <c r="T100" i="72" s="1"/>
  <c r="H221" i="68"/>
  <c r="I221" i="68" s="1"/>
  <c r="F221" i="68" s="1"/>
  <c r="M88" i="69"/>
  <c r="N88" i="69" s="1"/>
  <c r="K88" i="69" s="1"/>
  <c r="M194" i="70"/>
  <c r="G218" i="70"/>
  <c r="V171" i="70"/>
  <c r="S171" i="70" s="1"/>
  <c r="T172" i="70" s="1"/>
  <c r="U198" i="68" a="1"/>
  <c r="M53" i="71" a="1"/>
  <c r="U100" i="72" a="1"/>
  <c r="N194" i="70" a="1"/>
  <c r="H218" i="70" a="1"/>
  <c r="U172" i="70" a="1"/>
  <c r="U100" i="72" l="1"/>
  <c r="V100" i="72" s="1"/>
  <c r="S100" i="72" s="1"/>
  <c r="T101" i="72" s="1"/>
  <c r="N194" i="70"/>
  <c r="O194" i="70" s="1"/>
  <c r="L194" i="70" s="1"/>
  <c r="U172" i="70"/>
  <c r="U198" i="68"/>
  <c r="V198" i="68" s="1"/>
  <c r="S198" i="68" s="1"/>
  <c r="T199" i="68" s="1"/>
  <c r="H218" i="70"/>
  <c r="I218" i="70" s="1"/>
  <c r="F218" i="70" s="1"/>
  <c r="M53" i="71"/>
  <c r="G222" i="68"/>
  <c r="L89" i="69"/>
  <c r="H222" i="68" a="1"/>
  <c r="M89" i="69" a="1"/>
  <c r="U101" i="72" a="1"/>
  <c r="U199" i="68" a="1"/>
  <c r="U101" i="72" l="1"/>
  <c r="V101" i="72" s="1"/>
  <c r="S101" i="72" s="1"/>
  <c r="T102" i="72" s="1"/>
  <c r="U199" i="68"/>
  <c r="V199" i="68" s="1"/>
  <c r="S199" i="68" s="1"/>
  <c r="T200" i="68" s="1"/>
  <c r="H222" i="68"/>
  <c r="I222" i="68" s="1"/>
  <c r="F222" i="68" s="1"/>
  <c r="M89" i="69"/>
  <c r="N89" i="69" s="1"/>
  <c r="K89" i="69" s="1"/>
  <c r="M195" i="70"/>
  <c r="G219" i="70"/>
  <c r="N195" i="70" a="1"/>
  <c r="H219" i="70" a="1"/>
  <c r="U102" i="72" a="1"/>
  <c r="U102" i="72" l="1"/>
  <c r="V102" i="72" s="1"/>
  <c r="S102" i="72" s="1"/>
  <c r="T103" i="72" s="1"/>
  <c r="N195" i="70"/>
  <c r="O195" i="70" s="1"/>
  <c r="L195" i="70" s="1"/>
  <c r="H219" i="70"/>
  <c r="I219" i="70" s="1"/>
  <c r="F219" i="70" s="1"/>
  <c r="G223" i="68"/>
  <c r="L90" i="69"/>
  <c r="V172" i="70"/>
  <c r="S172" i="70" s="1"/>
  <c r="T173" i="70" s="1"/>
  <c r="U200" i="68" a="1"/>
  <c r="U173" i="70" a="1"/>
  <c r="M90" i="69" a="1"/>
  <c r="U103" i="72" a="1"/>
  <c r="H223" i="68" a="1"/>
  <c r="U103" i="72" l="1"/>
  <c r="V103" i="72" s="1"/>
  <c r="S103" i="72" s="1"/>
  <c r="T104" i="72" s="1"/>
  <c r="N53" i="71"/>
  <c r="U200" i="68"/>
  <c r="U173" i="70"/>
  <c r="H223" i="68"/>
  <c r="I223" i="68" s="1"/>
  <c r="F223" i="68" s="1"/>
  <c r="M90" i="69"/>
  <c r="M196" i="70"/>
  <c r="G220" i="70"/>
  <c r="H220" i="70" a="1"/>
  <c r="N196" i="70" a="1"/>
  <c r="U104" i="72" a="1"/>
  <c r="U104" i="72" l="1"/>
  <c r="V104" i="72" s="1"/>
  <c r="S104" i="72" s="1"/>
  <c r="T105" i="72" s="1"/>
  <c r="N196" i="70"/>
  <c r="O196" i="70" s="1"/>
  <c r="L196" i="70" s="1"/>
  <c r="H220" i="70"/>
  <c r="I220" i="70" s="1"/>
  <c r="F220" i="70" s="1"/>
  <c r="G224" i="68"/>
  <c r="V200" i="68"/>
  <c r="S200" i="68" s="1"/>
  <c r="T201" i="68" s="1"/>
  <c r="K53" i="71"/>
  <c r="U201" i="68" a="1"/>
  <c r="H224" i="68" a="1"/>
  <c r="U105" i="72" a="1"/>
  <c r="U105" i="72" l="1"/>
  <c r="V105" i="72" s="1"/>
  <c r="S105" i="72" s="1"/>
  <c r="T106" i="72" s="1"/>
  <c r="H224" i="68"/>
  <c r="I224" i="68" s="1"/>
  <c r="F224" i="68" s="1"/>
  <c r="G225" i="68" s="1"/>
  <c r="U201" i="68"/>
  <c r="V201" i="68" s="1"/>
  <c r="S201" i="68" s="1"/>
  <c r="T202" i="68" s="1"/>
  <c r="M197" i="70"/>
  <c r="L54" i="71"/>
  <c r="G221" i="70"/>
  <c r="H225" i="68" a="1"/>
  <c r="N197" i="70" a="1"/>
  <c r="U106" i="72" a="1"/>
  <c r="H221" i="70" a="1"/>
  <c r="U106" i="72" l="1"/>
  <c r="V106" i="72" s="1"/>
  <c r="S106" i="72" s="1"/>
  <c r="T107" i="72" s="1"/>
  <c r="H225" i="68"/>
  <c r="I225" i="68" s="1"/>
  <c r="F225" i="68" s="1"/>
  <c r="G226" i="68" s="1"/>
  <c r="N197" i="70"/>
  <c r="O197" i="70" s="1"/>
  <c r="L197" i="70" s="1"/>
  <c r="H221" i="70"/>
  <c r="I221" i="70" s="1"/>
  <c r="F221" i="70" s="1"/>
  <c r="V173" i="70"/>
  <c r="S173" i="70" s="1"/>
  <c r="T174" i="70" s="1"/>
  <c r="M54" i="71" a="1"/>
  <c r="U202" i="68" a="1"/>
  <c r="U174" i="70" a="1"/>
  <c r="U107" i="72" a="1"/>
  <c r="H226" i="68" a="1"/>
  <c r="H226" i="68" l="1"/>
  <c r="I226" i="68" s="1"/>
  <c r="F226" i="68" s="1"/>
  <c r="G227" i="68" s="1"/>
  <c r="U107" i="72"/>
  <c r="V107" i="72" s="1"/>
  <c r="S107" i="72" s="1"/>
  <c r="T108" i="72" s="1"/>
  <c r="M54" i="71"/>
  <c r="U202" i="68"/>
  <c r="V202" i="68" s="1"/>
  <c r="S202" i="68" s="1"/>
  <c r="T203" i="68" s="1"/>
  <c r="U174" i="70"/>
  <c r="M198" i="70"/>
  <c r="G222" i="70"/>
  <c r="U203" i="68" a="1"/>
  <c r="H222" i="70" a="1"/>
  <c r="N198" i="70" a="1"/>
  <c r="U108" i="72" a="1"/>
  <c r="H227" i="68" a="1"/>
  <c r="U108" i="72" l="1"/>
  <c r="V108" i="72" s="1"/>
  <c r="S108" i="72" s="1"/>
  <c r="T109" i="72" s="1"/>
  <c r="H227" i="68"/>
  <c r="I227" i="68" s="1"/>
  <c r="F227" i="68" s="1"/>
  <c r="N54" i="71"/>
  <c r="U203" i="68"/>
  <c r="H222" i="70"/>
  <c r="I222" i="70" s="1"/>
  <c r="F222" i="70" s="1"/>
  <c r="N198" i="70"/>
  <c r="O198" i="70" s="1"/>
  <c r="L198" i="70" s="1"/>
  <c r="U109" i="72" a="1"/>
  <c r="U109" i="72" l="1"/>
  <c r="V109" i="72" s="1"/>
  <c r="S109" i="72" s="1"/>
  <c r="T110" i="72" s="1"/>
  <c r="M199" i="70"/>
  <c r="G228" i="68"/>
  <c r="V203" i="68"/>
  <c r="S203" i="68" s="1"/>
  <c r="T204" i="68" s="1"/>
  <c r="K54" i="71"/>
  <c r="G223" i="70"/>
  <c r="H223" i="70" a="1"/>
  <c r="N199" i="70" a="1"/>
  <c r="U110" i="72" a="1"/>
  <c r="H228" i="68" a="1"/>
  <c r="U110" i="72" l="1"/>
  <c r="V110" i="72" s="1"/>
  <c r="S110" i="72" s="1"/>
  <c r="T111" i="72" s="1"/>
  <c r="H228" i="68"/>
  <c r="I228" i="68" s="1"/>
  <c r="F228" i="68" s="1"/>
  <c r="G229" i="68" s="1"/>
  <c r="N199" i="70"/>
  <c r="O199" i="70" s="1"/>
  <c r="L199" i="70" s="1"/>
  <c r="H223" i="70"/>
  <c r="I223" i="70" s="1"/>
  <c r="F223" i="70" s="1"/>
  <c r="G224" i="70" s="1"/>
  <c r="L55" i="71"/>
  <c r="V174" i="70"/>
  <c r="S174" i="70" s="1"/>
  <c r="T175" i="70" s="1"/>
  <c r="U204" i="68" a="1"/>
  <c r="U111" i="72" a="1"/>
  <c r="H229" i="68" a="1"/>
  <c r="U175" i="70" a="1"/>
  <c r="H224" i="70" a="1"/>
  <c r="U111" i="72" l="1"/>
  <c r="V111" i="72" s="1"/>
  <c r="S111" i="72" s="1"/>
  <c r="T112" i="72" s="1"/>
  <c r="U204" i="68"/>
  <c r="V204" i="68" s="1"/>
  <c r="S204" i="68" s="1"/>
  <c r="T205" i="68" s="1"/>
  <c r="H224" i="70"/>
  <c r="I224" i="70" s="1"/>
  <c r="F224" i="70" s="1"/>
  <c r="H229" i="68"/>
  <c r="I229" i="68" s="1"/>
  <c r="F229" i="68" s="1"/>
  <c r="G230" i="68" s="1"/>
  <c r="U175" i="70"/>
  <c r="M200" i="70"/>
  <c r="N200" i="70" a="1"/>
  <c r="M55" i="71" a="1"/>
  <c r="U112" i="72" a="1"/>
  <c r="U205" i="68" a="1"/>
  <c r="H230" i="68" a="1"/>
  <c r="U112" i="72" l="1"/>
  <c r="V112" i="72" s="1"/>
  <c r="S112" i="72" s="1"/>
  <c r="T113" i="72" s="1"/>
  <c r="H230" i="68"/>
  <c r="I230" i="68" s="1"/>
  <c r="F230" i="68" s="1"/>
  <c r="G231" i="68" s="1"/>
  <c r="N200" i="70"/>
  <c r="O200" i="70" s="1"/>
  <c r="L200" i="70" s="1"/>
  <c r="M55" i="71"/>
  <c r="N55" i="71" s="1"/>
  <c r="U205" i="68"/>
  <c r="V205" i="68" s="1"/>
  <c r="S205" i="68" s="1"/>
  <c r="T206" i="68" s="1"/>
  <c r="G225" i="70"/>
  <c r="U113" i="72" a="1"/>
  <c r="H225" i="70" a="1"/>
  <c r="U113" i="72" l="1"/>
  <c r="V113" i="72" s="1"/>
  <c r="S113" i="72" s="1"/>
  <c r="T114" i="72" s="1"/>
  <c r="N90" i="69"/>
  <c r="K90" i="69" s="1"/>
  <c r="H225" i="70"/>
  <c r="I225" i="70" s="1"/>
  <c r="F225" i="70" s="1"/>
  <c r="G226" i="70" s="1"/>
  <c r="G14" i="68"/>
  <c r="D38" i="27" s="1"/>
  <c r="E38" i="27" s="1"/>
  <c r="M201" i="70"/>
  <c r="V175" i="70"/>
  <c r="S175" i="70" s="1"/>
  <c r="T176" i="70" s="1"/>
  <c r="K55" i="71"/>
  <c r="U206" i="68" a="1"/>
  <c r="H231" i="68" a="1"/>
  <c r="U114" i="72" a="1"/>
  <c r="H226" i="70" a="1"/>
  <c r="U176" i="70" a="1"/>
  <c r="N201" i="70" a="1"/>
  <c r="U114" i="72" l="1"/>
  <c r="V114" i="72" s="1"/>
  <c r="S114" i="72" s="1"/>
  <c r="T115" i="72" s="1"/>
  <c r="U206" i="68"/>
  <c r="V206" i="68" s="1"/>
  <c r="S206" i="68" s="1"/>
  <c r="T207" i="68" s="1"/>
  <c r="U176" i="70"/>
  <c r="H231" i="68"/>
  <c r="I231" i="68" s="1"/>
  <c r="F231" i="68" s="1"/>
  <c r="O192" i="68" s="1"/>
  <c r="L192" i="68" s="1"/>
  <c r="H226" i="70"/>
  <c r="I226" i="70" s="1"/>
  <c r="F226" i="70" s="1"/>
  <c r="G227" i="70" s="1"/>
  <c r="N201" i="70"/>
  <c r="O201" i="70" s="1"/>
  <c r="L201" i="70" s="1"/>
  <c r="L91" i="69"/>
  <c r="L56" i="71"/>
  <c r="M91" i="69" a="1"/>
  <c r="U115" i="72" a="1"/>
  <c r="U207" i="68" a="1"/>
  <c r="H227" i="70" a="1"/>
  <c r="H227" i="70" l="1"/>
  <c r="I227" i="70" s="1"/>
  <c r="F227" i="70" s="1"/>
  <c r="G228" i="70" s="1"/>
  <c r="U115" i="72"/>
  <c r="V115" i="72" s="1"/>
  <c r="S115" i="72" s="1"/>
  <c r="T116" i="72" s="1"/>
  <c r="U207" i="68"/>
  <c r="V207" i="68" s="1"/>
  <c r="S207" i="68" s="1"/>
  <c r="T208" i="68" s="1"/>
  <c r="M91" i="69"/>
  <c r="N91" i="69" s="1"/>
  <c r="K91" i="69" s="1"/>
  <c r="M193" i="68"/>
  <c r="M202" i="70"/>
  <c r="M56" i="71" a="1"/>
  <c r="U116" i="72" a="1"/>
  <c r="N193" i="68" a="1"/>
  <c r="H228" i="70" a="1"/>
  <c r="N202" i="70" a="1"/>
  <c r="U116" i="72" l="1"/>
  <c r="V116" i="72" s="1"/>
  <c r="S116" i="72" s="1"/>
  <c r="T117" i="72" s="1"/>
  <c r="M56" i="71"/>
  <c r="N56" i="71" s="1"/>
  <c r="N193" i="68"/>
  <c r="O193" i="68" s="1"/>
  <c r="L193" i="68" s="1"/>
  <c r="M194" i="68" s="1"/>
  <c r="N202" i="70"/>
  <c r="O202" i="70" s="1"/>
  <c r="L202" i="70" s="1"/>
  <c r="H228" i="70"/>
  <c r="I228" i="70" s="1"/>
  <c r="F228" i="70" s="1"/>
  <c r="L92" i="69"/>
  <c r="V176" i="70"/>
  <c r="S176" i="70" s="1"/>
  <c r="T177" i="70" s="1"/>
  <c r="U177" i="70" a="1"/>
  <c r="U208" i="68" a="1"/>
  <c r="N194" i="68" a="1"/>
  <c r="M92" i="69" a="1"/>
  <c r="U117" i="72" a="1"/>
  <c r="M92" i="69" l="1"/>
  <c r="N92" i="69" s="1"/>
  <c r="K92" i="69" s="1"/>
  <c r="U208" i="68"/>
  <c r="V208" i="68" s="1"/>
  <c r="S208" i="68" s="1"/>
  <c r="T209" i="68" s="1"/>
  <c r="N194" i="68"/>
  <c r="O194" i="68" s="1"/>
  <c r="L194" i="68" s="1"/>
  <c r="M195" i="68" s="1"/>
  <c r="U177" i="70"/>
  <c r="U117" i="72"/>
  <c r="V117" i="72" s="1"/>
  <c r="S117" i="72" s="1"/>
  <c r="T118" i="72" s="1"/>
  <c r="K56" i="71"/>
  <c r="G229" i="70"/>
  <c r="M203" i="70"/>
  <c r="N203" i="70" a="1"/>
  <c r="H229" i="70" a="1"/>
  <c r="U209" i="68" a="1"/>
  <c r="N195" i="68" a="1"/>
  <c r="U118" i="72" a="1"/>
  <c r="N195" i="68" l="1"/>
  <c r="O195" i="68" s="1"/>
  <c r="L195" i="68" s="1"/>
  <c r="H229" i="70"/>
  <c r="I229" i="70" s="1"/>
  <c r="F229" i="70" s="1"/>
  <c r="G230" i="70" s="1"/>
  <c r="N203" i="70"/>
  <c r="O203" i="70" s="1"/>
  <c r="L203" i="70" s="1"/>
  <c r="U118" i="72"/>
  <c r="V118" i="72" s="1"/>
  <c r="S118" i="72" s="1"/>
  <c r="T119" i="72" s="1"/>
  <c r="U209" i="68"/>
  <c r="V209" i="68" s="1"/>
  <c r="S209" i="68" s="1"/>
  <c r="T210" i="68" s="1"/>
  <c r="L57" i="71"/>
  <c r="L93" i="69"/>
  <c r="U119" i="72" a="1"/>
  <c r="M93" i="69" a="1"/>
  <c r="H230" i="70" a="1"/>
  <c r="M93" i="69" l="1"/>
  <c r="N93" i="69" s="1"/>
  <c r="K93" i="69" s="1"/>
  <c r="H230" i="70"/>
  <c r="I230" i="70" s="1"/>
  <c r="F230" i="70" s="1"/>
  <c r="U119" i="72"/>
  <c r="V119" i="72" s="1"/>
  <c r="S119" i="72" s="1"/>
  <c r="T120" i="72" s="1"/>
  <c r="M204" i="70"/>
  <c r="M196" i="68"/>
  <c r="V177" i="70"/>
  <c r="S177" i="70" s="1"/>
  <c r="T178" i="70" s="1"/>
  <c r="M57" i="71" a="1"/>
  <c r="U210" i="68" a="1"/>
  <c r="U120" i="72" a="1"/>
  <c r="N196" i="68" a="1"/>
  <c r="U178" i="70" a="1"/>
  <c r="N204" i="70" a="1"/>
  <c r="U120" i="72" l="1"/>
  <c r="V120" i="72" s="1"/>
  <c r="S120" i="72" s="1"/>
  <c r="N196" i="68"/>
  <c r="O196" i="68" s="1"/>
  <c r="L196" i="68" s="1"/>
  <c r="M197" i="68" s="1"/>
  <c r="U178" i="70"/>
  <c r="U210" i="68"/>
  <c r="V210" i="68" s="1"/>
  <c r="S210" i="68" s="1"/>
  <c r="T211" i="68" s="1"/>
  <c r="M57" i="71"/>
  <c r="N57" i="71" s="1"/>
  <c r="N204" i="70"/>
  <c r="O204" i="70" s="1"/>
  <c r="L204" i="70" s="1"/>
  <c r="G231" i="70"/>
  <c r="L94" i="69"/>
  <c r="M94" i="69" a="1"/>
  <c r="U211" i="68" a="1"/>
  <c r="N197" i="68" a="1"/>
  <c r="M94" i="69" l="1"/>
  <c r="N94" i="69" s="1"/>
  <c r="K94" i="69" s="1"/>
  <c r="N197" i="68"/>
  <c r="O197" i="68" s="1"/>
  <c r="L197" i="68" s="1"/>
  <c r="M198" i="68" s="1"/>
  <c r="U211" i="68"/>
  <c r="V211" i="68" s="1"/>
  <c r="S211" i="68" s="1"/>
  <c r="T212" i="68" s="1"/>
  <c r="M205" i="70"/>
  <c r="T121" i="72"/>
  <c r="K57" i="71"/>
  <c r="G14" i="70"/>
  <c r="D40" i="27" s="1"/>
  <c r="E40" i="27" s="1"/>
  <c r="V122" i="14" s="1"/>
  <c r="S122" i="14" s="1"/>
  <c r="T123" i="14" s="1"/>
  <c r="H231" i="70" a="1"/>
  <c r="U121" i="72" a="1"/>
  <c r="N205" i="70" a="1"/>
  <c r="N198" i="68" a="1"/>
  <c r="U123" i="14" a="1"/>
  <c r="U123" i="14" l="1"/>
  <c r="V123" i="14" s="1"/>
  <c r="S123" i="14" s="1"/>
  <c r="T124" i="14" s="1"/>
  <c r="N205" i="70"/>
  <c r="O205" i="70" s="1"/>
  <c r="L205" i="70" s="1"/>
  <c r="N198" i="68"/>
  <c r="O198" i="68" s="1"/>
  <c r="L198" i="68" s="1"/>
  <c r="H231" i="70"/>
  <c r="I231" i="70" s="1"/>
  <c r="F231" i="70" s="1"/>
  <c r="U121" i="72"/>
  <c r="V121" i="72" s="1"/>
  <c r="S121" i="72" s="1"/>
  <c r="T122" i="72" s="1"/>
  <c r="V178" i="70"/>
  <c r="S178" i="70" s="1"/>
  <c r="T179" i="70" s="1"/>
  <c r="L58" i="71"/>
  <c r="L95" i="69"/>
  <c r="U122" i="72" a="1"/>
  <c r="U124" i="14" a="1"/>
  <c r="U212" i="68" a="1"/>
  <c r="M95" i="69" a="1"/>
  <c r="U179" i="70" a="1"/>
  <c r="U212" i="68" l="1"/>
  <c r="V212" i="68" s="1"/>
  <c r="S212" i="68" s="1"/>
  <c r="T213" i="68" s="1"/>
  <c r="U179" i="70"/>
  <c r="M95" i="69"/>
  <c r="N95" i="69" s="1"/>
  <c r="K95" i="69" s="1"/>
  <c r="U122" i="72"/>
  <c r="V122" i="72" s="1"/>
  <c r="S122" i="72" s="1"/>
  <c r="T123" i="72" s="1"/>
  <c r="U124" i="14"/>
  <c r="V124" i="14" s="1"/>
  <c r="S124" i="14" s="1"/>
  <c r="T125" i="14" s="1"/>
  <c r="M199" i="68"/>
  <c r="M206" i="70"/>
  <c r="N199" i="68" a="1"/>
  <c r="U123" i="72" a="1"/>
  <c r="N206" i="70" a="1"/>
  <c r="M58" i="71" a="1"/>
  <c r="U125" i="14" a="1"/>
  <c r="U213" i="68" a="1"/>
  <c r="U123" i="72" l="1"/>
  <c r="V123" i="72" s="1"/>
  <c r="S123" i="72" s="1"/>
  <c r="T124" i="72" s="1"/>
  <c r="M58" i="71"/>
  <c r="N206" i="70"/>
  <c r="O206" i="70" s="1"/>
  <c r="L206" i="70" s="1"/>
  <c r="N199" i="68"/>
  <c r="O199" i="68" s="1"/>
  <c r="L199" i="68" s="1"/>
  <c r="M200" i="68" s="1"/>
  <c r="U125" i="14"/>
  <c r="V125" i="14" s="1"/>
  <c r="S125" i="14" s="1"/>
  <c r="T126" i="14" s="1"/>
  <c r="U213" i="68"/>
  <c r="V213" i="68" s="1"/>
  <c r="S213" i="68" s="1"/>
  <c r="T214" i="68" s="1"/>
  <c r="L96" i="69"/>
  <c r="U124" i="72" a="1"/>
  <c r="M96" i="69" a="1"/>
  <c r="N200" i="68" a="1"/>
  <c r="U126" i="14" a="1"/>
  <c r="N200" i="68" l="1"/>
  <c r="O200" i="68" s="1"/>
  <c r="L200" i="68" s="1"/>
  <c r="M96" i="69"/>
  <c r="N96" i="69" s="1"/>
  <c r="K96" i="69" s="1"/>
  <c r="U126" i="14"/>
  <c r="V126" i="14" s="1"/>
  <c r="S126" i="14" s="1"/>
  <c r="T127" i="14" s="1"/>
  <c r="U124" i="72"/>
  <c r="V124" i="72" s="1"/>
  <c r="S124" i="72" s="1"/>
  <c r="T125" i="72" s="1"/>
  <c r="M207" i="70"/>
  <c r="V179" i="70"/>
  <c r="S179" i="70" s="1"/>
  <c r="T180" i="70" s="1"/>
  <c r="U127" i="14" a="1"/>
  <c r="N207" i="70" a="1"/>
  <c r="U214" i="68" a="1"/>
  <c r="U180" i="70" a="1"/>
  <c r="U125" i="72" a="1"/>
  <c r="U125" i="72" l="1"/>
  <c r="V125" i="72" s="1"/>
  <c r="S125" i="72" s="1"/>
  <c r="T126" i="72" s="1"/>
  <c r="U214" i="68"/>
  <c r="V214" i="68" s="1"/>
  <c r="S214" i="68" s="1"/>
  <c r="T215" i="68" s="1"/>
  <c r="U127" i="14"/>
  <c r="V127" i="14" s="1"/>
  <c r="S127" i="14" s="1"/>
  <c r="T128" i="14" s="1"/>
  <c r="U180" i="70"/>
  <c r="N207" i="70"/>
  <c r="O207" i="70" s="1"/>
  <c r="L207" i="70" s="1"/>
  <c r="M201" i="68"/>
  <c r="L97" i="69"/>
  <c r="U128" i="14" a="1"/>
  <c r="N201" i="68" a="1"/>
  <c r="U215" i="68" a="1"/>
  <c r="M97" i="69" a="1"/>
  <c r="U126" i="72" a="1"/>
  <c r="U128" i="14" l="1"/>
  <c r="V128" i="14" s="1"/>
  <c r="S128" i="14" s="1"/>
  <c r="T129" i="14" s="1"/>
  <c r="M97" i="69"/>
  <c r="N97" i="69" s="1"/>
  <c r="K97" i="69" s="1"/>
  <c r="L98" i="69" s="1"/>
  <c r="N58" i="71"/>
  <c r="U215" i="68"/>
  <c r="N201" i="68"/>
  <c r="O201" i="68" s="1"/>
  <c r="L201" i="68" s="1"/>
  <c r="U126" i="72"/>
  <c r="V126" i="72" s="1"/>
  <c r="S126" i="72" s="1"/>
  <c r="T127" i="72" s="1"/>
  <c r="M208" i="70"/>
  <c r="M98" i="69" a="1"/>
  <c r="U127" i="72" a="1"/>
  <c r="N208" i="70" a="1"/>
  <c r="U129" i="14" a="1"/>
  <c r="U127" i="72" l="1"/>
  <c r="V127" i="72" s="1"/>
  <c r="S127" i="72" s="1"/>
  <c r="T128" i="72" s="1"/>
  <c r="M98" i="69"/>
  <c r="N98" i="69" s="1"/>
  <c r="K98" i="69" s="1"/>
  <c r="L99" i="69" s="1"/>
  <c r="N208" i="70"/>
  <c r="O208" i="70" s="1"/>
  <c r="L208" i="70" s="1"/>
  <c r="U129" i="14"/>
  <c r="V129" i="14" s="1"/>
  <c r="S129" i="14" s="1"/>
  <c r="T130" i="14" s="1"/>
  <c r="M202" i="68"/>
  <c r="V215" i="68"/>
  <c r="S215" i="68" s="1"/>
  <c r="T216" i="68" s="1"/>
  <c r="K58" i="71"/>
  <c r="N202" i="68" a="1"/>
  <c r="U130" i="14" a="1"/>
  <c r="U128" i="72" a="1"/>
  <c r="M99" i="69" a="1"/>
  <c r="M99" i="69" l="1"/>
  <c r="U130" i="14"/>
  <c r="V130" i="14" s="1"/>
  <c r="S130" i="14" s="1"/>
  <c r="T131" i="14" s="1"/>
  <c r="N202" i="68"/>
  <c r="O202" i="68" s="1"/>
  <c r="L202" i="68" s="1"/>
  <c r="M203" i="68" s="1"/>
  <c r="U128" i="72"/>
  <c r="V128" i="72" s="1"/>
  <c r="S128" i="72" s="1"/>
  <c r="M209" i="70"/>
  <c r="L59" i="71"/>
  <c r="V180" i="70"/>
  <c r="S180" i="70" s="1"/>
  <c r="T181" i="70" s="1"/>
  <c r="U181" i="70" a="1"/>
  <c r="U216" i="68" a="1"/>
  <c r="U131" i="14" a="1"/>
  <c r="N203" i="68" a="1"/>
  <c r="N209" i="70" a="1"/>
  <c r="U216" i="68" l="1"/>
  <c r="V216" i="68" s="1"/>
  <c r="S216" i="68" s="1"/>
  <c r="T217" i="68" s="1"/>
  <c r="U181" i="70"/>
  <c r="N203" i="68"/>
  <c r="O203" i="68" s="1"/>
  <c r="L203" i="68" s="1"/>
  <c r="N209" i="70"/>
  <c r="O209" i="70" s="1"/>
  <c r="L209" i="70" s="1"/>
  <c r="U131" i="14"/>
  <c r="V131" i="14" s="1"/>
  <c r="S131" i="14" s="1"/>
  <c r="T132" i="14" s="1"/>
  <c r="T129" i="72"/>
  <c r="U132" i="14" a="1"/>
  <c r="M59" i="71" a="1"/>
  <c r="U129" i="72" a="1"/>
  <c r="U217" i="68" a="1"/>
  <c r="U129" i="72" l="1"/>
  <c r="V129" i="72" s="1"/>
  <c r="S129" i="72" s="1"/>
  <c r="M59" i="71"/>
  <c r="N59" i="71" s="1"/>
  <c r="U132" i="14"/>
  <c r="V132" i="14" s="1"/>
  <c r="S132" i="14" s="1"/>
  <c r="T133" i="14" s="1"/>
  <c r="U217" i="68"/>
  <c r="V217" i="68" s="1"/>
  <c r="S217" i="68" s="1"/>
  <c r="T218" i="68" s="1"/>
  <c r="M210" i="70"/>
  <c r="M204" i="68"/>
  <c r="N204" i="68" a="1"/>
  <c r="N210" i="70" a="1"/>
  <c r="U133" i="14" a="1"/>
  <c r="N210" i="70" l="1"/>
  <c r="O210" i="70" s="1"/>
  <c r="L210" i="70" s="1"/>
  <c r="N204" i="68"/>
  <c r="O204" i="68" s="1"/>
  <c r="L204" i="68" s="1"/>
  <c r="U133" i="14"/>
  <c r="V133" i="14" s="1"/>
  <c r="S133" i="14" s="1"/>
  <c r="T134" i="14" s="1"/>
  <c r="K59" i="71"/>
  <c r="V181" i="70"/>
  <c r="S181" i="70" s="1"/>
  <c r="T182" i="70" s="1"/>
  <c r="T130" i="72"/>
  <c r="U130" i="72" a="1"/>
  <c r="U218" i="68" a="1"/>
  <c r="U134" i="14" a="1"/>
  <c r="U182" i="70" a="1"/>
  <c r="U130" i="72" l="1"/>
  <c r="V130" i="72" s="1"/>
  <c r="S130" i="72" s="1"/>
  <c r="U218" i="68"/>
  <c r="V218" i="68" s="1"/>
  <c r="S218" i="68" s="1"/>
  <c r="T219" i="68" s="1"/>
  <c r="U134" i="14"/>
  <c r="V134" i="14" s="1"/>
  <c r="S134" i="14" s="1"/>
  <c r="T135" i="14" s="1"/>
  <c r="U182" i="70"/>
  <c r="M211" i="70"/>
  <c r="L60" i="71"/>
  <c r="M205" i="68"/>
  <c r="N205" i="68" a="1"/>
  <c r="N211" i="70" a="1"/>
  <c r="U219" i="68" a="1"/>
  <c r="U135" i="14" a="1"/>
  <c r="N205" i="68" l="1"/>
  <c r="O205" i="68" s="1"/>
  <c r="L205" i="68" s="1"/>
  <c r="M206" i="68" s="1"/>
  <c r="U135" i="14"/>
  <c r="V135" i="14" s="1"/>
  <c r="S135" i="14" s="1"/>
  <c r="T136" i="14" s="1"/>
  <c r="N211" i="70"/>
  <c r="O211" i="70" s="1"/>
  <c r="L211" i="70" s="1"/>
  <c r="U219" i="68"/>
  <c r="V219" i="68" s="1"/>
  <c r="S219" i="68" s="1"/>
  <c r="T220" i="68" s="1"/>
  <c r="T131" i="72"/>
  <c r="M60" i="71" a="1"/>
  <c r="N206" i="68" a="1"/>
  <c r="U131" i="72" a="1"/>
  <c r="U136" i="14" a="1"/>
  <c r="U136" i="14" l="1"/>
  <c r="V136" i="14" s="1"/>
  <c r="S136" i="14" s="1"/>
  <c r="T137" i="14" s="1"/>
  <c r="U131" i="72"/>
  <c r="V131" i="72" s="1"/>
  <c r="S131" i="72" s="1"/>
  <c r="M60" i="71"/>
  <c r="N60" i="71" s="1"/>
  <c r="N206" i="68"/>
  <c r="O206" i="68" s="1"/>
  <c r="L206" i="68" s="1"/>
  <c r="M212" i="70"/>
  <c r="V182" i="70"/>
  <c r="S182" i="70" s="1"/>
  <c r="T183" i="70" s="1"/>
  <c r="N212" i="70" a="1"/>
  <c r="U183" i="70" a="1"/>
  <c r="U220" i="68" a="1"/>
  <c r="U137" i="14" a="1"/>
  <c r="U183" i="70" l="1"/>
  <c r="N212" i="70"/>
  <c r="O212" i="70" s="1"/>
  <c r="L212" i="70" s="1"/>
  <c r="U220" i="68"/>
  <c r="V220" i="68" s="1"/>
  <c r="S220" i="68" s="1"/>
  <c r="T221" i="68" s="1"/>
  <c r="U137" i="14"/>
  <c r="V137" i="14" s="1"/>
  <c r="S137" i="14" s="1"/>
  <c r="T138" i="14" s="1"/>
  <c r="M207" i="68"/>
  <c r="T132" i="72"/>
  <c r="K60" i="71"/>
  <c r="U132" i="72" a="1"/>
  <c r="N207" i="68" a="1"/>
  <c r="U221" i="68" a="1"/>
  <c r="U138" i="14" a="1"/>
  <c r="N207" i="68" l="1"/>
  <c r="O207" i="68" s="1"/>
  <c r="L207" i="68" s="1"/>
  <c r="U138" i="14"/>
  <c r="V138" i="14" s="1"/>
  <c r="S138" i="14" s="1"/>
  <c r="T139" i="14" s="1"/>
  <c r="U221" i="68"/>
  <c r="V221" i="68" s="1"/>
  <c r="S221" i="68" s="1"/>
  <c r="T222" i="68" s="1"/>
  <c r="U132" i="72"/>
  <c r="V132" i="72" s="1"/>
  <c r="S132" i="72" s="1"/>
  <c r="M213" i="70"/>
  <c r="L61" i="71"/>
  <c r="N213" i="70" a="1"/>
  <c r="U139" i="14" a="1"/>
  <c r="N213" i="70" l="1"/>
  <c r="O213" i="70" s="1"/>
  <c r="L213" i="70" s="1"/>
  <c r="U139" i="14"/>
  <c r="V139" i="14" s="1"/>
  <c r="S139" i="14" s="1"/>
  <c r="T140" i="14" s="1"/>
  <c r="V183" i="70"/>
  <c r="S183" i="70" s="1"/>
  <c r="T184" i="70" s="1"/>
  <c r="T133" i="72"/>
  <c r="M208" i="68"/>
  <c r="U133" i="72" a="1"/>
  <c r="M61" i="71" a="1"/>
  <c r="U222" i="68" a="1"/>
  <c r="U184" i="70" a="1"/>
  <c r="U140" i="14" a="1"/>
  <c r="N208" i="68" a="1"/>
  <c r="N208" i="68" l="1"/>
  <c r="O208" i="68" s="1"/>
  <c r="L208" i="68" s="1"/>
  <c r="M209" i="68" s="1"/>
  <c r="U222" i="68"/>
  <c r="V222" i="68" s="1"/>
  <c r="S222" i="68" s="1"/>
  <c r="T223" i="68" s="1"/>
  <c r="U140" i="14"/>
  <c r="V140" i="14" s="1"/>
  <c r="S140" i="14" s="1"/>
  <c r="T141" i="14" s="1"/>
  <c r="U133" i="72"/>
  <c r="V133" i="72" s="1"/>
  <c r="S133" i="72" s="1"/>
  <c r="U184" i="70"/>
  <c r="M61" i="71"/>
  <c r="M214" i="70"/>
  <c r="N214" i="70" a="1"/>
  <c r="N209" i="68" a="1"/>
  <c r="U223" i="68" a="1"/>
  <c r="U141" i="14" a="1"/>
  <c r="U141" i="14" l="1"/>
  <c r="V141" i="14" s="1"/>
  <c r="S141" i="14" s="1"/>
  <c r="T142" i="14" s="1"/>
  <c r="U223" i="68"/>
  <c r="V223" i="68" s="1"/>
  <c r="S223" i="68" s="1"/>
  <c r="T224" i="68" s="1"/>
  <c r="N214" i="70"/>
  <c r="O214" i="70" s="1"/>
  <c r="L214" i="70" s="1"/>
  <c r="N209" i="68"/>
  <c r="O209" i="68" s="1"/>
  <c r="L209" i="68" s="1"/>
  <c r="T134" i="72"/>
  <c r="U134" i="72" a="1"/>
  <c r="U142" i="14" a="1"/>
  <c r="U134" i="72" l="1"/>
  <c r="V134" i="72" s="1"/>
  <c r="S134" i="72" s="1"/>
  <c r="U142" i="14"/>
  <c r="V142" i="14" s="1"/>
  <c r="S142" i="14" s="1"/>
  <c r="T143" i="14" s="1"/>
  <c r="M215" i="70"/>
  <c r="M210" i="68"/>
  <c r="V184" i="70"/>
  <c r="S184" i="70" s="1"/>
  <c r="T185" i="70" s="1"/>
  <c r="U224" i="68" a="1"/>
  <c r="N210" i="68" a="1"/>
  <c r="U143" i="14" a="1"/>
  <c r="N215" i="70" a="1"/>
  <c r="U185" i="70" a="1"/>
  <c r="N215" i="70" l="1"/>
  <c r="O215" i="70" s="1"/>
  <c r="L215" i="70" s="1"/>
  <c r="N61" i="71"/>
  <c r="U224" i="68"/>
  <c r="U143" i="14"/>
  <c r="V143" i="14" s="1"/>
  <c r="S143" i="14" s="1"/>
  <c r="T144" i="14" s="1"/>
  <c r="N210" i="68"/>
  <c r="O210" i="68" s="1"/>
  <c r="L210" i="68" s="1"/>
  <c r="U185" i="70"/>
  <c r="T135" i="72"/>
  <c r="U135" i="72" a="1"/>
  <c r="U144" i="14" a="1"/>
  <c r="U135" i="72" l="1"/>
  <c r="V135" i="72" s="1"/>
  <c r="S135" i="72" s="1"/>
  <c r="U144" i="14"/>
  <c r="V144" i="14" s="1"/>
  <c r="S144" i="14" s="1"/>
  <c r="T145" i="14" s="1"/>
  <c r="M216" i="70"/>
  <c r="M211" i="68"/>
  <c r="V224" i="68"/>
  <c r="S224" i="68" s="1"/>
  <c r="T225" i="68" s="1"/>
  <c r="K61" i="71"/>
  <c r="U225" i="68" a="1"/>
  <c r="N211" i="68" a="1"/>
  <c r="U145" i="14" a="1"/>
  <c r="N216" i="70" a="1"/>
  <c r="N216" i="70" l="1"/>
  <c r="O216" i="70" s="1"/>
  <c r="L216" i="70" s="1"/>
  <c r="N211" i="68"/>
  <c r="O211" i="68" s="1"/>
  <c r="L211" i="68" s="1"/>
  <c r="M212" i="68" s="1"/>
  <c r="U145" i="14"/>
  <c r="V145" i="14" s="1"/>
  <c r="S145" i="14" s="1"/>
  <c r="T146" i="14" s="1"/>
  <c r="U225" i="68"/>
  <c r="V225" i="68" s="1"/>
  <c r="S225" i="68" s="1"/>
  <c r="T226" i="68" s="1"/>
  <c r="L62" i="71"/>
  <c r="T136" i="72"/>
  <c r="U136" i="72" a="1"/>
  <c r="U146" i="14" a="1"/>
  <c r="N212" i="68" a="1"/>
  <c r="U136" i="72" l="1"/>
  <c r="V136" i="72" s="1"/>
  <c r="S136" i="72" s="1"/>
  <c r="N212" i="68"/>
  <c r="O212" i="68" s="1"/>
  <c r="L212" i="68" s="1"/>
  <c r="U146" i="14"/>
  <c r="V146" i="14" s="1"/>
  <c r="S146" i="14" s="1"/>
  <c r="T147" i="14" s="1"/>
  <c r="V185" i="70"/>
  <c r="S185" i="70" s="1"/>
  <c r="T186" i="70" s="1"/>
  <c r="M217" i="70"/>
  <c r="U186" i="70" a="1"/>
  <c r="U147" i="14" a="1"/>
  <c r="M62" i="71" a="1"/>
  <c r="U226" i="68" a="1"/>
  <c r="N217" i="70" a="1"/>
  <c r="U147" i="14" l="1"/>
  <c r="V147" i="14" s="1"/>
  <c r="S147" i="14" s="1"/>
  <c r="T148" i="14" s="1"/>
  <c r="M62" i="71"/>
  <c r="N62" i="71" s="1"/>
  <c r="N217" i="70"/>
  <c r="O217" i="70" s="1"/>
  <c r="L217" i="70" s="1"/>
  <c r="U186" i="70"/>
  <c r="U226" i="68"/>
  <c r="V226" i="68" s="1"/>
  <c r="S226" i="68" s="1"/>
  <c r="T227" i="68" s="1"/>
  <c r="M213" i="68"/>
  <c r="T137" i="72"/>
  <c r="N213" i="68" a="1"/>
  <c r="U137" i="72" a="1"/>
  <c r="U227" i="68" a="1"/>
  <c r="U148" i="14" a="1"/>
  <c r="U148" i="14" l="1"/>
  <c r="V148" i="14" s="1"/>
  <c r="S148" i="14" s="1"/>
  <c r="T149" i="14" s="1"/>
  <c r="N213" i="68"/>
  <c r="O213" i="68" s="1"/>
  <c r="L213" i="68" s="1"/>
  <c r="U137" i="72"/>
  <c r="V137" i="72" s="1"/>
  <c r="S137" i="72" s="1"/>
  <c r="U227" i="68"/>
  <c r="V227" i="68" s="1"/>
  <c r="S227" i="68" s="1"/>
  <c r="T228" i="68" s="1"/>
  <c r="M218" i="70"/>
  <c r="K62" i="71"/>
  <c r="N218" i="70" a="1"/>
  <c r="U149" i="14" a="1"/>
  <c r="N218" i="70" l="1"/>
  <c r="O218" i="70" s="1"/>
  <c r="L218" i="70" s="1"/>
  <c r="U149" i="14"/>
  <c r="V149" i="14" s="1"/>
  <c r="S149" i="14" s="1"/>
  <c r="T150" i="14" s="1"/>
  <c r="V186" i="70"/>
  <c r="S186" i="70" s="1"/>
  <c r="T187" i="70" s="1"/>
  <c r="T138" i="72"/>
  <c r="L63" i="71"/>
  <c r="M214" i="68"/>
  <c r="U187" i="70" a="1"/>
  <c r="U150" i="14" a="1"/>
  <c r="U228" i="68" a="1"/>
  <c r="U138" i="72" a="1"/>
  <c r="N214" i="68" a="1"/>
  <c r="U150" i="14" l="1"/>
  <c r="V150" i="14" s="1"/>
  <c r="S150" i="14" s="1"/>
  <c r="T151" i="14" s="1"/>
  <c r="N214" i="68"/>
  <c r="O214" i="68" s="1"/>
  <c r="L214" i="68" s="1"/>
  <c r="M215" i="68" s="1"/>
  <c r="U187" i="70"/>
  <c r="U228" i="68"/>
  <c r="V228" i="68" s="1"/>
  <c r="S228" i="68" s="1"/>
  <c r="T229" i="68" s="1"/>
  <c r="U138" i="72"/>
  <c r="V138" i="72" s="1"/>
  <c r="S138" i="72" s="1"/>
  <c r="M219" i="70"/>
  <c r="M63" i="71" a="1"/>
  <c r="N219" i="70" a="1"/>
  <c r="U151" i="14" a="1"/>
  <c r="U229" i="68" a="1"/>
  <c r="N215" i="68" a="1"/>
  <c r="U151" i="14" l="1"/>
  <c r="V151" i="14" s="1"/>
  <c r="S151" i="14" s="1"/>
  <c r="T152" i="14" s="1"/>
  <c r="U229" i="68"/>
  <c r="V229" i="68" s="1"/>
  <c r="S229" i="68" s="1"/>
  <c r="T230" i="68" s="1"/>
  <c r="M63" i="71"/>
  <c r="N215" i="68"/>
  <c r="O215" i="68" s="1"/>
  <c r="L215" i="68" s="1"/>
  <c r="N219" i="70"/>
  <c r="O219" i="70" s="1"/>
  <c r="L219" i="70" s="1"/>
  <c r="T139" i="72"/>
  <c r="U139" i="72" a="1"/>
  <c r="U152" i="14" a="1"/>
  <c r="U152" i="14" l="1"/>
  <c r="V152" i="14" s="1"/>
  <c r="S152" i="14" s="1"/>
  <c r="T153" i="14" s="1"/>
  <c r="U139" i="72"/>
  <c r="V139" i="72" s="1"/>
  <c r="S139" i="72" s="1"/>
  <c r="M220" i="70"/>
  <c r="M216" i="68"/>
  <c r="V187" i="70"/>
  <c r="S187" i="70" s="1"/>
  <c r="T188" i="70" s="1"/>
  <c r="N220" i="70" a="1"/>
  <c r="U230" i="68" a="1"/>
  <c r="N216" i="68" a="1"/>
  <c r="U153" i="14" a="1"/>
  <c r="U188" i="70" a="1"/>
  <c r="U153" i="14" l="1"/>
  <c r="V153" i="14" s="1"/>
  <c r="S153" i="14" s="1"/>
  <c r="T154" i="14" s="1"/>
  <c r="N63" i="71"/>
  <c r="U230" i="68"/>
  <c r="N216" i="68"/>
  <c r="O216" i="68" s="1"/>
  <c r="L216" i="68" s="1"/>
  <c r="U188" i="70"/>
  <c r="N220" i="70"/>
  <c r="O220" i="70" s="1"/>
  <c r="L220" i="70" s="1"/>
  <c r="T140" i="72"/>
  <c r="U140" i="72" a="1"/>
  <c r="U154" i="14" a="1"/>
  <c r="U154" i="14" l="1"/>
  <c r="V154" i="14" s="1"/>
  <c r="S154" i="14" s="1"/>
  <c r="T155" i="14" s="1"/>
  <c r="U140" i="72"/>
  <c r="V140" i="72" s="1"/>
  <c r="S140" i="72" s="1"/>
  <c r="M221" i="70"/>
  <c r="M217" i="68"/>
  <c r="V230" i="68"/>
  <c r="S230" i="68" s="1"/>
  <c r="T231" i="68" s="1"/>
  <c r="K63" i="71"/>
  <c r="N217" i="68" a="1"/>
  <c r="U155" i="14" a="1"/>
  <c r="N221" i="70" a="1"/>
  <c r="U155" i="14" l="1"/>
  <c r="V155" i="14" s="1"/>
  <c r="S155" i="14" s="1"/>
  <c r="T156" i="14" s="1"/>
  <c r="N217" i="68"/>
  <c r="O217" i="68" s="1"/>
  <c r="L217" i="68" s="1"/>
  <c r="M218" i="68" s="1"/>
  <c r="N221" i="70"/>
  <c r="O221" i="70" s="1"/>
  <c r="L221" i="70" s="1"/>
  <c r="T141" i="72"/>
  <c r="L64" i="71"/>
  <c r="T14" i="68"/>
  <c r="S14" i="68" s="1"/>
  <c r="I155" i="27" s="1"/>
  <c r="V188" i="70" s="1"/>
  <c r="S188" i="70" s="1"/>
  <c r="T189" i="70" s="1"/>
  <c r="M64" i="71" a="1"/>
  <c r="U156" i="14" a="1"/>
  <c r="U141" i="72" a="1"/>
  <c r="U231" i="68" a="1"/>
  <c r="U189" i="70" a="1"/>
  <c r="N218" i="68" a="1"/>
  <c r="U156" i="14" l="1"/>
  <c r="V156" i="14" s="1"/>
  <c r="S156" i="14" s="1"/>
  <c r="T157" i="14" s="1"/>
  <c r="U141" i="72"/>
  <c r="V141" i="72" s="1"/>
  <c r="S141" i="72" s="1"/>
  <c r="U231" i="68"/>
  <c r="V231" i="68" s="1"/>
  <c r="S231" i="68" s="1"/>
  <c r="U189" i="70"/>
  <c r="N218" i="68"/>
  <c r="O218" i="68" s="1"/>
  <c r="L218" i="68" s="1"/>
  <c r="M64" i="71"/>
  <c r="M222" i="70"/>
  <c r="N222" i="70" a="1"/>
  <c r="U157" i="14" a="1"/>
  <c r="N64" i="71" l="1"/>
  <c r="K64" i="71" s="1"/>
  <c r="N222" i="70"/>
  <c r="O222" i="70" s="1"/>
  <c r="L222" i="70" s="1"/>
  <c r="U157" i="14"/>
  <c r="V157" i="14" s="1"/>
  <c r="S157" i="14" s="1"/>
  <c r="T158" i="14" s="1"/>
  <c r="M219" i="68"/>
  <c r="V189" i="70"/>
  <c r="S189" i="70" s="1"/>
  <c r="T190" i="70" s="1"/>
  <c r="T142" i="72"/>
  <c r="U142" i="72" a="1"/>
  <c r="N219" i="68" a="1"/>
  <c r="U158" i="14" a="1"/>
  <c r="U190" i="70" a="1"/>
  <c r="U158" i="14" l="1"/>
  <c r="V158" i="14" s="1"/>
  <c r="S158" i="14" s="1"/>
  <c r="T159" i="14" s="1"/>
  <c r="N219" i="68"/>
  <c r="O219" i="68" s="1"/>
  <c r="L219" i="68" s="1"/>
  <c r="U142" i="72"/>
  <c r="V142" i="72" s="1"/>
  <c r="S142" i="72" s="1"/>
  <c r="U190" i="70"/>
  <c r="L65" i="71"/>
  <c r="M223" i="70"/>
  <c r="U159" i="14" a="1"/>
  <c r="N223" i="70" a="1"/>
  <c r="N223" i="70" l="1"/>
  <c r="O223" i="70" s="1"/>
  <c r="L223" i="70" s="1"/>
  <c r="U159" i="14"/>
  <c r="V159" i="14" s="1"/>
  <c r="S159" i="14" s="1"/>
  <c r="T160" i="14" s="1"/>
  <c r="V190" i="70"/>
  <c r="S190" i="70" s="1"/>
  <c r="T191" i="70" s="1"/>
  <c r="T143" i="72"/>
  <c r="M220" i="68"/>
  <c r="N220" i="68" a="1"/>
  <c r="U143" i="72" a="1"/>
  <c r="M65" i="71" a="1"/>
  <c r="U191" i="70" a="1"/>
  <c r="U160" i="14" a="1"/>
  <c r="U160" i="14" l="1"/>
  <c r="V160" i="14" s="1"/>
  <c r="S160" i="14" s="1"/>
  <c r="T161" i="14" s="1"/>
  <c r="M65" i="71"/>
  <c r="N65" i="71" s="1"/>
  <c r="K65" i="71" s="1"/>
  <c r="U191" i="70"/>
  <c r="N220" i="68"/>
  <c r="O220" i="68" s="1"/>
  <c r="L220" i="68" s="1"/>
  <c r="M221" i="68" s="1"/>
  <c r="U143" i="72"/>
  <c r="V143" i="72" s="1"/>
  <c r="S143" i="72" s="1"/>
  <c r="M224" i="70"/>
  <c r="U161" i="14" a="1"/>
  <c r="N224" i="70" a="1"/>
  <c r="N221" i="68" a="1"/>
  <c r="N221" i="68" l="1"/>
  <c r="O221" i="68" s="1"/>
  <c r="L221" i="68" s="1"/>
  <c r="N224" i="70"/>
  <c r="O224" i="70" s="1"/>
  <c r="L224" i="70" s="1"/>
  <c r="U161" i="14"/>
  <c r="V161" i="14" s="1"/>
  <c r="S161" i="14" s="1"/>
  <c r="T162" i="14" s="1"/>
  <c r="T144" i="72"/>
  <c r="V191" i="70"/>
  <c r="S191" i="70" s="1"/>
  <c r="T192" i="70" s="1"/>
  <c r="L66" i="71"/>
  <c r="U192" i="70" a="1"/>
  <c r="U144" i="72" a="1"/>
  <c r="M66" i="71" a="1"/>
  <c r="U162" i="14" a="1"/>
  <c r="U162" i="14" l="1"/>
  <c r="V162" i="14" s="1"/>
  <c r="S162" i="14" s="1"/>
  <c r="T163" i="14" s="1"/>
  <c r="M66" i="71"/>
  <c r="N66" i="71" s="1"/>
  <c r="U192" i="70"/>
  <c r="U144" i="72"/>
  <c r="V144" i="72" s="1"/>
  <c r="S144" i="72" s="1"/>
  <c r="M225" i="70"/>
  <c r="M222" i="68"/>
  <c r="N225" i="70" a="1"/>
  <c r="U163" i="14" a="1"/>
  <c r="N222" i="68" a="1"/>
  <c r="N225" i="70" l="1"/>
  <c r="O225" i="70" s="1"/>
  <c r="L225" i="70" s="1"/>
  <c r="N222" i="68"/>
  <c r="O222" i="68" s="1"/>
  <c r="L222" i="68" s="1"/>
  <c r="U163" i="14"/>
  <c r="V163" i="14" s="1"/>
  <c r="S163" i="14" s="1"/>
  <c r="T164" i="14" s="1"/>
  <c r="V192" i="70"/>
  <c r="S192" i="70" s="1"/>
  <c r="T193" i="70" s="1"/>
  <c r="K66" i="71"/>
  <c r="T145" i="72"/>
  <c r="U145" i="72" a="1"/>
  <c r="U193" i="70" a="1"/>
  <c r="U164" i="14" a="1"/>
  <c r="U164" i="14" l="1"/>
  <c r="V164" i="14" s="1"/>
  <c r="S164" i="14" s="1"/>
  <c r="T165" i="14" s="1"/>
  <c r="U193" i="70"/>
  <c r="U145" i="72"/>
  <c r="V145" i="72" s="1"/>
  <c r="S145" i="72" s="1"/>
  <c r="M223" i="68"/>
  <c r="L67" i="71"/>
  <c r="M226" i="70"/>
  <c r="N226" i="70" a="1"/>
  <c r="N223" i="68" a="1"/>
  <c r="U165" i="14" a="1"/>
  <c r="U165" i="14" l="1"/>
  <c r="V165" i="14" s="1"/>
  <c r="S165" i="14" s="1"/>
  <c r="T166" i="14" s="1"/>
  <c r="N223" i="68"/>
  <c r="O223" i="68" s="1"/>
  <c r="L223" i="68" s="1"/>
  <c r="N226" i="70"/>
  <c r="O226" i="70" s="1"/>
  <c r="L226" i="70" s="1"/>
  <c r="T146" i="72"/>
  <c r="V193" i="70"/>
  <c r="S193" i="70" s="1"/>
  <c r="T194" i="70" s="1"/>
  <c r="U166" i="14" a="1"/>
  <c r="U146" i="72" a="1"/>
  <c r="M67" i="71" a="1"/>
  <c r="U194" i="70" a="1"/>
  <c r="U166" i="14" l="1"/>
  <c r="V166" i="14" s="1"/>
  <c r="S166" i="14" s="1"/>
  <c r="T167" i="14" s="1"/>
  <c r="U146" i="72"/>
  <c r="V146" i="72" s="1"/>
  <c r="S146" i="72" s="1"/>
  <c r="M67" i="71"/>
  <c r="N67" i="71" s="1"/>
  <c r="K67" i="71" s="1"/>
  <c r="U194" i="70"/>
  <c r="M227" i="70"/>
  <c r="M224" i="68"/>
  <c r="N227" i="70" a="1"/>
  <c r="N224" i="68" a="1"/>
  <c r="U167" i="14" a="1"/>
  <c r="U167" i="14" l="1"/>
  <c r="V167" i="14" s="1"/>
  <c r="S167" i="14" s="1"/>
  <c r="T168" i="14" s="1"/>
  <c r="N224" i="68"/>
  <c r="O224" i="68" s="1"/>
  <c r="L224" i="68" s="1"/>
  <c r="N227" i="70"/>
  <c r="O227" i="70" s="1"/>
  <c r="L227" i="70" s="1"/>
  <c r="V194" i="70"/>
  <c r="S194" i="70" s="1"/>
  <c r="T195" i="70" s="1"/>
  <c r="L68" i="71"/>
  <c r="T147" i="72"/>
  <c r="M68" i="71" a="1"/>
  <c r="U147" i="72" a="1"/>
  <c r="U168" i="14" a="1"/>
  <c r="U195" i="70" a="1"/>
  <c r="U168" i="14" l="1"/>
  <c r="V168" i="14" s="1"/>
  <c r="S168" i="14" s="1"/>
  <c r="T169" i="14" s="1"/>
  <c r="U147" i="72"/>
  <c r="V147" i="72" s="1"/>
  <c r="S147" i="72" s="1"/>
  <c r="M68" i="71"/>
  <c r="N68" i="71" s="1"/>
  <c r="U195" i="70"/>
  <c r="M228" i="70"/>
  <c r="M225" i="68"/>
  <c r="N225" i="68" a="1"/>
  <c r="N228" i="70" a="1"/>
  <c r="U169" i="14" a="1"/>
  <c r="U169" i="14" l="1"/>
  <c r="V169" i="14" s="1"/>
  <c r="S169" i="14" s="1"/>
  <c r="T170" i="14" s="1"/>
  <c r="N225" i="68"/>
  <c r="O225" i="68" s="1"/>
  <c r="L225" i="68" s="1"/>
  <c r="N228" i="70"/>
  <c r="O228" i="70" s="1"/>
  <c r="L228" i="70" s="1"/>
  <c r="V195" i="70"/>
  <c r="S195" i="70" s="1"/>
  <c r="T196" i="70" s="1"/>
  <c r="K68" i="71"/>
  <c r="T148" i="72"/>
  <c r="U196" i="70" a="1"/>
  <c r="U148" i="72" a="1"/>
  <c r="U170" i="14" a="1"/>
  <c r="U170" i="14" l="1"/>
  <c r="V170" i="14" s="1"/>
  <c r="S170" i="14" s="1"/>
  <c r="T171" i="14" s="1"/>
  <c r="U148" i="72"/>
  <c r="V148" i="72" s="1"/>
  <c r="S148" i="72" s="1"/>
  <c r="U196" i="70"/>
  <c r="V196" i="70" s="1"/>
  <c r="S196" i="70" s="1"/>
  <c r="T197" i="70" s="1"/>
  <c r="M229" i="70"/>
  <c r="M226" i="68"/>
  <c r="L69" i="71"/>
  <c r="U171" i="14" a="1"/>
  <c r="N226" i="68" a="1"/>
  <c r="N229" i="70" a="1"/>
  <c r="U197" i="70" a="1"/>
  <c r="U171" i="14" l="1"/>
  <c r="V171" i="14" s="1"/>
  <c r="S171" i="14" s="1"/>
  <c r="T172" i="14" s="1"/>
  <c r="U197" i="70"/>
  <c r="V197" i="70" s="1"/>
  <c r="S197" i="70" s="1"/>
  <c r="T198" i="70" s="1"/>
  <c r="N229" i="70"/>
  <c r="O229" i="70" s="1"/>
  <c r="L229" i="70" s="1"/>
  <c r="N226" i="68"/>
  <c r="O226" i="68" s="1"/>
  <c r="L226" i="68" s="1"/>
  <c r="T149" i="72"/>
  <c r="M69" i="71" a="1"/>
  <c r="U172" i="14" a="1"/>
  <c r="U198" i="70" a="1"/>
  <c r="U149" i="72" a="1"/>
  <c r="M69" i="71" l="1"/>
  <c r="N69" i="71" s="1"/>
  <c r="U198" i="70"/>
  <c r="U149" i="72"/>
  <c r="V149" i="72" s="1"/>
  <c r="S149" i="72" s="1"/>
  <c r="U172" i="14"/>
  <c r="V172" i="14" s="1"/>
  <c r="S172" i="14" s="1"/>
  <c r="T173" i="14" s="1"/>
  <c r="M230" i="70"/>
  <c r="M227" i="68"/>
  <c r="N227" i="68" a="1"/>
  <c r="U173" i="14" a="1"/>
  <c r="N230" i="70" a="1"/>
  <c r="N227" i="68" l="1"/>
  <c r="O227" i="68" s="1"/>
  <c r="L227" i="68" s="1"/>
  <c r="M228" i="68" s="1"/>
  <c r="U173" i="14"/>
  <c r="V173" i="14" s="1"/>
  <c r="S173" i="14" s="1"/>
  <c r="T174" i="14" s="1"/>
  <c r="N230" i="70"/>
  <c r="O230" i="70" s="1"/>
  <c r="L230" i="70" s="1"/>
  <c r="V198" i="70"/>
  <c r="S198" i="70" s="1"/>
  <c r="T199" i="70" s="1"/>
  <c r="K69" i="71"/>
  <c r="T150" i="72"/>
  <c r="U150" i="72" a="1"/>
  <c r="U174" i="14" a="1"/>
  <c r="U199" i="70" a="1"/>
  <c r="N228" i="68" a="1"/>
  <c r="N228" i="68" l="1"/>
  <c r="O228" i="68" s="1"/>
  <c r="L228" i="68" s="1"/>
  <c r="U199" i="70"/>
  <c r="V199" i="70" s="1"/>
  <c r="S199" i="70" s="1"/>
  <c r="T200" i="70" s="1"/>
  <c r="U174" i="14"/>
  <c r="V174" i="14" s="1"/>
  <c r="S174" i="14" s="1"/>
  <c r="T175" i="14" s="1"/>
  <c r="U150" i="72"/>
  <c r="V150" i="72" s="1"/>
  <c r="S150" i="72" s="1"/>
  <c r="M231" i="70"/>
  <c r="L70" i="71"/>
  <c r="U200" i="70" a="1"/>
  <c r="U175" i="14" a="1"/>
  <c r="U175" i="14" l="1"/>
  <c r="V175" i="14" s="1"/>
  <c r="S175" i="14" s="1"/>
  <c r="T176" i="14" s="1"/>
  <c r="U200" i="70"/>
  <c r="V200" i="70" s="1"/>
  <c r="S200" i="70" s="1"/>
  <c r="T201" i="70" s="1"/>
  <c r="M229" i="68"/>
  <c r="T151" i="72"/>
  <c r="M14" i="70"/>
  <c r="F40" i="27" s="1"/>
  <c r="G40" i="27" s="1"/>
  <c r="N231" i="70" a="1"/>
  <c r="M70" i="71" a="1"/>
  <c r="N229" i="68" a="1"/>
  <c r="U151" i="72" a="1"/>
  <c r="U201" i="70" a="1"/>
  <c r="U176" i="14" a="1"/>
  <c r="U201" i="70" l="1"/>
  <c r="U176" i="14"/>
  <c r="V176" i="14" s="1"/>
  <c r="S176" i="14" s="1"/>
  <c r="T177" i="14" s="1"/>
  <c r="U151" i="72"/>
  <c r="V151" i="72" s="1"/>
  <c r="S151" i="72" s="1"/>
  <c r="N231" i="70"/>
  <c r="O231" i="70" s="1"/>
  <c r="L231" i="70" s="1"/>
  <c r="N229" i="68"/>
  <c r="O229" i="68" s="1"/>
  <c r="L229" i="68" s="1"/>
  <c r="M70" i="71"/>
  <c r="N70" i="71" s="1"/>
  <c r="U177" i="14" a="1"/>
  <c r="U177" i="14" l="1"/>
  <c r="V177" i="14" s="1"/>
  <c r="S177" i="14" s="1"/>
  <c r="T178" i="14" s="1"/>
  <c r="V201" i="70"/>
  <c r="S201" i="70" s="1"/>
  <c r="T202" i="70" s="1"/>
  <c r="K70" i="71"/>
  <c r="T152" i="72"/>
  <c r="M230" i="68"/>
  <c r="U152" i="72" a="1"/>
  <c r="N230" i="68" a="1"/>
  <c r="U178" i="14" a="1"/>
  <c r="U202" i="70" a="1"/>
  <c r="U178" i="14" l="1"/>
  <c r="V178" i="14" s="1"/>
  <c r="S178" i="14" s="1"/>
  <c r="T179" i="14" s="1"/>
  <c r="U202" i="70"/>
  <c r="V202" i="70" s="1"/>
  <c r="S202" i="70" s="1"/>
  <c r="T203" i="70" s="1"/>
  <c r="U152" i="72"/>
  <c r="V152" i="72" s="1"/>
  <c r="S152" i="72" s="1"/>
  <c r="N230" i="68"/>
  <c r="O230" i="68" s="1"/>
  <c r="L230" i="68" s="1"/>
  <c r="L71" i="71"/>
  <c r="U179" i="14" a="1"/>
  <c r="U203" i="70" a="1"/>
  <c r="U203" i="70" l="1"/>
  <c r="V203" i="70" s="1"/>
  <c r="S203" i="70" s="1"/>
  <c r="T204" i="70" s="1"/>
  <c r="U179" i="14"/>
  <c r="V179" i="14" s="1"/>
  <c r="S179" i="14" s="1"/>
  <c r="T180" i="14" s="1"/>
  <c r="M231" i="68"/>
  <c r="T153" i="72"/>
  <c r="M71" i="71" a="1"/>
  <c r="U153" i="72" a="1"/>
  <c r="U204" i="70" a="1"/>
  <c r="U180" i="14" a="1"/>
  <c r="U180" i="14" l="1"/>
  <c r="V180" i="14" s="1"/>
  <c r="S180" i="14" s="1"/>
  <c r="T181" i="14" s="1"/>
  <c r="M71" i="71"/>
  <c r="N71" i="71" s="1"/>
  <c r="U153" i="72"/>
  <c r="V153" i="72" s="1"/>
  <c r="S153" i="72" s="1"/>
  <c r="U204" i="70"/>
  <c r="M14" i="68"/>
  <c r="F38" i="27" s="1"/>
  <c r="G38" i="27" s="1"/>
  <c r="N231" i="68" a="1"/>
  <c r="U181" i="14" a="1"/>
  <c r="U181" i="14" l="1"/>
  <c r="V181" i="14" s="1"/>
  <c r="S181" i="14" s="1"/>
  <c r="T182" i="14" s="1"/>
  <c r="N231" i="68"/>
  <c r="O231" i="68" s="1"/>
  <c r="L231" i="68" s="1"/>
  <c r="I170" i="72" s="1"/>
  <c r="F170" i="72" s="1"/>
  <c r="V204" i="70"/>
  <c r="S204" i="70" s="1"/>
  <c r="T205" i="70" s="1"/>
  <c r="K71" i="71"/>
  <c r="T154" i="72"/>
  <c r="U182" i="14" a="1"/>
  <c r="U154" i="72" a="1"/>
  <c r="U205" i="70" a="1"/>
  <c r="U182" i="14" l="1"/>
  <c r="V182" i="14" s="1"/>
  <c r="S182" i="14" s="1"/>
  <c r="T183" i="14" s="1"/>
  <c r="U154" i="72"/>
  <c r="V154" i="72" s="1"/>
  <c r="S154" i="72" s="1"/>
  <c r="U205" i="70"/>
  <c r="V205" i="70" s="1"/>
  <c r="S205" i="70" s="1"/>
  <c r="T206" i="70" s="1"/>
  <c r="G171" i="72"/>
  <c r="L72" i="71"/>
  <c r="H171" i="72" a="1"/>
  <c r="U183" i="14" a="1"/>
  <c r="U206" i="70" a="1"/>
  <c r="U206" i="70" l="1"/>
  <c r="V206" i="70" s="1"/>
  <c r="S206" i="70" s="1"/>
  <c r="T207" i="70" s="1"/>
  <c r="H171" i="72"/>
  <c r="I171" i="72" s="1"/>
  <c r="F171" i="72" s="1"/>
  <c r="U183" i="14"/>
  <c r="V183" i="14" s="1"/>
  <c r="S183" i="14" s="1"/>
  <c r="T184" i="14" s="1"/>
  <c r="T155" i="72"/>
  <c r="U184" i="14" a="1"/>
  <c r="M72" i="71" a="1"/>
  <c r="U155" i="72" a="1"/>
  <c r="U207" i="70" a="1"/>
  <c r="M72" i="71" l="1"/>
  <c r="N72" i="71" s="1"/>
  <c r="U184" i="14"/>
  <c r="V184" i="14" s="1"/>
  <c r="S184" i="14" s="1"/>
  <c r="T185" i="14" s="1"/>
  <c r="U207" i="70"/>
  <c r="U155" i="72"/>
  <c r="V155" i="72" s="1"/>
  <c r="S155" i="72" s="1"/>
  <c r="G172" i="72"/>
  <c r="U185" i="14" a="1"/>
  <c r="H172" i="72" a="1"/>
  <c r="U185" i="14" l="1"/>
  <c r="V185" i="14" s="1"/>
  <c r="S185" i="14" s="1"/>
  <c r="T186" i="14" s="1"/>
  <c r="H172" i="72"/>
  <c r="I172" i="72" s="1"/>
  <c r="F172" i="72" s="1"/>
  <c r="V207" i="70"/>
  <c r="S207" i="70" s="1"/>
  <c r="T208" i="70" s="1"/>
  <c r="K72" i="71"/>
  <c r="T156" i="72"/>
  <c r="U156" i="72" a="1"/>
  <c r="U186" i="14" a="1"/>
  <c r="U208" i="70" a="1"/>
  <c r="U156" i="72" l="1"/>
  <c r="V156" i="72" s="1"/>
  <c r="S156" i="72" s="1"/>
  <c r="U208" i="70"/>
  <c r="V208" i="70" s="1"/>
  <c r="S208" i="70" s="1"/>
  <c r="T209" i="70" s="1"/>
  <c r="U186" i="14"/>
  <c r="V186" i="14" s="1"/>
  <c r="S186" i="14" s="1"/>
  <c r="T187" i="14" s="1"/>
  <c r="L73" i="71"/>
  <c r="G173" i="72"/>
  <c r="H173" i="72" a="1"/>
  <c r="U209" i="70" a="1"/>
  <c r="U187" i="14" a="1"/>
  <c r="U187" i="14" l="1"/>
  <c r="V187" i="14" s="1"/>
  <c r="S187" i="14" s="1"/>
  <c r="T188" i="14" s="1"/>
  <c r="U209" i="70"/>
  <c r="V209" i="70" s="1"/>
  <c r="S209" i="70" s="1"/>
  <c r="T210" i="70" s="1"/>
  <c r="H173" i="72"/>
  <c r="I173" i="72" s="1"/>
  <c r="F173" i="72" s="1"/>
  <c r="T157" i="72"/>
  <c r="M73" i="71" a="1"/>
  <c r="U210" i="70" a="1"/>
  <c r="U188" i="14" a="1"/>
  <c r="U157" i="72" a="1"/>
  <c r="U188" i="14" l="1"/>
  <c r="V188" i="14" s="1"/>
  <c r="S188" i="14" s="1"/>
  <c r="T189" i="14" s="1"/>
  <c r="U210" i="70"/>
  <c r="M73" i="71"/>
  <c r="N73" i="71" s="1"/>
  <c r="U157" i="72"/>
  <c r="V157" i="72" s="1"/>
  <c r="S157" i="72" s="1"/>
  <c r="G174" i="72"/>
  <c r="H174" i="72" a="1"/>
  <c r="U189" i="14" a="1"/>
  <c r="H174" i="72" l="1"/>
  <c r="I174" i="72" s="1"/>
  <c r="F174" i="72" s="1"/>
  <c r="U189" i="14"/>
  <c r="V189" i="14" s="1"/>
  <c r="S189" i="14" s="1"/>
  <c r="T190" i="14" s="1"/>
  <c r="V210" i="70"/>
  <c r="S210" i="70" s="1"/>
  <c r="T211" i="70" s="1"/>
  <c r="K73" i="71"/>
  <c r="T158" i="72"/>
  <c r="U190" i="14" a="1"/>
  <c r="U158" i="72" a="1"/>
  <c r="U211" i="70" a="1"/>
  <c r="U158" i="72" l="1"/>
  <c r="V158" i="72" s="1"/>
  <c r="S158" i="72" s="1"/>
  <c r="U211" i="70"/>
  <c r="V211" i="70" s="1"/>
  <c r="S211" i="70" s="1"/>
  <c r="T212" i="70" s="1"/>
  <c r="U190" i="14"/>
  <c r="V190" i="14" s="1"/>
  <c r="S190" i="14" s="1"/>
  <c r="T191" i="14" s="1"/>
  <c r="L74" i="71"/>
  <c r="G175" i="72"/>
  <c r="H175" i="72" a="1"/>
  <c r="U191" i="14" a="1"/>
  <c r="U212" i="70" a="1"/>
  <c r="U212" i="70" l="1"/>
  <c r="V212" i="70" s="1"/>
  <c r="S212" i="70" s="1"/>
  <c r="T213" i="70" s="1"/>
  <c r="U191" i="14"/>
  <c r="V191" i="14" s="1"/>
  <c r="S191" i="14" s="1"/>
  <c r="T192" i="14" s="1"/>
  <c r="H175" i="72"/>
  <c r="I175" i="72" s="1"/>
  <c r="F175" i="72" s="1"/>
  <c r="T159" i="72"/>
  <c r="M74" i="71" a="1"/>
  <c r="U213" i="70" a="1"/>
  <c r="U159" i="72" a="1"/>
  <c r="U192" i="14" a="1"/>
  <c r="U192" i="14" l="1"/>
  <c r="V192" i="14" s="1"/>
  <c r="S192" i="14" s="1"/>
  <c r="T193" i="14" s="1"/>
  <c r="M74" i="71"/>
  <c r="N74" i="71" s="1"/>
  <c r="U213" i="70"/>
  <c r="U159" i="72"/>
  <c r="V159" i="72" s="1"/>
  <c r="S159" i="72" s="1"/>
  <c r="G176" i="72"/>
  <c r="H176" i="72" a="1"/>
  <c r="U193" i="14" a="1"/>
  <c r="H176" i="72" l="1"/>
  <c r="I176" i="72" s="1"/>
  <c r="F176" i="72" s="1"/>
  <c r="U193" i="14"/>
  <c r="V193" i="14" s="1"/>
  <c r="S193" i="14" s="1"/>
  <c r="T194" i="14" s="1"/>
  <c r="V213" i="70"/>
  <c r="S213" i="70" s="1"/>
  <c r="T214" i="70" s="1"/>
  <c r="K74" i="71"/>
  <c r="T160" i="72"/>
  <c r="U160" i="72" a="1"/>
  <c r="U214" i="70" a="1"/>
  <c r="U194" i="14" a="1"/>
  <c r="U194" i="14" l="1"/>
  <c r="V194" i="14" s="1"/>
  <c r="S194" i="14" s="1"/>
  <c r="T195" i="14" s="1"/>
  <c r="U160" i="72"/>
  <c r="V160" i="72" s="1"/>
  <c r="S160" i="72" s="1"/>
  <c r="U214" i="70"/>
  <c r="V214" i="70" s="1"/>
  <c r="S214" i="70" s="1"/>
  <c r="T215" i="70" s="1"/>
  <c r="L75" i="71"/>
  <c r="G177" i="72"/>
  <c r="H177" i="72" a="1"/>
  <c r="U215" i="70" a="1"/>
  <c r="U195" i="14" a="1"/>
  <c r="H177" i="72" l="1"/>
  <c r="I177" i="72" s="1"/>
  <c r="F177" i="72" s="1"/>
  <c r="U215" i="70"/>
  <c r="V215" i="70" s="1"/>
  <c r="S215" i="70" s="1"/>
  <c r="T216" i="70" s="1"/>
  <c r="U195" i="14"/>
  <c r="V195" i="14" s="1"/>
  <c r="S195" i="14" s="1"/>
  <c r="T196" i="14" s="1"/>
  <c r="T161" i="72"/>
  <c r="U216" i="70" a="1"/>
  <c r="U161" i="72" a="1"/>
  <c r="M75" i="71" a="1"/>
  <c r="U196" i="14" a="1"/>
  <c r="U196" i="14" l="1"/>
  <c r="V196" i="14" s="1"/>
  <c r="S196" i="14" s="1"/>
  <c r="T197" i="14" s="1"/>
  <c r="M75" i="71"/>
  <c r="N75" i="71" s="1"/>
  <c r="U216" i="70"/>
  <c r="U161" i="72"/>
  <c r="V161" i="72" s="1"/>
  <c r="S161" i="72" s="1"/>
  <c r="G178" i="72"/>
  <c r="H178" i="72" a="1"/>
  <c r="U197" i="14" a="1"/>
  <c r="U197" i="14" l="1"/>
  <c r="V197" i="14" s="1"/>
  <c r="S197" i="14" s="1"/>
  <c r="T198" i="14" s="1"/>
  <c r="H178" i="72"/>
  <c r="I178" i="72" s="1"/>
  <c r="F178" i="72" s="1"/>
  <c r="V216" i="70"/>
  <c r="S216" i="70" s="1"/>
  <c r="T217" i="70" s="1"/>
  <c r="K75" i="71"/>
  <c r="T162" i="72"/>
  <c r="U217" i="70" a="1"/>
  <c r="U162" i="72" a="1"/>
  <c r="U198" i="14" a="1"/>
  <c r="U198" i="14" l="1"/>
  <c r="V198" i="14" s="1"/>
  <c r="S198" i="14" s="1"/>
  <c r="T199" i="14" s="1"/>
  <c r="U162" i="72"/>
  <c r="V162" i="72" s="1"/>
  <c r="S162" i="72" s="1"/>
  <c r="U217" i="70"/>
  <c r="V217" i="70"/>
  <c r="S217" i="70" s="1"/>
  <c r="T218" i="70" s="1"/>
  <c r="L76" i="71"/>
  <c r="G179" i="72"/>
  <c r="U218" i="70" a="1"/>
  <c r="U199" i="14" a="1"/>
  <c r="H179" i="72" a="1"/>
  <c r="H179" i="72" l="1"/>
  <c r="I179" i="72" s="1"/>
  <c r="F179" i="72" s="1"/>
  <c r="U218" i="70"/>
  <c r="V218" i="70" s="1"/>
  <c r="S218" i="70" s="1"/>
  <c r="T219" i="70" s="1"/>
  <c r="U199" i="14"/>
  <c r="V199" i="14" s="1"/>
  <c r="S199" i="14" s="1"/>
  <c r="T200" i="14" s="1"/>
  <c r="T163" i="72"/>
  <c r="M76" i="71" a="1"/>
  <c r="U219" i="70" a="1"/>
  <c r="U163" i="72" a="1"/>
  <c r="U200" i="14" a="1"/>
  <c r="U200" i="14" l="1"/>
  <c r="V200" i="14" s="1"/>
  <c r="S200" i="14" s="1"/>
  <c r="T201" i="14" s="1"/>
  <c r="U219" i="70"/>
  <c r="M76" i="71"/>
  <c r="N76" i="71" s="1"/>
  <c r="U163" i="72"/>
  <c r="V163" i="72" s="1"/>
  <c r="S163" i="72" s="1"/>
  <c r="G180" i="72"/>
  <c r="H180" i="72" a="1"/>
  <c r="U201" i="14" a="1"/>
  <c r="H180" i="72" l="1"/>
  <c r="I180" i="72" s="1"/>
  <c r="F180" i="72" s="1"/>
  <c r="U201" i="14"/>
  <c r="V201" i="14" s="1"/>
  <c r="S201" i="14" s="1"/>
  <c r="T202" i="14" s="1"/>
  <c r="T164" i="72"/>
  <c r="V219" i="70"/>
  <c r="S219" i="70" s="1"/>
  <c r="T220" i="70" s="1"/>
  <c r="K76" i="71"/>
  <c r="U202" i="14" a="1"/>
  <c r="U164" i="72" a="1"/>
  <c r="U220" i="70" a="1"/>
  <c r="U202" i="14" l="1"/>
  <c r="V202" i="14" s="1"/>
  <c r="S202" i="14" s="1"/>
  <c r="T203" i="14" s="1"/>
  <c r="U220" i="70"/>
  <c r="V220" i="70" s="1"/>
  <c r="S220" i="70" s="1"/>
  <c r="T221" i="70" s="1"/>
  <c r="U164" i="72"/>
  <c r="V164" i="72" s="1"/>
  <c r="S164" i="72" s="1"/>
  <c r="L77" i="71"/>
  <c r="G181" i="72"/>
  <c r="U221" i="70" a="1"/>
  <c r="U203" i="14" a="1"/>
  <c r="H181" i="72" a="1"/>
  <c r="U203" i="14" l="1"/>
  <c r="V203" i="14" s="1"/>
  <c r="S203" i="14" s="1"/>
  <c r="T204" i="14" s="1"/>
  <c r="U221" i="70"/>
  <c r="H181" i="72"/>
  <c r="I181" i="72" s="1"/>
  <c r="F181" i="72" s="1"/>
  <c r="V221" i="70"/>
  <c r="S221" i="70" s="1"/>
  <c r="T222" i="70" s="1"/>
  <c r="T165" i="72"/>
  <c r="U222" i="70" a="1"/>
  <c r="M77" i="71" a="1"/>
  <c r="U165" i="72" a="1"/>
  <c r="U204" i="14" a="1"/>
  <c r="U204" i="14" l="1"/>
  <c r="V204" i="14" s="1"/>
  <c r="S204" i="14" s="1"/>
  <c r="T205" i="14" s="1"/>
  <c r="M77" i="71"/>
  <c r="N77" i="71" s="1"/>
  <c r="U222" i="70"/>
  <c r="U165" i="72"/>
  <c r="V165" i="72" s="1"/>
  <c r="S165" i="72" s="1"/>
  <c r="G182" i="72"/>
  <c r="U205" i="14" a="1"/>
  <c r="H182" i="72" a="1"/>
  <c r="H182" i="72" l="1"/>
  <c r="I182" i="72" s="1"/>
  <c r="F182" i="72" s="1"/>
  <c r="U205" i="14"/>
  <c r="V205" i="14" s="1"/>
  <c r="S205" i="14" s="1"/>
  <c r="T206" i="14" s="1"/>
  <c r="T166" i="72"/>
  <c r="V222" i="70"/>
  <c r="S222" i="70" s="1"/>
  <c r="T223" i="70" s="1"/>
  <c r="K77" i="71"/>
  <c r="U166" i="72" a="1"/>
  <c r="U206" i="14" a="1"/>
  <c r="U223" i="70" a="1"/>
  <c r="U206" i="14" l="1"/>
  <c r="V206" i="14" s="1"/>
  <c r="S206" i="14" s="1"/>
  <c r="T207" i="14" s="1"/>
  <c r="U223" i="70"/>
  <c r="V223" i="70" s="1"/>
  <c r="S223" i="70" s="1"/>
  <c r="T224" i="70" s="1"/>
  <c r="U166" i="72"/>
  <c r="V166" i="72" s="1"/>
  <c r="S166" i="72" s="1"/>
  <c r="L78" i="71"/>
  <c r="G183" i="72"/>
  <c r="H183" i="72" a="1"/>
  <c r="U224" i="70" a="1"/>
  <c r="U207" i="14" a="1"/>
  <c r="U224" i="70" l="1"/>
  <c r="V224" i="70" s="1"/>
  <c r="S224" i="70" s="1"/>
  <c r="T225" i="70" s="1"/>
  <c r="H183" i="72"/>
  <c r="I183" i="72" s="1"/>
  <c r="F183" i="72" s="1"/>
  <c r="U207" i="14"/>
  <c r="V207" i="14" s="1"/>
  <c r="S207" i="14" s="1"/>
  <c r="T208" i="14" s="1"/>
  <c r="T167" i="72"/>
  <c r="U208" i="14" a="1"/>
  <c r="M78" i="71" a="1"/>
  <c r="U167" i="72" a="1"/>
  <c r="U225" i="70" a="1"/>
  <c r="U208" i="14" l="1"/>
  <c r="V208" i="14" s="1"/>
  <c r="S208" i="14" s="1"/>
  <c r="T209" i="14" s="1"/>
  <c r="M78" i="71"/>
  <c r="N78" i="71" s="1"/>
  <c r="U225" i="70"/>
  <c r="U167" i="72"/>
  <c r="V167" i="72" s="1"/>
  <c r="S167" i="72" s="1"/>
  <c r="G184" i="72"/>
  <c r="H184" i="72" a="1"/>
  <c r="U209" i="14" a="1"/>
  <c r="U209" i="14" l="1"/>
  <c r="V209" i="14" s="1"/>
  <c r="S209" i="14" s="1"/>
  <c r="T210" i="14" s="1"/>
  <c r="H184" i="72"/>
  <c r="I184" i="72" s="1"/>
  <c r="F184" i="72" s="1"/>
  <c r="T168" i="72"/>
  <c r="V225" i="70"/>
  <c r="S225" i="70" s="1"/>
  <c r="T226" i="70" s="1"/>
  <c r="K78" i="71"/>
  <c r="U226" i="70" a="1"/>
  <c r="U210" i="14" a="1"/>
  <c r="U168" i="72" a="1"/>
  <c r="U210" i="14" l="1"/>
  <c r="V210" i="14" s="1"/>
  <c r="S210" i="14" s="1"/>
  <c r="T211" i="14" s="1"/>
  <c r="U226" i="70"/>
  <c r="V226" i="70" s="1"/>
  <c r="S226" i="70" s="1"/>
  <c r="T227" i="70" s="1"/>
  <c r="U168" i="72"/>
  <c r="V168" i="72" s="1"/>
  <c r="S168" i="72" s="1"/>
  <c r="G185" i="72"/>
  <c r="L79" i="71"/>
  <c r="H185" i="72" a="1"/>
  <c r="U211" i="14" a="1"/>
  <c r="U227" i="70" a="1"/>
  <c r="U227" i="70" l="1"/>
  <c r="V227" i="70" s="1"/>
  <c r="S227" i="70" s="1"/>
  <c r="T228" i="70" s="1"/>
  <c r="H185" i="72"/>
  <c r="I185" i="72" s="1"/>
  <c r="F185" i="72" s="1"/>
  <c r="U211" i="14"/>
  <c r="V211" i="14" s="1"/>
  <c r="S211" i="14" s="1"/>
  <c r="T212" i="14" s="1"/>
  <c r="T169" i="72"/>
  <c r="U169" i="72" a="1"/>
  <c r="M79" i="71" a="1"/>
  <c r="U228" i="70" a="1"/>
  <c r="U212" i="14" a="1"/>
  <c r="U169" i="72" l="1"/>
  <c r="V169" i="72" s="1"/>
  <c r="S169" i="72" s="1"/>
  <c r="U212" i="14"/>
  <c r="V212" i="14" s="1"/>
  <c r="S212" i="14" s="1"/>
  <c r="T213" i="14" s="1"/>
  <c r="M79" i="71"/>
  <c r="N79" i="71" s="1"/>
  <c r="U228" i="70"/>
  <c r="G186" i="72"/>
  <c r="U213" i="14" a="1"/>
  <c r="H186" i="72" a="1"/>
  <c r="U213" i="14" l="1"/>
  <c r="V213" i="14" s="1"/>
  <c r="S213" i="14" s="1"/>
  <c r="T214" i="14" s="1"/>
  <c r="H186" i="72"/>
  <c r="I186" i="72" s="1"/>
  <c r="F186" i="72" s="1"/>
  <c r="V228" i="70"/>
  <c r="S228" i="70" s="1"/>
  <c r="T229" i="70" s="1"/>
  <c r="K79" i="71"/>
  <c r="T170" i="72"/>
  <c r="U214" i="14" a="1"/>
  <c r="U229" i="70" a="1"/>
  <c r="U170" i="72" a="1"/>
  <c r="U170" i="72" l="1"/>
  <c r="V170" i="72" s="1"/>
  <c r="S170" i="72" s="1"/>
  <c r="U229" i="70"/>
  <c r="V229" i="70" s="1"/>
  <c r="S229" i="70" s="1"/>
  <c r="T230" i="70" s="1"/>
  <c r="U214" i="14"/>
  <c r="V214" i="14" s="1"/>
  <c r="S214" i="14" s="1"/>
  <c r="T215" i="14" s="1"/>
  <c r="L80" i="71"/>
  <c r="G187" i="72"/>
  <c r="U215" i="14" a="1"/>
  <c r="U230" i="70" a="1"/>
  <c r="H187" i="72" a="1"/>
  <c r="U230" i="70" l="1"/>
  <c r="V230" i="70" s="1"/>
  <c r="S230" i="70" s="1"/>
  <c r="T231" i="70" s="1"/>
  <c r="U215" i="14"/>
  <c r="V215" i="14" s="1"/>
  <c r="S215" i="14" s="1"/>
  <c r="T216" i="14" s="1"/>
  <c r="H187" i="72"/>
  <c r="I187" i="72" s="1"/>
  <c r="F187" i="72" s="1"/>
  <c r="T171" i="72"/>
  <c r="U171" i="72" a="1"/>
  <c r="M80" i="71" a="1"/>
  <c r="U216" i="14" a="1"/>
  <c r="U216" i="14" l="1"/>
  <c r="V216" i="14" s="1"/>
  <c r="S216" i="14" s="1"/>
  <c r="T217" i="14" s="1"/>
  <c r="M80" i="71"/>
  <c r="N80" i="71" s="1"/>
  <c r="K80" i="71" s="1"/>
  <c r="U171" i="72"/>
  <c r="V171" i="72" s="1"/>
  <c r="S171" i="72" s="1"/>
  <c r="G188" i="72"/>
  <c r="T14" i="70"/>
  <c r="S14" i="70" s="1"/>
  <c r="I159" i="27" s="1"/>
  <c r="U231" i="70" a="1"/>
  <c r="H188" i="72" a="1"/>
  <c r="U217" i="14" a="1"/>
  <c r="H188" i="72" l="1"/>
  <c r="I188" i="72" s="1"/>
  <c r="F188" i="72" s="1"/>
  <c r="U231" i="70"/>
  <c r="V231" i="70" s="1"/>
  <c r="S231" i="70" s="1"/>
  <c r="U217" i="14"/>
  <c r="V217" i="14" s="1"/>
  <c r="S217" i="14" s="1"/>
  <c r="T218" i="14" s="1"/>
  <c r="T172" i="72"/>
  <c r="L81" i="71"/>
  <c r="U172" i="72" a="1"/>
  <c r="U218" i="14" a="1"/>
  <c r="M81" i="71" a="1"/>
  <c r="U218" i="14" l="1"/>
  <c r="V218" i="14" s="1"/>
  <c r="S218" i="14" s="1"/>
  <c r="T219" i="14" s="1"/>
  <c r="U172" i="72"/>
  <c r="V172" i="72" s="1"/>
  <c r="S172" i="72" s="1"/>
  <c r="M81" i="71"/>
  <c r="N81" i="71" s="1"/>
  <c r="K81" i="71" s="1"/>
  <c r="L82" i="71" s="1"/>
  <c r="G189" i="72"/>
  <c r="H189" i="72" a="1"/>
  <c r="U219" i="14" a="1"/>
  <c r="M82" i="71" a="1"/>
  <c r="H189" i="72" l="1"/>
  <c r="I189" i="72" s="1"/>
  <c r="F189" i="72" s="1"/>
  <c r="M82" i="71"/>
  <c r="N82" i="71" s="1"/>
  <c r="K82" i="71" s="1"/>
  <c r="U219" i="14"/>
  <c r="V219" i="14" s="1"/>
  <c r="S219" i="14" s="1"/>
  <c r="T220" i="14" s="1"/>
  <c r="T173" i="72"/>
  <c r="U173" i="72" a="1"/>
  <c r="U220" i="14" a="1"/>
  <c r="U220" i="14" l="1"/>
  <c r="V220" i="14" s="1"/>
  <c r="S220" i="14" s="1"/>
  <c r="T221" i="14" s="1"/>
  <c r="U173" i="72"/>
  <c r="V173" i="72" s="1"/>
  <c r="S173" i="72" s="1"/>
  <c r="L83" i="71"/>
  <c r="G190" i="72"/>
  <c r="U221" i="14" a="1"/>
  <c r="H190" i="72" a="1"/>
  <c r="M83" i="71" a="1"/>
  <c r="H190" i="72" l="1"/>
  <c r="I190" i="72" s="1"/>
  <c r="F190" i="72" s="1"/>
  <c r="M83" i="71"/>
  <c r="N83" i="71" s="1"/>
  <c r="K83" i="71" s="1"/>
  <c r="U221" i="14"/>
  <c r="V221" i="14" s="1"/>
  <c r="S221" i="14" s="1"/>
  <c r="T222" i="14" s="1"/>
  <c r="T174" i="72"/>
  <c r="U174" i="72" a="1"/>
  <c r="U222" i="14" a="1"/>
  <c r="U222" i="14" l="1"/>
  <c r="V222" i="14" s="1"/>
  <c r="S222" i="14" s="1"/>
  <c r="T223" i="14" s="1"/>
  <c r="U174" i="72"/>
  <c r="V174" i="72" s="1"/>
  <c r="S174" i="72" s="1"/>
  <c r="L84" i="71"/>
  <c r="G191" i="72"/>
  <c r="H191" i="72" a="1"/>
  <c r="U223" i="14" a="1"/>
  <c r="M84" i="71" a="1"/>
  <c r="H191" i="72" l="1"/>
  <c r="I191" i="72" s="1"/>
  <c r="F191" i="72" s="1"/>
  <c r="M84" i="71"/>
  <c r="N84" i="71" s="1"/>
  <c r="K84" i="71" s="1"/>
  <c r="U223" i="14"/>
  <c r="V223" i="14" s="1"/>
  <c r="S223" i="14" s="1"/>
  <c r="T224" i="14" s="1"/>
  <c r="T175" i="72"/>
  <c r="U175" i="72" a="1"/>
  <c r="U224" i="14" a="1"/>
  <c r="U224" i="14" l="1"/>
  <c r="V224" i="14" s="1"/>
  <c r="S224" i="14" s="1"/>
  <c r="T225" i="14" s="1"/>
  <c r="U175" i="72"/>
  <c r="V175" i="72" s="1"/>
  <c r="S175" i="72" s="1"/>
  <c r="L85" i="71"/>
  <c r="G192" i="72"/>
  <c r="U225" i="14" a="1"/>
  <c r="M85" i="71" a="1"/>
  <c r="H192" i="72" a="1"/>
  <c r="H192" i="72" l="1"/>
  <c r="I192" i="72" s="1"/>
  <c r="F192" i="72" s="1"/>
  <c r="M85" i="71"/>
  <c r="N85" i="71" s="1"/>
  <c r="K85" i="71" s="1"/>
  <c r="U225" i="14"/>
  <c r="V225" i="14" s="1"/>
  <c r="S225" i="14" s="1"/>
  <c r="T226" i="14" s="1"/>
  <c r="T176" i="72"/>
  <c r="U176" i="72" a="1"/>
  <c r="U226" i="14" a="1"/>
  <c r="U226" i="14" l="1"/>
  <c r="V226" i="14" s="1"/>
  <c r="S226" i="14" s="1"/>
  <c r="T227" i="14" s="1"/>
  <c r="U176" i="72"/>
  <c r="V176" i="72" s="1"/>
  <c r="S176" i="72" s="1"/>
  <c r="L86" i="71"/>
  <c r="G193" i="72"/>
  <c r="H193" i="72" a="1"/>
  <c r="U227" i="14" a="1"/>
  <c r="M86" i="71" a="1"/>
  <c r="H193" i="72" l="1"/>
  <c r="I193" i="72" s="1"/>
  <c r="F193" i="72" s="1"/>
  <c r="M86" i="71"/>
  <c r="N86" i="71" s="1"/>
  <c r="K86" i="71" s="1"/>
  <c r="U227" i="14"/>
  <c r="V227" i="14" s="1"/>
  <c r="S227" i="14" s="1"/>
  <c r="T228" i="14" s="1"/>
  <c r="T177" i="72"/>
  <c r="U228" i="14" a="1"/>
  <c r="U177" i="72" a="1"/>
  <c r="U177" i="72" l="1"/>
  <c r="V177" i="72" s="1"/>
  <c r="S177" i="72" s="1"/>
  <c r="U228" i="14"/>
  <c r="V228" i="14" s="1"/>
  <c r="S228" i="14" s="1"/>
  <c r="T229" i="14" s="1"/>
  <c r="L87" i="71"/>
  <c r="G194" i="72"/>
  <c r="U229" i="14" a="1"/>
  <c r="M87" i="71" a="1"/>
  <c r="H194" i="72" a="1"/>
  <c r="H194" i="72" l="1"/>
  <c r="I194" i="72" s="1"/>
  <c r="F194" i="72" s="1"/>
  <c r="G195" i="72" s="1"/>
  <c r="U229" i="14"/>
  <c r="V229" i="14" s="1"/>
  <c r="S229" i="14" s="1"/>
  <c r="T230" i="14" s="1"/>
  <c r="M87" i="71"/>
  <c r="N87" i="71" s="1"/>
  <c r="K87" i="71" s="1"/>
  <c r="L88" i="71" s="1"/>
  <c r="T178" i="72"/>
  <c r="H195" i="72" a="1"/>
  <c r="M88" i="71" a="1"/>
  <c r="U178" i="72" a="1"/>
  <c r="U230" i="14" a="1"/>
  <c r="U230" i="14" l="1"/>
  <c r="V230" i="14" s="1"/>
  <c r="S230" i="14" s="1"/>
  <c r="T231" i="14" s="1"/>
  <c r="U178" i="72"/>
  <c r="V178" i="72" s="1"/>
  <c r="S178" i="72" s="1"/>
  <c r="M88" i="71"/>
  <c r="N88" i="71" s="1"/>
  <c r="K88" i="71" s="1"/>
  <c r="L89" i="71" s="1"/>
  <c r="H195" i="72"/>
  <c r="I195" i="72" s="1"/>
  <c r="F195" i="72" s="1"/>
  <c r="G196" i="72" s="1"/>
  <c r="M89" i="71" a="1"/>
  <c r="H196" i="72" a="1"/>
  <c r="M89" i="71" l="1"/>
  <c r="N89" i="71" s="1"/>
  <c r="K89" i="71" s="1"/>
  <c r="H196" i="72"/>
  <c r="I196" i="72" s="1"/>
  <c r="F196" i="72" s="1"/>
  <c r="G197" i="72" s="1"/>
  <c r="T179" i="72"/>
  <c r="T14" i="14"/>
  <c r="S14" i="14" s="1"/>
  <c r="I153" i="27" s="1"/>
  <c r="U231" i="14" a="1"/>
  <c r="H197" i="72" a="1"/>
  <c r="U179" i="72" a="1"/>
  <c r="H197" i="72" l="1"/>
  <c r="I197" i="72" s="1"/>
  <c r="F197" i="72" s="1"/>
  <c r="G198" i="72" s="1"/>
  <c r="U179" i="72"/>
  <c r="V179" i="72" s="1"/>
  <c r="S179" i="72" s="1"/>
  <c r="U231" i="14"/>
  <c r="V231" i="14" s="1"/>
  <c r="S231" i="14" s="1"/>
  <c r="L90" i="71"/>
  <c r="H198" i="72" a="1"/>
  <c r="M90" i="71" a="1"/>
  <c r="H198" i="72" l="1"/>
  <c r="I198" i="72" s="1"/>
  <c r="F198" i="72" s="1"/>
  <c r="M90" i="71"/>
  <c r="N90" i="71" s="1"/>
  <c r="K90" i="71" s="1"/>
  <c r="T180" i="72"/>
  <c r="U180" i="72" a="1"/>
  <c r="U180" i="72" l="1"/>
  <c r="V180" i="72" s="1"/>
  <c r="S180" i="72" s="1"/>
  <c r="G199" i="72"/>
  <c r="L91" i="71"/>
  <c r="H199" i="72" a="1"/>
  <c r="M91" i="71" a="1"/>
  <c r="H199" i="72" l="1"/>
  <c r="I199" i="72" s="1"/>
  <c r="F199" i="72" s="1"/>
  <c r="M91" i="71"/>
  <c r="N91" i="71" s="1"/>
  <c r="K91" i="71" s="1"/>
  <c r="L92" i="71" s="1"/>
  <c r="T181" i="72"/>
  <c r="M92" i="71" a="1"/>
  <c r="U181" i="72" a="1"/>
  <c r="M92" i="71" l="1"/>
  <c r="N92" i="71" s="1"/>
  <c r="K92" i="71" s="1"/>
  <c r="L93" i="71" s="1"/>
  <c r="U181" i="72"/>
  <c r="V181" i="72" s="1"/>
  <c r="S181" i="72" s="1"/>
  <c r="G200" i="72"/>
  <c r="M93" i="71" a="1"/>
  <c r="H200" i="72" a="1"/>
  <c r="M93" i="71" l="1"/>
  <c r="N93" i="71" s="1"/>
  <c r="K93" i="71" s="1"/>
  <c r="L94" i="71" s="1"/>
  <c r="H200" i="72"/>
  <c r="I200" i="72" s="1"/>
  <c r="F200" i="72" s="1"/>
  <c r="T182" i="72"/>
  <c r="M94" i="71" a="1"/>
  <c r="U182" i="72" a="1"/>
  <c r="M94" i="71" l="1"/>
  <c r="N94" i="71" s="1"/>
  <c r="K94" i="71" s="1"/>
  <c r="L95" i="71" s="1"/>
  <c r="U182" i="72"/>
  <c r="V182" i="72" s="1"/>
  <c r="S182" i="72" s="1"/>
  <c r="G201" i="72"/>
  <c r="M95" i="71" a="1"/>
  <c r="H201" i="72" a="1"/>
  <c r="M95" i="71" l="1"/>
  <c r="N95" i="71" s="1"/>
  <c r="K95" i="71" s="1"/>
  <c r="L96" i="71" s="1"/>
  <c r="H201" i="72"/>
  <c r="I201" i="72" s="1"/>
  <c r="F201" i="72" s="1"/>
  <c r="T183" i="72"/>
  <c r="U183" i="72" a="1"/>
  <c r="M96" i="71" a="1"/>
  <c r="M96" i="71" l="1"/>
  <c r="N96" i="71" s="1"/>
  <c r="K96" i="71" s="1"/>
  <c r="U183" i="72"/>
  <c r="V183" i="72" s="1"/>
  <c r="S183" i="72" s="1"/>
  <c r="G202" i="72"/>
  <c r="H202" i="72" a="1"/>
  <c r="H202" i="72" l="1"/>
  <c r="I202" i="72" s="1"/>
  <c r="F202" i="72" s="1"/>
  <c r="G203" i="72" s="1"/>
  <c r="L97" i="71"/>
  <c r="T184" i="72"/>
  <c r="H203" i="72" a="1"/>
  <c r="M97" i="71" a="1"/>
  <c r="U184" i="72" a="1"/>
  <c r="U184" i="72" l="1"/>
  <c r="V184" i="72" s="1"/>
  <c r="S184" i="72" s="1"/>
  <c r="M97" i="71"/>
  <c r="N97" i="71" s="1"/>
  <c r="K97" i="71" s="1"/>
  <c r="L98" i="71" s="1"/>
  <c r="H203" i="72"/>
  <c r="I203" i="72" s="1"/>
  <c r="F203" i="72" s="1"/>
  <c r="M98" i="71" a="1"/>
  <c r="M98" i="71" l="1"/>
  <c r="N98" i="71" s="1"/>
  <c r="K98" i="71" s="1"/>
  <c r="L99" i="71" s="1"/>
  <c r="G204" i="72"/>
  <c r="T185" i="72"/>
  <c r="M99" i="71" a="1"/>
  <c r="U185" i="72" a="1"/>
  <c r="H204" i="72" a="1"/>
  <c r="M99" i="71" l="1"/>
  <c r="N99" i="71" s="1"/>
  <c r="K99" i="71" s="1"/>
  <c r="U185" i="72"/>
  <c r="V185" i="72" s="1"/>
  <c r="S185" i="72" s="1"/>
  <c r="H204" i="72"/>
  <c r="I204" i="72" s="1"/>
  <c r="F204" i="72" s="1"/>
  <c r="G205" i="72" l="1"/>
  <c r="T186" i="72"/>
  <c r="L100" i="71"/>
  <c r="H205" i="72" a="1"/>
  <c r="M100" i="71" a="1"/>
  <c r="U186" i="72" a="1"/>
  <c r="M100" i="71" l="1"/>
  <c r="N100" i="71" s="1"/>
  <c r="K100" i="71" s="1"/>
  <c r="L101" i="71" s="1"/>
  <c r="U186" i="72"/>
  <c r="V186" i="72" s="1"/>
  <c r="S186" i="72" s="1"/>
  <c r="H205" i="72"/>
  <c r="I205" i="72" s="1"/>
  <c r="F205" i="72" s="1"/>
  <c r="M101" i="71" a="1"/>
  <c r="M101" i="71" l="1"/>
  <c r="N101" i="71" s="1"/>
  <c r="K101" i="71" s="1"/>
  <c r="L102" i="71" s="1"/>
  <c r="G206" i="72"/>
  <c r="T187" i="72"/>
  <c r="H206" i="72" a="1"/>
  <c r="M102" i="71" a="1"/>
  <c r="U187" i="72" a="1"/>
  <c r="M102" i="71" l="1"/>
  <c r="N102" i="71" s="1"/>
  <c r="K102" i="71" s="1"/>
  <c r="L103" i="71" s="1"/>
  <c r="U187" i="72"/>
  <c r="V187" i="72" s="1"/>
  <c r="S187" i="72" s="1"/>
  <c r="H206" i="72"/>
  <c r="I206" i="72" s="1"/>
  <c r="F206" i="72" s="1"/>
  <c r="M103" i="71" a="1"/>
  <c r="M103" i="71" l="1"/>
  <c r="N103" i="71" s="1"/>
  <c r="K103" i="71" s="1"/>
  <c r="L104" i="71" s="1"/>
  <c r="G207" i="72"/>
  <c r="T188" i="72"/>
  <c r="H207" i="72" a="1"/>
  <c r="M104" i="71" a="1"/>
  <c r="U188" i="72" a="1"/>
  <c r="M104" i="71" l="1"/>
  <c r="N104" i="71" s="1"/>
  <c r="K104" i="71" s="1"/>
  <c r="L105" i="71" s="1"/>
  <c r="U188" i="72"/>
  <c r="V188" i="72" s="1"/>
  <c r="S188" i="72" s="1"/>
  <c r="H207" i="72"/>
  <c r="I207" i="72" s="1"/>
  <c r="F207" i="72" s="1"/>
  <c r="M105" i="71" a="1"/>
  <c r="M105" i="71" l="1"/>
  <c r="N105" i="71" s="1"/>
  <c r="K105" i="71" s="1"/>
  <c r="L106" i="71" s="1"/>
  <c r="G208" i="72"/>
  <c r="T189" i="72"/>
  <c r="H208" i="72" a="1"/>
  <c r="M106" i="71" a="1"/>
  <c r="U189" i="72" a="1"/>
  <c r="M106" i="71" l="1"/>
  <c r="N106" i="71" s="1"/>
  <c r="K106" i="71" s="1"/>
  <c r="L107" i="71" s="1"/>
  <c r="U189" i="72"/>
  <c r="V189" i="72" s="1"/>
  <c r="S189" i="72" s="1"/>
  <c r="H208" i="72"/>
  <c r="I208" i="72" s="1"/>
  <c r="F208" i="72" s="1"/>
  <c r="G209" i="72" s="1"/>
  <c r="H209" i="72" a="1"/>
  <c r="M107" i="71" a="1"/>
  <c r="M107" i="71" l="1"/>
  <c r="N107" i="71" s="1"/>
  <c r="K107" i="71" s="1"/>
  <c r="L108" i="71" s="1"/>
  <c r="H209" i="72"/>
  <c r="I209" i="72" s="1"/>
  <c r="F209" i="72" s="1"/>
  <c r="T190" i="72"/>
  <c r="M108" i="71" a="1"/>
  <c r="U190" i="72" a="1"/>
  <c r="M108" i="71" l="1"/>
  <c r="N108" i="71" s="1"/>
  <c r="K108" i="71" s="1"/>
  <c r="L109" i="71" s="1"/>
  <c r="U190" i="72"/>
  <c r="V190" i="72" s="1"/>
  <c r="S190" i="72" s="1"/>
  <c r="G210" i="72"/>
  <c r="H210" i="72" a="1"/>
  <c r="M109" i="71" a="1"/>
  <c r="H210" i="72" l="1"/>
  <c r="I210" i="72" s="1"/>
  <c r="F210" i="72" s="1"/>
  <c r="M109" i="71"/>
  <c r="N109" i="71" s="1"/>
  <c r="K109" i="71" s="1"/>
  <c r="L110" i="71" s="1"/>
  <c r="T191" i="72"/>
  <c r="U191" i="72" a="1"/>
  <c r="M110" i="71" a="1"/>
  <c r="M110" i="71" l="1"/>
  <c r="N110" i="71" s="1"/>
  <c r="K110" i="71" s="1"/>
  <c r="L111" i="71" s="1"/>
  <c r="U191" i="72"/>
  <c r="V191" i="72" s="1"/>
  <c r="S191" i="72" s="1"/>
  <c r="G211" i="72"/>
  <c r="H211" i="72" a="1"/>
  <c r="M111" i="71" a="1"/>
  <c r="M111" i="71" l="1"/>
  <c r="N111" i="71" s="1"/>
  <c r="K111" i="71" s="1"/>
  <c r="L112" i="71" s="1"/>
  <c r="H211" i="72"/>
  <c r="I211" i="72" s="1"/>
  <c r="F211" i="72" s="1"/>
  <c r="T192" i="72"/>
  <c r="M112" i="71" a="1"/>
  <c r="U192" i="72" a="1"/>
  <c r="M112" i="71" l="1"/>
  <c r="N112" i="71" s="1"/>
  <c r="K112" i="71" s="1"/>
  <c r="L113" i="71" s="1"/>
  <c r="U192" i="72"/>
  <c r="V192" i="72" s="1"/>
  <c r="S192" i="72" s="1"/>
  <c r="G212" i="72"/>
  <c r="H212" i="72" a="1"/>
  <c r="M113" i="71" a="1"/>
  <c r="H212" i="72" l="1"/>
  <c r="I212" i="72" s="1"/>
  <c r="F212" i="72" s="1"/>
  <c r="M113" i="71"/>
  <c r="N113" i="71" s="1"/>
  <c r="K113" i="71" s="1"/>
  <c r="L114" i="71" s="1"/>
  <c r="T193" i="72"/>
  <c r="M114" i="71" a="1"/>
  <c r="U193" i="72" a="1"/>
  <c r="M114" i="71" l="1"/>
  <c r="N114" i="71" s="1"/>
  <c r="K114" i="71" s="1"/>
  <c r="L115" i="71" s="1"/>
  <c r="U193" i="72"/>
  <c r="V193" i="72" s="1"/>
  <c r="S193" i="72" s="1"/>
  <c r="G213" i="72"/>
  <c r="M115" i="71" a="1"/>
  <c r="H213" i="72" a="1"/>
  <c r="M115" i="71" l="1"/>
  <c r="N115" i="71" s="1"/>
  <c r="K115" i="71" s="1"/>
  <c r="L116" i="71" s="1"/>
  <c r="H213" i="72"/>
  <c r="I213" i="72" s="1"/>
  <c r="F213" i="72" s="1"/>
  <c r="T194" i="72"/>
  <c r="M116" i="71" a="1"/>
  <c r="U194" i="72" a="1"/>
  <c r="M116" i="71" l="1"/>
  <c r="N116" i="71" s="1"/>
  <c r="K116" i="71" s="1"/>
  <c r="L117" i="71" s="1"/>
  <c r="U194" i="72"/>
  <c r="V194" i="72" s="1"/>
  <c r="S194" i="72" s="1"/>
  <c r="G214" i="72"/>
  <c r="M117" i="71" a="1"/>
  <c r="H214" i="72" a="1"/>
  <c r="M117" i="71" l="1"/>
  <c r="N117" i="71" s="1"/>
  <c r="K117" i="71" s="1"/>
  <c r="L118" i="71" s="1"/>
  <c r="H214" i="72"/>
  <c r="I214" i="72" s="1"/>
  <c r="F214" i="72" s="1"/>
  <c r="G215" i="72" s="1"/>
  <c r="T195" i="72"/>
  <c r="M118" i="71" a="1"/>
  <c r="U195" i="72" a="1"/>
  <c r="H215" i="72" a="1"/>
  <c r="H215" i="72" l="1"/>
  <c r="I215" i="72" s="1"/>
  <c r="F215" i="72" s="1"/>
  <c r="U195" i="72"/>
  <c r="V195" i="72" s="1"/>
  <c r="S195" i="72" s="1"/>
  <c r="M118" i="71"/>
  <c r="N118" i="71" s="1"/>
  <c r="K118" i="71" s="1"/>
  <c r="L119" i="71" s="1"/>
  <c r="M119" i="71" a="1"/>
  <c r="M119" i="71" l="1"/>
  <c r="N119" i="71" s="1"/>
  <c r="K119" i="71" s="1"/>
  <c r="L120" i="71" s="1"/>
  <c r="G216" i="72"/>
  <c r="T196" i="72"/>
  <c r="H216" i="72" a="1"/>
  <c r="M120" i="71" a="1"/>
  <c r="U196" i="72" a="1"/>
  <c r="M120" i="71" l="1"/>
  <c r="N120" i="71" s="1"/>
  <c r="K120" i="71" s="1"/>
  <c r="L121" i="71" s="1"/>
  <c r="U196" i="72"/>
  <c r="V196" i="72" s="1"/>
  <c r="S196" i="72" s="1"/>
  <c r="H216" i="72"/>
  <c r="I216" i="72" s="1"/>
  <c r="F216" i="72" s="1"/>
  <c r="M121" i="71" a="1"/>
  <c r="M121" i="71" l="1"/>
  <c r="N121" i="71" s="1"/>
  <c r="K121" i="71" s="1"/>
  <c r="L122" i="71" s="1"/>
  <c r="G217" i="72"/>
  <c r="T197" i="72"/>
  <c r="M122" i="71" a="1"/>
  <c r="U197" i="72" a="1"/>
  <c r="H217" i="72" a="1"/>
  <c r="M122" i="71" l="1"/>
  <c r="N122" i="71" s="1"/>
  <c r="K122" i="71" s="1"/>
  <c r="L123" i="71" s="1"/>
  <c r="U197" i="72"/>
  <c r="V197" i="72" s="1"/>
  <c r="S197" i="72" s="1"/>
  <c r="H217" i="72"/>
  <c r="I217" i="72" s="1"/>
  <c r="F217" i="72" s="1"/>
  <c r="M123" i="71" a="1"/>
  <c r="M123" i="71" l="1"/>
  <c r="N123" i="71" s="1"/>
  <c r="K123" i="71" s="1"/>
  <c r="L124" i="71" s="1"/>
  <c r="T198" i="72"/>
  <c r="G218" i="72"/>
  <c r="M124" i="71" a="1"/>
  <c r="H218" i="72" a="1"/>
  <c r="U198" i="72" a="1"/>
  <c r="M124" i="71" l="1"/>
  <c r="N124" i="71" s="1"/>
  <c r="K124" i="71" s="1"/>
  <c r="L125" i="71" s="1"/>
  <c r="H218" i="72"/>
  <c r="I218" i="72" s="1"/>
  <c r="F218" i="72" s="1"/>
  <c r="U198" i="72"/>
  <c r="V198" i="72" s="1"/>
  <c r="S198" i="72" s="1"/>
  <c r="M125" i="71" a="1"/>
  <c r="M125" i="71" l="1"/>
  <c r="N125" i="71" s="1"/>
  <c r="K125" i="71" s="1"/>
  <c r="L126" i="71" s="1"/>
  <c r="T199" i="72"/>
  <c r="G219" i="72"/>
  <c r="U199" i="72" a="1"/>
  <c r="H219" i="72" a="1"/>
  <c r="M126" i="71" a="1"/>
  <c r="M126" i="71" l="1"/>
  <c r="N126" i="71" s="1"/>
  <c r="K126" i="71" s="1"/>
  <c r="L127" i="71" s="1"/>
  <c r="H219" i="72"/>
  <c r="I219" i="72" s="1"/>
  <c r="F219" i="72" s="1"/>
  <c r="U199" i="72"/>
  <c r="V199" i="72" s="1"/>
  <c r="S199" i="72" s="1"/>
  <c r="M127" i="71" a="1"/>
  <c r="M127" i="71" l="1"/>
  <c r="N127" i="71" s="1"/>
  <c r="K127" i="71" s="1"/>
  <c r="L128" i="71" s="1"/>
  <c r="T200" i="72"/>
  <c r="G220" i="72"/>
  <c r="M128" i="71" a="1"/>
  <c r="H220" i="72" a="1"/>
  <c r="U200" i="72" a="1"/>
  <c r="M128" i="71" l="1"/>
  <c r="N128" i="71" s="1"/>
  <c r="K128" i="71" s="1"/>
  <c r="L129" i="71" s="1"/>
  <c r="H220" i="72"/>
  <c r="I220" i="72" s="1"/>
  <c r="F220" i="72" s="1"/>
  <c r="G221" i="72" s="1"/>
  <c r="U200" i="72"/>
  <c r="V200" i="72" s="1"/>
  <c r="S200" i="72" s="1"/>
  <c r="M129" i="71" a="1"/>
  <c r="H221" i="72" a="1"/>
  <c r="M129" i="71" l="1"/>
  <c r="N129" i="71" s="1"/>
  <c r="K129" i="71" s="1"/>
  <c r="L130" i="71" s="1"/>
  <c r="H221" i="72"/>
  <c r="I221" i="72" s="1"/>
  <c r="F221" i="72" s="1"/>
  <c r="T201" i="72"/>
  <c r="M130" i="71" a="1"/>
  <c r="U201" i="72" a="1"/>
  <c r="M130" i="71" l="1"/>
  <c r="N130" i="71" s="1"/>
  <c r="K130" i="71" s="1"/>
  <c r="L131" i="71" s="1"/>
  <c r="N99" i="69"/>
  <c r="K99" i="69" s="1"/>
  <c r="U201" i="72"/>
  <c r="V201" i="72" s="1"/>
  <c r="S201" i="72" s="1"/>
  <c r="G222" i="72"/>
  <c r="H222" i="72" a="1"/>
  <c r="M131" i="71" a="1"/>
  <c r="M131" i="71" l="1"/>
  <c r="N131" i="71" s="1"/>
  <c r="K131" i="71" s="1"/>
  <c r="L132" i="71" s="1"/>
  <c r="H222" i="72"/>
  <c r="I222" i="72" s="1"/>
  <c r="F222" i="72" s="1"/>
  <c r="T202" i="72"/>
  <c r="L100" i="69"/>
  <c r="M100" i="69" a="1"/>
  <c r="U202" i="72" a="1"/>
  <c r="M132" i="71" a="1"/>
  <c r="M132" i="71" l="1"/>
  <c r="N132" i="71" s="1"/>
  <c r="K132" i="71" s="1"/>
  <c r="L133" i="71" s="1"/>
  <c r="M100" i="69"/>
  <c r="N100" i="69" s="1"/>
  <c r="K100" i="69" s="1"/>
  <c r="U202" i="72"/>
  <c r="V202" i="72" s="1"/>
  <c r="S202" i="72" s="1"/>
  <c r="G223" i="72"/>
  <c r="H223" i="72" a="1"/>
  <c r="M133" i="71" a="1"/>
  <c r="M133" i="71" l="1"/>
  <c r="N133" i="71" s="1"/>
  <c r="K133" i="71" s="1"/>
  <c r="L134" i="71" s="1"/>
  <c r="H223" i="72"/>
  <c r="I223" i="72" s="1"/>
  <c r="F223" i="72" s="1"/>
  <c r="L101" i="69"/>
  <c r="T203" i="72"/>
  <c r="U203" i="72" a="1"/>
  <c r="M101" i="69" a="1"/>
  <c r="M134" i="71" a="1"/>
  <c r="M134" i="71" l="1"/>
  <c r="N134" i="71" s="1"/>
  <c r="K134" i="71" s="1"/>
  <c r="L135" i="71" s="1"/>
  <c r="U203" i="72"/>
  <c r="V203" i="72" s="1"/>
  <c r="S203" i="72" s="1"/>
  <c r="M101" i="69"/>
  <c r="N101" i="69" s="1"/>
  <c r="K101" i="69" s="1"/>
  <c r="G224" i="72"/>
  <c r="H224" i="72" a="1"/>
  <c r="M135" i="71" a="1"/>
  <c r="M135" i="71" l="1"/>
  <c r="N135" i="71" s="1"/>
  <c r="K135" i="71" s="1"/>
  <c r="L136" i="71" s="1"/>
  <c r="H224" i="72"/>
  <c r="I224" i="72" s="1"/>
  <c r="F224" i="72" s="1"/>
  <c r="L102" i="69"/>
  <c r="T204" i="72"/>
  <c r="U204" i="72" a="1"/>
  <c r="M136" i="71" a="1"/>
  <c r="M102" i="69" a="1"/>
  <c r="M136" i="71" l="1"/>
  <c r="N136" i="71" s="1"/>
  <c r="K136" i="71" s="1"/>
  <c r="L137" i="71" s="1"/>
  <c r="U204" i="72"/>
  <c r="V204" i="72" s="1"/>
  <c r="S204" i="72" s="1"/>
  <c r="M102" i="69"/>
  <c r="N102" i="69" s="1"/>
  <c r="K102" i="69" s="1"/>
  <c r="G225" i="72"/>
  <c r="H225" i="72" a="1"/>
  <c r="M137" i="71" a="1"/>
  <c r="M137" i="71" l="1"/>
  <c r="N137" i="71" s="1"/>
  <c r="K137" i="71" s="1"/>
  <c r="L138" i="71" s="1"/>
  <c r="H225" i="72"/>
  <c r="I225" i="72" s="1"/>
  <c r="F225" i="72" s="1"/>
  <c r="L103" i="69"/>
  <c r="T205" i="72"/>
  <c r="M138" i="71" a="1"/>
  <c r="M103" i="69" a="1"/>
  <c r="U205" i="72" a="1"/>
  <c r="M138" i="71" l="1"/>
  <c r="N138" i="71" s="1"/>
  <c r="K138" i="71" s="1"/>
  <c r="L139" i="71" s="1"/>
  <c r="U205" i="72"/>
  <c r="V205" i="72" s="1"/>
  <c r="S205" i="72" s="1"/>
  <c r="M103" i="69"/>
  <c r="N103" i="69" s="1"/>
  <c r="K103" i="69" s="1"/>
  <c r="G226" i="72"/>
  <c r="H226" i="72" a="1"/>
  <c r="M139" i="71" a="1"/>
  <c r="M139" i="71" l="1"/>
  <c r="N139" i="71" s="1"/>
  <c r="K139" i="71" s="1"/>
  <c r="L140" i="71" s="1"/>
  <c r="H226" i="72"/>
  <c r="I226" i="72" s="1"/>
  <c r="F226" i="72" s="1"/>
  <c r="G227" i="72" s="1"/>
  <c r="L104" i="69"/>
  <c r="T206" i="72"/>
  <c r="H227" i="72" a="1"/>
  <c r="M140" i="71" a="1"/>
  <c r="U206" i="72" a="1"/>
  <c r="M104" i="69" a="1"/>
  <c r="M140" i="71" l="1"/>
  <c r="N140" i="71" s="1"/>
  <c r="K140" i="71" s="1"/>
  <c r="L141" i="71" s="1"/>
  <c r="U206" i="72"/>
  <c r="V206" i="72" s="1"/>
  <c r="S206" i="72" s="1"/>
  <c r="M104" i="69"/>
  <c r="N104" i="69" s="1"/>
  <c r="K104" i="69" s="1"/>
  <c r="H227" i="72"/>
  <c r="I227" i="72" s="1"/>
  <c r="F227" i="72" s="1"/>
  <c r="M141" i="71" a="1"/>
  <c r="M141" i="71" l="1"/>
  <c r="N141" i="71" s="1"/>
  <c r="K141" i="71" s="1"/>
  <c r="L142" i="71" s="1"/>
  <c r="L105" i="69"/>
  <c r="G228" i="72"/>
  <c r="T207" i="72"/>
  <c r="U207" i="72" a="1"/>
  <c r="M142" i="71" a="1"/>
  <c r="H228" i="72" a="1"/>
  <c r="M105" i="69" a="1"/>
  <c r="M142" i="71" l="1"/>
  <c r="N142" i="71" s="1"/>
  <c r="K142" i="71" s="1"/>
  <c r="L143" i="71" s="1"/>
  <c r="H228" i="72"/>
  <c r="I228" i="72" s="1"/>
  <c r="F228" i="72" s="1"/>
  <c r="M105" i="69"/>
  <c r="N105" i="69" s="1"/>
  <c r="K105" i="69" s="1"/>
  <c r="U207" i="72"/>
  <c r="V207" i="72" s="1"/>
  <c r="S207" i="72" s="1"/>
  <c r="M143" i="71" a="1"/>
  <c r="M143" i="71" l="1"/>
  <c r="N143" i="71" s="1"/>
  <c r="K143" i="71" s="1"/>
  <c r="L144" i="71" s="1"/>
  <c r="L106" i="69"/>
  <c r="T208" i="72"/>
  <c r="G229" i="72"/>
  <c r="M144" i="71" a="1"/>
  <c r="M106" i="69" a="1"/>
  <c r="U208" i="72" a="1"/>
  <c r="H229" i="72" a="1"/>
  <c r="M144" i="71" l="1"/>
  <c r="N144" i="71" s="1"/>
  <c r="K144" i="71" s="1"/>
  <c r="L145" i="71" s="1"/>
  <c r="M106" i="69"/>
  <c r="N106" i="69" s="1"/>
  <c r="K106" i="69" s="1"/>
  <c r="U208" i="72"/>
  <c r="V208" i="72" s="1"/>
  <c r="S208" i="72" s="1"/>
  <c r="H229" i="72"/>
  <c r="I229" i="72" s="1"/>
  <c r="F229" i="72" s="1"/>
  <c r="M145" i="71" a="1"/>
  <c r="M145" i="71" l="1"/>
  <c r="N145" i="71" s="1"/>
  <c r="K145" i="71" s="1"/>
  <c r="L146" i="71" s="1"/>
  <c r="L107" i="69"/>
  <c r="G230" i="72"/>
  <c r="T209" i="72"/>
  <c r="M146" i="71" a="1"/>
  <c r="M107" i="69" a="1"/>
  <c r="H230" i="72" a="1"/>
  <c r="U209" i="72" a="1"/>
  <c r="U209" i="72" l="1"/>
  <c r="V209" i="72" s="1"/>
  <c r="S209" i="72" s="1"/>
  <c r="H230" i="72"/>
  <c r="I230" i="72" s="1"/>
  <c r="F230" i="72" s="1"/>
  <c r="G231" i="72" s="1"/>
  <c r="M107" i="69"/>
  <c r="N107" i="69" s="1"/>
  <c r="K107" i="69" s="1"/>
  <c r="M146" i="71"/>
  <c r="N146" i="71" s="1"/>
  <c r="K146" i="71" s="1"/>
  <c r="L147" i="71" s="1"/>
  <c r="M147" i="71" a="1"/>
  <c r="M147" i="71" l="1"/>
  <c r="N147" i="71" s="1"/>
  <c r="K147" i="71" s="1"/>
  <c r="L148" i="71" s="1"/>
  <c r="L108" i="69"/>
  <c r="G14" i="72"/>
  <c r="D39" i="27" s="1"/>
  <c r="E39" i="27" s="1"/>
  <c r="T210" i="72"/>
  <c r="H231" i="72" a="1"/>
  <c r="M148" i="71" a="1"/>
  <c r="M108" i="69" a="1"/>
  <c r="U210" i="72" a="1"/>
  <c r="M148" i="71" l="1"/>
  <c r="N148" i="71" s="1"/>
  <c r="K148" i="71" s="1"/>
  <c r="L149" i="71" s="1"/>
  <c r="M108" i="69"/>
  <c r="N108" i="69" s="1"/>
  <c r="K108" i="69" s="1"/>
  <c r="H231" i="72"/>
  <c r="I231" i="72" s="1"/>
  <c r="F231" i="72" s="1"/>
  <c r="U210" i="72"/>
  <c r="V210" i="72" s="1"/>
  <c r="S210" i="72" s="1"/>
  <c r="M149" i="71" a="1"/>
  <c r="M149" i="71" l="1"/>
  <c r="N149" i="71" s="1"/>
  <c r="K149" i="71" s="1"/>
  <c r="L150" i="71" s="1"/>
  <c r="L109" i="69"/>
  <c r="T211" i="72"/>
  <c r="U211" i="72" a="1"/>
  <c r="M109" i="69" a="1"/>
  <c r="M150" i="71" a="1"/>
  <c r="M109" i="69" l="1"/>
  <c r="N109" i="69" s="1"/>
  <c r="K109" i="69" s="1"/>
  <c r="U211" i="72"/>
  <c r="V211" i="72" s="1"/>
  <c r="S211" i="72" s="1"/>
  <c r="M150" i="71"/>
  <c r="N150" i="71" s="1"/>
  <c r="K150" i="71" s="1"/>
  <c r="L151" i="71" s="1"/>
  <c r="M151" i="71" a="1"/>
  <c r="M151" i="71" l="1"/>
  <c r="N151" i="71" s="1"/>
  <c r="K151" i="71" s="1"/>
  <c r="L152" i="71" s="1"/>
  <c r="L110" i="69"/>
  <c r="T212" i="72"/>
  <c r="M110" i="69" a="1"/>
  <c r="M152" i="71" a="1"/>
  <c r="U212" i="72" a="1"/>
  <c r="U212" i="72" l="1"/>
  <c r="V212" i="72" s="1"/>
  <c r="S212" i="72" s="1"/>
  <c r="M110" i="69"/>
  <c r="N110" i="69" s="1"/>
  <c r="K110" i="69" s="1"/>
  <c r="M152" i="71"/>
  <c r="N152" i="71" s="1"/>
  <c r="K152" i="71" s="1"/>
  <c r="L153" i="71" s="1"/>
  <c r="M153" i="71" a="1"/>
  <c r="M153" i="71" l="1"/>
  <c r="N153" i="71" s="1"/>
  <c r="K153" i="71" s="1"/>
  <c r="L154" i="71" s="1"/>
  <c r="L111" i="69"/>
  <c r="T213" i="72"/>
  <c r="M154" i="71" a="1"/>
  <c r="U213" i="72" a="1"/>
  <c r="M111" i="69" a="1"/>
  <c r="M111" i="69" l="1"/>
  <c r="N111" i="69" s="1"/>
  <c r="K111" i="69" s="1"/>
  <c r="U213" i="72"/>
  <c r="V213" i="72" s="1"/>
  <c r="S213" i="72" s="1"/>
  <c r="M154" i="71"/>
  <c r="N154" i="71" s="1"/>
  <c r="K154" i="71" s="1"/>
  <c r="L155" i="71" s="1"/>
  <c r="M155" i="71" a="1"/>
  <c r="M155" i="71" l="1"/>
  <c r="N155" i="71" s="1"/>
  <c r="K155" i="71" s="1"/>
  <c r="L156" i="71" s="1"/>
  <c r="T214" i="72"/>
  <c r="L112" i="69"/>
  <c r="M156" i="71" a="1"/>
  <c r="M112" i="69" a="1"/>
  <c r="U214" i="72" a="1"/>
  <c r="M156" i="71" l="1"/>
  <c r="N156" i="71" s="1"/>
  <c r="K156" i="71" s="1"/>
  <c r="L157" i="71" s="1"/>
  <c r="U214" i="72"/>
  <c r="V214" i="72" s="1"/>
  <c r="S214" i="72" s="1"/>
  <c r="M112" i="69"/>
  <c r="N112" i="69" s="1"/>
  <c r="K112" i="69" s="1"/>
  <c r="M157" i="71" a="1"/>
  <c r="M157" i="71" l="1"/>
  <c r="N157" i="71" s="1"/>
  <c r="K157" i="71" s="1"/>
  <c r="L158" i="71" s="1"/>
  <c r="L113" i="69"/>
  <c r="T215" i="72"/>
  <c r="M158" i="71" a="1"/>
  <c r="U215" i="72" a="1"/>
  <c r="M113" i="69" a="1"/>
  <c r="M158" i="71" l="1"/>
  <c r="N158" i="71" s="1"/>
  <c r="K158" i="71" s="1"/>
  <c r="L159" i="71" s="1"/>
  <c r="U215" i="72"/>
  <c r="V215" i="72" s="1"/>
  <c r="S215" i="72" s="1"/>
  <c r="M113" i="69"/>
  <c r="N113" i="69" s="1"/>
  <c r="K113" i="69" s="1"/>
  <c r="M159" i="71" a="1"/>
  <c r="M159" i="71" l="1"/>
  <c r="N159" i="71" s="1"/>
  <c r="K159" i="71" s="1"/>
  <c r="L160" i="71" s="1"/>
  <c r="L114" i="69"/>
  <c r="T216" i="72"/>
  <c r="M160" i="71" a="1"/>
  <c r="M114" i="69" a="1"/>
  <c r="U216" i="72" a="1"/>
  <c r="M160" i="71" l="1"/>
  <c r="N160" i="71" s="1"/>
  <c r="K160" i="71" s="1"/>
  <c r="L161" i="71" s="1"/>
  <c r="M114" i="69"/>
  <c r="N114" i="69" s="1"/>
  <c r="K114" i="69" s="1"/>
  <c r="U216" i="72"/>
  <c r="V216" i="72" s="1"/>
  <c r="S216" i="72" s="1"/>
  <c r="T217" i="72" s="1"/>
  <c r="M161" i="71" a="1"/>
  <c r="U217" i="72" a="1"/>
  <c r="M161" i="71" l="1"/>
  <c r="N161" i="71" s="1"/>
  <c r="K161" i="71" s="1"/>
  <c r="L162" i="71" s="1"/>
  <c r="U217" i="72"/>
  <c r="V217" i="72" s="1"/>
  <c r="S217" i="72" s="1"/>
  <c r="L115" i="69"/>
  <c r="M115" i="69" a="1"/>
  <c r="M162" i="71" a="1"/>
  <c r="M115" i="69" l="1"/>
  <c r="N115" i="69" s="1"/>
  <c r="K115" i="69" s="1"/>
  <c r="M162" i="71"/>
  <c r="N162" i="71" s="1"/>
  <c r="K162" i="71" s="1"/>
  <c r="L163" i="71" s="1"/>
  <c r="T218" i="72"/>
  <c r="M163" i="71" a="1"/>
  <c r="U218" i="72" a="1"/>
  <c r="M163" i="71" l="1"/>
  <c r="N163" i="71" s="1"/>
  <c r="K163" i="71" s="1"/>
  <c r="L164" i="71" s="1"/>
  <c r="U218" i="72"/>
  <c r="V218" i="72" s="1"/>
  <c r="S218" i="72" s="1"/>
  <c r="L116" i="69"/>
  <c r="M164" i="71" a="1"/>
  <c r="M116" i="69" a="1"/>
  <c r="M164" i="71" l="1"/>
  <c r="N164" i="71" s="1"/>
  <c r="K164" i="71" s="1"/>
  <c r="L165" i="71" s="1"/>
  <c r="M116" i="69"/>
  <c r="N116" i="69" s="1"/>
  <c r="K116" i="69" s="1"/>
  <c r="T219" i="72"/>
  <c r="U219" i="72" a="1"/>
  <c r="M165" i="71" a="1"/>
  <c r="M165" i="71" l="1"/>
  <c r="N165" i="71" s="1"/>
  <c r="K165" i="71" s="1"/>
  <c r="L166" i="71" s="1"/>
  <c r="U219" i="72"/>
  <c r="V219" i="72" s="1"/>
  <c r="S219" i="72" s="1"/>
  <c r="L117" i="69"/>
  <c r="M166" i="71" a="1"/>
  <c r="M117" i="69" a="1"/>
  <c r="M166" i="71" l="1"/>
  <c r="N166" i="71" s="1"/>
  <c r="K166" i="71" s="1"/>
  <c r="L167" i="71" s="1"/>
  <c r="M117" i="69"/>
  <c r="N117" i="69" s="1"/>
  <c r="K117" i="69" s="1"/>
  <c r="T220" i="72"/>
  <c r="M167" i="71" a="1"/>
  <c r="U220" i="72" a="1"/>
  <c r="M167" i="71" l="1"/>
  <c r="N167" i="71" s="1"/>
  <c r="K167" i="71" s="1"/>
  <c r="L168" i="71" s="1"/>
  <c r="U220" i="72"/>
  <c r="V220" i="72" s="1"/>
  <c r="S220" i="72" s="1"/>
  <c r="L118" i="69"/>
  <c r="M168" i="71" a="1"/>
  <c r="M118" i="69" a="1"/>
  <c r="M168" i="71" l="1"/>
  <c r="N168" i="71" s="1"/>
  <c r="K168" i="71" s="1"/>
  <c r="L169" i="71" s="1"/>
  <c r="M118" i="69"/>
  <c r="N118" i="69" s="1"/>
  <c r="K118" i="69" s="1"/>
  <c r="T221" i="72"/>
  <c r="M169" i="71" a="1"/>
  <c r="U221" i="72" a="1"/>
  <c r="U221" i="72" l="1"/>
  <c r="V221" i="72" s="1"/>
  <c r="S221" i="72" s="1"/>
  <c r="T222" i="72" s="1"/>
  <c r="M169" i="71"/>
  <c r="N169" i="71" s="1"/>
  <c r="K169" i="71" s="1"/>
  <c r="K15" i="71" s="1"/>
  <c r="J159" i="27" s="1"/>
  <c r="L119" i="69"/>
  <c r="U222" i="72" a="1"/>
  <c r="M119" i="69" a="1"/>
  <c r="M119" i="69" l="1"/>
  <c r="N119" i="69" s="1"/>
  <c r="K119" i="69" s="1"/>
  <c r="U222" i="72"/>
  <c r="V222" i="72" s="1"/>
  <c r="S222" i="72" s="1"/>
  <c r="L120" i="69" l="1"/>
  <c r="T223" i="72"/>
  <c r="M120" i="69" a="1"/>
  <c r="U223" i="72" a="1"/>
  <c r="U223" i="72" l="1"/>
  <c r="V223" i="72" s="1"/>
  <c r="S223" i="72" s="1"/>
  <c r="T224" i="72" s="1"/>
  <c r="M120" i="69"/>
  <c r="N120" i="69" s="1"/>
  <c r="K120" i="69" s="1"/>
  <c r="U224" i="72" a="1"/>
  <c r="U224" i="72" l="1"/>
  <c r="V224" i="72" s="1"/>
  <c r="S224" i="72" s="1"/>
  <c r="L121" i="69"/>
  <c r="M121" i="69" a="1"/>
  <c r="M121" i="69" l="1"/>
  <c r="N121" i="69" s="1"/>
  <c r="K121" i="69" s="1"/>
  <c r="T225" i="72"/>
  <c r="U225" i="72" a="1"/>
  <c r="U225" i="72" l="1"/>
  <c r="V225" i="72" s="1"/>
  <c r="S225" i="72" s="1"/>
  <c r="T226" i="72" s="1"/>
  <c r="L122" i="69"/>
  <c r="M122" i="69" a="1"/>
  <c r="U226" i="72" a="1"/>
  <c r="M122" i="69" l="1"/>
  <c r="N122" i="69" s="1"/>
  <c r="K122" i="69" s="1"/>
  <c r="U226" i="72"/>
  <c r="V226" i="72" s="1"/>
  <c r="S226" i="72" s="1"/>
  <c r="L123" i="69" l="1"/>
  <c r="T227" i="72"/>
  <c r="U227" i="72" a="1"/>
  <c r="M123" i="69" a="1"/>
  <c r="U227" i="72" l="1"/>
  <c r="V227" i="72" s="1"/>
  <c r="S227" i="72" s="1"/>
  <c r="T228" i="72" s="1"/>
  <c r="M123" i="69"/>
  <c r="N123" i="69" s="1"/>
  <c r="K123" i="69" s="1"/>
  <c r="U228" i="72" a="1"/>
  <c r="U228" i="72" l="1"/>
  <c r="V228" i="72" s="1"/>
  <c r="S228" i="72" s="1"/>
  <c r="L124" i="69"/>
  <c r="M124" i="69" a="1"/>
  <c r="M124" i="69" l="1"/>
  <c r="N124" i="69" s="1"/>
  <c r="K124" i="69" s="1"/>
  <c r="T229" i="72"/>
  <c r="U229" i="72" a="1"/>
  <c r="U229" i="72" l="1"/>
  <c r="V229" i="72" s="1"/>
  <c r="S229" i="72" s="1"/>
  <c r="T230" i="72" s="1"/>
  <c r="L125" i="69"/>
  <c r="U230" i="72" a="1"/>
  <c r="M125" i="69" a="1"/>
  <c r="M125" i="69" l="1"/>
  <c r="N125" i="69" s="1"/>
  <c r="K125" i="69" s="1"/>
  <c r="U230" i="72"/>
  <c r="V230" i="72" s="1"/>
  <c r="S230" i="72" s="1"/>
  <c r="T231" i="72" s="1"/>
  <c r="L126" i="69" l="1"/>
  <c r="T14" i="72"/>
  <c r="S14" i="72" s="1"/>
  <c r="I157" i="27" s="1"/>
  <c r="U231" i="72" a="1"/>
  <c r="M126" i="69" a="1"/>
  <c r="U231" i="72" l="1"/>
  <c r="V231" i="72" s="1"/>
  <c r="S231" i="72" s="1"/>
  <c r="M126" i="69"/>
  <c r="N126" i="69" s="1"/>
  <c r="K126" i="69" s="1"/>
  <c r="L127" i="69" l="1"/>
  <c r="M127" i="69" a="1"/>
  <c r="M127" i="69" l="1"/>
  <c r="N127" i="69" s="1"/>
  <c r="K127" i="69" s="1"/>
  <c r="L128" i="69" l="1"/>
  <c r="M128" i="69" a="1"/>
  <c r="M128" i="69" l="1"/>
  <c r="N128" i="69" s="1"/>
  <c r="K128" i="69" s="1"/>
  <c r="L129" i="69" l="1"/>
  <c r="M129" i="69" a="1"/>
  <c r="M129" i="69" l="1"/>
  <c r="N129" i="69" s="1"/>
  <c r="K129" i="69" s="1"/>
  <c r="L130" i="69" l="1"/>
  <c r="M130" i="69" a="1"/>
  <c r="M130" i="69" l="1"/>
  <c r="N130" i="69" s="1"/>
  <c r="K130" i="69" s="1"/>
  <c r="L131" i="69" l="1"/>
  <c r="M131" i="69" a="1"/>
  <c r="M131" i="69" l="1"/>
  <c r="N131" i="69" s="1"/>
  <c r="K131" i="69" s="1"/>
  <c r="L132" i="69" l="1"/>
  <c r="M132" i="69" a="1"/>
  <c r="M132" i="69" l="1"/>
  <c r="N132" i="69" s="1"/>
  <c r="K132" i="69" s="1"/>
  <c r="L133" i="69" l="1"/>
  <c r="M133" i="69" a="1"/>
  <c r="M133" i="69" l="1"/>
  <c r="N133" i="69" s="1"/>
  <c r="K133" i="69" s="1"/>
  <c r="L134" i="69" l="1"/>
  <c r="M134" i="69" a="1"/>
  <c r="M134" i="69" l="1"/>
  <c r="N134" i="69" s="1"/>
  <c r="K134" i="69" s="1"/>
  <c r="L135" i="69" l="1"/>
  <c r="M135" i="69" a="1"/>
  <c r="M135" i="69" l="1"/>
  <c r="N135" i="69" s="1"/>
  <c r="K135" i="69" s="1"/>
  <c r="L136" i="69" l="1"/>
  <c r="M136" i="69" a="1"/>
  <c r="M136" i="69" l="1"/>
  <c r="N136" i="69" s="1"/>
  <c r="K136" i="69" s="1"/>
  <c r="L137" i="69" l="1"/>
  <c r="M137" i="69" a="1"/>
  <c r="M137" i="69" l="1"/>
  <c r="N137" i="69" s="1"/>
  <c r="K137" i="69" s="1"/>
  <c r="L138" i="69" s="1"/>
  <c r="M138" i="69" a="1"/>
  <c r="M138" i="69" l="1"/>
  <c r="N138" i="69" s="1"/>
  <c r="K138" i="69" s="1"/>
  <c r="L139" i="69" l="1"/>
  <c r="M139" i="69" a="1"/>
  <c r="M139" i="69" l="1"/>
  <c r="N139" i="69" s="1"/>
  <c r="K139" i="69" s="1"/>
  <c r="L140" i="69" s="1"/>
  <c r="M140" i="69" a="1"/>
  <c r="M140" i="69" l="1"/>
  <c r="N140" i="69" s="1"/>
  <c r="K140" i="69" s="1"/>
  <c r="L141" i="69" l="1"/>
  <c r="M141" i="69" a="1"/>
  <c r="M141" i="69" l="1"/>
  <c r="N141" i="69" s="1"/>
  <c r="K141" i="69" s="1"/>
  <c r="L142" i="69" s="1"/>
  <c r="M142" i="69" a="1"/>
  <c r="M142" i="69" l="1"/>
  <c r="N142" i="69" s="1"/>
  <c r="K142" i="69" s="1"/>
  <c r="L143" i="69" l="1"/>
  <c r="M143" i="69" a="1"/>
  <c r="M143" i="69" l="1"/>
  <c r="N143" i="69" s="1"/>
  <c r="K143" i="69" s="1"/>
  <c r="L144" i="69" s="1"/>
  <c r="M144" i="69" a="1"/>
  <c r="M144" i="69" l="1"/>
  <c r="N144" i="69" s="1"/>
  <c r="K144" i="69" s="1"/>
  <c r="L145" i="69" l="1"/>
  <c r="M145" i="69" a="1"/>
  <c r="M145" i="69" l="1"/>
  <c r="N145" i="69" s="1"/>
  <c r="K145" i="69" s="1"/>
  <c r="L146" i="69" s="1"/>
  <c r="M146" i="69" a="1"/>
  <c r="M146" i="69" l="1"/>
  <c r="N146" i="69" s="1"/>
  <c r="K146" i="69" s="1"/>
  <c r="L147" i="69" l="1"/>
  <c r="M147" i="69" a="1"/>
  <c r="M147" i="69" l="1"/>
  <c r="N147" i="69" s="1"/>
  <c r="K147" i="69" s="1"/>
  <c r="L148" i="69" s="1"/>
  <c r="M148" i="69" a="1"/>
  <c r="M148" i="69" l="1"/>
  <c r="N148" i="69" s="1"/>
  <c r="K148" i="69" s="1"/>
  <c r="L149" i="69" l="1"/>
  <c r="M149" i="69" a="1"/>
  <c r="M149" i="69" l="1"/>
  <c r="N149" i="69" s="1"/>
  <c r="K149" i="69" s="1"/>
  <c r="L150" i="69" s="1"/>
  <c r="M150" i="69" a="1"/>
  <c r="M150" i="69" l="1"/>
  <c r="N150" i="69" s="1"/>
  <c r="K150" i="69" s="1"/>
  <c r="L151" i="69" l="1"/>
  <c r="M151" i="69" a="1"/>
  <c r="M151" i="69" l="1"/>
  <c r="N151" i="69" s="1"/>
  <c r="K151" i="69" s="1"/>
  <c r="L152" i="69" s="1"/>
  <c r="M152" i="69" a="1"/>
  <c r="M152" i="69" l="1"/>
  <c r="N152" i="69" s="1"/>
  <c r="K152" i="69" s="1"/>
  <c r="L153" i="69" l="1"/>
  <c r="M153" i="69" a="1"/>
  <c r="M153" i="69" l="1"/>
  <c r="N153" i="69" s="1"/>
  <c r="K153" i="69" s="1"/>
  <c r="L154" i="69" s="1"/>
  <c r="M154" i="69" a="1"/>
  <c r="M154" i="69" l="1"/>
  <c r="N154" i="69" s="1"/>
  <c r="K154" i="69" s="1"/>
  <c r="L155" i="69" l="1"/>
  <c r="M155" i="69" a="1"/>
  <c r="M155" i="69" l="1"/>
  <c r="N155" i="69" s="1"/>
  <c r="K155" i="69" s="1"/>
  <c r="L156" i="69" s="1"/>
  <c r="M156" i="69" a="1"/>
  <c r="M156" i="69" l="1"/>
  <c r="N156" i="69" s="1"/>
  <c r="K156" i="69" s="1"/>
  <c r="L157" i="69" l="1"/>
  <c r="M157" i="69" a="1"/>
  <c r="M157" i="69" l="1"/>
  <c r="N157" i="69" s="1"/>
  <c r="K157" i="69" s="1"/>
  <c r="L158" i="69" s="1"/>
  <c r="M158" i="69" a="1"/>
  <c r="M158" i="69" l="1"/>
  <c r="N158" i="69" s="1"/>
  <c r="K158" i="69" s="1"/>
  <c r="L159" i="69" l="1"/>
  <c r="M159" i="69" a="1"/>
  <c r="M159" i="69" l="1"/>
  <c r="N159" i="69" s="1"/>
  <c r="K159" i="69" s="1"/>
  <c r="L160" i="69" s="1"/>
  <c r="M160" i="69" a="1"/>
  <c r="M160" i="69" l="1"/>
  <c r="N160" i="69" s="1"/>
  <c r="K160" i="69" s="1"/>
  <c r="L161" i="69" s="1"/>
  <c r="M161" i="69" a="1"/>
  <c r="M161" i="69" l="1"/>
  <c r="N161" i="69" s="1"/>
  <c r="K161" i="69" s="1"/>
  <c r="L162" i="69" s="1"/>
  <c r="M162" i="69" a="1"/>
  <c r="M162" i="69" l="1"/>
  <c r="N162" i="69" s="1"/>
  <c r="K162" i="69" s="1"/>
  <c r="L163" i="69" s="1"/>
  <c r="M163" i="69" a="1"/>
  <c r="M163" i="69" l="1"/>
  <c r="N163" i="69" s="1"/>
  <c r="K163" i="69" s="1"/>
  <c r="L164" i="69" s="1"/>
  <c r="M164" i="69" a="1"/>
  <c r="M164" i="69" l="1"/>
  <c r="N164" i="69" s="1"/>
  <c r="K164" i="69" s="1"/>
  <c r="L165" i="69" s="1"/>
  <c r="M165" i="69" a="1"/>
  <c r="M165" i="69" l="1"/>
  <c r="N165" i="69" s="1"/>
  <c r="K165" i="69" s="1"/>
  <c r="L166" i="69" s="1"/>
  <c r="M166" i="69" a="1"/>
  <c r="M166" i="69" l="1"/>
  <c r="N166" i="69" s="1"/>
  <c r="K166" i="69" s="1"/>
  <c r="L167" i="69" s="1"/>
  <c r="M167" i="69" a="1"/>
  <c r="M167" i="69" l="1"/>
  <c r="N167" i="69" s="1"/>
  <c r="K167" i="69" s="1"/>
  <c r="L168" i="69" s="1"/>
  <c r="M168" i="69" a="1"/>
  <c r="M168" i="69" l="1"/>
  <c r="N168" i="69" s="1"/>
  <c r="K168" i="69" s="1"/>
  <c r="L169" i="69" s="1"/>
  <c r="M169" i="69" a="1"/>
  <c r="M169" i="69" l="1"/>
  <c r="N169" i="69" s="1"/>
  <c r="K169" i="69" s="1"/>
  <c r="L170" i="69" s="1"/>
  <c r="M170" i="69" a="1"/>
  <c r="M170" i="69" l="1"/>
  <c r="N170" i="69" s="1"/>
  <c r="K170" i="69" s="1"/>
  <c r="L171" i="69" s="1"/>
  <c r="M171" i="69" a="1"/>
  <c r="M171" i="69" l="1"/>
  <c r="N171" i="69" s="1"/>
  <c r="K171" i="69" s="1"/>
  <c r="L172" i="69" s="1"/>
  <c r="M172" i="69" a="1"/>
  <c r="M172" i="69" l="1"/>
  <c r="N172" i="69" s="1"/>
  <c r="K172" i="69" s="1"/>
  <c r="L173" i="69" s="1"/>
  <c r="M173" i="69" a="1"/>
  <c r="M173" i="69" l="1"/>
  <c r="N173" i="69" s="1"/>
  <c r="K173" i="69" s="1"/>
  <c r="L174" i="69" s="1"/>
  <c r="M174" i="69" a="1"/>
  <c r="M174" i="69" l="1"/>
  <c r="N174" i="69" s="1"/>
  <c r="K174" i="69" s="1"/>
  <c r="L175" i="69" s="1"/>
  <c r="M175" i="69" a="1"/>
  <c r="M175" i="69" l="1"/>
  <c r="N175" i="69" s="1"/>
  <c r="K175" i="69" s="1"/>
  <c r="L176" i="69" s="1"/>
  <c r="M176" i="69" a="1"/>
  <c r="M176" i="69" l="1"/>
  <c r="N176" i="69" s="1"/>
  <c r="K176" i="69" s="1"/>
  <c r="L177" i="69" s="1"/>
  <c r="M177" i="69" a="1"/>
  <c r="M177" i="69" l="1"/>
  <c r="N177" i="69" s="1"/>
  <c r="K177" i="69" s="1"/>
  <c r="L178" i="69" l="1"/>
  <c r="M178" i="69" a="1"/>
  <c r="M178" i="69" l="1"/>
  <c r="N178" i="69" s="1"/>
  <c r="K178" i="69" s="1"/>
  <c r="L179" i="69" s="1"/>
  <c r="M179" i="69" a="1"/>
  <c r="M179" i="69" l="1"/>
  <c r="N179" i="69" s="1"/>
  <c r="K179" i="69" s="1"/>
  <c r="L180" i="69" s="1"/>
  <c r="M180" i="69" a="1"/>
  <c r="M180" i="69" l="1"/>
  <c r="N180" i="69" s="1"/>
  <c r="K180" i="69" s="1"/>
  <c r="L181" i="69" l="1"/>
  <c r="M181" i="69" a="1"/>
  <c r="M181" i="69" l="1"/>
  <c r="N181" i="69" s="1"/>
  <c r="K181" i="69" s="1"/>
  <c r="L182" i="69" l="1"/>
  <c r="M182" i="69" a="1"/>
  <c r="M182" i="69" l="1"/>
  <c r="N182" i="69" s="1"/>
  <c r="K182" i="69" s="1"/>
  <c r="L183" i="69" l="1"/>
  <c r="M183" i="69" a="1"/>
  <c r="M183" i="69" l="1"/>
  <c r="N183" i="69" s="1"/>
  <c r="K183" i="69" s="1"/>
  <c r="L184" i="69" l="1"/>
  <c r="M184" i="69" a="1"/>
  <c r="M184" i="69" l="1"/>
  <c r="N184" i="69" s="1"/>
  <c r="K184" i="69" s="1"/>
  <c r="L185" i="69" s="1"/>
  <c r="M185" i="69" a="1"/>
  <c r="M185" i="69" l="1"/>
  <c r="N185" i="69" s="1"/>
  <c r="K185" i="69" s="1"/>
  <c r="L186" i="69" l="1"/>
  <c r="N186" i="69"/>
  <c r="K15" i="69"/>
  <c r="J155" i="27" s="1"/>
  <c r="I27" i="33" s="1"/>
  <c r="F27" i="33" s="1"/>
  <c r="G28" i="33" s="1"/>
  <c r="H28" i="33" a="1"/>
  <c r="H28" i="33" l="1"/>
  <c r="I28" i="33" s="1"/>
  <c r="F28" i="33" s="1"/>
  <c r="G29" i="33" s="1"/>
  <c r="H29" i="33" a="1"/>
  <c r="H29" i="33" l="1"/>
  <c r="I29" i="33" s="1"/>
  <c r="F29" i="33" s="1"/>
  <c r="G30" i="33" s="1"/>
  <c r="H30" i="33" a="1"/>
  <c r="H30" i="33" l="1"/>
  <c r="I30" i="33" s="1"/>
  <c r="F30" i="33" s="1"/>
  <c r="G31" i="33" s="1"/>
  <c r="H31" i="33" a="1"/>
  <c r="H31" i="33" l="1"/>
  <c r="I31" i="33" s="1"/>
  <c r="F31" i="33" s="1"/>
  <c r="G32" i="33" s="1"/>
  <c r="H32" i="33" a="1"/>
  <c r="H32" i="33" l="1"/>
  <c r="I32" i="33" s="1"/>
  <c r="F32" i="33" s="1"/>
  <c r="G33" i="33" s="1"/>
  <c r="H33" i="33" a="1"/>
  <c r="H33" i="33" l="1"/>
  <c r="I33" i="33" s="1"/>
  <c r="F33" i="33" s="1"/>
  <c r="G34" i="33" s="1"/>
  <c r="H34" i="33" a="1"/>
  <c r="H34" i="33" l="1"/>
  <c r="I34" i="33" s="1"/>
  <c r="F34" i="33" s="1"/>
  <c r="G35" i="33" s="1"/>
  <c r="H35" i="33" a="1"/>
  <c r="H35" i="33" l="1"/>
  <c r="I35" i="33" s="1"/>
  <c r="F35" i="33" s="1"/>
  <c r="G36" i="33" s="1"/>
  <c r="H36" i="33" a="1"/>
  <c r="H36" i="33" l="1"/>
  <c r="I36" i="33" s="1"/>
  <c r="F36" i="33" s="1"/>
  <c r="G37" i="33" s="1"/>
  <c r="H37" i="33" a="1"/>
  <c r="H37" i="33" l="1"/>
  <c r="I37" i="33" s="1"/>
  <c r="F37" i="33" s="1"/>
  <c r="G38" i="33" s="1"/>
  <c r="H38" i="33" a="1"/>
  <c r="H38" i="33" l="1"/>
  <c r="I38" i="33" s="1"/>
  <c r="F38" i="33" s="1"/>
  <c r="G39" i="33" s="1"/>
  <c r="H39" i="33" a="1"/>
  <c r="H39" i="33" l="1"/>
  <c r="I39" i="33" s="1"/>
  <c r="F39" i="33" s="1"/>
  <c r="G40" i="33" s="1"/>
  <c r="H40" i="33" a="1"/>
  <c r="H40" i="33" l="1"/>
  <c r="I40" i="33" s="1"/>
  <c r="F40" i="33" s="1"/>
  <c r="G41" i="33" s="1"/>
  <c r="H41" i="33" a="1"/>
  <c r="H41" i="33" l="1"/>
  <c r="I41" i="33" s="1"/>
  <c r="F41" i="33" s="1"/>
  <c r="G42" i="33" s="1"/>
  <c r="H42" i="33" a="1"/>
  <c r="H42" i="33" l="1"/>
  <c r="I42" i="33" s="1"/>
  <c r="F42" i="33" s="1"/>
  <c r="G43" i="33" s="1"/>
  <c r="H43" i="33" a="1"/>
  <c r="H43" i="33" l="1"/>
  <c r="I43" i="33" s="1"/>
  <c r="F43" i="33" s="1"/>
  <c r="G44" i="33" s="1"/>
  <c r="H44" i="33" a="1"/>
  <c r="H44" i="33" l="1"/>
  <c r="I44" i="33" s="1"/>
  <c r="F44" i="33" s="1"/>
  <c r="G45" i="33" s="1"/>
  <c r="H45" i="33" a="1"/>
  <c r="H45" i="33" l="1"/>
  <c r="I45" i="33" s="1"/>
  <c r="F45" i="33" s="1"/>
  <c r="G46" i="33" s="1"/>
  <c r="H46" i="33" a="1"/>
  <c r="H46" i="33" l="1"/>
  <c r="I46" i="33" s="1"/>
  <c r="F46" i="33" s="1"/>
  <c r="G47" i="33" s="1"/>
  <c r="H47" i="33" a="1"/>
  <c r="H47" i="33" l="1"/>
  <c r="I47" i="33" s="1"/>
  <c r="F47" i="33" s="1"/>
  <c r="G48" i="33" s="1"/>
  <c r="H48" i="33" a="1"/>
  <c r="H48" i="33" l="1"/>
  <c r="I48" i="33" s="1"/>
  <c r="F48" i="33" s="1"/>
  <c r="G49" i="33" s="1"/>
  <c r="H49" i="33" a="1"/>
  <c r="H49" i="33" l="1"/>
  <c r="I49" i="33" s="1"/>
  <c r="F49" i="33" s="1"/>
  <c r="G50" i="33" s="1"/>
  <c r="H50" i="33" a="1"/>
  <c r="H50" i="33" l="1"/>
  <c r="I50" i="33" s="1"/>
  <c r="F50" i="33" s="1"/>
  <c r="G51" i="33" s="1"/>
  <c r="H51" i="33" a="1"/>
  <c r="H51" i="33" l="1"/>
  <c r="I51" i="33" s="1"/>
  <c r="F51" i="33" s="1"/>
  <c r="G52" i="33" s="1"/>
  <c r="H52" i="33" a="1"/>
  <c r="H52" i="33" l="1"/>
  <c r="I52" i="33" s="1"/>
  <c r="F52" i="33" s="1"/>
  <c r="G53" i="33" s="1"/>
  <c r="H53" i="33" a="1"/>
  <c r="H53" i="33" l="1"/>
  <c r="I53" i="33" s="1"/>
  <c r="F53" i="33" s="1"/>
  <c r="G54" i="33" s="1"/>
  <c r="H54" i="33" a="1"/>
  <c r="H54" i="33" l="1"/>
  <c r="I54" i="33" s="1"/>
  <c r="F54" i="33" s="1"/>
  <c r="G55" i="33" s="1"/>
  <c r="H55" i="33" a="1"/>
  <c r="H55" i="33" l="1"/>
  <c r="I55" i="33" s="1"/>
  <c r="F55" i="33" s="1"/>
  <c r="G56" i="33" s="1"/>
  <c r="H56" i="33" a="1"/>
  <c r="H56" i="33" l="1"/>
  <c r="I56" i="33" s="1"/>
  <c r="F56" i="33" s="1"/>
  <c r="G57" i="33" s="1"/>
  <c r="H57" i="33" a="1"/>
  <c r="H57" i="33" l="1"/>
  <c r="I57" i="33" s="1"/>
  <c r="F57" i="33" s="1"/>
  <c r="G58" i="33" s="1"/>
  <c r="H58" i="33" a="1"/>
  <c r="H58" i="33" l="1"/>
  <c r="I58" i="33" s="1"/>
  <c r="F58" i="33" s="1"/>
  <c r="G59" i="33" s="1"/>
  <c r="H59" i="33" a="1"/>
  <c r="H59" i="33" l="1"/>
  <c r="I59" i="33" s="1"/>
  <c r="F59" i="33" s="1"/>
  <c r="G60" i="33" s="1"/>
  <c r="H60" i="33" a="1"/>
  <c r="H60" i="33" l="1"/>
  <c r="I60" i="33" s="1"/>
  <c r="F60" i="33" s="1"/>
  <c r="G61" i="33" s="1"/>
  <c r="H61" i="33" a="1"/>
  <c r="H61" i="33" l="1"/>
  <c r="I61" i="33" s="1"/>
  <c r="F61" i="33" s="1"/>
  <c r="G62" i="33" s="1"/>
  <c r="H62" i="33" a="1"/>
  <c r="H62" i="33" l="1"/>
  <c r="I62" i="33" s="1"/>
  <c r="F62" i="33" s="1"/>
  <c r="G63" i="33" s="1"/>
  <c r="H63" i="33" a="1"/>
  <c r="H63" i="33" l="1"/>
  <c r="I63" i="33" s="1"/>
  <c r="F63" i="33" s="1"/>
  <c r="G64" i="33" s="1"/>
  <c r="H64" i="33" a="1"/>
  <c r="H64" i="33" l="1"/>
  <c r="I64" i="33" s="1"/>
  <c r="F64" i="33" s="1"/>
  <c r="G65" i="33" s="1"/>
  <c r="H65" i="33" a="1"/>
  <c r="H65" i="33" l="1"/>
  <c r="I65" i="33" s="1"/>
  <c r="F65" i="33" s="1"/>
  <c r="G66" i="33" s="1"/>
  <c r="H66" i="33" a="1"/>
  <c r="H66" i="33" l="1"/>
  <c r="I66" i="33" s="1"/>
  <c r="F66" i="33" s="1"/>
  <c r="G67" i="33" s="1"/>
  <c r="H67" i="33" a="1"/>
  <c r="H67" i="33" l="1"/>
  <c r="I67" i="33" s="1"/>
  <c r="F67" i="33" s="1"/>
  <c r="G68" i="33" l="1"/>
  <c r="H68" i="33" a="1"/>
  <c r="I18" i="14" l="1"/>
  <c r="F18" i="14" s="1"/>
  <c r="G19" i="14" s="1"/>
  <c r="H68" i="33"/>
  <c r="I68" i="33" s="1"/>
  <c r="F68" i="33" s="1"/>
  <c r="G69" i="33" s="1"/>
  <c r="H69" i="33" a="1"/>
  <c r="H69" i="33" l="1"/>
  <c r="I69" i="33" s="1"/>
  <c r="F69" i="33" s="1"/>
  <c r="G70" i="33" s="1"/>
  <c r="H19" i="14" a="1"/>
  <c r="H70" i="33" a="1"/>
  <c r="H70" i="33" l="1"/>
  <c r="I70" i="33" s="1"/>
  <c r="F70" i="33" s="1"/>
  <c r="G71" i="33" s="1"/>
  <c r="H19" i="14"/>
  <c r="I19" i="14" s="1"/>
  <c r="F19" i="14" s="1"/>
  <c r="H71" i="33" a="1"/>
  <c r="H71" i="33" l="1"/>
  <c r="I71" i="33" s="1"/>
  <c r="F71" i="33" s="1"/>
  <c r="G72" i="33" s="1"/>
  <c r="G20" i="14"/>
  <c r="H72" i="33" a="1"/>
  <c r="H72" i="33" l="1"/>
  <c r="I72" i="33" s="1"/>
  <c r="F72" i="33" s="1"/>
  <c r="G73" i="33" s="1"/>
  <c r="H20" i="14" a="1"/>
  <c r="H73" i="33" a="1"/>
  <c r="H73" i="33" l="1"/>
  <c r="I73" i="33" s="1"/>
  <c r="F73" i="33" s="1"/>
  <c r="G74" i="33" s="1"/>
  <c r="H20" i="14"/>
  <c r="I20" i="14" s="1"/>
  <c r="F20" i="14" s="1"/>
  <c r="G21" i="14" s="1"/>
  <c r="H74" i="33" a="1"/>
  <c r="H74" i="33" l="1"/>
  <c r="I74" i="33" s="1"/>
  <c r="F74" i="33" s="1"/>
  <c r="G75" i="33" s="1"/>
  <c r="H75" i="33" a="1"/>
  <c r="H21" i="14" a="1"/>
  <c r="H75" i="33" l="1"/>
  <c r="I75" i="33" s="1"/>
  <c r="F75" i="33" s="1"/>
  <c r="G76" i="33" s="1"/>
  <c r="H21" i="14"/>
  <c r="I21" i="14" s="1"/>
  <c r="F21" i="14" s="1"/>
  <c r="H76" i="33" a="1"/>
  <c r="H76" i="33" l="1"/>
  <c r="I76" i="33" s="1"/>
  <c r="F76" i="33" s="1"/>
  <c r="G77" i="33" s="1"/>
  <c r="G22" i="14"/>
  <c r="H77" i="33" a="1"/>
  <c r="H22" i="14" a="1"/>
  <c r="H77" i="33" l="1"/>
  <c r="I77" i="33" s="1"/>
  <c r="F77" i="33" s="1"/>
  <c r="G78" i="33" s="1"/>
  <c r="H22" i="14"/>
  <c r="I22" i="14" s="1"/>
  <c r="F22" i="14" s="1"/>
  <c r="G23" i="14" s="1"/>
  <c r="H78" i="33" a="1"/>
  <c r="H23" i="14" a="1"/>
  <c r="H23" i="14" l="1"/>
  <c r="I23" i="14" s="1"/>
  <c r="F23" i="14" s="1"/>
  <c r="H78" i="33"/>
  <c r="I78" i="33" s="1"/>
  <c r="F78" i="33" s="1"/>
  <c r="G79" i="33" s="1"/>
  <c r="H79" i="33" a="1"/>
  <c r="H79" i="33" l="1"/>
  <c r="I79" i="33" s="1"/>
  <c r="F79" i="33" s="1"/>
  <c r="G80" i="33" s="1"/>
  <c r="G24" i="14"/>
  <c r="H80" i="33" a="1"/>
  <c r="H24" i="14" a="1"/>
  <c r="H80" i="33" l="1"/>
  <c r="I80" i="33" s="1"/>
  <c r="F80" i="33" s="1"/>
  <c r="G81" i="33" s="1"/>
  <c r="H24" i="14"/>
  <c r="I24" i="14" s="1"/>
  <c r="F24" i="14" s="1"/>
  <c r="H81" i="33" a="1"/>
  <c r="H81" i="33" l="1"/>
  <c r="I81" i="33" s="1"/>
  <c r="F81" i="33" s="1"/>
  <c r="G82" i="33" s="1"/>
  <c r="G25" i="14"/>
  <c r="H82" i="33" a="1"/>
  <c r="H25" i="14" a="1"/>
  <c r="H82" i="33" l="1"/>
  <c r="I82" i="33" s="1"/>
  <c r="F82" i="33" s="1"/>
  <c r="G83" i="33" s="1"/>
  <c r="H25" i="14"/>
  <c r="I25" i="14" s="1"/>
  <c r="F25" i="14" s="1"/>
  <c r="H83" i="33" a="1"/>
  <c r="H83" i="33" l="1"/>
  <c r="I83" i="33" s="1"/>
  <c r="F83" i="33" s="1"/>
  <c r="G84" i="33" s="1"/>
  <c r="G26" i="14"/>
  <c r="H26" i="14" a="1"/>
  <c r="H84" i="33" a="1"/>
  <c r="H84" i="33" l="1"/>
  <c r="I84" i="33" s="1"/>
  <c r="F84" i="33" s="1"/>
  <c r="G85" i="33" s="1"/>
  <c r="H26" i="14"/>
  <c r="I26" i="14" s="1"/>
  <c r="F26" i="14" s="1"/>
  <c r="H85" i="33" a="1"/>
  <c r="H85" i="33" l="1"/>
  <c r="I85" i="33" s="1"/>
  <c r="F85" i="33" s="1"/>
  <c r="G86" i="33" s="1"/>
  <c r="G27" i="14"/>
  <c r="H86" i="33" a="1"/>
  <c r="H27" i="14" a="1"/>
  <c r="H86" i="33" l="1"/>
  <c r="I86" i="33" s="1"/>
  <c r="F86" i="33" s="1"/>
  <c r="G87" i="33" s="1"/>
  <c r="H27" i="14"/>
  <c r="I27" i="14" s="1"/>
  <c r="F27" i="14" s="1"/>
  <c r="H87" i="33" a="1"/>
  <c r="H87" i="33" l="1"/>
  <c r="I87" i="33" s="1"/>
  <c r="F87" i="33" s="1"/>
  <c r="G88" i="33" s="1"/>
  <c r="G28" i="14"/>
  <c r="H28" i="14" a="1"/>
  <c r="H88" i="33" a="1"/>
  <c r="H88" i="33" l="1"/>
  <c r="I88" i="33" s="1"/>
  <c r="F88" i="33" s="1"/>
  <c r="G89" i="33" s="1"/>
  <c r="H28" i="14"/>
  <c r="I28" i="14" s="1"/>
  <c r="F28" i="14" s="1"/>
  <c r="H89" i="33" a="1"/>
  <c r="H89" i="33" l="1"/>
  <c r="I89" i="33" s="1"/>
  <c r="F89" i="33" s="1"/>
  <c r="G90" i="33" s="1"/>
  <c r="G29" i="14"/>
  <c r="H90" i="33" a="1"/>
  <c r="H29" i="14" a="1"/>
  <c r="H29" i="14" l="1"/>
  <c r="I29" i="14" s="1"/>
  <c r="F29" i="14" s="1"/>
  <c r="H90" i="33"/>
  <c r="I90" i="33" s="1"/>
  <c r="F90" i="33" s="1"/>
  <c r="G91" i="33" s="1"/>
  <c r="H91" i="33" a="1"/>
  <c r="H91" i="33" l="1"/>
  <c r="I91" i="33" s="1"/>
  <c r="F91" i="33" s="1"/>
  <c r="G92" i="33" s="1"/>
  <c r="G30" i="14"/>
  <c r="H92" i="33" a="1"/>
  <c r="H30" i="14" a="1"/>
  <c r="H92" i="33" l="1"/>
  <c r="I92" i="33" s="1"/>
  <c r="F92" i="33" s="1"/>
  <c r="G93" i="33" s="1"/>
  <c r="H30" i="14"/>
  <c r="I30" i="14" s="1"/>
  <c r="F30" i="14" s="1"/>
  <c r="H93" i="33" a="1"/>
  <c r="H93" i="33" l="1"/>
  <c r="I93" i="33" s="1"/>
  <c r="F93" i="33" s="1"/>
  <c r="G94" i="33" s="1"/>
  <c r="G31" i="14"/>
  <c r="H31" i="14" a="1"/>
  <c r="H94" i="33" a="1"/>
  <c r="H94" i="33" l="1"/>
  <c r="I94" i="33" s="1"/>
  <c r="F94" i="33" s="1"/>
  <c r="G95" i="33" s="1"/>
  <c r="H31" i="14"/>
  <c r="I31" i="14" s="1"/>
  <c r="F31" i="14" s="1"/>
  <c r="H95" i="33" a="1"/>
  <c r="H95" i="33" l="1"/>
  <c r="I95" i="33" s="1"/>
  <c r="F95" i="33" s="1"/>
  <c r="G96" i="33" s="1"/>
  <c r="G32" i="14"/>
  <c r="H32" i="14" a="1"/>
  <c r="H96" i="33" a="1"/>
  <c r="H96" i="33" l="1"/>
  <c r="I96" i="33" s="1"/>
  <c r="F96" i="33" s="1"/>
  <c r="G97" i="33" s="1"/>
  <c r="H32" i="14"/>
  <c r="I32" i="14" s="1"/>
  <c r="F32" i="14" s="1"/>
  <c r="H97" i="33" a="1"/>
  <c r="H97" i="33" l="1"/>
  <c r="I97" i="33" s="1"/>
  <c r="F97" i="33" s="1"/>
  <c r="G98" i="33" s="1"/>
  <c r="G33" i="14"/>
  <c r="H98" i="33" a="1"/>
  <c r="H33" i="14" a="1"/>
  <c r="H98" i="33" l="1"/>
  <c r="I98" i="33" s="1"/>
  <c r="F98" i="33" s="1"/>
  <c r="G99" i="33" s="1"/>
  <c r="H33" i="14"/>
  <c r="I33" i="14" s="1"/>
  <c r="F33" i="14" s="1"/>
  <c r="H99" i="33" a="1"/>
  <c r="H99" i="33" l="1"/>
  <c r="I99" i="33" s="1"/>
  <c r="F99" i="33" s="1"/>
  <c r="G100" i="33" s="1"/>
  <c r="G34" i="14"/>
  <c r="H100" i="33" a="1"/>
  <c r="H34" i="14" a="1"/>
  <c r="H100" i="33" l="1"/>
  <c r="I100" i="33" s="1"/>
  <c r="F100" i="33" s="1"/>
  <c r="G101" i="33" s="1"/>
  <c r="H34" i="14"/>
  <c r="I34" i="14" s="1"/>
  <c r="F34" i="14" s="1"/>
  <c r="H101" i="33" a="1"/>
  <c r="H101" i="33" l="1"/>
  <c r="I101" i="33" s="1"/>
  <c r="F101" i="33" s="1"/>
  <c r="G102" i="33" s="1"/>
  <c r="G35" i="14"/>
  <c r="H102" i="33" a="1"/>
  <c r="H35" i="14" a="1"/>
  <c r="H35" i="14" l="1"/>
  <c r="I35" i="14" s="1"/>
  <c r="F35" i="14" s="1"/>
  <c r="H102" i="33"/>
  <c r="I102" i="33" s="1"/>
  <c r="F102" i="33" s="1"/>
  <c r="G103" i="33" s="1"/>
  <c r="H103" i="33" a="1"/>
  <c r="H103" i="33" l="1"/>
  <c r="I103" i="33" s="1"/>
  <c r="F103" i="33" s="1"/>
  <c r="G104" i="33" s="1"/>
  <c r="G36" i="14"/>
  <c r="H104" i="33" a="1"/>
  <c r="H36" i="14" a="1"/>
  <c r="H104" i="33" l="1"/>
  <c r="I104" i="33" s="1"/>
  <c r="F104" i="33" s="1"/>
  <c r="G105" i="33" s="1"/>
  <c r="H36" i="14"/>
  <c r="I36" i="14" s="1"/>
  <c r="F36" i="14" s="1"/>
  <c r="H105" i="33" a="1"/>
  <c r="H105" i="33" l="1"/>
  <c r="I105" i="33" s="1"/>
  <c r="F105" i="33" s="1"/>
  <c r="G106" i="33" s="1"/>
  <c r="G37" i="14"/>
  <c r="H106" i="33" a="1"/>
  <c r="H37" i="14" a="1"/>
  <c r="H106" i="33" l="1"/>
  <c r="I106" i="33" s="1"/>
  <c r="F106" i="33" s="1"/>
  <c r="G107" i="33" s="1"/>
  <c r="H37" i="14"/>
  <c r="I37" i="14" s="1"/>
  <c r="F37" i="14" s="1"/>
  <c r="H107" i="33" a="1"/>
  <c r="H107" i="33" l="1"/>
  <c r="I107" i="33" s="1"/>
  <c r="F107" i="33" s="1"/>
  <c r="G108" i="33" s="1"/>
  <c r="G38" i="14"/>
  <c r="H108" i="33" a="1"/>
  <c r="H38" i="14" a="1"/>
  <c r="H108" i="33" l="1"/>
  <c r="I108" i="33" s="1"/>
  <c r="F108" i="33" s="1"/>
  <c r="G109" i="33" s="1"/>
  <c r="H38" i="14"/>
  <c r="I38" i="14" s="1"/>
  <c r="F38" i="14" s="1"/>
  <c r="H109" i="33" a="1"/>
  <c r="H109" i="33" l="1"/>
  <c r="I109" i="33" s="1"/>
  <c r="F109" i="33" s="1"/>
  <c r="G110" i="33" s="1"/>
  <c r="G39" i="14"/>
  <c r="H110" i="33" a="1"/>
  <c r="H39" i="14" a="1"/>
  <c r="H110" i="33" l="1"/>
  <c r="I110" i="33" s="1"/>
  <c r="F110" i="33" s="1"/>
  <c r="G111" i="33" s="1"/>
  <c r="H39" i="14"/>
  <c r="I39" i="14" s="1"/>
  <c r="F39" i="14" s="1"/>
  <c r="H111" i="33" a="1"/>
  <c r="H111" i="33" l="1"/>
  <c r="I111" i="33" s="1"/>
  <c r="F111" i="33" s="1"/>
  <c r="G112" i="33" s="1"/>
  <c r="G40" i="14"/>
  <c r="H112" i="33" a="1"/>
  <c r="H40" i="14" a="1"/>
  <c r="H40" i="14" l="1"/>
  <c r="I40" i="14" s="1"/>
  <c r="F40" i="14" s="1"/>
  <c r="H112" i="33"/>
  <c r="I112" i="33" s="1"/>
  <c r="F112" i="33" s="1"/>
  <c r="G113" i="33" s="1"/>
  <c r="H113" i="33" a="1"/>
  <c r="H113" i="33" l="1"/>
  <c r="I113" i="33" s="1"/>
  <c r="F113" i="33" s="1"/>
  <c r="G114" i="33" s="1"/>
  <c r="G41" i="14"/>
  <c r="H114" i="33" a="1"/>
  <c r="H41" i="14" a="1"/>
  <c r="H114" i="33" l="1"/>
  <c r="I114" i="33" s="1"/>
  <c r="F114" i="33" s="1"/>
  <c r="G115" i="33" s="1"/>
  <c r="H41" i="14"/>
  <c r="I41" i="14" s="1"/>
  <c r="F41" i="14" s="1"/>
  <c r="H115" i="33" a="1"/>
  <c r="H115" i="33" l="1"/>
  <c r="I115" i="33" s="1"/>
  <c r="F115" i="33" s="1"/>
  <c r="G116" i="33" s="1"/>
  <c r="G42" i="14"/>
  <c r="H116" i="33" a="1"/>
  <c r="H42" i="14" a="1"/>
  <c r="H116" i="33" l="1"/>
  <c r="I116" i="33" s="1"/>
  <c r="F116" i="33" s="1"/>
  <c r="G117" i="33" s="1"/>
  <c r="H42" i="14"/>
  <c r="I42" i="14" s="1"/>
  <c r="F42" i="14" s="1"/>
  <c r="H117" i="33" a="1"/>
  <c r="H117" i="33" l="1"/>
  <c r="I117" i="33" s="1"/>
  <c r="F117" i="33" s="1"/>
  <c r="G118" i="33" s="1"/>
  <c r="G43" i="14"/>
  <c r="H43" i="14" a="1"/>
  <c r="H118" i="33" a="1"/>
  <c r="H118" i="33" l="1"/>
  <c r="I118" i="33" s="1"/>
  <c r="F118" i="33" s="1"/>
  <c r="H43" i="14"/>
  <c r="I43" i="14" s="1"/>
  <c r="F43" i="14" s="1"/>
  <c r="G119" i="33" l="1"/>
  <c r="G44" i="14"/>
  <c r="H119" i="33" a="1"/>
  <c r="H44" i="14" a="1"/>
  <c r="H44" i="14" l="1"/>
  <c r="I44" i="14" s="1"/>
  <c r="F44" i="14" s="1"/>
  <c r="H119" i="33"/>
  <c r="I119" i="33" s="1"/>
  <c r="F119" i="33" s="1"/>
  <c r="G120" i="33" s="1"/>
  <c r="H120" i="33" a="1"/>
  <c r="H120" i="33" l="1"/>
  <c r="I120" i="33" s="1"/>
  <c r="F120" i="33" s="1"/>
  <c r="G121" i="33" s="1"/>
  <c r="G45" i="14"/>
  <c r="H121" i="33" a="1"/>
  <c r="H45" i="14" a="1"/>
  <c r="H121" i="33" l="1"/>
  <c r="I121" i="33" s="1"/>
  <c r="F121" i="33" s="1"/>
  <c r="H45" i="14"/>
  <c r="I45" i="14" s="1"/>
  <c r="F45" i="14" s="1"/>
  <c r="G122" i="33" l="1"/>
  <c r="G46" i="14"/>
  <c r="H46" i="14" a="1"/>
  <c r="H122" i="33" a="1"/>
  <c r="H46" i="14" l="1"/>
  <c r="I46" i="14" s="1"/>
  <c r="F46" i="14" s="1"/>
  <c r="H122" i="33"/>
  <c r="I122" i="33" s="1"/>
  <c r="F122" i="33" s="1"/>
  <c r="G123" i="33" l="1"/>
  <c r="G47" i="14"/>
  <c r="H47" i="14" a="1"/>
  <c r="H123" i="33" a="1"/>
  <c r="H47" i="14" l="1"/>
  <c r="I47" i="14" s="1"/>
  <c r="F47" i="14" s="1"/>
  <c r="H123" i="33"/>
  <c r="I123" i="33" s="1"/>
  <c r="F123" i="33" s="1"/>
  <c r="G124" i="33" l="1"/>
  <c r="G48" i="14"/>
  <c r="H48" i="14" a="1"/>
  <c r="H124" i="33" a="1"/>
  <c r="H48" i="14" l="1"/>
  <c r="I48" i="14" s="1"/>
  <c r="F48" i="14" s="1"/>
  <c r="H124" i="33"/>
  <c r="I124" i="33" s="1"/>
  <c r="F124" i="33" s="1"/>
  <c r="G125" i="33" l="1"/>
  <c r="G49" i="14"/>
  <c r="H125" i="33" a="1"/>
  <c r="H49" i="14" a="1"/>
  <c r="H49" i="14" l="1"/>
  <c r="I49" i="14" s="1"/>
  <c r="F49" i="14" s="1"/>
  <c r="H125" i="33"/>
  <c r="I125" i="33" s="1"/>
  <c r="F125" i="33" s="1"/>
  <c r="G126" i="33" l="1"/>
  <c r="G50" i="14"/>
  <c r="H50" i="14" a="1"/>
  <c r="H126" i="33" a="1"/>
  <c r="H50" i="14" l="1"/>
  <c r="I50" i="14" s="1"/>
  <c r="F50" i="14" s="1"/>
  <c r="H126" i="33"/>
  <c r="I126" i="33" s="1"/>
  <c r="F126" i="33" s="1"/>
  <c r="G127" i="33" l="1"/>
  <c r="G51" i="14"/>
  <c r="H127" i="33" a="1"/>
  <c r="H51" i="14" a="1"/>
  <c r="H51" i="14" l="1"/>
  <c r="I51" i="14" s="1"/>
  <c r="F51" i="14" s="1"/>
  <c r="H127" i="33"/>
  <c r="I127" i="33" s="1"/>
  <c r="F127" i="33" s="1"/>
  <c r="G128" i="33" s="1"/>
  <c r="H128" i="33" a="1"/>
  <c r="H128" i="33" l="1"/>
  <c r="I128" i="33" s="1"/>
  <c r="F128" i="33" s="1"/>
  <c r="G52" i="14"/>
  <c r="H52" i="14" a="1"/>
  <c r="H52" i="14" l="1"/>
  <c r="I52" i="14" s="1"/>
  <c r="F52" i="14" s="1"/>
  <c r="G129" i="33"/>
  <c r="H129" i="33" a="1"/>
  <c r="H129" i="33" l="1"/>
  <c r="I129" i="33" s="1"/>
  <c r="F129" i="33" s="1"/>
  <c r="G53" i="14"/>
  <c r="H53" i="14" a="1"/>
  <c r="H53" i="14" l="1"/>
  <c r="I53" i="14" s="1"/>
  <c r="F53" i="14" s="1"/>
  <c r="G130" i="33"/>
  <c r="H130" i="33" a="1"/>
  <c r="H130" i="33" l="1"/>
  <c r="I130" i="33" s="1"/>
  <c r="F130" i="33" s="1"/>
  <c r="G131" i="33" s="1"/>
  <c r="G54" i="14"/>
  <c r="H131" i="33" a="1"/>
  <c r="H54" i="14" a="1"/>
  <c r="H54" i="14" l="1"/>
  <c r="I54" i="14" s="1"/>
  <c r="F54" i="14" s="1"/>
  <c r="H131" i="33"/>
  <c r="I131" i="33" s="1"/>
  <c r="F131" i="33" s="1"/>
  <c r="G132" i="33" s="1"/>
  <c r="H132" i="33" a="1"/>
  <c r="H132" i="33" l="1"/>
  <c r="I132" i="33" s="1"/>
  <c r="F132" i="33" s="1"/>
  <c r="G133" i="33" s="1"/>
  <c r="G55" i="14"/>
  <c r="H133" i="33" a="1"/>
  <c r="H55" i="14" a="1"/>
  <c r="H133" i="33" l="1"/>
  <c r="I133" i="33" s="1"/>
  <c r="F133" i="33" s="1"/>
  <c r="G134" i="33" s="1"/>
  <c r="H55" i="14"/>
  <c r="I55" i="14" s="1"/>
  <c r="F55" i="14" s="1"/>
  <c r="H134" i="33" a="1"/>
  <c r="H134" i="33" l="1"/>
  <c r="I134" i="33" s="1"/>
  <c r="F134" i="33" s="1"/>
  <c r="G135" i="33" s="1"/>
  <c r="G56" i="14"/>
  <c r="H135" i="33" a="1"/>
  <c r="H56" i="14" a="1"/>
  <c r="H135" i="33" l="1"/>
  <c r="I135" i="33" s="1"/>
  <c r="F135" i="33" s="1"/>
  <c r="G136" i="33" s="1"/>
  <c r="H56" i="14"/>
  <c r="I56" i="14" s="1"/>
  <c r="F56" i="14" s="1"/>
  <c r="H136" i="33" a="1"/>
  <c r="H136" i="33" l="1"/>
  <c r="I136" i="33" s="1"/>
  <c r="F136" i="33" s="1"/>
  <c r="G57" i="14"/>
  <c r="H57" i="14" a="1"/>
  <c r="H57" i="14" l="1"/>
  <c r="I57" i="14" s="1"/>
  <c r="F57" i="14" s="1"/>
  <c r="G137" i="33"/>
  <c r="H137" i="33" a="1"/>
  <c r="H137" i="33" l="1"/>
  <c r="I137" i="33" s="1"/>
  <c r="F137" i="33" s="1"/>
  <c r="G138" i="33" s="1"/>
  <c r="G58" i="14"/>
  <c r="H138" i="33" a="1"/>
  <c r="H58" i="14" a="1"/>
  <c r="H58" i="14" l="1"/>
  <c r="I58" i="14" s="1"/>
  <c r="F58" i="14" s="1"/>
  <c r="H138" i="33"/>
  <c r="I138" i="33" s="1"/>
  <c r="F138" i="33" s="1"/>
  <c r="G139" i="33" s="1"/>
  <c r="H139" i="33" a="1"/>
  <c r="H139" i="33" l="1"/>
  <c r="I139" i="33" s="1"/>
  <c r="F139" i="33" s="1"/>
  <c r="G59" i="14"/>
  <c r="H59" i="14" a="1"/>
  <c r="H59" i="14" l="1"/>
  <c r="I59" i="14" s="1"/>
  <c r="F59" i="14" s="1"/>
  <c r="G140" i="33"/>
  <c r="H140" i="33" a="1"/>
  <c r="H140" i="33" l="1"/>
  <c r="I140" i="33" s="1"/>
  <c r="F140" i="33" s="1"/>
  <c r="G141" i="33" s="1"/>
  <c r="G60" i="14"/>
  <c r="H141" i="33" a="1"/>
  <c r="H60" i="14" a="1"/>
  <c r="H60" i="14" l="1"/>
  <c r="I60" i="14" s="1"/>
  <c r="F60" i="14" s="1"/>
  <c r="H141" i="33"/>
  <c r="I141" i="33" s="1"/>
  <c r="F141" i="33" s="1"/>
  <c r="G142" i="33" s="1"/>
  <c r="H142" i="33" a="1"/>
  <c r="H142" i="33" l="1"/>
  <c r="G61" i="14"/>
  <c r="H61" i="14" a="1"/>
  <c r="H61" i="14" l="1"/>
  <c r="I61" i="14" s="1"/>
  <c r="F61" i="14" s="1"/>
  <c r="G62" i="14" l="1"/>
  <c r="H62" i="14" a="1"/>
  <c r="H62" i="14" l="1"/>
  <c r="I62" i="14" s="1"/>
  <c r="F62" i="14" s="1"/>
  <c r="G63" i="14" l="1"/>
  <c r="H63" i="14" a="1"/>
  <c r="H63" i="14" l="1"/>
  <c r="I63" i="14" s="1"/>
  <c r="F63" i="14" s="1"/>
  <c r="G64" i="14" s="1"/>
  <c r="H64" i="14" a="1"/>
  <c r="H64" i="14" l="1"/>
  <c r="I64" i="14" s="1"/>
  <c r="F64" i="14" s="1"/>
  <c r="G65" i="14" l="1"/>
  <c r="H65" i="14" a="1"/>
  <c r="I142" i="33" l="1"/>
  <c r="F142" i="33" s="1"/>
  <c r="G143" i="33" s="1"/>
  <c r="H65" i="14"/>
  <c r="I65" i="14" s="1"/>
  <c r="F65" i="14" s="1"/>
  <c r="H143" i="33" a="1"/>
  <c r="H143" i="33" l="1"/>
  <c r="G66" i="14"/>
  <c r="H66" i="14" a="1"/>
  <c r="H66" i="14" l="1"/>
  <c r="I66" i="14" s="1"/>
  <c r="F66" i="14" s="1"/>
  <c r="G67" i="14" l="1"/>
  <c r="H67" i="14" a="1"/>
  <c r="I143" i="33" l="1"/>
  <c r="F143" i="33" s="1"/>
  <c r="G144" i="33" s="1"/>
  <c r="H67" i="14"/>
  <c r="I67" i="14" s="1"/>
  <c r="F67" i="14" s="1"/>
  <c r="H144" i="33" a="1"/>
  <c r="H144" i="33" l="1"/>
  <c r="G68" i="14"/>
  <c r="H68" i="14" a="1"/>
  <c r="I144" i="33" l="1"/>
  <c r="F144" i="33" s="1"/>
  <c r="G145" i="33" s="1"/>
  <c r="H68" i="14"/>
  <c r="I68" i="14" s="1"/>
  <c r="F68" i="14" s="1"/>
  <c r="H145" i="33" a="1"/>
  <c r="H145" i="33" l="1"/>
  <c r="G69" i="14"/>
  <c r="H69" i="14" a="1"/>
  <c r="H69" i="14" l="1"/>
  <c r="I69" i="14" s="1"/>
  <c r="F69" i="14" s="1"/>
  <c r="G70" i="14" l="1"/>
  <c r="H70" i="14" a="1"/>
  <c r="I145" i="33" l="1"/>
  <c r="F145" i="33" s="1"/>
  <c r="G146" i="33" s="1"/>
  <c r="H70" i="14"/>
  <c r="I70" i="14" s="1"/>
  <c r="F70" i="14" s="1"/>
  <c r="H146" i="33" a="1"/>
  <c r="H146" i="33" l="1"/>
  <c r="G71" i="14"/>
  <c r="H71" i="14" a="1"/>
  <c r="I146" i="33" l="1"/>
  <c r="F146" i="33" s="1"/>
  <c r="G147" i="33" s="1"/>
  <c r="H71" i="14"/>
  <c r="I71" i="14" s="1"/>
  <c r="F71" i="14" s="1"/>
  <c r="H147" i="33" a="1"/>
  <c r="H147" i="33" l="1"/>
  <c r="G72" i="14"/>
  <c r="H72" i="14" a="1"/>
  <c r="I147" i="33" l="1"/>
  <c r="F147" i="33" s="1"/>
  <c r="G148" i="33" s="1"/>
  <c r="H72" i="14"/>
  <c r="I72" i="14" s="1"/>
  <c r="F72" i="14" s="1"/>
  <c r="H148" i="33" a="1"/>
  <c r="H148" i="33" l="1"/>
  <c r="G73" i="14"/>
  <c r="H73" i="14" a="1"/>
  <c r="I148" i="33" l="1"/>
  <c r="F148" i="33" s="1"/>
  <c r="H73" i="14"/>
  <c r="I73" i="14" s="1"/>
  <c r="F73" i="14" s="1"/>
  <c r="G74" i="14" l="1"/>
  <c r="G149" i="33"/>
  <c r="H74" i="14" a="1"/>
  <c r="H149" i="33" a="1"/>
  <c r="H149" i="33" l="1"/>
  <c r="I149" i="33" s="1"/>
  <c r="F149" i="33" s="1"/>
  <c r="G150" i="33" s="1"/>
  <c r="H74" i="14"/>
  <c r="I74" i="14" s="1"/>
  <c r="F74" i="14" s="1"/>
  <c r="H150" i="33" a="1"/>
  <c r="H150" i="33" l="1"/>
  <c r="I150" i="33" s="1"/>
  <c r="F150" i="33" s="1"/>
  <c r="G151" i="33" s="1"/>
  <c r="G75" i="14"/>
  <c r="H75" i="14" a="1"/>
  <c r="H151" i="33" a="1"/>
  <c r="H151" i="33" l="1"/>
  <c r="H75" i="14"/>
  <c r="I75" i="14" s="1"/>
  <c r="F75" i="14" s="1"/>
  <c r="G76" i="14" l="1"/>
  <c r="H76" i="14" a="1"/>
  <c r="H76" i="14" l="1"/>
  <c r="I76" i="14" s="1"/>
  <c r="F76" i="14" s="1"/>
  <c r="G77" i="14" l="1"/>
  <c r="H77" i="14" a="1"/>
  <c r="H77" i="14" l="1"/>
  <c r="I77" i="14" s="1"/>
  <c r="F77" i="14" s="1"/>
  <c r="G78" i="14" l="1"/>
  <c r="H78" i="14" a="1"/>
  <c r="I151" i="33" l="1"/>
  <c r="F151" i="33" s="1"/>
  <c r="G152" i="33" s="1"/>
  <c r="H78" i="14"/>
  <c r="I78" i="14" s="1"/>
  <c r="F78" i="14" s="1"/>
  <c r="H152" i="33" a="1"/>
  <c r="H152" i="33" l="1"/>
  <c r="I152" i="33" s="1"/>
  <c r="F152" i="33" s="1"/>
  <c r="G153" i="33" s="1"/>
  <c r="G79" i="14"/>
  <c r="H79" i="14" a="1"/>
  <c r="H153" i="33" a="1"/>
  <c r="H153" i="33" l="1"/>
  <c r="H79" i="14"/>
  <c r="I79" i="14" s="1"/>
  <c r="F79" i="14" s="1"/>
  <c r="G80" i="14" l="1"/>
  <c r="H80" i="14" a="1"/>
  <c r="H80" i="14" l="1"/>
  <c r="I80" i="14" s="1"/>
  <c r="F80" i="14" s="1"/>
  <c r="G81" i="14" l="1"/>
  <c r="H81" i="14" a="1"/>
  <c r="I153" i="33" l="1"/>
  <c r="F153" i="33" s="1"/>
  <c r="G154" i="33" s="1"/>
  <c r="H81" i="14"/>
  <c r="I81" i="14" s="1"/>
  <c r="F81" i="14" s="1"/>
  <c r="H154" i="33" a="1"/>
  <c r="H154" i="33" l="1"/>
  <c r="G82" i="14"/>
  <c r="H82" i="14" a="1"/>
  <c r="H82" i="14" l="1"/>
  <c r="I82" i="14" s="1"/>
  <c r="F82" i="14" s="1"/>
  <c r="G83" i="14" l="1"/>
  <c r="H83" i="14" a="1"/>
  <c r="I154" i="33" l="1"/>
  <c r="F154" i="33" s="1"/>
  <c r="G155" i="33" s="1"/>
  <c r="H83" i="14"/>
  <c r="I83" i="14" s="1"/>
  <c r="F83" i="14" s="1"/>
  <c r="H155" i="33" a="1"/>
  <c r="H155" i="33" l="1"/>
  <c r="I155" i="33" s="1"/>
  <c r="F155" i="33" s="1"/>
  <c r="G156" i="33" s="1"/>
  <c r="G84" i="14"/>
  <c r="H156" i="33" a="1"/>
  <c r="H84" i="14" a="1"/>
  <c r="H84" i="14" l="1"/>
  <c r="I84" i="14" s="1"/>
  <c r="F84" i="14" s="1"/>
  <c r="H156" i="33"/>
  <c r="I156" i="33" s="1"/>
  <c r="F156" i="33" s="1"/>
  <c r="G157" i="33" s="1"/>
  <c r="H157" i="33" a="1"/>
  <c r="H157" i="33" l="1"/>
  <c r="I157" i="33" s="1"/>
  <c r="F157" i="33" s="1"/>
  <c r="G158" i="33" s="1"/>
  <c r="G85" i="14"/>
  <c r="H158" i="33" a="1"/>
  <c r="H85" i="14" a="1"/>
  <c r="H158" i="33" l="1"/>
  <c r="H85" i="14"/>
  <c r="I85" i="14" s="1"/>
  <c r="F85" i="14" s="1"/>
  <c r="G86" i="14" l="1"/>
  <c r="H86" i="14" a="1"/>
  <c r="H86" i="14" l="1"/>
  <c r="I86" i="14" s="1"/>
  <c r="F86" i="14" s="1"/>
  <c r="G87" i="14" l="1"/>
  <c r="H87" i="14" a="1"/>
  <c r="H87" i="14" l="1"/>
  <c r="I87" i="14" s="1"/>
  <c r="F87" i="14" s="1"/>
  <c r="G88" i="14" l="1"/>
  <c r="H88" i="14" a="1"/>
  <c r="H88" i="14" l="1"/>
  <c r="I88" i="14" s="1"/>
  <c r="F88" i="14" s="1"/>
  <c r="G89" i="14" l="1"/>
  <c r="H89" i="14" a="1"/>
  <c r="I158" i="33" l="1"/>
  <c r="F158" i="33" s="1"/>
  <c r="G159" i="33" s="1"/>
  <c r="H89" i="14"/>
  <c r="I89" i="14" s="1"/>
  <c r="F89" i="14" s="1"/>
  <c r="H159" i="33" a="1"/>
  <c r="H159" i="33" l="1"/>
  <c r="G90" i="14"/>
  <c r="H90" i="14" a="1"/>
  <c r="H90" i="14" l="1"/>
  <c r="I90" i="14" s="1"/>
  <c r="F90" i="14" s="1"/>
  <c r="G91" i="14" l="1"/>
  <c r="H91" i="14" a="1"/>
  <c r="I159" i="33" l="1"/>
  <c r="F159" i="33" s="1"/>
  <c r="G160" i="33" s="1"/>
  <c r="H91" i="14"/>
  <c r="I91" i="14" s="1"/>
  <c r="F91" i="14" s="1"/>
  <c r="H160" i="33" a="1"/>
  <c r="H160" i="33" l="1"/>
  <c r="I160" i="33" s="1"/>
  <c r="F160" i="33" s="1"/>
  <c r="G92" i="14"/>
  <c r="H92" i="14" a="1"/>
  <c r="H92" i="14" l="1"/>
  <c r="I92" i="14" s="1"/>
  <c r="F92" i="14" s="1"/>
  <c r="G161" i="33"/>
  <c r="H161" i="33" a="1"/>
  <c r="H161" i="33" l="1"/>
  <c r="I161" i="33" s="1"/>
  <c r="F161" i="33" s="1"/>
  <c r="G93" i="14"/>
  <c r="H93" i="14" a="1"/>
  <c r="H93" i="14" l="1"/>
  <c r="I93" i="14" s="1"/>
  <c r="F93" i="14" s="1"/>
  <c r="G162" i="33"/>
  <c r="H162" i="33" a="1"/>
  <c r="H162" i="33" l="1"/>
  <c r="I162" i="33" s="1"/>
  <c r="F162" i="33" s="1"/>
  <c r="G94" i="14"/>
  <c r="H94" i="14" a="1"/>
  <c r="H94" i="14" l="1"/>
  <c r="I94" i="14" s="1"/>
  <c r="F94" i="14" s="1"/>
  <c r="G163" i="33"/>
  <c r="H163" i="33" a="1"/>
  <c r="H163" i="33" l="1"/>
  <c r="I163" i="33" s="1"/>
  <c r="F163" i="33" s="1"/>
  <c r="G95" i="14"/>
  <c r="H95" i="14" a="1"/>
  <c r="H95" i="14" l="1"/>
  <c r="I95" i="14" s="1"/>
  <c r="F95" i="14" s="1"/>
  <c r="G164" i="33"/>
  <c r="H164" i="33" a="1"/>
  <c r="H164" i="33" l="1"/>
  <c r="I164" i="33" s="1"/>
  <c r="F164" i="33" s="1"/>
  <c r="G96" i="14"/>
  <c r="H96" i="14" a="1"/>
  <c r="H96" i="14" l="1"/>
  <c r="I96" i="14" s="1"/>
  <c r="F96" i="14" s="1"/>
  <c r="G165" i="33"/>
  <c r="H165" i="33" a="1"/>
  <c r="H165" i="33" l="1"/>
  <c r="I165" i="33" s="1"/>
  <c r="F165" i="33" s="1"/>
  <c r="G166" i="33" s="1"/>
  <c r="G97" i="14"/>
  <c r="H97" i="14" a="1"/>
  <c r="H166" i="33" a="1"/>
  <c r="H97" i="14" l="1"/>
  <c r="I97" i="14" s="1"/>
  <c r="F97" i="14" s="1"/>
  <c r="H166" i="33"/>
  <c r="G98" i="14" l="1"/>
  <c r="H98" i="14" a="1"/>
  <c r="H98" i="14" l="1"/>
  <c r="I98" i="14" s="1"/>
  <c r="F98" i="14" s="1"/>
  <c r="G99" i="14" l="1"/>
  <c r="H99" i="14" a="1"/>
  <c r="H99" i="14" l="1"/>
  <c r="I99" i="14" s="1"/>
  <c r="F99" i="14" s="1"/>
  <c r="G100" i="14" l="1"/>
  <c r="H100" i="14" a="1"/>
  <c r="I166" i="33" l="1"/>
  <c r="F166" i="33" s="1"/>
  <c r="G167" i="33" s="1"/>
  <c r="H100" i="14"/>
  <c r="I100" i="14" s="1"/>
  <c r="F100" i="14" s="1"/>
  <c r="H167" i="33" a="1"/>
  <c r="H167" i="33" l="1"/>
  <c r="I167" i="33" s="1"/>
  <c r="F167" i="33" s="1"/>
  <c r="G168" i="33" s="1"/>
  <c r="G101" i="14"/>
  <c r="H101" i="14" a="1"/>
  <c r="H168" i="33" a="1"/>
  <c r="H168" i="33" l="1"/>
  <c r="I168" i="33" s="1"/>
  <c r="F168" i="33" s="1"/>
  <c r="G169" i="33" s="1"/>
  <c r="H101" i="14"/>
  <c r="I101" i="14" s="1"/>
  <c r="F101" i="14" s="1"/>
  <c r="H169" i="33" a="1"/>
  <c r="H169" i="33" l="1"/>
  <c r="G102" i="14"/>
  <c r="H102" i="14" a="1"/>
  <c r="H102" i="14" l="1"/>
  <c r="I102" i="14" s="1"/>
  <c r="F102" i="14" s="1"/>
  <c r="G103" i="14" l="1"/>
  <c r="H103" i="14" a="1"/>
  <c r="H103" i="14" l="1"/>
  <c r="I103" i="14" s="1"/>
  <c r="F103" i="14" s="1"/>
  <c r="G104" i="14" l="1"/>
  <c r="H104" i="14" a="1"/>
  <c r="H104" i="14" l="1"/>
  <c r="I104" i="14" s="1"/>
  <c r="F104" i="14" s="1"/>
  <c r="G105" i="14" l="1"/>
  <c r="H105" i="14" a="1"/>
  <c r="I169" i="33" l="1"/>
  <c r="F169" i="33" s="1"/>
  <c r="G170" i="33" s="1"/>
  <c r="H105" i="14"/>
  <c r="I105" i="14" s="1"/>
  <c r="F105" i="14" s="1"/>
  <c r="H170" i="33" a="1"/>
  <c r="H170" i="33" l="1"/>
  <c r="I170" i="33" s="1"/>
  <c r="F170" i="33" s="1"/>
  <c r="G171" i="33" s="1"/>
  <c r="G106" i="14"/>
  <c r="H106" i="14" a="1"/>
  <c r="H171" i="33" a="1"/>
  <c r="H171" i="33" l="1"/>
  <c r="H106" i="14"/>
  <c r="I106" i="14" s="1"/>
  <c r="F106" i="14" s="1"/>
  <c r="G107" i="14" l="1"/>
  <c r="H107" i="14" a="1"/>
  <c r="H107" i="14" l="1"/>
  <c r="I107" i="14" s="1"/>
  <c r="F107" i="14" s="1"/>
  <c r="G108" i="14" l="1"/>
  <c r="H108" i="14" a="1"/>
  <c r="I171" i="33" l="1"/>
  <c r="F171" i="33" s="1"/>
  <c r="H108" i="14"/>
  <c r="I108" i="14" s="1"/>
  <c r="F108" i="14" s="1"/>
  <c r="G109" i="14" l="1"/>
  <c r="G172" i="33"/>
  <c r="H172" i="33" a="1"/>
  <c r="H109" i="14" a="1"/>
  <c r="H172" i="33" l="1"/>
  <c r="I172" i="33" s="1"/>
  <c r="F172" i="33" s="1"/>
  <c r="G173" i="33" s="1"/>
  <c r="H109" i="14"/>
  <c r="I109" i="14" s="1"/>
  <c r="F109" i="14" s="1"/>
  <c r="H173" i="33" a="1"/>
  <c r="H173" i="33" l="1"/>
  <c r="G110" i="14"/>
  <c r="H110" i="14" a="1"/>
  <c r="H110" i="14" l="1"/>
  <c r="I110" i="14" s="1"/>
  <c r="F110" i="14" s="1"/>
  <c r="G111" i="14" l="1"/>
  <c r="H111" i="14" a="1"/>
  <c r="H111" i="14" l="1"/>
  <c r="I111" i="14" s="1"/>
  <c r="F111" i="14" s="1"/>
  <c r="G112" i="14" l="1"/>
  <c r="H112" i="14" a="1"/>
  <c r="I173" i="33" l="1"/>
  <c r="F173" i="33" s="1"/>
  <c r="H112" i="14"/>
  <c r="I112" i="14" s="1"/>
  <c r="F112" i="14" s="1"/>
  <c r="G113" i="14" l="1"/>
  <c r="G174" i="33"/>
  <c r="H113" i="14" a="1"/>
  <c r="H174" i="33" a="1"/>
  <c r="H174" i="33" l="1"/>
  <c r="I174" i="33" s="1"/>
  <c r="F174" i="33" s="1"/>
  <c r="G175" i="33" s="1"/>
  <c r="H113" i="14"/>
  <c r="I113" i="14" s="1"/>
  <c r="F113" i="14" s="1"/>
  <c r="H175" i="33" a="1"/>
  <c r="H175" i="33" l="1"/>
  <c r="I175" i="33" s="1"/>
  <c r="F175" i="33" s="1"/>
  <c r="G114" i="14"/>
  <c r="H114" i="14" a="1"/>
  <c r="H114" i="14" l="1"/>
  <c r="I114" i="14" s="1"/>
  <c r="F114" i="14" s="1"/>
  <c r="G176" i="33"/>
  <c r="H176" i="33" a="1"/>
  <c r="H176" i="33" l="1"/>
  <c r="I176" i="33" s="1"/>
  <c r="F176" i="33" s="1"/>
  <c r="G177" i="33" s="1"/>
  <c r="G115" i="14"/>
  <c r="H177" i="33" a="1"/>
  <c r="H115" i="14" a="1"/>
  <c r="H115" i="14" l="1"/>
  <c r="I115" i="14" s="1"/>
  <c r="F115" i="14" s="1"/>
  <c r="H177" i="33"/>
  <c r="G116" i="14" l="1"/>
  <c r="H116" i="14" a="1"/>
  <c r="H116" i="14" l="1"/>
  <c r="I116" i="14" s="1"/>
  <c r="F116" i="14" s="1"/>
  <c r="G117" i="14" l="1"/>
  <c r="H117" i="14" a="1"/>
  <c r="H117" i="14" l="1"/>
  <c r="I117" i="14" s="1"/>
  <c r="F117" i="14" s="1"/>
  <c r="G118" i="14" l="1"/>
  <c r="H118" i="14" a="1"/>
  <c r="H118" i="14" l="1"/>
  <c r="I118" i="14" s="1"/>
  <c r="F118" i="14" s="1"/>
  <c r="G119" i="14" l="1"/>
  <c r="H119" i="14" a="1"/>
  <c r="I177" i="33" l="1"/>
  <c r="F177" i="33" s="1"/>
  <c r="G178" i="33" s="1"/>
  <c r="H119" i="14"/>
  <c r="I119" i="14" s="1"/>
  <c r="F119" i="14" s="1"/>
  <c r="H178" i="33" a="1"/>
  <c r="H178" i="33" l="1"/>
  <c r="I178" i="33" s="1"/>
  <c r="F178" i="33" s="1"/>
  <c r="G179" i="33" s="1"/>
  <c r="G120" i="14"/>
  <c r="H179" i="33" a="1"/>
  <c r="H120" i="14" a="1"/>
  <c r="H179" i="33" l="1"/>
  <c r="I179" i="33" s="1"/>
  <c r="F179" i="33" s="1"/>
  <c r="G180" i="33" s="1"/>
  <c r="H120" i="14"/>
  <c r="I120" i="14" s="1"/>
  <c r="F120" i="14" s="1"/>
  <c r="H180" i="33" a="1"/>
  <c r="H180" i="33" l="1"/>
  <c r="I180" i="33" s="1"/>
  <c r="F180" i="33" s="1"/>
  <c r="G181" i="33" s="1"/>
  <c r="G121" i="14"/>
  <c r="H121" i="14" a="1"/>
  <c r="H181" i="33" a="1"/>
  <c r="H181" i="33" l="1"/>
  <c r="H121" i="14"/>
  <c r="I121" i="14" s="1"/>
  <c r="F121" i="14" s="1"/>
  <c r="G122" i="14" l="1"/>
  <c r="H122" i="14" a="1"/>
  <c r="H122" i="14" l="1"/>
  <c r="I122" i="14" s="1"/>
  <c r="F122" i="14" s="1"/>
  <c r="G123" i="14" l="1"/>
  <c r="H123" i="14" a="1"/>
  <c r="H123" i="14" l="1"/>
  <c r="I123" i="14" s="1"/>
  <c r="F123" i="14" s="1"/>
  <c r="G124" i="14" l="1"/>
  <c r="H124" i="14" a="1"/>
  <c r="H124" i="14" l="1"/>
  <c r="I124" i="14" s="1"/>
  <c r="F124" i="14" s="1"/>
  <c r="G125" i="14" l="1"/>
  <c r="H125" i="14" a="1"/>
  <c r="H125" i="14" l="1"/>
  <c r="I125" i="14" s="1"/>
  <c r="F125" i="14" s="1"/>
  <c r="G126" i="14" l="1"/>
  <c r="H126" i="14" a="1"/>
  <c r="I181" i="33" l="1"/>
  <c r="F181" i="33" s="1"/>
  <c r="H126" i="14"/>
  <c r="I126" i="14" s="1"/>
  <c r="F126" i="14" s="1"/>
  <c r="G127" i="14" l="1"/>
  <c r="G182" i="33"/>
  <c r="H127" i="14" a="1"/>
  <c r="H182" i="33" a="1"/>
  <c r="H182" i="33" l="1"/>
  <c r="I182" i="33" s="1"/>
  <c r="F182" i="33" s="1"/>
  <c r="G183" i="33" s="1"/>
  <c r="H127" i="14"/>
  <c r="I127" i="14" s="1"/>
  <c r="F127" i="14" s="1"/>
  <c r="H183" i="33" a="1"/>
  <c r="H183" i="33" l="1"/>
  <c r="I183" i="33" s="1"/>
  <c r="F183" i="33" s="1"/>
  <c r="G128" i="14"/>
  <c r="H128" i="14" a="1"/>
  <c r="H128" i="14" l="1"/>
  <c r="I128" i="14" s="1"/>
  <c r="F128" i="14" s="1"/>
  <c r="G129" i="14" s="1"/>
  <c r="G184" i="33"/>
  <c r="H129" i="14" a="1"/>
  <c r="H184" i="33" a="1"/>
  <c r="H184" i="33" l="1"/>
  <c r="I184" i="33" s="1"/>
  <c r="F184" i="33" s="1"/>
  <c r="G185" i="33" s="1"/>
  <c r="H129" i="14"/>
  <c r="I129" i="14" s="1"/>
  <c r="F129" i="14" s="1"/>
  <c r="G130" i="14" s="1"/>
  <c r="H130" i="14" a="1"/>
  <c r="H185" i="33" a="1"/>
  <c r="H130" i="14" l="1"/>
  <c r="I130" i="14" s="1"/>
  <c r="F130" i="14" s="1"/>
  <c r="H185" i="33"/>
  <c r="G131" i="14" l="1"/>
  <c r="H131" i="14" a="1"/>
  <c r="H131" i="14" l="1"/>
  <c r="I131" i="14" s="1"/>
  <c r="F131" i="14" s="1"/>
  <c r="G132" i="14" l="1"/>
  <c r="H132" i="14" a="1"/>
  <c r="H132" i="14" l="1"/>
  <c r="I132" i="14" s="1"/>
  <c r="F132" i="14" s="1"/>
  <c r="G133" i="14" l="1"/>
  <c r="H133" i="14" a="1"/>
  <c r="I185" i="33" l="1"/>
  <c r="F185" i="33" s="1"/>
  <c r="G186" i="33" s="1"/>
  <c r="G14" i="33" s="1" a="1"/>
  <c r="H133" i="14"/>
  <c r="I133" i="14" s="1"/>
  <c r="F133" i="14" s="1"/>
  <c r="G134" i="14" l="1"/>
  <c r="G14" i="33"/>
  <c r="J37" i="27" s="1"/>
  <c r="K37" i="27" s="1"/>
  <c r="H134" i="14" a="1"/>
  <c r="H134" i="14" l="1"/>
  <c r="I134" i="14" s="1"/>
  <c r="F134" i="14" s="1"/>
  <c r="G135" i="14" l="1"/>
  <c r="H135" i="14" a="1"/>
  <c r="H135" i="14" l="1"/>
  <c r="I135" i="14" s="1"/>
  <c r="F135" i="14" s="1"/>
  <c r="G136" i="14" l="1"/>
  <c r="H136" i="14" a="1"/>
  <c r="H136" i="14" l="1"/>
  <c r="I136" i="14" s="1"/>
  <c r="F136" i="14" s="1"/>
  <c r="G137" i="14" l="1"/>
  <c r="H137" i="14" a="1"/>
  <c r="H137" i="14" l="1"/>
  <c r="I137" i="14" s="1"/>
  <c r="F137" i="14" s="1"/>
  <c r="G138" i="14" l="1"/>
  <c r="H138" i="14" a="1"/>
  <c r="H138" i="14" l="1"/>
  <c r="I138" i="14" s="1"/>
  <c r="F138" i="14" s="1"/>
  <c r="G139" i="14" l="1"/>
  <c r="H139" i="14" a="1"/>
  <c r="O106" i="72" l="1"/>
  <c r="L106" i="72" s="1"/>
  <c r="M107" i="72" s="1"/>
  <c r="H139" i="14"/>
  <c r="I139" i="14" s="1"/>
  <c r="F139" i="14" s="1"/>
  <c r="N107" i="72" a="1"/>
  <c r="N107" i="72" l="1"/>
  <c r="G140" i="14"/>
  <c r="H140" i="14" a="1"/>
  <c r="O107" i="72" l="1"/>
  <c r="L107" i="72" s="1"/>
  <c r="M108" i="72" s="1"/>
  <c r="H140" i="14"/>
  <c r="I140" i="14" s="1"/>
  <c r="F140" i="14" s="1"/>
  <c r="N108" i="72" a="1"/>
  <c r="N108" i="72" l="1"/>
  <c r="O108" i="72" s="1"/>
  <c r="L108" i="72" s="1"/>
  <c r="G141" i="14"/>
  <c r="H141" i="14" a="1"/>
  <c r="H141" i="14" l="1"/>
  <c r="I141" i="14" s="1"/>
  <c r="F141" i="14" s="1"/>
  <c r="M109" i="72"/>
  <c r="N109" i="72" a="1"/>
  <c r="N109" i="72" l="1"/>
  <c r="O109" i="72" s="1"/>
  <c r="L109" i="72" s="1"/>
  <c r="M110" i="72" s="1"/>
  <c r="G142" i="14"/>
  <c r="N110" i="72" a="1"/>
  <c r="H142" i="14" a="1"/>
  <c r="H142" i="14" l="1"/>
  <c r="I142" i="14" s="1"/>
  <c r="F142" i="14" s="1"/>
  <c r="N110" i="72"/>
  <c r="O110" i="72" s="1"/>
  <c r="L110" i="72" s="1"/>
  <c r="M111" i="72" l="1"/>
  <c r="G143" i="14"/>
  <c r="N111" i="72" a="1"/>
  <c r="H143" i="14" a="1"/>
  <c r="H143" i="14" l="1"/>
  <c r="I143" i="14" s="1"/>
  <c r="F143" i="14" s="1"/>
  <c r="N111" i="72"/>
  <c r="O111" i="72" s="1"/>
  <c r="L111" i="72" s="1"/>
  <c r="M112" i="72" s="1"/>
  <c r="N112" i="72" a="1"/>
  <c r="N112" i="72" l="1"/>
  <c r="O112" i="72" s="1"/>
  <c r="L112" i="72" s="1"/>
  <c r="M113" i="72" s="1"/>
  <c r="G144" i="14"/>
  <c r="H144" i="14" a="1"/>
  <c r="N113" i="72" a="1"/>
  <c r="N113" i="72" l="1"/>
  <c r="O113" i="72" s="1"/>
  <c r="L113" i="72" s="1"/>
  <c r="M114" i="72" s="1"/>
  <c r="H144" i="14"/>
  <c r="I144" i="14" s="1"/>
  <c r="F144" i="14" s="1"/>
  <c r="N114" i="72" a="1"/>
  <c r="N114" i="72" l="1"/>
  <c r="O114" i="72" s="1"/>
  <c r="L114" i="72" s="1"/>
  <c r="G145" i="14"/>
  <c r="H145" i="14" a="1"/>
  <c r="H145" i="14" l="1"/>
  <c r="I145" i="14" s="1"/>
  <c r="F145" i="14" s="1"/>
  <c r="M115" i="72"/>
  <c r="N115" i="72" a="1"/>
  <c r="N115" i="72" l="1"/>
  <c r="O115" i="72" s="1"/>
  <c r="L115" i="72" s="1"/>
  <c r="M116" i="72" s="1"/>
  <c r="G146" i="14"/>
  <c r="N116" i="72" a="1"/>
  <c r="H146" i="14" a="1"/>
  <c r="H146" i="14" l="1"/>
  <c r="I146" i="14" s="1"/>
  <c r="F146" i="14" s="1"/>
  <c r="N116" i="72"/>
  <c r="O116" i="72" s="1"/>
  <c r="L116" i="72" s="1"/>
  <c r="M117" i="72" s="1"/>
  <c r="N117" i="72" a="1"/>
  <c r="N117" i="72" l="1"/>
  <c r="O117" i="72" s="1"/>
  <c r="L117" i="72" s="1"/>
  <c r="M118" i="72" s="1"/>
  <c r="G147" i="14"/>
  <c r="N118" i="72" a="1"/>
  <c r="H147" i="14" a="1"/>
  <c r="N118" i="72" l="1"/>
  <c r="O118" i="72" s="1"/>
  <c r="L118" i="72" s="1"/>
  <c r="H147" i="14"/>
  <c r="I147" i="14" s="1"/>
  <c r="F147" i="14" s="1"/>
  <c r="M119" i="72" l="1"/>
  <c r="G148" i="14"/>
  <c r="H148" i="14" a="1"/>
  <c r="N119" i="72" a="1"/>
  <c r="H148" i="14" l="1"/>
  <c r="I148" i="14" s="1"/>
  <c r="F148" i="14" s="1"/>
  <c r="N119" i="72"/>
  <c r="O119" i="72" s="1"/>
  <c r="L119" i="72" s="1"/>
  <c r="M120" i="72" s="1"/>
  <c r="N120" i="72" a="1"/>
  <c r="N120" i="72" l="1"/>
  <c r="O120" i="72" s="1"/>
  <c r="L120" i="72" s="1"/>
  <c r="M121" i="72" s="1"/>
  <c r="G149" i="14"/>
  <c r="N121" i="72" a="1"/>
  <c r="H149" i="14" a="1"/>
  <c r="N121" i="72" l="1"/>
  <c r="O121" i="72" s="1"/>
  <c r="L121" i="72" s="1"/>
  <c r="M122" i="72" s="1"/>
  <c r="H149" i="14"/>
  <c r="I149" i="14" s="1"/>
  <c r="F149" i="14" s="1"/>
  <c r="N122" i="72" a="1"/>
  <c r="N122" i="72" l="1"/>
  <c r="O122" i="72" s="1"/>
  <c r="L122" i="72" s="1"/>
  <c r="M123" i="72" s="1"/>
  <c r="G150" i="14"/>
  <c r="N123" i="72" a="1"/>
  <c r="H150" i="14" a="1"/>
  <c r="N123" i="72" l="1"/>
  <c r="O123" i="72" s="1"/>
  <c r="L123" i="72" s="1"/>
  <c r="M124" i="72" s="1"/>
  <c r="H150" i="14"/>
  <c r="I150" i="14" s="1"/>
  <c r="F150" i="14" s="1"/>
  <c r="N124" i="72" a="1"/>
  <c r="N124" i="72" l="1"/>
  <c r="O124" i="72" s="1"/>
  <c r="L124" i="72" s="1"/>
  <c r="M125" i="72" s="1"/>
  <c r="G151" i="14"/>
  <c r="H151" i="14" a="1"/>
  <c r="N125" i="72" a="1"/>
  <c r="N125" i="72" l="1"/>
  <c r="O125" i="72" s="1"/>
  <c r="L125" i="72" s="1"/>
  <c r="H151" i="14"/>
  <c r="I151" i="14" s="1"/>
  <c r="F151" i="14" s="1"/>
  <c r="G152" i="14" l="1"/>
  <c r="M126" i="72"/>
  <c r="N126" i="72" a="1"/>
  <c r="H152" i="14" a="1"/>
  <c r="N126" i="72" l="1"/>
  <c r="O126" i="72" s="1"/>
  <c r="L126" i="72" s="1"/>
  <c r="M127" i="72" s="1"/>
  <c r="H152" i="14"/>
  <c r="I152" i="14" s="1"/>
  <c r="F152" i="14" s="1"/>
  <c r="N127" i="72" a="1"/>
  <c r="N127" i="72" l="1"/>
  <c r="O127" i="72" s="1"/>
  <c r="L127" i="72" s="1"/>
  <c r="M128" i="72" s="1"/>
  <c r="G153" i="14"/>
  <c r="N128" i="72" a="1"/>
  <c r="H153" i="14" a="1"/>
  <c r="N128" i="72" l="1"/>
  <c r="O128" i="72" s="1"/>
  <c r="L128" i="72" s="1"/>
  <c r="M129" i="72" s="1"/>
  <c r="H153" i="14"/>
  <c r="I153" i="14" s="1"/>
  <c r="F153" i="14" s="1"/>
  <c r="N129" i="72" a="1"/>
  <c r="N129" i="72" l="1"/>
  <c r="O129" i="72" s="1"/>
  <c r="L129" i="72" s="1"/>
  <c r="G154" i="14"/>
  <c r="H154" i="14" a="1"/>
  <c r="H154" i="14" l="1"/>
  <c r="I154" i="14" s="1"/>
  <c r="F154" i="14" s="1"/>
  <c r="M130" i="72"/>
  <c r="N130" i="72" a="1"/>
  <c r="N130" i="72" l="1"/>
  <c r="O130" i="72" s="1"/>
  <c r="L130" i="72" s="1"/>
  <c r="M131" i="72" s="1"/>
  <c r="G155" i="14"/>
  <c r="N131" i="72" a="1"/>
  <c r="H155" i="14" a="1"/>
  <c r="H155" i="14" l="1"/>
  <c r="I155" i="14" s="1"/>
  <c r="F155" i="14" s="1"/>
  <c r="N131" i="72"/>
  <c r="O131" i="72" s="1"/>
  <c r="L131" i="72" s="1"/>
  <c r="M132" i="72" l="1"/>
  <c r="G156" i="14"/>
  <c r="N132" i="72" a="1"/>
  <c r="H156" i="14" a="1"/>
  <c r="H156" i="14" l="1"/>
  <c r="I156" i="14" s="1"/>
  <c r="F156" i="14" s="1"/>
  <c r="N132" i="72"/>
  <c r="O132" i="72" s="1"/>
  <c r="L132" i="72" s="1"/>
  <c r="M133" i="72" s="1"/>
  <c r="N133" i="72" a="1"/>
  <c r="N133" i="72" l="1"/>
  <c r="O133" i="72" s="1"/>
  <c r="L133" i="72" s="1"/>
  <c r="M134" i="72" s="1"/>
  <c r="G157" i="14"/>
  <c r="H157" i="14" a="1"/>
  <c r="N134" i="72" a="1"/>
  <c r="N134" i="72" l="1"/>
  <c r="O134" i="72" s="1"/>
  <c r="L134" i="72" s="1"/>
  <c r="H157" i="14"/>
  <c r="I157" i="14" s="1"/>
  <c r="F157" i="14" s="1"/>
  <c r="M135" i="72" l="1"/>
  <c r="G158" i="14"/>
  <c r="N135" i="72" a="1"/>
  <c r="H158" i="14" a="1"/>
  <c r="H158" i="14" l="1"/>
  <c r="I158" i="14" s="1"/>
  <c r="F158" i="14" s="1"/>
  <c r="N135" i="72"/>
  <c r="O135" i="72" s="1"/>
  <c r="L135" i="72" s="1"/>
  <c r="M136" i="72" s="1"/>
  <c r="N136" i="72" a="1"/>
  <c r="N136" i="72" l="1"/>
  <c r="O136" i="72" s="1"/>
  <c r="L136" i="72" s="1"/>
  <c r="M137" i="72" s="1"/>
  <c r="G159" i="14"/>
  <c r="N137" i="72" a="1"/>
  <c r="H159" i="14" a="1"/>
  <c r="N137" i="72" l="1"/>
  <c r="O137" i="72" s="1"/>
  <c r="L137" i="72" s="1"/>
  <c r="M138" i="72" s="1"/>
  <c r="H159" i="14"/>
  <c r="I159" i="14" s="1"/>
  <c r="F159" i="14" s="1"/>
  <c r="N138" i="72" a="1"/>
  <c r="N138" i="72" l="1"/>
  <c r="O138" i="72" s="1"/>
  <c r="L138" i="72" s="1"/>
  <c r="G160" i="14"/>
  <c r="H160" i="14" a="1"/>
  <c r="H160" i="14" l="1"/>
  <c r="I160" i="14" s="1"/>
  <c r="F160" i="14" s="1"/>
  <c r="M139" i="72"/>
  <c r="N139" i="72" a="1"/>
  <c r="N139" i="72" l="1"/>
  <c r="O139" i="72" s="1"/>
  <c r="L139" i="72" s="1"/>
  <c r="M140" i="72" s="1"/>
  <c r="G161" i="14"/>
  <c r="N140" i="72" a="1"/>
  <c r="H161" i="14" a="1"/>
  <c r="H161" i="14" l="1"/>
  <c r="I161" i="14" s="1"/>
  <c r="F161" i="14" s="1"/>
  <c r="N140" i="72"/>
  <c r="O140" i="72" s="1"/>
  <c r="L140" i="72" s="1"/>
  <c r="M141" i="72" l="1"/>
  <c r="G162" i="14"/>
  <c r="N141" i="72" a="1"/>
  <c r="H162" i="14" a="1"/>
  <c r="H162" i="14" l="1"/>
  <c r="I162" i="14" s="1"/>
  <c r="F162" i="14" s="1"/>
  <c r="N141" i="72"/>
  <c r="O141" i="72" s="1"/>
  <c r="L141" i="72" s="1"/>
  <c r="M142" i="72" l="1"/>
  <c r="G163" i="14"/>
  <c r="N142" i="72" a="1"/>
  <c r="H163" i="14" a="1"/>
  <c r="H163" i="14" l="1"/>
  <c r="I163" i="14" s="1"/>
  <c r="F163" i="14" s="1"/>
  <c r="N142" i="72"/>
  <c r="O142" i="72" s="1"/>
  <c r="L142" i="72" s="1"/>
  <c r="M143" i="72" s="1"/>
  <c r="N143" i="72" a="1"/>
  <c r="N143" i="72" l="1"/>
  <c r="O143" i="72" s="1"/>
  <c r="L143" i="72" s="1"/>
  <c r="M144" i="72" s="1"/>
  <c r="G164" i="14"/>
  <c r="N144" i="72" a="1"/>
  <c r="H164" i="14" a="1"/>
  <c r="N144" i="72" l="1"/>
  <c r="O144" i="72" s="1"/>
  <c r="L144" i="72" s="1"/>
  <c r="M145" i="72" s="1"/>
  <c r="H164" i="14"/>
  <c r="I164" i="14" s="1"/>
  <c r="F164" i="14" s="1"/>
  <c r="N145" i="72" a="1"/>
  <c r="N145" i="72" l="1"/>
  <c r="O145" i="72" s="1"/>
  <c r="L145" i="72" s="1"/>
  <c r="G165" i="14"/>
  <c r="H165" i="14" a="1"/>
  <c r="H165" i="14" l="1"/>
  <c r="I165" i="14" s="1"/>
  <c r="F165" i="14" s="1"/>
  <c r="G166" i="14" s="1"/>
  <c r="M146" i="72"/>
  <c r="H166" i="14" a="1"/>
  <c r="N146" i="72" a="1"/>
  <c r="N146" i="72" l="1"/>
  <c r="O146" i="72" s="1"/>
  <c r="L146" i="72" s="1"/>
  <c r="H166" i="14"/>
  <c r="I166" i="14" s="1"/>
  <c r="F166" i="14" s="1"/>
  <c r="G167" i="14" l="1"/>
  <c r="M147" i="72"/>
  <c r="N147" i="72" a="1"/>
  <c r="H167" i="14" a="1"/>
  <c r="N147" i="72" l="1"/>
  <c r="O147" i="72" s="1"/>
  <c r="L147" i="72" s="1"/>
  <c r="H167" i="14"/>
  <c r="I167" i="14" s="1"/>
  <c r="F167" i="14" s="1"/>
  <c r="G168" i="14" l="1"/>
  <c r="M148" i="72"/>
  <c r="N148" i="72" a="1"/>
  <c r="H168" i="14" a="1"/>
  <c r="N148" i="72" l="1"/>
  <c r="O148" i="72" s="1"/>
  <c r="L148" i="72" s="1"/>
  <c r="H168" i="14"/>
  <c r="I168" i="14" s="1"/>
  <c r="F168" i="14" s="1"/>
  <c r="G169" i="14" l="1"/>
  <c r="M149" i="72"/>
  <c r="H169" i="14" a="1"/>
  <c r="N149" i="72" a="1"/>
  <c r="N149" i="72" l="1"/>
  <c r="O149" i="72" s="1"/>
  <c r="L149" i="72" s="1"/>
  <c r="M150" i="72" s="1"/>
  <c r="H169" i="14"/>
  <c r="I169" i="14" s="1"/>
  <c r="F169" i="14" s="1"/>
  <c r="N150" i="72" a="1"/>
  <c r="N150" i="72" l="1"/>
  <c r="O150" i="72" s="1"/>
  <c r="L150" i="72" s="1"/>
  <c r="M151" i="72" s="1"/>
  <c r="G170" i="14"/>
  <c r="H170" i="14" a="1"/>
  <c r="N151" i="72" a="1"/>
  <c r="N151" i="72" l="1"/>
  <c r="O151" i="72" s="1"/>
  <c r="L151" i="72" s="1"/>
  <c r="H170" i="14"/>
  <c r="I170" i="14" s="1"/>
  <c r="F170" i="14" s="1"/>
  <c r="G171" i="14" s="1"/>
  <c r="H171" i="14" a="1"/>
  <c r="H171" i="14" l="1"/>
  <c r="I171" i="14" s="1"/>
  <c r="F171" i="14" s="1"/>
  <c r="M152" i="72"/>
  <c r="N152" i="72" a="1"/>
  <c r="N152" i="72" l="1"/>
  <c r="O152" i="72" s="1"/>
  <c r="L152" i="72" s="1"/>
  <c r="G172" i="14"/>
  <c r="H172" i="14" a="1"/>
  <c r="H172" i="14" l="1"/>
  <c r="I172" i="14" s="1"/>
  <c r="F172" i="14" s="1"/>
  <c r="M153" i="72"/>
  <c r="N153" i="72" a="1"/>
  <c r="N153" i="72" l="1"/>
  <c r="O153" i="72" s="1"/>
  <c r="L153" i="72" s="1"/>
  <c r="G173" i="14"/>
  <c r="H173" i="14" a="1"/>
  <c r="H173" i="14" l="1"/>
  <c r="I173" i="14" s="1"/>
  <c r="F173" i="14" s="1"/>
  <c r="M154" i="72"/>
  <c r="N154" i="72" a="1"/>
  <c r="N154" i="72" l="1"/>
  <c r="O154" i="72" s="1"/>
  <c r="L154" i="72" s="1"/>
  <c r="G174" i="14"/>
  <c r="H174" i="14" a="1"/>
  <c r="H174" i="14" l="1"/>
  <c r="I174" i="14" s="1"/>
  <c r="F174" i="14" s="1"/>
  <c r="G175" i="14" s="1"/>
  <c r="M155" i="72"/>
  <c r="N155" i="72" a="1"/>
  <c r="H175" i="14" a="1"/>
  <c r="N155" i="72" l="1"/>
  <c r="O155" i="72" s="1"/>
  <c r="L155" i="72" s="1"/>
  <c r="H175" i="14"/>
  <c r="I175" i="14" s="1"/>
  <c r="F175" i="14" s="1"/>
  <c r="G176" i="14" l="1"/>
  <c r="M156" i="72"/>
  <c r="N156" i="72" a="1"/>
  <c r="H176" i="14" a="1"/>
  <c r="N156" i="72" l="1"/>
  <c r="O156" i="72" s="1"/>
  <c r="L156" i="72" s="1"/>
  <c r="M157" i="72" s="1"/>
  <c r="H176" i="14"/>
  <c r="I176" i="14" s="1"/>
  <c r="F176" i="14" s="1"/>
  <c r="N157" i="72" a="1"/>
  <c r="N157" i="72" l="1"/>
  <c r="O157" i="72" s="1"/>
  <c r="L157" i="72" s="1"/>
  <c r="G177" i="14"/>
  <c r="H177" i="14" a="1"/>
  <c r="H177" i="14" l="1"/>
  <c r="I177" i="14" s="1"/>
  <c r="F177" i="14" s="1"/>
  <c r="M158" i="72"/>
  <c r="N158" i="72" a="1"/>
  <c r="N158" i="72" l="1"/>
  <c r="O158" i="72" s="1"/>
  <c r="L158" i="72" s="1"/>
  <c r="G178" i="14"/>
  <c r="H178" i="14" a="1"/>
  <c r="H178" i="14" l="1"/>
  <c r="I178" i="14" s="1"/>
  <c r="F178" i="14" s="1"/>
  <c r="G179" i="14" s="1"/>
  <c r="M159" i="72"/>
  <c r="N159" i="72" a="1"/>
  <c r="H179" i="14" a="1"/>
  <c r="N159" i="72" l="1"/>
  <c r="O159" i="72" s="1"/>
  <c r="L159" i="72" s="1"/>
  <c r="H179" i="14"/>
  <c r="I179" i="14" s="1"/>
  <c r="F179" i="14" s="1"/>
  <c r="G180" i="14" l="1"/>
  <c r="M160" i="72"/>
  <c r="H180" i="14" a="1"/>
  <c r="N160" i="72" a="1"/>
  <c r="N160" i="72" l="1"/>
  <c r="O160" i="72" s="1"/>
  <c r="L160" i="72" s="1"/>
  <c r="M161" i="72" s="1"/>
  <c r="H180" i="14"/>
  <c r="I180" i="14" s="1"/>
  <c r="F180" i="14" s="1"/>
  <c r="N161" i="72" a="1"/>
  <c r="N161" i="72" l="1"/>
  <c r="O161" i="72" s="1"/>
  <c r="L161" i="72" s="1"/>
  <c r="M162" i="72" s="1"/>
  <c r="G181" i="14"/>
  <c r="H181" i="14" a="1"/>
  <c r="N162" i="72" a="1"/>
  <c r="H181" i="14" l="1"/>
  <c r="I181" i="14" s="1"/>
  <c r="F181" i="14" s="1"/>
  <c r="N162" i="72"/>
  <c r="O162" i="72" s="1"/>
  <c r="L162" i="72" s="1"/>
  <c r="M163" i="72" l="1"/>
  <c r="G182" i="14"/>
  <c r="H182" i="14" a="1"/>
  <c r="N163" i="72" a="1"/>
  <c r="H182" i="14" l="1"/>
  <c r="I182" i="14" s="1"/>
  <c r="F182" i="14" s="1"/>
  <c r="N163" i="72"/>
  <c r="O163" i="72" s="1"/>
  <c r="L163" i="72" s="1"/>
  <c r="M164" i="72" s="1"/>
  <c r="N164" i="72" a="1"/>
  <c r="N164" i="72" l="1"/>
  <c r="O164" i="72" s="1"/>
  <c r="L164" i="72" s="1"/>
  <c r="M165" i="72" s="1"/>
  <c r="G183" i="14"/>
  <c r="N165" i="72" a="1"/>
  <c r="H183" i="14" a="1"/>
  <c r="N165" i="72" l="1"/>
  <c r="O165" i="72" s="1"/>
  <c r="L165" i="72" s="1"/>
  <c r="H183" i="14"/>
  <c r="I183" i="14" s="1"/>
  <c r="F183" i="14" s="1"/>
  <c r="M166" i="72" l="1"/>
  <c r="G184" i="14"/>
  <c r="H184" i="14" a="1"/>
  <c r="N166" i="72" a="1"/>
  <c r="H184" i="14" l="1"/>
  <c r="I184" i="14" s="1"/>
  <c r="F184" i="14" s="1"/>
  <c r="G185" i="14" s="1"/>
  <c r="N166" i="72"/>
  <c r="O166" i="72" s="1"/>
  <c r="L166" i="72" s="1"/>
  <c r="M167" i="72" s="1"/>
  <c r="H185" i="14" a="1"/>
  <c r="N167" i="72" a="1"/>
  <c r="N167" i="72" l="1"/>
  <c r="O167" i="72" s="1"/>
  <c r="L167" i="72" s="1"/>
  <c r="M168" i="72" s="1"/>
  <c r="H185" i="14"/>
  <c r="I185" i="14" s="1"/>
  <c r="F185" i="14" s="1"/>
  <c r="N168" i="72" a="1"/>
  <c r="N168" i="72" l="1"/>
  <c r="O168" i="72" s="1"/>
  <c r="L168" i="72" s="1"/>
  <c r="G186" i="14"/>
  <c r="H186" i="14" a="1"/>
  <c r="H186" i="14" l="1"/>
  <c r="I186" i="14" s="1"/>
  <c r="F186" i="14" s="1"/>
  <c r="G187" i="14" s="1"/>
  <c r="M169" i="72"/>
  <c r="H187" i="14" a="1"/>
  <c r="N169" i="72" a="1"/>
  <c r="N169" i="72" l="1"/>
  <c r="O169" i="72" s="1"/>
  <c r="L169" i="72" s="1"/>
  <c r="H187" i="14"/>
  <c r="I187" i="14" s="1"/>
  <c r="F187" i="14" s="1"/>
  <c r="G188" i="14" l="1"/>
  <c r="M170" i="72"/>
  <c r="H188" i="14" a="1"/>
  <c r="N170" i="72" a="1"/>
  <c r="N170" i="72" l="1"/>
  <c r="O170" i="72" s="1"/>
  <c r="L170" i="72" s="1"/>
  <c r="M171" i="72" s="1"/>
  <c r="H188" i="14"/>
  <c r="I188" i="14" s="1"/>
  <c r="F188" i="14" s="1"/>
  <c r="G189" i="14" s="1"/>
  <c r="N171" i="72" a="1"/>
  <c r="H189" i="14" a="1"/>
  <c r="H189" i="14" l="1"/>
  <c r="I189" i="14" s="1"/>
  <c r="F189" i="14" s="1"/>
  <c r="N171" i="72"/>
  <c r="O171" i="72" s="1"/>
  <c r="L171" i="72" s="1"/>
  <c r="G190" i="14" l="1"/>
  <c r="M172" i="72"/>
  <c r="H190" i="14" a="1"/>
  <c r="N172" i="72" a="1"/>
  <c r="N172" i="72" l="1"/>
  <c r="O172" i="72" s="1"/>
  <c r="L172" i="72" s="1"/>
  <c r="M173" i="72" s="1"/>
  <c r="H190" i="14"/>
  <c r="I190" i="14" s="1"/>
  <c r="F190" i="14" s="1"/>
  <c r="N173" i="72" a="1"/>
  <c r="N173" i="72" l="1"/>
  <c r="O173" i="72" s="1"/>
  <c r="L173" i="72" s="1"/>
  <c r="M174" i="72" s="1"/>
  <c r="G191" i="14"/>
  <c r="N174" i="72" a="1"/>
  <c r="H191" i="14" a="1"/>
  <c r="N174" i="72" l="1"/>
  <c r="O174" i="72" s="1"/>
  <c r="L174" i="72" s="1"/>
  <c r="M175" i="72" s="1"/>
  <c r="H191" i="14"/>
  <c r="I191" i="14" s="1"/>
  <c r="F191" i="14" s="1"/>
  <c r="N175" i="72" a="1"/>
  <c r="N175" i="72" l="1"/>
  <c r="O175" i="72" s="1"/>
  <c r="L175" i="72" s="1"/>
  <c r="G192" i="14"/>
  <c r="H192" i="14" a="1"/>
  <c r="H192" i="14" l="1"/>
  <c r="I192" i="14" s="1"/>
  <c r="F192" i="14" s="1"/>
  <c r="M176" i="72"/>
  <c r="N176" i="72" a="1"/>
  <c r="N176" i="72" l="1"/>
  <c r="O176" i="72" s="1"/>
  <c r="L176" i="72" s="1"/>
  <c r="M177" i="72" s="1"/>
  <c r="G193" i="14"/>
  <c r="H193" i="14" a="1"/>
  <c r="N177" i="72" a="1"/>
  <c r="H193" i="14" l="1"/>
  <c r="I193" i="14" s="1"/>
  <c r="F193" i="14" s="1"/>
  <c r="N177" i="72"/>
  <c r="O177" i="72" s="1"/>
  <c r="L177" i="72" s="1"/>
  <c r="M178" i="72" l="1"/>
  <c r="G194" i="14"/>
  <c r="N178" i="72" a="1"/>
  <c r="H194" i="14" a="1"/>
  <c r="H194" i="14" l="1"/>
  <c r="I194" i="14" s="1"/>
  <c r="F194" i="14" s="1"/>
  <c r="N178" i="72"/>
  <c r="O178" i="72" s="1"/>
  <c r="L178" i="72" s="1"/>
  <c r="M179" i="72" s="1"/>
  <c r="N179" i="72" a="1"/>
  <c r="N179" i="72" l="1"/>
  <c r="O179" i="72" s="1"/>
  <c r="L179" i="72" s="1"/>
  <c r="G195" i="14"/>
  <c r="H195" i="14" a="1"/>
  <c r="H195" i="14" l="1"/>
  <c r="I195" i="14" s="1"/>
  <c r="F195" i="14" s="1"/>
  <c r="M180" i="72"/>
  <c r="N180" i="72" a="1"/>
  <c r="N180" i="72" l="1"/>
  <c r="O180" i="72" s="1"/>
  <c r="L180" i="72" s="1"/>
  <c r="G196" i="14"/>
  <c r="H196" i="14" a="1"/>
  <c r="H196" i="14" l="1"/>
  <c r="I196" i="14" s="1"/>
  <c r="F196" i="14" s="1"/>
  <c r="M181" i="72"/>
  <c r="N181" i="72" a="1"/>
  <c r="N181" i="72" l="1"/>
  <c r="O181" i="72" s="1"/>
  <c r="L181" i="72" s="1"/>
  <c r="G197" i="14"/>
  <c r="H197" i="14" a="1"/>
  <c r="H197" i="14" l="1"/>
  <c r="I197" i="14" s="1"/>
  <c r="F197" i="14" s="1"/>
  <c r="M182" i="72"/>
  <c r="N182" i="72" a="1"/>
  <c r="N182" i="72" l="1"/>
  <c r="O182" i="72" s="1"/>
  <c r="L182" i="72" s="1"/>
  <c r="G198" i="14"/>
  <c r="H198" i="14" a="1"/>
  <c r="H198" i="14" l="1"/>
  <c r="I198" i="14" s="1"/>
  <c r="F198" i="14" s="1"/>
  <c r="G199" i="14" s="1"/>
  <c r="M183" i="72"/>
  <c r="H199" i="14" a="1"/>
  <c r="N183" i="72" a="1"/>
  <c r="N183" i="72" l="1"/>
  <c r="O183" i="72" s="1"/>
  <c r="L183" i="72" s="1"/>
  <c r="H199" i="14"/>
  <c r="I199" i="14" s="1"/>
  <c r="F199" i="14" s="1"/>
  <c r="G200" i="14" l="1"/>
  <c r="M184" i="72"/>
  <c r="N184" i="72" a="1"/>
  <c r="H200" i="14" a="1"/>
  <c r="N184" i="72" l="1"/>
  <c r="O184" i="72" s="1"/>
  <c r="L184" i="72" s="1"/>
  <c r="H200" i="14"/>
  <c r="I200" i="14" s="1"/>
  <c r="F200" i="14" s="1"/>
  <c r="G201" i="14" l="1"/>
  <c r="M185" i="72"/>
  <c r="H201" i="14" a="1"/>
  <c r="N185" i="72" a="1"/>
  <c r="N185" i="72" l="1"/>
  <c r="O185" i="72" s="1"/>
  <c r="L185" i="72" s="1"/>
  <c r="M186" i="72" s="1"/>
  <c r="H201" i="14"/>
  <c r="I201" i="14" s="1"/>
  <c r="F201" i="14" s="1"/>
  <c r="G202" i="14" s="1"/>
  <c r="N186" i="72" a="1"/>
  <c r="H202" i="14" a="1"/>
  <c r="H202" i="14" l="1"/>
  <c r="I202" i="14" s="1"/>
  <c r="F202" i="14" s="1"/>
  <c r="N186" i="72"/>
  <c r="O186" i="72" s="1"/>
  <c r="L186" i="72" s="1"/>
  <c r="M187" i="72" l="1"/>
  <c r="G203" i="14"/>
  <c r="H203" i="14" a="1"/>
  <c r="N187" i="72" a="1"/>
  <c r="H203" i="14" l="1"/>
  <c r="I203" i="14" s="1"/>
  <c r="F203" i="14" s="1"/>
  <c r="N187" i="72"/>
  <c r="O187" i="72" s="1"/>
  <c r="L187" i="72" s="1"/>
  <c r="M188" i="72" l="1"/>
  <c r="G204" i="14"/>
  <c r="H204" i="14" a="1"/>
  <c r="N188" i="72" a="1"/>
  <c r="H204" i="14" l="1"/>
  <c r="I204" i="14" s="1"/>
  <c r="F204" i="14" s="1"/>
  <c r="N188" i="72"/>
  <c r="O188" i="72" s="1"/>
  <c r="L188" i="72" s="1"/>
  <c r="M189" i="72" l="1"/>
  <c r="G205" i="14"/>
  <c r="H205" i="14" a="1"/>
  <c r="N189" i="72" a="1"/>
  <c r="H205" i="14" l="1"/>
  <c r="I205" i="14" s="1"/>
  <c r="F205" i="14" s="1"/>
  <c r="N189" i="72"/>
  <c r="O189" i="72" s="1"/>
  <c r="L189" i="72" s="1"/>
  <c r="M190" i="72" s="1"/>
  <c r="N190" i="72" a="1"/>
  <c r="N190" i="72" l="1"/>
  <c r="O190" i="72" s="1"/>
  <c r="L190" i="72" s="1"/>
  <c r="M191" i="72" s="1"/>
  <c r="G206" i="14"/>
  <c r="N191" i="72" a="1"/>
  <c r="H206" i="14" a="1"/>
  <c r="N191" i="72" l="1"/>
  <c r="O191" i="72" s="1"/>
  <c r="L191" i="72" s="1"/>
  <c r="H206" i="14"/>
  <c r="I206" i="14" s="1"/>
  <c r="F206" i="14" s="1"/>
  <c r="M192" i="72" l="1"/>
  <c r="G207" i="14"/>
  <c r="N192" i="72" a="1"/>
  <c r="H207" i="14" a="1"/>
  <c r="H207" i="14" l="1"/>
  <c r="I207" i="14" s="1"/>
  <c r="F207" i="14" s="1"/>
  <c r="N192" i="72"/>
  <c r="O192" i="72" s="1"/>
  <c r="L192" i="72" s="1"/>
  <c r="G208" i="14" l="1"/>
  <c r="M193" i="72"/>
  <c r="N193" i="72" a="1"/>
  <c r="H208" i="14" a="1"/>
  <c r="N193" i="72" l="1"/>
  <c r="O193" i="72" s="1"/>
  <c r="L193" i="72" s="1"/>
  <c r="H208" i="14"/>
  <c r="I208" i="14" s="1"/>
  <c r="F208" i="14" s="1"/>
  <c r="G209" i="14" l="1"/>
  <c r="M194" i="72"/>
  <c r="N194" i="72" a="1"/>
  <c r="H209" i="14" a="1"/>
  <c r="N194" i="72" l="1"/>
  <c r="O194" i="72" s="1"/>
  <c r="L194" i="72" s="1"/>
  <c r="M195" i="72" s="1"/>
  <c r="H209" i="14"/>
  <c r="I209" i="14" s="1"/>
  <c r="F209" i="14" s="1"/>
  <c r="G210" i="14" s="1"/>
  <c r="N195" i="72" a="1"/>
  <c r="H210" i="14" a="1"/>
  <c r="H210" i="14" l="1"/>
  <c r="I210" i="14" s="1"/>
  <c r="F210" i="14" s="1"/>
  <c r="N195" i="72"/>
  <c r="O195" i="72" s="1"/>
  <c r="L195" i="72" s="1"/>
  <c r="G211" i="14" l="1"/>
  <c r="M196" i="72"/>
  <c r="H211" i="14" a="1"/>
  <c r="N196" i="72" a="1"/>
  <c r="N196" i="72" l="1"/>
  <c r="O196" i="72" s="1"/>
  <c r="L196" i="72" s="1"/>
  <c r="H211" i="14"/>
  <c r="I211" i="14" s="1"/>
  <c r="F211" i="14" s="1"/>
  <c r="G212" i="14" l="1"/>
  <c r="M197" i="72"/>
  <c r="H212" i="14" a="1"/>
  <c r="N197" i="72" a="1"/>
  <c r="N197" i="72" l="1"/>
  <c r="O197" i="72" s="1"/>
  <c r="L197" i="72" s="1"/>
  <c r="H212" i="14"/>
  <c r="I212" i="14" s="1"/>
  <c r="F212" i="14" s="1"/>
  <c r="G213" i="14" l="1"/>
  <c r="M198" i="72"/>
  <c r="N198" i="72" a="1"/>
  <c r="H213" i="14" a="1"/>
  <c r="N198" i="72" l="1"/>
  <c r="O198" i="72" s="1"/>
  <c r="L198" i="72" s="1"/>
  <c r="M199" i="72" s="1"/>
  <c r="H213" i="14"/>
  <c r="I213" i="14" s="1"/>
  <c r="F213" i="14" s="1"/>
  <c r="G214" i="14" s="1"/>
  <c r="N199" i="72" a="1"/>
  <c r="H214" i="14" a="1"/>
  <c r="H214" i="14" l="1"/>
  <c r="I214" i="14" s="1"/>
  <c r="F214" i="14" s="1"/>
  <c r="N199" i="72"/>
  <c r="O199" i="72" s="1"/>
  <c r="L199" i="72" s="1"/>
  <c r="M200" i="72" l="1"/>
  <c r="G215" i="14"/>
  <c r="N200" i="72" a="1"/>
  <c r="H215" i="14" a="1"/>
  <c r="H215" i="14" l="1"/>
  <c r="I215" i="14" s="1"/>
  <c r="F215" i="14" s="1"/>
  <c r="N200" i="72"/>
  <c r="O200" i="72" s="1"/>
  <c r="L200" i="72" s="1"/>
  <c r="M201" i="72" s="1"/>
  <c r="N201" i="72" a="1"/>
  <c r="N201" i="72" l="1"/>
  <c r="O201" i="72" s="1"/>
  <c r="L201" i="72" s="1"/>
  <c r="G216" i="14"/>
  <c r="H216" i="14" a="1"/>
  <c r="H216" i="14" l="1"/>
  <c r="I216" i="14" s="1"/>
  <c r="F216" i="14" s="1"/>
  <c r="M202" i="72"/>
  <c r="N202" i="72" a="1"/>
  <c r="N202" i="72" l="1"/>
  <c r="O202" i="72" s="1"/>
  <c r="L202" i="72" s="1"/>
  <c r="M203" i="72" s="1"/>
  <c r="G217" i="14"/>
  <c r="N203" i="72" a="1"/>
  <c r="H217" i="14" a="1"/>
  <c r="H217" i="14" l="1"/>
  <c r="I217" i="14" s="1"/>
  <c r="F217" i="14" s="1"/>
  <c r="N203" i="72"/>
  <c r="O203" i="72" s="1"/>
  <c r="L203" i="72" s="1"/>
  <c r="M204" i="72" l="1"/>
  <c r="G218" i="14"/>
  <c r="N204" i="72" a="1"/>
  <c r="H218" i="14" a="1"/>
  <c r="H218" i="14" l="1"/>
  <c r="I218" i="14" s="1"/>
  <c r="F218" i="14" s="1"/>
  <c r="N204" i="72"/>
  <c r="O204" i="72" s="1"/>
  <c r="L204" i="72" s="1"/>
  <c r="M205" i="72" s="1"/>
  <c r="N205" i="72" a="1"/>
  <c r="N205" i="72" l="1"/>
  <c r="O205" i="72" s="1"/>
  <c r="L205" i="72" s="1"/>
  <c r="G219" i="14"/>
  <c r="H219" i="14" a="1"/>
  <c r="H219" i="14" l="1"/>
  <c r="I219" i="14" s="1"/>
  <c r="F219" i="14" s="1"/>
  <c r="M206" i="72"/>
  <c r="N206" i="72" a="1"/>
  <c r="N206" i="72" l="1"/>
  <c r="O206" i="72" s="1"/>
  <c r="L206" i="72" s="1"/>
  <c r="M207" i="72" s="1"/>
  <c r="G220" i="14"/>
  <c r="H220" i="14" a="1"/>
  <c r="N207" i="72" a="1"/>
  <c r="H220" i="14" l="1"/>
  <c r="I220" i="14" s="1"/>
  <c r="F220" i="14" s="1"/>
  <c r="N207" i="72"/>
  <c r="O207" i="72" s="1"/>
  <c r="L207" i="72" s="1"/>
  <c r="M208" i="72" s="1"/>
  <c r="N208" i="72" a="1"/>
  <c r="N208" i="72" l="1"/>
  <c r="O208" i="72" s="1"/>
  <c r="L208" i="72" s="1"/>
  <c r="G221" i="14"/>
  <c r="H221" i="14" a="1"/>
  <c r="H221" i="14" l="1"/>
  <c r="I221" i="14" s="1"/>
  <c r="F221" i="14" s="1"/>
  <c r="M209" i="72"/>
  <c r="N209" i="72" a="1"/>
  <c r="N209" i="72" l="1"/>
  <c r="O209" i="72" s="1"/>
  <c r="L209" i="72" s="1"/>
  <c r="G222" i="14"/>
  <c r="H222" i="14" a="1"/>
  <c r="H222" i="14" l="1"/>
  <c r="I222" i="14" s="1"/>
  <c r="F222" i="14" s="1"/>
  <c r="G223" i="14" s="1"/>
  <c r="M210" i="72"/>
  <c r="H223" i="14" a="1"/>
  <c r="N210" i="72" a="1"/>
  <c r="N210" i="72" l="1"/>
  <c r="O210" i="72" s="1"/>
  <c r="L210" i="72" s="1"/>
  <c r="H223" i="14"/>
  <c r="I223" i="14" s="1"/>
  <c r="F223" i="14" s="1"/>
  <c r="G224" i="14" l="1"/>
  <c r="M211" i="72"/>
  <c r="N211" i="72" a="1"/>
  <c r="H224" i="14" a="1"/>
  <c r="N211" i="72" l="1"/>
  <c r="O211" i="72" s="1"/>
  <c r="L211" i="72" s="1"/>
  <c r="H224" i="14"/>
  <c r="I224" i="14" s="1"/>
  <c r="F224" i="14" s="1"/>
  <c r="G225" i="14" l="1"/>
  <c r="M212" i="72"/>
  <c r="N212" i="72" a="1"/>
  <c r="H225" i="14" a="1"/>
  <c r="N212" i="72" l="1"/>
  <c r="O212" i="72" s="1"/>
  <c r="L212" i="72" s="1"/>
  <c r="M213" i="72" s="1"/>
  <c r="H225" i="14"/>
  <c r="I225" i="14" s="1"/>
  <c r="F225" i="14" s="1"/>
  <c r="G226" i="14" s="1"/>
  <c r="N213" i="72" a="1"/>
  <c r="H226" i="14" a="1"/>
  <c r="H226" i="14" l="1"/>
  <c r="I226" i="14" s="1"/>
  <c r="F226" i="14" s="1"/>
  <c r="G227" i="14" s="1"/>
  <c r="N213" i="72"/>
  <c r="O213" i="72" s="1"/>
  <c r="L213" i="72" s="1"/>
  <c r="H227" i="14" a="1"/>
  <c r="H227" i="14" l="1"/>
  <c r="I227" i="14" s="1"/>
  <c r="F227" i="14" s="1"/>
  <c r="G228" i="14" s="1"/>
  <c r="M214" i="72"/>
  <c r="H228" i="14" a="1"/>
  <c r="N214" i="72" a="1"/>
  <c r="H228" i="14" l="1"/>
  <c r="I228" i="14" s="1"/>
  <c r="F228" i="14" s="1"/>
  <c r="N214" i="72"/>
  <c r="O214" i="72" s="1"/>
  <c r="L214" i="72" s="1"/>
  <c r="M215" i="72" s="1"/>
  <c r="N215" i="72" a="1"/>
  <c r="N215" i="72" l="1"/>
  <c r="O215" i="72" s="1"/>
  <c r="L215" i="72" s="1"/>
  <c r="M216" i="72" s="1"/>
  <c r="G229" i="14"/>
  <c r="H229" i="14" a="1"/>
  <c r="N216" i="72" a="1"/>
  <c r="N216" i="72" l="1"/>
  <c r="O216" i="72" s="1"/>
  <c r="L216" i="72" s="1"/>
  <c r="H229" i="14"/>
  <c r="I229" i="14" s="1"/>
  <c r="F229" i="14" s="1"/>
  <c r="M217" i="72" l="1"/>
  <c r="G230" i="14"/>
  <c r="H230" i="14" a="1"/>
  <c r="N217" i="72" a="1"/>
  <c r="H230" i="14" l="1"/>
  <c r="I230" i="14" s="1"/>
  <c r="F230" i="14" s="1"/>
  <c r="G231" i="14" s="1"/>
  <c r="N217" i="72"/>
  <c r="O217" i="72" s="1"/>
  <c r="L217" i="72" s="1"/>
  <c r="M218" i="72" l="1"/>
  <c r="G14" i="14"/>
  <c r="D37" i="27" s="1"/>
  <c r="E37" i="27" s="1"/>
  <c r="H231" i="14" a="1"/>
  <c r="N218" i="72" a="1"/>
  <c r="H231" i="14" l="1"/>
  <c r="I231" i="14" s="1"/>
  <c r="F231" i="14" s="1"/>
  <c r="N218" i="72"/>
  <c r="O218" i="72" s="1"/>
  <c r="L218" i="72" s="1"/>
  <c r="M219" i="72" s="1"/>
  <c r="N219" i="72" a="1"/>
  <c r="N219" i="72" l="1"/>
  <c r="O219" i="72" s="1"/>
  <c r="L219" i="72" s="1"/>
  <c r="M220" i="72" l="1"/>
  <c r="N220" i="72" a="1"/>
  <c r="N220" i="72" l="1"/>
  <c r="O220" i="72" s="1"/>
  <c r="L220" i="72" s="1"/>
  <c r="M221" i="72" s="1"/>
  <c r="N221" i="72" a="1"/>
  <c r="N221" i="72" l="1"/>
  <c r="O221" i="72" s="1"/>
  <c r="L221" i="72" s="1"/>
  <c r="M222" i="72" l="1"/>
  <c r="N222" i="72" a="1"/>
  <c r="N222" i="72" l="1"/>
  <c r="O222" i="72" s="1"/>
  <c r="L222" i="72" s="1"/>
  <c r="M223" i="72" l="1"/>
  <c r="N223" i="72" a="1"/>
  <c r="N223" i="72" l="1"/>
  <c r="O223" i="72" s="1"/>
  <c r="L223" i="72" s="1"/>
  <c r="M224" i="72" s="1"/>
  <c r="N224" i="72" a="1"/>
  <c r="N224" i="72" l="1"/>
  <c r="O224" i="72" s="1"/>
  <c r="L224" i="72" s="1"/>
  <c r="M225" i="72" l="1"/>
  <c r="N225" i="72" a="1"/>
  <c r="N225" i="72" l="1"/>
  <c r="O225" i="72" s="1"/>
  <c r="L225" i="72" s="1"/>
  <c r="M226" i="72" l="1"/>
  <c r="N226" i="72" a="1"/>
  <c r="N226" i="72" l="1"/>
  <c r="O226" i="72" s="1"/>
  <c r="L226" i="72" s="1"/>
  <c r="M227" i="72" s="1"/>
  <c r="N227" i="72" a="1"/>
  <c r="N227" i="72" l="1"/>
  <c r="O227" i="72" s="1"/>
  <c r="L227" i="72" s="1"/>
  <c r="M228" i="72" l="1"/>
  <c r="N228" i="72" a="1"/>
  <c r="N228" i="72" l="1"/>
  <c r="O228" i="72" s="1"/>
  <c r="L228" i="72" s="1"/>
  <c r="M229" i="72" l="1"/>
  <c r="N229" i="72" a="1"/>
  <c r="N229" i="72" l="1"/>
  <c r="O229" i="72" s="1"/>
  <c r="L229" i="72" s="1"/>
  <c r="M230" i="72" s="1"/>
  <c r="N230" i="72" a="1"/>
  <c r="N230" i="72" l="1"/>
  <c r="O230" i="72" s="1"/>
  <c r="L230" i="72" s="1"/>
  <c r="M231" i="72" s="1"/>
  <c r="M14" i="72" l="1"/>
  <c r="F39" i="27" s="1"/>
  <c r="G39" i="27" s="1"/>
  <c r="N231" i="72" a="1"/>
  <c r="N231" i="72" l="1"/>
  <c r="O231" i="72" s="1"/>
  <c r="L231" i="72"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<sst xmlns="http://schemas.openxmlformats.org/spreadsheetml/2006/main" count="68250" uniqueCount="276">
  <si>
    <t>Date de publication :</t>
  </si>
  <si>
    <t>29 October 2026</t>
  </si>
  <si>
    <t>Publication date:</t>
  </si>
  <si>
    <t>Ce support est fourni par Storengy et NaTran // This support is provided by Storengy and NaTran.</t>
  </si>
  <si>
    <t xml:space="preserve">Les données qu'il contient ne sont pas destinées à être mises à jour en même temps que les programmes de maintenance de NaTran (PTC) et de Storengy. </t>
  </si>
  <si>
    <t>The data it contains is not intended to be updated as NaTran's PTC and Storengy's maintenance program are updated.</t>
  </si>
  <si>
    <t>Ces données n'ont pas de valeur contractuelle // These data are not contractual data.</t>
  </si>
  <si>
    <t>Complément - Version FR</t>
  </si>
  <si>
    <t>Additional Information - ENG</t>
  </si>
  <si>
    <t>Produits FR</t>
  </si>
  <si>
    <t>Injection</t>
  </si>
  <si>
    <t>Soutirage</t>
  </si>
  <si>
    <t>Produits Portes</t>
  </si>
  <si>
    <t>Max</t>
  </si>
  <si>
    <t>Min</t>
  </si>
  <si>
    <t>Duration nomin</t>
  </si>
  <si>
    <t>Duration réelle</t>
  </si>
  <si>
    <t>Serene Atl 19</t>
  </si>
  <si>
    <t>Serene Atl 20</t>
  </si>
  <si>
    <t>Serene Atl 21</t>
  </si>
  <si>
    <t>Serene Atl 22</t>
  </si>
  <si>
    <t>Serene Atl 23 Plus</t>
  </si>
  <si>
    <t>Serene Atl 22 Plus</t>
  </si>
  <si>
    <t>Serene N 19</t>
  </si>
  <si>
    <t>Serene N 20</t>
  </si>
  <si>
    <t>Serene N 21</t>
  </si>
  <si>
    <t>Serene N 22</t>
  </si>
  <si>
    <t>Saline 21</t>
  </si>
  <si>
    <t>Saline 22</t>
  </si>
  <si>
    <t>Sediane N 20</t>
  </si>
  <si>
    <t>Saline 20</t>
  </si>
  <si>
    <t>Sediane N 21</t>
  </si>
  <si>
    <t>Sediane N 22</t>
  </si>
  <si>
    <t>Serene Atl 23</t>
  </si>
  <si>
    <t>Serene N 23</t>
  </si>
  <si>
    <t>Saline 23</t>
  </si>
  <si>
    <t>Sediane N 23</t>
  </si>
  <si>
    <t>Serene Atl 24</t>
  </si>
  <si>
    <t>Serene N 24</t>
  </si>
  <si>
    <t>Saline 24</t>
  </si>
  <si>
    <t>Sediane N 24</t>
  </si>
  <si>
    <t>Serene Atl 25</t>
  </si>
  <si>
    <t>Serene N 25</t>
  </si>
  <si>
    <t>Saline 25</t>
  </si>
  <si>
    <t>Sediane N 25</t>
  </si>
  <si>
    <t>Serene Atl 26</t>
  </si>
  <si>
    <t>Serene N 26</t>
  </si>
  <si>
    <t>Saline 26</t>
  </si>
  <si>
    <t>Sediane N 26</t>
  </si>
  <si>
    <t>Serene Atl 27</t>
  </si>
  <si>
    <t>Serene N 27</t>
  </si>
  <si>
    <t>Saline 27</t>
  </si>
  <si>
    <t>Sediane 27</t>
  </si>
  <si>
    <t>Les pourcentages indiqués sont les pourcentages de réduction appliqués sur la capacité journalière concernée.</t>
  </si>
  <si>
    <t>Version :</t>
  </si>
  <si>
    <t>Indicated percentages are reduction percentages applying to the daily capacity.</t>
  </si>
  <si>
    <t>Date</t>
  </si>
  <si>
    <t>SALINE</t>
  </si>
  <si>
    <t>SEDIANE</t>
  </si>
  <si>
    <t>ATLANTIQUE</t>
  </si>
  <si>
    <t>SERENE NORD</t>
  </si>
  <si>
    <t>% Inject.</t>
  </si>
  <si>
    <t>% Withdr.</t>
  </si>
  <si>
    <t>Programme Travaux Prévisionnel / Provisional Maintenance Schedule : PT_PREVISIONNEL-pub-csv_pt_previsionnel_v1-b1d89c6f-2a4d-48c8-ae5a-71cc282074df</t>
  </si>
  <si>
    <t>Réseau / Network : NaTran</t>
  </si>
  <si>
    <t>Période / Period : 01/01/2027 06:00 - 01/01/2028 06:00</t>
  </si>
  <si>
    <t>Date de mise à jour / Last update : 16/10/2026 18:12:46</t>
  </si>
  <si>
    <t>PCR / Service Point</t>
  </si>
  <si>
    <t>Libellé / Label</t>
  </si>
  <si>
    <t>Sens / Direction</t>
  </si>
  <si>
    <t>Journée Gazière / Gasday</t>
  </si>
  <si>
    <t>TRf Max</t>
  </si>
  <si>
    <t>TRf Probable</t>
  </si>
  <si>
    <t>TRf Max Nominal</t>
  </si>
  <si>
    <t>TRf Probable Nominal</t>
  </si>
  <si>
    <t>CPRTi</t>
  </si>
  <si>
    <t>CMNTt</t>
  </si>
  <si>
    <t>CPRTt</t>
  </si>
  <si>
    <t>∑COSf</t>
  </si>
  <si>
    <t>∑COSi</t>
  </si>
  <si>
    <t>∑COSi A</t>
  </si>
  <si>
    <t>∑COSi T</t>
  </si>
  <si>
    <t>∑COSi M</t>
  </si>
  <si>
    <t>∑COSi Q</t>
  </si>
  <si>
    <t>CTNf</t>
  </si>
  <si>
    <t>Travaux Petits Impacts / Low Impacts Maintenance</t>
  </si>
  <si>
    <t>Date et Heure de Mise à jour / Update date and time</t>
  </si>
  <si>
    <t>BH0001</t>
  </si>
  <si>
    <t>CONVERSION B VERS H</t>
  </si>
  <si>
    <t>REC</t>
  </si>
  <si>
    <t>N</t>
  </si>
  <si>
    <t>HB0002</t>
  </si>
  <si>
    <t>CONVERSION H VERS B POINTE</t>
  </si>
  <si>
    <t>DEL</t>
  </si>
  <si>
    <t>IR0006</t>
  </si>
  <si>
    <t>DUNKERQUE</t>
  </si>
  <si>
    <t>IR0010</t>
  </si>
  <si>
    <t>OBERGAILBACH</t>
  </si>
  <si>
    <t>IR0011</t>
  </si>
  <si>
    <t>OLTINGUE</t>
  </si>
  <si>
    <t>IR0015</t>
  </si>
  <si>
    <t>TAISNIERES B</t>
  </si>
  <si>
    <t>IR0017</t>
  </si>
  <si>
    <t>SCHÖNENBUCH</t>
  </si>
  <si>
    <t>IR0032</t>
  </si>
  <si>
    <t>JURA PIRR</t>
  </si>
  <si>
    <t>IR0035</t>
  </si>
  <si>
    <t>SAVOIE</t>
  </si>
  <si>
    <t>IR0044</t>
  </si>
  <si>
    <t>ARLEUX</t>
  </si>
  <si>
    <t>IR0060</t>
  </si>
  <si>
    <t>Virtualys</t>
  </si>
  <si>
    <t>IT0001/03</t>
  </si>
  <si>
    <t>FOS</t>
  </si>
  <si>
    <t>IT0002</t>
  </si>
  <si>
    <t>MONTOIR</t>
  </si>
  <si>
    <t>IT0004</t>
  </si>
  <si>
    <t>Dunkerque GNL</t>
  </si>
  <si>
    <t>IT0005</t>
  </si>
  <si>
    <t>FSRU Le Havre</t>
  </si>
  <si>
    <t>PS000B</t>
  </si>
  <si>
    <t>Nord B</t>
  </si>
  <si>
    <t>PS000CA</t>
  </si>
  <si>
    <t>Atlantique</t>
  </si>
  <si>
    <t>PS000NA</t>
  </si>
  <si>
    <t>Nord-Ouest</t>
  </si>
  <si>
    <t>PS000NB</t>
  </si>
  <si>
    <t>Nord-Est</t>
  </si>
  <si>
    <t>PS000SA</t>
  </si>
  <si>
    <t>Sud-Est</t>
  </si>
  <si>
    <t>SPEO2U</t>
  </si>
  <si>
    <t>DunkirkLNG+Dunkirk+Virtualys+Ober+Olt+NorthW+NorthE+SouthE</t>
  </si>
  <si>
    <t>SPN1U</t>
  </si>
  <si>
    <t>DunkirkLNG+Dunkirk</t>
  </si>
  <si>
    <t>SPN2U</t>
  </si>
  <si>
    <t>DunkirkLNG+Dunkirk+Virtualys</t>
  </si>
  <si>
    <t>SPN3U</t>
  </si>
  <si>
    <t>Virtualys+Ober</t>
  </si>
  <si>
    <t>SPNS1U</t>
  </si>
  <si>
    <t>Virtualys+Ober+Olt</t>
  </si>
  <si>
    <t>SPNS2U</t>
  </si>
  <si>
    <t>DunkirkLNG+Dunkirk+Virtualys+Ober+Olt+NorthW+NorthE</t>
  </si>
  <si>
    <t>SPNS3U</t>
  </si>
  <si>
    <t>SPNS4U</t>
  </si>
  <si>
    <t>DunkirkLNG+Dunkirk+Virtualys+Ober+Olt+NorthW+NorthE+SouthE+Atl</t>
  </si>
  <si>
    <t>SPSN0D</t>
  </si>
  <si>
    <t>SPSN1D</t>
  </si>
  <si>
    <t>SPSN3D</t>
  </si>
  <si>
    <t>DunkirkLNG+Dunkirk+Virtualys+Ober+Olt+NorthE+NorthW+SouthE</t>
  </si>
  <si>
    <t>SPSN4D</t>
  </si>
  <si>
    <t>SSPEO2D</t>
  </si>
  <si>
    <t>O</t>
  </si>
  <si>
    <t>SSPNS2D</t>
  </si>
  <si>
    <t>Fos+SouthE+Atl</t>
  </si>
  <si>
    <t>SSPNS3D</t>
  </si>
  <si>
    <t>Fos+Atl</t>
  </si>
  <si>
    <t>SSPNS4D</t>
  </si>
  <si>
    <t>SSP Fos</t>
  </si>
  <si>
    <t>SSPSN3U</t>
  </si>
  <si>
    <t>SSPSN4U</t>
  </si>
  <si>
    <t xml:space="preserve">Storengy's Maintenance Program published on the </t>
  </si>
  <si>
    <t xml:space="preserve">NaTran's Maintenance Program published on the </t>
  </si>
  <si>
    <t>Enter your volumes for the different products subscribed</t>
  </si>
  <si>
    <t>SY</t>
  </si>
  <si>
    <t>-</t>
  </si>
  <si>
    <t>PITS</t>
  </si>
  <si>
    <t>Products</t>
  </si>
  <si>
    <r>
      <t xml:space="preserve">Volumes 
</t>
    </r>
    <r>
      <rPr>
        <b/>
        <sz val="11"/>
        <color theme="1"/>
        <rFont val="Calibri"/>
        <family val="2"/>
        <scheme val="minor"/>
      </rPr>
      <t>(TWh)</t>
    </r>
  </si>
  <si>
    <r>
      <t xml:space="preserve">Stock on 01/04/2027 
</t>
    </r>
    <r>
      <rPr>
        <b/>
        <sz val="11"/>
        <color theme="1"/>
        <rFont val="Calibri"/>
        <family val="2"/>
        <scheme val="minor"/>
      </rPr>
      <t>(TWh)</t>
    </r>
  </si>
  <si>
    <t>Volumes Total 
(TWh)</t>
  </si>
  <si>
    <t>1st D Injection</t>
  </si>
  <si>
    <t>1st D Withdrawal</t>
  </si>
  <si>
    <t>Volume Max 
(TWh)</t>
  </si>
  <si>
    <t>Nominal INJ Max (GWh/j)</t>
  </si>
  <si>
    <t>Nominal WDR Max (GWh/j)</t>
  </si>
  <si>
    <t>Firm+Interuptible</t>
  </si>
  <si>
    <t xml:space="preserve">Atlantique </t>
  </si>
  <si>
    <t>Saline</t>
  </si>
  <si>
    <t>Results Injection</t>
  </si>
  <si>
    <t>Results Withdrawal</t>
  </si>
  <si>
    <t>End of injection period</t>
  </si>
  <si>
    <t>With Storengy maintenance only</t>
  </si>
  <si>
    <t>With Storengy and NaTran maintenance (probable case - CPRTt)</t>
  </si>
  <si>
    <t>100% date</t>
  </si>
  <si>
    <t>Days of flexibility</t>
  </si>
  <si>
    <t>Serene Atlantique</t>
  </si>
  <si>
    <t>Serene Nord</t>
  </si>
  <si>
    <t>Sediane</t>
  </si>
  <si>
    <t>Filling &amp; Withdrawal</t>
  </si>
  <si>
    <t>Aggregated Reduction Factors and tunnels</t>
  </si>
  <si>
    <t xml:space="preserve">Aggregated Products - Simulator </t>
  </si>
  <si>
    <t>Based on the subscribed volumes defined above</t>
  </si>
  <si>
    <t>Deliberation CRE</t>
  </si>
  <si>
    <t>2026-85</t>
  </si>
  <si>
    <t>Volumes (TWh)</t>
  </si>
  <si>
    <t>Nominal Injection Duration (Days)</t>
  </si>
  <si>
    <t>Nominal Withdrawal Duration (Days)</t>
  </si>
  <si>
    <t>Nominal Injection Capacité (GWh/d 0°C)</t>
  </si>
  <si>
    <t>Nominal Withdrawal Capacity (GWh/d 0°C)</t>
  </si>
  <si>
    <t>Effective Injection Duration (Days)</t>
  </si>
  <si>
    <t>Withdrawal Capacity at 45% (GWh/d 0°C)</t>
  </si>
  <si>
    <t>Firm Injection Capacity (GWh/d)</t>
  </si>
  <si>
    <t>Total Offer 2027</t>
  </si>
  <si>
    <t>Global ATS OFFERS</t>
  </si>
  <si>
    <t>Reduction Factors - Simulator</t>
  </si>
  <si>
    <t>Inj</t>
  </si>
  <si>
    <t>Sout</t>
  </si>
  <si>
    <t>Withdrawal</t>
  </si>
  <si>
    <t>Daily rights based on the stock level :</t>
  </si>
  <si>
    <t>Stock Level</t>
  </si>
  <si>
    <t>%</t>
  </si>
  <si>
    <t>Injection rights</t>
  </si>
  <si>
    <t>MWh/d - 25°C</t>
  </si>
  <si>
    <t>Withdrawal rights</t>
  </si>
  <si>
    <t>Agregation</t>
  </si>
  <si>
    <t>Daily capacities - basic offer :</t>
  </si>
  <si>
    <t>Tunnels</t>
  </si>
  <si>
    <t>Total Volume</t>
  </si>
  <si>
    <t>TWh</t>
  </si>
  <si>
    <t>Average Nominal Duration</t>
  </si>
  <si>
    <t>days</t>
  </si>
  <si>
    <t>Nominal Duration</t>
  </si>
  <si>
    <t>Nominal Capacity</t>
  </si>
  <si>
    <t>GWh/d</t>
  </si>
  <si>
    <t>Reduction factors</t>
  </si>
  <si>
    <t>Stock level 
%</t>
  </si>
  <si>
    <t>Reduction Factor %</t>
  </si>
  <si>
    <t>Max Inj</t>
  </si>
  <si>
    <t>Max sout</t>
  </si>
  <si>
    <t>Actual duration</t>
  </si>
  <si>
    <t xml:space="preserve">Date </t>
  </si>
  <si>
    <t>Maximum stock level %</t>
  </si>
  <si>
    <t>Minimum stock level %</t>
  </si>
  <si>
    <t xml:space="preserve">Qi% foisonement </t>
  </si>
  <si>
    <t>VU</t>
  </si>
  <si>
    <t>Qi % reduction</t>
  </si>
  <si>
    <t>Min Brut</t>
  </si>
  <si>
    <t>Max Brut</t>
  </si>
  <si>
    <t>Min cor. Inj</t>
  </si>
  <si>
    <t>Min.cor Sout</t>
  </si>
  <si>
    <t>Max corrigé</t>
  </si>
  <si>
    <t>Onglet</t>
  </si>
  <si>
    <t>Total subscribed volume (TWh)</t>
  </si>
  <si>
    <t>Serene_A_I</t>
  </si>
  <si>
    <t>Nominal capacity</t>
  </si>
  <si>
    <t>GWh/j</t>
  </si>
  <si>
    <t>Portes</t>
  </si>
  <si>
    <t>Hors Maintenance</t>
  </si>
  <si>
    <t>COS max</t>
  </si>
  <si>
    <t>End of day stock [TWh]</t>
  </si>
  <si>
    <t>Filling D-1 [%]</t>
  </si>
  <si>
    <t>Max injection on NaTran PITS [GWh/d]</t>
  </si>
  <si>
    <t>Max injection on NaTran Superpoint [GWh/d]</t>
  </si>
  <si>
    <t>Minimum stock level (TWh)</t>
  </si>
  <si>
    <t>Maximum stock level (TWh)</t>
  </si>
  <si>
    <t>Effective Max (TWh)</t>
  </si>
  <si>
    <t>Storengy restrictions [% of the rights]</t>
  </si>
  <si>
    <t>Reduction factor [%]</t>
  </si>
  <si>
    <t>Maximum injection [GWh/d]</t>
  </si>
  <si>
    <t>Serene_A_W</t>
  </si>
  <si>
    <t>Stock on</t>
  </si>
  <si>
    <t>Duration</t>
  </si>
  <si>
    <t>Without min stock level &amp; maintenance</t>
  </si>
  <si>
    <t>Effective min (TWh)</t>
  </si>
  <si>
    <t>Minimum Stock Level (TWh)</t>
  </si>
  <si>
    <t>Maximum withdrawal [GWh/d]</t>
  </si>
  <si>
    <t>Max vol</t>
  </si>
  <si>
    <t>Serene_N_I</t>
  </si>
  <si>
    <t>Superpoint</t>
  </si>
  <si>
    <t>Pas de superpoint</t>
  </si>
  <si>
    <t>Serene_N_W</t>
  </si>
  <si>
    <t>Saline_I</t>
  </si>
  <si>
    <t>Saline_W</t>
  </si>
  <si>
    <t>Sediane_I</t>
  </si>
  <si>
    <t>Sediane_W</t>
  </si>
  <si>
    <t>Sans porte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</si>
</sst>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4" formatCode="_-* #,##0.00\ &quot;€&quot;_-;\-* #,##0.00\ &quot;€&quot;_-;_-* &quot;-&quot;??\ &quot;€&quot;_-;_-@_-"/>
    <numFmt numFmtId="164" formatCode="_-* #,##0.00\ _€_-;\-* #,##0.00\ _€_-;_-* &quot;-&quot;??\ _€_-;_-@_-"/>
    <numFmt numFmtId="165" formatCode="0.0%"/>
    <numFmt numFmtId="166" formatCode="_-* #,##0.0\ _€_-;\-* #,##0.0\ _€_-;_-* &quot;-&quot;??\ _€_-;_-@_-"/>
    <numFmt numFmtId="167" formatCode="_-* #,##0.00\ &quot;F&quot;_-;\-* #,##0.00\ &quot;F&quot;_-;_-* &quot;-&quot;??\ &quot;F&quot;_-;_-@_-"/>
    <numFmt numFmtId="168" formatCode="0.0"/>
    <numFmt numFmtId="169" formatCode="_-* #,##0\ _€_-;\-* #,##0\ _€_-;_-* &quot;-&quot;??\ _€_-;_-@_-"/>
    <numFmt numFmtId="170" formatCode="0.000"/>
    <numFmt numFmtId="171" formatCode="[$-F800]dddd\,\ mmmm\ dd\,\ yyyy"/>
    <numFmt numFmtId="172" formatCode="_-* #,##0.0000\ _€_-;\-* #,##0.0000\ _€_-;_-* &quot;-&quot;??\ _€_-;_-@_-"/>
    <numFmt numFmtId="173" formatCode="_-* #,##0.000\ _€_-;\-* #,##0.000\ _€_-;_-* &quot;-&quot;???\ _€_-;_-@_-"/>
    <numFmt numFmtId="174" formatCode="_-* #,##0.000000\ _€_-;\-* #,##0.000000\ _€_-;_-* &quot;-&quot;???\ _€_-;_-@_-"/>
    <numFmt numFmtId="175" formatCode="#,##0_ ;\-#,##0\ "/>
    <numFmt numFmtId="176" formatCode="#,##0.000_ ;\-#,##0.000\ "/>
  </numFmts>
  <fonts count="58"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0"/>
      <name val="Arial"/>
      <family val="2"/>
    </font>
    <font>
      <sz val="10"/>
      <name val="Tahoma"/>
      <family val="2"/>
    </font>
    <font>
      <sz val="10"/>
      <color theme="0"/>
      <name val="Tahoma"/>
      <family val="2"/>
    </font>
    <font>
      <b/>
      <sz val="12"/>
      <name val="Tahoma"/>
      <family val="2"/>
    </font>
    <font>
      <b/>
      <sz val="12"/>
      <color theme="0"/>
      <name val="Tahoma"/>
      <family val="2"/>
    </font>
    <font>
      <b/>
      <sz val="10"/>
      <color theme="1"/>
      <name val="Tahoma"/>
      <family val="2"/>
    </font>
    <font>
      <b/>
      <sz val="9"/>
      <color theme="0"/>
      <name val="Tahoma"/>
      <family val="2"/>
    </font>
    <font>
      <b/>
      <sz val="10"/>
      <color theme="8"/>
      <name val="Tahoma"/>
      <family val="2"/>
    </font>
    <font>
      <b/>
      <sz val="10"/>
      <color rgb="FFB5C700"/>
      <name val="Tahoma"/>
      <family val="2"/>
    </font>
    <font>
      <b/>
      <sz val="10"/>
      <color theme="0"/>
      <name val="Tahoma"/>
      <family val="2"/>
    </font>
    <font>
      <b/>
      <sz val="9"/>
      <color theme="1"/>
      <name val="Tahoma"/>
      <family val="2"/>
    </font>
    <font>
      <sz val="10"/>
      <color theme="1"/>
      <name val="Tahoma"/>
      <family val="2"/>
    </font>
    <font>
      <b/>
      <sz val="12"/>
      <name val="Arial"/>
      <family val="2"/>
    </font>
    <font>
      <sz val="10"/>
      <name val="Arial"/>
      <family val="2"/>
    </font>
    <font>
      <b/>
      <sz val="10"/>
      <name val="Arial"/>
      <family val="2"/>
    </font>
    <font>
      <b/>
      <sz val="10"/>
      <color rgb="FFFF0000"/>
      <name val="Arial"/>
      <family val="2"/>
    </font>
    <font>
      <sz val="10"/>
      <color rgb="FFFF0000"/>
      <name val="Arial"/>
      <family val="2"/>
    </font>
    <font>
      <sz val="11"/>
      <color theme="0"/>
      <name val="Arial"/>
      <family val="2"/>
    </font>
    <font>
      <b/>
      <sz val="11"/>
      <color theme="0"/>
      <name val="Arial"/>
      <family val="2"/>
    </font>
    <font>
      <sz val="11"/>
      <name val="Arial"/>
      <family val="2"/>
    </font>
    <font>
      <sz val="10"/>
      <color rgb="FF6C665E"/>
      <name val="Arial"/>
      <family val="2"/>
    </font>
    <font>
      <sz val="10"/>
      <name val="Arial"/>
      <family val="2"/>
    </font>
    <font>
      <i/>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11"/>
      <color rgb="FF9C6500"/>
      <name val="Calibri"/>
      <family val="2"/>
      <scheme val="minor"/>
    </font>
    <font>
      <sz val="10"/>
      <name val="Arial"/>
      <family val="2"/>
    </font>
    <font>
      <b/>
      <i/>
      <sz val="22"/>
      <color theme="1"/>
      <name val="Calibri"/>
      <family val="2"/>
      <scheme val="minor"/>
    </font>
    <font>
      <b/>
      <sz val="10"/>
      <name val="Tahoma"/>
      <family val="2"/>
    </font>
    <font>
      <b/>
      <sz val="14"/>
      <color theme="0"/>
      <name val="Tahoma"/>
      <family val="2"/>
    </font>
    <font>
      <b/>
      <sz val="10"/>
      <color rgb="FF92D050"/>
      <name val="Tahoma"/>
      <family val="2"/>
    </font>
    <font>
      <b/>
      <i/>
      <sz val="14"/>
      <color theme="0"/>
      <name val="Calibri"/>
      <family val="2"/>
      <scheme val="minor"/>
    </font>
    <font>
      <sz val="10"/>
      <name val="Arial"/>
      <family val="2"/>
    </font>
    <font>
      <sz val="11"/>
      <color rgb="FF9C5700"/>
      <name val="Calibri"/>
      <family val="2"/>
      <scheme val="minor"/>
    </font>
    <font>
      <sz val="8"/>
      <name val="Calibri"/>
      <family val="2"/>
      <scheme val="minor"/>
    </font>
    <font>
      <sz val="11"/>
      <name val="Calibri"/>
      <family val="2"/>
      <scheme val="minor"/>
    </font>
    <font>
      <sz val="10"/>
      <name val="Arial"/>
      <family val="2"/>
    </font>
    <font>
      <sz val="14"/>
      <color theme="0"/>
      <name val="Calibri"/>
      <family val="2"/>
      <scheme val="minor"/>
    </font>
    <font>
      <u/>
      <sz val="11"/>
      <color theme="10"/>
      <name val="Calibri"/>
      <family val="2"/>
      <scheme val="minor"/>
    </font>
    <font>
      <i/>
      <sz val="11"/>
      <name val="Arial"/>
      <family val="2"/>
    </font>
    <font>
      <sz val="10"/>
      <name val="Calibri"/>
      <family val="2"/>
      <scheme val="minor"/>
    </font>
    <font>
      <b/>
      <sz val="11"/>
      <name val="Calibri"/>
      <family val="2"/>
      <scheme val="minor"/>
    </font>
    <font>
      <b/>
      <sz val="12"/>
      <color theme="0"/>
      <name val="Calibri"/>
      <family val="2"/>
      <scheme val="minor"/>
    </font>
  </fonts>
  <fills count="55">
    <fill>
      <patternFill patternType="none"/>
    </fill>
    <fill>
      <patternFill patternType="gray125"/>
    </fill>
    <fill>
      <patternFill patternType="solid">
        <fgColor rgb="FF0070C0"/>
        <bgColor indexed="64"/>
      </patternFill>
    </fill>
    <fill>
      <patternFill patternType="solid">
        <fgColor theme="0"/>
        <bgColor indexed="64"/>
      </patternFill>
    </fill>
    <fill>
      <patternFill patternType="solid">
        <fgColor rgb="FF40ABB9"/>
        <bgColor indexed="64"/>
      </patternFill>
    </fill>
    <fill>
      <patternFill patternType="solid">
        <fgColor theme="5" tint="-0.499984740745262"/>
        <bgColor indexed="64"/>
      </patternFill>
    </fill>
    <fill>
      <patternFill patternType="solid">
        <fgColor theme="4" tint="0.79998168889431442"/>
        <bgColor indexed="64"/>
      </patternFill>
    </fill>
    <fill>
      <patternFill patternType="solid">
        <fgColor rgb="FF00B050"/>
        <bgColor indexed="64"/>
      </patternFill>
    </fill>
    <fill>
      <patternFill patternType="solid">
        <fgColor theme="0" tint="-0.49998474074526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7" tint="0.79998168889431442"/>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rgb="FF92D050"/>
        <bgColor indexed="64"/>
      </patternFill>
    </fill>
    <fill>
      <patternFill patternType="solid">
        <fgColor theme="1"/>
        <bgColor indexed="64"/>
      </patternFill>
    </fill>
    <fill>
      <patternFill patternType="solid">
        <fgColor theme="6" tint="0.79998168889431442"/>
        <bgColor indexed="64"/>
      </patternFill>
    </fill>
    <fill>
      <patternFill patternType="solid">
        <fgColor theme="7"/>
        <bgColor indexed="64"/>
      </patternFill>
    </fill>
    <fill>
      <patternFill patternType="solid">
        <fgColor theme="3"/>
        <bgColor indexed="64"/>
      </patternFill>
    </fill>
    <fill>
      <patternFill patternType="solid">
        <fgColor rgb="FFFFFF00"/>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5" tint="0.79998168889431442"/>
        <bgColor indexed="64"/>
      </patternFill>
    </fill>
    <fill>
      <patternFill patternType="solid">
        <fgColor theme="7" tint="-0.249977111117893"/>
        <bgColor indexed="64"/>
      </patternFill>
    </fill>
  </fills>
  <borders count="71">
    <border>
      <left/>
      <right/>
      <top/>
      <bottom/>
      <diagonal/>
    </border>
    <border>
      <left style="medium">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right/>
      <top/>
      <bottom style="medium">
        <color indexed="64"/>
      </bottom>
      <diagonal/>
    </border>
    <border>
      <left style="thin">
        <color theme="0" tint="-0.249977111117893"/>
      </left>
      <right/>
      <top style="thin">
        <color theme="0" tint="-0.249977111117893"/>
      </top>
      <bottom style="thin">
        <color theme="0" tint="-0.249977111117893"/>
      </bottom>
      <diagonal/>
    </border>
    <border>
      <left style="thin">
        <color theme="0"/>
      </left>
      <right style="thin">
        <color theme="0"/>
      </right>
      <top style="thin">
        <color theme="0"/>
      </top>
      <bottom style="thin">
        <color theme="0"/>
      </bottom>
      <diagonal/>
    </border>
    <border>
      <left/>
      <right/>
      <top/>
      <bottom style="thin">
        <color theme="0"/>
      </bottom>
      <diagonal/>
    </border>
    <border>
      <left style="medium">
        <color indexed="64"/>
      </left>
      <right style="medium">
        <color indexed="64"/>
      </right>
      <top/>
      <bottom style="medium">
        <color indexed="64"/>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2"/>
      </right>
      <top style="thin">
        <color theme="0" tint="-0.249977111117893"/>
      </top>
      <bottom style="thin">
        <color theme="0" tint="-0.249977111117893"/>
      </bottom>
      <diagonal/>
    </border>
    <border>
      <left/>
      <right/>
      <top/>
      <bottom style="thin">
        <color theme="2" tint="-0.249977111117893"/>
      </bottom>
      <diagonal/>
    </border>
    <border>
      <left/>
      <right style="thin">
        <color theme="0" tint="-0.249977111117893"/>
      </right>
      <top style="thin">
        <color theme="2" tint="-0.249977111117893"/>
      </top>
      <bottom style="thin">
        <color theme="0" tint="-0.24997711111789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
      <left style="medium">
        <color indexed="64"/>
      </left>
      <right style="hair">
        <color indexed="64"/>
      </right>
      <top style="medium">
        <color indexed="64"/>
      </top>
      <bottom/>
      <diagonal/>
    </border>
    <border>
      <left style="hair">
        <color indexed="64"/>
      </left>
      <right style="thin">
        <color indexed="64"/>
      </right>
      <top style="medium">
        <color indexed="64"/>
      </top>
      <bottom/>
      <diagonal/>
    </border>
    <border>
      <left style="medium">
        <color indexed="64"/>
      </left>
      <right style="hair">
        <color indexed="64"/>
      </right>
      <top/>
      <bottom/>
      <diagonal/>
    </border>
    <border>
      <left style="hair">
        <color indexed="64"/>
      </left>
      <right style="thin">
        <color indexed="64"/>
      </right>
      <top/>
      <bottom/>
      <diagonal/>
    </border>
    <border>
      <left style="medium">
        <color indexed="64"/>
      </left>
      <right style="hair">
        <color indexed="64"/>
      </right>
      <top/>
      <bottom style="medium">
        <color indexed="64"/>
      </bottom>
      <diagonal/>
    </border>
    <border>
      <left style="hair">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173">
    <xf numFmtId="0" fontId="0" fillId="0" borderId="0"/>
    <xf numFmtId="164" fontId="1" fillId="0" borderId="0" applyFont="0" applyFill="0" applyBorder="0" applyAlignment="0" applyProtection="0"/>
    <xf numFmtId="9" fontId="1" fillId="0" borderId="0" applyFont="0" applyFill="0" applyBorder="0" applyAlignment="0" applyProtection="0"/>
    <xf numFmtId="0" fontId="5" fillId="0" borderId="0"/>
    <xf numFmtId="9" fontId="5" fillId="0" borderId="0" applyFont="0" applyFill="0" applyBorder="0" applyAlignment="0" applyProtection="0"/>
    <xf numFmtId="0" fontId="18" fillId="0" borderId="0"/>
    <xf numFmtId="164" fontId="5" fillId="0" borderId="0" applyFont="0" applyFill="0" applyBorder="0" applyAlignment="0" applyProtection="0"/>
    <xf numFmtId="0" fontId="26" fillId="0" borderId="0"/>
    <xf numFmtId="0" fontId="1" fillId="0" borderId="0"/>
    <xf numFmtId="0" fontId="1" fillId="0" borderId="0"/>
    <xf numFmtId="0" fontId="5" fillId="0" borderId="0"/>
    <xf numFmtId="9" fontId="1" fillId="0" borderId="0" applyFont="0" applyFill="0" applyBorder="0" applyAlignment="0" applyProtection="0"/>
    <xf numFmtId="0" fontId="5" fillId="0" borderId="0"/>
    <xf numFmtId="0" fontId="1" fillId="0" borderId="0"/>
    <xf numFmtId="9" fontId="1" fillId="0" borderId="0" applyFont="0" applyFill="0" applyBorder="0" applyAlignment="0" applyProtection="0"/>
    <xf numFmtId="0" fontId="5" fillId="0" borderId="0"/>
    <xf numFmtId="0" fontId="5"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6" fillId="0" borderId="0" applyFont="0" applyFill="0" applyBorder="0" applyAlignment="0" applyProtection="0"/>
    <xf numFmtId="0" fontId="6" fillId="0" borderId="0"/>
    <xf numFmtId="164" fontId="6" fillId="0" borderId="0" applyFont="0" applyFill="0" applyBorder="0" applyAlignment="0" applyProtection="0"/>
    <xf numFmtId="9" fontId="1" fillId="0" borderId="0" applyFont="0" applyFill="0" applyBorder="0" applyAlignment="0" applyProtection="0"/>
    <xf numFmtId="9" fontId="5" fillId="0" borderId="0" applyFont="0" applyFill="0" applyBorder="0" applyAlignment="0" applyProtection="0"/>
    <xf numFmtId="0" fontId="5" fillId="0" borderId="0"/>
    <xf numFmtId="0" fontId="5" fillId="0" borderId="0"/>
    <xf numFmtId="0" fontId="5" fillId="0" borderId="0"/>
    <xf numFmtId="9" fontId="5" fillId="0" borderId="0" applyFont="0" applyFill="0" applyBorder="0" applyAlignment="0" applyProtection="0"/>
    <xf numFmtId="0" fontId="5" fillId="0" borderId="0"/>
    <xf numFmtId="9" fontId="5"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7" fontId="5"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0" fontId="1" fillId="0" borderId="0"/>
    <xf numFmtId="9"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28" fillId="0" borderId="0" applyNumberFormat="0" applyFill="0" applyBorder="0" applyAlignment="0" applyProtection="0"/>
    <xf numFmtId="0" fontId="29" fillId="0" borderId="31" applyNumberFormat="0" applyFill="0" applyAlignment="0" applyProtection="0"/>
    <xf numFmtId="0" fontId="30" fillId="0" borderId="32" applyNumberFormat="0" applyFill="0" applyAlignment="0" applyProtection="0"/>
    <xf numFmtId="0" fontId="31" fillId="0" borderId="33" applyNumberFormat="0" applyFill="0" applyAlignment="0" applyProtection="0"/>
    <xf numFmtId="0" fontId="31" fillId="0" borderId="0" applyNumberFormat="0" applyFill="0" applyBorder="0" applyAlignment="0" applyProtection="0"/>
    <xf numFmtId="0" fontId="32" fillId="9" borderId="0" applyNumberFormat="0" applyBorder="0" applyAlignment="0" applyProtection="0"/>
    <xf numFmtId="0" fontId="33" fillId="10" borderId="0" applyNumberFormat="0" applyBorder="0" applyAlignment="0" applyProtection="0"/>
    <xf numFmtId="0" fontId="34" fillId="12" borderId="34" applyNumberFormat="0" applyAlignment="0" applyProtection="0"/>
    <xf numFmtId="0" fontId="35" fillId="13" borderId="35" applyNumberFormat="0" applyAlignment="0" applyProtection="0"/>
    <xf numFmtId="0" fontId="36" fillId="13" borderId="34" applyNumberFormat="0" applyAlignment="0" applyProtection="0"/>
    <xf numFmtId="0" fontId="37" fillId="0" borderId="36" applyNumberFormat="0" applyFill="0" applyAlignment="0" applyProtection="0"/>
    <xf numFmtId="0" fontId="2" fillId="14" borderId="37" applyNumberFormat="0" applyAlignment="0" applyProtection="0"/>
    <xf numFmtId="0" fontId="38" fillId="0" borderId="0" applyNumberFormat="0" applyFill="0" applyBorder="0" applyAlignment="0" applyProtection="0"/>
    <xf numFmtId="0" fontId="1" fillId="15" borderId="38" applyNumberFormat="0" applyFont="0" applyAlignment="0" applyProtection="0"/>
    <xf numFmtId="0" fontId="39" fillId="0" borderId="0" applyNumberFormat="0" applyFill="0" applyBorder="0" applyAlignment="0" applyProtection="0"/>
    <xf numFmtId="0" fontId="3" fillId="0" borderId="39" applyNumberFormat="0" applyFill="0" applyAlignment="0" applyProtection="0"/>
    <xf numFmtId="0" fontId="4"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4"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4"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4"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4"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4" fillId="36" borderId="0" applyNumberFormat="0" applyBorder="0" applyAlignment="0" applyProtection="0"/>
    <xf numFmtId="0" fontId="1" fillId="37" borderId="0" applyNumberFormat="0" applyBorder="0" applyAlignment="0" applyProtection="0"/>
    <xf numFmtId="0" fontId="1" fillId="38" borderId="0" applyNumberFormat="0" applyBorder="0" applyAlignment="0" applyProtection="0"/>
    <xf numFmtId="0" fontId="40" fillId="11" borderId="0" applyNumberFormat="0" applyBorder="0" applyAlignment="0" applyProtection="0"/>
    <xf numFmtId="0" fontId="4" fillId="19" borderId="0" applyNumberFormat="0" applyBorder="0" applyAlignment="0" applyProtection="0"/>
    <xf numFmtId="0" fontId="4" fillId="23" borderId="0" applyNumberFormat="0" applyBorder="0" applyAlignment="0" applyProtection="0"/>
    <xf numFmtId="0" fontId="4" fillId="27" borderId="0" applyNumberFormat="0" applyBorder="0" applyAlignment="0" applyProtection="0"/>
    <xf numFmtId="0" fontId="4" fillId="31" borderId="0" applyNumberFormat="0" applyBorder="0" applyAlignment="0" applyProtection="0"/>
    <xf numFmtId="0" fontId="4" fillId="35" borderId="0" applyNumberFormat="0" applyBorder="0" applyAlignment="0" applyProtection="0"/>
    <xf numFmtId="0" fontId="4" fillId="39" borderId="0" applyNumberFormat="0" applyBorder="0" applyAlignment="0" applyProtection="0"/>
    <xf numFmtId="0" fontId="5" fillId="0" borderId="0"/>
    <xf numFmtId="0" fontId="5" fillId="0" borderId="0"/>
    <xf numFmtId="0" fontId="41" fillId="0" borderId="0"/>
    <xf numFmtId="164" fontId="5" fillId="0" borderId="0" applyFont="0" applyFill="0" applyBorder="0" applyAlignment="0" applyProtection="0"/>
    <xf numFmtId="0" fontId="47" fillId="0" borderId="0"/>
    <xf numFmtId="44" fontId="5" fillId="0" borderId="0" applyFont="0" applyFill="0" applyBorder="0" applyAlignment="0" applyProtection="0"/>
    <xf numFmtId="171" fontId="1" fillId="0" borderId="0"/>
    <xf numFmtId="0" fontId="48" fillId="11"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 fillId="35" borderId="0" applyNumberFormat="0" applyBorder="0" applyAlignment="0" applyProtection="0"/>
    <xf numFmtId="0" fontId="1" fillId="39" borderId="0" applyNumberFormat="0" applyBorder="0" applyAlignment="0" applyProtection="0"/>
    <xf numFmtId="0" fontId="1" fillId="0" borderId="0" applyFont="0" applyFill="0" applyBorder="0"/>
    <xf numFmtId="44" fontId="5" fillId="0" borderId="0" applyFont="0" applyFill="0" applyBorder="0" applyAlignment="0" applyProtection="0"/>
    <xf numFmtId="0" fontId="51" fillId="0" borderId="0"/>
    <xf numFmtId="44" fontId="5" fillId="0" borderId="0" applyFont="0" applyFill="0" applyBorder="0" applyAlignment="0" applyProtection="0"/>
    <xf numFmtId="0" fontId="53" fillId="0" borderId="0" applyNumberFormat="0" applyFill="0" applyBorder="0" applyAlignment="0" applyProtection="0"/>
    <xf numFmtId="0" fontId="5" fillId="0" borderId="0"/>
    <xf numFmtId="0" fontId="5" fillId="0" borderId="0"/>
    <xf numFmtId="44" fontId="5" fillId="0" borderId="0" applyFont="0" applyFill="0" applyBorder="0" applyAlignment="0" applyProtection="0"/>
    <xf numFmtId="44" fontId="5" fillId="0" borderId="0" applyFont="0" applyFill="0" applyBorder="0" applyAlignment="0" applyProtection="0"/>
    <xf numFmtId="0" fontId="5" fillId="0" borderId="0"/>
    <xf numFmtId="44" fontId="5" fillId="0" borderId="0" applyFont="0" applyFill="0" applyBorder="0" applyAlignment="0" applyProtection="0"/>
  </cellStyleXfs>
  <cellXfs count="346">
    <xf numFmtId="0" fontId="0" fillId="0" borderId="0" xfId="0"/>
    <xf numFmtId="0" fontId="6" fillId="0" borderId="0" xfId="3" applyFont="1"/>
    <xf numFmtId="0" fontId="6" fillId="0" borderId="1" xfId="3" applyFont="1" applyBorder="1" applyAlignment="1">
      <alignment vertical="top"/>
    </xf>
    <xf numFmtId="0" fontId="6" fillId="0" borderId="0" xfId="3" applyFont="1" applyAlignment="1">
      <alignment vertical="top"/>
    </xf>
    <xf numFmtId="0" fontId="7" fillId="0" borderId="0" xfId="3" applyFont="1"/>
    <xf numFmtId="9" fontId="6" fillId="0" borderId="0" xfId="3" applyNumberFormat="1" applyFont="1"/>
    <xf numFmtId="1" fontId="6" fillId="0" borderId="0" xfId="3" applyNumberFormat="1" applyFont="1"/>
    <xf numFmtId="0" fontId="9" fillId="4" borderId="2" xfId="3" applyFont="1" applyFill="1" applyBorder="1" applyAlignment="1">
      <alignment horizontal="centerContinuous" vertical="top"/>
    </xf>
    <xf numFmtId="0" fontId="9" fillId="4" borderId="3" xfId="3" applyFont="1" applyFill="1" applyBorder="1" applyAlignment="1">
      <alignment horizontal="centerContinuous" vertical="top"/>
    </xf>
    <xf numFmtId="0" fontId="11" fillId="4" borderId="6" xfId="3" applyFont="1" applyFill="1" applyBorder="1" applyAlignment="1">
      <alignment horizontal="center" vertical="top" wrapText="1"/>
    </xf>
    <xf numFmtId="0" fontId="11" fillId="4" borderId="7" xfId="3" applyFont="1" applyFill="1" applyBorder="1" applyAlignment="1">
      <alignment horizontal="center" vertical="top" wrapText="1"/>
    </xf>
    <xf numFmtId="9" fontId="12" fillId="0" borderId="10" xfId="3" applyNumberFormat="1" applyFont="1" applyBorder="1" applyAlignment="1">
      <alignment horizontal="center" vertical="top"/>
    </xf>
    <xf numFmtId="9" fontId="12" fillId="0" borderId="11" xfId="3" applyNumberFormat="1" applyFont="1" applyBorder="1" applyAlignment="1">
      <alignment horizontal="center" vertical="top"/>
    </xf>
    <xf numFmtId="9" fontId="12" fillId="0" borderId="12" xfId="3" applyNumberFormat="1" applyFont="1" applyBorder="1" applyAlignment="1">
      <alignment horizontal="center" vertical="top"/>
    </xf>
    <xf numFmtId="9" fontId="12" fillId="0" borderId="13" xfId="3" applyNumberFormat="1" applyFont="1" applyBorder="1" applyAlignment="1">
      <alignment horizontal="center" vertical="top"/>
    </xf>
    <xf numFmtId="0" fontId="14" fillId="0" borderId="0" xfId="3" applyFont="1" applyAlignment="1">
      <alignment vertical="top"/>
    </xf>
    <xf numFmtId="165" fontId="12" fillId="0" borderId="0" xfId="3" applyNumberFormat="1" applyFont="1" applyAlignment="1">
      <alignment vertical="top"/>
    </xf>
    <xf numFmtId="165" fontId="6" fillId="0" borderId="0" xfId="3" applyNumberFormat="1" applyFont="1" applyAlignment="1">
      <alignment vertical="top"/>
    </xf>
    <xf numFmtId="9" fontId="6" fillId="0" borderId="0" xfId="3" applyNumberFormat="1" applyFont="1" applyAlignment="1">
      <alignment vertical="top"/>
    </xf>
    <xf numFmtId="14" fontId="6" fillId="0" borderId="0" xfId="3" applyNumberFormat="1" applyFont="1"/>
    <xf numFmtId="2" fontId="6" fillId="0" borderId="0" xfId="3" applyNumberFormat="1" applyFont="1"/>
    <xf numFmtId="0" fontId="6" fillId="0" borderId="1" xfId="3" applyFont="1" applyBorder="1"/>
    <xf numFmtId="14" fontId="15" fillId="0" borderId="0" xfId="3" applyNumberFormat="1" applyFont="1" applyAlignment="1">
      <alignment horizontal="center" vertical="center"/>
    </xf>
    <xf numFmtId="165" fontId="10" fillId="0" borderId="0" xfId="3" applyNumberFormat="1" applyFont="1" applyAlignment="1">
      <alignment horizontal="centerContinuous"/>
    </xf>
    <xf numFmtId="14" fontId="16" fillId="0" borderId="0" xfId="3" applyNumberFormat="1" applyFont="1" applyAlignment="1">
      <alignment horizontal="center" vertical="center"/>
    </xf>
    <xf numFmtId="14" fontId="6" fillId="0" borderId="0" xfId="3" applyNumberFormat="1" applyFont="1" applyAlignment="1">
      <alignment horizontal="center" vertical="center"/>
    </xf>
    <xf numFmtId="165" fontId="6" fillId="0" borderId="0" xfId="4" applyNumberFormat="1" applyFont="1" applyAlignment="1">
      <alignment horizontal="center" vertical="center"/>
    </xf>
    <xf numFmtId="20" fontId="6" fillId="0" borderId="0" xfId="3" applyNumberFormat="1" applyFont="1" applyAlignment="1">
      <alignment vertical="top"/>
    </xf>
    <xf numFmtId="165" fontId="13" fillId="0" borderId="0" xfId="3" applyNumberFormat="1" applyFont="1" applyAlignment="1">
      <alignment horizontal="centerContinuous"/>
    </xf>
    <xf numFmtId="14" fontId="0" fillId="0" borderId="0" xfId="0" applyNumberFormat="1"/>
    <xf numFmtId="0" fontId="0" fillId="0" borderId="0" xfId="0" applyAlignment="1">
      <alignment horizontal="center" vertical="center"/>
    </xf>
    <xf numFmtId="0" fontId="0" fillId="0" borderId="25" xfId="0" applyBorder="1"/>
    <xf numFmtId="14" fontId="0" fillId="6" borderId="26" xfId="0" applyNumberFormat="1" applyFill="1" applyBorder="1" applyAlignment="1">
      <alignment horizontal="center"/>
    </xf>
    <xf numFmtId="0" fontId="3" fillId="0" borderId="0" xfId="0" applyFont="1" applyAlignment="1">
      <alignment horizontal="center"/>
    </xf>
    <xf numFmtId="9" fontId="0" fillId="0" borderId="0" xfId="0" applyNumberFormat="1"/>
    <xf numFmtId="9" fontId="0" fillId="0" borderId="0" xfId="4" applyFont="1"/>
    <xf numFmtId="164" fontId="0" fillId="0" borderId="0" xfId="1" applyFont="1"/>
    <xf numFmtId="0" fontId="4" fillId="8" borderId="26" xfId="0" applyFont="1" applyFill="1" applyBorder="1" applyAlignment="1">
      <alignment horizontal="center" vertical="center" wrapText="1"/>
    </xf>
    <xf numFmtId="9" fontId="12" fillId="0" borderId="10" xfId="3" applyNumberFormat="1" applyFont="1" applyBorder="1" applyAlignment="1">
      <alignment horizontal="center" vertical="center"/>
    </xf>
    <xf numFmtId="9" fontId="12" fillId="0" borderId="11" xfId="3" applyNumberFormat="1" applyFont="1" applyBorder="1" applyAlignment="1">
      <alignment horizontal="center" vertical="center"/>
    </xf>
    <xf numFmtId="9" fontId="12" fillId="0" borderId="12" xfId="3" applyNumberFormat="1" applyFont="1" applyBorder="1" applyAlignment="1">
      <alignment horizontal="center" vertical="center"/>
    </xf>
    <xf numFmtId="9" fontId="12" fillId="0" borderId="13" xfId="3" applyNumberFormat="1" applyFont="1" applyBorder="1" applyAlignment="1">
      <alignment horizontal="center" vertical="center"/>
    </xf>
    <xf numFmtId="0" fontId="0" fillId="0" borderId="0" xfId="0" applyAlignment="1">
      <alignment horizontal="center"/>
    </xf>
    <xf numFmtId="0" fontId="22" fillId="5" borderId="21" xfId="0" applyFont="1" applyFill="1" applyBorder="1" applyAlignment="1">
      <alignment horizontal="center" wrapText="1"/>
    </xf>
    <xf numFmtId="0" fontId="22" fillId="5" borderId="22" xfId="0" applyFont="1" applyFill="1" applyBorder="1" applyAlignment="1">
      <alignment wrapText="1"/>
    </xf>
    <xf numFmtId="0" fontId="26" fillId="0" borderId="0" xfId="7"/>
    <xf numFmtId="0" fontId="17" fillId="0" borderId="0" xfId="7" applyFont="1"/>
    <xf numFmtId="0" fontId="4" fillId="2" borderId="26" xfId="0" applyFont="1" applyFill="1" applyBorder="1" applyAlignment="1">
      <alignment horizontal="left" vertical="center" wrapText="1"/>
    </xf>
    <xf numFmtId="0" fontId="0" fillId="0" borderId="40" xfId="0" applyBorder="1"/>
    <xf numFmtId="0" fontId="0" fillId="0" borderId="41" xfId="0" applyBorder="1"/>
    <xf numFmtId="0" fontId="0" fillId="0" borderId="42" xfId="0" applyBorder="1"/>
    <xf numFmtId="165" fontId="0" fillId="0" borderId="0" xfId="0" applyNumberFormat="1"/>
    <xf numFmtId="0" fontId="43" fillId="3" borderId="43" xfId="3" applyFont="1" applyFill="1" applyBorder="1" applyAlignment="1">
      <alignment horizontal="center" vertical="center"/>
    </xf>
    <xf numFmtId="0" fontId="6" fillId="0" borderId="24" xfId="3" applyFont="1" applyBorder="1" applyAlignment="1">
      <alignment horizontal="center" vertical="center"/>
    </xf>
    <xf numFmtId="0" fontId="6" fillId="0" borderId="22" xfId="3" applyFont="1" applyBorder="1" applyAlignment="1">
      <alignment horizontal="center" vertical="center"/>
    </xf>
    <xf numFmtId="0" fontId="6" fillId="0" borderId="47" xfId="3" applyFont="1" applyBorder="1" applyAlignment="1">
      <alignment horizontal="center" vertical="center"/>
    </xf>
    <xf numFmtId="0" fontId="6" fillId="0" borderId="18" xfId="3" applyFont="1" applyBorder="1" applyAlignment="1">
      <alignment horizontal="center" vertical="center"/>
    </xf>
    <xf numFmtId="0" fontId="43" fillId="0" borderId="45" xfId="3" applyFont="1" applyBorder="1" applyAlignment="1">
      <alignment horizontal="center" vertical="center"/>
    </xf>
    <xf numFmtId="0" fontId="43" fillId="0" borderId="44" xfId="3" applyFont="1" applyBorder="1" applyAlignment="1">
      <alignment vertical="center"/>
    </xf>
    <xf numFmtId="0" fontId="6" fillId="44" borderId="46" xfId="3" applyFont="1" applyFill="1" applyBorder="1" applyAlignment="1">
      <alignment vertical="center"/>
    </xf>
    <xf numFmtId="165" fontId="6" fillId="44" borderId="46" xfId="3" applyNumberFormat="1" applyFont="1" applyFill="1" applyBorder="1" applyAlignment="1">
      <alignment vertical="center"/>
    </xf>
    <xf numFmtId="0" fontId="0" fillId="6" borderId="0" xfId="0" applyFill="1" applyAlignment="1">
      <alignment horizontal="center"/>
    </xf>
    <xf numFmtId="0" fontId="0" fillId="0" borderId="51" xfId="0" applyBorder="1" applyAlignment="1">
      <alignment horizontal="center" vertical="center"/>
    </xf>
    <xf numFmtId="9" fontId="0" fillId="0" borderId="19" xfId="0" applyNumberFormat="1" applyBorder="1" applyAlignment="1">
      <alignment horizontal="center" vertical="center"/>
    </xf>
    <xf numFmtId="9" fontId="0" fillId="0" borderId="28" xfId="0" applyNumberFormat="1" applyBorder="1" applyAlignment="1">
      <alignment horizontal="center" vertical="center"/>
    </xf>
    <xf numFmtId="2" fontId="0" fillId="6" borderId="0" xfId="0" applyNumberFormat="1" applyFill="1" applyAlignment="1">
      <alignment horizontal="center"/>
    </xf>
    <xf numFmtId="166" fontId="0" fillId="0" borderId="0" xfId="1" applyNumberFormat="1" applyFont="1" applyFill="1"/>
    <xf numFmtId="164" fontId="0" fillId="0" borderId="0" xfId="0" applyNumberFormat="1"/>
    <xf numFmtId="164" fontId="0" fillId="0" borderId="40" xfId="1" applyFont="1" applyFill="1" applyBorder="1"/>
    <xf numFmtId="0" fontId="9" fillId="4" borderId="0" xfId="3" applyFont="1" applyFill="1" applyAlignment="1">
      <alignment horizontal="centerContinuous" vertical="top"/>
    </xf>
    <xf numFmtId="0" fontId="9" fillId="45" borderId="2" xfId="3" applyFont="1" applyFill="1" applyBorder="1" applyAlignment="1">
      <alignment horizontal="centerContinuous" vertical="top"/>
    </xf>
    <xf numFmtId="0" fontId="9" fillId="45" borderId="3" xfId="3" applyFont="1" applyFill="1" applyBorder="1" applyAlignment="1">
      <alignment horizontal="centerContinuous" vertical="top"/>
    </xf>
    <xf numFmtId="0" fontId="11" fillId="45" borderId="6" xfId="3" applyFont="1" applyFill="1" applyBorder="1" applyAlignment="1">
      <alignment horizontal="center" vertical="top" wrapText="1"/>
    </xf>
    <xf numFmtId="0" fontId="11" fillId="45" borderId="7" xfId="3" applyFont="1" applyFill="1" applyBorder="1" applyAlignment="1">
      <alignment horizontal="center" vertical="top" wrapText="1"/>
    </xf>
    <xf numFmtId="0" fontId="6" fillId="45" borderId="0" xfId="3" applyFont="1" applyFill="1"/>
    <xf numFmtId="0" fontId="6" fillId="45" borderId="1" xfId="3" applyFont="1" applyFill="1" applyBorder="1" applyAlignment="1">
      <alignment vertical="top"/>
    </xf>
    <xf numFmtId="0" fontId="8" fillId="45" borderId="0" xfId="3" applyFont="1" applyFill="1" applyAlignment="1">
      <alignment vertical="top"/>
    </xf>
    <xf numFmtId="0" fontId="6" fillId="45" borderId="0" xfId="3" applyFont="1" applyFill="1" applyAlignment="1">
      <alignment vertical="top"/>
    </xf>
    <xf numFmtId="0" fontId="44" fillId="45" borderId="0" xfId="3" applyFont="1" applyFill="1" applyAlignment="1">
      <alignment vertical="top"/>
    </xf>
    <xf numFmtId="0" fontId="6" fillId="45" borderId="0" xfId="3" applyFont="1" applyFill="1" applyAlignment="1">
      <alignment horizontal="center"/>
    </xf>
    <xf numFmtId="9" fontId="45" fillId="0" borderId="10" xfId="3" applyNumberFormat="1" applyFont="1" applyBorder="1" applyAlignment="1">
      <alignment horizontal="center" vertical="top"/>
    </xf>
    <xf numFmtId="9" fontId="45" fillId="0" borderId="11" xfId="3" applyNumberFormat="1" applyFont="1" applyBorder="1" applyAlignment="1">
      <alignment horizontal="center" vertical="top"/>
    </xf>
    <xf numFmtId="9" fontId="45" fillId="0" borderId="12" xfId="3" applyNumberFormat="1" applyFont="1" applyBorder="1" applyAlignment="1">
      <alignment horizontal="center" vertical="top"/>
    </xf>
    <xf numFmtId="9" fontId="45" fillId="0" borderId="13" xfId="3" applyNumberFormat="1" applyFont="1" applyBorder="1" applyAlignment="1">
      <alignment horizontal="center" vertical="top"/>
    </xf>
    <xf numFmtId="166" fontId="0" fillId="40" borderId="0" xfId="1" applyNumberFormat="1" applyFont="1" applyFill="1"/>
    <xf numFmtId="0" fontId="43" fillId="0" borderId="0" xfId="3" applyFont="1"/>
    <xf numFmtId="9" fontId="43" fillId="0" borderId="0" xfId="3" applyNumberFormat="1" applyFont="1"/>
    <xf numFmtId="1" fontId="43" fillId="0" borderId="0" xfId="3" applyNumberFormat="1" applyFont="1"/>
    <xf numFmtId="2" fontId="43" fillId="0" borderId="0" xfId="3" applyNumberFormat="1" applyFont="1"/>
    <xf numFmtId="14" fontId="6" fillId="43" borderId="48" xfId="3" applyNumberFormat="1" applyFont="1" applyFill="1" applyBorder="1" applyAlignment="1">
      <alignment horizontal="center" vertical="center"/>
    </xf>
    <xf numFmtId="0" fontId="6" fillId="3" borderId="47" xfId="3" applyFont="1" applyFill="1" applyBorder="1" applyAlignment="1">
      <alignment horizontal="center" vertical="center"/>
    </xf>
    <xf numFmtId="9" fontId="6" fillId="3" borderId="46" xfId="3" applyNumberFormat="1" applyFont="1" applyFill="1" applyBorder="1" applyAlignment="1">
      <alignment vertical="center"/>
    </xf>
    <xf numFmtId="0" fontId="6" fillId="3" borderId="46" xfId="3" applyFont="1" applyFill="1" applyBorder="1" applyAlignment="1">
      <alignment vertical="center"/>
    </xf>
    <xf numFmtId="0" fontId="6" fillId="3" borderId="24" xfId="3" applyFont="1" applyFill="1" applyBorder="1" applyAlignment="1">
      <alignment horizontal="center" vertical="center"/>
    </xf>
    <xf numFmtId="0" fontId="6" fillId="47" borderId="17" xfId="3" applyFont="1" applyFill="1" applyBorder="1" applyAlignment="1">
      <alignment horizontal="center" vertical="center"/>
    </xf>
    <xf numFmtId="14" fontId="6" fillId="47" borderId="48" xfId="3" applyNumberFormat="1" applyFont="1" applyFill="1" applyBorder="1" applyAlignment="1">
      <alignment horizontal="center" vertical="center"/>
    </xf>
    <xf numFmtId="0" fontId="6" fillId="47" borderId="21" xfId="3" applyFont="1" applyFill="1" applyBorder="1" applyAlignment="1">
      <alignment horizontal="center" vertical="center"/>
    </xf>
    <xf numFmtId="0" fontId="6" fillId="3" borderId="18" xfId="3" applyFont="1" applyFill="1" applyBorder="1" applyAlignment="1">
      <alignment horizontal="center" vertical="center"/>
    </xf>
    <xf numFmtId="0" fontId="6" fillId="3" borderId="49" xfId="3" applyFont="1" applyFill="1" applyBorder="1" applyAlignment="1">
      <alignment horizontal="center" vertical="center"/>
    </xf>
    <xf numFmtId="0" fontId="6" fillId="3" borderId="22" xfId="3" applyFont="1" applyFill="1" applyBorder="1" applyAlignment="1">
      <alignment horizontal="center" vertical="center"/>
    </xf>
    <xf numFmtId="0" fontId="6" fillId="43" borderId="47" xfId="3" applyFont="1" applyFill="1" applyBorder="1" applyAlignment="1">
      <alignment horizontal="center" vertical="center"/>
    </xf>
    <xf numFmtId="9" fontId="6" fillId="43" borderId="46" xfId="3" applyNumberFormat="1" applyFont="1" applyFill="1" applyBorder="1" applyAlignment="1">
      <alignment vertical="center"/>
    </xf>
    <xf numFmtId="0" fontId="6" fillId="43" borderId="24" xfId="3" applyFont="1" applyFill="1" applyBorder="1" applyAlignment="1">
      <alignment horizontal="center" vertical="center"/>
    </xf>
    <xf numFmtId="0" fontId="9" fillId="45" borderId="0" xfId="3" applyFont="1" applyFill="1"/>
    <xf numFmtId="0" fontId="9" fillId="4" borderId="0" xfId="3" applyFont="1" applyFill="1" applyAlignment="1">
      <alignment horizontal="left" vertical="top"/>
    </xf>
    <xf numFmtId="0" fontId="4" fillId="2" borderId="26" xfId="0" applyFont="1" applyFill="1" applyBorder="1" applyAlignment="1">
      <alignment horizontal="center" vertical="center" wrapText="1"/>
    </xf>
    <xf numFmtId="169" fontId="0" fillId="0" borderId="0" xfId="0" applyNumberFormat="1"/>
    <xf numFmtId="166" fontId="0" fillId="0" borderId="0" xfId="0" applyNumberFormat="1"/>
    <xf numFmtId="0" fontId="4" fillId="48" borderId="26" xfId="0" applyFont="1" applyFill="1" applyBorder="1" applyAlignment="1">
      <alignment horizontal="center" vertical="center" wrapText="1"/>
    </xf>
    <xf numFmtId="0" fontId="6" fillId="48" borderId="0" xfId="3" applyFont="1" applyFill="1" applyAlignment="1">
      <alignment vertical="top"/>
    </xf>
    <xf numFmtId="168" fontId="6" fillId="3" borderId="49" xfId="3" applyNumberFormat="1" applyFont="1" applyFill="1" applyBorder="1" applyAlignment="1">
      <alignment horizontal="center" vertical="center"/>
    </xf>
    <xf numFmtId="14" fontId="6" fillId="47" borderId="21" xfId="3" applyNumberFormat="1" applyFont="1" applyFill="1" applyBorder="1" applyAlignment="1">
      <alignment horizontal="center" vertical="center"/>
    </xf>
    <xf numFmtId="9" fontId="6" fillId="43" borderId="24" xfId="2" applyFont="1" applyFill="1" applyBorder="1" applyAlignment="1">
      <alignment vertical="center"/>
    </xf>
    <xf numFmtId="0" fontId="6" fillId="3" borderId="53" xfId="3" applyFont="1" applyFill="1" applyBorder="1" applyAlignment="1">
      <alignment vertical="center"/>
    </xf>
    <xf numFmtId="169" fontId="0" fillId="40" borderId="0" xfId="0" applyNumberFormat="1" applyFill="1" applyAlignment="1">
      <alignment horizontal="center"/>
    </xf>
    <xf numFmtId="168" fontId="6" fillId="44" borderId="49" xfId="3" applyNumberFormat="1" applyFont="1" applyFill="1" applyBorder="1" applyAlignment="1">
      <alignment vertical="center"/>
    </xf>
    <xf numFmtId="0" fontId="0" fillId="40" borderId="54" xfId="0" applyFill="1" applyBorder="1" applyAlignment="1">
      <alignment horizontal="center" vertical="center"/>
    </xf>
    <xf numFmtId="0" fontId="0" fillId="41" borderId="56" xfId="0" applyFill="1" applyBorder="1" applyAlignment="1">
      <alignment horizontal="center" vertical="center"/>
    </xf>
    <xf numFmtId="0" fontId="0" fillId="42" borderId="56" xfId="0" applyFill="1" applyBorder="1" applyAlignment="1">
      <alignment horizontal="center" vertical="center"/>
    </xf>
    <xf numFmtId="14" fontId="0" fillId="0" borderId="0" xfId="0" applyNumberFormat="1" applyAlignment="1">
      <alignment horizontal="center" vertical="center"/>
    </xf>
    <xf numFmtId="164" fontId="6" fillId="6" borderId="0" xfId="1" applyFont="1" applyFill="1"/>
    <xf numFmtId="0" fontId="6" fillId="40" borderId="0" xfId="3" applyFont="1" applyFill="1"/>
    <xf numFmtId="0" fontId="0" fillId="0" borderId="43" xfId="0" applyBorder="1" applyAlignment="1">
      <alignment horizontal="center" vertical="center" wrapText="1"/>
    </xf>
    <xf numFmtId="0" fontId="0" fillId="0" borderId="44" xfId="0" applyBorder="1" applyAlignment="1">
      <alignment horizontal="center" vertical="center" wrapText="1"/>
    </xf>
    <xf numFmtId="0" fontId="0" fillId="0" borderId="45" xfId="0" applyBorder="1" applyAlignment="1">
      <alignment horizontal="center" vertical="center" wrapText="1"/>
    </xf>
    <xf numFmtId="2" fontId="0" fillId="0" borderId="0" xfId="0" applyNumberFormat="1" applyAlignment="1">
      <alignment horizontal="center" vertical="center"/>
    </xf>
    <xf numFmtId="9" fontId="12" fillId="0" borderId="0" xfId="3" applyNumberFormat="1" applyFont="1" applyAlignment="1">
      <alignment horizontal="center" vertical="top"/>
    </xf>
    <xf numFmtId="9" fontId="12" fillId="0" borderId="0" xfId="3" applyNumberFormat="1" applyFont="1" applyAlignment="1">
      <alignment horizontal="center" vertical="center"/>
    </xf>
    <xf numFmtId="2" fontId="6" fillId="40" borderId="0" xfId="3" applyNumberFormat="1" applyFont="1" applyFill="1"/>
    <xf numFmtId="9" fontId="4" fillId="8" borderId="26" xfId="2" applyFont="1" applyFill="1" applyBorder="1" applyAlignment="1">
      <alignment horizontal="center" vertical="center" wrapText="1"/>
    </xf>
    <xf numFmtId="168" fontId="0" fillId="42" borderId="57" xfId="1" applyNumberFormat="1" applyFont="1" applyFill="1" applyBorder="1" applyAlignment="1">
      <alignment horizontal="center" vertical="center"/>
    </xf>
    <xf numFmtId="164" fontId="0" fillId="40" borderId="40" xfId="1" applyFont="1" applyFill="1" applyBorder="1"/>
    <xf numFmtId="0" fontId="6" fillId="51" borderId="0" xfId="3" applyFont="1" applyFill="1"/>
    <xf numFmtId="0" fontId="50" fillId="43" borderId="0" xfId="0" applyFont="1" applyFill="1"/>
    <xf numFmtId="0" fontId="0" fillId="43" borderId="0" xfId="0" applyFill="1"/>
    <xf numFmtId="9" fontId="12" fillId="43" borderId="0" xfId="3" applyNumberFormat="1" applyFont="1" applyFill="1" applyAlignment="1">
      <alignment horizontal="center" vertical="top"/>
    </xf>
    <xf numFmtId="9" fontId="12" fillId="43" borderId="0" xfId="3" applyNumberFormat="1" applyFont="1" applyFill="1" applyAlignment="1">
      <alignment horizontal="center" vertical="center"/>
    </xf>
    <xf numFmtId="172" fontId="0" fillId="0" borderId="0" xfId="1" applyNumberFormat="1" applyFont="1"/>
    <xf numFmtId="172" fontId="0" fillId="40" borderId="0" xfId="1" applyNumberFormat="1" applyFont="1" applyFill="1"/>
    <xf numFmtId="164" fontId="0" fillId="51" borderId="0" xfId="1" applyFont="1" applyFill="1"/>
    <xf numFmtId="9" fontId="0" fillId="51" borderId="19" xfId="0" applyNumberFormat="1" applyFill="1" applyBorder="1" applyAlignment="1">
      <alignment horizontal="center" vertical="center"/>
    </xf>
    <xf numFmtId="9" fontId="0" fillId="0" borderId="0" xfId="2" applyFont="1"/>
    <xf numFmtId="1" fontId="0" fillId="0" borderId="0" xfId="0" applyNumberFormat="1"/>
    <xf numFmtId="2" fontId="0" fillId="41" borderId="57" xfId="0" applyNumberFormat="1" applyFill="1" applyBorder="1" applyAlignment="1">
      <alignment horizontal="center" vertical="center"/>
    </xf>
    <xf numFmtId="0" fontId="6" fillId="50" borderId="0" xfId="3" applyFont="1" applyFill="1"/>
    <xf numFmtId="164" fontId="6" fillId="50" borderId="0" xfId="1" applyFont="1" applyFill="1"/>
    <xf numFmtId="14" fontId="0" fillId="43" borderId="0" xfId="0" applyNumberFormat="1" applyFill="1"/>
    <xf numFmtId="2" fontId="0" fillId="0" borderId="0" xfId="0" applyNumberFormat="1"/>
    <xf numFmtId="165" fontId="0" fillId="0" borderId="19" xfId="0" applyNumberFormat="1" applyBorder="1" applyAlignment="1">
      <alignment horizontal="center" vertical="center"/>
    </xf>
    <xf numFmtId="165" fontId="0" fillId="0" borderId="28" xfId="0" applyNumberFormat="1" applyBorder="1" applyAlignment="1">
      <alignment horizontal="center" vertical="center"/>
    </xf>
    <xf numFmtId="0" fontId="17" fillId="0" borderId="0" xfId="149" applyFont="1"/>
    <xf numFmtId="170" fontId="43" fillId="0" borderId="0" xfId="3" applyNumberFormat="1" applyFont="1"/>
    <xf numFmtId="0" fontId="46" fillId="46" borderId="0" xfId="0" applyFont="1" applyFill="1" applyAlignment="1">
      <alignment vertical="center"/>
    </xf>
    <xf numFmtId="0" fontId="52" fillId="46" borderId="0" xfId="0" applyFont="1" applyFill="1" applyAlignment="1">
      <alignment vertical="center"/>
    </xf>
    <xf numFmtId="0" fontId="50" fillId="0" borderId="0" xfId="0" applyFont="1"/>
    <xf numFmtId="168" fontId="43" fillId="0" borderId="0" xfId="3" applyNumberFormat="1" applyFont="1"/>
    <xf numFmtId="10" fontId="0" fillId="0" borderId="0" xfId="4" applyNumberFormat="1" applyFont="1"/>
    <xf numFmtId="9" fontId="0" fillId="44" borderId="19" xfId="0" applyNumberFormat="1" applyFill="1" applyBorder="1" applyAlignment="1">
      <alignment horizontal="center" vertical="center"/>
    </xf>
    <xf numFmtId="9" fontId="0" fillId="47" borderId="19" xfId="0" applyNumberFormat="1" applyFill="1" applyBorder="1" applyAlignment="1">
      <alignment horizontal="center" vertical="center"/>
    </xf>
    <xf numFmtId="10" fontId="6" fillId="0" borderId="0" xfId="3" applyNumberFormat="1" applyFont="1"/>
    <xf numFmtId="10" fontId="0" fillId="0" borderId="19" xfId="0" applyNumberFormat="1" applyBorder="1" applyAlignment="1">
      <alignment horizontal="center" vertical="center"/>
    </xf>
    <xf numFmtId="0" fontId="38" fillId="0" borderId="0" xfId="0" applyFont="1"/>
    <xf numFmtId="168" fontId="0" fillId="0" borderId="40" xfId="1" applyNumberFormat="1" applyFont="1" applyFill="1" applyBorder="1"/>
    <xf numFmtId="168" fontId="0" fillId="0" borderId="42" xfId="0" applyNumberFormat="1" applyBorder="1"/>
    <xf numFmtId="168" fontId="0" fillId="0" borderId="0" xfId="0" applyNumberFormat="1"/>
    <xf numFmtId="168" fontId="4" fillId="8" borderId="26" xfId="0" applyNumberFormat="1" applyFont="1" applyFill="1" applyBorder="1" applyAlignment="1">
      <alignment horizontal="center" vertical="center" wrapText="1"/>
    </xf>
    <xf numFmtId="0" fontId="4" fillId="52" borderId="26" xfId="0" applyFont="1" applyFill="1" applyBorder="1" applyAlignment="1">
      <alignment horizontal="center" vertical="center" wrapText="1"/>
    </xf>
    <xf numFmtId="14" fontId="0" fillId="0" borderId="26" xfId="0" applyNumberFormat="1" applyBorder="1" applyAlignment="1">
      <alignment horizontal="center"/>
    </xf>
    <xf numFmtId="2" fontId="0" fillId="0" borderId="0" xfId="0" applyNumberFormat="1" applyAlignment="1">
      <alignment horizontal="center"/>
    </xf>
    <xf numFmtId="9" fontId="0" fillId="0" borderId="0" xfId="2" applyFont="1" applyFill="1"/>
    <xf numFmtId="9" fontId="0" fillId="0" borderId="0" xfId="4" applyFont="1" applyFill="1"/>
    <xf numFmtId="0" fontId="5" fillId="0" borderId="0" xfId="7" applyFont="1"/>
    <xf numFmtId="170" fontId="6" fillId="0" borderId="0" xfId="3" applyNumberFormat="1" applyFont="1"/>
    <xf numFmtId="2" fontId="0" fillId="40" borderId="55" xfId="0" applyNumberFormat="1" applyFill="1" applyBorder="1" applyAlignment="1" applyProtection="1">
      <alignment horizontal="center" vertical="center"/>
      <protection locked="0"/>
    </xf>
    <xf numFmtId="2" fontId="0" fillId="40" borderId="55" xfId="1" applyNumberFormat="1" applyFont="1" applyFill="1" applyBorder="1" applyAlignment="1" applyProtection="1">
      <alignment horizontal="center" vertical="center"/>
      <protection locked="0"/>
    </xf>
    <xf numFmtId="2" fontId="0" fillId="41" borderId="57" xfId="1" applyNumberFormat="1" applyFont="1" applyFill="1" applyBorder="1" applyAlignment="1" applyProtection="1">
      <alignment horizontal="center" vertical="center"/>
      <protection locked="0"/>
    </xf>
    <xf numFmtId="2" fontId="0" fillId="42" borderId="57" xfId="1" applyNumberFormat="1" applyFont="1" applyFill="1" applyBorder="1" applyAlignment="1" applyProtection="1">
      <alignment horizontal="center" vertical="center"/>
      <protection locked="0"/>
    </xf>
    <xf numFmtId="0" fontId="0" fillId="50" borderId="50" xfId="0" applyFill="1" applyBorder="1" applyAlignment="1" applyProtection="1">
      <alignment horizontal="center" vertical="center"/>
      <protection locked="0"/>
    </xf>
    <xf numFmtId="0" fontId="19" fillId="3" borderId="0" xfId="0" applyFont="1" applyFill="1" applyAlignment="1">
      <alignment horizontal="right"/>
    </xf>
    <xf numFmtId="0" fontId="19" fillId="3" borderId="0" xfId="0" applyFont="1" applyFill="1"/>
    <xf numFmtId="14" fontId="20" fillId="3" borderId="0" xfId="0" applyNumberFormat="1" applyFont="1" applyFill="1"/>
    <xf numFmtId="9" fontId="5" fillId="3" borderId="17" xfId="0" applyNumberFormat="1" applyFont="1" applyFill="1" applyBorder="1" applyAlignment="1">
      <alignment horizontal="center" vertical="center"/>
    </xf>
    <xf numFmtId="9" fontId="5" fillId="3" borderId="47" xfId="0" applyNumberFormat="1" applyFont="1" applyFill="1" applyBorder="1" applyAlignment="1">
      <alignment horizontal="center" vertical="center"/>
    </xf>
    <xf numFmtId="9" fontId="5" fillId="3" borderId="18" xfId="0" applyNumberFormat="1" applyFont="1" applyFill="1" applyBorder="1" applyAlignment="1">
      <alignment horizontal="center" vertical="center"/>
    </xf>
    <xf numFmtId="9" fontId="5" fillId="3" borderId="1" xfId="0" applyNumberFormat="1" applyFont="1" applyFill="1" applyBorder="1" applyAlignment="1">
      <alignment horizontal="center" vertical="center"/>
    </xf>
    <xf numFmtId="9" fontId="5" fillId="3" borderId="0" xfId="0" applyNumberFormat="1" applyFont="1" applyFill="1" applyAlignment="1">
      <alignment horizontal="center" vertical="center"/>
    </xf>
    <xf numFmtId="9" fontId="5" fillId="3" borderId="20" xfId="0" applyNumberFormat="1" applyFont="1" applyFill="1" applyBorder="1" applyAlignment="1">
      <alignment horizontal="center" vertical="center"/>
    </xf>
    <xf numFmtId="9" fontId="5" fillId="3" borderId="21" xfId="0" applyNumberFormat="1" applyFont="1" applyFill="1" applyBorder="1" applyAlignment="1">
      <alignment horizontal="center" vertical="center"/>
    </xf>
    <xf numFmtId="9" fontId="5" fillId="3" borderId="24" xfId="0" applyNumberFormat="1" applyFont="1" applyFill="1" applyBorder="1" applyAlignment="1">
      <alignment horizontal="center" vertical="center"/>
    </xf>
    <xf numFmtId="9" fontId="5" fillId="3" borderId="22" xfId="0" applyNumberFormat="1" applyFont="1" applyFill="1" applyBorder="1" applyAlignment="1">
      <alignment horizontal="center" vertical="center"/>
    </xf>
    <xf numFmtId="0" fontId="0" fillId="40" borderId="0" xfId="0" applyFill="1"/>
    <xf numFmtId="9" fontId="12" fillId="40" borderId="0" xfId="3" applyNumberFormat="1" applyFont="1" applyFill="1" applyAlignment="1">
      <alignment horizontal="center" vertical="top"/>
    </xf>
    <xf numFmtId="9" fontId="12" fillId="40" borderId="0" xfId="3" applyNumberFormat="1" applyFont="1" applyFill="1" applyAlignment="1">
      <alignment horizontal="center" vertical="center"/>
    </xf>
    <xf numFmtId="0" fontId="50" fillId="40" borderId="0" xfId="0" applyFont="1" applyFill="1"/>
    <xf numFmtId="14" fontId="0" fillId="40" borderId="0" xfId="0" applyNumberFormat="1" applyFill="1"/>
    <xf numFmtId="0" fontId="5" fillId="3" borderId="0" xfId="148" applyFill="1"/>
    <xf numFmtId="0" fontId="5" fillId="0" borderId="0" xfId="148"/>
    <xf numFmtId="2" fontId="5" fillId="3" borderId="0" xfId="148" applyNumberFormat="1" applyFill="1" applyAlignment="1">
      <alignment horizontal="center" vertical="center"/>
    </xf>
    <xf numFmtId="2" fontId="20" fillId="3" borderId="0" xfId="148" applyNumberFormat="1" applyFont="1" applyFill="1" applyAlignment="1">
      <alignment horizontal="center" vertical="center"/>
    </xf>
    <xf numFmtId="2" fontId="21" fillId="3" borderId="0" xfId="148" applyNumberFormat="1" applyFont="1" applyFill="1" applyAlignment="1">
      <alignment horizontal="center" vertical="center"/>
    </xf>
    <xf numFmtId="0" fontId="24" fillId="3" borderId="0" xfId="148" applyFont="1" applyFill="1" applyAlignment="1">
      <alignment horizontal="center" vertical="center"/>
    </xf>
    <xf numFmtId="0" fontId="24" fillId="0" borderId="0" xfId="148" applyFont="1"/>
    <xf numFmtId="0" fontId="24" fillId="3" borderId="0" xfId="148" applyFont="1" applyFill="1"/>
    <xf numFmtId="9" fontId="25" fillId="3" borderId="0" xfId="148" applyNumberFormat="1" applyFont="1" applyFill="1" applyAlignment="1">
      <alignment horizontal="center" vertical="center"/>
    </xf>
    <xf numFmtId="2" fontId="5" fillId="3" borderId="0" xfId="148" applyNumberFormat="1" applyFill="1"/>
    <xf numFmtId="2" fontId="5" fillId="0" borderId="0" xfId="148" applyNumberFormat="1"/>
    <xf numFmtId="9" fontId="5" fillId="3" borderId="0" xfId="148" applyNumberFormat="1" applyFill="1"/>
    <xf numFmtId="164" fontId="12" fillId="0" borderId="0" xfId="1" applyFont="1" applyAlignment="1">
      <alignment vertical="top"/>
    </xf>
    <xf numFmtId="172" fontId="6" fillId="0" borderId="0" xfId="1" applyNumberFormat="1" applyFont="1"/>
    <xf numFmtId="0" fontId="42" fillId="0" borderId="0" xfId="0" applyFont="1" applyAlignment="1">
      <alignment vertical="center"/>
    </xf>
    <xf numFmtId="0" fontId="0" fillId="0" borderId="0" xfId="0" applyAlignment="1">
      <alignment vertical="center"/>
    </xf>
    <xf numFmtId="14" fontId="0" fillId="0" borderId="0" xfId="1" applyNumberFormat="1" applyFont="1" applyAlignment="1">
      <alignment horizontal="center" vertical="center"/>
    </xf>
    <xf numFmtId="14" fontId="0" fillId="0" borderId="0" xfId="0" applyNumberFormat="1" applyAlignment="1">
      <alignment horizontal="center" vertical="center" wrapText="1"/>
    </xf>
    <xf numFmtId="0" fontId="4" fillId="46" borderId="0" xfId="0" applyFont="1" applyFill="1" applyAlignment="1">
      <alignment vertical="center"/>
    </xf>
    <xf numFmtId="16" fontId="4" fillId="46" borderId="0" xfId="0" applyNumberFormat="1" applyFont="1" applyFill="1" applyAlignment="1">
      <alignment vertical="center"/>
    </xf>
    <xf numFmtId="0" fontId="4" fillId="46" borderId="0" xfId="0" applyFont="1" applyFill="1" applyAlignment="1">
      <alignment horizontal="left" vertical="center"/>
    </xf>
    <xf numFmtId="0" fontId="4" fillId="46" borderId="0" xfId="0" quotePrefix="1" applyFont="1" applyFill="1" applyAlignment="1">
      <alignment horizontal="center" vertical="center"/>
    </xf>
    <xf numFmtId="0" fontId="0" fillId="0" borderId="0" xfId="0" applyAlignment="1">
      <alignment vertical="center" wrapText="1"/>
    </xf>
    <xf numFmtId="14" fontId="0" fillId="0" borderId="0" xfId="0" applyNumberFormat="1" applyAlignment="1">
      <alignment vertical="center"/>
    </xf>
    <xf numFmtId="168" fontId="0" fillId="0" borderId="0" xfId="0" applyNumberFormat="1" applyAlignment="1">
      <alignment horizontal="center" vertical="center"/>
    </xf>
    <xf numFmtId="0" fontId="27" fillId="0" borderId="2" xfId="0" applyFont="1" applyBorder="1" applyAlignment="1">
      <alignment vertical="center"/>
    </xf>
    <xf numFmtId="0" fontId="27" fillId="0" borderId="46" xfId="0" applyFont="1" applyBorder="1" applyAlignment="1">
      <alignment vertical="center"/>
    </xf>
    <xf numFmtId="0" fontId="0" fillId="0" borderId="52" xfId="0" applyBorder="1" applyAlignment="1">
      <alignment vertical="center"/>
    </xf>
    <xf numFmtId="9" fontId="0" fillId="43" borderId="0" xfId="0" applyNumberFormat="1" applyFill="1" applyAlignment="1">
      <alignment vertical="center"/>
    </xf>
    <xf numFmtId="9" fontId="0" fillId="51" borderId="0" xfId="0" applyNumberFormat="1" applyFill="1" applyAlignment="1">
      <alignment vertical="center"/>
    </xf>
    <xf numFmtId="9" fontId="0" fillId="40" borderId="0" xfId="0" applyNumberFormat="1" applyFill="1" applyAlignment="1">
      <alignment vertical="center"/>
    </xf>
    <xf numFmtId="9" fontId="0" fillId="0" borderId="0" xfId="0" applyNumberFormat="1" applyAlignment="1">
      <alignment vertical="center"/>
    </xf>
    <xf numFmtId="0" fontId="9" fillId="4" borderId="52" xfId="3" applyFont="1" applyFill="1" applyBorder="1" applyAlignment="1">
      <alignment horizontal="centerContinuous" vertical="center"/>
    </xf>
    <xf numFmtId="1" fontId="9" fillId="4" borderId="60" xfId="3" applyNumberFormat="1" applyFont="1" applyFill="1" applyBorder="1" applyAlignment="1">
      <alignment horizontal="centerContinuous" vertical="center"/>
    </xf>
    <xf numFmtId="10" fontId="0" fillId="0" borderId="17" xfId="2" applyNumberFormat="1" applyFont="1" applyBorder="1" applyAlignment="1">
      <alignment vertical="center"/>
    </xf>
    <xf numFmtId="10" fontId="0" fillId="0" borderId="18" xfId="2" applyNumberFormat="1" applyFont="1" applyBorder="1" applyAlignment="1">
      <alignment vertical="center"/>
    </xf>
    <xf numFmtId="9" fontId="0" fillId="0" borderId="17" xfId="2" applyFont="1" applyBorder="1" applyAlignment="1">
      <alignment vertical="center"/>
    </xf>
    <xf numFmtId="10" fontId="0" fillId="0" borderId="1" xfId="2" applyNumberFormat="1" applyFont="1" applyBorder="1" applyAlignment="1">
      <alignment vertical="center"/>
    </xf>
    <xf numFmtId="10" fontId="0" fillId="0" borderId="20" xfId="2" applyNumberFormat="1" applyFont="1" applyBorder="1" applyAlignment="1">
      <alignment vertical="center"/>
    </xf>
    <xf numFmtId="9" fontId="0" fillId="0" borderId="1" xfId="2" applyFont="1" applyBorder="1" applyAlignment="1">
      <alignment vertical="center"/>
    </xf>
    <xf numFmtId="9" fontId="0" fillId="0" borderId="20" xfId="2" applyFont="1" applyBorder="1" applyAlignment="1">
      <alignment vertical="center"/>
    </xf>
    <xf numFmtId="0" fontId="9" fillId="45" borderId="2" xfId="3" applyFont="1" applyFill="1" applyBorder="1" applyAlignment="1">
      <alignment horizontal="centerContinuous" vertical="center"/>
    </xf>
    <xf numFmtId="1" fontId="9" fillId="45" borderId="2" xfId="3" applyNumberFormat="1" applyFont="1" applyFill="1" applyBorder="1" applyAlignment="1">
      <alignment horizontal="centerContinuous" vertical="center"/>
    </xf>
    <xf numFmtId="10" fontId="0" fillId="0" borderId="0" xfId="2" applyNumberFormat="1" applyFont="1" applyAlignment="1">
      <alignment vertical="center"/>
    </xf>
    <xf numFmtId="9" fontId="0" fillId="0" borderId="0" xfId="2" applyFont="1" applyAlignment="1">
      <alignment vertical="center"/>
    </xf>
    <xf numFmtId="10" fontId="0" fillId="0" borderId="0" xfId="0" applyNumberFormat="1" applyAlignment="1">
      <alignment vertical="center"/>
    </xf>
    <xf numFmtId="174" fontId="0" fillId="0" borderId="0" xfId="0" applyNumberFormat="1" applyAlignment="1">
      <alignment vertical="center"/>
    </xf>
    <xf numFmtId="0" fontId="54" fillId="0" borderId="0" xfId="0" applyFont="1"/>
    <xf numFmtId="0" fontId="55" fillId="0" borderId="0" xfId="7" applyFont="1"/>
    <xf numFmtId="0" fontId="53" fillId="0" borderId="0" xfId="166"/>
    <xf numFmtId="2" fontId="6" fillId="0" borderId="0" xfId="3" applyNumberFormat="1" applyFont="1" applyAlignment="1">
      <alignment vertical="top"/>
    </xf>
    <xf numFmtId="2" fontId="6" fillId="48" borderId="0" xfId="3" applyNumberFormat="1" applyFont="1" applyFill="1" applyAlignment="1">
      <alignment vertical="top"/>
    </xf>
    <xf numFmtId="175" fontId="43" fillId="0" borderId="0" xfId="1" applyNumberFormat="1" applyFont="1" applyAlignment="1"/>
    <xf numFmtId="0" fontId="0" fillId="51" borderId="0" xfId="0" applyFill="1"/>
    <xf numFmtId="9" fontId="12" fillId="51" borderId="0" xfId="3" applyNumberFormat="1" applyFont="1" applyFill="1" applyAlignment="1">
      <alignment horizontal="center" vertical="top"/>
    </xf>
    <xf numFmtId="0" fontId="50" fillId="51" borderId="0" xfId="0" applyFont="1" applyFill="1"/>
    <xf numFmtId="9" fontId="12" fillId="51" borderId="0" xfId="3" applyNumberFormat="1" applyFont="1" applyFill="1" applyAlignment="1">
      <alignment horizontal="center" vertical="center"/>
    </xf>
    <xf numFmtId="0" fontId="3" fillId="53" borderId="0" xfId="0" applyFont="1" applyFill="1" applyAlignment="1">
      <alignment horizontal="center" vertical="center"/>
    </xf>
    <xf numFmtId="0" fontId="0" fillId="53" borderId="0" xfId="0" applyFill="1" applyAlignment="1">
      <alignment horizontal="center" vertical="center"/>
    </xf>
    <xf numFmtId="0" fontId="56" fillId="53" borderId="0" xfId="0" applyFont="1" applyFill="1" applyAlignment="1">
      <alignment horizontal="center" vertical="center"/>
    </xf>
    <xf numFmtId="0" fontId="3" fillId="53" borderId="0" xfId="0" applyFont="1" applyFill="1" applyAlignment="1">
      <alignment horizontal="center" vertical="center" wrapText="1"/>
    </xf>
    <xf numFmtId="14" fontId="0" fillId="51" borderId="0" xfId="0" applyNumberFormat="1" applyFill="1"/>
    <xf numFmtId="0" fontId="3" fillId="0" borderId="25" xfId="0" applyFont="1" applyBorder="1" applyAlignment="1">
      <alignment horizontal="center" vertical="center"/>
    </xf>
    <xf numFmtId="168" fontId="3" fillId="0" borderId="40" xfId="0" applyNumberFormat="1" applyFont="1" applyBorder="1" applyAlignment="1">
      <alignment horizontal="center" vertical="center"/>
    </xf>
    <xf numFmtId="14" fontId="5" fillId="42" borderId="16" xfId="0" applyNumberFormat="1" applyFont="1" applyFill="1" applyBorder="1" applyAlignment="1">
      <alignment horizontal="left"/>
    </xf>
    <xf numFmtId="14" fontId="5" fillId="42" borderId="23" xfId="0" applyNumberFormat="1" applyFont="1" applyFill="1" applyBorder="1" applyAlignment="1">
      <alignment horizontal="left"/>
    </xf>
    <xf numFmtId="0" fontId="46" fillId="46" borderId="0" xfId="0" applyFont="1" applyFill="1" applyAlignment="1">
      <alignment horizontal="right" vertical="center"/>
    </xf>
    <xf numFmtId="14" fontId="46" fillId="46" borderId="0" xfId="0" applyNumberFormat="1" applyFont="1" applyFill="1" applyAlignment="1">
      <alignment horizontal="center" vertical="center"/>
    </xf>
    <xf numFmtId="2" fontId="0" fillId="0" borderId="52" xfId="0" applyNumberFormat="1" applyBorder="1" applyAlignment="1">
      <alignment horizontal="center" vertical="center"/>
    </xf>
    <xf numFmtId="1" fontId="0" fillId="0" borderId="52" xfId="0" applyNumberFormat="1" applyBorder="1" applyAlignment="1">
      <alignment horizontal="center" vertical="center"/>
    </xf>
    <xf numFmtId="0" fontId="4" fillId="49" borderId="52" xfId="0" applyFont="1" applyFill="1" applyBorder="1" applyAlignment="1">
      <alignment horizontal="center" vertical="center" wrapText="1"/>
    </xf>
    <xf numFmtId="170" fontId="0" fillId="0" borderId="52" xfId="0" applyNumberFormat="1" applyBorder="1" applyAlignment="1">
      <alignment horizontal="center" vertical="center"/>
    </xf>
    <xf numFmtId="170" fontId="0" fillId="0" borderId="0" xfId="0" applyNumberFormat="1" applyAlignment="1">
      <alignment horizontal="center" vertical="center"/>
    </xf>
    <xf numFmtId="176" fontId="0" fillId="0" borderId="52" xfId="1" applyNumberFormat="1" applyFont="1" applyBorder="1" applyAlignment="1">
      <alignment horizontal="center" vertical="center"/>
    </xf>
    <xf numFmtId="0" fontId="3" fillId="0" borderId="0" xfId="0" applyFont="1" applyAlignment="1">
      <alignment vertical="center"/>
    </xf>
    <xf numFmtId="0" fontId="0" fillId="0" borderId="65" xfId="0" applyBorder="1" applyAlignment="1">
      <alignment vertical="center"/>
    </xf>
    <xf numFmtId="9" fontId="0" fillId="40" borderId="66" xfId="2" applyFont="1" applyFill="1" applyBorder="1" applyAlignment="1" applyProtection="1">
      <alignment horizontal="center" vertical="center"/>
      <protection locked="0"/>
    </xf>
    <xf numFmtId="0" fontId="0" fillId="0" borderId="63" xfId="0" applyBorder="1" applyAlignment="1">
      <alignment vertical="center"/>
    </xf>
    <xf numFmtId="173" fontId="0" fillId="0" borderId="64" xfId="0" applyNumberFormat="1" applyBorder="1" applyAlignment="1">
      <alignment vertical="center"/>
    </xf>
    <xf numFmtId="0" fontId="0" fillId="0" borderId="61" xfId="0" applyBorder="1" applyAlignment="1">
      <alignment vertical="center"/>
    </xf>
    <xf numFmtId="173" fontId="0" fillId="0" borderId="62" xfId="0" applyNumberFormat="1" applyBorder="1" applyAlignment="1">
      <alignment vertical="center"/>
    </xf>
    <xf numFmtId="175" fontId="0" fillId="0" borderId="0" xfId="1" applyNumberFormat="1" applyFont="1" applyAlignment="1">
      <alignment horizontal="center" vertical="center"/>
    </xf>
    <xf numFmtId="168" fontId="6" fillId="0" borderId="0" xfId="3" applyNumberFormat="1" applyFont="1"/>
    <xf numFmtId="0" fontId="54" fillId="0" borderId="0" xfId="7" applyFont="1"/>
    <xf numFmtId="1" fontId="0" fillId="3" borderId="52" xfId="0" applyNumberFormat="1" applyFill="1" applyBorder="1" applyAlignment="1">
      <alignment horizontal="center" vertical="center"/>
    </xf>
    <xf numFmtId="14" fontId="5" fillId="42" borderId="28" xfId="0" applyNumberFormat="1" applyFont="1" applyFill="1" applyBorder="1" applyAlignment="1">
      <alignment horizontal="left"/>
    </xf>
    <xf numFmtId="14" fontId="5" fillId="42" borderId="67" xfId="0" applyNumberFormat="1" applyFont="1" applyFill="1" applyBorder="1" applyAlignment="1">
      <alignment horizontal="left"/>
    </xf>
    <xf numFmtId="168" fontId="0" fillId="0" borderId="40" xfId="0" applyNumberFormat="1" applyBorder="1" applyAlignment="1">
      <alignment horizontal="center"/>
    </xf>
    <xf numFmtId="0" fontId="0" fillId="0" borderId="0" xfId="0" quotePrefix="1"/>
    <xf numFmtId="0" fontId="0" fillId="0" borderId="25" xfId="0" applyBorder="1" applyAlignment="1">
      <alignment horizontal="center"/>
    </xf>
    <xf numFmtId="0" fontId="3" fillId="0" borderId="25" xfId="0" applyFont="1" applyBorder="1" applyAlignment="1">
      <alignment horizontal="center"/>
    </xf>
    <xf numFmtId="168" fontId="3" fillId="0" borderId="40" xfId="0" applyNumberFormat="1" applyFont="1" applyBorder="1" applyAlignment="1">
      <alignment horizontal="center"/>
    </xf>
    <xf numFmtId="0" fontId="0" fillId="0" borderId="40" xfId="0" applyBorder="1" applyAlignment="1">
      <alignment horizontal="center"/>
    </xf>
    <xf numFmtId="1" fontId="0" fillId="0" borderId="40" xfId="0" applyNumberFormat="1" applyBorder="1" applyAlignment="1">
      <alignment horizontal="center"/>
    </xf>
    <xf numFmtId="0" fontId="0" fillId="0" borderId="25" xfId="0" applyBorder="1" applyAlignment="1">
      <alignment horizontal="right"/>
    </xf>
    <xf numFmtId="14" fontId="0" fillId="0" borderId="25" xfId="0" applyNumberFormat="1" applyBorder="1" applyAlignment="1">
      <alignment horizontal="left"/>
    </xf>
    <xf numFmtId="164" fontId="0" fillId="0" borderId="40" xfId="1" applyFont="1" applyFill="1" applyBorder="1" applyAlignment="1">
      <alignment horizontal="center"/>
    </xf>
    <xf numFmtId="168" fontId="0" fillId="0" borderId="25" xfId="0" applyNumberFormat="1" applyBorder="1" applyAlignment="1">
      <alignment horizontal="center"/>
    </xf>
    <xf numFmtId="168" fontId="0" fillId="0" borderId="52" xfId="0" applyNumberFormat="1" applyBorder="1" applyAlignment="1">
      <alignment horizontal="center" vertical="center"/>
    </xf>
    <xf numFmtId="175" fontId="0" fillId="0" borderId="52" xfId="1" applyNumberFormat="1" applyFont="1" applyBorder="1" applyAlignment="1">
      <alignment horizontal="center" vertical="center"/>
    </xf>
    <xf numFmtId="175" fontId="0" fillId="0" borderId="0" xfId="0" applyNumberFormat="1" applyAlignment="1">
      <alignment horizontal="center" vertical="center"/>
    </xf>
    <xf numFmtId="175" fontId="0" fillId="0" borderId="0" xfId="0" applyNumberFormat="1" applyAlignment="1">
      <alignment vertical="center"/>
    </xf>
    <xf numFmtId="22" fontId="0" fillId="0" borderId="0" xfId="0" applyNumberFormat="1"/>
    <xf numFmtId="0" fontId="27" fillId="0" borderId="45" xfId="0" applyFont="1" applyBorder="1" applyAlignment="1">
      <alignment horizontal="center" vertical="center" wrapText="1"/>
    </xf>
    <xf numFmtId="2" fontId="0" fillId="42" borderId="57" xfId="0" applyNumberFormat="1" applyFill="1" applyBorder="1" applyAlignment="1">
      <alignment horizontal="center" vertical="center"/>
    </xf>
    <xf numFmtId="0" fontId="0" fillId="54" borderId="58" xfId="0" applyFill="1" applyBorder="1" applyAlignment="1">
      <alignment horizontal="center" vertical="center"/>
    </xf>
    <xf numFmtId="2" fontId="0" fillId="54" borderId="59" xfId="0" applyNumberFormat="1" applyFill="1" applyBorder="1" applyAlignment="1">
      <alignment horizontal="center" vertical="center"/>
    </xf>
    <xf numFmtId="2" fontId="0" fillId="54" borderId="59" xfId="1" applyNumberFormat="1" applyFont="1" applyFill="1" applyBorder="1" applyAlignment="1">
      <alignment horizontal="center" vertical="center"/>
    </xf>
    <xf numFmtId="170" fontId="0" fillId="54" borderId="59" xfId="1" applyNumberFormat="1" applyFont="1" applyFill="1" applyBorder="1" applyAlignment="1">
      <alignment horizontal="center" vertical="center"/>
    </xf>
    <xf numFmtId="0" fontId="0" fillId="3" borderId="0" xfId="0" applyFill="1"/>
    <xf numFmtId="168" fontId="27" fillId="3" borderId="0" xfId="1" applyNumberFormat="1" applyFont="1" applyFill="1" applyBorder="1" applyAlignment="1">
      <alignment horizontal="center" vertical="center"/>
    </xf>
    <xf numFmtId="168" fontId="27" fillId="3" borderId="0" xfId="0" applyNumberFormat="1" applyFont="1" applyFill="1" applyAlignment="1">
      <alignment vertical="center"/>
    </xf>
    <xf numFmtId="14" fontId="27" fillId="0" borderId="3" xfId="0" applyNumberFormat="1" applyFont="1" applyBorder="1" applyAlignment="1">
      <alignment horizontal="center" vertical="center"/>
    </xf>
    <xf numFmtId="0" fontId="57" fillId="46" borderId="0" xfId="0" applyFont="1" applyFill="1" applyAlignment="1">
      <alignment vertical="center"/>
    </xf>
    <xf numFmtId="0" fontId="0" fillId="0" borderId="0" xfId="0" applyAlignment="1">
      <alignment horizontal="left" vertical="center"/>
    </xf>
    <xf numFmtId="170" fontId="0" fillId="0" borderId="16" xfId="0" applyNumberFormat="1" applyBorder="1" applyAlignment="1">
      <alignment horizontal="center" vertical="center"/>
    </xf>
    <xf numFmtId="170" fontId="0" fillId="0" borderId="19" xfId="0" applyNumberFormat="1" applyBorder="1" applyAlignment="1">
      <alignment horizontal="center" vertical="center"/>
    </xf>
    <xf numFmtId="0" fontId="0" fillId="0" borderId="28" xfId="0" applyBorder="1" applyAlignment="1">
      <alignment horizontal="center" vertical="center"/>
    </xf>
    <xf numFmtId="168" fontId="27" fillId="3" borderId="16" xfId="1" applyNumberFormat="1" applyFont="1" applyFill="1" applyBorder="1" applyAlignment="1">
      <alignment horizontal="center" vertical="center"/>
    </xf>
    <xf numFmtId="168" fontId="27" fillId="3" borderId="19" xfId="1" applyNumberFormat="1" applyFont="1" applyFill="1" applyBorder="1" applyAlignment="1">
      <alignment horizontal="center" vertical="center"/>
    </xf>
    <xf numFmtId="168" fontId="27" fillId="3" borderId="28" xfId="1" applyNumberFormat="1" applyFont="1" applyFill="1" applyBorder="1" applyAlignment="1">
      <alignment horizontal="center" vertical="center"/>
    </xf>
    <xf numFmtId="0" fontId="3" fillId="0" borderId="0" xfId="0" applyFont="1" applyAlignment="1">
      <alignment horizontal="left" vertical="center"/>
    </xf>
    <xf numFmtId="0" fontId="4" fillId="7" borderId="29" xfId="0" applyFont="1" applyFill="1" applyBorder="1" applyAlignment="1">
      <alignment horizontal="center" vertical="center" wrapText="1"/>
    </xf>
    <xf numFmtId="0" fontId="0" fillId="0" borderId="30" xfId="0" applyBorder="1" applyAlignment="1">
      <alignment horizontal="center" vertical="center" wrapText="1"/>
    </xf>
    <xf numFmtId="0" fontId="0" fillId="6" borderId="68" xfId="0" applyFill="1" applyBorder="1" applyAlignment="1">
      <alignment horizontal="center" vertical="center"/>
    </xf>
    <xf numFmtId="0" fontId="0" fillId="6" borderId="69" xfId="0" applyFill="1" applyBorder="1" applyAlignment="1">
      <alignment horizontal="center" vertical="center"/>
    </xf>
    <xf numFmtId="0" fontId="0" fillId="6" borderId="70" xfId="0" applyFill="1" applyBorder="1" applyAlignment="1">
      <alignment horizontal="center" vertical="center"/>
    </xf>
    <xf numFmtId="0" fontId="0" fillId="0" borderId="16" xfId="0" applyBorder="1" applyAlignment="1">
      <alignment horizontal="center" vertical="center"/>
    </xf>
    <xf numFmtId="0" fontId="0" fillId="0" borderId="19" xfId="0" applyBorder="1" applyAlignment="1">
      <alignment horizontal="center" vertical="center"/>
    </xf>
    <xf numFmtId="14" fontId="0" fillId="6" borderId="16" xfId="0" applyNumberFormat="1" applyFill="1" applyBorder="1" applyAlignment="1">
      <alignment horizontal="center" vertical="center"/>
    </xf>
    <xf numFmtId="14" fontId="0" fillId="6" borderId="19" xfId="0" applyNumberFormat="1" applyFill="1" applyBorder="1" applyAlignment="1">
      <alignment horizontal="center" vertical="center"/>
    </xf>
    <xf numFmtId="14" fontId="0" fillId="6" borderId="28" xfId="0" applyNumberFormat="1" applyFill="1" applyBorder="1" applyAlignment="1">
      <alignment horizontal="center" vertical="center"/>
    </xf>
    <xf numFmtId="0" fontId="0" fillId="0" borderId="70" xfId="0" applyBorder="1" applyAlignment="1">
      <alignment horizontal="center" vertical="center"/>
    </xf>
    <xf numFmtId="0" fontId="4" fillId="7" borderId="30" xfId="0" applyFont="1" applyFill="1" applyBorder="1" applyAlignment="1">
      <alignment horizontal="center" vertical="center" wrapText="1"/>
    </xf>
    <xf numFmtId="0" fontId="23" fillId="5" borderId="17" xfId="0" applyFont="1" applyFill="1" applyBorder="1" applyAlignment="1">
      <alignment horizontal="center" vertical="center" wrapText="1"/>
    </xf>
    <xf numFmtId="0" fontId="23" fillId="5" borderId="18" xfId="0" applyFont="1" applyFill="1" applyBorder="1" applyAlignment="1">
      <alignment horizontal="center" vertical="center" wrapText="1"/>
    </xf>
    <xf numFmtId="0" fontId="23" fillId="5" borderId="1" xfId="0" applyFont="1" applyFill="1" applyBorder="1" applyAlignment="1">
      <alignment horizontal="center" vertical="center" wrapText="1"/>
    </xf>
    <xf numFmtId="0" fontId="23" fillId="5" borderId="20" xfId="0" applyFont="1" applyFill="1" applyBorder="1" applyAlignment="1">
      <alignment horizontal="center" vertical="center" wrapText="1"/>
    </xf>
    <xf numFmtId="0" fontId="22" fillId="5" borderId="16" xfId="0" applyFont="1" applyFill="1" applyBorder="1" applyAlignment="1">
      <alignment horizontal="center" vertical="center" wrapText="1"/>
    </xf>
    <xf numFmtId="0" fontId="22" fillId="5" borderId="19" xfId="0" applyFont="1" applyFill="1" applyBorder="1" applyAlignment="1">
      <alignment horizontal="center" vertical="center" wrapText="1"/>
    </xf>
    <xf numFmtId="0" fontId="22" fillId="5" borderId="28" xfId="0" applyFont="1" applyFill="1" applyBorder="1" applyAlignment="1">
      <alignment horizontal="center" vertical="center" wrapText="1"/>
    </xf>
    <xf numFmtId="0" fontId="10" fillId="0" borderId="2" xfId="3" applyFont="1" applyBorder="1" applyAlignment="1">
      <alignment horizontal="center" vertical="top" wrapText="1"/>
    </xf>
    <xf numFmtId="0" fontId="10" fillId="0" borderId="3" xfId="3" applyFont="1" applyBorder="1" applyAlignment="1">
      <alignment horizontal="center" vertical="top" wrapText="1"/>
    </xf>
    <xf numFmtId="0" fontId="10" fillId="0" borderId="4" xfId="3" applyFont="1" applyBorder="1" applyAlignment="1">
      <alignment horizontal="center" vertical="top" wrapText="1"/>
    </xf>
    <xf numFmtId="0" fontId="10" fillId="0" borderId="5" xfId="3" applyFont="1" applyBorder="1" applyAlignment="1">
      <alignment horizontal="center" vertical="top" wrapText="1"/>
    </xf>
    <xf numFmtId="0" fontId="10" fillId="0" borderId="8" xfId="3" applyFont="1" applyBorder="1" applyAlignment="1">
      <alignment horizontal="center" vertical="top" wrapText="1"/>
    </xf>
    <xf numFmtId="0" fontId="10" fillId="0" borderId="9" xfId="3" applyFont="1" applyBorder="1" applyAlignment="1">
      <alignment horizontal="center" vertical="top" wrapText="1"/>
    </xf>
    <xf numFmtId="0" fontId="10" fillId="0" borderId="14" xfId="3" applyFont="1" applyBorder="1" applyAlignment="1">
      <alignment horizontal="center" vertical="top" wrapText="1"/>
    </xf>
    <xf numFmtId="0" fontId="10" fillId="0" borderId="15" xfId="3" applyFont="1" applyBorder="1" applyAlignment="1">
      <alignment horizontal="center" vertical="top" wrapText="1"/>
    </xf>
    <xf numFmtId="0" fontId="2" fillId="8" borderId="27" xfId="0" applyFont="1" applyFill="1" applyBorder="1" applyAlignment="1">
      <alignment horizontal="center" vertical="center" wrapText="1"/>
    </xf>
    <xf numFmtId="0" fontId="2" fillId="2" borderId="27" xfId="0" applyFont="1" applyFill="1" applyBorder="1" applyAlignment="1">
      <alignment horizontal="center" vertical="center" wrapText="1"/>
    </xf>
  </cellXfs>
  <cellStyles count="173">
    <cellStyle name="=C:\WINNT35\SYSTEM32\COMMAND.COM" xfId="12" xr:uid="{00000000-0005-0000-0000-000000000000}"/>
    <cellStyle name="=C:\WINNT35\SYSTEM32\COMMAND.COM 2" xfId="27" xr:uid="{00000000-0005-0000-0000-000001000000}"/>
    <cellStyle name="=C:\WINNT35\SYSTEM32\COMMAND.COM 2 2" xfId="28" xr:uid="{00000000-0005-0000-0000-000002000000}"/>
    <cellStyle name="20 % - Accent1" xfId="124" builtinId="30" customBuiltin="1"/>
    <cellStyle name="20 % - Accent2" xfId="127" builtinId="34" customBuiltin="1"/>
    <cellStyle name="20 % - Accent3" xfId="130" builtinId="38" customBuiltin="1"/>
    <cellStyle name="20 % - Accent4" xfId="133" builtinId="42" customBuiltin="1"/>
    <cellStyle name="20 % - Accent5" xfId="136" builtinId="46" customBuiltin="1"/>
    <cellStyle name="20 % - Accent6" xfId="139" builtinId="50" customBuiltin="1"/>
    <cellStyle name="40 % - Accent1" xfId="125" builtinId="31" customBuiltin="1"/>
    <cellStyle name="40 % - Accent2" xfId="128" builtinId="35" customBuiltin="1"/>
    <cellStyle name="40 % - Accent3" xfId="131" builtinId="39" customBuiltin="1"/>
    <cellStyle name="40 % - Accent4" xfId="134" builtinId="43" customBuiltin="1"/>
    <cellStyle name="40 % - Accent5" xfId="137" builtinId="47" customBuiltin="1"/>
    <cellStyle name="40 % - Accent6" xfId="140" builtinId="51" customBuiltin="1"/>
    <cellStyle name="60 % - Accent1" xfId="156" builtinId="32" customBuiltin="1"/>
    <cellStyle name="60 % - Accent1 2" xfId="142" xr:uid="{00000000-0005-0000-0000-00000F000000}"/>
    <cellStyle name="60 % - Accent2" xfId="157" builtinId="36" customBuiltin="1"/>
    <cellStyle name="60 % - Accent2 2" xfId="143" xr:uid="{00000000-0005-0000-0000-000010000000}"/>
    <cellStyle name="60 % - Accent3" xfId="158" builtinId="40" customBuiltin="1"/>
    <cellStyle name="60 % - Accent3 2" xfId="144" xr:uid="{00000000-0005-0000-0000-000011000000}"/>
    <cellStyle name="60 % - Accent4" xfId="159" builtinId="44" customBuiltin="1"/>
    <cellStyle name="60 % - Accent4 2" xfId="145" xr:uid="{00000000-0005-0000-0000-000012000000}"/>
    <cellStyle name="60 % - Accent5" xfId="160" builtinId="48" customBuiltin="1"/>
    <cellStyle name="60 % - Accent5 2" xfId="146" xr:uid="{00000000-0005-0000-0000-000013000000}"/>
    <cellStyle name="60 % - Accent6" xfId="161" builtinId="52" customBuiltin="1"/>
    <cellStyle name="60 % - Accent6 2" xfId="147" xr:uid="{00000000-0005-0000-0000-000014000000}"/>
    <cellStyle name="Accent1" xfId="123" builtinId="29" customBuiltin="1"/>
    <cellStyle name="Accent2" xfId="126" builtinId="33" customBuiltin="1"/>
    <cellStyle name="Accent3" xfId="129" builtinId="37" customBuiltin="1"/>
    <cellStyle name="Accent4" xfId="132" builtinId="41" customBuiltin="1"/>
    <cellStyle name="Accent5" xfId="135" builtinId="45" customBuiltin="1"/>
    <cellStyle name="Accent6" xfId="138" builtinId="49" customBuiltin="1"/>
    <cellStyle name="Avertissement" xfId="119" builtinId="11" customBuiltin="1"/>
    <cellStyle name="Calcul" xfId="116" builtinId="22" customBuiltin="1"/>
    <cellStyle name="Cellule liée" xfId="117" builtinId="24" customBuiltin="1"/>
    <cellStyle name="Entrée" xfId="114" builtinId="20" customBuiltin="1"/>
    <cellStyle name="Insatisfaisant" xfId="113" builtinId="27" customBuiltin="1"/>
    <cellStyle name="Lien hypertexte" xfId="166" builtinId="8"/>
    <cellStyle name="Milliers" xfId="1" builtinId="3"/>
    <cellStyle name="Milliers 2" xfId="6" xr:uid="{00000000-0005-0000-0000-000022000000}"/>
    <cellStyle name="Milliers 2 2" xfId="24" xr:uid="{00000000-0005-0000-0000-000023000000}"/>
    <cellStyle name="Milliers 3" xfId="33" xr:uid="{00000000-0005-0000-0000-000024000000}"/>
    <cellStyle name="Milliers 3 2" xfId="52" xr:uid="{00000000-0005-0000-0000-000025000000}"/>
    <cellStyle name="Milliers 3 3" xfId="69" xr:uid="{00000000-0005-0000-0000-000026000000}"/>
    <cellStyle name="Milliers 3 4" xfId="85" xr:uid="{00000000-0005-0000-0000-000027000000}"/>
    <cellStyle name="Milliers 3 5" xfId="102" xr:uid="{00000000-0005-0000-0000-000028000000}"/>
    <cellStyle name="Milliers 4" xfId="36" xr:uid="{00000000-0005-0000-0000-000029000000}"/>
    <cellStyle name="Milliers 4 2" xfId="55" xr:uid="{00000000-0005-0000-0000-00002A000000}"/>
    <cellStyle name="Milliers 4 3" xfId="72" xr:uid="{00000000-0005-0000-0000-00002B000000}"/>
    <cellStyle name="Milliers 4 4" xfId="88" xr:uid="{00000000-0005-0000-0000-00002C000000}"/>
    <cellStyle name="Milliers 4 5" xfId="105" xr:uid="{00000000-0005-0000-0000-00002D000000}"/>
    <cellStyle name="Milliers 5" xfId="151" xr:uid="{1B6FF1AD-7EC2-408D-82A9-E30E8AF9C978}"/>
    <cellStyle name="Monétaire 2" xfId="39" xr:uid="{00000000-0005-0000-0000-00002E000000}"/>
    <cellStyle name="Monétaire 3" xfId="153" xr:uid="{0932EAB9-A60A-4254-9BCE-F3D4993C70FB}"/>
    <cellStyle name="Monétaire 3 2" xfId="163" xr:uid="{E3DCA3D4-69A7-4EA1-B32E-141C04D132A4}"/>
    <cellStyle name="Monétaire 3 2 2" xfId="170" xr:uid="{AEF9D486-4D10-41AC-A9F2-8F5531DFC3E9}"/>
    <cellStyle name="Monétaire 3 3" xfId="165" xr:uid="{E6073130-18C5-4B4F-A8B3-AEB0BD048829}"/>
    <cellStyle name="Monétaire 3 3 2" xfId="172" xr:uid="{31B00C0C-4532-405A-9152-6786289F9FD7}"/>
    <cellStyle name="Monétaire 3 4" xfId="169" xr:uid="{8EE2A0EB-425C-414D-BEE7-D302564C8795}"/>
    <cellStyle name="Neutre" xfId="155" builtinId="28" customBuiltin="1"/>
    <cellStyle name="Neutre 2" xfId="141" xr:uid="{00000000-0005-0000-0000-00002F000000}"/>
    <cellStyle name="Normal" xfId="0" builtinId="0"/>
    <cellStyle name="Normal 10" xfId="56" xr:uid="{00000000-0005-0000-0000-000031000000}"/>
    <cellStyle name="Normal 11" xfId="73" xr:uid="{00000000-0005-0000-0000-000032000000}"/>
    <cellStyle name="Normal 12" xfId="90" xr:uid="{00000000-0005-0000-0000-000033000000}"/>
    <cellStyle name="Normal 13" xfId="7" xr:uid="{00000000-0005-0000-0000-000034000000}"/>
    <cellStyle name="Normal 13 2" xfId="149" xr:uid="{8C1EBC3F-70D2-49D7-B2D9-2BB04E36D28B}"/>
    <cellStyle name="Normal 14" xfId="150" xr:uid="{4F85A0E9-2C26-4EF2-BC83-5D52871D9C75}"/>
    <cellStyle name="Normal 14 2" xfId="167" xr:uid="{A8C32C3E-95A2-4DFB-BDA6-5AD1E5BC1108}"/>
    <cellStyle name="Normal 14 3 10" xfId="154" xr:uid="{FC30ACCD-2AEC-49E8-8931-E3845D1611CC}"/>
    <cellStyle name="Normal 15" xfId="152" xr:uid="{1D42F4B4-6198-42C6-BF67-7A43A413AD6F}"/>
    <cellStyle name="Normal 15 2" xfId="168" xr:uid="{B788A9A5-003C-486B-AF8E-8728E1E4A502}"/>
    <cellStyle name="Normal 16" xfId="162" xr:uid="{E9B8ED44-20CC-4E7B-B268-3A0A6D55348D}"/>
    <cellStyle name="Normal 17" xfId="164" xr:uid="{54290671-C12D-45E4-94BF-805D6E089668}"/>
    <cellStyle name="Normal 17 2" xfId="171" xr:uid="{FF3B8A23-983D-470E-A25D-6D9E76E17A00}"/>
    <cellStyle name="Normal 2" xfId="3" xr:uid="{00000000-0005-0000-0000-000035000000}"/>
    <cellStyle name="Normal 2 2" xfId="10" xr:uid="{00000000-0005-0000-0000-000036000000}"/>
    <cellStyle name="Normal 2 3" xfId="29" xr:uid="{00000000-0005-0000-0000-000037000000}"/>
    <cellStyle name="Normal 2 3 2" xfId="31" xr:uid="{00000000-0005-0000-0000-000038000000}"/>
    <cellStyle name="Normal 2 4" xfId="23" xr:uid="{00000000-0005-0000-0000-000039000000}"/>
    <cellStyle name="Normal 2 5" xfId="41" xr:uid="{00000000-0005-0000-0000-00003A000000}"/>
    <cellStyle name="Normal 2 5 2" xfId="58" xr:uid="{00000000-0005-0000-0000-00003B000000}"/>
    <cellStyle name="Normal 2 5 3" xfId="74" xr:uid="{00000000-0005-0000-0000-00003C000000}"/>
    <cellStyle name="Normal 2 5 4" xfId="91" xr:uid="{00000000-0005-0000-0000-00003D000000}"/>
    <cellStyle name="Normal 2 6" xfId="8" xr:uid="{00000000-0005-0000-0000-00003E000000}"/>
    <cellStyle name="Normal 3" xfId="5" xr:uid="{00000000-0005-0000-0000-00003F000000}"/>
    <cellStyle name="Normal 3 2" xfId="19" xr:uid="{00000000-0005-0000-0000-000040000000}"/>
    <cellStyle name="Normal 3 2 2" xfId="48" xr:uid="{00000000-0005-0000-0000-000041000000}"/>
    <cellStyle name="Normal 3 2 3" xfId="65" xr:uid="{00000000-0005-0000-0000-000042000000}"/>
    <cellStyle name="Normal 3 2 4" xfId="81" xr:uid="{00000000-0005-0000-0000-000043000000}"/>
    <cellStyle name="Normal 3 2 5" xfId="98" xr:uid="{00000000-0005-0000-0000-000044000000}"/>
    <cellStyle name="Normal 3 3" xfId="44" xr:uid="{00000000-0005-0000-0000-000045000000}"/>
    <cellStyle name="Normal 3 4" xfId="61" xr:uid="{00000000-0005-0000-0000-000046000000}"/>
    <cellStyle name="Normal 3 5" xfId="77" xr:uid="{00000000-0005-0000-0000-000047000000}"/>
    <cellStyle name="Normal 3 6" xfId="94" xr:uid="{00000000-0005-0000-0000-000048000000}"/>
    <cellStyle name="Normal 3 7" xfId="13" xr:uid="{00000000-0005-0000-0000-000049000000}"/>
    <cellStyle name="Normal 3 8" xfId="148" xr:uid="{57998920-BE16-4EF3-8455-F889E503E4DE}"/>
    <cellStyle name="Normal 4" xfId="15" xr:uid="{00000000-0005-0000-0000-00004A000000}"/>
    <cellStyle name="Normal 4 2" xfId="16" xr:uid="{00000000-0005-0000-0000-00004B000000}"/>
    <cellStyle name="Normal 5" xfId="9" xr:uid="{00000000-0005-0000-0000-00004C000000}"/>
    <cellStyle name="Normal 5 2" xfId="42" xr:uid="{00000000-0005-0000-0000-00004D000000}"/>
    <cellStyle name="Normal 5 3" xfId="59" xr:uid="{00000000-0005-0000-0000-00004E000000}"/>
    <cellStyle name="Normal 5 4" xfId="75" xr:uid="{00000000-0005-0000-0000-00004F000000}"/>
    <cellStyle name="Normal 5 5" xfId="92" xr:uid="{00000000-0005-0000-0000-000050000000}"/>
    <cellStyle name="Normal 6" xfId="17" xr:uid="{00000000-0005-0000-0000-000051000000}"/>
    <cellStyle name="Normal 6 2" xfId="46" xr:uid="{00000000-0005-0000-0000-000052000000}"/>
    <cellStyle name="Normal 6 3" xfId="63" xr:uid="{00000000-0005-0000-0000-000053000000}"/>
    <cellStyle name="Normal 6 4" xfId="79" xr:uid="{00000000-0005-0000-0000-000054000000}"/>
    <cellStyle name="Normal 6 5" xfId="96" xr:uid="{00000000-0005-0000-0000-000055000000}"/>
    <cellStyle name="Normal 7" xfId="21" xr:uid="{00000000-0005-0000-0000-000056000000}"/>
    <cellStyle name="Normal 7 2" xfId="50" xr:uid="{00000000-0005-0000-0000-000057000000}"/>
    <cellStyle name="Normal 7 3" xfId="67" xr:uid="{00000000-0005-0000-0000-000058000000}"/>
    <cellStyle name="Normal 7 4" xfId="83" xr:uid="{00000000-0005-0000-0000-000059000000}"/>
    <cellStyle name="Normal 7 5" xfId="100" xr:uid="{00000000-0005-0000-0000-00005A000000}"/>
    <cellStyle name="Normal 8" xfId="34" xr:uid="{00000000-0005-0000-0000-00005B000000}"/>
    <cellStyle name="Normal 8 2" xfId="53" xr:uid="{00000000-0005-0000-0000-00005C000000}"/>
    <cellStyle name="Normal 8 3" xfId="70" xr:uid="{00000000-0005-0000-0000-00005D000000}"/>
    <cellStyle name="Normal 8 4" xfId="86" xr:uid="{00000000-0005-0000-0000-00005E000000}"/>
    <cellStyle name="Normal 8 5" xfId="103" xr:uid="{00000000-0005-0000-0000-00005F000000}"/>
    <cellStyle name="Normal 9" xfId="37" xr:uid="{00000000-0005-0000-0000-000060000000}"/>
    <cellStyle name="Note" xfId="120" builtinId="10" customBuiltin="1"/>
    <cellStyle name="Pourcentage" xfId="2" builtinId="5"/>
    <cellStyle name="Pourcentage 10" xfId="89" xr:uid="{00000000-0005-0000-0000-000062000000}"/>
    <cellStyle name="Pourcentage 11" xfId="106" xr:uid="{00000000-0005-0000-0000-000063000000}"/>
    <cellStyle name="Pourcentage 2" xfId="4" xr:uid="{00000000-0005-0000-0000-000064000000}"/>
    <cellStyle name="Pourcentage 2 2" xfId="20" xr:uid="{00000000-0005-0000-0000-000065000000}"/>
    <cellStyle name="Pourcentage 2 2 2" xfId="32" xr:uid="{00000000-0005-0000-0000-000066000000}"/>
    <cellStyle name="Pourcentage 2 2 3" xfId="30" xr:uid="{00000000-0005-0000-0000-000067000000}"/>
    <cellStyle name="Pourcentage 2 2 4" xfId="49" xr:uid="{00000000-0005-0000-0000-000068000000}"/>
    <cellStyle name="Pourcentage 2 2 5" xfId="66" xr:uid="{00000000-0005-0000-0000-000069000000}"/>
    <cellStyle name="Pourcentage 2 2 6" xfId="82" xr:uid="{00000000-0005-0000-0000-00006A000000}"/>
    <cellStyle name="Pourcentage 2 2 7" xfId="99" xr:uid="{00000000-0005-0000-0000-00006B000000}"/>
    <cellStyle name="Pourcentage 2 3" xfId="22" xr:uid="{00000000-0005-0000-0000-00006C000000}"/>
    <cellStyle name="Pourcentage 2 4" xfId="45" xr:uid="{00000000-0005-0000-0000-00006D000000}"/>
    <cellStyle name="Pourcentage 2 5" xfId="62" xr:uid="{00000000-0005-0000-0000-00006E000000}"/>
    <cellStyle name="Pourcentage 2 6" xfId="78" xr:uid="{00000000-0005-0000-0000-00006F000000}"/>
    <cellStyle name="Pourcentage 2 7" xfId="95" xr:uid="{00000000-0005-0000-0000-000070000000}"/>
    <cellStyle name="Pourcentage 2 8" xfId="14" xr:uid="{00000000-0005-0000-0000-000071000000}"/>
    <cellStyle name="Pourcentage 3" xfId="11" xr:uid="{00000000-0005-0000-0000-000072000000}"/>
    <cellStyle name="Pourcentage 3 2" xfId="26" xr:uid="{00000000-0005-0000-0000-000073000000}"/>
    <cellStyle name="Pourcentage 3 3" xfId="43" xr:uid="{00000000-0005-0000-0000-000074000000}"/>
    <cellStyle name="Pourcentage 3 4" xfId="60" xr:uid="{00000000-0005-0000-0000-000075000000}"/>
    <cellStyle name="Pourcentage 3 5" xfId="76" xr:uid="{00000000-0005-0000-0000-000076000000}"/>
    <cellStyle name="Pourcentage 3 6" xfId="93" xr:uid="{00000000-0005-0000-0000-000077000000}"/>
    <cellStyle name="Pourcentage 4" xfId="18" xr:uid="{00000000-0005-0000-0000-000078000000}"/>
    <cellStyle name="Pourcentage 4 2" xfId="47" xr:uid="{00000000-0005-0000-0000-000079000000}"/>
    <cellStyle name="Pourcentage 4 3" xfId="64" xr:uid="{00000000-0005-0000-0000-00007A000000}"/>
    <cellStyle name="Pourcentage 4 4" xfId="80" xr:uid="{00000000-0005-0000-0000-00007B000000}"/>
    <cellStyle name="Pourcentage 4 5" xfId="97" xr:uid="{00000000-0005-0000-0000-00007C000000}"/>
    <cellStyle name="Pourcentage 5" xfId="25" xr:uid="{00000000-0005-0000-0000-00007D000000}"/>
    <cellStyle name="Pourcentage 5 2" xfId="51" xr:uid="{00000000-0005-0000-0000-00007E000000}"/>
    <cellStyle name="Pourcentage 5 3" xfId="68" xr:uid="{00000000-0005-0000-0000-00007F000000}"/>
    <cellStyle name="Pourcentage 5 4" xfId="84" xr:uid="{00000000-0005-0000-0000-000080000000}"/>
    <cellStyle name="Pourcentage 5 5" xfId="101" xr:uid="{00000000-0005-0000-0000-000081000000}"/>
    <cellStyle name="Pourcentage 6" xfId="35" xr:uid="{00000000-0005-0000-0000-000082000000}"/>
    <cellStyle name="Pourcentage 6 2" xfId="54" xr:uid="{00000000-0005-0000-0000-000083000000}"/>
    <cellStyle name="Pourcentage 6 3" xfId="71" xr:uid="{00000000-0005-0000-0000-000084000000}"/>
    <cellStyle name="Pourcentage 6 4" xfId="87" xr:uid="{00000000-0005-0000-0000-000085000000}"/>
    <cellStyle name="Pourcentage 6 5" xfId="104" xr:uid="{00000000-0005-0000-0000-000086000000}"/>
    <cellStyle name="Pourcentage 7" xfId="40" xr:uid="{00000000-0005-0000-0000-000087000000}"/>
    <cellStyle name="Pourcentage 8" xfId="38" xr:uid="{00000000-0005-0000-0000-000088000000}"/>
    <cellStyle name="Pourcentage 9" xfId="57" xr:uid="{00000000-0005-0000-0000-000089000000}"/>
    <cellStyle name="Satisfaisant" xfId="112" builtinId="26" customBuiltin="1"/>
    <cellStyle name="Sortie" xfId="115" builtinId="21" customBuiltin="1"/>
    <cellStyle name="Texte explicatif" xfId="121" builtinId="53" customBuiltin="1"/>
    <cellStyle name="Titre" xfId="107" builtinId="15" customBuiltin="1"/>
    <cellStyle name="Titre 1" xfId="108" builtinId="16" customBuiltin="1"/>
    <cellStyle name="Titre 2" xfId="109" builtinId="17" customBuiltin="1"/>
    <cellStyle name="Titre 3" xfId="110" builtinId="18" customBuiltin="1"/>
    <cellStyle name="Titre 4" xfId="111" builtinId="19" customBuiltin="1"/>
    <cellStyle name="Total" xfId="122" builtinId="25" customBuiltin="1"/>
    <cellStyle name="Vérification" xfId="118" builtinId="23" customBuiltin="1"/>
  </cellStyles>
  <dxfs count="25">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fill>
        <patternFill>
          <bgColor theme="7" tint="0.59996337778862885"/>
        </patternFill>
      </fill>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border>
        <left style="dashDotDot">
          <color auto="1"/>
        </left>
        <right style="dashDotDot">
          <color auto="1"/>
        </right>
        <top style="dashDotDot">
          <color auto="1"/>
        </top>
        <bottom style="dashDotDot">
          <color auto="1"/>
        </bottom>
        <vertical/>
        <horizontal/>
      </border>
    </dxf>
    <dxf>
      <fill>
        <patternFill>
          <bgColor theme="7" tint="0.39994506668294322"/>
        </patternFill>
      </fill>
    </dxf>
  </dxfs>
  <tableStyles count="0" defaultTableStyle="TableStyleMedium2" defaultPivotStyle="PivotStyleLight16"/>
  <colors>
    <mruColors>
      <color rgb="FF71A9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eetMetadata" Target="metadata.xml"/><Relationship Id="rId30"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1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1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1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16.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a:t>
            </a:r>
            <a:r>
              <a:rPr lang="fr-FR" baseline="0"/>
              <a:t> Atlantique</a:t>
            </a:r>
            <a:endParaRPr lang="fr-F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v>Injection</c:v>
          </c:tx>
          <c:spPr>
            <a:ln w="19050" cap="rnd">
              <a:solidFill>
                <a:schemeClr val="accent1"/>
              </a:solidFill>
              <a:round/>
            </a:ln>
            <a:effectLst/>
          </c:spPr>
          <c:marker>
            <c:symbol val="none"/>
          </c:marker>
          <c:xVal>
            <c:numRef>
              <c:f>Serene_A_I!$G$41:$G$141</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Serene_A_I!$A$41:$A$141</c:f>
              <c:numCache>
                <c:formatCode>0%</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0.99499999999999977</c:v>
                </c:pt>
                <c:pt idx="52">
                  <c:v>0.98999999999999977</c:v>
                </c:pt>
                <c:pt idx="53">
                  <c:v>0.98499999999999988</c:v>
                </c:pt>
                <c:pt idx="54">
                  <c:v>0.97999999999999987</c:v>
                </c:pt>
                <c:pt idx="55">
                  <c:v>0.97499999999999998</c:v>
                </c:pt>
                <c:pt idx="56">
                  <c:v>0.96999999999999975</c:v>
                </c:pt>
                <c:pt idx="57">
                  <c:v>0.96499999999999997</c:v>
                </c:pt>
                <c:pt idx="58">
                  <c:v>0.95999999999999985</c:v>
                </c:pt>
                <c:pt idx="59">
                  <c:v>0.95499999999999996</c:v>
                </c:pt>
                <c:pt idx="60">
                  <c:v>0.94999999999999984</c:v>
                </c:pt>
                <c:pt idx="61">
                  <c:v>0.94499999999999984</c:v>
                </c:pt>
                <c:pt idx="62">
                  <c:v>0.93999999999999984</c:v>
                </c:pt>
                <c:pt idx="63">
                  <c:v>0.93499999999999994</c:v>
                </c:pt>
                <c:pt idx="64">
                  <c:v>0.92999999999999983</c:v>
                </c:pt>
                <c:pt idx="65">
                  <c:v>0.92499999999999993</c:v>
                </c:pt>
                <c:pt idx="66">
                  <c:v>0.91999999999999982</c:v>
                </c:pt>
                <c:pt idx="67">
                  <c:v>0.91499999999999992</c:v>
                </c:pt>
                <c:pt idx="68">
                  <c:v>0.9099999999999997</c:v>
                </c:pt>
                <c:pt idx="69">
                  <c:v>0.90499999999999992</c:v>
                </c:pt>
                <c:pt idx="70">
                  <c:v>0.8999999999999998</c:v>
                </c:pt>
                <c:pt idx="71">
                  <c:v>0.89499999999999991</c:v>
                </c:pt>
                <c:pt idx="72">
                  <c:v>0.88999999999999979</c:v>
                </c:pt>
                <c:pt idx="73">
                  <c:v>0.8849999999999999</c:v>
                </c:pt>
                <c:pt idx="74">
                  <c:v>0.87999999999999989</c:v>
                </c:pt>
                <c:pt idx="75">
                  <c:v>0.87499999999999989</c:v>
                </c:pt>
                <c:pt idx="76">
                  <c:v>0.86999999999999988</c:v>
                </c:pt>
                <c:pt idx="77">
                  <c:v>0.86499999999999999</c:v>
                </c:pt>
                <c:pt idx="78">
                  <c:v>0.85999999999999988</c:v>
                </c:pt>
                <c:pt idx="79">
                  <c:v>0.85499999999999987</c:v>
                </c:pt>
                <c:pt idx="80">
                  <c:v>0.84999999999999964</c:v>
                </c:pt>
                <c:pt idx="81">
                  <c:v>0.8474999999999997</c:v>
                </c:pt>
                <c:pt idx="82">
                  <c:v>0.84499999999999975</c:v>
                </c:pt>
                <c:pt idx="83">
                  <c:v>0.84249999999999969</c:v>
                </c:pt>
                <c:pt idx="84">
                  <c:v>0.83999999999999975</c:v>
                </c:pt>
                <c:pt idx="85">
                  <c:v>0.8374999999999998</c:v>
                </c:pt>
                <c:pt idx="86">
                  <c:v>0.83499999999999985</c:v>
                </c:pt>
                <c:pt idx="87">
                  <c:v>0.83249999999999991</c:v>
                </c:pt>
                <c:pt idx="88">
                  <c:v>0.82999999999999985</c:v>
                </c:pt>
                <c:pt idx="89">
                  <c:v>0.82749999999999968</c:v>
                </c:pt>
                <c:pt idx="90">
                  <c:v>0.82499999999999973</c:v>
                </c:pt>
                <c:pt idx="91">
                  <c:v>0.82249999999999979</c:v>
                </c:pt>
                <c:pt idx="92">
                  <c:v>0.81999999999999962</c:v>
                </c:pt>
                <c:pt idx="93">
                  <c:v>0.81749999999999978</c:v>
                </c:pt>
                <c:pt idx="94">
                  <c:v>0.81499999999999995</c:v>
                </c:pt>
                <c:pt idx="95">
                  <c:v>0.81249999999999989</c:v>
                </c:pt>
                <c:pt idx="96">
                  <c:v>0.80999999999999983</c:v>
                </c:pt>
                <c:pt idx="97">
                  <c:v>0.80749999999999988</c:v>
                </c:pt>
                <c:pt idx="98">
                  <c:v>0.80499999999999972</c:v>
                </c:pt>
                <c:pt idx="99">
                  <c:v>0.80249999999999977</c:v>
                </c:pt>
                <c:pt idx="100">
                  <c:v>0.79999999999999971</c:v>
                </c:pt>
              </c:numCache>
            </c:numRef>
          </c:yVal>
          <c:smooth val="0"/>
          <c:extLst>
            <c:ext xmlns:c16="http://schemas.microsoft.com/office/drawing/2014/chart" uri="{C3380CC4-5D6E-409C-BE32-E72D297353CC}">
              <c16:uniqueId val="{00000000-6522-4494-82C5-AC988B92A125}"/>
            </c:ext>
          </c:extLst>
        </c:ser>
        <c:ser>
          <c:idx val="1"/>
          <c:order val="1"/>
          <c:tx>
            <c:v>Soutirage</c:v>
          </c:tx>
          <c:spPr>
            <a:ln w="19050" cap="rnd">
              <a:solidFill>
                <a:schemeClr val="accent2"/>
              </a:solidFill>
              <a:round/>
            </a:ln>
            <a:effectLst/>
          </c:spPr>
          <c:marker>
            <c:symbol val="none"/>
          </c:marker>
          <c:xVal>
            <c:numRef>
              <c:f>Serene_A_W!$G$32:$G$132</c:f>
              <c:numCache>
                <c:formatCode>0.0%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Serene_A_W!$A$32:$A$132</c:f>
              <c:numCache>
                <c:formatCode>0%</c:formatCode>
                <c:ptCount val="101"/>
                <c:pt idx="0">
                  <c:v>0.18731965209013354</c:v>
                </c:pt>
                <c:pt idx="1">
                  <c:v>0.19361175311908005</c:v>
                </c:pt>
                <c:pt idx="2">
                  <c:v>0.1999038541480265</c:v>
                </c:pt>
                <c:pt idx="3">
                  <c:v>0.20619595517697295</c:v>
                </c:pt>
                <c:pt idx="4">
                  <c:v>0.21248805620591943</c:v>
                </c:pt>
                <c:pt idx="5">
                  <c:v>0.21878015723486588</c:v>
                </c:pt>
                <c:pt idx="6">
                  <c:v>0.22507225826381233</c:v>
                </c:pt>
                <c:pt idx="7">
                  <c:v>0.23136435929275884</c:v>
                </c:pt>
                <c:pt idx="8">
                  <c:v>0.23765646032170526</c:v>
                </c:pt>
                <c:pt idx="9">
                  <c:v>0.24394856135065177</c:v>
                </c:pt>
                <c:pt idx="10">
                  <c:v>0.25024066237959819</c:v>
                </c:pt>
                <c:pt idx="11">
                  <c:v>0.25979392780296495</c:v>
                </c:pt>
                <c:pt idx="12">
                  <c:v>0.26934719322633177</c:v>
                </c:pt>
                <c:pt idx="13">
                  <c:v>0.27890045864969853</c:v>
                </c:pt>
                <c:pt idx="14">
                  <c:v>0.2884537240730653</c:v>
                </c:pt>
                <c:pt idx="15">
                  <c:v>0.29800698949643212</c:v>
                </c:pt>
                <c:pt idx="16">
                  <c:v>0.30756025491979888</c:v>
                </c:pt>
                <c:pt idx="17">
                  <c:v>0.31711352034316559</c:v>
                </c:pt>
                <c:pt idx="18">
                  <c:v>0.32666678576653235</c:v>
                </c:pt>
                <c:pt idx="19">
                  <c:v>0.33622005118989917</c:v>
                </c:pt>
                <c:pt idx="20">
                  <c:v>0.34577331661326599</c:v>
                </c:pt>
                <c:pt idx="21">
                  <c:v>0.35532658203663275</c:v>
                </c:pt>
                <c:pt idx="22">
                  <c:v>0.36487984745999946</c:v>
                </c:pt>
                <c:pt idx="23">
                  <c:v>0.37443311288336623</c:v>
                </c:pt>
                <c:pt idx="24">
                  <c:v>0.38398637830673299</c:v>
                </c:pt>
                <c:pt idx="25">
                  <c:v>0.39353964373009986</c:v>
                </c:pt>
                <c:pt idx="26">
                  <c:v>0.40208947395518341</c:v>
                </c:pt>
                <c:pt idx="27">
                  <c:v>0.41063930418026706</c:v>
                </c:pt>
                <c:pt idx="28">
                  <c:v>0.41918913440535061</c:v>
                </c:pt>
                <c:pt idx="29">
                  <c:v>0.4277389646304342</c:v>
                </c:pt>
                <c:pt idx="30">
                  <c:v>0.43628879485551786</c:v>
                </c:pt>
                <c:pt idx="31">
                  <c:v>0.44483862508060146</c:v>
                </c:pt>
                <c:pt idx="32">
                  <c:v>0.45338845530568506</c:v>
                </c:pt>
                <c:pt idx="33">
                  <c:v>0.46193828553076871</c:v>
                </c:pt>
                <c:pt idx="34">
                  <c:v>0.47048811575585231</c:v>
                </c:pt>
                <c:pt idx="35">
                  <c:v>0.47903794598093591</c:v>
                </c:pt>
                <c:pt idx="36">
                  <c:v>0.48758777620601934</c:v>
                </c:pt>
                <c:pt idx="37">
                  <c:v>0.49613760643110305</c:v>
                </c:pt>
                <c:pt idx="38">
                  <c:v>0.50468743665618665</c:v>
                </c:pt>
                <c:pt idx="39">
                  <c:v>0.51323726688127025</c:v>
                </c:pt>
                <c:pt idx="40">
                  <c:v>0.52178709710635385</c:v>
                </c:pt>
                <c:pt idx="41">
                  <c:v>0.53033692733143756</c:v>
                </c:pt>
                <c:pt idx="42">
                  <c:v>0.53888675755652116</c:v>
                </c:pt>
                <c:pt idx="43">
                  <c:v>0.54743658778160464</c:v>
                </c:pt>
                <c:pt idx="44">
                  <c:v>0.55598641800668824</c:v>
                </c:pt>
                <c:pt idx="45">
                  <c:v>0.56453624823177195</c:v>
                </c:pt>
                <c:pt idx="46">
                  <c:v>0.57291327467182929</c:v>
                </c:pt>
                <c:pt idx="47">
                  <c:v>0.58129030111188651</c:v>
                </c:pt>
                <c:pt idx="48">
                  <c:v>0.58966732755194395</c:v>
                </c:pt>
                <c:pt idx="49">
                  <c:v>0.59804435399200129</c:v>
                </c:pt>
                <c:pt idx="50">
                  <c:v>0.60642138043205862</c:v>
                </c:pt>
                <c:pt idx="51">
                  <c:v>0.61479840687211584</c:v>
                </c:pt>
                <c:pt idx="52">
                  <c:v>0.62317543331217318</c:v>
                </c:pt>
                <c:pt idx="53">
                  <c:v>0.63155245975223062</c:v>
                </c:pt>
                <c:pt idx="54">
                  <c:v>0.63992948619228784</c:v>
                </c:pt>
                <c:pt idx="55">
                  <c:v>0.64830651263234529</c:v>
                </c:pt>
                <c:pt idx="56">
                  <c:v>0.65668353907240262</c:v>
                </c:pt>
                <c:pt idx="57">
                  <c:v>0.66506056551245996</c:v>
                </c:pt>
                <c:pt idx="58">
                  <c:v>0.6734375919525174</c:v>
                </c:pt>
                <c:pt idx="59">
                  <c:v>0.68181461839257473</c:v>
                </c:pt>
                <c:pt idx="60">
                  <c:v>0.69019164483263185</c:v>
                </c:pt>
                <c:pt idx="61">
                  <c:v>0.69856867127268918</c:v>
                </c:pt>
                <c:pt idx="62">
                  <c:v>0.70694569771274651</c:v>
                </c:pt>
                <c:pt idx="63">
                  <c:v>0.71532272415280385</c:v>
                </c:pt>
                <c:pt idx="64">
                  <c:v>0.72369975059286129</c:v>
                </c:pt>
                <c:pt idx="65">
                  <c:v>0.73207677703291862</c:v>
                </c:pt>
                <c:pt idx="66">
                  <c:v>0.74045380347297596</c:v>
                </c:pt>
                <c:pt idx="67">
                  <c:v>0.74720213113705025</c:v>
                </c:pt>
                <c:pt idx="68">
                  <c:v>0.75395045880112466</c:v>
                </c:pt>
                <c:pt idx="69">
                  <c:v>0.76069878646519884</c:v>
                </c:pt>
                <c:pt idx="70">
                  <c:v>0.76744711412927336</c:v>
                </c:pt>
                <c:pt idx="71">
                  <c:v>0.77519887699163093</c:v>
                </c:pt>
                <c:pt idx="72">
                  <c:v>0.78295063985398849</c:v>
                </c:pt>
                <c:pt idx="73">
                  <c:v>0.79070240271634595</c:v>
                </c:pt>
                <c:pt idx="74">
                  <c:v>0.79845416557870363</c:v>
                </c:pt>
                <c:pt idx="75">
                  <c:v>0.80620592844106109</c:v>
                </c:pt>
                <c:pt idx="76">
                  <c:v>0.81395769130341877</c:v>
                </c:pt>
                <c:pt idx="77">
                  <c:v>0.82170945416577634</c:v>
                </c:pt>
                <c:pt idx="78">
                  <c:v>0.82946121702813369</c:v>
                </c:pt>
                <c:pt idx="79">
                  <c:v>0.83721297989049126</c:v>
                </c:pt>
                <c:pt idx="80">
                  <c:v>0.84496474275284905</c:v>
                </c:pt>
                <c:pt idx="81">
                  <c:v>0.85271650561520662</c:v>
                </c:pt>
                <c:pt idx="82">
                  <c:v>0.86046826847756397</c:v>
                </c:pt>
                <c:pt idx="83">
                  <c:v>0.86822003133992176</c:v>
                </c:pt>
                <c:pt idx="84">
                  <c:v>0.87597179420227911</c:v>
                </c:pt>
                <c:pt idx="85">
                  <c:v>0.88372355706463668</c:v>
                </c:pt>
                <c:pt idx="86">
                  <c:v>0.89147531992699447</c:v>
                </c:pt>
                <c:pt idx="87">
                  <c:v>0.89922708278935182</c:v>
                </c:pt>
                <c:pt idx="88">
                  <c:v>0.90697884565170939</c:v>
                </c:pt>
                <c:pt idx="89">
                  <c:v>0.91473060851406696</c:v>
                </c:pt>
                <c:pt idx="90">
                  <c:v>0.92248237137642453</c:v>
                </c:pt>
                <c:pt idx="91">
                  <c:v>0.9302341342387821</c:v>
                </c:pt>
                <c:pt idx="92">
                  <c:v>0.93798589710113967</c:v>
                </c:pt>
                <c:pt idx="93">
                  <c:v>0.94573765996349723</c:v>
                </c:pt>
                <c:pt idx="94">
                  <c:v>0.95348942282585458</c:v>
                </c:pt>
                <c:pt idx="95">
                  <c:v>0.96124118568821215</c:v>
                </c:pt>
                <c:pt idx="96">
                  <c:v>0.96899294855056972</c:v>
                </c:pt>
                <c:pt idx="97">
                  <c:v>0.97674471141292707</c:v>
                </c:pt>
                <c:pt idx="98">
                  <c:v>0.98449647427528486</c:v>
                </c:pt>
                <c:pt idx="99">
                  <c:v>0.99224823713764243</c:v>
                </c:pt>
                <c:pt idx="100">
                  <c:v>1</c:v>
                </c:pt>
              </c:numCache>
            </c:numRef>
          </c:yVal>
          <c:smooth val="0"/>
          <c:extLst>
            <c:ext xmlns:c16="http://schemas.microsoft.com/office/drawing/2014/chart" uri="{C3380CC4-5D6E-409C-BE32-E72D297353CC}">
              <c16:uniqueId val="{00000001-6522-4494-82C5-AC988B92A125}"/>
            </c:ext>
          </c:extLst>
        </c:ser>
        <c:dLbls>
          <c:showLegendKey val="0"/>
          <c:showVal val="0"/>
          <c:showCatName val="0"/>
          <c:showSerName val="0"/>
          <c:showPercent val="0"/>
          <c:showBubbleSize val="0"/>
        </c:dLbls>
        <c:axId val="1192964752"/>
        <c:axId val="1192967048"/>
      </c:scatterChart>
      <c:valAx>
        <c:axId val="11929647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7048"/>
        <c:crosses val="autoZero"/>
        <c:crossBetween val="midCat"/>
      </c:valAx>
      <c:valAx>
        <c:axId val="119296704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47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Nord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v>Injection</c:v>
          </c:tx>
          <c:spPr>
            <a:ln w="19050" cap="rnd">
              <a:solidFill>
                <a:schemeClr val="accent1"/>
              </a:solidFill>
              <a:round/>
            </a:ln>
            <a:effectLst/>
          </c:spPr>
          <c:marker>
            <c:symbol val="none"/>
          </c:marker>
          <c:xVal>
            <c:numRef>
              <c:f>Serene_N_I!$G$41:$G$141</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Serene_N_I!$A$41:$A$141</c:f>
              <c:numCache>
                <c:formatCode>0%</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0.98</c:v>
                </c:pt>
                <c:pt idx="77">
                  <c:v>0.96000000000000008</c:v>
                </c:pt>
                <c:pt idx="78">
                  <c:v>0.94000000000000006</c:v>
                </c:pt>
                <c:pt idx="79">
                  <c:v>0.92</c:v>
                </c:pt>
                <c:pt idx="80">
                  <c:v>0.89999999999999991</c:v>
                </c:pt>
                <c:pt idx="81">
                  <c:v>0.87999999999999989</c:v>
                </c:pt>
                <c:pt idx="82">
                  <c:v>0.8600000000000001</c:v>
                </c:pt>
                <c:pt idx="83">
                  <c:v>0.84000000000000019</c:v>
                </c:pt>
                <c:pt idx="84">
                  <c:v>0.82000000000000017</c:v>
                </c:pt>
                <c:pt idx="85">
                  <c:v>0.80000000000000027</c:v>
                </c:pt>
                <c:pt idx="86">
                  <c:v>0.79333333333333356</c:v>
                </c:pt>
                <c:pt idx="87">
                  <c:v>0.78666666666666685</c:v>
                </c:pt>
                <c:pt idx="88">
                  <c:v>0.78000000000000014</c:v>
                </c:pt>
                <c:pt idx="89">
                  <c:v>0.77333333333333343</c:v>
                </c:pt>
                <c:pt idx="90">
                  <c:v>0.76666666666666672</c:v>
                </c:pt>
                <c:pt idx="91">
                  <c:v>0.76000000000000012</c:v>
                </c:pt>
                <c:pt idx="92">
                  <c:v>0.75333333333333352</c:v>
                </c:pt>
                <c:pt idx="93">
                  <c:v>0.74666666666666681</c:v>
                </c:pt>
                <c:pt idx="94">
                  <c:v>0.7400000000000001</c:v>
                </c:pt>
                <c:pt idx="95">
                  <c:v>0.7333333333333335</c:v>
                </c:pt>
                <c:pt idx="96">
                  <c:v>0.7266666666666669</c:v>
                </c:pt>
                <c:pt idx="97">
                  <c:v>0.7200000000000002</c:v>
                </c:pt>
                <c:pt idx="98">
                  <c:v>0.71333333333333337</c:v>
                </c:pt>
                <c:pt idx="99">
                  <c:v>0.70666666666666689</c:v>
                </c:pt>
                <c:pt idx="100">
                  <c:v>0.70000000000000018</c:v>
                </c:pt>
              </c:numCache>
            </c:numRef>
          </c:yVal>
          <c:smooth val="0"/>
          <c:extLst>
            <c:ext xmlns:c16="http://schemas.microsoft.com/office/drawing/2014/chart" uri="{C3380CC4-5D6E-409C-BE32-E72D297353CC}">
              <c16:uniqueId val="{00000000-1CF2-4AEA-96C7-8816185D63BD}"/>
            </c:ext>
          </c:extLst>
        </c:ser>
        <c:ser>
          <c:idx val="1"/>
          <c:order val="1"/>
          <c:tx>
            <c:v>Soutirage</c:v>
          </c:tx>
          <c:spPr>
            <a:ln w="19050" cap="rnd">
              <a:solidFill>
                <a:schemeClr val="accent2"/>
              </a:solidFill>
              <a:round/>
            </a:ln>
            <a:effectLst/>
          </c:spPr>
          <c:marker>
            <c:symbol val="none"/>
          </c:marker>
          <c:xVal>
            <c:numRef>
              <c:f>Serene_N_W!$G$32:$G$132</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Serene_N_W!$A$32:$A$132</c:f>
              <c:numCache>
                <c:formatCode>0%</c:formatCode>
                <c:ptCount val="101"/>
                <c:pt idx="0">
                  <c:v>0.39784593093455689</c:v>
                </c:pt>
                <c:pt idx="1">
                  <c:v>0.40158063900902286</c:v>
                </c:pt>
                <c:pt idx="2">
                  <c:v>0.40531534708348882</c:v>
                </c:pt>
                <c:pt idx="3">
                  <c:v>0.40905005515795478</c:v>
                </c:pt>
                <c:pt idx="4">
                  <c:v>0.4127847632324208</c:v>
                </c:pt>
                <c:pt idx="5">
                  <c:v>0.41651947130688671</c:v>
                </c:pt>
                <c:pt idx="6">
                  <c:v>0.42025417938135268</c:v>
                </c:pt>
                <c:pt idx="7">
                  <c:v>0.4239888874558187</c:v>
                </c:pt>
                <c:pt idx="8">
                  <c:v>0.42772359553028472</c:v>
                </c:pt>
                <c:pt idx="9">
                  <c:v>0.43145830360475068</c:v>
                </c:pt>
                <c:pt idx="10">
                  <c:v>0.43519301167921665</c:v>
                </c:pt>
                <c:pt idx="11">
                  <c:v>0.43892771975368261</c:v>
                </c:pt>
                <c:pt idx="12">
                  <c:v>0.4428764438943894</c:v>
                </c:pt>
                <c:pt idx="13">
                  <c:v>0.4468251680350962</c:v>
                </c:pt>
                <c:pt idx="14">
                  <c:v>0.45077389217580294</c:v>
                </c:pt>
                <c:pt idx="15">
                  <c:v>0.45472261631650968</c:v>
                </c:pt>
                <c:pt idx="16">
                  <c:v>0.45867134045721647</c:v>
                </c:pt>
                <c:pt idx="17">
                  <c:v>0.46262006459792321</c:v>
                </c:pt>
                <c:pt idx="18">
                  <c:v>0.46656878873862989</c:v>
                </c:pt>
                <c:pt idx="19">
                  <c:v>0.47051751287933663</c:v>
                </c:pt>
                <c:pt idx="20">
                  <c:v>0.47446623702004354</c:v>
                </c:pt>
                <c:pt idx="21">
                  <c:v>0.48624187494969018</c:v>
                </c:pt>
                <c:pt idx="22">
                  <c:v>0.49801751287933688</c:v>
                </c:pt>
                <c:pt idx="23">
                  <c:v>0.50979315080898335</c:v>
                </c:pt>
                <c:pt idx="24">
                  <c:v>0.52156878873863</c:v>
                </c:pt>
                <c:pt idx="25">
                  <c:v>0.53334442666827653</c:v>
                </c:pt>
                <c:pt idx="26">
                  <c:v>0.54512006459792328</c:v>
                </c:pt>
                <c:pt idx="27">
                  <c:v>0.55689570252756992</c:v>
                </c:pt>
                <c:pt idx="28">
                  <c:v>0.56867134045721657</c:v>
                </c:pt>
                <c:pt idx="29">
                  <c:v>0.5804469783868631</c:v>
                </c:pt>
                <c:pt idx="30">
                  <c:v>0.59222261631650974</c:v>
                </c:pt>
                <c:pt idx="31">
                  <c:v>0.60399825424615627</c:v>
                </c:pt>
                <c:pt idx="32">
                  <c:v>0.61577389217580303</c:v>
                </c:pt>
                <c:pt idx="33">
                  <c:v>0.62754953010544967</c:v>
                </c:pt>
                <c:pt idx="34">
                  <c:v>0.6393251680350962</c:v>
                </c:pt>
                <c:pt idx="35">
                  <c:v>0.65110080596474273</c:v>
                </c:pt>
                <c:pt idx="36">
                  <c:v>0.66351502624588499</c:v>
                </c:pt>
                <c:pt idx="37">
                  <c:v>0.67592924652702757</c:v>
                </c:pt>
                <c:pt idx="38">
                  <c:v>0.68834346680816993</c:v>
                </c:pt>
                <c:pt idx="39">
                  <c:v>0.70075768708931219</c:v>
                </c:pt>
                <c:pt idx="40">
                  <c:v>0.71317190737045455</c:v>
                </c:pt>
                <c:pt idx="41">
                  <c:v>0.72558612765159691</c:v>
                </c:pt>
                <c:pt idx="42">
                  <c:v>0.73800034793273939</c:v>
                </c:pt>
                <c:pt idx="43">
                  <c:v>0.75041456821388164</c:v>
                </c:pt>
                <c:pt idx="44">
                  <c:v>0.76282878849502411</c:v>
                </c:pt>
                <c:pt idx="45">
                  <c:v>0.77524300877616648</c:v>
                </c:pt>
                <c:pt idx="46">
                  <c:v>0.78765722905730873</c:v>
                </c:pt>
                <c:pt idx="47">
                  <c:v>0.80007144933845109</c:v>
                </c:pt>
                <c:pt idx="48">
                  <c:v>0.81248566961959345</c:v>
                </c:pt>
                <c:pt idx="49">
                  <c:v>0.82489988990073582</c:v>
                </c:pt>
                <c:pt idx="50">
                  <c:v>0.83731411018187818</c:v>
                </c:pt>
                <c:pt idx="51">
                  <c:v>0.84972833046302054</c:v>
                </c:pt>
                <c:pt idx="52">
                  <c:v>0.86214255074416291</c:v>
                </c:pt>
                <c:pt idx="53">
                  <c:v>0.87455677102530527</c:v>
                </c:pt>
                <c:pt idx="54">
                  <c:v>0.88697099130644774</c:v>
                </c:pt>
                <c:pt idx="55">
                  <c:v>0.89793565865732905</c:v>
                </c:pt>
                <c:pt idx="56">
                  <c:v>0.90890032600821047</c:v>
                </c:pt>
                <c:pt idx="57">
                  <c:v>0.91986499335909189</c:v>
                </c:pt>
                <c:pt idx="58">
                  <c:v>0.93082966070997353</c:v>
                </c:pt>
                <c:pt idx="59">
                  <c:v>0.94179432806085472</c:v>
                </c:pt>
                <c:pt idx="60">
                  <c:v>0.95275899541173625</c:v>
                </c:pt>
                <c:pt idx="61">
                  <c:v>0.95394002052644278</c:v>
                </c:pt>
                <c:pt idx="62">
                  <c:v>0.9551210456411493</c:v>
                </c:pt>
                <c:pt idx="63">
                  <c:v>0.95630207075585605</c:v>
                </c:pt>
                <c:pt idx="64">
                  <c:v>0.95748309587056257</c:v>
                </c:pt>
                <c:pt idx="65">
                  <c:v>0.95866412098526932</c:v>
                </c:pt>
                <c:pt idx="66">
                  <c:v>0.95984514609997584</c:v>
                </c:pt>
                <c:pt idx="67">
                  <c:v>0.96102617121468237</c:v>
                </c:pt>
                <c:pt idx="68">
                  <c:v>0.962207196329389</c:v>
                </c:pt>
                <c:pt idx="69">
                  <c:v>0.96338822144409553</c:v>
                </c:pt>
                <c:pt idx="70">
                  <c:v>0.96456924655880227</c:v>
                </c:pt>
                <c:pt idx="71">
                  <c:v>0.9657502716735088</c:v>
                </c:pt>
                <c:pt idx="72">
                  <c:v>0.96693129678821532</c:v>
                </c:pt>
                <c:pt idx="73">
                  <c:v>0.96811232190292185</c:v>
                </c:pt>
                <c:pt idx="74">
                  <c:v>0.96929334701762859</c:v>
                </c:pt>
                <c:pt idx="75">
                  <c:v>0.97047437213233512</c:v>
                </c:pt>
                <c:pt idx="76">
                  <c:v>0.97165539724704175</c:v>
                </c:pt>
                <c:pt idx="77">
                  <c:v>0.97283642236174828</c:v>
                </c:pt>
                <c:pt idx="78">
                  <c:v>0.9740174474764548</c:v>
                </c:pt>
                <c:pt idx="79">
                  <c:v>0.97519847259116155</c:v>
                </c:pt>
                <c:pt idx="80">
                  <c:v>0.97637949770586807</c:v>
                </c:pt>
                <c:pt idx="81">
                  <c:v>0.97756052282057482</c:v>
                </c:pt>
                <c:pt idx="82">
                  <c:v>0.97874154793528134</c:v>
                </c:pt>
                <c:pt idx="83">
                  <c:v>0.97992257304998776</c:v>
                </c:pt>
                <c:pt idx="84">
                  <c:v>0.9811035981646945</c:v>
                </c:pt>
                <c:pt idx="85">
                  <c:v>0.98228462327940103</c:v>
                </c:pt>
                <c:pt idx="86">
                  <c:v>0.98346564839410777</c:v>
                </c:pt>
                <c:pt idx="87">
                  <c:v>0.9846466735088143</c:v>
                </c:pt>
                <c:pt idx="88">
                  <c:v>0.98582769862352082</c:v>
                </c:pt>
                <c:pt idx="89">
                  <c:v>0.98700872373822746</c:v>
                </c:pt>
                <c:pt idx="90">
                  <c:v>0.98818974885293398</c:v>
                </c:pt>
                <c:pt idx="91">
                  <c:v>0.9893707739676405</c:v>
                </c:pt>
                <c:pt idx="92">
                  <c:v>0.99055179908234725</c:v>
                </c:pt>
                <c:pt idx="93">
                  <c:v>0.99173282419705377</c:v>
                </c:pt>
                <c:pt idx="94">
                  <c:v>0.9929138493117603</c:v>
                </c:pt>
                <c:pt idx="95">
                  <c:v>0.99409487442646705</c:v>
                </c:pt>
                <c:pt idx="96">
                  <c:v>0.99527589954117357</c:v>
                </c:pt>
                <c:pt idx="97">
                  <c:v>0.99645692465588021</c:v>
                </c:pt>
                <c:pt idx="98">
                  <c:v>0.99763794977058673</c:v>
                </c:pt>
                <c:pt idx="99">
                  <c:v>0.99881897488529325</c:v>
                </c:pt>
                <c:pt idx="100">
                  <c:v>1</c:v>
                </c:pt>
              </c:numCache>
            </c:numRef>
          </c:yVal>
          <c:smooth val="0"/>
          <c:extLst>
            <c:ext xmlns:c16="http://schemas.microsoft.com/office/drawing/2014/chart" uri="{C3380CC4-5D6E-409C-BE32-E72D297353CC}">
              <c16:uniqueId val="{00000001-1CF2-4AEA-96C7-8816185D63BD}"/>
            </c:ext>
          </c:extLst>
        </c:ser>
        <c:dLbls>
          <c:showLegendKey val="0"/>
          <c:showVal val="0"/>
          <c:showCatName val="0"/>
          <c:showSerName val="0"/>
          <c:showPercent val="0"/>
          <c:showBubbleSize val="0"/>
        </c:dLbls>
        <c:axId val="1192964752"/>
        <c:axId val="1192967048"/>
      </c:scatterChart>
      <c:valAx>
        <c:axId val="11929647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7048"/>
        <c:crosses val="autoZero"/>
        <c:crossBetween val="midCat"/>
      </c:valAx>
      <c:valAx>
        <c:axId val="119296704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47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Saline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v>Injection</c:v>
          </c:tx>
          <c:spPr>
            <a:ln w="19050" cap="rnd">
              <a:solidFill>
                <a:schemeClr val="accent1"/>
              </a:solidFill>
              <a:round/>
            </a:ln>
            <a:effectLst/>
          </c:spPr>
          <c:marker>
            <c:symbol val="none"/>
          </c:marker>
          <c:xVal>
            <c:numRef>
              <c:f>Saline_I!$G$41:$G$141</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Saline_I!$A$41:$A$141</c:f>
              <c:numCache>
                <c:formatCode>0%</c:formatCode>
                <c:ptCount val="101"/>
                <c:pt idx="0">
                  <c:v>1</c:v>
                </c:pt>
                <c:pt idx="1">
                  <c:v>0.9966666666666667</c:v>
                </c:pt>
                <c:pt idx="2">
                  <c:v>0.99333333333333329</c:v>
                </c:pt>
                <c:pt idx="3">
                  <c:v>0.98999999999999988</c:v>
                </c:pt>
                <c:pt idx="4">
                  <c:v>0.98666666666666669</c:v>
                </c:pt>
                <c:pt idx="5">
                  <c:v>0.98333333333333339</c:v>
                </c:pt>
                <c:pt idx="6">
                  <c:v>0.98</c:v>
                </c:pt>
                <c:pt idx="7">
                  <c:v>0.97666666666666679</c:v>
                </c:pt>
                <c:pt idx="8">
                  <c:v>0.97333333333333338</c:v>
                </c:pt>
                <c:pt idx="9">
                  <c:v>0.97</c:v>
                </c:pt>
                <c:pt idx="10">
                  <c:v>0.96666666666666667</c:v>
                </c:pt>
                <c:pt idx="11">
                  <c:v>0.96333333333333337</c:v>
                </c:pt>
                <c:pt idx="12">
                  <c:v>0.96000000000000008</c:v>
                </c:pt>
                <c:pt idx="13">
                  <c:v>0.95666666666666678</c:v>
                </c:pt>
                <c:pt idx="14">
                  <c:v>0.95333333333333348</c:v>
                </c:pt>
                <c:pt idx="15">
                  <c:v>0.95</c:v>
                </c:pt>
                <c:pt idx="16">
                  <c:v>0.94666666666666666</c:v>
                </c:pt>
                <c:pt idx="17">
                  <c:v>0.94333333333333325</c:v>
                </c:pt>
                <c:pt idx="18">
                  <c:v>0.94000000000000006</c:v>
                </c:pt>
                <c:pt idx="19">
                  <c:v>0.93666666666666676</c:v>
                </c:pt>
                <c:pt idx="20">
                  <c:v>0.93333333333333335</c:v>
                </c:pt>
                <c:pt idx="21">
                  <c:v>0.92999999999999994</c:v>
                </c:pt>
                <c:pt idx="22">
                  <c:v>0.92666666666666675</c:v>
                </c:pt>
                <c:pt idx="23">
                  <c:v>0.92333333333333334</c:v>
                </c:pt>
                <c:pt idx="24">
                  <c:v>0.92</c:v>
                </c:pt>
                <c:pt idx="25">
                  <c:v>0.91666666666666674</c:v>
                </c:pt>
                <c:pt idx="26">
                  <c:v>0.91333333333333333</c:v>
                </c:pt>
                <c:pt idx="27">
                  <c:v>0.91</c:v>
                </c:pt>
                <c:pt idx="28">
                  <c:v>0.90666666666666673</c:v>
                </c:pt>
                <c:pt idx="29">
                  <c:v>0.90333333333333332</c:v>
                </c:pt>
                <c:pt idx="30">
                  <c:v>0.9</c:v>
                </c:pt>
                <c:pt idx="31">
                  <c:v>0.89666666666666661</c:v>
                </c:pt>
                <c:pt idx="32">
                  <c:v>0.89333333333333342</c:v>
                </c:pt>
                <c:pt idx="33">
                  <c:v>0.89</c:v>
                </c:pt>
                <c:pt idx="34">
                  <c:v>0.88666666666666671</c:v>
                </c:pt>
                <c:pt idx="35">
                  <c:v>0.8833333333333333</c:v>
                </c:pt>
                <c:pt idx="36">
                  <c:v>0.88000000000000012</c:v>
                </c:pt>
                <c:pt idx="37">
                  <c:v>0.87666666666666671</c:v>
                </c:pt>
                <c:pt idx="38">
                  <c:v>0.87333333333333329</c:v>
                </c:pt>
                <c:pt idx="39">
                  <c:v>0.87</c:v>
                </c:pt>
                <c:pt idx="40">
                  <c:v>0.86666666666666659</c:v>
                </c:pt>
                <c:pt idx="41">
                  <c:v>0.86333333333333329</c:v>
                </c:pt>
                <c:pt idx="42">
                  <c:v>0.8600000000000001</c:v>
                </c:pt>
                <c:pt idx="43">
                  <c:v>0.85666666666666669</c:v>
                </c:pt>
                <c:pt idx="44">
                  <c:v>0.85333333333333328</c:v>
                </c:pt>
                <c:pt idx="45">
                  <c:v>0.85</c:v>
                </c:pt>
                <c:pt idx="46">
                  <c:v>0.84333333333333338</c:v>
                </c:pt>
                <c:pt idx="47">
                  <c:v>0.83666666666666667</c:v>
                </c:pt>
                <c:pt idx="48">
                  <c:v>0.83000000000000018</c:v>
                </c:pt>
                <c:pt idx="49">
                  <c:v>0.82333333333333336</c:v>
                </c:pt>
                <c:pt idx="50">
                  <c:v>0.81666666666666665</c:v>
                </c:pt>
                <c:pt idx="51">
                  <c:v>0.81000000000000016</c:v>
                </c:pt>
                <c:pt idx="52">
                  <c:v>0.80333333333333334</c:v>
                </c:pt>
                <c:pt idx="53">
                  <c:v>0.79666666666666675</c:v>
                </c:pt>
                <c:pt idx="54">
                  <c:v>0.79</c:v>
                </c:pt>
                <c:pt idx="55">
                  <c:v>0.78333333333333321</c:v>
                </c:pt>
                <c:pt idx="56">
                  <c:v>0.77666666666666673</c:v>
                </c:pt>
                <c:pt idx="57">
                  <c:v>0.77</c:v>
                </c:pt>
                <c:pt idx="58">
                  <c:v>0.76333333333333353</c:v>
                </c:pt>
                <c:pt idx="59">
                  <c:v>0.75666666666666671</c:v>
                </c:pt>
                <c:pt idx="60">
                  <c:v>0.74999999999999989</c:v>
                </c:pt>
                <c:pt idx="61">
                  <c:v>0.74333333333333351</c:v>
                </c:pt>
                <c:pt idx="62">
                  <c:v>0.7366666666666668</c:v>
                </c:pt>
                <c:pt idx="63">
                  <c:v>0.73</c:v>
                </c:pt>
                <c:pt idx="64">
                  <c:v>0.72333333333333338</c:v>
                </c:pt>
                <c:pt idx="65">
                  <c:v>0.71666666666666679</c:v>
                </c:pt>
                <c:pt idx="66">
                  <c:v>0.71</c:v>
                </c:pt>
                <c:pt idx="67">
                  <c:v>0.70333333333333325</c:v>
                </c:pt>
                <c:pt idx="68">
                  <c:v>0.69666666666666677</c:v>
                </c:pt>
                <c:pt idx="69">
                  <c:v>0.69000000000000006</c:v>
                </c:pt>
                <c:pt idx="70">
                  <c:v>0.68333333333333346</c:v>
                </c:pt>
                <c:pt idx="71">
                  <c:v>0.67666666666666675</c:v>
                </c:pt>
                <c:pt idx="72">
                  <c:v>0.67000000000000015</c:v>
                </c:pt>
                <c:pt idx="73">
                  <c:v>0.66333333333333333</c:v>
                </c:pt>
                <c:pt idx="74">
                  <c:v>0.65666666666666684</c:v>
                </c:pt>
                <c:pt idx="75">
                  <c:v>0.65</c:v>
                </c:pt>
                <c:pt idx="76">
                  <c:v>0.64333333333333331</c:v>
                </c:pt>
                <c:pt idx="77">
                  <c:v>0.63666666666666671</c:v>
                </c:pt>
                <c:pt idx="78">
                  <c:v>0.63000000000000012</c:v>
                </c:pt>
                <c:pt idx="79">
                  <c:v>0.62333333333333329</c:v>
                </c:pt>
                <c:pt idx="80">
                  <c:v>0.6166666666666667</c:v>
                </c:pt>
                <c:pt idx="81">
                  <c:v>0.61</c:v>
                </c:pt>
                <c:pt idx="82">
                  <c:v>0.60333333333333339</c:v>
                </c:pt>
                <c:pt idx="83">
                  <c:v>0.59666666666666679</c:v>
                </c:pt>
                <c:pt idx="84">
                  <c:v>0.59000000000000008</c:v>
                </c:pt>
                <c:pt idx="85">
                  <c:v>0.58333333333333348</c:v>
                </c:pt>
                <c:pt idx="86">
                  <c:v>0.57666666666666666</c:v>
                </c:pt>
                <c:pt idx="87">
                  <c:v>0.57000000000000006</c:v>
                </c:pt>
                <c:pt idx="88">
                  <c:v>0.56333333333333346</c:v>
                </c:pt>
                <c:pt idx="89">
                  <c:v>0.55666666666666675</c:v>
                </c:pt>
                <c:pt idx="90">
                  <c:v>0.55000000000000071</c:v>
                </c:pt>
                <c:pt idx="91">
                  <c:v>0.5</c:v>
                </c:pt>
                <c:pt idx="92">
                  <c:v>0.45000000000000018</c:v>
                </c:pt>
                <c:pt idx="93">
                  <c:v>0.40000000000000041</c:v>
                </c:pt>
                <c:pt idx="94">
                  <c:v>0.35000000000000053</c:v>
                </c:pt>
                <c:pt idx="95">
                  <c:v>0.30000000000000016</c:v>
                </c:pt>
                <c:pt idx="96">
                  <c:v>0.29000000000000015</c:v>
                </c:pt>
                <c:pt idx="97">
                  <c:v>0.28000000000000019</c:v>
                </c:pt>
                <c:pt idx="98">
                  <c:v>0.27000000000000013</c:v>
                </c:pt>
                <c:pt idx="99">
                  <c:v>0.26000000000000012</c:v>
                </c:pt>
                <c:pt idx="100">
                  <c:v>0.25000000000000011</c:v>
                </c:pt>
              </c:numCache>
            </c:numRef>
          </c:yVal>
          <c:smooth val="0"/>
          <c:extLst>
            <c:ext xmlns:c16="http://schemas.microsoft.com/office/drawing/2014/chart" uri="{C3380CC4-5D6E-409C-BE32-E72D297353CC}">
              <c16:uniqueId val="{00000000-1FF5-4BF7-B7F6-EB4BD1B36306}"/>
            </c:ext>
          </c:extLst>
        </c:ser>
        <c:ser>
          <c:idx val="1"/>
          <c:order val="1"/>
          <c:tx>
            <c:v>Soutirage</c:v>
          </c:tx>
          <c:spPr>
            <a:ln w="19050" cap="rnd">
              <a:solidFill>
                <a:schemeClr val="accent2"/>
              </a:solidFill>
              <a:round/>
            </a:ln>
            <a:effectLst/>
          </c:spPr>
          <c:marker>
            <c:symbol val="none"/>
          </c:marker>
          <c:xVal>
            <c:numRef>
              <c:f>Saline_W!$G$32:$G$132</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Saline_W!$A$32:$A$132</c:f>
              <c:numCache>
                <c:formatCode>0%</c:formatCode>
                <c:ptCount val="101"/>
                <c:pt idx="0">
                  <c:v>9.9999999999999992E-2</c:v>
                </c:pt>
                <c:pt idx="1">
                  <c:v>0.12999999999999998</c:v>
                </c:pt>
                <c:pt idx="2">
                  <c:v>0.16</c:v>
                </c:pt>
                <c:pt idx="3">
                  <c:v>0.18999999999999997</c:v>
                </c:pt>
                <c:pt idx="4">
                  <c:v>0.21999999999999997</c:v>
                </c:pt>
                <c:pt idx="5">
                  <c:v>0.25</c:v>
                </c:pt>
                <c:pt idx="6">
                  <c:v>0.27999999999999997</c:v>
                </c:pt>
                <c:pt idx="7">
                  <c:v>0.30999999999999994</c:v>
                </c:pt>
                <c:pt idx="8">
                  <c:v>0.34</c:v>
                </c:pt>
                <c:pt idx="9">
                  <c:v>0.36999999999999994</c:v>
                </c:pt>
                <c:pt idx="10">
                  <c:v>0.40000000000000008</c:v>
                </c:pt>
                <c:pt idx="11">
                  <c:v>0.42999999999999994</c:v>
                </c:pt>
                <c:pt idx="12">
                  <c:v>0.45999999999999996</c:v>
                </c:pt>
                <c:pt idx="13">
                  <c:v>0.49</c:v>
                </c:pt>
                <c:pt idx="14">
                  <c:v>0.52</c:v>
                </c:pt>
                <c:pt idx="15">
                  <c:v>0.54999999999999993</c:v>
                </c:pt>
                <c:pt idx="16">
                  <c:v>0.57999999999999996</c:v>
                </c:pt>
                <c:pt idx="17">
                  <c:v>0.61</c:v>
                </c:pt>
                <c:pt idx="18">
                  <c:v>0.64</c:v>
                </c:pt>
                <c:pt idx="19">
                  <c:v>0.67</c:v>
                </c:pt>
                <c:pt idx="20">
                  <c:v>0.70000000000000007</c:v>
                </c:pt>
                <c:pt idx="21">
                  <c:v>0.71499999999999986</c:v>
                </c:pt>
                <c:pt idx="22">
                  <c:v>0.73</c:v>
                </c:pt>
                <c:pt idx="23">
                  <c:v>0.745</c:v>
                </c:pt>
                <c:pt idx="24">
                  <c:v>0.7599999999999999</c:v>
                </c:pt>
                <c:pt idx="25">
                  <c:v>0.77500000000000002</c:v>
                </c:pt>
                <c:pt idx="26">
                  <c:v>0.79</c:v>
                </c:pt>
                <c:pt idx="27">
                  <c:v>0.80499999999999994</c:v>
                </c:pt>
                <c:pt idx="28">
                  <c:v>0.82</c:v>
                </c:pt>
                <c:pt idx="29">
                  <c:v>0.83499999999999985</c:v>
                </c:pt>
                <c:pt idx="30">
                  <c:v>0.85</c:v>
                </c:pt>
                <c:pt idx="31">
                  <c:v>0.86499999999999999</c:v>
                </c:pt>
                <c:pt idx="32">
                  <c:v>0.87999999999999989</c:v>
                </c:pt>
                <c:pt idx="33">
                  <c:v>0.89500000000000013</c:v>
                </c:pt>
                <c:pt idx="34">
                  <c:v>0.91</c:v>
                </c:pt>
                <c:pt idx="35">
                  <c:v>0.92499999999999993</c:v>
                </c:pt>
                <c:pt idx="36">
                  <c:v>0.94000000000000006</c:v>
                </c:pt>
                <c:pt idx="37">
                  <c:v>0.95499999999999985</c:v>
                </c:pt>
                <c:pt idx="38">
                  <c:v>0.97000000000000008</c:v>
                </c:pt>
                <c:pt idx="39">
                  <c:v>0.98499999999999999</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numCache>
            </c:numRef>
          </c:yVal>
          <c:smooth val="0"/>
          <c:extLst>
            <c:ext xmlns:c16="http://schemas.microsoft.com/office/drawing/2014/chart" uri="{C3380CC4-5D6E-409C-BE32-E72D297353CC}">
              <c16:uniqueId val="{00000001-1FF5-4BF7-B7F6-EB4BD1B36306}"/>
            </c:ext>
          </c:extLst>
        </c:ser>
        <c:dLbls>
          <c:showLegendKey val="0"/>
          <c:showVal val="0"/>
          <c:showCatName val="0"/>
          <c:showSerName val="0"/>
          <c:showPercent val="0"/>
          <c:showBubbleSize val="0"/>
        </c:dLbls>
        <c:axId val="1192964752"/>
        <c:axId val="1192967048"/>
      </c:scatterChart>
      <c:valAx>
        <c:axId val="11929647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7048"/>
        <c:crosses val="autoZero"/>
        <c:crossBetween val="midCat"/>
      </c:valAx>
      <c:valAx>
        <c:axId val="119296704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47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Sediane</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scatterChart>
        <c:scatterStyle val="lineMarker"/>
        <c:varyColors val="0"/>
        <c:ser>
          <c:idx val="0"/>
          <c:order val="0"/>
          <c:tx>
            <c:v>Injection</c:v>
          </c:tx>
          <c:spPr>
            <a:ln w="19050" cap="rnd">
              <a:solidFill>
                <a:schemeClr val="accent1"/>
              </a:solidFill>
              <a:round/>
            </a:ln>
            <a:effectLst/>
          </c:spPr>
          <c:marker>
            <c:symbol val="none"/>
          </c:marker>
          <c:xVal>
            <c:numRef>
              <c:f>Sediane_I!$G$41:$G$141</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Sediane_I!$A$41:$A$141</c:f>
              <c:numCache>
                <c:formatCode>0%</c:formatCode>
                <c:ptCount val="101"/>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0.99464436514065091</c:v>
                </c:pt>
                <c:pt idx="25">
                  <c:v>0.98928873028130182</c:v>
                </c:pt>
                <c:pt idx="26">
                  <c:v>0.98393309542195273</c:v>
                </c:pt>
                <c:pt idx="27">
                  <c:v>0.97857746056260364</c:v>
                </c:pt>
                <c:pt idx="28">
                  <c:v>0.97322182570325433</c:v>
                </c:pt>
                <c:pt idx="29">
                  <c:v>0.96786619084390524</c:v>
                </c:pt>
                <c:pt idx="30">
                  <c:v>0.96251055598455615</c:v>
                </c:pt>
                <c:pt idx="31">
                  <c:v>0.95715492112520684</c:v>
                </c:pt>
                <c:pt idx="32">
                  <c:v>0.95179928626585775</c:v>
                </c:pt>
                <c:pt idx="33">
                  <c:v>0.94644365140650877</c:v>
                </c:pt>
                <c:pt idx="34">
                  <c:v>0.94108801654715946</c:v>
                </c:pt>
                <c:pt idx="35">
                  <c:v>0.93573238168781037</c:v>
                </c:pt>
                <c:pt idx="36">
                  <c:v>0.93037674682846117</c:v>
                </c:pt>
                <c:pt idx="37">
                  <c:v>0.92502111196911196</c:v>
                </c:pt>
                <c:pt idx="38">
                  <c:v>0.91966547710976287</c:v>
                </c:pt>
                <c:pt idx="39">
                  <c:v>0.91430984225041367</c:v>
                </c:pt>
                <c:pt idx="40">
                  <c:v>0.90895420739106447</c:v>
                </c:pt>
                <c:pt idx="41">
                  <c:v>0.90359857253171538</c:v>
                </c:pt>
                <c:pt idx="42">
                  <c:v>0.89824293767236629</c:v>
                </c:pt>
                <c:pt idx="43">
                  <c:v>0.89288730281301698</c:v>
                </c:pt>
                <c:pt idx="44">
                  <c:v>0.88753166795366789</c:v>
                </c:pt>
                <c:pt idx="45">
                  <c:v>0.88217603309431891</c:v>
                </c:pt>
                <c:pt idx="46">
                  <c:v>0.8768203982349696</c:v>
                </c:pt>
                <c:pt idx="47">
                  <c:v>0.87146476337562062</c:v>
                </c:pt>
                <c:pt idx="48">
                  <c:v>0.86610912851627131</c:v>
                </c:pt>
                <c:pt idx="49">
                  <c:v>0.86075349365692222</c:v>
                </c:pt>
                <c:pt idx="50">
                  <c:v>0.85539785879757313</c:v>
                </c:pt>
                <c:pt idx="51">
                  <c:v>0.85004222393822393</c:v>
                </c:pt>
                <c:pt idx="52">
                  <c:v>0.84468658907887484</c:v>
                </c:pt>
                <c:pt idx="53">
                  <c:v>0.83933095421952564</c:v>
                </c:pt>
                <c:pt idx="54">
                  <c:v>0.83397531936017666</c:v>
                </c:pt>
                <c:pt idx="55">
                  <c:v>0.82861968450082735</c:v>
                </c:pt>
                <c:pt idx="56">
                  <c:v>0.82326404964147815</c:v>
                </c:pt>
                <c:pt idx="57">
                  <c:v>0.81790841478212917</c:v>
                </c:pt>
                <c:pt idx="58">
                  <c:v>0.81242489726971878</c:v>
                </c:pt>
                <c:pt idx="59">
                  <c:v>0.8069413797573084</c:v>
                </c:pt>
                <c:pt idx="60">
                  <c:v>0.80145786224489801</c:v>
                </c:pt>
                <c:pt idx="61">
                  <c:v>0.79067896076530608</c:v>
                </c:pt>
                <c:pt idx="62">
                  <c:v>0.77990005928571415</c:v>
                </c:pt>
                <c:pt idx="63">
                  <c:v>0.76912115780612234</c:v>
                </c:pt>
                <c:pt idx="64">
                  <c:v>0.75834225632653052</c:v>
                </c:pt>
                <c:pt idx="65">
                  <c:v>0.7475633548469387</c:v>
                </c:pt>
                <c:pt idx="66">
                  <c:v>0.73678445336734688</c:v>
                </c:pt>
                <c:pt idx="67">
                  <c:v>0.72600555188775506</c:v>
                </c:pt>
                <c:pt idx="68">
                  <c:v>0.71522665040816313</c:v>
                </c:pt>
                <c:pt idx="69">
                  <c:v>0.70444774892857143</c:v>
                </c:pt>
                <c:pt idx="70">
                  <c:v>0.69366884744897972</c:v>
                </c:pt>
                <c:pt idx="71">
                  <c:v>0.68288994596938779</c:v>
                </c:pt>
                <c:pt idx="72">
                  <c:v>0.67211104448979586</c:v>
                </c:pt>
                <c:pt idx="73">
                  <c:v>0.66133214301020404</c:v>
                </c:pt>
                <c:pt idx="74">
                  <c:v>0.65055324153061234</c:v>
                </c:pt>
                <c:pt idx="75">
                  <c:v>0.63977434005102041</c:v>
                </c:pt>
                <c:pt idx="76">
                  <c:v>0.62897600040816326</c:v>
                </c:pt>
                <c:pt idx="77">
                  <c:v>0.61817766076530611</c:v>
                </c:pt>
                <c:pt idx="78">
                  <c:v>0.60737932112244897</c:v>
                </c:pt>
                <c:pt idx="79">
                  <c:v>0.59658098147959182</c:v>
                </c:pt>
                <c:pt idx="80">
                  <c:v>0.58578264183673456</c:v>
                </c:pt>
                <c:pt idx="81">
                  <c:v>0.57498430219387753</c:v>
                </c:pt>
                <c:pt idx="82">
                  <c:v>0.56418596255102049</c:v>
                </c:pt>
                <c:pt idx="83">
                  <c:v>0.55338762290816335</c:v>
                </c:pt>
                <c:pt idx="84">
                  <c:v>0.5425892832653062</c:v>
                </c:pt>
                <c:pt idx="85">
                  <c:v>0.53179094362244905</c:v>
                </c:pt>
                <c:pt idx="86">
                  <c:v>0.52099260397959191</c:v>
                </c:pt>
                <c:pt idx="87">
                  <c:v>0.51019426433673476</c:v>
                </c:pt>
                <c:pt idx="88">
                  <c:v>0.49939592469387756</c:v>
                </c:pt>
                <c:pt idx="89">
                  <c:v>0.48859758505102041</c:v>
                </c:pt>
                <c:pt idx="90">
                  <c:v>0.47779924540816326</c:v>
                </c:pt>
                <c:pt idx="91">
                  <c:v>0.46700090576530601</c:v>
                </c:pt>
                <c:pt idx="92">
                  <c:v>0.45620256612244903</c:v>
                </c:pt>
                <c:pt idx="93">
                  <c:v>0.44540422647959182</c:v>
                </c:pt>
                <c:pt idx="94">
                  <c:v>0.43460588683673479</c:v>
                </c:pt>
                <c:pt idx="95">
                  <c:v>0.42380754719387764</c:v>
                </c:pt>
                <c:pt idx="96">
                  <c:v>0.41300920755102039</c:v>
                </c:pt>
                <c:pt idx="97">
                  <c:v>0.40221086790816341</c:v>
                </c:pt>
                <c:pt idx="98">
                  <c:v>0.39141252826530626</c:v>
                </c:pt>
                <c:pt idx="99">
                  <c:v>0.38061418862244906</c:v>
                </c:pt>
                <c:pt idx="100">
                  <c:v>0.36981584897959191</c:v>
                </c:pt>
              </c:numCache>
            </c:numRef>
          </c:yVal>
          <c:smooth val="0"/>
          <c:extLst>
            <c:ext xmlns:c16="http://schemas.microsoft.com/office/drawing/2014/chart" uri="{C3380CC4-5D6E-409C-BE32-E72D297353CC}">
              <c16:uniqueId val="{00000000-9880-4CD4-B426-E18FD21E109F}"/>
            </c:ext>
          </c:extLst>
        </c:ser>
        <c:ser>
          <c:idx val="1"/>
          <c:order val="1"/>
          <c:tx>
            <c:v>Soutirage</c:v>
          </c:tx>
          <c:spPr>
            <a:ln w="19050" cap="rnd">
              <a:solidFill>
                <a:schemeClr val="accent2"/>
              </a:solidFill>
              <a:round/>
            </a:ln>
            <a:effectLst/>
          </c:spPr>
          <c:marker>
            <c:symbol val="none"/>
          </c:marker>
          <c:xVal>
            <c:numRef>
              <c:f>Sediane_W!$G$32:$G$132</c:f>
              <c:numCache>
                <c:formatCode>0%</c:formatCode>
                <c:ptCount val="101"/>
                <c:pt idx="0">
                  <c:v>0</c:v>
                </c:pt>
                <c:pt idx="1">
                  <c:v>0.01</c:v>
                </c:pt>
                <c:pt idx="2">
                  <c:v>0.02</c:v>
                </c:pt>
                <c:pt idx="3">
                  <c:v>0.03</c:v>
                </c:pt>
                <c:pt idx="4">
                  <c:v>0.04</c:v>
                </c:pt>
                <c:pt idx="5">
                  <c:v>0.05</c:v>
                </c:pt>
                <c:pt idx="6">
                  <c:v>0.06</c:v>
                </c:pt>
                <c:pt idx="7">
                  <c:v>7.0000000000000007E-2</c:v>
                </c:pt>
                <c:pt idx="8">
                  <c:v>0.08</c:v>
                </c:pt>
                <c:pt idx="9">
                  <c:v>0.09</c:v>
                </c:pt>
                <c:pt idx="10">
                  <c:v>0.1</c:v>
                </c:pt>
                <c:pt idx="11">
                  <c:v>0.11</c:v>
                </c:pt>
                <c:pt idx="12">
                  <c:v>0.12</c:v>
                </c:pt>
                <c:pt idx="13">
                  <c:v>0.13</c:v>
                </c:pt>
                <c:pt idx="14">
                  <c:v>0.14000000000000001</c:v>
                </c:pt>
                <c:pt idx="15">
                  <c:v>0.15</c:v>
                </c:pt>
                <c:pt idx="16">
                  <c:v>0.16</c:v>
                </c:pt>
                <c:pt idx="17">
                  <c:v>0.17</c:v>
                </c:pt>
                <c:pt idx="18">
                  <c:v>0.18</c:v>
                </c:pt>
                <c:pt idx="19">
                  <c:v>0.19</c:v>
                </c:pt>
                <c:pt idx="20">
                  <c:v>0.2</c:v>
                </c:pt>
                <c:pt idx="21">
                  <c:v>0.21</c:v>
                </c:pt>
                <c:pt idx="22">
                  <c:v>0.22</c:v>
                </c:pt>
                <c:pt idx="23">
                  <c:v>0.23</c:v>
                </c:pt>
                <c:pt idx="24">
                  <c:v>0.24</c:v>
                </c:pt>
                <c:pt idx="25">
                  <c:v>0.25</c:v>
                </c:pt>
                <c:pt idx="26">
                  <c:v>0.26</c:v>
                </c:pt>
                <c:pt idx="27">
                  <c:v>0.27</c:v>
                </c:pt>
                <c:pt idx="28">
                  <c:v>0.28000000000000003</c:v>
                </c:pt>
                <c:pt idx="29">
                  <c:v>0.28999999999999998</c:v>
                </c:pt>
                <c:pt idx="30">
                  <c:v>0.3</c:v>
                </c:pt>
                <c:pt idx="31">
                  <c:v>0.31</c:v>
                </c:pt>
                <c:pt idx="32">
                  <c:v>0.32</c:v>
                </c:pt>
                <c:pt idx="33">
                  <c:v>0.33</c:v>
                </c:pt>
                <c:pt idx="34">
                  <c:v>0.34</c:v>
                </c:pt>
                <c:pt idx="35">
                  <c:v>0.35</c:v>
                </c:pt>
                <c:pt idx="36">
                  <c:v>0.36</c:v>
                </c:pt>
                <c:pt idx="37">
                  <c:v>0.37</c:v>
                </c:pt>
                <c:pt idx="38">
                  <c:v>0.38</c:v>
                </c:pt>
                <c:pt idx="39" formatCode="0.00%">
                  <c:v>0.39</c:v>
                </c:pt>
                <c:pt idx="40">
                  <c:v>0.4</c:v>
                </c:pt>
                <c:pt idx="41">
                  <c:v>0.41</c:v>
                </c:pt>
                <c:pt idx="42">
                  <c:v>0.42</c:v>
                </c:pt>
                <c:pt idx="43">
                  <c:v>0.43</c:v>
                </c:pt>
                <c:pt idx="44">
                  <c:v>0.44</c:v>
                </c:pt>
                <c:pt idx="45">
                  <c:v>0.45</c:v>
                </c:pt>
                <c:pt idx="46">
                  <c:v>0.46</c:v>
                </c:pt>
                <c:pt idx="47">
                  <c:v>0.47</c:v>
                </c:pt>
                <c:pt idx="48">
                  <c:v>0.48</c:v>
                </c:pt>
                <c:pt idx="49">
                  <c:v>0.49</c:v>
                </c:pt>
                <c:pt idx="50">
                  <c:v>0.5</c:v>
                </c:pt>
                <c:pt idx="51">
                  <c:v>0.51</c:v>
                </c:pt>
                <c:pt idx="52">
                  <c:v>0.52</c:v>
                </c:pt>
                <c:pt idx="53">
                  <c:v>0.53</c:v>
                </c:pt>
                <c:pt idx="54">
                  <c:v>0.54</c:v>
                </c:pt>
                <c:pt idx="55">
                  <c:v>0.55000000000000004</c:v>
                </c:pt>
                <c:pt idx="56">
                  <c:v>0.56000000000000005</c:v>
                </c:pt>
                <c:pt idx="57">
                  <c:v>0.56999999999999995</c:v>
                </c:pt>
                <c:pt idx="58">
                  <c:v>0.57999999999999996</c:v>
                </c:pt>
                <c:pt idx="59">
                  <c:v>0.59</c:v>
                </c:pt>
                <c:pt idx="60">
                  <c:v>0.6</c:v>
                </c:pt>
                <c:pt idx="61">
                  <c:v>0.61</c:v>
                </c:pt>
                <c:pt idx="62">
                  <c:v>0.62</c:v>
                </c:pt>
                <c:pt idx="63">
                  <c:v>0.63</c:v>
                </c:pt>
                <c:pt idx="64">
                  <c:v>0.64</c:v>
                </c:pt>
                <c:pt idx="65">
                  <c:v>0.65</c:v>
                </c:pt>
                <c:pt idx="66">
                  <c:v>0.66</c:v>
                </c:pt>
                <c:pt idx="67">
                  <c:v>0.67</c:v>
                </c:pt>
                <c:pt idx="68">
                  <c:v>0.68</c:v>
                </c:pt>
                <c:pt idx="69">
                  <c:v>0.69</c:v>
                </c:pt>
                <c:pt idx="70">
                  <c:v>0.7</c:v>
                </c:pt>
                <c:pt idx="71">
                  <c:v>0.71</c:v>
                </c:pt>
                <c:pt idx="72">
                  <c:v>0.72</c:v>
                </c:pt>
                <c:pt idx="73">
                  <c:v>0.73</c:v>
                </c:pt>
                <c:pt idx="74">
                  <c:v>0.74</c:v>
                </c:pt>
                <c:pt idx="75">
                  <c:v>0.75</c:v>
                </c:pt>
                <c:pt idx="76">
                  <c:v>0.76</c:v>
                </c:pt>
                <c:pt idx="77">
                  <c:v>0.77</c:v>
                </c:pt>
                <c:pt idx="78">
                  <c:v>0.78</c:v>
                </c:pt>
                <c:pt idx="79">
                  <c:v>0.79</c:v>
                </c:pt>
                <c:pt idx="80">
                  <c:v>0.8</c:v>
                </c:pt>
                <c:pt idx="81">
                  <c:v>0.81</c:v>
                </c:pt>
                <c:pt idx="82">
                  <c:v>0.82</c:v>
                </c:pt>
                <c:pt idx="83">
                  <c:v>0.83</c:v>
                </c:pt>
                <c:pt idx="84">
                  <c:v>0.84</c:v>
                </c:pt>
                <c:pt idx="85">
                  <c:v>0.85</c:v>
                </c:pt>
                <c:pt idx="86">
                  <c:v>0.86</c:v>
                </c:pt>
                <c:pt idx="87">
                  <c:v>0.87</c:v>
                </c:pt>
                <c:pt idx="88">
                  <c:v>0.88</c:v>
                </c:pt>
                <c:pt idx="89">
                  <c:v>0.89</c:v>
                </c:pt>
                <c:pt idx="90">
                  <c:v>0.9</c:v>
                </c:pt>
                <c:pt idx="91">
                  <c:v>0.91</c:v>
                </c:pt>
                <c:pt idx="92">
                  <c:v>0.92</c:v>
                </c:pt>
                <c:pt idx="93">
                  <c:v>0.93</c:v>
                </c:pt>
                <c:pt idx="94">
                  <c:v>0.94</c:v>
                </c:pt>
                <c:pt idx="95">
                  <c:v>0.95</c:v>
                </c:pt>
                <c:pt idx="96">
                  <c:v>0.96</c:v>
                </c:pt>
                <c:pt idx="97">
                  <c:v>0.97</c:v>
                </c:pt>
                <c:pt idx="98">
                  <c:v>0.98</c:v>
                </c:pt>
                <c:pt idx="99">
                  <c:v>0.99</c:v>
                </c:pt>
                <c:pt idx="100">
                  <c:v>1</c:v>
                </c:pt>
              </c:numCache>
            </c:numRef>
          </c:xVal>
          <c:yVal>
            <c:numRef>
              <c:f>Sediane_W!$A$32:$A$132</c:f>
              <c:numCache>
                <c:formatCode>0%</c:formatCode>
                <c:ptCount val="101"/>
                <c:pt idx="0">
                  <c:v>0.34064703880671676</c:v>
                </c:pt>
                <c:pt idx="1">
                  <c:v>0.36116321477688468</c:v>
                </c:pt>
                <c:pt idx="2">
                  <c:v>0.38167939074705265</c:v>
                </c:pt>
                <c:pt idx="3">
                  <c:v>0.40219556671722062</c:v>
                </c:pt>
                <c:pt idx="4">
                  <c:v>0.42271174268738848</c:v>
                </c:pt>
                <c:pt idx="5">
                  <c:v>0.44322791865755634</c:v>
                </c:pt>
                <c:pt idx="6">
                  <c:v>0.46374409462772431</c:v>
                </c:pt>
                <c:pt idx="7">
                  <c:v>0.48426027059789223</c:v>
                </c:pt>
                <c:pt idx="8">
                  <c:v>0.50477644656805998</c:v>
                </c:pt>
                <c:pt idx="9">
                  <c:v>0.52529262253822806</c:v>
                </c:pt>
                <c:pt idx="10">
                  <c:v>0.54580879850839581</c:v>
                </c:pt>
                <c:pt idx="11">
                  <c:v>0.56613688917837612</c:v>
                </c:pt>
                <c:pt idx="12">
                  <c:v>0.58646497984835633</c:v>
                </c:pt>
                <c:pt idx="13">
                  <c:v>0.60679307051833653</c:v>
                </c:pt>
                <c:pt idx="14">
                  <c:v>0.62712116118831651</c:v>
                </c:pt>
                <c:pt idx="15">
                  <c:v>0.64744925185829671</c:v>
                </c:pt>
                <c:pt idx="16">
                  <c:v>0.66777734252827703</c:v>
                </c:pt>
                <c:pt idx="17">
                  <c:v>0.68810543319825712</c:v>
                </c:pt>
                <c:pt idx="18">
                  <c:v>0.70843352386823744</c:v>
                </c:pt>
                <c:pt idx="19">
                  <c:v>0.72876161453821753</c:v>
                </c:pt>
                <c:pt idx="20">
                  <c:v>0.74908970520819751</c:v>
                </c:pt>
                <c:pt idx="21">
                  <c:v>0.75463451202540632</c:v>
                </c:pt>
                <c:pt idx="22">
                  <c:v>0.76017931884261503</c:v>
                </c:pt>
                <c:pt idx="23">
                  <c:v>0.76572412565982351</c:v>
                </c:pt>
                <c:pt idx="24">
                  <c:v>0.77126893247703221</c:v>
                </c:pt>
                <c:pt idx="25">
                  <c:v>0.77681373929424113</c:v>
                </c:pt>
                <c:pt idx="26">
                  <c:v>0.78235854611144962</c:v>
                </c:pt>
                <c:pt idx="27">
                  <c:v>0.78790335292865832</c:v>
                </c:pt>
                <c:pt idx="28">
                  <c:v>0.79344815974586724</c:v>
                </c:pt>
                <c:pt idx="29">
                  <c:v>0.79899296656307595</c:v>
                </c:pt>
                <c:pt idx="30">
                  <c:v>0.80453777338028443</c:v>
                </c:pt>
                <c:pt idx="31">
                  <c:v>0.81008258019749313</c:v>
                </c:pt>
                <c:pt idx="32">
                  <c:v>0.81562738701470172</c:v>
                </c:pt>
                <c:pt idx="33">
                  <c:v>0.82117219383191042</c:v>
                </c:pt>
                <c:pt idx="34">
                  <c:v>0.82671700064911913</c:v>
                </c:pt>
                <c:pt idx="35">
                  <c:v>0.83226180746632783</c:v>
                </c:pt>
                <c:pt idx="36">
                  <c:v>0.83780661428353664</c:v>
                </c:pt>
                <c:pt idx="37">
                  <c:v>0.84335142110074524</c:v>
                </c:pt>
                <c:pt idx="38">
                  <c:v>0.84889622791795383</c:v>
                </c:pt>
                <c:pt idx="39">
                  <c:v>0.85444103473516275</c:v>
                </c:pt>
                <c:pt idx="40">
                  <c:v>0.85998584155237134</c:v>
                </c:pt>
                <c:pt idx="41">
                  <c:v>0.86553064836958005</c:v>
                </c:pt>
                <c:pt idx="42">
                  <c:v>0.87107545518678864</c:v>
                </c:pt>
                <c:pt idx="43">
                  <c:v>0.87662026200399723</c:v>
                </c:pt>
                <c:pt idx="44">
                  <c:v>0.88216506882120582</c:v>
                </c:pt>
                <c:pt idx="45">
                  <c:v>0.88770987563841464</c:v>
                </c:pt>
                <c:pt idx="46">
                  <c:v>0.89325468245562345</c:v>
                </c:pt>
                <c:pt idx="47">
                  <c:v>0.89879948927283204</c:v>
                </c:pt>
                <c:pt idx="48">
                  <c:v>0.90434429609004074</c:v>
                </c:pt>
                <c:pt idx="49">
                  <c:v>0.90988910290724956</c:v>
                </c:pt>
                <c:pt idx="50">
                  <c:v>0.91543390972445815</c:v>
                </c:pt>
                <c:pt idx="51">
                  <c:v>0.92097871654166674</c:v>
                </c:pt>
                <c:pt idx="52">
                  <c:v>0.92652352335887556</c:v>
                </c:pt>
                <c:pt idx="53">
                  <c:v>0.93206833017608426</c:v>
                </c:pt>
                <c:pt idx="54">
                  <c:v>0.93761313699329285</c:v>
                </c:pt>
                <c:pt idx="55">
                  <c:v>0.94315794381050144</c:v>
                </c:pt>
                <c:pt idx="56">
                  <c:v>0.94870275062771037</c:v>
                </c:pt>
                <c:pt idx="57">
                  <c:v>0.95424755744491874</c:v>
                </c:pt>
                <c:pt idx="58">
                  <c:v>0.95979236426212755</c:v>
                </c:pt>
                <c:pt idx="59">
                  <c:v>0.96533717107933636</c:v>
                </c:pt>
                <c:pt idx="60">
                  <c:v>0.97088197789654507</c:v>
                </c:pt>
                <c:pt idx="61">
                  <c:v>0.97642678471375366</c:v>
                </c:pt>
                <c:pt idx="62">
                  <c:v>0.98197159153096236</c:v>
                </c:pt>
                <c:pt idx="63">
                  <c:v>0.98751639834817107</c:v>
                </c:pt>
                <c:pt idx="64">
                  <c:v>0.99306120516537966</c:v>
                </c:pt>
                <c:pt idx="65">
                  <c:v>0.99860601198258825</c:v>
                </c:pt>
                <c:pt idx="66">
                  <c:v>0.99865517424486339</c:v>
                </c:pt>
                <c:pt idx="67">
                  <c:v>0.9987043365071383</c:v>
                </c:pt>
                <c:pt idx="68">
                  <c:v>0.99875349876941344</c:v>
                </c:pt>
                <c:pt idx="69">
                  <c:v>0.99880266103168835</c:v>
                </c:pt>
                <c:pt idx="70">
                  <c:v>0.99885182329396349</c:v>
                </c:pt>
                <c:pt idx="71">
                  <c:v>0.99890098555623852</c:v>
                </c:pt>
                <c:pt idx="72">
                  <c:v>0.99895014781851355</c:v>
                </c:pt>
                <c:pt idx="73">
                  <c:v>0.99899931008078857</c:v>
                </c:pt>
                <c:pt idx="74">
                  <c:v>0.99904847234306371</c:v>
                </c:pt>
                <c:pt idx="75">
                  <c:v>0.99909763460533874</c:v>
                </c:pt>
                <c:pt idx="76">
                  <c:v>0.99914679686761376</c:v>
                </c:pt>
                <c:pt idx="77">
                  <c:v>0.9991959591298889</c:v>
                </c:pt>
                <c:pt idx="78">
                  <c:v>0.99924512139216382</c:v>
                </c:pt>
                <c:pt idx="79">
                  <c:v>0.99927943405615638</c:v>
                </c:pt>
                <c:pt idx="80">
                  <c:v>0.99931374672014894</c:v>
                </c:pt>
                <c:pt idx="81">
                  <c:v>0.99934805938414151</c:v>
                </c:pt>
                <c:pt idx="82">
                  <c:v>0.99938237204813407</c:v>
                </c:pt>
                <c:pt idx="83">
                  <c:v>0.99941668471212652</c:v>
                </c:pt>
                <c:pt idx="84">
                  <c:v>0.9994509973761192</c:v>
                </c:pt>
                <c:pt idx="85">
                  <c:v>0.99948531004011176</c:v>
                </c:pt>
                <c:pt idx="86">
                  <c:v>0.99951962270410422</c:v>
                </c:pt>
                <c:pt idx="87">
                  <c:v>0.99955393536809678</c:v>
                </c:pt>
                <c:pt idx="88">
                  <c:v>0.99958824803208934</c:v>
                </c:pt>
                <c:pt idx="89">
                  <c:v>0.99962256069608191</c:v>
                </c:pt>
                <c:pt idx="90">
                  <c:v>0.99965687336007447</c:v>
                </c:pt>
                <c:pt idx="91">
                  <c:v>0.99969118602406704</c:v>
                </c:pt>
                <c:pt idx="92">
                  <c:v>0.9997254986880596</c:v>
                </c:pt>
                <c:pt idx="93">
                  <c:v>0.99975981135205216</c:v>
                </c:pt>
                <c:pt idx="94">
                  <c:v>0.99979412401604462</c:v>
                </c:pt>
                <c:pt idx="95">
                  <c:v>0.99982843668003729</c:v>
                </c:pt>
                <c:pt idx="96">
                  <c:v>0.99986274934402974</c:v>
                </c:pt>
                <c:pt idx="97">
                  <c:v>0.99989706200802231</c:v>
                </c:pt>
                <c:pt idx="98">
                  <c:v>0.99993137467201487</c:v>
                </c:pt>
                <c:pt idx="99">
                  <c:v>0.99996568733600744</c:v>
                </c:pt>
                <c:pt idx="100">
                  <c:v>1</c:v>
                </c:pt>
              </c:numCache>
            </c:numRef>
          </c:yVal>
          <c:smooth val="0"/>
          <c:extLst>
            <c:ext xmlns:c16="http://schemas.microsoft.com/office/drawing/2014/chart" uri="{C3380CC4-5D6E-409C-BE32-E72D297353CC}">
              <c16:uniqueId val="{00000001-9880-4CD4-B426-E18FD21E109F}"/>
            </c:ext>
          </c:extLst>
        </c:ser>
        <c:dLbls>
          <c:showLegendKey val="0"/>
          <c:showVal val="0"/>
          <c:showCatName val="0"/>
          <c:showSerName val="0"/>
          <c:showPercent val="0"/>
          <c:showBubbleSize val="0"/>
        </c:dLbls>
        <c:axId val="1192964752"/>
        <c:axId val="1192967048"/>
      </c:scatterChart>
      <c:valAx>
        <c:axId val="1192964752"/>
        <c:scaling>
          <c:orientation val="minMax"/>
          <c:max val="1"/>
        </c:scaling>
        <c:delete val="0"/>
        <c:axPos val="b"/>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7048"/>
        <c:crosses val="autoZero"/>
        <c:crossBetween val="midCat"/>
      </c:valAx>
      <c:valAx>
        <c:axId val="1192967048"/>
        <c:scaling>
          <c:orientation val="minMax"/>
          <c:max val="1"/>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192964752"/>
        <c:crosses val="autoZero"/>
        <c:crossBetween val="midCat"/>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Serene Atlantique </a:t>
            </a:r>
          </a:p>
        </c:rich>
      </c:tx>
      <c:overlay val="0"/>
      <c:spPr>
        <a:noFill/>
        <a:ln>
          <a:noFill/>
        </a:ln>
        <a:effectLst/>
      </c:spPr>
    </c:title>
    <c:autoTitleDeleted val="0"/>
    <c:plotArea>
      <c:layout/>
      <c:lineChart>
        <c:grouping val="standard"/>
        <c:varyColors val="0"/>
        <c:ser>
          <c:idx val="2"/>
          <c:order val="0"/>
          <c:tx>
            <c:v>Min</c:v>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5AD1-4542-9DCA-B5279D9CB35A}"/>
            </c:ext>
          </c:extLst>
        </c:ser>
        <c:ser>
          <c:idx val="3"/>
          <c:order val="1"/>
          <c:tx>
            <c:v>Max</c:v>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Serene_A_I!$AL$41:$AL$405</c:f>
              <c:numCache>
                <c:formatCode>General</c:formatCode>
                <c:ptCount val="365"/>
                <c:pt idx="0">
                  <c:v>0.35</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0.85</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0.95</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1-5AD1-4542-9DCA-B5279D9CB35A}"/>
            </c:ext>
          </c:extLst>
        </c:ser>
        <c:dLbls>
          <c:showLegendKey val="0"/>
          <c:showVal val="0"/>
          <c:showCatName val="0"/>
          <c:showSerName val="0"/>
          <c:showPercent val="0"/>
          <c:showBubbleSize val="0"/>
        </c:dLbls>
        <c:smooth val="0"/>
        <c:axId val="1061440304"/>
        <c:axId val="1061440960"/>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Serene Nord</a:t>
            </a:r>
          </a:p>
        </c:rich>
      </c:tx>
      <c:overlay val="0"/>
      <c:spPr>
        <a:noFill/>
        <a:ln>
          <a:noFill/>
        </a:ln>
        <a:effectLst/>
      </c:spPr>
    </c:title>
    <c:autoTitleDeleted val="0"/>
    <c:plotArea>
      <c:layout/>
      <c:lineChart>
        <c:grouping val="standard"/>
        <c:varyColors val="0"/>
        <c:ser>
          <c:idx val="2"/>
          <c:order val="0"/>
          <c:tx>
            <c:v>Min</c:v>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59EE-420E-ADE1-1C8039C8BFD7}"/>
            </c:ext>
          </c:extLst>
        </c:ser>
        <c:ser>
          <c:idx val="3"/>
          <c:order val="1"/>
          <c:tx>
            <c:v>Max</c:v>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Serene_A_I!$AL$41:$AL$405</c:f>
              <c:numCache>
                <c:formatCode>General</c:formatCode>
                <c:ptCount val="365"/>
                <c:pt idx="0">
                  <c:v>0.35</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0.85</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0.95</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1-59EE-420E-ADE1-1C8039C8BFD7}"/>
            </c:ext>
          </c:extLst>
        </c:ser>
        <c:dLbls>
          <c:showLegendKey val="0"/>
          <c:showVal val="0"/>
          <c:showCatName val="0"/>
          <c:showSerName val="0"/>
          <c:showPercent val="0"/>
          <c:showBubbleSize val="0"/>
        </c:dLbls>
        <c:smooth val="0"/>
        <c:axId val="1061440304"/>
        <c:axId val="1061440960"/>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Saline</a:t>
            </a:r>
          </a:p>
        </c:rich>
      </c:tx>
      <c:overlay val="0"/>
      <c:spPr>
        <a:noFill/>
        <a:ln>
          <a:noFill/>
        </a:ln>
        <a:effectLst/>
      </c:spPr>
    </c:title>
    <c:autoTitleDeleted val="0"/>
    <c:plotArea>
      <c:layout/>
      <c:lineChart>
        <c:grouping val="standard"/>
        <c:varyColors val="0"/>
        <c:ser>
          <c:idx val="2"/>
          <c:order val="0"/>
          <c:tx>
            <c:v>Min</c:v>
          </c:tx>
          <c:marker>
            <c:symbol val="none"/>
          </c:marker>
          <c:cat>
            <c:numRef>
              <c:f>Saline_I!$AD$41:$AD$405</c:f>
              <c:numCache>
                <c:formatCode>0%</c:formatCode>
                <c:ptCount val="365"/>
              </c:numCache>
            </c:numRef>
          </c:cat>
          <c:val>
            <c:numRef>
              <c:f>Saline_I!$AK$41:$AK$405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8B2C-4144-ADE9-7A554918E66C}"/>
            </c:ext>
          </c:extLst>
        </c:ser>
        <c:ser>
          <c:idx val="3"/>
          <c:order val="1"/>
          <c:tx>
            <c:v>Max</c:v>
          </c:tx>
          <c:marker>
            <c:symbol val="none"/>
          </c:marker>
          <c:cat>
            <c:numRef>
              <c:f>Saline_I!$AD$41:$AD$405</c:f>
              <c:numCache>
                <c:formatCode>0%</c:formatCode>
                <c:ptCount val="365"/>
              </c:numCache>
            </c:numRef>
          </c:cat>
          <c:val>
            <c:numRef>
              <c:f>Saline_I!$AL$41:$AL$405</c:f>
              <c:numCache>
                <c:formatCode>General</c:formatCode>
                <c:ptCount val="36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1-8B2C-4144-ADE9-7A554918E66C}"/>
            </c:ext>
          </c:extLst>
        </c:ser>
        <c:dLbls>
          <c:showLegendKey val="0"/>
          <c:showVal val="0"/>
          <c:showCatName val="0"/>
          <c:showSerName val="0"/>
          <c:showPercent val="0"/>
          <c:showBubbleSize val="0"/>
        </c:dLbls>
        <c:smooth val="0"/>
        <c:axId val="1061440304"/>
        <c:axId val="1061440960"/>
      </c:lineChart>
      <c:catAx>
        <c:axId val="1061440304"/>
        <c:scaling>
          <c:orientation val="minMax"/>
        </c:scaling>
        <c:delete val="0"/>
        <c:axPos val="b"/>
        <c:numFmt formatCode="0%"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Algn val="ctr"/>
        <c:lblOffset val="100"/>
        <c:noMultiLvlLbl val="1"/>
      </c:cat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Sediane N</a:t>
            </a:r>
          </a:p>
        </c:rich>
      </c:tx>
      <c:overlay val="0"/>
      <c:spPr>
        <a:noFill/>
        <a:ln>
          <a:noFill/>
        </a:ln>
        <a:effectLst/>
      </c:spPr>
    </c:title>
    <c:autoTitleDeleted val="0"/>
    <c:plotArea>
      <c:layout>
        <c:manualLayout>
          <c:layoutTarget val="inner"/>
          <c:xMode val="edge"/>
          <c:yMode val="edge"/>
          <c:x val="3.4339511843174533E-2"/>
          <c:y val="0.14169400018289191"/>
          <c:w val="0.94931753142426722"/>
          <c:h val="0.72425886664773576"/>
        </c:manualLayout>
      </c:layout>
      <c:lineChart>
        <c:grouping val="standard"/>
        <c:varyColors val="0"/>
        <c:ser>
          <c:idx val="2"/>
          <c:order val="0"/>
          <c:tx>
            <c:v>Min</c:v>
          </c:tx>
          <c:marker>
            <c:symbol val="none"/>
          </c:marker>
          <c:cat>
            <c:numRef>
              <c:f>Sediane_I!$AD$41:$AD$405</c:f>
              <c:numCache>
                <c:formatCode>0%</c:formatCode>
                <c:ptCount val="365"/>
              </c:numCache>
            </c:numRef>
          </c:cat>
          <c:val>
            <c:numRef>
              <c:f>Sediane_I!$AK$41:$AK$405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0.20000000000000004</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C31A-4376-B840-13203CB03D8D}"/>
            </c:ext>
          </c:extLst>
        </c:ser>
        <c:ser>
          <c:idx val="3"/>
          <c:order val="1"/>
          <c:tx>
            <c:v>Max</c:v>
          </c:tx>
          <c:marker>
            <c:symbol val="none"/>
          </c:marker>
          <c:cat>
            <c:numRef>
              <c:f>Sediane_I!$AD$41:$AD$405</c:f>
              <c:numCache>
                <c:formatCode>0%</c:formatCode>
                <c:ptCount val="365"/>
              </c:numCache>
            </c:numRef>
          </c:cat>
          <c:val>
            <c:numRef>
              <c:f>Sediane_I!$AL$41:$AL$405</c:f>
              <c:numCache>
                <c:formatCode>General</c:formatCode>
                <c:ptCount val="365"/>
                <c:pt idx="0">
                  <c:v>0.40000000000000008</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0.65</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0.9</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0.95000000000000007</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1-C31A-4376-B840-13203CB03D8D}"/>
            </c:ext>
          </c:extLst>
        </c:ser>
        <c:dLbls>
          <c:showLegendKey val="0"/>
          <c:showVal val="0"/>
          <c:showCatName val="0"/>
          <c:showSerName val="0"/>
          <c:showPercent val="0"/>
          <c:showBubbleSize val="0"/>
        </c:dLbls>
        <c:smooth val="0"/>
        <c:axId val="1061440304"/>
        <c:axId val="1061440960"/>
      </c:lineChart>
      <c:catAx>
        <c:axId val="1061440304"/>
        <c:scaling>
          <c:orientation val="minMax"/>
        </c:scaling>
        <c:delete val="0"/>
        <c:axPos val="b"/>
        <c:numFmt formatCode="0%"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Algn val="ctr"/>
        <c:lblOffset val="100"/>
        <c:noMultiLvlLbl val="1"/>
      </c:cat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Atlantique filling</a:t>
            </a:r>
          </a:p>
        </c:rich>
      </c:tx>
      <c:overlay val="0"/>
      <c:spPr>
        <a:noFill/>
        <a:ln>
          <a:noFill/>
        </a:ln>
        <a:effectLst/>
      </c:spPr>
    </c:title>
    <c:autoTitleDeleted val="0"/>
    <c:plotArea>
      <c:layout/>
      <c:lineChart>
        <c:grouping val="standard"/>
        <c:varyColors val="0"/>
        <c:ser>
          <c:idx val="6"/>
          <c:order val="0"/>
          <c:tx>
            <c:strRef>
              <c:f>Atlantique_I!$C$16</c:f>
              <c:strCache>
                <c:ptCount val="1"/>
                <c:pt idx="0">
                  <c:v>Maximum stock level (TWh)</c:v>
                </c:pt>
              </c:strCache>
            </c:strRef>
          </c:tx>
          <c:spPr>
            <a:ln w="25400">
              <a:solidFill>
                <a:srgbClr val="FFC000"/>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Atlantique_I!$C$17:$C$231</c:f>
              <c:numCache>
                <c:formatCode>0.00</c:formatCode>
                <c:ptCount val="215"/>
                <c:pt idx="0">
                  <c:v>15.749999999999998</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38.25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45</c:v>
                </c:pt>
                <c:pt idx="148">
                  <c:v>45</c:v>
                </c:pt>
                <c:pt idx="149">
                  <c:v>45</c:v>
                </c:pt>
                <c:pt idx="150">
                  <c:v>45</c:v>
                </c:pt>
                <c:pt idx="151">
                  <c:v>45</c:v>
                </c:pt>
                <c:pt idx="152">
                  <c:v>42.75</c:v>
                </c:pt>
                <c:pt idx="153">
                  <c:v>45</c:v>
                </c:pt>
                <c:pt idx="154">
                  <c:v>45</c:v>
                </c:pt>
                <c:pt idx="155">
                  <c:v>45</c:v>
                </c:pt>
                <c:pt idx="156">
                  <c:v>45</c:v>
                </c:pt>
                <c:pt idx="157">
                  <c:v>45</c:v>
                </c:pt>
                <c:pt idx="158">
                  <c:v>45</c:v>
                </c:pt>
                <c:pt idx="159">
                  <c:v>45</c:v>
                </c:pt>
                <c:pt idx="160">
                  <c:v>45</c:v>
                </c:pt>
                <c:pt idx="161">
                  <c:v>45</c:v>
                </c:pt>
                <c:pt idx="162">
                  <c:v>45</c:v>
                </c:pt>
                <c:pt idx="163">
                  <c:v>45</c:v>
                </c:pt>
                <c:pt idx="164">
                  <c:v>45</c:v>
                </c:pt>
                <c:pt idx="165">
                  <c:v>45</c:v>
                </c:pt>
                <c:pt idx="166">
                  <c:v>45</c:v>
                </c:pt>
                <c:pt idx="167">
                  <c:v>45</c:v>
                </c:pt>
                <c:pt idx="168">
                  <c:v>45</c:v>
                </c:pt>
                <c:pt idx="169">
                  <c:v>45</c:v>
                </c:pt>
                <c:pt idx="170">
                  <c:v>45</c:v>
                </c:pt>
                <c:pt idx="171">
                  <c:v>45</c:v>
                </c:pt>
                <c:pt idx="172">
                  <c:v>45</c:v>
                </c:pt>
                <c:pt idx="173">
                  <c:v>45</c:v>
                </c:pt>
                <c:pt idx="174">
                  <c:v>45</c:v>
                </c:pt>
                <c:pt idx="175">
                  <c:v>45</c:v>
                </c:pt>
                <c:pt idx="176">
                  <c:v>45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numCache>
            </c:numRef>
          </c:val>
          <c:smooth val="0"/>
          <c:extLst>
            <c:ext xmlns:c16="http://schemas.microsoft.com/office/drawing/2014/chart" uri="{C3380CC4-5D6E-409C-BE32-E72D297353CC}">
              <c16:uniqueId val="{00000000-D135-46C9-8445-04EF64E80BB4}"/>
            </c:ext>
          </c:extLst>
        </c:ser>
        <c:ser>
          <c:idx val="7"/>
          <c:order val="1"/>
          <c:tx>
            <c:strRef>
              <c:f>Atlantique_I!$B$16</c:f>
              <c:strCache>
                <c:ptCount val="1"/>
                <c:pt idx="0">
                  <c:v>Minimum stock level (TWh)</c:v>
                </c:pt>
              </c:strCache>
            </c:strRef>
          </c:tx>
          <c:spPr>
            <a:ln w="25400">
              <a:solidFill>
                <a:schemeClr val="tx2"/>
              </a:solidFill>
            </a:ln>
          </c:spPr>
          <c:marker>
            <c:symbol val="none"/>
          </c:marker>
          <c:val>
            <c:numRef>
              <c:f>Atlantique_I!$B$17:$B$231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40.5</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38.25</c:v>
                </c:pt>
                <c:pt idx="214">
                  <c:v>0</c:v>
                </c:pt>
              </c:numCache>
            </c:numRef>
          </c:val>
          <c:smooth val="0"/>
          <c:extLst>
            <c:ext xmlns:c16="http://schemas.microsoft.com/office/drawing/2014/chart" uri="{C3380CC4-5D6E-409C-BE32-E72D297353CC}">
              <c16:uniqueId val="{00000001-D135-46C9-8445-04EF64E80BB4}"/>
            </c:ext>
          </c:extLst>
        </c:ser>
        <c:ser>
          <c:idx val="8"/>
          <c:order val="2"/>
          <c:tx>
            <c:strRef>
              <c:f>Atlantique_I!$F$11</c:f>
              <c:strCache>
                <c:ptCount val="1"/>
                <c:pt idx="0">
                  <c:v>With Storengy maintenance only</c:v>
                </c:pt>
              </c:strCache>
            </c:strRef>
          </c:tx>
          <c:spPr>
            <a:ln w="25400">
              <a:prstDash val="dash"/>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Atlantique_I!$F$17:$F$231</c:f>
              <c:numCache>
                <c:formatCode>_-* #\ ##0.0\ _€_-;\-* #\ ##0.0\ _€_-;_-* "-"??\ _€_-;_-@_-</c:formatCode>
                <c:ptCount val="215"/>
                <c:pt idx="0">
                  <c:v>0.24375000000000005</c:v>
                </c:pt>
                <c:pt idx="1">
                  <c:v>0.4875000000000001</c:v>
                </c:pt>
                <c:pt idx="2">
                  <c:v>0.73125000000000018</c:v>
                </c:pt>
                <c:pt idx="3">
                  <c:v>0.9750000000000002</c:v>
                </c:pt>
                <c:pt idx="4">
                  <c:v>1.2187500000000002</c:v>
                </c:pt>
                <c:pt idx="5">
                  <c:v>1.4625000000000004</c:v>
                </c:pt>
                <c:pt idx="6">
                  <c:v>1.7062500000000005</c:v>
                </c:pt>
                <c:pt idx="7">
                  <c:v>1.9500000000000006</c:v>
                </c:pt>
                <c:pt idx="8">
                  <c:v>2.1937500000000005</c:v>
                </c:pt>
                <c:pt idx="9">
                  <c:v>2.4375000000000004</c:v>
                </c:pt>
                <c:pt idx="10">
                  <c:v>2.6812500000000004</c:v>
                </c:pt>
                <c:pt idx="11">
                  <c:v>2.9250000000000003</c:v>
                </c:pt>
                <c:pt idx="12">
                  <c:v>3.1687500000000002</c:v>
                </c:pt>
                <c:pt idx="13">
                  <c:v>3.4125000000000001</c:v>
                </c:pt>
                <c:pt idx="14">
                  <c:v>3.65625</c:v>
                </c:pt>
                <c:pt idx="15">
                  <c:v>3.9</c:v>
                </c:pt>
                <c:pt idx="16">
                  <c:v>4.1437499999999998</c:v>
                </c:pt>
                <c:pt idx="17">
                  <c:v>4.3874999999999993</c:v>
                </c:pt>
                <c:pt idx="18">
                  <c:v>4.6124999999999989</c:v>
                </c:pt>
                <c:pt idx="19">
                  <c:v>4.8374999999999986</c:v>
                </c:pt>
                <c:pt idx="20">
                  <c:v>5.0624999999999982</c:v>
                </c:pt>
                <c:pt idx="21">
                  <c:v>5.2874999999999979</c:v>
                </c:pt>
                <c:pt idx="22">
                  <c:v>5.5124999999999975</c:v>
                </c:pt>
                <c:pt idx="23">
                  <c:v>5.7562499999999979</c:v>
                </c:pt>
                <c:pt idx="24">
                  <c:v>5.9999999999999982</c:v>
                </c:pt>
                <c:pt idx="25">
                  <c:v>6.2249999999999988</c:v>
                </c:pt>
                <c:pt idx="26">
                  <c:v>6.4499999999999993</c:v>
                </c:pt>
                <c:pt idx="27">
                  <c:v>6.6749999999999998</c:v>
                </c:pt>
                <c:pt idx="28">
                  <c:v>6.9</c:v>
                </c:pt>
                <c:pt idx="29">
                  <c:v>7.1250000000000009</c:v>
                </c:pt>
                <c:pt idx="30">
                  <c:v>7.4250000000000016</c:v>
                </c:pt>
                <c:pt idx="31">
                  <c:v>7.7250000000000023</c:v>
                </c:pt>
                <c:pt idx="32">
                  <c:v>8.0250000000000021</c:v>
                </c:pt>
                <c:pt idx="33">
                  <c:v>8.3250000000000028</c:v>
                </c:pt>
                <c:pt idx="34">
                  <c:v>8.6250000000000036</c:v>
                </c:pt>
                <c:pt idx="35">
                  <c:v>8.9250000000000043</c:v>
                </c:pt>
                <c:pt idx="36">
                  <c:v>9.225000000000005</c:v>
                </c:pt>
                <c:pt idx="37">
                  <c:v>9.5250000000000057</c:v>
                </c:pt>
                <c:pt idx="38">
                  <c:v>9.8250000000000064</c:v>
                </c:pt>
                <c:pt idx="39">
                  <c:v>9.9000000000000057</c:v>
                </c:pt>
                <c:pt idx="40">
                  <c:v>9.975000000000005</c:v>
                </c:pt>
                <c:pt idx="41">
                  <c:v>10.050000000000004</c:v>
                </c:pt>
                <c:pt idx="42">
                  <c:v>10.125000000000004</c:v>
                </c:pt>
                <c:pt idx="43">
                  <c:v>10.200000000000003</c:v>
                </c:pt>
                <c:pt idx="44">
                  <c:v>10.350000000000003</c:v>
                </c:pt>
                <c:pt idx="45">
                  <c:v>10.500000000000004</c:v>
                </c:pt>
                <c:pt idx="46">
                  <c:v>10.650000000000004</c:v>
                </c:pt>
                <c:pt idx="47">
                  <c:v>10.800000000000004</c:v>
                </c:pt>
                <c:pt idx="48">
                  <c:v>10.950000000000005</c:v>
                </c:pt>
                <c:pt idx="49">
                  <c:v>11.100000000000005</c:v>
                </c:pt>
                <c:pt idx="50">
                  <c:v>11.250000000000005</c:v>
                </c:pt>
                <c:pt idx="51">
                  <c:v>11.400000000000006</c:v>
                </c:pt>
                <c:pt idx="52">
                  <c:v>11.550000000000006</c:v>
                </c:pt>
                <c:pt idx="53">
                  <c:v>11.606250000000006</c:v>
                </c:pt>
                <c:pt idx="54">
                  <c:v>11.662500000000007</c:v>
                </c:pt>
                <c:pt idx="55">
                  <c:v>11.718750000000007</c:v>
                </c:pt>
                <c:pt idx="56">
                  <c:v>11.775000000000007</c:v>
                </c:pt>
                <c:pt idx="57">
                  <c:v>11.831250000000008</c:v>
                </c:pt>
                <c:pt idx="58">
                  <c:v>11.887500000000008</c:v>
                </c:pt>
                <c:pt idx="59">
                  <c:v>11.943750000000009</c:v>
                </c:pt>
                <c:pt idx="60">
                  <c:v>12.000000000000009</c:v>
                </c:pt>
                <c:pt idx="61">
                  <c:v>12.056250000000009</c:v>
                </c:pt>
                <c:pt idx="62">
                  <c:v>12.11250000000001</c:v>
                </c:pt>
                <c:pt idx="63">
                  <c:v>12.16875000000001</c:v>
                </c:pt>
                <c:pt idx="64">
                  <c:v>12.22500000000001</c:v>
                </c:pt>
                <c:pt idx="65">
                  <c:v>12.375000000000011</c:v>
                </c:pt>
                <c:pt idx="66">
                  <c:v>12.525000000000011</c:v>
                </c:pt>
                <c:pt idx="67">
                  <c:v>12.787500000000012</c:v>
                </c:pt>
                <c:pt idx="68">
                  <c:v>13.050000000000013</c:v>
                </c:pt>
                <c:pt idx="69">
                  <c:v>13.312500000000012</c:v>
                </c:pt>
                <c:pt idx="70">
                  <c:v>13.575000000000014</c:v>
                </c:pt>
                <c:pt idx="71">
                  <c:v>13.837500000000015</c:v>
                </c:pt>
                <c:pt idx="72">
                  <c:v>14.100000000000016</c:v>
                </c:pt>
                <c:pt idx="73">
                  <c:v>14.362500000000017</c:v>
                </c:pt>
                <c:pt idx="74">
                  <c:v>14.625000000000018</c:v>
                </c:pt>
                <c:pt idx="75">
                  <c:v>14.887500000000019</c:v>
                </c:pt>
                <c:pt idx="76">
                  <c:v>15.15000000000002</c:v>
                </c:pt>
                <c:pt idx="77">
                  <c:v>15.412500000000021</c:v>
                </c:pt>
                <c:pt idx="78">
                  <c:v>15.675000000000022</c:v>
                </c:pt>
                <c:pt idx="79">
                  <c:v>15.937500000000023</c:v>
                </c:pt>
                <c:pt idx="80">
                  <c:v>16.200000000000024</c:v>
                </c:pt>
                <c:pt idx="81">
                  <c:v>16.462500000000023</c:v>
                </c:pt>
                <c:pt idx="82">
                  <c:v>16.725000000000023</c:v>
                </c:pt>
                <c:pt idx="83">
                  <c:v>16.987500000000022</c:v>
                </c:pt>
                <c:pt idx="84">
                  <c:v>17.250000000000021</c:v>
                </c:pt>
                <c:pt idx="85">
                  <c:v>17.512500000000021</c:v>
                </c:pt>
                <c:pt idx="86">
                  <c:v>17.887500000000021</c:v>
                </c:pt>
                <c:pt idx="87">
                  <c:v>18.262500000000021</c:v>
                </c:pt>
                <c:pt idx="88">
                  <c:v>18.637500000000021</c:v>
                </c:pt>
                <c:pt idx="89">
                  <c:v>19.012500000000021</c:v>
                </c:pt>
                <c:pt idx="90">
                  <c:v>19.387500000000021</c:v>
                </c:pt>
                <c:pt idx="91">
                  <c:v>19.762500000000021</c:v>
                </c:pt>
                <c:pt idx="92">
                  <c:v>20.137500000000021</c:v>
                </c:pt>
                <c:pt idx="93">
                  <c:v>20.512500000000021</c:v>
                </c:pt>
                <c:pt idx="94">
                  <c:v>20.887500000000021</c:v>
                </c:pt>
                <c:pt idx="95">
                  <c:v>21.262500000000021</c:v>
                </c:pt>
                <c:pt idx="96">
                  <c:v>21.637500000000021</c:v>
                </c:pt>
                <c:pt idx="97">
                  <c:v>22.012500000000021</c:v>
                </c:pt>
                <c:pt idx="98">
                  <c:v>22.387500000000021</c:v>
                </c:pt>
                <c:pt idx="99">
                  <c:v>22.762500000000021</c:v>
                </c:pt>
                <c:pt idx="100">
                  <c:v>23.13640687500002</c:v>
                </c:pt>
                <c:pt idx="101">
                  <c:v>23.50875562500002</c:v>
                </c:pt>
                <c:pt idx="102">
                  <c:v>23.879551875000022</c:v>
                </c:pt>
                <c:pt idx="103">
                  <c:v>24.248803125000023</c:v>
                </c:pt>
                <c:pt idx="104">
                  <c:v>24.616516875000023</c:v>
                </c:pt>
                <c:pt idx="105">
                  <c:v>24.982698750000022</c:v>
                </c:pt>
                <c:pt idx="106">
                  <c:v>25.347354375000023</c:v>
                </c:pt>
                <c:pt idx="107">
                  <c:v>25.710491250000022</c:v>
                </c:pt>
                <c:pt idx="108">
                  <c:v>26.072115000000021</c:v>
                </c:pt>
                <c:pt idx="109">
                  <c:v>26.432231250000022</c:v>
                </c:pt>
                <c:pt idx="110">
                  <c:v>26.790847500000023</c:v>
                </c:pt>
                <c:pt idx="111">
                  <c:v>27.147969375000024</c:v>
                </c:pt>
                <c:pt idx="112">
                  <c:v>27.503602500000024</c:v>
                </c:pt>
                <c:pt idx="113">
                  <c:v>27.857754375000024</c:v>
                </c:pt>
                <c:pt idx="114">
                  <c:v>28.210430625000026</c:v>
                </c:pt>
                <c:pt idx="115">
                  <c:v>28.561636875000026</c:v>
                </c:pt>
                <c:pt idx="116">
                  <c:v>28.911380625000028</c:v>
                </c:pt>
                <c:pt idx="117">
                  <c:v>29.259665625000029</c:v>
                </c:pt>
                <c:pt idx="118">
                  <c:v>29.606501250000029</c:v>
                </c:pt>
                <c:pt idx="119">
                  <c:v>29.951891250000031</c:v>
                </c:pt>
                <c:pt idx="120">
                  <c:v>30.295841250000031</c:v>
                </c:pt>
                <c:pt idx="121">
                  <c:v>30.63835875000003</c:v>
                </c:pt>
                <c:pt idx="122">
                  <c:v>30.97944937500003</c:v>
                </c:pt>
                <c:pt idx="123">
                  <c:v>31.31911875000003</c:v>
                </c:pt>
                <c:pt idx="124">
                  <c:v>31.657372500000029</c:v>
                </c:pt>
                <c:pt idx="125">
                  <c:v>31.994216250000029</c:v>
                </c:pt>
                <c:pt idx="126">
                  <c:v>32.329657500000032</c:v>
                </c:pt>
                <c:pt idx="127">
                  <c:v>32.663700000000034</c:v>
                </c:pt>
                <c:pt idx="128">
                  <c:v>32.996351250000032</c:v>
                </c:pt>
                <c:pt idx="129">
                  <c:v>33.327616875000032</c:v>
                </c:pt>
                <c:pt idx="130">
                  <c:v>33.657502500000035</c:v>
                </c:pt>
                <c:pt idx="131">
                  <c:v>33.986013750000033</c:v>
                </c:pt>
                <c:pt idx="132">
                  <c:v>34.313156250000034</c:v>
                </c:pt>
                <c:pt idx="133">
                  <c:v>34.638935625000038</c:v>
                </c:pt>
                <c:pt idx="134">
                  <c:v>34.963357500000036</c:v>
                </c:pt>
                <c:pt idx="135">
                  <c:v>35.286427500000038</c:v>
                </c:pt>
                <c:pt idx="136">
                  <c:v>35.608151250000034</c:v>
                </c:pt>
                <c:pt idx="137">
                  <c:v>35.928534375000034</c:v>
                </c:pt>
                <c:pt idx="138">
                  <c:v>36.247582500000036</c:v>
                </c:pt>
                <c:pt idx="139">
                  <c:v>36.565816875000039</c:v>
                </c:pt>
                <c:pt idx="140">
                  <c:v>36.883388437500038</c:v>
                </c:pt>
                <c:pt idx="141">
                  <c:v>37.200298125000039</c:v>
                </c:pt>
                <c:pt idx="142">
                  <c:v>37.516547812500036</c:v>
                </c:pt>
                <c:pt idx="143">
                  <c:v>37.832138437500035</c:v>
                </c:pt>
                <c:pt idx="144">
                  <c:v>38.147071875000037</c:v>
                </c:pt>
                <c:pt idx="145">
                  <c:v>38.461349062500041</c:v>
                </c:pt>
                <c:pt idx="146">
                  <c:v>38.774970937500044</c:v>
                </c:pt>
                <c:pt idx="147">
                  <c:v>39.08793937500004</c:v>
                </c:pt>
                <c:pt idx="148">
                  <c:v>39.400256250000041</c:v>
                </c:pt>
                <c:pt idx="149">
                  <c:v>39.711922500000043</c:v>
                </c:pt>
                <c:pt idx="150">
                  <c:v>40.022939062500043</c:v>
                </c:pt>
                <c:pt idx="151">
                  <c:v>40.333307812500045</c:v>
                </c:pt>
                <c:pt idx="152">
                  <c:v>40.643029687500047</c:v>
                </c:pt>
                <c:pt idx="153">
                  <c:v>40.952106562500049</c:v>
                </c:pt>
                <c:pt idx="154">
                  <c:v>41.259606562500046</c:v>
                </c:pt>
                <c:pt idx="155">
                  <c:v>41.567399062500044</c:v>
                </c:pt>
                <c:pt idx="156">
                  <c:v>41.874550312500041</c:v>
                </c:pt>
                <c:pt idx="157">
                  <c:v>42.181061250000042</c:v>
                </c:pt>
                <c:pt idx="158">
                  <c:v>42.486933750000041</c:v>
                </c:pt>
                <c:pt idx="159">
                  <c:v>42.792169687500042</c:v>
                </c:pt>
                <c:pt idx="160">
                  <c:v>43.096769062500044</c:v>
                </c:pt>
                <c:pt idx="161">
                  <c:v>43.400733750000043</c:v>
                </c:pt>
                <c:pt idx="162">
                  <c:v>43.704065625000041</c:v>
                </c:pt>
                <c:pt idx="163">
                  <c:v>44.006765625000043</c:v>
                </c:pt>
                <c:pt idx="164">
                  <c:v>44.308834687500045</c:v>
                </c:pt>
                <c:pt idx="165">
                  <c:v>44.595202687500048</c:v>
                </c:pt>
                <c:pt idx="166">
                  <c:v>44.881004250000046</c:v>
                </c:pt>
                <c:pt idx="167">
                  <c:v>45</c:v>
                </c:pt>
                <c:pt idx="168">
                  <c:v>45</c:v>
                </c:pt>
                <c:pt idx="169">
                  <c:v>45</c:v>
                </c:pt>
                <c:pt idx="170">
                  <c:v>45</c:v>
                </c:pt>
                <c:pt idx="171">
                  <c:v>45</c:v>
                </c:pt>
                <c:pt idx="172">
                  <c:v>45</c:v>
                </c:pt>
                <c:pt idx="173">
                  <c:v>45</c:v>
                </c:pt>
                <c:pt idx="174">
                  <c:v>45</c:v>
                </c:pt>
                <c:pt idx="175">
                  <c:v>45</c:v>
                </c:pt>
                <c:pt idx="176">
                  <c:v>45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numCache>
            </c:numRef>
          </c:val>
          <c:smooth val="0"/>
          <c:extLst>
            <c:ext xmlns:c16="http://schemas.microsoft.com/office/drawing/2014/chart" uri="{C3380CC4-5D6E-409C-BE32-E72D297353CC}">
              <c16:uniqueId val="{00000002-D135-46C9-8445-04EF64E80BB4}"/>
            </c:ext>
          </c:extLst>
        </c:ser>
        <c:ser>
          <c:idx val="2"/>
          <c:order val="3"/>
          <c:tx>
            <c:strRef>
              <c:f>Atlantique_I!$L$11</c:f>
              <c:strCache>
                <c:ptCount val="1"/>
                <c:pt idx="0">
                  <c:v>With Storengy and NaTran maintenance (probable case - CPRTt)</c:v>
                </c:pt>
              </c:strCache>
            </c:strRef>
          </c:tx>
          <c:spPr>
            <a:ln w="28575">
              <a:solidFill>
                <a:schemeClr val="tx2"/>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Atlantique_I!$L$17:$L$231</c:f>
              <c:numCache>
                <c:formatCode>_-* #\ ##0.0\ _€_-;\-* #\ ##0.0\ _€_-;_-* "-"??\ _€_-;_-@_-</c:formatCode>
                <c:ptCount val="215"/>
                <c:pt idx="0">
                  <c:v>0.24375000000000005</c:v>
                </c:pt>
                <c:pt idx="1">
                  <c:v>0.4875000000000001</c:v>
                </c:pt>
                <c:pt idx="2">
                  <c:v>0.73125000000000018</c:v>
                </c:pt>
                <c:pt idx="3">
                  <c:v>0.9750000000000002</c:v>
                </c:pt>
                <c:pt idx="4">
                  <c:v>1.2187500000000002</c:v>
                </c:pt>
                <c:pt idx="5">
                  <c:v>1.4625000000000004</c:v>
                </c:pt>
                <c:pt idx="6">
                  <c:v>1.7062500000000005</c:v>
                </c:pt>
                <c:pt idx="7">
                  <c:v>1.9500000000000006</c:v>
                </c:pt>
                <c:pt idx="8">
                  <c:v>2.1937500000000005</c:v>
                </c:pt>
                <c:pt idx="9">
                  <c:v>2.4375000000000004</c:v>
                </c:pt>
                <c:pt idx="10">
                  <c:v>2.6812500000000004</c:v>
                </c:pt>
                <c:pt idx="11">
                  <c:v>2.9250000000000003</c:v>
                </c:pt>
                <c:pt idx="12">
                  <c:v>3.1687500000000002</c:v>
                </c:pt>
                <c:pt idx="13">
                  <c:v>3.4125000000000001</c:v>
                </c:pt>
                <c:pt idx="14">
                  <c:v>3.65625</c:v>
                </c:pt>
                <c:pt idx="15">
                  <c:v>3.9</c:v>
                </c:pt>
                <c:pt idx="16">
                  <c:v>4.1437499999999998</c:v>
                </c:pt>
                <c:pt idx="17">
                  <c:v>4.3874999999999993</c:v>
                </c:pt>
                <c:pt idx="18">
                  <c:v>4.6124999999999989</c:v>
                </c:pt>
                <c:pt idx="19">
                  <c:v>4.8374999999999986</c:v>
                </c:pt>
                <c:pt idx="20">
                  <c:v>5.0624999999999982</c:v>
                </c:pt>
                <c:pt idx="21">
                  <c:v>5.2874999999999979</c:v>
                </c:pt>
                <c:pt idx="22">
                  <c:v>5.5124999999999975</c:v>
                </c:pt>
                <c:pt idx="23">
                  <c:v>5.7562499999999979</c:v>
                </c:pt>
                <c:pt idx="24">
                  <c:v>5.9999999999999982</c:v>
                </c:pt>
                <c:pt idx="25">
                  <c:v>6.2249999999999988</c:v>
                </c:pt>
                <c:pt idx="26">
                  <c:v>6.4499999999999993</c:v>
                </c:pt>
                <c:pt idx="27">
                  <c:v>6.6749999999999998</c:v>
                </c:pt>
                <c:pt idx="28">
                  <c:v>6.9</c:v>
                </c:pt>
                <c:pt idx="29">
                  <c:v>7.1250000000000009</c:v>
                </c:pt>
                <c:pt idx="30">
                  <c:v>7.4057280000000008</c:v>
                </c:pt>
                <c:pt idx="31">
                  <c:v>7.6864560000000006</c:v>
                </c:pt>
                <c:pt idx="32">
                  <c:v>7.9671840000000005</c:v>
                </c:pt>
                <c:pt idx="33">
                  <c:v>8.2479120000000012</c:v>
                </c:pt>
                <c:pt idx="34">
                  <c:v>8.5286400000000011</c:v>
                </c:pt>
                <c:pt idx="35">
                  <c:v>8.809368000000001</c:v>
                </c:pt>
                <c:pt idx="36">
                  <c:v>9.0860856000000005</c:v>
                </c:pt>
                <c:pt idx="37">
                  <c:v>9.3668136000000004</c:v>
                </c:pt>
                <c:pt idx="38">
                  <c:v>9.6475416000000003</c:v>
                </c:pt>
                <c:pt idx="39">
                  <c:v>9.7225415999999996</c:v>
                </c:pt>
                <c:pt idx="40">
                  <c:v>9.7975415999999989</c:v>
                </c:pt>
                <c:pt idx="41">
                  <c:v>9.8725415999999981</c:v>
                </c:pt>
                <c:pt idx="42">
                  <c:v>9.9475415999999974</c:v>
                </c:pt>
                <c:pt idx="43">
                  <c:v>10.022541599999997</c:v>
                </c:pt>
                <c:pt idx="44">
                  <c:v>10.172541599999997</c:v>
                </c:pt>
                <c:pt idx="45">
                  <c:v>10.322541599999997</c:v>
                </c:pt>
                <c:pt idx="46">
                  <c:v>10.472541599999998</c:v>
                </c:pt>
                <c:pt idx="47">
                  <c:v>10.622541599999998</c:v>
                </c:pt>
                <c:pt idx="48">
                  <c:v>10.772541599999998</c:v>
                </c:pt>
                <c:pt idx="49">
                  <c:v>10.922541599999999</c:v>
                </c:pt>
                <c:pt idx="50">
                  <c:v>11.072541599999999</c:v>
                </c:pt>
                <c:pt idx="51">
                  <c:v>11.2225416</c:v>
                </c:pt>
                <c:pt idx="52">
                  <c:v>11.3725416</c:v>
                </c:pt>
                <c:pt idx="53">
                  <c:v>11.4287916</c:v>
                </c:pt>
                <c:pt idx="54">
                  <c:v>11.485041600000001</c:v>
                </c:pt>
                <c:pt idx="55">
                  <c:v>11.541291600000001</c:v>
                </c:pt>
                <c:pt idx="56">
                  <c:v>11.597541600000001</c:v>
                </c:pt>
                <c:pt idx="57">
                  <c:v>11.653791600000002</c:v>
                </c:pt>
                <c:pt idx="58">
                  <c:v>11.710041600000002</c:v>
                </c:pt>
                <c:pt idx="59">
                  <c:v>11.766291600000002</c:v>
                </c:pt>
                <c:pt idx="60">
                  <c:v>11.822541600000003</c:v>
                </c:pt>
                <c:pt idx="61">
                  <c:v>11.878791600000003</c:v>
                </c:pt>
                <c:pt idx="62">
                  <c:v>11.935041600000003</c:v>
                </c:pt>
                <c:pt idx="63">
                  <c:v>11.991291600000004</c:v>
                </c:pt>
                <c:pt idx="64">
                  <c:v>12.047541600000004</c:v>
                </c:pt>
                <c:pt idx="65">
                  <c:v>12.197541600000005</c:v>
                </c:pt>
                <c:pt idx="66">
                  <c:v>12.347541600000005</c:v>
                </c:pt>
                <c:pt idx="67">
                  <c:v>12.595183800000004</c:v>
                </c:pt>
                <c:pt idx="68">
                  <c:v>12.842826000000004</c:v>
                </c:pt>
                <c:pt idx="69">
                  <c:v>13.090468200000004</c:v>
                </c:pt>
                <c:pt idx="70">
                  <c:v>13.338110400000003</c:v>
                </c:pt>
                <c:pt idx="71">
                  <c:v>13.585752600000003</c:v>
                </c:pt>
                <c:pt idx="72">
                  <c:v>13.833394800000002</c:v>
                </c:pt>
                <c:pt idx="73">
                  <c:v>14.081037000000002</c:v>
                </c:pt>
                <c:pt idx="74">
                  <c:v>14.328679200000002</c:v>
                </c:pt>
                <c:pt idx="75">
                  <c:v>14.576321400000001</c:v>
                </c:pt>
                <c:pt idx="76">
                  <c:v>14.823963600000001</c:v>
                </c:pt>
                <c:pt idx="77">
                  <c:v>15.0716058</c:v>
                </c:pt>
                <c:pt idx="78">
                  <c:v>15.319248</c:v>
                </c:pt>
                <c:pt idx="79">
                  <c:v>15.5668902</c:v>
                </c:pt>
                <c:pt idx="80">
                  <c:v>15.814532399999999</c:v>
                </c:pt>
                <c:pt idx="81">
                  <c:v>16.062174599999999</c:v>
                </c:pt>
                <c:pt idx="82">
                  <c:v>16.3098168</c:v>
                </c:pt>
                <c:pt idx="83">
                  <c:v>16.557459000000001</c:v>
                </c:pt>
                <c:pt idx="84">
                  <c:v>16.770010200000002</c:v>
                </c:pt>
                <c:pt idx="85">
                  <c:v>16.982561400000002</c:v>
                </c:pt>
                <c:pt idx="86">
                  <c:v>17.2372218</c:v>
                </c:pt>
                <c:pt idx="87">
                  <c:v>17.491882199999999</c:v>
                </c:pt>
                <c:pt idx="88">
                  <c:v>17.7124542</c:v>
                </c:pt>
                <c:pt idx="89">
                  <c:v>17.9330262</c:v>
                </c:pt>
                <c:pt idx="90">
                  <c:v>18.153598200000001</c:v>
                </c:pt>
                <c:pt idx="91">
                  <c:v>18.374170200000002</c:v>
                </c:pt>
                <c:pt idx="92">
                  <c:v>18.594742200000002</c:v>
                </c:pt>
                <c:pt idx="93">
                  <c:v>18.818322000000002</c:v>
                </c:pt>
                <c:pt idx="94">
                  <c:v>19.041901800000002</c:v>
                </c:pt>
                <c:pt idx="95">
                  <c:v>19.294557000000001</c:v>
                </c:pt>
                <c:pt idx="96">
                  <c:v>19.547212200000001</c:v>
                </c:pt>
                <c:pt idx="97">
                  <c:v>19.7998674</c:v>
                </c:pt>
                <c:pt idx="98">
                  <c:v>20.0525226</c:v>
                </c:pt>
                <c:pt idx="99">
                  <c:v>20.305177799999999</c:v>
                </c:pt>
                <c:pt idx="100">
                  <c:v>20.570866799999997</c:v>
                </c:pt>
                <c:pt idx="101">
                  <c:v>20.836555799999996</c:v>
                </c:pt>
                <c:pt idx="102">
                  <c:v>21.166411199999995</c:v>
                </c:pt>
                <c:pt idx="103">
                  <c:v>21.496266599999995</c:v>
                </c:pt>
                <c:pt idx="104">
                  <c:v>21.826121999999994</c:v>
                </c:pt>
                <c:pt idx="105">
                  <c:v>22.155977399999994</c:v>
                </c:pt>
                <c:pt idx="106">
                  <c:v>22.485832799999994</c:v>
                </c:pt>
                <c:pt idx="107">
                  <c:v>22.831729799999994</c:v>
                </c:pt>
                <c:pt idx="108">
                  <c:v>23.177626799999995</c:v>
                </c:pt>
                <c:pt idx="109">
                  <c:v>23.491440599999994</c:v>
                </c:pt>
                <c:pt idx="110">
                  <c:v>23.805254399999992</c:v>
                </c:pt>
                <c:pt idx="111">
                  <c:v>24.11906819999999</c:v>
                </c:pt>
                <c:pt idx="112">
                  <c:v>24.432881999999989</c:v>
                </c:pt>
                <c:pt idx="113">
                  <c:v>24.746695799999987</c:v>
                </c:pt>
                <c:pt idx="114">
                  <c:v>25.060509599999985</c:v>
                </c:pt>
                <c:pt idx="115">
                  <c:v>25.374323399999984</c:v>
                </c:pt>
                <c:pt idx="116">
                  <c:v>25.688137199999982</c:v>
                </c:pt>
                <c:pt idx="117">
                  <c:v>26.00195099999998</c:v>
                </c:pt>
                <c:pt idx="118">
                  <c:v>26.315764799999979</c:v>
                </c:pt>
                <c:pt idx="119">
                  <c:v>26.629578599999977</c:v>
                </c:pt>
                <c:pt idx="120">
                  <c:v>26.943392399999976</c:v>
                </c:pt>
                <c:pt idx="121">
                  <c:v>27.257206199999974</c:v>
                </c:pt>
                <c:pt idx="122">
                  <c:v>27.571019999999972</c:v>
                </c:pt>
                <c:pt idx="123">
                  <c:v>27.918922199999972</c:v>
                </c:pt>
                <c:pt idx="124">
                  <c:v>28.266824399999972</c:v>
                </c:pt>
                <c:pt idx="125">
                  <c:v>28.614726599999972</c:v>
                </c:pt>
                <c:pt idx="126">
                  <c:v>28.962628799999973</c:v>
                </c:pt>
                <c:pt idx="127">
                  <c:v>29.310530999999973</c:v>
                </c:pt>
                <c:pt idx="128">
                  <c:v>29.657152874999973</c:v>
                </c:pt>
                <c:pt idx="129">
                  <c:v>30.002330999999973</c:v>
                </c:pt>
                <c:pt idx="130">
                  <c:v>30.346070999999974</c:v>
                </c:pt>
                <c:pt idx="131">
                  <c:v>30.688378499999974</c:v>
                </c:pt>
                <c:pt idx="132">
                  <c:v>31.029260999999973</c:v>
                </c:pt>
                <c:pt idx="133">
                  <c:v>31.368722249999973</c:v>
                </c:pt>
                <c:pt idx="134">
                  <c:v>31.706769749999975</c:v>
                </c:pt>
                <c:pt idx="135">
                  <c:v>32.043409124999975</c:v>
                </c:pt>
                <c:pt idx="136">
                  <c:v>32.378644124999973</c:v>
                </c:pt>
                <c:pt idx="137">
                  <c:v>32.712482249999972</c:v>
                </c:pt>
                <c:pt idx="138">
                  <c:v>33.04493099999997</c:v>
                </c:pt>
                <c:pt idx="139">
                  <c:v>33.37599412499997</c:v>
                </c:pt>
                <c:pt idx="140">
                  <c:v>33.705677249999972</c:v>
                </c:pt>
                <c:pt idx="141">
                  <c:v>34.03398599999997</c:v>
                </c:pt>
                <c:pt idx="142">
                  <c:v>34.360927874999973</c:v>
                </c:pt>
                <c:pt idx="143">
                  <c:v>34.686506624999971</c:v>
                </c:pt>
                <c:pt idx="144">
                  <c:v>35.010729749999975</c:v>
                </c:pt>
                <c:pt idx="145">
                  <c:v>35.333600999999973</c:v>
                </c:pt>
                <c:pt idx="146">
                  <c:v>35.655127874999977</c:v>
                </c:pt>
                <c:pt idx="147">
                  <c:v>35.975314124999976</c:v>
                </c:pt>
                <c:pt idx="148">
                  <c:v>36.294167249999973</c:v>
                </c:pt>
                <c:pt idx="149">
                  <c:v>36.612304124999973</c:v>
                </c:pt>
                <c:pt idx="150">
                  <c:v>36.92977818749997</c:v>
                </c:pt>
                <c:pt idx="151">
                  <c:v>37.246591312499973</c:v>
                </c:pt>
                <c:pt idx="152">
                  <c:v>37.562744437499973</c:v>
                </c:pt>
                <c:pt idx="153">
                  <c:v>37.878238499999973</c:v>
                </c:pt>
                <c:pt idx="154">
                  <c:v>38.193075374999971</c:v>
                </c:pt>
                <c:pt idx="155">
                  <c:v>38.50725599999997</c:v>
                </c:pt>
                <c:pt idx="156">
                  <c:v>38.820782249999972</c:v>
                </c:pt>
                <c:pt idx="157">
                  <c:v>39.133655999999974</c:v>
                </c:pt>
                <c:pt idx="158">
                  <c:v>39.445877249999974</c:v>
                </c:pt>
                <c:pt idx="159">
                  <c:v>39.757447874999976</c:v>
                </c:pt>
                <c:pt idx="160">
                  <c:v>40.068369749999974</c:v>
                </c:pt>
                <c:pt idx="161">
                  <c:v>40.378643812499973</c:v>
                </c:pt>
                <c:pt idx="162">
                  <c:v>40.688271937499977</c:v>
                </c:pt>
                <c:pt idx="163">
                  <c:v>40.997255062499974</c:v>
                </c:pt>
                <c:pt idx="164">
                  <c:v>41.305594124999978</c:v>
                </c:pt>
                <c:pt idx="165">
                  <c:v>41.597906156249977</c:v>
                </c:pt>
                <c:pt idx="166">
                  <c:v>41.889639281249977</c:v>
                </c:pt>
                <c:pt idx="167">
                  <c:v>42.180795281249978</c:v>
                </c:pt>
                <c:pt idx="168">
                  <c:v>42.471375046874975</c:v>
                </c:pt>
                <c:pt idx="169">
                  <c:v>42.761379468749972</c:v>
                </c:pt>
                <c:pt idx="170">
                  <c:v>43.050810328124975</c:v>
                </c:pt>
                <c:pt idx="171">
                  <c:v>43.339668515624972</c:v>
                </c:pt>
                <c:pt idx="172">
                  <c:v>43.571269115624972</c:v>
                </c:pt>
                <c:pt idx="173">
                  <c:v>43.802869715624972</c:v>
                </c:pt>
                <c:pt idx="174">
                  <c:v>44.034470315624972</c:v>
                </c:pt>
                <c:pt idx="175">
                  <c:v>44.266070915624972</c:v>
                </c:pt>
                <c:pt idx="176">
                  <c:v>44.497671515624972</c:v>
                </c:pt>
                <c:pt idx="177">
                  <c:v>44.758347515624969</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numCache>
            </c:numRef>
          </c:val>
          <c:smooth val="0"/>
          <c:extLst>
            <c:ext xmlns:c16="http://schemas.microsoft.com/office/drawing/2014/chart" uri="{C3380CC4-5D6E-409C-BE32-E72D297353CC}">
              <c16:uniqueId val="{00000004-D135-46C9-8445-04EF64E80BB4}"/>
            </c:ext>
          </c:extLst>
        </c:ser>
        <c:dLbls>
          <c:showLegendKey val="0"/>
          <c:showVal val="0"/>
          <c:showCatName val="0"/>
          <c:showSerName val="0"/>
          <c:showPercent val="0"/>
          <c:showBubbleSize val="0"/>
        </c:dLbls>
        <c:smooth val="0"/>
        <c:axId val="774255704"/>
        <c:axId val="774252960"/>
      </c:lineChart>
      <c:cat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0"/>
        <c:lblAlgn val="ctr"/>
        <c:lblOffset val="100"/>
        <c:tickMarkSkip val="1"/>
        <c:noMultiLvlLbl val="1"/>
      </c:cat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68198911239235449"/>
          <c:y val="0.33495503782122188"/>
          <c:w val="0.31597356008232025"/>
          <c:h val="0.5467211103575820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Nord filling</a:t>
            </a:r>
          </a:p>
        </c:rich>
      </c:tx>
      <c:overlay val="0"/>
      <c:spPr>
        <a:noFill/>
        <a:ln>
          <a:noFill/>
        </a:ln>
        <a:effectLst/>
      </c:spPr>
    </c:title>
    <c:autoTitleDeleted val="0"/>
    <c:plotArea>
      <c:layout/>
      <c:lineChart>
        <c:grouping val="standard"/>
        <c:varyColors val="0"/>
        <c:ser>
          <c:idx val="6"/>
          <c:order val="0"/>
          <c:tx>
            <c:strRef>
              <c:f>'Nord-Est_I'!$C$16</c:f>
              <c:strCache>
                <c:ptCount val="1"/>
                <c:pt idx="0">
                  <c:v>Maximum stock level (TWh)</c:v>
                </c:pt>
              </c:strCache>
            </c:strRef>
          </c:tx>
          <c:spPr>
            <a:ln w="25400">
              <a:solidFill>
                <a:srgbClr val="FFC000"/>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'Nord-Est_I'!$C$17:$C$231</c:f>
              <c:numCache>
                <c:formatCode>0.00</c:formatCode>
                <c:ptCount val="215"/>
                <c:pt idx="0">
                  <c:v>5.2499999999999991</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pt idx="25">
                  <c:v>15</c:v>
                </c:pt>
                <c:pt idx="26">
                  <c:v>15</c:v>
                </c:pt>
                <c:pt idx="27">
                  <c:v>15</c:v>
                </c:pt>
                <c:pt idx="28">
                  <c:v>15</c:v>
                </c:pt>
                <c:pt idx="29">
                  <c:v>15</c:v>
                </c:pt>
                <c:pt idx="30">
                  <c:v>15</c:v>
                </c:pt>
                <c:pt idx="31">
                  <c:v>15</c:v>
                </c:pt>
                <c:pt idx="32">
                  <c:v>15</c:v>
                </c:pt>
                <c:pt idx="33">
                  <c:v>15</c:v>
                </c:pt>
                <c:pt idx="34">
                  <c:v>15</c:v>
                </c:pt>
                <c:pt idx="35">
                  <c:v>15</c:v>
                </c:pt>
                <c:pt idx="36">
                  <c:v>15</c:v>
                </c:pt>
                <c:pt idx="37">
                  <c:v>15</c:v>
                </c:pt>
                <c:pt idx="38">
                  <c:v>15</c:v>
                </c:pt>
                <c:pt idx="39">
                  <c:v>15</c:v>
                </c:pt>
                <c:pt idx="40">
                  <c:v>15</c:v>
                </c:pt>
                <c:pt idx="41">
                  <c:v>15</c:v>
                </c:pt>
                <c:pt idx="42">
                  <c:v>15</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15</c:v>
                </c:pt>
                <c:pt idx="58">
                  <c:v>15</c:v>
                </c:pt>
                <c:pt idx="59">
                  <c:v>15</c:v>
                </c:pt>
                <c:pt idx="60">
                  <c:v>15</c:v>
                </c:pt>
                <c:pt idx="61">
                  <c:v>15</c:v>
                </c:pt>
                <c:pt idx="62">
                  <c:v>15</c:v>
                </c:pt>
                <c:pt idx="63">
                  <c:v>15</c:v>
                </c:pt>
                <c:pt idx="64">
                  <c:v>15</c:v>
                </c:pt>
                <c:pt idx="65">
                  <c:v>15</c:v>
                </c:pt>
                <c:pt idx="66">
                  <c:v>15</c:v>
                </c:pt>
                <c:pt idx="67">
                  <c:v>15</c:v>
                </c:pt>
                <c:pt idx="68">
                  <c:v>15</c:v>
                </c:pt>
                <c:pt idx="69">
                  <c:v>15</c:v>
                </c:pt>
                <c:pt idx="70">
                  <c:v>15</c:v>
                </c:pt>
                <c:pt idx="71">
                  <c:v>15</c:v>
                </c:pt>
                <c:pt idx="72">
                  <c:v>15</c:v>
                </c:pt>
                <c:pt idx="73">
                  <c:v>15</c:v>
                </c:pt>
                <c:pt idx="74">
                  <c:v>15</c:v>
                </c:pt>
                <c:pt idx="75">
                  <c:v>15</c:v>
                </c:pt>
                <c:pt idx="76">
                  <c:v>15</c:v>
                </c:pt>
                <c:pt idx="77">
                  <c:v>15</c:v>
                </c:pt>
                <c:pt idx="78">
                  <c:v>15</c:v>
                </c:pt>
                <c:pt idx="79">
                  <c:v>15</c:v>
                </c:pt>
                <c:pt idx="80">
                  <c:v>15</c:v>
                </c:pt>
                <c:pt idx="81">
                  <c:v>15</c:v>
                </c:pt>
                <c:pt idx="82">
                  <c:v>15</c:v>
                </c:pt>
                <c:pt idx="83">
                  <c:v>15</c:v>
                </c:pt>
                <c:pt idx="84">
                  <c:v>15</c:v>
                </c:pt>
                <c:pt idx="85">
                  <c:v>15</c:v>
                </c:pt>
                <c:pt idx="86">
                  <c:v>15</c:v>
                </c:pt>
                <c:pt idx="87">
                  <c:v>15</c:v>
                </c:pt>
                <c:pt idx="88">
                  <c:v>15</c:v>
                </c:pt>
                <c:pt idx="89">
                  <c:v>15</c:v>
                </c:pt>
                <c:pt idx="90">
                  <c:v>15</c:v>
                </c:pt>
                <c:pt idx="91">
                  <c:v>15</c:v>
                </c:pt>
                <c:pt idx="92">
                  <c:v>15</c:v>
                </c:pt>
                <c:pt idx="93">
                  <c:v>15</c:v>
                </c:pt>
                <c:pt idx="94">
                  <c:v>15</c:v>
                </c:pt>
                <c:pt idx="95">
                  <c:v>15</c:v>
                </c:pt>
                <c:pt idx="96">
                  <c:v>15</c:v>
                </c:pt>
                <c:pt idx="97">
                  <c:v>15</c:v>
                </c:pt>
                <c:pt idx="98">
                  <c:v>15</c:v>
                </c:pt>
                <c:pt idx="99">
                  <c:v>15</c:v>
                </c:pt>
                <c:pt idx="100">
                  <c:v>15</c:v>
                </c:pt>
                <c:pt idx="101">
                  <c:v>15</c:v>
                </c:pt>
                <c:pt idx="102">
                  <c:v>15</c:v>
                </c:pt>
                <c:pt idx="103">
                  <c:v>15</c:v>
                </c:pt>
                <c:pt idx="104">
                  <c:v>15</c:v>
                </c:pt>
                <c:pt idx="105">
                  <c:v>15</c:v>
                </c:pt>
                <c:pt idx="106">
                  <c:v>15</c:v>
                </c:pt>
                <c:pt idx="107">
                  <c:v>15</c:v>
                </c:pt>
                <c:pt idx="108">
                  <c:v>15</c:v>
                </c:pt>
                <c:pt idx="109">
                  <c:v>15</c:v>
                </c:pt>
                <c:pt idx="110">
                  <c:v>15</c:v>
                </c:pt>
                <c:pt idx="111">
                  <c:v>15</c:v>
                </c:pt>
                <c:pt idx="112">
                  <c:v>15</c:v>
                </c:pt>
                <c:pt idx="113">
                  <c:v>15</c:v>
                </c:pt>
                <c:pt idx="114">
                  <c:v>15</c:v>
                </c:pt>
                <c:pt idx="115">
                  <c:v>15</c:v>
                </c:pt>
                <c:pt idx="116">
                  <c:v>15</c:v>
                </c:pt>
                <c:pt idx="117">
                  <c:v>15</c:v>
                </c:pt>
                <c:pt idx="118">
                  <c:v>15</c:v>
                </c:pt>
                <c:pt idx="119">
                  <c:v>15</c:v>
                </c:pt>
                <c:pt idx="120">
                  <c:v>15</c:v>
                </c:pt>
                <c:pt idx="121">
                  <c:v>12.75</c:v>
                </c:pt>
                <c:pt idx="122">
                  <c:v>15</c:v>
                </c:pt>
                <c:pt idx="123">
                  <c:v>15</c:v>
                </c:pt>
                <c:pt idx="124">
                  <c:v>15</c:v>
                </c:pt>
                <c:pt idx="125">
                  <c:v>15</c:v>
                </c:pt>
                <c:pt idx="126">
                  <c:v>15</c:v>
                </c:pt>
                <c:pt idx="127">
                  <c:v>15</c:v>
                </c:pt>
                <c:pt idx="128">
                  <c:v>15</c:v>
                </c:pt>
                <c:pt idx="129">
                  <c:v>15</c:v>
                </c:pt>
                <c:pt idx="130">
                  <c:v>15</c:v>
                </c:pt>
                <c:pt idx="131">
                  <c:v>15</c:v>
                </c:pt>
                <c:pt idx="132">
                  <c:v>15</c:v>
                </c:pt>
                <c:pt idx="133">
                  <c:v>15</c:v>
                </c:pt>
                <c:pt idx="134">
                  <c:v>15</c:v>
                </c:pt>
                <c:pt idx="135">
                  <c:v>15</c:v>
                </c:pt>
                <c:pt idx="136">
                  <c:v>15</c:v>
                </c:pt>
                <c:pt idx="137">
                  <c:v>15</c:v>
                </c:pt>
                <c:pt idx="138">
                  <c:v>15</c:v>
                </c:pt>
                <c:pt idx="139">
                  <c:v>15</c:v>
                </c:pt>
                <c:pt idx="140">
                  <c:v>15</c:v>
                </c:pt>
                <c:pt idx="141">
                  <c:v>15</c:v>
                </c:pt>
                <c:pt idx="142">
                  <c:v>15</c:v>
                </c:pt>
                <c:pt idx="143">
                  <c:v>15</c:v>
                </c:pt>
                <c:pt idx="144">
                  <c:v>15</c:v>
                </c:pt>
                <c:pt idx="145">
                  <c:v>15</c:v>
                </c:pt>
                <c:pt idx="146">
                  <c:v>15</c:v>
                </c:pt>
                <c:pt idx="147">
                  <c:v>15</c:v>
                </c:pt>
                <c:pt idx="148">
                  <c:v>15</c:v>
                </c:pt>
                <c:pt idx="149">
                  <c:v>15</c:v>
                </c:pt>
                <c:pt idx="150">
                  <c:v>15</c:v>
                </c:pt>
                <c:pt idx="151">
                  <c:v>15</c:v>
                </c:pt>
                <c:pt idx="152">
                  <c:v>14.249999999999998</c:v>
                </c:pt>
                <c:pt idx="153">
                  <c:v>15</c:v>
                </c:pt>
                <c:pt idx="154">
                  <c:v>15</c:v>
                </c:pt>
                <c:pt idx="155">
                  <c:v>15</c:v>
                </c:pt>
                <c:pt idx="156">
                  <c:v>15</c:v>
                </c:pt>
                <c:pt idx="157">
                  <c:v>15</c:v>
                </c:pt>
                <c:pt idx="158">
                  <c:v>15</c:v>
                </c:pt>
                <c:pt idx="159">
                  <c:v>15</c:v>
                </c:pt>
                <c:pt idx="160">
                  <c:v>15</c:v>
                </c:pt>
                <c:pt idx="161">
                  <c:v>15</c:v>
                </c:pt>
                <c:pt idx="162">
                  <c:v>15</c:v>
                </c:pt>
                <c:pt idx="163">
                  <c:v>15</c:v>
                </c:pt>
                <c:pt idx="164">
                  <c:v>15</c:v>
                </c:pt>
                <c:pt idx="165">
                  <c:v>15</c:v>
                </c:pt>
                <c:pt idx="166">
                  <c:v>15</c:v>
                </c:pt>
                <c:pt idx="167">
                  <c:v>15</c:v>
                </c:pt>
                <c:pt idx="168">
                  <c:v>15</c:v>
                </c:pt>
                <c:pt idx="169">
                  <c:v>15</c:v>
                </c:pt>
                <c:pt idx="170">
                  <c:v>15</c:v>
                </c:pt>
                <c:pt idx="171">
                  <c:v>15</c:v>
                </c:pt>
                <c:pt idx="172">
                  <c:v>15</c:v>
                </c:pt>
                <c:pt idx="173">
                  <c:v>15</c:v>
                </c:pt>
                <c:pt idx="174">
                  <c:v>15</c:v>
                </c:pt>
                <c:pt idx="175">
                  <c:v>15</c:v>
                </c:pt>
                <c:pt idx="176">
                  <c:v>15</c:v>
                </c:pt>
                <c:pt idx="177">
                  <c:v>15</c:v>
                </c:pt>
                <c:pt idx="178">
                  <c:v>15</c:v>
                </c:pt>
                <c:pt idx="179">
                  <c:v>15</c:v>
                </c:pt>
                <c:pt idx="180">
                  <c:v>15</c:v>
                </c:pt>
                <c:pt idx="181">
                  <c:v>15</c:v>
                </c:pt>
                <c:pt idx="182">
                  <c:v>15</c:v>
                </c:pt>
                <c:pt idx="183">
                  <c:v>15</c:v>
                </c:pt>
                <c:pt idx="184">
                  <c:v>15</c:v>
                </c:pt>
                <c:pt idx="185">
                  <c:v>15</c:v>
                </c:pt>
                <c:pt idx="186">
                  <c:v>15</c:v>
                </c:pt>
                <c:pt idx="187">
                  <c:v>15</c:v>
                </c:pt>
                <c:pt idx="188">
                  <c:v>15</c:v>
                </c:pt>
                <c:pt idx="189">
                  <c:v>15</c:v>
                </c:pt>
                <c:pt idx="190">
                  <c:v>15</c:v>
                </c:pt>
                <c:pt idx="191">
                  <c:v>15</c:v>
                </c:pt>
                <c:pt idx="192">
                  <c:v>15</c:v>
                </c:pt>
                <c:pt idx="193">
                  <c:v>15</c:v>
                </c:pt>
                <c:pt idx="194">
                  <c:v>15</c:v>
                </c:pt>
                <c:pt idx="195">
                  <c:v>15</c:v>
                </c:pt>
                <c:pt idx="196">
                  <c:v>15</c:v>
                </c:pt>
                <c:pt idx="197">
                  <c:v>15</c:v>
                </c:pt>
                <c:pt idx="198">
                  <c:v>15</c:v>
                </c:pt>
                <c:pt idx="199">
                  <c:v>15</c:v>
                </c:pt>
                <c:pt idx="200">
                  <c:v>15</c:v>
                </c:pt>
                <c:pt idx="201">
                  <c:v>15</c:v>
                </c:pt>
                <c:pt idx="202">
                  <c:v>15</c:v>
                </c:pt>
                <c:pt idx="203">
                  <c:v>15</c:v>
                </c:pt>
                <c:pt idx="204">
                  <c:v>15</c:v>
                </c:pt>
                <c:pt idx="205">
                  <c:v>15</c:v>
                </c:pt>
                <c:pt idx="206">
                  <c:v>15</c:v>
                </c:pt>
                <c:pt idx="207">
                  <c:v>15</c:v>
                </c:pt>
                <c:pt idx="208">
                  <c:v>15</c:v>
                </c:pt>
                <c:pt idx="209">
                  <c:v>15</c:v>
                </c:pt>
                <c:pt idx="210">
                  <c:v>15</c:v>
                </c:pt>
                <c:pt idx="211">
                  <c:v>15</c:v>
                </c:pt>
                <c:pt idx="212">
                  <c:v>15</c:v>
                </c:pt>
                <c:pt idx="213">
                  <c:v>15</c:v>
                </c:pt>
                <c:pt idx="214">
                  <c:v>15</c:v>
                </c:pt>
              </c:numCache>
            </c:numRef>
          </c:val>
          <c:smooth val="0"/>
          <c:extLst>
            <c:ext xmlns:c16="http://schemas.microsoft.com/office/drawing/2014/chart" uri="{C3380CC4-5D6E-409C-BE32-E72D297353CC}">
              <c16:uniqueId val="{00000000-8B5C-49CF-806D-6CB34EEE5406}"/>
            </c:ext>
          </c:extLst>
        </c:ser>
        <c:ser>
          <c:idx val="7"/>
          <c:order val="1"/>
          <c:tx>
            <c:strRef>
              <c:f>'Nord-Est_I'!$B$16</c:f>
              <c:strCache>
                <c:ptCount val="1"/>
                <c:pt idx="0">
                  <c:v>Minimum stock level (TWh)</c:v>
                </c:pt>
              </c:strCache>
            </c:strRef>
          </c:tx>
          <c:spPr>
            <a:ln w="25400">
              <a:solidFill>
                <a:schemeClr val="tx2"/>
              </a:solidFill>
            </a:ln>
          </c:spPr>
          <c:marker>
            <c:symbol val="none"/>
          </c:marker>
          <c:val>
            <c:numRef>
              <c:f>'Nord-Est_I'!$B$17:$B$231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13.5</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12.75</c:v>
                </c:pt>
                <c:pt idx="214">
                  <c:v>0</c:v>
                </c:pt>
              </c:numCache>
            </c:numRef>
          </c:val>
          <c:smooth val="0"/>
          <c:extLst>
            <c:ext xmlns:c16="http://schemas.microsoft.com/office/drawing/2014/chart" uri="{C3380CC4-5D6E-409C-BE32-E72D297353CC}">
              <c16:uniqueId val="{00000001-8B5C-49CF-806D-6CB34EEE5406}"/>
            </c:ext>
          </c:extLst>
        </c:ser>
        <c:ser>
          <c:idx val="8"/>
          <c:order val="2"/>
          <c:tx>
            <c:strRef>
              <c:f>'Nord-Est_I'!$F$11:$I$11</c:f>
              <c:strCache>
                <c:ptCount val="1"/>
                <c:pt idx="0">
                  <c:v>With Storengy maintenance only</c:v>
                </c:pt>
              </c:strCache>
            </c:strRef>
          </c:tx>
          <c:spPr>
            <a:ln w="25400">
              <a:prstDash val="dash"/>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'Nord-Est_I'!$F$17:$F$231</c:f>
              <c:numCache>
                <c:formatCode>_-* #\ ##0.0\ _€_-;\-* #\ ##0.0\ _€_-;_-* "-"??\ _€_-;_-@_-</c:formatCode>
                <c:ptCount val="215"/>
                <c:pt idx="0">
                  <c:v>5.6249999999999988E-2</c:v>
                </c:pt>
                <c:pt idx="1">
                  <c:v>0.11249999999999998</c:v>
                </c:pt>
                <c:pt idx="2">
                  <c:v>0.23749999999999996</c:v>
                </c:pt>
                <c:pt idx="3">
                  <c:v>0.36249999999999993</c:v>
                </c:pt>
                <c:pt idx="4">
                  <c:v>0.42499999999999993</c:v>
                </c:pt>
                <c:pt idx="5">
                  <c:v>0.48749999999999993</c:v>
                </c:pt>
                <c:pt idx="6">
                  <c:v>0.54999999999999993</c:v>
                </c:pt>
                <c:pt idx="7">
                  <c:v>0.61249999999999993</c:v>
                </c:pt>
                <c:pt idx="8">
                  <c:v>0.67499999999999993</c:v>
                </c:pt>
                <c:pt idx="9">
                  <c:v>0.73749999999999993</c:v>
                </c:pt>
                <c:pt idx="10">
                  <c:v>0.79999999999999993</c:v>
                </c:pt>
                <c:pt idx="11">
                  <c:v>0.86249999999999993</c:v>
                </c:pt>
                <c:pt idx="12">
                  <c:v>0.92499999999999993</c:v>
                </c:pt>
                <c:pt idx="13">
                  <c:v>0.98749999999999993</c:v>
                </c:pt>
                <c:pt idx="14">
                  <c:v>1.0499999999999998</c:v>
                </c:pt>
                <c:pt idx="15">
                  <c:v>1.1124999999999998</c:v>
                </c:pt>
                <c:pt idx="16">
                  <c:v>1.1749999999999998</c:v>
                </c:pt>
                <c:pt idx="17">
                  <c:v>1.2374999999999998</c:v>
                </c:pt>
                <c:pt idx="18">
                  <c:v>1.2999999999999998</c:v>
                </c:pt>
                <c:pt idx="19">
                  <c:v>1.3624999999999998</c:v>
                </c:pt>
                <c:pt idx="20">
                  <c:v>1.4249999999999998</c:v>
                </c:pt>
                <c:pt idx="21">
                  <c:v>1.4874999999999998</c:v>
                </c:pt>
                <c:pt idx="22">
                  <c:v>1.5499999999999998</c:v>
                </c:pt>
                <c:pt idx="23">
                  <c:v>1.6124999999999998</c:v>
                </c:pt>
                <c:pt idx="24">
                  <c:v>1.6749999999999998</c:v>
                </c:pt>
                <c:pt idx="25">
                  <c:v>1.7374999999999998</c:v>
                </c:pt>
                <c:pt idx="26">
                  <c:v>1.7999999999999998</c:v>
                </c:pt>
                <c:pt idx="27">
                  <c:v>1.8624999999999998</c:v>
                </c:pt>
                <c:pt idx="28">
                  <c:v>1.9249999999999998</c:v>
                </c:pt>
                <c:pt idx="29">
                  <c:v>1.9874999999999998</c:v>
                </c:pt>
                <c:pt idx="30">
                  <c:v>2.0499999999999998</c:v>
                </c:pt>
                <c:pt idx="31">
                  <c:v>2.1124999999999998</c:v>
                </c:pt>
                <c:pt idx="32">
                  <c:v>2.1749999999999998</c:v>
                </c:pt>
                <c:pt idx="33">
                  <c:v>2.2374999999999998</c:v>
                </c:pt>
                <c:pt idx="34">
                  <c:v>2.2999999999999998</c:v>
                </c:pt>
                <c:pt idx="35">
                  <c:v>2.3624999999999998</c:v>
                </c:pt>
                <c:pt idx="36">
                  <c:v>2.4249999999999998</c:v>
                </c:pt>
                <c:pt idx="37">
                  <c:v>2.5499999999999998</c:v>
                </c:pt>
                <c:pt idx="38">
                  <c:v>2.6749999999999998</c:v>
                </c:pt>
                <c:pt idx="39">
                  <c:v>2.8</c:v>
                </c:pt>
                <c:pt idx="40">
                  <c:v>2.9249999999999998</c:v>
                </c:pt>
                <c:pt idx="41">
                  <c:v>3.05</c:v>
                </c:pt>
                <c:pt idx="42">
                  <c:v>3.1749999999999998</c:v>
                </c:pt>
                <c:pt idx="43">
                  <c:v>3.3</c:v>
                </c:pt>
                <c:pt idx="44">
                  <c:v>3.4249999999999998</c:v>
                </c:pt>
                <c:pt idx="45">
                  <c:v>3.55</c:v>
                </c:pt>
                <c:pt idx="46">
                  <c:v>3.6749999999999998</c:v>
                </c:pt>
                <c:pt idx="47">
                  <c:v>3.8</c:v>
                </c:pt>
                <c:pt idx="48">
                  <c:v>3.9249999999999998</c:v>
                </c:pt>
                <c:pt idx="49">
                  <c:v>4.05</c:v>
                </c:pt>
                <c:pt idx="50">
                  <c:v>4.1749999999999998</c:v>
                </c:pt>
                <c:pt idx="51">
                  <c:v>4.3</c:v>
                </c:pt>
                <c:pt idx="52">
                  <c:v>4.4249999999999998</c:v>
                </c:pt>
                <c:pt idx="53">
                  <c:v>4.55</c:v>
                </c:pt>
                <c:pt idx="54">
                  <c:v>4.6749999999999998</c:v>
                </c:pt>
                <c:pt idx="55">
                  <c:v>4.8</c:v>
                </c:pt>
                <c:pt idx="56">
                  <c:v>4.9249999999999998</c:v>
                </c:pt>
                <c:pt idx="57">
                  <c:v>5.05</c:v>
                </c:pt>
                <c:pt idx="58">
                  <c:v>5.1749999999999998</c:v>
                </c:pt>
                <c:pt idx="59">
                  <c:v>5.3</c:v>
                </c:pt>
                <c:pt idx="60">
                  <c:v>5.3562500000000002</c:v>
                </c:pt>
                <c:pt idx="61">
                  <c:v>5.4125000000000005</c:v>
                </c:pt>
                <c:pt idx="62">
                  <c:v>5.4687500000000009</c:v>
                </c:pt>
                <c:pt idx="63">
                  <c:v>5.5250000000000012</c:v>
                </c:pt>
                <c:pt idx="64">
                  <c:v>5.5812500000000016</c:v>
                </c:pt>
                <c:pt idx="65">
                  <c:v>5.637500000000002</c:v>
                </c:pt>
                <c:pt idx="66">
                  <c:v>5.6937500000000023</c:v>
                </c:pt>
                <c:pt idx="67">
                  <c:v>5.7500000000000027</c:v>
                </c:pt>
                <c:pt idx="68">
                  <c:v>5.806250000000003</c:v>
                </c:pt>
                <c:pt idx="69">
                  <c:v>5.8625000000000034</c:v>
                </c:pt>
                <c:pt idx="70">
                  <c:v>5.9187500000000037</c:v>
                </c:pt>
                <c:pt idx="71">
                  <c:v>5.9750000000000041</c:v>
                </c:pt>
                <c:pt idx="72">
                  <c:v>6.0312500000000044</c:v>
                </c:pt>
                <c:pt idx="73">
                  <c:v>6.0875000000000048</c:v>
                </c:pt>
                <c:pt idx="74">
                  <c:v>6.1437500000000052</c:v>
                </c:pt>
                <c:pt idx="75">
                  <c:v>6.2000000000000055</c:v>
                </c:pt>
                <c:pt idx="76">
                  <c:v>6.2562500000000059</c:v>
                </c:pt>
                <c:pt idx="77">
                  <c:v>6.3125000000000062</c:v>
                </c:pt>
                <c:pt idx="78">
                  <c:v>6.3687500000000066</c:v>
                </c:pt>
                <c:pt idx="79">
                  <c:v>6.4250000000000069</c:v>
                </c:pt>
                <c:pt idx="80">
                  <c:v>6.4812500000000073</c:v>
                </c:pt>
                <c:pt idx="81">
                  <c:v>6.5375000000000076</c:v>
                </c:pt>
                <c:pt idx="82">
                  <c:v>6.593750000000008</c:v>
                </c:pt>
                <c:pt idx="83">
                  <c:v>6.6500000000000083</c:v>
                </c:pt>
                <c:pt idx="84">
                  <c:v>6.7062500000000087</c:v>
                </c:pt>
                <c:pt idx="85">
                  <c:v>6.7625000000000091</c:v>
                </c:pt>
                <c:pt idx="86">
                  <c:v>6.8187500000000094</c:v>
                </c:pt>
                <c:pt idx="87">
                  <c:v>6.8750000000000098</c:v>
                </c:pt>
                <c:pt idx="88">
                  <c:v>6.9312500000000101</c:v>
                </c:pt>
                <c:pt idx="89">
                  <c:v>6.9875000000000105</c:v>
                </c:pt>
                <c:pt idx="90">
                  <c:v>7.0437500000000108</c:v>
                </c:pt>
                <c:pt idx="91">
                  <c:v>7.1000000000000112</c:v>
                </c:pt>
                <c:pt idx="92">
                  <c:v>7.1562500000000115</c:v>
                </c:pt>
                <c:pt idx="93">
                  <c:v>7.2750000000000119</c:v>
                </c:pt>
                <c:pt idx="94">
                  <c:v>7.3937500000000123</c:v>
                </c:pt>
                <c:pt idx="95">
                  <c:v>7.5125000000000126</c:v>
                </c:pt>
                <c:pt idx="96">
                  <c:v>7.631250000000013</c:v>
                </c:pt>
                <c:pt idx="97">
                  <c:v>7.7500000000000133</c:v>
                </c:pt>
                <c:pt idx="98">
                  <c:v>7.8687500000000137</c:v>
                </c:pt>
                <c:pt idx="99">
                  <c:v>7.987500000000014</c:v>
                </c:pt>
                <c:pt idx="100">
                  <c:v>8.1062500000000135</c:v>
                </c:pt>
                <c:pt idx="101">
                  <c:v>8.2250000000000139</c:v>
                </c:pt>
                <c:pt idx="102">
                  <c:v>8.3437500000000142</c:v>
                </c:pt>
                <c:pt idx="103">
                  <c:v>8.4625000000000146</c:v>
                </c:pt>
                <c:pt idx="104">
                  <c:v>8.5812500000000149</c:v>
                </c:pt>
                <c:pt idx="105">
                  <c:v>8.7000000000000153</c:v>
                </c:pt>
                <c:pt idx="106">
                  <c:v>8.8250000000000153</c:v>
                </c:pt>
                <c:pt idx="107">
                  <c:v>8.9500000000000153</c:v>
                </c:pt>
                <c:pt idx="108">
                  <c:v>9.0750000000000153</c:v>
                </c:pt>
                <c:pt idx="109">
                  <c:v>9.2000000000000153</c:v>
                </c:pt>
                <c:pt idx="110">
                  <c:v>9.3250000000000153</c:v>
                </c:pt>
                <c:pt idx="111">
                  <c:v>9.4500000000000153</c:v>
                </c:pt>
                <c:pt idx="112">
                  <c:v>9.5750000000000153</c:v>
                </c:pt>
                <c:pt idx="113">
                  <c:v>9.7000000000000153</c:v>
                </c:pt>
                <c:pt idx="114">
                  <c:v>9.8250000000000153</c:v>
                </c:pt>
                <c:pt idx="115">
                  <c:v>9.9500000000000153</c:v>
                </c:pt>
                <c:pt idx="116">
                  <c:v>10.075000000000015</c:v>
                </c:pt>
                <c:pt idx="117">
                  <c:v>10.200000000000015</c:v>
                </c:pt>
                <c:pt idx="118">
                  <c:v>10.325000000000015</c:v>
                </c:pt>
                <c:pt idx="119">
                  <c:v>10.450000000000015</c:v>
                </c:pt>
                <c:pt idx="120">
                  <c:v>10.575000000000015</c:v>
                </c:pt>
                <c:pt idx="121">
                  <c:v>10.700000000000015</c:v>
                </c:pt>
                <c:pt idx="122">
                  <c:v>10.825000000000015</c:v>
                </c:pt>
                <c:pt idx="123">
                  <c:v>10.950000000000015</c:v>
                </c:pt>
                <c:pt idx="124">
                  <c:v>11.075000000000015</c:v>
                </c:pt>
                <c:pt idx="125">
                  <c:v>11.200000000000015</c:v>
                </c:pt>
                <c:pt idx="126">
                  <c:v>11.325000000000015</c:v>
                </c:pt>
                <c:pt idx="127">
                  <c:v>11.448750000000015</c:v>
                </c:pt>
                <c:pt idx="128">
                  <c:v>11.570437500000015</c:v>
                </c:pt>
                <c:pt idx="129">
                  <c:v>11.690097500000014</c:v>
                </c:pt>
                <c:pt idx="130">
                  <c:v>11.807762500000015</c:v>
                </c:pt>
                <c:pt idx="131">
                  <c:v>11.923467500000015</c:v>
                </c:pt>
                <c:pt idx="132">
                  <c:v>12.037242500000016</c:v>
                </c:pt>
                <c:pt idx="133">
                  <c:v>12.149122500000015</c:v>
                </c:pt>
                <c:pt idx="134">
                  <c:v>12.259137500000016</c:v>
                </c:pt>
                <c:pt idx="135">
                  <c:v>12.367317500000016</c:v>
                </c:pt>
                <c:pt idx="136">
                  <c:v>12.473695000000017</c:v>
                </c:pt>
                <c:pt idx="137">
                  <c:v>12.567839500000018</c:v>
                </c:pt>
                <c:pt idx="138">
                  <c:v>12.660571000000017</c:v>
                </c:pt>
                <c:pt idx="139">
                  <c:v>12.751912000000017</c:v>
                </c:pt>
                <c:pt idx="140">
                  <c:v>12.841902250000016</c:v>
                </c:pt>
                <c:pt idx="141">
                  <c:v>12.931442500000017</c:v>
                </c:pt>
                <c:pt idx="142">
                  <c:v>13.020535000000017</c:v>
                </c:pt>
                <c:pt idx="143">
                  <c:v>13.109182000000017</c:v>
                </c:pt>
                <c:pt idx="144">
                  <c:v>13.197385750000016</c:v>
                </c:pt>
                <c:pt idx="145">
                  <c:v>13.285148500000016</c:v>
                </c:pt>
                <c:pt idx="146">
                  <c:v>13.372472500000017</c:v>
                </c:pt>
                <c:pt idx="147">
                  <c:v>13.459360000000016</c:v>
                </c:pt>
                <c:pt idx="148">
                  <c:v>13.545813250000016</c:v>
                </c:pt>
                <c:pt idx="149">
                  <c:v>13.631834500000016</c:v>
                </c:pt>
                <c:pt idx="150">
                  <c:v>13.717425250000016</c:v>
                </c:pt>
                <c:pt idx="151">
                  <c:v>13.802587750000017</c:v>
                </c:pt>
                <c:pt idx="152">
                  <c:v>13.887325000000017</c:v>
                </c:pt>
                <c:pt idx="153">
                  <c:v>13.971638500000017</c:v>
                </c:pt>
                <c:pt idx="154">
                  <c:v>14.055530500000017</c:v>
                </c:pt>
                <c:pt idx="155">
                  <c:v>14.139002500000018</c:v>
                </c:pt>
                <c:pt idx="156">
                  <c:v>14.222057500000018</c:v>
                </c:pt>
                <c:pt idx="157">
                  <c:v>14.304697000000019</c:v>
                </c:pt>
                <c:pt idx="158">
                  <c:v>14.332105750000018</c:v>
                </c:pt>
                <c:pt idx="159">
                  <c:v>14.414195500000018</c:v>
                </c:pt>
                <c:pt idx="160">
                  <c:v>14.495874250000018</c:v>
                </c:pt>
                <c:pt idx="161">
                  <c:v>14.577145000000018</c:v>
                </c:pt>
                <c:pt idx="162">
                  <c:v>14.658009250000017</c:v>
                </c:pt>
                <c:pt idx="163">
                  <c:v>14.738469250000017</c:v>
                </c:pt>
                <c:pt idx="164">
                  <c:v>14.818527250000017</c:v>
                </c:pt>
                <c:pt idx="165">
                  <c:v>14.898184750000016</c:v>
                </c:pt>
                <c:pt idx="166">
                  <c:v>14.977444000000016</c:v>
                </c:pt>
                <c:pt idx="167">
                  <c:v>15</c:v>
                </c:pt>
                <c:pt idx="168">
                  <c:v>15</c:v>
                </c:pt>
                <c:pt idx="169">
                  <c:v>15</c:v>
                </c:pt>
                <c:pt idx="170">
                  <c:v>15</c:v>
                </c:pt>
                <c:pt idx="171">
                  <c:v>15</c:v>
                </c:pt>
                <c:pt idx="172">
                  <c:v>15</c:v>
                </c:pt>
                <c:pt idx="173">
                  <c:v>15</c:v>
                </c:pt>
                <c:pt idx="174">
                  <c:v>15</c:v>
                </c:pt>
                <c:pt idx="175">
                  <c:v>15</c:v>
                </c:pt>
                <c:pt idx="176">
                  <c:v>15</c:v>
                </c:pt>
                <c:pt idx="177">
                  <c:v>15</c:v>
                </c:pt>
                <c:pt idx="178">
                  <c:v>15</c:v>
                </c:pt>
                <c:pt idx="179">
                  <c:v>15</c:v>
                </c:pt>
                <c:pt idx="180">
                  <c:v>15</c:v>
                </c:pt>
                <c:pt idx="181">
                  <c:v>15</c:v>
                </c:pt>
                <c:pt idx="182">
                  <c:v>15</c:v>
                </c:pt>
                <c:pt idx="183">
                  <c:v>15</c:v>
                </c:pt>
                <c:pt idx="184">
                  <c:v>15</c:v>
                </c:pt>
                <c:pt idx="185">
                  <c:v>15</c:v>
                </c:pt>
                <c:pt idx="186">
                  <c:v>15</c:v>
                </c:pt>
                <c:pt idx="187">
                  <c:v>15</c:v>
                </c:pt>
                <c:pt idx="188">
                  <c:v>15</c:v>
                </c:pt>
                <c:pt idx="189">
                  <c:v>15</c:v>
                </c:pt>
                <c:pt idx="190">
                  <c:v>15</c:v>
                </c:pt>
                <c:pt idx="191">
                  <c:v>15</c:v>
                </c:pt>
                <c:pt idx="192">
                  <c:v>15</c:v>
                </c:pt>
                <c:pt idx="193">
                  <c:v>15</c:v>
                </c:pt>
                <c:pt idx="194">
                  <c:v>15</c:v>
                </c:pt>
                <c:pt idx="195">
                  <c:v>15</c:v>
                </c:pt>
                <c:pt idx="196">
                  <c:v>15</c:v>
                </c:pt>
                <c:pt idx="197">
                  <c:v>15</c:v>
                </c:pt>
                <c:pt idx="198">
                  <c:v>15</c:v>
                </c:pt>
                <c:pt idx="199">
                  <c:v>15</c:v>
                </c:pt>
                <c:pt idx="200">
                  <c:v>15</c:v>
                </c:pt>
                <c:pt idx="201">
                  <c:v>15</c:v>
                </c:pt>
                <c:pt idx="202">
                  <c:v>15</c:v>
                </c:pt>
                <c:pt idx="203">
                  <c:v>15</c:v>
                </c:pt>
                <c:pt idx="204">
                  <c:v>15</c:v>
                </c:pt>
                <c:pt idx="205">
                  <c:v>15</c:v>
                </c:pt>
                <c:pt idx="206">
                  <c:v>15</c:v>
                </c:pt>
                <c:pt idx="207">
                  <c:v>15</c:v>
                </c:pt>
                <c:pt idx="208">
                  <c:v>15</c:v>
                </c:pt>
                <c:pt idx="209">
                  <c:v>15</c:v>
                </c:pt>
                <c:pt idx="210">
                  <c:v>15</c:v>
                </c:pt>
                <c:pt idx="211">
                  <c:v>15</c:v>
                </c:pt>
                <c:pt idx="212">
                  <c:v>15</c:v>
                </c:pt>
                <c:pt idx="213">
                  <c:v>15</c:v>
                </c:pt>
                <c:pt idx="214">
                  <c:v>15</c:v>
                </c:pt>
              </c:numCache>
            </c:numRef>
          </c:val>
          <c:smooth val="0"/>
          <c:extLst>
            <c:ext xmlns:c16="http://schemas.microsoft.com/office/drawing/2014/chart" uri="{C3380CC4-5D6E-409C-BE32-E72D297353CC}">
              <c16:uniqueId val="{00000002-8B5C-49CF-806D-6CB34EEE5406}"/>
            </c:ext>
          </c:extLst>
        </c:ser>
        <c:ser>
          <c:idx val="2"/>
          <c:order val="3"/>
          <c:tx>
            <c:strRef>
              <c:f>'Nord-Est_I'!$L$11:$O$11</c:f>
              <c:strCache>
                <c:ptCount val="1"/>
                <c:pt idx="0">
                  <c:v>With Storengy and NaTran maintenance (probable case - CPRTt)</c:v>
                </c:pt>
              </c:strCache>
            </c:strRef>
          </c:tx>
          <c:spPr>
            <a:ln w="28575">
              <a:solidFill>
                <a:schemeClr val="tx2"/>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'Nord-Est_I'!$L$17:$L$231</c:f>
              <c:numCache>
                <c:formatCode>_-* #\ ##0.0\ _€_-;\-* #\ ##0.0\ _€_-;_-* "-"??\ _€_-;_-@_-</c:formatCode>
                <c:ptCount val="215"/>
                <c:pt idx="0">
                  <c:v>5.6249999999999988E-2</c:v>
                </c:pt>
                <c:pt idx="1">
                  <c:v>0.11249999999999998</c:v>
                </c:pt>
                <c:pt idx="2">
                  <c:v>0.23749999999999996</c:v>
                </c:pt>
                <c:pt idx="3">
                  <c:v>0.36249999999999993</c:v>
                </c:pt>
                <c:pt idx="4">
                  <c:v>0.42499999999999993</c:v>
                </c:pt>
                <c:pt idx="5">
                  <c:v>0.48749999999999993</c:v>
                </c:pt>
                <c:pt idx="6">
                  <c:v>0.54999999999999993</c:v>
                </c:pt>
                <c:pt idx="7">
                  <c:v>0.61249999999999993</c:v>
                </c:pt>
                <c:pt idx="8">
                  <c:v>0.67499999999999993</c:v>
                </c:pt>
                <c:pt idx="9">
                  <c:v>0.73749999999999993</c:v>
                </c:pt>
                <c:pt idx="10">
                  <c:v>0.79999999999999993</c:v>
                </c:pt>
                <c:pt idx="11">
                  <c:v>0.86249999999999993</c:v>
                </c:pt>
                <c:pt idx="12">
                  <c:v>0.92499999999999993</c:v>
                </c:pt>
                <c:pt idx="13">
                  <c:v>0.98749999999999993</c:v>
                </c:pt>
                <c:pt idx="14">
                  <c:v>1.0499999999999998</c:v>
                </c:pt>
                <c:pt idx="15">
                  <c:v>1.1124999999999998</c:v>
                </c:pt>
                <c:pt idx="16">
                  <c:v>1.1749999999999998</c:v>
                </c:pt>
                <c:pt idx="17">
                  <c:v>1.2374999999999998</c:v>
                </c:pt>
                <c:pt idx="18">
                  <c:v>1.2999999999999998</c:v>
                </c:pt>
                <c:pt idx="19">
                  <c:v>1.3624999999999998</c:v>
                </c:pt>
                <c:pt idx="20">
                  <c:v>1.4249999999999998</c:v>
                </c:pt>
                <c:pt idx="21">
                  <c:v>1.4874999999999998</c:v>
                </c:pt>
                <c:pt idx="22">
                  <c:v>1.5499999999999998</c:v>
                </c:pt>
                <c:pt idx="23">
                  <c:v>1.6124999999999998</c:v>
                </c:pt>
                <c:pt idx="24">
                  <c:v>1.6749999999999998</c:v>
                </c:pt>
                <c:pt idx="25">
                  <c:v>1.7374999999999998</c:v>
                </c:pt>
                <c:pt idx="26">
                  <c:v>1.7999999999999998</c:v>
                </c:pt>
                <c:pt idx="27">
                  <c:v>1.8624999999999998</c:v>
                </c:pt>
                <c:pt idx="28">
                  <c:v>1.9249999999999998</c:v>
                </c:pt>
                <c:pt idx="29">
                  <c:v>1.9874999999999998</c:v>
                </c:pt>
                <c:pt idx="30">
                  <c:v>2.0499999999999998</c:v>
                </c:pt>
                <c:pt idx="31">
                  <c:v>2.1124999999999998</c:v>
                </c:pt>
                <c:pt idx="32">
                  <c:v>2.1749999999999998</c:v>
                </c:pt>
                <c:pt idx="33">
                  <c:v>2.2374999999999998</c:v>
                </c:pt>
                <c:pt idx="34">
                  <c:v>2.2999999999999998</c:v>
                </c:pt>
                <c:pt idx="35">
                  <c:v>2.3624999999999998</c:v>
                </c:pt>
                <c:pt idx="36">
                  <c:v>2.4249999999999998</c:v>
                </c:pt>
                <c:pt idx="37">
                  <c:v>2.5499999999999998</c:v>
                </c:pt>
                <c:pt idx="38">
                  <c:v>2.6749999999999998</c:v>
                </c:pt>
                <c:pt idx="39">
                  <c:v>2.8</c:v>
                </c:pt>
                <c:pt idx="40">
                  <c:v>2.9249999999999998</c:v>
                </c:pt>
                <c:pt idx="41">
                  <c:v>3.05</c:v>
                </c:pt>
                <c:pt idx="42">
                  <c:v>3.1749999999999998</c:v>
                </c:pt>
                <c:pt idx="43">
                  <c:v>3.3</c:v>
                </c:pt>
                <c:pt idx="44">
                  <c:v>3.4249999999999998</c:v>
                </c:pt>
                <c:pt idx="45">
                  <c:v>3.55</c:v>
                </c:pt>
                <c:pt idx="46">
                  <c:v>3.6749999999999998</c:v>
                </c:pt>
                <c:pt idx="47">
                  <c:v>3.8</c:v>
                </c:pt>
                <c:pt idx="48">
                  <c:v>3.9249999999999998</c:v>
                </c:pt>
                <c:pt idx="49">
                  <c:v>4.05</c:v>
                </c:pt>
                <c:pt idx="50">
                  <c:v>4.1749999999999998</c:v>
                </c:pt>
                <c:pt idx="51">
                  <c:v>4.3</c:v>
                </c:pt>
                <c:pt idx="52">
                  <c:v>4.4249999999999998</c:v>
                </c:pt>
                <c:pt idx="53">
                  <c:v>4.55</c:v>
                </c:pt>
                <c:pt idx="54">
                  <c:v>4.6749999999999998</c:v>
                </c:pt>
                <c:pt idx="55">
                  <c:v>4.8</c:v>
                </c:pt>
                <c:pt idx="56">
                  <c:v>4.9249999999999998</c:v>
                </c:pt>
                <c:pt idx="57">
                  <c:v>5.05</c:v>
                </c:pt>
                <c:pt idx="58">
                  <c:v>5.1749999999999998</c:v>
                </c:pt>
                <c:pt idx="59">
                  <c:v>5.3</c:v>
                </c:pt>
                <c:pt idx="60">
                  <c:v>5.3562500000000002</c:v>
                </c:pt>
                <c:pt idx="61">
                  <c:v>5.4125000000000005</c:v>
                </c:pt>
                <c:pt idx="62">
                  <c:v>5.4687500000000009</c:v>
                </c:pt>
                <c:pt idx="63">
                  <c:v>5.5250000000000012</c:v>
                </c:pt>
                <c:pt idx="64">
                  <c:v>5.5812500000000016</c:v>
                </c:pt>
                <c:pt idx="65">
                  <c:v>5.637500000000002</c:v>
                </c:pt>
                <c:pt idx="66">
                  <c:v>5.6937500000000023</c:v>
                </c:pt>
                <c:pt idx="67">
                  <c:v>5.7500000000000027</c:v>
                </c:pt>
                <c:pt idx="68">
                  <c:v>5.806250000000003</c:v>
                </c:pt>
                <c:pt idx="69">
                  <c:v>5.8625000000000034</c:v>
                </c:pt>
                <c:pt idx="70">
                  <c:v>5.9187500000000037</c:v>
                </c:pt>
                <c:pt idx="71">
                  <c:v>5.9750000000000041</c:v>
                </c:pt>
                <c:pt idx="72">
                  <c:v>6.0312500000000044</c:v>
                </c:pt>
                <c:pt idx="73">
                  <c:v>6.0875000000000048</c:v>
                </c:pt>
                <c:pt idx="74">
                  <c:v>6.1437500000000052</c:v>
                </c:pt>
                <c:pt idx="75">
                  <c:v>6.2000000000000055</c:v>
                </c:pt>
                <c:pt idx="76">
                  <c:v>6.2562500000000059</c:v>
                </c:pt>
                <c:pt idx="77">
                  <c:v>6.3125000000000062</c:v>
                </c:pt>
                <c:pt idx="78">
                  <c:v>6.3687500000000066</c:v>
                </c:pt>
                <c:pt idx="79">
                  <c:v>6.4250000000000069</c:v>
                </c:pt>
                <c:pt idx="80">
                  <c:v>6.4812500000000073</c:v>
                </c:pt>
                <c:pt idx="81">
                  <c:v>6.5375000000000076</c:v>
                </c:pt>
                <c:pt idx="82">
                  <c:v>6.593750000000008</c:v>
                </c:pt>
                <c:pt idx="83">
                  <c:v>6.6500000000000083</c:v>
                </c:pt>
                <c:pt idx="84">
                  <c:v>6.7062500000000087</c:v>
                </c:pt>
                <c:pt idx="85">
                  <c:v>6.7625000000000091</c:v>
                </c:pt>
                <c:pt idx="86">
                  <c:v>6.8187500000000094</c:v>
                </c:pt>
                <c:pt idx="87">
                  <c:v>6.8750000000000098</c:v>
                </c:pt>
                <c:pt idx="88">
                  <c:v>6.9312500000000101</c:v>
                </c:pt>
                <c:pt idx="89">
                  <c:v>6.9875000000000105</c:v>
                </c:pt>
                <c:pt idx="90">
                  <c:v>7.0437500000000108</c:v>
                </c:pt>
                <c:pt idx="91">
                  <c:v>7.1000000000000112</c:v>
                </c:pt>
                <c:pt idx="92">
                  <c:v>7.1562500000000115</c:v>
                </c:pt>
                <c:pt idx="93">
                  <c:v>7.2750000000000119</c:v>
                </c:pt>
                <c:pt idx="94">
                  <c:v>7.3937500000000123</c:v>
                </c:pt>
                <c:pt idx="95">
                  <c:v>7.5125000000000126</c:v>
                </c:pt>
                <c:pt idx="96">
                  <c:v>7.631250000000013</c:v>
                </c:pt>
                <c:pt idx="97">
                  <c:v>7.7500000000000133</c:v>
                </c:pt>
                <c:pt idx="98">
                  <c:v>7.8687500000000137</c:v>
                </c:pt>
                <c:pt idx="99">
                  <c:v>7.987500000000014</c:v>
                </c:pt>
                <c:pt idx="100">
                  <c:v>8.1062500000000135</c:v>
                </c:pt>
                <c:pt idx="101">
                  <c:v>8.2250000000000139</c:v>
                </c:pt>
                <c:pt idx="102">
                  <c:v>8.3437500000000142</c:v>
                </c:pt>
                <c:pt idx="103">
                  <c:v>8.4625000000000146</c:v>
                </c:pt>
                <c:pt idx="104">
                  <c:v>8.5812500000000149</c:v>
                </c:pt>
                <c:pt idx="105">
                  <c:v>8.7000000000000153</c:v>
                </c:pt>
                <c:pt idx="106">
                  <c:v>8.8250000000000153</c:v>
                </c:pt>
                <c:pt idx="107">
                  <c:v>8.9500000000000153</c:v>
                </c:pt>
                <c:pt idx="108">
                  <c:v>9.0750000000000153</c:v>
                </c:pt>
                <c:pt idx="109">
                  <c:v>9.2000000000000153</c:v>
                </c:pt>
                <c:pt idx="110">
                  <c:v>9.3250000000000153</c:v>
                </c:pt>
                <c:pt idx="111">
                  <c:v>9.4500000000000153</c:v>
                </c:pt>
                <c:pt idx="112">
                  <c:v>9.5750000000000153</c:v>
                </c:pt>
                <c:pt idx="113">
                  <c:v>9.7000000000000153</c:v>
                </c:pt>
                <c:pt idx="114">
                  <c:v>9.8250000000000153</c:v>
                </c:pt>
                <c:pt idx="115">
                  <c:v>9.9500000000000153</c:v>
                </c:pt>
                <c:pt idx="116">
                  <c:v>10.075000000000015</c:v>
                </c:pt>
                <c:pt idx="117">
                  <c:v>10.200000000000015</c:v>
                </c:pt>
                <c:pt idx="118">
                  <c:v>10.325000000000015</c:v>
                </c:pt>
                <c:pt idx="119">
                  <c:v>10.450000000000015</c:v>
                </c:pt>
                <c:pt idx="120">
                  <c:v>10.575000000000015</c:v>
                </c:pt>
                <c:pt idx="121">
                  <c:v>10.700000000000015</c:v>
                </c:pt>
                <c:pt idx="122">
                  <c:v>10.825000000000015</c:v>
                </c:pt>
                <c:pt idx="123">
                  <c:v>10.950000000000015</c:v>
                </c:pt>
                <c:pt idx="124">
                  <c:v>11.075000000000015</c:v>
                </c:pt>
                <c:pt idx="125">
                  <c:v>11.200000000000015</c:v>
                </c:pt>
                <c:pt idx="126">
                  <c:v>11.325000000000015</c:v>
                </c:pt>
                <c:pt idx="127">
                  <c:v>11.448750000000015</c:v>
                </c:pt>
                <c:pt idx="128">
                  <c:v>11.570437500000015</c:v>
                </c:pt>
                <c:pt idx="129">
                  <c:v>11.690097500000014</c:v>
                </c:pt>
                <c:pt idx="130">
                  <c:v>11.807762500000015</c:v>
                </c:pt>
                <c:pt idx="131">
                  <c:v>11.923467500000015</c:v>
                </c:pt>
                <c:pt idx="132">
                  <c:v>12.037242500000016</c:v>
                </c:pt>
                <c:pt idx="133">
                  <c:v>12.149122500000015</c:v>
                </c:pt>
                <c:pt idx="134">
                  <c:v>12.259137500000016</c:v>
                </c:pt>
                <c:pt idx="135">
                  <c:v>12.367317500000016</c:v>
                </c:pt>
                <c:pt idx="136">
                  <c:v>12.473695000000017</c:v>
                </c:pt>
                <c:pt idx="137">
                  <c:v>12.567839500000018</c:v>
                </c:pt>
                <c:pt idx="138">
                  <c:v>12.660571000000017</c:v>
                </c:pt>
                <c:pt idx="139">
                  <c:v>12.751912000000017</c:v>
                </c:pt>
                <c:pt idx="140">
                  <c:v>12.841902250000016</c:v>
                </c:pt>
                <c:pt idx="141">
                  <c:v>12.931442500000017</c:v>
                </c:pt>
                <c:pt idx="142">
                  <c:v>13.020535000000017</c:v>
                </c:pt>
                <c:pt idx="143">
                  <c:v>13.109182000000017</c:v>
                </c:pt>
                <c:pt idx="144">
                  <c:v>13.197385750000016</c:v>
                </c:pt>
                <c:pt idx="145">
                  <c:v>13.285148500000016</c:v>
                </c:pt>
                <c:pt idx="146">
                  <c:v>13.372472500000017</c:v>
                </c:pt>
                <c:pt idx="147">
                  <c:v>13.459360000000016</c:v>
                </c:pt>
                <c:pt idx="148">
                  <c:v>13.545813250000016</c:v>
                </c:pt>
                <c:pt idx="149">
                  <c:v>13.631834500000016</c:v>
                </c:pt>
                <c:pt idx="150">
                  <c:v>13.717425250000016</c:v>
                </c:pt>
                <c:pt idx="151">
                  <c:v>13.802587750000017</c:v>
                </c:pt>
                <c:pt idx="152">
                  <c:v>13.887325000000017</c:v>
                </c:pt>
                <c:pt idx="153">
                  <c:v>13.971638500000017</c:v>
                </c:pt>
                <c:pt idx="154">
                  <c:v>14.055530500000017</c:v>
                </c:pt>
                <c:pt idx="155">
                  <c:v>14.139002500000018</c:v>
                </c:pt>
                <c:pt idx="156">
                  <c:v>14.222057500000018</c:v>
                </c:pt>
                <c:pt idx="157">
                  <c:v>14.304697000000019</c:v>
                </c:pt>
                <c:pt idx="158">
                  <c:v>14.332105750000018</c:v>
                </c:pt>
                <c:pt idx="159">
                  <c:v>14.414195500000018</c:v>
                </c:pt>
                <c:pt idx="160">
                  <c:v>14.495874250000018</c:v>
                </c:pt>
                <c:pt idx="161">
                  <c:v>14.577145000000018</c:v>
                </c:pt>
                <c:pt idx="162">
                  <c:v>14.658009250000017</c:v>
                </c:pt>
                <c:pt idx="163">
                  <c:v>14.738469250000017</c:v>
                </c:pt>
                <c:pt idx="164">
                  <c:v>14.818527250000017</c:v>
                </c:pt>
                <c:pt idx="165">
                  <c:v>14.898184750000016</c:v>
                </c:pt>
                <c:pt idx="166">
                  <c:v>14.977444000000016</c:v>
                </c:pt>
                <c:pt idx="167">
                  <c:v>15</c:v>
                </c:pt>
                <c:pt idx="168">
                  <c:v>15</c:v>
                </c:pt>
                <c:pt idx="169">
                  <c:v>15</c:v>
                </c:pt>
                <c:pt idx="170">
                  <c:v>15</c:v>
                </c:pt>
                <c:pt idx="171">
                  <c:v>15</c:v>
                </c:pt>
                <c:pt idx="172">
                  <c:v>15</c:v>
                </c:pt>
                <c:pt idx="173">
                  <c:v>15</c:v>
                </c:pt>
                <c:pt idx="174">
                  <c:v>15</c:v>
                </c:pt>
                <c:pt idx="175">
                  <c:v>15</c:v>
                </c:pt>
                <c:pt idx="176">
                  <c:v>15</c:v>
                </c:pt>
                <c:pt idx="177">
                  <c:v>15</c:v>
                </c:pt>
                <c:pt idx="178">
                  <c:v>15</c:v>
                </c:pt>
                <c:pt idx="179">
                  <c:v>15</c:v>
                </c:pt>
                <c:pt idx="180">
                  <c:v>15</c:v>
                </c:pt>
                <c:pt idx="181">
                  <c:v>15</c:v>
                </c:pt>
                <c:pt idx="182">
                  <c:v>15</c:v>
                </c:pt>
                <c:pt idx="183">
                  <c:v>15</c:v>
                </c:pt>
                <c:pt idx="184">
                  <c:v>15</c:v>
                </c:pt>
                <c:pt idx="185">
                  <c:v>15</c:v>
                </c:pt>
                <c:pt idx="186">
                  <c:v>15</c:v>
                </c:pt>
                <c:pt idx="187">
                  <c:v>15</c:v>
                </c:pt>
                <c:pt idx="188">
                  <c:v>15</c:v>
                </c:pt>
                <c:pt idx="189">
                  <c:v>15</c:v>
                </c:pt>
                <c:pt idx="190">
                  <c:v>15</c:v>
                </c:pt>
                <c:pt idx="191">
                  <c:v>15</c:v>
                </c:pt>
                <c:pt idx="192">
                  <c:v>15</c:v>
                </c:pt>
                <c:pt idx="193">
                  <c:v>15</c:v>
                </c:pt>
                <c:pt idx="194">
                  <c:v>15</c:v>
                </c:pt>
                <c:pt idx="195">
                  <c:v>15</c:v>
                </c:pt>
                <c:pt idx="196">
                  <c:v>15</c:v>
                </c:pt>
                <c:pt idx="197">
                  <c:v>15</c:v>
                </c:pt>
                <c:pt idx="198">
                  <c:v>15</c:v>
                </c:pt>
                <c:pt idx="199">
                  <c:v>15</c:v>
                </c:pt>
                <c:pt idx="200">
                  <c:v>15</c:v>
                </c:pt>
                <c:pt idx="201">
                  <c:v>15</c:v>
                </c:pt>
                <c:pt idx="202">
                  <c:v>15</c:v>
                </c:pt>
                <c:pt idx="203">
                  <c:v>15</c:v>
                </c:pt>
                <c:pt idx="204">
                  <c:v>15</c:v>
                </c:pt>
                <c:pt idx="205">
                  <c:v>15</c:v>
                </c:pt>
                <c:pt idx="206">
                  <c:v>15</c:v>
                </c:pt>
                <c:pt idx="207">
                  <c:v>15</c:v>
                </c:pt>
                <c:pt idx="208">
                  <c:v>15</c:v>
                </c:pt>
                <c:pt idx="209">
                  <c:v>15</c:v>
                </c:pt>
                <c:pt idx="210">
                  <c:v>15</c:v>
                </c:pt>
                <c:pt idx="211">
                  <c:v>15</c:v>
                </c:pt>
                <c:pt idx="212">
                  <c:v>15</c:v>
                </c:pt>
                <c:pt idx="213">
                  <c:v>15</c:v>
                </c:pt>
                <c:pt idx="214">
                  <c:v>15</c:v>
                </c:pt>
              </c:numCache>
            </c:numRef>
          </c:val>
          <c:smooth val="0"/>
          <c:extLst>
            <c:ext xmlns:c16="http://schemas.microsoft.com/office/drawing/2014/chart" uri="{C3380CC4-5D6E-409C-BE32-E72D297353CC}">
              <c16:uniqueId val="{00000004-8B5C-49CF-806D-6CB34EEE5406}"/>
            </c:ext>
          </c:extLst>
        </c:ser>
        <c:dLbls>
          <c:showLegendKey val="0"/>
          <c:showVal val="0"/>
          <c:showCatName val="0"/>
          <c:showSerName val="0"/>
          <c:showPercent val="0"/>
          <c:showBubbleSize val="0"/>
        </c:dLbls>
        <c:smooth val="0"/>
        <c:axId val="774255704"/>
        <c:axId val="774252960"/>
      </c:lineChart>
      <c:cat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0"/>
        <c:lblAlgn val="ctr"/>
        <c:lblOffset val="100"/>
        <c:tickMarkSkip val="1"/>
        <c:noMultiLvlLbl val="1"/>
      </c:cat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68202386130276416"/>
          <c:y val="0.33153534881366409"/>
          <c:w val="0.31597356008232025"/>
          <c:h val="0.5467211103575820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Sediane filling</a:t>
            </a:r>
          </a:p>
        </c:rich>
      </c:tx>
      <c:overlay val="0"/>
      <c:spPr>
        <a:noFill/>
        <a:ln>
          <a:noFill/>
        </a:ln>
        <a:effectLst/>
      </c:spPr>
    </c:title>
    <c:autoTitleDeleted val="0"/>
    <c:plotArea>
      <c:layout/>
      <c:lineChart>
        <c:grouping val="standard"/>
        <c:varyColors val="0"/>
        <c:ser>
          <c:idx val="6"/>
          <c:order val="0"/>
          <c:tx>
            <c:strRef>
              <c:f>'Nord-Ouest_I'!$C$16</c:f>
              <c:strCache>
                <c:ptCount val="1"/>
                <c:pt idx="0">
                  <c:v>Maximum stock level (TWh)</c:v>
                </c:pt>
              </c:strCache>
            </c:strRef>
          </c:tx>
          <c:spPr>
            <a:ln w="25400">
              <a:solidFill>
                <a:srgbClr val="FFC000"/>
              </a:solidFill>
            </a:ln>
          </c:spPr>
          <c:marker>
            <c:symbol val="none"/>
          </c:marker>
          <c:cat>
            <c:numRef>
              <c:f>'Nord-Ouest_I'!$A$17:$A$231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'Nord-Ouest_I'!$C$17:$C$231</c:f>
              <c:numCache>
                <c:formatCode>0.00</c:formatCode>
                <c:ptCount val="215"/>
                <c:pt idx="0">
                  <c:v>9.8000000000000025</c:v>
                </c:pt>
                <c:pt idx="1">
                  <c:v>24.5</c:v>
                </c:pt>
                <c:pt idx="2">
                  <c:v>24.5</c:v>
                </c:pt>
                <c:pt idx="3">
                  <c:v>24.5</c:v>
                </c:pt>
                <c:pt idx="4">
                  <c:v>24.5</c:v>
                </c:pt>
                <c:pt idx="5">
                  <c:v>24.5</c:v>
                </c:pt>
                <c:pt idx="6">
                  <c:v>24.5</c:v>
                </c:pt>
                <c:pt idx="7">
                  <c:v>24.5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24.5</c:v>
                </c:pt>
                <c:pt idx="26">
                  <c:v>24.5</c:v>
                </c:pt>
                <c:pt idx="27">
                  <c:v>24.5</c:v>
                </c:pt>
                <c:pt idx="28">
                  <c:v>24.5</c:v>
                </c:pt>
                <c:pt idx="29">
                  <c:v>24.5</c:v>
                </c:pt>
                <c:pt idx="30">
                  <c:v>24.5</c:v>
                </c:pt>
                <c:pt idx="31">
                  <c:v>24.5</c:v>
                </c:pt>
                <c:pt idx="32">
                  <c:v>24.5</c:v>
                </c:pt>
                <c:pt idx="33">
                  <c:v>24.5</c:v>
                </c:pt>
                <c:pt idx="34">
                  <c:v>24.5</c:v>
                </c:pt>
                <c:pt idx="35">
                  <c:v>24.5</c:v>
                </c:pt>
                <c:pt idx="36">
                  <c:v>24.5</c:v>
                </c:pt>
                <c:pt idx="37">
                  <c:v>24.5</c:v>
                </c:pt>
                <c:pt idx="38">
                  <c:v>24.5</c:v>
                </c:pt>
                <c:pt idx="39">
                  <c:v>24.5</c:v>
                </c:pt>
                <c:pt idx="40">
                  <c:v>24.5</c:v>
                </c:pt>
                <c:pt idx="41">
                  <c:v>24.5</c:v>
                </c:pt>
                <c:pt idx="42">
                  <c:v>24.5</c:v>
                </c:pt>
                <c:pt idx="43">
                  <c:v>24.5</c:v>
                </c:pt>
                <c:pt idx="44">
                  <c:v>24.5</c:v>
                </c:pt>
                <c:pt idx="45">
                  <c:v>24.5</c:v>
                </c:pt>
                <c:pt idx="46">
                  <c:v>24.5</c:v>
                </c:pt>
                <c:pt idx="47">
                  <c:v>24.5</c:v>
                </c:pt>
                <c:pt idx="48">
                  <c:v>24.5</c:v>
                </c:pt>
                <c:pt idx="49">
                  <c:v>24.5</c:v>
                </c:pt>
                <c:pt idx="50">
                  <c:v>24.5</c:v>
                </c:pt>
                <c:pt idx="51">
                  <c:v>24.5</c:v>
                </c:pt>
                <c:pt idx="52">
                  <c:v>24.5</c:v>
                </c:pt>
                <c:pt idx="53">
                  <c:v>24.5</c:v>
                </c:pt>
                <c:pt idx="54">
                  <c:v>24.5</c:v>
                </c:pt>
                <c:pt idx="55">
                  <c:v>24.5</c:v>
                </c:pt>
                <c:pt idx="56">
                  <c:v>24.5</c:v>
                </c:pt>
                <c:pt idx="57">
                  <c:v>24.5</c:v>
                </c:pt>
                <c:pt idx="58">
                  <c:v>24.5</c:v>
                </c:pt>
                <c:pt idx="59">
                  <c:v>24.5</c:v>
                </c:pt>
                <c:pt idx="60">
                  <c:v>15.925000000000001</c:v>
                </c:pt>
                <c:pt idx="61">
                  <c:v>24.5</c:v>
                </c:pt>
                <c:pt idx="62">
                  <c:v>24.5</c:v>
                </c:pt>
                <c:pt idx="63">
                  <c:v>24.5</c:v>
                </c:pt>
                <c:pt idx="64">
                  <c:v>24.5</c:v>
                </c:pt>
                <c:pt idx="65">
                  <c:v>24.5</c:v>
                </c:pt>
                <c:pt idx="66">
                  <c:v>24.5</c:v>
                </c:pt>
                <c:pt idx="67">
                  <c:v>24.5</c:v>
                </c:pt>
                <c:pt idx="68">
                  <c:v>24.5</c:v>
                </c:pt>
                <c:pt idx="69">
                  <c:v>24.5</c:v>
                </c:pt>
                <c:pt idx="70">
                  <c:v>24.5</c:v>
                </c:pt>
                <c:pt idx="71">
                  <c:v>24.5</c:v>
                </c:pt>
                <c:pt idx="72">
                  <c:v>24.5</c:v>
                </c:pt>
                <c:pt idx="73">
                  <c:v>24.5</c:v>
                </c:pt>
                <c:pt idx="74">
                  <c:v>24.5</c:v>
                </c:pt>
                <c:pt idx="75">
                  <c:v>24.5</c:v>
                </c:pt>
                <c:pt idx="76">
                  <c:v>24.5</c:v>
                </c:pt>
                <c:pt idx="77">
                  <c:v>24.5</c:v>
                </c:pt>
                <c:pt idx="78">
                  <c:v>24.5</c:v>
                </c:pt>
                <c:pt idx="79">
                  <c:v>24.5</c:v>
                </c:pt>
                <c:pt idx="80">
                  <c:v>24.5</c:v>
                </c:pt>
                <c:pt idx="81">
                  <c:v>24.5</c:v>
                </c:pt>
                <c:pt idx="82">
                  <c:v>24.5</c:v>
                </c:pt>
                <c:pt idx="83">
                  <c:v>24.5</c:v>
                </c:pt>
                <c:pt idx="84">
                  <c:v>24.5</c:v>
                </c:pt>
                <c:pt idx="85">
                  <c:v>24.5</c:v>
                </c:pt>
                <c:pt idx="86">
                  <c:v>24.5</c:v>
                </c:pt>
                <c:pt idx="87">
                  <c:v>24.5</c:v>
                </c:pt>
                <c:pt idx="88">
                  <c:v>24.5</c:v>
                </c:pt>
                <c:pt idx="89">
                  <c:v>24.5</c:v>
                </c:pt>
                <c:pt idx="90">
                  <c:v>24.5</c:v>
                </c:pt>
                <c:pt idx="91">
                  <c:v>24.5</c:v>
                </c:pt>
                <c:pt idx="92">
                  <c:v>24.5</c:v>
                </c:pt>
                <c:pt idx="93">
                  <c:v>24.5</c:v>
                </c:pt>
                <c:pt idx="94">
                  <c:v>24.5</c:v>
                </c:pt>
                <c:pt idx="95">
                  <c:v>24.5</c:v>
                </c:pt>
                <c:pt idx="96">
                  <c:v>24.5</c:v>
                </c:pt>
                <c:pt idx="97">
                  <c:v>24.5</c:v>
                </c:pt>
                <c:pt idx="98">
                  <c:v>24.5</c:v>
                </c:pt>
                <c:pt idx="99">
                  <c:v>24.5</c:v>
                </c:pt>
                <c:pt idx="100">
                  <c:v>24.5</c:v>
                </c:pt>
                <c:pt idx="101">
                  <c:v>24.5</c:v>
                </c:pt>
                <c:pt idx="102">
                  <c:v>24.5</c:v>
                </c:pt>
                <c:pt idx="103">
                  <c:v>24.5</c:v>
                </c:pt>
                <c:pt idx="104">
                  <c:v>24.5</c:v>
                </c:pt>
                <c:pt idx="105">
                  <c:v>24.5</c:v>
                </c:pt>
                <c:pt idx="106">
                  <c:v>24.5</c:v>
                </c:pt>
                <c:pt idx="107">
                  <c:v>24.5</c:v>
                </c:pt>
                <c:pt idx="108">
                  <c:v>24.5</c:v>
                </c:pt>
                <c:pt idx="109">
                  <c:v>24.5</c:v>
                </c:pt>
                <c:pt idx="110">
                  <c:v>24.5</c:v>
                </c:pt>
                <c:pt idx="111">
                  <c:v>24.5</c:v>
                </c:pt>
                <c:pt idx="112">
                  <c:v>24.5</c:v>
                </c:pt>
                <c:pt idx="113">
                  <c:v>24.5</c:v>
                </c:pt>
                <c:pt idx="114">
                  <c:v>24.5</c:v>
                </c:pt>
                <c:pt idx="115">
                  <c:v>24.5</c:v>
                </c:pt>
                <c:pt idx="116">
                  <c:v>24.5</c:v>
                </c:pt>
                <c:pt idx="117">
                  <c:v>24.5</c:v>
                </c:pt>
                <c:pt idx="118">
                  <c:v>24.5</c:v>
                </c:pt>
                <c:pt idx="119">
                  <c:v>24.5</c:v>
                </c:pt>
                <c:pt idx="120">
                  <c:v>24.5</c:v>
                </c:pt>
                <c:pt idx="121">
                  <c:v>22.05</c:v>
                </c:pt>
                <c:pt idx="122">
                  <c:v>24.5</c:v>
                </c:pt>
                <c:pt idx="123">
                  <c:v>24.5</c:v>
                </c:pt>
                <c:pt idx="124">
                  <c:v>24.5</c:v>
                </c:pt>
                <c:pt idx="125">
                  <c:v>24.5</c:v>
                </c:pt>
                <c:pt idx="126">
                  <c:v>24.5</c:v>
                </c:pt>
                <c:pt idx="127">
                  <c:v>24.5</c:v>
                </c:pt>
                <c:pt idx="128">
                  <c:v>24.5</c:v>
                </c:pt>
                <c:pt idx="129">
                  <c:v>24.5</c:v>
                </c:pt>
                <c:pt idx="130">
                  <c:v>24.5</c:v>
                </c:pt>
                <c:pt idx="131">
                  <c:v>24.5</c:v>
                </c:pt>
                <c:pt idx="132">
                  <c:v>24.5</c:v>
                </c:pt>
                <c:pt idx="133">
                  <c:v>24.5</c:v>
                </c:pt>
                <c:pt idx="134">
                  <c:v>24.5</c:v>
                </c:pt>
                <c:pt idx="135">
                  <c:v>24.5</c:v>
                </c:pt>
                <c:pt idx="136">
                  <c:v>24.5</c:v>
                </c:pt>
                <c:pt idx="137">
                  <c:v>24.5</c:v>
                </c:pt>
                <c:pt idx="138">
                  <c:v>24.5</c:v>
                </c:pt>
                <c:pt idx="139">
                  <c:v>24.5</c:v>
                </c:pt>
                <c:pt idx="140">
                  <c:v>24.5</c:v>
                </c:pt>
                <c:pt idx="141">
                  <c:v>24.5</c:v>
                </c:pt>
                <c:pt idx="142">
                  <c:v>24.5</c:v>
                </c:pt>
                <c:pt idx="143">
                  <c:v>24.5</c:v>
                </c:pt>
                <c:pt idx="144">
                  <c:v>24.5</c:v>
                </c:pt>
                <c:pt idx="145">
                  <c:v>24.5</c:v>
                </c:pt>
                <c:pt idx="146">
                  <c:v>24.5</c:v>
                </c:pt>
                <c:pt idx="147">
                  <c:v>24.5</c:v>
                </c:pt>
                <c:pt idx="148">
                  <c:v>24.5</c:v>
                </c:pt>
                <c:pt idx="149">
                  <c:v>24.5</c:v>
                </c:pt>
                <c:pt idx="150">
                  <c:v>24.5</c:v>
                </c:pt>
                <c:pt idx="151">
                  <c:v>24.5</c:v>
                </c:pt>
                <c:pt idx="152">
                  <c:v>23.275000000000002</c:v>
                </c:pt>
                <c:pt idx="153">
                  <c:v>24.5</c:v>
                </c:pt>
                <c:pt idx="154">
                  <c:v>24.5</c:v>
                </c:pt>
                <c:pt idx="155">
                  <c:v>24.5</c:v>
                </c:pt>
                <c:pt idx="156">
                  <c:v>24.5</c:v>
                </c:pt>
                <c:pt idx="157">
                  <c:v>24.5</c:v>
                </c:pt>
                <c:pt idx="158">
                  <c:v>24.5</c:v>
                </c:pt>
                <c:pt idx="159">
                  <c:v>24.5</c:v>
                </c:pt>
                <c:pt idx="160">
                  <c:v>24.5</c:v>
                </c:pt>
                <c:pt idx="161">
                  <c:v>24.5</c:v>
                </c:pt>
                <c:pt idx="162">
                  <c:v>24.5</c:v>
                </c:pt>
                <c:pt idx="163">
                  <c:v>24.5</c:v>
                </c:pt>
                <c:pt idx="164">
                  <c:v>24.5</c:v>
                </c:pt>
                <c:pt idx="165">
                  <c:v>24.5</c:v>
                </c:pt>
                <c:pt idx="166">
                  <c:v>24.5</c:v>
                </c:pt>
                <c:pt idx="167">
                  <c:v>24.5</c:v>
                </c:pt>
                <c:pt idx="168">
                  <c:v>24.5</c:v>
                </c:pt>
                <c:pt idx="169">
                  <c:v>24.5</c:v>
                </c:pt>
                <c:pt idx="170">
                  <c:v>24.5</c:v>
                </c:pt>
                <c:pt idx="171">
                  <c:v>24.5</c:v>
                </c:pt>
                <c:pt idx="172">
                  <c:v>24.5</c:v>
                </c:pt>
                <c:pt idx="173">
                  <c:v>24.5</c:v>
                </c:pt>
                <c:pt idx="174">
                  <c:v>24.5</c:v>
                </c:pt>
                <c:pt idx="175">
                  <c:v>24.5</c:v>
                </c:pt>
                <c:pt idx="176">
                  <c:v>24.5</c:v>
                </c:pt>
                <c:pt idx="177">
                  <c:v>24.5</c:v>
                </c:pt>
                <c:pt idx="178">
                  <c:v>24.5</c:v>
                </c:pt>
                <c:pt idx="179">
                  <c:v>24.5</c:v>
                </c:pt>
                <c:pt idx="180">
                  <c:v>24.5</c:v>
                </c:pt>
                <c:pt idx="181">
                  <c:v>24.5</c:v>
                </c:pt>
                <c:pt idx="182">
                  <c:v>24.5</c:v>
                </c:pt>
                <c:pt idx="183">
                  <c:v>24.5</c:v>
                </c:pt>
                <c:pt idx="184">
                  <c:v>24.5</c:v>
                </c:pt>
                <c:pt idx="185">
                  <c:v>24.5</c:v>
                </c:pt>
                <c:pt idx="186">
                  <c:v>24.5</c:v>
                </c:pt>
                <c:pt idx="187">
                  <c:v>24.5</c:v>
                </c:pt>
                <c:pt idx="188">
                  <c:v>24.5</c:v>
                </c:pt>
                <c:pt idx="189">
                  <c:v>24.5</c:v>
                </c:pt>
                <c:pt idx="190">
                  <c:v>24.5</c:v>
                </c:pt>
                <c:pt idx="191">
                  <c:v>24.5</c:v>
                </c:pt>
                <c:pt idx="192">
                  <c:v>24.5</c:v>
                </c:pt>
                <c:pt idx="193">
                  <c:v>24.5</c:v>
                </c:pt>
                <c:pt idx="194">
                  <c:v>24.5</c:v>
                </c:pt>
                <c:pt idx="195">
                  <c:v>24.5</c:v>
                </c:pt>
                <c:pt idx="196">
                  <c:v>24.5</c:v>
                </c:pt>
                <c:pt idx="197">
                  <c:v>24.5</c:v>
                </c:pt>
                <c:pt idx="198">
                  <c:v>24.5</c:v>
                </c:pt>
                <c:pt idx="199">
                  <c:v>24.5</c:v>
                </c:pt>
                <c:pt idx="200">
                  <c:v>24.5</c:v>
                </c:pt>
                <c:pt idx="201">
                  <c:v>24.5</c:v>
                </c:pt>
                <c:pt idx="202">
                  <c:v>24.5</c:v>
                </c:pt>
                <c:pt idx="203">
                  <c:v>24.5</c:v>
                </c:pt>
                <c:pt idx="204">
                  <c:v>24.5</c:v>
                </c:pt>
                <c:pt idx="205">
                  <c:v>24.5</c:v>
                </c:pt>
                <c:pt idx="206">
                  <c:v>24.5</c:v>
                </c:pt>
                <c:pt idx="207">
                  <c:v>24.5</c:v>
                </c:pt>
                <c:pt idx="208">
                  <c:v>24.5</c:v>
                </c:pt>
                <c:pt idx="209">
                  <c:v>24.5</c:v>
                </c:pt>
                <c:pt idx="210">
                  <c:v>24.5</c:v>
                </c:pt>
                <c:pt idx="211">
                  <c:v>24.5</c:v>
                </c:pt>
                <c:pt idx="212">
                  <c:v>24.5</c:v>
                </c:pt>
                <c:pt idx="213">
                  <c:v>24.5</c:v>
                </c:pt>
                <c:pt idx="214">
                  <c:v>24.5</c:v>
                </c:pt>
              </c:numCache>
            </c:numRef>
          </c:val>
          <c:smooth val="0"/>
          <c:extLst>
            <c:ext xmlns:c16="http://schemas.microsoft.com/office/drawing/2014/chart" uri="{C3380CC4-5D6E-409C-BE32-E72D297353CC}">
              <c16:uniqueId val="{00000000-9F6E-483D-A0BB-7BC925DD14DB}"/>
            </c:ext>
          </c:extLst>
        </c:ser>
        <c:ser>
          <c:idx val="7"/>
          <c:order val="1"/>
          <c:tx>
            <c:strRef>
              <c:f>'Nord-Ouest_I'!$B$16</c:f>
              <c:strCache>
                <c:ptCount val="1"/>
                <c:pt idx="0">
                  <c:v>Minimum stock level (TWh)</c:v>
                </c:pt>
              </c:strCache>
            </c:strRef>
          </c:tx>
          <c:spPr>
            <a:ln w="25400">
              <a:solidFill>
                <a:schemeClr val="tx2"/>
              </a:solidFill>
            </a:ln>
          </c:spPr>
          <c:marker>
            <c:symbol val="none"/>
          </c:marker>
          <c:cat>
            <c:numRef>
              <c:f>'Nord-Ouest_I'!$A$17:$A$231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'Nord-Ouest_I'!$B$17:$B$231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4.9000000000000012</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12.25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20.824999999999999</c:v>
                </c:pt>
                <c:pt idx="214">
                  <c:v>0</c:v>
                </c:pt>
              </c:numCache>
            </c:numRef>
          </c:val>
          <c:smooth val="0"/>
          <c:extLst>
            <c:ext xmlns:c16="http://schemas.microsoft.com/office/drawing/2014/chart" uri="{C3380CC4-5D6E-409C-BE32-E72D297353CC}">
              <c16:uniqueId val="{00000001-9F6E-483D-A0BB-7BC925DD14DB}"/>
            </c:ext>
          </c:extLst>
        </c:ser>
        <c:ser>
          <c:idx val="8"/>
          <c:order val="2"/>
          <c:tx>
            <c:strRef>
              <c:f>'Nord-Ouest_I'!$F$11</c:f>
              <c:strCache>
                <c:ptCount val="1"/>
                <c:pt idx="0">
                  <c:v>With Storengy maintenance only</c:v>
                </c:pt>
              </c:strCache>
            </c:strRef>
          </c:tx>
          <c:spPr>
            <a:ln w="25400">
              <a:prstDash val="dash"/>
            </a:ln>
          </c:spPr>
          <c:marker>
            <c:symbol val="none"/>
          </c:marker>
          <c:cat>
            <c:numRef>
              <c:f>'Nord-Ouest_I'!$A$17:$A$231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'Nord-Ouest_I'!$F$17:$F$231</c:f>
              <c:numCache>
                <c:formatCode>_-* #\ ##0.0\ _€_-;\-* #\ ##0.0\ _€_-;_-* "-"??\ _€_-;_-@_-</c:formatCode>
                <c:ptCount val="215"/>
                <c:pt idx="0">
                  <c:v>0.1497222</c:v>
                </c:pt>
                <c:pt idx="1">
                  <c:v>0.2994444</c:v>
                </c:pt>
                <c:pt idx="2">
                  <c:v>0.44916659999999997</c:v>
                </c:pt>
                <c:pt idx="3">
                  <c:v>0.5988888</c:v>
                </c:pt>
                <c:pt idx="4">
                  <c:v>0.74861100000000003</c:v>
                </c:pt>
                <c:pt idx="5">
                  <c:v>0.89833320000000005</c:v>
                </c:pt>
                <c:pt idx="6">
                  <c:v>1.0480554</c:v>
                </c:pt>
                <c:pt idx="7">
                  <c:v>1.1977776</c:v>
                </c:pt>
                <c:pt idx="8">
                  <c:v>1.3474998</c:v>
                </c:pt>
                <c:pt idx="9">
                  <c:v>1.4972220000000001</c:v>
                </c:pt>
                <c:pt idx="10">
                  <c:v>1.6469442000000001</c:v>
                </c:pt>
                <c:pt idx="11">
                  <c:v>1.7966664000000001</c:v>
                </c:pt>
                <c:pt idx="12">
                  <c:v>1.9463886000000001</c:v>
                </c:pt>
                <c:pt idx="13">
                  <c:v>2.0961107999999999</c:v>
                </c:pt>
                <c:pt idx="14">
                  <c:v>2.2458329999999997</c:v>
                </c:pt>
                <c:pt idx="15">
                  <c:v>2.3955551999999996</c:v>
                </c:pt>
                <c:pt idx="16">
                  <c:v>2.5452773999999994</c:v>
                </c:pt>
                <c:pt idx="17">
                  <c:v>2.6949995999999992</c:v>
                </c:pt>
                <c:pt idx="18">
                  <c:v>2.844721799999999</c:v>
                </c:pt>
                <c:pt idx="19">
                  <c:v>2.9944439999999988</c:v>
                </c:pt>
                <c:pt idx="20">
                  <c:v>3.1441661999999986</c:v>
                </c:pt>
                <c:pt idx="21">
                  <c:v>3.2938883999999984</c:v>
                </c:pt>
                <c:pt idx="22">
                  <c:v>3.4436105999999982</c:v>
                </c:pt>
                <c:pt idx="23">
                  <c:v>3.593332799999998</c:v>
                </c:pt>
                <c:pt idx="24">
                  <c:v>3.7430549999999978</c:v>
                </c:pt>
                <c:pt idx="25">
                  <c:v>3.8927771999999976</c:v>
                </c:pt>
                <c:pt idx="26">
                  <c:v>4.0424993999999979</c:v>
                </c:pt>
                <c:pt idx="27">
                  <c:v>4.1922215999999981</c:v>
                </c:pt>
                <c:pt idx="28">
                  <c:v>4.3419437999999984</c:v>
                </c:pt>
                <c:pt idx="29">
                  <c:v>4.4916659999999986</c:v>
                </c:pt>
                <c:pt idx="30">
                  <c:v>4.6413881999999989</c:v>
                </c:pt>
                <c:pt idx="31">
                  <c:v>4.7911103999999991</c:v>
                </c:pt>
                <c:pt idx="32">
                  <c:v>4.9408325999999994</c:v>
                </c:pt>
                <c:pt idx="33">
                  <c:v>5.0769436999999993</c:v>
                </c:pt>
                <c:pt idx="34">
                  <c:v>5.2130547999999992</c:v>
                </c:pt>
                <c:pt idx="35">
                  <c:v>5.3491658999999991</c:v>
                </c:pt>
                <c:pt idx="36">
                  <c:v>5.4852769999999991</c:v>
                </c:pt>
                <c:pt idx="37">
                  <c:v>5.621388099999999</c:v>
                </c:pt>
                <c:pt idx="38">
                  <c:v>5.7574991999999989</c:v>
                </c:pt>
                <c:pt idx="39">
                  <c:v>5.893245799999999</c:v>
                </c:pt>
                <c:pt idx="40">
                  <c:v>6.0285885999999991</c:v>
                </c:pt>
                <c:pt idx="41">
                  <c:v>6.1635289999999987</c:v>
                </c:pt>
                <c:pt idx="42">
                  <c:v>6.2980676999999989</c:v>
                </c:pt>
                <c:pt idx="43">
                  <c:v>6.4322061999999987</c:v>
                </c:pt>
                <c:pt idx="44">
                  <c:v>6.6996842999999986</c:v>
                </c:pt>
                <c:pt idx="45">
                  <c:v>6.9655703999999989</c:v>
                </c:pt>
                <c:pt idx="46">
                  <c:v>7.2298745999999987</c:v>
                </c:pt>
                <c:pt idx="47">
                  <c:v>7.4926056999999986</c:v>
                </c:pt>
                <c:pt idx="48">
                  <c:v>7.7537739999999982</c:v>
                </c:pt>
                <c:pt idx="49">
                  <c:v>8.0133880999999985</c:v>
                </c:pt>
                <c:pt idx="50">
                  <c:v>8.2714567999999993</c:v>
                </c:pt>
                <c:pt idx="51">
                  <c:v>8.527990299999999</c:v>
                </c:pt>
                <c:pt idx="52">
                  <c:v>8.7829973999999993</c:v>
                </c:pt>
                <c:pt idx="53">
                  <c:v>9.0364867999999987</c:v>
                </c:pt>
                <c:pt idx="54">
                  <c:v>9.2884671999999995</c:v>
                </c:pt>
                <c:pt idx="55">
                  <c:v>9.5389488999999994</c:v>
                </c:pt>
                <c:pt idx="56">
                  <c:v>9.7879405999999989</c:v>
                </c:pt>
                <c:pt idx="57">
                  <c:v>10.0354496</c:v>
                </c:pt>
                <c:pt idx="58">
                  <c:v>10.2814861</c:v>
                </c:pt>
                <c:pt idx="59">
                  <c:v>10.526058800000001</c:v>
                </c:pt>
                <c:pt idx="60">
                  <c:v>10.769175100000002</c:v>
                </c:pt>
                <c:pt idx="61">
                  <c:v>10.986678100000002</c:v>
                </c:pt>
                <c:pt idx="62">
                  <c:v>11.203015900000002</c:v>
                </c:pt>
                <c:pt idx="63">
                  <c:v>11.418195100000002</c:v>
                </c:pt>
                <c:pt idx="64">
                  <c:v>11.632222300000002</c:v>
                </c:pt>
                <c:pt idx="65">
                  <c:v>11.774143400000002</c:v>
                </c:pt>
                <c:pt idx="66">
                  <c:v>11.915557200000002</c:v>
                </c:pt>
                <c:pt idx="67">
                  <c:v>11.974269300000001</c:v>
                </c:pt>
                <c:pt idx="68">
                  <c:v>12.032893900000001</c:v>
                </c:pt>
                <c:pt idx="69">
                  <c:v>12.091431400000001</c:v>
                </c:pt>
                <c:pt idx="70">
                  <c:v>12.149881800000001</c:v>
                </c:pt>
                <c:pt idx="71">
                  <c:v>12.208245400000001</c:v>
                </c:pt>
                <c:pt idx="72">
                  <c:v>12.278177200000002</c:v>
                </c:pt>
                <c:pt idx="73">
                  <c:v>12.347984400000001</c:v>
                </c:pt>
                <c:pt idx="74">
                  <c:v>12.417666900000002</c:v>
                </c:pt>
                <c:pt idx="75">
                  <c:v>12.487225200000003</c:v>
                </c:pt>
                <c:pt idx="76">
                  <c:v>12.556659300000003</c:v>
                </c:pt>
                <c:pt idx="77">
                  <c:v>12.625969200000004</c:v>
                </c:pt>
                <c:pt idx="78">
                  <c:v>12.695155300000003</c:v>
                </c:pt>
                <c:pt idx="79">
                  <c:v>12.787239000000003</c:v>
                </c:pt>
                <c:pt idx="80">
                  <c:v>12.879103400000004</c:v>
                </c:pt>
                <c:pt idx="81">
                  <c:v>12.970749100000004</c:v>
                </c:pt>
                <c:pt idx="82">
                  <c:v>13.062176700000004</c:v>
                </c:pt>
                <c:pt idx="83">
                  <c:v>13.153386800000003</c:v>
                </c:pt>
                <c:pt idx="84">
                  <c:v>13.244380000000003</c:v>
                </c:pt>
                <c:pt idx="85">
                  <c:v>13.335156200000004</c:v>
                </c:pt>
                <c:pt idx="86">
                  <c:v>13.448356800000004</c:v>
                </c:pt>
                <c:pt idx="87">
                  <c:v>13.561220600000004</c:v>
                </c:pt>
                <c:pt idx="88">
                  <c:v>13.673748400000004</c:v>
                </c:pt>
                <c:pt idx="89">
                  <c:v>13.785941600000005</c:v>
                </c:pt>
                <c:pt idx="90">
                  <c:v>13.897800900000005</c:v>
                </c:pt>
                <c:pt idx="91">
                  <c:v>14.020479700000005</c:v>
                </c:pt>
                <c:pt idx="92">
                  <c:v>14.142753200000005</c:v>
                </c:pt>
                <c:pt idx="93">
                  <c:v>14.364322300000005</c:v>
                </c:pt>
                <c:pt idx="94">
                  <c:v>14.584542000000004</c:v>
                </c:pt>
                <c:pt idx="95">
                  <c:v>14.803419700000005</c:v>
                </c:pt>
                <c:pt idx="96">
                  <c:v>15.020356100000004</c:v>
                </c:pt>
                <c:pt idx="97">
                  <c:v>15.234692700000004</c:v>
                </c:pt>
                <c:pt idx="98">
                  <c:v>15.446464800000003</c:v>
                </c:pt>
                <c:pt idx="99">
                  <c:v>15.655698800000003</c:v>
                </c:pt>
                <c:pt idx="100">
                  <c:v>15.862426900000003</c:v>
                </c:pt>
                <c:pt idx="101">
                  <c:v>16.066678500000002</c:v>
                </c:pt>
                <c:pt idx="102">
                  <c:v>16.268485900000002</c:v>
                </c:pt>
                <c:pt idx="103">
                  <c:v>16.4678754</c:v>
                </c:pt>
                <c:pt idx="104">
                  <c:v>16.664876400000001</c:v>
                </c:pt>
                <c:pt idx="105">
                  <c:v>16.859518300000001</c:v>
                </c:pt>
                <c:pt idx="106">
                  <c:v>17.0518304</c:v>
                </c:pt>
                <c:pt idx="107">
                  <c:v>17.2418391</c:v>
                </c:pt>
                <c:pt idx="108">
                  <c:v>17.4295708</c:v>
                </c:pt>
                <c:pt idx="109">
                  <c:v>17.615054900000001</c:v>
                </c:pt>
                <c:pt idx="110">
                  <c:v>17.7983178</c:v>
                </c:pt>
                <c:pt idx="111">
                  <c:v>17.979385799999999</c:v>
                </c:pt>
                <c:pt idx="112">
                  <c:v>18.1582854</c:v>
                </c:pt>
                <c:pt idx="113">
                  <c:v>18.335042999999999</c:v>
                </c:pt>
                <c:pt idx="114">
                  <c:v>18.509682099999999</c:v>
                </c:pt>
                <c:pt idx="115">
                  <c:v>18.682226099999998</c:v>
                </c:pt>
                <c:pt idx="116">
                  <c:v>18.852700699999996</c:v>
                </c:pt>
                <c:pt idx="117">
                  <c:v>19.021129399999996</c:v>
                </c:pt>
                <c:pt idx="118">
                  <c:v>19.187538599999996</c:v>
                </c:pt>
                <c:pt idx="119">
                  <c:v>19.351951899999996</c:v>
                </c:pt>
                <c:pt idx="120">
                  <c:v>19.514389799999996</c:v>
                </c:pt>
                <c:pt idx="121">
                  <c:v>19.674878799999995</c:v>
                </c:pt>
                <c:pt idx="122">
                  <c:v>19.833442399999996</c:v>
                </c:pt>
                <c:pt idx="123">
                  <c:v>19.990104099999996</c:v>
                </c:pt>
                <c:pt idx="124">
                  <c:v>20.144887399999995</c:v>
                </c:pt>
                <c:pt idx="125">
                  <c:v>20.297812899999993</c:v>
                </c:pt>
                <c:pt idx="126">
                  <c:v>20.448904099999993</c:v>
                </c:pt>
                <c:pt idx="127">
                  <c:v>20.598181599999993</c:v>
                </c:pt>
                <c:pt idx="128">
                  <c:v>20.745668899999995</c:v>
                </c:pt>
                <c:pt idx="129">
                  <c:v>20.891386599999993</c:v>
                </c:pt>
                <c:pt idx="130">
                  <c:v>21.035355299999992</c:v>
                </c:pt>
                <c:pt idx="131">
                  <c:v>21.177595499999992</c:v>
                </c:pt>
                <c:pt idx="132">
                  <c:v>21.318130799999992</c:v>
                </c:pt>
                <c:pt idx="133">
                  <c:v>21.456978799999991</c:v>
                </c:pt>
                <c:pt idx="134">
                  <c:v>21.594160099999993</c:v>
                </c:pt>
                <c:pt idx="135">
                  <c:v>21.729698199999994</c:v>
                </c:pt>
                <c:pt idx="136">
                  <c:v>21.863607799999993</c:v>
                </c:pt>
                <c:pt idx="137">
                  <c:v>21.995912399999995</c:v>
                </c:pt>
                <c:pt idx="138">
                  <c:v>22.126629599999994</c:v>
                </c:pt>
                <c:pt idx="139">
                  <c:v>22.255777099999992</c:v>
                </c:pt>
                <c:pt idx="140">
                  <c:v>22.383375499999993</c:v>
                </c:pt>
                <c:pt idx="141">
                  <c:v>22.509442299999993</c:v>
                </c:pt>
                <c:pt idx="142">
                  <c:v>22.633998199999994</c:v>
                </c:pt>
                <c:pt idx="143">
                  <c:v>22.757057899999992</c:v>
                </c:pt>
                <c:pt idx="144">
                  <c:v>22.878641899999991</c:v>
                </c:pt>
                <c:pt idx="145">
                  <c:v>22.99876789999999</c:v>
                </c:pt>
                <c:pt idx="146">
                  <c:v>23.117450599999991</c:v>
                </c:pt>
                <c:pt idx="147">
                  <c:v>23.234710599999993</c:v>
                </c:pt>
                <c:pt idx="148">
                  <c:v>23.274999999999991</c:v>
                </c:pt>
                <c:pt idx="149">
                  <c:v>23.274999999999991</c:v>
                </c:pt>
                <c:pt idx="150">
                  <c:v>23.274999999999991</c:v>
                </c:pt>
                <c:pt idx="151">
                  <c:v>23.274999999999991</c:v>
                </c:pt>
                <c:pt idx="152">
                  <c:v>23.274999999999991</c:v>
                </c:pt>
                <c:pt idx="153">
                  <c:v>23.384601299999993</c:v>
                </c:pt>
                <c:pt idx="154">
                  <c:v>23.492954399999991</c:v>
                </c:pt>
                <c:pt idx="155">
                  <c:v>23.600070399999993</c:v>
                </c:pt>
                <c:pt idx="156">
                  <c:v>23.705965999999993</c:v>
                </c:pt>
                <c:pt idx="157">
                  <c:v>23.810655199999992</c:v>
                </c:pt>
                <c:pt idx="158">
                  <c:v>23.908704799999992</c:v>
                </c:pt>
                <c:pt idx="159">
                  <c:v>24.005693499999992</c:v>
                </c:pt>
                <c:pt idx="160">
                  <c:v>24.101637199999992</c:v>
                </c:pt>
                <c:pt idx="161">
                  <c:v>24.196543799999993</c:v>
                </c:pt>
                <c:pt idx="162">
                  <c:v>24.290426599999993</c:v>
                </c:pt>
                <c:pt idx="163">
                  <c:v>24.383293499999994</c:v>
                </c:pt>
                <c:pt idx="164">
                  <c:v>24.475157699999993</c:v>
                </c:pt>
                <c:pt idx="165">
                  <c:v>24.499999999999993</c:v>
                </c:pt>
                <c:pt idx="166">
                  <c:v>24.499999999999993</c:v>
                </c:pt>
                <c:pt idx="167">
                  <c:v>24.499999999999993</c:v>
                </c:pt>
                <c:pt idx="168">
                  <c:v>24.499999999999993</c:v>
                </c:pt>
                <c:pt idx="169">
                  <c:v>24.499999999999993</c:v>
                </c:pt>
                <c:pt idx="170">
                  <c:v>24.499999999999993</c:v>
                </c:pt>
                <c:pt idx="171">
                  <c:v>24.499999999999993</c:v>
                </c:pt>
                <c:pt idx="172">
                  <c:v>24.499999999999993</c:v>
                </c:pt>
                <c:pt idx="173">
                  <c:v>24.499999999999993</c:v>
                </c:pt>
                <c:pt idx="174">
                  <c:v>24.499999999999993</c:v>
                </c:pt>
                <c:pt idx="175">
                  <c:v>24.499999999999993</c:v>
                </c:pt>
                <c:pt idx="176">
                  <c:v>24.499999999999993</c:v>
                </c:pt>
                <c:pt idx="177">
                  <c:v>24.499999999999993</c:v>
                </c:pt>
                <c:pt idx="178">
                  <c:v>24.499999999999993</c:v>
                </c:pt>
                <c:pt idx="179">
                  <c:v>24.499999999999993</c:v>
                </c:pt>
                <c:pt idx="180">
                  <c:v>24.499999999999993</c:v>
                </c:pt>
                <c:pt idx="181">
                  <c:v>24.499999999999993</c:v>
                </c:pt>
                <c:pt idx="182">
                  <c:v>24.499999999999993</c:v>
                </c:pt>
                <c:pt idx="183">
                  <c:v>24.499999999999993</c:v>
                </c:pt>
                <c:pt idx="184">
                  <c:v>24.499999999999993</c:v>
                </c:pt>
                <c:pt idx="185">
                  <c:v>24.499999999999993</c:v>
                </c:pt>
                <c:pt idx="186">
                  <c:v>24.499999999999993</c:v>
                </c:pt>
                <c:pt idx="187">
                  <c:v>24.499999999999993</c:v>
                </c:pt>
                <c:pt idx="188">
                  <c:v>24.499999999999993</c:v>
                </c:pt>
                <c:pt idx="189">
                  <c:v>24.499999999999993</c:v>
                </c:pt>
                <c:pt idx="190">
                  <c:v>24.499999999999993</c:v>
                </c:pt>
                <c:pt idx="191">
                  <c:v>24.499999999999993</c:v>
                </c:pt>
                <c:pt idx="192">
                  <c:v>24.499999999999993</c:v>
                </c:pt>
                <c:pt idx="193">
                  <c:v>24.499999999999993</c:v>
                </c:pt>
                <c:pt idx="194">
                  <c:v>24.499999999999993</c:v>
                </c:pt>
                <c:pt idx="195">
                  <c:v>24.499999999999993</c:v>
                </c:pt>
                <c:pt idx="196">
                  <c:v>24.499999999999993</c:v>
                </c:pt>
                <c:pt idx="197">
                  <c:v>24.499999999999993</c:v>
                </c:pt>
                <c:pt idx="198">
                  <c:v>24.499999999999993</c:v>
                </c:pt>
                <c:pt idx="199">
                  <c:v>24.499999999999993</c:v>
                </c:pt>
                <c:pt idx="200">
                  <c:v>24.499999999999993</c:v>
                </c:pt>
                <c:pt idx="201">
                  <c:v>24.499999999999993</c:v>
                </c:pt>
                <c:pt idx="202">
                  <c:v>24.499999999999993</c:v>
                </c:pt>
                <c:pt idx="203">
                  <c:v>24.499999999999993</c:v>
                </c:pt>
                <c:pt idx="204">
                  <c:v>24.499999999999993</c:v>
                </c:pt>
                <c:pt idx="205">
                  <c:v>24.499999999999993</c:v>
                </c:pt>
                <c:pt idx="206">
                  <c:v>24.499999999999993</c:v>
                </c:pt>
                <c:pt idx="207">
                  <c:v>24.499999999999993</c:v>
                </c:pt>
                <c:pt idx="208">
                  <c:v>24.499999999999993</c:v>
                </c:pt>
                <c:pt idx="209">
                  <c:v>24.499999999999993</c:v>
                </c:pt>
                <c:pt idx="210">
                  <c:v>24.499999999999993</c:v>
                </c:pt>
                <c:pt idx="211">
                  <c:v>24.499999999999993</c:v>
                </c:pt>
                <c:pt idx="212">
                  <c:v>24.499999999999993</c:v>
                </c:pt>
                <c:pt idx="213">
                  <c:v>24.499999999999993</c:v>
                </c:pt>
                <c:pt idx="214">
                  <c:v>24.499999999999993</c:v>
                </c:pt>
              </c:numCache>
            </c:numRef>
          </c:val>
          <c:smooth val="0"/>
          <c:extLst>
            <c:ext xmlns:c16="http://schemas.microsoft.com/office/drawing/2014/chart" uri="{C3380CC4-5D6E-409C-BE32-E72D297353CC}">
              <c16:uniqueId val="{00000002-9F6E-483D-A0BB-7BC925DD14DB}"/>
            </c:ext>
          </c:extLst>
        </c:ser>
        <c:ser>
          <c:idx val="2"/>
          <c:order val="3"/>
          <c:tx>
            <c:strRef>
              <c:f>'Nord-Ouest_I'!$L$11</c:f>
              <c:strCache>
                <c:ptCount val="1"/>
                <c:pt idx="0">
                  <c:v>With Storengy and NaTran maintenance (probable case - CPRTt)</c:v>
                </c:pt>
              </c:strCache>
            </c:strRef>
          </c:tx>
          <c:spPr>
            <a:ln w="28575">
              <a:solidFill>
                <a:schemeClr val="tx2"/>
              </a:solidFill>
            </a:ln>
          </c:spPr>
          <c:marker>
            <c:symbol val="none"/>
          </c:marker>
          <c:cat>
            <c:numRef>
              <c:f>'Nord-Ouest_I'!$A$17:$A$231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'Nord-Ouest_I'!$L$17:$L$231</c:f>
              <c:numCache>
                <c:formatCode>_-* #\ ##0.0\ _€_-;\-* #\ ##0.0\ _€_-;_-* "-"??\ _€_-;_-@_-</c:formatCode>
                <c:ptCount val="215"/>
                <c:pt idx="0">
                  <c:v>0.14972222222222223</c:v>
                </c:pt>
                <c:pt idx="1">
                  <c:v>0.29944444444444446</c:v>
                </c:pt>
                <c:pt idx="2">
                  <c:v>0.44916666666666671</c:v>
                </c:pt>
                <c:pt idx="3">
                  <c:v>0.59888888888888892</c:v>
                </c:pt>
                <c:pt idx="4">
                  <c:v>0.74861111111111112</c:v>
                </c:pt>
                <c:pt idx="5">
                  <c:v>0.89833333333333343</c:v>
                </c:pt>
                <c:pt idx="6">
                  <c:v>1.0480555555555557</c:v>
                </c:pt>
                <c:pt idx="7">
                  <c:v>1.1977777777777781</c:v>
                </c:pt>
                <c:pt idx="8">
                  <c:v>1.3475000000000004</c:v>
                </c:pt>
                <c:pt idx="9">
                  <c:v>1.4972222222222227</c:v>
                </c:pt>
                <c:pt idx="10">
                  <c:v>1.6469444444444448</c:v>
                </c:pt>
                <c:pt idx="11">
                  <c:v>1.7966666666666669</c:v>
                </c:pt>
                <c:pt idx="12">
                  <c:v>1.9463888888888889</c:v>
                </c:pt>
                <c:pt idx="13">
                  <c:v>2.096111111111111</c:v>
                </c:pt>
                <c:pt idx="14">
                  <c:v>2.2458333333333331</c:v>
                </c:pt>
                <c:pt idx="15">
                  <c:v>2.3955555555555552</c:v>
                </c:pt>
                <c:pt idx="16">
                  <c:v>2.5452777777777773</c:v>
                </c:pt>
                <c:pt idx="17">
                  <c:v>2.6949999999999994</c:v>
                </c:pt>
                <c:pt idx="18">
                  <c:v>2.8447222222222215</c:v>
                </c:pt>
                <c:pt idx="19">
                  <c:v>2.9944444444444436</c:v>
                </c:pt>
                <c:pt idx="20">
                  <c:v>3.1441666666666661</c:v>
                </c:pt>
                <c:pt idx="21">
                  <c:v>3.2938888888888886</c:v>
                </c:pt>
                <c:pt idx="22">
                  <c:v>3.4436111111111112</c:v>
                </c:pt>
                <c:pt idx="23">
                  <c:v>3.5933333333333337</c:v>
                </c:pt>
                <c:pt idx="24">
                  <c:v>3.7430555555555562</c:v>
                </c:pt>
                <c:pt idx="25">
                  <c:v>3.8927777777777788</c:v>
                </c:pt>
                <c:pt idx="26">
                  <c:v>4.0425000000000013</c:v>
                </c:pt>
                <c:pt idx="27">
                  <c:v>4.1922222222222238</c:v>
                </c:pt>
                <c:pt idx="28">
                  <c:v>4.3419444444444464</c:v>
                </c:pt>
                <c:pt idx="29">
                  <c:v>4.4916666666666689</c:v>
                </c:pt>
                <c:pt idx="30">
                  <c:v>4.6413888888888915</c:v>
                </c:pt>
                <c:pt idx="31">
                  <c:v>4.791111111111114</c:v>
                </c:pt>
                <c:pt idx="32">
                  <c:v>4.9408333333333365</c:v>
                </c:pt>
                <c:pt idx="33">
                  <c:v>5.0769444444444476</c:v>
                </c:pt>
                <c:pt idx="34">
                  <c:v>5.2130555555555587</c:v>
                </c:pt>
                <c:pt idx="35">
                  <c:v>5.3491666666666697</c:v>
                </c:pt>
                <c:pt idx="36">
                  <c:v>5.4852777777777808</c:v>
                </c:pt>
                <c:pt idx="37">
                  <c:v>5.6213888888888919</c:v>
                </c:pt>
                <c:pt idx="38">
                  <c:v>5.7575000000000029</c:v>
                </c:pt>
                <c:pt idx="39">
                  <c:v>5.8932466304054083</c:v>
                </c:pt>
                <c:pt idx="40">
                  <c:v>6.0285894161888915</c:v>
                </c:pt>
                <c:pt idx="41">
                  <c:v>6.163529815273276</c:v>
                </c:pt>
                <c:pt idx="42">
                  <c:v>6.298068556619973</c:v>
                </c:pt>
                <c:pt idx="43">
                  <c:v>6.4322070981518049</c:v>
                </c:pt>
                <c:pt idx="44">
                  <c:v>6.5977712525635699</c:v>
                </c:pt>
                <c:pt idx="45">
                  <c:v>6.7633354069753349</c:v>
                </c:pt>
                <c:pt idx="46">
                  <c:v>6.9288995613870998</c:v>
                </c:pt>
                <c:pt idx="47">
                  <c:v>7.0944637157988648</c:v>
                </c:pt>
                <c:pt idx="48">
                  <c:v>7.2600278702106298</c:v>
                </c:pt>
                <c:pt idx="49">
                  <c:v>7.4255920246223948</c:v>
                </c:pt>
                <c:pt idx="50">
                  <c:v>7.5911561790341597</c:v>
                </c:pt>
                <c:pt idx="51">
                  <c:v>7.7567203334459247</c:v>
                </c:pt>
                <c:pt idx="52">
                  <c:v>7.9222844878576897</c:v>
                </c:pt>
                <c:pt idx="53">
                  <c:v>8.0878486422694547</c:v>
                </c:pt>
                <c:pt idx="54">
                  <c:v>8.2534127966812196</c:v>
                </c:pt>
                <c:pt idx="55">
                  <c:v>8.4189769510929846</c:v>
                </c:pt>
                <c:pt idx="56">
                  <c:v>8.5845411055047496</c:v>
                </c:pt>
                <c:pt idx="57">
                  <c:v>8.7501052599165146</c:v>
                </c:pt>
                <c:pt idx="58">
                  <c:v>8.9156694143282795</c:v>
                </c:pt>
                <c:pt idx="59">
                  <c:v>9.0812335687400445</c:v>
                </c:pt>
                <c:pt idx="60">
                  <c:v>9.2467977231518095</c:v>
                </c:pt>
                <c:pt idx="61">
                  <c:v>9.3872763996223973</c:v>
                </c:pt>
                <c:pt idx="62">
                  <c:v>9.5277550760929852</c:v>
                </c:pt>
                <c:pt idx="63">
                  <c:v>9.6682337525635731</c:v>
                </c:pt>
                <c:pt idx="64">
                  <c:v>9.808712429034161</c:v>
                </c:pt>
                <c:pt idx="65">
                  <c:v>9.9571434584417293</c:v>
                </c:pt>
                <c:pt idx="66">
                  <c:v>10.105045261864612</c:v>
                </c:pt>
                <c:pt idx="67">
                  <c:v>10.166450866944567</c:v>
                </c:pt>
                <c:pt idx="68">
                  <c:v>10.22776498736739</c:v>
                </c:pt>
                <c:pt idx="69">
                  <c:v>10.288987987613787</c:v>
                </c:pt>
                <c:pt idx="70">
                  <c:v>10.350118409760935</c:v>
                </c:pt>
                <c:pt idx="71">
                  <c:v>10.411159534135184</c:v>
                </c:pt>
                <c:pt idx="72">
                  <c:v>10.484299539172572</c:v>
                </c:pt>
                <c:pt idx="73">
                  <c:v>10.557309205909599</c:v>
                </c:pt>
                <c:pt idx="74">
                  <c:v>10.630188534346265</c:v>
                </c:pt>
                <c:pt idx="75">
                  <c:v>10.702937524482572</c:v>
                </c:pt>
                <c:pt idx="76">
                  <c:v>10.775557051072211</c:v>
                </c:pt>
                <c:pt idx="77">
                  <c:v>10.848046676738337</c:v>
                </c:pt>
                <c:pt idx="78">
                  <c:v>10.920406838857796</c:v>
                </c:pt>
                <c:pt idx="79">
                  <c:v>11.016715020123982</c:v>
                </c:pt>
                <c:pt idx="80">
                  <c:v>11.11279401592242</c:v>
                </c:pt>
                <c:pt idx="81">
                  <c:v>11.20864440942224</c:v>
                </c:pt>
                <c:pt idx="82">
                  <c:v>11.304266200623442</c:v>
                </c:pt>
                <c:pt idx="83">
                  <c:v>11.399660555864282</c:v>
                </c:pt>
                <c:pt idx="84">
                  <c:v>11.494828058313891</c:v>
                </c:pt>
                <c:pt idx="85">
                  <c:v>11.589768707972269</c:v>
                </c:pt>
                <c:pt idx="86">
                  <c:v>11.708162411979025</c:v>
                </c:pt>
                <c:pt idx="87">
                  <c:v>11.826204027624071</c:v>
                </c:pt>
                <c:pt idx="88">
                  <c:v>11.943894283868815</c:v>
                </c:pt>
                <c:pt idx="89">
                  <c:v>12.061233909674671</c:v>
                </c:pt>
                <c:pt idx="90">
                  <c:v>12.17822436296446</c:v>
                </c:pt>
                <c:pt idx="91">
                  <c:v>12.306531375530662</c:v>
                </c:pt>
                <c:pt idx="92">
                  <c:v>12.434418214739326</c:v>
                </c:pt>
                <c:pt idx="93">
                  <c:v>12.666178704859746</c:v>
                </c:pt>
                <c:pt idx="94">
                  <c:v>12.896559999989776</c:v>
                </c:pt>
                <c:pt idx="95">
                  <c:v>13.125570847666353</c:v>
                </c:pt>
                <c:pt idx="96">
                  <c:v>13.35321853750359</c:v>
                </c:pt>
                <c:pt idx="97">
                  <c:v>13.579511817038425</c:v>
                </c:pt>
                <c:pt idx="98">
                  <c:v>13.804457975884972</c:v>
                </c:pt>
                <c:pt idx="99">
                  <c:v>14.028065761580168</c:v>
                </c:pt>
                <c:pt idx="100">
                  <c:v>14.250334974848448</c:v>
                </c:pt>
                <c:pt idx="101">
                  <c:v>14.471248784443606</c:v>
                </c:pt>
                <c:pt idx="102">
                  <c:v>14.6908176395129</c:v>
                </c:pt>
                <c:pt idx="103">
                  <c:v>14.909047510997622</c:v>
                </c:pt>
                <c:pt idx="104">
                  <c:v>15.124719230469053</c:v>
                </c:pt>
                <c:pt idx="105">
                  <c:v>15.337805869951747</c:v>
                </c:pt>
                <c:pt idx="106">
                  <c:v>15.548342640523872</c:v>
                </c:pt>
                <c:pt idx="107">
                  <c:v>15.756355950494052</c:v>
                </c:pt>
                <c:pt idx="108">
                  <c:v>15.961878076683941</c:v>
                </c:pt>
                <c:pt idx="109">
                  <c:v>16.164938361658677</c:v>
                </c:pt>
                <c:pt idx="110">
                  <c:v>16.365569082239915</c:v>
                </c:pt>
                <c:pt idx="111">
                  <c:v>16.563796646736275</c:v>
                </c:pt>
                <c:pt idx="112">
                  <c:v>16.7596503977129</c:v>
                </c:pt>
                <c:pt idx="113">
                  <c:v>16.953156743478413</c:v>
                </c:pt>
                <c:pt idx="114">
                  <c:v>17.144345026597954</c:v>
                </c:pt>
                <c:pt idx="115">
                  <c:v>17.333244589636664</c:v>
                </c:pt>
                <c:pt idx="116">
                  <c:v>17.519881840903164</c:v>
                </c:pt>
                <c:pt idx="117">
                  <c:v>17.704283188706082</c:v>
                </c:pt>
                <c:pt idx="118">
                  <c:v>17.886477975610553</c:v>
                </c:pt>
                <c:pt idx="119">
                  <c:v>18.066489675668691</c:v>
                </c:pt>
                <c:pt idx="120">
                  <c:v>18.244344697189121</c:v>
                </c:pt>
                <c:pt idx="121">
                  <c:v>18.420069448480469</c:v>
                </c:pt>
                <c:pt idx="122">
                  <c:v>18.593689364215358</c:v>
                </c:pt>
                <c:pt idx="123">
                  <c:v>18.765225140408401</c:v>
                </c:pt>
                <c:pt idx="124">
                  <c:v>18.934703232991719</c:v>
                </c:pt>
                <c:pt idx="125">
                  <c:v>19.102147158349428</c:v>
                </c:pt>
                <c:pt idx="126">
                  <c:v>19.26758337241365</c:v>
                </c:pt>
                <c:pt idx="127">
                  <c:v>19.431035391568496</c:v>
                </c:pt>
                <c:pt idx="128">
                  <c:v>19.592526732198081</c:v>
                </c:pt>
                <c:pt idx="129">
                  <c:v>19.752080910686512</c:v>
                </c:pt>
                <c:pt idx="130">
                  <c:v>19.909718503869886</c:v>
                </c:pt>
                <c:pt idx="131">
                  <c:v>20.065465967680332</c:v>
                </c:pt>
                <c:pt idx="132">
                  <c:v>20.219343878953943</c:v>
                </c:pt>
                <c:pt idx="133">
                  <c:v>20.371375754074833</c:v>
                </c:pt>
                <c:pt idx="134">
                  <c:v>20.521585109427111</c:v>
                </c:pt>
                <c:pt idx="135">
                  <c:v>20.669989582298861</c:v>
                </c:pt>
                <c:pt idx="136">
                  <c:v>20.816615628622209</c:v>
                </c:pt>
                <c:pt idx="137">
                  <c:v>20.961480885685237</c:v>
                </c:pt>
                <c:pt idx="138">
                  <c:v>21.104608869872056</c:v>
                </c:pt>
                <c:pt idx="139">
                  <c:v>21.246020158018766</c:v>
                </c:pt>
                <c:pt idx="140">
                  <c:v>21.385735326961459</c:v>
                </c:pt>
                <c:pt idx="141">
                  <c:v>21.523772013988225</c:v>
                </c:pt>
                <c:pt idx="142">
                  <c:v>21.660153735483171</c:v>
                </c:pt>
                <c:pt idx="143">
                  <c:v>21.794898128734378</c:v>
                </c:pt>
                <c:pt idx="144">
                  <c:v>21.928025770577946</c:v>
                </c:pt>
                <c:pt idx="145">
                  <c:v>22.059557237849972</c:v>
                </c:pt>
                <c:pt idx="146">
                  <c:v>22.189510167838542</c:v>
                </c:pt>
                <c:pt idx="147">
                  <c:v>22.31790513737975</c:v>
                </c:pt>
                <c:pt idx="148">
                  <c:v>22.444759783761679</c:v>
                </c:pt>
                <c:pt idx="149">
                  <c:v>22.570091744272414</c:v>
                </c:pt>
                <c:pt idx="150">
                  <c:v>22.69391865620004</c:v>
                </c:pt>
                <c:pt idx="151">
                  <c:v>22.81626109638065</c:v>
                </c:pt>
                <c:pt idx="152">
                  <c:v>22.937133762554318</c:v>
                </c:pt>
                <c:pt idx="153">
                  <c:v>23.050586058106997</c:v>
                </c:pt>
                <c:pt idx="154">
                  <c:v>23.162745393465766</c:v>
                </c:pt>
                <c:pt idx="155">
                  <c:v>23.273625731483694</c:v>
                </c:pt>
                <c:pt idx="156">
                  <c:v>23.383243827584458</c:v>
                </c:pt>
                <c:pt idx="157">
                  <c:v>23.49161085205051</c:v>
                </c:pt>
                <c:pt idx="158">
                  <c:v>23.593104996713159</c:v>
                </c:pt>
                <c:pt idx="159">
                  <c:v>23.693503865785832</c:v>
                </c:pt>
                <c:pt idx="160">
                  <c:v>23.792818041641382</c:v>
                </c:pt>
                <c:pt idx="161">
                  <c:v>23.891058106652658</c:v>
                </c:pt>
                <c:pt idx="162">
                  <c:v>23.988237288785719</c:v>
                </c:pt>
                <c:pt idx="163">
                  <c:v>24.084368816006631</c:v>
                </c:pt>
                <c:pt idx="164">
                  <c:v>24.179460625095032</c:v>
                </c:pt>
                <c:pt idx="165">
                  <c:v>24.273525944016981</c:v>
                </c:pt>
                <c:pt idx="166">
                  <c:v>24.366575355145333</c:v>
                </c:pt>
                <c:pt idx="167">
                  <c:v>24.458622086446145</c:v>
                </c:pt>
                <c:pt idx="168">
                  <c:v>24.5</c:v>
                </c:pt>
                <c:pt idx="169">
                  <c:v>24.5</c:v>
                </c:pt>
                <c:pt idx="170">
                  <c:v>24.5</c:v>
                </c:pt>
                <c:pt idx="171">
                  <c:v>24.5</c:v>
                </c:pt>
                <c:pt idx="172">
                  <c:v>24.5</c:v>
                </c:pt>
                <c:pt idx="173">
                  <c:v>24.5</c:v>
                </c:pt>
                <c:pt idx="174">
                  <c:v>24.5</c:v>
                </c:pt>
                <c:pt idx="175">
                  <c:v>24.5</c:v>
                </c:pt>
                <c:pt idx="176">
                  <c:v>24.5</c:v>
                </c:pt>
                <c:pt idx="177">
                  <c:v>24.5</c:v>
                </c:pt>
                <c:pt idx="178">
                  <c:v>24.5</c:v>
                </c:pt>
                <c:pt idx="179">
                  <c:v>24.5</c:v>
                </c:pt>
                <c:pt idx="180">
                  <c:v>24.5</c:v>
                </c:pt>
                <c:pt idx="181">
                  <c:v>24.5</c:v>
                </c:pt>
                <c:pt idx="182">
                  <c:v>24.5</c:v>
                </c:pt>
                <c:pt idx="183">
                  <c:v>24.5</c:v>
                </c:pt>
                <c:pt idx="184">
                  <c:v>24.5</c:v>
                </c:pt>
                <c:pt idx="185">
                  <c:v>24.5</c:v>
                </c:pt>
                <c:pt idx="186">
                  <c:v>24.5</c:v>
                </c:pt>
                <c:pt idx="187">
                  <c:v>24.5</c:v>
                </c:pt>
                <c:pt idx="188">
                  <c:v>24.5</c:v>
                </c:pt>
                <c:pt idx="189">
                  <c:v>24.5</c:v>
                </c:pt>
                <c:pt idx="190">
                  <c:v>24.5</c:v>
                </c:pt>
                <c:pt idx="191">
                  <c:v>24.5</c:v>
                </c:pt>
                <c:pt idx="192">
                  <c:v>24.5</c:v>
                </c:pt>
                <c:pt idx="193">
                  <c:v>24.5</c:v>
                </c:pt>
                <c:pt idx="194">
                  <c:v>24.5</c:v>
                </c:pt>
                <c:pt idx="195">
                  <c:v>24.5</c:v>
                </c:pt>
                <c:pt idx="196">
                  <c:v>24.5</c:v>
                </c:pt>
                <c:pt idx="197">
                  <c:v>24.5</c:v>
                </c:pt>
                <c:pt idx="198">
                  <c:v>24.5</c:v>
                </c:pt>
                <c:pt idx="199">
                  <c:v>24.5</c:v>
                </c:pt>
                <c:pt idx="200">
                  <c:v>24.5</c:v>
                </c:pt>
                <c:pt idx="201">
                  <c:v>24.5</c:v>
                </c:pt>
                <c:pt idx="202">
                  <c:v>24.5</c:v>
                </c:pt>
                <c:pt idx="203">
                  <c:v>24.5</c:v>
                </c:pt>
                <c:pt idx="204">
                  <c:v>24.5</c:v>
                </c:pt>
                <c:pt idx="205">
                  <c:v>24.5</c:v>
                </c:pt>
                <c:pt idx="206">
                  <c:v>24.5</c:v>
                </c:pt>
                <c:pt idx="207">
                  <c:v>24.5</c:v>
                </c:pt>
                <c:pt idx="208">
                  <c:v>24.5</c:v>
                </c:pt>
                <c:pt idx="209">
                  <c:v>24.5</c:v>
                </c:pt>
                <c:pt idx="210">
                  <c:v>24.5</c:v>
                </c:pt>
                <c:pt idx="211">
                  <c:v>24.5</c:v>
                </c:pt>
                <c:pt idx="212">
                  <c:v>24.5</c:v>
                </c:pt>
                <c:pt idx="213">
                  <c:v>24.5</c:v>
                </c:pt>
                <c:pt idx="214">
                  <c:v>24.5</c:v>
                </c:pt>
              </c:numCache>
            </c:numRef>
          </c:val>
          <c:smooth val="0"/>
          <c:extLst>
            <c:ext xmlns:c16="http://schemas.microsoft.com/office/drawing/2014/chart" uri="{C3380CC4-5D6E-409C-BE32-E72D297353CC}">
              <c16:uniqueId val="{00000004-9F6E-483D-A0BB-7BC925DD14DB}"/>
            </c:ext>
          </c:extLst>
        </c:ser>
        <c:dLbls>
          <c:showLegendKey val="0"/>
          <c:showVal val="0"/>
          <c:showCatName val="0"/>
          <c:showSerName val="0"/>
          <c:showPercent val="0"/>
          <c:showBubbleSize val="0"/>
        </c:dLbls>
        <c:smooth val="0"/>
        <c:axId val="774255704"/>
        <c:axId val="774252960"/>
      </c:lineChart>
      <c:cat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0"/>
        <c:lblAlgn val="ctr"/>
        <c:lblOffset val="100"/>
        <c:tickMarkSkip val="1"/>
        <c:noMultiLvlLbl val="1"/>
      </c:cat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68190019851994443"/>
          <c:y val="0.3315354380851675"/>
          <c:w val="0.31597356008232025"/>
          <c:h val="0.5467211103575820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Saline</a:t>
            </a:r>
            <a:r>
              <a:rPr lang="fr-FR" baseline="0"/>
              <a:t> </a:t>
            </a:r>
            <a:r>
              <a:rPr lang="fr-FR"/>
              <a:t>filling</a:t>
            </a:r>
          </a:p>
        </c:rich>
      </c:tx>
      <c:overlay val="0"/>
      <c:spPr>
        <a:noFill/>
        <a:ln>
          <a:noFill/>
        </a:ln>
        <a:effectLst/>
      </c:spPr>
    </c:title>
    <c:autoTitleDeleted val="0"/>
    <c:plotArea>
      <c:layout/>
      <c:lineChart>
        <c:grouping val="standard"/>
        <c:varyColors val="0"/>
        <c:ser>
          <c:idx val="6"/>
          <c:order val="0"/>
          <c:tx>
            <c:strRef>
              <c:f>'Sud-Est_I'!$C$16</c:f>
              <c:strCache>
                <c:ptCount val="1"/>
                <c:pt idx="0">
                  <c:v>Maximum stock level (TWh)</c:v>
                </c:pt>
              </c:strCache>
            </c:strRef>
          </c:tx>
          <c:spPr>
            <a:ln w="25400">
              <a:solidFill>
                <a:srgbClr val="FFC000"/>
              </a:solidFill>
            </a:ln>
          </c:spPr>
          <c:marker>
            <c:symbol val="none"/>
          </c:marker>
          <c:cat>
            <c:numRef>
              <c:f>'Sud-Est_I'!$A$17:$A$231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'Sud-Est_I'!$C$17:$C$231</c:f>
              <c:numCache>
                <c:formatCode>0.00</c:formatCode>
                <c:ptCount val="215"/>
                <c:pt idx="0">
                  <c:v>11.7</c:v>
                </c:pt>
                <c:pt idx="1">
                  <c:v>11.7</c:v>
                </c:pt>
                <c:pt idx="2">
                  <c:v>11.7</c:v>
                </c:pt>
                <c:pt idx="3">
                  <c:v>11.7</c:v>
                </c:pt>
                <c:pt idx="4">
                  <c:v>11.7</c:v>
                </c:pt>
                <c:pt idx="5">
                  <c:v>11.7</c:v>
                </c:pt>
                <c:pt idx="6">
                  <c:v>11.7</c:v>
                </c:pt>
                <c:pt idx="7">
                  <c:v>11.7</c:v>
                </c:pt>
                <c:pt idx="8">
                  <c:v>11.7</c:v>
                </c:pt>
                <c:pt idx="9">
                  <c:v>11.7</c:v>
                </c:pt>
                <c:pt idx="10">
                  <c:v>11.7</c:v>
                </c:pt>
                <c:pt idx="11">
                  <c:v>11.7</c:v>
                </c:pt>
                <c:pt idx="12">
                  <c:v>11.7</c:v>
                </c:pt>
                <c:pt idx="13">
                  <c:v>11.7</c:v>
                </c:pt>
                <c:pt idx="14">
                  <c:v>11.7</c:v>
                </c:pt>
                <c:pt idx="15">
                  <c:v>11.7</c:v>
                </c:pt>
                <c:pt idx="16">
                  <c:v>11.7</c:v>
                </c:pt>
                <c:pt idx="17">
                  <c:v>11.7</c:v>
                </c:pt>
                <c:pt idx="18">
                  <c:v>11.7</c:v>
                </c:pt>
                <c:pt idx="19">
                  <c:v>11.7</c:v>
                </c:pt>
                <c:pt idx="20">
                  <c:v>11.7</c:v>
                </c:pt>
                <c:pt idx="21">
                  <c:v>11.7</c:v>
                </c:pt>
                <c:pt idx="22">
                  <c:v>11.7</c:v>
                </c:pt>
                <c:pt idx="23">
                  <c:v>11.7</c:v>
                </c:pt>
                <c:pt idx="24">
                  <c:v>11.7</c:v>
                </c:pt>
                <c:pt idx="25">
                  <c:v>11.7</c:v>
                </c:pt>
                <c:pt idx="26">
                  <c:v>11.7</c:v>
                </c:pt>
                <c:pt idx="27">
                  <c:v>11.7</c:v>
                </c:pt>
                <c:pt idx="28">
                  <c:v>11.7</c:v>
                </c:pt>
                <c:pt idx="29">
                  <c:v>11.7</c:v>
                </c:pt>
                <c:pt idx="30">
                  <c:v>11.7</c:v>
                </c:pt>
                <c:pt idx="31">
                  <c:v>11.7</c:v>
                </c:pt>
                <c:pt idx="32">
                  <c:v>11.7</c:v>
                </c:pt>
                <c:pt idx="33">
                  <c:v>11.7</c:v>
                </c:pt>
                <c:pt idx="34">
                  <c:v>11.7</c:v>
                </c:pt>
                <c:pt idx="35">
                  <c:v>11.7</c:v>
                </c:pt>
                <c:pt idx="36">
                  <c:v>11.7</c:v>
                </c:pt>
                <c:pt idx="37">
                  <c:v>11.7</c:v>
                </c:pt>
                <c:pt idx="38">
                  <c:v>11.7</c:v>
                </c:pt>
                <c:pt idx="39">
                  <c:v>11.7</c:v>
                </c:pt>
                <c:pt idx="40">
                  <c:v>11.7</c:v>
                </c:pt>
                <c:pt idx="41">
                  <c:v>11.7</c:v>
                </c:pt>
                <c:pt idx="42">
                  <c:v>11.7</c:v>
                </c:pt>
                <c:pt idx="43">
                  <c:v>11.7</c:v>
                </c:pt>
                <c:pt idx="44">
                  <c:v>11.7</c:v>
                </c:pt>
                <c:pt idx="45">
                  <c:v>11.7</c:v>
                </c:pt>
                <c:pt idx="46">
                  <c:v>11.7</c:v>
                </c:pt>
                <c:pt idx="47">
                  <c:v>11.7</c:v>
                </c:pt>
                <c:pt idx="48">
                  <c:v>11.7</c:v>
                </c:pt>
                <c:pt idx="49">
                  <c:v>11.7</c:v>
                </c:pt>
                <c:pt idx="50">
                  <c:v>11.7</c:v>
                </c:pt>
                <c:pt idx="51">
                  <c:v>11.7</c:v>
                </c:pt>
                <c:pt idx="52">
                  <c:v>11.7</c:v>
                </c:pt>
                <c:pt idx="53">
                  <c:v>11.7</c:v>
                </c:pt>
                <c:pt idx="54">
                  <c:v>11.7</c:v>
                </c:pt>
                <c:pt idx="55">
                  <c:v>11.7</c:v>
                </c:pt>
                <c:pt idx="56">
                  <c:v>11.7</c:v>
                </c:pt>
                <c:pt idx="57">
                  <c:v>11.7</c:v>
                </c:pt>
                <c:pt idx="58">
                  <c:v>11.7</c:v>
                </c:pt>
                <c:pt idx="59">
                  <c:v>11.7</c:v>
                </c:pt>
                <c:pt idx="60">
                  <c:v>11.7</c:v>
                </c:pt>
                <c:pt idx="61">
                  <c:v>11.7</c:v>
                </c:pt>
                <c:pt idx="62">
                  <c:v>11.7</c:v>
                </c:pt>
                <c:pt idx="63">
                  <c:v>11.7</c:v>
                </c:pt>
                <c:pt idx="64">
                  <c:v>11.7</c:v>
                </c:pt>
                <c:pt idx="65">
                  <c:v>11.7</c:v>
                </c:pt>
                <c:pt idx="66">
                  <c:v>11.7</c:v>
                </c:pt>
                <c:pt idx="67">
                  <c:v>11.7</c:v>
                </c:pt>
                <c:pt idx="68">
                  <c:v>11.7</c:v>
                </c:pt>
                <c:pt idx="69">
                  <c:v>11.7</c:v>
                </c:pt>
                <c:pt idx="70">
                  <c:v>11.7</c:v>
                </c:pt>
                <c:pt idx="71">
                  <c:v>11.7</c:v>
                </c:pt>
                <c:pt idx="72">
                  <c:v>11.7</c:v>
                </c:pt>
                <c:pt idx="73">
                  <c:v>11.7</c:v>
                </c:pt>
                <c:pt idx="74">
                  <c:v>11.7</c:v>
                </c:pt>
                <c:pt idx="75">
                  <c:v>11.7</c:v>
                </c:pt>
                <c:pt idx="76">
                  <c:v>11.7</c:v>
                </c:pt>
                <c:pt idx="77">
                  <c:v>11.7</c:v>
                </c:pt>
                <c:pt idx="78">
                  <c:v>11.7</c:v>
                </c:pt>
                <c:pt idx="79">
                  <c:v>11.7</c:v>
                </c:pt>
                <c:pt idx="80">
                  <c:v>11.7</c:v>
                </c:pt>
                <c:pt idx="81">
                  <c:v>11.7</c:v>
                </c:pt>
                <c:pt idx="82">
                  <c:v>11.7</c:v>
                </c:pt>
                <c:pt idx="83">
                  <c:v>11.7</c:v>
                </c:pt>
                <c:pt idx="84">
                  <c:v>11.7</c:v>
                </c:pt>
                <c:pt idx="85">
                  <c:v>11.7</c:v>
                </c:pt>
                <c:pt idx="86">
                  <c:v>11.7</c:v>
                </c:pt>
                <c:pt idx="87">
                  <c:v>11.7</c:v>
                </c:pt>
                <c:pt idx="88">
                  <c:v>11.7</c:v>
                </c:pt>
                <c:pt idx="89">
                  <c:v>11.7</c:v>
                </c:pt>
                <c:pt idx="90">
                  <c:v>11.7</c:v>
                </c:pt>
                <c:pt idx="91">
                  <c:v>11.7</c:v>
                </c:pt>
                <c:pt idx="92">
                  <c:v>11.7</c:v>
                </c:pt>
                <c:pt idx="93">
                  <c:v>11.7</c:v>
                </c:pt>
                <c:pt idx="94">
                  <c:v>11.7</c:v>
                </c:pt>
                <c:pt idx="95">
                  <c:v>11.7</c:v>
                </c:pt>
                <c:pt idx="96">
                  <c:v>11.7</c:v>
                </c:pt>
                <c:pt idx="97">
                  <c:v>11.7</c:v>
                </c:pt>
                <c:pt idx="98">
                  <c:v>11.7</c:v>
                </c:pt>
                <c:pt idx="99">
                  <c:v>11.7</c:v>
                </c:pt>
                <c:pt idx="100">
                  <c:v>11.7</c:v>
                </c:pt>
                <c:pt idx="101">
                  <c:v>11.7</c:v>
                </c:pt>
                <c:pt idx="102">
                  <c:v>11.7</c:v>
                </c:pt>
                <c:pt idx="103">
                  <c:v>11.7</c:v>
                </c:pt>
                <c:pt idx="104">
                  <c:v>11.7</c:v>
                </c:pt>
                <c:pt idx="105">
                  <c:v>11.7</c:v>
                </c:pt>
                <c:pt idx="106">
                  <c:v>11.7</c:v>
                </c:pt>
                <c:pt idx="107">
                  <c:v>11.7</c:v>
                </c:pt>
                <c:pt idx="108">
                  <c:v>11.7</c:v>
                </c:pt>
                <c:pt idx="109">
                  <c:v>11.7</c:v>
                </c:pt>
                <c:pt idx="110">
                  <c:v>11.7</c:v>
                </c:pt>
                <c:pt idx="111">
                  <c:v>11.7</c:v>
                </c:pt>
                <c:pt idx="112">
                  <c:v>11.7</c:v>
                </c:pt>
                <c:pt idx="113">
                  <c:v>11.7</c:v>
                </c:pt>
                <c:pt idx="114">
                  <c:v>11.7</c:v>
                </c:pt>
                <c:pt idx="115">
                  <c:v>11.7</c:v>
                </c:pt>
                <c:pt idx="116">
                  <c:v>11.7</c:v>
                </c:pt>
                <c:pt idx="117">
                  <c:v>11.7</c:v>
                </c:pt>
                <c:pt idx="118">
                  <c:v>11.7</c:v>
                </c:pt>
                <c:pt idx="119">
                  <c:v>11.7</c:v>
                </c:pt>
                <c:pt idx="120">
                  <c:v>11.7</c:v>
                </c:pt>
                <c:pt idx="121">
                  <c:v>11.7</c:v>
                </c:pt>
                <c:pt idx="122">
                  <c:v>11.7</c:v>
                </c:pt>
                <c:pt idx="123">
                  <c:v>11.7</c:v>
                </c:pt>
                <c:pt idx="124">
                  <c:v>11.7</c:v>
                </c:pt>
                <c:pt idx="125">
                  <c:v>11.7</c:v>
                </c:pt>
                <c:pt idx="126">
                  <c:v>11.7</c:v>
                </c:pt>
                <c:pt idx="127">
                  <c:v>11.7</c:v>
                </c:pt>
                <c:pt idx="128">
                  <c:v>11.7</c:v>
                </c:pt>
                <c:pt idx="129">
                  <c:v>11.7</c:v>
                </c:pt>
                <c:pt idx="130">
                  <c:v>11.7</c:v>
                </c:pt>
                <c:pt idx="131">
                  <c:v>11.7</c:v>
                </c:pt>
                <c:pt idx="132">
                  <c:v>11.7</c:v>
                </c:pt>
                <c:pt idx="133">
                  <c:v>11.7</c:v>
                </c:pt>
                <c:pt idx="134">
                  <c:v>11.7</c:v>
                </c:pt>
                <c:pt idx="135">
                  <c:v>11.7</c:v>
                </c:pt>
                <c:pt idx="136">
                  <c:v>11.7</c:v>
                </c:pt>
                <c:pt idx="137">
                  <c:v>11.7</c:v>
                </c:pt>
                <c:pt idx="138">
                  <c:v>11.7</c:v>
                </c:pt>
                <c:pt idx="139">
                  <c:v>11.7</c:v>
                </c:pt>
                <c:pt idx="140">
                  <c:v>11.7</c:v>
                </c:pt>
                <c:pt idx="141">
                  <c:v>11.7</c:v>
                </c:pt>
                <c:pt idx="142">
                  <c:v>11.7</c:v>
                </c:pt>
                <c:pt idx="143">
                  <c:v>11.7</c:v>
                </c:pt>
                <c:pt idx="144">
                  <c:v>11.7</c:v>
                </c:pt>
                <c:pt idx="145">
                  <c:v>11.7</c:v>
                </c:pt>
                <c:pt idx="146">
                  <c:v>11.7</c:v>
                </c:pt>
                <c:pt idx="147">
                  <c:v>11.7</c:v>
                </c:pt>
                <c:pt idx="148">
                  <c:v>11.7</c:v>
                </c:pt>
                <c:pt idx="149">
                  <c:v>11.7</c:v>
                </c:pt>
                <c:pt idx="150">
                  <c:v>11.7</c:v>
                </c:pt>
                <c:pt idx="151">
                  <c:v>11.7</c:v>
                </c:pt>
                <c:pt idx="152">
                  <c:v>11.7</c:v>
                </c:pt>
                <c:pt idx="153">
                  <c:v>11.7</c:v>
                </c:pt>
                <c:pt idx="154">
                  <c:v>11.7</c:v>
                </c:pt>
                <c:pt idx="155">
                  <c:v>11.7</c:v>
                </c:pt>
                <c:pt idx="156">
                  <c:v>11.7</c:v>
                </c:pt>
                <c:pt idx="157">
                  <c:v>11.7</c:v>
                </c:pt>
                <c:pt idx="158">
                  <c:v>11.7</c:v>
                </c:pt>
                <c:pt idx="159">
                  <c:v>11.7</c:v>
                </c:pt>
                <c:pt idx="160">
                  <c:v>11.7</c:v>
                </c:pt>
                <c:pt idx="161">
                  <c:v>11.7</c:v>
                </c:pt>
                <c:pt idx="162">
                  <c:v>11.7</c:v>
                </c:pt>
                <c:pt idx="163">
                  <c:v>11.7</c:v>
                </c:pt>
                <c:pt idx="164">
                  <c:v>11.7</c:v>
                </c:pt>
                <c:pt idx="165">
                  <c:v>11.7</c:v>
                </c:pt>
                <c:pt idx="166">
                  <c:v>11.7</c:v>
                </c:pt>
                <c:pt idx="167">
                  <c:v>11.7</c:v>
                </c:pt>
                <c:pt idx="168">
                  <c:v>11.7</c:v>
                </c:pt>
                <c:pt idx="169">
                  <c:v>11.7</c:v>
                </c:pt>
                <c:pt idx="170">
                  <c:v>11.7</c:v>
                </c:pt>
                <c:pt idx="171">
                  <c:v>11.7</c:v>
                </c:pt>
                <c:pt idx="172">
                  <c:v>11.7</c:v>
                </c:pt>
                <c:pt idx="173">
                  <c:v>11.7</c:v>
                </c:pt>
                <c:pt idx="174">
                  <c:v>11.7</c:v>
                </c:pt>
                <c:pt idx="175">
                  <c:v>11.7</c:v>
                </c:pt>
                <c:pt idx="176">
                  <c:v>11.7</c:v>
                </c:pt>
                <c:pt idx="177">
                  <c:v>11.7</c:v>
                </c:pt>
                <c:pt idx="178">
                  <c:v>11.7</c:v>
                </c:pt>
                <c:pt idx="179">
                  <c:v>11.7</c:v>
                </c:pt>
                <c:pt idx="180">
                  <c:v>11.7</c:v>
                </c:pt>
                <c:pt idx="181">
                  <c:v>11.7</c:v>
                </c:pt>
                <c:pt idx="182">
                  <c:v>11.7</c:v>
                </c:pt>
                <c:pt idx="183">
                  <c:v>11.7</c:v>
                </c:pt>
                <c:pt idx="184">
                  <c:v>11.7</c:v>
                </c:pt>
                <c:pt idx="185">
                  <c:v>11.7</c:v>
                </c:pt>
                <c:pt idx="186">
                  <c:v>11.7</c:v>
                </c:pt>
                <c:pt idx="187">
                  <c:v>11.7</c:v>
                </c:pt>
                <c:pt idx="188">
                  <c:v>11.7</c:v>
                </c:pt>
                <c:pt idx="189">
                  <c:v>11.7</c:v>
                </c:pt>
                <c:pt idx="190">
                  <c:v>11.7</c:v>
                </c:pt>
                <c:pt idx="191">
                  <c:v>11.7</c:v>
                </c:pt>
                <c:pt idx="192">
                  <c:v>11.7</c:v>
                </c:pt>
                <c:pt idx="193">
                  <c:v>11.7</c:v>
                </c:pt>
                <c:pt idx="194">
                  <c:v>11.7</c:v>
                </c:pt>
                <c:pt idx="195">
                  <c:v>11.7</c:v>
                </c:pt>
                <c:pt idx="196">
                  <c:v>11.7</c:v>
                </c:pt>
                <c:pt idx="197">
                  <c:v>11.7</c:v>
                </c:pt>
                <c:pt idx="198">
                  <c:v>11.7</c:v>
                </c:pt>
                <c:pt idx="199">
                  <c:v>11.7</c:v>
                </c:pt>
                <c:pt idx="200">
                  <c:v>11.7</c:v>
                </c:pt>
                <c:pt idx="201">
                  <c:v>11.7</c:v>
                </c:pt>
                <c:pt idx="202">
                  <c:v>11.7</c:v>
                </c:pt>
                <c:pt idx="203">
                  <c:v>11.7</c:v>
                </c:pt>
                <c:pt idx="204">
                  <c:v>11.7</c:v>
                </c:pt>
                <c:pt idx="205">
                  <c:v>11.7</c:v>
                </c:pt>
                <c:pt idx="206">
                  <c:v>11.7</c:v>
                </c:pt>
                <c:pt idx="207">
                  <c:v>11.7</c:v>
                </c:pt>
                <c:pt idx="208">
                  <c:v>11.7</c:v>
                </c:pt>
                <c:pt idx="209">
                  <c:v>11.7</c:v>
                </c:pt>
                <c:pt idx="210">
                  <c:v>11.7</c:v>
                </c:pt>
                <c:pt idx="211">
                  <c:v>11.7</c:v>
                </c:pt>
                <c:pt idx="212">
                  <c:v>11.7</c:v>
                </c:pt>
                <c:pt idx="213">
                  <c:v>11.7</c:v>
                </c:pt>
                <c:pt idx="214">
                  <c:v>11.7</c:v>
                </c:pt>
              </c:numCache>
            </c:numRef>
          </c:val>
          <c:smooth val="0"/>
          <c:extLst>
            <c:ext xmlns:c16="http://schemas.microsoft.com/office/drawing/2014/chart" uri="{C3380CC4-5D6E-409C-BE32-E72D297353CC}">
              <c16:uniqueId val="{00000000-805C-4261-8A5C-EDC9F094DBF6}"/>
            </c:ext>
          </c:extLst>
        </c:ser>
        <c:ser>
          <c:idx val="7"/>
          <c:order val="1"/>
          <c:tx>
            <c:strRef>
              <c:f>'Sud-Est_I'!$B$16</c:f>
              <c:strCache>
                <c:ptCount val="1"/>
                <c:pt idx="0">
                  <c:v>Minimum stock level (TWh)</c:v>
                </c:pt>
              </c:strCache>
            </c:strRef>
          </c:tx>
          <c:spPr>
            <a:ln w="25400">
              <a:solidFill>
                <a:schemeClr val="tx2"/>
              </a:solidFill>
            </a:ln>
          </c:spPr>
          <c:marker>
            <c:symbol val="none"/>
          </c:marker>
          <c:cat>
            <c:numRef>
              <c:f>'Sud-Est_I'!$A$17:$A$231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'Sud-Est_I'!$B$17:$B$231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9.9449999999999985</c:v>
                </c:pt>
                <c:pt idx="214">
                  <c:v>0</c:v>
                </c:pt>
              </c:numCache>
            </c:numRef>
          </c:val>
          <c:smooth val="0"/>
          <c:extLst>
            <c:ext xmlns:c16="http://schemas.microsoft.com/office/drawing/2014/chart" uri="{C3380CC4-5D6E-409C-BE32-E72D297353CC}">
              <c16:uniqueId val="{00000001-805C-4261-8A5C-EDC9F094DBF6}"/>
            </c:ext>
          </c:extLst>
        </c:ser>
        <c:ser>
          <c:idx val="8"/>
          <c:order val="2"/>
          <c:tx>
            <c:strRef>
              <c:f>'Sud-Est_I'!$F$11</c:f>
              <c:strCache>
                <c:ptCount val="1"/>
                <c:pt idx="0">
                  <c:v>With Storengy maintenance only</c:v>
                </c:pt>
              </c:strCache>
            </c:strRef>
          </c:tx>
          <c:spPr>
            <a:ln w="25400">
              <a:prstDash val="dash"/>
            </a:ln>
          </c:spPr>
          <c:marker>
            <c:symbol val="none"/>
          </c:marker>
          <c:cat>
            <c:numRef>
              <c:f>'Sud-Est_I'!$A$17:$A$231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'Sud-Est_I'!$F$17:$F$231</c:f>
              <c:numCache>
                <c:formatCode>_-* #\ ##0.0\ _€_-;\-* #\ ##0.0\ _€_-;_-* "-"??\ _€_-;_-@_-</c:formatCode>
                <c:ptCount val="215"/>
                <c:pt idx="0">
                  <c:v>9.3599999999999989E-2</c:v>
                </c:pt>
                <c:pt idx="1">
                  <c:v>0.18695040000000002</c:v>
                </c:pt>
                <c:pt idx="2">
                  <c:v>0.280051824</c:v>
                </c:pt>
                <c:pt idx="3">
                  <c:v>0.37290489599999999</c:v>
                </c:pt>
                <c:pt idx="4">
                  <c:v>0.45624998639999997</c:v>
                </c:pt>
                <c:pt idx="5">
                  <c:v>0.53939486640000001</c:v>
                </c:pt>
                <c:pt idx="6">
                  <c:v>0.6223403784</c:v>
                </c:pt>
                <c:pt idx="7">
                  <c:v>0.70508680320000006</c:v>
                </c:pt>
                <c:pt idx="8">
                  <c:v>0.7876347024</c:v>
                </c:pt>
                <c:pt idx="9">
                  <c:v>0.86998435679999997</c:v>
                </c:pt>
                <c:pt idx="10">
                  <c:v>0.95213632799999992</c:v>
                </c:pt>
                <c:pt idx="11">
                  <c:v>1.0340911775999999</c:v>
                </c:pt>
                <c:pt idx="12">
                  <c:v>1.1158494671999999</c:v>
                </c:pt>
                <c:pt idx="13">
                  <c:v>1.1974114775999998</c:v>
                </c:pt>
                <c:pt idx="14">
                  <c:v>1.2787777703999996</c:v>
                </c:pt>
                <c:pt idx="15">
                  <c:v>1.3599486263999996</c:v>
                </c:pt>
                <c:pt idx="16">
                  <c:v>1.4409248879999996</c:v>
                </c:pt>
                <c:pt idx="17">
                  <c:v>1.5217065551999998</c:v>
                </c:pt>
                <c:pt idx="18">
                  <c:v>1.6022944703999997</c:v>
                </c:pt>
                <c:pt idx="19">
                  <c:v>1.6826889143999999</c:v>
                </c:pt>
                <c:pt idx="20">
                  <c:v>1.7628904487999999</c:v>
                </c:pt>
                <c:pt idx="21">
                  <c:v>1.8428996352</c:v>
                </c:pt>
                <c:pt idx="22">
                  <c:v>1.9227167544000001</c:v>
                </c:pt>
                <c:pt idx="23">
                  <c:v>2.0111896584000002</c:v>
                </c:pt>
                <c:pt idx="24">
                  <c:v>2.0994263784000005</c:v>
                </c:pt>
                <c:pt idx="25">
                  <c:v>2.1434271144000006</c:v>
                </c:pt>
                <c:pt idx="26">
                  <c:v>2.2313112744000008</c:v>
                </c:pt>
                <c:pt idx="27">
                  <c:v>2.3189611224000006</c:v>
                </c:pt>
                <c:pt idx="28">
                  <c:v>2.4063772824000007</c:v>
                </c:pt>
                <c:pt idx="29">
                  <c:v>2.4804829140000009</c:v>
                </c:pt>
                <c:pt idx="30">
                  <c:v>2.5544204088000009</c:v>
                </c:pt>
                <c:pt idx="31">
                  <c:v>2.6281902972000011</c:v>
                </c:pt>
                <c:pt idx="32">
                  <c:v>2.701793109600001</c:v>
                </c:pt>
                <c:pt idx="33">
                  <c:v>2.7752291112000012</c:v>
                </c:pt>
                <c:pt idx="34">
                  <c:v>2.8484985672000014</c:v>
                </c:pt>
                <c:pt idx="35">
                  <c:v>2.9216020080000016</c:v>
                </c:pt>
                <c:pt idx="36">
                  <c:v>2.9945396988000015</c:v>
                </c:pt>
                <c:pt idx="37">
                  <c:v>3.0673121700000014</c:v>
                </c:pt>
                <c:pt idx="38">
                  <c:v>3.1399196868000017</c:v>
                </c:pt>
                <c:pt idx="39">
                  <c:v>3.2123625144000019</c:v>
                </c:pt>
                <c:pt idx="40">
                  <c:v>3.284641183200002</c:v>
                </c:pt>
                <c:pt idx="41">
                  <c:v>3.3567559584000022</c:v>
                </c:pt>
                <c:pt idx="42">
                  <c:v>3.4287073704000024</c:v>
                </c:pt>
                <c:pt idx="43">
                  <c:v>3.5004956844000024</c:v>
                </c:pt>
                <c:pt idx="44">
                  <c:v>3.5721211656000023</c:v>
                </c:pt>
                <c:pt idx="45">
                  <c:v>3.6435843444000025</c:v>
                </c:pt>
                <c:pt idx="46">
                  <c:v>3.7148854860000027</c:v>
                </c:pt>
                <c:pt idx="47">
                  <c:v>3.7860251208000029</c:v>
                </c:pt>
                <c:pt idx="48">
                  <c:v>3.8570035140000027</c:v>
                </c:pt>
                <c:pt idx="49">
                  <c:v>3.9278209308000029</c:v>
                </c:pt>
                <c:pt idx="50">
                  <c:v>3.9984779016000029</c:v>
                </c:pt>
                <c:pt idx="51">
                  <c:v>4.0689746916000029</c:v>
                </c:pt>
                <c:pt idx="52">
                  <c:v>4.1393115660000026</c:v>
                </c:pt>
                <c:pt idx="53">
                  <c:v>4.2094890552000024</c:v>
                </c:pt>
                <c:pt idx="54">
                  <c:v>4.2795074244000029</c:v>
                </c:pt>
                <c:pt idx="55">
                  <c:v>4.3493672040000027</c:v>
                </c:pt>
                <c:pt idx="56">
                  <c:v>4.4190686592000024</c:v>
                </c:pt>
                <c:pt idx="57">
                  <c:v>4.4886120552000026</c:v>
                </c:pt>
                <c:pt idx="58">
                  <c:v>4.5579979224000029</c:v>
                </c:pt>
                <c:pt idx="59">
                  <c:v>4.6272265260000029</c:v>
                </c:pt>
                <c:pt idx="60">
                  <c:v>4.6962981312000034</c:v>
                </c:pt>
                <c:pt idx="61">
                  <c:v>4.7652132684000037</c:v>
                </c:pt>
                <c:pt idx="62">
                  <c:v>4.8339722028000036</c:v>
                </c:pt>
                <c:pt idx="63">
                  <c:v>4.9025751996000038</c:v>
                </c:pt>
                <c:pt idx="64">
                  <c:v>4.9710227892000036</c:v>
                </c:pt>
                <c:pt idx="65">
                  <c:v>5.0393152368000038</c:v>
                </c:pt>
                <c:pt idx="66">
                  <c:v>5.1074528076000041</c:v>
                </c:pt>
                <c:pt idx="67">
                  <c:v>5.1754360320000039</c:v>
                </c:pt>
                <c:pt idx="68">
                  <c:v>5.2432651752000039</c:v>
                </c:pt>
                <c:pt idx="69">
                  <c:v>5.3109405024000038</c:v>
                </c:pt>
                <c:pt idx="70">
                  <c:v>5.3783580552000041</c:v>
                </c:pt>
                <c:pt idx="71">
                  <c:v>5.4454700976000039</c:v>
                </c:pt>
                <c:pt idx="72">
                  <c:v>5.5122782208000043</c:v>
                </c:pt>
                <c:pt idx="73">
                  <c:v>5.5787834856000043</c:v>
                </c:pt>
                <c:pt idx="74">
                  <c:v>5.6449869528000045</c:v>
                </c:pt>
                <c:pt idx="75">
                  <c:v>5.7108902136000044</c:v>
                </c:pt>
                <c:pt idx="76">
                  <c:v>5.7764948592000041</c:v>
                </c:pt>
                <c:pt idx="77">
                  <c:v>5.8418019504000043</c:v>
                </c:pt>
                <c:pt idx="78">
                  <c:v>5.9068130784000044</c:v>
                </c:pt>
                <c:pt idx="79">
                  <c:v>5.9715293040000041</c:v>
                </c:pt>
                <c:pt idx="80">
                  <c:v>6.0359522184000038</c:v>
                </c:pt>
                <c:pt idx="81">
                  <c:v>6.1000834128000037</c:v>
                </c:pt>
                <c:pt idx="82">
                  <c:v>6.1639239480000034</c:v>
                </c:pt>
                <c:pt idx="83">
                  <c:v>6.2274748848000039</c:v>
                </c:pt>
                <c:pt idx="84">
                  <c:v>6.2907378144000043</c:v>
                </c:pt>
                <c:pt idx="85">
                  <c:v>6.3537137976000047</c:v>
                </c:pt>
                <c:pt idx="86">
                  <c:v>6.416404425600005</c:v>
                </c:pt>
                <c:pt idx="87">
                  <c:v>6.4788107592000053</c:v>
                </c:pt>
                <c:pt idx="88">
                  <c:v>6.5409343896000056</c:v>
                </c:pt>
                <c:pt idx="89">
                  <c:v>6.6027763776000059</c:v>
                </c:pt>
                <c:pt idx="90">
                  <c:v>6.664337784000006</c:v>
                </c:pt>
                <c:pt idx="91">
                  <c:v>6.725620200000006</c:v>
                </c:pt>
                <c:pt idx="92">
                  <c:v>6.7866246864000059</c:v>
                </c:pt>
                <c:pt idx="93">
                  <c:v>6.8574486864000059</c:v>
                </c:pt>
                <c:pt idx="94">
                  <c:v>6.9285154224000056</c:v>
                </c:pt>
                <c:pt idx="95">
                  <c:v>6.9992033904000053</c:v>
                </c:pt>
                <c:pt idx="96">
                  <c:v>7.0695144624000053</c:v>
                </c:pt>
                <c:pt idx="97">
                  <c:v>7.139450510400005</c:v>
                </c:pt>
                <c:pt idx="98">
                  <c:v>7.2090134064000049</c:v>
                </c:pt>
                <c:pt idx="99">
                  <c:v>7.2782056464000053</c:v>
                </c:pt>
                <c:pt idx="100">
                  <c:v>7.3470284784000057</c:v>
                </c:pt>
                <c:pt idx="101">
                  <c:v>7.4154843984000056</c:v>
                </c:pt>
                <c:pt idx="102">
                  <c:v>7.4835752784000054</c:v>
                </c:pt>
                <c:pt idx="103">
                  <c:v>7.5513029904000053</c:v>
                </c:pt>
                <c:pt idx="104">
                  <c:v>7.6186694064000058</c:v>
                </c:pt>
                <c:pt idx="105">
                  <c:v>7.6856763984000063</c:v>
                </c:pt>
                <c:pt idx="106">
                  <c:v>7.7523258384000062</c:v>
                </c:pt>
                <c:pt idx="107">
                  <c:v>7.8186202224000061</c:v>
                </c:pt>
                <c:pt idx="108">
                  <c:v>7.8845607984000061</c:v>
                </c:pt>
                <c:pt idx="109">
                  <c:v>7.9501500624000059</c:v>
                </c:pt>
                <c:pt idx="110">
                  <c:v>7.9566739824000061</c:v>
                </c:pt>
                <c:pt idx="111">
                  <c:v>7.9631944080000059</c:v>
                </c:pt>
                <c:pt idx="112">
                  <c:v>8.0283643440000052</c:v>
                </c:pt>
                <c:pt idx="113">
                  <c:v>8.0931867120000049</c:v>
                </c:pt>
                <c:pt idx="114">
                  <c:v>8.1576627600000045</c:v>
                </c:pt>
                <c:pt idx="115">
                  <c:v>8.2217949840000042</c:v>
                </c:pt>
                <c:pt idx="116">
                  <c:v>8.2855852560000045</c:v>
                </c:pt>
                <c:pt idx="117">
                  <c:v>8.349035448000004</c:v>
                </c:pt>
                <c:pt idx="118">
                  <c:v>8.4121474320000047</c:v>
                </c:pt>
                <c:pt idx="119">
                  <c:v>8.4749224560000052</c:v>
                </c:pt>
                <c:pt idx="120">
                  <c:v>8.5373630160000058</c:v>
                </c:pt>
                <c:pt idx="121">
                  <c:v>8.5994703600000051</c:v>
                </c:pt>
                <c:pt idx="122">
                  <c:v>8.6612463600000051</c:v>
                </c:pt>
                <c:pt idx="123">
                  <c:v>8.7226928880000045</c:v>
                </c:pt>
                <c:pt idx="124">
                  <c:v>8.7838118160000054</c:v>
                </c:pt>
                <c:pt idx="125">
                  <c:v>8.8446050160000063</c:v>
                </c:pt>
                <c:pt idx="126">
                  <c:v>8.9050737360000056</c:v>
                </c:pt>
                <c:pt idx="127">
                  <c:v>8.9652198480000056</c:v>
                </c:pt>
                <c:pt idx="128">
                  <c:v>9.0250452240000065</c:v>
                </c:pt>
                <c:pt idx="129">
                  <c:v>9.084551736000007</c:v>
                </c:pt>
                <c:pt idx="130">
                  <c:v>9.1437406320000072</c:v>
                </c:pt>
                <c:pt idx="131">
                  <c:v>9.2026137840000075</c:v>
                </c:pt>
                <c:pt idx="132">
                  <c:v>9.2611730640000083</c:v>
                </c:pt>
                <c:pt idx="133">
                  <c:v>9.3194203440000081</c:v>
                </c:pt>
                <c:pt idx="134">
                  <c:v>9.3773568720000089</c:v>
                </c:pt>
                <c:pt idx="135">
                  <c:v>9.4349845200000093</c:v>
                </c:pt>
                <c:pt idx="136">
                  <c:v>9.4923045360000096</c:v>
                </c:pt>
                <c:pt idx="137">
                  <c:v>9.54931879200001</c:v>
                </c:pt>
                <c:pt idx="138">
                  <c:v>9.6060291600000092</c:v>
                </c:pt>
                <c:pt idx="139">
                  <c:v>9.6624368880000091</c:v>
                </c:pt>
                <c:pt idx="140">
                  <c:v>9.7185438480000084</c:v>
                </c:pt>
                <c:pt idx="141">
                  <c:v>9.7743519120000091</c:v>
                </c:pt>
                <c:pt idx="142">
                  <c:v>9.8298623280000097</c:v>
                </c:pt>
                <c:pt idx="143">
                  <c:v>9.8850763440000105</c:v>
                </c:pt>
                <c:pt idx="144">
                  <c:v>9.9070441392000106</c:v>
                </c:pt>
                <c:pt idx="145">
                  <c:v>9.9289650096000113</c:v>
                </c:pt>
                <c:pt idx="146">
                  <c:v>9.9508392048000118</c:v>
                </c:pt>
                <c:pt idx="147">
                  <c:v>9.9726667248000123</c:v>
                </c:pt>
                <c:pt idx="148">
                  <c:v>9.9944478192000119</c:v>
                </c:pt>
                <c:pt idx="149">
                  <c:v>10.016182238400011</c:v>
                </c:pt>
                <c:pt idx="150">
                  <c:v>10.037870481600011</c:v>
                </c:pt>
                <c:pt idx="151">
                  <c:v>10.059512299200012</c:v>
                </c:pt>
                <c:pt idx="152">
                  <c:v>10.081107940800011</c:v>
                </c:pt>
                <c:pt idx="153">
                  <c:v>10.102657656000012</c:v>
                </c:pt>
                <c:pt idx="154">
                  <c:v>10.124161195200012</c:v>
                </c:pt>
                <c:pt idx="155">
                  <c:v>10.145619057600012</c:v>
                </c:pt>
                <c:pt idx="156">
                  <c:v>10.199148897600011</c:v>
                </c:pt>
                <c:pt idx="157">
                  <c:v>10.252393569600011</c:v>
                </c:pt>
                <c:pt idx="158">
                  <c:v>10.305354321600012</c:v>
                </c:pt>
                <c:pt idx="159">
                  <c:v>10.358032401600012</c:v>
                </c:pt>
                <c:pt idx="160">
                  <c:v>10.410429681600011</c:v>
                </c:pt>
                <c:pt idx="161">
                  <c:v>10.462547409600012</c:v>
                </c:pt>
                <c:pt idx="162">
                  <c:v>10.514387457600012</c:v>
                </c:pt>
                <c:pt idx="163">
                  <c:v>10.565950449600013</c:v>
                </c:pt>
                <c:pt idx="164">
                  <c:v>10.615993689600014</c:v>
                </c:pt>
                <c:pt idx="165">
                  <c:v>10.656827859600014</c:v>
                </c:pt>
                <c:pt idx="166">
                  <c:v>10.696273707600014</c:v>
                </c:pt>
                <c:pt idx="167">
                  <c:v>10.734378969600014</c:v>
                </c:pt>
                <c:pt idx="168">
                  <c:v>10.771187403600013</c:v>
                </c:pt>
                <c:pt idx="169">
                  <c:v>10.813021923600013</c:v>
                </c:pt>
                <c:pt idx="170">
                  <c:v>10.853181003600014</c:v>
                </c:pt>
                <c:pt idx="171">
                  <c:v>10.891734843600014</c:v>
                </c:pt>
                <c:pt idx="172">
                  <c:v>10.928744283600015</c:v>
                </c:pt>
                <c:pt idx="173">
                  <c:v>10.964274843600014</c:v>
                </c:pt>
                <c:pt idx="174">
                  <c:v>10.998382683600015</c:v>
                </c:pt>
                <c:pt idx="175">
                  <c:v>11.026462683600014</c:v>
                </c:pt>
                <c:pt idx="176">
                  <c:v>11.058085443600014</c:v>
                </c:pt>
                <c:pt idx="177">
                  <c:v>11.088439923600014</c:v>
                </c:pt>
                <c:pt idx="178">
                  <c:v>11.117582283600013</c:v>
                </c:pt>
                <c:pt idx="179">
                  <c:v>11.145641691600014</c:v>
                </c:pt>
                <c:pt idx="180">
                  <c:v>11.173476459600014</c:v>
                </c:pt>
                <c:pt idx="181">
                  <c:v>11.201088459600014</c:v>
                </c:pt>
                <c:pt idx="182">
                  <c:v>11.228479563600013</c:v>
                </c:pt>
                <c:pt idx="183">
                  <c:v>11.255651643600013</c:v>
                </c:pt>
                <c:pt idx="184">
                  <c:v>11.282606571600013</c:v>
                </c:pt>
                <c:pt idx="185">
                  <c:v>11.309345283600013</c:v>
                </c:pt>
                <c:pt idx="186">
                  <c:v>11.335870587600013</c:v>
                </c:pt>
                <c:pt idx="187">
                  <c:v>11.362183419600013</c:v>
                </c:pt>
                <c:pt idx="188">
                  <c:v>11.388285651600013</c:v>
                </c:pt>
                <c:pt idx="189">
                  <c:v>11.414179155600014</c:v>
                </c:pt>
                <c:pt idx="190">
                  <c:v>11.439865803600014</c:v>
                </c:pt>
                <c:pt idx="191">
                  <c:v>11.465346531600014</c:v>
                </c:pt>
                <c:pt idx="192">
                  <c:v>11.490624147600014</c:v>
                </c:pt>
                <c:pt idx="193">
                  <c:v>11.515699587600015</c:v>
                </c:pt>
                <c:pt idx="194">
                  <c:v>11.540573787600014</c:v>
                </c:pt>
                <c:pt idx="195">
                  <c:v>11.565249555600014</c:v>
                </c:pt>
                <c:pt idx="196">
                  <c:v>11.589727827600013</c:v>
                </c:pt>
                <c:pt idx="197">
                  <c:v>11.614009539600014</c:v>
                </c:pt>
                <c:pt idx="198">
                  <c:v>11.638097499600013</c:v>
                </c:pt>
                <c:pt idx="199">
                  <c:v>11.661992643600014</c:v>
                </c:pt>
                <c:pt idx="200">
                  <c:v>11.685696843600013</c:v>
                </c:pt>
                <c:pt idx="201">
                  <c:v>11.7</c:v>
                </c:pt>
                <c:pt idx="202">
                  <c:v>11.7</c:v>
                </c:pt>
                <c:pt idx="203">
                  <c:v>11.7</c:v>
                </c:pt>
                <c:pt idx="204">
                  <c:v>11.7</c:v>
                </c:pt>
                <c:pt idx="205">
                  <c:v>11.7</c:v>
                </c:pt>
                <c:pt idx="206">
                  <c:v>11.7</c:v>
                </c:pt>
                <c:pt idx="207">
                  <c:v>11.7</c:v>
                </c:pt>
                <c:pt idx="208">
                  <c:v>11.7</c:v>
                </c:pt>
                <c:pt idx="209">
                  <c:v>11.7</c:v>
                </c:pt>
                <c:pt idx="210">
                  <c:v>11.7</c:v>
                </c:pt>
                <c:pt idx="211">
                  <c:v>11.7</c:v>
                </c:pt>
                <c:pt idx="212">
                  <c:v>11.7</c:v>
                </c:pt>
                <c:pt idx="213">
                  <c:v>11.7</c:v>
                </c:pt>
                <c:pt idx="214">
                  <c:v>11.7</c:v>
                </c:pt>
              </c:numCache>
            </c:numRef>
          </c:val>
          <c:smooth val="0"/>
          <c:extLst>
            <c:ext xmlns:c16="http://schemas.microsoft.com/office/drawing/2014/chart" uri="{C3380CC4-5D6E-409C-BE32-E72D297353CC}">
              <c16:uniqueId val="{00000002-805C-4261-8A5C-EDC9F094DBF6}"/>
            </c:ext>
          </c:extLst>
        </c:ser>
        <c:ser>
          <c:idx val="2"/>
          <c:order val="3"/>
          <c:tx>
            <c:strRef>
              <c:f>'Sud-Est_I'!$L$11</c:f>
              <c:strCache>
                <c:ptCount val="1"/>
                <c:pt idx="0">
                  <c:v>With Storengy and NaTran maintenance (probable case - CPRTt)</c:v>
                </c:pt>
              </c:strCache>
            </c:strRef>
          </c:tx>
          <c:spPr>
            <a:ln w="28575">
              <a:solidFill>
                <a:schemeClr val="tx2"/>
              </a:solidFill>
            </a:ln>
          </c:spPr>
          <c:marker>
            <c:symbol val="none"/>
          </c:marker>
          <c:cat>
            <c:numRef>
              <c:f>'Sud-Est_I'!$A$17:$A$231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'Sud-Est_I'!$L$17:$L$231</c:f>
              <c:numCache>
                <c:formatCode>_-* #\ ##0.0\ _€_-;\-* #\ ##0.0\ _€_-;_-* "-"??\ _€_-;_-@_-</c:formatCode>
                <c:ptCount val="215"/>
                <c:pt idx="0">
                  <c:v>9.3599999999999989E-2</c:v>
                </c:pt>
                <c:pt idx="1">
                  <c:v>0.18695040000000002</c:v>
                </c:pt>
                <c:pt idx="2">
                  <c:v>0.280051824</c:v>
                </c:pt>
                <c:pt idx="3">
                  <c:v>0.37290489599999999</c:v>
                </c:pt>
                <c:pt idx="4">
                  <c:v>0.45624998639999997</c:v>
                </c:pt>
                <c:pt idx="5">
                  <c:v>0.53939486640000001</c:v>
                </c:pt>
                <c:pt idx="6">
                  <c:v>0.6223403784</c:v>
                </c:pt>
                <c:pt idx="7">
                  <c:v>0.70508680320000006</c:v>
                </c:pt>
                <c:pt idx="8">
                  <c:v>0.7876347024</c:v>
                </c:pt>
                <c:pt idx="9">
                  <c:v>0.86998435679999997</c:v>
                </c:pt>
                <c:pt idx="10">
                  <c:v>0.95213632799999992</c:v>
                </c:pt>
                <c:pt idx="11">
                  <c:v>1.0340911775999999</c:v>
                </c:pt>
                <c:pt idx="12">
                  <c:v>1.1158494671999999</c:v>
                </c:pt>
                <c:pt idx="13">
                  <c:v>1.1974114775999998</c:v>
                </c:pt>
                <c:pt idx="14">
                  <c:v>1.2787777703999996</c:v>
                </c:pt>
                <c:pt idx="15">
                  <c:v>1.3599486263999996</c:v>
                </c:pt>
                <c:pt idx="16">
                  <c:v>1.4409248879999996</c:v>
                </c:pt>
                <c:pt idx="17">
                  <c:v>1.5217065551999998</c:v>
                </c:pt>
                <c:pt idx="18">
                  <c:v>1.6022944703999997</c:v>
                </c:pt>
                <c:pt idx="19">
                  <c:v>1.6826889143999999</c:v>
                </c:pt>
                <c:pt idx="20">
                  <c:v>1.7628904487999999</c:v>
                </c:pt>
                <c:pt idx="21">
                  <c:v>1.8428996352</c:v>
                </c:pt>
                <c:pt idx="22">
                  <c:v>1.9227167544000001</c:v>
                </c:pt>
                <c:pt idx="23">
                  <c:v>2.0111896584000002</c:v>
                </c:pt>
                <c:pt idx="24">
                  <c:v>2.0994263784000005</c:v>
                </c:pt>
                <c:pt idx="25">
                  <c:v>2.1434271144000006</c:v>
                </c:pt>
                <c:pt idx="26">
                  <c:v>2.2313112744000008</c:v>
                </c:pt>
                <c:pt idx="27">
                  <c:v>2.3189611224000006</c:v>
                </c:pt>
                <c:pt idx="28">
                  <c:v>2.4063772824000007</c:v>
                </c:pt>
                <c:pt idx="29">
                  <c:v>2.4804829140000009</c:v>
                </c:pt>
                <c:pt idx="30">
                  <c:v>2.5544204088000009</c:v>
                </c:pt>
                <c:pt idx="31">
                  <c:v>2.6281902972000011</c:v>
                </c:pt>
                <c:pt idx="32">
                  <c:v>2.701793109600001</c:v>
                </c:pt>
                <c:pt idx="33">
                  <c:v>2.7752291112000012</c:v>
                </c:pt>
                <c:pt idx="34">
                  <c:v>2.8484985672000014</c:v>
                </c:pt>
                <c:pt idx="35">
                  <c:v>2.9216020080000016</c:v>
                </c:pt>
                <c:pt idx="36">
                  <c:v>2.9945396988000015</c:v>
                </c:pt>
                <c:pt idx="37">
                  <c:v>3.0673121700000014</c:v>
                </c:pt>
                <c:pt idx="38">
                  <c:v>3.1399196868000017</c:v>
                </c:pt>
                <c:pt idx="39">
                  <c:v>3.2123625144000019</c:v>
                </c:pt>
                <c:pt idx="40">
                  <c:v>3.284641183200002</c:v>
                </c:pt>
                <c:pt idx="41">
                  <c:v>3.3567559584000022</c:v>
                </c:pt>
                <c:pt idx="42">
                  <c:v>3.4287073704000024</c:v>
                </c:pt>
                <c:pt idx="43">
                  <c:v>3.5004956844000024</c:v>
                </c:pt>
                <c:pt idx="44">
                  <c:v>3.5721211656000023</c:v>
                </c:pt>
                <c:pt idx="45">
                  <c:v>3.6435843444000025</c:v>
                </c:pt>
                <c:pt idx="46">
                  <c:v>3.7148854860000027</c:v>
                </c:pt>
                <c:pt idx="47">
                  <c:v>3.7860251208000029</c:v>
                </c:pt>
                <c:pt idx="48">
                  <c:v>3.8570035140000027</c:v>
                </c:pt>
                <c:pt idx="49">
                  <c:v>3.9278209308000029</c:v>
                </c:pt>
                <c:pt idx="50">
                  <c:v>3.9984779016000029</c:v>
                </c:pt>
                <c:pt idx="51">
                  <c:v>4.0689746916000029</c:v>
                </c:pt>
                <c:pt idx="52">
                  <c:v>4.1393115660000026</c:v>
                </c:pt>
                <c:pt idx="53">
                  <c:v>4.2094890552000024</c:v>
                </c:pt>
                <c:pt idx="54">
                  <c:v>4.2795074244000029</c:v>
                </c:pt>
                <c:pt idx="55">
                  <c:v>4.3493672040000027</c:v>
                </c:pt>
                <c:pt idx="56">
                  <c:v>4.4190686592000024</c:v>
                </c:pt>
                <c:pt idx="57">
                  <c:v>4.4839603443063849</c:v>
                </c:pt>
                <c:pt idx="58">
                  <c:v>4.5488520294127675</c:v>
                </c:pt>
                <c:pt idx="59">
                  <c:v>4.61374371451915</c:v>
                </c:pt>
                <c:pt idx="60">
                  <c:v>4.6786353996255325</c:v>
                </c:pt>
                <c:pt idx="61">
                  <c:v>4.7385354166468092</c:v>
                </c:pt>
                <c:pt idx="62">
                  <c:v>4.7984354336680859</c:v>
                </c:pt>
                <c:pt idx="63">
                  <c:v>4.8583354506893626</c:v>
                </c:pt>
                <c:pt idx="64">
                  <c:v>4.9182354677106392</c:v>
                </c:pt>
                <c:pt idx="65">
                  <c:v>4.9781354847319159</c:v>
                </c:pt>
                <c:pt idx="66">
                  <c:v>5.0380355017531926</c:v>
                </c:pt>
                <c:pt idx="67">
                  <c:v>5.0979355187744693</c:v>
                </c:pt>
                <c:pt idx="68">
                  <c:v>5.1578355357957459</c:v>
                </c:pt>
                <c:pt idx="69">
                  <c:v>5.2177355528170226</c:v>
                </c:pt>
                <c:pt idx="70">
                  <c:v>5.2776355698382993</c:v>
                </c:pt>
                <c:pt idx="71">
                  <c:v>5.337535586859576</c:v>
                </c:pt>
                <c:pt idx="72">
                  <c:v>5.3974356038808526</c:v>
                </c:pt>
                <c:pt idx="73">
                  <c:v>5.4573356209021293</c:v>
                </c:pt>
                <c:pt idx="74">
                  <c:v>5.517235637923406</c:v>
                </c:pt>
                <c:pt idx="75">
                  <c:v>5.5771356549446827</c:v>
                </c:pt>
                <c:pt idx="76">
                  <c:v>5.6370356719659593</c:v>
                </c:pt>
                <c:pt idx="77">
                  <c:v>5.696935688987236</c:v>
                </c:pt>
                <c:pt idx="78">
                  <c:v>5.7568357060085127</c:v>
                </c:pt>
                <c:pt idx="79">
                  <c:v>5.8167357230297894</c:v>
                </c:pt>
                <c:pt idx="80">
                  <c:v>5.876635740051066</c:v>
                </c:pt>
                <c:pt idx="81">
                  <c:v>5.9365357570723427</c:v>
                </c:pt>
                <c:pt idx="82">
                  <c:v>5.9964357740936194</c:v>
                </c:pt>
                <c:pt idx="83">
                  <c:v>6.0563357911148961</c:v>
                </c:pt>
                <c:pt idx="84">
                  <c:v>6.1162358081361727</c:v>
                </c:pt>
                <c:pt idx="85">
                  <c:v>6.1761358251574494</c:v>
                </c:pt>
                <c:pt idx="86">
                  <c:v>6.2360358421787261</c:v>
                </c:pt>
                <c:pt idx="87">
                  <c:v>6.2959358592000028</c:v>
                </c:pt>
                <c:pt idx="88">
                  <c:v>6.3558358762212794</c:v>
                </c:pt>
                <c:pt idx="89">
                  <c:v>6.4157358932425561</c:v>
                </c:pt>
                <c:pt idx="90">
                  <c:v>6.4756359102638328</c:v>
                </c:pt>
                <c:pt idx="91">
                  <c:v>6.5205609230297901</c:v>
                </c:pt>
                <c:pt idx="92">
                  <c:v>6.5654859357957474</c:v>
                </c:pt>
                <c:pt idx="93">
                  <c:v>6.638110175795747</c:v>
                </c:pt>
                <c:pt idx="94">
                  <c:v>6.7103469117957468</c:v>
                </c:pt>
                <c:pt idx="95">
                  <c:v>6.7821986397957472</c:v>
                </c:pt>
                <c:pt idx="96">
                  <c:v>6.8536666077957475</c:v>
                </c:pt>
                <c:pt idx="97">
                  <c:v>6.9247539357957475</c:v>
                </c:pt>
                <c:pt idx="98">
                  <c:v>6.9954618717957473</c:v>
                </c:pt>
                <c:pt idx="99">
                  <c:v>7.0657929117957474</c:v>
                </c:pt>
                <c:pt idx="100">
                  <c:v>7.1357489277957473</c:v>
                </c:pt>
                <c:pt idx="101">
                  <c:v>7.2053317917957473</c:v>
                </c:pt>
                <c:pt idx="102">
                  <c:v>7.2745433757957478</c:v>
                </c:pt>
                <c:pt idx="103">
                  <c:v>7.3433855517957483</c:v>
                </c:pt>
                <c:pt idx="104">
                  <c:v>7.4118608157957482</c:v>
                </c:pt>
                <c:pt idx="105">
                  <c:v>7.479971039795748</c:v>
                </c:pt>
                <c:pt idx="106">
                  <c:v>7.5477180957957479</c:v>
                </c:pt>
                <c:pt idx="107">
                  <c:v>7.6151038557957476</c:v>
                </c:pt>
                <c:pt idx="108">
                  <c:v>7.6821301917957481</c:v>
                </c:pt>
                <c:pt idx="109">
                  <c:v>7.7487989757957481</c:v>
                </c:pt>
                <c:pt idx="110">
                  <c:v>7.7554302861957485</c:v>
                </c:pt>
                <c:pt idx="111">
                  <c:v>7.7620580397957486</c:v>
                </c:pt>
                <c:pt idx="112">
                  <c:v>7.8283006317957486</c:v>
                </c:pt>
                <c:pt idx="113">
                  <c:v>7.8941894157957488</c:v>
                </c:pt>
                <c:pt idx="114">
                  <c:v>7.9597268877957488</c:v>
                </c:pt>
                <c:pt idx="115">
                  <c:v>8.0249149197957497</c:v>
                </c:pt>
                <c:pt idx="116">
                  <c:v>8.0897553837957492</c:v>
                </c:pt>
                <c:pt idx="117">
                  <c:v>8.1542501517957486</c:v>
                </c:pt>
                <c:pt idx="118">
                  <c:v>8.2184010957957483</c:v>
                </c:pt>
                <c:pt idx="119">
                  <c:v>8.2822094637957484</c:v>
                </c:pt>
                <c:pt idx="120">
                  <c:v>8.3456777517957477</c:v>
                </c:pt>
                <c:pt idx="121">
                  <c:v>8.4088072077957481</c:v>
                </c:pt>
                <c:pt idx="122">
                  <c:v>8.4716003277957483</c:v>
                </c:pt>
                <c:pt idx="123">
                  <c:v>8.5265086767319183</c:v>
                </c:pt>
                <c:pt idx="124">
                  <c:v>8.5814170256680882</c:v>
                </c:pt>
                <c:pt idx="125">
                  <c:v>8.6363253746042581</c:v>
                </c:pt>
                <c:pt idx="126">
                  <c:v>8.691233723540428</c:v>
                </c:pt>
                <c:pt idx="127">
                  <c:v>8.7461420724765979</c:v>
                </c:pt>
                <c:pt idx="128">
                  <c:v>8.8010504214127678</c:v>
                </c:pt>
                <c:pt idx="129">
                  <c:v>8.8559587703489377</c:v>
                </c:pt>
                <c:pt idx="130">
                  <c:v>8.9108671192851077</c:v>
                </c:pt>
                <c:pt idx="131">
                  <c:v>8.9657754682212776</c:v>
                </c:pt>
                <c:pt idx="132">
                  <c:v>9.0206838171574475</c:v>
                </c:pt>
                <c:pt idx="133">
                  <c:v>9.0755921660936174</c:v>
                </c:pt>
                <c:pt idx="134">
                  <c:v>9.1305005150297873</c:v>
                </c:pt>
                <c:pt idx="135">
                  <c:v>9.1854088639659572</c:v>
                </c:pt>
                <c:pt idx="136">
                  <c:v>9.2403172129021272</c:v>
                </c:pt>
                <c:pt idx="137">
                  <c:v>9.2952255618382971</c:v>
                </c:pt>
                <c:pt idx="138">
                  <c:v>9.350133910774467</c:v>
                </c:pt>
                <c:pt idx="139">
                  <c:v>9.4050422597106369</c:v>
                </c:pt>
                <c:pt idx="140">
                  <c:v>9.4599506086468068</c:v>
                </c:pt>
                <c:pt idx="141">
                  <c:v>9.5148589575829767</c:v>
                </c:pt>
                <c:pt idx="142">
                  <c:v>9.5697673065191466</c:v>
                </c:pt>
                <c:pt idx="143">
                  <c:v>9.6246756554553166</c:v>
                </c:pt>
                <c:pt idx="144">
                  <c:v>9.6471990602553159</c:v>
                </c:pt>
                <c:pt idx="145">
                  <c:v>9.6696742922553156</c:v>
                </c:pt>
                <c:pt idx="146">
                  <c:v>9.6921016010553149</c:v>
                </c:pt>
                <c:pt idx="147">
                  <c:v>9.714481236255315</c:v>
                </c:pt>
                <c:pt idx="148">
                  <c:v>9.7368129482553147</c:v>
                </c:pt>
                <c:pt idx="149">
                  <c:v>9.7590969866553152</c:v>
                </c:pt>
                <c:pt idx="150">
                  <c:v>9.7813336010553158</c:v>
                </c:pt>
                <c:pt idx="151">
                  <c:v>9.8035227914553165</c:v>
                </c:pt>
                <c:pt idx="152">
                  <c:v>9.8256645578553172</c:v>
                </c:pt>
                <c:pt idx="153">
                  <c:v>9.8477591498553174</c:v>
                </c:pt>
                <c:pt idx="154">
                  <c:v>9.869806567455317</c:v>
                </c:pt>
                <c:pt idx="155">
                  <c:v>9.8918070602553172</c:v>
                </c:pt>
                <c:pt idx="156">
                  <c:v>9.9466909802553172</c:v>
                </c:pt>
                <c:pt idx="157">
                  <c:v>10.001282244255318</c:v>
                </c:pt>
                <c:pt idx="158">
                  <c:v>10.055582100255318</c:v>
                </c:pt>
                <c:pt idx="159">
                  <c:v>10.109592420255318</c:v>
                </c:pt>
                <c:pt idx="160">
                  <c:v>10.163314452255317</c:v>
                </c:pt>
                <c:pt idx="161">
                  <c:v>10.216750068255317</c:v>
                </c:pt>
                <c:pt idx="162">
                  <c:v>10.269900516255317</c:v>
                </c:pt>
                <c:pt idx="163">
                  <c:v>10.322767668255317</c:v>
                </c:pt>
                <c:pt idx="164">
                  <c:v>10.375352772255317</c:v>
                </c:pt>
                <c:pt idx="165">
                  <c:v>10.419811961055316</c:v>
                </c:pt>
                <c:pt idx="166">
                  <c:v>10.464069597855316</c:v>
                </c:pt>
                <c:pt idx="167">
                  <c:v>10.508126743455316</c:v>
                </c:pt>
                <c:pt idx="168">
                  <c:v>10.551983928255316</c:v>
                </c:pt>
                <c:pt idx="169">
                  <c:v>10.602584088255316</c:v>
                </c:pt>
                <c:pt idx="170">
                  <c:v>10.651162488255316</c:v>
                </c:pt>
                <c:pt idx="171">
                  <c:v>10.697794008255316</c:v>
                </c:pt>
                <c:pt idx="172">
                  <c:v>10.742562888255316</c:v>
                </c:pt>
                <c:pt idx="173">
                  <c:v>10.785539328255316</c:v>
                </c:pt>
                <c:pt idx="174">
                  <c:v>10.826798208255317</c:v>
                </c:pt>
                <c:pt idx="175">
                  <c:v>10.866405048255317</c:v>
                </c:pt>
                <c:pt idx="176">
                  <c:v>10.904430048255316</c:v>
                </c:pt>
                <c:pt idx="177">
                  <c:v>10.940934048255317</c:v>
                </c:pt>
                <c:pt idx="178">
                  <c:v>10.975977888255317</c:v>
                </c:pt>
                <c:pt idx="179">
                  <c:v>11.009617728255316</c:v>
                </c:pt>
                <c:pt idx="180">
                  <c:v>11.041914408255316</c:v>
                </c:pt>
                <c:pt idx="181">
                  <c:v>11.072919408255316</c:v>
                </c:pt>
                <c:pt idx="182">
                  <c:v>11.102684208255317</c:v>
                </c:pt>
                <c:pt idx="183">
                  <c:v>11.131255608255318</c:v>
                </c:pt>
                <c:pt idx="184">
                  <c:v>11.159205504255318</c:v>
                </c:pt>
                <c:pt idx="185">
                  <c:v>11.186931696255318</c:v>
                </c:pt>
                <c:pt idx="186">
                  <c:v>11.214436056255318</c:v>
                </c:pt>
                <c:pt idx="187">
                  <c:v>11.241720456255317</c:v>
                </c:pt>
                <c:pt idx="188">
                  <c:v>11.268786768255318</c:v>
                </c:pt>
                <c:pt idx="189">
                  <c:v>11.295636864255318</c:v>
                </c:pt>
                <c:pt idx="190">
                  <c:v>11.322271680255318</c:v>
                </c:pt>
                <c:pt idx="191">
                  <c:v>11.348693088255317</c:v>
                </c:pt>
                <c:pt idx="192">
                  <c:v>11.374901088255317</c:v>
                </c:pt>
                <c:pt idx="193">
                  <c:v>11.400902232255318</c:v>
                </c:pt>
                <c:pt idx="194">
                  <c:v>11.426694648255317</c:v>
                </c:pt>
                <c:pt idx="195">
                  <c:v>11.452281144255318</c:v>
                </c:pt>
                <c:pt idx="196">
                  <c:v>11.477662656255317</c:v>
                </c:pt>
                <c:pt idx="197">
                  <c:v>11.502841056255317</c:v>
                </c:pt>
                <c:pt idx="198">
                  <c:v>11.527818216255318</c:v>
                </c:pt>
                <c:pt idx="199">
                  <c:v>11.552596008255318</c:v>
                </c:pt>
                <c:pt idx="200">
                  <c:v>11.577175368255318</c:v>
                </c:pt>
                <c:pt idx="201">
                  <c:v>11.601558168255318</c:v>
                </c:pt>
                <c:pt idx="202">
                  <c:v>11.625745344255318</c:v>
                </c:pt>
                <c:pt idx="203">
                  <c:v>11.649739704255317</c:v>
                </c:pt>
                <c:pt idx="204">
                  <c:v>11.673542184255318</c:v>
                </c:pt>
                <c:pt idx="205">
                  <c:v>11.697153720255319</c:v>
                </c:pt>
                <c:pt idx="206">
                  <c:v>11.7</c:v>
                </c:pt>
                <c:pt idx="207">
                  <c:v>11.7</c:v>
                </c:pt>
                <c:pt idx="208">
                  <c:v>11.7</c:v>
                </c:pt>
                <c:pt idx="209">
                  <c:v>11.7</c:v>
                </c:pt>
                <c:pt idx="210">
                  <c:v>11.7</c:v>
                </c:pt>
                <c:pt idx="211">
                  <c:v>11.7</c:v>
                </c:pt>
                <c:pt idx="212">
                  <c:v>11.7</c:v>
                </c:pt>
                <c:pt idx="213">
                  <c:v>11.7</c:v>
                </c:pt>
                <c:pt idx="214">
                  <c:v>11.7</c:v>
                </c:pt>
              </c:numCache>
            </c:numRef>
          </c:val>
          <c:smooth val="0"/>
          <c:extLst>
            <c:ext xmlns:c16="http://schemas.microsoft.com/office/drawing/2014/chart" uri="{C3380CC4-5D6E-409C-BE32-E72D297353CC}">
              <c16:uniqueId val="{00000004-805C-4261-8A5C-EDC9F094DBF6}"/>
            </c:ext>
          </c:extLst>
        </c:ser>
        <c:dLbls>
          <c:showLegendKey val="0"/>
          <c:showVal val="0"/>
          <c:showCatName val="0"/>
          <c:showSerName val="0"/>
          <c:showPercent val="0"/>
          <c:showBubbleSize val="0"/>
        </c:dLbls>
        <c:smooth val="0"/>
        <c:axId val="774255704"/>
        <c:axId val="774252960"/>
      </c:lineChart>
      <c:cat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0"/>
        <c:lblAlgn val="ctr"/>
        <c:lblOffset val="100"/>
        <c:tickMarkSkip val="1"/>
        <c:noMultiLvlLbl val="1"/>
      </c:cat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68268608221419858"/>
          <c:y val="0.32811574815680067"/>
          <c:w val="0.31597356008232025"/>
          <c:h val="0.54672111035758209"/>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Atlantique withdrawal</a:t>
            </a:r>
          </a:p>
        </c:rich>
      </c:tx>
      <c:layout>
        <c:manualLayout>
          <c:xMode val="edge"/>
          <c:yMode val="edge"/>
          <c:x val="0.34278814025740245"/>
          <c:y val="2.390418535665636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0600378565982183E-2"/>
          <c:y val="0.1265077450088227"/>
          <c:w val="0.71313477474996867"/>
          <c:h val="0.7886690828676336"/>
        </c:manualLayout>
      </c:layout>
      <c:lineChart>
        <c:grouping val="standard"/>
        <c:varyColors val="0"/>
        <c:ser>
          <c:idx val="2"/>
          <c:order val="0"/>
          <c:tx>
            <c:v>With Storengy Maintenance</c:v>
          </c:tx>
          <c:spPr>
            <a:ln w="28575" cap="rnd">
              <a:solidFill>
                <a:schemeClr val="accent3"/>
              </a:solidFill>
              <a:prstDash val="dash"/>
              <a:round/>
            </a:ln>
            <a:effectLst/>
          </c:spPr>
          <c:marker>
            <c:symbol val="none"/>
          </c:marker>
          <c:cat>
            <c:numRef>
              <c:f>Atlantique_W!$A$17:$A$185</c:f>
              <c:numCache>
                <c:formatCode>m/d/yyyy</c:formatCode>
                <c:ptCount val="169"/>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Atlantique_W!$F$17:$F$184</c:f>
              <c:numCache>
                <c:formatCode>_-* #\ ##0.00\ _€_-;\-* #\ ##0.00\ _€_-;_-* "-"??\ _€_-;_-@_-</c:formatCode>
                <c:ptCount val="168"/>
                <c:pt idx="0">
                  <c:v>44.409337120300755</c:v>
                </c:pt>
                <c:pt idx="1">
                  <c:v>43.824684141651154</c:v>
                </c:pt>
                <c:pt idx="2">
                  <c:v>43.24597991426193</c:v>
                </c:pt>
                <c:pt idx="3">
                  <c:v>42.673163910533198</c:v>
                </c:pt>
                <c:pt idx="4">
                  <c:v>42.10617621872381</c:v>
                </c:pt>
                <c:pt idx="5">
                  <c:v>41.544957536685068</c:v>
                </c:pt>
                <c:pt idx="6">
                  <c:v>40.989449165658229</c:v>
                </c:pt>
                <c:pt idx="7">
                  <c:v>40.439593004135098</c:v>
                </c:pt>
                <c:pt idx="8">
                  <c:v>39.895331541781104</c:v>
                </c:pt>
                <c:pt idx="9">
                  <c:v>39.356607853420201</c:v>
                </c:pt>
                <c:pt idx="10">
                  <c:v>38.823365593080986</c:v>
                </c:pt>
                <c:pt idx="11">
                  <c:v>38.295548988103356</c:v>
                </c:pt>
                <c:pt idx="12">
                  <c:v>38.25</c:v>
                </c:pt>
                <c:pt idx="13">
                  <c:v>38.25</c:v>
                </c:pt>
                <c:pt idx="14">
                  <c:v>38.25</c:v>
                </c:pt>
                <c:pt idx="15">
                  <c:v>38.25</c:v>
                </c:pt>
                <c:pt idx="16">
                  <c:v>38.25</c:v>
                </c:pt>
                <c:pt idx="17">
                  <c:v>37.72801729892614</c:v>
                </c:pt>
                <c:pt idx="18">
                  <c:v>37.211345688985482</c:v>
                </c:pt>
                <c:pt idx="19">
                  <c:v>36.69993113066873</c:v>
                </c:pt>
                <c:pt idx="20">
                  <c:v>36.193720134310027</c:v>
                </c:pt>
                <c:pt idx="21">
                  <c:v>35.692659754492368</c:v>
                </c:pt>
                <c:pt idx="22">
                  <c:v>35.19669758450997</c:v>
                </c:pt>
                <c:pt idx="23">
                  <c:v>34.705781750886949</c:v>
                </c:pt>
                <c:pt idx="24">
                  <c:v>34.219860907951819</c:v>
                </c:pt>
                <c:pt idx="25">
                  <c:v>33.738884232467143</c:v>
                </c:pt>
                <c:pt idx="26">
                  <c:v>33.26280141831387</c:v>
                </c:pt>
                <c:pt idx="27">
                  <c:v>32.791562671229713</c:v>
                </c:pt>
                <c:pt idx="28">
                  <c:v>32.325118703601099</c:v>
                </c:pt>
                <c:pt idx="29">
                  <c:v>31.86342072930811</c:v>
                </c:pt>
                <c:pt idx="30">
                  <c:v>31.406420458621852</c:v>
                </c:pt>
                <c:pt idx="31">
                  <c:v>30.953946840179512</c:v>
                </c:pt>
                <c:pt idx="32">
                  <c:v>30.50548111907748</c:v>
                </c:pt>
                <c:pt idx="33">
                  <c:v>30.06098779437065</c:v>
                </c:pt>
                <c:pt idx="34">
                  <c:v>29.620431679572345</c:v>
                </c:pt>
                <c:pt idx="35">
                  <c:v>29.183948001361912</c:v>
                </c:pt>
                <c:pt idx="36">
                  <c:v>28.752263702287976</c:v>
                </c:pt>
                <c:pt idx="37">
                  <c:v>28.325326010525963</c:v>
                </c:pt>
                <c:pt idx="38">
                  <c:v>27.903082734506661</c:v>
                </c:pt>
                <c:pt idx="39">
                  <c:v>27.485482256535988</c:v>
                </c:pt>
                <c:pt idx="40">
                  <c:v>27.072473526484917</c:v>
                </c:pt>
                <c:pt idx="41">
                  <c:v>26.664006055548793</c:v>
                </c:pt>
                <c:pt idx="42">
                  <c:v>26.26002991007525</c:v>
                </c:pt>
                <c:pt idx="43">
                  <c:v>25.860495705460018</c:v>
                </c:pt>
                <c:pt idx="44">
                  <c:v>25.465354600109823</c:v>
                </c:pt>
                <c:pt idx="45">
                  <c:v>25.074558289471693</c:v>
                </c:pt>
                <c:pt idx="46">
                  <c:v>24.68805900012789</c:v>
                </c:pt>
                <c:pt idx="47">
                  <c:v>24.305809483955795</c:v>
                </c:pt>
                <c:pt idx="48">
                  <c:v>23.927763012351999</c:v>
                </c:pt>
                <c:pt idx="49">
                  <c:v>23.553873370519891</c:v>
                </c:pt>
                <c:pt idx="50">
                  <c:v>23.184094851820081</c:v>
                </c:pt>
                <c:pt idx="51">
                  <c:v>22.818382252182925</c:v>
                </c:pt>
                <c:pt idx="52">
                  <c:v>22.456690864582491</c:v>
                </c:pt>
                <c:pt idx="53">
                  <c:v>22.098976473571295</c:v>
                </c:pt>
                <c:pt idx="54">
                  <c:v>21.745195349875114</c:v>
                </c:pt>
                <c:pt idx="55">
                  <c:v>21.39530424504726</c:v>
                </c:pt>
                <c:pt idx="56">
                  <c:v>21.049260386181594</c:v>
                </c:pt>
                <c:pt idx="57">
                  <c:v>20.707021470683713</c:v>
                </c:pt>
                <c:pt idx="58">
                  <c:v>20.368545661099603</c:v>
                </c:pt>
                <c:pt idx="59">
                  <c:v>20.033791580001164</c:v>
                </c:pt>
                <c:pt idx="60">
                  <c:v>19.702767345216717</c:v>
                </c:pt>
                <c:pt idx="61">
                  <c:v>19.375457987493142</c:v>
                </c:pt>
                <c:pt idx="62">
                  <c:v>19.05182181709861</c:v>
                </c:pt>
                <c:pt idx="63">
                  <c:v>18.731817612158959</c:v>
                </c:pt>
                <c:pt idx="64">
                  <c:v>18.41540461340724</c:v>
                </c:pt>
                <c:pt idx="65">
                  <c:v>18.102542518992149</c:v>
                </c:pt>
                <c:pt idx="66">
                  <c:v>17.793191479344738</c:v>
                </c:pt>
                <c:pt idx="67">
                  <c:v>17.487312092102751</c:v>
                </c:pt>
                <c:pt idx="68">
                  <c:v>17.18486539709189</c:v>
                </c:pt>
                <c:pt idx="69">
                  <c:v>16.88581287136342</c:v>
                </c:pt>
                <c:pt idx="70">
                  <c:v>16.590116424287462</c:v>
                </c:pt>
                <c:pt idx="71">
                  <c:v>16.297738392701351</c:v>
                </c:pt>
                <c:pt idx="72">
                  <c:v>16.008641536112439</c:v>
                </c:pt>
                <c:pt idx="73">
                  <c:v>15.722789031954736</c:v>
                </c:pt>
                <c:pt idx="74">
                  <c:v>15.440144470898781</c:v>
                </c:pt>
                <c:pt idx="75">
                  <c:v>15.160671852214147</c:v>
                </c:pt>
                <c:pt idx="76">
                  <c:v>14.884335579183992</c:v>
                </c:pt>
                <c:pt idx="77">
                  <c:v>14.611100454571066</c:v>
                </c:pt>
                <c:pt idx="78">
                  <c:v>14.340931676134606</c:v>
                </c:pt>
                <c:pt idx="79">
                  <c:v>14.073794832197535</c:v>
                </c:pt>
                <c:pt idx="80">
                  <c:v>13.809655897263417</c:v>
                </c:pt>
                <c:pt idx="81">
                  <c:v>13.548481227682585</c:v>
                </c:pt>
                <c:pt idx="82">
                  <c:v>13.290237557366922</c:v>
                </c:pt>
                <c:pt idx="83">
                  <c:v>13.034891993552723</c:v>
                </c:pt>
                <c:pt idx="84">
                  <c:v>12.782412012611108</c:v>
                </c:pt>
                <c:pt idx="85">
                  <c:v>12.532765455905455</c:v>
                </c:pt>
                <c:pt idx="86">
                  <c:v>12.285920525695323</c:v>
                </c:pt>
                <c:pt idx="87">
                  <c:v>12.041845781086336</c:v>
                </c:pt>
                <c:pt idx="88">
                  <c:v>11.800510134025528</c:v>
                </c:pt>
                <c:pt idx="89">
                  <c:v>11.561882845341623</c:v>
                </c:pt>
                <c:pt idx="90">
                  <c:v>11.325933520829759</c:v>
                </c:pt>
                <c:pt idx="91">
                  <c:v>11.09263210738014</c:v>
                </c:pt>
                <c:pt idx="92">
                  <c:v>10.862156157325753</c:v>
                </c:pt>
                <c:pt idx="93">
                  <c:v>10.634570252388352</c:v>
                </c:pt>
                <c:pt idx="94">
                  <c:v>10.409838152948245</c:v>
                </c:pt>
                <c:pt idx="95">
                  <c:v>10.187924073811182</c:v>
                </c:pt>
                <c:pt idx="96">
                  <c:v>9.9687926785101073</c:v>
                </c:pt>
                <c:pt idx="97">
                  <c:v>9.7524090736783577</c:v>
                </c:pt>
                <c:pt idx="98">
                  <c:v>9.5387388034934233</c:v>
                </c:pt>
                <c:pt idx="99">
                  <c:v>9.3277478441903714</c:v>
                </c:pt>
                <c:pt idx="100">
                  <c:v>9.1194025986440828</c:v>
                </c:pt>
                <c:pt idx="101">
                  <c:v>8.9136698910194117</c:v>
                </c:pt>
                <c:pt idx="102">
                  <c:v>8.710516961488441</c:v>
                </c:pt>
                <c:pt idx="103">
                  <c:v>8.5099114610139672</c:v>
                </c:pt>
                <c:pt idx="104">
                  <c:v>8.3118214461984099</c:v>
                </c:pt>
                <c:pt idx="105">
                  <c:v>8.1162153741973029</c:v>
                </c:pt>
                <c:pt idx="106">
                  <c:v>7.9230620976965778</c:v>
                </c:pt>
                <c:pt idx="107">
                  <c:v>7.7323308599528211</c:v>
                </c:pt>
                <c:pt idx="108">
                  <c:v>7.5439912898957271</c:v>
                </c:pt>
                <c:pt idx="109">
                  <c:v>7.3580133972919652</c:v>
                </c:pt>
                <c:pt idx="110">
                  <c:v>7.1743675679696866</c:v>
                </c:pt>
                <c:pt idx="111">
                  <c:v>6.9930245591029152</c:v>
                </c:pt>
                <c:pt idx="112">
                  <c:v>6.813955494555068</c:v>
                </c:pt>
                <c:pt idx="113">
                  <c:v>6.637131860280868</c:v>
                </c:pt>
                <c:pt idx="114">
                  <c:v>6.4625254997859116</c:v>
                </c:pt>
                <c:pt idx="115">
                  <c:v>6.2901086096431724</c:v>
                </c:pt>
                <c:pt idx="116">
                  <c:v>6.1198537350657247</c:v>
                </c:pt>
                <c:pt idx="117">
                  <c:v>5.9517337655349838</c:v>
                </c:pt>
                <c:pt idx="118">
                  <c:v>5.7857219304837644</c:v>
                </c:pt>
                <c:pt idx="119">
                  <c:v>5.6217917950334719</c:v>
                </c:pt>
                <c:pt idx="120">
                  <c:v>5.4599172557847497</c:v>
                </c:pt>
                <c:pt idx="121">
                  <c:v>5.3000725366609025</c:v>
                </c:pt>
                <c:pt idx="122">
                  <c:v>5.142232184803448</c:v>
                </c:pt>
                <c:pt idx="123">
                  <c:v>4.9863710665191334</c:v>
                </c:pt>
                <c:pt idx="124">
                  <c:v>4.832464363277774</c:v>
                </c:pt>
                <c:pt idx="125">
                  <c:v>4.6804875677602746</c:v>
                </c:pt>
                <c:pt idx="126">
                  <c:v>4.5304164799562132</c:v>
                </c:pt>
                <c:pt idx="127">
                  <c:v>4.3822272033103511</c:v>
                </c:pt>
                <c:pt idx="128">
                  <c:v>4.2353920082448289</c:v>
                </c:pt>
                <c:pt idx="129">
                  <c:v>4.0897695121707649</c:v>
                </c:pt>
                <c:pt idx="130">
                  <c:v>3.9453496995136024</c:v>
                </c:pt>
                <c:pt idx="131">
                  <c:v>3.8021226374165344</c:v>
                </c:pt>
                <c:pt idx="132">
                  <c:v>3.6600784750573476</c:v>
                </c:pt>
                <c:pt idx="133">
                  <c:v>3.5192074429709046</c:v>
                </c:pt>
                <c:pt idx="134">
                  <c:v>3.3794998523772231</c:v>
                </c:pt>
                <c:pt idx="135">
                  <c:v>3.2409460945151052</c:v>
                </c:pt>
                <c:pt idx="136">
                  <c:v>3.1035366399812681</c:v>
                </c:pt>
                <c:pt idx="137">
                  <c:v>2.9672620380749342</c:v>
                </c:pt>
                <c:pt idx="138">
                  <c:v>2.8321129161478349</c:v>
                </c:pt>
                <c:pt idx="139">
                  <c:v>2.6980799789595813</c:v>
                </c:pt>
                <c:pt idx="140">
                  <c:v>2.5651381507530648</c:v>
                </c:pt>
                <c:pt idx="141">
                  <c:v>2.4333101347255361</c:v>
                </c:pt>
                <c:pt idx="142">
                  <c:v>2.3025708747146512</c:v>
                </c:pt>
                <c:pt idx="143">
                  <c:v>2.1729113787800047</c:v>
                </c:pt>
                <c:pt idx="144">
                  <c:v>2.0443227292448394</c:v>
                </c:pt>
                <c:pt idx="145">
                  <c:v>1.916796082082707</c:v>
                </c:pt>
                <c:pt idx="146">
                  <c:v>1.7903226663091982</c:v>
                </c:pt>
                <c:pt idx="147">
                  <c:v>1.6648937833786936</c:v>
                </c:pt>
                <c:pt idx="148">
                  <c:v>1.5405008065860994</c:v>
                </c:pt>
                <c:pt idx="149">
                  <c:v>1.4171351804735217</c:v>
                </c:pt>
                <c:pt idx="150">
                  <c:v>1.2947884202418432</c:v>
                </c:pt>
                <c:pt idx="151">
                  <c:v>1.1734521111671574</c:v>
                </c:pt>
                <c:pt idx="152">
                  <c:v>1.0531179080220245</c:v>
                </c:pt>
                <c:pt idx="153">
                  <c:v>0.93377753450150558</c:v>
                </c:pt>
                <c:pt idx="154">
                  <c:v>0.81542278265393819</c:v>
                </c:pt>
                <c:pt idx="155">
                  <c:v>0.69804551231641243</c:v>
                </c:pt>
                <c:pt idx="156">
                  <c:v>0.58163765055490957</c:v>
                </c:pt>
                <c:pt idx="157">
                  <c:v>0.46619119110906448</c:v>
                </c:pt>
                <c:pt idx="158">
                  <c:v>0.35169819384151385</c:v>
                </c:pt>
                <c:pt idx="159">
                  <c:v>0.2381507841917922</c:v>
                </c:pt>
                <c:pt idx="160">
                  <c:v>0.12554115263473783</c:v>
                </c:pt>
                <c:pt idx="161">
                  <c:v>1.3861554143372215E-2</c:v>
                </c:pt>
                <c:pt idx="162">
                  <c:v>0</c:v>
                </c:pt>
                <c:pt idx="163">
                  <c:v>0</c:v>
                </c:pt>
                <c:pt idx="164">
                  <c:v>0</c:v>
                </c:pt>
                <c:pt idx="165">
                  <c:v>0</c:v>
                </c:pt>
                <c:pt idx="166">
                  <c:v>0</c:v>
                </c:pt>
                <c:pt idx="167">
                  <c:v>0</c:v>
                </c:pt>
              </c:numCache>
            </c:numRef>
          </c:val>
          <c:smooth val="0"/>
          <c:extLst>
            <c:ext xmlns:c16="http://schemas.microsoft.com/office/drawing/2014/chart" uri="{C3380CC4-5D6E-409C-BE32-E72D297353CC}">
              <c16:uniqueId val="{00000000-82F0-4332-980D-E1510B8C3A78}"/>
            </c:ext>
          </c:extLst>
        </c:ser>
        <c:ser>
          <c:idx val="0"/>
          <c:order val="1"/>
          <c:tx>
            <c:v>Maximum Stock Level</c:v>
          </c:tx>
          <c:spPr>
            <a:ln w="28575" cap="rnd">
              <a:solidFill>
                <a:srgbClr val="FFC000"/>
              </a:solidFill>
              <a:round/>
            </a:ln>
            <a:effectLst/>
          </c:spPr>
          <c:marker>
            <c:symbol val="none"/>
          </c:marker>
          <c:cat>
            <c:numRef>
              <c:f>Atlantique_W!$A$17:$A$185</c:f>
              <c:numCache>
                <c:formatCode>m/d/yyyy</c:formatCode>
                <c:ptCount val="169"/>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Atlantique_W!$D$17:$D$185</c:f>
              <c:numCache>
                <c:formatCode>0.00</c:formatCode>
                <c:ptCount val="169"/>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45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45</c:v>
                </c:pt>
                <c:pt idx="148">
                  <c:v>45</c:v>
                </c:pt>
                <c:pt idx="149">
                  <c:v>45</c:v>
                </c:pt>
                <c:pt idx="150">
                  <c:v>45</c:v>
                </c:pt>
                <c:pt idx="151">
                  <c:v>45</c:v>
                </c:pt>
                <c:pt idx="152">
                  <c:v>45</c:v>
                </c:pt>
                <c:pt idx="153">
                  <c:v>45</c:v>
                </c:pt>
                <c:pt idx="154">
                  <c:v>45</c:v>
                </c:pt>
                <c:pt idx="155">
                  <c:v>45</c:v>
                </c:pt>
                <c:pt idx="156">
                  <c:v>45</c:v>
                </c:pt>
                <c:pt idx="157">
                  <c:v>45</c:v>
                </c:pt>
                <c:pt idx="158">
                  <c:v>45</c:v>
                </c:pt>
                <c:pt idx="159">
                  <c:v>45</c:v>
                </c:pt>
                <c:pt idx="160">
                  <c:v>45</c:v>
                </c:pt>
                <c:pt idx="161">
                  <c:v>45</c:v>
                </c:pt>
                <c:pt idx="162">
                  <c:v>45</c:v>
                </c:pt>
                <c:pt idx="163">
                  <c:v>45</c:v>
                </c:pt>
                <c:pt idx="164">
                  <c:v>45</c:v>
                </c:pt>
                <c:pt idx="165">
                  <c:v>45</c:v>
                </c:pt>
                <c:pt idx="166">
                  <c:v>45</c:v>
                </c:pt>
                <c:pt idx="167">
                  <c:v>45</c:v>
                </c:pt>
                <c:pt idx="168">
                  <c:v>15.749999999999998</c:v>
                </c:pt>
              </c:numCache>
            </c:numRef>
          </c:val>
          <c:smooth val="0"/>
          <c:extLst>
            <c:ext xmlns:c16="http://schemas.microsoft.com/office/drawing/2014/chart" uri="{C3380CC4-5D6E-409C-BE32-E72D297353CC}">
              <c16:uniqueId val="{00000001-82F0-4332-980D-E1510B8C3A78}"/>
            </c:ext>
          </c:extLst>
        </c:ser>
        <c:ser>
          <c:idx val="3"/>
          <c:order val="2"/>
          <c:tx>
            <c:v>Minimum Stock Leval</c:v>
          </c:tx>
          <c:spPr>
            <a:ln w="28575" cap="rnd">
              <a:solidFill>
                <a:schemeClr val="accent4"/>
              </a:solidFill>
              <a:round/>
            </a:ln>
            <a:effectLst/>
          </c:spPr>
          <c:marker>
            <c:symbol val="none"/>
          </c:marker>
          <c:cat>
            <c:numRef>
              <c:f>Atlantique_W!$A$17:$A$185</c:f>
              <c:numCache>
                <c:formatCode>m/d/yyyy</c:formatCode>
                <c:ptCount val="169"/>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Atlantique_W!$C$17:$C$185</c:f>
              <c:numCache>
                <c:formatCode>0.00</c:formatCode>
                <c:ptCount val="16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38.25</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2-82F0-4332-980D-E1510B8C3A78}"/>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Nord withdrawal</a:t>
            </a:r>
          </a:p>
        </c:rich>
      </c:tx>
      <c:layout>
        <c:manualLayout>
          <c:xMode val="edge"/>
          <c:yMode val="edge"/>
          <c:x val="0.34278814025740245"/>
          <c:y val="2.390418535665636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0600378565982183E-2"/>
          <c:y val="0.1265077450088227"/>
          <c:w val="0.71313477474996867"/>
          <c:h val="0.7886690828676336"/>
        </c:manualLayout>
      </c:layout>
      <c:lineChart>
        <c:grouping val="standard"/>
        <c:varyColors val="0"/>
        <c:ser>
          <c:idx val="2"/>
          <c:order val="0"/>
          <c:tx>
            <c:v>With Storengy Maintenance</c:v>
          </c:tx>
          <c:spPr>
            <a:ln w="28575" cap="rnd">
              <a:solidFill>
                <a:schemeClr val="accent3"/>
              </a:solidFill>
              <a:prstDash val="dash"/>
              <a:round/>
            </a:ln>
            <a:effectLst/>
          </c:spPr>
          <c:marker>
            <c:symbol val="none"/>
          </c:marker>
          <c:cat>
            <c:numRef>
              <c:f>'Nord-Est_W'!$A$17:$A$185</c:f>
              <c:numCache>
                <c:formatCode>m/d/yyyy</c:formatCode>
                <c:ptCount val="169"/>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'Nord-Est_W'!$F$17:$F$184</c:f>
              <c:numCache>
                <c:formatCode>_-* #\ ##0.00\ _€_-;\-* #\ ##0.00\ _€_-;_-* "-"??\ _€_-;_-@_-</c:formatCode>
                <c:ptCount val="168"/>
                <c:pt idx="0">
                  <c:v>14.861726608695653</c:v>
                </c:pt>
                <c:pt idx="1">
                  <c:v>14.723603755031229</c:v>
                </c:pt>
                <c:pt idx="2">
                  <c:v>14.585631275117056</c:v>
                </c:pt>
                <c:pt idx="3">
                  <c:v>14.447809005241885</c:v>
                </c:pt>
                <c:pt idx="4">
                  <c:v>14.3101367818727</c:v>
                </c:pt>
                <c:pt idx="5">
                  <c:v>14.172614441654522</c:v>
                </c:pt>
                <c:pt idx="6">
                  <c:v>14.035241821410217</c:v>
                </c:pt>
                <c:pt idx="7">
                  <c:v>13.898018758140299</c:v>
                </c:pt>
                <c:pt idx="8">
                  <c:v>13.760945089022741</c:v>
                </c:pt>
                <c:pt idx="9">
                  <c:v>13.624020651412778</c:v>
                </c:pt>
                <c:pt idx="10">
                  <c:v>13.487245282842718</c:v>
                </c:pt>
                <c:pt idx="11">
                  <c:v>13.350618821021744</c:v>
                </c:pt>
                <c:pt idx="12">
                  <c:v>13.213978473195656</c:v>
                </c:pt>
                <c:pt idx="13">
                  <c:v>13.077649515762229</c:v>
                </c:pt>
                <c:pt idx="14">
                  <c:v>12.941468979072024</c:v>
                </c:pt>
                <c:pt idx="15">
                  <c:v>12.805436701540025</c:v>
                </c:pt>
                <c:pt idx="16">
                  <c:v>12.75</c:v>
                </c:pt>
                <c:pt idx="17">
                  <c:v>12.614176173913043</c:v>
                </c:pt>
                <c:pt idx="18">
                  <c:v>12.478500218635009</c:v>
                </c:pt>
                <c:pt idx="19">
                  <c:v>12.342971973179591</c:v>
                </c:pt>
                <c:pt idx="20">
                  <c:v>12.207591276735746</c:v>
                </c:pt>
                <c:pt idx="21">
                  <c:v>12.072357968667509</c:v>
                </c:pt>
                <c:pt idx="22">
                  <c:v>11.937271888513795</c:v>
                </c:pt>
                <c:pt idx="23">
                  <c:v>11.802332875988213</c:v>
                </c:pt>
                <c:pt idx="24">
                  <c:v>11.667540770978876</c:v>
                </c:pt>
                <c:pt idx="25">
                  <c:v>11.532895413548211</c:v>
                </c:pt>
                <c:pt idx="26">
                  <c:v>11.398396643932765</c:v>
                </c:pt>
                <c:pt idx="27">
                  <c:v>11.264044302543022</c:v>
                </c:pt>
                <c:pt idx="28">
                  <c:v>11.129838229963211</c:v>
                </c:pt>
                <c:pt idx="29">
                  <c:v>10.995778266951111</c:v>
                </c:pt>
                <c:pt idx="30">
                  <c:v>10.861864254437874</c:v>
                </c:pt>
                <c:pt idx="31">
                  <c:v>10.728096033527825</c:v>
                </c:pt>
                <c:pt idx="32">
                  <c:v>10.594473445498279</c:v>
                </c:pt>
                <c:pt idx="33">
                  <c:v>10.460996331799354</c:v>
                </c:pt>
                <c:pt idx="34">
                  <c:v>10.327664534053778</c:v>
                </c:pt>
                <c:pt idx="35">
                  <c:v>10.194477894056703</c:v>
                </c:pt>
                <c:pt idx="36">
                  <c:v>10.061436253775522</c:v>
                </c:pt>
                <c:pt idx="37">
                  <c:v>9.9285394553496715</c:v>
                </c:pt>
                <c:pt idx="38">
                  <c:v>9.7957873410904561</c:v>
                </c:pt>
                <c:pt idx="39">
                  <c:v>9.6631797534808506</c:v>
                </c:pt>
                <c:pt idx="40">
                  <c:v>9.5307165351753209</c:v>
                </c:pt>
                <c:pt idx="41">
                  <c:v>9.3983975289996344</c:v>
                </c:pt>
                <c:pt idx="42">
                  <c:v>9.2662225779506713</c:v>
                </c:pt>
                <c:pt idx="43">
                  <c:v>9.1341915251962416</c:v>
                </c:pt>
                <c:pt idx="44">
                  <c:v>9.002304214074897</c:v>
                </c:pt>
                <c:pt idx="45">
                  <c:v>8.870560488095748</c:v>
                </c:pt>
                <c:pt idx="46">
                  <c:v>8.7401275777571126</c:v>
                </c:pt>
                <c:pt idx="47">
                  <c:v>8.611013015224227</c:v>
                </c:pt>
                <c:pt idx="48">
                  <c:v>8.4832034753253041</c:v>
                </c:pt>
                <c:pt idx="49">
                  <c:v>8.3566857675724417</c:v>
                </c:pt>
                <c:pt idx="50">
                  <c:v>8.2314468348003071</c:v>
                </c:pt>
                <c:pt idx="51">
                  <c:v>8.1074737518185813</c:v>
                </c:pt>
                <c:pt idx="52">
                  <c:v>7.9847537240780264</c:v>
                </c:pt>
                <c:pt idx="53">
                  <c:v>7.8634280819577862</c:v>
                </c:pt>
                <c:pt idx="54">
                  <c:v>7.7434908551710464</c:v>
                </c:pt>
                <c:pt idx="55">
                  <c:v>7.6249261550968646</c:v>
                </c:pt>
                <c:pt idx="56">
                  <c:v>7.5077182749390499</c:v>
                </c:pt>
                <c:pt idx="57">
                  <c:v>7.3918516876454179</c:v>
                </c:pt>
                <c:pt idx="58">
                  <c:v>7.2773110438508475</c:v>
                </c:pt>
                <c:pt idx="59">
                  <c:v>7.1640811698438851</c:v>
                </c:pt>
                <c:pt idx="60">
                  <c:v>7.0521470655566141</c:v>
                </c:pt>
                <c:pt idx="61">
                  <c:v>6.9414939025775304</c:v>
                </c:pt>
                <c:pt idx="62">
                  <c:v>6.8321070221871523</c:v>
                </c:pt>
                <c:pt idx="63">
                  <c:v>6.7239719334161192</c:v>
                </c:pt>
                <c:pt idx="64">
                  <c:v>6.6170743111255055</c:v>
                </c:pt>
                <c:pt idx="65">
                  <c:v>6.5113999941091052</c:v>
                </c:pt>
                <c:pt idx="66">
                  <c:v>6.4069349832174343</c:v>
                </c:pt>
                <c:pt idx="67">
                  <c:v>6.3036654395032006</c:v>
                </c:pt>
                <c:pt idx="68">
                  <c:v>6.2015776823879971</c:v>
                </c:pt>
                <c:pt idx="69">
                  <c:v>6.1006581878499739</c:v>
                </c:pt>
                <c:pt idx="70">
                  <c:v>6.0008935866322499</c:v>
                </c:pt>
                <c:pt idx="71">
                  <c:v>5.9022706624718282</c:v>
                </c:pt>
                <c:pt idx="72">
                  <c:v>5.8047763503487806</c:v>
                </c:pt>
                <c:pt idx="73">
                  <c:v>5.7083977347554615</c:v>
                </c:pt>
                <c:pt idx="74">
                  <c:v>5.613122047985537</c:v>
                </c:pt>
                <c:pt idx="75">
                  <c:v>5.5189366684425885</c:v>
                </c:pt>
                <c:pt idx="76">
                  <c:v>5.4258291189680712</c:v>
                </c:pt>
                <c:pt idx="77">
                  <c:v>5.3337870651884129</c:v>
                </c:pt>
                <c:pt idx="78">
                  <c:v>5.2427983138810204</c:v>
                </c:pt>
                <c:pt idx="79">
                  <c:v>5.1528465720169683</c:v>
                </c:pt>
                <c:pt idx="80">
                  <c:v>5.0638712607432552</c:v>
                </c:pt>
                <c:pt idx="81">
                  <c:v>4.9758617808577092</c:v>
                </c:pt>
                <c:pt idx="82">
                  <c:v>4.8888076482130201</c:v>
                </c:pt>
                <c:pt idx="83">
                  <c:v>4.8026984924678127</c:v>
                </c:pt>
                <c:pt idx="84">
                  <c:v>4.7175240558512792</c:v>
                </c:pt>
                <c:pt idx="85">
                  <c:v>4.6332741919412195</c:v>
                </c:pt>
                <c:pt idx="86">
                  <c:v>4.5499388644553456</c:v>
                </c:pt>
                <c:pt idx="87">
                  <c:v>4.4675081460557093</c:v>
                </c:pt>
                <c:pt idx="88">
                  <c:v>4.3859722171661053</c:v>
                </c:pt>
                <c:pt idx="89">
                  <c:v>4.3053213648023103</c:v>
                </c:pt>
                <c:pt idx="90">
                  <c:v>4.2255459814150242</c:v>
                </c:pt>
                <c:pt idx="91">
                  <c:v>4.1466365637453677</c:v>
                </c:pt>
                <c:pt idx="92">
                  <c:v>4.0685837116928054</c:v>
                </c:pt>
                <c:pt idx="93">
                  <c:v>3.9913781271953566</c:v>
                </c:pt>
                <c:pt idx="94">
                  <c:v>3.9150106131219604</c:v>
                </c:pt>
                <c:pt idx="95">
                  <c:v>3.8394720721768683</c:v>
                </c:pt>
                <c:pt idx="96">
                  <c:v>3.7647535058159241</c:v>
                </c:pt>
                <c:pt idx="97">
                  <c:v>3.6908460131746121</c:v>
                </c:pt>
                <c:pt idx="98">
                  <c:v>3.6177407900077401</c:v>
                </c:pt>
                <c:pt idx="99">
                  <c:v>3.5454291276406309</c:v>
                </c:pt>
                <c:pt idx="100">
                  <c:v>3.4739024119317001</c:v>
                </c:pt>
                <c:pt idx="101">
                  <c:v>3.4031521222462944</c:v>
                </c:pt>
                <c:pt idx="102">
                  <c:v>3.3331698304416699</c:v>
                </c:pt>
                <c:pt idx="103">
                  <c:v>3.2639471998629874</c:v>
                </c:pt>
                <c:pt idx="104">
                  <c:v>3.1954759843502067</c:v>
                </c:pt>
                <c:pt idx="105">
                  <c:v>3.1277480272557612</c:v>
                </c:pt>
                <c:pt idx="106">
                  <c:v>3.0607552604728956</c:v>
                </c:pt>
                <c:pt idx="107">
                  <c:v>2.9944897034745508</c:v>
                </c:pt>
                <c:pt idx="108">
                  <c:v>2.9289037054295046</c:v>
                </c:pt>
                <c:pt idx="109">
                  <c:v>2.8635564419381772</c:v>
                </c:pt>
                <c:pt idx="110">
                  <c:v>2.7984470440012568</c:v>
                </c:pt>
                <c:pt idx="111">
                  <c:v>2.73357464578261</c:v>
                </c:pt>
                <c:pt idx="112">
                  <c:v>2.6689383845977668</c:v>
                </c:pt>
                <c:pt idx="113">
                  <c:v>2.6045374009024482</c:v>
                </c:pt>
                <c:pt idx="114">
                  <c:v>2.5403708382811367</c:v>
                </c:pt>
                <c:pt idx="115">
                  <c:v>2.4764378434356868</c:v>
                </c:pt>
                <c:pt idx="116">
                  <c:v>2.4127375661739787</c:v>
                </c:pt>
                <c:pt idx="117">
                  <c:v>2.3492691593986113</c:v>
                </c:pt>
                <c:pt idx="118">
                  <c:v>2.2860317790956373</c:v>
                </c:pt>
                <c:pt idx="119">
                  <c:v>2.22302458432334</c:v>
                </c:pt>
                <c:pt idx="120">
                  <c:v>2.1602467372010503</c:v>
                </c:pt>
                <c:pt idx="121">
                  <c:v>2.097697402898004</c:v>
                </c:pt>
                <c:pt idx="122">
                  <c:v>2.03537574962224</c:v>
                </c:pt>
                <c:pt idx="123">
                  <c:v>1.9732809486095397</c:v>
                </c:pt>
                <c:pt idx="124">
                  <c:v>1.911412174112405</c:v>
                </c:pt>
                <c:pt idx="125">
                  <c:v>1.8497686033890781</c:v>
                </c:pt>
                <c:pt idx="126">
                  <c:v>1.7883494166926004</c:v>
                </c:pt>
                <c:pt idx="127">
                  <c:v>1.7271537972599109</c:v>
                </c:pt>
                <c:pt idx="128">
                  <c:v>1.6661809313009852</c:v>
                </c:pt>
                <c:pt idx="129">
                  <c:v>1.6054300079880135</c:v>
                </c:pt>
                <c:pt idx="130">
                  <c:v>1.5448914264604972</c:v>
                </c:pt>
                <c:pt idx="131">
                  <c:v>1.48456126342865</c:v>
                </c:pt>
                <c:pt idx="132">
                  <c:v>1.4244388013621263</c:v>
                </c:pt>
                <c:pt idx="133">
                  <c:v>1.3645233252008493</c:v>
                </c:pt>
                <c:pt idx="134">
                  <c:v>1.3048141223465075</c:v>
                </c:pt>
                <c:pt idx="135">
                  <c:v>1.2453104826540784</c:v>
                </c:pt>
                <c:pt idx="136">
                  <c:v>1.1860116984233833</c:v>
                </c:pt>
                <c:pt idx="137">
                  <c:v>1.1269170643906699</c:v>
                </c:pt>
                <c:pt idx="138">
                  <c:v>1.0680258777202245</c:v>
                </c:pt>
                <c:pt idx="139">
                  <c:v>1.0093374379960129</c:v>
                </c:pt>
                <c:pt idx="140">
                  <c:v>0.95085104721335001</c:v>
                </c:pt>
                <c:pt idx="141">
                  <c:v>0.89256600977059819</c:v>
                </c:pt>
                <c:pt idx="142">
                  <c:v>0.83448163246089413</c:v>
                </c:pt>
                <c:pt idx="143">
                  <c:v>0.77659722446390467</c:v>
                </c:pt>
                <c:pt idx="144">
                  <c:v>0.71891209733761008</c:v>
                </c:pt>
                <c:pt idx="145">
                  <c:v>0.6614255650101164</c:v>
                </c:pt>
                <c:pt idx="146">
                  <c:v>0.60413694377149563</c:v>
                </c:pt>
                <c:pt idx="147">
                  <c:v>0.54704555226565432</c:v>
                </c:pt>
                <c:pt idx="148">
                  <c:v>0.49015071148222961</c:v>
                </c:pt>
                <c:pt idx="149">
                  <c:v>0.43345174474851367</c:v>
                </c:pt>
                <c:pt idx="150">
                  <c:v>0.37694797772140581</c:v>
                </c:pt>
                <c:pt idx="151">
                  <c:v>0.32063873837939216</c:v>
                </c:pt>
                <c:pt idx="152">
                  <c:v>0.26452335701455304</c:v>
                </c:pt>
                <c:pt idx="153">
                  <c:v>0.20860116622459793</c:v>
                </c:pt>
                <c:pt idx="154">
                  <c:v>0.15287150090492777</c:v>
                </c:pt>
                <c:pt idx="155">
                  <c:v>9.7333698240724589E-2</c:v>
                </c:pt>
                <c:pt idx="156">
                  <c:v>4.1987097699068429E-2</c:v>
                </c:pt>
                <c:pt idx="157" formatCode="_-* #\ ##0.0000\ _€_-;\-* #\ ##0.0000\ _€_-;_-* &quot;-&quot;??\ _€_-;_-@_-">
                  <c:v>0</c:v>
                </c:pt>
                <c:pt idx="158" formatCode="_-* #\ ##0.0000\ _€_-;\-* #\ ##0.0000\ _€_-;_-* &quot;-&quot;??\ _€_-;_-@_-">
                  <c:v>0</c:v>
                </c:pt>
                <c:pt idx="159" formatCode="_-* #\ ##0.0000\ _€_-;\-* #\ ##0.0000\ _€_-;_-* &quot;-&quot;??\ _€_-;_-@_-">
                  <c:v>0</c:v>
                </c:pt>
                <c:pt idx="160" formatCode="_-* #\ ##0.0000\ _€_-;\-* #\ ##0.0000\ _€_-;_-* &quot;-&quot;??\ _€_-;_-@_-">
                  <c:v>0</c:v>
                </c:pt>
                <c:pt idx="161" formatCode="_-* #\ ##0.0000\ _€_-;\-* #\ ##0.0000\ _€_-;_-* &quot;-&quot;??\ _€_-;_-@_-">
                  <c:v>0</c:v>
                </c:pt>
                <c:pt idx="162" formatCode="_-* #\ ##0.0000\ _€_-;\-* #\ ##0.0000\ _€_-;_-* &quot;-&quot;??\ _€_-;_-@_-">
                  <c:v>0</c:v>
                </c:pt>
                <c:pt idx="163">
                  <c:v>0</c:v>
                </c:pt>
                <c:pt idx="164">
                  <c:v>0</c:v>
                </c:pt>
                <c:pt idx="165">
                  <c:v>0</c:v>
                </c:pt>
                <c:pt idx="166">
                  <c:v>0</c:v>
                </c:pt>
                <c:pt idx="167">
                  <c:v>0</c:v>
                </c:pt>
              </c:numCache>
            </c:numRef>
          </c:val>
          <c:smooth val="0"/>
          <c:extLst>
            <c:ext xmlns:c16="http://schemas.microsoft.com/office/drawing/2014/chart" uri="{C3380CC4-5D6E-409C-BE32-E72D297353CC}">
              <c16:uniqueId val="{00000000-F26A-4987-A9EF-0FCACB26443F}"/>
            </c:ext>
          </c:extLst>
        </c:ser>
        <c:ser>
          <c:idx val="0"/>
          <c:order val="1"/>
          <c:tx>
            <c:v>Maximum Stock Level</c:v>
          </c:tx>
          <c:spPr>
            <a:ln w="28575" cap="rnd">
              <a:solidFill>
                <a:srgbClr val="FFC000"/>
              </a:solidFill>
              <a:round/>
            </a:ln>
            <a:effectLst/>
          </c:spPr>
          <c:marker>
            <c:symbol val="none"/>
          </c:marker>
          <c:cat>
            <c:numRef>
              <c:f>'Nord-Est_W'!$A$17:$A$185</c:f>
              <c:numCache>
                <c:formatCode>m/d/yyyy</c:formatCode>
                <c:ptCount val="169"/>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'Nord-Est_W'!$D$17:$D$185</c:f>
              <c:numCache>
                <c:formatCode>0.00</c:formatCode>
                <c:ptCount val="169"/>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pt idx="25">
                  <c:v>15</c:v>
                </c:pt>
                <c:pt idx="26">
                  <c:v>15</c:v>
                </c:pt>
                <c:pt idx="27">
                  <c:v>15</c:v>
                </c:pt>
                <c:pt idx="28">
                  <c:v>15</c:v>
                </c:pt>
                <c:pt idx="29">
                  <c:v>15</c:v>
                </c:pt>
                <c:pt idx="30">
                  <c:v>15</c:v>
                </c:pt>
                <c:pt idx="31">
                  <c:v>15</c:v>
                </c:pt>
                <c:pt idx="32">
                  <c:v>15</c:v>
                </c:pt>
                <c:pt idx="33">
                  <c:v>15</c:v>
                </c:pt>
                <c:pt idx="34">
                  <c:v>15</c:v>
                </c:pt>
                <c:pt idx="35">
                  <c:v>15</c:v>
                </c:pt>
                <c:pt idx="36">
                  <c:v>15</c:v>
                </c:pt>
                <c:pt idx="37">
                  <c:v>15</c:v>
                </c:pt>
                <c:pt idx="38">
                  <c:v>15</c:v>
                </c:pt>
                <c:pt idx="39">
                  <c:v>15</c:v>
                </c:pt>
                <c:pt idx="40">
                  <c:v>15</c:v>
                </c:pt>
                <c:pt idx="41">
                  <c:v>15</c:v>
                </c:pt>
                <c:pt idx="42">
                  <c:v>15</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15</c:v>
                </c:pt>
                <c:pt idx="58">
                  <c:v>15</c:v>
                </c:pt>
                <c:pt idx="59">
                  <c:v>15</c:v>
                </c:pt>
                <c:pt idx="60">
                  <c:v>15</c:v>
                </c:pt>
                <c:pt idx="61">
                  <c:v>15</c:v>
                </c:pt>
                <c:pt idx="62">
                  <c:v>15</c:v>
                </c:pt>
                <c:pt idx="63">
                  <c:v>15</c:v>
                </c:pt>
                <c:pt idx="64">
                  <c:v>15</c:v>
                </c:pt>
                <c:pt idx="65">
                  <c:v>15</c:v>
                </c:pt>
                <c:pt idx="66">
                  <c:v>15</c:v>
                </c:pt>
                <c:pt idx="67">
                  <c:v>15</c:v>
                </c:pt>
                <c:pt idx="68">
                  <c:v>15</c:v>
                </c:pt>
                <c:pt idx="69">
                  <c:v>15</c:v>
                </c:pt>
                <c:pt idx="70">
                  <c:v>15</c:v>
                </c:pt>
                <c:pt idx="71">
                  <c:v>15</c:v>
                </c:pt>
                <c:pt idx="72">
                  <c:v>15</c:v>
                </c:pt>
                <c:pt idx="73">
                  <c:v>15</c:v>
                </c:pt>
                <c:pt idx="74">
                  <c:v>15</c:v>
                </c:pt>
                <c:pt idx="75">
                  <c:v>15</c:v>
                </c:pt>
                <c:pt idx="76">
                  <c:v>15</c:v>
                </c:pt>
                <c:pt idx="77">
                  <c:v>15</c:v>
                </c:pt>
                <c:pt idx="78">
                  <c:v>15</c:v>
                </c:pt>
                <c:pt idx="79">
                  <c:v>15</c:v>
                </c:pt>
                <c:pt idx="80">
                  <c:v>15</c:v>
                </c:pt>
                <c:pt idx="81">
                  <c:v>15</c:v>
                </c:pt>
                <c:pt idx="82">
                  <c:v>15</c:v>
                </c:pt>
                <c:pt idx="83">
                  <c:v>15</c:v>
                </c:pt>
                <c:pt idx="84">
                  <c:v>15</c:v>
                </c:pt>
                <c:pt idx="85">
                  <c:v>15</c:v>
                </c:pt>
                <c:pt idx="86">
                  <c:v>15</c:v>
                </c:pt>
                <c:pt idx="87">
                  <c:v>15</c:v>
                </c:pt>
                <c:pt idx="88">
                  <c:v>15</c:v>
                </c:pt>
                <c:pt idx="89">
                  <c:v>15</c:v>
                </c:pt>
                <c:pt idx="90">
                  <c:v>15</c:v>
                </c:pt>
                <c:pt idx="91">
                  <c:v>15</c:v>
                </c:pt>
                <c:pt idx="92">
                  <c:v>15</c:v>
                </c:pt>
                <c:pt idx="93">
                  <c:v>15</c:v>
                </c:pt>
                <c:pt idx="94">
                  <c:v>15</c:v>
                </c:pt>
                <c:pt idx="95">
                  <c:v>15</c:v>
                </c:pt>
                <c:pt idx="96">
                  <c:v>15</c:v>
                </c:pt>
                <c:pt idx="97">
                  <c:v>15</c:v>
                </c:pt>
                <c:pt idx="98">
                  <c:v>15</c:v>
                </c:pt>
                <c:pt idx="99">
                  <c:v>15</c:v>
                </c:pt>
                <c:pt idx="100">
                  <c:v>15</c:v>
                </c:pt>
                <c:pt idx="101">
                  <c:v>15</c:v>
                </c:pt>
                <c:pt idx="102">
                  <c:v>15</c:v>
                </c:pt>
                <c:pt idx="103">
                  <c:v>15</c:v>
                </c:pt>
                <c:pt idx="104">
                  <c:v>15</c:v>
                </c:pt>
                <c:pt idx="105">
                  <c:v>15</c:v>
                </c:pt>
                <c:pt idx="106">
                  <c:v>15</c:v>
                </c:pt>
                <c:pt idx="107">
                  <c:v>15</c:v>
                </c:pt>
                <c:pt idx="108">
                  <c:v>15</c:v>
                </c:pt>
                <c:pt idx="109">
                  <c:v>15</c:v>
                </c:pt>
                <c:pt idx="110">
                  <c:v>15</c:v>
                </c:pt>
                <c:pt idx="111">
                  <c:v>15</c:v>
                </c:pt>
                <c:pt idx="112">
                  <c:v>15</c:v>
                </c:pt>
                <c:pt idx="113">
                  <c:v>15</c:v>
                </c:pt>
                <c:pt idx="114">
                  <c:v>15</c:v>
                </c:pt>
                <c:pt idx="115">
                  <c:v>15</c:v>
                </c:pt>
                <c:pt idx="116">
                  <c:v>15</c:v>
                </c:pt>
                <c:pt idx="117">
                  <c:v>15</c:v>
                </c:pt>
                <c:pt idx="118">
                  <c:v>15</c:v>
                </c:pt>
                <c:pt idx="119">
                  <c:v>15</c:v>
                </c:pt>
                <c:pt idx="120">
                  <c:v>15</c:v>
                </c:pt>
                <c:pt idx="121">
                  <c:v>15</c:v>
                </c:pt>
                <c:pt idx="122">
                  <c:v>15</c:v>
                </c:pt>
                <c:pt idx="123">
                  <c:v>15</c:v>
                </c:pt>
                <c:pt idx="124">
                  <c:v>15</c:v>
                </c:pt>
                <c:pt idx="125">
                  <c:v>15</c:v>
                </c:pt>
                <c:pt idx="126">
                  <c:v>15</c:v>
                </c:pt>
                <c:pt idx="127">
                  <c:v>15</c:v>
                </c:pt>
                <c:pt idx="128">
                  <c:v>15</c:v>
                </c:pt>
                <c:pt idx="129">
                  <c:v>15</c:v>
                </c:pt>
                <c:pt idx="130">
                  <c:v>15</c:v>
                </c:pt>
                <c:pt idx="131">
                  <c:v>15</c:v>
                </c:pt>
                <c:pt idx="132">
                  <c:v>15</c:v>
                </c:pt>
                <c:pt idx="133">
                  <c:v>15</c:v>
                </c:pt>
                <c:pt idx="134">
                  <c:v>15</c:v>
                </c:pt>
                <c:pt idx="135">
                  <c:v>15</c:v>
                </c:pt>
                <c:pt idx="136">
                  <c:v>15</c:v>
                </c:pt>
                <c:pt idx="137">
                  <c:v>15</c:v>
                </c:pt>
                <c:pt idx="138">
                  <c:v>15</c:v>
                </c:pt>
                <c:pt idx="139">
                  <c:v>15</c:v>
                </c:pt>
                <c:pt idx="140">
                  <c:v>15</c:v>
                </c:pt>
                <c:pt idx="141">
                  <c:v>15</c:v>
                </c:pt>
                <c:pt idx="142">
                  <c:v>15</c:v>
                </c:pt>
                <c:pt idx="143">
                  <c:v>15</c:v>
                </c:pt>
                <c:pt idx="144">
                  <c:v>15</c:v>
                </c:pt>
                <c:pt idx="145">
                  <c:v>15</c:v>
                </c:pt>
                <c:pt idx="146">
                  <c:v>15</c:v>
                </c:pt>
                <c:pt idx="147">
                  <c:v>15</c:v>
                </c:pt>
                <c:pt idx="148">
                  <c:v>15</c:v>
                </c:pt>
                <c:pt idx="149">
                  <c:v>15</c:v>
                </c:pt>
                <c:pt idx="150">
                  <c:v>15</c:v>
                </c:pt>
                <c:pt idx="151">
                  <c:v>15</c:v>
                </c:pt>
                <c:pt idx="152">
                  <c:v>15</c:v>
                </c:pt>
                <c:pt idx="153">
                  <c:v>15</c:v>
                </c:pt>
                <c:pt idx="154">
                  <c:v>15</c:v>
                </c:pt>
                <c:pt idx="155">
                  <c:v>15</c:v>
                </c:pt>
                <c:pt idx="156">
                  <c:v>15</c:v>
                </c:pt>
                <c:pt idx="157">
                  <c:v>15</c:v>
                </c:pt>
                <c:pt idx="158">
                  <c:v>15</c:v>
                </c:pt>
                <c:pt idx="159">
                  <c:v>15</c:v>
                </c:pt>
                <c:pt idx="160">
                  <c:v>15</c:v>
                </c:pt>
                <c:pt idx="161">
                  <c:v>15</c:v>
                </c:pt>
                <c:pt idx="162">
                  <c:v>15</c:v>
                </c:pt>
                <c:pt idx="163">
                  <c:v>15</c:v>
                </c:pt>
                <c:pt idx="164">
                  <c:v>15</c:v>
                </c:pt>
                <c:pt idx="165">
                  <c:v>15</c:v>
                </c:pt>
                <c:pt idx="166">
                  <c:v>15</c:v>
                </c:pt>
                <c:pt idx="167">
                  <c:v>15</c:v>
                </c:pt>
                <c:pt idx="168">
                  <c:v>5.2499999999999991</c:v>
                </c:pt>
              </c:numCache>
            </c:numRef>
          </c:val>
          <c:smooth val="0"/>
          <c:extLst>
            <c:ext xmlns:c16="http://schemas.microsoft.com/office/drawing/2014/chart" uri="{C3380CC4-5D6E-409C-BE32-E72D297353CC}">
              <c16:uniqueId val="{00000001-F26A-4987-A9EF-0FCACB26443F}"/>
            </c:ext>
          </c:extLst>
        </c:ser>
        <c:ser>
          <c:idx val="3"/>
          <c:order val="2"/>
          <c:tx>
            <c:v>Minimum Stock Leval</c:v>
          </c:tx>
          <c:spPr>
            <a:ln w="28575" cap="rnd">
              <a:solidFill>
                <a:schemeClr val="accent4"/>
              </a:solidFill>
              <a:round/>
            </a:ln>
            <a:effectLst/>
          </c:spPr>
          <c:marker>
            <c:symbol val="none"/>
          </c:marker>
          <c:cat>
            <c:numRef>
              <c:f>'Nord-Est_W'!$A$17:$A$185</c:f>
              <c:numCache>
                <c:formatCode>m/d/yyyy</c:formatCode>
                <c:ptCount val="169"/>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'Nord-Est_W'!$C$17:$C$185</c:f>
              <c:numCache>
                <c:formatCode>0.00</c:formatCode>
                <c:ptCount val="16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12.75</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2-F26A-4987-A9EF-0FCACB26443F}"/>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Sediane Nord withdrawal</a:t>
            </a:r>
          </a:p>
        </c:rich>
      </c:tx>
      <c:layout>
        <c:manualLayout>
          <c:xMode val="edge"/>
          <c:yMode val="edge"/>
          <c:x val="0.34278814025740245"/>
          <c:y val="2.390418535665636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3796833571536352E-2"/>
          <c:y val="0.14115140866893144"/>
          <c:w val="0.71313477474996867"/>
          <c:h val="0.7886690828676336"/>
        </c:manualLayout>
      </c:layout>
      <c:lineChart>
        <c:grouping val="standard"/>
        <c:varyColors val="0"/>
        <c:ser>
          <c:idx val="2"/>
          <c:order val="0"/>
          <c:tx>
            <c:v>With Storengy Maintenance</c:v>
          </c:tx>
          <c:spPr>
            <a:ln w="28575" cap="rnd">
              <a:solidFill>
                <a:schemeClr val="accent3"/>
              </a:solidFill>
              <a:prstDash val="dash"/>
              <a:round/>
            </a:ln>
            <a:effectLst/>
          </c:spPr>
          <c:marker>
            <c:symbol val="none"/>
          </c:marker>
          <c:cat>
            <c:numRef>
              <c:f>'Nord-Ouest_W'!$A$17:$A$169</c:f>
              <c:numCache>
                <c:formatCode>m/d/yyyy</c:formatCode>
                <c:ptCount val="153"/>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'Nord-Ouest_W'!$F$17:$F$169</c:f>
              <c:numCache>
                <c:formatCode>_-* #\ ##0.00\ _€_-;\-* #\ ##0.00\ _€_-;_-* "-"??\ _€_-;_-@_-</c:formatCode>
                <c:ptCount val="153"/>
                <c:pt idx="0">
                  <c:v>24.5</c:v>
                </c:pt>
                <c:pt idx="1">
                  <c:v>24.097720597414881</c:v>
                </c:pt>
                <c:pt idx="2">
                  <c:v>23.695463859215135</c:v>
                </c:pt>
                <c:pt idx="3">
                  <c:v>23.293229784123852</c:v>
                </c:pt>
                <c:pt idx="4">
                  <c:v>22.891018370864195</c:v>
                </c:pt>
                <c:pt idx="5">
                  <c:v>22.488829618159397</c:v>
                </c:pt>
                <c:pt idx="6">
                  <c:v>22.086663524732764</c:v>
                </c:pt>
                <c:pt idx="7">
                  <c:v>21.684520089307675</c:v>
                </c:pt>
                <c:pt idx="8">
                  <c:v>21.282399310607584</c:v>
                </c:pt>
                <c:pt idx="9">
                  <c:v>20.880301187356011</c:v>
                </c:pt>
                <c:pt idx="10">
                  <c:v>20.478225718276548</c:v>
                </c:pt>
                <c:pt idx="11">
                  <c:v>20.076172902092861</c:v>
                </c:pt>
                <c:pt idx="12">
                  <c:v>19.67414273752869</c:v>
                </c:pt>
                <c:pt idx="13">
                  <c:v>19.272135223307846</c:v>
                </c:pt>
                <c:pt idx="14">
                  <c:v>18.870150358154206</c:v>
                </c:pt>
                <c:pt idx="15">
                  <c:v>18.46819398890117</c:v>
                </c:pt>
                <c:pt idx="16">
                  <c:v>18.066270066494038</c:v>
                </c:pt>
                <c:pt idx="17">
                  <c:v>17.664378588313625</c:v>
                </c:pt>
                <c:pt idx="18">
                  <c:v>17.262519551740958</c:v>
                </c:pt>
                <c:pt idx="19">
                  <c:v>16.860692954157276</c:v>
                </c:pt>
                <c:pt idx="20">
                  <c:v>16.458898792944026</c:v>
                </c:pt>
                <c:pt idx="21">
                  <c:v>16.057137065482873</c:v>
                </c:pt>
                <c:pt idx="22">
                  <c:v>15.655407769155691</c:v>
                </c:pt>
                <c:pt idx="23">
                  <c:v>15.256143596669006</c:v>
                </c:pt>
                <c:pt idx="24">
                  <c:v>14.860514458145481</c:v>
                </c:pt>
                <c:pt idx="25">
                  <c:v>14.468487259025615</c:v>
                </c:pt>
                <c:pt idx="26">
                  <c:v>14.080029206053796</c:v>
                </c:pt>
                <c:pt idx="27">
                  <c:v>13.695107804535127</c:v>
                </c:pt>
                <c:pt idx="28">
                  <c:v>13.313690855617235</c:v>
                </c:pt>
                <c:pt idx="29">
                  <c:v>12.935746453596819</c:v>
                </c:pt>
                <c:pt idx="30">
                  <c:v>12.561242983250722</c:v>
                </c:pt>
                <c:pt idx="31">
                  <c:v>12.190149117191309</c:v>
                </c:pt>
                <c:pt idx="32">
                  <c:v>11.82243381324591</c:v>
                </c:pt>
                <c:pt idx="33">
                  <c:v>11.458066311860131</c:v>
                </c:pt>
                <c:pt idx="34">
                  <c:v>11.097016133524804</c:v>
                </c:pt>
                <c:pt idx="35">
                  <c:v>10.739253076226358</c:v>
                </c:pt>
                <c:pt idx="36">
                  <c:v>10.384747212920413</c:v>
                </c:pt>
                <c:pt idx="37">
                  <c:v>10.033468889028363</c:v>
                </c:pt>
                <c:pt idx="38">
                  <c:v>9.6853887199567588</c:v>
                </c:pt>
                <c:pt idx="39">
                  <c:v>9.3404775886392759</c:v>
                </c:pt>
                <c:pt idx="40">
                  <c:v>8.9987066431010536</c:v>
                </c:pt>
                <c:pt idx="41">
                  <c:v>8.6600472940452189</c:v>
                </c:pt>
                <c:pt idx="42">
                  <c:v>8.3244712124613773</c:v>
                </c:pt>
                <c:pt idx="43">
                  <c:v>7.9919503272558741</c:v>
                </c:pt>
                <c:pt idx="44">
                  <c:v>7.6624568229036401</c:v>
                </c:pt>
                <c:pt idx="45">
                  <c:v>7.3359631371214054</c:v>
                </c:pt>
                <c:pt idx="46">
                  <c:v>7.0124419585621069</c:v>
                </c:pt>
                <c:pt idx="47">
                  <c:v>6.6918662245302762</c:v>
                </c:pt>
                <c:pt idx="48">
                  <c:v>6.3742091187182357</c:v>
                </c:pt>
                <c:pt idx="49">
                  <c:v>6.0594440689629021</c:v>
                </c:pt>
                <c:pt idx="50">
                  <c:v>5.7475447450230117</c:v>
                </c:pt>
                <c:pt idx="51">
                  <c:v>5.4384850563765843</c:v>
                </c:pt>
                <c:pt idx="52">
                  <c:v>5.1322391500384388</c:v>
                </c:pt>
                <c:pt idx="53">
                  <c:v>4.8287814083975782</c:v>
                </c:pt>
                <c:pt idx="54">
                  <c:v>4.5298151724576554</c:v>
                </c:pt>
                <c:pt idx="55">
                  <c:v>4.2408277853786149</c:v>
                </c:pt>
                <c:pt idx="56">
                  <c:v>3.9614861746839778</c:v>
                </c:pt>
                <c:pt idx="57">
                  <c:v>3.6914683851389549</c:v>
                </c:pt>
                <c:pt idx="58">
                  <c:v>3.4304632076808734</c:v>
                </c:pt>
                <c:pt idx="59">
                  <c:v>3.170007709439135</c:v>
                </c:pt>
                <c:pt idx="60">
                  <c:v>2.9264077658976619</c:v>
                </c:pt>
                <c:pt idx="61">
                  <c:v>2.6909386636583101</c:v>
                </c:pt>
                <c:pt idx="62">
                  <c:v>2.4633290127555512</c:v>
                </c:pt>
                <c:pt idx="63">
                  <c:v>2.243316481636223</c:v>
                </c:pt>
                <c:pt idx="64">
                  <c:v>2.0307113244518264</c:v>
                </c:pt>
                <c:pt idx="65">
                  <c:v>1.8252681277863516</c:v>
                </c:pt>
                <c:pt idx="66">
                  <c:v>1.6267456290140281</c:v>
                </c:pt>
                <c:pt idx="67">
                  <c:v>1.4349106928443929</c:v>
                </c:pt>
                <c:pt idx="68">
                  <c:v>1.2495380375393987</c:v>
                </c:pt>
                <c:pt idx="69">
                  <c:v>1.0704099703533587</c:v>
                </c:pt>
                <c:pt idx="70">
                  <c:v>0.89731613188503712</c:v>
                </c:pt>
                <c:pt idx="71">
                  <c:v>0.73005324904167002</c:v>
                </c:pt>
                <c:pt idx="72">
                  <c:v>0.56842489632480508</c:v>
                </c:pt>
                <c:pt idx="73">
                  <c:v>0.41224126515762738</c:v>
                </c:pt>
                <c:pt idx="74">
                  <c:v>0.26131894098288055</c:v>
                </c:pt>
                <c:pt idx="75">
                  <c:v>0.11548068786961763</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0-306C-4B48-B159-773AA79923E1}"/>
            </c:ext>
          </c:extLst>
        </c:ser>
        <c:ser>
          <c:idx val="0"/>
          <c:order val="1"/>
          <c:tx>
            <c:v>Maximum Stock Level</c:v>
          </c:tx>
          <c:spPr>
            <a:ln w="28575" cap="rnd">
              <a:solidFill>
                <a:srgbClr val="FFC000"/>
              </a:solidFill>
              <a:round/>
            </a:ln>
            <a:effectLst/>
          </c:spPr>
          <c:marker>
            <c:symbol val="none"/>
          </c:marker>
          <c:cat>
            <c:numRef>
              <c:f>'Nord-Ouest_W'!$A$17:$A$169</c:f>
              <c:numCache>
                <c:formatCode>m/d/yyyy</c:formatCode>
                <c:ptCount val="153"/>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'Nord-Ouest_W'!$D$17:$D$169</c:f>
              <c:numCache>
                <c:formatCode>0.00</c:formatCode>
                <c:ptCount val="153"/>
                <c:pt idx="0">
                  <c:v>24.5</c:v>
                </c:pt>
                <c:pt idx="1">
                  <c:v>24.5</c:v>
                </c:pt>
                <c:pt idx="2">
                  <c:v>24.5</c:v>
                </c:pt>
                <c:pt idx="3">
                  <c:v>24.5</c:v>
                </c:pt>
                <c:pt idx="4">
                  <c:v>24.5</c:v>
                </c:pt>
                <c:pt idx="5">
                  <c:v>24.5</c:v>
                </c:pt>
                <c:pt idx="6">
                  <c:v>24.5</c:v>
                </c:pt>
                <c:pt idx="7">
                  <c:v>24.5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24.5</c:v>
                </c:pt>
                <c:pt idx="26">
                  <c:v>24.5</c:v>
                </c:pt>
                <c:pt idx="27">
                  <c:v>24.5</c:v>
                </c:pt>
                <c:pt idx="28">
                  <c:v>24.5</c:v>
                </c:pt>
                <c:pt idx="29">
                  <c:v>24.5</c:v>
                </c:pt>
                <c:pt idx="30">
                  <c:v>24.5</c:v>
                </c:pt>
                <c:pt idx="31">
                  <c:v>24.5</c:v>
                </c:pt>
                <c:pt idx="32">
                  <c:v>24.5</c:v>
                </c:pt>
                <c:pt idx="33">
                  <c:v>24.5</c:v>
                </c:pt>
                <c:pt idx="34">
                  <c:v>24.5</c:v>
                </c:pt>
                <c:pt idx="35">
                  <c:v>24.5</c:v>
                </c:pt>
                <c:pt idx="36">
                  <c:v>24.5</c:v>
                </c:pt>
                <c:pt idx="37">
                  <c:v>24.5</c:v>
                </c:pt>
                <c:pt idx="38">
                  <c:v>24.5</c:v>
                </c:pt>
                <c:pt idx="39">
                  <c:v>24.5</c:v>
                </c:pt>
                <c:pt idx="40">
                  <c:v>24.5</c:v>
                </c:pt>
                <c:pt idx="41">
                  <c:v>24.5</c:v>
                </c:pt>
                <c:pt idx="42">
                  <c:v>24.5</c:v>
                </c:pt>
                <c:pt idx="43">
                  <c:v>24.5</c:v>
                </c:pt>
                <c:pt idx="44">
                  <c:v>24.5</c:v>
                </c:pt>
                <c:pt idx="45">
                  <c:v>24.5</c:v>
                </c:pt>
                <c:pt idx="46">
                  <c:v>24.5</c:v>
                </c:pt>
                <c:pt idx="47">
                  <c:v>24.5</c:v>
                </c:pt>
                <c:pt idx="48">
                  <c:v>24.5</c:v>
                </c:pt>
                <c:pt idx="49">
                  <c:v>24.5</c:v>
                </c:pt>
                <c:pt idx="50">
                  <c:v>24.5</c:v>
                </c:pt>
                <c:pt idx="51">
                  <c:v>24.5</c:v>
                </c:pt>
                <c:pt idx="52">
                  <c:v>24.5</c:v>
                </c:pt>
                <c:pt idx="53">
                  <c:v>24.5</c:v>
                </c:pt>
                <c:pt idx="54">
                  <c:v>24.5</c:v>
                </c:pt>
                <c:pt idx="55">
                  <c:v>24.5</c:v>
                </c:pt>
                <c:pt idx="56">
                  <c:v>24.5</c:v>
                </c:pt>
                <c:pt idx="57">
                  <c:v>24.5</c:v>
                </c:pt>
                <c:pt idx="58">
                  <c:v>24.5</c:v>
                </c:pt>
                <c:pt idx="59">
                  <c:v>24.5</c:v>
                </c:pt>
                <c:pt idx="60">
                  <c:v>24.5</c:v>
                </c:pt>
                <c:pt idx="61">
                  <c:v>24.5</c:v>
                </c:pt>
                <c:pt idx="62">
                  <c:v>24.5</c:v>
                </c:pt>
                <c:pt idx="63">
                  <c:v>24.5</c:v>
                </c:pt>
                <c:pt idx="64">
                  <c:v>24.5</c:v>
                </c:pt>
                <c:pt idx="65">
                  <c:v>24.5</c:v>
                </c:pt>
                <c:pt idx="66">
                  <c:v>24.5</c:v>
                </c:pt>
                <c:pt idx="67">
                  <c:v>24.5</c:v>
                </c:pt>
                <c:pt idx="68">
                  <c:v>24.5</c:v>
                </c:pt>
                <c:pt idx="69">
                  <c:v>24.5</c:v>
                </c:pt>
                <c:pt idx="70">
                  <c:v>24.5</c:v>
                </c:pt>
                <c:pt idx="71">
                  <c:v>24.5</c:v>
                </c:pt>
                <c:pt idx="72">
                  <c:v>24.5</c:v>
                </c:pt>
                <c:pt idx="73">
                  <c:v>24.5</c:v>
                </c:pt>
                <c:pt idx="74">
                  <c:v>24.5</c:v>
                </c:pt>
                <c:pt idx="75">
                  <c:v>24.5</c:v>
                </c:pt>
                <c:pt idx="76">
                  <c:v>24.5</c:v>
                </c:pt>
                <c:pt idx="77">
                  <c:v>24.5</c:v>
                </c:pt>
                <c:pt idx="78">
                  <c:v>24.5</c:v>
                </c:pt>
                <c:pt idx="79">
                  <c:v>24.5</c:v>
                </c:pt>
                <c:pt idx="80">
                  <c:v>24.5</c:v>
                </c:pt>
                <c:pt idx="81">
                  <c:v>24.5</c:v>
                </c:pt>
                <c:pt idx="82">
                  <c:v>24.5</c:v>
                </c:pt>
                <c:pt idx="83">
                  <c:v>24.5</c:v>
                </c:pt>
                <c:pt idx="84">
                  <c:v>24.5</c:v>
                </c:pt>
                <c:pt idx="85">
                  <c:v>24.5</c:v>
                </c:pt>
                <c:pt idx="86">
                  <c:v>24.5</c:v>
                </c:pt>
                <c:pt idx="87">
                  <c:v>24.5</c:v>
                </c:pt>
                <c:pt idx="88">
                  <c:v>24.5</c:v>
                </c:pt>
                <c:pt idx="89">
                  <c:v>24.5</c:v>
                </c:pt>
                <c:pt idx="90">
                  <c:v>24.5</c:v>
                </c:pt>
                <c:pt idx="91">
                  <c:v>24.5</c:v>
                </c:pt>
                <c:pt idx="92">
                  <c:v>24.5</c:v>
                </c:pt>
                <c:pt idx="93">
                  <c:v>24.5</c:v>
                </c:pt>
                <c:pt idx="94">
                  <c:v>24.5</c:v>
                </c:pt>
                <c:pt idx="95">
                  <c:v>24.5</c:v>
                </c:pt>
                <c:pt idx="96">
                  <c:v>24.5</c:v>
                </c:pt>
                <c:pt idx="97">
                  <c:v>24.5</c:v>
                </c:pt>
                <c:pt idx="98">
                  <c:v>24.5</c:v>
                </c:pt>
                <c:pt idx="99">
                  <c:v>24.5</c:v>
                </c:pt>
                <c:pt idx="100">
                  <c:v>24.5</c:v>
                </c:pt>
                <c:pt idx="101">
                  <c:v>24.5</c:v>
                </c:pt>
                <c:pt idx="102">
                  <c:v>24.5</c:v>
                </c:pt>
                <c:pt idx="103">
                  <c:v>24.5</c:v>
                </c:pt>
                <c:pt idx="104">
                  <c:v>24.5</c:v>
                </c:pt>
                <c:pt idx="105">
                  <c:v>24.5</c:v>
                </c:pt>
                <c:pt idx="106">
                  <c:v>24.5</c:v>
                </c:pt>
                <c:pt idx="107">
                  <c:v>24.5</c:v>
                </c:pt>
                <c:pt idx="108">
                  <c:v>24.5</c:v>
                </c:pt>
                <c:pt idx="109">
                  <c:v>24.5</c:v>
                </c:pt>
                <c:pt idx="110">
                  <c:v>24.5</c:v>
                </c:pt>
                <c:pt idx="111">
                  <c:v>24.5</c:v>
                </c:pt>
                <c:pt idx="112">
                  <c:v>24.5</c:v>
                </c:pt>
                <c:pt idx="113">
                  <c:v>24.5</c:v>
                </c:pt>
                <c:pt idx="114">
                  <c:v>24.5</c:v>
                </c:pt>
                <c:pt idx="115">
                  <c:v>24.5</c:v>
                </c:pt>
                <c:pt idx="116">
                  <c:v>24.5</c:v>
                </c:pt>
                <c:pt idx="117">
                  <c:v>24.5</c:v>
                </c:pt>
                <c:pt idx="118">
                  <c:v>24.5</c:v>
                </c:pt>
                <c:pt idx="119">
                  <c:v>24.5</c:v>
                </c:pt>
                <c:pt idx="120">
                  <c:v>24.5</c:v>
                </c:pt>
                <c:pt idx="121">
                  <c:v>24.5</c:v>
                </c:pt>
                <c:pt idx="122">
                  <c:v>24.5</c:v>
                </c:pt>
                <c:pt idx="123">
                  <c:v>24.5</c:v>
                </c:pt>
                <c:pt idx="124">
                  <c:v>24.5</c:v>
                </c:pt>
                <c:pt idx="125">
                  <c:v>24.5</c:v>
                </c:pt>
                <c:pt idx="126">
                  <c:v>24.5</c:v>
                </c:pt>
                <c:pt idx="127">
                  <c:v>24.5</c:v>
                </c:pt>
                <c:pt idx="128">
                  <c:v>24.5</c:v>
                </c:pt>
                <c:pt idx="129">
                  <c:v>24.5</c:v>
                </c:pt>
                <c:pt idx="130">
                  <c:v>24.5</c:v>
                </c:pt>
                <c:pt idx="131">
                  <c:v>24.5</c:v>
                </c:pt>
                <c:pt idx="132">
                  <c:v>24.5</c:v>
                </c:pt>
                <c:pt idx="133">
                  <c:v>24.5</c:v>
                </c:pt>
                <c:pt idx="134">
                  <c:v>24.5</c:v>
                </c:pt>
                <c:pt idx="135">
                  <c:v>24.5</c:v>
                </c:pt>
                <c:pt idx="136">
                  <c:v>24.5</c:v>
                </c:pt>
                <c:pt idx="137">
                  <c:v>24.5</c:v>
                </c:pt>
                <c:pt idx="138">
                  <c:v>24.5</c:v>
                </c:pt>
                <c:pt idx="139">
                  <c:v>24.5</c:v>
                </c:pt>
                <c:pt idx="140">
                  <c:v>24.5</c:v>
                </c:pt>
                <c:pt idx="141">
                  <c:v>24.5</c:v>
                </c:pt>
                <c:pt idx="142">
                  <c:v>24.5</c:v>
                </c:pt>
                <c:pt idx="143">
                  <c:v>24.5</c:v>
                </c:pt>
                <c:pt idx="144">
                  <c:v>24.5</c:v>
                </c:pt>
                <c:pt idx="145">
                  <c:v>24.5</c:v>
                </c:pt>
                <c:pt idx="146">
                  <c:v>24.5</c:v>
                </c:pt>
                <c:pt idx="147">
                  <c:v>24.5</c:v>
                </c:pt>
                <c:pt idx="148">
                  <c:v>24.5</c:v>
                </c:pt>
                <c:pt idx="149">
                  <c:v>24.5</c:v>
                </c:pt>
                <c:pt idx="150">
                  <c:v>24.5</c:v>
                </c:pt>
                <c:pt idx="151">
                  <c:v>24.5</c:v>
                </c:pt>
                <c:pt idx="152">
                  <c:v>9.8000000000000025</c:v>
                </c:pt>
              </c:numCache>
            </c:numRef>
          </c:val>
          <c:smooth val="0"/>
          <c:extLst>
            <c:ext xmlns:c16="http://schemas.microsoft.com/office/drawing/2014/chart" uri="{C3380CC4-5D6E-409C-BE32-E72D297353CC}">
              <c16:uniqueId val="{00000001-306C-4B48-B159-773AA79923E1}"/>
            </c:ext>
          </c:extLst>
        </c:ser>
        <c:ser>
          <c:idx val="3"/>
          <c:order val="2"/>
          <c:tx>
            <c:v>Minimum Stock Leval</c:v>
          </c:tx>
          <c:spPr>
            <a:ln w="28575" cap="rnd">
              <a:solidFill>
                <a:schemeClr val="accent4"/>
              </a:solidFill>
              <a:round/>
            </a:ln>
            <a:effectLst/>
          </c:spPr>
          <c:marker>
            <c:symbol val="none"/>
          </c:marker>
          <c:cat>
            <c:numRef>
              <c:f>'Nord-Ouest_W'!$A$17:$A$169</c:f>
              <c:numCache>
                <c:formatCode>m/d/yyyy</c:formatCode>
                <c:ptCount val="153"/>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'Nord-Ouest_W'!$C$17:$C$169</c:f>
              <c:numCache>
                <c:formatCode>0.00</c:formatCode>
                <c:ptCount val="153"/>
                <c:pt idx="0">
                  <c:v>20.824999999999999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2-306C-4B48-B159-773AA79923E1}"/>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Saline withdrawal</a:t>
            </a:r>
          </a:p>
        </c:rich>
      </c:tx>
      <c:layout>
        <c:manualLayout>
          <c:xMode val="edge"/>
          <c:yMode val="edge"/>
          <c:x val="0.34278814025740245"/>
          <c:y val="2.3904185356656362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fr-FR"/>
        </a:p>
      </c:txPr>
    </c:title>
    <c:autoTitleDeleted val="0"/>
    <c:plotArea>
      <c:layout>
        <c:manualLayout>
          <c:layoutTarget val="inner"/>
          <c:xMode val="edge"/>
          <c:yMode val="edge"/>
          <c:x val="7.0600378565982183E-2"/>
          <c:y val="0.1265077450088227"/>
          <c:w val="0.71313477474996867"/>
          <c:h val="0.7886690828676336"/>
        </c:manualLayout>
      </c:layout>
      <c:lineChart>
        <c:grouping val="standard"/>
        <c:varyColors val="0"/>
        <c:ser>
          <c:idx val="2"/>
          <c:order val="0"/>
          <c:tx>
            <c:v>With Storengy Maintenance</c:v>
          </c:tx>
          <c:spPr>
            <a:ln w="28575" cap="rnd">
              <a:solidFill>
                <a:schemeClr val="accent3"/>
              </a:solidFill>
              <a:prstDash val="dash"/>
              <a:round/>
            </a:ln>
            <a:effectLst/>
          </c:spPr>
          <c:marker>
            <c:symbol val="none"/>
          </c:marker>
          <c:cat>
            <c:numRef>
              <c:f>'Sud-Est_W'!$A$17:$A$185</c:f>
              <c:numCache>
                <c:formatCode>m/d/yyyy</c:formatCode>
                <c:ptCount val="169"/>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'Sud-Est_W'!$F$17:$F$184</c:f>
              <c:numCache>
                <c:formatCode>_-* #\ ##0.00\ _€_-;\-* #\ ##0.00\ _€_-;_-* "-"??\ _€_-;_-@_-</c:formatCode>
                <c:ptCount val="168"/>
                <c:pt idx="0">
                  <c:v>11.7</c:v>
                </c:pt>
                <c:pt idx="1">
                  <c:v>11.049999999999999</c:v>
                </c:pt>
                <c:pt idx="2">
                  <c:v>10.399999999999999</c:v>
                </c:pt>
                <c:pt idx="3">
                  <c:v>9.7499999999999982</c:v>
                </c:pt>
                <c:pt idx="4">
                  <c:v>9.0999999999999979</c:v>
                </c:pt>
                <c:pt idx="5">
                  <c:v>8.4499999999999975</c:v>
                </c:pt>
                <c:pt idx="6">
                  <c:v>7.7999999999999972</c:v>
                </c:pt>
                <c:pt idx="7">
                  <c:v>7.1499999999999968</c:v>
                </c:pt>
                <c:pt idx="8">
                  <c:v>6.4999999999999964</c:v>
                </c:pt>
                <c:pt idx="9">
                  <c:v>5.8499999999999961</c:v>
                </c:pt>
                <c:pt idx="10">
                  <c:v>5.1999999999999957</c:v>
                </c:pt>
                <c:pt idx="11">
                  <c:v>4.5499999999999954</c:v>
                </c:pt>
                <c:pt idx="12">
                  <c:v>3.9108333333333287</c:v>
                </c:pt>
                <c:pt idx="13">
                  <c:v>3.3249305555555511</c:v>
                </c:pt>
                <c:pt idx="14">
                  <c:v>2.7878530092592548</c:v>
                </c:pt>
                <c:pt idx="15">
                  <c:v>2.2955319251543167</c:v>
                </c:pt>
                <c:pt idx="16">
                  <c:v>1.8479432709619301</c:v>
                </c:pt>
                <c:pt idx="17">
                  <c:v>1.4749527258016082</c:v>
                </c:pt>
                <c:pt idx="18">
                  <c:v>1.16412727150134</c:v>
                </c:pt>
                <c:pt idx="19">
                  <c:v>0.90510605958445012</c:v>
                </c:pt>
                <c:pt idx="20">
                  <c:v>0.68925504965370865</c:v>
                </c:pt>
                <c:pt idx="21">
                  <c:v>0.50937920804475723</c:v>
                </c:pt>
                <c:pt idx="22">
                  <c:v>0.359482673370631</c:v>
                </c:pt>
                <c:pt idx="23">
                  <c:v>0.23456889447552584</c:v>
                </c:pt>
                <c:pt idx="24">
                  <c:v>0.11106889447552588</c:v>
                </c:pt>
                <c:pt idx="25">
                  <c:v>2.7557412062938255E-2</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0-1C56-4920-A459-DDC7A70213A5}"/>
            </c:ext>
          </c:extLst>
        </c:ser>
        <c:ser>
          <c:idx val="0"/>
          <c:order val="1"/>
          <c:tx>
            <c:v>Maximum Stock Level</c:v>
          </c:tx>
          <c:spPr>
            <a:ln w="28575" cap="rnd">
              <a:solidFill>
                <a:srgbClr val="FFC000"/>
              </a:solidFill>
              <a:round/>
            </a:ln>
            <a:effectLst/>
          </c:spPr>
          <c:marker>
            <c:symbol val="none"/>
          </c:marker>
          <c:cat>
            <c:numRef>
              <c:f>'Sud-Est_W'!$A$17:$A$185</c:f>
              <c:numCache>
                <c:formatCode>m/d/yyyy</c:formatCode>
                <c:ptCount val="169"/>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'Sud-Est_W'!$D$17:$D$185</c:f>
              <c:numCache>
                <c:formatCode>0.00</c:formatCode>
                <c:ptCount val="169"/>
                <c:pt idx="0">
                  <c:v>11.7</c:v>
                </c:pt>
                <c:pt idx="1">
                  <c:v>11.7</c:v>
                </c:pt>
                <c:pt idx="2">
                  <c:v>11.7</c:v>
                </c:pt>
                <c:pt idx="3">
                  <c:v>11.7</c:v>
                </c:pt>
                <c:pt idx="4">
                  <c:v>11.7</c:v>
                </c:pt>
                <c:pt idx="5">
                  <c:v>11.7</c:v>
                </c:pt>
                <c:pt idx="6">
                  <c:v>11.7</c:v>
                </c:pt>
                <c:pt idx="7">
                  <c:v>11.7</c:v>
                </c:pt>
                <c:pt idx="8">
                  <c:v>11.7</c:v>
                </c:pt>
                <c:pt idx="9">
                  <c:v>11.7</c:v>
                </c:pt>
                <c:pt idx="10">
                  <c:v>11.7</c:v>
                </c:pt>
                <c:pt idx="11">
                  <c:v>11.7</c:v>
                </c:pt>
                <c:pt idx="12">
                  <c:v>11.7</c:v>
                </c:pt>
                <c:pt idx="13">
                  <c:v>11.7</c:v>
                </c:pt>
                <c:pt idx="14">
                  <c:v>11.7</c:v>
                </c:pt>
                <c:pt idx="15">
                  <c:v>11.7</c:v>
                </c:pt>
                <c:pt idx="16">
                  <c:v>11.7</c:v>
                </c:pt>
                <c:pt idx="17">
                  <c:v>11.7</c:v>
                </c:pt>
                <c:pt idx="18">
                  <c:v>11.7</c:v>
                </c:pt>
                <c:pt idx="19">
                  <c:v>11.7</c:v>
                </c:pt>
                <c:pt idx="20">
                  <c:v>11.7</c:v>
                </c:pt>
                <c:pt idx="21">
                  <c:v>11.7</c:v>
                </c:pt>
                <c:pt idx="22">
                  <c:v>11.7</c:v>
                </c:pt>
                <c:pt idx="23">
                  <c:v>11.7</c:v>
                </c:pt>
                <c:pt idx="24">
                  <c:v>11.7</c:v>
                </c:pt>
                <c:pt idx="25">
                  <c:v>11.7</c:v>
                </c:pt>
                <c:pt idx="26">
                  <c:v>11.7</c:v>
                </c:pt>
                <c:pt idx="27">
                  <c:v>11.7</c:v>
                </c:pt>
                <c:pt idx="28">
                  <c:v>11.7</c:v>
                </c:pt>
                <c:pt idx="29">
                  <c:v>11.7</c:v>
                </c:pt>
                <c:pt idx="30">
                  <c:v>11.7</c:v>
                </c:pt>
                <c:pt idx="31">
                  <c:v>11.7</c:v>
                </c:pt>
                <c:pt idx="32">
                  <c:v>11.7</c:v>
                </c:pt>
                <c:pt idx="33">
                  <c:v>11.7</c:v>
                </c:pt>
                <c:pt idx="34">
                  <c:v>11.7</c:v>
                </c:pt>
                <c:pt idx="35">
                  <c:v>11.7</c:v>
                </c:pt>
                <c:pt idx="36">
                  <c:v>11.7</c:v>
                </c:pt>
                <c:pt idx="37">
                  <c:v>11.7</c:v>
                </c:pt>
                <c:pt idx="38">
                  <c:v>11.7</c:v>
                </c:pt>
                <c:pt idx="39">
                  <c:v>11.7</c:v>
                </c:pt>
                <c:pt idx="40">
                  <c:v>11.7</c:v>
                </c:pt>
                <c:pt idx="41">
                  <c:v>11.7</c:v>
                </c:pt>
                <c:pt idx="42">
                  <c:v>11.7</c:v>
                </c:pt>
                <c:pt idx="43">
                  <c:v>11.7</c:v>
                </c:pt>
                <c:pt idx="44">
                  <c:v>11.7</c:v>
                </c:pt>
                <c:pt idx="45">
                  <c:v>11.7</c:v>
                </c:pt>
                <c:pt idx="46">
                  <c:v>11.7</c:v>
                </c:pt>
                <c:pt idx="47">
                  <c:v>11.7</c:v>
                </c:pt>
                <c:pt idx="48">
                  <c:v>11.7</c:v>
                </c:pt>
                <c:pt idx="49">
                  <c:v>11.7</c:v>
                </c:pt>
                <c:pt idx="50">
                  <c:v>11.7</c:v>
                </c:pt>
                <c:pt idx="51">
                  <c:v>11.7</c:v>
                </c:pt>
                <c:pt idx="52">
                  <c:v>11.7</c:v>
                </c:pt>
                <c:pt idx="53">
                  <c:v>11.7</c:v>
                </c:pt>
                <c:pt idx="54">
                  <c:v>11.7</c:v>
                </c:pt>
                <c:pt idx="55">
                  <c:v>11.7</c:v>
                </c:pt>
                <c:pt idx="56">
                  <c:v>11.7</c:v>
                </c:pt>
                <c:pt idx="57">
                  <c:v>11.7</c:v>
                </c:pt>
                <c:pt idx="58">
                  <c:v>11.7</c:v>
                </c:pt>
                <c:pt idx="59">
                  <c:v>11.7</c:v>
                </c:pt>
                <c:pt idx="60">
                  <c:v>11.7</c:v>
                </c:pt>
                <c:pt idx="61">
                  <c:v>11.7</c:v>
                </c:pt>
                <c:pt idx="62">
                  <c:v>11.7</c:v>
                </c:pt>
                <c:pt idx="63">
                  <c:v>11.7</c:v>
                </c:pt>
                <c:pt idx="64">
                  <c:v>11.7</c:v>
                </c:pt>
                <c:pt idx="65">
                  <c:v>11.7</c:v>
                </c:pt>
                <c:pt idx="66">
                  <c:v>11.7</c:v>
                </c:pt>
                <c:pt idx="67">
                  <c:v>11.7</c:v>
                </c:pt>
                <c:pt idx="68">
                  <c:v>11.7</c:v>
                </c:pt>
                <c:pt idx="69">
                  <c:v>11.7</c:v>
                </c:pt>
                <c:pt idx="70">
                  <c:v>11.7</c:v>
                </c:pt>
                <c:pt idx="71">
                  <c:v>11.7</c:v>
                </c:pt>
                <c:pt idx="72">
                  <c:v>11.7</c:v>
                </c:pt>
                <c:pt idx="73">
                  <c:v>11.7</c:v>
                </c:pt>
                <c:pt idx="74">
                  <c:v>11.7</c:v>
                </c:pt>
                <c:pt idx="75">
                  <c:v>11.7</c:v>
                </c:pt>
                <c:pt idx="76">
                  <c:v>11.7</c:v>
                </c:pt>
                <c:pt idx="77">
                  <c:v>11.7</c:v>
                </c:pt>
                <c:pt idx="78">
                  <c:v>11.7</c:v>
                </c:pt>
                <c:pt idx="79">
                  <c:v>11.7</c:v>
                </c:pt>
                <c:pt idx="80">
                  <c:v>11.7</c:v>
                </c:pt>
                <c:pt idx="81">
                  <c:v>11.7</c:v>
                </c:pt>
                <c:pt idx="82">
                  <c:v>11.7</c:v>
                </c:pt>
                <c:pt idx="83">
                  <c:v>11.7</c:v>
                </c:pt>
                <c:pt idx="84">
                  <c:v>11.7</c:v>
                </c:pt>
                <c:pt idx="85">
                  <c:v>11.7</c:v>
                </c:pt>
                <c:pt idx="86">
                  <c:v>11.7</c:v>
                </c:pt>
                <c:pt idx="87">
                  <c:v>11.7</c:v>
                </c:pt>
                <c:pt idx="88">
                  <c:v>11.7</c:v>
                </c:pt>
                <c:pt idx="89">
                  <c:v>11.7</c:v>
                </c:pt>
                <c:pt idx="90">
                  <c:v>11.7</c:v>
                </c:pt>
                <c:pt idx="91">
                  <c:v>11.7</c:v>
                </c:pt>
                <c:pt idx="92">
                  <c:v>11.7</c:v>
                </c:pt>
                <c:pt idx="93">
                  <c:v>11.7</c:v>
                </c:pt>
                <c:pt idx="94">
                  <c:v>11.7</c:v>
                </c:pt>
                <c:pt idx="95">
                  <c:v>11.7</c:v>
                </c:pt>
                <c:pt idx="96">
                  <c:v>11.7</c:v>
                </c:pt>
                <c:pt idx="97">
                  <c:v>11.7</c:v>
                </c:pt>
                <c:pt idx="98">
                  <c:v>11.7</c:v>
                </c:pt>
                <c:pt idx="99">
                  <c:v>11.7</c:v>
                </c:pt>
                <c:pt idx="100">
                  <c:v>11.7</c:v>
                </c:pt>
                <c:pt idx="101">
                  <c:v>11.7</c:v>
                </c:pt>
                <c:pt idx="102">
                  <c:v>11.7</c:v>
                </c:pt>
                <c:pt idx="103">
                  <c:v>11.7</c:v>
                </c:pt>
                <c:pt idx="104">
                  <c:v>11.7</c:v>
                </c:pt>
                <c:pt idx="105">
                  <c:v>11.7</c:v>
                </c:pt>
                <c:pt idx="106">
                  <c:v>11.7</c:v>
                </c:pt>
                <c:pt idx="107">
                  <c:v>11.7</c:v>
                </c:pt>
                <c:pt idx="108">
                  <c:v>11.7</c:v>
                </c:pt>
                <c:pt idx="109">
                  <c:v>11.7</c:v>
                </c:pt>
                <c:pt idx="110">
                  <c:v>11.7</c:v>
                </c:pt>
                <c:pt idx="111">
                  <c:v>11.7</c:v>
                </c:pt>
                <c:pt idx="112">
                  <c:v>11.7</c:v>
                </c:pt>
                <c:pt idx="113">
                  <c:v>11.7</c:v>
                </c:pt>
                <c:pt idx="114">
                  <c:v>11.7</c:v>
                </c:pt>
                <c:pt idx="115">
                  <c:v>11.7</c:v>
                </c:pt>
                <c:pt idx="116">
                  <c:v>11.7</c:v>
                </c:pt>
                <c:pt idx="117">
                  <c:v>11.7</c:v>
                </c:pt>
                <c:pt idx="118">
                  <c:v>11.7</c:v>
                </c:pt>
                <c:pt idx="119">
                  <c:v>11.7</c:v>
                </c:pt>
                <c:pt idx="120">
                  <c:v>11.7</c:v>
                </c:pt>
                <c:pt idx="121">
                  <c:v>11.7</c:v>
                </c:pt>
                <c:pt idx="122">
                  <c:v>11.7</c:v>
                </c:pt>
                <c:pt idx="123">
                  <c:v>11.7</c:v>
                </c:pt>
                <c:pt idx="124">
                  <c:v>11.7</c:v>
                </c:pt>
                <c:pt idx="125">
                  <c:v>11.7</c:v>
                </c:pt>
                <c:pt idx="126">
                  <c:v>11.7</c:v>
                </c:pt>
                <c:pt idx="127">
                  <c:v>11.7</c:v>
                </c:pt>
                <c:pt idx="128">
                  <c:v>11.7</c:v>
                </c:pt>
                <c:pt idx="129">
                  <c:v>11.7</c:v>
                </c:pt>
                <c:pt idx="130">
                  <c:v>11.7</c:v>
                </c:pt>
                <c:pt idx="131">
                  <c:v>11.7</c:v>
                </c:pt>
                <c:pt idx="132">
                  <c:v>11.7</c:v>
                </c:pt>
                <c:pt idx="133">
                  <c:v>11.7</c:v>
                </c:pt>
                <c:pt idx="134">
                  <c:v>11.7</c:v>
                </c:pt>
                <c:pt idx="135">
                  <c:v>11.7</c:v>
                </c:pt>
                <c:pt idx="136">
                  <c:v>11.7</c:v>
                </c:pt>
                <c:pt idx="137">
                  <c:v>11.7</c:v>
                </c:pt>
                <c:pt idx="138">
                  <c:v>11.7</c:v>
                </c:pt>
                <c:pt idx="139">
                  <c:v>11.7</c:v>
                </c:pt>
                <c:pt idx="140">
                  <c:v>11.7</c:v>
                </c:pt>
                <c:pt idx="141">
                  <c:v>11.7</c:v>
                </c:pt>
                <c:pt idx="142">
                  <c:v>11.7</c:v>
                </c:pt>
                <c:pt idx="143">
                  <c:v>11.7</c:v>
                </c:pt>
                <c:pt idx="144">
                  <c:v>11.7</c:v>
                </c:pt>
                <c:pt idx="145">
                  <c:v>11.7</c:v>
                </c:pt>
                <c:pt idx="146">
                  <c:v>11.7</c:v>
                </c:pt>
                <c:pt idx="147">
                  <c:v>11.7</c:v>
                </c:pt>
                <c:pt idx="148">
                  <c:v>11.7</c:v>
                </c:pt>
                <c:pt idx="149">
                  <c:v>11.7</c:v>
                </c:pt>
                <c:pt idx="150">
                  <c:v>11.7</c:v>
                </c:pt>
                <c:pt idx="151">
                  <c:v>11.7</c:v>
                </c:pt>
                <c:pt idx="152">
                  <c:v>11.7</c:v>
                </c:pt>
              </c:numCache>
            </c:numRef>
          </c:val>
          <c:smooth val="0"/>
          <c:extLst>
            <c:ext xmlns:c16="http://schemas.microsoft.com/office/drawing/2014/chart" uri="{C3380CC4-5D6E-409C-BE32-E72D297353CC}">
              <c16:uniqueId val="{00000001-1C56-4920-A459-DDC7A70213A5}"/>
            </c:ext>
          </c:extLst>
        </c:ser>
        <c:ser>
          <c:idx val="3"/>
          <c:order val="2"/>
          <c:tx>
            <c:v>Minimum Stock Leval</c:v>
          </c:tx>
          <c:spPr>
            <a:ln w="28575" cap="rnd">
              <a:solidFill>
                <a:schemeClr val="accent4"/>
              </a:solidFill>
              <a:round/>
            </a:ln>
            <a:effectLst/>
          </c:spPr>
          <c:marker>
            <c:symbol val="none"/>
          </c:marker>
          <c:cat>
            <c:numRef>
              <c:f>'Sud-Est_W'!$A$17:$A$185</c:f>
              <c:numCache>
                <c:formatCode>m/d/yyyy</c:formatCode>
                <c:ptCount val="169"/>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'Sud-Est_W'!$C$17:$C$185</c:f>
              <c:numCache>
                <c:formatCode>0.00</c:formatCode>
                <c:ptCount val="169"/>
                <c:pt idx="0">
                  <c:v>9.9449999999999985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2-1C56-4920-A459-DDC7A70213A5}"/>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fr-FR"/>
            </a:p>
          </c:txPr>
        </c:title>
        <c:numFmt formatCode="General" sourceLinked="0"/>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fr-FR"/>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Serene Atlantique </a:t>
            </a:r>
          </a:p>
        </c:rich>
      </c:tx>
      <c:overlay val="0"/>
      <c:spPr>
        <a:noFill/>
        <a:ln>
          <a:noFill/>
        </a:ln>
        <a:effectLst/>
      </c:spPr>
    </c:title>
    <c:autoTitleDeleted val="0"/>
    <c:plotArea>
      <c:layout/>
      <c:lineChart>
        <c:grouping val="standard"/>
        <c:varyColors val="0"/>
        <c:ser>
          <c:idx val="2"/>
          <c:order val="0"/>
          <c:tx>
            <c:strRef>
              <c:f>Serene_A_I!$AM$40</c:f>
              <c:strCache>
                <c:ptCount val="1"/>
                <c:pt idx="0">
                  <c:v>Min cor. Inj</c:v>
                </c:pt>
              </c:strCache>
            </c:strRef>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Serene_A_I!$AM$41:$AM$405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7-926D-4ECA-AC98-FF051244D031}"/>
            </c:ext>
          </c:extLst>
        </c:ser>
        <c:ser>
          <c:idx val="3"/>
          <c:order val="1"/>
          <c:tx>
            <c:strRef>
              <c:f>Serene_A_I!$AO$40</c:f>
              <c:strCache>
                <c:ptCount val="1"/>
                <c:pt idx="0">
                  <c:v>Max corrigé</c:v>
                </c:pt>
              </c:strCache>
            </c:strRef>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Serene_A_I!$AO$41:$AO$405</c:f>
              <c:numCache>
                <c:formatCode>_-* #\ ##0.00\ _€_-;\-* #\ ##0.00\ _€_-;_-* "-"??\ _€_-;_-@_-</c:formatCode>
                <c:ptCount val="365"/>
                <c:pt idx="0">
                  <c:v>0.35</c:v>
                </c:pt>
                <c:pt idx="1">
                  <c:v>0.85</c:v>
                </c:pt>
                <c:pt idx="2">
                  <c:v>0.85</c:v>
                </c:pt>
                <c:pt idx="3">
                  <c:v>0.85</c:v>
                </c:pt>
                <c:pt idx="4">
                  <c:v>0.85</c:v>
                </c:pt>
                <c:pt idx="5">
                  <c:v>0.85</c:v>
                </c:pt>
                <c:pt idx="6">
                  <c:v>0.85</c:v>
                </c:pt>
                <c:pt idx="7">
                  <c:v>0.85</c:v>
                </c:pt>
                <c:pt idx="8">
                  <c:v>0.85</c:v>
                </c:pt>
                <c:pt idx="9">
                  <c:v>0.85</c:v>
                </c:pt>
                <c:pt idx="10">
                  <c:v>0.85</c:v>
                </c:pt>
                <c:pt idx="11">
                  <c:v>0.85</c:v>
                </c:pt>
                <c:pt idx="12">
                  <c:v>0.85</c:v>
                </c:pt>
                <c:pt idx="13">
                  <c:v>0.85</c:v>
                </c:pt>
                <c:pt idx="14">
                  <c:v>0.85</c:v>
                </c:pt>
                <c:pt idx="15">
                  <c:v>0.85</c:v>
                </c:pt>
                <c:pt idx="16">
                  <c:v>0.85</c:v>
                </c:pt>
                <c:pt idx="17">
                  <c:v>0.85</c:v>
                </c:pt>
                <c:pt idx="18">
                  <c:v>0.85</c:v>
                </c:pt>
                <c:pt idx="19">
                  <c:v>0.85</c:v>
                </c:pt>
                <c:pt idx="20">
                  <c:v>0.85</c:v>
                </c:pt>
                <c:pt idx="21">
                  <c:v>0.85</c:v>
                </c:pt>
                <c:pt idx="22">
                  <c:v>0.85</c:v>
                </c:pt>
                <c:pt idx="23">
                  <c:v>0.85</c:v>
                </c:pt>
                <c:pt idx="24">
                  <c:v>0.85</c:v>
                </c:pt>
                <c:pt idx="25">
                  <c:v>0.85</c:v>
                </c:pt>
                <c:pt idx="26">
                  <c:v>0.85</c:v>
                </c:pt>
                <c:pt idx="27">
                  <c:v>0.85</c:v>
                </c:pt>
                <c:pt idx="28">
                  <c:v>0.85</c:v>
                </c:pt>
                <c:pt idx="29">
                  <c:v>0.85</c:v>
                </c:pt>
                <c:pt idx="30">
                  <c:v>0.85</c:v>
                </c:pt>
                <c:pt idx="31">
                  <c:v>0.85</c:v>
                </c:pt>
                <c:pt idx="32">
                  <c:v>0.85</c:v>
                </c:pt>
                <c:pt idx="33">
                  <c:v>0.85</c:v>
                </c:pt>
                <c:pt idx="34">
                  <c:v>0.85</c:v>
                </c:pt>
                <c:pt idx="35">
                  <c:v>0.85</c:v>
                </c:pt>
                <c:pt idx="36">
                  <c:v>0.85</c:v>
                </c:pt>
                <c:pt idx="37">
                  <c:v>0.85</c:v>
                </c:pt>
                <c:pt idx="38">
                  <c:v>0.85</c:v>
                </c:pt>
                <c:pt idx="39">
                  <c:v>0.85</c:v>
                </c:pt>
                <c:pt idx="40">
                  <c:v>0.85</c:v>
                </c:pt>
                <c:pt idx="41">
                  <c:v>0.85</c:v>
                </c:pt>
                <c:pt idx="42">
                  <c:v>0.85</c:v>
                </c:pt>
                <c:pt idx="43">
                  <c:v>0.85</c:v>
                </c:pt>
                <c:pt idx="44">
                  <c:v>0.85</c:v>
                </c:pt>
                <c:pt idx="45">
                  <c:v>0.85</c:v>
                </c:pt>
                <c:pt idx="46">
                  <c:v>0.85</c:v>
                </c:pt>
                <c:pt idx="47">
                  <c:v>0.85</c:v>
                </c:pt>
                <c:pt idx="48">
                  <c:v>0.85</c:v>
                </c:pt>
                <c:pt idx="49">
                  <c:v>0.85</c:v>
                </c:pt>
                <c:pt idx="50">
                  <c:v>0.85</c:v>
                </c:pt>
                <c:pt idx="51">
                  <c:v>0.85</c:v>
                </c:pt>
                <c:pt idx="52">
                  <c:v>0.85</c:v>
                </c:pt>
                <c:pt idx="53">
                  <c:v>0.85</c:v>
                </c:pt>
                <c:pt idx="54">
                  <c:v>0.85</c:v>
                </c:pt>
                <c:pt idx="55">
                  <c:v>0.85</c:v>
                </c:pt>
                <c:pt idx="56">
                  <c:v>0.85</c:v>
                </c:pt>
                <c:pt idx="57">
                  <c:v>0.85</c:v>
                </c:pt>
                <c:pt idx="58">
                  <c:v>0.85</c:v>
                </c:pt>
                <c:pt idx="59">
                  <c:v>0.85</c:v>
                </c:pt>
                <c:pt idx="60">
                  <c:v>0.85</c:v>
                </c:pt>
                <c:pt idx="61">
                  <c:v>0.85</c:v>
                </c:pt>
                <c:pt idx="62">
                  <c:v>0.85</c:v>
                </c:pt>
                <c:pt idx="63">
                  <c:v>0.85</c:v>
                </c:pt>
                <c:pt idx="64">
                  <c:v>0.85</c:v>
                </c:pt>
                <c:pt idx="65">
                  <c:v>0.85</c:v>
                </c:pt>
                <c:pt idx="66">
                  <c:v>0.85</c:v>
                </c:pt>
                <c:pt idx="67">
                  <c:v>0.85</c:v>
                </c:pt>
                <c:pt idx="68">
                  <c:v>0.85</c:v>
                </c:pt>
                <c:pt idx="69">
                  <c:v>0.85</c:v>
                </c:pt>
                <c:pt idx="70">
                  <c:v>0.85</c:v>
                </c:pt>
                <c:pt idx="71">
                  <c:v>0.85</c:v>
                </c:pt>
                <c:pt idx="72">
                  <c:v>0.85</c:v>
                </c:pt>
                <c:pt idx="73">
                  <c:v>0.85</c:v>
                </c:pt>
                <c:pt idx="74">
                  <c:v>0.85</c:v>
                </c:pt>
                <c:pt idx="75">
                  <c:v>0.85</c:v>
                </c:pt>
                <c:pt idx="76">
                  <c:v>0.85</c:v>
                </c:pt>
                <c:pt idx="77">
                  <c:v>0.85</c:v>
                </c:pt>
                <c:pt idx="78">
                  <c:v>0.85</c:v>
                </c:pt>
                <c:pt idx="79">
                  <c:v>0.85</c:v>
                </c:pt>
                <c:pt idx="80">
                  <c:v>0.85</c:v>
                </c:pt>
                <c:pt idx="81">
                  <c:v>0.85</c:v>
                </c:pt>
                <c:pt idx="82">
                  <c:v>0.85</c:v>
                </c:pt>
                <c:pt idx="83">
                  <c:v>0.85</c:v>
                </c:pt>
                <c:pt idx="84">
                  <c:v>0.85</c:v>
                </c:pt>
                <c:pt idx="85">
                  <c:v>0.85</c:v>
                </c:pt>
                <c:pt idx="86">
                  <c:v>0.85</c:v>
                </c:pt>
                <c:pt idx="87">
                  <c:v>0.85</c:v>
                </c:pt>
                <c:pt idx="88">
                  <c:v>0.85</c:v>
                </c:pt>
                <c:pt idx="89">
                  <c:v>0.85</c:v>
                </c:pt>
                <c:pt idx="90">
                  <c:v>0.85</c:v>
                </c:pt>
                <c:pt idx="91">
                  <c:v>0.85</c:v>
                </c:pt>
                <c:pt idx="92">
                  <c:v>0.85</c:v>
                </c:pt>
                <c:pt idx="93">
                  <c:v>0.85</c:v>
                </c:pt>
                <c:pt idx="94">
                  <c:v>0.85</c:v>
                </c:pt>
                <c:pt idx="95">
                  <c:v>0.85</c:v>
                </c:pt>
                <c:pt idx="96">
                  <c:v>0.85</c:v>
                </c:pt>
                <c:pt idx="97">
                  <c:v>0.85</c:v>
                </c:pt>
                <c:pt idx="98">
                  <c:v>0.85</c:v>
                </c:pt>
                <c:pt idx="99">
                  <c:v>0.85</c:v>
                </c:pt>
                <c:pt idx="100">
                  <c:v>0.85</c:v>
                </c:pt>
                <c:pt idx="101">
                  <c:v>0.85</c:v>
                </c:pt>
                <c:pt idx="102">
                  <c:v>0.85</c:v>
                </c:pt>
                <c:pt idx="103">
                  <c:v>0.85</c:v>
                </c:pt>
                <c:pt idx="104">
                  <c:v>0.85</c:v>
                </c:pt>
                <c:pt idx="105">
                  <c:v>0.85</c:v>
                </c:pt>
                <c:pt idx="106">
                  <c:v>0.85</c:v>
                </c:pt>
                <c:pt idx="107">
                  <c:v>0.85</c:v>
                </c:pt>
                <c:pt idx="108">
                  <c:v>0.85</c:v>
                </c:pt>
                <c:pt idx="109">
                  <c:v>0.85</c:v>
                </c:pt>
                <c:pt idx="110">
                  <c:v>0.85</c:v>
                </c:pt>
                <c:pt idx="111">
                  <c:v>0.85</c:v>
                </c:pt>
                <c:pt idx="112">
                  <c:v>0.85</c:v>
                </c:pt>
                <c:pt idx="113">
                  <c:v>0.85</c:v>
                </c:pt>
                <c:pt idx="114">
                  <c:v>0.85</c:v>
                </c:pt>
                <c:pt idx="115">
                  <c:v>0.85</c:v>
                </c:pt>
                <c:pt idx="116">
                  <c:v>0.85</c:v>
                </c:pt>
                <c:pt idx="117">
                  <c:v>0.85</c:v>
                </c:pt>
                <c:pt idx="118">
                  <c:v>0.85</c:v>
                </c:pt>
                <c:pt idx="119">
                  <c:v>0.85</c:v>
                </c:pt>
                <c:pt idx="120">
                  <c:v>0.85</c:v>
                </c:pt>
                <c:pt idx="121">
                  <c:v>0.85</c:v>
                </c:pt>
                <c:pt idx="122">
                  <c:v>0.95</c:v>
                </c:pt>
                <c:pt idx="123">
                  <c:v>0.95</c:v>
                </c:pt>
                <c:pt idx="124">
                  <c:v>0.95</c:v>
                </c:pt>
                <c:pt idx="125">
                  <c:v>0.95</c:v>
                </c:pt>
                <c:pt idx="126">
                  <c:v>0.95</c:v>
                </c:pt>
                <c:pt idx="127">
                  <c:v>0.95</c:v>
                </c:pt>
                <c:pt idx="128">
                  <c:v>0.95</c:v>
                </c:pt>
                <c:pt idx="129">
                  <c:v>0.95</c:v>
                </c:pt>
                <c:pt idx="130">
                  <c:v>0.95</c:v>
                </c:pt>
                <c:pt idx="131">
                  <c:v>0.95</c:v>
                </c:pt>
                <c:pt idx="132">
                  <c:v>0.95</c:v>
                </c:pt>
                <c:pt idx="133">
                  <c:v>0.95</c:v>
                </c:pt>
                <c:pt idx="134">
                  <c:v>0.95</c:v>
                </c:pt>
                <c:pt idx="135">
                  <c:v>0.95</c:v>
                </c:pt>
                <c:pt idx="136">
                  <c:v>0.95</c:v>
                </c:pt>
                <c:pt idx="137">
                  <c:v>0.95</c:v>
                </c:pt>
                <c:pt idx="138">
                  <c:v>0.95</c:v>
                </c:pt>
                <c:pt idx="139">
                  <c:v>0.95</c:v>
                </c:pt>
                <c:pt idx="140">
                  <c:v>0.95</c:v>
                </c:pt>
                <c:pt idx="141">
                  <c:v>0.95</c:v>
                </c:pt>
                <c:pt idx="142">
                  <c:v>0.95</c:v>
                </c:pt>
                <c:pt idx="143">
                  <c:v>0.95</c:v>
                </c:pt>
                <c:pt idx="144">
                  <c:v>0.95</c:v>
                </c:pt>
                <c:pt idx="145">
                  <c:v>0.95</c:v>
                </c:pt>
                <c:pt idx="146">
                  <c:v>0.95</c:v>
                </c:pt>
                <c:pt idx="147">
                  <c:v>0.95</c:v>
                </c:pt>
                <c:pt idx="148">
                  <c:v>0.95</c:v>
                </c:pt>
                <c:pt idx="149">
                  <c:v>0.95</c:v>
                </c:pt>
                <c:pt idx="150">
                  <c:v>0.95</c:v>
                </c:pt>
                <c:pt idx="151">
                  <c:v>0.95</c:v>
                </c:pt>
                <c:pt idx="152">
                  <c:v>0.95</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formatCode="0.00">
                  <c:v>1</c:v>
                </c:pt>
                <c:pt idx="215" formatCode="General">
                  <c:v>1</c:v>
                </c:pt>
                <c:pt idx="216" formatCode="General">
                  <c:v>1</c:v>
                </c:pt>
                <c:pt idx="217" formatCode="General">
                  <c:v>1</c:v>
                </c:pt>
                <c:pt idx="218" formatCode="General">
                  <c:v>1</c:v>
                </c:pt>
                <c:pt idx="219" formatCode="General">
                  <c:v>1</c:v>
                </c:pt>
                <c:pt idx="220" formatCode="General">
                  <c:v>1</c:v>
                </c:pt>
                <c:pt idx="221" formatCode="General">
                  <c:v>1</c:v>
                </c:pt>
                <c:pt idx="222" formatCode="General">
                  <c:v>1</c:v>
                </c:pt>
                <c:pt idx="223" formatCode="General">
                  <c:v>1</c:v>
                </c:pt>
                <c:pt idx="224" formatCode="General">
                  <c:v>1</c:v>
                </c:pt>
                <c:pt idx="225" formatCode="General">
                  <c:v>1</c:v>
                </c:pt>
                <c:pt idx="226" formatCode="General">
                  <c:v>1</c:v>
                </c:pt>
                <c:pt idx="227" formatCode="General">
                  <c:v>1</c:v>
                </c:pt>
                <c:pt idx="228" formatCode="General">
                  <c:v>1</c:v>
                </c:pt>
                <c:pt idx="229" formatCode="General">
                  <c:v>1</c:v>
                </c:pt>
                <c:pt idx="230" formatCode="General">
                  <c:v>1</c:v>
                </c:pt>
                <c:pt idx="231" formatCode="General">
                  <c:v>1</c:v>
                </c:pt>
                <c:pt idx="232" formatCode="General">
                  <c:v>1</c:v>
                </c:pt>
                <c:pt idx="233" formatCode="General">
                  <c:v>1</c:v>
                </c:pt>
                <c:pt idx="234" formatCode="General">
                  <c:v>1</c:v>
                </c:pt>
                <c:pt idx="235" formatCode="General">
                  <c:v>1</c:v>
                </c:pt>
                <c:pt idx="236" formatCode="General">
                  <c:v>1</c:v>
                </c:pt>
                <c:pt idx="237" formatCode="General">
                  <c:v>1</c:v>
                </c:pt>
                <c:pt idx="238" formatCode="General">
                  <c:v>1</c:v>
                </c:pt>
                <c:pt idx="239" formatCode="General">
                  <c:v>1</c:v>
                </c:pt>
                <c:pt idx="240" formatCode="General">
                  <c:v>1</c:v>
                </c:pt>
                <c:pt idx="241" formatCode="General">
                  <c:v>1</c:v>
                </c:pt>
                <c:pt idx="242" formatCode="General">
                  <c:v>1</c:v>
                </c:pt>
                <c:pt idx="243" formatCode="General">
                  <c:v>1</c:v>
                </c:pt>
                <c:pt idx="244" formatCode="General">
                  <c:v>1</c:v>
                </c:pt>
                <c:pt idx="245" formatCode="General">
                  <c:v>1</c:v>
                </c:pt>
                <c:pt idx="246" formatCode="General">
                  <c:v>1</c:v>
                </c:pt>
                <c:pt idx="247" formatCode="General">
                  <c:v>1</c:v>
                </c:pt>
                <c:pt idx="248" formatCode="General">
                  <c:v>1</c:v>
                </c:pt>
                <c:pt idx="249" formatCode="General">
                  <c:v>1</c:v>
                </c:pt>
                <c:pt idx="250" formatCode="General">
                  <c:v>1</c:v>
                </c:pt>
                <c:pt idx="251" formatCode="General">
                  <c:v>1</c:v>
                </c:pt>
                <c:pt idx="252" formatCode="General">
                  <c:v>1</c:v>
                </c:pt>
                <c:pt idx="253" formatCode="General">
                  <c:v>1</c:v>
                </c:pt>
                <c:pt idx="254" formatCode="General">
                  <c:v>1</c:v>
                </c:pt>
                <c:pt idx="255" formatCode="General">
                  <c:v>1</c:v>
                </c:pt>
                <c:pt idx="256" formatCode="General">
                  <c:v>1</c:v>
                </c:pt>
                <c:pt idx="257" formatCode="General">
                  <c:v>1</c:v>
                </c:pt>
                <c:pt idx="258" formatCode="General">
                  <c:v>1</c:v>
                </c:pt>
                <c:pt idx="259" formatCode="General">
                  <c:v>1</c:v>
                </c:pt>
                <c:pt idx="260" formatCode="General">
                  <c:v>1</c:v>
                </c:pt>
                <c:pt idx="261" formatCode="General">
                  <c:v>1</c:v>
                </c:pt>
                <c:pt idx="262" formatCode="General">
                  <c:v>1</c:v>
                </c:pt>
                <c:pt idx="263" formatCode="General">
                  <c:v>1</c:v>
                </c:pt>
                <c:pt idx="264" formatCode="General">
                  <c:v>1</c:v>
                </c:pt>
                <c:pt idx="265" formatCode="General">
                  <c:v>1</c:v>
                </c:pt>
                <c:pt idx="266" formatCode="General">
                  <c:v>1</c:v>
                </c:pt>
                <c:pt idx="267" formatCode="General">
                  <c:v>1</c:v>
                </c:pt>
                <c:pt idx="268" formatCode="General">
                  <c:v>1</c:v>
                </c:pt>
                <c:pt idx="269" formatCode="General">
                  <c:v>1</c:v>
                </c:pt>
                <c:pt idx="270" formatCode="General">
                  <c:v>1</c:v>
                </c:pt>
                <c:pt idx="271" formatCode="General">
                  <c:v>1</c:v>
                </c:pt>
                <c:pt idx="272" formatCode="General">
                  <c:v>1</c:v>
                </c:pt>
                <c:pt idx="273" formatCode="General">
                  <c:v>1</c:v>
                </c:pt>
                <c:pt idx="274" formatCode="General">
                  <c:v>1</c:v>
                </c:pt>
                <c:pt idx="275" formatCode="General">
                  <c:v>1</c:v>
                </c:pt>
                <c:pt idx="276" formatCode="General">
                  <c:v>1</c:v>
                </c:pt>
                <c:pt idx="277" formatCode="General">
                  <c:v>1</c:v>
                </c:pt>
                <c:pt idx="278" formatCode="General">
                  <c:v>1</c:v>
                </c:pt>
                <c:pt idx="279" formatCode="General">
                  <c:v>1</c:v>
                </c:pt>
                <c:pt idx="280" formatCode="General">
                  <c:v>1</c:v>
                </c:pt>
                <c:pt idx="281" formatCode="General">
                  <c:v>1</c:v>
                </c:pt>
                <c:pt idx="282" formatCode="General">
                  <c:v>1</c:v>
                </c:pt>
                <c:pt idx="283" formatCode="General">
                  <c:v>1</c:v>
                </c:pt>
                <c:pt idx="284" formatCode="General">
                  <c:v>1</c:v>
                </c:pt>
                <c:pt idx="285" formatCode="General">
                  <c:v>1</c:v>
                </c:pt>
                <c:pt idx="286" formatCode="General">
                  <c:v>1</c:v>
                </c:pt>
                <c:pt idx="287" formatCode="General">
                  <c:v>1</c:v>
                </c:pt>
                <c:pt idx="288" formatCode="General">
                  <c:v>1</c:v>
                </c:pt>
                <c:pt idx="289" formatCode="General">
                  <c:v>1</c:v>
                </c:pt>
                <c:pt idx="290" formatCode="General">
                  <c:v>1</c:v>
                </c:pt>
                <c:pt idx="291" formatCode="General">
                  <c:v>1</c:v>
                </c:pt>
                <c:pt idx="292" formatCode="General">
                  <c:v>1</c:v>
                </c:pt>
                <c:pt idx="293" formatCode="General">
                  <c:v>1</c:v>
                </c:pt>
                <c:pt idx="294" formatCode="General">
                  <c:v>1</c:v>
                </c:pt>
                <c:pt idx="295" formatCode="General">
                  <c:v>1</c:v>
                </c:pt>
                <c:pt idx="296" formatCode="General">
                  <c:v>1</c:v>
                </c:pt>
                <c:pt idx="297" formatCode="General">
                  <c:v>1</c:v>
                </c:pt>
                <c:pt idx="298" formatCode="General">
                  <c:v>1</c:v>
                </c:pt>
                <c:pt idx="299" formatCode="General">
                  <c:v>1</c:v>
                </c:pt>
                <c:pt idx="300" formatCode="General">
                  <c:v>1</c:v>
                </c:pt>
                <c:pt idx="301" formatCode="General">
                  <c:v>1</c:v>
                </c:pt>
                <c:pt idx="302" formatCode="General">
                  <c:v>1</c:v>
                </c:pt>
                <c:pt idx="303" formatCode="General">
                  <c:v>1</c:v>
                </c:pt>
                <c:pt idx="304" formatCode="General">
                  <c:v>1</c:v>
                </c:pt>
                <c:pt idx="305" formatCode="General">
                  <c:v>1</c:v>
                </c:pt>
                <c:pt idx="306" formatCode="General">
                  <c:v>1</c:v>
                </c:pt>
                <c:pt idx="307" formatCode="General">
                  <c:v>1</c:v>
                </c:pt>
                <c:pt idx="308" formatCode="General">
                  <c:v>1</c:v>
                </c:pt>
                <c:pt idx="309" formatCode="General">
                  <c:v>1</c:v>
                </c:pt>
                <c:pt idx="310" formatCode="General">
                  <c:v>1</c:v>
                </c:pt>
                <c:pt idx="311" formatCode="General">
                  <c:v>1</c:v>
                </c:pt>
                <c:pt idx="312" formatCode="General">
                  <c:v>1</c:v>
                </c:pt>
                <c:pt idx="313" formatCode="General">
                  <c:v>1</c:v>
                </c:pt>
                <c:pt idx="314" formatCode="General">
                  <c:v>1</c:v>
                </c:pt>
                <c:pt idx="315" formatCode="General">
                  <c:v>1</c:v>
                </c:pt>
                <c:pt idx="316" formatCode="General">
                  <c:v>1</c:v>
                </c:pt>
                <c:pt idx="317" formatCode="General">
                  <c:v>1</c:v>
                </c:pt>
                <c:pt idx="318" formatCode="General">
                  <c:v>1</c:v>
                </c:pt>
                <c:pt idx="319" formatCode="General">
                  <c:v>1</c:v>
                </c:pt>
                <c:pt idx="320" formatCode="General">
                  <c:v>1</c:v>
                </c:pt>
                <c:pt idx="321" formatCode="General">
                  <c:v>1</c:v>
                </c:pt>
                <c:pt idx="322" formatCode="General">
                  <c:v>1</c:v>
                </c:pt>
                <c:pt idx="323" formatCode="General">
                  <c:v>1</c:v>
                </c:pt>
                <c:pt idx="324" formatCode="General">
                  <c:v>1</c:v>
                </c:pt>
                <c:pt idx="325" formatCode="General">
                  <c:v>1</c:v>
                </c:pt>
                <c:pt idx="326" formatCode="General">
                  <c:v>1</c:v>
                </c:pt>
                <c:pt idx="327" formatCode="General">
                  <c:v>1</c:v>
                </c:pt>
                <c:pt idx="328" formatCode="General">
                  <c:v>1</c:v>
                </c:pt>
                <c:pt idx="329" formatCode="General">
                  <c:v>1</c:v>
                </c:pt>
                <c:pt idx="330" formatCode="General">
                  <c:v>1</c:v>
                </c:pt>
                <c:pt idx="331" formatCode="General">
                  <c:v>1</c:v>
                </c:pt>
                <c:pt idx="332" formatCode="General">
                  <c:v>1</c:v>
                </c:pt>
                <c:pt idx="333" formatCode="General">
                  <c:v>1</c:v>
                </c:pt>
                <c:pt idx="334" formatCode="General">
                  <c:v>1</c:v>
                </c:pt>
                <c:pt idx="335" formatCode="General">
                  <c:v>1</c:v>
                </c:pt>
                <c:pt idx="336" formatCode="General">
                  <c:v>1</c:v>
                </c:pt>
                <c:pt idx="337" formatCode="General">
                  <c:v>1</c:v>
                </c:pt>
                <c:pt idx="338" formatCode="General">
                  <c:v>1</c:v>
                </c:pt>
                <c:pt idx="339" formatCode="General">
                  <c:v>1</c:v>
                </c:pt>
                <c:pt idx="340" formatCode="General">
                  <c:v>1</c:v>
                </c:pt>
                <c:pt idx="341" formatCode="General">
                  <c:v>1</c:v>
                </c:pt>
                <c:pt idx="342" formatCode="General">
                  <c:v>1</c:v>
                </c:pt>
                <c:pt idx="343" formatCode="General">
                  <c:v>1</c:v>
                </c:pt>
                <c:pt idx="344" formatCode="General">
                  <c:v>1</c:v>
                </c:pt>
                <c:pt idx="345" formatCode="General">
                  <c:v>1</c:v>
                </c:pt>
                <c:pt idx="346" formatCode="General">
                  <c:v>1</c:v>
                </c:pt>
                <c:pt idx="347" formatCode="General">
                  <c:v>1</c:v>
                </c:pt>
                <c:pt idx="348" formatCode="General">
                  <c:v>1</c:v>
                </c:pt>
                <c:pt idx="349" formatCode="General">
                  <c:v>1</c:v>
                </c:pt>
                <c:pt idx="350" formatCode="General">
                  <c:v>1</c:v>
                </c:pt>
                <c:pt idx="351" formatCode="General">
                  <c:v>1</c:v>
                </c:pt>
                <c:pt idx="352" formatCode="General">
                  <c:v>1</c:v>
                </c:pt>
                <c:pt idx="353" formatCode="General">
                  <c:v>1</c:v>
                </c:pt>
                <c:pt idx="354" formatCode="General">
                  <c:v>1</c:v>
                </c:pt>
                <c:pt idx="355" formatCode="General">
                  <c:v>1</c:v>
                </c:pt>
                <c:pt idx="356" formatCode="General">
                  <c:v>1</c:v>
                </c:pt>
                <c:pt idx="357" formatCode="General">
                  <c:v>1</c:v>
                </c:pt>
                <c:pt idx="358" formatCode="General">
                  <c:v>1</c:v>
                </c:pt>
                <c:pt idx="359" formatCode="General">
                  <c:v>1</c:v>
                </c:pt>
                <c:pt idx="360" formatCode="General">
                  <c:v>1</c:v>
                </c:pt>
                <c:pt idx="361" formatCode="General">
                  <c:v>1</c:v>
                </c:pt>
                <c:pt idx="362" formatCode="General">
                  <c:v>1</c:v>
                </c:pt>
                <c:pt idx="363" formatCode="General">
                  <c:v>1</c:v>
                </c:pt>
                <c:pt idx="364" formatCode="General">
                  <c:v>1</c:v>
                </c:pt>
              </c:numCache>
            </c:numRef>
          </c:val>
          <c:smooth val="0"/>
          <c:extLst>
            <c:ext xmlns:c16="http://schemas.microsoft.com/office/drawing/2014/chart" uri="{C3380CC4-5D6E-409C-BE32-E72D297353CC}">
              <c16:uniqueId val="{00000008-926D-4ECA-AC98-FF051244D031}"/>
            </c:ext>
          </c:extLst>
        </c:ser>
        <c:dLbls>
          <c:showLegendKey val="0"/>
          <c:showVal val="0"/>
          <c:showCatName val="0"/>
          <c:showSerName val="0"/>
          <c:showPercent val="0"/>
          <c:showBubbleSize val="0"/>
        </c:dLbls>
        <c:marker val="1"/>
        <c:smooth val="0"/>
        <c:axId val="1061440304"/>
        <c:axId val="1061440960"/>
      </c:lineChart>
      <c:lineChart>
        <c:grouping val="standard"/>
        <c:varyColors val="0"/>
        <c:ser>
          <c:idx val="0"/>
          <c:order val="2"/>
          <c:tx>
            <c:strRef>
              <c:f>Serene_A_I!$AK$40</c:f>
              <c:strCache>
                <c:ptCount val="1"/>
                <c:pt idx="0">
                  <c:v>Min Brut</c:v>
                </c:pt>
              </c:strCache>
            </c:strRef>
          </c:tx>
          <c:spPr>
            <a:ln w="28575" cap="rnd">
              <a:solidFill>
                <a:schemeClr val="accent1"/>
              </a:solidFill>
              <a:round/>
            </a:ln>
            <a:effectLst/>
          </c:spPr>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4-926D-4ECA-AC98-FF051244D031}"/>
            </c:ext>
          </c:extLst>
        </c:ser>
        <c:ser>
          <c:idx val="1"/>
          <c:order val="3"/>
          <c:tx>
            <c:strRef>
              <c:f>Serene_A_I!$AL$40</c:f>
              <c:strCache>
                <c:ptCount val="1"/>
                <c:pt idx="0">
                  <c:v>Max Brut</c:v>
                </c:pt>
              </c:strCache>
            </c:strRef>
          </c:tx>
          <c:spPr>
            <a:ln w="28575" cap="rnd">
              <a:solidFill>
                <a:schemeClr val="accent2"/>
              </a:solidFill>
              <a:round/>
            </a:ln>
            <a:effectLst/>
          </c:spPr>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Serene_A_I!$AL$41:$AL$405</c:f>
              <c:numCache>
                <c:formatCode>General</c:formatCode>
                <c:ptCount val="365"/>
                <c:pt idx="0">
                  <c:v>0.35</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0.85</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0.95</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6-926D-4ECA-AC98-FF051244D031}"/>
            </c:ext>
          </c:extLst>
        </c:ser>
        <c:dLbls>
          <c:showLegendKey val="0"/>
          <c:showVal val="0"/>
          <c:showCatName val="0"/>
          <c:showSerName val="0"/>
          <c:showPercent val="0"/>
          <c:showBubbleSize val="0"/>
        </c:dLbls>
        <c:marker val="1"/>
        <c:smooth val="0"/>
        <c:axId val="1104880040"/>
        <c:axId val="5571567"/>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valAx>
        <c:axId val="5571567"/>
        <c:scaling>
          <c:orientation val="minMax"/>
        </c:scaling>
        <c:delete val="0"/>
        <c:axPos val="r"/>
        <c:numFmt formatCode="General" sourceLinked="1"/>
        <c:majorTickMark val="out"/>
        <c:minorTickMark val="none"/>
        <c:tickLblPos val="nextTo"/>
        <c:crossAx val="1104880040"/>
        <c:crosses val="max"/>
        <c:crossBetween val="between"/>
      </c:valAx>
      <c:dateAx>
        <c:axId val="1104880040"/>
        <c:scaling>
          <c:orientation val="minMax"/>
        </c:scaling>
        <c:delete val="1"/>
        <c:axPos val="b"/>
        <c:numFmt formatCode="m/d/yyyy" sourceLinked="1"/>
        <c:majorTickMark val="out"/>
        <c:minorTickMark val="none"/>
        <c:tickLblPos val="nextTo"/>
        <c:crossAx val="5571567"/>
        <c:crosses val="autoZero"/>
        <c:auto val="1"/>
        <c:lblOffset val="100"/>
        <c:baseTimeUnit val="days"/>
      </c:date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Serene Atlantique</a:t>
            </a:r>
          </a:p>
        </c:rich>
      </c:tx>
      <c:overlay val="0"/>
      <c:spPr>
        <a:noFill/>
        <a:ln>
          <a:noFill/>
        </a:ln>
        <a:effectLst/>
      </c:spPr>
    </c:title>
    <c:autoTitleDeleted val="0"/>
    <c:plotArea>
      <c:layout/>
      <c:lineChart>
        <c:grouping val="standard"/>
        <c:varyColors val="0"/>
        <c:ser>
          <c:idx val="2"/>
          <c:order val="0"/>
          <c:tx>
            <c:strRef>
              <c:f>Serene_A_I!$AN$40</c:f>
              <c:strCache>
                <c:ptCount val="1"/>
                <c:pt idx="0">
                  <c:v>Min.cor Sout</c:v>
                </c:pt>
              </c:strCache>
            </c:strRef>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Serene_A_I!$AN$41:$AN$405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0.85</c:v>
                </c:pt>
                <c:pt idx="184">
                  <c:v>0.85</c:v>
                </c:pt>
                <c:pt idx="185">
                  <c:v>0.85</c:v>
                </c:pt>
                <c:pt idx="186">
                  <c:v>0.85</c:v>
                </c:pt>
                <c:pt idx="187">
                  <c:v>0.85</c:v>
                </c:pt>
                <c:pt idx="188">
                  <c:v>0.85</c:v>
                </c:pt>
                <c:pt idx="189">
                  <c:v>0.85</c:v>
                </c:pt>
                <c:pt idx="190">
                  <c:v>0.85</c:v>
                </c:pt>
                <c:pt idx="191">
                  <c:v>0.85</c:v>
                </c:pt>
                <c:pt idx="192">
                  <c:v>0.85</c:v>
                </c:pt>
                <c:pt idx="193">
                  <c:v>0.85</c:v>
                </c:pt>
                <c:pt idx="194">
                  <c:v>0.85</c:v>
                </c:pt>
                <c:pt idx="195">
                  <c:v>0.85</c:v>
                </c:pt>
                <c:pt idx="196">
                  <c:v>0.85</c:v>
                </c:pt>
                <c:pt idx="197">
                  <c:v>0.85</c:v>
                </c:pt>
                <c:pt idx="198">
                  <c:v>0.85</c:v>
                </c:pt>
                <c:pt idx="199">
                  <c:v>0.85</c:v>
                </c:pt>
                <c:pt idx="200">
                  <c:v>0.85</c:v>
                </c:pt>
                <c:pt idx="201">
                  <c:v>0.85</c:v>
                </c:pt>
                <c:pt idx="202">
                  <c:v>0.85</c:v>
                </c:pt>
                <c:pt idx="203">
                  <c:v>0.85</c:v>
                </c:pt>
                <c:pt idx="204">
                  <c:v>0.85</c:v>
                </c:pt>
                <c:pt idx="205">
                  <c:v>0.85</c:v>
                </c:pt>
                <c:pt idx="206">
                  <c:v>0.85</c:v>
                </c:pt>
                <c:pt idx="207">
                  <c:v>0.85</c:v>
                </c:pt>
                <c:pt idx="208">
                  <c:v>0.85</c:v>
                </c:pt>
                <c:pt idx="209">
                  <c:v>0.85</c:v>
                </c:pt>
                <c:pt idx="210">
                  <c:v>0.85</c:v>
                </c:pt>
                <c:pt idx="211">
                  <c:v>0.85</c:v>
                </c:pt>
                <c:pt idx="212">
                  <c:v>0.85</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39B3-4E9C-820B-5037DFE7DD11}"/>
            </c:ext>
          </c:extLst>
        </c:ser>
        <c:ser>
          <c:idx val="3"/>
          <c:order val="1"/>
          <c:tx>
            <c:strRef>
              <c:f>Serene_A_I!$AO$40</c:f>
              <c:strCache>
                <c:ptCount val="1"/>
                <c:pt idx="0">
                  <c:v>Max corrigé</c:v>
                </c:pt>
              </c:strCache>
            </c:strRef>
          </c:tx>
          <c:marker>
            <c:symbol val="none"/>
          </c:marker>
          <c:cat>
            <c:numRef>
              <c:f>Serene_A_I!$AJ$41:$AJ$405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Serene_A_I!$AO$41:$AO$405</c:f>
              <c:numCache>
                <c:formatCode>_-* #\ ##0.00\ _€_-;\-* #\ ##0.00\ _€_-;_-* "-"??\ _€_-;_-@_-</c:formatCode>
                <c:ptCount val="365"/>
                <c:pt idx="0">
                  <c:v>0.35</c:v>
                </c:pt>
                <c:pt idx="1">
                  <c:v>0.85</c:v>
                </c:pt>
                <c:pt idx="2">
                  <c:v>0.85</c:v>
                </c:pt>
                <c:pt idx="3">
                  <c:v>0.85</c:v>
                </c:pt>
                <c:pt idx="4">
                  <c:v>0.85</c:v>
                </c:pt>
                <c:pt idx="5">
                  <c:v>0.85</c:v>
                </c:pt>
                <c:pt idx="6">
                  <c:v>0.85</c:v>
                </c:pt>
                <c:pt idx="7">
                  <c:v>0.85</c:v>
                </c:pt>
                <c:pt idx="8">
                  <c:v>0.85</c:v>
                </c:pt>
                <c:pt idx="9">
                  <c:v>0.85</c:v>
                </c:pt>
                <c:pt idx="10">
                  <c:v>0.85</c:v>
                </c:pt>
                <c:pt idx="11">
                  <c:v>0.85</c:v>
                </c:pt>
                <c:pt idx="12">
                  <c:v>0.85</c:v>
                </c:pt>
                <c:pt idx="13">
                  <c:v>0.85</c:v>
                </c:pt>
                <c:pt idx="14">
                  <c:v>0.85</c:v>
                </c:pt>
                <c:pt idx="15">
                  <c:v>0.85</c:v>
                </c:pt>
                <c:pt idx="16">
                  <c:v>0.85</c:v>
                </c:pt>
                <c:pt idx="17">
                  <c:v>0.85</c:v>
                </c:pt>
                <c:pt idx="18">
                  <c:v>0.85</c:v>
                </c:pt>
                <c:pt idx="19">
                  <c:v>0.85</c:v>
                </c:pt>
                <c:pt idx="20">
                  <c:v>0.85</c:v>
                </c:pt>
                <c:pt idx="21">
                  <c:v>0.85</c:v>
                </c:pt>
                <c:pt idx="22">
                  <c:v>0.85</c:v>
                </c:pt>
                <c:pt idx="23">
                  <c:v>0.85</c:v>
                </c:pt>
                <c:pt idx="24">
                  <c:v>0.85</c:v>
                </c:pt>
                <c:pt idx="25">
                  <c:v>0.85</c:v>
                </c:pt>
                <c:pt idx="26">
                  <c:v>0.85</c:v>
                </c:pt>
                <c:pt idx="27">
                  <c:v>0.85</c:v>
                </c:pt>
                <c:pt idx="28">
                  <c:v>0.85</c:v>
                </c:pt>
                <c:pt idx="29">
                  <c:v>0.85</c:v>
                </c:pt>
                <c:pt idx="30">
                  <c:v>0.85</c:v>
                </c:pt>
                <c:pt idx="31">
                  <c:v>0.85</c:v>
                </c:pt>
                <c:pt idx="32">
                  <c:v>0.85</c:v>
                </c:pt>
                <c:pt idx="33">
                  <c:v>0.85</c:v>
                </c:pt>
                <c:pt idx="34">
                  <c:v>0.85</c:v>
                </c:pt>
                <c:pt idx="35">
                  <c:v>0.85</c:v>
                </c:pt>
                <c:pt idx="36">
                  <c:v>0.85</c:v>
                </c:pt>
                <c:pt idx="37">
                  <c:v>0.85</c:v>
                </c:pt>
                <c:pt idx="38">
                  <c:v>0.85</c:v>
                </c:pt>
                <c:pt idx="39">
                  <c:v>0.85</c:v>
                </c:pt>
                <c:pt idx="40">
                  <c:v>0.85</c:v>
                </c:pt>
                <c:pt idx="41">
                  <c:v>0.85</c:v>
                </c:pt>
                <c:pt idx="42">
                  <c:v>0.85</c:v>
                </c:pt>
                <c:pt idx="43">
                  <c:v>0.85</c:v>
                </c:pt>
                <c:pt idx="44">
                  <c:v>0.85</c:v>
                </c:pt>
                <c:pt idx="45">
                  <c:v>0.85</c:v>
                </c:pt>
                <c:pt idx="46">
                  <c:v>0.85</c:v>
                </c:pt>
                <c:pt idx="47">
                  <c:v>0.85</c:v>
                </c:pt>
                <c:pt idx="48">
                  <c:v>0.85</c:v>
                </c:pt>
                <c:pt idx="49">
                  <c:v>0.85</c:v>
                </c:pt>
                <c:pt idx="50">
                  <c:v>0.85</c:v>
                </c:pt>
                <c:pt idx="51">
                  <c:v>0.85</c:v>
                </c:pt>
                <c:pt idx="52">
                  <c:v>0.85</c:v>
                </c:pt>
                <c:pt idx="53">
                  <c:v>0.85</c:v>
                </c:pt>
                <c:pt idx="54">
                  <c:v>0.85</c:v>
                </c:pt>
                <c:pt idx="55">
                  <c:v>0.85</c:v>
                </c:pt>
                <c:pt idx="56">
                  <c:v>0.85</c:v>
                </c:pt>
                <c:pt idx="57">
                  <c:v>0.85</c:v>
                </c:pt>
                <c:pt idx="58">
                  <c:v>0.85</c:v>
                </c:pt>
                <c:pt idx="59">
                  <c:v>0.85</c:v>
                </c:pt>
                <c:pt idx="60">
                  <c:v>0.85</c:v>
                </c:pt>
                <c:pt idx="61">
                  <c:v>0.85</c:v>
                </c:pt>
                <c:pt idx="62">
                  <c:v>0.85</c:v>
                </c:pt>
                <c:pt idx="63">
                  <c:v>0.85</c:v>
                </c:pt>
                <c:pt idx="64">
                  <c:v>0.85</c:v>
                </c:pt>
                <c:pt idx="65">
                  <c:v>0.85</c:v>
                </c:pt>
                <c:pt idx="66">
                  <c:v>0.85</c:v>
                </c:pt>
                <c:pt idx="67">
                  <c:v>0.85</c:v>
                </c:pt>
                <c:pt idx="68">
                  <c:v>0.85</c:v>
                </c:pt>
                <c:pt idx="69">
                  <c:v>0.85</c:v>
                </c:pt>
                <c:pt idx="70">
                  <c:v>0.85</c:v>
                </c:pt>
                <c:pt idx="71">
                  <c:v>0.85</c:v>
                </c:pt>
                <c:pt idx="72">
                  <c:v>0.85</c:v>
                </c:pt>
                <c:pt idx="73">
                  <c:v>0.85</c:v>
                </c:pt>
                <c:pt idx="74">
                  <c:v>0.85</c:v>
                </c:pt>
                <c:pt idx="75">
                  <c:v>0.85</c:v>
                </c:pt>
                <c:pt idx="76">
                  <c:v>0.85</c:v>
                </c:pt>
                <c:pt idx="77">
                  <c:v>0.85</c:v>
                </c:pt>
                <c:pt idx="78">
                  <c:v>0.85</c:v>
                </c:pt>
                <c:pt idx="79">
                  <c:v>0.85</c:v>
                </c:pt>
                <c:pt idx="80">
                  <c:v>0.85</c:v>
                </c:pt>
                <c:pt idx="81">
                  <c:v>0.85</c:v>
                </c:pt>
                <c:pt idx="82">
                  <c:v>0.85</c:v>
                </c:pt>
                <c:pt idx="83">
                  <c:v>0.85</c:v>
                </c:pt>
                <c:pt idx="84">
                  <c:v>0.85</c:v>
                </c:pt>
                <c:pt idx="85">
                  <c:v>0.85</c:v>
                </c:pt>
                <c:pt idx="86">
                  <c:v>0.85</c:v>
                </c:pt>
                <c:pt idx="87">
                  <c:v>0.85</c:v>
                </c:pt>
                <c:pt idx="88">
                  <c:v>0.85</c:v>
                </c:pt>
                <c:pt idx="89">
                  <c:v>0.85</c:v>
                </c:pt>
                <c:pt idx="90">
                  <c:v>0.85</c:v>
                </c:pt>
                <c:pt idx="91">
                  <c:v>0.85</c:v>
                </c:pt>
                <c:pt idx="92">
                  <c:v>0.85</c:v>
                </c:pt>
                <c:pt idx="93">
                  <c:v>0.85</c:v>
                </c:pt>
                <c:pt idx="94">
                  <c:v>0.85</c:v>
                </c:pt>
                <c:pt idx="95">
                  <c:v>0.85</c:v>
                </c:pt>
                <c:pt idx="96">
                  <c:v>0.85</c:v>
                </c:pt>
                <c:pt idx="97">
                  <c:v>0.85</c:v>
                </c:pt>
                <c:pt idx="98">
                  <c:v>0.85</c:v>
                </c:pt>
                <c:pt idx="99">
                  <c:v>0.85</c:v>
                </c:pt>
                <c:pt idx="100">
                  <c:v>0.85</c:v>
                </c:pt>
                <c:pt idx="101">
                  <c:v>0.85</c:v>
                </c:pt>
                <c:pt idx="102">
                  <c:v>0.85</c:v>
                </c:pt>
                <c:pt idx="103">
                  <c:v>0.85</c:v>
                </c:pt>
                <c:pt idx="104">
                  <c:v>0.85</c:v>
                </c:pt>
                <c:pt idx="105">
                  <c:v>0.85</c:v>
                </c:pt>
                <c:pt idx="106">
                  <c:v>0.85</c:v>
                </c:pt>
                <c:pt idx="107">
                  <c:v>0.85</c:v>
                </c:pt>
                <c:pt idx="108">
                  <c:v>0.85</c:v>
                </c:pt>
                <c:pt idx="109">
                  <c:v>0.85</c:v>
                </c:pt>
                <c:pt idx="110">
                  <c:v>0.85</c:v>
                </c:pt>
                <c:pt idx="111">
                  <c:v>0.85</c:v>
                </c:pt>
                <c:pt idx="112">
                  <c:v>0.85</c:v>
                </c:pt>
                <c:pt idx="113">
                  <c:v>0.85</c:v>
                </c:pt>
                <c:pt idx="114">
                  <c:v>0.85</c:v>
                </c:pt>
                <c:pt idx="115">
                  <c:v>0.85</c:v>
                </c:pt>
                <c:pt idx="116">
                  <c:v>0.85</c:v>
                </c:pt>
                <c:pt idx="117">
                  <c:v>0.85</c:v>
                </c:pt>
                <c:pt idx="118">
                  <c:v>0.85</c:v>
                </c:pt>
                <c:pt idx="119">
                  <c:v>0.85</c:v>
                </c:pt>
                <c:pt idx="120">
                  <c:v>0.85</c:v>
                </c:pt>
                <c:pt idx="121">
                  <c:v>0.85</c:v>
                </c:pt>
                <c:pt idx="122">
                  <c:v>0.95</c:v>
                </c:pt>
                <c:pt idx="123">
                  <c:v>0.95</c:v>
                </c:pt>
                <c:pt idx="124">
                  <c:v>0.95</c:v>
                </c:pt>
                <c:pt idx="125">
                  <c:v>0.95</c:v>
                </c:pt>
                <c:pt idx="126">
                  <c:v>0.95</c:v>
                </c:pt>
                <c:pt idx="127">
                  <c:v>0.95</c:v>
                </c:pt>
                <c:pt idx="128">
                  <c:v>0.95</c:v>
                </c:pt>
                <c:pt idx="129">
                  <c:v>0.95</c:v>
                </c:pt>
                <c:pt idx="130">
                  <c:v>0.95</c:v>
                </c:pt>
                <c:pt idx="131">
                  <c:v>0.95</c:v>
                </c:pt>
                <c:pt idx="132">
                  <c:v>0.95</c:v>
                </c:pt>
                <c:pt idx="133">
                  <c:v>0.95</c:v>
                </c:pt>
                <c:pt idx="134">
                  <c:v>0.95</c:v>
                </c:pt>
                <c:pt idx="135">
                  <c:v>0.95</c:v>
                </c:pt>
                <c:pt idx="136">
                  <c:v>0.95</c:v>
                </c:pt>
                <c:pt idx="137">
                  <c:v>0.95</c:v>
                </c:pt>
                <c:pt idx="138">
                  <c:v>0.95</c:v>
                </c:pt>
                <c:pt idx="139">
                  <c:v>0.95</c:v>
                </c:pt>
                <c:pt idx="140">
                  <c:v>0.95</c:v>
                </c:pt>
                <c:pt idx="141">
                  <c:v>0.95</c:v>
                </c:pt>
                <c:pt idx="142">
                  <c:v>0.95</c:v>
                </c:pt>
                <c:pt idx="143">
                  <c:v>0.95</c:v>
                </c:pt>
                <c:pt idx="144">
                  <c:v>0.95</c:v>
                </c:pt>
                <c:pt idx="145">
                  <c:v>0.95</c:v>
                </c:pt>
                <c:pt idx="146">
                  <c:v>0.95</c:v>
                </c:pt>
                <c:pt idx="147">
                  <c:v>0.95</c:v>
                </c:pt>
                <c:pt idx="148">
                  <c:v>0.95</c:v>
                </c:pt>
                <c:pt idx="149">
                  <c:v>0.95</c:v>
                </c:pt>
                <c:pt idx="150">
                  <c:v>0.95</c:v>
                </c:pt>
                <c:pt idx="151">
                  <c:v>0.95</c:v>
                </c:pt>
                <c:pt idx="152">
                  <c:v>0.95</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formatCode="0.00">
                  <c:v>1</c:v>
                </c:pt>
                <c:pt idx="215" formatCode="General">
                  <c:v>1</c:v>
                </c:pt>
                <c:pt idx="216" formatCode="General">
                  <c:v>1</c:v>
                </c:pt>
                <c:pt idx="217" formatCode="General">
                  <c:v>1</c:v>
                </c:pt>
                <c:pt idx="218" formatCode="General">
                  <c:v>1</c:v>
                </c:pt>
                <c:pt idx="219" formatCode="General">
                  <c:v>1</c:v>
                </c:pt>
                <c:pt idx="220" formatCode="General">
                  <c:v>1</c:v>
                </c:pt>
                <c:pt idx="221" formatCode="General">
                  <c:v>1</c:v>
                </c:pt>
                <c:pt idx="222" formatCode="General">
                  <c:v>1</c:v>
                </c:pt>
                <c:pt idx="223" formatCode="General">
                  <c:v>1</c:v>
                </c:pt>
                <c:pt idx="224" formatCode="General">
                  <c:v>1</c:v>
                </c:pt>
                <c:pt idx="225" formatCode="General">
                  <c:v>1</c:v>
                </c:pt>
                <c:pt idx="226" formatCode="General">
                  <c:v>1</c:v>
                </c:pt>
                <c:pt idx="227" formatCode="General">
                  <c:v>1</c:v>
                </c:pt>
                <c:pt idx="228" formatCode="General">
                  <c:v>1</c:v>
                </c:pt>
                <c:pt idx="229" formatCode="General">
                  <c:v>1</c:v>
                </c:pt>
                <c:pt idx="230" formatCode="General">
                  <c:v>1</c:v>
                </c:pt>
                <c:pt idx="231" formatCode="General">
                  <c:v>1</c:v>
                </c:pt>
                <c:pt idx="232" formatCode="General">
                  <c:v>1</c:v>
                </c:pt>
                <c:pt idx="233" formatCode="General">
                  <c:v>1</c:v>
                </c:pt>
                <c:pt idx="234" formatCode="General">
                  <c:v>1</c:v>
                </c:pt>
                <c:pt idx="235" formatCode="General">
                  <c:v>1</c:v>
                </c:pt>
                <c:pt idx="236" formatCode="General">
                  <c:v>1</c:v>
                </c:pt>
                <c:pt idx="237" formatCode="General">
                  <c:v>1</c:v>
                </c:pt>
                <c:pt idx="238" formatCode="General">
                  <c:v>1</c:v>
                </c:pt>
                <c:pt idx="239" formatCode="General">
                  <c:v>1</c:v>
                </c:pt>
                <c:pt idx="240" formatCode="General">
                  <c:v>1</c:v>
                </c:pt>
                <c:pt idx="241" formatCode="General">
                  <c:v>1</c:v>
                </c:pt>
                <c:pt idx="242" formatCode="General">
                  <c:v>1</c:v>
                </c:pt>
                <c:pt idx="243" formatCode="General">
                  <c:v>1</c:v>
                </c:pt>
                <c:pt idx="244" formatCode="General">
                  <c:v>1</c:v>
                </c:pt>
                <c:pt idx="245" formatCode="General">
                  <c:v>1</c:v>
                </c:pt>
                <c:pt idx="246" formatCode="General">
                  <c:v>1</c:v>
                </c:pt>
                <c:pt idx="247" formatCode="General">
                  <c:v>1</c:v>
                </c:pt>
                <c:pt idx="248" formatCode="General">
                  <c:v>1</c:v>
                </c:pt>
                <c:pt idx="249" formatCode="General">
                  <c:v>1</c:v>
                </c:pt>
                <c:pt idx="250" formatCode="General">
                  <c:v>1</c:v>
                </c:pt>
                <c:pt idx="251" formatCode="General">
                  <c:v>1</c:v>
                </c:pt>
                <c:pt idx="252" formatCode="General">
                  <c:v>1</c:v>
                </c:pt>
                <c:pt idx="253" formatCode="General">
                  <c:v>1</c:v>
                </c:pt>
                <c:pt idx="254" formatCode="General">
                  <c:v>1</c:v>
                </c:pt>
                <c:pt idx="255" formatCode="General">
                  <c:v>1</c:v>
                </c:pt>
                <c:pt idx="256" formatCode="General">
                  <c:v>1</c:v>
                </c:pt>
                <c:pt idx="257" formatCode="General">
                  <c:v>1</c:v>
                </c:pt>
                <c:pt idx="258" formatCode="General">
                  <c:v>1</c:v>
                </c:pt>
                <c:pt idx="259" formatCode="General">
                  <c:v>1</c:v>
                </c:pt>
                <c:pt idx="260" formatCode="General">
                  <c:v>1</c:v>
                </c:pt>
                <c:pt idx="261" formatCode="General">
                  <c:v>1</c:v>
                </c:pt>
                <c:pt idx="262" formatCode="General">
                  <c:v>1</c:v>
                </c:pt>
                <c:pt idx="263" formatCode="General">
                  <c:v>1</c:v>
                </c:pt>
                <c:pt idx="264" formatCode="General">
                  <c:v>1</c:v>
                </c:pt>
                <c:pt idx="265" formatCode="General">
                  <c:v>1</c:v>
                </c:pt>
                <c:pt idx="266" formatCode="General">
                  <c:v>1</c:v>
                </c:pt>
                <c:pt idx="267" formatCode="General">
                  <c:v>1</c:v>
                </c:pt>
                <c:pt idx="268" formatCode="General">
                  <c:v>1</c:v>
                </c:pt>
                <c:pt idx="269" formatCode="General">
                  <c:v>1</c:v>
                </c:pt>
                <c:pt idx="270" formatCode="General">
                  <c:v>1</c:v>
                </c:pt>
                <c:pt idx="271" formatCode="General">
                  <c:v>1</c:v>
                </c:pt>
                <c:pt idx="272" formatCode="General">
                  <c:v>1</c:v>
                </c:pt>
                <c:pt idx="273" formatCode="General">
                  <c:v>1</c:v>
                </c:pt>
                <c:pt idx="274" formatCode="General">
                  <c:v>1</c:v>
                </c:pt>
                <c:pt idx="275" formatCode="General">
                  <c:v>1</c:v>
                </c:pt>
                <c:pt idx="276" formatCode="General">
                  <c:v>1</c:v>
                </c:pt>
                <c:pt idx="277" formatCode="General">
                  <c:v>1</c:v>
                </c:pt>
                <c:pt idx="278" formatCode="General">
                  <c:v>1</c:v>
                </c:pt>
                <c:pt idx="279" formatCode="General">
                  <c:v>1</c:v>
                </c:pt>
                <c:pt idx="280" formatCode="General">
                  <c:v>1</c:v>
                </c:pt>
                <c:pt idx="281" formatCode="General">
                  <c:v>1</c:v>
                </c:pt>
                <c:pt idx="282" formatCode="General">
                  <c:v>1</c:v>
                </c:pt>
                <c:pt idx="283" formatCode="General">
                  <c:v>1</c:v>
                </c:pt>
                <c:pt idx="284" formatCode="General">
                  <c:v>1</c:v>
                </c:pt>
                <c:pt idx="285" formatCode="General">
                  <c:v>1</c:v>
                </c:pt>
                <c:pt idx="286" formatCode="General">
                  <c:v>1</c:v>
                </c:pt>
                <c:pt idx="287" formatCode="General">
                  <c:v>1</c:v>
                </c:pt>
                <c:pt idx="288" formatCode="General">
                  <c:v>1</c:v>
                </c:pt>
                <c:pt idx="289" formatCode="General">
                  <c:v>1</c:v>
                </c:pt>
                <c:pt idx="290" formatCode="General">
                  <c:v>1</c:v>
                </c:pt>
                <c:pt idx="291" formatCode="General">
                  <c:v>1</c:v>
                </c:pt>
                <c:pt idx="292" formatCode="General">
                  <c:v>1</c:v>
                </c:pt>
                <c:pt idx="293" formatCode="General">
                  <c:v>1</c:v>
                </c:pt>
                <c:pt idx="294" formatCode="General">
                  <c:v>1</c:v>
                </c:pt>
                <c:pt idx="295" formatCode="General">
                  <c:v>1</c:v>
                </c:pt>
                <c:pt idx="296" formatCode="General">
                  <c:v>1</c:v>
                </c:pt>
                <c:pt idx="297" formatCode="General">
                  <c:v>1</c:v>
                </c:pt>
                <c:pt idx="298" formatCode="General">
                  <c:v>1</c:v>
                </c:pt>
                <c:pt idx="299" formatCode="General">
                  <c:v>1</c:v>
                </c:pt>
                <c:pt idx="300" formatCode="General">
                  <c:v>1</c:v>
                </c:pt>
                <c:pt idx="301" formatCode="General">
                  <c:v>1</c:v>
                </c:pt>
                <c:pt idx="302" formatCode="General">
                  <c:v>1</c:v>
                </c:pt>
                <c:pt idx="303" formatCode="General">
                  <c:v>1</c:v>
                </c:pt>
                <c:pt idx="304" formatCode="General">
                  <c:v>1</c:v>
                </c:pt>
                <c:pt idx="305" formatCode="General">
                  <c:v>1</c:v>
                </c:pt>
                <c:pt idx="306" formatCode="General">
                  <c:v>1</c:v>
                </c:pt>
                <c:pt idx="307" formatCode="General">
                  <c:v>1</c:v>
                </c:pt>
                <c:pt idx="308" formatCode="General">
                  <c:v>1</c:v>
                </c:pt>
                <c:pt idx="309" formatCode="General">
                  <c:v>1</c:v>
                </c:pt>
                <c:pt idx="310" formatCode="General">
                  <c:v>1</c:v>
                </c:pt>
                <c:pt idx="311" formatCode="General">
                  <c:v>1</c:v>
                </c:pt>
                <c:pt idx="312" formatCode="General">
                  <c:v>1</c:v>
                </c:pt>
                <c:pt idx="313" formatCode="General">
                  <c:v>1</c:v>
                </c:pt>
                <c:pt idx="314" formatCode="General">
                  <c:v>1</c:v>
                </c:pt>
                <c:pt idx="315" formatCode="General">
                  <c:v>1</c:v>
                </c:pt>
                <c:pt idx="316" formatCode="General">
                  <c:v>1</c:v>
                </c:pt>
                <c:pt idx="317" formatCode="General">
                  <c:v>1</c:v>
                </c:pt>
                <c:pt idx="318" formatCode="General">
                  <c:v>1</c:v>
                </c:pt>
                <c:pt idx="319" formatCode="General">
                  <c:v>1</c:v>
                </c:pt>
                <c:pt idx="320" formatCode="General">
                  <c:v>1</c:v>
                </c:pt>
                <c:pt idx="321" formatCode="General">
                  <c:v>1</c:v>
                </c:pt>
                <c:pt idx="322" formatCode="General">
                  <c:v>1</c:v>
                </c:pt>
                <c:pt idx="323" formatCode="General">
                  <c:v>1</c:v>
                </c:pt>
                <c:pt idx="324" formatCode="General">
                  <c:v>1</c:v>
                </c:pt>
                <c:pt idx="325" formatCode="General">
                  <c:v>1</c:v>
                </c:pt>
                <c:pt idx="326" formatCode="General">
                  <c:v>1</c:v>
                </c:pt>
                <c:pt idx="327" formatCode="General">
                  <c:v>1</c:v>
                </c:pt>
                <c:pt idx="328" formatCode="General">
                  <c:v>1</c:v>
                </c:pt>
                <c:pt idx="329" formatCode="General">
                  <c:v>1</c:v>
                </c:pt>
                <c:pt idx="330" formatCode="General">
                  <c:v>1</c:v>
                </c:pt>
                <c:pt idx="331" formatCode="General">
                  <c:v>1</c:v>
                </c:pt>
                <c:pt idx="332" formatCode="General">
                  <c:v>1</c:v>
                </c:pt>
                <c:pt idx="333" formatCode="General">
                  <c:v>1</c:v>
                </c:pt>
                <c:pt idx="334" formatCode="General">
                  <c:v>1</c:v>
                </c:pt>
                <c:pt idx="335" formatCode="General">
                  <c:v>1</c:v>
                </c:pt>
                <c:pt idx="336" formatCode="General">
                  <c:v>1</c:v>
                </c:pt>
                <c:pt idx="337" formatCode="General">
                  <c:v>1</c:v>
                </c:pt>
                <c:pt idx="338" formatCode="General">
                  <c:v>1</c:v>
                </c:pt>
                <c:pt idx="339" formatCode="General">
                  <c:v>1</c:v>
                </c:pt>
                <c:pt idx="340" formatCode="General">
                  <c:v>1</c:v>
                </c:pt>
                <c:pt idx="341" formatCode="General">
                  <c:v>1</c:v>
                </c:pt>
                <c:pt idx="342" formatCode="General">
                  <c:v>1</c:v>
                </c:pt>
                <c:pt idx="343" formatCode="General">
                  <c:v>1</c:v>
                </c:pt>
                <c:pt idx="344" formatCode="General">
                  <c:v>1</c:v>
                </c:pt>
                <c:pt idx="345" formatCode="General">
                  <c:v>1</c:v>
                </c:pt>
                <c:pt idx="346" formatCode="General">
                  <c:v>1</c:v>
                </c:pt>
                <c:pt idx="347" formatCode="General">
                  <c:v>1</c:v>
                </c:pt>
                <c:pt idx="348" formatCode="General">
                  <c:v>1</c:v>
                </c:pt>
                <c:pt idx="349" formatCode="General">
                  <c:v>1</c:v>
                </c:pt>
                <c:pt idx="350" formatCode="General">
                  <c:v>1</c:v>
                </c:pt>
                <c:pt idx="351" formatCode="General">
                  <c:v>1</c:v>
                </c:pt>
                <c:pt idx="352" formatCode="General">
                  <c:v>1</c:v>
                </c:pt>
                <c:pt idx="353" formatCode="General">
                  <c:v>1</c:v>
                </c:pt>
                <c:pt idx="354" formatCode="General">
                  <c:v>1</c:v>
                </c:pt>
                <c:pt idx="355" formatCode="General">
                  <c:v>1</c:v>
                </c:pt>
                <c:pt idx="356" formatCode="General">
                  <c:v>1</c:v>
                </c:pt>
                <c:pt idx="357" formatCode="General">
                  <c:v>1</c:v>
                </c:pt>
                <c:pt idx="358" formatCode="General">
                  <c:v>1</c:v>
                </c:pt>
                <c:pt idx="359" formatCode="General">
                  <c:v>1</c:v>
                </c:pt>
                <c:pt idx="360" formatCode="General">
                  <c:v>1</c:v>
                </c:pt>
                <c:pt idx="361" formatCode="General">
                  <c:v>1</c:v>
                </c:pt>
                <c:pt idx="362" formatCode="General">
                  <c:v>1</c:v>
                </c:pt>
                <c:pt idx="363" formatCode="General">
                  <c:v>1</c:v>
                </c:pt>
                <c:pt idx="364" formatCode="General">
                  <c:v>1</c:v>
                </c:pt>
              </c:numCache>
            </c:numRef>
          </c:val>
          <c:smooth val="0"/>
          <c:extLst>
            <c:ext xmlns:c16="http://schemas.microsoft.com/office/drawing/2014/chart" uri="{C3380CC4-5D6E-409C-BE32-E72D297353CC}">
              <c16:uniqueId val="{00000001-39B3-4E9C-820B-5037DFE7DD11}"/>
            </c:ext>
          </c:extLst>
        </c:ser>
        <c:dLbls>
          <c:showLegendKey val="0"/>
          <c:showVal val="0"/>
          <c:showCatName val="0"/>
          <c:showSerName val="0"/>
          <c:showPercent val="0"/>
          <c:showBubbleSize val="0"/>
        </c:dLbls>
        <c:smooth val="0"/>
        <c:axId val="1061440304"/>
        <c:axId val="1061440960"/>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Atlantique filling</a:t>
            </a:r>
          </a:p>
        </c:rich>
      </c:tx>
      <c:overlay val="0"/>
      <c:spPr>
        <a:noFill/>
        <a:ln>
          <a:noFill/>
        </a:ln>
        <a:effectLst/>
      </c:spPr>
    </c:title>
    <c:autoTitleDeleted val="0"/>
    <c:plotArea>
      <c:layout>
        <c:manualLayout>
          <c:layoutTarget val="inner"/>
          <c:xMode val="edge"/>
          <c:yMode val="edge"/>
          <c:x val="6.3825429827955429E-2"/>
          <c:y val="0.12914961645127654"/>
          <c:w val="0.73280460909081491"/>
          <c:h val="0.81081308804249153"/>
        </c:manualLayout>
      </c:layout>
      <c:lineChart>
        <c:grouping val="standard"/>
        <c:varyColors val="0"/>
        <c:ser>
          <c:idx val="6"/>
          <c:order val="0"/>
          <c:tx>
            <c:strRef>
              <c:f>Atlantique_I!$C$16</c:f>
              <c:strCache>
                <c:ptCount val="1"/>
                <c:pt idx="0">
                  <c:v>Maximum stock level (TWh)</c:v>
                </c:pt>
              </c:strCache>
            </c:strRef>
          </c:tx>
          <c:spPr>
            <a:ln w="25400">
              <a:solidFill>
                <a:srgbClr val="FFC000"/>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Atlantique_I!$C$17:$C$231</c:f>
              <c:numCache>
                <c:formatCode>0.00</c:formatCode>
                <c:ptCount val="215"/>
                <c:pt idx="0">
                  <c:v>15.749999999999998</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38.25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45</c:v>
                </c:pt>
                <c:pt idx="148">
                  <c:v>45</c:v>
                </c:pt>
                <c:pt idx="149">
                  <c:v>45</c:v>
                </c:pt>
                <c:pt idx="150">
                  <c:v>45</c:v>
                </c:pt>
                <c:pt idx="151">
                  <c:v>45</c:v>
                </c:pt>
                <c:pt idx="152">
                  <c:v>42.75</c:v>
                </c:pt>
                <c:pt idx="153">
                  <c:v>45</c:v>
                </c:pt>
                <c:pt idx="154">
                  <c:v>45</c:v>
                </c:pt>
                <c:pt idx="155">
                  <c:v>45</c:v>
                </c:pt>
                <c:pt idx="156">
                  <c:v>45</c:v>
                </c:pt>
                <c:pt idx="157">
                  <c:v>45</c:v>
                </c:pt>
                <c:pt idx="158">
                  <c:v>45</c:v>
                </c:pt>
                <c:pt idx="159">
                  <c:v>45</c:v>
                </c:pt>
                <c:pt idx="160">
                  <c:v>45</c:v>
                </c:pt>
                <c:pt idx="161">
                  <c:v>45</c:v>
                </c:pt>
                <c:pt idx="162">
                  <c:v>45</c:v>
                </c:pt>
                <c:pt idx="163">
                  <c:v>45</c:v>
                </c:pt>
                <c:pt idx="164">
                  <c:v>45</c:v>
                </c:pt>
                <c:pt idx="165">
                  <c:v>45</c:v>
                </c:pt>
                <c:pt idx="166">
                  <c:v>45</c:v>
                </c:pt>
                <c:pt idx="167">
                  <c:v>45</c:v>
                </c:pt>
                <c:pt idx="168">
                  <c:v>45</c:v>
                </c:pt>
                <c:pt idx="169">
                  <c:v>45</c:v>
                </c:pt>
                <c:pt idx="170">
                  <c:v>45</c:v>
                </c:pt>
                <c:pt idx="171">
                  <c:v>45</c:v>
                </c:pt>
                <c:pt idx="172">
                  <c:v>45</c:v>
                </c:pt>
                <c:pt idx="173">
                  <c:v>45</c:v>
                </c:pt>
                <c:pt idx="174">
                  <c:v>45</c:v>
                </c:pt>
                <c:pt idx="175">
                  <c:v>45</c:v>
                </c:pt>
                <c:pt idx="176">
                  <c:v>45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numCache>
            </c:numRef>
          </c:val>
          <c:smooth val="0"/>
          <c:extLst>
            <c:ext xmlns:c16="http://schemas.microsoft.com/office/drawing/2014/chart" uri="{C3380CC4-5D6E-409C-BE32-E72D297353CC}">
              <c16:uniqueId val="{00000000-9630-46FD-9481-E3F3278D12FA}"/>
            </c:ext>
          </c:extLst>
        </c:ser>
        <c:ser>
          <c:idx val="7"/>
          <c:order val="1"/>
          <c:tx>
            <c:strRef>
              <c:f>Atlantique_I!$B$16</c:f>
              <c:strCache>
                <c:ptCount val="1"/>
                <c:pt idx="0">
                  <c:v>Minimum stock level (TWh)</c:v>
                </c:pt>
              </c:strCache>
            </c:strRef>
          </c:tx>
          <c:spPr>
            <a:ln w="25400">
              <a:solidFill>
                <a:schemeClr val="accent4"/>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Atlantique_I!$B$17:$B$231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40.5</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38.25</c:v>
                </c:pt>
                <c:pt idx="214">
                  <c:v>0</c:v>
                </c:pt>
              </c:numCache>
            </c:numRef>
          </c:val>
          <c:smooth val="0"/>
          <c:extLst>
            <c:ext xmlns:c16="http://schemas.microsoft.com/office/drawing/2014/chart" uri="{C3380CC4-5D6E-409C-BE32-E72D297353CC}">
              <c16:uniqueId val="{00000001-9630-46FD-9481-E3F3278D12FA}"/>
            </c:ext>
          </c:extLst>
        </c:ser>
        <c:ser>
          <c:idx val="0"/>
          <c:order val="2"/>
          <c:tx>
            <c:v>Maintenance Storengy</c:v>
          </c:tx>
          <c:marker>
            <c:symbol val="none"/>
          </c:marker>
          <c:val>
            <c:numRef>
              <c:f>Atlantique_I!$F$17:$F$231</c:f>
              <c:numCache>
                <c:formatCode>_-* #\ ##0.0\ _€_-;\-* #\ ##0.0\ _€_-;_-* "-"??\ _€_-;_-@_-</c:formatCode>
                <c:ptCount val="215"/>
                <c:pt idx="0">
                  <c:v>0.24375000000000005</c:v>
                </c:pt>
                <c:pt idx="1">
                  <c:v>0.4875000000000001</c:v>
                </c:pt>
                <c:pt idx="2">
                  <c:v>0.73125000000000018</c:v>
                </c:pt>
                <c:pt idx="3">
                  <c:v>0.9750000000000002</c:v>
                </c:pt>
                <c:pt idx="4">
                  <c:v>1.2187500000000002</c:v>
                </c:pt>
                <c:pt idx="5">
                  <c:v>1.4625000000000004</c:v>
                </c:pt>
                <c:pt idx="6">
                  <c:v>1.7062500000000005</c:v>
                </c:pt>
                <c:pt idx="7">
                  <c:v>1.9500000000000006</c:v>
                </c:pt>
                <c:pt idx="8">
                  <c:v>2.1937500000000005</c:v>
                </c:pt>
                <c:pt idx="9">
                  <c:v>2.4375000000000004</c:v>
                </c:pt>
                <c:pt idx="10">
                  <c:v>2.6812500000000004</c:v>
                </c:pt>
                <c:pt idx="11">
                  <c:v>2.9250000000000003</c:v>
                </c:pt>
                <c:pt idx="12">
                  <c:v>3.1687500000000002</c:v>
                </c:pt>
                <c:pt idx="13">
                  <c:v>3.4125000000000001</c:v>
                </c:pt>
                <c:pt idx="14">
                  <c:v>3.65625</c:v>
                </c:pt>
                <c:pt idx="15">
                  <c:v>3.9</c:v>
                </c:pt>
                <c:pt idx="16">
                  <c:v>4.1437499999999998</c:v>
                </c:pt>
                <c:pt idx="17">
                  <c:v>4.3874999999999993</c:v>
                </c:pt>
                <c:pt idx="18">
                  <c:v>4.6124999999999989</c:v>
                </c:pt>
                <c:pt idx="19">
                  <c:v>4.8374999999999986</c:v>
                </c:pt>
                <c:pt idx="20">
                  <c:v>5.0624999999999982</c:v>
                </c:pt>
                <c:pt idx="21">
                  <c:v>5.2874999999999979</c:v>
                </c:pt>
                <c:pt idx="22">
                  <c:v>5.5124999999999975</c:v>
                </c:pt>
                <c:pt idx="23">
                  <c:v>5.7562499999999979</c:v>
                </c:pt>
                <c:pt idx="24">
                  <c:v>5.9999999999999982</c:v>
                </c:pt>
                <c:pt idx="25">
                  <c:v>6.2249999999999988</c:v>
                </c:pt>
                <c:pt idx="26">
                  <c:v>6.4499999999999993</c:v>
                </c:pt>
                <c:pt idx="27">
                  <c:v>6.6749999999999998</c:v>
                </c:pt>
                <c:pt idx="28">
                  <c:v>6.9</c:v>
                </c:pt>
                <c:pt idx="29">
                  <c:v>7.1250000000000009</c:v>
                </c:pt>
                <c:pt idx="30">
                  <c:v>7.4250000000000016</c:v>
                </c:pt>
                <c:pt idx="31">
                  <c:v>7.7250000000000023</c:v>
                </c:pt>
                <c:pt idx="32">
                  <c:v>8.0250000000000021</c:v>
                </c:pt>
                <c:pt idx="33">
                  <c:v>8.3250000000000028</c:v>
                </c:pt>
                <c:pt idx="34">
                  <c:v>8.6250000000000036</c:v>
                </c:pt>
                <c:pt idx="35">
                  <c:v>8.9250000000000043</c:v>
                </c:pt>
                <c:pt idx="36">
                  <c:v>9.225000000000005</c:v>
                </c:pt>
                <c:pt idx="37">
                  <c:v>9.5250000000000057</c:v>
                </c:pt>
                <c:pt idx="38">
                  <c:v>9.8250000000000064</c:v>
                </c:pt>
                <c:pt idx="39">
                  <c:v>9.9000000000000057</c:v>
                </c:pt>
                <c:pt idx="40">
                  <c:v>9.975000000000005</c:v>
                </c:pt>
                <c:pt idx="41">
                  <c:v>10.050000000000004</c:v>
                </c:pt>
                <c:pt idx="42">
                  <c:v>10.125000000000004</c:v>
                </c:pt>
                <c:pt idx="43">
                  <c:v>10.200000000000003</c:v>
                </c:pt>
                <c:pt idx="44">
                  <c:v>10.350000000000003</c:v>
                </c:pt>
                <c:pt idx="45">
                  <c:v>10.500000000000004</c:v>
                </c:pt>
                <c:pt idx="46">
                  <c:v>10.650000000000004</c:v>
                </c:pt>
                <c:pt idx="47">
                  <c:v>10.800000000000004</c:v>
                </c:pt>
                <c:pt idx="48">
                  <c:v>10.950000000000005</c:v>
                </c:pt>
                <c:pt idx="49">
                  <c:v>11.100000000000005</c:v>
                </c:pt>
                <c:pt idx="50">
                  <c:v>11.250000000000005</c:v>
                </c:pt>
                <c:pt idx="51">
                  <c:v>11.400000000000006</c:v>
                </c:pt>
                <c:pt idx="52">
                  <c:v>11.550000000000006</c:v>
                </c:pt>
                <c:pt idx="53">
                  <c:v>11.606250000000006</c:v>
                </c:pt>
                <c:pt idx="54">
                  <c:v>11.662500000000007</c:v>
                </c:pt>
                <c:pt idx="55">
                  <c:v>11.718750000000007</c:v>
                </c:pt>
                <c:pt idx="56">
                  <c:v>11.775000000000007</c:v>
                </c:pt>
                <c:pt idx="57">
                  <c:v>11.831250000000008</c:v>
                </c:pt>
                <c:pt idx="58">
                  <c:v>11.887500000000008</c:v>
                </c:pt>
                <c:pt idx="59">
                  <c:v>11.943750000000009</c:v>
                </c:pt>
                <c:pt idx="60">
                  <c:v>12.000000000000009</c:v>
                </c:pt>
                <c:pt idx="61">
                  <c:v>12.056250000000009</c:v>
                </c:pt>
                <c:pt idx="62">
                  <c:v>12.11250000000001</c:v>
                </c:pt>
                <c:pt idx="63">
                  <c:v>12.16875000000001</c:v>
                </c:pt>
                <c:pt idx="64">
                  <c:v>12.22500000000001</c:v>
                </c:pt>
                <c:pt idx="65">
                  <c:v>12.375000000000011</c:v>
                </c:pt>
                <c:pt idx="66">
                  <c:v>12.525000000000011</c:v>
                </c:pt>
                <c:pt idx="67">
                  <c:v>12.787500000000012</c:v>
                </c:pt>
                <c:pt idx="68">
                  <c:v>13.050000000000013</c:v>
                </c:pt>
                <c:pt idx="69">
                  <c:v>13.312500000000012</c:v>
                </c:pt>
                <c:pt idx="70">
                  <c:v>13.575000000000014</c:v>
                </c:pt>
                <c:pt idx="71">
                  <c:v>13.837500000000015</c:v>
                </c:pt>
                <c:pt idx="72">
                  <c:v>14.100000000000016</c:v>
                </c:pt>
                <c:pt idx="73">
                  <c:v>14.362500000000017</c:v>
                </c:pt>
                <c:pt idx="74">
                  <c:v>14.625000000000018</c:v>
                </c:pt>
                <c:pt idx="75">
                  <c:v>14.887500000000019</c:v>
                </c:pt>
                <c:pt idx="76">
                  <c:v>15.15000000000002</c:v>
                </c:pt>
                <c:pt idx="77">
                  <c:v>15.412500000000021</c:v>
                </c:pt>
                <c:pt idx="78">
                  <c:v>15.675000000000022</c:v>
                </c:pt>
                <c:pt idx="79">
                  <c:v>15.937500000000023</c:v>
                </c:pt>
                <c:pt idx="80">
                  <c:v>16.200000000000024</c:v>
                </c:pt>
                <c:pt idx="81">
                  <c:v>16.462500000000023</c:v>
                </c:pt>
                <c:pt idx="82">
                  <c:v>16.725000000000023</c:v>
                </c:pt>
                <c:pt idx="83">
                  <c:v>16.987500000000022</c:v>
                </c:pt>
                <c:pt idx="84">
                  <c:v>17.250000000000021</c:v>
                </c:pt>
                <c:pt idx="85">
                  <c:v>17.512500000000021</c:v>
                </c:pt>
                <c:pt idx="86">
                  <c:v>17.887500000000021</c:v>
                </c:pt>
                <c:pt idx="87">
                  <c:v>18.262500000000021</c:v>
                </c:pt>
                <c:pt idx="88">
                  <c:v>18.637500000000021</c:v>
                </c:pt>
                <c:pt idx="89">
                  <c:v>19.012500000000021</c:v>
                </c:pt>
                <c:pt idx="90">
                  <c:v>19.387500000000021</c:v>
                </c:pt>
                <c:pt idx="91">
                  <c:v>19.762500000000021</c:v>
                </c:pt>
                <c:pt idx="92">
                  <c:v>20.137500000000021</c:v>
                </c:pt>
                <c:pt idx="93">
                  <c:v>20.512500000000021</c:v>
                </c:pt>
                <c:pt idx="94">
                  <c:v>20.887500000000021</c:v>
                </c:pt>
                <c:pt idx="95">
                  <c:v>21.262500000000021</c:v>
                </c:pt>
                <c:pt idx="96">
                  <c:v>21.637500000000021</c:v>
                </c:pt>
                <c:pt idx="97">
                  <c:v>22.012500000000021</c:v>
                </c:pt>
                <c:pt idx="98">
                  <c:v>22.387500000000021</c:v>
                </c:pt>
                <c:pt idx="99">
                  <c:v>22.762500000000021</c:v>
                </c:pt>
                <c:pt idx="100">
                  <c:v>23.13640687500002</c:v>
                </c:pt>
                <c:pt idx="101">
                  <c:v>23.50875562500002</c:v>
                </c:pt>
                <c:pt idx="102">
                  <c:v>23.879551875000022</c:v>
                </c:pt>
                <c:pt idx="103">
                  <c:v>24.248803125000023</c:v>
                </c:pt>
                <c:pt idx="104">
                  <c:v>24.616516875000023</c:v>
                </c:pt>
                <c:pt idx="105">
                  <c:v>24.982698750000022</c:v>
                </c:pt>
                <c:pt idx="106">
                  <c:v>25.347354375000023</c:v>
                </c:pt>
                <c:pt idx="107">
                  <c:v>25.710491250000022</c:v>
                </c:pt>
                <c:pt idx="108">
                  <c:v>26.072115000000021</c:v>
                </c:pt>
                <c:pt idx="109">
                  <c:v>26.432231250000022</c:v>
                </c:pt>
                <c:pt idx="110">
                  <c:v>26.790847500000023</c:v>
                </c:pt>
                <c:pt idx="111">
                  <c:v>27.147969375000024</c:v>
                </c:pt>
                <c:pt idx="112">
                  <c:v>27.503602500000024</c:v>
                </c:pt>
                <c:pt idx="113">
                  <c:v>27.857754375000024</c:v>
                </c:pt>
                <c:pt idx="114">
                  <c:v>28.210430625000026</c:v>
                </c:pt>
                <c:pt idx="115">
                  <c:v>28.561636875000026</c:v>
                </c:pt>
                <c:pt idx="116">
                  <c:v>28.911380625000028</c:v>
                </c:pt>
                <c:pt idx="117">
                  <c:v>29.259665625000029</c:v>
                </c:pt>
                <c:pt idx="118">
                  <c:v>29.606501250000029</c:v>
                </c:pt>
                <c:pt idx="119">
                  <c:v>29.951891250000031</c:v>
                </c:pt>
                <c:pt idx="120">
                  <c:v>30.295841250000031</c:v>
                </c:pt>
                <c:pt idx="121">
                  <c:v>30.63835875000003</c:v>
                </c:pt>
                <c:pt idx="122">
                  <c:v>30.97944937500003</c:v>
                </c:pt>
                <c:pt idx="123">
                  <c:v>31.31911875000003</c:v>
                </c:pt>
                <c:pt idx="124">
                  <c:v>31.657372500000029</c:v>
                </c:pt>
                <c:pt idx="125">
                  <c:v>31.994216250000029</c:v>
                </c:pt>
                <c:pt idx="126">
                  <c:v>32.329657500000032</c:v>
                </c:pt>
                <c:pt idx="127">
                  <c:v>32.663700000000034</c:v>
                </c:pt>
                <c:pt idx="128">
                  <c:v>32.996351250000032</c:v>
                </c:pt>
                <c:pt idx="129">
                  <c:v>33.327616875000032</c:v>
                </c:pt>
                <c:pt idx="130">
                  <c:v>33.657502500000035</c:v>
                </c:pt>
                <c:pt idx="131">
                  <c:v>33.986013750000033</c:v>
                </c:pt>
                <c:pt idx="132">
                  <c:v>34.313156250000034</c:v>
                </c:pt>
                <c:pt idx="133">
                  <c:v>34.638935625000038</c:v>
                </c:pt>
                <c:pt idx="134">
                  <c:v>34.963357500000036</c:v>
                </c:pt>
                <c:pt idx="135">
                  <c:v>35.286427500000038</c:v>
                </c:pt>
                <c:pt idx="136">
                  <c:v>35.608151250000034</c:v>
                </c:pt>
                <c:pt idx="137">
                  <c:v>35.928534375000034</c:v>
                </c:pt>
                <c:pt idx="138">
                  <c:v>36.247582500000036</c:v>
                </c:pt>
                <c:pt idx="139">
                  <c:v>36.565816875000039</c:v>
                </c:pt>
                <c:pt idx="140">
                  <c:v>36.883388437500038</c:v>
                </c:pt>
                <c:pt idx="141">
                  <c:v>37.200298125000039</c:v>
                </c:pt>
                <c:pt idx="142">
                  <c:v>37.516547812500036</c:v>
                </c:pt>
                <c:pt idx="143">
                  <c:v>37.832138437500035</c:v>
                </c:pt>
                <c:pt idx="144">
                  <c:v>38.147071875000037</c:v>
                </c:pt>
                <c:pt idx="145">
                  <c:v>38.461349062500041</c:v>
                </c:pt>
                <c:pt idx="146">
                  <c:v>38.774970937500044</c:v>
                </c:pt>
                <c:pt idx="147">
                  <c:v>39.08793937500004</c:v>
                </c:pt>
                <c:pt idx="148">
                  <c:v>39.400256250000041</c:v>
                </c:pt>
                <c:pt idx="149">
                  <c:v>39.711922500000043</c:v>
                </c:pt>
                <c:pt idx="150">
                  <c:v>40.022939062500043</c:v>
                </c:pt>
                <c:pt idx="151">
                  <c:v>40.333307812500045</c:v>
                </c:pt>
                <c:pt idx="152">
                  <c:v>40.643029687500047</c:v>
                </c:pt>
                <c:pt idx="153">
                  <c:v>40.952106562500049</c:v>
                </c:pt>
                <c:pt idx="154">
                  <c:v>41.259606562500046</c:v>
                </c:pt>
                <c:pt idx="155">
                  <c:v>41.567399062500044</c:v>
                </c:pt>
                <c:pt idx="156">
                  <c:v>41.874550312500041</c:v>
                </c:pt>
                <c:pt idx="157">
                  <c:v>42.181061250000042</c:v>
                </c:pt>
                <c:pt idx="158">
                  <c:v>42.486933750000041</c:v>
                </c:pt>
                <c:pt idx="159">
                  <c:v>42.792169687500042</c:v>
                </c:pt>
                <c:pt idx="160">
                  <c:v>43.096769062500044</c:v>
                </c:pt>
                <c:pt idx="161">
                  <c:v>43.400733750000043</c:v>
                </c:pt>
                <c:pt idx="162">
                  <c:v>43.704065625000041</c:v>
                </c:pt>
                <c:pt idx="163">
                  <c:v>44.006765625000043</c:v>
                </c:pt>
                <c:pt idx="164">
                  <c:v>44.308834687500045</c:v>
                </c:pt>
                <c:pt idx="165">
                  <c:v>44.595202687500048</c:v>
                </c:pt>
                <c:pt idx="166">
                  <c:v>44.881004250000046</c:v>
                </c:pt>
                <c:pt idx="167">
                  <c:v>45</c:v>
                </c:pt>
                <c:pt idx="168">
                  <c:v>45</c:v>
                </c:pt>
                <c:pt idx="169">
                  <c:v>45</c:v>
                </c:pt>
                <c:pt idx="170">
                  <c:v>45</c:v>
                </c:pt>
                <c:pt idx="171">
                  <c:v>45</c:v>
                </c:pt>
                <c:pt idx="172">
                  <c:v>45</c:v>
                </c:pt>
                <c:pt idx="173">
                  <c:v>45</c:v>
                </c:pt>
                <c:pt idx="174">
                  <c:v>45</c:v>
                </c:pt>
                <c:pt idx="175">
                  <c:v>45</c:v>
                </c:pt>
                <c:pt idx="176">
                  <c:v>45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numCache>
            </c:numRef>
          </c:val>
          <c:smooth val="0"/>
          <c:extLst>
            <c:ext xmlns:c16="http://schemas.microsoft.com/office/drawing/2014/chart" uri="{C3380CC4-5D6E-409C-BE32-E72D297353CC}">
              <c16:uniqueId val="{00000001-F864-4DB9-B9B3-CEAE1073B892}"/>
            </c:ext>
          </c:extLst>
        </c:ser>
        <c:ser>
          <c:idx val="2"/>
          <c:order val="3"/>
          <c:tx>
            <c:v>Maintenance Storengy + NaTran Most Probable</c:v>
          </c:tx>
          <c:marker>
            <c:symbol val="none"/>
          </c:marker>
          <c:val>
            <c:numRef>
              <c:f>Atlantique_I!$L$17:$L$231</c:f>
              <c:numCache>
                <c:formatCode>_-* #\ ##0.0\ _€_-;\-* #\ ##0.0\ _€_-;_-* "-"??\ _€_-;_-@_-</c:formatCode>
                <c:ptCount val="215"/>
                <c:pt idx="0">
                  <c:v>0.24375000000000005</c:v>
                </c:pt>
                <c:pt idx="1">
                  <c:v>0.4875000000000001</c:v>
                </c:pt>
                <c:pt idx="2">
                  <c:v>0.73125000000000018</c:v>
                </c:pt>
                <c:pt idx="3">
                  <c:v>0.9750000000000002</c:v>
                </c:pt>
                <c:pt idx="4">
                  <c:v>1.2187500000000002</c:v>
                </c:pt>
                <c:pt idx="5">
                  <c:v>1.4625000000000004</c:v>
                </c:pt>
                <c:pt idx="6">
                  <c:v>1.7062500000000005</c:v>
                </c:pt>
                <c:pt idx="7">
                  <c:v>1.9500000000000006</c:v>
                </c:pt>
                <c:pt idx="8">
                  <c:v>2.1937500000000005</c:v>
                </c:pt>
                <c:pt idx="9">
                  <c:v>2.4375000000000004</c:v>
                </c:pt>
                <c:pt idx="10">
                  <c:v>2.6812500000000004</c:v>
                </c:pt>
                <c:pt idx="11">
                  <c:v>2.9250000000000003</c:v>
                </c:pt>
                <c:pt idx="12">
                  <c:v>3.1687500000000002</c:v>
                </c:pt>
                <c:pt idx="13">
                  <c:v>3.4125000000000001</c:v>
                </c:pt>
                <c:pt idx="14">
                  <c:v>3.65625</c:v>
                </c:pt>
                <c:pt idx="15">
                  <c:v>3.9</c:v>
                </c:pt>
                <c:pt idx="16">
                  <c:v>4.1437499999999998</c:v>
                </c:pt>
                <c:pt idx="17">
                  <c:v>4.3874999999999993</c:v>
                </c:pt>
                <c:pt idx="18">
                  <c:v>4.6124999999999989</c:v>
                </c:pt>
                <c:pt idx="19">
                  <c:v>4.8374999999999986</c:v>
                </c:pt>
                <c:pt idx="20">
                  <c:v>5.0624999999999982</c:v>
                </c:pt>
                <c:pt idx="21">
                  <c:v>5.2874999999999979</c:v>
                </c:pt>
                <c:pt idx="22">
                  <c:v>5.5124999999999975</c:v>
                </c:pt>
                <c:pt idx="23">
                  <c:v>5.7562499999999979</c:v>
                </c:pt>
                <c:pt idx="24">
                  <c:v>5.9999999999999982</c:v>
                </c:pt>
                <c:pt idx="25">
                  <c:v>6.2249999999999988</c:v>
                </c:pt>
                <c:pt idx="26">
                  <c:v>6.4499999999999993</c:v>
                </c:pt>
                <c:pt idx="27">
                  <c:v>6.6749999999999998</c:v>
                </c:pt>
                <c:pt idx="28">
                  <c:v>6.9</c:v>
                </c:pt>
                <c:pt idx="29">
                  <c:v>7.1250000000000009</c:v>
                </c:pt>
                <c:pt idx="30">
                  <c:v>7.4057280000000008</c:v>
                </c:pt>
                <c:pt idx="31">
                  <c:v>7.6864560000000006</c:v>
                </c:pt>
                <c:pt idx="32">
                  <c:v>7.9671840000000005</c:v>
                </c:pt>
                <c:pt idx="33">
                  <c:v>8.2479120000000012</c:v>
                </c:pt>
                <c:pt idx="34">
                  <c:v>8.5286400000000011</c:v>
                </c:pt>
                <c:pt idx="35">
                  <c:v>8.809368000000001</c:v>
                </c:pt>
                <c:pt idx="36">
                  <c:v>9.0860856000000005</c:v>
                </c:pt>
                <c:pt idx="37">
                  <c:v>9.3668136000000004</c:v>
                </c:pt>
                <c:pt idx="38">
                  <c:v>9.6475416000000003</c:v>
                </c:pt>
                <c:pt idx="39">
                  <c:v>9.7225415999999996</c:v>
                </c:pt>
                <c:pt idx="40">
                  <c:v>9.7975415999999989</c:v>
                </c:pt>
                <c:pt idx="41">
                  <c:v>9.8725415999999981</c:v>
                </c:pt>
                <c:pt idx="42">
                  <c:v>9.9475415999999974</c:v>
                </c:pt>
                <c:pt idx="43">
                  <c:v>10.022541599999997</c:v>
                </c:pt>
                <c:pt idx="44">
                  <c:v>10.172541599999997</c:v>
                </c:pt>
                <c:pt idx="45">
                  <c:v>10.322541599999997</c:v>
                </c:pt>
                <c:pt idx="46">
                  <c:v>10.472541599999998</c:v>
                </c:pt>
                <c:pt idx="47">
                  <c:v>10.622541599999998</c:v>
                </c:pt>
                <c:pt idx="48">
                  <c:v>10.772541599999998</c:v>
                </c:pt>
                <c:pt idx="49">
                  <c:v>10.922541599999999</c:v>
                </c:pt>
                <c:pt idx="50">
                  <c:v>11.072541599999999</c:v>
                </c:pt>
                <c:pt idx="51">
                  <c:v>11.2225416</c:v>
                </c:pt>
                <c:pt idx="52">
                  <c:v>11.3725416</c:v>
                </c:pt>
                <c:pt idx="53">
                  <c:v>11.4287916</c:v>
                </c:pt>
                <c:pt idx="54">
                  <c:v>11.485041600000001</c:v>
                </c:pt>
                <c:pt idx="55">
                  <c:v>11.541291600000001</c:v>
                </c:pt>
                <c:pt idx="56">
                  <c:v>11.597541600000001</c:v>
                </c:pt>
                <c:pt idx="57">
                  <c:v>11.653791600000002</c:v>
                </c:pt>
                <c:pt idx="58">
                  <c:v>11.710041600000002</c:v>
                </c:pt>
                <c:pt idx="59">
                  <c:v>11.766291600000002</c:v>
                </c:pt>
                <c:pt idx="60">
                  <c:v>11.822541600000003</c:v>
                </c:pt>
                <c:pt idx="61">
                  <c:v>11.878791600000003</c:v>
                </c:pt>
                <c:pt idx="62">
                  <c:v>11.935041600000003</c:v>
                </c:pt>
                <c:pt idx="63">
                  <c:v>11.991291600000004</c:v>
                </c:pt>
                <c:pt idx="64">
                  <c:v>12.047541600000004</c:v>
                </c:pt>
                <c:pt idx="65">
                  <c:v>12.197541600000005</c:v>
                </c:pt>
                <c:pt idx="66">
                  <c:v>12.347541600000005</c:v>
                </c:pt>
                <c:pt idx="67">
                  <c:v>12.595183800000004</c:v>
                </c:pt>
                <c:pt idx="68">
                  <c:v>12.842826000000004</c:v>
                </c:pt>
                <c:pt idx="69">
                  <c:v>13.090468200000004</c:v>
                </c:pt>
                <c:pt idx="70">
                  <c:v>13.338110400000003</c:v>
                </c:pt>
                <c:pt idx="71">
                  <c:v>13.585752600000003</c:v>
                </c:pt>
                <c:pt idx="72">
                  <c:v>13.833394800000002</c:v>
                </c:pt>
                <c:pt idx="73">
                  <c:v>14.081037000000002</c:v>
                </c:pt>
                <c:pt idx="74">
                  <c:v>14.328679200000002</c:v>
                </c:pt>
                <c:pt idx="75">
                  <c:v>14.576321400000001</c:v>
                </c:pt>
                <c:pt idx="76">
                  <c:v>14.823963600000001</c:v>
                </c:pt>
                <c:pt idx="77">
                  <c:v>15.0716058</c:v>
                </c:pt>
                <c:pt idx="78">
                  <c:v>15.319248</c:v>
                </c:pt>
                <c:pt idx="79">
                  <c:v>15.5668902</c:v>
                </c:pt>
                <c:pt idx="80">
                  <c:v>15.814532399999999</c:v>
                </c:pt>
                <c:pt idx="81">
                  <c:v>16.062174599999999</c:v>
                </c:pt>
                <c:pt idx="82">
                  <c:v>16.3098168</c:v>
                </c:pt>
                <c:pt idx="83">
                  <c:v>16.557459000000001</c:v>
                </c:pt>
                <c:pt idx="84">
                  <c:v>16.770010200000002</c:v>
                </c:pt>
                <c:pt idx="85">
                  <c:v>16.982561400000002</c:v>
                </c:pt>
                <c:pt idx="86">
                  <c:v>17.2372218</c:v>
                </c:pt>
                <c:pt idx="87">
                  <c:v>17.491882199999999</c:v>
                </c:pt>
                <c:pt idx="88">
                  <c:v>17.7124542</c:v>
                </c:pt>
                <c:pt idx="89">
                  <c:v>17.9330262</c:v>
                </c:pt>
                <c:pt idx="90">
                  <c:v>18.153598200000001</c:v>
                </c:pt>
                <c:pt idx="91">
                  <c:v>18.374170200000002</c:v>
                </c:pt>
                <c:pt idx="92">
                  <c:v>18.594742200000002</c:v>
                </c:pt>
                <c:pt idx="93">
                  <c:v>18.818322000000002</c:v>
                </c:pt>
                <c:pt idx="94">
                  <c:v>19.041901800000002</c:v>
                </c:pt>
                <c:pt idx="95">
                  <c:v>19.294557000000001</c:v>
                </c:pt>
                <c:pt idx="96">
                  <c:v>19.547212200000001</c:v>
                </c:pt>
                <c:pt idx="97">
                  <c:v>19.7998674</c:v>
                </c:pt>
                <c:pt idx="98">
                  <c:v>20.0525226</c:v>
                </c:pt>
                <c:pt idx="99">
                  <c:v>20.305177799999999</c:v>
                </c:pt>
                <c:pt idx="100">
                  <c:v>20.570866799999997</c:v>
                </c:pt>
                <c:pt idx="101">
                  <c:v>20.836555799999996</c:v>
                </c:pt>
                <c:pt idx="102">
                  <c:v>21.166411199999995</c:v>
                </c:pt>
                <c:pt idx="103">
                  <c:v>21.496266599999995</c:v>
                </c:pt>
                <c:pt idx="104">
                  <c:v>21.826121999999994</c:v>
                </c:pt>
                <c:pt idx="105">
                  <c:v>22.155977399999994</c:v>
                </c:pt>
                <c:pt idx="106">
                  <c:v>22.485832799999994</c:v>
                </c:pt>
                <c:pt idx="107">
                  <c:v>22.831729799999994</c:v>
                </c:pt>
                <c:pt idx="108">
                  <c:v>23.177626799999995</c:v>
                </c:pt>
                <c:pt idx="109">
                  <c:v>23.491440599999994</c:v>
                </c:pt>
                <c:pt idx="110">
                  <c:v>23.805254399999992</c:v>
                </c:pt>
                <c:pt idx="111">
                  <c:v>24.11906819999999</c:v>
                </c:pt>
                <c:pt idx="112">
                  <c:v>24.432881999999989</c:v>
                </c:pt>
                <c:pt idx="113">
                  <c:v>24.746695799999987</c:v>
                </c:pt>
                <c:pt idx="114">
                  <c:v>25.060509599999985</c:v>
                </c:pt>
                <c:pt idx="115">
                  <c:v>25.374323399999984</c:v>
                </c:pt>
                <c:pt idx="116">
                  <c:v>25.688137199999982</c:v>
                </c:pt>
                <c:pt idx="117">
                  <c:v>26.00195099999998</c:v>
                </c:pt>
                <c:pt idx="118">
                  <c:v>26.315764799999979</c:v>
                </c:pt>
                <c:pt idx="119">
                  <c:v>26.629578599999977</c:v>
                </c:pt>
                <c:pt idx="120">
                  <c:v>26.943392399999976</c:v>
                </c:pt>
                <c:pt idx="121">
                  <c:v>27.257206199999974</c:v>
                </c:pt>
                <c:pt idx="122">
                  <c:v>27.571019999999972</c:v>
                </c:pt>
                <c:pt idx="123">
                  <c:v>27.918922199999972</c:v>
                </c:pt>
                <c:pt idx="124">
                  <c:v>28.266824399999972</c:v>
                </c:pt>
                <c:pt idx="125">
                  <c:v>28.614726599999972</c:v>
                </c:pt>
                <c:pt idx="126">
                  <c:v>28.962628799999973</c:v>
                </c:pt>
                <c:pt idx="127">
                  <c:v>29.310530999999973</c:v>
                </c:pt>
                <c:pt idx="128">
                  <c:v>29.657152874999973</c:v>
                </c:pt>
                <c:pt idx="129">
                  <c:v>30.002330999999973</c:v>
                </c:pt>
                <c:pt idx="130">
                  <c:v>30.346070999999974</c:v>
                </c:pt>
                <c:pt idx="131">
                  <c:v>30.688378499999974</c:v>
                </c:pt>
                <c:pt idx="132">
                  <c:v>31.029260999999973</c:v>
                </c:pt>
                <c:pt idx="133">
                  <c:v>31.368722249999973</c:v>
                </c:pt>
                <c:pt idx="134">
                  <c:v>31.706769749999975</c:v>
                </c:pt>
                <c:pt idx="135">
                  <c:v>32.043409124999975</c:v>
                </c:pt>
                <c:pt idx="136">
                  <c:v>32.378644124999973</c:v>
                </c:pt>
                <c:pt idx="137">
                  <c:v>32.712482249999972</c:v>
                </c:pt>
                <c:pt idx="138">
                  <c:v>33.04493099999997</c:v>
                </c:pt>
                <c:pt idx="139">
                  <c:v>33.37599412499997</c:v>
                </c:pt>
                <c:pt idx="140">
                  <c:v>33.705677249999972</c:v>
                </c:pt>
                <c:pt idx="141">
                  <c:v>34.03398599999997</c:v>
                </c:pt>
                <c:pt idx="142">
                  <c:v>34.360927874999973</c:v>
                </c:pt>
                <c:pt idx="143">
                  <c:v>34.686506624999971</c:v>
                </c:pt>
                <c:pt idx="144">
                  <c:v>35.010729749999975</c:v>
                </c:pt>
                <c:pt idx="145">
                  <c:v>35.333600999999973</c:v>
                </c:pt>
                <c:pt idx="146">
                  <c:v>35.655127874999977</c:v>
                </c:pt>
                <c:pt idx="147">
                  <c:v>35.975314124999976</c:v>
                </c:pt>
                <c:pt idx="148">
                  <c:v>36.294167249999973</c:v>
                </c:pt>
                <c:pt idx="149">
                  <c:v>36.612304124999973</c:v>
                </c:pt>
                <c:pt idx="150">
                  <c:v>36.92977818749997</c:v>
                </c:pt>
                <c:pt idx="151">
                  <c:v>37.246591312499973</c:v>
                </c:pt>
                <c:pt idx="152">
                  <c:v>37.562744437499973</c:v>
                </c:pt>
                <c:pt idx="153">
                  <c:v>37.878238499999973</c:v>
                </c:pt>
                <c:pt idx="154">
                  <c:v>38.193075374999971</c:v>
                </c:pt>
                <c:pt idx="155">
                  <c:v>38.50725599999997</c:v>
                </c:pt>
                <c:pt idx="156">
                  <c:v>38.820782249999972</c:v>
                </c:pt>
                <c:pt idx="157">
                  <c:v>39.133655999999974</c:v>
                </c:pt>
                <c:pt idx="158">
                  <c:v>39.445877249999974</c:v>
                </c:pt>
                <c:pt idx="159">
                  <c:v>39.757447874999976</c:v>
                </c:pt>
                <c:pt idx="160">
                  <c:v>40.068369749999974</c:v>
                </c:pt>
                <c:pt idx="161">
                  <c:v>40.378643812499973</c:v>
                </c:pt>
                <c:pt idx="162">
                  <c:v>40.688271937499977</c:v>
                </c:pt>
                <c:pt idx="163">
                  <c:v>40.997255062499974</c:v>
                </c:pt>
                <c:pt idx="164">
                  <c:v>41.305594124999978</c:v>
                </c:pt>
                <c:pt idx="165">
                  <c:v>41.597906156249977</c:v>
                </c:pt>
                <c:pt idx="166">
                  <c:v>41.889639281249977</c:v>
                </c:pt>
                <c:pt idx="167">
                  <c:v>42.180795281249978</c:v>
                </c:pt>
                <c:pt idx="168">
                  <c:v>42.471375046874975</c:v>
                </c:pt>
                <c:pt idx="169">
                  <c:v>42.761379468749972</c:v>
                </c:pt>
                <c:pt idx="170">
                  <c:v>43.050810328124975</c:v>
                </c:pt>
                <c:pt idx="171">
                  <c:v>43.339668515624972</c:v>
                </c:pt>
                <c:pt idx="172">
                  <c:v>43.571269115624972</c:v>
                </c:pt>
                <c:pt idx="173">
                  <c:v>43.802869715624972</c:v>
                </c:pt>
                <c:pt idx="174">
                  <c:v>44.034470315624972</c:v>
                </c:pt>
                <c:pt idx="175">
                  <c:v>44.266070915624972</c:v>
                </c:pt>
                <c:pt idx="176">
                  <c:v>44.497671515624972</c:v>
                </c:pt>
                <c:pt idx="177">
                  <c:v>44.758347515624969</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45</c:v>
                </c:pt>
                <c:pt idx="191">
                  <c:v>45</c:v>
                </c:pt>
                <c:pt idx="192">
                  <c:v>45</c:v>
                </c:pt>
                <c:pt idx="193">
                  <c:v>45</c:v>
                </c:pt>
                <c:pt idx="194">
                  <c:v>45</c:v>
                </c:pt>
                <c:pt idx="195">
                  <c:v>45</c:v>
                </c:pt>
                <c:pt idx="196">
                  <c:v>45</c:v>
                </c:pt>
                <c:pt idx="197">
                  <c:v>45</c:v>
                </c:pt>
                <c:pt idx="198">
                  <c:v>45</c:v>
                </c:pt>
                <c:pt idx="199">
                  <c:v>45</c:v>
                </c:pt>
                <c:pt idx="200">
                  <c:v>45</c:v>
                </c:pt>
                <c:pt idx="201">
                  <c:v>45</c:v>
                </c:pt>
                <c:pt idx="202">
                  <c:v>45</c:v>
                </c:pt>
                <c:pt idx="203">
                  <c:v>45</c:v>
                </c:pt>
                <c:pt idx="204">
                  <c:v>45</c:v>
                </c:pt>
                <c:pt idx="205">
                  <c:v>45</c:v>
                </c:pt>
                <c:pt idx="206">
                  <c:v>45</c:v>
                </c:pt>
                <c:pt idx="207">
                  <c:v>45</c:v>
                </c:pt>
                <c:pt idx="208">
                  <c:v>45</c:v>
                </c:pt>
                <c:pt idx="209">
                  <c:v>45</c:v>
                </c:pt>
                <c:pt idx="210">
                  <c:v>45</c:v>
                </c:pt>
                <c:pt idx="211">
                  <c:v>45</c:v>
                </c:pt>
                <c:pt idx="212">
                  <c:v>45</c:v>
                </c:pt>
                <c:pt idx="213">
                  <c:v>45</c:v>
                </c:pt>
                <c:pt idx="214">
                  <c:v>45</c:v>
                </c:pt>
              </c:numCache>
            </c:numRef>
          </c:val>
          <c:smooth val="0"/>
          <c:extLst>
            <c:ext xmlns:c16="http://schemas.microsoft.com/office/drawing/2014/chart" uri="{C3380CC4-5D6E-409C-BE32-E72D297353CC}">
              <c16:uniqueId val="{00000003-F864-4DB9-B9B3-CEAE1073B892}"/>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82269226235833304"/>
          <c:y val="0.23427747350539407"/>
          <c:w val="0.14985478080066544"/>
          <c:h val="0.4901377759225796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Atlantique Withdrawal</a:t>
            </a:r>
          </a:p>
        </c:rich>
      </c:tx>
      <c:overlay val="0"/>
      <c:spPr>
        <a:noFill/>
        <a:ln>
          <a:noFill/>
        </a:ln>
        <a:effectLst/>
      </c:spPr>
    </c:title>
    <c:autoTitleDeleted val="0"/>
    <c:plotArea>
      <c:layout>
        <c:manualLayout>
          <c:layoutTarget val="inner"/>
          <c:xMode val="edge"/>
          <c:yMode val="edge"/>
          <c:x val="6.8325332445226816E-2"/>
          <c:y val="0.11952789073893152"/>
          <c:w val="0.58265813450055903"/>
          <c:h val="0.81081308804249153"/>
        </c:manualLayout>
      </c:layout>
      <c:lineChart>
        <c:grouping val="standard"/>
        <c:varyColors val="0"/>
        <c:ser>
          <c:idx val="6"/>
          <c:order val="0"/>
          <c:tx>
            <c:strRef>
              <c:f>Atlantique_W!$D$16</c:f>
              <c:strCache>
                <c:ptCount val="1"/>
                <c:pt idx="0">
                  <c:v>Maximum stock level (TWh)</c:v>
                </c:pt>
              </c:strCache>
            </c:strRef>
          </c:tx>
          <c:spPr>
            <a:ln w="25400">
              <a:solidFill>
                <a:srgbClr val="FFC000"/>
              </a:solidFill>
            </a:ln>
          </c:spPr>
          <c:marker>
            <c:symbol val="none"/>
          </c:marker>
          <c:cat>
            <c:numRef>
              <c:f>Atlantique_W!$A$17:$A$231</c:f>
              <c:numCache>
                <c:formatCode>m/d/yyyy</c:formatCode>
                <c:ptCount val="215"/>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Atlantique_W!$D$17:$D$231</c:f>
              <c:numCache>
                <c:formatCode>0.00</c:formatCode>
                <c:ptCount val="215"/>
                <c:pt idx="0">
                  <c:v>45</c:v>
                </c:pt>
                <c:pt idx="1">
                  <c:v>45</c:v>
                </c:pt>
                <c:pt idx="2">
                  <c:v>45</c:v>
                </c:pt>
                <c:pt idx="3">
                  <c:v>45</c:v>
                </c:pt>
                <c:pt idx="4">
                  <c:v>45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45</c:v>
                </c:pt>
                <c:pt idx="106">
                  <c:v>45</c:v>
                </c:pt>
                <c:pt idx="107">
                  <c:v>45</c:v>
                </c:pt>
                <c:pt idx="108">
                  <c:v>45</c:v>
                </c:pt>
                <c:pt idx="109">
                  <c:v>45</c:v>
                </c:pt>
                <c:pt idx="110">
                  <c:v>45</c:v>
                </c:pt>
                <c:pt idx="111">
                  <c:v>45</c:v>
                </c:pt>
                <c:pt idx="112">
                  <c:v>45</c:v>
                </c:pt>
                <c:pt idx="113">
                  <c:v>45</c:v>
                </c:pt>
                <c:pt idx="114">
                  <c:v>45</c:v>
                </c:pt>
                <c:pt idx="115">
                  <c:v>45</c:v>
                </c:pt>
                <c:pt idx="116">
                  <c:v>45</c:v>
                </c:pt>
                <c:pt idx="117">
                  <c:v>45</c:v>
                </c:pt>
                <c:pt idx="118">
                  <c:v>45</c:v>
                </c:pt>
                <c:pt idx="119">
                  <c:v>45</c:v>
                </c:pt>
                <c:pt idx="120">
                  <c:v>45</c:v>
                </c:pt>
                <c:pt idx="121">
                  <c:v>45</c:v>
                </c:pt>
                <c:pt idx="122">
                  <c:v>45</c:v>
                </c:pt>
                <c:pt idx="123">
                  <c:v>45</c:v>
                </c:pt>
                <c:pt idx="124">
                  <c:v>45</c:v>
                </c:pt>
                <c:pt idx="125">
                  <c:v>45</c:v>
                </c:pt>
                <c:pt idx="126">
                  <c:v>45</c:v>
                </c:pt>
                <c:pt idx="127">
                  <c:v>45</c:v>
                </c:pt>
                <c:pt idx="128">
                  <c:v>45</c:v>
                </c:pt>
                <c:pt idx="129">
                  <c:v>45</c:v>
                </c:pt>
                <c:pt idx="130">
                  <c:v>45</c:v>
                </c:pt>
                <c:pt idx="131">
                  <c:v>45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45</c:v>
                </c:pt>
                <c:pt idx="148">
                  <c:v>45</c:v>
                </c:pt>
                <c:pt idx="149">
                  <c:v>45</c:v>
                </c:pt>
                <c:pt idx="150">
                  <c:v>45</c:v>
                </c:pt>
                <c:pt idx="151">
                  <c:v>45</c:v>
                </c:pt>
                <c:pt idx="152">
                  <c:v>45</c:v>
                </c:pt>
                <c:pt idx="153">
                  <c:v>45</c:v>
                </c:pt>
                <c:pt idx="154">
                  <c:v>45</c:v>
                </c:pt>
                <c:pt idx="155">
                  <c:v>45</c:v>
                </c:pt>
                <c:pt idx="156">
                  <c:v>45</c:v>
                </c:pt>
                <c:pt idx="157">
                  <c:v>45</c:v>
                </c:pt>
                <c:pt idx="158">
                  <c:v>45</c:v>
                </c:pt>
                <c:pt idx="159">
                  <c:v>45</c:v>
                </c:pt>
                <c:pt idx="160">
                  <c:v>45</c:v>
                </c:pt>
                <c:pt idx="161">
                  <c:v>45</c:v>
                </c:pt>
                <c:pt idx="162">
                  <c:v>45</c:v>
                </c:pt>
                <c:pt idx="163">
                  <c:v>45</c:v>
                </c:pt>
                <c:pt idx="164">
                  <c:v>45</c:v>
                </c:pt>
                <c:pt idx="165">
                  <c:v>45</c:v>
                </c:pt>
                <c:pt idx="166">
                  <c:v>45</c:v>
                </c:pt>
                <c:pt idx="167">
                  <c:v>45</c:v>
                </c:pt>
                <c:pt idx="168">
                  <c:v>15.749999999999998</c:v>
                </c:pt>
              </c:numCache>
            </c:numRef>
          </c:val>
          <c:smooth val="0"/>
          <c:extLst>
            <c:ext xmlns:c16="http://schemas.microsoft.com/office/drawing/2014/chart" uri="{C3380CC4-5D6E-409C-BE32-E72D297353CC}">
              <c16:uniqueId val="{00000000-75CC-4F01-AC48-E4A15181E81B}"/>
            </c:ext>
          </c:extLst>
        </c:ser>
        <c:ser>
          <c:idx val="7"/>
          <c:order val="1"/>
          <c:tx>
            <c:strRef>
              <c:f>Atlantique_W!$C$16</c:f>
              <c:strCache>
                <c:ptCount val="1"/>
                <c:pt idx="0">
                  <c:v>Minimum Stock Level (TWh)</c:v>
                </c:pt>
              </c:strCache>
            </c:strRef>
          </c:tx>
          <c:marker>
            <c:symbol val="none"/>
          </c:marker>
          <c:cat>
            <c:numRef>
              <c:f>Atlantique_W!$A$17:$A$231</c:f>
              <c:numCache>
                <c:formatCode>m/d/yyyy</c:formatCode>
                <c:ptCount val="215"/>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Atlantique_W!$C$17:$C$231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38.25</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1-75CC-4F01-AC48-E4A15181E81B}"/>
            </c:ext>
          </c:extLst>
        </c:ser>
        <c:ser>
          <c:idx val="8"/>
          <c:order val="2"/>
          <c:tx>
            <c:strRef>
              <c:f>Atlantique_W!$F$11</c:f>
              <c:strCache>
                <c:ptCount val="1"/>
                <c:pt idx="0">
                  <c:v>With Storengy maintenance only</c:v>
                </c:pt>
              </c:strCache>
            </c:strRef>
          </c:tx>
          <c:spPr>
            <a:ln w="31750"/>
          </c:spPr>
          <c:marker>
            <c:symbol val="none"/>
          </c:marker>
          <c:cat>
            <c:numRef>
              <c:f>Atlantique_W!$A$17:$A$231</c:f>
              <c:numCache>
                <c:formatCode>m/d/yyyy</c:formatCode>
                <c:ptCount val="215"/>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Atlantique_W!$F$17:$F$231</c:f>
              <c:numCache>
                <c:formatCode>_-* #\ ##0.00\ _€_-;\-* #\ ##0.00\ _€_-;_-* "-"??\ _€_-;_-@_-</c:formatCode>
                <c:ptCount val="215"/>
                <c:pt idx="0">
                  <c:v>44.409337120300755</c:v>
                </c:pt>
                <c:pt idx="1">
                  <c:v>43.824684141651154</c:v>
                </c:pt>
                <c:pt idx="2">
                  <c:v>43.24597991426193</c:v>
                </c:pt>
                <c:pt idx="3">
                  <c:v>42.673163910533198</c:v>
                </c:pt>
                <c:pt idx="4">
                  <c:v>42.10617621872381</c:v>
                </c:pt>
                <c:pt idx="5">
                  <c:v>41.544957536685068</c:v>
                </c:pt>
                <c:pt idx="6">
                  <c:v>40.989449165658229</c:v>
                </c:pt>
                <c:pt idx="7">
                  <c:v>40.439593004135098</c:v>
                </c:pt>
                <c:pt idx="8">
                  <c:v>39.895331541781104</c:v>
                </c:pt>
                <c:pt idx="9">
                  <c:v>39.356607853420201</c:v>
                </c:pt>
                <c:pt idx="10">
                  <c:v>38.823365593080986</c:v>
                </c:pt>
                <c:pt idx="11">
                  <c:v>38.295548988103356</c:v>
                </c:pt>
                <c:pt idx="12">
                  <c:v>38.25</c:v>
                </c:pt>
                <c:pt idx="13">
                  <c:v>38.25</c:v>
                </c:pt>
                <c:pt idx="14">
                  <c:v>38.25</c:v>
                </c:pt>
                <c:pt idx="15">
                  <c:v>38.25</c:v>
                </c:pt>
                <c:pt idx="16">
                  <c:v>38.25</c:v>
                </c:pt>
                <c:pt idx="17">
                  <c:v>37.72801729892614</c:v>
                </c:pt>
                <c:pt idx="18">
                  <c:v>37.211345688985482</c:v>
                </c:pt>
                <c:pt idx="19">
                  <c:v>36.69993113066873</c:v>
                </c:pt>
                <c:pt idx="20">
                  <c:v>36.193720134310027</c:v>
                </c:pt>
                <c:pt idx="21">
                  <c:v>35.692659754492368</c:v>
                </c:pt>
                <c:pt idx="22">
                  <c:v>35.19669758450997</c:v>
                </c:pt>
                <c:pt idx="23">
                  <c:v>34.705781750886949</c:v>
                </c:pt>
                <c:pt idx="24">
                  <c:v>34.219860907951819</c:v>
                </c:pt>
                <c:pt idx="25">
                  <c:v>33.738884232467143</c:v>
                </c:pt>
                <c:pt idx="26">
                  <c:v>33.26280141831387</c:v>
                </c:pt>
                <c:pt idx="27">
                  <c:v>32.791562671229713</c:v>
                </c:pt>
                <c:pt idx="28">
                  <c:v>32.325118703601099</c:v>
                </c:pt>
                <c:pt idx="29">
                  <c:v>31.86342072930811</c:v>
                </c:pt>
                <c:pt idx="30">
                  <c:v>31.406420458621852</c:v>
                </c:pt>
                <c:pt idx="31">
                  <c:v>30.953946840179512</c:v>
                </c:pt>
                <c:pt idx="32">
                  <c:v>30.50548111907748</c:v>
                </c:pt>
                <c:pt idx="33">
                  <c:v>30.06098779437065</c:v>
                </c:pt>
                <c:pt idx="34">
                  <c:v>29.620431679572345</c:v>
                </c:pt>
                <c:pt idx="35">
                  <c:v>29.183948001361912</c:v>
                </c:pt>
                <c:pt idx="36">
                  <c:v>28.752263702287976</c:v>
                </c:pt>
                <c:pt idx="37">
                  <c:v>28.325326010525963</c:v>
                </c:pt>
                <c:pt idx="38">
                  <c:v>27.903082734506661</c:v>
                </c:pt>
                <c:pt idx="39">
                  <c:v>27.485482256535988</c:v>
                </c:pt>
                <c:pt idx="40">
                  <c:v>27.072473526484917</c:v>
                </c:pt>
                <c:pt idx="41">
                  <c:v>26.664006055548793</c:v>
                </c:pt>
                <c:pt idx="42">
                  <c:v>26.26002991007525</c:v>
                </c:pt>
                <c:pt idx="43">
                  <c:v>25.860495705460018</c:v>
                </c:pt>
                <c:pt idx="44">
                  <c:v>25.465354600109823</c:v>
                </c:pt>
                <c:pt idx="45">
                  <c:v>25.074558289471693</c:v>
                </c:pt>
                <c:pt idx="46">
                  <c:v>24.68805900012789</c:v>
                </c:pt>
                <c:pt idx="47">
                  <c:v>24.305809483955795</c:v>
                </c:pt>
                <c:pt idx="48">
                  <c:v>23.927763012351999</c:v>
                </c:pt>
                <c:pt idx="49">
                  <c:v>23.553873370519891</c:v>
                </c:pt>
                <c:pt idx="50">
                  <c:v>23.184094851820081</c:v>
                </c:pt>
                <c:pt idx="51">
                  <c:v>22.818382252182925</c:v>
                </c:pt>
                <c:pt idx="52">
                  <c:v>22.456690864582491</c:v>
                </c:pt>
                <c:pt idx="53">
                  <c:v>22.098976473571295</c:v>
                </c:pt>
                <c:pt idx="54">
                  <c:v>21.745195349875114</c:v>
                </c:pt>
                <c:pt idx="55">
                  <c:v>21.39530424504726</c:v>
                </c:pt>
                <c:pt idx="56">
                  <c:v>21.049260386181594</c:v>
                </c:pt>
                <c:pt idx="57">
                  <c:v>20.707021470683713</c:v>
                </c:pt>
                <c:pt idx="58">
                  <c:v>20.368545661099603</c:v>
                </c:pt>
                <c:pt idx="59">
                  <c:v>20.033791580001164</c:v>
                </c:pt>
                <c:pt idx="60">
                  <c:v>19.702767345216717</c:v>
                </c:pt>
                <c:pt idx="61">
                  <c:v>19.375457987493142</c:v>
                </c:pt>
                <c:pt idx="62">
                  <c:v>19.05182181709861</c:v>
                </c:pt>
                <c:pt idx="63">
                  <c:v>18.731817612158959</c:v>
                </c:pt>
                <c:pt idx="64">
                  <c:v>18.41540461340724</c:v>
                </c:pt>
                <c:pt idx="65">
                  <c:v>18.102542518992149</c:v>
                </c:pt>
                <c:pt idx="66">
                  <c:v>17.793191479344738</c:v>
                </c:pt>
                <c:pt idx="67">
                  <c:v>17.487312092102751</c:v>
                </c:pt>
                <c:pt idx="68">
                  <c:v>17.18486539709189</c:v>
                </c:pt>
                <c:pt idx="69">
                  <c:v>16.88581287136342</c:v>
                </c:pt>
                <c:pt idx="70">
                  <c:v>16.590116424287462</c:v>
                </c:pt>
                <c:pt idx="71">
                  <c:v>16.297738392701351</c:v>
                </c:pt>
                <c:pt idx="72">
                  <c:v>16.008641536112439</c:v>
                </c:pt>
                <c:pt idx="73">
                  <c:v>15.722789031954736</c:v>
                </c:pt>
                <c:pt idx="74">
                  <c:v>15.440144470898781</c:v>
                </c:pt>
                <c:pt idx="75">
                  <c:v>15.160671852214147</c:v>
                </c:pt>
                <c:pt idx="76">
                  <c:v>14.884335579183992</c:v>
                </c:pt>
                <c:pt idx="77">
                  <c:v>14.611100454571066</c:v>
                </c:pt>
                <c:pt idx="78">
                  <c:v>14.340931676134606</c:v>
                </c:pt>
                <c:pt idx="79">
                  <c:v>14.073794832197535</c:v>
                </c:pt>
                <c:pt idx="80">
                  <c:v>13.809655897263417</c:v>
                </c:pt>
                <c:pt idx="81">
                  <c:v>13.548481227682585</c:v>
                </c:pt>
                <c:pt idx="82">
                  <c:v>13.290237557366922</c:v>
                </c:pt>
                <c:pt idx="83">
                  <c:v>13.034891993552723</c:v>
                </c:pt>
                <c:pt idx="84">
                  <c:v>12.782412012611108</c:v>
                </c:pt>
                <c:pt idx="85">
                  <c:v>12.532765455905455</c:v>
                </c:pt>
                <c:pt idx="86">
                  <c:v>12.285920525695323</c:v>
                </c:pt>
                <c:pt idx="87">
                  <c:v>12.041845781086336</c:v>
                </c:pt>
                <c:pt idx="88">
                  <c:v>11.800510134025528</c:v>
                </c:pt>
                <c:pt idx="89">
                  <c:v>11.561882845341623</c:v>
                </c:pt>
                <c:pt idx="90">
                  <c:v>11.325933520829759</c:v>
                </c:pt>
                <c:pt idx="91">
                  <c:v>11.09263210738014</c:v>
                </c:pt>
                <c:pt idx="92">
                  <c:v>10.862156157325753</c:v>
                </c:pt>
                <c:pt idx="93">
                  <c:v>10.634570252388352</c:v>
                </c:pt>
                <c:pt idx="94">
                  <c:v>10.409838152948245</c:v>
                </c:pt>
                <c:pt idx="95">
                  <c:v>10.187924073811182</c:v>
                </c:pt>
                <c:pt idx="96">
                  <c:v>9.9687926785101073</c:v>
                </c:pt>
                <c:pt idx="97">
                  <c:v>9.7524090736783577</c:v>
                </c:pt>
                <c:pt idx="98">
                  <c:v>9.5387388034934233</c:v>
                </c:pt>
                <c:pt idx="99">
                  <c:v>9.3277478441903714</c:v>
                </c:pt>
                <c:pt idx="100">
                  <c:v>9.1194025986440828</c:v>
                </c:pt>
                <c:pt idx="101">
                  <c:v>8.9136698910194117</c:v>
                </c:pt>
                <c:pt idx="102">
                  <c:v>8.710516961488441</c:v>
                </c:pt>
                <c:pt idx="103">
                  <c:v>8.5099114610139672</c:v>
                </c:pt>
                <c:pt idx="104">
                  <c:v>8.3118214461984099</c:v>
                </c:pt>
                <c:pt idx="105">
                  <c:v>8.1162153741973029</c:v>
                </c:pt>
                <c:pt idx="106">
                  <c:v>7.9230620976965778</c:v>
                </c:pt>
                <c:pt idx="107">
                  <c:v>7.7323308599528211</c:v>
                </c:pt>
                <c:pt idx="108">
                  <c:v>7.5439912898957271</c:v>
                </c:pt>
                <c:pt idx="109">
                  <c:v>7.3580133972919652</c:v>
                </c:pt>
                <c:pt idx="110">
                  <c:v>7.1743675679696866</c:v>
                </c:pt>
                <c:pt idx="111">
                  <c:v>6.9930245591029152</c:v>
                </c:pt>
                <c:pt idx="112">
                  <c:v>6.813955494555068</c:v>
                </c:pt>
                <c:pt idx="113">
                  <c:v>6.637131860280868</c:v>
                </c:pt>
                <c:pt idx="114">
                  <c:v>6.4625254997859116</c:v>
                </c:pt>
                <c:pt idx="115">
                  <c:v>6.2901086096431724</c:v>
                </c:pt>
                <c:pt idx="116">
                  <c:v>6.1198537350657247</c:v>
                </c:pt>
                <c:pt idx="117">
                  <c:v>5.9517337655349838</c:v>
                </c:pt>
                <c:pt idx="118">
                  <c:v>5.7857219304837644</c:v>
                </c:pt>
                <c:pt idx="119">
                  <c:v>5.6217917950334719</c:v>
                </c:pt>
                <c:pt idx="120">
                  <c:v>5.4599172557847497</c:v>
                </c:pt>
                <c:pt idx="121">
                  <c:v>5.3000725366609025</c:v>
                </c:pt>
                <c:pt idx="122">
                  <c:v>5.142232184803448</c:v>
                </c:pt>
                <c:pt idx="123">
                  <c:v>4.9863710665191334</c:v>
                </c:pt>
                <c:pt idx="124">
                  <c:v>4.832464363277774</c:v>
                </c:pt>
                <c:pt idx="125">
                  <c:v>4.6804875677602746</c:v>
                </c:pt>
                <c:pt idx="126">
                  <c:v>4.5304164799562132</c:v>
                </c:pt>
                <c:pt idx="127">
                  <c:v>4.3822272033103511</c:v>
                </c:pt>
                <c:pt idx="128">
                  <c:v>4.2353920082448289</c:v>
                </c:pt>
                <c:pt idx="129">
                  <c:v>4.0897695121707649</c:v>
                </c:pt>
                <c:pt idx="130">
                  <c:v>3.9453496995136024</c:v>
                </c:pt>
                <c:pt idx="131">
                  <c:v>3.8021226374165344</c:v>
                </c:pt>
                <c:pt idx="132">
                  <c:v>3.6600784750573476</c:v>
                </c:pt>
                <c:pt idx="133">
                  <c:v>3.5192074429709046</c:v>
                </c:pt>
                <c:pt idx="134">
                  <c:v>3.3794998523772231</c:v>
                </c:pt>
                <c:pt idx="135">
                  <c:v>3.2409460945151052</c:v>
                </c:pt>
                <c:pt idx="136">
                  <c:v>3.1035366399812681</c:v>
                </c:pt>
                <c:pt idx="137">
                  <c:v>2.9672620380749342</c:v>
                </c:pt>
                <c:pt idx="138">
                  <c:v>2.8321129161478349</c:v>
                </c:pt>
                <c:pt idx="139">
                  <c:v>2.6980799789595813</c:v>
                </c:pt>
                <c:pt idx="140">
                  <c:v>2.5651381507530648</c:v>
                </c:pt>
                <c:pt idx="141">
                  <c:v>2.4333101347255361</c:v>
                </c:pt>
                <c:pt idx="142">
                  <c:v>2.3025708747146512</c:v>
                </c:pt>
                <c:pt idx="143">
                  <c:v>2.1729113787800047</c:v>
                </c:pt>
                <c:pt idx="144">
                  <c:v>2.0443227292448394</c:v>
                </c:pt>
                <c:pt idx="145">
                  <c:v>1.916796082082707</c:v>
                </c:pt>
                <c:pt idx="146">
                  <c:v>1.7903226663091982</c:v>
                </c:pt>
                <c:pt idx="147">
                  <c:v>1.6648937833786936</c:v>
                </c:pt>
                <c:pt idx="148">
                  <c:v>1.5405008065860994</c:v>
                </c:pt>
                <c:pt idx="149">
                  <c:v>1.4171351804735217</c:v>
                </c:pt>
                <c:pt idx="150">
                  <c:v>1.2947884202418432</c:v>
                </c:pt>
                <c:pt idx="151">
                  <c:v>1.1734521111671574</c:v>
                </c:pt>
                <c:pt idx="152">
                  <c:v>1.0531179080220245</c:v>
                </c:pt>
                <c:pt idx="153">
                  <c:v>0.93377753450150558</c:v>
                </c:pt>
                <c:pt idx="154">
                  <c:v>0.81542278265393819</c:v>
                </c:pt>
                <c:pt idx="155">
                  <c:v>0.69804551231641243</c:v>
                </c:pt>
                <c:pt idx="156">
                  <c:v>0.58163765055490957</c:v>
                </c:pt>
                <c:pt idx="157">
                  <c:v>0.46619119110906448</c:v>
                </c:pt>
                <c:pt idx="158">
                  <c:v>0.35169819384151385</c:v>
                </c:pt>
                <c:pt idx="159">
                  <c:v>0.2381507841917922</c:v>
                </c:pt>
                <c:pt idx="160">
                  <c:v>0.12554115263473783</c:v>
                </c:pt>
                <c:pt idx="161">
                  <c:v>1.3861554143372215E-2</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2-75CC-4F01-AC48-E4A15181E81B}"/>
            </c:ext>
          </c:extLst>
        </c:ser>
        <c:ser>
          <c:idx val="0"/>
          <c:order val="3"/>
          <c:tx>
            <c:strRef>
              <c:f>Atlantique_W!$K$13</c:f>
              <c:strCache>
                <c:ptCount val="1"/>
                <c:pt idx="0">
                  <c:v>Duration</c:v>
                </c:pt>
              </c:strCache>
            </c:strRef>
          </c:tx>
          <c:marker>
            <c:symbol val="none"/>
          </c:marker>
          <c:val>
            <c:numRef>
              <c:f>Atlantique_W!$K$17:$K$185</c:f>
              <c:numCache>
                <c:formatCode>_-* #\ ##0.00\ _€_-;\-* #\ ##0.00\ _€_-;_-* "-"??\ _€_-;_-@_-</c:formatCode>
                <c:ptCount val="169"/>
                <c:pt idx="0">
                  <c:v>44.409337120300755</c:v>
                </c:pt>
                <c:pt idx="1">
                  <c:v>43.824684141651154</c:v>
                </c:pt>
                <c:pt idx="2">
                  <c:v>43.24597991426193</c:v>
                </c:pt>
                <c:pt idx="3">
                  <c:v>42.673163910533198</c:v>
                </c:pt>
                <c:pt idx="4">
                  <c:v>42.10617621872381</c:v>
                </c:pt>
                <c:pt idx="5">
                  <c:v>41.544957536685068</c:v>
                </c:pt>
                <c:pt idx="6">
                  <c:v>40.989449165658229</c:v>
                </c:pt>
                <c:pt idx="7">
                  <c:v>40.439593004135098</c:v>
                </c:pt>
                <c:pt idx="8">
                  <c:v>39.895331541781104</c:v>
                </c:pt>
                <c:pt idx="9">
                  <c:v>39.356607853420201</c:v>
                </c:pt>
                <c:pt idx="10">
                  <c:v>38.823365593080986</c:v>
                </c:pt>
                <c:pt idx="11">
                  <c:v>38.295548988103356</c:v>
                </c:pt>
                <c:pt idx="12">
                  <c:v>37.773102833305174</c:v>
                </c:pt>
                <c:pt idx="13">
                  <c:v>37.255972485208282</c:v>
                </c:pt>
                <c:pt idx="14">
                  <c:v>36.744103856323228</c:v>
                </c:pt>
                <c:pt idx="15">
                  <c:v>36.23744340949218</c:v>
                </c:pt>
                <c:pt idx="16">
                  <c:v>35.735938152289393</c:v>
                </c:pt>
                <c:pt idx="17">
                  <c:v>35.239535631478645</c:v>
                </c:pt>
                <c:pt idx="18">
                  <c:v>34.748183927527066</c:v>
                </c:pt>
                <c:pt idx="19">
                  <c:v>34.261831649174788</c:v>
                </c:pt>
                <c:pt idx="20">
                  <c:v>33.780427928059858</c:v>
                </c:pt>
                <c:pt idx="21">
                  <c:v>33.303922413397835</c:v>
                </c:pt>
                <c:pt idx="22">
                  <c:v>32.83226526671551</c:v>
                </c:pt>
                <c:pt idx="23">
                  <c:v>32.365407156638234</c:v>
                </c:pt>
                <c:pt idx="24">
                  <c:v>31.903299253730264</c:v>
                </c:pt>
                <c:pt idx="25">
                  <c:v>31.445893225387614</c:v>
                </c:pt>
                <c:pt idx="26">
                  <c:v>30.993069967119908</c:v>
                </c:pt>
                <c:pt idx="27">
                  <c:v>30.544257703214011</c:v>
                </c:pt>
                <c:pt idx="28">
                  <c:v>30.099420905292185</c:v>
                </c:pt>
                <c:pt idx="29">
                  <c:v>29.658524359678104</c:v>
                </c:pt>
                <c:pt idx="30">
                  <c:v>29.22162183140917</c:v>
                </c:pt>
                <c:pt idx="31">
                  <c:v>28.789523287764482</c:v>
                </c:pt>
                <c:pt idx="32">
                  <c:v>28.362175906279582</c:v>
                </c:pt>
                <c:pt idx="33">
                  <c:v>27.93952744530219</c:v>
                </c:pt>
                <c:pt idx="34">
                  <c:v>27.521526237605848</c:v>
                </c:pt>
                <c:pt idx="35">
                  <c:v>27.108121184073788</c:v>
                </c:pt>
                <c:pt idx="36">
                  <c:v>26.699261747452262</c:v>
                </c:pt>
                <c:pt idx="37">
                  <c:v>26.294897946172533</c:v>
                </c:pt>
                <c:pt idx="38">
                  <c:v>25.894980348240829</c:v>
                </c:pt>
                <c:pt idx="39">
                  <c:v>25.499460065195446</c:v>
                </c:pt>
                <c:pt idx="40">
                  <c:v>25.108288746130327</c:v>
                </c:pt>
                <c:pt idx="41">
                  <c:v>24.721418571784326</c:v>
                </c:pt>
                <c:pt idx="42">
                  <c:v>24.338802248695494</c:v>
                </c:pt>
                <c:pt idx="43">
                  <c:v>23.960393003419618</c:v>
                </c:pt>
                <c:pt idx="44">
                  <c:v>23.586144576812337</c:v>
                </c:pt>
                <c:pt idx="45">
                  <c:v>23.216011218374135</c:v>
                </c:pt>
                <c:pt idx="46">
                  <c:v>22.849947680657504</c:v>
                </c:pt>
                <c:pt idx="47">
                  <c:v>22.487909213735623</c:v>
                </c:pt>
                <c:pt idx="48">
                  <c:v>22.129851559731829</c:v>
                </c:pt>
                <c:pt idx="49">
                  <c:v>21.775730947409262</c:v>
                </c:pt>
                <c:pt idx="50">
                  <c:v>21.425504086819984</c:v>
                </c:pt>
                <c:pt idx="51">
                  <c:v>21.07912816401295</c:v>
                </c:pt>
                <c:pt idx="52">
                  <c:v>20.736560835800152</c:v>
                </c:pt>
                <c:pt idx="53">
                  <c:v>20.397760224580328</c:v>
                </c:pt>
                <c:pt idx="54">
                  <c:v>20.062684913219567</c:v>
                </c:pt>
                <c:pt idx="55">
                  <c:v>19.731336426705166</c:v>
                </c:pt>
                <c:pt idx="56">
                  <c:v>19.403706456125132</c:v>
                </c:pt>
                <c:pt idx="57">
                  <c:v>19.079753270910839</c:v>
                </c:pt>
                <c:pt idx="58">
                  <c:v>18.759435608809628</c:v>
                </c:pt>
                <c:pt idx="59">
                  <c:v>18.442712670629181</c:v>
                </c:pt>
                <c:pt idx="60">
                  <c:v>18.129544115040883</c:v>
                </c:pt>
                <c:pt idx="61">
                  <c:v>17.819890053441519</c:v>
                </c:pt>
                <c:pt idx="62">
                  <c:v>17.513711044872608</c:v>
                </c:pt>
                <c:pt idx="63">
                  <c:v>17.210968090996772</c:v>
                </c:pt>
                <c:pt idx="64">
                  <c:v>16.911622631130481</c:v>
                </c:pt>
                <c:pt idx="65">
                  <c:v>16.615636537332531</c:v>
                </c:pt>
                <c:pt idx="66">
                  <c:v>16.322972109547653</c:v>
                </c:pt>
                <c:pt idx="67">
                  <c:v>16.03359207080462</c:v>
                </c:pt>
                <c:pt idx="68">
                  <c:v>15.747459562468237</c:v>
                </c:pt>
                <c:pt idx="69">
                  <c:v>15.464538139544619</c:v>
                </c:pt>
                <c:pt idx="70">
                  <c:v>15.184791766039158</c:v>
                </c:pt>
                <c:pt idx="71">
                  <c:v>14.908184810366576</c:v>
                </c:pt>
                <c:pt idx="72">
                  <c:v>14.634682040812494</c:v>
                </c:pt>
                <c:pt idx="73">
                  <c:v>14.364248621045938</c:v>
                </c:pt>
                <c:pt idx="74">
                  <c:v>14.09685010568219</c:v>
                </c:pt>
                <c:pt idx="75">
                  <c:v>13.832452435895451</c:v>
                </c:pt>
                <c:pt idx="76">
                  <c:v>13.571021935080731</c:v>
                </c:pt>
                <c:pt idx="77">
                  <c:v>13.312525304564424</c:v>
                </c:pt>
                <c:pt idx="78">
                  <c:v>13.05692961936302</c:v>
                </c:pt>
                <c:pt idx="79">
                  <c:v>12.80420232398942</c:v>
                </c:pt>
                <c:pt idx="80">
                  <c:v>12.554311228306307</c:v>
                </c:pt>
                <c:pt idx="81">
                  <c:v>12.307224503426056</c:v>
                </c:pt>
                <c:pt idx="82">
                  <c:v>12.062910677656655</c:v>
                </c:pt>
                <c:pt idx="83">
                  <c:v>11.821338632493122</c:v>
                </c:pt>
                <c:pt idx="84">
                  <c:v>11.582477598653911</c:v>
                </c:pt>
                <c:pt idx="85">
                  <c:v>11.346297152161796</c:v>
                </c:pt>
                <c:pt idx="86">
                  <c:v>11.112767210468737</c:v>
                </c:pt>
                <c:pt idx="87">
                  <c:v>10.882038776993205</c:v>
                </c:pt>
                <c:pt idx="88">
                  <c:v>10.654203554641692</c:v>
                </c:pt>
                <c:pt idx="89">
                  <c:v>10.429225264094468</c:v>
                </c:pt>
                <c:pt idx="90">
                  <c:v>10.207068080955068</c:v>
                </c:pt>
                <c:pt idx="91">
                  <c:v>9.9876966300457948</c:v>
                </c:pt>
                <c:pt idx="92">
                  <c:v>9.7710759797747517</c:v>
                </c:pt>
                <c:pt idx="93">
                  <c:v>9.5571716365735195</c:v>
                </c:pt>
                <c:pt idx="94">
                  <c:v>9.3459495394045735</c:v>
                </c:pt>
                <c:pt idx="95">
                  <c:v>9.1373760543375777</c:v>
                </c:pt>
                <c:pt idx="96">
                  <c:v>8.9314179691936904</c:v>
                </c:pt>
                <c:pt idx="97">
                  <c:v>8.7280424882570244</c:v>
                </c:pt>
                <c:pt idx="98">
                  <c:v>8.5272172270524269</c:v>
                </c:pt>
                <c:pt idx="99">
                  <c:v>8.328910207188736</c:v>
                </c:pt>
                <c:pt idx="100">
                  <c:v>8.1330898512667087</c:v>
                </c:pt>
                <c:pt idx="101">
                  <c:v>7.9397249778507977</c:v>
                </c:pt>
                <c:pt idx="102">
                  <c:v>7.7487847965039736</c:v>
                </c:pt>
                <c:pt idx="103">
                  <c:v>7.5602389028848176</c:v>
                </c:pt>
                <c:pt idx="104">
                  <c:v>7.3740572739060859</c:v>
                </c:pt>
                <c:pt idx="105">
                  <c:v>7.1902102629539879</c:v>
                </c:pt>
                <c:pt idx="106">
                  <c:v>7.0086685951674088</c:v>
                </c:pt>
                <c:pt idx="107">
                  <c:v>6.8294033627763335</c:v>
                </c:pt>
                <c:pt idx="108">
                  <c:v>6.6523860204987164</c:v>
                </c:pt>
                <c:pt idx="109">
                  <c:v>6.4775883809950789</c:v>
                </c:pt>
                <c:pt idx="110">
                  <c:v>6.3049826103800992</c:v>
                </c:pt>
                <c:pt idx="111">
                  <c:v>6.1345412237904888</c:v>
                </c:pt>
                <c:pt idx="112">
                  <c:v>5.9662370810084395</c:v>
                </c:pt>
                <c:pt idx="113">
                  <c:v>5.8000433821399566</c:v>
                </c:pt>
                <c:pt idx="114">
                  <c:v>5.6359336633473793</c:v>
                </c:pt>
                <c:pt idx="115">
                  <c:v>5.4738817926354129</c:v>
                </c:pt>
                <c:pt idx="116">
                  <c:v>5.3138619656900046</c:v>
                </c:pt>
                <c:pt idx="117">
                  <c:v>5.1558487017693952</c:v>
                </c:pt>
                <c:pt idx="118">
                  <c:v>4.9998168396466953</c:v>
                </c:pt>
                <c:pt idx="119">
                  <c:v>4.8457415336033414</c:v>
                </c:pt>
                <c:pt idx="120">
                  <c:v>4.6935982494727888</c:v>
                </c:pt>
                <c:pt idx="121">
                  <c:v>4.5433627607338156</c:v>
                </c:pt>
                <c:pt idx="122">
                  <c:v>4.3950111446528162</c:v>
                </c:pt>
                <c:pt idx="123">
                  <c:v>4.2480703681375198</c:v>
                </c:pt>
                <c:pt idx="124">
                  <c:v>4.1023431626016107</c:v>
                </c:pt>
                <c:pt idx="125">
                  <c:v>3.9578195052688603</c:v>
                </c:pt>
                <c:pt idx="126">
                  <c:v>3.8144894561402678</c:v>
                </c:pt>
                <c:pt idx="127">
                  <c:v>3.6723431573104128</c:v>
                </c:pt>
                <c:pt idx="128">
                  <c:v>3.5313708322894506</c:v>
                </c:pt>
                <c:pt idx="129">
                  <c:v>3.391562785330708</c:v>
                </c:pt>
                <c:pt idx="130">
                  <c:v>3.2529094007638331</c:v>
                </c:pt>
                <c:pt idx="131">
                  <c:v>3.1154011423334511</c:v>
                </c:pt>
                <c:pt idx="132">
                  <c:v>2.9790285525432845</c:v>
                </c:pt>
                <c:pt idx="133">
                  <c:v>2.8437822520056866</c:v>
                </c:pt>
                <c:pt idx="134">
                  <c:v>2.7096529387965509</c:v>
                </c:pt>
                <c:pt idx="135">
                  <c:v>2.5766313878155462</c:v>
                </c:pt>
                <c:pt idx="136">
                  <c:v>2.4447084501516345</c:v>
                </c:pt>
                <c:pt idx="137">
                  <c:v>2.3138750524538318</c:v>
                </c:pt>
                <c:pt idx="138">
                  <c:v>2.1841221963071638</c:v>
                </c:pt>
                <c:pt idx="139">
                  <c:v>2.0554409576137758</c:v>
                </c:pt>
                <c:pt idx="140">
                  <c:v>1.9278224859791537</c:v>
                </c:pt>
                <c:pt idx="141">
                  <c:v>1.8012580041034159</c:v>
                </c:pt>
                <c:pt idx="142">
                  <c:v>1.6720326864100157</c:v>
                </c:pt>
                <c:pt idx="143">
                  <c:v>1.5475807500437146</c:v>
                </c:pt>
                <c:pt idx="144">
                  <c:v>1.424156651299376</c:v>
                </c:pt>
                <c:pt idx="145">
                  <c:v>1.3017519013562711</c:v>
                </c:pt>
                <c:pt idx="146">
                  <c:v>1.1803580815020971</c:v>
                </c:pt>
                <c:pt idx="147">
                  <c:v>1.0599668425539572</c:v>
                </c:pt>
                <c:pt idx="148">
                  <c:v>0.94056990428412368</c:v>
                </c:pt>
                <c:pt idx="149">
                  <c:v>0.82215905485054286</c:v>
                </c:pt>
                <c:pt idx="150">
                  <c:v>0.70472615023204399</c:v>
                </c:pt>
                <c:pt idx="151">
                  <c:v>0.58826311366821271</c:v>
                </c:pt>
                <c:pt idx="152">
                  <c:v>0.47276193510389014</c:v>
                </c:pt>
                <c:pt idx="153">
                  <c:v>0.35821467063826001</c:v>
                </c:pt>
                <c:pt idx="154">
                  <c:v>0.24461344197848595</c:v>
                </c:pt>
                <c:pt idx="155">
                  <c:v>0.13195043589786068</c:v>
                </c:pt>
                <c:pt idx="156">
                  <c:v>2.0217903698430739E-2</c:v>
                </c:pt>
                <c:pt idx="157">
                  <c:v>0</c:v>
                </c:pt>
                <c:pt idx="158">
                  <c:v>0</c:v>
                </c:pt>
                <c:pt idx="159">
                  <c:v>0</c:v>
                </c:pt>
                <c:pt idx="160">
                  <c:v>0</c:v>
                </c:pt>
                <c:pt idx="161">
                  <c:v>0</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0-24F4-4A5A-894C-C762D1507E86}"/>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65680107252194886"/>
          <c:y val="0.33153546450703369"/>
          <c:w val="0.21759368399040349"/>
          <c:h val="0.24458276854058508"/>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Serene Nord</a:t>
            </a:r>
          </a:p>
        </c:rich>
      </c:tx>
      <c:overlay val="0"/>
      <c:spPr>
        <a:noFill/>
        <a:ln>
          <a:noFill/>
        </a:ln>
        <a:effectLst/>
      </c:spPr>
    </c:title>
    <c:autoTitleDeleted val="0"/>
    <c:plotArea>
      <c:layout/>
      <c:lineChart>
        <c:grouping val="standard"/>
        <c:varyColors val="0"/>
        <c:ser>
          <c:idx val="2"/>
          <c:order val="0"/>
          <c:tx>
            <c:strRef>
              <c:f>Serene_N_I!$AM$40</c:f>
              <c:strCache>
                <c:ptCount val="1"/>
                <c:pt idx="0">
                  <c:v>Min cor. Inj</c:v>
                </c:pt>
              </c:strCache>
            </c:strRef>
          </c:tx>
          <c:marker>
            <c:symbol val="none"/>
          </c:marker>
          <c:cat>
            <c:numRef>
              <c:f>Serene_N_I!$AJ$41:$AJ$405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Serene_N_I!$AM$41:$AM$405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D1E5-4455-BBFA-9AE7CFB092C8}"/>
            </c:ext>
          </c:extLst>
        </c:ser>
        <c:ser>
          <c:idx val="3"/>
          <c:order val="1"/>
          <c:tx>
            <c:strRef>
              <c:f>Serene_N_I!$AO$40</c:f>
              <c:strCache>
                <c:ptCount val="1"/>
                <c:pt idx="0">
                  <c:v>Max corrigé</c:v>
                </c:pt>
              </c:strCache>
            </c:strRef>
          </c:tx>
          <c:marker>
            <c:symbol val="none"/>
          </c:marker>
          <c:cat>
            <c:numRef>
              <c:f>Serene_N_I!$AJ$41:$AJ$405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Serene_N_I!$AO$41:$AO$405</c:f>
              <c:numCache>
                <c:formatCode>_-* #\ ##0.00\ _€_-;\-* #\ ##0.00\ _€_-;_-* "-"??\ _€_-;_-@_-</c:formatCode>
                <c:ptCount val="365"/>
                <c:pt idx="0">
                  <c:v>0.34999999999999992</c:v>
                </c:pt>
                <c:pt idx="1">
                  <c:v>0.85</c:v>
                </c:pt>
                <c:pt idx="2">
                  <c:v>0.85</c:v>
                </c:pt>
                <c:pt idx="3">
                  <c:v>0.85</c:v>
                </c:pt>
                <c:pt idx="4">
                  <c:v>0.85</c:v>
                </c:pt>
                <c:pt idx="5">
                  <c:v>0.85</c:v>
                </c:pt>
                <c:pt idx="6">
                  <c:v>0.85</c:v>
                </c:pt>
                <c:pt idx="7">
                  <c:v>0.85</c:v>
                </c:pt>
                <c:pt idx="8">
                  <c:v>0.85</c:v>
                </c:pt>
                <c:pt idx="9">
                  <c:v>0.85</c:v>
                </c:pt>
                <c:pt idx="10">
                  <c:v>0.85</c:v>
                </c:pt>
                <c:pt idx="11">
                  <c:v>0.85</c:v>
                </c:pt>
                <c:pt idx="12">
                  <c:v>0.85</c:v>
                </c:pt>
                <c:pt idx="13">
                  <c:v>0.85</c:v>
                </c:pt>
                <c:pt idx="14">
                  <c:v>0.85</c:v>
                </c:pt>
                <c:pt idx="15">
                  <c:v>0.85</c:v>
                </c:pt>
                <c:pt idx="16">
                  <c:v>0.85</c:v>
                </c:pt>
                <c:pt idx="17">
                  <c:v>0.85</c:v>
                </c:pt>
                <c:pt idx="18">
                  <c:v>0.85</c:v>
                </c:pt>
                <c:pt idx="19">
                  <c:v>0.85</c:v>
                </c:pt>
                <c:pt idx="20">
                  <c:v>0.85</c:v>
                </c:pt>
                <c:pt idx="21">
                  <c:v>0.85</c:v>
                </c:pt>
                <c:pt idx="22">
                  <c:v>0.85</c:v>
                </c:pt>
                <c:pt idx="23">
                  <c:v>0.85</c:v>
                </c:pt>
                <c:pt idx="24">
                  <c:v>0.85</c:v>
                </c:pt>
                <c:pt idx="25">
                  <c:v>0.85</c:v>
                </c:pt>
                <c:pt idx="26">
                  <c:v>0.85</c:v>
                </c:pt>
                <c:pt idx="27">
                  <c:v>0.85</c:v>
                </c:pt>
                <c:pt idx="28">
                  <c:v>0.85</c:v>
                </c:pt>
                <c:pt idx="29">
                  <c:v>0.85</c:v>
                </c:pt>
                <c:pt idx="30">
                  <c:v>0.85</c:v>
                </c:pt>
                <c:pt idx="31">
                  <c:v>0.85</c:v>
                </c:pt>
                <c:pt idx="32">
                  <c:v>0.85</c:v>
                </c:pt>
                <c:pt idx="33">
                  <c:v>0.85</c:v>
                </c:pt>
                <c:pt idx="34">
                  <c:v>0.85</c:v>
                </c:pt>
                <c:pt idx="35">
                  <c:v>0.85</c:v>
                </c:pt>
                <c:pt idx="36">
                  <c:v>0.85</c:v>
                </c:pt>
                <c:pt idx="37">
                  <c:v>0.85</c:v>
                </c:pt>
                <c:pt idx="38">
                  <c:v>0.85</c:v>
                </c:pt>
                <c:pt idx="39">
                  <c:v>0.85</c:v>
                </c:pt>
                <c:pt idx="40">
                  <c:v>0.85</c:v>
                </c:pt>
                <c:pt idx="41">
                  <c:v>0.85</c:v>
                </c:pt>
                <c:pt idx="42">
                  <c:v>0.85</c:v>
                </c:pt>
                <c:pt idx="43">
                  <c:v>0.85</c:v>
                </c:pt>
                <c:pt idx="44">
                  <c:v>0.85</c:v>
                </c:pt>
                <c:pt idx="45">
                  <c:v>0.85</c:v>
                </c:pt>
                <c:pt idx="46">
                  <c:v>0.85</c:v>
                </c:pt>
                <c:pt idx="47">
                  <c:v>0.85</c:v>
                </c:pt>
                <c:pt idx="48">
                  <c:v>0.85</c:v>
                </c:pt>
                <c:pt idx="49">
                  <c:v>0.85</c:v>
                </c:pt>
                <c:pt idx="50">
                  <c:v>0.85</c:v>
                </c:pt>
                <c:pt idx="51">
                  <c:v>0.85</c:v>
                </c:pt>
                <c:pt idx="52">
                  <c:v>0.85</c:v>
                </c:pt>
                <c:pt idx="53">
                  <c:v>0.85</c:v>
                </c:pt>
                <c:pt idx="54">
                  <c:v>0.85</c:v>
                </c:pt>
                <c:pt idx="55">
                  <c:v>0.85</c:v>
                </c:pt>
                <c:pt idx="56">
                  <c:v>0.85</c:v>
                </c:pt>
                <c:pt idx="57">
                  <c:v>0.85</c:v>
                </c:pt>
                <c:pt idx="58">
                  <c:v>0.85</c:v>
                </c:pt>
                <c:pt idx="59">
                  <c:v>0.85</c:v>
                </c:pt>
                <c:pt idx="60">
                  <c:v>0.85</c:v>
                </c:pt>
                <c:pt idx="61">
                  <c:v>0.85</c:v>
                </c:pt>
                <c:pt idx="62">
                  <c:v>0.85</c:v>
                </c:pt>
                <c:pt idx="63">
                  <c:v>0.85</c:v>
                </c:pt>
                <c:pt idx="64">
                  <c:v>0.85</c:v>
                </c:pt>
                <c:pt idx="65">
                  <c:v>0.85</c:v>
                </c:pt>
                <c:pt idx="66">
                  <c:v>0.85</c:v>
                </c:pt>
                <c:pt idx="67">
                  <c:v>0.85</c:v>
                </c:pt>
                <c:pt idx="68">
                  <c:v>0.85</c:v>
                </c:pt>
                <c:pt idx="69">
                  <c:v>0.85</c:v>
                </c:pt>
                <c:pt idx="70">
                  <c:v>0.85</c:v>
                </c:pt>
                <c:pt idx="71">
                  <c:v>0.85</c:v>
                </c:pt>
                <c:pt idx="72">
                  <c:v>0.85</c:v>
                </c:pt>
                <c:pt idx="73">
                  <c:v>0.85</c:v>
                </c:pt>
                <c:pt idx="74">
                  <c:v>0.85</c:v>
                </c:pt>
                <c:pt idx="75">
                  <c:v>0.85</c:v>
                </c:pt>
                <c:pt idx="76">
                  <c:v>0.85</c:v>
                </c:pt>
                <c:pt idx="77">
                  <c:v>0.85</c:v>
                </c:pt>
                <c:pt idx="78">
                  <c:v>0.85</c:v>
                </c:pt>
                <c:pt idx="79">
                  <c:v>0.85</c:v>
                </c:pt>
                <c:pt idx="80">
                  <c:v>0.85</c:v>
                </c:pt>
                <c:pt idx="81">
                  <c:v>0.85</c:v>
                </c:pt>
                <c:pt idx="82">
                  <c:v>0.85</c:v>
                </c:pt>
                <c:pt idx="83">
                  <c:v>0.85</c:v>
                </c:pt>
                <c:pt idx="84">
                  <c:v>0.85</c:v>
                </c:pt>
                <c:pt idx="85">
                  <c:v>0.85</c:v>
                </c:pt>
                <c:pt idx="86">
                  <c:v>0.85</c:v>
                </c:pt>
                <c:pt idx="87">
                  <c:v>0.85</c:v>
                </c:pt>
                <c:pt idx="88">
                  <c:v>0.85</c:v>
                </c:pt>
                <c:pt idx="89">
                  <c:v>0.85</c:v>
                </c:pt>
                <c:pt idx="90">
                  <c:v>0.85</c:v>
                </c:pt>
                <c:pt idx="91">
                  <c:v>0.85</c:v>
                </c:pt>
                <c:pt idx="92">
                  <c:v>0.85</c:v>
                </c:pt>
                <c:pt idx="93">
                  <c:v>0.85</c:v>
                </c:pt>
                <c:pt idx="94">
                  <c:v>0.85</c:v>
                </c:pt>
                <c:pt idx="95">
                  <c:v>0.85</c:v>
                </c:pt>
                <c:pt idx="96">
                  <c:v>0.85</c:v>
                </c:pt>
                <c:pt idx="97">
                  <c:v>0.85</c:v>
                </c:pt>
                <c:pt idx="98">
                  <c:v>0.85</c:v>
                </c:pt>
                <c:pt idx="99">
                  <c:v>0.85</c:v>
                </c:pt>
                <c:pt idx="100">
                  <c:v>0.85</c:v>
                </c:pt>
                <c:pt idx="101">
                  <c:v>0.85</c:v>
                </c:pt>
                <c:pt idx="102">
                  <c:v>0.85</c:v>
                </c:pt>
                <c:pt idx="103">
                  <c:v>0.85</c:v>
                </c:pt>
                <c:pt idx="104">
                  <c:v>0.85</c:v>
                </c:pt>
                <c:pt idx="105">
                  <c:v>0.85</c:v>
                </c:pt>
                <c:pt idx="106">
                  <c:v>0.85</c:v>
                </c:pt>
                <c:pt idx="107">
                  <c:v>0.85</c:v>
                </c:pt>
                <c:pt idx="108">
                  <c:v>0.85</c:v>
                </c:pt>
                <c:pt idx="109">
                  <c:v>0.85</c:v>
                </c:pt>
                <c:pt idx="110">
                  <c:v>0.85</c:v>
                </c:pt>
                <c:pt idx="111">
                  <c:v>0.85</c:v>
                </c:pt>
                <c:pt idx="112">
                  <c:v>0.85</c:v>
                </c:pt>
                <c:pt idx="113">
                  <c:v>0.85</c:v>
                </c:pt>
                <c:pt idx="114">
                  <c:v>0.85</c:v>
                </c:pt>
                <c:pt idx="115">
                  <c:v>0.85</c:v>
                </c:pt>
                <c:pt idx="116">
                  <c:v>0.85</c:v>
                </c:pt>
                <c:pt idx="117">
                  <c:v>0.85</c:v>
                </c:pt>
                <c:pt idx="118">
                  <c:v>0.85</c:v>
                </c:pt>
                <c:pt idx="119">
                  <c:v>0.85</c:v>
                </c:pt>
                <c:pt idx="120">
                  <c:v>0.85</c:v>
                </c:pt>
                <c:pt idx="121">
                  <c:v>0.85</c:v>
                </c:pt>
                <c:pt idx="122">
                  <c:v>0.94999999999999984</c:v>
                </c:pt>
                <c:pt idx="123">
                  <c:v>0.94999999999999984</c:v>
                </c:pt>
                <c:pt idx="124">
                  <c:v>0.94999999999999984</c:v>
                </c:pt>
                <c:pt idx="125">
                  <c:v>0.94999999999999984</c:v>
                </c:pt>
                <c:pt idx="126">
                  <c:v>0.94999999999999984</c:v>
                </c:pt>
                <c:pt idx="127">
                  <c:v>0.94999999999999984</c:v>
                </c:pt>
                <c:pt idx="128">
                  <c:v>0.94999999999999984</c:v>
                </c:pt>
                <c:pt idx="129">
                  <c:v>0.94999999999999984</c:v>
                </c:pt>
                <c:pt idx="130">
                  <c:v>0.94999999999999984</c:v>
                </c:pt>
                <c:pt idx="131">
                  <c:v>0.94999999999999984</c:v>
                </c:pt>
                <c:pt idx="132">
                  <c:v>0.94999999999999984</c:v>
                </c:pt>
                <c:pt idx="133">
                  <c:v>0.94999999999999984</c:v>
                </c:pt>
                <c:pt idx="134">
                  <c:v>0.94999999999999984</c:v>
                </c:pt>
                <c:pt idx="135">
                  <c:v>0.94999999999999984</c:v>
                </c:pt>
                <c:pt idx="136">
                  <c:v>0.94999999999999984</c:v>
                </c:pt>
                <c:pt idx="137">
                  <c:v>0.94999999999999984</c:v>
                </c:pt>
                <c:pt idx="138">
                  <c:v>0.94999999999999984</c:v>
                </c:pt>
                <c:pt idx="139">
                  <c:v>0.94999999999999984</c:v>
                </c:pt>
                <c:pt idx="140">
                  <c:v>0.94999999999999984</c:v>
                </c:pt>
                <c:pt idx="141">
                  <c:v>0.94999999999999984</c:v>
                </c:pt>
                <c:pt idx="142">
                  <c:v>0.94999999999999984</c:v>
                </c:pt>
                <c:pt idx="143">
                  <c:v>0.94999999999999984</c:v>
                </c:pt>
                <c:pt idx="144">
                  <c:v>0.94999999999999984</c:v>
                </c:pt>
                <c:pt idx="145">
                  <c:v>0.94999999999999984</c:v>
                </c:pt>
                <c:pt idx="146">
                  <c:v>0.94999999999999984</c:v>
                </c:pt>
                <c:pt idx="147">
                  <c:v>0.94999999999999984</c:v>
                </c:pt>
                <c:pt idx="148">
                  <c:v>0.94999999999999984</c:v>
                </c:pt>
                <c:pt idx="149">
                  <c:v>0.94999999999999984</c:v>
                </c:pt>
                <c:pt idx="150">
                  <c:v>0.94999999999999984</c:v>
                </c:pt>
                <c:pt idx="151">
                  <c:v>0.94999999999999984</c:v>
                </c:pt>
                <c:pt idx="152">
                  <c:v>0.94999999999999984</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formatCode="0.00">
                  <c:v>1</c:v>
                </c:pt>
                <c:pt idx="215" formatCode="General">
                  <c:v>1</c:v>
                </c:pt>
                <c:pt idx="216" formatCode="General">
                  <c:v>1</c:v>
                </c:pt>
                <c:pt idx="217" formatCode="General">
                  <c:v>1</c:v>
                </c:pt>
                <c:pt idx="218" formatCode="General">
                  <c:v>1</c:v>
                </c:pt>
                <c:pt idx="219" formatCode="General">
                  <c:v>1</c:v>
                </c:pt>
                <c:pt idx="220" formatCode="General">
                  <c:v>1</c:v>
                </c:pt>
                <c:pt idx="221" formatCode="General">
                  <c:v>1</c:v>
                </c:pt>
                <c:pt idx="222" formatCode="General">
                  <c:v>1</c:v>
                </c:pt>
                <c:pt idx="223" formatCode="General">
                  <c:v>1</c:v>
                </c:pt>
                <c:pt idx="224" formatCode="General">
                  <c:v>1</c:v>
                </c:pt>
                <c:pt idx="225" formatCode="General">
                  <c:v>1</c:v>
                </c:pt>
                <c:pt idx="226" formatCode="General">
                  <c:v>1</c:v>
                </c:pt>
                <c:pt idx="227" formatCode="General">
                  <c:v>1</c:v>
                </c:pt>
                <c:pt idx="228" formatCode="General">
                  <c:v>1</c:v>
                </c:pt>
                <c:pt idx="229" formatCode="General">
                  <c:v>1</c:v>
                </c:pt>
                <c:pt idx="230" formatCode="General">
                  <c:v>1</c:v>
                </c:pt>
                <c:pt idx="231" formatCode="General">
                  <c:v>1</c:v>
                </c:pt>
                <c:pt idx="232" formatCode="General">
                  <c:v>1</c:v>
                </c:pt>
                <c:pt idx="233" formatCode="General">
                  <c:v>1</c:v>
                </c:pt>
                <c:pt idx="234" formatCode="General">
                  <c:v>1</c:v>
                </c:pt>
                <c:pt idx="235" formatCode="General">
                  <c:v>1</c:v>
                </c:pt>
                <c:pt idx="236" formatCode="General">
                  <c:v>1</c:v>
                </c:pt>
                <c:pt idx="237" formatCode="General">
                  <c:v>1</c:v>
                </c:pt>
                <c:pt idx="238" formatCode="General">
                  <c:v>1</c:v>
                </c:pt>
                <c:pt idx="239" formatCode="General">
                  <c:v>1</c:v>
                </c:pt>
                <c:pt idx="240" formatCode="General">
                  <c:v>1</c:v>
                </c:pt>
                <c:pt idx="241" formatCode="General">
                  <c:v>1</c:v>
                </c:pt>
                <c:pt idx="242" formatCode="General">
                  <c:v>1</c:v>
                </c:pt>
                <c:pt idx="243" formatCode="General">
                  <c:v>1</c:v>
                </c:pt>
                <c:pt idx="244" formatCode="General">
                  <c:v>1</c:v>
                </c:pt>
                <c:pt idx="245" formatCode="General">
                  <c:v>1</c:v>
                </c:pt>
                <c:pt idx="246" formatCode="General">
                  <c:v>1</c:v>
                </c:pt>
                <c:pt idx="247" formatCode="General">
                  <c:v>1</c:v>
                </c:pt>
                <c:pt idx="248" formatCode="General">
                  <c:v>1</c:v>
                </c:pt>
                <c:pt idx="249" formatCode="General">
                  <c:v>1</c:v>
                </c:pt>
                <c:pt idx="250" formatCode="General">
                  <c:v>1</c:v>
                </c:pt>
                <c:pt idx="251" formatCode="General">
                  <c:v>1</c:v>
                </c:pt>
                <c:pt idx="252" formatCode="General">
                  <c:v>1</c:v>
                </c:pt>
                <c:pt idx="253" formatCode="General">
                  <c:v>1</c:v>
                </c:pt>
                <c:pt idx="254" formatCode="General">
                  <c:v>1</c:v>
                </c:pt>
                <c:pt idx="255" formatCode="General">
                  <c:v>1</c:v>
                </c:pt>
                <c:pt idx="256" formatCode="General">
                  <c:v>1</c:v>
                </c:pt>
                <c:pt idx="257" formatCode="General">
                  <c:v>1</c:v>
                </c:pt>
                <c:pt idx="258" formatCode="General">
                  <c:v>1</c:v>
                </c:pt>
                <c:pt idx="259" formatCode="General">
                  <c:v>1</c:v>
                </c:pt>
                <c:pt idx="260" formatCode="General">
                  <c:v>1</c:v>
                </c:pt>
                <c:pt idx="261" formatCode="General">
                  <c:v>1</c:v>
                </c:pt>
                <c:pt idx="262" formatCode="General">
                  <c:v>1</c:v>
                </c:pt>
                <c:pt idx="263" formatCode="General">
                  <c:v>1</c:v>
                </c:pt>
                <c:pt idx="264" formatCode="General">
                  <c:v>1</c:v>
                </c:pt>
                <c:pt idx="265" formatCode="General">
                  <c:v>1</c:v>
                </c:pt>
                <c:pt idx="266" formatCode="General">
                  <c:v>1</c:v>
                </c:pt>
                <c:pt idx="267" formatCode="General">
                  <c:v>1</c:v>
                </c:pt>
                <c:pt idx="268" formatCode="General">
                  <c:v>1</c:v>
                </c:pt>
                <c:pt idx="269" formatCode="General">
                  <c:v>1</c:v>
                </c:pt>
                <c:pt idx="270" formatCode="General">
                  <c:v>1</c:v>
                </c:pt>
                <c:pt idx="271" formatCode="General">
                  <c:v>1</c:v>
                </c:pt>
                <c:pt idx="272" formatCode="General">
                  <c:v>1</c:v>
                </c:pt>
                <c:pt idx="273" formatCode="General">
                  <c:v>1</c:v>
                </c:pt>
                <c:pt idx="274" formatCode="General">
                  <c:v>1</c:v>
                </c:pt>
                <c:pt idx="275" formatCode="General">
                  <c:v>1</c:v>
                </c:pt>
                <c:pt idx="276" formatCode="General">
                  <c:v>1</c:v>
                </c:pt>
                <c:pt idx="277" formatCode="General">
                  <c:v>1</c:v>
                </c:pt>
                <c:pt idx="278" formatCode="General">
                  <c:v>1</c:v>
                </c:pt>
                <c:pt idx="279" formatCode="General">
                  <c:v>1</c:v>
                </c:pt>
                <c:pt idx="280" formatCode="General">
                  <c:v>1</c:v>
                </c:pt>
                <c:pt idx="281" formatCode="General">
                  <c:v>1</c:v>
                </c:pt>
                <c:pt idx="282" formatCode="General">
                  <c:v>1</c:v>
                </c:pt>
                <c:pt idx="283" formatCode="General">
                  <c:v>1</c:v>
                </c:pt>
                <c:pt idx="284" formatCode="General">
                  <c:v>1</c:v>
                </c:pt>
                <c:pt idx="285" formatCode="General">
                  <c:v>1</c:v>
                </c:pt>
                <c:pt idx="286" formatCode="General">
                  <c:v>1</c:v>
                </c:pt>
                <c:pt idx="287" formatCode="General">
                  <c:v>1</c:v>
                </c:pt>
                <c:pt idx="288" formatCode="General">
                  <c:v>1</c:v>
                </c:pt>
                <c:pt idx="289" formatCode="General">
                  <c:v>1</c:v>
                </c:pt>
                <c:pt idx="290" formatCode="General">
                  <c:v>1</c:v>
                </c:pt>
                <c:pt idx="291" formatCode="General">
                  <c:v>1</c:v>
                </c:pt>
                <c:pt idx="292" formatCode="General">
                  <c:v>1</c:v>
                </c:pt>
                <c:pt idx="293" formatCode="General">
                  <c:v>1</c:v>
                </c:pt>
                <c:pt idx="294" formatCode="General">
                  <c:v>1</c:v>
                </c:pt>
                <c:pt idx="295" formatCode="General">
                  <c:v>1</c:v>
                </c:pt>
                <c:pt idx="296" formatCode="General">
                  <c:v>1</c:v>
                </c:pt>
                <c:pt idx="297" formatCode="General">
                  <c:v>1</c:v>
                </c:pt>
                <c:pt idx="298" formatCode="General">
                  <c:v>1</c:v>
                </c:pt>
                <c:pt idx="299" formatCode="General">
                  <c:v>1</c:v>
                </c:pt>
                <c:pt idx="300" formatCode="General">
                  <c:v>1</c:v>
                </c:pt>
                <c:pt idx="301" formatCode="General">
                  <c:v>1</c:v>
                </c:pt>
                <c:pt idx="302" formatCode="General">
                  <c:v>1</c:v>
                </c:pt>
                <c:pt idx="303" formatCode="General">
                  <c:v>1</c:v>
                </c:pt>
                <c:pt idx="304" formatCode="General">
                  <c:v>1</c:v>
                </c:pt>
                <c:pt idx="305" formatCode="General">
                  <c:v>1</c:v>
                </c:pt>
                <c:pt idx="306" formatCode="General">
                  <c:v>1</c:v>
                </c:pt>
                <c:pt idx="307" formatCode="General">
                  <c:v>1</c:v>
                </c:pt>
                <c:pt idx="308" formatCode="General">
                  <c:v>1</c:v>
                </c:pt>
                <c:pt idx="309" formatCode="General">
                  <c:v>1</c:v>
                </c:pt>
                <c:pt idx="310" formatCode="General">
                  <c:v>1</c:v>
                </c:pt>
                <c:pt idx="311" formatCode="General">
                  <c:v>1</c:v>
                </c:pt>
                <c:pt idx="312" formatCode="General">
                  <c:v>1</c:v>
                </c:pt>
                <c:pt idx="313" formatCode="General">
                  <c:v>1</c:v>
                </c:pt>
                <c:pt idx="314" formatCode="General">
                  <c:v>1</c:v>
                </c:pt>
                <c:pt idx="315" formatCode="General">
                  <c:v>1</c:v>
                </c:pt>
                <c:pt idx="316" formatCode="General">
                  <c:v>1</c:v>
                </c:pt>
                <c:pt idx="317" formatCode="General">
                  <c:v>1</c:v>
                </c:pt>
                <c:pt idx="318" formatCode="General">
                  <c:v>1</c:v>
                </c:pt>
                <c:pt idx="319" formatCode="General">
                  <c:v>1</c:v>
                </c:pt>
                <c:pt idx="320" formatCode="General">
                  <c:v>1</c:v>
                </c:pt>
                <c:pt idx="321" formatCode="General">
                  <c:v>1</c:v>
                </c:pt>
                <c:pt idx="322" formatCode="General">
                  <c:v>1</c:v>
                </c:pt>
                <c:pt idx="323" formatCode="General">
                  <c:v>1</c:v>
                </c:pt>
                <c:pt idx="324" formatCode="General">
                  <c:v>1</c:v>
                </c:pt>
                <c:pt idx="325" formatCode="General">
                  <c:v>1</c:v>
                </c:pt>
                <c:pt idx="326" formatCode="General">
                  <c:v>1</c:v>
                </c:pt>
                <c:pt idx="327" formatCode="General">
                  <c:v>1</c:v>
                </c:pt>
                <c:pt idx="328" formatCode="General">
                  <c:v>1</c:v>
                </c:pt>
                <c:pt idx="329" formatCode="General">
                  <c:v>1</c:v>
                </c:pt>
                <c:pt idx="330" formatCode="General">
                  <c:v>1</c:v>
                </c:pt>
                <c:pt idx="331" formatCode="General">
                  <c:v>1</c:v>
                </c:pt>
                <c:pt idx="332" formatCode="General">
                  <c:v>1</c:v>
                </c:pt>
                <c:pt idx="333" formatCode="General">
                  <c:v>1</c:v>
                </c:pt>
                <c:pt idx="334" formatCode="General">
                  <c:v>1</c:v>
                </c:pt>
                <c:pt idx="335" formatCode="General">
                  <c:v>1</c:v>
                </c:pt>
                <c:pt idx="336" formatCode="General">
                  <c:v>1</c:v>
                </c:pt>
                <c:pt idx="337" formatCode="General">
                  <c:v>1</c:v>
                </c:pt>
                <c:pt idx="338" formatCode="General">
                  <c:v>1</c:v>
                </c:pt>
                <c:pt idx="339" formatCode="General">
                  <c:v>1</c:v>
                </c:pt>
                <c:pt idx="340" formatCode="General">
                  <c:v>1</c:v>
                </c:pt>
                <c:pt idx="341" formatCode="General">
                  <c:v>1</c:v>
                </c:pt>
                <c:pt idx="342" formatCode="General">
                  <c:v>1</c:v>
                </c:pt>
                <c:pt idx="343" formatCode="General">
                  <c:v>1</c:v>
                </c:pt>
                <c:pt idx="344" formatCode="General">
                  <c:v>1</c:v>
                </c:pt>
                <c:pt idx="345" formatCode="General">
                  <c:v>1</c:v>
                </c:pt>
                <c:pt idx="346" formatCode="General">
                  <c:v>1</c:v>
                </c:pt>
                <c:pt idx="347" formatCode="General">
                  <c:v>1</c:v>
                </c:pt>
                <c:pt idx="348" formatCode="General">
                  <c:v>1</c:v>
                </c:pt>
                <c:pt idx="349" formatCode="General">
                  <c:v>1</c:v>
                </c:pt>
                <c:pt idx="350" formatCode="General">
                  <c:v>1</c:v>
                </c:pt>
                <c:pt idx="351" formatCode="General">
                  <c:v>1</c:v>
                </c:pt>
                <c:pt idx="352" formatCode="General">
                  <c:v>1</c:v>
                </c:pt>
                <c:pt idx="353" formatCode="General">
                  <c:v>1</c:v>
                </c:pt>
                <c:pt idx="354" formatCode="General">
                  <c:v>1</c:v>
                </c:pt>
                <c:pt idx="355" formatCode="General">
                  <c:v>1</c:v>
                </c:pt>
                <c:pt idx="356" formatCode="General">
                  <c:v>1</c:v>
                </c:pt>
                <c:pt idx="357" formatCode="General">
                  <c:v>1</c:v>
                </c:pt>
                <c:pt idx="358" formatCode="General">
                  <c:v>1</c:v>
                </c:pt>
                <c:pt idx="359" formatCode="General">
                  <c:v>1</c:v>
                </c:pt>
                <c:pt idx="360" formatCode="General">
                  <c:v>1</c:v>
                </c:pt>
                <c:pt idx="361" formatCode="General">
                  <c:v>1</c:v>
                </c:pt>
                <c:pt idx="362" formatCode="General">
                  <c:v>1</c:v>
                </c:pt>
                <c:pt idx="363" formatCode="General">
                  <c:v>1</c:v>
                </c:pt>
                <c:pt idx="364" formatCode="General">
                  <c:v>1</c:v>
                </c:pt>
              </c:numCache>
            </c:numRef>
          </c:val>
          <c:smooth val="0"/>
          <c:extLst>
            <c:ext xmlns:c16="http://schemas.microsoft.com/office/drawing/2014/chart" uri="{C3380CC4-5D6E-409C-BE32-E72D297353CC}">
              <c16:uniqueId val="{00000001-D1E5-4455-BBFA-9AE7CFB092C8}"/>
            </c:ext>
          </c:extLst>
        </c:ser>
        <c:dLbls>
          <c:showLegendKey val="0"/>
          <c:showVal val="0"/>
          <c:showCatName val="0"/>
          <c:showSerName val="0"/>
          <c:showPercent val="0"/>
          <c:showBubbleSize val="0"/>
        </c:dLbls>
        <c:marker val="1"/>
        <c:smooth val="0"/>
        <c:axId val="1061440304"/>
        <c:axId val="1061440960"/>
      </c:lineChart>
      <c:lineChart>
        <c:grouping val="standard"/>
        <c:varyColors val="0"/>
        <c:ser>
          <c:idx val="0"/>
          <c:order val="2"/>
          <c:tx>
            <c:strRef>
              <c:f>Serene_N_I!$AK$40</c:f>
              <c:strCache>
                <c:ptCount val="1"/>
                <c:pt idx="0">
                  <c:v>Min Brut</c:v>
                </c:pt>
              </c:strCache>
            </c:strRef>
          </c:tx>
          <c:spPr>
            <a:ln w="28575" cap="rnd">
              <a:solidFill>
                <a:schemeClr val="accent1"/>
              </a:solidFill>
              <a:round/>
            </a:ln>
            <a:effectLst/>
          </c:spPr>
          <c:marker>
            <c:symbol val="none"/>
          </c:marker>
          <c:cat>
            <c:numRef>
              <c:f>Serene_N_I!$AJ$41:$AJ$405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Serene_N_I!$AK$41:$AK$405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2-D1E5-4455-BBFA-9AE7CFB092C8}"/>
            </c:ext>
          </c:extLst>
        </c:ser>
        <c:ser>
          <c:idx val="1"/>
          <c:order val="3"/>
          <c:tx>
            <c:strRef>
              <c:f>Serene_N_I!$AL$40</c:f>
              <c:strCache>
                <c:ptCount val="1"/>
                <c:pt idx="0">
                  <c:v>Max Brut</c:v>
                </c:pt>
              </c:strCache>
            </c:strRef>
          </c:tx>
          <c:spPr>
            <a:ln w="28575" cap="rnd">
              <a:solidFill>
                <a:schemeClr val="accent2"/>
              </a:solidFill>
              <a:round/>
            </a:ln>
            <a:effectLst/>
          </c:spPr>
          <c:marker>
            <c:symbol val="none"/>
          </c:marker>
          <c:cat>
            <c:numRef>
              <c:f>Serene_N_I!$AJ$41:$AJ$405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Serene_N_I!$AL$41:$AL$405</c:f>
              <c:numCache>
                <c:formatCode>General</c:formatCode>
                <c:ptCount val="365"/>
                <c:pt idx="0">
                  <c:v>0.34999999999999992</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0.85</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0.94999999999999984</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3-D1E5-4455-BBFA-9AE7CFB092C8}"/>
            </c:ext>
          </c:extLst>
        </c:ser>
        <c:dLbls>
          <c:showLegendKey val="0"/>
          <c:showVal val="0"/>
          <c:showCatName val="0"/>
          <c:showSerName val="0"/>
          <c:showPercent val="0"/>
          <c:showBubbleSize val="0"/>
        </c:dLbls>
        <c:marker val="1"/>
        <c:smooth val="0"/>
        <c:axId val="1104880040"/>
        <c:axId val="5571567"/>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valAx>
        <c:axId val="5571567"/>
        <c:scaling>
          <c:orientation val="minMax"/>
        </c:scaling>
        <c:delete val="0"/>
        <c:axPos val="r"/>
        <c:numFmt formatCode="General" sourceLinked="1"/>
        <c:majorTickMark val="out"/>
        <c:minorTickMark val="none"/>
        <c:tickLblPos val="nextTo"/>
        <c:crossAx val="1104880040"/>
        <c:crosses val="max"/>
        <c:crossBetween val="between"/>
      </c:valAx>
      <c:dateAx>
        <c:axId val="1104880040"/>
        <c:scaling>
          <c:orientation val="minMax"/>
        </c:scaling>
        <c:delete val="1"/>
        <c:axPos val="b"/>
        <c:numFmt formatCode="m/d/yyyy" sourceLinked="1"/>
        <c:majorTickMark val="out"/>
        <c:minorTickMark val="none"/>
        <c:tickLblPos val="nextTo"/>
        <c:crossAx val="5571567"/>
        <c:crosses val="autoZero"/>
        <c:auto val="1"/>
        <c:lblOffset val="100"/>
        <c:baseTimeUnit val="days"/>
      </c:date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Serene Nord</a:t>
            </a:r>
          </a:p>
        </c:rich>
      </c:tx>
      <c:overlay val="0"/>
      <c:spPr>
        <a:noFill/>
        <a:ln>
          <a:noFill/>
        </a:ln>
        <a:effectLst/>
      </c:spPr>
    </c:title>
    <c:autoTitleDeleted val="0"/>
    <c:plotArea>
      <c:layout/>
      <c:lineChart>
        <c:grouping val="standard"/>
        <c:varyColors val="0"/>
        <c:ser>
          <c:idx val="2"/>
          <c:order val="0"/>
          <c:tx>
            <c:strRef>
              <c:f>Serene_N_I!$AN$40</c:f>
              <c:strCache>
                <c:ptCount val="1"/>
                <c:pt idx="0">
                  <c:v>Min.cor Sout</c:v>
                </c:pt>
              </c:strCache>
            </c:strRef>
          </c:tx>
          <c:marker>
            <c:symbol val="none"/>
          </c:marker>
          <c:cat>
            <c:numRef>
              <c:f>Serene_N_I!$AJ$41:$AJ$405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Serene_N_I!$AN$41:$AN$405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0.9</c:v>
                </c:pt>
                <c:pt idx="183">
                  <c:v>0</c:v>
                </c:pt>
                <c:pt idx="184">
                  <c:v>0.85</c:v>
                </c:pt>
                <c:pt idx="185">
                  <c:v>0.85</c:v>
                </c:pt>
                <c:pt idx="186">
                  <c:v>0.85</c:v>
                </c:pt>
                <c:pt idx="187">
                  <c:v>0.85</c:v>
                </c:pt>
                <c:pt idx="188">
                  <c:v>0.85</c:v>
                </c:pt>
                <c:pt idx="189">
                  <c:v>0.85</c:v>
                </c:pt>
                <c:pt idx="190">
                  <c:v>0.85</c:v>
                </c:pt>
                <c:pt idx="191">
                  <c:v>0.85</c:v>
                </c:pt>
                <c:pt idx="192">
                  <c:v>0.85</c:v>
                </c:pt>
                <c:pt idx="193">
                  <c:v>0.85</c:v>
                </c:pt>
                <c:pt idx="194">
                  <c:v>0.85</c:v>
                </c:pt>
                <c:pt idx="195">
                  <c:v>0.85</c:v>
                </c:pt>
                <c:pt idx="196">
                  <c:v>0.85</c:v>
                </c:pt>
                <c:pt idx="197">
                  <c:v>0.85</c:v>
                </c:pt>
                <c:pt idx="198">
                  <c:v>0.85</c:v>
                </c:pt>
                <c:pt idx="199">
                  <c:v>0.85</c:v>
                </c:pt>
                <c:pt idx="200">
                  <c:v>0.85</c:v>
                </c:pt>
                <c:pt idx="201">
                  <c:v>0.85</c:v>
                </c:pt>
                <c:pt idx="202">
                  <c:v>0.85</c:v>
                </c:pt>
                <c:pt idx="203">
                  <c:v>0.85</c:v>
                </c:pt>
                <c:pt idx="204">
                  <c:v>0.85</c:v>
                </c:pt>
                <c:pt idx="205">
                  <c:v>0.85</c:v>
                </c:pt>
                <c:pt idx="206">
                  <c:v>0.85</c:v>
                </c:pt>
                <c:pt idx="207">
                  <c:v>0.85</c:v>
                </c:pt>
                <c:pt idx="208">
                  <c:v>0.85</c:v>
                </c:pt>
                <c:pt idx="209">
                  <c:v>0.85</c:v>
                </c:pt>
                <c:pt idx="210">
                  <c:v>0.85</c:v>
                </c:pt>
                <c:pt idx="211">
                  <c:v>0.85</c:v>
                </c:pt>
                <c:pt idx="212">
                  <c:v>0.85</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5583-4EED-9852-9D318007DCE4}"/>
            </c:ext>
          </c:extLst>
        </c:ser>
        <c:ser>
          <c:idx val="3"/>
          <c:order val="1"/>
          <c:tx>
            <c:strRef>
              <c:f>Serene_N_I!$AO$40</c:f>
              <c:strCache>
                <c:ptCount val="1"/>
                <c:pt idx="0">
                  <c:v>Max corrigé</c:v>
                </c:pt>
              </c:strCache>
            </c:strRef>
          </c:tx>
          <c:marker>
            <c:symbol val="none"/>
          </c:marker>
          <c:cat>
            <c:numRef>
              <c:f>Serene_N_I!$AJ$41:$AJ$405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Serene_N_I!$AO$41:$AO$405</c:f>
              <c:numCache>
                <c:formatCode>_-* #\ ##0.00\ _€_-;\-* #\ ##0.00\ _€_-;_-* "-"??\ _€_-;_-@_-</c:formatCode>
                <c:ptCount val="365"/>
                <c:pt idx="0">
                  <c:v>0.34999999999999992</c:v>
                </c:pt>
                <c:pt idx="1">
                  <c:v>0.85</c:v>
                </c:pt>
                <c:pt idx="2">
                  <c:v>0.85</c:v>
                </c:pt>
                <c:pt idx="3">
                  <c:v>0.85</c:v>
                </c:pt>
                <c:pt idx="4">
                  <c:v>0.85</c:v>
                </c:pt>
                <c:pt idx="5">
                  <c:v>0.85</c:v>
                </c:pt>
                <c:pt idx="6">
                  <c:v>0.85</c:v>
                </c:pt>
                <c:pt idx="7">
                  <c:v>0.85</c:v>
                </c:pt>
                <c:pt idx="8">
                  <c:v>0.85</c:v>
                </c:pt>
                <c:pt idx="9">
                  <c:v>0.85</c:v>
                </c:pt>
                <c:pt idx="10">
                  <c:v>0.85</c:v>
                </c:pt>
                <c:pt idx="11">
                  <c:v>0.85</c:v>
                </c:pt>
                <c:pt idx="12">
                  <c:v>0.85</c:v>
                </c:pt>
                <c:pt idx="13">
                  <c:v>0.85</c:v>
                </c:pt>
                <c:pt idx="14">
                  <c:v>0.85</c:v>
                </c:pt>
                <c:pt idx="15">
                  <c:v>0.85</c:v>
                </c:pt>
                <c:pt idx="16">
                  <c:v>0.85</c:v>
                </c:pt>
                <c:pt idx="17">
                  <c:v>0.85</c:v>
                </c:pt>
                <c:pt idx="18">
                  <c:v>0.85</c:v>
                </c:pt>
                <c:pt idx="19">
                  <c:v>0.85</c:v>
                </c:pt>
                <c:pt idx="20">
                  <c:v>0.85</c:v>
                </c:pt>
                <c:pt idx="21">
                  <c:v>0.85</c:v>
                </c:pt>
                <c:pt idx="22">
                  <c:v>0.85</c:v>
                </c:pt>
                <c:pt idx="23">
                  <c:v>0.85</c:v>
                </c:pt>
                <c:pt idx="24">
                  <c:v>0.85</c:v>
                </c:pt>
                <c:pt idx="25">
                  <c:v>0.85</c:v>
                </c:pt>
                <c:pt idx="26">
                  <c:v>0.85</c:v>
                </c:pt>
                <c:pt idx="27">
                  <c:v>0.85</c:v>
                </c:pt>
                <c:pt idx="28">
                  <c:v>0.85</c:v>
                </c:pt>
                <c:pt idx="29">
                  <c:v>0.85</c:v>
                </c:pt>
                <c:pt idx="30">
                  <c:v>0.85</c:v>
                </c:pt>
                <c:pt idx="31">
                  <c:v>0.85</c:v>
                </c:pt>
                <c:pt idx="32">
                  <c:v>0.85</c:v>
                </c:pt>
                <c:pt idx="33">
                  <c:v>0.85</c:v>
                </c:pt>
                <c:pt idx="34">
                  <c:v>0.85</c:v>
                </c:pt>
                <c:pt idx="35">
                  <c:v>0.85</c:v>
                </c:pt>
                <c:pt idx="36">
                  <c:v>0.85</c:v>
                </c:pt>
                <c:pt idx="37">
                  <c:v>0.85</c:v>
                </c:pt>
                <c:pt idx="38">
                  <c:v>0.85</c:v>
                </c:pt>
                <c:pt idx="39">
                  <c:v>0.85</c:v>
                </c:pt>
                <c:pt idx="40">
                  <c:v>0.85</c:v>
                </c:pt>
                <c:pt idx="41">
                  <c:v>0.85</c:v>
                </c:pt>
                <c:pt idx="42">
                  <c:v>0.85</c:v>
                </c:pt>
                <c:pt idx="43">
                  <c:v>0.85</c:v>
                </c:pt>
                <c:pt idx="44">
                  <c:v>0.85</c:v>
                </c:pt>
                <c:pt idx="45">
                  <c:v>0.85</c:v>
                </c:pt>
                <c:pt idx="46">
                  <c:v>0.85</c:v>
                </c:pt>
                <c:pt idx="47">
                  <c:v>0.85</c:v>
                </c:pt>
                <c:pt idx="48">
                  <c:v>0.85</c:v>
                </c:pt>
                <c:pt idx="49">
                  <c:v>0.85</c:v>
                </c:pt>
                <c:pt idx="50">
                  <c:v>0.85</c:v>
                </c:pt>
                <c:pt idx="51">
                  <c:v>0.85</c:v>
                </c:pt>
                <c:pt idx="52">
                  <c:v>0.85</c:v>
                </c:pt>
                <c:pt idx="53">
                  <c:v>0.85</c:v>
                </c:pt>
                <c:pt idx="54">
                  <c:v>0.85</c:v>
                </c:pt>
                <c:pt idx="55">
                  <c:v>0.85</c:v>
                </c:pt>
                <c:pt idx="56">
                  <c:v>0.85</c:v>
                </c:pt>
                <c:pt idx="57">
                  <c:v>0.85</c:v>
                </c:pt>
                <c:pt idx="58">
                  <c:v>0.85</c:v>
                </c:pt>
                <c:pt idx="59">
                  <c:v>0.85</c:v>
                </c:pt>
                <c:pt idx="60">
                  <c:v>0.85</c:v>
                </c:pt>
                <c:pt idx="61">
                  <c:v>0.85</c:v>
                </c:pt>
                <c:pt idx="62">
                  <c:v>0.85</c:v>
                </c:pt>
                <c:pt idx="63">
                  <c:v>0.85</c:v>
                </c:pt>
                <c:pt idx="64">
                  <c:v>0.85</c:v>
                </c:pt>
                <c:pt idx="65">
                  <c:v>0.85</c:v>
                </c:pt>
                <c:pt idx="66">
                  <c:v>0.85</c:v>
                </c:pt>
                <c:pt idx="67">
                  <c:v>0.85</c:v>
                </c:pt>
                <c:pt idx="68">
                  <c:v>0.85</c:v>
                </c:pt>
                <c:pt idx="69">
                  <c:v>0.85</c:v>
                </c:pt>
                <c:pt idx="70">
                  <c:v>0.85</c:v>
                </c:pt>
                <c:pt idx="71">
                  <c:v>0.85</c:v>
                </c:pt>
                <c:pt idx="72">
                  <c:v>0.85</c:v>
                </c:pt>
                <c:pt idx="73">
                  <c:v>0.85</c:v>
                </c:pt>
                <c:pt idx="74">
                  <c:v>0.85</c:v>
                </c:pt>
                <c:pt idx="75">
                  <c:v>0.85</c:v>
                </c:pt>
                <c:pt idx="76">
                  <c:v>0.85</c:v>
                </c:pt>
                <c:pt idx="77">
                  <c:v>0.85</c:v>
                </c:pt>
                <c:pt idx="78">
                  <c:v>0.85</c:v>
                </c:pt>
                <c:pt idx="79">
                  <c:v>0.85</c:v>
                </c:pt>
                <c:pt idx="80">
                  <c:v>0.85</c:v>
                </c:pt>
                <c:pt idx="81">
                  <c:v>0.85</c:v>
                </c:pt>
                <c:pt idx="82">
                  <c:v>0.85</c:v>
                </c:pt>
                <c:pt idx="83">
                  <c:v>0.85</c:v>
                </c:pt>
                <c:pt idx="84">
                  <c:v>0.85</c:v>
                </c:pt>
                <c:pt idx="85">
                  <c:v>0.85</c:v>
                </c:pt>
                <c:pt idx="86">
                  <c:v>0.85</c:v>
                </c:pt>
                <c:pt idx="87">
                  <c:v>0.85</c:v>
                </c:pt>
                <c:pt idx="88">
                  <c:v>0.85</c:v>
                </c:pt>
                <c:pt idx="89">
                  <c:v>0.85</c:v>
                </c:pt>
                <c:pt idx="90">
                  <c:v>0.85</c:v>
                </c:pt>
                <c:pt idx="91">
                  <c:v>0.85</c:v>
                </c:pt>
                <c:pt idx="92">
                  <c:v>0.85</c:v>
                </c:pt>
                <c:pt idx="93">
                  <c:v>0.85</c:v>
                </c:pt>
                <c:pt idx="94">
                  <c:v>0.85</c:v>
                </c:pt>
                <c:pt idx="95">
                  <c:v>0.85</c:v>
                </c:pt>
                <c:pt idx="96">
                  <c:v>0.85</c:v>
                </c:pt>
                <c:pt idx="97">
                  <c:v>0.85</c:v>
                </c:pt>
                <c:pt idx="98">
                  <c:v>0.85</c:v>
                </c:pt>
                <c:pt idx="99">
                  <c:v>0.85</c:v>
                </c:pt>
                <c:pt idx="100">
                  <c:v>0.85</c:v>
                </c:pt>
                <c:pt idx="101">
                  <c:v>0.85</c:v>
                </c:pt>
                <c:pt idx="102">
                  <c:v>0.85</c:v>
                </c:pt>
                <c:pt idx="103">
                  <c:v>0.85</c:v>
                </c:pt>
                <c:pt idx="104">
                  <c:v>0.85</c:v>
                </c:pt>
                <c:pt idx="105">
                  <c:v>0.85</c:v>
                </c:pt>
                <c:pt idx="106">
                  <c:v>0.85</c:v>
                </c:pt>
                <c:pt idx="107">
                  <c:v>0.85</c:v>
                </c:pt>
                <c:pt idx="108">
                  <c:v>0.85</c:v>
                </c:pt>
                <c:pt idx="109">
                  <c:v>0.85</c:v>
                </c:pt>
                <c:pt idx="110">
                  <c:v>0.85</c:v>
                </c:pt>
                <c:pt idx="111">
                  <c:v>0.85</c:v>
                </c:pt>
                <c:pt idx="112">
                  <c:v>0.85</c:v>
                </c:pt>
                <c:pt idx="113">
                  <c:v>0.85</c:v>
                </c:pt>
                <c:pt idx="114">
                  <c:v>0.85</c:v>
                </c:pt>
                <c:pt idx="115">
                  <c:v>0.85</c:v>
                </c:pt>
                <c:pt idx="116">
                  <c:v>0.85</c:v>
                </c:pt>
                <c:pt idx="117">
                  <c:v>0.85</c:v>
                </c:pt>
                <c:pt idx="118">
                  <c:v>0.85</c:v>
                </c:pt>
                <c:pt idx="119">
                  <c:v>0.85</c:v>
                </c:pt>
                <c:pt idx="120">
                  <c:v>0.85</c:v>
                </c:pt>
                <c:pt idx="121">
                  <c:v>0.85</c:v>
                </c:pt>
                <c:pt idx="122">
                  <c:v>0.94999999999999984</c:v>
                </c:pt>
                <c:pt idx="123">
                  <c:v>0.94999999999999984</c:v>
                </c:pt>
                <c:pt idx="124">
                  <c:v>0.94999999999999984</c:v>
                </c:pt>
                <c:pt idx="125">
                  <c:v>0.94999999999999984</c:v>
                </c:pt>
                <c:pt idx="126">
                  <c:v>0.94999999999999984</c:v>
                </c:pt>
                <c:pt idx="127">
                  <c:v>0.94999999999999984</c:v>
                </c:pt>
                <c:pt idx="128">
                  <c:v>0.94999999999999984</c:v>
                </c:pt>
                <c:pt idx="129">
                  <c:v>0.94999999999999984</c:v>
                </c:pt>
                <c:pt idx="130">
                  <c:v>0.94999999999999984</c:v>
                </c:pt>
                <c:pt idx="131">
                  <c:v>0.94999999999999984</c:v>
                </c:pt>
                <c:pt idx="132">
                  <c:v>0.94999999999999984</c:v>
                </c:pt>
                <c:pt idx="133">
                  <c:v>0.94999999999999984</c:v>
                </c:pt>
                <c:pt idx="134">
                  <c:v>0.94999999999999984</c:v>
                </c:pt>
                <c:pt idx="135">
                  <c:v>0.94999999999999984</c:v>
                </c:pt>
                <c:pt idx="136">
                  <c:v>0.94999999999999984</c:v>
                </c:pt>
                <c:pt idx="137">
                  <c:v>0.94999999999999984</c:v>
                </c:pt>
                <c:pt idx="138">
                  <c:v>0.94999999999999984</c:v>
                </c:pt>
                <c:pt idx="139">
                  <c:v>0.94999999999999984</c:v>
                </c:pt>
                <c:pt idx="140">
                  <c:v>0.94999999999999984</c:v>
                </c:pt>
                <c:pt idx="141">
                  <c:v>0.94999999999999984</c:v>
                </c:pt>
                <c:pt idx="142">
                  <c:v>0.94999999999999984</c:v>
                </c:pt>
                <c:pt idx="143">
                  <c:v>0.94999999999999984</c:v>
                </c:pt>
                <c:pt idx="144">
                  <c:v>0.94999999999999984</c:v>
                </c:pt>
                <c:pt idx="145">
                  <c:v>0.94999999999999984</c:v>
                </c:pt>
                <c:pt idx="146">
                  <c:v>0.94999999999999984</c:v>
                </c:pt>
                <c:pt idx="147">
                  <c:v>0.94999999999999984</c:v>
                </c:pt>
                <c:pt idx="148">
                  <c:v>0.94999999999999984</c:v>
                </c:pt>
                <c:pt idx="149">
                  <c:v>0.94999999999999984</c:v>
                </c:pt>
                <c:pt idx="150">
                  <c:v>0.94999999999999984</c:v>
                </c:pt>
                <c:pt idx="151">
                  <c:v>0.94999999999999984</c:v>
                </c:pt>
                <c:pt idx="152">
                  <c:v>0.94999999999999984</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formatCode="0.00">
                  <c:v>1</c:v>
                </c:pt>
                <c:pt idx="215" formatCode="General">
                  <c:v>1</c:v>
                </c:pt>
                <c:pt idx="216" formatCode="General">
                  <c:v>1</c:v>
                </c:pt>
                <c:pt idx="217" formatCode="General">
                  <c:v>1</c:v>
                </c:pt>
                <c:pt idx="218" formatCode="General">
                  <c:v>1</c:v>
                </c:pt>
                <c:pt idx="219" formatCode="General">
                  <c:v>1</c:v>
                </c:pt>
                <c:pt idx="220" formatCode="General">
                  <c:v>1</c:v>
                </c:pt>
                <c:pt idx="221" formatCode="General">
                  <c:v>1</c:v>
                </c:pt>
                <c:pt idx="222" formatCode="General">
                  <c:v>1</c:v>
                </c:pt>
                <c:pt idx="223" formatCode="General">
                  <c:v>1</c:v>
                </c:pt>
                <c:pt idx="224" formatCode="General">
                  <c:v>1</c:v>
                </c:pt>
                <c:pt idx="225" formatCode="General">
                  <c:v>1</c:v>
                </c:pt>
                <c:pt idx="226" formatCode="General">
                  <c:v>1</c:v>
                </c:pt>
                <c:pt idx="227" formatCode="General">
                  <c:v>1</c:v>
                </c:pt>
                <c:pt idx="228" formatCode="General">
                  <c:v>1</c:v>
                </c:pt>
                <c:pt idx="229" formatCode="General">
                  <c:v>1</c:v>
                </c:pt>
                <c:pt idx="230" formatCode="General">
                  <c:v>1</c:v>
                </c:pt>
                <c:pt idx="231" formatCode="General">
                  <c:v>1</c:v>
                </c:pt>
                <c:pt idx="232" formatCode="General">
                  <c:v>1</c:v>
                </c:pt>
                <c:pt idx="233" formatCode="General">
                  <c:v>1</c:v>
                </c:pt>
                <c:pt idx="234" formatCode="General">
                  <c:v>1</c:v>
                </c:pt>
                <c:pt idx="235" formatCode="General">
                  <c:v>1</c:v>
                </c:pt>
                <c:pt idx="236" formatCode="General">
                  <c:v>1</c:v>
                </c:pt>
                <c:pt idx="237" formatCode="General">
                  <c:v>1</c:v>
                </c:pt>
                <c:pt idx="238" formatCode="General">
                  <c:v>1</c:v>
                </c:pt>
                <c:pt idx="239" formatCode="General">
                  <c:v>1</c:v>
                </c:pt>
                <c:pt idx="240" formatCode="General">
                  <c:v>1</c:v>
                </c:pt>
                <c:pt idx="241" formatCode="General">
                  <c:v>1</c:v>
                </c:pt>
                <c:pt idx="242" formatCode="General">
                  <c:v>1</c:v>
                </c:pt>
                <c:pt idx="243" formatCode="General">
                  <c:v>1</c:v>
                </c:pt>
                <c:pt idx="244" formatCode="General">
                  <c:v>1</c:v>
                </c:pt>
                <c:pt idx="245" formatCode="General">
                  <c:v>1</c:v>
                </c:pt>
                <c:pt idx="246" formatCode="General">
                  <c:v>1</c:v>
                </c:pt>
                <c:pt idx="247" formatCode="General">
                  <c:v>1</c:v>
                </c:pt>
                <c:pt idx="248" formatCode="General">
                  <c:v>1</c:v>
                </c:pt>
                <c:pt idx="249" formatCode="General">
                  <c:v>1</c:v>
                </c:pt>
                <c:pt idx="250" formatCode="General">
                  <c:v>1</c:v>
                </c:pt>
                <c:pt idx="251" formatCode="General">
                  <c:v>1</c:v>
                </c:pt>
                <c:pt idx="252" formatCode="General">
                  <c:v>1</c:v>
                </c:pt>
                <c:pt idx="253" formatCode="General">
                  <c:v>1</c:v>
                </c:pt>
                <c:pt idx="254" formatCode="General">
                  <c:v>1</c:v>
                </c:pt>
                <c:pt idx="255" formatCode="General">
                  <c:v>1</c:v>
                </c:pt>
                <c:pt idx="256" formatCode="General">
                  <c:v>1</c:v>
                </c:pt>
                <c:pt idx="257" formatCode="General">
                  <c:v>1</c:v>
                </c:pt>
                <c:pt idx="258" formatCode="General">
                  <c:v>1</c:v>
                </c:pt>
                <c:pt idx="259" formatCode="General">
                  <c:v>1</c:v>
                </c:pt>
                <c:pt idx="260" formatCode="General">
                  <c:v>1</c:v>
                </c:pt>
                <c:pt idx="261" formatCode="General">
                  <c:v>1</c:v>
                </c:pt>
                <c:pt idx="262" formatCode="General">
                  <c:v>1</c:v>
                </c:pt>
                <c:pt idx="263" formatCode="General">
                  <c:v>1</c:v>
                </c:pt>
                <c:pt idx="264" formatCode="General">
                  <c:v>1</c:v>
                </c:pt>
                <c:pt idx="265" formatCode="General">
                  <c:v>1</c:v>
                </c:pt>
                <c:pt idx="266" formatCode="General">
                  <c:v>1</c:v>
                </c:pt>
                <c:pt idx="267" formatCode="General">
                  <c:v>1</c:v>
                </c:pt>
                <c:pt idx="268" formatCode="General">
                  <c:v>1</c:v>
                </c:pt>
                <c:pt idx="269" formatCode="General">
                  <c:v>1</c:v>
                </c:pt>
                <c:pt idx="270" formatCode="General">
                  <c:v>1</c:v>
                </c:pt>
                <c:pt idx="271" formatCode="General">
                  <c:v>1</c:v>
                </c:pt>
                <c:pt idx="272" formatCode="General">
                  <c:v>1</c:v>
                </c:pt>
                <c:pt idx="273" formatCode="General">
                  <c:v>1</c:v>
                </c:pt>
                <c:pt idx="274" formatCode="General">
                  <c:v>1</c:v>
                </c:pt>
                <c:pt idx="275" formatCode="General">
                  <c:v>1</c:v>
                </c:pt>
                <c:pt idx="276" formatCode="General">
                  <c:v>1</c:v>
                </c:pt>
                <c:pt idx="277" formatCode="General">
                  <c:v>1</c:v>
                </c:pt>
                <c:pt idx="278" formatCode="General">
                  <c:v>1</c:v>
                </c:pt>
                <c:pt idx="279" formatCode="General">
                  <c:v>1</c:v>
                </c:pt>
                <c:pt idx="280" formatCode="General">
                  <c:v>1</c:v>
                </c:pt>
                <c:pt idx="281" formatCode="General">
                  <c:v>1</c:v>
                </c:pt>
                <c:pt idx="282" formatCode="General">
                  <c:v>1</c:v>
                </c:pt>
                <c:pt idx="283" formatCode="General">
                  <c:v>1</c:v>
                </c:pt>
                <c:pt idx="284" formatCode="General">
                  <c:v>1</c:v>
                </c:pt>
                <c:pt idx="285" formatCode="General">
                  <c:v>1</c:v>
                </c:pt>
                <c:pt idx="286" formatCode="General">
                  <c:v>1</c:v>
                </c:pt>
                <c:pt idx="287" formatCode="General">
                  <c:v>1</c:v>
                </c:pt>
                <c:pt idx="288" formatCode="General">
                  <c:v>1</c:v>
                </c:pt>
                <c:pt idx="289" formatCode="General">
                  <c:v>1</c:v>
                </c:pt>
                <c:pt idx="290" formatCode="General">
                  <c:v>1</c:v>
                </c:pt>
                <c:pt idx="291" formatCode="General">
                  <c:v>1</c:v>
                </c:pt>
                <c:pt idx="292" formatCode="General">
                  <c:v>1</c:v>
                </c:pt>
                <c:pt idx="293" formatCode="General">
                  <c:v>1</c:v>
                </c:pt>
                <c:pt idx="294" formatCode="General">
                  <c:v>1</c:v>
                </c:pt>
                <c:pt idx="295" formatCode="General">
                  <c:v>1</c:v>
                </c:pt>
                <c:pt idx="296" formatCode="General">
                  <c:v>1</c:v>
                </c:pt>
                <c:pt idx="297" formatCode="General">
                  <c:v>1</c:v>
                </c:pt>
                <c:pt idx="298" formatCode="General">
                  <c:v>1</c:v>
                </c:pt>
                <c:pt idx="299" formatCode="General">
                  <c:v>1</c:v>
                </c:pt>
                <c:pt idx="300" formatCode="General">
                  <c:v>1</c:v>
                </c:pt>
                <c:pt idx="301" formatCode="General">
                  <c:v>1</c:v>
                </c:pt>
                <c:pt idx="302" formatCode="General">
                  <c:v>1</c:v>
                </c:pt>
                <c:pt idx="303" formatCode="General">
                  <c:v>1</c:v>
                </c:pt>
                <c:pt idx="304" formatCode="General">
                  <c:v>1</c:v>
                </c:pt>
                <c:pt idx="305" formatCode="General">
                  <c:v>1</c:v>
                </c:pt>
                <c:pt idx="306" formatCode="General">
                  <c:v>1</c:v>
                </c:pt>
                <c:pt idx="307" formatCode="General">
                  <c:v>1</c:v>
                </c:pt>
                <c:pt idx="308" formatCode="General">
                  <c:v>1</c:v>
                </c:pt>
                <c:pt idx="309" formatCode="General">
                  <c:v>1</c:v>
                </c:pt>
                <c:pt idx="310" formatCode="General">
                  <c:v>1</c:v>
                </c:pt>
                <c:pt idx="311" formatCode="General">
                  <c:v>1</c:v>
                </c:pt>
                <c:pt idx="312" formatCode="General">
                  <c:v>1</c:v>
                </c:pt>
                <c:pt idx="313" formatCode="General">
                  <c:v>1</c:v>
                </c:pt>
                <c:pt idx="314" formatCode="General">
                  <c:v>1</c:v>
                </c:pt>
                <c:pt idx="315" formatCode="General">
                  <c:v>1</c:v>
                </c:pt>
                <c:pt idx="316" formatCode="General">
                  <c:v>1</c:v>
                </c:pt>
                <c:pt idx="317" formatCode="General">
                  <c:v>1</c:v>
                </c:pt>
                <c:pt idx="318" formatCode="General">
                  <c:v>1</c:v>
                </c:pt>
                <c:pt idx="319" formatCode="General">
                  <c:v>1</c:v>
                </c:pt>
                <c:pt idx="320" formatCode="General">
                  <c:v>1</c:v>
                </c:pt>
                <c:pt idx="321" formatCode="General">
                  <c:v>1</c:v>
                </c:pt>
                <c:pt idx="322" formatCode="General">
                  <c:v>1</c:v>
                </c:pt>
                <c:pt idx="323" formatCode="General">
                  <c:v>1</c:v>
                </c:pt>
                <c:pt idx="324" formatCode="General">
                  <c:v>1</c:v>
                </c:pt>
                <c:pt idx="325" formatCode="General">
                  <c:v>1</c:v>
                </c:pt>
                <c:pt idx="326" formatCode="General">
                  <c:v>1</c:v>
                </c:pt>
                <c:pt idx="327" formatCode="General">
                  <c:v>1</c:v>
                </c:pt>
                <c:pt idx="328" formatCode="General">
                  <c:v>1</c:v>
                </c:pt>
                <c:pt idx="329" formatCode="General">
                  <c:v>1</c:v>
                </c:pt>
                <c:pt idx="330" formatCode="General">
                  <c:v>1</c:v>
                </c:pt>
                <c:pt idx="331" formatCode="General">
                  <c:v>1</c:v>
                </c:pt>
                <c:pt idx="332" formatCode="General">
                  <c:v>1</c:v>
                </c:pt>
                <c:pt idx="333" formatCode="General">
                  <c:v>1</c:v>
                </c:pt>
                <c:pt idx="334" formatCode="General">
                  <c:v>1</c:v>
                </c:pt>
                <c:pt idx="335" formatCode="General">
                  <c:v>1</c:v>
                </c:pt>
                <c:pt idx="336" formatCode="General">
                  <c:v>1</c:v>
                </c:pt>
                <c:pt idx="337" formatCode="General">
                  <c:v>1</c:v>
                </c:pt>
                <c:pt idx="338" formatCode="General">
                  <c:v>1</c:v>
                </c:pt>
                <c:pt idx="339" formatCode="General">
                  <c:v>1</c:v>
                </c:pt>
                <c:pt idx="340" formatCode="General">
                  <c:v>1</c:v>
                </c:pt>
                <c:pt idx="341" formatCode="General">
                  <c:v>1</c:v>
                </c:pt>
                <c:pt idx="342" formatCode="General">
                  <c:v>1</c:v>
                </c:pt>
                <c:pt idx="343" formatCode="General">
                  <c:v>1</c:v>
                </c:pt>
                <c:pt idx="344" formatCode="General">
                  <c:v>1</c:v>
                </c:pt>
                <c:pt idx="345" formatCode="General">
                  <c:v>1</c:v>
                </c:pt>
                <c:pt idx="346" formatCode="General">
                  <c:v>1</c:v>
                </c:pt>
                <c:pt idx="347" formatCode="General">
                  <c:v>1</c:v>
                </c:pt>
                <c:pt idx="348" formatCode="General">
                  <c:v>1</c:v>
                </c:pt>
                <c:pt idx="349" formatCode="General">
                  <c:v>1</c:v>
                </c:pt>
                <c:pt idx="350" formatCode="General">
                  <c:v>1</c:v>
                </c:pt>
                <c:pt idx="351" formatCode="General">
                  <c:v>1</c:v>
                </c:pt>
                <c:pt idx="352" formatCode="General">
                  <c:v>1</c:v>
                </c:pt>
                <c:pt idx="353" formatCode="General">
                  <c:v>1</c:v>
                </c:pt>
                <c:pt idx="354" formatCode="General">
                  <c:v>1</c:v>
                </c:pt>
                <c:pt idx="355" formatCode="General">
                  <c:v>1</c:v>
                </c:pt>
                <c:pt idx="356" formatCode="General">
                  <c:v>1</c:v>
                </c:pt>
                <c:pt idx="357" formatCode="General">
                  <c:v>1</c:v>
                </c:pt>
                <c:pt idx="358" formatCode="General">
                  <c:v>1</c:v>
                </c:pt>
                <c:pt idx="359" formatCode="General">
                  <c:v>1</c:v>
                </c:pt>
                <c:pt idx="360" formatCode="General">
                  <c:v>1</c:v>
                </c:pt>
                <c:pt idx="361" formatCode="General">
                  <c:v>1</c:v>
                </c:pt>
                <c:pt idx="362" formatCode="General">
                  <c:v>1</c:v>
                </c:pt>
                <c:pt idx="363" formatCode="General">
                  <c:v>1</c:v>
                </c:pt>
                <c:pt idx="364" formatCode="General">
                  <c:v>1</c:v>
                </c:pt>
              </c:numCache>
            </c:numRef>
          </c:val>
          <c:smooth val="0"/>
          <c:extLst>
            <c:ext xmlns:c16="http://schemas.microsoft.com/office/drawing/2014/chart" uri="{C3380CC4-5D6E-409C-BE32-E72D297353CC}">
              <c16:uniqueId val="{00000001-5583-4EED-9852-9D318007DCE4}"/>
            </c:ext>
          </c:extLst>
        </c:ser>
        <c:dLbls>
          <c:showLegendKey val="0"/>
          <c:showVal val="0"/>
          <c:showCatName val="0"/>
          <c:showSerName val="0"/>
          <c:showPercent val="0"/>
          <c:showBubbleSize val="0"/>
        </c:dLbls>
        <c:smooth val="0"/>
        <c:axId val="1061440304"/>
        <c:axId val="1061440960"/>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Nord filling</a:t>
            </a:r>
          </a:p>
        </c:rich>
      </c:tx>
      <c:overlay val="0"/>
      <c:spPr>
        <a:noFill/>
        <a:ln>
          <a:noFill/>
        </a:ln>
        <a:effectLst/>
      </c:spPr>
    </c:title>
    <c:autoTitleDeleted val="0"/>
    <c:plotArea>
      <c:layout>
        <c:manualLayout>
          <c:layoutTarget val="inner"/>
          <c:xMode val="edge"/>
          <c:yMode val="edge"/>
          <c:x val="6.3825429827955429E-2"/>
          <c:y val="0.12914961645127654"/>
          <c:w val="0.73280460909081491"/>
          <c:h val="0.81081308804249153"/>
        </c:manualLayout>
      </c:layout>
      <c:lineChart>
        <c:grouping val="standard"/>
        <c:varyColors val="0"/>
        <c:ser>
          <c:idx val="6"/>
          <c:order val="0"/>
          <c:tx>
            <c:strRef>
              <c:f>'Nord-Est_I'!$C$16</c:f>
              <c:strCache>
                <c:ptCount val="1"/>
                <c:pt idx="0">
                  <c:v>Maximum stock level (TWh)</c:v>
                </c:pt>
              </c:strCache>
            </c:strRef>
          </c:tx>
          <c:spPr>
            <a:ln w="25400">
              <a:solidFill>
                <a:srgbClr val="FFC000"/>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'Nord-Est_I'!$C$17:$C$231</c:f>
              <c:numCache>
                <c:formatCode>0.00</c:formatCode>
                <c:ptCount val="215"/>
                <c:pt idx="0">
                  <c:v>5.2499999999999991</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pt idx="25">
                  <c:v>15</c:v>
                </c:pt>
                <c:pt idx="26">
                  <c:v>15</c:v>
                </c:pt>
                <c:pt idx="27">
                  <c:v>15</c:v>
                </c:pt>
                <c:pt idx="28">
                  <c:v>15</c:v>
                </c:pt>
                <c:pt idx="29">
                  <c:v>15</c:v>
                </c:pt>
                <c:pt idx="30">
                  <c:v>15</c:v>
                </c:pt>
                <c:pt idx="31">
                  <c:v>15</c:v>
                </c:pt>
                <c:pt idx="32">
                  <c:v>15</c:v>
                </c:pt>
                <c:pt idx="33">
                  <c:v>15</c:v>
                </c:pt>
                <c:pt idx="34">
                  <c:v>15</c:v>
                </c:pt>
                <c:pt idx="35">
                  <c:v>15</c:v>
                </c:pt>
                <c:pt idx="36">
                  <c:v>15</c:v>
                </c:pt>
                <c:pt idx="37">
                  <c:v>15</c:v>
                </c:pt>
                <c:pt idx="38">
                  <c:v>15</c:v>
                </c:pt>
                <c:pt idx="39">
                  <c:v>15</c:v>
                </c:pt>
                <c:pt idx="40">
                  <c:v>15</c:v>
                </c:pt>
                <c:pt idx="41">
                  <c:v>15</c:v>
                </c:pt>
                <c:pt idx="42">
                  <c:v>15</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15</c:v>
                </c:pt>
                <c:pt idx="58">
                  <c:v>15</c:v>
                </c:pt>
                <c:pt idx="59">
                  <c:v>15</c:v>
                </c:pt>
                <c:pt idx="60">
                  <c:v>15</c:v>
                </c:pt>
                <c:pt idx="61">
                  <c:v>15</c:v>
                </c:pt>
                <c:pt idx="62">
                  <c:v>15</c:v>
                </c:pt>
                <c:pt idx="63">
                  <c:v>15</c:v>
                </c:pt>
                <c:pt idx="64">
                  <c:v>15</c:v>
                </c:pt>
                <c:pt idx="65">
                  <c:v>15</c:v>
                </c:pt>
                <c:pt idx="66">
                  <c:v>15</c:v>
                </c:pt>
                <c:pt idx="67">
                  <c:v>15</c:v>
                </c:pt>
                <c:pt idx="68">
                  <c:v>15</c:v>
                </c:pt>
                <c:pt idx="69">
                  <c:v>15</c:v>
                </c:pt>
                <c:pt idx="70">
                  <c:v>15</c:v>
                </c:pt>
                <c:pt idx="71">
                  <c:v>15</c:v>
                </c:pt>
                <c:pt idx="72">
                  <c:v>15</c:v>
                </c:pt>
                <c:pt idx="73">
                  <c:v>15</c:v>
                </c:pt>
                <c:pt idx="74">
                  <c:v>15</c:v>
                </c:pt>
                <c:pt idx="75">
                  <c:v>15</c:v>
                </c:pt>
                <c:pt idx="76">
                  <c:v>15</c:v>
                </c:pt>
                <c:pt idx="77">
                  <c:v>15</c:v>
                </c:pt>
                <c:pt idx="78">
                  <c:v>15</c:v>
                </c:pt>
                <c:pt idx="79">
                  <c:v>15</c:v>
                </c:pt>
                <c:pt idx="80">
                  <c:v>15</c:v>
                </c:pt>
                <c:pt idx="81">
                  <c:v>15</c:v>
                </c:pt>
                <c:pt idx="82">
                  <c:v>15</c:v>
                </c:pt>
                <c:pt idx="83">
                  <c:v>15</c:v>
                </c:pt>
                <c:pt idx="84">
                  <c:v>15</c:v>
                </c:pt>
                <c:pt idx="85">
                  <c:v>15</c:v>
                </c:pt>
                <c:pt idx="86">
                  <c:v>15</c:v>
                </c:pt>
                <c:pt idx="87">
                  <c:v>15</c:v>
                </c:pt>
                <c:pt idx="88">
                  <c:v>15</c:v>
                </c:pt>
                <c:pt idx="89">
                  <c:v>15</c:v>
                </c:pt>
                <c:pt idx="90">
                  <c:v>15</c:v>
                </c:pt>
                <c:pt idx="91">
                  <c:v>15</c:v>
                </c:pt>
                <c:pt idx="92">
                  <c:v>15</c:v>
                </c:pt>
                <c:pt idx="93">
                  <c:v>15</c:v>
                </c:pt>
                <c:pt idx="94">
                  <c:v>15</c:v>
                </c:pt>
                <c:pt idx="95">
                  <c:v>15</c:v>
                </c:pt>
                <c:pt idx="96">
                  <c:v>15</c:v>
                </c:pt>
                <c:pt idx="97">
                  <c:v>15</c:v>
                </c:pt>
                <c:pt idx="98">
                  <c:v>15</c:v>
                </c:pt>
                <c:pt idx="99">
                  <c:v>15</c:v>
                </c:pt>
                <c:pt idx="100">
                  <c:v>15</c:v>
                </c:pt>
                <c:pt idx="101">
                  <c:v>15</c:v>
                </c:pt>
                <c:pt idx="102">
                  <c:v>15</c:v>
                </c:pt>
                <c:pt idx="103">
                  <c:v>15</c:v>
                </c:pt>
                <c:pt idx="104">
                  <c:v>15</c:v>
                </c:pt>
                <c:pt idx="105">
                  <c:v>15</c:v>
                </c:pt>
                <c:pt idx="106">
                  <c:v>15</c:v>
                </c:pt>
                <c:pt idx="107">
                  <c:v>15</c:v>
                </c:pt>
                <c:pt idx="108">
                  <c:v>15</c:v>
                </c:pt>
                <c:pt idx="109">
                  <c:v>15</c:v>
                </c:pt>
                <c:pt idx="110">
                  <c:v>15</c:v>
                </c:pt>
                <c:pt idx="111">
                  <c:v>15</c:v>
                </c:pt>
                <c:pt idx="112">
                  <c:v>15</c:v>
                </c:pt>
                <c:pt idx="113">
                  <c:v>15</c:v>
                </c:pt>
                <c:pt idx="114">
                  <c:v>15</c:v>
                </c:pt>
                <c:pt idx="115">
                  <c:v>15</c:v>
                </c:pt>
                <c:pt idx="116">
                  <c:v>15</c:v>
                </c:pt>
                <c:pt idx="117">
                  <c:v>15</c:v>
                </c:pt>
                <c:pt idx="118">
                  <c:v>15</c:v>
                </c:pt>
                <c:pt idx="119">
                  <c:v>15</c:v>
                </c:pt>
                <c:pt idx="120">
                  <c:v>15</c:v>
                </c:pt>
                <c:pt idx="121">
                  <c:v>12.75</c:v>
                </c:pt>
                <c:pt idx="122">
                  <c:v>15</c:v>
                </c:pt>
                <c:pt idx="123">
                  <c:v>15</c:v>
                </c:pt>
                <c:pt idx="124">
                  <c:v>15</c:v>
                </c:pt>
                <c:pt idx="125">
                  <c:v>15</c:v>
                </c:pt>
                <c:pt idx="126">
                  <c:v>15</c:v>
                </c:pt>
                <c:pt idx="127">
                  <c:v>15</c:v>
                </c:pt>
                <c:pt idx="128">
                  <c:v>15</c:v>
                </c:pt>
                <c:pt idx="129">
                  <c:v>15</c:v>
                </c:pt>
                <c:pt idx="130">
                  <c:v>15</c:v>
                </c:pt>
                <c:pt idx="131">
                  <c:v>15</c:v>
                </c:pt>
                <c:pt idx="132">
                  <c:v>15</c:v>
                </c:pt>
                <c:pt idx="133">
                  <c:v>15</c:v>
                </c:pt>
                <c:pt idx="134">
                  <c:v>15</c:v>
                </c:pt>
                <c:pt idx="135">
                  <c:v>15</c:v>
                </c:pt>
                <c:pt idx="136">
                  <c:v>15</c:v>
                </c:pt>
                <c:pt idx="137">
                  <c:v>15</c:v>
                </c:pt>
                <c:pt idx="138">
                  <c:v>15</c:v>
                </c:pt>
                <c:pt idx="139">
                  <c:v>15</c:v>
                </c:pt>
                <c:pt idx="140">
                  <c:v>15</c:v>
                </c:pt>
                <c:pt idx="141">
                  <c:v>15</c:v>
                </c:pt>
                <c:pt idx="142">
                  <c:v>15</c:v>
                </c:pt>
                <c:pt idx="143">
                  <c:v>15</c:v>
                </c:pt>
                <c:pt idx="144">
                  <c:v>15</c:v>
                </c:pt>
                <c:pt idx="145">
                  <c:v>15</c:v>
                </c:pt>
                <c:pt idx="146">
                  <c:v>15</c:v>
                </c:pt>
                <c:pt idx="147">
                  <c:v>15</c:v>
                </c:pt>
                <c:pt idx="148">
                  <c:v>15</c:v>
                </c:pt>
                <c:pt idx="149">
                  <c:v>15</c:v>
                </c:pt>
                <c:pt idx="150">
                  <c:v>15</c:v>
                </c:pt>
                <c:pt idx="151">
                  <c:v>15</c:v>
                </c:pt>
                <c:pt idx="152">
                  <c:v>14.249999999999998</c:v>
                </c:pt>
                <c:pt idx="153">
                  <c:v>15</c:v>
                </c:pt>
                <c:pt idx="154">
                  <c:v>15</c:v>
                </c:pt>
                <c:pt idx="155">
                  <c:v>15</c:v>
                </c:pt>
                <c:pt idx="156">
                  <c:v>15</c:v>
                </c:pt>
                <c:pt idx="157">
                  <c:v>15</c:v>
                </c:pt>
                <c:pt idx="158">
                  <c:v>15</c:v>
                </c:pt>
                <c:pt idx="159">
                  <c:v>15</c:v>
                </c:pt>
                <c:pt idx="160">
                  <c:v>15</c:v>
                </c:pt>
                <c:pt idx="161">
                  <c:v>15</c:v>
                </c:pt>
                <c:pt idx="162">
                  <c:v>15</c:v>
                </c:pt>
                <c:pt idx="163">
                  <c:v>15</c:v>
                </c:pt>
                <c:pt idx="164">
                  <c:v>15</c:v>
                </c:pt>
                <c:pt idx="165">
                  <c:v>15</c:v>
                </c:pt>
                <c:pt idx="166">
                  <c:v>15</c:v>
                </c:pt>
                <c:pt idx="167">
                  <c:v>15</c:v>
                </c:pt>
                <c:pt idx="168">
                  <c:v>15</c:v>
                </c:pt>
                <c:pt idx="169">
                  <c:v>15</c:v>
                </c:pt>
                <c:pt idx="170">
                  <c:v>15</c:v>
                </c:pt>
                <c:pt idx="171">
                  <c:v>15</c:v>
                </c:pt>
                <c:pt idx="172">
                  <c:v>15</c:v>
                </c:pt>
                <c:pt idx="173">
                  <c:v>15</c:v>
                </c:pt>
                <c:pt idx="174">
                  <c:v>15</c:v>
                </c:pt>
                <c:pt idx="175">
                  <c:v>15</c:v>
                </c:pt>
                <c:pt idx="176">
                  <c:v>15</c:v>
                </c:pt>
                <c:pt idx="177">
                  <c:v>15</c:v>
                </c:pt>
                <c:pt idx="178">
                  <c:v>15</c:v>
                </c:pt>
                <c:pt idx="179">
                  <c:v>15</c:v>
                </c:pt>
                <c:pt idx="180">
                  <c:v>15</c:v>
                </c:pt>
                <c:pt idx="181">
                  <c:v>15</c:v>
                </c:pt>
                <c:pt idx="182">
                  <c:v>15</c:v>
                </c:pt>
                <c:pt idx="183">
                  <c:v>15</c:v>
                </c:pt>
                <c:pt idx="184">
                  <c:v>15</c:v>
                </c:pt>
                <c:pt idx="185">
                  <c:v>15</c:v>
                </c:pt>
                <c:pt idx="186">
                  <c:v>15</c:v>
                </c:pt>
                <c:pt idx="187">
                  <c:v>15</c:v>
                </c:pt>
                <c:pt idx="188">
                  <c:v>15</c:v>
                </c:pt>
                <c:pt idx="189">
                  <c:v>15</c:v>
                </c:pt>
                <c:pt idx="190">
                  <c:v>15</c:v>
                </c:pt>
                <c:pt idx="191">
                  <c:v>15</c:v>
                </c:pt>
                <c:pt idx="192">
                  <c:v>15</c:v>
                </c:pt>
                <c:pt idx="193">
                  <c:v>15</c:v>
                </c:pt>
                <c:pt idx="194">
                  <c:v>15</c:v>
                </c:pt>
                <c:pt idx="195">
                  <c:v>15</c:v>
                </c:pt>
                <c:pt idx="196">
                  <c:v>15</c:v>
                </c:pt>
                <c:pt idx="197">
                  <c:v>15</c:v>
                </c:pt>
                <c:pt idx="198">
                  <c:v>15</c:v>
                </c:pt>
                <c:pt idx="199">
                  <c:v>15</c:v>
                </c:pt>
                <c:pt idx="200">
                  <c:v>15</c:v>
                </c:pt>
                <c:pt idx="201">
                  <c:v>15</c:v>
                </c:pt>
                <c:pt idx="202">
                  <c:v>15</c:v>
                </c:pt>
                <c:pt idx="203">
                  <c:v>15</c:v>
                </c:pt>
                <c:pt idx="204">
                  <c:v>15</c:v>
                </c:pt>
                <c:pt idx="205">
                  <c:v>15</c:v>
                </c:pt>
                <c:pt idx="206">
                  <c:v>15</c:v>
                </c:pt>
                <c:pt idx="207">
                  <c:v>15</c:v>
                </c:pt>
                <c:pt idx="208">
                  <c:v>15</c:v>
                </c:pt>
                <c:pt idx="209">
                  <c:v>15</c:v>
                </c:pt>
                <c:pt idx="210">
                  <c:v>15</c:v>
                </c:pt>
                <c:pt idx="211">
                  <c:v>15</c:v>
                </c:pt>
                <c:pt idx="212">
                  <c:v>15</c:v>
                </c:pt>
                <c:pt idx="213">
                  <c:v>15</c:v>
                </c:pt>
                <c:pt idx="214">
                  <c:v>15</c:v>
                </c:pt>
              </c:numCache>
            </c:numRef>
          </c:val>
          <c:smooth val="0"/>
          <c:extLst>
            <c:ext xmlns:c16="http://schemas.microsoft.com/office/drawing/2014/chart" uri="{C3380CC4-5D6E-409C-BE32-E72D297353CC}">
              <c16:uniqueId val="{00000000-3C9C-489D-BD74-715AD8D92FE0}"/>
            </c:ext>
          </c:extLst>
        </c:ser>
        <c:ser>
          <c:idx val="7"/>
          <c:order val="1"/>
          <c:tx>
            <c:strRef>
              <c:f>'Nord-Est_I'!$B$16</c:f>
              <c:strCache>
                <c:ptCount val="1"/>
                <c:pt idx="0">
                  <c:v>Minimum stock level (TWh)</c:v>
                </c:pt>
              </c:strCache>
            </c:strRef>
          </c:tx>
          <c:spPr>
            <a:ln w="25400">
              <a:solidFill>
                <a:schemeClr val="accent4"/>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'Nord-Est_I'!$B$17:$B$231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13.5</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12.75</c:v>
                </c:pt>
                <c:pt idx="214">
                  <c:v>0</c:v>
                </c:pt>
              </c:numCache>
            </c:numRef>
          </c:val>
          <c:smooth val="0"/>
          <c:extLst>
            <c:ext xmlns:c16="http://schemas.microsoft.com/office/drawing/2014/chart" uri="{C3380CC4-5D6E-409C-BE32-E72D297353CC}">
              <c16:uniqueId val="{00000001-3C9C-489D-BD74-715AD8D92FE0}"/>
            </c:ext>
          </c:extLst>
        </c:ser>
        <c:ser>
          <c:idx val="0"/>
          <c:order val="2"/>
          <c:tx>
            <c:v>Maintenance Storengy</c:v>
          </c:tx>
          <c:marker>
            <c:symbol val="none"/>
          </c:marker>
          <c:val>
            <c:numRef>
              <c:f>'Nord-Est_I'!$F$17:$F$231</c:f>
              <c:numCache>
                <c:formatCode>_-* #\ ##0.0\ _€_-;\-* #\ ##0.0\ _€_-;_-* "-"??\ _€_-;_-@_-</c:formatCode>
                <c:ptCount val="215"/>
                <c:pt idx="0">
                  <c:v>5.6249999999999988E-2</c:v>
                </c:pt>
                <c:pt idx="1">
                  <c:v>0.11249999999999998</c:v>
                </c:pt>
                <c:pt idx="2">
                  <c:v>0.23749999999999996</c:v>
                </c:pt>
                <c:pt idx="3">
                  <c:v>0.36249999999999993</c:v>
                </c:pt>
                <c:pt idx="4">
                  <c:v>0.42499999999999993</c:v>
                </c:pt>
                <c:pt idx="5">
                  <c:v>0.48749999999999993</c:v>
                </c:pt>
                <c:pt idx="6">
                  <c:v>0.54999999999999993</c:v>
                </c:pt>
                <c:pt idx="7">
                  <c:v>0.61249999999999993</c:v>
                </c:pt>
                <c:pt idx="8">
                  <c:v>0.67499999999999993</c:v>
                </c:pt>
                <c:pt idx="9">
                  <c:v>0.73749999999999993</c:v>
                </c:pt>
                <c:pt idx="10">
                  <c:v>0.79999999999999993</c:v>
                </c:pt>
                <c:pt idx="11">
                  <c:v>0.86249999999999993</c:v>
                </c:pt>
                <c:pt idx="12">
                  <c:v>0.92499999999999993</c:v>
                </c:pt>
                <c:pt idx="13">
                  <c:v>0.98749999999999993</c:v>
                </c:pt>
                <c:pt idx="14">
                  <c:v>1.0499999999999998</c:v>
                </c:pt>
                <c:pt idx="15">
                  <c:v>1.1124999999999998</c:v>
                </c:pt>
                <c:pt idx="16">
                  <c:v>1.1749999999999998</c:v>
                </c:pt>
                <c:pt idx="17">
                  <c:v>1.2374999999999998</c:v>
                </c:pt>
                <c:pt idx="18">
                  <c:v>1.2999999999999998</c:v>
                </c:pt>
                <c:pt idx="19">
                  <c:v>1.3624999999999998</c:v>
                </c:pt>
                <c:pt idx="20">
                  <c:v>1.4249999999999998</c:v>
                </c:pt>
                <c:pt idx="21">
                  <c:v>1.4874999999999998</c:v>
                </c:pt>
                <c:pt idx="22">
                  <c:v>1.5499999999999998</c:v>
                </c:pt>
                <c:pt idx="23">
                  <c:v>1.6124999999999998</c:v>
                </c:pt>
                <c:pt idx="24">
                  <c:v>1.6749999999999998</c:v>
                </c:pt>
                <c:pt idx="25">
                  <c:v>1.7374999999999998</c:v>
                </c:pt>
                <c:pt idx="26">
                  <c:v>1.7999999999999998</c:v>
                </c:pt>
                <c:pt idx="27">
                  <c:v>1.8624999999999998</c:v>
                </c:pt>
                <c:pt idx="28">
                  <c:v>1.9249999999999998</c:v>
                </c:pt>
                <c:pt idx="29">
                  <c:v>1.9874999999999998</c:v>
                </c:pt>
                <c:pt idx="30">
                  <c:v>2.0499999999999998</c:v>
                </c:pt>
                <c:pt idx="31">
                  <c:v>2.1124999999999998</c:v>
                </c:pt>
                <c:pt idx="32">
                  <c:v>2.1749999999999998</c:v>
                </c:pt>
                <c:pt idx="33">
                  <c:v>2.2374999999999998</c:v>
                </c:pt>
                <c:pt idx="34">
                  <c:v>2.2999999999999998</c:v>
                </c:pt>
                <c:pt idx="35">
                  <c:v>2.3624999999999998</c:v>
                </c:pt>
                <c:pt idx="36">
                  <c:v>2.4249999999999998</c:v>
                </c:pt>
                <c:pt idx="37">
                  <c:v>2.5499999999999998</c:v>
                </c:pt>
                <c:pt idx="38">
                  <c:v>2.6749999999999998</c:v>
                </c:pt>
                <c:pt idx="39">
                  <c:v>2.8</c:v>
                </c:pt>
                <c:pt idx="40">
                  <c:v>2.9249999999999998</c:v>
                </c:pt>
                <c:pt idx="41">
                  <c:v>3.05</c:v>
                </c:pt>
                <c:pt idx="42">
                  <c:v>3.1749999999999998</c:v>
                </c:pt>
                <c:pt idx="43">
                  <c:v>3.3</c:v>
                </c:pt>
                <c:pt idx="44">
                  <c:v>3.4249999999999998</c:v>
                </c:pt>
                <c:pt idx="45">
                  <c:v>3.55</c:v>
                </c:pt>
                <c:pt idx="46">
                  <c:v>3.6749999999999998</c:v>
                </c:pt>
                <c:pt idx="47">
                  <c:v>3.8</c:v>
                </c:pt>
                <c:pt idx="48">
                  <c:v>3.9249999999999998</c:v>
                </c:pt>
                <c:pt idx="49">
                  <c:v>4.05</c:v>
                </c:pt>
                <c:pt idx="50">
                  <c:v>4.1749999999999998</c:v>
                </c:pt>
                <c:pt idx="51">
                  <c:v>4.3</c:v>
                </c:pt>
                <c:pt idx="52">
                  <c:v>4.4249999999999998</c:v>
                </c:pt>
                <c:pt idx="53">
                  <c:v>4.55</c:v>
                </c:pt>
                <c:pt idx="54">
                  <c:v>4.6749999999999998</c:v>
                </c:pt>
                <c:pt idx="55">
                  <c:v>4.8</c:v>
                </c:pt>
                <c:pt idx="56">
                  <c:v>4.9249999999999998</c:v>
                </c:pt>
                <c:pt idx="57">
                  <c:v>5.05</c:v>
                </c:pt>
                <c:pt idx="58">
                  <c:v>5.1749999999999998</c:v>
                </c:pt>
                <c:pt idx="59">
                  <c:v>5.3</c:v>
                </c:pt>
                <c:pt idx="60">
                  <c:v>5.3562500000000002</c:v>
                </c:pt>
                <c:pt idx="61">
                  <c:v>5.4125000000000005</c:v>
                </c:pt>
                <c:pt idx="62">
                  <c:v>5.4687500000000009</c:v>
                </c:pt>
                <c:pt idx="63">
                  <c:v>5.5250000000000012</c:v>
                </c:pt>
                <c:pt idx="64">
                  <c:v>5.5812500000000016</c:v>
                </c:pt>
                <c:pt idx="65">
                  <c:v>5.637500000000002</c:v>
                </c:pt>
                <c:pt idx="66">
                  <c:v>5.6937500000000023</c:v>
                </c:pt>
                <c:pt idx="67">
                  <c:v>5.7500000000000027</c:v>
                </c:pt>
                <c:pt idx="68">
                  <c:v>5.806250000000003</c:v>
                </c:pt>
                <c:pt idx="69">
                  <c:v>5.8625000000000034</c:v>
                </c:pt>
                <c:pt idx="70">
                  <c:v>5.9187500000000037</c:v>
                </c:pt>
                <c:pt idx="71">
                  <c:v>5.9750000000000041</c:v>
                </c:pt>
                <c:pt idx="72">
                  <c:v>6.0312500000000044</c:v>
                </c:pt>
                <c:pt idx="73">
                  <c:v>6.0875000000000048</c:v>
                </c:pt>
                <c:pt idx="74">
                  <c:v>6.1437500000000052</c:v>
                </c:pt>
                <c:pt idx="75">
                  <c:v>6.2000000000000055</c:v>
                </c:pt>
                <c:pt idx="76">
                  <c:v>6.2562500000000059</c:v>
                </c:pt>
                <c:pt idx="77">
                  <c:v>6.3125000000000062</c:v>
                </c:pt>
                <c:pt idx="78">
                  <c:v>6.3687500000000066</c:v>
                </c:pt>
                <c:pt idx="79">
                  <c:v>6.4250000000000069</c:v>
                </c:pt>
                <c:pt idx="80">
                  <c:v>6.4812500000000073</c:v>
                </c:pt>
                <c:pt idx="81">
                  <c:v>6.5375000000000076</c:v>
                </c:pt>
                <c:pt idx="82">
                  <c:v>6.593750000000008</c:v>
                </c:pt>
                <c:pt idx="83">
                  <c:v>6.6500000000000083</c:v>
                </c:pt>
                <c:pt idx="84">
                  <c:v>6.7062500000000087</c:v>
                </c:pt>
                <c:pt idx="85">
                  <c:v>6.7625000000000091</c:v>
                </c:pt>
                <c:pt idx="86">
                  <c:v>6.8187500000000094</c:v>
                </c:pt>
                <c:pt idx="87">
                  <c:v>6.8750000000000098</c:v>
                </c:pt>
                <c:pt idx="88">
                  <c:v>6.9312500000000101</c:v>
                </c:pt>
                <c:pt idx="89">
                  <c:v>6.9875000000000105</c:v>
                </c:pt>
                <c:pt idx="90">
                  <c:v>7.0437500000000108</c:v>
                </c:pt>
                <c:pt idx="91">
                  <c:v>7.1000000000000112</c:v>
                </c:pt>
                <c:pt idx="92">
                  <c:v>7.1562500000000115</c:v>
                </c:pt>
                <c:pt idx="93">
                  <c:v>7.2750000000000119</c:v>
                </c:pt>
                <c:pt idx="94">
                  <c:v>7.3937500000000123</c:v>
                </c:pt>
                <c:pt idx="95">
                  <c:v>7.5125000000000126</c:v>
                </c:pt>
                <c:pt idx="96">
                  <c:v>7.631250000000013</c:v>
                </c:pt>
                <c:pt idx="97">
                  <c:v>7.7500000000000133</c:v>
                </c:pt>
                <c:pt idx="98">
                  <c:v>7.8687500000000137</c:v>
                </c:pt>
                <c:pt idx="99">
                  <c:v>7.987500000000014</c:v>
                </c:pt>
                <c:pt idx="100">
                  <c:v>8.1062500000000135</c:v>
                </c:pt>
                <c:pt idx="101">
                  <c:v>8.2250000000000139</c:v>
                </c:pt>
                <c:pt idx="102">
                  <c:v>8.3437500000000142</c:v>
                </c:pt>
                <c:pt idx="103">
                  <c:v>8.4625000000000146</c:v>
                </c:pt>
                <c:pt idx="104">
                  <c:v>8.5812500000000149</c:v>
                </c:pt>
                <c:pt idx="105">
                  <c:v>8.7000000000000153</c:v>
                </c:pt>
                <c:pt idx="106">
                  <c:v>8.8250000000000153</c:v>
                </c:pt>
                <c:pt idx="107">
                  <c:v>8.9500000000000153</c:v>
                </c:pt>
                <c:pt idx="108">
                  <c:v>9.0750000000000153</c:v>
                </c:pt>
                <c:pt idx="109">
                  <c:v>9.2000000000000153</c:v>
                </c:pt>
                <c:pt idx="110">
                  <c:v>9.3250000000000153</c:v>
                </c:pt>
                <c:pt idx="111">
                  <c:v>9.4500000000000153</c:v>
                </c:pt>
                <c:pt idx="112">
                  <c:v>9.5750000000000153</c:v>
                </c:pt>
                <c:pt idx="113">
                  <c:v>9.7000000000000153</c:v>
                </c:pt>
                <c:pt idx="114">
                  <c:v>9.8250000000000153</c:v>
                </c:pt>
                <c:pt idx="115">
                  <c:v>9.9500000000000153</c:v>
                </c:pt>
                <c:pt idx="116">
                  <c:v>10.075000000000015</c:v>
                </c:pt>
                <c:pt idx="117">
                  <c:v>10.200000000000015</c:v>
                </c:pt>
                <c:pt idx="118">
                  <c:v>10.325000000000015</c:v>
                </c:pt>
                <c:pt idx="119">
                  <c:v>10.450000000000015</c:v>
                </c:pt>
                <c:pt idx="120">
                  <c:v>10.575000000000015</c:v>
                </c:pt>
                <c:pt idx="121">
                  <c:v>10.700000000000015</c:v>
                </c:pt>
                <c:pt idx="122">
                  <c:v>10.825000000000015</c:v>
                </c:pt>
                <c:pt idx="123">
                  <c:v>10.950000000000015</c:v>
                </c:pt>
                <c:pt idx="124">
                  <c:v>11.075000000000015</c:v>
                </c:pt>
                <c:pt idx="125">
                  <c:v>11.200000000000015</c:v>
                </c:pt>
                <c:pt idx="126">
                  <c:v>11.325000000000015</c:v>
                </c:pt>
                <c:pt idx="127">
                  <c:v>11.448750000000015</c:v>
                </c:pt>
                <c:pt idx="128">
                  <c:v>11.570437500000015</c:v>
                </c:pt>
                <c:pt idx="129">
                  <c:v>11.690097500000014</c:v>
                </c:pt>
                <c:pt idx="130">
                  <c:v>11.807762500000015</c:v>
                </c:pt>
                <c:pt idx="131">
                  <c:v>11.923467500000015</c:v>
                </c:pt>
                <c:pt idx="132">
                  <c:v>12.037242500000016</c:v>
                </c:pt>
                <c:pt idx="133">
                  <c:v>12.149122500000015</c:v>
                </c:pt>
                <c:pt idx="134">
                  <c:v>12.259137500000016</c:v>
                </c:pt>
                <c:pt idx="135">
                  <c:v>12.367317500000016</c:v>
                </c:pt>
                <c:pt idx="136">
                  <c:v>12.473695000000017</c:v>
                </c:pt>
                <c:pt idx="137">
                  <c:v>12.567839500000018</c:v>
                </c:pt>
                <c:pt idx="138">
                  <c:v>12.660571000000017</c:v>
                </c:pt>
                <c:pt idx="139">
                  <c:v>12.751912000000017</c:v>
                </c:pt>
                <c:pt idx="140">
                  <c:v>12.841902250000016</c:v>
                </c:pt>
                <c:pt idx="141">
                  <c:v>12.931442500000017</c:v>
                </c:pt>
                <c:pt idx="142">
                  <c:v>13.020535000000017</c:v>
                </c:pt>
                <c:pt idx="143">
                  <c:v>13.109182000000017</c:v>
                </c:pt>
                <c:pt idx="144">
                  <c:v>13.197385750000016</c:v>
                </c:pt>
                <c:pt idx="145">
                  <c:v>13.285148500000016</c:v>
                </c:pt>
                <c:pt idx="146">
                  <c:v>13.372472500000017</c:v>
                </c:pt>
                <c:pt idx="147">
                  <c:v>13.459360000000016</c:v>
                </c:pt>
                <c:pt idx="148">
                  <c:v>13.545813250000016</c:v>
                </c:pt>
                <c:pt idx="149">
                  <c:v>13.631834500000016</c:v>
                </c:pt>
                <c:pt idx="150">
                  <c:v>13.717425250000016</c:v>
                </c:pt>
                <c:pt idx="151">
                  <c:v>13.802587750000017</c:v>
                </c:pt>
                <c:pt idx="152">
                  <c:v>13.887325000000017</c:v>
                </c:pt>
                <c:pt idx="153">
                  <c:v>13.971638500000017</c:v>
                </c:pt>
                <c:pt idx="154">
                  <c:v>14.055530500000017</c:v>
                </c:pt>
                <c:pt idx="155">
                  <c:v>14.139002500000018</c:v>
                </c:pt>
                <c:pt idx="156">
                  <c:v>14.222057500000018</c:v>
                </c:pt>
                <c:pt idx="157">
                  <c:v>14.304697000000019</c:v>
                </c:pt>
                <c:pt idx="158">
                  <c:v>14.332105750000018</c:v>
                </c:pt>
                <c:pt idx="159">
                  <c:v>14.414195500000018</c:v>
                </c:pt>
                <c:pt idx="160">
                  <c:v>14.495874250000018</c:v>
                </c:pt>
                <c:pt idx="161">
                  <c:v>14.577145000000018</c:v>
                </c:pt>
                <c:pt idx="162">
                  <c:v>14.658009250000017</c:v>
                </c:pt>
                <c:pt idx="163">
                  <c:v>14.738469250000017</c:v>
                </c:pt>
                <c:pt idx="164">
                  <c:v>14.818527250000017</c:v>
                </c:pt>
                <c:pt idx="165">
                  <c:v>14.898184750000016</c:v>
                </c:pt>
                <c:pt idx="166">
                  <c:v>14.977444000000016</c:v>
                </c:pt>
                <c:pt idx="167">
                  <c:v>15</c:v>
                </c:pt>
                <c:pt idx="168">
                  <c:v>15</c:v>
                </c:pt>
                <c:pt idx="169">
                  <c:v>15</c:v>
                </c:pt>
                <c:pt idx="170">
                  <c:v>15</c:v>
                </c:pt>
                <c:pt idx="171">
                  <c:v>15</c:v>
                </c:pt>
                <c:pt idx="172">
                  <c:v>15</c:v>
                </c:pt>
                <c:pt idx="173">
                  <c:v>15</c:v>
                </c:pt>
                <c:pt idx="174">
                  <c:v>15</c:v>
                </c:pt>
                <c:pt idx="175">
                  <c:v>15</c:v>
                </c:pt>
                <c:pt idx="176">
                  <c:v>15</c:v>
                </c:pt>
                <c:pt idx="177">
                  <c:v>15</c:v>
                </c:pt>
                <c:pt idx="178">
                  <c:v>15</c:v>
                </c:pt>
                <c:pt idx="179">
                  <c:v>15</c:v>
                </c:pt>
                <c:pt idx="180">
                  <c:v>15</c:v>
                </c:pt>
                <c:pt idx="181">
                  <c:v>15</c:v>
                </c:pt>
                <c:pt idx="182">
                  <c:v>15</c:v>
                </c:pt>
                <c:pt idx="183">
                  <c:v>15</c:v>
                </c:pt>
                <c:pt idx="184">
                  <c:v>15</c:v>
                </c:pt>
                <c:pt idx="185">
                  <c:v>15</c:v>
                </c:pt>
                <c:pt idx="186">
                  <c:v>15</c:v>
                </c:pt>
                <c:pt idx="187">
                  <c:v>15</c:v>
                </c:pt>
                <c:pt idx="188">
                  <c:v>15</c:v>
                </c:pt>
                <c:pt idx="189">
                  <c:v>15</c:v>
                </c:pt>
                <c:pt idx="190">
                  <c:v>15</c:v>
                </c:pt>
                <c:pt idx="191">
                  <c:v>15</c:v>
                </c:pt>
                <c:pt idx="192">
                  <c:v>15</c:v>
                </c:pt>
                <c:pt idx="193">
                  <c:v>15</c:v>
                </c:pt>
                <c:pt idx="194">
                  <c:v>15</c:v>
                </c:pt>
                <c:pt idx="195">
                  <c:v>15</c:v>
                </c:pt>
                <c:pt idx="196">
                  <c:v>15</c:v>
                </c:pt>
                <c:pt idx="197">
                  <c:v>15</c:v>
                </c:pt>
                <c:pt idx="198">
                  <c:v>15</c:v>
                </c:pt>
                <c:pt idx="199">
                  <c:v>15</c:v>
                </c:pt>
                <c:pt idx="200">
                  <c:v>15</c:v>
                </c:pt>
                <c:pt idx="201">
                  <c:v>15</c:v>
                </c:pt>
                <c:pt idx="202">
                  <c:v>15</c:v>
                </c:pt>
                <c:pt idx="203">
                  <c:v>15</c:v>
                </c:pt>
                <c:pt idx="204">
                  <c:v>15</c:v>
                </c:pt>
                <c:pt idx="205">
                  <c:v>15</c:v>
                </c:pt>
                <c:pt idx="206">
                  <c:v>15</c:v>
                </c:pt>
                <c:pt idx="207">
                  <c:v>15</c:v>
                </c:pt>
                <c:pt idx="208">
                  <c:v>15</c:v>
                </c:pt>
                <c:pt idx="209">
                  <c:v>15</c:v>
                </c:pt>
                <c:pt idx="210">
                  <c:v>15</c:v>
                </c:pt>
                <c:pt idx="211">
                  <c:v>15</c:v>
                </c:pt>
                <c:pt idx="212">
                  <c:v>15</c:v>
                </c:pt>
                <c:pt idx="213">
                  <c:v>15</c:v>
                </c:pt>
                <c:pt idx="214">
                  <c:v>15</c:v>
                </c:pt>
              </c:numCache>
            </c:numRef>
          </c:val>
          <c:smooth val="0"/>
          <c:extLst>
            <c:ext xmlns:c16="http://schemas.microsoft.com/office/drawing/2014/chart" uri="{C3380CC4-5D6E-409C-BE32-E72D297353CC}">
              <c16:uniqueId val="{00000002-3C9C-489D-BD74-715AD8D92FE0}"/>
            </c:ext>
          </c:extLst>
        </c:ser>
        <c:ser>
          <c:idx val="2"/>
          <c:order val="3"/>
          <c:tx>
            <c:v>Maintenance Storengy + NaTran Most Probable</c:v>
          </c:tx>
          <c:marker>
            <c:symbol val="none"/>
          </c:marker>
          <c:val>
            <c:numRef>
              <c:f>'Nord-Est_I'!$L$17:$L$231</c:f>
              <c:numCache>
                <c:formatCode>_-* #\ ##0.0\ _€_-;\-* #\ ##0.0\ _€_-;_-* "-"??\ _€_-;_-@_-</c:formatCode>
                <c:ptCount val="215"/>
                <c:pt idx="0">
                  <c:v>5.6249999999999988E-2</c:v>
                </c:pt>
                <c:pt idx="1">
                  <c:v>0.11249999999999998</c:v>
                </c:pt>
                <c:pt idx="2">
                  <c:v>0.23749999999999996</c:v>
                </c:pt>
                <c:pt idx="3">
                  <c:v>0.36249999999999993</c:v>
                </c:pt>
                <c:pt idx="4">
                  <c:v>0.42499999999999993</c:v>
                </c:pt>
                <c:pt idx="5">
                  <c:v>0.48749999999999993</c:v>
                </c:pt>
                <c:pt idx="6">
                  <c:v>0.54999999999999993</c:v>
                </c:pt>
                <c:pt idx="7">
                  <c:v>0.61249999999999993</c:v>
                </c:pt>
                <c:pt idx="8">
                  <c:v>0.67499999999999993</c:v>
                </c:pt>
                <c:pt idx="9">
                  <c:v>0.73749999999999993</c:v>
                </c:pt>
                <c:pt idx="10">
                  <c:v>0.79999999999999993</c:v>
                </c:pt>
                <c:pt idx="11">
                  <c:v>0.86249999999999993</c:v>
                </c:pt>
                <c:pt idx="12">
                  <c:v>0.92499999999999993</c:v>
                </c:pt>
                <c:pt idx="13">
                  <c:v>0.98749999999999993</c:v>
                </c:pt>
                <c:pt idx="14">
                  <c:v>1.0499999999999998</c:v>
                </c:pt>
                <c:pt idx="15">
                  <c:v>1.1124999999999998</c:v>
                </c:pt>
                <c:pt idx="16">
                  <c:v>1.1749999999999998</c:v>
                </c:pt>
                <c:pt idx="17">
                  <c:v>1.2374999999999998</c:v>
                </c:pt>
                <c:pt idx="18">
                  <c:v>1.2999999999999998</c:v>
                </c:pt>
                <c:pt idx="19">
                  <c:v>1.3624999999999998</c:v>
                </c:pt>
                <c:pt idx="20">
                  <c:v>1.4249999999999998</c:v>
                </c:pt>
                <c:pt idx="21">
                  <c:v>1.4874999999999998</c:v>
                </c:pt>
                <c:pt idx="22">
                  <c:v>1.5499999999999998</c:v>
                </c:pt>
                <c:pt idx="23">
                  <c:v>1.6124999999999998</c:v>
                </c:pt>
                <c:pt idx="24">
                  <c:v>1.6749999999999998</c:v>
                </c:pt>
                <c:pt idx="25">
                  <c:v>1.7374999999999998</c:v>
                </c:pt>
                <c:pt idx="26">
                  <c:v>1.7999999999999998</c:v>
                </c:pt>
                <c:pt idx="27">
                  <c:v>1.8624999999999998</c:v>
                </c:pt>
                <c:pt idx="28">
                  <c:v>1.9249999999999998</c:v>
                </c:pt>
                <c:pt idx="29">
                  <c:v>1.9874999999999998</c:v>
                </c:pt>
                <c:pt idx="30">
                  <c:v>2.0499999999999998</c:v>
                </c:pt>
                <c:pt idx="31">
                  <c:v>2.1124999999999998</c:v>
                </c:pt>
                <c:pt idx="32">
                  <c:v>2.1749999999999998</c:v>
                </c:pt>
                <c:pt idx="33">
                  <c:v>2.2374999999999998</c:v>
                </c:pt>
                <c:pt idx="34">
                  <c:v>2.2999999999999998</c:v>
                </c:pt>
                <c:pt idx="35">
                  <c:v>2.3624999999999998</c:v>
                </c:pt>
                <c:pt idx="36">
                  <c:v>2.4249999999999998</c:v>
                </c:pt>
                <c:pt idx="37">
                  <c:v>2.5499999999999998</c:v>
                </c:pt>
                <c:pt idx="38">
                  <c:v>2.6749999999999998</c:v>
                </c:pt>
                <c:pt idx="39">
                  <c:v>2.8</c:v>
                </c:pt>
                <c:pt idx="40">
                  <c:v>2.9249999999999998</c:v>
                </c:pt>
                <c:pt idx="41">
                  <c:v>3.05</c:v>
                </c:pt>
                <c:pt idx="42">
                  <c:v>3.1749999999999998</c:v>
                </c:pt>
                <c:pt idx="43">
                  <c:v>3.3</c:v>
                </c:pt>
                <c:pt idx="44">
                  <c:v>3.4249999999999998</c:v>
                </c:pt>
                <c:pt idx="45">
                  <c:v>3.55</c:v>
                </c:pt>
                <c:pt idx="46">
                  <c:v>3.6749999999999998</c:v>
                </c:pt>
                <c:pt idx="47">
                  <c:v>3.8</c:v>
                </c:pt>
                <c:pt idx="48">
                  <c:v>3.9249999999999998</c:v>
                </c:pt>
                <c:pt idx="49">
                  <c:v>4.05</c:v>
                </c:pt>
                <c:pt idx="50">
                  <c:v>4.1749999999999998</c:v>
                </c:pt>
                <c:pt idx="51">
                  <c:v>4.3</c:v>
                </c:pt>
                <c:pt idx="52">
                  <c:v>4.4249999999999998</c:v>
                </c:pt>
                <c:pt idx="53">
                  <c:v>4.55</c:v>
                </c:pt>
                <c:pt idx="54">
                  <c:v>4.6749999999999998</c:v>
                </c:pt>
                <c:pt idx="55">
                  <c:v>4.8</c:v>
                </c:pt>
                <c:pt idx="56">
                  <c:v>4.9249999999999998</c:v>
                </c:pt>
                <c:pt idx="57">
                  <c:v>5.05</c:v>
                </c:pt>
                <c:pt idx="58">
                  <c:v>5.1749999999999998</c:v>
                </c:pt>
                <c:pt idx="59">
                  <c:v>5.3</c:v>
                </c:pt>
                <c:pt idx="60">
                  <c:v>5.3562500000000002</c:v>
                </c:pt>
                <c:pt idx="61">
                  <c:v>5.4125000000000005</c:v>
                </c:pt>
                <c:pt idx="62">
                  <c:v>5.4687500000000009</c:v>
                </c:pt>
                <c:pt idx="63">
                  <c:v>5.5250000000000012</c:v>
                </c:pt>
                <c:pt idx="64">
                  <c:v>5.5812500000000016</c:v>
                </c:pt>
                <c:pt idx="65">
                  <c:v>5.637500000000002</c:v>
                </c:pt>
                <c:pt idx="66">
                  <c:v>5.6937500000000023</c:v>
                </c:pt>
                <c:pt idx="67">
                  <c:v>5.7500000000000027</c:v>
                </c:pt>
                <c:pt idx="68">
                  <c:v>5.806250000000003</c:v>
                </c:pt>
                <c:pt idx="69">
                  <c:v>5.8625000000000034</c:v>
                </c:pt>
                <c:pt idx="70">
                  <c:v>5.9187500000000037</c:v>
                </c:pt>
                <c:pt idx="71">
                  <c:v>5.9750000000000041</c:v>
                </c:pt>
                <c:pt idx="72">
                  <c:v>6.0312500000000044</c:v>
                </c:pt>
                <c:pt idx="73">
                  <c:v>6.0875000000000048</c:v>
                </c:pt>
                <c:pt idx="74">
                  <c:v>6.1437500000000052</c:v>
                </c:pt>
                <c:pt idx="75">
                  <c:v>6.2000000000000055</c:v>
                </c:pt>
                <c:pt idx="76">
                  <c:v>6.2562500000000059</c:v>
                </c:pt>
                <c:pt idx="77">
                  <c:v>6.3125000000000062</c:v>
                </c:pt>
                <c:pt idx="78">
                  <c:v>6.3687500000000066</c:v>
                </c:pt>
                <c:pt idx="79">
                  <c:v>6.4250000000000069</c:v>
                </c:pt>
                <c:pt idx="80">
                  <c:v>6.4812500000000073</c:v>
                </c:pt>
                <c:pt idx="81">
                  <c:v>6.5375000000000076</c:v>
                </c:pt>
                <c:pt idx="82">
                  <c:v>6.593750000000008</c:v>
                </c:pt>
                <c:pt idx="83">
                  <c:v>6.6500000000000083</c:v>
                </c:pt>
                <c:pt idx="84">
                  <c:v>6.7062500000000087</c:v>
                </c:pt>
                <c:pt idx="85">
                  <c:v>6.7625000000000091</c:v>
                </c:pt>
                <c:pt idx="86">
                  <c:v>6.8187500000000094</c:v>
                </c:pt>
                <c:pt idx="87">
                  <c:v>6.8750000000000098</c:v>
                </c:pt>
                <c:pt idx="88">
                  <c:v>6.9312500000000101</c:v>
                </c:pt>
                <c:pt idx="89">
                  <c:v>6.9875000000000105</c:v>
                </c:pt>
                <c:pt idx="90">
                  <c:v>7.0437500000000108</c:v>
                </c:pt>
                <c:pt idx="91">
                  <c:v>7.1000000000000112</c:v>
                </c:pt>
                <c:pt idx="92">
                  <c:v>7.1562500000000115</c:v>
                </c:pt>
                <c:pt idx="93">
                  <c:v>7.2750000000000119</c:v>
                </c:pt>
                <c:pt idx="94">
                  <c:v>7.3937500000000123</c:v>
                </c:pt>
                <c:pt idx="95">
                  <c:v>7.5125000000000126</c:v>
                </c:pt>
                <c:pt idx="96">
                  <c:v>7.631250000000013</c:v>
                </c:pt>
                <c:pt idx="97">
                  <c:v>7.7500000000000133</c:v>
                </c:pt>
                <c:pt idx="98">
                  <c:v>7.8687500000000137</c:v>
                </c:pt>
                <c:pt idx="99">
                  <c:v>7.987500000000014</c:v>
                </c:pt>
                <c:pt idx="100">
                  <c:v>8.1062500000000135</c:v>
                </c:pt>
                <c:pt idx="101">
                  <c:v>8.2250000000000139</c:v>
                </c:pt>
                <c:pt idx="102">
                  <c:v>8.3437500000000142</c:v>
                </c:pt>
                <c:pt idx="103">
                  <c:v>8.4625000000000146</c:v>
                </c:pt>
                <c:pt idx="104">
                  <c:v>8.5812500000000149</c:v>
                </c:pt>
                <c:pt idx="105">
                  <c:v>8.7000000000000153</c:v>
                </c:pt>
                <c:pt idx="106">
                  <c:v>8.8250000000000153</c:v>
                </c:pt>
                <c:pt idx="107">
                  <c:v>8.9500000000000153</c:v>
                </c:pt>
                <c:pt idx="108">
                  <c:v>9.0750000000000153</c:v>
                </c:pt>
                <c:pt idx="109">
                  <c:v>9.2000000000000153</c:v>
                </c:pt>
                <c:pt idx="110">
                  <c:v>9.3250000000000153</c:v>
                </c:pt>
                <c:pt idx="111">
                  <c:v>9.4500000000000153</c:v>
                </c:pt>
                <c:pt idx="112">
                  <c:v>9.5750000000000153</c:v>
                </c:pt>
                <c:pt idx="113">
                  <c:v>9.7000000000000153</c:v>
                </c:pt>
                <c:pt idx="114">
                  <c:v>9.8250000000000153</c:v>
                </c:pt>
                <c:pt idx="115">
                  <c:v>9.9500000000000153</c:v>
                </c:pt>
                <c:pt idx="116">
                  <c:v>10.075000000000015</c:v>
                </c:pt>
                <c:pt idx="117">
                  <c:v>10.200000000000015</c:v>
                </c:pt>
                <c:pt idx="118">
                  <c:v>10.325000000000015</c:v>
                </c:pt>
                <c:pt idx="119">
                  <c:v>10.450000000000015</c:v>
                </c:pt>
                <c:pt idx="120">
                  <c:v>10.575000000000015</c:v>
                </c:pt>
                <c:pt idx="121">
                  <c:v>10.700000000000015</c:v>
                </c:pt>
                <c:pt idx="122">
                  <c:v>10.825000000000015</c:v>
                </c:pt>
                <c:pt idx="123">
                  <c:v>10.950000000000015</c:v>
                </c:pt>
                <c:pt idx="124">
                  <c:v>11.075000000000015</c:v>
                </c:pt>
                <c:pt idx="125">
                  <c:v>11.200000000000015</c:v>
                </c:pt>
                <c:pt idx="126">
                  <c:v>11.325000000000015</c:v>
                </c:pt>
                <c:pt idx="127">
                  <c:v>11.448750000000015</c:v>
                </c:pt>
                <c:pt idx="128">
                  <c:v>11.570437500000015</c:v>
                </c:pt>
                <c:pt idx="129">
                  <c:v>11.690097500000014</c:v>
                </c:pt>
                <c:pt idx="130">
                  <c:v>11.807762500000015</c:v>
                </c:pt>
                <c:pt idx="131">
                  <c:v>11.923467500000015</c:v>
                </c:pt>
                <c:pt idx="132">
                  <c:v>12.037242500000016</c:v>
                </c:pt>
                <c:pt idx="133">
                  <c:v>12.149122500000015</c:v>
                </c:pt>
                <c:pt idx="134">
                  <c:v>12.259137500000016</c:v>
                </c:pt>
                <c:pt idx="135">
                  <c:v>12.367317500000016</c:v>
                </c:pt>
                <c:pt idx="136">
                  <c:v>12.473695000000017</c:v>
                </c:pt>
                <c:pt idx="137">
                  <c:v>12.567839500000018</c:v>
                </c:pt>
                <c:pt idx="138">
                  <c:v>12.660571000000017</c:v>
                </c:pt>
                <c:pt idx="139">
                  <c:v>12.751912000000017</c:v>
                </c:pt>
                <c:pt idx="140">
                  <c:v>12.841902250000016</c:v>
                </c:pt>
                <c:pt idx="141">
                  <c:v>12.931442500000017</c:v>
                </c:pt>
                <c:pt idx="142">
                  <c:v>13.020535000000017</c:v>
                </c:pt>
                <c:pt idx="143">
                  <c:v>13.109182000000017</c:v>
                </c:pt>
                <c:pt idx="144">
                  <c:v>13.197385750000016</c:v>
                </c:pt>
                <c:pt idx="145">
                  <c:v>13.285148500000016</c:v>
                </c:pt>
                <c:pt idx="146">
                  <c:v>13.372472500000017</c:v>
                </c:pt>
                <c:pt idx="147">
                  <c:v>13.459360000000016</c:v>
                </c:pt>
                <c:pt idx="148">
                  <c:v>13.545813250000016</c:v>
                </c:pt>
                <c:pt idx="149">
                  <c:v>13.631834500000016</c:v>
                </c:pt>
                <c:pt idx="150">
                  <c:v>13.717425250000016</c:v>
                </c:pt>
                <c:pt idx="151">
                  <c:v>13.802587750000017</c:v>
                </c:pt>
                <c:pt idx="152">
                  <c:v>13.887325000000017</c:v>
                </c:pt>
                <c:pt idx="153">
                  <c:v>13.971638500000017</c:v>
                </c:pt>
                <c:pt idx="154">
                  <c:v>14.055530500000017</c:v>
                </c:pt>
                <c:pt idx="155">
                  <c:v>14.139002500000018</c:v>
                </c:pt>
                <c:pt idx="156">
                  <c:v>14.222057500000018</c:v>
                </c:pt>
                <c:pt idx="157">
                  <c:v>14.304697000000019</c:v>
                </c:pt>
                <c:pt idx="158">
                  <c:v>14.332105750000018</c:v>
                </c:pt>
                <c:pt idx="159">
                  <c:v>14.414195500000018</c:v>
                </c:pt>
                <c:pt idx="160">
                  <c:v>14.495874250000018</c:v>
                </c:pt>
                <c:pt idx="161">
                  <c:v>14.577145000000018</c:v>
                </c:pt>
                <c:pt idx="162">
                  <c:v>14.658009250000017</c:v>
                </c:pt>
                <c:pt idx="163">
                  <c:v>14.738469250000017</c:v>
                </c:pt>
                <c:pt idx="164">
                  <c:v>14.818527250000017</c:v>
                </c:pt>
                <c:pt idx="165">
                  <c:v>14.898184750000016</c:v>
                </c:pt>
                <c:pt idx="166">
                  <c:v>14.977444000000016</c:v>
                </c:pt>
                <c:pt idx="167">
                  <c:v>15</c:v>
                </c:pt>
                <c:pt idx="168">
                  <c:v>15</c:v>
                </c:pt>
                <c:pt idx="169">
                  <c:v>15</c:v>
                </c:pt>
                <c:pt idx="170">
                  <c:v>15</c:v>
                </c:pt>
                <c:pt idx="171">
                  <c:v>15</c:v>
                </c:pt>
                <c:pt idx="172">
                  <c:v>15</c:v>
                </c:pt>
                <c:pt idx="173">
                  <c:v>15</c:v>
                </c:pt>
                <c:pt idx="174">
                  <c:v>15</c:v>
                </c:pt>
                <c:pt idx="175">
                  <c:v>15</c:v>
                </c:pt>
                <c:pt idx="176">
                  <c:v>15</c:v>
                </c:pt>
                <c:pt idx="177">
                  <c:v>15</c:v>
                </c:pt>
                <c:pt idx="178">
                  <c:v>15</c:v>
                </c:pt>
                <c:pt idx="179">
                  <c:v>15</c:v>
                </c:pt>
                <c:pt idx="180">
                  <c:v>15</c:v>
                </c:pt>
                <c:pt idx="181">
                  <c:v>15</c:v>
                </c:pt>
                <c:pt idx="182">
                  <c:v>15</c:v>
                </c:pt>
                <c:pt idx="183">
                  <c:v>15</c:v>
                </c:pt>
                <c:pt idx="184">
                  <c:v>15</c:v>
                </c:pt>
                <c:pt idx="185">
                  <c:v>15</c:v>
                </c:pt>
                <c:pt idx="186">
                  <c:v>15</c:v>
                </c:pt>
                <c:pt idx="187">
                  <c:v>15</c:v>
                </c:pt>
                <c:pt idx="188">
                  <c:v>15</c:v>
                </c:pt>
                <c:pt idx="189">
                  <c:v>15</c:v>
                </c:pt>
                <c:pt idx="190">
                  <c:v>15</c:v>
                </c:pt>
                <c:pt idx="191">
                  <c:v>15</c:v>
                </c:pt>
                <c:pt idx="192">
                  <c:v>15</c:v>
                </c:pt>
                <c:pt idx="193">
                  <c:v>15</c:v>
                </c:pt>
                <c:pt idx="194">
                  <c:v>15</c:v>
                </c:pt>
                <c:pt idx="195">
                  <c:v>15</c:v>
                </c:pt>
                <c:pt idx="196">
                  <c:v>15</c:v>
                </c:pt>
                <c:pt idx="197">
                  <c:v>15</c:v>
                </c:pt>
                <c:pt idx="198">
                  <c:v>15</c:v>
                </c:pt>
                <c:pt idx="199">
                  <c:v>15</c:v>
                </c:pt>
                <c:pt idx="200">
                  <c:v>15</c:v>
                </c:pt>
                <c:pt idx="201">
                  <c:v>15</c:v>
                </c:pt>
                <c:pt idx="202">
                  <c:v>15</c:v>
                </c:pt>
                <c:pt idx="203">
                  <c:v>15</c:v>
                </c:pt>
                <c:pt idx="204">
                  <c:v>15</c:v>
                </c:pt>
                <c:pt idx="205">
                  <c:v>15</c:v>
                </c:pt>
                <c:pt idx="206">
                  <c:v>15</c:v>
                </c:pt>
                <c:pt idx="207">
                  <c:v>15</c:v>
                </c:pt>
                <c:pt idx="208">
                  <c:v>15</c:v>
                </c:pt>
                <c:pt idx="209">
                  <c:v>15</c:v>
                </c:pt>
                <c:pt idx="210">
                  <c:v>15</c:v>
                </c:pt>
                <c:pt idx="211">
                  <c:v>15</c:v>
                </c:pt>
                <c:pt idx="212">
                  <c:v>15</c:v>
                </c:pt>
                <c:pt idx="213">
                  <c:v>15</c:v>
                </c:pt>
                <c:pt idx="214">
                  <c:v>15</c:v>
                </c:pt>
              </c:numCache>
            </c:numRef>
          </c:val>
          <c:smooth val="0"/>
          <c:extLst>
            <c:ext xmlns:c16="http://schemas.microsoft.com/office/drawing/2014/chart" uri="{C3380CC4-5D6E-409C-BE32-E72D297353CC}">
              <c16:uniqueId val="{00000004-3C9C-489D-BD74-715AD8D92FE0}"/>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82140841161394029"/>
          <c:y val="0.27459291847026024"/>
          <c:w val="0.14985478080066544"/>
          <c:h val="0.44982242099416231"/>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Serene Nord Withdrawal</a:t>
            </a:r>
          </a:p>
        </c:rich>
      </c:tx>
      <c:overlay val="0"/>
      <c:spPr>
        <a:noFill/>
        <a:ln>
          <a:noFill/>
        </a:ln>
        <a:effectLst/>
      </c:spPr>
    </c:title>
    <c:autoTitleDeleted val="0"/>
    <c:plotArea>
      <c:layout>
        <c:manualLayout>
          <c:layoutTarget val="inner"/>
          <c:xMode val="edge"/>
          <c:yMode val="edge"/>
          <c:x val="6.8325332445226816E-2"/>
          <c:y val="0.11952789073893152"/>
          <c:w val="0.58265813450055903"/>
          <c:h val="0.81081308804249153"/>
        </c:manualLayout>
      </c:layout>
      <c:lineChart>
        <c:grouping val="standard"/>
        <c:varyColors val="0"/>
        <c:ser>
          <c:idx val="6"/>
          <c:order val="0"/>
          <c:tx>
            <c:strRef>
              <c:f>'Nord-Est_W'!$D$16</c:f>
              <c:strCache>
                <c:ptCount val="1"/>
                <c:pt idx="0">
                  <c:v>Maximum stock level (TWh)</c:v>
                </c:pt>
              </c:strCache>
            </c:strRef>
          </c:tx>
          <c:spPr>
            <a:ln w="25400">
              <a:solidFill>
                <a:srgbClr val="FFC000"/>
              </a:solidFill>
            </a:ln>
          </c:spPr>
          <c:marker>
            <c:symbol val="none"/>
          </c:marker>
          <c:cat>
            <c:numRef>
              <c:f>'Nord-Est_W'!$A$17:$A$231</c:f>
              <c:numCache>
                <c:formatCode>m/d/yyyy</c:formatCode>
                <c:ptCount val="215"/>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'Nord-Est_W'!$D$17:$D$231</c:f>
              <c:numCache>
                <c:formatCode>0.00</c:formatCode>
                <c:ptCount val="215"/>
                <c:pt idx="0">
                  <c:v>15</c:v>
                </c:pt>
                <c:pt idx="1">
                  <c:v>15</c:v>
                </c:pt>
                <c:pt idx="2">
                  <c:v>15</c:v>
                </c:pt>
                <c:pt idx="3">
                  <c:v>15</c:v>
                </c:pt>
                <c:pt idx="4">
                  <c:v>15</c:v>
                </c:pt>
                <c:pt idx="5">
                  <c:v>15</c:v>
                </c:pt>
                <c:pt idx="6">
                  <c:v>15</c:v>
                </c:pt>
                <c:pt idx="7">
                  <c:v>15</c:v>
                </c:pt>
                <c:pt idx="8">
                  <c:v>15</c:v>
                </c:pt>
                <c:pt idx="9">
                  <c:v>15</c:v>
                </c:pt>
                <c:pt idx="10">
                  <c:v>15</c:v>
                </c:pt>
                <c:pt idx="11">
                  <c:v>15</c:v>
                </c:pt>
                <c:pt idx="12">
                  <c:v>15</c:v>
                </c:pt>
                <c:pt idx="13">
                  <c:v>15</c:v>
                </c:pt>
                <c:pt idx="14">
                  <c:v>15</c:v>
                </c:pt>
                <c:pt idx="15">
                  <c:v>15</c:v>
                </c:pt>
                <c:pt idx="16">
                  <c:v>15</c:v>
                </c:pt>
                <c:pt idx="17">
                  <c:v>15</c:v>
                </c:pt>
                <c:pt idx="18">
                  <c:v>15</c:v>
                </c:pt>
                <c:pt idx="19">
                  <c:v>15</c:v>
                </c:pt>
                <c:pt idx="20">
                  <c:v>15</c:v>
                </c:pt>
                <c:pt idx="21">
                  <c:v>15</c:v>
                </c:pt>
                <c:pt idx="22">
                  <c:v>15</c:v>
                </c:pt>
                <c:pt idx="23">
                  <c:v>15</c:v>
                </c:pt>
                <c:pt idx="24">
                  <c:v>15</c:v>
                </c:pt>
                <c:pt idx="25">
                  <c:v>15</c:v>
                </c:pt>
                <c:pt idx="26">
                  <c:v>15</c:v>
                </c:pt>
                <c:pt idx="27">
                  <c:v>15</c:v>
                </c:pt>
                <c:pt idx="28">
                  <c:v>15</c:v>
                </c:pt>
                <c:pt idx="29">
                  <c:v>15</c:v>
                </c:pt>
                <c:pt idx="30">
                  <c:v>15</c:v>
                </c:pt>
                <c:pt idx="31">
                  <c:v>15</c:v>
                </c:pt>
                <c:pt idx="32">
                  <c:v>15</c:v>
                </c:pt>
                <c:pt idx="33">
                  <c:v>15</c:v>
                </c:pt>
                <c:pt idx="34">
                  <c:v>15</c:v>
                </c:pt>
                <c:pt idx="35">
                  <c:v>15</c:v>
                </c:pt>
                <c:pt idx="36">
                  <c:v>15</c:v>
                </c:pt>
                <c:pt idx="37">
                  <c:v>15</c:v>
                </c:pt>
                <c:pt idx="38">
                  <c:v>15</c:v>
                </c:pt>
                <c:pt idx="39">
                  <c:v>15</c:v>
                </c:pt>
                <c:pt idx="40">
                  <c:v>15</c:v>
                </c:pt>
                <c:pt idx="41">
                  <c:v>15</c:v>
                </c:pt>
                <c:pt idx="42">
                  <c:v>15</c:v>
                </c:pt>
                <c:pt idx="43">
                  <c:v>15</c:v>
                </c:pt>
                <c:pt idx="44">
                  <c:v>15</c:v>
                </c:pt>
                <c:pt idx="45">
                  <c:v>15</c:v>
                </c:pt>
                <c:pt idx="46">
                  <c:v>15</c:v>
                </c:pt>
                <c:pt idx="47">
                  <c:v>15</c:v>
                </c:pt>
                <c:pt idx="48">
                  <c:v>15</c:v>
                </c:pt>
                <c:pt idx="49">
                  <c:v>15</c:v>
                </c:pt>
                <c:pt idx="50">
                  <c:v>15</c:v>
                </c:pt>
                <c:pt idx="51">
                  <c:v>15</c:v>
                </c:pt>
                <c:pt idx="52">
                  <c:v>15</c:v>
                </c:pt>
                <c:pt idx="53">
                  <c:v>15</c:v>
                </c:pt>
                <c:pt idx="54">
                  <c:v>15</c:v>
                </c:pt>
                <c:pt idx="55">
                  <c:v>15</c:v>
                </c:pt>
                <c:pt idx="56">
                  <c:v>15</c:v>
                </c:pt>
                <c:pt idx="57">
                  <c:v>15</c:v>
                </c:pt>
                <c:pt idx="58">
                  <c:v>15</c:v>
                </c:pt>
                <c:pt idx="59">
                  <c:v>15</c:v>
                </c:pt>
                <c:pt idx="60">
                  <c:v>15</c:v>
                </c:pt>
                <c:pt idx="61">
                  <c:v>15</c:v>
                </c:pt>
                <c:pt idx="62">
                  <c:v>15</c:v>
                </c:pt>
                <c:pt idx="63">
                  <c:v>15</c:v>
                </c:pt>
                <c:pt idx="64">
                  <c:v>15</c:v>
                </c:pt>
                <c:pt idx="65">
                  <c:v>15</c:v>
                </c:pt>
                <c:pt idx="66">
                  <c:v>15</c:v>
                </c:pt>
                <c:pt idx="67">
                  <c:v>15</c:v>
                </c:pt>
                <c:pt idx="68">
                  <c:v>15</c:v>
                </c:pt>
                <c:pt idx="69">
                  <c:v>15</c:v>
                </c:pt>
                <c:pt idx="70">
                  <c:v>15</c:v>
                </c:pt>
                <c:pt idx="71">
                  <c:v>15</c:v>
                </c:pt>
                <c:pt idx="72">
                  <c:v>15</c:v>
                </c:pt>
                <c:pt idx="73">
                  <c:v>15</c:v>
                </c:pt>
                <c:pt idx="74">
                  <c:v>15</c:v>
                </c:pt>
                <c:pt idx="75">
                  <c:v>15</c:v>
                </c:pt>
                <c:pt idx="76">
                  <c:v>15</c:v>
                </c:pt>
                <c:pt idx="77">
                  <c:v>15</c:v>
                </c:pt>
                <c:pt idx="78">
                  <c:v>15</c:v>
                </c:pt>
                <c:pt idx="79">
                  <c:v>15</c:v>
                </c:pt>
                <c:pt idx="80">
                  <c:v>15</c:v>
                </c:pt>
                <c:pt idx="81">
                  <c:v>15</c:v>
                </c:pt>
                <c:pt idx="82">
                  <c:v>15</c:v>
                </c:pt>
                <c:pt idx="83">
                  <c:v>15</c:v>
                </c:pt>
                <c:pt idx="84">
                  <c:v>15</c:v>
                </c:pt>
                <c:pt idx="85">
                  <c:v>15</c:v>
                </c:pt>
                <c:pt idx="86">
                  <c:v>15</c:v>
                </c:pt>
                <c:pt idx="87">
                  <c:v>15</c:v>
                </c:pt>
                <c:pt idx="88">
                  <c:v>15</c:v>
                </c:pt>
                <c:pt idx="89">
                  <c:v>15</c:v>
                </c:pt>
                <c:pt idx="90">
                  <c:v>15</c:v>
                </c:pt>
                <c:pt idx="91">
                  <c:v>15</c:v>
                </c:pt>
                <c:pt idx="92">
                  <c:v>15</c:v>
                </c:pt>
                <c:pt idx="93">
                  <c:v>15</c:v>
                </c:pt>
                <c:pt idx="94">
                  <c:v>15</c:v>
                </c:pt>
                <c:pt idx="95">
                  <c:v>15</c:v>
                </c:pt>
                <c:pt idx="96">
                  <c:v>15</c:v>
                </c:pt>
                <c:pt idx="97">
                  <c:v>15</c:v>
                </c:pt>
                <c:pt idx="98">
                  <c:v>15</c:v>
                </c:pt>
                <c:pt idx="99">
                  <c:v>15</c:v>
                </c:pt>
                <c:pt idx="100">
                  <c:v>15</c:v>
                </c:pt>
                <c:pt idx="101">
                  <c:v>15</c:v>
                </c:pt>
                <c:pt idx="102">
                  <c:v>15</c:v>
                </c:pt>
                <c:pt idx="103">
                  <c:v>15</c:v>
                </c:pt>
                <c:pt idx="104">
                  <c:v>15</c:v>
                </c:pt>
                <c:pt idx="105">
                  <c:v>15</c:v>
                </c:pt>
                <c:pt idx="106">
                  <c:v>15</c:v>
                </c:pt>
                <c:pt idx="107">
                  <c:v>15</c:v>
                </c:pt>
                <c:pt idx="108">
                  <c:v>15</c:v>
                </c:pt>
                <c:pt idx="109">
                  <c:v>15</c:v>
                </c:pt>
                <c:pt idx="110">
                  <c:v>15</c:v>
                </c:pt>
                <c:pt idx="111">
                  <c:v>15</c:v>
                </c:pt>
                <c:pt idx="112">
                  <c:v>15</c:v>
                </c:pt>
                <c:pt idx="113">
                  <c:v>15</c:v>
                </c:pt>
                <c:pt idx="114">
                  <c:v>15</c:v>
                </c:pt>
                <c:pt idx="115">
                  <c:v>15</c:v>
                </c:pt>
                <c:pt idx="116">
                  <c:v>15</c:v>
                </c:pt>
                <c:pt idx="117">
                  <c:v>15</c:v>
                </c:pt>
                <c:pt idx="118">
                  <c:v>15</c:v>
                </c:pt>
                <c:pt idx="119">
                  <c:v>15</c:v>
                </c:pt>
                <c:pt idx="120">
                  <c:v>15</c:v>
                </c:pt>
                <c:pt idx="121">
                  <c:v>15</c:v>
                </c:pt>
                <c:pt idx="122">
                  <c:v>15</c:v>
                </c:pt>
                <c:pt idx="123">
                  <c:v>15</c:v>
                </c:pt>
                <c:pt idx="124">
                  <c:v>15</c:v>
                </c:pt>
                <c:pt idx="125">
                  <c:v>15</c:v>
                </c:pt>
                <c:pt idx="126">
                  <c:v>15</c:v>
                </c:pt>
                <c:pt idx="127">
                  <c:v>15</c:v>
                </c:pt>
                <c:pt idx="128">
                  <c:v>15</c:v>
                </c:pt>
                <c:pt idx="129">
                  <c:v>15</c:v>
                </c:pt>
                <c:pt idx="130">
                  <c:v>15</c:v>
                </c:pt>
                <c:pt idx="131">
                  <c:v>15</c:v>
                </c:pt>
                <c:pt idx="132">
                  <c:v>15</c:v>
                </c:pt>
                <c:pt idx="133">
                  <c:v>15</c:v>
                </c:pt>
                <c:pt idx="134">
                  <c:v>15</c:v>
                </c:pt>
                <c:pt idx="135">
                  <c:v>15</c:v>
                </c:pt>
                <c:pt idx="136">
                  <c:v>15</c:v>
                </c:pt>
                <c:pt idx="137">
                  <c:v>15</c:v>
                </c:pt>
                <c:pt idx="138">
                  <c:v>15</c:v>
                </c:pt>
                <c:pt idx="139">
                  <c:v>15</c:v>
                </c:pt>
                <c:pt idx="140">
                  <c:v>15</c:v>
                </c:pt>
                <c:pt idx="141">
                  <c:v>15</c:v>
                </c:pt>
                <c:pt idx="142">
                  <c:v>15</c:v>
                </c:pt>
                <c:pt idx="143">
                  <c:v>15</c:v>
                </c:pt>
                <c:pt idx="144">
                  <c:v>15</c:v>
                </c:pt>
                <c:pt idx="145">
                  <c:v>15</c:v>
                </c:pt>
                <c:pt idx="146">
                  <c:v>15</c:v>
                </c:pt>
                <c:pt idx="147">
                  <c:v>15</c:v>
                </c:pt>
                <c:pt idx="148">
                  <c:v>15</c:v>
                </c:pt>
                <c:pt idx="149">
                  <c:v>15</c:v>
                </c:pt>
                <c:pt idx="150">
                  <c:v>15</c:v>
                </c:pt>
                <c:pt idx="151">
                  <c:v>15</c:v>
                </c:pt>
                <c:pt idx="152">
                  <c:v>15</c:v>
                </c:pt>
                <c:pt idx="153">
                  <c:v>15</c:v>
                </c:pt>
                <c:pt idx="154">
                  <c:v>15</c:v>
                </c:pt>
                <c:pt idx="155">
                  <c:v>15</c:v>
                </c:pt>
                <c:pt idx="156">
                  <c:v>15</c:v>
                </c:pt>
                <c:pt idx="157">
                  <c:v>15</c:v>
                </c:pt>
                <c:pt idx="158">
                  <c:v>15</c:v>
                </c:pt>
                <c:pt idx="159">
                  <c:v>15</c:v>
                </c:pt>
                <c:pt idx="160">
                  <c:v>15</c:v>
                </c:pt>
                <c:pt idx="161">
                  <c:v>15</c:v>
                </c:pt>
                <c:pt idx="162">
                  <c:v>15</c:v>
                </c:pt>
                <c:pt idx="163">
                  <c:v>15</c:v>
                </c:pt>
                <c:pt idx="164">
                  <c:v>15</c:v>
                </c:pt>
                <c:pt idx="165">
                  <c:v>15</c:v>
                </c:pt>
                <c:pt idx="166">
                  <c:v>15</c:v>
                </c:pt>
                <c:pt idx="167">
                  <c:v>15</c:v>
                </c:pt>
                <c:pt idx="168">
                  <c:v>5.2499999999999991</c:v>
                </c:pt>
              </c:numCache>
            </c:numRef>
          </c:val>
          <c:smooth val="0"/>
          <c:extLst>
            <c:ext xmlns:c16="http://schemas.microsoft.com/office/drawing/2014/chart" uri="{C3380CC4-5D6E-409C-BE32-E72D297353CC}">
              <c16:uniqueId val="{00000000-DC8A-4376-A95D-B4030E5BA16F}"/>
            </c:ext>
          </c:extLst>
        </c:ser>
        <c:ser>
          <c:idx val="7"/>
          <c:order val="1"/>
          <c:tx>
            <c:strRef>
              <c:f>'Nord-Est_W'!$C$16</c:f>
              <c:strCache>
                <c:ptCount val="1"/>
                <c:pt idx="0">
                  <c:v>Minimum Stock Level (TWh)</c:v>
                </c:pt>
              </c:strCache>
            </c:strRef>
          </c:tx>
          <c:marker>
            <c:symbol val="none"/>
          </c:marker>
          <c:cat>
            <c:numRef>
              <c:f>'Nord-Est_W'!$A$17:$A$231</c:f>
              <c:numCache>
                <c:formatCode>m/d/yyyy</c:formatCode>
                <c:ptCount val="215"/>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'Nord-Est_W'!$C$17:$C$231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12.75</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1-DC8A-4376-A95D-B4030E5BA16F}"/>
            </c:ext>
          </c:extLst>
        </c:ser>
        <c:ser>
          <c:idx val="8"/>
          <c:order val="2"/>
          <c:tx>
            <c:strRef>
              <c:f>'Nord-Est_W'!$F$11</c:f>
              <c:strCache>
                <c:ptCount val="1"/>
                <c:pt idx="0">
                  <c:v>With Storengy maintenance only</c:v>
                </c:pt>
              </c:strCache>
            </c:strRef>
          </c:tx>
          <c:spPr>
            <a:ln w="31750"/>
          </c:spPr>
          <c:marker>
            <c:symbol val="none"/>
          </c:marker>
          <c:cat>
            <c:numRef>
              <c:f>'Nord-Est_W'!$A$17:$A$231</c:f>
              <c:numCache>
                <c:formatCode>m/d/yyyy</c:formatCode>
                <c:ptCount val="215"/>
                <c:pt idx="0">
                  <c:v>46675</c:v>
                </c:pt>
                <c:pt idx="1">
                  <c:v>46676</c:v>
                </c:pt>
                <c:pt idx="2">
                  <c:v>46677</c:v>
                </c:pt>
                <c:pt idx="3">
                  <c:v>46678</c:v>
                </c:pt>
                <c:pt idx="4">
                  <c:v>46679</c:v>
                </c:pt>
                <c:pt idx="5">
                  <c:v>46680</c:v>
                </c:pt>
                <c:pt idx="6">
                  <c:v>46681</c:v>
                </c:pt>
                <c:pt idx="7">
                  <c:v>46682</c:v>
                </c:pt>
                <c:pt idx="8">
                  <c:v>46683</c:v>
                </c:pt>
                <c:pt idx="9">
                  <c:v>46684</c:v>
                </c:pt>
                <c:pt idx="10">
                  <c:v>46685</c:v>
                </c:pt>
                <c:pt idx="11">
                  <c:v>46686</c:v>
                </c:pt>
                <c:pt idx="12">
                  <c:v>46687</c:v>
                </c:pt>
                <c:pt idx="13">
                  <c:v>46688</c:v>
                </c:pt>
                <c:pt idx="14">
                  <c:v>46689</c:v>
                </c:pt>
                <c:pt idx="15">
                  <c:v>46690</c:v>
                </c:pt>
                <c:pt idx="16">
                  <c:v>46691</c:v>
                </c:pt>
                <c:pt idx="17">
                  <c:v>46692</c:v>
                </c:pt>
                <c:pt idx="18">
                  <c:v>46693</c:v>
                </c:pt>
                <c:pt idx="19">
                  <c:v>46694</c:v>
                </c:pt>
                <c:pt idx="20">
                  <c:v>46695</c:v>
                </c:pt>
                <c:pt idx="21">
                  <c:v>46696</c:v>
                </c:pt>
                <c:pt idx="22">
                  <c:v>46697</c:v>
                </c:pt>
                <c:pt idx="23">
                  <c:v>46698</c:v>
                </c:pt>
                <c:pt idx="24">
                  <c:v>46699</c:v>
                </c:pt>
                <c:pt idx="25">
                  <c:v>46700</c:v>
                </c:pt>
                <c:pt idx="26">
                  <c:v>46701</c:v>
                </c:pt>
                <c:pt idx="27">
                  <c:v>46702</c:v>
                </c:pt>
                <c:pt idx="28">
                  <c:v>46703</c:v>
                </c:pt>
                <c:pt idx="29">
                  <c:v>46704</c:v>
                </c:pt>
                <c:pt idx="30">
                  <c:v>46705</c:v>
                </c:pt>
                <c:pt idx="31">
                  <c:v>46706</c:v>
                </c:pt>
                <c:pt idx="32">
                  <c:v>46707</c:v>
                </c:pt>
                <c:pt idx="33">
                  <c:v>46708</c:v>
                </c:pt>
                <c:pt idx="34">
                  <c:v>46709</c:v>
                </c:pt>
                <c:pt idx="35">
                  <c:v>46710</c:v>
                </c:pt>
                <c:pt idx="36">
                  <c:v>46711</c:v>
                </c:pt>
                <c:pt idx="37">
                  <c:v>46712</c:v>
                </c:pt>
                <c:pt idx="38">
                  <c:v>46713</c:v>
                </c:pt>
                <c:pt idx="39">
                  <c:v>46714</c:v>
                </c:pt>
                <c:pt idx="40">
                  <c:v>46715</c:v>
                </c:pt>
                <c:pt idx="41">
                  <c:v>46716</c:v>
                </c:pt>
                <c:pt idx="42">
                  <c:v>46717</c:v>
                </c:pt>
                <c:pt idx="43">
                  <c:v>46718</c:v>
                </c:pt>
                <c:pt idx="44">
                  <c:v>46719</c:v>
                </c:pt>
                <c:pt idx="45">
                  <c:v>46720</c:v>
                </c:pt>
                <c:pt idx="46">
                  <c:v>46721</c:v>
                </c:pt>
                <c:pt idx="47">
                  <c:v>46722</c:v>
                </c:pt>
                <c:pt idx="48">
                  <c:v>46723</c:v>
                </c:pt>
                <c:pt idx="49">
                  <c:v>46724</c:v>
                </c:pt>
                <c:pt idx="50">
                  <c:v>46725</c:v>
                </c:pt>
                <c:pt idx="51">
                  <c:v>46726</c:v>
                </c:pt>
                <c:pt idx="52">
                  <c:v>46727</c:v>
                </c:pt>
                <c:pt idx="53">
                  <c:v>46728</c:v>
                </c:pt>
                <c:pt idx="54">
                  <c:v>46729</c:v>
                </c:pt>
                <c:pt idx="55">
                  <c:v>46730</c:v>
                </c:pt>
                <c:pt idx="56">
                  <c:v>46731</c:v>
                </c:pt>
                <c:pt idx="57">
                  <c:v>46732</c:v>
                </c:pt>
                <c:pt idx="58">
                  <c:v>46733</c:v>
                </c:pt>
                <c:pt idx="59">
                  <c:v>46734</c:v>
                </c:pt>
                <c:pt idx="60">
                  <c:v>46735</c:v>
                </c:pt>
                <c:pt idx="61">
                  <c:v>46736</c:v>
                </c:pt>
                <c:pt idx="62">
                  <c:v>46737</c:v>
                </c:pt>
                <c:pt idx="63">
                  <c:v>46738</c:v>
                </c:pt>
                <c:pt idx="64">
                  <c:v>46739</c:v>
                </c:pt>
                <c:pt idx="65">
                  <c:v>46740</c:v>
                </c:pt>
                <c:pt idx="66">
                  <c:v>46741</c:v>
                </c:pt>
                <c:pt idx="67">
                  <c:v>46742</c:v>
                </c:pt>
                <c:pt idx="68">
                  <c:v>46743</c:v>
                </c:pt>
                <c:pt idx="69">
                  <c:v>46744</c:v>
                </c:pt>
                <c:pt idx="70">
                  <c:v>46745</c:v>
                </c:pt>
                <c:pt idx="71">
                  <c:v>46746</c:v>
                </c:pt>
                <c:pt idx="72">
                  <c:v>46747</c:v>
                </c:pt>
                <c:pt idx="73">
                  <c:v>46748</c:v>
                </c:pt>
                <c:pt idx="74">
                  <c:v>46749</c:v>
                </c:pt>
                <c:pt idx="75">
                  <c:v>46750</c:v>
                </c:pt>
                <c:pt idx="76">
                  <c:v>46751</c:v>
                </c:pt>
                <c:pt idx="77">
                  <c:v>46752</c:v>
                </c:pt>
                <c:pt idx="78">
                  <c:v>46753</c:v>
                </c:pt>
                <c:pt idx="79">
                  <c:v>46754</c:v>
                </c:pt>
                <c:pt idx="80">
                  <c:v>46755</c:v>
                </c:pt>
                <c:pt idx="81">
                  <c:v>46756</c:v>
                </c:pt>
                <c:pt idx="82">
                  <c:v>46757</c:v>
                </c:pt>
                <c:pt idx="83">
                  <c:v>46758</c:v>
                </c:pt>
                <c:pt idx="84">
                  <c:v>46759</c:v>
                </c:pt>
                <c:pt idx="85">
                  <c:v>46760</c:v>
                </c:pt>
                <c:pt idx="86">
                  <c:v>46761</c:v>
                </c:pt>
                <c:pt idx="87">
                  <c:v>46762</c:v>
                </c:pt>
                <c:pt idx="88">
                  <c:v>46763</c:v>
                </c:pt>
                <c:pt idx="89">
                  <c:v>46764</c:v>
                </c:pt>
                <c:pt idx="90">
                  <c:v>46765</c:v>
                </c:pt>
                <c:pt idx="91">
                  <c:v>46766</c:v>
                </c:pt>
                <c:pt idx="92">
                  <c:v>46767</c:v>
                </c:pt>
                <c:pt idx="93">
                  <c:v>46768</c:v>
                </c:pt>
                <c:pt idx="94">
                  <c:v>46769</c:v>
                </c:pt>
                <c:pt idx="95">
                  <c:v>46770</c:v>
                </c:pt>
                <c:pt idx="96">
                  <c:v>46771</c:v>
                </c:pt>
                <c:pt idx="97">
                  <c:v>46772</c:v>
                </c:pt>
                <c:pt idx="98">
                  <c:v>46773</c:v>
                </c:pt>
                <c:pt idx="99">
                  <c:v>46774</c:v>
                </c:pt>
                <c:pt idx="100">
                  <c:v>46775</c:v>
                </c:pt>
                <c:pt idx="101">
                  <c:v>46776</c:v>
                </c:pt>
                <c:pt idx="102">
                  <c:v>46777</c:v>
                </c:pt>
                <c:pt idx="103">
                  <c:v>46778</c:v>
                </c:pt>
                <c:pt idx="104">
                  <c:v>46779</c:v>
                </c:pt>
                <c:pt idx="105">
                  <c:v>46780</c:v>
                </c:pt>
                <c:pt idx="106">
                  <c:v>46781</c:v>
                </c:pt>
                <c:pt idx="107">
                  <c:v>46782</c:v>
                </c:pt>
                <c:pt idx="108">
                  <c:v>46783</c:v>
                </c:pt>
                <c:pt idx="109">
                  <c:v>46784</c:v>
                </c:pt>
                <c:pt idx="110">
                  <c:v>46785</c:v>
                </c:pt>
                <c:pt idx="111">
                  <c:v>46786</c:v>
                </c:pt>
                <c:pt idx="112">
                  <c:v>46787</c:v>
                </c:pt>
                <c:pt idx="113">
                  <c:v>46788</c:v>
                </c:pt>
                <c:pt idx="114">
                  <c:v>46789</c:v>
                </c:pt>
                <c:pt idx="115">
                  <c:v>46790</c:v>
                </c:pt>
                <c:pt idx="116">
                  <c:v>46791</c:v>
                </c:pt>
                <c:pt idx="117">
                  <c:v>46792</c:v>
                </c:pt>
                <c:pt idx="118">
                  <c:v>46793</c:v>
                </c:pt>
                <c:pt idx="119">
                  <c:v>46794</c:v>
                </c:pt>
                <c:pt idx="120">
                  <c:v>46795</c:v>
                </c:pt>
                <c:pt idx="121">
                  <c:v>46796</c:v>
                </c:pt>
                <c:pt idx="122">
                  <c:v>46797</c:v>
                </c:pt>
                <c:pt idx="123">
                  <c:v>46798</c:v>
                </c:pt>
                <c:pt idx="124">
                  <c:v>46799</c:v>
                </c:pt>
                <c:pt idx="125">
                  <c:v>46800</c:v>
                </c:pt>
                <c:pt idx="126">
                  <c:v>46801</c:v>
                </c:pt>
                <c:pt idx="127">
                  <c:v>46802</c:v>
                </c:pt>
                <c:pt idx="128">
                  <c:v>46803</c:v>
                </c:pt>
                <c:pt idx="129">
                  <c:v>46804</c:v>
                </c:pt>
                <c:pt idx="130">
                  <c:v>46805</c:v>
                </c:pt>
                <c:pt idx="131">
                  <c:v>46806</c:v>
                </c:pt>
                <c:pt idx="132">
                  <c:v>46807</c:v>
                </c:pt>
                <c:pt idx="133">
                  <c:v>46808</c:v>
                </c:pt>
                <c:pt idx="134">
                  <c:v>46809</c:v>
                </c:pt>
                <c:pt idx="135">
                  <c:v>46810</c:v>
                </c:pt>
                <c:pt idx="136">
                  <c:v>46811</c:v>
                </c:pt>
                <c:pt idx="137">
                  <c:v>46812</c:v>
                </c:pt>
                <c:pt idx="138">
                  <c:v>46813</c:v>
                </c:pt>
                <c:pt idx="139">
                  <c:v>46814</c:v>
                </c:pt>
                <c:pt idx="140">
                  <c:v>46815</c:v>
                </c:pt>
                <c:pt idx="141">
                  <c:v>46816</c:v>
                </c:pt>
                <c:pt idx="142">
                  <c:v>46817</c:v>
                </c:pt>
                <c:pt idx="143">
                  <c:v>46818</c:v>
                </c:pt>
                <c:pt idx="144">
                  <c:v>46819</c:v>
                </c:pt>
                <c:pt idx="145">
                  <c:v>46820</c:v>
                </c:pt>
                <c:pt idx="146">
                  <c:v>46821</c:v>
                </c:pt>
                <c:pt idx="147">
                  <c:v>46822</c:v>
                </c:pt>
                <c:pt idx="148">
                  <c:v>46823</c:v>
                </c:pt>
                <c:pt idx="149">
                  <c:v>46824</c:v>
                </c:pt>
                <c:pt idx="150">
                  <c:v>46825</c:v>
                </c:pt>
                <c:pt idx="151">
                  <c:v>46826</c:v>
                </c:pt>
                <c:pt idx="152">
                  <c:v>46827</c:v>
                </c:pt>
                <c:pt idx="153">
                  <c:v>46828</c:v>
                </c:pt>
                <c:pt idx="154">
                  <c:v>46829</c:v>
                </c:pt>
                <c:pt idx="155">
                  <c:v>46830</c:v>
                </c:pt>
                <c:pt idx="156">
                  <c:v>46831</c:v>
                </c:pt>
                <c:pt idx="157">
                  <c:v>46832</c:v>
                </c:pt>
                <c:pt idx="158">
                  <c:v>46833</c:v>
                </c:pt>
                <c:pt idx="159">
                  <c:v>46834</c:v>
                </c:pt>
                <c:pt idx="160">
                  <c:v>46835</c:v>
                </c:pt>
                <c:pt idx="161">
                  <c:v>46836</c:v>
                </c:pt>
                <c:pt idx="162">
                  <c:v>46837</c:v>
                </c:pt>
                <c:pt idx="163">
                  <c:v>46838</c:v>
                </c:pt>
                <c:pt idx="164">
                  <c:v>46839</c:v>
                </c:pt>
                <c:pt idx="165">
                  <c:v>46840</c:v>
                </c:pt>
                <c:pt idx="166">
                  <c:v>46841</c:v>
                </c:pt>
                <c:pt idx="167">
                  <c:v>46842</c:v>
                </c:pt>
                <c:pt idx="168">
                  <c:v>46843</c:v>
                </c:pt>
              </c:numCache>
            </c:numRef>
          </c:cat>
          <c:val>
            <c:numRef>
              <c:f>'Nord-Est_W'!$F$17:$F$231</c:f>
              <c:numCache>
                <c:formatCode>_-* #\ ##0.00\ _€_-;\-* #\ ##0.00\ _€_-;_-* "-"??\ _€_-;_-@_-</c:formatCode>
                <c:ptCount val="215"/>
                <c:pt idx="0">
                  <c:v>14.861726608695653</c:v>
                </c:pt>
                <c:pt idx="1">
                  <c:v>14.723603755031229</c:v>
                </c:pt>
                <c:pt idx="2">
                  <c:v>14.585631275117056</c:v>
                </c:pt>
                <c:pt idx="3">
                  <c:v>14.447809005241885</c:v>
                </c:pt>
                <c:pt idx="4">
                  <c:v>14.3101367818727</c:v>
                </c:pt>
                <c:pt idx="5">
                  <c:v>14.172614441654522</c:v>
                </c:pt>
                <c:pt idx="6">
                  <c:v>14.035241821410217</c:v>
                </c:pt>
                <c:pt idx="7">
                  <c:v>13.898018758140299</c:v>
                </c:pt>
                <c:pt idx="8">
                  <c:v>13.760945089022741</c:v>
                </c:pt>
                <c:pt idx="9">
                  <c:v>13.624020651412778</c:v>
                </c:pt>
                <c:pt idx="10">
                  <c:v>13.487245282842718</c:v>
                </c:pt>
                <c:pt idx="11">
                  <c:v>13.350618821021744</c:v>
                </c:pt>
                <c:pt idx="12">
                  <c:v>13.213978473195656</c:v>
                </c:pt>
                <c:pt idx="13">
                  <c:v>13.077649515762229</c:v>
                </c:pt>
                <c:pt idx="14">
                  <c:v>12.941468979072024</c:v>
                </c:pt>
                <c:pt idx="15">
                  <c:v>12.805436701540025</c:v>
                </c:pt>
                <c:pt idx="16">
                  <c:v>12.75</c:v>
                </c:pt>
                <c:pt idx="17">
                  <c:v>12.614176173913043</c:v>
                </c:pt>
                <c:pt idx="18">
                  <c:v>12.478500218635009</c:v>
                </c:pt>
                <c:pt idx="19">
                  <c:v>12.342971973179591</c:v>
                </c:pt>
                <c:pt idx="20">
                  <c:v>12.207591276735746</c:v>
                </c:pt>
                <c:pt idx="21">
                  <c:v>12.072357968667509</c:v>
                </c:pt>
                <c:pt idx="22">
                  <c:v>11.937271888513795</c:v>
                </c:pt>
                <c:pt idx="23">
                  <c:v>11.802332875988213</c:v>
                </c:pt>
                <c:pt idx="24">
                  <c:v>11.667540770978876</c:v>
                </c:pt>
                <c:pt idx="25">
                  <c:v>11.532895413548211</c:v>
                </c:pt>
                <c:pt idx="26">
                  <c:v>11.398396643932765</c:v>
                </c:pt>
                <c:pt idx="27">
                  <c:v>11.264044302543022</c:v>
                </c:pt>
                <c:pt idx="28">
                  <c:v>11.129838229963211</c:v>
                </c:pt>
                <c:pt idx="29">
                  <c:v>10.995778266951111</c:v>
                </c:pt>
                <c:pt idx="30">
                  <c:v>10.861864254437874</c:v>
                </c:pt>
                <c:pt idx="31">
                  <c:v>10.728096033527825</c:v>
                </c:pt>
                <c:pt idx="32">
                  <c:v>10.594473445498279</c:v>
                </c:pt>
                <c:pt idx="33">
                  <c:v>10.460996331799354</c:v>
                </c:pt>
                <c:pt idx="34">
                  <c:v>10.327664534053778</c:v>
                </c:pt>
                <c:pt idx="35">
                  <c:v>10.194477894056703</c:v>
                </c:pt>
                <c:pt idx="36">
                  <c:v>10.061436253775522</c:v>
                </c:pt>
                <c:pt idx="37">
                  <c:v>9.9285394553496715</c:v>
                </c:pt>
                <c:pt idx="38">
                  <c:v>9.7957873410904561</c:v>
                </c:pt>
                <c:pt idx="39">
                  <c:v>9.6631797534808506</c:v>
                </c:pt>
                <c:pt idx="40">
                  <c:v>9.5307165351753209</c:v>
                </c:pt>
                <c:pt idx="41">
                  <c:v>9.3983975289996344</c:v>
                </c:pt>
                <c:pt idx="42">
                  <c:v>9.2662225779506713</c:v>
                </c:pt>
                <c:pt idx="43">
                  <c:v>9.1341915251962416</c:v>
                </c:pt>
                <c:pt idx="44">
                  <c:v>9.002304214074897</c:v>
                </c:pt>
                <c:pt idx="45">
                  <c:v>8.870560488095748</c:v>
                </c:pt>
                <c:pt idx="46">
                  <c:v>8.7401275777571126</c:v>
                </c:pt>
                <c:pt idx="47">
                  <c:v>8.611013015224227</c:v>
                </c:pt>
                <c:pt idx="48">
                  <c:v>8.4832034753253041</c:v>
                </c:pt>
                <c:pt idx="49">
                  <c:v>8.3566857675724417</c:v>
                </c:pt>
                <c:pt idx="50">
                  <c:v>8.2314468348003071</c:v>
                </c:pt>
                <c:pt idx="51">
                  <c:v>8.1074737518185813</c:v>
                </c:pt>
                <c:pt idx="52">
                  <c:v>7.9847537240780264</c:v>
                </c:pt>
                <c:pt idx="53">
                  <c:v>7.8634280819577862</c:v>
                </c:pt>
                <c:pt idx="54">
                  <c:v>7.7434908551710464</c:v>
                </c:pt>
                <c:pt idx="55">
                  <c:v>7.6249261550968646</c:v>
                </c:pt>
                <c:pt idx="56">
                  <c:v>7.5077182749390499</c:v>
                </c:pt>
                <c:pt idx="57">
                  <c:v>7.3918516876454179</c:v>
                </c:pt>
                <c:pt idx="58">
                  <c:v>7.2773110438508475</c:v>
                </c:pt>
                <c:pt idx="59">
                  <c:v>7.1640811698438851</c:v>
                </c:pt>
                <c:pt idx="60">
                  <c:v>7.0521470655566141</c:v>
                </c:pt>
                <c:pt idx="61">
                  <c:v>6.9414939025775304</c:v>
                </c:pt>
                <c:pt idx="62">
                  <c:v>6.8321070221871523</c:v>
                </c:pt>
                <c:pt idx="63">
                  <c:v>6.7239719334161192</c:v>
                </c:pt>
                <c:pt idx="64">
                  <c:v>6.6170743111255055</c:v>
                </c:pt>
                <c:pt idx="65">
                  <c:v>6.5113999941091052</c:v>
                </c:pt>
                <c:pt idx="66">
                  <c:v>6.4069349832174343</c:v>
                </c:pt>
                <c:pt idx="67">
                  <c:v>6.3036654395032006</c:v>
                </c:pt>
                <c:pt idx="68">
                  <c:v>6.2015776823879971</c:v>
                </c:pt>
                <c:pt idx="69">
                  <c:v>6.1006581878499739</c:v>
                </c:pt>
                <c:pt idx="70">
                  <c:v>6.0008935866322499</c:v>
                </c:pt>
                <c:pt idx="71">
                  <c:v>5.9022706624718282</c:v>
                </c:pt>
                <c:pt idx="72">
                  <c:v>5.8047763503487806</c:v>
                </c:pt>
                <c:pt idx="73">
                  <c:v>5.7083977347554615</c:v>
                </c:pt>
                <c:pt idx="74">
                  <c:v>5.613122047985537</c:v>
                </c:pt>
                <c:pt idx="75">
                  <c:v>5.5189366684425885</c:v>
                </c:pt>
                <c:pt idx="76">
                  <c:v>5.4258291189680712</c:v>
                </c:pt>
                <c:pt idx="77">
                  <c:v>5.3337870651884129</c:v>
                </c:pt>
                <c:pt idx="78">
                  <c:v>5.2427983138810204</c:v>
                </c:pt>
                <c:pt idx="79">
                  <c:v>5.1528465720169683</c:v>
                </c:pt>
                <c:pt idx="80">
                  <c:v>5.0638712607432552</c:v>
                </c:pt>
                <c:pt idx="81">
                  <c:v>4.9758617808577092</c:v>
                </c:pt>
                <c:pt idx="82">
                  <c:v>4.8888076482130201</c:v>
                </c:pt>
                <c:pt idx="83">
                  <c:v>4.8026984924678127</c:v>
                </c:pt>
                <c:pt idx="84">
                  <c:v>4.7175240558512792</c:v>
                </c:pt>
                <c:pt idx="85">
                  <c:v>4.6332741919412195</c:v>
                </c:pt>
                <c:pt idx="86">
                  <c:v>4.5499388644553456</c:v>
                </c:pt>
                <c:pt idx="87">
                  <c:v>4.4675081460557093</c:v>
                </c:pt>
                <c:pt idx="88">
                  <c:v>4.3859722171661053</c:v>
                </c:pt>
                <c:pt idx="89">
                  <c:v>4.3053213648023103</c:v>
                </c:pt>
                <c:pt idx="90">
                  <c:v>4.2255459814150242</c:v>
                </c:pt>
                <c:pt idx="91">
                  <c:v>4.1466365637453677</c:v>
                </c:pt>
                <c:pt idx="92">
                  <c:v>4.0685837116928054</c:v>
                </c:pt>
                <c:pt idx="93">
                  <c:v>3.9913781271953566</c:v>
                </c:pt>
                <c:pt idx="94">
                  <c:v>3.9150106131219604</c:v>
                </c:pt>
                <c:pt idx="95">
                  <c:v>3.8394720721768683</c:v>
                </c:pt>
                <c:pt idx="96">
                  <c:v>3.7647535058159241</c:v>
                </c:pt>
                <c:pt idx="97">
                  <c:v>3.6908460131746121</c:v>
                </c:pt>
                <c:pt idx="98">
                  <c:v>3.6177407900077401</c:v>
                </c:pt>
                <c:pt idx="99">
                  <c:v>3.5454291276406309</c:v>
                </c:pt>
                <c:pt idx="100">
                  <c:v>3.4739024119317001</c:v>
                </c:pt>
                <c:pt idx="101">
                  <c:v>3.4031521222462944</c:v>
                </c:pt>
                <c:pt idx="102">
                  <c:v>3.3331698304416699</c:v>
                </c:pt>
                <c:pt idx="103">
                  <c:v>3.2639471998629874</c:v>
                </c:pt>
                <c:pt idx="104">
                  <c:v>3.1954759843502067</c:v>
                </c:pt>
                <c:pt idx="105">
                  <c:v>3.1277480272557612</c:v>
                </c:pt>
                <c:pt idx="106">
                  <c:v>3.0607552604728956</c:v>
                </c:pt>
                <c:pt idx="107">
                  <c:v>2.9944897034745508</c:v>
                </c:pt>
                <c:pt idx="108">
                  <c:v>2.9289037054295046</c:v>
                </c:pt>
                <c:pt idx="109">
                  <c:v>2.8635564419381772</c:v>
                </c:pt>
                <c:pt idx="110">
                  <c:v>2.7984470440012568</c:v>
                </c:pt>
                <c:pt idx="111">
                  <c:v>2.73357464578261</c:v>
                </c:pt>
                <c:pt idx="112">
                  <c:v>2.6689383845977668</c:v>
                </c:pt>
                <c:pt idx="113">
                  <c:v>2.6045374009024482</c:v>
                </c:pt>
                <c:pt idx="114">
                  <c:v>2.5403708382811367</c:v>
                </c:pt>
                <c:pt idx="115">
                  <c:v>2.4764378434356868</c:v>
                </c:pt>
                <c:pt idx="116">
                  <c:v>2.4127375661739787</c:v>
                </c:pt>
                <c:pt idx="117">
                  <c:v>2.3492691593986113</c:v>
                </c:pt>
                <c:pt idx="118">
                  <c:v>2.2860317790956373</c:v>
                </c:pt>
                <c:pt idx="119">
                  <c:v>2.22302458432334</c:v>
                </c:pt>
                <c:pt idx="120">
                  <c:v>2.1602467372010503</c:v>
                </c:pt>
                <c:pt idx="121">
                  <c:v>2.097697402898004</c:v>
                </c:pt>
                <c:pt idx="122">
                  <c:v>2.03537574962224</c:v>
                </c:pt>
                <c:pt idx="123">
                  <c:v>1.9732809486095397</c:v>
                </c:pt>
                <c:pt idx="124">
                  <c:v>1.911412174112405</c:v>
                </c:pt>
                <c:pt idx="125">
                  <c:v>1.8497686033890781</c:v>
                </c:pt>
                <c:pt idx="126">
                  <c:v>1.7883494166926004</c:v>
                </c:pt>
                <c:pt idx="127">
                  <c:v>1.7271537972599109</c:v>
                </c:pt>
                <c:pt idx="128">
                  <c:v>1.6661809313009852</c:v>
                </c:pt>
                <c:pt idx="129">
                  <c:v>1.6054300079880135</c:v>
                </c:pt>
                <c:pt idx="130">
                  <c:v>1.5448914264604972</c:v>
                </c:pt>
                <c:pt idx="131">
                  <c:v>1.48456126342865</c:v>
                </c:pt>
                <c:pt idx="132">
                  <c:v>1.4244388013621263</c:v>
                </c:pt>
                <c:pt idx="133">
                  <c:v>1.3645233252008493</c:v>
                </c:pt>
                <c:pt idx="134">
                  <c:v>1.3048141223465075</c:v>
                </c:pt>
                <c:pt idx="135">
                  <c:v>1.2453104826540784</c:v>
                </c:pt>
                <c:pt idx="136">
                  <c:v>1.1860116984233833</c:v>
                </c:pt>
                <c:pt idx="137">
                  <c:v>1.1269170643906699</c:v>
                </c:pt>
                <c:pt idx="138">
                  <c:v>1.0680258777202245</c:v>
                </c:pt>
                <c:pt idx="139">
                  <c:v>1.0093374379960129</c:v>
                </c:pt>
                <c:pt idx="140">
                  <c:v>0.95085104721335001</c:v>
                </c:pt>
                <c:pt idx="141">
                  <c:v>0.89256600977059819</c:v>
                </c:pt>
                <c:pt idx="142">
                  <c:v>0.83448163246089413</c:v>
                </c:pt>
                <c:pt idx="143">
                  <c:v>0.77659722446390467</c:v>
                </c:pt>
                <c:pt idx="144">
                  <c:v>0.71891209733761008</c:v>
                </c:pt>
                <c:pt idx="145">
                  <c:v>0.6614255650101164</c:v>
                </c:pt>
                <c:pt idx="146">
                  <c:v>0.60413694377149563</c:v>
                </c:pt>
                <c:pt idx="147">
                  <c:v>0.54704555226565432</c:v>
                </c:pt>
                <c:pt idx="148">
                  <c:v>0.49015071148222961</c:v>
                </c:pt>
                <c:pt idx="149">
                  <c:v>0.43345174474851367</c:v>
                </c:pt>
                <c:pt idx="150">
                  <c:v>0.37694797772140581</c:v>
                </c:pt>
                <c:pt idx="151">
                  <c:v>0.32063873837939216</c:v>
                </c:pt>
                <c:pt idx="152">
                  <c:v>0.26452335701455304</c:v>
                </c:pt>
                <c:pt idx="153">
                  <c:v>0.20860116622459793</c:v>
                </c:pt>
                <c:pt idx="154">
                  <c:v>0.15287150090492777</c:v>
                </c:pt>
                <c:pt idx="155">
                  <c:v>9.7333698240724589E-2</c:v>
                </c:pt>
                <c:pt idx="156">
                  <c:v>4.1987097699068429E-2</c:v>
                </c:pt>
                <c:pt idx="157" formatCode="_-* #\ ##0.0000\ _€_-;\-* #\ ##0.0000\ _€_-;_-* &quot;-&quot;??\ _€_-;_-@_-">
                  <c:v>0</c:v>
                </c:pt>
                <c:pt idx="158" formatCode="_-* #\ ##0.0000\ _€_-;\-* #\ ##0.0000\ _€_-;_-* &quot;-&quot;??\ _€_-;_-@_-">
                  <c:v>0</c:v>
                </c:pt>
                <c:pt idx="159" formatCode="_-* #\ ##0.0000\ _€_-;\-* #\ ##0.0000\ _€_-;_-* &quot;-&quot;??\ _€_-;_-@_-">
                  <c:v>0</c:v>
                </c:pt>
                <c:pt idx="160" formatCode="_-* #\ ##0.0000\ _€_-;\-* #\ ##0.0000\ _€_-;_-* &quot;-&quot;??\ _€_-;_-@_-">
                  <c:v>0</c:v>
                </c:pt>
                <c:pt idx="161" formatCode="_-* #\ ##0.0000\ _€_-;\-* #\ ##0.0000\ _€_-;_-* &quot;-&quot;??\ _€_-;_-@_-">
                  <c:v>0</c:v>
                </c:pt>
                <c:pt idx="162" formatCode="_-* #\ ##0.0000\ _€_-;\-* #\ ##0.0000\ _€_-;_-* &quot;-&quot;??\ _€_-;_-@_-">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2-DC8A-4376-A95D-B4030E5BA16F}"/>
            </c:ext>
          </c:extLst>
        </c:ser>
        <c:ser>
          <c:idx val="0"/>
          <c:order val="3"/>
          <c:tx>
            <c:strRef>
              <c:f>'Nord-Est_W'!$K$13</c:f>
              <c:strCache>
                <c:ptCount val="1"/>
                <c:pt idx="0">
                  <c:v>Duration</c:v>
                </c:pt>
              </c:strCache>
            </c:strRef>
          </c:tx>
          <c:marker>
            <c:symbol val="none"/>
          </c:marker>
          <c:val>
            <c:numRef>
              <c:f>'Nord-Est_W'!$K$17:$K$185</c:f>
              <c:numCache>
                <c:formatCode>_-* #\ ##0.00\ _€_-;\-* #\ ##0.00\ _€_-;_-* "-"??\ _€_-;_-@_-</c:formatCode>
                <c:ptCount val="169"/>
                <c:pt idx="0">
                  <c:v>14.861726608695653</c:v>
                </c:pt>
                <c:pt idx="1">
                  <c:v>14.723603755031229</c:v>
                </c:pt>
                <c:pt idx="2">
                  <c:v>14.585631275117056</c:v>
                </c:pt>
                <c:pt idx="3">
                  <c:v>14.447809005241885</c:v>
                </c:pt>
                <c:pt idx="4">
                  <c:v>14.3101367818727</c:v>
                </c:pt>
                <c:pt idx="5">
                  <c:v>14.172614441654522</c:v>
                </c:pt>
                <c:pt idx="6">
                  <c:v>14.035241821410217</c:v>
                </c:pt>
                <c:pt idx="7">
                  <c:v>13.898018758140299</c:v>
                </c:pt>
                <c:pt idx="8">
                  <c:v>13.760945089022741</c:v>
                </c:pt>
                <c:pt idx="9">
                  <c:v>13.624020651412778</c:v>
                </c:pt>
                <c:pt idx="10">
                  <c:v>13.487245282842718</c:v>
                </c:pt>
                <c:pt idx="11">
                  <c:v>13.350618821021744</c:v>
                </c:pt>
                <c:pt idx="12">
                  <c:v>13.213978473195656</c:v>
                </c:pt>
                <c:pt idx="13">
                  <c:v>13.077649515762229</c:v>
                </c:pt>
                <c:pt idx="14">
                  <c:v>12.941468979072024</c:v>
                </c:pt>
                <c:pt idx="15">
                  <c:v>12.805436701540025</c:v>
                </c:pt>
                <c:pt idx="16">
                  <c:v>12.669552521757131</c:v>
                </c:pt>
                <c:pt idx="17">
                  <c:v>12.533816278489965</c:v>
                </c:pt>
                <c:pt idx="18">
                  <c:v>12.398227810680687</c:v>
                </c:pt>
                <c:pt idx="19">
                  <c:v>12.262786957446798</c:v>
                </c:pt>
                <c:pt idx="20">
                  <c:v>12.127493558080952</c:v>
                </c:pt>
                <c:pt idx="21">
                  <c:v>11.992347452050762</c:v>
                </c:pt>
                <c:pt idx="22">
                  <c:v>11.857348478998617</c:v>
                </c:pt>
                <c:pt idx="23">
                  <c:v>11.722496478741482</c:v>
                </c:pt>
                <c:pt idx="24">
                  <c:v>11.587791291270712</c:v>
                </c:pt>
                <c:pt idx="25">
                  <c:v>11.453232756751868</c:v>
                </c:pt>
                <c:pt idx="26">
                  <c:v>11.318820715524517</c:v>
                </c:pt>
                <c:pt idx="27">
                  <c:v>11.18455500810205</c:v>
                </c:pt>
                <c:pt idx="28">
                  <c:v>11.05043547517149</c:v>
                </c:pt>
                <c:pt idx="29">
                  <c:v>10.916461957593302</c:v>
                </c:pt>
                <c:pt idx="30">
                  <c:v>10.782634296401209</c:v>
                </c:pt>
                <c:pt idx="31">
                  <c:v>10.648952332801997</c:v>
                </c:pt>
                <c:pt idx="32">
                  <c:v>10.51541590817533</c:v>
                </c:pt>
                <c:pt idx="33">
                  <c:v>10.382024864073559</c:v>
                </c:pt>
                <c:pt idx="34">
                  <c:v>10.248779042221541</c:v>
                </c:pt>
                <c:pt idx="35">
                  <c:v>10.115678284516443</c:v>
                </c:pt>
                <c:pt idx="36">
                  <c:v>9.9827224330275612</c:v>
                </c:pt>
                <c:pt idx="37">
                  <c:v>9.8499113299961252</c:v>
                </c:pt>
                <c:pt idx="38">
                  <c:v>9.7172448178351214</c:v>
                </c:pt>
                <c:pt idx="39">
                  <c:v>9.584722739129095</c:v>
                </c:pt>
                <c:pt idx="40">
                  <c:v>9.452344936633974</c:v>
                </c:pt>
                <c:pt idx="41">
                  <c:v>9.320111253276874</c:v>
                </c:pt>
                <c:pt idx="42">
                  <c:v>9.1880215321559149</c:v>
                </c:pt>
                <c:pt idx="43">
                  <c:v>9.0560756165400367</c:v>
                </c:pt>
                <c:pt idx="44">
                  <c:v>8.9242733498688125</c:v>
                </c:pt>
                <c:pt idx="45">
                  <c:v>8.7932975379474776</c:v>
                </c:pt>
                <c:pt idx="46">
                  <c:v>8.6636455611978374</c:v>
                </c:pt>
                <c:pt idx="47">
                  <c:v>8.5353040389846733</c:v>
                </c:pt>
                <c:pt idx="48">
                  <c:v>8.4082597259172456</c:v>
                </c:pt>
                <c:pt idx="49">
                  <c:v>8.2824995104823138</c:v>
                </c:pt>
                <c:pt idx="50">
                  <c:v>8.1580104136909721</c:v>
                </c:pt>
                <c:pt idx="51">
                  <c:v>8.0347795877391643</c:v>
                </c:pt>
                <c:pt idx="52">
                  <c:v>7.9128814641964906</c:v>
                </c:pt>
                <c:pt idx="53">
                  <c:v>7.7923783072980797</c:v>
                </c:pt>
                <c:pt idx="54">
                  <c:v>7.6732541534516958</c:v>
                </c:pt>
                <c:pt idx="55">
                  <c:v>7.5554932217478061</c:v>
                </c:pt>
                <c:pt idx="56">
                  <c:v>7.4390799118690119</c:v>
                </c:pt>
                <c:pt idx="57">
                  <c:v>7.3239988020234064</c:v>
                </c:pt>
                <c:pt idx="58">
                  <c:v>7.2102346469015801</c:v>
                </c:pt>
                <c:pt idx="59">
                  <c:v>7.0977723756570086</c:v>
                </c:pt>
                <c:pt idx="60">
                  <c:v>6.9865970899095462</c:v>
                </c:pt>
                <c:pt idx="61">
                  <c:v>6.876694061771774</c:v>
                </c:pt>
                <c:pt idx="62">
                  <c:v>6.7680487318979301</c:v>
                </c:pt>
                <c:pt idx="63">
                  <c:v>6.6606467075551672</c:v>
                </c:pt>
                <c:pt idx="64">
                  <c:v>6.554473760716883</c:v>
                </c:pt>
                <c:pt idx="65">
                  <c:v>6.4495158261778718</c:v>
                </c:pt>
                <c:pt idx="66">
                  <c:v>6.3457534589467501</c:v>
                </c:pt>
                <c:pt idx="67">
                  <c:v>6.2431840587878265</c:v>
                </c:pt>
                <c:pt idx="68">
                  <c:v>6.1417884329888803</c:v>
                </c:pt>
                <c:pt idx="69">
                  <c:v>6.0415531492177941</c:v>
                </c:pt>
                <c:pt idx="70">
                  <c:v>5.942464928858147</c:v>
                </c:pt>
                <c:pt idx="71">
                  <c:v>5.844510645250141</c:v>
                </c:pt>
                <c:pt idx="72">
                  <c:v>5.7476773219516515</c:v>
                </c:pt>
                <c:pt idx="73">
                  <c:v>5.65195213101918</c:v>
                </c:pt>
                <c:pt idx="74">
                  <c:v>5.5573223913084808</c:v>
                </c:pt>
                <c:pt idx="75">
                  <c:v>5.4637755667946308</c:v>
                </c:pt>
                <c:pt idx="76">
                  <c:v>5.3712992649113271</c:v>
                </c:pt>
                <c:pt idx="77">
                  <c:v>5.2798812349091886</c:v>
                </c:pt>
                <c:pt idx="78">
                  <c:v>5.1895093662328442</c:v>
                </c:pt>
                <c:pt idx="79">
                  <c:v>5.100136078521345</c:v>
                </c:pt>
                <c:pt idx="80">
                  <c:v>5.0101061619996061</c:v>
                </c:pt>
                <c:pt idx="81">
                  <c:v>4.9226803049102168</c:v>
                </c:pt>
                <c:pt idx="82">
                  <c:v>4.8362034598074741</c:v>
                </c:pt>
                <c:pt idx="83">
                  <c:v>4.750665325119499</c:v>
                </c:pt>
                <c:pt idx="84">
                  <c:v>4.666055711098485</c:v>
                </c:pt>
                <c:pt idx="85">
                  <c:v>4.5823645386068383</c:v>
                </c:pt>
                <c:pt idx="86">
                  <c:v>4.4995818379165016</c:v>
                </c:pt>
                <c:pt idx="87">
                  <c:v>4.4176932083512845</c:v>
                </c:pt>
                <c:pt idx="88">
                  <c:v>4.3366980230651109</c:v>
                </c:pt>
                <c:pt idx="89">
                  <c:v>4.2565820445062856</c:v>
                </c:pt>
                <c:pt idx="90">
                  <c:v>4.1773357288424604</c:v>
                </c:pt>
                <c:pt idx="91">
                  <c:v>4.0989496358400572</c:v>
                </c:pt>
                <c:pt idx="92">
                  <c:v>4.0214144277396979</c:v>
                </c:pt>
                <c:pt idx="93">
                  <c:v>3.9447208681438437</c:v>
                </c:pt>
                <c:pt idx="94">
                  <c:v>3.868859820916505</c:v>
                </c:pt>
                <c:pt idx="95">
                  <c:v>3.7938222490948998</c:v>
                </c:pt>
                <c:pt idx="96">
                  <c:v>3.7195992138129217</c:v>
                </c:pt>
                <c:pt idx="97">
                  <c:v>3.6461818732362965</c:v>
                </c:pt>
                <c:pt idx="98">
                  <c:v>3.5735614815092966</c:v>
                </c:pt>
                <c:pt idx="99">
                  <c:v>3.5017293877128894</c:v>
                </c:pt>
                <c:pt idx="100">
                  <c:v>3.4306770348341948</c:v>
                </c:pt>
                <c:pt idx="101">
                  <c:v>3.3603959587471288</c:v>
                </c:pt>
                <c:pt idx="102">
                  <c:v>3.2908777872041135</c:v>
                </c:pt>
                <c:pt idx="103">
                  <c:v>3.2221142388387305</c:v>
                </c:pt>
                <c:pt idx="104">
                  <c:v>3.1540971221792025</c:v>
                </c:pt>
                <c:pt idx="105">
                  <c:v>3.0868183346725817</c:v>
                </c:pt>
                <c:pt idx="106">
                  <c:v>3.020269861719532</c:v>
                </c:pt>
                <c:pt idx="107">
                  <c:v>2.9544437757195876</c:v>
                </c:pt>
                <c:pt idx="108">
                  <c:v>2.8890035457801706</c:v>
                </c:pt>
                <c:pt idx="109">
                  <c:v>2.8238015197951878</c:v>
                </c:pt>
                <c:pt idx="110">
                  <c:v>2.7588368306967213</c:v>
                </c:pt>
                <c:pt idx="111">
                  <c:v>2.6941086145730004</c:v>
                </c:pt>
                <c:pt idx="112">
                  <c:v>2.6296160106569144</c:v>
                </c:pt>
                <c:pt idx="113">
                  <c:v>2.5653581613145637</c:v>
                </c:pt>
                <c:pt idx="114">
                  <c:v>2.5013342120338562</c:v>
                </c:pt>
                <c:pt idx="115">
                  <c:v>2.4375433114131435</c:v>
                </c:pt>
                <c:pt idx="116">
                  <c:v>2.3739846111498997</c:v>
                </c:pt>
                <c:pt idx="117">
                  <c:v>2.3106572660294389</c:v>
                </c:pt>
                <c:pt idx="118">
                  <c:v>2.247560433913677</c:v>
                </c:pt>
                <c:pt idx="119">
                  <c:v>2.1846932757299311</c:v>
                </c:pt>
                <c:pt idx="120">
                  <c:v>2.1220549554597632</c:v>
                </c:pt>
                <c:pt idx="121">
                  <c:v>2.0596446401278619</c:v>
                </c:pt>
                <c:pt idx="122">
                  <c:v>1.9974614997909641</c:v>
                </c:pt>
                <c:pt idx="123">
                  <c:v>1.9355047075268206</c:v>
                </c:pt>
                <c:pt idx="124">
                  <c:v>1.8737734394231977</c:v>
                </c:pt>
                <c:pt idx="125">
                  <c:v>1.8122668745669219</c:v>
                </c:pt>
                <c:pt idx="126">
                  <c:v>1.7509841950329621</c:v>
                </c:pt>
                <c:pt idx="127">
                  <c:v>1.6899245858735537</c:v>
                </c:pt>
                <c:pt idx="128">
                  <c:v>1.6290872351073604</c:v>
                </c:pt>
                <c:pt idx="129">
                  <c:v>1.5684672079370241</c:v>
                </c:pt>
                <c:pt idx="130">
                  <c:v>1.508055879658394</c:v>
                </c:pt>
                <c:pt idx="131">
                  <c:v>1.4478525317757944</c:v>
                </c:pt>
                <c:pt idx="132">
                  <c:v>1.3878564482671418</c:v>
                </c:pt>
                <c:pt idx="133">
                  <c:v>1.3280669155754294</c:v>
                </c:pt>
                <c:pt idx="134">
                  <c:v>1.2684832226002409</c:v>
                </c:pt>
                <c:pt idx="135">
                  <c:v>1.2091046606892921</c:v>
                </c:pt>
                <c:pt idx="136">
                  <c:v>1.1499305236300035</c:v>
                </c:pt>
                <c:pt idx="137">
                  <c:v>1.0909601076411006</c:v>
                </c:pt>
                <c:pt idx="138">
                  <c:v>1.0321927113642437</c:v>
                </c:pt>
                <c:pt idx="139">
                  <c:v>0.97362763585568657</c:v>
                </c:pt>
                <c:pt idx="140">
                  <c:v>0.9152641845779631</c:v>
                </c:pt>
                <c:pt idx="141">
                  <c:v>0.85710166339160354</c:v>
                </c:pt>
                <c:pt idx="142">
                  <c:v>0.79913938054687872</c:v>
                </c:pt>
                <c:pt idx="143">
                  <c:v>0.74137664667557279</c:v>
                </c:pt>
                <c:pt idx="144">
                  <c:v>0.68381277478278424</c:v>
                </c:pt>
                <c:pt idx="145">
                  <c:v>0.62644708023875528</c:v>
                </c:pt>
                <c:pt idx="146">
                  <c:v>0.5692788807707293</c:v>
                </c:pt>
                <c:pt idx="147">
                  <c:v>0.51230749645483609</c:v>
                </c:pt>
                <c:pt idx="148">
                  <c:v>0.4555322497080056</c:v>
                </c:pt>
                <c:pt idx="149">
                  <c:v>0.39895246527990885</c:v>
                </c:pt>
                <c:pt idx="150">
                  <c:v>0.34256747024492723</c:v>
                </c:pt>
                <c:pt idx="151">
                  <c:v>0.28637659399414878</c:v>
                </c:pt>
                <c:pt idx="152">
                  <c:v>0.23037916822739263</c:v>
                </c:pt>
                <c:pt idx="153">
                  <c:v>0.17457452694526057</c:v>
                </c:pt>
                <c:pt idx="154">
                  <c:v>0.11896200644121604</c:v>
                </c:pt>
                <c:pt idx="155">
                  <c:v>6.3540945293690421E-2</c:v>
                </c:pt>
                <c:pt idx="156">
                  <c:v>8.3106843582164899E-3</c:v>
                </c:pt>
                <c:pt idx="157">
                  <c:v>0</c:v>
                </c:pt>
                <c:pt idx="158">
                  <c:v>0</c:v>
                </c:pt>
                <c:pt idx="159">
                  <c:v>0</c:v>
                </c:pt>
                <c:pt idx="160">
                  <c:v>0</c:v>
                </c:pt>
                <c:pt idx="161">
                  <c:v>0</c:v>
                </c:pt>
                <c:pt idx="162">
                  <c:v>0</c:v>
                </c:pt>
                <c:pt idx="163">
                  <c:v>0</c:v>
                </c:pt>
                <c:pt idx="164">
                  <c:v>0</c:v>
                </c:pt>
                <c:pt idx="165">
                  <c:v>0</c:v>
                </c:pt>
                <c:pt idx="166">
                  <c:v>0</c:v>
                </c:pt>
                <c:pt idx="167">
                  <c:v>0</c:v>
                </c:pt>
                <c:pt idx="168">
                  <c:v>0</c:v>
                </c:pt>
              </c:numCache>
            </c:numRef>
          </c:val>
          <c:smooth val="0"/>
          <c:extLst>
            <c:ext xmlns:c16="http://schemas.microsoft.com/office/drawing/2014/chart" uri="{C3380CC4-5D6E-409C-BE32-E72D297353CC}">
              <c16:uniqueId val="{00000000-5780-4AF6-9C27-B35BD9027464}"/>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65680107252194886"/>
          <c:y val="0.33153546450703369"/>
          <c:w val="0.257656946238631"/>
          <c:h val="0.245137882481049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Saline</a:t>
            </a:r>
          </a:p>
        </c:rich>
      </c:tx>
      <c:overlay val="0"/>
      <c:spPr>
        <a:noFill/>
        <a:ln>
          <a:noFill/>
        </a:ln>
        <a:effectLst/>
      </c:spPr>
    </c:title>
    <c:autoTitleDeleted val="0"/>
    <c:plotArea>
      <c:layout>
        <c:manualLayout>
          <c:layoutTarget val="inner"/>
          <c:xMode val="edge"/>
          <c:yMode val="edge"/>
          <c:x val="0.12582896203603045"/>
          <c:y val="0.16464824384145405"/>
          <c:w val="0.80626202987516205"/>
          <c:h val="0.52252094148333283"/>
        </c:manualLayout>
      </c:layout>
      <c:lineChart>
        <c:grouping val="standard"/>
        <c:varyColors val="0"/>
        <c:ser>
          <c:idx val="2"/>
          <c:order val="0"/>
          <c:tx>
            <c:strRef>
              <c:f>Saline_I!$AM$40</c:f>
              <c:strCache>
                <c:ptCount val="1"/>
                <c:pt idx="0">
                  <c:v>Min cor. Inj</c:v>
                </c:pt>
              </c:strCache>
            </c:strRef>
          </c:tx>
          <c:marker>
            <c:symbol val="none"/>
          </c:marker>
          <c:cat>
            <c:numRef>
              <c:f>Saline_I!$AJ$41:$AJ$405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Saline_I!$AM$41:$AM$405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AA2C-43A4-B7BD-D09ACBE304EF}"/>
            </c:ext>
          </c:extLst>
        </c:ser>
        <c:ser>
          <c:idx val="3"/>
          <c:order val="1"/>
          <c:tx>
            <c:strRef>
              <c:f>Saline_I!$AO$40</c:f>
              <c:strCache>
                <c:ptCount val="1"/>
                <c:pt idx="0">
                  <c:v>Max corrigé</c:v>
                </c:pt>
              </c:strCache>
            </c:strRef>
          </c:tx>
          <c:marker>
            <c:symbol val="none"/>
          </c:marker>
          <c:cat>
            <c:numRef>
              <c:f>Saline_I!$AJ$41:$AJ$405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Saline_I!$AO$41:$AO$405</c:f>
              <c:numCache>
                <c:formatCode>_-* #\ ##0.00\ _€_-;\-* #\ ##0.00\ _€_-;_-* "-"??\ _€_-;_-@_-</c:formatCode>
                <c:ptCount val="36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1-AA2C-43A4-B7BD-D09ACBE304EF}"/>
            </c:ext>
          </c:extLst>
        </c:ser>
        <c:dLbls>
          <c:showLegendKey val="0"/>
          <c:showVal val="0"/>
          <c:showCatName val="0"/>
          <c:showSerName val="0"/>
          <c:showPercent val="0"/>
          <c:showBubbleSize val="0"/>
        </c:dLbls>
        <c:marker val="1"/>
        <c:smooth val="0"/>
        <c:axId val="1061440304"/>
        <c:axId val="1061440960"/>
      </c:lineChart>
      <c:lineChart>
        <c:grouping val="standard"/>
        <c:varyColors val="0"/>
        <c:ser>
          <c:idx val="0"/>
          <c:order val="2"/>
          <c:tx>
            <c:strRef>
              <c:f>Saline_I!$AK$40</c:f>
              <c:strCache>
                <c:ptCount val="1"/>
                <c:pt idx="0">
                  <c:v>Min Brut</c:v>
                </c:pt>
              </c:strCache>
            </c:strRef>
          </c:tx>
          <c:spPr>
            <a:ln w="28575" cap="rnd">
              <a:solidFill>
                <a:schemeClr val="accent1"/>
              </a:solidFill>
              <a:round/>
            </a:ln>
            <a:effectLst/>
          </c:spPr>
          <c:marker>
            <c:symbol val="none"/>
          </c:marker>
          <c:cat>
            <c:numRef>
              <c:f>Saline_I!$AJ$41:$AJ$405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Saline_I!$AK$41:$AK$405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2-AA2C-43A4-B7BD-D09ACBE304EF}"/>
            </c:ext>
          </c:extLst>
        </c:ser>
        <c:ser>
          <c:idx val="1"/>
          <c:order val="3"/>
          <c:tx>
            <c:strRef>
              <c:f>Saline_I!$AL$40</c:f>
              <c:strCache>
                <c:ptCount val="1"/>
                <c:pt idx="0">
                  <c:v>Max Brut</c:v>
                </c:pt>
              </c:strCache>
            </c:strRef>
          </c:tx>
          <c:spPr>
            <a:ln w="28575" cap="rnd">
              <a:solidFill>
                <a:schemeClr val="accent2"/>
              </a:solidFill>
              <a:round/>
            </a:ln>
            <a:effectLst/>
          </c:spPr>
          <c:marker>
            <c:symbol val="none"/>
          </c:marker>
          <c:cat>
            <c:numRef>
              <c:f>Saline_I!$AJ$41:$AJ$405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Saline_I!$AL$41:$AL$405</c:f>
              <c:numCache>
                <c:formatCode>General</c:formatCode>
                <c:ptCount val="36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3-AA2C-43A4-B7BD-D09ACBE304EF}"/>
            </c:ext>
          </c:extLst>
        </c:ser>
        <c:dLbls>
          <c:showLegendKey val="0"/>
          <c:showVal val="0"/>
          <c:showCatName val="0"/>
          <c:showSerName val="0"/>
          <c:showPercent val="0"/>
          <c:showBubbleSize val="0"/>
        </c:dLbls>
        <c:marker val="1"/>
        <c:smooth val="0"/>
        <c:axId val="1104880040"/>
        <c:axId val="5571567"/>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valAx>
        <c:axId val="5571567"/>
        <c:scaling>
          <c:orientation val="minMax"/>
        </c:scaling>
        <c:delete val="0"/>
        <c:axPos val="r"/>
        <c:numFmt formatCode="General" sourceLinked="1"/>
        <c:majorTickMark val="out"/>
        <c:minorTickMark val="none"/>
        <c:tickLblPos val="nextTo"/>
        <c:crossAx val="1104880040"/>
        <c:crosses val="max"/>
        <c:crossBetween val="between"/>
      </c:valAx>
      <c:dateAx>
        <c:axId val="1104880040"/>
        <c:scaling>
          <c:orientation val="minMax"/>
        </c:scaling>
        <c:delete val="1"/>
        <c:axPos val="b"/>
        <c:numFmt formatCode="m/d/yyyy" sourceLinked="1"/>
        <c:majorTickMark val="out"/>
        <c:minorTickMark val="none"/>
        <c:tickLblPos val="nextTo"/>
        <c:crossAx val="5571567"/>
        <c:crosses val="autoZero"/>
        <c:auto val="1"/>
        <c:lblOffset val="100"/>
        <c:baseTimeUnit val="days"/>
      </c:date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Saline</a:t>
            </a:r>
          </a:p>
        </c:rich>
      </c:tx>
      <c:overlay val="0"/>
      <c:spPr>
        <a:noFill/>
        <a:ln>
          <a:noFill/>
        </a:ln>
        <a:effectLst/>
      </c:spPr>
    </c:title>
    <c:autoTitleDeleted val="0"/>
    <c:plotArea>
      <c:layout>
        <c:manualLayout>
          <c:layoutTarget val="inner"/>
          <c:xMode val="edge"/>
          <c:yMode val="edge"/>
          <c:x val="0.1202651013165256"/>
          <c:y val="0.16058138107835385"/>
          <c:w val="0.83442054430059764"/>
          <c:h val="0.52091594621867077"/>
        </c:manualLayout>
      </c:layout>
      <c:lineChart>
        <c:grouping val="standard"/>
        <c:varyColors val="0"/>
        <c:ser>
          <c:idx val="2"/>
          <c:order val="0"/>
          <c:tx>
            <c:strRef>
              <c:f>Saline_I!$AN$40</c:f>
              <c:strCache>
                <c:ptCount val="1"/>
                <c:pt idx="0">
                  <c:v>Min.cor Sout</c:v>
                </c:pt>
              </c:strCache>
            </c:strRef>
          </c:tx>
          <c:marker>
            <c:symbol val="none"/>
          </c:marker>
          <c:cat>
            <c:numRef>
              <c:f>Saline_I!$AJ$41:$AJ$405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Saline_I!$AN$41:$AN$405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40B5-40B9-9FE7-4C5D4DE2F389}"/>
            </c:ext>
          </c:extLst>
        </c:ser>
        <c:ser>
          <c:idx val="3"/>
          <c:order val="1"/>
          <c:tx>
            <c:strRef>
              <c:f>Saline_I!$AO$40</c:f>
              <c:strCache>
                <c:ptCount val="1"/>
                <c:pt idx="0">
                  <c:v>Max corrigé</c:v>
                </c:pt>
              </c:strCache>
            </c:strRef>
          </c:tx>
          <c:marker>
            <c:symbol val="none"/>
          </c:marker>
          <c:cat>
            <c:numRef>
              <c:f>Saline_I!$AJ$41:$AJ$405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Saline_I!$AO$41:$AO$405</c:f>
              <c:numCache>
                <c:formatCode>_-* #\ ##0.00\ _€_-;\-* #\ ##0.00\ _€_-;_-* "-"??\ _€_-;_-@_-</c:formatCode>
                <c:ptCount val="365"/>
                <c:pt idx="0">
                  <c:v>1</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1</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1</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1</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1-40B5-40B9-9FE7-4C5D4DE2F389}"/>
            </c:ext>
          </c:extLst>
        </c:ser>
        <c:dLbls>
          <c:showLegendKey val="0"/>
          <c:showVal val="0"/>
          <c:showCatName val="0"/>
          <c:showSerName val="0"/>
          <c:showPercent val="0"/>
          <c:showBubbleSize val="0"/>
        </c:dLbls>
        <c:smooth val="0"/>
        <c:axId val="1061440304"/>
        <c:axId val="1061440960"/>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Saline filling</a:t>
            </a:r>
          </a:p>
        </c:rich>
      </c:tx>
      <c:layout>
        <c:manualLayout>
          <c:xMode val="edge"/>
          <c:yMode val="edge"/>
          <c:x val="0.42736893837225826"/>
          <c:y val="2.5259378234769456E-2"/>
        </c:manualLayout>
      </c:layout>
      <c:overlay val="0"/>
      <c:spPr>
        <a:noFill/>
        <a:ln>
          <a:noFill/>
        </a:ln>
        <a:effectLst/>
      </c:spPr>
    </c:title>
    <c:autoTitleDeleted val="0"/>
    <c:plotArea>
      <c:layout>
        <c:manualLayout>
          <c:layoutTarget val="inner"/>
          <c:xMode val="edge"/>
          <c:yMode val="edge"/>
          <c:x val="6.3825429827955429E-2"/>
          <c:y val="0.12914961645127654"/>
          <c:w val="0.73280460909081491"/>
          <c:h val="0.81081308804249153"/>
        </c:manualLayout>
      </c:layout>
      <c:lineChart>
        <c:grouping val="standard"/>
        <c:varyColors val="0"/>
        <c:ser>
          <c:idx val="6"/>
          <c:order val="0"/>
          <c:tx>
            <c:strRef>
              <c:f>'Sud-Est_I'!$C$16</c:f>
              <c:strCache>
                <c:ptCount val="1"/>
                <c:pt idx="0">
                  <c:v>Maximum stock level (TWh)</c:v>
                </c:pt>
              </c:strCache>
            </c:strRef>
          </c:tx>
          <c:spPr>
            <a:ln w="25400">
              <a:solidFill>
                <a:srgbClr val="FFC000"/>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'Sud-Est_I'!$C$17:$C$231</c:f>
              <c:numCache>
                <c:formatCode>0.00</c:formatCode>
                <c:ptCount val="215"/>
                <c:pt idx="0">
                  <c:v>11.7</c:v>
                </c:pt>
                <c:pt idx="1">
                  <c:v>11.7</c:v>
                </c:pt>
                <c:pt idx="2">
                  <c:v>11.7</c:v>
                </c:pt>
                <c:pt idx="3">
                  <c:v>11.7</c:v>
                </c:pt>
                <c:pt idx="4">
                  <c:v>11.7</c:v>
                </c:pt>
                <c:pt idx="5">
                  <c:v>11.7</c:v>
                </c:pt>
                <c:pt idx="6">
                  <c:v>11.7</c:v>
                </c:pt>
                <c:pt idx="7">
                  <c:v>11.7</c:v>
                </c:pt>
                <c:pt idx="8">
                  <c:v>11.7</c:v>
                </c:pt>
                <c:pt idx="9">
                  <c:v>11.7</c:v>
                </c:pt>
                <c:pt idx="10">
                  <c:v>11.7</c:v>
                </c:pt>
                <c:pt idx="11">
                  <c:v>11.7</c:v>
                </c:pt>
                <c:pt idx="12">
                  <c:v>11.7</c:v>
                </c:pt>
                <c:pt idx="13">
                  <c:v>11.7</c:v>
                </c:pt>
                <c:pt idx="14">
                  <c:v>11.7</c:v>
                </c:pt>
                <c:pt idx="15">
                  <c:v>11.7</c:v>
                </c:pt>
                <c:pt idx="16">
                  <c:v>11.7</c:v>
                </c:pt>
                <c:pt idx="17">
                  <c:v>11.7</c:v>
                </c:pt>
                <c:pt idx="18">
                  <c:v>11.7</c:v>
                </c:pt>
                <c:pt idx="19">
                  <c:v>11.7</c:v>
                </c:pt>
                <c:pt idx="20">
                  <c:v>11.7</c:v>
                </c:pt>
                <c:pt idx="21">
                  <c:v>11.7</c:v>
                </c:pt>
                <c:pt idx="22">
                  <c:v>11.7</c:v>
                </c:pt>
                <c:pt idx="23">
                  <c:v>11.7</c:v>
                </c:pt>
                <c:pt idx="24">
                  <c:v>11.7</c:v>
                </c:pt>
                <c:pt idx="25">
                  <c:v>11.7</c:v>
                </c:pt>
                <c:pt idx="26">
                  <c:v>11.7</c:v>
                </c:pt>
                <c:pt idx="27">
                  <c:v>11.7</c:v>
                </c:pt>
                <c:pt idx="28">
                  <c:v>11.7</c:v>
                </c:pt>
                <c:pt idx="29">
                  <c:v>11.7</c:v>
                </c:pt>
                <c:pt idx="30">
                  <c:v>11.7</c:v>
                </c:pt>
                <c:pt idx="31">
                  <c:v>11.7</c:v>
                </c:pt>
                <c:pt idx="32">
                  <c:v>11.7</c:v>
                </c:pt>
                <c:pt idx="33">
                  <c:v>11.7</c:v>
                </c:pt>
                <c:pt idx="34">
                  <c:v>11.7</c:v>
                </c:pt>
                <c:pt idx="35">
                  <c:v>11.7</c:v>
                </c:pt>
                <c:pt idx="36">
                  <c:v>11.7</c:v>
                </c:pt>
                <c:pt idx="37">
                  <c:v>11.7</c:v>
                </c:pt>
                <c:pt idx="38">
                  <c:v>11.7</c:v>
                </c:pt>
                <c:pt idx="39">
                  <c:v>11.7</c:v>
                </c:pt>
                <c:pt idx="40">
                  <c:v>11.7</c:v>
                </c:pt>
                <c:pt idx="41">
                  <c:v>11.7</c:v>
                </c:pt>
                <c:pt idx="42">
                  <c:v>11.7</c:v>
                </c:pt>
                <c:pt idx="43">
                  <c:v>11.7</c:v>
                </c:pt>
                <c:pt idx="44">
                  <c:v>11.7</c:v>
                </c:pt>
                <c:pt idx="45">
                  <c:v>11.7</c:v>
                </c:pt>
                <c:pt idx="46">
                  <c:v>11.7</c:v>
                </c:pt>
                <c:pt idx="47">
                  <c:v>11.7</c:v>
                </c:pt>
                <c:pt idx="48">
                  <c:v>11.7</c:v>
                </c:pt>
                <c:pt idx="49">
                  <c:v>11.7</c:v>
                </c:pt>
                <c:pt idx="50">
                  <c:v>11.7</c:v>
                </c:pt>
                <c:pt idx="51">
                  <c:v>11.7</c:v>
                </c:pt>
                <c:pt idx="52">
                  <c:v>11.7</c:v>
                </c:pt>
                <c:pt idx="53">
                  <c:v>11.7</c:v>
                </c:pt>
                <c:pt idx="54">
                  <c:v>11.7</c:v>
                </c:pt>
                <c:pt idx="55">
                  <c:v>11.7</c:v>
                </c:pt>
                <c:pt idx="56">
                  <c:v>11.7</c:v>
                </c:pt>
                <c:pt idx="57">
                  <c:v>11.7</c:v>
                </c:pt>
                <c:pt idx="58">
                  <c:v>11.7</c:v>
                </c:pt>
                <c:pt idx="59">
                  <c:v>11.7</c:v>
                </c:pt>
                <c:pt idx="60">
                  <c:v>11.7</c:v>
                </c:pt>
                <c:pt idx="61">
                  <c:v>11.7</c:v>
                </c:pt>
                <c:pt idx="62">
                  <c:v>11.7</c:v>
                </c:pt>
                <c:pt idx="63">
                  <c:v>11.7</c:v>
                </c:pt>
                <c:pt idx="64">
                  <c:v>11.7</c:v>
                </c:pt>
                <c:pt idx="65">
                  <c:v>11.7</c:v>
                </c:pt>
                <c:pt idx="66">
                  <c:v>11.7</c:v>
                </c:pt>
                <c:pt idx="67">
                  <c:v>11.7</c:v>
                </c:pt>
                <c:pt idx="68">
                  <c:v>11.7</c:v>
                </c:pt>
                <c:pt idx="69">
                  <c:v>11.7</c:v>
                </c:pt>
                <c:pt idx="70">
                  <c:v>11.7</c:v>
                </c:pt>
                <c:pt idx="71">
                  <c:v>11.7</c:v>
                </c:pt>
                <c:pt idx="72">
                  <c:v>11.7</c:v>
                </c:pt>
                <c:pt idx="73">
                  <c:v>11.7</c:v>
                </c:pt>
                <c:pt idx="74">
                  <c:v>11.7</c:v>
                </c:pt>
                <c:pt idx="75">
                  <c:v>11.7</c:v>
                </c:pt>
                <c:pt idx="76">
                  <c:v>11.7</c:v>
                </c:pt>
                <c:pt idx="77">
                  <c:v>11.7</c:v>
                </c:pt>
                <c:pt idx="78">
                  <c:v>11.7</c:v>
                </c:pt>
                <c:pt idx="79">
                  <c:v>11.7</c:v>
                </c:pt>
                <c:pt idx="80">
                  <c:v>11.7</c:v>
                </c:pt>
                <c:pt idx="81">
                  <c:v>11.7</c:v>
                </c:pt>
                <c:pt idx="82">
                  <c:v>11.7</c:v>
                </c:pt>
                <c:pt idx="83">
                  <c:v>11.7</c:v>
                </c:pt>
                <c:pt idx="84">
                  <c:v>11.7</c:v>
                </c:pt>
                <c:pt idx="85">
                  <c:v>11.7</c:v>
                </c:pt>
                <c:pt idx="86">
                  <c:v>11.7</c:v>
                </c:pt>
                <c:pt idx="87">
                  <c:v>11.7</c:v>
                </c:pt>
                <c:pt idx="88">
                  <c:v>11.7</c:v>
                </c:pt>
                <c:pt idx="89">
                  <c:v>11.7</c:v>
                </c:pt>
                <c:pt idx="90">
                  <c:v>11.7</c:v>
                </c:pt>
                <c:pt idx="91">
                  <c:v>11.7</c:v>
                </c:pt>
                <c:pt idx="92">
                  <c:v>11.7</c:v>
                </c:pt>
                <c:pt idx="93">
                  <c:v>11.7</c:v>
                </c:pt>
                <c:pt idx="94">
                  <c:v>11.7</c:v>
                </c:pt>
                <c:pt idx="95">
                  <c:v>11.7</c:v>
                </c:pt>
                <c:pt idx="96">
                  <c:v>11.7</c:v>
                </c:pt>
                <c:pt idx="97">
                  <c:v>11.7</c:v>
                </c:pt>
                <c:pt idx="98">
                  <c:v>11.7</c:v>
                </c:pt>
                <c:pt idx="99">
                  <c:v>11.7</c:v>
                </c:pt>
                <c:pt idx="100">
                  <c:v>11.7</c:v>
                </c:pt>
                <c:pt idx="101">
                  <c:v>11.7</c:v>
                </c:pt>
                <c:pt idx="102">
                  <c:v>11.7</c:v>
                </c:pt>
                <c:pt idx="103">
                  <c:v>11.7</c:v>
                </c:pt>
                <c:pt idx="104">
                  <c:v>11.7</c:v>
                </c:pt>
                <c:pt idx="105">
                  <c:v>11.7</c:v>
                </c:pt>
                <c:pt idx="106">
                  <c:v>11.7</c:v>
                </c:pt>
                <c:pt idx="107">
                  <c:v>11.7</c:v>
                </c:pt>
                <c:pt idx="108">
                  <c:v>11.7</c:v>
                </c:pt>
                <c:pt idx="109">
                  <c:v>11.7</c:v>
                </c:pt>
                <c:pt idx="110">
                  <c:v>11.7</c:v>
                </c:pt>
                <c:pt idx="111">
                  <c:v>11.7</c:v>
                </c:pt>
                <c:pt idx="112">
                  <c:v>11.7</c:v>
                </c:pt>
                <c:pt idx="113">
                  <c:v>11.7</c:v>
                </c:pt>
                <c:pt idx="114">
                  <c:v>11.7</c:v>
                </c:pt>
                <c:pt idx="115">
                  <c:v>11.7</c:v>
                </c:pt>
                <c:pt idx="116">
                  <c:v>11.7</c:v>
                </c:pt>
                <c:pt idx="117">
                  <c:v>11.7</c:v>
                </c:pt>
                <c:pt idx="118">
                  <c:v>11.7</c:v>
                </c:pt>
                <c:pt idx="119">
                  <c:v>11.7</c:v>
                </c:pt>
                <c:pt idx="120">
                  <c:v>11.7</c:v>
                </c:pt>
                <c:pt idx="121">
                  <c:v>11.7</c:v>
                </c:pt>
                <c:pt idx="122">
                  <c:v>11.7</c:v>
                </c:pt>
                <c:pt idx="123">
                  <c:v>11.7</c:v>
                </c:pt>
                <c:pt idx="124">
                  <c:v>11.7</c:v>
                </c:pt>
                <c:pt idx="125">
                  <c:v>11.7</c:v>
                </c:pt>
                <c:pt idx="126">
                  <c:v>11.7</c:v>
                </c:pt>
                <c:pt idx="127">
                  <c:v>11.7</c:v>
                </c:pt>
                <c:pt idx="128">
                  <c:v>11.7</c:v>
                </c:pt>
                <c:pt idx="129">
                  <c:v>11.7</c:v>
                </c:pt>
                <c:pt idx="130">
                  <c:v>11.7</c:v>
                </c:pt>
                <c:pt idx="131">
                  <c:v>11.7</c:v>
                </c:pt>
                <c:pt idx="132">
                  <c:v>11.7</c:v>
                </c:pt>
                <c:pt idx="133">
                  <c:v>11.7</c:v>
                </c:pt>
                <c:pt idx="134">
                  <c:v>11.7</c:v>
                </c:pt>
                <c:pt idx="135">
                  <c:v>11.7</c:v>
                </c:pt>
                <c:pt idx="136">
                  <c:v>11.7</c:v>
                </c:pt>
                <c:pt idx="137">
                  <c:v>11.7</c:v>
                </c:pt>
                <c:pt idx="138">
                  <c:v>11.7</c:v>
                </c:pt>
                <c:pt idx="139">
                  <c:v>11.7</c:v>
                </c:pt>
                <c:pt idx="140">
                  <c:v>11.7</c:v>
                </c:pt>
                <c:pt idx="141">
                  <c:v>11.7</c:v>
                </c:pt>
                <c:pt idx="142">
                  <c:v>11.7</c:v>
                </c:pt>
                <c:pt idx="143">
                  <c:v>11.7</c:v>
                </c:pt>
                <c:pt idx="144">
                  <c:v>11.7</c:v>
                </c:pt>
                <c:pt idx="145">
                  <c:v>11.7</c:v>
                </c:pt>
                <c:pt idx="146">
                  <c:v>11.7</c:v>
                </c:pt>
                <c:pt idx="147">
                  <c:v>11.7</c:v>
                </c:pt>
                <c:pt idx="148">
                  <c:v>11.7</c:v>
                </c:pt>
                <c:pt idx="149">
                  <c:v>11.7</c:v>
                </c:pt>
                <c:pt idx="150">
                  <c:v>11.7</c:v>
                </c:pt>
                <c:pt idx="151">
                  <c:v>11.7</c:v>
                </c:pt>
                <c:pt idx="152">
                  <c:v>11.7</c:v>
                </c:pt>
                <c:pt idx="153">
                  <c:v>11.7</c:v>
                </c:pt>
                <c:pt idx="154">
                  <c:v>11.7</c:v>
                </c:pt>
                <c:pt idx="155">
                  <c:v>11.7</c:v>
                </c:pt>
                <c:pt idx="156">
                  <c:v>11.7</c:v>
                </c:pt>
                <c:pt idx="157">
                  <c:v>11.7</c:v>
                </c:pt>
                <c:pt idx="158">
                  <c:v>11.7</c:v>
                </c:pt>
                <c:pt idx="159">
                  <c:v>11.7</c:v>
                </c:pt>
                <c:pt idx="160">
                  <c:v>11.7</c:v>
                </c:pt>
                <c:pt idx="161">
                  <c:v>11.7</c:v>
                </c:pt>
                <c:pt idx="162">
                  <c:v>11.7</c:v>
                </c:pt>
                <c:pt idx="163">
                  <c:v>11.7</c:v>
                </c:pt>
                <c:pt idx="164">
                  <c:v>11.7</c:v>
                </c:pt>
                <c:pt idx="165">
                  <c:v>11.7</c:v>
                </c:pt>
                <c:pt idx="166">
                  <c:v>11.7</c:v>
                </c:pt>
                <c:pt idx="167">
                  <c:v>11.7</c:v>
                </c:pt>
                <c:pt idx="168">
                  <c:v>11.7</c:v>
                </c:pt>
                <c:pt idx="169">
                  <c:v>11.7</c:v>
                </c:pt>
                <c:pt idx="170">
                  <c:v>11.7</c:v>
                </c:pt>
                <c:pt idx="171">
                  <c:v>11.7</c:v>
                </c:pt>
                <c:pt idx="172">
                  <c:v>11.7</c:v>
                </c:pt>
                <c:pt idx="173">
                  <c:v>11.7</c:v>
                </c:pt>
                <c:pt idx="174">
                  <c:v>11.7</c:v>
                </c:pt>
                <c:pt idx="175">
                  <c:v>11.7</c:v>
                </c:pt>
                <c:pt idx="176">
                  <c:v>11.7</c:v>
                </c:pt>
                <c:pt idx="177">
                  <c:v>11.7</c:v>
                </c:pt>
                <c:pt idx="178">
                  <c:v>11.7</c:v>
                </c:pt>
                <c:pt idx="179">
                  <c:v>11.7</c:v>
                </c:pt>
                <c:pt idx="180">
                  <c:v>11.7</c:v>
                </c:pt>
                <c:pt idx="181">
                  <c:v>11.7</c:v>
                </c:pt>
                <c:pt idx="182">
                  <c:v>11.7</c:v>
                </c:pt>
                <c:pt idx="183">
                  <c:v>11.7</c:v>
                </c:pt>
                <c:pt idx="184">
                  <c:v>11.7</c:v>
                </c:pt>
                <c:pt idx="185">
                  <c:v>11.7</c:v>
                </c:pt>
                <c:pt idx="186">
                  <c:v>11.7</c:v>
                </c:pt>
                <c:pt idx="187">
                  <c:v>11.7</c:v>
                </c:pt>
                <c:pt idx="188">
                  <c:v>11.7</c:v>
                </c:pt>
                <c:pt idx="189">
                  <c:v>11.7</c:v>
                </c:pt>
                <c:pt idx="190">
                  <c:v>11.7</c:v>
                </c:pt>
                <c:pt idx="191">
                  <c:v>11.7</c:v>
                </c:pt>
                <c:pt idx="192">
                  <c:v>11.7</c:v>
                </c:pt>
                <c:pt idx="193">
                  <c:v>11.7</c:v>
                </c:pt>
                <c:pt idx="194">
                  <c:v>11.7</c:v>
                </c:pt>
                <c:pt idx="195">
                  <c:v>11.7</c:v>
                </c:pt>
                <c:pt idx="196">
                  <c:v>11.7</c:v>
                </c:pt>
                <c:pt idx="197">
                  <c:v>11.7</c:v>
                </c:pt>
                <c:pt idx="198">
                  <c:v>11.7</c:v>
                </c:pt>
                <c:pt idx="199">
                  <c:v>11.7</c:v>
                </c:pt>
                <c:pt idx="200">
                  <c:v>11.7</c:v>
                </c:pt>
                <c:pt idx="201">
                  <c:v>11.7</c:v>
                </c:pt>
                <c:pt idx="202">
                  <c:v>11.7</c:v>
                </c:pt>
                <c:pt idx="203">
                  <c:v>11.7</c:v>
                </c:pt>
                <c:pt idx="204">
                  <c:v>11.7</c:v>
                </c:pt>
                <c:pt idx="205">
                  <c:v>11.7</c:v>
                </c:pt>
                <c:pt idx="206">
                  <c:v>11.7</c:v>
                </c:pt>
                <c:pt idx="207">
                  <c:v>11.7</c:v>
                </c:pt>
                <c:pt idx="208">
                  <c:v>11.7</c:v>
                </c:pt>
                <c:pt idx="209">
                  <c:v>11.7</c:v>
                </c:pt>
                <c:pt idx="210">
                  <c:v>11.7</c:v>
                </c:pt>
                <c:pt idx="211">
                  <c:v>11.7</c:v>
                </c:pt>
                <c:pt idx="212">
                  <c:v>11.7</c:v>
                </c:pt>
                <c:pt idx="213">
                  <c:v>11.7</c:v>
                </c:pt>
                <c:pt idx="214">
                  <c:v>11.7</c:v>
                </c:pt>
              </c:numCache>
            </c:numRef>
          </c:val>
          <c:smooth val="0"/>
          <c:extLst>
            <c:ext xmlns:c16="http://schemas.microsoft.com/office/drawing/2014/chart" uri="{C3380CC4-5D6E-409C-BE32-E72D297353CC}">
              <c16:uniqueId val="{00000000-0A4B-4B57-8E00-D9A1BDDAC98F}"/>
            </c:ext>
          </c:extLst>
        </c:ser>
        <c:ser>
          <c:idx val="7"/>
          <c:order val="1"/>
          <c:tx>
            <c:strRef>
              <c:f>'Sud-Est_I'!$B$16</c:f>
              <c:strCache>
                <c:ptCount val="1"/>
                <c:pt idx="0">
                  <c:v>Minimum stock level (TWh)</c:v>
                </c:pt>
              </c:strCache>
            </c:strRef>
          </c:tx>
          <c:spPr>
            <a:ln w="25400">
              <a:solidFill>
                <a:schemeClr val="accent4"/>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'Sud-Est_I'!$B$17:$B$231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9.9449999999999985</c:v>
                </c:pt>
                <c:pt idx="214">
                  <c:v>0</c:v>
                </c:pt>
              </c:numCache>
            </c:numRef>
          </c:val>
          <c:smooth val="0"/>
          <c:extLst>
            <c:ext xmlns:c16="http://schemas.microsoft.com/office/drawing/2014/chart" uri="{C3380CC4-5D6E-409C-BE32-E72D297353CC}">
              <c16:uniqueId val="{00000001-0A4B-4B57-8E00-D9A1BDDAC98F}"/>
            </c:ext>
          </c:extLst>
        </c:ser>
        <c:ser>
          <c:idx val="0"/>
          <c:order val="2"/>
          <c:tx>
            <c:v>Maintenance Storengy</c:v>
          </c:tx>
          <c:marker>
            <c:symbol val="none"/>
          </c:marker>
          <c:val>
            <c:numRef>
              <c:f>'Sud-Est_I'!$F$17:$F$231</c:f>
              <c:numCache>
                <c:formatCode>_-* #\ ##0.0\ _€_-;\-* #\ ##0.0\ _€_-;_-* "-"??\ _€_-;_-@_-</c:formatCode>
                <c:ptCount val="215"/>
                <c:pt idx="0">
                  <c:v>9.3599999999999989E-2</c:v>
                </c:pt>
                <c:pt idx="1">
                  <c:v>0.18695040000000002</c:v>
                </c:pt>
                <c:pt idx="2">
                  <c:v>0.280051824</c:v>
                </c:pt>
                <c:pt idx="3">
                  <c:v>0.37290489599999999</c:v>
                </c:pt>
                <c:pt idx="4">
                  <c:v>0.45624998639999997</c:v>
                </c:pt>
                <c:pt idx="5">
                  <c:v>0.53939486640000001</c:v>
                </c:pt>
                <c:pt idx="6">
                  <c:v>0.6223403784</c:v>
                </c:pt>
                <c:pt idx="7">
                  <c:v>0.70508680320000006</c:v>
                </c:pt>
                <c:pt idx="8">
                  <c:v>0.7876347024</c:v>
                </c:pt>
                <c:pt idx="9">
                  <c:v>0.86998435679999997</c:v>
                </c:pt>
                <c:pt idx="10">
                  <c:v>0.95213632799999992</c:v>
                </c:pt>
                <c:pt idx="11">
                  <c:v>1.0340911775999999</c:v>
                </c:pt>
                <c:pt idx="12">
                  <c:v>1.1158494671999999</c:v>
                </c:pt>
                <c:pt idx="13">
                  <c:v>1.1974114775999998</c:v>
                </c:pt>
                <c:pt idx="14">
                  <c:v>1.2787777703999996</c:v>
                </c:pt>
                <c:pt idx="15">
                  <c:v>1.3599486263999996</c:v>
                </c:pt>
                <c:pt idx="16">
                  <c:v>1.4409248879999996</c:v>
                </c:pt>
                <c:pt idx="17">
                  <c:v>1.5217065551999998</c:v>
                </c:pt>
                <c:pt idx="18">
                  <c:v>1.6022944703999997</c:v>
                </c:pt>
                <c:pt idx="19">
                  <c:v>1.6826889143999999</c:v>
                </c:pt>
                <c:pt idx="20">
                  <c:v>1.7628904487999999</c:v>
                </c:pt>
                <c:pt idx="21">
                  <c:v>1.8428996352</c:v>
                </c:pt>
                <c:pt idx="22">
                  <c:v>1.9227167544000001</c:v>
                </c:pt>
                <c:pt idx="23">
                  <c:v>2.0111896584000002</c:v>
                </c:pt>
                <c:pt idx="24">
                  <c:v>2.0994263784000005</c:v>
                </c:pt>
                <c:pt idx="25">
                  <c:v>2.1434271144000006</c:v>
                </c:pt>
                <c:pt idx="26">
                  <c:v>2.2313112744000008</c:v>
                </c:pt>
                <c:pt idx="27">
                  <c:v>2.3189611224000006</c:v>
                </c:pt>
                <c:pt idx="28">
                  <c:v>2.4063772824000007</c:v>
                </c:pt>
                <c:pt idx="29">
                  <c:v>2.4804829140000009</c:v>
                </c:pt>
                <c:pt idx="30">
                  <c:v>2.5544204088000009</c:v>
                </c:pt>
                <c:pt idx="31">
                  <c:v>2.6281902972000011</c:v>
                </c:pt>
                <c:pt idx="32">
                  <c:v>2.701793109600001</c:v>
                </c:pt>
                <c:pt idx="33">
                  <c:v>2.7752291112000012</c:v>
                </c:pt>
                <c:pt idx="34">
                  <c:v>2.8484985672000014</c:v>
                </c:pt>
                <c:pt idx="35">
                  <c:v>2.9216020080000016</c:v>
                </c:pt>
                <c:pt idx="36">
                  <c:v>2.9945396988000015</c:v>
                </c:pt>
                <c:pt idx="37">
                  <c:v>3.0673121700000014</c:v>
                </c:pt>
                <c:pt idx="38">
                  <c:v>3.1399196868000017</c:v>
                </c:pt>
                <c:pt idx="39">
                  <c:v>3.2123625144000019</c:v>
                </c:pt>
                <c:pt idx="40">
                  <c:v>3.284641183200002</c:v>
                </c:pt>
                <c:pt idx="41">
                  <c:v>3.3567559584000022</c:v>
                </c:pt>
                <c:pt idx="42">
                  <c:v>3.4287073704000024</c:v>
                </c:pt>
                <c:pt idx="43">
                  <c:v>3.5004956844000024</c:v>
                </c:pt>
                <c:pt idx="44">
                  <c:v>3.5721211656000023</c:v>
                </c:pt>
                <c:pt idx="45">
                  <c:v>3.6435843444000025</c:v>
                </c:pt>
                <c:pt idx="46">
                  <c:v>3.7148854860000027</c:v>
                </c:pt>
                <c:pt idx="47">
                  <c:v>3.7860251208000029</c:v>
                </c:pt>
                <c:pt idx="48">
                  <c:v>3.8570035140000027</c:v>
                </c:pt>
                <c:pt idx="49">
                  <c:v>3.9278209308000029</c:v>
                </c:pt>
                <c:pt idx="50">
                  <c:v>3.9984779016000029</c:v>
                </c:pt>
                <c:pt idx="51">
                  <c:v>4.0689746916000029</c:v>
                </c:pt>
                <c:pt idx="52">
                  <c:v>4.1393115660000026</c:v>
                </c:pt>
                <c:pt idx="53">
                  <c:v>4.2094890552000024</c:v>
                </c:pt>
                <c:pt idx="54">
                  <c:v>4.2795074244000029</c:v>
                </c:pt>
                <c:pt idx="55">
                  <c:v>4.3493672040000027</c:v>
                </c:pt>
                <c:pt idx="56">
                  <c:v>4.4190686592000024</c:v>
                </c:pt>
                <c:pt idx="57">
                  <c:v>4.4886120552000026</c:v>
                </c:pt>
                <c:pt idx="58">
                  <c:v>4.5579979224000029</c:v>
                </c:pt>
                <c:pt idx="59">
                  <c:v>4.6272265260000029</c:v>
                </c:pt>
                <c:pt idx="60">
                  <c:v>4.6962981312000034</c:v>
                </c:pt>
                <c:pt idx="61">
                  <c:v>4.7652132684000037</c:v>
                </c:pt>
                <c:pt idx="62">
                  <c:v>4.8339722028000036</c:v>
                </c:pt>
                <c:pt idx="63">
                  <c:v>4.9025751996000038</c:v>
                </c:pt>
                <c:pt idx="64">
                  <c:v>4.9710227892000036</c:v>
                </c:pt>
                <c:pt idx="65">
                  <c:v>5.0393152368000038</c:v>
                </c:pt>
                <c:pt idx="66">
                  <c:v>5.1074528076000041</c:v>
                </c:pt>
                <c:pt idx="67">
                  <c:v>5.1754360320000039</c:v>
                </c:pt>
                <c:pt idx="68">
                  <c:v>5.2432651752000039</c:v>
                </c:pt>
                <c:pt idx="69">
                  <c:v>5.3109405024000038</c:v>
                </c:pt>
                <c:pt idx="70">
                  <c:v>5.3783580552000041</c:v>
                </c:pt>
                <c:pt idx="71">
                  <c:v>5.4454700976000039</c:v>
                </c:pt>
                <c:pt idx="72">
                  <c:v>5.5122782208000043</c:v>
                </c:pt>
                <c:pt idx="73">
                  <c:v>5.5787834856000043</c:v>
                </c:pt>
                <c:pt idx="74">
                  <c:v>5.6449869528000045</c:v>
                </c:pt>
                <c:pt idx="75">
                  <c:v>5.7108902136000044</c:v>
                </c:pt>
                <c:pt idx="76">
                  <c:v>5.7764948592000041</c:v>
                </c:pt>
                <c:pt idx="77">
                  <c:v>5.8418019504000043</c:v>
                </c:pt>
                <c:pt idx="78">
                  <c:v>5.9068130784000044</c:v>
                </c:pt>
                <c:pt idx="79">
                  <c:v>5.9715293040000041</c:v>
                </c:pt>
                <c:pt idx="80">
                  <c:v>6.0359522184000038</c:v>
                </c:pt>
                <c:pt idx="81">
                  <c:v>6.1000834128000037</c:v>
                </c:pt>
                <c:pt idx="82">
                  <c:v>6.1639239480000034</c:v>
                </c:pt>
                <c:pt idx="83">
                  <c:v>6.2274748848000039</c:v>
                </c:pt>
                <c:pt idx="84">
                  <c:v>6.2907378144000043</c:v>
                </c:pt>
                <c:pt idx="85">
                  <c:v>6.3537137976000047</c:v>
                </c:pt>
                <c:pt idx="86">
                  <c:v>6.416404425600005</c:v>
                </c:pt>
                <c:pt idx="87">
                  <c:v>6.4788107592000053</c:v>
                </c:pt>
                <c:pt idx="88">
                  <c:v>6.5409343896000056</c:v>
                </c:pt>
                <c:pt idx="89">
                  <c:v>6.6027763776000059</c:v>
                </c:pt>
                <c:pt idx="90">
                  <c:v>6.664337784000006</c:v>
                </c:pt>
                <c:pt idx="91">
                  <c:v>6.725620200000006</c:v>
                </c:pt>
                <c:pt idx="92">
                  <c:v>6.7866246864000059</c:v>
                </c:pt>
                <c:pt idx="93">
                  <c:v>6.8574486864000059</c:v>
                </c:pt>
                <c:pt idx="94">
                  <c:v>6.9285154224000056</c:v>
                </c:pt>
                <c:pt idx="95">
                  <c:v>6.9992033904000053</c:v>
                </c:pt>
                <c:pt idx="96">
                  <c:v>7.0695144624000053</c:v>
                </c:pt>
                <c:pt idx="97">
                  <c:v>7.139450510400005</c:v>
                </c:pt>
                <c:pt idx="98">
                  <c:v>7.2090134064000049</c:v>
                </c:pt>
                <c:pt idx="99">
                  <c:v>7.2782056464000053</c:v>
                </c:pt>
                <c:pt idx="100">
                  <c:v>7.3470284784000057</c:v>
                </c:pt>
                <c:pt idx="101">
                  <c:v>7.4154843984000056</c:v>
                </c:pt>
                <c:pt idx="102">
                  <c:v>7.4835752784000054</c:v>
                </c:pt>
                <c:pt idx="103">
                  <c:v>7.5513029904000053</c:v>
                </c:pt>
                <c:pt idx="104">
                  <c:v>7.6186694064000058</c:v>
                </c:pt>
                <c:pt idx="105">
                  <c:v>7.6856763984000063</c:v>
                </c:pt>
                <c:pt idx="106">
                  <c:v>7.7523258384000062</c:v>
                </c:pt>
                <c:pt idx="107">
                  <c:v>7.8186202224000061</c:v>
                </c:pt>
                <c:pt idx="108">
                  <c:v>7.8845607984000061</c:v>
                </c:pt>
                <c:pt idx="109">
                  <c:v>7.9501500624000059</c:v>
                </c:pt>
                <c:pt idx="110">
                  <c:v>7.9566739824000061</c:v>
                </c:pt>
                <c:pt idx="111">
                  <c:v>7.9631944080000059</c:v>
                </c:pt>
                <c:pt idx="112">
                  <c:v>8.0283643440000052</c:v>
                </c:pt>
                <c:pt idx="113">
                  <c:v>8.0931867120000049</c:v>
                </c:pt>
                <c:pt idx="114">
                  <c:v>8.1576627600000045</c:v>
                </c:pt>
                <c:pt idx="115">
                  <c:v>8.2217949840000042</c:v>
                </c:pt>
                <c:pt idx="116">
                  <c:v>8.2855852560000045</c:v>
                </c:pt>
                <c:pt idx="117">
                  <c:v>8.349035448000004</c:v>
                </c:pt>
                <c:pt idx="118">
                  <c:v>8.4121474320000047</c:v>
                </c:pt>
                <c:pt idx="119">
                  <c:v>8.4749224560000052</c:v>
                </c:pt>
                <c:pt idx="120">
                  <c:v>8.5373630160000058</c:v>
                </c:pt>
                <c:pt idx="121">
                  <c:v>8.5994703600000051</c:v>
                </c:pt>
                <c:pt idx="122">
                  <c:v>8.6612463600000051</c:v>
                </c:pt>
                <c:pt idx="123">
                  <c:v>8.7226928880000045</c:v>
                </c:pt>
                <c:pt idx="124">
                  <c:v>8.7838118160000054</c:v>
                </c:pt>
                <c:pt idx="125">
                  <c:v>8.8446050160000063</c:v>
                </c:pt>
                <c:pt idx="126">
                  <c:v>8.9050737360000056</c:v>
                </c:pt>
                <c:pt idx="127">
                  <c:v>8.9652198480000056</c:v>
                </c:pt>
                <c:pt idx="128">
                  <c:v>9.0250452240000065</c:v>
                </c:pt>
                <c:pt idx="129">
                  <c:v>9.084551736000007</c:v>
                </c:pt>
                <c:pt idx="130">
                  <c:v>9.1437406320000072</c:v>
                </c:pt>
                <c:pt idx="131">
                  <c:v>9.2026137840000075</c:v>
                </c:pt>
                <c:pt idx="132">
                  <c:v>9.2611730640000083</c:v>
                </c:pt>
                <c:pt idx="133">
                  <c:v>9.3194203440000081</c:v>
                </c:pt>
                <c:pt idx="134">
                  <c:v>9.3773568720000089</c:v>
                </c:pt>
                <c:pt idx="135">
                  <c:v>9.4349845200000093</c:v>
                </c:pt>
                <c:pt idx="136">
                  <c:v>9.4923045360000096</c:v>
                </c:pt>
                <c:pt idx="137">
                  <c:v>9.54931879200001</c:v>
                </c:pt>
                <c:pt idx="138">
                  <c:v>9.6060291600000092</c:v>
                </c:pt>
                <c:pt idx="139">
                  <c:v>9.6624368880000091</c:v>
                </c:pt>
                <c:pt idx="140">
                  <c:v>9.7185438480000084</c:v>
                </c:pt>
                <c:pt idx="141">
                  <c:v>9.7743519120000091</c:v>
                </c:pt>
                <c:pt idx="142">
                  <c:v>9.8298623280000097</c:v>
                </c:pt>
                <c:pt idx="143">
                  <c:v>9.8850763440000105</c:v>
                </c:pt>
                <c:pt idx="144">
                  <c:v>9.9070441392000106</c:v>
                </c:pt>
                <c:pt idx="145">
                  <c:v>9.9289650096000113</c:v>
                </c:pt>
                <c:pt idx="146">
                  <c:v>9.9508392048000118</c:v>
                </c:pt>
                <c:pt idx="147">
                  <c:v>9.9726667248000123</c:v>
                </c:pt>
                <c:pt idx="148">
                  <c:v>9.9944478192000119</c:v>
                </c:pt>
                <c:pt idx="149">
                  <c:v>10.016182238400011</c:v>
                </c:pt>
                <c:pt idx="150">
                  <c:v>10.037870481600011</c:v>
                </c:pt>
                <c:pt idx="151">
                  <c:v>10.059512299200012</c:v>
                </c:pt>
                <c:pt idx="152">
                  <c:v>10.081107940800011</c:v>
                </c:pt>
                <c:pt idx="153">
                  <c:v>10.102657656000012</c:v>
                </c:pt>
                <c:pt idx="154">
                  <c:v>10.124161195200012</c:v>
                </c:pt>
                <c:pt idx="155">
                  <c:v>10.145619057600012</c:v>
                </c:pt>
                <c:pt idx="156">
                  <c:v>10.199148897600011</c:v>
                </c:pt>
                <c:pt idx="157">
                  <c:v>10.252393569600011</c:v>
                </c:pt>
                <c:pt idx="158">
                  <c:v>10.305354321600012</c:v>
                </c:pt>
                <c:pt idx="159">
                  <c:v>10.358032401600012</c:v>
                </c:pt>
                <c:pt idx="160">
                  <c:v>10.410429681600011</c:v>
                </c:pt>
                <c:pt idx="161">
                  <c:v>10.462547409600012</c:v>
                </c:pt>
                <c:pt idx="162">
                  <c:v>10.514387457600012</c:v>
                </c:pt>
                <c:pt idx="163">
                  <c:v>10.565950449600013</c:v>
                </c:pt>
                <c:pt idx="164">
                  <c:v>10.615993689600014</c:v>
                </c:pt>
                <c:pt idx="165">
                  <c:v>10.656827859600014</c:v>
                </c:pt>
                <c:pt idx="166">
                  <c:v>10.696273707600014</c:v>
                </c:pt>
                <c:pt idx="167">
                  <c:v>10.734378969600014</c:v>
                </c:pt>
                <c:pt idx="168">
                  <c:v>10.771187403600013</c:v>
                </c:pt>
                <c:pt idx="169">
                  <c:v>10.813021923600013</c:v>
                </c:pt>
                <c:pt idx="170">
                  <c:v>10.853181003600014</c:v>
                </c:pt>
                <c:pt idx="171">
                  <c:v>10.891734843600014</c:v>
                </c:pt>
                <c:pt idx="172">
                  <c:v>10.928744283600015</c:v>
                </c:pt>
                <c:pt idx="173">
                  <c:v>10.964274843600014</c:v>
                </c:pt>
                <c:pt idx="174">
                  <c:v>10.998382683600015</c:v>
                </c:pt>
                <c:pt idx="175">
                  <c:v>11.026462683600014</c:v>
                </c:pt>
                <c:pt idx="176">
                  <c:v>11.058085443600014</c:v>
                </c:pt>
                <c:pt idx="177">
                  <c:v>11.088439923600014</c:v>
                </c:pt>
                <c:pt idx="178">
                  <c:v>11.117582283600013</c:v>
                </c:pt>
                <c:pt idx="179">
                  <c:v>11.145641691600014</c:v>
                </c:pt>
                <c:pt idx="180">
                  <c:v>11.173476459600014</c:v>
                </c:pt>
                <c:pt idx="181">
                  <c:v>11.201088459600014</c:v>
                </c:pt>
                <c:pt idx="182">
                  <c:v>11.228479563600013</c:v>
                </c:pt>
                <c:pt idx="183">
                  <c:v>11.255651643600013</c:v>
                </c:pt>
                <c:pt idx="184">
                  <c:v>11.282606571600013</c:v>
                </c:pt>
                <c:pt idx="185">
                  <c:v>11.309345283600013</c:v>
                </c:pt>
                <c:pt idx="186">
                  <c:v>11.335870587600013</c:v>
                </c:pt>
                <c:pt idx="187">
                  <c:v>11.362183419600013</c:v>
                </c:pt>
                <c:pt idx="188">
                  <c:v>11.388285651600013</c:v>
                </c:pt>
                <c:pt idx="189">
                  <c:v>11.414179155600014</c:v>
                </c:pt>
                <c:pt idx="190">
                  <c:v>11.439865803600014</c:v>
                </c:pt>
                <c:pt idx="191">
                  <c:v>11.465346531600014</c:v>
                </c:pt>
                <c:pt idx="192">
                  <c:v>11.490624147600014</c:v>
                </c:pt>
                <c:pt idx="193">
                  <c:v>11.515699587600015</c:v>
                </c:pt>
                <c:pt idx="194">
                  <c:v>11.540573787600014</c:v>
                </c:pt>
                <c:pt idx="195">
                  <c:v>11.565249555600014</c:v>
                </c:pt>
                <c:pt idx="196">
                  <c:v>11.589727827600013</c:v>
                </c:pt>
                <c:pt idx="197">
                  <c:v>11.614009539600014</c:v>
                </c:pt>
                <c:pt idx="198">
                  <c:v>11.638097499600013</c:v>
                </c:pt>
                <c:pt idx="199">
                  <c:v>11.661992643600014</c:v>
                </c:pt>
                <c:pt idx="200">
                  <c:v>11.685696843600013</c:v>
                </c:pt>
                <c:pt idx="201">
                  <c:v>11.7</c:v>
                </c:pt>
                <c:pt idx="202">
                  <c:v>11.7</c:v>
                </c:pt>
                <c:pt idx="203">
                  <c:v>11.7</c:v>
                </c:pt>
                <c:pt idx="204">
                  <c:v>11.7</c:v>
                </c:pt>
                <c:pt idx="205">
                  <c:v>11.7</c:v>
                </c:pt>
                <c:pt idx="206">
                  <c:v>11.7</c:v>
                </c:pt>
                <c:pt idx="207">
                  <c:v>11.7</c:v>
                </c:pt>
                <c:pt idx="208">
                  <c:v>11.7</c:v>
                </c:pt>
                <c:pt idx="209">
                  <c:v>11.7</c:v>
                </c:pt>
                <c:pt idx="210">
                  <c:v>11.7</c:v>
                </c:pt>
                <c:pt idx="211">
                  <c:v>11.7</c:v>
                </c:pt>
                <c:pt idx="212">
                  <c:v>11.7</c:v>
                </c:pt>
                <c:pt idx="213">
                  <c:v>11.7</c:v>
                </c:pt>
                <c:pt idx="214">
                  <c:v>11.7</c:v>
                </c:pt>
              </c:numCache>
            </c:numRef>
          </c:val>
          <c:smooth val="0"/>
          <c:extLst>
            <c:ext xmlns:c16="http://schemas.microsoft.com/office/drawing/2014/chart" uri="{C3380CC4-5D6E-409C-BE32-E72D297353CC}">
              <c16:uniqueId val="{00000002-0A4B-4B57-8E00-D9A1BDDAC98F}"/>
            </c:ext>
          </c:extLst>
        </c:ser>
        <c:ser>
          <c:idx val="2"/>
          <c:order val="3"/>
          <c:tx>
            <c:v>Maintenance Storengy + NaTran Most Probable</c:v>
          </c:tx>
          <c:marker>
            <c:symbol val="none"/>
          </c:marker>
          <c:val>
            <c:numRef>
              <c:f>'Sud-Est_I'!$L$17:$L$231</c:f>
              <c:numCache>
                <c:formatCode>_-* #\ ##0.0\ _€_-;\-* #\ ##0.0\ _€_-;_-* "-"??\ _€_-;_-@_-</c:formatCode>
                <c:ptCount val="215"/>
                <c:pt idx="0">
                  <c:v>9.3599999999999989E-2</c:v>
                </c:pt>
                <c:pt idx="1">
                  <c:v>0.18695040000000002</c:v>
                </c:pt>
                <c:pt idx="2">
                  <c:v>0.280051824</c:v>
                </c:pt>
                <c:pt idx="3">
                  <c:v>0.37290489599999999</c:v>
                </c:pt>
                <c:pt idx="4">
                  <c:v>0.45624998639999997</c:v>
                </c:pt>
                <c:pt idx="5">
                  <c:v>0.53939486640000001</c:v>
                </c:pt>
                <c:pt idx="6">
                  <c:v>0.6223403784</c:v>
                </c:pt>
                <c:pt idx="7">
                  <c:v>0.70508680320000006</c:v>
                </c:pt>
                <c:pt idx="8">
                  <c:v>0.7876347024</c:v>
                </c:pt>
                <c:pt idx="9">
                  <c:v>0.86998435679999997</c:v>
                </c:pt>
                <c:pt idx="10">
                  <c:v>0.95213632799999992</c:v>
                </c:pt>
                <c:pt idx="11">
                  <c:v>1.0340911775999999</c:v>
                </c:pt>
                <c:pt idx="12">
                  <c:v>1.1158494671999999</c:v>
                </c:pt>
                <c:pt idx="13">
                  <c:v>1.1974114775999998</c:v>
                </c:pt>
                <c:pt idx="14">
                  <c:v>1.2787777703999996</c:v>
                </c:pt>
                <c:pt idx="15">
                  <c:v>1.3599486263999996</c:v>
                </c:pt>
                <c:pt idx="16">
                  <c:v>1.4409248879999996</c:v>
                </c:pt>
                <c:pt idx="17">
                  <c:v>1.5217065551999998</c:v>
                </c:pt>
                <c:pt idx="18">
                  <c:v>1.6022944703999997</c:v>
                </c:pt>
                <c:pt idx="19">
                  <c:v>1.6826889143999999</c:v>
                </c:pt>
                <c:pt idx="20">
                  <c:v>1.7628904487999999</c:v>
                </c:pt>
                <c:pt idx="21">
                  <c:v>1.8428996352</c:v>
                </c:pt>
                <c:pt idx="22">
                  <c:v>1.9227167544000001</c:v>
                </c:pt>
                <c:pt idx="23">
                  <c:v>2.0111896584000002</c:v>
                </c:pt>
                <c:pt idx="24">
                  <c:v>2.0994263784000005</c:v>
                </c:pt>
                <c:pt idx="25">
                  <c:v>2.1434271144000006</c:v>
                </c:pt>
                <c:pt idx="26">
                  <c:v>2.2313112744000008</c:v>
                </c:pt>
                <c:pt idx="27">
                  <c:v>2.3189611224000006</c:v>
                </c:pt>
                <c:pt idx="28">
                  <c:v>2.4063772824000007</c:v>
                </c:pt>
                <c:pt idx="29">
                  <c:v>2.4804829140000009</c:v>
                </c:pt>
                <c:pt idx="30">
                  <c:v>2.5544204088000009</c:v>
                </c:pt>
                <c:pt idx="31">
                  <c:v>2.6281902972000011</c:v>
                </c:pt>
                <c:pt idx="32">
                  <c:v>2.701793109600001</c:v>
                </c:pt>
                <c:pt idx="33">
                  <c:v>2.7752291112000012</c:v>
                </c:pt>
                <c:pt idx="34">
                  <c:v>2.8484985672000014</c:v>
                </c:pt>
                <c:pt idx="35">
                  <c:v>2.9216020080000016</c:v>
                </c:pt>
                <c:pt idx="36">
                  <c:v>2.9945396988000015</c:v>
                </c:pt>
                <c:pt idx="37">
                  <c:v>3.0673121700000014</c:v>
                </c:pt>
                <c:pt idx="38">
                  <c:v>3.1399196868000017</c:v>
                </c:pt>
                <c:pt idx="39">
                  <c:v>3.2123625144000019</c:v>
                </c:pt>
                <c:pt idx="40">
                  <c:v>3.284641183200002</c:v>
                </c:pt>
                <c:pt idx="41">
                  <c:v>3.3567559584000022</c:v>
                </c:pt>
                <c:pt idx="42">
                  <c:v>3.4287073704000024</c:v>
                </c:pt>
                <c:pt idx="43">
                  <c:v>3.5004956844000024</c:v>
                </c:pt>
                <c:pt idx="44">
                  <c:v>3.5721211656000023</c:v>
                </c:pt>
                <c:pt idx="45">
                  <c:v>3.6435843444000025</c:v>
                </c:pt>
                <c:pt idx="46">
                  <c:v>3.7148854860000027</c:v>
                </c:pt>
                <c:pt idx="47">
                  <c:v>3.7860251208000029</c:v>
                </c:pt>
                <c:pt idx="48">
                  <c:v>3.8570035140000027</c:v>
                </c:pt>
                <c:pt idx="49">
                  <c:v>3.9278209308000029</c:v>
                </c:pt>
                <c:pt idx="50">
                  <c:v>3.9984779016000029</c:v>
                </c:pt>
                <c:pt idx="51">
                  <c:v>4.0689746916000029</c:v>
                </c:pt>
                <c:pt idx="52">
                  <c:v>4.1393115660000026</c:v>
                </c:pt>
                <c:pt idx="53">
                  <c:v>4.2094890552000024</c:v>
                </c:pt>
                <c:pt idx="54">
                  <c:v>4.2795074244000029</c:v>
                </c:pt>
                <c:pt idx="55">
                  <c:v>4.3493672040000027</c:v>
                </c:pt>
                <c:pt idx="56">
                  <c:v>4.4190686592000024</c:v>
                </c:pt>
                <c:pt idx="57">
                  <c:v>4.4839603443063849</c:v>
                </c:pt>
                <c:pt idx="58">
                  <c:v>4.5488520294127675</c:v>
                </c:pt>
                <c:pt idx="59">
                  <c:v>4.61374371451915</c:v>
                </c:pt>
                <c:pt idx="60">
                  <c:v>4.6786353996255325</c:v>
                </c:pt>
                <c:pt idx="61">
                  <c:v>4.7385354166468092</c:v>
                </c:pt>
                <c:pt idx="62">
                  <c:v>4.7984354336680859</c:v>
                </c:pt>
                <c:pt idx="63">
                  <c:v>4.8583354506893626</c:v>
                </c:pt>
                <c:pt idx="64">
                  <c:v>4.9182354677106392</c:v>
                </c:pt>
                <c:pt idx="65">
                  <c:v>4.9781354847319159</c:v>
                </c:pt>
                <c:pt idx="66">
                  <c:v>5.0380355017531926</c:v>
                </c:pt>
                <c:pt idx="67">
                  <c:v>5.0979355187744693</c:v>
                </c:pt>
                <c:pt idx="68">
                  <c:v>5.1578355357957459</c:v>
                </c:pt>
                <c:pt idx="69">
                  <c:v>5.2177355528170226</c:v>
                </c:pt>
                <c:pt idx="70">
                  <c:v>5.2776355698382993</c:v>
                </c:pt>
                <c:pt idx="71">
                  <c:v>5.337535586859576</c:v>
                </c:pt>
                <c:pt idx="72">
                  <c:v>5.3974356038808526</c:v>
                </c:pt>
                <c:pt idx="73">
                  <c:v>5.4573356209021293</c:v>
                </c:pt>
                <c:pt idx="74">
                  <c:v>5.517235637923406</c:v>
                </c:pt>
                <c:pt idx="75">
                  <c:v>5.5771356549446827</c:v>
                </c:pt>
                <c:pt idx="76">
                  <c:v>5.6370356719659593</c:v>
                </c:pt>
                <c:pt idx="77">
                  <c:v>5.696935688987236</c:v>
                </c:pt>
                <c:pt idx="78">
                  <c:v>5.7568357060085127</c:v>
                </c:pt>
                <c:pt idx="79">
                  <c:v>5.8167357230297894</c:v>
                </c:pt>
                <c:pt idx="80">
                  <c:v>5.876635740051066</c:v>
                </c:pt>
                <c:pt idx="81">
                  <c:v>5.9365357570723427</c:v>
                </c:pt>
                <c:pt idx="82">
                  <c:v>5.9964357740936194</c:v>
                </c:pt>
                <c:pt idx="83">
                  <c:v>6.0563357911148961</c:v>
                </c:pt>
                <c:pt idx="84">
                  <c:v>6.1162358081361727</c:v>
                </c:pt>
                <c:pt idx="85">
                  <c:v>6.1761358251574494</c:v>
                </c:pt>
                <c:pt idx="86">
                  <c:v>6.2360358421787261</c:v>
                </c:pt>
                <c:pt idx="87">
                  <c:v>6.2959358592000028</c:v>
                </c:pt>
                <c:pt idx="88">
                  <c:v>6.3558358762212794</c:v>
                </c:pt>
                <c:pt idx="89">
                  <c:v>6.4157358932425561</c:v>
                </c:pt>
                <c:pt idx="90">
                  <c:v>6.4756359102638328</c:v>
                </c:pt>
                <c:pt idx="91">
                  <c:v>6.5205609230297901</c:v>
                </c:pt>
                <c:pt idx="92">
                  <c:v>6.5654859357957474</c:v>
                </c:pt>
                <c:pt idx="93">
                  <c:v>6.638110175795747</c:v>
                </c:pt>
                <c:pt idx="94">
                  <c:v>6.7103469117957468</c:v>
                </c:pt>
                <c:pt idx="95">
                  <c:v>6.7821986397957472</c:v>
                </c:pt>
                <c:pt idx="96">
                  <c:v>6.8536666077957475</c:v>
                </c:pt>
                <c:pt idx="97">
                  <c:v>6.9247539357957475</c:v>
                </c:pt>
                <c:pt idx="98">
                  <c:v>6.9954618717957473</c:v>
                </c:pt>
                <c:pt idx="99">
                  <c:v>7.0657929117957474</c:v>
                </c:pt>
                <c:pt idx="100">
                  <c:v>7.1357489277957473</c:v>
                </c:pt>
                <c:pt idx="101">
                  <c:v>7.2053317917957473</c:v>
                </c:pt>
                <c:pt idx="102">
                  <c:v>7.2745433757957478</c:v>
                </c:pt>
                <c:pt idx="103">
                  <c:v>7.3433855517957483</c:v>
                </c:pt>
                <c:pt idx="104">
                  <c:v>7.4118608157957482</c:v>
                </c:pt>
                <c:pt idx="105">
                  <c:v>7.479971039795748</c:v>
                </c:pt>
                <c:pt idx="106">
                  <c:v>7.5477180957957479</c:v>
                </c:pt>
                <c:pt idx="107">
                  <c:v>7.6151038557957476</c:v>
                </c:pt>
                <c:pt idx="108">
                  <c:v>7.6821301917957481</c:v>
                </c:pt>
                <c:pt idx="109">
                  <c:v>7.7487989757957481</c:v>
                </c:pt>
                <c:pt idx="110">
                  <c:v>7.7554302861957485</c:v>
                </c:pt>
                <c:pt idx="111">
                  <c:v>7.7620580397957486</c:v>
                </c:pt>
                <c:pt idx="112">
                  <c:v>7.8283006317957486</c:v>
                </c:pt>
                <c:pt idx="113">
                  <c:v>7.8941894157957488</c:v>
                </c:pt>
                <c:pt idx="114">
                  <c:v>7.9597268877957488</c:v>
                </c:pt>
                <c:pt idx="115">
                  <c:v>8.0249149197957497</c:v>
                </c:pt>
                <c:pt idx="116">
                  <c:v>8.0897553837957492</c:v>
                </c:pt>
                <c:pt idx="117">
                  <c:v>8.1542501517957486</c:v>
                </c:pt>
                <c:pt idx="118">
                  <c:v>8.2184010957957483</c:v>
                </c:pt>
                <c:pt idx="119">
                  <c:v>8.2822094637957484</c:v>
                </c:pt>
                <c:pt idx="120">
                  <c:v>8.3456777517957477</c:v>
                </c:pt>
                <c:pt idx="121">
                  <c:v>8.4088072077957481</c:v>
                </c:pt>
                <c:pt idx="122">
                  <c:v>8.4716003277957483</c:v>
                </c:pt>
                <c:pt idx="123">
                  <c:v>8.5265086767319183</c:v>
                </c:pt>
                <c:pt idx="124">
                  <c:v>8.5814170256680882</c:v>
                </c:pt>
                <c:pt idx="125">
                  <c:v>8.6363253746042581</c:v>
                </c:pt>
                <c:pt idx="126">
                  <c:v>8.691233723540428</c:v>
                </c:pt>
                <c:pt idx="127">
                  <c:v>8.7461420724765979</c:v>
                </c:pt>
                <c:pt idx="128">
                  <c:v>8.8010504214127678</c:v>
                </c:pt>
                <c:pt idx="129">
                  <c:v>8.8559587703489377</c:v>
                </c:pt>
                <c:pt idx="130">
                  <c:v>8.9108671192851077</c:v>
                </c:pt>
                <c:pt idx="131">
                  <c:v>8.9657754682212776</c:v>
                </c:pt>
                <c:pt idx="132">
                  <c:v>9.0206838171574475</c:v>
                </c:pt>
                <c:pt idx="133">
                  <c:v>9.0755921660936174</c:v>
                </c:pt>
                <c:pt idx="134">
                  <c:v>9.1305005150297873</c:v>
                </c:pt>
                <c:pt idx="135">
                  <c:v>9.1854088639659572</c:v>
                </c:pt>
                <c:pt idx="136">
                  <c:v>9.2403172129021272</c:v>
                </c:pt>
                <c:pt idx="137">
                  <c:v>9.2952255618382971</c:v>
                </c:pt>
                <c:pt idx="138">
                  <c:v>9.350133910774467</c:v>
                </c:pt>
                <c:pt idx="139">
                  <c:v>9.4050422597106369</c:v>
                </c:pt>
                <c:pt idx="140">
                  <c:v>9.4599506086468068</c:v>
                </c:pt>
                <c:pt idx="141">
                  <c:v>9.5148589575829767</c:v>
                </c:pt>
                <c:pt idx="142">
                  <c:v>9.5697673065191466</c:v>
                </c:pt>
                <c:pt idx="143">
                  <c:v>9.6246756554553166</c:v>
                </c:pt>
                <c:pt idx="144">
                  <c:v>9.6471990602553159</c:v>
                </c:pt>
                <c:pt idx="145">
                  <c:v>9.6696742922553156</c:v>
                </c:pt>
                <c:pt idx="146">
                  <c:v>9.6921016010553149</c:v>
                </c:pt>
                <c:pt idx="147">
                  <c:v>9.714481236255315</c:v>
                </c:pt>
                <c:pt idx="148">
                  <c:v>9.7368129482553147</c:v>
                </c:pt>
                <c:pt idx="149">
                  <c:v>9.7590969866553152</c:v>
                </c:pt>
                <c:pt idx="150">
                  <c:v>9.7813336010553158</c:v>
                </c:pt>
                <c:pt idx="151">
                  <c:v>9.8035227914553165</c:v>
                </c:pt>
                <c:pt idx="152">
                  <c:v>9.8256645578553172</c:v>
                </c:pt>
                <c:pt idx="153">
                  <c:v>9.8477591498553174</c:v>
                </c:pt>
                <c:pt idx="154">
                  <c:v>9.869806567455317</c:v>
                </c:pt>
                <c:pt idx="155">
                  <c:v>9.8918070602553172</c:v>
                </c:pt>
                <c:pt idx="156">
                  <c:v>9.9466909802553172</c:v>
                </c:pt>
                <c:pt idx="157">
                  <c:v>10.001282244255318</c:v>
                </c:pt>
                <c:pt idx="158">
                  <c:v>10.055582100255318</c:v>
                </c:pt>
                <c:pt idx="159">
                  <c:v>10.109592420255318</c:v>
                </c:pt>
                <c:pt idx="160">
                  <c:v>10.163314452255317</c:v>
                </c:pt>
                <c:pt idx="161">
                  <c:v>10.216750068255317</c:v>
                </c:pt>
                <c:pt idx="162">
                  <c:v>10.269900516255317</c:v>
                </c:pt>
                <c:pt idx="163">
                  <c:v>10.322767668255317</c:v>
                </c:pt>
                <c:pt idx="164">
                  <c:v>10.375352772255317</c:v>
                </c:pt>
                <c:pt idx="165">
                  <c:v>10.419811961055316</c:v>
                </c:pt>
                <c:pt idx="166">
                  <c:v>10.464069597855316</c:v>
                </c:pt>
                <c:pt idx="167">
                  <c:v>10.508126743455316</c:v>
                </c:pt>
                <c:pt idx="168">
                  <c:v>10.551983928255316</c:v>
                </c:pt>
                <c:pt idx="169">
                  <c:v>10.602584088255316</c:v>
                </c:pt>
                <c:pt idx="170">
                  <c:v>10.651162488255316</c:v>
                </c:pt>
                <c:pt idx="171">
                  <c:v>10.697794008255316</c:v>
                </c:pt>
                <c:pt idx="172">
                  <c:v>10.742562888255316</c:v>
                </c:pt>
                <c:pt idx="173">
                  <c:v>10.785539328255316</c:v>
                </c:pt>
                <c:pt idx="174">
                  <c:v>10.826798208255317</c:v>
                </c:pt>
                <c:pt idx="175">
                  <c:v>10.866405048255317</c:v>
                </c:pt>
                <c:pt idx="176">
                  <c:v>10.904430048255316</c:v>
                </c:pt>
                <c:pt idx="177">
                  <c:v>10.940934048255317</c:v>
                </c:pt>
                <c:pt idx="178">
                  <c:v>10.975977888255317</c:v>
                </c:pt>
                <c:pt idx="179">
                  <c:v>11.009617728255316</c:v>
                </c:pt>
                <c:pt idx="180">
                  <c:v>11.041914408255316</c:v>
                </c:pt>
                <c:pt idx="181">
                  <c:v>11.072919408255316</c:v>
                </c:pt>
                <c:pt idx="182">
                  <c:v>11.102684208255317</c:v>
                </c:pt>
                <c:pt idx="183">
                  <c:v>11.131255608255318</c:v>
                </c:pt>
                <c:pt idx="184">
                  <c:v>11.159205504255318</c:v>
                </c:pt>
                <c:pt idx="185">
                  <c:v>11.186931696255318</c:v>
                </c:pt>
                <c:pt idx="186">
                  <c:v>11.214436056255318</c:v>
                </c:pt>
                <c:pt idx="187">
                  <c:v>11.241720456255317</c:v>
                </c:pt>
                <c:pt idx="188">
                  <c:v>11.268786768255318</c:v>
                </c:pt>
                <c:pt idx="189">
                  <c:v>11.295636864255318</c:v>
                </c:pt>
                <c:pt idx="190">
                  <c:v>11.322271680255318</c:v>
                </c:pt>
                <c:pt idx="191">
                  <c:v>11.348693088255317</c:v>
                </c:pt>
                <c:pt idx="192">
                  <c:v>11.374901088255317</c:v>
                </c:pt>
                <c:pt idx="193">
                  <c:v>11.400902232255318</c:v>
                </c:pt>
                <c:pt idx="194">
                  <c:v>11.426694648255317</c:v>
                </c:pt>
                <c:pt idx="195">
                  <c:v>11.452281144255318</c:v>
                </c:pt>
                <c:pt idx="196">
                  <c:v>11.477662656255317</c:v>
                </c:pt>
                <c:pt idx="197">
                  <c:v>11.502841056255317</c:v>
                </c:pt>
                <c:pt idx="198">
                  <c:v>11.527818216255318</c:v>
                </c:pt>
                <c:pt idx="199">
                  <c:v>11.552596008255318</c:v>
                </c:pt>
                <c:pt idx="200">
                  <c:v>11.577175368255318</c:v>
                </c:pt>
                <c:pt idx="201">
                  <c:v>11.601558168255318</c:v>
                </c:pt>
                <c:pt idx="202">
                  <c:v>11.625745344255318</c:v>
                </c:pt>
                <c:pt idx="203">
                  <c:v>11.649739704255317</c:v>
                </c:pt>
                <c:pt idx="204">
                  <c:v>11.673542184255318</c:v>
                </c:pt>
                <c:pt idx="205">
                  <c:v>11.697153720255319</c:v>
                </c:pt>
                <c:pt idx="206">
                  <c:v>11.7</c:v>
                </c:pt>
                <c:pt idx="207">
                  <c:v>11.7</c:v>
                </c:pt>
                <c:pt idx="208">
                  <c:v>11.7</c:v>
                </c:pt>
                <c:pt idx="209">
                  <c:v>11.7</c:v>
                </c:pt>
                <c:pt idx="210">
                  <c:v>11.7</c:v>
                </c:pt>
                <c:pt idx="211">
                  <c:v>11.7</c:v>
                </c:pt>
                <c:pt idx="212">
                  <c:v>11.7</c:v>
                </c:pt>
                <c:pt idx="213">
                  <c:v>11.7</c:v>
                </c:pt>
                <c:pt idx="214">
                  <c:v>11.7</c:v>
                </c:pt>
              </c:numCache>
            </c:numRef>
          </c:val>
          <c:smooth val="0"/>
          <c:extLst>
            <c:ext xmlns:c16="http://schemas.microsoft.com/office/drawing/2014/chart" uri="{C3380CC4-5D6E-409C-BE32-E72D297353CC}">
              <c16:uniqueId val="{00000004-0A4B-4B57-8E00-D9A1BDDAC98F}"/>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82140841161394029"/>
          <c:y val="0.23376593555444672"/>
          <c:w val="0.14985478080066544"/>
          <c:h val="0.56063851747994187"/>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Saline Withdrawal</a:t>
            </a:r>
          </a:p>
        </c:rich>
      </c:tx>
      <c:layout>
        <c:manualLayout>
          <c:xMode val="edge"/>
          <c:yMode val="edge"/>
          <c:x val="0.36920451056582876"/>
          <c:y val="2.4629299946087046E-2"/>
        </c:manualLayout>
      </c:layout>
      <c:overlay val="0"/>
      <c:spPr>
        <a:noFill/>
        <a:ln>
          <a:noFill/>
        </a:ln>
        <a:effectLst/>
      </c:spPr>
    </c:title>
    <c:autoTitleDeleted val="0"/>
    <c:plotArea>
      <c:layout>
        <c:manualLayout>
          <c:layoutTarget val="inner"/>
          <c:xMode val="edge"/>
          <c:yMode val="edge"/>
          <c:x val="6.8325332445226816E-2"/>
          <c:y val="0.11952789073893152"/>
          <c:w val="0.67695787605528712"/>
          <c:h val="0.80718713802423936"/>
        </c:manualLayout>
      </c:layout>
      <c:lineChart>
        <c:grouping val="standard"/>
        <c:varyColors val="0"/>
        <c:ser>
          <c:idx val="6"/>
          <c:order val="0"/>
          <c:tx>
            <c:strRef>
              <c:f>'Sud-Est_W'!$D$16</c:f>
              <c:strCache>
                <c:ptCount val="1"/>
                <c:pt idx="0">
                  <c:v>Maximum stock level (TWh)</c:v>
                </c:pt>
              </c:strCache>
            </c:strRef>
          </c:tx>
          <c:spPr>
            <a:ln w="25400">
              <a:solidFill>
                <a:srgbClr val="FFC000"/>
              </a:solidFill>
            </a:ln>
          </c:spPr>
          <c:marker>
            <c:symbol val="none"/>
          </c:marker>
          <c:cat>
            <c:numRef>
              <c:f>'Sud-Est_W'!$A$17:$A$231</c:f>
              <c:numCache>
                <c:formatCode>m/d/yyyy</c:formatCode>
                <c:ptCount val="215"/>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'Sud-Est_W'!$D$17:$D$231</c:f>
              <c:numCache>
                <c:formatCode>0.00</c:formatCode>
                <c:ptCount val="215"/>
                <c:pt idx="0">
                  <c:v>11.7</c:v>
                </c:pt>
                <c:pt idx="1">
                  <c:v>11.7</c:v>
                </c:pt>
                <c:pt idx="2">
                  <c:v>11.7</c:v>
                </c:pt>
                <c:pt idx="3">
                  <c:v>11.7</c:v>
                </c:pt>
                <c:pt idx="4">
                  <c:v>11.7</c:v>
                </c:pt>
                <c:pt idx="5">
                  <c:v>11.7</c:v>
                </c:pt>
                <c:pt idx="6">
                  <c:v>11.7</c:v>
                </c:pt>
                <c:pt idx="7">
                  <c:v>11.7</c:v>
                </c:pt>
                <c:pt idx="8">
                  <c:v>11.7</c:v>
                </c:pt>
                <c:pt idx="9">
                  <c:v>11.7</c:v>
                </c:pt>
                <c:pt idx="10">
                  <c:v>11.7</c:v>
                </c:pt>
                <c:pt idx="11">
                  <c:v>11.7</c:v>
                </c:pt>
                <c:pt idx="12">
                  <c:v>11.7</c:v>
                </c:pt>
                <c:pt idx="13">
                  <c:v>11.7</c:v>
                </c:pt>
                <c:pt idx="14">
                  <c:v>11.7</c:v>
                </c:pt>
                <c:pt idx="15">
                  <c:v>11.7</c:v>
                </c:pt>
                <c:pt idx="16">
                  <c:v>11.7</c:v>
                </c:pt>
                <c:pt idx="17">
                  <c:v>11.7</c:v>
                </c:pt>
                <c:pt idx="18">
                  <c:v>11.7</c:v>
                </c:pt>
                <c:pt idx="19">
                  <c:v>11.7</c:v>
                </c:pt>
                <c:pt idx="20">
                  <c:v>11.7</c:v>
                </c:pt>
                <c:pt idx="21">
                  <c:v>11.7</c:v>
                </c:pt>
                <c:pt idx="22">
                  <c:v>11.7</c:v>
                </c:pt>
                <c:pt idx="23">
                  <c:v>11.7</c:v>
                </c:pt>
                <c:pt idx="24">
                  <c:v>11.7</c:v>
                </c:pt>
                <c:pt idx="25">
                  <c:v>11.7</c:v>
                </c:pt>
                <c:pt idx="26">
                  <c:v>11.7</c:v>
                </c:pt>
                <c:pt idx="27">
                  <c:v>11.7</c:v>
                </c:pt>
                <c:pt idx="28">
                  <c:v>11.7</c:v>
                </c:pt>
                <c:pt idx="29">
                  <c:v>11.7</c:v>
                </c:pt>
                <c:pt idx="30">
                  <c:v>11.7</c:v>
                </c:pt>
                <c:pt idx="31">
                  <c:v>11.7</c:v>
                </c:pt>
                <c:pt idx="32">
                  <c:v>11.7</c:v>
                </c:pt>
                <c:pt idx="33">
                  <c:v>11.7</c:v>
                </c:pt>
                <c:pt idx="34">
                  <c:v>11.7</c:v>
                </c:pt>
                <c:pt idx="35">
                  <c:v>11.7</c:v>
                </c:pt>
                <c:pt idx="36">
                  <c:v>11.7</c:v>
                </c:pt>
                <c:pt idx="37">
                  <c:v>11.7</c:v>
                </c:pt>
                <c:pt idx="38">
                  <c:v>11.7</c:v>
                </c:pt>
                <c:pt idx="39">
                  <c:v>11.7</c:v>
                </c:pt>
                <c:pt idx="40">
                  <c:v>11.7</c:v>
                </c:pt>
                <c:pt idx="41">
                  <c:v>11.7</c:v>
                </c:pt>
                <c:pt idx="42">
                  <c:v>11.7</c:v>
                </c:pt>
                <c:pt idx="43">
                  <c:v>11.7</c:v>
                </c:pt>
                <c:pt idx="44">
                  <c:v>11.7</c:v>
                </c:pt>
                <c:pt idx="45">
                  <c:v>11.7</c:v>
                </c:pt>
                <c:pt idx="46">
                  <c:v>11.7</c:v>
                </c:pt>
                <c:pt idx="47">
                  <c:v>11.7</c:v>
                </c:pt>
                <c:pt idx="48">
                  <c:v>11.7</c:v>
                </c:pt>
                <c:pt idx="49">
                  <c:v>11.7</c:v>
                </c:pt>
                <c:pt idx="50">
                  <c:v>11.7</c:v>
                </c:pt>
                <c:pt idx="51">
                  <c:v>11.7</c:v>
                </c:pt>
                <c:pt idx="52">
                  <c:v>11.7</c:v>
                </c:pt>
                <c:pt idx="53">
                  <c:v>11.7</c:v>
                </c:pt>
                <c:pt idx="54">
                  <c:v>11.7</c:v>
                </c:pt>
                <c:pt idx="55">
                  <c:v>11.7</c:v>
                </c:pt>
                <c:pt idx="56">
                  <c:v>11.7</c:v>
                </c:pt>
                <c:pt idx="57">
                  <c:v>11.7</c:v>
                </c:pt>
                <c:pt idx="58">
                  <c:v>11.7</c:v>
                </c:pt>
                <c:pt idx="59">
                  <c:v>11.7</c:v>
                </c:pt>
                <c:pt idx="60">
                  <c:v>11.7</c:v>
                </c:pt>
                <c:pt idx="61">
                  <c:v>11.7</c:v>
                </c:pt>
                <c:pt idx="62">
                  <c:v>11.7</c:v>
                </c:pt>
                <c:pt idx="63">
                  <c:v>11.7</c:v>
                </c:pt>
                <c:pt idx="64">
                  <c:v>11.7</c:v>
                </c:pt>
                <c:pt idx="65">
                  <c:v>11.7</c:v>
                </c:pt>
                <c:pt idx="66">
                  <c:v>11.7</c:v>
                </c:pt>
                <c:pt idx="67">
                  <c:v>11.7</c:v>
                </c:pt>
                <c:pt idx="68">
                  <c:v>11.7</c:v>
                </c:pt>
                <c:pt idx="69">
                  <c:v>11.7</c:v>
                </c:pt>
                <c:pt idx="70">
                  <c:v>11.7</c:v>
                </c:pt>
                <c:pt idx="71">
                  <c:v>11.7</c:v>
                </c:pt>
                <c:pt idx="72">
                  <c:v>11.7</c:v>
                </c:pt>
                <c:pt idx="73">
                  <c:v>11.7</c:v>
                </c:pt>
                <c:pt idx="74">
                  <c:v>11.7</c:v>
                </c:pt>
                <c:pt idx="75">
                  <c:v>11.7</c:v>
                </c:pt>
                <c:pt idx="76">
                  <c:v>11.7</c:v>
                </c:pt>
                <c:pt idx="77">
                  <c:v>11.7</c:v>
                </c:pt>
                <c:pt idx="78">
                  <c:v>11.7</c:v>
                </c:pt>
                <c:pt idx="79">
                  <c:v>11.7</c:v>
                </c:pt>
                <c:pt idx="80">
                  <c:v>11.7</c:v>
                </c:pt>
                <c:pt idx="81">
                  <c:v>11.7</c:v>
                </c:pt>
                <c:pt idx="82">
                  <c:v>11.7</c:v>
                </c:pt>
                <c:pt idx="83">
                  <c:v>11.7</c:v>
                </c:pt>
                <c:pt idx="84">
                  <c:v>11.7</c:v>
                </c:pt>
                <c:pt idx="85">
                  <c:v>11.7</c:v>
                </c:pt>
                <c:pt idx="86">
                  <c:v>11.7</c:v>
                </c:pt>
                <c:pt idx="87">
                  <c:v>11.7</c:v>
                </c:pt>
                <c:pt idx="88">
                  <c:v>11.7</c:v>
                </c:pt>
                <c:pt idx="89">
                  <c:v>11.7</c:v>
                </c:pt>
                <c:pt idx="90">
                  <c:v>11.7</c:v>
                </c:pt>
                <c:pt idx="91">
                  <c:v>11.7</c:v>
                </c:pt>
                <c:pt idx="92">
                  <c:v>11.7</c:v>
                </c:pt>
                <c:pt idx="93">
                  <c:v>11.7</c:v>
                </c:pt>
                <c:pt idx="94">
                  <c:v>11.7</c:v>
                </c:pt>
                <c:pt idx="95">
                  <c:v>11.7</c:v>
                </c:pt>
                <c:pt idx="96">
                  <c:v>11.7</c:v>
                </c:pt>
                <c:pt idx="97">
                  <c:v>11.7</c:v>
                </c:pt>
                <c:pt idx="98">
                  <c:v>11.7</c:v>
                </c:pt>
                <c:pt idx="99">
                  <c:v>11.7</c:v>
                </c:pt>
                <c:pt idx="100">
                  <c:v>11.7</c:v>
                </c:pt>
                <c:pt idx="101">
                  <c:v>11.7</c:v>
                </c:pt>
                <c:pt idx="102">
                  <c:v>11.7</c:v>
                </c:pt>
                <c:pt idx="103">
                  <c:v>11.7</c:v>
                </c:pt>
                <c:pt idx="104">
                  <c:v>11.7</c:v>
                </c:pt>
                <c:pt idx="105">
                  <c:v>11.7</c:v>
                </c:pt>
                <c:pt idx="106">
                  <c:v>11.7</c:v>
                </c:pt>
                <c:pt idx="107">
                  <c:v>11.7</c:v>
                </c:pt>
                <c:pt idx="108">
                  <c:v>11.7</c:v>
                </c:pt>
                <c:pt idx="109">
                  <c:v>11.7</c:v>
                </c:pt>
                <c:pt idx="110">
                  <c:v>11.7</c:v>
                </c:pt>
                <c:pt idx="111">
                  <c:v>11.7</c:v>
                </c:pt>
                <c:pt idx="112">
                  <c:v>11.7</c:v>
                </c:pt>
                <c:pt idx="113">
                  <c:v>11.7</c:v>
                </c:pt>
                <c:pt idx="114">
                  <c:v>11.7</c:v>
                </c:pt>
                <c:pt idx="115">
                  <c:v>11.7</c:v>
                </c:pt>
                <c:pt idx="116">
                  <c:v>11.7</c:v>
                </c:pt>
                <c:pt idx="117">
                  <c:v>11.7</c:v>
                </c:pt>
                <c:pt idx="118">
                  <c:v>11.7</c:v>
                </c:pt>
                <c:pt idx="119">
                  <c:v>11.7</c:v>
                </c:pt>
                <c:pt idx="120">
                  <c:v>11.7</c:v>
                </c:pt>
                <c:pt idx="121">
                  <c:v>11.7</c:v>
                </c:pt>
                <c:pt idx="122">
                  <c:v>11.7</c:v>
                </c:pt>
                <c:pt idx="123">
                  <c:v>11.7</c:v>
                </c:pt>
                <c:pt idx="124">
                  <c:v>11.7</c:v>
                </c:pt>
                <c:pt idx="125">
                  <c:v>11.7</c:v>
                </c:pt>
                <c:pt idx="126">
                  <c:v>11.7</c:v>
                </c:pt>
                <c:pt idx="127">
                  <c:v>11.7</c:v>
                </c:pt>
                <c:pt idx="128">
                  <c:v>11.7</c:v>
                </c:pt>
                <c:pt idx="129">
                  <c:v>11.7</c:v>
                </c:pt>
                <c:pt idx="130">
                  <c:v>11.7</c:v>
                </c:pt>
                <c:pt idx="131">
                  <c:v>11.7</c:v>
                </c:pt>
                <c:pt idx="132">
                  <c:v>11.7</c:v>
                </c:pt>
                <c:pt idx="133">
                  <c:v>11.7</c:v>
                </c:pt>
                <c:pt idx="134">
                  <c:v>11.7</c:v>
                </c:pt>
                <c:pt idx="135">
                  <c:v>11.7</c:v>
                </c:pt>
                <c:pt idx="136">
                  <c:v>11.7</c:v>
                </c:pt>
                <c:pt idx="137">
                  <c:v>11.7</c:v>
                </c:pt>
                <c:pt idx="138">
                  <c:v>11.7</c:v>
                </c:pt>
                <c:pt idx="139">
                  <c:v>11.7</c:v>
                </c:pt>
                <c:pt idx="140">
                  <c:v>11.7</c:v>
                </c:pt>
                <c:pt idx="141">
                  <c:v>11.7</c:v>
                </c:pt>
                <c:pt idx="142">
                  <c:v>11.7</c:v>
                </c:pt>
                <c:pt idx="143">
                  <c:v>11.7</c:v>
                </c:pt>
                <c:pt idx="144">
                  <c:v>11.7</c:v>
                </c:pt>
                <c:pt idx="145">
                  <c:v>11.7</c:v>
                </c:pt>
                <c:pt idx="146">
                  <c:v>11.7</c:v>
                </c:pt>
                <c:pt idx="147">
                  <c:v>11.7</c:v>
                </c:pt>
                <c:pt idx="148">
                  <c:v>11.7</c:v>
                </c:pt>
                <c:pt idx="149">
                  <c:v>11.7</c:v>
                </c:pt>
                <c:pt idx="150">
                  <c:v>11.7</c:v>
                </c:pt>
                <c:pt idx="151">
                  <c:v>11.7</c:v>
                </c:pt>
                <c:pt idx="152">
                  <c:v>11.7</c:v>
                </c:pt>
              </c:numCache>
            </c:numRef>
          </c:val>
          <c:smooth val="0"/>
          <c:extLst>
            <c:ext xmlns:c16="http://schemas.microsoft.com/office/drawing/2014/chart" uri="{C3380CC4-5D6E-409C-BE32-E72D297353CC}">
              <c16:uniqueId val="{00000000-D026-412E-BF0C-D1431D921E58}"/>
            </c:ext>
          </c:extLst>
        </c:ser>
        <c:ser>
          <c:idx val="7"/>
          <c:order val="1"/>
          <c:tx>
            <c:strRef>
              <c:f>'Sud-Est_W'!$C$16</c:f>
              <c:strCache>
                <c:ptCount val="1"/>
                <c:pt idx="0">
                  <c:v>Minimum Stock Level (TWh)</c:v>
                </c:pt>
              </c:strCache>
            </c:strRef>
          </c:tx>
          <c:marker>
            <c:symbol val="none"/>
          </c:marker>
          <c:cat>
            <c:numRef>
              <c:f>'Sud-Est_W'!$A$17:$A$231</c:f>
              <c:numCache>
                <c:formatCode>m/d/yyyy</c:formatCode>
                <c:ptCount val="215"/>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'Sud-Est_W'!$C$17:$C$231</c:f>
              <c:numCache>
                <c:formatCode>0.00</c:formatCode>
                <c:ptCount val="215"/>
                <c:pt idx="0">
                  <c:v>9.9449999999999985</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1-D026-412E-BF0C-D1431D921E58}"/>
            </c:ext>
          </c:extLst>
        </c:ser>
        <c:ser>
          <c:idx val="8"/>
          <c:order val="2"/>
          <c:tx>
            <c:strRef>
              <c:f>'Sud-Est_W'!$F$11</c:f>
              <c:strCache>
                <c:ptCount val="1"/>
                <c:pt idx="0">
                  <c:v>With Storengy maintenance only</c:v>
                </c:pt>
              </c:strCache>
            </c:strRef>
          </c:tx>
          <c:spPr>
            <a:ln w="31750"/>
          </c:spPr>
          <c:marker>
            <c:symbol val="none"/>
          </c:marker>
          <c:cat>
            <c:numRef>
              <c:f>'Sud-Est_W'!$A$17:$A$231</c:f>
              <c:numCache>
                <c:formatCode>m/d/yyyy</c:formatCode>
                <c:ptCount val="215"/>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'Sud-Est_W'!$F$18:$F$231</c:f>
              <c:numCache>
                <c:formatCode>_-* #\ ##0.00\ _€_-;\-* #\ ##0.00\ _€_-;_-* "-"??\ _€_-;_-@_-</c:formatCode>
                <c:ptCount val="214"/>
                <c:pt idx="0">
                  <c:v>11.049999999999999</c:v>
                </c:pt>
                <c:pt idx="1">
                  <c:v>10.399999999999999</c:v>
                </c:pt>
                <c:pt idx="2">
                  <c:v>9.7499999999999982</c:v>
                </c:pt>
                <c:pt idx="3">
                  <c:v>9.0999999999999979</c:v>
                </c:pt>
                <c:pt idx="4">
                  <c:v>8.4499999999999975</c:v>
                </c:pt>
                <c:pt idx="5">
                  <c:v>7.7999999999999972</c:v>
                </c:pt>
                <c:pt idx="6">
                  <c:v>7.1499999999999968</c:v>
                </c:pt>
                <c:pt idx="7">
                  <c:v>6.4999999999999964</c:v>
                </c:pt>
                <c:pt idx="8">
                  <c:v>5.8499999999999961</c:v>
                </c:pt>
                <c:pt idx="9">
                  <c:v>5.1999999999999957</c:v>
                </c:pt>
                <c:pt idx="10">
                  <c:v>4.5499999999999954</c:v>
                </c:pt>
                <c:pt idx="11">
                  <c:v>3.9108333333333287</c:v>
                </c:pt>
                <c:pt idx="12">
                  <c:v>3.3249305555555511</c:v>
                </c:pt>
                <c:pt idx="13">
                  <c:v>2.7878530092592548</c:v>
                </c:pt>
                <c:pt idx="14">
                  <c:v>2.2955319251543167</c:v>
                </c:pt>
                <c:pt idx="15">
                  <c:v>1.8479432709619301</c:v>
                </c:pt>
                <c:pt idx="16">
                  <c:v>1.4749527258016082</c:v>
                </c:pt>
                <c:pt idx="17">
                  <c:v>1.16412727150134</c:v>
                </c:pt>
                <c:pt idx="18">
                  <c:v>0.90510605958445012</c:v>
                </c:pt>
                <c:pt idx="19">
                  <c:v>0.68925504965370865</c:v>
                </c:pt>
                <c:pt idx="20">
                  <c:v>0.50937920804475723</c:v>
                </c:pt>
                <c:pt idx="21">
                  <c:v>0.359482673370631</c:v>
                </c:pt>
                <c:pt idx="22">
                  <c:v>0.23456889447552584</c:v>
                </c:pt>
                <c:pt idx="23">
                  <c:v>0.11106889447552588</c:v>
                </c:pt>
                <c:pt idx="24">
                  <c:v>2.7557412062938255E-2</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smooth val="0"/>
          <c:extLst>
            <c:ext xmlns:c16="http://schemas.microsoft.com/office/drawing/2014/chart" uri="{C3380CC4-5D6E-409C-BE32-E72D297353CC}">
              <c16:uniqueId val="{00000002-D026-412E-BF0C-D1431D921E58}"/>
            </c:ext>
          </c:extLst>
        </c:ser>
        <c:ser>
          <c:idx val="0"/>
          <c:order val="3"/>
          <c:tx>
            <c:strRef>
              <c:f>'Sud-Est_W'!$K$13</c:f>
              <c:strCache>
                <c:ptCount val="1"/>
                <c:pt idx="0">
                  <c:v>Duration</c:v>
                </c:pt>
              </c:strCache>
            </c:strRef>
          </c:tx>
          <c:marker>
            <c:symbol val="none"/>
          </c:marker>
          <c:val>
            <c:numRef>
              <c:f>'Sud-Est_W'!$K$17:$K$169</c:f>
              <c:numCache>
                <c:formatCode>_-* #\ ##0.00\ _€_-;\-* #\ ##0.00\ _€_-;_-* "-"??\ _€_-;_-@_-</c:formatCode>
                <c:ptCount val="153"/>
                <c:pt idx="0">
                  <c:v>11.049999999999999</c:v>
                </c:pt>
                <c:pt idx="1">
                  <c:v>10.399999999999999</c:v>
                </c:pt>
                <c:pt idx="2">
                  <c:v>9.7499999999999982</c:v>
                </c:pt>
                <c:pt idx="3">
                  <c:v>9.0999999999999979</c:v>
                </c:pt>
                <c:pt idx="4">
                  <c:v>8.4499999999999975</c:v>
                </c:pt>
                <c:pt idx="5">
                  <c:v>7.7999999999999972</c:v>
                </c:pt>
                <c:pt idx="6">
                  <c:v>7.1499999999999968</c:v>
                </c:pt>
                <c:pt idx="7">
                  <c:v>6.4999999999999964</c:v>
                </c:pt>
                <c:pt idx="8">
                  <c:v>5.8499999999999961</c:v>
                </c:pt>
                <c:pt idx="9">
                  <c:v>5.1999999999999957</c:v>
                </c:pt>
                <c:pt idx="10">
                  <c:v>4.5499999999999954</c:v>
                </c:pt>
                <c:pt idx="11">
                  <c:v>3.9108333333333287</c:v>
                </c:pt>
                <c:pt idx="12">
                  <c:v>3.3249305555555511</c:v>
                </c:pt>
                <c:pt idx="13">
                  <c:v>2.7878530092592548</c:v>
                </c:pt>
                <c:pt idx="14">
                  <c:v>2.2955319251543167</c:v>
                </c:pt>
                <c:pt idx="15">
                  <c:v>1.8479432709619301</c:v>
                </c:pt>
                <c:pt idx="16">
                  <c:v>1.4749527258016082</c:v>
                </c:pt>
                <c:pt idx="17">
                  <c:v>1.16412727150134</c:v>
                </c:pt>
                <c:pt idx="18">
                  <c:v>0.90510605958445012</c:v>
                </c:pt>
                <c:pt idx="19">
                  <c:v>0.68925504965370865</c:v>
                </c:pt>
                <c:pt idx="20">
                  <c:v>0.50937920804475723</c:v>
                </c:pt>
                <c:pt idx="21">
                  <c:v>0.359482673370631</c:v>
                </c:pt>
                <c:pt idx="22">
                  <c:v>0.23456889447552584</c:v>
                </c:pt>
                <c:pt idx="23">
                  <c:v>0.11106889447552588</c:v>
                </c:pt>
                <c:pt idx="24">
                  <c:v>2.7557412062938255E-2</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0-C391-4F3D-9B7C-BAF04989F418}"/>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max val="12"/>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73786582677920287"/>
          <c:y val="0.34603947661070916"/>
          <c:w val="0.24805082573186199"/>
          <c:h val="0.24475692787879674"/>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sediane</a:t>
            </a:r>
            <a:r>
              <a:rPr lang="fr-FR" baseline="0"/>
              <a:t> nord</a:t>
            </a:r>
            <a:endParaRPr lang="fr-FR"/>
          </a:p>
        </c:rich>
      </c:tx>
      <c:overlay val="0"/>
      <c:spPr>
        <a:noFill/>
        <a:ln>
          <a:noFill/>
        </a:ln>
        <a:effectLst/>
      </c:spPr>
    </c:title>
    <c:autoTitleDeleted val="0"/>
    <c:plotArea>
      <c:layout>
        <c:manualLayout>
          <c:layoutTarget val="inner"/>
          <c:xMode val="edge"/>
          <c:yMode val="edge"/>
          <c:x val="0.10879952445862839"/>
          <c:y val="0.16299443635627059"/>
          <c:w val="0.8068587059492025"/>
          <c:h val="0.51460788613630259"/>
        </c:manualLayout>
      </c:layout>
      <c:lineChart>
        <c:grouping val="standard"/>
        <c:varyColors val="0"/>
        <c:ser>
          <c:idx val="2"/>
          <c:order val="0"/>
          <c:tx>
            <c:strRef>
              <c:f>Sediane_I!$AM$40</c:f>
              <c:strCache>
                <c:ptCount val="1"/>
                <c:pt idx="0">
                  <c:v>Min cor. Inj</c:v>
                </c:pt>
              </c:strCache>
            </c:strRef>
          </c:tx>
          <c:marker>
            <c:symbol val="none"/>
          </c:marker>
          <c:cat>
            <c:numRef>
              <c:f>Sediane_I!$AJ$41:$AJ$405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Sediane_I!$AM$41:$AM$405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0.20000000000000004</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59C2-429A-B348-63AC63C0B405}"/>
            </c:ext>
          </c:extLst>
        </c:ser>
        <c:ser>
          <c:idx val="3"/>
          <c:order val="1"/>
          <c:tx>
            <c:strRef>
              <c:f>Sediane_I!$AO$40</c:f>
              <c:strCache>
                <c:ptCount val="1"/>
                <c:pt idx="0">
                  <c:v>Max corrigé</c:v>
                </c:pt>
              </c:strCache>
            </c:strRef>
          </c:tx>
          <c:marker>
            <c:symbol val="none"/>
          </c:marker>
          <c:cat>
            <c:numRef>
              <c:f>Sediane_I!$AJ$41:$AJ$405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Sediane_I!$AO$41:$AO$405</c:f>
              <c:numCache>
                <c:formatCode>_-* #\ ##0.00\ _€_-;\-* #\ ##0.00\ _€_-;_-* "-"??\ _€_-;_-@_-</c:formatCode>
                <c:ptCount val="365"/>
                <c:pt idx="0">
                  <c:v>0.40000000000000008</c:v>
                </c:pt>
                <c:pt idx="1">
                  <c:v>0.65</c:v>
                </c:pt>
                <c:pt idx="2">
                  <c:v>0.65</c:v>
                </c:pt>
                <c:pt idx="3">
                  <c:v>0.65</c:v>
                </c:pt>
                <c:pt idx="4">
                  <c:v>0.65</c:v>
                </c:pt>
                <c:pt idx="5">
                  <c:v>0.65</c:v>
                </c:pt>
                <c:pt idx="6">
                  <c:v>0.65</c:v>
                </c:pt>
                <c:pt idx="7">
                  <c:v>0.65</c:v>
                </c:pt>
                <c:pt idx="8">
                  <c:v>0.65</c:v>
                </c:pt>
                <c:pt idx="9">
                  <c:v>0.65</c:v>
                </c:pt>
                <c:pt idx="10">
                  <c:v>0.65</c:v>
                </c:pt>
                <c:pt idx="11">
                  <c:v>0.65</c:v>
                </c:pt>
                <c:pt idx="12">
                  <c:v>0.65</c:v>
                </c:pt>
                <c:pt idx="13">
                  <c:v>0.65</c:v>
                </c:pt>
                <c:pt idx="14">
                  <c:v>0.65</c:v>
                </c:pt>
                <c:pt idx="15">
                  <c:v>0.65</c:v>
                </c:pt>
                <c:pt idx="16">
                  <c:v>0.65</c:v>
                </c:pt>
                <c:pt idx="17">
                  <c:v>0.65</c:v>
                </c:pt>
                <c:pt idx="18">
                  <c:v>0.65</c:v>
                </c:pt>
                <c:pt idx="19">
                  <c:v>0.65</c:v>
                </c:pt>
                <c:pt idx="20">
                  <c:v>0.65</c:v>
                </c:pt>
                <c:pt idx="21">
                  <c:v>0.65</c:v>
                </c:pt>
                <c:pt idx="22">
                  <c:v>0.65</c:v>
                </c:pt>
                <c:pt idx="23">
                  <c:v>0.65</c:v>
                </c:pt>
                <c:pt idx="24">
                  <c:v>0.65</c:v>
                </c:pt>
                <c:pt idx="25">
                  <c:v>0.65</c:v>
                </c:pt>
                <c:pt idx="26">
                  <c:v>0.65</c:v>
                </c:pt>
                <c:pt idx="27">
                  <c:v>0.65</c:v>
                </c:pt>
                <c:pt idx="28">
                  <c:v>0.65</c:v>
                </c:pt>
                <c:pt idx="29">
                  <c:v>0.65</c:v>
                </c:pt>
                <c:pt idx="30">
                  <c:v>0.65</c:v>
                </c:pt>
                <c:pt idx="31">
                  <c:v>0.65</c:v>
                </c:pt>
                <c:pt idx="32">
                  <c:v>0.65</c:v>
                </c:pt>
                <c:pt idx="33">
                  <c:v>0.65</c:v>
                </c:pt>
                <c:pt idx="34">
                  <c:v>0.65</c:v>
                </c:pt>
                <c:pt idx="35">
                  <c:v>0.65</c:v>
                </c:pt>
                <c:pt idx="36">
                  <c:v>0.65</c:v>
                </c:pt>
                <c:pt idx="37">
                  <c:v>0.65</c:v>
                </c:pt>
                <c:pt idx="38">
                  <c:v>0.65</c:v>
                </c:pt>
                <c:pt idx="39">
                  <c:v>0.65</c:v>
                </c:pt>
                <c:pt idx="40">
                  <c:v>0.65</c:v>
                </c:pt>
                <c:pt idx="41">
                  <c:v>0.65</c:v>
                </c:pt>
                <c:pt idx="42">
                  <c:v>0.65</c:v>
                </c:pt>
                <c:pt idx="43">
                  <c:v>0.65</c:v>
                </c:pt>
                <c:pt idx="44">
                  <c:v>0.65</c:v>
                </c:pt>
                <c:pt idx="45">
                  <c:v>0.65</c:v>
                </c:pt>
                <c:pt idx="46">
                  <c:v>0.65</c:v>
                </c:pt>
                <c:pt idx="47">
                  <c:v>0.65</c:v>
                </c:pt>
                <c:pt idx="48">
                  <c:v>0.65</c:v>
                </c:pt>
                <c:pt idx="49">
                  <c:v>0.65</c:v>
                </c:pt>
                <c:pt idx="50">
                  <c:v>0.65</c:v>
                </c:pt>
                <c:pt idx="51">
                  <c:v>0.65</c:v>
                </c:pt>
                <c:pt idx="52">
                  <c:v>0.65</c:v>
                </c:pt>
                <c:pt idx="53">
                  <c:v>0.65</c:v>
                </c:pt>
                <c:pt idx="54">
                  <c:v>0.65</c:v>
                </c:pt>
                <c:pt idx="55">
                  <c:v>0.65</c:v>
                </c:pt>
                <c:pt idx="56">
                  <c:v>0.65</c:v>
                </c:pt>
                <c:pt idx="57">
                  <c:v>0.65</c:v>
                </c:pt>
                <c:pt idx="58">
                  <c:v>0.65</c:v>
                </c:pt>
                <c:pt idx="59">
                  <c:v>0.65</c:v>
                </c:pt>
                <c:pt idx="60">
                  <c:v>0.65</c:v>
                </c:pt>
                <c:pt idx="61">
                  <c:v>0.9</c:v>
                </c:pt>
                <c:pt idx="62">
                  <c:v>0.9</c:v>
                </c:pt>
                <c:pt idx="63">
                  <c:v>0.9</c:v>
                </c:pt>
                <c:pt idx="64">
                  <c:v>0.9</c:v>
                </c:pt>
                <c:pt idx="65">
                  <c:v>0.9</c:v>
                </c:pt>
                <c:pt idx="66">
                  <c:v>0.9</c:v>
                </c:pt>
                <c:pt idx="67">
                  <c:v>0.9</c:v>
                </c:pt>
                <c:pt idx="68">
                  <c:v>0.9</c:v>
                </c:pt>
                <c:pt idx="69">
                  <c:v>0.9</c:v>
                </c:pt>
                <c:pt idx="70">
                  <c:v>0.9</c:v>
                </c:pt>
                <c:pt idx="71">
                  <c:v>0.9</c:v>
                </c:pt>
                <c:pt idx="72">
                  <c:v>0.9</c:v>
                </c:pt>
                <c:pt idx="73">
                  <c:v>0.9</c:v>
                </c:pt>
                <c:pt idx="74">
                  <c:v>0.9</c:v>
                </c:pt>
                <c:pt idx="75">
                  <c:v>0.9</c:v>
                </c:pt>
                <c:pt idx="76">
                  <c:v>0.9</c:v>
                </c:pt>
                <c:pt idx="77">
                  <c:v>0.9</c:v>
                </c:pt>
                <c:pt idx="78">
                  <c:v>0.9</c:v>
                </c:pt>
                <c:pt idx="79">
                  <c:v>0.9</c:v>
                </c:pt>
                <c:pt idx="80">
                  <c:v>0.9</c:v>
                </c:pt>
                <c:pt idx="81">
                  <c:v>0.9</c:v>
                </c:pt>
                <c:pt idx="82">
                  <c:v>0.9</c:v>
                </c:pt>
                <c:pt idx="83">
                  <c:v>0.9</c:v>
                </c:pt>
                <c:pt idx="84">
                  <c:v>0.9</c:v>
                </c:pt>
                <c:pt idx="85">
                  <c:v>0.9</c:v>
                </c:pt>
                <c:pt idx="86">
                  <c:v>0.9</c:v>
                </c:pt>
                <c:pt idx="87">
                  <c:v>0.9</c:v>
                </c:pt>
                <c:pt idx="88">
                  <c:v>0.9</c:v>
                </c:pt>
                <c:pt idx="89">
                  <c:v>0.9</c:v>
                </c:pt>
                <c:pt idx="90">
                  <c:v>0.9</c:v>
                </c:pt>
                <c:pt idx="91">
                  <c:v>0.9</c:v>
                </c:pt>
                <c:pt idx="92">
                  <c:v>0.9</c:v>
                </c:pt>
                <c:pt idx="93">
                  <c:v>0.9</c:v>
                </c:pt>
                <c:pt idx="94">
                  <c:v>0.9</c:v>
                </c:pt>
                <c:pt idx="95">
                  <c:v>0.9</c:v>
                </c:pt>
                <c:pt idx="96">
                  <c:v>0.9</c:v>
                </c:pt>
                <c:pt idx="97">
                  <c:v>0.9</c:v>
                </c:pt>
                <c:pt idx="98">
                  <c:v>0.9</c:v>
                </c:pt>
                <c:pt idx="99">
                  <c:v>0.9</c:v>
                </c:pt>
                <c:pt idx="100">
                  <c:v>0.9</c:v>
                </c:pt>
                <c:pt idx="101">
                  <c:v>0.9</c:v>
                </c:pt>
                <c:pt idx="102">
                  <c:v>0.9</c:v>
                </c:pt>
                <c:pt idx="103">
                  <c:v>0.9</c:v>
                </c:pt>
                <c:pt idx="104">
                  <c:v>0.9</c:v>
                </c:pt>
                <c:pt idx="105">
                  <c:v>0.9</c:v>
                </c:pt>
                <c:pt idx="106">
                  <c:v>0.9</c:v>
                </c:pt>
                <c:pt idx="107">
                  <c:v>0.9</c:v>
                </c:pt>
                <c:pt idx="108">
                  <c:v>0.9</c:v>
                </c:pt>
                <c:pt idx="109">
                  <c:v>0.9</c:v>
                </c:pt>
                <c:pt idx="110">
                  <c:v>0.9</c:v>
                </c:pt>
                <c:pt idx="111">
                  <c:v>0.9</c:v>
                </c:pt>
                <c:pt idx="112">
                  <c:v>0.9</c:v>
                </c:pt>
                <c:pt idx="113">
                  <c:v>0.9</c:v>
                </c:pt>
                <c:pt idx="114">
                  <c:v>0.9</c:v>
                </c:pt>
                <c:pt idx="115">
                  <c:v>0.9</c:v>
                </c:pt>
                <c:pt idx="116">
                  <c:v>0.9</c:v>
                </c:pt>
                <c:pt idx="117">
                  <c:v>0.9</c:v>
                </c:pt>
                <c:pt idx="118">
                  <c:v>0.9</c:v>
                </c:pt>
                <c:pt idx="119">
                  <c:v>0.9</c:v>
                </c:pt>
                <c:pt idx="120">
                  <c:v>0.9</c:v>
                </c:pt>
                <c:pt idx="121">
                  <c:v>0.9</c:v>
                </c:pt>
                <c:pt idx="122">
                  <c:v>0.95000000000000007</c:v>
                </c:pt>
                <c:pt idx="123">
                  <c:v>0.95000000000000007</c:v>
                </c:pt>
                <c:pt idx="124">
                  <c:v>0.95000000000000007</c:v>
                </c:pt>
                <c:pt idx="125">
                  <c:v>0.95000000000000007</c:v>
                </c:pt>
                <c:pt idx="126">
                  <c:v>0.95000000000000007</c:v>
                </c:pt>
                <c:pt idx="127">
                  <c:v>0.95000000000000007</c:v>
                </c:pt>
                <c:pt idx="128">
                  <c:v>0.95000000000000007</c:v>
                </c:pt>
                <c:pt idx="129">
                  <c:v>0.95000000000000007</c:v>
                </c:pt>
                <c:pt idx="130">
                  <c:v>0.95000000000000007</c:v>
                </c:pt>
                <c:pt idx="131">
                  <c:v>0.95000000000000007</c:v>
                </c:pt>
                <c:pt idx="132">
                  <c:v>0.95000000000000007</c:v>
                </c:pt>
                <c:pt idx="133">
                  <c:v>0.95000000000000007</c:v>
                </c:pt>
                <c:pt idx="134">
                  <c:v>0.95000000000000007</c:v>
                </c:pt>
                <c:pt idx="135">
                  <c:v>0.95000000000000007</c:v>
                </c:pt>
                <c:pt idx="136">
                  <c:v>0.95000000000000007</c:v>
                </c:pt>
                <c:pt idx="137">
                  <c:v>0.95000000000000007</c:v>
                </c:pt>
                <c:pt idx="138">
                  <c:v>0.95000000000000007</c:v>
                </c:pt>
                <c:pt idx="139">
                  <c:v>0.95000000000000007</c:v>
                </c:pt>
                <c:pt idx="140">
                  <c:v>0.95000000000000007</c:v>
                </c:pt>
                <c:pt idx="141">
                  <c:v>0.95000000000000007</c:v>
                </c:pt>
                <c:pt idx="142">
                  <c:v>0.95000000000000007</c:v>
                </c:pt>
                <c:pt idx="143">
                  <c:v>0.95000000000000007</c:v>
                </c:pt>
                <c:pt idx="144">
                  <c:v>0.95000000000000007</c:v>
                </c:pt>
                <c:pt idx="145">
                  <c:v>0.95000000000000007</c:v>
                </c:pt>
                <c:pt idx="146">
                  <c:v>0.95000000000000007</c:v>
                </c:pt>
                <c:pt idx="147">
                  <c:v>0.95000000000000007</c:v>
                </c:pt>
                <c:pt idx="148">
                  <c:v>0.95000000000000007</c:v>
                </c:pt>
                <c:pt idx="149">
                  <c:v>0.95000000000000007</c:v>
                </c:pt>
                <c:pt idx="150">
                  <c:v>0.95000000000000007</c:v>
                </c:pt>
                <c:pt idx="151">
                  <c:v>0.95000000000000007</c:v>
                </c:pt>
                <c:pt idx="152">
                  <c:v>0.95000000000000007</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formatCode="0.00">
                  <c:v>1</c:v>
                </c:pt>
                <c:pt idx="215" formatCode="General">
                  <c:v>1</c:v>
                </c:pt>
                <c:pt idx="216" formatCode="General">
                  <c:v>1</c:v>
                </c:pt>
                <c:pt idx="217" formatCode="General">
                  <c:v>1</c:v>
                </c:pt>
                <c:pt idx="218" formatCode="General">
                  <c:v>1</c:v>
                </c:pt>
                <c:pt idx="219" formatCode="General">
                  <c:v>1</c:v>
                </c:pt>
                <c:pt idx="220" formatCode="General">
                  <c:v>1</c:v>
                </c:pt>
                <c:pt idx="221" formatCode="General">
                  <c:v>1</c:v>
                </c:pt>
                <c:pt idx="222" formatCode="General">
                  <c:v>1</c:v>
                </c:pt>
                <c:pt idx="223" formatCode="General">
                  <c:v>1</c:v>
                </c:pt>
                <c:pt idx="224" formatCode="General">
                  <c:v>1</c:v>
                </c:pt>
                <c:pt idx="225" formatCode="General">
                  <c:v>1</c:v>
                </c:pt>
                <c:pt idx="226" formatCode="General">
                  <c:v>1</c:v>
                </c:pt>
                <c:pt idx="227" formatCode="General">
                  <c:v>1</c:v>
                </c:pt>
                <c:pt idx="228" formatCode="General">
                  <c:v>1</c:v>
                </c:pt>
                <c:pt idx="229" formatCode="General">
                  <c:v>1</c:v>
                </c:pt>
                <c:pt idx="230" formatCode="General">
                  <c:v>1</c:v>
                </c:pt>
                <c:pt idx="231" formatCode="General">
                  <c:v>1</c:v>
                </c:pt>
                <c:pt idx="232" formatCode="General">
                  <c:v>1</c:v>
                </c:pt>
                <c:pt idx="233" formatCode="General">
                  <c:v>1</c:v>
                </c:pt>
                <c:pt idx="234" formatCode="General">
                  <c:v>1</c:v>
                </c:pt>
                <c:pt idx="235" formatCode="General">
                  <c:v>1</c:v>
                </c:pt>
                <c:pt idx="236" formatCode="General">
                  <c:v>1</c:v>
                </c:pt>
                <c:pt idx="237" formatCode="General">
                  <c:v>1</c:v>
                </c:pt>
                <c:pt idx="238" formatCode="General">
                  <c:v>1</c:v>
                </c:pt>
                <c:pt idx="239" formatCode="General">
                  <c:v>1</c:v>
                </c:pt>
                <c:pt idx="240" formatCode="General">
                  <c:v>1</c:v>
                </c:pt>
                <c:pt idx="241" formatCode="General">
                  <c:v>1</c:v>
                </c:pt>
                <c:pt idx="242" formatCode="General">
                  <c:v>1</c:v>
                </c:pt>
                <c:pt idx="243" formatCode="General">
                  <c:v>1</c:v>
                </c:pt>
                <c:pt idx="244" formatCode="General">
                  <c:v>1</c:v>
                </c:pt>
                <c:pt idx="245" formatCode="General">
                  <c:v>1</c:v>
                </c:pt>
                <c:pt idx="246" formatCode="General">
                  <c:v>1</c:v>
                </c:pt>
                <c:pt idx="247" formatCode="General">
                  <c:v>1</c:v>
                </c:pt>
                <c:pt idx="248" formatCode="General">
                  <c:v>1</c:v>
                </c:pt>
                <c:pt idx="249" formatCode="General">
                  <c:v>1</c:v>
                </c:pt>
                <c:pt idx="250" formatCode="General">
                  <c:v>1</c:v>
                </c:pt>
                <c:pt idx="251" formatCode="General">
                  <c:v>1</c:v>
                </c:pt>
                <c:pt idx="252" formatCode="General">
                  <c:v>1</c:v>
                </c:pt>
                <c:pt idx="253" formatCode="General">
                  <c:v>1</c:v>
                </c:pt>
                <c:pt idx="254" formatCode="General">
                  <c:v>1</c:v>
                </c:pt>
                <c:pt idx="255" formatCode="General">
                  <c:v>1</c:v>
                </c:pt>
                <c:pt idx="256" formatCode="General">
                  <c:v>1</c:v>
                </c:pt>
                <c:pt idx="257" formatCode="General">
                  <c:v>1</c:v>
                </c:pt>
                <c:pt idx="258" formatCode="General">
                  <c:v>1</c:v>
                </c:pt>
                <c:pt idx="259" formatCode="General">
                  <c:v>1</c:v>
                </c:pt>
                <c:pt idx="260" formatCode="General">
                  <c:v>1</c:v>
                </c:pt>
                <c:pt idx="261" formatCode="General">
                  <c:v>1</c:v>
                </c:pt>
                <c:pt idx="262" formatCode="General">
                  <c:v>1</c:v>
                </c:pt>
                <c:pt idx="263" formatCode="General">
                  <c:v>1</c:v>
                </c:pt>
                <c:pt idx="264" formatCode="General">
                  <c:v>1</c:v>
                </c:pt>
                <c:pt idx="265" formatCode="General">
                  <c:v>1</c:v>
                </c:pt>
                <c:pt idx="266" formatCode="General">
                  <c:v>1</c:v>
                </c:pt>
                <c:pt idx="267" formatCode="General">
                  <c:v>1</c:v>
                </c:pt>
                <c:pt idx="268" formatCode="General">
                  <c:v>1</c:v>
                </c:pt>
                <c:pt idx="269" formatCode="General">
                  <c:v>1</c:v>
                </c:pt>
                <c:pt idx="270" formatCode="General">
                  <c:v>1</c:v>
                </c:pt>
                <c:pt idx="271" formatCode="General">
                  <c:v>1</c:v>
                </c:pt>
                <c:pt idx="272" formatCode="General">
                  <c:v>1</c:v>
                </c:pt>
                <c:pt idx="273" formatCode="General">
                  <c:v>1</c:v>
                </c:pt>
                <c:pt idx="274" formatCode="General">
                  <c:v>1</c:v>
                </c:pt>
                <c:pt idx="275" formatCode="General">
                  <c:v>1</c:v>
                </c:pt>
                <c:pt idx="276" formatCode="General">
                  <c:v>1</c:v>
                </c:pt>
                <c:pt idx="277" formatCode="General">
                  <c:v>1</c:v>
                </c:pt>
                <c:pt idx="278" formatCode="General">
                  <c:v>1</c:v>
                </c:pt>
                <c:pt idx="279" formatCode="General">
                  <c:v>1</c:v>
                </c:pt>
                <c:pt idx="280" formatCode="General">
                  <c:v>1</c:v>
                </c:pt>
                <c:pt idx="281" formatCode="General">
                  <c:v>1</c:v>
                </c:pt>
                <c:pt idx="282" formatCode="General">
                  <c:v>1</c:v>
                </c:pt>
                <c:pt idx="283" formatCode="General">
                  <c:v>1</c:v>
                </c:pt>
                <c:pt idx="284" formatCode="General">
                  <c:v>1</c:v>
                </c:pt>
                <c:pt idx="285" formatCode="General">
                  <c:v>1</c:v>
                </c:pt>
                <c:pt idx="286" formatCode="General">
                  <c:v>1</c:v>
                </c:pt>
                <c:pt idx="287" formatCode="General">
                  <c:v>1</c:v>
                </c:pt>
                <c:pt idx="288" formatCode="General">
                  <c:v>1</c:v>
                </c:pt>
                <c:pt idx="289" formatCode="General">
                  <c:v>1</c:v>
                </c:pt>
                <c:pt idx="290" formatCode="General">
                  <c:v>1</c:v>
                </c:pt>
                <c:pt idx="291" formatCode="General">
                  <c:v>1</c:v>
                </c:pt>
                <c:pt idx="292" formatCode="General">
                  <c:v>1</c:v>
                </c:pt>
                <c:pt idx="293" formatCode="General">
                  <c:v>1</c:v>
                </c:pt>
                <c:pt idx="294" formatCode="General">
                  <c:v>1</c:v>
                </c:pt>
                <c:pt idx="295" formatCode="General">
                  <c:v>1</c:v>
                </c:pt>
                <c:pt idx="296" formatCode="General">
                  <c:v>1</c:v>
                </c:pt>
                <c:pt idx="297" formatCode="General">
                  <c:v>1</c:v>
                </c:pt>
                <c:pt idx="298" formatCode="General">
                  <c:v>1</c:v>
                </c:pt>
                <c:pt idx="299" formatCode="General">
                  <c:v>1</c:v>
                </c:pt>
                <c:pt idx="300" formatCode="General">
                  <c:v>1</c:v>
                </c:pt>
                <c:pt idx="301" formatCode="General">
                  <c:v>1</c:v>
                </c:pt>
                <c:pt idx="302" formatCode="General">
                  <c:v>1</c:v>
                </c:pt>
                <c:pt idx="303" formatCode="General">
                  <c:v>1</c:v>
                </c:pt>
                <c:pt idx="304" formatCode="General">
                  <c:v>1</c:v>
                </c:pt>
                <c:pt idx="305" formatCode="General">
                  <c:v>1</c:v>
                </c:pt>
                <c:pt idx="306" formatCode="General">
                  <c:v>1</c:v>
                </c:pt>
                <c:pt idx="307" formatCode="General">
                  <c:v>1</c:v>
                </c:pt>
                <c:pt idx="308" formatCode="General">
                  <c:v>1</c:v>
                </c:pt>
                <c:pt idx="309" formatCode="General">
                  <c:v>1</c:v>
                </c:pt>
                <c:pt idx="310" formatCode="General">
                  <c:v>1</c:v>
                </c:pt>
                <c:pt idx="311" formatCode="General">
                  <c:v>1</c:v>
                </c:pt>
                <c:pt idx="312" formatCode="General">
                  <c:v>1</c:v>
                </c:pt>
                <c:pt idx="313" formatCode="General">
                  <c:v>1</c:v>
                </c:pt>
                <c:pt idx="314" formatCode="General">
                  <c:v>1</c:v>
                </c:pt>
                <c:pt idx="315" formatCode="General">
                  <c:v>1</c:v>
                </c:pt>
                <c:pt idx="316" formatCode="General">
                  <c:v>1</c:v>
                </c:pt>
                <c:pt idx="317" formatCode="General">
                  <c:v>1</c:v>
                </c:pt>
                <c:pt idx="318" formatCode="General">
                  <c:v>1</c:v>
                </c:pt>
                <c:pt idx="319" formatCode="General">
                  <c:v>1</c:v>
                </c:pt>
                <c:pt idx="320" formatCode="General">
                  <c:v>1</c:v>
                </c:pt>
                <c:pt idx="321" formatCode="General">
                  <c:v>1</c:v>
                </c:pt>
                <c:pt idx="322" formatCode="General">
                  <c:v>1</c:v>
                </c:pt>
                <c:pt idx="323" formatCode="General">
                  <c:v>1</c:v>
                </c:pt>
                <c:pt idx="324" formatCode="General">
                  <c:v>1</c:v>
                </c:pt>
                <c:pt idx="325" formatCode="General">
                  <c:v>1</c:v>
                </c:pt>
                <c:pt idx="326" formatCode="General">
                  <c:v>1</c:v>
                </c:pt>
                <c:pt idx="327" formatCode="General">
                  <c:v>1</c:v>
                </c:pt>
                <c:pt idx="328" formatCode="General">
                  <c:v>1</c:v>
                </c:pt>
                <c:pt idx="329" formatCode="General">
                  <c:v>1</c:v>
                </c:pt>
                <c:pt idx="330" formatCode="General">
                  <c:v>1</c:v>
                </c:pt>
                <c:pt idx="331" formatCode="General">
                  <c:v>1</c:v>
                </c:pt>
                <c:pt idx="332" formatCode="General">
                  <c:v>1</c:v>
                </c:pt>
                <c:pt idx="333" formatCode="General">
                  <c:v>1</c:v>
                </c:pt>
                <c:pt idx="334" formatCode="General">
                  <c:v>1</c:v>
                </c:pt>
                <c:pt idx="335" formatCode="General">
                  <c:v>1</c:v>
                </c:pt>
                <c:pt idx="336" formatCode="General">
                  <c:v>1</c:v>
                </c:pt>
                <c:pt idx="337" formatCode="General">
                  <c:v>1</c:v>
                </c:pt>
                <c:pt idx="338" formatCode="General">
                  <c:v>1</c:v>
                </c:pt>
                <c:pt idx="339" formatCode="General">
                  <c:v>1</c:v>
                </c:pt>
                <c:pt idx="340" formatCode="General">
                  <c:v>1</c:v>
                </c:pt>
                <c:pt idx="341" formatCode="General">
                  <c:v>1</c:v>
                </c:pt>
                <c:pt idx="342" formatCode="General">
                  <c:v>1</c:v>
                </c:pt>
                <c:pt idx="343" formatCode="General">
                  <c:v>1</c:v>
                </c:pt>
                <c:pt idx="344" formatCode="General">
                  <c:v>1</c:v>
                </c:pt>
                <c:pt idx="345" formatCode="General">
                  <c:v>1</c:v>
                </c:pt>
                <c:pt idx="346" formatCode="General">
                  <c:v>1</c:v>
                </c:pt>
                <c:pt idx="347" formatCode="General">
                  <c:v>1</c:v>
                </c:pt>
                <c:pt idx="348" formatCode="General">
                  <c:v>1</c:v>
                </c:pt>
                <c:pt idx="349" formatCode="General">
                  <c:v>1</c:v>
                </c:pt>
                <c:pt idx="350" formatCode="General">
                  <c:v>1</c:v>
                </c:pt>
                <c:pt idx="351" formatCode="General">
                  <c:v>1</c:v>
                </c:pt>
                <c:pt idx="352" formatCode="General">
                  <c:v>1</c:v>
                </c:pt>
                <c:pt idx="353" formatCode="General">
                  <c:v>1</c:v>
                </c:pt>
                <c:pt idx="354" formatCode="General">
                  <c:v>1</c:v>
                </c:pt>
                <c:pt idx="355" formatCode="General">
                  <c:v>1</c:v>
                </c:pt>
                <c:pt idx="356" formatCode="General">
                  <c:v>1</c:v>
                </c:pt>
                <c:pt idx="357" formatCode="General">
                  <c:v>1</c:v>
                </c:pt>
                <c:pt idx="358" formatCode="General">
                  <c:v>1</c:v>
                </c:pt>
                <c:pt idx="359" formatCode="General">
                  <c:v>1</c:v>
                </c:pt>
                <c:pt idx="360" formatCode="General">
                  <c:v>1</c:v>
                </c:pt>
                <c:pt idx="361" formatCode="General">
                  <c:v>1</c:v>
                </c:pt>
                <c:pt idx="362" formatCode="General">
                  <c:v>1</c:v>
                </c:pt>
                <c:pt idx="363" formatCode="General">
                  <c:v>1</c:v>
                </c:pt>
                <c:pt idx="364" formatCode="General">
                  <c:v>1</c:v>
                </c:pt>
              </c:numCache>
            </c:numRef>
          </c:val>
          <c:smooth val="0"/>
          <c:extLst>
            <c:ext xmlns:c16="http://schemas.microsoft.com/office/drawing/2014/chart" uri="{C3380CC4-5D6E-409C-BE32-E72D297353CC}">
              <c16:uniqueId val="{00000001-59C2-429A-B348-63AC63C0B405}"/>
            </c:ext>
          </c:extLst>
        </c:ser>
        <c:dLbls>
          <c:showLegendKey val="0"/>
          <c:showVal val="0"/>
          <c:showCatName val="0"/>
          <c:showSerName val="0"/>
          <c:showPercent val="0"/>
          <c:showBubbleSize val="0"/>
        </c:dLbls>
        <c:marker val="1"/>
        <c:smooth val="0"/>
        <c:axId val="1061440304"/>
        <c:axId val="1061440960"/>
      </c:lineChart>
      <c:lineChart>
        <c:grouping val="standard"/>
        <c:varyColors val="0"/>
        <c:ser>
          <c:idx val="0"/>
          <c:order val="2"/>
          <c:tx>
            <c:strRef>
              <c:f>Sediane_I!$AK$40</c:f>
              <c:strCache>
                <c:ptCount val="1"/>
                <c:pt idx="0">
                  <c:v>Min Brut</c:v>
                </c:pt>
              </c:strCache>
            </c:strRef>
          </c:tx>
          <c:spPr>
            <a:ln w="28575" cap="rnd">
              <a:solidFill>
                <a:schemeClr val="accent1"/>
              </a:solidFill>
              <a:round/>
            </a:ln>
            <a:effectLst/>
          </c:spPr>
          <c:marker>
            <c:symbol val="none"/>
          </c:marker>
          <c:cat>
            <c:numRef>
              <c:f>Sediane_I!$AJ$41:$AJ$405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Sediane_I!$AK$41:$AK$405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0.20000000000000004</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2-59C2-429A-B348-63AC63C0B405}"/>
            </c:ext>
          </c:extLst>
        </c:ser>
        <c:ser>
          <c:idx val="1"/>
          <c:order val="3"/>
          <c:tx>
            <c:strRef>
              <c:f>Sediane_I!$AL$40</c:f>
              <c:strCache>
                <c:ptCount val="1"/>
                <c:pt idx="0">
                  <c:v>Max Brut</c:v>
                </c:pt>
              </c:strCache>
            </c:strRef>
          </c:tx>
          <c:spPr>
            <a:ln w="28575" cap="rnd">
              <a:solidFill>
                <a:schemeClr val="accent2"/>
              </a:solidFill>
              <a:round/>
            </a:ln>
            <a:effectLst/>
          </c:spPr>
          <c:marker>
            <c:symbol val="none"/>
          </c:marker>
          <c:cat>
            <c:numRef>
              <c:f>Sediane_I!$AJ$41:$AJ$405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Sediane_I!$AL$41:$AL$405</c:f>
              <c:numCache>
                <c:formatCode>General</c:formatCode>
                <c:ptCount val="365"/>
                <c:pt idx="0">
                  <c:v>0.40000000000000008</c:v>
                </c:pt>
                <c:pt idx="1">
                  <c:v>1</c:v>
                </c:pt>
                <c:pt idx="2">
                  <c:v>1</c:v>
                </c:pt>
                <c:pt idx="3">
                  <c:v>1</c:v>
                </c:pt>
                <c:pt idx="4">
                  <c:v>1</c:v>
                </c:pt>
                <c:pt idx="5">
                  <c:v>1</c:v>
                </c:pt>
                <c:pt idx="6">
                  <c:v>1</c:v>
                </c:pt>
                <c:pt idx="7">
                  <c:v>1</c:v>
                </c:pt>
                <c:pt idx="8">
                  <c:v>1</c:v>
                </c:pt>
                <c:pt idx="9">
                  <c:v>1</c:v>
                </c:pt>
                <c:pt idx="10">
                  <c:v>1</c:v>
                </c:pt>
                <c:pt idx="11">
                  <c:v>1</c:v>
                </c:pt>
                <c:pt idx="12">
                  <c:v>1</c:v>
                </c:pt>
                <c:pt idx="13">
                  <c:v>1</c:v>
                </c:pt>
                <c:pt idx="14">
                  <c:v>1</c:v>
                </c:pt>
                <c:pt idx="15">
                  <c:v>1</c:v>
                </c:pt>
                <c:pt idx="16">
                  <c:v>1</c:v>
                </c:pt>
                <c:pt idx="17">
                  <c:v>1</c:v>
                </c:pt>
                <c:pt idx="18">
                  <c:v>1</c:v>
                </c:pt>
                <c:pt idx="19">
                  <c:v>1</c:v>
                </c:pt>
                <c:pt idx="20">
                  <c:v>1</c:v>
                </c:pt>
                <c:pt idx="21">
                  <c:v>1</c:v>
                </c:pt>
                <c:pt idx="22">
                  <c:v>1</c:v>
                </c:pt>
                <c:pt idx="23">
                  <c:v>1</c:v>
                </c:pt>
                <c:pt idx="24">
                  <c:v>1</c:v>
                </c:pt>
                <c:pt idx="25">
                  <c:v>1</c:v>
                </c:pt>
                <c:pt idx="26">
                  <c:v>1</c:v>
                </c:pt>
                <c:pt idx="27">
                  <c:v>1</c:v>
                </c:pt>
                <c:pt idx="28">
                  <c:v>1</c:v>
                </c:pt>
                <c:pt idx="29">
                  <c:v>1</c:v>
                </c:pt>
                <c:pt idx="30">
                  <c:v>1</c:v>
                </c:pt>
                <c:pt idx="31">
                  <c:v>1</c:v>
                </c:pt>
                <c:pt idx="32">
                  <c:v>1</c:v>
                </c:pt>
                <c:pt idx="33">
                  <c:v>1</c:v>
                </c:pt>
                <c:pt idx="34">
                  <c:v>1</c:v>
                </c:pt>
                <c:pt idx="35">
                  <c:v>1</c:v>
                </c:pt>
                <c:pt idx="36">
                  <c:v>1</c:v>
                </c:pt>
                <c:pt idx="37">
                  <c:v>1</c:v>
                </c:pt>
                <c:pt idx="38">
                  <c:v>1</c:v>
                </c:pt>
                <c:pt idx="39">
                  <c:v>1</c:v>
                </c:pt>
                <c:pt idx="40">
                  <c:v>1</c:v>
                </c:pt>
                <c:pt idx="41">
                  <c:v>1</c:v>
                </c:pt>
                <c:pt idx="42">
                  <c:v>1</c:v>
                </c:pt>
                <c:pt idx="43">
                  <c:v>1</c:v>
                </c:pt>
                <c:pt idx="44">
                  <c:v>1</c:v>
                </c:pt>
                <c:pt idx="45">
                  <c:v>1</c:v>
                </c:pt>
                <c:pt idx="46">
                  <c:v>1</c:v>
                </c:pt>
                <c:pt idx="47">
                  <c:v>1</c:v>
                </c:pt>
                <c:pt idx="48">
                  <c:v>1</c:v>
                </c:pt>
                <c:pt idx="49">
                  <c:v>1</c:v>
                </c:pt>
                <c:pt idx="50">
                  <c:v>1</c:v>
                </c:pt>
                <c:pt idx="51">
                  <c:v>1</c:v>
                </c:pt>
                <c:pt idx="52">
                  <c:v>1</c:v>
                </c:pt>
                <c:pt idx="53">
                  <c:v>1</c:v>
                </c:pt>
                <c:pt idx="54">
                  <c:v>1</c:v>
                </c:pt>
                <c:pt idx="55">
                  <c:v>1</c:v>
                </c:pt>
                <c:pt idx="56">
                  <c:v>1</c:v>
                </c:pt>
                <c:pt idx="57">
                  <c:v>1</c:v>
                </c:pt>
                <c:pt idx="58">
                  <c:v>1</c:v>
                </c:pt>
                <c:pt idx="59">
                  <c:v>1</c:v>
                </c:pt>
                <c:pt idx="60">
                  <c:v>0.65</c:v>
                </c:pt>
                <c:pt idx="61">
                  <c:v>1</c:v>
                </c:pt>
                <c:pt idx="62">
                  <c:v>1</c:v>
                </c:pt>
                <c:pt idx="63">
                  <c:v>1</c:v>
                </c:pt>
                <c:pt idx="64">
                  <c:v>1</c:v>
                </c:pt>
                <c:pt idx="65">
                  <c:v>1</c:v>
                </c:pt>
                <c:pt idx="66">
                  <c:v>1</c:v>
                </c:pt>
                <c:pt idx="67">
                  <c:v>1</c:v>
                </c:pt>
                <c:pt idx="68">
                  <c:v>1</c:v>
                </c:pt>
                <c:pt idx="69">
                  <c:v>1</c:v>
                </c:pt>
                <c:pt idx="70">
                  <c:v>1</c:v>
                </c:pt>
                <c:pt idx="71">
                  <c:v>1</c:v>
                </c:pt>
                <c:pt idx="72">
                  <c:v>1</c:v>
                </c:pt>
                <c:pt idx="73">
                  <c:v>1</c:v>
                </c:pt>
                <c:pt idx="74">
                  <c:v>1</c:v>
                </c:pt>
                <c:pt idx="75">
                  <c:v>1</c:v>
                </c:pt>
                <c:pt idx="76">
                  <c:v>1</c:v>
                </c:pt>
                <c:pt idx="77">
                  <c:v>1</c:v>
                </c:pt>
                <c:pt idx="78">
                  <c:v>1</c:v>
                </c:pt>
                <c:pt idx="79">
                  <c:v>1</c:v>
                </c:pt>
                <c:pt idx="80">
                  <c:v>1</c:v>
                </c:pt>
                <c:pt idx="81">
                  <c:v>1</c:v>
                </c:pt>
                <c:pt idx="82">
                  <c:v>1</c:v>
                </c:pt>
                <c:pt idx="83">
                  <c:v>1</c:v>
                </c:pt>
                <c:pt idx="84">
                  <c:v>1</c:v>
                </c:pt>
                <c:pt idx="85">
                  <c:v>1</c:v>
                </c:pt>
                <c:pt idx="86">
                  <c:v>1</c:v>
                </c:pt>
                <c:pt idx="87">
                  <c:v>1</c:v>
                </c:pt>
                <c:pt idx="88">
                  <c:v>1</c:v>
                </c:pt>
                <c:pt idx="89">
                  <c:v>1</c:v>
                </c:pt>
                <c:pt idx="90">
                  <c:v>1</c:v>
                </c:pt>
                <c:pt idx="91">
                  <c:v>1</c:v>
                </c:pt>
                <c:pt idx="92">
                  <c:v>1</c:v>
                </c:pt>
                <c:pt idx="93">
                  <c:v>1</c:v>
                </c:pt>
                <c:pt idx="94">
                  <c:v>1</c:v>
                </c:pt>
                <c:pt idx="95">
                  <c:v>1</c:v>
                </c:pt>
                <c:pt idx="96">
                  <c:v>1</c:v>
                </c:pt>
                <c:pt idx="97">
                  <c:v>1</c:v>
                </c:pt>
                <c:pt idx="98">
                  <c:v>1</c:v>
                </c:pt>
                <c:pt idx="99">
                  <c:v>1</c:v>
                </c:pt>
                <c:pt idx="100">
                  <c:v>1</c:v>
                </c:pt>
                <c:pt idx="101">
                  <c:v>1</c:v>
                </c:pt>
                <c:pt idx="102">
                  <c:v>1</c:v>
                </c:pt>
                <c:pt idx="103">
                  <c:v>1</c:v>
                </c:pt>
                <c:pt idx="104">
                  <c:v>1</c:v>
                </c:pt>
                <c:pt idx="105">
                  <c:v>1</c:v>
                </c:pt>
                <c:pt idx="106">
                  <c:v>1</c:v>
                </c:pt>
                <c:pt idx="107">
                  <c:v>1</c:v>
                </c:pt>
                <c:pt idx="108">
                  <c:v>1</c:v>
                </c:pt>
                <c:pt idx="109">
                  <c:v>1</c:v>
                </c:pt>
                <c:pt idx="110">
                  <c:v>1</c:v>
                </c:pt>
                <c:pt idx="111">
                  <c:v>1</c:v>
                </c:pt>
                <c:pt idx="112">
                  <c:v>1</c:v>
                </c:pt>
                <c:pt idx="113">
                  <c:v>1</c:v>
                </c:pt>
                <c:pt idx="114">
                  <c:v>1</c:v>
                </c:pt>
                <c:pt idx="115">
                  <c:v>1</c:v>
                </c:pt>
                <c:pt idx="116">
                  <c:v>1</c:v>
                </c:pt>
                <c:pt idx="117">
                  <c:v>1</c:v>
                </c:pt>
                <c:pt idx="118">
                  <c:v>1</c:v>
                </c:pt>
                <c:pt idx="119">
                  <c:v>1</c:v>
                </c:pt>
                <c:pt idx="120">
                  <c:v>1</c:v>
                </c:pt>
                <c:pt idx="121">
                  <c:v>0.9</c:v>
                </c:pt>
                <c:pt idx="122">
                  <c:v>1</c:v>
                </c:pt>
                <c:pt idx="123">
                  <c:v>1</c:v>
                </c:pt>
                <c:pt idx="124">
                  <c:v>1</c:v>
                </c:pt>
                <c:pt idx="125">
                  <c:v>1</c:v>
                </c:pt>
                <c:pt idx="126">
                  <c:v>1</c:v>
                </c:pt>
                <c:pt idx="127">
                  <c:v>1</c:v>
                </c:pt>
                <c:pt idx="128">
                  <c:v>1</c:v>
                </c:pt>
                <c:pt idx="129">
                  <c:v>1</c:v>
                </c:pt>
                <c:pt idx="130">
                  <c:v>1</c:v>
                </c:pt>
                <c:pt idx="131">
                  <c:v>1</c:v>
                </c:pt>
                <c:pt idx="132">
                  <c:v>1</c:v>
                </c:pt>
                <c:pt idx="133">
                  <c:v>1</c:v>
                </c:pt>
                <c:pt idx="134">
                  <c:v>1</c:v>
                </c:pt>
                <c:pt idx="135">
                  <c:v>1</c:v>
                </c:pt>
                <c:pt idx="136">
                  <c:v>1</c:v>
                </c:pt>
                <c:pt idx="137">
                  <c:v>1</c:v>
                </c:pt>
                <c:pt idx="138">
                  <c:v>1</c:v>
                </c:pt>
                <c:pt idx="139">
                  <c:v>1</c:v>
                </c:pt>
                <c:pt idx="140">
                  <c:v>1</c:v>
                </c:pt>
                <c:pt idx="141">
                  <c:v>1</c:v>
                </c:pt>
                <c:pt idx="142">
                  <c:v>1</c:v>
                </c:pt>
                <c:pt idx="143">
                  <c:v>1</c:v>
                </c:pt>
                <c:pt idx="144">
                  <c:v>1</c:v>
                </c:pt>
                <c:pt idx="145">
                  <c:v>1</c:v>
                </c:pt>
                <c:pt idx="146">
                  <c:v>1</c:v>
                </c:pt>
                <c:pt idx="147">
                  <c:v>1</c:v>
                </c:pt>
                <c:pt idx="148">
                  <c:v>1</c:v>
                </c:pt>
                <c:pt idx="149">
                  <c:v>1</c:v>
                </c:pt>
                <c:pt idx="150">
                  <c:v>1</c:v>
                </c:pt>
                <c:pt idx="151">
                  <c:v>1</c:v>
                </c:pt>
                <c:pt idx="152">
                  <c:v>0.95000000000000007</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c:v>1</c:v>
                </c:pt>
                <c:pt idx="215">
                  <c:v>1</c:v>
                </c:pt>
                <c:pt idx="216">
                  <c:v>1</c:v>
                </c:pt>
                <c:pt idx="217">
                  <c:v>1</c:v>
                </c:pt>
                <c:pt idx="218">
                  <c:v>1</c:v>
                </c:pt>
                <c:pt idx="219">
                  <c:v>1</c:v>
                </c:pt>
                <c:pt idx="220">
                  <c:v>1</c:v>
                </c:pt>
                <c:pt idx="221">
                  <c:v>1</c:v>
                </c:pt>
                <c:pt idx="222">
                  <c:v>1</c:v>
                </c:pt>
                <c:pt idx="223">
                  <c:v>1</c:v>
                </c:pt>
                <c:pt idx="224">
                  <c:v>1</c:v>
                </c:pt>
                <c:pt idx="225">
                  <c:v>1</c:v>
                </c:pt>
                <c:pt idx="226">
                  <c:v>1</c:v>
                </c:pt>
                <c:pt idx="227">
                  <c:v>1</c:v>
                </c:pt>
                <c:pt idx="228">
                  <c:v>1</c:v>
                </c:pt>
                <c:pt idx="229">
                  <c:v>1</c:v>
                </c:pt>
                <c:pt idx="230">
                  <c:v>1</c:v>
                </c:pt>
                <c:pt idx="231">
                  <c:v>1</c:v>
                </c:pt>
                <c:pt idx="232">
                  <c:v>1</c:v>
                </c:pt>
                <c:pt idx="233">
                  <c:v>1</c:v>
                </c:pt>
                <c:pt idx="234">
                  <c:v>1</c:v>
                </c:pt>
                <c:pt idx="235">
                  <c:v>1</c:v>
                </c:pt>
                <c:pt idx="236">
                  <c:v>1</c:v>
                </c:pt>
                <c:pt idx="237">
                  <c:v>1</c:v>
                </c:pt>
                <c:pt idx="238">
                  <c:v>1</c:v>
                </c:pt>
                <c:pt idx="239">
                  <c:v>1</c:v>
                </c:pt>
                <c:pt idx="240">
                  <c:v>1</c:v>
                </c:pt>
                <c:pt idx="241">
                  <c:v>1</c:v>
                </c:pt>
                <c:pt idx="242">
                  <c:v>1</c:v>
                </c:pt>
                <c:pt idx="243">
                  <c:v>1</c:v>
                </c:pt>
                <c:pt idx="244">
                  <c:v>1</c:v>
                </c:pt>
                <c:pt idx="245">
                  <c:v>1</c:v>
                </c:pt>
                <c:pt idx="246">
                  <c:v>1</c:v>
                </c:pt>
                <c:pt idx="247">
                  <c:v>1</c:v>
                </c:pt>
                <c:pt idx="248">
                  <c:v>1</c:v>
                </c:pt>
                <c:pt idx="249">
                  <c:v>1</c:v>
                </c:pt>
                <c:pt idx="250">
                  <c:v>1</c:v>
                </c:pt>
                <c:pt idx="251">
                  <c:v>1</c:v>
                </c:pt>
                <c:pt idx="252">
                  <c:v>1</c:v>
                </c:pt>
                <c:pt idx="253">
                  <c:v>1</c:v>
                </c:pt>
                <c:pt idx="254">
                  <c:v>1</c:v>
                </c:pt>
                <c:pt idx="255">
                  <c:v>1</c:v>
                </c:pt>
                <c:pt idx="256">
                  <c:v>1</c:v>
                </c:pt>
                <c:pt idx="257">
                  <c:v>1</c:v>
                </c:pt>
                <c:pt idx="258">
                  <c:v>1</c:v>
                </c:pt>
                <c:pt idx="259">
                  <c:v>1</c:v>
                </c:pt>
                <c:pt idx="260">
                  <c:v>1</c:v>
                </c:pt>
                <c:pt idx="261">
                  <c:v>1</c:v>
                </c:pt>
                <c:pt idx="262">
                  <c:v>1</c:v>
                </c:pt>
                <c:pt idx="263">
                  <c:v>1</c:v>
                </c:pt>
                <c:pt idx="264">
                  <c:v>1</c:v>
                </c:pt>
                <c:pt idx="265">
                  <c:v>1</c:v>
                </c:pt>
                <c:pt idx="266">
                  <c:v>1</c:v>
                </c:pt>
                <c:pt idx="267">
                  <c:v>1</c:v>
                </c:pt>
                <c:pt idx="268">
                  <c:v>1</c:v>
                </c:pt>
                <c:pt idx="269">
                  <c:v>1</c:v>
                </c:pt>
                <c:pt idx="270">
                  <c:v>1</c:v>
                </c:pt>
                <c:pt idx="271">
                  <c:v>1</c:v>
                </c:pt>
                <c:pt idx="272">
                  <c:v>1</c:v>
                </c:pt>
                <c:pt idx="273">
                  <c:v>1</c:v>
                </c:pt>
                <c:pt idx="274">
                  <c:v>1</c:v>
                </c:pt>
                <c:pt idx="275">
                  <c:v>1</c:v>
                </c:pt>
                <c:pt idx="276">
                  <c:v>1</c:v>
                </c:pt>
                <c:pt idx="277">
                  <c:v>1</c:v>
                </c:pt>
                <c:pt idx="278">
                  <c:v>1</c:v>
                </c:pt>
                <c:pt idx="279">
                  <c:v>1</c:v>
                </c:pt>
                <c:pt idx="280">
                  <c:v>1</c:v>
                </c:pt>
                <c:pt idx="281">
                  <c:v>1</c:v>
                </c:pt>
                <c:pt idx="282">
                  <c:v>1</c:v>
                </c:pt>
                <c:pt idx="283">
                  <c:v>1</c:v>
                </c:pt>
                <c:pt idx="284">
                  <c:v>1</c:v>
                </c:pt>
                <c:pt idx="285">
                  <c:v>1</c:v>
                </c:pt>
                <c:pt idx="286">
                  <c:v>1</c:v>
                </c:pt>
                <c:pt idx="287">
                  <c:v>1</c:v>
                </c:pt>
                <c:pt idx="288">
                  <c:v>1</c:v>
                </c:pt>
                <c:pt idx="289">
                  <c:v>1</c:v>
                </c:pt>
                <c:pt idx="290">
                  <c:v>1</c:v>
                </c:pt>
                <c:pt idx="291">
                  <c:v>1</c:v>
                </c:pt>
                <c:pt idx="292">
                  <c:v>1</c:v>
                </c:pt>
                <c:pt idx="293">
                  <c:v>1</c:v>
                </c:pt>
                <c:pt idx="294">
                  <c:v>1</c:v>
                </c:pt>
                <c:pt idx="295">
                  <c:v>1</c:v>
                </c:pt>
                <c:pt idx="296">
                  <c:v>1</c:v>
                </c:pt>
                <c:pt idx="297">
                  <c:v>1</c:v>
                </c:pt>
                <c:pt idx="298">
                  <c:v>1</c:v>
                </c:pt>
                <c:pt idx="299">
                  <c:v>1</c:v>
                </c:pt>
                <c:pt idx="300">
                  <c:v>1</c:v>
                </c:pt>
                <c:pt idx="301">
                  <c:v>1</c:v>
                </c:pt>
                <c:pt idx="302">
                  <c:v>1</c:v>
                </c:pt>
                <c:pt idx="303">
                  <c:v>1</c:v>
                </c:pt>
                <c:pt idx="304">
                  <c:v>1</c:v>
                </c:pt>
                <c:pt idx="305">
                  <c:v>1</c:v>
                </c:pt>
                <c:pt idx="306">
                  <c:v>1</c:v>
                </c:pt>
                <c:pt idx="307">
                  <c:v>1</c:v>
                </c:pt>
                <c:pt idx="308">
                  <c:v>1</c:v>
                </c:pt>
                <c:pt idx="309">
                  <c:v>1</c:v>
                </c:pt>
                <c:pt idx="310">
                  <c:v>1</c:v>
                </c:pt>
                <c:pt idx="311">
                  <c:v>1</c:v>
                </c:pt>
                <c:pt idx="312">
                  <c:v>1</c:v>
                </c:pt>
                <c:pt idx="313">
                  <c:v>1</c:v>
                </c:pt>
                <c:pt idx="314">
                  <c:v>1</c:v>
                </c:pt>
                <c:pt idx="315">
                  <c:v>1</c:v>
                </c:pt>
                <c:pt idx="316">
                  <c:v>1</c:v>
                </c:pt>
                <c:pt idx="317">
                  <c:v>1</c:v>
                </c:pt>
                <c:pt idx="318">
                  <c:v>1</c:v>
                </c:pt>
                <c:pt idx="319">
                  <c:v>1</c:v>
                </c:pt>
                <c:pt idx="320">
                  <c:v>1</c:v>
                </c:pt>
                <c:pt idx="321">
                  <c:v>1</c:v>
                </c:pt>
                <c:pt idx="322">
                  <c:v>1</c:v>
                </c:pt>
                <c:pt idx="323">
                  <c:v>1</c:v>
                </c:pt>
                <c:pt idx="324">
                  <c:v>1</c:v>
                </c:pt>
                <c:pt idx="325">
                  <c:v>1</c:v>
                </c:pt>
                <c:pt idx="326">
                  <c:v>1</c:v>
                </c:pt>
                <c:pt idx="327">
                  <c:v>1</c:v>
                </c:pt>
                <c:pt idx="328">
                  <c:v>1</c:v>
                </c:pt>
                <c:pt idx="329">
                  <c:v>1</c:v>
                </c:pt>
                <c:pt idx="330">
                  <c:v>1</c:v>
                </c:pt>
                <c:pt idx="331">
                  <c:v>1</c:v>
                </c:pt>
                <c:pt idx="332">
                  <c:v>1</c:v>
                </c:pt>
                <c:pt idx="333">
                  <c:v>1</c:v>
                </c:pt>
                <c:pt idx="334">
                  <c:v>1</c:v>
                </c:pt>
                <c:pt idx="335">
                  <c:v>1</c:v>
                </c:pt>
                <c:pt idx="336">
                  <c:v>1</c:v>
                </c:pt>
                <c:pt idx="337">
                  <c:v>1</c:v>
                </c:pt>
                <c:pt idx="338">
                  <c:v>1</c:v>
                </c:pt>
                <c:pt idx="339">
                  <c:v>1</c:v>
                </c:pt>
                <c:pt idx="340">
                  <c:v>1</c:v>
                </c:pt>
                <c:pt idx="341">
                  <c:v>1</c:v>
                </c:pt>
                <c:pt idx="342">
                  <c:v>1</c:v>
                </c:pt>
                <c:pt idx="343">
                  <c:v>1</c:v>
                </c:pt>
                <c:pt idx="344">
                  <c:v>1</c:v>
                </c:pt>
                <c:pt idx="345">
                  <c:v>1</c:v>
                </c:pt>
                <c:pt idx="346">
                  <c:v>1</c:v>
                </c:pt>
                <c:pt idx="347">
                  <c:v>1</c:v>
                </c:pt>
                <c:pt idx="348">
                  <c:v>1</c:v>
                </c:pt>
                <c:pt idx="349">
                  <c:v>1</c:v>
                </c:pt>
                <c:pt idx="350">
                  <c:v>1</c:v>
                </c:pt>
                <c:pt idx="351">
                  <c:v>1</c:v>
                </c:pt>
                <c:pt idx="352">
                  <c:v>1</c:v>
                </c:pt>
                <c:pt idx="353">
                  <c:v>1</c:v>
                </c:pt>
                <c:pt idx="354">
                  <c:v>1</c:v>
                </c:pt>
                <c:pt idx="355">
                  <c:v>1</c:v>
                </c:pt>
                <c:pt idx="356">
                  <c:v>1</c:v>
                </c:pt>
                <c:pt idx="357">
                  <c:v>1</c:v>
                </c:pt>
                <c:pt idx="358">
                  <c:v>1</c:v>
                </c:pt>
                <c:pt idx="359">
                  <c:v>1</c:v>
                </c:pt>
                <c:pt idx="360">
                  <c:v>1</c:v>
                </c:pt>
                <c:pt idx="361">
                  <c:v>1</c:v>
                </c:pt>
                <c:pt idx="362">
                  <c:v>1</c:v>
                </c:pt>
                <c:pt idx="363">
                  <c:v>1</c:v>
                </c:pt>
                <c:pt idx="364">
                  <c:v>1</c:v>
                </c:pt>
              </c:numCache>
            </c:numRef>
          </c:val>
          <c:smooth val="0"/>
          <c:extLst>
            <c:ext xmlns:c16="http://schemas.microsoft.com/office/drawing/2014/chart" uri="{C3380CC4-5D6E-409C-BE32-E72D297353CC}">
              <c16:uniqueId val="{00000003-59C2-429A-B348-63AC63C0B405}"/>
            </c:ext>
          </c:extLst>
        </c:ser>
        <c:dLbls>
          <c:showLegendKey val="0"/>
          <c:showVal val="0"/>
          <c:showCatName val="0"/>
          <c:showSerName val="0"/>
          <c:showPercent val="0"/>
          <c:showBubbleSize val="0"/>
        </c:dLbls>
        <c:marker val="1"/>
        <c:smooth val="0"/>
        <c:axId val="1104880040"/>
        <c:axId val="5571567"/>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valAx>
        <c:axId val="5571567"/>
        <c:scaling>
          <c:orientation val="minMax"/>
        </c:scaling>
        <c:delete val="0"/>
        <c:axPos val="r"/>
        <c:numFmt formatCode="General" sourceLinked="1"/>
        <c:majorTickMark val="out"/>
        <c:minorTickMark val="none"/>
        <c:tickLblPos val="nextTo"/>
        <c:crossAx val="1104880040"/>
        <c:crosses val="max"/>
        <c:crossBetween val="between"/>
      </c:valAx>
      <c:dateAx>
        <c:axId val="1104880040"/>
        <c:scaling>
          <c:orientation val="minMax"/>
        </c:scaling>
        <c:delete val="1"/>
        <c:axPos val="b"/>
        <c:numFmt formatCode="m/d/yyyy" sourceLinked="1"/>
        <c:majorTickMark val="out"/>
        <c:minorTickMark val="none"/>
        <c:tickLblPos val="nextTo"/>
        <c:crossAx val="5571567"/>
        <c:crosses val="autoZero"/>
        <c:auto val="1"/>
        <c:lblOffset val="100"/>
        <c:baseTimeUnit val="days"/>
      </c:date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Tunnel Sediane nord</a:t>
            </a:r>
          </a:p>
        </c:rich>
      </c:tx>
      <c:overlay val="0"/>
      <c:spPr>
        <a:noFill/>
        <a:ln>
          <a:noFill/>
        </a:ln>
        <a:effectLst/>
      </c:spPr>
    </c:title>
    <c:autoTitleDeleted val="0"/>
    <c:plotArea>
      <c:layout/>
      <c:lineChart>
        <c:grouping val="standard"/>
        <c:varyColors val="0"/>
        <c:ser>
          <c:idx val="2"/>
          <c:order val="0"/>
          <c:tx>
            <c:strRef>
              <c:f>Sediane_I!$AN$40</c:f>
              <c:strCache>
                <c:ptCount val="1"/>
                <c:pt idx="0">
                  <c:v>Min.cor Sout</c:v>
                </c:pt>
              </c:strCache>
            </c:strRef>
          </c:tx>
          <c:marker>
            <c:symbol val="none"/>
          </c:marker>
          <c:cat>
            <c:numRef>
              <c:f>Sediane_I!$AJ$41:$AJ$405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Sediane_I!$AN$41:$AN$405</c:f>
              <c:numCache>
                <c:formatCode>General</c:formatCode>
                <c:ptCount val="36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0.20000000000000004</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0.85</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numCache>
            </c:numRef>
          </c:val>
          <c:smooth val="0"/>
          <c:extLst>
            <c:ext xmlns:c16="http://schemas.microsoft.com/office/drawing/2014/chart" uri="{C3380CC4-5D6E-409C-BE32-E72D297353CC}">
              <c16:uniqueId val="{00000000-D9CB-4662-827A-C6E1DB9F0ABE}"/>
            </c:ext>
          </c:extLst>
        </c:ser>
        <c:ser>
          <c:idx val="3"/>
          <c:order val="1"/>
          <c:tx>
            <c:strRef>
              <c:f>Sediane_I!$AO$40</c:f>
              <c:strCache>
                <c:ptCount val="1"/>
                <c:pt idx="0">
                  <c:v>Max corrigé</c:v>
                </c:pt>
              </c:strCache>
            </c:strRef>
          </c:tx>
          <c:marker>
            <c:symbol val="none"/>
          </c:marker>
          <c:cat>
            <c:numRef>
              <c:f>Sediane_I!$AJ$41:$AJ$405</c:f>
              <c:numCache>
                <c:formatCode>m/d/yyyy</c:formatCode>
                <c:ptCount val="36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pt idx="215">
                  <c:v>46693</c:v>
                </c:pt>
                <c:pt idx="216">
                  <c:v>46694</c:v>
                </c:pt>
                <c:pt idx="217">
                  <c:v>46695</c:v>
                </c:pt>
                <c:pt idx="218">
                  <c:v>46696</c:v>
                </c:pt>
                <c:pt idx="219">
                  <c:v>46697</c:v>
                </c:pt>
                <c:pt idx="220">
                  <c:v>46698</c:v>
                </c:pt>
                <c:pt idx="221">
                  <c:v>46699</c:v>
                </c:pt>
                <c:pt idx="222">
                  <c:v>46700</c:v>
                </c:pt>
                <c:pt idx="223">
                  <c:v>46701</c:v>
                </c:pt>
                <c:pt idx="224">
                  <c:v>46702</c:v>
                </c:pt>
                <c:pt idx="225">
                  <c:v>46703</c:v>
                </c:pt>
                <c:pt idx="226">
                  <c:v>46704</c:v>
                </c:pt>
                <c:pt idx="227">
                  <c:v>46705</c:v>
                </c:pt>
                <c:pt idx="228">
                  <c:v>46706</c:v>
                </c:pt>
                <c:pt idx="229">
                  <c:v>46707</c:v>
                </c:pt>
                <c:pt idx="230">
                  <c:v>46708</c:v>
                </c:pt>
                <c:pt idx="231">
                  <c:v>46709</c:v>
                </c:pt>
                <c:pt idx="232">
                  <c:v>46710</c:v>
                </c:pt>
                <c:pt idx="233">
                  <c:v>46711</c:v>
                </c:pt>
                <c:pt idx="234">
                  <c:v>46712</c:v>
                </c:pt>
                <c:pt idx="235">
                  <c:v>46713</c:v>
                </c:pt>
                <c:pt idx="236">
                  <c:v>46714</c:v>
                </c:pt>
                <c:pt idx="237">
                  <c:v>46715</c:v>
                </c:pt>
                <c:pt idx="238">
                  <c:v>46716</c:v>
                </c:pt>
                <c:pt idx="239">
                  <c:v>46717</c:v>
                </c:pt>
                <c:pt idx="240">
                  <c:v>46718</c:v>
                </c:pt>
                <c:pt idx="241">
                  <c:v>46719</c:v>
                </c:pt>
                <c:pt idx="242">
                  <c:v>46720</c:v>
                </c:pt>
                <c:pt idx="243">
                  <c:v>46721</c:v>
                </c:pt>
                <c:pt idx="244">
                  <c:v>46722</c:v>
                </c:pt>
                <c:pt idx="245">
                  <c:v>46723</c:v>
                </c:pt>
                <c:pt idx="246">
                  <c:v>46724</c:v>
                </c:pt>
                <c:pt idx="247">
                  <c:v>46725</c:v>
                </c:pt>
                <c:pt idx="248">
                  <c:v>46726</c:v>
                </c:pt>
                <c:pt idx="249">
                  <c:v>46727</c:v>
                </c:pt>
                <c:pt idx="250">
                  <c:v>46728</c:v>
                </c:pt>
                <c:pt idx="251">
                  <c:v>46729</c:v>
                </c:pt>
                <c:pt idx="252">
                  <c:v>46730</c:v>
                </c:pt>
                <c:pt idx="253">
                  <c:v>46731</c:v>
                </c:pt>
                <c:pt idx="254">
                  <c:v>46732</c:v>
                </c:pt>
                <c:pt idx="255">
                  <c:v>46733</c:v>
                </c:pt>
                <c:pt idx="256">
                  <c:v>46734</c:v>
                </c:pt>
                <c:pt idx="257">
                  <c:v>46735</c:v>
                </c:pt>
                <c:pt idx="258">
                  <c:v>46736</c:v>
                </c:pt>
                <c:pt idx="259">
                  <c:v>46737</c:v>
                </c:pt>
                <c:pt idx="260">
                  <c:v>46738</c:v>
                </c:pt>
                <c:pt idx="261">
                  <c:v>46739</c:v>
                </c:pt>
                <c:pt idx="262">
                  <c:v>46740</c:v>
                </c:pt>
                <c:pt idx="263">
                  <c:v>46741</c:v>
                </c:pt>
                <c:pt idx="264">
                  <c:v>46742</c:v>
                </c:pt>
                <c:pt idx="265">
                  <c:v>46743</c:v>
                </c:pt>
                <c:pt idx="266">
                  <c:v>46744</c:v>
                </c:pt>
                <c:pt idx="267">
                  <c:v>46745</c:v>
                </c:pt>
                <c:pt idx="268">
                  <c:v>46746</c:v>
                </c:pt>
                <c:pt idx="269">
                  <c:v>46747</c:v>
                </c:pt>
                <c:pt idx="270">
                  <c:v>46748</c:v>
                </c:pt>
                <c:pt idx="271">
                  <c:v>46749</c:v>
                </c:pt>
                <c:pt idx="272">
                  <c:v>46750</c:v>
                </c:pt>
                <c:pt idx="273">
                  <c:v>46751</c:v>
                </c:pt>
                <c:pt idx="274">
                  <c:v>46752</c:v>
                </c:pt>
                <c:pt idx="275">
                  <c:v>46753</c:v>
                </c:pt>
                <c:pt idx="276">
                  <c:v>46754</c:v>
                </c:pt>
                <c:pt idx="277">
                  <c:v>46755</c:v>
                </c:pt>
                <c:pt idx="278">
                  <c:v>46756</c:v>
                </c:pt>
                <c:pt idx="279">
                  <c:v>46757</c:v>
                </c:pt>
                <c:pt idx="280">
                  <c:v>46758</c:v>
                </c:pt>
                <c:pt idx="281">
                  <c:v>46759</c:v>
                </c:pt>
                <c:pt idx="282">
                  <c:v>46760</c:v>
                </c:pt>
                <c:pt idx="283">
                  <c:v>46761</c:v>
                </c:pt>
                <c:pt idx="284">
                  <c:v>46762</c:v>
                </c:pt>
                <c:pt idx="285">
                  <c:v>46763</c:v>
                </c:pt>
                <c:pt idx="286">
                  <c:v>46764</c:v>
                </c:pt>
                <c:pt idx="287">
                  <c:v>46765</c:v>
                </c:pt>
                <c:pt idx="288">
                  <c:v>46766</c:v>
                </c:pt>
                <c:pt idx="289">
                  <c:v>46767</c:v>
                </c:pt>
                <c:pt idx="290">
                  <c:v>46768</c:v>
                </c:pt>
                <c:pt idx="291">
                  <c:v>46769</c:v>
                </c:pt>
                <c:pt idx="292">
                  <c:v>46770</c:v>
                </c:pt>
                <c:pt idx="293">
                  <c:v>46771</c:v>
                </c:pt>
                <c:pt idx="294">
                  <c:v>46772</c:v>
                </c:pt>
                <c:pt idx="295">
                  <c:v>46773</c:v>
                </c:pt>
                <c:pt idx="296">
                  <c:v>46774</c:v>
                </c:pt>
                <c:pt idx="297">
                  <c:v>46775</c:v>
                </c:pt>
                <c:pt idx="298">
                  <c:v>46776</c:v>
                </c:pt>
                <c:pt idx="299">
                  <c:v>46777</c:v>
                </c:pt>
                <c:pt idx="300">
                  <c:v>46778</c:v>
                </c:pt>
                <c:pt idx="301">
                  <c:v>46779</c:v>
                </c:pt>
                <c:pt idx="302">
                  <c:v>46780</c:v>
                </c:pt>
                <c:pt idx="303">
                  <c:v>46781</c:v>
                </c:pt>
                <c:pt idx="304">
                  <c:v>46782</c:v>
                </c:pt>
                <c:pt idx="305">
                  <c:v>46783</c:v>
                </c:pt>
                <c:pt idx="306">
                  <c:v>46784</c:v>
                </c:pt>
                <c:pt idx="307">
                  <c:v>46785</c:v>
                </c:pt>
                <c:pt idx="308">
                  <c:v>46786</c:v>
                </c:pt>
                <c:pt idx="309">
                  <c:v>46787</c:v>
                </c:pt>
                <c:pt idx="310">
                  <c:v>46788</c:v>
                </c:pt>
                <c:pt idx="311">
                  <c:v>46789</c:v>
                </c:pt>
                <c:pt idx="312">
                  <c:v>46790</c:v>
                </c:pt>
                <c:pt idx="313">
                  <c:v>46791</c:v>
                </c:pt>
                <c:pt idx="314">
                  <c:v>46792</c:v>
                </c:pt>
                <c:pt idx="315">
                  <c:v>46793</c:v>
                </c:pt>
                <c:pt idx="316">
                  <c:v>46794</c:v>
                </c:pt>
                <c:pt idx="317">
                  <c:v>46795</c:v>
                </c:pt>
                <c:pt idx="318">
                  <c:v>46796</c:v>
                </c:pt>
                <c:pt idx="319">
                  <c:v>46797</c:v>
                </c:pt>
                <c:pt idx="320">
                  <c:v>46798</c:v>
                </c:pt>
                <c:pt idx="321">
                  <c:v>46799</c:v>
                </c:pt>
                <c:pt idx="322">
                  <c:v>46800</c:v>
                </c:pt>
                <c:pt idx="323">
                  <c:v>46801</c:v>
                </c:pt>
                <c:pt idx="324">
                  <c:v>46802</c:v>
                </c:pt>
                <c:pt idx="325">
                  <c:v>46803</c:v>
                </c:pt>
                <c:pt idx="326">
                  <c:v>46804</c:v>
                </c:pt>
                <c:pt idx="327">
                  <c:v>46805</c:v>
                </c:pt>
                <c:pt idx="328">
                  <c:v>46806</c:v>
                </c:pt>
                <c:pt idx="329">
                  <c:v>46807</c:v>
                </c:pt>
                <c:pt idx="330">
                  <c:v>46808</c:v>
                </c:pt>
                <c:pt idx="331">
                  <c:v>46809</c:v>
                </c:pt>
                <c:pt idx="332">
                  <c:v>46810</c:v>
                </c:pt>
                <c:pt idx="333">
                  <c:v>46811</c:v>
                </c:pt>
                <c:pt idx="334">
                  <c:v>46812</c:v>
                </c:pt>
                <c:pt idx="335">
                  <c:v>46813</c:v>
                </c:pt>
                <c:pt idx="336">
                  <c:v>46814</c:v>
                </c:pt>
                <c:pt idx="337">
                  <c:v>46815</c:v>
                </c:pt>
                <c:pt idx="338">
                  <c:v>46816</c:v>
                </c:pt>
                <c:pt idx="339">
                  <c:v>46817</c:v>
                </c:pt>
                <c:pt idx="340">
                  <c:v>46818</c:v>
                </c:pt>
                <c:pt idx="341">
                  <c:v>46819</c:v>
                </c:pt>
                <c:pt idx="342">
                  <c:v>46820</c:v>
                </c:pt>
                <c:pt idx="343">
                  <c:v>46821</c:v>
                </c:pt>
                <c:pt idx="344">
                  <c:v>46822</c:v>
                </c:pt>
                <c:pt idx="345">
                  <c:v>46823</c:v>
                </c:pt>
                <c:pt idx="346">
                  <c:v>46824</c:v>
                </c:pt>
                <c:pt idx="347">
                  <c:v>46825</c:v>
                </c:pt>
                <c:pt idx="348">
                  <c:v>46826</c:v>
                </c:pt>
                <c:pt idx="349">
                  <c:v>46827</c:v>
                </c:pt>
                <c:pt idx="350">
                  <c:v>46828</c:v>
                </c:pt>
                <c:pt idx="351">
                  <c:v>46829</c:v>
                </c:pt>
                <c:pt idx="352">
                  <c:v>46830</c:v>
                </c:pt>
                <c:pt idx="353">
                  <c:v>46831</c:v>
                </c:pt>
                <c:pt idx="354">
                  <c:v>46832</c:v>
                </c:pt>
                <c:pt idx="355">
                  <c:v>46833</c:v>
                </c:pt>
                <c:pt idx="356">
                  <c:v>46834</c:v>
                </c:pt>
                <c:pt idx="357">
                  <c:v>46835</c:v>
                </c:pt>
                <c:pt idx="358">
                  <c:v>46836</c:v>
                </c:pt>
                <c:pt idx="359">
                  <c:v>46837</c:v>
                </c:pt>
                <c:pt idx="360">
                  <c:v>46838</c:v>
                </c:pt>
                <c:pt idx="361">
                  <c:v>46839</c:v>
                </c:pt>
                <c:pt idx="362">
                  <c:v>46840</c:v>
                </c:pt>
                <c:pt idx="363">
                  <c:v>46841</c:v>
                </c:pt>
                <c:pt idx="364">
                  <c:v>46842</c:v>
                </c:pt>
              </c:numCache>
            </c:numRef>
          </c:cat>
          <c:val>
            <c:numRef>
              <c:f>Sediane_I!$AO$41:$AO$405</c:f>
              <c:numCache>
                <c:formatCode>_-* #\ ##0.00\ _€_-;\-* #\ ##0.00\ _€_-;_-* "-"??\ _€_-;_-@_-</c:formatCode>
                <c:ptCount val="365"/>
                <c:pt idx="0">
                  <c:v>0.40000000000000008</c:v>
                </c:pt>
                <c:pt idx="1">
                  <c:v>0.65</c:v>
                </c:pt>
                <c:pt idx="2">
                  <c:v>0.65</c:v>
                </c:pt>
                <c:pt idx="3">
                  <c:v>0.65</c:v>
                </c:pt>
                <c:pt idx="4">
                  <c:v>0.65</c:v>
                </c:pt>
                <c:pt idx="5">
                  <c:v>0.65</c:v>
                </c:pt>
                <c:pt idx="6">
                  <c:v>0.65</c:v>
                </c:pt>
                <c:pt idx="7">
                  <c:v>0.65</c:v>
                </c:pt>
                <c:pt idx="8">
                  <c:v>0.65</c:v>
                </c:pt>
                <c:pt idx="9">
                  <c:v>0.65</c:v>
                </c:pt>
                <c:pt idx="10">
                  <c:v>0.65</c:v>
                </c:pt>
                <c:pt idx="11">
                  <c:v>0.65</c:v>
                </c:pt>
                <c:pt idx="12">
                  <c:v>0.65</c:v>
                </c:pt>
                <c:pt idx="13">
                  <c:v>0.65</c:v>
                </c:pt>
                <c:pt idx="14">
                  <c:v>0.65</c:v>
                </c:pt>
                <c:pt idx="15">
                  <c:v>0.65</c:v>
                </c:pt>
                <c:pt idx="16">
                  <c:v>0.65</c:v>
                </c:pt>
                <c:pt idx="17">
                  <c:v>0.65</c:v>
                </c:pt>
                <c:pt idx="18">
                  <c:v>0.65</c:v>
                </c:pt>
                <c:pt idx="19">
                  <c:v>0.65</c:v>
                </c:pt>
                <c:pt idx="20">
                  <c:v>0.65</c:v>
                </c:pt>
                <c:pt idx="21">
                  <c:v>0.65</c:v>
                </c:pt>
                <c:pt idx="22">
                  <c:v>0.65</c:v>
                </c:pt>
                <c:pt idx="23">
                  <c:v>0.65</c:v>
                </c:pt>
                <c:pt idx="24">
                  <c:v>0.65</c:v>
                </c:pt>
                <c:pt idx="25">
                  <c:v>0.65</c:v>
                </c:pt>
                <c:pt idx="26">
                  <c:v>0.65</c:v>
                </c:pt>
                <c:pt idx="27">
                  <c:v>0.65</c:v>
                </c:pt>
                <c:pt idx="28">
                  <c:v>0.65</c:v>
                </c:pt>
                <c:pt idx="29">
                  <c:v>0.65</c:v>
                </c:pt>
                <c:pt idx="30">
                  <c:v>0.65</c:v>
                </c:pt>
                <c:pt idx="31">
                  <c:v>0.65</c:v>
                </c:pt>
                <c:pt idx="32">
                  <c:v>0.65</c:v>
                </c:pt>
                <c:pt idx="33">
                  <c:v>0.65</c:v>
                </c:pt>
                <c:pt idx="34">
                  <c:v>0.65</c:v>
                </c:pt>
                <c:pt idx="35">
                  <c:v>0.65</c:v>
                </c:pt>
                <c:pt idx="36">
                  <c:v>0.65</c:v>
                </c:pt>
                <c:pt idx="37">
                  <c:v>0.65</c:v>
                </c:pt>
                <c:pt idx="38">
                  <c:v>0.65</c:v>
                </c:pt>
                <c:pt idx="39">
                  <c:v>0.65</c:v>
                </c:pt>
                <c:pt idx="40">
                  <c:v>0.65</c:v>
                </c:pt>
                <c:pt idx="41">
                  <c:v>0.65</c:v>
                </c:pt>
                <c:pt idx="42">
                  <c:v>0.65</c:v>
                </c:pt>
                <c:pt idx="43">
                  <c:v>0.65</c:v>
                </c:pt>
                <c:pt idx="44">
                  <c:v>0.65</c:v>
                </c:pt>
                <c:pt idx="45">
                  <c:v>0.65</c:v>
                </c:pt>
                <c:pt idx="46">
                  <c:v>0.65</c:v>
                </c:pt>
                <c:pt idx="47">
                  <c:v>0.65</c:v>
                </c:pt>
                <c:pt idx="48">
                  <c:v>0.65</c:v>
                </c:pt>
                <c:pt idx="49">
                  <c:v>0.65</c:v>
                </c:pt>
                <c:pt idx="50">
                  <c:v>0.65</c:v>
                </c:pt>
                <c:pt idx="51">
                  <c:v>0.65</c:v>
                </c:pt>
                <c:pt idx="52">
                  <c:v>0.65</c:v>
                </c:pt>
                <c:pt idx="53">
                  <c:v>0.65</c:v>
                </c:pt>
                <c:pt idx="54">
                  <c:v>0.65</c:v>
                </c:pt>
                <c:pt idx="55">
                  <c:v>0.65</c:v>
                </c:pt>
                <c:pt idx="56">
                  <c:v>0.65</c:v>
                </c:pt>
                <c:pt idx="57">
                  <c:v>0.65</c:v>
                </c:pt>
                <c:pt idx="58">
                  <c:v>0.65</c:v>
                </c:pt>
                <c:pt idx="59">
                  <c:v>0.65</c:v>
                </c:pt>
                <c:pt idx="60">
                  <c:v>0.65</c:v>
                </c:pt>
                <c:pt idx="61">
                  <c:v>0.9</c:v>
                </c:pt>
                <c:pt idx="62">
                  <c:v>0.9</c:v>
                </c:pt>
                <c:pt idx="63">
                  <c:v>0.9</c:v>
                </c:pt>
                <c:pt idx="64">
                  <c:v>0.9</c:v>
                </c:pt>
                <c:pt idx="65">
                  <c:v>0.9</c:v>
                </c:pt>
                <c:pt idx="66">
                  <c:v>0.9</c:v>
                </c:pt>
                <c:pt idx="67">
                  <c:v>0.9</c:v>
                </c:pt>
                <c:pt idx="68">
                  <c:v>0.9</c:v>
                </c:pt>
                <c:pt idx="69">
                  <c:v>0.9</c:v>
                </c:pt>
                <c:pt idx="70">
                  <c:v>0.9</c:v>
                </c:pt>
                <c:pt idx="71">
                  <c:v>0.9</c:v>
                </c:pt>
                <c:pt idx="72">
                  <c:v>0.9</c:v>
                </c:pt>
                <c:pt idx="73">
                  <c:v>0.9</c:v>
                </c:pt>
                <c:pt idx="74">
                  <c:v>0.9</c:v>
                </c:pt>
                <c:pt idx="75">
                  <c:v>0.9</c:v>
                </c:pt>
                <c:pt idx="76">
                  <c:v>0.9</c:v>
                </c:pt>
                <c:pt idx="77">
                  <c:v>0.9</c:v>
                </c:pt>
                <c:pt idx="78">
                  <c:v>0.9</c:v>
                </c:pt>
                <c:pt idx="79">
                  <c:v>0.9</c:v>
                </c:pt>
                <c:pt idx="80">
                  <c:v>0.9</c:v>
                </c:pt>
                <c:pt idx="81">
                  <c:v>0.9</c:v>
                </c:pt>
                <c:pt idx="82">
                  <c:v>0.9</c:v>
                </c:pt>
                <c:pt idx="83">
                  <c:v>0.9</c:v>
                </c:pt>
                <c:pt idx="84">
                  <c:v>0.9</c:v>
                </c:pt>
                <c:pt idx="85">
                  <c:v>0.9</c:v>
                </c:pt>
                <c:pt idx="86">
                  <c:v>0.9</c:v>
                </c:pt>
                <c:pt idx="87">
                  <c:v>0.9</c:v>
                </c:pt>
                <c:pt idx="88">
                  <c:v>0.9</c:v>
                </c:pt>
                <c:pt idx="89">
                  <c:v>0.9</c:v>
                </c:pt>
                <c:pt idx="90">
                  <c:v>0.9</c:v>
                </c:pt>
                <c:pt idx="91">
                  <c:v>0.9</c:v>
                </c:pt>
                <c:pt idx="92">
                  <c:v>0.9</c:v>
                </c:pt>
                <c:pt idx="93">
                  <c:v>0.9</c:v>
                </c:pt>
                <c:pt idx="94">
                  <c:v>0.9</c:v>
                </c:pt>
                <c:pt idx="95">
                  <c:v>0.9</c:v>
                </c:pt>
                <c:pt idx="96">
                  <c:v>0.9</c:v>
                </c:pt>
                <c:pt idx="97">
                  <c:v>0.9</c:v>
                </c:pt>
                <c:pt idx="98">
                  <c:v>0.9</c:v>
                </c:pt>
                <c:pt idx="99">
                  <c:v>0.9</c:v>
                </c:pt>
                <c:pt idx="100">
                  <c:v>0.9</c:v>
                </c:pt>
                <c:pt idx="101">
                  <c:v>0.9</c:v>
                </c:pt>
                <c:pt idx="102">
                  <c:v>0.9</c:v>
                </c:pt>
                <c:pt idx="103">
                  <c:v>0.9</c:v>
                </c:pt>
                <c:pt idx="104">
                  <c:v>0.9</c:v>
                </c:pt>
                <c:pt idx="105">
                  <c:v>0.9</c:v>
                </c:pt>
                <c:pt idx="106">
                  <c:v>0.9</c:v>
                </c:pt>
                <c:pt idx="107">
                  <c:v>0.9</c:v>
                </c:pt>
                <c:pt idx="108">
                  <c:v>0.9</c:v>
                </c:pt>
                <c:pt idx="109">
                  <c:v>0.9</c:v>
                </c:pt>
                <c:pt idx="110">
                  <c:v>0.9</c:v>
                </c:pt>
                <c:pt idx="111">
                  <c:v>0.9</c:v>
                </c:pt>
                <c:pt idx="112">
                  <c:v>0.9</c:v>
                </c:pt>
                <c:pt idx="113">
                  <c:v>0.9</c:v>
                </c:pt>
                <c:pt idx="114">
                  <c:v>0.9</c:v>
                </c:pt>
                <c:pt idx="115">
                  <c:v>0.9</c:v>
                </c:pt>
                <c:pt idx="116">
                  <c:v>0.9</c:v>
                </c:pt>
                <c:pt idx="117">
                  <c:v>0.9</c:v>
                </c:pt>
                <c:pt idx="118">
                  <c:v>0.9</c:v>
                </c:pt>
                <c:pt idx="119">
                  <c:v>0.9</c:v>
                </c:pt>
                <c:pt idx="120">
                  <c:v>0.9</c:v>
                </c:pt>
                <c:pt idx="121">
                  <c:v>0.9</c:v>
                </c:pt>
                <c:pt idx="122">
                  <c:v>0.95000000000000007</c:v>
                </c:pt>
                <c:pt idx="123">
                  <c:v>0.95000000000000007</c:v>
                </c:pt>
                <c:pt idx="124">
                  <c:v>0.95000000000000007</c:v>
                </c:pt>
                <c:pt idx="125">
                  <c:v>0.95000000000000007</c:v>
                </c:pt>
                <c:pt idx="126">
                  <c:v>0.95000000000000007</c:v>
                </c:pt>
                <c:pt idx="127">
                  <c:v>0.95000000000000007</c:v>
                </c:pt>
                <c:pt idx="128">
                  <c:v>0.95000000000000007</c:v>
                </c:pt>
                <c:pt idx="129">
                  <c:v>0.95000000000000007</c:v>
                </c:pt>
                <c:pt idx="130">
                  <c:v>0.95000000000000007</c:v>
                </c:pt>
                <c:pt idx="131">
                  <c:v>0.95000000000000007</c:v>
                </c:pt>
                <c:pt idx="132">
                  <c:v>0.95000000000000007</c:v>
                </c:pt>
                <c:pt idx="133">
                  <c:v>0.95000000000000007</c:v>
                </c:pt>
                <c:pt idx="134">
                  <c:v>0.95000000000000007</c:v>
                </c:pt>
                <c:pt idx="135">
                  <c:v>0.95000000000000007</c:v>
                </c:pt>
                <c:pt idx="136">
                  <c:v>0.95000000000000007</c:v>
                </c:pt>
                <c:pt idx="137">
                  <c:v>0.95000000000000007</c:v>
                </c:pt>
                <c:pt idx="138">
                  <c:v>0.95000000000000007</c:v>
                </c:pt>
                <c:pt idx="139">
                  <c:v>0.95000000000000007</c:v>
                </c:pt>
                <c:pt idx="140">
                  <c:v>0.95000000000000007</c:v>
                </c:pt>
                <c:pt idx="141">
                  <c:v>0.95000000000000007</c:v>
                </c:pt>
                <c:pt idx="142">
                  <c:v>0.95000000000000007</c:v>
                </c:pt>
                <c:pt idx="143">
                  <c:v>0.95000000000000007</c:v>
                </c:pt>
                <c:pt idx="144">
                  <c:v>0.95000000000000007</c:v>
                </c:pt>
                <c:pt idx="145">
                  <c:v>0.95000000000000007</c:v>
                </c:pt>
                <c:pt idx="146">
                  <c:v>0.95000000000000007</c:v>
                </c:pt>
                <c:pt idx="147">
                  <c:v>0.95000000000000007</c:v>
                </c:pt>
                <c:pt idx="148">
                  <c:v>0.95000000000000007</c:v>
                </c:pt>
                <c:pt idx="149">
                  <c:v>0.95000000000000007</c:v>
                </c:pt>
                <c:pt idx="150">
                  <c:v>0.95000000000000007</c:v>
                </c:pt>
                <c:pt idx="151">
                  <c:v>0.95000000000000007</c:v>
                </c:pt>
                <c:pt idx="152">
                  <c:v>0.95000000000000007</c:v>
                </c:pt>
                <c:pt idx="153">
                  <c:v>1</c:v>
                </c:pt>
                <c:pt idx="154">
                  <c:v>1</c:v>
                </c:pt>
                <c:pt idx="155">
                  <c:v>1</c:v>
                </c:pt>
                <c:pt idx="156">
                  <c:v>1</c:v>
                </c:pt>
                <c:pt idx="157">
                  <c:v>1</c:v>
                </c:pt>
                <c:pt idx="158">
                  <c:v>1</c:v>
                </c:pt>
                <c:pt idx="159">
                  <c:v>1</c:v>
                </c:pt>
                <c:pt idx="160">
                  <c:v>1</c:v>
                </c:pt>
                <c:pt idx="161">
                  <c:v>1</c:v>
                </c:pt>
                <c:pt idx="162">
                  <c:v>1</c:v>
                </c:pt>
                <c:pt idx="163">
                  <c:v>1</c:v>
                </c:pt>
                <c:pt idx="164">
                  <c:v>1</c:v>
                </c:pt>
                <c:pt idx="165">
                  <c:v>1</c:v>
                </c:pt>
                <c:pt idx="166">
                  <c:v>1</c:v>
                </c:pt>
                <c:pt idx="167">
                  <c:v>1</c:v>
                </c:pt>
                <c:pt idx="168">
                  <c:v>1</c:v>
                </c:pt>
                <c:pt idx="169">
                  <c:v>1</c:v>
                </c:pt>
                <c:pt idx="170">
                  <c:v>1</c:v>
                </c:pt>
                <c:pt idx="171">
                  <c:v>1</c:v>
                </c:pt>
                <c:pt idx="172">
                  <c:v>1</c:v>
                </c:pt>
                <c:pt idx="173">
                  <c:v>1</c:v>
                </c:pt>
                <c:pt idx="174">
                  <c:v>1</c:v>
                </c:pt>
                <c:pt idx="175">
                  <c:v>1</c:v>
                </c:pt>
                <c:pt idx="176">
                  <c:v>1</c:v>
                </c:pt>
                <c:pt idx="177">
                  <c:v>1</c:v>
                </c:pt>
                <c:pt idx="178">
                  <c:v>1</c:v>
                </c:pt>
                <c:pt idx="179">
                  <c:v>1</c:v>
                </c:pt>
                <c:pt idx="180">
                  <c:v>1</c:v>
                </c:pt>
                <c:pt idx="181">
                  <c:v>1</c:v>
                </c:pt>
                <c:pt idx="182">
                  <c:v>1</c:v>
                </c:pt>
                <c:pt idx="183">
                  <c:v>1</c:v>
                </c:pt>
                <c:pt idx="184">
                  <c:v>1</c:v>
                </c:pt>
                <c:pt idx="185">
                  <c:v>1</c:v>
                </c:pt>
                <c:pt idx="186">
                  <c:v>1</c:v>
                </c:pt>
                <c:pt idx="187">
                  <c:v>1</c:v>
                </c:pt>
                <c:pt idx="188">
                  <c:v>1</c:v>
                </c:pt>
                <c:pt idx="189">
                  <c:v>1</c:v>
                </c:pt>
                <c:pt idx="190">
                  <c:v>1</c:v>
                </c:pt>
                <c:pt idx="191">
                  <c:v>1</c:v>
                </c:pt>
                <c:pt idx="192">
                  <c:v>1</c:v>
                </c:pt>
                <c:pt idx="193">
                  <c:v>1</c:v>
                </c:pt>
                <c:pt idx="194">
                  <c:v>1</c:v>
                </c:pt>
                <c:pt idx="195">
                  <c:v>1</c:v>
                </c:pt>
                <c:pt idx="196">
                  <c:v>1</c:v>
                </c:pt>
                <c:pt idx="197">
                  <c:v>1</c:v>
                </c:pt>
                <c:pt idx="198">
                  <c:v>1</c:v>
                </c:pt>
                <c:pt idx="199">
                  <c:v>1</c:v>
                </c:pt>
                <c:pt idx="200">
                  <c:v>1</c:v>
                </c:pt>
                <c:pt idx="201">
                  <c:v>1</c:v>
                </c:pt>
                <c:pt idx="202">
                  <c:v>1</c:v>
                </c:pt>
                <c:pt idx="203">
                  <c:v>1</c:v>
                </c:pt>
                <c:pt idx="204">
                  <c:v>1</c:v>
                </c:pt>
                <c:pt idx="205">
                  <c:v>1</c:v>
                </c:pt>
                <c:pt idx="206">
                  <c:v>1</c:v>
                </c:pt>
                <c:pt idx="207">
                  <c:v>1</c:v>
                </c:pt>
                <c:pt idx="208">
                  <c:v>1</c:v>
                </c:pt>
                <c:pt idx="209">
                  <c:v>1</c:v>
                </c:pt>
                <c:pt idx="210">
                  <c:v>1</c:v>
                </c:pt>
                <c:pt idx="211">
                  <c:v>1</c:v>
                </c:pt>
                <c:pt idx="212">
                  <c:v>1</c:v>
                </c:pt>
                <c:pt idx="213">
                  <c:v>1</c:v>
                </c:pt>
                <c:pt idx="214" formatCode="0.00">
                  <c:v>1</c:v>
                </c:pt>
                <c:pt idx="215" formatCode="General">
                  <c:v>1</c:v>
                </c:pt>
                <c:pt idx="216" formatCode="General">
                  <c:v>1</c:v>
                </c:pt>
                <c:pt idx="217" formatCode="General">
                  <c:v>1</c:v>
                </c:pt>
                <c:pt idx="218" formatCode="General">
                  <c:v>1</c:v>
                </c:pt>
                <c:pt idx="219" formatCode="General">
                  <c:v>1</c:v>
                </c:pt>
                <c:pt idx="220" formatCode="General">
                  <c:v>1</c:v>
                </c:pt>
                <c:pt idx="221" formatCode="General">
                  <c:v>1</c:v>
                </c:pt>
                <c:pt idx="222" formatCode="General">
                  <c:v>1</c:v>
                </c:pt>
                <c:pt idx="223" formatCode="General">
                  <c:v>1</c:v>
                </c:pt>
                <c:pt idx="224" formatCode="General">
                  <c:v>1</c:v>
                </c:pt>
                <c:pt idx="225" formatCode="General">
                  <c:v>1</c:v>
                </c:pt>
                <c:pt idx="226" formatCode="General">
                  <c:v>1</c:v>
                </c:pt>
                <c:pt idx="227" formatCode="General">
                  <c:v>1</c:v>
                </c:pt>
                <c:pt idx="228" formatCode="General">
                  <c:v>1</c:v>
                </c:pt>
                <c:pt idx="229" formatCode="General">
                  <c:v>1</c:v>
                </c:pt>
                <c:pt idx="230" formatCode="General">
                  <c:v>1</c:v>
                </c:pt>
                <c:pt idx="231" formatCode="General">
                  <c:v>1</c:v>
                </c:pt>
                <c:pt idx="232" formatCode="General">
                  <c:v>1</c:v>
                </c:pt>
                <c:pt idx="233" formatCode="General">
                  <c:v>1</c:v>
                </c:pt>
                <c:pt idx="234" formatCode="General">
                  <c:v>1</c:v>
                </c:pt>
                <c:pt idx="235" formatCode="General">
                  <c:v>1</c:v>
                </c:pt>
                <c:pt idx="236" formatCode="General">
                  <c:v>1</c:v>
                </c:pt>
                <c:pt idx="237" formatCode="General">
                  <c:v>1</c:v>
                </c:pt>
                <c:pt idx="238" formatCode="General">
                  <c:v>1</c:v>
                </c:pt>
                <c:pt idx="239" formatCode="General">
                  <c:v>1</c:v>
                </c:pt>
                <c:pt idx="240" formatCode="General">
                  <c:v>1</c:v>
                </c:pt>
                <c:pt idx="241" formatCode="General">
                  <c:v>1</c:v>
                </c:pt>
                <c:pt idx="242" formatCode="General">
                  <c:v>1</c:v>
                </c:pt>
                <c:pt idx="243" formatCode="General">
                  <c:v>1</c:v>
                </c:pt>
                <c:pt idx="244" formatCode="General">
                  <c:v>1</c:v>
                </c:pt>
                <c:pt idx="245" formatCode="General">
                  <c:v>1</c:v>
                </c:pt>
                <c:pt idx="246" formatCode="General">
                  <c:v>1</c:v>
                </c:pt>
                <c:pt idx="247" formatCode="General">
                  <c:v>1</c:v>
                </c:pt>
                <c:pt idx="248" formatCode="General">
                  <c:v>1</c:v>
                </c:pt>
                <c:pt idx="249" formatCode="General">
                  <c:v>1</c:v>
                </c:pt>
                <c:pt idx="250" formatCode="General">
                  <c:v>1</c:v>
                </c:pt>
                <c:pt idx="251" formatCode="General">
                  <c:v>1</c:v>
                </c:pt>
                <c:pt idx="252" formatCode="General">
                  <c:v>1</c:v>
                </c:pt>
                <c:pt idx="253" formatCode="General">
                  <c:v>1</c:v>
                </c:pt>
                <c:pt idx="254" formatCode="General">
                  <c:v>1</c:v>
                </c:pt>
                <c:pt idx="255" formatCode="General">
                  <c:v>1</c:v>
                </c:pt>
                <c:pt idx="256" formatCode="General">
                  <c:v>1</c:v>
                </c:pt>
                <c:pt idx="257" formatCode="General">
                  <c:v>1</c:v>
                </c:pt>
                <c:pt idx="258" formatCode="General">
                  <c:v>1</c:v>
                </c:pt>
                <c:pt idx="259" formatCode="General">
                  <c:v>1</c:v>
                </c:pt>
                <c:pt idx="260" formatCode="General">
                  <c:v>1</c:v>
                </c:pt>
                <c:pt idx="261" formatCode="General">
                  <c:v>1</c:v>
                </c:pt>
                <c:pt idx="262" formatCode="General">
                  <c:v>1</c:v>
                </c:pt>
                <c:pt idx="263" formatCode="General">
                  <c:v>1</c:v>
                </c:pt>
                <c:pt idx="264" formatCode="General">
                  <c:v>1</c:v>
                </c:pt>
                <c:pt idx="265" formatCode="General">
                  <c:v>1</c:v>
                </c:pt>
                <c:pt idx="266" formatCode="General">
                  <c:v>1</c:v>
                </c:pt>
                <c:pt idx="267" formatCode="General">
                  <c:v>1</c:v>
                </c:pt>
                <c:pt idx="268" formatCode="General">
                  <c:v>1</c:v>
                </c:pt>
                <c:pt idx="269" formatCode="General">
                  <c:v>1</c:v>
                </c:pt>
                <c:pt idx="270" formatCode="General">
                  <c:v>1</c:v>
                </c:pt>
                <c:pt idx="271" formatCode="General">
                  <c:v>1</c:v>
                </c:pt>
                <c:pt idx="272" formatCode="General">
                  <c:v>1</c:v>
                </c:pt>
                <c:pt idx="273" formatCode="General">
                  <c:v>1</c:v>
                </c:pt>
                <c:pt idx="274" formatCode="General">
                  <c:v>1</c:v>
                </c:pt>
                <c:pt idx="275" formatCode="General">
                  <c:v>1</c:v>
                </c:pt>
                <c:pt idx="276" formatCode="General">
                  <c:v>1</c:v>
                </c:pt>
                <c:pt idx="277" formatCode="General">
                  <c:v>1</c:v>
                </c:pt>
                <c:pt idx="278" formatCode="General">
                  <c:v>1</c:v>
                </c:pt>
                <c:pt idx="279" formatCode="General">
                  <c:v>1</c:v>
                </c:pt>
                <c:pt idx="280" formatCode="General">
                  <c:v>1</c:v>
                </c:pt>
                <c:pt idx="281" formatCode="General">
                  <c:v>1</c:v>
                </c:pt>
                <c:pt idx="282" formatCode="General">
                  <c:v>1</c:v>
                </c:pt>
                <c:pt idx="283" formatCode="General">
                  <c:v>1</c:v>
                </c:pt>
                <c:pt idx="284" formatCode="General">
                  <c:v>1</c:v>
                </c:pt>
                <c:pt idx="285" formatCode="General">
                  <c:v>1</c:v>
                </c:pt>
                <c:pt idx="286" formatCode="General">
                  <c:v>1</c:v>
                </c:pt>
                <c:pt idx="287" formatCode="General">
                  <c:v>1</c:v>
                </c:pt>
                <c:pt idx="288" formatCode="General">
                  <c:v>1</c:v>
                </c:pt>
                <c:pt idx="289" formatCode="General">
                  <c:v>1</c:v>
                </c:pt>
                <c:pt idx="290" formatCode="General">
                  <c:v>1</c:v>
                </c:pt>
                <c:pt idx="291" formatCode="General">
                  <c:v>1</c:v>
                </c:pt>
                <c:pt idx="292" formatCode="General">
                  <c:v>1</c:v>
                </c:pt>
                <c:pt idx="293" formatCode="General">
                  <c:v>1</c:v>
                </c:pt>
                <c:pt idx="294" formatCode="General">
                  <c:v>1</c:v>
                </c:pt>
                <c:pt idx="295" formatCode="General">
                  <c:v>1</c:v>
                </c:pt>
                <c:pt idx="296" formatCode="General">
                  <c:v>1</c:v>
                </c:pt>
                <c:pt idx="297" formatCode="General">
                  <c:v>1</c:v>
                </c:pt>
                <c:pt idx="298" formatCode="General">
                  <c:v>1</c:v>
                </c:pt>
                <c:pt idx="299" formatCode="General">
                  <c:v>1</c:v>
                </c:pt>
                <c:pt idx="300" formatCode="General">
                  <c:v>1</c:v>
                </c:pt>
                <c:pt idx="301" formatCode="General">
                  <c:v>1</c:v>
                </c:pt>
                <c:pt idx="302" formatCode="General">
                  <c:v>1</c:v>
                </c:pt>
                <c:pt idx="303" formatCode="General">
                  <c:v>1</c:v>
                </c:pt>
                <c:pt idx="304" formatCode="General">
                  <c:v>1</c:v>
                </c:pt>
                <c:pt idx="305" formatCode="General">
                  <c:v>1</c:v>
                </c:pt>
                <c:pt idx="306" formatCode="General">
                  <c:v>1</c:v>
                </c:pt>
                <c:pt idx="307" formatCode="General">
                  <c:v>1</c:v>
                </c:pt>
                <c:pt idx="308" formatCode="General">
                  <c:v>1</c:v>
                </c:pt>
                <c:pt idx="309" formatCode="General">
                  <c:v>1</c:v>
                </c:pt>
                <c:pt idx="310" formatCode="General">
                  <c:v>1</c:v>
                </c:pt>
                <c:pt idx="311" formatCode="General">
                  <c:v>1</c:v>
                </c:pt>
                <c:pt idx="312" formatCode="General">
                  <c:v>1</c:v>
                </c:pt>
                <c:pt idx="313" formatCode="General">
                  <c:v>1</c:v>
                </c:pt>
                <c:pt idx="314" formatCode="General">
                  <c:v>1</c:v>
                </c:pt>
                <c:pt idx="315" formatCode="General">
                  <c:v>1</c:v>
                </c:pt>
                <c:pt idx="316" formatCode="General">
                  <c:v>1</c:v>
                </c:pt>
                <c:pt idx="317" formatCode="General">
                  <c:v>1</c:v>
                </c:pt>
                <c:pt idx="318" formatCode="General">
                  <c:v>1</c:v>
                </c:pt>
                <c:pt idx="319" formatCode="General">
                  <c:v>1</c:v>
                </c:pt>
                <c:pt idx="320" formatCode="General">
                  <c:v>1</c:v>
                </c:pt>
                <c:pt idx="321" formatCode="General">
                  <c:v>1</c:v>
                </c:pt>
                <c:pt idx="322" formatCode="General">
                  <c:v>1</c:v>
                </c:pt>
                <c:pt idx="323" formatCode="General">
                  <c:v>1</c:v>
                </c:pt>
                <c:pt idx="324" formatCode="General">
                  <c:v>1</c:v>
                </c:pt>
                <c:pt idx="325" formatCode="General">
                  <c:v>1</c:v>
                </c:pt>
                <c:pt idx="326" formatCode="General">
                  <c:v>1</c:v>
                </c:pt>
                <c:pt idx="327" formatCode="General">
                  <c:v>1</c:v>
                </c:pt>
                <c:pt idx="328" formatCode="General">
                  <c:v>1</c:v>
                </c:pt>
                <c:pt idx="329" formatCode="General">
                  <c:v>1</c:v>
                </c:pt>
                <c:pt idx="330" formatCode="General">
                  <c:v>1</c:v>
                </c:pt>
                <c:pt idx="331" formatCode="General">
                  <c:v>1</c:v>
                </c:pt>
                <c:pt idx="332" formatCode="General">
                  <c:v>1</c:v>
                </c:pt>
                <c:pt idx="333" formatCode="General">
                  <c:v>1</c:v>
                </c:pt>
                <c:pt idx="334" formatCode="General">
                  <c:v>1</c:v>
                </c:pt>
                <c:pt idx="335" formatCode="General">
                  <c:v>1</c:v>
                </c:pt>
                <c:pt idx="336" formatCode="General">
                  <c:v>1</c:v>
                </c:pt>
                <c:pt idx="337" formatCode="General">
                  <c:v>1</c:v>
                </c:pt>
                <c:pt idx="338" formatCode="General">
                  <c:v>1</c:v>
                </c:pt>
                <c:pt idx="339" formatCode="General">
                  <c:v>1</c:v>
                </c:pt>
                <c:pt idx="340" formatCode="General">
                  <c:v>1</c:v>
                </c:pt>
                <c:pt idx="341" formatCode="General">
                  <c:v>1</c:v>
                </c:pt>
                <c:pt idx="342" formatCode="General">
                  <c:v>1</c:v>
                </c:pt>
                <c:pt idx="343" formatCode="General">
                  <c:v>1</c:v>
                </c:pt>
                <c:pt idx="344" formatCode="General">
                  <c:v>1</c:v>
                </c:pt>
                <c:pt idx="345" formatCode="General">
                  <c:v>1</c:v>
                </c:pt>
                <c:pt idx="346" formatCode="General">
                  <c:v>1</c:v>
                </c:pt>
                <c:pt idx="347" formatCode="General">
                  <c:v>1</c:v>
                </c:pt>
                <c:pt idx="348" formatCode="General">
                  <c:v>1</c:v>
                </c:pt>
                <c:pt idx="349" formatCode="General">
                  <c:v>1</c:v>
                </c:pt>
                <c:pt idx="350" formatCode="General">
                  <c:v>1</c:v>
                </c:pt>
                <c:pt idx="351" formatCode="General">
                  <c:v>1</c:v>
                </c:pt>
                <c:pt idx="352" formatCode="General">
                  <c:v>1</c:v>
                </c:pt>
                <c:pt idx="353" formatCode="General">
                  <c:v>1</c:v>
                </c:pt>
                <c:pt idx="354" formatCode="General">
                  <c:v>1</c:v>
                </c:pt>
                <c:pt idx="355" formatCode="General">
                  <c:v>1</c:v>
                </c:pt>
                <c:pt idx="356" formatCode="General">
                  <c:v>1</c:v>
                </c:pt>
                <c:pt idx="357" formatCode="General">
                  <c:v>1</c:v>
                </c:pt>
                <c:pt idx="358" formatCode="General">
                  <c:v>1</c:v>
                </c:pt>
                <c:pt idx="359" formatCode="General">
                  <c:v>1</c:v>
                </c:pt>
                <c:pt idx="360" formatCode="General">
                  <c:v>1</c:v>
                </c:pt>
                <c:pt idx="361" formatCode="General">
                  <c:v>1</c:v>
                </c:pt>
                <c:pt idx="362" formatCode="General">
                  <c:v>1</c:v>
                </c:pt>
                <c:pt idx="363" formatCode="General">
                  <c:v>1</c:v>
                </c:pt>
                <c:pt idx="364" formatCode="General">
                  <c:v>1</c:v>
                </c:pt>
              </c:numCache>
            </c:numRef>
          </c:val>
          <c:smooth val="0"/>
          <c:extLst>
            <c:ext xmlns:c16="http://schemas.microsoft.com/office/drawing/2014/chart" uri="{C3380CC4-5D6E-409C-BE32-E72D297353CC}">
              <c16:uniqueId val="{00000001-D9CB-4662-827A-C6E1DB9F0ABE}"/>
            </c:ext>
          </c:extLst>
        </c:ser>
        <c:dLbls>
          <c:showLegendKey val="0"/>
          <c:showVal val="0"/>
          <c:showCatName val="0"/>
          <c:showSerName val="0"/>
          <c:showPercent val="0"/>
          <c:showBubbleSize val="0"/>
        </c:dLbls>
        <c:smooth val="0"/>
        <c:axId val="1061440304"/>
        <c:axId val="1061440960"/>
      </c:lineChart>
      <c:dateAx>
        <c:axId val="10614403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960"/>
        <c:crosses val="autoZero"/>
        <c:auto val="1"/>
        <c:lblOffset val="100"/>
        <c:baseTimeUnit val="days"/>
      </c:dateAx>
      <c:valAx>
        <c:axId val="10614409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1061440304"/>
        <c:crosses val="autoZero"/>
        <c:crossBetween val="between"/>
      </c:valAx>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Sediane filling</a:t>
            </a:r>
          </a:p>
        </c:rich>
      </c:tx>
      <c:overlay val="0"/>
      <c:spPr>
        <a:noFill/>
        <a:ln>
          <a:noFill/>
        </a:ln>
        <a:effectLst/>
      </c:spPr>
    </c:title>
    <c:autoTitleDeleted val="0"/>
    <c:plotArea>
      <c:layout>
        <c:manualLayout>
          <c:layoutTarget val="inner"/>
          <c:xMode val="edge"/>
          <c:yMode val="edge"/>
          <c:x val="6.3825429827955429E-2"/>
          <c:y val="0.12914961645127654"/>
          <c:w val="0.73280460909081491"/>
          <c:h val="0.81081308804249153"/>
        </c:manualLayout>
      </c:layout>
      <c:lineChart>
        <c:grouping val="standard"/>
        <c:varyColors val="0"/>
        <c:ser>
          <c:idx val="6"/>
          <c:order val="0"/>
          <c:tx>
            <c:strRef>
              <c:f>'Nord-Ouest_I'!$C$16</c:f>
              <c:strCache>
                <c:ptCount val="1"/>
                <c:pt idx="0">
                  <c:v>Maximum stock level (TWh)</c:v>
                </c:pt>
              </c:strCache>
            </c:strRef>
          </c:tx>
          <c:spPr>
            <a:ln w="25400">
              <a:solidFill>
                <a:srgbClr val="FFC000"/>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'Nord-Ouest_I'!$C$17:$C$231</c:f>
              <c:numCache>
                <c:formatCode>0.00</c:formatCode>
                <c:ptCount val="215"/>
                <c:pt idx="0">
                  <c:v>9.8000000000000025</c:v>
                </c:pt>
                <c:pt idx="1">
                  <c:v>24.5</c:v>
                </c:pt>
                <c:pt idx="2">
                  <c:v>24.5</c:v>
                </c:pt>
                <c:pt idx="3">
                  <c:v>24.5</c:v>
                </c:pt>
                <c:pt idx="4">
                  <c:v>24.5</c:v>
                </c:pt>
                <c:pt idx="5">
                  <c:v>24.5</c:v>
                </c:pt>
                <c:pt idx="6">
                  <c:v>24.5</c:v>
                </c:pt>
                <c:pt idx="7">
                  <c:v>24.5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24.5</c:v>
                </c:pt>
                <c:pt idx="26">
                  <c:v>24.5</c:v>
                </c:pt>
                <c:pt idx="27">
                  <c:v>24.5</c:v>
                </c:pt>
                <c:pt idx="28">
                  <c:v>24.5</c:v>
                </c:pt>
                <c:pt idx="29">
                  <c:v>24.5</c:v>
                </c:pt>
                <c:pt idx="30">
                  <c:v>24.5</c:v>
                </c:pt>
                <c:pt idx="31">
                  <c:v>24.5</c:v>
                </c:pt>
                <c:pt idx="32">
                  <c:v>24.5</c:v>
                </c:pt>
                <c:pt idx="33">
                  <c:v>24.5</c:v>
                </c:pt>
                <c:pt idx="34">
                  <c:v>24.5</c:v>
                </c:pt>
                <c:pt idx="35">
                  <c:v>24.5</c:v>
                </c:pt>
                <c:pt idx="36">
                  <c:v>24.5</c:v>
                </c:pt>
                <c:pt idx="37">
                  <c:v>24.5</c:v>
                </c:pt>
                <c:pt idx="38">
                  <c:v>24.5</c:v>
                </c:pt>
                <c:pt idx="39">
                  <c:v>24.5</c:v>
                </c:pt>
                <c:pt idx="40">
                  <c:v>24.5</c:v>
                </c:pt>
                <c:pt idx="41">
                  <c:v>24.5</c:v>
                </c:pt>
                <c:pt idx="42">
                  <c:v>24.5</c:v>
                </c:pt>
                <c:pt idx="43">
                  <c:v>24.5</c:v>
                </c:pt>
                <c:pt idx="44">
                  <c:v>24.5</c:v>
                </c:pt>
                <c:pt idx="45">
                  <c:v>24.5</c:v>
                </c:pt>
                <c:pt idx="46">
                  <c:v>24.5</c:v>
                </c:pt>
                <c:pt idx="47">
                  <c:v>24.5</c:v>
                </c:pt>
                <c:pt idx="48">
                  <c:v>24.5</c:v>
                </c:pt>
                <c:pt idx="49">
                  <c:v>24.5</c:v>
                </c:pt>
                <c:pt idx="50">
                  <c:v>24.5</c:v>
                </c:pt>
                <c:pt idx="51">
                  <c:v>24.5</c:v>
                </c:pt>
                <c:pt idx="52">
                  <c:v>24.5</c:v>
                </c:pt>
                <c:pt idx="53">
                  <c:v>24.5</c:v>
                </c:pt>
                <c:pt idx="54">
                  <c:v>24.5</c:v>
                </c:pt>
                <c:pt idx="55">
                  <c:v>24.5</c:v>
                </c:pt>
                <c:pt idx="56">
                  <c:v>24.5</c:v>
                </c:pt>
                <c:pt idx="57">
                  <c:v>24.5</c:v>
                </c:pt>
                <c:pt idx="58">
                  <c:v>24.5</c:v>
                </c:pt>
                <c:pt idx="59">
                  <c:v>24.5</c:v>
                </c:pt>
                <c:pt idx="60">
                  <c:v>15.925000000000001</c:v>
                </c:pt>
                <c:pt idx="61">
                  <c:v>24.5</c:v>
                </c:pt>
                <c:pt idx="62">
                  <c:v>24.5</c:v>
                </c:pt>
                <c:pt idx="63">
                  <c:v>24.5</c:v>
                </c:pt>
                <c:pt idx="64">
                  <c:v>24.5</c:v>
                </c:pt>
                <c:pt idx="65">
                  <c:v>24.5</c:v>
                </c:pt>
                <c:pt idx="66">
                  <c:v>24.5</c:v>
                </c:pt>
                <c:pt idx="67">
                  <c:v>24.5</c:v>
                </c:pt>
                <c:pt idx="68">
                  <c:v>24.5</c:v>
                </c:pt>
                <c:pt idx="69">
                  <c:v>24.5</c:v>
                </c:pt>
                <c:pt idx="70">
                  <c:v>24.5</c:v>
                </c:pt>
                <c:pt idx="71">
                  <c:v>24.5</c:v>
                </c:pt>
                <c:pt idx="72">
                  <c:v>24.5</c:v>
                </c:pt>
                <c:pt idx="73">
                  <c:v>24.5</c:v>
                </c:pt>
                <c:pt idx="74">
                  <c:v>24.5</c:v>
                </c:pt>
                <c:pt idx="75">
                  <c:v>24.5</c:v>
                </c:pt>
                <c:pt idx="76">
                  <c:v>24.5</c:v>
                </c:pt>
                <c:pt idx="77">
                  <c:v>24.5</c:v>
                </c:pt>
                <c:pt idx="78">
                  <c:v>24.5</c:v>
                </c:pt>
                <c:pt idx="79">
                  <c:v>24.5</c:v>
                </c:pt>
                <c:pt idx="80">
                  <c:v>24.5</c:v>
                </c:pt>
                <c:pt idx="81">
                  <c:v>24.5</c:v>
                </c:pt>
                <c:pt idx="82">
                  <c:v>24.5</c:v>
                </c:pt>
                <c:pt idx="83">
                  <c:v>24.5</c:v>
                </c:pt>
                <c:pt idx="84">
                  <c:v>24.5</c:v>
                </c:pt>
                <c:pt idx="85">
                  <c:v>24.5</c:v>
                </c:pt>
                <c:pt idx="86">
                  <c:v>24.5</c:v>
                </c:pt>
                <c:pt idx="87">
                  <c:v>24.5</c:v>
                </c:pt>
                <c:pt idx="88">
                  <c:v>24.5</c:v>
                </c:pt>
                <c:pt idx="89">
                  <c:v>24.5</c:v>
                </c:pt>
                <c:pt idx="90">
                  <c:v>24.5</c:v>
                </c:pt>
                <c:pt idx="91">
                  <c:v>24.5</c:v>
                </c:pt>
                <c:pt idx="92">
                  <c:v>24.5</c:v>
                </c:pt>
                <c:pt idx="93">
                  <c:v>24.5</c:v>
                </c:pt>
                <c:pt idx="94">
                  <c:v>24.5</c:v>
                </c:pt>
                <c:pt idx="95">
                  <c:v>24.5</c:v>
                </c:pt>
                <c:pt idx="96">
                  <c:v>24.5</c:v>
                </c:pt>
                <c:pt idx="97">
                  <c:v>24.5</c:v>
                </c:pt>
                <c:pt idx="98">
                  <c:v>24.5</c:v>
                </c:pt>
                <c:pt idx="99">
                  <c:v>24.5</c:v>
                </c:pt>
                <c:pt idx="100">
                  <c:v>24.5</c:v>
                </c:pt>
                <c:pt idx="101">
                  <c:v>24.5</c:v>
                </c:pt>
                <c:pt idx="102">
                  <c:v>24.5</c:v>
                </c:pt>
                <c:pt idx="103">
                  <c:v>24.5</c:v>
                </c:pt>
                <c:pt idx="104">
                  <c:v>24.5</c:v>
                </c:pt>
                <c:pt idx="105">
                  <c:v>24.5</c:v>
                </c:pt>
                <c:pt idx="106">
                  <c:v>24.5</c:v>
                </c:pt>
                <c:pt idx="107">
                  <c:v>24.5</c:v>
                </c:pt>
                <c:pt idx="108">
                  <c:v>24.5</c:v>
                </c:pt>
                <c:pt idx="109">
                  <c:v>24.5</c:v>
                </c:pt>
                <c:pt idx="110">
                  <c:v>24.5</c:v>
                </c:pt>
                <c:pt idx="111">
                  <c:v>24.5</c:v>
                </c:pt>
                <c:pt idx="112">
                  <c:v>24.5</c:v>
                </c:pt>
                <c:pt idx="113">
                  <c:v>24.5</c:v>
                </c:pt>
                <c:pt idx="114">
                  <c:v>24.5</c:v>
                </c:pt>
                <c:pt idx="115">
                  <c:v>24.5</c:v>
                </c:pt>
                <c:pt idx="116">
                  <c:v>24.5</c:v>
                </c:pt>
                <c:pt idx="117">
                  <c:v>24.5</c:v>
                </c:pt>
                <c:pt idx="118">
                  <c:v>24.5</c:v>
                </c:pt>
                <c:pt idx="119">
                  <c:v>24.5</c:v>
                </c:pt>
                <c:pt idx="120">
                  <c:v>24.5</c:v>
                </c:pt>
                <c:pt idx="121">
                  <c:v>22.05</c:v>
                </c:pt>
                <c:pt idx="122">
                  <c:v>24.5</c:v>
                </c:pt>
                <c:pt idx="123">
                  <c:v>24.5</c:v>
                </c:pt>
                <c:pt idx="124">
                  <c:v>24.5</c:v>
                </c:pt>
                <c:pt idx="125">
                  <c:v>24.5</c:v>
                </c:pt>
                <c:pt idx="126">
                  <c:v>24.5</c:v>
                </c:pt>
                <c:pt idx="127">
                  <c:v>24.5</c:v>
                </c:pt>
                <c:pt idx="128">
                  <c:v>24.5</c:v>
                </c:pt>
                <c:pt idx="129">
                  <c:v>24.5</c:v>
                </c:pt>
                <c:pt idx="130">
                  <c:v>24.5</c:v>
                </c:pt>
                <c:pt idx="131">
                  <c:v>24.5</c:v>
                </c:pt>
                <c:pt idx="132">
                  <c:v>24.5</c:v>
                </c:pt>
                <c:pt idx="133">
                  <c:v>24.5</c:v>
                </c:pt>
                <c:pt idx="134">
                  <c:v>24.5</c:v>
                </c:pt>
                <c:pt idx="135">
                  <c:v>24.5</c:v>
                </c:pt>
                <c:pt idx="136">
                  <c:v>24.5</c:v>
                </c:pt>
                <c:pt idx="137">
                  <c:v>24.5</c:v>
                </c:pt>
                <c:pt idx="138">
                  <c:v>24.5</c:v>
                </c:pt>
                <c:pt idx="139">
                  <c:v>24.5</c:v>
                </c:pt>
                <c:pt idx="140">
                  <c:v>24.5</c:v>
                </c:pt>
                <c:pt idx="141">
                  <c:v>24.5</c:v>
                </c:pt>
                <c:pt idx="142">
                  <c:v>24.5</c:v>
                </c:pt>
                <c:pt idx="143">
                  <c:v>24.5</c:v>
                </c:pt>
                <c:pt idx="144">
                  <c:v>24.5</c:v>
                </c:pt>
                <c:pt idx="145">
                  <c:v>24.5</c:v>
                </c:pt>
                <c:pt idx="146">
                  <c:v>24.5</c:v>
                </c:pt>
                <c:pt idx="147">
                  <c:v>24.5</c:v>
                </c:pt>
                <c:pt idx="148">
                  <c:v>24.5</c:v>
                </c:pt>
                <c:pt idx="149">
                  <c:v>24.5</c:v>
                </c:pt>
                <c:pt idx="150">
                  <c:v>24.5</c:v>
                </c:pt>
                <c:pt idx="151">
                  <c:v>24.5</c:v>
                </c:pt>
                <c:pt idx="152">
                  <c:v>23.275000000000002</c:v>
                </c:pt>
                <c:pt idx="153">
                  <c:v>24.5</c:v>
                </c:pt>
                <c:pt idx="154">
                  <c:v>24.5</c:v>
                </c:pt>
                <c:pt idx="155">
                  <c:v>24.5</c:v>
                </c:pt>
                <c:pt idx="156">
                  <c:v>24.5</c:v>
                </c:pt>
                <c:pt idx="157">
                  <c:v>24.5</c:v>
                </c:pt>
                <c:pt idx="158">
                  <c:v>24.5</c:v>
                </c:pt>
                <c:pt idx="159">
                  <c:v>24.5</c:v>
                </c:pt>
                <c:pt idx="160">
                  <c:v>24.5</c:v>
                </c:pt>
                <c:pt idx="161">
                  <c:v>24.5</c:v>
                </c:pt>
                <c:pt idx="162">
                  <c:v>24.5</c:v>
                </c:pt>
                <c:pt idx="163">
                  <c:v>24.5</c:v>
                </c:pt>
                <c:pt idx="164">
                  <c:v>24.5</c:v>
                </c:pt>
                <c:pt idx="165">
                  <c:v>24.5</c:v>
                </c:pt>
                <c:pt idx="166">
                  <c:v>24.5</c:v>
                </c:pt>
                <c:pt idx="167">
                  <c:v>24.5</c:v>
                </c:pt>
                <c:pt idx="168">
                  <c:v>24.5</c:v>
                </c:pt>
                <c:pt idx="169">
                  <c:v>24.5</c:v>
                </c:pt>
                <c:pt idx="170">
                  <c:v>24.5</c:v>
                </c:pt>
                <c:pt idx="171">
                  <c:v>24.5</c:v>
                </c:pt>
                <c:pt idx="172">
                  <c:v>24.5</c:v>
                </c:pt>
                <c:pt idx="173">
                  <c:v>24.5</c:v>
                </c:pt>
                <c:pt idx="174">
                  <c:v>24.5</c:v>
                </c:pt>
                <c:pt idx="175">
                  <c:v>24.5</c:v>
                </c:pt>
                <c:pt idx="176">
                  <c:v>24.5</c:v>
                </c:pt>
                <c:pt idx="177">
                  <c:v>24.5</c:v>
                </c:pt>
                <c:pt idx="178">
                  <c:v>24.5</c:v>
                </c:pt>
                <c:pt idx="179">
                  <c:v>24.5</c:v>
                </c:pt>
                <c:pt idx="180">
                  <c:v>24.5</c:v>
                </c:pt>
                <c:pt idx="181">
                  <c:v>24.5</c:v>
                </c:pt>
                <c:pt idx="182">
                  <c:v>24.5</c:v>
                </c:pt>
                <c:pt idx="183">
                  <c:v>24.5</c:v>
                </c:pt>
                <c:pt idx="184">
                  <c:v>24.5</c:v>
                </c:pt>
                <c:pt idx="185">
                  <c:v>24.5</c:v>
                </c:pt>
                <c:pt idx="186">
                  <c:v>24.5</c:v>
                </c:pt>
                <c:pt idx="187">
                  <c:v>24.5</c:v>
                </c:pt>
                <c:pt idx="188">
                  <c:v>24.5</c:v>
                </c:pt>
                <c:pt idx="189">
                  <c:v>24.5</c:v>
                </c:pt>
                <c:pt idx="190">
                  <c:v>24.5</c:v>
                </c:pt>
                <c:pt idx="191">
                  <c:v>24.5</c:v>
                </c:pt>
                <c:pt idx="192">
                  <c:v>24.5</c:v>
                </c:pt>
                <c:pt idx="193">
                  <c:v>24.5</c:v>
                </c:pt>
                <c:pt idx="194">
                  <c:v>24.5</c:v>
                </c:pt>
                <c:pt idx="195">
                  <c:v>24.5</c:v>
                </c:pt>
                <c:pt idx="196">
                  <c:v>24.5</c:v>
                </c:pt>
                <c:pt idx="197">
                  <c:v>24.5</c:v>
                </c:pt>
                <c:pt idx="198">
                  <c:v>24.5</c:v>
                </c:pt>
                <c:pt idx="199">
                  <c:v>24.5</c:v>
                </c:pt>
                <c:pt idx="200">
                  <c:v>24.5</c:v>
                </c:pt>
                <c:pt idx="201">
                  <c:v>24.5</c:v>
                </c:pt>
                <c:pt idx="202">
                  <c:v>24.5</c:v>
                </c:pt>
                <c:pt idx="203">
                  <c:v>24.5</c:v>
                </c:pt>
                <c:pt idx="204">
                  <c:v>24.5</c:v>
                </c:pt>
                <c:pt idx="205">
                  <c:v>24.5</c:v>
                </c:pt>
                <c:pt idx="206">
                  <c:v>24.5</c:v>
                </c:pt>
                <c:pt idx="207">
                  <c:v>24.5</c:v>
                </c:pt>
                <c:pt idx="208">
                  <c:v>24.5</c:v>
                </c:pt>
                <c:pt idx="209">
                  <c:v>24.5</c:v>
                </c:pt>
                <c:pt idx="210">
                  <c:v>24.5</c:v>
                </c:pt>
                <c:pt idx="211">
                  <c:v>24.5</c:v>
                </c:pt>
                <c:pt idx="212">
                  <c:v>24.5</c:v>
                </c:pt>
                <c:pt idx="213">
                  <c:v>24.5</c:v>
                </c:pt>
                <c:pt idx="214">
                  <c:v>24.5</c:v>
                </c:pt>
              </c:numCache>
            </c:numRef>
          </c:val>
          <c:smooth val="0"/>
          <c:extLst>
            <c:ext xmlns:c16="http://schemas.microsoft.com/office/drawing/2014/chart" uri="{C3380CC4-5D6E-409C-BE32-E72D297353CC}">
              <c16:uniqueId val="{00000000-6B3D-460D-A001-30E758ED3043}"/>
            </c:ext>
          </c:extLst>
        </c:ser>
        <c:ser>
          <c:idx val="7"/>
          <c:order val="1"/>
          <c:tx>
            <c:strRef>
              <c:f>'Nord-Ouest_I'!$B$16</c:f>
              <c:strCache>
                <c:ptCount val="1"/>
                <c:pt idx="0">
                  <c:v>Minimum stock level (TWh)</c:v>
                </c:pt>
              </c:strCache>
            </c:strRef>
          </c:tx>
          <c:spPr>
            <a:ln w="25400">
              <a:solidFill>
                <a:schemeClr val="accent4"/>
              </a:solidFill>
            </a:ln>
          </c:spPr>
          <c:marker>
            <c:symbol val="none"/>
          </c:marker>
          <c:cat>
            <c:numRef>
              <c:f>Atlantique_I!$A$17:$A$231</c:f>
              <c:numCache>
                <c:formatCode>m/d/yyyy</c:formatCode>
                <c:ptCount val="215"/>
                <c:pt idx="0">
                  <c:v>46478</c:v>
                </c:pt>
                <c:pt idx="1">
                  <c:v>46479</c:v>
                </c:pt>
                <c:pt idx="2">
                  <c:v>46480</c:v>
                </c:pt>
                <c:pt idx="3">
                  <c:v>46481</c:v>
                </c:pt>
                <c:pt idx="4">
                  <c:v>46482</c:v>
                </c:pt>
                <c:pt idx="5">
                  <c:v>46483</c:v>
                </c:pt>
                <c:pt idx="6">
                  <c:v>46484</c:v>
                </c:pt>
                <c:pt idx="7">
                  <c:v>46485</c:v>
                </c:pt>
                <c:pt idx="8">
                  <c:v>46486</c:v>
                </c:pt>
                <c:pt idx="9">
                  <c:v>46487</c:v>
                </c:pt>
                <c:pt idx="10">
                  <c:v>46488</c:v>
                </c:pt>
                <c:pt idx="11">
                  <c:v>46489</c:v>
                </c:pt>
                <c:pt idx="12">
                  <c:v>46490</c:v>
                </c:pt>
                <c:pt idx="13">
                  <c:v>46491</c:v>
                </c:pt>
                <c:pt idx="14">
                  <c:v>46492</c:v>
                </c:pt>
                <c:pt idx="15">
                  <c:v>46493</c:v>
                </c:pt>
                <c:pt idx="16">
                  <c:v>46494</c:v>
                </c:pt>
                <c:pt idx="17">
                  <c:v>46495</c:v>
                </c:pt>
                <c:pt idx="18">
                  <c:v>46496</c:v>
                </c:pt>
                <c:pt idx="19">
                  <c:v>46497</c:v>
                </c:pt>
                <c:pt idx="20">
                  <c:v>46498</c:v>
                </c:pt>
                <c:pt idx="21">
                  <c:v>46499</c:v>
                </c:pt>
                <c:pt idx="22">
                  <c:v>46500</c:v>
                </c:pt>
                <c:pt idx="23">
                  <c:v>46501</c:v>
                </c:pt>
                <c:pt idx="24">
                  <c:v>46502</c:v>
                </c:pt>
                <c:pt idx="25">
                  <c:v>46503</c:v>
                </c:pt>
                <c:pt idx="26">
                  <c:v>46504</c:v>
                </c:pt>
                <c:pt idx="27">
                  <c:v>46505</c:v>
                </c:pt>
                <c:pt idx="28">
                  <c:v>46506</c:v>
                </c:pt>
                <c:pt idx="29">
                  <c:v>46507</c:v>
                </c:pt>
                <c:pt idx="30">
                  <c:v>46508</c:v>
                </c:pt>
                <c:pt idx="31">
                  <c:v>46509</c:v>
                </c:pt>
                <c:pt idx="32">
                  <c:v>46510</c:v>
                </c:pt>
                <c:pt idx="33">
                  <c:v>46511</c:v>
                </c:pt>
                <c:pt idx="34">
                  <c:v>46512</c:v>
                </c:pt>
                <c:pt idx="35">
                  <c:v>46513</c:v>
                </c:pt>
                <c:pt idx="36">
                  <c:v>46514</c:v>
                </c:pt>
                <c:pt idx="37">
                  <c:v>46515</c:v>
                </c:pt>
                <c:pt idx="38">
                  <c:v>46516</c:v>
                </c:pt>
                <c:pt idx="39">
                  <c:v>46517</c:v>
                </c:pt>
                <c:pt idx="40">
                  <c:v>46518</c:v>
                </c:pt>
                <c:pt idx="41">
                  <c:v>46519</c:v>
                </c:pt>
                <c:pt idx="42">
                  <c:v>46520</c:v>
                </c:pt>
                <c:pt idx="43">
                  <c:v>46521</c:v>
                </c:pt>
                <c:pt idx="44">
                  <c:v>46522</c:v>
                </c:pt>
                <c:pt idx="45">
                  <c:v>46523</c:v>
                </c:pt>
                <c:pt idx="46">
                  <c:v>46524</c:v>
                </c:pt>
                <c:pt idx="47">
                  <c:v>46525</c:v>
                </c:pt>
                <c:pt idx="48">
                  <c:v>46526</c:v>
                </c:pt>
                <c:pt idx="49">
                  <c:v>46527</c:v>
                </c:pt>
                <c:pt idx="50">
                  <c:v>46528</c:v>
                </c:pt>
                <c:pt idx="51">
                  <c:v>46529</c:v>
                </c:pt>
                <c:pt idx="52">
                  <c:v>46530</c:v>
                </c:pt>
                <c:pt idx="53">
                  <c:v>46531</c:v>
                </c:pt>
                <c:pt idx="54">
                  <c:v>46532</c:v>
                </c:pt>
                <c:pt idx="55">
                  <c:v>46533</c:v>
                </c:pt>
                <c:pt idx="56">
                  <c:v>46534</c:v>
                </c:pt>
                <c:pt idx="57">
                  <c:v>46535</c:v>
                </c:pt>
                <c:pt idx="58">
                  <c:v>46536</c:v>
                </c:pt>
                <c:pt idx="59">
                  <c:v>46537</c:v>
                </c:pt>
                <c:pt idx="60">
                  <c:v>46538</c:v>
                </c:pt>
                <c:pt idx="61">
                  <c:v>46539</c:v>
                </c:pt>
                <c:pt idx="62">
                  <c:v>46540</c:v>
                </c:pt>
                <c:pt idx="63">
                  <c:v>46541</c:v>
                </c:pt>
                <c:pt idx="64">
                  <c:v>46542</c:v>
                </c:pt>
                <c:pt idx="65">
                  <c:v>46543</c:v>
                </c:pt>
                <c:pt idx="66">
                  <c:v>46544</c:v>
                </c:pt>
                <c:pt idx="67">
                  <c:v>46545</c:v>
                </c:pt>
                <c:pt idx="68">
                  <c:v>46546</c:v>
                </c:pt>
                <c:pt idx="69">
                  <c:v>46547</c:v>
                </c:pt>
                <c:pt idx="70">
                  <c:v>46548</c:v>
                </c:pt>
                <c:pt idx="71">
                  <c:v>46549</c:v>
                </c:pt>
                <c:pt idx="72">
                  <c:v>46550</c:v>
                </c:pt>
                <c:pt idx="73">
                  <c:v>46551</c:v>
                </c:pt>
                <c:pt idx="74">
                  <c:v>46552</c:v>
                </c:pt>
                <c:pt idx="75">
                  <c:v>46553</c:v>
                </c:pt>
                <c:pt idx="76">
                  <c:v>46554</c:v>
                </c:pt>
                <c:pt idx="77">
                  <c:v>46555</c:v>
                </c:pt>
                <c:pt idx="78">
                  <c:v>46556</c:v>
                </c:pt>
                <c:pt idx="79">
                  <c:v>46557</c:v>
                </c:pt>
                <c:pt idx="80">
                  <c:v>46558</c:v>
                </c:pt>
                <c:pt idx="81">
                  <c:v>46559</c:v>
                </c:pt>
                <c:pt idx="82">
                  <c:v>46560</c:v>
                </c:pt>
                <c:pt idx="83">
                  <c:v>46561</c:v>
                </c:pt>
                <c:pt idx="84">
                  <c:v>46562</c:v>
                </c:pt>
                <c:pt idx="85">
                  <c:v>46563</c:v>
                </c:pt>
                <c:pt idx="86">
                  <c:v>46564</c:v>
                </c:pt>
                <c:pt idx="87">
                  <c:v>46565</c:v>
                </c:pt>
                <c:pt idx="88">
                  <c:v>46566</c:v>
                </c:pt>
                <c:pt idx="89">
                  <c:v>46567</c:v>
                </c:pt>
                <c:pt idx="90">
                  <c:v>46568</c:v>
                </c:pt>
                <c:pt idx="91">
                  <c:v>46569</c:v>
                </c:pt>
                <c:pt idx="92">
                  <c:v>46570</c:v>
                </c:pt>
                <c:pt idx="93">
                  <c:v>46571</c:v>
                </c:pt>
                <c:pt idx="94">
                  <c:v>46572</c:v>
                </c:pt>
                <c:pt idx="95">
                  <c:v>46573</c:v>
                </c:pt>
                <c:pt idx="96">
                  <c:v>46574</c:v>
                </c:pt>
                <c:pt idx="97">
                  <c:v>46575</c:v>
                </c:pt>
                <c:pt idx="98">
                  <c:v>46576</c:v>
                </c:pt>
                <c:pt idx="99">
                  <c:v>46577</c:v>
                </c:pt>
                <c:pt idx="100">
                  <c:v>46578</c:v>
                </c:pt>
                <c:pt idx="101">
                  <c:v>46579</c:v>
                </c:pt>
                <c:pt idx="102">
                  <c:v>46580</c:v>
                </c:pt>
                <c:pt idx="103">
                  <c:v>46581</c:v>
                </c:pt>
                <c:pt idx="104">
                  <c:v>46582</c:v>
                </c:pt>
                <c:pt idx="105">
                  <c:v>46583</c:v>
                </c:pt>
                <c:pt idx="106">
                  <c:v>46584</c:v>
                </c:pt>
                <c:pt idx="107">
                  <c:v>46585</c:v>
                </c:pt>
                <c:pt idx="108">
                  <c:v>46586</c:v>
                </c:pt>
                <c:pt idx="109">
                  <c:v>46587</c:v>
                </c:pt>
                <c:pt idx="110">
                  <c:v>46588</c:v>
                </c:pt>
                <c:pt idx="111">
                  <c:v>46589</c:v>
                </c:pt>
                <c:pt idx="112">
                  <c:v>46590</c:v>
                </c:pt>
                <c:pt idx="113">
                  <c:v>46591</c:v>
                </c:pt>
                <c:pt idx="114">
                  <c:v>46592</c:v>
                </c:pt>
                <c:pt idx="115">
                  <c:v>46593</c:v>
                </c:pt>
                <c:pt idx="116">
                  <c:v>46594</c:v>
                </c:pt>
                <c:pt idx="117">
                  <c:v>46595</c:v>
                </c:pt>
                <c:pt idx="118">
                  <c:v>46596</c:v>
                </c:pt>
                <c:pt idx="119">
                  <c:v>46597</c:v>
                </c:pt>
                <c:pt idx="120">
                  <c:v>46598</c:v>
                </c:pt>
                <c:pt idx="121">
                  <c:v>46599</c:v>
                </c:pt>
                <c:pt idx="122">
                  <c:v>46600</c:v>
                </c:pt>
                <c:pt idx="123">
                  <c:v>46601</c:v>
                </c:pt>
                <c:pt idx="124">
                  <c:v>46602</c:v>
                </c:pt>
                <c:pt idx="125">
                  <c:v>46603</c:v>
                </c:pt>
                <c:pt idx="126">
                  <c:v>46604</c:v>
                </c:pt>
                <c:pt idx="127">
                  <c:v>46605</c:v>
                </c:pt>
                <c:pt idx="128">
                  <c:v>46606</c:v>
                </c:pt>
                <c:pt idx="129">
                  <c:v>46607</c:v>
                </c:pt>
                <c:pt idx="130">
                  <c:v>46608</c:v>
                </c:pt>
                <c:pt idx="131">
                  <c:v>46609</c:v>
                </c:pt>
                <c:pt idx="132">
                  <c:v>46610</c:v>
                </c:pt>
                <c:pt idx="133">
                  <c:v>46611</c:v>
                </c:pt>
                <c:pt idx="134">
                  <c:v>46612</c:v>
                </c:pt>
                <c:pt idx="135">
                  <c:v>46613</c:v>
                </c:pt>
                <c:pt idx="136">
                  <c:v>46614</c:v>
                </c:pt>
                <c:pt idx="137">
                  <c:v>46615</c:v>
                </c:pt>
                <c:pt idx="138">
                  <c:v>46616</c:v>
                </c:pt>
                <c:pt idx="139">
                  <c:v>46617</c:v>
                </c:pt>
                <c:pt idx="140">
                  <c:v>46618</c:v>
                </c:pt>
                <c:pt idx="141">
                  <c:v>46619</c:v>
                </c:pt>
                <c:pt idx="142">
                  <c:v>46620</c:v>
                </c:pt>
                <c:pt idx="143">
                  <c:v>46621</c:v>
                </c:pt>
                <c:pt idx="144">
                  <c:v>46622</c:v>
                </c:pt>
                <c:pt idx="145">
                  <c:v>46623</c:v>
                </c:pt>
                <c:pt idx="146">
                  <c:v>46624</c:v>
                </c:pt>
                <c:pt idx="147">
                  <c:v>46625</c:v>
                </c:pt>
                <c:pt idx="148">
                  <c:v>46626</c:v>
                </c:pt>
                <c:pt idx="149">
                  <c:v>46627</c:v>
                </c:pt>
                <c:pt idx="150">
                  <c:v>46628</c:v>
                </c:pt>
                <c:pt idx="151">
                  <c:v>46629</c:v>
                </c:pt>
                <c:pt idx="152">
                  <c:v>46630</c:v>
                </c:pt>
                <c:pt idx="153">
                  <c:v>46631</c:v>
                </c:pt>
                <c:pt idx="154">
                  <c:v>46632</c:v>
                </c:pt>
                <c:pt idx="155">
                  <c:v>46633</c:v>
                </c:pt>
                <c:pt idx="156">
                  <c:v>46634</c:v>
                </c:pt>
                <c:pt idx="157">
                  <c:v>46635</c:v>
                </c:pt>
                <c:pt idx="158">
                  <c:v>46636</c:v>
                </c:pt>
                <c:pt idx="159">
                  <c:v>46637</c:v>
                </c:pt>
                <c:pt idx="160">
                  <c:v>46638</c:v>
                </c:pt>
                <c:pt idx="161">
                  <c:v>46639</c:v>
                </c:pt>
                <c:pt idx="162">
                  <c:v>46640</c:v>
                </c:pt>
                <c:pt idx="163">
                  <c:v>46641</c:v>
                </c:pt>
                <c:pt idx="164">
                  <c:v>46642</c:v>
                </c:pt>
                <c:pt idx="165">
                  <c:v>46643</c:v>
                </c:pt>
                <c:pt idx="166">
                  <c:v>46644</c:v>
                </c:pt>
                <c:pt idx="167">
                  <c:v>46645</c:v>
                </c:pt>
                <c:pt idx="168">
                  <c:v>46646</c:v>
                </c:pt>
                <c:pt idx="169">
                  <c:v>46647</c:v>
                </c:pt>
                <c:pt idx="170">
                  <c:v>46648</c:v>
                </c:pt>
                <c:pt idx="171">
                  <c:v>46649</c:v>
                </c:pt>
                <c:pt idx="172">
                  <c:v>46650</c:v>
                </c:pt>
                <c:pt idx="173">
                  <c:v>46651</c:v>
                </c:pt>
                <c:pt idx="174">
                  <c:v>46652</c:v>
                </c:pt>
                <c:pt idx="175">
                  <c:v>46653</c:v>
                </c:pt>
                <c:pt idx="176">
                  <c:v>46654</c:v>
                </c:pt>
                <c:pt idx="177">
                  <c:v>46655</c:v>
                </c:pt>
                <c:pt idx="178">
                  <c:v>46656</c:v>
                </c:pt>
                <c:pt idx="179">
                  <c:v>46657</c:v>
                </c:pt>
                <c:pt idx="180">
                  <c:v>46658</c:v>
                </c:pt>
                <c:pt idx="181">
                  <c:v>46659</c:v>
                </c:pt>
                <c:pt idx="182">
                  <c:v>46660</c:v>
                </c:pt>
                <c:pt idx="183">
                  <c:v>46661</c:v>
                </c:pt>
                <c:pt idx="184">
                  <c:v>46662</c:v>
                </c:pt>
                <c:pt idx="185">
                  <c:v>46663</c:v>
                </c:pt>
                <c:pt idx="186">
                  <c:v>46664</c:v>
                </c:pt>
                <c:pt idx="187">
                  <c:v>46665</c:v>
                </c:pt>
                <c:pt idx="188">
                  <c:v>46666</c:v>
                </c:pt>
                <c:pt idx="189">
                  <c:v>46667</c:v>
                </c:pt>
                <c:pt idx="190">
                  <c:v>46668</c:v>
                </c:pt>
                <c:pt idx="191">
                  <c:v>46669</c:v>
                </c:pt>
                <c:pt idx="192">
                  <c:v>46670</c:v>
                </c:pt>
                <c:pt idx="193">
                  <c:v>46671</c:v>
                </c:pt>
                <c:pt idx="194">
                  <c:v>46672</c:v>
                </c:pt>
                <c:pt idx="195">
                  <c:v>46673</c:v>
                </c:pt>
                <c:pt idx="196">
                  <c:v>46674</c:v>
                </c:pt>
                <c:pt idx="197">
                  <c:v>46675</c:v>
                </c:pt>
                <c:pt idx="198">
                  <c:v>46676</c:v>
                </c:pt>
                <c:pt idx="199">
                  <c:v>46677</c:v>
                </c:pt>
                <c:pt idx="200">
                  <c:v>46678</c:v>
                </c:pt>
                <c:pt idx="201">
                  <c:v>46679</c:v>
                </c:pt>
                <c:pt idx="202">
                  <c:v>46680</c:v>
                </c:pt>
                <c:pt idx="203">
                  <c:v>46681</c:v>
                </c:pt>
                <c:pt idx="204">
                  <c:v>46682</c:v>
                </c:pt>
                <c:pt idx="205">
                  <c:v>46683</c:v>
                </c:pt>
                <c:pt idx="206">
                  <c:v>46684</c:v>
                </c:pt>
                <c:pt idx="207">
                  <c:v>46685</c:v>
                </c:pt>
                <c:pt idx="208">
                  <c:v>46686</c:v>
                </c:pt>
                <c:pt idx="209">
                  <c:v>46687</c:v>
                </c:pt>
                <c:pt idx="210">
                  <c:v>46688</c:v>
                </c:pt>
                <c:pt idx="211">
                  <c:v>46689</c:v>
                </c:pt>
                <c:pt idx="212">
                  <c:v>46690</c:v>
                </c:pt>
                <c:pt idx="213">
                  <c:v>46691</c:v>
                </c:pt>
                <c:pt idx="214">
                  <c:v>46692</c:v>
                </c:pt>
              </c:numCache>
            </c:numRef>
          </c:cat>
          <c:val>
            <c:numRef>
              <c:f>'Nord-Ouest_I'!$B$17:$B$231</c:f>
              <c:numCache>
                <c:formatCode>0.00</c:formatCode>
                <c:ptCount val="215"/>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4.9000000000000012</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12.25</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20.824999999999999</c:v>
                </c:pt>
                <c:pt idx="214">
                  <c:v>0</c:v>
                </c:pt>
              </c:numCache>
            </c:numRef>
          </c:val>
          <c:smooth val="0"/>
          <c:extLst>
            <c:ext xmlns:c16="http://schemas.microsoft.com/office/drawing/2014/chart" uri="{C3380CC4-5D6E-409C-BE32-E72D297353CC}">
              <c16:uniqueId val="{00000001-6B3D-460D-A001-30E758ED3043}"/>
            </c:ext>
          </c:extLst>
        </c:ser>
        <c:ser>
          <c:idx val="0"/>
          <c:order val="2"/>
          <c:tx>
            <c:v>Maintenance Storengy</c:v>
          </c:tx>
          <c:marker>
            <c:symbol val="none"/>
          </c:marker>
          <c:val>
            <c:numRef>
              <c:f>'Nord-Ouest_I'!$F$17:$F$231</c:f>
              <c:numCache>
                <c:formatCode>_-* #\ ##0.0\ _€_-;\-* #\ ##0.0\ _€_-;_-* "-"??\ _€_-;_-@_-</c:formatCode>
                <c:ptCount val="215"/>
                <c:pt idx="0">
                  <c:v>0.1497222</c:v>
                </c:pt>
                <c:pt idx="1">
                  <c:v>0.2994444</c:v>
                </c:pt>
                <c:pt idx="2">
                  <c:v>0.44916659999999997</c:v>
                </c:pt>
                <c:pt idx="3">
                  <c:v>0.5988888</c:v>
                </c:pt>
                <c:pt idx="4">
                  <c:v>0.74861100000000003</c:v>
                </c:pt>
                <c:pt idx="5">
                  <c:v>0.89833320000000005</c:v>
                </c:pt>
                <c:pt idx="6">
                  <c:v>1.0480554</c:v>
                </c:pt>
                <c:pt idx="7">
                  <c:v>1.1977776</c:v>
                </c:pt>
                <c:pt idx="8">
                  <c:v>1.3474998</c:v>
                </c:pt>
                <c:pt idx="9">
                  <c:v>1.4972220000000001</c:v>
                </c:pt>
                <c:pt idx="10">
                  <c:v>1.6469442000000001</c:v>
                </c:pt>
                <c:pt idx="11">
                  <c:v>1.7966664000000001</c:v>
                </c:pt>
                <c:pt idx="12">
                  <c:v>1.9463886000000001</c:v>
                </c:pt>
                <c:pt idx="13">
                  <c:v>2.0961107999999999</c:v>
                </c:pt>
                <c:pt idx="14">
                  <c:v>2.2458329999999997</c:v>
                </c:pt>
                <c:pt idx="15">
                  <c:v>2.3955551999999996</c:v>
                </c:pt>
                <c:pt idx="16">
                  <c:v>2.5452773999999994</c:v>
                </c:pt>
                <c:pt idx="17">
                  <c:v>2.6949995999999992</c:v>
                </c:pt>
                <c:pt idx="18">
                  <c:v>2.844721799999999</c:v>
                </c:pt>
                <c:pt idx="19">
                  <c:v>2.9944439999999988</c:v>
                </c:pt>
                <c:pt idx="20">
                  <c:v>3.1441661999999986</c:v>
                </c:pt>
                <c:pt idx="21">
                  <c:v>3.2938883999999984</c:v>
                </c:pt>
                <c:pt idx="22">
                  <c:v>3.4436105999999982</c:v>
                </c:pt>
                <c:pt idx="23">
                  <c:v>3.593332799999998</c:v>
                </c:pt>
                <c:pt idx="24">
                  <c:v>3.7430549999999978</c:v>
                </c:pt>
                <c:pt idx="25">
                  <c:v>3.8927771999999976</c:v>
                </c:pt>
                <c:pt idx="26">
                  <c:v>4.0424993999999979</c:v>
                </c:pt>
                <c:pt idx="27">
                  <c:v>4.1922215999999981</c:v>
                </c:pt>
                <c:pt idx="28">
                  <c:v>4.3419437999999984</c:v>
                </c:pt>
                <c:pt idx="29">
                  <c:v>4.4916659999999986</c:v>
                </c:pt>
                <c:pt idx="30">
                  <c:v>4.6413881999999989</c:v>
                </c:pt>
                <c:pt idx="31">
                  <c:v>4.7911103999999991</c:v>
                </c:pt>
                <c:pt idx="32">
                  <c:v>4.9408325999999994</c:v>
                </c:pt>
                <c:pt idx="33">
                  <c:v>5.0769436999999993</c:v>
                </c:pt>
                <c:pt idx="34">
                  <c:v>5.2130547999999992</c:v>
                </c:pt>
                <c:pt idx="35">
                  <c:v>5.3491658999999991</c:v>
                </c:pt>
                <c:pt idx="36">
                  <c:v>5.4852769999999991</c:v>
                </c:pt>
                <c:pt idx="37">
                  <c:v>5.621388099999999</c:v>
                </c:pt>
                <c:pt idx="38">
                  <c:v>5.7574991999999989</c:v>
                </c:pt>
                <c:pt idx="39">
                  <c:v>5.893245799999999</c:v>
                </c:pt>
                <c:pt idx="40">
                  <c:v>6.0285885999999991</c:v>
                </c:pt>
                <c:pt idx="41">
                  <c:v>6.1635289999999987</c:v>
                </c:pt>
                <c:pt idx="42">
                  <c:v>6.2980676999999989</c:v>
                </c:pt>
                <c:pt idx="43">
                  <c:v>6.4322061999999987</c:v>
                </c:pt>
                <c:pt idx="44">
                  <c:v>6.6996842999999986</c:v>
                </c:pt>
                <c:pt idx="45">
                  <c:v>6.9655703999999989</c:v>
                </c:pt>
                <c:pt idx="46">
                  <c:v>7.2298745999999987</c:v>
                </c:pt>
                <c:pt idx="47">
                  <c:v>7.4926056999999986</c:v>
                </c:pt>
                <c:pt idx="48">
                  <c:v>7.7537739999999982</c:v>
                </c:pt>
                <c:pt idx="49">
                  <c:v>8.0133880999999985</c:v>
                </c:pt>
                <c:pt idx="50">
                  <c:v>8.2714567999999993</c:v>
                </c:pt>
                <c:pt idx="51">
                  <c:v>8.527990299999999</c:v>
                </c:pt>
                <c:pt idx="52">
                  <c:v>8.7829973999999993</c:v>
                </c:pt>
                <c:pt idx="53">
                  <c:v>9.0364867999999987</c:v>
                </c:pt>
                <c:pt idx="54">
                  <c:v>9.2884671999999995</c:v>
                </c:pt>
                <c:pt idx="55">
                  <c:v>9.5389488999999994</c:v>
                </c:pt>
                <c:pt idx="56">
                  <c:v>9.7879405999999989</c:v>
                </c:pt>
                <c:pt idx="57">
                  <c:v>10.0354496</c:v>
                </c:pt>
                <c:pt idx="58">
                  <c:v>10.2814861</c:v>
                </c:pt>
                <c:pt idx="59">
                  <c:v>10.526058800000001</c:v>
                </c:pt>
                <c:pt idx="60">
                  <c:v>10.769175100000002</c:v>
                </c:pt>
                <c:pt idx="61">
                  <c:v>10.986678100000002</c:v>
                </c:pt>
                <c:pt idx="62">
                  <c:v>11.203015900000002</c:v>
                </c:pt>
                <c:pt idx="63">
                  <c:v>11.418195100000002</c:v>
                </c:pt>
                <c:pt idx="64">
                  <c:v>11.632222300000002</c:v>
                </c:pt>
                <c:pt idx="65">
                  <c:v>11.774143400000002</c:v>
                </c:pt>
                <c:pt idx="66">
                  <c:v>11.915557200000002</c:v>
                </c:pt>
                <c:pt idx="67">
                  <c:v>11.974269300000001</c:v>
                </c:pt>
                <c:pt idx="68">
                  <c:v>12.032893900000001</c:v>
                </c:pt>
                <c:pt idx="69">
                  <c:v>12.091431400000001</c:v>
                </c:pt>
                <c:pt idx="70">
                  <c:v>12.149881800000001</c:v>
                </c:pt>
                <c:pt idx="71">
                  <c:v>12.208245400000001</c:v>
                </c:pt>
                <c:pt idx="72">
                  <c:v>12.278177200000002</c:v>
                </c:pt>
                <c:pt idx="73">
                  <c:v>12.347984400000001</c:v>
                </c:pt>
                <c:pt idx="74">
                  <c:v>12.417666900000002</c:v>
                </c:pt>
                <c:pt idx="75">
                  <c:v>12.487225200000003</c:v>
                </c:pt>
                <c:pt idx="76">
                  <c:v>12.556659300000003</c:v>
                </c:pt>
                <c:pt idx="77">
                  <c:v>12.625969200000004</c:v>
                </c:pt>
                <c:pt idx="78">
                  <c:v>12.695155300000003</c:v>
                </c:pt>
                <c:pt idx="79">
                  <c:v>12.787239000000003</c:v>
                </c:pt>
                <c:pt idx="80">
                  <c:v>12.879103400000004</c:v>
                </c:pt>
                <c:pt idx="81">
                  <c:v>12.970749100000004</c:v>
                </c:pt>
                <c:pt idx="82">
                  <c:v>13.062176700000004</c:v>
                </c:pt>
                <c:pt idx="83">
                  <c:v>13.153386800000003</c:v>
                </c:pt>
                <c:pt idx="84">
                  <c:v>13.244380000000003</c:v>
                </c:pt>
                <c:pt idx="85">
                  <c:v>13.335156200000004</c:v>
                </c:pt>
                <c:pt idx="86">
                  <c:v>13.448356800000004</c:v>
                </c:pt>
                <c:pt idx="87">
                  <c:v>13.561220600000004</c:v>
                </c:pt>
                <c:pt idx="88">
                  <c:v>13.673748400000004</c:v>
                </c:pt>
                <c:pt idx="89">
                  <c:v>13.785941600000005</c:v>
                </c:pt>
                <c:pt idx="90">
                  <c:v>13.897800900000005</c:v>
                </c:pt>
                <c:pt idx="91">
                  <c:v>14.020479700000005</c:v>
                </c:pt>
                <c:pt idx="92">
                  <c:v>14.142753200000005</c:v>
                </c:pt>
                <c:pt idx="93">
                  <c:v>14.364322300000005</c:v>
                </c:pt>
                <c:pt idx="94">
                  <c:v>14.584542000000004</c:v>
                </c:pt>
                <c:pt idx="95">
                  <c:v>14.803419700000005</c:v>
                </c:pt>
                <c:pt idx="96">
                  <c:v>15.020356100000004</c:v>
                </c:pt>
                <c:pt idx="97">
                  <c:v>15.234692700000004</c:v>
                </c:pt>
                <c:pt idx="98">
                  <c:v>15.446464800000003</c:v>
                </c:pt>
                <c:pt idx="99">
                  <c:v>15.655698800000003</c:v>
                </c:pt>
                <c:pt idx="100">
                  <c:v>15.862426900000003</c:v>
                </c:pt>
                <c:pt idx="101">
                  <c:v>16.066678500000002</c:v>
                </c:pt>
                <c:pt idx="102">
                  <c:v>16.268485900000002</c:v>
                </c:pt>
                <c:pt idx="103">
                  <c:v>16.4678754</c:v>
                </c:pt>
                <c:pt idx="104">
                  <c:v>16.664876400000001</c:v>
                </c:pt>
                <c:pt idx="105">
                  <c:v>16.859518300000001</c:v>
                </c:pt>
                <c:pt idx="106">
                  <c:v>17.0518304</c:v>
                </c:pt>
                <c:pt idx="107">
                  <c:v>17.2418391</c:v>
                </c:pt>
                <c:pt idx="108">
                  <c:v>17.4295708</c:v>
                </c:pt>
                <c:pt idx="109">
                  <c:v>17.615054900000001</c:v>
                </c:pt>
                <c:pt idx="110">
                  <c:v>17.7983178</c:v>
                </c:pt>
                <c:pt idx="111">
                  <c:v>17.979385799999999</c:v>
                </c:pt>
                <c:pt idx="112">
                  <c:v>18.1582854</c:v>
                </c:pt>
                <c:pt idx="113">
                  <c:v>18.335042999999999</c:v>
                </c:pt>
                <c:pt idx="114">
                  <c:v>18.509682099999999</c:v>
                </c:pt>
                <c:pt idx="115">
                  <c:v>18.682226099999998</c:v>
                </c:pt>
                <c:pt idx="116">
                  <c:v>18.852700699999996</c:v>
                </c:pt>
                <c:pt idx="117">
                  <c:v>19.021129399999996</c:v>
                </c:pt>
                <c:pt idx="118">
                  <c:v>19.187538599999996</c:v>
                </c:pt>
                <c:pt idx="119">
                  <c:v>19.351951899999996</c:v>
                </c:pt>
                <c:pt idx="120">
                  <c:v>19.514389799999996</c:v>
                </c:pt>
                <c:pt idx="121">
                  <c:v>19.674878799999995</c:v>
                </c:pt>
                <c:pt idx="122">
                  <c:v>19.833442399999996</c:v>
                </c:pt>
                <c:pt idx="123">
                  <c:v>19.990104099999996</c:v>
                </c:pt>
                <c:pt idx="124">
                  <c:v>20.144887399999995</c:v>
                </c:pt>
                <c:pt idx="125">
                  <c:v>20.297812899999993</c:v>
                </c:pt>
                <c:pt idx="126">
                  <c:v>20.448904099999993</c:v>
                </c:pt>
                <c:pt idx="127">
                  <c:v>20.598181599999993</c:v>
                </c:pt>
                <c:pt idx="128">
                  <c:v>20.745668899999995</c:v>
                </c:pt>
                <c:pt idx="129">
                  <c:v>20.891386599999993</c:v>
                </c:pt>
                <c:pt idx="130">
                  <c:v>21.035355299999992</c:v>
                </c:pt>
                <c:pt idx="131">
                  <c:v>21.177595499999992</c:v>
                </c:pt>
                <c:pt idx="132">
                  <c:v>21.318130799999992</c:v>
                </c:pt>
                <c:pt idx="133">
                  <c:v>21.456978799999991</c:v>
                </c:pt>
                <c:pt idx="134">
                  <c:v>21.594160099999993</c:v>
                </c:pt>
                <c:pt idx="135">
                  <c:v>21.729698199999994</c:v>
                </c:pt>
                <c:pt idx="136">
                  <c:v>21.863607799999993</c:v>
                </c:pt>
                <c:pt idx="137">
                  <c:v>21.995912399999995</c:v>
                </c:pt>
                <c:pt idx="138">
                  <c:v>22.126629599999994</c:v>
                </c:pt>
                <c:pt idx="139">
                  <c:v>22.255777099999992</c:v>
                </c:pt>
                <c:pt idx="140">
                  <c:v>22.383375499999993</c:v>
                </c:pt>
                <c:pt idx="141">
                  <c:v>22.509442299999993</c:v>
                </c:pt>
                <c:pt idx="142">
                  <c:v>22.633998199999994</c:v>
                </c:pt>
                <c:pt idx="143">
                  <c:v>22.757057899999992</c:v>
                </c:pt>
                <c:pt idx="144">
                  <c:v>22.878641899999991</c:v>
                </c:pt>
                <c:pt idx="145">
                  <c:v>22.99876789999999</c:v>
                </c:pt>
                <c:pt idx="146">
                  <c:v>23.117450599999991</c:v>
                </c:pt>
                <c:pt idx="147">
                  <c:v>23.234710599999993</c:v>
                </c:pt>
                <c:pt idx="148">
                  <c:v>23.274999999999991</c:v>
                </c:pt>
                <c:pt idx="149">
                  <c:v>23.274999999999991</c:v>
                </c:pt>
                <c:pt idx="150">
                  <c:v>23.274999999999991</c:v>
                </c:pt>
                <c:pt idx="151">
                  <c:v>23.274999999999991</c:v>
                </c:pt>
                <c:pt idx="152">
                  <c:v>23.274999999999991</c:v>
                </c:pt>
                <c:pt idx="153">
                  <c:v>23.384601299999993</c:v>
                </c:pt>
                <c:pt idx="154">
                  <c:v>23.492954399999991</c:v>
                </c:pt>
                <c:pt idx="155">
                  <c:v>23.600070399999993</c:v>
                </c:pt>
                <c:pt idx="156">
                  <c:v>23.705965999999993</c:v>
                </c:pt>
                <c:pt idx="157">
                  <c:v>23.810655199999992</c:v>
                </c:pt>
                <c:pt idx="158">
                  <c:v>23.908704799999992</c:v>
                </c:pt>
                <c:pt idx="159">
                  <c:v>24.005693499999992</c:v>
                </c:pt>
                <c:pt idx="160">
                  <c:v>24.101637199999992</c:v>
                </c:pt>
                <c:pt idx="161">
                  <c:v>24.196543799999993</c:v>
                </c:pt>
                <c:pt idx="162">
                  <c:v>24.290426599999993</c:v>
                </c:pt>
                <c:pt idx="163">
                  <c:v>24.383293499999994</c:v>
                </c:pt>
                <c:pt idx="164">
                  <c:v>24.475157699999993</c:v>
                </c:pt>
                <c:pt idx="165">
                  <c:v>24.499999999999993</c:v>
                </c:pt>
                <c:pt idx="166">
                  <c:v>24.499999999999993</c:v>
                </c:pt>
                <c:pt idx="167">
                  <c:v>24.499999999999993</c:v>
                </c:pt>
                <c:pt idx="168">
                  <c:v>24.499999999999993</c:v>
                </c:pt>
                <c:pt idx="169">
                  <c:v>24.499999999999993</c:v>
                </c:pt>
                <c:pt idx="170">
                  <c:v>24.499999999999993</c:v>
                </c:pt>
                <c:pt idx="171">
                  <c:v>24.499999999999993</c:v>
                </c:pt>
                <c:pt idx="172">
                  <c:v>24.499999999999993</c:v>
                </c:pt>
                <c:pt idx="173">
                  <c:v>24.499999999999993</c:v>
                </c:pt>
                <c:pt idx="174">
                  <c:v>24.499999999999993</c:v>
                </c:pt>
                <c:pt idx="175">
                  <c:v>24.499999999999993</c:v>
                </c:pt>
                <c:pt idx="176">
                  <c:v>24.499999999999993</c:v>
                </c:pt>
                <c:pt idx="177">
                  <c:v>24.499999999999993</c:v>
                </c:pt>
                <c:pt idx="178">
                  <c:v>24.499999999999993</c:v>
                </c:pt>
                <c:pt idx="179">
                  <c:v>24.499999999999993</c:v>
                </c:pt>
                <c:pt idx="180">
                  <c:v>24.499999999999993</c:v>
                </c:pt>
                <c:pt idx="181">
                  <c:v>24.499999999999993</c:v>
                </c:pt>
                <c:pt idx="182">
                  <c:v>24.499999999999993</c:v>
                </c:pt>
                <c:pt idx="183">
                  <c:v>24.499999999999993</c:v>
                </c:pt>
                <c:pt idx="184">
                  <c:v>24.499999999999993</c:v>
                </c:pt>
                <c:pt idx="185">
                  <c:v>24.499999999999993</c:v>
                </c:pt>
                <c:pt idx="186">
                  <c:v>24.499999999999993</c:v>
                </c:pt>
                <c:pt idx="187">
                  <c:v>24.499999999999993</c:v>
                </c:pt>
                <c:pt idx="188">
                  <c:v>24.499999999999993</c:v>
                </c:pt>
                <c:pt idx="189">
                  <c:v>24.499999999999993</c:v>
                </c:pt>
                <c:pt idx="190">
                  <c:v>24.499999999999993</c:v>
                </c:pt>
                <c:pt idx="191">
                  <c:v>24.499999999999993</c:v>
                </c:pt>
                <c:pt idx="192">
                  <c:v>24.499999999999993</c:v>
                </c:pt>
                <c:pt idx="193">
                  <c:v>24.499999999999993</c:v>
                </c:pt>
                <c:pt idx="194">
                  <c:v>24.499999999999993</c:v>
                </c:pt>
                <c:pt idx="195">
                  <c:v>24.499999999999993</c:v>
                </c:pt>
                <c:pt idx="196">
                  <c:v>24.499999999999993</c:v>
                </c:pt>
                <c:pt idx="197">
                  <c:v>24.499999999999993</c:v>
                </c:pt>
                <c:pt idx="198">
                  <c:v>24.499999999999993</c:v>
                </c:pt>
                <c:pt idx="199">
                  <c:v>24.499999999999993</c:v>
                </c:pt>
                <c:pt idx="200">
                  <c:v>24.499999999999993</c:v>
                </c:pt>
                <c:pt idx="201">
                  <c:v>24.499999999999993</c:v>
                </c:pt>
                <c:pt idx="202">
                  <c:v>24.499999999999993</c:v>
                </c:pt>
                <c:pt idx="203">
                  <c:v>24.499999999999993</c:v>
                </c:pt>
                <c:pt idx="204">
                  <c:v>24.499999999999993</c:v>
                </c:pt>
                <c:pt idx="205">
                  <c:v>24.499999999999993</c:v>
                </c:pt>
                <c:pt idx="206">
                  <c:v>24.499999999999993</c:v>
                </c:pt>
                <c:pt idx="207">
                  <c:v>24.499999999999993</c:v>
                </c:pt>
                <c:pt idx="208">
                  <c:v>24.499999999999993</c:v>
                </c:pt>
                <c:pt idx="209">
                  <c:v>24.499999999999993</c:v>
                </c:pt>
                <c:pt idx="210">
                  <c:v>24.499999999999993</c:v>
                </c:pt>
                <c:pt idx="211">
                  <c:v>24.499999999999993</c:v>
                </c:pt>
                <c:pt idx="212">
                  <c:v>24.499999999999993</c:v>
                </c:pt>
                <c:pt idx="213">
                  <c:v>24.499999999999993</c:v>
                </c:pt>
                <c:pt idx="214">
                  <c:v>24.499999999999993</c:v>
                </c:pt>
              </c:numCache>
            </c:numRef>
          </c:val>
          <c:smooth val="0"/>
          <c:extLst>
            <c:ext xmlns:c16="http://schemas.microsoft.com/office/drawing/2014/chart" uri="{C3380CC4-5D6E-409C-BE32-E72D297353CC}">
              <c16:uniqueId val="{00000002-6B3D-460D-A001-30E758ED3043}"/>
            </c:ext>
          </c:extLst>
        </c:ser>
        <c:ser>
          <c:idx val="2"/>
          <c:order val="3"/>
          <c:tx>
            <c:v>Maintenance Storengy + NaTran Most Probable</c:v>
          </c:tx>
          <c:marker>
            <c:symbol val="none"/>
          </c:marker>
          <c:val>
            <c:numRef>
              <c:f>'Nord-Ouest_I'!$L$17:$L$231</c:f>
              <c:numCache>
                <c:formatCode>_-* #\ ##0.0\ _€_-;\-* #\ ##0.0\ _€_-;_-* "-"??\ _€_-;_-@_-</c:formatCode>
                <c:ptCount val="215"/>
                <c:pt idx="0">
                  <c:v>0.14972222222222223</c:v>
                </c:pt>
                <c:pt idx="1">
                  <c:v>0.29944444444444446</c:v>
                </c:pt>
                <c:pt idx="2">
                  <c:v>0.44916666666666671</c:v>
                </c:pt>
                <c:pt idx="3">
                  <c:v>0.59888888888888892</c:v>
                </c:pt>
                <c:pt idx="4">
                  <c:v>0.74861111111111112</c:v>
                </c:pt>
                <c:pt idx="5">
                  <c:v>0.89833333333333343</c:v>
                </c:pt>
                <c:pt idx="6">
                  <c:v>1.0480555555555557</c:v>
                </c:pt>
                <c:pt idx="7">
                  <c:v>1.1977777777777781</c:v>
                </c:pt>
                <c:pt idx="8">
                  <c:v>1.3475000000000004</c:v>
                </c:pt>
                <c:pt idx="9">
                  <c:v>1.4972222222222227</c:v>
                </c:pt>
                <c:pt idx="10">
                  <c:v>1.6469444444444448</c:v>
                </c:pt>
                <c:pt idx="11">
                  <c:v>1.7966666666666669</c:v>
                </c:pt>
                <c:pt idx="12">
                  <c:v>1.9463888888888889</c:v>
                </c:pt>
                <c:pt idx="13">
                  <c:v>2.096111111111111</c:v>
                </c:pt>
                <c:pt idx="14">
                  <c:v>2.2458333333333331</c:v>
                </c:pt>
                <c:pt idx="15">
                  <c:v>2.3955555555555552</c:v>
                </c:pt>
                <c:pt idx="16">
                  <c:v>2.5452777777777773</c:v>
                </c:pt>
                <c:pt idx="17">
                  <c:v>2.6949999999999994</c:v>
                </c:pt>
                <c:pt idx="18">
                  <c:v>2.8447222222222215</c:v>
                </c:pt>
                <c:pt idx="19">
                  <c:v>2.9944444444444436</c:v>
                </c:pt>
                <c:pt idx="20">
                  <c:v>3.1441666666666661</c:v>
                </c:pt>
                <c:pt idx="21">
                  <c:v>3.2938888888888886</c:v>
                </c:pt>
                <c:pt idx="22">
                  <c:v>3.4436111111111112</c:v>
                </c:pt>
                <c:pt idx="23">
                  <c:v>3.5933333333333337</c:v>
                </c:pt>
                <c:pt idx="24">
                  <c:v>3.7430555555555562</c:v>
                </c:pt>
                <c:pt idx="25">
                  <c:v>3.8927777777777788</c:v>
                </c:pt>
                <c:pt idx="26">
                  <c:v>4.0425000000000013</c:v>
                </c:pt>
                <c:pt idx="27">
                  <c:v>4.1922222222222238</c:v>
                </c:pt>
                <c:pt idx="28">
                  <c:v>4.3419444444444464</c:v>
                </c:pt>
                <c:pt idx="29">
                  <c:v>4.4916666666666689</c:v>
                </c:pt>
                <c:pt idx="30">
                  <c:v>4.6413888888888915</c:v>
                </c:pt>
                <c:pt idx="31">
                  <c:v>4.791111111111114</c:v>
                </c:pt>
                <c:pt idx="32">
                  <c:v>4.9408333333333365</c:v>
                </c:pt>
                <c:pt idx="33">
                  <c:v>5.0769444444444476</c:v>
                </c:pt>
                <c:pt idx="34">
                  <c:v>5.2130555555555587</c:v>
                </c:pt>
                <c:pt idx="35">
                  <c:v>5.3491666666666697</c:v>
                </c:pt>
                <c:pt idx="36">
                  <c:v>5.4852777777777808</c:v>
                </c:pt>
                <c:pt idx="37">
                  <c:v>5.6213888888888919</c:v>
                </c:pt>
                <c:pt idx="38">
                  <c:v>5.7575000000000029</c:v>
                </c:pt>
                <c:pt idx="39">
                  <c:v>5.8932466304054083</c:v>
                </c:pt>
                <c:pt idx="40">
                  <c:v>6.0285894161888915</c:v>
                </c:pt>
                <c:pt idx="41">
                  <c:v>6.163529815273276</c:v>
                </c:pt>
                <c:pt idx="42">
                  <c:v>6.298068556619973</c:v>
                </c:pt>
                <c:pt idx="43">
                  <c:v>6.4322070981518049</c:v>
                </c:pt>
                <c:pt idx="44">
                  <c:v>6.5977712525635699</c:v>
                </c:pt>
                <c:pt idx="45">
                  <c:v>6.7633354069753349</c:v>
                </c:pt>
                <c:pt idx="46">
                  <c:v>6.9288995613870998</c:v>
                </c:pt>
                <c:pt idx="47">
                  <c:v>7.0944637157988648</c:v>
                </c:pt>
                <c:pt idx="48">
                  <c:v>7.2600278702106298</c:v>
                </c:pt>
                <c:pt idx="49">
                  <c:v>7.4255920246223948</c:v>
                </c:pt>
                <c:pt idx="50">
                  <c:v>7.5911561790341597</c:v>
                </c:pt>
                <c:pt idx="51">
                  <c:v>7.7567203334459247</c:v>
                </c:pt>
                <c:pt idx="52">
                  <c:v>7.9222844878576897</c:v>
                </c:pt>
                <c:pt idx="53">
                  <c:v>8.0878486422694547</c:v>
                </c:pt>
                <c:pt idx="54">
                  <c:v>8.2534127966812196</c:v>
                </c:pt>
                <c:pt idx="55">
                  <c:v>8.4189769510929846</c:v>
                </c:pt>
                <c:pt idx="56">
                  <c:v>8.5845411055047496</c:v>
                </c:pt>
                <c:pt idx="57">
                  <c:v>8.7501052599165146</c:v>
                </c:pt>
                <c:pt idx="58">
                  <c:v>8.9156694143282795</c:v>
                </c:pt>
                <c:pt idx="59">
                  <c:v>9.0812335687400445</c:v>
                </c:pt>
                <c:pt idx="60">
                  <c:v>9.2467977231518095</c:v>
                </c:pt>
                <c:pt idx="61">
                  <c:v>9.3872763996223973</c:v>
                </c:pt>
                <c:pt idx="62">
                  <c:v>9.5277550760929852</c:v>
                </c:pt>
                <c:pt idx="63">
                  <c:v>9.6682337525635731</c:v>
                </c:pt>
                <c:pt idx="64">
                  <c:v>9.808712429034161</c:v>
                </c:pt>
                <c:pt idx="65">
                  <c:v>9.9571434584417293</c:v>
                </c:pt>
                <c:pt idx="66">
                  <c:v>10.105045261864612</c:v>
                </c:pt>
                <c:pt idx="67">
                  <c:v>10.166450866944567</c:v>
                </c:pt>
                <c:pt idx="68">
                  <c:v>10.22776498736739</c:v>
                </c:pt>
                <c:pt idx="69">
                  <c:v>10.288987987613787</c:v>
                </c:pt>
                <c:pt idx="70">
                  <c:v>10.350118409760935</c:v>
                </c:pt>
                <c:pt idx="71">
                  <c:v>10.411159534135184</c:v>
                </c:pt>
                <c:pt idx="72">
                  <c:v>10.484299539172572</c:v>
                </c:pt>
                <c:pt idx="73">
                  <c:v>10.557309205909599</c:v>
                </c:pt>
                <c:pt idx="74">
                  <c:v>10.630188534346265</c:v>
                </c:pt>
                <c:pt idx="75">
                  <c:v>10.702937524482572</c:v>
                </c:pt>
                <c:pt idx="76">
                  <c:v>10.775557051072211</c:v>
                </c:pt>
                <c:pt idx="77">
                  <c:v>10.848046676738337</c:v>
                </c:pt>
                <c:pt idx="78">
                  <c:v>10.920406838857796</c:v>
                </c:pt>
                <c:pt idx="79">
                  <c:v>11.016715020123982</c:v>
                </c:pt>
                <c:pt idx="80">
                  <c:v>11.11279401592242</c:v>
                </c:pt>
                <c:pt idx="81">
                  <c:v>11.20864440942224</c:v>
                </c:pt>
                <c:pt idx="82">
                  <c:v>11.304266200623442</c:v>
                </c:pt>
                <c:pt idx="83">
                  <c:v>11.399660555864282</c:v>
                </c:pt>
                <c:pt idx="84">
                  <c:v>11.494828058313891</c:v>
                </c:pt>
                <c:pt idx="85">
                  <c:v>11.589768707972269</c:v>
                </c:pt>
                <c:pt idx="86">
                  <c:v>11.708162411979025</c:v>
                </c:pt>
                <c:pt idx="87">
                  <c:v>11.826204027624071</c:v>
                </c:pt>
                <c:pt idx="88">
                  <c:v>11.943894283868815</c:v>
                </c:pt>
                <c:pt idx="89">
                  <c:v>12.061233909674671</c:v>
                </c:pt>
                <c:pt idx="90">
                  <c:v>12.17822436296446</c:v>
                </c:pt>
                <c:pt idx="91">
                  <c:v>12.306531375530662</c:v>
                </c:pt>
                <c:pt idx="92">
                  <c:v>12.434418214739326</c:v>
                </c:pt>
                <c:pt idx="93">
                  <c:v>12.666178704859746</c:v>
                </c:pt>
                <c:pt idx="94">
                  <c:v>12.896559999989776</c:v>
                </c:pt>
                <c:pt idx="95">
                  <c:v>13.125570847666353</c:v>
                </c:pt>
                <c:pt idx="96">
                  <c:v>13.35321853750359</c:v>
                </c:pt>
                <c:pt idx="97">
                  <c:v>13.579511817038425</c:v>
                </c:pt>
                <c:pt idx="98">
                  <c:v>13.804457975884972</c:v>
                </c:pt>
                <c:pt idx="99">
                  <c:v>14.028065761580168</c:v>
                </c:pt>
                <c:pt idx="100">
                  <c:v>14.250334974848448</c:v>
                </c:pt>
                <c:pt idx="101">
                  <c:v>14.471248784443606</c:v>
                </c:pt>
                <c:pt idx="102">
                  <c:v>14.6908176395129</c:v>
                </c:pt>
                <c:pt idx="103">
                  <c:v>14.909047510997622</c:v>
                </c:pt>
                <c:pt idx="104">
                  <c:v>15.124719230469053</c:v>
                </c:pt>
                <c:pt idx="105">
                  <c:v>15.337805869951747</c:v>
                </c:pt>
                <c:pt idx="106">
                  <c:v>15.548342640523872</c:v>
                </c:pt>
                <c:pt idx="107">
                  <c:v>15.756355950494052</c:v>
                </c:pt>
                <c:pt idx="108">
                  <c:v>15.961878076683941</c:v>
                </c:pt>
                <c:pt idx="109">
                  <c:v>16.164938361658677</c:v>
                </c:pt>
                <c:pt idx="110">
                  <c:v>16.365569082239915</c:v>
                </c:pt>
                <c:pt idx="111">
                  <c:v>16.563796646736275</c:v>
                </c:pt>
                <c:pt idx="112">
                  <c:v>16.7596503977129</c:v>
                </c:pt>
                <c:pt idx="113">
                  <c:v>16.953156743478413</c:v>
                </c:pt>
                <c:pt idx="114">
                  <c:v>17.144345026597954</c:v>
                </c:pt>
                <c:pt idx="115">
                  <c:v>17.333244589636664</c:v>
                </c:pt>
                <c:pt idx="116">
                  <c:v>17.519881840903164</c:v>
                </c:pt>
                <c:pt idx="117">
                  <c:v>17.704283188706082</c:v>
                </c:pt>
                <c:pt idx="118">
                  <c:v>17.886477975610553</c:v>
                </c:pt>
                <c:pt idx="119">
                  <c:v>18.066489675668691</c:v>
                </c:pt>
                <c:pt idx="120">
                  <c:v>18.244344697189121</c:v>
                </c:pt>
                <c:pt idx="121">
                  <c:v>18.420069448480469</c:v>
                </c:pt>
                <c:pt idx="122">
                  <c:v>18.593689364215358</c:v>
                </c:pt>
                <c:pt idx="123">
                  <c:v>18.765225140408401</c:v>
                </c:pt>
                <c:pt idx="124">
                  <c:v>18.934703232991719</c:v>
                </c:pt>
                <c:pt idx="125">
                  <c:v>19.102147158349428</c:v>
                </c:pt>
                <c:pt idx="126">
                  <c:v>19.26758337241365</c:v>
                </c:pt>
                <c:pt idx="127">
                  <c:v>19.431035391568496</c:v>
                </c:pt>
                <c:pt idx="128">
                  <c:v>19.592526732198081</c:v>
                </c:pt>
                <c:pt idx="129">
                  <c:v>19.752080910686512</c:v>
                </c:pt>
                <c:pt idx="130">
                  <c:v>19.909718503869886</c:v>
                </c:pt>
                <c:pt idx="131">
                  <c:v>20.065465967680332</c:v>
                </c:pt>
                <c:pt idx="132">
                  <c:v>20.219343878953943</c:v>
                </c:pt>
                <c:pt idx="133">
                  <c:v>20.371375754074833</c:v>
                </c:pt>
                <c:pt idx="134">
                  <c:v>20.521585109427111</c:v>
                </c:pt>
                <c:pt idx="135">
                  <c:v>20.669989582298861</c:v>
                </c:pt>
                <c:pt idx="136">
                  <c:v>20.816615628622209</c:v>
                </c:pt>
                <c:pt idx="137">
                  <c:v>20.961480885685237</c:v>
                </c:pt>
                <c:pt idx="138">
                  <c:v>21.104608869872056</c:v>
                </c:pt>
                <c:pt idx="139">
                  <c:v>21.246020158018766</c:v>
                </c:pt>
                <c:pt idx="140">
                  <c:v>21.385735326961459</c:v>
                </c:pt>
                <c:pt idx="141">
                  <c:v>21.523772013988225</c:v>
                </c:pt>
                <c:pt idx="142">
                  <c:v>21.660153735483171</c:v>
                </c:pt>
                <c:pt idx="143">
                  <c:v>21.794898128734378</c:v>
                </c:pt>
                <c:pt idx="144">
                  <c:v>21.928025770577946</c:v>
                </c:pt>
                <c:pt idx="145">
                  <c:v>22.059557237849972</c:v>
                </c:pt>
                <c:pt idx="146">
                  <c:v>22.189510167838542</c:v>
                </c:pt>
                <c:pt idx="147">
                  <c:v>22.31790513737975</c:v>
                </c:pt>
                <c:pt idx="148">
                  <c:v>22.444759783761679</c:v>
                </c:pt>
                <c:pt idx="149">
                  <c:v>22.570091744272414</c:v>
                </c:pt>
                <c:pt idx="150">
                  <c:v>22.69391865620004</c:v>
                </c:pt>
                <c:pt idx="151">
                  <c:v>22.81626109638065</c:v>
                </c:pt>
                <c:pt idx="152">
                  <c:v>22.937133762554318</c:v>
                </c:pt>
                <c:pt idx="153">
                  <c:v>23.050586058106997</c:v>
                </c:pt>
                <c:pt idx="154">
                  <c:v>23.162745393465766</c:v>
                </c:pt>
                <c:pt idx="155">
                  <c:v>23.273625731483694</c:v>
                </c:pt>
                <c:pt idx="156">
                  <c:v>23.383243827584458</c:v>
                </c:pt>
                <c:pt idx="157">
                  <c:v>23.49161085205051</c:v>
                </c:pt>
                <c:pt idx="158">
                  <c:v>23.593104996713159</c:v>
                </c:pt>
                <c:pt idx="159">
                  <c:v>23.693503865785832</c:v>
                </c:pt>
                <c:pt idx="160">
                  <c:v>23.792818041641382</c:v>
                </c:pt>
                <c:pt idx="161">
                  <c:v>23.891058106652658</c:v>
                </c:pt>
                <c:pt idx="162">
                  <c:v>23.988237288785719</c:v>
                </c:pt>
                <c:pt idx="163">
                  <c:v>24.084368816006631</c:v>
                </c:pt>
                <c:pt idx="164">
                  <c:v>24.179460625095032</c:v>
                </c:pt>
                <c:pt idx="165">
                  <c:v>24.273525944016981</c:v>
                </c:pt>
                <c:pt idx="166">
                  <c:v>24.366575355145333</c:v>
                </c:pt>
                <c:pt idx="167">
                  <c:v>24.458622086446145</c:v>
                </c:pt>
                <c:pt idx="168">
                  <c:v>24.5</c:v>
                </c:pt>
                <c:pt idx="169">
                  <c:v>24.5</c:v>
                </c:pt>
                <c:pt idx="170">
                  <c:v>24.5</c:v>
                </c:pt>
                <c:pt idx="171">
                  <c:v>24.5</c:v>
                </c:pt>
                <c:pt idx="172">
                  <c:v>24.5</c:v>
                </c:pt>
                <c:pt idx="173">
                  <c:v>24.5</c:v>
                </c:pt>
                <c:pt idx="174">
                  <c:v>24.5</c:v>
                </c:pt>
                <c:pt idx="175">
                  <c:v>24.5</c:v>
                </c:pt>
                <c:pt idx="176">
                  <c:v>24.5</c:v>
                </c:pt>
                <c:pt idx="177">
                  <c:v>24.5</c:v>
                </c:pt>
                <c:pt idx="178">
                  <c:v>24.5</c:v>
                </c:pt>
                <c:pt idx="179">
                  <c:v>24.5</c:v>
                </c:pt>
                <c:pt idx="180">
                  <c:v>24.5</c:v>
                </c:pt>
                <c:pt idx="181">
                  <c:v>24.5</c:v>
                </c:pt>
                <c:pt idx="182">
                  <c:v>24.5</c:v>
                </c:pt>
                <c:pt idx="183">
                  <c:v>24.5</c:v>
                </c:pt>
                <c:pt idx="184">
                  <c:v>24.5</c:v>
                </c:pt>
                <c:pt idx="185">
                  <c:v>24.5</c:v>
                </c:pt>
                <c:pt idx="186">
                  <c:v>24.5</c:v>
                </c:pt>
                <c:pt idx="187">
                  <c:v>24.5</c:v>
                </c:pt>
                <c:pt idx="188">
                  <c:v>24.5</c:v>
                </c:pt>
                <c:pt idx="189">
                  <c:v>24.5</c:v>
                </c:pt>
                <c:pt idx="190">
                  <c:v>24.5</c:v>
                </c:pt>
                <c:pt idx="191">
                  <c:v>24.5</c:v>
                </c:pt>
                <c:pt idx="192">
                  <c:v>24.5</c:v>
                </c:pt>
                <c:pt idx="193">
                  <c:v>24.5</c:v>
                </c:pt>
                <c:pt idx="194">
                  <c:v>24.5</c:v>
                </c:pt>
                <c:pt idx="195">
                  <c:v>24.5</c:v>
                </c:pt>
                <c:pt idx="196">
                  <c:v>24.5</c:v>
                </c:pt>
                <c:pt idx="197">
                  <c:v>24.5</c:v>
                </c:pt>
                <c:pt idx="198">
                  <c:v>24.5</c:v>
                </c:pt>
                <c:pt idx="199">
                  <c:v>24.5</c:v>
                </c:pt>
                <c:pt idx="200">
                  <c:v>24.5</c:v>
                </c:pt>
                <c:pt idx="201">
                  <c:v>24.5</c:v>
                </c:pt>
                <c:pt idx="202">
                  <c:v>24.5</c:v>
                </c:pt>
                <c:pt idx="203">
                  <c:v>24.5</c:v>
                </c:pt>
                <c:pt idx="204">
                  <c:v>24.5</c:v>
                </c:pt>
                <c:pt idx="205">
                  <c:v>24.5</c:v>
                </c:pt>
                <c:pt idx="206">
                  <c:v>24.5</c:v>
                </c:pt>
                <c:pt idx="207">
                  <c:v>24.5</c:v>
                </c:pt>
                <c:pt idx="208">
                  <c:v>24.5</c:v>
                </c:pt>
                <c:pt idx="209">
                  <c:v>24.5</c:v>
                </c:pt>
                <c:pt idx="210">
                  <c:v>24.5</c:v>
                </c:pt>
                <c:pt idx="211">
                  <c:v>24.5</c:v>
                </c:pt>
                <c:pt idx="212">
                  <c:v>24.5</c:v>
                </c:pt>
                <c:pt idx="213">
                  <c:v>24.5</c:v>
                </c:pt>
                <c:pt idx="214">
                  <c:v>24.5</c:v>
                </c:pt>
              </c:numCache>
            </c:numRef>
          </c:val>
          <c:smooth val="0"/>
          <c:extLst>
            <c:ext xmlns:c16="http://schemas.microsoft.com/office/drawing/2014/chart" uri="{C3380CC4-5D6E-409C-BE32-E72D297353CC}">
              <c16:uniqueId val="{00000004-6B3D-460D-A001-30E758ED3043}"/>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plotArea>
    <c:legend>
      <c:legendPos val="r"/>
      <c:layout>
        <c:manualLayout>
          <c:xMode val="edge"/>
          <c:yMode val="edge"/>
          <c:x val="0.82140841161394029"/>
          <c:y val="0.25398788073346606"/>
          <c:w val="0.14985478080066544"/>
          <c:h val="0.4704274673326874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fr-FR"/>
              <a:t>Sediane Withdrawal</a:t>
            </a:r>
          </a:p>
        </c:rich>
      </c:tx>
      <c:layout>
        <c:manualLayout>
          <c:xMode val="edge"/>
          <c:yMode val="edge"/>
          <c:x val="0.36920451056582876"/>
          <c:y val="2.4629299946087046E-2"/>
        </c:manualLayout>
      </c:layout>
      <c:overlay val="0"/>
      <c:spPr>
        <a:noFill/>
        <a:ln>
          <a:noFill/>
        </a:ln>
        <a:effectLst/>
      </c:spPr>
    </c:title>
    <c:autoTitleDeleted val="0"/>
    <c:plotArea>
      <c:layout>
        <c:manualLayout>
          <c:layoutTarget val="inner"/>
          <c:xMode val="edge"/>
          <c:yMode val="edge"/>
          <c:x val="6.8325332445226816E-2"/>
          <c:y val="0.14852826707411998"/>
          <c:w val="0.62663419502844875"/>
          <c:h val="0.78181257166279372"/>
        </c:manualLayout>
      </c:layout>
      <c:lineChart>
        <c:grouping val="standard"/>
        <c:varyColors val="0"/>
        <c:ser>
          <c:idx val="6"/>
          <c:order val="0"/>
          <c:tx>
            <c:strRef>
              <c:f>'Nord-Ouest_W'!$D$16</c:f>
              <c:strCache>
                <c:ptCount val="1"/>
                <c:pt idx="0">
                  <c:v>Maximum stock level (TWh)</c:v>
                </c:pt>
              </c:strCache>
            </c:strRef>
          </c:tx>
          <c:spPr>
            <a:ln w="25400">
              <a:solidFill>
                <a:srgbClr val="FFC000"/>
              </a:solidFill>
            </a:ln>
          </c:spPr>
          <c:marker>
            <c:symbol val="none"/>
          </c:marker>
          <c:cat>
            <c:numRef>
              <c:f>'Nord-Ouest_W'!$A$17:$A$213</c:f>
              <c:numCache>
                <c:formatCode>m/d/yyyy</c:formatCode>
                <c:ptCount val="197"/>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'Nord-Ouest_W'!$D$17:$D$213</c:f>
              <c:numCache>
                <c:formatCode>0.00</c:formatCode>
                <c:ptCount val="197"/>
                <c:pt idx="0">
                  <c:v>24.5</c:v>
                </c:pt>
                <c:pt idx="1">
                  <c:v>24.5</c:v>
                </c:pt>
                <c:pt idx="2">
                  <c:v>24.5</c:v>
                </c:pt>
                <c:pt idx="3">
                  <c:v>24.5</c:v>
                </c:pt>
                <c:pt idx="4">
                  <c:v>24.5</c:v>
                </c:pt>
                <c:pt idx="5">
                  <c:v>24.5</c:v>
                </c:pt>
                <c:pt idx="6">
                  <c:v>24.5</c:v>
                </c:pt>
                <c:pt idx="7">
                  <c:v>24.5</c:v>
                </c:pt>
                <c:pt idx="8">
                  <c:v>24.5</c:v>
                </c:pt>
                <c:pt idx="9">
                  <c:v>24.5</c:v>
                </c:pt>
                <c:pt idx="10">
                  <c:v>24.5</c:v>
                </c:pt>
                <c:pt idx="11">
                  <c:v>24.5</c:v>
                </c:pt>
                <c:pt idx="12">
                  <c:v>24.5</c:v>
                </c:pt>
                <c:pt idx="13">
                  <c:v>24.5</c:v>
                </c:pt>
                <c:pt idx="14">
                  <c:v>24.5</c:v>
                </c:pt>
                <c:pt idx="15">
                  <c:v>24.5</c:v>
                </c:pt>
                <c:pt idx="16">
                  <c:v>24.5</c:v>
                </c:pt>
                <c:pt idx="17">
                  <c:v>24.5</c:v>
                </c:pt>
                <c:pt idx="18">
                  <c:v>24.5</c:v>
                </c:pt>
                <c:pt idx="19">
                  <c:v>24.5</c:v>
                </c:pt>
                <c:pt idx="20">
                  <c:v>24.5</c:v>
                </c:pt>
                <c:pt idx="21">
                  <c:v>24.5</c:v>
                </c:pt>
                <c:pt idx="22">
                  <c:v>24.5</c:v>
                </c:pt>
                <c:pt idx="23">
                  <c:v>24.5</c:v>
                </c:pt>
                <c:pt idx="24">
                  <c:v>24.5</c:v>
                </c:pt>
                <c:pt idx="25">
                  <c:v>24.5</c:v>
                </c:pt>
                <c:pt idx="26">
                  <c:v>24.5</c:v>
                </c:pt>
                <c:pt idx="27">
                  <c:v>24.5</c:v>
                </c:pt>
                <c:pt idx="28">
                  <c:v>24.5</c:v>
                </c:pt>
                <c:pt idx="29">
                  <c:v>24.5</c:v>
                </c:pt>
                <c:pt idx="30">
                  <c:v>24.5</c:v>
                </c:pt>
                <c:pt idx="31">
                  <c:v>24.5</c:v>
                </c:pt>
                <c:pt idx="32">
                  <c:v>24.5</c:v>
                </c:pt>
                <c:pt idx="33">
                  <c:v>24.5</c:v>
                </c:pt>
                <c:pt idx="34">
                  <c:v>24.5</c:v>
                </c:pt>
                <c:pt idx="35">
                  <c:v>24.5</c:v>
                </c:pt>
                <c:pt idx="36">
                  <c:v>24.5</c:v>
                </c:pt>
                <c:pt idx="37">
                  <c:v>24.5</c:v>
                </c:pt>
                <c:pt idx="38">
                  <c:v>24.5</c:v>
                </c:pt>
                <c:pt idx="39">
                  <c:v>24.5</c:v>
                </c:pt>
                <c:pt idx="40">
                  <c:v>24.5</c:v>
                </c:pt>
                <c:pt idx="41">
                  <c:v>24.5</c:v>
                </c:pt>
                <c:pt idx="42">
                  <c:v>24.5</c:v>
                </c:pt>
                <c:pt idx="43">
                  <c:v>24.5</c:v>
                </c:pt>
                <c:pt idx="44">
                  <c:v>24.5</c:v>
                </c:pt>
                <c:pt idx="45">
                  <c:v>24.5</c:v>
                </c:pt>
                <c:pt idx="46">
                  <c:v>24.5</c:v>
                </c:pt>
                <c:pt idx="47">
                  <c:v>24.5</c:v>
                </c:pt>
                <c:pt idx="48">
                  <c:v>24.5</c:v>
                </c:pt>
                <c:pt idx="49">
                  <c:v>24.5</c:v>
                </c:pt>
                <c:pt idx="50">
                  <c:v>24.5</c:v>
                </c:pt>
                <c:pt idx="51">
                  <c:v>24.5</c:v>
                </c:pt>
                <c:pt idx="52">
                  <c:v>24.5</c:v>
                </c:pt>
                <c:pt idx="53">
                  <c:v>24.5</c:v>
                </c:pt>
                <c:pt idx="54">
                  <c:v>24.5</c:v>
                </c:pt>
                <c:pt idx="55">
                  <c:v>24.5</c:v>
                </c:pt>
                <c:pt idx="56">
                  <c:v>24.5</c:v>
                </c:pt>
                <c:pt idx="57">
                  <c:v>24.5</c:v>
                </c:pt>
                <c:pt idx="58">
                  <c:v>24.5</c:v>
                </c:pt>
                <c:pt idx="59">
                  <c:v>24.5</c:v>
                </c:pt>
                <c:pt idx="60">
                  <c:v>24.5</c:v>
                </c:pt>
                <c:pt idx="61">
                  <c:v>24.5</c:v>
                </c:pt>
                <c:pt idx="62">
                  <c:v>24.5</c:v>
                </c:pt>
                <c:pt idx="63">
                  <c:v>24.5</c:v>
                </c:pt>
                <c:pt idx="64">
                  <c:v>24.5</c:v>
                </c:pt>
                <c:pt idx="65">
                  <c:v>24.5</c:v>
                </c:pt>
                <c:pt idx="66">
                  <c:v>24.5</c:v>
                </c:pt>
                <c:pt idx="67">
                  <c:v>24.5</c:v>
                </c:pt>
                <c:pt idx="68">
                  <c:v>24.5</c:v>
                </c:pt>
                <c:pt idx="69">
                  <c:v>24.5</c:v>
                </c:pt>
                <c:pt idx="70">
                  <c:v>24.5</c:v>
                </c:pt>
                <c:pt idx="71">
                  <c:v>24.5</c:v>
                </c:pt>
                <c:pt idx="72">
                  <c:v>24.5</c:v>
                </c:pt>
                <c:pt idx="73">
                  <c:v>24.5</c:v>
                </c:pt>
                <c:pt idx="74">
                  <c:v>24.5</c:v>
                </c:pt>
                <c:pt idx="75">
                  <c:v>24.5</c:v>
                </c:pt>
                <c:pt idx="76">
                  <c:v>24.5</c:v>
                </c:pt>
                <c:pt idx="77">
                  <c:v>24.5</c:v>
                </c:pt>
                <c:pt idx="78">
                  <c:v>24.5</c:v>
                </c:pt>
                <c:pt idx="79">
                  <c:v>24.5</c:v>
                </c:pt>
                <c:pt idx="80">
                  <c:v>24.5</c:v>
                </c:pt>
                <c:pt idx="81">
                  <c:v>24.5</c:v>
                </c:pt>
                <c:pt idx="82">
                  <c:v>24.5</c:v>
                </c:pt>
                <c:pt idx="83">
                  <c:v>24.5</c:v>
                </c:pt>
                <c:pt idx="84">
                  <c:v>24.5</c:v>
                </c:pt>
                <c:pt idx="85">
                  <c:v>24.5</c:v>
                </c:pt>
                <c:pt idx="86">
                  <c:v>24.5</c:v>
                </c:pt>
                <c:pt idx="87">
                  <c:v>24.5</c:v>
                </c:pt>
                <c:pt idx="88">
                  <c:v>24.5</c:v>
                </c:pt>
                <c:pt idx="89">
                  <c:v>24.5</c:v>
                </c:pt>
                <c:pt idx="90">
                  <c:v>24.5</c:v>
                </c:pt>
                <c:pt idx="91">
                  <c:v>24.5</c:v>
                </c:pt>
                <c:pt idx="92">
                  <c:v>24.5</c:v>
                </c:pt>
                <c:pt idx="93">
                  <c:v>24.5</c:v>
                </c:pt>
                <c:pt idx="94">
                  <c:v>24.5</c:v>
                </c:pt>
                <c:pt idx="95">
                  <c:v>24.5</c:v>
                </c:pt>
                <c:pt idx="96">
                  <c:v>24.5</c:v>
                </c:pt>
                <c:pt idx="97">
                  <c:v>24.5</c:v>
                </c:pt>
                <c:pt idx="98">
                  <c:v>24.5</c:v>
                </c:pt>
                <c:pt idx="99">
                  <c:v>24.5</c:v>
                </c:pt>
                <c:pt idx="100">
                  <c:v>24.5</c:v>
                </c:pt>
                <c:pt idx="101">
                  <c:v>24.5</c:v>
                </c:pt>
                <c:pt idx="102">
                  <c:v>24.5</c:v>
                </c:pt>
                <c:pt idx="103">
                  <c:v>24.5</c:v>
                </c:pt>
                <c:pt idx="104">
                  <c:v>24.5</c:v>
                </c:pt>
                <c:pt idx="105">
                  <c:v>24.5</c:v>
                </c:pt>
                <c:pt idx="106">
                  <c:v>24.5</c:v>
                </c:pt>
                <c:pt idx="107">
                  <c:v>24.5</c:v>
                </c:pt>
                <c:pt idx="108">
                  <c:v>24.5</c:v>
                </c:pt>
                <c:pt idx="109">
                  <c:v>24.5</c:v>
                </c:pt>
                <c:pt idx="110">
                  <c:v>24.5</c:v>
                </c:pt>
                <c:pt idx="111">
                  <c:v>24.5</c:v>
                </c:pt>
                <c:pt idx="112">
                  <c:v>24.5</c:v>
                </c:pt>
                <c:pt idx="113">
                  <c:v>24.5</c:v>
                </c:pt>
                <c:pt idx="114">
                  <c:v>24.5</c:v>
                </c:pt>
                <c:pt idx="115">
                  <c:v>24.5</c:v>
                </c:pt>
                <c:pt idx="116">
                  <c:v>24.5</c:v>
                </c:pt>
                <c:pt idx="117">
                  <c:v>24.5</c:v>
                </c:pt>
                <c:pt idx="118">
                  <c:v>24.5</c:v>
                </c:pt>
                <c:pt idx="119">
                  <c:v>24.5</c:v>
                </c:pt>
                <c:pt idx="120">
                  <c:v>24.5</c:v>
                </c:pt>
                <c:pt idx="121">
                  <c:v>24.5</c:v>
                </c:pt>
                <c:pt idx="122">
                  <c:v>24.5</c:v>
                </c:pt>
                <c:pt idx="123">
                  <c:v>24.5</c:v>
                </c:pt>
                <c:pt idx="124">
                  <c:v>24.5</c:v>
                </c:pt>
                <c:pt idx="125">
                  <c:v>24.5</c:v>
                </c:pt>
                <c:pt idx="126">
                  <c:v>24.5</c:v>
                </c:pt>
                <c:pt idx="127">
                  <c:v>24.5</c:v>
                </c:pt>
                <c:pt idx="128">
                  <c:v>24.5</c:v>
                </c:pt>
                <c:pt idx="129">
                  <c:v>24.5</c:v>
                </c:pt>
                <c:pt idx="130">
                  <c:v>24.5</c:v>
                </c:pt>
                <c:pt idx="131">
                  <c:v>24.5</c:v>
                </c:pt>
                <c:pt idx="132">
                  <c:v>24.5</c:v>
                </c:pt>
                <c:pt idx="133">
                  <c:v>24.5</c:v>
                </c:pt>
                <c:pt idx="134">
                  <c:v>24.5</c:v>
                </c:pt>
                <c:pt idx="135">
                  <c:v>24.5</c:v>
                </c:pt>
                <c:pt idx="136">
                  <c:v>24.5</c:v>
                </c:pt>
                <c:pt idx="137">
                  <c:v>24.5</c:v>
                </c:pt>
                <c:pt idx="138">
                  <c:v>24.5</c:v>
                </c:pt>
                <c:pt idx="139">
                  <c:v>24.5</c:v>
                </c:pt>
                <c:pt idx="140">
                  <c:v>24.5</c:v>
                </c:pt>
                <c:pt idx="141">
                  <c:v>24.5</c:v>
                </c:pt>
                <c:pt idx="142">
                  <c:v>24.5</c:v>
                </c:pt>
                <c:pt idx="143">
                  <c:v>24.5</c:v>
                </c:pt>
                <c:pt idx="144">
                  <c:v>24.5</c:v>
                </c:pt>
                <c:pt idx="145">
                  <c:v>24.5</c:v>
                </c:pt>
                <c:pt idx="146">
                  <c:v>24.5</c:v>
                </c:pt>
                <c:pt idx="147">
                  <c:v>24.5</c:v>
                </c:pt>
                <c:pt idx="148">
                  <c:v>24.5</c:v>
                </c:pt>
                <c:pt idx="149">
                  <c:v>24.5</c:v>
                </c:pt>
                <c:pt idx="150">
                  <c:v>24.5</c:v>
                </c:pt>
                <c:pt idx="151">
                  <c:v>24.5</c:v>
                </c:pt>
                <c:pt idx="152">
                  <c:v>9.8000000000000025</c:v>
                </c:pt>
              </c:numCache>
            </c:numRef>
          </c:val>
          <c:smooth val="0"/>
          <c:extLst>
            <c:ext xmlns:c16="http://schemas.microsoft.com/office/drawing/2014/chart" uri="{C3380CC4-5D6E-409C-BE32-E72D297353CC}">
              <c16:uniqueId val="{00000000-F7AB-487D-B3E2-14014D65B256}"/>
            </c:ext>
          </c:extLst>
        </c:ser>
        <c:ser>
          <c:idx val="7"/>
          <c:order val="1"/>
          <c:tx>
            <c:strRef>
              <c:f>'Nord-Ouest_W'!$C$16</c:f>
              <c:strCache>
                <c:ptCount val="1"/>
                <c:pt idx="0">
                  <c:v>Minimum Stock Level (TWh)</c:v>
                </c:pt>
              </c:strCache>
            </c:strRef>
          </c:tx>
          <c:marker>
            <c:symbol val="none"/>
          </c:marker>
          <c:cat>
            <c:numRef>
              <c:f>'Nord-Ouest_W'!$A$17:$A$213</c:f>
              <c:numCache>
                <c:formatCode>m/d/yyyy</c:formatCode>
                <c:ptCount val="197"/>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'Nord-Ouest_W'!$C$17:$C$213</c:f>
              <c:numCache>
                <c:formatCode>0.00</c:formatCode>
                <c:ptCount val="197"/>
                <c:pt idx="0">
                  <c:v>20.824999999999999</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1-F7AB-487D-B3E2-14014D65B256}"/>
            </c:ext>
          </c:extLst>
        </c:ser>
        <c:ser>
          <c:idx val="8"/>
          <c:order val="2"/>
          <c:tx>
            <c:strRef>
              <c:f>'Nord-Ouest_W'!$F$11</c:f>
              <c:strCache>
                <c:ptCount val="1"/>
                <c:pt idx="0">
                  <c:v>With Storengy maintenance only</c:v>
                </c:pt>
              </c:strCache>
            </c:strRef>
          </c:tx>
          <c:spPr>
            <a:ln w="31750"/>
          </c:spPr>
          <c:marker>
            <c:symbol val="none"/>
          </c:marker>
          <c:cat>
            <c:numRef>
              <c:f>'Nord-Ouest_W'!$A$17:$A$213</c:f>
              <c:numCache>
                <c:formatCode>m/d/yyyy</c:formatCode>
                <c:ptCount val="197"/>
                <c:pt idx="0">
                  <c:v>46691</c:v>
                </c:pt>
                <c:pt idx="1">
                  <c:v>46692</c:v>
                </c:pt>
                <c:pt idx="2">
                  <c:v>46693</c:v>
                </c:pt>
                <c:pt idx="3">
                  <c:v>46694</c:v>
                </c:pt>
                <c:pt idx="4">
                  <c:v>46695</c:v>
                </c:pt>
                <c:pt idx="5">
                  <c:v>46696</c:v>
                </c:pt>
                <c:pt idx="6">
                  <c:v>46697</c:v>
                </c:pt>
                <c:pt idx="7">
                  <c:v>46698</c:v>
                </c:pt>
                <c:pt idx="8">
                  <c:v>46699</c:v>
                </c:pt>
                <c:pt idx="9">
                  <c:v>46700</c:v>
                </c:pt>
                <c:pt idx="10">
                  <c:v>46701</c:v>
                </c:pt>
                <c:pt idx="11">
                  <c:v>46702</c:v>
                </c:pt>
                <c:pt idx="12">
                  <c:v>46703</c:v>
                </c:pt>
                <c:pt idx="13">
                  <c:v>46704</c:v>
                </c:pt>
                <c:pt idx="14">
                  <c:v>46705</c:v>
                </c:pt>
                <c:pt idx="15">
                  <c:v>46706</c:v>
                </c:pt>
                <c:pt idx="16">
                  <c:v>46707</c:v>
                </c:pt>
                <c:pt idx="17">
                  <c:v>46708</c:v>
                </c:pt>
                <c:pt idx="18">
                  <c:v>46709</c:v>
                </c:pt>
                <c:pt idx="19">
                  <c:v>46710</c:v>
                </c:pt>
                <c:pt idx="20">
                  <c:v>46711</c:v>
                </c:pt>
                <c:pt idx="21">
                  <c:v>46712</c:v>
                </c:pt>
                <c:pt idx="22">
                  <c:v>46713</c:v>
                </c:pt>
                <c:pt idx="23">
                  <c:v>46714</c:v>
                </c:pt>
                <c:pt idx="24">
                  <c:v>46715</c:v>
                </c:pt>
                <c:pt idx="25">
                  <c:v>46716</c:v>
                </c:pt>
                <c:pt idx="26">
                  <c:v>46717</c:v>
                </c:pt>
                <c:pt idx="27">
                  <c:v>46718</c:v>
                </c:pt>
                <c:pt idx="28">
                  <c:v>46719</c:v>
                </c:pt>
                <c:pt idx="29">
                  <c:v>46720</c:v>
                </c:pt>
                <c:pt idx="30">
                  <c:v>46721</c:v>
                </c:pt>
                <c:pt idx="31">
                  <c:v>46722</c:v>
                </c:pt>
                <c:pt idx="32">
                  <c:v>46723</c:v>
                </c:pt>
                <c:pt idx="33">
                  <c:v>46724</c:v>
                </c:pt>
                <c:pt idx="34">
                  <c:v>46725</c:v>
                </c:pt>
                <c:pt idx="35">
                  <c:v>46726</c:v>
                </c:pt>
                <c:pt idx="36">
                  <c:v>46727</c:v>
                </c:pt>
                <c:pt idx="37">
                  <c:v>46728</c:v>
                </c:pt>
                <c:pt idx="38">
                  <c:v>46729</c:v>
                </c:pt>
                <c:pt idx="39">
                  <c:v>46730</c:v>
                </c:pt>
                <c:pt idx="40">
                  <c:v>46731</c:v>
                </c:pt>
                <c:pt idx="41">
                  <c:v>46732</c:v>
                </c:pt>
                <c:pt idx="42">
                  <c:v>46733</c:v>
                </c:pt>
                <c:pt idx="43">
                  <c:v>46734</c:v>
                </c:pt>
                <c:pt idx="44">
                  <c:v>46735</c:v>
                </c:pt>
                <c:pt idx="45">
                  <c:v>46736</c:v>
                </c:pt>
                <c:pt idx="46">
                  <c:v>46737</c:v>
                </c:pt>
                <c:pt idx="47">
                  <c:v>46738</c:v>
                </c:pt>
                <c:pt idx="48">
                  <c:v>46739</c:v>
                </c:pt>
                <c:pt idx="49">
                  <c:v>46740</c:v>
                </c:pt>
                <c:pt idx="50">
                  <c:v>46741</c:v>
                </c:pt>
                <c:pt idx="51">
                  <c:v>46742</c:v>
                </c:pt>
                <c:pt idx="52">
                  <c:v>46743</c:v>
                </c:pt>
                <c:pt idx="53">
                  <c:v>46744</c:v>
                </c:pt>
                <c:pt idx="54">
                  <c:v>46745</c:v>
                </c:pt>
                <c:pt idx="55">
                  <c:v>46746</c:v>
                </c:pt>
                <c:pt idx="56">
                  <c:v>46747</c:v>
                </c:pt>
                <c:pt idx="57">
                  <c:v>46748</c:v>
                </c:pt>
                <c:pt idx="58">
                  <c:v>46749</c:v>
                </c:pt>
                <c:pt idx="59">
                  <c:v>46750</c:v>
                </c:pt>
                <c:pt idx="60">
                  <c:v>46751</c:v>
                </c:pt>
                <c:pt idx="61">
                  <c:v>46752</c:v>
                </c:pt>
                <c:pt idx="62">
                  <c:v>46753</c:v>
                </c:pt>
                <c:pt idx="63">
                  <c:v>46754</c:v>
                </c:pt>
                <c:pt idx="64">
                  <c:v>46755</c:v>
                </c:pt>
                <c:pt idx="65">
                  <c:v>46756</c:v>
                </c:pt>
                <c:pt idx="66">
                  <c:v>46757</c:v>
                </c:pt>
                <c:pt idx="67">
                  <c:v>46758</c:v>
                </c:pt>
                <c:pt idx="68">
                  <c:v>46759</c:v>
                </c:pt>
                <c:pt idx="69">
                  <c:v>46760</c:v>
                </c:pt>
                <c:pt idx="70">
                  <c:v>46761</c:v>
                </c:pt>
                <c:pt idx="71">
                  <c:v>46762</c:v>
                </c:pt>
                <c:pt idx="72">
                  <c:v>46763</c:v>
                </c:pt>
                <c:pt idx="73">
                  <c:v>46764</c:v>
                </c:pt>
                <c:pt idx="74">
                  <c:v>46765</c:v>
                </c:pt>
                <c:pt idx="75">
                  <c:v>46766</c:v>
                </c:pt>
                <c:pt idx="76">
                  <c:v>46767</c:v>
                </c:pt>
                <c:pt idx="77">
                  <c:v>46768</c:v>
                </c:pt>
                <c:pt idx="78">
                  <c:v>46769</c:v>
                </c:pt>
                <c:pt idx="79">
                  <c:v>46770</c:v>
                </c:pt>
                <c:pt idx="80">
                  <c:v>46771</c:v>
                </c:pt>
                <c:pt idx="81">
                  <c:v>46772</c:v>
                </c:pt>
                <c:pt idx="82">
                  <c:v>46773</c:v>
                </c:pt>
                <c:pt idx="83">
                  <c:v>46774</c:v>
                </c:pt>
                <c:pt idx="84">
                  <c:v>46775</c:v>
                </c:pt>
                <c:pt idx="85">
                  <c:v>46776</c:v>
                </c:pt>
                <c:pt idx="86">
                  <c:v>46777</c:v>
                </c:pt>
                <c:pt idx="87">
                  <c:v>46778</c:v>
                </c:pt>
                <c:pt idx="88">
                  <c:v>46779</c:v>
                </c:pt>
                <c:pt idx="89">
                  <c:v>46780</c:v>
                </c:pt>
                <c:pt idx="90">
                  <c:v>46781</c:v>
                </c:pt>
                <c:pt idx="91">
                  <c:v>46782</c:v>
                </c:pt>
                <c:pt idx="92">
                  <c:v>46783</c:v>
                </c:pt>
                <c:pt idx="93">
                  <c:v>46784</c:v>
                </c:pt>
                <c:pt idx="94">
                  <c:v>46785</c:v>
                </c:pt>
                <c:pt idx="95">
                  <c:v>46786</c:v>
                </c:pt>
                <c:pt idx="96">
                  <c:v>46787</c:v>
                </c:pt>
                <c:pt idx="97">
                  <c:v>46788</c:v>
                </c:pt>
                <c:pt idx="98">
                  <c:v>46789</c:v>
                </c:pt>
                <c:pt idx="99">
                  <c:v>46790</c:v>
                </c:pt>
                <c:pt idx="100">
                  <c:v>46791</c:v>
                </c:pt>
                <c:pt idx="101">
                  <c:v>46792</c:v>
                </c:pt>
                <c:pt idx="102">
                  <c:v>46793</c:v>
                </c:pt>
                <c:pt idx="103">
                  <c:v>46794</c:v>
                </c:pt>
                <c:pt idx="104">
                  <c:v>46795</c:v>
                </c:pt>
                <c:pt idx="105">
                  <c:v>46796</c:v>
                </c:pt>
                <c:pt idx="106">
                  <c:v>46797</c:v>
                </c:pt>
                <c:pt idx="107">
                  <c:v>46798</c:v>
                </c:pt>
                <c:pt idx="108">
                  <c:v>46799</c:v>
                </c:pt>
                <c:pt idx="109">
                  <c:v>46800</c:v>
                </c:pt>
                <c:pt idx="110">
                  <c:v>46801</c:v>
                </c:pt>
                <c:pt idx="111">
                  <c:v>46802</c:v>
                </c:pt>
                <c:pt idx="112">
                  <c:v>46803</c:v>
                </c:pt>
                <c:pt idx="113">
                  <c:v>46804</c:v>
                </c:pt>
                <c:pt idx="114">
                  <c:v>46805</c:v>
                </c:pt>
                <c:pt idx="115">
                  <c:v>46806</c:v>
                </c:pt>
                <c:pt idx="116">
                  <c:v>46807</c:v>
                </c:pt>
                <c:pt idx="117">
                  <c:v>46808</c:v>
                </c:pt>
                <c:pt idx="118">
                  <c:v>46809</c:v>
                </c:pt>
                <c:pt idx="119">
                  <c:v>46810</c:v>
                </c:pt>
                <c:pt idx="120">
                  <c:v>46811</c:v>
                </c:pt>
                <c:pt idx="121">
                  <c:v>46812</c:v>
                </c:pt>
                <c:pt idx="122">
                  <c:v>46813</c:v>
                </c:pt>
                <c:pt idx="123">
                  <c:v>46814</c:v>
                </c:pt>
                <c:pt idx="124">
                  <c:v>46815</c:v>
                </c:pt>
                <c:pt idx="125">
                  <c:v>46816</c:v>
                </c:pt>
                <c:pt idx="126">
                  <c:v>46817</c:v>
                </c:pt>
                <c:pt idx="127">
                  <c:v>46818</c:v>
                </c:pt>
                <c:pt idx="128">
                  <c:v>46819</c:v>
                </c:pt>
                <c:pt idx="129">
                  <c:v>46820</c:v>
                </c:pt>
                <c:pt idx="130">
                  <c:v>46821</c:v>
                </c:pt>
                <c:pt idx="131">
                  <c:v>46822</c:v>
                </c:pt>
                <c:pt idx="132">
                  <c:v>46823</c:v>
                </c:pt>
                <c:pt idx="133">
                  <c:v>46824</c:v>
                </c:pt>
                <c:pt idx="134">
                  <c:v>46825</c:v>
                </c:pt>
                <c:pt idx="135">
                  <c:v>46826</c:v>
                </c:pt>
                <c:pt idx="136">
                  <c:v>46827</c:v>
                </c:pt>
                <c:pt idx="137">
                  <c:v>46828</c:v>
                </c:pt>
                <c:pt idx="138">
                  <c:v>46829</c:v>
                </c:pt>
                <c:pt idx="139">
                  <c:v>46830</c:v>
                </c:pt>
                <c:pt idx="140">
                  <c:v>46831</c:v>
                </c:pt>
                <c:pt idx="141">
                  <c:v>46832</c:v>
                </c:pt>
                <c:pt idx="142">
                  <c:v>46833</c:v>
                </c:pt>
                <c:pt idx="143">
                  <c:v>46834</c:v>
                </c:pt>
                <c:pt idx="144">
                  <c:v>46835</c:v>
                </c:pt>
                <c:pt idx="145">
                  <c:v>46836</c:v>
                </c:pt>
                <c:pt idx="146">
                  <c:v>46837</c:v>
                </c:pt>
                <c:pt idx="147">
                  <c:v>46838</c:v>
                </c:pt>
                <c:pt idx="148">
                  <c:v>46839</c:v>
                </c:pt>
                <c:pt idx="149">
                  <c:v>46840</c:v>
                </c:pt>
                <c:pt idx="150">
                  <c:v>46841</c:v>
                </c:pt>
                <c:pt idx="151">
                  <c:v>46842</c:v>
                </c:pt>
                <c:pt idx="152">
                  <c:v>46843</c:v>
                </c:pt>
              </c:numCache>
            </c:numRef>
          </c:cat>
          <c:val>
            <c:numRef>
              <c:f>'Nord-Ouest_W'!$F$18:$F$213</c:f>
              <c:numCache>
                <c:formatCode>_-* #\ ##0.00\ _€_-;\-* #\ ##0.00\ _€_-;_-* "-"??\ _€_-;_-@_-</c:formatCode>
                <c:ptCount val="196"/>
                <c:pt idx="0">
                  <c:v>24.097720597414881</c:v>
                </c:pt>
                <c:pt idx="1">
                  <c:v>23.695463859215135</c:v>
                </c:pt>
                <c:pt idx="2">
                  <c:v>23.293229784123852</c:v>
                </c:pt>
                <c:pt idx="3">
                  <c:v>22.891018370864195</c:v>
                </c:pt>
                <c:pt idx="4">
                  <c:v>22.488829618159397</c:v>
                </c:pt>
                <c:pt idx="5">
                  <c:v>22.086663524732764</c:v>
                </c:pt>
                <c:pt idx="6">
                  <c:v>21.684520089307675</c:v>
                </c:pt>
                <c:pt idx="7">
                  <c:v>21.282399310607584</c:v>
                </c:pt>
                <c:pt idx="8">
                  <c:v>20.880301187356011</c:v>
                </c:pt>
                <c:pt idx="9">
                  <c:v>20.478225718276548</c:v>
                </c:pt>
                <c:pt idx="10">
                  <c:v>20.076172902092861</c:v>
                </c:pt>
                <c:pt idx="11">
                  <c:v>19.67414273752869</c:v>
                </c:pt>
                <c:pt idx="12">
                  <c:v>19.272135223307846</c:v>
                </c:pt>
                <c:pt idx="13">
                  <c:v>18.870150358154206</c:v>
                </c:pt>
                <c:pt idx="14">
                  <c:v>18.46819398890117</c:v>
                </c:pt>
                <c:pt idx="15">
                  <c:v>18.066270066494038</c:v>
                </c:pt>
                <c:pt idx="16">
                  <c:v>17.664378588313625</c:v>
                </c:pt>
                <c:pt idx="17">
                  <c:v>17.262519551740958</c:v>
                </c:pt>
                <c:pt idx="18">
                  <c:v>16.860692954157276</c:v>
                </c:pt>
                <c:pt idx="19">
                  <c:v>16.458898792944026</c:v>
                </c:pt>
                <c:pt idx="20">
                  <c:v>16.057137065482873</c:v>
                </c:pt>
                <c:pt idx="21">
                  <c:v>15.655407769155691</c:v>
                </c:pt>
                <c:pt idx="22">
                  <c:v>15.256143596669006</c:v>
                </c:pt>
                <c:pt idx="23">
                  <c:v>14.860514458145481</c:v>
                </c:pt>
                <c:pt idx="24">
                  <c:v>14.468487259025615</c:v>
                </c:pt>
                <c:pt idx="25">
                  <c:v>14.080029206053796</c:v>
                </c:pt>
                <c:pt idx="26">
                  <c:v>13.695107804535127</c:v>
                </c:pt>
                <c:pt idx="27">
                  <c:v>13.313690855617235</c:v>
                </c:pt>
                <c:pt idx="28">
                  <c:v>12.935746453596819</c:v>
                </c:pt>
                <c:pt idx="29">
                  <c:v>12.561242983250722</c:v>
                </c:pt>
                <c:pt idx="30">
                  <c:v>12.190149117191309</c:v>
                </c:pt>
                <c:pt idx="31">
                  <c:v>11.82243381324591</c:v>
                </c:pt>
                <c:pt idx="32">
                  <c:v>11.458066311860131</c:v>
                </c:pt>
                <c:pt idx="33">
                  <c:v>11.097016133524804</c:v>
                </c:pt>
                <c:pt idx="34">
                  <c:v>10.739253076226358</c:v>
                </c:pt>
                <c:pt idx="35">
                  <c:v>10.384747212920413</c:v>
                </c:pt>
                <c:pt idx="36">
                  <c:v>10.033468889028363</c:v>
                </c:pt>
                <c:pt idx="37">
                  <c:v>9.6853887199567588</c:v>
                </c:pt>
                <c:pt idx="38">
                  <c:v>9.3404775886392759</c:v>
                </c:pt>
                <c:pt idx="39">
                  <c:v>8.9987066431010536</c:v>
                </c:pt>
                <c:pt idx="40">
                  <c:v>8.6600472940452189</c:v>
                </c:pt>
                <c:pt idx="41">
                  <c:v>8.3244712124613773</c:v>
                </c:pt>
                <c:pt idx="42">
                  <c:v>7.9919503272558741</c:v>
                </c:pt>
                <c:pt idx="43">
                  <c:v>7.6624568229036401</c:v>
                </c:pt>
                <c:pt idx="44">
                  <c:v>7.3359631371214054</c:v>
                </c:pt>
                <c:pt idx="45">
                  <c:v>7.0124419585621069</c:v>
                </c:pt>
                <c:pt idx="46">
                  <c:v>6.6918662245302762</c:v>
                </c:pt>
                <c:pt idx="47">
                  <c:v>6.3742091187182357</c:v>
                </c:pt>
                <c:pt idx="48">
                  <c:v>6.0594440689629021</c:v>
                </c:pt>
                <c:pt idx="49">
                  <c:v>5.7475447450230117</c:v>
                </c:pt>
                <c:pt idx="50">
                  <c:v>5.4384850563765843</c:v>
                </c:pt>
                <c:pt idx="51">
                  <c:v>5.1322391500384388</c:v>
                </c:pt>
                <c:pt idx="52">
                  <c:v>4.8287814083975782</c:v>
                </c:pt>
                <c:pt idx="53">
                  <c:v>4.5298151724576554</c:v>
                </c:pt>
                <c:pt idx="54">
                  <c:v>4.2408277853786149</c:v>
                </c:pt>
                <c:pt idx="55">
                  <c:v>3.9614861746839778</c:v>
                </c:pt>
                <c:pt idx="56">
                  <c:v>3.6914683851389549</c:v>
                </c:pt>
                <c:pt idx="57">
                  <c:v>3.4304632076808734</c:v>
                </c:pt>
                <c:pt idx="58">
                  <c:v>3.170007709439135</c:v>
                </c:pt>
                <c:pt idx="59">
                  <c:v>2.9264077658976619</c:v>
                </c:pt>
                <c:pt idx="60">
                  <c:v>2.6909386636583101</c:v>
                </c:pt>
                <c:pt idx="61">
                  <c:v>2.4633290127555512</c:v>
                </c:pt>
                <c:pt idx="62">
                  <c:v>2.243316481636223</c:v>
                </c:pt>
                <c:pt idx="63">
                  <c:v>2.0307113244518264</c:v>
                </c:pt>
                <c:pt idx="64">
                  <c:v>1.8252681277863516</c:v>
                </c:pt>
                <c:pt idx="65">
                  <c:v>1.6267456290140281</c:v>
                </c:pt>
                <c:pt idx="66">
                  <c:v>1.4349106928443929</c:v>
                </c:pt>
                <c:pt idx="67">
                  <c:v>1.2495380375393987</c:v>
                </c:pt>
                <c:pt idx="68">
                  <c:v>1.0704099703533587</c:v>
                </c:pt>
                <c:pt idx="69">
                  <c:v>0.89731613188503712</c:v>
                </c:pt>
                <c:pt idx="70">
                  <c:v>0.73005324904167002</c:v>
                </c:pt>
                <c:pt idx="71">
                  <c:v>0.56842489632480508</c:v>
                </c:pt>
                <c:pt idx="72">
                  <c:v>0.41224126515762738</c:v>
                </c:pt>
                <c:pt idx="73">
                  <c:v>0.26131894098288055</c:v>
                </c:pt>
                <c:pt idx="74">
                  <c:v>0.11548068786961763</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numCache>
            </c:numRef>
          </c:val>
          <c:smooth val="0"/>
          <c:extLst>
            <c:ext xmlns:c16="http://schemas.microsoft.com/office/drawing/2014/chart" uri="{C3380CC4-5D6E-409C-BE32-E72D297353CC}">
              <c16:uniqueId val="{00000002-F7AB-487D-B3E2-14014D65B256}"/>
            </c:ext>
          </c:extLst>
        </c:ser>
        <c:ser>
          <c:idx val="0"/>
          <c:order val="3"/>
          <c:tx>
            <c:strRef>
              <c:f>'Nord-Ouest_W'!$K$13</c:f>
              <c:strCache>
                <c:ptCount val="1"/>
                <c:pt idx="0">
                  <c:v>Duration</c:v>
                </c:pt>
              </c:strCache>
            </c:strRef>
          </c:tx>
          <c:marker>
            <c:symbol val="none"/>
          </c:marker>
          <c:val>
            <c:numRef>
              <c:f>'Nord-Ouest_W'!$K$17:$K$169</c:f>
              <c:numCache>
                <c:formatCode>_-* #\ ##0.00\ _€_-;\-* #\ ##0.00\ _€_-;_-* "-"??\ _€_-;_-@_-</c:formatCode>
                <c:ptCount val="153"/>
                <c:pt idx="0">
                  <c:v>24.097720597414881</c:v>
                </c:pt>
                <c:pt idx="1">
                  <c:v>23.695463859215135</c:v>
                </c:pt>
                <c:pt idx="2">
                  <c:v>23.293229784123852</c:v>
                </c:pt>
                <c:pt idx="3">
                  <c:v>22.891018370864195</c:v>
                </c:pt>
                <c:pt idx="4">
                  <c:v>22.488829618159397</c:v>
                </c:pt>
                <c:pt idx="5">
                  <c:v>22.086663524732764</c:v>
                </c:pt>
                <c:pt idx="6">
                  <c:v>21.684520089307675</c:v>
                </c:pt>
                <c:pt idx="7">
                  <c:v>21.282399310607584</c:v>
                </c:pt>
                <c:pt idx="8">
                  <c:v>20.880301187356011</c:v>
                </c:pt>
                <c:pt idx="9">
                  <c:v>20.478225718276548</c:v>
                </c:pt>
                <c:pt idx="10">
                  <c:v>20.076172902092861</c:v>
                </c:pt>
                <c:pt idx="11">
                  <c:v>19.67414273752869</c:v>
                </c:pt>
                <c:pt idx="12">
                  <c:v>19.272135223307846</c:v>
                </c:pt>
                <c:pt idx="13">
                  <c:v>18.870150358154206</c:v>
                </c:pt>
                <c:pt idx="14">
                  <c:v>18.46819398890117</c:v>
                </c:pt>
                <c:pt idx="15">
                  <c:v>18.066270066494038</c:v>
                </c:pt>
                <c:pt idx="16">
                  <c:v>17.664378588313625</c:v>
                </c:pt>
                <c:pt idx="17">
                  <c:v>17.262519551740958</c:v>
                </c:pt>
                <c:pt idx="18">
                  <c:v>16.860692954157276</c:v>
                </c:pt>
                <c:pt idx="19">
                  <c:v>16.458898792944026</c:v>
                </c:pt>
                <c:pt idx="20">
                  <c:v>16.057137065482873</c:v>
                </c:pt>
                <c:pt idx="21">
                  <c:v>15.655407769155691</c:v>
                </c:pt>
                <c:pt idx="22">
                  <c:v>15.256143596669006</c:v>
                </c:pt>
                <c:pt idx="23">
                  <c:v>14.860514458145481</c:v>
                </c:pt>
                <c:pt idx="24">
                  <c:v>14.468487259025615</c:v>
                </c:pt>
                <c:pt idx="25">
                  <c:v>14.080029206053796</c:v>
                </c:pt>
                <c:pt idx="26">
                  <c:v>13.695107804535127</c:v>
                </c:pt>
                <c:pt idx="27">
                  <c:v>13.313690855617235</c:v>
                </c:pt>
                <c:pt idx="28">
                  <c:v>12.935746453596819</c:v>
                </c:pt>
                <c:pt idx="29">
                  <c:v>12.561242983250722</c:v>
                </c:pt>
                <c:pt idx="30">
                  <c:v>12.190149117191309</c:v>
                </c:pt>
                <c:pt idx="31">
                  <c:v>11.82243381324591</c:v>
                </c:pt>
                <c:pt idx="32">
                  <c:v>11.458066311860131</c:v>
                </c:pt>
                <c:pt idx="33">
                  <c:v>11.097016133524804</c:v>
                </c:pt>
                <c:pt idx="34">
                  <c:v>10.739253076226358</c:v>
                </c:pt>
                <c:pt idx="35">
                  <c:v>10.384747212920413</c:v>
                </c:pt>
                <c:pt idx="36">
                  <c:v>10.033468889028363</c:v>
                </c:pt>
                <c:pt idx="37">
                  <c:v>9.6853887199567588</c:v>
                </c:pt>
                <c:pt idx="38">
                  <c:v>9.3404775886392759</c:v>
                </c:pt>
                <c:pt idx="39">
                  <c:v>8.9987066431010536</c:v>
                </c:pt>
                <c:pt idx="40">
                  <c:v>8.6600472940452189</c:v>
                </c:pt>
                <c:pt idx="41">
                  <c:v>8.3244712124613773</c:v>
                </c:pt>
                <c:pt idx="42">
                  <c:v>7.9919503272558741</c:v>
                </c:pt>
                <c:pt idx="43">
                  <c:v>7.6624568229036401</c:v>
                </c:pt>
                <c:pt idx="44">
                  <c:v>7.3359631371214054</c:v>
                </c:pt>
                <c:pt idx="45">
                  <c:v>7.0124419585621069</c:v>
                </c:pt>
                <c:pt idx="46">
                  <c:v>6.6918662245302762</c:v>
                </c:pt>
                <c:pt idx="47">
                  <c:v>6.3742091187182357</c:v>
                </c:pt>
                <c:pt idx="48">
                  <c:v>6.0594440689629021</c:v>
                </c:pt>
                <c:pt idx="49">
                  <c:v>5.7475447450230117</c:v>
                </c:pt>
                <c:pt idx="50">
                  <c:v>5.4384850563765843</c:v>
                </c:pt>
                <c:pt idx="51">
                  <c:v>5.1322391500384388</c:v>
                </c:pt>
                <c:pt idx="52">
                  <c:v>4.8287814083975782</c:v>
                </c:pt>
                <c:pt idx="53">
                  <c:v>4.5298151724576554</c:v>
                </c:pt>
                <c:pt idx="54">
                  <c:v>4.2408277853786149</c:v>
                </c:pt>
                <c:pt idx="55">
                  <c:v>3.9614861746839778</c:v>
                </c:pt>
                <c:pt idx="56">
                  <c:v>3.6914683851389549</c:v>
                </c:pt>
                <c:pt idx="57">
                  <c:v>3.4304632076808734</c:v>
                </c:pt>
                <c:pt idx="58">
                  <c:v>3.170007709439135</c:v>
                </c:pt>
                <c:pt idx="59">
                  <c:v>2.9264077658976619</c:v>
                </c:pt>
                <c:pt idx="60">
                  <c:v>2.6909386636583101</c:v>
                </c:pt>
                <c:pt idx="61">
                  <c:v>2.4633290127555512</c:v>
                </c:pt>
                <c:pt idx="62">
                  <c:v>2.243316481636223</c:v>
                </c:pt>
                <c:pt idx="63">
                  <c:v>2.0307113244518264</c:v>
                </c:pt>
                <c:pt idx="64">
                  <c:v>1.8252681277863516</c:v>
                </c:pt>
                <c:pt idx="65">
                  <c:v>1.6267456290140281</c:v>
                </c:pt>
                <c:pt idx="66">
                  <c:v>1.4349106928443929</c:v>
                </c:pt>
                <c:pt idx="67">
                  <c:v>1.2495380375393987</c:v>
                </c:pt>
                <c:pt idx="68">
                  <c:v>1.0704099703533587</c:v>
                </c:pt>
                <c:pt idx="69">
                  <c:v>0.89731613188503712</c:v>
                </c:pt>
                <c:pt idx="70">
                  <c:v>0.73005324904167002</c:v>
                </c:pt>
                <c:pt idx="71">
                  <c:v>0.56842489632480508</c:v>
                </c:pt>
                <c:pt idx="72">
                  <c:v>0.41224126515762738</c:v>
                </c:pt>
                <c:pt idx="73">
                  <c:v>0.26131894098288055</c:v>
                </c:pt>
                <c:pt idx="74">
                  <c:v>0.11548068786961763</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numCache>
            </c:numRef>
          </c:val>
          <c:smooth val="0"/>
          <c:extLst>
            <c:ext xmlns:c16="http://schemas.microsoft.com/office/drawing/2014/chart" uri="{C3380CC4-5D6E-409C-BE32-E72D297353CC}">
              <c16:uniqueId val="{00000000-B09B-45FD-BA25-6A845805B2CD}"/>
            </c:ext>
          </c:extLst>
        </c:ser>
        <c:dLbls>
          <c:showLegendKey val="0"/>
          <c:showVal val="0"/>
          <c:showCatName val="0"/>
          <c:showSerName val="0"/>
          <c:showPercent val="0"/>
          <c:showBubbleSize val="0"/>
        </c:dLbls>
        <c:smooth val="0"/>
        <c:axId val="774255704"/>
        <c:axId val="774252960"/>
      </c:lineChart>
      <c:dateAx>
        <c:axId val="774255704"/>
        <c:scaling>
          <c:orientation val="minMax"/>
        </c:scaling>
        <c:delete val="0"/>
        <c:axPos val="b"/>
        <c:numFmt formatCode="m/d/yy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lgn="ctr">
              <a:defRPr lang="en-US" sz="900" b="0" i="0" u="none" strike="noStrike" kern="1200" baseline="0">
                <a:solidFill>
                  <a:schemeClr val="tx1">
                    <a:lumMod val="65000"/>
                    <a:lumOff val="35000"/>
                  </a:schemeClr>
                </a:solidFill>
                <a:latin typeface="+mn-lt"/>
                <a:ea typeface="+mn-ea"/>
                <a:cs typeface="+mn-cs"/>
              </a:defRPr>
            </a:pPr>
            <a:endParaRPr lang="fr-FR"/>
          </a:p>
        </c:txPr>
        <c:crossAx val="774252960"/>
        <c:crosses val="autoZero"/>
        <c:auto val="1"/>
        <c:lblOffset val="100"/>
        <c:baseTimeUnit val="days"/>
        <c:minorUnit val="1"/>
      </c:dateAx>
      <c:valAx>
        <c:axId val="77425296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fr-FR"/>
                  <a:t>TWh</a:t>
                </a:r>
              </a:p>
            </c:rich>
          </c:tx>
          <c:overlay val="0"/>
          <c:spPr>
            <a:noFill/>
            <a:ln>
              <a:noFill/>
            </a:ln>
            <a:effectLst/>
          </c:spPr>
        </c:title>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crossAx val="774255704"/>
        <c:crosses val="autoZero"/>
        <c:crossBetween val="between"/>
      </c:valAx>
      <c:spPr>
        <a:noFill/>
        <a:ln w="25400">
          <a:noFill/>
        </a:ln>
      </c:spPr>
    </c:plotArea>
    <c:legend>
      <c:legendPos val="r"/>
      <c:layout>
        <c:manualLayout>
          <c:xMode val="edge"/>
          <c:yMode val="edge"/>
          <c:x val="0.70605424857811916"/>
          <c:y val="0.36053596134255222"/>
          <c:w val="0.26374313887054823"/>
          <c:h val="0.24469349232614043"/>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fr-FR"/>
        </a:p>
      </c:txPr>
    </c:legend>
    <c:plotVisOnly val="1"/>
    <c:dispBlanksAs val="gap"/>
    <c:showDLblsOverMax val="0"/>
    <c:extLst/>
  </c:chart>
  <c:txPr>
    <a:bodyPr/>
    <a:lstStyle/>
    <a:p>
      <a:pPr>
        <a:defRPr/>
      </a:pPr>
      <a:endParaRPr lang="fr-F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hyperlink" Target="https://www.natrangroupe.com/sites/default/files/su/superpoints-natran.pdf" TargetMode="External"/><Relationship Id="rId1" Type="http://schemas.openxmlformats.org/officeDocument/2006/relationships/hyperlink" Target="https://www.natrangroupe.com/sites/default/files/su/superpoints-natran-2025.pdf" TargetMode="External"/></Relationships>
</file>

<file path=xl/drawings/_rels/drawing2.xml.rels><?xml version="1.0" encoding="UTF-8" standalone="yes"?>
<Relationships xmlns="http://schemas.openxmlformats.org/package/2006/relationships"><Relationship Id="rId8" Type="http://schemas.openxmlformats.org/officeDocument/2006/relationships/chart" Target="../charts/chart8.xml"/><Relationship Id="rId13" Type="http://schemas.openxmlformats.org/officeDocument/2006/relationships/chart" Target="../charts/chart13.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6" Type="http://schemas.openxmlformats.org/officeDocument/2006/relationships/chart" Target="../charts/chart16.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5" Type="http://schemas.openxmlformats.org/officeDocument/2006/relationships/chart" Target="../charts/chart1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 Id="rId14" Type="http://schemas.openxmlformats.org/officeDocument/2006/relationships/chart" Target="../charts/chart14.xml"/></Relationships>
</file>

<file path=xl/drawings/_rels/drawing3.xml.rels><?xml version="1.0" encoding="UTF-8" standalone="yes"?>
<Relationships xmlns="http://schemas.openxmlformats.org/package/2006/relationships"><Relationship Id="rId2" Type="http://schemas.openxmlformats.org/officeDocument/2006/relationships/chart" Target="../charts/chart18.xml"/><Relationship Id="rId1" Type="http://schemas.openxmlformats.org/officeDocument/2006/relationships/chart" Target="../charts/chart17.xml"/></Relationships>
</file>

<file path=xl/drawings/_rels/drawing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6.xml.rels><?xml version="1.0" encoding="UTF-8" standalone="yes"?>
<Relationships xmlns="http://schemas.openxmlformats.org/package/2006/relationships"><Relationship Id="rId2" Type="http://schemas.openxmlformats.org/officeDocument/2006/relationships/chart" Target="../charts/chart22.xml"/><Relationship Id="rId1" Type="http://schemas.openxmlformats.org/officeDocument/2006/relationships/chart" Target="../charts/chart21.xml"/></Relationships>
</file>

<file path=xl/drawings/_rels/drawing7.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9.xml.rels><?xml version="1.0" encoding="UTF-8" standalone="yes"?>
<Relationships xmlns="http://schemas.openxmlformats.org/package/2006/relationships"><Relationship Id="rId2" Type="http://schemas.openxmlformats.org/officeDocument/2006/relationships/chart" Target="../charts/chart26.xml"/><Relationship Id="rId1" Type="http://schemas.openxmlformats.org/officeDocument/2006/relationships/chart" Target="../charts/chart25.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30.xml"/><Relationship Id="rId1" Type="http://schemas.openxmlformats.org/officeDocument/2006/relationships/chart" Target="../charts/chart29.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32.xml"/></Relationships>
</file>

<file path=xl/drawings/drawing1.xml><?xml version="1.0" encoding="utf-8"?>
<xdr:wsDr xmlns:xdr="http://schemas.openxmlformats.org/drawingml/2006/spreadsheetDrawing" xmlns:a="http://schemas.openxmlformats.org/drawingml/2006/main">
  <xdr:twoCellAnchor>
    <xdr:from>
      <xdr:col>0</xdr:col>
      <xdr:colOff>637537</xdr:colOff>
      <xdr:row>11</xdr:row>
      <xdr:rowOff>34290</xdr:rowOff>
    </xdr:from>
    <xdr:to>
      <xdr:col>10</xdr:col>
      <xdr:colOff>596787</xdr:colOff>
      <xdr:row>40</xdr:row>
      <xdr:rowOff>146540</xdr:rowOff>
    </xdr:to>
    <xdr:sp macro="" textlink="">
      <xdr:nvSpPr>
        <xdr:cNvPr id="2" name="ZoneTexte 1">
          <a:extLst>
            <a:ext uri="{FF2B5EF4-FFF2-40B4-BE49-F238E27FC236}">
              <a16:creationId xmlns:a16="http://schemas.microsoft.com/office/drawing/2014/main" id="{F0333883-98CE-30E4-AEB0-5BE03C261870}"/>
            </a:ext>
          </a:extLst>
        </xdr:cNvPr>
        <xdr:cNvSpPr txBox="1"/>
      </xdr:nvSpPr>
      <xdr:spPr>
        <a:xfrm>
          <a:off x="637537" y="2085340"/>
          <a:ext cx="7992000" cy="471600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rgbClr val="FF0000"/>
            </a:solidFill>
          </a:endParaRPr>
        </a:p>
      </xdr:txBody>
    </xdr:sp>
    <xdr:clientData/>
  </xdr:twoCellAnchor>
  <xdr:twoCellAnchor>
    <xdr:from>
      <xdr:col>0</xdr:col>
      <xdr:colOff>708659</xdr:colOff>
      <xdr:row>11</xdr:row>
      <xdr:rowOff>121920</xdr:rowOff>
    </xdr:from>
    <xdr:to>
      <xdr:col>10</xdr:col>
      <xdr:colOff>487909</xdr:colOff>
      <xdr:row>40</xdr:row>
      <xdr:rowOff>18170</xdr:rowOff>
    </xdr:to>
    <xdr:sp macro="" textlink="">
      <xdr:nvSpPr>
        <xdr:cNvPr id="3" name="ZoneTexte 2">
          <a:hlinkClick xmlns:r="http://schemas.openxmlformats.org/officeDocument/2006/relationships" r:id="rId1"/>
          <a:extLst>
            <a:ext uri="{FF2B5EF4-FFF2-40B4-BE49-F238E27FC236}">
              <a16:creationId xmlns:a16="http://schemas.microsoft.com/office/drawing/2014/main" id="{D56324EA-0C66-484D-AB85-88C390BF72CE}"/>
            </a:ext>
          </a:extLst>
        </xdr:cNvPr>
        <xdr:cNvSpPr txBox="1"/>
      </xdr:nvSpPr>
      <xdr:spPr>
        <a:xfrm>
          <a:off x="708659" y="2172970"/>
          <a:ext cx="7812000" cy="45000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chemeClr val="dk1"/>
              </a:solidFill>
              <a:effectLst/>
              <a:latin typeface="+mn-lt"/>
              <a:ea typeface="+mn-ea"/>
              <a:cs typeface="+mn-cs"/>
            </a:rPr>
            <a:t>Le programme travaux de NaTran contient 2 hypothèses de disponibilité des capacités :</a:t>
          </a:r>
        </a:p>
        <a:p>
          <a:endParaRPr lang="fr-FR" sz="1100">
            <a:solidFill>
              <a:schemeClr val="dk1"/>
            </a:solidFill>
            <a:effectLst/>
            <a:latin typeface="+mn-lt"/>
            <a:ea typeface="+mn-ea"/>
            <a:cs typeface="+mn-cs"/>
          </a:endParaRPr>
        </a:p>
        <a:p>
          <a:pPr lvl="0"/>
          <a:r>
            <a:rPr lang="fr-FR" sz="1100">
              <a:solidFill>
                <a:schemeClr val="dk1"/>
              </a:solidFill>
              <a:effectLst/>
              <a:latin typeface="+mn-lt"/>
              <a:ea typeface="+mn-ea"/>
              <a:cs typeface="+mn-cs"/>
            </a:rPr>
            <a:t>- La </a:t>
          </a:r>
          <a:r>
            <a:rPr lang="fr-FR" sz="1100" b="1">
              <a:solidFill>
                <a:schemeClr val="dk1"/>
              </a:solidFill>
              <a:effectLst/>
              <a:latin typeface="+mn-lt"/>
              <a:ea typeface="+mn-ea"/>
              <a:cs typeface="+mn-cs"/>
            </a:rPr>
            <a:t>CMNTt</a:t>
          </a:r>
          <a:r>
            <a:rPr lang="fr-FR" sz="1100">
              <a:solidFill>
                <a:schemeClr val="dk1"/>
              </a:solidFill>
              <a:effectLst/>
              <a:latin typeface="+mn-lt"/>
              <a:ea typeface="+mn-ea"/>
              <a:cs typeface="+mn-cs"/>
            </a:rPr>
            <a:t> est la Capacité Minimale Technique disponible un jour donné.</a:t>
          </a:r>
          <a:r>
            <a:rPr lang="fr-FR" sz="1100" baseline="0">
              <a:solidFill>
                <a:schemeClr val="dk1"/>
              </a:solidFill>
              <a:effectLst/>
              <a:latin typeface="+mn-lt"/>
              <a:ea typeface="+mn-ea"/>
              <a:cs typeface="+mn-cs"/>
            </a:rPr>
            <a:t> </a:t>
          </a:r>
          <a:r>
            <a:rPr lang="fr-FR" sz="1100">
              <a:solidFill>
                <a:schemeClr val="dk1"/>
              </a:solidFill>
              <a:effectLst/>
              <a:latin typeface="+mn-lt"/>
              <a:ea typeface="+mn-ea"/>
              <a:cs typeface="+mn-cs"/>
            </a:rPr>
            <a:t>Elle est établie sur la base des hypothèses les plus défavorables : hypothèse d’émission de GNL faible (30 GWh/j à Fos et à Montoir), et consommations correspondant à un risque climatique 10%.</a:t>
          </a:r>
          <a:br>
            <a:rPr lang="fr-FR" sz="1100">
              <a:solidFill>
                <a:schemeClr val="dk1"/>
              </a:solidFill>
              <a:effectLst/>
              <a:latin typeface="+mn-lt"/>
              <a:ea typeface="+mn-ea"/>
              <a:cs typeface="+mn-cs"/>
            </a:rPr>
          </a:br>
          <a:r>
            <a:rPr lang="fr-FR" sz="1100">
              <a:solidFill>
                <a:schemeClr val="dk1"/>
              </a:solidFill>
              <a:effectLst/>
              <a:latin typeface="+mn-lt"/>
              <a:ea typeface="+mn-ea"/>
              <a:cs typeface="+mn-cs"/>
            </a:rPr>
            <a:t>Elle caractérise donc la contrainte maximale un jour donné, mais ne peut statistiquement pas être rencontrée sur une période longue.</a:t>
          </a:r>
        </a:p>
        <a:p>
          <a:r>
            <a:rPr lang="fr-FR" sz="1100">
              <a:solidFill>
                <a:schemeClr val="dk1"/>
              </a:solidFill>
              <a:effectLst/>
              <a:latin typeface="+mn-lt"/>
              <a:ea typeface="+mn-ea"/>
              <a:cs typeface="+mn-cs"/>
            </a:rPr>
            <a:t> </a:t>
          </a:r>
        </a:p>
        <a:p>
          <a:pPr lvl="0"/>
          <a:r>
            <a:rPr lang="fr-FR" sz="1100">
              <a:solidFill>
                <a:schemeClr val="dk1"/>
              </a:solidFill>
              <a:effectLst/>
              <a:latin typeface="+mn-lt"/>
              <a:ea typeface="+mn-ea"/>
              <a:cs typeface="+mn-cs"/>
            </a:rPr>
            <a:t>- La </a:t>
          </a:r>
          <a:r>
            <a:rPr lang="fr-FR" sz="1100" b="1">
              <a:solidFill>
                <a:schemeClr val="dk1"/>
              </a:solidFill>
              <a:effectLst/>
              <a:latin typeface="+mn-lt"/>
              <a:ea typeface="+mn-ea"/>
              <a:cs typeface="+mn-cs"/>
            </a:rPr>
            <a:t>CPRTt</a:t>
          </a:r>
          <a:r>
            <a:rPr lang="fr-FR" sz="1100">
              <a:solidFill>
                <a:schemeClr val="dk1"/>
              </a:solidFill>
              <a:effectLst/>
              <a:latin typeface="+mn-lt"/>
              <a:ea typeface="+mn-ea"/>
              <a:cs typeface="+mn-cs"/>
            </a:rPr>
            <a:t> est la Capacité Probable Technique disponible un jour donné. </a:t>
          </a:r>
          <a:br>
            <a:rPr lang="fr-FR" sz="1100">
              <a:solidFill>
                <a:schemeClr val="dk1"/>
              </a:solidFill>
              <a:effectLst/>
              <a:latin typeface="+mn-lt"/>
              <a:ea typeface="+mn-ea"/>
              <a:cs typeface="+mn-cs"/>
            </a:rPr>
          </a:br>
          <a:r>
            <a:rPr lang="fr-FR" sz="1100">
              <a:solidFill>
                <a:schemeClr val="dk1"/>
              </a:solidFill>
              <a:effectLst/>
              <a:latin typeface="+mn-lt"/>
              <a:ea typeface="+mn-ea"/>
              <a:cs typeface="+mn-cs"/>
            </a:rPr>
            <a:t>Elle est établie sur la base d’hypothèses intermédiaires : hypothèse d’émission de GNL de 250 GWh/j à Fos et 200 GWh/j à Montoir, et consommations correspondant à un risque climatique 50%.</a:t>
          </a:r>
        </a:p>
        <a:p>
          <a:pPr lvl="0"/>
          <a:endParaRPr lang="fr-FR" sz="1100">
            <a:solidFill>
              <a:schemeClr val="dk1"/>
            </a:solidFill>
            <a:effectLst/>
            <a:latin typeface="+mn-lt"/>
            <a:ea typeface="+mn-ea"/>
            <a:cs typeface="+mn-cs"/>
          </a:endParaRPr>
        </a:p>
        <a:p>
          <a:r>
            <a:rPr lang="fr-FR" sz="1100">
              <a:solidFill>
                <a:schemeClr val="dk1"/>
              </a:solidFill>
              <a:effectLst/>
              <a:latin typeface="+mn-lt"/>
              <a:ea typeface="+mn-ea"/>
              <a:cs typeface="+mn-cs"/>
            </a:rPr>
            <a:t> </a:t>
          </a:r>
        </a:p>
        <a:p>
          <a:r>
            <a:rPr lang="fr-FR" sz="1100" b="1">
              <a:solidFill>
                <a:schemeClr val="dk1"/>
              </a:solidFill>
              <a:effectLst/>
              <a:latin typeface="+mn-lt"/>
              <a:ea typeface="+mn-ea"/>
              <a:cs typeface="+mn-cs"/>
            </a:rPr>
            <a:t>Les simulations de remplissage mises à disposition dans l’outil sont établies sur la base des CPRTt : scénario « probable case »</a:t>
          </a:r>
          <a:r>
            <a:rPr lang="fr-FR" sz="1100">
              <a:solidFill>
                <a:schemeClr val="dk1"/>
              </a:solidFill>
              <a:effectLst/>
              <a:latin typeface="+mn-lt"/>
              <a:ea typeface="+mn-ea"/>
              <a:cs typeface="+mn-cs"/>
            </a:rPr>
            <a:t>.</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Par ailleurs, les taux de restriction pris en compte dans l’outil en cas d’activation d’un Superpoint ne tiennent pas compte des flexibilités du Superpoint permettant d’augmenter le niveau d’injection. </a:t>
          </a:r>
        </a:p>
        <a:p>
          <a:r>
            <a:rPr lang="fr-FR" sz="1100">
              <a:solidFill>
                <a:schemeClr val="dk1"/>
              </a:solidFill>
              <a:effectLst/>
              <a:latin typeface="+mn-lt"/>
              <a:ea typeface="+mn-ea"/>
              <a:cs typeface="+mn-cs"/>
            </a:rPr>
            <a:t>Pour rappel, l’activation du sous-Superpoint SSPEO2D offre plusieurs options : </a:t>
          </a:r>
        </a:p>
        <a:p>
          <a:pPr lvl="1"/>
          <a:r>
            <a:rPr lang="fr-FR" sz="1100">
              <a:solidFill>
                <a:schemeClr val="dk1"/>
              </a:solidFill>
              <a:effectLst/>
              <a:latin typeface="+mn-lt"/>
              <a:ea typeface="+mn-ea"/>
              <a:cs typeface="+mn-cs"/>
            </a:rPr>
            <a:t>- Le transfert de capacité offre de la flexibilité entre les sous-Superpoints de NaTran et de Teréga.</a:t>
          </a:r>
        </a:p>
        <a:p>
          <a:pPr lvl="1"/>
          <a:r>
            <a:rPr lang="fr-FR" sz="1100">
              <a:solidFill>
                <a:schemeClr val="dk1"/>
              </a:solidFill>
              <a:effectLst/>
              <a:latin typeface="+mn-lt"/>
              <a:ea typeface="+mn-ea"/>
              <a:cs typeface="+mn-cs"/>
            </a:rPr>
            <a:t>- Les programmations en sens inverse des restrictions du Superpoint (entrée Pirineos, entrée Lussagnet) permettent de nominer davantage en sortie du Superpoint (injections)</a:t>
          </a:r>
          <a:r>
            <a:rPr lang="fr-FR" sz="1000">
              <a:solidFill>
                <a:schemeClr val="dk1"/>
              </a:solidFill>
              <a:effectLst/>
              <a:latin typeface="+mn-lt"/>
              <a:ea typeface="+mn-ea"/>
              <a:cs typeface="+mn-cs"/>
            </a:rPr>
            <a:t>.</a:t>
          </a:r>
          <a:endParaRPr lang="fr-FR" sz="1100">
            <a:solidFill>
              <a:schemeClr val="dk1"/>
            </a:solidFill>
            <a:effectLst/>
            <a:latin typeface="+mn-lt"/>
            <a:ea typeface="+mn-ea"/>
            <a:cs typeface="+mn-cs"/>
          </a:endParaRPr>
        </a:p>
        <a:p>
          <a:pPr lvl="1"/>
          <a:r>
            <a:rPr lang="fr-FR" sz="1100">
              <a:solidFill>
                <a:schemeClr val="dk1"/>
              </a:solidFill>
              <a:effectLst/>
              <a:latin typeface="+mn-lt"/>
              <a:ea typeface="+mn-ea"/>
              <a:cs typeface="+mn-cs"/>
            </a:rPr>
            <a:t>- Le UIOLI Superpoint permet d'acquérir de la capacité supplémentaire en mettant à disposition les capacités non utilisées.</a:t>
          </a:r>
        </a:p>
        <a:p>
          <a:r>
            <a:rPr lang="fr-FR" sz="1100">
              <a:solidFill>
                <a:schemeClr val="dk1"/>
              </a:solidFill>
              <a:effectLst/>
              <a:latin typeface="+mn-lt"/>
              <a:ea typeface="+mn-ea"/>
              <a:cs typeface="+mn-cs"/>
            </a:rPr>
            <a:t>Pour plus d’informations, vous pouvez consulter la Fiche </a:t>
          </a:r>
          <a:r>
            <a:rPr lang="fr-FR" sz="1100" u="sng">
              <a:solidFill>
                <a:srgbClr val="0070C0"/>
              </a:solidFill>
              <a:effectLst/>
              <a:latin typeface="+mn-lt"/>
              <a:ea typeface="+mn-ea"/>
              <a:cs typeface="+mn-cs"/>
            </a:rPr>
            <a:t>En savoir plus de NaTran sur les superpoints</a:t>
          </a:r>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 </a:t>
          </a:r>
        </a:p>
        <a:p>
          <a:r>
            <a:rPr lang="fr-FR" sz="1100">
              <a:solidFill>
                <a:schemeClr val="dk1"/>
              </a:solidFill>
              <a:effectLst/>
              <a:latin typeface="+mn-lt"/>
              <a:ea typeface="+mn-ea"/>
              <a:cs typeface="+mn-cs"/>
            </a:rPr>
            <a:t>Vos interlocuteurs NaTran et Storengy habituels se tiennent à votre disposition pour toute information complémentaire.</a:t>
          </a:r>
          <a:endParaRPr lang="fr-FR" sz="1100">
            <a:solidFill>
              <a:srgbClr val="FF0000"/>
            </a:solidFill>
          </a:endParaRPr>
        </a:p>
      </xdr:txBody>
    </xdr:sp>
    <xdr:clientData/>
  </xdr:twoCellAnchor>
  <xdr:twoCellAnchor>
    <xdr:from>
      <xdr:col>10</xdr:col>
      <xdr:colOff>640079</xdr:colOff>
      <xdr:row>11</xdr:row>
      <xdr:rowOff>22860</xdr:rowOff>
    </xdr:from>
    <xdr:to>
      <xdr:col>21</xdr:col>
      <xdr:colOff>529479</xdr:colOff>
      <xdr:row>40</xdr:row>
      <xdr:rowOff>135110</xdr:rowOff>
    </xdr:to>
    <xdr:sp macro="" textlink="">
      <xdr:nvSpPr>
        <xdr:cNvPr id="6" name="ZoneTexte 5">
          <a:extLst>
            <a:ext uri="{FF2B5EF4-FFF2-40B4-BE49-F238E27FC236}">
              <a16:creationId xmlns:a16="http://schemas.microsoft.com/office/drawing/2014/main" id="{57A3B61B-BAD3-4BF6-9366-6165BBAFE79D}"/>
            </a:ext>
          </a:extLst>
        </xdr:cNvPr>
        <xdr:cNvSpPr txBox="1"/>
      </xdr:nvSpPr>
      <xdr:spPr>
        <a:xfrm>
          <a:off x="8672829" y="2073910"/>
          <a:ext cx="7992000" cy="4716000"/>
        </a:xfrm>
        <a:prstGeom prst="rect">
          <a:avLst/>
        </a:prstGeom>
        <a:solidFill>
          <a:srgbClr val="92D05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solidFill>
              <a:srgbClr val="FF0000"/>
            </a:solidFill>
          </a:endParaRPr>
        </a:p>
      </xdr:txBody>
    </xdr:sp>
    <xdr:clientData/>
  </xdr:twoCellAnchor>
  <xdr:twoCellAnchor>
    <xdr:from>
      <xdr:col>10</xdr:col>
      <xdr:colOff>736598</xdr:colOff>
      <xdr:row>11</xdr:row>
      <xdr:rowOff>114301</xdr:rowOff>
    </xdr:from>
    <xdr:to>
      <xdr:col>21</xdr:col>
      <xdr:colOff>445998</xdr:colOff>
      <xdr:row>40</xdr:row>
      <xdr:rowOff>10551</xdr:rowOff>
    </xdr:to>
    <xdr:sp macro="" textlink="">
      <xdr:nvSpPr>
        <xdr:cNvPr id="7" name="ZoneTexte 6">
          <a:hlinkClick xmlns:r="http://schemas.openxmlformats.org/officeDocument/2006/relationships" r:id="rId2"/>
          <a:extLst>
            <a:ext uri="{FF2B5EF4-FFF2-40B4-BE49-F238E27FC236}">
              <a16:creationId xmlns:a16="http://schemas.microsoft.com/office/drawing/2014/main" id="{748C11B0-4964-460A-B052-F1E972CAB294}"/>
            </a:ext>
          </a:extLst>
        </xdr:cNvPr>
        <xdr:cNvSpPr txBox="1"/>
      </xdr:nvSpPr>
      <xdr:spPr>
        <a:xfrm>
          <a:off x="8769348" y="2165351"/>
          <a:ext cx="7812000" cy="450000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a:solidFill>
                <a:sysClr val="windowText" lastClr="000000"/>
              </a:solidFill>
            </a:rPr>
            <a:t>NaTran's work schedule contains 2 capacity availability assumptions:</a:t>
          </a:r>
        </a:p>
        <a:p>
          <a:endParaRPr lang="fr-FR" sz="1100">
            <a:solidFill>
              <a:sysClr val="windowText" lastClr="000000"/>
            </a:solidFill>
          </a:endParaRPr>
        </a:p>
        <a:p>
          <a:r>
            <a:rPr lang="fr-FR" sz="1100">
              <a:solidFill>
                <a:sysClr val="windowText" lastClr="000000"/>
              </a:solidFill>
            </a:rPr>
            <a:t>- </a:t>
          </a:r>
          <a:r>
            <a:rPr lang="fr-FR" sz="1100" b="1">
              <a:solidFill>
                <a:sysClr val="windowText" lastClr="000000"/>
              </a:solidFill>
            </a:rPr>
            <a:t>CMNTt</a:t>
          </a:r>
          <a:r>
            <a:rPr lang="fr-FR" sz="1100">
              <a:solidFill>
                <a:sysClr val="windowText" lastClr="000000"/>
              </a:solidFill>
            </a:rPr>
            <a:t> is the</a:t>
          </a:r>
          <a:r>
            <a:rPr lang="fr-FR" sz="1100" baseline="0">
              <a:solidFill>
                <a:sysClr val="windowText" lastClr="000000"/>
              </a:solidFill>
            </a:rPr>
            <a:t> </a:t>
          </a:r>
          <a:r>
            <a:rPr lang="fr-FR" sz="1100">
              <a:solidFill>
                <a:sysClr val="windowText" lastClr="000000"/>
              </a:solidFill>
            </a:rPr>
            <a:t>Technical Minimum Capacity available on a given day. It is established on the basis of the most unfavorable assumptions: low LNG emission assumption (30 GWh/d at Fos and Montoir), and consumption corresponding to a climatic risk of 10%.</a:t>
          </a:r>
          <a:br>
            <a:rPr lang="fr-FR" sz="1100">
              <a:solidFill>
                <a:sysClr val="windowText" lastClr="000000"/>
              </a:solidFill>
            </a:rPr>
          </a:br>
          <a:r>
            <a:rPr lang="fr-FR" sz="1100">
              <a:solidFill>
                <a:sysClr val="windowText" lastClr="000000"/>
              </a:solidFill>
            </a:rPr>
            <a:t>It therefore characterizes the maximum constraint on a given day, but statistically cannot be met over a long period.</a:t>
          </a:r>
        </a:p>
        <a:p>
          <a:endParaRPr lang="fr-FR" sz="1100">
            <a:solidFill>
              <a:sysClr val="windowText" lastClr="000000"/>
            </a:solidFill>
          </a:endParaRPr>
        </a:p>
        <a:p>
          <a:r>
            <a:rPr lang="fr-FR" sz="1100">
              <a:solidFill>
                <a:sysClr val="windowText" lastClr="000000"/>
              </a:solidFill>
            </a:rPr>
            <a:t>- </a:t>
          </a:r>
          <a:r>
            <a:rPr lang="fr-FR" sz="1100" b="1">
              <a:solidFill>
                <a:sysClr val="windowText" lastClr="000000"/>
              </a:solidFill>
            </a:rPr>
            <a:t>CPRTt</a:t>
          </a:r>
          <a:r>
            <a:rPr lang="fr-FR" sz="1100">
              <a:solidFill>
                <a:sysClr val="windowText" lastClr="000000"/>
              </a:solidFill>
            </a:rPr>
            <a:t> is the</a:t>
          </a:r>
          <a:r>
            <a:rPr lang="fr-FR" sz="1100" baseline="0">
              <a:solidFill>
                <a:sysClr val="windowText" lastClr="000000"/>
              </a:solidFill>
            </a:rPr>
            <a:t> </a:t>
          </a:r>
          <a:r>
            <a:rPr lang="fr-FR" sz="1100">
              <a:solidFill>
                <a:sysClr val="windowText" lastClr="000000"/>
              </a:solidFill>
            </a:rPr>
            <a:t>Technical </a:t>
          </a:r>
          <a:r>
            <a:rPr lang="fr-FR" sz="1100">
              <a:solidFill>
                <a:schemeClr val="dk1"/>
              </a:solidFill>
              <a:effectLst/>
              <a:latin typeface="+mn-lt"/>
              <a:ea typeface="+mn-ea"/>
              <a:cs typeface="+mn-cs"/>
            </a:rPr>
            <a:t>Probable</a:t>
          </a:r>
          <a:r>
            <a:rPr lang="fr-FR" sz="1100">
              <a:solidFill>
                <a:sysClr val="windowText" lastClr="000000"/>
              </a:solidFill>
            </a:rPr>
            <a:t> Capacity available on a given day. It is established on the basis of intermediate assumptions: LNG emission assumption of 250 GWh/d at Fos and 200 GWh/d at Montoir, and consumption corresponding to a 50% climatic risk.</a:t>
          </a:r>
        </a:p>
        <a:p>
          <a:endParaRPr lang="fr-FR" sz="1100">
            <a:solidFill>
              <a:sysClr val="windowText" lastClr="000000"/>
            </a:solidFill>
          </a:endParaRPr>
        </a:p>
        <a:p>
          <a:endParaRPr lang="fr-FR" sz="1100">
            <a:solidFill>
              <a:sysClr val="windowText" lastClr="000000"/>
            </a:solidFill>
          </a:endParaRPr>
        </a:p>
        <a:p>
          <a:endParaRPr lang="fr-FR" sz="1100">
            <a:solidFill>
              <a:sysClr val="windowText" lastClr="000000"/>
            </a:solidFill>
          </a:endParaRPr>
        </a:p>
        <a:p>
          <a:r>
            <a:rPr lang="fr-FR" sz="1100" b="1">
              <a:solidFill>
                <a:sysClr val="windowText" lastClr="000000"/>
              </a:solidFill>
            </a:rPr>
            <a:t>The filling simulations provided in the tool are based on the CPRTt: "probable case" scenario</a:t>
          </a:r>
          <a:r>
            <a:rPr lang="fr-FR" sz="1100">
              <a:solidFill>
                <a:sysClr val="windowText" lastClr="000000"/>
              </a:solidFill>
            </a:rPr>
            <a:t>.</a:t>
          </a:r>
          <a:br>
            <a:rPr lang="fr-FR" sz="1100">
              <a:solidFill>
                <a:sysClr val="windowText" lastClr="000000"/>
              </a:solidFill>
            </a:rPr>
          </a:br>
          <a:endParaRPr lang="fr-FR" sz="1100">
            <a:solidFill>
              <a:sysClr val="windowText" lastClr="000000"/>
            </a:solidFill>
          </a:endParaRPr>
        </a:p>
        <a:p>
          <a:r>
            <a:rPr lang="fr-FR" sz="1100">
              <a:solidFill>
                <a:sysClr val="windowText" lastClr="000000"/>
              </a:solidFill>
              <a:effectLst/>
              <a:latin typeface="+mn-lt"/>
              <a:ea typeface="+mn-ea"/>
              <a:cs typeface="+mn-cs"/>
            </a:rPr>
            <a:t>In addition, the restriction rates considered in the tool when a Superpoint is activated do not take into account the Superpoint's flexibilities, which can be used to increase the injection level. </a:t>
          </a:r>
          <a:br>
            <a:rPr lang="fr-FR" sz="1100">
              <a:solidFill>
                <a:sysClr val="windowText" lastClr="000000"/>
              </a:solidFill>
              <a:effectLst/>
              <a:latin typeface="+mn-lt"/>
              <a:ea typeface="+mn-ea"/>
              <a:cs typeface="+mn-cs"/>
            </a:rPr>
          </a:br>
          <a:r>
            <a:rPr lang="fr-FR" sz="1100">
              <a:solidFill>
                <a:sysClr val="windowText" lastClr="000000"/>
              </a:solidFill>
              <a:effectLst/>
              <a:latin typeface="+mn-lt"/>
              <a:ea typeface="+mn-ea"/>
              <a:cs typeface="+mn-cs"/>
            </a:rPr>
            <a:t>As a reminder, activation of the SSPEO2D sub-Superpoint offers several options: </a:t>
          </a:r>
        </a:p>
        <a:p>
          <a:r>
            <a:rPr lang="fr-FR" sz="1100">
              <a:solidFill>
                <a:sysClr val="windowText" lastClr="000000"/>
              </a:solidFill>
              <a:effectLst/>
              <a:latin typeface="+mn-lt"/>
              <a:ea typeface="+mn-ea"/>
              <a:cs typeface="+mn-cs"/>
            </a:rPr>
            <a:t>	o Capacity transfer offers flexibility between NaTran and Teréga sub-Superpoints.</a:t>
          </a:r>
        </a:p>
        <a:p>
          <a:r>
            <a:rPr lang="fr-FR" sz="1100">
              <a:solidFill>
                <a:sysClr val="windowText" lastClr="000000"/>
              </a:solidFill>
              <a:effectLst/>
              <a:latin typeface="+mn-lt"/>
              <a:ea typeface="+mn-ea"/>
              <a:cs typeface="+mn-cs"/>
            </a:rPr>
            <a:t>	o Programming in the opposite direction to the Superpoint's restrictions (Pirineos entry, Lussagnet entry)</a:t>
          </a:r>
          <a:r>
            <a:rPr lang="fr-FR" sz="1100" baseline="0">
              <a:solidFill>
                <a:sysClr val="windowText" lastClr="000000"/>
              </a:solidFill>
              <a:effectLst/>
              <a:latin typeface="+mn-lt"/>
              <a:ea typeface="+mn-ea"/>
              <a:cs typeface="+mn-cs"/>
            </a:rPr>
            <a:t> 	</a:t>
          </a:r>
          <a:r>
            <a:rPr lang="fr-FR" sz="1100">
              <a:solidFill>
                <a:sysClr val="windowText" lastClr="000000"/>
              </a:solidFill>
              <a:effectLst/>
              <a:latin typeface="+mn-lt"/>
              <a:ea typeface="+mn-ea"/>
              <a:cs typeface="+mn-cs"/>
            </a:rPr>
            <a:t>allows for more nominations at the Superpoint's output (injections).</a:t>
          </a:r>
        </a:p>
        <a:p>
          <a:r>
            <a:rPr lang="fr-FR" sz="1100">
              <a:solidFill>
                <a:sysClr val="windowText" lastClr="000000"/>
              </a:solidFill>
              <a:effectLst/>
              <a:latin typeface="+mn-lt"/>
              <a:ea typeface="+mn-ea"/>
              <a:cs typeface="+mn-cs"/>
            </a:rPr>
            <a:t>	o The UIOLI Superpoint allows you to acquire additional capacity by making unused capacity available.</a:t>
          </a:r>
        </a:p>
        <a:p>
          <a:endParaRPr lang="fr-FR" sz="1100">
            <a:solidFill>
              <a:sysClr val="windowText" lastClr="000000"/>
            </a:solidFill>
            <a:effectLst/>
            <a:latin typeface="+mn-lt"/>
            <a:ea typeface="+mn-ea"/>
            <a:cs typeface="+mn-cs"/>
          </a:endParaRPr>
        </a:p>
        <a:p>
          <a:r>
            <a:rPr lang="fr-FR" sz="1100">
              <a:solidFill>
                <a:sysClr val="windowText" lastClr="000000"/>
              </a:solidFill>
              <a:effectLst/>
              <a:latin typeface="+mn-lt"/>
              <a:ea typeface="+mn-ea"/>
              <a:cs typeface="+mn-cs"/>
            </a:rPr>
            <a:t>For more information, please</a:t>
          </a:r>
          <a:r>
            <a:rPr lang="fr-FR" sz="1100" u="none">
              <a:solidFill>
                <a:sysClr val="windowText" lastClr="000000"/>
              </a:solidFill>
              <a:effectLst/>
              <a:latin typeface="+mn-lt"/>
              <a:ea typeface="+mn-ea"/>
              <a:cs typeface="+mn-cs"/>
            </a:rPr>
            <a:t> consult </a:t>
          </a:r>
          <a:r>
            <a:rPr lang="fr-FR" sz="1100" u="sng">
              <a:solidFill>
                <a:srgbClr val="0070C0"/>
              </a:solidFill>
              <a:effectLst/>
              <a:latin typeface="+mn-lt"/>
              <a:ea typeface="+mn-ea"/>
              <a:cs typeface="+mn-cs"/>
            </a:rPr>
            <a:t>NaTran's Fact Sheet on superpoints</a:t>
          </a:r>
          <a:r>
            <a:rPr lang="fr-FR" sz="1100">
              <a:solidFill>
                <a:sysClr val="windowText" lastClr="000000"/>
              </a:solidFill>
              <a:effectLst/>
              <a:latin typeface="+mn-lt"/>
              <a:ea typeface="+mn-ea"/>
              <a:cs typeface="+mn-cs"/>
            </a:rPr>
            <a:t>. </a:t>
          </a:r>
        </a:p>
        <a:p>
          <a:endParaRPr lang="fr-FR" sz="1100">
            <a:solidFill>
              <a:sysClr val="windowText" lastClr="000000"/>
            </a:solidFill>
            <a:effectLst/>
            <a:latin typeface="+mn-lt"/>
            <a:ea typeface="+mn-ea"/>
            <a:cs typeface="+mn-cs"/>
          </a:endParaRPr>
        </a:p>
        <a:p>
          <a:r>
            <a:rPr lang="fr-FR" sz="1100">
              <a:solidFill>
                <a:sysClr val="windowText" lastClr="000000"/>
              </a:solidFill>
              <a:effectLst/>
              <a:latin typeface="+mn-lt"/>
              <a:ea typeface="+mn-ea"/>
              <a:cs typeface="+mn-cs"/>
            </a:rPr>
            <a:t>Your usual NaTran and Storengy contacts are at your disposal for any further information you may require.</a:t>
          </a:r>
          <a:endParaRPr lang="fr-FR" sz="1100">
            <a:solidFill>
              <a:sysClr val="windowText" lastClr="000000"/>
            </a:solidFill>
          </a:endParaRPr>
        </a:p>
        <a:p>
          <a:endParaRPr lang="fr-FR" sz="1100">
            <a:solidFill>
              <a:srgbClr val="FF0000"/>
            </a:solidFill>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9</xdr:col>
      <xdr:colOff>169333</xdr:colOff>
      <xdr:row>5</xdr:row>
      <xdr:rowOff>169333</xdr:rowOff>
    </xdr:from>
    <xdr:ext cx="184731" cy="264560"/>
    <xdr:sp macro="" textlink="">
      <xdr:nvSpPr>
        <xdr:cNvPr id="2" name="ZoneTexte 1">
          <a:extLst>
            <a:ext uri="{FF2B5EF4-FFF2-40B4-BE49-F238E27FC236}">
              <a16:creationId xmlns:a16="http://schemas.microsoft.com/office/drawing/2014/main" id="{C45EABDA-5F17-4E0D-9BFC-81D55CD13D5E}"/>
            </a:ext>
          </a:extLst>
        </xdr:cNvPr>
        <xdr:cNvSpPr txBox="1"/>
      </xdr:nvSpPr>
      <xdr:spPr>
        <a:xfrm>
          <a:off x="11154833" y="762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twoCellAnchor>
    <xdr:from>
      <xdr:col>14</xdr:col>
      <xdr:colOff>245232</xdr:colOff>
      <xdr:row>12</xdr:row>
      <xdr:rowOff>28033</xdr:rowOff>
    </xdr:from>
    <xdr:to>
      <xdr:col>21</xdr:col>
      <xdr:colOff>721726</xdr:colOff>
      <xdr:row>19</xdr:row>
      <xdr:rowOff>25401</xdr:rowOff>
    </xdr:to>
    <xdr:sp macro="" textlink="">
      <xdr:nvSpPr>
        <xdr:cNvPr id="3" name="ZoneTexte 2">
          <a:extLst>
            <a:ext uri="{FF2B5EF4-FFF2-40B4-BE49-F238E27FC236}">
              <a16:creationId xmlns:a16="http://schemas.microsoft.com/office/drawing/2014/main" id="{659512AD-0A9D-4D7E-84A5-55F2FEA9B78F}"/>
            </a:ext>
          </a:extLst>
        </xdr:cNvPr>
        <xdr:cNvSpPr txBox="1"/>
      </xdr:nvSpPr>
      <xdr:spPr>
        <a:xfrm>
          <a:off x="17955382" y="2714083"/>
          <a:ext cx="7315444" cy="138166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u="sng" baseline="0">
              <a:solidFill>
                <a:srgbClr val="002060"/>
              </a:solidFill>
              <a:latin typeface="+mn-lt"/>
              <a:ea typeface="+mn-ea"/>
              <a:cs typeface="+mn-cs"/>
            </a:rPr>
            <a:t>Nota Bene for Atlantique </a:t>
          </a:r>
          <a:r>
            <a:rPr lang="fr-FR" sz="1400" baseline="0">
              <a:solidFill>
                <a:srgbClr val="002060"/>
              </a:solidFill>
              <a:latin typeface="+mn-lt"/>
              <a:ea typeface="+mn-ea"/>
              <a:cs typeface="+mn-cs"/>
            </a:rPr>
            <a:t>: </a:t>
          </a:r>
        </a:p>
        <a:p>
          <a:r>
            <a:rPr lang="fr-FR" sz="1400" baseline="0">
              <a:solidFill>
                <a:srgbClr val="002060"/>
              </a:solidFill>
              <a:latin typeface="+mn-lt"/>
              <a:ea typeface="+mn-ea"/>
              <a:cs typeface="+mn-cs"/>
            </a:rPr>
            <a:t>- If you want to simulate filling </a:t>
          </a:r>
          <a:r>
            <a:rPr lang="fr-FR" sz="1400" u="sng" baseline="0">
              <a:solidFill>
                <a:srgbClr val="002060"/>
              </a:solidFill>
              <a:latin typeface="+mn-lt"/>
              <a:ea typeface="+mn-ea"/>
              <a:cs typeface="+mn-cs"/>
            </a:rPr>
            <a:t>using both firm and interruptible</a:t>
          </a:r>
          <a:r>
            <a:rPr lang="fr-FR" sz="1400" u="none" baseline="0">
              <a:solidFill>
                <a:srgbClr val="002060"/>
              </a:solidFill>
              <a:latin typeface="+mn-lt"/>
              <a:ea typeface="+mn-ea"/>
              <a:cs typeface="+mn-cs"/>
            </a:rPr>
            <a:t> </a:t>
          </a:r>
          <a:r>
            <a:rPr lang="fr-FR" sz="1400" baseline="0">
              <a:solidFill>
                <a:srgbClr val="002060"/>
              </a:solidFill>
              <a:latin typeface="+mn-lt"/>
              <a:ea typeface="+mn-ea"/>
              <a:cs typeface="+mn-cs"/>
            </a:rPr>
            <a:t>capacities : </a:t>
          </a:r>
        </a:p>
        <a:p>
          <a:r>
            <a:rPr lang="fr-FR" sz="1400" baseline="0">
              <a:solidFill>
                <a:srgbClr val="002060"/>
              </a:solidFill>
              <a:latin typeface="+mn-lt"/>
              <a:ea typeface="+mn-ea"/>
              <a:cs typeface="+mn-cs"/>
            </a:rPr>
            <a:t>choose Firm + Interruptible</a:t>
          </a:r>
        </a:p>
        <a:p>
          <a:r>
            <a:rPr lang="fr-FR" sz="1400" baseline="0">
              <a:solidFill>
                <a:srgbClr val="002060"/>
              </a:solidFill>
              <a:latin typeface="+mn-lt"/>
              <a:ea typeface="+mn-ea"/>
              <a:cs typeface="+mn-cs"/>
            </a:rPr>
            <a:t>- If you want to simulate filling using </a:t>
          </a:r>
          <a:r>
            <a:rPr lang="fr-FR" sz="1400" u="sng" baseline="0">
              <a:solidFill>
                <a:srgbClr val="002060"/>
              </a:solidFill>
              <a:latin typeface="+mn-lt"/>
              <a:ea typeface="+mn-ea"/>
              <a:cs typeface="+mn-cs"/>
            </a:rPr>
            <a:t>only firm</a:t>
          </a:r>
          <a:r>
            <a:rPr lang="fr-FR" sz="1400" u="none" baseline="0">
              <a:solidFill>
                <a:srgbClr val="002060"/>
              </a:solidFill>
              <a:latin typeface="+mn-lt"/>
              <a:ea typeface="+mn-ea"/>
              <a:cs typeface="+mn-cs"/>
            </a:rPr>
            <a:t> </a:t>
          </a:r>
          <a:r>
            <a:rPr lang="fr-FR" sz="1400" baseline="0">
              <a:solidFill>
                <a:srgbClr val="002060"/>
              </a:solidFill>
              <a:latin typeface="+mn-lt"/>
              <a:ea typeface="+mn-ea"/>
              <a:cs typeface="+mn-cs"/>
            </a:rPr>
            <a:t>capacities : choose Firm</a:t>
          </a:r>
        </a:p>
      </xdr:txBody>
    </xdr:sp>
    <xdr:clientData/>
  </xdr:twoCellAnchor>
  <xdr:twoCellAnchor>
    <xdr:from>
      <xdr:col>1</xdr:col>
      <xdr:colOff>764886</xdr:colOff>
      <xdr:row>101</xdr:row>
      <xdr:rowOff>0</xdr:rowOff>
    </xdr:from>
    <xdr:to>
      <xdr:col>6</xdr:col>
      <xdr:colOff>1091046</xdr:colOff>
      <xdr:row>120</xdr:row>
      <xdr:rowOff>34636</xdr:rowOff>
    </xdr:to>
    <xdr:graphicFrame macro="">
      <xdr:nvGraphicFramePr>
        <xdr:cNvPr id="8" name="Graphique 7">
          <a:extLst>
            <a:ext uri="{FF2B5EF4-FFF2-40B4-BE49-F238E27FC236}">
              <a16:creationId xmlns:a16="http://schemas.microsoft.com/office/drawing/2014/main" id="{2E5A1A17-D00B-426F-A7E8-114E24BBA45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1267981</xdr:colOff>
      <xdr:row>101</xdr:row>
      <xdr:rowOff>7937</xdr:rowOff>
    </xdr:from>
    <xdr:to>
      <xdr:col>12</xdr:col>
      <xdr:colOff>710046</xdr:colOff>
      <xdr:row>120</xdr:row>
      <xdr:rowOff>51954</xdr:rowOff>
    </xdr:to>
    <xdr:graphicFrame macro="">
      <xdr:nvGraphicFramePr>
        <xdr:cNvPr id="13" name="Graphique 12">
          <a:extLst>
            <a:ext uri="{FF2B5EF4-FFF2-40B4-BE49-F238E27FC236}">
              <a16:creationId xmlns:a16="http://schemas.microsoft.com/office/drawing/2014/main" id="{08B9E156-B6EA-4DC4-992E-2C2ADC10AE9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740785</xdr:colOff>
      <xdr:row>122</xdr:row>
      <xdr:rowOff>-1</xdr:rowOff>
    </xdr:from>
    <xdr:to>
      <xdr:col>6</xdr:col>
      <xdr:colOff>1091046</xdr:colOff>
      <xdr:row>141</xdr:row>
      <xdr:rowOff>69273</xdr:rowOff>
    </xdr:to>
    <xdr:graphicFrame macro="">
      <xdr:nvGraphicFramePr>
        <xdr:cNvPr id="18" name="Graphique 17">
          <a:extLst>
            <a:ext uri="{FF2B5EF4-FFF2-40B4-BE49-F238E27FC236}">
              <a16:creationId xmlns:a16="http://schemas.microsoft.com/office/drawing/2014/main" id="{EE6B06A3-BA10-4A38-ABAF-18DD6344A33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6</xdr:col>
      <xdr:colOff>1226417</xdr:colOff>
      <xdr:row>121</xdr:row>
      <xdr:rowOff>163801</xdr:rowOff>
    </xdr:from>
    <xdr:to>
      <xdr:col>12</xdr:col>
      <xdr:colOff>716396</xdr:colOff>
      <xdr:row>141</xdr:row>
      <xdr:rowOff>69273</xdr:rowOff>
    </xdr:to>
    <xdr:graphicFrame macro="">
      <xdr:nvGraphicFramePr>
        <xdr:cNvPr id="19" name="Graphique 18">
          <a:extLst>
            <a:ext uri="{FF2B5EF4-FFF2-40B4-BE49-F238E27FC236}">
              <a16:creationId xmlns:a16="http://schemas.microsoft.com/office/drawing/2014/main" id="{3E70DDEC-4E19-4C54-826F-9E1BFA92AC4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14</xdr:col>
      <xdr:colOff>83416</xdr:colOff>
      <xdr:row>101</xdr:row>
      <xdr:rowOff>34638</xdr:rowOff>
    </xdr:from>
    <xdr:to>
      <xdr:col>21</xdr:col>
      <xdr:colOff>747281</xdr:colOff>
      <xdr:row>121</xdr:row>
      <xdr:rowOff>26554</xdr:rowOff>
    </xdr:to>
    <xdr:graphicFrame macro="">
      <xdr:nvGraphicFramePr>
        <xdr:cNvPr id="20" name="Graphique 19">
          <a:extLst>
            <a:ext uri="{FF2B5EF4-FFF2-40B4-BE49-F238E27FC236}">
              <a16:creationId xmlns:a16="http://schemas.microsoft.com/office/drawing/2014/main" id="{C8313B36-D40D-4945-AE22-5FBE83FD746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22</xdr:col>
      <xdr:colOff>221674</xdr:colOff>
      <xdr:row>101</xdr:row>
      <xdr:rowOff>45029</xdr:rowOff>
    </xdr:from>
    <xdr:to>
      <xdr:col>32</xdr:col>
      <xdr:colOff>174954</xdr:colOff>
      <xdr:row>121</xdr:row>
      <xdr:rowOff>122630</xdr:rowOff>
    </xdr:to>
    <xdr:graphicFrame macro="">
      <xdr:nvGraphicFramePr>
        <xdr:cNvPr id="21" name="Graphique 20">
          <a:extLst>
            <a:ext uri="{FF2B5EF4-FFF2-40B4-BE49-F238E27FC236}">
              <a16:creationId xmlns:a16="http://schemas.microsoft.com/office/drawing/2014/main" id="{DB239D51-CCD9-4D7A-9D5F-C05B1E8000D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14</xdr:col>
      <xdr:colOff>83416</xdr:colOff>
      <xdr:row>122</xdr:row>
      <xdr:rowOff>34637</xdr:rowOff>
    </xdr:from>
    <xdr:to>
      <xdr:col>22</xdr:col>
      <xdr:colOff>6062</xdr:colOff>
      <xdr:row>140</xdr:row>
      <xdr:rowOff>34636</xdr:rowOff>
    </xdr:to>
    <xdr:graphicFrame macro="">
      <xdr:nvGraphicFramePr>
        <xdr:cNvPr id="22" name="Graphique 21">
          <a:extLst>
            <a:ext uri="{FF2B5EF4-FFF2-40B4-BE49-F238E27FC236}">
              <a16:creationId xmlns:a16="http://schemas.microsoft.com/office/drawing/2014/main" id="{AF3B7B7B-051F-49AF-A34B-0E4803A7407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22</xdr:col>
      <xdr:colOff>196852</xdr:colOff>
      <xdr:row>122</xdr:row>
      <xdr:rowOff>24247</xdr:rowOff>
    </xdr:from>
    <xdr:to>
      <xdr:col>32</xdr:col>
      <xdr:colOff>222126</xdr:colOff>
      <xdr:row>140</xdr:row>
      <xdr:rowOff>41894</xdr:rowOff>
    </xdr:to>
    <xdr:graphicFrame macro="">
      <xdr:nvGraphicFramePr>
        <xdr:cNvPr id="23" name="Graphique 22">
          <a:extLst>
            <a:ext uri="{FF2B5EF4-FFF2-40B4-BE49-F238E27FC236}">
              <a16:creationId xmlns:a16="http://schemas.microsoft.com/office/drawing/2014/main" id="{2993CAE6-42CE-4897-A2F3-C6F4862656F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xdr:col>
      <xdr:colOff>721592</xdr:colOff>
      <xdr:row>47</xdr:row>
      <xdr:rowOff>0</xdr:rowOff>
    </xdr:from>
    <xdr:to>
      <xdr:col>6</xdr:col>
      <xdr:colOff>1111250</xdr:colOff>
      <xdr:row>67</xdr:row>
      <xdr:rowOff>115454</xdr:rowOff>
    </xdr:to>
    <xdr:graphicFrame macro="">
      <xdr:nvGraphicFramePr>
        <xdr:cNvPr id="24" name="Graphique 23">
          <a:extLst>
            <a:ext uri="{FF2B5EF4-FFF2-40B4-BE49-F238E27FC236}">
              <a16:creationId xmlns:a16="http://schemas.microsoft.com/office/drawing/2014/main" id="{75116DA2-EB4D-43CA-8F78-321784A60D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14</xdr:col>
      <xdr:colOff>245866</xdr:colOff>
      <xdr:row>5</xdr:row>
      <xdr:rowOff>17771</xdr:rowOff>
    </xdr:from>
    <xdr:to>
      <xdr:col>21</xdr:col>
      <xdr:colOff>709706</xdr:colOff>
      <xdr:row>9</xdr:row>
      <xdr:rowOff>112884</xdr:rowOff>
    </xdr:to>
    <xdr:sp macro="" textlink="">
      <xdr:nvSpPr>
        <xdr:cNvPr id="28" name="ZoneTexte 27">
          <a:extLst>
            <a:ext uri="{FF2B5EF4-FFF2-40B4-BE49-F238E27FC236}">
              <a16:creationId xmlns:a16="http://schemas.microsoft.com/office/drawing/2014/main" id="{0B16A526-022D-44AA-9C4C-72C0356D98DB}"/>
            </a:ext>
          </a:extLst>
        </xdr:cNvPr>
        <xdr:cNvSpPr txBox="1"/>
      </xdr:nvSpPr>
      <xdr:spPr>
        <a:xfrm>
          <a:off x="18486241" y="1256021"/>
          <a:ext cx="6750340" cy="11190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u="sng" baseline="0">
              <a:solidFill>
                <a:srgbClr val="002060"/>
              </a:solidFill>
              <a:latin typeface="+mn-lt"/>
              <a:ea typeface="+mn-ea"/>
              <a:cs typeface="+mn-cs"/>
            </a:rPr>
            <a:t>To intialize the tool :</a:t>
          </a:r>
        </a:p>
        <a:p>
          <a:r>
            <a:rPr lang="fr-FR" sz="1400" u="none" baseline="0">
              <a:solidFill>
                <a:srgbClr val="002060"/>
              </a:solidFill>
              <a:latin typeface="+mn-lt"/>
              <a:ea typeface="+mn-ea"/>
              <a:cs typeface="+mn-cs"/>
            </a:rPr>
            <a:t>- Define the volume subscribed per Product in column E</a:t>
          </a:r>
        </a:p>
        <a:p>
          <a:r>
            <a:rPr lang="fr-FR" sz="1400" u="none" baseline="0">
              <a:solidFill>
                <a:srgbClr val="002060"/>
              </a:solidFill>
              <a:latin typeface="+mn-lt"/>
              <a:ea typeface="+mn-ea"/>
              <a:cs typeface="+mn-cs"/>
            </a:rPr>
            <a:t>- Define the Stock level at the beginning of the Storage Year in Column F</a:t>
          </a:r>
        </a:p>
        <a:p>
          <a:r>
            <a:rPr lang="fr-FR" sz="1400" u="none" baseline="0">
              <a:solidFill>
                <a:srgbClr val="002060"/>
              </a:solidFill>
              <a:latin typeface="+mn-lt"/>
              <a:ea typeface="+mn-ea"/>
              <a:cs typeface="+mn-cs"/>
            </a:rPr>
            <a:t>- Adjust, if needed, the 1st Day of Injection and Withdrawal in Columns H and I</a:t>
          </a:r>
        </a:p>
      </xdr:txBody>
    </xdr:sp>
    <xdr:clientData/>
  </xdr:twoCellAnchor>
  <xdr:twoCellAnchor>
    <xdr:from>
      <xdr:col>7</xdr:col>
      <xdr:colOff>0</xdr:colOff>
      <xdr:row>47</xdr:row>
      <xdr:rowOff>1</xdr:rowOff>
    </xdr:from>
    <xdr:to>
      <xdr:col>12</xdr:col>
      <xdr:colOff>1125682</xdr:colOff>
      <xdr:row>67</xdr:row>
      <xdr:rowOff>103910</xdr:rowOff>
    </xdr:to>
    <xdr:graphicFrame macro="">
      <xdr:nvGraphicFramePr>
        <xdr:cNvPr id="25" name="Graphique 24">
          <a:extLst>
            <a:ext uri="{FF2B5EF4-FFF2-40B4-BE49-F238E27FC236}">
              <a16:creationId xmlns:a16="http://schemas.microsoft.com/office/drawing/2014/main" id="{7F497311-E725-4943-AD0F-59514C49D4E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1</xdr:col>
      <xdr:colOff>711994</xdr:colOff>
      <xdr:row>69</xdr:row>
      <xdr:rowOff>0</xdr:rowOff>
    </xdr:from>
    <xdr:to>
      <xdr:col>6</xdr:col>
      <xdr:colOff>1130227</xdr:colOff>
      <xdr:row>89</xdr:row>
      <xdr:rowOff>115454</xdr:rowOff>
    </xdr:to>
    <xdr:graphicFrame macro="">
      <xdr:nvGraphicFramePr>
        <xdr:cNvPr id="26" name="Graphique 25">
          <a:extLst>
            <a:ext uri="{FF2B5EF4-FFF2-40B4-BE49-F238E27FC236}">
              <a16:creationId xmlns:a16="http://schemas.microsoft.com/office/drawing/2014/main" id="{0058F1FC-2173-4CED-BEC9-1161A9A387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7</xdr:col>
      <xdr:colOff>0</xdr:colOff>
      <xdr:row>69</xdr:row>
      <xdr:rowOff>1</xdr:rowOff>
    </xdr:from>
    <xdr:to>
      <xdr:col>12</xdr:col>
      <xdr:colOff>1143000</xdr:colOff>
      <xdr:row>89</xdr:row>
      <xdr:rowOff>103910</xdr:rowOff>
    </xdr:to>
    <xdr:graphicFrame macro="">
      <xdr:nvGraphicFramePr>
        <xdr:cNvPr id="27" name="Graphique 26">
          <a:extLst>
            <a:ext uri="{FF2B5EF4-FFF2-40B4-BE49-F238E27FC236}">
              <a16:creationId xmlns:a16="http://schemas.microsoft.com/office/drawing/2014/main" id="{5D0A9E65-84EA-402E-A39D-E19B6970A8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14</xdr:col>
      <xdr:colOff>122238</xdr:colOff>
      <xdr:row>47</xdr:row>
      <xdr:rowOff>34637</xdr:rowOff>
    </xdr:from>
    <xdr:to>
      <xdr:col>23</xdr:col>
      <xdr:colOff>369166</xdr:colOff>
      <xdr:row>67</xdr:row>
      <xdr:rowOff>12635</xdr:rowOff>
    </xdr:to>
    <xdr:graphicFrame macro="">
      <xdr:nvGraphicFramePr>
        <xdr:cNvPr id="30" name="Graphique 29">
          <a:extLst>
            <a:ext uri="{FF2B5EF4-FFF2-40B4-BE49-F238E27FC236}">
              <a16:creationId xmlns:a16="http://schemas.microsoft.com/office/drawing/2014/main" id="{14D52B8C-72BF-4BA1-BC76-5AF16C916E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24</xdr:col>
      <xdr:colOff>257032</xdr:colOff>
      <xdr:row>47</xdr:row>
      <xdr:rowOff>34637</xdr:rowOff>
    </xdr:from>
    <xdr:to>
      <xdr:col>34</xdr:col>
      <xdr:colOff>383453</xdr:colOff>
      <xdr:row>67</xdr:row>
      <xdr:rowOff>12635</xdr:rowOff>
    </xdr:to>
    <xdr:graphicFrame macro="">
      <xdr:nvGraphicFramePr>
        <xdr:cNvPr id="31" name="Graphique 30">
          <a:extLst>
            <a:ext uri="{FF2B5EF4-FFF2-40B4-BE49-F238E27FC236}">
              <a16:creationId xmlns:a16="http://schemas.microsoft.com/office/drawing/2014/main" id="{19E222D5-628B-4E7D-8CFC-0FC7A12875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14</xdr:col>
      <xdr:colOff>122238</xdr:colOff>
      <xdr:row>69</xdr:row>
      <xdr:rowOff>34637</xdr:rowOff>
    </xdr:from>
    <xdr:to>
      <xdr:col>23</xdr:col>
      <xdr:colOff>369166</xdr:colOff>
      <xdr:row>89</xdr:row>
      <xdr:rowOff>12635</xdr:rowOff>
    </xdr:to>
    <xdr:graphicFrame macro="">
      <xdr:nvGraphicFramePr>
        <xdr:cNvPr id="32" name="Graphique 31">
          <a:extLst>
            <a:ext uri="{FF2B5EF4-FFF2-40B4-BE49-F238E27FC236}">
              <a16:creationId xmlns:a16="http://schemas.microsoft.com/office/drawing/2014/main" id="{0BB4375D-A162-46DC-B144-3F0A9CFCC40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24</xdr:col>
      <xdr:colOff>257032</xdr:colOff>
      <xdr:row>69</xdr:row>
      <xdr:rowOff>34637</xdr:rowOff>
    </xdr:from>
    <xdr:to>
      <xdr:col>34</xdr:col>
      <xdr:colOff>383453</xdr:colOff>
      <xdr:row>89</xdr:row>
      <xdr:rowOff>12635</xdr:rowOff>
    </xdr:to>
    <xdr:graphicFrame macro="">
      <xdr:nvGraphicFramePr>
        <xdr:cNvPr id="36" name="Graphique 35">
          <a:extLst>
            <a:ext uri="{FF2B5EF4-FFF2-40B4-BE49-F238E27FC236}">
              <a16:creationId xmlns:a16="http://schemas.microsoft.com/office/drawing/2014/main" id="{34F73993-8A9F-4206-9481-203661AEF8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14</xdr:col>
      <xdr:colOff>218698</xdr:colOff>
      <xdr:row>19</xdr:row>
      <xdr:rowOff>171451</xdr:rowOff>
    </xdr:from>
    <xdr:to>
      <xdr:col>21</xdr:col>
      <xdr:colOff>695192</xdr:colOff>
      <xdr:row>30</xdr:row>
      <xdr:rowOff>84667</xdr:rowOff>
    </xdr:to>
    <xdr:sp macro="" textlink="">
      <xdr:nvSpPr>
        <xdr:cNvPr id="4" name="ZoneTexte 3">
          <a:extLst>
            <a:ext uri="{FF2B5EF4-FFF2-40B4-BE49-F238E27FC236}">
              <a16:creationId xmlns:a16="http://schemas.microsoft.com/office/drawing/2014/main" id="{7426841B-CFA0-421C-AD54-6D29E848983A}"/>
            </a:ext>
          </a:extLst>
        </xdr:cNvPr>
        <xdr:cNvSpPr txBox="1"/>
      </xdr:nvSpPr>
      <xdr:spPr>
        <a:xfrm>
          <a:off x="17215531" y="4023784"/>
          <a:ext cx="6625411" cy="1267883"/>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aseline="0">
              <a:solidFill>
                <a:schemeClr val="bg1"/>
              </a:solidFill>
              <a:latin typeface="+mn-lt"/>
              <a:ea typeface="+mn-ea"/>
              <a:cs typeface="+mn-cs"/>
            </a:rPr>
            <a:t>WARNING : This tool is a model representing the fusion of the different Storage Products for each PITS and the impact of Storengy and NaTran maintenance on injections.</a:t>
          </a:r>
          <a:br>
            <a:rPr lang="fr-FR" sz="1400" baseline="0">
              <a:solidFill>
                <a:schemeClr val="bg1"/>
              </a:solidFill>
              <a:latin typeface="+mn-lt"/>
              <a:ea typeface="+mn-ea"/>
              <a:cs typeface="+mn-cs"/>
            </a:rPr>
          </a:br>
          <a:r>
            <a:rPr lang="fr-FR" sz="1400" b="1" baseline="0">
              <a:solidFill>
                <a:schemeClr val="bg1"/>
              </a:solidFill>
              <a:latin typeface="+mn-lt"/>
              <a:ea typeface="+mn-ea"/>
              <a:cs typeface="+mn-cs"/>
            </a:rPr>
            <a:t>This tool SHALL NOT BE USED as an operational tool</a:t>
          </a:r>
          <a:r>
            <a:rPr lang="fr-FR" sz="1400" baseline="0">
              <a:solidFill>
                <a:schemeClr val="bg1"/>
              </a:solidFill>
              <a:latin typeface="+mn-lt"/>
              <a:ea typeface="+mn-ea"/>
              <a:cs typeface="+mn-cs"/>
            </a:rPr>
            <a:t>, as it does not consider all the updates of maintenance program of both operators and does not reflect all the rules (rounding, etc.) implemented in the different IT systems.</a:t>
          </a:r>
        </a:p>
      </xdr:txBody>
    </xdr:sp>
    <xdr:clientData/>
  </xdr:twoCellAnchor>
  <xdr:twoCellAnchor>
    <xdr:from>
      <xdr:col>14</xdr:col>
      <xdr:colOff>757464</xdr:colOff>
      <xdr:row>154</xdr:row>
      <xdr:rowOff>9071</xdr:rowOff>
    </xdr:from>
    <xdr:to>
      <xdr:col>22</xdr:col>
      <xdr:colOff>471958</xdr:colOff>
      <xdr:row>161</xdr:row>
      <xdr:rowOff>47940</xdr:rowOff>
    </xdr:to>
    <xdr:sp macro="" textlink="">
      <xdr:nvSpPr>
        <xdr:cNvPr id="6" name="ZoneTexte 5">
          <a:extLst>
            <a:ext uri="{FF2B5EF4-FFF2-40B4-BE49-F238E27FC236}">
              <a16:creationId xmlns:a16="http://schemas.microsoft.com/office/drawing/2014/main" id="{BDFB4801-5C31-4EFC-8169-5806CFDD1C86}"/>
            </a:ext>
          </a:extLst>
        </xdr:cNvPr>
        <xdr:cNvSpPr txBox="1"/>
      </xdr:nvSpPr>
      <xdr:spPr>
        <a:xfrm>
          <a:off x="18891250" y="38054642"/>
          <a:ext cx="7007922" cy="130886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aseline="0">
              <a:solidFill>
                <a:schemeClr val="bg1"/>
              </a:solidFill>
              <a:latin typeface="+mn-lt"/>
              <a:ea typeface="+mn-ea"/>
              <a:cs typeface="+mn-cs"/>
            </a:rPr>
            <a:t>WARNING : This tool is a model representing the fusion of the different Storage Products for each PITS and the impact of Storengy and NaTran maintenance on injections.</a:t>
          </a:r>
          <a:br>
            <a:rPr lang="fr-FR" sz="1400" baseline="0">
              <a:solidFill>
                <a:schemeClr val="bg1"/>
              </a:solidFill>
              <a:latin typeface="+mn-lt"/>
              <a:ea typeface="+mn-ea"/>
              <a:cs typeface="+mn-cs"/>
            </a:rPr>
          </a:br>
          <a:r>
            <a:rPr lang="fr-FR" sz="1400" baseline="0">
              <a:solidFill>
                <a:schemeClr val="bg1"/>
              </a:solidFill>
              <a:latin typeface="+mn-lt"/>
              <a:ea typeface="+mn-ea"/>
              <a:cs typeface="+mn-cs"/>
            </a:rPr>
            <a:t>This tool </a:t>
          </a:r>
          <a:r>
            <a:rPr lang="fr-FR" sz="1400" b="1" baseline="0">
              <a:solidFill>
                <a:schemeClr val="bg1"/>
              </a:solidFill>
              <a:latin typeface="+mn-lt"/>
              <a:ea typeface="+mn-ea"/>
              <a:cs typeface="+mn-cs"/>
            </a:rPr>
            <a:t>SHALL NOT BE USED </a:t>
          </a:r>
          <a:r>
            <a:rPr lang="fr-FR" sz="1400" baseline="0">
              <a:solidFill>
                <a:schemeClr val="bg1"/>
              </a:solidFill>
              <a:latin typeface="+mn-lt"/>
              <a:ea typeface="+mn-ea"/>
              <a:cs typeface="+mn-cs"/>
            </a:rPr>
            <a:t>as an operational tool, as it does not consider all the updates of maintenance program of both operators and does not reflect all the rules (rounding, etc.) implemented in the different IT systems.</a:t>
          </a:r>
        </a:p>
      </xdr:txBody>
    </xdr:sp>
    <xdr:clientData/>
  </xdr:twoCellAnchor>
  <xdr:twoCellAnchor>
    <xdr:from>
      <xdr:col>14</xdr:col>
      <xdr:colOff>757465</xdr:colOff>
      <xdr:row>229</xdr:row>
      <xdr:rowOff>131536</xdr:rowOff>
    </xdr:from>
    <xdr:to>
      <xdr:col>22</xdr:col>
      <xdr:colOff>471959</xdr:colOff>
      <xdr:row>236</xdr:row>
      <xdr:rowOff>165869</xdr:rowOff>
    </xdr:to>
    <xdr:sp macro="" textlink="">
      <xdr:nvSpPr>
        <xdr:cNvPr id="7" name="ZoneTexte 6">
          <a:extLst>
            <a:ext uri="{FF2B5EF4-FFF2-40B4-BE49-F238E27FC236}">
              <a16:creationId xmlns:a16="http://schemas.microsoft.com/office/drawing/2014/main" id="{A1EB990F-D8CF-4CFC-A3BF-FC3F733B8D6F}"/>
            </a:ext>
          </a:extLst>
        </xdr:cNvPr>
        <xdr:cNvSpPr txBox="1"/>
      </xdr:nvSpPr>
      <xdr:spPr>
        <a:xfrm>
          <a:off x="18891251" y="44264036"/>
          <a:ext cx="7007922" cy="1304333"/>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aseline="0">
              <a:solidFill>
                <a:schemeClr val="bg1"/>
              </a:solidFill>
              <a:latin typeface="+mn-lt"/>
              <a:ea typeface="+mn-ea"/>
              <a:cs typeface="+mn-cs"/>
            </a:rPr>
            <a:t>WARNING : This tool is a model representing the fusion of the different Storage Products for each PITS and the impact of Storengy and NaTran maintenance on injections.</a:t>
          </a:r>
          <a:br>
            <a:rPr lang="fr-FR" sz="1400" baseline="0">
              <a:solidFill>
                <a:schemeClr val="bg1"/>
              </a:solidFill>
              <a:latin typeface="+mn-lt"/>
              <a:ea typeface="+mn-ea"/>
              <a:cs typeface="+mn-cs"/>
            </a:rPr>
          </a:br>
          <a:r>
            <a:rPr lang="fr-FR" sz="1400" baseline="0">
              <a:solidFill>
                <a:schemeClr val="bg1"/>
              </a:solidFill>
              <a:latin typeface="+mn-lt"/>
              <a:ea typeface="+mn-ea"/>
              <a:cs typeface="+mn-cs"/>
            </a:rPr>
            <a:t>This tool </a:t>
          </a:r>
          <a:r>
            <a:rPr lang="fr-FR" sz="1400" b="1" baseline="0">
              <a:solidFill>
                <a:schemeClr val="bg1"/>
              </a:solidFill>
              <a:latin typeface="+mn-lt"/>
              <a:ea typeface="+mn-ea"/>
              <a:cs typeface="+mn-cs"/>
            </a:rPr>
            <a:t>SHALL NOT BE USED </a:t>
          </a:r>
          <a:r>
            <a:rPr lang="fr-FR" sz="1400" baseline="0">
              <a:solidFill>
                <a:schemeClr val="bg1"/>
              </a:solidFill>
              <a:latin typeface="+mn-lt"/>
              <a:ea typeface="+mn-ea"/>
              <a:cs typeface="+mn-cs"/>
            </a:rPr>
            <a:t>as an operational tool, as it does not consider all the updates of maintenance program of both operators and does not reflect all the rules (rounding, etc.) implemented in the different IT systems.</a:t>
          </a:r>
        </a:p>
      </xdr:txBody>
    </xdr:sp>
    <xdr:clientData/>
  </xdr:twoCellAnchor>
  <xdr:twoCellAnchor>
    <xdr:from>
      <xdr:col>14</xdr:col>
      <xdr:colOff>793750</xdr:colOff>
      <xdr:row>221</xdr:row>
      <xdr:rowOff>158750</xdr:rowOff>
    </xdr:from>
    <xdr:to>
      <xdr:col>22</xdr:col>
      <xdr:colOff>472911</xdr:colOff>
      <xdr:row>229</xdr:row>
      <xdr:rowOff>74083</xdr:rowOff>
    </xdr:to>
    <xdr:sp macro="" textlink="">
      <xdr:nvSpPr>
        <xdr:cNvPr id="5" name="ZoneTexte 4">
          <a:extLst>
            <a:ext uri="{FF2B5EF4-FFF2-40B4-BE49-F238E27FC236}">
              <a16:creationId xmlns:a16="http://schemas.microsoft.com/office/drawing/2014/main" id="{01B16C9C-8328-4991-B092-799F28C964A2}"/>
            </a:ext>
          </a:extLst>
        </xdr:cNvPr>
        <xdr:cNvSpPr txBox="1"/>
      </xdr:nvSpPr>
      <xdr:spPr>
        <a:xfrm>
          <a:off x="17790583" y="33961917"/>
          <a:ext cx="6706495" cy="137583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u="sng" baseline="0">
              <a:solidFill>
                <a:srgbClr val="002060"/>
              </a:solidFill>
              <a:latin typeface="+mn-lt"/>
              <a:ea typeface="+mn-ea"/>
              <a:cs typeface="+mn-cs"/>
            </a:rPr>
            <a:t>To intialize the tool :</a:t>
          </a:r>
        </a:p>
        <a:p>
          <a:r>
            <a:rPr lang="fr-FR" sz="1400" u="none" baseline="0">
              <a:solidFill>
                <a:srgbClr val="002060"/>
              </a:solidFill>
              <a:latin typeface="+mn-lt"/>
              <a:ea typeface="+mn-ea"/>
              <a:cs typeface="+mn-cs"/>
            </a:rPr>
            <a:t>- Define the volume subscribed per Product in column E, from row 9</a:t>
          </a:r>
        </a:p>
        <a:p>
          <a:r>
            <a:rPr lang="fr-FR" sz="1400" u="none" baseline="0">
              <a:solidFill>
                <a:srgbClr val="002060"/>
              </a:solidFill>
              <a:latin typeface="+mn-lt"/>
              <a:ea typeface="+mn-ea"/>
              <a:cs typeface="+mn-cs"/>
            </a:rPr>
            <a:t>- The aggregated reduction factors will be estimated per PITS in this section</a:t>
          </a:r>
        </a:p>
        <a:p>
          <a:r>
            <a:rPr lang="fr-FR" sz="1400" u="none" baseline="0">
              <a:solidFill>
                <a:srgbClr val="002060"/>
              </a:solidFill>
              <a:latin typeface="+mn-lt"/>
              <a:ea typeface="+mn-ea"/>
              <a:cs typeface="+mn-cs"/>
            </a:rPr>
            <a:t>- The daily injection/withdrawal rights at 25°C, before maintenance, can be forecasted by adding a Stock level in cells in yellow in row 242.</a:t>
          </a:r>
        </a:p>
      </xdr:txBody>
    </xdr:sp>
    <xdr:clientData/>
  </xdr:twoCellAnchor>
  <xdr:twoCellAnchor>
    <xdr:from>
      <xdr:col>14</xdr:col>
      <xdr:colOff>772585</xdr:colOff>
      <xdr:row>150</xdr:row>
      <xdr:rowOff>0</xdr:rowOff>
    </xdr:from>
    <xdr:to>
      <xdr:col>22</xdr:col>
      <xdr:colOff>480787</xdr:colOff>
      <xdr:row>153</xdr:row>
      <xdr:rowOff>0</xdr:rowOff>
    </xdr:to>
    <xdr:sp macro="" textlink="">
      <xdr:nvSpPr>
        <xdr:cNvPr id="12" name="ZoneTexte 11">
          <a:extLst>
            <a:ext uri="{FF2B5EF4-FFF2-40B4-BE49-F238E27FC236}">
              <a16:creationId xmlns:a16="http://schemas.microsoft.com/office/drawing/2014/main" id="{4309CABB-E4EA-4205-8711-289C1F01AD5B}"/>
            </a:ext>
          </a:extLst>
        </xdr:cNvPr>
        <xdr:cNvSpPr txBox="1"/>
      </xdr:nvSpPr>
      <xdr:spPr>
        <a:xfrm>
          <a:off x="17769418" y="28130500"/>
          <a:ext cx="6735536" cy="91016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u="sng" baseline="0">
              <a:solidFill>
                <a:srgbClr val="002060"/>
              </a:solidFill>
              <a:latin typeface="+mn-lt"/>
              <a:ea typeface="+mn-ea"/>
              <a:cs typeface="+mn-cs"/>
            </a:rPr>
            <a:t>To intialize the tool :</a:t>
          </a:r>
        </a:p>
        <a:p>
          <a:r>
            <a:rPr lang="fr-FR" sz="1400" u="none" baseline="0">
              <a:solidFill>
                <a:srgbClr val="002060"/>
              </a:solidFill>
              <a:latin typeface="+mn-lt"/>
              <a:ea typeface="+mn-ea"/>
              <a:cs typeface="+mn-cs"/>
            </a:rPr>
            <a:t>- Define the volume subscribed per Product in column E, from row 9</a:t>
          </a:r>
        </a:p>
        <a:p>
          <a:r>
            <a:rPr lang="fr-FR" sz="1400" u="none" baseline="0">
              <a:solidFill>
                <a:srgbClr val="002060"/>
              </a:solidFill>
              <a:latin typeface="+mn-lt"/>
              <a:ea typeface="+mn-ea"/>
              <a:cs typeface="+mn-cs"/>
            </a:rPr>
            <a:t>- The aggregated characteristics will be estimated per PITS in this section</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35</xdr:col>
      <xdr:colOff>116342</xdr:colOff>
      <xdr:row>15</xdr:row>
      <xdr:rowOff>55107</xdr:rowOff>
    </xdr:from>
    <xdr:to>
      <xdr:col>40</xdr:col>
      <xdr:colOff>628651</xdr:colOff>
      <xdr:row>31</xdr:row>
      <xdr:rowOff>163286</xdr:rowOff>
    </xdr:to>
    <xdr:graphicFrame macro="">
      <xdr:nvGraphicFramePr>
        <xdr:cNvPr id="3" name="Graphique 2">
          <a:extLst>
            <a:ext uri="{FF2B5EF4-FFF2-40B4-BE49-F238E27FC236}">
              <a16:creationId xmlns:a16="http://schemas.microsoft.com/office/drawing/2014/main" id="{A5E32AF2-92C3-4DFE-A24E-265BC2D0C8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120423</xdr:colOff>
      <xdr:row>2</xdr:row>
      <xdr:rowOff>6804</xdr:rowOff>
    </xdr:from>
    <xdr:to>
      <xdr:col>40</xdr:col>
      <xdr:colOff>637495</xdr:colOff>
      <xdr:row>14</xdr:row>
      <xdr:rowOff>143897</xdr:rowOff>
    </xdr:to>
    <xdr:graphicFrame macro="">
      <xdr:nvGraphicFramePr>
        <xdr:cNvPr id="4" name="Graphique 3">
          <a:extLst>
            <a:ext uri="{FF2B5EF4-FFF2-40B4-BE49-F238E27FC236}">
              <a16:creationId xmlns:a16="http://schemas.microsoft.com/office/drawing/2014/main" id="{1C743679-A6C8-4957-B005-C37B958B29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571500</xdr:colOff>
      <xdr:row>41</xdr:row>
      <xdr:rowOff>35330</xdr:rowOff>
    </xdr:from>
    <xdr:to>
      <xdr:col>7</xdr:col>
      <xdr:colOff>1143000</xdr:colOff>
      <xdr:row>65</xdr:row>
      <xdr:rowOff>132301</xdr:rowOff>
    </xdr:to>
    <xdr:graphicFrame macro="">
      <xdr:nvGraphicFramePr>
        <xdr:cNvPr id="5" name="Graphique 4">
          <a:extLst>
            <a:ext uri="{FF2B5EF4-FFF2-40B4-BE49-F238E27FC236}">
              <a16:creationId xmlns:a16="http://schemas.microsoft.com/office/drawing/2014/main" id="{D149C3B8-A3C0-46A1-8F4C-01FA7310EF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14</xdr:col>
      <xdr:colOff>319768</xdr:colOff>
      <xdr:row>0</xdr:row>
      <xdr:rowOff>108857</xdr:rowOff>
    </xdr:from>
    <xdr:to>
      <xdr:col>24</xdr:col>
      <xdr:colOff>90149</xdr:colOff>
      <xdr:row>15</xdr:row>
      <xdr:rowOff>154441</xdr:rowOff>
    </xdr:to>
    <xdr:graphicFrame macro="">
      <xdr:nvGraphicFramePr>
        <xdr:cNvPr id="3" name="Graphique 2">
          <a:extLst>
            <a:ext uri="{FF2B5EF4-FFF2-40B4-BE49-F238E27FC236}">
              <a16:creationId xmlns:a16="http://schemas.microsoft.com/office/drawing/2014/main" id="{AEE1D7F8-F14D-4D06-8C9D-5A697DC841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35</xdr:col>
      <xdr:colOff>286432</xdr:colOff>
      <xdr:row>15</xdr:row>
      <xdr:rowOff>7482</xdr:rowOff>
    </xdr:from>
    <xdr:to>
      <xdr:col>40</xdr:col>
      <xdr:colOff>798741</xdr:colOff>
      <xdr:row>32</xdr:row>
      <xdr:rowOff>27214</xdr:rowOff>
    </xdr:to>
    <xdr:graphicFrame macro="">
      <xdr:nvGraphicFramePr>
        <xdr:cNvPr id="4" name="Graphique 3">
          <a:extLst>
            <a:ext uri="{FF2B5EF4-FFF2-40B4-BE49-F238E27FC236}">
              <a16:creationId xmlns:a16="http://schemas.microsoft.com/office/drawing/2014/main" id="{BA43335F-002A-415C-8E81-8A3371C605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242887</xdr:colOff>
      <xdr:row>1</xdr:row>
      <xdr:rowOff>102054</xdr:rowOff>
    </xdr:from>
    <xdr:to>
      <xdr:col>40</xdr:col>
      <xdr:colOff>759959</xdr:colOff>
      <xdr:row>14</xdr:row>
      <xdr:rowOff>55450</xdr:rowOff>
    </xdr:to>
    <xdr:graphicFrame macro="">
      <xdr:nvGraphicFramePr>
        <xdr:cNvPr id="5" name="Graphique 4">
          <a:extLst>
            <a:ext uri="{FF2B5EF4-FFF2-40B4-BE49-F238E27FC236}">
              <a16:creationId xmlns:a16="http://schemas.microsoft.com/office/drawing/2014/main" id="{E10FF060-79E3-4149-A2A8-D6611CC93A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22</xdr:row>
      <xdr:rowOff>81641</xdr:rowOff>
    </xdr:from>
    <xdr:to>
      <xdr:col>7</xdr:col>
      <xdr:colOff>1036187</xdr:colOff>
      <xdr:row>47</xdr:row>
      <xdr:rowOff>17458</xdr:rowOff>
    </xdr:to>
    <xdr:graphicFrame macro="">
      <xdr:nvGraphicFramePr>
        <xdr:cNvPr id="3" name="Graphique 2">
          <a:extLst>
            <a:ext uri="{FF2B5EF4-FFF2-40B4-BE49-F238E27FC236}">
              <a16:creationId xmlns:a16="http://schemas.microsoft.com/office/drawing/2014/main" id="{13F24564-4D40-44C5-B38B-0BB79463A0B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13</xdr:col>
      <xdr:colOff>251732</xdr:colOff>
      <xdr:row>0</xdr:row>
      <xdr:rowOff>36738</xdr:rowOff>
    </xdr:from>
    <xdr:to>
      <xdr:col>23</xdr:col>
      <xdr:colOff>22113</xdr:colOff>
      <xdr:row>15</xdr:row>
      <xdr:rowOff>72798</xdr:rowOff>
    </xdr:to>
    <xdr:graphicFrame macro="">
      <xdr:nvGraphicFramePr>
        <xdr:cNvPr id="2" name="Graphique 1">
          <a:extLst>
            <a:ext uri="{FF2B5EF4-FFF2-40B4-BE49-F238E27FC236}">
              <a16:creationId xmlns:a16="http://schemas.microsoft.com/office/drawing/2014/main" id="{102214E4-CA83-4570-8BFC-3B79FACEA9B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35</xdr:col>
      <xdr:colOff>116342</xdr:colOff>
      <xdr:row>15</xdr:row>
      <xdr:rowOff>55107</xdr:rowOff>
    </xdr:from>
    <xdr:to>
      <xdr:col>40</xdr:col>
      <xdr:colOff>628651</xdr:colOff>
      <xdr:row>32</xdr:row>
      <xdr:rowOff>163286</xdr:rowOff>
    </xdr:to>
    <xdr:graphicFrame macro="">
      <xdr:nvGraphicFramePr>
        <xdr:cNvPr id="4" name="Graphique 3">
          <a:extLst>
            <a:ext uri="{FF2B5EF4-FFF2-40B4-BE49-F238E27FC236}">
              <a16:creationId xmlns:a16="http://schemas.microsoft.com/office/drawing/2014/main" id="{5AECE0BC-E4B5-43BA-96AB-3383D4AE31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120423</xdr:colOff>
      <xdr:row>2</xdr:row>
      <xdr:rowOff>6804</xdr:rowOff>
    </xdr:from>
    <xdr:to>
      <xdr:col>40</xdr:col>
      <xdr:colOff>637495</xdr:colOff>
      <xdr:row>14</xdr:row>
      <xdr:rowOff>143897</xdr:rowOff>
    </xdr:to>
    <xdr:graphicFrame macro="">
      <xdr:nvGraphicFramePr>
        <xdr:cNvPr id="5" name="Graphique 4">
          <a:extLst>
            <a:ext uri="{FF2B5EF4-FFF2-40B4-BE49-F238E27FC236}">
              <a16:creationId xmlns:a16="http://schemas.microsoft.com/office/drawing/2014/main" id="{B96A00E6-1634-4671-9D0E-B8E1CE11A99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301625</xdr:colOff>
      <xdr:row>17</xdr:row>
      <xdr:rowOff>73252</xdr:rowOff>
    </xdr:from>
    <xdr:to>
      <xdr:col>7</xdr:col>
      <xdr:colOff>1349740</xdr:colOff>
      <xdr:row>41</xdr:row>
      <xdr:rowOff>149631</xdr:rowOff>
    </xdr:to>
    <xdr:graphicFrame macro="">
      <xdr:nvGraphicFramePr>
        <xdr:cNvPr id="2" name="Graphique 1">
          <a:extLst>
            <a:ext uri="{FF2B5EF4-FFF2-40B4-BE49-F238E27FC236}">
              <a16:creationId xmlns:a16="http://schemas.microsoft.com/office/drawing/2014/main" id="{0689150A-8A6A-4CCB-BEB2-3B660DE0C0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14</xdr:col>
      <xdr:colOff>654504</xdr:colOff>
      <xdr:row>0</xdr:row>
      <xdr:rowOff>170314</xdr:rowOff>
    </xdr:from>
    <xdr:to>
      <xdr:col>25</xdr:col>
      <xdr:colOff>105117</xdr:colOff>
      <xdr:row>15</xdr:row>
      <xdr:rowOff>213404</xdr:rowOff>
    </xdr:to>
    <xdr:graphicFrame macro="">
      <xdr:nvGraphicFramePr>
        <xdr:cNvPr id="2" name="Graphique 1">
          <a:extLst>
            <a:ext uri="{FF2B5EF4-FFF2-40B4-BE49-F238E27FC236}">
              <a16:creationId xmlns:a16="http://schemas.microsoft.com/office/drawing/2014/main" id="{C7CEBC14-82FF-47DA-ADA2-2ADC79BC8A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35</xdr:col>
      <xdr:colOff>116342</xdr:colOff>
      <xdr:row>15</xdr:row>
      <xdr:rowOff>55107</xdr:rowOff>
    </xdr:from>
    <xdr:to>
      <xdr:col>40</xdr:col>
      <xdr:colOff>628651</xdr:colOff>
      <xdr:row>33</xdr:row>
      <xdr:rowOff>95250</xdr:rowOff>
    </xdr:to>
    <xdr:graphicFrame macro="">
      <xdr:nvGraphicFramePr>
        <xdr:cNvPr id="4" name="Graphique 3">
          <a:extLst>
            <a:ext uri="{FF2B5EF4-FFF2-40B4-BE49-F238E27FC236}">
              <a16:creationId xmlns:a16="http://schemas.microsoft.com/office/drawing/2014/main" id="{0DAB5CD1-EA2D-480C-87A0-6767AD797D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35</xdr:col>
      <xdr:colOff>120423</xdr:colOff>
      <xdr:row>2</xdr:row>
      <xdr:rowOff>6804</xdr:rowOff>
    </xdr:from>
    <xdr:to>
      <xdr:col>40</xdr:col>
      <xdr:colOff>637495</xdr:colOff>
      <xdr:row>14</xdr:row>
      <xdr:rowOff>143897</xdr:rowOff>
    </xdr:to>
    <xdr:graphicFrame macro="">
      <xdr:nvGraphicFramePr>
        <xdr:cNvPr id="5" name="Graphique 4">
          <a:extLst>
            <a:ext uri="{FF2B5EF4-FFF2-40B4-BE49-F238E27FC236}">
              <a16:creationId xmlns:a16="http://schemas.microsoft.com/office/drawing/2014/main" id="{13432E51-507D-4866-B46B-13C735FFA92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16</xdr:row>
      <xdr:rowOff>178162</xdr:rowOff>
    </xdr:from>
    <xdr:to>
      <xdr:col>7</xdr:col>
      <xdr:colOff>1004255</xdr:colOff>
      <xdr:row>41</xdr:row>
      <xdr:rowOff>103999</xdr:rowOff>
    </xdr:to>
    <xdr:graphicFrame macro="">
      <xdr:nvGraphicFramePr>
        <xdr:cNvPr id="2" name="Graphique 1">
          <a:extLst>
            <a:ext uri="{FF2B5EF4-FFF2-40B4-BE49-F238E27FC236}">
              <a16:creationId xmlns:a16="http://schemas.microsoft.com/office/drawing/2014/main" id="{B42DFA5E-3F1F-4190-9620-EF07C1BDB63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15</xdr:col>
      <xdr:colOff>227239</xdr:colOff>
      <xdr:row>0</xdr:row>
      <xdr:rowOff>162604</xdr:rowOff>
    </xdr:from>
    <xdr:to>
      <xdr:col>24</xdr:col>
      <xdr:colOff>708367</xdr:colOff>
      <xdr:row>15</xdr:row>
      <xdr:rowOff>206602</xdr:rowOff>
    </xdr:to>
    <xdr:graphicFrame macro="">
      <xdr:nvGraphicFramePr>
        <xdr:cNvPr id="2" name="Graphique 1">
          <a:extLst>
            <a:ext uri="{FF2B5EF4-FFF2-40B4-BE49-F238E27FC236}">
              <a16:creationId xmlns:a16="http://schemas.microsoft.com/office/drawing/2014/main" id="{18B23E06-270F-455D-B7D3-067385BA888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sheetPr>
  <dimension ref="A1:O35"/>
  <sheetViews>
    <sheetView showGridLines="0" topLeftCell="A14" zoomScale="80" zoomScaleNormal="80" workbookViewId="0">
      <selection activeCell="H16" sqref="H16"/>
    </sheetView>
  </sheetViews>
  <sheetFormatPr baseColWidth="10" defaultColWidth="10.54296875" defaultRowHeight="12.5" x14ac:dyDescent="0.25"/>
  <cols>
    <col min="1" max="1" width="20.1796875" style="45" bestFit="1" customWidth="1"/>
    <col min="2" max="16384" width="10.54296875" style="45"/>
  </cols>
  <sheetData>
    <row r="1" spans="1:15" ht="14.5" x14ac:dyDescent="0.35">
      <c r="A1" s="278" t="s">
        <v>0</v>
      </c>
      <c r="B1" s="242" t="s">
        <v>1</v>
      </c>
    </row>
    <row r="2" spans="1:15" ht="14.5" x14ac:dyDescent="0.35">
      <c r="A2" s="278" t="s">
        <v>2</v>
      </c>
      <c r="B2" s="242"/>
    </row>
    <row r="3" spans="1:15" x14ac:dyDescent="0.25">
      <c r="A3" s="171"/>
    </row>
    <row r="4" spans="1:15" ht="15.5" x14ac:dyDescent="0.35">
      <c r="B4" s="150" t="s">
        <v>3</v>
      </c>
    </row>
    <row r="5" spans="1:15" ht="15.5" x14ac:dyDescent="0.35">
      <c r="B5" s="46"/>
      <c r="C5" s="171"/>
    </row>
    <row r="6" spans="1:15" ht="15.5" x14ac:dyDescent="0.35">
      <c r="B6" s="46" t="s">
        <v>4</v>
      </c>
      <c r="C6" s="171"/>
    </row>
    <row r="7" spans="1:15" ht="15.5" x14ac:dyDescent="0.35">
      <c r="B7" s="150" t="s">
        <v>5</v>
      </c>
    </row>
    <row r="8" spans="1:15" ht="15.5" x14ac:dyDescent="0.35">
      <c r="B8" s="46"/>
    </row>
    <row r="9" spans="1:15" ht="15.5" x14ac:dyDescent="0.35">
      <c r="B9" s="46" t="s">
        <v>6</v>
      </c>
    </row>
    <row r="11" spans="1:15" ht="14.5" x14ac:dyDescent="0.35">
      <c r="B11" s="243" t="s">
        <v>7</v>
      </c>
      <c r="C11" s="243"/>
      <c r="D11" s="243"/>
      <c r="E11" s="243"/>
      <c r="F11" s="243"/>
      <c r="G11" s="243"/>
      <c r="H11" s="243"/>
      <c r="I11" s="243"/>
      <c r="J11" s="243"/>
      <c r="K11" s="243"/>
      <c r="L11" s="244"/>
      <c r="M11" s="243" t="s">
        <v>8</v>
      </c>
      <c r="N11" s="243"/>
      <c r="O11" s="243"/>
    </row>
    <row r="35" spans="2:2" x14ac:dyDescent="0.25">
      <c r="B35" s="171"/>
    </row>
  </sheetData>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4">
    <tabColor rgb="FF002060"/>
  </sheetPr>
  <dimension ref="A1"/>
  <sheetViews>
    <sheetView showGridLines="0" workbookViewId="0"/>
  </sheetViews>
  <sheetFormatPr baseColWidth="10" defaultColWidth="11.453125" defaultRowHeight="14.5" x14ac:dyDescent="0.35"/>
  <sheetData/>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02EF0-12BD-4368-8595-367579993F1F}">
  <sheetPr codeName="Feuil9">
    <tabColor rgb="FF7030A0"/>
  </sheetPr>
  <dimension ref="A1:X146"/>
  <sheetViews>
    <sheetView zoomScale="85" zoomScaleNormal="85" workbookViewId="0">
      <pane ySplit="1" topLeftCell="A47" activePane="bottomLeft" state="frozen"/>
      <selection pane="bottomLeft" activeCell="P65" sqref="P65"/>
    </sheetView>
  </sheetViews>
  <sheetFormatPr baseColWidth="10" defaultColWidth="11.453125" defaultRowHeight="14.5" x14ac:dyDescent="0.35"/>
  <cols>
    <col min="1" max="1" width="16.81640625" customWidth="1"/>
    <col min="5" max="5" width="12.54296875" bestFit="1" customWidth="1"/>
    <col min="10" max="10" width="17.453125" customWidth="1"/>
    <col min="14" max="14" width="17.453125" customWidth="1"/>
    <col min="18" max="18" width="19.453125" customWidth="1"/>
    <col min="22" max="22" width="16.7265625" bestFit="1" customWidth="1"/>
  </cols>
  <sheetData>
    <row r="1" spans="1:24" s="30" customFormat="1" ht="25" customHeight="1" x14ac:dyDescent="0.35">
      <c r="A1" s="253" t="s">
        <v>9</v>
      </c>
      <c r="C1" s="252" t="s">
        <v>10</v>
      </c>
      <c r="F1" s="252" t="s">
        <v>11</v>
      </c>
      <c r="J1" s="254" t="s">
        <v>12</v>
      </c>
      <c r="L1" s="254" t="s">
        <v>13</v>
      </c>
      <c r="N1" s="254" t="s">
        <v>12</v>
      </c>
      <c r="P1" s="254" t="s">
        <v>14</v>
      </c>
      <c r="R1" s="255" t="s">
        <v>10</v>
      </c>
      <c r="S1" s="255" t="s">
        <v>15</v>
      </c>
      <c r="T1" s="255" t="s">
        <v>16</v>
      </c>
      <c r="V1" s="255" t="s">
        <v>11</v>
      </c>
      <c r="W1" s="255" t="s">
        <v>15</v>
      </c>
      <c r="X1" s="255" t="s">
        <v>16</v>
      </c>
    </row>
    <row r="2" spans="1:24" x14ac:dyDescent="0.35">
      <c r="A2" t="s">
        <v>17</v>
      </c>
      <c r="B2">
        <v>1</v>
      </c>
      <c r="C2" s="11">
        <v>1</v>
      </c>
      <c r="D2" s="12">
        <v>0.78</v>
      </c>
      <c r="E2" t="s">
        <v>17</v>
      </c>
      <c r="F2">
        <v>1</v>
      </c>
      <c r="G2" s="126">
        <v>1</v>
      </c>
      <c r="H2" s="126">
        <v>1</v>
      </c>
      <c r="J2" t="s">
        <v>17</v>
      </c>
      <c r="K2" s="29">
        <v>92</v>
      </c>
      <c r="L2">
        <v>0.4</v>
      </c>
      <c r="N2" t="s">
        <v>17</v>
      </c>
      <c r="O2" s="29">
        <v>306</v>
      </c>
      <c r="P2">
        <v>0.9</v>
      </c>
      <c r="R2" t="s">
        <v>17</v>
      </c>
      <c r="S2">
        <v>135</v>
      </c>
      <c r="T2">
        <v>151</v>
      </c>
      <c r="V2" t="s">
        <v>17</v>
      </c>
      <c r="W2">
        <v>80</v>
      </c>
      <c r="X2">
        <v>136</v>
      </c>
    </row>
    <row r="3" spans="1:24" x14ac:dyDescent="0.35">
      <c r="A3" t="s">
        <v>17</v>
      </c>
      <c r="B3">
        <v>2</v>
      </c>
      <c r="C3" s="13">
        <v>0.75</v>
      </c>
      <c r="D3" s="14">
        <v>0.8</v>
      </c>
      <c r="E3" t="s">
        <v>17</v>
      </c>
      <c r="F3">
        <v>2</v>
      </c>
      <c r="G3" s="126">
        <v>0.55000000000000004</v>
      </c>
      <c r="H3" s="126">
        <v>0.8</v>
      </c>
      <c r="J3" t="s">
        <v>17</v>
      </c>
      <c r="K3" s="29">
        <v>91</v>
      </c>
      <c r="L3">
        <v>0.4</v>
      </c>
      <c r="N3" t="s">
        <v>18</v>
      </c>
      <c r="O3" s="29">
        <v>306</v>
      </c>
      <c r="P3">
        <v>0.9</v>
      </c>
      <c r="R3" t="s">
        <v>18</v>
      </c>
      <c r="S3">
        <v>135</v>
      </c>
      <c r="T3">
        <v>151</v>
      </c>
      <c r="V3" t="s">
        <v>18</v>
      </c>
      <c r="W3">
        <v>80</v>
      </c>
      <c r="X3">
        <v>138</v>
      </c>
    </row>
    <row r="4" spans="1:24" x14ac:dyDescent="0.35">
      <c r="A4" t="s">
        <v>17</v>
      </c>
      <c r="B4">
        <v>3</v>
      </c>
      <c r="C4" s="13">
        <v>0.65</v>
      </c>
      <c r="D4" s="14">
        <v>0.85</v>
      </c>
      <c r="E4" t="s">
        <v>17</v>
      </c>
      <c r="F4">
        <v>3</v>
      </c>
      <c r="G4" s="126">
        <v>0.1</v>
      </c>
      <c r="H4" s="126">
        <v>0.35</v>
      </c>
      <c r="J4" t="s">
        <v>18</v>
      </c>
      <c r="K4" s="29">
        <v>92</v>
      </c>
      <c r="L4">
        <v>0.4</v>
      </c>
      <c r="N4" t="s">
        <v>19</v>
      </c>
      <c r="O4" s="29">
        <v>275</v>
      </c>
      <c r="P4">
        <v>0.9</v>
      </c>
      <c r="R4" t="s">
        <v>19</v>
      </c>
      <c r="S4">
        <v>115</v>
      </c>
      <c r="T4">
        <v>129</v>
      </c>
      <c r="V4" t="s">
        <v>19</v>
      </c>
      <c r="W4">
        <v>85</v>
      </c>
      <c r="X4">
        <v>164</v>
      </c>
    </row>
    <row r="5" spans="1:24" x14ac:dyDescent="0.35">
      <c r="A5" t="s">
        <v>17</v>
      </c>
      <c r="B5">
        <v>4</v>
      </c>
      <c r="C5" s="13">
        <v>0.3</v>
      </c>
      <c r="D5" s="14">
        <v>1</v>
      </c>
      <c r="E5" t="s">
        <v>17</v>
      </c>
      <c r="F5">
        <v>4</v>
      </c>
      <c r="G5" s="126">
        <v>0</v>
      </c>
      <c r="H5" s="126">
        <v>0.2</v>
      </c>
      <c r="J5" t="s">
        <v>18</v>
      </c>
      <c r="K5" s="29">
        <v>91</v>
      </c>
      <c r="L5">
        <v>0.4</v>
      </c>
      <c r="N5" t="s">
        <v>19</v>
      </c>
      <c r="O5" s="29">
        <v>306</v>
      </c>
      <c r="P5">
        <v>0.85</v>
      </c>
      <c r="R5" t="s">
        <v>20</v>
      </c>
      <c r="S5">
        <v>120</v>
      </c>
      <c r="T5">
        <v>128</v>
      </c>
      <c r="V5" t="s">
        <v>20</v>
      </c>
      <c r="W5">
        <v>70</v>
      </c>
      <c r="X5">
        <v>160</v>
      </c>
    </row>
    <row r="6" spans="1:24" x14ac:dyDescent="0.35">
      <c r="A6" t="s">
        <v>17</v>
      </c>
      <c r="B6">
        <v>5</v>
      </c>
      <c r="C6" s="13">
        <v>0</v>
      </c>
      <c r="D6" s="14">
        <v>1</v>
      </c>
      <c r="E6" t="s">
        <v>18</v>
      </c>
      <c r="F6">
        <v>1</v>
      </c>
      <c r="G6" s="126">
        <v>1</v>
      </c>
      <c r="H6" s="126">
        <v>1</v>
      </c>
      <c r="J6" t="s">
        <v>19</v>
      </c>
      <c r="K6" s="29">
        <v>92</v>
      </c>
      <c r="L6">
        <v>0.4</v>
      </c>
      <c r="N6" t="s">
        <v>20</v>
      </c>
      <c r="O6" s="29">
        <v>275</v>
      </c>
      <c r="P6">
        <v>0.9</v>
      </c>
      <c r="R6" t="s">
        <v>21</v>
      </c>
      <c r="S6">
        <v>120</v>
      </c>
      <c r="T6">
        <v>128</v>
      </c>
      <c r="V6" t="s">
        <v>22</v>
      </c>
      <c r="W6">
        <v>70</v>
      </c>
      <c r="X6">
        <v>160</v>
      </c>
    </row>
    <row r="7" spans="1:24" x14ac:dyDescent="0.35">
      <c r="A7" t="s">
        <v>18</v>
      </c>
      <c r="B7">
        <v>1</v>
      </c>
      <c r="C7" s="11">
        <v>1</v>
      </c>
      <c r="D7" s="12">
        <v>0.78</v>
      </c>
      <c r="E7" t="s">
        <v>18</v>
      </c>
      <c r="F7">
        <v>2</v>
      </c>
      <c r="G7" s="126">
        <v>0.8</v>
      </c>
      <c r="H7" s="126">
        <v>0.9</v>
      </c>
      <c r="J7" t="s">
        <v>19</v>
      </c>
      <c r="K7" s="29">
        <v>214</v>
      </c>
      <c r="L7">
        <v>0.85</v>
      </c>
      <c r="N7" t="s">
        <v>20</v>
      </c>
      <c r="O7" s="29">
        <v>306</v>
      </c>
      <c r="P7">
        <v>0.85</v>
      </c>
      <c r="R7" t="s">
        <v>23</v>
      </c>
      <c r="S7">
        <v>135</v>
      </c>
      <c r="T7">
        <v>151</v>
      </c>
      <c r="V7" t="s">
        <v>23</v>
      </c>
      <c r="W7">
        <v>85</v>
      </c>
      <c r="X7">
        <v>136</v>
      </c>
    </row>
    <row r="8" spans="1:24" x14ac:dyDescent="0.35">
      <c r="A8" t="s">
        <v>18</v>
      </c>
      <c r="B8">
        <v>2</v>
      </c>
      <c r="C8" s="13">
        <v>0.75</v>
      </c>
      <c r="D8" s="14">
        <v>0.8</v>
      </c>
      <c r="E8" t="s">
        <v>18</v>
      </c>
      <c r="F8">
        <v>3</v>
      </c>
      <c r="G8" s="126">
        <v>0.55000000000000004</v>
      </c>
      <c r="H8" s="126">
        <v>0.75</v>
      </c>
      <c r="J8" t="s">
        <v>19</v>
      </c>
      <c r="K8" s="29">
        <v>245</v>
      </c>
      <c r="L8">
        <v>0.95</v>
      </c>
      <c r="N8" t="s">
        <v>23</v>
      </c>
      <c r="O8" s="29">
        <v>306</v>
      </c>
      <c r="P8">
        <v>0.9</v>
      </c>
      <c r="R8" t="s">
        <v>24</v>
      </c>
      <c r="S8">
        <v>135</v>
      </c>
      <c r="T8">
        <v>151</v>
      </c>
      <c r="V8" t="s">
        <v>24</v>
      </c>
      <c r="W8">
        <v>85</v>
      </c>
      <c r="X8">
        <v>149</v>
      </c>
    </row>
    <row r="9" spans="1:24" x14ac:dyDescent="0.35">
      <c r="A9" t="s">
        <v>18</v>
      </c>
      <c r="B9">
        <v>3</v>
      </c>
      <c r="C9" s="13">
        <v>0.65</v>
      </c>
      <c r="D9" s="14">
        <v>0.85</v>
      </c>
      <c r="E9" t="s">
        <v>18</v>
      </c>
      <c r="F9">
        <v>4</v>
      </c>
      <c r="G9" s="126">
        <v>0.15</v>
      </c>
      <c r="H9" s="126">
        <v>0.42</v>
      </c>
      <c r="J9" t="s">
        <v>19</v>
      </c>
      <c r="K9" s="29">
        <v>91</v>
      </c>
      <c r="L9">
        <v>0.35</v>
      </c>
      <c r="N9" t="s">
        <v>24</v>
      </c>
      <c r="O9" s="29">
        <v>306</v>
      </c>
      <c r="P9">
        <v>0.9</v>
      </c>
      <c r="R9" t="s">
        <v>25</v>
      </c>
      <c r="S9">
        <v>115</v>
      </c>
      <c r="T9">
        <v>129</v>
      </c>
      <c r="V9" t="s">
        <v>25</v>
      </c>
      <c r="W9">
        <v>85</v>
      </c>
      <c r="X9">
        <v>165</v>
      </c>
    </row>
    <row r="10" spans="1:24" x14ac:dyDescent="0.35">
      <c r="A10" t="s">
        <v>18</v>
      </c>
      <c r="B10">
        <v>4</v>
      </c>
      <c r="C10" s="13">
        <v>0.3</v>
      </c>
      <c r="D10" s="14">
        <v>1</v>
      </c>
      <c r="E10" t="s">
        <v>18</v>
      </c>
      <c r="F10">
        <v>5</v>
      </c>
      <c r="G10" s="126">
        <v>0</v>
      </c>
      <c r="H10" s="126">
        <v>0.2</v>
      </c>
      <c r="J10" t="s">
        <v>20</v>
      </c>
      <c r="K10" s="29">
        <v>92</v>
      </c>
      <c r="L10">
        <v>0.35</v>
      </c>
      <c r="N10" t="s">
        <v>25</v>
      </c>
      <c r="O10" s="29">
        <v>275</v>
      </c>
      <c r="P10">
        <v>0.9</v>
      </c>
      <c r="R10" t="s">
        <v>26</v>
      </c>
      <c r="S10">
        <v>120</v>
      </c>
      <c r="T10">
        <v>128</v>
      </c>
      <c r="V10" t="s">
        <v>26</v>
      </c>
      <c r="W10">
        <v>85</v>
      </c>
      <c r="X10">
        <v>158</v>
      </c>
    </row>
    <row r="11" spans="1:24" x14ac:dyDescent="0.35">
      <c r="A11" t="s">
        <v>18</v>
      </c>
      <c r="B11">
        <v>5</v>
      </c>
      <c r="C11" s="13">
        <v>0</v>
      </c>
      <c r="D11" s="14">
        <v>1</v>
      </c>
      <c r="E11" t="s">
        <v>19</v>
      </c>
      <c r="F11">
        <v>1</v>
      </c>
      <c r="G11" s="126">
        <v>1</v>
      </c>
      <c r="H11" s="126">
        <v>1</v>
      </c>
      <c r="J11" t="s">
        <v>20</v>
      </c>
      <c r="K11" s="29">
        <v>214</v>
      </c>
      <c r="L11">
        <v>0.85</v>
      </c>
      <c r="N11" t="s">
        <v>25</v>
      </c>
      <c r="O11" s="29">
        <v>306</v>
      </c>
      <c r="P11">
        <v>0.85</v>
      </c>
      <c r="R11" t="s">
        <v>27</v>
      </c>
      <c r="S11">
        <v>125</v>
      </c>
      <c r="T11">
        <v>180</v>
      </c>
      <c r="V11" t="s">
        <v>27</v>
      </c>
      <c r="W11">
        <v>17</v>
      </c>
      <c r="X11">
        <v>23</v>
      </c>
    </row>
    <row r="12" spans="1:24" x14ac:dyDescent="0.35">
      <c r="A12" t="s">
        <v>19</v>
      </c>
      <c r="B12">
        <v>1</v>
      </c>
      <c r="C12" s="11">
        <v>1</v>
      </c>
      <c r="D12" s="12">
        <v>0.78</v>
      </c>
      <c r="E12" t="s">
        <v>19</v>
      </c>
      <c r="F12">
        <v>2</v>
      </c>
      <c r="G12" s="126">
        <v>0.85</v>
      </c>
      <c r="H12" s="126">
        <v>0.85</v>
      </c>
      <c r="J12" t="s">
        <v>20</v>
      </c>
      <c r="K12" s="29">
        <v>245</v>
      </c>
      <c r="L12">
        <v>0.95</v>
      </c>
      <c r="N12" t="s">
        <v>26</v>
      </c>
      <c r="O12" s="29">
        <v>275</v>
      </c>
      <c r="P12">
        <v>0.9</v>
      </c>
      <c r="R12" t="s">
        <v>28</v>
      </c>
      <c r="S12">
        <v>125</v>
      </c>
      <c r="T12">
        <v>180</v>
      </c>
      <c r="V12" t="s">
        <v>28</v>
      </c>
      <c r="W12">
        <v>18</v>
      </c>
      <c r="X12">
        <v>26</v>
      </c>
    </row>
    <row r="13" spans="1:24" x14ac:dyDescent="0.35">
      <c r="A13" t="s">
        <v>19</v>
      </c>
      <c r="B13">
        <v>2</v>
      </c>
      <c r="C13" s="13">
        <v>0.75</v>
      </c>
      <c r="D13" s="14">
        <v>0.8</v>
      </c>
      <c r="E13" t="s">
        <v>19</v>
      </c>
      <c r="F13">
        <v>3</v>
      </c>
      <c r="G13" s="126">
        <v>0.28999999999999998</v>
      </c>
      <c r="H13" s="126">
        <v>0.54</v>
      </c>
      <c r="J13" t="s">
        <v>20</v>
      </c>
      <c r="K13" s="29">
        <v>91</v>
      </c>
      <c r="L13">
        <v>0.35</v>
      </c>
      <c r="N13" t="s">
        <v>26</v>
      </c>
      <c r="O13" s="29">
        <v>306</v>
      </c>
      <c r="P13">
        <v>0.85</v>
      </c>
      <c r="R13" t="s">
        <v>29</v>
      </c>
      <c r="S13">
        <v>85</v>
      </c>
      <c r="T13">
        <v>101</v>
      </c>
      <c r="V13" t="s">
        <v>29</v>
      </c>
      <c r="W13">
        <v>44</v>
      </c>
      <c r="X13">
        <v>69</v>
      </c>
    </row>
    <row r="14" spans="1:24" x14ac:dyDescent="0.35">
      <c r="A14" t="s">
        <v>19</v>
      </c>
      <c r="B14">
        <v>3</v>
      </c>
      <c r="C14" s="13">
        <v>0.65</v>
      </c>
      <c r="D14" s="14">
        <v>0.85</v>
      </c>
      <c r="E14" t="s">
        <v>19</v>
      </c>
      <c r="F14">
        <v>4</v>
      </c>
      <c r="G14" s="126">
        <v>0.04</v>
      </c>
      <c r="H14" s="126">
        <v>0.19</v>
      </c>
      <c r="J14" t="s">
        <v>23</v>
      </c>
      <c r="K14" s="29">
        <v>92</v>
      </c>
      <c r="L14">
        <v>0.4</v>
      </c>
      <c r="N14" t="s">
        <v>30</v>
      </c>
      <c r="O14" s="29">
        <v>306</v>
      </c>
      <c r="P14">
        <v>0.85</v>
      </c>
      <c r="R14" t="s">
        <v>31</v>
      </c>
      <c r="S14">
        <v>85</v>
      </c>
      <c r="T14">
        <v>101</v>
      </c>
      <c r="V14" t="s">
        <v>31</v>
      </c>
      <c r="W14">
        <v>50</v>
      </c>
      <c r="X14">
        <v>63</v>
      </c>
    </row>
    <row r="15" spans="1:24" x14ac:dyDescent="0.35">
      <c r="A15" t="s">
        <v>19</v>
      </c>
      <c r="B15">
        <v>4</v>
      </c>
      <c r="C15" s="13">
        <v>0.3</v>
      </c>
      <c r="D15" s="14">
        <v>1</v>
      </c>
      <c r="E15" t="s">
        <v>19</v>
      </c>
      <c r="F15">
        <v>5</v>
      </c>
      <c r="G15" s="126">
        <v>0</v>
      </c>
      <c r="H15" s="126">
        <v>0.19</v>
      </c>
      <c r="J15" t="s">
        <v>23</v>
      </c>
      <c r="K15" s="29">
        <v>214</v>
      </c>
      <c r="L15">
        <v>1</v>
      </c>
      <c r="N15" t="s">
        <v>27</v>
      </c>
      <c r="O15" s="29">
        <v>306</v>
      </c>
      <c r="P15">
        <v>0.85</v>
      </c>
      <c r="R15" t="s">
        <v>32</v>
      </c>
      <c r="S15">
        <v>85</v>
      </c>
      <c r="T15">
        <v>101</v>
      </c>
      <c r="V15" t="s">
        <v>32</v>
      </c>
      <c r="W15">
        <v>50</v>
      </c>
      <c r="X15">
        <v>63</v>
      </c>
    </row>
    <row r="16" spans="1:24" x14ac:dyDescent="0.35">
      <c r="A16" t="s">
        <v>19</v>
      </c>
      <c r="B16">
        <v>5</v>
      </c>
      <c r="C16" s="13">
        <v>0</v>
      </c>
      <c r="D16" s="14">
        <v>1</v>
      </c>
      <c r="E16" t="s">
        <v>20</v>
      </c>
      <c r="F16">
        <v>1</v>
      </c>
      <c r="G16" s="126">
        <v>1</v>
      </c>
      <c r="H16" s="126">
        <v>1</v>
      </c>
      <c r="J16" t="s">
        <v>23</v>
      </c>
      <c r="K16" s="29">
        <v>245</v>
      </c>
      <c r="L16">
        <v>1</v>
      </c>
      <c r="N16" t="s">
        <v>28</v>
      </c>
      <c r="O16" s="29">
        <v>306</v>
      </c>
      <c r="P16">
        <v>0.85</v>
      </c>
      <c r="R16" t="s">
        <v>33</v>
      </c>
      <c r="S16">
        <v>120</v>
      </c>
      <c r="T16">
        <v>128</v>
      </c>
      <c r="V16" t="s">
        <v>33</v>
      </c>
      <c r="W16">
        <v>68</v>
      </c>
      <c r="X16">
        <v>159</v>
      </c>
    </row>
    <row r="17" spans="1:24" x14ac:dyDescent="0.35">
      <c r="A17" t="s">
        <v>20</v>
      </c>
      <c r="B17">
        <v>1</v>
      </c>
      <c r="C17" s="11">
        <v>1</v>
      </c>
      <c r="D17" s="12">
        <v>0.8</v>
      </c>
      <c r="E17" t="s">
        <v>20</v>
      </c>
      <c r="F17">
        <v>2</v>
      </c>
      <c r="G17" s="126">
        <v>0.75</v>
      </c>
      <c r="H17" s="126">
        <v>0.7</v>
      </c>
      <c r="J17" t="s">
        <v>23</v>
      </c>
      <c r="K17" s="29">
        <v>91</v>
      </c>
      <c r="L17">
        <v>0.4</v>
      </c>
      <c r="N17" t="s">
        <v>29</v>
      </c>
      <c r="O17" s="29">
        <v>153</v>
      </c>
      <c r="P17">
        <v>0.2</v>
      </c>
      <c r="R17" t="s">
        <v>34</v>
      </c>
      <c r="S17">
        <v>120</v>
      </c>
      <c r="T17">
        <v>128</v>
      </c>
      <c r="V17" t="s">
        <v>34</v>
      </c>
      <c r="W17">
        <v>85</v>
      </c>
      <c r="X17">
        <v>158</v>
      </c>
    </row>
    <row r="18" spans="1:24" x14ac:dyDescent="0.35">
      <c r="A18" t="s">
        <v>20</v>
      </c>
      <c r="B18">
        <v>2</v>
      </c>
      <c r="C18" s="13">
        <v>0.8</v>
      </c>
      <c r="D18" s="14">
        <v>0.85</v>
      </c>
      <c r="E18" t="s">
        <v>20</v>
      </c>
      <c r="F18">
        <v>3</v>
      </c>
      <c r="G18" s="126">
        <v>0.35</v>
      </c>
      <c r="H18" s="126">
        <v>0.45</v>
      </c>
      <c r="J18" t="s">
        <v>24</v>
      </c>
      <c r="K18" s="29">
        <v>92</v>
      </c>
      <c r="L18">
        <v>0.4</v>
      </c>
      <c r="N18" t="s">
        <v>29</v>
      </c>
      <c r="O18" s="29">
        <v>153</v>
      </c>
      <c r="P18">
        <v>0.2</v>
      </c>
      <c r="R18" t="s">
        <v>35</v>
      </c>
      <c r="S18">
        <v>125</v>
      </c>
      <c r="T18">
        <v>180</v>
      </c>
      <c r="V18" t="s">
        <v>35</v>
      </c>
      <c r="W18">
        <v>18</v>
      </c>
      <c r="X18">
        <v>26</v>
      </c>
    </row>
    <row r="19" spans="1:24" x14ac:dyDescent="0.35">
      <c r="A19" t="s">
        <v>20</v>
      </c>
      <c r="B19">
        <v>3</v>
      </c>
      <c r="C19" s="13">
        <v>0.5</v>
      </c>
      <c r="D19" s="14">
        <v>1</v>
      </c>
      <c r="E19" t="s">
        <v>20</v>
      </c>
      <c r="F19">
        <v>4</v>
      </c>
      <c r="G19" s="126">
        <v>0.15</v>
      </c>
      <c r="H19" s="126">
        <v>0.25</v>
      </c>
      <c r="J19" t="s">
        <v>24</v>
      </c>
      <c r="K19" s="29">
        <v>214</v>
      </c>
      <c r="L19">
        <v>0.9</v>
      </c>
      <c r="N19" t="s">
        <v>29</v>
      </c>
      <c r="O19" s="29">
        <v>214</v>
      </c>
      <c r="P19">
        <v>0.5</v>
      </c>
      <c r="R19" t="s">
        <v>36</v>
      </c>
      <c r="S19">
        <v>85</v>
      </c>
      <c r="T19">
        <v>112</v>
      </c>
      <c r="V19" t="s">
        <v>36</v>
      </c>
      <c r="W19">
        <v>50</v>
      </c>
      <c r="X19">
        <v>63</v>
      </c>
    </row>
    <row r="20" spans="1:24" x14ac:dyDescent="0.35">
      <c r="A20" t="s">
        <v>20</v>
      </c>
      <c r="B20">
        <v>4</v>
      </c>
      <c r="C20" s="13">
        <v>0</v>
      </c>
      <c r="D20" s="14">
        <v>1</v>
      </c>
      <c r="E20" t="s">
        <v>20</v>
      </c>
      <c r="F20">
        <v>5</v>
      </c>
      <c r="G20" s="126">
        <v>0.03</v>
      </c>
      <c r="H20" s="126">
        <v>0.2</v>
      </c>
      <c r="J20" t="s">
        <v>24</v>
      </c>
      <c r="K20" s="29">
        <v>245</v>
      </c>
      <c r="L20">
        <v>0.95</v>
      </c>
      <c r="N20" t="s">
        <v>29</v>
      </c>
      <c r="O20" s="29">
        <v>306</v>
      </c>
      <c r="P20">
        <v>0.85</v>
      </c>
      <c r="R20" s="134" t="s">
        <v>37</v>
      </c>
      <c r="S20" s="134">
        <v>120</v>
      </c>
      <c r="T20" s="134">
        <v>128</v>
      </c>
      <c r="V20" s="134" t="s">
        <v>37</v>
      </c>
      <c r="W20" s="134">
        <v>70</v>
      </c>
      <c r="X20" s="134">
        <v>158</v>
      </c>
    </row>
    <row r="21" spans="1:24" x14ac:dyDescent="0.35">
      <c r="A21" t="s">
        <v>22</v>
      </c>
      <c r="B21">
        <v>1</v>
      </c>
      <c r="C21" s="11">
        <v>1</v>
      </c>
      <c r="D21" s="12">
        <v>0.8</v>
      </c>
      <c r="E21" t="s">
        <v>20</v>
      </c>
      <c r="F21">
        <v>6</v>
      </c>
      <c r="G21" s="126">
        <v>0</v>
      </c>
      <c r="H21" s="126">
        <v>0.17</v>
      </c>
      <c r="J21" t="s">
        <v>24</v>
      </c>
      <c r="K21" s="29">
        <v>91</v>
      </c>
      <c r="L21">
        <v>0.4</v>
      </c>
      <c r="N21" t="s">
        <v>31</v>
      </c>
      <c r="O21" s="29">
        <v>153</v>
      </c>
      <c r="P21">
        <v>0.2</v>
      </c>
      <c r="R21" s="134" t="s">
        <v>38</v>
      </c>
      <c r="S21" s="134">
        <v>120</v>
      </c>
      <c r="T21" s="134">
        <v>128</v>
      </c>
      <c r="V21" s="134" t="s">
        <v>38</v>
      </c>
      <c r="W21" s="134">
        <v>85</v>
      </c>
      <c r="X21" s="134">
        <v>158</v>
      </c>
    </row>
    <row r="22" spans="1:24" x14ac:dyDescent="0.35">
      <c r="A22" t="s">
        <v>22</v>
      </c>
      <c r="B22">
        <v>2</v>
      </c>
      <c r="C22" s="13">
        <v>0.8</v>
      </c>
      <c r="D22" s="14">
        <v>0.85</v>
      </c>
      <c r="E22" t="s">
        <v>23</v>
      </c>
      <c r="F22">
        <v>1</v>
      </c>
      <c r="G22" s="126">
        <v>1</v>
      </c>
      <c r="H22" s="126">
        <v>1</v>
      </c>
      <c r="J22" t="s">
        <v>25</v>
      </c>
      <c r="K22" s="29">
        <v>92</v>
      </c>
      <c r="L22">
        <v>0.4</v>
      </c>
      <c r="N22" t="s">
        <v>31</v>
      </c>
      <c r="O22" s="29">
        <v>214</v>
      </c>
      <c r="P22">
        <v>0.5</v>
      </c>
      <c r="R22" s="134" t="s">
        <v>39</v>
      </c>
      <c r="S22" s="134">
        <v>125</v>
      </c>
      <c r="T22" s="134">
        <v>180</v>
      </c>
      <c r="V22" s="134" t="s">
        <v>39</v>
      </c>
      <c r="W22" s="134">
        <v>18</v>
      </c>
      <c r="X22" s="134">
        <v>26</v>
      </c>
    </row>
    <row r="23" spans="1:24" x14ac:dyDescent="0.35">
      <c r="A23" t="s">
        <v>22</v>
      </c>
      <c r="B23">
        <v>3</v>
      </c>
      <c r="C23" s="13">
        <v>0.5</v>
      </c>
      <c r="D23" s="14">
        <v>1</v>
      </c>
      <c r="E23" t="s">
        <v>23</v>
      </c>
      <c r="F23">
        <v>2</v>
      </c>
      <c r="G23" s="126">
        <v>0.55000000000000004</v>
      </c>
      <c r="H23" s="126">
        <v>0.8</v>
      </c>
      <c r="J23" t="s">
        <v>25</v>
      </c>
      <c r="K23" s="29">
        <v>214</v>
      </c>
      <c r="L23">
        <v>0.85</v>
      </c>
      <c r="N23" t="s">
        <v>31</v>
      </c>
      <c r="O23" s="29">
        <v>306</v>
      </c>
      <c r="P23">
        <v>0.85</v>
      </c>
      <c r="R23" s="134" t="s">
        <v>40</v>
      </c>
      <c r="S23" s="134">
        <v>90</v>
      </c>
      <c r="T23" s="134">
        <v>113</v>
      </c>
      <c r="V23" s="134" t="s">
        <v>40</v>
      </c>
      <c r="W23" s="134">
        <v>52</v>
      </c>
      <c r="X23" s="134">
        <v>69</v>
      </c>
    </row>
    <row r="24" spans="1:24" x14ac:dyDescent="0.35">
      <c r="A24" t="s">
        <v>22</v>
      </c>
      <c r="B24">
        <v>4</v>
      </c>
      <c r="C24" s="13">
        <v>0</v>
      </c>
      <c r="D24" s="14">
        <v>1</v>
      </c>
      <c r="E24" t="s">
        <v>23</v>
      </c>
      <c r="F24">
        <v>3</v>
      </c>
      <c r="G24" s="126">
        <v>0.1</v>
      </c>
      <c r="H24" s="126">
        <v>0.35</v>
      </c>
      <c r="J24" t="s">
        <v>25</v>
      </c>
      <c r="K24" s="29">
        <v>245</v>
      </c>
      <c r="L24">
        <v>0.95</v>
      </c>
      <c r="N24" t="s">
        <v>32</v>
      </c>
      <c r="O24" s="29">
        <v>153</v>
      </c>
      <c r="P24">
        <v>0.2</v>
      </c>
      <c r="R24" s="190" t="s">
        <v>41</v>
      </c>
      <c r="S24" s="190">
        <v>120</v>
      </c>
      <c r="T24" s="190">
        <v>128</v>
      </c>
      <c r="V24" s="190" t="s">
        <v>41</v>
      </c>
      <c r="W24" s="190">
        <v>70</v>
      </c>
      <c r="X24" s="190">
        <v>158</v>
      </c>
    </row>
    <row r="25" spans="1:24" x14ac:dyDescent="0.35">
      <c r="A25" t="s">
        <v>23</v>
      </c>
      <c r="B25">
        <v>1</v>
      </c>
      <c r="C25" s="11">
        <v>1</v>
      </c>
      <c r="D25" s="12">
        <v>0.78</v>
      </c>
      <c r="E25" t="s">
        <v>23</v>
      </c>
      <c r="F25">
        <v>4</v>
      </c>
      <c r="G25" s="126">
        <v>0</v>
      </c>
      <c r="H25" s="126">
        <v>0.2</v>
      </c>
      <c r="J25" t="s">
        <v>25</v>
      </c>
      <c r="K25" s="29">
        <v>91</v>
      </c>
      <c r="L25">
        <v>0.35</v>
      </c>
      <c r="N25" t="s">
        <v>32</v>
      </c>
      <c r="O25" s="29">
        <v>214</v>
      </c>
      <c r="P25">
        <v>0.5</v>
      </c>
      <c r="R25" s="190" t="s">
        <v>42</v>
      </c>
      <c r="S25" s="190">
        <v>120</v>
      </c>
      <c r="T25" s="190">
        <v>128</v>
      </c>
      <c r="V25" s="190" t="s">
        <v>42</v>
      </c>
      <c r="W25" s="190">
        <v>85</v>
      </c>
      <c r="X25" s="190">
        <v>158</v>
      </c>
    </row>
    <row r="26" spans="1:24" x14ac:dyDescent="0.35">
      <c r="A26" t="s">
        <v>23</v>
      </c>
      <c r="B26">
        <v>2</v>
      </c>
      <c r="C26" s="13">
        <v>0.75</v>
      </c>
      <c r="D26" s="14">
        <v>0.8</v>
      </c>
      <c r="E26" t="s">
        <v>24</v>
      </c>
      <c r="F26">
        <v>1</v>
      </c>
      <c r="G26" s="126">
        <v>1</v>
      </c>
      <c r="H26" s="126">
        <v>1</v>
      </c>
      <c r="J26" t="s">
        <v>26</v>
      </c>
      <c r="K26" s="29">
        <v>92</v>
      </c>
      <c r="L26">
        <v>0.35</v>
      </c>
      <c r="N26" t="s">
        <v>32</v>
      </c>
      <c r="O26" s="29">
        <v>306</v>
      </c>
      <c r="P26">
        <v>0.85</v>
      </c>
      <c r="R26" s="190" t="s">
        <v>43</v>
      </c>
      <c r="S26" s="190">
        <v>125</v>
      </c>
      <c r="T26" s="190">
        <v>180</v>
      </c>
      <c r="V26" s="190" t="s">
        <v>43</v>
      </c>
      <c r="W26" s="190">
        <v>18</v>
      </c>
      <c r="X26" s="190">
        <v>26</v>
      </c>
    </row>
    <row r="27" spans="1:24" x14ac:dyDescent="0.35">
      <c r="A27" t="s">
        <v>23</v>
      </c>
      <c r="B27">
        <v>3</v>
      </c>
      <c r="C27" s="13">
        <v>0.65</v>
      </c>
      <c r="D27" s="14">
        <v>0.85</v>
      </c>
      <c r="E27" t="s">
        <v>24</v>
      </c>
      <c r="F27">
        <v>2</v>
      </c>
      <c r="G27" s="126">
        <v>0.7</v>
      </c>
      <c r="H27" s="126">
        <v>0.85</v>
      </c>
      <c r="J27" t="s">
        <v>26</v>
      </c>
      <c r="K27" s="29">
        <v>214</v>
      </c>
      <c r="L27">
        <v>0.85</v>
      </c>
      <c r="N27" t="s">
        <v>33</v>
      </c>
      <c r="O27" s="29">
        <v>274</v>
      </c>
      <c r="P27">
        <v>0.9</v>
      </c>
      <c r="R27" s="190" t="s">
        <v>44</v>
      </c>
      <c r="S27" s="190">
        <v>90</v>
      </c>
      <c r="T27" s="190">
        <v>113</v>
      </c>
      <c r="V27" s="190" t="s">
        <v>44</v>
      </c>
      <c r="W27" s="190">
        <v>52</v>
      </c>
      <c r="X27" s="190">
        <v>69</v>
      </c>
    </row>
    <row r="28" spans="1:24" x14ac:dyDescent="0.35">
      <c r="A28" t="s">
        <v>23</v>
      </c>
      <c r="B28">
        <v>4</v>
      </c>
      <c r="C28" s="13">
        <v>0.3</v>
      </c>
      <c r="D28" s="14">
        <v>1</v>
      </c>
      <c r="E28" t="s">
        <v>24</v>
      </c>
      <c r="F28">
        <v>3</v>
      </c>
      <c r="G28" s="126">
        <v>0.35</v>
      </c>
      <c r="H28" s="126">
        <v>0.6</v>
      </c>
      <c r="J28" t="s">
        <v>26</v>
      </c>
      <c r="K28" s="29">
        <v>245</v>
      </c>
      <c r="L28">
        <v>0.95</v>
      </c>
      <c r="N28" t="s">
        <v>33</v>
      </c>
      <c r="O28" s="29">
        <v>305</v>
      </c>
      <c r="P28">
        <v>0.85</v>
      </c>
      <c r="R28" s="248" t="s">
        <v>45</v>
      </c>
      <c r="S28" s="248">
        <v>120</v>
      </c>
      <c r="T28" s="248">
        <v>128</v>
      </c>
      <c r="V28" s="248" t="s">
        <v>45</v>
      </c>
      <c r="W28" s="248">
        <v>70</v>
      </c>
      <c r="X28" s="248">
        <v>158</v>
      </c>
    </row>
    <row r="29" spans="1:24" x14ac:dyDescent="0.35">
      <c r="A29" t="s">
        <v>23</v>
      </c>
      <c r="B29">
        <v>5</v>
      </c>
      <c r="C29" s="13">
        <v>0</v>
      </c>
      <c r="D29" s="14">
        <v>1</v>
      </c>
      <c r="E29" t="s">
        <v>24</v>
      </c>
      <c r="F29">
        <v>4</v>
      </c>
      <c r="G29" s="126">
        <v>0.1</v>
      </c>
      <c r="H29" s="126">
        <v>0.3</v>
      </c>
      <c r="J29" t="s">
        <v>26</v>
      </c>
      <c r="K29" s="29">
        <v>91</v>
      </c>
      <c r="L29">
        <v>0.35</v>
      </c>
      <c r="N29" t="s">
        <v>34</v>
      </c>
      <c r="O29" s="29">
        <v>274</v>
      </c>
      <c r="P29">
        <v>0.9</v>
      </c>
      <c r="R29" s="248" t="s">
        <v>46</v>
      </c>
      <c r="S29" s="248">
        <v>120</v>
      </c>
      <c r="T29" s="248">
        <v>128</v>
      </c>
      <c r="V29" s="248" t="s">
        <v>46</v>
      </c>
      <c r="W29" s="248">
        <v>85</v>
      </c>
      <c r="X29" s="248">
        <v>158</v>
      </c>
    </row>
    <row r="30" spans="1:24" x14ac:dyDescent="0.35">
      <c r="A30" t="s">
        <v>24</v>
      </c>
      <c r="B30">
        <v>1</v>
      </c>
      <c r="C30" s="11">
        <v>1</v>
      </c>
      <c r="D30" s="12">
        <v>0.78</v>
      </c>
      <c r="E30" t="s">
        <v>24</v>
      </c>
      <c r="F30">
        <v>5</v>
      </c>
      <c r="G30" s="126">
        <v>0</v>
      </c>
      <c r="H30" s="126">
        <v>0.25</v>
      </c>
      <c r="J30" t="s">
        <v>29</v>
      </c>
      <c r="K30" s="29">
        <v>92</v>
      </c>
      <c r="L30">
        <v>0.4</v>
      </c>
      <c r="N30" t="s">
        <v>34</v>
      </c>
      <c r="O30" s="29">
        <v>305</v>
      </c>
      <c r="P30">
        <v>0.85</v>
      </c>
      <c r="R30" s="248" t="s">
        <v>47</v>
      </c>
      <c r="S30" s="248">
        <v>125</v>
      </c>
      <c r="T30" s="248">
        <v>180</v>
      </c>
      <c r="V30" s="248" t="s">
        <v>47</v>
      </c>
      <c r="W30" s="248">
        <v>18</v>
      </c>
      <c r="X30" s="248">
        <v>26</v>
      </c>
    </row>
    <row r="31" spans="1:24" x14ac:dyDescent="0.35">
      <c r="A31" t="s">
        <v>24</v>
      </c>
      <c r="B31">
        <v>2</v>
      </c>
      <c r="C31" s="13">
        <v>0.75</v>
      </c>
      <c r="D31" s="14">
        <v>0.8</v>
      </c>
      <c r="E31" t="s">
        <v>25</v>
      </c>
      <c r="F31">
        <v>1</v>
      </c>
      <c r="G31" s="126">
        <v>1</v>
      </c>
      <c r="H31" s="126">
        <v>1</v>
      </c>
      <c r="J31" t="s">
        <v>29</v>
      </c>
      <c r="K31" s="29">
        <v>153</v>
      </c>
      <c r="L31">
        <v>0.65</v>
      </c>
      <c r="N31" t="s">
        <v>35</v>
      </c>
      <c r="O31" s="29">
        <v>305</v>
      </c>
      <c r="P31">
        <v>0.85</v>
      </c>
      <c r="R31" s="248" t="s">
        <v>48</v>
      </c>
      <c r="S31" s="248">
        <v>90</v>
      </c>
      <c r="T31" s="248">
        <v>113</v>
      </c>
      <c r="V31" s="248" t="s">
        <v>48</v>
      </c>
      <c r="W31" s="248">
        <v>52</v>
      </c>
      <c r="X31" s="248">
        <v>69</v>
      </c>
    </row>
    <row r="32" spans="1:24" x14ac:dyDescent="0.35">
      <c r="A32" t="s">
        <v>24</v>
      </c>
      <c r="B32">
        <v>3</v>
      </c>
      <c r="C32" s="13">
        <v>0.65</v>
      </c>
      <c r="D32" s="14">
        <v>0.85</v>
      </c>
      <c r="E32" t="s">
        <v>25</v>
      </c>
      <c r="F32">
        <v>2</v>
      </c>
      <c r="G32" s="126">
        <v>0.55000000000000004</v>
      </c>
      <c r="H32" s="126">
        <v>0.7</v>
      </c>
      <c r="J32" t="s">
        <v>29</v>
      </c>
      <c r="K32" s="29">
        <v>214</v>
      </c>
      <c r="L32">
        <v>0.9</v>
      </c>
      <c r="N32" t="s">
        <v>36</v>
      </c>
      <c r="O32" s="29">
        <v>152</v>
      </c>
      <c r="P32">
        <v>0.2</v>
      </c>
      <c r="R32" s="134" t="s">
        <v>49</v>
      </c>
      <c r="S32" s="134">
        <v>120</v>
      </c>
      <c r="T32" s="134">
        <v>128</v>
      </c>
      <c r="V32" s="134" t="s">
        <v>49</v>
      </c>
      <c r="W32" s="134">
        <v>95</v>
      </c>
      <c r="X32" s="134">
        <v>158</v>
      </c>
    </row>
    <row r="33" spans="1:24" x14ac:dyDescent="0.35">
      <c r="A33" t="s">
        <v>24</v>
      </c>
      <c r="B33">
        <v>4</v>
      </c>
      <c r="C33" s="13">
        <v>0.3</v>
      </c>
      <c r="D33" s="14">
        <v>1</v>
      </c>
      <c r="E33" t="s">
        <v>25</v>
      </c>
      <c r="F33">
        <v>3</v>
      </c>
      <c r="G33" s="126">
        <v>0.44</v>
      </c>
      <c r="H33" s="126">
        <v>0.5</v>
      </c>
      <c r="J33" t="s">
        <v>29</v>
      </c>
      <c r="K33" s="29">
        <v>245</v>
      </c>
      <c r="L33">
        <v>0.95</v>
      </c>
      <c r="N33" t="s">
        <v>36</v>
      </c>
      <c r="O33" s="29">
        <v>213</v>
      </c>
      <c r="P33">
        <v>0.5</v>
      </c>
      <c r="R33" s="134" t="s">
        <v>50</v>
      </c>
      <c r="S33" s="134">
        <v>120</v>
      </c>
      <c r="T33" s="134">
        <v>128</v>
      </c>
      <c r="V33" s="134" t="s">
        <v>50</v>
      </c>
      <c r="W33" s="134">
        <v>115</v>
      </c>
      <c r="X33" s="134">
        <v>158</v>
      </c>
    </row>
    <row r="34" spans="1:24" x14ac:dyDescent="0.35">
      <c r="A34" t="s">
        <v>24</v>
      </c>
      <c r="B34">
        <v>5</v>
      </c>
      <c r="C34" s="13">
        <v>0</v>
      </c>
      <c r="D34" s="14">
        <v>1</v>
      </c>
      <c r="E34" t="s">
        <v>25</v>
      </c>
      <c r="F34">
        <v>4</v>
      </c>
      <c r="G34" s="126">
        <v>0.08</v>
      </c>
      <c r="H34" s="126">
        <v>0.28999999999999998</v>
      </c>
      <c r="J34" t="s">
        <v>29</v>
      </c>
      <c r="K34" s="29">
        <v>91</v>
      </c>
      <c r="L34">
        <v>0.4</v>
      </c>
      <c r="N34" t="s">
        <v>36</v>
      </c>
      <c r="O34" s="29">
        <v>305</v>
      </c>
      <c r="P34" s="154">
        <v>0.85</v>
      </c>
      <c r="R34" s="134" t="s">
        <v>51</v>
      </c>
      <c r="S34" s="134">
        <v>125</v>
      </c>
      <c r="T34" s="134">
        <v>180</v>
      </c>
      <c r="V34" s="134" t="s">
        <v>51</v>
      </c>
      <c r="W34" s="134">
        <v>18</v>
      </c>
      <c r="X34" s="134">
        <v>26</v>
      </c>
    </row>
    <row r="35" spans="1:24" x14ac:dyDescent="0.35">
      <c r="A35" t="s">
        <v>25</v>
      </c>
      <c r="B35">
        <v>1</v>
      </c>
      <c r="C35" s="11">
        <v>1</v>
      </c>
      <c r="D35" s="12">
        <v>0.78</v>
      </c>
      <c r="E35" t="s">
        <v>25</v>
      </c>
      <c r="F35">
        <v>5</v>
      </c>
      <c r="G35" s="126">
        <v>0</v>
      </c>
      <c r="H35" s="126">
        <v>0.28999999999999998</v>
      </c>
      <c r="J35" t="s">
        <v>31</v>
      </c>
      <c r="K35" s="29">
        <v>92</v>
      </c>
      <c r="L35">
        <v>0.4</v>
      </c>
      <c r="N35" s="134" t="s">
        <v>37</v>
      </c>
      <c r="O35" s="146">
        <v>274</v>
      </c>
      <c r="P35" s="134">
        <v>0.9</v>
      </c>
      <c r="R35" s="134" t="s">
        <v>52</v>
      </c>
      <c r="S35" s="134">
        <v>90</v>
      </c>
      <c r="T35" s="134">
        <v>122</v>
      </c>
      <c r="V35" s="134" t="s">
        <v>52</v>
      </c>
      <c r="W35" s="134">
        <v>61</v>
      </c>
      <c r="X35" s="134">
        <v>76</v>
      </c>
    </row>
    <row r="36" spans="1:24" x14ac:dyDescent="0.35">
      <c r="A36" t="s">
        <v>25</v>
      </c>
      <c r="B36">
        <v>2</v>
      </c>
      <c r="C36" s="13">
        <v>0.75</v>
      </c>
      <c r="D36" s="14">
        <v>0.8</v>
      </c>
      <c r="E36" t="s">
        <v>26</v>
      </c>
      <c r="F36">
        <v>1</v>
      </c>
      <c r="G36" s="126">
        <v>1</v>
      </c>
      <c r="H36" s="126">
        <v>1</v>
      </c>
      <c r="J36" t="s">
        <v>31</v>
      </c>
      <c r="K36" s="29">
        <v>153</v>
      </c>
      <c r="L36">
        <v>0.65</v>
      </c>
      <c r="N36" s="134" t="s">
        <v>37</v>
      </c>
      <c r="O36" s="146">
        <v>305</v>
      </c>
      <c r="P36" s="134">
        <v>0.85</v>
      </c>
    </row>
    <row r="37" spans="1:24" x14ac:dyDescent="0.35">
      <c r="A37" t="s">
        <v>25</v>
      </c>
      <c r="B37">
        <v>3</v>
      </c>
      <c r="C37" s="13">
        <v>0.65</v>
      </c>
      <c r="D37" s="14">
        <v>0.85</v>
      </c>
      <c r="E37" t="s">
        <v>26</v>
      </c>
      <c r="F37">
        <v>2</v>
      </c>
      <c r="G37" s="126">
        <v>0.54</v>
      </c>
      <c r="H37" s="126">
        <v>0.75</v>
      </c>
      <c r="J37" t="s">
        <v>31</v>
      </c>
      <c r="K37" s="29">
        <v>214</v>
      </c>
      <c r="L37">
        <v>0.9</v>
      </c>
      <c r="N37" s="134" t="s">
        <v>38</v>
      </c>
      <c r="O37" s="146">
        <v>274</v>
      </c>
      <c r="P37" s="134">
        <v>0.9</v>
      </c>
    </row>
    <row r="38" spans="1:24" x14ac:dyDescent="0.35">
      <c r="A38" t="s">
        <v>25</v>
      </c>
      <c r="B38">
        <v>4</v>
      </c>
      <c r="C38" s="13">
        <v>0.3</v>
      </c>
      <c r="D38" s="14">
        <v>1</v>
      </c>
      <c r="E38" t="s">
        <v>26</v>
      </c>
      <c r="F38">
        <v>3</v>
      </c>
      <c r="G38" s="126">
        <v>0.35</v>
      </c>
      <c r="H38" s="126">
        <v>0.52</v>
      </c>
      <c r="J38" t="s">
        <v>31</v>
      </c>
      <c r="K38" s="29">
        <v>245</v>
      </c>
      <c r="L38">
        <v>0.95</v>
      </c>
      <c r="N38" s="134" t="s">
        <v>38</v>
      </c>
      <c r="O38" s="146">
        <v>305</v>
      </c>
      <c r="P38" s="134">
        <v>0.85</v>
      </c>
    </row>
    <row r="39" spans="1:24" x14ac:dyDescent="0.35">
      <c r="A39" t="s">
        <v>25</v>
      </c>
      <c r="B39">
        <v>5</v>
      </c>
      <c r="C39" s="13">
        <v>0</v>
      </c>
      <c r="D39" s="14">
        <v>1</v>
      </c>
      <c r="E39" t="s">
        <v>26</v>
      </c>
      <c r="F39">
        <v>4</v>
      </c>
      <c r="G39" s="126">
        <v>0.11</v>
      </c>
      <c r="H39" s="126">
        <v>0.2</v>
      </c>
      <c r="J39" t="s">
        <v>31</v>
      </c>
      <c r="K39" s="29">
        <v>91</v>
      </c>
      <c r="L39">
        <v>0.4</v>
      </c>
      <c r="N39" s="134" t="s">
        <v>39</v>
      </c>
      <c r="O39" s="146">
        <v>305</v>
      </c>
      <c r="P39" s="134">
        <v>0.85</v>
      </c>
    </row>
    <row r="40" spans="1:24" x14ac:dyDescent="0.35">
      <c r="A40" t="s">
        <v>26</v>
      </c>
      <c r="B40">
        <v>1</v>
      </c>
      <c r="C40" s="11">
        <v>1</v>
      </c>
      <c r="D40" s="12">
        <v>0.7</v>
      </c>
      <c r="E40" t="s">
        <v>26</v>
      </c>
      <c r="F40">
        <v>5</v>
      </c>
      <c r="G40" s="126">
        <v>0</v>
      </c>
      <c r="H40" s="126">
        <v>0.21</v>
      </c>
      <c r="J40" t="s">
        <v>32</v>
      </c>
      <c r="K40" s="29">
        <v>92</v>
      </c>
      <c r="L40">
        <v>0.4</v>
      </c>
      <c r="N40" s="134" t="s">
        <v>40</v>
      </c>
      <c r="O40" s="146">
        <v>152</v>
      </c>
      <c r="P40" s="134">
        <v>0.2</v>
      </c>
    </row>
    <row r="41" spans="1:24" x14ac:dyDescent="0.35">
      <c r="A41" t="s">
        <v>26</v>
      </c>
      <c r="B41">
        <v>2</v>
      </c>
      <c r="C41" s="13">
        <v>0.85</v>
      </c>
      <c r="D41" s="14">
        <v>0.8</v>
      </c>
      <c r="E41" t="s">
        <v>27</v>
      </c>
      <c r="F41">
        <v>1</v>
      </c>
      <c r="G41" s="126">
        <v>1</v>
      </c>
      <c r="H41" s="126">
        <v>1</v>
      </c>
      <c r="J41" t="s">
        <v>32</v>
      </c>
      <c r="K41" s="29">
        <v>153</v>
      </c>
      <c r="L41">
        <v>0.65</v>
      </c>
      <c r="N41" s="134" t="s">
        <v>40</v>
      </c>
      <c r="O41" s="146">
        <v>213</v>
      </c>
      <c r="P41" s="134">
        <v>0.5</v>
      </c>
    </row>
    <row r="42" spans="1:24" x14ac:dyDescent="0.35">
      <c r="A42" t="s">
        <v>26</v>
      </c>
      <c r="B42">
        <v>3</v>
      </c>
      <c r="C42" s="13">
        <v>0.75</v>
      </c>
      <c r="D42" s="14">
        <v>1</v>
      </c>
      <c r="E42" t="s">
        <v>27</v>
      </c>
      <c r="F42">
        <v>2</v>
      </c>
      <c r="G42" s="126">
        <v>0.45</v>
      </c>
      <c r="H42" s="126">
        <v>1</v>
      </c>
      <c r="J42" t="s">
        <v>32</v>
      </c>
      <c r="K42" s="29">
        <v>214</v>
      </c>
      <c r="L42">
        <v>0.9</v>
      </c>
      <c r="N42" s="134" t="s">
        <v>40</v>
      </c>
      <c r="O42" s="146">
        <v>305</v>
      </c>
      <c r="P42" s="133">
        <v>0.85</v>
      </c>
    </row>
    <row r="43" spans="1:24" x14ac:dyDescent="0.35">
      <c r="A43" t="s">
        <v>26</v>
      </c>
      <c r="B43">
        <v>4</v>
      </c>
      <c r="C43" s="13">
        <v>0</v>
      </c>
      <c r="D43" s="14">
        <v>1</v>
      </c>
      <c r="E43" t="s">
        <v>27</v>
      </c>
      <c r="F43">
        <v>3</v>
      </c>
      <c r="G43" s="127">
        <v>0.15</v>
      </c>
      <c r="H43" s="127">
        <v>0.7</v>
      </c>
      <c r="J43" t="s">
        <v>32</v>
      </c>
      <c r="K43" s="29">
        <v>245</v>
      </c>
      <c r="L43">
        <v>0.95</v>
      </c>
      <c r="N43" s="190" t="s">
        <v>41</v>
      </c>
      <c r="O43" s="194">
        <v>274</v>
      </c>
      <c r="P43" s="190">
        <v>0.9</v>
      </c>
    </row>
    <row r="44" spans="1:24" x14ac:dyDescent="0.35">
      <c r="A44" t="s">
        <v>27</v>
      </c>
      <c r="B44">
        <v>1</v>
      </c>
      <c r="C44" s="38">
        <v>1</v>
      </c>
      <c r="D44" s="39">
        <v>0.25</v>
      </c>
      <c r="E44" t="s">
        <v>27</v>
      </c>
      <c r="F44">
        <v>4</v>
      </c>
      <c r="G44" s="127">
        <v>0</v>
      </c>
      <c r="H44" s="127">
        <v>0.1</v>
      </c>
      <c r="J44" t="s">
        <v>32</v>
      </c>
      <c r="K44" s="29">
        <v>91</v>
      </c>
      <c r="L44">
        <v>0.4</v>
      </c>
      <c r="N44" s="190" t="s">
        <v>41</v>
      </c>
      <c r="O44" s="194">
        <v>305</v>
      </c>
      <c r="P44" s="190">
        <v>0.85</v>
      </c>
    </row>
    <row r="45" spans="1:24" x14ac:dyDescent="0.35">
      <c r="A45" t="s">
        <v>27</v>
      </c>
      <c r="B45">
        <v>2</v>
      </c>
      <c r="C45" s="40">
        <v>0.9</v>
      </c>
      <c r="D45" s="41">
        <v>0.55000000000000004</v>
      </c>
      <c r="E45" t="s">
        <v>28</v>
      </c>
      <c r="F45">
        <v>1</v>
      </c>
      <c r="G45" s="127">
        <v>1</v>
      </c>
      <c r="H45" s="127">
        <v>1</v>
      </c>
      <c r="J45" t="s">
        <v>33</v>
      </c>
      <c r="K45" s="29">
        <v>92</v>
      </c>
      <c r="L45">
        <v>0.35</v>
      </c>
      <c r="N45" s="190" t="s">
        <v>42</v>
      </c>
      <c r="O45" s="194">
        <v>274</v>
      </c>
      <c r="P45" s="190">
        <v>0.9</v>
      </c>
    </row>
    <row r="46" spans="1:24" x14ac:dyDescent="0.35">
      <c r="A46" t="s">
        <v>27</v>
      </c>
      <c r="B46">
        <v>3</v>
      </c>
      <c r="C46" s="40">
        <v>0.45</v>
      </c>
      <c r="D46" s="41">
        <v>0.8</v>
      </c>
      <c r="E46" t="s">
        <v>28</v>
      </c>
      <c r="F46">
        <v>2</v>
      </c>
      <c r="G46" s="127">
        <v>0.4</v>
      </c>
      <c r="H46" s="127">
        <v>1</v>
      </c>
      <c r="J46" t="s">
        <v>33</v>
      </c>
      <c r="K46" s="29">
        <v>213</v>
      </c>
      <c r="L46">
        <v>0.85</v>
      </c>
      <c r="N46" s="190" t="s">
        <v>42</v>
      </c>
      <c r="O46" s="194">
        <v>305</v>
      </c>
      <c r="P46" s="190">
        <v>0.85</v>
      </c>
    </row>
    <row r="47" spans="1:24" x14ac:dyDescent="0.35">
      <c r="A47" t="s">
        <v>27</v>
      </c>
      <c r="B47">
        <v>4</v>
      </c>
      <c r="C47" s="40">
        <v>0</v>
      </c>
      <c r="D47" s="41">
        <v>1</v>
      </c>
      <c r="E47" t="s">
        <v>28</v>
      </c>
      <c r="F47">
        <v>3</v>
      </c>
      <c r="G47" s="127">
        <v>0.2</v>
      </c>
      <c r="H47" s="127">
        <v>0.7</v>
      </c>
      <c r="J47" t="s">
        <v>33</v>
      </c>
      <c r="K47" s="29">
        <v>244</v>
      </c>
      <c r="L47">
        <v>0.95</v>
      </c>
      <c r="N47" s="190" t="s">
        <v>43</v>
      </c>
      <c r="O47" s="194">
        <v>305</v>
      </c>
      <c r="P47" s="190">
        <v>0.85</v>
      </c>
    </row>
    <row r="48" spans="1:24" x14ac:dyDescent="0.35">
      <c r="A48" t="s">
        <v>28</v>
      </c>
      <c r="B48">
        <v>1</v>
      </c>
      <c r="C48" s="38">
        <v>1</v>
      </c>
      <c r="D48" s="39">
        <v>0.25</v>
      </c>
      <c r="E48" t="s">
        <v>28</v>
      </c>
      <c r="F48">
        <v>4</v>
      </c>
      <c r="G48" s="127">
        <v>0</v>
      </c>
      <c r="H48" s="127">
        <v>0.1</v>
      </c>
      <c r="J48" t="s">
        <v>33</v>
      </c>
      <c r="K48" s="29">
        <v>91</v>
      </c>
      <c r="L48">
        <v>0.35</v>
      </c>
      <c r="N48" s="190" t="s">
        <v>44</v>
      </c>
      <c r="O48" s="194">
        <v>152</v>
      </c>
      <c r="P48" s="190">
        <v>0.2</v>
      </c>
    </row>
    <row r="49" spans="1:16" x14ac:dyDescent="0.35">
      <c r="A49" t="s">
        <v>28</v>
      </c>
      <c r="B49">
        <v>2</v>
      </c>
      <c r="C49" s="40">
        <v>0.9</v>
      </c>
      <c r="D49" s="41">
        <v>0.55000000000000004</v>
      </c>
      <c r="E49" t="s">
        <v>29</v>
      </c>
      <c r="F49">
        <v>1</v>
      </c>
      <c r="G49" s="127">
        <v>1</v>
      </c>
      <c r="H49" s="127">
        <v>1</v>
      </c>
      <c r="J49" t="s">
        <v>34</v>
      </c>
      <c r="K49" s="29">
        <v>92</v>
      </c>
      <c r="L49">
        <v>0.35</v>
      </c>
      <c r="N49" s="190" t="s">
        <v>44</v>
      </c>
      <c r="O49" s="194">
        <v>213</v>
      </c>
      <c r="P49" s="190">
        <v>0.5</v>
      </c>
    </row>
    <row r="50" spans="1:16" x14ac:dyDescent="0.35">
      <c r="A50" t="s">
        <v>28</v>
      </c>
      <c r="B50">
        <v>3</v>
      </c>
      <c r="C50" s="40">
        <v>0.45</v>
      </c>
      <c r="D50" s="41">
        <v>0.8</v>
      </c>
      <c r="E50" t="s">
        <v>29</v>
      </c>
      <c r="F50">
        <v>2</v>
      </c>
      <c r="G50" s="127">
        <v>0.17</v>
      </c>
      <c r="H50" s="127">
        <v>0.65</v>
      </c>
      <c r="J50" t="s">
        <v>34</v>
      </c>
      <c r="K50" s="29">
        <v>213</v>
      </c>
      <c r="L50">
        <v>0.85</v>
      </c>
      <c r="N50" s="190" t="s">
        <v>44</v>
      </c>
      <c r="O50" s="194">
        <v>305</v>
      </c>
      <c r="P50" s="193">
        <v>0.85</v>
      </c>
    </row>
    <row r="51" spans="1:16" x14ac:dyDescent="0.35">
      <c r="A51" t="s">
        <v>28</v>
      </c>
      <c r="B51">
        <v>4</v>
      </c>
      <c r="C51" s="40">
        <v>0</v>
      </c>
      <c r="D51" s="41">
        <v>1</v>
      </c>
      <c r="E51" t="s">
        <v>29</v>
      </c>
      <c r="F51">
        <v>3</v>
      </c>
      <c r="G51" s="127">
        <v>0</v>
      </c>
      <c r="H51" s="127">
        <v>0.4</v>
      </c>
      <c r="J51" t="s">
        <v>34</v>
      </c>
      <c r="K51" s="29">
        <v>244</v>
      </c>
      <c r="L51">
        <v>0.95</v>
      </c>
      <c r="N51" s="248" t="s">
        <v>47</v>
      </c>
      <c r="O51" s="256">
        <v>305</v>
      </c>
      <c r="P51" s="248">
        <v>0.85</v>
      </c>
    </row>
    <row r="52" spans="1:16" x14ac:dyDescent="0.35">
      <c r="A52" t="s">
        <v>29</v>
      </c>
      <c r="B52">
        <v>1</v>
      </c>
      <c r="C52" s="38">
        <v>1</v>
      </c>
      <c r="D52" s="39">
        <v>0.43</v>
      </c>
      <c r="E52" t="s">
        <v>31</v>
      </c>
      <c r="F52">
        <v>1</v>
      </c>
      <c r="G52" s="127">
        <v>1</v>
      </c>
      <c r="H52" s="127">
        <v>1</v>
      </c>
      <c r="J52" t="s">
        <v>34</v>
      </c>
      <c r="K52" s="29">
        <v>91</v>
      </c>
      <c r="L52">
        <v>0.35</v>
      </c>
      <c r="N52" s="248" t="s">
        <v>48</v>
      </c>
      <c r="O52" s="256">
        <v>152</v>
      </c>
      <c r="P52" s="248">
        <v>0.2</v>
      </c>
    </row>
    <row r="53" spans="1:16" x14ac:dyDescent="0.35">
      <c r="A53" t="s">
        <v>29</v>
      </c>
      <c r="B53">
        <v>2</v>
      </c>
      <c r="C53" s="40">
        <v>0.6</v>
      </c>
      <c r="D53" s="41">
        <v>1</v>
      </c>
      <c r="E53" t="s">
        <v>31</v>
      </c>
      <c r="F53">
        <v>2</v>
      </c>
      <c r="G53" s="127">
        <v>0.8</v>
      </c>
      <c r="H53" s="127">
        <v>0.95</v>
      </c>
      <c r="J53" t="s">
        <v>36</v>
      </c>
      <c r="K53" s="29">
        <v>92</v>
      </c>
      <c r="L53">
        <v>0.4</v>
      </c>
      <c r="N53" s="248" t="s">
        <v>48</v>
      </c>
      <c r="O53" s="256">
        <v>213</v>
      </c>
      <c r="P53" s="248">
        <v>0.5</v>
      </c>
    </row>
    <row r="54" spans="1:16" x14ac:dyDescent="0.35">
      <c r="A54" t="s">
        <v>29</v>
      </c>
      <c r="B54">
        <v>3</v>
      </c>
      <c r="C54" s="40">
        <v>0</v>
      </c>
      <c r="D54" s="41">
        <v>1</v>
      </c>
      <c r="E54" t="s">
        <v>31</v>
      </c>
      <c r="F54">
        <v>3</v>
      </c>
      <c r="G54" s="127">
        <v>0.3</v>
      </c>
      <c r="H54" s="127">
        <v>0.73</v>
      </c>
      <c r="J54" t="s">
        <v>36</v>
      </c>
      <c r="K54" s="29">
        <v>152</v>
      </c>
      <c r="L54">
        <v>0.65</v>
      </c>
      <c r="N54" s="248" t="s">
        <v>48</v>
      </c>
      <c r="O54" s="256">
        <v>305</v>
      </c>
      <c r="P54" s="250">
        <v>0.85</v>
      </c>
    </row>
    <row r="55" spans="1:16" x14ac:dyDescent="0.35">
      <c r="A55" t="s">
        <v>31</v>
      </c>
      <c r="B55">
        <v>1</v>
      </c>
      <c r="C55" s="38">
        <v>1</v>
      </c>
      <c r="D55" s="39">
        <v>0.43</v>
      </c>
      <c r="E55" t="s">
        <v>31</v>
      </c>
      <c r="F55">
        <v>4</v>
      </c>
      <c r="G55" s="127">
        <v>0</v>
      </c>
      <c r="H55" s="127">
        <v>0.6</v>
      </c>
      <c r="J55" t="s">
        <v>36</v>
      </c>
      <c r="K55" s="29">
        <v>213</v>
      </c>
      <c r="L55">
        <v>0.9</v>
      </c>
      <c r="N55" s="248" t="s">
        <v>45</v>
      </c>
      <c r="O55" s="256">
        <v>274</v>
      </c>
      <c r="P55" s="248">
        <v>0.9</v>
      </c>
    </row>
    <row r="56" spans="1:16" x14ac:dyDescent="0.35">
      <c r="A56" t="s">
        <v>31</v>
      </c>
      <c r="B56">
        <v>2</v>
      </c>
      <c r="C56" s="40">
        <v>0.6</v>
      </c>
      <c r="D56" s="41">
        <v>1</v>
      </c>
      <c r="E56" t="s">
        <v>32</v>
      </c>
      <c r="F56">
        <v>1</v>
      </c>
      <c r="G56" s="127">
        <v>1</v>
      </c>
      <c r="H56" s="127">
        <v>1</v>
      </c>
      <c r="J56" t="s">
        <v>36</v>
      </c>
      <c r="K56" s="29">
        <v>244</v>
      </c>
      <c r="L56">
        <v>0.95</v>
      </c>
      <c r="N56" s="248" t="s">
        <v>45</v>
      </c>
      <c r="O56" s="256">
        <v>305</v>
      </c>
      <c r="P56" s="248">
        <v>0.85</v>
      </c>
    </row>
    <row r="57" spans="1:16" x14ac:dyDescent="0.35">
      <c r="A57" t="s">
        <v>31</v>
      </c>
      <c r="B57">
        <v>3</v>
      </c>
      <c r="C57" s="40">
        <v>0</v>
      </c>
      <c r="D57" s="41">
        <v>1</v>
      </c>
      <c r="E57" t="s">
        <v>32</v>
      </c>
      <c r="F57">
        <v>2</v>
      </c>
      <c r="G57" s="127">
        <v>0.8</v>
      </c>
      <c r="H57" s="127">
        <v>0.95</v>
      </c>
      <c r="J57" t="s">
        <v>36</v>
      </c>
      <c r="K57" s="29">
        <v>91</v>
      </c>
      <c r="L57">
        <v>0.4</v>
      </c>
      <c r="N57" s="248" t="s">
        <v>46</v>
      </c>
      <c r="O57" s="256">
        <v>274</v>
      </c>
      <c r="P57" s="248">
        <v>0.9</v>
      </c>
    </row>
    <row r="58" spans="1:16" x14ac:dyDescent="0.35">
      <c r="A58" t="s">
        <v>32</v>
      </c>
      <c r="B58">
        <v>1</v>
      </c>
      <c r="C58" s="38">
        <v>1</v>
      </c>
      <c r="D58" s="39">
        <v>0.43</v>
      </c>
      <c r="E58" t="s">
        <v>32</v>
      </c>
      <c r="F58">
        <v>3</v>
      </c>
      <c r="G58" s="127">
        <v>0.3</v>
      </c>
      <c r="H58" s="127">
        <v>0.73</v>
      </c>
      <c r="J58" s="134" t="s">
        <v>37</v>
      </c>
      <c r="K58" s="146">
        <v>92</v>
      </c>
      <c r="L58" s="134">
        <v>0.35</v>
      </c>
      <c r="N58" s="248" t="s">
        <v>46</v>
      </c>
      <c r="O58" s="256">
        <v>305</v>
      </c>
      <c r="P58" s="248">
        <v>0.85</v>
      </c>
    </row>
    <row r="59" spans="1:16" x14ac:dyDescent="0.35">
      <c r="A59" t="s">
        <v>32</v>
      </c>
      <c r="B59">
        <v>2</v>
      </c>
      <c r="C59" s="40">
        <v>0.6</v>
      </c>
      <c r="D59" s="41">
        <v>1</v>
      </c>
      <c r="E59" t="s">
        <v>32</v>
      </c>
      <c r="F59">
        <v>4</v>
      </c>
      <c r="G59" s="127">
        <v>0</v>
      </c>
      <c r="H59" s="127">
        <v>0.6</v>
      </c>
      <c r="J59" s="134" t="s">
        <v>37</v>
      </c>
      <c r="K59" s="146">
        <v>213</v>
      </c>
      <c r="L59" s="134">
        <v>0.85</v>
      </c>
      <c r="N59" s="134" t="s">
        <v>51</v>
      </c>
      <c r="O59" s="146">
        <v>305</v>
      </c>
      <c r="P59" s="134">
        <v>0.85</v>
      </c>
    </row>
    <row r="60" spans="1:16" x14ac:dyDescent="0.35">
      <c r="A60" t="s">
        <v>32</v>
      </c>
      <c r="B60">
        <v>3</v>
      </c>
      <c r="C60" s="40">
        <v>0</v>
      </c>
      <c r="D60" s="41">
        <v>1</v>
      </c>
      <c r="E60" t="s">
        <v>33</v>
      </c>
      <c r="F60">
        <v>1</v>
      </c>
      <c r="G60" s="126">
        <v>1</v>
      </c>
      <c r="H60" s="126">
        <v>1</v>
      </c>
      <c r="J60" s="134" t="s">
        <v>37</v>
      </c>
      <c r="K60" s="146">
        <v>244</v>
      </c>
      <c r="L60" s="134">
        <v>0.95</v>
      </c>
      <c r="N60" s="134" t="s">
        <v>52</v>
      </c>
      <c r="O60" s="146">
        <v>152</v>
      </c>
      <c r="P60" s="134">
        <v>0.2</v>
      </c>
    </row>
    <row r="61" spans="1:16" x14ac:dyDescent="0.35">
      <c r="A61" s="154" t="s">
        <v>33</v>
      </c>
      <c r="B61" s="154">
        <v>1</v>
      </c>
      <c r="C61" s="126">
        <v>1</v>
      </c>
      <c r="D61" s="126">
        <v>0.8</v>
      </c>
      <c r="E61" t="s">
        <v>33</v>
      </c>
      <c r="F61">
        <v>2</v>
      </c>
      <c r="G61" s="126">
        <v>0.75</v>
      </c>
      <c r="H61" s="126">
        <v>0.75</v>
      </c>
      <c r="J61" s="134" t="s">
        <v>37</v>
      </c>
      <c r="K61" s="146">
        <v>91</v>
      </c>
      <c r="L61" s="134">
        <v>0.35</v>
      </c>
      <c r="N61" s="134" t="s">
        <v>52</v>
      </c>
      <c r="O61" s="146">
        <v>213</v>
      </c>
      <c r="P61" s="134">
        <v>0.5</v>
      </c>
    </row>
    <row r="62" spans="1:16" x14ac:dyDescent="0.35">
      <c r="A62" s="154" t="s">
        <v>33</v>
      </c>
      <c r="B62" s="154">
        <v>2</v>
      </c>
      <c r="C62" s="126">
        <v>0.8</v>
      </c>
      <c r="D62" s="126">
        <v>0.85</v>
      </c>
      <c r="E62" t="s">
        <v>33</v>
      </c>
      <c r="F62">
        <v>3</v>
      </c>
      <c r="G62" s="126">
        <v>0.35</v>
      </c>
      <c r="H62" s="126">
        <v>0.45</v>
      </c>
      <c r="J62" s="134" t="s">
        <v>38</v>
      </c>
      <c r="K62" s="146">
        <v>92</v>
      </c>
      <c r="L62" s="134">
        <v>0.35</v>
      </c>
      <c r="N62" s="134" t="s">
        <v>52</v>
      </c>
      <c r="O62" s="146">
        <v>305</v>
      </c>
      <c r="P62" s="133">
        <v>0.85</v>
      </c>
    </row>
    <row r="63" spans="1:16" x14ac:dyDescent="0.35">
      <c r="A63" s="154" t="s">
        <v>33</v>
      </c>
      <c r="B63" s="154">
        <v>3</v>
      </c>
      <c r="C63" s="126">
        <v>0.5</v>
      </c>
      <c r="D63" s="126">
        <v>1</v>
      </c>
      <c r="E63" t="s">
        <v>33</v>
      </c>
      <c r="F63">
        <v>4</v>
      </c>
      <c r="G63" s="126">
        <v>0.2</v>
      </c>
      <c r="H63" s="126">
        <v>0.25</v>
      </c>
      <c r="J63" s="134" t="s">
        <v>38</v>
      </c>
      <c r="K63" s="146">
        <v>213</v>
      </c>
      <c r="L63" s="134">
        <v>0.85</v>
      </c>
      <c r="N63" s="134" t="s">
        <v>49</v>
      </c>
      <c r="O63" s="146">
        <v>274</v>
      </c>
      <c r="P63" s="134">
        <v>0.9</v>
      </c>
    </row>
    <row r="64" spans="1:16" x14ac:dyDescent="0.35">
      <c r="A64" s="154" t="s">
        <v>33</v>
      </c>
      <c r="B64" s="154">
        <v>4</v>
      </c>
      <c r="C64" s="126">
        <v>0</v>
      </c>
      <c r="D64" s="126">
        <v>1</v>
      </c>
      <c r="E64" t="s">
        <v>33</v>
      </c>
      <c r="F64">
        <v>5</v>
      </c>
      <c r="G64" s="126">
        <v>0</v>
      </c>
      <c r="H64" s="126">
        <v>0.18</v>
      </c>
      <c r="J64" s="134" t="s">
        <v>38</v>
      </c>
      <c r="K64" s="146">
        <v>244</v>
      </c>
      <c r="L64" s="134">
        <v>0.95</v>
      </c>
      <c r="N64" s="134" t="s">
        <v>49</v>
      </c>
      <c r="O64" s="146">
        <v>305</v>
      </c>
      <c r="P64" s="134">
        <v>0.85</v>
      </c>
    </row>
    <row r="65" spans="1:16" x14ac:dyDescent="0.35">
      <c r="A65" t="s">
        <v>34</v>
      </c>
      <c r="B65">
        <v>1</v>
      </c>
      <c r="C65" s="126">
        <v>1</v>
      </c>
      <c r="D65" s="126">
        <v>0.7</v>
      </c>
      <c r="E65" t="s">
        <v>34</v>
      </c>
      <c r="F65">
        <v>1</v>
      </c>
      <c r="G65" s="126">
        <v>1</v>
      </c>
      <c r="H65" s="126">
        <v>1</v>
      </c>
      <c r="J65" s="134" t="s">
        <v>38</v>
      </c>
      <c r="K65" s="146">
        <v>91</v>
      </c>
      <c r="L65" s="134">
        <v>0.35</v>
      </c>
      <c r="N65" s="134" t="s">
        <v>50</v>
      </c>
      <c r="O65" s="146">
        <v>274</v>
      </c>
      <c r="P65" s="134">
        <v>0.9</v>
      </c>
    </row>
    <row r="66" spans="1:16" x14ac:dyDescent="0.35">
      <c r="A66" t="s">
        <v>34</v>
      </c>
      <c r="B66">
        <v>2</v>
      </c>
      <c r="C66" s="126">
        <v>0.85</v>
      </c>
      <c r="D66" s="126">
        <v>0.8</v>
      </c>
      <c r="E66" t="s">
        <v>34</v>
      </c>
      <c r="F66">
        <v>2</v>
      </c>
      <c r="G66" s="126">
        <v>0.54</v>
      </c>
      <c r="H66" s="126">
        <v>0.75</v>
      </c>
      <c r="J66" s="134" t="s">
        <v>40</v>
      </c>
      <c r="K66" s="146">
        <v>92</v>
      </c>
      <c r="L66" s="134">
        <v>0.4</v>
      </c>
      <c r="N66" s="134" t="s">
        <v>50</v>
      </c>
      <c r="O66" s="146">
        <v>305</v>
      </c>
      <c r="P66" s="134">
        <v>0.85</v>
      </c>
    </row>
    <row r="67" spans="1:16" x14ac:dyDescent="0.35">
      <c r="A67" t="s">
        <v>34</v>
      </c>
      <c r="B67">
        <v>3</v>
      </c>
      <c r="C67" s="126">
        <v>0.75</v>
      </c>
      <c r="D67" s="126">
        <v>1</v>
      </c>
      <c r="E67" t="s">
        <v>34</v>
      </c>
      <c r="F67">
        <v>3</v>
      </c>
      <c r="G67" s="126">
        <v>0.35</v>
      </c>
      <c r="H67" s="126">
        <v>0.52</v>
      </c>
      <c r="J67" s="134" t="s">
        <v>40</v>
      </c>
      <c r="K67" s="146">
        <v>152</v>
      </c>
      <c r="L67" s="134">
        <v>0.65</v>
      </c>
    </row>
    <row r="68" spans="1:16" x14ac:dyDescent="0.35">
      <c r="A68" t="s">
        <v>34</v>
      </c>
      <c r="B68">
        <v>4</v>
      </c>
      <c r="C68" s="126">
        <v>0</v>
      </c>
      <c r="D68" s="126">
        <v>1</v>
      </c>
      <c r="E68" t="s">
        <v>34</v>
      </c>
      <c r="F68">
        <v>4</v>
      </c>
      <c r="G68" s="126">
        <v>0.11</v>
      </c>
      <c r="H68" s="126">
        <v>0.3</v>
      </c>
      <c r="J68" s="134" t="s">
        <v>40</v>
      </c>
      <c r="K68" s="146">
        <v>213</v>
      </c>
      <c r="L68" s="134">
        <v>0.9</v>
      </c>
    </row>
    <row r="69" spans="1:16" x14ac:dyDescent="0.35">
      <c r="A69" t="s">
        <v>35</v>
      </c>
      <c r="B69">
        <v>1</v>
      </c>
      <c r="C69" s="126">
        <v>1</v>
      </c>
      <c r="D69" s="126">
        <v>0.25</v>
      </c>
      <c r="E69" t="s">
        <v>34</v>
      </c>
      <c r="F69">
        <v>5</v>
      </c>
      <c r="G69" s="126">
        <v>0</v>
      </c>
      <c r="H69" s="126">
        <v>0.21</v>
      </c>
      <c r="J69" s="134" t="s">
        <v>40</v>
      </c>
      <c r="K69" s="146">
        <v>244</v>
      </c>
      <c r="L69" s="134">
        <v>0.95</v>
      </c>
    </row>
    <row r="70" spans="1:16" x14ac:dyDescent="0.35">
      <c r="A70" t="s">
        <v>35</v>
      </c>
      <c r="B70">
        <v>2</v>
      </c>
      <c r="C70" s="126">
        <v>0.95</v>
      </c>
      <c r="D70" s="126">
        <v>0.3</v>
      </c>
      <c r="E70" t="s">
        <v>35</v>
      </c>
      <c r="F70">
        <v>1</v>
      </c>
      <c r="G70" s="126">
        <v>1</v>
      </c>
      <c r="H70" s="126">
        <v>1</v>
      </c>
      <c r="J70" s="134" t="s">
        <v>40</v>
      </c>
      <c r="K70" s="146">
        <v>91</v>
      </c>
      <c r="L70" s="134">
        <v>0.4</v>
      </c>
    </row>
    <row r="71" spans="1:16" x14ac:dyDescent="0.35">
      <c r="A71" t="s">
        <v>35</v>
      </c>
      <c r="B71">
        <v>3</v>
      </c>
      <c r="C71" s="126">
        <v>0.9</v>
      </c>
      <c r="D71" s="126">
        <v>0.55000000000000004</v>
      </c>
      <c r="E71" t="s">
        <v>35</v>
      </c>
      <c r="F71">
        <v>2</v>
      </c>
      <c r="G71" s="127">
        <v>0.4</v>
      </c>
      <c r="H71" s="127">
        <v>1</v>
      </c>
      <c r="J71" s="190" t="s">
        <v>41</v>
      </c>
      <c r="K71" s="194">
        <v>92</v>
      </c>
      <c r="L71" s="190">
        <v>0.35</v>
      </c>
    </row>
    <row r="72" spans="1:16" x14ac:dyDescent="0.35">
      <c r="A72" t="s">
        <v>35</v>
      </c>
      <c r="B72">
        <v>4</v>
      </c>
      <c r="C72" s="126">
        <v>0.45</v>
      </c>
      <c r="D72" s="126">
        <v>0.85</v>
      </c>
      <c r="E72" t="s">
        <v>35</v>
      </c>
      <c r="F72">
        <v>3</v>
      </c>
      <c r="G72" s="127">
        <v>0.2</v>
      </c>
      <c r="H72" s="127">
        <v>0.7</v>
      </c>
      <c r="J72" s="190" t="s">
        <v>41</v>
      </c>
      <c r="K72" s="194">
        <v>213</v>
      </c>
      <c r="L72" s="190">
        <v>0.85</v>
      </c>
    </row>
    <row r="73" spans="1:16" x14ac:dyDescent="0.35">
      <c r="A73" t="s">
        <v>35</v>
      </c>
      <c r="B73">
        <v>5</v>
      </c>
      <c r="C73" s="126">
        <v>0</v>
      </c>
      <c r="D73" s="126">
        <v>1</v>
      </c>
      <c r="E73" t="s">
        <v>35</v>
      </c>
      <c r="F73">
        <v>4</v>
      </c>
      <c r="G73" s="127">
        <v>0</v>
      </c>
      <c r="H73" s="127">
        <v>0.1</v>
      </c>
      <c r="J73" s="190" t="s">
        <v>41</v>
      </c>
      <c r="K73" s="194">
        <v>244</v>
      </c>
      <c r="L73" s="190">
        <v>0.95</v>
      </c>
    </row>
    <row r="74" spans="1:16" x14ac:dyDescent="0.35">
      <c r="A74" t="s">
        <v>36</v>
      </c>
      <c r="B74">
        <v>1</v>
      </c>
      <c r="C74" s="126">
        <v>1</v>
      </c>
      <c r="D74" s="126">
        <v>0.35</v>
      </c>
      <c r="E74" t="s">
        <v>36</v>
      </c>
      <c r="F74">
        <v>1</v>
      </c>
      <c r="G74" s="127">
        <v>1</v>
      </c>
      <c r="H74" s="127">
        <v>1</v>
      </c>
      <c r="J74" s="190" t="s">
        <v>41</v>
      </c>
      <c r="K74" s="194">
        <v>91</v>
      </c>
      <c r="L74" s="190">
        <v>0.35</v>
      </c>
    </row>
    <row r="75" spans="1:16" x14ac:dyDescent="0.35">
      <c r="A75" t="s">
        <v>36</v>
      </c>
      <c r="B75">
        <v>2</v>
      </c>
      <c r="C75" s="126">
        <v>0.7</v>
      </c>
      <c r="D75" s="126">
        <v>0.75</v>
      </c>
      <c r="E75" t="s">
        <v>36</v>
      </c>
      <c r="F75">
        <v>2</v>
      </c>
      <c r="G75" s="127">
        <v>0.8</v>
      </c>
      <c r="H75" s="127">
        <v>0.95</v>
      </c>
      <c r="J75" s="190" t="s">
        <v>42</v>
      </c>
      <c r="K75" s="194">
        <v>92</v>
      </c>
      <c r="L75" s="190">
        <v>0.35</v>
      </c>
    </row>
    <row r="76" spans="1:16" x14ac:dyDescent="0.35">
      <c r="A76" t="s">
        <v>36</v>
      </c>
      <c r="B76">
        <v>3</v>
      </c>
      <c r="C76" s="126">
        <v>0.4</v>
      </c>
      <c r="D76" s="126">
        <v>1</v>
      </c>
      <c r="E76" t="s">
        <v>36</v>
      </c>
      <c r="F76">
        <v>3</v>
      </c>
      <c r="G76" s="127">
        <v>0.3</v>
      </c>
      <c r="H76" s="127">
        <v>0.73</v>
      </c>
      <c r="J76" s="190" t="s">
        <v>42</v>
      </c>
      <c r="K76" s="194">
        <v>213</v>
      </c>
      <c r="L76" s="190">
        <v>0.85</v>
      </c>
    </row>
    <row r="77" spans="1:16" x14ac:dyDescent="0.35">
      <c r="A77" t="s">
        <v>36</v>
      </c>
      <c r="B77">
        <v>4</v>
      </c>
      <c r="C77" s="126">
        <v>0</v>
      </c>
      <c r="D77" s="126">
        <v>1</v>
      </c>
      <c r="E77" t="s">
        <v>36</v>
      </c>
      <c r="F77">
        <v>4</v>
      </c>
      <c r="G77" s="127">
        <v>0</v>
      </c>
      <c r="H77" s="127">
        <v>0.6</v>
      </c>
      <c r="J77" s="190" t="s">
        <v>42</v>
      </c>
      <c r="K77" s="194">
        <v>244</v>
      </c>
      <c r="L77" s="190">
        <v>0.95</v>
      </c>
    </row>
    <row r="78" spans="1:16" x14ac:dyDescent="0.35">
      <c r="A78" s="134" t="s">
        <v>39</v>
      </c>
      <c r="B78" s="134">
        <v>1</v>
      </c>
      <c r="C78" s="135">
        <v>1</v>
      </c>
      <c r="D78" s="135">
        <v>0.25</v>
      </c>
      <c r="E78" s="134" t="s">
        <v>39</v>
      </c>
      <c r="F78" s="134">
        <v>1</v>
      </c>
      <c r="G78" s="135">
        <v>1</v>
      </c>
      <c r="H78" s="135">
        <v>1</v>
      </c>
      <c r="J78" s="190" t="s">
        <v>42</v>
      </c>
      <c r="K78" s="194">
        <v>91</v>
      </c>
      <c r="L78" s="190">
        <v>0.35</v>
      </c>
    </row>
    <row r="79" spans="1:16" x14ac:dyDescent="0.35">
      <c r="A79" s="134" t="s">
        <v>39</v>
      </c>
      <c r="B79" s="134">
        <v>2</v>
      </c>
      <c r="C79" s="135">
        <v>0.95</v>
      </c>
      <c r="D79" s="135">
        <v>0.3</v>
      </c>
      <c r="E79" s="134" t="s">
        <v>39</v>
      </c>
      <c r="F79" s="134">
        <v>2</v>
      </c>
      <c r="G79" s="136">
        <v>0.4</v>
      </c>
      <c r="H79" s="136">
        <v>1</v>
      </c>
      <c r="J79" s="190" t="s">
        <v>44</v>
      </c>
      <c r="K79" s="194">
        <v>92</v>
      </c>
      <c r="L79" s="190">
        <v>0.4</v>
      </c>
    </row>
    <row r="80" spans="1:16" x14ac:dyDescent="0.35">
      <c r="A80" s="134" t="s">
        <v>39</v>
      </c>
      <c r="B80" s="134">
        <v>3</v>
      </c>
      <c r="C80" s="135">
        <v>0.9</v>
      </c>
      <c r="D80" s="135">
        <v>0.55000000000000004</v>
      </c>
      <c r="E80" s="134" t="s">
        <v>39</v>
      </c>
      <c r="F80" s="134">
        <v>3</v>
      </c>
      <c r="G80" s="136">
        <v>0.2</v>
      </c>
      <c r="H80" s="136">
        <v>0.7</v>
      </c>
      <c r="J80" s="190" t="s">
        <v>44</v>
      </c>
      <c r="K80" s="194">
        <v>152</v>
      </c>
      <c r="L80" s="190">
        <v>0.65</v>
      </c>
    </row>
    <row r="81" spans="1:12" x14ac:dyDescent="0.35">
      <c r="A81" s="134" t="s">
        <v>39</v>
      </c>
      <c r="B81" s="134">
        <v>4</v>
      </c>
      <c r="C81" s="135">
        <v>0.45</v>
      </c>
      <c r="D81" s="135">
        <v>0.85</v>
      </c>
      <c r="E81" s="134" t="s">
        <v>39</v>
      </c>
      <c r="F81" s="134">
        <v>4</v>
      </c>
      <c r="G81" s="136">
        <v>0</v>
      </c>
      <c r="H81" s="136">
        <v>0.1</v>
      </c>
      <c r="J81" s="190" t="s">
        <v>44</v>
      </c>
      <c r="K81" s="194">
        <v>213</v>
      </c>
      <c r="L81" s="190">
        <v>0.9</v>
      </c>
    </row>
    <row r="82" spans="1:12" x14ac:dyDescent="0.35">
      <c r="A82" s="134" t="s">
        <v>39</v>
      </c>
      <c r="B82" s="134">
        <v>5</v>
      </c>
      <c r="C82" s="135">
        <v>0</v>
      </c>
      <c r="D82" s="135">
        <v>1</v>
      </c>
      <c r="E82" s="134" t="s">
        <v>40</v>
      </c>
      <c r="F82" s="134">
        <v>1</v>
      </c>
      <c r="G82" s="136">
        <v>1</v>
      </c>
      <c r="H82" s="136">
        <v>1</v>
      </c>
      <c r="J82" s="190" t="s">
        <v>44</v>
      </c>
      <c r="K82" s="194">
        <v>244</v>
      </c>
      <c r="L82" s="190">
        <v>0.95</v>
      </c>
    </row>
    <row r="83" spans="1:12" x14ac:dyDescent="0.35">
      <c r="A83" s="134" t="s">
        <v>40</v>
      </c>
      <c r="B83" s="134">
        <v>1</v>
      </c>
      <c r="C83" s="135">
        <v>1</v>
      </c>
      <c r="D83" s="135">
        <v>0.35</v>
      </c>
      <c r="E83" s="134" t="s">
        <v>40</v>
      </c>
      <c r="F83" s="134">
        <v>2</v>
      </c>
      <c r="G83" s="136">
        <v>0.78</v>
      </c>
      <c r="H83" s="136">
        <v>0.93</v>
      </c>
      <c r="J83" s="190" t="s">
        <v>44</v>
      </c>
      <c r="K83" s="194">
        <v>91</v>
      </c>
      <c r="L83" s="190">
        <v>0.4</v>
      </c>
    </row>
    <row r="84" spans="1:12" x14ac:dyDescent="0.35">
      <c r="A84" s="134" t="s">
        <v>40</v>
      </c>
      <c r="B84" s="134">
        <v>2</v>
      </c>
      <c r="C84" s="135">
        <v>0.75</v>
      </c>
      <c r="D84" s="135">
        <v>0.75</v>
      </c>
      <c r="E84" s="134" t="s">
        <v>40</v>
      </c>
      <c r="F84" s="134">
        <v>3</v>
      </c>
      <c r="G84" s="136">
        <v>0.1</v>
      </c>
      <c r="H84" s="136">
        <v>0.62</v>
      </c>
      <c r="J84" s="248" t="s">
        <v>45</v>
      </c>
      <c r="K84" s="256">
        <v>92</v>
      </c>
      <c r="L84" s="248">
        <v>0.35</v>
      </c>
    </row>
    <row r="85" spans="1:12" x14ac:dyDescent="0.35">
      <c r="A85" s="134" t="s">
        <v>40</v>
      </c>
      <c r="B85" s="134">
        <v>3</v>
      </c>
      <c r="C85" s="135">
        <v>0.56999999999999995</v>
      </c>
      <c r="D85" s="135">
        <v>1</v>
      </c>
      <c r="E85" s="134" t="s">
        <v>40</v>
      </c>
      <c r="F85" s="134">
        <v>4</v>
      </c>
      <c r="G85" s="136">
        <v>0</v>
      </c>
      <c r="H85" s="136">
        <v>0.4</v>
      </c>
      <c r="J85" s="248" t="s">
        <v>45</v>
      </c>
      <c r="K85" s="256">
        <v>213</v>
      </c>
      <c r="L85" s="248">
        <v>0.85</v>
      </c>
    </row>
    <row r="86" spans="1:12" x14ac:dyDescent="0.35">
      <c r="A86" s="134" t="s">
        <v>40</v>
      </c>
      <c r="B86" s="134">
        <v>4</v>
      </c>
      <c r="C86" s="135">
        <v>0</v>
      </c>
      <c r="D86" s="135">
        <v>1</v>
      </c>
      <c r="E86" s="133" t="s">
        <v>37</v>
      </c>
      <c r="F86" s="134">
        <v>1</v>
      </c>
      <c r="G86" s="135">
        <v>1</v>
      </c>
      <c r="H86" s="135">
        <v>1</v>
      </c>
      <c r="J86" s="248" t="s">
        <v>45</v>
      </c>
      <c r="K86" s="256">
        <v>244</v>
      </c>
      <c r="L86" s="248">
        <v>0.95</v>
      </c>
    </row>
    <row r="87" spans="1:12" x14ac:dyDescent="0.35">
      <c r="A87" s="133" t="s">
        <v>37</v>
      </c>
      <c r="B87" s="133">
        <v>1</v>
      </c>
      <c r="C87" s="135">
        <v>1</v>
      </c>
      <c r="D87" s="135">
        <v>0.8</v>
      </c>
      <c r="E87" s="133" t="s">
        <v>37</v>
      </c>
      <c r="F87" s="134">
        <v>2</v>
      </c>
      <c r="G87" s="135">
        <v>0.75</v>
      </c>
      <c r="H87" s="135">
        <v>0.73</v>
      </c>
      <c r="J87" s="248" t="s">
        <v>45</v>
      </c>
      <c r="K87" s="256">
        <v>91</v>
      </c>
      <c r="L87" s="248">
        <v>0.35</v>
      </c>
    </row>
    <row r="88" spans="1:12" x14ac:dyDescent="0.35">
      <c r="A88" s="133" t="s">
        <v>37</v>
      </c>
      <c r="B88" s="133">
        <v>2</v>
      </c>
      <c r="C88" s="135">
        <v>0.8</v>
      </c>
      <c r="D88" s="135">
        <v>0.85</v>
      </c>
      <c r="E88" s="133" t="s">
        <v>37</v>
      </c>
      <c r="F88" s="134">
        <v>3</v>
      </c>
      <c r="G88" s="135">
        <v>0.45</v>
      </c>
      <c r="H88" s="135">
        <v>0.5</v>
      </c>
      <c r="J88" s="248" t="s">
        <v>46</v>
      </c>
      <c r="K88" s="256">
        <v>92</v>
      </c>
      <c r="L88" s="248">
        <v>0.35</v>
      </c>
    </row>
    <row r="89" spans="1:12" x14ac:dyDescent="0.35">
      <c r="A89" s="133" t="s">
        <v>37</v>
      </c>
      <c r="B89" s="133">
        <v>3</v>
      </c>
      <c r="C89" s="135">
        <v>0.5</v>
      </c>
      <c r="D89" s="135">
        <v>1</v>
      </c>
      <c r="E89" s="133" t="s">
        <v>37</v>
      </c>
      <c r="F89" s="134">
        <v>4</v>
      </c>
      <c r="G89" s="135">
        <v>0</v>
      </c>
      <c r="H89" s="135">
        <v>0.17</v>
      </c>
      <c r="J89" s="248" t="s">
        <v>46</v>
      </c>
      <c r="K89" s="256">
        <v>213</v>
      </c>
      <c r="L89" s="248">
        <v>0.85</v>
      </c>
    </row>
    <row r="90" spans="1:12" x14ac:dyDescent="0.35">
      <c r="A90" s="133" t="s">
        <v>37</v>
      </c>
      <c r="B90" s="133">
        <v>4</v>
      </c>
      <c r="C90" s="135">
        <v>0</v>
      </c>
      <c r="D90" s="135">
        <v>1</v>
      </c>
      <c r="E90" s="134" t="s">
        <v>38</v>
      </c>
      <c r="F90" s="134">
        <v>1</v>
      </c>
      <c r="G90" s="135">
        <v>1</v>
      </c>
      <c r="H90" s="135">
        <v>1</v>
      </c>
      <c r="J90" s="248" t="s">
        <v>46</v>
      </c>
      <c r="K90" s="256">
        <v>244</v>
      </c>
      <c r="L90" s="248">
        <v>0.95</v>
      </c>
    </row>
    <row r="91" spans="1:12" x14ac:dyDescent="0.35">
      <c r="A91" s="134" t="s">
        <v>38</v>
      </c>
      <c r="B91" s="134">
        <v>1</v>
      </c>
      <c r="C91" s="135">
        <v>1</v>
      </c>
      <c r="D91" s="135">
        <v>0.7</v>
      </c>
      <c r="E91" s="134" t="s">
        <v>38</v>
      </c>
      <c r="F91" s="134">
        <v>2</v>
      </c>
      <c r="G91" s="135">
        <v>0.54</v>
      </c>
      <c r="H91" s="135">
        <v>0.75</v>
      </c>
      <c r="J91" s="248" t="s">
        <v>46</v>
      </c>
      <c r="K91" s="256">
        <v>91</v>
      </c>
      <c r="L91" s="248">
        <v>0.35</v>
      </c>
    </row>
    <row r="92" spans="1:12" x14ac:dyDescent="0.35">
      <c r="A92" s="134" t="s">
        <v>38</v>
      </c>
      <c r="B92" s="134">
        <v>2</v>
      </c>
      <c r="C92" s="135">
        <v>0.85</v>
      </c>
      <c r="D92" s="135">
        <v>0.8</v>
      </c>
      <c r="E92" s="134" t="s">
        <v>38</v>
      </c>
      <c r="F92" s="134">
        <v>3</v>
      </c>
      <c r="G92" s="135">
        <v>0.35</v>
      </c>
      <c r="H92" s="135">
        <v>0.52</v>
      </c>
      <c r="J92" s="248" t="s">
        <v>48</v>
      </c>
      <c r="K92" s="256">
        <v>92</v>
      </c>
      <c r="L92" s="248">
        <v>0.4</v>
      </c>
    </row>
    <row r="93" spans="1:12" x14ac:dyDescent="0.35">
      <c r="A93" s="134" t="s">
        <v>38</v>
      </c>
      <c r="B93" s="134">
        <v>3</v>
      </c>
      <c r="C93" s="135">
        <v>0.75</v>
      </c>
      <c r="D93" s="135">
        <v>1</v>
      </c>
      <c r="E93" s="134" t="s">
        <v>38</v>
      </c>
      <c r="F93" s="134">
        <v>4</v>
      </c>
      <c r="G93" s="135">
        <v>0.11</v>
      </c>
      <c r="H93" s="135">
        <v>0.3</v>
      </c>
      <c r="J93" s="248" t="s">
        <v>48</v>
      </c>
      <c r="K93" s="256">
        <v>152</v>
      </c>
      <c r="L93" s="248">
        <v>0.65</v>
      </c>
    </row>
    <row r="94" spans="1:12" x14ac:dyDescent="0.35">
      <c r="A94" s="134" t="s">
        <v>38</v>
      </c>
      <c r="B94" s="134">
        <v>4</v>
      </c>
      <c r="C94" s="135">
        <v>0</v>
      </c>
      <c r="D94" s="135">
        <v>1</v>
      </c>
      <c r="E94" s="134" t="s">
        <v>38</v>
      </c>
      <c r="F94" s="134">
        <v>5</v>
      </c>
      <c r="G94" s="135">
        <v>0</v>
      </c>
      <c r="H94" s="135">
        <v>0.21</v>
      </c>
      <c r="J94" s="248" t="s">
        <v>48</v>
      </c>
      <c r="K94" s="256">
        <v>213</v>
      </c>
      <c r="L94" s="248">
        <v>0.9</v>
      </c>
    </row>
    <row r="95" spans="1:12" x14ac:dyDescent="0.35">
      <c r="A95" s="190" t="s">
        <v>43</v>
      </c>
      <c r="B95" s="190">
        <v>1</v>
      </c>
      <c r="C95" s="191">
        <v>1</v>
      </c>
      <c r="D95" s="191">
        <v>0.25</v>
      </c>
      <c r="E95" s="190" t="s">
        <v>43</v>
      </c>
      <c r="F95" s="190">
        <v>1</v>
      </c>
      <c r="G95" s="191">
        <v>1</v>
      </c>
      <c r="H95" s="191">
        <v>1</v>
      </c>
      <c r="J95" s="248" t="s">
        <v>48</v>
      </c>
      <c r="K95" s="256">
        <v>244</v>
      </c>
      <c r="L95" s="248">
        <v>0.95</v>
      </c>
    </row>
    <row r="96" spans="1:12" x14ac:dyDescent="0.35">
      <c r="A96" s="190" t="s">
        <v>43</v>
      </c>
      <c r="B96" s="190">
        <v>2</v>
      </c>
      <c r="C96" s="191">
        <v>0.95</v>
      </c>
      <c r="D96" s="191">
        <v>0.3</v>
      </c>
      <c r="E96" s="190" t="s">
        <v>43</v>
      </c>
      <c r="F96" s="190">
        <v>2</v>
      </c>
      <c r="G96" s="192">
        <v>0.4</v>
      </c>
      <c r="H96" s="192">
        <v>1</v>
      </c>
      <c r="J96" s="248" t="s">
        <v>48</v>
      </c>
      <c r="K96" s="256">
        <v>91</v>
      </c>
      <c r="L96" s="248">
        <v>0.4</v>
      </c>
    </row>
    <row r="97" spans="1:12" x14ac:dyDescent="0.35">
      <c r="A97" s="190" t="s">
        <v>43</v>
      </c>
      <c r="B97" s="190">
        <v>3</v>
      </c>
      <c r="C97" s="191">
        <v>0.9</v>
      </c>
      <c r="D97" s="191">
        <v>0.55000000000000004</v>
      </c>
      <c r="E97" s="190" t="s">
        <v>43</v>
      </c>
      <c r="F97" s="190">
        <v>3</v>
      </c>
      <c r="G97" s="192">
        <v>0.2</v>
      </c>
      <c r="H97" s="192">
        <v>0.7</v>
      </c>
      <c r="J97" s="134" t="s">
        <v>49</v>
      </c>
      <c r="K97" s="146">
        <v>92</v>
      </c>
      <c r="L97" s="134">
        <v>0.35</v>
      </c>
    </row>
    <row r="98" spans="1:12" x14ac:dyDescent="0.35">
      <c r="A98" s="190" t="s">
        <v>43</v>
      </c>
      <c r="B98" s="190">
        <v>4</v>
      </c>
      <c r="C98" s="191">
        <v>0.45</v>
      </c>
      <c r="D98" s="191">
        <v>0.85</v>
      </c>
      <c r="E98" s="190" t="s">
        <v>43</v>
      </c>
      <c r="F98" s="190">
        <v>4</v>
      </c>
      <c r="G98" s="192">
        <v>0</v>
      </c>
      <c r="H98" s="192">
        <v>0.1</v>
      </c>
      <c r="J98" s="134" t="s">
        <v>49</v>
      </c>
      <c r="K98" s="146">
        <v>213</v>
      </c>
      <c r="L98" s="134">
        <v>0.85</v>
      </c>
    </row>
    <row r="99" spans="1:12" x14ac:dyDescent="0.35">
      <c r="A99" s="190" t="s">
        <v>43</v>
      </c>
      <c r="B99" s="190">
        <v>5</v>
      </c>
      <c r="C99" s="191">
        <v>0</v>
      </c>
      <c r="D99" s="191">
        <v>1</v>
      </c>
      <c r="E99" s="190" t="s">
        <v>44</v>
      </c>
      <c r="F99" s="190">
        <v>1</v>
      </c>
      <c r="G99" s="192">
        <v>1</v>
      </c>
      <c r="H99" s="192">
        <v>1</v>
      </c>
      <c r="J99" s="134" t="s">
        <v>49</v>
      </c>
      <c r="K99" s="146">
        <v>244</v>
      </c>
      <c r="L99" s="134">
        <v>0.95</v>
      </c>
    </row>
    <row r="100" spans="1:12" x14ac:dyDescent="0.35">
      <c r="A100" s="190" t="s">
        <v>44</v>
      </c>
      <c r="B100" s="190">
        <v>1</v>
      </c>
      <c r="C100" s="191">
        <v>1</v>
      </c>
      <c r="D100" s="191">
        <v>0.35</v>
      </c>
      <c r="E100" s="190" t="s">
        <v>44</v>
      </c>
      <c r="F100" s="190">
        <v>2</v>
      </c>
      <c r="G100" s="192">
        <v>0.78</v>
      </c>
      <c r="H100" s="192">
        <v>0.93</v>
      </c>
      <c r="J100" s="134" t="s">
        <v>49</v>
      </c>
      <c r="K100" s="146">
        <v>91</v>
      </c>
      <c r="L100" s="134">
        <v>0.35</v>
      </c>
    </row>
    <row r="101" spans="1:12" x14ac:dyDescent="0.35">
      <c r="A101" s="190" t="s">
        <v>44</v>
      </c>
      <c r="B101" s="190">
        <v>2</v>
      </c>
      <c r="C101" s="191">
        <v>0.75</v>
      </c>
      <c r="D101" s="191">
        <v>0.75</v>
      </c>
      <c r="E101" s="190" t="s">
        <v>44</v>
      </c>
      <c r="F101" s="190">
        <v>3</v>
      </c>
      <c r="G101" s="192">
        <v>0.1</v>
      </c>
      <c r="H101" s="192">
        <v>0.62</v>
      </c>
      <c r="J101" s="134" t="s">
        <v>50</v>
      </c>
      <c r="K101" s="146">
        <v>92</v>
      </c>
      <c r="L101" s="134">
        <v>0.35</v>
      </c>
    </row>
    <row r="102" spans="1:12" x14ac:dyDescent="0.35">
      <c r="A102" s="190" t="s">
        <v>44</v>
      </c>
      <c r="B102" s="190">
        <v>3</v>
      </c>
      <c r="C102" s="191">
        <v>0.56999999999999995</v>
      </c>
      <c r="D102" s="191">
        <v>1</v>
      </c>
      <c r="E102" s="190" t="s">
        <v>44</v>
      </c>
      <c r="F102" s="190">
        <v>4</v>
      </c>
      <c r="G102" s="192">
        <v>0</v>
      </c>
      <c r="H102" s="192">
        <v>0.4</v>
      </c>
      <c r="J102" s="134" t="s">
        <v>50</v>
      </c>
      <c r="K102" s="146">
        <v>213</v>
      </c>
      <c r="L102" s="134">
        <v>0.85</v>
      </c>
    </row>
    <row r="103" spans="1:12" x14ac:dyDescent="0.35">
      <c r="A103" s="190" t="s">
        <v>44</v>
      </c>
      <c r="B103" s="190">
        <v>4</v>
      </c>
      <c r="C103" s="191">
        <v>0</v>
      </c>
      <c r="D103" s="191">
        <v>1</v>
      </c>
      <c r="E103" s="193" t="s">
        <v>41</v>
      </c>
      <c r="F103" s="190">
        <v>1</v>
      </c>
      <c r="G103" s="191">
        <v>1</v>
      </c>
      <c r="H103" s="191">
        <v>1</v>
      </c>
      <c r="J103" s="134" t="s">
        <v>50</v>
      </c>
      <c r="K103" s="146">
        <v>244</v>
      </c>
      <c r="L103" s="134">
        <v>0.95</v>
      </c>
    </row>
    <row r="104" spans="1:12" x14ac:dyDescent="0.35">
      <c r="A104" s="193" t="s">
        <v>41</v>
      </c>
      <c r="B104" s="193">
        <v>1</v>
      </c>
      <c r="C104" s="191">
        <v>1</v>
      </c>
      <c r="D104" s="191">
        <v>0.8</v>
      </c>
      <c r="E104" s="193" t="s">
        <v>41</v>
      </c>
      <c r="F104" s="190">
        <v>2</v>
      </c>
      <c r="G104" s="191">
        <v>0.7</v>
      </c>
      <c r="H104" s="191">
        <v>0.72</v>
      </c>
      <c r="J104" s="134" t="s">
        <v>50</v>
      </c>
      <c r="K104" s="146">
        <v>91</v>
      </c>
      <c r="L104" s="134">
        <v>0.35</v>
      </c>
    </row>
    <row r="105" spans="1:12" x14ac:dyDescent="0.35">
      <c r="A105" s="193" t="s">
        <v>41</v>
      </c>
      <c r="B105" s="193">
        <v>2</v>
      </c>
      <c r="C105" s="191">
        <v>0.8</v>
      </c>
      <c r="D105" s="191">
        <v>0.85</v>
      </c>
      <c r="E105" s="193" t="s">
        <v>41</v>
      </c>
      <c r="F105" s="190">
        <v>3</v>
      </c>
      <c r="G105" s="191">
        <v>0.25</v>
      </c>
      <c r="H105" s="191">
        <v>0.36</v>
      </c>
      <c r="J105" s="134" t="s">
        <v>52</v>
      </c>
      <c r="K105" s="146">
        <v>92</v>
      </c>
      <c r="L105" s="134">
        <v>0.4</v>
      </c>
    </row>
    <row r="106" spans="1:12" x14ac:dyDescent="0.35">
      <c r="A106" s="193" t="s">
        <v>41</v>
      </c>
      <c r="B106" s="193">
        <v>3</v>
      </c>
      <c r="C106" s="191">
        <v>0.5</v>
      </c>
      <c r="D106" s="191">
        <v>1</v>
      </c>
      <c r="E106" s="193" t="s">
        <v>41</v>
      </c>
      <c r="F106" s="190">
        <v>4</v>
      </c>
      <c r="G106" s="191">
        <v>0.1</v>
      </c>
      <c r="H106" s="191">
        <v>0.22</v>
      </c>
      <c r="J106" s="134" t="s">
        <v>52</v>
      </c>
      <c r="K106" s="146">
        <v>152</v>
      </c>
      <c r="L106" s="134">
        <v>0.65</v>
      </c>
    </row>
    <row r="107" spans="1:12" x14ac:dyDescent="0.35">
      <c r="A107" s="193" t="s">
        <v>41</v>
      </c>
      <c r="B107" s="193">
        <v>4</v>
      </c>
      <c r="C107" s="191">
        <v>0</v>
      </c>
      <c r="D107" s="191">
        <v>1</v>
      </c>
      <c r="E107" s="193" t="s">
        <v>41</v>
      </c>
      <c r="F107" s="190">
        <v>5</v>
      </c>
      <c r="G107" s="191">
        <v>0</v>
      </c>
      <c r="H107" s="191">
        <v>0.17</v>
      </c>
      <c r="J107" s="134" t="s">
        <v>52</v>
      </c>
      <c r="K107" s="146">
        <v>213</v>
      </c>
      <c r="L107" s="134">
        <v>0.9</v>
      </c>
    </row>
    <row r="108" spans="1:12" x14ac:dyDescent="0.35">
      <c r="A108" s="190" t="s">
        <v>42</v>
      </c>
      <c r="B108" s="190">
        <v>1</v>
      </c>
      <c r="C108" s="191">
        <v>1</v>
      </c>
      <c r="D108" s="191">
        <v>0.7</v>
      </c>
      <c r="E108" s="190" t="s">
        <v>42</v>
      </c>
      <c r="F108" s="190">
        <v>1</v>
      </c>
      <c r="G108" s="191">
        <v>1</v>
      </c>
      <c r="H108" s="191">
        <v>1</v>
      </c>
      <c r="J108" s="134" t="s">
        <v>52</v>
      </c>
      <c r="K108" s="146">
        <v>244</v>
      </c>
      <c r="L108" s="134">
        <v>0.95</v>
      </c>
    </row>
    <row r="109" spans="1:12" x14ac:dyDescent="0.35">
      <c r="A109" s="190" t="s">
        <v>42</v>
      </c>
      <c r="B109" s="190">
        <v>2</v>
      </c>
      <c r="C109" s="191">
        <v>0.85</v>
      </c>
      <c r="D109" s="191">
        <v>0.8</v>
      </c>
      <c r="E109" s="190" t="s">
        <v>42</v>
      </c>
      <c r="F109" s="190">
        <v>2</v>
      </c>
      <c r="G109" s="191">
        <v>0.54</v>
      </c>
      <c r="H109" s="191">
        <v>0.75</v>
      </c>
      <c r="J109" s="134" t="s">
        <v>52</v>
      </c>
      <c r="K109" s="146">
        <v>91</v>
      </c>
      <c r="L109" s="134">
        <v>0.4</v>
      </c>
    </row>
    <row r="110" spans="1:12" x14ac:dyDescent="0.35">
      <c r="A110" s="190" t="s">
        <v>42</v>
      </c>
      <c r="B110" s="190">
        <v>3</v>
      </c>
      <c r="C110" s="191">
        <v>0.75</v>
      </c>
      <c r="D110" s="191">
        <v>1</v>
      </c>
      <c r="E110" s="190" t="s">
        <v>42</v>
      </c>
      <c r="F110" s="190">
        <v>3</v>
      </c>
      <c r="G110" s="191">
        <v>0.35</v>
      </c>
      <c r="H110" s="191">
        <v>0.52</v>
      </c>
    </row>
    <row r="111" spans="1:12" x14ac:dyDescent="0.35">
      <c r="A111" s="190" t="s">
        <v>42</v>
      </c>
      <c r="B111" s="190">
        <v>4</v>
      </c>
      <c r="C111" s="191">
        <v>0</v>
      </c>
      <c r="D111" s="191">
        <v>1</v>
      </c>
      <c r="E111" s="190" t="s">
        <v>42</v>
      </c>
      <c r="F111" s="190">
        <v>4</v>
      </c>
      <c r="G111" s="191">
        <v>0.11</v>
      </c>
      <c r="H111" s="191">
        <v>0.3</v>
      </c>
    </row>
    <row r="112" spans="1:12" x14ac:dyDescent="0.35">
      <c r="A112" s="248" t="s">
        <v>47</v>
      </c>
      <c r="B112" s="248">
        <v>1</v>
      </c>
      <c r="C112" s="249">
        <v>1</v>
      </c>
      <c r="D112" s="249">
        <v>0.25</v>
      </c>
      <c r="E112" s="190" t="s">
        <v>42</v>
      </c>
      <c r="F112" s="190">
        <v>5</v>
      </c>
      <c r="G112" s="191">
        <v>0</v>
      </c>
      <c r="H112" s="191">
        <v>0.21</v>
      </c>
    </row>
    <row r="113" spans="1:8" x14ac:dyDescent="0.35">
      <c r="A113" s="248" t="s">
        <v>47</v>
      </c>
      <c r="B113" s="248">
        <v>2</v>
      </c>
      <c r="C113" s="249">
        <v>0.95</v>
      </c>
      <c r="D113" s="249">
        <v>0.3</v>
      </c>
      <c r="E113" s="248" t="s">
        <v>47</v>
      </c>
      <c r="F113" s="248">
        <v>1</v>
      </c>
      <c r="G113" s="249">
        <v>1</v>
      </c>
      <c r="H113" s="249">
        <v>1</v>
      </c>
    </row>
    <row r="114" spans="1:8" x14ac:dyDescent="0.35">
      <c r="A114" s="248" t="s">
        <v>47</v>
      </c>
      <c r="B114" s="248">
        <v>3</v>
      </c>
      <c r="C114" s="249">
        <v>0.9</v>
      </c>
      <c r="D114" s="249">
        <v>0.55000000000000004</v>
      </c>
      <c r="E114" s="248" t="s">
        <v>47</v>
      </c>
      <c r="F114" s="248">
        <v>2</v>
      </c>
      <c r="G114" s="251">
        <v>0.4</v>
      </c>
      <c r="H114" s="251">
        <v>1</v>
      </c>
    </row>
    <row r="115" spans="1:8" x14ac:dyDescent="0.35">
      <c r="A115" s="248" t="s">
        <v>47</v>
      </c>
      <c r="B115" s="248">
        <v>4</v>
      </c>
      <c r="C115" s="249">
        <v>0.45</v>
      </c>
      <c r="D115" s="249">
        <v>0.85</v>
      </c>
      <c r="E115" s="248" t="s">
        <v>47</v>
      </c>
      <c r="F115" s="248">
        <v>3</v>
      </c>
      <c r="G115" s="251">
        <v>0.2</v>
      </c>
      <c r="H115" s="251">
        <v>0.7</v>
      </c>
    </row>
    <row r="116" spans="1:8" x14ac:dyDescent="0.35">
      <c r="A116" s="248" t="s">
        <v>47</v>
      </c>
      <c r="B116" s="248">
        <v>5</v>
      </c>
      <c r="C116" s="249">
        <v>0</v>
      </c>
      <c r="D116" s="249">
        <v>1</v>
      </c>
      <c r="E116" s="248" t="s">
        <v>47</v>
      </c>
      <c r="F116" s="248">
        <v>4</v>
      </c>
      <c r="G116" s="251">
        <v>0</v>
      </c>
      <c r="H116" s="251">
        <v>0.1</v>
      </c>
    </row>
    <row r="117" spans="1:8" x14ac:dyDescent="0.35">
      <c r="A117" s="248" t="s">
        <v>48</v>
      </c>
      <c r="B117" s="248">
        <v>1</v>
      </c>
      <c r="C117" s="249">
        <v>1</v>
      </c>
      <c r="D117" s="249">
        <v>0.35</v>
      </c>
      <c r="E117" s="248" t="s">
        <v>48</v>
      </c>
      <c r="F117" s="248">
        <v>1</v>
      </c>
      <c r="G117" s="251">
        <v>1</v>
      </c>
      <c r="H117" s="251">
        <v>1</v>
      </c>
    </row>
    <row r="118" spans="1:8" x14ac:dyDescent="0.35">
      <c r="A118" s="248" t="s">
        <v>48</v>
      </c>
      <c r="B118" s="248">
        <v>2</v>
      </c>
      <c r="C118" s="249">
        <v>0.75</v>
      </c>
      <c r="D118" s="249">
        <v>0.75</v>
      </c>
      <c r="E118" s="248" t="s">
        <v>48</v>
      </c>
      <c r="F118" s="248">
        <v>2</v>
      </c>
      <c r="G118" s="251">
        <v>0.78</v>
      </c>
      <c r="H118" s="251">
        <v>0.93</v>
      </c>
    </row>
    <row r="119" spans="1:8" x14ac:dyDescent="0.35">
      <c r="A119" s="248" t="s">
        <v>48</v>
      </c>
      <c r="B119" s="248">
        <v>3</v>
      </c>
      <c r="C119" s="249">
        <v>0.56999999999999995</v>
      </c>
      <c r="D119" s="249">
        <v>1</v>
      </c>
      <c r="E119" s="248" t="s">
        <v>48</v>
      </c>
      <c r="F119" s="248">
        <v>3</v>
      </c>
      <c r="G119" s="251">
        <v>0.1</v>
      </c>
      <c r="H119" s="251">
        <v>0.62</v>
      </c>
    </row>
    <row r="120" spans="1:8" x14ac:dyDescent="0.35">
      <c r="A120" s="248" t="s">
        <v>48</v>
      </c>
      <c r="B120" s="248">
        <v>4</v>
      </c>
      <c r="C120" s="249">
        <v>0</v>
      </c>
      <c r="D120" s="249">
        <v>1</v>
      </c>
      <c r="E120" s="248" t="s">
        <v>48</v>
      </c>
      <c r="F120" s="248">
        <v>4</v>
      </c>
      <c r="G120" s="251">
        <v>0</v>
      </c>
      <c r="H120" s="251">
        <v>0.4</v>
      </c>
    </row>
    <row r="121" spans="1:8" x14ac:dyDescent="0.35">
      <c r="A121" s="250" t="s">
        <v>45</v>
      </c>
      <c r="B121" s="250">
        <v>1</v>
      </c>
      <c r="C121" s="249">
        <v>1</v>
      </c>
      <c r="D121" s="249">
        <v>0.8</v>
      </c>
      <c r="E121" s="250" t="s">
        <v>45</v>
      </c>
      <c r="F121" s="248">
        <v>1</v>
      </c>
      <c r="G121" s="249">
        <v>1</v>
      </c>
      <c r="H121" s="249">
        <v>1</v>
      </c>
    </row>
    <row r="122" spans="1:8" x14ac:dyDescent="0.35">
      <c r="A122" s="250" t="s">
        <v>45</v>
      </c>
      <c r="B122" s="250">
        <v>2</v>
      </c>
      <c r="C122" s="249">
        <v>0.8</v>
      </c>
      <c r="D122" s="249">
        <v>0.85</v>
      </c>
      <c r="E122" s="250" t="s">
        <v>45</v>
      </c>
      <c r="F122" s="248">
        <v>2</v>
      </c>
      <c r="G122" s="249">
        <v>0.7</v>
      </c>
      <c r="H122" s="249">
        <v>0.72</v>
      </c>
    </row>
    <row r="123" spans="1:8" x14ac:dyDescent="0.35">
      <c r="A123" s="250" t="s">
        <v>45</v>
      </c>
      <c r="B123" s="250">
        <v>3</v>
      </c>
      <c r="C123" s="249">
        <v>0.5</v>
      </c>
      <c r="D123" s="249">
        <v>1</v>
      </c>
      <c r="E123" s="250" t="s">
        <v>45</v>
      </c>
      <c r="F123" s="248">
        <v>3</v>
      </c>
      <c r="G123" s="249">
        <v>0.25</v>
      </c>
      <c r="H123" s="249">
        <v>0.36</v>
      </c>
    </row>
    <row r="124" spans="1:8" x14ac:dyDescent="0.35">
      <c r="A124" s="250" t="s">
        <v>45</v>
      </c>
      <c r="B124" s="250">
        <v>4</v>
      </c>
      <c r="C124" s="249">
        <v>0</v>
      </c>
      <c r="D124" s="249">
        <v>1</v>
      </c>
      <c r="E124" s="250" t="s">
        <v>45</v>
      </c>
      <c r="F124" s="248">
        <v>4</v>
      </c>
      <c r="G124" s="249">
        <v>0.1</v>
      </c>
      <c r="H124" s="249">
        <v>0.22</v>
      </c>
    </row>
    <row r="125" spans="1:8" x14ac:dyDescent="0.35">
      <c r="A125" s="248" t="s">
        <v>46</v>
      </c>
      <c r="B125" s="248">
        <v>1</v>
      </c>
      <c r="C125" s="249">
        <v>1</v>
      </c>
      <c r="D125" s="249">
        <v>0.7</v>
      </c>
      <c r="E125" s="250" t="s">
        <v>45</v>
      </c>
      <c r="F125" s="248">
        <v>5</v>
      </c>
      <c r="G125" s="249">
        <v>0</v>
      </c>
      <c r="H125" s="249">
        <v>0.17</v>
      </c>
    </row>
    <row r="126" spans="1:8" x14ac:dyDescent="0.35">
      <c r="A126" s="248" t="s">
        <v>46</v>
      </c>
      <c r="B126" s="248">
        <v>2</v>
      </c>
      <c r="C126" s="249">
        <v>0.85</v>
      </c>
      <c r="D126" s="249">
        <v>0.8</v>
      </c>
      <c r="E126" s="248" t="s">
        <v>46</v>
      </c>
      <c r="F126" s="248">
        <v>1</v>
      </c>
      <c r="G126" s="249">
        <v>1</v>
      </c>
      <c r="H126" s="249">
        <v>1</v>
      </c>
    </row>
    <row r="127" spans="1:8" x14ac:dyDescent="0.35">
      <c r="A127" s="248" t="s">
        <v>46</v>
      </c>
      <c r="B127" s="248">
        <v>3</v>
      </c>
      <c r="C127" s="249">
        <v>0.75</v>
      </c>
      <c r="D127" s="249">
        <v>1</v>
      </c>
      <c r="E127" s="248" t="s">
        <v>46</v>
      </c>
      <c r="F127" s="248">
        <v>2</v>
      </c>
      <c r="G127" s="249">
        <v>0.54</v>
      </c>
      <c r="H127" s="249">
        <v>0.75</v>
      </c>
    </row>
    <row r="128" spans="1:8" x14ac:dyDescent="0.35">
      <c r="A128" s="248" t="s">
        <v>46</v>
      </c>
      <c r="B128" s="248">
        <v>4</v>
      </c>
      <c r="C128" s="249">
        <v>0</v>
      </c>
      <c r="D128" s="249">
        <v>1</v>
      </c>
      <c r="E128" s="248" t="s">
        <v>46</v>
      </c>
      <c r="F128" s="248">
        <v>3</v>
      </c>
      <c r="G128" s="249">
        <v>0.35</v>
      </c>
      <c r="H128" s="249">
        <v>0.52</v>
      </c>
    </row>
    <row r="129" spans="1:8" x14ac:dyDescent="0.35">
      <c r="A129" s="134" t="s">
        <v>51</v>
      </c>
      <c r="B129" s="134">
        <v>1</v>
      </c>
      <c r="C129" s="135">
        <v>1</v>
      </c>
      <c r="D129" s="135">
        <v>0.25</v>
      </c>
      <c r="E129" s="248" t="s">
        <v>46</v>
      </c>
      <c r="F129" s="248">
        <v>4</v>
      </c>
      <c r="G129" s="249">
        <v>0.11</v>
      </c>
      <c r="H129" s="249">
        <v>0.3</v>
      </c>
    </row>
    <row r="130" spans="1:8" x14ac:dyDescent="0.35">
      <c r="A130" s="134" t="s">
        <v>51</v>
      </c>
      <c r="B130" s="134">
        <v>2</v>
      </c>
      <c r="C130" s="135">
        <v>0.95</v>
      </c>
      <c r="D130" s="135">
        <v>0.3</v>
      </c>
      <c r="E130" s="248" t="s">
        <v>46</v>
      </c>
      <c r="F130" s="248">
        <v>5</v>
      </c>
      <c r="G130" s="249">
        <v>0</v>
      </c>
      <c r="H130" s="249">
        <v>0.21</v>
      </c>
    </row>
    <row r="131" spans="1:8" x14ac:dyDescent="0.35">
      <c r="A131" s="134" t="s">
        <v>51</v>
      </c>
      <c r="B131" s="134">
        <v>3</v>
      </c>
      <c r="C131" s="135">
        <v>0.9</v>
      </c>
      <c r="D131" s="135">
        <v>0.55000000000000004</v>
      </c>
      <c r="E131" s="134" t="s">
        <v>51</v>
      </c>
      <c r="F131" s="134">
        <v>1</v>
      </c>
      <c r="G131" s="135">
        <v>1</v>
      </c>
      <c r="H131" s="135">
        <v>1</v>
      </c>
    </row>
    <row r="132" spans="1:8" x14ac:dyDescent="0.35">
      <c r="A132" s="134" t="s">
        <v>51</v>
      </c>
      <c r="B132" s="134">
        <v>4</v>
      </c>
      <c r="C132" s="135">
        <v>0.45</v>
      </c>
      <c r="D132" s="135">
        <v>0.85</v>
      </c>
      <c r="E132" s="134" t="s">
        <v>51</v>
      </c>
      <c r="F132" s="134">
        <v>2</v>
      </c>
      <c r="G132" s="136">
        <v>0.4</v>
      </c>
      <c r="H132" s="136">
        <v>1</v>
      </c>
    </row>
    <row r="133" spans="1:8" x14ac:dyDescent="0.35">
      <c r="A133" s="134" t="s">
        <v>51</v>
      </c>
      <c r="B133" s="134">
        <v>5</v>
      </c>
      <c r="C133" s="135">
        <v>0</v>
      </c>
      <c r="D133" s="135">
        <v>1</v>
      </c>
      <c r="E133" s="134" t="s">
        <v>51</v>
      </c>
      <c r="F133" s="134">
        <v>3</v>
      </c>
      <c r="G133" s="136">
        <v>0.2</v>
      </c>
      <c r="H133" s="136">
        <v>0.7</v>
      </c>
    </row>
    <row r="134" spans="1:8" x14ac:dyDescent="0.35">
      <c r="A134" s="134" t="s">
        <v>52</v>
      </c>
      <c r="B134" s="134">
        <v>1</v>
      </c>
      <c r="C134" s="135">
        <v>1</v>
      </c>
      <c r="D134" s="135">
        <v>0.37</v>
      </c>
      <c r="E134" s="134" t="s">
        <v>51</v>
      </c>
      <c r="F134" s="134">
        <v>4</v>
      </c>
      <c r="G134" s="136">
        <v>0</v>
      </c>
      <c r="H134" s="136">
        <v>0.1</v>
      </c>
    </row>
    <row r="135" spans="1:8" x14ac:dyDescent="0.35">
      <c r="A135" s="134" t="s">
        <v>52</v>
      </c>
      <c r="B135" s="134">
        <v>2</v>
      </c>
      <c r="C135" s="135">
        <v>0.6</v>
      </c>
      <c r="D135" s="135">
        <v>0.8</v>
      </c>
      <c r="E135" s="134" t="s">
        <v>52</v>
      </c>
      <c r="F135" s="134">
        <v>1</v>
      </c>
      <c r="G135" s="136">
        <v>1</v>
      </c>
      <c r="H135" s="136">
        <v>1</v>
      </c>
    </row>
    <row r="136" spans="1:8" x14ac:dyDescent="0.35">
      <c r="A136" s="134" t="s">
        <v>52</v>
      </c>
      <c r="B136" s="134">
        <v>3</v>
      </c>
      <c r="C136" s="135">
        <v>0.23</v>
      </c>
      <c r="D136" s="135">
        <v>1</v>
      </c>
      <c r="E136" s="134" t="s">
        <v>52</v>
      </c>
      <c r="F136" s="134">
        <v>2</v>
      </c>
      <c r="G136" s="136">
        <v>0.65</v>
      </c>
      <c r="H136" s="136">
        <v>1</v>
      </c>
    </row>
    <row r="137" spans="1:8" x14ac:dyDescent="0.35">
      <c r="A137" s="134" t="s">
        <v>52</v>
      </c>
      <c r="B137" s="134">
        <v>4</v>
      </c>
      <c r="C137" s="135">
        <v>0</v>
      </c>
      <c r="D137" s="135">
        <v>1</v>
      </c>
      <c r="E137" s="134" t="s">
        <v>52</v>
      </c>
      <c r="F137" s="134">
        <v>3</v>
      </c>
      <c r="G137" s="136">
        <v>0.2</v>
      </c>
      <c r="H137" s="136">
        <v>0.75</v>
      </c>
    </row>
    <row r="138" spans="1:8" x14ac:dyDescent="0.35">
      <c r="A138" s="133" t="s">
        <v>49</v>
      </c>
      <c r="B138" s="133">
        <v>1</v>
      </c>
      <c r="C138" s="135">
        <v>1</v>
      </c>
      <c r="D138" s="135">
        <v>0.8</v>
      </c>
      <c r="E138" s="134" t="s">
        <v>52</v>
      </c>
      <c r="F138" s="134">
        <v>4</v>
      </c>
      <c r="G138" s="136">
        <v>0</v>
      </c>
      <c r="H138" s="136">
        <v>0.34</v>
      </c>
    </row>
    <row r="139" spans="1:8" x14ac:dyDescent="0.35">
      <c r="A139" s="133" t="s">
        <v>49</v>
      </c>
      <c r="B139" s="133">
        <v>2</v>
      </c>
      <c r="C139" s="135">
        <v>0.8</v>
      </c>
      <c r="D139" s="135">
        <v>0.85</v>
      </c>
      <c r="E139" s="133" t="s">
        <v>49</v>
      </c>
      <c r="F139" s="134">
        <v>1</v>
      </c>
      <c r="G139" s="135">
        <v>1</v>
      </c>
      <c r="H139" s="135">
        <v>1</v>
      </c>
    </row>
    <row r="140" spans="1:8" x14ac:dyDescent="0.35">
      <c r="A140" s="133" t="s">
        <v>49</v>
      </c>
      <c r="B140" s="133">
        <v>3</v>
      </c>
      <c r="C140" s="135">
        <v>0.5</v>
      </c>
      <c r="D140" s="135">
        <v>1</v>
      </c>
      <c r="E140" s="133" t="s">
        <v>49</v>
      </c>
      <c r="F140" s="134">
        <v>2</v>
      </c>
      <c r="G140" s="135">
        <v>0.66</v>
      </c>
      <c r="H140" s="135">
        <v>0.9</v>
      </c>
    </row>
    <row r="141" spans="1:8" x14ac:dyDescent="0.35">
      <c r="A141" s="133" t="s">
        <v>49</v>
      </c>
      <c r="B141" s="133">
        <v>4</v>
      </c>
      <c r="C141" s="135">
        <v>0</v>
      </c>
      <c r="D141" s="135">
        <v>1</v>
      </c>
      <c r="E141" s="133" t="s">
        <v>49</v>
      </c>
      <c r="F141" s="134">
        <v>3</v>
      </c>
      <c r="G141" s="135">
        <v>0.45</v>
      </c>
      <c r="H141" s="135">
        <v>0.7</v>
      </c>
    </row>
    <row r="142" spans="1:8" x14ac:dyDescent="0.35">
      <c r="A142" s="134" t="s">
        <v>50</v>
      </c>
      <c r="B142" s="134">
        <v>1</v>
      </c>
      <c r="C142" s="135">
        <v>1</v>
      </c>
      <c r="D142" s="135">
        <v>0.7</v>
      </c>
      <c r="E142" s="133" t="s">
        <v>49</v>
      </c>
      <c r="F142" s="134">
        <v>4</v>
      </c>
      <c r="G142" s="135">
        <v>0</v>
      </c>
      <c r="H142" s="135">
        <v>0.24</v>
      </c>
    </row>
    <row r="143" spans="1:8" x14ac:dyDescent="0.35">
      <c r="A143" s="134" t="s">
        <v>50</v>
      </c>
      <c r="B143" s="134">
        <v>2</v>
      </c>
      <c r="C143" s="135">
        <v>0.85</v>
      </c>
      <c r="D143" s="135">
        <v>0.8</v>
      </c>
      <c r="E143" s="134" t="s">
        <v>50</v>
      </c>
      <c r="F143" s="134">
        <v>1</v>
      </c>
      <c r="G143" s="135">
        <v>1</v>
      </c>
      <c r="H143" s="135">
        <v>1</v>
      </c>
    </row>
    <row r="144" spans="1:8" x14ac:dyDescent="0.35">
      <c r="A144" s="134" t="s">
        <v>50</v>
      </c>
      <c r="B144" s="134">
        <v>3</v>
      </c>
      <c r="C144" s="135">
        <v>0.75</v>
      </c>
      <c r="D144" s="135">
        <v>1</v>
      </c>
      <c r="E144" s="134" t="s">
        <v>50</v>
      </c>
      <c r="F144" s="134">
        <v>2</v>
      </c>
      <c r="G144" s="135">
        <v>0.6</v>
      </c>
      <c r="H144" s="135">
        <v>1</v>
      </c>
    </row>
    <row r="145" spans="1:8" x14ac:dyDescent="0.35">
      <c r="A145" s="134" t="s">
        <v>50</v>
      </c>
      <c r="B145" s="134">
        <v>4</v>
      </c>
      <c r="C145" s="135">
        <v>0</v>
      </c>
      <c r="D145" s="135">
        <v>1</v>
      </c>
      <c r="E145" s="134" t="s">
        <v>50</v>
      </c>
      <c r="F145" s="134">
        <v>3</v>
      </c>
      <c r="G145" s="135">
        <v>0.2</v>
      </c>
      <c r="H145" s="135">
        <v>0.5</v>
      </c>
    </row>
    <row r="146" spans="1:8" x14ac:dyDescent="0.35">
      <c r="E146" s="134" t="s">
        <v>50</v>
      </c>
      <c r="F146" s="134">
        <v>4</v>
      </c>
      <c r="G146" s="135">
        <v>0</v>
      </c>
      <c r="H146" s="135">
        <v>0.45</v>
      </c>
    </row>
  </sheetData>
  <phoneticPr fontId="49" type="noConversion"/>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tabColor theme="4" tint="0.39997558519241921"/>
  </sheetPr>
  <dimension ref="A1:BA446"/>
  <sheetViews>
    <sheetView zoomScale="80" zoomScaleNormal="80" workbookViewId="0">
      <pane xSplit="1" ySplit="7" topLeftCell="B8" activePane="bottomRight" state="frozen"/>
      <selection pane="topRight" activeCell="L10" sqref="L10"/>
      <selection pane="bottomLeft" activeCell="L10" sqref="L10"/>
      <selection pane="bottomRight" activeCell="A2" sqref="A2"/>
    </sheetView>
  </sheetViews>
  <sheetFormatPr baseColWidth="10" defaultColWidth="11.453125" defaultRowHeight="12.5" x14ac:dyDescent="0.25"/>
  <cols>
    <col min="1" max="1" width="20.1796875" style="195" customWidth="1"/>
    <col min="2" max="3" width="11.453125" style="195" customWidth="1"/>
    <col min="4" max="4" width="12.1796875" style="195" customWidth="1"/>
    <col min="5" max="5" width="13.81640625" style="195" customWidth="1"/>
    <col min="6" max="9" width="11.453125" style="195"/>
    <col min="10" max="10" width="1.54296875" style="195" customWidth="1"/>
    <col min="11" max="16384" width="11.453125" style="196"/>
  </cols>
  <sheetData>
    <row r="1" spans="1:53" ht="13" x14ac:dyDescent="0.3">
      <c r="A1" s="195" t="s">
        <v>53</v>
      </c>
      <c r="H1" s="178" t="s">
        <v>54</v>
      </c>
      <c r="I1" s="179">
        <v>0</v>
      </c>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row>
    <row r="2" spans="1:53" ht="13" x14ac:dyDescent="0.3">
      <c r="A2" s="195" t="s">
        <v>55</v>
      </c>
      <c r="H2" s="178" t="s">
        <v>0</v>
      </c>
      <c r="I2" s="180">
        <v>46304</v>
      </c>
      <c r="K2" s="195"/>
      <c r="L2" s="195"/>
      <c r="M2" s="195"/>
      <c r="N2" s="195"/>
      <c r="O2" s="195"/>
      <c r="P2" s="195"/>
      <c r="Q2" s="195"/>
      <c r="R2" s="195"/>
      <c r="S2" s="195"/>
      <c r="T2" s="195"/>
      <c r="U2" s="195"/>
      <c r="V2" s="195"/>
      <c r="W2" s="195"/>
      <c r="X2" s="195"/>
      <c r="Y2" s="195"/>
      <c r="Z2" s="195"/>
      <c r="AA2" s="195"/>
      <c r="AB2" s="195"/>
      <c r="AC2" s="195"/>
      <c r="AD2" s="195"/>
      <c r="AE2" s="195"/>
      <c r="AF2" s="195"/>
      <c r="AG2" s="195"/>
      <c r="AH2" s="195"/>
      <c r="AI2" s="195"/>
      <c r="AJ2" s="195"/>
      <c r="AK2" s="195"/>
      <c r="AL2" s="195"/>
      <c r="AM2" s="195"/>
      <c r="AN2" s="195"/>
      <c r="AO2" s="195"/>
      <c r="AP2" s="195"/>
      <c r="AQ2" s="195"/>
      <c r="AR2" s="195"/>
      <c r="AS2" s="195"/>
      <c r="AT2" s="195"/>
      <c r="AU2" s="195"/>
      <c r="AV2" s="195"/>
      <c r="AW2" s="195"/>
      <c r="AX2" s="195"/>
      <c r="AY2" s="195"/>
      <c r="AZ2" s="195"/>
      <c r="BA2" s="195"/>
    </row>
    <row r="3" spans="1:53" ht="13" x14ac:dyDescent="0.25">
      <c r="B3" s="197"/>
      <c r="D3" s="198"/>
      <c r="K3" s="195"/>
      <c r="L3" s="195"/>
      <c r="M3" s="195"/>
      <c r="N3" s="195"/>
      <c r="O3" s="195"/>
      <c r="P3" s="195"/>
      <c r="Q3" s="195"/>
      <c r="R3" s="195"/>
      <c r="S3" s="195"/>
      <c r="T3" s="195"/>
      <c r="U3" s="195"/>
      <c r="V3" s="195"/>
      <c r="W3" s="195"/>
      <c r="X3" s="195"/>
      <c r="Y3" s="195"/>
      <c r="Z3" s="195"/>
      <c r="AA3" s="195"/>
      <c r="AB3" s="195"/>
      <c r="AC3" s="195"/>
      <c r="AD3" s="195"/>
      <c r="AE3" s="195"/>
      <c r="AF3" s="195"/>
      <c r="AG3" s="195"/>
      <c r="AH3" s="195"/>
      <c r="AI3" s="195"/>
      <c r="AJ3" s="195"/>
      <c r="AK3" s="195"/>
      <c r="AL3" s="195"/>
      <c r="AM3" s="195"/>
      <c r="AN3" s="195"/>
      <c r="AO3" s="195"/>
      <c r="AP3" s="195"/>
      <c r="AQ3" s="195"/>
      <c r="AR3" s="195"/>
      <c r="AS3" s="195"/>
      <c r="AT3" s="195"/>
      <c r="AU3" s="195"/>
      <c r="AV3" s="195"/>
      <c r="AW3" s="195"/>
      <c r="AX3" s="195"/>
      <c r="AY3" s="195"/>
      <c r="AZ3" s="195"/>
      <c r="BA3" s="195"/>
    </row>
    <row r="4" spans="1:53" ht="16.5" customHeight="1" thickBot="1" x14ac:dyDescent="0.3">
      <c r="B4" s="199"/>
      <c r="C4" s="199"/>
      <c r="D4" s="198"/>
      <c r="E4" s="199"/>
      <c r="F4" s="199"/>
      <c r="G4" s="199"/>
      <c r="H4" s="199"/>
      <c r="I4" s="199"/>
      <c r="K4" s="195"/>
      <c r="L4" s="195"/>
      <c r="M4" s="195"/>
      <c r="N4" s="195"/>
      <c r="O4" s="195"/>
      <c r="P4" s="195"/>
      <c r="Q4" s="195"/>
      <c r="R4" s="195"/>
      <c r="S4" s="195"/>
      <c r="T4" s="195"/>
      <c r="U4" s="195"/>
      <c r="V4" s="195"/>
      <c r="W4" s="195"/>
      <c r="X4" s="195"/>
      <c r="Y4" s="195"/>
      <c r="Z4" s="195"/>
      <c r="AA4" s="195"/>
      <c r="AB4" s="195"/>
      <c r="AC4" s="195"/>
      <c r="AD4" s="195"/>
      <c r="AE4" s="195"/>
      <c r="AF4" s="195"/>
      <c r="AG4" s="195"/>
      <c r="AH4" s="195"/>
      <c r="AI4" s="195"/>
      <c r="AJ4" s="195"/>
      <c r="AK4" s="195"/>
      <c r="AL4" s="195"/>
      <c r="AM4" s="195"/>
      <c r="AN4" s="195"/>
      <c r="AO4" s="195"/>
      <c r="AP4" s="195"/>
      <c r="AQ4" s="195"/>
      <c r="AR4" s="195"/>
      <c r="AS4" s="195"/>
      <c r="AT4" s="195"/>
      <c r="AU4" s="195"/>
      <c r="AV4" s="195"/>
      <c r="AW4" s="195"/>
      <c r="AX4" s="195"/>
      <c r="AY4" s="195"/>
      <c r="AZ4" s="195"/>
      <c r="BA4" s="195"/>
    </row>
    <row r="5" spans="1:53" s="201" customFormat="1" ht="15" customHeight="1" x14ac:dyDescent="0.3">
      <c r="A5" s="333" t="s">
        <v>56</v>
      </c>
      <c r="B5" s="329" t="s">
        <v>57</v>
      </c>
      <c r="C5" s="330"/>
      <c r="D5" s="329" t="s">
        <v>58</v>
      </c>
      <c r="E5" s="330"/>
      <c r="F5" s="329" t="s">
        <v>59</v>
      </c>
      <c r="G5" s="330"/>
      <c r="H5" s="329" t="s">
        <v>60</v>
      </c>
      <c r="I5" s="330"/>
      <c r="J5" s="200"/>
      <c r="K5" s="195"/>
      <c r="L5" s="195"/>
      <c r="M5" s="195"/>
      <c r="N5" s="195"/>
      <c r="O5" s="195"/>
      <c r="P5" s="195"/>
      <c r="Q5" s="195"/>
      <c r="R5" s="195"/>
      <c r="S5" s="195"/>
      <c r="T5" s="195"/>
      <c r="U5" s="195"/>
      <c r="V5" s="195"/>
      <c r="W5" s="195"/>
      <c r="X5" s="195"/>
      <c r="Y5" s="195"/>
      <c r="Z5" s="195"/>
      <c r="AA5" s="195"/>
      <c r="AB5" s="195"/>
      <c r="AC5" s="195"/>
      <c r="AD5" s="195"/>
      <c r="AE5" s="195"/>
      <c r="AF5" s="195"/>
      <c r="AG5" s="195"/>
      <c r="AH5" s="195"/>
      <c r="AI5" s="195"/>
      <c r="AJ5" s="195"/>
      <c r="AK5" s="195"/>
      <c r="AL5" s="195"/>
      <c r="AM5" s="195"/>
      <c r="AN5" s="195"/>
      <c r="AO5" s="195"/>
      <c r="AP5" s="195"/>
      <c r="AQ5" s="195"/>
      <c r="AR5" s="195"/>
      <c r="AS5" s="195"/>
      <c r="AT5" s="195"/>
      <c r="AU5" s="195"/>
      <c r="AV5" s="195"/>
      <c r="AW5" s="195"/>
      <c r="AX5" s="195"/>
      <c r="AY5" s="195"/>
      <c r="AZ5" s="195"/>
      <c r="BA5" s="195"/>
    </row>
    <row r="6" spans="1:53" s="201" customFormat="1" ht="14" x14ac:dyDescent="0.3">
      <c r="A6" s="334"/>
      <c r="B6" s="331"/>
      <c r="C6" s="332"/>
      <c r="D6" s="331"/>
      <c r="E6" s="332"/>
      <c r="F6" s="331"/>
      <c r="G6" s="332"/>
      <c r="H6" s="331"/>
      <c r="I6" s="332"/>
      <c r="J6" s="200"/>
      <c r="K6" s="195"/>
      <c r="L6" s="195"/>
      <c r="M6" s="195"/>
      <c r="N6" s="195"/>
      <c r="O6" s="195"/>
      <c r="P6" s="195"/>
      <c r="Q6" s="195"/>
      <c r="R6" s="195"/>
      <c r="S6" s="195"/>
      <c r="T6" s="195"/>
      <c r="U6" s="195"/>
      <c r="V6" s="195"/>
      <c r="W6" s="195"/>
      <c r="X6" s="195"/>
      <c r="Y6" s="195"/>
      <c r="Z6" s="195"/>
      <c r="AA6" s="195"/>
      <c r="AB6" s="195"/>
      <c r="AC6" s="195"/>
      <c r="AD6" s="195"/>
      <c r="AE6" s="195"/>
      <c r="AF6" s="195"/>
      <c r="AG6" s="195"/>
      <c r="AH6" s="195"/>
      <c r="AI6" s="195"/>
      <c r="AJ6" s="195"/>
      <c r="AK6" s="195"/>
      <c r="AL6" s="195"/>
      <c r="AM6" s="195"/>
      <c r="AN6" s="195"/>
      <c r="AO6" s="195"/>
      <c r="AP6" s="195"/>
      <c r="AQ6" s="195"/>
      <c r="AR6" s="195"/>
      <c r="AS6" s="195"/>
      <c r="AT6" s="195"/>
      <c r="AU6" s="195"/>
      <c r="AV6" s="195"/>
      <c r="AW6" s="195"/>
      <c r="AX6" s="195"/>
      <c r="AY6" s="195"/>
      <c r="AZ6" s="195"/>
      <c r="BA6" s="195"/>
    </row>
    <row r="7" spans="1:53" s="201" customFormat="1" ht="14.5" thickBot="1" x14ac:dyDescent="0.35">
      <c r="A7" s="335"/>
      <c r="B7" s="43" t="s">
        <v>61</v>
      </c>
      <c r="C7" s="44" t="s">
        <v>62</v>
      </c>
      <c r="D7" s="43" t="s">
        <v>61</v>
      </c>
      <c r="E7" s="44" t="s">
        <v>62</v>
      </c>
      <c r="F7" s="43" t="s">
        <v>61</v>
      </c>
      <c r="G7" s="44" t="s">
        <v>62</v>
      </c>
      <c r="H7" s="43" t="s">
        <v>61</v>
      </c>
      <c r="I7" s="44" t="s">
        <v>62</v>
      </c>
      <c r="J7" s="202"/>
      <c r="K7" s="195"/>
      <c r="L7" s="195"/>
      <c r="M7" s="195"/>
      <c r="N7" s="195"/>
      <c r="O7" s="195"/>
      <c r="P7" s="195"/>
      <c r="Q7" s="195"/>
      <c r="R7" s="195"/>
      <c r="S7" s="195"/>
      <c r="T7" s="195"/>
      <c r="U7" s="195"/>
      <c r="V7" s="195"/>
      <c r="W7" s="195"/>
      <c r="X7" s="195"/>
      <c r="Y7" s="195"/>
      <c r="Z7" s="195"/>
      <c r="AA7" s="195"/>
      <c r="AB7" s="195"/>
      <c r="AC7" s="195"/>
      <c r="AD7" s="195"/>
      <c r="AE7" s="195"/>
      <c r="AF7" s="195"/>
      <c r="AG7" s="195"/>
      <c r="AH7" s="195"/>
      <c r="AI7" s="195"/>
      <c r="AJ7" s="195"/>
      <c r="AK7" s="195"/>
      <c r="AL7" s="195"/>
      <c r="AM7" s="195"/>
      <c r="AN7" s="195"/>
      <c r="AO7" s="195"/>
      <c r="AP7" s="195"/>
      <c r="AQ7" s="195"/>
      <c r="AR7" s="195"/>
      <c r="AS7" s="195"/>
      <c r="AT7" s="195"/>
      <c r="AU7" s="195"/>
      <c r="AV7" s="195"/>
      <c r="AW7" s="195"/>
      <c r="AX7" s="195"/>
      <c r="AY7" s="195"/>
      <c r="AZ7" s="195"/>
      <c r="BA7" s="195"/>
    </row>
    <row r="8" spans="1:53" x14ac:dyDescent="0.25">
      <c r="A8" s="259">
        <v>46478</v>
      </c>
      <c r="B8" s="181">
        <v>0</v>
      </c>
      <c r="C8" s="182">
        <v>0.35</v>
      </c>
      <c r="D8" s="181">
        <v>0.45</v>
      </c>
      <c r="E8" s="182">
        <v>0.4</v>
      </c>
      <c r="F8" s="181">
        <v>0.35</v>
      </c>
      <c r="G8" s="182">
        <v>0.3</v>
      </c>
      <c r="H8" s="181">
        <v>0.55000000000000004</v>
      </c>
      <c r="I8" s="183">
        <v>0.8</v>
      </c>
      <c r="J8" s="203"/>
      <c r="K8" s="195"/>
      <c r="L8" s="195"/>
      <c r="M8" s="195"/>
      <c r="N8" s="195"/>
      <c r="O8" s="195"/>
      <c r="P8" s="195"/>
      <c r="Q8" s="195"/>
      <c r="R8" s="195"/>
      <c r="S8" s="195"/>
      <c r="T8" s="195"/>
      <c r="U8" s="195"/>
      <c r="V8" s="195"/>
      <c r="W8" s="195"/>
      <c r="X8" s="195"/>
      <c r="Y8" s="195"/>
      <c r="Z8" s="195"/>
      <c r="AA8" s="195"/>
      <c r="AB8" s="195"/>
      <c r="AC8" s="195"/>
      <c r="AD8" s="195"/>
      <c r="AE8" s="195"/>
      <c r="AF8" s="195"/>
      <c r="AG8" s="195"/>
      <c r="AH8" s="195"/>
      <c r="AI8" s="195"/>
      <c r="AJ8" s="195"/>
      <c r="AK8" s="195"/>
      <c r="AL8" s="195"/>
      <c r="AM8" s="195"/>
      <c r="AN8" s="195"/>
      <c r="AO8" s="195"/>
      <c r="AP8" s="195"/>
      <c r="AQ8" s="195"/>
      <c r="AR8" s="195"/>
      <c r="AS8" s="195"/>
      <c r="AT8" s="195"/>
      <c r="AU8" s="195"/>
      <c r="AV8" s="195"/>
      <c r="AW8" s="195"/>
      <c r="AX8" s="195"/>
      <c r="AY8" s="195"/>
      <c r="AZ8" s="195"/>
      <c r="BA8" s="195"/>
    </row>
    <row r="9" spans="1:53" x14ac:dyDescent="0.25">
      <c r="A9" s="260">
        <v>46479</v>
      </c>
      <c r="B9" s="184">
        <v>0</v>
      </c>
      <c r="C9" s="185">
        <v>0.35</v>
      </c>
      <c r="D9" s="184">
        <v>0.45</v>
      </c>
      <c r="E9" s="185">
        <v>0.4</v>
      </c>
      <c r="F9" s="184">
        <v>0.35</v>
      </c>
      <c r="G9" s="185">
        <v>0.3</v>
      </c>
      <c r="H9" s="184">
        <v>0.55000000000000004</v>
      </c>
      <c r="I9" s="186">
        <v>0.8</v>
      </c>
      <c r="J9" s="203"/>
      <c r="K9" s="195"/>
      <c r="L9" s="195"/>
      <c r="M9" s="195"/>
      <c r="N9" s="195"/>
      <c r="O9" s="195"/>
      <c r="P9" s="195"/>
      <c r="Q9" s="195"/>
      <c r="R9" s="195"/>
      <c r="S9" s="195"/>
      <c r="T9" s="195"/>
      <c r="U9" s="195"/>
      <c r="V9" s="195"/>
      <c r="W9" s="195"/>
      <c r="X9" s="195"/>
      <c r="Y9" s="195"/>
      <c r="Z9" s="195"/>
      <c r="AA9" s="195"/>
      <c r="AB9" s="195"/>
      <c r="AC9" s="195"/>
      <c r="AD9" s="195"/>
      <c r="AE9" s="195"/>
      <c r="AF9" s="195"/>
      <c r="AG9" s="195"/>
      <c r="AH9" s="195"/>
      <c r="AI9" s="195"/>
      <c r="AJ9" s="195"/>
      <c r="AK9" s="195"/>
      <c r="AL9" s="195"/>
      <c r="AM9" s="195"/>
      <c r="AN9" s="195"/>
      <c r="AO9" s="195"/>
      <c r="AP9" s="195"/>
      <c r="AQ9" s="195"/>
      <c r="AR9" s="195"/>
      <c r="AS9" s="195"/>
      <c r="AT9" s="195"/>
      <c r="AU9" s="195"/>
      <c r="AV9" s="195"/>
      <c r="AW9" s="195"/>
      <c r="AX9" s="195"/>
      <c r="AY9" s="195"/>
      <c r="AZ9" s="195"/>
      <c r="BA9" s="195"/>
    </row>
    <row r="10" spans="1:53" x14ac:dyDescent="0.25">
      <c r="A10" s="260">
        <v>46480</v>
      </c>
      <c r="B10" s="184">
        <v>0</v>
      </c>
      <c r="C10" s="185">
        <v>0.35</v>
      </c>
      <c r="D10" s="184">
        <v>0.45</v>
      </c>
      <c r="E10" s="185">
        <v>0.4</v>
      </c>
      <c r="F10" s="184">
        <v>0.35</v>
      </c>
      <c r="G10" s="185">
        <v>0.3</v>
      </c>
      <c r="H10" s="184">
        <v>0</v>
      </c>
      <c r="I10" s="186">
        <v>0.8</v>
      </c>
      <c r="J10" s="203"/>
      <c r="K10" s="195"/>
      <c r="L10" s="195"/>
      <c r="M10" s="195"/>
      <c r="N10" s="195"/>
      <c r="O10" s="195"/>
      <c r="P10" s="195"/>
      <c r="Q10" s="195"/>
      <c r="R10" s="195"/>
      <c r="S10" s="195"/>
      <c r="T10" s="195"/>
      <c r="U10" s="195"/>
      <c r="V10" s="195"/>
      <c r="W10" s="195"/>
      <c r="X10" s="195"/>
      <c r="Y10" s="195"/>
      <c r="Z10" s="195"/>
      <c r="AA10" s="195"/>
      <c r="AB10" s="195"/>
      <c r="AC10" s="195"/>
      <c r="AD10" s="195"/>
      <c r="AE10" s="195"/>
      <c r="AF10" s="195"/>
      <c r="AG10" s="195"/>
      <c r="AH10" s="195"/>
      <c r="AI10" s="195"/>
      <c r="AJ10" s="195"/>
      <c r="AK10" s="195"/>
      <c r="AL10" s="195"/>
      <c r="AM10" s="195"/>
      <c r="AN10" s="195"/>
      <c r="AO10" s="195"/>
      <c r="AP10" s="195"/>
      <c r="AQ10" s="195"/>
      <c r="AR10" s="195"/>
      <c r="AS10" s="195"/>
      <c r="AT10" s="195"/>
      <c r="AU10" s="195"/>
      <c r="AV10" s="195"/>
      <c r="AW10" s="195"/>
      <c r="AX10" s="195"/>
      <c r="AY10" s="195"/>
      <c r="AZ10" s="195"/>
      <c r="BA10" s="195"/>
    </row>
    <row r="11" spans="1:53" x14ac:dyDescent="0.25">
      <c r="A11" s="260">
        <v>46481</v>
      </c>
      <c r="B11" s="184">
        <v>0</v>
      </c>
      <c r="C11" s="185">
        <v>0.35</v>
      </c>
      <c r="D11" s="184">
        <v>0.45</v>
      </c>
      <c r="E11" s="185">
        <v>0.4</v>
      </c>
      <c r="F11" s="184">
        <v>0.35</v>
      </c>
      <c r="G11" s="185">
        <v>0.3</v>
      </c>
      <c r="H11" s="184">
        <v>0</v>
      </c>
      <c r="I11" s="186">
        <v>0.8</v>
      </c>
      <c r="J11" s="203"/>
      <c r="K11" s="195"/>
      <c r="L11" s="195"/>
      <c r="M11" s="195"/>
      <c r="N11" s="195"/>
      <c r="O11" s="195"/>
      <c r="P11" s="195"/>
      <c r="Q11" s="195"/>
      <c r="R11" s="195"/>
      <c r="S11" s="195"/>
      <c r="T11" s="195"/>
      <c r="U11" s="195"/>
      <c r="V11" s="195"/>
      <c r="W11" s="195"/>
      <c r="X11" s="195"/>
      <c r="Y11" s="195"/>
      <c r="Z11" s="195"/>
      <c r="AA11" s="195"/>
      <c r="AB11" s="195"/>
      <c r="AC11" s="195"/>
      <c r="AD11" s="195"/>
      <c r="AE11" s="195"/>
      <c r="AF11" s="195"/>
      <c r="AG11" s="195"/>
      <c r="AH11" s="195"/>
      <c r="AI11" s="195"/>
      <c r="AJ11" s="195"/>
      <c r="AK11" s="195"/>
      <c r="AL11" s="195"/>
      <c r="AM11" s="195"/>
      <c r="AN11" s="195"/>
      <c r="AO11" s="195"/>
      <c r="AP11" s="195"/>
      <c r="AQ11" s="195"/>
      <c r="AR11" s="195"/>
      <c r="AS11" s="195"/>
      <c r="AT11" s="195"/>
      <c r="AU11" s="195"/>
      <c r="AV11" s="195"/>
      <c r="AW11" s="195"/>
      <c r="AX11" s="195"/>
      <c r="AY11" s="195"/>
      <c r="AZ11" s="195"/>
      <c r="BA11" s="195"/>
    </row>
    <row r="12" spans="1:53" x14ac:dyDescent="0.25">
      <c r="A12" s="260">
        <v>46482</v>
      </c>
      <c r="B12" s="184">
        <v>0.1</v>
      </c>
      <c r="C12" s="185">
        <v>0.35</v>
      </c>
      <c r="D12" s="184">
        <v>0.45</v>
      </c>
      <c r="E12" s="185">
        <v>0.4</v>
      </c>
      <c r="F12" s="184">
        <v>0.35</v>
      </c>
      <c r="G12" s="185">
        <v>0.65</v>
      </c>
      <c r="H12" s="184">
        <v>0.5</v>
      </c>
      <c r="I12" s="186">
        <v>0.8</v>
      </c>
      <c r="J12" s="203"/>
      <c r="K12" s="195"/>
      <c r="L12" s="195"/>
      <c r="M12" s="195"/>
      <c r="N12" s="195"/>
      <c r="O12" s="195"/>
      <c r="P12" s="195"/>
      <c r="Q12" s="195"/>
      <c r="R12" s="195"/>
      <c r="S12" s="195"/>
      <c r="T12" s="195"/>
      <c r="U12" s="195"/>
      <c r="V12" s="195"/>
      <c r="W12" s="195"/>
      <c r="X12" s="195"/>
      <c r="Y12" s="195"/>
      <c r="Z12" s="195"/>
      <c r="AA12" s="195"/>
      <c r="AB12" s="195"/>
      <c r="AC12" s="195"/>
      <c r="AD12" s="195"/>
      <c r="AE12" s="195"/>
      <c r="AF12" s="195"/>
      <c r="AG12" s="195"/>
      <c r="AH12" s="195"/>
      <c r="AI12" s="195"/>
      <c r="AJ12" s="195"/>
      <c r="AK12" s="195"/>
      <c r="AL12" s="195"/>
      <c r="AM12" s="195"/>
      <c r="AN12" s="195"/>
      <c r="AO12" s="195"/>
      <c r="AP12" s="195"/>
      <c r="AQ12" s="195"/>
      <c r="AR12" s="195"/>
      <c r="AS12" s="195"/>
      <c r="AT12" s="195"/>
      <c r="AU12" s="195"/>
      <c r="AV12" s="195"/>
      <c r="AW12" s="195"/>
      <c r="AX12" s="195"/>
      <c r="AY12" s="195"/>
      <c r="AZ12" s="195"/>
      <c r="BA12" s="195"/>
    </row>
    <row r="13" spans="1:53" x14ac:dyDescent="0.25">
      <c r="A13" s="260">
        <v>46483</v>
      </c>
      <c r="B13" s="184">
        <v>0.1</v>
      </c>
      <c r="C13" s="185">
        <v>0.35</v>
      </c>
      <c r="D13" s="184">
        <v>0.45</v>
      </c>
      <c r="E13" s="185">
        <v>0.4</v>
      </c>
      <c r="F13" s="184">
        <v>0.35</v>
      </c>
      <c r="G13" s="185">
        <v>0.65</v>
      </c>
      <c r="H13" s="184">
        <v>0.5</v>
      </c>
      <c r="I13" s="186">
        <v>0.8</v>
      </c>
      <c r="J13" s="203"/>
      <c r="K13" s="195"/>
      <c r="L13" s="195"/>
      <c r="M13" s="195"/>
      <c r="N13" s="195"/>
      <c r="O13" s="195"/>
      <c r="P13" s="195"/>
      <c r="Q13" s="195"/>
      <c r="R13" s="195"/>
      <c r="S13" s="195"/>
      <c r="T13" s="195"/>
      <c r="U13" s="195"/>
      <c r="V13" s="195"/>
      <c r="W13" s="195"/>
      <c r="X13" s="195"/>
      <c r="Y13" s="195"/>
      <c r="Z13" s="195"/>
      <c r="AA13" s="195"/>
      <c r="AB13" s="195"/>
      <c r="AC13" s="195"/>
      <c r="AD13" s="195"/>
      <c r="AE13" s="195"/>
      <c r="AF13" s="195"/>
      <c r="AG13" s="195"/>
      <c r="AH13" s="195"/>
      <c r="AI13" s="195"/>
      <c r="AJ13" s="195"/>
      <c r="AK13" s="195"/>
      <c r="AL13" s="195"/>
      <c r="AM13" s="195"/>
      <c r="AN13" s="195"/>
      <c r="AO13" s="195"/>
      <c r="AP13" s="195"/>
      <c r="AQ13" s="195"/>
      <c r="AR13" s="195"/>
      <c r="AS13" s="195"/>
      <c r="AT13" s="195"/>
      <c r="AU13" s="195"/>
      <c r="AV13" s="195"/>
      <c r="AW13" s="195"/>
      <c r="AX13" s="195"/>
      <c r="AY13" s="195"/>
      <c r="AZ13" s="195"/>
      <c r="BA13" s="195"/>
    </row>
    <row r="14" spans="1:53" x14ac:dyDescent="0.25">
      <c r="A14" s="260">
        <v>46484</v>
      </c>
      <c r="B14" s="184">
        <v>0.1</v>
      </c>
      <c r="C14" s="185">
        <v>0.35</v>
      </c>
      <c r="D14" s="184">
        <v>0.45</v>
      </c>
      <c r="E14" s="185">
        <v>0.4</v>
      </c>
      <c r="F14" s="184">
        <v>0.35</v>
      </c>
      <c r="G14" s="185">
        <v>0.65</v>
      </c>
      <c r="H14" s="184">
        <v>0.5</v>
      </c>
      <c r="I14" s="186">
        <v>0.8</v>
      </c>
      <c r="J14" s="203"/>
      <c r="K14" s="195"/>
      <c r="L14" s="195"/>
      <c r="M14" s="195"/>
      <c r="N14" s="195"/>
      <c r="O14" s="195"/>
      <c r="P14" s="195"/>
      <c r="Q14" s="195"/>
      <c r="R14" s="195"/>
      <c r="S14" s="195"/>
      <c r="T14" s="195"/>
      <c r="U14" s="195"/>
      <c r="V14" s="195"/>
      <c r="W14" s="195"/>
      <c r="X14" s="195"/>
      <c r="Y14" s="195"/>
      <c r="Z14" s="195"/>
      <c r="AA14" s="195"/>
      <c r="AB14" s="195"/>
      <c r="AC14" s="195"/>
      <c r="AD14" s="195"/>
      <c r="AE14" s="195"/>
      <c r="AF14" s="195"/>
      <c r="AG14" s="195"/>
      <c r="AH14" s="195"/>
      <c r="AI14" s="195"/>
      <c r="AJ14" s="195"/>
      <c r="AK14" s="195"/>
      <c r="AL14" s="195"/>
      <c r="AM14" s="195"/>
      <c r="AN14" s="195"/>
      <c r="AO14" s="195"/>
      <c r="AP14" s="195"/>
      <c r="AQ14" s="195"/>
      <c r="AR14" s="195"/>
      <c r="AS14" s="195"/>
      <c r="AT14" s="195"/>
      <c r="AU14" s="195"/>
      <c r="AV14" s="195"/>
      <c r="AW14" s="195"/>
      <c r="AX14" s="195"/>
      <c r="AY14" s="195"/>
      <c r="AZ14" s="195"/>
      <c r="BA14" s="195"/>
    </row>
    <row r="15" spans="1:53" x14ac:dyDescent="0.25">
      <c r="A15" s="260">
        <v>46485</v>
      </c>
      <c r="B15" s="184">
        <v>0.1</v>
      </c>
      <c r="C15" s="185">
        <v>0.35</v>
      </c>
      <c r="D15" s="184">
        <v>0.45</v>
      </c>
      <c r="E15" s="185">
        <v>0.4</v>
      </c>
      <c r="F15" s="184">
        <v>0.35</v>
      </c>
      <c r="G15" s="185">
        <v>0.65</v>
      </c>
      <c r="H15" s="184">
        <v>0.5</v>
      </c>
      <c r="I15" s="186">
        <v>0.8</v>
      </c>
      <c r="J15" s="203"/>
      <c r="K15" s="195"/>
      <c r="L15" s="195"/>
      <c r="M15" s="195"/>
      <c r="N15" s="195"/>
      <c r="O15" s="195"/>
      <c r="P15" s="195"/>
      <c r="Q15" s="195"/>
      <c r="R15" s="195"/>
      <c r="S15" s="195"/>
      <c r="T15" s="195"/>
      <c r="U15" s="195"/>
      <c r="V15" s="195"/>
      <c r="W15" s="195"/>
      <c r="X15" s="195"/>
      <c r="Y15" s="195"/>
      <c r="Z15" s="195"/>
      <c r="AA15" s="195"/>
      <c r="AB15" s="195"/>
      <c r="AC15" s="195"/>
      <c r="AD15" s="195"/>
      <c r="AE15" s="195"/>
      <c r="AF15" s="195"/>
      <c r="AG15" s="195"/>
      <c r="AH15" s="195"/>
      <c r="AI15" s="195"/>
      <c r="AJ15" s="195"/>
      <c r="AK15" s="195"/>
      <c r="AL15" s="195"/>
      <c r="AM15" s="195"/>
      <c r="AN15" s="195"/>
      <c r="AO15" s="195"/>
      <c r="AP15" s="195"/>
      <c r="AQ15" s="195"/>
      <c r="AR15" s="195"/>
      <c r="AS15" s="195"/>
      <c r="AT15" s="195"/>
      <c r="AU15" s="195"/>
      <c r="AV15" s="195"/>
      <c r="AW15" s="195"/>
      <c r="AX15" s="195"/>
      <c r="AY15" s="195"/>
      <c r="AZ15" s="195"/>
      <c r="BA15" s="195"/>
    </row>
    <row r="16" spans="1:53" x14ac:dyDescent="0.25">
      <c r="A16" s="260">
        <v>46486</v>
      </c>
      <c r="B16" s="184">
        <v>0.1</v>
      </c>
      <c r="C16" s="185">
        <v>0.35</v>
      </c>
      <c r="D16" s="184">
        <v>0.45</v>
      </c>
      <c r="E16" s="185">
        <v>0.4</v>
      </c>
      <c r="F16" s="184">
        <v>0.35</v>
      </c>
      <c r="G16" s="185">
        <v>0.65</v>
      </c>
      <c r="H16" s="184">
        <v>0.5</v>
      </c>
      <c r="I16" s="186">
        <v>0.8</v>
      </c>
      <c r="J16" s="203"/>
      <c r="K16" s="195"/>
      <c r="L16" s="195"/>
      <c r="M16" s="195"/>
      <c r="N16" s="195"/>
      <c r="O16" s="195"/>
      <c r="P16" s="195"/>
      <c r="Q16" s="195"/>
      <c r="R16" s="195"/>
      <c r="S16" s="195"/>
      <c r="T16" s="195"/>
      <c r="U16" s="195"/>
      <c r="V16" s="195"/>
      <c r="W16" s="195"/>
      <c r="X16" s="195"/>
      <c r="Y16" s="195"/>
      <c r="Z16" s="195"/>
      <c r="AA16" s="195"/>
      <c r="AB16" s="195"/>
      <c r="AC16" s="195"/>
      <c r="AD16" s="195"/>
      <c r="AE16" s="195"/>
      <c r="AF16" s="195"/>
      <c r="AG16" s="195"/>
      <c r="AH16" s="195"/>
      <c r="AI16" s="195"/>
      <c r="AJ16" s="195"/>
      <c r="AK16" s="195"/>
      <c r="AL16" s="195"/>
      <c r="AM16" s="195"/>
      <c r="AN16" s="195"/>
      <c r="AO16" s="195"/>
      <c r="AP16" s="195"/>
      <c r="AQ16" s="195"/>
      <c r="AR16" s="195"/>
      <c r="AS16" s="195"/>
      <c r="AT16" s="195"/>
      <c r="AU16" s="195"/>
      <c r="AV16" s="195"/>
      <c r="AW16" s="195"/>
      <c r="AX16" s="195"/>
      <c r="AY16" s="195"/>
      <c r="AZ16" s="195"/>
      <c r="BA16" s="195"/>
    </row>
    <row r="17" spans="1:53" x14ac:dyDescent="0.25">
      <c r="A17" s="260">
        <v>46487</v>
      </c>
      <c r="B17" s="184">
        <v>0.1</v>
      </c>
      <c r="C17" s="185">
        <v>0.35</v>
      </c>
      <c r="D17" s="184">
        <v>0.45</v>
      </c>
      <c r="E17" s="185">
        <v>0.4</v>
      </c>
      <c r="F17" s="184">
        <v>0.35</v>
      </c>
      <c r="G17" s="185">
        <v>0.65</v>
      </c>
      <c r="H17" s="184">
        <v>0.5</v>
      </c>
      <c r="I17" s="186">
        <v>0.8</v>
      </c>
      <c r="J17" s="203"/>
      <c r="K17" s="195"/>
      <c r="L17" s="195"/>
      <c r="M17" s="195"/>
      <c r="N17" s="195"/>
      <c r="O17" s="195"/>
      <c r="P17" s="195"/>
      <c r="Q17" s="195"/>
      <c r="R17" s="195"/>
      <c r="S17" s="195"/>
      <c r="T17" s="195"/>
      <c r="U17" s="195"/>
      <c r="V17" s="195"/>
      <c r="W17" s="195"/>
      <c r="X17" s="195"/>
      <c r="Y17" s="195"/>
      <c r="Z17" s="195"/>
      <c r="AA17" s="195"/>
      <c r="AB17" s="195"/>
      <c r="AC17" s="195"/>
      <c r="AD17" s="195"/>
      <c r="AE17" s="195"/>
      <c r="AF17" s="195"/>
      <c r="AG17" s="195"/>
      <c r="AH17" s="195"/>
      <c r="AI17" s="195"/>
      <c r="AJ17" s="195"/>
      <c r="AK17" s="195"/>
      <c r="AL17" s="195"/>
      <c r="AM17" s="195"/>
      <c r="AN17" s="195"/>
      <c r="AO17" s="195"/>
      <c r="AP17" s="195"/>
      <c r="AQ17" s="195"/>
      <c r="AR17" s="195"/>
      <c r="AS17" s="195"/>
      <c r="AT17" s="195"/>
      <c r="AU17" s="195"/>
      <c r="AV17" s="195"/>
      <c r="AW17" s="195"/>
      <c r="AX17" s="195"/>
      <c r="AY17" s="195"/>
      <c r="AZ17" s="195"/>
      <c r="BA17" s="195"/>
    </row>
    <row r="18" spans="1:53" x14ac:dyDescent="0.25">
      <c r="A18" s="260">
        <v>46488</v>
      </c>
      <c r="B18" s="184">
        <v>0.1</v>
      </c>
      <c r="C18" s="185">
        <v>0.35</v>
      </c>
      <c r="D18" s="184">
        <v>0.45</v>
      </c>
      <c r="E18" s="185">
        <v>0.4</v>
      </c>
      <c r="F18" s="184">
        <v>0.35</v>
      </c>
      <c r="G18" s="185">
        <v>0.65</v>
      </c>
      <c r="H18" s="184">
        <v>0.5</v>
      </c>
      <c r="I18" s="186">
        <v>0.8</v>
      </c>
      <c r="J18" s="203"/>
      <c r="K18" s="195"/>
      <c r="L18" s="195"/>
      <c r="M18" s="195"/>
      <c r="N18" s="195"/>
      <c r="O18" s="195"/>
      <c r="P18" s="195"/>
      <c r="Q18" s="195"/>
      <c r="R18" s="195"/>
      <c r="S18" s="195"/>
      <c r="T18" s="195"/>
      <c r="U18" s="195"/>
      <c r="V18" s="195"/>
      <c r="W18" s="195"/>
      <c r="X18" s="195"/>
      <c r="Y18" s="195"/>
      <c r="Z18" s="195"/>
      <c r="AA18" s="195"/>
      <c r="AB18" s="195"/>
      <c r="AC18" s="195"/>
      <c r="AD18" s="195"/>
      <c r="AE18" s="195"/>
      <c r="AF18" s="195"/>
      <c r="AG18" s="195"/>
      <c r="AH18" s="195"/>
      <c r="AI18" s="195"/>
      <c r="AJ18" s="195"/>
      <c r="AK18" s="195"/>
      <c r="AL18" s="195"/>
      <c r="AM18" s="195"/>
      <c r="AN18" s="195"/>
      <c r="AO18" s="195"/>
      <c r="AP18" s="195"/>
      <c r="AQ18" s="195"/>
      <c r="AR18" s="195"/>
      <c r="AS18" s="195"/>
      <c r="AT18" s="195"/>
      <c r="AU18" s="195"/>
      <c r="AV18" s="195"/>
      <c r="AW18" s="195"/>
      <c r="AX18" s="195"/>
      <c r="AY18" s="195"/>
      <c r="AZ18" s="195"/>
      <c r="BA18" s="195"/>
    </row>
    <row r="19" spans="1:53" x14ac:dyDescent="0.25">
      <c r="A19" s="260">
        <v>46489</v>
      </c>
      <c r="B19" s="184">
        <v>0.1</v>
      </c>
      <c r="C19" s="185">
        <v>0.35</v>
      </c>
      <c r="D19" s="184">
        <v>0.45</v>
      </c>
      <c r="E19" s="185">
        <v>0.4</v>
      </c>
      <c r="F19" s="184">
        <v>0.35</v>
      </c>
      <c r="G19" s="185">
        <v>0.65</v>
      </c>
      <c r="H19" s="184">
        <v>0.5</v>
      </c>
      <c r="I19" s="186">
        <v>0.8</v>
      </c>
      <c r="J19" s="203"/>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5"/>
      <c r="AM19" s="195"/>
      <c r="AN19" s="195"/>
      <c r="AO19" s="195"/>
      <c r="AP19" s="195"/>
      <c r="AQ19" s="195"/>
      <c r="AR19" s="195"/>
      <c r="AS19" s="195"/>
      <c r="AT19" s="195"/>
      <c r="AU19" s="195"/>
      <c r="AV19" s="195"/>
      <c r="AW19" s="195"/>
      <c r="AX19" s="195"/>
      <c r="AY19" s="195"/>
      <c r="AZ19" s="195"/>
      <c r="BA19" s="195"/>
    </row>
    <row r="20" spans="1:53" x14ac:dyDescent="0.25">
      <c r="A20" s="260">
        <v>46490</v>
      </c>
      <c r="B20" s="184">
        <v>0.1</v>
      </c>
      <c r="C20" s="185">
        <v>0.35</v>
      </c>
      <c r="D20" s="184">
        <v>0.45</v>
      </c>
      <c r="E20" s="185">
        <v>0.4</v>
      </c>
      <c r="F20" s="184">
        <v>0.35</v>
      </c>
      <c r="G20" s="185">
        <v>0.65</v>
      </c>
      <c r="H20" s="184">
        <v>0.5</v>
      </c>
      <c r="I20" s="186">
        <v>0.8</v>
      </c>
      <c r="J20" s="203"/>
      <c r="K20" s="195"/>
      <c r="L20" s="195"/>
      <c r="M20" s="195"/>
      <c r="N20" s="195"/>
      <c r="O20" s="195"/>
      <c r="P20" s="195"/>
      <c r="Q20" s="195"/>
      <c r="R20" s="195"/>
      <c r="S20" s="195"/>
      <c r="T20" s="195"/>
      <c r="U20" s="195"/>
      <c r="V20" s="195"/>
      <c r="W20" s="195"/>
      <c r="X20" s="195"/>
      <c r="Y20" s="195"/>
      <c r="Z20" s="195"/>
      <c r="AA20" s="195"/>
      <c r="AB20" s="195"/>
      <c r="AC20" s="195"/>
      <c r="AD20" s="195"/>
      <c r="AE20" s="195"/>
      <c r="AF20" s="195"/>
      <c r="AG20" s="195"/>
      <c r="AH20" s="195"/>
      <c r="AI20" s="195"/>
      <c r="AJ20" s="195"/>
      <c r="AK20" s="195"/>
      <c r="AL20" s="195"/>
      <c r="AM20" s="195"/>
      <c r="AN20" s="195"/>
      <c r="AO20" s="195"/>
      <c r="AP20" s="195"/>
      <c r="AQ20" s="195"/>
      <c r="AR20" s="195"/>
      <c r="AS20" s="195"/>
      <c r="AT20" s="195"/>
      <c r="AU20" s="195"/>
      <c r="AV20" s="195"/>
      <c r="AW20" s="195"/>
      <c r="AX20" s="195"/>
      <c r="AY20" s="195"/>
      <c r="AZ20" s="195"/>
      <c r="BA20" s="195"/>
    </row>
    <row r="21" spans="1:53" x14ac:dyDescent="0.25">
      <c r="A21" s="260">
        <v>46491</v>
      </c>
      <c r="B21" s="184">
        <v>0.1</v>
      </c>
      <c r="C21" s="185">
        <v>0.35</v>
      </c>
      <c r="D21" s="184">
        <v>0.45</v>
      </c>
      <c r="E21" s="185">
        <v>0.4</v>
      </c>
      <c r="F21" s="184">
        <v>0.35</v>
      </c>
      <c r="G21" s="185">
        <v>0.65</v>
      </c>
      <c r="H21" s="184">
        <v>0.5</v>
      </c>
      <c r="I21" s="186">
        <v>0.8</v>
      </c>
      <c r="J21" s="203"/>
      <c r="K21" s="195"/>
      <c r="L21" s="195"/>
      <c r="M21" s="195"/>
      <c r="N21" s="195"/>
      <c r="O21" s="195"/>
      <c r="P21" s="195"/>
      <c r="Q21" s="195"/>
      <c r="R21" s="195"/>
      <c r="S21" s="195"/>
      <c r="T21" s="195"/>
      <c r="U21" s="195"/>
      <c r="V21" s="195"/>
      <c r="W21" s="195"/>
      <c r="X21" s="195"/>
      <c r="Y21" s="195"/>
      <c r="Z21" s="195"/>
      <c r="AA21" s="195"/>
      <c r="AB21" s="195"/>
      <c r="AC21" s="195"/>
      <c r="AD21" s="195"/>
      <c r="AE21" s="195"/>
      <c r="AF21" s="195"/>
      <c r="AG21" s="195"/>
      <c r="AH21" s="195"/>
      <c r="AI21" s="195"/>
      <c r="AJ21" s="195"/>
      <c r="AK21" s="195"/>
      <c r="AL21" s="195"/>
      <c r="AM21" s="195"/>
      <c r="AN21" s="195"/>
      <c r="AO21" s="195"/>
      <c r="AP21" s="195"/>
      <c r="AQ21" s="195"/>
      <c r="AR21" s="195"/>
      <c r="AS21" s="195"/>
      <c r="AT21" s="195"/>
      <c r="AU21" s="195"/>
      <c r="AV21" s="195"/>
      <c r="AW21" s="195"/>
      <c r="AX21" s="195"/>
      <c r="AY21" s="195"/>
      <c r="AZ21" s="195"/>
      <c r="BA21" s="195"/>
    </row>
    <row r="22" spans="1:53" x14ac:dyDescent="0.25">
      <c r="A22" s="260">
        <v>46492</v>
      </c>
      <c r="B22" s="184">
        <v>0.1</v>
      </c>
      <c r="C22" s="185">
        <v>0.5</v>
      </c>
      <c r="D22" s="184">
        <v>0.45</v>
      </c>
      <c r="E22" s="185">
        <v>0.4</v>
      </c>
      <c r="F22" s="184">
        <v>0.35</v>
      </c>
      <c r="G22" s="185">
        <v>0.65</v>
      </c>
      <c r="H22" s="184">
        <v>0.5</v>
      </c>
      <c r="I22" s="186">
        <v>0.8</v>
      </c>
      <c r="J22" s="203"/>
      <c r="K22" s="195"/>
      <c r="L22" s="195"/>
      <c r="M22" s="195"/>
      <c r="N22" s="195"/>
      <c r="O22" s="195"/>
      <c r="P22" s="195"/>
      <c r="Q22" s="195"/>
      <c r="R22" s="195"/>
      <c r="S22" s="195"/>
      <c r="T22" s="195"/>
      <c r="U22" s="195"/>
      <c r="V22" s="195"/>
      <c r="W22" s="195"/>
      <c r="X22" s="195"/>
      <c r="Y22" s="195"/>
      <c r="Z22" s="195"/>
      <c r="AA22" s="195"/>
      <c r="AB22" s="195"/>
      <c r="AC22" s="195"/>
      <c r="AD22" s="195"/>
      <c r="AE22" s="195"/>
      <c r="AF22" s="195"/>
      <c r="AG22" s="195"/>
      <c r="AH22" s="195"/>
      <c r="AI22" s="195"/>
      <c r="AJ22" s="195"/>
      <c r="AK22" s="195"/>
      <c r="AL22" s="195"/>
      <c r="AM22" s="195"/>
      <c r="AN22" s="195"/>
      <c r="AO22" s="195"/>
      <c r="AP22" s="195"/>
      <c r="AQ22" s="195"/>
      <c r="AR22" s="195"/>
      <c r="AS22" s="195"/>
      <c r="AT22" s="195"/>
      <c r="AU22" s="195"/>
      <c r="AV22" s="195"/>
      <c r="AW22" s="195"/>
      <c r="AX22" s="195"/>
      <c r="AY22" s="195"/>
      <c r="AZ22" s="195"/>
      <c r="BA22" s="195"/>
    </row>
    <row r="23" spans="1:53" x14ac:dyDescent="0.25">
      <c r="A23" s="260">
        <v>46493</v>
      </c>
      <c r="B23" s="184">
        <v>0.1</v>
      </c>
      <c r="C23" s="185">
        <v>0.5</v>
      </c>
      <c r="D23" s="184">
        <v>0.45</v>
      </c>
      <c r="E23" s="185">
        <v>0.4</v>
      </c>
      <c r="F23" s="184">
        <v>0.35</v>
      </c>
      <c r="G23" s="185">
        <v>0.65</v>
      </c>
      <c r="H23" s="184">
        <v>0.5</v>
      </c>
      <c r="I23" s="186">
        <v>0.8</v>
      </c>
      <c r="J23" s="203"/>
      <c r="K23" s="195"/>
      <c r="L23" s="195"/>
      <c r="M23" s="195"/>
      <c r="N23" s="195"/>
      <c r="O23" s="195"/>
      <c r="P23" s="195"/>
      <c r="Q23" s="195"/>
      <c r="R23" s="195"/>
      <c r="S23" s="195"/>
      <c r="T23" s="195"/>
      <c r="U23" s="195"/>
      <c r="V23" s="195"/>
      <c r="W23" s="195"/>
      <c r="X23" s="195"/>
      <c r="Y23" s="195"/>
      <c r="Z23" s="195"/>
      <c r="AA23" s="195"/>
      <c r="AB23" s="195"/>
      <c r="AC23" s="195"/>
      <c r="AD23" s="195"/>
      <c r="AE23" s="195"/>
      <c r="AF23" s="195"/>
      <c r="AG23" s="195"/>
      <c r="AH23" s="195"/>
      <c r="AI23" s="195"/>
      <c r="AJ23" s="195"/>
      <c r="AK23" s="195"/>
      <c r="AL23" s="195"/>
      <c r="AM23" s="195"/>
      <c r="AN23" s="195"/>
      <c r="AO23" s="195"/>
      <c r="AP23" s="195"/>
      <c r="AQ23" s="195"/>
      <c r="AR23" s="195"/>
      <c r="AS23" s="195"/>
      <c r="AT23" s="195"/>
      <c r="AU23" s="195"/>
      <c r="AV23" s="195"/>
      <c r="AW23" s="195"/>
      <c r="AX23" s="195"/>
      <c r="AY23" s="195"/>
      <c r="AZ23" s="195"/>
      <c r="BA23" s="195"/>
    </row>
    <row r="24" spans="1:53" x14ac:dyDescent="0.25">
      <c r="A24" s="260">
        <v>46494</v>
      </c>
      <c r="B24" s="184">
        <v>0.1</v>
      </c>
      <c r="C24" s="185">
        <v>0.5</v>
      </c>
      <c r="D24" s="184">
        <v>0.45</v>
      </c>
      <c r="E24" s="185">
        <v>0.4</v>
      </c>
      <c r="F24" s="184">
        <v>0.35</v>
      </c>
      <c r="G24" s="185">
        <v>0.65</v>
      </c>
      <c r="H24" s="184">
        <v>0.5</v>
      </c>
      <c r="I24" s="186">
        <v>0.8</v>
      </c>
      <c r="J24" s="203"/>
      <c r="K24" s="195"/>
      <c r="L24" s="195"/>
      <c r="M24" s="195"/>
      <c r="N24" s="195"/>
      <c r="O24" s="195"/>
      <c r="P24" s="195"/>
      <c r="Q24" s="195"/>
      <c r="R24" s="195"/>
      <c r="S24" s="195"/>
      <c r="T24" s="195"/>
      <c r="U24" s="195"/>
      <c r="V24" s="195"/>
      <c r="W24" s="195"/>
      <c r="X24" s="195"/>
      <c r="Y24" s="195"/>
      <c r="Z24" s="195"/>
      <c r="AA24" s="195"/>
      <c r="AB24" s="195"/>
      <c r="AC24" s="195"/>
      <c r="AD24" s="195"/>
      <c r="AE24" s="195"/>
      <c r="AF24" s="195"/>
      <c r="AG24" s="195"/>
      <c r="AH24" s="195"/>
      <c r="AI24" s="195"/>
      <c r="AJ24" s="195"/>
      <c r="AK24" s="195"/>
      <c r="AL24" s="195"/>
      <c r="AM24" s="195"/>
      <c r="AN24" s="195"/>
      <c r="AO24" s="195"/>
      <c r="AP24" s="195"/>
      <c r="AQ24" s="195"/>
      <c r="AR24" s="195"/>
      <c r="AS24" s="195"/>
      <c r="AT24" s="195"/>
      <c r="AU24" s="195"/>
      <c r="AV24" s="195"/>
      <c r="AW24" s="195"/>
      <c r="AX24" s="195"/>
      <c r="AY24" s="195"/>
      <c r="AZ24" s="195"/>
      <c r="BA24" s="195"/>
    </row>
    <row r="25" spans="1:53" x14ac:dyDescent="0.25">
      <c r="A25" s="260">
        <v>46495</v>
      </c>
      <c r="B25" s="184">
        <v>0.1</v>
      </c>
      <c r="C25" s="185">
        <v>0.5</v>
      </c>
      <c r="D25" s="184">
        <v>0.45</v>
      </c>
      <c r="E25" s="185">
        <v>0.4</v>
      </c>
      <c r="F25" s="184">
        <v>0.35</v>
      </c>
      <c r="G25" s="185">
        <v>0.65</v>
      </c>
      <c r="H25" s="184">
        <v>0.5</v>
      </c>
      <c r="I25" s="186">
        <v>0.8</v>
      </c>
      <c r="J25" s="203"/>
      <c r="K25" s="195"/>
      <c r="L25" s="195"/>
      <c r="M25" s="195"/>
      <c r="N25" s="195"/>
      <c r="O25" s="195"/>
      <c r="P25" s="195"/>
      <c r="Q25" s="195"/>
      <c r="R25" s="195"/>
      <c r="S25" s="195"/>
      <c r="T25" s="195"/>
      <c r="U25" s="195"/>
      <c r="V25" s="195"/>
      <c r="W25" s="195"/>
      <c r="X25" s="195"/>
      <c r="Y25" s="195"/>
      <c r="Z25" s="195"/>
      <c r="AA25" s="195"/>
      <c r="AB25" s="195"/>
      <c r="AC25" s="195"/>
      <c r="AD25" s="195"/>
      <c r="AE25" s="195"/>
      <c r="AF25" s="195"/>
      <c r="AG25" s="195"/>
      <c r="AH25" s="195"/>
      <c r="AI25" s="195"/>
      <c r="AJ25" s="195"/>
      <c r="AK25" s="195"/>
      <c r="AL25" s="195"/>
      <c r="AM25" s="195"/>
      <c r="AN25" s="195"/>
      <c r="AO25" s="195"/>
      <c r="AP25" s="195"/>
      <c r="AQ25" s="195"/>
      <c r="AR25" s="195"/>
      <c r="AS25" s="195"/>
      <c r="AT25" s="195"/>
      <c r="AU25" s="195"/>
      <c r="AV25" s="195"/>
      <c r="AW25" s="195"/>
      <c r="AX25" s="195"/>
      <c r="AY25" s="195"/>
      <c r="AZ25" s="195"/>
      <c r="BA25" s="195"/>
    </row>
    <row r="26" spans="1:53" x14ac:dyDescent="0.25">
      <c r="A26" s="260">
        <v>46496</v>
      </c>
      <c r="B26" s="184">
        <v>0.1</v>
      </c>
      <c r="C26" s="185">
        <v>0.5</v>
      </c>
      <c r="D26" s="184">
        <v>0.45</v>
      </c>
      <c r="E26" s="185">
        <v>0.4</v>
      </c>
      <c r="F26" s="184">
        <v>0.4</v>
      </c>
      <c r="G26" s="185">
        <v>0.65</v>
      </c>
      <c r="H26" s="184">
        <v>0.5</v>
      </c>
      <c r="I26" s="186">
        <v>0.8</v>
      </c>
      <c r="J26" s="203"/>
      <c r="K26" s="195"/>
      <c r="L26" s="195"/>
      <c r="M26" s="195"/>
      <c r="N26" s="195"/>
      <c r="O26" s="195"/>
      <c r="P26" s="195"/>
      <c r="Q26" s="195"/>
      <c r="R26" s="195"/>
      <c r="S26" s="195"/>
      <c r="T26" s="195"/>
      <c r="U26" s="195"/>
      <c r="V26" s="195"/>
      <c r="W26" s="195"/>
      <c r="X26" s="195"/>
      <c r="Y26" s="195"/>
      <c r="Z26" s="195"/>
      <c r="AA26" s="195"/>
      <c r="AB26" s="195"/>
      <c r="AC26" s="195"/>
      <c r="AD26" s="195"/>
      <c r="AE26" s="195"/>
      <c r="AF26" s="195"/>
      <c r="AG26" s="195"/>
      <c r="AH26" s="195"/>
      <c r="AI26" s="195"/>
      <c r="AJ26" s="195"/>
      <c r="AK26" s="195"/>
      <c r="AL26" s="195"/>
      <c r="AM26" s="195"/>
      <c r="AN26" s="195"/>
      <c r="AO26" s="195"/>
      <c r="AP26" s="195"/>
      <c r="AQ26" s="195"/>
      <c r="AR26" s="195"/>
      <c r="AS26" s="195"/>
      <c r="AT26" s="195"/>
      <c r="AU26" s="195"/>
      <c r="AV26" s="195"/>
      <c r="AW26" s="195"/>
      <c r="AX26" s="195"/>
      <c r="AY26" s="195"/>
      <c r="AZ26" s="195"/>
      <c r="BA26" s="195"/>
    </row>
    <row r="27" spans="1:53" x14ac:dyDescent="0.25">
      <c r="A27" s="260">
        <v>46497</v>
      </c>
      <c r="B27" s="184">
        <v>0.1</v>
      </c>
      <c r="C27" s="185">
        <v>0.5</v>
      </c>
      <c r="D27" s="184">
        <v>0.45</v>
      </c>
      <c r="E27" s="185">
        <v>0.4</v>
      </c>
      <c r="F27" s="184">
        <v>0.4</v>
      </c>
      <c r="G27" s="185">
        <v>0.65</v>
      </c>
      <c r="H27" s="184">
        <v>0.5</v>
      </c>
      <c r="I27" s="186">
        <v>0.8</v>
      </c>
      <c r="J27" s="203"/>
      <c r="K27" s="195"/>
      <c r="L27" s="195"/>
      <c r="M27" s="195"/>
      <c r="N27" s="195"/>
      <c r="O27" s="195"/>
      <c r="P27" s="195"/>
      <c r="Q27" s="195"/>
      <c r="R27" s="195"/>
      <c r="S27" s="195"/>
      <c r="T27" s="195"/>
      <c r="U27" s="195"/>
      <c r="V27" s="195"/>
      <c r="W27" s="195"/>
      <c r="X27" s="195"/>
      <c r="Y27" s="195"/>
      <c r="Z27" s="195"/>
      <c r="AA27" s="195"/>
      <c r="AB27" s="195"/>
      <c r="AC27" s="195"/>
      <c r="AD27" s="195"/>
      <c r="AE27" s="195"/>
      <c r="AF27" s="195"/>
      <c r="AG27" s="195"/>
      <c r="AH27" s="195"/>
      <c r="AI27" s="195"/>
      <c r="AJ27" s="195"/>
      <c r="AK27" s="195"/>
      <c r="AL27" s="195"/>
      <c r="AM27" s="195"/>
      <c r="AN27" s="195"/>
      <c r="AO27" s="195"/>
      <c r="AP27" s="195"/>
      <c r="AQ27" s="195"/>
      <c r="AR27" s="195"/>
      <c r="AS27" s="195"/>
      <c r="AT27" s="195"/>
      <c r="AU27" s="195"/>
      <c r="AV27" s="195"/>
      <c r="AW27" s="195"/>
      <c r="AX27" s="195"/>
      <c r="AY27" s="195"/>
      <c r="AZ27" s="195"/>
      <c r="BA27" s="195"/>
    </row>
    <row r="28" spans="1:53" x14ac:dyDescent="0.25">
      <c r="A28" s="260">
        <v>46498</v>
      </c>
      <c r="B28" s="184">
        <v>0.1</v>
      </c>
      <c r="C28" s="185">
        <v>0.5</v>
      </c>
      <c r="D28" s="184">
        <v>0.45</v>
      </c>
      <c r="E28" s="185">
        <v>0.4</v>
      </c>
      <c r="F28" s="184">
        <v>0.4</v>
      </c>
      <c r="G28" s="185">
        <v>0.65</v>
      </c>
      <c r="H28" s="184">
        <v>0.5</v>
      </c>
      <c r="I28" s="186">
        <v>0.8</v>
      </c>
      <c r="J28" s="203"/>
      <c r="K28" s="195"/>
      <c r="L28" s="195"/>
      <c r="M28" s="195"/>
      <c r="N28" s="195"/>
      <c r="O28" s="195"/>
      <c r="P28" s="195"/>
      <c r="Q28" s="195"/>
      <c r="R28" s="195"/>
      <c r="S28" s="195"/>
      <c r="T28" s="195"/>
      <c r="U28" s="195"/>
      <c r="V28" s="195"/>
      <c r="W28" s="195"/>
      <c r="X28" s="195"/>
      <c r="Y28" s="195"/>
      <c r="Z28" s="195"/>
      <c r="AA28" s="195"/>
      <c r="AB28" s="195"/>
      <c r="AC28" s="195"/>
      <c r="AD28" s="195"/>
      <c r="AE28" s="195"/>
      <c r="AF28" s="195"/>
      <c r="AG28" s="195"/>
      <c r="AH28" s="195"/>
      <c r="AI28" s="195"/>
      <c r="AJ28" s="195"/>
      <c r="AK28" s="195"/>
      <c r="AL28" s="195"/>
      <c r="AM28" s="195"/>
      <c r="AN28" s="195"/>
      <c r="AO28" s="195"/>
      <c r="AP28" s="195"/>
      <c r="AQ28" s="195"/>
      <c r="AR28" s="195"/>
      <c r="AS28" s="195"/>
      <c r="AT28" s="195"/>
      <c r="AU28" s="195"/>
      <c r="AV28" s="195"/>
      <c r="AW28" s="195"/>
      <c r="AX28" s="195"/>
      <c r="AY28" s="195"/>
      <c r="AZ28" s="195"/>
      <c r="BA28" s="195"/>
    </row>
    <row r="29" spans="1:53" x14ac:dyDescent="0.25">
      <c r="A29" s="260">
        <v>46499</v>
      </c>
      <c r="B29" s="184">
        <v>0.1</v>
      </c>
      <c r="C29" s="185">
        <v>0.5</v>
      </c>
      <c r="D29" s="184">
        <v>0.45</v>
      </c>
      <c r="E29" s="185">
        <v>0.4</v>
      </c>
      <c r="F29" s="184">
        <v>0.4</v>
      </c>
      <c r="G29" s="185">
        <v>0.65</v>
      </c>
      <c r="H29" s="184">
        <v>0.5</v>
      </c>
      <c r="I29" s="186">
        <v>0.8</v>
      </c>
      <c r="J29" s="203"/>
      <c r="K29" s="195"/>
      <c r="L29" s="195"/>
      <c r="M29" s="195"/>
      <c r="N29" s="195"/>
      <c r="O29" s="195"/>
      <c r="P29" s="195"/>
      <c r="Q29" s="195"/>
      <c r="R29" s="195"/>
      <c r="S29" s="195"/>
      <c r="T29" s="195"/>
      <c r="U29" s="195"/>
      <c r="V29" s="195"/>
      <c r="W29" s="195"/>
      <c r="X29" s="195"/>
      <c r="Y29" s="195"/>
      <c r="Z29" s="195"/>
      <c r="AA29" s="195"/>
      <c r="AB29" s="195"/>
      <c r="AC29" s="195"/>
      <c r="AD29" s="195"/>
      <c r="AE29" s="195"/>
      <c r="AF29" s="195"/>
      <c r="AG29" s="195"/>
      <c r="AH29" s="195"/>
      <c r="AI29" s="195"/>
      <c r="AJ29" s="195"/>
      <c r="AK29" s="195"/>
      <c r="AL29" s="195"/>
      <c r="AM29" s="195"/>
      <c r="AN29" s="195"/>
      <c r="AO29" s="195"/>
      <c r="AP29" s="195"/>
      <c r="AQ29" s="195"/>
      <c r="AR29" s="195"/>
      <c r="AS29" s="195"/>
      <c r="AT29" s="195"/>
      <c r="AU29" s="195"/>
      <c r="AV29" s="195"/>
      <c r="AW29" s="195"/>
      <c r="AX29" s="195"/>
      <c r="AY29" s="195"/>
      <c r="AZ29" s="195"/>
      <c r="BA29" s="195"/>
    </row>
    <row r="30" spans="1:53" x14ac:dyDescent="0.25">
      <c r="A30" s="260">
        <v>46500</v>
      </c>
      <c r="B30" s="184">
        <v>0.1</v>
      </c>
      <c r="C30" s="185">
        <v>0.5</v>
      </c>
      <c r="D30" s="184">
        <v>0.45</v>
      </c>
      <c r="E30" s="185">
        <v>0.4</v>
      </c>
      <c r="F30" s="184">
        <v>0.4</v>
      </c>
      <c r="G30" s="185">
        <v>0.65</v>
      </c>
      <c r="H30" s="184">
        <v>0.5</v>
      </c>
      <c r="I30" s="186">
        <v>0.8</v>
      </c>
      <c r="J30" s="203"/>
      <c r="K30" s="195"/>
      <c r="L30" s="195"/>
      <c r="M30" s="195"/>
      <c r="N30" s="195"/>
      <c r="O30" s="195"/>
      <c r="P30" s="195"/>
      <c r="Q30" s="195"/>
      <c r="R30" s="195"/>
      <c r="S30" s="195"/>
      <c r="T30" s="195"/>
      <c r="U30" s="195"/>
      <c r="V30" s="195"/>
      <c r="W30" s="195"/>
      <c r="X30" s="195"/>
      <c r="Y30" s="195"/>
      <c r="Z30" s="195"/>
      <c r="AA30" s="195"/>
      <c r="AB30" s="195"/>
      <c r="AC30" s="195"/>
      <c r="AD30" s="195"/>
      <c r="AE30" s="195"/>
      <c r="AF30" s="195"/>
      <c r="AG30" s="195"/>
      <c r="AH30" s="195"/>
      <c r="AI30" s="195"/>
      <c r="AJ30" s="195"/>
      <c r="AK30" s="195"/>
      <c r="AL30" s="195"/>
      <c r="AM30" s="195"/>
      <c r="AN30" s="195"/>
      <c r="AO30" s="195"/>
      <c r="AP30" s="195"/>
      <c r="AQ30" s="195"/>
      <c r="AR30" s="195"/>
      <c r="AS30" s="195"/>
      <c r="AT30" s="195"/>
      <c r="AU30" s="195"/>
      <c r="AV30" s="195"/>
      <c r="AW30" s="195"/>
      <c r="AX30" s="195"/>
      <c r="AY30" s="195"/>
      <c r="AZ30" s="195"/>
      <c r="BA30" s="195"/>
    </row>
    <row r="31" spans="1:53" x14ac:dyDescent="0.25">
      <c r="A31" s="260">
        <v>46501</v>
      </c>
      <c r="B31" s="184">
        <v>0</v>
      </c>
      <c r="C31" s="185">
        <v>0.5</v>
      </c>
      <c r="D31" s="184">
        <v>0.45</v>
      </c>
      <c r="E31" s="185">
        <v>0.4</v>
      </c>
      <c r="F31" s="184">
        <v>0.35</v>
      </c>
      <c r="G31" s="185">
        <v>0.65</v>
      </c>
      <c r="H31" s="184">
        <v>0.5</v>
      </c>
      <c r="I31" s="186">
        <v>0.8</v>
      </c>
      <c r="J31" s="203"/>
      <c r="K31" s="195"/>
      <c r="L31" s="195"/>
      <c r="M31" s="195"/>
      <c r="N31" s="195"/>
      <c r="O31" s="195"/>
      <c r="P31" s="195"/>
      <c r="Q31" s="195"/>
      <c r="R31" s="195"/>
      <c r="S31" s="195"/>
      <c r="T31" s="195"/>
      <c r="U31" s="195"/>
      <c r="V31" s="195"/>
      <c r="W31" s="195"/>
      <c r="X31" s="195"/>
      <c r="Y31" s="195"/>
      <c r="Z31" s="195"/>
      <c r="AA31" s="195"/>
      <c r="AB31" s="195"/>
      <c r="AC31" s="195"/>
      <c r="AD31" s="195"/>
      <c r="AE31" s="195"/>
      <c r="AF31" s="195"/>
      <c r="AG31" s="195"/>
      <c r="AH31" s="195"/>
      <c r="AI31" s="195"/>
      <c r="AJ31" s="195"/>
      <c r="AK31" s="195"/>
      <c r="AL31" s="195"/>
      <c r="AM31" s="195"/>
      <c r="AN31" s="195"/>
      <c r="AO31" s="195"/>
      <c r="AP31" s="195"/>
      <c r="AQ31" s="195"/>
      <c r="AR31" s="195"/>
      <c r="AS31" s="195"/>
      <c r="AT31" s="195"/>
      <c r="AU31" s="195"/>
      <c r="AV31" s="195"/>
      <c r="AW31" s="195"/>
      <c r="AX31" s="195"/>
      <c r="AY31" s="195"/>
      <c r="AZ31" s="195"/>
      <c r="BA31" s="195"/>
    </row>
    <row r="32" spans="1:53" x14ac:dyDescent="0.25">
      <c r="A32" s="260">
        <v>46502</v>
      </c>
      <c r="B32" s="184">
        <v>0</v>
      </c>
      <c r="C32" s="185">
        <v>0.5</v>
      </c>
      <c r="D32" s="184">
        <v>0.45</v>
      </c>
      <c r="E32" s="185">
        <v>0.4</v>
      </c>
      <c r="F32" s="184">
        <v>0.35</v>
      </c>
      <c r="G32" s="185">
        <v>0.65</v>
      </c>
      <c r="H32" s="184">
        <v>0.5</v>
      </c>
      <c r="I32" s="186">
        <v>0.8</v>
      </c>
      <c r="J32" s="203"/>
      <c r="K32" s="195"/>
      <c r="L32" s="195"/>
      <c r="M32" s="195"/>
      <c r="N32" s="195"/>
      <c r="O32" s="195"/>
      <c r="P32" s="195"/>
      <c r="Q32" s="195"/>
      <c r="R32" s="195"/>
      <c r="S32" s="195"/>
      <c r="T32" s="195"/>
      <c r="U32" s="195"/>
      <c r="V32" s="195"/>
      <c r="W32" s="195"/>
      <c r="X32" s="195"/>
      <c r="Y32" s="195"/>
      <c r="Z32" s="195"/>
      <c r="AA32" s="195"/>
      <c r="AB32" s="195"/>
      <c r="AC32" s="195"/>
      <c r="AD32" s="195"/>
      <c r="AE32" s="195"/>
      <c r="AF32" s="195"/>
      <c r="AG32" s="195"/>
      <c r="AH32" s="195"/>
      <c r="AI32" s="195"/>
      <c r="AJ32" s="195"/>
      <c r="AK32" s="195"/>
      <c r="AL32" s="195"/>
      <c r="AM32" s="195"/>
      <c r="AN32" s="195"/>
      <c r="AO32" s="195"/>
      <c r="AP32" s="195"/>
      <c r="AQ32" s="195"/>
      <c r="AR32" s="195"/>
      <c r="AS32" s="195"/>
      <c r="AT32" s="195"/>
      <c r="AU32" s="195"/>
      <c r="AV32" s="195"/>
      <c r="AW32" s="195"/>
      <c r="AX32" s="195"/>
      <c r="AY32" s="195"/>
      <c r="AZ32" s="195"/>
      <c r="BA32" s="195"/>
    </row>
    <row r="33" spans="1:53" x14ac:dyDescent="0.25">
      <c r="A33" s="260">
        <v>46503</v>
      </c>
      <c r="B33" s="184">
        <v>0.5</v>
      </c>
      <c r="C33" s="185">
        <v>0.5</v>
      </c>
      <c r="D33" s="184">
        <v>0.45</v>
      </c>
      <c r="E33" s="185">
        <v>0.4</v>
      </c>
      <c r="F33" s="184">
        <v>0.4</v>
      </c>
      <c r="G33" s="185">
        <v>0.65</v>
      </c>
      <c r="H33" s="184">
        <v>0.5</v>
      </c>
      <c r="I33" s="186">
        <v>0.8</v>
      </c>
      <c r="J33" s="203"/>
      <c r="K33" s="195"/>
      <c r="L33" s="195"/>
      <c r="M33" s="195"/>
      <c r="N33" s="195"/>
      <c r="O33" s="195"/>
      <c r="P33" s="195"/>
      <c r="Q33" s="195"/>
      <c r="R33" s="195"/>
      <c r="S33" s="195"/>
      <c r="T33" s="195"/>
      <c r="U33" s="195"/>
      <c r="V33" s="195"/>
      <c r="W33" s="195"/>
      <c r="X33" s="195"/>
      <c r="Y33" s="195"/>
      <c r="Z33" s="195"/>
      <c r="AA33" s="195"/>
      <c r="AB33" s="195"/>
      <c r="AC33" s="195"/>
      <c r="AD33" s="195"/>
      <c r="AE33" s="195"/>
      <c r="AF33" s="195"/>
      <c r="AG33" s="195"/>
      <c r="AH33" s="195"/>
      <c r="AI33" s="195"/>
      <c r="AJ33" s="195"/>
      <c r="AK33" s="195"/>
      <c r="AL33" s="195"/>
      <c r="AM33" s="195"/>
      <c r="AN33" s="195"/>
      <c r="AO33" s="195"/>
      <c r="AP33" s="195"/>
      <c r="AQ33" s="195"/>
      <c r="AR33" s="195"/>
      <c r="AS33" s="195"/>
      <c r="AT33" s="195"/>
      <c r="AU33" s="195"/>
      <c r="AV33" s="195"/>
      <c r="AW33" s="195"/>
      <c r="AX33" s="195"/>
      <c r="AY33" s="195"/>
      <c r="AZ33" s="195"/>
      <c r="BA33" s="195"/>
    </row>
    <row r="34" spans="1:53" x14ac:dyDescent="0.25">
      <c r="A34" s="260">
        <v>46504</v>
      </c>
      <c r="B34" s="184">
        <v>0</v>
      </c>
      <c r="C34" s="185">
        <v>0.5</v>
      </c>
      <c r="D34" s="184">
        <v>0.45</v>
      </c>
      <c r="E34" s="185">
        <v>0.4</v>
      </c>
      <c r="F34" s="184">
        <v>0.4</v>
      </c>
      <c r="G34" s="185">
        <v>0.65</v>
      </c>
      <c r="H34" s="184">
        <v>0.5</v>
      </c>
      <c r="I34" s="186">
        <v>0.8</v>
      </c>
      <c r="J34" s="203"/>
      <c r="K34" s="195"/>
      <c r="L34" s="195"/>
      <c r="M34" s="195"/>
      <c r="N34" s="195"/>
      <c r="O34" s="195"/>
      <c r="P34" s="195"/>
      <c r="Q34" s="195"/>
      <c r="R34" s="195"/>
      <c r="S34" s="195"/>
      <c r="T34" s="195"/>
      <c r="U34" s="195"/>
      <c r="V34" s="195"/>
      <c r="W34" s="195"/>
      <c r="X34" s="195"/>
      <c r="Y34" s="195"/>
      <c r="Z34" s="195"/>
      <c r="AA34" s="195"/>
      <c r="AB34" s="195"/>
      <c r="AC34" s="195"/>
      <c r="AD34" s="195"/>
      <c r="AE34" s="195"/>
      <c r="AF34" s="195"/>
      <c r="AG34" s="195"/>
      <c r="AH34" s="195"/>
      <c r="AI34" s="195"/>
      <c r="AJ34" s="195"/>
      <c r="AK34" s="195"/>
      <c r="AL34" s="195"/>
      <c r="AM34" s="195"/>
      <c r="AN34" s="195"/>
      <c r="AO34" s="195"/>
      <c r="AP34" s="195"/>
      <c r="AQ34" s="195"/>
      <c r="AR34" s="195"/>
      <c r="AS34" s="195"/>
      <c r="AT34" s="195"/>
      <c r="AU34" s="195"/>
      <c r="AV34" s="195"/>
      <c r="AW34" s="195"/>
      <c r="AX34" s="195"/>
      <c r="AY34" s="195"/>
      <c r="AZ34" s="195"/>
      <c r="BA34" s="195"/>
    </row>
    <row r="35" spans="1:53" x14ac:dyDescent="0.25">
      <c r="A35" s="260">
        <v>46505</v>
      </c>
      <c r="B35" s="184">
        <v>0</v>
      </c>
      <c r="C35" s="185">
        <v>0.5</v>
      </c>
      <c r="D35" s="184">
        <v>0.45</v>
      </c>
      <c r="E35" s="185">
        <v>0.4</v>
      </c>
      <c r="F35" s="184">
        <v>0.4</v>
      </c>
      <c r="G35" s="185">
        <v>0.65</v>
      </c>
      <c r="H35" s="184">
        <v>0.5</v>
      </c>
      <c r="I35" s="186">
        <v>0.8</v>
      </c>
      <c r="J35" s="203"/>
      <c r="K35" s="195"/>
      <c r="L35" s="195"/>
      <c r="M35" s="195"/>
      <c r="N35" s="195"/>
      <c r="O35" s="195"/>
      <c r="P35" s="195"/>
      <c r="Q35" s="195"/>
      <c r="R35" s="195"/>
      <c r="S35" s="195"/>
      <c r="T35" s="195"/>
      <c r="U35" s="195"/>
      <c r="V35" s="195"/>
      <c r="W35" s="195"/>
      <c r="X35" s="195"/>
      <c r="Y35" s="195"/>
      <c r="Z35" s="195"/>
      <c r="AA35" s="195"/>
      <c r="AB35" s="195"/>
      <c r="AC35" s="195"/>
      <c r="AD35" s="195"/>
      <c r="AE35" s="195"/>
      <c r="AF35" s="195"/>
      <c r="AG35" s="195"/>
      <c r="AH35" s="195"/>
      <c r="AI35" s="195"/>
      <c r="AJ35" s="195"/>
      <c r="AK35" s="195"/>
      <c r="AL35" s="195"/>
      <c r="AM35" s="195"/>
      <c r="AN35" s="195"/>
      <c r="AO35" s="195"/>
      <c r="AP35" s="195"/>
      <c r="AQ35" s="195"/>
      <c r="AR35" s="195"/>
      <c r="AS35" s="195"/>
      <c r="AT35" s="195"/>
      <c r="AU35" s="195"/>
      <c r="AV35" s="195"/>
      <c r="AW35" s="195"/>
      <c r="AX35" s="195"/>
      <c r="AY35" s="195"/>
      <c r="AZ35" s="195"/>
      <c r="BA35" s="195"/>
    </row>
    <row r="36" spans="1:53" x14ac:dyDescent="0.25">
      <c r="A36" s="260">
        <v>46506</v>
      </c>
      <c r="B36" s="184">
        <v>0</v>
      </c>
      <c r="C36" s="185">
        <v>0.5</v>
      </c>
      <c r="D36" s="184">
        <v>0.45</v>
      </c>
      <c r="E36" s="185">
        <v>0.4</v>
      </c>
      <c r="F36" s="184">
        <v>0.4</v>
      </c>
      <c r="G36" s="185">
        <v>0.65</v>
      </c>
      <c r="H36" s="184">
        <v>0.5</v>
      </c>
      <c r="I36" s="186">
        <v>0.8</v>
      </c>
      <c r="J36" s="203"/>
      <c r="K36" s="195"/>
      <c r="L36" s="195"/>
      <c r="M36" s="195"/>
      <c r="N36" s="195"/>
      <c r="O36" s="195"/>
      <c r="P36" s="195"/>
      <c r="Q36" s="195"/>
      <c r="R36" s="195"/>
      <c r="S36" s="195"/>
      <c r="T36" s="195"/>
      <c r="U36" s="195"/>
      <c r="V36" s="195"/>
      <c r="W36" s="195"/>
      <c r="X36" s="195"/>
      <c r="Y36" s="195"/>
      <c r="Z36" s="195"/>
      <c r="AA36" s="195"/>
      <c r="AB36" s="195"/>
      <c r="AC36" s="195"/>
      <c r="AD36" s="195"/>
      <c r="AE36" s="195"/>
      <c r="AF36" s="195"/>
      <c r="AG36" s="195"/>
      <c r="AH36" s="195"/>
      <c r="AI36" s="195"/>
      <c r="AJ36" s="195"/>
      <c r="AK36" s="195"/>
      <c r="AL36" s="195"/>
      <c r="AM36" s="195"/>
      <c r="AN36" s="195"/>
      <c r="AO36" s="195"/>
      <c r="AP36" s="195"/>
      <c r="AQ36" s="195"/>
      <c r="AR36" s="195"/>
      <c r="AS36" s="195"/>
      <c r="AT36" s="195"/>
      <c r="AU36" s="195"/>
      <c r="AV36" s="195"/>
      <c r="AW36" s="195"/>
      <c r="AX36" s="195"/>
      <c r="AY36" s="195"/>
      <c r="AZ36" s="195"/>
      <c r="BA36" s="195"/>
    </row>
    <row r="37" spans="1:53" ht="13" thickBot="1" x14ac:dyDescent="0.3">
      <c r="A37" s="260">
        <v>46507</v>
      </c>
      <c r="B37" s="187">
        <v>0.15</v>
      </c>
      <c r="C37" s="188">
        <v>0.9</v>
      </c>
      <c r="D37" s="187">
        <v>0.45</v>
      </c>
      <c r="E37" s="188">
        <v>0.4</v>
      </c>
      <c r="F37" s="187">
        <v>0.4</v>
      </c>
      <c r="G37" s="188">
        <v>0.65</v>
      </c>
      <c r="H37" s="187">
        <v>0.5</v>
      </c>
      <c r="I37" s="189">
        <v>0.8</v>
      </c>
      <c r="J37" s="203"/>
      <c r="K37" s="195"/>
      <c r="L37" s="195"/>
      <c r="M37" s="195"/>
      <c r="N37" s="195"/>
      <c r="O37" s="195"/>
      <c r="P37" s="195"/>
      <c r="Q37" s="195"/>
      <c r="R37" s="195"/>
      <c r="S37" s="195"/>
      <c r="T37" s="195"/>
      <c r="U37" s="195"/>
      <c r="V37" s="195"/>
      <c r="W37" s="195"/>
      <c r="X37" s="195"/>
      <c r="Y37" s="195"/>
      <c r="Z37" s="195"/>
      <c r="AA37" s="195"/>
      <c r="AB37" s="195"/>
      <c r="AC37" s="195"/>
      <c r="AD37" s="195"/>
      <c r="AE37" s="195"/>
      <c r="AF37" s="195"/>
      <c r="AG37" s="195"/>
      <c r="AH37" s="195"/>
      <c r="AI37" s="195"/>
      <c r="AJ37" s="195"/>
      <c r="AK37" s="195"/>
      <c r="AL37" s="195"/>
      <c r="AM37" s="195"/>
      <c r="AN37" s="195"/>
      <c r="AO37" s="195"/>
      <c r="AP37" s="195"/>
      <c r="AQ37" s="195"/>
      <c r="AR37" s="195"/>
      <c r="AS37" s="195"/>
      <c r="AT37" s="195"/>
      <c r="AU37" s="195"/>
      <c r="AV37" s="195"/>
      <c r="AW37" s="195"/>
      <c r="AX37" s="195"/>
      <c r="AY37" s="195"/>
      <c r="AZ37" s="195"/>
      <c r="BA37" s="195"/>
    </row>
    <row r="38" spans="1:53" x14ac:dyDescent="0.25">
      <c r="A38" s="260">
        <v>46508</v>
      </c>
      <c r="B38" s="181">
        <v>0.15</v>
      </c>
      <c r="C38" s="182">
        <v>0.8</v>
      </c>
      <c r="D38" s="181">
        <v>0.45</v>
      </c>
      <c r="E38" s="182">
        <v>0.35</v>
      </c>
      <c r="F38" s="181">
        <v>0.2</v>
      </c>
      <c r="G38" s="182">
        <v>0.65</v>
      </c>
      <c r="H38" s="181">
        <v>0.5</v>
      </c>
      <c r="I38" s="183">
        <v>0.4</v>
      </c>
      <c r="J38" s="203"/>
      <c r="K38" s="195"/>
      <c r="L38" s="195"/>
      <c r="M38" s="195"/>
      <c r="N38" s="195"/>
      <c r="O38" s="195"/>
      <c r="P38" s="195"/>
      <c r="Q38" s="195"/>
      <c r="R38" s="195"/>
      <c r="S38" s="195"/>
      <c r="T38" s="195"/>
      <c r="U38" s="195"/>
      <c r="V38" s="195"/>
      <c r="W38" s="195"/>
      <c r="X38" s="195"/>
      <c r="Y38" s="195"/>
      <c r="Z38" s="195"/>
      <c r="AA38" s="195"/>
      <c r="AB38" s="195"/>
      <c r="AC38" s="195"/>
      <c r="AD38" s="195"/>
      <c r="AE38" s="195"/>
      <c r="AF38" s="195"/>
      <c r="AG38" s="195"/>
      <c r="AH38" s="195"/>
      <c r="AI38" s="195"/>
      <c r="AJ38" s="195"/>
      <c r="AK38" s="195"/>
      <c r="AL38" s="195"/>
      <c r="AM38" s="195"/>
      <c r="AN38" s="195"/>
      <c r="AO38" s="195"/>
      <c r="AP38" s="195"/>
      <c r="AQ38" s="195"/>
      <c r="AR38" s="195"/>
      <c r="AS38" s="195"/>
      <c r="AT38" s="195"/>
      <c r="AU38" s="195"/>
      <c r="AV38" s="195"/>
      <c r="AW38" s="195"/>
      <c r="AX38" s="195"/>
      <c r="AY38" s="195"/>
      <c r="AZ38" s="195"/>
      <c r="BA38" s="195"/>
    </row>
    <row r="39" spans="1:53" x14ac:dyDescent="0.25">
      <c r="A39" s="260">
        <v>46509</v>
      </c>
      <c r="B39" s="184">
        <v>0.15</v>
      </c>
      <c r="C39" s="185">
        <v>0.8</v>
      </c>
      <c r="D39" s="184">
        <v>0.45</v>
      </c>
      <c r="E39" s="185">
        <v>0.35</v>
      </c>
      <c r="F39" s="184">
        <v>0.2</v>
      </c>
      <c r="G39" s="185">
        <v>0.65</v>
      </c>
      <c r="H39" s="184">
        <v>0.5</v>
      </c>
      <c r="I39" s="186">
        <v>0.4</v>
      </c>
      <c r="J39" s="203"/>
      <c r="K39" s="195"/>
      <c r="L39" s="195"/>
      <c r="M39" s="195"/>
      <c r="N39" s="195"/>
      <c r="O39" s="195"/>
      <c r="P39" s="195"/>
      <c r="Q39" s="195"/>
      <c r="R39" s="195"/>
      <c r="S39" s="195"/>
      <c r="T39" s="195"/>
      <c r="U39" s="195"/>
      <c r="V39" s="195"/>
      <c r="W39" s="195"/>
      <c r="X39" s="195"/>
      <c r="Y39" s="195"/>
      <c r="Z39" s="195"/>
      <c r="AA39" s="195"/>
      <c r="AB39" s="195"/>
      <c r="AC39" s="195"/>
      <c r="AD39" s="195"/>
      <c r="AE39" s="195"/>
      <c r="AF39" s="195"/>
      <c r="AG39" s="195"/>
      <c r="AH39" s="195"/>
      <c r="AI39" s="195"/>
      <c r="AJ39" s="195"/>
      <c r="AK39" s="195"/>
      <c r="AL39" s="195"/>
      <c r="AM39" s="195"/>
      <c r="AN39" s="195"/>
      <c r="AO39" s="195"/>
      <c r="AP39" s="195"/>
      <c r="AQ39" s="195"/>
      <c r="AR39" s="195"/>
      <c r="AS39" s="195"/>
      <c r="AT39" s="195"/>
      <c r="AU39" s="195"/>
      <c r="AV39" s="195"/>
      <c r="AW39" s="195"/>
      <c r="AX39" s="195"/>
      <c r="AY39" s="195"/>
      <c r="AZ39" s="195"/>
      <c r="BA39" s="195"/>
    </row>
    <row r="40" spans="1:53" x14ac:dyDescent="0.25">
      <c r="A40" s="260">
        <v>46510</v>
      </c>
      <c r="B40" s="184">
        <v>0.15</v>
      </c>
      <c r="C40" s="185">
        <v>0.8</v>
      </c>
      <c r="D40" s="184">
        <v>0.45</v>
      </c>
      <c r="E40" s="185">
        <v>0.35</v>
      </c>
      <c r="F40" s="184">
        <v>0.2</v>
      </c>
      <c r="G40" s="185">
        <v>0.9</v>
      </c>
      <c r="H40" s="184">
        <v>0.5</v>
      </c>
      <c r="I40" s="186">
        <v>0.4</v>
      </c>
      <c r="J40" s="203"/>
      <c r="K40" s="195"/>
      <c r="L40" s="195"/>
      <c r="M40" s="195"/>
      <c r="N40" s="195"/>
      <c r="O40" s="195"/>
      <c r="P40" s="195"/>
      <c r="Q40" s="195"/>
      <c r="R40" s="195"/>
      <c r="S40" s="195"/>
      <c r="T40" s="195"/>
      <c r="U40" s="195"/>
      <c r="V40" s="195"/>
      <c r="W40" s="195"/>
      <c r="X40" s="195"/>
      <c r="Y40" s="195"/>
      <c r="Z40" s="195"/>
      <c r="AA40" s="195"/>
      <c r="AB40" s="195"/>
      <c r="AC40" s="195"/>
      <c r="AD40" s="195"/>
      <c r="AE40" s="195"/>
      <c r="AF40" s="195"/>
      <c r="AG40" s="195"/>
      <c r="AH40" s="195"/>
      <c r="AI40" s="195"/>
      <c r="AJ40" s="195"/>
      <c r="AK40" s="195"/>
      <c r="AL40" s="195"/>
      <c r="AM40" s="195"/>
      <c r="AN40" s="195"/>
      <c r="AO40" s="195"/>
      <c r="AP40" s="195"/>
      <c r="AQ40" s="195"/>
      <c r="AR40" s="195"/>
      <c r="AS40" s="195"/>
      <c r="AT40" s="195"/>
      <c r="AU40" s="195"/>
      <c r="AV40" s="195"/>
      <c r="AW40" s="195"/>
      <c r="AX40" s="195"/>
      <c r="AY40" s="195"/>
      <c r="AZ40" s="195"/>
      <c r="BA40" s="195"/>
    </row>
    <row r="41" spans="1:53" x14ac:dyDescent="0.25">
      <c r="A41" s="260">
        <v>46511</v>
      </c>
      <c r="B41" s="184">
        <v>0.15</v>
      </c>
      <c r="C41" s="185">
        <v>0.8</v>
      </c>
      <c r="D41" s="184">
        <v>0.5</v>
      </c>
      <c r="E41" s="185">
        <v>0.35</v>
      </c>
      <c r="F41" s="184">
        <v>0.2</v>
      </c>
      <c r="G41" s="185">
        <v>0.9</v>
      </c>
      <c r="H41" s="184">
        <v>0.5</v>
      </c>
      <c r="I41" s="186">
        <v>0.4</v>
      </c>
      <c r="J41" s="203"/>
      <c r="K41" s="195"/>
      <c r="L41" s="195"/>
      <c r="M41" s="195"/>
      <c r="N41" s="195"/>
      <c r="O41" s="195"/>
      <c r="P41" s="195"/>
      <c r="Q41" s="195"/>
      <c r="R41" s="195"/>
      <c r="S41" s="195"/>
      <c r="T41" s="195"/>
      <c r="U41" s="195"/>
      <c r="V41" s="195"/>
      <c r="W41" s="195"/>
      <c r="X41" s="195"/>
      <c r="Y41" s="195"/>
      <c r="Z41" s="195"/>
      <c r="AA41" s="195"/>
      <c r="AB41" s="195"/>
      <c r="AC41" s="195"/>
      <c r="AD41" s="195"/>
      <c r="AE41" s="195"/>
      <c r="AF41" s="195"/>
      <c r="AG41" s="195"/>
      <c r="AH41" s="195"/>
      <c r="AI41" s="195"/>
      <c r="AJ41" s="195"/>
      <c r="AK41" s="195"/>
      <c r="AL41" s="195"/>
      <c r="AM41" s="195"/>
      <c r="AN41" s="195"/>
      <c r="AO41" s="195"/>
      <c r="AP41" s="195"/>
      <c r="AQ41" s="195"/>
      <c r="AR41" s="195"/>
      <c r="AS41" s="195"/>
      <c r="AT41" s="195"/>
      <c r="AU41" s="195"/>
      <c r="AV41" s="195"/>
      <c r="AW41" s="195"/>
      <c r="AX41" s="195"/>
      <c r="AY41" s="195"/>
      <c r="AZ41" s="195"/>
      <c r="BA41" s="195"/>
    </row>
    <row r="42" spans="1:53" x14ac:dyDescent="0.25">
      <c r="A42" s="260">
        <v>46512</v>
      </c>
      <c r="B42" s="184">
        <v>0.15</v>
      </c>
      <c r="C42" s="185">
        <v>0.8</v>
      </c>
      <c r="D42" s="184">
        <v>0.5</v>
      </c>
      <c r="E42" s="185">
        <v>0.35</v>
      </c>
      <c r="F42" s="184">
        <v>0.2</v>
      </c>
      <c r="G42" s="185">
        <v>0.9</v>
      </c>
      <c r="H42" s="184">
        <v>0.5</v>
      </c>
      <c r="I42" s="186">
        <v>0.4</v>
      </c>
      <c r="J42" s="203"/>
      <c r="K42" s="195"/>
      <c r="L42" s="195"/>
      <c r="M42" s="195"/>
      <c r="N42" s="195"/>
      <c r="O42" s="195"/>
      <c r="P42" s="195"/>
      <c r="Q42" s="195"/>
      <c r="R42" s="195"/>
      <c r="S42" s="195"/>
      <c r="T42" s="195"/>
      <c r="U42" s="195"/>
      <c r="V42" s="195"/>
      <c r="W42" s="195"/>
      <c r="X42" s="195"/>
      <c r="Y42" s="195"/>
      <c r="Z42" s="195"/>
      <c r="AA42" s="195"/>
      <c r="AB42" s="195"/>
      <c r="AC42" s="195"/>
      <c r="AD42" s="195"/>
      <c r="AE42" s="195"/>
      <c r="AF42" s="195"/>
      <c r="AG42" s="195"/>
      <c r="AH42" s="195"/>
      <c r="AI42" s="195"/>
      <c r="AJ42" s="195"/>
      <c r="AK42" s="195"/>
      <c r="AL42" s="195"/>
      <c r="AM42" s="195"/>
      <c r="AN42" s="195"/>
      <c r="AO42" s="195"/>
      <c r="AP42" s="195"/>
      <c r="AQ42" s="195"/>
      <c r="AR42" s="195"/>
      <c r="AS42" s="195"/>
      <c r="AT42" s="195"/>
      <c r="AU42" s="195"/>
      <c r="AV42" s="195"/>
      <c r="AW42" s="195"/>
      <c r="AX42" s="195"/>
      <c r="AY42" s="195"/>
      <c r="AZ42" s="195"/>
      <c r="BA42" s="195"/>
    </row>
    <row r="43" spans="1:53" x14ac:dyDescent="0.25">
      <c r="A43" s="260">
        <v>46513</v>
      </c>
      <c r="B43" s="184">
        <v>0.15</v>
      </c>
      <c r="C43" s="185">
        <v>0.8</v>
      </c>
      <c r="D43" s="184">
        <v>0.5</v>
      </c>
      <c r="E43" s="185">
        <v>0.35</v>
      </c>
      <c r="F43" s="184">
        <v>0.2</v>
      </c>
      <c r="G43" s="185">
        <v>0.9</v>
      </c>
      <c r="H43" s="184">
        <v>0.5</v>
      </c>
      <c r="I43" s="186">
        <v>0.4</v>
      </c>
      <c r="J43" s="203"/>
      <c r="K43" s="195"/>
      <c r="L43" s="195"/>
      <c r="M43" s="195"/>
      <c r="N43" s="195"/>
      <c r="O43" s="195"/>
      <c r="P43" s="195"/>
      <c r="Q43" s="195"/>
      <c r="R43" s="195"/>
      <c r="S43" s="195"/>
      <c r="T43" s="195"/>
      <c r="U43" s="195"/>
      <c r="V43" s="195"/>
      <c r="W43" s="195"/>
      <c r="X43" s="195"/>
      <c r="Y43" s="195"/>
      <c r="Z43" s="195"/>
      <c r="AA43" s="195"/>
      <c r="AB43" s="195"/>
      <c r="AC43" s="195"/>
      <c r="AD43" s="195"/>
      <c r="AE43" s="195"/>
      <c r="AF43" s="195"/>
      <c r="AG43" s="195"/>
      <c r="AH43" s="195"/>
      <c r="AI43" s="195"/>
      <c r="AJ43" s="195"/>
      <c r="AK43" s="195"/>
      <c r="AL43" s="195"/>
      <c r="AM43" s="195"/>
      <c r="AN43" s="195"/>
      <c r="AO43" s="195"/>
      <c r="AP43" s="195"/>
      <c r="AQ43" s="195"/>
      <c r="AR43" s="195"/>
      <c r="AS43" s="195"/>
      <c r="AT43" s="195"/>
      <c r="AU43" s="195"/>
      <c r="AV43" s="195"/>
      <c r="AW43" s="195"/>
      <c r="AX43" s="195"/>
      <c r="AY43" s="195"/>
      <c r="AZ43" s="195"/>
      <c r="BA43" s="195"/>
    </row>
    <row r="44" spans="1:53" x14ac:dyDescent="0.25">
      <c r="A44" s="260">
        <v>46514</v>
      </c>
      <c r="B44" s="184">
        <v>0.15</v>
      </c>
      <c r="C44" s="185">
        <v>0.8</v>
      </c>
      <c r="D44" s="184">
        <v>0.5</v>
      </c>
      <c r="E44" s="185">
        <v>0.35</v>
      </c>
      <c r="F44" s="184">
        <v>0.2</v>
      </c>
      <c r="G44" s="185">
        <v>0.9</v>
      </c>
      <c r="H44" s="184">
        <v>0.5</v>
      </c>
      <c r="I44" s="186">
        <v>0.4</v>
      </c>
      <c r="J44" s="203"/>
      <c r="K44" s="195"/>
      <c r="L44" s="195"/>
      <c r="M44" s="195"/>
      <c r="N44" s="195"/>
      <c r="O44" s="195"/>
      <c r="P44" s="195"/>
      <c r="Q44" s="195"/>
      <c r="R44" s="195"/>
      <c r="S44" s="195"/>
      <c r="T44" s="195"/>
      <c r="U44" s="195"/>
      <c r="V44" s="195"/>
      <c r="W44" s="195"/>
      <c r="X44" s="195"/>
      <c r="Y44" s="195"/>
      <c r="Z44" s="195"/>
      <c r="AA44" s="195"/>
      <c r="AB44" s="195"/>
      <c r="AC44" s="195"/>
      <c r="AD44" s="195"/>
      <c r="AE44" s="195"/>
      <c r="AF44" s="195"/>
      <c r="AG44" s="195"/>
      <c r="AH44" s="195"/>
      <c r="AI44" s="195"/>
      <c r="AJ44" s="195"/>
      <c r="AK44" s="195"/>
      <c r="AL44" s="195"/>
      <c r="AM44" s="195"/>
      <c r="AN44" s="195"/>
      <c r="AO44" s="195"/>
      <c r="AP44" s="195"/>
      <c r="AQ44" s="195"/>
      <c r="AR44" s="195"/>
      <c r="AS44" s="195"/>
      <c r="AT44" s="195"/>
      <c r="AU44" s="195"/>
      <c r="AV44" s="195"/>
      <c r="AW44" s="195"/>
      <c r="AX44" s="195"/>
      <c r="AY44" s="195"/>
      <c r="AZ44" s="195"/>
      <c r="BA44" s="195"/>
    </row>
    <row r="45" spans="1:53" x14ac:dyDescent="0.25">
      <c r="A45" s="260">
        <v>46515</v>
      </c>
      <c r="B45" s="184">
        <v>0.15</v>
      </c>
      <c r="C45" s="185">
        <v>0.6</v>
      </c>
      <c r="D45" s="184">
        <v>0.5</v>
      </c>
      <c r="E45" s="185">
        <v>0.35</v>
      </c>
      <c r="F45" s="184">
        <v>0.2</v>
      </c>
      <c r="G45" s="185">
        <v>0.9</v>
      </c>
      <c r="H45" s="184">
        <v>0</v>
      </c>
      <c r="I45" s="186">
        <v>0.4</v>
      </c>
      <c r="J45" s="203"/>
      <c r="K45" s="195"/>
      <c r="L45" s="195"/>
      <c r="M45" s="195"/>
      <c r="N45" s="195"/>
      <c r="O45" s="195"/>
      <c r="P45" s="195"/>
      <c r="Q45" s="195"/>
      <c r="R45" s="195"/>
      <c r="S45" s="195"/>
      <c r="T45" s="195"/>
      <c r="U45" s="195"/>
      <c r="V45" s="195"/>
      <c r="W45" s="195"/>
      <c r="X45" s="195"/>
      <c r="Y45" s="195"/>
      <c r="Z45" s="195"/>
      <c r="AA45" s="195"/>
      <c r="AB45" s="195"/>
      <c r="AC45" s="195"/>
      <c r="AD45" s="195"/>
      <c r="AE45" s="195"/>
      <c r="AF45" s="195"/>
      <c r="AG45" s="195"/>
      <c r="AH45" s="195"/>
      <c r="AI45" s="195"/>
      <c r="AJ45" s="195"/>
      <c r="AK45" s="195"/>
      <c r="AL45" s="195"/>
      <c r="AM45" s="195"/>
      <c r="AN45" s="195"/>
      <c r="AO45" s="195"/>
      <c r="AP45" s="195"/>
      <c r="AQ45" s="195"/>
      <c r="AR45" s="195"/>
      <c r="AS45" s="195"/>
      <c r="AT45" s="195"/>
      <c r="AU45" s="195"/>
      <c r="AV45" s="195"/>
      <c r="AW45" s="195"/>
      <c r="AX45" s="195"/>
      <c r="AY45" s="195"/>
      <c r="AZ45" s="195"/>
      <c r="BA45" s="195"/>
    </row>
    <row r="46" spans="1:53" x14ac:dyDescent="0.25">
      <c r="A46" s="260">
        <v>46516</v>
      </c>
      <c r="B46" s="184">
        <v>0.15</v>
      </c>
      <c r="C46" s="185">
        <v>0.6</v>
      </c>
      <c r="D46" s="184">
        <v>0.5</v>
      </c>
      <c r="E46" s="185">
        <v>0.35</v>
      </c>
      <c r="F46" s="184">
        <v>0.2</v>
      </c>
      <c r="G46" s="185">
        <v>0.9</v>
      </c>
      <c r="H46" s="184">
        <v>0</v>
      </c>
      <c r="I46" s="186">
        <v>0.4</v>
      </c>
      <c r="J46" s="203"/>
      <c r="K46" s="195"/>
      <c r="L46" s="195"/>
      <c r="M46" s="195"/>
      <c r="N46" s="195"/>
      <c r="O46" s="195"/>
      <c r="P46" s="195"/>
      <c r="Q46" s="195"/>
      <c r="R46" s="195"/>
      <c r="S46" s="195"/>
      <c r="T46" s="195"/>
      <c r="U46" s="195"/>
      <c r="V46" s="195"/>
      <c r="W46" s="195"/>
      <c r="X46" s="195"/>
      <c r="Y46" s="195"/>
      <c r="Z46" s="195"/>
      <c r="AA46" s="195"/>
      <c r="AB46" s="195"/>
      <c r="AC46" s="195"/>
      <c r="AD46" s="195"/>
      <c r="AE46" s="195"/>
      <c r="AF46" s="195"/>
      <c r="AG46" s="195"/>
      <c r="AH46" s="195"/>
      <c r="AI46" s="195"/>
      <c r="AJ46" s="195"/>
      <c r="AK46" s="195"/>
      <c r="AL46" s="195"/>
      <c r="AM46" s="195"/>
      <c r="AN46" s="195"/>
      <c r="AO46" s="195"/>
      <c r="AP46" s="195"/>
      <c r="AQ46" s="195"/>
      <c r="AR46" s="195"/>
      <c r="AS46" s="195"/>
      <c r="AT46" s="195"/>
      <c r="AU46" s="195"/>
      <c r="AV46" s="195"/>
      <c r="AW46" s="195"/>
      <c r="AX46" s="195"/>
      <c r="AY46" s="195"/>
      <c r="AZ46" s="195"/>
      <c r="BA46" s="195"/>
    </row>
    <row r="47" spans="1:53" x14ac:dyDescent="0.25">
      <c r="A47" s="260">
        <v>46517</v>
      </c>
      <c r="B47" s="184">
        <v>0.15</v>
      </c>
      <c r="C47" s="185">
        <v>0.6</v>
      </c>
      <c r="D47" s="184">
        <v>0.5</v>
      </c>
      <c r="E47" s="185">
        <v>0.35</v>
      </c>
      <c r="F47" s="184">
        <v>0.8</v>
      </c>
      <c r="G47" s="185">
        <v>0.9</v>
      </c>
      <c r="H47" s="184">
        <v>0</v>
      </c>
      <c r="I47" s="186">
        <v>0.4</v>
      </c>
      <c r="J47" s="203"/>
      <c r="K47" s="195"/>
      <c r="L47" s="195"/>
      <c r="M47" s="195"/>
      <c r="N47" s="195"/>
      <c r="O47" s="195"/>
      <c r="P47" s="195"/>
      <c r="Q47" s="195"/>
      <c r="R47" s="195"/>
      <c r="S47" s="195"/>
      <c r="T47" s="195"/>
      <c r="U47" s="195"/>
      <c r="V47" s="195"/>
      <c r="W47" s="195"/>
      <c r="X47" s="195"/>
      <c r="Y47" s="195"/>
      <c r="Z47" s="195"/>
      <c r="AA47" s="195"/>
      <c r="AB47" s="195"/>
      <c r="AC47" s="195"/>
      <c r="AD47" s="195"/>
      <c r="AE47" s="195"/>
      <c r="AF47" s="195"/>
      <c r="AG47" s="195"/>
      <c r="AH47" s="195"/>
      <c r="AI47" s="195"/>
      <c r="AJ47" s="195"/>
      <c r="AK47" s="195"/>
      <c r="AL47" s="195"/>
      <c r="AM47" s="195"/>
      <c r="AN47" s="195"/>
      <c r="AO47" s="195"/>
      <c r="AP47" s="195"/>
      <c r="AQ47" s="195"/>
      <c r="AR47" s="195"/>
      <c r="AS47" s="195"/>
      <c r="AT47" s="195"/>
      <c r="AU47" s="195"/>
      <c r="AV47" s="195"/>
      <c r="AW47" s="195"/>
      <c r="AX47" s="195"/>
      <c r="AY47" s="195"/>
      <c r="AZ47" s="195"/>
      <c r="BA47" s="195"/>
    </row>
    <row r="48" spans="1:53" x14ac:dyDescent="0.25">
      <c r="A48" s="260">
        <v>46518</v>
      </c>
      <c r="B48" s="184">
        <v>0.15</v>
      </c>
      <c r="C48" s="185">
        <v>0.6</v>
      </c>
      <c r="D48" s="184">
        <v>0.5</v>
      </c>
      <c r="E48" s="185">
        <v>0.35</v>
      </c>
      <c r="F48" s="184">
        <v>0.8</v>
      </c>
      <c r="G48" s="185">
        <v>0.9</v>
      </c>
      <c r="H48" s="184">
        <v>0</v>
      </c>
      <c r="I48" s="186">
        <v>0.4</v>
      </c>
      <c r="J48" s="203"/>
      <c r="K48" s="195"/>
      <c r="L48" s="195"/>
      <c r="M48" s="195"/>
      <c r="N48" s="195"/>
      <c r="O48" s="195"/>
      <c r="P48" s="195"/>
      <c r="Q48" s="195"/>
      <c r="R48" s="195"/>
      <c r="S48" s="195"/>
      <c r="T48" s="195"/>
      <c r="U48" s="195"/>
      <c r="V48" s="195"/>
      <c r="W48" s="195"/>
      <c r="X48" s="195"/>
      <c r="Y48" s="195"/>
      <c r="Z48" s="195"/>
      <c r="AA48" s="195"/>
      <c r="AB48" s="195"/>
      <c r="AC48" s="195"/>
      <c r="AD48" s="195"/>
      <c r="AE48" s="195"/>
      <c r="AF48" s="195"/>
      <c r="AG48" s="195"/>
      <c r="AH48" s="195"/>
      <c r="AI48" s="195"/>
      <c r="AJ48" s="195"/>
      <c r="AK48" s="195"/>
      <c r="AL48" s="195"/>
      <c r="AM48" s="195"/>
      <c r="AN48" s="195"/>
      <c r="AO48" s="195"/>
      <c r="AP48" s="195"/>
      <c r="AQ48" s="195"/>
      <c r="AR48" s="195"/>
      <c r="AS48" s="195"/>
      <c r="AT48" s="195"/>
      <c r="AU48" s="195"/>
      <c r="AV48" s="195"/>
      <c r="AW48" s="195"/>
      <c r="AX48" s="195"/>
      <c r="AY48" s="195"/>
      <c r="AZ48" s="195"/>
      <c r="BA48" s="195"/>
    </row>
    <row r="49" spans="1:53" x14ac:dyDescent="0.25">
      <c r="A49" s="260">
        <v>46519</v>
      </c>
      <c r="B49" s="184">
        <v>0.15</v>
      </c>
      <c r="C49" s="185">
        <v>0.6</v>
      </c>
      <c r="D49" s="184">
        <v>0.5</v>
      </c>
      <c r="E49" s="185">
        <v>0.35</v>
      </c>
      <c r="F49" s="184">
        <v>0.8</v>
      </c>
      <c r="G49" s="185">
        <v>0.9</v>
      </c>
      <c r="H49" s="184">
        <v>0</v>
      </c>
      <c r="I49" s="186">
        <v>0.4</v>
      </c>
      <c r="J49" s="203"/>
      <c r="K49" s="195"/>
      <c r="L49" s="195"/>
      <c r="M49" s="195"/>
      <c r="N49" s="195"/>
      <c r="O49" s="195"/>
      <c r="P49" s="195"/>
      <c r="Q49" s="195"/>
      <c r="R49" s="195"/>
      <c r="S49" s="195"/>
      <c r="T49" s="195"/>
      <c r="U49" s="195"/>
      <c r="V49" s="195"/>
      <c r="W49" s="195"/>
      <c r="X49" s="195"/>
      <c r="Y49" s="195"/>
      <c r="Z49" s="195"/>
      <c r="AA49" s="195"/>
      <c r="AB49" s="195"/>
      <c r="AC49" s="195"/>
      <c r="AD49" s="195"/>
      <c r="AE49" s="195"/>
      <c r="AF49" s="195"/>
      <c r="AG49" s="195"/>
      <c r="AH49" s="195"/>
      <c r="AI49" s="195"/>
      <c r="AJ49" s="195"/>
      <c r="AK49" s="195"/>
      <c r="AL49" s="195"/>
      <c r="AM49" s="195"/>
      <c r="AN49" s="195"/>
      <c r="AO49" s="195"/>
      <c r="AP49" s="195"/>
      <c r="AQ49" s="195"/>
      <c r="AR49" s="195"/>
      <c r="AS49" s="195"/>
      <c r="AT49" s="195"/>
      <c r="AU49" s="195"/>
      <c r="AV49" s="195"/>
      <c r="AW49" s="195"/>
      <c r="AX49" s="195"/>
      <c r="AY49" s="195"/>
      <c r="AZ49" s="195"/>
      <c r="BA49" s="195"/>
    </row>
    <row r="50" spans="1:53" x14ac:dyDescent="0.25">
      <c r="A50" s="260">
        <v>46520</v>
      </c>
      <c r="B50" s="184">
        <v>0.15</v>
      </c>
      <c r="C50" s="185">
        <v>0.6</v>
      </c>
      <c r="D50" s="184">
        <v>0.5</v>
      </c>
      <c r="E50" s="185">
        <v>0.35</v>
      </c>
      <c r="F50" s="184">
        <v>0.8</v>
      </c>
      <c r="G50" s="185">
        <v>0.9</v>
      </c>
      <c r="H50" s="184">
        <v>0</v>
      </c>
      <c r="I50" s="186">
        <v>0.4</v>
      </c>
      <c r="J50" s="203"/>
      <c r="K50" s="195"/>
      <c r="L50" s="195"/>
      <c r="M50" s="195"/>
      <c r="N50" s="195"/>
      <c r="O50" s="195"/>
      <c r="P50" s="195"/>
      <c r="Q50" s="195"/>
      <c r="R50" s="195"/>
      <c r="S50" s="195"/>
      <c r="T50" s="195"/>
      <c r="U50" s="195"/>
      <c r="V50" s="195"/>
      <c r="W50" s="195"/>
      <c r="X50" s="195"/>
      <c r="Y50" s="195"/>
      <c r="Z50" s="195"/>
      <c r="AA50" s="195"/>
      <c r="AB50" s="195"/>
      <c r="AC50" s="195"/>
      <c r="AD50" s="195"/>
      <c r="AE50" s="195"/>
      <c r="AF50" s="195"/>
      <c r="AG50" s="195"/>
      <c r="AH50" s="195"/>
      <c r="AI50" s="195"/>
      <c r="AJ50" s="195"/>
      <c r="AK50" s="195"/>
      <c r="AL50" s="195"/>
      <c r="AM50" s="195"/>
      <c r="AN50" s="195"/>
      <c r="AO50" s="195"/>
      <c r="AP50" s="195"/>
      <c r="AQ50" s="195"/>
      <c r="AR50" s="195"/>
      <c r="AS50" s="195"/>
      <c r="AT50" s="195"/>
      <c r="AU50" s="195"/>
      <c r="AV50" s="195"/>
      <c r="AW50" s="195"/>
      <c r="AX50" s="195"/>
      <c r="AY50" s="195"/>
      <c r="AZ50" s="195"/>
      <c r="BA50" s="195"/>
    </row>
    <row r="51" spans="1:53" x14ac:dyDescent="0.25">
      <c r="A51" s="260">
        <v>46521</v>
      </c>
      <c r="B51" s="184">
        <v>0.15</v>
      </c>
      <c r="C51" s="185">
        <v>0.6</v>
      </c>
      <c r="D51" s="184">
        <v>0.5</v>
      </c>
      <c r="E51" s="185">
        <v>0.35</v>
      </c>
      <c r="F51" s="184">
        <v>0.8</v>
      </c>
      <c r="G51" s="185">
        <v>0.9</v>
      </c>
      <c r="H51" s="184">
        <v>0</v>
      </c>
      <c r="I51" s="186">
        <v>0.4</v>
      </c>
      <c r="J51" s="203"/>
      <c r="K51" s="195"/>
      <c r="L51" s="195"/>
      <c r="M51" s="195"/>
      <c r="N51" s="195"/>
      <c r="O51" s="195"/>
      <c r="P51" s="195"/>
      <c r="Q51" s="195"/>
      <c r="R51" s="195"/>
      <c r="S51" s="195"/>
      <c r="T51" s="195"/>
      <c r="U51" s="195"/>
      <c r="V51" s="195"/>
      <c r="W51" s="195"/>
      <c r="X51" s="195"/>
      <c r="Y51" s="195"/>
      <c r="Z51" s="195"/>
      <c r="AA51" s="195"/>
      <c r="AB51" s="195"/>
      <c r="AC51" s="195"/>
      <c r="AD51" s="195"/>
      <c r="AE51" s="195"/>
      <c r="AF51" s="195"/>
      <c r="AG51" s="195"/>
      <c r="AH51" s="195"/>
      <c r="AI51" s="195"/>
      <c r="AJ51" s="195"/>
      <c r="AK51" s="195"/>
      <c r="AL51" s="195"/>
      <c r="AM51" s="195"/>
      <c r="AN51" s="195"/>
      <c r="AO51" s="195"/>
      <c r="AP51" s="195"/>
      <c r="AQ51" s="195"/>
      <c r="AR51" s="195"/>
      <c r="AS51" s="195"/>
      <c r="AT51" s="195"/>
      <c r="AU51" s="195"/>
      <c r="AV51" s="195"/>
      <c r="AW51" s="195"/>
      <c r="AX51" s="195"/>
      <c r="AY51" s="195"/>
      <c r="AZ51" s="195"/>
      <c r="BA51" s="195"/>
    </row>
    <row r="52" spans="1:53" x14ac:dyDescent="0.25">
      <c r="A52" s="260">
        <v>46522</v>
      </c>
      <c r="B52" s="184">
        <v>0.15</v>
      </c>
      <c r="C52" s="185">
        <v>0.6</v>
      </c>
      <c r="D52" s="184">
        <v>0</v>
      </c>
      <c r="E52" s="185">
        <v>0.35</v>
      </c>
      <c r="F52" s="184">
        <v>0.6</v>
      </c>
      <c r="G52" s="185">
        <v>0.9</v>
      </c>
      <c r="H52" s="184">
        <v>0</v>
      </c>
      <c r="I52" s="186">
        <v>0.4</v>
      </c>
      <c r="J52" s="203"/>
      <c r="K52" s="195"/>
      <c r="L52" s="195"/>
      <c r="M52" s="195"/>
      <c r="N52" s="195"/>
      <c r="O52" s="195"/>
      <c r="P52" s="195"/>
      <c r="Q52" s="195"/>
      <c r="R52" s="195"/>
      <c r="S52" s="195"/>
      <c r="T52" s="195"/>
      <c r="U52" s="195"/>
      <c r="V52" s="195"/>
      <c r="W52" s="195"/>
      <c r="X52" s="195"/>
      <c r="Y52" s="195"/>
      <c r="Z52" s="195"/>
      <c r="AA52" s="195"/>
      <c r="AB52" s="195"/>
      <c r="AC52" s="195"/>
      <c r="AD52" s="195"/>
      <c r="AE52" s="195"/>
      <c r="AF52" s="195"/>
      <c r="AG52" s="195"/>
      <c r="AH52" s="195"/>
      <c r="AI52" s="195"/>
      <c r="AJ52" s="195"/>
      <c r="AK52" s="195"/>
      <c r="AL52" s="195"/>
      <c r="AM52" s="195"/>
      <c r="AN52" s="195"/>
      <c r="AO52" s="195"/>
      <c r="AP52" s="195"/>
      <c r="AQ52" s="195"/>
      <c r="AR52" s="195"/>
      <c r="AS52" s="195"/>
      <c r="AT52" s="195"/>
      <c r="AU52" s="195"/>
      <c r="AV52" s="195"/>
      <c r="AW52" s="195"/>
      <c r="AX52" s="195"/>
      <c r="AY52" s="195"/>
      <c r="AZ52" s="195"/>
      <c r="BA52" s="195"/>
    </row>
    <row r="53" spans="1:53" x14ac:dyDescent="0.25">
      <c r="A53" s="260">
        <v>46523</v>
      </c>
      <c r="B53" s="184">
        <v>0.15</v>
      </c>
      <c r="C53" s="185">
        <v>0.6</v>
      </c>
      <c r="D53" s="184">
        <v>0</v>
      </c>
      <c r="E53" s="185">
        <v>0.35</v>
      </c>
      <c r="F53" s="184">
        <v>0.6</v>
      </c>
      <c r="G53" s="185">
        <v>0.9</v>
      </c>
      <c r="H53" s="184">
        <v>0</v>
      </c>
      <c r="I53" s="186">
        <v>0.4</v>
      </c>
      <c r="J53" s="203"/>
      <c r="K53" s="195"/>
      <c r="L53" s="195"/>
      <c r="M53" s="195"/>
      <c r="N53" s="195"/>
      <c r="O53" s="195"/>
      <c r="P53" s="195"/>
      <c r="Q53" s="195"/>
      <c r="R53" s="195"/>
      <c r="S53" s="195"/>
      <c r="T53" s="195"/>
      <c r="U53" s="195"/>
      <c r="V53" s="195"/>
      <c r="W53" s="195"/>
      <c r="X53" s="195"/>
      <c r="Y53" s="195"/>
      <c r="Z53" s="195"/>
      <c r="AA53" s="195"/>
      <c r="AB53" s="195"/>
      <c r="AC53" s="195"/>
      <c r="AD53" s="195"/>
      <c r="AE53" s="195"/>
      <c r="AF53" s="195"/>
      <c r="AG53" s="195"/>
      <c r="AH53" s="195"/>
      <c r="AI53" s="195"/>
      <c r="AJ53" s="195"/>
      <c r="AK53" s="195"/>
      <c r="AL53" s="195"/>
      <c r="AM53" s="195"/>
      <c r="AN53" s="195"/>
      <c r="AO53" s="195"/>
      <c r="AP53" s="195"/>
      <c r="AQ53" s="195"/>
      <c r="AR53" s="195"/>
      <c r="AS53" s="195"/>
      <c r="AT53" s="195"/>
      <c r="AU53" s="195"/>
      <c r="AV53" s="195"/>
      <c r="AW53" s="195"/>
      <c r="AX53" s="195"/>
      <c r="AY53" s="195"/>
      <c r="AZ53" s="195"/>
      <c r="BA53" s="195"/>
    </row>
    <row r="54" spans="1:53" x14ac:dyDescent="0.25">
      <c r="A54" s="260">
        <v>46524</v>
      </c>
      <c r="B54" s="184">
        <v>0.15</v>
      </c>
      <c r="C54" s="185">
        <v>0.6</v>
      </c>
      <c r="D54" s="184">
        <v>0</v>
      </c>
      <c r="E54" s="185">
        <v>0.35</v>
      </c>
      <c r="F54" s="184">
        <v>0.6</v>
      </c>
      <c r="G54" s="185">
        <v>0.9</v>
      </c>
      <c r="H54" s="184">
        <v>0</v>
      </c>
      <c r="I54" s="186">
        <v>0.4</v>
      </c>
      <c r="J54" s="203"/>
      <c r="K54" s="195"/>
      <c r="L54" s="195"/>
      <c r="M54" s="195"/>
      <c r="N54" s="195"/>
      <c r="O54" s="195"/>
      <c r="P54" s="195"/>
      <c r="Q54" s="195"/>
      <c r="R54" s="195"/>
      <c r="S54" s="195"/>
      <c r="T54" s="195"/>
      <c r="U54" s="195"/>
      <c r="V54" s="195"/>
      <c r="W54" s="195"/>
      <c r="X54" s="195"/>
      <c r="Y54" s="195"/>
      <c r="Z54" s="195"/>
      <c r="AA54" s="195"/>
      <c r="AB54" s="195"/>
      <c r="AC54" s="195"/>
      <c r="AD54" s="195"/>
      <c r="AE54" s="195"/>
      <c r="AF54" s="195"/>
      <c r="AG54" s="195"/>
      <c r="AH54" s="195"/>
      <c r="AI54" s="195"/>
      <c r="AJ54" s="195"/>
      <c r="AK54" s="195"/>
      <c r="AL54" s="195"/>
      <c r="AM54" s="195"/>
      <c r="AN54" s="195"/>
      <c r="AO54" s="195"/>
      <c r="AP54" s="195"/>
      <c r="AQ54" s="195"/>
      <c r="AR54" s="195"/>
      <c r="AS54" s="195"/>
      <c r="AT54" s="195"/>
      <c r="AU54" s="195"/>
      <c r="AV54" s="195"/>
      <c r="AW54" s="195"/>
      <c r="AX54" s="195"/>
      <c r="AY54" s="195"/>
      <c r="AZ54" s="195"/>
      <c r="BA54" s="195"/>
    </row>
    <row r="55" spans="1:53" x14ac:dyDescent="0.25">
      <c r="A55" s="260">
        <v>46525</v>
      </c>
      <c r="B55" s="184">
        <v>0.15</v>
      </c>
      <c r="C55" s="185">
        <v>0.6</v>
      </c>
      <c r="D55" s="184">
        <v>0</v>
      </c>
      <c r="E55" s="185">
        <v>0.35</v>
      </c>
      <c r="F55" s="184">
        <v>0.6</v>
      </c>
      <c r="G55" s="185">
        <v>0.35</v>
      </c>
      <c r="H55" s="184">
        <v>0</v>
      </c>
      <c r="I55" s="186">
        <v>0.4</v>
      </c>
      <c r="J55" s="203"/>
      <c r="K55" s="195"/>
      <c r="L55" s="195"/>
      <c r="M55" s="195"/>
      <c r="N55" s="195"/>
      <c r="O55" s="195"/>
      <c r="P55" s="195"/>
      <c r="Q55" s="195"/>
      <c r="R55" s="195"/>
      <c r="S55" s="195"/>
      <c r="T55" s="195"/>
      <c r="U55" s="195"/>
      <c r="V55" s="195"/>
      <c r="W55" s="195"/>
      <c r="X55" s="195"/>
      <c r="Y55" s="195"/>
      <c r="Z55" s="195"/>
      <c r="AA55" s="195"/>
      <c r="AB55" s="195"/>
      <c r="AC55" s="195"/>
      <c r="AD55" s="195"/>
      <c r="AE55" s="195"/>
      <c r="AF55" s="195"/>
      <c r="AG55" s="195"/>
      <c r="AH55" s="195"/>
      <c r="AI55" s="195"/>
      <c r="AJ55" s="195"/>
      <c r="AK55" s="195"/>
      <c r="AL55" s="195"/>
      <c r="AM55" s="195"/>
      <c r="AN55" s="195"/>
      <c r="AO55" s="195"/>
      <c r="AP55" s="195"/>
      <c r="AQ55" s="195"/>
      <c r="AR55" s="195"/>
      <c r="AS55" s="195"/>
      <c r="AT55" s="195"/>
      <c r="AU55" s="195"/>
      <c r="AV55" s="195"/>
      <c r="AW55" s="195"/>
      <c r="AX55" s="195"/>
      <c r="AY55" s="195"/>
      <c r="AZ55" s="195"/>
      <c r="BA55" s="195"/>
    </row>
    <row r="56" spans="1:53" x14ac:dyDescent="0.25">
      <c r="A56" s="260">
        <v>46526</v>
      </c>
      <c r="B56" s="184">
        <v>0.15</v>
      </c>
      <c r="C56" s="185">
        <v>0.6</v>
      </c>
      <c r="D56" s="184">
        <v>0</v>
      </c>
      <c r="E56" s="185">
        <v>0.35</v>
      </c>
      <c r="F56" s="184">
        <v>0.6</v>
      </c>
      <c r="G56" s="185">
        <v>0.35</v>
      </c>
      <c r="H56" s="184">
        <v>0</v>
      </c>
      <c r="I56" s="186">
        <v>0.4</v>
      </c>
      <c r="J56" s="203"/>
      <c r="K56" s="195"/>
      <c r="L56" s="195"/>
      <c r="M56" s="195"/>
      <c r="N56" s="195"/>
      <c r="O56" s="195"/>
      <c r="P56" s="195"/>
      <c r="Q56" s="195"/>
      <c r="R56" s="195"/>
      <c r="S56" s="195"/>
      <c r="T56" s="195"/>
      <c r="U56" s="195"/>
      <c r="V56" s="195"/>
      <c r="W56" s="195"/>
      <c r="X56" s="195"/>
      <c r="Y56" s="195"/>
      <c r="Z56" s="195"/>
      <c r="AA56" s="195"/>
      <c r="AB56" s="195"/>
      <c r="AC56" s="195"/>
      <c r="AD56" s="195"/>
      <c r="AE56" s="195"/>
      <c r="AF56" s="195"/>
      <c r="AG56" s="195"/>
      <c r="AH56" s="195"/>
      <c r="AI56" s="195"/>
      <c r="AJ56" s="195"/>
      <c r="AK56" s="195"/>
      <c r="AL56" s="195"/>
      <c r="AM56" s="195"/>
      <c r="AN56" s="195"/>
      <c r="AO56" s="195"/>
      <c r="AP56" s="195"/>
      <c r="AQ56" s="195"/>
      <c r="AR56" s="195"/>
      <c r="AS56" s="195"/>
      <c r="AT56" s="195"/>
      <c r="AU56" s="195"/>
      <c r="AV56" s="195"/>
      <c r="AW56" s="195"/>
      <c r="AX56" s="195"/>
      <c r="AY56" s="195"/>
      <c r="AZ56" s="195"/>
      <c r="BA56" s="195"/>
    </row>
    <row r="57" spans="1:53" x14ac:dyDescent="0.25">
      <c r="A57" s="260">
        <v>46527</v>
      </c>
      <c r="B57" s="184">
        <v>0.15</v>
      </c>
      <c r="C57" s="185">
        <v>0.6</v>
      </c>
      <c r="D57" s="184">
        <v>0</v>
      </c>
      <c r="E57" s="185">
        <v>0.35</v>
      </c>
      <c r="F57" s="184">
        <v>0.6</v>
      </c>
      <c r="G57" s="185">
        <v>0.35</v>
      </c>
      <c r="H57" s="184">
        <v>0</v>
      </c>
      <c r="I57" s="186">
        <v>0.4</v>
      </c>
      <c r="J57" s="203"/>
      <c r="K57" s="195"/>
      <c r="L57" s="195"/>
      <c r="M57" s="195"/>
      <c r="N57" s="195"/>
      <c r="O57" s="195"/>
      <c r="P57" s="195"/>
      <c r="Q57" s="195"/>
      <c r="R57" s="195"/>
      <c r="S57" s="195"/>
      <c r="T57" s="195"/>
      <c r="U57" s="195"/>
      <c r="V57" s="195"/>
      <c r="W57" s="195"/>
      <c r="X57" s="195"/>
      <c r="Y57" s="195"/>
      <c r="Z57" s="195"/>
      <c r="AA57" s="195"/>
      <c r="AB57" s="195"/>
      <c r="AC57" s="195"/>
      <c r="AD57" s="195"/>
      <c r="AE57" s="195"/>
      <c r="AF57" s="195"/>
      <c r="AG57" s="195"/>
      <c r="AH57" s="195"/>
      <c r="AI57" s="195"/>
      <c r="AJ57" s="195"/>
      <c r="AK57" s="195"/>
      <c r="AL57" s="195"/>
      <c r="AM57" s="195"/>
      <c r="AN57" s="195"/>
      <c r="AO57" s="195"/>
      <c r="AP57" s="195"/>
      <c r="AQ57" s="195"/>
      <c r="AR57" s="195"/>
      <c r="AS57" s="195"/>
      <c r="AT57" s="195"/>
      <c r="AU57" s="195"/>
      <c r="AV57" s="195"/>
      <c r="AW57" s="195"/>
      <c r="AX57" s="195"/>
      <c r="AY57" s="195"/>
      <c r="AZ57" s="195"/>
      <c r="BA57" s="195"/>
    </row>
    <row r="58" spans="1:53" x14ac:dyDescent="0.25">
      <c r="A58" s="260">
        <v>46528</v>
      </c>
      <c r="B58" s="184">
        <v>0.15</v>
      </c>
      <c r="C58" s="185">
        <v>0.6</v>
      </c>
      <c r="D58" s="184">
        <v>0</v>
      </c>
      <c r="E58" s="185">
        <v>0.35</v>
      </c>
      <c r="F58" s="184">
        <v>0.6</v>
      </c>
      <c r="G58" s="185">
        <v>0.35</v>
      </c>
      <c r="H58" s="184">
        <v>0</v>
      </c>
      <c r="I58" s="186">
        <v>0.4</v>
      </c>
      <c r="J58" s="203"/>
      <c r="K58" s="195"/>
      <c r="L58" s="195"/>
      <c r="M58" s="195"/>
      <c r="N58" s="195"/>
      <c r="O58" s="195"/>
      <c r="P58" s="195"/>
      <c r="Q58" s="195"/>
      <c r="R58" s="195"/>
      <c r="S58" s="195"/>
      <c r="T58" s="195"/>
      <c r="U58" s="195"/>
      <c r="V58" s="195"/>
      <c r="W58" s="195"/>
      <c r="X58" s="195"/>
      <c r="Y58" s="195"/>
      <c r="Z58" s="195"/>
      <c r="AA58" s="195"/>
      <c r="AB58" s="195"/>
      <c r="AC58" s="195"/>
      <c r="AD58" s="195"/>
      <c r="AE58" s="195"/>
      <c r="AF58" s="195"/>
      <c r="AG58" s="195"/>
      <c r="AH58" s="195"/>
      <c r="AI58" s="195"/>
      <c r="AJ58" s="195"/>
      <c r="AK58" s="195"/>
      <c r="AL58" s="195"/>
      <c r="AM58" s="195"/>
      <c r="AN58" s="195"/>
      <c r="AO58" s="195"/>
      <c r="AP58" s="195"/>
      <c r="AQ58" s="195"/>
      <c r="AR58" s="195"/>
      <c r="AS58" s="195"/>
      <c r="AT58" s="195"/>
      <c r="AU58" s="195"/>
      <c r="AV58" s="195"/>
      <c r="AW58" s="195"/>
      <c r="AX58" s="195"/>
      <c r="AY58" s="195"/>
      <c r="AZ58" s="195"/>
      <c r="BA58" s="195"/>
    </row>
    <row r="59" spans="1:53" x14ac:dyDescent="0.25">
      <c r="A59" s="260">
        <v>46529</v>
      </c>
      <c r="B59" s="184">
        <v>0.15</v>
      </c>
      <c r="C59" s="185">
        <v>0.6</v>
      </c>
      <c r="D59" s="184">
        <v>0</v>
      </c>
      <c r="E59" s="185">
        <v>0.35</v>
      </c>
      <c r="F59" s="184">
        <v>0.6</v>
      </c>
      <c r="G59" s="185">
        <v>0.35</v>
      </c>
      <c r="H59" s="184">
        <v>0</v>
      </c>
      <c r="I59" s="186">
        <v>0.4</v>
      </c>
      <c r="J59" s="203"/>
      <c r="K59" s="195"/>
      <c r="L59" s="195"/>
      <c r="M59" s="195"/>
      <c r="N59" s="195"/>
      <c r="O59" s="195"/>
      <c r="P59" s="195"/>
      <c r="Q59" s="195"/>
      <c r="R59" s="195"/>
      <c r="S59" s="195"/>
      <c r="T59" s="195"/>
      <c r="U59" s="195"/>
      <c r="V59" s="195"/>
      <c r="W59" s="195"/>
      <c r="X59" s="195"/>
      <c r="Y59" s="195"/>
      <c r="Z59" s="195"/>
      <c r="AA59" s="195"/>
      <c r="AB59" s="195"/>
      <c r="AC59" s="195"/>
      <c r="AD59" s="195"/>
      <c r="AE59" s="195"/>
      <c r="AF59" s="195"/>
      <c r="AG59" s="195"/>
      <c r="AH59" s="195"/>
      <c r="AI59" s="195"/>
      <c r="AJ59" s="195"/>
      <c r="AK59" s="195"/>
      <c r="AL59" s="195"/>
      <c r="AM59" s="195"/>
      <c r="AN59" s="195"/>
      <c r="AO59" s="195"/>
      <c r="AP59" s="195"/>
      <c r="AQ59" s="195"/>
      <c r="AR59" s="195"/>
      <c r="AS59" s="195"/>
      <c r="AT59" s="195"/>
      <c r="AU59" s="195"/>
      <c r="AV59" s="195"/>
      <c r="AW59" s="195"/>
      <c r="AX59" s="195"/>
      <c r="AY59" s="195"/>
      <c r="AZ59" s="195"/>
      <c r="BA59" s="195"/>
    </row>
    <row r="60" spans="1:53" x14ac:dyDescent="0.25">
      <c r="A60" s="260">
        <v>46530</v>
      </c>
      <c r="B60" s="184">
        <v>0.15</v>
      </c>
      <c r="C60" s="185">
        <v>0.6</v>
      </c>
      <c r="D60" s="184">
        <v>0</v>
      </c>
      <c r="E60" s="185">
        <v>0.35</v>
      </c>
      <c r="F60" s="184">
        <v>0.6</v>
      </c>
      <c r="G60" s="185">
        <v>0.35</v>
      </c>
      <c r="H60" s="184">
        <v>0</v>
      </c>
      <c r="I60" s="186">
        <v>0.4</v>
      </c>
      <c r="J60" s="203"/>
      <c r="K60" s="195"/>
      <c r="L60" s="195"/>
      <c r="M60" s="195"/>
      <c r="N60" s="195"/>
      <c r="O60" s="195"/>
      <c r="P60" s="195"/>
      <c r="Q60" s="195"/>
      <c r="R60" s="195"/>
      <c r="S60" s="195"/>
      <c r="T60" s="195"/>
      <c r="U60" s="195"/>
      <c r="V60" s="195"/>
      <c r="W60" s="195"/>
      <c r="X60" s="195"/>
      <c r="Y60" s="195"/>
      <c r="Z60" s="195"/>
      <c r="AA60" s="195"/>
      <c r="AB60" s="195"/>
      <c r="AC60" s="195"/>
      <c r="AD60" s="195"/>
      <c r="AE60" s="195"/>
      <c r="AF60" s="195"/>
      <c r="AG60" s="195"/>
      <c r="AH60" s="195"/>
      <c r="AI60" s="195"/>
      <c r="AJ60" s="195"/>
      <c r="AK60" s="195"/>
      <c r="AL60" s="195"/>
      <c r="AM60" s="195"/>
      <c r="AN60" s="195"/>
      <c r="AO60" s="195"/>
      <c r="AP60" s="195"/>
      <c r="AQ60" s="195"/>
      <c r="AR60" s="195"/>
      <c r="AS60" s="195"/>
      <c r="AT60" s="195"/>
      <c r="AU60" s="195"/>
      <c r="AV60" s="195"/>
      <c r="AW60" s="195"/>
      <c r="AX60" s="195"/>
      <c r="AY60" s="195"/>
      <c r="AZ60" s="195"/>
      <c r="BA60" s="195"/>
    </row>
    <row r="61" spans="1:53" x14ac:dyDescent="0.25">
      <c r="A61" s="260">
        <v>46531</v>
      </c>
      <c r="B61" s="184">
        <v>0.15</v>
      </c>
      <c r="C61" s="185">
        <v>0.6</v>
      </c>
      <c r="D61" s="184">
        <v>0</v>
      </c>
      <c r="E61" s="185">
        <v>0.35</v>
      </c>
      <c r="F61" s="184">
        <v>0.85</v>
      </c>
      <c r="G61" s="185">
        <v>0.35</v>
      </c>
      <c r="H61" s="184">
        <v>0</v>
      </c>
      <c r="I61" s="186">
        <v>0.4</v>
      </c>
      <c r="J61" s="203"/>
      <c r="K61" s="195"/>
      <c r="L61" s="195"/>
      <c r="M61" s="195"/>
      <c r="N61" s="195"/>
      <c r="O61" s="195"/>
      <c r="P61" s="195"/>
      <c r="Q61" s="195"/>
      <c r="R61" s="195"/>
      <c r="S61" s="195"/>
      <c r="T61" s="195"/>
      <c r="U61" s="195"/>
      <c r="V61" s="195"/>
      <c r="W61" s="195"/>
      <c r="X61" s="195"/>
      <c r="Y61" s="195"/>
      <c r="Z61" s="195"/>
      <c r="AA61" s="195"/>
      <c r="AB61" s="195"/>
      <c r="AC61" s="195"/>
      <c r="AD61" s="195"/>
      <c r="AE61" s="195"/>
      <c r="AF61" s="195"/>
      <c r="AG61" s="195"/>
      <c r="AH61" s="195"/>
      <c r="AI61" s="195"/>
      <c r="AJ61" s="195"/>
      <c r="AK61" s="195"/>
      <c r="AL61" s="195"/>
      <c r="AM61" s="195"/>
      <c r="AN61" s="195"/>
      <c r="AO61" s="195"/>
      <c r="AP61" s="195"/>
      <c r="AQ61" s="195"/>
      <c r="AR61" s="195"/>
      <c r="AS61" s="195"/>
      <c r="AT61" s="195"/>
      <c r="AU61" s="195"/>
      <c r="AV61" s="195"/>
      <c r="AW61" s="195"/>
      <c r="AX61" s="195"/>
      <c r="AY61" s="195"/>
      <c r="AZ61" s="195"/>
      <c r="BA61" s="195"/>
    </row>
    <row r="62" spans="1:53" x14ac:dyDescent="0.25">
      <c r="A62" s="260">
        <v>46532</v>
      </c>
      <c r="B62" s="184">
        <v>0.15</v>
      </c>
      <c r="C62" s="185">
        <v>0.6</v>
      </c>
      <c r="D62" s="184">
        <v>0</v>
      </c>
      <c r="E62" s="185">
        <v>0.35</v>
      </c>
      <c r="F62" s="184">
        <v>0.85</v>
      </c>
      <c r="G62" s="185">
        <v>0.35</v>
      </c>
      <c r="H62" s="184">
        <v>0</v>
      </c>
      <c r="I62" s="186">
        <v>0.4</v>
      </c>
      <c r="J62" s="203"/>
      <c r="K62" s="195"/>
      <c r="L62" s="195"/>
      <c r="M62" s="195"/>
      <c r="N62" s="195"/>
      <c r="O62" s="195"/>
      <c r="P62" s="195"/>
      <c r="Q62" s="195"/>
      <c r="R62" s="195"/>
      <c r="S62" s="195"/>
      <c r="T62" s="195"/>
      <c r="U62" s="195"/>
      <c r="V62" s="195"/>
      <c r="W62" s="195"/>
      <c r="X62" s="195"/>
      <c r="Y62" s="195"/>
      <c r="Z62" s="195"/>
      <c r="AA62" s="195"/>
      <c r="AB62" s="195"/>
      <c r="AC62" s="195"/>
      <c r="AD62" s="195"/>
      <c r="AE62" s="195"/>
      <c r="AF62" s="195"/>
      <c r="AG62" s="195"/>
      <c r="AH62" s="195"/>
      <c r="AI62" s="195"/>
      <c r="AJ62" s="195"/>
      <c r="AK62" s="195"/>
      <c r="AL62" s="195"/>
      <c r="AM62" s="195"/>
      <c r="AN62" s="195"/>
      <c r="AO62" s="195"/>
      <c r="AP62" s="195"/>
      <c r="AQ62" s="195"/>
      <c r="AR62" s="195"/>
      <c r="AS62" s="195"/>
      <c r="AT62" s="195"/>
      <c r="AU62" s="195"/>
      <c r="AV62" s="195"/>
      <c r="AW62" s="195"/>
      <c r="AX62" s="195"/>
      <c r="AY62" s="195"/>
      <c r="AZ62" s="195"/>
      <c r="BA62" s="195"/>
    </row>
    <row r="63" spans="1:53" x14ac:dyDescent="0.25">
      <c r="A63" s="260">
        <v>46533</v>
      </c>
      <c r="B63" s="184">
        <v>0.15</v>
      </c>
      <c r="C63" s="185">
        <v>0.6</v>
      </c>
      <c r="D63" s="184">
        <v>0</v>
      </c>
      <c r="E63" s="185">
        <v>0.35</v>
      </c>
      <c r="F63" s="184">
        <v>0.85</v>
      </c>
      <c r="G63" s="185">
        <v>0.35</v>
      </c>
      <c r="H63" s="184">
        <v>0</v>
      </c>
      <c r="I63" s="186">
        <v>0.4</v>
      </c>
      <c r="J63" s="203"/>
      <c r="K63" s="195"/>
      <c r="L63" s="195"/>
      <c r="M63" s="195"/>
      <c r="N63" s="195"/>
      <c r="O63" s="195"/>
      <c r="P63" s="195"/>
      <c r="Q63" s="195"/>
      <c r="R63" s="195"/>
      <c r="S63" s="195"/>
      <c r="T63" s="195"/>
      <c r="U63" s="195"/>
      <c r="V63" s="195"/>
      <c r="W63" s="195"/>
      <c r="X63" s="195"/>
      <c r="Y63" s="195"/>
      <c r="Z63" s="195"/>
      <c r="AA63" s="195"/>
      <c r="AB63" s="195"/>
      <c r="AC63" s="195"/>
      <c r="AD63" s="195"/>
      <c r="AE63" s="195"/>
      <c r="AF63" s="195"/>
      <c r="AG63" s="195"/>
      <c r="AH63" s="195"/>
      <c r="AI63" s="195"/>
      <c r="AJ63" s="195"/>
      <c r="AK63" s="195"/>
      <c r="AL63" s="195"/>
      <c r="AM63" s="195"/>
      <c r="AN63" s="195"/>
      <c r="AO63" s="195"/>
      <c r="AP63" s="195"/>
      <c r="AQ63" s="195"/>
      <c r="AR63" s="195"/>
      <c r="AS63" s="195"/>
      <c r="AT63" s="195"/>
      <c r="AU63" s="195"/>
      <c r="AV63" s="195"/>
      <c r="AW63" s="195"/>
      <c r="AX63" s="195"/>
      <c r="AY63" s="195"/>
      <c r="AZ63" s="195"/>
      <c r="BA63" s="195"/>
    </row>
    <row r="64" spans="1:53" x14ac:dyDescent="0.25">
      <c r="A64" s="260">
        <v>46534</v>
      </c>
      <c r="B64" s="184">
        <v>0.15</v>
      </c>
      <c r="C64" s="185">
        <v>0.6</v>
      </c>
      <c r="D64" s="184">
        <v>0</v>
      </c>
      <c r="E64" s="185">
        <v>0.35</v>
      </c>
      <c r="F64" s="184">
        <v>0.85</v>
      </c>
      <c r="G64" s="185">
        <v>0.35</v>
      </c>
      <c r="H64" s="184">
        <v>0</v>
      </c>
      <c r="I64" s="186">
        <v>0.4</v>
      </c>
      <c r="J64" s="203"/>
      <c r="K64" s="195"/>
      <c r="L64" s="195"/>
      <c r="M64" s="195"/>
      <c r="N64" s="195"/>
      <c r="O64" s="195"/>
      <c r="P64" s="195"/>
      <c r="Q64" s="195"/>
      <c r="R64" s="195"/>
      <c r="S64" s="195"/>
      <c r="T64" s="195"/>
      <c r="U64" s="195"/>
      <c r="V64" s="195"/>
      <c r="W64" s="195"/>
      <c r="X64" s="195"/>
      <c r="Y64" s="195"/>
      <c r="Z64" s="195"/>
      <c r="AA64" s="195"/>
      <c r="AB64" s="195"/>
      <c r="AC64" s="195"/>
      <c r="AD64" s="195"/>
      <c r="AE64" s="195"/>
      <c r="AF64" s="195"/>
      <c r="AG64" s="195"/>
      <c r="AH64" s="195"/>
      <c r="AI64" s="195"/>
      <c r="AJ64" s="195"/>
      <c r="AK64" s="195"/>
      <c r="AL64" s="195"/>
      <c r="AM64" s="195"/>
      <c r="AN64" s="195"/>
      <c r="AO64" s="195"/>
      <c r="AP64" s="195"/>
      <c r="AQ64" s="195"/>
      <c r="AR64" s="195"/>
      <c r="AS64" s="195"/>
      <c r="AT64" s="195"/>
      <c r="AU64" s="195"/>
      <c r="AV64" s="195"/>
      <c r="AW64" s="195"/>
      <c r="AX64" s="195"/>
      <c r="AY64" s="195"/>
      <c r="AZ64" s="195"/>
      <c r="BA64" s="195"/>
    </row>
    <row r="65" spans="1:53" x14ac:dyDescent="0.25">
      <c r="A65" s="260">
        <v>46535</v>
      </c>
      <c r="B65" s="184">
        <v>0.15</v>
      </c>
      <c r="C65" s="185">
        <v>0.6</v>
      </c>
      <c r="D65" s="184">
        <v>0</v>
      </c>
      <c r="E65" s="185">
        <v>0.35</v>
      </c>
      <c r="F65" s="184">
        <v>0.85</v>
      </c>
      <c r="G65" s="185">
        <v>0.35</v>
      </c>
      <c r="H65" s="184">
        <v>0</v>
      </c>
      <c r="I65" s="186">
        <v>0.4</v>
      </c>
      <c r="J65" s="203"/>
      <c r="K65" s="195"/>
      <c r="L65" s="195"/>
      <c r="M65" s="195"/>
      <c r="N65" s="195"/>
      <c r="O65" s="195"/>
      <c r="P65" s="195"/>
      <c r="Q65" s="195"/>
      <c r="R65" s="195"/>
      <c r="S65" s="195"/>
      <c r="T65" s="195"/>
      <c r="U65" s="195"/>
      <c r="V65" s="195"/>
      <c r="W65" s="195"/>
      <c r="X65" s="195"/>
      <c r="Y65" s="195"/>
      <c r="Z65" s="195"/>
      <c r="AA65" s="195"/>
      <c r="AB65" s="195"/>
      <c r="AC65" s="195"/>
      <c r="AD65" s="195"/>
      <c r="AE65" s="195"/>
      <c r="AF65" s="195"/>
      <c r="AG65" s="195"/>
      <c r="AH65" s="195"/>
      <c r="AI65" s="195"/>
      <c r="AJ65" s="195"/>
      <c r="AK65" s="195"/>
      <c r="AL65" s="195"/>
      <c r="AM65" s="195"/>
      <c r="AN65" s="195"/>
      <c r="AO65" s="195"/>
      <c r="AP65" s="195"/>
      <c r="AQ65" s="195"/>
      <c r="AR65" s="195"/>
      <c r="AS65" s="195"/>
      <c r="AT65" s="195"/>
      <c r="AU65" s="195"/>
      <c r="AV65" s="195"/>
      <c r="AW65" s="195"/>
      <c r="AX65" s="195"/>
      <c r="AY65" s="195"/>
      <c r="AZ65" s="195"/>
      <c r="BA65" s="195"/>
    </row>
    <row r="66" spans="1:53" x14ac:dyDescent="0.25">
      <c r="A66" s="260">
        <v>46536</v>
      </c>
      <c r="B66" s="184">
        <v>0.15</v>
      </c>
      <c r="C66" s="185">
        <v>0.6</v>
      </c>
      <c r="D66" s="184">
        <v>0</v>
      </c>
      <c r="E66" s="185">
        <v>0</v>
      </c>
      <c r="F66" s="184">
        <v>0.85</v>
      </c>
      <c r="G66" s="185">
        <v>0.35</v>
      </c>
      <c r="H66" s="184">
        <v>0</v>
      </c>
      <c r="I66" s="186">
        <v>0.4</v>
      </c>
      <c r="J66" s="203"/>
      <c r="K66" s="195"/>
      <c r="L66" s="195"/>
      <c r="M66" s="195"/>
      <c r="N66" s="195"/>
      <c r="O66" s="195"/>
      <c r="P66" s="195"/>
      <c r="Q66" s="195"/>
      <c r="R66" s="195"/>
      <c r="S66" s="195"/>
      <c r="T66" s="195"/>
      <c r="U66" s="195"/>
      <c r="V66" s="195"/>
      <c r="W66" s="195"/>
      <c r="X66" s="195"/>
      <c r="Y66" s="195"/>
      <c r="Z66" s="195"/>
      <c r="AA66" s="195"/>
      <c r="AB66" s="195"/>
      <c r="AC66" s="195"/>
      <c r="AD66" s="195"/>
      <c r="AE66" s="195"/>
      <c r="AF66" s="195"/>
      <c r="AG66" s="195"/>
      <c r="AH66" s="195"/>
      <c r="AI66" s="195"/>
      <c r="AJ66" s="195"/>
      <c r="AK66" s="195"/>
      <c r="AL66" s="195"/>
      <c r="AM66" s="195"/>
      <c r="AN66" s="195"/>
      <c r="AO66" s="195"/>
      <c r="AP66" s="195"/>
      <c r="AQ66" s="195"/>
      <c r="AR66" s="195"/>
      <c r="AS66" s="195"/>
      <c r="AT66" s="195"/>
      <c r="AU66" s="195"/>
      <c r="AV66" s="195"/>
      <c r="AW66" s="195"/>
      <c r="AX66" s="195"/>
      <c r="AY66" s="195"/>
      <c r="AZ66" s="195"/>
      <c r="BA66" s="195"/>
    </row>
    <row r="67" spans="1:53" x14ac:dyDescent="0.25">
      <c r="A67" s="260">
        <v>46537</v>
      </c>
      <c r="B67" s="184">
        <v>0.15</v>
      </c>
      <c r="C67" s="185">
        <v>0.6</v>
      </c>
      <c r="D67" s="184">
        <v>0</v>
      </c>
      <c r="E67" s="185">
        <v>0</v>
      </c>
      <c r="F67" s="184">
        <v>0.85</v>
      </c>
      <c r="G67" s="185">
        <v>0.35</v>
      </c>
      <c r="H67" s="184">
        <v>0</v>
      </c>
      <c r="I67" s="186">
        <v>0.4</v>
      </c>
      <c r="J67" s="203"/>
      <c r="K67" s="195"/>
      <c r="L67" s="195"/>
      <c r="M67" s="195"/>
      <c r="N67" s="195"/>
      <c r="O67" s="195"/>
      <c r="P67" s="195"/>
      <c r="Q67" s="195"/>
      <c r="R67" s="195"/>
      <c r="S67" s="195"/>
      <c r="T67" s="195"/>
      <c r="U67" s="195"/>
      <c r="V67" s="195"/>
      <c r="W67" s="195"/>
      <c r="X67" s="195"/>
      <c r="Y67" s="195"/>
      <c r="Z67" s="195"/>
      <c r="AA67" s="195"/>
      <c r="AB67" s="195"/>
      <c r="AC67" s="195"/>
      <c r="AD67" s="195"/>
      <c r="AE67" s="195"/>
      <c r="AF67" s="195"/>
      <c r="AG67" s="195"/>
      <c r="AH67" s="195"/>
      <c r="AI67" s="195"/>
      <c r="AJ67" s="195"/>
      <c r="AK67" s="195"/>
      <c r="AL67" s="195"/>
      <c r="AM67" s="195"/>
      <c r="AN67" s="195"/>
      <c r="AO67" s="195"/>
      <c r="AP67" s="195"/>
      <c r="AQ67" s="195"/>
      <c r="AR67" s="195"/>
      <c r="AS67" s="195"/>
      <c r="AT67" s="195"/>
      <c r="AU67" s="195"/>
      <c r="AV67" s="195"/>
      <c r="AW67" s="195"/>
      <c r="AX67" s="195"/>
      <c r="AY67" s="195"/>
      <c r="AZ67" s="195"/>
      <c r="BA67" s="195"/>
    </row>
    <row r="68" spans="1:53" ht="13" thickBot="1" x14ac:dyDescent="0.3">
      <c r="A68" s="260">
        <v>46538</v>
      </c>
      <c r="B68" s="187">
        <v>0.15</v>
      </c>
      <c r="C68" s="188">
        <v>0.6</v>
      </c>
      <c r="D68" s="187">
        <v>0</v>
      </c>
      <c r="E68" s="188">
        <v>0</v>
      </c>
      <c r="F68" s="187">
        <v>0.85</v>
      </c>
      <c r="G68" s="188">
        <v>0.35</v>
      </c>
      <c r="H68" s="187">
        <v>0.55000000000000004</v>
      </c>
      <c r="I68" s="189">
        <v>0.4</v>
      </c>
      <c r="J68" s="203"/>
      <c r="K68" s="195"/>
      <c r="L68" s="195"/>
      <c r="M68" s="195"/>
      <c r="N68" s="195"/>
      <c r="O68" s="195"/>
      <c r="P68" s="195"/>
      <c r="Q68" s="195"/>
      <c r="R68" s="195"/>
      <c r="S68" s="195"/>
      <c r="T68" s="195"/>
      <c r="U68" s="195"/>
      <c r="V68" s="195"/>
      <c r="W68" s="195"/>
      <c r="X68" s="195"/>
      <c r="Y68" s="195"/>
      <c r="Z68" s="195"/>
      <c r="AA68" s="195"/>
      <c r="AB68" s="195"/>
      <c r="AC68" s="195"/>
      <c r="AD68" s="195"/>
      <c r="AE68" s="195"/>
      <c r="AF68" s="195"/>
      <c r="AG68" s="195"/>
      <c r="AH68" s="195"/>
      <c r="AI68" s="195"/>
      <c r="AJ68" s="195"/>
      <c r="AK68" s="195"/>
      <c r="AL68" s="195"/>
      <c r="AM68" s="195"/>
      <c r="AN68" s="195"/>
      <c r="AO68" s="195"/>
      <c r="AP68" s="195"/>
      <c r="AQ68" s="195"/>
      <c r="AR68" s="195"/>
      <c r="AS68" s="195"/>
      <c r="AT68" s="195"/>
      <c r="AU68" s="195"/>
      <c r="AV68" s="195"/>
      <c r="AW68" s="195"/>
      <c r="AX68" s="195"/>
      <c r="AY68" s="195"/>
      <c r="AZ68" s="195"/>
      <c r="BA68" s="195"/>
    </row>
    <row r="69" spans="1:53" x14ac:dyDescent="0.25">
      <c r="A69" s="260">
        <v>46539</v>
      </c>
      <c r="B69" s="181">
        <v>0.15</v>
      </c>
      <c r="C69" s="182">
        <v>0.4</v>
      </c>
      <c r="D69" s="181">
        <v>0.1</v>
      </c>
      <c r="E69" s="182">
        <v>0.15</v>
      </c>
      <c r="F69" s="181">
        <v>0.85</v>
      </c>
      <c r="G69" s="182">
        <v>0.2</v>
      </c>
      <c r="H69" s="181">
        <v>0.55000000000000004</v>
      </c>
      <c r="I69" s="183">
        <v>0.3</v>
      </c>
      <c r="J69" s="203"/>
      <c r="K69" s="195"/>
      <c r="L69" s="195"/>
      <c r="M69" s="195"/>
      <c r="N69" s="195"/>
      <c r="O69" s="195"/>
      <c r="P69" s="195"/>
      <c r="Q69" s="195"/>
      <c r="R69" s="195"/>
      <c r="S69" s="195"/>
      <c r="T69" s="195"/>
      <c r="U69" s="195"/>
      <c r="V69" s="195"/>
      <c r="W69" s="195"/>
      <c r="X69" s="195"/>
      <c r="Y69" s="195"/>
      <c r="Z69" s="195"/>
      <c r="AA69" s="195"/>
      <c r="AB69" s="195"/>
      <c r="AC69" s="195"/>
      <c r="AD69" s="195"/>
      <c r="AE69" s="195"/>
      <c r="AF69" s="195"/>
      <c r="AG69" s="195"/>
      <c r="AH69" s="195"/>
      <c r="AI69" s="195"/>
      <c r="AJ69" s="195"/>
      <c r="AK69" s="195"/>
      <c r="AL69" s="195"/>
      <c r="AM69" s="195"/>
      <c r="AN69" s="195"/>
      <c r="AO69" s="195"/>
      <c r="AP69" s="195"/>
      <c r="AQ69" s="195"/>
      <c r="AR69" s="195"/>
      <c r="AS69" s="195"/>
      <c r="AT69" s="195"/>
      <c r="AU69" s="195"/>
      <c r="AV69" s="195"/>
      <c r="AW69" s="195"/>
      <c r="AX69" s="195"/>
      <c r="AY69" s="195"/>
      <c r="AZ69" s="195"/>
      <c r="BA69" s="195"/>
    </row>
    <row r="70" spans="1:53" x14ac:dyDescent="0.25">
      <c r="A70" s="260">
        <v>46540</v>
      </c>
      <c r="B70" s="184">
        <v>0.15</v>
      </c>
      <c r="C70" s="185">
        <v>0.4</v>
      </c>
      <c r="D70" s="184">
        <v>0.1</v>
      </c>
      <c r="E70" s="185">
        <v>0.15</v>
      </c>
      <c r="F70" s="184">
        <v>0.85</v>
      </c>
      <c r="G70" s="185">
        <v>0.2</v>
      </c>
      <c r="H70" s="184">
        <v>0.55000000000000004</v>
      </c>
      <c r="I70" s="186">
        <v>0.3</v>
      </c>
      <c r="J70" s="203"/>
      <c r="K70" s="195"/>
      <c r="L70" s="195"/>
      <c r="M70" s="195"/>
      <c r="N70" s="195"/>
      <c r="O70" s="195"/>
      <c r="P70" s="195"/>
      <c r="Q70" s="195"/>
      <c r="R70" s="195"/>
      <c r="S70" s="195"/>
      <c r="T70" s="195"/>
      <c r="U70" s="195"/>
      <c r="V70" s="195"/>
      <c r="W70" s="195"/>
      <c r="X70" s="195"/>
      <c r="Y70" s="195"/>
      <c r="Z70" s="195"/>
      <c r="AA70" s="195"/>
      <c r="AB70" s="195"/>
      <c r="AC70" s="195"/>
      <c r="AD70" s="195"/>
      <c r="AE70" s="195"/>
      <c r="AF70" s="195"/>
      <c r="AG70" s="195"/>
      <c r="AH70" s="195"/>
      <c r="AI70" s="195"/>
      <c r="AJ70" s="195"/>
      <c r="AK70" s="195"/>
      <c r="AL70" s="195"/>
      <c r="AM70" s="195"/>
      <c r="AN70" s="195"/>
      <c r="AO70" s="195"/>
      <c r="AP70" s="195"/>
      <c r="AQ70" s="195"/>
      <c r="AR70" s="195"/>
      <c r="AS70" s="195"/>
      <c r="AT70" s="195"/>
      <c r="AU70" s="195"/>
      <c r="AV70" s="195"/>
      <c r="AW70" s="195"/>
      <c r="AX70" s="195"/>
      <c r="AY70" s="195"/>
      <c r="AZ70" s="195"/>
      <c r="BA70" s="195"/>
    </row>
    <row r="71" spans="1:53" x14ac:dyDescent="0.25">
      <c r="A71" s="260">
        <v>46541</v>
      </c>
      <c r="B71" s="184">
        <v>0.15</v>
      </c>
      <c r="C71" s="185">
        <v>0.4</v>
      </c>
      <c r="D71" s="184">
        <v>0.1</v>
      </c>
      <c r="E71" s="185">
        <v>0.15</v>
      </c>
      <c r="F71" s="184">
        <v>0.85</v>
      </c>
      <c r="G71" s="185">
        <v>0.2</v>
      </c>
      <c r="H71" s="184">
        <v>0.55000000000000004</v>
      </c>
      <c r="I71" s="186">
        <v>0.3</v>
      </c>
      <c r="J71" s="203"/>
      <c r="K71" s="195"/>
      <c r="L71" s="195"/>
      <c r="M71" s="195"/>
      <c r="N71" s="195"/>
      <c r="O71" s="195"/>
      <c r="P71" s="195"/>
      <c r="Q71" s="195"/>
      <c r="R71" s="195"/>
      <c r="S71" s="195"/>
      <c r="T71" s="195"/>
      <c r="U71" s="195"/>
      <c r="V71" s="195"/>
      <c r="W71" s="195"/>
      <c r="X71" s="195"/>
      <c r="Y71" s="195"/>
      <c r="Z71" s="195"/>
      <c r="AA71" s="195"/>
      <c r="AB71" s="195"/>
      <c r="AC71" s="195"/>
      <c r="AD71" s="195"/>
      <c r="AE71" s="195"/>
      <c r="AF71" s="195"/>
      <c r="AG71" s="195"/>
      <c r="AH71" s="195"/>
      <c r="AI71" s="195"/>
      <c r="AJ71" s="195"/>
      <c r="AK71" s="195"/>
      <c r="AL71" s="195"/>
      <c r="AM71" s="195"/>
      <c r="AN71" s="195"/>
      <c r="AO71" s="195"/>
      <c r="AP71" s="195"/>
      <c r="AQ71" s="195"/>
      <c r="AR71" s="195"/>
      <c r="AS71" s="195"/>
      <c r="AT71" s="195"/>
      <c r="AU71" s="195"/>
      <c r="AV71" s="195"/>
      <c r="AW71" s="195"/>
      <c r="AX71" s="195"/>
      <c r="AY71" s="195"/>
      <c r="AZ71" s="195"/>
      <c r="BA71" s="195"/>
    </row>
    <row r="72" spans="1:53" x14ac:dyDescent="0.25">
      <c r="A72" s="260">
        <v>46542</v>
      </c>
      <c r="B72" s="184">
        <v>0.15</v>
      </c>
      <c r="C72" s="185">
        <v>0.4</v>
      </c>
      <c r="D72" s="184">
        <v>0.1</v>
      </c>
      <c r="E72" s="185">
        <v>0.15</v>
      </c>
      <c r="F72" s="184">
        <v>0.85</v>
      </c>
      <c r="G72" s="185">
        <v>0.2</v>
      </c>
      <c r="H72" s="184">
        <v>0.55000000000000004</v>
      </c>
      <c r="I72" s="186">
        <v>0.3</v>
      </c>
      <c r="J72" s="203"/>
      <c r="K72" s="195"/>
      <c r="L72" s="195"/>
      <c r="M72" s="195"/>
      <c r="N72" s="195"/>
      <c r="O72" s="195"/>
      <c r="P72" s="195"/>
      <c r="Q72" s="195"/>
      <c r="R72" s="195"/>
      <c r="S72" s="195"/>
      <c r="T72" s="195"/>
      <c r="U72" s="195"/>
      <c r="V72" s="195"/>
      <c r="W72" s="195"/>
      <c r="X72" s="195"/>
      <c r="Y72" s="195"/>
      <c r="Z72" s="195"/>
      <c r="AA72" s="195"/>
      <c r="AB72" s="195"/>
      <c r="AC72" s="195"/>
      <c r="AD72" s="195"/>
      <c r="AE72" s="195"/>
      <c r="AF72" s="195"/>
      <c r="AG72" s="195"/>
      <c r="AH72" s="195"/>
      <c r="AI72" s="195"/>
      <c r="AJ72" s="195"/>
      <c r="AK72" s="195"/>
      <c r="AL72" s="195"/>
      <c r="AM72" s="195"/>
      <c r="AN72" s="195"/>
      <c r="AO72" s="195"/>
      <c r="AP72" s="195"/>
      <c r="AQ72" s="195"/>
      <c r="AR72" s="195"/>
      <c r="AS72" s="195"/>
      <c r="AT72" s="195"/>
      <c r="AU72" s="195"/>
      <c r="AV72" s="195"/>
      <c r="AW72" s="195"/>
      <c r="AX72" s="195"/>
      <c r="AY72" s="195"/>
      <c r="AZ72" s="195"/>
      <c r="BA72" s="195"/>
    </row>
    <row r="73" spans="1:53" x14ac:dyDescent="0.25">
      <c r="A73" s="260">
        <v>46543</v>
      </c>
      <c r="B73" s="184">
        <v>0.15</v>
      </c>
      <c r="C73" s="185">
        <v>0.4</v>
      </c>
      <c r="D73" s="184">
        <v>0.4</v>
      </c>
      <c r="E73" s="185">
        <v>0.15</v>
      </c>
      <c r="F73" s="184">
        <v>0.6</v>
      </c>
      <c r="G73" s="185">
        <v>0.2</v>
      </c>
      <c r="H73" s="184">
        <v>0.55000000000000004</v>
      </c>
      <c r="I73" s="186">
        <v>0.3</v>
      </c>
      <c r="J73" s="203"/>
      <c r="K73" s="195"/>
      <c r="L73" s="195"/>
      <c r="M73" s="195"/>
      <c r="N73" s="195"/>
      <c r="O73" s="195"/>
      <c r="P73" s="195"/>
      <c r="Q73" s="195"/>
      <c r="R73" s="195"/>
      <c r="S73" s="195"/>
      <c r="T73" s="195"/>
      <c r="U73" s="195"/>
      <c r="V73" s="195"/>
      <c r="W73" s="195"/>
      <c r="X73" s="195"/>
      <c r="Y73" s="195"/>
      <c r="Z73" s="195"/>
      <c r="AA73" s="195"/>
      <c r="AB73" s="195"/>
      <c r="AC73" s="195"/>
      <c r="AD73" s="195"/>
      <c r="AE73" s="195"/>
      <c r="AF73" s="195"/>
      <c r="AG73" s="195"/>
      <c r="AH73" s="195"/>
      <c r="AI73" s="195"/>
      <c r="AJ73" s="195"/>
      <c r="AK73" s="195"/>
      <c r="AL73" s="195"/>
      <c r="AM73" s="195"/>
      <c r="AN73" s="195"/>
      <c r="AO73" s="195"/>
      <c r="AP73" s="195"/>
      <c r="AQ73" s="195"/>
      <c r="AR73" s="195"/>
      <c r="AS73" s="195"/>
      <c r="AT73" s="195"/>
      <c r="AU73" s="195"/>
      <c r="AV73" s="195"/>
      <c r="AW73" s="195"/>
      <c r="AX73" s="195"/>
      <c r="AY73" s="195"/>
      <c r="AZ73" s="195"/>
      <c r="BA73" s="195"/>
    </row>
    <row r="74" spans="1:53" x14ac:dyDescent="0.25">
      <c r="A74" s="260">
        <v>46544</v>
      </c>
      <c r="B74" s="184">
        <v>0.15</v>
      </c>
      <c r="C74" s="185">
        <v>0.4</v>
      </c>
      <c r="D74" s="184">
        <v>0.4</v>
      </c>
      <c r="E74" s="185">
        <v>0.15</v>
      </c>
      <c r="F74" s="184">
        <v>0.6</v>
      </c>
      <c r="G74" s="185">
        <v>0.2</v>
      </c>
      <c r="H74" s="184">
        <v>0.55000000000000004</v>
      </c>
      <c r="I74" s="186">
        <v>0.3</v>
      </c>
      <c r="J74" s="203"/>
      <c r="K74" s="195"/>
      <c r="L74" s="195"/>
      <c r="M74" s="195"/>
      <c r="N74" s="195"/>
      <c r="O74" s="195"/>
      <c r="P74" s="195"/>
      <c r="Q74" s="195"/>
      <c r="R74" s="195"/>
      <c r="S74" s="195"/>
      <c r="T74" s="195"/>
      <c r="U74" s="195"/>
      <c r="V74" s="195"/>
      <c r="W74" s="195"/>
      <c r="X74" s="195"/>
      <c r="Y74" s="195"/>
      <c r="Z74" s="195"/>
      <c r="AA74" s="195"/>
      <c r="AB74" s="195"/>
      <c r="AC74" s="195"/>
      <c r="AD74" s="195"/>
      <c r="AE74" s="195"/>
      <c r="AF74" s="195"/>
      <c r="AG74" s="195"/>
      <c r="AH74" s="195"/>
      <c r="AI74" s="195"/>
      <c r="AJ74" s="195"/>
      <c r="AK74" s="195"/>
      <c r="AL74" s="195"/>
      <c r="AM74" s="195"/>
      <c r="AN74" s="195"/>
      <c r="AO74" s="195"/>
      <c r="AP74" s="195"/>
      <c r="AQ74" s="195"/>
      <c r="AR74" s="195"/>
      <c r="AS74" s="195"/>
      <c r="AT74" s="195"/>
      <c r="AU74" s="195"/>
      <c r="AV74" s="195"/>
      <c r="AW74" s="195"/>
      <c r="AX74" s="195"/>
      <c r="AY74" s="195"/>
      <c r="AZ74" s="195"/>
      <c r="BA74" s="195"/>
    </row>
    <row r="75" spans="1:53" x14ac:dyDescent="0.25">
      <c r="A75" s="260">
        <v>46545</v>
      </c>
      <c r="B75" s="184">
        <v>0.15</v>
      </c>
      <c r="C75" s="185">
        <v>0.4</v>
      </c>
      <c r="D75" s="184">
        <v>0.75</v>
      </c>
      <c r="E75" s="185">
        <v>0.55000000000000004</v>
      </c>
      <c r="F75" s="184">
        <v>0.3</v>
      </c>
      <c r="G75" s="185">
        <v>0.2</v>
      </c>
      <c r="H75" s="184">
        <v>0.55000000000000004</v>
      </c>
      <c r="I75" s="186">
        <v>0.3</v>
      </c>
      <c r="J75" s="203"/>
      <c r="K75" s="195"/>
      <c r="L75" s="195"/>
      <c r="M75" s="195"/>
      <c r="N75" s="195"/>
      <c r="O75" s="195"/>
      <c r="P75" s="195"/>
      <c r="Q75" s="195"/>
      <c r="R75" s="195"/>
      <c r="S75" s="195"/>
      <c r="T75" s="195"/>
      <c r="U75" s="195"/>
      <c r="V75" s="195"/>
      <c r="W75" s="195"/>
      <c r="X75" s="195"/>
      <c r="Y75" s="195"/>
      <c r="Z75" s="195"/>
      <c r="AA75" s="195"/>
      <c r="AB75" s="195"/>
      <c r="AC75" s="195"/>
      <c r="AD75" s="195"/>
      <c r="AE75" s="195"/>
      <c r="AF75" s="195"/>
      <c r="AG75" s="195"/>
      <c r="AH75" s="195"/>
      <c r="AI75" s="195"/>
      <c r="AJ75" s="195"/>
      <c r="AK75" s="195"/>
      <c r="AL75" s="195"/>
      <c r="AM75" s="195"/>
      <c r="AN75" s="195"/>
      <c r="AO75" s="195"/>
      <c r="AP75" s="195"/>
      <c r="AQ75" s="195"/>
      <c r="AR75" s="195"/>
      <c r="AS75" s="195"/>
      <c r="AT75" s="195"/>
      <c r="AU75" s="195"/>
      <c r="AV75" s="195"/>
      <c r="AW75" s="195"/>
      <c r="AX75" s="195"/>
      <c r="AY75" s="195"/>
      <c r="AZ75" s="195"/>
      <c r="BA75" s="195"/>
    </row>
    <row r="76" spans="1:53" x14ac:dyDescent="0.25">
      <c r="A76" s="260">
        <v>46546</v>
      </c>
      <c r="B76" s="184">
        <v>0.15</v>
      </c>
      <c r="C76" s="185">
        <v>0.4</v>
      </c>
      <c r="D76" s="184">
        <v>0.75</v>
      </c>
      <c r="E76" s="185">
        <v>0.55000000000000004</v>
      </c>
      <c r="F76" s="184">
        <v>0.3</v>
      </c>
      <c r="G76" s="185">
        <v>0.2</v>
      </c>
      <c r="H76" s="184">
        <v>0.55000000000000004</v>
      </c>
      <c r="I76" s="186">
        <v>0.3</v>
      </c>
      <c r="J76" s="203"/>
      <c r="K76" s="195"/>
      <c r="L76" s="195"/>
      <c r="M76" s="195"/>
      <c r="N76" s="195"/>
      <c r="O76" s="195"/>
      <c r="P76" s="195"/>
      <c r="Q76" s="195"/>
      <c r="R76" s="195"/>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row>
    <row r="77" spans="1:53" x14ac:dyDescent="0.25">
      <c r="A77" s="260">
        <v>46547</v>
      </c>
      <c r="B77" s="184">
        <v>0.15</v>
      </c>
      <c r="C77" s="185">
        <v>0.4</v>
      </c>
      <c r="D77" s="184">
        <v>0.75</v>
      </c>
      <c r="E77" s="185">
        <v>0.55000000000000004</v>
      </c>
      <c r="F77" s="184">
        <v>0.3</v>
      </c>
      <c r="G77" s="185">
        <v>0.2</v>
      </c>
      <c r="H77" s="184">
        <v>0.55000000000000004</v>
      </c>
      <c r="I77" s="186">
        <v>0.3</v>
      </c>
      <c r="J77" s="203"/>
      <c r="K77" s="195"/>
      <c r="L77" s="195"/>
      <c r="M77" s="195"/>
      <c r="N77" s="195"/>
      <c r="O77" s="195"/>
      <c r="P77" s="195"/>
      <c r="Q77" s="195"/>
      <c r="R77" s="195"/>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row>
    <row r="78" spans="1:53" x14ac:dyDescent="0.25">
      <c r="A78" s="260">
        <v>46548</v>
      </c>
      <c r="B78" s="184">
        <v>0.15</v>
      </c>
      <c r="C78" s="185">
        <v>0.4</v>
      </c>
      <c r="D78" s="184">
        <v>0.75</v>
      </c>
      <c r="E78" s="185">
        <v>0.55000000000000004</v>
      </c>
      <c r="F78" s="184">
        <v>0.3</v>
      </c>
      <c r="G78" s="185">
        <v>0.2</v>
      </c>
      <c r="H78" s="184">
        <v>0.55000000000000004</v>
      </c>
      <c r="I78" s="186">
        <v>0.3</v>
      </c>
      <c r="J78" s="203"/>
      <c r="K78" s="195"/>
      <c r="L78" s="195"/>
      <c r="M78" s="195"/>
      <c r="N78" s="195"/>
      <c r="O78" s="195"/>
      <c r="P78" s="195"/>
      <c r="Q78" s="195"/>
      <c r="R78" s="195"/>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row>
    <row r="79" spans="1:53" x14ac:dyDescent="0.25">
      <c r="A79" s="260">
        <v>46549</v>
      </c>
      <c r="B79" s="184">
        <v>0.15</v>
      </c>
      <c r="C79" s="185">
        <v>0.4</v>
      </c>
      <c r="D79" s="184">
        <v>0.75</v>
      </c>
      <c r="E79" s="185">
        <v>0.55000000000000004</v>
      </c>
      <c r="F79" s="184">
        <v>0.3</v>
      </c>
      <c r="G79" s="185">
        <v>0.2</v>
      </c>
      <c r="H79" s="184">
        <v>0.55000000000000004</v>
      </c>
      <c r="I79" s="186">
        <v>0.3</v>
      </c>
      <c r="J79" s="203"/>
      <c r="K79" s="195"/>
      <c r="L79" s="195"/>
      <c r="M79" s="195"/>
      <c r="N79" s="195"/>
      <c r="O79" s="195"/>
      <c r="P79" s="195"/>
      <c r="Q79" s="195"/>
      <c r="R79" s="195"/>
      <c r="S79" s="195"/>
      <c r="T79" s="195"/>
      <c r="U79" s="195"/>
      <c r="V79" s="195"/>
      <c r="W79" s="195"/>
      <c r="X79" s="195"/>
      <c r="Y79" s="195"/>
      <c r="Z79" s="195"/>
      <c r="AA79" s="195"/>
      <c r="AB79" s="195"/>
      <c r="AC79" s="195"/>
      <c r="AD79" s="195"/>
      <c r="AE79" s="195"/>
      <c r="AF79" s="195"/>
      <c r="AG79" s="195"/>
      <c r="AH79" s="195"/>
      <c r="AI79" s="195"/>
      <c r="AJ79" s="195"/>
      <c r="AK79" s="195"/>
      <c r="AL79" s="195"/>
      <c r="AM79" s="195"/>
      <c r="AN79" s="195"/>
      <c r="AO79" s="195"/>
      <c r="AP79" s="195"/>
      <c r="AQ79" s="195"/>
      <c r="AR79" s="195"/>
      <c r="AS79" s="195"/>
      <c r="AT79" s="195"/>
      <c r="AU79" s="195"/>
      <c r="AV79" s="195"/>
      <c r="AW79" s="195"/>
      <c r="AX79" s="195"/>
      <c r="AY79" s="195"/>
      <c r="AZ79" s="195"/>
      <c r="BA79" s="195"/>
    </row>
    <row r="80" spans="1:53" x14ac:dyDescent="0.25">
      <c r="A80" s="260">
        <v>46550</v>
      </c>
      <c r="B80" s="184">
        <v>0.15</v>
      </c>
      <c r="C80" s="185">
        <v>0.4</v>
      </c>
      <c r="D80" s="184">
        <v>0.7</v>
      </c>
      <c r="E80" s="185">
        <v>0.55000000000000004</v>
      </c>
      <c r="F80" s="184">
        <v>0.3</v>
      </c>
      <c r="G80" s="185">
        <v>0.2</v>
      </c>
      <c r="H80" s="184">
        <v>0.55000000000000004</v>
      </c>
      <c r="I80" s="186">
        <v>0.3</v>
      </c>
      <c r="J80" s="203"/>
      <c r="K80" s="195"/>
      <c r="L80" s="195"/>
      <c r="M80" s="195"/>
      <c r="N80" s="195"/>
      <c r="O80" s="195"/>
      <c r="P80" s="195"/>
      <c r="Q80" s="195"/>
      <c r="R80" s="195"/>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row>
    <row r="81" spans="1:53" x14ac:dyDescent="0.25">
      <c r="A81" s="260">
        <v>46551</v>
      </c>
      <c r="B81" s="184">
        <v>0.15</v>
      </c>
      <c r="C81" s="185">
        <v>0.4</v>
      </c>
      <c r="D81" s="184">
        <v>0.7</v>
      </c>
      <c r="E81" s="185">
        <v>0.55000000000000004</v>
      </c>
      <c r="F81" s="184">
        <v>0.3</v>
      </c>
      <c r="G81" s="185">
        <v>0.2</v>
      </c>
      <c r="H81" s="184">
        <v>0.55000000000000004</v>
      </c>
      <c r="I81" s="186">
        <v>0.3</v>
      </c>
      <c r="J81" s="203"/>
      <c r="K81" s="195"/>
      <c r="L81" s="195"/>
      <c r="M81" s="195"/>
      <c r="N81" s="195"/>
      <c r="O81" s="195"/>
      <c r="P81" s="195"/>
      <c r="Q81" s="195"/>
      <c r="R81" s="195"/>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row>
    <row r="82" spans="1:53" x14ac:dyDescent="0.25">
      <c r="A82" s="260">
        <v>46552</v>
      </c>
      <c r="B82" s="184">
        <v>0.15</v>
      </c>
      <c r="C82" s="185">
        <v>0.4</v>
      </c>
      <c r="D82" s="184">
        <v>0.7</v>
      </c>
      <c r="E82" s="185">
        <v>0.55000000000000004</v>
      </c>
      <c r="F82" s="184">
        <v>0.3</v>
      </c>
      <c r="G82" s="185">
        <v>0.2</v>
      </c>
      <c r="H82" s="184">
        <v>0.55000000000000004</v>
      </c>
      <c r="I82" s="186">
        <v>0.3</v>
      </c>
      <c r="J82" s="203"/>
      <c r="K82" s="195"/>
      <c r="L82" s="195"/>
      <c r="M82" s="195"/>
      <c r="N82" s="195"/>
      <c r="O82" s="195"/>
      <c r="P82" s="195"/>
      <c r="Q82" s="195"/>
      <c r="R82" s="195"/>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195"/>
      <c r="AZ82" s="195"/>
      <c r="BA82" s="195"/>
    </row>
    <row r="83" spans="1:53" x14ac:dyDescent="0.25">
      <c r="A83" s="260">
        <v>46553</v>
      </c>
      <c r="B83" s="184">
        <v>0.15</v>
      </c>
      <c r="C83" s="185">
        <v>0.4</v>
      </c>
      <c r="D83" s="184">
        <v>0.7</v>
      </c>
      <c r="E83" s="185">
        <v>0.55000000000000004</v>
      </c>
      <c r="F83" s="184">
        <v>0.3</v>
      </c>
      <c r="G83" s="185">
        <v>0.2</v>
      </c>
      <c r="H83" s="184">
        <v>0.55000000000000004</v>
      </c>
      <c r="I83" s="186">
        <v>0.3</v>
      </c>
      <c r="J83" s="203"/>
      <c r="K83" s="195"/>
      <c r="L83" s="195"/>
      <c r="M83" s="195"/>
      <c r="N83" s="195"/>
      <c r="O83" s="195"/>
      <c r="P83" s="195"/>
      <c r="Q83" s="195"/>
      <c r="R83" s="195"/>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195"/>
      <c r="AZ83" s="195"/>
      <c r="BA83" s="195"/>
    </row>
    <row r="84" spans="1:53" x14ac:dyDescent="0.25">
      <c r="A84" s="260">
        <v>46554</v>
      </c>
      <c r="B84" s="184">
        <v>0.15</v>
      </c>
      <c r="C84" s="185">
        <v>0.4</v>
      </c>
      <c r="D84" s="184">
        <v>0.7</v>
      </c>
      <c r="E84" s="185">
        <v>0.55000000000000004</v>
      </c>
      <c r="F84" s="184">
        <v>0.3</v>
      </c>
      <c r="G84" s="185">
        <v>0.2</v>
      </c>
      <c r="H84" s="184">
        <v>0.55000000000000004</v>
      </c>
      <c r="I84" s="186">
        <v>0.3</v>
      </c>
      <c r="J84" s="203"/>
      <c r="K84" s="195"/>
      <c r="L84" s="195"/>
      <c r="M84" s="195"/>
      <c r="N84" s="195"/>
      <c r="O84" s="195"/>
      <c r="P84" s="195"/>
      <c r="Q84" s="195"/>
      <c r="R84" s="195"/>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row>
    <row r="85" spans="1:53" x14ac:dyDescent="0.25">
      <c r="A85" s="260">
        <v>46555</v>
      </c>
      <c r="B85" s="184">
        <v>0.15</v>
      </c>
      <c r="C85" s="185">
        <v>0.4</v>
      </c>
      <c r="D85" s="184">
        <v>0.7</v>
      </c>
      <c r="E85" s="185">
        <v>0.55000000000000004</v>
      </c>
      <c r="F85" s="184">
        <v>0.3</v>
      </c>
      <c r="G85" s="185">
        <v>0.2</v>
      </c>
      <c r="H85" s="184">
        <v>0.55000000000000004</v>
      </c>
      <c r="I85" s="186">
        <v>0.3</v>
      </c>
      <c r="J85" s="203"/>
      <c r="K85" s="195"/>
      <c r="L85" s="195"/>
      <c r="M85" s="195"/>
      <c r="N85" s="195"/>
      <c r="O85" s="195"/>
      <c r="P85" s="195"/>
      <c r="Q85" s="195"/>
      <c r="R85" s="195"/>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row>
    <row r="86" spans="1:53" x14ac:dyDescent="0.25">
      <c r="A86" s="260">
        <v>46556</v>
      </c>
      <c r="B86" s="184">
        <v>0.15</v>
      </c>
      <c r="C86" s="185">
        <v>0.4</v>
      </c>
      <c r="D86" s="184">
        <v>0.7</v>
      </c>
      <c r="E86" s="185">
        <v>0.55000000000000004</v>
      </c>
      <c r="F86" s="184">
        <v>0.3</v>
      </c>
      <c r="G86" s="185">
        <v>0.2</v>
      </c>
      <c r="H86" s="184">
        <v>0.55000000000000004</v>
      </c>
      <c r="I86" s="186">
        <v>0.3</v>
      </c>
      <c r="J86" s="203"/>
      <c r="K86" s="195"/>
      <c r="L86" s="195"/>
      <c r="M86" s="195"/>
      <c r="N86" s="195"/>
      <c r="O86" s="195"/>
      <c r="P86" s="195"/>
      <c r="Q86" s="195"/>
      <c r="R86" s="195"/>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5"/>
      <c r="AZ86" s="195"/>
      <c r="BA86" s="195"/>
    </row>
    <row r="87" spans="1:53" x14ac:dyDescent="0.25">
      <c r="A87" s="260">
        <v>46557</v>
      </c>
      <c r="B87" s="184">
        <v>0.15</v>
      </c>
      <c r="C87" s="185">
        <v>0.4</v>
      </c>
      <c r="D87" s="184">
        <v>0.6</v>
      </c>
      <c r="E87" s="185">
        <v>0.55000000000000004</v>
      </c>
      <c r="F87" s="184">
        <v>0.3</v>
      </c>
      <c r="G87" s="185">
        <v>0.2</v>
      </c>
      <c r="H87" s="184">
        <v>0.55000000000000004</v>
      </c>
      <c r="I87" s="186">
        <v>0.3</v>
      </c>
      <c r="J87" s="203"/>
      <c r="K87" s="195"/>
      <c r="L87" s="195"/>
      <c r="M87" s="195"/>
      <c r="N87" s="195"/>
      <c r="O87" s="195"/>
      <c r="P87" s="195"/>
      <c r="Q87" s="195"/>
      <c r="R87" s="195"/>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5"/>
    </row>
    <row r="88" spans="1:53" x14ac:dyDescent="0.25">
      <c r="A88" s="260">
        <v>46558</v>
      </c>
      <c r="B88" s="184">
        <v>0.15</v>
      </c>
      <c r="C88" s="185">
        <v>0.4</v>
      </c>
      <c r="D88" s="184">
        <v>0.6</v>
      </c>
      <c r="E88" s="185">
        <v>0.55000000000000004</v>
      </c>
      <c r="F88" s="184">
        <v>0.3</v>
      </c>
      <c r="G88" s="185">
        <v>0.2</v>
      </c>
      <c r="H88" s="184">
        <v>0.55000000000000004</v>
      </c>
      <c r="I88" s="186">
        <v>0.3</v>
      </c>
      <c r="J88" s="203"/>
      <c r="K88" s="195"/>
      <c r="L88" s="195"/>
      <c r="M88" s="195"/>
      <c r="N88" s="195"/>
      <c r="O88" s="195"/>
      <c r="P88" s="195"/>
      <c r="Q88" s="195"/>
      <c r="R88" s="195"/>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5"/>
      <c r="AZ88" s="195"/>
      <c r="BA88" s="195"/>
    </row>
    <row r="89" spans="1:53" x14ac:dyDescent="0.25">
      <c r="A89" s="260">
        <v>46559</v>
      </c>
      <c r="B89" s="184">
        <v>0.15</v>
      </c>
      <c r="C89" s="185">
        <v>0.4</v>
      </c>
      <c r="D89" s="184">
        <v>0.6</v>
      </c>
      <c r="E89" s="185">
        <v>0.55000000000000004</v>
      </c>
      <c r="F89" s="184">
        <v>0.3</v>
      </c>
      <c r="G89" s="185">
        <v>0.2</v>
      </c>
      <c r="H89" s="184">
        <v>0.55000000000000004</v>
      </c>
      <c r="I89" s="186">
        <v>0.3</v>
      </c>
      <c r="J89" s="203"/>
      <c r="K89" s="195"/>
      <c r="L89" s="195"/>
      <c r="M89" s="195"/>
      <c r="N89" s="195"/>
      <c r="O89" s="195"/>
      <c r="P89" s="195"/>
      <c r="Q89" s="195"/>
      <c r="R89" s="195"/>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5"/>
    </row>
    <row r="90" spans="1:53" x14ac:dyDescent="0.25">
      <c r="A90" s="260">
        <v>46560</v>
      </c>
      <c r="B90" s="184">
        <v>0.15</v>
      </c>
      <c r="C90" s="185">
        <v>0.4</v>
      </c>
      <c r="D90" s="184">
        <v>0.6</v>
      </c>
      <c r="E90" s="185">
        <v>0.55000000000000004</v>
      </c>
      <c r="F90" s="184">
        <v>0.3</v>
      </c>
      <c r="G90" s="185">
        <v>0.2</v>
      </c>
      <c r="H90" s="184">
        <v>0.55000000000000004</v>
      </c>
      <c r="I90" s="186">
        <v>0.3</v>
      </c>
      <c r="J90" s="203"/>
      <c r="K90" s="195"/>
      <c r="L90" s="195"/>
      <c r="M90" s="195"/>
      <c r="N90" s="195"/>
      <c r="O90" s="195"/>
      <c r="P90" s="195"/>
      <c r="Q90" s="195"/>
      <c r="R90" s="195"/>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5"/>
      <c r="AZ90" s="195"/>
      <c r="BA90" s="195"/>
    </row>
    <row r="91" spans="1:53" x14ac:dyDescent="0.25">
      <c r="A91" s="260">
        <v>46561</v>
      </c>
      <c r="B91" s="184">
        <v>0.15</v>
      </c>
      <c r="C91" s="185">
        <v>0.4</v>
      </c>
      <c r="D91" s="184">
        <v>0.6</v>
      </c>
      <c r="E91" s="185">
        <v>0.55000000000000004</v>
      </c>
      <c r="F91" s="184">
        <v>0.3</v>
      </c>
      <c r="G91" s="185">
        <v>0.2</v>
      </c>
      <c r="H91" s="184">
        <v>0.55000000000000004</v>
      </c>
      <c r="I91" s="186">
        <v>0.3</v>
      </c>
      <c r="J91" s="203"/>
      <c r="K91" s="195"/>
      <c r="L91" s="195"/>
      <c r="M91" s="195"/>
      <c r="N91" s="195"/>
      <c r="O91" s="195"/>
      <c r="P91" s="195"/>
      <c r="Q91" s="195"/>
      <c r="R91" s="195"/>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5"/>
    </row>
    <row r="92" spans="1:53" x14ac:dyDescent="0.25">
      <c r="A92" s="260">
        <v>46562</v>
      </c>
      <c r="B92" s="184">
        <v>0.15</v>
      </c>
      <c r="C92" s="185">
        <v>0.4</v>
      </c>
      <c r="D92" s="184">
        <v>0.6</v>
      </c>
      <c r="E92" s="185">
        <v>0.55000000000000004</v>
      </c>
      <c r="F92" s="184">
        <v>0.3</v>
      </c>
      <c r="G92" s="185">
        <v>0.2</v>
      </c>
      <c r="H92" s="184">
        <v>0.55000000000000004</v>
      </c>
      <c r="I92" s="186">
        <v>0.3</v>
      </c>
      <c r="J92" s="203"/>
      <c r="K92" s="195"/>
      <c r="L92" s="195"/>
      <c r="M92" s="195"/>
      <c r="N92" s="195"/>
      <c r="O92" s="195"/>
      <c r="P92" s="195"/>
      <c r="Q92" s="195"/>
      <c r="R92" s="195"/>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5"/>
    </row>
    <row r="93" spans="1:53" x14ac:dyDescent="0.25">
      <c r="A93" s="260">
        <v>46563</v>
      </c>
      <c r="B93" s="184">
        <v>0.15</v>
      </c>
      <c r="C93" s="185">
        <v>0.4</v>
      </c>
      <c r="D93" s="184">
        <v>0.6</v>
      </c>
      <c r="E93" s="185">
        <v>0.55000000000000004</v>
      </c>
      <c r="F93" s="184">
        <v>0.3</v>
      </c>
      <c r="G93" s="185">
        <v>0.2</v>
      </c>
      <c r="H93" s="184">
        <v>0.55000000000000004</v>
      </c>
      <c r="I93" s="186">
        <v>0.3</v>
      </c>
      <c r="J93" s="203"/>
      <c r="K93" s="195"/>
      <c r="L93" s="195"/>
      <c r="M93" s="195"/>
      <c r="N93" s="195"/>
      <c r="O93" s="195"/>
      <c r="P93" s="195"/>
      <c r="Q93" s="195"/>
      <c r="R93" s="195"/>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5"/>
      <c r="AQ93" s="195"/>
      <c r="AR93" s="195"/>
      <c r="AS93" s="195"/>
      <c r="AT93" s="195"/>
      <c r="AU93" s="195"/>
      <c r="AV93" s="195"/>
      <c r="AW93" s="195"/>
      <c r="AX93" s="195"/>
      <c r="AY93" s="195"/>
      <c r="AZ93" s="195"/>
      <c r="BA93" s="195"/>
    </row>
    <row r="94" spans="1:53" x14ac:dyDescent="0.25">
      <c r="A94" s="260">
        <v>46564</v>
      </c>
      <c r="B94" s="184">
        <v>0.15</v>
      </c>
      <c r="C94" s="185">
        <v>0.4</v>
      </c>
      <c r="D94" s="184">
        <v>0.5</v>
      </c>
      <c r="E94" s="185">
        <v>0.55000000000000004</v>
      </c>
      <c r="F94" s="184">
        <v>0</v>
      </c>
      <c r="G94" s="185">
        <v>0.2</v>
      </c>
      <c r="H94" s="184">
        <v>0.55000000000000004</v>
      </c>
      <c r="I94" s="186">
        <v>0.3</v>
      </c>
      <c r="J94" s="203"/>
      <c r="K94" s="195"/>
      <c r="L94" s="195"/>
      <c r="M94" s="195"/>
      <c r="N94" s="195"/>
      <c r="O94" s="195"/>
      <c r="P94" s="195"/>
      <c r="Q94" s="195"/>
      <c r="R94" s="195"/>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5"/>
      <c r="AQ94" s="195"/>
      <c r="AR94" s="195"/>
      <c r="AS94" s="195"/>
      <c r="AT94" s="195"/>
      <c r="AU94" s="195"/>
      <c r="AV94" s="195"/>
      <c r="AW94" s="195"/>
      <c r="AX94" s="195"/>
      <c r="AY94" s="195"/>
      <c r="AZ94" s="195"/>
      <c r="BA94" s="195"/>
    </row>
    <row r="95" spans="1:53" x14ac:dyDescent="0.25">
      <c r="A95" s="260">
        <v>46565</v>
      </c>
      <c r="B95" s="184">
        <v>0.15</v>
      </c>
      <c r="C95" s="185">
        <v>0.4</v>
      </c>
      <c r="D95" s="184">
        <v>0.5</v>
      </c>
      <c r="E95" s="185">
        <v>0.55000000000000004</v>
      </c>
      <c r="F95" s="184">
        <v>0</v>
      </c>
      <c r="G95" s="185">
        <v>0.2</v>
      </c>
      <c r="H95" s="184">
        <v>0.55000000000000004</v>
      </c>
      <c r="I95" s="186">
        <v>0.3</v>
      </c>
      <c r="J95" s="203"/>
      <c r="K95" s="195"/>
      <c r="L95" s="195"/>
      <c r="M95" s="195"/>
      <c r="N95" s="195"/>
      <c r="O95" s="195"/>
      <c r="P95" s="195"/>
      <c r="Q95" s="195"/>
      <c r="R95" s="195"/>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5"/>
      <c r="AZ95" s="195"/>
      <c r="BA95" s="195"/>
    </row>
    <row r="96" spans="1:53" x14ac:dyDescent="0.25">
      <c r="A96" s="260">
        <v>46566</v>
      </c>
      <c r="B96" s="184">
        <v>0.15</v>
      </c>
      <c r="C96" s="185">
        <v>0.4</v>
      </c>
      <c r="D96" s="184">
        <v>0.5</v>
      </c>
      <c r="E96" s="185">
        <v>0.55000000000000004</v>
      </c>
      <c r="F96" s="184">
        <v>0</v>
      </c>
      <c r="G96" s="185">
        <v>0.2</v>
      </c>
      <c r="H96" s="184">
        <v>0.55000000000000004</v>
      </c>
      <c r="I96" s="186">
        <v>0.3</v>
      </c>
      <c r="J96" s="203"/>
      <c r="K96" s="195"/>
      <c r="L96" s="195"/>
      <c r="M96" s="195"/>
      <c r="N96" s="195"/>
      <c r="O96" s="195"/>
      <c r="P96" s="195"/>
      <c r="Q96" s="195"/>
      <c r="R96" s="195"/>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row>
    <row r="97" spans="1:53" x14ac:dyDescent="0.25">
      <c r="A97" s="260">
        <v>46567</v>
      </c>
      <c r="B97" s="184">
        <v>0.15</v>
      </c>
      <c r="C97" s="185">
        <v>0.4</v>
      </c>
      <c r="D97" s="184">
        <v>0.5</v>
      </c>
      <c r="E97" s="185">
        <v>0.55000000000000004</v>
      </c>
      <c r="F97" s="184">
        <v>0</v>
      </c>
      <c r="G97" s="185">
        <v>0.2</v>
      </c>
      <c r="H97" s="184">
        <v>0.55000000000000004</v>
      </c>
      <c r="I97" s="186">
        <v>0.3</v>
      </c>
      <c r="J97" s="203"/>
      <c r="K97" s="195"/>
      <c r="L97" s="195"/>
      <c r="M97" s="195"/>
      <c r="N97" s="195"/>
      <c r="O97" s="195"/>
      <c r="P97" s="195"/>
      <c r="Q97" s="195"/>
      <c r="R97" s="195"/>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5"/>
      <c r="AQ97" s="195"/>
      <c r="AR97" s="195"/>
      <c r="AS97" s="195"/>
      <c r="AT97" s="195"/>
      <c r="AU97" s="195"/>
      <c r="AV97" s="195"/>
      <c r="AW97" s="195"/>
      <c r="AX97" s="195"/>
      <c r="AY97" s="195"/>
      <c r="AZ97" s="195"/>
      <c r="BA97" s="195"/>
    </row>
    <row r="98" spans="1:53" ht="13" thickBot="1" x14ac:dyDescent="0.3">
      <c r="A98" s="260">
        <v>46568</v>
      </c>
      <c r="B98" s="187">
        <v>0.15</v>
      </c>
      <c r="C98" s="188">
        <v>0.4</v>
      </c>
      <c r="D98" s="187">
        <v>0.5</v>
      </c>
      <c r="E98" s="188">
        <v>0.55000000000000004</v>
      </c>
      <c r="F98" s="187">
        <v>0</v>
      </c>
      <c r="G98" s="188">
        <v>0.2</v>
      </c>
      <c r="H98" s="187">
        <v>0.55000000000000004</v>
      </c>
      <c r="I98" s="189">
        <v>0.3</v>
      </c>
      <c r="J98" s="203"/>
      <c r="K98" s="195"/>
      <c r="L98" s="195"/>
      <c r="M98" s="195"/>
      <c r="N98" s="195"/>
      <c r="O98" s="195"/>
      <c r="P98" s="195"/>
      <c r="Q98" s="195"/>
      <c r="R98" s="195"/>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c r="AV98" s="195"/>
      <c r="AW98" s="195"/>
      <c r="AX98" s="195"/>
      <c r="AY98" s="195"/>
      <c r="AZ98" s="195"/>
      <c r="BA98" s="195"/>
    </row>
    <row r="99" spans="1:53" x14ac:dyDescent="0.25">
      <c r="A99" s="260">
        <v>46569</v>
      </c>
      <c r="B99" s="181">
        <v>0.15</v>
      </c>
      <c r="C99" s="182">
        <v>0.75</v>
      </c>
      <c r="D99" s="181">
        <v>0.45</v>
      </c>
      <c r="E99" s="182">
        <v>0.3</v>
      </c>
      <c r="F99" s="181">
        <v>0</v>
      </c>
      <c r="G99" s="182">
        <v>0.5</v>
      </c>
      <c r="H99" s="181">
        <v>0.55000000000000004</v>
      </c>
      <c r="I99" s="183">
        <v>0.5</v>
      </c>
      <c r="J99" s="203"/>
      <c r="K99" s="195"/>
      <c r="L99" s="195"/>
      <c r="M99" s="195"/>
      <c r="N99" s="195"/>
      <c r="O99" s="195"/>
      <c r="P99" s="195"/>
      <c r="Q99" s="195"/>
      <c r="R99" s="195"/>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5"/>
      <c r="AQ99" s="195"/>
      <c r="AR99" s="195"/>
      <c r="AS99" s="195"/>
      <c r="AT99" s="195"/>
      <c r="AU99" s="195"/>
      <c r="AV99" s="195"/>
      <c r="AW99" s="195"/>
      <c r="AX99" s="195"/>
      <c r="AY99" s="195"/>
      <c r="AZ99" s="195"/>
      <c r="BA99" s="195"/>
    </row>
    <row r="100" spans="1:53" x14ac:dyDescent="0.25">
      <c r="A100" s="260">
        <v>46570</v>
      </c>
      <c r="B100" s="184">
        <v>0.15</v>
      </c>
      <c r="C100" s="185">
        <v>0.75</v>
      </c>
      <c r="D100" s="184">
        <v>0.45</v>
      </c>
      <c r="E100" s="185">
        <v>0.3</v>
      </c>
      <c r="F100" s="184">
        <v>0</v>
      </c>
      <c r="G100" s="185">
        <v>0.5</v>
      </c>
      <c r="H100" s="184">
        <v>0.55000000000000004</v>
      </c>
      <c r="I100" s="186">
        <v>0.5</v>
      </c>
      <c r="J100" s="203"/>
      <c r="K100" s="195"/>
      <c r="L100" s="195"/>
      <c r="M100" s="195"/>
      <c r="N100" s="195"/>
      <c r="O100" s="195"/>
      <c r="P100" s="195"/>
      <c r="Q100" s="195"/>
      <c r="R100" s="195"/>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5"/>
      <c r="AT100" s="195"/>
      <c r="AU100" s="195"/>
      <c r="AV100" s="195"/>
      <c r="AW100" s="195"/>
      <c r="AX100" s="195"/>
      <c r="AY100" s="195"/>
      <c r="AZ100" s="195"/>
      <c r="BA100" s="195"/>
    </row>
    <row r="101" spans="1:53" x14ac:dyDescent="0.25">
      <c r="A101" s="260">
        <v>46571</v>
      </c>
      <c r="B101" s="184">
        <v>0</v>
      </c>
      <c r="C101" s="185">
        <v>0.75</v>
      </c>
      <c r="D101" s="184">
        <v>0</v>
      </c>
      <c r="E101" s="185">
        <v>0</v>
      </c>
      <c r="F101" s="184">
        <v>0</v>
      </c>
      <c r="G101" s="185">
        <v>0.5</v>
      </c>
      <c r="H101" s="184">
        <v>0.05</v>
      </c>
      <c r="I101" s="186">
        <v>0.5</v>
      </c>
      <c r="J101" s="203"/>
      <c r="K101" s="195"/>
      <c r="L101" s="195"/>
      <c r="M101" s="195"/>
      <c r="N101" s="195"/>
      <c r="O101" s="195"/>
      <c r="P101" s="195"/>
      <c r="Q101" s="195"/>
      <c r="R101" s="195"/>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5"/>
      <c r="AT101" s="195"/>
      <c r="AU101" s="195"/>
      <c r="AV101" s="195"/>
      <c r="AW101" s="195"/>
      <c r="AX101" s="195"/>
      <c r="AY101" s="195"/>
      <c r="AZ101" s="195"/>
      <c r="BA101" s="195"/>
    </row>
    <row r="102" spans="1:53" x14ac:dyDescent="0.25">
      <c r="A102" s="260">
        <v>46572</v>
      </c>
      <c r="B102" s="184">
        <v>0</v>
      </c>
      <c r="C102" s="185">
        <v>0.75</v>
      </c>
      <c r="D102" s="184">
        <v>0</v>
      </c>
      <c r="E102" s="185">
        <v>0</v>
      </c>
      <c r="F102" s="184">
        <v>0</v>
      </c>
      <c r="G102" s="185">
        <v>0.5</v>
      </c>
      <c r="H102" s="184">
        <v>0.05</v>
      </c>
      <c r="I102" s="186">
        <v>0.5</v>
      </c>
      <c r="J102" s="203"/>
      <c r="K102" s="195"/>
      <c r="L102" s="195"/>
      <c r="M102" s="195"/>
      <c r="N102" s="195"/>
      <c r="O102" s="195"/>
      <c r="P102" s="195"/>
      <c r="Q102" s="195"/>
      <c r="R102" s="195"/>
      <c r="S102" s="195"/>
      <c r="T102" s="195"/>
      <c r="U102" s="195"/>
      <c r="V102" s="195"/>
      <c r="W102" s="195"/>
      <c r="X102" s="195"/>
      <c r="Y102" s="195"/>
      <c r="Z102" s="195"/>
      <c r="AA102" s="195"/>
      <c r="AB102" s="195"/>
      <c r="AC102" s="195"/>
      <c r="AD102" s="195"/>
      <c r="AE102" s="195"/>
      <c r="AF102" s="195"/>
      <c r="AG102" s="195"/>
      <c r="AH102" s="195"/>
      <c r="AI102" s="195"/>
      <c r="AJ102" s="195"/>
      <c r="AK102" s="195"/>
      <c r="AL102" s="195"/>
      <c r="AM102" s="195"/>
      <c r="AN102" s="195"/>
      <c r="AO102" s="195"/>
      <c r="AP102" s="195"/>
      <c r="AQ102" s="195"/>
      <c r="AR102" s="195"/>
      <c r="AS102" s="195"/>
      <c r="AT102" s="195"/>
      <c r="AU102" s="195"/>
      <c r="AV102" s="195"/>
      <c r="AW102" s="195"/>
      <c r="AX102" s="195"/>
      <c r="AY102" s="195"/>
      <c r="AZ102" s="195"/>
      <c r="BA102" s="195"/>
    </row>
    <row r="103" spans="1:53" x14ac:dyDescent="0.25">
      <c r="A103" s="260">
        <v>46573</v>
      </c>
      <c r="B103" s="184">
        <v>0</v>
      </c>
      <c r="C103" s="185">
        <v>0.75</v>
      </c>
      <c r="D103" s="184">
        <v>0</v>
      </c>
      <c r="E103" s="185">
        <v>0</v>
      </c>
      <c r="F103" s="184">
        <v>0</v>
      </c>
      <c r="G103" s="185">
        <v>0.5</v>
      </c>
      <c r="H103" s="184">
        <v>0.05</v>
      </c>
      <c r="I103" s="186">
        <v>0.5</v>
      </c>
      <c r="J103" s="203"/>
      <c r="K103" s="195"/>
      <c r="L103" s="195"/>
      <c r="M103" s="195"/>
      <c r="N103" s="195"/>
      <c r="O103" s="195"/>
      <c r="P103" s="195"/>
      <c r="Q103" s="195"/>
      <c r="R103" s="195"/>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c r="AN103" s="195"/>
      <c r="AO103" s="195"/>
      <c r="AP103" s="195"/>
      <c r="AQ103" s="195"/>
      <c r="AR103" s="195"/>
      <c r="AS103" s="195"/>
      <c r="AT103" s="195"/>
      <c r="AU103" s="195"/>
      <c r="AV103" s="195"/>
      <c r="AW103" s="195"/>
      <c r="AX103" s="195"/>
      <c r="AY103" s="195"/>
      <c r="AZ103" s="195"/>
      <c r="BA103" s="195"/>
    </row>
    <row r="104" spans="1:53" x14ac:dyDescent="0.25">
      <c r="A104" s="260">
        <v>46574</v>
      </c>
      <c r="B104" s="184">
        <v>0</v>
      </c>
      <c r="C104" s="185">
        <v>0.75</v>
      </c>
      <c r="D104" s="184">
        <v>0</v>
      </c>
      <c r="E104" s="185">
        <v>0</v>
      </c>
      <c r="F104" s="184">
        <v>0</v>
      </c>
      <c r="G104" s="185">
        <v>0.5</v>
      </c>
      <c r="H104" s="184">
        <v>0.05</v>
      </c>
      <c r="I104" s="186">
        <v>0.5</v>
      </c>
      <c r="J104" s="203"/>
      <c r="K104" s="195"/>
      <c r="L104" s="195"/>
      <c r="M104" s="195"/>
      <c r="N104" s="195"/>
      <c r="O104" s="195"/>
      <c r="P104" s="195"/>
      <c r="Q104" s="195"/>
      <c r="R104" s="195"/>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c r="AZ104" s="195"/>
      <c r="BA104" s="195"/>
    </row>
    <row r="105" spans="1:53" x14ac:dyDescent="0.25">
      <c r="A105" s="260">
        <v>46575</v>
      </c>
      <c r="B105" s="184">
        <v>0</v>
      </c>
      <c r="C105" s="185">
        <v>0.75</v>
      </c>
      <c r="D105" s="184">
        <v>0</v>
      </c>
      <c r="E105" s="185">
        <v>0</v>
      </c>
      <c r="F105" s="184">
        <v>0</v>
      </c>
      <c r="G105" s="185">
        <v>0.5</v>
      </c>
      <c r="H105" s="184">
        <v>0.05</v>
      </c>
      <c r="I105" s="186">
        <v>0.5</v>
      </c>
      <c r="J105" s="203"/>
      <c r="K105" s="195"/>
      <c r="L105" s="195"/>
      <c r="M105" s="195"/>
      <c r="N105" s="195"/>
      <c r="O105" s="195"/>
      <c r="P105" s="195"/>
      <c r="Q105" s="195"/>
      <c r="R105" s="195"/>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row>
    <row r="106" spans="1:53" x14ac:dyDescent="0.25">
      <c r="A106" s="260">
        <v>46576</v>
      </c>
      <c r="B106" s="184">
        <v>0</v>
      </c>
      <c r="C106" s="185">
        <v>0.75</v>
      </c>
      <c r="D106" s="184">
        <v>0</v>
      </c>
      <c r="E106" s="185">
        <v>0</v>
      </c>
      <c r="F106" s="184">
        <v>0</v>
      </c>
      <c r="G106" s="185">
        <v>0.5</v>
      </c>
      <c r="H106" s="184">
        <v>0.05</v>
      </c>
      <c r="I106" s="186">
        <v>0.5</v>
      </c>
      <c r="J106" s="203"/>
      <c r="K106" s="195"/>
      <c r="L106" s="195"/>
      <c r="M106" s="195"/>
      <c r="N106" s="195"/>
      <c r="O106" s="195"/>
      <c r="P106" s="195"/>
      <c r="Q106" s="195"/>
      <c r="R106" s="195"/>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row>
    <row r="107" spans="1:53" x14ac:dyDescent="0.25">
      <c r="A107" s="260">
        <v>46577</v>
      </c>
      <c r="B107" s="184">
        <v>0</v>
      </c>
      <c r="C107" s="185">
        <v>0.75</v>
      </c>
      <c r="D107" s="184">
        <v>0</v>
      </c>
      <c r="E107" s="185">
        <v>0</v>
      </c>
      <c r="F107" s="184">
        <v>0</v>
      </c>
      <c r="G107" s="185">
        <v>0.5</v>
      </c>
      <c r="H107" s="184">
        <v>0.05</v>
      </c>
      <c r="I107" s="186">
        <v>0.5</v>
      </c>
      <c r="J107" s="203"/>
      <c r="K107" s="195"/>
      <c r="L107" s="195"/>
      <c r="M107" s="195"/>
      <c r="N107" s="195"/>
      <c r="O107" s="195"/>
      <c r="P107" s="195"/>
      <c r="Q107" s="195"/>
      <c r="R107" s="195"/>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c r="AZ107" s="195"/>
      <c r="BA107" s="195"/>
    </row>
    <row r="108" spans="1:53" x14ac:dyDescent="0.25">
      <c r="A108" s="260">
        <v>46578</v>
      </c>
      <c r="B108" s="184">
        <v>0</v>
      </c>
      <c r="C108" s="185">
        <v>0.75</v>
      </c>
      <c r="D108" s="184">
        <v>0</v>
      </c>
      <c r="E108" s="185">
        <v>0</v>
      </c>
      <c r="F108" s="184">
        <v>0</v>
      </c>
      <c r="G108" s="185">
        <v>0.5</v>
      </c>
      <c r="H108" s="184">
        <v>0.05</v>
      </c>
      <c r="I108" s="186">
        <v>0.5</v>
      </c>
      <c r="J108" s="203"/>
      <c r="K108" s="195"/>
      <c r="L108" s="195"/>
      <c r="M108" s="195"/>
      <c r="N108" s="195"/>
      <c r="O108" s="195"/>
      <c r="P108" s="195"/>
      <c r="Q108" s="195"/>
      <c r="R108" s="195"/>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row>
    <row r="109" spans="1:53" x14ac:dyDescent="0.25">
      <c r="A109" s="260">
        <v>46579</v>
      </c>
      <c r="B109" s="184">
        <v>0</v>
      </c>
      <c r="C109" s="185">
        <v>0.75</v>
      </c>
      <c r="D109" s="184">
        <v>0</v>
      </c>
      <c r="E109" s="185">
        <v>0</v>
      </c>
      <c r="F109" s="184">
        <v>0</v>
      </c>
      <c r="G109" s="185">
        <v>0.5</v>
      </c>
      <c r="H109" s="184">
        <v>0.05</v>
      </c>
      <c r="I109" s="186">
        <v>0.5</v>
      </c>
      <c r="J109" s="203"/>
      <c r="K109" s="195"/>
      <c r="L109" s="195"/>
      <c r="M109" s="195"/>
      <c r="N109" s="195"/>
      <c r="O109" s="195"/>
      <c r="P109" s="195"/>
      <c r="Q109" s="195"/>
      <c r="R109" s="195"/>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c r="AZ109" s="195"/>
      <c r="BA109" s="195"/>
    </row>
    <row r="110" spans="1:53" x14ac:dyDescent="0.25">
      <c r="A110" s="260">
        <v>46580</v>
      </c>
      <c r="B110" s="184">
        <v>0</v>
      </c>
      <c r="C110" s="185">
        <v>0.75</v>
      </c>
      <c r="D110" s="184">
        <v>0</v>
      </c>
      <c r="E110" s="185">
        <v>0</v>
      </c>
      <c r="F110" s="184">
        <v>0</v>
      </c>
      <c r="G110" s="185">
        <v>0.5</v>
      </c>
      <c r="H110" s="184">
        <v>0.05</v>
      </c>
      <c r="I110" s="186">
        <v>0.5</v>
      </c>
      <c r="J110" s="203"/>
      <c r="K110" s="195"/>
      <c r="L110" s="195"/>
      <c r="M110" s="195"/>
      <c r="N110" s="195"/>
      <c r="O110" s="195"/>
      <c r="P110" s="195"/>
      <c r="Q110" s="195"/>
      <c r="R110" s="195"/>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row>
    <row r="111" spans="1:53" x14ac:dyDescent="0.25">
      <c r="A111" s="260">
        <v>46581</v>
      </c>
      <c r="B111" s="184">
        <v>0</v>
      </c>
      <c r="C111" s="185">
        <v>0.75</v>
      </c>
      <c r="D111" s="184">
        <v>0</v>
      </c>
      <c r="E111" s="185">
        <v>0</v>
      </c>
      <c r="F111" s="184">
        <v>0</v>
      </c>
      <c r="G111" s="185">
        <v>0.5</v>
      </c>
      <c r="H111" s="184">
        <v>0.05</v>
      </c>
      <c r="I111" s="186">
        <v>0.5</v>
      </c>
      <c r="J111" s="203"/>
      <c r="K111" s="195"/>
      <c r="L111" s="195"/>
      <c r="M111" s="195"/>
      <c r="N111" s="195"/>
      <c r="O111" s="195"/>
      <c r="P111" s="195"/>
      <c r="Q111" s="195"/>
      <c r="R111" s="195"/>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c r="AZ111" s="195"/>
      <c r="BA111" s="195"/>
    </row>
    <row r="112" spans="1:53" x14ac:dyDescent="0.25">
      <c r="A112" s="260">
        <v>46582</v>
      </c>
      <c r="B112" s="184">
        <v>0</v>
      </c>
      <c r="C112" s="185">
        <v>0.5</v>
      </c>
      <c r="D112" s="184">
        <v>0</v>
      </c>
      <c r="E112" s="185">
        <v>0</v>
      </c>
      <c r="F112" s="184">
        <v>0</v>
      </c>
      <c r="G112" s="185">
        <v>0.5</v>
      </c>
      <c r="H112" s="184">
        <v>0.05</v>
      </c>
      <c r="I112" s="186">
        <v>0.5</v>
      </c>
      <c r="J112" s="203"/>
      <c r="K112" s="195"/>
      <c r="L112" s="195"/>
      <c r="M112" s="195"/>
      <c r="N112" s="195"/>
      <c r="O112" s="195"/>
      <c r="P112" s="195"/>
      <c r="Q112" s="195"/>
      <c r="R112" s="195"/>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c r="AZ112" s="195"/>
      <c r="BA112" s="195"/>
    </row>
    <row r="113" spans="1:53" x14ac:dyDescent="0.25">
      <c r="A113" s="260">
        <v>46583</v>
      </c>
      <c r="B113" s="184">
        <v>0</v>
      </c>
      <c r="C113" s="185">
        <v>0.5</v>
      </c>
      <c r="D113" s="184">
        <v>0</v>
      </c>
      <c r="E113" s="185">
        <v>0</v>
      </c>
      <c r="F113" s="184">
        <v>0</v>
      </c>
      <c r="G113" s="185">
        <v>0.5</v>
      </c>
      <c r="H113" s="184">
        <v>0.05</v>
      </c>
      <c r="I113" s="186">
        <v>0.5</v>
      </c>
      <c r="J113" s="203"/>
      <c r="K113" s="195"/>
      <c r="L113" s="195"/>
      <c r="M113" s="195"/>
      <c r="N113" s="195"/>
      <c r="O113" s="195"/>
      <c r="P113" s="195"/>
      <c r="Q113" s="195"/>
      <c r="R113" s="195"/>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row>
    <row r="114" spans="1:53" x14ac:dyDescent="0.25">
      <c r="A114" s="260">
        <v>46584</v>
      </c>
      <c r="B114" s="184">
        <v>0</v>
      </c>
      <c r="C114" s="185">
        <v>0.5</v>
      </c>
      <c r="D114" s="184">
        <v>0</v>
      </c>
      <c r="E114" s="185">
        <v>0</v>
      </c>
      <c r="F114" s="184">
        <v>0</v>
      </c>
      <c r="G114" s="185">
        <v>0.5</v>
      </c>
      <c r="H114" s="184">
        <v>0</v>
      </c>
      <c r="I114" s="186">
        <v>0.5</v>
      </c>
      <c r="J114" s="203"/>
      <c r="K114" s="195"/>
      <c r="L114" s="195"/>
      <c r="M114" s="195"/>
      <c r="N114" s="195"/>
      <c r="O114" s="195"/>
      <c r="P114" s="195"/>
      <c r="Q114" s="195"/>
      <c r="R114" s="195"/>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row>
    <row r="115" spans="1:53" x14ac:dyDescent="0.25">
      <c r="A115" s="260">
        <v>46585</v>
      </c>
      <c r="B115" s="184">
        <v>0</v>
      </c>
      <c r="C115" s="185">
        <v>0.5</v>
      </c>
      <c r="D115" s="184">
        <v>0</v>
      </c>
      <c r="E115" s="185">
        <v>0</v>
      </c>
      <c r="F115" s="184">
        <v>0</v>
      </c>
      <c r="G115" s="185">
        <v>0.5</v>
      </c>
      <c r="H115" s="184">
        <v>0</v>
      </c>
      <c r="I115" s="186">
        <v>0.5</v>
      </c>
      <c r="J115" s="203"/>
      <c r="K115" s="195"/>
      <c r="L115" s="195"/>
      <c r="M115" s="195"/>
      <c r="N115" s="195"/>
      <c r="O115" s="195"/>
      <c r="P115" s="195"/>
      <c r="Q115" s="195"/>
      <c r="R115" s="195"/>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195"/>
      <c r="AR115" s="195"/>
      <c r="AS115" s="195"/>
      <c r="AT115" s="195"/>
      <c r="AU115" s="195"/>
      <c r="AV115" s="195"/>
      <c r="AW115" s="195"/>
      <c r="AX115" s="195"/>
      <c r="AY115" s="195"/>
      <c r="AZ115" s="195"/>
      <c r="BA115" s="195"/>
    </row>
    <row r="116" spans="1:53" x14ac:dyDescent="0.25">
      <c r="A116" s="260">
        <v>46586</v>
      </c>
      <c r="B116" s="184">
        <v>0</v>
      </c>
      <c r="C116" s="185">
        <v>0.5</v>
      </c>
      <c r="D116" s="184">
        <v>0</v>
      </c>
      <c r="E116" s="185">
        <v>0</v>
      </c>
      <c r="F116" s="184">
        <v>0</v>
      </c>
      <c r="G116" s="185">
        <v>0.5</v>
      </c>
      <c r="H116" s="184">
        <v>0</v>
      </c>
      <c r="I116" s="186">
        <v>0.5</v>
      </c>
      <c r="J116" s="203"/>
      <c r="K116" s="195"/>
      <c r="L116" s="195"/>
      <c r="M116" s="195"/>
      <c r="N116" s="195"/>
      <c r="O116" s="195"/>
      <c r="P116" s="195"/>
      <c r="Q116" s="195"/>
      <c r="R116" s="195"/>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c r="AZ116" s="195"/>
      <c r="BA116" s="195"/>
    </row>
    <row r="117" spans="1:53" x14ac:dyDescent="0.25">
      <c r="A117" s="260">
        <v>46587</v>
      </c>
      <c r="B117" s="184">
        <v>0</v>
      </c>
      <c r="C117" s="185">
        <v>0.5</v>
      </c>
      <c r="D117" s="184">
        <v>0</v>
      </c>
      <c r="E117" s="185">
        <v>0</v>
      </c>
      <c r="F117" s="184">
        <v>0</v>
      </c>
      <c r="G117" s="185">
        <v>0.5</v>
      </c>
      <c r="H117" s="184">
        <v>0</v>
      </c>
      <c r="I117" s="186">
        <v>0.5</v>
      </c>
      <c r="J117" s="203"/>
      <c r="K117" s="195"/>
      <c r="L117" s="195"/>
      <c r="M117" s="195"/>
      <c r="N117" s="195"/>
      <c r="O117" s="195"/>
      <c r="P117" s="195"/>
      <c r="Q117" s="195"/>
      <c r="R117" s="195"/>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row>
    <row r="118" spans="1:53" x14ac:dyDescent="0.25">
      <c r="A118" s="260">
        <v>46588</v>
      </c>
      <c r="B118" s="184">
        <v>0.9</v>
      </c>
      <c r="C118" s="185">
        <v>0.9</v>
      </c>
      <c r="D118" s="184">
        <v>0</v>
      </c>
      <c r="E118" s="185">
        <v>0</v>
      </c>
      <c r="F118" s="184">
        <v>0</v>
      </c>
      <c r="G118" s="185">
        <v>0.5</v>
      </c>
      <c r="H118" s="184">
        <v>0</v>
      </c>
      <c r="I118" s="186">
        <v>0.5</v>
      </c>
      <c r="J118" s="203"/>
      <c r="K118" s="195"/>
      <c r="L118" s="195"/>
      <c r="M118" s="195"/>
      <c r="N118" s="195"/>
      <c r="O118" s="195"/>
      <c r="P118" s="195"/>
      <c r="Q118" s="195"/>
      <c r="R118" s="195"/>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row>
    <row r="119" spans="1:53" x14ac:dyDescent="0.25">
      <c r="A119" s="260">
        <v>46589</v>
      </c>
      <c r="B119" s="184">
        <v>0.9</v>
      </c>
      <c r="C119" s="185">
        <v>0.9</v>
      </c>
      <c r="D119" s="184">
        <v>0</v>
      </c>
      <c r="E119" s="185">
        <v>0</v>
      </c>
      <c r="F119" s="184">
        <v>0</v>
      </c>
      <c r="G119" s="185">
        <v>0.5</v>
      </c>
      <c r="H119" s="184">
        <v>0</v>
      </c>
      <c r="I119" s="186">
        <v>0.5</v>
      </c>
      <c r="J119" s="203"/>
      <c r="K119" s="195"/>
      <c r="L119" s="195"/>
      <c r="M119" s="195"/>
      <c r="N119" s="195"/>
      <c r="O119" s="195"/>
      <c r="P119" s="195"/>
      <c r="Q119" s="195"/>
      <c r="R119" s="195"/>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row>
    <row r="120" spans="1:53" x14ac:dyDescent="0.25">
      <c r="A120" s="260">
        <v>46590</v>
      </c>
      <c r="B120" s="184">
        <v>0</v>
      </c>
      <c r="C120" s="185">
        <v>0.5</v>
      </c>
      <c r="D120" s="184">
        <v>0</v>
      </c>
      <c r="E120" s="185">
        <v>0</v>
      </c>
      <c r="F120" s="184">
        <v>0</v>
      </c>
      <c r="G120" s="185">
        <v>0.5</v>
      </c>
      <c r="H120" s="184">
        <v>0</v>
      </c>
      <c r="I120" s="186">
        <v>0.5</v>
      </c>
      <c r="J120" s="203"/>
      <c r="K120" s="195"/>
      <c r="L120" s="195"/>
      <c r="M120" s="195"/>
      <c r="N120" s="195"/>
      <c r="O120" s="195"/>
      <c r="P120" s="195"/>
      <c r="Q120" s="195"/>
      <c r="R120" s="195"/>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row>
    <row r="121" spans="1:53" x14ac:dyDescent="0.25">
      <c r="A121" s="260">
        <v>46591</v>
      </c>
      <c r="B121" s="184">
        <v>0</v>
      </c>
      <c r="C121" s="185">
        <v>0.5</v>
      </c>
      <c r="D121" s="184">
        <v>0</v>
      </c>
      <c r="E121" s="185">
        <v>0</v>
      </c>
      <c r="F121" s="184">
        <v>0</v>
      </c>
      <c r="G121" s="185">
        <v>0.5</v>
      </c>
      <c r="H121" s="184">
        <v>0</v>
      </c>
      <c r="I121" s="186">
        <v>0.5</v>
      </c>
      <c r="J121" s="203"/>
      <c r="K121" s="195"/>
      <c r="L121" s="195"/>
      <c r="M121" s="195"/>
      <c r="N121" s="195"/>
      <c r="O121" s="195"/>
      <c r="P121" s="195"/>
      <c r="Q121" s="195"/>
      <c r="R121" s="195"/>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row>
    <row r="122" spans="1:53" x14ac:dyDescent="0.25">
      <c r="A122" s="260">
        <v>46592</v>
      </c>
      <c r="B122" s="184">
        <v>0</v>
      </c>
      <c r="C122" s="185">
        <v>0.5</v>
      </c>
      <c r="D122" s="184">
        <v>0</v>
      </c>
      <c r="E122" s="185">
        <v>0</v>
      </c>
      <c r="F122" s="184">
        <v>0</v>
      </c>
      <c r="G122" s="185">
        <v>0.5</v>
      </c>
      <c r="H122" s="184">
        <v>0</v>
      </c>
      <c r="I122" s="186">
        <v>0.5</v>
      </c>
      <c r="J122" s="203"/>
      <c r="K122" s="195"/>
      <c r="L122" s="195"/>
      <c r="M122" s="195"/>
      <c r="N122" s="195"/>
      <c r="O122" s="195"/>
      <c r="P122" s="195"/>
      <c r="Q122" s="195"/>
      <c r="R122" s="195"/>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row>
    <row r="123" spans="1:53" x14ac:dyDescent="0.25">
      <c r="A123" s="260">
        <v>46593</v>
      </c>
      <c r="B123" s="184">
        <v>0</v>
      </c>
      <c r="C123" s="185">
        <v>0.5</v>
      </c>
      <c r="D123" s="184">
        <v>0</v>
      </c>
      <c r="E123" s="185">
        <v>0</v>
      </c>
      <c r="F123" s="184">
        <v>0</v>
      </c>
      <c r="G123" s="185">
        <v>0.5</v>
      </c>
      <c r="H123" s="184">
        <v>0</v>
      </c>
      <c r="I123" s="186">
        <v>0.5</v>
      </c>
      <c r="J123" s="203"/>
      <c r="K123" s="195"/>
      <c r="L123" s="195"/>
      <c r="M123" s="195"/>
      <c r="N123" s="195"/>
      <c r="O123" s="195"/>
      <c r="P123" s="195"/>
      <c r="Q123" s="195"/>
      <c r="R123" s="195"/>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195"/>
      <c r="AZ123" s="195"/>
      <c r="BA123" s="195"/>
    </row>
    <row r="124" spans="1:53" x14ac:dyDescent="0.25">
      <c r="A124" s="260">
        <v>46594</v>
      </c>
      <c r="B124" s="184">
        <v>0</v>
      </c>
      <c r="C124" s="185">
        <v>0.5</v>
      </c>
      <c r="D124" s="184">
        <v>0</v>
      </c>
      <c r="E124" s="185">
        <v>0</v>
      </c>
      <c r="F124" s="184">
        <v>0</v>
      </c>
      <c r="G124" s="185">
        <v>0.5</v>
      </c>
      <c r="H124" s="184">
        <v>0</v>
      </c>
      <c r="I124" s="186">
        <v>0.5</v>
      </c>
      <c r="J124" s="203"/>
      <c r="K124" s="195"/>
      <c r="L124" s="195"/>
      <c r="M124" s="195"/>
      <c r="N124" s="195"/>
      <c r="O124" s="195"/>
      <c r="P124" s="195"/>
      <c r="Q124" s="195"/>
      <c r="R124" s="195"/>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195"/>
      <c r="AZ124" s="195"/>
      <c r="BA124" s="195"/>
    </row>
    <row r="125" spans="1:53" x14ac:dyDescent="0.25">
      <c r="A125" s="260">
        <v>46595</v>
      </c>
      <c r="B125" s="184">
        <v>0</v>
      </c>
      <c r="C125" s="185">
        <v>0.5</v>
      </c>
      <c r="D125" s="184">
        <v>0</v>
      </c>
      <c r="E125" s="185">
        <v>0</v>
      </c>
      <c r="F125" s="184">
        <v>0</v>
      </c>
      <c r="G125" s="185">
        <v>0.5</v>
      </c>
      <c r="H125" s="184">
        <v>0</v>
      </c>
      <c r="I125" s="186">
        <v>0.5</v>
      </c>
      <c r="J125" s="203"/>
      <c r="K125" s="195"/>
      <c r="L125" s="195"/>
      <c r="M125" s="195"/>
      <c r="N125" s="195"/>
      <c r="O125" s="195"/>
      <c r="P125" s="195"/>
      <c r="Q125" s="195"/>
      <c r="R125" s="195"/>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195"/>
    </row>
    <row r="126" spans="1:53" x14ac:dyDescent="0.25">
      <c r="A126" s="260">
        <v>46596</v>
      </c>
      <c r="B126" s="184">
        <v>0</v>
      </c>
      <c r="C126" s="185">
        <v>0.5</v>
      </c>
      <c r="D126" s="184">
        <v>0</v>
      </c>
      <c r="E126" s="185">
        <v>0</v>
      </c>
      <c r="F126" s="184">
        <v>0</v>
      </c>
      <c r="G126" s="185">
        <v>0.5</v>
      </c>
      <c r="H126" s="184">
        <v>0</v>
      </c>
      <c r="I126" s="186">
        <v>0.5</v>
      </c>
      <c r="J126" s="203"/>
      <c r="K126" s="195"/>
      <c r="L126" s="195"/>
      <c r="M126" s="195"/>
      <c r="N126" s="195"/>
      <c r="O126" s="195"/>
      <c r="P126" s="195"/>
      <c r="Q126" s="195"/>
      <c r="R126" s="195"/>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195"/>
    </row>
    <row r="127" spans="1:53" x14ac:dyDescent="0.25">
      <c r="A127" s="260">
        <v>46597</v>
      </c>
      <c r="B127" s="184">
        <v>0</v>
      </c>
      <c r="C127" s="185">
        <v>0.5</v>
      </c>
      <c r="D127" s="184">
        <v>0</v>
      </c>
      <c r="E127" s="185">
        <v>0</v>
      </c>
      <c r="F127" s="184">
        <v>0</v>
      </c>
      <c r="G127" s="185">
        <v>0.5</v>
      </c>
      <c r="H127" s="184">
        <v>0</v>
      </c>
      <c r="I127" s="186">
        <v>0.5</v>
      </c>
      <c r="J127" s="203"/>
      <c r="K127" s="195"/>
      <c r="L127" s="195"/>
      <c r="M127" s="195"/>
      <c r="N127" s="195"/>
      <c r="O127" s="195"/>
      <c r="P127" s="195"/>
      <c r="Q127" s="195"/>
      <c r="R127" s="195"/>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195"/>
      <c r="AZ127" s="195"/>
      <c r="BA127" s="195"/>
    </row>
    <row r="128" spans="1:53" x14ac:dyDescent="0.25">
      <c r="A128" s="260">
        <v>46598</v>
      </c>
      <c r="B128" s="184">
        <v>0</v>
      </c>
      <c r="C128" s="185">
        <v>0.5</v>
      </c>
      <c r="D128" s="184">
        <v>0</v>
      </c>
      <c r="E128" s="185">
        <v>0</v>
      </c>
      <c r="F128" s="184">
        <v>0</v>
      </c>
      <c r="G128" s="185">
        <v>0.5</v>
      </c>
      <c r="H128" s="184">
        <v>0</v>
      </c>
      <c r="I128" s="186">
        <v>0.5</v>
      </c>
      <c r="J128" s="203"/>
      <c r="K128" s="195"/>
      <c r="L128" s="195"/>
      <c r="M128" s="195"/>
      <c r="N128" s="195"/>
      <c r="O128" s="195"/>
      <c r="P128" s="195"/>
      <c r="Q128" s="195"/>
      <c r="R128" s="195"/>
      <c r="S128" s="195"/>
      <c r="T128" s="195"/>
      <c r="U128" s="195"/>
      <c r="V128" s="195"/>
      <c r="W128" s="195"/>
      <c r="X128" s="195"/>
      <c r="Y128" s="195"/>
      <c r="Z128" s="195"/>
      <c r="AA128" s="195"/>
      <c r="AB128" s="195"/>
      <c r="AC128" s="195"/>
      <c r="AD128" s="195"/>
      <c r="AE128" s="195"/>
      <c r="AF128" s="195"/>
      <c r="AG128" s="195"/>
      <c r="AH128" s="195"/>
      <c r="AI128" s="195"/>
      <c r="AJ128" s="195"/>
      <c r="AK128" s="195"/>
      <c r="AL128" s="195"/>
      <c r="AM128" s="195"/>
      <c r="AN128" s="195"/>
      <c r="AO128" s="195"/>
      <c r="AP128" s="195"/>
      <c r="AQ128" s="195"/>
      <c r="AR128" s="195"/>
      <c r="AS128" s="195"/>
      <c r="AT128" s="195"/>
      <c r="AU128" s="195"/>
      <c r="AV128" s="195"/>
      <c r="AW128" s="195"/>
      <c r="AX128" s="195"/>
      <c r="AY128" s="195"/>
      <c r="AZ128" s="195"/>
      <c r="BA128" s="195"/>
    </row>
    <row r="129" spans="1:53" ht="13" thickBot="1" x14ac:dyDescent="0.3">
      <c r="A129" s="260">
        <v>46599</v>
      </c>
      <c r="B129" s="187">
        <v>0</v>
      </c>
      <c r="C129" s="188">
        <v>0.5</v>
      </c>
      <c r="D129" s="187">
        <v>0</v>
      </c>
      <c r="E129" s="188">
        <v>0</v>
      </c>
      <c r="F129" s="187">
        <v>0</v>
      </c>
      <c r="G129" s="188">
        <v>0.5</v>
      </c>
      <c r="H129" s="187">
        <v>0</v>
      </c>
      <c r="I129" s="189">
        <v>0.5</v>
      </c>
      <c r="J129" s="203"/>
      <c r="K129" s="195"/>
      <c r="L129" s="195"/>
      <c r="M129" s="195"/>
      <c r="N129" s="195"/>
      <c r="O129" s="195"/>
      <c r="P129" s="195"/>
      <c r="Q129" s="195"/>
      <c r="R129" s="195"/>
      <c r="S129" s="195"/>
      <c r="T129" s="195"/>
      <c r="U129" s="195"/>
      <c r="V129" s="195"/>
      <c r="W129" s="195"/>
      <c r="X129" s="195"/>
      <c r="Y129" s="195"/>
      <c r="Z129" s="195"/>
      <c r="AA129" s="195"/>
      <c r="AB129" s="195"/>
      <c r="AC129" s="195"/>
      <c r="AD129" s="195"/>
      <c r="AE129" s="195"/>
      <c r="AF129" s="195"/>
      <c r="AG129" s="195"/>
      <c r="AH129" s="195"/>
      <c r="AI129" s="195"/>
      <c r="AJ129" s="195"/>
      <c r="AK129" s="195"/>
      <c r="AL129" s="195"/>
      <c r="AM129" s="195"/>
      <c r="AN129" s="195"/>
      <c r="AO129" s="195"/>
      <c r="AP129" s="195"/>
      <c r="AQ129" s="195"/>
      <c r="AR129" s="195"/>
      <c r="AS129" s="195"/>
      <c r="AT129" s="195"/>
      <c r="AU129" s="195"/>
      <c r="AV129" s="195"/>
      <c r="AW129" s="195"/>
      <c r="AX129" s="195"/>
      <c r="AY129" s="195"/>
      <c r="AZ129" s="195"/>
      <c r="BA129" s="195"/>
    </row>
    <row r="130" spans="1:53" x14ac:dyDescent="0.25">
      <c r="A130" s="260">
        <v>46600</v>
      </c>
      <c r="B130" s="181">
        <v>0</v>
      </c>
      <c r="C130" s="182">
        <v>0.5</v>
      </c>
      <c r="D130" s="181">
        <v>0</v>
      </c>
      <c r="E130" s="182">
        <v>0</v>
      </c>
      <c r="F130" s="181">
        <v>0</v>
      </c>
      <c r="G130" s="182">
        <v>0.5</v>
      </c>
      <c r="H130" s="181">
        <v>0</v>
      </c>
      <c r="I130" s="183">
        <v>0.5</v>
      </c>
      <c r="J130" s="203"/>
      <c r="K130" s="195"/>
      <c r="L130" s="195"/>
      <c r="M130" s="195"/>
      <c r="N130" s="195"/>
      <c r="O130" s="195"/>
      <c r="P130" s="195"/>
      <c r="Q130" s="195"/>
      <c r="R130" s="195"/>
      <c r="S130" s="195"/>
      <c r="T130" s="195"/>
      <c r="U130" s="195"/>
      <c r="V130" s="195"/>
      <c r="W130" s="195"/>
      <c r="X130" s="195"/>
      <c r="Y130" s="195"/>
      <c r="Z130" s="195"/>
      <c r="AA130" s="195"/>
      <c r="AB130" s="195"/>
      <c r="AC130" s="195"/>
      <c r="AD130" s="195"/>
      <c r="AE130" s="195"/>
      <c r="AF130" s="195"/>
      <c r="AG130" s="195"/>
      <c r="AH130" s="195"/>
      <c r="AI130" s="195"/>
      <c r="AJ130" s="195"/>
      <c r="AK130" s="195"/>
      <c r="AL130" s="195"/>
      <c r="AM130" s="195"/>
      <c r="AN130" s="195"/>
      <c r="AO130" s="195"/>
      <c r="AP130" s="195"/>
      <c r="AQ130" s="195"/>
      <c r="AR130" s="195"/>
      <c r="AS130" s="195"/>
      <c r="AT130" s="195"/>
      <c r="AU130" s="195"/>
      <c r="AV130" s="195"/>
      <c r="AW130" s="195"/>
      <c r="AX130" s="195"/>
      <c r="AY130" s="195"/>
      <c r="AZ130" s="195"/>
      <c r="BA130" s="195"/>
    </row>
    <row r="131" spans="1:53" x14ac:dyDescent="0.25">
      <c r="A131" s="260">
        <v>46601</v>
      </c>
      <c r="B131" s="184">
        <v>0</v>
      </c>
      <c r="C131" s="185">
        <v>0.5</v>
      </c>
      <c r="D131" s="184">
        <v>0</v>
      </c>
      <c r="E131" s="185">
        <v>0</v>
      </c>
      <c r="F131" s="184">
        <v>0</v>
      </c>
      <c r="G131" s="185">
        <v>0.5</v>
      </c>
      <c r="H131" s="184">
        <v>0</v>
      </c>
      <c r="I131" s="186">
        <v>0.5</v>
      </c>
      <c r="J131" s="203"/>
      <c r="K131" s="195"/>
      <c r="L131" s="195"/>
      <c r="M131" s="195"/>
      <c r="N131" s="195"/>
      <c r="O131" s="195"/>
      <c r="P131" s="195"/>
      <c r="Q131" s="195"/>
      <c r="R131" s="195"/>
      <c r="S131" s="195"/>
      <c r="T131" s="195"/>
      <c r="U131" s="195"/>
      <c r="V131" s="195"/>
      <c r="W131" s="195"/>
      <c r="X131" s="195"/>
      <c r="Y131" s="195"/>
      <c r="Z131" s="195"/>
      <c r="AA131" s="195"/>
      <c r="AB131" s="195"/>
      <c r="AC131" s="195"/>
      <c r="AD131" s="195"/>
      <c r="AE131" s="195"/>
      <c r="AF131" s="195"/>
      <c r="AG131" s="195"/>
      <c r="AH131" s="195"/>
      <c r="AI131" s="195"/>
      <c r="AJ131" s="195"/>
      <c r="AK131" s="195"/>
      <c r="AL131" s="195"/>
      <c r="AM131" s="195"/>
      <c r="AN131" s="195"/>
      <c r="AO131" s="195"/>
      <c r="AP131" s="195"/>
      <c r="AQ131" s="195"/>
      <c r="AR131" s="195"/>
      <c r="AS131" s="195"/>
      <c r="AT131" s="195"/>
      <c r="AU131" s="195"/>
      <c r="AV131" s="195"/>
      <c r="AW131" s="195"/>
      <c r="AX131" s="195"/>
      <c r="AY131" s="195"/>
      <c r="AZ131" s="195"/>
      <c r="BA131" s="195"/>
    </row>
    <row r="132" spans="1:53" x14ac:dyDescent="0.25">
      <c r="A132" s="260">
        <v>46602</v>
      </c>
      <c r="B132" s="184">
        <v>0</v>
      </c>
      <c r="C132" s="185">
        <v>0.5</v>
      </c>
      <c r="D132" s="184">
        <v>0</v>
      </c>
      <c r="E132" s="185">
        <v>0</v>
      </c>
      <c r="F132" s="184">
        <v>0</v>
      </c>
      <c r="G132" s="185">
        <v>0.5</v>
      </c>
      <c r="H132" s="184">
        <v>0</v>
      </c>
      <c r="I132" s="186">
        <v>0.5</v>
      </c>
      <c r="J132" s="203"/>
      <c r="K132" s="195"/>
      <c r="L132" s="195"/>
      <c r="M132" s="195"/>
      <c r="N132" s="195"/>
      <c r="O132" s="195"/>
      <c r="P132" s="195"/>
      <c r="Q132" s="195"/>
      <c r="R132" s="195"/>
      <c r="S132" s="195"/>
      <c r="T132" s="195"/>
      <c r="U132" s="195"/>
      <c r="V132" s="195"/>
      <c r="W132" s="195"/>
      <c r="X132" s="195"/>
      <c r="Y132" s="195"/>
      <c r="Z132" s="195"/>
      <c r="AA132" s="195"/>
      <c r="AB132" s="195"/>
      <c r="AC132" s="195"/>
      <c r="AD132" s="195"/>
      <c r="AE132" s="195"/>
      <c r="AF132" s="195"/>
      <c r="AG132" s="195"/>
      <c r="AH132" s="195"/>
      <c r="AI132" s="195"/>
      <c r="AJ132" s="195"/>
      <c r="AK132" s="195"/>
      <c r="AL132" s="195"/>
      <c r="AM132" s="195"/>
      <c r="AN132" s="195"/>
      <c r="AO132" s="195"/>
      <c r="AP132" s="195"/>
      <c r="AQ132" s="195"/>
      <c r="AR132" s="195"/>
      <c r="AS132" s="195"/>
      <c r="AT132" s="195"/>
      <c r="AU132" s="195"/>
      <c r="AV132" s="195"/>
      <c r="AW132" s="195"/>
      <c r="AX132" s="195"/>
      <c r="AY132" s="195"/>
      <c r="AZ132" s="195"/>
      <c r="BA132" s="195"/>
    </row>
    <row r="133" spans="1:53" x14ac:dyDescent="0.25">
      <c r="A133" s="260">
        <v>46603</v>
      </c>
      <c r="B133" s="184">
        <v>0</v>
      </c>
      <c r="C133" s="185">
        <v>0.5</v>
      </c>
      <c r="D133" s="184">
        <v>0</v>
      </c>
      <c r="E133" s="185">
        <v>0</v>
      </c>
      <c r="F133" s="184">
        <v>0</v>
      </c>
      <c r="G133" s="185">
        <v>0.5</v>
      </c>
      <c r="H133" s="184">
        <v>0</v>
      </c>
      <c r="I133" s="186">
        <v>0.5</v>
      </c>
      <c r="J133" s="203"/>
      <c r="K133" s="195"/>
      <c r="L133" s="195"/>
      <c r="M133" s="195"/>
      <c r="N133" s="195"/>
      <c r="O133" s="195"/>
      <c r="P133" s="195"/>
      <c r="Q133" s="195"/>
      <c r="R133" s="195"/>
      <c r="S133" s="195"/>
      <c r="T133" s="195"/>
      <c r="U133" s="195"/>
      <c r="V133" s="195"/>
      <c r="W133" s="195"/>
      <c r="X133" s="195"/>
      <c r="Y133" s="195"/>
      <c r="Z133" s="195"/>
      <c r="AA133" s="195"/>
      <c r="AB133" s="195"/>
      <c r="AC133" s="195"/>
      <c r="AD133" s="195"/>
      <c r="AE133" s="195"/>
      <c r="AF133" s="195"/>
      <c r="AG133" s="195"/>
      <c r="AH133" s="195"/>
      <c r="AI133" s="195"/>
      <c r="AJ133" s="195"/>
      <c r="AK133" s="195"/>
      <c r="AL133" s="195"/>
      <c r="AM133" s="195"/>
      <c r="AN133" s="195"/>
      <c r="AO133" s="195"/>
      <c r="AP133" s="195"/>
      <c r="AQ133" s="195"/>
      <c r="AR133" s="195"/>
      <c r="AS133" s="195"/>
      <c r="AT133" s="195"/>
      <c r="AU133" s="195"/>
      <c r="AV133" s="195"/>
      <c r="AW133" s="195"/>
      <c r="AX133" s="195"/>
      <c r="AY133" s="195"/>
      <c r="AZ133" s="195"/>
      <c r="BA133" s="195"/>
    </row>
    <row r="134" spans="1:53" x14ac:dyDescent="0.25">
      <c r="A134" s="260">
        <v>46604</v>
      </c>
      <c r="B134" s="184">
        <v>0</v>
      </c>
      <c r="C134" s="185">
        <v>0.5</v>
      </c>
      <c r="D134" s="184">
        <v>0</v>
      </c>
      <c r="E134" s="185">
        <v>0</v>
      </c>
      <c r="F134" s="184">
        <v>0</v>
      </c>
      <c r="G134" s="185">
        <v>0.5</v>
      </c>
      <c r="H134" s="184">
        <v>0</v>
      </c>
      <c r="I134" s="186">
        <v>0.5</v>
      </c>
      <c r="J134" s="203"/>
      <c r="K134" s="195"/>
      <c r="L134" s="195"/>
      <c r="M134" s="195"/>
      <c r="N134" s="195"/>
      <c r="O134" s="195"/>
      <c r="P134" s="195"/>
      <c r="Q134" s="195"/>
      <c r="R134" s="195"/>
      <c r="S134" s="195"/>
      <c r="T134" s="195"/>
      <c r="U134" s="195"/>
      <c r="V134" s="195"/>
      <c r="W134" s="195"/>
      <c r="X134" s="195"/>
      <c r="Y134" s="195"/>
      <c r="Z134" s="195"/>
      <c r="AA134" s="195"/>
      <c r="AB134" s="195"/>
      <c r="AC134" s="195"/>
      <c r="AD134" s="195"/>
      <c r="AE134" s="195"/>
      <c r="AF134" s="195"/>
      <c r="AG134" s="195"/>
      <c r="AH134" s="195"/>
      <c r="AI134" s="195"/>
      <c r="AJ134" s="195"/>
      <c r="AK134" s="195"/>
      <c r="AL134" s="195"/>
      <c r="AM134" s="195"/>
      <c r="AN134" s="195"/>
      <c r="AO134" s="195"/>
      <c r="AP134" s="195"/>
      <c r="AQ134" s="195"/>
      <c r="AR134" s="195"/>
      <c r="AS134" s="195"/>
      <c r="AT134" s="195"/>
      <c r="AU134" s="195"/>
      <c r="AV134" s="195"/>
      <c r="AW134" s="195"/>
      <c r="AX134" s="195"/>
      <c r="AY134" s="195"/>
      <c r="AZ134" s="195"/>
      <c r="BA134" s="195"/>
    </row>
    <row r="135" spans="1:53" x14ac:dyDescent="0.25">
      <c r="A135" s="260">
        <v>46605</v>
      </c>
      <c r="B135" s="184">
        <v>0</v>
      </c>
      <c r="C135" s="185">
        <v>0.5</v>
      </c>
      <c r="D135" s="184">
        <v>0</v>
      </c>
      <c r="E135" s="185">
        <v>0</v>
      </c>
      <c r="F135" s="184">
        <v>0</v>
      </c>
      <c r="G135" s="185">
        <v>0.5</v>
      </c>
      <c r="H135" s="184">
        <v>0</v>
      </c>
      <c r="I135" s="186">
        <v>0.5</v>
      </c>
      <c r="J135" s="203"/>
      <c r="K135" s="195"/>
      <c r="L135" s="195"/>
      <c r="M135" s="195"/>
      <c r="N135" s="195"/>
      <c r="O135" s="195"/>
      <c r="P135" s="195"/>
      <c r="Q135" s="195"/>
      <c r="R135" s="195"/>
      <c r="S135" s="195"/>
      <c r="T135" s="195"/>
      <c r="U135" s="195"/>
      <c r="V135" s="195"/>
      <c r="W135" s="195"/>
      <c r="X135" s="195"/>
      <c r="Y135" s="195"/>
      <c r="Z135" s="195"/>
      <c r="AA135" s="195"/>
      <c r="AB135" s="195"/>
      <c r="AC135" s="195"/>
      <c r="AD135" s="195"/>
      <c r="AE135" s="195"/>
      <c r="AF135" s="195"/>
      <c r="AG135" s="195"/>
      <c r="AH135" s="195"/>
      <c r="AI135" s="195"/>
      <c r="AJ135" s="195"/>
      <c r="AK135" s="195"/>
      <c r="AL135" s="195"/>
      <c r="AM135" s="195"/>
      <c r="AN135" s="195"/>
      <c r="AO135" s="195"/>
      <c r="AP135" s="195"/>
      <c r="AQ135" s="195"/>
      <c r="AR135" s="195"/>
      <c r="AS135" s="195"/>
      <c r="AT135" s="195"/>
      <c r="AU135" s="195"/>
      <c r="AV135" s="195"/>
      <c r="AW135" s="195"/>
      <c r="AX135" s="195"/>
      <c r="AY135" s="195"/>
      <c r="AZ135" s="195"/>
      <c r="BA135" s="195"/>
    </row>
    <row r="136" spans="1:53" x14ac:dyDescent="0.25">
      <c r="A136" s="260">
        <v>46606</v>
      </c>
      <c r="B136" s="184">
        <v>0</v>
      </c>
      <c r="C136" s="185">
        <v>0.5</v>
      </c>
      <c r="D136" s="184">
        <v>0</v>
      </c>
      <c r="E136" s="185">
        <v>0</v>
      </c>
      <c r="F136" s="184">
        <v>0</v>
      </c>
      <c r="G136" s="185">
        <v>0.5</v>
      </c>
      <c r="H136" s="184">
        <v>0</v>
      </c>
      <c r="I136" s="186">
        <v>0.5</v>
      </c>
      <c r="J136" s="203"/>
      <c r="K136" s="195"/>
      <c r="L136" s="195"/>
      <c r="M136" s="195"/>
      <c r="N136" s="195"/>
      <c r="O136" s="195"/>
      <c r="P136" s="195"/>
      <c r="Q136" s="195"/>
      <c r="R136" s="195"/>
      <c r="S136" s="195"/>
      <c r="T136" s="195"/>
      <c r="U136" s="195"/>
      <c r="V136" s="195"/>
      <c r="W136" s="195"/>
      <c r="X136" s="195"/>
      <c r="Y136" s="195"/>
      <c r="Z136" s="195"/>
      <c r="AA136" s="195"/>
      <c r="AB136" s="195"/>
      <c r="AC136" s="195"/>
      <c r="AD136" s="195"/>
      <c r="AE136" s="195"/>
      <c r="AF136" s="195"/>
      <c r="AG136" s="195"/>
      <c r="AH136" s="195"/>
      <c r="AI136" s="195"/>
      <c r="AJ136" s="195"/>
      <c r="AK136" s="195"/>
      <c r="AL136" s="195"/>
      <c r="AM136" s="195"/>
      <c r="AN136" s="195"/>
      <c r="AO136" s="195"/>
      <c r="AP136" s="195"/>
      <c r="AQ136" s="195"/>
      <c r="AR136" s="195"/>
      <c r="AS136" s="195"/>
      <c r="AT136" s="195"/>
      <c r="AU136" s="195"/>
      <c r="AV136" s="195"/>
      <c r="AW136" s="195"/>
      <c r="AX136" s="195"/>
      <c r="AY136" s="195"/>
      <c r="AZ136" s="195"/>
      <c r="BA136" s="195"/>
    </row>
    <row r="137" spans="1:53" x14ac:dyDescent="0.25">
      <c r="A137" s="260">
        <v>46607</v>
      </c>
      <c r="B137" s="184">
        <v>0</v>
      </c>
      <c r="C137" s="185">
        <v>0.5</v>
      </c>
      <c r="D137" s="184">
        <v>0</v>
      </c>
      <c r="E137" s="185">
        <v>0</v>
      </c>
      <c r="F137" s="184">
        <v>0</v>
      </c>
      <c r="G137" s="185">
        <v>0.5</v>
      </c>
      <c r="H137" s="184">
        <v>0</v>
      </c>
      <c r="I137" s="186">
        <v>0.5</v>
      </c>
      <c r="J137" s="203"/>
      <c r="K137" s="195"/>
      <c r="L137" s="195"/>
      <c r="M137" s="195"/>
      <c r="N137" s="195"/>
      <c r="O137" s="195"/>
      <c r="P137" s="195"/>
      <c r="Q137" s="195"/>
      <c r="R137" s="195"/>
      <c r="S137" s="195"/>
      <c r="T137" s="195"/>
      <c r="U137" s="195"/>
      <c r="V137" s="195"/>
      <c r="W137" s="195"/>
      <c r="X137" s="195"/>
      <c r="Y137" s="195"/>
      <c r="Z137" s="195"/>
      <c r="AA137" s="195"/>
      <c r="AB137" s="195"/>
      <c r="AC137" s="195"/>
      <c r="AD137" s="195"/>
      <c r="AE137" s="195"/>
      <c r="AF137" s="195"/>
      <c r="AG137" s="195"/>
      <c r="AH137" s="195"/>
      <c r="AI137" s="195"/>
      <c r="AJ137" s="195"/>
      <c r="AK137" s="195"/>
      <c r="AL137" s="195"/>
      <c r="AM137" s="195"/>
      <c r="AN137" s="195"/>
      <c r="AO137" s="195"/>
      <c r="AP137" s="195"/>
      <c r="AQ137" s="195"/>
      <c r="AR137" s="195"/>
      <c r="AS137" s="195"/>
      <c r="AT137" s="195"/>
      <c r="AU137" s="195"/>
      <c r="AV137" s="195"/>
      <c r="AW137" s="195"/>
      <c r="AX137" s="195"/>
      <c r="AY137" s="195"/>
      <c r="AZ137" s="195"/>
      <c r="BA137" s="195"/>
    </row>
    <row r="138" spans="1:53" x14ac:dyDescent="0.25">
      <c r="A138" s="260">
        <v>46608</v>
      </c>
      <c r="B138" s="184">
        <v>0</v>
      </c>
      <c r="C138" s="185">
        <v>0.5</v>
      </c>
      <c r="D138" s="184">
        <v>0</v>
      </c>
      <c r="E138" s="185">
        <v>0</v>
      </c>
      <c r="F138" s="184">
        <v>0</v>
      </c>
      <c r="G138" s="185">
        <v>0.5</v>
      </c>
      <c r="H138" s="184">
        <v>0</v>
      </c>
      <c r="I138" s="186">
        <v>0.5</v>
      </c>
      <c r="J138" s="203"/>
      <c r="K138" s="195"/>
      <c r="L138" s="195"/>
      <c r="M138" s="195"/>
      <c r="N138" s="195"/>
      <c r="O138" s="195"/>
      <c r="P138" s="195"/>
      <c r="Q138" s="195"/>
      <c r="R138" s="195"/>
      <c r="S138" s="195"/>
      <c r="T138" s="195"/>
      <c r="U138" s="195"/>
      <c r="V138" s="195"/>
      <c r="W138" s="195"/>
      <c r="X138" s="195"/>
      <c r="Y138" s="195"/>
      <c r="Z138" s="195"/>
      <c r="AA138" s="195"/>
      <c r="AB138" s="195"/>
      <c r="AC138" s="195"/>
      <c r="AD138" s="195"/>
      <c r="AE138" s="195"/>
      <c r="AF138" s="195"/>
      <c r="AG138" s="195"/>
      <c r="AH138" s="195"/>
      <c r="AI138" s="195"/>
      <c r="AJ138" s="195"/>
      <c r="AK138" s="195"/>
      <c r="AL138" s="195"/>
      <c r="AM138" s="195"/>
      <c r="AN138" s="195"/>
      <c r="AO138" s="195"/>
      <c r="AP138" s="195"/>
      <c r="AQ138" s="195"/>
      <c r="AR138" s="195"/>
      <c r="AS138" s="195"/>
      <c r="AT138" s="195"/>
      <c r="AU138" s="195"/>
      <c r="AV138" s="195"/>
      <c r="AW138" s="195"/>
      <c r="AX138" s="195"/>
      <c r="AY138" s="195"/>
      <c r="AZ138" s="195"/>
      <c r="BA138" s="195"/>
    </row>
    <row r="139" spans="1:53" x14ac:dyDescent="0.25">
      <c r="A139" s="260">
        <v>46609</v>
      </c>
      <c r="B139" s="184">
        <v>0</v>
      </c>
      <c r="C139" s="185">
        <v>0.5</v>
      </c>
      <c r="D139" s="184">
        <v>0</v>
      </c>
      <c r="E139" s="185">
        <v>0</v>
      </c>
      <c r="F139" s="184">
        <v>0</v>
      </c>
      <c r="G139" s="185">
        <v>0.5</v>
      </c>
      <c r="H139" s="184">
        <v>0</v>
      </c>
      <c r="I139" s="186">
        <v>0.5</v>
      </c>
      <c r="J139" s="203"/>
      <c r="K139" s="195"/>
      <c r="L139" s="195"/>
      <c r="M139" s="195"/>
      <c r="N139" s="195"/>
      <c r="O139" s="195"/>
      <c r="P139" s="195"/>
      <c r="Q139" s="195"/>
      <c r="R139" s="195"/>
      <c r="S139" s="195"/>
      <c r="T139" s="195"/>
      <c r="U139" s="195"/>
      <c r="V139" s="195"/>
      <c r="W139" s="195"/>
      <c r="X139" s="195"/>
      <c r="Y139" s="195"/>
      <c r="Z139" s="195"/>
      <c r="AA139" s="195"/>
      <c r="AB139" s="195"/>
      <c r="AC139" s="195"/>
      <c r="AD139" s="195"/>
      <c r="AE139" s="195"/>
      <c r="AF139" s="195"/>
      <c r="AG139" s="195"/>
      <c r="AH139" s="195"/>
      <c r="AI139" s="195"/>
      <c r="AJ139" s="195"/>
      <c r="AK139" s="195"/>
      <c r="AL139" s="195"/>
      <c r="AM139" s="195"/>
      <c r="AN139" s="195"/>
      <c r="AO139" s="195"/>
      <c r="AP139" s="195"/>
      <c r="AQ139" s="195"/>
      <c r="AR139" s="195"/>
      <c r="AS139" s="195"/>
      <c r="AT139" s="195"/>
      <c r="AU139" s="195"/>
      <c r="AV139" s="195"/>
      <c r="AW139" s="195"/>
      <c r="AX139" s="195"/>
      <c r="AY139" s="195"/>
      <c r="AZ139" s="195"/>
      <c r="BA139" s="195"/>
    </row>
    <row r="140" spans="1:53" x14ac:dyDescent="0.25">
      <c r="A140" s="260">
        <v>46610</v>
      </c>
      <c r="B140" s="184">
        <v>0</v>
      </c>
      <c r="C140" s="185">
        <v>0.5</v>
      </c>
      <c r="D140" s="184">
        <v>0</v>
      </c>
      <c r="E140" s="185">
        <v>0</v>
      </c>
      <c r="F140" s="184">
        <v>0</v>
      </c>
      <c r="G140" s="185">
        <v>0.5</v>
      </c>
      <c r="H140" s="184">
        <v>0</v>
      </c>
      <c r="I140" s="186">
        <v>0.5</v>
      </c>
      <c r="J140" s="203"/>
      <c r="K140" s="195"/>
      <c r="L140" s="195"/>
      <c r="M140" s="195"/>
      <c r="N140" s="195"/>
      <c r="O140" s="195"/>
      <c r="P140" s="195"/>
      <c r="Q140" s="195"/>
      <c r="R140" s="195"/>
      <c r="S140" s="195"/>
      <c r="T140" s="195"/>
      <c r="U140" s="195"/>
      <c r="V140" s="195"/>
      <c r="W140" s="195"/>
      <c r="X140" s="195"/>
      <c r="Y140" s="195"/>
      <c r="Z140" s="195"/>
      <c r="AA140" s="195"/>
      <c r="AB140" s="195"/>
      <c r="AC140" s="195"/>
      <c r="AD140" s="195"/>
      <c r="AE140" s="195"/>
      <c r="AF140" s="195"/>
      <c r="AG140" s="195"/>
      <c r="AH140" s="195"/>
      <c r="AI140" s="195"/>
      <c r="AJ140" s="195"/>
      <c r="AK140" s="195"/>
      <c r="AL140" s="195"/>
      <c r="AM140" s="195"/>
      <c r="AN140" s="195"/>
      <c r="AO140" s="195"/>
      <c r="AP140" s="195"/>
      <c r="AQ140" s="195"/>
      <c r="AR140" s="195"/>
      <c r="AS140" s="195"/>
      <c r="AT140" s="195"/>
      <c r="AU140" s="195"/>
      <c r="AV140" s="195"/>
      <c r="AW140" s="195"/>
      <c r="AX140" s="195"/>
      <c r="AY140" s="195"/>
      <c r="AZ140" s="195"/>
      <c r="BA140" s="195"/>
    </row>
    <row r="141" spans="1:53" x14ac:dyDescent="0.25">
      <c r="A141" s="260">
        <v>46611</v>
      </c>
      <c r="B141" s="184">
        <v>0</v>
      </c>
      <c r="C141" s="185">
        <v>0.5</v>
      </c>
      <c r="D141" s="184">
        <v>0</v>
      </c>
      <c r="E141" s="185">
        <v>0</v>
      </c>
      <c r="F141" s="184">
        <v>0</v>
      </c>
      <c r="G141" s="185">
        <v>0.5</v>
      </c>
      <c r="H141" s="184">
        <v>0</v>
      </c>
      <c r="I141" s="186">
        <v>0.5</v>
      </c>
      <c r="J141" s="203"/>
      <c r="K141" s="195"/>
      <c r="L141" s="195"/>
      <c r="M141" s="195"/>
      <c r="N141" s="195"/>
      <c r="O141" s="195"/>
      <c r="P141" s="195"/>
      <c r="Q141" s="195"/>
      <c r="R141" s="195"/>
      <c r="S141" s="195"/>
      <c r="T141" s="195"/>
      <c r="U141" s="195"/>
      <c r="V141" s="195"/>
      <c r="W141" s="195"/>
      <c r="X141" s="195"/>
      <c r="Y141" s="195"/>
      <c r="Z141" s="195"/>
      <c r="AA141" s="195"/>
      <c r="AB141" s="195"/>
      <c r="AC141" s="195"/>
      <c r="AD141" s="195"/>
      <c r="AE141" s="195"/>
      <c r="AF141" s="195"/>
      <c r="AG141" s="195"/>
      <c r="AH141" s="195"/>
      <c r="AI141" s="195"/>
      <c r="AJ141" s="195"/>
      <c r="AK141" s="195"/>
      <c r="AL141" s="195"/>
      <c r="AM141" s="195"/>
      <c r="AN141" s="195"/>
      <c r="AO141" s="195"/>
      <c r="AP141" s="195"/>
      <c r="AQ141" s="195"/>
      <c r="AR141" s="195"/>
      <c r="AS141" s="195"/>
      <c r="AT141" s="195"/>
      <c r="AU141" s="195"/>
      <c r="AV141" s="195"/>
      <c r="AW141" s="195"/>
      <c r="AX141" s="195"/>
      <c r="AY141" s="195"/>
      <c r="AZ141" s="195"/>
      <c r="BA141" s="195"/>
    </row>
    <row r="142" spans="1:53" x14ac:dyDescent="0.25">
      <c r="A142" s="260">
        <v>46612</v>
      </c>
      <c r="B142" s="184">
        <v>0</v>
      </c>
      <c r="C142" s="185">
        <v>0.5</v>
      </c>
      <c r="D142" s="184">
        <v>0</v>
      </c>
      <c r="E142" s="185">
        <v>0</v>
      </c>
      <c r="F142" s="184">
        <v>0</v>
      </c>
      <c r="G142" s="185">
        <v>0.5</v>
      </c>
      <c r="H142" s="184">
        <v>0</v>
      </c>
      <c r="I142" s="186">
        <v>0.5</v>
      </c>
      <c r="J142" s="203"/>
      <c r="K142" s="195"/>
      <c r="L142" s="195"/>
      <c r="M142" s="195"/>
      <c r="N142" s="195"/>
      <c r="O142" s="195"/>
      <c r="P142" s="195"/>
      <c r="Q142" s="195"/>
      <c r="R142" s="195"/>
      <c r="S142" s="195"/>
      <c r="T142" s="195"/>
      <c r="U142" s="195"/>
      <c r="V142" s="195"/>
      <c r="W142" s="195"/>
      <c r="X142" s="195"/>
      <c r="Y142" s="195"/>
      <c r="Z142" s="195"/>
      <c r="AA142" s="195"/>
      <c r="AB142" s="195"/>
      <c r="AC142" s="195"/>
      <c r="AD142" s="195"/>
      <c r="AE142" s="195"/>
      <c r="AF142" s="195"/>
      <c r="AG142" s="195"/>
      <c r="AH142" s="195"/>
      <c r="AI142" s="195"/>
      <c r="AJ142" s="195"/>
      <c r="AK142" s="195"/>
      <c r="AL142" s="195"/>
      <c r="AM142" s="195"/>
      <c r="AN142" s="195"/>
      <c r="AO142" s="195"/>
      <c r="AP142" s="195"/>
      <c r="AQ142" s="195"/>
      <c r="AR142" s="195"/>
      <c r="AS142" s="195"/>
      <c r="AT142" s="195"/>
      <c r="AU142" s="195"/>
      <c r="AV142" s="195"/>
      <c r="AW142" s="195"/>
      <c r="AX142" s="195"/>
      <c r="AY142" s="195"/>
      <c r="AZ142" s="195"/>
      <c r="BA142" s="195"/>
    </row>
    <row r="143" spans="1:53" x14ac:dyDescent="0.25">
      <c r="A143" s="260">
        <v>46613</v>
      </c>
      <c r="B143" s="184">
        <v>0</v>
      </c>
      <c r="C143" s="185">
        <v>0.5</v>
      </c>
      <c r="D143" s="184">
        <v>0</v>
      </c>
      <c r="E143" s="185">
        <v>0</v>
      </c>
      <c r="F143" s="184">
        <v>0</v>
      </c>
      <c r="G143" s="185">
        <v>0.5</v>
      </c>
      <c r="H143" s="184">
        <v>0</v>
      </c>
      <c r="I143" s="186">
        <v>0.5</v>
      </c>
      <c r="J143" s="203"/>
      <c r="K143" s="195"/>
      <c r="L143" s="195"/>
      <c r="M143" s="195"/>
      <c r="N143" s="195"/>
      <c r="O143" s="195"/>
      <c r="P143" s="195"/>
      <c r="Q143" s="195"/>
      <c r="R143" s="195"/>
      <c r="S143" s="195"/>
      <c r="T143" s="195"/>
      <c r="U143" s="195"/>
      <c r="V143" s="195"/>
      <c r="W143" s="195"/>
      <c r="X143" s="195"/>
      <c r="Y143" s="195"/>
      <c r="Z143" s="195"/>
      <c r="AA143" s="195"/>
      <c r="AB143" s="195"/>
      <c r="AC143" s="195"/>
      <c r="AD143" s="195"/>
      <c r="AE143" s="195"/>
      <c r="AF143" s="195"/>
      <c r="AG143" s="195"/>
      <c r="AH143" s="195"/>
      <c r="AI143" s="195"/>
      <c r="AJ143" s="195"/>
      <c r="AK143" s="195"/>
      <c r="AL143" s="195"/>
      <c r="AM143" s="195"/>
      <c r="AN143" s="195"/>
      <c r="AO143" s="195"/>
      <c r="AP143" s="195"/>
      <c r="AQ143" s="195"/>
      <c r="AR143" s="195"/>
      <c r="AS143" s="195"/>
      <c r="AT143" s="195"/>
      <c r="AU143" s="195"/>
      <c r="AV143" s="195"/>
      <c r="AW143" s="195"/>
      <c r="AX143" s="195"/>
      <c r="AY143" s="195"/>
      <c r="AZ143" s="195"/>
      <c r="BA143" s="195"/>
    </row>
    <row r="144" spans="1:53" x14ac:dyDescent="0.25">
      <c r="A144" s="260">
        <v>46614</v>
      </c>
      <c r="B144" s="184">
        <v>0</v>
      </c>
      <c r="C144" s="185">
        <v>0.5</v>
      </c>
      <c r="D144" s="184">
        <v>0</v>
      </c>
      <c r="E144" s="185">
        <v>0</v>
      </c>
      <c r="F144" s="184">
        <v>0</v>
      </c>
      <c r="G144" s="185">
        <v>0.5</v>
      </c>
      <c r="H144" s="184">
        <v>0</v>
      </c>
      <c r="I144" s="186">
        <v>0.5</v>
      </c>
      <c r="J144" s="203"/>
      <c r="K144" s="195"/>
      <c r="L144" s="195"/>
      <c r="M144" s="195"/>
      <c r="N144" s="195"/>
      <c r="O144" s="195"/>
      <c r="P144" s="195"/>
      <c r="Q144" s="195"/>
      <c r="R144" s="195"/>
      <c r="S144" s="195"/>
      <c r="T144" s="195"/>
      <c r="U144" s="195"/>
      <c r="V144" s="195"/>
      <c r="W144" s="195"/>
      <c r="X144" s="195"/>
      <c r="Y144" s="195"/>
      <c r="Z144" s="195"/>
      <c r="AA144" s="195"/>
      <c r="AB144" s="195"/>
      <c r="AC144" s="195"/>
      <c r="AD144" s="195"/>
      <c r="AE144" s="195"/>
      <c r="AF144" s="195"/>
      <c r="AG144" s="195"/>
      <c r="AH144" s="195"/>
      <c r="AI144" s="195"/>
      <c r="AJ144" s="195"/>
      <c r="AK144" s="195"/>
      <c r="AL144" s="195"/>
      <c r="AM144" s="195"/>
      <c r="AN144" s="195"/>
      <c r="AO144" s="195"/>
      <c r="AP144" s="195"/>
      <c r="AQ144" s="195"/>
      <c r="AR144" s="195"/>
      <c r="AS144" s="195"/>
      <c r="AT144" s="195"/>
      <c r="AU144" s="195"/>
      <c r="AV144" s="195"/>
      <c r="AW144" s="195"/>
      <c r="AX144" s="195"/>
      <c r="AY144" s="195"/>
      <c r="AZ144" s="195"/>
      <c r="BA144" s="195"/>
    </row>
    <row r="145" spans="1:53" x14ac:dyDescent="0.25">
      <c r="A145" s="260">
        <v>46615</v>
      </c>
      <c r="B145" s="184">
        <v>0</v>
      </c>
      <c r="C145" s="185">
        <v>0.5</v>
      </c>
      <c r="D145" s="184">
        <v>0</v>
      </c>
      <c r="E145" s="185">
        <v>0</v>
      </c>
      <c r="F145" s="184">
        <v>0</v>
      </c>
      <c r="G145" s="185">
        <v>0.5</v>
      </c>
      <c r="H145" s="184">
        <v>0.1</v>
      </c>
      <c r="I145" s="186">
        <v>0.5</v>
      </c>
      <c r="J145" s="203"/>
      <c r="K145" s="195"/>
      <c r="L145" s="195"/>
      <c r="M145" s="195"/>
      <c r="N145" s="195"/>
      <c r="O145" s="195"/>
      <c r="P145" s="195"/>
      <c r="Q145" s="195"/>
      <c r="R145" s="195"/>
      <c r="S145" s="195"/>
      <c r="T145" s="195"/>
      <c r="U145" s="195"/>
      <c r="V145" s="195"/>
      <c r="W145" s="195"/>
      <c r="X145" s="195"/>
      <c r="Y145" s="195"/>
      <c r="Z145" s="195"/>
      <c r="AA145" s="195"/>
      <c r="AB145" s="195"/>
      <c r="AC145" s="195"/>
      <c r="AD145" s="195"/>
      <c r="AE145" s="195"/>
      <c r="AF145" s="195"/>
      <c r="AG145" s="195"/>
      <c r="AH145" s="195"/>
      <c r="AI145" s="195"/>
      <c r="AJ145" s="195"/>
      <c r="AK145" s="195"/>
      <c r="AL145" s="195"/>
      <c r="AM145" s="195"/>
      <c r="AN145" s="195"/>
      <c r="AO145" s="195"/>
      <c r="AP145" s="195"/>
      <c r="AQ145" s="195"/>
      <c r="AR145" s="195"/>
      <c r="AS145" s="195"/>
      <c r="AT145" s="195"/>
      <c r="AU145" s="195"/>
      <c r="AV145" s="195"/>
      <c r="AW145" s="195"/>
      <c r="AX145" s="195"/>
      <c r="AY145" s="195"/>
      <c r="AZ145" s="195"/>
      <c r="BA145" s="195"/>
    </row>
    <row r="146" spans="1:53" x14ac:dyDescent="0.25">
      <c r="A146" s="260">
        <v>46616</v>
      </c>
      <c r="B146" s="184">
        <v>0</v>
      </c>
      <c r="C146" s="185">
        <v>0.5</v>
      </c>
      <c r="D146" s="184">
        <v>0</v>
      </c>
      <c r="E146" s="185">
        <v>0</v>
      </c>
      <c r="F146" s="184">
        <v>0</v>
      </c>
      <c r="G146" s="185">
        <v>0.5</v>
      </c>
      <c r="H146" s="184">
        <v>0.1</v>
      </c>
      <c r="I146" s="186">
        <v>0.5</v>
      </c>
      <c r="J146" s="203"/>
      <c r="K146" s="195"/>
      <c r="L146" s="195"/>
      <c r="M146" s="195"/>
      <c r="N146" s="195"/>
      <c r="O146" s="195"/>
      <c r="P146" s="195"/>
      <c r="Q146" s="195"/>
      <c r="R146" s="195"/>
      <c r="S146" s="195"/>
      <c r="T146" s="195"/>
      <c r="U146" s="195"/>
      <c r="V146" s="195"/>
      <c r="W146" s="195"/>
      <c r="X146" s="195"/>
      <c r="Y146" s="195"/>
      <c r="Z146" s="195"/>
      <c r="AA146" s="195"/>
      <c r="AB146" s="195"/>
      <c r="AC146" s="195"/>
      <c r="AD146" s="195"/>
      <c r="AE146" s="195"/>
      <c r="AF146" s="195"/>
      <c r="AG146" s="195"/>
      <c r="AH146" s="195"/>
      <c r="AI146" s="195"/>
      <c r="AJ146" s="195"/>
      <c r="AK146" s="195"/>
      <c r="AL146" s="195"/>
      <c r="AM146" s="195"/>
      <c r="AN146" s="195"/>
      <c r="AO146" s="195"/>
      <c r="AP146" s="195"/>
      <c r="AQ146" s="195"/>
      <c r="AR146" s="195"/>
      <c r="AS146" s="195"/>
      <c r="AT146" s="195"/>
      <c r="AU146" s="195"/>
      <c r="AV146" s="195"/>
      <c r="AW146" s="195"/>
      <c r="AX146" s="195"/>
      <c r="AY146" s="195"/>
      <c r="AZ146" s="195"/>
      <c r="BA146" s="195"/>
    </row>
    <row r="147" spans="1:53" x14ac:dyDescent="0.25">
      <c r="A147" s="260">
        <v>46617</v>
      </c>
      <c r="B147" s="184">
        <v>0</v>
      </c>
      <c r="C147" s="185">
        <v>0.5</v>
      </c>
      <c r="D147" s="184">
        <v>0</v>
      </c>
      <c r="E147" s="185">
        <v>0</v>
      </c>
      <c r="F147" s="184">
        <v>0</v>
      </c>
      <c r="G147" s="185">
        <v>0.5</v>
      </c>
      <c r="H147" s="184">
        <v>0.1</v>
      </c>
      <c r="I147" s="186">
        <v>0.5</v>
      </c>
      <c r="J147" s="203"/>
      <c r="K147" s="195"/>
      <c r="L147" s="195"/>
      <c r="M147" s="195"/>
      <c r="N147" s="195"/>
      <c r="O147" s="195"/>
      <c r="P147" s="195"/>
      <c r="Q147" s="195"/>
      <c r="R147" s="195"/>
      <c r="S147" s="195"/>
      <c r="T147" s="195"/>
      <c r="U147" s="195"/>
      <c r="V147" s="195"/>
      <c r="W147" s="195"/>
      <c r="X147" s="195"/>
      <c r="Y147" s="195"/>
      <c r="Z147" s="195"/>
      <c r="AA147" s="195"/>
      <c r="AB147" s="195"/>
      <c r="AC147" s="195"/>
      <c r="AD147" s="195"/>
      <c r="AE147" s="195"/>
      <c r="AF147" s="195"/>
      <c r="AG147" s="195"/>
      <c r="AH147" s="195"/>
      <c r="AI147" s="195"/>
      <c r="AJ147" s="195"/>
      <c r="AK147" s="195"/>
      <c r="AL147" s="195"/>
      <c r="AM147" s="195"/>
      <c r="AN147" s="195"/>
      <c r="AO147" s="195"/>
      <c r="AP147" s="195"/>
      <c r="AQ147" s="195"/>
      <c r="AR147" s="195"/>
      <c r="AS147" s="195"/>
      <c r="AT147" s="195"/>
      <c r="AU147" s="195"/>
      <c r="AV147" s="195"/>
      <c r="AW147" s="195"/>
      <c r="AX147" s="195"/>
      <c r="AY147" s="195"/>
      <c r="AZ147" s="195"/>
      <c r="BA147" s="195"/>
    </row>
    <row r="148" spans="1:53" x14ac:dyDescent="0.25">
      <c r="A148" s="260">
        <v>46618</v>
      </c>
      <c r="B148" s="184">
        <v>0</v>
      </c>
      <c r="C148" s="185">
        <v>0.5</v>
      </c>
      <c r="D148" s="184">
        <v>0</v>
      </c>
      <c r="E148" s="185">
        <v>0</v>
      </c>
      <c r="F148" s="184">
        <v>0</v>
      </c>
      <c r="G148" s="185">
        <v>0.5</v>
      </c>
      <c r="H148" s="184">
        <v>0.1</v>
      </c>
      <c r="I148" s="186">
        <v>0.5</v>
      </c>
      <c r="J148" s="203"/>
      <c r="K148" s="195"/>
      <c r="L148" s="195"/>
      <c r="M148" s="195"/>
      <c r="N148" s="195"/>
      <c r="O148" s="195"/>
      <c r="P148" s="195"/>
      <c r="Q148" s="195"/>
      <c r="R148" s="195"/>
      <c r="S148" s="195"/>
      <c r="T148" s="195"/>
      <c r="U148" s="195"/>
      <c r="V148" s="195"/>
      <c r="W148" s="195"/>
      <c r="X148" s="195"/>
      <c r="Y148" s="195"/>
      <c r="Z148" s="195"/>
      <c r="AA148" s="195"/>
      <c r="AB148" s="195"/>
      <c r="AC148" s="195"/>
      <c r="AD148" s="195"/>
      <c r="AE148" s="195"/>
      <c r="AF148" s="195"/>
      <c r="AG148" s="195"/>
      <c r="AH148" s="195"/>
      <c r="AI148" s="195"/>
      <c r="AJ148" s="195"/>
      <c r="AK148" s="195"/>
      <c r="AL148" s="195"/>
      <c r="AM148" s="195"/>
      <c r="AN148" s="195"/>
      <c r="AO148" s="195"/>
      <c r="AP148" s="195"/>
      <c r="AQ148" s="195"/>
      <c r="AR148" s="195"/>
      <c r="AS148" s="195"/>
      <c r="AT148" s="195"/>
      <c r="AU148" s="195"/>
      <c r="AV148" s="195"/>
      <c r="AW148" s="195"/>
      <c r="AX148" s="195"/>
      <c r="AY148" s="195"/>
      <c r="AZ148" s="195"/>
      <c r="BA148" s="195"/>
    </row>
    <row r="149" spans="1:53" x14ac:dyDescent="0.25">
      <c r="A149" s="260">
        <v>46619</v>
      </c>
      <c r="B149" s="184">
        <v>0</v>
      </c>
      <c r="C149" s="185">
        <v>0.5</v>
      </c>
      <c r="D149" s="184">
        <v>0</v>
      </c>
      <c r="E149" s="185">
        <v>0</v>
      </c>
      <c r="F149" s="184">
        <v>0</v>
      </c>
      <c r="G149" s="185">
        <v>0.5</v>
      </c>
      <c r="H149" s="184">
        <v>0.1</v>
      </c>
      <c r="I149" s="186">
        <v>0.5</v>
      </c>
      <c r="J149" s="203"/>
      <c r="K149" s="195"/>
      <c r="L149" s="195"/>
      <c r="M149" s="195"/>
      <c r="N149" s="195"/>
      <c r="O149" s="195"/>
      <c r="P149" s="195"/>
      <c r="Q149" s="195"/>
      <c r="R149" s="195"/>
      <c r="S149" s="195"/>
      <c r="T149" s="195"/>
      <c r="U149" s="195"/>
      <c r="V149" s="195"/>
      <c r="W149" s="195"/>
      <c r="X149" s="195"/>
      <c r="Y149" s="195"/>
      <c r="Z149" s="195"/>
      <c r="AA149" s="195"/>
      <c r="AB149" s="195"/>
      <c r="AC149" s="195"/>
      <c r="AD149" s="195"/>
      <c r="AE149" s="195"/>
      <c r="AF149" s="195"/>
      <c r="AG149" s="195"/>
      <c r="AH149" s="195"/>
      <c r="AI149" s="195"/>
      <c r="AJ149" s="195"/>
      <c r="AK149" s="195"/>
      <c r="AL149" s="195"/>
      <c r="AM149" s="195"/>
      <c r="AN149" s="195"/>
      <c r="AO149" s="195"/>
      <c r="AP149" s="195"/>
      <c r="AQ149" s="195"/>
      <c r="AR149" s="195"/>
      <c r="AS149" s="195"/>
      <c r="AT149" s="195"/>
      <c r="AU149" s="195"/>
      <c r="AV149" s="195"/>
      <c r="AW149" s="195"/>
      <c r="AX149" s="195"/>
      <c r="AY149" s="195"/>
      <c r="AZ149" s="195"/>
      <c r="BA149" s="195"/>
    </row>
    <row r="150" spans="1:53" x14ac:dyDescent="0.25">
      <c r="A150" s="260">
        <v>46620</v>
      </c>
      <c r="B150" s="184">
        <v>0</v>
      </c>
      <c r="C150" s="185">
        <v>0.2</v>
      </c>
      <c r="D150" s="184">
        <v>0</v>
      </c>
      <c r="E150" s="185">
        <v>0</v>
      </c>
      <c r="F150" s="184">
        <v>0</v>
      </c>
      <c r="G150" s="185">
        <v>0.5</v>
      </c>
      <c r="H150" s="184">
        <v>0.1</v>
      </c>
      <c r="I150" s="186">
        <v>0.5</v>
      </c>
      <c r="J150" s="203"/>
      <c r="K150" s="195"/>
      <c r="L150" s="195"/>
      <c r="M150" s="195"/>
      <c r="N150" s="195"/>
      <c r="O150" s="195"/>
      <c r="P150" s="195"/>
      <c r="Q150" s="195"/>
      <c r="R150" s="195"/>
      <c r="S150" s="195"/>
      <c r="T150" s="195"/>
      <c r="U150" s="195"/>
      <c r="V150" s="195"/>
      <c r="W150" s="195"/>
      <c r="X150" s="195"/>
      <c r="Y150" s="195"/>
      <c r="Z150" s="195"/>
      <c r="AA150" s="195"/>
      <c r="AB150" s="195"/>
      <c r="AC150" s="195"/>
      <c r="AD150" s="195"/>
      <c r="AE150" s="195"/>
      <c r="AF150" s="195"/>
      <c r="AG150" s="195"/>
      <c r="AH150" s="195"/>
      <c r="AI150" s="195"/>
      <c r="AJ150" s="195"/>
      <c r="AK150" s="195"/>
      <c r="AL150" s="195"/>
      <c r="AM150" s="195"/>
      <c r="AN150" s="195"/>
      <c r="AO150" s="195"/>
      <c r="AP150" s="195"/>
      <c r="AQ150" s="195"/>
      <c r="AR150" s="195"/>
      <c r="AS150" s="195"/>
      <c r="AT150" s="195"/>
      <c r="AU150" s="195"/>
      <c r="AV150" s="195"/>
      <c r="AW150" s="195"/>
      <c r="AX150" s="195"/>
      <c r="AY150" s="195"/>
      <c r="AZ150" s="195"/>
      <c r="BA150" s="195"/>
    </row>
    <row r="151" spans="1:53" x14ac:dyDescent="0.25">
      <c r="A151" s="260">
        <v>46621</v>
      </c>
      <c r="B151" s="184">
        <v>0</v>
      </c>
      <c r="C151" s="185">
        <v>0.2</v>
      </c>
      <c r="D151" s="184">
        <v>0</v>
      </c>
      <c r="E151" s="185">
        <v>0</v>
      </c>
      <c r="F151" s="184">
        <v>0</v>
      </c>
      <c r="G151" s="185">
        <v>0.5</v>
      </c>
      <c r="H151" s="184">
        <v>0.1</v>
      </c>
      <c r="I151" s="186">
        <v>0.5</v>
      </c>
      <c r="J151" s="203"/>
      <c r="K151" s="195"/>
      <c r="L151" s="195"/>
      <c r="M151" s="195"/>
      <c r="N151" s="195"/>
      <c r="O151" s="195"/>
      <c r="P151" s="195"/>
      <c r="Q151" s="195"/>
      <c r="R151" s="195"/>
      <c r="S151" s="195"/>
      <c r="T151" s="195"/>
      <c r="U151" s="195"/>
      <c r="V151" s="195"/>
      <c r="W151" s="195"/>
      <c r="X151" s="195"/>
      <c r="Y151" s="195"/>
      <c r="Z151" s="195"/>
      <c r="AA151" s="195"/>
      <c r="AB151" s="195"/>
      <c r="AC151" s="195"/>
      <c r="AD151" s="195"/>
      <c r="AE151" s="195"/>
      <c r="AF151" s="195"/>
      <c r="AG151" s="195"/>
      <c r="AH151" s="195"/>
      <c r="AI151" s="195"/>
      <c r="AJ151" s="195"/>
      <c r="AK151" s="195"/>
      <c r="AL151" s="195"/>
      <c r="AM151" s="195"/>
      <c r="AN151" s="195"/>
      <c r="AO151" s="195"/>
      <c r="AP151" s="195"/>
      <c r="AQ151" s="195"/>
      <c r="AR151" s="195"/>
      <c r="AS151" s="195"/>
      <c r="AT151" s="195"/>
      <c r="AU151" s="195"/>
      <c r="AV151" s="195"/>
      <c r="AW151" s="195"/>
      <c r="AX151" s="195"/>
      <c r="AY151" s="195"/>
      <c r="AZ151" s="195"/>
      <c r="BA151" s="195"/>
    </row>
    <row r="152" spans="1:53" x14ac:dyDescent="0.25">
      <c r="A152" s="260">
        <v>46622</v>
      </c>
      <c r="B152" s="184">
        <v>0.6</v>
      </c>
      <c r="C152" s="185">
        <v>0.65</v>
      </c>
      <c r="D152" s="184">
        <v>0</v>
      </c>
      <c r="E152" s="185">
        <v>0.25</v>
      </c>
      <c r="F152" s="184">
        <v>0</v>
      </c>
      <c r="G152" s="185">
        <v>0.5</v>
      </c>
      <c r="H152" s="184">
        <v>0.1</v>
      </c>
      <c r="I152" s="186">
        <v>0.5</v>
      </c>
      <c r="J152" s="203"/>
      <c r="K152" s="195"/>
      <c r="L152" s="195"/>
      <c r="M152" s="195"/>
      <c r="N152" s="195"/>
      <c r="O152" s="195"/>
      <c r="P152" s="195"/>
      <c r="Q152" s="195"/>
      <c r="R152" s="195"/>
      <c r="S152" s="195"/>
      <c r="T152" s="195"/>
      <c r="U152" s="195"/>
      <c r="V152" s="195"/>
      <c r="W152" s="195"/>
      <c r="X152" s="195"/>
      <c r="Y152" s="195"/>
      <c r="Z152" s="195"/>
      <c r="AA152" s="195"/>
      <c r="AB152" s="195"/>
      <c r="AC152" s="195"/>
      <c r="AD152" s="195"/>
      <c r="AE152" s="195"/>
      <c r="AF152" s="195"/>
      <c r="AG152" s="195"/>
      <c r="AH152" s="195"/>
      <c r="AI152" s="195"/>
      <c r="AJ152" s="195"/>
      <c r="AK152" s="195"/>
      <c r="AL152" s="195"/>
      <c r="AM152" s="195"/>
      <c r="AN152" s="195"/>
      <c r="AO152" s="195"/>
      <c r="AP152" s="195"/>
      <c r="AQ152" s="195"/>
      <c r="AR152" s="195"/>
      <c r="AS152" s="195"/>
      <c r="AT152" s="195"/>
      <c r="AU152" s="195"/>
      <c r="AV152" s="195"/>
      <c r="AW152" s="195"/>
      <c r="AX152" s="195"/>
      <c r="AY152" s="195"/>
      <c r="AZ152" s="195"/>
      <c r="BA152" s="195"/>
    </row>
    <row r="153" spans="1:53" x14ac:dyDescent="0.25">
      <c r="A153" s="260">
        <v>46623</v>
      </c>
      <c r="B153" s="184">
        <v>0.6</v>
      </c>
      <c r="C153" s="185">
        <v>0.65</v>
      </c>
      <c r="D153" s="184">
        <v>0</v>
      </c>
      <c r="E153" s="185">
        <v>0.25</v>
      </c>
      <c r="F153" s="184">
        <v>0</v>
      </c>
      <c r="G153" s="185">
        <v>0.5</v>
      </c>
      <c r="H153" s="184">
        <v>0.1</v>
      </c>
      <c r="I153" s="186">
        <v>0.5</v>
      </c>
      <c r="J153" s="203"/>
      <c r="K153" s="195"/>
      <c r="L153" s="195"/>
      <c r="M153" s="195"/>
      <c r="N153" s="195"/>
      <c r="O153" s="195"/>
      <c r="P153" s="195"/>
      <c r="Q153" s="195"/>
      <c r="R153" s="195"/>
      <c r="S153" s="195"/>
      <c r="T153" s="195"/>
      <c r="U153" s="195"/>
      <c r="V153" s="195"/>
      <c r="W153" s="195"/>
      <c r="X153" s="195"/>
      <c r="Y153" s="195"/>
      <c r="Z153" s="195"/>
      <c r="AA153" s="195"/>
      <c r="AB153" s="195"/>
      <c r="AC153" s="195"/>
      <c r="AD153" s="195"/>
      <c r="AE153" s="195"/>
      <c r="AF153" s="195"/>
      <c r="AG153" s="195"/>
      <c r="AH153" s="195"/>
      <c r="AI153" s="195"/>
      <c r="AJ153" s="195"/>
      <c r="AK153" s="195"/>
      <c r="AL153" s="195"/>
      <c r="AM153" s="195"/>
      <c r="AN153" s="195"/>
      <c r="AO153" s="195"/>
      <c r="AP153" s="195"/>
      <c r="AQ153" s="195"/>
      <c r="AR153" s="195"/>
      <c r="AS153" s="195"/>
      <c r="AT153" s="195"/>
      <c r="AU153" s="195"/>
      <c r="AV153" s="195"/>
      <c r="AW153" s="195"/>
      <c r="AX153" s="195"/>
      <c r="AY153" s="195"/>
      <c r="AZ153" s="195"/>
      <c r="BA153" s="195"/>
    </row>
    <row r="154" spans="1:53" x14ac:dyDescent="0.25">
      <c r="A154" s="260">
        <v>46624</v>
      </c>
      <c r="B154" s="184">
        <v>0.6</v>
      </c>
      <c r="C154" s="185">
        <v>0.65</v>
      </c>
      <c r="D154" s="184">
        <v>0</v>
      </c>
      <c r="E154" s="185">
        <v>0.25</v>
      </c>
      <c r="F154" s="184">
        <v>0</v>
      </c>
      <c r="G154" s="185">
        <v>0.5</v>
      </c>
      <c r="H154" s="184">
        <v>0.1</v>
      </c>
      <c r="I154" s="186">
        <v>0.5</v>
      </c>
      <c r="J154" s="203"/>
      <c r="K154" s="195"/>
      <c r="L154" s="195"/>
      <c r="M154" s="195"/>
      <c r="N154" s="195"/>
      <c r="O154" s="195"/>
      <c r="P154" s="195"/>
      <c r="Q154" s="195"/>
      <c r="R154" s="195"/>
      <c r="S154" s="195"/>
      <c r="T154" s="195"/>
      <c r="U154" s="195"/>
      <c r="V154" s="195"/>
      <c r="W154" s="195"/>
      <c r="X154" s="195"/>
      <c r="Y154" s="195"/>
      <c r="Z154" s="195"/>
      <c r="AA154" s="195"/>
      <c r="AB154" s="195"/>
      <c r="AC154" s="195"/>
      <c r="AD154" s="195"/>
      <c r="AE154" s="195"/>
      <c r="AF154" s="195"/>
      <c r="AG154" s="195"/>
      <c r="AH154" s="195"/>
      <c r="AI154" s="195"/>
      <c r="AJ154" s="195"/>
      <c r="AK154" s="195"/>
      <c r="AL154" s="195"/>
      <c r="AM154" s="195"/>
      <c r="AN154" s="195"/>
      <c r="AO154" s="195"/>
      <c r="AP154" s="195"/>
      <c r="AQ154" s="195"/>
      <c r="AR154" s="195"/>
      <c r="AS154" s="195"/>
      <c r="AT154" s="195"/>
      <c r="AU154" s="195"/>
      <c r="AV154" s="195"/>
      <c r="AW154" s="195"/>
      <c r="AX154" s="195"/>
      <c r="AY154" s="195"/>
      <c r="AZ154" s="195"/>
      <c r="BA154" s="195"/>
    </row>
    <row r="155" spans="1:53" x14ac:dyDescent="0.25">
      <c r="A155" s="260">
        <v>46625</v>
      </c>
      <c r="B155" s="184">
        <v>0.6</v>
      </c>
      <c r="C155" s="185">
        <v>0.65</v>
      </c>
      <c r="D155" s="184">
        <v>0</v>
      </c>
      <c r="E155" s="185">
        <v>0.25</v>
      </c>
      <c r="F155" s="184">
        <v>0</v>
      </c>
      <c r="G155" s="185">
        <v>0.5</v>
      </c>
      <c r="H155" s="184">
        <v>0.1</v>
      </c>
      <c r="I155" s="186">
        <v>0.5</v>
      </c>
      <c r="J155" s="203"/>
      <c r="K155" s="195"/>
      <c r="L155" s="195"/>
      <c r="M155" s="195"/>
      <c r="N155" s="195"/>
      <c r="O155" s="195"/>
      <c r="P155" s="195"/>
      <c r="Q155" s="195"/>
      <c r="R155" s="195"/>
      <c r="S155" s="195"/>
      <c r="T155" s="195"/>
      <c r="U155" s="195"/>
      <c r="V155" s="195"/>
      <c r="W155" s="195"/>
      <c r="X155" s="195"/>
      <c r="Y155" s="195"/>
      <c r="Z155" s="195"/>
      <c r="AA155" s="195"/>
      <c r="AB155" s="195"/>
      <c r="AC155" s="195"/>
      <c r="AD155" s="195"/>
      <c r="AE155" s="195"/>
      <c r="AF155" s="195"/>
      <c r="AG155" s="195"/>
      <c r="AH155" s="195"/>
      <c r="AI155" s="195"/>
      <c r="AJ155" s="195"/>
      <c r="AK155" s="195"/>
      <c r="AL155" s="195"/>
      <c r="AM155" s="195"/>
      <c r="AN155" s="195"/>
      <c r="AO155" s="195"/>
      <c r="AP155" s="195"/>
      <c r="AQ155" s="195"/>
      <c r="AR155" s="195"/>
      <c r="AS155" s="195"/>
      <c r="AT155" s="195"/>
      <c r="AU155" s="195"/>
      <c r="AV155" s="195"/>
      <c r="AW155" s="195"/>
      <c r="AX155" s="195"/>
      <c r="AY155" s="195"/>
      <c r="AZ155" s="195"/>
      <c r="BA155" s="195"/>
    </row>
    <row r="156" spans="1:53" x14ac:dyDescent="0.25">
      <c r="A156" s="260">
        <v>46626</v>
      </c>
      <c r="B156" s="184">
        <v>0.6</v>
      </c>
      <c r="C156" s="185">
        <v>0.65</v>
      </c>
      <c r="D156" s="184">
        <v>0</v>
      </c>
      <c r="E156" s="185">
        <v>0.25</v>
      </c>
      <c r="F156" s="184">
        <v>0</v>
      </c>
      <c r="G156" s="185">
        <v>0.5</v>
      </c>
      <c r="H156" s="184">
        <v>0.1</v>
      </c>
      <c r="I156" s="186">
        <v>0.5</v>
      </c>
      <c r="J156" s="203"/>
      <c r="K156" s="195"/>
      <c r="L156" s="195"/>
      <c r="M156" s="195"/>
      <c r="N156" s="195"/>
      <c r="O156" s="195"/>
      <c r="P156" s="195"/>
      <c r="Q156" s="195"/>
      <c r="R156" s="195"/>
      <c r="S156" s="195"/>
      <c r="T156" s="195"/>
      <c r="U156" s="195"/>
      <c r="V156" s="195"/>
      <c r="W156" s="195"/>
      <c r="X156" s="195"/>
      <c r="Y156" s="195"/>
      <c r="Z156" s="195"/>
      <c r="AA156" s="195"/>
      <c r="AB156" s="195"/>
      <c r="AC156" s="195"/>
      <c r="AD156" s="195"/>
      <c r="AE156" s="195"/>
      <c r="AF156" s="195"/>
      <c r="AG156" s="195"/>
      <c r="AH156" s="195"/>
      <c r="AI156" s="195"/>
      <c r="AJ156" s="195"/>
      <c r="AK156" s="195"/>
      <c r="AL156" s="195"/>
      <c r="AM156" s="195"/>
      <c r="AN156" s="195"/>
      <c r="AO156" s="195"/>
      <c r="AP156" s="195"/>
      <c r="AQ156" s="195"/>
      <c r="AR156" s="195"/>
      <c r="AS156" s="195"/>
      <c r="AT156" s="195"/>
      <c r="AU156" s="195"/>
      <c r="AV156" s="195"/>
      <c r="AW156" s="195"/>
      <c r="AX156" s="195"/>
      <c r="AY156" s="195"/>
      <c r="AZ156" s="195"/>
      <c r="BA156" s="195"/>
    </row>
    <row r="157" spans="1:53" x14ac:dyDescent="0.25">
      <c r="A157" s="260">
        <v>46627</v>
      </c>
      <c r="B157" s="184">
        <v>0.6</v>
      </c>
      <c r="C157" s="185">
        <v>0.65</v>
      </c>
      <c r="D157" s="184">
        <v>0</v>
      </c>
      <c r="E157" s="185">
        <v>0.25</v>
      </c>
      <c r="F157" s="184">
        <v>0</v>
      </c>
      <c r="G157" s="185">
        <v>0.5</v>
      </c>
      <c r="H157" s="184">
        <v>0.1</v>
      </c>
      <c r="I157" s="186">
        <v>0</v>
      </c>
      <c r="J157" s="203"/>
      <c r="K157" s="195"/>
      <c r="L157" s="195"/>
      <c r="M157" s="195"/>
      <c r="N157" s="195"/>
      <c r="O157" s="195"/>
      <c r="P157" s="195"/>
      <c r="Q157" s="195"/>
      <c r="R157" s="195"/>
      <c r="S157" s="195"/>
      <c r="T157" s="195"/>
      <c r="U157" s="195"/>
      <c r="V157" s="195"/>
      <c r="W157" s="195"/>
      <c r="X157" s="195"/>
      <c r="Y157" s="195"/>
      <c r="Z157" s="195"/>
      <c r="AA157" s="195"/>
      <c r="AB157" s="195"/>
      <c r="AC157" s="195"/>
      <c r="AD157" s="195"/>
      <c r="AE157" s="195"/>
      <c r="AF157" s="195"/>
      <c r="AG157" s="195"/>
      <c r="AH157" s="195"/>
      <c r="AI157" s="195"/>
      <c r="AJ157" s="195"/>
      <c r="AK157" s="195"/>
      <c r="AL157" s="195"/>
      <c r="AM157" s="195"/>
      <c r="AN157" s="195"/>
      <c r="AO157" s="195"/>
      <c r="AP157" s="195"/>
      <c r="AQ157" s="195"/>
      <c r="AR157" s="195"/>
      <c r="AS157" s="195"/>
      <c r="AT157" s="195"/>
      <c r="AU157" s="195"/>
      <c r="AV157" s="195"/>
      <c r="AW157" s="195"/>
      <c r="AX157" s="195"/>
      <c r="AY157" s="195"/>
      <c r="AZ157" s="195"/>
      <c r="BA157" s="195"/>
    </row>
    <row r="158" spans="1:53" x14ac:dyDescent="0.25">
      <c r="A158" s="260">
        <v>46628</v>
      </c>
      <c r="B158" s="184">
        <v>0.6</v>
      </c>
      <c r="C158" s="185">
        <v>0.65</v>
      </c>
      <c r="D158" s="184">
        <v>0</v>
      </c>
      <c r="E158" s="185">
        <v>0.25</v>
      </c>
      <c r="F158" s="184">
        <v>0</v>
      </c>
      <c r="G158" s="185">
        <v>0.5</v>
      </c>
      <c r="H158" s="184">
        <v>0.1</v>
      </c>
      <c r="I158" s="186">
        <v>0</v>
      </c>
      <c r="J158" s="203"/>
      <c r="K158" s="195"/>
      <c r="L158" s="195"/>
      <c r="M158" s="195"/>
      <c r="N158" s="195"/>
      <c r="O158" s="195"/>
      <c r="P158" s="195"/>
      <c r="Q158" s="195"/>
      <c r="R158" s="195"/>
      <c r="S158" s="195"/>
      <c r="T158" s="195"/>
      <c r="U158" s="195"/>
      <c r="V158" s="195"/>
      <c r="W158" s="195"/>
      <c r="X158" s="195"/>
      <c r="Y158" s="195"/>
      <c r="Z158" s="195"/>
      <c r="AA158" s="195"/>
      <c r="AB158" s="195"/>
      <c r="AC158" s="195"/>
      <c r="AD158" s="195"/>
      <c r="AE158" s="195"/>
      <c r="AF158" s="195"/>
      <c r="AG158" s="195"/>
      <c r="AH158" s="195"/>
      <c r="AI158" s="195"/>
      <c r="AJ158" s="195"/>
      <c r="AK158" s="195"/>
      <c r="AL158" s="195"/>
      <c r="AM158" s="195"/>
      <c r="AN158" s="195"/>
      <c r="AO158" s="195"/>
      <c r="AP158" s="195"/>
      <c r="AQ158" s="195"/>
      <c r="AR158" s="195"/>
      <c r="AS158" s="195"/>
      <c r="AT158" s="195"/>
      <c r="AU158" s="195"/>
      <c r="AV158" s="195"/>
      <c r="AW158" s="195"/>
      <c r="AX158" s="195"/>
      <c r="AY158" s="195"/>
      <c r="AZ158" s="195"/>
      <c r="BA158" s="195"/>
    </row>
    <row r="159" spans="1:53" x14ac:dyDescent="0.25">
      <c r="A159" s="260">
        <v>46629</v>
      </c>
      <c r="B159" s="184">
        <v>0.6</v>
      </c>
      <c r="C159" s="185">
        <v>0.65</v>
      </c>
      <c r="D159" s="184">
        <v>0</v>
      </c>
      <c r="E159" s="185">
        <v>0.35</v>
      </c>
      <c r="F159" s="184">
        <v>0</v>
      </c>
      <c r="G159" s="185">
        <v>0.5</v>
      </c>
      <c r="H159" s="184">
        <v>0.1</v>
      </c>
      <c r="I159" s="186">
        <v>0</v>
      </c>
      <c r="J159" s="203"/>
      <c r="K159" s="195"/>
      <c r="L159" s="195"/>
      <c r="M159" s="195"/>
      <c r="N159" s="195"/>
      <c r="O159" s="195"/>
      <c r="P159" s="195"/>
      <c r="Q159" s="195"/>
      <c r="R159" s="195"/>
      <c r="S159" s="195"/>
      <c r="T159" s="195"/>
      <c r="U159" s="195"/>
      <c r="V159" s="195"/>
      <c r="W159" s="195"/>
      <c r="X159" s="195"/>
      <c r="Y159" s="195"/>
      <c r="Z159" s="195"/>
      <c r="AA159" s="195"/>
      <c r="AB159" s="195"/>
      <c r="AC159" s="195"/>
      <c r="AD159" s="195"/>
      <c r="AE159" s="195"/>
      <c r="AF159" s="195"/>
      <c r="AG159" s="195"/>
      <c r="AH159" s="195"/>
      <c r="AI159" s="195"/>
      <c r="AJ159" s="195"/>
      <c r="AK159" s="195"/>
      <c r="AL159" s="195"/>
      <c r="AM159" s="195"/>
      <c r="AN159" s="195"/>
      <c r="AO159" s="195"/>
      <c r="AP159" s="195"/>
      <c r="AQ159" s="195"/>
      <c r="AR159" s="195"/>
      <c r="AS159" s="195"/>
      <c r="AT159" s="195"/>
      <c r="AU159" s="195"/>
      <c r="AV159" s="195"/>
      <c r="AW159" s="195"/>
      <c r="AX159" s="195"/>
      <c r="AY159" s="195"/>
      <c r="AZ159" s="195"/>
      <c r="BA159" s="195"/>
    </row>
    <row r="160" spans="1:53" ht="13" thickBot="1" x14ac:dyDescent="0.3">
      <c r="A160" s="260">
        <v>46630</v>
      </c>
      <c r="B160" s="187">
        <v>0.6</v>
      </c>
      <c r="C160" s="188">
        <v>0.65</v>
      </c>
      <c r="D160" s="187">
        <v>0</v>
      </c>
      <c r="E160" s="188">
        <v>0.35</v>
      </c>
      <c r="F160" s="187">
        <v>0</v>
      </c>
      <c r="G160" s="188">
        <v>0.5</v>
      </c>
      <c r="H160" s="187">
        <v>0.1</v>
      </c>
      <c r="I160" s="189">
        <v>0</v>
      </c>
      <c r="J160" s="203"/>
      <c r="K160" s="195"/>
      <c r="L160" s="195"/>
      <c r="M160" s="195"/>
      <c r="N160" s="195"/>
      <c r="O160" s="195"/>
      <c r="P160" s="195"/>
      <c r="Q160" s="195"/>
      <c r="R160" s="195"/>
      <c r="S160" s="195"/>
      <c r="T160" s="195"/>
      <c r="U160" s="195"/>
      <c r="V160" s="195"/>
      <c r="W160" s="195"/>
      <c r="X160" s="195"/>
      <c r="Y160" s="195"/>
      <c r="Z160" s="195"/>
      <c r="AA160" s="195"/>
      <c r="AB160" s="195"/>
      <c r="AC160" s="195"/>
      <c r="AD160" s="195"/>
      <c r="AE160" s="195"/>
      <c r="AF160" s="195"/>
      <c r="AG160" s="195"/>
      <c r="AH160" s="195"/>
      <c r="AI160" s="195"/>
      <c r="AJ160" s="195"/>
      <c r="AK160" s="195"/>
      <c r="AL160" s="195"/>
      <c r="AM160" s="195"/>
      <c r="AN160" s="195"/>
      <c r="AO160" s="195"/>
      <c r="AP160" s="195"/>
      <c r="AQ160" s="195"/>
      <c r="AR160" s="195"/>
      <c r="AS160" s="195"/>
      <c r="AT160" s="195"/>
      <c r="AU160" s="195"/>
      <c r="AV160" s="195"/>
      <c r="AW160" s="195"/>
      <c r="AX160" s="195"/>
      <c r="AY160" s="195"/>
      <c r="AZ160" s="195"/>
      <c r="BA160" s="195"/>
    </row>
    <row r="161" spans="1:53" x14ac:dyDescent="0.25">
      <c r="A161" s="260">
        <v>46631</v>
      </c>
      <c r="B161" s="181">
        <v>0.6</v>
      </c>
      <c r="C161" s="182">
        <v>0.65</v>
      </c>
      <c r="D161" s="181">
        <v>0.05</v>
      </c>
      <c r="E161" s="182">
        <v>0.35</v>
      </c>
      <c r="F161" s="181">
        <v>0</v>
      </c>
      <c r="G161" s="182">
        <v>0.5</v>
      </c>
      <c r="H161" s="181">
        <v>0.1</v>
      </c>
      <c r="I161" s="183">
        <v>0</v>
      </c>
      <c r="J161" s="203"/>
      <c r="K161" s="195"/>
      <c r="L161" s="195"/>
      <c r="M161" s="195"/>
      <c r="N161" s="195"/>
      <c r="O161" s="195"/>
      <c r="P161" s="195"/>
      <c r="Q161" s="195"/>
      <c r="R161" s="195"/>
      <c r="S161" s="195"/>
      <c r="T161" s="195"/>
      <c r="U161" s="195"/>
      <c r="V161" s="195"/>
      <c r="W161" s="195"/>
      <c r="X161" s="195"/>
      <c r="Y161" s="195"/>
      <c r="Z161" s="195"/>
      <c r="AA161" s="195"/>
      <c r="AB161" s="195"/>
      <c r="AC161" s="195"/>
      <c r="AD161" s="195"/>
      <c r="AE161" s="195"/>
      <c r="AF161" s="195"/>
      <c r="AG161" s="195"/>
      <c r="AH161" s="195"/>
      <c r="AI161" s="195"/>
      <c r="AJ161" s="195"/>
      <c r="AK161" s="195"/>
      <c r="AL161" s="195"/>
      <c r="AM161" s="195"/>
      <c r="AN161" s="195"/>
      <c r="AO161" s="195"/>
      <c r="AP161" s="195"/>
      <c r="AQ161" s="195"/>
      <c r="AR161" s="195"/>
      <c r="AS161" s="195"/>
      <c r="AT161" s="195"/>
      <c r="AU161" s="195"/>
      <c r="AV161" s="195"/>
      <c r="AW161" s="195"/>
      <c r="AX161" s="195"/>
      <c r="AY161" s="195"/>
      <c r="AZ161" s="195"/>
      <c r="BA161" s="195"/>
    </row>
    <row r="162" spans="1:53" x14ac:dyDescent="0.25">
      <c r="A162" s="260">
        <v>46632</v>
      </c>
      <c r="B162" s="184">
        <v>0.6</v>
      </c>
      <c r="C162" s="185">
        <v>0.65</v>
      </c>
      <c r="D162" s="184">
        <v>0.05</v>
      </c>
      <c r="E162" s="185">
        <v>0.35</v>
      </c>
      <c r="F162" s="184">
        <v>0</v>
      </c>
      <c r="G162" s="185">
        <v>0.5</v>
      </c>
      <c r="H162" s="184">
        <v>0.1</v>
      </c>
      <c r="I162" s="186">
        <v>0</v>
      </c>
      <c r="J162" s="203"/>
      <c r="K162" s="195"/>
      <c r="L162" s="195"/>
      <c r="M162" s="195"/>
      <c r="N162" s="195"/>
      <c r="O162" s="195"/>
      <c r="P162" s="195"/>
      <c r="Q162" s="195"/>
      <c r="R162" s="195"/>
      <c r="S162" s="195"/>
      <c r="T162" s="195"/>
      <c r="U162" s="195"/>
      <c r="V162" s="195"/>
      <c r="W162" s="195"/>
      <c r="X162" s="195"/>
      <c r="Y162" s="195"/>
      <c r="Z162" s="195"/>
      <c r="AA162" s="195"/>
      <c r="AB162" s="195"/>
      <c r="AC162" s="195"/>
      <c r="AD162" s="195"/>
      <c r="AE162" s="195"/>
      <c r="AF162" s="195"/>
      <c r="AG162" s="195"/>
      <c r="AH162" s="195"/>
      <c r="AI162" s="195"/>
      <c r="AJ162" s="195"/>
      <c r="AK162" s="195"/>
      <c r="AL162" s="195"/>
      <c r="AM162" s="195"/>
      <c r="AN162" s="195"/>
      <c r="AO162" s="195"/>
      <c r="AP162" s="195"/>
      <c r="AQ162" s="195"/>
      <c r="AR162" s="195"/>
      <c r="AS162" s="195"/>
      <c r="AT162" s="195"/>
      <c r="AU162" s="195"/>
      <c r="AV162" s="195"/>
      <c r="AW162" s="195"/>
      <c r="AX162" s="195"/>
      <c r="AY162" s="195"/>
      <c r="AZ162" s="195"/>
      <c r="BA162" s="195"/>
    </row>
    <row r="163" spans="1:53" x14ac:dyDescent="0.25">
      <c r="A163" s="260">
        <v>46633</v>
      </c>
      <c r="B163" s="184">
        <v>0.6</v>
      </c>
      <c r="C163" s="185">
        <v>0.65</v>
      </c>
      <c r="D163" s="184">
        <v>0.05</v>
      </c>
      <c r="E163" s="185">
        <v>0.35</v>
      </c>
      <c r="F163" s="184">
        <v>0</v>
      </c>
      <c r="G163" s="185">
        <v>0.5</v>
      </c>
      <c r="H163" s="184">
        <v>0.1</v>
      </c>
      <c r="I163" s="186">
        <v>0</v>
      </c>
      <c r="J163" s="203"/>
      <c r="K163" s="195"/>
      <c r="L163" s="195"/>
      <c r="M163" s="195"/>
      <c r="N163" s="195"/>
      <c r="O163" s="195"/>
      <c r="P163" s="195"/>
      <c r="Q163" s="195"/>
      <c r="R163" s="195"/>
      <c r="S163" s="195"/>
      <c r="T163" s="195"/>
      <c r="U163" s="195"/>
      <c r="V163" s="195"/>
      <c r="W163" s="195"/>
      <c r="X163" s="195"/>
      <c r="Y163" s="195"/>
      <c r="Z163" s="195"/>
      <c r="AA163" s="195"/>
      <c r="AB163" s="195"/>
      <c r="AC163" s="195"/>
      <c r="AD163" s="195"/>
      <c r="AE163" s="195"/>
      <c r="AF163" s="195"/>
      <c r="AG163" s="195"/>
      <c r="AH163" s="195"/>
      <c r="AI163" s="195"/>
      <c r="AJ163" s="195"/>
      <c r="AK163" s="195"/>
      <c r="AL163" s="195"/>
      <c r="AM163" s="195"/>
      <c r="AN163" s="195"/>
      <c r="AO163" s="195"/>
      <c r="AP163" s="195"/>
      <c r="AQ163" s="195"/>
      <c r="AR163" s="195"/>
      <c r="AS163" s="195"/>
      <c r="AT163" s="195"/>
      <c r="AU163" s="195"/>
      <c r="AV163" s="195"/>
      <c r="AW163" s="195"/>
      <c r="AX163" s="195"/>
      <c r="AY163" s="195"/>
      <c r="AZ163" s="195"/>
      <c r="BA163" s="195"/>
    </row>
    <row r="164" spans="1:53" x14ac:dyDescent="0.25">
      <c r="A164" s="260">
        <v>46634</v>
      </c>
      <c r="B164" s="184">
        <v>0</v>
      </c>
      <c r="C164" s="185">
        <v>0.65</v>
      </c>
      <c r="D164" s="184">
        <v>0.05</v>
      </c>
      <c r="E164" s="185">
        <v>0.35</v>
      </c>
      <c r="F164" s="184">
        <v>0</v>
      </c>
      <c r="G164" s="185">
        <v>0.5</v>
      </c>
      <c r="H164" s="184">
        <v>0.1</v>
      </c>
      <c r="I164" s="186">
        <v>0</v>
      </c>
      <c r="J164" s="203"/>
      <c r="K164" s="195"/>
      <c r="L164" s="195"/>
      <c r="M164" s="195"/>
      <c r="N164" s="195"/>
      <c r="O164" s="195"/>
      <c r="P164" s="195"/>
      <c r="Q164" s="195"/>
      <c r="R164" s="195"/>
      <c r="S164" s="195"/>
      <c r="T164" s="195"/>
      <c r="U164" s="195"/>
      <c r="V164" s="195"/>
      <c r="W164" s="195"/>
      <c r="X164" s="195"/>
      <c r="Y164" s="195"/>
      <c r="Z164" s="195"/>
      <c r="AA164" s="195"/>
      <c r="AB164" s="195"/>
      <c r="AC164" s="195"/>
      <c r="AD164" s="195"/>
      <c r="AE164" s="195"/>
      <c r="AF164" s="195"/>
      <c r="AG164" s="195"/>
      <c r="AH164" s="195"/>
      <c r="AI164" s="195"/>
      <c r="AJ164" s="195"/>
      <c r="AK164" s="195"/>
      <c r="AL164" s="195"/>
      <c r="AM164" s="195"/>
      <c r="AN164" s="195"/>
      <c r="AO164" s="195"/>
      <c r="AP164" s="195"/>
      <c r="AQ164" s="195"/>
      <c r="AR164" s="195"/>
      <c r="AS164" s="195"/>
      <c r="AT164" s="195"/>
      <c r="AU164" s="195"/>
      <c r="AV164" s="195"/>
      <c r="AW164" s="195"/>
      <c r="AX164" s="195"/>
      <c r="AY164" s="195"/>
      <c r="AZ164" s="195"/>
      <c r="BA164" s="195"/>
    </row>
    <row r="165" spans="1:53" x14ac:dyDescent="0.25">
      <c r="A165" s="260">
        <v>46635</v>
      </c>
      <c r="B165" s="184">
        <v>0</v>
      </c>
      <c r="C165" s="185">
        <v>0.65</v>
      </c>
      <c r="D165" s="184">
        <v>0.05</v>
      </c>
      <c r="E165" s="185">
        <v>0.35</v>
      </c>
      <c r="F165" s="184">
        <v>0</v>
      </c>
      <c r="G165" s="185">
        <v>0.5</v>
      </c>
      <c r="H165" s="184">
        <v>0.1</v>
      </c>
      <c r="I165" s="186">
        <v>0</v>
      </c>
      <c r="J165" s="203"/>
      <c r="K165" s="195"/>
      <c r="L165" s="195"/>
      <c r="M165" s="195"/>
      <c r="N165" s="195"/>
      <c r="O165" s="195"/>
      <c r="P165" s="195"/>
      <c r="Q165" s="195"/>
      <c r="R165" s="195"/>
      <c r="S165" s="195"/>
      <c r="T165" s="195"/>
      <c r="U165" s="195"/>
      <c r="V165" s="195"/>
      <c r="W165" s="195"/>
      <c r="X165" s="195"/>
      <c r="Y165" s="195"/>
      <c r="Z165" s="195"/>
      <c r="AA165" s="195"/>
      <c r="AB165" s="195"/>
      <c r="AC165" s="195"/>
      <c r="AD165" s="195"/>
      <c r="AE165" s="195"/>
      <c r="AF165" s="195"/>
      <c r="AG165" s="195"/>
      <c r="AH165" s="195"/>
      <c r="AI165" s="195"/>
      <c r="AJ165" s="195"/>
      <c r="AK165" s="195"/>
      <c r="AL165" s="195"/>
      <c r="AM165" s="195"/>
      <c r="AN165" s="195"/>
      <c r="AO165" s="195"/>
      <c r="AP165" s="195"/>
      <c r="AQ165" s="195"/>
      <c r="AR165" s="195"/>
      <c r="AS165" s="195"/>
      <c r="AT165" s="195"/>
      <c r="AU165" s="195"/>
      <c r="AV165" s="195"/>
      <c r="AW165" s="195"/>
      <c r="AX165" s="195"/>
      <c r="AY165" s="195"/>
      <c r="AZ165" s="195"/>
      <c r="BA165" s="195"/>
    </row>
    <row r="166" spans="1:53" x14ac:dyDescent="0.25">
      <c r="A166" s="260">
        <v>46636</v>
      </c>
      <c r="B166" s="184">
        <v>0</v>
      </c>
      <c r="C166" s="185">
        <v>0.65</v>
      </c>
      <c r="D166" s="184">
        <v>0.1</v>
      </c>
      <c r="E166" s="185">
        <v>0.6</v>
      </c>
      <c r="F166" s="184">
        <v>0</v>
      </c>
      <c r="G166" s="185">
        <v>0.5</v>
      </c>
      <c r="H166" s="184">
        <v>0.7</v>
      </c>
      <c r="I166" s="186">
        <v>0</v>
      </c>
      <c r="J166" s="203"/>
      <c r="K166" s="195"/>
      <c r="L166" s="195"/>
      <c r="M166" s="195"/>
      <c r="N166" s="195"/>
      <c r="O166" s="195"/>
      <c r="P166" s="195"/>
      <c r="Q166" s="195"/>
      <c r="R166" s="195"/>
      <c r="S166" s="195"/>
      <c r="T166" s="195"/>
      <c r="U166" s="195"/>
      <c r="V166" s="195"/>
      <c r="W166" s="195"/>
      <c r="X166" s="195"/>
      <c r="Y166" s="195"/>
      <c r="Z166" s="195"/>
      <c r="AA166" s="195"/>
      <c r="AB166" s="195"/>
      <c r="AC166" s="195"/>
      <c r="AD166" s="195"/>
      <c r="AE166" s="195"/>
      <c r="AF166" s="195"/>
      <c r="AG166" s="195"/>
      <c r="AH166" s="195"/>
      <c r="AI166" s="195"/>
      <c r="AJ166" s="195"/>
      <c r="AK166" s="195"/>
      <c r="AL166" s="195"/>
      <c r="AM166" s="195"/>
      <c r="AN166" s="195"/>
      <c r="AO166" s="195"/>
      <c r="AP166" s="195"/>
      <c r="AQ166" s="195"/>
      <c r="AR166" s="195"/>
      <c r="AS166" s="195"/>
      <c r="AT166" s="195"/>
      <c r="AU166" s="195"/>
      <c r="AV166" s="195"/>
      <c r="AW166" s="195"/>
      <c r="AX166" s="195"/>
      <c r="AY166" s="195"/>
      <c r="AZ166" s="195"/>
      <c r="BA166" s="195"/>
    </row>
    <row r="167" spans="1:53" x14ac:dyDescent="0.25">
      <c r="A167" s="260">
        <v>46637</v>
      </c>
      <c r="B167" s="184">
        <v>0</v>
      </c>
      <c r="C167" s="185">
        <v>0.65</v>
      </c>
      <c r="D167" s="184">
        <v>0.1</v>
      </c>
      <c r="E167" s="185">
        <v>0.6</v>
      </c>
      <c r="F167" s="184">
        <v>0</v>
      </c>
      <c r="G167" s="185">
        <v>0.5</v>
      </c>
      <c r="H167" s="184">
        <v>0.1</v>
      </c>
      <c r="I167" s="186">
        <v>0</v>
      </c>
      <c r="J167" s="203"/>
      <c r="K167" s="195"/>
      <c r="L167" s="195"/>
      <c r="M167" s="195"/>
      <c r="N167" s="195"/>
      <c r="O167" s="195"/>
      <c r="P167" s="195"/>
      <c r="Q167" s="195"/>
      <c r="R167" s="195"/>
      <c r="S167" s="195"/>
      <c r="T167" s="195"/>
      <c r="U167" s="195"/>
      <c r="V167" s="195"/>
      <c r="W167" s="195"/>
      <c r="X167" s="195"/>
      <c r="Y167" s="195"/>
      <c r="Z167" s="195"/>
      <c r="AA167" s="195"/>
      <c r="AB167" s="195"/>
      <c r="AC167" s="195"/>
      <c r="AD167" s="195"/>
      <c r="AE167" s="195"/>
      <c r="AF167" s="195"/>
      <c r="AG167" s="195"/>
      <c r="AH167" s="195"/>
      <c r="AI167" s="195"/>
      <c r="AJ167" s="195"/>
      <c r="AK167" s="195"/>
      <c r="AL167" s="195"/>
      <c r="AM167" s="195"/>
      <c r="AN167" s="195"/>
      <c r="AO167" s="195"/>
      <c r="AP167" s="195"/>
      <c r="AQ167" s="195"/>
      <c r="AR167" s="195"/>
      <c r="AS167" s="195"/>
      <c r="AT167" s="195"/>
      <c r="AU167" s="195"/>
      <c r="AV167" s="195"/>
      <c r="AW167" s="195"/>
      <c r="AX167" s="195"/>
      <c r="AY167" s="195"/>
      <c r="AZ167" s="195"/>
      <c r="BA167" s="195"/>
    </row>
    <row r="168" spans="1:53" x14ac:dyDescent="0.25">
      <c r="A168" s="260">
        <v>46638</v>
      </c>
      <c r="B168" s="184">
        <v>0</v>
      </c>
      <c r="C168" s="185">
        <v>0.65</v>
      </c>
      <c r="D168" s="184">
        <v>0.1</v>
      </c>
      <c r="E168" s="185">
        <v>0.6</v>
      </c>
      <c r="F168" s="184">
        <v>0</v>
      </c>
      <c r="G168" s="185">
        <v>0.5</v>
      </c>
      <c r="H168" s="184">
        <v>0.1</v>
      </c>
      <c r="I168" s="186">
        <v>0</v>
      </c>
      <c r="J168" s="203"/>
      <c r="K168" s="195"/>
      <c r="L168" s="195"/>
      <c r="M168" s="195"/>
      <c r="N168" s="195"/>
      <c r="O168" s="195"/>
      <c r="P168" s="195"/>
      <c r="Q168" s="195"/>
      <c r="R168" s="195"/>
      <c r="S168" s="195"/>
      <c r="T168" s="195"/>
      <c r="U168" s="195"/>
      <c r="V168" s="195"/>
      <c r="W168" s="195"/>
      <c r="X168" s="195"/>
      <c r="Y168" s="195"/>
      <c r="Z168" s="195"/>
      <c r="AA168" s="195"/>
      <c r="AB168" s="195"/>
      <c r="AC168" s="195"/>
      <c r="AD168" s="195"/>
      <c r="AE168" s="195"/>
      <c r="AF168" s="195"/>
      <c r="AG168" s="195"/>
      <c r="AH168" s="195"/>
      <c r="AI168" s="195"/>
      <c r="AJ168" s="195"/>
      <c r="AK168" s="195"/>
      <c r="AL168" s="195"/>
      <c r="AM168" s="195"/>
      <c r="AN168" s="195"/>
      <c r="AO168" s="195"/>
      <c r="AP168" s="195"/>
      <c r="AQ168" s="195"/>
      <c r="AR168" s="195"/>
      <c r="AS168" s="195"/>
      <c r="AT168" s="195"/>
      <c r="AU168" s="195"/>
      <c r="AV168" s="195"/>
      <c r="AW168" s="195"/>
      <c r="AX168" s="195"/>
      <c r="AY168" s="195"/>
      <c r="AZ168" s="195"/>
      <c r="BA168" s="195"/>
    </row>
    <row r="169" spans="1:53" x14ac:dyDescent="0.25">
      <c r="A169" s="260">
        <v>46639</v>
      </c>
      <c r="B169" s="184">
        <v>0</v>
      </c>
      <c r="C169" s="185">
        <v>0.65</v>
      </c>
      <c r="D169" s="184">
        <v>0.1</v>
      </c>
      <c r="E169" s="185">
        <v>0.6</v>
      </c>
      <c r="F169" s="184">
        <v>0</v>
      </c>
      <c r="G169" s="185">
        <v>0.5</v>
      </c>
      <c r="H169" s="184">
        <v>0.1</v>
      </c>
      <c r="I169" s="186">
        <v>0</v>
      </c>
      <c r="J169" s="203"/>
      <c r="K169" s="195"/>
      <c r="L169" s="195"/>
      <c r="M169" s="195"/>
      <c r="N169" s="195"/>
      <c r="O169" s="195"/>
      <c r="P169" s="195"/>
      <c r="Q169" s="195"/>
      <c r="R169" s="195"/>
      <c r="S169" s="195"/>
      <c r="T169" s="195"/>
      <c r="U169" s="195"/>
      <c r="V169" s="195"/>
      <c r="W169" s="195"/>
      <c r="X169" s="195"/>
      <c r="Y169" s="195"/>
      <c r="Z169" s="195"/>
      <c r="AA169" s="195"/>
      <c r="AB169" s="195"/>
      <c r="AC169" s="195"/>
      <c r="AD169" s="195"/>
      <c r="AE169" s="195"/>
      <c r="AF169" s="195"/>
      <c r="AG169" s="195"/>
      <c r="AH169" s="195"/>
      <c r="AI169" s="195"/>
      <c r="AJ169" s="195"/>
      <c r="AK169" s="195"/>
      <c r="AL169" s="195"/>
      <c r="AM169" s="195"/>
      <c r="AN169" s="195"/>
      <c r="AO169" s="195"/>
      <c r="AP169" s="195"/>
      <c r="AQ169" s="195"/>
      <c r="AR169" s="195"/>
      <c r="AS169" s="195"/>
      <c r="AT169" s="195"/>
      <c r="AU169" s="195"/>
      <c r="AV169" s="195"/>
      <c r="AW169" s="195"/>
      <c r="AX169" s="195"/>
      <c r="AY169" s="195"/>
      <c r="AZ169" s="195"/>
      <c r="BA169" s="195"/>
    </row>
    <row r="170" spans="1:53" x14ac:dyDescent="0.25">
      <c r="A170" s="260">
        <v>46640</v>
      </c>
      <c r="B170" s="184">
        <v>0</v>
      </c>
      <c r="C170" s="185">
        <v>0.65</v>
      </c>
      <c r="D170" s="184">
        <v>0.1</v>
      </c>
      <c r="E170" s="185">
        <v>0.6</v>
      </c>
      <c r="F170" s="184">
        <v>0</v>
      </c>
      <c r="G170" s="185">
        <v>0.5</v>
      </c>
      <c r="H170" s="184">
        <v>0.1</v>
      </c>
      <c r="I170" s="186">
        <v>0</v>
      </c>
      <c r="J170" s="203"/>
      <c r="K170" s="195"/>
      <c r="L170" s="195"/>
      <c r="M170" s="195"/>
      <c r="N170" s="195"/>
      <c r="O170" s="195"/>
      <c r="P170" s="195"/>
      <c r="Q170" s="195"/>
      <c r="R170" s="195"/>
      <c r="S170" s="195"/>
      <c r="T170" s="195"/>
      <c r="U170" s="195"/>
      <c r="V170" s="195"/>
      <c r="W170" s="195"/>
      <c r="X170" s="195"/>
      <c r="Y170" s="195"/>
      <c r="Z170" s="195"/>
      <c r="AA170" s="195"/>
      <c r="AB170" s="195"/>
      <c r="AC170" s="195"/>
      <c r="AD170" s="195"/>
      <c r="AE170" s="195"/>
      <c r="AF170" s="195"/>
      <c r="AG170" s="195"/>
      <c r="AH170" s="195"/>
      <c r="AI170" s="195"/>
      <c r="AJ170" s="195"/>
      <c r="AK170" s="195"/>
      <c r="AL170" s="195"/>
      <c r="AM170" s="195"/>
      <c r="AN170" s="195"/>
      <c r="AO170" s="195"/>
      <c r="AP170" s="195"/>
      <c r="AQ170" s="195"/>
      <c r="AR170" s="195"/>
      <c r="AS170" s="195"/>
      <c r="AT170" s="195"/>
      <c r="AU170" s="195"/>
      <c r="AV170" s="195"/>
      <c r="AW170" s="195"/>
      <c r="AX170" s="195"/>
      <c r="AY170" s="195"/>
      <c r="AZ170" s="195"/>
      <c r="BA170" s="195"/>
    </row>
    <row r="171" spans="1:53" x14ac:dyDescent="0.25">
      <c r="A171" s="260">
        <v>46641</v>
      </c>
      <c r="B171" s="184">
        <v>0</v>
      </c>
      <c r="C171" s="185">
        <v>0.65</v>
      </c>
      <c r="D171" s="184">
        <v>0.1</v>
      </c>
      <c r="E171" s="185">
        <v>0.2</v>
      </c>
      <c r="F171" s="184">
        <v>0</v>
      </c>
      <c r="G171" s="185">
        <v>0.5</v>
      </c>
      <c r="H171" s="184">
        <v>0.1</v>
      </c>
      <c r="I171" s="186">
        <v>0</v>
      </c>
      <c r="J171" s="203"/>
      <c r="K171" s="195"/>
      <c r="L171" s="195"/>
      <c r="M171" s="195"/>
      <c r="N171" s="195"/>
      <c r="O171" s="195"/>
      <c r="P171" s="195"/>
      <c r="Q171" s="195"/>
      <c r="R171" s="195"/>
      <c r="S171" s="195"/>
      <c r="T171" s="195"/>
      <c r="U171" s="195"/>
      <c r="V171" s="195"/>
      <c r="W171" s="195"/>
      <c r="X171" s="195"/>
      <c r="Y171" s="195"/>
      <c r="Z171" s="195"/>
      <c r="AA171" s="195"/>
      <c r="AB171" s="195"/>
      <c r="AC171" s="195"/>
      <c r="AD171" s="195"/>
      <c r="AE171" s="195"/>
      <c r="AF171" s="195"/>
      <c r="AG171" s="195"/>
      <c r="AH171" s="195"/>
      <c r="AI171" s="195"/>
      <c r="AJ171" s="195"/>
      <c r="AK171" s="195"/>
      <c r="AL171" s="195"/>
      <c r="AM171" s="195"/>
      <c r="AN171" s="195"/>
      <c r="AO171" s="195"/>
      <c r="AP171" s="195"/>
      <c r="AQ171" s="195"/>
      <c r="AR171" s="195"/>
      <c r="AS171" s="195"/>
      <c r="AT171" s="195"/>
      <c r="AU171" s="195"/>
      <c r="AV171" s="195"/>
      <c r="AW171" s="195"/>
      <c r="AX171" s="195"/>
      <c r="AY171" s="195"/>
      <c r="AZ171" s="195"/>
      <c r="BA171" s="195"/>
    </row>
    <row r="172" spans="1:53" x14ac:dyDescent="0.25">
      <c r="A172" s="260">
        <v>46642</v>
      </c>
      <c r="B172" s="184">
        <v>0</v>
      </c>
      <c r="C172" s="185">
        <v>0.65</v>
      </c>
      <c r="D172" s="184">
        <v>0.1</v>
      </c>
      <c r="E172" s="185">
        <v>0.2</v>
      </c>
      <c r="F172" s="184">
        <v>0</v>
      </c>
      <c r="G172" s="185">
        <v>0.5</v>
      </c>
      <c r="H172" s="184">
        <v>0.1</v>
      </c>
      <c r="I172" s="186">
        <v>0</v>
      </c>
      <c r="J172" s="203"/>
      <c r="K172" s="195"/>
      <c r="L172" s="195"/>
      <c r="M172" s="195"/>
      <c r="N172" s="195"/>
      <c r="O172" s="195"/>
      <c r="P172" s="195"/>
      <c r="Q172" s="195"/>
      <c r="R172" s="195"/>
      <c r="S172" s="195"/>
      <c r="T172" s="195"/>
      <c r="U172" s="195"/>
      <c r="V172" s="195"/>
      <c r="W172" s="195"/>
      <c r="X172" s="195"/>
      <c r="Y172" s="195"/>
      <c r="Z172" s="195"/>
      <c r="AA172" s="195"/>
      <c r="AB172" s="195"/>
      <c r="AC172" s="195"/>
      <c r="AD172" s="195"/>
      <c r="AE172" s="195"/>
      <c r="AF172" s="195"/>
      <c r="AG172" s="195"/>
      <c r="AH172" s="195"/>
      <c r="AI172" s="195"/>
      <c r="AJ172" s="195"/>
      <c r="AK172" s="195"/>
      <c r="AL172" s="195"/>
      <c r="AM172" s="195"/>
      <c r="AN172" s="195"/>
      <c r="AO172" s="195"/>
      <c r="AP172" s="195"/>
      <c r="AQ172" s="195"/>
      <c r="AR172" s="195"/>
      <c r="AS172" s="195"/>
      <c r="AT172" s="195"/>
      <c r="AU172" s="195"/>
      <c r="AV172" s="195"/>
      <c r="AW172" s="195"/>
      <c r="AX172" s="195"/>
      <c r="AY172" s="195"/>
      <c r="AZ172" s="195"/>
      <c r="BA172" s="195"/>
    </row>
    <row r="173" spans="1:53" x14ac:dyDescent="0.25">
      <c r="A173" s="260">
        <v>46643</v>
      </c>
      <c r="B173" s="184">
        <v>0.15</v>
      </c>
      <c r="C173" s="185">
        <v>0.65</v>
      </c>
      <c r="D173" s="184">
        <v>0.1</v>
      </c>
      <c r="E173" s="185">
        <v>0.2</v>
      </c>
      <c r="F173" s="184">
        <v>0.05</v>
      </c>
      <c r="G173" s="185">
        <v>0.5</v>
      </c>
      <c r="H173" s="184">
        <v>0.1</v>
      </c>
      <c r="I173" s="186">
        <v>0</v>
      </c>
      <c r="J173" s="203"/>
      <c r="K173" s="195"/>
      <c r="L173" s="195"/>
      <c r="M173" s="195"/>
      <c r="N173" s="195"/>
      <c r="O173" s="195"/>
      <c r="P173" s="195"/>
      <c r="Q173" s="195"/>
      <c r="R173" s="195"/>
      <c r="S173" s="195"/>
      <c r="T173" s="195"/>
      <c r="U173" s="195"/>
      <c r="V173" s="195"/>
      <c r="W173" s="195"/>
      <c r="X173" s="195"/>
      <c r="Y173" s="195"/>
      <c r="Z173" s="195"/>
      <c r="AA173" s="195"/>
      <c r="AB173" s="195"/>
      <c r="AC173" s="195"/>
      <c r="AD173" s="195"/>
      <c r="AE173" s="195"/>
      <c r="AF173" s="195"/>
      <c r="AG173" s="195"/>
      <c r="AH173" s="195"/>
      <c r="AI173" s="195"/>
      <c r="AJ173" s="195"/>
      <c r="AK173" s="195"/>
      <c r="AL173" s="195"/>
      <c r="AM173" s="195"/>
      <c r="AN173" s="195"/>
      <c r="AO173" s="195"/>
      <c r="AP173" s="195"/>
      <c r="AQ173" s="195"/>
      <c r="AR173" s="195"/>
      <c r="AS173" s="195"/>
      <c r="AT173" s="195"/>
      <c r="AU173" s="195"/>
      <c r="AV173" s="195"/>
      <c r="AW173" s="195"/>
      <c r="AX173" s="195"/>
      <c r="AY173" s="195"/>
      <c r="AZ173" s="195"/>
      <c r="BA173" s="195"/>
    </row>
    <row r="174" spans="1:53" x14ac:dyDescent="0.25">
      <c r="A174" s="260">
        <v>46644</v>
      </c>
      <c r="B174" s="184">
        <v>0.15</v>
      </c>
      <c r="C174" s="185">
        <v>0.65</v>
      </c>
      <c r="D174" s="184">
        <v>0.1</v>
      </c>
      <c r="E174" s="185">
        <v>0.2</v>
      </c>
      <c r="F174" s="184">
        <v>0.05</v>
      </c>
      <c r="G174" s="185">
        <v>0.5</v>
      </c>
      <c r="H174" s="184">
        <v>0.1</v>
      </c>
      <c r="I174" s="186">
        <v>0</v>
      </c>
      <c r="J174" s="203"/>
      <c r="K174" s="195"/>
      <c r="L174" s="195"/>
      <c r="M174" s="195"/>
      <c r="N174" s="195"/>
      <c r="O174" s="195"/>
      <c r="P174" s="195"/>
      <c r="Q174" s="195"/>
      <c r="R174" s="195"/>
      <c r="S174" s="195"/>
      <c r="T174" s="195"/>
      <c r="U174" s="195"/>
      <c r="V174" s="195"/>
      <c r="W174" s="195"/>
      <c r="X174" s="195"/>
      <c r="Y174" s="195"/>
      <c r="Z174" s="195"/>
      <c r="AA174" s="195"/>
      <c r="AB174" s="195"/>
      <c r="AC174" s="195"/>
      <c r="AD174" s="195"/>
      <c r="AE174" s="195"/>
      <c r="AF174" s="195"/>
      <c r="AG174" s="195"/>
      <c r="AH174" s="195"/>
      <c r="AI174" s="195"/>
      <c r="AJ174" s="195"/>
      <c r="AK174" s="195"/>
      <c r="AL174" s="195"/>
      <c r="AM174" s="195"/>
      <c r="AN174" s="195"/>
      <c r="AO174" s="195"/>
      <c r="AP174" s="195"/>
      <c r="AQ174" s="195"/>
      <c r="AR174" s="195"/>
      <c r="AS174" s="195"/>
      <c r="AT174" s="195"/>
      <c r="AU174" s="195"/>
      <c r="AV174" s="195"/>
      <c r="AW174" s="195"/>
      <c r="AX174" s="195"/>
      <c r="AY174" s="195"/>
      <c r="AZ174" s="195"/>
      <c r="BA174" s="195"/>
    </row>
    <row r="175" spans="1:53" x14ac:dyDescent="0.25">
      <c r="A175" s="260">
        <v>46645</v>
      </c>
      <c r="B175" s="184">
        <v>0.15</v>
      </c>
      <c r="C175" s="185">
        <v>0.65</v>
      </c>
      <c r="D175" s="184">
        <v>0.1</v>
      </c>
      <c r="E175" s="185">
        <v>0.2</v>
      </c>
      <c r="F175" s="184">
        <v>0.05</v>
      </c>
      <c r="G175" s="185">
        <v>0.5</v>
      </c>
      <c r="H175" s="184">
        <v>0.1</v>
      </c>
      <c r="I175" s="186">
        <v>0</v>
      </c>
      <c r="J175" s="203"/>
      <c r="K175" s="195"/>
      <c r="L175" s="195"/>
      <c r="M175" s="195"/>
      <c r="N175" s="195"/>
      <c r="O175" s="195"/>
      <c r="P175" s="195"/>
      <c r="Q175" s="195"/>
      <c r="R175" s="195"/>
      <c r="S175" s="195"/>
      <c r="T175" s="195"/>
      <c r="U175" s="195"/>
      <c r="V175" s="195"/>
      <c r="W175" s="195"/>
      <c r="X175" s="195"/>
      <c r="Y175" s="195"/>
      <c r="Z175" s="195"/>
      <c r="AA175" s="195"/>
      <c r="AB175" s="195"/>
      <c r="AC175" s="195"/>
      <c r="AD175" s="195"/>
      <c r="AE175" s="195"/>
      <c r="AF175" s="195"/>
      <c r="AG175" s="195"/>
      <c r="AH175" s="195"/>
      <c r="AI175" s="195"/>
      <c r="AJ175" s="195"/>
      <c r="AK175" s="195"/>
      <c r="AL175" s="195"/>
      <c r="AM175" s="195"/>
      <c r="AN175" s="195"/>
      <c r="AO175" s="195"/>
      <c r="AP175" s="195"/>
      <c r="AQ175" s="195"/>
      <c r="AR175" s="195"/>
      <c r="AS175" s="195"/>
      <c r="AT175" s="195"/>
      <c r="AU175" s="195"/>
      <c r="AV175" s="195"/>
      <c r="AW175" s="195"/>
      <c r="AX175" s="195"/>
      <c r="AY175" s="195"/>
      <c r="AZ175" s="195"/>
      <c r="BA175" s="195"/>
    </row>
    <row r="176" spans="1:53" x14ac:dyDescent="0.25">
      <c r="A176" s="260">
        <v>46646</v>
      </c>
      <c r="B176" s="184">
        <v>0.15</v>
      </c>
      <c r="C176" s="185">
        <v>0.65</v>
      </c>
      <c r="D176" s="184">
        <v>0.1</v>
      </c>
      <c r="E176" s="185">
        <v>0.2</v>
      </c>
      <c r="F176" s="184">
        <v>0.05</v>
      </c>
      <c r="G176" s="185">
        <v>0.5</v>
      </c>
      <c r="H176" s="184">
        <v>0</v>
      </c>
      <c r="I176" s="186">
        <v>0</v>
      </c>
      <c r="J176" s="203"/>
      <c r="K176" s="195"/>
      <c r="L176" s="195"/>
      <c r="M176" s="195"/>
      <c r="N176" s="195"/>
      <c r="O176" s="195"/>
      <c r="P176" s="195"/>
      <c r="Q176" s="195"/>
      <c r="R176" s="195"/>
      <c r="S176" s="195"/>
      <c r="T176" s="195"/>
      <c r="U176" s="195"/>
      <c r="V176" s="195"/>
      <c r="W176" s="195"/>
      <c r="X176" s="195"/>
      <c r="Y176" s="195"/>
      <c r="Z176" s="195"/>
      <c r="AA176" s="195"/>
      <c r="AB176" s="195"/>
      <c r="AC176" s="195"/>
      <c r="AD176" s="195"/>
      <c r="AE176" s="195"/>
      <c r="AF176" s="195"/>
      <c r="AG176" s="195"/>
      <c r="AH176" s="195"/>
      <c r="AI176" s="195"/>
      <c r="AJ176" s="195"/>
      <c r="AK176" s="195"/>
      <c r="AL176" s="195"/>
      <c r="AM176" s="195"/>
      <c r="AN176" s="195"/>
      <c r="AO176" s="195"/>
      <c r="AP176" s="195"/>
      <c r="AQ176" s="195"/>
      <c r="AR176" s="195"/>
      <c r="AS176" s="195"/>
      <c r="AT176" s="195"/>
      <c r="AU176" s="195"/>
      <c r="AV176" s="195"/>
      <c r="AW176" s="195"/>
      <c r="AX176" s="195"/>
      <c r="AY176" s="195"/>
      <c r="AZ176" s="195"/>
      <c r="BA176" s="195"/>
    </row>
    <row r="177" spans="1:53" x14ac:dyDescent="0.25">
      <c r="A177" s="260">
        <v>46647</v>
      </c>
      <c r="B177" s="184">
        <v>0</v>
      </c>
      <c r="C177" s="185">
        <v>0.65</v>
      </c>
      <c r="D177" s="184">
        <v>0.1</v>
      </c>
      <c r="E177" s="185">
        <v>0.2</v>
      </c>
      <c r="F177" s="184">
        <v>0.05</v>
      </c>
      <c r="G177" s="185">
        <v>0.5</v>
      </c>
      <c r="H177" s="184">
        <v>0</v>
      </c>
      <c r="I177" s="186">
        <v>0</v>
      </c>
      <c r="J177" s="203"/>
      <c r="K177" s="195"/>
      <c r="L177" s="195"/>
      <c r="M177" s="195"/>
      <c r="N177" s="195"/>
      <c r="O177" s="195"/>
      <c r="P177" s="195"/>
      <c r="Q177" s="195"/>
      <c r="R177" s="195"/>
      <c r="S177" s="195"/>
      <c r="T177" s="195"/>
      <c r="U177" s="195"/>
      <c r="V177" s="195"/>
      <c r="W177" s="195"/>
      <c r="X177" s="195"/>
      <c r="Y177" s="195"/>
      <c r="Z177" s="195"/>
      <c r="AA177" s="195"/>
      <c r="AB177" s="195"/>
      <c r="AC177" s="195"/>
      <c r="AD177" s="195"/>
      <c r="AE177" s="195"/>
      <c r="AF177" s="195"/>
      <c r="AG177" s="195"/>
      <c r="AH177" s="195"/>
      <c r="AI177" s="195"/>
      <c r="AJ177" s="195"/>
      <c r="AK177" s="195"/>
      <c r="AL177" s="195"/>
      <c r="AM177" s="195"/>
      <c r="AN177" s="195"/>
      <c r="AO177" s="195"/>
      <c r="AP177" s="195"/>
      <c r="AQ177" s="195"/>
      <c r="AR177" s="195"/>
      <c r="AS177" s="195"/>
      <c r="AT177" s="195"/>
      <c r="AU177" s="195"/>
      <c r="AV177" s="195"/>
      <c r="AW177" s="195"/>
      <c r="AX177" s="195"/>
      <c r="AY177" s="195"/>
      <c r="AZ177" s="195"/>
      <c r="BA177" s="195"/>
    </row>
    <row r="178" spans="1:53" x14ac:dyDescent="0.25">
      <c r="A178" s="260">
        <v>46648</v>
      </c>
      <c r="B178" s="184">
        <v>0</v>
      </c>
      <c r="C178" s="185">
        <v>0.65</v>
      </c>
      <c r="D178" s="184">
        <v>0.1</v>
      </c>
      <c r="E178" s="185">
        <v>0.2</v>
      </c>
      <c r="F178" s="184">
        <v>0.05</v>
      </c>
      <c r="G178" s="185">
        <v>0.5</v>
      </c>
      <c r="H178" s="184">
        <v>0</v>
      </c>
      <c r="I178" s="186">
        <v>0</v>
      </c>
      <c r="J178" s="203"/>
      <c r="K178" s="195"/>
      <c r="L178" s="195"/>
      <c r="M178" s="195"/>
      <c r="N178" s="195"/>
      <c r="O178" s="195"/>
      <c r="P178" s="195"/>
      <c r="Q178" s="195"/>
      <c r="R178" s="195"/>
      <c r="S178" s="195"/>
      <c r="T178" s="195"/>
      <c r="U178" s="195"/>
      <c r="V178" s="195"/>
      <c r="W178" s="195"/>
      <c r="X178" s="195"/>
      <c r="Y178" s="195"/>
      <c r="Z178" s="195"/>
      <c r="AA178" s="195"/>
      <c r="AB178" s="195"/>
      <c r="AC178" s="195"/>
      <c r="AD178" s="195"/>
      <c r="AE178" s="195"/>
      <c r="AF178" s="195"/>
      <c r="AG178" s="195"/>
      <c r="AH178" s="195"/>
      <c r="AI178" s="195"/>
      <c r="AJ178" s="195"/>
      <c r="AK178" s="195"/>
      <c r="AL178" s="195"/>
      <c r="AM178" s="195"/>
      <c r="AN178" s="195"/>
      <c r="AO178" s="195"/>
      <c r="AP178" s="195"/>
      <c r="AQ178" s="195"/>
      <c r="AR178" s="195"/>
      <c r="AS178" s="195"/>
      <c r="AT178" s="195"/>
      <c r="AU178" s="195"/>
      <c r="AV178" s="195"/>
      <c r="AW178" s="195"/>
      <c r="AX178" s="195"/>
      <c r="AY178" s="195"/>
      <c r="AZ178" s="195"/>
      <c r="BA178" s="195"/>
    </row>
    <row r="179" spans="1:53" x14ac:dyDescent="0.25">
      <c r="A179" s="260">
        <v>46649</v>
      </c>
      <c r="B179" s="184">
        <v>0</v>
      </c>
      <c r="C179" s="185">
        <v>0.65</v>
      </c>
      <c r="D179" s="184">
        <v>0.1</v>
      </c>
      <c r="E179" s="185">
        <v>0.2</v>
      </c>
      <c r="F179" s="184">
        <v>0.05</v>
      </c>
      <c r="G179" s="185">
        <v>0.5</v>
      </c>
      <c r="H179" s="184">
        <v>0</v>
      </c>
      <c r="I179" s="186">
        <v>0</v>
      </c>
      <c r="J179" s="203"/>
      <c r="K179" s="195"/>
      <c r="L179" s="195"/>
      <c r="M179" s="195"/>
      <c r="N179" s="195"/>
      <c r="O179" s="195"/>
      <c r="P179" s="195"/>
      <c r="Q179" s="195"/>
      <c r="R179" s="195"/>
      <c r="S179" s="195"/>
      <c r="T179" s="195"/>
      <c r="U179" s="195"/>
      <c r="V179" s="195"/>
      <c r="W179" s="195"/>
      <c r="X179" s="195"/>
      <c r="Y179" s="195"/>
      <c r="Z179" s="195"/>
      <c r="AA179" s="195"/>
      <c r="AB179" s="195"/>
      <c r="AC179" s="195"/>
      <c r="AD179" s="195"/>
      <c r="AE179" s="195"/>
      <c r="AF179" s="195"/>
      <c r="AG179" s="195"/>
      <c r="AH179" s="195"/>
      <c r="AI179" s="195"/>
      <c r="AJ179" s="195"/>
      <c r="AK179" s="195"/>
      <c r="AL179" s="195"/>
      <c r="AM179" s="195"/>
      <c r="AN179" s="195"/>
      <c r="AO179" s="195"/>
      <c r="AP179" s="195"/>
      <c r="AQ179" s="195"/>
      <c r="AR179" s="195"/>
      <c r="AS179" s="195"/>
      <c r="AT179" s="195"/>
      <c r="AU179" s="195"/>
      <c r="AV179" s="195"/>
      <c r="AW179" s="195"/>
      <c r="AX179" s="195"/>
      <c r="AY179" s="195"/>
      <c r="AZ179" s="195"/>
      <c r="BA179" s="195"/>
    </row>
    <row r="180" spans="1:53" x14ac:dyDescent="0.25">
      <c r="A180" s="260">
        <v>46650</v>
      </c>
      <c r="B180" s="184">
        <v>0</v>
      </c>
      <c r="C180" s="185">
        <v>0.65</v>
      </c>
      <c r="D180" s="184">
        <v>0.1</v>
      </c>
      <c r="E180" s="185">
        <v>0.2</v>
      </c>
      <c r="F180" s="184">
        <v>0.05</v>
      </c>
      <c r="G180" s="185">
        <v>0.5</v>
      </c>
      <c r="H180" s="184">
        <v>0</v>
      </c>
      <c r="I180" s="186">
        <v>0</v>
      </c>
      <c r="J180" s="203"/>
      <c r="K180" s="195"/>
      <c r="L180" s="195"/>
      <c r="M180" s="195"/>
      <c r="N180" s="195"/>
      <c r="O180" s="195"/>
      <c r="P180" s="195"/>
      <c r="Q180" s="195"/>
      <c r="R180" s="195"/>
      <c r="S180" s="195"/>
      <c r="T180" s="195"/>
      <c r="U180" s="195"/>
      <c r="V180" s="195"/>
      <c r="W180" s="195"/>
      <c r="X180" s="195"/>
      <c r="Y180" s="195"/>
      <c r="Z180" s="195"/>
      <c r="AA180" s="195"/>
      <c r="AB180" s="195"/>
      <c r="AC180" s="195"/>
      <c r="AD180" s="195"/>
      <c r="AE180" s="195"/>
      <c r="AF180" s="195"/>
      <c r="AG180" s="195"/>
      <c r="AH180" s="195"/>
      <c r="AI180" s="195"/>
      <c r="AJ180" s="195"/>
      <c r="AK180" s="195"/>
      <c r="AL180" s="195"/>
      <c r="AM180" s="195"/>
      <c r="AN180" s="195"/>
      <c r="AO180" s="195"/>
      <c r="AP180" s="195"/>
      <c r="AQ180" s="195"/>
      <c r="AR180" s="195"/>
      <c r="AS180" s="195"/>
      <c r="AT180" s="195"/>
      <c r="AU180" s="195"/>
      <c r="AV180" s="195"/>
      <c r="AW180" s="195"/>
      <c r="AX180" s="195"/>
      <c r="AY180" s="195"/>
      <c r="AZ180" s="195"/>
      <c r="BA180" s="195"/>
    </row>
    <row r="181" spans="1:53" x14ac:dyDescent="0.25">
      <c r="A181" s="260">
        <v>46651</v>
      </c>
      <c r="B181" s="184">
        <v>0</v>
      </c>
      <c r="C181" s="185">
        <v>0.65</v>
      </c>
      <c r="D181" s="184">
        <v>0.1</v>
      </c>
      <c r="E181" s="185">
        <v>0.2</v>
      </c>
      <c r="F181" s="184">
        <v>0.05</v>
      </c>
      <c r="G181" s="185">
        <v>0.5</v>
      </c>
      <c r="H181" s="184">
        <v>0</v>
      </c>
      <c r="I181" s="186">
        <v>0</v>
      </c>
      <c r="J181" s="203"/>
      <c r="K181" s="195"/>
      <c r="L181" s="195"/>
      <c r="M181" s="195"/>
      <c r="N181" s="195"/>
      <c r="O181" s="195"/>
      <c r="P181" s="195"/>
      <c r="Q181" s="195"/>
      <c r="R181" s="195"/>
      <c r="S181" s="195"/>
      <c r="T181" s="195"/>
      <c r="U181" s="195"/>
      <c r="V181" s="195"/>
      <c r="W181" s="195"/>
      <c r="X181" s="195"/>
      <c r="Y181" s="195"/>
      <c r="Z181" s="195"/>
      <c r="AA181" s="195"/>
      <c r="AB181" s="195"/>
      <c r="AC181" s="195"/>
      <c r="AD181" s="195"/>
      <c r="AE181" s="195"/>
      <c r="AF181" s="195"/>
      <c r="AG181" s="195"/>
      <c r="AH181" s="195"/>
      <c r="AI181" s="195"/>
      <c r="AJ181" s="195"/>
      <c r="AK181" s="195"/>
      <c r="AL181" s="195"/>
      <c r="AM181" s="195"/>
      <c r="AN181" s="195"/>
      <c r="AO181" s="195"/>
      <c r="AP181" s="195"/>
      <c r="AQ181" s="195"/>
      <c r="AR181" s="195"/>
      <c r="AS181" s="195"/>
      <c r="AT181" s="195"/>
      <c r="AU181" s="195"/>
      <c r="AV181" s="195"/>
      <c r="AW181" s="195"/>
      <c r="AX181" s="195"/>
      <c r="AY181" s="195"/>
      <c r="AZ181" s="195"/>
      <c r="BA181" s="195"/>
    </row>
    <row r="182" spans="1:53" x14ac:dyDescent="0.25">
      <c r="A182" s="260">
        <v>46652</v>
      </c>
      <c r="B182" s="184">
        <v>0</v>
      </c>
      <c r="C182" s="185">
        <v>0.6</v>
      </c>
      <c r="D182" s="184">
        <v>0.1</v>
      </c>
      <c r="E182" s="185">
        <v>0.2</v>
      </c>
      <c r="F182" s="184">
        <v>0.05</v>
      </c>
      <c r="G182" s="185">
        <v>0.5</v>
      </c>
      <c r="H182" s="184">
        <v>0</v>
      </c>
      <c r="I182" s="186">
        <v>0</v>
      </c>
      <c r="J182" s="203"/>
      <c r="K182" s="195"/>
      <c r="L182" s="195"/>
      <c r="M182" s="195"/>
      <c r="N182" s="195"/>
      <c r="O182" s="195"/>
      <c r="P182" s="195"/>
      <c r="Q182" s="195"/>
      <c r="R182" s="195"/>
      <c r="S182" s="195"/>
      <c r="T182" s="195"/>
      <c r="U182" s="195"/>
      <c r="V182" s="195"/>
      <c r="W182" s="195"/>
      <c r="X182" s="195"/>
      <c r="Y182" s="195"/>
      <c r="Z182" s="195"/>
      <c r="AA182" s="195"/>
      <c r="AB182" s="195"/>
      <c r="AC182" s="195"/>
      <c r="AD182" s="195"/>
      <c r="AE182" s="195"/>
      <c r="AF182" s="195"/>
      <c r="AG182" s="195"/>
      <c r="AH182" s="195"/>
      <c r="AI182" s="195"/>
      <c r="AJ182" s="195"/>
      <c r="AK182" s="195"/>
      <c r="AL182" s="195"/>
      <c r="AM182" s="195"/>
      <c r="AN182" s="195"/>
      <c r="AO182" s="195"/>
      <c r="AP182" s="195"/>
      <c r="AQ182" s="195"/>
      <c r="AR182" s="195"/>
      <c r="AS182" s="195"/>
      <c r="AT182" s="195"/>
      <c r="AU182" s="195"/>
      <c r="AV182" s="195"/>
      <c r="AW182" s="195"/>
      <c r="AX182" s="195"/>
      <c r="AY182" s="195"/>
      <c r="AZ182" s="195"/>
      <c r="BA182" s="195"/>
    </row>
    <row r="183" spans="1:53" x14ac:dyDescent="0.25">
      <c r="A183" s="260">
        <v>46653</v>
      </c>
      <c r="B183" s="184">
        <v>0</v>
      </c>
      <c r="C183" s="185">
        <v>0.6</v>
      </c>
      <c r="D183" s="184">
        <v>0.1</v>
      </c>
      <c r="E183" s="185">
        <v>0.2</v>
      </c>
      <c r="F183" s="184">
        <v>0.05</v>
      </c>
      <c r="G183" s="185">
        <v>0.5</v>
      </c>
      <c r="H183" s="184">
        <v>0</v>
      </c>
      <c r="I183" s="186">
        <v>0</v>
      </c>
      <c r="J183" s="203"/>
      <c r="K183" s="195"/>
      <c r="L183" s="195"/>
      <c r="M183" s="195"/>
      <c r="N183" s="195"/>
      <c r="O183" s="195"/>
      <c r="P183" s="195"/>
      <c r="Q183" s="195"/>
      <c r="R183" s="195"/>
      <c r="S183" s="195"/>
      <c r="T183" s="195"/>
      <c r="U183" s="195"/>
      <c r="V183" s="195"/>
      <c r="W183" s="195"/>
      <c r="X183" s="195"/>
      <c r="Y183" s="195"/>
      <c r="Z183" s="195"/>
      <c r="AA183" s="195"/>
      <c r="AB183" s="195"/>
      <c r="AC183" s="195"/>
      <c r="AD183" s="195"/>
      <c r="AE183" s="195"/>
      <c r="AF183" s="195"/>
      <c r="AG183" s="195"/>
      <c r="AH183" s="195"/>
      <c r="AI183" s="195"/>
      <c r="AJ183" s="195"/>
      <c r="AK183" s="195"/>
      <c r="AL183" s="195"/>
      <c r="AM183" s="195"/>
      <c r="AN183" s="195"/>
      <c r="AO183" s="195"/>
      <c r="AP183" s="195"/>
      <c r="AQ183" s="195"/>
      <c r="AR183" s="195"/>
      <c r="AS183" s="195"/>
      <c r="AT183" s="195"/>
      <c r="AU183" s="195"/>
      <c r="AV183" s="195"/>
      <c r="AW183" s="195"/>
      <c r="AX183" s="195"/>
      <c r="AY183" s="195"/>
      <c r="AZ183" s="195"/>
      <c r="BA183" s="195"/>
    </row>
    <row r="184" spans="1:53" x14ac:dyDescent="0.25">
      <c r="A184" s="260">
        <v>46654</v>
      </c>
      <c r="B184" s="184">
        <v>0</v>
      </c>
      <c r="C184" s="185">
        <v>0.6</v>
      </c>
      <c r="D184" s="184">
        <v>0.1</v>
      </c>
      <c r="E184" s="185">
        <v>0.2</v>
      </c>
      <c r="F184" s="184">
        <v>0.05</v>
      </c>
      <c r="G184" s="185">
        <v>0.5</v>
      </c>
      <c r="H184" s="184">
        <v>0</v>
      </c>
      <c r="I184" s="186">
        <v>0</v>
      </c>
      <c r="J184" s="203"/>
      <c r="K184" s="195"/>
      <c r="L184" s="195"/>
      <c r="M184" s="195"/>
      <c r="N184" s="195"/>
      <c r="O184" s="195"/>
      <c r="P184" s="195"/>
      <c r="Q184" s="195"/>
      <c r="R184" s="195"/>
      <c r="S184" s="195"/>
      <c r="T184" s="195"/>
      <c r="U184" s="195"/>
      <c r="V184" s="195"/>
      <c r="W184" s="195"/>
      <c r="X184" s="195"/>
      <c r="Y184" s="195"/>
      <c r="Z184" s="195"/>
      <c r="AA184" s="195"/>
      <c r="AB184" s="195"/>
      <c r="AC184" s="195"/>
      <c r="AD184" s="195"/>
      <c r="AE184" s="195"/>
      <c r="AF184" s="195"/>
      <c r="AG184" s="195"/>
      <c r="AH184" s="195"/>
      <c r="AI184" s="195"/>
      <c r="AJ184" s="195"/>
      <c r="AK184" s="195"/>
      <c r="AL184" s="195"/>
      <c r="AM184" s="195"/>
      <c r="AN184" s="195"/>
      <c r="AO184" s="195"/>
      <c r="AP184" s="195"/>
      <c r="AQ184" s="195"/>
      <c r="AR184" s="195"/>
      <c r="AS184" s="195"/>
      <c r="AT184" s="195"/>
      <c r="AU184" s="195"/>
      <c r="AV184" s="195"/>
      <c r="AW184" s="195"/>
      <c r="AX184" s="195"/>
      <c r="AY184" s="195"/>
      <c r="AZ184" s="195"/>
      <c r="BA184" s="195"/>
    </row>
    <row r="185" spans="1:53" x14ac:dyDescent="0.25">
      <c r="A185" s="260">
        <v>46655</v>
      </c>
      <c r="B185" s="184">
        <v>0</v>
      </c>
      <c r="C185" s="185">
        <v>0.6</v>
      </c>
      <c r="D185" s="184">
        <v>0.1</v>
      </c>
      <c r="E185" s="185">
        <v>0.2</v>
      </c>
      <c r="F185" s="184">
        <v>0.05</v>
      </c>
      <c r="G185" s="185">
        <v>0.5</v>
      </c>
      <c r="H185" s="184">
        <v>0</v>
      </c>
      <c r="I185" s="186">
        <v>0</v>
      </c>
      <c r="J185" s="203"/>
      <c r="K185" s="195"/>
      <c r="L185" s="195"/>
      <c r="M185" s="195"/>
      <c r="N185" s="195"/>
      <c r="O185" s="195"/>
      <c r="P185" s="195"/>
      <c r="Q185" s="195"/>
      <c r="R185" s="195"/>
      <c r="S185" s="195"/>
      <c r="T185" s="195"/>
      <c r="U185" s="195"/>
      <c r="V185" s="195"/>
      <c r="W185" s="195"/>
      <c r="X185" s="195"/>
      <c r="Y185" s="195"/>
      <c r="Z185" s="195"/>
      <c r="AA185" s="195"/>
      <c r="AB185" s="195"/>
      <c r="AC185" s="195"/>
      <c r="AD185" s="195"/>
      <c r="AE185" s="195"/>
      <c r="AF185" s="195"/>
      <c r="AG185" s="195"/>
      <c r="AH185" s="195"/>
      <c r="AI185" s="195"/>
      <c r="AJ185" s="195"/>
      <c r="AK185" s="195"/>
      <c r="AL185" s="195"/>
      <c r="AM185" s="195"/>
      <c r="AN185" s="195"/>
      <c r="AO185" s="195"/>
      <c r="AP185" s="195"/>
      <c r="AQ185" s="195"/>
      <c r="AR185" s="195"/>
      <c r="AS185" s="195"/>
      <c r="AT185" s="195"/>
      <c r="AU185" s="195"/>
      <c r="AV185" s="195"/>
      <c r="AW185" s="195"/>
      <c r="AX185" s="195"/>
      <c r="AY185" s="195"/>
      <c r="AZ185" s="195"/>
      <c r="BA185" s="195"/>
    </row>
    <row r="186" spans="1:53" x14ac:dyDescent="0.25">
      <c r="A186" s="260">
        <v>46656</v>
      </c>
      <c r="B186" s="184">
        <v>0</v>
      </c>
      <c r="C186" s="185">
        <v>0.6</v>
      </c>
      <c r="D186" s="184">
        <v>0.1</v>
      </c>
      <c r="E186" s="185">
        <v>0.2</v>
      </c>
      <c r="F186" s="184">
        <v>0.05</v>
      </c>
      <c r="G186" s="185">
        <v>0.5</v>
      </c>
      <c r="H186" s="184">
        <v>0</v>
      </c>
      <c r="I186" s="186">
        <v>0</v>
      </c>
      <c r="J186" s="203"/>
      <c r="K186" s="195"/>
      <c r="L186" s="195"/>
      <c r="M186" s="195"/>
      <c r="N186" s="195"/>
      <c r="O186" s="195"/>
      <c r="P186" s="195"/>
      <c r="Q186" s="195"/>
      <c r="R186" s="195"/>
      <c r="S186" s="195"/>
      <c r="T186" s="195"/>
      <c r="U186" s="195"/>
      <c r="V186" s="195"/>
      <c r="W186" s="195"/>
      <c r="X186" s="195"/>
      <c r="Y186" s="195"/>
      <c r="Z186" s="195"/>
      <c r="AA186" s="195"/>
      <c r="AB186" s="195"/>
      <c r="AC186" s="195"/>
      <c r="AD186" s="195"/>
      <c r="AE186" s="195"/>
      <c r="AF186" s="195"/>
      <c r="AG186" s="195"/>
      <c r="AH186" s="195"/>
      <c r="AI186" s="195"/>
      <c r="AJ186" s="195"/>
      <c r="AK186" s="195"/>
      <c r="AL186" s="195"/>
      <c r="AM186" s="195"/>
      <c r="AN186" s="195"/>
      <c r="AO186" s="195"/>
      <c r="AP186" s="195"/>
      <c r="AQ186" s="195"/>
      <c r="AR186" s="195"/>
      <c r="AS186" s="195"/>
      <c r="AT186" s="195"/>
      <c r="AU186" s="195"/>
      <c r="AV186" s="195"/>
      <c r="AW186" s="195"/>
      <c r="AX186" s="195"/>
      <c r="AY186" s="195"/>
      <c r="AZ186" s="195"/>
      <c r="BA186" s="195"/>
    </row>
    <row r="187" spans="1:53" x14ac:dyDescent="0.25">
      <c r="A187" s="260">
        <v>46657</v>
      </c>
      <c r="B187" s="184">
        <v>0</v>
      </c>
      <c r="C187" s="185">
        <v>0.6</v>
      </c>
      <c r="D187" s="184">
        <v>0.1</v>
      </c>
      <c r="E187" s="185">
        <v>0.2</v>
      </c>
      <c r="F187" s="184">
        <v>0.05</v>
      </c>
      <c r="G187" s="185">
        <v>0.5</v>
      </c>
      <c r="H187" s="184">
        <v>0</v>
      </c>
      <c r="I187" s="186">
        <v>0.2</v>
      </c>
      <c r="J187" s="203"/>
      <c r="K187" s="195"/>
      <c r="L187" s="195"/>
      <c r="M187" s="195"/>
      <c r="N187" s="195"/>
      <c r="O187" s="195"/>
      <c r="P187" s="195"/>
      <c r="Q187" s="195"/>
      <c r="R187" s="195"/>
      <c r="S187" s="195"/>
      <c r="T187" s="195"/>
      <c r="U187" s="195"/>
      <c r="V187" s="195"/>
      <c r="W187" s="195"/>
      <c r="X187" s="195"/>
      <c r="Y187" s="195"/>
      <c r="Z187" s="195"/>
      <c r="AA187" s="195"/>
      <c r="AB187" s="195"/>
      <c r="AC187" s="195"/>
      <c r="AD187" s="195"/>
      <c r="AE187" s="195"/>
      <c r="AF187" s="195"/>
      <c r="AG187" s="195"/>
      <c r="AH187" s="195"/>
      <c r="AI187" s="195"/>
      <c r="AJ187" s="195"/>
      <c r="AK187" s="195"/>
      <c r="AL187" s="195"/>
      <c r="AM187" s="195"/>
      <c r="AN187" s="195"/>
      <c r="AO187" s="195"/>
      <c r="AP187" s="195"/>
      <c r="AQ187" s="195"/>
      <c r="AR187" s="195"/>
      <c r="AS187" s="195"/>
      <c r="AT187" s="195"/>
      <c r="AU187" s="195"/>
      <c r="AV187" s="195"/>
      <c r="AW187" s="195"/>
      <c r="AX187" s="195"/>
      <c r="AY187" s="195"/>
      <c r="AZ187" s="195"/>
      <c r="BA187" s="195"/>
    </row>
    <row r="188" spans="1:53" x14ac:dyDescent="0.25">
      <c r="A188" s="260">
        <v>46658</v>
      </c>
      <c r="B188" s="184">
        <v>0</v>
      </c>
      <c r="C188" s="185">
        <v>0.6</v>
      </c>
      <c r="D188" s="184">
        <v>0.1</v>
      </c>
      <c r="E188" s="185">
        <v>0.2</v>
      </c>
      <c r="F188" s="184">
        <v>0.05</v>
      </c>
      <c r="G188" s="185">
        <v>0.5</v>
      </c>
      <c r="H188" s="184">
        <v>0</v>
      </c>
      <c r="I188" s="186">
        <v>0.2</v>
      </c>
      <c r="J188" s="203"/>
      <c r="K188" s="195"/>
      <c r="L188" s="195"/>
      <c r="M188" s="195"/>
      <c r="N188" s="195"/>
      <c r="O188" s="195"/>
      <c r="P188" s="195"/>
      <c r="Q188" s="195"/>
      <c r="R188" s="195"/>
      <c r="S188" s="195"/>
      <c r="T188" s="195"/>
      <c r="U188" s="195"/>
      <c r="V188" s="195"/>
      <c r="W188" s="195"/>
      <c r="X188" s="195"/>
      <c r="Y188" s="195"/>
      <c r="Z188" s="195"/>
      <c r="AA188" s="195"/>
      <c r="AB188" s="195"/>
      <c r="AC188" s="195"/>
      <c r="AD188" s="195"/>
      <c r="AE188" s="195"/>
      <c r="AF188" s="195"/>
      <c r="AG188" s="195"/>
      <c r="AH188" s="195"/>
      <c r="AI188" s="195"/>
      <c r="AJ188" s="195"/>
      <c r="AK188" s="195"/>
      <c r="AL188" s="195"/>
      <c r="AM188" s="195"/>
      <c r="AN188" s="195"/>
      <c r="AO188" s="195"/>
      <c r="AP188" s="195"/>
      <c r="AQ188" s="195"/>
      <c r="AR188" s="195"/>
      <c r="AS188" s="195"/>
      <c r="AT188" s="195"/>
      <c r="AU188" s="195"/>
      <c r="AV188" s="195"/>
      <c r="AW188" s="195"/>
      <c r="AX188" s="195"/>
      <c r="AY188" s="195"/>
      <c r="AZ188" s="195"/>
      <c r="BA188" s="195"/>
    </row>
    <row r="189" spans="1:53" x14ac:dyDescent="0.25">
      <c r="A189" s="260">
        <v>46659</v>
      </c>
      <c r="B189" s="184">
        <v>0</v>
      </c>
      <c r="C189" s="185">
        <v>0.6</v>
      </c>
      <c r="D189" s="184">
        <v>0.1</v>
      </c>
      <c r="E189" s="185">
        <v>0.2</v>
      </c>
      <c r="F189" s="184">
        <v>0.05</v>
      </c>
      <c r="G189" s="185">
        <v>0.5</v>
      </c>
      <c r="H189" s="184">
        <v>0</v>
      </c>
      <c r="I189" s="186">
        <v>0.2</v>
      </c>
      <c r="J189" s="203"/>
      <c r="K189" s="195"/>
      <c r="L189" s="195"/>
      <c r="M189" s="195"/>
      <c r="N189" s="195"/>
      <c r="O189" s="195"/>
      <c r="P189" s="195"/>
      <c r="Q189" s="195"/>
      <c r="R189" s="195"/>
      <c r="S189" s="195"/>
      <c r="T189" s="195"/>
      <c r="U189" s="195"/>
      <c r="V189" s="195"/>
      <c r="W189" s="195"/>
      <c r="X189" s="195"/>
      <c r="Y189" s="195"/>
      <c r="Z189" s="195"/>
      <c r="AA189" s="195"/>
      <c r="AB189" s="195"/>
      <c r="AC189" s="195"/>
      <c r="AD189" s="195"/>
      <c r="AE189" s="195"/>
      <c r="AF189" s="195"/>
      <c r="AG189" s="195"/>
      <c r="AH189" s="195"/>
      <c r="AI189" s="195"/>
      <c r="AJ189" s="195"/>
      <c r="AK189" s="195"/>
      <c r="AL189" s="195"/>
      <c r="AM189" s="195"/>
      <c r="AN189" s="195"/>
      <c r="AO189" s="195"/>
      <c r="AP189" s="195"/>
      <c r="AQ189" s="195"/>
      <c r="AR189" s="195"/>
      <c r="AS189" s="195"/>
      <c r="AT189" s="195"/>
      <c r="AU189" s="195"/>
      <c r="AV189" s="195"/>
      <c r="AW189" s="195"/>
      <c r="AX189" s="195"/>
      <c r="AY189" s="195"/>
      <c r="AZ189" s="195"/>
      <c r="BA189" s="195"/>
    </row>
    <row r="190" spans="1:53" ht="13" thickBot="1" x14ac:dyDescent="0.3">
      <c r="A190" s="260">
        <v>46660</v>
      </c>
      <c r="B190" s="187">
        <v>0</v>
      </c>
      <c r="C190" s="188">
        <v>0.6</v>
      </c>
      <c r="D190" s="187">
        <v>0.1</v>
      </c>
      <c r="E190" s="188">
        <v>0.2</v>
      </c>
      <c r="F190" s="187">
        <v>0.05</v>
      </c>
      <c r="G190" s="188">
        <v>0.5</v>
      </c>
      <c r="H190" s="187">
        <v>0</v>
      </c>
      <c r="I190" s="189">
        <v>0.2</v>
      </c>
      <c r="J190" s="203"/>
      <c r="K190" s="195"/>
      <c r="L190" s="195"/>
      <c r="M190" s="195"/>
      <c r="N190" s="195"/>
      <c r="O190" s="195"/>
      <c r="P190" s="195"/>
      <c r="Q190" s="195"/>
      <c r="R190" s="195"/>
      <c r="S190" s="195"/>
      <c r="T190" s="195"/>
      <c r="U190" s="195"/>
      <c r="V190" s="195"/>
      <c r="W190" s="195"/>
      <c r="X190" s="195"/>
      <c r="Y190" s="195"/>
      <c r="Z190" s="195"/>
      <c r="AA190" s="195"/>
      <c r="AB190" s="195"/>
      <c r="AC190" s="195"/>
      <c r="AD190" s="195"/>
      <c r="AE190" s="195"/>
      <c r="AF190" s="195"/>
      <c r="AG190" s="195"/>
      <c r="AH190" s="195"/>
      <c r="AI190" s="195"/>
      <c r="AJ190" s="195"/>
      <c r="AK190" s="195"/>
      <c r="AL190" s="195"/>
      <c r="AM190" s="195"/>
      <c r="AN190" s="195"/>
      <c r="AO190" s="195"/>
      <c r="AP190" s="195"/>
      <c r="AQ190" s="195"/>
      <c r="AR190" s="195"/>
      <c r="AS190" s="195"/>
      <c r="AT190" s="195"/>
      <c r="AU190" s="195"/>
      <c r="AV190" s="195"/>
      <c r="AW190" s="195"/>
      <c r="AX190" s="195"/>
      <c r="AY190" s="195"/>
      <c r="AZ190" s="195"/>
      <c r="BA190" s="195"/>
    </row>
    <row r="191" spans="1:53" x14ac:dyDescent="0.25">
      <c r="A191" s="260">
        <v>46661</v>
      </c>
      <c r="B191" s="181">
        <v>0</v>
      </c>
      <c r="C191" s="182">
        <v>0.6</v>
      </c>
      <c r="D191" s="181">
        <v>0.1</v>
      </c>
      <c r="E191" s="182">
        <v>0.2</v>
      </c>
      <c r="F191" s="181">
        <v>0.05</v>
      </c>
      <c r="G191" s="182">
        <v>0.7</v>
      </c>
      <c r="H191" s="181">
        <v>0</v>
      </c>
      <c r="I191" s="183">
        <v>0.2</v>
      </c>
      <c r="J191" s="203"/>
      <c r="K191" s="195"/>
      <c r="L191" s="195"/>
      <c r="M191" s="195"/>
      <c r="N191" s="195"/>
      <c r="O191" s="195"/>
      <c r="P191" s="195"/>
      <c r="Q191" s="195"/>
      <c r="R191" s="195"/>
      <c r="S191" s="195"/>
      <c r="T191" s="195"/>
      <c r="U191" s="195"/>
      <c r="V191" s="195"/>
      <c r="W191" s="195"/>
      <c r="X191" s="195"/>
      <c r="Y191" s="195"/>
      <c r="Z191" s="195"/>
      <c r="AA191" s="195"/>
      <c r="AB191" s="195"/>
      <c r="AC191" s="195"/>
      <c r="AD191" s="195"/>
      <c r="AE191" s="195"/>
      <c r="AF191" s="195"/>
      <c r="AG191" s="195"/>
      <c r="AH191" s="195"/>
      <c r="AI191" s="195"/>
      <c r="AJ191" s="195"/>
      <c r="AK191" s="195"/>
      <c r="AL191" s="195"/>
      <c r="AM191" s="195"/>
      <c r="AN191" s="195"/>
      <c r="AO191" s="195"/>
      <c r="AP191" s="195"/>
      <c r="AQ191" s="195"/>
      <c r="AR191" s="195"/>
      <c r="AS191" s="195"/>
      <c r="AT191" s="195"/>
      <c r="AU191" s="195"/>
      <c r="AV191" s="195"/>
      <c r="AW191" s="195"/>
      <c r="AX191" s="195"/>
      <c r="AY191" s="195"/>
      <c r="AZ191" s="195"/>
      <c r="BA191" s="195"/>
    </row>
    <row r="192" spans="1:53" x14ac:dyDescent="0.25">
      <c r="A192" s="260">
        <v>46662</v>
      </c>
      <c r="B192" s="184">
        <v>0</v>
      </c>
      <c r="C192" s="185">
        <v>0.6</v>
      </c>
      <c r="D192" s="184">
        <v>0.1</v>
      </c>
      <c r="E192" s="185">
        <v>0.2</v>
      </c>
      <c r="F192" s="184">
        <v>0.05</v>
      </c>
      <c r="G192" s="185">
        <v>0.7</v>
      </c>
      <c r="H192" s="184">
        <v>0</v>
      </c>
      <c r="I192" s="186">
        <v>0.2</v>
      </c>
      <c r="J192" s="203"/>
      <c r="K192" s="195"/>
      <c r="L192" s="195"/>
      <c r="M192" s="195"/>
      <c r="N192" s="195"/>
      <c r="O192" s="195"/>
      <c r="P192" s="195"/>
      <c r="Q192" s="195"/>
      <c r="R192" s="195"/>
      <c r="S192" s="195"/>
      <c r="T192" s="195"/>
      <c r="U192" s="195"/>
      <c r="V192" s="195"/>
      <c r="W192" s="195"/>
      <c r="X192" s="195"/>
      <c r="Y192" s="195"/>
      <c r="Z192" s="195"/>
      <c r="AA192" s="195"/>
      <c r="AB192" s="195"/>
      <c r="AC192" s="195"/>
      <c r="AD192" s="195"/>
      <c r="AE192" s="195"/>
      <c r="AF192" s="195"/>
      <c r="AG192" s="195"/>
      <c r="AH192" s="195"/>
      <c r="AI192" s="195"/>
      <c r="AJ192" s="195"/>
      <c r="AK192" s="195"/>
      <c r="AL192" s="195"/>
      <c r="AM192" s="195"/>
      <c r="AN192" s="195"/>
      <c r="AO192" s="195"/>
      <c r="AP192" s="195"/>
      <c r="AQ192" s="195"/>
      <c r="AR192" s="195"/>
      <c r="AS192" s="195"/>
      <c r="AT192" s="195"/>
      <c r="AU192" s="195"/>
      <c r="AV192" s="195"/>
      <c r="AW192" s="195"/>
      <c r="AX192" s="195"/>
      <c r="AY192" s="195"/>
      <c r="AZ192" s="195"/>
      <c r="BA192" s="195"/>
    </row>
    <row r="193" spans="1:53" x14ac:dyDescent="0.25">
      <c r="A193" s="260">
        <v>46663</v>
      </c>
      <c r="B193" s="184">
        <v>0</v>
      </c>
      <c r="C193" s="185">
        <v>0.6</v>
      </c>
      <c r="D193" s="184">
        <v>0.1</v>
      </c>
      <c r="E193" s="185">
        <v>0.2</v>
      </c>
      <c r="F193" s="184">
        <v>0.05</v>
      </c>
      <c r="G193" s="185">
        <v>0.7</v>
      </c>
      <c r="H193" s="184">
        <v>0</v>
      </c>
      <c r="I193" s="186">
        <v>0.2</v>
      </c>
      <c r="J193" s="203"/>
      <c r="K193" s="195"/>
      <c r="L193" s="195"/>
      <c r="M193" s="195"/>
      <c r="N193" s="195"/>
      <c r="O193" s="195"/>
      <c r="P193" s="195"/>
      <c r="Q193" s="195"/>
      <c r="R193" s="195"/>
      <c r="S193" s="195"/>
      <c r="T193" s="195"/>
      <c r="U193" s="195"/>
      <c r="V193" s="195"/>
      <c r="W193" s="195"/>
      <c r="X193" s="195"/>
      <c r="Y193" s="195"/>
      <c r="Z193" s="195"/>
      <c r="AA193" s="195"/>
      <c r="AB193" s="195"/>
      <c r="AC193" s="195"/>
      <c r="AD193" s="195"/>
      <c r="AE193" s="195"/>
      <c r="AF193" s="195"/>
      <c r="AG193" s="195"/>
      <c r="AH193" s="195"/>
      <c r="AI193" s="195"/>
      <c r="AJ193" s="195"/>
      <c r="AK193" s="195"/>
      <c r="AL193" s="195"/>
      <c r="AM193" s="195"/>
      <c r="AN193" s="195"/>
      <c r="AO193" s="195"/>
      <c r="AP193" s="195"/>
      <c r="AQ193" s="195"/>
      <c r="AR193" s="195"/>
      <c r="AS193" s="195"/>
      <c r="AT193" s="195"/>
      <c r="AU193" s="195"/>
      <c r="AV193" s="195"/>
      <c r="AW193" s="195"/>
      <c r="AX193" s="195"/>
      <c r="AY193" s="195"/>
      <c r="AZ193" s="195"/>
      <c r="BA193" s="195"/>
    </row>
    <row r="194" spans="1:53" x14ac:dyDescent="0.25">
      <c r="A194" s="260">
        <v>46664</v>
      </c>
      <c r="B194" s="184">
        <v>0</v>
      </c>
      <c r="C194" s="185">
        <v>0.6</v>
      </c>
      <c r="D194" s="184">
        <v>0.1</v>
      </c>
      <c r="E194" s="185">
        <v>0.2</v>
      </c>
      <c r="F194" s="184">
        <v>0.05</v>
      </c>
      <c r="G194" s="185">
        <v>0.7</v>
      </c>
      <c r="H194" s="184">
        <v>0</v>
      </c>
      <c r="I194" s="186">
        <v>0.2</v>
      </c>
      <c r="J194" s="203"/>
      <c r="K194" s="195"/>
      <c r="L194" s="195"/>
      <c r="M194" s="195"/>
      <c r="N194" s="195"/>
      <c r="O194" s="195"/>
      <c r="P194" s="195"/>
      <c r="Q194" s="195"/>
      <c r="R194" s="195"/>
      <c r="S194" s="195"/>
      <c r="T194" s="195"/>
      <c r="U194" s="195"/>
      <c r="V194" s="195"/>
      <c r="W194" s="195"/>
      <c r="X194" s="195"/>
      <c r="Y194" s="195"/>
      <c r="Z194" s="195"/>
      <c r="AA194" s="195"/>
      <c r="AB194" s="195"/>
      <c r="AC194" s="195"/>
      <c r="AD194" s="195"/>
      <c r="AE194" s="195"/>
      <c r="AF194" s="195"/>
      <c r="AG194" s="195"/>
      <c r="AH194" s="195"/>
      <c r="AI194" s="195"/>
      <c r="AJ194" s="195"/>
      <c r="AK194" s="195"/>
      <c r="AL194" s="195"/>
      <c r="AM194" s="195"/>
      <c r="AN194" s="195"/>
      <c r="AO194" s="195"/>
      <c r="AP194" s="195"/>
      <c r="AQ194" s="195"/>
      <c r="AR194" s="195"/>
      <c r="AS194" s="195"/>
      <c r="AT194" s="195"/>
      <c r="AU194" s="195"/>
      <c r="AV194" s="195"/>
      <c r="AW194" s="195"/>
      <c r="AX194" s="195"/>
      <c r="AY194" s="195"/>
      <c r="AZ194" s="195"/>
      <c r="BA194" s="195"/>
    </row>
    <row r="195" spans="1:53" x14ac:dyDescent="0.25">
      <c r="A195" s="260">
        <v>46665</v>
      </c>
      <c r="B195" s="184">
        <v>0</v>
      </c>
      <c r="C195" s="185">
        <v>0.6</v>
      </c>
      <c r="D195" s="184">
        <v>0.1</v>
      </c>
      <c r="E195" s="185">
        <v>0.2</v>
      </c>
      <c r="F195" s="184">
        <v>0.05</v>
      </c>
      <c r="G195" s="185">
        <v>0.7</v>
      </c>
      <c r="H195" s="184">
        <v>0</v>
      </c>
      <c r="I195" s="186">
        <v>0.2</v>
      </c>
      <c r="J195" s="203"/>
      <c r="K195" s="195"/>
      <c r="L195" s="195"/>
      <c r="M195" s="195"/>
      <c r="N195" s="195"/>
      <c r="O195" s="195"/>
      <c r="P195" s="195"/>
      <c r="Q195" s="195"/>
      <c r="R195" s="195"/>
      <c r="S195" s="195"/>
      <c r="T195" s="195"/>
      <c r="U195" s="195"/>
      <c r="V195" s="195"/>
      <c r="W195" s="195"/>
      <c r="X195" s="195"/>
      <c r="Y195" s="195"/>
      <c r="Z195" s="195"/>
      <c r="AA195" s="195"/>
      <c r="AB195" s="195"/>
      <c r="AC195" s="195"/>
      <c r="AD195" s="195"/>
      <c r="AE195" s="195"/>
      <c r="AF195" s="195"/>
      <c r="AG195" s="195"/>
      <c r="AH195" s="195"/>
      <c r="AI195" s="195"/>
      <c r="AJ195" s="195"/>
      <c r="AK195" s="195"/>
      <c r="AL195" s="195"/>
      <c r="AM195" s="195"/>
      <c r="AN195" s="195"/>
      <c r="AO195" s="195"/>
      <c r="AP195" s="195"/>
      <c r="AQ195" s="195"/>
      <c r="AR195" s="195"/>
      <c r="AS195" s="195"/>
      <c r="AT195" s="195"/>
      <c r="AU195" s="195"/>
      <c r="AV195" s="195"/>
      <c r="AW195" s="195"/>
      <c r="AX195" s="195"/>
      <c r="AY195" s="195"/>
      <c r="AZ195" s="195"/>
      <c r="BA195" s="195"/>
    </row>
    <row r="196" spans="1:53" x14ac:dyDescent="0.25">
      <c r="A196" s="260">
        <v>46666</v>
      </c>
      <c r="B196" s="184">
        <v>0</v>
      </c>
      <c r="C196" s="185">
        <v>0.6</v>
      </c>
      <c r="D196" s="184">
        <v>0.1</v>
      </c>
      <c r="E196" s="185">
        <v>0.2</v>
      </c>
      <c r="F196" s="184">
        <v>0.05</v>
      </c>
      <c r="G196" s="185">
        <v>0.7</v>
      </c>
      <c r="H196" s="184">
        <v>0</v>
      </c>
      <c r="I196" s="186">
        <v>0.2</v>
      </c>
      <c r="J196" s="203"/>
      <c r="K196" s="195"/>
      <c r="L196" s="195"/>
      <c r="M196" s="195"/>
      <c r="N196" s="195"/>
      <c r="O196" s="195"/>
      <c r="P196" s="195"/>
      <c r="Q196" s="195"/>
      <c r="R196" s="195"/>
      <c r="S196" s="195"/>
      <c r="T196" s="195"/>
      <c r="U196" s="195"/>
      <c r="V196" s="195"/>
      <c r="W196" s="195"/>
      <c r="X196" s="195"/>
      <c r="Y196" s="195"/>
      <c r="Z196" s="195"/>
      <c r="AA196" s="195"/>
      <c r="AB196" s="195"/>
      <c r="AC196" s="195"/>
      <c r="AD196" s="195"/>
      <c r="AE196" s="195"/>
      <c r="AF196" s="195"/>
      <c r="AG196" s="195"/>
      <c r="AH196" s="195"/>
      <c r="AI196" s="195"/>
      <c r="AJ196" s="195"/>
      <c r="AK196" s="195"/>
      <c r="AL196" s="195"/>
      <c r="AM196" s="195"/>
      <c r="AN196" s="195"/>
      <c r="AO196" s="195"/>
      <c r="AP196" s="195"/>
      <c r="AQ196" s="195"/>
      <c r="AR196" s="195"/>
      <c r="AS196" s="195"/>
      <c r="AT196" s="195"/>
      <c r="AU196" s="195"/>
      <c r="AV196" s="195"/>
      <c r="AW196" s="195"/>
      <c r="AX196" s="195"/>
      <c r="AY196" s="195"/>
      <c r="AZ196" s="195"/>
      <c r="BA196" s="195"/>
    </row>
    <row r="197" spans="1:53" x14ac:dyDescent="0.25">
      <c r="A197" s="260">
        <v>46667</v>
      </c>
      <c r="B197" s="184">
        <v>0</v>
      </c>
      <c r="C197" s="185">
        <v>0.6</v>
      </c>
      <c r="D197" s="184">
        <v>0.1</v>
      </c>
      <c r="E197" s="185">
        <v>0.2</v>
      </c>
      <c r="F197" s="184">
        <v>0.05</v>
      </c>
      <c r="G197" s="185">
        <v>0.7</v>
      </c>
      <c r="H197" s="184">
        <v>0</v>
      </c>
      <c r="I197" s="186">
        <v>0.2</v>
      </c>
      <c r="J197" s="203"/>
      <c r="K197" s="195"/>
      <c r="L197" s="195"/>
      <c r="M197" s="195"/>
      <c r="N197" s="195"/>
      <c r="O197" s="195"/>
      <c r="P197" s="195"/>
      <c r="Q197" s="195"/>
      <c r="R197" s="195"/>
      <c r="S197" s="195"/>
      <c r="T197" s="195"/>
      <c r="U197" s="195"/>
      <c r="V197" s="195"/>
      <c r="W197" s="195"/>
      <c r="X197" s="195"/>
      <c r="Y197" s="195"/>
      <c r="Z197" s="195"/>
      <c r="AA197" s="195"/>
      <c r="AB197" s="195"/>
      <c r="AC197" s="195"/>
      <c r="AD197" s="195"/>
      <c r="AE197" s="195"/>
      <c r="AF197" s="195"/>
      <c r="AG197" s="195"/>
      <c r="AH197" s="195"/>
      <c r="AI197" s="195"/>
      <c r="AJ197" s="195"/>
      <c r="AK197" s="195"/>
      <c r="AL197" s="195"/>
      <c r="AM197" s="195"/>
      <c r="AN197" s="195"/>
      <c r="AO197" s="195"/>
      <c r="AP197" s="195"/>
      <c r="AQ197" s="195"/>
      <c r="AR197" s="195"/>
      <c r="AS197" s="195"/>
      <c r="AT197" s="195"/>
      <c r="AU197" s="195"/>
      <c r="AV197" s="195"/>
      <c r="AW197" s="195"/>
      <c r="AX197" s="195"/>
      <c r="AY197" s="195"/>
      <c r="AZ197" s="195"/>
      <c r="BA197" s="195"/>
    </row>
    <row r="198" spans="1:53" x14ac:dyDescent="0.25">
      <c r="A198" s="260">
        <v>46668</v>
      </c>
      <c r="B198" s="184">
        <v>0</v>
      </c>
      <c r="C198" s="185">
        <v>0.6</v>
      </c>
      <c r="D198" s="184">
        <v>0.1</v>
      </c>
      <c r="E198" s="185">
        <v>0.2</v>
      </c>
      <c r="F198" s="184">
        <v>0.05</v>
      </c>
      <c r="G198" s="185">
        <v>0.7</v>
      </c>
      <c r="H198" s="184">
        <v>0</v>
      </c>
      <c r="I198" s="186">
        <v>0.2</v>
      </c>
      <c r="J198" s="203"/>
      <c r="K198" s="195"/>
      <c r="L198" s="195"/>
      <c r="M198" s="195"/>
      <c r="N198" s="195"/>
      <c r="O198" s="195"/>
      <c r="P198" s="195"/>
      <c r="Q198" s="195"/>
      <c r="R198" s="195"/>
      <c r="S198" s="195"/>
      <c r="T198" s="195"/>
      <c r="U198" s="195"/>
      <c r="V198" s="195"/>
      <c r="W198" s="195"/>
      <c r="X198" s="195"/>
      <c r="Y198" s="195"/>
      <c r="Z198" s="195"/>
      <c r="AA198" s="195"/>
      <c r="AB198" s="195"/>
      <c r="AC198" s="195"/>
      <c r="AD198" s="195"/>
      <c r="AE198" s="195"/>
      <c r="AF198" s="195"/>
      <c r="AG198" s="195"/>
      <c r="AH198" s="195"/>
      <c r="AI198" s="195"/>
      <c r="AJ198" s="195"/>
      <c r="AK198" s="195"/>
      <c r="AL198" s="195"/>
      <c r="AM198" s="195"/>
      <c r="AN198" s="195"/>
      <c r="AO198" s="195"/>
      <c r="AP198" s="195"/>
      <c r="AQ198" s="195"/>
      <c r="AR198" s="195"/>
      <c r="AS198" s="195"/>
      <c r="AT198" s="195"/>
      <c r="AU198" s="195"/>
      <c r="AV198" s="195"/>
      <c r="AW198" s="195"/>
      <c r="AX198" s="195"/>
      <c r="AY198" s="195"/>
      <c r="AZ198" s="195"/>
      <c r="BA198" s="195"/>
    </row>
    <row r="199" spans="1:53" x14ac:dyDescent="0.25">
      <c r="A199" s="260">
        <v>46669</v>
      </c>
      <c r="B199" s="184">
        <v>0</v>
      </c>
      <c r="C199" s="185">
        <v>0.6</v>
      </c>
      <c r="D199" s="184">
        <v>0.1</v>
      </c>
      <c r="E199" s="185">
        <v>0.2</v>
      </c>
      <c r="F199" s="184">
        <v>0.05</v>
      </c>
      <c r="G199" s="185">
        <v>0</v>
      </c>
      <c r="H199" s="184">
        <v>0</v>
      </c>
      <c r="I199" s="186">
        <v>0</v>
      </c>
      <c r="J199" s="203"/>
      <c r="K199" s="195"/>
      <c r="L199" s="195"/>
      <c r="M199" s="195"/>
      <c r="N199" s="195"/>
      <c r="O199" s="195"/>
      <c r="P199" s="195"/>
      <c r="Q199" s="195"/>
      <c r="R199" s="195"/>
      <c r="S199" s="195"/>
      <c r="T199" s="195"/>
      <c r="U199" s="195"/>
      <c r="V199" s="195"/>
      <c r="W199" s="195"/>
      <c r="X199" s="195"/>
      <c r="Y199" s="195"/>
      <c r="Z199" s="195"/>
      <c r="AA199" s="195"/>
      <c r="AB199" s="195"/>
      <c r="AC199" s="195"/>
      <c r="AD199" s="195"/>
      <c r="AE199" s="195"/>
      <c r="AF199" s="195"/>
      <c r="AG199" s="195"/>
      <c r="AH199" s="195"/>
      <c r="AI199" s="195"/>
      <c r="AJ199" s="195"/>
      <c r="AK199" s="195"/>
      <c r="AL199" s="195"/>
      <c r="AM199" s="195"/>
      <c r="AN199" s="195"/>
      <c r="AO199" s="195"/>
      <c r="AP199" s="195"/>
      <c r="AQ199" s="195"/>
      <c r="AR199" s="195"/>
      <c r="AS199" s="195"/>
      <c r="AT199" s="195"/>
      <c r="AU199" s="195"/>
      <c r="AV199" s="195"/>
      <c r="AW199" s="195"/>
      <c r="AX199" s="195"/>
      <c r="AY199" s="195"/>
      <c r="AZ199" s="195"/>
      <c r="BA199" s="195"/>
    </row>
    <row r="200" spans="1:53" x14ac:dyDescent="0.25">
      <c r="A200" s="260">
        <v>46670</v>
      </c>
      <c r="B200" s="184">
        <v>0</v>
      </c>
      <c r="C200" s="185">
        <v>0.6</v>
      </c>
      <c r="D200" s="184">
        <v>0.1</v>
      </c>
      <c r="E200" s="185">
        <v>0.2</v>
      </c>
      <c r="F200" s="184">
        <v>0.05</v>
      </c>
      <c r="G200" s="185">
        <v>0</v>
      </c>
      <c r="H200" s="184">
        <v>0</v>
      </c>
      <c r="I200" s="186">
        <v>0</v>
      </c>
      <c r="J200" s="203"/>
      <c r="K200" s="195"/>
      <c r="L200" s="195"/>
      <c r="M200" s="195"/>
      <c r="N200" s="195"/>
      <c r="O200" s="195"/>
      <c r="P200" s="195"/>
      <c r="Q200" s="195"/>
      <c r="R200" s="195"/>
      <c r="S200" s="195"/>
      <c r="T200" s="195"/>
      <c r="U200" s="195"/>
      <c r="V200" s="195"/>
      <c r="W200" s="195"/>
      <c r="X200" s="195"/>
      <c r="Y200" s="195"/>
      <c r="Z200" s="195"/>
      <c r="AA200" s="195"/>
      <c r="AB200" s="195"/>
      <c r="AC200" s="195"/>
      <c r="AD200" s="195"/>
      <c r="AE200" s="195"/>
      <c r="AF200" s="195"/>
      <c r="AG200" s="195"/>
      <c r="AH200" s="195"/>
      <c r="AI200" s="195"/>
      <c r="AJ200" s="195"/>
      <c r="AK200" s="195"/>
      <c r="AL200" s="195"/>
      <c r="AM200" s="195"/>
      <c r="AN200" s="195"/>
      <c r="AO200" s="195"/>
      <c r="AP200" s="195"/>
      <c r="AQ200" s="195"/>
      <c r="AR200" s="195"/>
      <c r="AS200" s="195"/>
      <c r="AT200" s="195"/>
      <c r="AU200" s="195"/>
      <c r="AV200" s="195"/>
      <c r="AW200" s="195"/>
      <c r="AX200" s="195"/>
      <c r="AY200" s="195"/>
      <c r="AZ200" s="195"/>
      <c r="BA200" s="195"/>
    </row>
    <row r="201" spans="1:53" x14ac:dyDescent="0.25">
      <c r="A201" s="260">
        <v>46671</v>
      </c>
      <c r="B201" s="184">
        <v>0</v>
      </c>
      <c r="C201" s="185">
        <v>0.6</v>
      </c>
      <c r="D201" s="184">
        <v>0.1</v>
      </c>
      <c r="E201" s="185">
        <v>0.2</v>
      </c>
      <c r="F201" s="184">
        <v>0.35</v>
      </c>
      <c r="G201" s="185">
        <v>0</v>
      </c>
      <c r="H201" s="184">
        <v>0</v>
      </c>
      <c r="I201" s="186">
        <v>0</v>
      </c>
      <c r="J201" s="203"/>
      <c r="K201" s="195"/>
      <c r="L201" s="195"/>
      <c r="M201" s="195"/>
      <c r="N201" s="195"/>
      <c r="O201" s="195"/>
      <c r="P201" s="195"/>
      <c r="Q201" s="195"/>
      <c r="R201" s="195"/>
      <c r="S201" s="195"/>
      <c r="T201" s="195"/>
      <c r="U201" s="195"/>
      <c r="V201" s="195"/>
      <c r="W201" s="195"/>
      <c r="X201" s="195"/>
      <c r="Y201" s="195"/>
      <c r="Z201" s="195"/>
      <c r="AA201" s="195"/>
      <c r="AB201" s="195"/>
      <c r="AC201" s="195"/>
      <c r="AD201" s="195"/>
      <c r="AE201" s="195"/>
      <c r="AF201" s="195"/>
      <c r="AG201" s="195"/>
      <c r="AH201" s="195"/>
      <c r="AI201" s="195"/>
      <c r="AJ201" s="195"/>
      <c r="AK201" s="195"/>
      <c r="AL201" s="195"/>
      <c r="AM201" s="195"/>
      <c r="AN201" s="195"/>
      <c r="AO201" s="195"/>
      <c r="AP201" s="195"/>
      <c r="AQ201" s="195"/>
      <c r="AR201" s="195"/>
      <c r="AS201" s="195"/>
      <c r="AT201" s="195"/>
      <c r="AU201" s="195"/>
      <c r="AV201" s="195"/>
      <c r="AW201" s="195"/>
      <c r="AX201" s="195"/>
      <c r="AY201" s="195"/>
      <c r="AZ201" s="195"/>
      <c r="BA201" s="195"/>
    </row>
    <row r="202" spans="1:53" x14ac:dyDescent="0.25">
      <c r="A202" s="260">
        <v>46672</v>
      </c>
      <c r="B202" s="184">
        <v>0</v>
      </c>
      <c r="C202" s="185">
        <v>0.6</v>
      </c>
      <c r="D202" s="184">
        <v>0.1</v>
      </c>
      <c r="E202" s="185">
        <v>0.2</v>
      </c>
      <c r="F202" s="184">
        <v>0.35</v>
      </c>
      <c r="G202" s="185">
        <v>0</v>
      </c>
      <c r="H202" s="184">
        <v>0</v>
      </c>
      <c r="I202" s="186">
        <v>0</v>
      </c>
      <c r="J202" s="203"/>
      <c r="K202" s="195"/>
      <c r="L202" s="195"/>
      <c r="M202" s="195"/>
      <c r="N202" s="195"/>
      <c r="O202" s="195"/>
      <c r="P202" s="195"/>
      <c r="Q202" s="195"/>
      <c r="R202" s="195"/>
      <c r="S202" s="195"/>
      <c r="T202" s="195"/>
      <c r="U202" s="195"/>
      <c r="V202" s="195"/>
      <c r="W202" s="195"/>
      <c r="X202" s="195"/>
      <c r="Y202" s="195"/>
      <c r="Z202" s="195"/>
      <c r="AA202" s="195"/>
      <c r="AB202" s="195"/>
      <c r="AC202" s="195"/>
      <c r="AD202" s="195"/>
      <c r="AE202" s="195"/>
      <c r="AF202" s="195"/>
      <c r="AG202" s="195"/>
      <c r="AH202" s="195"/>
      <c r="AI202" s="195"/>
      <c r="AJ202" s="195"/>
      <c r="AK202" s="195"/>
      <c r="AL202" s="195"/>
      <c r="AM202" s="195"/>
      <c r="AN202" s="195"/>
      <c r="AO202" s="195"/>
      <c r="AP202" s="195"/>
      <c r="AQ202" s="195"/>
      <c r="AR202" s="195"/>
      <c r="AS202" s="195"/>
      <c r="AT202" s="195"/>
      <c r="AU202" s="195"/>
      <c r="AV202" s="195"/>
      <c r="AW202" s="195"/>
      <c r="AX202" s="195"/>
      <c r="AY202" s="195"/>
      <c r="AZ202" s="195"/>
      <c r="BA202" s="195"/>
    </row>
    <row r="203" spans="1:53" x14ac:dyDescent="0.25">
      <c r="A203" s="260">
        <v>46673</v>
      </c>
      <c r="B203" s="184">
        <v>0</v>
      </c>
      <c r="C203" s="185">
        <v>0.6</v>
      </c>
      <c r="D203" s="184">
        <v>0.1</v>
      </c>
      <c r="E203" s="185">
        <v>0.2</v>
      </c>
      <c r="F203" s="184">
        <v>0.35</v>
      </c>
      <c r="G203" s="185">
        <v>0</v>
      </c>
      <c r="H203" s="184">
        <v>0</v>
      </c>
      <c r="I203" s="186">
        <v>0</v>
      </c>
      <c r="J203" s="203"/>
      <c r="K203" s="195"/>
      <c r="L203" s="195"/>
      <c r="M203" s="195"/>
      <c r="N203" s="195"/>
      <c r="O203" s="195"/>
      <c r="P203" s="195"/>
      <c r="Q203" s="195"/>
      <c r="R203" s="195"/>
      <c r="S203" s="195"/>
      <c r="T203" s="195"/>
      <c r="U203" s="195"/>
      <c r="V203" s="195"/>
      <c r="W203" s="195"/>
      <c r="X203" s="195"/>
      <c r="Y203" s="195"/>
      <c r="Z203" s="195"/>
      <c r="AA203" s="195"/>
      <c r="AB203" s="195"/>
      <c r="AC203" s="195"/>
      <c r="AD203" s="195"/>
      <c r="AE203" s="195"/>
      <c r="AF203" s="195"/>
      <c r="AG203" s="195"/>
      <c r="AH203" s="195"/>
      <c r="AI203" s="195"/>
      <c r="AJ203" s="195"/>
      <c r="AK203" s="195"/>
      <c r="AL203" s="195"/>
      <c r="AM203" s="195"/>
      <c r="AN203" s="195"/>
      <c r="AO203" s="195"/>
      <c r="AP203" s="195"/>
      <c r="AQ203" s="195"/>
      <c r="AR203" s="195"/>
      <c r="AS203" s="195"/>
      <c r="AT203" s="195"/>
      <c r="AU203" s="195"/>
      <c r="AV203" s="195"/>
      <c r="AW203" s="195"/>
      <c r="AX203" s="195"/>
      <c r="AY203" s="195"/>
      <c r="AZ203" s="195"/>
      <c r="BA203" s="195"/>
    </row>
    <row r="204" spans="1:53" x14ac:dyDescent="0.25">
      <c r="A204" s="260">
        <v>46674</v>
      </c>
      <c r="B204" s="184">
        <v>0</v>
      </c>
      <c r="C204" s="185">
        <v>0.6</v>
      </c>
      <c r="D204" s="184">
        <v>0.1</v>
      </c>
      <c r="E204" s="185">
        <v>0.2</v>
      </c>
      <c r="F204" s="184">
        <v>0.35</v>
      </c>
      <c r="G204" s="185">
        <v>0</v>
      </c>
      <c r="H204" s="184">
        <v>0</v>
      </c>
      <c r="I204" s="186">
        <v>0</v>
      </c>
      <c r="J204" s="203"/>
      <c r="K204" s="195"/>
      <c r="L204" s="195"/>
      <c r="M204" s="195"/>
      <c r="N204" s="195"/>
      <c r="O204" s="195"/>
      <c r="P204" s="195"/>
      <c r="Q204" s="195"/>
      <c r="R204" s="195"/>
      <c r="S204" s="195"/>
      <c r="T204" s="195"/>
      <c r="U204" s="195"/>
      <c r="V204" s="195"/>
      <c r="W204" s="195"/>
      <c r="X204" s="195"/>
      <c r="Y204" s="195"/>
      <c r="Z204" s="195"/>
      <c r="AA204" s="195"/>
      <c r="AB204" s="195"/>
      <c r="AC204" s="195"/>
      <c r="AD204" s="195"/>
      <c r="AE204" s="195"/>
      <c r="AF204" s="195"/>
      <c r="AG204" s="195"/>
      <c r="AH204" s="195"/>
      <c r="AI204" s="195"/>
      <c r="AJ204" s="195"/>
      <c r="AK204" s="195"/>
      <c r="AL204" s="195"/>
      <c r="AM204" s="195"/>
      <c r="AN204" s="195"/>
      <c r="AO204" s="195"/>
      <c r="AP204" s="195"/>
      <c r="AQ204" s="195"/>
      <c r="AR204" s="195"/>
      <c r="AS204" s="195"/>
      <c r="AT204" s="195"/>
      <c r="AU204" s="195"/>
      <c r="AV204" s="195"/>
      <c r="AW204" s="195"/>
      <c r="AX204" s="195"/>
      <c r="AY204" s="195"/>
      <c r="AZ204" s="195"/>
      <c r="BA204" s="195"/>
    </row>
    <row r="205" spans="1:53" x14ac:dyDescent="0.25">
      <c r="A205" s="260">
        <v>46675</v>
      </c>
      <c r="B205" s="184">
        <v>0</v>
      </c>
      <c r="C205" s="185">
        <v>0.6</v>
      </c>
      <c r="D205" s="184">
        <v>0.1</v>
      </c>
      <c r="E205" s="185">
        <v>0.2</v>
      </c>
      <c r="F205" s="184">
        <v>0.35</v>
      </c>
      <c r="G205" s="185">
        <v>0</v>
      </c>
      <c r="H205" s="184">
        <v>0</v>
      </c>
      <c r="I205" s="186">
        <v>0</v>
      </c>
      <c r="J205" s="203"/>
      <c r="K205" s="195"/>
      <c r="L205" s="195"/>
      <c r="M205" s="195"/>
      <c r="N205" s="195"/>
      <c r="O205" s="195"/>
      <c r="P205" s="195"/>
      <c r="Q205" s="195"/>
      <c r="R205" s="195"/>
      <c r="S205" s="195"/>
      <c r="T205" s="195"/>
      <c r="U205" s="195"/>
      <c r="V205" s="195"/>
      <c r="W205" s="195"/>
      <c r="X205" s="195"/>
      <c r="Y205" s="195"/>
      <c r="Z205" s="195"/>
      <c r="AA205" s="195"/>
      <c r="AB205" s="195"/>
      <c r="AC205" s="195"/>
      <c r="AD205" s="195"/>
      <c r="AE205" s="195"/>
      <c r="AF205" s="195"/>
      <c r="AG205" s="195"/>
      <c r="AH205" s="195"/>
      <c r="AI205" s="195"/>
      <c r="AJ205" s="195"/>
      <c r="AK205" s="195"/>
      <c r="AL205" s="195"/>
      <c r="AM205" s="195"/>
      <c r="AN205" s="195"/>
      <c r="AO205" s="195"/>
      <c r="AP205" s="195"/>
      <c r="AQ205" s="195"/>
      <c r="AR205" s="195"/>
      <c r="AS205" s="195"/>
      <c r="AT205" s="195"/>
      <c r="AU205" s="195"/>
      <c r="AV205" s="195"/>
      <c r="AW205" s="195"/>
      <c r="AX205" s="195"/>
      <c r="AY205" s="195"/>
      <c r="AZ205" s="195"/>
      <c r="BA205" s="195"/>
    </row>
    <row r="206" spans="1:53" x14ac:dyDescent="0.25">
      <c r="A206" s="260">
        <v>46676</v>
      </c>
      <c r="B206" s="184">
        <v>0</v>
      </c>
      <c r="C206" s="185">
        <v>0.6</v>
      </c>
      <c r="D206" s="184">
        <v>0.1</v>
      </c>
      <c r="E206" s="185">
        <v>0.2</v>
      </c>
      <c r="F206" s="184">
        <v>0.35</v>
      </c>
      <c r="G206" s="185">
        <v>0</v>
      </c>
      <c r="H206" s="184">
        <v>0</v>
      </c>
      <c r="I206" s="186">
        <v>0</v>
      </c>
      <c r="J206" s="203"/>
      <c r="K206" s="195"/>
      <c r="L206" s="195"/>
      <c r="M206" s="195"/>
      <c r="N206" s="195"/>
      <c r="O206" s="195"/>
      <c r="P206" s="195"/>
      <c r="Q206" s="195"/>
      <c r="R206" s="195"/>
      <c r="S206" s="195"/>
      <c r="T206" s="195"/>
      <c r="U206" s="195"/>
      <c r="V206" s="195"/>
      <c r="W206" s="195"/>
      <c r="X206" s="195"/>
      <c r="Y206" s="195"/>
      <c r="Z206" s="195"/>
      <c r="AA206" s="195"/>
      <c r="AB206" s="195"/>
      <c r="AC206" s="195"/>
      <c r="AD206" s="195"/>
      <c r="AE206" s="195"/>
      <c r="AF206" s="195"/>
      <c r="AG206" s="195"/>
      <c r="AH206" s="195"/>
      <c r="AI206" s="195"/>
      <c r="AJ206" s="195"/>
      <c r="AK206" s="195"/>
      <c r="AL206" s="195"/>
      <c r="AM206" s="195"/>
      <c r="AN206" s="195"/>
      <c r="AO206" s="195"/>
      <c r="AP206" s="195"/>
      <c r="AQ206" s="195"/>
      <c r="AR206" s="195"/>
      <c r="AS206" s="195"/>
      <c r="AT206" s="195"/>
      <c r="AU206" s="195"/>
      <c r="AV206" s="195"/>
      <c r="AW206" s="195"/>
      <c r="AX206" s="195"/>
      <c r="AY206" s="195"/>
      <c r="AZ206" s="195"/>
      <c r="BA206" s="195"/>
    </row>
    <row r="207" spans="1:53" x14ac:dyDescent="0.25">
      <c r="A207" s="260">
        <v>46677</v>
      </c>
      <c r="B207" s="184">
        <v>0</v>
      </c>
      <c r="C207" s="185">
        <v>0.6</v>
      </c>
      <c r="D207" s="184">
        <v>0.1</v>
      </c>
      <c r="E207" s="185">
        <v>0.2</v>
      </c>
      <c r="F207" s="184">
        <v>0.35</v>
      </c>
      <c r="G207" s="185">
        <v>0</v>
      </c>
      <c r="H207" s="184">
        <v>0</v>
      </c>
      <c r="I207" s="186">
        <v>0</v>
      </c>
      <c r="J207" s="203"/>
      <c r="K207" s="195"/>
      <c r="L207" s="195"/>
      <c r="M207" s="195"/>
      <c r="N207" s="195"/>
      <c r="O207" s="195"/>
      <c r="P207" s="195"/>
      <c r="Q207" s="195"/>
      <c r="R207" s="195"/>
      <c r="S207" s="195"/>
      <c r="T207" s="195"/>
      <c r="U207" s="195"/>
      <c r="V207" s="195"/>
      <c r="W207" s="195"/>
      <c r="X207" s="195"/>
      <c r="Y207" s="195"/>
      <c r="Z207" s="195"/>
      <c r="AA207" s="195"/>
      <c r="AB207" s="195"/>
      <c r="AC207" s="195"/>
      <c r="AD207" s="195"/>
      <c r="AE207" s="195"/>
      <c r="AF207" s="195"/>
      <c r="AG207" s="195"/>
      <c r="AH207" s="195"/>
      <c r="AI207" s="195"/>
      <c r="AJ207" s="195"/>
      <c r="AK207" s="195"/>
      <c r="AL207" s="195"/>
      <c r="AM207" s="195"/>
      <c r="AN207" s="195"/>
      <c r="AO207" s="195"/>
      <c r="AP207" s="195"/>
      <c r="AQ207" s="195"/>
      <c r="AR207" s="195"/>
      <c r="AS207" s="195"/>
      <c r="AT207" s="195"/>
      <c r="AU207" s="195"/>
      <c r="AV207" s="195"/>
      <c r="AW207" s="195"/>
      <c r="AX207" s="195"/>
      <c r="AY207" s="195"/>
      <c r="AZ207" s="195"/>
      <c r="BA207" s="195"/>
    </row>
    <row r="208" spans="1:53" x14ac:dyDescent="0.25">
      <c r="A208" s="260">
        <v>46678</v>
      </c>
      <c r="B208" s="184">
        <v>0</v>
      </c>
      <c r="C208" s="185">
        <v>0.6</v>
      </c>
      <c r="D208" s="184">
        <v>0.1</v>
      </c>
      <c r="E208" s="185">
        <v>0.2</v>
      </c>
      <c r="F208" s="184">
        <v>0.35</v>
      </c>
      <c r="G208" s="185">
        <v>0</v>
      </c>
      <c r="H208" s="184">
        <v>0</v>
      </c>
      <c r="I208" s="186">
        <v>0</v>
      </c>
      <c r="J208" s="203"/>
      <c r="K208" s="195"/>
      <c r="L208" s="195"/>
      <c r="M208" s="195"/>
      <c r="N208" s="195"/>
      <c r="O208" s="195"/>
      <c r="P208" s="195"/>
      <c r="Q208" s="195"/>
      <c r="R208" s="195"/>
      <c r="S208" s="195"/>
      <c r="T208" s="195"/>
      <c r="U208" s="195"/>
      <c r="V208" s="195"/>
      <c r="W208" s="195"/>
      <c r="X208" s="195"/>
      <c r="Y208" s="195"/>
      <c r="Z208" s="195"/>
      <c r="AA208" s="195"/>
      <c r="AB208" s="195"/>
      <c r="AC208" s="195"/>
      <c r="AD208" s="195"/>
      <c r="AE208" s="195"/>
      <c r="AF208" s="195"/>
      <c r="AG208" s="195"/>
      <c r="AH208" s="195"/>
      <c r="AI208" s="195"/>
      <c r="AJ208" s="195"/>
      <c r="AK208" s="195"/>
      <c r="AL208" s="195"/>
      <c r="AM208" s="195"/>
      <c r="AN208" s="195"/>
      <c r="AO208" s="195"/>
      <c r="AP208" s="195"/>
      <c r="AQ208" s="195"/>
      <c r="AR208" s="195"/>
      <c r="AS208" s="195"/>
      <c r="AT208" s="195"/>
      <c r="AU208" s="195"/>
      <c r="AV208" s="195"/>
      <c r="AW208" s="195"/>
      <c r="AX208" s="195"/>
      <c r="AY208" s="195"/>
      <c r="AZ208" s="195"/>
      <c r="BA208" s="195"/>
    </row>
    <row r="209" spans="1:53" x14ac:dyDescent="0.25">
      <c r="A209" s="260">
        <v>46679</v>
      </c>
      <c r="B209" s="184">
        <v>0</v>
      </c>
      <c r="C209" s="185">
        <v>0.6</v>
      </c>
      <c r="D209" s="184">
        <v>0.1</v>
      </c>
      <c r="E209" s="185">
        <v>0.2</v>
      </c>
      <c r="F209" s="184">
        <v>0.35</v>
      </c>
      <c r="G209" s="185">
        <v>0</v>
      </c>
      <c r="H209" s="184">
        <v>0</v>
      </c>
      <c r="I209" s="186">
        <v>0</v>
      </c>
      <c r="J209" s="203"/>
      <c r="K209" s="195"/>
      <c r="L209" s="195"/>
      <c r="M209" s="195"/>
      <c r="N209" s="195"/>
      <c r="O209" s="195"/>
      <c r="P209" s="195"/>
      <c r="Q209" s="195"/>
      <c r="R209" s="195"/>
      <c r="S209" s="195"/>
      <c r="T209" s="195"/>
      <c r="U209" s="195"/>
      <c r="V209" s="195"/>
      <c r="W209" s="195"/>
      <c r="X209" s="195"/>
      <c r="Y209" s="195"/>
      <c r="Z209" s="195"/>
      <c r="AA209" s="195"/>
      <c r="AB209" s="195"/>
      <c r="AC209" s="195"/>
      <c r="AD209" s="195"/>
      <c r="AE209" s="195"/>
      <c r="AF209" s="195"/>
      <c r="AG209" s="195"/>
      <c r="AH209" s="195"/>
      <c r="AI209" s="195"/>
      <c r="AJ209" s="195"/>
      <c r="AK209" s="195"/>
      <c r="AL209" s="195"/>
      <c r="AM209" s="195"/>
      <c r="AN209" s="195"/>
      <c r="AO209" s="195"/>
      <c r="AP209" s="195"/>
      <c r="AQ209" s="195"/>
      <c r="AR209" s="195"/>
      <c r="AS209" s="195"/>
      <c r="AT209" s="195"/>
      <c r="AU209" s="195"/>
      <c r="AV209" s="195"/>
      <c r="AW209" s="195"/>
      <c r="AX209" s="195"/>
      <c r="AY209" s="195"/>
      <c r="AZ209" s="195"/>
      <c r="BA209" s="195"/>
    </row>
    <row r="210" spans="1:53" x14ac:dyDescent="0.25">
      <c r="A210" s="260">
        <v>46680</v>
      </c>
      <c r="B210" s="184">
        <v>0</v>
      </c>
      <c r="C210" s="185">
        <v>0.6</v>
      </c>
      <c r="D210" s="184">
        <v>0.1</v>
      </c>
      <c r="E210" s="185">
        <v>0.2</v>
      </c>
      <c r="F210" s="184">
        <v>0.35</v>
      </c>
      <c r="G210" s="185">
        <v>0</v>
      </c>
      <c r="H210" s="184">
        <v>0</v>
      </c>
      <c r="I210" s="186">
        <v>0</v>
      </c>
      <c r="J210" s="203"/>
      <c r="K210" s="195"/>
      <c r="L210" s="195"/>
      <c r="M210" s="195"/>
      <c r="N210" s="195"/>
      <c r="O210" s="195"/>
      <c r="P210" s="195"/>
      <c r="Q210" s="195"/>
      <c r="R210" s="195"/>
      <c r="S210" s="195"/>
      <c r="T210" s="195"/>
      <c r="U210" s="195"/>
      <c r="V210" s="195"/>
      <c r="W210" s="195"/>
      <c r="X210" s="195"/>
      <c r="Y210" s="195"/>
      <c r="Z210" s="195"/>
      <c r="AA210" s="195"/>
      <c r="AB210" s="195"/>
      <c r="AC210" s="195"/>
      <c r="AD210" s="195"/>
      <c r="AE210" s="195"/>
      <c r="AF210" s="195"/>
      <c r="AG210" s="195"/>
      <c r="AH210" s="195"/>
      <c r="AI210" s="195"/>
      <c r="AJ210" s="195"/>
      <c r="AK210" s="195"/>
      <c r="AL210" s="195"/>
      <c r="AM210" s="195"/>
      <c r="AN210" s="195"/>
      <c r="AO210" s="195"/>
      <c r="AP210" s="195"/>
      <c r="AQ210" s="195"/>
      <c r="AR210" s="195"/>
      <c r="AS210" s="195"/>
      <c r="AT210" s="195"/>
      <c r="AU210" s="195"/>
      <c r="AV210" s="195"/>
      <c r="AW210" s="195"/>
      <c r="AX210" s="195"/>
      <c r="AY210" s="195"/>
      <c r="AZ210" s="195"/>
      <c r="BA210" s="195"/>
    </row>
    <row r="211" spans="1:53" x14ac:dyDescent="0.25">
      <c r="A211" s="260">
        <v>46681</v>
      </c>
      <c r="B211" s="184">
        <v>0</v>
      </c>
      <c r="C211" s="185">
        <v>0.6</v>
      </c>
      <c r="D211" s="184">
        <v>0.1</v>
      </c>
      <c r="E211" s="185">
        <v>0.2</v>
      </c>
      <c r="F211" s="184">
        <v>0.35</v>
      </c>
      <c r="G211" s="185">
        <v>0</v>
      </c>
      <c r="H211" s="184">
        <v>0</v>
      </c>
      <c r="I211" s="186">
        <v>0</v>
      </c>
      <c r="J211" s="203"/>
      <c r="K211" s="195"/>
      <c r="L211" s="195"/>
      <c r="M211" s="195"/>
      <c r="N211" s="195"/>
      <c r="O211" s="195"/>
      <c r="P211" s="195"/>
      <c r="Q211" s="195"/>
      <c r="R211" s="195"/>
      <c r="S211" s="195"/>
      <c r="T211" s="195"/>
      <c r="U211" s="195"/>
      <c r="V211" s="195"/>
      <c r="W211" s="195"/>
      <c r="X211" s="195"/>
      <c r="Y211" s="195"/>
      <c r="Z211" s="195"/>
      <c r="AA211" s="195"/>
      <c r="AB211" s="195"/>
      <c r="AC211" s="195"/>
      <c r="AD211" s="195"/>
      <c r="AE211" s="195"/>
      <c r="AF211" s="195"/>
      <c r="AG211" s="195"/>
      <c r="AH211" s="195"/>
      <c r="AI211" s="195"/>
      <c r="AJ211" s="195"/>
      <c r="AK211" s="195"/>
      <c r="AL211" s="195"/>
      <c r="AM211" s="195"/>
      <c r="AN211" s="195"/>
      <c r="AO211" s="195"/>
      <c r="AP211" s="195"/>
      <c r="AQ211" s="195"/>
      <c r="AR211" s="195"/>
      <c r="AS211" s="195"/>
      <c r="AT211" s="195"/>
      <c r="AU211" s="195"/>
      <c r="AV211" s="195"/>
      <c r="AW211" s="195"/>
      <c r="AX211" s="195"/>
      <c r="AY211" s="195"/>
      <c r="AZ211" s="195"/>
      <c r="BA211" s="195"/>
    </row>
    <row r="212" spans="1:53" x14ac:dyDescent="0.25">
      <c r="A212" s="260">
        <v>46682</v>
      </c>
      <c r="B212" s="184">
        <v>0</v>
      </c>
      <c r="C212" s="185">
        <v>0.6</v>
      </c>
      <c r="D212" s="184">
        <v>0.1</v>
      </c>
      <c r="E212" s="185">
        <v>0.2</v>
      </c>
      <c r="F212" s="184">
        <v>0.35</v>
      </c>
      <c r="G212" s="185">
        <v>0</v>
      </c>
      <c r="H212" s="184">
        <v>0</v>
      </c>
      <c r="I212" s="186">
        <v>0</v>
      </c>
      <c r="J212" s="203"/>
      <c r="K212" s="195"/>
      <c r="L212" s="195"/>
      <c r="M212" s="195"/>
      <c r="N212" s="195"/>
      <c r="O212" s="195"/>
      <c r="P212" s="195"/>
      <c r="Q212" s="195"/>
      <c r="R212" s="195"/>
      <c r="S212" s="195"/>
      <c r="T212" s="195"/>
      <c r="U212" s="195"/>
      <c r="V212" s="195"/>
      <c r="W212" s="195"/>
      <c r="X212" s="195"/>
      <c r="Y212" s="195"/>
      <c r="Z212" s="195"/>
      <c r="AA212" s="195"/>
      <c r="AB212" s="195"/>
      <c r="AC212" s="195"/>
      <c r="AD212" s="195"/>
      <c r="AE212" s="195"/>
      <c r="AF212" s="195"/>
      <c r="AG212" s="195"/>
      <c r="AH212" s="195"/>
      <c r="AI212" s="195"/>
      <c r="AJ212" s="195"/>
      <c r="AK212" s="195"/>
      <c r="AL212" s="195"/>
      <c r="AM212" s="195"/>
      <c r="AN212" s="195"/>
      <c r="AO212" s="195"/>
      <c r="AP212" s="195"/>
      <c r="AQ212" s="195"/>
      <c r="AR212" s="195"/>
      <c r="AS212" s="195"/>
      <c r="AT212" s="195"/>
      <c r="AU212" s="195"/>
      <c r="AV212" s="195"/>
      <c r="AW212" s="195"/>
      <c r="AX212" s="195"/>
      <c r="AY212" s="195"/>
      <c r="AZ212" s="195"/>
      <c r="BA212" s="195"/>
    </row>
    <row r="213" spans="1:53" x14ac:dyDescent="0.25">
      <c r="A213" s="260">
        <v>46683</v>
      </c>
      <c r="B213" s="184">
        <v>0</v>
      </c>
      <c r="C213" s="185">
        <v>0.6</v>
      </c>
      <c r="D213" s="184">
        <v>0</v>
      </c>
      <c r="E213" s="185">
        <v>0</v>
      </c>
      <c r="F213" s="184">
        <v>0.35</v>
      </c>
      <c r="G213" s="185">
        <v>0</v>
      </c>
      <c r="H213" s="184">
        <v>0</v>
      </c>
      <c r="I213" s="186">
        <v>0</v>
      </c>
      <c r="J213" s="203"/>
      <c r="K213" s="195"/>
      <c r="L213" s="195"/>
      <c r="M213" s="195"/>
      <c r="N213" s="195"/>
      <c r="O213" s="195"/>
      <c r="P213" s="195"/>
      <c r="Q213" s="195"/>
      <c r="R213" s="195"/>
      <c r="S213" s="195"/>
      <c r="T213" s="195"/>
      <c r="U213" s="195"/>
      <c r="V213" s="195"/>
      <c r="W213" s="195"/>
      <c r="X213" s="195"/>
      <c r="Y213" s="195"/>
      <c r="Z213" s="195"/>
      <c r="AA213" s="195"/>
      <c r="AB213" s="195"/>
      <c r="AC213" s="195"/>
      <c r="AD213" s="195"/>
      <c r="AE213" s="195"/>
      <c r="AF213" s="195"/>
      <c r="AG213" s="195"/>
      <c r="AH213" s="195"/>
      <c r="AI213" s="195"/>
      <c r="AJ213" s="195"/>
      <c r="AK213" s="195"/>
      <c r="AL213" s="195"/>
      <c r="AM213" s="195"/>
      <c r="AN213" s="195"/>
      <c r="AO213" s="195"/>
      <c r="AP213" s="195"/>
      <c r="AQ213" s="195"/>
      <c r="AR213" s="195"/>
      <c r="AS213" s="195"/>
      <c r="AT213" s="195"/>
      <c r="AU213" s="195"/>
      <c r="AV213" s="195"/>
      <c r="AW213" s="195"/>
      <c r="AX213" s="195"/>
      <c r="AY213" s="195"/>
      <c r="AZ213" s="195"/>
      <c r="BA213" s="195"/>
    </row>
    <row r="214" spans="1:53" x14ac:dyDescent="0.25">
      <c r="A214" s="260">
        <v>46684</v>
      </c>
      <c r="B214" s="184">
        <v>0</v>
      </c>
      <c r="C214" s="185">
        <v>0.6</v>
      </c>
      <c r="D214" s="184">
        <v>0</v>
      </c>
      <c r="E214" s="185">
        <v>0</v>
      </c>
      <c r="F214" s="184">
        <v>0.35</v>
      </c>
      <c r="G214" s="185">
        <v>0</v>
      </c>
      <c r="H214" s="184">
        <v>0</v>
      </c>
      <c r="I214" s="186">
        <v>0</v>
      </c>
      <c r="J214" s="203"/>
      <c r="K214" s="195"/>
      <c r="L214" s="195"/>
      <c r="M214" s="195"/>
      <c r="N214" s="195"/>
      <c r="O214" s="195"/>
      <c r="P214" s="195"/>
      <c r="Q214" s="195"/>
      <c r="R214" s="195"/>
      <c r="S214" s="195"/>
      <c r="T214" s="195"/>
      <c r="U214" s="195"/>
      <c r="V214" s="195"/>
      <c r="W214" s="195"/>
      <c r="X214" s="195"/>
      <c r="Y214" s="195"/>
      <c r="Z214" s="195"/>
      <c r="AA214" s="195"/>
      <c r="AB214" s="195"/>
      <c r="AC214" s="195"/>
      <c r="AD214" s="195"/>
      <c r="AE214" s="195"/>
      <c r="AF214" s="195"/>
      <c r="AG214" s="195"/>
      <c r="AH214" s="195"/>
      <c r="AI214" s="195"/>
      <c r="AJ214" s="195"/>
      <c r="AK214" s="195"/>
      <c r="AL214" s="195"/>
      <c r="AM214" s="195"/>
      <c r="AN214" s="195"/>
      <c r="AO214" s="195"/>
      <c r="AP214" s="195"/>
      <c r="AQ214" s="195"/>
      <c r="AR214" s="195"/>
      <c r="AS214" s="195"/>
      <c r="AT214" s="195"/>
      <c r="AU214" s="195"/>
      <c r="AV214" s="195"/>
      <c r="AW214" s="195"/>
      <c r="AX214" s="195"/>
      <c r="AY214" s="195"/>
      <c r="AZ214" s="195"/>
      <c r="BA214" s="195"/>
    </row>
    <row r="215" spans="1:53" x14ac:dyDescent="0.25">
      <c r="A215" s="260">
        <v>46685</v>
      </c>
      <c r="B215" s="184">
        <v>0.6</v>
      </c>
      <c r="C215" s="185">
        <v>0.6</v>
      </c>
      <c r="D215" s="184">
        <v>0.4</v>
      </c>
      <c r="E215" s="185">
        <v>0</v>
      </c>
      <c r="F215" s="184">
        <v>0.99</v>
      </c>
      <c r="G215" s="185">
        <v>0</v>
      </c>
      <c r="H215" s="184">
        <v>0</v>
      </c>
      <c r="I215" s="186">
        <v>0</v>
      </c>
      <c r="J215" s="203"/>
      <c r="K215" s="195"/>
      <c r="L215" s="195"/>
      <c r="M215" s="195"/>
      <c r="N215" s="195"/>
      <c r="O215" s="195"/>
      <c r="P215" s="195"/>
      <c r="Q215" s="195"/>
      <c r="R215" s="195"/>
      <c r="S215" s="195"/>
      <c r="T215" s="195"/>
      <c r="U215" s="195"/>
      <c r="V215" s="195"/>
      <c r="W215" s="195"/>
      <c r="X215" s="195"/>
      <c r="Y215" s="195"/>
      <c r="Z215" s="195"/>
      <c r="AA215" s="195"/>
      <c r="AB215" s="195"/>
      <c r="AC215" s="195"/>
      <c r="AD215" s="195"/>
      <c r="AE215" s="195"/>
      <c r="AF215" s="195"/>
      <c r="AG215" s="195"/>
      <c r="AH215" s="195"/>
      <c r="AI215" s="195"/>
      <c r="AJ215" s="195"/>
      <c r="AK215" s="195"/>
      <c r="AL215" s="195"/>
      <c r="AM215" s="195"/>
      <c r="AN215" s="195"/>
      <c r="AO215" s="195"/>
      <c r="AP215" s="195"/>
      <c r="AQ215" s="195"/>
      <c r="AR215" s="195"/>
      <c r="AS215" s="195"/>
      <c r="AT215" s="195"/>
      <c r="AU215" s="195"/>
      <c r="AV215" s="195"/>
      <c r="AW215" s="195"/>
      <c r="AX215" s="195"/>
      <c r="AY215" s="195"/>
      <c r="AZ215" s="195"/>
      <c r="BA215" s="195"/>
    </row>
    <row r="216" spans="1:53" x14ac:dyDescent="0.25">
      <c r="A216" s="260">
        <v>46686</v>
      </c>
      <c r="B216" s="184">
        <v>0.6</v>
      </c>
      <c r="C216" s="185">
        <v>0.6</v>
      </c>
      <c r="D216" s="184">
        <v>0.4</v>
      </c>
      <c r="E216" s="185">
        <v>0.4</v>
      </c>
      <c r="F216" s="184">
        <v>0.99</v>
      </c>
      <c r="G216" s="185">
        <v>0</v>
      </c>
      <c r="H216" s="184">
        <v>0</v>
      </c>
      <c r="I216" s="186">
        <v>0</v>
      </c>
      <c r="J216" s="203"/>
      <c r="K216" s="195"/>
      <c r="L216" s="195"/>
      <c r="M216" s="195"/>
      <c r="N216" s="195"/>
      <c r="O216" s="195"/>
      <c r="P216" s="195"/>
      <c r="Q216" s="195"/>
      <c r="R216" s="195"/>
      <c r="S216" s="195"/>
      <c r="T216" s="195"/>
      <c r="U216" s="195"/>
      <c r="V216" s="195"/>
      <c r="W216" s="195"/>
      <c r="X216" s="195"/>
      <c r="Y216" s="195"/>
      <c r="Z216" s="195"/>
      <c r="AA216" s="195"/>
      <c r="AB216" s="195"/>
      <c r="AC216" s="195"/>
      <c r="AD216" s="195"/>
      <c r="AE216" s="195"/>
      <c r="AF216" s="195"/>
      <c r="AG216" s="195"/>
      <c r="AH216" s="195"/>
      <c r="AI216" s="195"/>
      <c r="AJ216" s="195"/>
      <c r="AK216" s="195"/>
      <c r="AL216" s="195"/>
      <c r="AM216" s="195"/>
      <c r="AN216" s="195"/>
      <c r="AO216" s="195"/>
      <c r="AP216" s="195"/>
      <c r="AQ216" s="195"/>
      <c r="AR216" s="195"/>
      <c r="AS216" s="195"/>
      <c r="AT216" s="195"/>
      <c r="AU216" s="195"/>
      <c r="AV216" s="195"/>
      <c r="AW216" s="195"/>
      <c r="AX216" s="195"/>
      <c r="AY216" s="195"/>
      <c r="AZ216" s="195"/>
      <c r="BA216" s="195"/>
    </row>
    <row r="217" spans="1:53" x14ac:dyDescent="0.25">
      <c r="A217" s="260">
        <v>46687</v>
      </c>
      <c r="B217" s="184">
        <v>0.6</v>
      </c>
      <c r="C217" s="185">
        <v>0.6</v>
      </c>
      <c r="D217" s="184">
        <v>0.4</v>
      </c>
      <c r="E217" s="185">
        <v>0.4</v>
      </c>
      <c r="F217" s="184">
        <v>0.99</v>
      </c>
      <c r="G217" s="185">
        <v>0</v>
      </c>
      <c r="H217" s="184">
        <v>0</v>
      </c>
      <c r="I217" s="186">
        <v>0</v>
      </c>
      <c r="J217" s="203"/>
      <c r="K217" s="195"/>
      <c r="L217" s="195"/>
      <c r="M217" s="195"/>
      <c r="N217" s="195"/>
      <c r="O217" s="195"/>
      <c r="P217" s="195"/>
      <c r="Q217" s="195"/>
      <c r="R217" s="195"/>
      <c r="S217" s="195"/>
      <c r="T217" s="195"/>
      <c r="U217" s="195"/>
      <c r="V217" s="195"/>
      <c r="W217" s="195"/>
      <c r="X217" s="195"/>
      <c r="Y217" s="195"/>
      <c r="Z217" s="195"/>
      <c r="AA217" s="195"/>
      <c r="AB217" s="195"/>
      <c r="AC217" s="195"/>
      <c r="AD217" s="195"/>
      <c r="AE217" s="195"/>
      <c r="AF217" s="195"/>
      <c r="AG217" s="195"/>
      <c r="AH217" s="195"/>
      <c r="AI217" s="195"/>
      <c r="AJ217" s="195"/>
      <c r="AK217" s="195"/>
      <c r="AL217" s="195"/>
      <c r="AM217" s="195"/>
      <c r="AN217" s="195"/>
      <c r="AO217" s="195"/>
      <c r="AP217" s="195"/>
      <c r="AQ217" s="195"/>
      <c r="AR217" s="195"/>
      <c r="AS217" s="195"/>
      <c r="AT217" s="195"/>
      <c r="AU217" s="195"/>
      <c r="AV217" s="195"/>
      <c r="AW217" s="195"/>
      <c r="AX217" s="195"/>
      <c r="AY217" s="195"/>
      <c r="AZ217" s="195"/>
      <c r="BA217" s="195"/>
    </row>
    <row r="218" spans="1:53" x14ac:dyDescent="0.25">
      <c r="A218" s="260">
        <v>46688</v>
      </c>
      <c r="B218" s="184">
        <v>0.6</v>
      </c>
      <c r="C218" s="185">
        <v>0.6</v>
      </c>
      <c r="D218" s="184">
        <v>0.4</v>
      </c>
      <c r="E218" s="185">
        <v>0</v>
      </c>
      <c r="F218" s="184">
        <v>0.99</v>
      </c>
      <c r="G218" s="185">
        <v>0</v>
      </c>
      <c r="H218" s="184">
        <v>0</v>
      </c>
      <c r="I218" s="186">
        <v>0</v>
      </c>
      <c r="J218" s="203"/>
      <c r="K218" s="195"/>
      <c r="L218" s="195"/>
      <c r="M218" s="195"/>
      <c r="N218" s="195"/>
      <c r="O218" s="195"/>
      <c r="P218" s="195"/>
      <c r="Q218" s="195"/>
      <c r="R218" s="195"/>
      <c r="S218" s="195"/>
      <c r="T218" s="195"/>
      <c r="U218" s="195"/>
      <c r="V218" s="195"/>
      <c r="W218" s="195"/>
      <c r="X218" s="195"/>
      <c r="Y218" s="195"/>
      <c r="Z218" s="195"/>
      <c r="AA218" s="195"/>
      <c r="AB218" s="195"/>
      <c r="AC218" s="195"/>
      <c r="AD218" s="195"/>
      <c r="AE218" s="195"/>
      <c r="AF218" s="195"/>
      <c r="AG218" s="195"/>
      <c r="AH218" s="195"/>
      <c r="AI218" s="195"/>
      <c r="AJ218" s="195"/>
      <c r="AK218" s="195"/>
      <c r="AL218" s="195"/>
      <c r="AM218" s="195"/>
      <c r="AN218" s="195"/>
      <c r="AO218" s="195"/>
      <c r="AP218" s="195"/>
      <c r="AQ218" s="195"/>
      <c r="AR218" s="195"/>
      <c r="AS218" s="195"/>
      <c r="AT218" s="195"/>
      <c r="AU218" s="195"/>
      <c r="AV218" s="195"/>
      <c r="AW218" s="195"/>
      <c r="AX218" s="195"/>
      <c r="AY218" s="195"/>
      <c r="AZ218" s="195"/>
      <c r="BA218" s="195"/>
    </row>
    <row r="219" spans="1:53" x14ac:dyDescent="0.25">
      <c r="A219" s="260">
        <v>46689</v>
      </c>
      <c r="B219" s="184">
        <v>0.6</v>
      </c>
      <c r="C219" s="185">
        <v>0.6</v>
      </c>
      <c r="D219" s="184">
        <v>0.4</v>
      </c>
      <c r="E219" s="185">
        <v>0</v>
      </c>
      <c r="F219" s="184">
        <v>0.99</v>
      </c>
      <c r="G219" s="185">
        <v>0</v>
      </c>
      <c r="H219" s="184">
        <v>0</v>
      </c>
      <c r="I219" s="186">
        <v>0</v>
      </c>
      <c r="J219" s="203"/>
      <c r="K219" s="195"/>
      <c r="L219" s="195"/>
      <c r="M219" s="195"/>
      <c r="N219" s="195"/>
      <c r="O219" s="195"/>
      <c r="P219" s="195"/>
      <c r="Q219" s="195"/>
      <c r="R219" s="195"/>
      <c r="S219" s="195"/>
      <c r="T219" s="195"/>
      <c r="U219" s="195"/>
      <c r="V219" s="195"/>
      <c r="W219" s="195"/>
      <c r="X219" s="195"/>
      <c r="Y219" s="195"/>
      <c r="Z219" s="195"/>
      <c r="AA219" s="195"/>
      <c r="AB219" s="195"/>
      <c r="AC219" s="195"/>
      <c r="AD219" s="195"/>
      <c r="AE219" s="195"/>
      <c r="AF219" s="195"/>
      <c r="AG219" s="195"/>
      <c r="AH219" s="195"/>
      <c r="AI219" s="195"/>
      <c r="AJ219" s="195"/>
      <c r="AK219" s="195"/>
      <c r="AL219" s="195"/>
      <c r="AM219" s="195"/>
      <c r="AN219" s="195"/>
      <c r="AO219" s="195"/>
      <c r="AP219" s="195"/>
      <c r="AQ219" s="195"/>
      <c r="AR219" s="195"/>
      <c r="AS219" s="195"/>
      <c r="AT219" s="195"/>
      <c r="AU219" s="195"/>
      <c r="AV219" s="195"/>
      <c r="AW219" s="195"/>
      <c r="AX219" s="195"/>
      <c r="AY219" s="195"/>
      <c r="AZ219" s="195"/>
      <c r="BA219" s="195"/>
    </row>
    <row r="220" spans="1:53" x14ac:dyDescent="0.25">
      <c r="A220" s="260">
        <v>46690</v>
      </c>
      <c r="B220" s="184">
        <v>0.6</v>
      </c>
      <c r="C220" s="185">
        <v>0.6</v>
      </c>
      <c r="D220" s="184">
        <v>0.4</v>
      </c>
      <c r="E220" s="185">
        <v>0</v>
      </c>
      <c r="F220" s="184">
        <v>0.99</v>
      </c>
      <c r="G220" s="185">
        <v>0</v>
      </c>
      <c r="H220" s="184">
        <v>0</v>
      </c>
      <c r="I220" s="186">
        <v>0</v>
      </c>
      <c r="J220" s="203"/>
      <c r="K220" s="195"/>
      <c r="L220" s="195"/>
      <c r="M220" s="195"/>
      <c r="N220" s="195"/>
      <c r="O220" s="195"/>
      <c r="P220" s="195"/>
      <c r="Q220" s="195"/>
      <c r="R220" s="195"/>
      <c r="S220" s="195"/>
      <c r="T220" s="195"/>
      <c r="U220" s="195"/>
      <c r="V220" s="195"/>
      <c r="W220" s="195"/>
      <c r="X220" s="195"/>
      <c r="Y220" s="195"/>
      <c r="Z220" s="195"/>
      <c r="AA220" s="195"/>
      <c r="AB220" s="195"/>
      <c r="AC220" s="195"/>
      <c r="AD220" s="195"/>
      <c r="AE220" s="195"/>
      <c r="AF220" s="195"/>
      <c r="AG220" s="195"/>
      <c r="AH220" s="195"/>
      <c r="AI220" s="195"/>
      <c r="AJ220" s="195"/>
      <c r="AK220" s="195"/>
      <c r="AL220" s="195"/>
      <c r="AM220" s="195"/>
      <c r="AN220" s="195"/>
      <c r="AO220" s="195"/>
      <c r="AP220" s="195"/>
      <c r="AQ220" s="195"/>
      <c r="AR220" s="195"/>
      <c r="AS220" s="195"/>
      <c r="AT220" s="195"/>
      <c r="AU220" s="195"/>
      <c r="AV220" s="195"/>
      <c r="AW220" s="195"/>
      <c r="AX220" s="195"/>
      <c r="AY220" s="195"/>
      <c r="AZ220" s="195"/>
      <c r="BA220" s="195"/>
    </row>
    <row r="221" spans="1:53" ht="13" thickBot="1" x14ac:dyDescent="0.3">
      <c r="A221" s="260">
        <v>46691</v>
      </c>
      <c r="B221" s="187">
        <v>0.6</v>
      </c>
      <c r="C221" s="188">
        <v>0.6</v>
      </c>
      <c r="D221" s="187">
        <v>0.4</v>
      </c>
      <c r="E221" s="188">
        <v>0</v>
      </c>
      <c r="F221" s="187">
        <v>0.99</v>
      </c>
      <c r="G221" s="188">
        <v>0</v>
      </c>
      <c r="H221" s="187">
        <v>0</v>
      </c>
      <c r="I221" s="189">
        <v>0</v>
      </c>
      <c r="J221" s="203"/>
      <c r="K221" s="195"/>
      <c r="L221" s="195"/>
      <c r="M221" s="195"/>
      <c r="N221" s="195"/>
      <c r="O221" s="195"/>
      <c r="P221" s="195"/>
      <c r="Q221" s="195"/>
      <c r="R221" s="195"/>
      <c r="S221" s="195"/>
      <c r="T221" s="195"/>
      <c r="U221" s="195"/>
      <c r="V221" s="195"/>
      <c r="W221" s="195"/>
      <c r="X221" s="195"/>
      <c r="Y221" s="195"/>
      <c r="Z221" s="195"/>
      <c r="AA221" s="195"/>
      <c r="AB221" s="195"/>
      <c r="AC221" s="195"/>
      <c r="AD221" s="195"/>
      <c r="AE221" s="195"/>
      <c r="AF221" s="195"/>
      <c r="AG221" s="195"/>
      <c r="AH221" s="195"/>
      <c r="AI221" s="195"/>
      <c r="AJ221" s="195"/>
      <c r="AK221" s="195"/>
      <c r="AL221" s="195"/>
      <c r="AM221" s="195"/>
      <c r="AN221" s="195"/>
      <c r="AO221" s="195"/>
      <c r="AP221" s="195"/>
      <c r="AQ221" s="195"/>
      <c r="AR221" s="195"/>
      <c r="AS221" s="195"/>
      <c r="AT221" s="195"/>
      <c r="AU221" s="195"/>
      <c r="AV221" s="195"/>
      <c r="AW221" s="195"/>
      <c r="AX221" s="195"/>
      <c r="AY221" s="195"/>
      <c r="AZ221" s="195"/>
      <c r="BA221" s="195"/>
    </row>
    <row r="222" spans="1:53" x14ac:dyDescent="0.25">
      <c r="A222" s="260">
        <v>46692</v>
      </c>
      <c r="B222" s="181">
        <v>0.6</v>
      </c>
      <c r="C222" s="182">
        <v>0</v>
      </c>
      <c r="D222" s="181">
        <v>0.4</v>
      </c>
      <c r="E222" s="182">
        <v>0</v>
      </c>
      <c r="F222" s="181">
        <v>0.99</v>
      </c>
      <c r="G222" s="182">
        <v>0</v>
      </c>
      <c r="H222" s="181">
        <v>0</v>
      </c>
      <c r="I222" s="183">
        <v>0</v>
      </c>
      <c r="J222" s="203"/>
      <c r="K222" s="195"/>
      <c r="L222" s="195"/>
      <c r="M222" s="195"/>
      <c r="N222" s="195"/>
      <c r="O222" s="195"/>
      <c r="P222" s="195"/>
      <c r="Q222" s="195"/>
      <c r="R222" s="195"/>
      <c r="S222" s="195"/>
      <c r="T222" s="195"/>
      <c r="U222" s="195"/>
      <c r="V222" s="195"/>
      <c r="W222" s="195"/>
      <c r="X222" s="195"/>
      <c r="Y222" s="195"/>
      <c r="Z222" s="195"/>
      <c r="AA222" s="195"/>
      <c r="AB222" s="195"/>
      <c r="AC222" s="195"/>
      <c r="AD222" s="195"/>
      <c r="AE222" s="195"/>
      <c r="AF222" s="195"/>
      <c r="AG222" s="195"/>
      <c r="AH222" s="195"/>
      <c r="AI222" s="195"/>
      <c r="AJ222" s="195"/>
      <c r="AK222" s="195"/>
      <c r="AL222" s="195"/>
      <c r="AM222" s="195"/>
      <c r="AN222" s="195"/>
      <c r="AO222" s="195"/>
      <c r="AP222" s="195"/>
      <c r="AQ222" s="195"/>
      <c r="AR222" s="195"/>
      <c r="AS222" s="195"/>
      <c r="AT222" s="195"/>
      <c r="AU222" s="195"/>
      <c r="AV222" s="195"/>
      <c r="AW222" s="195"/>
      <c r="AX222" s="195"/>
      <c r="AY222" s="195"/>
      <c r="AZ222" s="195"/>
      <c r="BA222" s="195"/>
    </row>
    <row r="223" spans="1:53" x14ac:dyDescent="0.25">
      <c r="A223" s="260">
        <v>46693</v>
      </c>
      <c r="B223" s="184">
        <v>0.6</v>
      </c>
      <c r="C223" s="185">
        <v>0</v>
      </c>
      <c r="D223" s="184">
        <v>0.4</v>
      </c>
      <c r="E223" s="185">
        <v>0</v>
      </c>
      <c r="F223" s="184">
        <v>0.99</v>
      </c>
      <c r="G223" s="185">
        <v>0</v>
      </c>
      <c r="H223" s="184">
        <v>0.99</v>
      </c>
      <c r="I223" s="186">
        <v>0</v>
      </c>
      <c r="J223" s="203"/>
      <c r="K223" s="195"/>
      <c r="L223" s="195"/>
      <c r="M223" s="195"/>
      <c r="N223" s="195"/>
      <c r="O223" s="195"/>
      <c r="P223" s="195"/>
      <c r="Q223" s="195"/>
      <c r="R223" s="195"/>
      <c r="S223" s="195"/>
      <c r="T223" s="195"/>
      <c r="U223" s="195"/>
      <c r="V223" s="195"/>
      <c r="W223" s="195"/>
      <c r="X223" s="195"/>
      <c r="Y223" s="195"/>
      <c r="Z223" s="195"/>
      <c r="AA223" s="195"/>
      <c r="AB223" s="195"/>
      <c r="AC223" s="195"/>
      <c r="AD223" s="195"/>
      <c r="AE223" s="195"/>
      <c r="AF223" s="195"/>
      <c r="AG223" s="195"/>
      <c r="AH223" s="195"/>
      <c r="AI223" s="195"/>
      <c r="AJ223" s="195"/>
      <c r="AK223" s="195"/>
      <c r="AL223" s="195"/>
      <c r="AM223" s="195"/>
      <c r="AN223" s="195"/>
      <c r="AO223" s="195"/>
      <c r="AP223" s="195"/>
      <c r="AQ223" s="195"/>
      <c r="AR223" s="195"/>
      <c r="AS223" s="195"/>
      <c r="AT223" s="195"/>
      <c r="AU223" s="195"/>
      <c r="AV223" s="195"/>
      <c r="AW223" s="195"/>
      <c r="AX223" s="195"/>
      <c r="AY223" s="195"/>
      <c r="AZ223" s="195"/>
      <c r="BA223" s="195"/>
    </row>
    <row r="224" spans="1:53" x14ac:dyDescent="0.25">
      <c r="A224" s="260">
        <v>46694</v>
      </c>
      <c r="B224" s="184">
        <v>0.6</v>
      </c>
      <c r="C224" s="185">
        <v>0</v>
      </c>
      <c r="D224" s="184">
        <v>0.4</v>
      </c>
      <c r="E224" s="185">
        <v>0</v>
      </c>
      <c r="F224" s="184">
        <v>0.99</v>
      </c>
      <c r="G224" s="185">
        <v>0</v>
      </c>
      <c r="H224" s="184">
        <v>0.99</v>
      </c>
      <c r="I224" s="186">
        <v>0</v>
      </c>
      <c r="J224" s="203"/>
      <c r="K224" s="195"/>
      <c r="L224" s="195"/>
      <c r="M224" s="195"/>
      <c r="N224" s="195"/>
      <c r="O224" s="195"/>
      <c r="P224" s="195"/>
      <c r="Q224" s="195"/>
      <c r="R224" s="195"/>
      <c r="S224" s="195"/>
      <c r="T224" s="195"/>
      <c r="U224" s="195"/>
      <c r="V224" s="195"/>
      <c r="W224" s="195"/>
      <c r="X224" s="195"/>
      <c r="Y224" s="195"/>
      <c r="Z224" s="195"/>
      <c r="AA224" s="195"/>
      <c r="AB224" s="195"/>
      <c r="AC224" s="195"/>
      <c r="AD224" s="195"/>
      <c r="AE224" s="195"/>
      <c r="AF224" s="195"/>
      <c r="AG224" s="195"/>
      <c r="AH224" s="195"/>
      <c r="AI224" s="195"/>
      <c r="AJ224" s="195"/>
      <c r="AK224" s="195"/>
      <c r="AL224" s="195"/>
      <c r="AM224" s="195"/>
      <c r="AN224" s="195"/>
      <c r="AO224" s="195"/>
      <c r="AP224" s="195"/>
      <c r="AQ224" s="195"/>
      <c r="AR224" s="195"/>
      <c r="AS224" s="195"/>
      <c r="AT224" s="195"/>
      <c r="AU224" s="195"/>
      <c r="AV224" s="195"/>
      <c r="AW224" s="195"/>
      <c r="AX224" s="195"/>
      <c r="AY224" s="195"/>
      <c r="AZ224" s="195"/>
      <c r="BA224" s="195"/>
    </row>
    <row r="225" spans="1:53" x14ac:dyDescent="0.25">
      <c r="A225" s="260">
        <v>46695</v>
      </c>
      <c r="B225" s="184">
        <v>0.6</v>
      </c>
      <c r="C225" s="185">
        <v>0</v>
      </c>
      <c r="D225" s="184">
        <v>0.4</v>
      </c>
      <c r="E225" s="185">
        <v>0</v>
      </c>
      <c r="F225" s="184">
        <v>0.99</v>
      </c>
      <c r="G225" s="185">
        <v>0</v>
      </c>
      <c r="H225" s="184">
        <v>0.7</v>
      </c>
      <c r="I225" s="186">
        <v>0</v>
      </c>
      <c r="J225" s="203"/>
      <c r="K225" s="195"/>
      <c r="L225" s="195"/>
      <c r="M225" s="195"/>
      <c r="N225" s="195"/>
      <c r="O225" s="195"/>
      <c r="P225" s="195"/>
      <c r="Q225" s="195"/>
      <c r="R225" s="195"/>
      <c r="S225" s="195"/>
      <c r="T225" s="195"/>
      <c r="U225" s="195"/>
      <c r="V225" s="195"/>
      <c r="W225" s="195"/>
      <c r="X225" s="195"/>
      <c r="Y225" s="195"/>
      <c r="Z225" s="195"/>
      <c r="AA225" s="195"/>
      <c r="AB225" s="195"/>
      <c r="AC225" s="195"/>
      <c r="AD225" s="195"/>
      <c r="AE225" s="195"/>
      <c r="AF225" s="195"/>
      <c r="AG225" s="195"/>
      <c r="AH225" s="195"/>
      <c r="AI225" s="195"/>
      <c r="AJ225" s="195"/>
      <c r="AK225" s="195"/>
      <c r="AL225" s="195"/>
      <c r="AM225" s="195"/>
      <c r="AN225" s="195"/>
      <c r="AO225" s="195"/>
      <c r="AP225" s="195"/>
      <c r="AQ225" s="195"/>
      <c r="AR225" s="195"/>
      <c r="AS225" s="195"/>
      <c r="AT225" s="195"/>
      <c r="AU225" s="195"/>
      <c r="AV225" s="195"/>
      <c r="AW225" s="195"/>
      <c r="AX225" s="195"/>
      <c r="AY225" s="195"/>
      <c r="AZ225" s="195"/>
      <c r="BA225" s="195"/>
    </row>
    <row r="226" spans="1:53" x14ac:dyDescent="0.25">
      <c r="A226" s="260">
        <v>46696</v>
      </c>
      <c r="B226" s="184">
        <v>0.6</v>
      </c>
      <c r="C226" s="185">
        <v>0</v>
      </c>
      <c r="D226" s="184">
        <v>0.4</v>
      </c>
      <c r="E226" s="185">
        <v>0</v>
      </c>
      <c r="F226" s="184">
        <v>0.99</v>
      </c>
      <c r="G226" s="185">
        <v>0</v>
      </c>
      <c r="H226" s="184">
        <v>0.7</v>
      </c>
      <c r="I226" s="186">
        <v>0</v>
      </c>
      <c r="J226" s="203"/>
      <c r="K226" s="195"/>
      <c r="L226" s="195"/>
      <c r="M226" s="195"/>
      <c r="N226" s="195"/>
      <c r="O226" s="195"/>
      <c r="P226" s="195"/>
      <c r="Q226" s="195"/>
      <c r="R226" s="195"/>
      <c r="S226" s="195"/>
      <c r="T226" s="195"/>
      <c r="U226" s="195"/>
      <c r="V226" s="195"/>
      <c r="W226" s="195"/>
      <c r="X226" s="195"/>
      <c r="Y226" s="195"/>
      <c r="Z226" s="195"/>
      <c r="AA226" s="195"/>
      <c r="AB226" s="195"/>
      <c r="AC226" s="195"/>
      <c r="AD226" s="195"/>
      <c r="AE226" s="195"/>
      <c r="AF226" s="195"/>
      <c r="AG226" s="195"/>
      <c r="AH226" s="195"/>
      <c r="AI226" s="195"/>
      <c r="AJ226" s="195"/>
      <c r="AK226" s="195"/>
      <c r="AL226" s="195"/>
      <c r="AM226" s="195"/>
      <c r="AN226" s="195"/>
      <c r="AO226" s="195"/>
      <c r="AP226" s="195"/>
      <c r="AQ226" s="195"/>
      <c r="AR226" s="195"/>
      <c r="AS226" s="195"/>
      <c r="AT226" s="195"/>
      <c r="AU226" s="195"/>
      <c r="AV226" s="195"/>
      <c r="AW226" s="195"/>
      <c r="AX226" s="195"/>
      <c r="AY226" s="195"/>
      <c r="AZ226" s="195"/>
      <c r="BA226" s="195"/>
    </row>
    <row r="227" spans="1:53" x14ac:dyDescent="0.25">
      <c r="A227" s="260">
        <v>46697</v>
      </c>
      <c r="B227" s="184">
        <v>0</v>
      </c>
      <c r="C227" s="185">
        <v>0</v>
      </c>
      <c r="D227" s="184">
        <v>0.4</v>
      </c>
      <c r="E227" s="185">
        <v>0</v>
      </c>
      <c r="F227" s="184">
        <v>0.99</v>
      </c>
      <c r="G227" s="185">
        <v>0</v>
      </c>
      <c r="H227" s="184">
        <v>0.7</v>
      </c>
      <c r="I227" s="186">
        <v>0</v>
      </c>
      <c r="J227" s="203"/>
      <c r="K227" s="195"/>
      <c r="L227" s="195"/>
      <c r="M227" s="195"/>
      <c r="N227" s="195"/>
      <c r="O227" s="195"/>
      <c r="P227" s="195"/>
      <c r="Q227" s="195"/>
      <c r="R227" s="195"/>
      <c r="S227" s="195"/>
      <c r="T227" s="195"/>
      <c r="U227" s="195"/>
      <c r="V227" s="195"/>
      <c r="W227" s="195"/>
      <c r="X227" s="195"/>
      <c r="Y227" s="195"/>
      <c r="Z227" s="195"/>
      <c r="AA227" s="195"/>
      <c r="AB227" s="195"/>
      <c r="AC227" s="195"/>
      <c r="AD227" s="195"/>
      <c r="AE227" s="195"/>
      <c r="AF227" s="195"/>
      <c r="AG227" s="195"/>
      <c r="AH227" s="195"/>
      <c r="AI227" s="195"/>
      <c r="AJ227" s="195"/>
      <c r="AK227" s="195"/>
      <c r="AL227" s="195"/>
      <c r="AM227" s="195"/>
      <c r="AN227" s="195"/>
      <c r="AO227" s="195"/>
      <c r="AP227" s="195"/>
      <c r="AQ227" s="195"/>
      <c r="AR227" s="195"/>
      <c r="AS227" s="195"/>
      <c r="AT227" s="195"/>
      <c r="AU227" s="195"/>
      <c r="AV227" s="195"/>
      <c r="AW227" s="195"/>
      <c r="AX227" s="195"/>
      <c r="AY227" s="195"/>
      <c r="AZ227" s="195"/>
      <c r="BA227" s="195"/>
    </row>
    <row r="228" spans="1:53" x14ac:dyDescent="0.25">
      <c r="A228" s="260">
        <v>46698</v>
      </c>
      <c r="B228" s="184">
        <v>0</v>
      </c>
      <c r="C228" s="185">
        <v>0</v>
      </c>
      <c r="D228" s="184">
        <v>0.4</v>
      </c>
      <c r="E228" s="185">
        <v>0</v>
      </c>
      <c r="F228" s="184">
        <v>0.99</v>
      </c>
      <c r="G228" s="185">
        <v>0</v>
      </c>
      <c r="H228" s="184">
        <v>0.7</v>
      </c>
      <c r="I228" s="186">
        <v>0</v>
      </c>
      <c r="J228" s="203"/>
      <c r="K228" s="195"/>
      <c r="L228" s="195"/>
      <c r="M228" s="195"/>
      <c r="N228" s="195"/>
      <c r="O228" s="195"/>
      <c r="P228" s="195"/>
      <c r="Q228" s="195"/>
      <c r="R228" s="195"/>
      <c r="S228" s="195"/>
      <c r="T228" s="195"/>
      <c r="U228" s="195"/>
      <c r="V228" s="195"/>
      <c r="W228" s="195"/>
      <c r="X228" s="195"/>
      <c r="Y228" s="195"/>
      <c r="Z228" s="195"/>
      <c r="AA228" s="195"/>
      <c r="AB228" s="195"/>
      <c r="AC228" s="195"/>
      <c r="AD228" s="195"/>
      <c r="AE228" s="195"/>
      <c r="AF228" s="195"/>
      <c r="AG228" s="195"/>
      <c r="AH228" s="195"/>
      <c r="AI228" s="195"/>
      <c r="AJ228" s="195"/>
      <c r="AK228" s="195"/>
      <c r="AL228" s="195"/>
      <c r="AM228" s="195"/>
      <c r="AN228" s="195"/>
      <c r="AO228" s="195"/>
      <c r="AP228" s="195"/>
      <c r="AQ228" s="195"/>
      <c r="AR228" s="195"/>
      <c r="AS228" s="195"/>
      <c r="AT228" s="195"/>
      <c r="AU228" s="195"/>
      <c r="AV228" s="195"/>
      <c r="AW228" s="195"/>
      <c r="AX228" s="195"/>
      <c r="AY228" s="195"/>
      <c r="AZ228" s="195"/>
      <c r="BA228" s="195"/>
    </row>
    <row r="229" spans="1:53" x14ac:dyDescent="0.25">
      <c r="A229" s="260">
        <v>46699</v>
      </c>
      <c r="B229" s="184">
        <v>0.15</v>
      </c>
      <c r="C229" s="185">
        <v>0</v>
      </c>
      <c r="D229" s="184">
        <v>0.4</v>
      </c>
      <c r="E229" s="185">
        <v>0</v>
      </c>
      <c r="F229" s="184">
        <v>0.99</v>
      </c>
      <c r="G229" s="185">
        <v>0</v>
      </c>
      <c r="H229" s="184">
        <v>0.7</v>
      </c>
      <c r="I229" s="186">
        <v>0</v>
      </c>
      <c r="J229" s="203"/>
      <c r="K229" s="195"/>
      <c r="L229" s="195"/>
      <c r="M229" s="195"/>
      <c r="N229" s="195"/>
      <c r="O229" s="195"/>
      <c r="P229" s="195"/>
      <c r="Q229" s="195"/>
      <c r="R229" s="195"/>
      <c r="S229" s="195"/>
      <c r="T229" s="195"/>
      <c r="U229" s="195"/>
      <c r="V229" s="195"/>
      <c r="W229" s="195"/>
      <c r="X229" s="195"/>
      <c r="Y229" s="195"/>
      <c r="Z229" s="195"/>
      <c r="AA229" s="195"/>
      <c r="AB229" s="195"/>
      <c r="AC229" s="195"/>
      <c r="AD229" s="195"/>
      <c r="AE229" s="195"/>
      <c r="AF229" s="195"/>
      <c r="AG229" s="195"/>
      <c r="AH229" s="195"/>
      <c r="AI229" s="195"/>
      <c r="AJ229" s="195"/>
      <c r="AK229" s="195"/>
      <c r="AL229" s="195"/>
      <c r="AM229" s="195"/>
      <c r="AN229" s="195"/>
      <c r="AO229" s="195"/>
      <c r="AP229" s="195"/>
      <c r="AQ229" s="195"/>
      <c r="AR229" s="195"/>
      <c r="AS229" s="195"/>
      <c r="AT229" s="195"/>
      <c r="AU229" s="195"/>
      <c r="AV229" s="195"/>
      <c r="AW229" s="195"/>
      <c r="AX229" s="195"/>
      <c r="AY229" s="195"/>
      <c r="AZ229" s="195"/>
      <c r="BA229" s="195"/>
    </row>
    <row r="230" spans="1:53" x14ac:dyDescent="0.25">
      <c r="A230" s="260">
        <v>46700</v>
      </c>
      <c r="B230" s="184">
        <v>0.15</v>
      </c>
      <c r="C230" s="185">
        <v>0</v>
      </c>
      <c r="D230" s="184">
        <v>0.4</v>
      </c>
      <c r="E230" s="185">
        <v>0</v>
      </c>
      <c r="F230" s="184">
        <v>0.99</v>
      </c>
      <c r="G230" s="185">
        <v>0</v>
      </c>
      <c r="H230" s="184">
        <v>0.7</v>
      </c>
      <c r="I230" s="186">
        <v>0</v>
      </c>
      <c r="J230" s="203"/>
      <c r="K230" s="195"/>
      <c r="L230" s="195"/>
      <c r="M230" s="195"/>
      <c r="N230" s="195"/>
      <c r="O230" s="195"/>
      <c r="P230" s="195"/>
      <c r="Q230" s="195"/>
      <c r="R230" s="195"/>
      <c r="S230" s="195"/>
      <c r="T230" s="195"/>
      <c r="U230" s="195"/>
      <c r="V230" s="195"/>
      <c r="W230" s="195"/>
      <c r="X230" s="195"/>
      <c r="Y230" s="195"/>
      <c r="Z230" s="195"/>
      <c r="AA230" s="195"/>
      <c r="AB230" s="195"/>
      <c r="AC230" s="195"/>
      <c r="AD230" s="195"/>
      <c r="AE230" s="195"/>
      <c r="AF230" s="195"/>
      <c r="AG230" s="195"/>
      <c r="AH230" s="195"/>
      <c r="AI230" s="195"/>
      <c r="AJ230" s="195"/>
      <c r="AK230" s="195"/>
      <c r="AL230" s="195"/>
      <c r="AM230" s="195"/>
      <c r="AN230" s="195"/>
      <c r="AO230" s="195"/>
      <c r="AP230" s="195"/>
      <c r="AQ230" s="195"/>
      <c r="AR230" s="195"/>
      <c r="AS230" s="195"/>
      <c r="AT230" s="195"/>
      <c r="AU230" s="195"/>
      <c r="AV230" s="195"/>
      <c r="AW230" s="195"/>
      <c r="AX230" s="195"/>
      <c r="AY230" s="195"/>
      <c r="AZ230" s="195"/>
      <c r="BA230" s="195"/>
    </row>
    <row r="231" spans="1:53" x14ac:dyDescent="0.25">
      <c r="A231" s="260">
        <v>46701</v>
      </c>
      <c r="B231" s="184">
        <v>0.15</v>
      </c>
      <c r="C231" s="185">
        <v>0</v>
      </c>
      <c r="D231" s="184">
        <v>0.4</v>
      </c>
      <c r="E231" s="185">
        <v>0</v>
      </c>
      <c r="F231" s="184">
        <v>0.99</v>
      </c>
      <c r="G231" s="185">
        <v>0</v>
      </c>
      <c r="H231" s="184">
        <v>0.7</v>
      </c>
      <c r="I231" s="186">
        <v>0</v>
      </c>
      <c r="J231" s="203"/>
      <c r="K231" s="195"/>
      <c r="L231" s="195"/>
      <c r="M231" s="195"/>
      <c r="N231" s="195"/>
      <c r="O231" s="195"/>
      <c r="P231" s="195"/>
      <c r="Q231" s="195"/>
      <c r="R231" s="195"/>
      <c r="S231" s="195"/>
      <c r="T231" s="195"/>
      <c r="U231" s="195"/>
      <c r="V231" s="195"/>
      <c r="W231" s="195"/>
      <c r="X231" s="195"/>
      <c r="Y231" s="195"/>
      <c r="Z231" s="195"/>
      <c r="AA231" s="195"/>
      <c r="AB231" s="195"/>
      <c r="AC231" s="195"/>
      <c r="AD231" s="195"/>
      <c r="AE231" s="195"/>
      <c r="AF231" s="195"/>
      <c r="AG231" s="195"/>
      <c r="AH231" s="195"/>
      <c r="AI231" s="195"/>
      <c r="AJ231" s="195"/>
      <c r="AK231" s="195"/>
      <c r="AL231" s="195"/>
      <c r="AM231" s="195"/>
      <c r="AN231" s="195"/>
      <c r="AO231" s="195"/>
      <c r="AP231" s="195"/>
      <c r="AQ231" s="195"/>
      <c r="AR231" s="195"/>
      <c r="AS231" s="195"/>
      <c r="AT231" s="195"/>
      <c r="AU231" s="195"/>
      <c r="AV231" s="195"/>
      <c r="AW231" s="195"/>
      <c r="AX231" s="195"/>
      <c r="AY231" s="195"/>
      <c r="AZ231" s="195"/>
      <c r="BA231" s="195"/>
    </row>
    <row r="232" spans="1:53" x14ac:dyDescent="0.25">
      <c r="A232" s="260">
        <v>46702</v>
      </c>
      <c r="B232" s="184">
        <v>0.15</v>
      </c>
      <c r="C232" s="185">
        <v>0</v>
      </c>
      <c r="D232" s="184">
        <v>0.4</v>
      </c>
      <c r="E232" s="185">
        <v>0</v>
      </c>
      <c r="F232" s="184">
        <v>0.99</v>
      </c>
      <c r="G232" s="185">
        <v>0</v>
      </c>
      <c r="H232" s="184">
        <v>0.7</v>
      </c>
      <c r="I232" s="186">
        <v>0</v>
      </c>
      <c r="J232" s="203"/>
      <c r="K232" s="195"/>
      <c r="L232" s="195"/>
      <c r="M232" s="195"/>
      <c r="N232" s="195"/>
      <c r="O232" s="195"/>
      <c r="P232" s="195"/>
      <c r="Q232" s="195"/>
      <c r="R232" s="195"/>
      <c r="S232" s="195"/>
      <c r="T232" s="195"/>
      <c r="U232" s="195"/>
      <c r="V232" s="195"/>
      <c r="W232" s="195"/>
      <c r="X232" s="195"/>
      <c r="Y232" s="195"/>
      <c r="Z232" s="195"/>
      <c r="AA232" s="195"/>
      <c r="AB232" s="195"/>
      <c r="AC232" s="195"/>
      <c r="AD232" s="195"/>
      <c r="AE232" s="195"/>
      <c r="AF232" s="195"/>
      <c r="AG232" s="195"/>
      <c r="AH232" s="195"/>
      <c r="AI232" s="195"/>
      <c r="AJ232" s="195"/>
      <c r="AK232" s="195"/>
      <c r="AL232" s="195"/>
      <c r="AM232" s="195"/>
      <c r="AN232" s="195"/>
      <c r="AO232" s="195"/>
      <c r="AP232" s="195"/>
      <c r="AQ232" s="195"/>
      <c r="AR232" s="195"/>
      <c r="AS232" s="195"/>
      <c r="AT232" s="195"/>
      <c r="AU232" s="195"/>
      <c r="AV232" s="195"/>
      <c r="AW232" s="195"/>
      <c r="AX232" s="195"/>
      <c r="AY232" s="195"/>
      <c r="AZ232" s="195"/>
      <c r="BA232" s="195"/>
    </row>
    <row r="233" spans="1:53" x14ac:dyDescent="0.25">
      <c r="A233" s="260">
        <v>46703</v>
      </c>
      <c r="B233" s="184">
        <v>0.15</v>
      </c>
      <c r="C233" s="185">
        <v>0</v>
      </c>
      <c r="D233" s="184">
        <v>0.4</v>
      </c>
      <c r="E233" s="185">
        <v>0</v>
      </c>
      <c r="F233" s="184">
        <v>0.99</v>
      </c>
      <c r="G233" s="185">
        <v>0</v>
      </c>
      <c r="H233" s="184">
        <v>0.7</v>
      </c>
      <c r="I233" s="186">
        <v>0</v>
      </c>
      <c r="J233" s="203"/>
      <c r="K233" s="195"/>
      <c r="L233" s="195"/>
      <c r="M233" s="195"/>
      <c r="N233" s="195"/>
      <c r="O233" s="195"/>
      <c r="P233" s="195"/>
      <c r="Q233" s="195"/>
      <c r="R233" s="195"/>
      <c r="S233" s="195"/>
      <c r="T233" s="195"/>
      <c r="U233" s="195"/>
      <c r="V233" s="195"/>
      <c r="W233" s="195"/>
      <c r="X233" s="195"/>
      <c r="Y233" s="195"/>
      <c r="Z233" s="195"/>
      <c r="AA233" s="195"/>
      <c r="AB233" s="195"/>
      <c r="AC233" s="195"/>
      <c r="AD233" s="195"/>
      <c r="AE233" s="195"/>
      <c r="AF233" s="195"/>
      <c r="AG233" s="195"/>
      <c r="AH233" s="195"/>
      <c r="AI233" s="195"/>
      <c r="AJ233" s="195"/>
      <c r="AK233" s="195"/>
      <c r="AL233" s="195"/>
      <c r="AM233" s="195"/>
      <c r="AN233" s="195"/>
      <c r="AO233" s="195"/>
      <c r="AP233" s="195"/>
      <c r="AQ233" s="195"/>
      <c r="AR233" s="195"/>
      <c r="AS233" s="195"/>
      <c r="AT233" s="195"/>
      <c r="AU233" s="195"/>
      <c r="AV233" s="195"/>
      <c r="AW233" s="195"/>
      <c r="AX233" s="195"/>
      <c r="AY233" s="195"/>
      <c r="AZ233" s="195"/>
      <c r="BA233" s="195"/>
    </row>
    <row r="234" spans="1:53" x14ac:dyDescent="0.25">
      <c r="A234" s="260">
        <v>46704</v>
      </c>
      <c r="B234" s="184">
        <v>0.15</v>
      </c>
      <c r="C234" s="185">
        <v>0</v>
      </c>
      <c r="D234" s="184">
        <v>0.4</v>
      </c>
      <c r="E234" s="185">
        <v>0</v>
      </c>
      <c r="F234" s="184">
        <v>0.99</v>
      </c>
      <c r="G234" s="185">
        <v>0</v>
      </c>
      <c r="H234" s="184">
        <v>0.7</v>
      </c>
      <c r="I234" s="186">
        <v>0</v>
      </c>
      <c r="J234" s="203"/>
      <c r="K234" s="195"/>
      <c r="L234" s="195"/>
      <c r="M234" s="195"/>
      <c r="N234" s="195"/>
      <c r="O234" s="195"/>
      <c r="P234" s="195"/>
      <c r="Q234" s="195"/>
      <c r="R234" s="195"/>
      <c r="S234" s="195"/>
      <c r="T234" s="195"/>
      <c r="U234" s="195"/>
      <c r="V234" s="195"/>
      <c r="W234" s="195"/>
      <c r="X234" s="195"/>
      <c r="Y234" s="195"/>
      <c r="Z234" s="195"/>
      <c r="AA234" s="195"/>
      <c r="AB234" s="195"/>
      <c r="AC234" s="195"/>
      <c r="AD234" s="195"/>
      <c r="AE234" s="195"/>
      <c r="AF234" s="195"/>
      <c r="AG234" s="195"/>
      <c r="AH234" s="195"/>
      <c r="AI234" s="195"/>
      <c r="AJ234" s="195"/>
      <c r="AK234" s="195"/>
      <c r="AL234" s="195"/>
      <c r="AM234" s="195"/>
      <c r="AN234" s="195"/>
      <c r="AO234" s="195"/>
      <c r="AP234" s="195"/>
      <c r="AQ234" s="195"/>
      <c r="AR234" s="195"/>
      <c r="AS234" s="195"/>
      <c r="AT234" s="195"/>
      <c r="AU234" s="195"/>
      <c r="AV234" s="195"/>
      <c r="AW234" s="195"/>
      <c r="AX234" s="195"/>
      <c r="AY234" s="195"/>
      <c r="AZ234" s="195"/>
      <c r="BA234" s="195"/>
    </row>
    <row r="235" spans="1:53" x14ac:dyDescent="0.25">
      <c r="A235" s="260">
        <v>46705</v>
      </c>
      <c r="B235" s="184">
        <v>0.15</v>
      </c>
      <c r="C235" s="185">
        <v>0</v>
      </c>
      <c r="D235" s="184">
        <v>0.4</v>
      </c>
      <c r="E235" s="185">
        <v>0</v>
      </c>
      <c r="F235" s="184">
        <v>0.99</v>
      </c>
      <c r="G235" s="185">
        <v>0</v>
      </c>
      <c r="H235" s="184">
        <v>0.7</v>
      </c>
      <c r="I235" s="186">
        <v>0</v>
      </c>
      <c r="J235" s="203"/>
      <c r="K235" s="195"/>
      <c r="L235" s="195"/>
      <c r="M235" s="195"/>
      <c r="N235" s="195"/>
      <c r="O235" s="195"/>
      <c r="P235" s="195"/>
      <c r="Q235" s="195"/>
      <c r="R235" s="195"/>
      <c r="S235" s="195"/>
      <c r="T235" s="195"/>
      <c r="U235" s="195"/>
      <c r="V235" s="195"/>
      <c r="W235" s="195"/>
      <c r="X235" s="195"/>
      <c r="Y235" s="195"/>
      <c r="Z235" s="195"/>
      <c r="AA235" s="195"/>
      <c r="AB235" s="195"/>
      <c r="AC235" s="195"/>
      <c r="AD235" s="195"/>
      <c r="AE235" s="195"/>
      <c r="AF235" s="195"/>
      <c r="AG235" s="195"/>
      <c r="AH235" s="195"/>
      <c r="AI235" s="195"/>
      <c r="AJ235" s="195"/>
      <c r="AK235" s="195"/>
      <c r="AL235" s="195"/>
      <c r="AM235" s="195"/>
      <c r="AN235" s="195"/>
      <c r="AO235" s="195"/>
      <c r="AP235" s="195"/>
      <c r="AQ235" s="195"/>
      <c r="AR235" s="195"/>
      <c r="AS235" s="195"/>
      <c r="AT235" s="195"/>
      <c r="AU235" s="195"/>
      <c r="AV235" s="195"/>
      <c r="AW235" s="195"/>
      <c r="AX235" s="195"/>
      <c r="AY235" s="195"/>
      <c r="AZ235" s="195"/>
      <c r="BA235" s="195"/>
    </row>
    <row r="236" spans="1:53" x14ac:dyDescent="0.25">
      <c r="A236" s="260">
        <v>46706</v>
      </c>
      <c r="B236" s="184">
        <v>0.15</v>
      </c>
      <c r="C236" s="185">
        <v>0</v>
      </c>
      <c r="D236" s="184">
        <v>0.4</v>
      </c>
      <c r="E236" s="185">
        <v>0</v>
      </c>
      <c r="F236" s="184">
        <v>0.99</v>
      </c>
      <c r="G236" s="185">
        <v>0</v>
      </c>
      <c r="H236" s="184">
        <v>0.7</v>
      </c>
      <c r="I236" s="186">
        <v>0</v>
      </c>
      <c r="J236" s="203"/>
      <c r="K236" s="195"/>
      <c r="L236" s="195"/>
      <c r="M236" s="195"/>
      <c r="N236" s="195"/>
      <c r="O236" s="195"/>
      <c r="P236" s="195"/>
      <c r="Q236" s="195"/>
      <c r="R236" s="195"/>
      <c r="S236" s="195"/>
      <c r="T236" s="195"/>
      <c r="U236" s="195"/>
      <c r="V236" s="195"/>
      <c r="W236" s="195"/>
      <c r="X236" s="195"/>
      <c r="Y236" s="195"/>
      <c r="Z236" s="195"/>
      <c r="AA236" s="195"/>
      <c r="AB236" s="195"/>
      <c r="AC236" s="195"/>
      <c r="AD236" s="195"/>
      <c r="AE236" s="195"/>
      <c r="AF236" s="195"/>
      <c r="AG236" s="195"/>
      <c r="AH236" s="195"/>
      <c r="AI236" s="195"/>
      <c r="AJ236" s="195"/>
      <c r="AK236" s="195"/>
      <c r="AL236" s="195"/>
      <c r="AM236" s="195"/>
      <c r="AN236" s="195"/>
      <c r="AO236" s="195"/>
      <c r="AP236" s="195"/>
      <c r="AQ236" s="195"/>
      <c r="AR236" s="195"/>
      <c r="AS236" s="195"/>
      <c r="AT236" s="195"/>
      <c r="AU236" s="195"/>
      <c r="AV236" s="195"/>
      <c r="AW236" s="195"/>
      <c r="AX236" s="195"/>
      <c r="AY236" s="195"/>
      <c r="AZ236" s="195"/>
      <c r="BA236" s="195"/>
    </row>
    <row r="237" spans="1:53" x14ac:dyDescent="0.25">
      <c r="A237" s="260">
        <v>46707</v>
      </c>
      <c r="B237" s="184">
        <v>0.15</v>
      </c>
      <c r="C237" s="185">
        <v>0</v>
      </c>
      <c r="D237" s="184">
        <v>0.4</v>
      </c>
      <c r="E237" s="185">
        <v>0</v>
      </c>
      <c r="F237" s="184">
        <v>0.99</v>
      </c>
      <c r="G237" s="185">
        <v>0</v>
      </c>
      <c r="H237" s="184">
        <v>0.7</v>
      </c>
      <c r="I237" s="186">
        <v>0</v>
      </c>
      <c r="J237" s="203"/>
      <c r="K237" s="195"/>
      <c r="L237" s="195"/>
      <c r="M237" s="195"/>
      <c r="N237" s="195"/>
      <c r="O237" s="195"/>
      <c r="P237" s="195"/>
      <c r="Q237" s="195"/>
      <c r="R237" s="195"/>
      <c r="S237" s="195"/>
      <c r="T237" s="195"/>
      <c r="U237" s="195"/>
      <c r="V237" s="195"/>
      <c r="W237" s="195"/>
      <c r="X237" s="195"/>
      <c r="Y237" s="195"/>
      <c r="Z237" s="195"/>
      <c r="AA237" s="195"/>
      <c r="AB237" s="195"/>
      <c r="AC237" s="195"/>
      <c r="AD237" s="195"/>
      <c r="AE237" s="195"/>
      <c r="AF237" s="195"/>
      <c r="AG237" s="195"/>
      <c r="AH237" s="195"/>
      <c r="AI237" s="195"/>
      <c r="AJ237" s="195"/>
      <c r="AK237" s="195"/>
      <c r="AL237" s="195"/>
      <c r="AM237" s="195"/>
      <c r="AN237" s="195"/>
      <c r="AO237" s="195"/>
      <c r="AP237" s="195"/>
      <c r="AQ237" s="195"/>
      <c r="AR237" s="195"/>
      <c r="AS237" s="195"/>
      <c r="AT237" s="195"/>
      <c r="AU237" s="195"/>
      <c r="AV237" s="195"/>
      <c r="AW237" s="195"/>
      <c r="AX237" s="195"/>
      <c r="AY237" s="195"/>
      <c r="AZ237" s="195"/>
      <c r="BA237" s="195"/>
    </row>
    <row r="238" spans="1:53" x14ac:dyDescent="0.25">
      <c r="A238" s="260">
        <v>46708</v>
      </c>
      <c r="B238" s="184">
        <v>0.15</v>
      </c>
      <c r="C238" s="185">
        <v>0</v>
      </c>
      <c r="D238" s="184">
        <v>0.4</v>
      </c>
      <c r="E238" s="185">
        <v>0</v>
      </c>
      <c r="F238" s="184">
        <v>0.99</v>
      </c>
      <c r="G238" s="185">
        <v>0</v>
      </c>
      <c r="H238" s="184">
        <v>0.7</v>
      </c>
      <c r="I238" s="186">
        <v>0</v>
      </c>
      <c r="J238" s="203"/>
      <c r="K238" s="195"/>
      <c r="L238" s="195"/>
      <c r="M238" s="195"/>
      <c r="N238" s="195"/>
      <c r="O238" s="195"/>
      <c r="P238" s="195"/>
      <c r="Q238" s="195"/>
      <c r="R238" s="195"/>
      <c r="S238" s="195"/>
      <c r="T238" s="195"/>
      <c r="U238" s="195"/>
      <c r="V238" s="195"/>
      <c r="W238" s="195"/>
      <c r="X238" s="195"/>
      <c r="Y238" s="195"/>
      <c r="Z238" s="195"/>
      <c r="AA238" s="195"/>
      <c r="AB238" s="195"/>
      <c r="AC238" s="195"/>
      <c r="AD238" s="195"/>
      <c r="AE238" s="195"/>
      <c r="AF238" s="195"/>
      <c r="AG238" s="195"/>
      <c r="AH238" s="195"/>
      <c r="AI238" s="195"/>
      <c r="AJ238" s="195"/>
      <c r="AK238" s="195"/>
      <c r="AL238" s="195"/>
      <c r="AM238" s="195"/>
      <c r="AN238" s="195"/>
      <c r="AO238" s="195"/>
      <c r="AP238" s="195"/>
      <c r="AQ238" s="195"/>
      <c r="AR238" s="195"/>
      <c r="AS238" s="195"/>
      <c r="AT238" s="195"/>
      <c r="AU238" s="195"/>
      <c r="AV238" s="195"/>
      <c r="AW238" s="195"/>
      <c r="AX238" s="195"/>
      <c r="AY238" s="195"/>
      <c r="AZ238" s="195"/>
      <c r="BA238" s="195"/>
    </row>
    <row r="239" spans="1:53" x14ac:dyDescent="0.25">
      <c r="A239" s="260">
        <v>46709</v>
      </c>
      <c r="B239" s="184">
        <v>0.15</v>
      </c>
      <c r="C239" s="185">
        <v>0</v>
      </c>
      <c r="D239" s="184">
        <v>0.4</v>
      </c>
      <c r="E239" s="185">
        <v>0</v>
      </c>
      <c r="F239" s="184">
        <v>0.99</v>
      </c>
      <c r="G239" s="185">
        <v>0</v>
      </c>
      <c r="H239" s="184">
        <v>0.7</v>
      </c>
      <c r="I239" s="186">
        <v>0</v>
      </c>
      <c r="J239" s="203"/>
      <c r="K239" s="195"/>
      <c r="L239" s="195"/>
      <c r="M239" s="195"/>
      <c r="N239" s="195"/>
      <c r="O239" s="195"/>
      <c r="P239" s="195"/>
      <c r="Q239" s="195"/>
      <c r="R239" s="195"/>
      <c r="S239" s="195"/>
      <c r="T239" s="195"/>
      <c r="U239" s="195"/>
      <c r="V239" s="195"/>
      <c r="W239" s="195"/>
      <c r="X239" s="195"/>
      <c r="Y239" s="195"/>
      <c r="Z239" s="195"/>
      <c r="AA239" s="195"/>
      <c r="AB239" s="195"/>
      <c r="AC239" s="195"/>
      <c r="AD239" s="195"/>
      <c r="AE239" s="195"/>
      <c r="AF239" s="195"/>
      <c r="AG239" s="195"/>
      <c r="AH239" s="195"/>
      <c r="AI239" s="195"/>
      <c r="AJ239" s="195"/>
      <c r="AK239" s="195"/>
      <c r="AL239" s="195"/>
      <c r="AM239" s="195"/>
      <c r="AN239" s="195"/>
      <c r="AO239" s="195"/>
      <c r="AP239" s="195"/>
      <c r="AQ239" s="195"/>
      <c r="AR239" s="195"/>
      <c r="AS239" s="195"/>
      <c r="AT239" s="195"/>
      <c r="AU239" s="195"/>
      <c r="AV239" s="195"/>
      <c r="AW239" s="195"/>
      <c r="AX239" s="195"/>
      <c r="AY239" s="195"/>
      <c r="AZ239" s="195"/>
      <c r="BA239" s="195"/>
    </row>
    <row r="240" spans="1:53" x14ac:dyDescent="0.25">
      <c r="A240" s="260">
        <v>46710</v>
      </c>
      <c r="B240" s="184">
        <v>0.15</v>
      </c>
      <c r="C240" s="185">
        <v>0</v>
      </c>
      <c r="D240" s="184">
        <v>0.4</v>
      </c>
      <c r="E240" s="185">
        <v>0</v>
      </c>
      <c r="F240" s="184">
        <v>0.99</v>
      </c>
      <c r="G240" s="185">
        <v>0</v>
      </c>
      <c r="H240" s="184">
        <v>0.7</v>
      </c>
      <c r="I240" s="186">
        <v>0</v>
      </c>
      <c r="J240" s="203"/>
      <c r="K240" s="195"/>
      <c r="L240" s="195"/>
      <c r="M240" s="195"/>
      <c r="N240" s="195"/>
      <c r="O240" s="195"/>
      <c r="P240" s="195"/>
      <c r="Q240" s="195"/>
      <c r="R240" s="195"/>
      <c r="S240" s="195"/>
      <c r="T240" s="195"/>
      <c r="U240" s="195"/>
      <c r="V240" s="195"/>
      <c r="W240" s="195"/>
      <c r="X240" s="195"/>
      <c r="Y240" s="195"/>
      <c r="Z240" s="195"/>
      <c r="AA240" s="195"/>
      <c r="AB240" s="195"/>
      <c r="AC240" s="195"/>
      <c r="AD240" s="195"/>
      <c r="AE240" s="195"/>
      <c r="AF240" s="195"/>
      <c r="AG240" s="195"/>
      <c r="AH240" s="195"/>
      <c r="AI240" s="195"/>
      <c r="AJ240" s="195"/>
      <c r="AK240" s="195"/>
      <c r="AL240" s="195"/>
      <c r="AM240" s="195"/>
      <c r="AN240" s="195"/>
      <c r="AO240" s="195"/>
      <c r="AP240" s="195"/>
      <c r="AQ240" s="195"/>
      <c r="AR240" s="195"/>
      <c r="AS240" s="195"/>
      <c r="AT240" s="195"/>
      <c r="AU240" s="195"/>
      <c r="AV240" s="195"/>
      <c r="AW240" s="195"/>
      <c r="AX240" s="195"/>
      <c r="AY240" s="195"/>
      <c r="AZ240" s="195"/>
      <c r="BA240" s="195"/>
    </row>
    <row r="241" spans="1:53" x14ac:dyDescent="0.25">
      <c r="A241" s="260">
        <v>46711</v>
      </c>
      <c r="B241" s="184">
        <v>0</v>
      </c>
      <c r="C241" s="185">
        <v>0</v>
      </c>
      <c r="D241" s="184">
        <v>0.4</v>
      </c>
      <c r="E241" s="185">
        <v>0</v>
      </c>
      <c r="F241" s="184">
        <v>0.99</v>
      </c>
      <c r="G241" s="185">
        <v>0</v>
      </c>
      <c r="H241" s="184">
        <v>0.7</v>
      </c>
      <c r="I241" s="186">
        <v>0</v>
      </c>
      <c r="J241" s="203"/>
      <c r="K241" s="195"/>
      <c r="L241" s="195"/>
      <c r="M241" s="195"/>
      <c r="N241" s="195"/>
      <c r="O241" s="195"/>
      <c r="P241" s="195"/>
      <c r="Q241" s="195"/>
      <c r="R241" s="195"/>
      <c r="S241" s="195"/>
      <c r="T241" s="195"/>
      <c r="U241" s="195"/>
      <c r="V241" s="195"/>
      <c r="W241" s="195"/>
      <c r="X241" s="195"/>
      <c r="Y241" s="195"/>
      <c r="Z241" s="195"/>
      <c r="AA241" s="195"/>
      <c r="AB241" s="195"/>
      <c r="AC241" s="195"/>
      <c r="AD241" s="195"/>
      <c r="AE241" s="195"/>
      <c r="AF241" s="195"/>
      <c r="AG241" s="195"/>
      <c r="AH241" s="195"/>
      <c r="AI241" s="195"/>
      <c r="AJ241" s="195"/>
      <c r="AK241" s="195"/>
      <c r="AL241" s="195"/>
      <c r="AM241" s="195"/>
      <c r="AN241" s="195"/>
      <c r="AO241" s="195"/>
      <c r="AP241" s="195"/>
      <c r="AQ241" s="195"/>
      <c r="AR241" s="195"/>
      <c r="AS241" s="195"/>
      <c r="AT241" s="195"/>
      <c r="AU241" s="195"/>
      <c r="AV241" s="195"/>
      <c r="AW241" s="195"/>
      <c r="AX241" s="195"/>
      <c r="AY241" s="195"/>
      <c r="AZ241" s="195"/>
      <c r="BA241" s="195"/>
    </row>
    <row r="242" spans="1:53" x14ac:dyDescent="0.25">
      <c r="A242" s="260">
        <v>46712</v>
      </c>
      <c r="B242" s="184">
        <v>0</v>
      </c>
      <c r="C242" s="185">
        <v>0</v>
      </c>
      <c r="D242" s="184">
        <v>0.4</v>
      </c>
      <c r="E242" s="185">
        <v>0</v>
      </c>
      <c r="F242" s="184">
        <v>0.99</v>
      </c>
      <c r="G242" s="185">
        <v>0</v>
      </c>
      <c r="H242" s="184">
        <v>0.7</v>
      </c>
      <c r="I242" s="186">
        <v>0</v>
      </c>
      <c r="J242" s="203"/>
      <c r="K242" s="195"/>
      <c r="L242" s="195"/>
      <c r="M242" s="195"/>
      <c r="N242" s="195"/>
      <c r="O242" s="195"/>
      <c r="P242" s="195"/>
      <c r="Q242" s="195"/>
      <c r="R242" s="195"/>
      <c r="S242" s="195"/>
      <c r="T242" s="195"/>
      <c r="U242" s="195"/>
      <c r="V242" s="195"/>
      <c r="W242" s="195"/>
      <c r="X242" s="195"/>
      <c r="Y242" s="195"/>
      <c r="Z242" s="195"/>
      <c r="AA242" s="195"/>
      <c r="AB242" s="195"/>
      <c r="AC242" s="195"/>
      <c r="AD242" s="195"/>
      <c r="AE242" s="195"/>
      <c r="AF242" s="195"/>
      <c r="AG242" s="195"/>
      <c r="AH242" s="195"/>
      <c r="AI242" s="195"/>
      <c r="AJ242" s="195"/>
      <c r="AK242" s="195"/>
      <c r="AL242" s="195"/>
      <c r="AM242" s="195"/>
      <c r="AN242" s="195"/>
      <c r="AO242" s="195"/>
      <c r="AP242" s="195"/>
      <c r="AQ242" s="195"/>
      <c r="AR242" s="195"/>
      <c r="AS242" s="195"/>
      <c r="AT242" s="195"/>
      <c r="AU242" s="195"/>
      <c r="AV242" s="195"/>
      <c r="AW242" s="195"/>
      <c r="AX242" s="195"/>
      <c r="AY242" s="195"/>
      <c r="AZ242" s="195"/>
      <c r="BA242" s="195"/>
    </row>
    <row r="243" spans="1:53" x14ac:dyDescent="0.25">
      <c r="A243" s="260">
        <v>46713</v>
      </c>
      <c r="B243" s="184">
        <v>0.9</v>
      </c>
      <c r="C243" s="185">
        <v>0</v>
      </c>
      <c r="D243" s="184">
        <v>0.4</v>
      </c>
      <c r="E243" s="185">
        <v>0</v>
      </c>
      <c r="F243" s="184">
        <v>0.99</v>
      </c>
      <c r="G243" s="185">
        <v>0</v>
      </c>
      <c r="H243" s="184">
        <v>0.7</v>
      </c>
      <c r="I243" s="186">
        <v>0</v>
      </c>
      <c r="J243" s="203"/>
      <c r="K243" s="195"/>
      <c r="L243" s="195"/>
      <c r="M243" s="195"/>
      <c r="N243" s="195"/>
      <c r="O243" s="195"/>
      <c r="P243" s="195"/>
      <c r="Q243" s="195"/>
      <c r="R243" s="195"/>
      <c r="S243" s="195"/>
      <c r="T243" s="195"/>
      <c r="U243" s="195"/>
      <c r="V243" s="195"/>
      <c r="W243" s="195"/>
      <c r="X243" s="195"/>
      <c r="Y243" s="195"/>
      <c r="Z243" s="195"/>
      <c r="AA243" s="195"/>
      <c r="AB243" s="195"/>
      <c r="AC243" s="195"/>
      <c r="AD243" s="195"/>
      <c r="AE243" s="195"/>
      <c r="AF243" s="195"/>
      <c r="AG243" s="195"/>
      <c r="AH243" s="195"/>
      <c r="AI243" s="195"/>
      <c r="AJ243" s="195"/>
      <c r="AK243" s="195"/>
      <c r="AL243" s="195"/>
      <c r="AM243" s="195"/>
      <c r="AN243" s="195"/>
      <c r="AO243" s="195"/>
      <c r="AP243" s="195"/>
      <c r="AQ243" s="195"/>
      <c r="AR243" s="195"/>
      <c r="AS243" s="195"/>
      <c r="AT243" s="195"/>
      <c r="AU243" s="195"/>
      <c r="AV243" s="195"/>
      <c r="AW243" s="195"/>
      <c r="AX243" s="195"/>
      <c r="AY243" s="195"/>
      <c r="AZ243" s="195"/>
      <c r="BA243" s="195"/>
    </row>
    <row r="244" spans="1:53" x14ac:dyDescent="0.25">
      <c r="A244" s="260">
        <v>46714</v>
      </c>
      <c r="B244" s="184">
        <v>0.9</v>
      </c>
      <c r="C244" s="185">
        <v>0</v>
      </c>
      <c r="D244" s="184">
        <v>0.4</v>
      </c>
      <c r="E244" s="185">
        <v>0</v>
      </c>
      <c r="F244" s="184">
        <v>0.99</v>
      </c>
      <c r="G244" s="185">
        <v>0</v>
      </c>
      <c r="H244" s="184">
        <v>0.7</v>
      </c>
      <c r="I244" s="186">
        <v>0</v>
      </c>
      <c r="J244" s="203"/>
      <c r="K244" s="195"/>
      <c r="L244" s="195"/>
      <c r="M244" s="195"/>
      <c r="N244" s="195"/>
      <c r="O244" s="195"/>
      <c r="P244" s="195"/>
      <c r="Q244" s="195"/>
      <c r="R244" s="195"/>
      <c r="S244" s="195"/>
      <c r="T244" s="195"/>
      <c r="U244" s="195"/>
      <c r="V244" s="195"/>
      <c r="W244" s="195"/>
      <c r="X244" s="195"/>
      <c r="Y244" s="195"/>
      <c r="Z244" s="195"/>
      <c r="AA244" s="195"/>
      <c r="AB244" s="195"/>
      <c r="AC244" s="195"/>
      <c r="AD244" s="195"/>
      <c r="AE244" s="195"/>
      <c r="AF244" s="195"/>
      <c r="AG244" s="195"/>
      <c r="AH244" s="195"/>
      <c r="AI244" s="195"/>
      <c r="AJ244" s="195"/>
      <c r="AK244" s="195"/>
      <c r="AL244" s="195"/>
      <c r="AM244" s="195"/>
      <c r="AN244" s="195"/>
      <c r="AO244" s="195"/>
      <c r="AP244" s="195"/>
      <c r="AQ244" s="195"/>
      <c r="AR244" s="195"/>
      <c r="AS244" s="195"/>
      <c r="AT244" s="195"/>
      <c r="AU244" s="195"/>
      <c r="AV244" s="195"/>
      <c r="AW244" s="195"/>
      <c r="AX244" s="195"/>
      <c r="AY244" s="195"/>
      <c r="AZ244" s="195"/>
      <c r="BA244" s="195"/>
    </row>
    <row r="245" spans="1:53" x14ac:dyDescent="0.25">
      <c r="A245" s="260">
        <v>46715</v>
      </c>
      <c r="B245" s="184">
        <v>0.9</v>
      </c>
      <c r="C245" s="185">
        <v>0</v>
      </c>
      <c r="D245" s="184">
        <v>0.4</v>
      </c>
      <c r="E245" s="185">
        <v>0</v>
      </c>
      <c r="F245" s="184">
        <v>0.99</v>
      </c>
      <c r="G245" s="185">
        <v>0</v>
      </c>
      <c r="H245" s="184">
        <v>0.7</v>
      </c>
      <c r="I245" s="186">
        <v>0</v>
      </c>
      <c r="J245" s="203"/>
      <c r="K245" s="195"/>
      <c r="L245" s="195"/>
      <c r="M245" s="195"/>
      <c r="N245" s="195"/>
      <c r="O245" s="195"/>
      <c r="P245" s="195"/>
      <c r="Q245" s="195"/>
      <c r="R245" s="195"/>
      <c r="S245" s="195"/>
      <c r="T245" s="195"/>
      <c r="U245" s="195"/>
      <c r="V245" s="195"/>
      <c r="W245" s="195"/>
      <c r="X245" s="195"/>
      <c r="Y245" s="195"/>
      <c r="Z245" s="195"/>
      <c r="AA245" s="195"/>
      <c r="AB245" s="195"/>
      <c r="AC245" s="195"/>
      <c r="AD245" s="195"/>
      <c r="AE245" s="195"/>
      <c r="AF245" s="195"/>
      <c r="AG245" s="195"/>
      <c r="AH245" s="195"/>
      <c r="AI245" s="195"/>
      <c r="AJ245" s="195"/>
      <c r="AK245" s="195"/>
      <c r="AL245" s="195"/>
      <c r="AM245" s="195"/>
      <c r="AN245" s="195"/>
      <c r="AO245" s="195"/>
      <c r="AP245" s="195"/>
      <c r="AQ245" s="195"/>
      <c r="AR245" s="195"/>
      <c r="AS245" s="195"/>
      <c r="AT245" s="195"/>
      <c r="AU245" s="195"/>
      <c r="AV245" s="195"/>
      <c r="AW245" s="195"/>
      <c r="AX245" s="195"/>
      <c r="AY245" s="195"/>
      <c r="AZ245" s="195"/>
      <c r="BA245" s="195"/>
    </row>
    <row r="246" spans="1:53" x14ac:dyDescent="0.25">
      <c r="A246" s="260">
        <v>46716</v>
      </c>
      <c r="B246" s="184">
        <v>0.9</v>
      </c>
      <c r="C246" s="185">
        <v>0</v>
      </c>
      <c r="D246" s="184">
        <v>0.4</v>
      </c>
      <c r="E246" s="185">
        <v>0</v>
      </c>
      <c r="F246" s="184">
        <v>0.99</v>
      </c>
      <c r="G246" s="185">
        <v>0</v>
      </c>
      <c r="H246" s="184">
        <v>0.7</v>
      </c>
      <c r="I246" s="186">
        <v>0</v>
      </c>
      <c r="J246" s="203"/>
      <c r="K246" s="195"/>
      <c r="L246" s="195"/>
      <c r="M246" s="195"/>
      <c r="N246" s="195"/>
      <c r="O246" s="195"/>
      <c r="P246" s="195"/>
      <c r="Q246" s="195"/>
      <c r="R246" s="195"/>
      <c r="S246" s="195"/>
      <c r="T246" s="195"/>
      <c r="U246" s="195"/>
      <c r="V246" s="195"/>
      <c r="W246" s="195"/>
      <c r="X246" s="195"/>
      <c r="Y246" s="195"/>
      <c r="Z246" s="195"/>
      <c r="AA246" s="195"/>
      <c r="AB246" s="195"/>
      <c r="AC246" s="195"/>
      <c r="AD246" s="195"/>
      <c r="AE246" s="195"/>
      <c r="AF246" s="195"/>
      <c r="AG246" s="195"/>
      <c r="AH246" s="195"/>
      <c r="AI246" s="195"/>
      <c r="AJ246" s="195"/>
      <c r="AK246" s="195"/>
      <c r="AL246" s="195"/>
      <c r="AM246" s="195"/>
      <c r="AN246" s="195"/>
      <c r="AO246" s="195"/>
      <c r="AP246" s="195"/>
      <c r="AQ246" s="195"/>
      <c r="AR246" s="195"/>
      <c r="AS246" s="195"/>
      <c r="AT246" s="195"/>
      <c r="AU246" s="195"/>
      <c r="AV246" s="195"/>
      <c r="AW246" s="195"/>
      <c r="AX246" s="195"/>
      <c r="AY246" s="195"/>
      <c r="AZ246" s="195"/>
      <c r="BA246" s="195"/>
    </row>
    <row r="247" spans="1:53" x14ac:dyDescent="0.25">
      <c r="A247" s="260">
        <v>46717</v>
      </c>
      <c r="B247" s="184">
        <v>0.9</v>
      </c>
      <c r="C247" s="185">
        <v>0</v>
      </c>
      <c r="D247" s="184">
        <v>0.4</v>
      </c>
      <c r="E247" s="185">
        <v>0</v>
      </c>
      <c r="F247" s="184">
        <v>0.99</v>
      </c>
      <c r="G247" s="185">
        <v>0</v>
      </c>
      <c r="H247" s="184">
        <v>0.7</v>
      </c>
      <c r="I247" s="186">
        <v>0</v>
      </c>
      <c r="J247" s="203"/>
      <c r="K247" s="195"/>
      <c r="L247" s="195"/>
      <c r="M247" s="195"/>
      <c r="N247" s="195"/>
      <c r="O247" s="195"/>
      <c r="P247" s="195"/>
      <c r="Q247" s="195"/>
      <c r="R247" s="195"/>
      <c r="S247" s="195"/>
      <c r="T247" s="195"/>
      <c r="U247" s="195"/>
      <c r="V247" s="195"/>
      <c r="W247" s="195"/>
      <c r="X247" s="195"/>
      <c r="Y247" s="195"/>
      <c r="Z247" s="195"/>
      <c r="AA247" s="195"/>
      <c r="AB247" s="195"/>
      <c r="AC247" s="195"/>
      <c r="AD247" s="195"/>
      <c r="AE247" s="195"/>
      <c r="AF247" s="195"/>
      <c r="AG247" s="195"/>
      <c r="AH247" s="195"/>
      <c r="AI247" s="195"/>
      <c r="AJ247" s="195"/>
      <c r="AK247" s="195"/>
      <c r="AL247" s="195"/>
      <c r="AM247" s="195"/>
      <c r="AN247" s="195"/>
      <c r="AO247" s="195"/>
      <c r="AP247" s="195"/>
      <c r="AQ247" s="195"/>
      <c r="AR247" s="195"/>
      <c r="AS247" s="195"/>
      <c r="AT247" s="195"/>
      <c r="AU247" s="195"/>
      <c r="AV247" s="195"/>
      <c r="AW247" s="195"/>
      <c r="AX247" s="195"/>
      <c r="AY247" s="195"/>
      <c r="AZ247" s="195"/>
      <c r="BA247" s="195"/>
    </row>
    <row r="248" spans="1:53" x14ac:dyDescent="0.25">
      <c r="A248" s="260">
        <v>46718</v>
      </c>
      <c r="B248" s="184">
        <v>0.9</v>
      </c>
      <c r="C248" s="185">
        <v>0</v>
      </c>
      <c r="D248" s="184">
        <v>0.4</v>
      </c>
      <c r="E248" s="185">
        <v>0</v>
      </c>
      <c r="F248" s="184">
        <v>0.99</v>
      </c>
      <c r="G248" s="185">
        <v>0</v>
      </c>
      <c r="H248" s="184">
        <v>0.7</v>
      </c>
      <c r="I248" s="186">
        <v>0</v>
      </c>
      <c r="J248" s="203"/>
      <c r="K248" s="195"/>
      <c r="L248" s="195"/>
      <c r="M248" s="195"/>
      <c r="N248" s="195"/>
      <c r="O248" s="195"/>
      <c r="P248" s="195"/>
      <c r="Q248" s="195"/>
      <c r="R248" s="195"/>
      <c r="S248" s="195"/>
      <c r="T248" s="195"/>
      <c r="U248" s="195"/>
      <c r="V248" s="195"/>
      <c r="W248" s="195"/>
      <c r="X248" s="195"/>
      <c r="Y248" s="195"/>
      <c r="Z248" s="195"/>
      <c r="AA248" s="195"/>
      <c r="AB248" s="195"/>
      <c r="AC248" s="195"/>
      <c r="AD248" s="195"/>
      <c r="AE248" s="195"/>
      <c r="AF248" s="195"/>
      <c r="AG248" s="195"/>
      <c r="AH248" s="195"/>
      <c r="AI248" s="195"/>
      <c r="AJ248" s="195"/>
      <c r="AK248" s="195"/>
      <c r="AL248" s="195"/>
      <c r="AM248" s="195"/>
      <c r="AN248" s="195"/>
      <c r="AO248" s="195"/>
      <c r="AP248" s="195"/>
      <c r="AQ248" s="195"/>
      <c r="AR248" s="195"/>
      <c r="AS248" s="195"/>
      <c r="AT248" s="195"/>
      <c r="AU248" s="195"/>
      <c r="AV248" s="195"/>
      <c r="AW248" s="195"/>
      <c r="AX248" s="195"/>
      <c r="AY248" s="195"/>
      <c r="AZ248" s="195"/>
      <c r="BA248" s="195"/>
    </row>
    <row r="249" spans="1:53" x14ac:dyDescent="0.25">
      <c r="A249" s="260">
        <v>46719</v>
      </c>
      <c r="B249" s="184">
        <v>0.9</v>
      </c>
      <c r="C249" s="185">
        <v>0</v>
      </c>
      <c r="D249" s="184">
        <v>0.4</v>
      </c>
      <c r="E249" s="185">
        <v>0</v>
      </c>
      <c r="F249" s="184">
        <v>0.99</v>
      </c>
      <c r="G249" s="185">
        <v>0</v>
      </c>
      <c r="H249" s="184">
        <v>0.7</v>
      </c>
      <c r="I249" s="186">
        <v>0</v>
      </c>
      <c r="J249" s="203"/>
      <c r="K249" s="195"/>
      <c r="L249" s="195"/>
      <c r="M249" s="195"/>
      <c r="N249" s="195"/>
      <c r="O249" s="195"/>
      <c r="P249" s="195"/>
      <c r="Q249" s="195"/>
      <c r="R249" s="195"/>
      <c r="S249" s="195"/>
      <c r="T249" s="195"/>
      <c r="U249" s="195"/>
      <c r="V249" s="195"/>
      <c r="W249" s="195"/>
      <c r="X249" s="195"/>
      <c r="Y249" s="195"/>
      <c r="Z249" s="195"/>
      <c r="AA249" s="195"/>
      <c r="AB249" s="195"/>
      <c r="AC249" s="195"/>
      <c r="AD249" s="195"/>
      <c r="AE249" s="195"/>
      <c r="AF249" s="195"/>
      <c r="AG249" s="195"/>
      <c r="AH249" s="195"/>
      <c r="AI249" s="195"/>
      <c r="AJ249" s="195"/>
      <c r="AK249" s="195"/>
      <c r="AL249" s="195"/>
      <c r="AM249" s="195"/>
      <c r="AN249" s="195"/>
      <c r="AO249" s="195"/>
      <c r="AP249" s="195"/>
      <c r="AQ249" s="195"/>
      <c r="AR249" s="195"/>
      <c r="AS249" s="195"/>
      <c r="AT249" s="195"/>
      <c r="AU249" s="195"/>
      <c r="AV249" s="195"/>
      <c r="AW249" s="195"/>
      <c r="AX249" s="195"/>
      <c r="AY249" s="195"/>
      <c r="AZ249" s="195"/>
      <c r="BA249" s="195"/>
    </row>
    <row r="250" spans="1:53" x14ac:dyDescent="0.25">
      <c r="A250" s="260">
        <v>46720</v>
      </c>
      <c r="B250" s="184">
        <v>0.9</v>
      </c>
      <c r="C250" s="185">
        <v>0</v>
      </c>
      <c r="D250" s="184">
        <v>0.4</v>
      </c>
      <c r="E250" s="185">
        <v>0</v>
      </c>
      <c r="F250" s="184">
        <v>0.99</v>
      </c>
      <c r="G250" s="185">
        <v>0</v>
      </c>
      <c r="H250" s="184">
        <v>0.7</v>
      </c>
      <c r="I250" s="186">
        <v>0</v>
      </c>
      <c r="J250" s="203"/>
      <c r="K250" s="195"/>
      <c r="L250" s="195"/>
      <c r="M250" s="195"/>
      <c r="N250" s="195"/>
      <c r="O250" s="195"/>
      <c r="P250" s="195"/>
      <c r="Q250" s="195"/>
      <c r="R250" s="195"/>
      <c r="S250" s="195"/>
      <c r="T250" s="195"/>
      <c r="U250" s="195"/>
      <c r="V250" s="195"/>
      <c r="W250" s="195"/>
      <c r="X250" s="195"/>
      <c r="Y250" s="195"/>
      <c r="Z250" s="195"/>
      <c r="AA250" s="195"/>
      <c r="AB250" s="195"/>
      <c r="AC250" s="195"/>
      <c r="AD250" s="195"/>
      <c r="AE250" s="195"/>
      <c r="AF250" s="195"/>
      <c r="AG250" s="195"/>
      <c r="AH250" s="195"/>
      <c r="AI250" s="195"/>
      <c r="AJ250" s="195"/>
      <c r="AK250" s="195"/>
      <c r="AL250" s="195"/>
      <c r="AM250" s="195"/>
      <c r="AN250" s="195"/>
      <c r="AO250" s="195"/>
      <c r="AP250" s="195"/>
      <c r="AQ250" s="195"/>
      <c r="AR250" s="195"/>
      <c r="AS250" s="195"/>
      <c r="AT250" s="195"/>
      <c r="AU250" s="195"/>
      <c r="AV250" s="195"/>
      <c r="AW250" s="195"/>
      <c r="AX250" s="195"/>
      <c r="AY250" s="195"/>
      <c r="AZ250" s="195"/>
      <c r="BA250" s="195"/>
    </row>
    <row r="251" spans="1:53" ht="13" thickBot="1" x14ac:dyDescent="0.3">
      <c r="A251" s="260">
        <v>46721</v>
      </c>
      <c r="B251" s="187">
        <v>0.9</v>
      </c>
      <c r="C251" s="188">
        <v>0</v>
      </c>
      <c r="D251" s="187">
        <v>0.4</v>
      </c>
      <c r="E251" s="188">
        <v>0</v>
      </c>
      <c r="F251" s="187">
        <v>0.99</v>
      </c>
      <c r="G251" s="188">
        <v>0</v>
      </c>
      <c r="H251" s="187">
        <v>0.7</v>
      </c>
      <c r="I251" s="189">
        <v>0</v>
      </c>
      <c r="J251" s="203"/>
      <c r="K251" s="195"/>
      <c r="L251" s="195"/>
      <c r="M251" s="195"/>
      <c r="N251" s="195"/>
      <c r="O251" s="195"/>
      <c r="P251" s="195"/>
      <c r="Q251" s="195"/>
      <c r="R251" s="195"/>
      <c r="S251" s="195"/>
      <c r="T251" s="195"/>
      <c r="U251" s="195"/>
      <c r="V251" s="195"/>
      <c r="W251" s="195"/>
      <c r="X251" s="195"/>
      <c r="Y251" s="195"/>
      <c r="Z251" s="195"/>
      <c r="AA251" s="195"/>
      <c r="AB251" s="195"/>
      <c r="AC251" s="195"/>
      <c r="AD251" s="195"/>
      <c r="AE251" s="195"/>
      <c r="AF251" s="195"/>
      <c r="AG251" s="195"/>
      <c r="AH251" s="195"/>
      <c r="AI251" s="195"/>
      <c r="AJ251" s="195"/>
      <c r="AK251" s="195"/>
      <c r="AL251" s="195"/>
      <c r="AM251" s="195"/>
      <c r="AN251" s="195"/>
      <c r="AO251" s="195"/>
      <c r="AP251" s="195"/>
      <c r="AQ251" s="195"/>
      <c r="AR251" s="195"/>
      <c r="AS251" s="195"/>
      <c r="AT251" s="195"/>
      <c r="AU251" s="195"/>
      <c r="AV251" s="195"/>
      <c r="AW251" s="195"/>
      <c r="AX251" s="195"/>
      <c r="AY251" s="195"/>
      <c r="AZ251" s="195"/>
      <c r="BA251" s="195"/>
    </row>
    <row r="252" spans="1:53" x14ac:dyDescent="0.25">
      <c r="A252" s="260">
        <v>46722</v>
      </c>
      <c r="B252" s="181">
        <v>0.9</v>
      </c>
      <c r="C252" s="182">
        <v>0</v>
      </c>
      <c r="D252" s="181">
        <v>0.4</v>
      </c>
      <c r="E252" s="182">
        <v>0</v>
      </c>
      <c r="F252" s="181">
        <v>0.99</v>
      </c>
      <c r="G252" s="182">
        <v>0</v>
      </c>
      <c r="H252" s="181">
        <v>0.7</v>
      </c>
      <c r="I252" s="183">
        <v>0</v>
      </c>
      <c r="J252" s="203"/>
      <c r="K252" s="195"/>
      <c r="L252" s="195"/>
      <c r="M252" s="195"/>
      <c r="N252" s="195"/>
      <c r="O252" s="195"/>
      <c r="P252" s="195"/>
      <c r="Q252" s="195"/>
      <c r="R252" s="195"/>
      <c r="S252" s="195"/>
      <c r="T252" s="195"/>
      <c r="U252" s="195"/>
      <c r="V252" s="195"/>
      <c r="W252" s="195"/>
      <c r="X252" s="195"/>
      <c r="Y252" s="195"/>
      <c r="Z252" s="195"/>
      <c r="AA252" s="195"/>
      <c r="AB252" s="195"/>
      <c r="AC252" s="195"/>
      <c r="AD252" s="195"/>
      <c r="AE252" s="195"/>
      <c r="AF252" s="195"/>
      <c r="AG252" s="195"/>
      <c r="AH252" s="195"/>
      <c r="AI252" s="195"/>
      <c r="AJ252" s="195"/>
      <c r="AK252" s="195"/>
      <c r="AL252" s="195"/>
      <c r="AM252" s="195"/>
      <c r="AN252" s="195"/>
      <c r="AO252" s="195"/>
      <c r="AP252" s="195"/>
      <c r="AQ252" s="195"/>
      <c r="AR252" s="195"/>
      <c r="AS252" s="195"/>
      <c r="AT252" s="195"/>
      <c r="AU252" s="195"/>
      <c r="AV252" s="195"/>
      <c r="AW252" s="195"/>
      <c r="AX252" s="195"/>
      <c r="AY252" s="195"/>
      <c r="AZ252" s="195"/>
      <c r="BA252" s="195"/>
    </row>
    <row r="253" spans="1:53" x14ac:dyDescent="0.25">
      <c r="A253" s="260">
        <v>46723</v>
      </c>
      <c r="B253" s="184">
        <v>0.9</v>
      </c>
      <c r="C253" s="185">
        <v>0</v>
      </c>
      <c r="D253" s="184">
        <v>0.4</v>
      </c>
      <c r="E253" s="185">
        <v>0</v>
      </c>
      <c r="F253" s="184">
        <v>0.99</v>
      </c>
      <c r="G253" s="185">
        <v>0</v>
      </c>
      <c r="H253" s="184">
        <v>0.5</v>
      </c>
      <c r="I253" s="186">
        <v>0</v>
      </c>
      <c r="J253" s="203"/>
      <c r="K253" s="195"/>
      <c r="L253" s="195"/>
      <c r="M253" s="195"/>
      <c r="N253" s="195"/>
      <c r="O253" s="195"/>
      <c r="P253" s="195"/>
      <c r="Q253" s="195"/>
      <c r="R253" s="195"/>
      <c r="S253" s="195"/>
      <c r="T253" s="195"/>
      <c r="U253" s="195"/>
      <c r="V253" s="195"/>
      <c r="W253" s="195"/>
      <c r="X253" s="195"/>
      <c r="Y253" s="195"/>
      <c r="Z253" s="195"/>
      <c r="AA253" s="195"/>
      <c r="AB253" s="195"/>
      <c r="AC253" s="195"/>
      <c r="AD253" s="195"/>
      <c r="AE253" s="195"/>
      <c r="AF253" s="195"/>
      <c r="AG253" s="195"/>
      <c r="AH253" s="195"/>
      <c r="AI253" s="195"/>
      <c r="AJ253" s="195"/>
      <c r="AK253" s="195"/>
      <c r="AL253" s="195"/>
      <c r="AM253" s="195"/>
      <c r="AN253" s="195"/>
      <c r="AO253" s="195"/>
      <c r="AP253" s="195"/>
      <c r="AQ253" s="195"/>
      <c r="AR253" s="195"/>
      <c r="AS253" s="195"/>
      <c r="AT253" s="195"/>
      <c r="AU253" s="195"/>
      <c r="AV253" s="195"/>
      <c r="AW253" s="195"/>
      <c r="AX253" s="195"/>
      <c r="AY253" s="195"/>
      <c r="AZ253" s="195"/>
      <c r="BA253" s="195"/>
    </row>
    <row r="254" spans="1:53" x14ac:dyDescent="0.25">
      <c r="A254" s="260">
        <v>46724</v>
      </c>
      <c r="B254" s="184">
        <v>0.9</v>
      </c>
      <c r="C254" s="185">
        <v>0</v>
      </c>
      <c r="D254" s="184">
        <v>0.4</v>
      </c>
      <c r="E254" s="185">
        <v>0</v>
      </c>
      <c r="F254" s="184">
        <v>0.99</v>
      </c>
      <c r="G254" s="185">
        <v>0</v>
      </c>
      <c r="H254" s="184">
        <v>0.5</v>
      </c>
      <c r="I254" s="186">
        <v>0</v>
      </c>
      <c r="J254" s="203"/>
      <c r="K254" s="195"/>
      <c r="L254" s="195"/>
      <c r="M254" s="195"/>
      <c r="N254" s="195"/>
      <c r="O254" s="195"/>
      <c r="P254" s="195"/>
      <c r="Q254" s="195"/>
      <c r="R254" s="195"/>
      <c r="S254" s="195"/>
      <c r="T254" s="195"/>
      <c r="U254" s="195"/>
      <c r="V254" s="195"/>
      <c r="W254" s="195"/>
      <c r="X254" s="195"/>
      <c r="Y254" s="195"/>
      <c r="Z254" s="195"/>
      <c r="AA254" s="195"/>
      <c r="AB254" s="195"/>
      <c r="AC254" s="195"/>
      <c r="AD254" s="195"/>
      <c r="AE254" s="195"/>
      <c r="AF254" s="195"/>
      <c r="AG254" s="195"/>
      <c r="AH254" s="195"/>
      <c r="AI254" s="195"/>
      <c r="AJ254" s="195"/>
      <c r="AK254" s="195"/>
      <c r="AL254" s="195"/>
      <c r="AM254" s="195"/>
      <c r="AN254" s="195"/>
      <c r="AO254" s="195"/>
      <c r="AP254" s="195"/>
      <c r="AQ254" s="195"/>
      <c r="AR254" s="195"/>
      <c r="AS254" s="195"/>
      <c r="AT254" s="195"/>
      <c r="AU254" s="195"/>
      <c r="AV254" s="195"/>
      <c r="AW254" s="195"/>
      <c r="AX254" s="195"/>
      <c r="AY254" s="195"/>
      <c r="AZ254" s="195"/>
      <c r="BA254" s="195"/>
    </row>
    <row r="255" spans="1:53" x14ac:dyDescent="0.25">
      <c r="A255" s="260">
        <v>46725</v>
      </c>
      <c r="B255" s="184">
        <v>0.9</v>
      </c>
      <c r="C255" s="185">
        <v>0</v>
      </c>
      <c r="D255" s="184">
        <v>0.4</v>
      </c>
      <c r="E255" s="185">
        <v>0</v>
      </c>
      <c r="F255" s="184">
        <v>0.8</v>
      </c>
      <c r="G255" s="185">
        <v>0</v>
      </c>
      <c r="H255" s="184">
        <v>0.5</v>
      </c>
      <c r="I255" s="186">
        <v>0</v>
      </c>
      <c r="J255" s="203"/>
      <c r="K255" s="195"/>
      <c r="L255" s="195"/>
      <c r="M255" s="195"/>
      <c r="N255" s="195"/>
      <c r="O255" s="195"/>
      <c r="P255" s="195"/>
      <c r="Q255" s="195"/>
      <c r="R255" s="195"/>
      <c r="S255" s="195"/>
      <c r="T255" s="195"/>
      <c r="U255" s="195"/>
      <c r="V255" s="195"/>
      <c r="W255" s="195"/>
      <c r="X255" s="195"/>
      <c r="Y255" s="195"/>
      <c r="Z255" s="195"/>
      <c r="AA255" s="195"/>
      <c r="AB255" s="195"/>
      <c r="AC255" s="195"/>
      <c r="AD255" s="195"/>
      <c r="AE255" s="195"/>
      <c r="AF255" s="195"/>
      <c r="AG255" s="195"/>
      <c r="AH255" s="195"/>
      <c r="AI255" s="195"/>
      <c r="AJ255" s="195"/>
      <c r="AK255" s="195"/>
      <c r="AL255" s="195"/>
      <c r="AM255" s="195"/>
      <c r="AN255" s="195"/>
      <c r="AO255" s="195"/>
      <c r="AP255" s="195"/>
      <c r="AQ255" s="195"/>
      <c r="AR255" s="195"/>
      <c r="AS255" s="195"/>
      <c r="AT255" s="195"/>
      <c r="AU255" s="195"/>
      <c r="AV255" s="195"/>
      <c r="AW255" s="195"/>
      <c r="AX255" s="195"/>
      <c r="AY255" s="195"/>
      <c r="AZ255" s="195"/>
      <c r="BA255" s="195"/>
    </row>
    <row r="256" spans="1:53" x14ac:dyDescent="0.25">
      <c r="A256" s="260">
        <v>46726</v>
      </c>
      <c r="B256" s="184">
        <v>0.9</v>
      </c>
      <c r="C256" s="185">
        <v>0</v>
      </c>
      <c r="D256" s="184">
        <v>0.4</v>
      </c>
      <c r="E256" s="185">
        <v>0</v>
      </c>
      <c r="F256" s="184">
        <v>0.8</v>
      </c>
      <c r="G256" s="185">
        <v>0</v>
      </c>
      <c r="H256" s="184">
        <v>0.5</v>
      </c>
      <c r="I256" s="186">
        <v>0</v>
      </c>
      <c r="J256" s="203"/>
      <c r="K256" s="195"/>
      <c r="L256" s="195"/>
      <c r="M256" s="195"/>
      <c r="N256" s="195"/>
      <c r="O256" s="195"/>
      <c r="P256" s="195"/>
      <c r="Q256" s="195"/>
      <c r="R256" s="195"/>
      <c r="S256" s="195"/>
      <c r="T256" s="195"/>
      <c r="U256" s="195"/>
      <c r="V256" s="195"/>
      <c r="W256" s="195"/>
      <c r="X256" s="195"/>
      <c r="Y256" s="195"/>
      <c r="Z256" s="195"/>
      <c r="AA256" s="195"/>
      <c r="AB256" s="195"/>
      <c r="AC256" s="195"/>
      <c r="AD256" s="195"/>
      <c r="AE256" s="195"/>
      <c r="AF256" s="195"/>
      <c r="AG256" s="195"/>
      <c r="AH256" s="195"/>
      <c r="AI256" s="195"/>
      <c r="AJ256" s="195"/>
      <c r="AK256" s="195"/>
      <c r="AL256" s="195"/>
      <c r="AM256" s="195"/>
      <c r="AN256" s="195"/>
      <c r="AO256" s="195"/>
      <c r="AP256" s="195"/>
      <c r="AQ256" s="195"/>
      <c r="AR256" s="195"/>
      <c r="AS256" s="195"/>
      <c r="AT256" s="195"/>
      <c r="AU256" s="195"/>
      <c r="AV256" s="195"/>
      <c r="AW256" s="195"/>
      <c r="AX256" s="195"/>
      <c r="AY256" s="195"/>
      <c r="AZ256" s="195"/>
      <c r="BA256" s="195"/>
    </row>
    <row r="257" spans="1:53" x14ac:dyDescent="0.25">
      <c r="A257" s="260">
        <v>46727</v>
      </c>
      <c r="B257" s="184">
        <v>0.9</v>
      </c>
      <c r="C257" s="185">
        <v>0</v>
      </c>
      <c r="D257" s="184">
        <v>0.4</v>
      </c>
      <c r="E257" s="185">
        <v>0</v>
      </c>
      <c r="F257" s="184">
        <v>0.8</v>
      </c>
      <c r="G257" s="185">
        <v>0</v>
      </c>
      <c r="H257" s="184">
        <v>0.5</v>
      </c>
      <c r="I257" s="186">
        <v>0</v>
      </c>
      <c r="J257" s="203"/>
      <c r="K257" s="195"/>
      <c r="L257" s="195"/>
      <c r="M257" s="195"/>
      <c r="N257" s="195"/>
      <c r="O257" s="195"/>
      <c r="P257" s="195"/>
      <c r="Q257" s="195"/>
      <c r="R257" s="195"/>
      <c r="S257" s="195"/>
      <c r="T257" s="195"/>
      <c r="U257" s="195"/>
      <c r="V257" s="195"/>
      <c r="W257" s="195"/>
      <c r="X257" s="195"/>
      <c r="Y257" s="195"/>
      <c r="Z257" s="195"/>
      <c r="AA257" s="195"/>
      <c r="AB257" s="195"/>
      <c r="AC257" s="195"/>
      <c r="AD257" s="195"/>
      <c r="AE257" s="195"/>
      <c r="AF257" s="195"/>
      <c r="AG257" s="195"/>
      <c r="AH257" s="195"/>
      <c r="AI257" s="195"/>
      <c r="AJ257" s="195"/>
      <c r="AK257" s="195"/>
      <c r="AL257" s="195"/>
      <c r="AM257" s="195"/>
      <c r="AN257" s="195"/>
      <c r="AO257" s="195"/>
      <c r="AP257" s="195"/>
      <c r="AQ257" s="195"/>
      <c r="AR257" s="195"/>
      <c r="AS257" s="195"/>
      <c r="AT257" s="195"/>
      <c r="AU257" s="195"/>
      <c r="AV257" s="195"/>
      <c r="AW257" s="195"/>
      <c r="AX257" s="195"/>
      <c r="AY257" s="195"/>
      <c r="AZ257" s="195"/>
      <c r="BA257" s="195"/>
    </row>
    <row r="258" spans="1:53" x14ac:dyDescent="0.25">
      <c r="A258" s="260">
        <v>46728</v>
      </c>
      <c r="B258" s="184">
        <v>0.9</v>
      </c>
      <c r="C258" s="185">
        <v>0</v>
      </c>
      <c r="D258" s="184">
        <v>0.4</v>
      </c>
      <c r="E258" s="185">
        <v>0</v>
      </c>
      <c r="F258" s="184">
        <v>0.8</v>
      </c>
      <c r="G258" s="185">
        <v>0</v>
      </c>
      <c r="H258" s="184">
        <v>0.5</v>
      </c>
      <c r="I258" s="186">
        <v>0</v>
      </c>
      <c r="J258" s="203"/>
      <c r="K258" s="195"/>
      <c r="L258" s="195"/>
      <c r="M258" s="195"/>
      <c r="N258" s="195"/>
      <c r="O258" s="195"/>
      <c r="P258" s="195"/>
      <c r="Q258" s="195"/>
      <c r="R258" s="195"/>
      <c r="S258" s="195"/>
      <c r="T258" s="195"/>
      <c r="U258" s="195"/>
      <c r="V258" s="195"/>
      <c r="W258" s="195"/>
      <c r="X258" s="195"/>
      <c r="Y258" s="195"/>
      <c r="Z258" s="195"/>
      <c r="AA258" s="195"/>
      <c r="AB258" s="195"/>
      <c r="AC258" s="195"/>
      <c r="AD258" s="195"/>
      <c r="AE258" s="195"/>
      <c r="AF258" s="195"/>
      <c r="AG258" s="195"/>
      <c r="AH258" s="195"/>
      <c r="AI258" s="195"/>
      <c r="AJ258" s="195"/>
      <c r="AK258" s="195"/>
      <c r="AL258" s="195"/>
      <c r="AM258" s="195"/>
      <c r="AN258" s="195"/>
      <c r="AO258" s="195"/>
      <c r="AP258" s="195"/>
      <c r="AQ258" s="195"/>
      <c r="AR258" s="195"/>
      <c r="AS258" s="195"/>
      <c r="AT258" s="195"/>
      <c r="AU258" s="195"/>
      <c r="AV258" s="195"/>
      <c r="AW258" s="195"/>
      <c r="AX258" s="195"/>
      <c r="AY258" s="195"/>
      <c r="AZ258" s="195"/>
      <c r="BA258" s="195"/>
    </row>
    <row r="259" spans="1:53" x14ac:dyDescent="0.25">
      <c r="A259" s="260">
        <v>46729</v>
      </c>
      <c r="B259" s="184">
        <v>0.9</v>
      </c>
      <c r="C259" s="185">
        <v>0</v>
      </c>
      <c r="D259" s="184">
        <v>0.4</v>
      </c>
      <c r="E259" s="185">
        <v>0</v>
      </c>
      <c r="F259" s="184">
        <v>0.8</v>
      </c>
      <c r="G259" s="185">
        <v>0</v>
      </c>
      <c r="H259" s="184">
        <v>0.5</v>
      </c>
      <c r="I259" s="186">
        <v>0</v>
      </c>
      <c r="J259" s="203"/>
      <c r="K259" s="195"/>
      <c r="L259" s="195"/>
      <c r="M259" s="195"/>
      <c r="N259" s="195"/>
      <c r="O259" s="195"/>
      <c r="P259" s="195"/>
      <c r="Q259" s="195"/>
      <c r="R259" s="195"/>
      <c r="S259" s="195"/>
      <c r="T259" s="195"/>
      <c r="U259" s="195"/>
      <c r="V259" s="195"/>
      <c r="W259" s="195"/>
      <c r="X259" s="195"/>
      <c r="Y259" s="195"/>
      <c r="Z259" s="195"/>
      <c r="AA259" s="195"/>
      <c r="AB259" s="195"/>
      <c r="AC259" s="195"/>
      <c r="AD259" s="195"/>
      <c r="AE259" s="195"/>
      <c r="AF259" s="195"/>
      <c r="AG259" s="195"/>
      <c r="AH259" s="195"/>
      <c r="AI259" s="195"/>
      <c r="AJ259" s="195"/>
      <c r="AK259" s="195"/>
      <c r="AL259" s="195"/>
      <c r="AM259" s="195"/>
      <c r="AN259" s="195"/>
      <c r="AO259" s="195"/>
      <c r="AP259" s="195"/>
      <c r="AQ259" s="195"/>
      <c r="AR259" s="195"/>
      <c r="AS259" s="195"/>
      <c r="AT259" s="195"/>
      <c r="AU259" s="195"/>
      <c r="AV259" s="195"/>
      <c r="AW259" s="195"/>
      <c r="AX259" s="195"/>
      <c r="AY259" s="195"/>
      <c r="AZ259" s="195"/>
      <c r="BA259" s="195"/>
    </row>
    <row r="260" spans="1:53" x14ac:dyDescent="0.25">
      <c r="A260" s="260">
        <v>46730</v>
      </c>
      <c r="B260" s="184">
        <v>0.9</v>
      </c>
      <c r="C260" s="185">
        <v>0</v>
      </c>
      <c r="D260" s="184">
        <v>0.4</v>
      </c>
      <c r="E260" s="185">
        <v>0</v>
      </c>
      <c r="F260" s="184">
        <v>0.8</v>
      </c>
      <c r="G260" s="185">
        <v>0</v>
      </c>
      <c r="H260" s="184">
        <v>0.5</v>
      </c>
      <c r="I260" s="186">
        <v>0</v>
      </c>
      <c r="J260" s="203"/>
      <c r="K260" s="195"/>
      <c r="L260" s="195"/>
      <c r="M260" s="195"/>
      <c r="N260" s="195"/>
      <c r="O260" s="195"/>
      <c r="P260" s="195"/>
      <c r="Q260" s="195"/>
      <c r="R260" s="195"/>
      <c r="S260" s="195"/>
      <c r="T260" s="195"/>
      <c r="U260" s="195"/>
      <c r="V260" s="195"/>
      <c r="W260" s="195"/>
      <c r="X260" s="195"/>
      <c r="Y260" s="195"/>
      <c r="Z260" s="195"/>
      <c r="AA260" s="195"/>
      <c r="AB260" s="195"/>
      <c r="AC260" s="195"/>
      <c r="AD260" s="195"/>
      <c r="AE260" s="195"/>
      <c r="AF260" s="195"/>
      <c r="AG260" s="195"/>
      <c r="AH260" s="195"/>
      <c r="AI260" s="195"/>
      <c r="AJ260" s="195"/>
      <c r="AK260" s="195"/>
      <c r="AL260" s="195"/>
      <c r="AM260" s="195"/>
      <c r="AN260" s="195"/>
      <c r="AO260" s="195"/>
      <c r="AP260" s="195"/>
      <c r="AQ260" s="195"/>
      <c r="AR260" s="195"/>
      <c r="AS260" s="195"/>
      <c r="AT260" s="195"/>
      <c r="AU260" s="195"/>
      <c r="AV260" s="195"/>
      <c r="AW260" s="195"/>
      <c r="AX260" s="195"/>
      <c r="AY260" s="195"/>
      <c r="AZ260" s="195"/>
      <c r="BA260" s="195"/>
    </row>
    <row r="261" spans="1:53" x14ac:dyDescent="0.25">
      <c r="A261" s="260">
        <v>46731</v>
      </c>
      <c r="B261" s="184">
        <v>0.9</v>
      </c>
      <c r="C261" s="185">
        <v>0</v>
      </c>
      <c r="D261" s="184">
        <v>0.4</v>
      </c>
      <c r="E261" s="185">
        <v>0</v>
      </c>
      <c r="F261" s="184">
        <v>0.8</v>
      </c>
      <c r="G261" s="185">
        <v>0</v>
      </c>
      <c r="H261" s="184">
        <v>0.5</v>
      </c>
      <c r="I261" s="186">
        <v>0</v>
      </c>
      <c r="J261" s="203"/>
      <c r="K261" s="195"/>
      <c r="L261" s="195"/>
      <c r="M261" s="195"/>
      <c r="N261" s="195"/>
      <c r="O261" s="195"/>
      <c r="P261" s="195"/>
      <c r="Q261" s="195"/>
      <c r="R261" s="195"/>
      <c r="S261" s="195"/>
      <c r="T261" s="195"/>
      <c r="U261" s="195"/>
      <c r="V261" s="195"/>
      <c r="W261" s="195"/>
      <c r="X261" s="195"/>
      <c r="Y261" s="195"/>
      <c r="Z261" s="195"/>
      <c r="AA261" s="195"/>
      <c r="AB261" s="195"/>
      <c r="AC261" s="195"/>
      <c r="AD261" s="195"/>
      <c r="AE261" s="195"/>
      <c r="AF261" s="195"/>
      <c r="AG261" s="195"/>
      <c r="AH261" s="195"/>
      <c r="AI261" s="195"/>
      <c r="AJ261" s="195"/>
      <c r="AK261" s="195"/>
      <c r="AL261" s="195"/>
      <c r="AM261" s="195"/>
      <c r="AN261" s="195"/>
      <c r="AO261" s="195"/>
      <c r="AP261" s="195"/>
      <c r="AQ261" s="195"/>
      <c r="AR261" s="195"/>
      <c r="AS261" s="195"/>
      <c r="AT261" s="195"/>
      <c r="AU261" s="195"/>
      <c r="AV261" s="195"/>
      <c r="AW261" s="195"/>
      <c r="AX261" s="195"/>
      <c r="AY261" s="195"/>
      <c r="AZ261" s="195"/>
      <c r="BA261" s="195"/>
    </row>
    <row r="262" spans="1:53" x14ac:dyDescent="0.25">
      <c r="A262" s="260">
        <v>46732</v>
      </c>
      <c r="B262" s="184">
        <v>0.9</v>
      </c>
      <c r="C262" s="185">
        <v>0</v>
      </c>
      <c r="D262" s="184">
        <v>0.4</v>
      </c>
      <c r="E262" s="185">
        <v>0</v>
      </c>
      <c r="F262" s="184">
        <v>0.8</v>
      </c>
      <c r="G262" s="185">
        <v>0</v>
      </c>
      <c r="H262" s="184">
        <v>0.5</v>
      </c>
      <c r="I262" s="186">
        <v>0</v>
      </c>
      <c r="J262" s="203"/>
      <c r="K262" s="195"/>
      <c r="L262" s="195"/>
      <c r="M262" s="195"/>
      <c r="N262" s="195"/>
      <c r="O262" s="195"/>
      <c r="P262" s="195"/>
      <c r="Q262" s="195"/>
      <c r="R262" s="195"/>
      <c r="S262" s="195"/>
      <c r="T262" s="195"/>
      <c r="U262" s="195"/>
      <c r="V262" s="195"/>
      <c r="W262" s="195"/>
      <c r="X262" s="195"/>
      <c r="Y262" s="195"/>
      <c r="Z262" s="195"/>
      <c r="AA262" s="195"/>
      <c r="AB262" s="195"/>
      <c r="AC262" s="195"/>
      <c r="AD262" s="195"/>
      <c r="AE262" s="195"/>
      <c r="AF262" s="195"/>
      <c r="AG262" s="195"/>
      <c r="AH262" s="195"/>
      <c r="AI262" s="195"/>
      <c r="AJ262" s="195"/>
      <c r="AK262" s="195"/>
      <c r="AL262" s="195"/>
      <c r="AM262" s="195"/>
      <c r="AN262" s="195"/>
      <c r="AO262" s="195"/>
      <c r="AP262" s="195"/>
      <c r="AQ262" s="195"/>
      <c r="AR262" s="195"/>
      <c r="AS262" s="195"/>
      <c r="AT262" s="195"/>
      <c r="AU262" s="195"/>
      <c r="AV262" s="195"/>
      <c r="AW262" s="195"/>
      <c r="AX262" s="195"/>
      <c r="AY262" s="195"/>
      <c r="AZ262" s="195"/>
      <c r="BA262" s="195"/>
    </row>
    <row r="263" spans="1:53" x14ac:dyDescent="0.25">
      <c r="A263" s="260">
        <v>46733</v>
      </c>
      <c r="B263" s="184">
        <v>0.9</v>
      </c>
      <c r="C263" s="185">
        <v>0</v>
      </c>
      <c r="D263" s="184">
        <v>0.4</v>
      </c>
      <c r="E263" s="185">
        <v>0</v>
      </c>
      <c r="F263" s="184">
        <v>0.8</v>
      </c>
      <c r="G263" s="185">
        <v>0</v>
      </c>
      <c r="H263" s="184">
        <v>0.5</v>
      </c>
      <c r="I263" s="186">
        <v>0</v>
      </c>
      <c r="J263" s="203"/>
      <c r="K263" s="195"/>
      <c r="L263" s="195"/>
      <c r="M263" s="195"/>
      <c r="N263" s="195"/>
      <c r="O263" s="195"/>
      <c r="P263" s="195"/>
      <c r="Q263" s="195"/>
      <c r="R263" s="195"/>
      <c r="S263" s="195"/>
      <c r="T263" s="195"/>
      <c r="U263" s="195"/>
      <c r="V263" s="195"/>
      <c r="W263" s="195"/>
      <c r="X263" s="195"/>
      <c r="Y263" s="195"/>
      <c r="Z263" s="195"/>
      <c r="AA263" s="195"/>
      <c r="AB263" s="195"/>
      <c r="AC263" s="195"/>
      <c r="AD263" s="195"/>
      <c r="AE263" s="195"/>
      <c r="AF263" s="195"/>
      <c r="AG263" s="195"/>
      <c r="AH263" s="195"/>
      <c r="AI263" s="195"/>
      <c r="AJ263" s="195"/>
      <c r="AK263" s="195"/>
      <c r="AL263" s="195"/>
      <c r="AM263" s="195"/>
      <c r="AN263" s="195"/>
      <c r="AO263" s="195"/>
      <c r="AP263" s="195"/>
      <c r="AQ263" s="195"/>
      <c r="AR263" s="195"/>
      <c r="AS263" s="195"/>
      <c r="AT263" s="195"/>
      <c r="AU263" s="195"/>
      <c r="AV263" s="195"/>
      <c r="AW263" s="195"/>
      <c r="AX263" s="195"/>
      <c r="AY263" s="195"/>
      <c r="AZ263" s="195"/>
      <c r="BA263" s="195"/>
    </row>
    <row r="264" spans="1:53" x14ac:dyDescent="0.25">
      <c r="A264" s="260">
        <v>46734</v>
      </c>
      <c r="B264" s="184">
        <v>0.9</v>
      </c>
      <c r="C264" s="185">
        <v>0</v>
      </c>
      <c r="D264" s="184">
        <v>0.4</v>
      </c>
      <c r="E264" s="185">
        <v>0</v>
      </c>
      <c r="F264" s="184">
        <v>0.8</v>
      </c>
      <c r="G264" s="185">
        <v>0</v>
      </c>
      <c r="H264" s="184">
        <v>0.5</v>
      </c>
      <c r="I264" s="186">
        <v>0</v>
      </c>
      <c r="J264" s="203"/>
      <c r="K264" s="195"/>
      <c r="L264" s="195"/>
      <c r="M264" s="195"/>
      <c r="N264" s="195"/>
      <c r="O264" s="195"/>
      <c r="P264" s="195"/>
      <c r="Q264" s="195"/>
      <c r="R264" s="195"/>
      <c r="S264" s="195"/>
      <c r="T264" s="195"/>
      <c r="U264" s="195"/>
      <c r="V264" s="195"/>
      <c r="W264" s="195"/>
      <c r="X264" s="195"/>
      <c r="Y264" s="195"/>
      <c r="Z264" s="195"/>
      <c r="AA264" s="195"/>
      <c r="AB264" s="195"/>
      <c r="AC264" s="195"/>
      <c r="AD264" s="195"/>
      <c r="AE264" s="195"/>
      <c r="AF264" s="195"/>
      <c r="AG264" s="195"/>
      <c r="AH264" s="195"/>
      <c r="AI264" s="195"/>
      <c r="AJ264" s="195"/>
      <c r="AK264" s="195"/>
      <c r="AL264" s="195"/>
      <c r="AM264" s="195"/>
      <c r="AN264" s="195"/>
      <c r="AO264" s="195"/>
      <c r="AP264" s="195"/>
      <c r="AQ264" s="195"/>
      <c r="AR264" s="195"/>
      <c r="AS264" s="195"/>
      <c r="AT264" s="195"/>
      <c r="AU264" s="195"/>
      <c r="AV264" s="195"/>
      <c r="AW264" s="195"/>
      <c r="AX264" s="195"/>
      <c r="AY264" s="195"/>
      <c r="AZ264" s="195"/>
      <c r="BA264" s="195"/>
    </row>
    <row r="265" spans="1:53" x14ac:dyDescent="0.25">
      <c r="A265" s="260">
        <v>46735</v>
      </c>
      <c r="B265" s="184">
        <v>0.9</v>
      </c>
      <c r="C265" s="185">
        <v>0</v>
      </c>
      <c r="D265" s="184">
        <v>0.4</v>
      </c>
      <c r="E265" s="185">
        <v>0</v>
      </c>
      <c r="F265" s="184">
        <v>0.8</v>
      </c>
      <c r="G265" s="185">
        <v>0</v>
      </c>
      <c r="H265" s="184">
        <v>0.5</v>
      </c>
      <c r="I265" s="186">
        <v>0</v>
      </c>
      <c r="J265" s="203"/>
      <c r="K265" s="195"/>
      <c r="L265" s="195"/>
      <c r="M265" s="195"/>
      <c r="N265" s="195"/>
      <c r="O265" s="195"/>
      <c r="P265" s="195"/>
      <c r="Q265" s="195"/>
      <c r="R265" s="195"/>
      <c r="S265" s="195"/>
      <c r="T265" s="195"/>
      <c r="U265" s="195"/>
      <c r="V265" s="195"/>
      <c r="W265" s="195"/>
      <c r="X265" s="195"/>
      <c r="Y265" s="195"/>
      <c r="Z265" s="195"/>
      <c r="AA265" s="195"/>
      <c r="AB265" s="195"/>
      <c r="AC265" s="195"/>
      <c r="AD265" s="195"/>
      <c r="AE265" s="195"/>
      <c r="AF265" s="195"/>
      <c r="AG265" s="195"/>
      <c r="AH265" s="195"/>
      <c r="AI265" s="195"/>
      <c r="AJ265" s="195"/>
      <c r="AK265" s="195"/>
      <c r="AL265" s="195"/>
      <c r="AM265" s="195"/>
      <c r="AN265" s="195"/>
      <c r="AO265" s="195"/>
      <c r="AP265" s="195"/>
      <c r="AQ265" s="195"/>
      <c r="AR265" s="195"/>
      <c r="AS265" s="195"/>
      <c r="AT265" s="195"/>
      <c r="AU265" s="195"/>
      <c r="AV265" s="195"/>
      <c r="AW265" s="195"/>
      <c r="AX265" s="195"/>
      <c r="AY265" s="195"/>
      <c r="AZ265" s="195"/>
      <c r="BA265" s="195"/>
    </row>
    <row r="266" spans="1:53" x14ac:dyDescent="0.25">
      <c r="A266" s="260">
        <v>46736</v>
      </c>
      <c r="B266" s="184">
        <v>0.9</v>
      </c>
      <c r="C266" s="185">
        <v>0</v>
      </c>
      <c r="D266" s="184">
        <v>0.4</v>
      </c>
      <c r="E266" s="185">
        <v>0</v>
      </c>
      <c r="F266" s="184">
        <v>0.8</v>
      </c>
      <c r="G266" s="185">
        <v>0</v>
      </c>
      <c r="H266" s="184">
        <v>0.5</v>
      </c>
      <c r="I266" s="186">
        <v>0</v>
      </c>
      <c r="J266" s="203"/>
      <c r="K266" s="195"/>
      <c r="L266" s="195"/>
      <c r="M266" s="195"/>
      <c r="N266" s="195"/>
      <c r="O266" s="195"/>
      <c r="P266" s="195"/>
      <c r="Q266" s="195"/>
      <c r="R266" s="195"/>
      <c r="S266" s="195"/>
      <c r="T266" s="195"/>
      <c r="U266" s="195"/>
      <c r="V266" s="195"/>
      <c r="W266" s="195"/>
      <c r="X266" s="195"/>
      <c r="Y266" s="195"/>
      <c r="Z266" s="195"/>
      <c r="AA266" s="195"/>
      <c r="AB266" s="195"/>
      <c r="AC266" s="195"/>
      <c r="AD266" s="195"/>
      <c r="AE266" s="195"/>
      <c r="AF266" s="195"/>
      <c r="AG266" s="195"/>
      <c r="AH266" s="195"/>
      <c r="AI266" s="195"/>
      <c r="AJ266" s="195"/>
      <c r="AK266" s="195"/>
      <c r="AL266" s="195"/>
      <c r="AM266" s="195"/>
      <c r="AN266" s="195"/>
      <c r="AO266" s="195"/>
      <c r="AP266" s="195"/>
      <c r="AQ266" s="195"/>
      <c r="AR266" s="195"/>
      <c r="AS266" s="195"/>
      <c r="AT266" s="195"/>
      <c r="AU266" s="195"/>
      <c r="AV266" s="195"/>
      <c r="AW266" s="195"/>
      <c r="AX266" s="195"/>
      <c r="AY266" s="195"/>
      <c r="AZ266" s="195"/>
      <c r="BA266" s="195"/>
    </row>
    <row r="267" spans="1:53" x14ac:dyDescent="0.25">
      <c r="A267" s="260">
        <v>46737</v>
      </c>
      <c r="B267" s="184">
        <v>0.9</v>
      </c>
      <c r="C267" s="185">
        <v>0</v>
      </c>
      <c r="D267" s="184">
        <v>0.4</v>
      </c>
      <c r="E267" s="185">
        <v>0</v>
      </c>
      <c r="F267" s="184">
        <v>0.8</v>
      </c>
      <c r="G267" s="185">
        <v>0</v>
      </c>
      <c r="H267" s="184">
        <v>0.5</v>
      </c>
      <c r="I267" s="186">
        <v>0</v>
      </c>
      <c r="J267" s="203"/>
      <c r="K267" s="195"/>
      <c r="L267" s="195"/>
      <c r="M267" s="195"/>
      <c r="N267" s="195"/>
      <c r="O267" s="195"/>
      <c r="P267" s="195"/>
      <c r="Q267" s="195"/>
      <c r="R267" s="195"/>
      <c r="S267" s="195"/>
      <c r="T267" s="195"/>
      <c r="U267" s="195"/>
      <c r="V267" s="195"/>
      <c r="W267" s="195"/>
      <c r="X267" s="195"/>
      <c r="Y267" s="195"/>
      <c r="Z267" s="195"/>
      <c r="AA267" s="195"/>
      <c r="AB267" s="195"/>
      <c r="AC267" s="195"/>
      <c r="AD267" s="195"/>
      <c r="AE267" s="195"/>
      <c r="AF267" s="195"/>
      <c r="AG267" s="195"/>
      <c r="AH267" s="195"/>
      <c r="AI267" s="195"/>
      <c r="AJ267" s="195"/>
      <c r="AK267" s="195"/>
      <c r="AL267" s="195"/>
      <c r="AM267" s="195"/>
      <c r="AN267" s="195"/>
      <c r="AO267" s="195"/>
      <c r="AP267" s="195"/>
      <c r="AQ267" s="195"/>
      <c r="AR267" s="195"/>
      <c r="AS267" s="195"/>
      <c r="AT267" s="195"/>
      <c r="AU267" s="195"/>
      <c r="AV267" s="195"/>
      <c r="AW267" s="195"/>
      <c r="AX267" s="195"/>
      <c r="AY267" s="195"/>
      <c r="AZ267" s="195"/>
      <c r="BA267" s="195"/>
    </row>
    <row r="268" spans="1:53" x14ac:dyDescent="0.25">
      <c r="A268" s="260">
        <v>46738</v>
      </c>
      <c r="B268" s="184">
        <v>0.9</v>
      </c>
      <c r="C268" s="185">
        <v>0</v>
      </c>
      <c r="D268" s="184">
        <v>0.4</v>
      </c>
      <c r="E268" s="185">
        <v>0</v>
      </c>
      <c r="F268" s="184">
        <v>0.8</v>
      </c>
      <c r="G268" s="185">
        <v>0</v>
      </c>
      <c r="H268" s="184">
        <v>0.5</v>
      </c>
      <c r="I268" s="186">
        <v>0</v>
      </c>
      <c r="J268" s="203"/>
      <c r="K268" s="195"/>
      <c r="L268" s="195"/>
      <c r="M268" s="195"/>
      <c r="N268" s="195"/>
      <c r="O268" s="195"/>
      <c r="P268" s="195"/>
      <c r="Q268" s="195"/>
      <c r="R268" s="195"/>
      <c r="S268" s="195"/>
      <c r="T268" s="195"/>
      <c r="U268" s="195"/>
      <c r="V268" s="195"/>
      <c r="W268" s="195"/>
      <c r="X268" s="195"/>
      <c r="Y268" s="195"/>
      <c r="Z268" s="195"/>
      <c r="AA268" s="195"/>
      <c r="AB268" s="195"/>
      <c r="AC268" s="195"/>
      <c r="AD268" s="195"/>
      <c r="AE268" s="195"/>
      <c r="AF268" s="195"/>
      <c r="AG268" s="195"/>
      <c r="AH268" s="195"/>
      <c r="AI268" s="195"/>
      <c r="AJ268" s="195"/>
      <c r="AK268" s="195"/>
      <c r="AL268" s="195"/>
      <c r="AM268" s="195"/>
      <c r="AN268" s="195"/>
      <c r="AO268" s="195"/>
      <c r="AP268" s="195"/>
      <c r="AQ268" s="195"/>
      <c r="AR268" s="195"/>
      <c r="AS268" s="195"/>
      <c r="AT268" s="195"/>
      <c r="AU268" s="195"/>
      <c r="AV268" s="195"/>
      <c r="AW268" s="195"/>
      <c r="AX268" s="195"/>
      <c r="AY268" s="195"/>
      <c r="AZ268" s="195"/>
      <c r="BA268" s="195"/>
    </row>
    <row r="269" spans="1:53" x14ac:dyDescent="0.25">
      <c r="A269" s="260">
        <v>46739</v>
      </c>
      <c r="B269" s="184">
        <v>0.9</v>
      </c>
      <c r="C269" s="185">
        <v>0</v>
      </c>
      <c r="D269" s="184">
        <v>0.25</v>
      </c>
      <c r="E269" s="185">
        <v>0</v>
      </c>
      <c r="F269" s="184">
        <v>0.3</v>
      </c>
      <c r="G269" s="185">
        <v>0</v>
      </c>
      <c r="H269" s="184">
        <v>0.5</v>
      </c>
      <c r="I269" s="186">
        <v>0</v>
      </c>
      <c r="J269" s="203"/>
      <c r="K269" s="195"/>
      <c r="L269" s="195"/>
      <c r="M269" s="195"/>
      <c r="N269" s="195"/>
      <c r="O269" s="195"/>
      <c r="P269" s="195"/>
      <c r="Q269" s="195"/>
      <c r="R269" s="195"/>
      <c r="S269" s="195"/>
      <c r="T269" s="195"/>
      <c r="U269" s="195"/>
      <c r="V269" s="195"/>
      <c r="W269" s="195"/>
      <c r="X269" s="195"/>
      <c r="Y269" s="195"/>
      <c r="Z269" s="195"/>
      <c r="AA269" s="195"/>
      <c r="AB269" s="195"/>
      <c r="AC269" s="195"/>
      <c r="AD269" s="195"/>
      <c r="AE269" s="195"/>
      <c r="AF269" s="195"/>
      <c r="AG269" s="195"/>
      <c r="AH269" s="195"/>
      <c r="AI269" s="195"/>
      <c r="AJ269" s="195"/>
      <c r="AK269" s="195"/>
      <c r="AL269" s="195"/>
      <c r="AM269" s="195"/>
      <c r="AN269" s="195"/>
      <c r="AO269" s="195"/>
      <c r="AP269" s="195"/>
      <c r="AQ269" s="195"/>
      <c r="AR269" s="195"/>
      <c r="AS269" s="195"/>
      <c r="AT269" s="195"/>
      <c r="AU269" s="195"/>
      <c r="AV269" s="195"/>
      <c r="AW269" s="195"/>
      <c r="AX269" s="195"/>
      <c r="AY269" s="195"/>
      <c r="AZ269" s="195"/>
      <c r="BA269" s="195"/>
    </row>
    <row r="270" spans="1:53" x14ac:dyDescent="0.25">
      <c r="A270" s="260">
        <v>46740</v>
      </c>
      <c r="B270" s="184">
        <v>0.9</v>
      </c>
      <c r="C270" s="185">
        <v>0</v>
      </c>
      <c r="D270" s="184">
        <v>0.25</v>
      </c>
      <c r="E270" s="185">
        <v>0</v>
      </c>
      <c r="F270" s="184">
        <v>0.3</v>
      </c>
      <c r="G270" s="185">
        <v>0</v>
      </c>
      <c r="H270" s="184">
        <v>0.5</v>
      </c>
      <c r="I270" s="186">
        <v>0</v>
      </c>
      <c r="J270" s="203"/>
      <c r="K270" s="195"/>
      <c r="L270" s="195"/>
      <c r="M270" s="195"/>
      <c r="N270" s="195"/>
      <c r="O270" s="195"/>
      <c r="P270" s="195"/>
      <c r="Q270" s="195"/>
      <c r="R270" s="195"/>
      <c r="S270" s="195"/>
      <c r="T270" s="195"/>
      <c r="U270" s="195"/>
      <c r="V270" s="195"/>
      <c r="W270" s="195"/>
      <c r="X270" s="195"/>
      <c r="Y270" s="195"/>
      <c r="Z270" s="195"/>
      <c r="AA270" s="195"/>
      <c r="AB270" s="195"/>
      <c r="AC270" s="195"/>
      <c r="AD270" s="195"/>
      <c r="AE270" s="195"/>
      <c r="AF270" s="195"/>
      <c r="AG270" s="195"/>
      <c r="AH270" s="195"/>
      <c r="AI270" s="195"/>
      <c r="AJ270" s="195"/>
      <c r="AK270" s="195"/>
      <c r="AL270" s="195"/>
      <c r="AM270" s="195"/>
      <c r="AN270" s="195"/>
      <c r="AO270" s="195"/>
      <c r="AP270" s="195"/>
      <c r="AQ270" s="195"/>
      <c r="AR270" s="195"/>
      <c r="AS270" s="195"/>
      <c r="AT270" s="195"/>
      <c r="AU270" s="195"/>
      <c r="AV270" s="195"/>
      <c r="AW270" s="195"/>
      <c r="AX270" s="195"/>
      <c r="AY270" s="195"/>
      <c r="AZ270" s="195"/>
      <c r="BA270" s="195"/>
    </row>
    <row r="271" spans="1:53" x14ac:dyDescent="0.25">
      <c r="A271" s="260">
        <v>46741</v>
      </c>
      <c r="B271" s="184">
        <v>0.9</v>
      </c>
      <c r="C271" s="185">
        <v>0</v>
      </c>
      <c r="D271" s="184">
        <v>0.25</v>
      </c>
      <c r="E271" s="185">
        <v>0</v>
      </c>
      <c r="F271" s="184">
        <v>0.3</v>
      </c>
      <c r="G271" s="185">
        <v>0</v>
      </c>
      <c r="H271" s="184">
        <v>0.5</v>
      </c>
      <c r="I271" s="186">
        <v>0</v>
      </c>
      <c r="J271" s="203"/>
      <c r="K271" s="195"/>
      <c r="L271" s="195"/>
      <c r="M271" s="195"/>
      <c r="N271" s="195"/>
      <c r="O271" s="195"/>
      <c r="P271" s="195"/>
      <c r="Q271" s="195"/>
      <c r="R271" s="195"/>
      <c r="S271" s="195"/>
      <c r="T271" s="195"/>
      <c r="U271" s="195"/>
      <c r="V271" s="195"/>
      <c r="W271" s="195"/>
      <c r="X271" s="195"/>
      <c r="Y271" s="195"/>
      <c r="Z271" s="195"/>
      <c r="AA271" s="195"/>
      <c r="AB271" s="195"/>
      <c r="AC271" s="195"/>
      <c r="AD271" s="195"/>
      <c r="AE271" s="195"/>
      <c r="AF271" s="195"/>
      <c r="AG271" s="195"/>
      <c r="AH271" s="195"/>
      <c r="AI271" s="195"/>
      <c r="AJ271" s="195"/>
      <c r="AK271" s="195"/>
      <c r="AL271" s="195"/>
      <c r="AM271" s="195"/>
      <c r="AN271" s="195"/>
      <c r="AO271" s="195"/>
      <c r="AP271" s="195"/>
      <c r="AQ271" s="195"/>
      <c r="AR271" s="195"/>
      <c r="AS271" s="195"/>
      <c r="AT271" s="195"/>
      <c r="AU271" s="195"/>
      <c r="AV271" s="195"/>
      <c r="AW271" s="195"/>
      <c r="AX271" s="195"/>
      <c r="AY271" s="195"/>
      <c r="AZ271" s="195"/>
      <c r="BA271" s="195"/>
    </row>
    <row r="272" spans="1:53" x14ac:dyDescent="0.25">
      <c r="A272" s="260">
        <v>46742</v>
      </c>
      <c r="B272" s="184">
        <v>0.9</v>
      </c>
      <c r="C272" s="185">
        <v>0</v>
      </c>
      <c r="D272" s="184">
        <v>0.25</v>
      </c>
      <c r="E272" s="185">
        <v>0</v>
      </c>
      <c r="F272" s="184">
        <v>0.3</v>
      </c>
      <c r="G272" s="185">
        <v>0</v>
      </c>
      <c r="H272" s="184">
        <v>0.5</v>
      </c>
      <c r="I272" s="186">
        <v>0</v>
      </c>
      <c r="J272" s="203"/>
      <c r="K272" s="195"/>
      <c r="L272" s="195"/>
      <c r="M272" s="195"/>
      <c r="N272" s="195"/>
      <c r="O272" s="195"/>
      <c r="P272" s="195"/>
      <c r="Q272" s="195"/>
      <c r="R272" s="195"/>
      <c r="S272" s="195"/>
      <c r="T272" s="195"/>
      <c r="U272" s="195"/>
      <c r="V272" s="195"/>
      <c r="W272" s="195"/>
      <c r="X272" s="195"/>
      <c r="Y272" s="195"/>
      <c r="Z272" s="195"/>
      <c r="AA272" s="195"/>
      <c r="AB272" s="195"/>
      <c r="AC272" s="195"/>
      <c r="AD272" s="195"/>
      <c r="AE272" s="195"/>
      <c r="AF272" s="195"/>
      <c r="AG272" s="195"/>
      <c r="AH272" s="195"/>
      <c r="AI272" s="195"/>
      <c r="AJ272" s="195"/>
      <c r="AK272" s="195"/>
      <c r="AL272" s="195"/>
      <c r="AM272" s="195"/>
      <c r="AN272" s="195"/>
      <c r="AO272" s="195"/>
      <c r="AP272" s="195"/>
      <c r="AQ272" s="195"/>
      <c r="AR272" s="195"/>
      <c r="AS272" s="195"/>
      <c r="AT272" s="195"/>
      <c r="AU272" s="195"/>
      <c r="AV272" s="195"/>
      <c r="AW272" s="195"/>
      <c r="AX272" s="195"/>
      <c r="AY272" s="195"/>
      <c r="AZ272" s="195"/>
      <c r="BA272" s="195"/>
    </row>
    <row r="273" spans="1:53" x14ac:dyDescent="0.25">
      <c r="A273" s="260">
        <v>46743</v>
      </c>
      <c r="B273" s="184">
        <v>0.9</v>
      </c>
      <c r="C273" s="185">
        <v>0</v>
      </c>
      <c r="D273" s="184">
        <v>0.25</v>
      </c>
      <c r="E273" s="185">
        <v>0</v>
      </c>
      <c r="F273" s="184">
        <v>0.3</v>
      </c>
      <c r="G273" s="185">
        <v>0</v>
      </c>
      <c r="H273" s="184">
        <v>0.5</v>
      </c>
      <c r="I273" s="186">
        <v>0</v>
      </c>
      <c r="J273" s="203"/>
      <c r="K273" s="195"/>
      <c r="L273" s="195"/>
      <c r="M273" s="195"/>
      <c r="N273" s="195"/>
      <c r="O273" s="195"/>
      <c r="P273" s="195"/>
      <c r="Q273" s="195"/>
      <c r="R273" s="195"/>
      <c r="S273" s="195"/>
      <c r="T273" s="195"/>
      <c r="U273" s="195"/>
      <c r="V273" s="195"/>
      <c r="W273" s="195"/>
      <c r="X273" s="195"/>
      <c r="Y273" s="195"/>
      <c r="Z273" s="195"/>
      <c r="AA273" s="195"/>
      <c r="AB273" s="195"/>
      <c r="AC273" s="195"/>
      <c r="AD273" s="195"/>
      <c r="AE273" s="195"/>
      <c r="AF273" s="195"/>
      <c r="AG273" s="195"/>
      <c r="AH273" s="195"/>
      <c r="AI273" s="195"/>
      <c r="AJ273" s="195"/>
      <c r="AK273" s="195"/>
      <c r="AL273" s="195"/>
      <c r="AM273" s="195"/>
      <c r="AN273" s="195"/>
      <c r="AO273" s="195"/>
      <c r="AP273" s="195"/>
      <c r="AQ273" s="195"/>
      <c r="AR273" s="195"/>
      <c r="AS273" s="195"/>
      <c r="AT273" s="195"/>
      <c r="AU273" s="195"/>
      <c r="AV273" s="195"/>
      <c r="AW273" s="195"/>
      <c r="AX273" s="195"/>
      <c r="AY273" s="195"/>
      <c r="AZ273" s="195"/>
      <c r="BA273" s="195"/>
    </row>
    <row r="274" spans="1:53" x14ac:dyDescent="0.25">
      <c r="A274" s="260">
        <v>46744</v>
      </c>
      <c r="B274" s="184">
        <v>0.9</v>
      </c>
      <c r="C274" s="185">
        <v>0</v>
      </c>
      <c r="D274" s="184">
        <v>0.25</v>
      </c>
      <c r="E274" s="185">
        <v>0</v>
      </c>
      <c r="F274" s="184">
        <v>0.3</v>
      </c>
      <c r="G274" s="185">
        <v>0</v>
      </c>
      <c r="H274" s="184">
        <v>0.5</v>
      </c>
      <c r="I274" s="186">
        <v>0</v>
      </c>
      <c r="J274" s="203"/>
      <c r="K274" s="195"/>
      <c r="L274" s="195"/>
      <c r="M274" s="195"/>
      <c r="N274" s="195"/>
      <c r="O274" s="195"/>
      <c r="P274" s="195"/>
      <c r="Q274" s="195"/>
      <c r="R274" s="195"/>
      <c r="S274" s="195"/>
      <c r="T274" s="195"/>
      <c r="U274" s="195"/>
      <c r="V274" s="195"/>
      <c r="W274" s="195"/>
      <c r="X274" s="195"/>
      <c r="Y274" s="195"/>
      <c r="Z274" s="195"/>
      <c r="AA274" s="195"/>
      <c r="AB274" s="195"/>
      <c r="AC274" s="195"/>
      <c r="AD274" s="195"/>
      <c r="AE274" s="195"/>
      <c r="AF274" s="195"/>
      <c r="AG274" s="195"/>
      <c r="AH274" s="195"/>
      <c r="AI274" s="195"/>
      <c r="AJ274" s="195"/>
      <c r="AK274" s="195"/>
      <c r="AL274" s="195"/>
      <c r="AM274" s="195"/>
      <c r="AN274" s="195"/>
      <c r="AO274" s="195"/>
      <c r="AP274" s="195"/>
      <c r="AQ274" s="195"/>
      <c r="AR274" s="195"/>
      <c r="AS274" s="195"/>
      <c r="AT274" s="195"/>
      <c r="AU274" s="195"/>
      <c r="AV274" s="195"/>
      <c r="AW274" s="195"/>
      <c r="AX274" s="195"/>
      <c r="AY274" s="195"/>
      <c r="AZ274" s="195"/>
      <c r="BA274" s="195"/>
    </row>
    <row r="275" spans="1:53" x14ac:dyDescent="0.25">
      <c r="A275" s="260">
        <v>46745</v>
      </c>
      <c r="B275" s="184">
        <v>0.9</v>
      </c>
      <c r="C275" s="185">
        <v>0</v>
      </c>
      <c r="D275" s="184">
        <v>0.25</v>
      </c>
      <c r="E275" s="185">
        <v>0</v>
      </c>
      <c r="F275" s="184">
        <v>0.3</v>
      </c>
      <c r="G275" s="185">
        <v>0</v>
      </c>
      <c r="H275" s="184">
        <v>0.5</v>
      </c>
      <c r="I275" s="186">
        <v>0</v>
      </c>
      <c r="J275" s="203"/>
      <c r="K275" s="195"/>
      <c r="L275" s="195"/>
      <c r="M275" s="195"/>
      <c r="N275" s="195"/>
      <c r="O275" s="195"/>
      <c r="P275" s="195"/>
      <c r="Q275" s="195"/>
      <c r="R275" s="195"/>
      <c r="S275" s="195"/>
      <c r="T275" s="195"/>
      <c r="U275" s="195"/>
      <c r="V275" s="195"/>
      <c r="W275" s="195"/>
      <c r="X275" s="195"/>
      <c r="Y275" s="195"/>
      <c r="Z275" s="195"/>
      <c r="AA275" s="195"/>
      <c r="AB275" s="195"/>
      <c r="AC275" s="195"/>
      <c r="AD275" s="195"/>
      <c r="AE275" s="195"/>
      <c r="AF275" s="195"/>
      <c r="AG275" s="195"/>
      <c r="AH275" s="195"/>
      <c r="AI275" s="195"/>
      <c r="AJ275" s="195"/>
      <c r="AK275" s="195"/>
      <c r="AL275" s="195"/>
      <c r="AM275" s="195"/>
      <c r="AN275" s="195"/>
      <c r="AO275" s="195"/>
      <c r="AP275" s="195"/>
      <c r="AQ275" s="195"/>
      <c r="AR275" s="195"/>
      <c r="AS275" s="195"/>
      <c r="AT275" s="195"/>
      <c r="AU275" s="195"/>
      <c r="AV275" s="195"/>
      <c r="AW275" s="195"/>
      <c r="AX275" s="195"/>
      <c r="AY275" s="195"/>
      <c r="AZ275" s="195"/>
      <c r="BA275" s="195"/>
    </row>
    <row r="276" spans="1:53" x14ac:dyDescent="0.25">
      <c r="A276" s="260">
        <v>46746</v>
      </c>
      <c r="B276" s="184">
        <v>0.9</v>
      </c>
      <c r="C276" s="185">
        <v>0</v>
      </c>
      <c r="D276" s="184">
        <v>0.25</v>
      </c>
      <c r="E276" s="185">
        <v>0</v>
      </c>
      <c r="F276" s="184">
        <v>0.3</v>
      </c>
      <c r="G276" s="185">
        <v>0</v>
      </c>
      <c r="H276" s="184">
        <v>0.5</v>
      </c>
      <c r="I276" s="186">
        <v>0</v>
      </c>
      <c r="J276" s="203"/>
      <c r="K276" s="195"/>
      <c r="L276" s="195"/>
      <c r="M276" s="195"/>
      <c r="N276" s="195"/>
      <c r="O276" s="195"/>
      <c r="P276" s="195"/>
      <c r="Q276" s="195"/>
      <c r="R276" s="195"/>
      <c r="S276" s="195"/>
      <c r="T276" s="195"/>
      <c r="U276" s="195"/>
      <c r="V276" s="195"/>
      <c r="W276" s="195"/>
      <c r="X276" s="195"/>
      <c r="Y276" s="195"/>
      <c r="Z276" s="195"/>
      <c r="AA276" s="195"/>
      <c r="AB276" s="195"/>
      <c r="AC276" s="195"/>
      <c r="AD276" s="195"/>
      <c r="AE276" s="195"/>
      <c r="AF276" s="195"/>
      <c r="AG276" s="195"/>
      <c r="AH276" s="195"/>
      <c r="AI276" s="195"/>
      <c r="AJ276" s="195"/>
      <c r="AK276" s="195"/>
      <c r="AL276" s="195"/>
      <c r="AM276" s="195"/>
      <c r="AN276" s="195"/>
      <c r="AO276" s="195"/>
      <c r="AP276" s="195"/>
      <c r="AQ276" s="195"/>
      <c r="AR276" s="195"/>
      <c r="AS276" s="195"/>
      <c r="AT276" s="195"/>
      <c r="AU276" s="195"/>
      <c r="AV276" s="195"/>
      <c r="AW276" s="195"/>
      <c r="AX276" s="195"/>
      <c r="AY276" s="195"/>
      <c r="AZ276" s="195"/>
      <c r="BA276" s="195"/>
    </row>
    <row r="277" spans="1:53" x14ac:dyDescent="0.25">
      <c r="A277" s="260">
        <v>46747</v>
      </c>
      <c r="B277" s="184">
        <v>0.9</v>
      </c>
      <c r="C277" s="185">
        <v>0</v>
      </c>
      <c r="D277" s="184">
        <v>0.25</v>
      </c>
      <c r="E277" s="185">
        <v>0</v>
      </c>
      <c r="F277" s="184">
        <v>0.3</v>
      </c>
      <c r="G277" s="185">
        <v>0</v>
      </c>
      <c r="H277" s="184">
        <v>0.5</v>
      </c>
      <c r="I277" s="186">
        <v>0</v>
      </c>
      <c r="J277" s="203"/>
      <c r="K277" s="195"/>
      <c r="L277" s="195"/>
      <c r="M277" s="195"/>
      <c r="N277" s="195"/>
      <c r="O277" s="195"/>
      <c r="P277" s="195"/>
      <c r="Q277" s="195"/>
      <c r="R277" s="195"/>
      <c r="S277" s="195"/>
      <c r="T277" s="195"/>
      <c r="U277" s="195"/>
      <c r="V277" s="195"/>
      <c r="W277" s="195"/>
      <c r="X277" s="195"/>
      <c r="Y277" s="195"/>
      <c r="Z277" s="195"/>
      <c r="AA277" s="195"/>
      <c r="AB277" s="195"/>
      <c r="AC277" s="195"/>
      <c r="AD277" s="195"/>
      <c r="AE277" s="195"/>
      <c r="AF277" s="195"/>
      <c r="AG277" s="195"/>
      <c r="AH277" s="195"/>
      <c r="AI277" s="195"/>
      <c r="AJ277" s="195"/>
      <c r="AK277" s="195"/>
      <c r="AL277" s="195"/>
      <c r="AM277" s="195"/>
      <c r="AN277" s="195"/>
      <c r="AO277" s="195"/>
      <c r="AP277" s="195"/>
      <c r="AQ277" s="195"/>
      <c r="AR277" s="195"/>
      <c r="AS277" s="195"/>
      <c r="AT277" s="195"/>
      <c r="AU277" s="195"/>
      <c r="AV277" s="195"/>
      <c r="AW277" s="195"/>
      <c r="AX277" s="195"/>
      <c r="AY277" s="195"/>
      <c r="AZ277" s="195"/>
      <c r="BA277" s="195"/>
    </row>
    <row r="278" spans="1:53" x14ac:dyDescent="0.25">
      <c r="A278" s="260">
        <v>46748</v>
      </c>
      <c r="B278" s="184">
        <v>0.9</v>
      </c>
      <c r="C278" s="185">
        <v>0</v>
      </c>
      <c r="D278" s="184">
        <v>0.25</v>
      </c>
      <c r="E278" s="185">
        <v>0</v>
      </c>
      <c r="F278" s="184">
        <v>0.3</v>
      </c>
      <c r="G278" s="185">
        <v>0</v>
      </c>
      <c r="H278" s="184">
        <v>0.5</v>
      </c>
      <c r="I278" s="186">
        <v>0</v>
      </c>
      <c r="J278" s="203"/>
      <c r="K278" s="195"/>
      <c r="L278" s="195"/>
      <c r="M278" s="195"/>
      <c r="N278" s="195"/>
      <c r="O278" s="195"/>
      <c r="P278" s="195"/>
      <c r="Q278" s="195"/>
      <c r="R278" s="195"/>
      <c r="S278" s="195"/>
      <c r="T278" s="195"/>
      <c r="U278" s="195"/>
      <c r="V278" s="195"/>
      <c r="W278" s="195"/>
      <c r="X278" s="195"/>
      <c r="Y278" s="195"/>
      <c r="Z278" s="195"/>
      <c r="AA278" s="195"/>
      <c r="AB278" s="195"/>
      <c r="AC278" s="195"/>
      <c r="AD278" s="195"/>
      <c r="AE278" s="195"/>
      <c r="AF278" s="195"/>
      <c r="AG278" s="195"/>
      <c r="AH278" s="195"/>
      <c r="AI278" s="195"/>
      <c r="AJ278" s="195"/>
      <c r="AK278" s="195"/>
      <c r="AL278" s="195"/>
      <c r="AM278" s="195"/>
      <c r="AN278" s="195"/>
      <c r="AO278" s="195"/>
      <c r="AP278" s="195"/>
      <c r="AQ278" s="195"/>
      <c r="AR278" s="195"/>
      <c r="AS278" s="195"/>
      <c r="AT278" s="195"/>
      <c r="AU278" s="195"/>
      <c r="AV278" s="195"/>
      <c r="AW278" s="195"/>
      <c r="AX278" s="195"/>
      <c r="AY278" s="195"/>
      <c r="AZ278" s="195"/>
      <c r="BA278" s="195"/>
    </row>
    <row r="279" spans="1:53" x14ac:dyDescent="0.25">
      <c r="A279" s="260">
        <v>46749</v>
      </c>
      <c r="B279" s="184">
        <v>0.9</v>
      </c>
      <c r="C279" s="185">
        <v>0</v>
      </c>
      <c r="D279" s="184">
        <v>0.25</v>
      </c>
      <c r="E279" s="185">
        <v>0</v>
      </c>
      <c r="F279" s="184">
        <v>0.3</v>
      </c>
      <c r="G279" s="185">
        <v>0</v>
      </c>
      <c r="H279" s="184">
        <v>0.5</v>
      </c>
      <c r="I279" s="186">
        <v>0</v>
      </c>
      <c r="J279" s="203"/>
      <c r="K279" s="195"/>
      <c r="L279" s="195"/>
      <c r="M279" s="195"/>
      <c r="N279" s="195"/>
      <c r="O279" s="195"/>
      <c r="P279" s="195"/>
      <c r="Q279" s="195"/>
      <c r="R279" s="195"/>
      <c r="S279" s="195"/>
      <c r="T279" s="195"/>
      <c r="U279" s="195"/>
      <c r="V279" s="195"/>
      <c r="W279" s="195"/>
      <c r="X279" s="195"/>
      <c r="Y279" s="195"/>
      <c r="Z279" s="195"/>
      <c r="AA279" s="195"/>
      <c r="AB279" s="195"/>
      <c r="AC279" s="195"/>
      <c r="AD279" s="195"/>
      <c r="AE279" s="195"/>
      <c r="AF279" s="195"/>
      <c r="AG279" s="195"/>
      <c r="AH279" s="195"/>
      <c r="AI279" s="195"/>
      <c r="AJ279" s="195"/>
      <c r="AK279" s="195"/>
      <c r="AL279" s="195"/>
      <c r="AM279" s="195"/>
      <c r="AN279" s="195"/>
      <c r="AO279" s="195"/>
      <c r="AP279" s="195"/>
      <c r="AQ279" s="195"/>
      <c r="AR279" s="195"/>
      <c r="AS279" s="195"/>
      <c r="AT279" s="195"/>
      <c r="AU279" s="195"/>
      <c r="AV279" s="195"/>
      <c r="AW279" s="195"/>
      <c r="AX279" s="195"/>
      <c r="AY279" s="195"/>
      <c r="AZ279" s="195"/>
      <c r="BA279" s="195"/>
    </row>
    <row r="280" spans="1:53" x14ac:dyDescent="0.25">
      <c r="A280" s="260">
        <v>46750</v>
      </c>
      <c r="B280" s="184">
        <v>0.9</v>
      </c>
      <c r="C280" s="185">
        <v>0</v>
      </c>
      <c r="D280" s="184">
        <v>0.25</v>
      </c>
      <c r="E280" s="185">
        <v>0</v>
      </c>
      <c r="F280" s="184">
        <v>0.3</v>
      </c>
      <c r="G280" s="185">
        <v>0</v>
      </c>
      <c r="H280" s="184">
        <v>0.5</v>
      </c>
      <c r="I280" s="186">
        <v>0</v>
      </c>
      <c r="J280" s="203"/>
      <c r="K280" s="195"/>
      <c r="L280" s="195"/>
      <c r="M280" s="195"/>
      <c r="N280" s="195"/>
      <c r="O280" s="195"/>
      <c r="P280" s="195"/>
      <c r="Q280" s="195"/>
      <c r="R280" s="195"/>
      <c r="S280" s="195"/>
      <c r="T280" s="195"/>
      <c r="U280" s="195"/>
      <c r="V280" s="195"/>
      <c r="W280" s="195"/>
      <c r="X280" s="195"/>
      <c r="Y280" s="195"/>
      <c r="Z280" s="195"/>
      <c r="AA280" s="195"/>
      <c r="AB280" s="195"/>
      <c r="AC280" s="195"/>
      <c r="AD280" s="195"/>
      <c r="AE280" s="195"/>
      <c r="AF280" s="195"/>
      <c r="AG280" s="195"/>
      <c r="AH280" s="195"/>
      <c r="AI280" s="195"/>
      <c r="AJ280" s="195"/>
      <c r="AK280" s="195"/>
      <c r="AL280" s="195"/>
      <c r="AM280" s="195"/>
      <c r="AN280" s="195"/>
      <c r="AO280" s="195"/>
      <c r="AP280" s="195"/>
      <c r="AQ280" s="195"/>
      <c r="AR280" s="195"/>
      <c r="AS280" s="195"/>
      <c r="AT280" s="195"/>
      <c r="AU280" s="195"/>
      <c r="AV280" s="195"/>
      <c r="AW280" s="195"/>
      <c r="AX280" s="195"/>
      <c r="AY280" s="195"/>
      <c r="AZ280" s="195"/>
      <c r="BA280" s="195"/>
    </row>
    <row r="281" spans="1:53" x14ac:dyDescent="0.25">
      <c r="A281" s="260">
        <v>46751</v>
      </c>
      <c r="B281" s="184">
        <v>0.9</v>
      </c>
      <c r="C281" s="185">
        <v>0</v>
      </c>
      <c r="D281" s="184">
        <v>0.25</v>
      </c>
      <c r="E281" s="185">
        <v>0</v>
      </c>
      <c r="F281" s="184">
        <v>0.3</v>
      </c>
      <c r="G281" s="185">
        <v>0</v>
      </c>
      <c r="H281" s="184">
        <v>0.5</v>
      </c>
      <c r="I281" s="186">
        <v>0</v>
      </c>
      <c r="J281" s="203"/>
      <c r="K281" s="195"/>
      <c r="L281" s="195"/>
      <c r="M281" s="195"/>
      <c r="N281" s="195"/>
      <c r="O281" s="195"/>
      <c r="P281" s="195"/>
      <c r="Q281" s="195"/>
      <c r="R281" s="195"/>
      <c r="S281" s="195"/>
      <c r="T281" s="195"/>
      <c r="U281" s="195"/>
      <c r="V281" s="195"/>
      <c r="W281" s="195"/>
      <c r="X281" s="195"/>
      <c r="Y281" s="195"/>
      <c r="Z281" s="195"/>
      <c r="AA281" s="195"/>
      <c r="AB281" s="195"/>
      <c r="AC281" s="195"/>
      <c r="AD281" s="195"/>
      <c r="AE281" s="195"/>
      <c r="AF281" s="195"/>
      <c r="AG281" s="195"/>
      <c r="AH281" s="195"/>
      <c r="AI281" s="195"/>
      <c r="AJ281" s="195"/>
      <c r="AK281" s="195"/>
      <c r="AL281" s="195"/>
      <c r="AM281" s="195"/>
      <c r="AN281" s="195"/>
      <c r="AO281" s="195"/>
      <c r="AP281" s="195"/>
      <c r="AQ281" s="195"/>
      <c r="AR281" s="195"/>
      <c r="AS281" s="195"/>
      <c r="AT281" s="195"/>
      <c r="AU281" s="195"/>
      <c r="AV281" s="195"/>
      <c r="AW281" s="195"/>
      <c r="AX281" s="195"/>
      <c r="AY281" s="195"/>
      <c r="AZ281" s="195"/>
      <c r="BA281" s="195"/>
    </row>
    <row r="282" spans="1:53" ht="13" thickBot="1" x14ac:dyDescent="0.3">
      <c r="A282" s="260">
        <v>46752</v>
      </c>
      <c r="B282" s="187">
        <v>0.9</v>
      </c>
      <c r="C282" s="188">
        <v>0</v>
      </c>
      <c r="D282" s="187">
        <v>0.25</v>
      </c>
      <c r="E282" s="188">
        <v>0</v>
      </c>
      <c r="F282" s="187">
        <v>0.3</v>
      </c>
      <c r="G282" s="188">
        <v>0</v>
      </c>
      <c r="H282" s="187">
        <v>0.5</v>
      </c>
      <c r="I282" s="189">
        <v>0</v>
      </c>
      <c r="J282" s="203"/>
      <c r="K282" s="195"/>
      <c r="L282" s="195"/>
      <c r="M282" s="195"/>
      <c r="N282" s="195"/>
      <c r="O282" s="195"/>
      <c r="P282" s="195"/>
      <c r="Q282" s="195"/>
      <c r="R282" s="195"/>
      <c r="S282" s="195"/>
      <c r="T282" s="195"/>
      <c r="U282" s="195"/>
      <c r="V282" s="195"/>
      <c r="W282" s="195"/>
      <c r="X282" s="195"/>
      <c r="Y282" s="195"/>
      <c r="Z282" s="195"/>
      <c r="AA282" s="195"/>
      <c r="AB282" s="195"/>
      <c r="AC282" s="195"/>
      <c r="AD282" s="195"/>
      <c r="AE282" s="195"/>
      <c r="AF282" s="195"/>
      <c r="AG282" s="195"/>
      <c r="AH282" s="195"/>
      <c r="AI282" s="195"/>
      <c r="AJ282" s="195"/>
      <c r="AK282" s="195"/>
      <c r="AL282" s="195"/>
      <c r="AM282" s="195"/>
      <c r="AN282" s="195"/>
      <c r="AO282" s="195"/>
      <c r="AP282" s="195"/>
      <c r="AQ282" s="195"/>
      <c r="AR282" s="195"/>
      <c r="AS282" s="195"/>
      <c r="AT282" s="195"/>
      <c r="AU282" s="195"/>
      <c r="AV282" s="195"/>
      <c r="AW282" s="195"/>
      <c r="AX282" s="195"/>
      <c r="AY282" s="195"/>
      <c r="AZ282" s="195"/>
      <c r="BA282" s="195"/>
    </row>
    <row r="283" spans="1:53" x14ac:dyDescent="0.25">
      <c r="A283" s="260">
        <v>46753</v>
      </c>
      <c r="B283" s="181">
        <v>0.9</v>
      </c>
      <c r="C283" s="182">
        <v>0</v>
      </c>
      <c r="D283" s="181">
        <v>0.25</v>
      </c>
      <c r="E283" s="182">
        <v>0</v>
      </c>
      <c r="F283" s="181">
        <v>0.3</v>
      </c>
      <c r="G283" s="182">
        <v>0</v>
      </c>
      <c r="H283" s="181">
        <v>0.5</v>
      </c>
      <c r="I283" s="183">
        <v>0</v>
      </c>
      <c r="J283" s="203"/>
      <c r="K283" s="195"/>
      <c r="L283" s="195"/>
      <c r="M283" s="195"/>
      <c r="N283" s="195"/>
      <c r="O283" s="195"/>
      <c r="P283" s="195"/>
      <c r="Q283" s="195"/>
      <c r="R283" s="195"/>
      <c r="S283" s="195"/>
      <c r="T283" s="195"/>
      <c r="U283" s="195"/>
      <c r="V283" s="195"/>
      <c r="W283" s="195"/>
      <c r="X283" s="195"/>
      <c r="Y283" s="195"/>
      <c r="Z283" s="195"/>
      <c r="AA283" s="195"/>
      <c r="AB283" s="195"/>
      <c r="AC283" s="195"/>
      <c r="AD283" s="195"/>
      <c r="AE283" s="195"/>
      <c r="AF283" s="195"/>
      <c r="AG283" s="195"/>
      <c r="AH283" s="195"/>
      <c r="AI283" s="195"/>
      <c r="AJ283" s="195"/>
      <c r="AK283" s="195"/>
      <c r="AL283" s="195"/>
      <c r="AM283" s="195"/>
      <c r="AN283" s="195"/>
      <c r="AO283" s="195"/>
      <c r="AP283" s="195"/>
      <c r="AQ283" s="195"/>
      <c r="AR283" s="195"/>
      <c r="AS283" s="195"/>
      <c r="AT283" s="195"/>
      <c r="AU283" s="195"/>
      <c r="AV283" s="195"/>
      <c r="AW283" s="195"/>
      <c r="AX283" s="195"/>
      <c r="AY283" s="195"/>
      <c r="AZ283" s="195"/>
      <c r="BA283" s="195"/>
    </row>
    <row r="284" spans="1:53" x14ac:dyDescent="0.25">
      <c r="A284" s="260">
        <v>46754</v>
      </c>
      <c r="B284" s="184">
        <v>0.9</v>
      </c>
      <c r="C284" s="185">
        <v>0</v>
      </c>
      <c r="D284" s="184">
        <v>0.25</v>
      </c>
      <c r="E284" s="185">
        <v>0</v>
      </c>
      <c r="F284" s="184">
        <v>0.3</v>
      </c>
      <c r="G284" s="185">
        <v>0</v>
      </c>
      <c r="H284" s="184">
        <v>0.5</v>
      </c>
      <c r="I284" s="186">
        <v>0</v>
      </c>
      <c r="J284" s="203"/>
      <c r="K284" s="195"/>
      <c r="L284" s="195"/>
      <c r="M284" s="195"/>
      <c r="N284" s="195"/>
      <c r="O284" s="195"/>
      <c r="P284" s="195"/>
      <c r="Q284" s="195"/>
      <c r="R284" s="195"/>
      <c r="S284" s="195"/>
      <c r="T284" s="195"/>
      <c r="U284" s="195"/>
      <c r="V284" s="195"/>
      <c r="W284" s="195"/>
      <c r="X284" s="195"/>
      <c r="Y284" s="195"/>
      <c r="Z284" s="195"/>
      <c r="AA284" s="195"/>
      <c r="AB284" s="195"/>
      <c r="AC284" s="195"/>
      <c r="AD284" s="195"/>
      <c r="AE284" s="195"/>
      <c r="AF284" s="195"/>
      <c r="AG284" s="195"/>
      <c r="AH284" s="195"/>
      <c r="AI284" s="195"/>
      <c r="AJ284" s="195"/>
      <c r="AK284" s="195"/>
      <c r="AL284" s="195"/>
      <c r="AM284" s="195"/>
      <c r="AN284" s="195"/>
      <c r="AO284" s="195"/>
      <c r="AP284" s="195"/>
      <c r="AQ284" s="195"/>
      <c r="AR284" s="195"/>
      <c r="AS284" s="195"/>
      <c r="AT284" s="195"/>
      <c r="AU284" s="195"/>
      <c r="AV284" s="195"/>
      <c r="AW284" s="195"/>
      <c r="AX284" s="195"/>
      <c r="AY284" s="195"/>
      <c r="AZ284" s="195"/>
      <c r="BA284" s="195"/>
    </row>
    <row r="285" spans="1:53" x14ac:dyDescent="0.25">
      <c r="A285" s="260">
        <v>46755</v>
      </c>
      <c r="B285" s="184">
        <v>0.9</v>
      </c>
      <c r="C285" s="185">
        <v>0</v>
      </c>
      <c r="D285" s="184">
        <v>0.25</v>
      </c>
      <c r="E285" s="185">
        <v>0</v>
      </c>
      <c r="F285" s="184">
        <v>0.3</v>
      </c>
      <c r="G285" s="185">
        <v>0</v>
      </c>
      <c r="H285" s="184">
        <v>0.5</v>
      </c>
      <c r="I285" s="186">
        <v>0</v>
      </c>
      <c r="J285" s="203"/>
      <c r="K285" s="195"/>
      <c r="L285" s="195"/>
      <c r="M285" s="195"/>
      <c r="N285" s="195"/>
      <c r="O285" s="195"/>
      <c r="P285" s="195"/>
      <c r="Q285" s="195"/>
      <c r="R285" s="195"/>
      <c r="S285" s="195"/>
      <c r="T285" s="195"/>
      <c r="U285" s="195"/>
      <c r="V285" s="195"/>
      <c r="W285" s="195"/>
      <c r="X285" s="195"/>
      <c r="Y285" s="195"/>
      <c r="Z285" s="195"/>
      <c r="AA285" s="195"/>
      <c r="AB285" s="195"/>
      <c r="AC285" s="195"/>
      <c r="AD285" s="195"/>
      <c r="AE285" s="195"/>
      <c r="AF285" s="195"/>
      <c r="AG285" s="195"/>
      <c r="AH285" s="195"/>
      <c r="AI285" s="195"/>
      <c r="AJ285" s="195"/>
      <c r="AK285" s="195"/>
      <c r="AL285" s="195"/>
      <c r="AM285" s="195"/>
      <c r="AN285" s="195"/>
      <c r="AO285" s="195"/>
      <c r="AP285" s="195"/>
      <c r="AQ285" s="195"/>
      <c r="AR285" s="195"/>
      <c r="AS285" s="195"/>
      <c r="AT285" s="195"/>
      <c r="AU285" s="195"/>
      <c r="AV285" s="195"/>
      <c r="AW285" s="195"/>
      <c r="AX285" s="195"/>
      <c r="AY285" s="195"/>
      <c r="AZ285" s="195"/>
      <c r="BA285" s="195"/>
    </row>
    <row r="286" spans="1:53" x14ac:dyDescent="0.25">
      <c r="A286" s="260">
        <v>46756</v>
      </c>
      <c r="B286" s="184">
        <v>0.9</v>
      </c>
      <c r="C286" s="185">
        <v>0</v>
      </c>
      <c r="D286" s="184">
        <v>0.25</v>
      </c>
      <c r="E286" s="185">
        <v>0</v>
      </c>
      <c r="F286" s="184">
        <v>0.3</v>
      </c>
      <c r="G286" s="185">
        <v>0</v>
      </c>
      <c r="H286" s="184">
        <v>0.5</v>
      </c>
      <c r="I286" s="186">
        <v>0</v>
      </c>
      <c r="J286" s="203"/>
      <c r="K286" s="195"/>
      <c r="L286" s="195"/>
      <c r="M286" s="195"/>
      <c r="N286" s="195"/>
      <c r="O286" s="195"/>
      <c r="P286" s="195"/>
      <c r="Q286" s="195"/>
      <c r="R286" s="195"/>
      <c r="S286" s="195"/>
      <c r="T286" s="195"/>
      <c r="U286" s="195"/>
      <c r="V286" s="195"/>
      <c r="W286" s="195"/>
      <c r="X286" s="195"/>
      <c r="Y286" s="195"/>
      <c r="Z286" s="195"/>
      <c r="AA286" s="195"/>
      <c r="AB286" s="195"/>
      <c r="AC286" s="195"/>
      <c r="AD286" s="195"/>
      <c r="AE286" s="195"/>
      <c r="AF286" s="195"/>
      <c r="AG286" s="195"/>
      <c r="AH286" s="195"/>
      <c r="AI286" s="195"/>
      <c r="AJ286" s="195"/>
      <c r="AK286" s="195"/>
      <c r="AL286" s="195"/>
      <c r="AM286" s="195"/>
      <c r="AN286" s="195"/>
      <c r="AO286" s="195"/>
      <c r="AP286" s="195"/>
      <c r="AQ286" s="195"/>
      <c r="AR286" s="195"/>
      <c r="AS286" s="195"/>
      <c r="AT286" s="195"/>
      <c r="AU286" s="195"/>
      <c r="AV286" s="195"/>
      <c r="AW286" s="195"/>
      <c r="AX286" s="195"/>
      <c r="AY286" s="195"/>
      <c r="AZ286" s="195"/>
      <c r="BA286" s="195"/>
    </row>
    <row r="287" spans="1:53" x14ac:dyDescent="0.25">
      <c r="A287" s="260">
        <v>46757</v>
      </c>
      <c r="B287" s="184">
        <v>0.9</v>
      </c>
      <c r="C287" s="185">
        <v>0</v>
      </c>
      <c r="D287" s="184">
        <v>0.25</v>
      </c>
      <c r="E287" s="185">
        <v>0</v>
      </c>
      <c r="F287" s="184">
        <v>0.3</v>
      </c>
      <c r="G287" s="185">
        <v>0</v>
      </c>
      <c r="H287" s="184">
        <v>0.5</v>
      </c>
      <c r="I287" s="186">
        <v>0</v>
      </c>
      <c r="J287" s="203"/>
      <c r="K287" s="195"/>
      <c r="L287" s="195"/>
      <c r="M287" s="195"/>
      <c r="N287" s="195"/>
      <c r="O287" s="195"/>
      <c r="P287" s="195"/>
      <c r="Q287" s="195"/>
      <c r="R287" s="195"/>
      <c r="S287" s="195"/>
      <c r="T287" s="195"/>
      <c r="U287" s="195"/>
      <c r="V287" s="195"/>
      <c r="W287" s="195"/>
      <c r="X287" s="195"/>
      <c r="Y287" s="195"/>
      <c r="Z287" s="195"/>
      <c r="AA287" s="195"/>
      <c r="AB287" s="195"/>
      <c r="AC287" s="195"/>
      <c r="AD287" s="195"/>
      <c r="AE287" s="195"/>
      <c r="AF287" s="195"/>
      <c r="AG287" s="195"/>
      <c r="AH287" s="195"/>
      <c r="AI287" s="195"/>
      <c r="AJ287" s="195"/>
      <c r="AK287" s="195"/>
      <c r="AL287" s="195"/>
      <c r="AM287" s="195"/>
      <c r="AN287" s="195"/>
      <c r="AO287" s="195"/>
      <c r="AP287" s="195"/>
      <c r="AQ287" s="195"/>
      <c r="AR287" s="195"/>
      <c r="AS287" s="195"/>
      <c r="AT287" s="195"/>
      <c r="AU287" s="195"/>
      <c r="AV287" s="195"/>
      <c r="AW287" s="195"/>
      <c r="AX287" s="195"/>
      <c r="AY287" s="195"/>
      <c r="AZ287" s="195"/>
      <c r="BA287" s="195"/>
    </row>
    <row r="288" spans="1:53" x14ac:dyDescent="0.25">
      <c r="A288" s="260">
        <v>46758</v>
      </c>
      <c r="B288" s="184">
        <v>0.9</v>
      </c>
      <c r="C288" s="185">
        <v>0</v>
      </c>
      <c r="D288" s="184">
        <v>0.25</v>
      </c>
      <c r="E288" s="185">
        <v>0</v>
      </c>
      <c r="F288" s="184">
        <v>0.3</v>
      </c>
      <c r="G288" s="185">
        <v>0</v>
      </c>
      <c r="H288" s="184">
        <v>0.5</v>
      </c>
      <c r="I288" s="186">
        <v>0</v>
      </c>
      <c r="J288" s="203"/>
      <c r="K288" s="195"/>
      <c r="L288" s="195"/>
      <c r="M288" s="195"/>
      <c r="N288" s="195"/>
      <c r="O288" s="195"/>
      <c r="P288" s="195"/>
      <c r="Q288" s="195"/>
      <c r="R288" s="195"/>
      <c r="S288" s="195"/>
      <c r="T288" s="195"/>
      <c r="U288" s="195"/>
      <c r="V288" s="195"/>
      <c r="W288" s="195"/>
      <c r="X288" s="195"/>
      <c r="Y288" s="195"/>
      <c r="Z288" s="195"/>
      <c r="AA288" s="195"/>
      <c r="AB288" s="195"/>
      <c r="AC288" s="195"/>
      <c r="AD288" s="195"/>
      <c r="AE288" s="195"/>
      <c r="AF288" s="195"/>
      <c r="AG288" s="195"/>
      <c r="AH288" s="195"/>
      <c r="AI288" s="195"/>
      <c r="AJ288" s="195"/>
      <c r="AK288" s="195"/>
      <c r="AL288" s="195"/>
      <c r="AM288" s="195"/>
      <c r="AN288" s="195"/>
      <c r="AO288" s="195"/>
      <c r="AP288" s="195"/>
      <c r="AQ288" s="195"/>
      <c r="AR288" s="195"/>
      <c r="AS288" s="195"/>
      <c r="AT288" s="195"/>
      <c r="AU288" s="195"/>
      <c r="AV288" s="195"/>
      <c r="AW288" s="195"/>
      <c r="AX288" s="195"/>
      <c r="AY288" s="195"/>
      <c r="AZ288" s="195"/>
      <c r="BA288" s="195"/>
    </row>
    <row r="289" spans="1:53" x14ac:dyDescent="0.25">
      <c r="A289" s="260">
        <v>46759</v>
      </c>
      <c r="B289" s="184">
        <v>0.9</v>
      </c>
      <c r="C289" s="185">
        <v>0</v>
      </c>
      <c r="D289" s="184">
        <v>0.25</v>
      </c>
      <c r="E289" s="185">
        <v>0</v>
      </c>
      <c r="F289" s="184">
        <v>0.3</v>
      </c>
      <c r="G289" s="185">
        <v>0</v>
      </c>
      <c r="H289" s="184">
        <v>0.5</v>
      </c>
      <c r="I289" s="186">
        <v>0</v>
      </c>
      <c r="J289" s="203"/>
      <c r="K289" s="195"/>
      <c r="L289" s="195"/>
      <c r="M289" s="195"/>
      <c r="N289" s="195"/>
      <c r="O289" s="195"/>
      <c r="P289" s="195"/>
      <c r="Q289" s="195"/>
      <c r="R289" s="195"/>
      <c r="S289" s="195"/>
      <c r="T289" s="195"/>
      <c r="U289" s="195"/>
      <c r="V289" s="195"/>
      <c r="W289" s="195"/>
      <c r="X289" s="195"/>
      <c r="Y289" s="195"/>
      <c r="Z289" s="195"/>
      <c r="AA289" s="195"/>
      <c r="AB289" s="195"/>
      <c r="AC289" s="195"/>
      <c r="AD289" s="195"/>
      <c r="AE289" s="195"/>
      <c r="AF289" s="195"/>
      <c r="AG289" s="195"/>
      <c r="AH289" s="195"/>
      <c r="AI289" s="195"/>
      <c r="AJ289" s="195"/>
      <c r="AK289" s="195"/>
      <c r="AL289" s="195"/>
      <c r="AM289" s="195"/>
      <c r="AN289" s="195"/>
      <c r="AO289" s="195"/>
      <c r="AP289" s="195"/>
      <c r="AQ289" s="195"/>
      <c r="AR289" s="195"/>
      <c r="AS289" s="195"/>
      <c r="AT289" s="195"/>
      <c r="AU289" s="195"/>
      <c r="AV289" s="195"/>
      <c r="AW289" s="195"/>
      <c r="AX289" s="195"/>
      <c r="AY289" s="195"/>
      <c r="AZ289" s="195"/>
      <c r="BA289" s="195"/>
    </row>
    <row r="290" spans="1:53" x14ac:dyDescent="0.25">
      <c r="A290" s="260">
        <v>46760</v>
      </c>
      <c r="B290" s="184">
        <v>0.9</v>
      </c>
      <c r="C290" s="185">
        <v>0</v>
      </c>
      <c r="D290" s="184">
        <v>0.25</v>
      </c>
      <c r="E290" s="185">
        <v>0</v>
      </c>
      <c r="F290" s="184">
        <v>0.1</v>
      </c>
      <c r="G290" s="185">
        <v>0</v>
      </c>
      <c r="H290" s="184">
        <v>0.5</v>
      </c>
      <c r="I290" s="186">
        <v>0</v>
      </c>
      <c r="J290" s="203"/>
      <c r="K290" s="195"/>
      <c r="L290" s="195"/>
      <c r="M290" s="195"/>
      <c r="N290" s="195"/>
      <c r="O290" s="195"/>
      <c r="P290" s="195"/>
      <c r="Q290" s="195"/>
      <c r="R290" s="195"/>
      <c r="S290" s="195"/>
      <c r="T290" s="195"/>
      <c r="U290" s="195"/>
      <c r="V290" s="195"/>
      <c r="W290" s="195"/>
      <c r="X290" s="195"/>
      <c r="Y290" s="195"/>
      <c r="Z290" s="195"/>
      <c r="AA290" s="195"/>
      <c r="AB290" s="195"/>
      <c r="AC290" s="195"/>
      <c r="AD290" s="195"/>
      <c r="AE290" s="195"/>
      <c r="AF290" s="195"/>
      <c r="AG290" s="195"/>
      <c r="AH290" s="195"/>
      <c r="AI290" s="195"/>
      <c r="AJ290" s="195"/>
      <c r="AK290" s="195"/>
      <c r="AL290" s="195"/>
      <c r="AM290" s="195"/>
      <c r="AN290" s="195"/>
      <c r="AO290" s="195"/>
      <c r="AP290" s="195"/>
      <c r="AQ290" s="195"/>
      <c r="AR290" s="195"/>
      <c r="AS290" s="195"/>
      <c r="AT290" s="195"/>
      <c r="AU290" s="195"/>
      <c r="AV290" s="195"/>
      <c r="AW290" s="195"/>
      <c r="AX290" s="195"/>
      <c r="AY290" s="195"/>
      <c r="AZ290" s="195"/>
      <c r="BA290" s="195"/>
    </row>
    <row r="291" spans="1:53" x14ac:dyDescent="0.25">
      <c r="A291" s="260">
        <v>46761</v>
      </c>
      <c r="B291" s="184">
        <v>0.9</v>
      </c>
      <c r="C291" s="185">
        <v>0</v>
      </c>
      <c r="D291" s="184">
        <v>0.25</v>
      </c>
      <c r="E291" s="185">
        <v>0</v>
      </c>
      <c r="F291" s="184">
        <v>0.1</v>
      </c>
      <c r="G291" s="185">
        <v>0</v>
      </c>
      <c r="H291" s="184">
        <v>0.5</v>
      </c>
      <c r="I291" s="186">
        <v>0</v>
      </c>
      <c r="J291" s="203"/>
      <c r="K291" s="195"/>
      <c r="L291" s="195"/>
      <c r="M291" s="195"/>
      <c r="N291" s="195"/>
      <c r="O291" s="195"/>
      <c r="P291" s="195"/>
      <c r="Q291" s="195"/>
      <c r="R291" s="195"/>
      <c r="S291" s="195"/>
      <c r="T291" s="195"/>
      <c r="U291" s="195"/>
      <c r="V291" s="195"/>
      <c r="W291" s="195"/>
      <c r="X291" s="195"/>
      <c r="Y291" s="195"/>
      <c r="Z291" s="195"/>
      <c r="AA291" s="195"/>
      <c r="AB291" s="195"/>
      <c r="AC291" s="195"/>
      <c r="AD291" s="195"/>
      <c r="AE291" s="195"/>
      <c r="AF291" s="195"/>
      <c r="AG291" s="195"/>
      <c r="AH291" s="195"/>
      <c r="AI291" s="195"/>
      <c r="AJ291" s="195"/>
      <c r="AK291" s="195"/>
      <c r="AL291" s="195"/>
      <c r="AM291" s="195"/>
      <c r="AN291" s="195"/>
      <c r="AO291" s="195"/>
      <c r="AP291" s="195"/>
      <c r="AQ291" s="195"/>
      <c r="AR291" s="195"/>
      <c r="AS291" s="195"/>
      <c r="AT291" s="195"/>
      <c r="AU291" s="195"/>
      <c r="AV291" s="195"/>
      <c r="AW291" s="195"/>
      <c r="AX291" s="195"/>
      <c r="AY291" s="195"/>
      <c r="AZ291" s="195"/>
      <c r="BA291" s="195"/>
    </row>
    <row r="292" spans="1:53" x14ac:dyDescent="0.25">
      <c r="A292" s="260">
        <v>46762</v>
      </c>
      <c r="B292" s="184">
        <v>0.9</v>
      </c>
      <c r="C292" s="185">
        <v>0</v>
      </c>
      <c r="D292" s="184">
        <v>0.25</v>
      </c>
      <c r="E292" s="185">
        <v>0</v>
      </c>
      <c r="F292" s="184">
        <v>0.1</v>
      </c>
      <c r="G292" s="185">
        <v>0</v>
      </c>
      <c r="H292" s="184">
        <v>0.5</v>
      </c>
      <c r="I292" s="186">
        <v>0</v>
      </c>
      <c r="J292" s="203"/>
      <c r="K292" s="195"/>
      <c r="L292" s="195"/>
      <c r="M292" s="195"/>
      <c r="N292" s="195"/>
      <c r="O292" s="195"/>
      <c r="P292" s="195"/>
      <c r="Q292" s="195"/>
      <c r="R292" s="195"/>
      <c r="S292" s="195"/>
      <c r="T292" s="195"/>
      <c r="U292" s="195"/>
      <c r="V292" s="195"/>
      <c r="W292" s="195"/>
      <c r="X292" s="195"/>
      <c r="Y292" s="195"/>
      <c r="Z292" s="195"/>
      <c r="AA292" s="195"/>
      <c r="AB292" s="195"/>
      <c r="AC292" s="195"/>
      <c r="AD292" s="195"/>
      <c r="AE292" s="195"/>
      <c r="AF292" s="195"/>
      <c r="AG292" s="195"/>
      <c r="AH292" s="195"/>
      <c r="AI292" s="195"/>
      <c r="AJ292" s="195"/>
      <c r="AK292" s="195"/>
      <c r="AL292" s="195"/>
      <c r="AM292" s="195"/>
      <c r="AN292" s="195"/>
      <c r="AO292" s="195"/>
      <c r="AP292" s="195"/>
      <c r="AQ292" s="195"/>
      <c r="AR292" s="195"/>
      <c r="AS292" s="195"/>
      <c r="AT292" s="195"/>
      <c r="AU292" s="195"/>
      <c r="AV292" s="195"/>
      <c r="AW292" s="195"/>
      <c r="AX292" s="195"/>
      <c r="AY292" s="195"/>
      <c r="AZ292" s="195"/>
      <c r="BA292" s="195"/>
    </row>
    <row r="293" spans="1:53" x14ac:dyDescent="0.25">
      <c r="A293" s="260">
        <v>46763</v>
      </c>
      <c r="B293" s="184">
        <v>0.9</v>
      </c>
      <c r="C293" s="185">
        <v>0</v>
      </c>
      <c r="D293" s="184">
        <v>0.25</v>
      </c>
      <c r="E293" s="185">
        <v>0</v>
      </c>
      <c r="F293" s="184">
        <v>0.1</v>
      </c>
      <c r="G293" s="185">
        <v>0</v>
      </c>
      <c r="H293" s="184">
        <v>0.5</v>
      </c>
      <c r="I293" s="186">
        <v>0</v>
      </c>
      <c r="J293" s="203"/>
      <c r="K293" s="195"/>
      <c r="L293" s="195"/>
      <c r="M293" s="195"/>
      <c r="N293" s="195"/>
      <c r="O293" s="195"/>
      <c r="P293" s="195"/>
      <c r="Q293" s="195"/>
      <c r="R293" s="195"/>
      <c r="S293" s="195"/>
      <c r="T293" s="195"/>
      <c r="U293" s="195"/>
      <c r="V293" s="195"/>
      <c r="W293" s="195"/>
      <c r="X293" s="195"/>
      <c r="Y293" s="195"/>
      <c r="Z293" s="195"/>
      <c r="AA293" s="195"/>
      <c r="AB293" s="195"/>
      <c r="AC293" s="195"/>
      <c r="AD293" s="195"/>
      <c r="AE293" s="195"/>
      <c r="AF293" s="195"/>
      <c r="AG293" s="195"/>
      <c r="AH293" s="195"/>
      <c r="AI293" s="195"/>
      <c r="AJ293" s="195"/>
      <c r="AK293" s="195"/>
      <c r="AL293" s="195"/>
      <c r="AM293" s="195"/>
      <c r="AN293" s="195"/>
      <c r="AO293" s="195"/>
      <c r="AP293" s="195"/>
      <c r="AQ293" s="195"/>
      <c r="AR293" s="195"/>
      <c r="AS293" s="195"/>
      <c r="AT293" s="195"/>
      <c r="AU293" s="195"/>
      <c r="AV293" s="195"/>
      <c r="AW293" s="195"/>
      <c r="AX293" s="195"/>
      <c r="AY293" s="195"/>
      <c r="AZ293" s="195"/>
      <c r="BA293" s="195"/>
    </row>
    <row r="294" spans="1:53" x14ac:dyDescent="0.25">
      <c r="A294" s="260">
        <v>46764</v>
      </c>
      <c r="B294" s="184">
        <v>0.9</v>
      </c>
      <c r="C294" s="185">
        <v>0</v>
      </c>
      <c r="D294" s="184">
        <v>0.25</v>
      </c>
      <c r="E294" s="185">
        <v>0</v>
      </c>
      <c r="F294" s="184">
        <v>0.1</v>
      </c>
      <c r="G294" s="185">
        <v>0</v>
      </c>
      <c r="H294" s="184">
        <v>0.5</v>
      </c>
      <c r="I294" s="186">
        <v>0</v>
      </c>
      <c r="J294" s="203"/>
      <c r="K294" s="195"/>
      <c r="L294" s="195"/>
      <c r="M294" s="195"/>
      <c r="N294" s="195"/>
      <c r="O294" s="195"/>
      <c r="P294" s="195"/>
      <c r="Q294" s="195"/>
      <c r="R294" s="195"/>
      <c r="S294" s="195"/>
      <c r="T294" s="195"/>
      <c r="U294" s="195"/>
      <c r="V294" s="195"/>
      <c r="W294" s="195"/>
      <c r="X294" s="195"/>
      <c r="Y294" s="195"/>
      <c r="Z294" s="195"/>
      <c r="AA294" s="195"/>
      <c r="AB294" s="195"/>
      <c r="AC294" s="195"/>
      <c r="AD294" s="195"/>
      <c r="AE294" s="195"/>
      <c r="AF294" s="195"/>
      <c r="AG294" s="195"/>
      <c r="AH294" s="195"/>
      <c r="AI294" s="195"/>
      <c r="AJ294" s="195"/>
      <c r="AK294" s="195"/>
      <c r="AL294" s="195"/>
      <c r="AM294" s="195"/>
      <c r="AN294" s="195"/>
      <c r="AO294" s="195"/>
      <c r="AP294" s="195"/>
      <c r="AQ294" s="195"/>
      <c r="AR294" s="195"/>
      <c r="AS294" s="195"/>
      <c r="AT294" s="195"/>
      <c r="AU294" s="195"/>
      <c r="AV294" s="195"/>
      <c r="AW294" s="195"/>
      <c r="AX294" s="195"/>
      <c r="AY294" s="195"/>
      <c r="AZ294" s="195"/>
      <c r="BA294" s="195"/>
    </row>
    <row r="295" spans="1:53" x14ac:dyDescent="0.25">
      <c r="A295" s="260">
        <v>46765</v>
      </c>
      <c r="B295" s="184">
        <v>0.9</v>
      </c>
      <c r="C295" s="185">
        <v>0</v>
      </c>
      <c r="D295" s="184">
        <v>0.25</v>
      </c>
      <c r="E295" s="185">
        <v>0</v>
      </c>
      <c r="F295" s="184">
        <v>0.1</v>
      </c>
      <c r="G295" s="185">
        <v>0</v>
      </c>
      <c r="H295" s="184">
        <v>0.5</v>
      </c>
      <c r="I295" s="186">
        <v>0</v>
      </c>
      <c r="J295" s="203"/>
      <c r="K295" s="195"/>
      <c r="L295" s="195"/>
      <c r="M295" s="195"/>
      <c r="N295" s="195"/>
      <c r="O295" s="195"/>
      <c r="P295" s="195"/>
      <c r="Q295" s="195"/>
      <c r="R295" s="195"/>
      <c r="S295" s="195"/>
      <c r="T295" s="195"/>
      <c r="U295" s="195"/>
      <c r="V295" s="195"/>
      <c r="W295" s="195"/>
      <c r="X295" s="195"/>
      <c r="Y295" s="195"/>
      <c r="Z295" s="195"/>
      <c r="AA295" s="195"/>
      <c r="AB295" s="195"/>
      <c r="AC295" s="195"/>
      <c r="AD295" s="195"/>
      <c r="AE295" s="195"/>
      <c r="AF295" s="195"/>
      <c r="AG295" s="195"/>
      <c r="AH295" s="195"/>
      <c r="AI295" s="195"/>
      <c r="AJ295" s="195"/>
      <c r="AK295" s="195"/>
      <c r="AL295" s="195"/>
      <c r="AM295" s="195"/>
      <c r="AN295" s="195"/>
      <c r="AO295" s="195"/>
      <c r="AP295" s="195"/>
      <c r="AQ295" s="195"/>
      <c r="AR295" s="195"/>
      <c r="AS295" s="195"/>
      <c r="AT295" s="195"/>
      <c r="AU295" s="195"/>
      <c r="AV295" s="195"/>
      <c r="AW295" s="195"/>
      <c r="AX295" s="195"/>
      <c r="AY295" s="195"/>
      <c r="AZ295" s="195"/>
      <c r="BA295" s="195"/>
    </row>
    <row r="296" spans="1:53" x14ac:dyDescent="0.25">
      <c r="A296" s="260">
        <v>46766</v>
      </c>
      <c r="B296" s="184">
        <v>0.9</v>
      </c>
      <c r="C296" s="185">
        <v>0</v>
      </c>
      <c r="D296" s="184">
        <v>0.25</v>
      </c>
      <c r="E296" s="185">
        <v>0</v>
      </c>
      <c r="F296" s="184">
        <v>0.1</v>
      </c>
      <c r="G296" s="185">
        <v>0</v>
      </c>
      <c r="H296" s="184">
        <v>0.5</v>
      </c>
      <c r="I296" s="186">
        <v>0</v>
      </c>
      <c r="J296" s="203"/>
      <c r="K296" s="195"/>
      <c r="L296" s="195"/>
      <c r="M296" s="195"/>
      <c r="N296" s="195"/>
      <c r="O296" s="195"/>
      <c r="P296" s="195"/>
      <c r="Q296" s="195"/>
      <c r="R296" s="195"/>
      <c r="S296" s="195"/>
      <c r="T296" s="195"/>
      <c r="U296" s="195"/>
      <c r="V296" s="195"/>
      <c r="W296" s="195"/>
      <c r="X296" s="195"/>
      <c r="Y296" s="195"/>
      <c r="Z296" s="195"/>
      <c r="AA296" s="195"/>
      <c r="AB296" s="195"/>
      <c r="AC296" s="195"/>
      <c r="AD296" s="195"/>
      <c r="AE296" s="195"/>
      <c r="AF296" s="195"/>
      <c r="AG296" s="195"/>
      <c r="AH296" s="195"/>
      <c r="AI296" s="195"/>
      <c r="AJ296" s="195"/>
      <c r="AK296" s="195"/>
      <c r="AL296" s="195"/>
      <c r="AM296" s="195"/>
      <c r="AN296" s="195"/>
      <c r="AO296" s="195"/>
      <c r="AP296" s="195"/>
      <c r="AQ296" s="195"/>
      <c r="AR296" s="195"/>
      <c r="AS296" s="195"/>
      <c r="AT296" s="195"/>
      <c r="AU296" s="195"/>
      <c r="AV296" s="195"/>
      <c r="AW296" s="195"/>
      <c r="AX296" s="195"/>
      <c r="AY296" s="195"/>
      <c r="AZ296" s="195"/>
      <c r="BA296" s="195"/>
    </row>
    <row r="297" spans="1:53" x14ac:dyDescent="0.25">
      <c r="A297" s="260">
        <v>46767</v>
      </c>
      <c r="B297" s="184">
        <v>0.9</v>
      </c>
      <c r="C297" s="185">
        <v>0</v>
      </c>
      <c r="D297" s="184">
        <v>0</v>
      </c>
      <c r="E297" s="185">
        <v>0</v>
      </c>
      <c r="F297" s="184">
        <v>0.1</v>
      </c>
      <c r="G297" s="185">
        <v>0</v>
      </c>
      <c r="H297" s="184">
        <v>0.5</v>
      </c>
      <c r="I297" s="186">
        <v>0</v>
      </c>
      <c r="J297" s="203"/>
      <c r="K297" s="195"/>
      <c r="L297" s="195"/>
      <c r="M297" s="195"/>
      <c r="N297" s="195"/>
      <c r="O297" s="195"/>
      <c r="P297" s="195"/>
      <c r="Q297" s="195"/>
      <c r="R297" s="195"/>
      <c r="S297" s="195"/>
      <c r="T297" s="195"/>
      <c r="U297" s="195"/>
      <c r="V297" s="195"/>
      <c r="W297" s="195"/>
      <c r="X297" s="195"/>
      <c r="Y297" s="195"/>
      <c r="Z297" s="195"/>
      <c r="AA297" s="195"/>
      <c r="AB297" s="195"/>
      <c r="AC297" s="195"/>
      <c r="AD297" s="195"/>
      <c r="AE297" s="195"/>
      <c r="AF297" s="195"/>
      <c r="AG297" s="195"/>
      <c r="AH297" s="195"/>
      <c r="AI297" s="195"/>
      <c r="AJ297" s="195"/>
      <c r="AK297" s="195"/>
      <c r="AL297" s="195"/>
      <c r="AM297" s="195"/>
      <c r="AN297" s="195"/>
      <c r="AO297" s="195"/>
      <c r="AP297" s="195"/>
      <c r="AQ297" s="195"/>
      <c r="AR297" s="195"/>
      <c r="AS297" s="195"/>
      <c r="AT297" s="195"/>
      <c r="AU297" s="195"/>
      <c r="AV297" s="195"/>
      <c r="AW297" s="195"/>
      <c r="AX297" s="195"/>
      <c r="AY297" s="195"/>
      <c r="AZ297" s="195"/>
      <c r="BA297" s="195"/>
    </row>
    <row r="298" spans="1:53" x14ac:dyDescent="0.25">
      <c r="A298" s="260">
        <v>46768</v>
      </c>
      <c r="B298" s="184">
        <v>0.9</v>
      </c>
      <c r="C298" s="185">
        <v>0</v>
      </c>
      <c r="D298" s="184">
        <v>0</v>
      </c>
      <c r="E298" s="185">
        <v>0</v>
      </c>
      <c r="F298" s="184">
        <v>0.1</v>
      </c>
      <c r="G298" s="185">
        <v>0</v>
      </c>
      <c r="H298" s="184">
        <v>0.5</v>
      </c>
      <c r="I298" s="186">
        <v>0</v>
      </c>
      <c r="J298" s="203"/>
      <c r="K298" s="195"/>
      <c r="L298" s="195"/>
      <c r="M298" s="195"/>
      <c r="N298" s="195"/>
      <c r="O298" s="195"/>
      <c r="P298" s="195"/>
      <c r="Q298" s="195"/>
      <c r="R298" s="195"/>
      <c r="S298" s="195"/>
      <c r="T298" s="195"/>
      <c r="U298" s="195"/>
      <c r="V298" s="195"/>
      <c r="W298" s="195"/>
      <c r="X298" s="195"/>
      <c r="Y298" s="195"/>
      <c r="Z298" s="195"/>
      <c r="AA298" s="195"/>
      <c r="AB298" s="195"/>
      <c r="AC298" s="195"/>
      <c r="AD298" s="195"/>
      <c r="AE298" s="195"/>
      <c r="AF298" s="195"/>
      <c r="AG298" s="195"/>
      <c r="AH298" s="195"/>
      <c r="AI298" s="195"/>
      <c r="AJ298" s="195"/>
      <c r="AK298" s="195"/>
      <c r="AL298" s="195"/>
      <c r="AM298" s="195"/>
      <c r="AN298" s="195"/>
      <c r="AO298" s="195"/>
      <c r="AP298" s="195"/>
      <c r="AQ298" s="195"/>
      <c r="AR298" s="195"/>
      <c r="AS298" s="195"/>
      <c r="AT298" s="195"/>
      <c r="AU298" s="195"/>
      <c r="AV298" s="195"/>
      <c r="AW298" s="195"/>
      <c r="AX298" s="195"/>
      <c r="AY298" s="195"/>
      <c r="AZ298" s="195"/>
      <c r="BA298" s="195"/>
    </row>
    <row r="299" spans="1:53" x14ac:dyDescent="0.25">
      <c r="A299" s="260">
        <v>46769</v>
      </c>
      <c r="B299" s="184">
        <v>0.9</v>
      </c>
      <c r="C299" s="185">
        <v>0</v>
      </c>
      <c r="D299" s="184">
        <v>0</v>
      </c>
      <c r="E299" s="185">
        <v>0</v>
      </c>
      <c r="F299" s="184">
        <v>0.1</v>
      </c>
      <c r="G299" s="185">
        <v>0</v>
      </c>
      <c r="H299" s="184">
        <v>0.5</v>
      </c>
      <c r="I299" s="186">
        <v>0</v>
      </c>
      <c r="J299" s="203"/>
      <c r="K299" s="195"/>
      <c r="L299" s="195"/>
      <c r="M299" s="195"/>
      <c r="N299" s="195"/>
      <c r="O299" s="195"/>
      <c r="P299" s="195"/>
      <c r="Q299" s="195"/>
      <c r="R299" s="195"/>
      <c r="S299" s="195"/>
      <c r="T299" s="195"/>
      <c r="U299" s="195"/>
      <c r="V299" s="195"/>
      <c r="W299" s="195"/>
      <c r="X299" s="195"/>
      <c r="Y299" s="195"/>
      <c r="Z299" s="195"/>
      <c r="AA299" s="195"/>
      <c r="AB299" s="195"/>
      <c r="AC299" s="195"/>
      <c r="AD299" s="195"/>
      <c r="AE299" s="195"/>
      <c r="AF299" s="195"/>
      <c r="AG299" s="195"/>
      <c r="AH299" s="195"/>
      <c r="AI299" s="195"/>
      <c r="AJ299" s="195"/>
      <c r="AK299" s="195"/>
      <c r="AL299" s="195"/>
      <c r="AM299" s="195"/>
      <c r="AN299" s="195"/>
      <c r="AO299" s="195"/>
      <c r="AP299" s="195"/>
      <c r="AQ299" s="195"/>
      <c r="AR299" s="195"/>
      <c r="AS299" s="195"/>
      <c r="AT299" s="195"/>
      <c r="AU299" s="195"/>
      <c r="AV299" s="195"/>
      <c r="AW299" s="195"/>
      <c r="AX299" s="195"/>
      <c r="AY299" s="195"/>
      <c r="AZ299" s="195"/>
      <c r="BA299" s="195"/>
    </row>
    <row r="300" spans="1:53" x14ac:dyDescent="0.25">
      <c r="A300" s="260">
        <v>46770</v>
      </c>
      <c r="B300" s="184">
        <v>0.9</v>
      </c>
      <c r="C300" s="185">
        <v>0</v>
      </c>
      <c r="D300" s="184">
        <v>0</v>
      </c>
      <c r="E300" s="185">
        <v>0</v>
      </c>
      <c r="F300" s="184">
        <v>0.1</v>
      </c>
      <c r="G300" s="185">
        <v>0</v>
      </c>
      <c r="H300" s="184">
        <v>0.5</v>
      </c>
      <c r="I300" s="186">
        <v>0</v>
      </c>
      <c r="J300" s="203"/>
      <c r="K300" s="195"/>
      <c r="L300" s="195"/>
      <c r="M300" s="195"/>
      <c r="N300" s="195"/>
      <c r="O300" s="195"/>
      <c r="P300" s="195"/>
      <c r="Q300" s="195"/>
      <c r="R300" s="195"/>
      <c r="S300" s="195"/>
      <c r="T300" s="195"/>
      <c r="U300" s="195"/>
      <c r="V300" s="195"/>
      <c r="W300" s="195"/>
      <c r="X300" s="195"/>
      <c r="Y300" s="195"/>
      <c r="Z300" s="195"/>
      <c r="AA300" s="195"/>
      <c r="AB300" s="195"/>
      <c r="AC300" s="195"/>
      <c r="AD300" s="195"/>
      <c r="AE300" s="195"/>
      <c r="AF300" s="195"/>
      <c r="AG300" s="195"/>
      <c r="AH300" s="195"/>
      <c r="AI300" s="195"/>
      <c r="AJ300" s="195"/>
      <c r="AK300" s="195"/>
      <c r="AL300" s="195"/>
      <c r="AM300" s="195"/>
      <c r="AN300" s="195"/>
      <c r="AO300" s="195"/>
      <c r="AP300" s="195"/>
      <c r="AQ300" s="195"/>
      <c r="AR300" s="195"/>
      <c r="AS300" s="195"/>
      <c r="AT300" s="195"/>
      <c r="AU300" s="195"/>
      <c r="AV300" s="195"/>
      <c r="AW300" s="195"/>
      <c r="AX300" s="195"/>
      <c r="AY300" s="195"/>
      <c r="AZ300" s="195"/>
      <c r="BA300" s="195"/>
    </row>
    <row r="301" spans="1:53" x14ac:dyDescent="0.25">
      <c r="A301" s="260">
        <v>46771</v>
      </c>
      <c r="B301" s="184">
        <v>0.9</v>
      </c>
      <c r="C301" s="185">
        <v>0</v>
      </c>
      <c r="D301" s="184">
        <v>0</v>
      </c>
      <c r="E301" s="185">
        <v>0</v>
      </c>
      <c r="F301" s="184">
        <v>0.1</v>
      </c>
      <c r="G301" s="185">
        <v>0</v>
      </c>
      <c r="H301" s="184">
        <v>0.5</v>
      </c>
      <c r="I301" s="186">
        <v>0</v>
      </c>
      <c r="J301" s="203"/>
      <c r="K301" s="195"/>
      <c r="L301" s="195"/>
      <c r="M301" s="195"/>
      <c r="N301" s="195"/>
      <c r="O301" s="195"/>
      <c r="P301" s="195"/>
      <c r="Q301" s="195"/>
      <c r="R301" s="195"/>
      <c r="S301" s="195"/>
      <c r="T301" s="195"/>
      <c r="U301" s="195"/>
      <c r="V301" s="195"/>
      <c r="W301" s="195"/>
      <c r="X301" s="195"/>
      <c r="Y301" s="195"/>
      <c r="Z301" s="195"/>
      <c r="AA301" s="195"/>
      <c r="AB301" s="195"/>
      <c r="AC301" s="195"/>
      <c r="AD301" s="195"/>
      <c r="AE301" s="195"/>
      <c r="AF301" s="195"/>
      <c r="AG301" s="195"/>
      <c r="AH301" s="195"/>
      <c r="AI301" s="195"/>
      <c r="AJ301" s="195"/>
      <c r="AK301" s="195"/>
      <c r="AL301" s="195"/>
      <c r="AM301" s="195"/>
      <c r="AN301" s="195"/>
      <c r="AO301" s="195"/>
      <c r="AP301" s="195"/>
      <c r="AQ301" s="195"/>
      <c r="AR301" s="195"/>
      <c r="AS301" s="195"/>
      <c r="AT301" s="195"/>
      <c r="AU301" s="195"/>
      <c r="AV301" s="195"/>
      <c r="AW301" s="195"/>
      <c r="AX301" s="195"/>
      <c r="AY301" s="195"/>
      <c r="AZ301" s="195"/>
      <c r="BA301" s="195"/>
    </row>
    <row r="302" spans="1:53" x14ac:dyDescent="0.25">
      <c r="A302" s="260">
        <v>46772</v>
      </c>
      <c r="B302" s="184">
        <v>0.9</v>
      </c>
      <c r="C302" s="185">
        <v>0</v>
      </c>
      <c r="D302" s="184">
        <v>0</v>
      </c>
      <c r="E302" s="185">
        <v>0</v>
      </c>
      <c r="F302" s="184">
        <v>0.1</v>
      </c>
      <c r="G302" s="185">
        <v>0</v>
      </c>
      <c r="H302" s="184">
        <v>0.5</v>
      </c>
      <c r="I302" s="186">
        <v>0</v>
      </c>
      <c r="J302" s="203"/>
      <c r="K302" s="195"/>
      <c r="L302" s="195"/>
      <c r="M302" s="195"/>
      <c r="N302" s="195"/>
      <c r="O302" s="195"/>
      <c r="P302" s="195"/>
      <c r="Q302" s="195"/>
      <c r="R302" s="195"/>
      <c r="S302" s="195"/>
      <c r="T302" s="195"/>
      <c r="U302" s="195"/>
      <c r="V302" s="195"/>
      <c r="W302" s="195"/>
      <c r="X302" s="195"/>
      <c r="Y302" s="195"/>
      <c r="Z302" s="195"/>
      <c r="AA302" s="195"/>
      <c r="AB302" s="195"/>
      <c r="AC302" s="195"/>
      <c r="AD302" s="195"/>
      <c r="AE302" s="195"/>
      <c r="AF302" s="195"/>
      <c r="AG302" s="195"/>
      <c r="AH302" s="195"/>
      <c r="AI302" s="195"/>
      <c r="AJ302" s="195"/>
      <c r="AK302" s="195"/>
      <c r="AL302" s="195"/>
      <c r="AM302" s="195"/>
      <c r="AN302" s="195"/>
      <c r="AO302" s="195"/>
      <c r="AP302" s="195"/>
      <c r="AQ302" s="195"/>
      <c r="AR302" s="195"/>
      <c r="AS302" s="195"/>
      <c r="AT302" s="195"/>
      <c r="AU302" s="195"/>
      <c r="AV302" s="195"/>
      <c r="AW302" s="195"/>
      <c r="AX302" s="195"/>
      <c r="AY302" s="195"/>
      <c r="AZ302" s="195"/>
      <c r="BA302" s="195"/>
    </row>
    <row r="303" spans="1:53" x14ac:dyDescent="0.25">
      <c r="A303" s="260">
        <v>46773</v>
      </c>
      <c r="B303" s="184">
        <v>0.9</v>
      </c>
      <c r="C303" s="185">
        <v>0</v>
      </c>
      <c r="D303" s="184">
        <v>0</v>
      </c>
      <c r="E303" s="185">
        <v>0</v>
      </c>
      <c r="F303" s="184">
        <v>0.1</v>
      </c>
      <c r="G303" s="185">
        <v>0</v>
      </c>
      <c r="H303" s="184">
        <v>0.5</v>
      </c>
      <c r="I303" s="186">
        <v>0</v>
      </c>
      <c r="J303" s="203"/>
      <c r="K303" s="195"/>
      <c r="L303" s="195"/>
      <c r="M303" s="195"/>
      <c r="N303" s="195"/>
      <c r="O303" s="195"/>
      <c r="P303" s="195"/>
      <c r="Q303" s="195"/>
      <c r="R303" s="195"/>
      <c r="S303" s="195"/>
      <c r="T303" s="195"/>
      <c r="U303" s="195"/>
      <c r="V303" s="195"/>
      <c r="W303" s="195"/>
      <c r="X303" s="195"/>
      <c r="Y303" s="195"/>
      <c r="Z303" s="195"/>
      <c r="AA303" s="195"/>
      <c r="AB303" s="195"/>
      <c r="AC303" s="195"/>
      <c r="AD303" s="195"/>
      <c r="AE303" s="195"/>
      <c r="AF303" s="195"/>
      <c r="AG303" s="195"/>
      <c r="AH303" s="195"/>
      <c r="AI303" s="195"/>
      <c r="AJ303" s="195"/>
      <c r="AK303" s="195"/>
      <c r="AL303" s="195"/>
      <c r="AM303" s="195"/>
      <c r="AN303" s="195"/>
      <c r="AO303" s="195"/>
      <c r="AP303" s="195"/>
      <c r="AQ303" s="195"/>
      <c r="AR303" s="195"/>
      <c r="AS303" s="195"/>
      <c r="AT303" s="195"/>
      <c r="AU303" s="195"/>
      <c r="AV303" s="195"/>
      <c r="AW303" s="195"/>
      <c r="AX303" s="195"/>
      <c r="AY303" s="195"/>
      <c r="AZ303" s="195"/>
      <c r="BA303" s="195"/>
    </row>
    <row r="304" spans="1:53" x14ac:dyDescent="0.25">
      <c r="A304" s="260">
        <v>46774</v>
      </c>
      <c r="B304" s="184">
        <v>0.9</v>
      </c>
      <c r="C304" s="185">
        <v>0</v>
      </c>
      <c r="D304" s="184">
        <v>0</v>
      </c>
      <c r="E304" s="185">
        <v>0</v>
      </c>
      <c r="F304" s="184">
        <v>0.1</v>
      </c>
      <c r="G304" s="185">
        <v>0</v>
      </c>
      <c r="H304" s="184">
        <v>0.5</v>
      </c>
      <c r="I304" s="186">
        <v>0</v>
      </c>
      <c r="J304" s="203"/>
      <c r="K304" s="195"/>
      <c r="L304" s="195"/>
      <c r="M304" s="195"/>
      <c r="N304" s="195"/>
      <c r="O304" s="195"/>
      <c r="P304" s="195"/>
      <c r="Q304" s="195"/>
      <c r="R304" s="195"/>
      <c r="S304" s="195"/>
      <c r="T304" s="195"/>
      <c r="U304" s="195"/>
      <c r="V304" s="195"/>
      <c r="W304" s="195"/>
      <c r="X304" s="195"/>
      <c r="Y304" s="195"/>
      <c r="Z304" s="195"/>
      <c r="AA304" s="195"/>
      <c r="AB304" s="195"/>
      <c r="AC304" s="195"/>
      <c r="AD304" s="195"/>
      <c r="AE304" s="195"/>
      <c r="AF304" s="195"/>
      <c r="AG304" s="195"/>
      <c r="AH304" s="195"/>
      <c r="AI304" s="195"/>
      <c r="AJ304" s="195"/>
      <c r="AK304" s="195"/>
      <c r="AL304" s="195"/>
      <c r="AM304" s="195"/>
      <c r="AN304" s="195"/>
      <c r="AO304" s="195"/>
      <c r="AP304" s="195"/>
      <c r="AQ304" s="195"/>
      <c r="AR304" s="195"/>
      <c r="AS304" s="195"/>
      <c r="AT304" s="195"/>
      <c r="AU304" s="195"/>
      <c r="AV304" s="195"/>
      <c r="AW304" s="195"/>
      <c r="AX304" s="195"/>
      <c r="AY304" s="195"/>
      <c r="AZ304" s="195"/>
      <c r="BA304" s="195"/>
    </row>
    <row r="305" spans="1:53" x14ac:dyDescent="0.25">
      <c r="A305" s="260">
        <v>46775</v>
      </c>
      <c r="B305" s="184">
        <v>0.9</v>
      </c>
      <c r="C305" s="185">
        <v>0</v>
      </c>
      <c r="D305" s="184">
        <v>0</v>
      </c>
      <c r="E305" s="185">
        <v>0</v>
      </c>
      <c r="F305" s="184">
        <v>0.1</v>
      </c>
      <c r="G305" s="185">
        <v>0</v>
      </c>
      <c r="H305" s="184">
        <v>0.5</v>
      </c>
      <c r="I305" s="186">
        <v>0</v>
      </c>
      <c r="J305" s="203"/>
      <c r="K305" s="195"/>
      <c r="L305" s="195"/>
      <c r="M305" s="195"/>
      <c r="N305" s="195"/>
      <c r="O305" s="195"/>
      <c r="P305" s="195"/>
      <c r="Q305" s="195"/>
      <c r="R305" s="195"/>
      <c r="S305" s="195"/>
      <c r="T305" s="195"/>
      <c r="U305" s="195"/>
      <c r="V305" s="195"/>
      <c r="W305" s="195"/>
      <c r="X305" s="195"/>
      <c r="Y305" s="195"/>
      <c r="Z305" s="195"/>
      <c r="AA305" s="195"/>
      <c r="AB305" s="195"/>
      <c r="AC305" s="195"/>
      <c r="AD305" s="195"/>
      <c r="AE305" s="195"/>
      <c r="AF305" s="195"/>
      <c r="AG305" s="195"/>
      <c r="AH305" s="195"/>
      <c r="AI305" s="195"/>
      <c r="AJ305" s="195"/>
      <c r="AK305" s="195"/>
      <c r="AL305" s="195"/>
      <c r="AM305" s="195"/>
      <c r="AN305" s="195"/>
      <c r="AO305" s="195"/>
      <c r="AP305" s="195"/>
      <c r="AQ305" s="195"/>
      <c r="AR305" s="195"/>
      <c r="AS305" s="195"/>
      <c r="AT305" s="195"/>
      <c r="AU305" s="195"/>
      <c r="AV305" s="195"/>
      <c r="AW305" s="195"/>
      <c r="AX305" s="195"/>
      <c r="AY305" s="195"/>
      <c r="AZ305" s="195"/>
      <c r="BA305" s="195"/>
    </row>
    <row r="306" spans="1:53" x14ac:dyDescent="0.25">
      <c r="A306" s="260">
        <v>46776</v>
      </c>
      <c r="B306" s="184">
        <v>0.9</v>
      </c>
      <c r="C306" s="185">
        <v>0</v>
      </c>
      <c r="D306" s="184">
        <v>0</v>
      </c>
      <c r="E306" s="185">
        <v>0</v>
      </c>
      <c r="F306" s="184">
        <v>0.1</v>
      </c>
      <c r="G306" s="185">
        <v>0</v>
      </c>
      <c r="H306" s="184">
        <v>0.5</v>
      </c>
      <c r="I306" s="186">
        <v>0</v>
      </c>
      <c r="J306" s="203"/>
      <c r="K306" s="195"/>
      <c r="L306" s="195"/>
      <c r="M306" s="195"/>
      <c r="N306" s="195"/>
      <c r="O306" s="195"/>
      <c r="P306" s="195"/>
      <c r="Q306" s="195"/>
      <c r="R306" s="195"/>
      <c r="S306" s="195"/>
      <c r="T306" s="195"/>
      <c r="U306" s="195"/>
      <c r="V306" s="195"/>
      <c r="W306" s="195"/>
      <c r="X306" s="195"/>
      <c r="Y306" s="195"/>
      <c r="Z306" s="195"/>
      <c r="AA306" s="195"/>
      <c r="AB306" s="195"/>
      <c r="AC306" s="195"/>
      <c r="AD306" s="195"/>
      <c r="AE306" s="195"/>
      <c r="AF306" s="195"/>
      <c r="AG306" s="195"/>
      <c r="AH306" s="195"/>
      <c r="AI306" s="195"/>
      <c r="AJ306" s="195"/>
      <c r="AK306" s="195"/>
      <c r="AL306" s="195"/>
      <c r="AM306" s="195"/>
      <c r="AN306" s="195"/>
      <c r="AO306" s="195"/>
      <c r="AP306" s="195"/>
      <c r="AQ306" s="195"/>
      <c r="AR306" s="195"/>
      <c r="AS306" s="195"/>
      <c r="AT306" s="195"/>
      <c r="AU306" s="195"/>
      <c r="AV306" s="195"/>
      <c r="AW306" s="195"/>
      <c r="AX306" s="195"/>
      <c r="AY306" s="195"/>
      <c r="AZ306" s="195"/>
      <c r="BA306" s="195"/>
    </row>
    <row r="307" spans="1:53" x14ac:dyDescent="0.25">
      <c r="A307" s="260">
        <v>46777</v>
      </c>
      <c r="B307" s="184">
        <v>0.9</v>
      </c>
      <c r="C307" s="185">
        <v>0</v>
      </c>
      <c r="D307" s="184">
        <v>0</v>
      </c>
      <c r="E307" s="185">
        <v>0</v>
      </c>
      <c r="F307" s="184">
        <v>0.1</v>
      </c>
      <c r="G307" s="185">
        <v>0</v>
      </c>
      <c r="H307" s="184">
        <v>0.5</v>
      </c>
      <c r="I307" s="186">
        <v>0</v>
      </c>
      <c r="J307" s="203"/>
      <c r="K307" s="195"/>
      <c r="L307" s="195"/>
      <c r="M307" s="195"/>
      <c r="N307" s="195"/>
      <c r="O307" s="195"/>
      <c r="P307" s="195"/>
      <c r="Q307" s="195"/>
      <c r="R307" s="195"/>
      <c r="S307" s="195"/>
      <c r="T307" s="195"/>
      <c r="U307" s="195"/>
      <c r="V307" s="195"/>
      <c r="W307" s="195"/>
      <c r="X307" s="195"/>
      <c r="Y307" s="195"/>
      <c r="Z307" s="195"/>
      <c r="AA307" s="195"/>
      <c r="AB307" s="195"/>
      <c r="AC307" s="195"/>
      <c r="AD307" s="195"/>
      <c r="AE307" s="195"/>
      <c r="AF307" s="195"/>
      <c r="AG307" s="195"/>
      <c r="AH307" s="195"/>
      <c r="AI307" s="195"/>
      <c r="AJ307" s="195"/>
      <c r="AK307" s="195"/>
      <c r="AL307" s="195"/>
      <c r="AM307" s="195"/>
      <c r="AN307" s="195"/>
      <c r="AO307" s="195"/>
      <c r="AP307" s="195"/>
      <c r="AQ307" s="195"/>
      <c r="AR307" s="195"/>
      <c r="AS307" s="195"/>
      <c r="AT307" s="195"/>
      <c r="AU307" s="195"/>
      <c r="AV307" s="195"/>
      <c r="AW307" s="195"/>
      <c r="AX307" s="195"/>
      <c r="AY307" s="195"/>
      <c r="AZ307" s="195"/>
      <c r="BA307" s="195"/>
    </row>
    <row r="308" spans="1:53" x14ac:dyDescent="0.25">
      <c r="A308" s="260">
        <v>46778</v>
      </c>
      <c r="B308" s="184">
        <v>0.9</v>
      </c>
      <c r="C308" s="185">
        <v>0</v>
      </c>
      <c r="D308" s="184">
        <v>0</v>
      </c>
      <c r="E308" s="185">
        <v>0</v>
      </c>
      <c r="F308" s="184">
        <v>0.1</v>
      </c>
      <c r="G308" s="185">
        <v>0</v>
      </c>
      <c r="H308" s="184">
        <v>0.5</v>
      </c>
      <c r="I308" s="186">
        <v>0</v>
      </c>
      <c r="J308" s="203"/>
      <c r="K308" s="195"/>
      <c r="L308" s="195"/>
      <c r="M308" s="195"/>
      <c r="N308" s="195"/>
      <c r="O308" s="195"/>
      <c r="P308" s="195"/>
      <c r="Q308" s="195"/>
      <c r="R308" s="195"/>
      <c r="S308" s="195"/>
      <c r="T308" s="195"/>
      <c r="U308" s="195"/>
      <c r="V308" s="195"/>
      <c r="W308" s="195"/>
      <c r="X308" s="195"/>
      <c r="Y308" s="195"/>
      <c r="Z308" s="195"/>
      <c r="AA308" s="195"/>
      <c r="AB308" s="195"/>
      <c r="AC308" s="195"/>
      <c r="AD308" s="195"/>
      <c r="AE308" s="195"/>
      <c r="AF308" s="195"/>
      <c r="AG308" s="195"/>
      <c r="AH308" s="195"/>
      <c r="AI308" s="195"/>
      <c r="AJ308" s="195"/>
      <c r="AK308" s="195"/>
      <c r="AL308" s="195"/>
      <c r="AM308" s="195"/>
      <c r="AN308" s="195"/>
      <c r="AO308" s="195"/>
      <c r="AP308" s="195"/>
      <c r="AQ308" s="195"/>
      <c r="AR308" s="195"/>
      <c r="AS308" s="195"/>
      <c r="AT308" s="195"/>
      <c r="AU308" s="195"/>
      <c r="AV308" s="195"/>
      <c r="AW308" s="195"/>
      <c r="AX308" s="195"/>
      <c r="AY308" s="195"/>
      <c r="AZ308" s="195"/>
      <c r="BA308" s="195"/>
    </row>
    <row r="309" spans="1:53" x14ac:dyDescent="0.25">
      <c r="A309" s="260">
        <v>46779</v>
      </c>
      <c r="B309" s="184">
        <v>0.9</v>
      </c>
      <c r="C309" s="185">
        <v>0</v>
      </c>
      <c r="D309" s="184">
        <v>0</v>
      </c>
      <c r="E309" s="185">
        <v>0</v>
      </c>
      <c r="F309" s="184">
        <v>0.1</v>
      </c>
      <c r="G309" s="185">
        <v>0</v>
      </c>
      <c r="H309" s="184">
        <v>0.5</v>
      </c>
      <c r="I309" s="186">
        <v>0</v>
      </c>
      <c r="J309" s="203"/>
      <c r="K309" s="195"/>
      <c r="L309" s="195"/>
      <c r="M309" s="195"/>
      <c r="N309" s="195"/>
      <c r="O309" s="195"/>
      <c r="P309" s="195"/>
      <c r="Q309" s="195"/>
      <c r="R309" s="195"/>
      <c r="S309" s="195"/>
      <c r="T309" s="195"/>
      <c r="U309" s="195"/>
      <c r="V309" s="195"/>
      <c r="W309" s="195"/>
      <c r="X309" s="195"/>
      <c r="Y309" s="195"/>
      <c r="Z309" s="195"/>
      <c r="AA309" s="195"/>
      <c r="AB309" s="195"/>
      <c r="AC309" s="195"/>
      <c r="AD309" s="195"/>
      <c r="AE309" s="195"/>
      <c r="AF309" s="195"/>
      <c r="AG309" s="195"/>
      <c r="AH309" s="195"/>
      <c r="AI309" s="195"/>
      <c r="AJ309" s="195"/>
      <c r="AK309" s="195"/>
      <c r="AL309" s="195"/>
      <c r="AM309" s="195"/>
      <c r="AN309" s="195"/>
      <c r="AO309" s="195"/>
      <c r="AP309" s="195"/>
      <c r="AQ309" s="195"/>
      <c r="AR309" s="195"/>
      <c r="AS309" s="195"/>
      <c r="AT309" s="195"/>
      <c r="AU309" s="195"/>
      <c r="AV309" s="195"/>
      <c r="AW309" s="195"/>
      <c r="AX309" s="195"/>
      <c r="AY309" s="195"/>
      <c r="AZ309" s="195"/>
      <c r="BA309" s="195"/>
    </row>
    <row r="310" spans="1:53" x14ac:dyDescent="0.25">
      <c r="A310" s="260">
        <v>46780</v>
      </c>
      <c r="B310" s="184">
        <v>0.9</v>
      </c>
      <c r="C310" s="185">
        <v>0</v>
      </c>
      <c r="D310" s="184">
        <v>0</v>
      </c>
      <c r="E310" s="185">
        <v>0</v>
      </c>
      <c r="F310" s="184">
        <v>0.1</v>
      </c>
      <c r="G310" s="185">
        <v>0</v>
      </c>
      <c r="H310" s="184">
        <v>0.5</v>
      </c>
      <c r="I310" s="186">
        <v>0</v>
      </c>
      <c r="J310" s="203"/>
      <c r="K310" s="195"/>
      <c r="L310" s="195"/>
      <c r="M310" s="195"/>
      <c r="N310" s="195"/>
      <c r="O310" s="195"/>
      <c r="P310" s="195"/>
      <c r="Q310" s="195"/>
      <c r="R310" s="195"/>
      <c r="S310" s="195"/>
      <c r="T310" s="195"/>
      <c r="U310" s="195"/>
      <c r="V310" s="195"/>
      <c r="W310" s="195"/>
      <c r="X310" s="195"/>
      <c r="Y310" s="195"/>
      <c r="Z310" s="195"/>
      <c r="AA310" s="195"/>
      <c r="AB310" s="195"/>
      <c r="AC310" s="195"/>
      <c r="AD310" s="195"/>
      <c r="AE310" s="195"/>
      <c r="AF310" s="195"/>
      <c r="AG310" s="195"/>
      <c r="AH310" s="195"/>
      <c r="AI310" s="195"/>
      <c r="AJ310" s="195"/>
      <c r="AK310" s="195"/>
      <c r="AL310" s="195"/>
      <c r="AM310" s="195"/>
      <c r="AN310" s="195"/>
      <c r="AO310" s="195"/>
      <c r="AP310" s="195"/>
      <c r="AQ310" s="195"/>
      <c r="AR310" s="195"/>
      <c r="AS310" s="195"/>
      <c r="AT310" s="195"/>
      <c r="AU310" s="195"/>
      <c r="AV310" s="195"/>
      <c r="AW310" s="195"/>
      <c r="AX310" s="195"/>
      <c r="AY310" s="195"/>
      <c r="AZ310" s="195"/>
      <c r="BA310" s="195"/>
    </row>
    <row r="311" spans="1:53" x14ac:dyDescent="0.25">
      <c r="A311" s="260">
        <v>46781</v>
      </c>
      <c r="B311" s="184">
        <v>0.9</v>
      </c>
      <c r="C311" s="185">
        <v>0</v>
      </c>
      <c r="D311" s="184">
        <v>0</v>
      </c>
      <c r="E311" s="185">
        <v>0</v>
      </c>
      <c r="F311" s="184">
        <v>0.1</v>
      </c>
      <c r="G311" s="185">
        <v>0</v>
      </c>
      <c r="H311" s="184">
        <v>0.5</v>
      </c>
      <c r="I311" s="186">
        <v>0</v>
      </c>
      <c r="J311" s="203"/>
      <c r="K311" s="195"/>
      <c r="L311" s="195"/>
      <c r="M311" s="195"/>
      <c r="N311" s="195"/>
      <c r="O311" s="195"/>
      <c r="P311" s="195"/>
      <c r="Q311" s="195"/>
      <c r="R311" s="195"/>
      <c r="S311" s="195"/>
      <c r="T311" s="195"/>
      <c r="U311" s="195"/>
      <c r="V311" s="195"/>
      <c r="W311" s="195"/>
      <c r="X311" s="195"/>
      <c r="Y311" s="195"/>
      <c r="Z311" s="195"/>
      <c r="AA311" s="195"/>
      <c r="AB311" s="195"/>
      <c r="AC311" s="195"/>
      <c r="AD311" s="195"/>
      <c r="AE311" s="195"/>
      <c r="AF311" s="195"/>
      <c r="AG311" s="195"/>
      <c r="AH311" s="195"/>
      <c r="AI311" s="195"/>
      <c r="AJ311" s="195"/>
      <c r="AK311" s="195"/>
      <c r="AL311" s="195"/>
      <c r="AM311" s="195"/>
      <c r="AN311" s="195"/>
      <c r="AO311" s="195"/>
      <c r="AP311" s="195"/>
      <c r="AQ311" s="195"/>
      <c r="AR311" s="195"/>
      <c r="AS311" s="195"/>
      <c r="AT311" s="195"/>
      <c r="AU311" s="195"/>
      <c r="AV311" s="195"/>
      <c r="AW311" s="195"/>
      <c r="AX311" s="195"/>
      <c r="AY311" s="195"/>
      <c r="AZ311" s="195"/>
      <c r="BA311" s="195"/>
    </row>
    <row r="312" spans="1:53" x14ac:dyDescent="0.25">
      <c r="A312" s="260">
        <v>46782</v>
      </c>
      <c r="B312" s="184">
        <v>0.9</v>
      </c>
      <c r="C312" s="185">
        <v>0</v>
      </c>
      <c r="D312" s="184">
        <v>0</v>
      </c>
      <c r="E312" s="185">
        <v>0</v>
      </c>
      <c r="F312" s="184">
        <v>0.1</v>
      </c>
      <c r="G312" s="185">
        <v>0</v>
      </c>
      <c r="H312" s="184">
        <v>0.5</v>
      </c>
      <c r="I312" s="186">
        <v>0</v>
      </c>
      <c r="J312" s="203"/>
      <c r="K312" s="195"/>
      <c r="L312" s="195"/>
      <c r="M312" s="195"/>
      <c r="N312" s="195"/>
      <c r="O312" s="195"/>
      <c r="P312" s="195"/>
      <c r="Q312" s="195"/>
      <c r="R312" s="195"/>
      <c r="S312" s="195"/>
      <c r="T312" s="195"/>
      <c r="U312" s="195"/>
      <c r="V312" s="195"/>
      <c r="W312" s="195"/>
      <c r="X312" s="195"/>
      <c r="Y312" s="195"/>
      <c r="Z312" s="195"/>
      <c r="AA312" s="195"/>
      <c r="AB312" s="195"/>
      <c r="AC312" s="195"/>
      <c r="AD312" s="195"/>
      <c r="AE312" s="195"/>
      <c r="AF312" s="195"/>
      <c r="AG312" s="195"/>
      <c r="AH312" s="195"/>
      <c r="AI312" s="195"/>
      <c r="AJ312" s="195"/>
      <c r="AK312" s="195"/>
      <c r="AL312" s="195"/>
      <c r="AM312" s="195"/>
      <c r="AN312" s="195"/>
      <c r="AO312" s="195"/>
      <c r="AP312" s="195"/>
      <c r="AQ312" s="195"/>
      <c r="AR312" s="195"/>
      <c r="AS312" s="195"/>
      <c r="AT312" s="195"/>
      <c r="AU312" s="195"/>
      <c r="AV312" s="195"/>
      <c r="AW312" s="195"/>
      <c r="AX312" s="195"/>
      <c r="AY312" s="195"/>
      <c r="AZ312" s="195"/>
      <c r="BA312" s="195"/>
    </row>
    <row r="313" spans="1:53" ht="13" thickBot="1" x14ac:dyDescent="0.3">
      <c r="A313" s="260">
        <v>46783</v>
      </c>
      <c r="B313" s="187">
        <v>0.9</v>
      </c>
      <c r="C313" s="188">
        <v>0</v>
      </c>
      <c r="D313" s="187">
        <v>0</v>
      </c>
      <c r="E313" s="188">
        <v>0</v>
      </c>
      <c r="F313" s="187">
        <v>0.1</v>
      </c>
      <c r="G313" s="188">
        <v>0</v>
      </c>
      <c r="H313" s="187">
        <v>0.5</v>
      </c>
      <c r="I313" s="189">
        <v>0</v>
      </c>
      <c r="J313" s="203"/>
      <c r="K313" s="195"/>
      <c r="L313" s="195"/>
      <c r="M313" s="195"/>
      <c r="N313" s="195"/>
      <c r="O313" s="195"/>
      <c r="P313" s="195"/>
      <c r="Q313" s="195"/>
      <c r="R313" s="195"/>
      <c r="S313" s="195"/>
      <c r="T313" s="195"/>
      <c r="U313" s="195"/>
      <c r="V313" s="195"/>
      <c r="W313" s="195"/>
      <c r="X313" s="195"/>
      <c r="Y313" s="195"/>
      <c r="Z313" s="195"/>
      <c r="AA313" s="195"/>
      <c r="AB313" s="195"/>
      <c r="AC313" s="195"/>
      <c r="AD313" s="195"/>
      <c r="AE313" s="195"/>
      <c r="AF313" s="195"/>
      <c r="AG313" s="195"/>
      <c r="AH313" s="195"/>
      <c r="AI313" s="195"/>
      <c r="AJ313" s="195"/>
      <c r="AK313" s="195"/>
      <c r="AL313" s="195"/>
      <c r="AM313" s="195"/>
      <c r="AN313" s="195"/>
      <c r="AO313" s="195"/>
      <c r="AP313" s="195"/>
      <c r="AQ313" s="195"/>
      <c r="AR313" s="195"/>
      <c r="AS313" s="195"/>
      <c r="AT313" s="195"/>
      <c r="AU313" s="195"/>
      <c r="AV313" s="195"/>
      <c r="AW313" s="195"/>
      <c r="AX313" s="195"/>
      <c r="AY313" s="195"/>
      <c r="AZ313" s="195"/>
      <c r="BA313" s="195"/>
    </row>
    <row r="314" spans="1:53" x14ac:dyDescent="0.25">
      <c r="A314" s="260">
        <v>46784</v>
      </c>
      <c r="B314" s="181">
        <v>0.9</v>
      </c>
      <c r="C314" s="182">
        <v>0</v>
      </c>
      <c r="D314" s="181">
        <v>0</v>
      </c>
      <c r="E314" s="182">
        <v>0</v>
      </c>
      <c r="F314" s="181">
        <v>0.1</v>
      </c>
      <c r="G314" s="182">
        <v>0</v>
      </c>
      <c r="H314" s="181">
        <v>0.5</v>
      </c>
      <c r="I314" s="183">
        <v>0</v>
      </c>
      <c r="J314" s="203"/>
      <c r="K314" s="195"/>
      <c r="L314" s="195"/>
      <c r="M314" s="195"/>
      <c r="N314" s="195"/>
      <c r="O314" s="195"/>
      <c r="P314" s="195"/>
      <c r="Q314" s="195"/>
      <c r="R314" s="195"/>
      <c r="S314" s="195"/>
      <c r="T314" s="195"/>
      <c r="U314" s="195"/>
      <c r="V314" s="195"/>
      <c r="W314" s="195"/>
      <c r="X314" s="195"/>
      <c r="Y314" s="195"/>
      <c r="Z314" s="195"/>
      <c r="AA314" s="195"/>
      <c r="AB314" s="195"/>
      <c r="AC314" s="195"/>
      <c r="AD314" s="195"/>
      <c r="AE314" s="195"/>
      <c r="AF314" s="195"/>
      <c r="AG314" s="195"/>
      <c r="AH314" s="195"/>
      <c r="AI314" s="195"/>
      <c r="AJ314" s="195"/>
      <c r="AK314" s="195"/>
      <c r="AL314" s="195"/>
      <c r="AM314" s="195"/>
      <c r="AN314" s="195"/>
      <c r="AO314" s="195"/>
      <c r="AP314" s="195"/>
      <c r="AQ314" s="195"/>
      <c r="AR314" s="195"/>
      <c r="AS314" s="195"/>
      <c r="AT314" s="195"/>
      <c r="AU314" s="195"/>
      <c r="AV314" s="195"/>
      <c r="AW314" s="195"/>
      <c r="AX314" s="195"/>
      <c r="AY314" s="195"/>
      <c r="AZ314" s="195"/>
      <c r="BA314" s="195"/>
    </row>
    <row r="315" spans="1:53" x14ac:dyDescent="0.25">
      <c r="A315" s="260">
        <v>46785</v>
      </c>
      <c r="B315" s="184">
        <v>0.9</v>
      </c>
      <c r="C315" s="185">
        <v>0</v>
      </c>
      <c r="D315" s="184">
        <v>0</v>
      </c>
      <c r="E315" s="185">
        <v>0</v>
      </c>
      <c r="F315" s="184">
        <v>0.1</v>
      </c>
      <c r="G315" s="185">
        <v>0</v>
      </c>
      <c r="H315" s="184">
        <v>0.5</v>
      </c>
      <c r="I315" s="186">
        <v>0</v>
      </c>
      <c r="J315" s="203"/>
      <c r="K315" s="195"/>
      <c r="L315" s="195"/>
      <c r="M315" s="195"/>
      <c r="N315" s="195"/>
      <c r="O315" s="195"/>
      <c r="P315" s="195"/>
      <c r="Q315" s="195"/>
      <c r="R315" s="195"/>
      <c r="S315" s="195"/>
      <c r="T315" s="195"/>
      <c r="U315" s="195"/>
      <c r="V315" s="195"/>
      <c r="W315" s="195"/>
      <c r="X315" s="195"/>
      <c r="Y315" s="195"/>
      <c r="Z315" s="195"/>
      <c r="AA315" s="195"/>
      <c r="AB315" s="195"/>
      <c r="AC315" s="195"/>
      <c r="AD315" s="195"/>
      <c r="AE315" s="195"/>
      <c r="AF315" s="195"/>
      <c r="AG315" s="195"/>
      <c r="AH315" s="195"/>
      <c r="AI315" s="195"/>
      <c r="AJ315" s="195"/>
      <c r="AK315" s="195"/>
      <c r="AL315" s="195"/>
      <c r="AM315" s="195"/>
      <c r="AN315" s="195"/>
      <c r="AO315" s="195"/>
      <c r="AP315" s="195"/>
      <c r="AQ315" s="195"/>
      <c r="AR315" s="195"/>
      <c r="AS315" s="195"/>
      <c r="AT315" s="195"/>
      <c r="AU315" s="195"/>
      <c r="AV315" s="195"/>
      <c r="AW315" s="195"/>
      <c r="AX315" s="195"/>
      <c r="AY315" s="195"/>
      <c r="AZ315" s="195"/>
      <c r="BA315" s="195"/>
    </row>
    <row r="316" spans="1:53" x14ac:dyDescent="0.25">
      <c r="A316" s="260">
        <v>46786</v>
      </c>
      <c r="B316" s="184">
        <v>0.9</v>
      </c>
      <c r="C316" s="185">
        <v>0</v>
      </c>
      <c r="D316" s="184">
        <v>0</v>
      </c>
      <c r="E316" s="185">
        <v>0</v>
      </c>
      <c r="F316" s="184">
        <v>0.1</v>
      </c>
      <c r="G316" s="185">
        <v>0</v>
      </c>
      <c r="H316" s="184">
        <v>0.5</v>
      </c>
      <c r="I316" s="186">
        <v>0</v>
      </c>
      <c r="J316" s="203"/>
      <c r="K316" s="195"/>
      <c r="L316" s="195"/>
      <c r="M316" s="195"/>
      <c r="N316" s="195"/>
      <c r="O316" s="195"/>
      <c r="P316" s="195"/>
      <c r="Q316" s="195"/>
      <c r="R316" s="195"/>
      <c r="S316" s="195"/>
      <c r="T316" s="195"/>
      <c r="U316" s="195"/>
      <c r="V316" s="195"/>
      <c r="W316" s="195"/>
      <c r="X316" s="195"/>
      <c r="Y316" s="195"/>
      <c r="Z316" s="195"/>
      <c r="AA316" s="195"/>
      <c r="AB316" s="195"/>
      <c r="AC316" s="195"/>
      <c r="AD316" s="195"/>
      <c r="AE316" s="195"/>
      <c r="AF316" s="195"/>
      <c r="AG316" s="195"/>
      <c r="AH316" s="195"/>
      <c r="AI316" s="195"/>
      <c r="AJ316" s="195"/>
      <c r="AK316" s="195"/>
      <c r="AL316" s="195"/>
      <c r="AM316" s="195"/>
      <c r="AN316" s="195"/>
      <c r="AO316" s="195"/>
      <c r="AP316" s="195"/>
      <c r="AQ316" s="195"/>
      <c r="AR316" s="195"/>
      <c r="AS316" s="195"/>
      <c r="AT316" s="195"/>
      <c r="AU316" s="195"/>
      <c r="AV316" s="195"/>
      <c r="AW316" s="195"/>
      <c r="AX316" s="195"/>
      <c r="AY316" s="195"/>
      <c r="AZ316" s="195"/>
      <c r="BA316" s="195"/>
    </row>
    <row r="317" spans="1:53" x14ac:dyDescent="0.25">
      <c r="A317" s="260">
        <v>46787</v>
      </c>
      <c r="B317" s="184">
        <v>0.9</v>
      </c>
      <c r="C317" s="185">
        <v>0</v>
      </c>
      <c r="D317" s="184">
        <v>0</v>
      </c>
      <c r="E317" s="185">
        <v>0</v>
      </c>
      <c r="F317" s="184">
        <v>0.1</v>
      </c>
      <c r="G317" s="185">
        <v>0</v>
      </c>
      <c r="H317" s="184">
        <v>0.5</v>
      </c>
      <c r="I317" s="186">
        <v>0</v>
      </c>
      <c r="J317" s="203"/>
      <c r="K317" s="195"/>
      <c r="L317" s="195"/>
      <c r="M317" s="195"/>
      <c r="N317" s="195"/>
      <c r="O317" s="195"/>
      <c r="P317" s="195"/>
      <c r="Q317" s="195"/>
      <c r="R317" s="195"/>
      <c r="S317" s="195"/>
      <c r="T317" s="195"/>
      <c r="U317" s="195"/>
      <c r="V317" s="195"/>
      <c r="W317" s="195"/>
      <c r="X317" s="195"/>
      <c r="Y317" s="195"/>
      <c r="Z317" s="195"/>
      <c r="AA317" s="195"/>
      <c r="AB317" s="195"/>
      <c r="AC317" s="195"/>
      <c r="AD317" s="195"/>
      <c r="AE317" s="195"/>
      <c r="AF317" s="195"/>
      <c r="AG317" s="195"/>
      <c r="AH317" s="195"/>
      <c r="AI317" s="195"/>
      <c r="AJ317" s="195"/>
      <c r="AK317" s="195"/>
      <c r="AL317" s="195"/>
      <c r="AM317" s="195"/>
      <c r="AN317" s="195"/>
      <c r="AO317" s="195"/>
      <c r="AP317" s="195"/>
      <c r="AQ317" s="195"/>
      <c r="AR317" s="195"/>
      <c r="AS317" s="195"/>
      <c r="AT317" s="195"/>
      <c r="AU317" s="195"/>
      <c r="AV317" s="195"/>
      <c r="AW317" s="195"/>
      <c r="AX317" s="195"/>
      <c r="AY317" s="195"/>
      <c r="AZ317" s="195"/>
      <c r="BA317" s="195"/>
    </row>
    <row r="318" spans="1:53" x14ac:dyDescent="0.25">
      <c r="A318" s="260">
        <v>46788</v>
      </c>
      <c r="B318" s="184">
        <v>0.9</v>
      </c>
      <c r="C318" s="185">
        <v>0</v>
      </c>
      <c r="D318" s="184">
        <v>0</v>
      </c>
      <c r="E318" s="185">
        <v>0</v>
      </c>
      <c r="F318" s="184">
        <v>0.1</v>
      </c>
      <c r="G318" s="185">
        <v>0</v>
      </c>
      <c r="H318" s="184">
        <v>0.5</v>
      </c>
      <c r="I318" s="186">
        <v>0</v>
      </c>
      <c r="J318" s="203"/>
      <c r="K318" s="195"/>
      <c r="L318" s="195"/>
      <c r="M318" s="195"/>
      <c r="N318" s="195"/>
      <c r="O318" s="195"/>
      <c r="P318" s="195"/>
      <c r="Q318" s="195"/>
      <c r="R318" s="195"/>
      <c r="S318" s="195"/>
      <c r="T318" s="195"/>
      <c r="U318" s="195"/>
      <c r="V318" s="195"/>
      <c r="W318" s="195"/>
      <c r="X318" s="195"/>
      <c r="Y318" s="195"/>
      <c r="Z318" s="195"/>
      <c r="AA318" s="195"/>
      <c r="AB318" s="195"/>
      <c r="AC318" s="195"/>
      <c r="AD318" s="195"/>
      <c r="AE318" s="195"/>
      <c r="AF318" s="195"/>
      <c r="AG318" s="195"/>
      <c r="AH318" s="195"/>
      <c r="AI318" s="195"/>
      <c r="AJ318" s="195"/>
      <c r="AK318" s="195"/>
      <c r="AL318" s="195"/>
      <c r="AM318" s="195"/>
      <c r="AN318" s="195"/>
      <c r="AO318" s="195"/>
      <c r="AP318" s="195"/>
      <c r="AQ318" s="195"/>
      <c r="AR318" s="195"/>
      <c r="AS318" s="195"/>
      <c r="AT318" s="195"/>
      <c r="AU318" s="195"/>
      <c r="AV318" s="195"/>
      <c r="AW318" s="195"/>
      <c r="AX318" s="195"/>
      <c r="AY318" s="195"/>
      <c r="AZ318" s="195"/>
      <c r="BA318" s="195"/>
    </row>
    <row r="319" spans="1:53" x14ac:dyDescent="0.25">
      <c r="A319" s="260">
        <v>46789</v>
      </c>
      <c r="B319" s="184">
        <v>0.9</v>
      </c>
      <c r="C319" s="185">
        <v>0</v>
      </c>
      <c r="D319" s="184">
        <v>0</v>
      </c>
      <c r="E319" s="185">
        <v>0</v>
      </c>
      <c r="F319" s="184">
        <v>0.1</v>
      </c>
      <c r="G319" s="185">
        <v>0</v>
      </c>
      <c r="H319" s="184">
        <v>0.5</v>
      </c>
      <c r="I319" s="186">
        <v>0</v>
      </c>
      <c r="J319" s="203"/>
      <c r="K319" s="195"/>
      <c r="L319" s="195"/>
      <c r="M319" s="195"/>
      <c r="N319" s="195"/>
      <c r="O319" s="195"/>
      <c r="P319" s="195"/>
      <c r="Q319" s="195"/>
      <c r="R319" s="195"/>
      <c r="S319" s="195"/>
      <c r="T319" s="195"/>
      <c r="U319" s="195"/>
      <c r="V319" s="195"/>
      <c r="W319" s="195"/>
      <c r="X319" s="195"/>
      <c r="Y319" s="195"/>
      <c r="Z319" s="195"/>
      <c r="AA319" s="195"/>
      <c r="AB319" s="195"/>
      <c r="AC319" s="195"/>
      <c r="AD319" s="195"/>
      <c r="AE319" s="195"/>
      <c r="AF319" s="195"/>
      <c r="AG319" s="195"/>
      <c r="AH319" s="195"/>
      <c r="AI319" s="195"/>
      <c r="AJ319" s="195"/>
      <c r="AK319" s="195"/>
      <c r="AL319" s="195"/>
      <c r="AM319" s="195"/>
      <c r="AN319" s="195"/>
      <c r="AO319" s="195"/>
      <c r="AP319" s="195"/>
      <c r="AQ319" s="195"/>
      <c r="AR319" s="195"/>
      <c r="AS319" s="195"/>
      <c r="AT319" s="195"/>
      <c r="AU319" s="195"/>
      <c r="AV319" s="195"/>
      <c r="AW319" s="195"/>
      <c r="AX319" s="195"/>
      <c r="AY319" s="195"/>
      <c r="AZ319" s="195"/>
      <c r="BA319" s="195"/>
    </row>
    <row r="320" spans="1:53" x14ac:dyDescent="0.25">
      <c r="A320" s="260">
        <v>46790</v>
      </c>
      <c r="B320" s="184">
        <v>0.9</v>
      </c>
      <c r="C320" s="185">
        <v>0</v>
      </c>
      <c r="D320" s="184">
        <v>0</v>
      </c>
      <c r="E320" s="185">
        <v>0</v>
      </c>
      <c r="F320" s="184">
        <v>0.1</v>
      </c>
      <c r="G320" s="185">
        <v>0</v>
      </c>
      <c r="H320" s="184">
        <v>0.5</v>
      </c>
      <c r="I320" s="186">
        <v>0</v>
      </c>
      <c r="J320" s="203"/>
      <c r="K320" s="195"/>
      <c r="L320" s="195"/>
      <c r="M320" s="195"/>
      <c r="N320" s="195"/>
      <c r="O320" s="195"/>
      <c r="P320" s="195"/>
      <c r="Q320" s="195"/>
      <c r="R320" s="195"/>
      <c r="S320" s="195"/>
      <c r="T320" s="195"/>
      <c r="U320" s="195"/>
      <c r="V320" s="195"/>
      <c r="W320" s="195"/>
      <c r="X320" s="195"/>
      <c r="Y320" s="195"/>
      <c r="Z320" s="195"/>
      <c r="AA320" s="195"/>
      <c r="AB320" s="195"/>
      <c r="AC320" s="195"/>
      <c r="AD320" s="195"/>
      <c r="AE320" s="195"/>
      <c r="AF320" s="195"/>
      <c r="AG320" s="195"/>
      <c r="AH320" s="195"/>
      <c r="AI320" s="195"/>
      <c r="AJ320" s="195"/>
      <c r="AK320" s="195"/>
      <c r="AL320" s="195"/>
      <c r="AM320" s="195"/>
      <c r="AN320" s="195"/>
      <c r="AO320" s="195"/>
      <c r="AP320" s="195"/>
      <c r="AQ320" s="195"/>
      <c r="AR320" s="195"/>
      <c r="AS320" s="195"/>
      <c r="AT320" s="195"/>
      <c r="AU320" s="195"/>
      <c r="AV320" s="195"/>
      <c r="AW320" s="195"/>
      <c r="AX320" s="195"/>
      <c r="AY320" s="195"/>
      <c r="AZ320" s="195"/>
      <c r="BA320" s="195"/>
    </row>
    <row r="321" spans="1:53" x14ac:dyDescent="0.25">
      <c r="A321" s="260">
        <v>46791</v>
      </c>
      <c r="B321" s="184">
        <v>0.3</v>
      </c>
      <c r="C321" s="185">
        <v>0</v>
      </c>
      <c r="D321" s="184">
        <v>0</v>
      </c>
      <c r="E321" s="185">
        <v>0</v>
      </c>
      <c r="F321" s="184">
        <v>0.1</v>
      </c>
      <c r="G321" s="185">
        <v>0</v>
      </c>
      <c r="H321" s="184">
        <v>0.5</v>
      </c>
      <c r="I321" s="186">
        <v>0</v>
      </c>
      <c r="J321" s="203"/>
      <c r="K321" s="195"/>
      <c r="L321" s="195"/>
      <c r="M321" s="195"/>
      <c r="N321" s="195"/>
      <c r="O321" s="195"/>
      <c r="P321" s="195"/>
      <c r="Q321" s="195"/>
      <c r="R321" s="195"/>
      <c r="S321" s="195"/>
      <c r="T321" s="195"/>
      <c r="U321" s="195"/>
      <c r="V321" s="195"/>
      <c r="W321" s="195"/>
      <c r="X321" s="195"/>
      <c r="Y321" s="195"/>
      <c r="Z321" s="195"/>
      <c r="AA321" s="195"/>
      <c r="AB321" s="195"/>
      <c r="AC321" s="195"/>
      <c r="AD321" s="195"/>
      <c r="AE321" s="195"/>
      <c r="AF321" s="195"/>
      <c r="AG321" s="195"/>
      <c r="AH321" s="195"/>
      <c r="AI321" s="195"/>
      <c r="AJ321" s="195"/>
      <c r="AK321" s="195"/>
      <c r="AL321" s="195"/>
      <c r="AM321" s="195"/>
      <c r="AN321" s="195"/>
      <c r="AO321" s="195"/>
      <c r="AP321" s="195"/>
      <c r="AQ321" s="195"/>
      <c r="AR321" s="195"/>
      <c r="AS321" s="195"/>
      <c r="AT321" s="195"/>
      <c r="AU321" s="195"/>
      <c r="AV321" s="195"/>
      <c r="AW321" s="195"/>
      <c r="AX321" s="195"/>
      <c r="AY321" s="195"/>
      <c r="AZ321" s="195"/>
      <c r="BA321" s="195"/>
    </row>
    <row r="322" spans="1:53" x14ac:dyDescent="0.25">
      <c r="A322" s="260">
        <v>46792</v>
      </c>
      <c r="B322" s="184">
        <v>0.3</v>
      </c>
      <c r="C322" s="185">
        <v>0</v>
      </c>
      <c r="D322" s="184">
        <v>0</v>
      </c>
      <c r="E322" s="185">
        <v>0</v>
      </c>
      <c r="F322" s="184">
        <v>0.1</v>
      </c>
      <c r="G322" s="185">
        <v>0</v>
      </c>
      <c r="H322" s="184">
        <v>0.5</v>
      </c>
      <c r="I322" s="186">
        <v>0</v>
      </c>
      <c r="J322" s="203"/>
      <c r="K322" s="195"/>
      <c r="L322" s="195"/>
      <c r="M322" s="195"/>
      <c r="N322" s="195"/>
      <c r="O322" s="195"/>
      <c r="P322" s="195"/>
      <c r="Q322" s="195"/>
      <c r="R322" s="195"/>
      <c r="S322" s="195"/>
      <c r="T322" s="195"/>
      <c r="U322" s="195"/>
      <c r="V322" s="195"/>
      <c r="W322" s="195"/>
      <c r="X322" s="195"/>
      <c r="Y322" s="195"/>
      <c r="Z322" s="195"/>
      <c r="AA322" s="195"/>
      <c r="AB322" s="195"/>
      <c r="AC322" s="195"/>
      <c r="AD322" s="195"/>
      <c r="AE322" s="195"/>
      <c r="AF322" s="195"/>
      <c r="AG322" s="195"/>
      <c r="AH322" s="195"/>
      <c r="AI322" s="195"/>
      <c r="AJ322" s="195"/>
      <c r="AK322" s="195"/>
      <c r="AL322" s="195"/>
      <c r="AM322" s="195"/>
      <c r="AN322" s="195"/>
      <c r="AO322" s="195"/>
      <c r="AP322" s="195"/>
      <c r="AQ322" s="195"/>
      <c r="AR322" s="195"/>
      <c r="AS322" s="195"/>
      <c r="AT322" s="195"/>
      <c r="AU322" s="195"/>
      <c r="AV322" s="195"/>
      <c r="AW322" s="195"/>
      <c r="AX322" s="195"/>
      <c r="AY322" s="195"/>
      <c r="AZ322" s="195"/>
      <c r="BA322" s="195"/>
    </row>
    <row r="323" spans="1:53" x14ac:dyDescent="0.25">
      <c r="A323" s="260">
        <v>46793</v>
      </c>
      <c r="B323" s="184">
        <v>0.3</v>
      </c>
      <c r="C323" s="185">
        <v>0</v>
      </c>
      <c r="D323" s="184">
        <v>0</v>
      </c>
      <c r="E323" s="185">
        <v>0</v>
      </c>
      <c r="F323" s="184">
        <v>0.1</v>
      </c>
      <c r="G323" s="185">
        <v>0</v>
      </c>
      <c r="H323" s="184">
        <v>0.5</v>
      </c>
      <c r="I323" s="186">
        <v>0</v>
      </c>
      <c r="J323" s="203"/>
      <c r="K323" s="195"/>
      <c r="L323" s="195"/>
      <c r="M323" s="195"/>
      <c r="N323" s="195"/>
      <c r="O323" s="195"/>
      <c r="P323" s="195"/>
      <c r="Q323" s="195"/>
      <c r="R323" s="195"/>
      <c r="S323" s="195"/>
      <c r="T323" s="195"/>
      <c r="U323" s="195"/>
      <c r="V323" s="195"/>
      <c r="W323" s="195"/>
      <c r="X323" s="195"/>
      <c r="Y323" s="195"/>
      <c r="Z323" s="195"/>
      <c r="AA323" s="195"/>
      <c r="AB323" s="195"/>
      <c r="AC323" s="195"/>
      <c r="AD323" s="195"/>
      <c r="AE323" s="195"/>
      <c r="AF323" s="195"/>
      <c r="AG323" s="195"/>
      <c r="AH323" s="195"/>
      <c r="AI323" s="195"/>
      <c r="AJ323" s="195"/>
      <c r="AK323" s="195"/>
      <c r="AL323" s="195"/>
      <c r="AM323" s="195"/>
      <c r="AN323" s="195"/>
      <c r="AO323" s="195"/>
      <c r="AP323" s="195"/>
      <c r="AQ323" s="195"/>
      <c r="AR323" s="195"/>
      <c r="AS323" s="195"/>
      <c r="AT323" s="195"/>
      <c r="AU323" s="195"/>
      <c r="AV323" s="195"/>
      <c r="AW323" s="195"/>
      <c r="AX323" s="195"/>
      <c r="AY323" s="195"/>
      <c r="AZ323" s="195"/>
      <c r="BA323" s="195"/>
    </row>
    <row r="324" spans="1:53" x14ac:dyDescent="0.25">
      <c r="A324" s="260">
        <v>46794</v>
      </c>
      <c r="B324" s="184">
        <v>0.3</v>
      </c>
      <c r="C324" s="185">
        <v>0</v>
      </c>
      <c r="D324" s="184">
        <v>0</v>
      </c>
      <c r="E324" s="185">
        <v>0</v>
      </c>
      <c r="F324" s="184">
        <v>0.1</v>
      </c>
      <c r="G324" s="185">
        <v>0</v>
      </c>
      <c r="H324" s="184">
        <v>0.5</v>
      </c>
      <c r="I324" s="186">
        <v>0</v>
      </c>
      <c r="J324" s="203"/>
      <c r="K324" s="195"/>
      <c r="L324" s="195"/>
      <c r="M324" s="195"/>
      <c r="N324" s="195"/>
      <c r="O324" s="195"/>
      <c r="P324" s="195"/>
      <c r="Q324" s="195"/>
      <c r="R324" s="195"/>
      <c r="S324" s="195"/>
      <c r="T324" s="195"/>
      <c r="U324" s="195"/>
      <c r="V324" s="195"/>
      <c r="W324" s="195"/>
      <c r="X324" s="195"/>
      <c r="Y324" s="195"/>
      <c r="Z324" s="195"/>
      <c r="AA324" s="195"/>
      <c r="AB324" s="195"/>
      <c r="AC324" s="195"/>
      <c r="AD324" s="195"/>
      <c r="AE324" s="195"/>
      <c r="AF324" s="195"/>
      <c r="AG324" s="195"/>
      <c r="AH324" s="195"/>
      <c r="AI324" s="195"/>
      <c r="AJ324" s="195"/>
      <c r="AK324" s="195"/>
      <c r="AL324" s="195"/>
      <c r="AM324" s="195"/>
      <c r="AN324" s="195"/>
      <c r="AO324" s="195"/>
      <c r="AP324" s="195"/>
      <c r="AQ324" s="195"/>
      <c r="AR324" s="195"/>
      <c r="AS324" s="195"/>
      <c r="AT324" s="195"/>
      <c r="AU324" s="195"/>
      <c r="AV324" s="195"/>
      <c r="AW324" s="195"/>
      <c r="AX324" s="195"/>
      <c r="AY324" s="195"/>
      <c r="AZ324" s="195"/>
      <c r="BA324" s="195"/>
    </row>
    <row r="325" spans="1:53" x14ac:dyDescent="0.25">
      <c r="A325" s="260">
        <v>46795</v>
      </c>
      <c r="B325" s="184">
        <v>0.3</v>
      </c>
      <c r="C325" s="185">
        <v>0</v>
      </c>
      <c r="D325" s="184">
        <v>0</v>
      </c>
      <c r="E325" s="185">
        <v>0</v>
      </c>
      <c r="F325" s="184">
        <v>0.1</v>
      </c>
      <c r="G325" s="185">
        <v>0</v>
      </c>
      <c r="H325" s="184">
        <v>0.5</v>
      </c>
      <c r="I325" s="186">
        <v>0</v>
      </c>
      <c r="J325" s="203"/>
      <c r="K325" s="195"/>
      <c r="L325" s="195"/>
      <c r="M325" s="195"/>
      <c r="N325" s="195"/>
      <c r="O325" s="195"/>
      <c r="P325" s="195"/>
      <c r="Q325" s="195"/>
      <c r="R325" s="195"/>
      <c r="S325" s="195"/>
      <c r="T325" s="195"/>
      <c r="U325" s="195"/>
      <c r="V325" s="195"/>
      <c r="W325" s="195"/>
      <c r="X325" s="195"/>
      <c r="Y325" s="195"/>
      <c r="Z325" s="195"/>
      <c r="AA325" s="195"/>
      <c r="AB325" s="195"/>
      <c r="AC325" s="195"/>
      <c r="AD325" s="195"/>
      <c r="AE325" s="195"/>
      <c r="AF325" s="195"/>
      <c r="AG325" s="195"/>
      <c r="AH325" s="195"/>
      <c r="AI325" s="195"/>
      <c r="AJ325" s="195"/>
      <c r="AK325" s="195"/>
      <c r="AL325" s="195"/>
      <c r="AM325" s="195"/>
      <c r="AN325" s="195"/>
      <c r="AO325" s="195"/>
      <c r="AP325" s="195"/>
      <c r="AQ325" s="195"/>
      <c r="AR325" s="195"/>
      <c r="AS325" s="195"/>
      <c r="AT325" s="195"/>
      <c r="AU325" s="195"/>
      <c r="AV325" s="195"/>
      <c r="AW325" s="195"/>
      <c r="AX325" s="195"/>
      <c r="AY325" s="195"/>
      <c r="AZ325" s="195"/>
      <c r="BA325" s="195"/>
    </row>
    <row r="326" spans="1:53" x14ac:dyDescent="0.25">
      <c r="A326" s="260">
        <v>46796</v>
      </c>
      <c r="B326" s="184">
        <v>0.3</v>
      </c>
      <c r="C326" s="185">
        <v>0</v>
      </c>
      <c r="D326" s="184">
        <v>0</v>
      </c>
      <c r="E326" s="185">
        <v>0</v>
      </c>
      <c r="F326" s="184">
        <v>0.1</v>
      </c>
      <c r="G326" s="185">
        <v>0</v>
      </c>
      <c r="H326" s="184">
        <v>0.5</v>
      </c>
      <c r="I326" s="186">
        <v>0</v>
      </c>
      <c r="J326" s="203"/>
      <c r="K326" s="195"/>
      <c r="L326" s="195"/>
      <c r="M326" s="195"/>
      <c r="N326" s="195"/>
      <c r="O326" s="195"/>
      <c r="P326" s="195"/>
      <c r="Q326" s="195"/>
      <c r="R326" s="195"/>
      <c r="S326" s="195"/>
      <c r="T326" s="195"/>
      <c r="U326" s="195"/>
      <c r="V326" s="195"/>
      <c r="W326" s="195"/>
      <c r="X326" s="195"/>
      <c r="Y326" s="195"/>
      <c r="Z326" s="195"/>
      <c r="AA326" s="195"/>
      <c r="AB326" s="195"/>
      <c r="AC326" s="195"/>
      <c r="AD326" s="195"/>
      <c r="AE326" s="195"/>
      <c r="AF326" s="195"/>
      <c r="AG326" s="195"/>
      <c r="AH326" s="195"/>
      <c r="AI326" s="195"/>
      <c r="AJ326" s="195"/>
      <c r="AK326" s="195"/>
      <c r="AL326" s="195"/>
      <c r="AM326" s="195"/>
      <c r="AN326" s="195"/>
      <c r="AO326" s="195"/>
      <c r="AP326" s="195"/>
      <c r="AQ326" s="195"/>
      <c r="AR326" s="195"/>
      <c r="AS326" s="195"/>
      <c r="AT326" s="195"/>
      <c r="AU326" s="195"/>
      <c r="AV326" s="195"/>
      <c r="AW326" s="195"/>
      <c r="AX326" s="195"/>
      <c r="AY326" s="195"/>
      <c r="AZ326" s="195"/>
      <c r="BA326" s="195"/>
    </row>
    <row r="327" spans="1:53" x14ac:dyDescent="0.25">
      <c r="A327" s="260">
        <v>46797</v>
      </c>
      <c r="B327" s="184">
        <v>0.9</v>
      </c>
      <c r="C327" s="185">
        <v>0</v>
      </c>
      <c r="D327" s="184">
        <v>0</v>
      </c>
      <c r="E327" s="185">
        <v>0</v>
      </c>
      <c r="F327" s="184">
        <v>0.1</v>
      </c>
      <c r="G327" s="185">
        <v>0</v>
      </c>
      <c r="H327" s="184">
        <v>0.5</v>
      </c>
      <c r="I327" s="186">
        <v>0</v>
      </c>
      <c r="J327" s="203"/>
      <c r="K327" s="195"/>
      <c r="L327" s="195"/>
      <c r="M327" s="195"/>
      <c r="N327" s="195"/>
      <c r="O327" s="195"/>
      <c r="P327" s="195"/>
      <c r="Q327" s="195"/>
      <c r="R327" s="195"/>
      <c r="S327" s="195"/>
      <c r="T327" s="195"/>
      <c r="U327" s="195"/>
      <c r="V327" s="195"/>
      <c r="W327" s="195"/>
      <c r="X327" s="195"/>
      <c r="Y327" s="195"/>
      <c r="Z327" s="195"/>
      <c r="AA327" s="195"/>
      <c r="AB327" s="195"/>
      <c r="AC327" s="195"/>
      <c r="AD327" s="195"/>
      <c r="AE327" s="195"/>
      <c r="AF327" s="195"/>
      <c r="AG327" s="195"/>
      <c r="AH327" s="195"/>
      <c r="AI327" s="195"/>
      <c r="AJ327" s="195"/>
      <c r="AK327" s="195"/>
      <c r="AL327" s="195"/>
      <c r="AM327" s="195"/>
      <c r="AN327" s="195"/>
      <c r="AO327" s="195"/>
      <c r="AP327" s="195"/>
      <c r="AQ327" s="195"/>
      <c r="AR327" s="195"/>
      <c r="AS327" s="195"/>
      <c r="AT327" s="195"/>
      <c r="AU327" s="195"/>
      <c r="AV327" s="195"/>
      <c r="AW327" s="195"/>
      <c r="AX327" s="195"/>
      <c r="AY327" s="195"/>
      <c r="AZ327" s="195"/>
      <c r="BA327" s="195"/>
    </row>
    <row r="328" spans="1:53" x14ac:dyDescent="0.25">
      <c r="A328" s="260">
        <v>46798</v>
      </c>
      <c r="B328" s="184">
        <v>0.3</v>
      </c>
      <c r="C328" s="185">
        <v>0</v>
      </c>
      <c r="D328" s="184">
        <v>0</v>
      </c>
      <c r="E328" s="185">
        <v>0</v>
      </c>
      <c r="F328" s="184">
        <v>0.1</v>
      </c>
      <c r="G328" s="185">
        <v>0</v>
      </c>
      <c r="H328" s="184">
        <v>0.5</v>
      </c>
      <c r="I328" s="186">
        <v>0</v>
      </c>
      <c r="J328" s="203"/>
      <c r="K328" s="195"/>
      <c r="L328" s="195"/>
      <c r="M328" s="195"/>
      <c r="N328" s="195"/>
      <c r="O328" s="195"/>
      <c r="P328" s="195"/>
      <c r="Q328" s="195"/>
      <c r="R328" s="195"/>
      <c r="S328" s="195"/>
      <c r="T328" s="195"/>
      <c r="U328" s="195"/>
      <c r="V328" s="195"/>
      <c r="W328" s="195"/>
      <c r="X328" s="195"/>
      <c r="Y328" s="195"/>
      <c r="Z328" s="195"/>
      <c r="AA328" s="195"/>
      <c r="AB328" s="195"/>
      <c r="AC328" s="195"/>
      <c r="AD328" s="195"/>
      <c r="AE328" s="195"/>
      <c r="AF328" s="195"/>
      <c r="AG328" s="195"/>
      <c r="AH328" s="195"/>
      <c r="AI328" s="195"/>
      <c r="AJ328" s="195"/>
      <c r="AK328" s="195"/>
      <c r="AL328" s="195"/>
      <c r="AM328" s="195"/>
      <c r="AN328" s="195"/>
      <c r="AO328" s="195"/>
      <c r="AP328" s="195"/>
      <c r="AQ328" s="195"/>
      <c r="AR328" s="195"/>
      <c r="AS328" s="195"/>
      <c r="AT328" s="195"/>
      <c r="AU328" s="195"/>
      <c r="AV328" s="195"/>
      <c r="AW328" s="195"/>
      <c r="AX328" s="195"/>
      <c r="AY328" s="195"/>
      <c r="AZ328" s="195"/>
      <c r="BA328" s="195"/>
    </row>
    <row r="329" spans="1:53" x14ac:dyDescent="0.25">
      <c r="A329" s="260">
        <v>46799</v>
      </c>
      <c r="B329" s="184">
        <v>0.3</v>
      </c>
      <c r="C329" s="185">
        <v>0</v>
      </c>
      <c r="D329" s="184">
        <v>0</v>
      </c>
      <c r="E329" s="185">
        <v>0</v>
      </c>
      <c r="F329" s="184">
        <v>0.1</v>
      </c>
      <c r="G329" s="185">
        <v>0</v>
      </c>
      <c r="H329" s="184">
        <v>0.5</v>
      </c>
      <c r="I329" s="186">
        <v>0</v>
      </c>
      <c r="J329" s="203"/>
      <c r="K329" s="195"/>
      <c r="L329" s="195"/>
      <c r="M329" s="195"/>
      <c r="N329" s="195"/>
      <c r="O329" s="195"/>
      <c r="P329" s="195"/>
      <c r="Q329" s="195"/>
      <c r="R329" s="195"/>
      <c r="S329" s="195"/>
      <c r="T329" s="195"/>
      <c r="U329" s="195"/>
      <c r="V329" s="195"/>
      <c r="W329" s="195"/>
      <c r="X329" s="195"/>
      <c r="Y329" s="195"/>
      <c r="Z329" s="195"/>
      <c r="AA329" s="195"/>
      <c r="AB329" s="195"/>
      <c r="AC329" s="195"/>
      <c r="AD329" s="195"/>
      <c r="AE329" s="195"/>
      <c r="AF329" s="195"/>
      <c r="AG329" s="195"/>
      <c r="AH329" s="195"/>
      <c r="AI329" s="195"/>
      <c r="AJ329" s="195"/>
      <c r="AK329" s="195"/>
      <c r="AL329" s="195"/>
      <c r="AM329" s="195"/>
      <c r="AN329" s="195"/>
      <c r="AO329" s="195"/>
      <c r="AP329" s="195"/>
      <c r="AQ329" s="195"/>
      <c r="AR329" s="195"/>
      <c r="AS329" s="195"/>
      <c r="AT329" s="195"/>
      <c r="AU329" s="195"/>
      <c r="AV329" s="195"/>
      <c r="AW329" s="195"/>
      <c r="AX329" s="195"/>
      <c r="AY329" s="195"/>
      <c r="AZ329" s="195"/>
      <c r="BA329" s="195"/>
    </row>
    <row r="330" spans="1:53" x14ac:dyDescent="0.25">
      <c r="A330" s="260">
        <v>46800</v>
      </c>
      <c r="B330" s="184">
        <v>0.3</v>
      </c>
      <c r="C330" s="185">
        <v>0</v>
      </c>
      <c r="D330" s="184">
        <v>0</v>
      </c>
      <c r="E330" s="185">
        <v>0</v>
      </c>
      <c r="F330" s="184">
        <v>0.1</v>
      </c>
      <c r="G330" s="185">
        <v>0</v>
      </c>
      <c r="H330" s="184">
        <v>0.5</v>
      </c>
      <c r="I330" s="186">
        <v>0</v>
      </c>
      <c r="J330" s="203"/>
      <c r="K330" s="195"/>
      <c r="L330" s="195"/>
      <c r="M330" s="195"/>
      <c r="N330" s="195"/>
      <c r="O330" s="195"/>
      <c r="P330" s="195"/>
      <c r="Q330" s="195"/>
      <c r="R330" s="195"/>
      <c r="S330" s="195"/>
      <c r="T330" s="195"/>
      <c r="U330" s="195"/>
      <c r="V330" s="195"/>
      <c r="W330" s="195"/>
      <c r="X330" s="195"/>
      <c r="Y330" s="195"/>
      <c r="Z330" s="195"/>
      <c r="AA330" s="195"/>
      <c r="AB330" s="195"/>
      <c r="AC330" s="195"/>
      <c r="AD330" s="195"/>
      <c r="AE330" s="195"/>
      <c r="AF330" s="195"/>
      <c r="AG330" s="195"/>
      <c r="AH330" s="195"/>
      <c r="AI330" s="195"/>
      <c r="AJ330" s="195"/>
      <c r="AK330" s="195"/>
      <c r="AL330" s="195"/>
      <c r="AM330" s="195"/>
      <c r="AN330" s="195"/>
      <c r="AO330" s="195"/>
      <c r="AP330" s="195"/>
      <c r="AQ330" s="195"/>
      <c r="AR330" s="195"/>
      <c r="AS330" s="195"/>
      <c r="AT330" s="195"/>
      <c r="AU330" s="195"/>
      <c r="AV330" s="195"/>
      <c r="AW330" s="195"/>
      <c r="AX330" s="195"/>
      <c r="AY330" s="195"/>
      <c r="AZ330" s="195"/>
      <c r="BA330" s="195"/>
    </row>
    <row r="331" spans="1:53" x14ac:dyDescent="0.25">
      <c r="A331" s="260">
        <v>46801</v>
      </c>
      <c r="B331" s="184">
        <v>0.3</v>
      </c>
      <c r="C331" s="185">
        <v>0</v>
      </c>
      <c r="D331" s="184">
        <v>0</v>
      </c>
      <c r="E331" s="185">
        <v>0</v>
      </c>
      <c r="F331" s="184">
        <v>0.1</v>
      </c>
      <c r="G331" s="185">
        <v>0</v>
      </c>
      <c r="H331" s="184">
        <v>0.5</v>
      </c>
      <c r="I331" s="186">
        <v>0</v>
      </c>
      <c r="J331" s="203"/>
      <c r="K331" s="195"/>
      <c r="L331" s="195"/>
      <c r="M331" s="195"/>
      <c r="N331" s="195"/>
      <c r="O331" s="195"/>
      <c r="P331" s="195"/>
      <c r="Q331" s="195"/>
      <c r="R331" s="195"/>
      <c r="S331" s="195"/>
      <c r="T331" s="195"/>
      <c r="U331" s="195"/>
      <c r="V331" s="195"/>
      <c r="W331" s="195"/>
      <c r="X331" s="195"/>
      <c r="Y331" s="195"/>
      <c r="Z331" s="195"/>
      <c r="AA331" s="195"/>
      <c r="AB331" s="195"/>
      <c r="AC331" s="195"/>
      <c r="AD331" s="195"/>
      <c r="AE331" s="195"/>
      <c r="AF331" s="195"/>
      <c r="AG331" s="195"/>
      <c r="AH331" s="195"/>
      <c r="AI331" s="195"/>
      <c r="AJ331" s="195"/>
      <c r="AK331" s="195"/>
      <c r="AL331" s="195"/>
      <c r="AM331" s="195"/>
      <c r="AN331" s="195"/>
      <c r="AO331" s="195"/>
      <c r="AP331" s="195"/>
      <c r="AQ331" s="195"/>
      <c r="AR331" s="195"/>
      <c r="AS331" s="195"/>
      <c r="AT331" s="195"/>
      <c r="AU331" s="195"/>
      <c r="AV331" s="195"/>
      <c r="AW331" s="195"/>
      <c r="AX331" s="195"/>
      <c r="AY331" s="195"/>
      <c r="AZ331" s="195"/>
      <c r="BA331" s="195"/>
    </row>
    <row r="332" spans="1:53" x14ac:dyDescent="0.25">
      <c r="A332" s="260">
        <v>46802</v>
      </c>
      <c r="B332" s="184">
        <v>0.3</v>
      </c>
      <c r="C332" s="185">
        <v>0</v>
      </c>
      <c r="D332" s="184">
        <v>0</v>
      </c>
      <c r="E332" s="185">
        <v>0</v>
      </c>
      <c r="F332" s="184">
        <v>0.1</v>
      </c>
      <c r="G332" s="185">
        <v>0</v>
      </c>
      <c r="H332" s="184">
        <v>0.5</v>
      </c>
      <c r="I332" s="186">
        <v>0</v>
      </c>
      <c r="J332" s="203"/>
      <c r="K332" s="195"/>
      <c r="L332" s="195"/>
      <c r="M332" s="195"/>
      <c r="N332" s="195"/>
      <c r="O332" s="195"/>
      <c r="P332" s="195"/>
      <c r="Q332" s="195"/>
      <c r="R332" s="195"/>
      <c r="S332" s="195"/>
      <c r="T332" s="195"/>
      <c r="U332" s="195"/>
      <c r="V332" s="195"/>
      <c r="W332" s="195"/>
      <c r="X332" s="195"/>
      <c r="Y332" s="195"/>
      <c r="Z332" s="195"/>
      <c r="AA332" s="195"/>
      <c r="AB332" s="195"/>
      <c r="AC332" s="195"/>
      <c r="AD332" s="195"/>
      <c r="AE332" s="195"/>
      <c r="AF332" s="195"/>
      <c r="AG332" s="195"/>
      <c r="AH332" s="195"/>
      <c r="AI332" s="195"/>
      <c r="AJ332" s="195"/>
      <c r="AK332" s="195"/>
      <c r="AL332" s="195"/>
      <c r="AM332" s="195"/>
      <c r="AN332" s="195"/>
      <c r="AO332" s="195"/>
      <c r="AP332" s="195"/>
      <c r="AQ332" s="195"/>
      <c r="AR332" s="195"/>
      <c r="AS332" s="195"/>
      <c r="AT332" s="195"/>
      <c r="AU332" s="195"/>
      <c r="AV332" s="195"/>
      <c r="AW332" s="195"/>
      <c r="AX332" s="195"/>
      <c r="AY332" s="195"/>
      <c r="AZ332" s="195"/>
      <c r="BA332" s="195"/>
    </row>
    <row r="333" spans="1:53" x14ac:dyDescent="0.25">
      <c r="A333" s="260">
        <v>46803</v>
      </c>
      <c r="B333" s="184">
        <v>0.3</v>
      </c>
      <c r="C333" s="185">
        <v>0</v>
      </c>
      <c r="D333" s="184">
        <v>0</v>
      </c>
      <c r="E333" s="185">
        <v>0</v>
      </c>
      <c r="F333" s="184">
        <v>0.1</v>
      </c>
      <c r="G333" s="185">
        <v>0</v>
      </c>
      <c r="H333" s="184">
        <v>0.5</v>
      </c>
      <c r="I333" s="186">
        <v>0</v>
      </c>
      <c r="J333" s="203"/>
      <c r="K333" s="195"/>
      <c r="L333" s="195"/>
      <c r="M333" s="195"/>
      <c r="N333" s="195"/>
      <c r="O333" s="195"/>
      <c r="P333" s="195"/>
      <c r="Q333" s="195"/>
      <c r="R333" s="195"/>
      <c r="S333" s="195"/>
      <c r="T333" s="195"/>
      <c r="U333" s="195"/>
      <c r="V333" s="195"/>
      <c r="W333" s="195"/>
      <c r="X333" s="195"/>
      <c r="Y333" s="195"/>
      <c r="Z333" s="195"/>
      <c r="AA333" s="195"/>
      <c r="AB333" s="195"/>
      <c r="AC333" s="195"/>
      <c r="AD333" s="195"/>
      <c r="AE333" s="195"/>
      <c r="AF333" s="195"/>
      <c r="AG333" s="195"/>
      <c r="AH333" s="195"/>
      <c r="AI333" s="195"/>
      <c r="AJ333" s="195"/>
      <c r="AK333" s="195"/>
      <c r="AL333" s="195"/>
      <c r="AM333" s="195"/>
      <c r="AN333" s="195"/>
      <c r="AO333" s="195"/>
      <c r="AP333" s="195"/>
      <c r="AQ333" s="195"/>
      <c r="AR333" s="195"/>
      <c r="AS333" s="195"/>
      <c r="AT333" s="195"/>
      <c r="AU333" s="195"/>
      <c r="AV333" s="195"/>
      <c r="AW333" s="195"/>
      <c r="AX333" s="195"/>
      <c r="AY333" s="195"/>
      <c r="AZ333" s="195"/>
      <c r="BA333" s="195"/>
    </row>
    <row r="334" spans="1:53" x14ac:dyDescent="0.25">
      <c r="A334" s="260">
        <v>46804</v>
      </c>
      <c r="B334" s="184">
        <v>0.3</v>
      </c>
      <c r="C334" s="185">
        <v>0</v>
      </c>
      <c r="D334" s="184">
        <v>0</v>
      </c>
      <c r="E334" s="185">
        <v>0</v>
      </c>
      <c r="F334" s="184">
        <v>0.1</v>
      </c>
      <c r="G334" s="185">
        <v>0</v>
      </c>
      <c r="H334" s="184">
        <v>0.5</v>
      </c>
      <c r="I334" s="186">
        <v>0</v>
      </c>
      <c r="J334" s="203"/>
      <c r="K334" s="195"/>
      <c r="L334" s="195"/>
      <c r="M334" s="195"/>
      <c r="N334" s="195"/>
      <c r="O334" s="195"/>
      <c r="P334" s="195"/>
      <c r="Q334" s="195"/>
      <c r="R334" s="195"/>
      <c r="S334" s="195"/>
      <c r="T334" s="195"/>
      <c r="U334" s="195"/>
      <c r="V334" s="195"/>
      <c r="W334" s="195"/>
      <c r="X334" s="195"/>
      <c r="Y334" s="195"/>
      <c r="Z334" s="195"/>
      <c r="AA334" s="195"/>
      <c r="AB334" s="195"/>
      <c r="AC334" s="195"/>
      <c r="AD334" s="195"/>
      <c r="AE334" s="195"/>
      <c r="AF334" s="195"/>
      <c r="AG334" s="195"/>
      <c r="AH334" s="195"/>
      <c r="AI334" s="195"/>
      <c r="AJ334" s="195"/>
      <c r="AK334" s="195"/>
      <c r="AL334" s="195"/>
      <c r="AM334" s="195"/>
      <c r="AN334" s="195"/>
      <c r="AO334" s="195"/>
      <c r="AP334" s="195"/>
      <c r="AQ334" s="195"/>
      <c r="AR334" s="195"/>
      <c r="AS334" s="195"/>
      <c r="AT334" s="195"/>
      <c r="AU334" s="195"/>
      <c r="AV334" s="195"/>
      <c r="AW334" s="195"/>
      <c r="AX334" s="195"/>
      <c r="AY334" s="195"/>
      <c r="AZ334" s="195"/>
      <c r="BA334" s="195"/>
    </row>
    <row r="335" spans="1:53" x14ac:dyDescent="0.25">
      <c r="A335" s="260">
        <v>46805</v>
      </c>
      <c r="B335" s="184">
        <v>0.3</v>
      </c>
      <c r="C335" s="185">
        <v>0</v>
      </c>
      <c r="D335" s="184">
        <v>0</v>
      </c>
      <c r="E335" s="185">
        <v>0</v>
      </c>
      <c r="F335" s="184">
        <v>0.1</v>
      </c>
      <c r="G335" s="185">
        <v>0</v>
      </c>
      <c r="H335" s="184">
        <v>0.5</v>
      </c>
      <c r="I335" s="186">
        <v>0</v>
      </c>
      <c r="J335" s="203"/>
      <c r="K335" s="195"/>
      <c r="L335" s="195"/>
      <c r="M335" s="195"/>
      <c r="N335" s="195"/>
      <c r="O335" s="195"/>
      <c r="P335" s="195"/>
      <c r="Q335" s="195"/>
      <c r="R335" s="195"/>
      <c r="S335" s="195"/>
      <c r="T335" s="195"/>
      <c r="U335" s="195"/>
      <c r="V335" s="195"/>
      <c r="W335" s="195"/>
      <c r="X335" s="195"/>
      <c r="Y335" s="195"/>
      <c r="Z335" s="195"/>
      <c r="AA335" s="195"/>
      <c r="AB335" s="195"/>
      <c r="AC335" s="195"/>
      <c r="AD335" s="195"/>
      <c r="AE335" s="195"/>
      <c r="AF335" s="195"/>
      <c r="AG335" s="195"/>
      <c r="AH335" s="195"/>
      <c r="AI335" s="195"/>
      <c r="AJ335" s="195"/>
      <c r="AK335" s="195"/>
      <c r="AL335" s="195"/>
      <c r="AM335" s="195"/>
      <c r="AN335" s="195"/>
      <c r="AO335" s="195"/>
      <c r="AP335" s="195"/>
      <c r="AQ335" s="195"/>
      <c r="AR335" s="195"/>
      <c r="AS335" s="195"/>
      <c r="AT335" s="195"/>
      <c r="AU335" s="195"/>
      <c r="AV335" s="195"/>
      <c r="AW335" s="195"/>
      <c r="AX335" s="195"/>
      <c r="AY335" s="195"/>
      <c r="AZ335" s="195"/>
      <c r="BA335" s="195"/>
    </row>
    <row r="336" spans="1:53" x14ac:dyDescent="0.25">
      <c r="A336" s="260">
        <v>46806</v>
      </c>
      <c r="B336" s="184">
        <v>0.3</v>
      </c>
      <c r="C336" s="185">
        <v>0</v>
      </c>
      <c r="D336" s="184">
        <v>0</v>
      </c>
      <c r="E336" s="185">
        <v>0</v>
      </c>
      <c r="F336" s="184">
        <v>0.1</v>
      </c>
      <c r="G336" s="185">
        <v>0</v>
      </c>
      <c r="H336" s="184">
        <v>0.5</v>
      </c>
      <c r="I336" s="186">
        <v>0</v>
      </c>
      <c r="J336" s="203"/>
      <c r="K336" s="195"/>
      <c r="L336" s="195"/>
      <c r="M336" s="195"/>
      <c r="N336" s="195"/>
      <c r="O336" s="195"/>
      <c r="P336" s="195"/>
      <c r="Q336" s="195"/>
      <c r="R336" s="195"/>
      <c r="S336" s="195"/>
      <c r="T336" s="195"/>
      <c r="U336" s="195"/>
      <c r="V336" s="195"/>
      <c r="W336" s="195"/>
      <c r="X336" s="195"/>
      <c r="Y336" s="195"/>
      <c r="Z336" s="195"/>
      <c r="AA336" s="195"/>
      <c r="AB336" s="195"/>
      <c r="AC336" s="195"/>
      <c r="AD336" s="195"/>
      <c r="AE336" s="195"/>
      <c r="AF336" s="195"/>
      <c r="AG336" s="195"/>
      <c r="AH336" s="195"/>
      <c r="AI336" s="195"/>
      <c r="AJ336" s="195"/>
      <c r="AK336" s="195"/>
      <c r="AL336" s="195"/>
      <c r="AM336" s="195"/>
      <c r="AN336" s="195"/>
      <c r="AO336" s="195"/>
      <c r="AP336" s="195"/>
      <c r="AQ336" s="195"/>
      <c r="AR336" s="195"/>
      <c r="AS336" s="195"/>
      <c r="AT336" s="195"/>
      <c r="AU336" s="195"/>
      <c r="AV336" s="195"/>
      <c r="AW336" s="195"/>
      <c r="AX336" s="195"/>
      <c r="AY336" s="195"/>
      <c r="AZ336" s="195"/>
      <c r="BA336" s="195"/>
    </row>
    <row r="337" spans="1:53" x14ac:dyDescent="0.25">
      <c r="A337" s="260">
        <v>46807</v>
      </c>
      <c r="B337" s="184">
        <v>0.3</v>
      </c>
      <c r="C337" s="185">
        <v>0</v>
      </c>
      <c r="D337" s="184">
        <v>0</v>
      </c>
      <c r="E337" s="185">
        <v>0</v>
      </c>
      <c r="F337" s="184">
        <v>0.1</v>
      </c>
      <c r="G337" s="185">
        <v>0</v>
      </c>
      <c r="H337" s="184">
        <v>0.5</v>
      </c>
      <c r="I337" s="186">
        <v>0</v>
      </c>
      <c r="J337" s="203"/>
      <c r="K337" s="195"/>
      <c r="L337" s="195"/>
      <c r="M337" s="195"/>
      <c r="N337" s="195"/>
      <c r="O337" s="195"/>
      <c r="P337" s="195"/>
      <c r="Q337" s="195"/>
      <c r="R337" s="195"/>
      <c r="S337" s="195"/>
      <c r="T337" s="195"/>
      <c r="U337" s="195"/>
      <c r="V337" s="195"/>
      <c r="W337" s="195"/>
      <c r="X337" s="195"/>
      <c r="Y337" s="195"/>
      <c r="Z337" s="195"/>
      <c r="AA337" s="195"/>
      <c r="AB337" s="195"/>
      <c r="AC337" s="195"/>
      <c r="AD337" s="195"/>
      <c r="AE337" s="195"/>
      <c r="AF337" s="195"/>
      <c r="AG337" s="195"/>
      <c r="AH337" s="195"/>
      <c r="AI337" s="195"/>
      <c r="AJ337" s="195"/>
      <c r="AK337" s="195"/>
      <c r="AL337" s="195"/>
      <c r="AM337" s="195"/>
      <c r="AN337" s="195"/>
      <c r="AO337" s="195"/>
      <c r="AP337" s="195"/>
      <c r="AQ337" s="195"/>
      <c r="AR337" s="195"/>
      <c r="AS337" s="195"/>
      <c r="AT337" s="195"/>
      <c r="AU337" s="195"/>
      <c r="AV337" s="195"/>
      <c r="AW337" s="195"/>
      <c r="AX337" s="195"/>
      <c r="AY337" s="195"/>
      <c r="AZ337" s="195"/>
      <c r="BA337" s="195"/>
    </row>
    <row r="338" spans="1:53" x14ac:dyDescent="0.25">
      <c r="A338" s="260">
        <v>46808</v>
      </c>
      <c r="B338" s="184">
        <v>0.3</v>
      </c>
      <c r="C338" s="185">
        <v>0</v>
      </c>
      <c r="D338" s="184">
        <v>0</v>
      </c>
      <c r="E338" s="185">
        <v>0</v>
      </c>
      <c r="F338" s="184">
        <v>0.1</v>
      </c>
      <c r="G338" s="185">
        <v>0</v>
      </c>
      <c r="H338" s="184">
        <v>0.5</v>
      </c>
      <c r="I338" s="186">
        <v>0</v>
      </c>
      <c r="J338" s="203"/>
      <c r="K338" s="195"/>
      <c r="L338" s="195"/>
      <c r="M338" s="195"/>
      <c r="N338" s="195"/>
      <c r="O338" s="195"/>
      <c r="P338" s="195"/>
      <c r="Q338" s="195"/>
      <c r="R338" s="195"/>
      <c r="S338" s="195"/>
      <c r="T338" s="195"/>
      <c r="U338" s="195"/>
      <c r="V338" s="195"/>
      <c r="W338" s="195"/>
      <c r="X338" s="195"/>
      <c r="Y338" s="195"/>
      <c r="Z338" s="195"/>
      <c r="AA338" s="195"/>
      <c r="AB338" s="195"/>
      <c r="AC338" s="195"/>
      <c r="AD338" s="195"/>
      <c r="AE338" s="195"/>
      <c r="AF338" s="195"/>
      <c r="AG338" s="195"/>
      <c r="AH338" s="195"/>
      <c r="AI338" s="195"/>
      <c r="AJ338" s="195"/>
      <c r="AK338" s="195"/>
      <c r="AL338" s="195"/>
      <c r="AM338" s="195"/>
      <c r="AN338" s="195"/>
      <c r="AO338" s="195"/>
      <c r="AP338" s="195"/>
      <c r="AQ338" s="195"/>
      <c r="AR338" s="195"/>
      <c r="AS338" s="195"/>
      <c r="AT338" s="195"/>
      <c r="AU338" s="195"/>
      <c r="AV338" s="195"/>
      <c r="AW338" s="195"/>
      <c r="AX338" s="195"/>
      <c r="AY338" s="195"/>
      <c r="AZ338" s="195"/>
      <c r="BA338" s="195"/>
    </row>
    <row r="339" spans="1:53" x14ac:dyDescent="0.25">
      <c r="A339" s="260">
        <v>46809</v>
      </c>
      <c r="B339" s="184">
        <v>0.3</v>
      </c>
      <c r="C339" s="185">
        <v>0</v>
      </c>
      <c r="D339" s="184">
        <v>0</v>
      </c>
      <c r="E339" s="185">
        <v>0</v>
      </c>
      <c r="F339" s="184">
        <v>0.1</v>
      </c>
      <c r="G339" s="185">
        <v>0</v>
      </c>
      <c r="H339" s="184">
        <v>0.5</v>
      </c>
      <c r="I339" s="186">
        <v>0</v>
      </c>
      <c r="J339" s="203"/>
      <c r="K339" s="195"/>
      <c r="L339" s="195"/>
      <c r="M339" s="195"/>
      <c r="N339" s="195"/>
      <c r="O339" s="195"/>
      <c r="P339" s="195"/>
      <c r="Q339" s="195"/>
      <c r="R339" s="195"/>
      <c r="S339" s="195"/>
      <c r="T339" s="195"/>
      <c r="U339" s="195"/>
      <c r="V339" s="195"/>
      <c r="W339" s="195"/>
      <c r="X339" s="195"/>
      <c r="Y339" s="195"/>
      <c r="Z339" s="195"/>
      <c r="AA339" s="195"/>
      <c r="AB339" s="195"/>
      <c r="AC339" s="195"/>
      <c r="AD339" s="195"/>
      <c r="AE339" s="195"/>
      <c r="AF339" s="195"/>
      <c r="AG339" s="195"/>
      <c r="AH339" s="195"/>
      <c r="AI339" s="195"/>
      <c r="AJ339" s="195"/>
      <c r="AK339" s="195"/>
      <c r="AL339" s="195"/>
      <c r="AM339" s="195"/>
      <c r="AN339" s="195"/>
      <c r="AO339" s="195"/>
      <c r="AP339" s="195"/>
      <c r="AQ339" s="195"/>
      <c r="AR339" s="195"/>
      <c r="AS339" s="195"/>
      <c r="AT339" s="195"/>
      <c r="AU339" s="195"/>
      <c r="AV339" s="195"/>
      <c r="AW339" s="195"/>
      <c r="AX339" s="195"/>
      <c r="AY339" s="195"/>
      <c r="AZ339" s="195"/>
      <c r="BA339" s="195"/>
    </row>
    <row r="340" spans="1:53" x14ac:dyDescent="0.25">
      <c r="A340" s="260">
        <v>46810</v>
      </c>
      <c r="B340" s="184">
        <v>0.3</v>
      </c>
      <c r="C340" s="185">
        <v>0</v>
      </c>
      <c r="D340" s="184">
        <v>0</v>
      </c>
      <c r="E340" s="185">
        <v>0</v>
      </c>
      <c r="F340" s="184">
        <v>0.1</v>
      </c>
      <c r="G340" s="185">
        <v>0</v>
      </c>
      <c r="H340" s="184">
        <v>0.5</v>
      </c>
      <c r="I340" s="186">
        <v>0</v>
      </c>
      <c r="J340" s="203"/>
      <c r="K340" s="195"/>
      <c r="L340" s="195"/>
      <c r="M340" s="195"/>
      <c r="N340" s="195"/>
      <c r="O340" s="195"/>
      <c r="P340" s="195"/>
      <c r="Q340" s="195"/>
      <c r="R340" s="195"/>
      <c r="S340" s="195"/>
      <c r="T340" s="195"/>
      <c r="U340" s="195"/>
      <c r="V340" s="195"/>
      <c r="W340" s="195"/>
      <c r="X340" s="195"/>
      <c r="Y340" s="195"/>
      <c r="Z340" s="195"/>
      <c r="AA340" s="195"/>
      <c r="AB340" s="195"/>
      <c r="AC340" s="195"/>
      <c r="AD340" s="195"/>
      <c r="AE340" s="195"/>
      <c r="AF340" s="195"/>
      <c r="AG340" s="195"/>
      <c r="AH340" s="195"/>
      <c r="AI340" s="195"/>
      <c r="AJ340" s="195"/>
      <c r="AK340" s="195"/>
      <c r="AL340" s="195"/>
      <c r="AM340" s="195"/>
      <c r="AN340" s="195"/>
      <c r="AO340" s="195"/>
      <c r="AP340" s="195"/>
      <c r="AQ340" s="195"/>
      <c r="AR340" s="195"/>
      <c r="AS340" s="195"/>
      <c r="AT340" s="195"/>
      <c r="AU340" s="195"/>
      <c r="AV340" s="195"/>
      <c r="AW340" s="195"/>
      <c r="AX340" s="195"/>
      <c r="AY340" s="195"/>
      <c r="AZ340" s="195"/>
      <c r="BA340" s="195"/>
    </row>
    <row r="341" spans="1:53" ht="13" thickBot="1" x14ac:dyDescent="0.3">
      <c r="A341" s="260">
        <v>46811</v>
      </c>
      <c r="B341" s="187">
        <v>0.3</v>
      </c>
      <c r="C341" s="188">
        <v>0</v>
      </c>
      <c r="D341" s="187">
        <v>0</v>
      </c>
      <c r="E341" s="188">
        <v>0</v>
      </c>
      <c r="F341" s="187">
        <v>0.1</v>
      </c>
      <c r="G341" s="188">
        <v>0</v>
      </c>
      <c r="H341" s="187">
        <v>0.5</v>
      </c>
      <c r="I341" s="189">
        <v>0</v>
      </c>
      <c r="J341" s="203"/>
      <c r="K341" s="195"/>
      <c r="L341" s="195"/>
      <c r="M341" s="195"/>
      <c r="N341" s="195"/>
      <c r="O341" s="195"/>
      <c r="P341" s="195"/>
      <c r="Q341" s="195"/>
      <c r="R341" s="195"/>
      <c r="S341" s="195"/>
      <c r="T341" s="195"/>
      <c r="U341" s="195"/>
      <c r="V341" s="195"/>
      <c r="W341" s="195"/>
      <c r="X341" s="195"/>
      <c r="Y341" s="195"/>
      <c r="Z341" s="195"/>
      <c r="AA341" s="195"/>
      <c r="AB341" s="195"/>
      <c r="AC341" s="195"/>
      <c r="AD341" s="195"/>
      <c r="AE341" s="195"/>
      <c r="AF341" s="195"/>
      <c r="AG341" s="195"/>
      <c r="AH341" s="195"/>
      <c r="AI341" s="195"/>
      <c r="AJ341" s="195"/>
      <c r="AK341" s="195"/>
      <c r="AL341" s="195"/>
      <c r="AM341" s="195"/>
      <c r="AN341" s="195"/>
      <c r="AO341" s="195"/>
      <c r="AP341" s="195"/>
      <c r="AQ341" s="195"/>
      <c r="AR341" s="195"/>
      <c r="AS341" s="195"/>
      <c r="AT341" s="195"/>
      <c r="AU341" s="195"/>
      <c r="AV341" s="195"/>
      <c r="AW341" s="195"/>
      <c r="AX341" s="195"/>
      <c r="AY341" s="195"/>
      <c r="AZ341" s="195"/>
      <c r="BA341" s="195"/>
    </row>
    <row r="342" spans="1:53" x14ac:dyDescent="0.25">
      <c r="A342" s="260">
        <v>46812</v>
      </c>
      <c r="B342" s="184">
        <v>0.3</v>
      </c>
      <c r="C342" s="185">
        <v>0</v>
      </c>
      <c r="D342" s="184">
        <v>0</v>
      </c>
      <c r="E342" s="185">
        <v>0</v>
      </c>
      <c r="F342" s="184">
        <v>0.1</v>
      </c>
      <c r="G342" s="185">
        <v>0</v>
      </c>
      <c r="H342" s="184">
        <v>0.5</v>
      </c>
      <c r="I342" s="186">
        <v>0</v>
      </c>
      <c r="J342" s="203"/>
      <c r="K342" s="195"/>
      <c r="L342" s="195"/>
      <c r="M342" s="195"/>
      <c r="N342" s="195"/>
      <c r="O342" s="195"/>
      <c r="P342" s="195"/>
      <c r="Q342" s="195"/>
      <c r="R342" s="195"/>
      <c r="S342" s="195"/>
      <c r="T342" s="195"/>
      <c r="U342" s="195"/>
      <c r="V342" s="195"/>
      <c r="W342" s="195"/>
      <c r="X342" s="195"/>
      <c r="Y342" s="195"/>
      <c r="Z342" s="195"/>
      <c r="AA342" s="195"/>
      <c r="AB342" s="195"/>
      <c r="AC342" s="195"/>
      <c r="AD342" s="195"/>
      <c r="AE342" s="195"/>
      <c r="AF342" s="195"/>
      <c r="AG342" s="195"/>
      <c r="AH342" s="195"/>
      <c r="AI342" s="195"/>
      <c r="AJ342" s="195"/>
      <c r="AK342" s="195"/>
      <c r="AL342" s="195"/>
      <c r="AM342" s="195"/>
      <c r="AN342" s="195"/>
      <c r="AO342" s="195"/>
      <c r="AP342" s="195"/>
      <c r="AQ342" s="195"/>
      <c r="AR342" s="195"/>
      <c r="AS342" s="195"/>
      <c r="AT342" s="195"/>
      <c r="AU342" s="195"/>
      <c r="AV342" s="195"/>
      <c r="AW342" s="195"/>
      <c r="AX342" s="195"/>
      <c r="AY342" s="195"/>
      <c r="AZ342" s="195"/>
      <c r="BA342" s="195"/>
    </row>
    <row r="343" spans="1:53" x14ac:dyDescent="0.25">
      <c r="A343" s="260">
        <v>46813</v>
      </c>
      <c r="B343" s="184">
        <v>0.3</v>
      </c>
      <c r="C343" s="185">
        <v>0</v>
      </c>
      <c r="D343" s="184">
        <v>0</v>
      </c>
      <c r="E343" s="185">
        <v>0</v>
      </c>
      <c r="F343" s="184">
        <v>0.1</v>
      </c>
      <c r="G343" s="185">
        <v>0</v>
      </c>
      <c r="H343" s="184">
        <v>0.5</v>
      </c>
      <c r="I343" s="186">
        <v>0</v>
      </c>
      <c r="J343" s="203"/>
      <c r="K343" s="195"/>
      <c r="L343" s="195"/>
      <c r="M343" s="195"/>
      <c r="N343" s="195"/>
      <c r="O343" s="195"/>
      <c r="P343" s="195"/>
      <c r="Q343" s="195"/>
      <c r="R343" s="195"/>
      <c r="S343" s="195"/>
      <c r="T343" s="195"/>
      <c r="U343" s="195"/>
      <c r="V343" s="195"/>
      <c r="W343" s="195"/>
      <c r="X343" s="195"/>
      <c r="Y343" s="195"/>
      <c r="Z343" s="195"/>
      <c r="AA343" s="195"/>
      <c r="AB343" s="195"/>
      <c r="AC343" s="195"/>
      <c r="AD343" s="195"/>
      <c r="AE343" s="195"/>
      <c r="AF343" s="195"/>
      <c r="AG343" s="195"/>
      <c r="AH343" s="195"/>
      <c r="AI343" s="195"/>
      <c r="AJ343" s="195"/>
      <c r="AK343" s="195"/>
      <c r="AL343" s="195"/>
      <c r="AM343" s="195"/>
      <c r="AN343" s="195"/>
      <c r="AO343" s="195"/>
      <c r="AP343" s="195"/>
      <c r="AQ343" s="195"/>
      <c r="AR343" s="195"/>
      <c r="AS343" s="195"/>
      <c r="AT343" s="195"/>
      <c r="AU343" s="195"/>
      <c r="AV343" s="195"/>
      <c r="AW343" s="195"/>
      <c r="AX343" s="195"/>
      <c r="AY343" s="195"/>
      <c r="AZ343" s="195"/>
      <c r="BA343" s="195"/>
    </row>
    <row r="344" spans="1:53" x14ac:dyDescent="0.25">
      <c r="A344" s="260">
        <v>46814</v>
      </c>
      <c r="B344" s="184">
        <v>0.3</v>
      </c>
      <c r="C344" s="185">
        <v>0</v>
      </c>
      <c r="D344" s="184">
        <v>0</v>
      </c>
      <c r="E344" s="185">
        <v>0</v>
      </c>
      <c r="F344" s="184">
        <v>0.1</v>
      </c>
      <c r="G344" s="185">
        <v>0</v>
      </c>
      <c r="H344" s="184">
        <v>0.5</v>
      </c>
      <c r="I344" s="186">
        <v>0</v>
      </c>
      <c r="J344" s="203"/>
      <c r="K344" s="195"/>
      <c r="L344" s="195"/>
      <c r="M344" s="195"/>
      <c r="N344" s="195"/>
      <c r="O344" s="195"/>
      <c r="P344" s="195"/>
      <c r="Q344" s="195"/>
      <c r="R344" s="195"/>
      <c r="S344" s="195"/>
      <c r="T344" s="195"/>
      <c r="U344" s="195"/>
      <c r="V344" s="195"/>
      <c r="W344" s="195"/>
      <c r="X344" s="195"/>
      <c r="Y344" s="195"/>
      <c r="Z344" s="195"/>
      <c r="AA344" s="195"/>
      <c r="AB344" s="195"/>
      <c r="AC344" s="195"/>
      <c r="AD344" s="195"/>
      <c r="AE344" s="195"/>
      <c r="AF344" s="195"/>
      <c r="AG344" s="195"/>
      <c r="AH344" s="195"/>
      <c r="AI344" s="195"/>
      <c r="AJ344" s="195"/>
      <c r="AK344" s="195"/>
      <c r="AL344" s="195"/>
      <c r="AM344" s="195"/>
      <c r="AN344" s="195"/>
      <c r="AO344" s="195"/>
      <c r="AP344" s="195"/>
      <c r="AQ344" s="195"/>
      <c r="AR344" s="195"/>
      <c r="AS344" s="195"/>
      <c r="AT344" s="195"/>
      <c r="AU344" s="195"/>
      <c r="AV344" s="195"/>
      <c r="AW344" s="195"/>
      <c r="AX344" s="195"/>
      <c r="AY344" s="195"/>
      <c r="AZ344" s="195"/>
      <c r="BA344" s="195"/>
    </row>
    <row r="345" spans="1:53" x14ac:dyDescent="0.25">
      <c r="A345" s="260">
        <v>46815</v>
      </c>
      <c r="B345" s="184">
        <v>0.3</v>
      </c>
      <c r="C345" s="185">
        <v>0</v>
      </c>
      <c r="D345" s="184">
        <v>0</v>
      </c>
      <c r="E345" s="185">
        <v>0</v>
      </c>
      <c r="F345" s="184">
        <v>0.1</v>
      </c>
      <c r="G345" s="185">
        <v>0</v>
      </c>
      <c r="H345" s="184">
        <v>0.5</v>
      </c>
      <c r="I345" s="186">
        <v>0</v>
      </c>
      <c r="J345" s="203"/>
      <c r="K345" s="195"/>
      <c r="L345" s="195"/>
      <c r="M345" s="195"/>
      <c r="N345" s="195"/>
      <c r="O345" s="195"/>
      <c r="P345" s="195"/>
      <c r="Q345" s="195"/>
      <c r="R345" s="195"/>
      <c r="S345" s="195"/>
      <c r="T345" s="195"/>
      <c r="U345" s="195"/>
      <c r="V345" s="195"/>
      <c r="W345" s="195"/>
      <c r="X345" s="195"/>
      <c r="Y345" s="195"/>
      <c r="Z345" s="195"/>
      <c r="AA345" s="195"/>
      <c r="AB345" s="195"/>
      <c r="AC345" s="195"/>
      <c r="AD345" s="195"/>
      <c r="AE345" s="195"/>
      <c r="AF345" s="195"/>
      <c r="AG345" s="195"/>
      <c r="AH345" s="195"/>
      <c r="AI345" s="195"/>
      <c r="AJ345" s="195"/>
      <c r="AK345" s="195"/>
      <c r="AL345" s="195"/>
      <c r="AM345" s="195"/>
      <c r="AN345" s="195"/>
      <c r="AO345" s="195"/>
      <c r="AP345" s="195"/>
      <c r="AQ345" s="195"/>
      <c r="AR345" s="195"/>
      <c r="AS345" s="195"/>
      <c r="AT345" s="195"/>
      <c r="AU345" s="195"/>
      <c r="AV345" s="195"/>
      <c r="AW345" s="195"/>
      <c r="AX345" s="195"/>
      <c r="AY345" s="195"/>
      <c r="AZ345" s="195"/>
      <c r="BA345" s="195"/>
    </row>
    <row r="346" spans="1:53" x14ac:dyDescent="0.25">
      <c r="A346" s="260">
        <v>46816</v>
      </c>
      <c r="B346" s="184">
        <v>0.3</v>
      </c>
      <c r="C346" s="185">
        <v>0</v>
      </c>
      <c r="D346" s="184">
        <v>0</v>
      </c>
      <c r="E346" s="185">
        <v>0</v>
      </c>
      <c r="F346" s="184">
        <v>0.1</v>
      </c>
      <c r="G346" s="185">
        <v>0</v>
      </c>
      <c r="H346" s="184">
        <v>0.5</v>
      </c>
      <c r="I346" s="186">
        <v>0</v>
      </c>
      <c r="J346" s="203"/>
      <c r="K346" s="195"/>
      <c r="L346" s="195"/>
      <c r="M346" s="195"/>
      <c r="N346" s="195"/>
      <c r="O346" s="195"/>
      <c r="P346" s="195"/>
      <c r="Q346" s="195"/>
      <c r="R346" s="195"/>
      <c r="S346" s="195"/>
      <c r="T346" s="195"/>
      <c r="U346" s="195"/>
      <c r="V346" s="195"/>
      <c r="W346" s="195"/>
      <c r="X346" s="195"/>
      <c r="Y346" s="195"/>
      <c r="Z346" s="195"/>
      <c r="AA346" s="195"/>
      <c r="AB346" s="195"/>
      <c r="AC346" s="195"/>
      <c r="AD346" s="195"/>
      <c r="AE346" s="195"/>
      <c r="AF346" s="195"/>
      <c r="AG346" s="195"/>
      <c r="AH346" s="195"/>
      <c r="AI346" s="195"/>
      <c r="AJ346" s="195"/>
      <c r="AK346" s="195"/>
      <c r="AL346" s="195"/>
      <c r="AM346" s="195"/>
      <c r="AN346" s="195"/>
      <c r="AO346" s="195"/>
      <c r="AP346" s="195"/>
      <c r="AQ346" s="195"/>
      <c r="AR346" s="195"/>
      <c r="AS346" s="195"/>
      <c r="AT346" s="195"/>
      <c r="AU346" s="195"/>
      <c r="AV346" s="195"/>
      <c r="AW346" s="195"/>
      <c r="AX346" s="195"/>
      <c r="AY346" s="195"/>
      <c r="AZ346" s="195"/>
      <c r="BA346" s="195"/>
    </row>
    <row r="347" spans="1:53" x14ac:dyDescent="0.25">
      <c r="A347" s="260">
        <v>46817</v>
      </c>
      <c r="B347" s="184">
        <v>0.3</v>
      </c>
      <c r="C347" s="185">
        <v>0</v>
      </c>
      <c r="D347" s="184">
        <v>0</v>
      </c>
      <c r="E347" s="185">
        <v>0</v>
      </c>
      <c r="F347" s="184">
        <v>0.1</v>
      </c>
      <c r="G347" s="185">
        <v>0</v>
      </c>
      <c r="H347" s="184">
        <v>0.5</v>
      </c>
      <c r="I347" s="186">
        <v>0</v>
      </c>
      <c r="J347" s="203"/>
      <c r="K347" s="195"/>
      <c r="L347" s="195"/>
      <c r="M347" s="195"/>
      <c r="N347" s="195"/>
      <c r="O347" s="195"/>
      <c r="P347" s="195"/>
      <c r="Q347" s="195"/>
      <c r="R347" s="195"/>
      <c r="S347" s="195"/>
      <c r="T347" s="195"/>
      <c r="U347" s="195"/>
      <c r="V347" s="195"/>
      <c r="W347" s="195"/>
      <c r="X347" s="195"/>
      <c r="Y347" s="195"/>
      <c r="Z347" s="195"/>
      <c r="AA347" s="195"/>
      <c r="AB347" s="195"/>
      <c r="AC347" s="195"/>
      <c r="AD347" s="195"/>
      <c r="AE347" s="195"/>
      <c r="AF347" s="195"/>
      <c r="AG347" s="195"/>
      <c r="AH347" s="195"/>
      <c r="AI347" s="195"/>
      <c r="AJ347" s="195"/>
      <c r="AK347" s="195"/>
      <c r="AL347" s="195"/>
      <c r="AM347" s="195"/>
      <c r="AN347" s="195"/>
      <c r="AO347" s="195"/>
      <c r="AP347" s="195"/>
      <c r="AQ347" s="195"/>
      <c r="AR347" s="195"/>
      <c r="AS347" s="195"/>
      <c r="AT347" s="195"/>
      <c r="AU347" s="195"/>
      <c r="AV347" s="195"/>
      <c r="AW347" s="195"/>
      <c r="AX347" s="195"/>
      <c r="AY347" s="195"/>
      <c r="AZ347" s="195"/>
      <c r="BA347" s="195"/>
    </row>
    <row r="348" spans="1:53" x14ac:dyDescent="0.25">
      <c r="A348" s="260">
        <v>46818</v>
      </c>
      <c r="B348" s="184">
        <v>0.3</v>
      </c>
      <c r="C348" s="185">
        <v>0</v>
      </c>
      <c r="D348" s="184">
        <v>0</v>
      </c>
      <c r="E348" s="185">
        <v>0</v>
      </c>
      <c r="F348" s="184">
        <v>0.1</v>
      </c>
      <c r="G348" s="185">
        <v>0</v>
      </c>
      <c r="H348" s="184">
        <v>0.5</v>
      </c>
      <c r="I348" s="186">
        <v>0</v>
      </c>
      <c r="J348" s="203"/>
      <c r="K348" s="195"/>
      <c r="L348" s="195"/>
      <c r="M348" s="195"/>
      <c r="N348" s="195"/>
      <c r="O348" s="195"/>
      <c r="P348" s="195"/>
      <c r="Q348" s="195"/>
      <c r="R348" s="195"/>
      <c r="S348" s="195"/>
      <c r="T348" s="195"/>
      <c r="U348" s="195"/>
      <c r="V348" s="195"/>
      <c r="W348" s="195"/>
      <c r="X348" s="195"/>
      <c r="Y348" s="195"/>
      <c r="Z348" s="195"/>
      <c r="AA348" s="195"/>
      <c r="AB348" s="195"/>
      <c r="AC348" s="195"/>
      <c r="AD348" s="195"/>
      <c r="AE348" s="195"/>
      <c r="AF348" s="195"/>
      <c r="AG348" s="195"/>
      <c r="AH348" s="195"/>
      <c r="AI348" s="195"/>
      <c r="AJ348" s="195"/>
      <c r="AK348" s="195"/>
      <c r="AL348" s="195"/>
      <c r="AM348" s="195"/>
      <c r="AN348" s="195"/>
      <c r="AO348" s="195"/>
      <c r="AP348" s="195"/>
      <c r="AQ348" s="195"/>
      <c r="AR348" s="195"/>
      <c r="AS348" s="195"/>
      <c r="AT348" s="195"/>
      <c r="AU348" s="195"/>
      <c r="AV348" s="195"/>
      <c r="AW348" s="195"/>
      <c r="AX348" s="195"/>
      <c r="AY348" s="195"/>
      <c r="AZ348" s="195"/>
      <c r="BA348" s="195"/>
    </row>
    <row r="349" spans="1:53" x14ac:dyDescent="0.25">
      <c r="A349" s="260">
        <v>46819</v>
      </c>
      <c r="B349" s="184">
        <v>0.3</v>
      </c>
      <c r="C349" s="185">
        <v>0</v>
      </c>
      <c r="D349" s="184">
        <v>0</v>
      </c>
      <c r="E349" s="185">
        <v>0</v>
      </c>
      <c r="F349" s="184">
        <v>0.1</v>
      </c>
      <c r="G349" s="185">
        <v>0</v>
      </c>
      <c r="H349" s="184">
        <v>0.5</v>
      </c>
      <c r="I349" s="186">
        <v>0</v>
      </c>
      <c r="J349" s="203"/>
      <c r="K349" s="195"/>
      <c r="L349" s="195"/>
      <c r="M349" s="195"/>
      <c r="N349" s="195"/>
      <c r="O349" s="195"/>
      <c r="P349" s="195"/>
      <c r="Q349" s="195"/>
      <c r="R349" s="195"/>
      <c r="S349" s="195"/>
      <c r="T349" s="195"/>
      <c r="U349" s="195"/>
      <c r="V349" s="195"/>
      <c r="W349" s="195"/>
      <c r="X349" s="195"/>
      <c r="Y349" s="195"/>
      <c r="Z349" s="195"/>
      <c r="AA349" s="195"/>
      <c r="AB349" s="195"/>
      <c r="AC349" s="195"/>
      <c r="AD349" s="195"/>
      <c r="AE349" s="195"/>
      <c r="AF349" s="195"/>
      <c r="AG349" s="195"/>
      <c r="AH349" s="195"/>
      <c r="AI349" s="195"/>
      <c r="AJ349" s="195"/>
      <c r="AK349" s="195"/>
      <c r="AL349" s="195"/>
      <c r="AM349" s="195"/>
      <c r="AN349" s="195"/>
      <c r="AO349" s="195"/>
      <c r="AP349" s="195"/>
      <c r="AQ349" s="195"/>
      <c r="AR349" s="195"/>
      <c r="AS349" s="195"/>
      <c r="AT349" s="195"/>
      <c r="AU349" s="195"/>
      <c r="AV349" s="195"/>
      <c r="AW349" s="195"/>
      <c r="AX349" s="195"/>
      <c r="AY349" s="195"/>
      <c r="AZ349" s="195"/>
      <c r="BA349" s="195"/>
    </row>
    <row r="350" spans="1:53" x14ac:dyDescent="0.25">
      <c r="A350" s="260">
        <v>46820</v>
      </c>
      <c r="B350" s="184">
        <v>0.3</v>
      </c>
      <c r="C350" s="185">
        <v>0</v>
      </c>
      <c r="D350" s="184">
        <v>0</v>
      </c>
      <c r="E350" s="185">
        <v>0</v>
      </c>
      <c r="F350" s="184">
        <v>0.1</v>
      </c>
      <c r="G350" s="185">
        <v>0</v>
      </c>
      <c r="H350" s="184">
        <v>0.5</v>
      </c>
      <c r="I350" s="186">
        <v>0</v>
      </c>
      <c r="J350" s="203"/>
      <c r="K350" s="195"/>
      <c r="L350" s="195"/>
      <c r="M350" s="195"/>
      <c r="N350" s="195"/>
      <c r="O350" s="195"/>
      <c r="P350" s="195"/>
      <c r="Q350" s="195"/>
      <c r="R350" s="195"/>
      <c r="S350" s="195"/>
      <c r="T350" s="195"/>
      <c r="U350" s="195"/>
      <c r="V350" s="195"/>
      <c r="W350" s="195"/>
      <c r="X350" s="195"/>
      <c r="Y350" s="195"/>
      <c r="Z350" s="195"/>
      <c r="AA350" s="195"/>
      <c r="AB350" s="195"/>
      <c r="AC350" s="195"/>
      <c r="AD350" s="195"/>
      <c r="AE350" s="195"/>
      <c r="AF350" s="195"/>
      <c r="AG350" s="195"/>
      <c r="AH350" s="195"/>
      <c r="AI350" s="195"/>
      <c r="AJ350" s="195"/>
      <c r="AK350" s="195"/>
      <c r="AL350" s="195"/>
      <c r="AM350" s="195"/>
      <c r="AN350" s="195"/>
      <c r="AO350" s="195"/>
      <c r="AP350" s="195"/>
      <c r="AQ350" s="195"/>
      <c r="AR350" s="195"/>
      <c r="AS350" s="195"/>
      <c r="AT350" s="195"/>
      <c r="AU350" s="195"/>
      <c r="AV350" s="195"/>
      <c r="AW350" s="195"/>
      <c r="AX350" s="195"/>
      <c r="AY350" s="195"/>
      <c r="AZ350" s="195"/>
      <c r="BA350" s="195"/>
    </row>
    <row r="351" spans="1:53" x14ac:dyDescent="0.25">
      <c r="A351" s="260">
        <v>46821</v>
      </c>
      <c r="B351" s="184">
        <v>0.3</v>
      </c>
      <c r="C351" s="185">
        <v>0</v>
      </c>
      <c r="D351" s="184">
        <v>0</v>
      </c>
      <c r="E351" s="185">
        <v>0</v>
      </c>
      <c r="F351" s="184">
        <v>0.1</v>
      </c>
      <c r="G351" s="185">
        <v>0</v>
      </c>
      <c r="H351" s="184">
        <v>0.5</v>
      </c>
      <c r="I351" s="186">
        <v>0</v>
      </c>
      <c r="J351" s="203"/>
      <c r="K351" s="195"/>
      <c r="L351" s="195"/>
      <c r="M351" s="195"/>
      <c r="N351" s="195"/>
      <c r="O351" s="195"/>
      <c r="P351" s="195"/>
      <c r="Q351" s="195"/>
      <c r="R351" s="195"/>
      <c r="S351" s="195"/>
      <c r="T351" s="195"/>
      <c r="U351" s="195"/>
      <c r="V351" s="195"/>
      <c r="W351" s="195"/>
      <c r="X351" s="195"/>
      <c r="Y351" s="195"/>
      <c r="Z351" s="195"/>
      <c r="AA351" s="195"/>
      <c r="AB351" s="195"/>
      <c r="AC351" s="195"/>
      <c r="AD351" s="195"/>
      <c r="AE351" s="195"/>
      <c r="AF351" s="195"/>
      <c r="AG351" s="195"/>
      <c r="AH351" s="195"/>
      <c r="AI351" s="195"/>
      <c r="AJ351" s="195"/>
      <c r="AK351" s="195"/>
      <c r="AL351" s="195"/>
      <c r="AM351" s="195"/>
      <c r="AN351" s="195"/>
      <c r="AO351" s="195"/>
      <c r="AP351" s="195"/>
      <c r="AQ351" s="195"/>
      <c r="AR351" s="195"/>
      <c r="AS351" s="195"/>
      <c r="AT351" s="195"/>
      <c r="AU351" s="195"/>
      <c r="AV351" s="195"/>
      <c r="AW351" s="195"/>
      <c r="AX351" s="195"/>
      <c r="AY351" s="195"/>
      <c r="AZ351" s="195"/>
      <c r="BA351" s="195"/>
    </row>
    <row r="352" spans="1:53" x14ac:dyDescent="0.25">
      <c r="A352" s="260">
        <v>46822</v>
      </c>
      <c r="B352" s="184">
        <v>0.3</v>
      </c>
      <c r="C352" s="185">
        <v>0</v>
      </c>
      <c r="D352" s="184">
        <v>0</v>
      </c>
      <c r="E352" s="185">
        <v>0</v>
      </c>
      <c r="F352" s="184">
        <v>0.1</v>
      </c>
      <c r="G352" s="185">
        <v>0</v>
      </c>
      <c r="H352" s="184">
        <v>0.5</v>
      </c>
      <c r="I352" s="186">
        <v>0</v>
      </c>
      <c r="J352" s="203"/>
      <c r="K352" s="195"/>
      <c r="L352" s="195"/>
      <c r="M352" s="195"/>
      <c r="N352" s="195"/>
      <c r="O352" s="195"/>
      <c r="P352" s="195"/>
      <c r="Q352" s="195"/>
      <c r="R352" s="195"/>
      <c r="S352" s="195"/>
      <c r="T352" s="195"/>
      <c r="U352" s="195"/>
      <c r="V352" s="195"/>
      <c r="W352" s="195"/>
      <c r="X352" s="195"/>
      <c r="Y352" s="195"/>
      <c r="Z352" s="195"/>
      <c r="AA352" s="195"/>
      <c r="AB352" s="195"/>
      <c r="AC352" s="195"/>
      <c r="AD352" s="195"/>
      <c r="AE352" s="195"/>
      <c r="AF352" s="195"/>
      <c r="AG352" s="195"/>
      <c r="AH352" s="195"/>
      <c r="AI352" s="195"/>
      <c r="AJ352" s="195"/>
      <c r="AK352" s="195"/>
      <c r="AL352" s="195"/>
      <c r="AM352" s="195"/>
      <c r="AN352" s="195"/>
      <c r="AO352" s="195"/>
      <c r="AP352" s="195"/>
      <c r="AQ352" s="195"/>
      <c r="AR352" s="195"/>
      <c r="AS352" s="195"/>
      <c r="AT352" s="195"/>
      <c r="AU352" s="195"/>
      <c r="AV352" s="195"/>
      <c r="AW352" s="195"/>
      <c r="AX352" s="195"/>
      <c r="AY352" s="195"/>
      <c r="AZ352" s="195"/>
      <c r="BA352" s="195"/>
    </row>
    <row r="353" spans="1:53" x14ac:dyDescent="0.25">
      <c r="A353" s="260">
        <v>46823</v>
      </c>
      <c r="B353" s="184">
        <v>0.3</v>
      </c>
      <c r="C353" s="185">
        <v>0</v>
      </c>
      <c r="D353" s="184">
        <v>0</v>
      </c>
      <c r="E353" s="185">
        <v>0</v>
      </c>
      <c r="F353" s="184">
        <v>0.1</v>
      </c>
      <c r="G353" s="185">
        <v>0</v>
      </c>
      <c r="H353" s="184">
        <v>0.5</v>
      </c>
      <c r="I353" s="186">
        <v>0</v>
      </c>
      <c r="J353" s="203"/>
      <c r="K353" s="195"/>
      <c r="L353" s="195"/>
      <c r="M353" s="195"/>
      <c r="N353" s="195"/>
      <c r="O353" s="195"/>
      <c r="P353" s="195"/>
      <c r="Q353" s="195"/>
      <c r="R353" s="195"/>
      <c r="S353" s="195"/>
      <c r="T353" s="195"/>
      <c r="U353" s="195"/>
      <c r="V353" s="195"/>
      <c r="W353" s="195"/>
      <c r="X353" s="195"/>
      <c r="Y353" s="195"/>
      <c r="Z353" s="195"/>
      <c r="AA353" s="195"/>
      <c r="AB353" s="195"/>
      <c r="AC353" s="195"/>
      <c r="AD353" s="195"/>
      <c r="AE353" s="195"/>
      <c r="AF353" s="195"/>
      <c r="AG353" s="195"/>
      <c r="AH353" s="195"/>
      <c r="AI353" s="195"/>
      <c r="AJ353" s="195"/>
      <c r="AK353" s="195"/>
      <c r="AL353" s="195"/>
      <c r="AM353" s="195"/>
      <c r="AN353" s="195"/>
      <c r="AO353" s="195"/>
      <c r="AP353" s="195"/>
      <c r="AQ353" s="195"/>
      <c r="AR353" s="195"/>
      <c r="AS353" s="195"/>
      <c r="AT353" s="195"/>
      <c r="AU353" s="195"/>
      <c r="AV353" s="195"/>
      <c r="AW353" s="195"/>
      <c r="AX353" s="195"/>
      <c r="AY353" s="195"/>
      <c r="AZ353" s="195"/>
      <c r="BA353" s="195"/>
    </row>
    <row r="354" spans="1:53" x14ac:dyDescent="0.25">
      <c r="A354" s="260">
        <v>46824</v>
      </c>
      <c r="B354" s="184">
        <v>0.3</v>
      </c>
      <c r="C354" s="185">
        <v>0</v>
      </c>
      <c r="D354" s="184">
        <v>0</v>
      </c>
      <c r="E354" s="185">
        <v>0</v>
      </c>
      <c r="F354" s="184">
        <v>0.1</v>
      </c>
      <c r="G354" s="185">
        <v>0</v>
      </c>
      <c r="H354" s="184">
        <v>0.5</v>
      </c>
      <c r="I354" s="186">
        <v>0</v>
      </c>
      <c r="J354" s="203"/>
      <c r="K354" s="195"/>
      <c r="L354" s="195"/>
      <c r="M354" s="195"/>
      <c r="N354" s="195"/>
      <c r="O354" s="195"/>
      <c r="P354" s="195"/>
      <c r="Q354" s="195"/>
      <c r="R354" s="195"/>
      <c r="S354" s="195"/>
      <c r="T354" s="195"/>
      <c r="U354" s="195"/>
      <c r="V354" s="195"/>
      <c r="W354" s="195"/>
      <c r="X354" s="195"/>
      <c r="Y354" s="195"/>
      <c r="Z354" s="195"/>
      <c r="AA354" s="195"/>
      <c r="AB354" s="195"/>
      <c r="AC354" s="195"/>
      <c r="AD354" s="195"/>
      <c r="AE354" s="195"/>
      <c r="AF354" s="195"/>
      <c r="AG354" s="195"/>
      <c r="AH354" s="195"/>
      <c r="AI354" s="195"/>
      <c r="AJ354" s="195"/>
      <c r="AK354" s="195"/>
      <c r="AL354" s="195"/>
      <c r="AM354" s="195"/>
      <c r="AN354" s="195"/>
      <c r="AO354" s="195"/>
      <c r="AP354" s="195"/>
      <c r="AQ354" s="195"/>
      <c r="AR354" s="195"/>
      <c r="AS354" s="195"/>
      <c r="AT354" s="195"/>
      <c r="AU354" s="195"/>
      <c r="AV354" s="195"/>
      <c r="AW354" s="195"/>
      <c r="AX354" s="195"/>
      <c r="AY354" s="195"/>
      <c r="AZ354" s="195"/>
      <c r="BA354" s="195"/>
    </row>
    <row r="355" spans="1:53" x14ac:dyDescent="0.25">
      <c r="A355" s="260">
        <v>46825</v>
      </c>
      <c r="B355" s="184">
        <v>0.3</v>
      </c>
      <c r="C355" s="185">
        <v>0</v>
      </c>
      <c r="D355" s="184">
        <v>0</v>
      </c>
      <c r="E355" s="185">
        <v>0</v>
      </c>
      <c r="F355" s="184">
        <v>0.1</v>
      </c>
      <c r="G355" s="185">
        <v>0</v>
      </c>
      <c r="H355" s="184">
        <v>0.5</v>
      </c>
      <c r="I355" s="186">
        <v>0</v>
      </c>
      <c r="J355" s="203"/>
      <c r="K355" s="195"/>
      <c r="L355" s="195"/>
      <c r="M355" s="195"/>
      <c r="N355" s="195"/>
      <c r="O355" s="195"/>
      <c r="P355" s="195"/>
      <c r="Q355" s="195"/>
      <c r="R355" s="195"/>
      <c r="S355" s="195"/>
      <c r="T355" s="195"/>
      <c r="U355" s="195"/>
      <c r="V355" s="195"/>
      <c r="W355" s="195"/>
      <c r="X355" s="195"/>
      <c r="Y355" s="195"/>
      <c r="Z355" s="195"/>
      <c r="AA355" s="195"/>
      <c r="AB355" s="195"/>
      <c r="AC355" s="195"/>
      <c r="AD355" s="195"/>
      <c r="AE355" s="195"/>
      <c r="AF355" s="195"/>
      <c r="AG355" s="195"/>
      <c r="AH355" s="195"/>
      <c r="AI355" s="195"/>
      <c r="AJ355" s="195"/>
      <c r="AK355" s="195"/>
      <c r="AL355" s="195"/>
      <c r="AM355" s="195"/>
      <c r="AN355" s="195"/>
      <c r="AO355" s="195"/>
      <c r="AP355" s="195"/>
      <c r="AQ355" s="195"/>
      <c r="AR355" s="195"/>
      <c r="AS355" s="195"/>
      <c r="AT355" s="195"/>
      <c r="AU355" s="195"/>
      <c r="AV355" s="195"/>
      <c r="AW355" s="195"/>
      <c r="AX355" s="195"/>
      <c r="AY355" s="195"/>
      <c r="AZ355" s="195"/>
      <c r="BA355" s="195"/>
    </row>
    <row r="356" spans="1:53" x14ac:dyDescent="0.25">
      <c r="A356" s="260">
        <v>46826</v>
      </c>
      <c r="B356" s="184">
        <v>0.3</v>
      </c>
      <c r="C356" s="185">
        <v>0</v>
      </c>
      <c r="D356" s="184">
        <v>0</v>
      </c>
      <c r="E356" s="185">
        <v>0</v>
      </c>
      <c r="F356" s="184">
        <v>0.1</v>
      </c>
      <c r="G356" s="185">
        <v>0</v>
      </c>
      <c r="H356" s="184">
        <v>0.5</v>
      </c>
      <c r="I356" s="186">
        <v>0</v>
      </c>
      <c r="J356" s="203"/>
      <c r="K356" s="195"/>
      <c r="L356" s="195"/>
      <c r="M356" s="195"/>
      <c r="N356" s="195"/>
      <c r="O356" s="195"/>
      <c r="P356" s="195"/>
      <c r="Q356" s="195"/>
      <c r="R356" s="195"/>
      <c r="S356" s="195"/>
      <c r="T356" s="195"/>
      <c r="U356" s="195"/>
      <c r="V356" s="195"/>
      <c r="W356" s="195"/>
      <c r="X356" s="195"/>
      <c r="Y356" s="195"/>
      <c r="Z356" s="195"/>
      <c r="AA356" s="195"/>
      <c r="AB356" s="195"/>
      <c r="AC356" s="195"/>
      <c r="AD356" s="195"/>
      <c r="AE356" s="195"/>
      <c r="AF356" s="195"/>
      <c r="AG356" s="195"/>
      <c r="AH356" s="195"/>
      <c r="AI356" s="195"/>
      <c r="AJ356" s="195"/>
      <c r="AK356" s="195"/>
      <c r="AL356" s="195"/>
      <c r="AM356" s="195"/>
      <c r="AN356" s="195"/>
      <c r="AO356" s="195"/>
      <c r="AP356" s="195"/>
      <c r="AQ356" s="195"/>
      <c r="AR356" s="195"/>
      <c r="AS356" s="195"/>
      <c r="AT356" s="195"/>
      <c r="AU356" s="195"/>
      <c r="AV356" s="195"/>
      <c r="AW356" s="195"/>
      <c r="AX356" s="195"/>
      <c r="AY356" s="195"/>
      <c r="AZ356" s="195"/>
      <c r="BA356" s="195"/>
    </row>
    <row r="357" spans="1:53" x14ac:dyDescent="0.25">
      <c r="A357" s="260">
        <v>46827</v>
      </c>
      <c r="B357" s="184">
        <v>0.3</v>
      </c>
      <c r="C357" s="185">
        <v>0</v>
      </c>
      <c r="D357" s="184">
        <v>0</v>
      </c>
      <c r="E357" s="185">
        <v>0</v>
      </c>
      <c r="F357" s="184">
        <v>0.5</v>
      </c>
      <c r="G357" s="185">
        <v>0</v>
      </c>
      <c r="H357" s="184">
        <v>0.5</v>
      </c>
      <c r="I357" s="186">
        <v>0</v>
      </c>
      <c r="J357" s="203"/>
      <c r="K357" s="195"/>
      <c r="L357" s="195"/>
      <c r="M357" s="195"/>
      <c r="N357" s="195"/>
      <c r="O357" s="195"/>
      <c r="P357" s="195"/>
      <c r="Q357" s="195"/>
      <c r="R357" s="195"/>
      <c r="S357" s="195"/>
      <c r="T357" s="195"/>
      <c r="U357" s="195"/>
      <c r="V357" s="195"/>
      <c r="W357" s="195"/>
      <c r="X357" s="195"/>
      <c r="Y357" s="195"/>
      <c r="Z357" s="195"/>
      <c r="AA357" s="195"/>
      <c r="AB357" s="195"/>
      <c r="AC357" s="195"/>
      <c r="AD357" s="195"/>
      <c r="AE357" s="195"/>
      <c r="AF357" s="195"/>
      <c r="AG357" s="195"/>
      <c r="AH357" s="195"/>
      <c r="AI357" s="195"/>
      <c r="AJ357" s="195"/>
      <c r="AK357" s="195"/>
      <c r="AL357" s="195"/>
      <c r="AM357" s="195"/>
      <c r="AN357" s="195"/>
      <c r="AO357" s="195"/>
      <c r="AP357" s="195"/>
      <c r="AQ357" s="195"/>
      <c r="AR357" s="195"/>
      <c r="AS357" s="195"/>
      <c r="AT357" s="195"/>
      <c r="AU357" s="195"/>
      <c r="AV357" s="195"/>
      <c r="AW357" s="195"/>
      <c r="AX357" s="195"/>
      <c r="AY357" s="195"/>
      <c r="AZ357" s="195"/>
      <c r="BA357" s="195"/>
    </row>
    <row r="358" spans="1:53" x14ac:dyDescent="0.25">
      <c r="A358" s="260">
        <v>46828</v>
      </c>
      <c r="B358" s="184">
        <v>0.3</v>
      </c>
      <c r="C358" s="185">
        <v>0</v>
      </c>
      <c r="D358" s="184">
        <v>0</v>
      </c>
      <c r="E358" s="185">
        <v>0</v>
      </c>
      <c r="F358" s="184">
        <v>0.5</v>
      </c>
      <c r="G358" s="185">
        <v>0</v>
      </c>
      <c r="H358" s="184">
        <v>0.5</v>
      </c>
      <c r="I358" s="186">
        <v>0</v>
      </c>
      <c r="J358" s="203"/>
      <c r="K358" s="195"/>
      <c r="L358" s="195"/>
      <c r="M358" s="195"/>
      <c r="N358" s="195"/>
      <c r="O358" s="195"/>
      <c r="P358" s="195"/>
      <c r="Q358" s="195"/>
      <c r="R358" s="195"/>
      <c r="S358" s="195"/>
      <c r="T358" s="195"/>
      <c r="U358" s="195"/>
      <c r="V358" s="195"/>
      <c r="W358" s="195"/>
      <c r="X358" s="195"/>
      <c r="Y358" s="195"/>
      <c r="Z358" s="195"/>
      <c r="AA358" s="195"/>
      <c r="AB358" s="195"/>
      <c r="AC358" s="195"/>
      <c r="AD358" s="195"/>
      <c r="AE358" s="195"/>
      <c r="AF358" s="195"/>
      <c r="AG358" s="195"/>
      <c r="AH358" s="195"/>
      <c r="AI358" s="195"/>
      <c r="AJ358" s="195"/>
      <c r="AK358" s="195"/>
      <c r="AL358" s="195"/>
      <c r="AM358" s="195"/>
      <c r="AN358" s="195"/>
      <c r="AO358" s="195"/>
      <c r="AP358" s="195"/>
      <c r="AQ358" s="195"/>
      <c r="AR358" s="195"/>
      <c r="AS358" s="195"/>
      <c r="AT358" s="195"/>
      <c r="AU358" s="195"/>
      <c r="AV358" s="195"/>
      <c r="AW358" s="195"/>
      <c r="AX358" s="195"/>
      <c r="AY358" s="195"/>
      <c r="AZ358" s="195"/>
      <c r="BA358" s="195"/>
    </row>
    <row r="359" spans="1:53" x14ac:dyDescent="0.25">
      <c r="A359" s="260">
        <v>46829</v>
      </c>
      <c r="B359" s="184">
        <v>0.3</v>
      </c>
      <c r="C359" s="185">
        <v>0</v>
      </c>
      <c r="D359" s="184">
        <v>0</v>
      </c>
      <c r="E359" s="185">
        <v>0</v>
      </c>
      <c r="F359" s="184">
        <v>0.5</v>
      </c>
      <c r="G359" s="185">
        <v>0</v>
      </c>
      <c r="H359" s="184">
        <v>0.5</v>
      </c>
      <c r="I359" s="186">
        <v>0</v>
      </c>
      <c r="J359" s="203"/>
      <c r="K359" s="195"/>
      <c r="L359" s="195"/>
      <c r="M359" s="195"/>
      <c r="N359" s="195"/>
      <c r="O359" s="195"/>
      <c r="P359" s="195"/>
      <c r="Q359" s="195"/>
      <c r="R359" s="195"/>
      <c r="S359" s="195"/>
      <c r="T359" s="195"/>
      <c r="U359" s="195"/>
      <c r="V359" s="195"/>
      <c r="W359" s="195"/>
      <c r="X359" s="195"/>
      <c r="Y359" s="195"/>
      <c r="Z359" s="195"/>
      <c r="AA359" s="195"/>
      <c r="AB359" s="195"/>
      <c r="AC359" s="195"/>
      <c r="AD359" s="195"/>
      <c r="AE359" s="195"/>
      <c r="AF359" s="195"/>
      <c r="AG359" s="195"/>
      <c r="AH359" s="195"/>
      <c r="AI359" s="195"/>
      <c r="AJ359" s="195"/>
      <c r="AK359" s="195"/>
      <c r="AL359" s="195"/>
      <c r="AM359" s="195"/>
      <c r="AN359" s="195"/>
      <c r="AO359" s="195"/>
      <c r="AP359" s="195"/>
      <c r="AQ359" s="195"/>
      <c r="AR359" s="195"/>
      <c r="AS359" s="195"/>
      <c r="AT359" s="195"/>
      <c r="AU359" s="195"/>
      <c r="AV359" s="195"/>
      <c r="AW359" s="195"/>
      <c r="AX359" s="195"/>
      <c r="AY359" s="195"/>
      <c r="AZ359" s="195"/>
      <c r="BA359" s="195"/>
    </row>
    <row r="360" spans="1:53" x14ac:dyDescent="0.25">
      <c r="A360" s="260">
        <v>46830</v>
      </c>
      <c r="B360" s="184">
        <v>0.3</v>
      </c>
      <c r="C360" s="185">
        <v>0</v>
      </c>
      <c r="D360" s="184">
        <v>0</v>
      </c>
      <c r="E360" s="185">
        <v>0</v>
      </c>
      <c r="F360" s="184">
        <v>0.5</v>
      </c>
      <c r="G360" s="185">
        <v>0</v>
      </c>
      <c r="H360" s="184">
        <v>0</v>
      </c>
      <c r="I360" s="186">
        <v>0</v>
      </c>
      <c r="J360" s="203"/>
      <c r="K360" s="195"/>
      <c r="L360" s="195"/>
      <c r="M360" s="195"/>
      <c r="N360" s="195"/>
      <c r="O360" s="195"/>
      <c r="P360" s="195"/>
      <c r="Q360" s="195"/>
      <c r="R360" s="195"/>
      <c r="S360" s="195"/>
      <c r="T360" s="195"/>
      <c r="U360" s="195"/>
      <c r="V360" s="195"/>
      <c r="W360" s="195"/>
      <c r="X360" s="195"/>
      <c r="Y360" s="195"/>
      <c r="Z360" s="195"/>
      <c r="AA360" s="195"/>
      <c r="AB360" s="195"/>
      <c r="AC360" s="195"/>
      <c r="AD360" s="195"/>
      <c r="AE360" s="195"/>
      <c r="AF360" s="195"/>
      <c r="AG360" s="195"/>
      <c r="AH360" s="195"/>
      <c r="AI360" s="195"/>
      <c r="AJ360" s="195"/>
      <c r="AK360" s="195"/>
      <c r="AL360" s="195"/>
      <c r="AM360" s="195"/>
      <c r="AN360" s="195"/>
      <c r="AO360" s="195"/>
      <c r="AP360" s="195"/>
      <c r="AQ360" s="195"/>
      <c r="AR360" s="195"/>
      <c r="AS360" s="195"/>
      <c r="AT360" s="195"/>
      <c r="AU360" s="195"/>
      <c r="AV360" s="195"/>
      <c r="AW360" s="195"/>
      <c r="AX360" s="195"/>
      <c r="AY360" s="195"/>
      <c r="AZ360" s="195"/>
      <c r="BA360" s="195"/>
    </row>
    <row r="361" spans="1:53" x14ac:dyDescent="0.25">
      <c r="A361" s="260">
        <v>46831</v>
      </c>
      <c r="B361" s="184">
        <v>0.3</v>
      </c>
      <c r="C361" s="185">
        <v>0</v>
      </c>
      <c r="D361" s="184">
        <v>0</v>
      </c>
      <c r="E361" s="185">
        <v>0</v>
      </c>
      <c r="F361" s="184">
        <v>0.5</v>
      </c>
      <c r="G361" s="185">
        <v>0</v>
      </c>
      <c r="H361" s="184">
        <v>0</v>
      </c>
      <c r="I361" s="186">
        <v>0</v>
      </c>
      <c r="J361" s="203"/>
      <c r="K361" s="195"/>
      <c r="L361" s="195"/>
      <c r="M361" s="195"/>
      <c r="N361" s="195"/>
      <c r="O361" s="195"/>
      <c r="P361" s="195"/>
      <c r="Q361" s="195"/>
      <c r="R361" s="195"/>
      <c r="S361" s="195"/>
      <c r="T361" s="195"/>
      <c r="U361" s="195"/>
      <c r="V361" s="195"/>
      <c r="W361" s="195"/>
      <c r="X361" s="195"/>
      <c r="Y361" s="195"/>
      <c r="Z361" s="195"/>
      <c r="AA361" s="195"/>
      <c r="AB361" s="195"/>
      <c r="AC361" s="195"/>
      <c r="AD361" s="195"/>
      <c r="AE361" s="195"/>
      <c r="AF361" s="195"/>
      <c r="AG361" s="195"/>
      <c r="AH361" s="195"/>
      <c r="AI361" s="195"/>
      <c r="AJ361" s="195"/>
      <c r="AK361" s="195"/>
      <c r="AL361" s="195"/>
      <c r="AM361" s="195"/>
      <c r="AN361" s="195"/>
      <c r="AO361" s="195"/>
      <c r="AP361" s="195"/>
      <c r="AQ361" s="195"/>
      <c r="AR361" s="195"/>
      <c r="AS361" s="195"/>
      <c r="AT361" s="195"/>
      <c r="AU361" s="195"/>
      <c r="AV361" s="195"/>
      <c r="AW361" s="195"/>
      <c r="AX361" s="195"/>
      <c r="AY361" s="195"/>
      <c r="AZ361" s="195"/>
      <c r="BA361" s="195"/>
    </row>
    <row r="362" spans="1:53" x14ac:dyDescent="0.25">
      <c r="A362" s="260">
        <v>46832</v>
      </c>
      <c r="B362" s="184">
        <v>0.3</v>
      </c>
      <c r="C362" s="185">
        <v>0</v>
      </c>
      <c r="D362" s="184">
        <v>0</v>
      </c>
      <c r="E362" s="185">
        <v>0</v>
      </c>
      <c r="F362" s="184">
        <v>0.5</v>
      </c>
      <c r="G362" s="185">
        <v>0</v>
      </c>
      <c r="H362" s="184">
        <v>0</v>
      </c>
      <c r="I362" s="186">
        <v>0</v>
      </c>
      <c r="J362" s="203"/>
      <c r="K362" s="195"/>
      <c r="L362" s="195"/>
      <c r="M362" s="195"/>
      <c r="N362" s="195"/>
      <c r="O362" s="195"/>
      <c r="P362" s="195"/>
      <c r="Q362" s="195"/>
      <c r="R362" s="195"/>
      <c r="S362" s="195"/>
      <c r="T362" s="195"/>
      <c r="U362" s="195"/>
      <c r="V362" s="195"/>
      <c r="W362" s="195"/>
      <c r="X362" s="195"/>
      <c r="Y362" s="195"/>
      <c r="Z362" s="195"/>
      <c r="AA362" s="195"/>
      <c r="AB362" s="195"/>
      <c r="AC362" s="195"/>
      <c r="AD362" s="195"/>
      <c r="AE362" s="195"/>
      <c r="AF362" s="195"/>
      <c r="AG362" s="195"/>
      <c r="AH362" s="195"/>
      <c r="AI362" s="195"/>
      <c r="AJ362" s="195"/>
      <c r="AK362" s="195"/>
      <c r="AL362" s="195"/>
      <c r="AM362" s="195"/>
      <c r="AN362" s="195"/>
      <c r="AO362" s="195"/>
      <c r="AP362" s="195"/>
      <c r="AQ362" s="195"/>
      <c r="AR362" s="195"/>
      <c r="AS362" s="195"/>
      <c r="AT362" s="195"/>
      <c r="AU362" s="195"/>
      <c r="AV362" s="195"/>
      <c r="AW362" s="195"/>
      <c r="AX362" s="195"/>
      <c r="AY362" s="195"/>
      <c r="AZ362" s="195"/>
      <c r="BA362" s="195"/>
    </row>
    <row r="363" spans="1:53" x14ac:dyDescent="0.25">
      <c r="A363" s="260">
        <v>46833</v>
      </c>
      <c r="B363" s="184">
        <v>0.3</v>
      </c>
      <c r="C363" s="185">
        <v>0</v>
      </c>
      <c r="D363" s="184">
        <v>0</v>
      </c>
      <c r="E363" s="185">
        <v>0</v>
      </c>
      <c r="F363" s="184">
        <v>0.5</v>
      </c>
      <c r="G363" s="185">
        <v>0</v>
      </c>
      <c r="H363" s="184">
        <v>0</v>
      </c>
      <c r="I363" s="186">
        <v>0</v>
      </c>
      <c r="J363" s="203"/>
      <c r="K363" s="195"/>
      <c r="L363" s="195"/>
      <c r="M363" s="195"/>
      <c r="N363" s="195"/>
      <c r="O363" s="195"/>
      <c r="P363" s="195"/>
      <c r="Q363" s="195"/>
      <c r="R363" s="195"/>
      <c r="S363" s="195"/>
      <c r="T363" s="195"/>
      <c r="U363" s="195"/>
      <c r="V363" s="195"/>
      <c r="W363" s="195"/>
      <c r="X363" s="195"/>
      <c r="Y363" s="195"/>
      <c r="Z363" s="195"/>
      <c r="AA363" s="195"/>
      <c r="AB363" s="195"/>
      <c r="AC363" s="195"/>
      <c r="AD363" s="195"/>
      <c r="AE363" s="195"/>
      <c r="AF363" s="195"/>
      <c r="AG363" s="195"/>
      <c r="AH363" s="195"/>
      <c r="AI363" s="195"/>
      <c r="AJ363" s="195"/>
      <c r="AK363" s="195"/>
      <c r="AL363" s="195"/>
      <c r="AM363" s="195"/>
      <c r="AN363" s="195"/>
      <c r="AO363" s="195"/>
      <c r="AP363" s="195"/>
      <c r="AQ363" s="195"/>
      <c r="AR363" s="195"/>
      <c r="AS363" s="195"/>
      <c r="AT363" s="195"/>
      <c r="AU363" s="195"/>
      <c r="AV363" s="195"/>
      <c r="AW363" s="195"/>
      <c r="AX363" s="195"/>
      <c r="AY363" s="195"/>
      <c r="AZ363" s="195"/>
      <c r="BA363" s="195"/>
    </row>
    <row r="364" spans="1:53" x14ac:dyDescent="0.25">
      <c r="A364" s="260">
        <v>46834</v>
      </c>
      <c r="B364" s="184">
        <v>0.3</v>
      </c>
      <c r="C364" s="185">
        <v>0</v>
      </c>
      <c r="D364" s="184">
        <v>0</v>
      </c>
      <c r="E364" s="185">
        <v>0</v>
      </c>
      <c r="F364" s="184">
        <v>0.5</v>
      </c>
      <c r="G364" s="185">
        <v>0</v>
      </c>
      <c r="H364" s="184">
        <v>0</v>
      </c>
      <c r="I364" s="186">
        <v>0</v>
      </c>
      <c r="J364" s="203"/>
      <c r="K364" s="195"/>
      <c r="L364" s="195"/>
      <c r="M364" s="195"/>
      <c r="N364" s="195"/>
      <c r="O364" s="195"/>
      <c r="P364" s="195"/>
      <c r="Q364" s="195"/>
      <c r="R364" s="195"/>
      <c r="S364" s="195"/>
      <c r="T364" s="195"/>
      <c r="U364" s="195"/>
      <c r="V364" s="195"/>
      <c r="W364" s="195"/>
      <c r="X364" s="195"/>
      <c r="Y364" s="195"/>
      <c r="Z364" s="195"/>
      <c r="AA364" s="195"/>
      <c r="AB364" s="195"/>
      <c r="AC364" s="195"/>
      <c r="AD364" s="195"/>
      <c r="AE364" s="195"/>
      <c r="AF364" s="195"/>
      <c r="AG364" s="195"/>
      <c r="AH364" s="195"/>
      <c r="AI364" s="195"/>
      <c r="AJ364" s="195"/>
      <c r="AK364" s="195"/>
      <c r="AL364" s="195"/>
      <c r="AM364" s="195"/>
      <c r="AN364" s="195"/>
      <c r="AO364" s="195"/>
      <c r="AP364" s="195"/>
      <c r="AQ364" s="195"/>
      <c r="AR364" s="195"/>
      <c r="AS364" s="195"/>
      <c r="AT364" s="195"/>
      <c r="AU364" s="195"/>
      <c r="AV364" s="195"/>
      <c r="AW364" s="195"/>
      <c r="AX364" s="195"/>
      <c r="AY364" s="195"/>
      <c r="AZ364" s="195"/>
      <c r="BA364" s="195"/>
    </row>
    <row r="365" spans="1:53" x14ac:dyDescent="0.25">
      <c r="A365" s="260">
        <v>46835</v>
      </c>
      <c r="B365" s="184">
        <v>0.3</v>
      </c>
      <c r="C365" s="185">
        <v>0</v>
      </c>
      <c r="D365" s="184">
        <v>0</v>
      </c>
      <c r="E365" s="185">
        <v>0</v>
      </c>
      <c r="F365" s="184">
        <v>0.5</v>
      </c>
      <c r="G365" s="185">
        <v>0</v>
      </c>
      <c r="H365" s="184">
        <v>0</v>
      </c>
      <c r="I365" s="186">
        <v>0</v>
      </c>
      <c r="J365" s="203"/>
      <c r="K365" s="195"/>
      <c r="L365" s="195"/>
      <c r="M365" s="195"/>
      <c r="N365" s="195"/>
      <c r="O365" s="195"/>
      <c r="P365" s="195"/>
      <c r="Q365" s="195"/>
      <c r="R365" s="195"/>
      <c r="S365" s="195"/>
      <c r="T365" s="195"/>
      <c r="U365" s="195"/>
      <c r="V365" s="195"/>
      <c r="W365" s="195"/>
      <c r="X365" s="195"/>
      <c r="Y365" s="195"/>
      <c r="Z365" s="195"/>
      <c r="AA365" s="195"/>
      <c r="AB365" s="195"/>
      <c r="AC365" s="195"/>
      <c r="AD365" s="195"/>
      <c r="AE365" s="195"/>
      <c r="AF365" s="195"/>
      <c r="AG365" s="195"/>
      <c r="AH365" s="195"/>
      <c r="AI365" s="195"/>
      <c r="AJ365" s="195"/>
      <c r="AK365" s="195"/>
      <c r="AL365" s="195"/>
      <c r="AM365" s="195"/>
      <c r="AN365" s="195"/>
      <c r="AO365" s="195"/>
      <c r="AP365" s="195"/>
      <c r="AQ365" s="195"/>
      <c r="AR365" s="195"/>
      <c r="AS365" s="195"/>
      <c r="AT365" s="195"/>
      <c r="AU365" s="195"/>
      <c r="AV365" s="195"/>
      <c r="AW365" s="195"/>
      <c r="AX365" s="195"/>
      <c r="AY365" s="195"/>
      <c r="AZ365" s="195"/>
      <c r="BA365" s="195"/>
    </row>
    <row r="366" spans="1:53" x14ac:dyDescent="0.25">
      <c r="A366" s="260">
        <v>46836</v>
      </c>
      <c r="B366" s="184">
        <v>0.3</v>
      </c>
      <c r="C366" s="185">
        <v>0</v>
      </c>
      <c r="D366" s="184">
        <v>0</v>
      </c>
      <c r="E366" s="185">
        <v>0</v>
      </c>
      <c r="F366" s="184">
        <v>0.5</v>
      </c>
      <c r="G366" s="185">
        <v>0</v>
      </c>
      <c r="H366" s="184">
        <v>0</v>
      </c>
      <c r="I366" s="186">
        <v>0</v>
      </c>
      <c r="J366" s="203"/>
      <c r="K366" s="195"/>
      <c r="L366" s="195"/>
      <c r="M366" s="195"/>
      <c r="N366" s="195"/>
      <c r="O366" s="195"/>
      <c r="P366" s="195"/>
      <c r="Q366" s="195"/>
      <c r="R366" s="195"/>
      <c r="S366" s="195"/>
      <c r="T366" s="195"/>
      <c r="U366" s="195"/>
      <c r="V366" s="195"/>
      <c r="W366" s="195"/>
      <c r="X366" s="195"/>
      <c r="Y366" s="195"/>
      <c r="Z366" s="195"/>
      <c r="AA366" s="195"/>
      <c r="AB366" s="195"/>
      <c r="AC366" s="195"/>
      <c r="AD366" s="195"/>
      <c r="AE366" s="195"/>
      <c r="AF366" s="195"/>
      <c r="AG366" s="195"/>
      <c r="AH366" s="195"/>
      <c r="AI366" s="195"/>
      <c r="AJ366" s="195"/>
      <c r="AK366" s="195"/>
      <c r="AL366" s="195"/>
      <c r="AM366" s="195"/>
      <c r="AN366" s="195"/>
      <c r="AO366" s="195"/>
      <c r="AP366" s="195"/>
      <c r="AQ366" s="195"/>
      <c r="AR366" s="195"/>
      <c r="AS366" s="195"/>
      <c r="AT366" s="195"/>
      <c r="AU366" s="195"/>
      <c r="AV366" s="195"/>
      <c r="AW366" s="195"/>
      <c r="AX366" s="195"/>
      <c r="AY366" s="195"/>
      <c r="AZ366" s="195"/>
      <c r="BA366" s="195"/>
    </row>
    <row r="367" spans="1:53" x14ac:dyDescent="0.25">
      <c r="A367" s="260">
        <v>46837</v>
      </c>
      <c r="B367" s="184">
        <v>0.3</v>
      </c>
      <c r="C367" s="185">
        <v>0</v>
      </c>
      <c r="D367" s="184">
        <v>0</v>
      </c>
      <c r="E367" s="185">
        <v>0</v>
      </c>
      <c r="F367" s="184">
        <v>0.5</v>
      </c>
      <c r="G367" s="185">
        <v>0</v>
      </c>
      <c r="H367" s="184">
        <v>0</v>
      </c>
      <c r="I367" s="186">
        <v>0</v>
      </c>
      <c r="J367" s="203"/>
      <c r="K367" s="195"/>
      <c r="L367" s="195"/>
      <c r="M367" s="195"/>
      <c r="N367" s="195"/>
      <c r="O367" s="195"/>
      <c r="P367" s="195"/>
      <c r="Q367" s="195"/>
      <c r="R367" s="195"/>
      <c r="S367" s="195"/>
      <c r="T367" s="195"/>
      <c r="U367" s="195"/>
      <c r="V367" s="195"/>
      <c r="W367" s="195"/>
      <c r="X367" s="195"/>
      <c r="Y367" s="195"/>
      <c r="Z367" s="195"/>
      <c r="AA367" s="195"/>
      <c r="AB367" s="195"/>
      <c r="AC367" s="195"/>
      <c r="AD367" s="195"/>
      <c r="AE367" s="195"/>
      <c r="AF367" s="195"/>
      <c r="AG367" s="195"/>
      <c r="AH367" s="195"/>
      <c r="AI367" s="195"/>
      <c r="AJ367" s="195"/>
      <c r="AK367" s="195"/>
      <c r="AL367" s="195"/>
      <c r="AM367" s="195"/>
      <c r="AN367" s="195"/>
      <c r="AO367" s="195"/>
      <c r="AP367" s="195"/>
      <c r="AQ367" s="195"/>
      <c r="AR367" s="195"/>
      <c r="AS367" s="195"/>
      <c r="AT367" s="195"/>
      <c r="AU367" s="195"/>
      <c r="AV367" s="195"/>
      <c r="AW367" s="195"/>
      <c r="AX367" s="195"/>
      <c r="AY367" s="195"/>
      <c r="AZ367" s="195"/>
      <c r="BA367" s="195"/>
    </row>
    <row r="368" spans="1:53" x14ac:dyDescent="0.25">
      <c r="A368" s="260">
        <v>46838</v>
      </c>
      <c r="B368" s="184">
        <v>0.3</v>
      </c>
      <c r="C368" s="185">
        <v>0</v>
      </c>
      <c r="D368" s="184">
        <v>0</v>
      </c>
      <c r="E368" s="185">
        <v>0</v>
      </c>
      <c r="F368" s="184">
        <v>0.5</v>
      </c>
      <c r="G368" s="185">
        <v>0</v>
      </c>
      <c r="H368" s="184">
        <v>0</v>
      </c>
      <c r="I368" s="186">
        <v>0</v>
      </c>
      <c r="J368" s="203"/>
      <c r="K368" s="195"/>
      <c r="L368" s="195"/>
      <c r="M368" s="195"/>
      <c r="N368" s="195"/>
      <c r="O368" s="195"/>
      <c r="P368" s="195"/>
      <c r="Q368" s="195"/>
      <c r="R368" s="195"/>
      <c r="S368" s="195"/>
      <c r="T368" s="195"/>
      <c r="U368" s="195"/>
      <c r="V368" s="195"/>
      <c r="W368" s="195"/>
      <c r="X368" s="195"/>
      <c r="Y368" s="195"/>
      <c r="Z368" s="195"/>
      <c r="AA368" s="195"/>
      <c r="AB368" s="195"/>
      <c r="AC368" s="195"/>
      <c r="AD368" s="195"/>
      <c r="AE368" s="195"/>
      <c r="AF368" s="195"/>
      <c r="AG368" s="195"/>
      <c r="AH368" s="195"/>
      <c r="AI368" s="195"/>
      <c r="AJ368" s="195"/>
      <c r="AK368" s="195"/>
      <c r="AL368" s="195"/>
      <c r="AM368" s="195"/>
      <c r="AN368" s="195"/>
      <c r="AO368" s="195"/>
      <c r="AP368" s="195"/>
      <c r="AQ368" s="195"/>
      <c r="AR368" s="195"/>
      <c r="AS368" s="195"/>
      <c r="AT368" s="195"/>
      <c r="AU368" s="195"/>
      <c r="AV368" s="195"/>
      <c r="AW368" s="195"/>
      <c r="AX368" s="195"/>
      <c r="AY368" s="195"/>
      <c r="AZ368" s="195"/>
      <c r="BA368" s="195"/>
    </row>
    <row r="369" spans="1:53" x14ac:dyDescent="0.25">
      <c r="A369" s="260">
        <v>46839</v>
      </c>
      <c r="B369" s="184">
        <v>0.3</v>
      </c>
      <c r="C369" s="185">
        <v>0</v>
      </c>
      <c r="D369" s="184">
        <v>0</v>
      </c>
      <c r="E369" s="185">
        <v>0</v>
      </c>
      <c r="F369" s="184">
        <v>0.5</v>
      </c>
      <c r="G369" s="185">
        <v>0</v>
      </c>
      <c r="H369" s="184">
        <v>0</v>
      </c>
      <c r="I369" s="186">
        <v>0</v>
      </c>
      <c r="J369" s="203"/>
      <c r="K369" s="195"/>
      <c r="L369" s="195"/>
      <c r="M369" s="195"/>
      <c r="N369" s="195"/>
      <c r="O369" s="195"/>
      <c r="P369" s="195"/>
      <c r="Q369" s="195"/>
      <c r="R369" s="195"/>
      <c r="S369" s="195"/>
      <c r="T369" s="195"/>
      <c r="U369" s="195"/>
      <c r="V369" s="195"/>
      <c r="W369" s="195"/>
      <c r="X369" s="195"/>
      <c r="Y369" s="195"/>
      <c r="Z369" s="195"/>
      <c r="AA369" s="195"/>
      <c r="AB369" s="195"/>
      <c r="AC369" s="195"/>
      <c r="AD369" s="195"/>
      <c r="AE369" s="195"/>
      <c r="AF369" s="195"/>
      <c r="AG369" s="195"/>
      <c r="AH369" s="195"/>
      <c r="AI369" s="195"/>
      <c r="AJ369" s="195"/>
      <c r="AK369" s="195"/>
      <c r="AL369" s="195"/>
      <c r="AM369" s="195"/>
      <c r="AN369" s="195"/>
      <c r="AO369" s="195"/>
      <c r="AP369" s="195"/>
      <c r="AQ369" s="195"/>
      <c r="AR369" s="195"/>
      <c r="AS369" s="195"/>
      <c r="AT369" s="195"/>
      <c r="AU369" s="195"/>
      <c r="AV369" s="195"/>
      <c r="AW369" s="195"/>
      <c r="AX369" s="195"/>
      <c r="AY369" s="195"/>
      <c r="AZ369" s="195"/>
      <c r="BA369" s="195"/>
    </row>
    <row r="370" spans="1:53" x14ac:dyDescent="0.25">
      <c r="A370" s="260">
        <v>46840</v>
      </c>
      <c r="B370" s="184">
        <v>0.3</v>
      </c>
      <c r="C370" s="185">
        <v>0</v>
      </c>
      <c r="D370" s="184">
        <v>0</v>
      </c>
      <c r="E370" s="185">
        <v>0</v>
      </c>
      <c r="F370" s="184">
        <v>0.5</v>
      </c>
      <c r="G370" s="185">
        <v>0</v>
      </c>
      <c r="H370" s="184">
        <v>0</v>
      </c>
      <c r="I370" s="186">
        <v>0</v>
      </c>
      <c r="J370" s="203"/>
      <c r="K370" s="195"/>
      <c r="L370" s="195"/>
      <c r="M370" s="195"/>
      <c r="N370" s="195"/>
      <c r="O370" s="195"/>
      <c r="P370" s="195"/>
      <c r="Q370" s="195"/>
      <c r="R370" s="195"/>
      <c r="S370" s="195"/>
      <c r="T370" s="195"/>
      <c r="U370" s="195"/>
      <c r="V370" s="195"/>
      <c r="W370" s="195"/>
      <c r="X370" s="195"/>
      <c r="Y370" s="195"/>
      <c r="Z370" s="195"/>
      <c r="AA370" s="195"/>
      <c r="AB370" s="195"/>
      <c r="AC370" s="195"/>
      <c r="AD370" s="195"/>
      <c r="AE370" s="195"/>
      <c r="AF370" s="195"/>
      <c r="AG370" s="195"/>
      <c r="AH370" s="195"/>
      <c r="AI370" s="195"/>
      <c r="AJ370" s="195"/>
      <c r="AK370" s="195"/>
      <c r="AL370" s="195"/>
      <c r="AM370" s="195"/>
      <c r="AN370" s="195"/>
      <c r="AO370" s="195"/>
      <c r="AP370" s="195"/>
      <c r="AQ370" s="195"/>
      <c r="AR370" s="195"/>
      <c r="AS370" s="195"/>
      <c r="AT370" s="195"/>
      <c r="AU370" s="195"/>
      <c r="AV370" s="195"/>
      <c r="AW370" s="195"/>
      <c r="AX370" s="195"/>
      <c r="AY370" s="195"/>
      <c r="AZ370" s="195"/>
      <c r="BA370" s="195"/>
    </row>
    <row r="371" spans="1:53" x14ac:dyDescent="0.25">
      <c r="A371" s="260">
        <v>46841</v>
      </c>
      <c r="B371" s="184">
        <v>0.3</v>
      </c>
      <c r="C371" s="185">
        <v>0</v>
      </c>
      <c r="D371" s="184">
        <v>0</v>
      </c>
      <c r="E371" s="185">
        <v>0</v>
      </c>
      <c r="F371" s="184">
        <v>0.5</v>
      </c>
      <c r="G371" s="185">
        <v>0</v>
      </c>
      <c r="H371" s="184">
        <v>0</v>
      </c>
      <c r="I371" s="186">
        <v>0</v>
      </c>
      <c r="J371" s="203"/>
      <c r="K371" s="195"/>
      <c r="L371" s="195"/>
      <c r="M371" s="195"/>
      <c r="N371" s="195"/>
      <c r="O371" s="195"/>
      <c r="P371" s="195"/>
      <c r="Q371" s="195"/>
      <c r="R371" s="195"/>
      <c r="S371" s="195"/>
      <c r="T371" s="195"/>
      <c r="U371" s="195"/>
      <c r="V371" s="195"/>
      <c r="W371" s="195"/>
      <c r="X371" s="195"/>
      <c r="Y371" s="195"/>
      <c r="Z371" s="195"/>
      <c r="AA371" s="195"/>
      <c r="AB371" s="195"/>
      <c r="AC371" s="195"/>
      <c r="AD371" s="195"/>
      <c r="AE371" s="195"/>
      <c r="AF371" s="195"/>
      <c r="AG371" s="195"/>
      <c r="AH371" s="195"/>
      <c r="AI371" s="195"/>
      <c r="AJ371" s="195"/>
      <c r="AK371" s="195"/>
      <c r="AL371" s="195"/>
      <c r="AM371" s="195"/>
      <c r="AN371" s="195"/>
      <c r="AO371" s="195"/>
      <c r="AP371" s="195"/>
      <c r="AQ371" s="195"/>
      <c r="AR371" s="195"/>
      <c r="AS371" s="195"/>
      <c r="AT371" s="195"/>
      <c r="AU371" s="195"/>
      <c r="AV371" s="195"/>
      <c r="AW371" s="195"/>
      <c r="AX371" s="195"/>
      <c r="AY371" s="195"/>
      <c r="AZ371" s="195"/>
      <c r="BA371" s="195"/>
    </row>
    <row r="372" spans="1:53" x14ac:dyDescent="0.25">
      <c r="A372" s="281">
        <v>46842</v>
      </c>
      <c r="B372" s="184">
        <v>0.3</v>
      </c>
      <c r="C372" s="185">
        <v>0</v>
      </c>
      <c r="D372" s="184">
        <v>0</v>
      </c>
      <c r="E372" s="185">
        <v>0</v>
      </c>
      <c r="F372" s="184">
        <v>0.5</v>
      </c>
      <c r="G372" s="185">
        <v>0</v>
      </c>
      <c r="H372" s="184">
        <v>0</v>
      </c>
      <c r="I372" s="186">
        <v>0</v>
      </c>
      <c r="J372" s="203"/>
      <c r="K372" s="195"/>
      <c r="L372" s="195"/>
      <c r="M372" s="195"/>
      <c r="N372" s="195"/>
      <c r="O372" s="195"/>
      <c r="P372" s="195"/>
      <c r="Q372" s="195"/>
      <c r="R372" s="195"/>
      <c r="S372" s="195"/>
      <c r="T372" s="195"/>
      <c r="U372" s="195"/>
      <c r="V372" s="195"/>
      <c r="W372" s="195"/>
      <c r="X372" s="195"/>
      <c r="Y372" s="195"/>
      <c r="Z372" s="195"/>
      <c r="AA372" s="195"/>
      <c r="AB372" s="195"/>
      <c r="AC372" s="195"/>
      <c r="AD372" s="195"/>
      <c r="AE372" s="195"/>
      <c r="AF372" s="195"/>
      <c r="AG372" s="195"/>
      <c r="AH372" s="195"/>
      <c r="AI372" s="195"/>
      <c r="AJ372" s="195"/>
      <c r="AK372" s="195"/>
      <c r="AL372" s="195"/>
      <c r="AM372" s="195"/>
      <c r="AN372" s="195"/>
      <c r="AO372" s="195"/>
      <c r="AP372" s="195"/>
      <c r="AQ372" s="195"/>
      <c r="AR372" s="195"/>
      <c r="AS372" s="195"/>
      <c r="AT372" s="195"/>
      <c r="AU372" s="195"/>
      <c r="AV372" s="195"/>
      <c r="AW372" s="195"/>
      <c r="AX372" s="195"/>
      <c r="AY372" s="195"/>
      <c r="AZ372" s="195"/>
      <c r="BA372" s="195"/>
    </row>
    <row r="373" spans="1:53" ht="13" thickBot="1" x14ac:dyDescent="0.3">
      <c r="A373" s="280">
        <v>46843</v>
      </c>
      <c r="B373" s="187">
        <v>0.3</v>
      </c>
      <c r="C373" s="188">
        <v>0</v>
      </c>
      <c r="D373" s="187">
        <v>0</v>
      </c>
      <c r="E373" s="188">
        <v>0</v>
      </c>
      <c r="F373" s="187">
        <v>0.5</v>
      </c>
      <c r="G373" s="188">
        <v>0</v>
      </c>
      <c r="H373" s="187">
        <v>0</v>
      </c>
      <c r="I373" s="189">
        <v>0</v>
      </c>
      <c r="K373" s="195"/>
      <c r="L373" s="195"/>
      <c r="M373" s="195"/>
      <c r="N373" s="195"/>
      <c r="O373" s="195"/>
      <c r="P373" s="195"/>
      <c r="Q373" s="195"/>
      <c r="R373" s="195"/>
      <c r="S373" s="195"/>
      <c r="T373" s="195"/>
      <c r="U373" s="195"/>
      <c r="V373" s="195"/>
      <c r="W373" s="195"/>
      <c r="X373" s="195"/>
      <c r="Y373" s="195"/>
      <c r="Z373" s="195"/>
      <c r="AA373" s="195"/>
      <c r="AB373" s="195"/>
      <c r="AC373" s="195"/>
      <c r="AD373" s="195"/>
      <c r="AE373" s="195"/>
      <c r="AF373" s="195"/>
      <c r="AG373" s="195"/>
      <c r="AH373" s="195"/>
      <c r="AI373" s="195"/>
      <c r="AJ373" s="195"/>
      <c r="AK373" s="195"/>
      <c r="AL373" s="195"/>
      <c r="AM373" s="195"/>
      <c r="AN373" s="195"/>
      <c r="AO373" s="195"/>
      <c r="AP373" s="195"/>
      <c r="AQ373" s="195"/>
      <c r="AR373" s="195"/>
      <c r="AS373" s="195"/>
      <c r="AT373" s="195"/>
      <c r="AU373" s="195"/>
      <c r="AV373" s="195"/>
      <c r="AW373" s="195"/>
      <c r="AX373" s="195"/>
      <c r="AY373" s="195"/>
      <c r="AZ373" s="195"/>
      <c r="BA373" s="195"/>
    </row>
    <row r="374" spans="1:53" s="205" customFormat="1" x14ac:dyDescent="0.25">
      <c r="A374" s="204"/>
      <c r="B374" s="204"/>
      <c r="C374" s="204"/>
      <c r="D374" s="204"/>
      <c r="E374" s="204"/>
      <c r="F374" s="204"/>
      <c r="G374" s="204"/>
      <c r="H374" s="204"/>
      <c r="I374" s="204"/>
      <c r="J374" s="204"/>
      <c r="K374" s="204"/>
      <c r="L374" s="195"/>
      <c r="M374" s="195"/>
      <c r="N374" s="195"/>
      <c r="O374" s="195"/>
      <c r="P374" s="195"/>
      <c r="Q374" s="195"/>
      <c r="R374" s="195"/>
      <c r="S374" s="195"/>
      <c r="T374" s="195"/>
      <c r="U374" s="195"/>
      <c r="V374" s="204"/>
      <c r="W374" s="204"/>
      <c r="X374" s="204"/>
      <c r="Y374" s="204"/>
      <c r="Z374" s="204"/>
      <c r="AA374" s="204"/>
      <c r="AB374" s="204"/>
      <c r="AC374" s="204"/>
      <c r="AD374" s="204"/>
      <c r="AE374" s="204"/>
      <c r="AF374" s="204"/>
      <c r="AG374" s="204"/>
      <c r="AH374" s="204"/>
      <c r="AI374" s="204"/>
      <c r="AJ374" s="204"/>
      <c r="AK374" s="204"/>
      <c r="AL374" s="204"/>
      <c r="AM374" s="204"/>
      <c r="AN374" s="204"/>
      <c r="AO374" s="204"/>
      <c r="AP374" s="204"/>
      <c r="AQ374" s="204"/>
      <c r="AR374" s="204"/>
      <c r="AS374" s="204"/>
      <c r="AT374" s="204"/>
      <c r="AU374" s="204"/>
      <c r="AV374" s="204"/>
      <c r="AW374" s="204"/>
      <c r="AX374" s="204"/>
      <c r="AY374" s="204"/>
      <c r="AZ374" s="204"/>
      <c r="BA374" s="204"/>
    </row>
    <row r="375" spans="1:53" x14ac:dyDescent="0.25">
      <c r="B375" s="206"/>
      <c r="G375" s="204"/>
      <c r="K375" s="195"/>
      <c r="L375" s="195"/>
      <c r="M375" s="195"/>
      <c r="N375" s="195"/>
      <c r="O375" s="195"/>
      <c r="P375" s="195"/>
      <c r="Q375" s="195"/>
      <c r="R375" s="195"/>
      <c r="S375" s="195"/>
      <c r="T375" s="195"/>
      <c r="U375" s="195"/>
      <c r="V375" s="195"/>
      <c r="W375" s="195"/>
      <c r="X375" s="195"/>
      <c r="Y375" s="195"/>
      <c r="Z375" s="195"/>
      <c r="AA375" s="195"/>
      <c r="AB375" s="195"/>
      <c r="AC375" s="195"/>
      <c r="AD375" s="195"/>
      <c r="AE375" s="195"/>
      <c r="AF375" s="195"/>
      <c r="AG375" s="195"/>
      <c r="AH375" s="195"/>
      <c r="AI375" s="195"/>
      <c r="AJ375" s="195"/>
      <c r="AK375" s="195"/>
      <c r="AL375" s="195"/>
      <c r="AM375" s="195"/>
      <c r="AN375" s="195"/>
      <c r="AO375" s="195"/>
      <c r="AP375" s="195"/>
      <c r="AQ375" s="195"/>
      <c r="AR375" s="195"/>
      <c r="AS375" s="195"/>
      <c r="AT375" s="195"/>
      <c r="AU375" s="195"/>
      <c r="AV375" s="195"/>
      <c r="AW375" s="195"/>
      <c r="AX375" s="195"/>
      <c r="AY375" s="195"/>
      <c r="AZ375" s="195"/>
      <c r="BA375" s="195"/>
    </row>
    <row r="376" spans="1:53" x14ac:dyDescent="0.25">
      <c r="K376" s="195"/>
      <c r="L376" s="195"/>
      <c r="M376" s="195"/>
      <c r="N376" s="195"/>
      <c r="O376" s="195"/>
      <c r="P376" s="195"/>
      <c r="Q376" s="195"/>
      <c r="R376" s="195"/>
      <c r="S376" s="195"/>
      <c r="T376" s="195"/>
      <c r="U376" s="195"/>
      <c r="V376" s="195"/>
      <c r="W376" s="195"/>
      <c r="X376" s="195"/>
      <c r="Y376" s="195"/>
      <c r="Z376" s="195"/>
      <c r="AA376" s="195"/>
      <c r="AB376" s="195"/>
      <c r="AC376" s="195"/>
      <c r="AD376" s="195"/>
      <c r="AE376" s="195"/>
      <c r="AF376" s="195"/>
      <c r="AG376" s="195"/>
      <c r="AH376" s="195"/>
      <c r="AI376" s="195"/>
      <c r="AJ376" s="195"/>
      <c r="AK376" s="195"/>
      <c r="AL376" s="195"/>
      <c r="AM376" s="195"/>
      <c r="AN376" s="195"/>
      <c r="AO376" s="195"/>
      <c r="AP376" s="195"/>
      <c r="AQ376" s="195"/>
      <c r="AR376" s="195"/>
      <c r="AS376" s="195"/>
      <c r="AT376" s="195"/>
      <c r="AU376" s="195"/>
      <c r="AV376" s="195"/>
      <c r="AW376" s="195"/>
      <c r="AX376" s="195"/>
      <c r="AY376" s="195"/>
      <c r="AZ376" s="195"/>
      <c r="BA376" s="195"/>
    </row>
    <row r="377" spans="1:53" x14ac:dyDescent="0.25">
      <c r="K377" s="195"/>
      <c r="L377" s="195"/>
      <c r="M377" s="195"/>
      <c r="N377" s="195"/>
      <c r="O377" s="195"/>
      <c r="P377" s="195"/>
      <c r="Q377" s="195"/>
      <c r="R377" s="195"/>
      <c r="S377" s="195"/>
      <c r="T377" s="195"/>
      <c r="U377" s="195"/>
      <c r="V377" s="195"/>
      <c r="W377" s="195"/>
      <c r="X377" s="195"/>
      <c r="Y377" s="195"/>
      <c r="Z377" s="195"/>
      <c r="AA377" s="195"/>
      <c r="AB377" s="195"/>
      <c r="AC377" s="195"/>
      <c r="AD377" s="195"/>
      <c r="AE377" s="195"/>
      <c r="AF377" s="195"/>
      <c r="AG377" s="195"/>
      <c r="AH377" s="195"/>
      <c r="AI377" s="195"/>
      <c r="AJ377" s="195"/>
      <c r="AK377" s="195"/>
      <c r="AL377" s="195"/>
      <c r="AM377" s="195"/>
      <c r="AN377" s="195"/>
      <c r="AO377" s="195"/>
      <c r="AP377" s="195"/>
      <c r="AQ377" s="195"/>
      <c r="AR377" s="195"/>
      <c r="AS377" s="195"/>
      <c r="AT377" s="195"/>
      <c r="AU377" s="195"/>
      <c r="AV377" s="195"/>
      <c r="AW377" s="195"/>
      <c r="AX377" s="195"/>
      <c r="AY377" s="195"/>
      <c r="AZ377" s="195"/>
      <c r="BA377" s="195"/>
    </row>
    <row r="378" spans="1:53" x14ac:dyDescent="0.25">
      <c r="K378" s="195"/>
      <c r="L378" s="195"/>
      <c r="M378" s="195"/>
      <c r="N378" s="195"/>
      <c r="O378" s="195"/>
      <c r="P378" s="195"/>
      <c r="Q378" s="195"/>
      <c r="R378" s="195"/>
      <c r="S378" s="195"/>
      <c r="T378" s="195"/>
      <c r="U378" s="195"/>
      <c r="V378" s="195"/>
      <c r="W378" s="195"/>
      <c r="X378" s="195"/>
      <c r="Y378" s="195"/>
      <c r="Z378" s="195"/>
      <c r="AA378" s="195"/>
      <c r="AB378" s="195"/>
      <c r="AC378" s="195"/>
      <c r="AD378" s="195"/>
      <c r="AE378" s="195"/>
      <c r="AF378" s="195"/>
      <c r="AG378" s="195"/>
      <c r="AH378" s="195"/>
      <c r="AI378" s="195"/>
      <c r="AJ378" s="195"/>
      <c r="AK378" s="195"/>
      <c r="AL378" s="195"/>
      <c r="AM378" s="195"/>
      <c r="AN378" s="195"/>
      <c r="AO378" s="195"/>
      <c r="AP378" s="195"/>
      <c r="AQ378" s="195"/>
      <c r="AR378" s="195"/>
      <c r="AS378" s="195"/>
      <c r="AT378" s="195"/>
      <c r="AU378" s="195"/>
      <c r="AV378" s="195"/>
      <c r="AW378" s="195"/>
      <c r="AX378" s="195"/>
      <c r="AY378" s="195"/>
      <c r="AZ378" s="195"/>
      <c r="BA378" s="195"/>
    </row>
    <row r="379" spans="1:53" x14ac:dyDescent="0.25">
      <c r="K379" s="195"/>
      <c r="L379" s="195"/>
      <c r="M379" s="195"/>
      <c r="N379" s="195"/>
      <c r="O379" s="195"/>
      <c r="P379" s="195"/>
      <c r="Q379" s="195"/>
      <c r="R379" s="195"/>
      <c r="S379" s="195"/>
      <c r="T379" s="195"/>
      <c r="U379" s="195"/>
      <c r="V379" s="195"/>
      <c r="W379" s="195"/>
      <c r="X379" s="195"/>
      <c r="Y379" s="195"/>
      <c r="Z379" s="195"/>
      <c r="AA379" s="195"/>
      <c r="AB379" s="195"/>
      <c r="AC379" s="195"/>
      <c r="AD379" s="195"/>
      <c r="AE379" s="195"/>
      <c r="AF379" s="195"/>
      <c r="AG379" s="195"/>
      <c r="AH379" s="195"/>
      <c r="AI379" s="195"/>
      <c r="AJ379" s="195"/>
      <c r="AK379" s="195"/>
      <c r="AL379" s="195"/>
      <c r="AM379" s="195"/>
      <c r="AN379" s="195"/>
      <c r="AO379" s="195"/>
      <c r="AP379" s="195"/>
      <c r="AQ379" s="195"/>
      <c r="AR379" s="195"/>
      <c r="AS379" s="195"/>
      <c r="AT379" s="195"/>
      <c r="AU379" s="195"/>
      <c r="AV379" s="195"/>
      <c r="AW379" s="195"/>
      <c r="AX379" s="195"/>
      <c r="AY379" s="195"/>
      <c r="AZ379" s="195"/>
      <c r="BA379" s="195"/>
    </row>
    <row r="380" spans="1:53" x14ac:dyDescent="0.25">
      <c r="K380" s="195"/>
      <c r="L380" s="195"/>
      <c r="M380" s="195"/>
      <c r="N380" s="195"/>
      <c r="O380" s="195"/>
      <c r="P380" s="195"/>
      <c r="Q380" s="195"/>
      <c r="R380" s="195"/>
      <c r="S380" s="195"/>
      <c r="T380" s="195"/>
      <c r="U380" s="195"/>
      <c r="V380" s="195"/>
      <c r="W380" s="195"/>
      <c r="X380" s="195"/>
      <c r="Y380" s="195"/>
      <c r="Z380" s="195"/>
      <c r="AA380" s="195"/>
      <c r="AB380" s="195"/>
      <c r="AC380" s="195"/>
      <c r="AD380" s="195"/>
      <c r="AE380" s="195"/>
      <c r="AF380" s="195"/>
      <c r="AG380" s="195"/>
      <c r="AH380" s="195"/>
      <c r="AI380" s="195"/>
      <c r="AJ380" s="195"/>
      <c r="AK380" s="195"/>
      <c r="AL380" s="195"/>
      <c r="AM380" s="195"/>
      <c r="AN380" s="195"/>
      <c r="AO380" s="195"/>
      <c r="AP380" s="195"/>
      <c r="AQ380" s="195"/>
      <c r="AR380" s="195"/>
      <c r="AS380" s="195"/>
      <c r="AT380" s="195"/>
      <c r="AU380" s="195"/>
      <c r="AV380" s="195"/>
      <c r="AW380" s="195"/>
      <c r="AX380" s="195"/>
      <c r="AY380" s="195"/>
      <c r="AZ380" s="195"/>
      <c r="BA380" s="195"/>
    </row>
    <row r="381" spans="1:53" x14ac:dyDescent="0.25">
      <c r="K381" s="195"/>
      <c r="L381" s="195"/>
      <c r="M381" s="195"/>
      <c r="N381" s="195"/>
      <c r="O381" s="195"/>
      <c r="P381" s="195"/>
      <c r="Q381" s="195"/>
      <c r="R381" s="195"/>
      <c r="S381" s="195"/>
      <c r="T381" s="195"/>
      <c r="U381" s="195"/>
      <c r="V381" s="195"/>
      <c r="W381" s="195"/>
      <c r="X381" s="195"/>
      <c r="Y381" s="195"/>
      <c r="Z381" s="195"/>
      <c r="AA381" s="195"/>
      <c r="AB381" s="195"/>
      <c r="AC381" s="195"/>
      <c r="AD381" s="195"/>
      <c r="AE381" s="195"/>
      <c r="AF381" s="195"/>
      <c r="AG381" s="195"/>
      <c r="AH381" s="195"/>
      <c r="AI381" s="195"/>
      <c r="AJ381" s="195"/>
      <c r="AK381" s="195"/>
      <c r="AL381" s="195"/>
      <c r="AM381" s="195"/>
      <c r="AN381" s="195"/>
      <c r="AO381" s="195"/>
      <c r="AP381" s="195"/>
      <c r="AQ381" s="195"/>
      <c r="AR381" s="195"/>
      <c r="AS381" s="195"/>
      <c r="AT381" s="195"/>
      <c r="AU381" s="195"/>
      <c r="AV381" s="195"/>
      <c r="AW381" s="195"/>
      <c r="AX381" s="195"/>
      <c r="AY381" s="195"/>
      <c r="AZ381" s="195"/>
      <c r="BA381" s="195"/>
    </row>
    <row r="382" spans="1:53" x14ac:dyDescent="0.25">
      <c r="K382" s="195"/>
      <c r="L382" s="195"/>
      <c r="M382" s="195"/>
      <c r="N382" s="195"/>
      <c r="O382" s="195"/>
      <c r="P382" s="195"/>
      <c r="Q382" s="195"/>
      <c r="R382" s="195"/>
      <c r="S382" s="195"/>
      <c r="T382" s="195"/>
      <c r="U382" s="195"/>
      <c r="V382" s="195"/>
      <c r="W382" s="195"/>
      <c r="X382" s="195"/>
      <c r="Y382" s="195"/>
      <c r="Z382" s="195"/>
      <c r="AA382" s="195"/>
      <c r="AB382" s="195"/>
      <c r="AC382" s="195"/>
      <c r="AD382" s="195"/>
      <c r="AE382" s="195"/>
      <c r="AF382" s="195"/>
      <c r="AG382" s="195"/>
      <c r="AH382" s="195"/>
      <c r="AI382" s="195"/>
      <c r="AJ382" s="195"/>
      <c r="AK382" s="195"/>
      <c r="AL382" s="195"/>
      <c r="AM382" s="195"/>
      <c r="AN382" s="195"/>
      <c r="AO382" s="195"/>
      <c r="AP382" s="195"/>
      <c r="AQ382" s="195"/>
      <c r="AR382" s="195"/>
      <c r="AS382" s="195"/>
      <c r="AT382" s="195"/>
      <c r="AU382" s="195"/>
      <c r="AV382" s="195"/>
      <c r="AW382" s="195"/>
      <c r="AX382" s="195"/>
      <c r="AY382" s="195"/>
      <c r="AZ382" s="195"/>
      <c r="BA382" s="195"/>
    </row>
    <row r="383" spans="1:53" x14ac:dyDescent="0.25">
      <c r="K383" s="195"/>
      <c r="L383" s="195"/>
      <c r="M383" s="195"/>
      <c r="N383" s="195"/>
      <c r="O383" s="195"/>
      <c r="P383" s="195"/>
      <c r="Q383" s="195"/>
      <c r="R383" s="195"/>
      <c r="S383" s="195"/>
      <c r="T383" s="195"/>
      <c r="U383" s="195"/>
      <c r="V383" s="195"/>
      <c r="W383" s="195"/>
      <c r="X383" s="195"/>
      <c r="Y383" s="195"/>
      <c r="Z383" s="195"/>
      <c r="AA383" s="195"/>
      <c r="AB383" s="195"/>
      <c r="AC383" s="195"/>
      <c r="AD383" s="195"/>
      <c r="AE383" s="195"/>
      <c r="AF383" s="195"/>
      <c r="AG383" s="195"/>
      <c r="AH383" s="195"/>
      <c r="AI383" s="195"/>
      <c r="AJ383" s="195"/>
      <c r="AK383" s="195"/>
      <c r="AL383" s="195"/>
      <c r="AM383" s="195"/>
      <c r="AN383" s="195"/>
      <c r="AO383" s="195"/>
      <c r="AP383" s="195"/>
      <c r="AQ383" s="195"/>
      <c r="AR383" s="195"/>
      <c r="AS383" s="195"/>
      <c r="AT383" s="195"/>
      <c r="AU383" s="195"/>
      <c r="AV383" s="195"/>
      <c r="AW383" s="195"/>
      <c r="AX383" s="195"/>
      <c r="AY383" s="195"/>
      <c r="AZ383" s="195"/>
      <c r="BA383" s="195"/>
    </row>
    <row r="384" spans="1:53" x14ac:dyDescent="0.25">
      <c r="K384" s="195"/>
      <c r="L384" s="195"/>
      <c r="M384" s="195"/>
      <c r="N384" s="195"/>
      <c r="O384" s="195"/>
      <c r="P384" s="195"/>
      <c r="Q384" s="195"/>
      <c r="R384" s="195"/>
      <c r="S384" s="195"/>
      <c r="T384" s="195"/>
      <c r="U384" s="195"/>
      <c r="V384" s="195"/>
      <c r="W384" s="195"/>
      <c r="X384" s="195"/>
      <c r="Y384" s="195"/>
      <c r="Z384" s="195"/>
      <c r="AA384" s="195"/>
      <c r="AB384" s="195"/>
      <c r="AC384" s="195"/>
      <c r="AD384" s="195"/>
      <c r="AE384" s="195"/>
      <c r="AF384" s="195"/>
      <c r="AG384" s="195"/>
      <c r="AH384" s="195"/>
      <c r="AI384" s="195"/>
      <c r="AJ384" s="195"/>
      <c r="AK384" s="195"/>
      <c r="AL384" s="195"/>
      <c r="AM384" s="195"/>
      <c r="AN384" s="195"/>
      <c r="AO384" s="195"/>
      <c r="AP384" s="195"/>
      <c r="AQ384" s="195"/>
      <c r="AR384" s="195"/>
      <c r="AS384" s="195"/>
      <c r="AT384" s="195"/>
      <c r="AU384" s="195"/>
      <c r="AV384" s="195"/>
      <c r="AW384" s="195"/>
      <c r="AX384" s="195"/>
      <c r="AY384" s="195"/>
      <c r="AZ384" s="195"/>
      <c r="BA384" s="195"/>
    </row>
    <row r="385" spans="11:53" x14ac:dyDescent="0.25">
      <c r="K385" s="195"/>
      <c r="L385" s="195"/>
      <c r="M385" s="195"/>
      <c r="N385" s="195"/>
      <c r="O385" s="195"/>
      <c r="P385" s="195"/>
      <c r="Q385" s="195"/>
      <c r="R385" s="195"/>
      <c r="S385" s="195"/>
      <c r="T385" s="195"/>
      <c r="U385" s="195"/>
      <c r="V385" s="195"/>
      <c r="W385" s="195"/>
      <c r="X385" s="195"/>
      <c r="Y385" s="195"/>
      <c r="Z385" s="195"/>
      <c r="AA385" s="195"/>
      <c r="AB385" s="195"/>
      <c r="AC385" s="195"/>
      <c r="AD385" s="195"/>
      <c r="AE385" s="195"/>
      <c r="AF385" s="195"/>
      <c r="AG385" s="195"/>
      <c r="AH385" s="195"/>
      <c r="AI385" s="195"/>
      <c r="AJ385" s="195"/>
      <c r="AK385" s="195"/>
      <c r="AL385" s="195"/>
      <c r="AM385" s="195"/>
      <c r="AN385" s="195"/>
      <c r="AO385" s="195"/>
      <c r="AP385" s="195"/>
      <c r="AQ385" s="195"/>
      <c r="AR385" s="195"/>
      <c r="AS385" s="195"/>
      <c r="AT385" s="195"/>
      <c r="AU385" s="195"/>
      <c r="AV385" s="195"/>
      <c r="AW385" s="195"/>
      <c r="AX385" s="195"/>
      <c r="AY385" s="195"/>
      <c r="AZ385" s="195"/>
      <c r="BA385" s="195"/>
    </row>
    <row r="386" spans="11:53" x14ac:dyDescent="0.25">
      <c r="K386" s="195"/>
      <c r="L386" s="195"/>
      <c r="M386" s="195"/>
      <c r="N386" s="195"/>
      <c r="O386" s="195"/>
      <c r="P386" s="195"/>
      <c r="Q386" s="195"/>
      <c r="R386" s="195"/>
      <c r="S386" s="195"/>
      <c r="T386" s="195"/>
      <c r="U386" s="195"/>
      <c r="V386" s="195"/>
      <c r="W386" s="195"/>
      <c r="X386" s="195"/>
      <c r="Y386" s="195"/>
      <c r="Z386" s="195"/>
      <c r="AA386" s="195"/>
      <c r="AB386" s="195"/>
      <c r="AC386" s="195"/>
      <c r="AD386" s="195"/>
      <c r="AE386" s="195"/>
      <c r="AF386" s="195"/>
      <c r="AG386" s="195"/>
      <c r="AH386" s="195"/>
      <c r="AI386" s="195"/>
      <c r="AJ386" s="195"/>
      <c r="AK386" s="195"/>
      <c r="AL386" s="195"/>
      <c r="AM386" s="195"/>
      <c r="AN386" s="195"/>
      <c r="AO386" s="195"/>
      <c r="AP386" s="195"/>
      <c r="AQ386" s="195"/>
      <c r="AR386" s="195"/>
      <c r="AS386" s="195"/>
      <c r="AT386" s="195"/>
      <c r="AU386" s="195"/>
      <c r="AV386" s="195"/>
      <c r="AW386" s="195"/>
      <c r="AX386" s="195"/>
      <c r="AY386" s="195"/>
      <c r="AZ386" s="195"/>
      <c r="BA386" s="195"/>
    </row>
    <row r="387" spans="11:53" x14ac:dyDescent="0.25">
      <c r="K387" s="195"/>
      <c r="L387" s="195"/>
      <c r="M387" s="195"/>
      <c r="N387" s="195"/>
      <c r="O387" s="195"/>
      <c r="P387" s="195"/>
      <c r="Q387" s="195"/>
      <c r="R387" s="195"/>
      <c r="S387" s="195"/>
      <c r="T387" s="195"/>
      <c r="U387" s="195"/>
      <c r="V387" s="195"/>
      <c r="W387" s="195"/>
      <c r="X387" s="195"/>
      <c r="Y387" s="195"/>
      <c r="Z387" s="195"/>
      <c r="AA387" s="195"/>
      <c r="AB387" s="195"/>
      <c r="AC387" s="195"/>
      <c r="AD387" s="195"/>
      <c r="AE387" s="195"/>
      <c r="AF387" s="195"/>
    </row>
    <row r="388" spans="11:53" x14ac:dyDescent="0.25">
      <c r="K388" s="195"/>
      <c r="L388" s="195"/>
      <c r="M388" s="195"/>
      <c r="N388" s="195"/>
      <c r="O388" s="195"/>
      <c r="P388" s="195"/>
      <c r="Q388" s="195"/>
      <c r="R388" s="195"/>
      <c r="S388" s="195"/>
      <c r="T388" s="195"/>
      <c r="U388" s="195"/>
      <c r="V388" s="195"/>
      <c r="W388" s="195"/>
      <c r="X388" s="195"/>
      <c r="Y388" s="195"/>
      <c r="Z388" s="195"/>
      <c r="AA388" s="195"/>
      <c r="AB388" s="195"/>
      <c r="AC388" s="195"/>
      <c r="AD388" s="195"/>
      <c r="AE388" s="195"/>
      <c r="AF388" s="195"/>
    </row>
    <row r="389" spans="11:53" x14ac:dyDescent="0.25">
      <c r="K389" s="195"/>
      <c r="L389" s="195"/>
      <c r="M389" s="195"/>
      <c r="N389" s="195"/>
      <c r="O389" s="195"/>
      <c r="P389" s="195"/>
      <c r="Q389" s="195"/>
      <c r="R389" s="195"/>
      <c r="S389" s="195"/>
      <c r="T389" s="195"/>
      <c r="U389" s="195"/>
      <c r="V389" s="195"/>
      <c r="W389" s="195"/>
      <c r="X389" s="195"/>
      <c r="Y389" s="195"/>
      <c r="Z389" s="195"/>
      <c r="AA389" s="195"/>
      <c r="AB389" s="195"/>
      <c r="AC389" s="195"/>
      <c r="AD389" s="195"/>
      <c r="AE389" s="195"/>
      <c r="AF389" s="195"/>
    </row>
    <row r="390" spans="11:53" x14ac:dyDescent="0.25">
      <c r="K390" s="195"/>
      <c r="L390" s="195"/>
      <c r="M390" s="195"/>
      <c r="N390" s="195"/>
      <c r="O390" s="195"/>
      <c r="P390" s="195"/>
      <c r="Q390" s="195"/>
      <c r="R390" s="195"/>
      <c r="S390" s="195"/>
      <c r="T390" s="195"/>
      <c r="U390" s="195"/>
      <c r="V390" s="195"/>
      <c r="W390" s="195"/>
      <c r="X390" s="195"/>
      <c r="Y390" s="195"/>
      <c r="Z390" s="195"/>
      <c r="AA390" s="195"/>
      <c r="AB390" s="195"/>
      <c r="AC390" s="195"/>
      <c r="AD390" s="195"/>
      <c r="AE390" s="195"/>
      <c r="AF390" s="195"/>
    </row>
    <row r="391" spans="11:53" x14ac:dyDescent="0.25">
      <c r="K391" s="195"/>
      <c r="L391" s="195"/>
      <c r="M391" s="195"/>
      <c r="N391" s="195"/>
      <c r="O391" s="195"/>
      <c r="P391" s="195"/>
      <c r="Q391" s="195"/>
      <c r="R391" s="195"/>
      <c r="S391" s="195"/>
      <c r="T391" s="195"/>
      <c r="U391" s="195"/>
      <c r="V391" s="195"/>
      <c r="W391" s="195"/>
      <c r="X391" s="195"/>
      <c r="Y391" s="195"/>
      <c r="Z391" s="195"/>
      <c r="AA391" s="195"/>
      <c r="AB391" s="195"/>
      <c r="AC391" s="195"/>
      <c r="AD391" s="195"/>
      <c r="AE391" s="195"/>
      <c r="AF391" s="195"/>
    </row>
    <row r="392" spans="11:53" x14ac:dyDescent="0.25">
      <c r="K392" s="195"/>
      <c r="L392" s="195"/>
      <c r="M392" s="195"/>
      <c r="N392" s="195"/>
      <c r="O392" s="195"/>
      <c r="P392" s="195"/>
      <c r="Q392" s="195"/>
      <c r="R392" s="195"/>
      <c r="S392" s="195"/>
      <c r="T392" s="195"/>
      <c r="U392" s="195"/>
      <c r="V392" s="195"/>
      <c r="W392" s="195"/>
      <c r="X392" s="195"/>
      <c r="Y392" s="195"/>
      <c r="Z392" s="195"/>
      <c r="AA392" s="195"/>
      <c r="AB392" s="195"/>
      <c r="AC392" s="195"/>
      <c r="AD392" s="195"/>
      <c r="AE392" s="195"/>
      <c r="AF392" s="195"/>
    </row>
    <row r="393" spans="11:53" x14ac:dyDescent="0.25">
      <c r="K393" s="195"/>
      <c r="L393" s="195"/>
      <c r="M393" s="195"/>
      <c r="N393" s="195"/>
      <c r="O393" s="195"/>
      <c r="P393" s="195"/>
      <c r="Q393" s="195"/>
      <c r="R393" s="195"/>
      <c r="S393" s="195"/>
      <c r="T393" s="195"/>
      <c r="U393" s="195"/>
      <c r="V393" s="195"/>
      <c r="W393" s="195"/>
      <c r="X393" s="195"/>
      <c r="Y393" s="195"/>
      <c r="Z393" s="195"/>
      <c r="AA393" s="195"/>
      <c r="AB393" s="195"/>
      <c r="AC393" s="195"/>
      <c r="AD393" s="195"/>
      <c r="AE393" s="195"/>
      <c r="AF393" s="195"/>
    </row>
    <row r="394" spans="11:53" x14ac:dyDescent="0.25">
      <c r="K394" s="195"/>
      <c r="L394" s="195"/>
      <c r="M394" s="195"/>
      <c r="N394" s="195"/>
      <c r="O394" s="195"/>
      <c r="P394" s="195"/>
      <c r="Q394" s="195"/>
      <c r="R394" s="195"/>
      <c r="S394" s="195"/>
      <c r="T394" s="195"/>
      <c r="U394" s="195"/>
      <c r="V394" s="195"/>
      <c r="W394" s="195"/>
      <c r="X394" s="195"/>
      <c r="Y394" s="195"/>
      <c r="Z394" s="195"/>
      <c r="AA394" s="195"/>
      <c r="AB394" s="195"/>
      <c r="AC394" s="195"/>
      <c r="AD394" s="195"/>
      <c r="AE394" s="195"/>
      <c r="AF394" s="195"/>
    </row>
    <row r="395" spans="11:53" x14ac:dyDescent="0.25">
      <c r="K395" s="195"/>
      <c r="L395" s="195"/>
      <c r="M395" s="195"/>
      <c r="N395" s="195"/>
      <c r="O395" s="195"/>
      <c r="P395" s="195"/>
      <c r="Q395" s="195"/>
      <c r="R395" s="195"/>
      <c r="S395" s="195"/>
      <c r="T395" s="195"/>
      <c r="U395" s="195"/>
      <c r="V395" s="195"/>
      <c r="W395" s="195"/>
      <c r="X395" s="195"/>
      <c r="Y395" s="195"/>
      <c r="Z395" s="195"/>
      <c r="AA395" s="195"/>
      <c r="AB395" s="195"/>
      <c r="AC395" s="195"/>
      <c r="AD395" s="195"/>
      <c r="AE395" s="195"/>
      <c r="AF395" s="195"/>
    </row>
    <row r="396" spans="11:53" x14ac:dyDescent="0.25">
      <c r="K396" s="195"/>
      <c r="L396" s="195"/>
      <c r="M396" s="195"/>
      <c r="N396" s="195"/>
      <c r="O396" s="195"/>
      <c r="P396" s="195"/>
      <c r="Q396" s="195"/>
      <c r="R396" s="195"/>
      <c r="S396" s="195"/>
      <c r="T396" s="195"/>
      <c r="U396" s="195"/>
      <c r="V396" s="195"/>
      <c r="W396" s="195"/>
      <c r="X396" s="195"/>
      <c r="Y396" s="195"/>
      <c r="Z396" s="195"/>
      <c r="AA396" s="195"/>
      <c r="AB396" s="195"/>
      <c r="AC396" s="195"/>
      <c r="AD396" s="195"/>
      <c r="AE396" s="195"/>
      <c r="AF396" s="195"/>
    </row>
    <row r="397" spans="11:53" x14ac:dyDescent="0.25">
      <c r="K397" s="195"/>
      <c r="L397" s="195"/>
      <c r="M397" s="195"/>
      <c r="N397" s="195"/>
      <c r="O397" s="195"/>
      <c r="P397" s="195"/>
      <c r="Q397" s="195"/>
      <c r="R397" s="195"/>
      <c r="S397" s="195"/>
      <c r="T397" s="195"/>
      <c r="U397" s="195"/>
      <c r="V397" s="195"/>
      <c r="W397" s="195"/>
      <c r="X397" s="195"/>
      <c r="Y397" s="195"/>
      <c r="Z397" s="195"/>
      <c r="AA397" s="195"/>
      <c r="AB397" s="195"/>
      <c r="AC397" s="195"/>
      <c r="AD397" s="195"/>
      <c r="AE397" s="195"/>
      <c r="AF397" s="195"/>
    </row>
    <row r="398" spans="11:53" x14ac:dyDescent="0.25">
      <c r="K398" s="195"/>
      <c r="L398" s="195"/>
      <c r="M398" s="195"/>
      <c r="N398" s="195"/>
      <c r="O398" s="195"/>
      <c r="P398" s="195"/>
      <c r="Q398" s="195"/>
      <c r="R398" s="195"/>
      <c r="S398" s="195"/>
      <c r="T398" s="195"/>
      <c r="U398" s="195"/>
      <c r="V398" s="195"/>
      <c r="W398" s="195"/>
      <c r="X398" s="195"/>
      <c r="Y398" s="195"/>
      <c r="Z398" s="195"/>
      <c r="AA398" s="195"/>
      <c r="AB398" s="195"/>
      <c r="AC398" s="195"/>
      <c r="AD398" s="195"/>
      <c r="AE398" s="195"/>
      <c r="AF398" s="195"/>
    </row>
    <row r="399" spans="11:53" x14ac:dyDescent="0.25">
      <c r="K399" s="195"/>
      <c r="L399" s="195"/>
      <c r="M399" s="195"/>
      <c r="N399" s="195"/>
      <c r="O399" s="195"/>
      <c r="P399" s="195"/>
      <c r="Q399" s="195"/>
      <c r="R399" s="195"/>
      <c r="S399" s="195"/>
      <c r="T399" s="195"/>
      <c r="U399" s="195"/>
      <c r="V399" s="195"/>
      <c r="W399" s="195"/>
      <c r="X399" s="195"/>
      <c r="Y399" s="195"/>
      <c r="Z399" s="195"/>
      <c r="AA399" s="195"/>
      <c r="AB399" s="195"/>
      <c r="AC399" s="195"/>
      <c r="AD399" s="195"/>
      <c r="AE399" s="195"/>
      <c r="AF399" s="195"/>
    </row>
    <row r="400" spans="11:53" x14ac:dyDescent="0.25">
      <c r="K400" s="195"/>
      <c r="L400" s="195"/>
      <c r="M400" s="195"/>
      <c r="N400" s="195"/>
      <c r="O400" s="195"/>
      <c r="P400" s="195"/>
      <c r="Q400" s="195"/>
      <c r="R400" s="195"/>
      <c r="S400" s="195"/>
      <c r="T400" s="195"/>
      <c r="U400" s="195"/>
      <c r="V400" s="195"/>
      <c r="W400" s="195"/>
      <c r="X400" s="195"/>
      <c r="Y400" s="195"/>
      <c r="Z400" s="195"/>
      <c r="AA400" s="195"/>
      <c r="AB400" s="195"/>
      <c r="AC400" s="195"/>
      <c r="AD400" s="195"/>
      <c r="AE400" s="195"/>
      <c r="AF400" s="195"/>
    </row>
    <row r="401" spans="11:32" x14ac:dyDescent="0.25">
      <c r="K401" s="195"/>
      <c r="L401" s="195"/>
      <c r="M401" s="195"/>
      <c r="N401" s="195"/>
      <c r="O401" s="195"/>
      <c r="P401" s="195"/>
      <c r="Q401" s="195"/>
      <c r="R401" s="195"/>
      <c r="S401" s="195"/>
      <c r="T401" s="195"/>
      <c r="U401" s="195"/>
      <c r="V401" s="195"/>
      <c r="W401" s="195"/>
      <c r="X401" s="195"/>
      <c r="Y401" s="195"/>
      <c r="Z401" s="195"/>
      <c r="AA401" s="195"/>
      <c r="AB401" s="195"/>
      <c r="AC401" s="195"/>
      <c r="AD401" s="195"/>
      <c r="AE401" s="195"/>
      <c r="AF401" s="195"/>
    </row>
    <row r="402" spans="11:32" x14ac:dyDescent="0.25">
      <c r="K402" s="195"/>
      <c r="L402" s="195"/>
      <c r="M402" s="195"/>
      <c r="N402" s="195"/>
      <c r="O402" s="195"/>
      <c r="P402" s="195"/>
      <c r="Q402" s="195"/>
      <c r="R402" s="195"/>
      <c r="S402" s="195"/>
      <c r="T402" s="195"/>
      <c r="U402" s="195"/>
      <c r="V402" s="195"/>
      <c r="W402" s="195"/>
      <c r="X402" s="195"/>
      <c r="Y402" s="195"/>
      <c r="Z402" s="195"/>
      <c r="AA402" s="195"/>
      <c r="AB402" s="195"/>
      <c r="AC402" s="195"/>
      <c r="AD402" s="195"/>
      <c r="AE402" s="195"/>
      <c r="AF402" s="195"/>
    </row>
    <row r="403" spans="11:32" x14ac:dyDescent="0.25">
      <c r="K403" s="195"/>
      <c r="L403" s="195"/>
      <c r="M403" s="195"/>
      <c r="N403" s="195"/>
      <c r="O403" s="195"/>
      <c r="P403" s="195"/>
      <c r="Q403" s="195"/>
      <c r="R403" s="195"/>
      <c r="S403" s="195"/>
      <c r="T403" s="195"/>
      <c r="U403" s="195"/>
      <c r="V403" s="195"/>
      <c r="W403" s="195"/>
      <c r="X403" s="195"/>
      <c r="Y403" s="195"/>
      <c r="Z403" s="195"/>
      <c r="AA403" s="195"/>
      <c r="AB403" s="195"/>
      <c r="AC403" s="195"/>
      <c r="AD403" s="195"/>
      <c r="AE403" s="195"/>
      <c r="AF403" s="195"/>
    </row>
    <row r="404" spans="11:32" x14ac:dyDescent="0.25">
      <c r="K404" s="195"/>
      <c r="L404" s="195"/>
      <c r="M404" s="195"/>
      <c r="N404" s="195"/>
      <c r="O404" s="195"/>
      <c r="P404" s="195"/>
      <c r="Q404" s="195"/>
      <c r="R404" s="195"/>
      <c r="S404" s="195"/>
      <c r="T404" s="195"/>
      <c r="U404" s="195"/>
      <c r="V404" s="195"/>
      <c r="W404" s="195"/>
      <c r="X404" s="195"/>
      <c r="Y404" s="195"/>
      <c r="Z404" s="195"/>
      <c r="AA404" s="195"/>
      <c r="AB404" s="195"/>
      <c r="AC404" s="195"/>
      <c r="AD404" s="195"/>
      <c r="AE404" s="195"/>
      <c r="AF404" s="195"/>
    </row>
    <row r="405" spans="11:32" x14ac:dyDescent="0.25">
      <c r="K405" s="195"/>
      <c r="L405" s="195"/>
      <c r="M405" s="195"/>
      <c r="N405" s="195"/>
      <c r="O405" s="195"/>
      <c r="P405" s="195"/>
      <c r="Q405" s="195"/>
      <c r="R405" s="195"/>
      <c r="S405" s="195"/>
      <c r="T405" s="195"/>
      <c r="U405" s="195"/>
      <c r="V405" s="195"/>
      <c r="W405" s="195"/>
      <c r="X405" s="195"/>
      <c r="Y405" s="195"/>
      <c r="Z405" s="195"/>
      <c r="AA405" s="195"/>
      <c r="AB405" s="195"/>
      <c r="AC405" s="195"/>
      <c r="AD405" s="195"/>
      <c r="AE405" s="195"/>
      <c r="AF405" s="195"/>
    </row>
    <row r="406" spans="11:32" x14ac:dyDescent="0.25">
      <c r="K406" s="195"/>
      <c r="L406" s="195"/>
      <c r="M406" s="195"/>
      <c r="N406" s="195"/>
      <c r="O406" s="195"/>
      <c r="P406" s="195"/>
      <c r="Q406" s="195"/>
      <c r="R406" s="195"/>
      <c r="S406" s="195"/>
      <c r="T406" s="195"/>
      <c r="U406" s="195"/>
      <c r="V406" s="195"/>
      <c r="W406" s="195"/>
      <c r="X406" s="195"/>
      <c r="Y406" s="195"/>
      <c r="Z406" s="195"/>
      <c r="AA406" s="195"/>
      <c r="AB406" s="195"/>
      <c r="AC406" s="195"/>
      <c r="AD406" s="195"/>
      <c r="AE406" s="195"/>
      <c r="AF406" s="195"/>
    </row>
    <row r="407" spans="11:32" x14ac:dyDescent="0.25">
      <c r="K407" s="195"/>
      <c r="L407" s="195"/>
      <c r="M407" s="195"/>
      <c r="N407" s="195"/>
      <c r="O407" s="195"/>
      <c r="P407" s="195"/>
      <c r="Q407" s="195"/>
      <c r="R407" s="195"/>
      <c r="S407" s="195"/>
      <c r="T407" s="195"/>
      <c r="U407" s="195"/>
      <c r="V407" s="195"/>
      <c r="W407" s="195"/>
      <c r="X407" s="195"/>
      <c r="Y407" s="195"/>
      <c r="Z407" s="195"/>
      <c r="AA407" s="195"/>
      <c r="AB407" s="195"/>
      <c r="AC407" s="195"/>
      <c r="AD407" s="195"/>
      <c r="AE407" s="195"/>
      <c r="AF407" s="195"/>
    </row>
    <row r="408" spans="11:32" x14ac:dyDescent="0.25">
      <c r="K408" s="195"/>
      <c r="L408" s="195"/>
      <c r="M408" s="195"/>
      <c r="N408" s="195"/>
      <c r="O408" s="195"/>
      <c r="P408" s="195"/>
      <c r="Q408" s="195"/>
      <c r="R408" s="195"/>
      <c r="S408" s="195"/>
      <c r="T408" s="195"/>
      <c r="U408" s="195"/>
      <c r="V408" s="195"/>
      <c r="W408" s="195"/>
      <c r="X408" s="195"/>
      <c r="Y408" s="195"/>
      <c r="Z408" s="195"/>
      <c r="AA408" s="195"/>
      <c r="AB408" s="195"/>
      <c r="AC408" s="195"/>
      <c r="AD408" s="195"/>
      <c r="AE408" s="195"/>
      <c r="AF408" s="195"/>
    </row>
    <row r="409" spans="11:32" x14ac:dyDescent="0.25">
      <c r="K409" s="195"/>
      <c r="L409" s="195"/>
      <c r="M409" s="195"/>
      <c r="N409" s="195"/>
      <c r="O409" s="195"/>
      <c r="P409" s="195"/>
      <c r="Q409" s="195"/>
      <c r="R409" s="195"/>
      <c r="S409" s="195"/>
      <c r="T409" s="195"/>
      <c r="U409" s="195"/>
      <c r="V409" s="195"/>
      <c r="W409" s="195"/>
      <c r="X409" s="195"/>
      <c r="Y409" s="195"/>
      <c r="Z409" s="195"/>
      <c r="AA409" s="195"/>
      <c r="AB409" s="195"/>
      <c r="AC409" s="195"/>
      <c r="AD409" s="195"/>
      <c r="AE409" s="195"/>
      <c r="AF409" s="195"/>
    </row>
    <row r="410" spans="11:32" x14ac:dyDescent="0.25">
      <c r="K410" s="195"/>
      <c r="L410" s="195"/>
      <c r="M410" s="195"/>
      <c r="N410" s="195"/>
      <c r="O410" s="195"/>
      <c r="P410" s="195"/>
      <c r="Q410" s="195"/>
      <c r="R410" s="195"/>
      <c r="S410" s="195"/>
      <c r="T410" s="195"/>
      <c r="U410" s="195"/>
      <c r="V410" s="195"/>
      <c r="W410" s="195"/>
      <c r="X410" s="195"/>
      <c r="Y410" s="195"/>
      <c r="Z410" s="195"/>
      <c r="AA410" s="195"/>
      <c r="AB410" s="195"/>
      <c r="AC410" s="195"/>
      <c r="AD410" s="195"/>
      <c r="AE410" s="195"/>
      <c r="AF410" s="195"/>
    </row>
    <row r="411" spans="11:32" x14ac:dyDescent="0.25">
      <c r="K411" s="195"/>
      <c r="L411" s="195"/>
      <c r="M411" s="195"/>
      <c r="N411" s="195"/>
      <c r="O411" s="195"/>
      <c r="P411" s="195"/>
      <c r="Q411" s="195"/>
      <c r="R411" s="195"/>
      <c r="S411" s="195"/>
      <c r="T411" s="195"/>
      <c r="U411" s="195"/>
      <c r="V411" s="195"/>
      <c r="W411" s="195"/>
      <c r="X411" s="195"/>
      <c r="Y411" s="195"/>
      <c r="Z411" s="195"/>
      <c r="AA411" s="195"/>
      <c r="AB411" s="195"/>
      <c r="AC411" s="195"/>
      <c r="AD411" s="195"/>
      <c r="AE411" s="195"/>
      <c r="AF411" s="195"/>
    </row>
    <row r="412" spans="11:32" x14ac:dyDescent="0.25">
      <c r="K412" s="195"/>
      <c r="L412" s="195"/>
      <c r="M412" s="195"/>
      <c r="N412" s="195"/>
      <c r="O412" s="195"/>
      <c r="P412" s="195"/>
      <c r="Q412" s="195"/>
      <c r="R412" s="195"/>
      <c r="S412" s="195"/>
      <c r="T412" s="195"/>
      <c r="U412" s="195"/>
      <c r="V412" s="195"/>
      <c r="W412" s="195"/>
      <c r="X412" s="195"/>
      <c r="Y412" s="195"/>
      <c r="Z412" s="195"/>
      <c r="AA412" s="195"/>
      <c r="AB412" s="195"/>
      <c r="AC412" s="195"/>
      <c r="AD412" s="195"/>
      <c r="AE412" s="195"/>
      <c r="AF412" s="195"/>
    </row>
    <row r="413" spans="11:32" x14ac:dyDescent="0.25">
      <c r="K413" s="195"/>
      <c r="L413" s="195"/>
      <c r="M413" s="195"/>
      <c r="N413" s="195"/>
      <c r="O413" s="195"/>
      <c r="P413" s="195"/>
      <c r="Q413" s="195"/>
      <c r="R413" s="195"/>
      <c r="S413" s="195"/>
      <c r="T413" s="195"/>
      <c r="U413" s="195"/>
      <c r="V413" s="195"/>
      <c r="W413" s="195"/>
      <c r="X413" s="195"/>
      <c r="Y413" s="195"/>
      <c r="Z413" s="195"/>
      <c r="AA413" s="195"/>
      <c r="AB413" s="195"/>
      <c r="AC413" s="195"/>
      <c r="AD413" s="195"/>
      <c r="AE413" s="195"/>
      <c r="AF413" s="195"/>
    </row>
    <row r="414" spans="11:32" x14ac:dyDescent="0.25">
      <c r="K414" s="195"/>
      <c r="L414" s="195"/>
      <c r="M414" s="195"/>
      <c r="N414" s="195"/>
      <c r="O414" s="195"/>
      <c r="P414" s="195"/>
      <c r="Q414" s="195"/>
      <c r="R414" s="195"/>
      <c r="S414" s="195"/>
      <c r="T414" s="195"/>
      <c r="U414" s="195"/>
      <c r="V414" s="195"/>
      <c r="W414" s="195"/>
      <c r="X414" s="195"/>
      <c r="Y414" s="195"/>
      <c r="Z414" s="195"/>
      <c r="AA414" s="195"/>
      <c r="AB414" s="195"/>
      <c r="AC414" s="195"/>
      <c r="AD414" s="195"/>
      <c r="AE414" s="195"/>
      <c r="AF414" s="195"/>
    </row>
    <row r="415" spans="11:32" x14ac:dyDescent="0.25">
      <c r="K415" s="195"/>
      <c r="L415" s="195"/>
      <c r="M415" s="195"/>
      <c r="N415" s="195"/>
      <c r="O415" s="195"/>
      <c r="P415" s="195"/>
      <c r="Q415" s="195"/>
      <c r="R415" s="195"/>
      <c r="S415" s="195"/>
      <c r="T415" s="195"/>
      <c r="U415" s="195"/>
      <c r="V415" s="195"/>
      <c r="W415" s="195"/>
      <c r="X415" s="195"/>
      <c r="Y415" s="195"/>
      <c r="Z415" s="195"/>
      <c r="AA415" s="195"/>
      <c r="AB415" s="195"/>
      <c r="AC415" s="195"/>
      <c r="AD415" s="195"/>
      <c r="AE415" s="195"/>
      <c r="AF415" s="195"/>
    </row>
    <row r="416" spans="11:32" x14ac:dyDescent="0.25">
      <c r="K416" s="195"/>
      <c r="L416" s="195"/>
      <c r="M416" s="195"/>
      <c r="N416" s="195"/>
      <c r="O416" s="195"/>
      <c r="P416" s="195"/>
      <c r="Q416" s="195"/>
      <c r="R416" s="195"/>
      <c r="S416" s="195"/>
      <c r="T416" s="195"/>
      <c r="U416" s="195"/>
      <c r="V416" s="195"/>
      <c r="W416" s="195"/>
      <c r="X416" s="195"/>
      <c r="Y416" s="195"/>
      <c r="Z416" s="195"/>
      <c r="AA416" s="195"/>
      <c r="AB416" s="195"/>
      <c r="AC416" s="195"/>
      <c r="AD416" s="195"/>
      <c r="AE416" s="195"/>
      <c r="AF416" s="195"/>
    </row>
    <row r="417" spans="11:32" x14ac:dyDescent="0.25">
      <c r="K417" s="195"/>
      <c r="L417" s="195"/>
      <c r="M417" s="195"/>
      <c r="N417" s="195"/>
      <c r="O417" s="195"/>
      <c r="P417" s="195"/>
      <c r="Q417" s="195"/>
      <c r="R417" s="195"/>
      <c r="S417" s="195"/>
      <c r="T417" s="195"/>
      <c r="U417" s="195"/>
      <c r="V417" s="195"/>
      <c r="W417" s="195"/>
      <c r="X417" s="195"/>
      <c r="Y417" s="195"/>
      <c r="Z417" s="195"/>
      <c r="AA417" s="195"/>
      <c r="AB417" s="195"/>
      <c r="AC417" s="195"/>
      <c r="AD417" s="195"/>
      <c r="AE417" s="195"/>
      <c r="AF417" s="195"/>
    </row>
    <row r="418" spans="11:32" x14ac:dyDescent="0.25">
      <c r="K418" s="195"/>
      <c r="L418" s="195"/>
      <c r="M418" s="195"/>
      <c r="N418" s="195"/>
      <c r="O418" s="195"/>
      <c r="P418" s="195"/>
      <c r="Q418" s="195"/>
      <c r="R418" s="195"/>
      <c r="S418" s="195"/>
      <c r="T418" s="195"/>
      <c r="U418" s="195"/>
      <c r="V418" s="195"/>
      <c r="W418" s="195"/>
      <c r="X418" s="195"/>
      <c r="Y418" s="195"/>
      <c r="Z418" s="195"/>
      <c r="AA418" s="195"/>
      <c r="AB418" s="195"/>
      <c r="AC418" s="195"/>
      <c r="AD418" s="195"/>
      <c r="AE418" s="195"/>
      <c r="AF418" s="195"/>
    </row>
    <row r="419" spans="11:32" x14ac:dyDescent="0.25">
      <c r="K419" s="195"/>
      <c r="L419" s="195"/>
      <c r="M419" s="195"/>
      <c r="N419" s="195"/>
      <c r="O419" s="195"/>
      <c r="P419" s="195"/>
      <c r="Q419" s="195"/>
      <c r="R419" s="195"/>
      <c r="S419" s="195"/>
      <c r="T419" s="195"/>
      <c r="U419" s="195"/>
      <c r="V419" s="195"/>
      <c r="W419" s="195"/>
      <c r="X419" s="195"/>
      <c r="Y419" s="195"/>
      <c r="Z419" s="195"/>
      <c r="AA419" s="195"/>
      <c r="AB419" s="195"/>
      <c r="AC419" s="195"/>
      <c r="AD419" s="195"/>
      <c r="AE419" s="195"/>
      <c r="AF419" s="195"/>
    </row>
    <row r="420" spans="11:32" x14ac:dyDescent="0.25">
      <c r="K420" s="195"/>
      <c r="L420" s="195"/>
      <c r="M420" s="195"/>
      <c r="N420" s="195"/>
      <c r="O420" s="195"/>
      <c r="P420" s="195"/>
      <c r="Q420" s="195"/>
      <c r="R420" s="195"/>
      <c r="S420" s="195"/>
      <c r="T420" s="195"/>
      <c r="U420" s="195"/>
      <c r="V420" s="195"/>
      <c r="W420" s="195"/>
      <c r="X420" s="195"/>
      <c r="Y420" s="195"/>
      <c r="Z420" s="195"/>
      <c r="AA420" s="195"/>
      <c r="AB420" s="195"/>
      <c r="AC420" s="195"/>
      <c r="AD420" s="195"/>
      <c r="AE420" s="195"/>
      <c r="AF420" s="195"/>
    </row>
    <row r="421" spans="11:32" x14ac:dyDescent="0.25">
      <c r="K421" s="195"/>
      <c r="L421" s="195"/>
      <c r="M421" s="195"/>
      <c r="N421" s="195"/>
      <c r="O421" s="195"/>
      <c r="P421" s="195"/>
      <c r="Q421" s="195"/>
      <c r="R421" s="195"/>
      <c r="S421" s="195"/>
      <c r="T421" s="195"/>
      <c r="U421" s="195"/>
      <c r="V421" s="195"/>
      <c r="W421" s="195"/>
      <c r="X421" s="195"/>
      <c r="Y421" s="195"/>
      <c r="Z421" s="195"/>
      <c r="AA421" s="195"/>
      <c r="AB421" s="195"/>
      <c r="AC421" s="195"/>
      <c r="AD421" s="195"/>
      <c r="AE421" s="195"/>
      <c r="AF421" s="195"/>
    </row>
    <row r="422" spans="11:32" x14ac:dyDescent="0.25">
      <c r="K422" s="195"/>
      <c r="L422" s="195"/>
      <c r="M422" s="195"/>
      <c r="N422" s="195"/>
      <c r="O422" s="195"/>
      <c r="P422" s="195"/>
      <c r="Q422" s="195"/>
      <c r="R422" s="195"/>
      <c r="S422" s="195"/>
      <c r="T422" s="195"/>
      <c r="U422" s="195"/>
      <c r="V422" s="195"/>
      <c r="W422" s="195"/>
      <c r="X422" s="195"/>
      <c r="Y422" s="195"/>
      <c r="Z422" s="195"/>
      <c r="AA422" s="195"/>
      <c r="AB422" s="195"/>
      <c r="AC422" s="195"/>
      <c r="AD422" s="195"/>
      <c r="AE422" s="195"/>
      <c r="AF422" s="195"/>
    </row>
    <row r="423" spans="11:32" x14ac:dyDescent="0.25">
      <c r="K423" s="195"/>
      <c r="L423" s="195"/>
      <c r="M423" s="195"/>
      <c r="N423" s="195"/>
      <c r="O423" s="195"/>
      <c r="P423" s="195"/>
      <c r="Q423" s="195"/>
      <c r="R423" s="195"/>
      <c r="S423" s="195"/>
      <c r="T423" s="195"/>
      <c r="U423" s="195"/>
      <c r="V423" s="195"/>
      <c r="W423" s="195"/>
      <c r="X423" s="195"/>
      <c r="Y423" s="195"/>
      <c r="Z423" s="195"/>
      <c r="AA423" s="195"/>
      <c r="AB423" s="195"/>
      <c r="AC423" s="195"/>
      <c r="AD423" s="195"/>
      <c r="AE423" s="195"/>
      <c r="AF423" s="195"/>
    </row>
    <row r="424" spans="11:32" x14ac:dyDescent="0.25">
      <c r="K424" s="195"/>
      <c r="L424" s="195"/>
      <c r="M424" s="195"/>
      <c r="N424" s="195"/>
      <c r="O424" s="195"/>
      <c r="P424" s="195"/>
      <c r="Q424" s="195"/>
      <c r="R424" s="195"/>
      <c r="S424" s="195"/>
      <c r="T424" s="195"/>
      <c r="U424" s="195"/>
      <c r="V424" s="195"/>
      <c r="W424" s="195"/>
      <c r="X424" s="195"/>
      <c r="Y424" s="195"/>
      <c r="Z424" s="195"/>
      <c r="AA424" s="195"/>
      <c r="AB424" s="195"/>
      <c r="AC424" s="195"/>
      <c r="AD424" s="195"/>
      <c r="AE424" s="195"/>
      <c r="AF424" s="195"/>
    </row>
    <row r="425" spans="11:32" x14ac:dyDescent="0.25">
      <c r="K425" s="195"/>
      <c r="L425" s="195"/>
      <c r="M425" s="195"/>
      <c r="N425" s="195"/>
      <c r="O425" s="195"/>
      <c r="P425" s="195"/>
      <c r="Q425" s="195"/>
      <c r="R425" s="195"/>
      <c r="S425" s="195"/>
      <c r="T425" s="195"/>
      <c r="U425" s="195"/>
      <c r="V425" s="195"/>
      <c r="W425" s="195"/>
      <c r="X425" s="195"/>
      <c r="Y425" s="195"/>
      <c r="Z425" s="195"/>
      <c r="AA425" s="195"/>
      <c r="AB425" s="195"/>
      <c r="AC425" s="195"/>
      <c r="AD425" s="195"/>
      <c r="AE425" s="195"/>
      <c r="AF425" s="195"/>
    </row>
    <row r="426" spans="11:32" x14ac:dyDescent="0.25">
      <c r="K426" s="195"/>
      <c r="L426" s="195"/>
      <c r="M426" s="195"/>
      <c r="N426" s="195"/>
      <c r="O426" s="195"/>
      <c r="P426" s="195"/>
      <c r="Q426" s="195"/>
      <c r="R426" s="195"/>
      <c r="S426" s="195"/>
      <c r="T426" s="195"/>
      <c r="U426" s="195"/>
      <c r="V426" s="195"/>
      <c r="W426" s="195"/>
      <c r="X426" s="195"/>
      <c r="Y426" s="195"/>
      <c r="Z426" s="195"/>
      <c r="AA426" s="195"/>
      <c r="AB426" s="195"/>
      <c r="AC426" s="195"/>
      <c r="AD426" s="195"/>
      <c r="AE426" s="195"/>
      <c r="AF426" s="195"/>
    </row>
    <row r="427" spans="11:32" x14ac:dyDescent="0.25">
      <c r="K427" s="195"/>
      <c r="L427" s="195"/>
      <c r="M427" s="195"/>
      <c r="N427" s="195"/>
      <c r="O427" s="195"/>
      <c r="P427" s="195"/>
      <c r="Q427" s="195"/>
      <c r="R427" s="195"/>
      <c r="S427" s="195"/>
      <c r="T427" s="195"/>
      <c r="U427" s="195"/>
      <c r="V427" s="195"/>
      <c r="W427" s="195"/>
      <c r="X427" s="195"/>
      <c r="Y427" s="195"/>
      <c r="Z427" s="195"/>
      <c r="AA427" s="195"/>
      <c r="AB427" s="195"/>
      <c r="AC427" s="195"/>
      <c r="AD427" s="195"/>
      <c r="AE427" s="195"/>
      <c r="AF427" s="195"/>
    </row>
    <row r="428" spans="11:32" x14ac:dyDescent="0.25">
      <c r="K428" s="195"/>
      <c r="L428" s="195"/>
      <c r="M428" s="195"/>
      <c r="N428" s="195"/>
      <c r="O428" s="195"/>
      <c r="P428" s="195"/>
      <c r="Q428" s="195"/>
      <c r="R428" s="195"/>
      <c r="S428" s="195"/>
      <c r="T428" s="195"/>
      <c r="U428" s="195"/>
      <c r="V428" s="195"/>
      <c r="W428" s="195"/>
      <c r="X428" s="195"/>
      <c r="Y428" s="195"/>
      <c r="Z428" s="195"/>
      <c r="AA428" s="195"/>
      <c r="AB428" s="195"/>
      <c r="AC428" s="195"/>
      <c r="AD428" s="195"/>
      <c r="AE428" s="195"/>
      <c r="AF428" s="195"/>
    </row>
    <row r="429" spans="11:32" x14ac:dyDescent="0.25">
      <c r="K429" s="195"/>
      <c r="L429" s="195"/>
      <c r="M429" s="195"/>
      <c r="N429" s="195"/>
      <c r="O429" s="195"/>
      <c r="P429" s="195"/>
      <c r="Q429" s="195"/>
      <c r="R429" s="195"/>
      <c r="S429" s="195"/>
      <c r="T429" s="195"/>
      <c r="U429" s="195"/>
      <c r="V429" s="195"/>
      <c r="W429" s="195"/>
      <c r="X429" s="195"/>
      <c r="Y429" s="195"/>
      <c r="Z429" s="195"/>
      <c r="AA429" s="195"/>
      <c r="AB429" s="195"/>
      <c r="AC429" s="195"/>
      <c r="AD429" s="195"/>
      <c r="AE429" s="195"/>
      <c r="AF429" s="195"/>
    </row>
    <row r="430" spans="11:32" x14ac:dyDescent="0.25">
      <c r="K430" s="195"/>
      <c r="L430" s="195"/>
      <c r="M430" s="195"/>
      <c r="N430" s="195"/>
      <c r="O430" s="195"/>
      <c r="P430" s="195"/>
      <c r="Q430" s="195"/>
      <c r="R430" s="195"/>
      <c r="S430" s="195"/>
      <c r="T430" s="195"/>
      <c r="U430" s="195"/>
      <c r="V430" s="195"/>
      <c r="W430" s="195"/>
      <c r="X430" s="195"/>
      <c r="Y430" s="195"/>
      <c r="Z430" s="195"/>
      <c r="AA430" s="195"/>
      <c r="AB430" s="195"/>
      <c r="AC430" s="195"/>
      <c r="AD430" s="195"/>
      <c r="AE430" s="195"/>
      <c r="AF430" s="195"/>
    </row>
    <row r="431" spans="11:32" x14ac:dyDescent="0.25">
      <c r="K431" s="195"/>
      <c r="L431" s="195"/>
      <c r="M431" s="195"/>
      <c r="N431" s="195"/>
      <c r="O431" s="195"/>
      <c r="P431" s="195"/>
      <c r="Q431" s="195"/>
      <c r="R431" s="195"/>
      <c r="S431" s="195"/>
      <c r="T431" s="195"/>
      <c r="U431" s="195"/>
      <c r="V431" s="195"/>
      <c r="W431" s="195"/>
      <c r="X431" s="195"/>
      <c r="Y431" s="195"/>
      <c r="Z431" s="195"/>
      <c r="AA431" s="195"/>
      <c r="AB431" s="195"/>
      <c r="AC431" s="195"/>
      <c r="AD431" s="195"/>
      <c r="AE431" s="195"/>
      <c r="AF431" s="195"/>
    </row>
    <row r="432" spans="11:32" x14ac:dyDescent="0.25">
      <c r="K432" s="195"/>
      <c r="L432" s="195"/>
      <c r="M432" s="195"/>
      <c r="N432" s="195"/>
      <c r="O432" s="195"/>
      <c r="P432" s="195"/>
      <c r="Q432" s="195"/>
      <c r="R432" s="195"/>
      <c r="S432" s="195"/>
      <c r="T432" s="195"/>
      <c r="U432" s="195"/>
      <c r="V432" s="195"/>
      <c r="W432" s="195"/>
      <c r="X432" s="195"/>
      <c r="Y432" s="195"/>
      <c r="Z432" s="195"/>
      <c r="AA432" s="195"/>
      <c r="AB432" s="195"/>
      <c r="AC432" s="195"/>
      <c r="AD432" s="195"/>
      <c r="AE432" s="195"/>
      <c r="AF432" s="195"/>
    </row>
    <row r="433" spans="11:32" x14ac:dyDescent="0.25">
      <c r="K433" s="195"/>
      <c r="L433" s="195"/>
      <c r="M433" s="195"/>
      <c r="N433" s="195"/>
      <c r="O433" s="195"/>
      <c r="P433" s="195"/>
      <c r="Q433" s="195"/>
      <c r="R433" s="195"/>
      <c r="S433" s="195"/>
      <c r="T433" s="195"/>
      <c r="U433" s="195"/>
      <c r="V433" s="195"/>
      <c r="W433" s="195"/>
      <c r="X433" s="195"/>
      <c r="Y433" s="195"/>
      <c r="Z433" s="195"/>
      <c r="AA433" s="195"/>
      <c r="AB433" s="195"/>
      <c r="AC433" s="195"/>
      <c r="AD433" s="195"/>
      <c r="AE433" s="195"/>
      <c r="AF433" s="195"/>
    </row>
    <row r="434" spans="11:32" x14ac:dyDescent="0.25">
      <c r="K434" s="195"/>
      <c r="L434" s="195"/>
      <c r="M434" s="195"/>
      <c r="N434" s="195"/>
      <c r="O434" s="195"/>
      <c r="P434" s="195"/>
      <c r="Q434" s="195"/>
      <c r="R434" s="195"/>
      <c r="S434" s="195"/>
      <c r="T434" s="195"/>
      <c r="U434" s="195"/>
      <c r="V434" s="195"/>
      <c r="W434" s="195"/>
      <c r="X434" s="195"/>
      <c r="Y434" s="195"/>
      <c r="Z434" s="195"/>
      <c r="AA434" s="195"/>
      <c r="AB434" s="195"/>
      <c r="AC434" s="195"/>
      <c r="AD434" s="195"/>
      <c r="AE434" s="195"/>
      <c r="AF434" s="195"/>
    </row>
    <row r="435" spans="11:32" x14ac:dyDescent="0.25">
      <c r="K435" s="195"/>
      <c r="L435" s="195"/>
      <c r="M435" s="195"/>
      <c r="N435" s="195"/>
      <c r="O435" s="195"/>
      <c r="P435" s="195"/>
      <c r="Q435" s="195"/>
      <c r="R435" s="195"/>
      <c r="S435" s="195"/>
      <c r="T435" s="195"/>
      <c r="U435" s="195"/>
      <c r="V435" s="195"/>
      <c r="W435" s="195"/>
      <c r="X435" s="195"/>
      <c r="Y435" s="195"/>
      <c r="Z435" s="195"/>
      <c r="AA435" s="195"/>
      <c r="AB435" s="195"/>
      <c r="AC435" s="195"/>
      <c r="AD435" s="195"/>
      <c r="AE435" s="195"/>
      <c r="AF435" s="195"/>
    </row>
    <row r="436" spans="11:32" x14ac:dyDescent="0.25">
      <c r="K436" s="195"/>
      <c r="L436" s="195"/>
      <c r="M436" s="195"/>
      <c r="N436" s="195"/>
      <c r="O436" s="195"/>
      <c r="P436" s="195"/>
      <c r="Q436" s="195"/>
      <c r="R436" s="195"/>
      <c r="S436" s="195"/>
      <c r="T436" s="195"/>
      <c r="U436" s="195"/>
      <c r="V436" s="195"/>
      <c r="W436" s="195"/>
      <c r="X436" s="195"/>
      <c r="Y436" s="195"/>
      <c r="Z436" s="195"/>
      <c r="AA436" s="195"/>
      <c r="AB436" s="195"/>
      <c r="AC436" s="195"/>
      <c r="AD436" s="195"/>
      <c r="AE436" s="195"/>
      <c r="AF436" s="195"/>
    </row>
    <row r="437" spans="11:32" x14ac:dyDescent="0.25">
      <c r="K437" s="195"/>
      <c r="L437" s="195"/>
      <c r="M437" s="195"/>
      <c r="N437" s="195"/>
      <c r="O437" s="195"/>
      <c r="P437" s="195"/>
      <c r="Q437" s="195"/>
      <c r="R437" s="195"/>
      <c r="S437" s="195"/>
      <c r="T437" s="195"/>
      <c r="U437" s="195"/>
      <c r="V437" s="195"/>
      <c r="W437" s="195"/>
      <c r="X437" s="195"/>
      <c r="Y437" s="195"/>
      <c r="Z437" s="195"/>
      <c r="AA437" s="195"/>
      <c r="AB437" s="195"/>
      <c r="AC437" s="195"/>
      <c r="AD437" s="195"/>
      <c r="AE437" s="195"/>
      <c r="AF437" s="195"/>
    </row>
    <row r="438" spans="11:32" x14ac:dyDescent="0.25">
      <c r="K438" s="195"/>
      <c r="L438" s="195"/>
      <c r="M438" s="195"/>
      <c r="N438" s="195"/>
      <c r="O438" s="195"/>
      <c r="P438" s="195"/>
      <c r="Q438" s="195"/>
      <c r="R438" s="195"/>
      <c r="S438" s="195"/>
      <c r="T438" s="195"/>
      <c r="U438" s="195"/>
      <c r="V438" s="195"/>
      <c r="W438" s="195"/>
      <c r="X438" s="195"/>
      <c r="Y438" s="195"/>
      <c r="Z438" s="195"/>
      <c r="AA438" s="195"/>
      <c r="AB438" s="195"/>
      <c r="AC438" s="195"/>
      <c r="AD438" s="195"/>
      <c r="AE438" s="195"/>
      <c r="AF438" s="195"/>
    </row>
    <row r="439" spans="11:32" x14ac:dyDescent="0.25">
      <c r="K439" s="195"/>
      <c r="L439" s="195"/>
      <c r="M439" s="195"/>
      <c r="N439" s="195"/>
      <c r="O439" s="195"/>
      <c r="P439" s="195"/>
      <c r="Q439" s="195"/>
      <c r="R439" s="195"/>
      <c r="S439" s="195"/>
      <c r="T439" s="195"/>
      <c r="U439" s="195"/>
      <c r="V439" s="195"/>
      <c r="W439" s="195"/>
      <c r="X439" s="195"/>
      <c r="Y439" s="195"/>
      <c r="Z439" s="195"/>
      <c r="AA439" s="195"/>
      <c r="AB439" s="195"/>
      <c r="AC439" s="195"/>
      <c r="AD439" s="195"/>
      <c r="AE439" s="195"/>
      <c r="AF439" s="195"/>
    </row>
    <row r="440" spans="11:32" x14ac:dyDescent="0.25">
      <c r="K440" s="195"/>
      <c r="L440" s="195"/>
      <c r="M440" s="195"/>
      <c r="N440" s="195"/>
      <c r="O440" s="195"/>
      <c r="P440" s="195"/>
      <c r="Q440" s="195"/>
      <c r="R440" s="195"/>
      <c r="S440" s="195"/>
      <c r="T440" s="195"/>
      <c r="U440" s="195"/>
      <c r="V440" s="195"/>
      <c r="W440" s="195"/>
      <c r="X440" s="195"/>
      <c r="Y440" s="195"/>
      <c r="Z440" s="195"/>
      <c r="AA440" s="195"/>
      <c r="AB440" s="195"/>
      <c r="AC440" s="195"/>
      <c r="AD440" s="195"/>
      <c r="AE440" s="195"/>
      <c r="AF440" s="195"/>
    </row>
    <row r="441" spans="11:32" x14ac:dyDescent="0.25">
      <c r="K441" s="195"/>
      <c r="L441" s="195"/>
      <c r="M441" s="195"/>
      <c r="N441" s="195"/>
      <c r="O441" s="195"/>
      <c r="P441" s="195"/>
      <c r="Q441" s="195"/>
      <c r="R441" s="195"/>
      <c r="S441" s="195"/>
      <c r="T441" s="195"/>
      <c r="U441" s="195"/>
      <c r="V441" s="195"/>
      <c r="W441" s="195"/>
      <c r="X441" s="195"/>
      <c r="Y441" s="195"/>
      <c r="Z441" s="195"/>
      <c r="AA441" s="195"/>
      <c r="AB441" s="195"/>
      <c r="AC441" s="195"/>
      <c r="AD441" s="195"/>
      <c r="AE441" s="195"/>
      <c r="AF441" s="195"/>
    </row>
    <row r="442" spans="11:32" x14ac:dyDescent="0.25">
      <c r="K442" s="195"/>
      <c r="L442" s="195"/>
      <c r="M442" s="195"/>
      <c r="N442" s="195"/>
      <c r="O442" s="195"/>
      <c r="P442" s="195"/>
      <c r="Q442" s="195"/>
      <c r="R442" s="195"/>
      <c r="S442" s="195"/>
      <c r="T442" s="195"/>
      <c r="U442" s="195"/>
      <c r="V442" s="195"/>
      <c r="W442" s="195"/>
      <c r="X442" s="195"/>
      <c r="Y442" s="195"/>
      <c r="Z442" s="195"/>
      <c r="AA442" s="195"/>
      <c r="AB442" s="195"/>
      <c r="AC442" s="195"/>
      <c r="AD442" s="195"/>
      <c r="AE442" s="195"/>
      <c r="AF442" s="195"/>
    </row>
    <row r="443" spans="11:32" x14ac:dyDescent="0.25">
      <c r="K443" s="195"/>
      <c r="L443" s="195"/>
      <c r="M443" s="195"/>
      <c r="N443" s="195"/>
      <c r="O443" s="195"/>
      <c r="P443" s="195"/>
      <c r="Q443" s="195"/>
      <c r="R443" s="195"/>
      <c r="S443" s="195"/>
      <c r="T443" s="195"/>
      <c r="U443" s="195"/>
      <c r="V443" s="195"/>
      <c r="W443" s="195"/>
      <c r="X443" s="195"/>
      <c r="Y443" s="195"/>
      <c r="Z443" s="195"/>
      <c r="AA443" s="195"/>
      <c r="AB443" s="195"/>
      <c r="AC443" s="195"/>
      <c r="AD443" s="195"/>
      <c r="AE443" s="195"/>
      <c r="AF443" s="195"/>
    </row>
    <row r="444" spans="11:32" x14ac:dyDescent="0.25">
      <c r="K444" s="195"/>
      <c r="L444" s="195"/>
      <c r="M444" s="195"/>
      <c r="N444" s="195"/>
      <c r="O444" s="195"/>
      <c r="P444" s="195"/>
      <c r="Q444" s="195"/>
      <c r="R444" s="195"/>
      <c r="S444" s="195"/>
      <c r="T444" s="195"/>
      <c r="U444" s="195"/>
      <c r="V444" s="195"/>
      <c r="W444" s="195"/>
      <c r="X444" s="195"/>
      <c r="Y444" s="195"/>
      <c r="Z444" s="195"/>
      <c r="AA444" s="195"/>
      <c r="AB444" s="195"/>
      <c r="AC444" s="195"/>
      <c r="AD444" s="195"/>
      <c r="AE444" s="195"/>
      <c r="AF444" s="195"/>
    </row>
    <row r="445" spans="11:32" x14ac:dyDescent="0.25">
      <c r="K445" s="195"/>
      <c r="L445" s="195"/>
      <c r="M445" s="195"/>
      <c r="N445" s="195"/>
      <c r="O445" s="195"/>
      <c r="P445" s="195"/>
      <c r="Q445" s="195"/>
      <c r="R445" s="195"/>
      <c r="S445" s="195"/>
      <c r="T445" s="195"/>
      <c r="U445" s="195"/>
      <c r="V445" s="195"/>
      <c r="W445" s="195"/>
      <c r="X445" s="195"/>
      <c r="Y445" s="195"/>
      <c r="Z445" s="195"/>
      <c r="AA445" s="195"/>
      <c r="AB445" s="195"/>
      <c r="AC445" s="195"/>
      <c r="AD445" s="195"/>
      <c r="AE445" s="195"/>
      <c r="AF445" s="195"/>
    </row>
    <row r="446" spans="11:32" x14ac:dyDescent="0.25">
      <c r="K446" s="195"/>
      <c r="L446" s="195"/>
      <c r="M446" s="195"/>
      <c r="N446" s="195"/>
      <c r="O446" s="195"/>
      <c r="P446" s="195"/>
      <c r="Q446" s="195"/>
      <c r="R446" s="195"/>
      <c r="S446" s="195"/>
      <c r="T446" s="195"/>
      <c r="U446" s="195"/>
      <c r="V446" s="195"/>
      <c r="W446" s="195"/>
      <c r="X446" s="195"/>
      <c r="Y446" s="195"/>
      <c r="Z446" s="195"/>
      <c r="AA446" s="195"/>
      <c r="AB446" s="195"/>
      <c r="AC446" s="195"/>
      <c r="AD446" s="195"/>
      <c r="AE446" s="195"/>
      <c r="AF446" s="195"/>
    </row>
  </sheetData>
  <dataConsolidate/>
  <mergeCells count="5">
    <mergeCell ref="H5:I6"/>
    <mergeCell ref="A5:A7"/>
    <mergeCell ref="B5:C6"/>
    <mergeCell ref="D5:E6"/>
    <mergeCell ref="F5:G6"/>
  </mergeCells>
  <conditionalFormatting sqref="B8:I373">
    <cfRule type="colorScale" priority="37">
      <colorScale>
        <cfvo type="min"/>
        <cfvo type="percentile" val="50"/>
        <cfvo type="max"/>
        <color theme="0"/>
        <color theme="7" tint="0.79998168889431442"/>
        <color theme="7" tint="0.39997558519241921"/>
      </colorScale>
    </cfRule>
    <cfRule type="cellIs" dxfId="24" priority="38" operator="not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B2C049-7010-494A-8703-369091AA75BF}">
  <sheetPr codeName="Feuil18">
    <tabColor theme="4" tint="0.39997558519241921"/>
  </sheetPr>
  <dimension ref="A1:T17161"/>
  <sheetViews>
    <sheetView zoomScale="70" zoomScaleNormal="70" workbookViewId="0">
      <pane ySplit="6" topLeftCell="A7" activePane="bottomLeft" state="frozen"/>
      <selection pane="bottomLeft"/>
    </sheetView>
  </sheetViews>
  <sheetFormatPr baseColWidth="10" defaultColWidth="11.453125" defaultRowHeight="14.5" x14ac:dyDescent="0.35"/>
  <sheetData>
    <row r="1" spans="1:20" x14ac:dyDescent="0.35">
      <c r="A1" t="s">
        <v>63</v>
      </c>
    </row>
    <row r="2" spans="1:20" x14ac:dyDescent="0.35">
      <c r="A2" t="s">
        <v>64</v>
      </c>
    </row>
    <row r="3" spans="1:20" x14ac:dyDescent="0.35">
      <c r="A3" t="s">
        <v>65</v>
      </c>
    </row>
    <row r="4" spans="1:20" x14ac:dyDescent="0.35">
      <c r="A4" t="s">
        <v>66</v>
      </c>
    </row>
    <row r="6" spans="1:20" x14ac:dyDescent="0.35">
      <c r="A6" t="s">
        <v>67</v>
      </c>
      <c r="B6" t="s">
        <v>68</v>
      </c>
      <c r="C6" t="s">
        <v>69</v>
      </c>
      <c r="D6" t="s">
        <v>70</v>
      </c>
      <c r="E6" t="s">
        <v>71</v>
      </c>
      <c r="F6" t="s">
        <v>72</v>
      </c>
      <c r="G6" t="s">
        <v>73</v>
      </c>
      <c r="H6" t="s">
        <v>74</v>
      </c>
      <c r="I6" t="s">
        <v>75</v>
      </c>
      <c r="J6" t="s">
        <v>76</v>
      </c>
      <c r="K6" t="s">
        <v>77</v>
      </c>
      <c r="L6" t="s">
        <v>78</v>
      </c>
      <c r="M6" t="s">
        <v>79</v>
      </c>
      <c r="N6" t="s">
        <v>80</v>
      </c>
      <c r="O6" t="s">
        <v>81</v>
      </c>
      <c r="P6" t="s">
        <v>82</v>
      </c>
      <c r="Q6" t="s">
        <v>83</v>
      </c>
      <c r="R6" t="s">
        <v>84</v>
      </c>
      <c r="S6" t="s">
        <v>85</v>
      </c>
      <c r="T6" t="s">
        <v>86</v>
      </c>
    </row>
    <row r="7" spans="1:20" x14ac:dyDescent="0.35">
      <c r="A7" t="s">
        <v>87</v>
      </c>
      <c r="B7" t="s">
        <v>88</v>
      </c>
      <c r="C7" t="s">
        <v>89</v>
      </c>
      <c r="D7" s="29">
        <v>46388</v>
      </c>
      <c r="E7">
        <v>0</v>
      </c>
      <c r="F7">
        <v>0</v>
      </c>
      <c r="G7">
        <v>0</v>
      </c>
      <c r="H7">
        <v>0</v>
      </c>
      <c r="R7">
        <v>0</v>
      </c>
      <c r="S7" t="s">
        <v>90</v>
      </c>
      <c r="T7" s="297">
        <v>46311.754166666666</v>
      </c>
    </row>
    <row r="8" spans="1:20" x14ac:dyDescent="0.35">
      <c r="A8" t="s">
        <v>87</v>
      </c>
      <c r="B8" t="s">
        <v>88</v>
      </c>
      <c r="C8" t="s">
        <v>89</v>
      </c>
      <c r="D8" s="29">
        <v>46389</v>
      </c>
      <c r="E8">
        <v>0</v>
      </c>
      <c r="F8">
        <v>0</v>
      </c>
      <c r="G8">
        <v>0</v>
      </c>
      <c r="H8">
        <v>0</v>
      </c>
      <c r="R8">
        <v>0</v>
      </c>
      <c r="S8" t="s">
        <v>90</v>
      </c>
      <c r="T8" s="297">
        <v>46311.754166666666</v>
      </c>
    </row>
    <row r="9" spans="1:20" x14ac:dyDescent="0.35">
      <c r="A9" t="s">
        <v>87</v>
      </c>
      <c r="B9" t="s">
        <v>88</v>
      </c>
      <c r="C9" t="s">
        <v>89</v>
      </c>
      <c r="D9" s="29">
        <v>46390</v>
      </c>
      <c r="E9">
        <v>0</v>
      </c>
      <c r="F9">
        <v>0</v>
      </c>
      <c r="G9">
        <v>0</v>
      </c>
      <c r="H9">
        <v>0</v>
      </c>
      <c r="R9">
        <v>0</v>
      </c>
      <c r="S9" t="s">
        <v>90</v>
      </c>
      <c r="T9" s="297">
        <v>46311.754166666666</v>
      </c>
    </row>
    <row r="10" spans="1:20" x14ac:dyDescent="0.35">
      <c r="A10" t="s">
        <v>87</v>
      </c>
      <c r="B10" t="s">
        <v>88</v>
      </c>
      <c r="C10" t="s">
        <v>89</v>
      </c>
      <c r="D10" s="29">
        <v>46391</v>
      </c>
      <c r="E10">
        <v>0</v>
      </c>
      <c r="F10">
        <v>0</v>
      </c>
      <c r="G10">
        <v>0</v>
      </c>
      <c r="H10">
        <v>0</v>
      </c>
      <c r="R10">
        <v>0</v>
      </c>
      <c r="S10" t="s">
        <v>90</v>
      </c>
      <c r="T10" s="297">
        <v>46311.754166666666</v>
      </c>
    </row>
    <row r="11" spans="1:20" x14ac:dyDescent="0.35">
      <c r="A11" t="s">
        <v>87</v>
      </c>
      <c r="B11" t="s">
        <v>88</v>
      </c>
      <c r="C11" t="s">
        <v>89</v>
      </c>
      <c r="D11" s="29">
        <v>46392</v>
      </c>
      <c r="E11">
        <v>0</v>
      </c>
      <c r="F11">
        <v>0</v>
      </c>
      <c r="G11">
        <v>0</v>
      </c>
      <c r="H11">
        <v>0</v>
      </c>
      <c r="R11">
        <v>0</v>
      </c>
      <c r="S11" t="s">
        <v>90</v>
      </c>
      <c r="T11" s="297">
        <v>46311.754166666666</v>
      </c>
    </row>
    <row r="12" spans="1:20" x14ac:dyDescent="0.35">
      <c r="A12" t="s">
        <v>87</v>
      </c>
      <c r="B12" t="s">
        <v>88</v>
      </c>
      <c r="C12" t="s">
        <v>89</v>
      </c>
      <c r="D12" s="29">
        <v>46393</v>
      </c>
      <c r="E12">
        <v>0</v>
      </c>
      <c r="F12">
        <v>0</v>
      </c>
      <c r="G12">
        <v>0</v>
      </c>
      <c r="H12">
        <v>0</v>
      </c>
      <c r="R12">
        <v>0</v>
      </c>
      <c r="S12" t="s">
        <v>90</v>
      </c>
      <c r="T12" s="297">
        <v>46311.754166666666</v>
      </c>
    </row>
    <row r="13" spans="1:20" x14ac:dyDescent="0.35">
      <c r="A13" t="s">
        <v>87</v>
      </c>
      <c r="B13" t="s">
        <v>88</v>
      </c>
      <c r="C13" t="s">
        <v>89</v>
      </c>
      <c r="D13" s="29">
        <v>46394</v>
      </c>
      <c r="E13">
        <v>0</v>
      </c>
      <c r="F13">
        <v>0</v>
      </c>
      <c r="G13">
        <v>0</v>
      </c>
      <c r="H13">
        <v>0</v>
      </c>
      <c r="R13">
        <v>0</v>
      </c>
      <c r="S13" t="s">
        <v>90</v>
      </c>
      <c r="T13" s="297">
        <v>46311.754166666666</v>
      </c>
    </row>
    <row r="14" spans="1:20" x14ac:dyDescent="0.35">
      <c r="A14" t="s">
        <v>87</v>
      </c>
      <c r="B14" t="s">
        <v>88</v>
      </c>
      <c r="C14" t="s">
        <v>89</v>
      </c>
      <c r="D14" s="29">
        <v>46395</v>
      </c>
      <c r="E14">
        <v>0</v>
      </c>
      <c r="F14">
        <v>0</v>
      </c>
      <c r="G14">
        <v>0</v>
      </c>
      <c r="H14">
        <v>0</v>
      </c>
      <c r="R14">
        <v>0</v>
      </c>
      <c r="S14" t="s">
        <v>90</v>
      </c>
      <c r="T14" s="297">
        <v>46311.754166666666</v>
      </c>
    </row>
    <row r="15" spans="1:20" x14ac:dyDescent="0.35">
      <c r="A15" t="s">
        <v>87</v>
      </c>
      <c r="B15" t="s">
        <v>88</v>
      </c>
      <c r="C15" t="s">
        <v>89</v>
      </c>
      <c r="D15" s="29">
        <v>46396</v>
      </c>
      <c r="E15">
        <v>0</v>
      </c>
      <c r="F15">
        <v>0</v>
      </c>
      <c r="G15">
        <v>0</v>
      </c>
      <c r="H15">
        <v>0</v>
      </c>
      <c r="R15">
        <v>0</v>
      </c>
      <c r="S15" t="s">
        <v>90</v>
      </c>
      <c r="T15" s="297">
        <v>46311.754166666666</v>
      </c>
    </row>
    <row r="16" spans="1:20" x14ac:dyDescent="0.35">
      <c r="A16" t="s">
        <v>87</v>
      </c>
      <c r="B16" t="s">
        <v>88</v>
      </c>
      <c r="C16" t="s">
        <v>89</v>
      </c>
      <c r="D16" s="29">
        <v>46397</v>
      </c>
      <c r="E16">
        <v>0</v>
      </c>
      <c r="F16">
        <v>0</v>
      </c>
      <c r="G16">
        <v>0</v>
      </c>
      <c r="H16">
        <v>0</v>
      </c>
      <c r="R16">
        <v>0</v>
      </c>
      <c r="S16" t="s">
        <v>90</v>
      </c>
      <c r="T16" s="297">
        <v>46311.754166666666</v>
      </c>
    </row>
    <row r="17" spans="1:20" x14ac:dyDescent="0.35">
      <c r="A17" t="s">
        <v>87</v>
      </c>
      <c r="B17" t="s">
        <v>88</v>
      </c>
      <c r="C17" t="s">
        <v>89</v>
      </c>
      <c r="D17" s="29">
        <v>46398</v>
      </c>
      <c r="E17">
        <v>0</v>
      </c>
      <c r="F17">
        <v>0</v>
      </c>
      <c r="G17">
        <v>0</v>
      </c>
      <c r="H17">
        <v>0</v>
      </c>
      <c r="R17">
        <v>0</v>
      </c>
      <c r="S17" t="s">
        <v>90</v>
      </c>
      <c r="T17" s="297">
        <v>46311.754166666666</v>
      </c>
    </row>
    <row r="18" spans="1:20" x14ac:dyDescent="0.35">
      <c r="A18" t="s">
        <v>87</v>
      </c>
      <c r="B18" t="s">
        <v>88</v>
      </c>
      <c r="C18" t="s">
        <v>89</v>
      </c>
      <c r="D18" s="29">
        <v>46399</v>
      </c>
      <c r="E18">
        <v>0</v>
      </c>
      <c r="F18">
        <v>0</v>
      </c>
      <c r="G18">
        <v>0</v>
      </c>
      <c r="H18">
        <v>0</v>
      </c>
      <c r="R18">
        <v>0</v>
      </c>
      <c r="S18" t="s">
        <v>90</v>
      </c>
      <c r="T18" s="297">
        <v>46311.754166666666</v>
      </c>
    </row>
    <row r="19" spans="1:20" x14ac:dyDescent="0.35">
      <c r="A19" t="s">
        <v>87</v>
      </c>
      <c r="B19" t="s">
        <v>88</v>
      </c>
      <c r="C19" t="s">
        <v>89</v>
      </c>
      <c r="D19" s="29">
        <v>46400</v>
      </c>
      <c r="E19">
        <v>0</v>
      </c>
      <c r="F19">
        <v>0</v>
      </c>
      <c r="G19">
        <v>0</v>
      </c>
      <c r="H19">
        <v>0</v>
      </c>
      <c r="R19">
        <v>0</v>
      </c>
      <c r="S19" t="s">
        <v>90</v>
      </c>
      <c r="T19" s="297">
        <v>46311.754166666666</v>
      </c>
    </row>
    <row r="20" spans="1:20" x14ac:dyDescent="0.35">
      <c r="A20" t="s">
        <v>87</v>
      </c>
      <c r="B20" t="s">
        <v>88</v>
      </c>
      <c r="C20" t="s">
        <v>89</v>
      </c>
      <c r="D20" s="29">
        <v>46401</v>
      </c>
      <c r="E20">
        <v>0</v>
      </c>
      <c r="F20">
        <v>0</v>
      </c>
      <c r="G20">
        <v>0</v>
      </c>
      <c r="H20">
        <v>0</v>
      </c>
      <c r="R20">
        <v>0</v>
      </c>
      <c r="S20" t="s">
        <v>90</v>
      </c>
      <c r="T20" s="297">
        <v>46311.754166666666</v>
      </c>
    </row>
    <row r="21" spans="1:20" x14ac:dyDescent="0.35">
      <c r="A21" t="s">
        <v>87</v>
      </c>
      <c r="B21" t="s">
        <v>88</v>
      </c>
      <c r="C21" t="s">
        <v>89</v>
      </c>
      <c r="D21" s="29">
        <v>46402</v>
      </c>
      <c r="E21">
        <v>0</v>
      </c>
      <c r="F21">
        <v>0</v>
      </c>
      <c r="G21">
        <v>0</v>
      </c>
      <c r="H21">
        <v>0</v>
      </c>
      <c r="R21">
        <v>0</v>
      </c>
      <c r="S21" t="s">
        <v>90</v>
      </c>
      <c r="T21" s="297">
        <v>46311.754166666666</v>
      </c>
    </row>
    <row r="22" spans="1:20" x14ac:dyDescent="0.35">
      <c r="A22" t="s">
        <v>87</v>
      </c>
      <c r="B22" t="s">
        <v>88</v>
      </c>
      <c r="C22" t="s">
        <v>89</v>
      </c>
      <c r="D22" s="29">
        <v>46403</v>
      </c>
      <c r="E22">
        <v>0</v>
      </c>
      <c r="F22">
        <v>0</v>
      </c>
      <c r="G22">
        <v>0</v>
      </c>
      <c r="H22">
        <v>0</v>
      </c>
      <c r="R22">
        <v>0</v>
      </c>
      <c r="S22" t="s">
        <v>90</v>
      </c>
      <c r="T22" s="297">
        <v>46311.754166666666</v>
      </c>
    </row>
    <row r="23" spans="1:20" x14ac:dyDescent="0.35">
      <c r="A23" t="s">
        <v>87</v>
      </c>
      <c r="B23" t="s">
        <v>88</v>
      </c>
      <c r="C23" t="s">
        <v>89</v>
      </c>
      <c r="D23" s="29">
        <v>46404</v>
      </c>
      <c r="E23">
        <v>0</v>
      </c>
      <c r="F23">
        <v>0</v>
      </c>
      <c r="G23">
        <v>0</v>
      </c>
      <c r="H23">
        <v>0</v>
      </c>
      <c r="R23">
        <v>0</v>
      </c>
      <c r="S23" t="s">
        <v>90</v>
      </c>
      <c r="T23" s="297">
        <v>46311.754166666666</v>
      </c>
    </row>
    <row r="24" spans="1:20" x14ac:dyDescent="0.35">
      <c r="A24" t="s">
        <v>87</v>
      </c>
      <c r="B24" t="s">
        <v>88</v>
      </c>
      <c r="C24" t="s">
        <v>89</v>
      </c>
      <c r="D24" s="29">
        <v>46405</v>
      </c>
      <c r="E24">
        <v>0</v>
      </c>
      <c r="F24">
        <v>0</v>
      </c>
      <c r="G24">
        <v>0</v>
      </c>
      <c r="H24">
        <v>0</v>
      </c>
      <c r="R24">
        <v>0</v>
      </c>
      <c r="S24" t="s">
        <v>90</v>
      </c>
      <c r="T24" s="297">
        <v>46311.754166666666</v>
      </c>
    </row>
    <row r="25" spans="1:20" x14ac:dyDescent="0.35">
      <c r="A25" t="s">
        <v>87</v>
      </c>
      <c r="B25" t="s">
        <v>88</v>
      </c>
      <c r="C25" t="s">
        <v>89</v>
      </c>
      <c r="D25" s="29">
        <v>46406</v>
      </c>
      <c r="E25">
        <v>0</v>
      </c>
      <c r="F25">
        <v>0</v>
      </c>
      <c r="G25">
        <v>0</v>
      </c>
      <c r="H25">
        <v>0</v>
      </c>
      <c r="R25">
        <v>0</v>
      </c>
      <c r="S25" t="s">
        <v>90</v>
      </c>
      <c r="T25" s="297">
        <v>46311.754166666666</v>
      </c>
    </row>
    <row r="26" spans="1:20" x14ac:dyDescent="0.35">
      <c r="A26" t="s">
        <v>87</v>
      </c>
      <c r="B26" t="s">
        <v>88</v>
      </c>
      <c r="C26" t="s">
        <v>89</v>
      </c>
      <c r="D26" s="29">
        <v>46407</v>
      </c>
      <c r="E26">
        <v>0</v>
      </c>
      <c r="F26">
        <v>0</v>
      </c>
      <c r="G26">
        <v>0</v>
      </c>
      <c r="H26">
        <v>0</v>
      </c>
      <c r="R26">
        <v>0</v>
      </c>
      <c r="S26" t="s">
        <v>90</v>
      </c>
      <c r="T26" s="297">
        <v>46311.754166666666</v>
      </c>
    </row>
    <row r="27" spans="1:20" x14ac:dyDescent="0.35">
      <c r="A27" t="s">
        <v>87</v>
      </c>
      <c r="B27" t="s">
        <v>88</v>
      </c>
      <c r="C27" t="s">
        <v>89</v>
      </c>
      <c r="D27" s="29">
        <v>46408</v>
      </c>
      <c r="E27">
        <v>0</v>
      </c>
      <c r="F27">
        <v>0</v>
      </c>
      <c r="G27">
        <v>0</v>
      </c>
      <c r="H27">
        <v>0</v>
      </c>
      <c r="R27">
        <v>0</v>
      </c>
      <c r="S27" t="s">
        <v>90</v>
      </c>
      <c r="T27" s="297">
        <v>46311.754166666666</v>
      </c>
    </row>
    <row r="28" spans="1:20" x14ac:dyDescent="0.35">
      <c r="A28" t="s">
        <v>87</v>
      </c>
      <c r="B28" t="s">
        <v>88</v>
      </c>
      <c r="C28" t="s">
        <v>89</v>
      </c>
      <c r="D28" s="29">
        <v>46409</v>
      </c>
      <c r="E28">
        <v>0</v>
      </c>
      <c r="F28">
        <v>0</v>
      </c>
      <c r="G28">
        <v>0</v>
      </c>
      <c r="H28">
        <v>0</v>
      </c>
      <c r="R28">
        <v>0</v>
      </c>
      <c r="S28" t="s">
        <v>90</v>
      </c>
      <c r="T28" s="297">
        <v>46311.754166666666</v>
      </c>
    </row>
    <row r="29" spans="1:20" x14ac:dyDescent="0.35">
      <c r="A29" t="s">
        <v>87</v>
      </c>
      <c r="B29" t="s">
        <v>88</v>
      </c>
      <c r="C29" t="s">
        <v>89</v>
      </c>
      <c r="D29" s="29">
        <v>46410</v>
      </c>
      <c r="E29">
        <v>0</v>
      </c>
      <c r="F29">
        <v>0</v>
      </c>
      <c r="G29">
        <v>0</v>
      </c>
      <c r="H29">
        <v>0</v>
      </c>
      <c r="R29">
        <v>0</v>
      </c>
      <c r="S29" t="s">
        <v>90</v>
      </c>
      <c r="T29" s="297">
        <v>46311.754166666666</v>
      </c>
    </row>
    <row r="30" spans="1:20" x14ac:dyDescent="0.35">
      <c r="A30" t="s">
        <v>87</v>
      </c>
      <c r="B30" t="s">
        <v>88</v>
      </c>
      <c r="C30" t="s">
        <v>89</v>
      </c>
      <c r="D30" s="29">
        <v>46411</v>
      </c>
      <c r="E30">
        <v>0</v>
      </c>
      <c r="F30">
        <v>0</v>
      </c>
      <c r="G30">
        <v>0</v>
      </c>
      <c r="H30">
        <v>0</v>
      </c>
      <c r="R30">
        <v>0</v>
      </c>
      <c r="S30" t="s">
        <v>90</v>
      </c>
      <c r="T30" s="297">
        <v>46311.754166666666</v>
      </c>
    </row>
    <row r="31" spans="1:20" x14ac:dyDescent="0.35">
      <c r="A31" t="s">
        <v>87</v>
      </c>
      <c r="B31" t="s">
        <v>88</v>
      </c>
      <c r="C31" t="s">
        <v>89</v>
      </c>
      <c r="D31" s="29">
        <v>46412</v>
      </c>
      <c r="E31">
        <v>0</v>
      </c>
      <c r="F31">
        <v>0</v>
      </c>
      <c r="G31">
        <v>0</v>
      </c>
      <c r="H31">
        <v>0</v>
      </c>
      <c r="R31">
        <v>0</v>
      </c>
      <c r="S31" t="s">
        <v>90</v>
      </c>
      <c r="T31" s="297">
        <v>46311.754166666666</v>
      </c>
    </row>
    <row r="32" spans="1:20" x14ac:dyDescent="0.35">
      <c r="A32" t="s">
        <v>87</v>
      </c>
      <c r="B32" t="s">
        <v>88</v>
      </c>
      <c r="C32" t="s">
        <v>89</v>
      </c>
      <c r="D32" s="29">
        <v>46413</v>
      </c>
      <c r="E32">
        <v>0</v>
      </c>
      <c r="F32">
        <v>0</v>
      </c>
      <c r="G32">
        <v>0</v>
      </c>
      <c r="H32">
        <v>0</v>
      </c>
      <c r="R32">
        <v>0</v>
      </c>
      <c r="S32" t="s">
        <v>90</v>
      </c>
      <c r="T32" s="297">
        <v>46311.754166666666</v>
      </c>
    </row>
    <row r="33" spans="1:20" x14ac:dyDescent="0.35">
      <c r="A33" t="s">
        <v>87</v>
      </c>
      <c r="B33" t="s">
        <v>88</v>
      </c>
      <c r="C33" t="s">
        <v>89</v>
      </c>
      <c r="D33" s="29">
        <v>46414</v>
      </c>
      <c r="E33">
        <v>0</v>
      </c>
      <c r="F33">
        <v>0</v>
      </c>
      <c r="G33">
        <v>0</v>
      </c>
      <c r="H33">
        <v>0</v>
      </c>
      <c r="R33">
        <v>0</v>
      </c>
      <c r="S33" t="s">
        <v>90</v>
      </c>
      <c r="T33" s="297">
        <v>46311.754166666666</v>
      </c>
    </row>
    <row r="34" spans="1:20" x14ac:dyDescent="0.35">
      <c r="A34" t="s">
        <v>87</v>
      </c>
      <c r="B34" t="s">
        <v>88</v>
      </c>
      <c r="C34" t="s">
        <v>89</v>
      </c>
      <c r="D34" s="29">
        <v>46415</v>
      </c>
      <c r="E34">
        <v>0</v>
      </c>
      <c r="F34">
        <v>0</v>
      </c>
      <c r="G34">
        <v>0</v>
      </c>
      <c r="H34">
        <v>0</v>
      </c>
      <c r="R34">
        <v>0</v>
      </c>
      <c r="S34" t="s">
        <v>90</v>
      </c>
      <c r="T34" s="297">
        <v>46311.754166666666</v>
      </c>
    </row>
    <row r="35" spans="1:20" x14ac:dyDescent="0.35">
      <c r="A35" t="s">
        <v>87</v>
      </c>
      <c r="B35" t="s">
        <v>88</v>
      </c>
      <c r="C35" t="s">
        <v>89</v>
      </c>
      <c r="D35" s="29">
        <v>46416</v>
      </c>
      <c r="E35">
        <v>0</v>
      </c>
      <c r="F35">
        <v>0</v>
      </c>
      <c r="G35">
        <v>0</v>
      </c>
      <c r="H35">
        <v>0</v>
      </c>
      <c r="R35">
        <v>0</v>
      </c>
      <c r="S35" t="s">
        <v>90</v>
      </c>
      <c r="T35" s="297">
        <v>46311.754166666666</v>
      </c>
    </row>
    <row r="36" spans="1:20" x14ac:dyDescent="0.35">
      <c r="A36" t="s">
        <v>87</v>
      </c>
      <c r="B36" t="s">
        <v>88</v>
      </c>
      <c r="C36" t="s">
        <v>89</v>
      </c>
      <c r="D36" s="29">
        <v>46417</v>
      </c>
      <c r="E36">
        <v>0</v>
      </c>
      <c r="F36">
        <v>0</v>
      </c>
      <c r="G36">
        <v>0</v>
      </c>
      <c r="H36">
        <v>0</v>
      </c>
      <c r="R36">
        <v>0</v>
      </c>
      <c r="S36" t="s">
        <v>90</v>
      </c>
      <c r="T36" s="297">
        <v>46311.754166666666</v>
      </c>
    </row>
    <row r="37" spans="1:20" x14ac:dyDescent="0.35">
      <c r="A37" t="s">
        <v>87</v>
      </c>
      <c r="B37" t="s">
        <v>88</v>
      </c>
      <c r="C37" t="s">
        <v>89</v>
      </c>
      <c r="D37" s="29">
        <v>46418</v>
      </c>
      <c r="E37">
        <v>0</v>
      </c>
      <c r="F37">
        <v>0</v>
      </c>
      <c r="G37">
        <v>0</v>
      </c>
      <c r="H37">
        <v>0</v>
      </c>
      <c r="R37">
        <v>0</v>
      </c>
      <c r="S37" t="s">
        <v>90</v>
      </c>
      <c r="T37" s="297">
        <v>46311.754166666666</v>
      </c>
    </row>
    <row r="38" spans="1:20" x14ac:dyDescent="0.35">
      <c r="A38" t="s">
        <v>87</v>
      </c>
      <c r="B38" t="s">
        <v>88</v>
      </c>
      <c r="C38" t="s">
        <v>89</v>
      </c>
      <c r="D38" s="29">
        <v>46419</v>
      </c>
      <c r="E38">
        <v>0</v>
      </c>
      <c r="F38">
        <v>0</v>
      </c>
      <c r="G38">
        <v>0</v>
      </c>
      <c r="H38">
        <v>0</v>
      </c>
      <c r="R38">
        <v>0</v>
      </c>
      <c r="S38" t="s">
        <v>90</v>
      </c>
      <c r="T38" s="297">
        <v>46311.754166666666</v>
      </c>
    </row>
    <row r="39" spans="1:20" x14ac:dyDescent="0.35">
      <c r="A39" t="s">
        <v>87</v>
      </c>
      <c r="B39" t="s">
        <v>88</v>
      </c>
      <c r="C39" t="s">
        <v>89</v>
      </c>
      <c r="D39" s="29">
        <v>46420</v>
      </c>
      <c r="E39">
        <v>0</v>
      </c>
      <c r="F39">
        <v>0</v>
      </c>
      <c r="G39">
        <v>0</v>
      </c>
      <c r="H39">
        <v>0</v>
      </c>
      <c r="R39">
        <v>0</v>
      </c>
      <c r="S39" t="s">
        <v>90</v>
      </c>
      <c r="T39" s="297">
        <v>46311.754166666666</v>
      </c>
    </row>
    <row r="40" spans="1:20" x14ac:dyDescent="0.35">
      <c r="A40" t="s">
        <v>87</v>
      </c>
      <c r="B40" t="s">
        <v>88</v>
      </c>
      <c r="C40" t="s">
        <v>89</v>
      </c>
      <c r="D40" s="29">
        <v>46421</v>
      </c>
      <c r="E40">
        <v>0</v>
      </c>
      <c r="F40">
        <v>0</v>
      </c>
      <c r="G40">
        <v>0</v>
      </c>
      <c r="H40">
        <v>0</v>
      </c>
      <c r="R40">
        <v>0</v>
      </c>
      <c r="S40" t="s">
        <v>90</v>
      </c>
      <c r="T40" s="297">
        <v>46311.754166666666</v>
      </c>
    </row>
    <row r="41" spans="1:20" x14ac:dyDescent="0.35">
      <c r="A41" t="s">
        <v>87</v>
      </c>
      <c r="B41" t="s">
        <v>88</v>
      </c>
      <c r="C41" t="s">
        <v>89</v>
      </c>
      <c r="D41" s="29">
        <v>46422</v>
      </c>
      <c r="E41">
        <v>0</v>
      </c>
      <c r="F41">
        <v>0</v>
      </c>
      <c r="G41">
        <v>0</v>
      </c>
      <c r="H41">
        <v>0</v>
      </c>
      <c r="R41">
        <v>0</v>
      </c>
      <c r="S41" t="s">
        <v>90</v>
      </c>
      <c r="T41" s="297">
        <v>46311.754166666666</v>
      </c>
    </row>
    <row r="42" spans="1:20" x14ac:dyDescent="0.35">
      <c r="A42" t="s">
        <v>87</v>
      </c>
      <c r="B42" t="s">
        <v>88</v>
      </c>
      <c r="C42" t="s">
        <v>89</v>
      </c>
      <c r="D42" s="29">
        <v>46423</v>
      </c>
      <c r="E42">
        <v>0</v>
      </c>
      <c r="F42">
        <v>0</v>
      </c>
      <c r="G42">
        <v>0</v>
      </c>
      <c r="H42">
        <v>0</v>
      </c>
      <c r="R42">
        <v>0</v>
      </c>
      <c r="S42" t="s">
        <v>90</v>
      </c>
      <c r="T42" s="297">
        <v>46311.754166666666</v>
      </c>
    </row>
    <row r="43" spans="1:20" x14ac:dyDescent="0.35">
      <c r="A43" t="s">
        <v>87</v>
      </c>
      <c r="B43" t="s">
        <v>88</v>
      </c>
      <c r="C43" t="s">
        <v>89</v>
      </c>
      <c r="D43" s="29">
        <v>46424</v>
      </c>
      <c r="E43">
        <v>0</v>
      </c>
      <c r="F43">
        <v>0</v>
      </c>
      <c r="G43">
        <v>0</v>
      </c>
      <c r="H43">
        <v>0</v>
      </c>
      <c r="R43">
        <v>0</v>
      </c>
      <c r="S43" t="s">
        <v>90</v>
      </c>
      <c r="T43" s="297">
        <v>46311.754166666666</v>
      </c>
    </row>
    <row r="44" spans="1:20" x14ac:dyDescent="0.35">
      <c r="A44" t="s">
        <v>87</v>
      </c>
      <c r="B44" t="s">
        <v>88</v>
      </c>
      <c r="C44" t="s">
        <v>89</v>
      </c>
      <c r="D44" s="29">
        <v>46425</v>
      </c>
      <c r="E44">
        <v>0</v>
      </c>
      <c r="F44">
        <v>0</v>
      </c>
      <c r="G44">
        <v>0</v>
      </c>
      <c r="H44">
        <v>0</v>
      </c>
      <c r="R44">
        <v>0</v>
      </c>
      <c r="S44" t="s">
        <v>90</v>
      </c>
      <c r="T44" s="297">
        <v>46311.754166666666</v>
      </c>
    </row>
    <row r="45" spans="1:20" x14ac:dyDescent="0.35">
      <c r="A45" t="s">
        <v>87</v>
      </c>
      <c r="B45" t="s">
        <v>88</v>
      </c>
      <c r="C45" t="s">
        <v>89</v>
      </c>
      <c r="D45" s="29">
        <v>46426</v>
      </c>
      <c r="E45">
        <v>0</v>
      </c>
      <c r="F45">
        <v>0</v>
      </c>
      <c r="G45">
        <v>0</v>
      </c>
      <c r="H45">
        <v>0</v>
      </c>
      <c r="R45">
        <v>0</v>
      </c>
      <c r="S45" t="s">
        <v>90</v>
      </c>
      <c r="T45" s="297">
        <v>46311.754166666666</v>
      </c>
    </row>
    <row r="46" spans="1:20" x14ac:dyDescent="0.35">
      <c r="A46" t="s">
        <v>87</v>
      </c>
      <c r="B46" t="s">
        <v>88</v>
      </c>
      <c r="C46" t="s">
        <v>89</v>
      </c>
      <c r="D46" s="29">
        <v>46427</v>
      </c>
      <c r="E46">
        <v>0</v>
      </c>
      <c r="F46">
        <v>0</v>
      </c>
      <c r="G46">
        <v>0</v>
      </c>
      <c r="H46">
        <v>0</v>
      </c>
      <c r="R46">
        <v>0</v>
      </c>
      <c r="S46" t="s">
        <v>90</v>
      </c>
      <c r="T46" s="297">
        <v>46311.754166666666</v>
      </c>
    </row>
    <row r="47" spans="1:20" x14ac:dyDescent="0.35">
      <c r="A47" t="s">
        <v>87</v>
      </c>
      <c r="B47" t="s">
        <v>88</v>
      </c>
      <c r="C47" t="s">
        <v>89</v>
      </c>
      <c r="D47" s="29">
        <v>46428</v>
      </c>
      <c r="E47">
        <v>0</v>
      </c>
      <c r="F47">
        <v>0</v>
      </c>
      <c r="G47">
        <v>0</v>
      </c>
      <c r="H47">
        <v>0</v>
      </c>
      <c r="R47">
        <v>0</v>
      </c>
      <c r="S47" t="s">
        <v>90</v>
      </c>
      <c r="T47" s="297">
        <v>46311.754166666666</v>
      </c>
    </row>
    <row r="48" spans="1:20" x14ac:dyDescent="0.35">
      <c r="A48" t="s">
        <v>87</v>
      </c>
      <c r="B48" t="s">
        <v>88</v>
      </c>
      <c r="C48" t="s">
        <v>89</v>
      </c>
      <c r="D48" s="29">
        <v>46429</v>
      </c>
      <c r="E48">
        <v>0</v>
      </c>
      <c r="F48">
        <v>0</v>
      </c>
      <c r="G48">
        <v>0</v>
      </c>
      <c r="H48">
        <v>0</v>
      </c>
      <c r="R48">
        <v>0</v>
      </c>
      <c r="S48" t="s">
        <v>90</v>
      </c>
      <c r="T48" s="297">
        <v>46311.754166666666</v>
      </c>
    </row>
    <row r="49" spans="1:20" x14ac:dyDescent="0.35">
      <c r="A49" t="s">
        <v>87</v>
      </c>
      <c r="B49" t="s">
        <v>88</v>
      </c>
      <c r="C49" t="s">
        <v>89</v>
      </c>
      <c r="D49" s="29">
        <v>46430</v>
      </c>
      <c r="E49">
        <v>0</v>
      </c>
      <c r="F49">
        <v>0</v>
      </c>
      <c r="G49">
        <v>0</v>
      </c>
      <c r="H49">
        <v>0</v>
      </c>
      <c r="R49">
        <v>0</v>
      </c>
      <c r="S49" t="s">
        <v>90</v>
      </c>
      <c r="T49" s="297">
        <v>46311.754166666666</v>
      </c>
    </row>
    <row r="50" spans="1:20" x14ac:dyDescent="0.35">
      <c r="A50" t="s">
        <v>87</v>
      </c>
      <c r="B50" t="s">
        <v>88</v>
      </c>
      <c r="C50" t="s">
        <v>89</v>
      </c>
      <c r="D50" s="29">
        <v>46431</v>
      </c>
      <c r="E50">
        <v>0</v>
      </c>
      <c r="F50">
        <v>0</v>
      </c>
      <c r="G50">
        <v>0</v>
      </c>
      <c r="H50">
        <v>0</v>
      </c>
      <c r="R50">
        <v>0</v>
      </c>
      <c r="S50" t="s">
        <v>90</v>
      </c>
      <c r="T50" s="297">
        <v>46311.754166666666</v>
      </c>
    </row>
    <row r="51" spans="1:20" x14ac:dyDescent="0.35">
      <c r="A51" t="s">
        <v>87</v>
      </c>
      <c r="B51" t="s">
        <v>88</v>
      </c>
      <c r="C51" t="s">
        <v>89</v>
      </c>
      <c r="D51" s="29">
        <v>46432</v>
      </c>
      <c r="E51">
        <v>0</v>
      </c>
      <c r="F51">
        <v>0</v>
      </c>
      <c r="G51">
        <v>0</v>
      </c>
      <c r="H51">
        <v>0</v>
      </c>
      <c r="R51">
        <v>0</v>
      </c>
      <c r="S51" t="s">
        <v>90</v>
      </c>
      <c r="T51" s="297">
        <v>46311.754166666666</v>
      </c>
    </row>
    <row r="52" spans="1:20" x14ac:dyDescent="0.35">
      <c r="A52" t="s">
        <v>87</v>
      </c>
      <c r="B52" t="s">
        <v>88</v>
      </c>
      <c r="C52" t="s">
        <v>89</v>
      </c>
      <c r="D52" s="29">
        <v>46433</v>
      </c>
      <c r="E52">
        <v>0</v>
      </c>
      <c r="F52">
        <v>0</v>
      </c>
      <c r="G52">
        <v>0</v>
      </c>
      <c r="H52">
        <v>0</v>
      </c>
      <c r="R52">
        <v>0</v>
      </c>
      <c r="S52" t="s">
        <v>90</v>
      </c>
      <c r="T52" s="297">
        <v>46311.754166666666</v>
      </c>
    </row>
    <row r="53" spans="1:20" x14ac:dyDescent="0.35">
      <c r="A53" t="s">
        <v>87</v>
      </c>
      <c r="B53" t="s">
        <v>88</v>
      </c>
      <c r="C53" t="s">
        <v>89</v>
      </c>
      <c r="D53" s="29">
        <v>46434</v>
      </c>
      <c r="E53">
        <v>0</v>
      </c>
      <c r="F53">
        <v>0</v>
      </c>
      <c r="G53">
        <v>0</v>
      </c>
      <c r="H53">
        <v>0</v>
      </c>
      <c r="R53">
        <v>0</v>
      </c>
      <c r="S53" t="s">
        <v>90</v>
      </c>
      <c r="T53" s="297">
        <v>46311.754166666666</v>
      </c>
    </row>
    <row r="54" spans="1:20" x14ac:dyDescent="0.35">
      <c r="A54" t="s">
        <v>87</v>
      </c>
      <c r="B54" t="s">
        <v>88</v>
      </c>
      <c r="C54" t="s">
        <v>89</v>
      </c>
      <c r="D54" s="29">
        <v>46435</v>
      </c>
      <c r="E54">
        <v>0</v>
      </c>
      <c r="F54">
        <v>0</v>
      </c>
      <c r="G54">
        <v>0</v>
      </c>
      <c r="H54">
        <v>0</v>
      </c>
      <c r="R54">
        <v>0</v>
      </c>
      <c r="S54" t="s">
        <v>90</v>
      </c>
      <c r="T54" s="297">
        <v>46311.754166666666</v>
      </c>
    </row>
    <row r="55" spans="1:20" x14ac:dyDescent="0.35">
      <c r="A55" t="s">
        <v>87</v>
      </c>
      <c r="B55" t="s">
        <v>88</v>
      </c>
      <c r="C55" t="s">
        <v>89</v>
      </c>
      <c r="D55" s="29">
        <v>46436</v>
      </c>
      <c r="E55">
        <v>0</v>
      </c>
      <c r="F55">
        <v>0</v>
      </c>
      <c r="G55">
        <v>0</v>
      </c>
      <c r="H55">
        <v>0</v>
      </c>
      <c r="R55">
        <v>0</v>
      </c>
      <c r="S55" t="s">
        <v>90</v>
      </c>
      <c r="T55" s="297">
        <v>46311.754166666666</v>
      </c>
    </row>
    <row r="56" spans="1:20" x14ac:dyDescent="0.35">
      <c r="A56" t="s">
        <v>87</v>
      </c>
      <c r="B56" t="s">
        <v>88</v>
      </c>
      <c r="C56" t="s">
        <v>89</v>
      </c>
      <c r="D56" s="29">
        <v>46437</v>
      </c>
      <c r="E56">
        <v>0</v>
      </c>
      <c r="F56">
        <v>0</v>
      </c>
      <c r="G56">
        <v>0</v>
      </c>
      <c r="H56">
        <v>0</v>
      </c>
      <c r="R56">
        <v>0</v>
      </c>
      <c r="S56" t="s">
        <v>90</v>
      </c>
      <c r="T56" s="297">
        <v>46311.754166666666</v>
      </c>
    </row>
    <row r="57" spans="1:20" x14ac:dyDescent="0.35">
      <c r="A57" t="s">
        <v>87</v>
      </c>
      <c r="B57" t="s">
        <v>88</v>
      </c>
      <c r="C57" t="s">
        <v>89</v>
      </c>
      <c r="D57" s="29">
        <v>46438</v>
      </c>
      <c r="E57">
        <v>0</v>
      </c>
      <c r="F57">
        <v>0</v>
      </c>
      <c r="G57">
        <v>0</v>
      </c>
      <c r="H57">
        <v>0</v>
      </c>
      <c r="R57">
        <v>0</v>
      </c>
      <c r="S57" t="s">
        <v>90</v>
      </c>
      <c r="T57" s="297">
        <v>46311.754166666666</v>
      </c>
    </row>
    <row r="58" spans="1:20" x14ac:dyDescent="0.35">
      <c r="A58" t="s">
        <v>87</v>
      </c>
      <c r="B58" t="s">
        <v>88</v>
      </c>
      <c r="C58" t="s">
        <v>89</v>
      </c>
      <c r="D58" s="29">
        <v>46439</v>
      </c>
      <c r="E58">
        <v>0</v>
      </c>
      <c r="F58">
        <v>0</v>
      </c>
      <c r="G58">
        <v>0</v>
      </c>
      <c r="H58">
        <v>0</v>
      </c>
      <c r="R58">
        <v>0</v>
      </c>
      <c r="S58" t="s">
        <v>90</v>
      </c>
      <c r="T58" s="297">
        <v>46311.754166666666</v>
      </c>
    </row>
    <row r="59" spans="1:20" x14ac:dyDescent="0.35">
      <c r="A59" t="s">
        <v>87</v>
      </c>
      <c r="B59" t="s">
        <v>88</v>
      </c>
      <c r="C59" t="s">
        <v>89</v>
      </c>
      <c r="D59" s="29">
        <v>46440</v>
      </c>
      <c r="E59">
        <v>0</v>
      </c>
      <c r="F59">
        <v>0</v>
      </c>
      <c r="G59">
        <v>0</v>
      </c>
      <c r="H59">
        <v>0</v>
      </c>
      <c r="R59">
        <v>0</v>
      </c>
      <c r="S59" t="s">
        <v>90</v>
      </c>
      <c r="T59" s="297">
        <v>46311.754166666666</v>
      </c>
    </row>
    <row r="60" spans="1:20" x14ac:dyDescent="0.35">
      <c r="A60" t="s">
        <v>87</v>
      </c>
      <c r="B60" t="s">
        <v>88</v>
      </c>
      <c r="C60" t="s">
        <v>89</v>
      </c>
      <c r="D60" s="29">
        <v>46441</v>
      </c>
      <c r="E60">
        <v>0</v>
      </c>
      <c r="F60">
        <v>0</v>
      </c>
      <c r="G60">
        <v>0</v>
      </c>
      <c r="H60">
        <v>0</v>
      </c>
      <c r="R60">
        <v>0</v>
      </c>
      <c r="S60" t="s">
        <v>90</v>
      </c>
      <c r="T60" s="297">
        <v>46311.754166666666</v>
      </c>
    </row>
    <row r="61" spans="1:20" x14ac:dyDescent="0.35">
      <c r="A61" t="s">
        <v>87</v>
      </c>
      <c r="B61" t="s">
        <v>88</v>
      </c>
      <c r="C61" t="s">
        <v>89</v>
      </c>
      <c r="D61" s="29">
        <v>46442</v>
      </c>
      <c r="E61">
        <v>0</v>
      </c>
      <c r="F61">
        <v>0</v>
      </c>
      <c r="G61">
        <v>0</v>
      </c>
      <c r="H61">
        <v>0</v>
      </c>
      <c r="R61">
        <v>0</v>
      </c>
      <c r="S61" t="s">
        <v>90</v>
      </c>
      <c r="T61" s="297">
        <v>46311.754166666666</v>
      </c>
    </row>
    <row r="62" spans="1:20" x14ac:dyDescent="0.35">
      <c r="A62" t="s">
        <v>87</v>
      </c>
      <c r="B62" t="s">
        <v>88</v>
      </c>
      <c r="C62" t="s">
        <v>89</v>
      </c>
      <c r="D62" s="29">
        <v>46443</v>
      </c>
      <c r="E62">
        <v>0</v>
      </c>
      <c r="F62">
        <v>0</v>
      </c>
      <c r="G62">
        <v>0</v>
      </c>
      <c r="H62">
        <v>0</v>
      </c>
      <c r="R62">
        <v>0</v>
      </c>
      <c r="S62" t="s">
        <v>90</v>
      </c>
      <c r="T62" s="297">
        <v>46311.754166666666</v>
      </c>
    </row>
    <row r="63" spans="1:20" x14ac:dyDescent="0.35">
      <c r="A63" t="s">
        <v>87</v>
      </c>
      <c r="B63" t="s">
        <v>88</v>
      </c>
      <c r="C63" t="s">
        <v>89</v>
      </c>
      <c r="D63" s="29">
        <v>46444</v>
      </c>
      <c r="E63">
        <v>0</v>
      </c>
      <c r="F63">
        <v>0</v>
      </c>
      <c r="G63">
        <v>0</v>
      </c>
      <c r="H63">
        <v>0</v>
      </c>
      <c r="R63">
        <v>0</v>
      </c>
      <c r="S63" t="s">
        <v>90</v>
      </c>
      <c r="T63" s="297">
        <v>46311.754166666666</v>
      </c>
    </row>
    <row r="64" spans="1:20" x14ac:dyDescent="0.35">
      <c r="A64" t="s">
        <v>87</v>
      </c>
      <c r="B64" t="s">
        <v>88</v>
      </c>
      <c r="C64" t="s">
        <v>89</v>
      </c>
      <c r="D64" s="29">
        <v>46445</v>
      </c>
      <c r="E64">
        <v>0</v>
      </c>
      <c r="F64">
        <v>0</v>
      </c>
      <c r="G64">
        <v>0</v>
      </c>
      <c r="H64">
        <v>0</v>
      </c>
      <c r="R64">
        <v>0</v>
      </c>
      <c r="S64" t="s">
        <v>90</v>
      </c>
      <c r="T64" s="297">
        <v>46311.754166666666</v>
      </c>
    </row>
    <row r="65" spans="1:20" x14ac:dyDescent="0.35">
      <c r="A65" t="s">
        <v>87</v>
      </c>
      <c r="B65" t="s">
        <v>88</v>
      </c>
      <c r="C65" t="s">
        <v>89</v>
      </c>
      <c r="D65" s="29">
        <v>46446</v>
      </c>
      <c r="E65">
        <v>0</v>
      </c>
      <c r="F65">
        <v>0</v>
      </c>
      <c r="G65">
        <v>0</v>
      </c>
      <c r="H65">
        <v>0</v>
      </c>
      <c r="R65">
        <v>0</v>
      </c>
      <c r="S65" t="s">
        <v>90</v>
      </c>
      <c r="T65" s="297">
        <v>46311.754166666666</v>
      </c>
    </row>
    <row r="66" spans="1:20" x14ac:dyDescent="0.35">
      <c r="A66" t="s">
        <v>87</v>
      </c>
      <c r="B66" t="s">
        <v>88</v>
      </c>
      <c r="C66" t="s">
        <v>89</v>
      </c>
      <c r="D66" s="29">
        <v>46447</v>
      </c>
      <c r="E66">
        <v>0</v>
      </c>
      <c r="F66">
        <v>0</v>
      </c>
      <c r="G66">
        <v>0</v>
      </c>
      <c r="H66">
        <v>0</v>
      </c>
      <c r="R66">
        <v>0</v>
      </c>
      <c r="S66" t="s">
        <v>90</v>
      </c>
      <c r="T66" s="297">
        <v>46311.754166666666</v>
      </c>
    </row>
    <row r="67" spans="1:20" x14ac:dyDescent="0.35">
      <c r="A67" t="s">
        <v>87</v>
      </c>
      <c r="B67" t="s">
        <v>88</v>
      </c>
      <c r="C67" t="s">
        <v>89</v>
      </c>
      <c r="D67" s="29">
        <v>46448</v>
      </c>
      <c r="E67">
        <v>0</v>
      </c>
      <c r="F67">
        <v>0</v>
      </c>
      <c r="G67">
        <v>0</v>
      </c>
      <c r="H67">
        <v>0</v>
      </c>
      <c r="R67">
        <v>0</v>
      </c>
      <c r="S67" t="s">
        <v>90</v>
      </c>
      <c r="T67" s="297">
        <v>46311.754166666666</v>
      </c>
    </row>
    <row r="68" spans="1:20" x14ac:dyDescent="0.35">
      <c r="A68" t="s">
        <v>87</v>
      </c>
      <c r="B68" t="s">
        <v>88</v>
      </c>
      <c r="C68" t="s">
        <v>89</v>
      </c>
      <c r="D68" s="29">
        <v>46449</v>
      </c>
      <c r="E68">
        <v>0</v>
      </c>
      <c r="F68">
        <v>0</v>
      </c>
      <c r="G68">
        <v>0</v>
      </c>
      <c r="H68">
        <v>0</v>
      </c>
      <c r="R68">
        <v>0</v>
      </c>
      <c r="S68" t="s">
        <v>90</v>
      </c>
      <c r="T68" s="297">
        <v>46311.754166666666</v>
      </c>
    </row>
    <row r="69" spans="1:20" x14ac:dyDescent="0.35">
      <c r="A69" t="s">
        <v>87</v>
      </c>
      <c r="B69" t="s">
        <v>88</v>
      </c>
      <c r="C69" t="s">
        <v>89</v>
      </c>
      <c r="D69" s="29">
        <v>46450</v>
      </c>
      <c r="E69">
        <v>0</v>
      </c>
      <c r="F69">
        <v>0</v>
      </c>
      <c r="G69">
        <v>0</v>
      </c>
      <c r="H69">
        <v>0</v>
      </c>
      <c r="R69">
        <v>0</v>
      </c>
      <c r="S69" t="s">
        <v>90</v>
      </c>
      <c r="T69" s="297">
        <v>46311.754166666666</v>
      </c>
    </row>
    <row r="70" spans="1:20" x14ac:dyDescent="0.35">
      <c r="A70" t="s">
        <v>87</v>
      </c>
      <c r="B70" t="s">
        <v>88</v>
      </c>
      <c r="C70" t="s">
        <v>89</v>
      </c>
      <c r="D70" s="29">
        <v>46451</v>
      </c>
      <c r="E70">
        <v>0</v>
      </c>
      <c r="F70">
        <v>0</v>
      </c>
      <c r="G70">
        <v>0</v>
      </c>
      <c r="H70">
        <v>0</v>
      </c>
      <c r="R70">
        <v>0</v>
      </c>
      <c r="S70" t="s">
        <v>90</v>
      </c>
      <c r="T70" s="297">
        <v>46311.754166666666</v>
      </c>
    </row>
    <row r="71" spans="1:20" x14ac:dyDescent="0.35">
      <c r="A71" t="s">
        <v>87</v>
      </c>
      <c r="B71" t="s">
        <v>88</v>
      </c>
      <c r="C71" t="s">
        <v>89</v>
      </c>
      <c r="D71" s="29">
        <v>46452</v>
      </c>
      <c r="E71">
        <v>0</v>
      </c>
      <c r="F71">
        <v>0</v>
      </c>
      <c r="G71">
        <v>0</v>
      </c>
      <c r="H71">
        <v>0</v>
      </c>
      <c r="R71">
        <v>0</v>
      </c>
      <c r="S71" t="s">
        <v>90</v>
      </c>
      <c r="T71" s="297">
        <v>46311.754166666666</v>
      </c>
    </row>
    <row r="72" spans="1:20" x14ac:dyDescent="0.35">
      <c r="A72" t="s">
        <v>87</v>
      </c>
      <c r="B72" t="s">
        <v>88</v>
      </c>
      <c r="C72" t="s">
        <v>89</v>
      </c>
      <c r="D72" s="29">
        <v>46453</v>
      </c>
      <c r="E72">
        <v>0</v>
      </c>
      <c r="F72">
        <v>0</v>
      </c>
      <c r="G72">
        <v>0</v>
      </c>
      <c r="H72">
        <v>0</v>
      </c>
      <c r="R72">
        <v>0</v>
      </c>
      <c r="S72" t="s">
        <v>90</v>
      </c>
      <c r="T72" s="297">
        <v>46311.754166666666</v>
      </c>
    </row>
    <row r="73" spans="1:20" x14ac:dyDescent="0.35">
      <c r="A73" t="s">
        <v>87</v>
      </c>
      <c r="B73" t="s">
        <v>88</v>
      </c>
      <c r="C73" t="s">
        <v>89</v>
      </c>
      <c r="D73" s="29">
        <v>46454</v>
      </c>
      <c r="E73">
        <v>0</v>
      </c>
      <c r="F73">
        <v>0</v>
      </c>
      <c r="G73">
        <v>0</v>
      </c>
      <c r="H73">
        <v>0</v>
      </c>
      <c r="R73">
        <v>0</v>
      </c>
      <c r="S73" t="s">
        <v>90</v>
      </c>
      <c r="T73" s="297">
        <v>46311.754166666666</v>
      </c>
    </row>
    <row r="74" spans="1:20" x14ac:dyDescent="0.35">
      <c r="A74" t="s">
        <v>87</v>
      </c>
      <c r="B74" t="s">
        <v>88</v>
      </c>
      <c r="C74" t="s">
        <v>89</v>
      </c>
      <c r="D74" s="29">
        <v>46455</v>
      </c>
      <c r="E74">
        <v>0</v>
      </c>
      <c r="F74">
        <v>0</v>
      </c>
      <c r="G74">
        <v>0</v>
      </c>
      <c r="H74">
        <v>0</v>
      </c>
      <c r="R74">
        <v>0</v>
      </c>
      <c r="S74" t="s">
        <v>90</v>
      </c>
      <c r="T74" s="297">
        <v>46311.754166666666</v>
      </c>
    </row>
    <row r="75" spans="1:20" x14ac:dyDescent="0.35">
      <c r="A75" t="s">
        <v>87</v>
      </c>
      <c r="B75" t="s">
        <v>88</v>
      </c>
      <c r="C75" t="s">
        <v>89</v>
      </c>
      <c r="D75" s="29">
        <v>46456</v>
      </c>
      <c r="E75">
        <v>0</v>
      </c>
      <c r="F75">
        <v>0</v>
      </c>
      <c r="G75">
        <v>0</v>
      </c>
      <c r="H75">
        <v>0</v>
      </c>
      <c r="R75">
        <v>0</v>
      </c>
      <c r="S75" t="s">
        <v>90</v>
      </c>
      <c r="T75" s="297">
        <v>46311.754166666666</v>
      </c>
    </row>
    <row r="76" spans="1:20" x14ac:dyDescent="0.35">
      <c r="A76" t="s">
        <v>87</v>
      </c>
      <c r="B76" t="s">
        <v>88</v>
      </c>
      <c r="C76" t="s">
        <v>89</v>
      </c>
      <c r="D76" s="29">
        <v>46457</v>
      </c>
      <c r="E76">
        <v>0</v>
      </c>
      <c r="F76">
        <v>0</v>
      </c>
      <c r="G76">
        <v>0</v>
      </c>
      <c r="H76">
        <v>0</v>
      </c>
      <c r="R76">
        <v>0</v>
      </c>
      <c r="S76" t="s">
        <v>90</v>
      </c>
      <c r="T76" s="297">
        <v>46311.754166666666</v>
      </c>
    </row>
    <row r="77" spans="1:20" x14ac:dyDescent="0.35">
      <c r="A77" t="s">
        <v>87</v>
      </c>
      <c r="B77" t="s">
        <v>88</v>
      </c>
      <c r="C77" t="s">
        <v>89</v>
      </c>
      <c r="D77" s="29">
        <v>46458</v>
      </c>
      <c r="E77">
        <v>0</v>
      </c>
      <c r="F77">
        <v>0</v>
      </c>
      <c r="G77">
        <v>0</v>
      </c>
      <c r="H77">
        <v>0</v>
      </c>
      <c r="R77">
        <v>0</v>
      </c>
      <c r="S77" t="s">
        <v>90</v>
      </c>
      <c r="T77" s="297">
        <v>46311.754166666666</v>
      </c>
    </row>
    <row r="78" spans="1:20" x14ac:dyDescent="0.35">
      <c r="A78" t="s">
        <v>87</v>
      </c>
      <c r="B78" t="s">
        <v>88</v>
      </c>
      <c r="C78" t="s">
        <v>89</v>
      </c>
      <c r="D78" s="29">
        <v>46459</v>
      </c>
      <c r="E78">
        <v>0</v>
      </c>
      <c r="F78">
        <v>0</v>
      </c>
      <c r="G78">
        <v>0</v>
      </c>
      <c r="H78">
        <v>0</v>
      </c>
      <c r="R78">
        <v>0</v>
      </c>
      <c r="S78" t="s">
        <v>90</v>
      </c>
      <c r="T78" s="297">
        <v>46311.754166666666</v>
      </c>
    </row>
    <row r="79" spans="1:20" x14ac:dyDescent="0.35">
      <c r="A79" t="s">
        <v>87</v>
      </c>
      <c r="B79" t="s">
        <v>88</v>
      </c>
      <c r="C79" t="s">
        <v>89</v>
      </c>
      <c r="D79" s="29">
        <v>46460</v>
      </c>
      <c r="E79">
        <v>0</v>
      </c>
      <c r="F79">
        <v>0</v>
      </c>
      <c r="G79">
        <v>0</v>
      </c>
      <c r="H79">
        <v>0</v>
      </c>
      <c r="R79">
        <v>0</v>
      </c>
      <c r="S79" t="s">
        <v>90</v>
      </c>
      <c r="T79" s="297">
        <v>46311.754166666666</v>
      </c>
    </row>
    <row r="80" spans="1:20" x14ac:dyDescent="0.35">
      <c r="A80" t="s">
        <v>87</v>
      </c>
      <c r="B80" t="s">
        <v>88</v>
      </c>
      <c r="C80" t="s">
        <v>89</v>
      </c>
      <c r="D80" s="29">
        <v>46461</v>
      </c>
      <c r="E80">
        <v>0</v>
      </c>
      <c r="F80">
        <v>0</v>
      </c>
      <c r="G80">
        <v>0</v>
      </c>
      <c r="H80">
        <v>0</v>
      </c>
      <c r="R80">
        <v>0</v>
      </c>
      <c r="S80" t="s">
        <v>90</v>
      </c>
      <c r="T80" s="297">
        <v>46311.754166666666</v>
      </c>
    </row>
    <row r="81" spans="1:20" x14ac:dyDescent="0.35">
      <c r="A81" t="s">
        <v>87</v>
      </c>
      <c r="B81" t="s">
        <v>88</v>
      </c>
      <c r="C81" t="s">
        <v>89</v>
      </c>
      <c r="D81" s="29">
        <v>46462</v>
      </c>
      <c r="E81">
        <v>0</v>
      </c>
      <c r="F81">
        <v>0</v>
      </c>
      <c r="G81">
        <v>0</v>
      </c>
      <c r="H81">
        <v>0</v>
      </c>
      <c r="R81">
        <v>0</v>
      </c>
      <c r="S81" t="s">
        <v>90</v>
      </c>
      <c r="T81" s="297">
        <v>46311.754166666666</v>
      </c>
    </row>
    <row r="82" spans="1:20" x14ac:dyDescent="0.35">
      <c r="A82" t="s">
        <v>87</v>
      </c>
      <c r="B82" t="s">
        <v>88</v>
      </c>
      <c r="C82" t="s">
        <v>89</v>
      </c>
      <c r="D82" s="29">
        <v>46463</v>
      </c>
      <c r="E82">
        <v>0</v>
      </c>
      <c r="F82">
        <v>0</v>
      </c>
      <c r="G82">
        <v>0</v>
      </c>
      <c r="H82">
        <v>0</v>
      </c>
      <c r="R82">
        <v>0</v>
      </c>
      <c r="S82" t="s">
        <v>90</v>
      </c>
      <c r="T82" s="297">
        <v>46311.754166666666</v>
      </c>
    </row>
    <row r="83" spans="1:20" x14ac:dyDescent="0.35">
      <c r="A83" t="s">
        <v>87</v>
      </c>
      <c r="B83" t="s">
        <v>88</v>
      </c>
      <c r="C83" t="s">
        <v>89</v>
      </c>
      <c r="D83" s="29">
        <v>46464</v>
      </c>
      <c r="E83">
        <v>0</v>
      </c>
      <c r="F83">
        <v>0</v>
      </c>
      <c r="G83">
        <v>0</v>
      </c>
      <c r="H83">
        <v>0</v>
      </c>
      <c r="R83">
        <v>0</v>
      </c>
      <c r="S83" t="s">
        <v>90</v>
      </c>
      <c r="T83" s="297">
        <v>46311.754166666666</v>
      </c>
    </row>
    <row r="84" spans="1:20" x14ac:dyDescent="0.35">
      <c r="A84" t="s">
        <v>87</v>
      </c>
      <c r="B84" t="s">
        <v>88</v>
      </c>
      <c r="C84" t="s">
        <v>89</v>
      </c>
      <c r="D84" s="29">
        <v>46465</v>
      </c>
      <c r="E84">
        <v>0</v>
      </c>
      <c r="F84">
        <v>0</v>
      </c>
      <c r="G84">
        <v>0</v>
      </c>
      <c r="H84">
        <v>0</v>
      </c>
      <c r="R84">
        <v>0</v>
      </c>
      <c r="S84" t="s">
        <v>90</v>
      </c>
      <c r="T84" s="297">
        <v>46311.754166666666</v>
      </c>
    </row>
    <row r="85" spans="1:20" x14ac:dyDescent="0.35">
      <c r="A85" t="s">
        <v>87</v>
      </c>
      <c r="B85" t="s">
        <v>88</v>
      </c>
      <c r="C85" t="s">
        <v>89</v>
      </c>
      <c r="D85" s="29">
        <v>46466</v>
      </c>
      <c r="E85">
        <v>0</v>
      </c>
      <c r="F85">
        <v>0</v>
      </c>
      <c r="G85">
        <v>0</v>
      </c>
      <c r="H85">
        <v>0</v>
      </c>
      <c r="R85">
        <v>0</v>
      </c>
      <c r="S85" t="s">
        <v>90</v>
      </c>
      <c r="T85" s="297">
        <v>46311.754166666666</v>
      </c>
    </row>
    <row r="86" spans="1:20" x14ac:dyDescent="0.35">
      <c r="A86" t="s">
        <v>87</v>
      </c>
      <c r="B86" t="s">
        <v>88</v>
      </c>
      <c r="C86" t="s">
        <v>89</v>
      </c>
      <c r="D86" s="29">
        <v>46467</v>
      </c>
      <c r="E86">
        <v>0</v>
      </c>
      <c r="F86">
        <v>0</v>
      </c>
      <c r="G86">
        <v>0</v>
      </c>
      <c r="H86">
        <v>0</v>
      </c>
      <c r="R86">
        <v>0</v>
      </c>
      <c r="S86" t="s">
        <v>90</v>
      </c>
      <c r="T86" s="297">
        <v>46311.754166666666</v>
      </c>
    </row>
    <row r="87" spans="1:20" x14ac:dyDescent="0.35">
      <c r="A87" t="s">
        <v>87</v>
      </c>
      <c r="B87" t="s">
        <v>88</v>
      </c>
      <c r="C87" t="s">
        <v>89</v>
      </c>
      <c r="D87" s="29">
        <v>46468</v>
      </c>
      <c r="E87">
        <v>0</v>
      </c>
      <c r="F87">
        <v>0</v>
      </c>
      <c r="G87">
        <v>0</v>
      </c>
      <c r="H87">
        <v>0</v>
      </c>
      <c r="R87">
        <v>0</v>
      </c>
      <c r="S87" t="s">
        <v>90</v>
      </c>
      <c r="T87" s="297">
        <v>46311.754166666666</v>
      </c>
    </row>
    <row r="88" spans="1:20" x14ac:dyDescent="0.35">
      <c r="A88" t="s">
        <v>87</v>
      </c>
      <c r="B88" t="s">
        <v>88</v>
      </c>
      <c r="C88" t="s">
        <v>89</v>
      </c>
      <c r="D88" s="29">
        <v>46469</v>
      </c>
      <c r="E88">
        <v>0</v>
      </c>
      <c r="F88">
        <v>0</v>
      </c>
      <c r="G88">
        <v>0</v>
      </c>
      <c r="H88">
        <v>0</v>
      </c>
      <c r="R88">
        <v>0</v>
      </c>
      <c r="S88" t="s">
        <v>90</v>
      </c>
      <c r="T88" s="297">
        <v>46311.754166666666</v>
      </c>
    </row>
    <row r="89" spans="1:20" x14ac:dyDescent="0.35">
      <c r="A89" t="s">
        <v>87</v>
      </c>
      <c r="B89" t="s">
        <v>88</v>
      </c>
      <c r="C89" t="s">
        <v>89</v>
      </c>
      <c r="D89" s="29">
        <v>46470</v>
      </c>
      <c r="E89">
        <v>0</v>
      </c>
      <c r="F89">
        <v>0</v>
      </c>
      <c r="G89">
        <v>0</v>
      </c>
      <c r="H89">
        <v>0</v>
      </c>
      <c r="R89">
        <v>0</v>
      </c>
      <c r="S89" t="s">
        <v>90</v>
      </c>
      <c r="T89" s="297">
        <v>46311.754166666666</v>
      </c>
    </row>
    <row r="90" spans="1:20" x14ac:dyDescent="0.35">
      <c r="A90" t="s">
        <v>87</v>
      </c>
      <c r="B90" t="s">
        <v>88</v>
      </c>
      <c r="C90" t="s">
        <v>89</v>
      </c>
      <c r="D90" s="29">
        <v>46471</v>
      </c>
      <c r="E90">
        <v>0</v>
      </c>
      <c r="F90">
        <v>0</v>
      </c>
      <c r="G90">
        <v>0</v>
      </c>
      <c r="H90">
        <v>0</v>
      </c>
      <c r="R90">
        <v>0</v>
      </c>
      <c r="S90" t="s">
        <v>90</v>
      </c>
      <c r="T90" s="297">
        <v>46311.754166666666</v>
      </c>
    </row>
    <row r="91" spans="1:20" x14ac:dyDescent="0.35">
      <c r="A91" t="s">
        <v>87</v>
      </c>
      <c r="B91" t="s">
        <v>88</v>
      </c>
      <c r="C91" t="s">
        <v>89</v>
      </c>
      <c r="D91" s="29">
        <v>46472</v>
      </c>
      <c r="E91">
        <v>0</v>
      </c>
      <c r="F91">
        <v>0</v>
      </c>
      <c r="G91">
        <v>0</v>
      </c>
      <c r="H91">
        <v>0</v>
      </c>
      <c r="R91">
        <v>0</v>
      </c>
      <c r="S91" t="s">
        <v>90</v>
      </c>
      <c r="T91" s="297">
        <v>46311.754166666666</v>
      </c>
    </row>
    <row r="92" spans="1:20" x14ac:dyDescent="0.35">
      <c r="A92" t="s">
        <v>87</v>
      </c>
      <c r="B92" t="s">
        <v>88</v>
      </c>
      <c r="C92" t="s">
        <v>89</v>
      </c>
      <c r="D92" s="29">
        <v>46473</v>
      </c>
      <c r="E92">
        <v>0</v>
      </c>
      <c r="F92">
        <v>0</v>
      </c>
      <c r="G92">
        <v>0</v>
      </c>
      <c r="H92">
        <v>0</v>
      </c>
      <c r="R92">
        <v>0</v>
      </c>
      <c r="S92" t="s">
        <v>90</v>
      </c>
      <c r="T92" s="297">
        <v>46311.754166666666</v>
      </c>
    </row>
    <row r="93" spans="1:20" x14ac:dyDescent="0.35">
      <c r="A93" t="s">
        <v>87</v>
      </c>
      <c r="B93" t="s">
        <v>88</v>
      </c>
      <c r="C93" t="s">
        <v>89</v>
      </c>
      <c r="D93" s="29">
        <v>46474</v>
      </c>
      <c r="E93">
        <v>0</v>
      </c>
      <c r="F93">
        <v>0</v>
      </c>
      <c r="G93">
        <v>0</v>
      </c>
      <c r="H93">
        <v>0</v>
      </c>
      <c r="R93">
        <v>0</v>
      </c>
      <c r="S93" t="s">
        <v>90</v>
      </c>
      <c r="T93" s="297">
        <v>46311.754166666666</v>
      </c>
    </row>
    <row r="94" spans="1:20" x14ac:dyDescent="0.35">
      <c r="A94" t="s">
        <v>87</v>
      </c>
      <c r="B94" t="s">
        <v>88</v>
      </c>
      <c r="C94" t="s">
        <v>89</v>
      </c>
      <c r="D94" s="29">
        <v>46475</v>
      </c>
      <c r="E94">
        <v>0</v>
      </c>
      <c r="F94">
        <v>0</v>
      </c>
      <c r="G94">
        <v>0</v>
      </c>
      <c r="H94">
        <v>0</v>
      </c>
      <c r="R94">
        <v>0</v>
      </c>
      <c r="S94" t="s">
        <v>90</v>
      </c>
      <c r="T94" s="297">
        <v>46311.754166666666</v>
      </c>
    </row>
    <row r="95" spans="1:20" x14ac:dyDescent="0.35">
      <c r="A95" t="s">
        <v>87</v>
      </c>
      <c r="B95" t="s">
        <v>88</v>
      </c>
      <c r="C95" t="s">
        <v>89</v>
      </c>
      <c r="D95" s="29">
        <v>46476</v>
      </c>
      <c r="E95">
        <v>0</v>
      </c>
      <c r="F95">
        <v>0</v>
      </c>
      <c r="G95">
        <v>0</v>
      </c>
      <c r="H95">
        <v>0</v>
      </c>
      <c r="R95">
        <v>0</v>
      </c>
      <c r="S95" t="s">
        <v>90</v>
      </c>
      <c r="T95" s="297">
        <v>46311.754166666666</v>
      </c>
    </row>
    <row r="96" spans="1:20" x14ac:dyDescent="0.35">
      <c r="A96" t="s">
        <v>87</v>
      </c>
      <c r="B96" t="s">
        <v>88</v>
      </c>
      <c r="C96" t="s">
        <v>89</v>
      </c>
      <c r="D96" s="29">
        <v>46477</v>
      </c>
      <c r="E96">
        <v>0</v>
      </c>
      <c r="F96">
        <v>0</v>
      </c>
      <c r="G96">
        <v>0</v>
      </c>
      <c r="H96">
        <v>0</v>
      </c>
      <c r="R96">
        <v>0</v>
      </c>
      <c r="S96" t="s">
        <v>90</v>
      </c>
      <c r="T96" s="297">
        <v>46311.754166666666</v>
      </c>
    </row>
    <row r="97" spans="1:20" x14ac:dyDescent="0.35">
      <c r="A97" t="s">
        <v>87</v>
      </c>
      <c r="B97" t="s">
        <v>88</v>
      </c>
      <c r="C97" t="s">
        <v>89</v>
      </c>
      <c r="D97" s="29">
        <v>46478</v>
      </c>
      <c r="E97">
        <v>0</v>
      </c>
      <c r="F97">
        <v>0</v>
      </c>
      <c r="G97">
        <v>0</v>
      </c>
      <c r="H97">
        <v>0</v>
      </c>
      <c r="R97">
        <v>0</v>
      </c>
      <c r="S97" t="s">
        <v>90</v>
      </c>
      <c r="T97" s="297">
        <v>46311.754166666666</v>
      </c>
    </row>
    <row r="98" spans="1:20" x14ac:dyDescent="0.35">
      <c r="A98" t="s">
        <v>87</v>
      </c>
      <c r="B98" t="s">
        <v>88</v>
      </c>
      <c r="C98" t="s">
        <v>89</v>
      </c>
      <c r="D98" s="29">
        <v>46479</v>
      </c>
      <c r="E98">
        <v>0</v>
      </c>
      <c r="F98">
        <v>0</v>
      </c>
      <c r="G98">
        <v>0</v>
      </c>
      <c r="H98">
        <v>0</v>
      </c>
      <c r="R98">
        <v>0</v>
      </c>
      <c r="S98" t="s">
        <v>90</v>
      </c>
      <c r="T98" s="297">
        <v>46311.754166666666</v>
      </c>
    </row>
    <row r="99" spans="1:20" x14ac:dyDescent="0.35">
      <c r="A99" t="s">
        <v>87</v>
      </c>
      <c r="B99" t="s">
        <v>88</v>
      </c>
      <c r="C99" t="s">
        <v>89</v>
      </c>
      <c r="D99" s="29">
        <v>46480</v>
      </c>
      <c r="E99">
        <v>0</v>
      </c>
      <c r="F99">
        <v>0</v>
      </c>
      <c r="G99">
        <v>0</v>
      </c>
      <c r="H99">
        <v>0</v>
      </c>
      <c r="R99">
        <v>0</v>
      </c>
      <c r="S99" t="s">
        <v>90</v>
      </c>
      <c r="T99" s="297">
        <v>46311.754166666666</v>
      </c>
    </row>
    <row r="100" spans="1:20" x14ac:dyDescent="0.35">
      <c r="A100" t="s">
        <v>87</v>
      </c>
      <c r="B100" t="s">
        <v>88</v>
      </c>
      <c r="C100" t="s">
        <v>89</v>
      </c>
      <c r="D100" s="29">
        <v>46481</v>
      </c>
      <c r="E100">
        <v>0</v>
      </c>
      <c r="F100">
        <v>0</v>
      </c>
      <c r="G100">
        <v>0</v>
      </c>
      <c r="H100">
        <v>0</v>
      </c>
      <c r="R100">
        <v>0</v>
      </c>
      <c r="S100" t="s">
        <v>90</v>
      </c>
      <c r="T100" s="297">
        <v>46311.754166666666</v>
      </c>
    </row>
    <row r="101" spans="1:20" x14ac:dyDescent="0.35">
      <c r="A101" t="s">
        <v>87</v>
      </c>
      <c r="B101" t="s">
        <v>88</v>
      </c>
      <c r="C101" t="s">
        <v>89</v>
      </c>
      <c r="D101" s="29">
        <v>46482</v>
      </c>
      <c r="E101">
        <v>0</v>
      </c>
      <c r="F101">
        <v>0</v>
      </c>
      <c r="G101">
        <v>0</v>
      </c>
      <c r="H101">
        <v>0</v>
      </c>
      <c r="R101">
        <v>0</v>
      </c>
      <c r="S101" t="s">
        <v>90</v>
      </c>
      <c r="T101" s="297">
        <v>46311.754166666666</v>
      </c>
    </row>
    <row r="102" spans="1:20" x14ac:dyDescent="0.35">
      <c r="A102" t="s">
        <v>87</v>
      </c>
      <c r="B102" t="s">
        <v>88</v>
      </c>
      <c r="C102" t="s">
        <v>89</v>
      </c>
      <c r="D102" s="29">
        <v>46483</v>
      </c>
      <c r="E102">
        <v>0</v>
      </c>
      <c r="F102">
        <v>0</v>
      </c>
      <c r="G102">
        <v>0</v>
      </c>
      <c r="H102">
        <v>0</v>
      </c>
      <c r="R102">
        <v>0</v>
      </c>
      <c r="S102" t="s">
        <v>90</v>
      </c>
      <c r="T102" s="297">
        <v>46311.754166666666</v>
      </c>
    </row>
    <row r="103" spans="1:20" x14ac:dyDescent="0.35">
      <c r="A103" t="s">
        <v>87</v>
      </c>
      <c r="B103" t="s">
        <v>88</v>
      </c>
      <c r="C103" t="s">
        <v>89</v>
      </c>
      <c r="D103" s="29">
        <v>46484</v>
      </c>
      <c r="E103">
        <v>0</v>
      </c>
      <c r="F103">
        <v>0</v>
      </c>
      <c r="G103">
        <v>0</v>
      </c>
      <c r="H103">
        <v>0</v>
      </c>
      <c r="R103">
        <v>0</v>
      </c>
      <c r="S103" t="s">
        <v>90</v>
      </c>
      <c r="T103" s="297">
        <v>46311.754166666666</v>
      </c>
    </row>
    <row r="104" spans="1:20" x14ac:dyDescent="0.35">
      <c r="A104" t="s">
        <v>87</v>
      </c>
      <c r="B104" t="s">
        <v>88</v>
      </c>
      <c r="C104" t="s">
        <v>89</v>
      </c>
      <c r="D104" s="29">
        <v>46485</v>
      </c>
      <c r="E104">
        <v>0</v>
      </c>
      <c r="F104">
        <v>0</v>
      </c>
      <c r="G104">
        <v>0</v>
      </c>
      <c r="H104">
        <v>0</v>
      </c>
      <c r="R104">
        <v>0</v>
      </c>
      <c r="S104" t="s">
        <v>90</v>
      </c>
      <c r="T104" s="297">
        <v>46311.754166666666</v>
      </c>
    </row>
    <row r="105" spans="1:20" x14ac:dyDescent="0.35">
      <c r="A105" t="s">
        <v>87</v>
      </c>
      <c r="B105" t="s">
        <v>88</v>
      </c>
      <c r="C105" t="s">
        <v>89</v>
      </c>
      <c r="D105" s="29">
        <v>46486</v>
      </c>
      <c r="E105">
        <v>0</v>
      </c>
      <c r="F105">
        <v>0</v>
      </c>
      <c r="G105">
        <v>0</v>
      </c>
      <c r="H105">
        <v>0</v>
      </c>
      <c r="R105">
        <v>0</v>
      </c>
      <c r="S105" t="s">
        <v>90</v>
      </c>
      <c r="T105" s="297">
        <v>46311.754166666666</v>
      </c>
    </row>
    <row r="106" spans="1:20" x14ac:dyDescent="0.35">
      <c r="A106" t="s">
        <v>87</v>
      </c>
      <c r="B106" t="s">
        <v>88</v>
      </c>
      <c r="C106" t="s">
        <v>89</v>
      </c>
      <c r="D106" s="29">
        <v>46487</v>
      </c>
      <c r="E106">
        <v>0</v>
      </c>
      <c r="F106">
        <v>0</v>
      </c>
      <c r="G106">
        <v>0</v>
      </c>
      <c r="H106">
        <v>0</v>
      </c>
      <c r="R106">
        <v>0</v>
      </c>
      <c r="S106" t="s">
        <v>90</v>
      </c>
      <c r="T106" s="297">
        <v>46311.754166666666</v>
      </c>
    </row>
    <row r="107" spans="1:20" x14ac:dyDescent="0.35">
      <c r="A107" t="s">
        <v>87</v>
      </c>
      <c r="B107" t="s">
        <v>88</v>
      </c>
      <c r="C107" t="s">
        <v>89</v>
      </c>
      <c r="D107" s="29">
        <v>46488</v>
      </c>
      <c r="E107">
        <v>0</v>
      </c>
      <c r="F107">
        <v>0</v>
      </c>
      <c r="G107">
        <v>0</v>
      </c>
      <c r="H107">
        <v>0</v>
      </c>
      <c r="R107">
        <v>0</v>
      </c>
      <c r="S107" t="s">
        <v>90</v>
      </c>
      <c r="T107" s="297">
        <v>46311.754166666666</v>
      </c>
    </row>
    <row r="108" spans="1:20" x14ac:dyDescent="0.35">
      <c r="A108" t="s">
        <v>87</v>
      </c>
      <c r="B108" t="s">
        <v>88</v>
      </c>
      <c r="C108" t="s">
        <v>89</v>
      </c>
      <c r="D108" s="29">
        <v>46489</v>
      </c>
      <c r="E108">
        <v>0</v>
      </c>
      <c r="F108">
        <v>0</v>
      </c>
      <c r="G108">
        <v>0</v>
      </c>
      <c r="H108">
        <v>0</v>
      </c>
      <c r="R108">
        <v>0</v>
      </c>
      <c r="S108" t="s">
        <v>90</v>
      </c>
      <c r="T108" s="297">
        <v>46311.754166666666</v>
      </c>
    </row>
    <row r="109" spans="1:20" x14ac:dyDescent="0.35">
      <c r="A109" t="s">
        <v>87</v>
      </c>
      <c r="B109" t="s">
        <v>88</v>
      </c>
      <c r="C109" t="s">
        <v>89</v>
      </c>
      <c r="D109" s="29">
        <v>46490</v>
      </c>
      <c r="E109">
        <v>0</v>
      </c>
      <c r="F109">
        <v>0</v>
      </c>
      <c r="G109">
        <v>0</v>
      </c>
      <c r="H109">
        <v>0</v>
      </c>
      <c r="R109">
        <v>0</v>
      </c>
      <c r="S109" t="s">
        <v>90</v>
      </c>
      <c r="T109" s="297">
        <v>46311.754166666666</v>
      </c>
    </row>
    <row r="110" spans="1:20" x14ac:dyDescent="0.35">
      <c r="A110" t="s">
        <v>87</v>
      </c>
      <c r="B110" t="s">
        <v>88</v>
      </c>
      <c r="C110" t="s">
        <v>89</v>
      </c>
      <c r="D110" s="29">
        <v>46491</v>
      </c>
      <c r="E110">
        <v>0</v>
      </c>
      <c r="F110">
        <v>0</v>
      </c>
      <c r="G110">
        <v>0</v>
      </c>
      <c r="H110">
        <v>0</v>
      </c>
      <c r="R110">
        <v>0</v>
      </c>
      <c r="S110" t="s">
        <v>90</v>
      </c>
      <c r="T110" s="297">
        <v>46311.754166666666</v>
      </c>
    </row>
    <row r="111" spans="1:20" x14ac:dyDescent="0.35">
      <c r="A111" t="s">
        <v>87</v>
      </c>
      <c r="B111" t="s">
        <v>88</v>
      </c>
      <c r="C111" t="s">
        <v>89</v>
      </c>
      <c r="D111" s="29">
        <v>46492</v>
      </c>
      <c r="E111">
        <v>0</v>
      </c>
      <c r="F111">
        <v>0</v>
      </c>
      <c r="G111">
        <v>0</v>
      </c>
      <c r="H111">
        <v>0</v>
      </c>
      <c r="R111">
        <v>0</v>
      </c>
      <c r="S111" t="s">
        <v>90</v>
      </c>
      <c r="T111" s="297">
        <v>46311.754166666666</v>
      </c>
    </row>
    <row r="112" spans="1:20" x14ac:dyDescent="0.35">
      <c r="A112" t="s">
        <v>87</v>
      </c>
      <c r="B112" t="s">
        <v>88</v>
      </c>
      <c r="C112" t="s">
        <v>89</v>
      </c>
      <c r="D112" s="29">
        <v>46493</v>
      </c>
      <c r="E112">
        <v>0</v>
      </c>
      <c r="F112">
        <v>0</v>
      </c>
      <c r="G112">
        <v>0</v>
      </c>
      <c r="H112">
        <v>0</v>
      </c>
      <c r="R112">
        <v>0</v>
      </c>
      <c r="S112" t="s">
        <v>90</v>
      </c>
      <c r="T112" s="297">
        <v>46311.754166666666</v>
      </c>
    </row>
    <row r="113" spans="1:20" x14ac:dyDescent="0.35">
      <c r="A113" t="s">
        <v>87</v>
      </c>
      <c r="B113" t="s">
        <v>88</v>
      </c>
      <c r="C113" t="s">
        <v>89</v>
      </c>
      <c r="D113" s="29">
        <v>46494</v>
      </c>
      <c r="E113">
        <v>0</v>
      </c>
      <c r="F113">
        <v>0</v>
      </c>
      <c r="G113">
        <v>0</v>
      </c>
      <c r="H113">
        <v>0</v>
      </c>
      <c r="R113">
        <v>0</v>
      </c>
      <c r="S113" t="s">
        <v>90</v>
      </c>
      <c r="T113" s="297">
        <v>46311.754166666666</v>
      </c>
    </row>
    <row r="114" spans="1:20" x14ac:dyDescent="0.35">
      <c r="A114" t="s">
        <v>87</v>
      </c>
      <c r="B114" t="s">
        <v>88</v>
      </c>
      <c r="C114" t="s">
        <v>89</v>
      </c>
      <c r="D114" s="29">
        <v>46495</v>
      </c>
      <c r="E114">
        <v>0</v>
      </c>
      <c r="F114">
        <v>0</v>
      </c>
      <c r="G114">
        <v>0</v>
      </c>
      <c r="H114">
        <v>0</v>
      </c>
      <c r="R114">
        <v>0</v>
      </c>
      <c r="S114" t="s">
        <v>90</v>
      </c>
      <c r="T114" s="297">
        <v>46311.754166666666</v>
      </c>
    </row>
    <row r="115" spans="1:20" x14ac:dyDescent="0.35">
      <c r="A115" t="s">
        <v>87</v>
      </c>
      <c r="B115" t="s">
        <v>88</v>
      </c>
      <c r="C115" t="s">
        <v>89</v>
      </c>
      <c r="D115" s="29">
        <v>46496</v>
      </c>
      <c r="E115">
        <v>0</v>
      </c>
      <c r="F115">
        <v>0</v>
      </c>
      <c r="G115">
        <v>0</v>
      </c>
      <c r="H115">
        <v>0</v>
      </c>
      <c r="R115">
        <v>0</v>
      </c>
      <c r="S115" t="s">
        <v>90</v>
      </c>
      <c r="T115" s="297">
        <v>46311.754166666666</v>
      </c>
    </row>
    <row r="116" spans="1:20" x14ac:dyDescent="0.35">
      <c r="A116" t="s">
        <v>87</v>
      </c>
      <c r="B116" t="s">
        <v>88</v>
      </c>
      <c r="C116" t="s">
        <v>89</v>
      </c>
      <c r="D116" s="29">
        <v>46497</v>
      </c>
      <c r="E116">
        <v>0</v>
      </c>
      <c r="F116">
        <v>0</v>
      </c>
      <c r="G116">
        <v>0</v>
      </c>
      <c r="H116">
        <v>0</v>
      </c>
      <c r="R116">
        <v>0</v>
      </c>
      <c r="S116" t="s">
        <v>90</v>
      </c>
      <c r="T116" s="297">
        <v>46311.754166666666</v>
      </c>
    </row>
    <row r="117" spans="1:20" x14ac:dyDescent="0.35">
      <c r="A117" t="s">
        <v>87</v>
      </c>
      <c r="B117" t="s">
        <v>88</v>
      </c>
      <c r="C117" t="s">
        <v>89</v>
      </c>
      <c r="D117" s="29">
        <v>46498</v>
      </c>
      <c r="E117">
        <v>0</v>
      </c>
      <c r="F117">
        <v>0</v>
      </c>
      <c r="G117">
        <v>0</v>
      </c>
      <c r="H117">
        <v>0</v>
      </c>
      <c r="R117">
        <v>0</v>
      </c>
      <c r="S117" t="s">
        <v>90</v>
      </c>
      <c r="T117" s="297">
        <v>46311.754166666666</v>
      </c>
    </row>
    <row r="118" spans="1:20" x14ac:dyDescent="0.35">
      <c r="A118" t="s">
        <v>87</v>
      </c>
      <c r="B118" t="s">
        <v>88</v>
      </c>
      <c r="C118" t="s">
        <v>89</v>
      </c>
      <c r="D118" s="29">
        <v>46499</v>
      </c>
      <c r="E118">
        <v>0</v>
      </c>
      <c r="F118">
        <v>0</v>
      </c>
      <c r="G118">
        <v>0</v>
      </c>
      <c r="H118">
        <v>0</v>
      </c>
      <c r="R118">
        <v>0</v>
      </c>
      <c r="S118" t="s">
        <v>90</v>
      </c>
      <c r="T118" s="297">
        <v>46311.754166666666</v>
      </c>
    </row>
    <row r="119" spans="1:20" x14ac:dyDescent="0.35">
      <c r="A119" t="s">
        <v>87</v>
      </c>
      <c r="B119" t="s">
        <v>88</v>
      </c>
      <c r="C119" t="s">
        <v>89</v>
      </c>
      <c r="D119" s="29">
        <v>46500</v>
      </c>
      <c r="E119">
        <v>0</v>
      </c>
      <c r="F119">
        <v>0</v>
      </c>
      <c r="G119">
        <v>0</v>
      </c>
      <c r="H119">
        <v>0</v>
      </c>
      <c r="R119">
        <v>0</v>
      </c>
      <c r="S119" t="s">
        <v>90</v>
      </c>
      <c r="T119" s="297">
        <v>46311.754166666666</v>
      </c>
    </row>
    <row r="120" spans="1:20" x14ac:dyDescent="0.35">
      <c r="A120" t="s">
        <v>87</v>
      </c>
      <c r="B120" t="s">
        <v>88</v>
      </c>
      <c r="C120" t="s">
        <v>89</v>
      </c>
      <c r="D120" s="29">
        <v>46501</v>
      </c>
      <c r="E120">
        <v>0</v>
      </c>
      <c r="F120">
        <v>0</v>
      </c>
      <c r="G120">
        <v>0</v>
      </c>
      <c r="H120">
        <v>0</v>
      </c>
      <c r="R120">
        <v>0</v>
      </c>
      <c r="S120" t="s">
        <v>90</v>
      </c>
      <c r="T120" s="297">
        <v>46311.754166666666</v>
      </c>
    </row>
    <row r="121" spans="1:20" x14ac:dyDescent="0.35">
      <c r="A121" t="s">
        <v>87</v>
      </c>
      <c r="B121" t="s">
        <v>88</v>
      </c>
      <c r="C121" t="s">
        <v>89</v>
      </c>
      <c r="D121" s="29">
        <v>46502</v>
      </c>
      <c r="E121">
        <v>0</v>
      </c>
      <c r="F121">
        <v>0</v>
      </c>
      <c r="G121">
        <v>0</v>
      </c>
      <c r="H121">
        <v>0</v>
      </c>
      <c r="R121">
        <v>0</v>
      </c>
      <c r="S121" t="s">
        <v>90</v>
      </c>
      <c r="T121" s="297">
        <v>46311.754166666666</v>
      </c>
    </row>
    <row r="122" spans="1:20" x14ac:dyDescent="0.35">
      <c r="A122" t="s">
        <v>87</v>
      </c>
      <c r="B122" t="s">
        <v>88</v>
      </c>
      <c r="C122" t="s">
        <v>89</v>
      </c>
      <c r="D122" s="29">
        <v>46503</v>
      </c>
      <c r="E122">
        <v>0</v>
      </c>
      <c r="F122">
        <v>0</v>
      </c>
      <c r="G122">
        <v>0</v>
      </c>
      <c r="H122">
        <v>0</v>
      </c>
      <c r="R122">
        <v>0</v>
      </c>
      <c r="S122" t="s">
        <v>90</v>
      </c>
      <c r="T122" s="297">
        <v>46311.754166666666</v>
      </c>
    </row>
    <row r="123" spans="1:20" x14ac:dyDescent="0.35">
      <c r="A123" t="s">
        <v>87</v>
      </c>
      <c r="B123" t="s">
        <v>88</v>
      </c>
      <c r="C123" t="s">
        <v>89</v>
      </c>
      <c r="D123" s="29">
        <v>46504</v>
      </c>
      <c r="E123">
        <v>0</v>
      </c>
      <c r="F123">
        <v>0</v>
      </c>
      <c r="G123">
        <v>0</v>
      </c>
      <c r="H123">
        <v>0</v>
      </c>
      <c r="R123">
        <v>0</v>
      </c>
      <c r="S123" t="s">
        <v>90</v>
      </c>
      <c r="T123" s="297">
        <v>46311.754166666666</v>
      </c>
    </row>
    <row r="124" spans="1:20" x14ac:dyDescent="0.35">
      <c r="A124" t="s">
        <v>87</v>
      </c>
      <c r="B124" t="s">
        <v>88</v>
      </c>
      <c r="C124" t="s">
        <v>89</v>
      </c>
      <c r="D124" s="29">
        <v>46505</v>
      </c>
      <c r="E124">
        <v>0</v>
      </c>
      <c r="F124">
        <v>0</v>
      </c>
      <c r="G124">
        <v>0</v>
      </c>
      <c r="H124">
        <v>0</v>
      </c>
      <c r="R124">
        <v>0</v>
      </c>
      <c r="S124" t="s">
        <v>90</v>
      </c>
      <c r="T124" s="297">
        <v>46311.754166666666</v>
      </c>
    </row>
    <row r="125" spans="1:20" x14ac:dyDescent="0.35">
      <c r="A125" t="s">
        <v>87</v>
      </c>
      <c r="B125" t="s">
        <v>88</v>
      </c>
      <c r="C125" t="s">
        <v>89</v>
      </c>
      <c r="D125" s="29">
        <v>46506</v>
      </c>
      <c r="E125">
        <v>0</v>
      </c>
      <c r="F125">
        <v>0</v>
      </c>
      <c r="G125">
        <v>0</v>
      </c>
      <c r="H125">
        <v>0</v>
      </c>
      <c r="R125">
        <v>0</v>
      </c>
      <c r="S125" t="s">
        <v>90</v>
      </c>
      <c r="T125" s="297">
        <v>46311.754166666666</v>
      </c>
    </row>
    <row r="126" spans="1:20" x14ac:dyDescent="0.35">
      <c r="A126" t="s">
        <v>87</v>
      </c>
      <c r="B126" t="s">
        <v>88</v>
      </c>
      <c r="C126" t="s">
        <v>89</v>
      </c>
      <c r="D126" s="29">
        <v>46507</v>
      </c>
      <c r="E126">
        <v>0</v>
      </c>
      <c r="F126">
        <v>0</v>
      </c>
      <c r="G126">
        <v>0</v>
      </c>
      <c r="H126">
        <v>0</v>
      </c>
      <c r="R126">
        <v>0</v>
      </c>
      <c r="S126" t="s">
        <v>90</v>
      </c>
      <c r="T126" s="297">
        <v>46311.754166666666</v>
      </c>
    </row>
    <row r="127" spans="1:20" x14ac:dyDescent="0.35">
      <c r="A127" t="s">
        <v>87</v>
      </c>
      <c r="B127" t="s">
        <v>88</v>
      </c>
      <c r="C127" t="s">
        <v>89</v>
      </c>
      <c r="D127" s="29">
        <v>46508</v>
      </c>
      <c r="E127">
        <v>0</v>
      </c>
      <c r="F127">
        <v>0</v>
      </c>
      <c r="G127">
        <v>0</v>
      </c>
      <c r="H127">
        <v>0</v>
      </c>
      <c r="R127">
        <v>0</v>
      </c>
      <c r="S127" t="s">
        <v>90</v>
      </c>
      <c r="T127" s="297">
        <v>46311.754166666666</v>
      </c>
    </row>
    <row r="128" spans="1:20" x14ac:dyDescent="0.35">
      <c r="A128" t="s">
        <v>87</v>
      </c>
      <c r="B128" t="s">
        <v>88</v>
      </c>
      <c r="C128" t="s">
        <v>89</v>
      </c>
      <c r="D128" s="29">
        <v>46509</v>
      </c>
      <c r="E128">
        <v>0</v>
      </c>
      <c r="F128">
        <v>0</v>
      </c>
      <c r="G128">
        <v>0</v>
      </c>
      <c r="H128">
        <v>0</v>
      </c>
      <c r="R128">
        <v>0</v>
      </c>
      <c r="S128" t="s">
        <v>90</v>
      </c>
      <c r="T128" s="297">
        <v>46311.754166666666</v>
      </c>
    </row>
    <row r="129" spans="1:20" x14ac:dyDescent="0.35">
      <c r="A129" t="s">
        <v>87</v>
      </c>
      <c r="B129" t="s">
        <v>88</v>
      </c>
      <c r="C129" t="s">
        <v>89</v>
      </c>
      <c r="D129" s="29">
        <v>46510</v>
      </c>
      <c r="E129">
        <v>0</v>
      </c>
      <c r="F129">
        <v>0</v>
      </c>
      <c r="G129">
        <v>0</v>
      </c>
      <c r="H129">
        <v>0</v>
      </c>
      <c r="R129">
        <v>0</v>
      </c>
      <c r="S129" t="s">
        <v>90</v>
      </c>
      <c r="T129" s="297">
        <v>46311.754166666666</v>
      </c>
    </row>
    <row r="130" spans="1:20" x14ac:dyDescent="0.35">
      <c r="A130" t="s">
        <v>87</v>
      </c>
      <c r="B130" t="s">
        <v>88</v>
      </c>
      <c r="C130" t="s">
        <v>89</v>
      </c>
      <c r="D130" s="29">
        <v>46511</v>
      </c>
      <c r="E130">
        <v>0</v>
      </c>
      <c r="F130">
        <v>0</v>
      </c>
      <c r="G130">
        <v>0</v>
      </c>
      <c r="H130">
        <v>0</v>
      </c>
      <c r="R130">
        <v>0</v>
      </c>
      <c r="S130" t="s">
        <v>90</v>
      </c>
      <c r="T130" s="297">
        <v>46311.754166666666</v>
      </c>
    </row>
    <row r="131" spans="1:20" x14ac:dyDescent="0.35">
      <c r="A131" t="s">
        <v>87</v>
      </c>
      <c r="B131" t="s">
        <v>88</v>
      </c>
      <c r="C131" t="s">
        <v>89</v>
      </c>
      <c r="D131" s="29">
        <v>46512</v>
      </c>
      <c r="E131">
        <v>0</v>
      </c>
      <c r="F131">
        <v>0</v>
      </c>
      <c r="G131">
        <v>0</v>
      </c>
      <c r="H131">
        <v>0</v>
      </c>
      <c r="R131">
        <v>0</v>
      </c>
      <c r="S131" t="s">
        <v>90</v>
      </c>
      <c r="T131" s="297">
        <v>46311.754166666666</v>
      </c>
    </row>
    <row r="132" spans="1:20" x14ac:dyDescent="0.35">
      <c r="A132" t="s">
        <v>87</v>
      </c>
      <c r="B132" t="s">
        <v>88</v>
      </c>
      <c r="C132" t="s">
        <v>89</v>
      </c>
      <c r="D132" s="29">
        <v>46513</v>
      </c>
      <c r="E132">
        <v>0</v>
      </c>
      <c r="F132">
        <v>0</v>
      </c>
      <c r="G132">
        <v>0</v>
      </c>
      <c r="H132">
        <v>0</v>
      </c>
      <c r="R132">
        <v>0</v>
      </c>
      <c r="S132" t="s">
        <v>90</v>
      </c>
      <c r="T132" s="297">
        <v>46311.754166666666</v>
      </c>
    </row>
    <row r="133" spans="1:20" x14ac:dyDescent="0.35">
      <c r="A133" t="s">
        <v>87</v>
      </c>
      <c r="B133" t="s">
        <v>88</v>
      </c>
      <c r="C133" t="s">
        <v>89</v>
      </c>
      <c r="D133" s="29">
        <v>46514</v>
      </c>
      <c r="E133">
        <v>0</v>
      </c>
      <c r="F133">
        <v>0</v>
      </c>
      <c r="G133">
        <v>0</v>
      </c>
      <c r="H133">
        <v>0</v>
      </c>
      <c r="R133">
        <v>0</v>
      </c>
      <c r="S133" t="s">
        <v>90</v>
      </c>
      <c r="T133" s="297">
        <v>46311.754166666666</v>
      </c>
    </row>
    <row r="134" spans="1:20" x14ac:dyDescent="0.35">
      <c r="A134" t="s">
        <v>87</v>
      </c>
      <c r="B134" t="s">
        <v>88</v>
      </c>
      <c r="C134" t="s">
        <v>89</v>
      </c>
      <c r="D134" s="29">
        <v>46515</v>
      </c>
      <c r="E134">
        <v>0</v>
      </c>
      <c r="F134">
        <v>0</v>
      </c>
      <c r="G134">
        <v>0</v>
      </c>
      <c r="H134">
        <v>0</v>
      </c>
      <c r="R134">
        <v>0</v>
      </c>
      <c r="S134" t="s">
        <v>90</v>
      </c>
      <c r="T134" s="297">
        <v>46311.754166666666</v>
      </c>
    </row>
    <row r="135" spans="1:20" x14ac:dyDescent="0.35">
      <c r="A135" t="s">
        <v>87</v>
      </c>
      <c r="B135" t="s">
        <v>88</v>
      </c>
      <c r="C135" t="s">
        <v>89</v>
      </c>
      <c r="D135" s="29">
        <v>46516</v>
      </c>
      <c r="E135">
        <v>0</v>
      </c>
      <c r="F135">
        <v>0</v>
      </c>
      <c r="G135">
        <v>0</v>
      </c>
      <c r="H135">
        <v>0</v>
      </c>
      <c r="R135">
        <v>0</v>
      </c>
      <c r="S135" t="s">
        <v>90</v>
      </c>
      <c r="T135" s="297">
        <v>46311.754166666666</v>
      </c>
    </row>
    <row r="136" spans="1:20" x14ac:dyDescent="0.35">
      <c r="A136" t="s">
        <v>87</v>
      </c>
      <c r="B136" t="s">
        <v>88</v>
      </c>
      <c r="C136" t="s">
        <v>89</v>
      </c>
      <c r="D136" s="29">
        <v>46517</v>
      </c>
      <c r="E136">
        <v>0</v>
      </c>
      <c r="F136">
        <v>0</v>
      </c>
      <c r="G136">
        <v>0</v>
      </c>
      <c r="H136">
        <v>0</v>
      </c>
      <c r="R136">
        <v>0</v>
      </c>
      <c r="S136" t="s">
        <v>90</v>
      </c>
      <c r="T136" s="297">
        <v>46311.754166666666</v>
      </c>
    </row>
    <row r="137" spans="1:20" x14ac:dyDescent="0.35">
      <c r="A137" t="s">
        <v>87</v>
      </c>
      <c r="B137" t="s">
        <v>88</v>
      </c>
      <c r="C137" t="s">
        <v>89</v>
      </c>
      <c r="D137" s="29">
        <v>46518</v>
      </c>
      <c r="E137">
        <v>0</v>
      </c>
      <c r="F137">
        <v>0</v>
      </c>
      <c r="G137">
        <v>0</v>
      </c>
      <c r="H137">
        <v>0</v>
      </c>
      <c r="R137">
        <v>0</v>
      </c>
      <c r="S137" t="s">
        <v>90</v>
      </c>
      <c r="T137" s="297">
        <v>46311.754166666666</v>
      </c>
    </row>
    <row r="138" spans="1:20" x14ac:dyDescent="0.35">
      <c r="A138" t="s">
        <v>87</v>
      </c>
      <c r="B138" t="s">
        <v>88</v>
      </c>
      <c r="C138" t="s">
        <v>89</v>
      </c>
      <c r="D138" s="29">
        <v>46519</v>
      </c>
      <c r="E138">
        <v>0</v>
      </c>
      <c r="F138">
        <v>0</v>
      </c>
      <c r="G138">
        <v>0</v>
      </c>
      <c r="H138">
        <v>0</v>
      </c>
      <c r="R138">
        <v>0</v>
      </c>
      <c r="S138" t="s">
        <v>90</v>
      </c>
      <c r="T138" s="297">
        <v>46311.754166666666</v>
      </c>
    </row>
    <row r="139" spans="1:20" x14ac:dyDescent="0.35">
      <c r="A139" t="s">
        <v>87</v>
      </c>
      <c r="B139" t="s">
        <v>88</v>
      </c>
      <c r="C139" t="s">
        <v>89</v>
      </c>
      <c r="D139" s="29">
        <v>46520</v>
      </c>
      <c r="E139">
        <v>0</v>
      </c>
      <c r="F139">
        <v>0</v>
      </c>
      <c r="G139">
        <v>0</v>
      </c>
      <c r="H139">
        <v>0</v>
      </c>
      <c r="R139">
        <v>0</v>
      </c>
      <c r="S139" t="s">
        <v>90</v>
      </c>
      <c r="T139" s="297">
        <v>46311.754166666666</v>
      </c>
    </row>
    <row r="140" spans="1:20" x14ac:dyDescent="0.35">
      <c r="A140" t="s">
        <v>87</v>
      </c>
      <c r="B140" t="s">
        <v>88</v>
      </c>
      <c r="C140" t="s">
        <v>89</v>
      </c>
      <c r="D140" s="29">
        <v>46521</v>
      </c>
      <c r="E140">
        <v>0</v>
      </c>
      <c r="F140">
        <v>0</v>
      </c>
      <c r="G140">
        <v>0</v>
      </c>
      <c r="H140">
        <v>0</v>
      </c>
      <c r="R140">
        <v>0</v>
      </c>
      <c r="S140" t="s">
        <v>90</v>
      </c>
      <c r="T140" s="297">
        <v>46311.754166666666</v>
      </c>
    </row>
    <row r="141" spans="1:20" x14ac:dyDescent="0.35">
      <c r="A141" t="s">
        <v>87</v>
      </c>
      <c r="B141" t="s">
        <v>88</v>
      </c>
      <c r="C141" t="s">
        <v>89</v>
      </c>
      <c r="D141" s="29">
        <v>46522</v>
      </c>
      <c r="E141">
        <v>0</v>
      </c>
      <c r="F141">
        <v>0</v>
      </c>
      <c r="G141">
        <v>0</v>
      </c>
      <c r="H141">
        <v>0</v>
      </c>
      <c r="R141">
        <v>0</v>
      </c>
      <c r="S141" t="s">
        <v>90</v>
      </c>
      <c r="T141" s="297">
        <v>46311.754166666666</v>
      </c>
    </row>
    <row r="142" spans="1:20" x14ac:dyDescent="0.35">
      <c r="A142" t="s">
        <v>87</v>
      </c>
      <c r="B142" t="s">
        <v>88</v>
      </c>
      <c r="C142" t="s">
        <v>89</v>
      </c>
      <c r="D142" s="29">
        <v>46523</v>
      </c>
      <c r="E142">
        <v>0</v>
      </c>
      <c r="F142">
        <v>0</v>
      </c>
      <c r="G142">
        <v>0</v>
      </c>
      <c r="H142">
        <v>0</v>
      </c>
      <c r="R142">
        <v>0</v>
      </c>
      <c r="S142" t="s">
        <v>90</v>
      </c>
      <c r="T142" s="297">
        <v>46311.754166666666</v>
      </c>
    </row>
    <row r="143" spans="1:20" x14ac:dyDescent="0.35">
      <c r="A143" t="s">
        <v>87</v>
      </c>
      <c r="B143" t="s">
        <v>88</v>
      </c>
      <c r="C143" t="s">
        <v>89</v>
      </c>
      <c r="D143" s="29">
        <v>46524</v>
      </c>
      <c r="E143">
        <v>0</v>
      </c>
      <c r="F143">
        <v>0</v>
      </c>
      <c r="G143">
        <v>0</v>
      </c>
      <c r="H143">
        <v>0</v>
      </c>
      <c r="R143">
        <v>0</v>
      </c>
      <c r="S143" t="s">
        <v>90</v>
      </c>
      <c r="T143" s="297">
        <v>46311.754166666666</v>
      </c>
    </row>
    <row r="144" spans="1:20" x14ac:dyDescent="0.35">
      <c r="A144" t="s">
        <v>87</v>
      </c>
      <c r="B144" t="s">
        <v>88</v>
      </c>
      <c r="C144" t="s">
        <v>89</v>
      </c>
      <c r="D144" s="29">
        <v>46525</v>
      </c>
      <c r="E144">
        <v>0</v>
      </c>
      <c r="F144">
        <v>0</v>
      </c>
      <c r="G144">
        <v>0</v>
      </c>
      <c r="H144">
        <v>0</v>
      </c>
      <c r="R144">
        <v>0</v>
      </c>
      <c r="S144" t="s">
        <v>90</v>
      </c>
      <c r="T144" s="297">
        <v>46311.754166666666</v>
      </c>
    </row>
    <row r="145" spans="1:20" x14ac:dyDescent="0.35">
      <c r="A145" t="s">
        <v>87</v>
      </c>
      <c r="B145" t="s">
        <v>88</v>
      </c>
      <c r="C145" t="s">
        <v>89</v>
      </c>
      <c r="D145" s="29">
        <v>46526</v>
      </c>
      <c r="E145">
        <v>0</v>
      </c>
      <c r="F145">
        <v>0</v>
      </c>
      <c r="G145">
        <v>0</v>
      </c>
      <c r="H145">
        <v>0</v>
      </c>
      <c r="R145">
        <v>0</v>
      </c>
      <c r="S145" t="s">
        <v>90</v>
      </c>
      <c r="T145" s="297">
        <v>46311.754166666666</v>
      </c>
    </row>
    <row r="146" spans="1:20" x14ac:dyDescent="0.35">
      <c r="A146" t="s">
        <v>87</v>
      </c>
      <c r="B146" t="s">
        <v>88</v>
      </c>
      <c r="C146" t="s">
        <v>89</v>
      </c>
      <c r="D146" s="29">
        <v>46527</v>
      </c>
      <c r="E146">
        <v>0</v>
      </c>
      <c r="F146">
        <v>0</v>
      </c>
      <c r="G146">
        <v>0</v>
      </c>
      <c r="H146">
        <v>0</v>
      </c>
      <c r="R146">
        <v>0</v>
      </c>
      <c r="S146" t="s">
        <v>90</v>
      </c>
      <c r="T146" s="297">
        <v>46311.754166666666</v>
      </c>
    </row>
    <row r="147" spans="1:20" x14ac:dyDescent="0.35">
      <c r="A147" t="s">
        <v>87</v>
      </c>
      <c r="B147" t="s">
        <v>88</v>
      </c>
      <c r="C147" t="s">
        <v>89</v>
      </c>
      <c r="D147" s="29">
        <v>46528</v>
      </c>
      <c r="E147">
        <v>0</v>
      </c>
      <c r="F147">
        <v>0</v>
      </c>
      <c r="G147">
        <v>0</v>
      </c>
      <c r="H147">
        <v>0</v>
      </c>
      <c r="R147">
        <v>0</v>
      </c>
      <c r="S147" t="s">
        <v>90</v>
      </c>
      <c r="T147" s="297">
        <v>46311.754166666666</v>
      </c>
    </row>
    <row r="148" spans="1:20" x14ac:dyDescent="0.35">
      <c r="A148" t="s">
        <v>87</v>
      </c>
      <c r="B148" t="s">
        <v>88</v>
      </c>
      <c r="C148" t="s">
        <v>89</v>
      </c>
      <c r="D148" s="29">
        <v>46529</v>
      </c>
      <c r="E148">
        <v>0</v>
      </c>
      <c r="F148">
        <v>0</v>
      </c>
      <c r="G148">
        <v>0</v>
      </c>
      <c r="H148">
        <v>0</v>
      </c>
      <c r="R148">
        <v>0</v>
      </c>
      <c r="S148" t="s">
        <v>90</v>
      </c>
      <c r="T148" s="297">
        <v>46311.754166666666</v>
      </c>
    </row>
    <row r="149" spans="1:20" x14ac:dyDescent="0.35">
      <c r="A149" t="s">
        <v>87</v>
      </c>
      <c r="B149" t="s">
        <v>88</v>
      </c>
      <c r="C149" t="s">
        <v>89</v>
      </c>
      <c r="D149" s="29">
        <v>46530</v>
      </c>
      <c r="E149">
        <v>0</v>
      </c>
      <c r="F149">
        <v>0</v>
      </c>
      <c r="G149">
        <v>0</v>
      </c>
      <c r="H149">
        <v>0</v>
      </c>
      <c r="R149">
        <v>0</v>
      </c>
      <c r="S149" t="s">
        <v>90</v>
      </c>
      <c r="T149" s="297">
        <v>46311.754166666666</v>
      </c>
    </row>
    <row r="150" spans="1:20" x14ac:dyDescent="0.35">
      <c r="A150" t="s">
        <v>87</v>
      </c>
      <c r="B150" t="s">
        <v>88</v>
      </c>
      <c r="C150" t="s">
        <v>89</v>
      </c>
      <c r="D150" s="29">
        <v>46531</v>
      </c>
      <c r="E150">
        <v>0</v>
      </c>
      <c r="F150">
        <v>0</v>
      </c>
      <c r="G150">
        <v>0</v>
      </c>
      <c r="H150">
        <v>0</v>
      </c>
      <c r="R150">
        <v>0</v>
      </c>
      <c r="S150" t="s">
        <v>90</v>
      </c>
      <c r="T150" s="297">
        <v>46311.754166666666</v>
      </c>
    </row>
    <row r="151" spans="1:20" x14ac:dyDescent="0.35">
      <c r="A151" t="s">
        <v>87</v>
      </c>
      <c r="B151" t="s">
        <v>88</v>
      </c>
      <c r="C151" t="s">
        <v>89</v>
      </c>
      <c r="D151" s="29">
        <v>46532</v>
      </c>
      <c r="E151">
        <v>0</v>
      </c>
      <c r="F151">
        <v>0</v>
      </c>
      <c r="G151">
        <v>0</v>
      </c>
      <c r="H151">
        <v>0</v>
      </c>
      <c r="R151">
        <v>0</v>
      </c>
      <c r="S151" t="s">
        <v>90</v>
      </c>
      <c r="T151" s="297">
        <v>46311.754166666666</v>
      </c>
    </row>
    <row r="152" spans="1:20" x14ac:dyDescent="0.35">
      <c r="A152" t="s">
        <v>87</v>
      </c>
      <c r="B152" t="s">
        <v>88</v>
      </c>
      <c r="C152" t="s">
        <v>89</v>
      </c>
      <c r="D152" s="29">
        <v>46533</v>
      </c>
      <c r="E152">
        <v>0</v>
      </c>
      <c r="F152">
        <v>0</v>
      </c>
      <c r="G152">
        <v>0</v>
      </c>
      <c r="H152">
        <v>0</v>
      </c>
      <c r="R152">
        <v>0</v>
      </c>
      <c r="S152" t="s">
        <v>90</v>
      </c>
      <c r="T152" s="297">
        <v>46311.754166666666</v>
      </c>
    </row>
    <row r="153" spans="1:20" x14ac:dyDescent="0.35">
      <c r="A153" t="s">
        <v>87</v>
      </c>
      <c r="B153" t="s">
        <v>88</v>
      </c>
      <c r="C153" t="s">
        <v>89</v>
      </c>
      <c r="D153" s="29">
        <v>46534</v>
      </c>
      <c r="E153">
        <v>0</v>
      </c>
      <c r="F153">
        <v>0</v>
      </c>
      <c r="G153">
        <v>0</v>
      </c>
      <c r="H153">
        <v>0</v>
      </c>
      <c r="R153">
        <v>0</v>
      </c>
      <c r="S153" t="s">
        <v>90</v>
      </c>
      <c r="T153" s="297">
        <v>46311.754166666666</v>
      </c>
    </row>
    <row r="154" spans="1:20" x14ac:dyDescent="0.35">
      <c r="A154" t="s">
        <v>87</v>
      </c>
      <c r="B154" t="s">
        <v>88</v>
      </c>
      <c r="C154" t="s">
        <v>89</v>
      </c>
      <c r="D154" s="29">
        <v>46535</v>
      </c>
      <c r="E154">
        <v>0</v>
      </c>
      <c r="F154">
        <v>0</v>
      </c>
      <c r="G154">
        <v>0</v>
      </c>
      <c r="H154">
        <v>0</v>
      </c>
      <c r="R154">
        <v>0</v>
      </c>
      <c r="S154" t="s">
        <v>90</v>
      </c>
      <c r="T154" s="297">
        <v>46311.754166666666</v>
      </c>
    </row>
    <row r="155" spans="1:20" x14ac:dyDescent="0.35">
      <c r="A155" t="s">
        <v>87</v>
      </c>
      <c r="B155" t="s">
        <v>88</v>
      </c>
      <c r="C155" t="s">
        <v>89</v>
      </c>
      <c r="D155" s="29">
        <v>46536</v>
      </c>
      <c r="E155">
        <v>0</v>
      </c>
      <c r="F155">
        <v>0</v>
      </c>
      <c r="G155">
        <v>0</v>
      </c>
      <c r="H155">
        <v>0</v>
      </c>
      <c r="R155">
        <v>0</v>
      </c>
      <c r="S155" t="s">
        <v>90</v>
      </c>
      <c r="T155" s="297">
        <v>46311.754166666666</v>
      </c>
    </row>
    <row r="156" spans="1:20" x14ac:dyDescent="0.35">
      <c r="A156" t="s">
        <v>87</v>
      </c>
      <c r="B156" t="s">
        <v>88</v>
      </c>
      <c r="C156" t="s">
        <v>89</v>
      </c>
      <c r="D156" s="29">
        <v>46537</v>
      </c>
      <c r="E156">
        <v>0</v>
      </c>
      <c r="F156">
        <v>0</v>
      </c>
      <c r="G156">
        <v>0</v>
      </c>
      <c r="H156">
        <v>0</v>
      </c>
      <c r="R156">
        <v>0</v>
      </c>
      <c r="S156" t="s">
        <v>90</v>
      </c>
      <c r="T156" s="297">
        <v>46311.754166666666</v>
      </c>
    </row>
    <row r="157" spans="1:20" x14ac:dyDescent="0.35">
      <c r="A157" t="s">
        <v>87</v>
      </c>
      <c r="B157" t="s">
        <v>88</v>
      </c>
      <c r="C157" t="s">
        <v>89</v>
      </c>
      <c r="D157" s="29">
        <v>46538</v>
      </c>
      <c r="E157">
        <v>0</v>
      </c>
      <c r="F157">
        <v>0</v>
      </c>
      <c r="G157">
        <v>0</v>
      </c>
      <c r="H157">
        <v>0</v>
      </c>
      <c r="R157">
        <v>0</v>
      </c>
      <c r="S157" t="s">
        <v>90</v>
      </c>
      <c r="T157" s="297">
        <v>46311.754166666666</v>
      </c>
    </row>
    <row r="158" spans="1:20" x14ac:dyDescent="0.35">
      <c r="A158" t="s">
        <v>87</v>
      </c>
      <c r="B158" t="s">
        <v>88</v>
      </c>
      <c r="C158" t="s">
        <v>89</v>
      </c>
      <c r="D158" s="29">
        <v>46539</v>
      </c>
      <c r="E158">
        <v>0</v>
      </c>
      <c r="F158">
        <v>0</v>
      </c>
      <c r="G158">
        <v>0</v>
      </c>
      <c r="H158">
        <v>0</v>
      </c>
      <c r="R158">
        <v>0</v>
      </c>
      <c r="S158" t="s">
        <v>90</v>
      </c>
      <c r="T158" s="297">
        <v>46311.754166666666</v>
      </c>
    </row>
    <row r="159" spans="1:20" x14ac:dyDescent="0.35">
      <c r="A159" t="s">
        <v>87</v>
      </c>
      <c r="B159" t="s">
        <v>88</v>
      </c>
      <c r="C159" t="s">
        <v>89</v>
      </c>
      <c r="D159" s="29">
        <v>46540</v>
      </c>
      <c r="E159">
        <v>0</v>
      </c>
      <c r="F159">
        <v>0</v>
      </c>
      <c r="G159">
        <v>0</v>
      </c>
      <c r="H159">
        <v>0</v>
      </c>
      <c r="R159">
        <v>0</v>
      </c>
      <c r="S159" t="s">
        <v>90</v>
      </c>
      <c r="T159" s="297">
        <v>46311.754166666666</v>
      </c>
    </row>
    <row r="160" spans="1:20" x14ac:dyDescent="0.35">
      <c r="A160" t="s">
        <v>87</v>
      </c>
      <c r="B160" t="s">
        <v>88</v>
      </c>
      <c r="C160" t="s">
        <v>89</v>
      </c>
      <c r="D160" s="29">
        <v>46541</v>
      </c>
      <c r="E160">
        <v>0</v>
      </c>
      <c r="F160">
        <v>0</v>
      </c>
      <c r="G160">
        <v>0</v>
      </c>
      <c r="H160">
        <v>0</v>
      </c>
      <c r="R160">
        <v>0</v>
      </c>
      <c r="S160" t="s">
        <v>90</v>
      </c>
      <c r="T160" s="297">
        <v>46311.754166666666</v>
      </c>
    </row>
    <row r="161" spans="1:20" x14ac:dyDescent="0.35">
      <c r="A161" t="s">
        <v>87</v>
      </c>
      <c r="B161" t="s">
        <v>88</v>
      </c>
      <c r="C161" t="s">
        <v>89</v>
      </c>
      <c r="D161" s="29">
        <v>46542</v>
      </c>
      <c r="E161">
        <v>0</v>
      </c>
      <c r="F161">
        <v>0</v>
      </c>
      <c r="G161">
        <v>0</v>
      </c>
      <c r="H161">
        <v>0</v>
      </c>
      <c r="R161">
        <v>0</v>
      </c>
      <c r="S161" t="s">
        <v>90</v>
      </c>
      <c r="T161" s="297">
        <v>46311.754166666666</v>
      </c>
    </row>
    <row r="162" spans="1:20" x14ac:dyDescent="0.35">
      <c r="A162" t="s">
        <v>87</v>
      </c>
      <c r="B162" t="s">
        <v>88</v>
      </c>
      <c r="C162" t="s">
        <v>89</v>
      </c>
      <c r="D162" s="29">
        <v>46543</v>
      </c>
      <c r="E162">
        <v>0</v>
      </c>
      <c r="F162">
        <v>0</v>
      </c>
      <c r="G162">
        <v>0</v>
      </c>
      <c r="H162">
        <v>0</v>
      </c>
      <c r="R162">
        <v>0</v>
      </c>
      <c r="S162" t="s">
        <v>90</v>
      </c>
      <c r="T162" s="297">
        <v>46311.754166666666</v>
      </c>
    </row>
    <row r="163" spans="1:20" x14ac:dyDescent="0.35">
      <c r="A163" t="s">
        <v>87</v>
      </c>
      <c r="B163" t="s">
        <v>88</v>
      </c>
      <c r="C163" t="s">
        <v>89</v>
      </c>
      <c r="D163" s="29">
        <v>46544</v>
      </c>
      <c r="E163">
        <v>0</v>
      </c>
      <c r="F163">
        <v>0</v>
      </c>
      <c r="G163">
        <v>0</v>
      </c>
      <c r="H163">
        <v>0</v>
      </c>
      <c r="R163">
        <v>0</v>
      </c>
      <c r="S163" t="s">
        <v>90</v>
      </c>
      <c r="T163" s="297">
        <v>46311.754166666666</v>
      </c>
    </row>
    <row r="164" spans="1:20" x14ac:dyDescent="0.35">
      <c r="A164" t="s">
        <v>87</v>
      </c>
      <c r="B164" t="s">
        <v>88</v>
      </c>
      <c r="C164" t="s">
        <v>89</v>
      </c>
      <c r="D164" s="29">
        <v>46545</v>
      </c>
      <c r="E164">
        <v>0</v>
      </c>
      <c r="F164">
        <v>0</v>
      </c>
      <c r="G164">
        <v>0</v>
      </c>
      <c r="H164">
        <v>0</v>
      </c>
      <c r="R164">
        <v>0</v>
      </c>
      <c r="S164" t="s">
        <v>90</v>
      </c>
      <c r="T164" s="297">
        <v>46311.754166666666</v>
      </c>
    </row>
    <row r="165" spans="1:20" x14ac:dyDescent="0.35">
      <c r="A165" t="s">
        <v>87</v>
      </c>
      <c r="B165" t="s">
        <v>88</v>
      </c>
      <c r="C165" t="s">
        <v>89</v>
      </c>
      <c r="D165" s="29">
        <v>46546</v>
      </c>
      <c r="E165">
        <v>0</v>
      </c>
      <c r="F165">
        <v>0</v>
      </c>
      <c r="G165">
        <v>0</v>
      </c>
      <c r="H165">
        <v>0</v>
      </c>
      <c r="R165">
        <v>0</v>
      </c>
      <c r="S165" t="s">
        <v>90</v>
      </c>
      <c r="T165" s="297">
        <v>46311.754166666666</v>
      </c>
    </row>
    <row r="166" spans="1:20" x14ac:dyDescent="0.35">
      <c r="A166" t="s">
        <v>87</v>
      </c>
      <c r="B166" t="s">
        <v>88</v>
      </c>
      <c r="C166" t="s">
        <v>89</v>
      </c>
      <c r="D166" s="29">
        <v>46547</v>
      </c>
      <c r="E166">
        <v>0</v>
      </c>
      <c r="F166">
        <v>0</v>
      </c>
      <c r="G166">
        <v>0</v>
      </c>
      <c r="H166">
        <v>0</v>
      </c>
      <c r="R166">
        <v>0</v>
      </c>
      <c r="S166" t="s">
        <v>90</v>
      </c>
      <c r="T166" s="297">
        <v>46311.754166666666</v>
      </c>
    </row>
    <row r="167" spans="1:20" x14ac:dyDescent="0.35">
      <c r="A167" t="s">
        <v>87</v>
      </c>
      <c r="B167" t="s">
        <v>88</v>
      </c>
      <c r="C167" t="s">
        <v>89</v>
      </c>
      <c r="D167" s="29">
        <v>46548</v>
      </c>
      <c r="E167">
        <v>0</v>
      </c>
      <c r="F167">
        <v>0</v>
      </c>
      <c r="G167">
        <v>0</v>
      </c>
      <c r="H167">
        <v>0</v>
      </c>
      <c r="R167">
        <v>0</v>
      </c>
      <c r="S167" t="s">
        <v>90</v>
      </c>
      <c r="T167" s="297">
        <v>46311.754166666666</v>
      </c>
    </row>
    <row r="168" spans="1:20" x14ac:dyDescent="0.35">
      <c r="A168" t="s">
        <v>87</v>
      </c>
      <c r="B168" t="s">
        <v>88</v>
      </c>
      <c r="C168" t="s">
        <v>89</v>
      </c>
      <c r="D168" s="29">
        <v>46549</v>
      </c>
      <c r="E168">
        <v>0</v>
      </c>
      <c r="F168">
        <v>0</v>
      </c>
      <c r="G168">
        <v>0</v>
      </c>
      <c r="H168">
        <v>0</v>
      </c>
      <c r="R168">
        <v>0</v>
      </c>
      <c r="S168" t="s">
        <v>90</v>
      </c>
      <c r="T168" s="297">
        <v>46311.754166666666</v>
      </c>
    </row>
    <row r="169" spans="1:20" x14ac:dyDescent="0.35">
      <c r="A169" t="s">
        <v>87</v>
      </c>
      <c r="B169" t="s">
        <v>88</v>
      </c>
      <c r="C169" t="s">
        <v>89</v>
      </c>
      <c r="D169" s="29">
        <v>46550</v>
      </c>
      <c r="E169">
        <v>0</v>
      </c>
      <c r="F169">
        <v>0</v>
      </c>
      <c r="G169">
        <v>0</v>
      </c>
      <c r="H169">
        <v>0</v>
      </c>
      <c r="R169">
        <v>0</v>
      </c>
      <c r="S169" t="s">
        <v>90</v>
      </c>
      <c r="T169" s="297">
        <v>46311.754166666666</v>
      </c>
    </row>
    <row r="170" spans="1:20" x14ac:dyDescent="0.35">
      <c r="A170" t="s">
        <v>87</v>
      </c>
      <c r="B170" t="s">
        <v>88</v>
      </c>
      <c r="C170" t="s">
        <v>89</v>
      </c>
      <c r="D170" s="29">
        <v>46551</v>
      </c>
      <c r="E170">
        <v>0</v>
      </c>
      <c r="F170">
        <v>0</v>
      </c>
      <c r="G170">
        <v>0</v>
      </c>
      <c r="H170">
        <v>0</v>
      </c>
      <c r="R170">
        <v>0</v>
      </c>
      <c r="S170" t="s">
        <v>90</v>
      </c>
      <c r="T170" s="297">
        <v>46311.754166666666</v>
      </c>
    </row>
    <row r="171" spans="1:20" x14ac:dyDescent="0.35">
      <c r="A171" t="s">
        <v>87</v>
      </c>
      <c r="B171" t="s">
        <v>88</v>
      </c>
      <c r="C171" t="s">
        <v>89</v>
      </c>
      <c r="D171" s="29">
        <v>46552</v>
      </c>
      <c r="E171">
        <v>0</v>
      </c>
      <c r="F171">
        <v>0</v>
      </c>
      <c r="G171">
        <v>0</v>
      </c>
      <c r="H171">
        <v>0</v>
      </c>
      <c r="R171">
        <v>0</v>
      </c>
      <c r="S171" t="s">
        <v>90</v>
      </c>
      <c r="T171" s="297">
        <v>46311.754166666666</v>
      </c>
    </row>
    <row r="172" spans="1:20" x14ac:dyDescent="0.35">
      <c r="A172" t="s">
        <v>87</v>
      </c>
      <c r="B172" t="s">
        <v>88</v>
      </c>
      <c r="C172" t="s">
        <v>89</v>
      </c>
      <c r="D172" s="29">
        <v>46553</v>
      </c>
      <c r="E172">
        <v>0</v>
      </c>
      <c r="F172">
        <v>0</v>
      </c>
      <c r="G172">
        <v>0</v>
      </c>
      <c r="H172">
        <v>0</v>
      </c>
      <c r="R172">
        <v>0</v>
      </c>
      <c r="S172" t="s">
        <v>90</v>
      </c>
      <c r="T172" s="297">
        <v>46311.754166666666</v>
      </c>
    </row>
    <row r="173" spans="1:20" x14ac:dyDescent="0.35">
      <c r="A173" t="s">
        <v>87</v>
      </c>
      <c r="B173" t="s">
        <v>88</v>
      </c>
      <c r="C173" t="s">
        <v>89</v>
      </c>
      <c r="D173" s="29">
        <v>46554</v>
      </c>
      <c r="E173">
        <v>0</v>
      </c>
      <c r="F173">
        <v>0</v>
      </c>
      <c r="G173">
        <v>0</v>
      </c>
      <c r="H173">
        <v>0</v>
      </c>
      <c r="R173">
        <v>0</v>
      </c>
      <c r="S173" t="s">
        <v>90</v>
      </c>
      <c r="T173" s="297">
        <v>46311.754166666666</v>
      </c>
    </row>
    <row r="174" spans="1:20" x14ac:dyDescent="0.35">
      <c r="A174" t="s">
        <v>87</v>
      </c>
      <c r="B174" t="s">
        <v>88</v>
      </c>
      <c r="C174" t="s">
        <v>89</v>
      </c>
      <c r="D174" s="29">
        <v>46555</v>
      </c>
      <c r="E174">
        <v>0</v>
      </c>
      <c r="F174">
        <v>0</v>
      </c>
      <c r="G174">
        <v>0</v>
      </c>
      <c r="H174">
        <v>0</v>
      </c>
      <c r="R174">
        <v>0</v>
      </c>
      <c r="S174" t="s">
        <v>90</v>
      </c>
      <c r="T174" s="297">
        <v>46311.754166666666</v>
      </c>
    </row>
    <row r="175" spans="1:20" x14ac:dyDescent="0.35">
      <c r="A175" t="s">
        <v>87</v>
      </c>
      <c r="B175" t="s">
        <v>88</v>
      </c>
      <c r="C175" t="s">
        <v>89</v>
      </c>
      <c r="D175" s="29">
        <v>46556</v>
      </c>
      <c r="E175">
        <v>0</v>
      </c>
      <c r="F175">
        <v>0</v>
      </c>
      <c r="G175">
        <v>0</v>
      </c>
      <c r="H175">
        <v>0</v>
      </c>
      <c r="R175">
        <v>0</v>
      </c>
      <c r="S175" t="s">
        <v>90</v>
      </c>
      <c r="T175" s="297">
        <v>46311.754166666666</v>
      </c>
    </row>
    <row r="176" spans="1:20" x14ac:dyDescent="0.35">
      <c r="A176" t="s">
        <v>87</v>
      </c>
      <c r="B176" t="s">
        <v>88</v>
      </c>
      <c r="C176" t="s">
        <v>89</v>
      </c>
      <c r="D176" s="29">
        <v>46557</v>
      </c>
      <c r="E176">
        <v>0</v>
      </c>
      <c r="F176">
        <v>0</v>
      </c>
      <c r="G176">
        <v>0</v>
      </c>
      <c r="H176">
        <v>0</v>
      </c>
      <c r="R176">
        <v>0</v>
      </c>
      <c r="S176" t="s">
        <v>90</v>
      </c>
      <c r="T176" s="297">
        <v>46311.754166666666</v>
      </c>
    </row>
    <row r="177" spans="1:20" x14ac:dyDescent="0.35">
      <c r="A177" t="s">
        <v>87</v>
      </c>
      <c r="B177" t="s">
        <v>88</v>
      </c>
      <c r="C177" t="s">
        <v>89</v>
      </c>
      <c r="D177" s="29">
        <v>46558</v>
      </c>
      <c r="E177">
        <v>0</v>
      </c>
      <c r="F177">
        <v>0</v>
      </c>
      <c r="G177">
        <v>0</v>
      </c>
      <c r="H177">
        <v>0</v>
      </c>
      <c r="R177">
        <v>0</v>
      </c>
      <c r="S177" t="s">
        <v>90</v>
      </c>
      <c r="T177" s="297">
        <v>46311.754166666666</v>
      </c>
    </row>
    <row r="178" spans="1:20" x14ac:dyDescent="0.35">
      <c r="A178" t="s">
        <v>87</v>
      </c>
      <c r="B178" t="s">
        <v>88</v>
      </c>
      <c r="C178" t="s">
        <v>89</v>
      </c>
      <c r="D178" s="29">
        <v>46559</v>
      </c>
      <c r="E178">
        <v>0</v>
      </c>
      <c r="F178">
        <v>0</v>
      </c>
      <c r="G178">
        <v>0</v>
      </c>
      <c r="H178">
        <v>0</v>
      </c>
      <c r="R178">
        <v>0</v>
      </c>
      <c r="S178" t="s">
        <v>90</v>
      </c>
      <c r="T178" s="297">
        <v>46311.754166666666</v>
      </c>
    </row>
    <row r="179" spans="1:20" x14ac:dyDescent="0.35">
      <c r="A179" t="s">
        <v>87</v>
      </c>
      <c r="B179" t="s">
        <v>88</v>
      </c>
      <c r="C179" t="s">
        <v>89</v>
      </c>
      <c r="D179" s="29">
        <v>46560</v>
      </c>
      <c r="E179">
        <v>0</v>
      </c>
      <c r="F179">
        <v>0</v>
      </c>
      <c r="G179">
        <v>0</v>
      </c>
      <c r="H179">
        <v>0</v>
      </c>
      <c r="R179">
        <v>0</v>
      </c>
      <c r="S179" t="s">
        <v>90</v>
      </c>
      <c r="T179" s="297">
        <v>46311.754166666666</v>
      </c>
    </row>
    <row r="180" spans="1:20" x14ac:dyDescent="0.35">
      <c r="A180" t="s">
        <v>87</v>
      </c>
      <c r="B180" t="s">
        <v>88</v>
      </c>
      <c r="C180" t="s">
        <v>89</v>
      </c>
      <c r="D180" s="29">
        <v>46561</v>
      </c>
      <c r="E180">
        <v>0</v>
      </c>
      <c r="F180">
        <v>0</v>
      </c>
      <c r="G180">
        <v>0</v>
      </c>
      <c r="H180">
        <v>0</v>
      </c>
      <c r="R180">
        <v>0</v>
      </c>
      <c r="S180" t="s">
        <v>90</v>
      </c>
      <c r="T180" s="297">
        <v>46311.754166666666</v>
      </c>
    </row>
    <row r="181" spans="1:20" x14ac:dyDescent="0.35">
      <c r="A181" t="s">
        <v>87</v>
      </c>
      <c r="B181" t="s">
        <v>88</v>
      </c>
      <c r="C181" t="s">
        <v>89</v>
      </c>
      <c r="D181" s="29">
        <v>46562</v>
      </c>
      <c r="E181">
        <v>0</v>
      </c>
      <c r="F181">
        <v>0</v>
      </c>
      <c r="G181">
        <v>0</v>
      </c>
      <c r="H181">
        <v>0</v>
      </c>
      <c r="R181">
        <v>0</v>
      </c>
      <c r="S181" t="s">
        <v>90</v>
      </c>
      <c r="T181" s="297">
        <v>46311.754166666666</v>
      </c>
    </row>
    <row r="182" spans="1:20" x14ac:dyDescent="0.35">
      <c r="A182" t="s">
        <v>87</v>
      </c>
      <c r="B182" t="s">
        <v>88</v>
      </c>
      <c r="C182" t="s">
        <v>89</v>
      </c>
      <c r="D182" s="29">
        <v>46563</v>
      </c>
      <c r="E182">
        <v>0</v>
      </c>
      <c r="F182">
        <v>0</v>
      </c>
      <c r="G182">
        <v>0</v>
      </c>
      <c r="H182">
        <v>0</v>
      </c>
      <c r="R182">
        <v>0</v>
      </c>
      <c r="S182" t="s">
        <v>90</v>
      </c>
      <c r="T182" s="297">
        <v>46311.754166666666</v>
      </c>
    </row>
    <row r="183" spans="1:20" x14ac:dyDescent="0.35">
      <c r="A183" t="s">
        <v>87</v>
      </c>
      <c r="B183" t="s">
        <v>88</v>
      </c>
      <c r="C183" t="s">
        <v>89</v>
      </c>
      <c r="D183" s="29">
        <v>46564</v>
      </c>
      <c r="E183">
        <v>0</v>
      </c>
      <c r="F183">
        <v>0</v>
      </c>
      <c r="G183">
        <v>0</v>
      </c>
      <c r="H183">
        <v>0</v>
      </c>
      <c r="R183">
        <v>0</v>
      </c>
      <c r="S183" t="s">
        <v>90</v>
      </c>
      <c r="T183" s="297">
        <v>46311.754166666666</v>
      </c>
    </row>
    <row r="184" spans="1:20" x14ac:dyDescent="0.35">
      <c r="A184" t="s">
        <v>87</v>
      </c>
      <c r="B184" t="s">
        <v>88</v>
      </c>
      <c r="C184" t="s">
        <v>89</v>
      </c>
      <c r="D184" s="29">
        <v>46565</v>
      </c>
      <c r="E184">
        <v>0</v>
      </c>
      <c r="F184">
        <v>0</v>
      </c>
      <c r="G184">
        <v>0</v>
      </c>
      <c r="H184">
        <v>0</v>
      </c>
      <c r="R184">
        <v>0</v>
      </c>
      <c r="S184" t="s">
        <v>90</v>
      </c>
      <c r="T184" s="297">
        <v>46311.754166666666</v>
      </c>
    </row>
    <row r="185" spans="1:20" x14ac:dyDescent="0.35">
      <c r="A185" t="s">
        <v>87</v>
      </c>
      <c r="B185" t="s">
        <v>88</v>
      </c>
      <c r="C185" t="s">
        <v>89</v>
      </c>
      <c r="D185" s="29">
        <v>46566</v>
      </c>
      <c r="E185">
        <v>0</v>
      </c>
      <c r="F185">
        <v>0</v>
      </c>
      <c r="G185">
        <v>0</v>
      </c>
      <c r="H185">
        <v>0</v>
      </c>
      <c r="R185">
        <v>0</v>
      </c>
      <c r="S185" t="s">
        <v>90</v>
      </c>
      <c r="T185" s="297">
        <v>46311.754166666666</v>
      </c>
    </row>
    <row r="186" spans="1:20" x14ac:dyDescent="0.35">
      <c r="A186" t="s">
        <v>87</v>
      </c>
      <c r="B186" t="s">
        <v>88</v>
      </c>
      <c r="C186" t="s">
        <v>89</v>
      </c>
      <c r="D186" s="29">
        <v>46567</v>
      </c>
      <c r="E186">
        <v>0</v>
      </c>
      <c r="F186">
        <v>0</v>
      </c>
      <c r="G186">
        <v>0</v>
      </c>
      <c r="H186">
        <v>0</v>
      </c>
      <c r="R186">
        <v>0</v>
      </c>
      <c r="S186" t="s">
        <v>90</v>
      </c>
      <c r="T186" s="297">
        <v>46311.754166666666</v>
      </c>
    </row>
    <row r="187" spans="1:20" x14ac:dyDescent="0.35">
      <c r="A187" t="s">
        <v>87</v>
      </c>
      <c r="B187" t="s">
        <v>88</v>
      </c>
      <c r="C187" t="s">
        <v>89</v>
      </c>
      <c r="D187" s="29">
        <v>46568</v>
      </c>
      <c r="E187">
        <v>0</v>
      </c>
      <c r="F187">
        <v>0</v>
      </c>
      <c r="G187">
        <v>0</v>
      </c>
      <c r="H187">
        <v>0</v>
      </c>
      <c r="R187">
        <v>0</v>
      </c>
      <c r="S187" t="s">
        <v>90</v>
      </c>
      <c r="T187" s="297">
        <v>46311.754166666666</v>
      </c>
    </row>
    <row r="188" spans="1:20" x14ac:dyDescent="0.35">
      <c r="A188" t="s">
        <v>87</v>
      </c>
      <c r="B188" t="s">
        <v>88</v>
      </c>
      <c r="C188" t="s">
        <v>89</v>
      </c>
      <c r="D188" s="29">
        <v>46569</v>
      </c>
      <c r="E188">
        <v>0</v>
      </c>
      <c r="F188">
        <v>0</v>
      </c>
      <c r="G188">
        <v>0</v>
      </c>
      <c r="H188">
        <v>0</v>
      </c>
      <c r="R188">
        <v>0</v>
      </c>
      <c r="S188" t="s">
        <v>90</v>
      </c>
      <c r="T188" s="297">
        <v>46311.754166666666</v>
      </c>
    </row>
    <row r="189" spans="1:20" x14ac:dyDescent="0.35">
      <c r="A189" t="s">
        <v>87</v>
      </c>
      <c r="B189" t="s">
        <v>88</v>
      </c>
      <c r="C189" t="s">
        <v>89</v>
      </c>
      <c r="D189" s="29">
        <v>46570</v>
      </c>
      <c r="E189">
        <v>0</v>
      </c>
      <c r="F189">
        <v>0</v>
      </c>
      <c r="G189">
        <v>0</v>
      </c>
      <c r="H189">
        <v>0</v>
      </c>
      <c r="R189">
        <v>0</v>
      </c>
      <c r="S189" t="s">
        <v>90</v>
      </c>
      <c r="T189" s="297">
        <v>46311.754166666666</v>
      </c>
    </row>
    <row r="190" spans="1:20" x14ac:dyDescent="0.35">
      <c r="A190" t="s">
        <v>87</v>
      </c>
      <c r="B190" t="s">
        <v>88</v>
      </c>
      <c r="C190" t="s">
        <v>89</v>
      </c>
      <c r="D190" s="29">
        <v>46571</v>
      </c>
      <c r="E190">
        <v>0</v>
      </c>
      <c r="F190">
        <v>0</v>
      </c>
      <c r="G190">
        <v>0</v>
      </c>
      <c r="H190">
        <v>0</v>
      </c>
      <c r="R190">
        <v>0</v>
      </c>
      <c r="S190" t="s">
        <v>90</v>
      </c>
      <c r="T190" s="297">
        <v>46311.754166666666</v>
      </c>
    </row>
    <row r="191" spans="1:20" x14ac:dyDescent="0.35">
      <c r="A191" t="s">
        <v>87</v>
      </c>
      <c r="B191" t="s">
        <v>88</v>
      </c>
      <c r="C191" t="s">
        <v>89</v>
      </c>
      <c r="D191" s="29">
        <v>46572</v>
      </c>
      <c r="E191">
        <v>0</v>
      </c>
      <c r="F191">
        <v>0</v>
      </c>
      <c r="G191">
        <v>0</v>
      </c>
      <c r="H191">
        <v>0</v>
      </c>
      <c r="R191">
        <v>0</v>
      </c>
      <c r="S191" t="s">
        <v>90</v>
      </c>
      <c r="T191" s="297">
        <v>46311.754166666666</v>
      </c>
    </row>
    <row r="192" spans="1:20" x14ac:dyDescent="0.35">
      <c r="A192" t="s">
        <v>87</v>
      </c>
      <c r="B192" t="s">
        <v>88</v>
      </c>
      <c r="C192" t="s">
        <v>89</v>
      </c>
      <c r="D192" s="29">
        <v>46573</v>
      </c>
      <c r="E192">
        <v>0</v>
      </c>
      <c r="F192">
        <v>0</v>
      </c>
      <c r="G192">
        <v>0</v>
      </c>
      <c r="H192">
        <v>0</v>
      </c>
      <c r="R192">
        <v>0</v>
      </c>
      <c r="S192" t="s">
        <v>90</v>
      </c>
      <c r="T192" s="297">
        <v>46311.754166666666</v>
      </c>
    </row>
    <row r="193" spans="1:20" x14ac:dyDescent="0.35">
      <c r="A193" t="s">
        <v>87</v>
      </c>
      <c r="B193" t="s">
        <v>88</v>
      </c>
      <c r="C193" t="s">
        <v>89</v>
      </c>
      <c r="D193" s="29">
        <v>46574</v>
      </c>
      <c r="E193">
        <v>0</v>
      </c>
      <c r="F193">
        <v>0</v>
      </c>
      <c r="G193">
        <v>0</v>
      </c>
      <c r="H193">
        <v>0</v>
      </c>
      <c r="R193">
        <v>0</v>
      </c>
      <c r="S193" t="s">
        <v>90</v>
      </c>
      <c r="T193" s="297">
        <v>46311.754166666666</v>
      </c>
    </row>
    <row r="194" spans="1:20" x14ac:dyDescent="0.35">
      <c r="A194" t="s">
        <v>87</v>
      </c>
      <c r="B194" t="s">
        <v>88</v>
      </c>
      <c r="C194" t="s">
        <v>89</v>
      </c>
      <c r="D194" s="29">
        <v>46575</v>
      </c>
      <c r="E194">
        <v>0</v>
      </c>
      <c r="F194">
        <v>0</v>
      </c>
      <c r="G194">
        <v>0</v>
      </c>
      <c r="H194">
        <v>0</v>
      </c>
      <c r="R194">
        <v>0</v>
      </c>
      <c r="S194" t="s">
        <v>90</v>
      </c>
      <c r="T194" s="297">
        <v>46311.754166666666</v>
      </c>
    </row>
    <row r="195" spans="1:20" x14ac:dyDescent="0.35">
      <c r="A195" t="s">
        <v>87</v>
      </c>
      <c r="B195" t="s">
        <v>88</v>
      </c>
      <c r="C195" t="s">
        <v>89</v>
      </c>
      <c r="D195" s="29">
        <v>46576</v>
      </c>
      <c r="E195">
        <v>0</v>
      </c>
      <c r="F195">
        <v>0</v>
      </c>
      <c r="G195">
        <v>0</v>
      </c>
      <c r="H195">
        <v>0</v>
      </c>
      <c r="R195">
        <v>0</v>
      </c>
      <c r="S195" t="s">
        <v>90</v>
      </c>
      <c r="T195" s="297">
        <v>46311.754166666666</v>
      </c>
    </row>
    <row r="196" spans="1:20" x14ac:dyDescent="0.35">
      <c r="A196" t="s">
        <v>87</v>
      </c>
      <c r="B196" t="s">
        <v>88</v>
      </c>
      <c r="C196" t="s">
        <v>89</v>
      </c>
      <c r="D196" s="29">
        <v>46577</v>
      </c>
      <c r="E196">
        <v>0</v>
      </c>
      <c r="F196">
        <v>0</v>
      </c>
      <c r="G196">
        <v>0</v>
      </c>
      <c r="H196">
        <v>0</v>
      </c>
      <c r="R196">
        <v>0</v>
      </c>
      <c r="S196" t="s">
        <v>90</v>
      </c>
      <c r="T196" s="297">
        <v>46311.754166666666</v>
      </c>
    </row>
    <row r="197" spans="1:20" x14ac:dyDescent="0.35">
      <c r="A197" t="s">
        <v>87</v>
      </c>
      <c r="B197" t="s">
        <v>88</v>
      </c>
      <c r="C197" t="s">
        <v>89</v>
      </c>
      <c r="D197" s="29">
        <v>46578</v>
      </c>
      <c r="E197">
        <v>0</v>
      </c>
      <c r="F197">
        <v>0</v>
      </c>
      <c r="G197">
        <v>0</v>
      </c>
      <c r="H197">
        <v>0</v>
      </c>
      <c r="R197">
        <v>0</v>
      </c>
      <c r="S197" t="s">
        <v>90</v>
      </c>
      <c r="T197" s="297">
        <v>46311.754166666666</v>
      </c>
    </row>
    <row r="198" spans="1:20" x14ac:dyDescent="0.35">
      <c r="A198" t="s">
        <v>87</v>
      </c>
      <c r="B198" t="s">
        <v>88</v>
      </c>
      <c r="C198" t="s">
        <v>89</v>
      </c>
      <c r="D198" s="29">
        <v>46579</v>
      </c>
      <c r="E198">
        <v>0</v>
      </c>
      <c r="F198">
        <v>0</v>
      </c>
      <c r="G198">
        <v>0</v>
      </c>
      <c r="H198">
        <v>0</v>
      </c>
      <c r="R198">
        <v>0</v>
      </c>
      <c r="S198" t="s">
        <v>90</v>
      </c>
      <c r="T198" s="297">
        <v>46311.754166666666</v>
      </c>
    </row>
    <row r="199" spans="1:20" x14ac:dyDescent="0.35">
      <c r="A199" t="s">
        <v>87</v>
      </c>
      <c r="B199" t="s">
        <v>88</v>
      </c>
      <c r="C199" t="s">
        <v>89</v>
      </c>
      <c r="D199" s="29">
        <v>46580</v>
      </c>
      <c r="E199">
        <v>0</v>
      </c>
      <c r="F199">
        <v>0</v>
      </c>
      <c r="G199">
        <v>0</v>
      </c>
      <c r="H199">
        <v>0</v>
      </c>
      <c r="R199">
        <v>0</v>
      </c>
      <c r="S199" t="s">
        <v>90</v>
      </c>
      <c r="T199" s="297">
        <v>46311.754166666666</v>
      </c>
    </row>
    <row r="200" spans="1:20" x14ac:dyDescent="0.35">
      <c r="A200" t="s">
        <v>87</v>
      </c>
      <c r="B200" t="s">
        <v>88</v>
      </c>
      <c r="C200" t="s">
        <v>89</v>
      </c>
      <c r="D200" s="29">
        <v>46581</v>
      </c>
      <c r="E200">
        <v>0</v>
      </c>
      <c r="F200">
        <v>0</v>
      </c>
      <c r="G200">
        <v>0</v>
      </c>
      <c r="H200">
        <v>0</v>
      </c>
      <c r="R200">
        <v>0</v>
      </c>
      <c r="S200" t="s">
        <v>90</v>
      </c>
      <c r="T200" s="297">
        <v>46311.754166666666</v>
      </c>
    </row>
    <row r="201" spans="1:20" x14ac:dyDescent="0.35">
      <c r="A201" t="s">
        <v>87</v>
      </c>
      <c r="B201" t="s">
        <v>88</v>
      </c>
      <c r="C201" t="s">
        <v>89</v>
      </c>
      <c r="D201" s="29">
        <v>46582</v>
      </c>
      <c r="E201">
        <v>0</v>
      </c>
      <c r="F201">
        <v>0</v>
      </c>
      <c r="G201">
        <v>0</v>
      </c>
      <c r="H201">
        <v>0</v>
      </c>
      <c r="R201">
        <v>0</v>
      </c>
      <c r="S201" t="s">
        <v>90</v>
      </c>
      <c r="T201" s="297">
        <v>46311.754166666666</v>
      </c>
    </row>
    <row r="202" spans="1:20" x14ac:dyDescent="0.35">
      <c r="A202" t="s">
        <v>87</v>
      </c>
      <c r="B202" t="s">
        <v>88</v>
      </c>
      <c r="C202" t="s">
        <v>89</v>
      </c>
      <c r="D202" s="29">
        <v>46583</v>
      </c>
      <c r="E202">
        <v>0</v>
      </c>
      <c r="F202">
        <v>0</v>
      </c>
      <c r="G202">
        <v>0</v>
      </c>
      <c r="H202">
        <v>0</v>
      </c>
      <c r="R202">
        <v>0</v>
      </c>
      <c r="S202" t="s">
        <v>90</v>
      </c>
      <c r="T202" s="297">
        <v>46311.754166666666</v>
      </c>
    </row>
    <row r="203" spans="1:20" x14ac:dyDescent="0.35">
      <c r="A203" t="s">
        <v>87</v>
      </c>
      <c r="B203" t="s">
        <v>88</v>
      </c>
      <c r="C203" t="s">
        <v>89</v>
      </c>
      <c r="D203" s="29">
        <v>46584</v>
      </c>
      <c r="E203">
        <v>0</v>
      </c>
      <c r="F203">
        <v>0</v>
      </c>
      <c r="G203">
        <v>0</v>
      </c>
      <c r="H203">
        <v>0</v>
      </c>
      <c r="R203">
        <v>0</v>
      </c>
      <c r="S203" t="s">
        <v>90</v>
      </c>
      <c r="T203" s="297">
        <v>46311.754166666666</v>
      </c>
    </row>
    <row r="204" spans="1:20" x14ac:dyDescent="0.35">
      <c r="A204" t="s">
        <v>87</v>
      </c>
      <c r="B204" t="s">
        <v>88</v>
      </c>
      <c r="C204" t="s">
        <v>89</v>
      </c>
      <c r="D204" s="29">
        <v>46585</v>
      </c>
      <c r="E204">
        <v>0</v>
      </c>
      <c r="F204">
        <v>0</v>
      </c>
      <c r="G204">
        <v>0</v>
      </c>
      <c r="H204">
        <v>0</v>
      </c>
      <c r="R204">
        <v>0</v>
      </c>
      <c r="S204" t="s">
        <v>90</v>
      </c>
      <c r="T204" s="297">
        <v>46311.754166666666</v>
      </c>
    </row>
    <row r="205" spans="1:20" x14ac:dyDescent="0.35">
      <c r="A205" t="s">
        <v>87</v>
      </c>
      <c r="B205" t="s">
        <v>88</v>
      </c>
      <c r="C205" t="s">
        <v>89</v>
      </c>
      <c r="D205" s="29">
        <v>46586</v>
      </c>
      <c r="E205">
        <v>0</v>
      </c>
      <c r="F205">
        <v>0</v>
      </c>
      <c r="G205">
        <v>0</v>
      </c>
      <c r="H205">
        <v>0</v>
      </c>
      <c r="R205">
        <v>0</v>
      </c>
      <c r="S205" t="s">
        <v>90</v>
      </c>
      <c r="T205" s="297">
        <v>46311.754166666666</v>
      </c>
    </row>
    <row r="206" spans="1:20" x14ac:dyDescent="0.35">
      <c r="A206" t="s">
        <v>87</v>
      </c>
      <c r="B206" t="s">
        <v>88</v>
      </c>
      <c r="C206" t="s">
        <v>89</v>
      </c>
      <c r="D206" s="29">
        <v>46587</v>
      </c>
      <c r="E206">
        <v>0</v>
      </c>
      <c r="F206">
        <v>0</v>
      </c>
      <c r="G206">
        <v>0</v>
      </c>
      <c r="H206">
        <v>0</v>
      </c>
      <c r="R206">
        <v>0</v>
      </c>
      <c r="S206" t="s">
        <v>90</v>
      </c>
      <c r="T206" s="297">
        <v>46311.754166666666</v>
      </c>
    </row>
    <row r="207" spans="1:20" x14ac:dyDescent="0.35">
      <c r="A207" t="s">
        <v>87</v>
      </c>
      <c r="B207" t="s">
        <v>88</v>
      </c>
      <c r="C207" t="s">
        <v>89</v>
      </c>
      <c r="D207" s="29">
        <v>46588</v>
      </c>
      <c r="E207">
        <v>0</v>
      </c>
      <c r="F207">
        <v>0</v>
      </c>
      <c r="G207">
        <v>0</v>
      </c>
      <c r="H207">
        <v>0</v>
      </c>
      <c r="R207">
        <v>0</v>
      </c>
      <c r="S207" t="s">
        <v>90</v>
      </c>
      <c r="T207" s="297">
        <v>46311.754166666666</v>
      </c>
    </row>
    <row r="208" spans="1:20" x14ac:dyDescent="0.35">
      <c r="A208" t="s">
        <v>87</v>
      </c>
      <c r="B208" t="s">
        <v>88</v>
      </c>
      <c r="C208" t="s">
        <v>89</v>
      </c>
      <c r="D208" s="29">
        <v>46589</v>
      </c>
      <c r="E208">
        <v>0</v>
      </c>
      <c r="F208">
        <v>0</v>
      </c>
      <c r="G208">
        <v>0</v>
      </c>
      <c r="H208">
        <v>0</v>
      </c>
      <c r="R208">
        <v>0</v>
      </c>
      <c r="S208" t="s">
        <v>90</v>
      </c>
      <c r="T208" s="297">
        <v>46311.754166666666</v>
      </c>
    </row>
    <row r="209" spans="1:20" x14ac:dyDescent="0.35">
      <c r="A209" t="s">
        <v>87</v>
      </c>
      <c r="B209" t="s">
        <v>88</v>
      </c>
      <c r="C209" t="s">
        <v>89</v>
      </c>
      <c r="D209" s="29">
        <v>46590</v>
      </c>
      <c r="E209">
        <v>0</v>
      </c>
      <c r="F209">
        <v>0</v>
      </c>
      <c r="G209">
        <v>0</v>
      </c>
      <c r="H209">
        <v>0</v>
      </c>
      <c r="R209">
        <v>0</v>
      </c>
      <c r="S209" t="s">
        <v>90</v>
      </c>
      <c r="T209" s="297">
        <v>46311.754166666666</v>
      </c>
    </row>
    <row r="210" spans="1:20" x14ac:dyDescent="0.35">
      <c r="A210" t="s">
        <v>87</v>
      </c>
      <c r="B210" t="s">
        <v>88</v>
      </c>
      <c r="C210" t="s">
        <v>89</v>
      </c>
      <c r="D210" s="29">
        <v>46591</v>
      </c>
      <c r="E210">
        <v>0</v>
      </c>
      <c r="F210">
        <v>0</v>
      </c>
      <c r="G210">
        <v>0</v>
      </c>
      <c r="H210">
        <v>0</v>
      </c>
      <c r="R210">
        <v>0</v>
      </c>
      <c r="S210" t="s">
        <v>90</v>
      </c>
      <c r="T210" s="297">
        <v>46311.754166666666</v>
      </c>
    </row>
    <row r="211" spans="1:20" x14ac:dyDescent="0.35">
      <c r="A211" t="s">
        <v>87</v>
      </c>
      <c r="B211" t="s">
        <v>88</v>
      </c>
      <c r="C211" t="s">
        <v>89</v>
      </c>
      <c r="D211" s="29">
        <v>46592</v>
      </c>
      <c r="E211">
        <v>0</v>
      </c>
      <c r="F211">
        <v>0</v>
      </c>
      <c r="G211">
        <v>0</v>
      </c>
      <c r="H211">
        <v>0</v>
      </c>
      <c r="R211">
        <v>0</v>
      </c>
      <c r="S211" t="s">
        <v>90</v>
      </c>
      <c r="T211" s="297">
        <v>46311.754166666666</v>
      </c>
    </row>
    <row r="212" spans="1:20" x14ac:dyDescent="0.35">
      <c r="A212" t="s">
        <v>87</v>
      </c>
      <c r="B212" t="s">
        <v>88</v>
      </c>
      <c r="C212" t="s">
        <v>89</v>
      </c>
      <c r="D212" s="29">
        <v>46593</v>
      </c>
      <c r="E212">
        <v>0</v>
      </c>
      <c r="F212">
        <v>0</v>
      </c>
      <c r="G212">
        <v>0</v>
      </c>
      <c r="H212">
        <v>0</v>
      </c>
      <c r="R212">
        <v>0</v>
      </c>
      <c r="S212" t="s">
        <v>90</v>
      </c>
      <c r="T212" s="297">
        <v>46311.754166666666</v>
      </c>
    </row>
    <row r="213" spans="1:20" x14ac:dyDescent="0.35">
      <c r="A213" t="s">
        <v>87</v>
      </c>
      <c r="B213" t="s">
        <v>88</v>
      </c>
      <c r="C213" t="s">
        <v>89</v>
      </c>
      <c r="D213" s="29">
        <v>46594</v>
      </c>
      <c r="E213">
        <v>0</v>
      </c>
      <c r="F213">
        <v>0</v>
      </c>
      <c r="G213">
        <v>0</v>
      </c>
      <c r="H213">
        <v>0</v>
      </c>
      <c r="R213">
        <v>0</v>
      </c>
      <c r="S213" t="s">
        <v>90</v>
      </c>
      <c r="T213" s="297">
        <v>46311.754166666666</v>
      </c>
    </row>
    <row r="214" spans="1:20" x14ac:dyDescent="0.35">
      <c r="A214" t="s">
        <v>87</v>
      </c>
      <c r="B214" t="s">
        <v>88</v>
      </c>
      <c r="C214" t="s">
        <v>89</v>
      </c>
      <c r="D214" s="29">
        <v>46595</v>
      </c>
      <c r="E214">
        <v>0</v>
      </c>
      <c r="F214">
        <v>0</v>
      </c>
      <c r="G214">
        <v>0</v>
      </c>
      <c r="H214">
        <v>0</v>
      </c>
      <c r="R214">
        <v>0</v>
      </c>
      <c r="S214" t="s">
        <v>90</v>
      </c>
      <c r="T214" s="297">
        <v>46311.754166666666</v>
      </c>
    </row>
    <row r="215" spans="1:20" x14ac:dyDescent="0.35">
      <c r="A215" t="s">
        <v>87</v>
      </c>
      <c r="B215" t="s">
        <v>88</v>
      </c>
      <c r="C215" t="s">
        <v>89</v>
      </c>
      <c r="D215" s="29">
        <v>46596</v>
      </c>
      <c r="E215">
        <v>0</v>
      </c>
      <c r="F215">
        <v>0</v>
      </c>
      <c r="G215">
        <v>0</v>
      </c>
      <c r="H215">
        <v>0</v>
      </c>
      <c r="R215">
        <v>0</v>
      </c>
      <c r="S215" t="s">
        <v>90</v>
      </c>
      <c r="T215" s="297">
        <v>46311.754166666666</v>
      </c>
    </row>
    <row r="216" spans="1:20" x14ac:dyDescent="0.35">
      <c r="A216" t="s">
        <v>87</v>
      </c>
      <c r="B216" t="s">
        <v>88</v>
      </c>
      <c r="C216" t="s">
        <v>89</v>
      </c>
      <c r="D216" s="29">
        <v>46597</v>
      </c>
      <c r="E216">
        <v>0</v>
      </c>
      <c r="F216">
        <v>0</v>
      </c>
      <c r="G216">
        <v>0</v>
      </c>
      <c r="H216">
        <v>0</v>
      </c>
      <c r="R216">
        <v>0</v>
      </c>
      <c r="S216" t="s">
        <v>90</v>
      </c>
      <c r="T216" s="297">
        <v>46311.754166666666</v>
      </c>
    </row>
    <row r="217" spans="1:20" x14ac:dyDescent="0.35">
      <c r="A217" t="s">
        <v>87</v>
      </c>
      <c r="B217" t="s">
        <v>88</v>
      </c>
      <c r="C217" t="s">
        <v>89</v>
      </c>
      <c r="D217" s="29">
        <v>46598</v>
      </c>
      <c r="E217">
        <v>0</v>
      </c>
      <c r="F217">
        <v>0</v>
      </c>
      <c r="G217">
        <v>0</v>
      </c>
      <c r="H217">
        <v>0</v>
      </c>
      <c r="R217">
        <v>0</v>
      </c>
      <c r="S217" t="s">
        <v>90</v>
      </c>
      <c r="T217" s="297">
        <v>46311.754166666666</v>
      </c>
    </row>
    <row r="218" spans="1:20" x14ac:dyDescent="0.35">
      <c r="A218" t="s">
        <v>87</v>
      </c>
      <c r="B218" t="s">
        <v>88</v>
      </c>
      <c r="C218" t="s">
        <v>89</v>
      </c>
      <c r="D218" s="29">
        <v>46599</v>
      </c>
      <c r="E218">
        <v>0</v>
      </c>
      <c r="F218">
        <v>0</v>
      </c>
      <c r="G218">
        <v>0</v>
      </c>
      <c r="H218">
        <v>0</v>
      </c>
      <c r="R218">
        <v>0</v>
      </c>
      <c r="S218" t="s">
        <v>90</v>
      </c>
      <c r="T218" s="297">
        <v>46311.754166666666</v>
      </c>
    </row>
    <row r="219" spans="1:20" x14ac:dyDescent="0.35">
      <c r="A219" t="s">
        <v>87</v>
      </c>
      <c r="B219" t="s">
        <v>88</v>
      </c>
      <c r="C219" t="s">
        <v>89</v>
      </c>
      <c r="D219" s="29">
        <v>46600</v>
      </c>
      <c r="E219">
        <v>0</v>
      </c>
      <c r="F219">
        <v>0</v>
      </c>
      <c r="G219">
        <v>0</v>
      </c>
      <c r="H219">
        <v>0</v>
      </c>
      <c r="R219">
        <v>0</v>
      </c>
      <c r="S219" t="s">
        <v>90</v>
      </c>
      <c r="T219" s="297">
        <v>46311.754166666666</v>
      </c>
    </row>
    <row r="220" spans="1:20" x14ac:dyDescent="0.35">
      <c r="A220" t="s">
        <v>87</v>
      </c>
      <c r="B220" t="s">
        <v>88</v>
      </c>
      <c r="C220" t="s">
        <v>89</v>
      </c>
      <c r="D220" s="29">
        <v>46601</v>
      </c>
      <c r="E220">
        <v>0</v>
      </c>
      <c r="F220">
        <v>0</v>
      </c>
      <c r="G220">
        <v>0</v>
      </c>
      <c r="H220">
        <v>0</v>
      </c>
      <c r="R220">
        <v>0</v>
      </c>
      <c r="S220" t="s">
        <v>90</v>
      </c>
      <c r="T220" s="297">
        <v>46311.754166666666</v>
      </c>
    </row>
    <row r="221" spans="1:20" x14ac:dyDescent="0.35">
      <c r="A221" t="s">
        <v>87</v>
      </c>
      <c r="B221" t="s">
        <v>88</v>
      </c>
      <c r="C221" t="s">
        <v>89</v>
      </c>
      <c r="D221" s="29">
        <v>46602</v>
      </c>
      <c r="E221">
        <v>0</v>
      </c>
      <c r="F221">
        <v>0</v>
      </c>
      <c r="G221">
        <v>0</v>
      </c>
      <c r="H221">
        <v>0</v>
      </c>
      <c r="R221">
        <v>0</v>
      </c>
      <c r="S221" t="s">
        <v>90</v>
      </c>
      <c r="T221" s="297">
        <v>46311.754166666666</v>
      </c>
    </row>
    <row r="222" spans="1:20" x14ac:dyDescent="0.35">
      <c r="A222" t="s">
        <v>87</v>
      </c>
      <c r="B222" t="s">
        <v>88</v>
      </c>
      <c r="C222" t="s">
        <v>89</v>
      </c>
      <c r="D222" s="29">
        <v>46603</v>
      </c>
      <c r="E222">
        <v>0</v>
      </c>
      <c r="F222">
        <v>0</v>
      </c>
      <c r="G222">
        <v>0</v>
      </c>
      <c r="H222">
        <v>0</v>
      </c>
      <c r="R222">
        <v>0</v>
      </c>
      <c r="S222" t="s">
        <v>90</v>
      </c>
      <c r="T222" s="297">
        <v>46311.754166666666</v>
      </c>
    </row>
    <row r="223" spans="1:20" x14ac:dyDescent="0.35">
      <c r="A223" t="s">
        <v>87</v>
      </c>
      <c r="B223" t="s">
        <v>88</v>
      </c>
      <c r="C223" t="s">
        <v>89</v>
      </c>
      <c r="D223" s="29">
        <v>46604</v>
      </c>
      <c r="E223">
        <v>0</v>
      </c>
      <c r="F223">
        <v>0</v>
      </c>
      <c r="G223">
        <v>0</v>
      </c>
      <c r="H223">
        <v>0</v>
      </c>
      <c r="R223">
        <v>0</v>
      </c>
      <c r="S223" t="s">
        <v>90</v>
      </c>
      <c r="T223" s="297">
        <v>46311.754166666666</v>
      </c>
    </row>
    <row r="224" spans="1:20" x14ac:dyDescent="0.35">
      <c r="A224" t="s">
        <v>87</v>
      </c>
      <c r="B224" t="s">
        <v>88</v>
      </c>
      <c r="C224" t="s">
        <v>89</v>
      </c>
      <c r="D224" s="29">
        <v>46605</v>
      </c>
      <c r="E224">
        <v>0</v>
      </c>
      <c r="F224">
        <v>0</v>
      </c>
      <c r="G224">
        <v>0</v>
      </c>
      <c r="H224">
        <v>0</v>
      </c>
      <c r="R224">
        <v>0</v>
      </c>
      <c r="S224" t="s">
        <v>90</v>
      </c>
      <c r="T224" s="297">
        <v>46311.754166666666</v>
      </c>
    </row>
    <row r="225" spans="1:20" x14ac:dyDescent="0.35">
      <c r="A225" t="s">
        <v>87</v>
      </c>
      <c r="B225" t="s">
        <v>88</v>
      </c>
      <c r="C225" t="s">
        <v>89</v>
      </c>
      <c r="D225" s="29">
        <v>46606</v>
      </c>
      <c r="E225">
        <v>0</v>
      </c>
      <c r="F225">
        <v>0</v>
      </c>
      <c r="G225">
        <v>0</v>
      </c>
      <c r="H225">
        <v>0</v>
      </c>
      <c r="R225">
        <v>0</v>
      </c>
      <c r="S225" t="s">
        <v>90</v>
      </c>
      <c r="T225" s="297">
        <v>46311.754166666666</v>
      </c>
    </row>
    <row r="226" spans="1:20" x14ac:dyDescent="0.35">
      <c r="A226" t="s">
        <v>87</v>
      </c>
      <c r="B226" t="s">
        <v>88</v>
      </c>
      <c r="C226" t="s">
        <v>89</v>
      </c>
      <c r="D226" s="29">
        <v>46607</v>
      </c>
      <c r="E226">
        <v>0</v>
      </c>
      <c r="F226">
        <v>0</v>
      </c>
      <c r="G226">
        <v>0</v>
      </c>
      <c r="H226">
        <v>0</v>
      </c>
      <c r="R226">
        <v>0</v>
      </c>
      <c r="S226" t="s">
        <v>90</v>
      </c>
      <c r="T226" s="297">
        <v>46311.754166666666</v>
      </c>
    </row>
    <row r="227" spans="1:20" x14ac:dyDescent="0.35">
      <c r="A227" t="s">
        <v>87</v>
      </c>
      <c r="B227" t="s">
        <v>88</v>
      </c>
      <c r="C227" t="s">
        <v>89</v>
      </c>
      <c r="D227" s="29">
        <v>46608</v>
      </c>
      <c r="E227">
        <v>0</v>
      </c>
      <c r="F227">
        <v>0</v>
      </c>
      <c r="G227">
        <v>0</v>
      </c>
      <c r="H227">
        <v>0</v>
      </c>
      <c r="R227">
        <v>0</v>
      </c>
      <c r="S227" t="s">
        <v>90</v>
      </c>
      <c r="T227" s="297">
        <v>46311.754166666666</v>
      </c>
    </row>
    <row r="228" spans="1:20" x14ac:dyDescent="0.35">
      <c r="A228" t="s">
        <v>87</v>
      </c>
      <c r="B228" t="s">
        <v>88</v>
      </c>
      <c r="C228" t="s">
        <v>89</v>
      </c>
      <c r="D228" s="29">
        <v>46609</v>
      </c>
      <c r="E228">
        <v>0</v>
      </c>
      <c r="F228">
        <v>0</v>
      </c>
      <c r="G228">
        <v>0</v>
      </c>
      <c r="H228">
        <v>0</v>
      </c>
      <c r="R228">
        <v>0</v>
      </c>
      <c r="S228" t="s">
        <v>90</v>
      </c>
      <c r="T228" s="297">
        <v>46311.754166666666</v>
      </c>
    </row>
    <row r="229" spans="1:20" x14ac:dyDescent="0.35">
      <c r="A229" t="s">
        <v>87</v>
      </c>
      <c r="B229" t="s">
        <v>88</v>
      </c>
      <c r="C229" t="s">
        <v>89</v>
      </c>
      <c r="D229" s="29">
        <v>46610</v>
      </c>
      <c r="E229">
        <v>0</v>
      </c>
      <c r="F229">
        <v>0</v>
      </c>
      <c r="G229">
        <v>0</v>
      </c>
      <c r="H229">
        <v>0</v>
      </c>
      <c r="R229">
        <v>0</v>
      </c>
      <c r="S229" t="s">
        <v>90</v>
      </c>
      <c r="T229" s="297">
        <v>46311.754166666666</v>
      </c>
    </row>
    <row r="230" spans="1:20" x14ac:dyDescent="0.35">
      <c r="A230" t="s">
        <v>87</v>
      </c>
      <c r="B230" t="s">
        <v>88</v>
      </c>
      <c r="C230" t="s">
        <v>89</v>
      </c>
      <c r="D230" s="29">
        <v>46611</v>
      </c>
      <c r="E230">
        <v>0</v>
      </c>
      <c r="F230">
        <v>0</v>
      </c>
      <c r="G230">
        <v>0</v>
      </c>
      <c r="H230">
        <v>0</v>
      </c>
      <c r="R230">
        <v>0</v>
      </c>
      <c r="S230" t="s">
        <v>90</v>
      </c>
      <c r="T230" s="297">
        <v>46311.754166666666</v>
      </c>
    </row>
    <row r="231" spans="1:20" x14ac:dyDescent="0.35">
      <c r="A231" t="s">
        <v>87</v>
      </c>
      <c r="B231" t="s">
        <v>88</v>
      </c>
      <c r="C231" t="s">
        <v>89</v>
      </c>
      <c r="D231" s="29">
        <v>46612</v>
      </c>
      <c r="E231">
        <v>0</v>
      </c>
      <c r="F231">
        <v>0</v>
      </c>
      <c r="G231">
        <v>0</v>
      </c>
      <c r="H231">
        <v>0</v>
      </c>
      <c r="R231">
        <v>0</v>
      </c>
      <c r="S231" t="s">
        <v>90</v>
      </c>
      <c r="T231" s="297">
        <v>46311.754166666666</v>
      </c>
    </row>
    <row r="232" spans="1:20" x14ac:dyDescent="0.35">
      <c r="A232" t="s">
        <v>87</v>
      </c>
      <c r="B232" t="s">
        <v>88</v>
      </c>
      <c r="C232" t="s">
        <v>89</v>
      </c>
      <c r="D232" s="29">
        <v>46613</v>
      </c>
      <c r="E232">
        <v>0</v>
      </c>
      <c r="F232">
        <v>0</v>
      </c>
      <c r="G232">
        <v>0</v>
      </c>
      <c r="H232">
        <v>0</v>
      </c>
      <c r="R232">
        <v>0</v>
      </c>
      <c r="S232" t="s">
        <v>90</v>
      </c>
      <c r="T232" s="297">
        <v>46311.754166666666</v>
      </c>
    </row>
    <row r="233" spans="1:20" x14ac:dyDescent="0.35">
      <c r="A233" t="s">
        <v>87</v>
      </c>
      <c r="B233" t="s">
        <v>88</v>
      </c>
      <c r="C233" t="s">
        <v>89</v>
      </c>
      <c r="D233" s="29">
        <v>46614</v>
      </c>
      <c r="E233">
        <v>0</v>
      </c>
      <c r="F233">
        <v>0</v>
      </c>
      <c r="G233">
        <v>0</v>
      </c>
      <c r="H233">
        <v>0</v>
      </c>
      <c r="R233">
        <v>0</v>
      </c>
      <c r="S233" t="s">
        <v>90</v>
      </c>
      <c r="T233" s="297">
        <v>46311.754166666666</v>
      </c>
    </row>
    <row r="234" spans="1:20" x14ac:dyDescent="0.35">
      <c r="A234" t="s">
        <v>87</v>
      </c>
      <c r="B234" t="s">
        <v>88</v>
      </c>
      <c r="C234" t="s">
        <v>89</v>
      </c>
      <c r="D234" s="29">
        <v>46615</v>
      </c>
      <c r="E234">
        <v>0</v>
      </c>
      <c r="F234">
        <v>0</v>
      </c>
      <c r="G234">
        <v>0</v>
      </c>
      <c r="H234">
        <v>0</v>
      </c>
      <c r="R234">
        <v>0</v>
      </c>
      <c r="S234" t="s">
        <v>90</v>
      </c>
      <c r="T234" s="297">
        <v>46311.754166666666</v>
      </c>
    </row>
    <row r="235" spans="1:20" x14ac:dyDescent="0.35">
      <c r="A235" t="s">
        <v>87</v>
      </c>
      <c r="B235" t="s">
        <v>88</v>
      </c>
      <c r="C235" t="s">
        <v>89</v>
      </c>
      <c r="D235" s="29">
        <v>46616</v>
      </c>
      <c r="E235">
        <v>0</v>
      </c>
      <c r="F235">
        <v>0</v>
      </c>
      <c r="G235">
        <v>0</v>
      </c>
      <c r="H235">
        <v>0</v>
      </c>
      <c r="R235">
        <v>0</v>
      </c>
      <c r="S235" t="s">
        <v>90</v>
      </c>
      <c r="T235" s="297">
        <v>46311.754166666666</v>
      </c>
    </row>
    <row r="236" spans="1:20" x14ac:dyDescent="0.35">
      <c r="A236" t="s">
        <v>87</v>
      </c>
      <c r="B236" t="s">
        <v>88</v>
      </c>
      <c r="C236" t="s">
        <v>89</v>
      </c>
      <c r="D236" s="29">
        <v>46617</v>
      </c>
      <c r="E236">
        <v>0</v>
      </c>
      <c r="F236">
        <v>0</v>
      </c>
      <c r="G236">
        <v>0</v>
      </c>
      <c r="H236">
        <v>0</v>
      </c>
      <c r="R236">
        <v>0</v>
      </c>
      <c r="S236" t="s">
        <v>90</v>
      </c>
      <c r="T236" s="297">
        <v>46311.754166666666</v>
      </c>
    </row>
    <row r="237" spans="1:20" x14ac:dyDescent="0.35">
      <c r="A237" t="s">
        <v>87</v>
      </c>
      <c r="B237" t="s">
        <v>88</v>
      </c>
      <c r="C237" t="s">
        <v>89</v>
      </c>
      <c r="D237" s="29">
        <v>46618</v>
      </c>
      <c r="E237">
        <v>0</v>
      </c>
      <c r="F237">
        <v>0</v>
      </c>
      <c r="G237">
        <v>0</v>
      </c>
      <c r="H237">
        <v>0</v>
      </c>
      <c r="R237">
        <v>0</v>
      </c>
      <c r="S237" t="s">
        <v>90</v>
      </c>
      <c r="T237" s="297">
        <v>46311.754166666666</v>
      </c>
    </row>
    <row r="238" spans="1:20" x14ac:dyDescent="0.35">
      <c r="A238" t="s">
        <v>87</v>
      </c>
      <c r="B238" t="s">
        <v>88</v>
      </c>
      <c r="C238" t="s">
        <v>89</v>
      </c>
      <c r="D238" s="29">
        <v>46619</v>
      </c>
      <c r="E238">
        <v>0</v>
      </c>
      <c r="F238">
        <v>0</v>
      </c>
      <c r="G238">
        <v>0</v>
      </c>
      <c r="H238">
        <v>0</v>
      </c>
      <c r="R238">
        <v>0</v>
      </c>
      <c r="S238" t="s">
        <v>90</v>
      </c>
      <c r="T238" s="297">
        <v>46311.754166666666</v>
      </c>
    </row>
    <row r="239" spans="1:20" x14ac:dyDescent="0.35">
      <c r="A239" t="s">
        <v>87</v>
      </c>
      <c r="B239" t="s">
        <v>88</v>
      </c>
      <c r="C239" t="s">
        <v>89</v>
      </c>
      <c r="D239" s="29">
        <v>46620</v>
      </c>
      <c r="E239">
        <v>0</v>
      </c>
      <c r="F239">
        <v>0</v>
      </c>
      <c r="G239">
        <v>0</v>
      </c>
      <c r="H239">
        <v>0</v>
      </c>
      <c r="R239">
        <v>0</v>
      </c>
      <c r="S239" t="s">
        <v>90</v>
      </c>
      <c r="T239" s="297">
        <v>46311.754166666666</v>
      </c>
    </row>
    <row r="240" spans="1:20" x14ac:dyDescent="0.35">
      <c r="A240" t="s">
        <v>87</v>
      </c>
      <c r="B240" t="s">
        <v>88</v>
      </c>
      <c r="C240" t="s">
        <v>89</v>
      </c>
      <c r="D240" s="29">
        <v>46621</v>
      </c>
      <c r="E240">
        <v>0</v>
      </c>
      <c r="F240">
        <v>0</v>
      </c>
      <c r="G240">
        <v>0</v>
      </c>
      <c r="H240">
        <v>0</v>
      </c>
      <c r="R240">
        <v>0</v>
      </c>
      <c r="S240" t="s">
        <v>90</v>
      </c>
      <c r="T240" s="297">
        <v>46311.754166666666</v>
      </c>
    </row>
    <row r="241" spans="1:20" x14ac:dyDescent="0.35">
      <c r="A241" t="s">
        <v>87</v>
      </c>
      <c r="B241" t="s">
        <v>88</v>
      </c>
      <c r="C241" t="s">
        <v>89</v>
      </c>
      <c r="D241" s="29">
        <v>46622</v>
      </c>
      <c r="E241">
        <v>0</v>
      </c>
      <c r="F241">
        <v>0</v>
      </c>
      <c r="G241">
        <v>0</v>
      </c>
      <c r="H241">
        <v>0</v>
      </c>
      <c r="R241">
        <v>0</v>
      </c>
      <c r="S241" t="s">
        <v>90</v>
      </c>
      <c r="T241" s="297">
        <v>46311.754166666666</v>
      </c>
    </row>
    <row r="242" spans="1:20" x14ac:dyDescent="0.35">
      <c r="A242" t="s">
        <v>87</v>
      </c>
      <c r="B242" t="s">
        <v>88</v>
      </c>
      <c r="C242" t="s">
        <v>89</v>
      </c>
      <c r="D242" s="29">
        <v>46623</v>
      </c>
      <c r="E242">
        <v>0</v>
      </c>
      <c r="F242">
        <v>0</v>
      </c>
      <c r="G242">
        <v>0</v>
      </c>
      <c r="H242">
        <v>0</v>
      </c>
      <c r="R242">
        <v>0</v>
      </c>
      <c r="S242" t="s">
        <v>90</v>
      </c>
      <c r="T242" s="297">
        <v>46311.754166666666</v>
      </c>
    </row>
    <row r="243" spans="1:20" x14ac:dyDescent="0.35">
      <c r="A243" t="s">
        <v>87</v>
      </c>
      <c r="B243" t="s">
        <v>88</v>
      </c>
      <c r="C243" t="s">
        <v>89</v>
      </c>
      <c r="D243" s="29">
        <v>46624</v>
      </c>
      <c r="E243">
        <v>0</v>
      </c>
      <c r="F243">
        <v>0</v>
      </c>
      <c r="G243">
        <v>0</v>
      </c>
      <c r="H243">
        <v>0</v>
      </c>
      <c r="R243">
        <v>0</v>
      </c>
      <c r="S243" t="s">
        <v>90</v>
      </c>
      <c r="T243" s="297">
        <v>46311.754166666666</v>
      </c>
    </row>
    <row r="244" spans="1:20" x14ac:dyDescent="0.35">
      <c r="A244" t="s">
        <v>87</v>
      </c>
      <c r="B244" t="s">
        <v>88</v>
      </c>
      <c r="C244" t="s">
        <v>89</v>
      </c>
      <c r="D244" s="29">
        <v>46625</v>
      </c>
      <c r="E244">
        <v>0</v>
      </c>
      <c r="F244">
        <v>0</v>
      </c>
      <c r="G244">
        <v>0</v>
      </c>
      <c r="H244">
        <v>0</v>
      </c>
      <c r="R244">
        <v>0</v>
      </c>
      <c r="S244" t="s">
        <v>90</v>
      </c>
      <c r="T244" s="297">
        <v>46311.754166666666</v>
      </c>
    </row>
    <row r="245" spans="1:20" x14ac:dyDescent="0.35">
      <c r="A245" t="s">
        <v>87</v>
      </c>
      <c r="B245" t="s">
        <v>88</v>
      </c>
      <c r="C245" t="s">
        <v>89</v>
      </c>
      <c r="D245" s="29">
        <v>46626</v>
      </c>
      <c r="E245">
        <v>0</v>
      </c>
      <c r="F245">
        <v>0</v>
      </c>
      <c r="G245">
        <v>0</v>
      </c>
      <c r="H245">
        <v>0</v>
      </c>
      <c r="R245">
        <v>0</v>
      </c>
      <c r="S245" t="s">
        <v>90</v>
      </c>
      <c r="T245" s="297">
        <v>46311.754166666666</v>
      </c>
    </row>
    <row r="246" spans="1:20" x14ac:dyDescent="0.35">
      <c r="A246" t="s">
        <v>87</v>
      </c>
      <c r="B246" t="s">
        <v>88</v>
      </c>
      <c r="C246" t="s">
        <v>89</v>
      </c>
      <c r="D246" s="29">
        <v>46627</v>
      </c>
      <c r="E246">
        <v>0</v>
      </c>
      <c r="F246">
        <v>0</v>
      </c>
      <c r="G246">
        <v>0</v>
      </c>
      <c r="H246">
        <v>0</v>
      </c>
      <c r="R246">
        <v>0</v>
      </c>
      <c r="S246" t="s">
        <v>90</v>
      </c>
      <c r="T246" s="297">
        <v>46311.754166666666</v>
      </c>
    </row>
    <row r="247" spans="1:20" x14ac:dyDescent="0.35">
      <c r="A247" t="s">
        <v>87</v>
      </c>
      <c r="B247" t="s">
        <v>88</v>
      </c>
      <c r="C247" t="s">
        <v>89</v>
      </c>
      <c r="D247" s="29">
        <v>46628</v>
      </c>
      <c r="E247">
        <v>0</v>
      </c>
      <c r="F247">
        <v>0</v>
      </c>
      <c r="G247">
        <v>0</v>
      </c>
      <c r="H247">
        <v>0</v>
      </c>
      <c r="R247">
        <v>0</v>
      </c>
      <c r="S247" t="s">
        <v>90</v>
      </c>
      <c r="T247" s="297">
        <v>46311.754166666666</v>
      </c>
    </row>
    <row r="248" spans="1:20" x14ac:dyDescent="0.35">
      <c r="A248" t="s">
        <v>87</v>
      </c>
      <c r="B248" t="s">
        <v>88</v>
      </c>
      <c r="C248" t="s">
        <v>89</v>
      </c>
      <c r="D248" s="29">
        <v>46629</v>
      </c>
      <c r="E248">
        <v>0</v>
      </c>
      <c r="F248">
        <v>0</v>
      </c>
      <c r="G248">
        <v>0</v>
      </c>
      <c r="H248">
        <v>0</v>
      </c>
      <c r="R248">
        <v>0</v>
      </c>
      <c r="S248" t="s">
        <v>90</v>
      </c>
      <c r="T248" s="297">
        <v>46311.754166666666</v>
      </c>
    </row>
    <row r="249" spans="1:20" x14ac:dyDescent="0.35">
      <c r="A249" t="s">
        <v>87</v>
      </c>
      <c r="B249" t="s">
        <v>88</v>
      </c>
      <c r="C249" t="s">
        <v>89</v>
      </c>
      <c r="D249" s="29">
        <v>46630</v>
      </c>
      <c r="E249">
        <v>0</v>
      </c>
      <c r="F249">
        <v>0</v>
      </c>
      <c r="G249">
        <v>0</v>
      </c>
      <c r="H249">
        <v>0</v>
      </c>
      <c r="R249">
        <v>0</v>
      </c>
      <c r="S249" t="s">
        <v>90</v>
      </c>
      <c r="T249" s="297">
        <v>46311.754166666666</v>
      </c>
    </row>
    <row r="250" spans="1:20" x14ac:dyDescent="0.35">
      <c r="A250" t="s">
        <v>87</v>
      </c>
      <c r="B250" t="s">
        <v>88</v>
      </c>
      <c r="C250" t="s">
        <v>89</v>
      </c>
      <c r="D250" s="29">
        <v>46631</v>
      </c>
      <c r="E250">
        <v>0</v>
      </c>
      <c r="F250">
        <v>0</v>
      </c>
      <c r="G250">
        <v>0</v>
      </c>
      <c r="H250">
        <v>0</v>
      </c>
      <c r="R250">
        <v>0</v>
      </c>
      <c r="S250" t="s">
        <v>90</v>
      </c>
      <c r="T250" s="297">
        <v>46311.754166666666</v>
      </c>
    </row>
    <row r="251" spans="1:20" x14ac:dyDescent="0.35">
      <c r="A251" t="s">
        <v>87</v>
      </c>
      <c r="B251" t="s">
        <v>88</v>
      </c>
      <c r="C251" t="s">
        <v>89</v>
      </c>
      <c r="D251" s="29">
        <v>46632</v>
      </c>
      <c r="E251">
        <v>0</v>
      </c>
      <c r="F251">
        <v>0</v>
      </c>
      <c r="G251">
        <v>0</v>
      </c>
      <c r="H251">
        <v>0</v>
      </c>
      <c r="R251">
        <v>0</v>
      </c>
      <c r="S251" t="s">
        <v>90</v>
      </c>
      <c r="T251" s="297">
        <v>46311.754166666666</v>
      </c>
    </row>
    <row r="252" spans="1:20" x14ac:dyDescent="0.35">
      <c r="A252" t="s">
        <v>87</v>
      </c>
      <c r="B252" t="s">
        <v>88</v>
      </c>
      <c r="C252" t="s">
        <v>89</v>
      </c>
      <c r="D252" s="29">
        <v>46633</v>
      </c>
      <c r="E252">
        <v>0</v>
      </c>
      <c r="F252">
        <v>0</v>
      </c>
      <c r="G252">
        <v>0</v>
      </c>
      <c r="H252">
        <v>0</v>
      </c>
      <c r="R252">
        <v>0</v>
      </c>
      <c r="S252" t="s">
        <v>90</v>
      </c>
      <c r="T252" s="297">
        <v>46311.754166666666</v>
      </c>
    </row>
    <row r="253" spans="1:20" x14ac:dyDescent="0.35">
      <c r="A253" t="s">
        <v>87</v>
      </c>
      <c r="B253" t="s">
        <v>88</v>
      </c>
      <c r="C253" t="s">
        <v>89</v>
      </c>
      <c r="D253" s="29">
        <v>46634</v>
      </c>
      <c r="E253">
        <v>0</v>
      </c>
      <c r="F253">
        <v>0</v>
      </c>
      <c r="G253">
        <v>0</v>
      </c>
      <c r="H253">
        <v>0</v>
      </c>
      <c r="R253">
        <v>0</v>
      </c>
      <c r="S253" t="s">
        <v>90</v>
      </c>
      <c r="T253" s="297">
        <v>46311.754166666666</v>
      </c>
    </row>
    <row r="254" spans="1:20" x14ac:dyDescent="0.35">
      <c r="A254" t="s">
        <v>87</v>
      </c>
      <c r="B254" t="s">
        <v>88</v>
      </c>
      <c r="C254" t="s">
        <v>89</v>
      </c>
      <c r="D254" s="29">
        <v>46635</v>
      </c>
      <c r="E254">
        <v>0</v>
      </c>
      <c r="F254">
        <v>0</v>
      </c>
      <c r="G254">
        <v>0</v>
      </c>
      <c r="H254">
        <v>0</v>
      </c>
      <c r="R254">
        <v>0</v>
      </c>
      <c r="S254" t="s">
        <v>90</v>
      </c>
      <c r="T254" s="297">
        <v>46311.754166666666</v>
      </c>
    </row>
    <row r="255" spans="1:20" x14ac:dyDescent="0.35">
      <c r="A255" t="s">
        <v>87</v>
      </c>
      <c r="B255" t="s">
        <v>88</v>
      </c>
      <c r="C255" t="s">
        <v>89</v>
      </c>
      <c r="D255" s="29">
        <v>46636</v>
      </c>
      <c r="E255">
        <v>0</v>
      </c>
      <c r="F255">
        <v>0</v>
      </c>
      <c r="G255">
        <v>0</v>
      </c>
      <c r="H255">
        <v>0</v>
      </c>
      <c r="R255">
        <v>0</v>
      </c>
      <c r="S255" t="s">
        <v>90</v>
      </c>
      <c r="T255" s="297">
        <v>46311.754166666666</v>
      </c>
    </row>
    <row r="256" spans="1:20" x14ac:dyDescent="0.35">
      <c r="A256" t="s">
        <v>87</v>
      </c>
      <c r="B256" t="s">
        <v>88</v>
      </c>
      <c r="C256" t="s">
        <v>89</v>
      </c>
      <c r="D256" s="29">
        <v>46637</v>
      </c>
      <c r="E256">
        <v>0</v>
      </c>
      <c r="F256">
        <v>0</v>
      </c>
      <c r="G256">
        <v>0</v>
      </c>
      <c r="H256">
        <v>0</v>
      </c>
      <c r="R256">
        <v>0</v>
      </c>
      <c r="S256" t="s">
        <v>90</v>
      </c>
      <c r="T256" s="297">
        <v>46311.754166666666</v>
      </c>
    </row>
    <row r="257" spans="1:20" x14ac:dyDescent="0.35">
      <c r="A257" t="s">
        <v>87</v>
      </c>
      <c r="B257" t="s">
        <v>88</v>
      </c>
      <c r="C257" t="s">
        <v>89</v>
      </c>
      <c r="D257" s="29">
        <v>46638</v>
      </c>
      <c r="E257">
        <v>0</v>
      </c>
      <c r="F257">
        <v>0</v>
      </c>
      <c r="G257">
        <v>0</v>
      </c>
      <c r="H257">
        <v>0</v>
      </c>
      <c r="R257">
        <v>0</v>
      </c>
      <c r="S257" t="s">
        <v>90</v>
      </c>
      <c r="T257" s="297">
        <v>46311.754166666666</v>
      </c>
    </row>
    <row r="258" spans="1:20" x14ac:dyDescent="0.35">
      <c r="A258" t="s">
        <v>87</v>
      </c>
      <c r="B258" t="s">
        <v>88</v>
      </c>
      <c r="C258" t="s">
        <v>89</v>
      </c>
      <c r="D258" s="29">
        <v>46639</v>
      </c>
      <c r="E258">
        <v>0</v>
      </c>
      <c r="F258">
        <v>0</v>
      </c>
      <c r="G258">
        <v>0</v>
      </c>
      <c r="H258">
        <v>0</v>
      </c>
      <c r="R258">
        <v>0</v>
      </c>
      <c r="S258" t="s">
        <v>90</v>
      </c>
      <c r="T258" s="297">
        <v>46311.754166666666</v>
      </c>
    </row>
    <row r="259" spans="1:20" x14ac:dyDescent="0.35">
      <c r="A259" t="s">
        <v>87</v>
      </c>
      <c r="B259" t="s">
        <v>88</v>
      </c>
      <c r="C259" t="s">
        <v>89</v>
      </c>
      <c r="D259" s="29">
        <v>46640</v>
      </c>
      <c r="E259">
        <v>0</v>
      </c>
      <c r="F259">
        <v>0</v>
      </c>
      <c r="G259">
        <v>0</v>
      </c>
      <c r="H259">
        <v>0</v>
      </c>
      <c r="R259">
        <v>0</v>
      </c>
      <c r="S259" t="s">
        <v>90</v>
      </c>
      <c r="T259" s="297">
        <v>46311.754166666666</v>
      </c>
    </row>
    <row r="260" spans="1:20" x14ac:dyDescent="0.35">
      <c r="A260" t="s">
        <v>87</v>
      </c>
      <c r="B260" t="s">
        <v>88</v>
      </c>
      <c r="C260" t="s">
        <v>89</v>
      </c>
      <c r="D260" s="29">
        <v>46641</v>
      </c>
      <c r="E260">
        <v>0</v>
      </c>
      <c r="F260">
        <v>0</v>
      </c>
      <c r="G260">
        <v>0</v>
      </c>
      <c r="H260">
        <v>0</v>
      </c>
      <c r="R260">
        <v>0</v>
      </c>
      <c r="S260" t="s">
        <v>90</v>
      </c>
      <c r="T260" s="297">
        <v>46311.754166666666</v>
      </c>
    </row>
    <row r="261" spans="1:20" x14ac:dyDescent="0.35">
      <c r="A261" t="s">
        <v>87</v>
      </c>
      <c r="B261" t="s">
        <v>88</v>
      </c>
      <c r="C261" t="s">
        <v>89</v>
      </c>
      <c r="D261" s="29">
        <v>46642</v>
      </c>
      <c r="E261">
        <v>0</v>
      </c>
      <c r="F261">
        <v>0</v>
      </c>
      <c r="G261">
        <v>0</v>
      </c>
      <c r="H261">
        <v>0</v>
      </c>
      <c r="R261">
        <v>0</v>
      </c>
      <c r="S261" t="s">
        <v>90</v>
      </c>
      <c r="T261" s="297">
        <v>46311.754166666666</v>
      </c>
    </row>
    <row r="262" spans="1:20" x14ac:dyDescent="0.35">
      <c r="A262" t="s">
        <v>87</v>
      </c>
      <c r="B262" t="s">
        <v>88</v>
      </c>
      <c r="C262" t="s">
        <v>89</v>
      </c>
      <c r="D262" s="29">
        <v>46643</v>
      </c>
      <c r="E262">
        <v>0</v>
      </c>
      <c r="F262">
        <v>0</v>
      </c>
      <c r="G262">
        <v>0</v>
      </c>
      <c r="H262">
        <v>0</v>
      </c>
      <c r="R262">
        <v>0</v>
      </c>
      <c r="S262" t="s">
        <v>90</v>
      </c>
      <c r="T262" s="297">
        <v>46311.754166666666</v>
      </c>
    </row>
    <row r="263" spans="1:20" x14ac:dyDescent="0.35">
      <c r="A263" t="s">
        <v>87</v>
      </c>
      <c r="B263" t="s">
        <v>88</v>
      </c>
      <c r="C263" t="s">
        <v>89</v>
      </c>
      <c r="D263" s="29">
        <v>46644</v>
      </c>
      <c r="E263">
        <v>0</v>
      </c>
      <c r="F263">
        <v>0</v>
      </c>
      <c r="G263">
        <v>0</v>
      </c>
      <c r="H263">
        <v>0</v>
      </c>
      <c r="R263">
        <v>0</v>
      </c>
      <c r="S263" t="s">
        <v>90</v>
      </c>
      <c r="T263" s="297">
        <v>46311.754166666666</v>
      </c>
    </row>
    <row r="264" spans="1:20" x14ac:dyDescent="0.35">
      <c r="A264" t="s">
        <v>87</v>
      </c>
      <c r="B264" t="s">
        <v>88</v>
      </c>
      <c r="C264" t="s">
        <v>89</v>
      </c>
      <c r="D264" s="29">
        <v>46645</v>
      </c>
      <c r="E264">
        <v>0</v>
      </c>
      <c r="F264">
        <v>0</v>
      </c>
      <c r="G264">
        <v>0</v>
      </c>
      <c r="H264">
        <v>0</v>
      </c>
      <c r="R264">
        <v>0</v>
      </c>
      <c r="S264" t="s">
        <v>90</v>
      </c>
      <c r="T264" s="297">
        <v>46311.754166666666</v>
      </c>
    </row>
    <row r="265" spans="1:20" x14ac:dyDescent="0.35">
      <c r="A265" t="s">
        <v>87</v>
      </c>
      <c r="B265" t="s">
        <v>88</v>
      </c>
      <c r="C265" t="s">
        <v>89</v>
      </c>
      <c r="D265" s="29">
        <v>46646</v>
      </c>
      <c r="E265">
        <v>0</v>
      </c>
      <c r="F265">
        <v>0</v>
      </c>
      <c r="G265">
        <v>0</v>
      </c>
      <c r="H265">
        <v>0</v>
      </c>
      <c r="R265">
        <v>0</v>
      </c>
      <c r="S265" t="s">
        <v>90</v>
      </c>
      <c r="T265" s="297">
        <v>46311.754166666666</v>
      </c>
    </row>
    <row r="266" spans="1:20" x14ac:dyDescent="0.35">
      <c r="A266" t="s">
        <v>87</v>
      </c>
      <c r="B266" t="s">
        <v>88</v>
      </c>
      <c r="C266" t="s">
        <v>89</v>
      </c>
      <c r="D266" s="29">
        <v>46647</v>
      </c>
      <c r="E266">
        <v>0</v>
      </c>
      <c r="F266">
        <v>0</v>
      </c>
      <c r="G266">
        <v>0</v>
      </c>
      <c r="H266">
        <v>0</v>
      </c>
      <c r="R266">
        <v>0</v>
      </c>
      <c r="S266" t="s">
        <v>90</v>
      </c>
      <c r="T266" s="297">
        <v>46311.754166666666</v>
      </c>
    </row>
    <row r="267" spans="1:20" x14ac:dyDescent="0.35">
      <c r="A267" t="s">
        <v>87</v>
      </c>
      <c r="B267" t="s">
        <v>88</v>
      </c>
      <c r="C267" t="s">
        <v>89</v>
      </c>
      <c r="D267" s="29">
        <v>46648</v>
      </c>
      <c r="E267">
        <v>0</v>
      </c>
      <c r="F267">
        <v>0</v>
      </c>
      <c r="G267">
        <v>0</v>
      </c>
      <c r="H267">
        <v>0</v>
      </c>
      <c r="R267">
        <v>0</v>
      </c>
      <c r="S267" t="s">
        <v>90</v>
      </c>
      <c r="T267" s="297">
        <v>46311.754166666666</v>
      </c>
    </row>
    <row r="268" spans="1:20" x14ac:dyDescent="0.35">
      <c r="A268" t="s">
        <v>87</v>
      </c>
      <c r="B268" t="s">
        <v>88</v>
      </c>
      <c r="C268" t="s">
        <v>89</v>
      </c>
      <c r="D268" s="29">
        <v>46649</v>
      </c>
      <c r="E268">
        <v>0</v>
      </c>
      <c r="F268">
        <v>0</v>
      </c>
      <c r="G268">
        <v>0</v>
      </c>
      <c r="H268">
        <v>0</v>
      </c>
      <c r="R268">
        <v>0</v>
      </c>
      <c r="S268" t="s">
        <v>90</v>
      </c>
      <c r="T268" s="297">
        <v>46311.754166666666</v>
      </c>
    </row>
    <row r="269" spans="1:20" x14ac:dyDescent="0.35">
      <c r="A269" t="s">
        <v>87</v>
      </c>
      <c r="B269" t="s">
        <v>88</v>
      </c>
      <c r="C269" t="s">
        <v>89</v>
      </c>
      <c r="D269" s="29">
        <v>46650</v>
      </c>
      <c r="E269">
        <v>0</v>
      </c>
      <c r="F269">
        <v>0</v>
      </c>
      <c r="G269">
        <v>0</v>
      </c>
      <c r="H269">
        <v>0</v>
      </c>
      <c r="R269">
        <v>0</v>
      </c>
      <c r="S269" t="s">
        <v>90</v>
      </c>
      <c r="T269" s="297">
        <v>46311.754166666666</v>
      </c>
    </row>
    <row r="270" spans="1:20" x14ac:dyDescent="0.35">
      <c r="A270" t="s">
        <v>87</v>
      </c>
      <c r="B270" t="s">
        <v>88</v>
      </c>
      <c r="C270" t="s">
        <v>89</v>
      </c>
      <c r="D270" s="29">
        <v>46651</v>
      </c>
      <c r="E270">
        <v>0</v>
      </c>
      <c r="F270">
        <v>0</v>
      </c>
      <c r="G270">
        <v>0</v>
      </c>
      <c r="H270">
        <v>0</v>
      </c>
      <c r="R270">
        <v>0</v>
      </c>
      <c r="S270" t="s">
        <v>90</v>
      </c>
      <c r="T270" s="297">
        <v>46311.754166666666</v>
      </c>
    </row>
    <row r="271" spans="1:20" x14ac:dyDescent="0.35">
      <c r="A271" t="s">
        <v>87</v>
      </c>
      <c r="B271" t="s">
        <v>88</v>
      </c>
      <c r="C271" t="s">
        <v>89</v>
      </c>
      <c r="D271" s="29">
        <v>46652</v>
      </c>
      <c r="E271">
        <v>0</v>
      </c>
      <c r="F271">
        <v>0</v>
      </c>
      <c r="G271">
        <v>0</v>
      </c>
      <c r="H271">
        <v>0</v>
      </c>
      <c r="R271">
        <v>0</v>
      </c>
      <c r="S271" t="s">
        <v>90</v>
      </c>
      <c r="T271" s="297">
        <v>46311.754166666666</v>
      </c>
    </row>
    <row r="272" spans="1:20" x14ac:dyDescent="0.35">
      <c r="A272" t="s">
        <v>87</v>
      </c>
      <c r="B272" t="s">
        <v>88</v>
      </c>
      <c r="C272" t="s">
        <v>89</v>
      </c>
      <c r="D272" s="29">
        <v>46653</v>
      </c>
      <c r="E272">
        <v>0</v>
      </c>
      <c r="F272">
        <v>0</v>
      </c>
      <c r="G272">
        <v>0</v>
      </c>
      <c r="H272">
        <v>0</v>
      </c>
      <c r="R272">
        <v>0</v>
      </c>
      <c r="S272" t="s">
        <v>90</v>
      </c>
      <c r="T272" s="297">
        <v>46311.754166666666</v>
      </c>
    </row>
    <row r="273" spans="1:20" x14ac:dyDescent="0.35">
      <c r="A273" t="s">
        <v>87</v>
      </c>
      <c r="B273" t="s">
        <v>88</v>
      </c>
      <c r="C273" t="s">
        <v>89</v>
      </c>
      <c r="D273" s="29">
        <v>46654</v>
      </c>
      <c r="E273">
        <v>0</v>
      </c>
      <c r="F273">
        <v>0</v>
      </c>
      <c r="G273">
        <v>0</v>
      </c>
      <c r="H273">
        <v>0</v>
      </c>
      <c r="R273">
        <v>0</v>
      </c>
      <c r="S273" t="s">
        <v>90</v>
      </c>
      <c r="T273" s="297">
        <v>46311.754166666666</v>
      </c>
    </row>
    <row r="274" spans="1:20" x14ac:dyDescent="0.35">
      <c r="A274" t="s">
        <v>87</v>
      </c>
      <c r="B274" t="s">
        <v>88</v>
      </c>
      <c r="C274" t="s">
        <v>89</v>
      </c>
      <c r="D274" s="29">
        <v>46655</v>
      </c>
      <c r="E274">
        <v>0</v>
      </c>
      <c r="F274">
        <v>0</v>
      </c>
      <c r="G274">
        <v>0</v>
      </c>
      <c r="H274">
        <v>0</v>
      </c>
      <c r="R274">
        <v>0</v>
      </c>
      <c r="S274" t="s">
        <v>90</v>
      </c>
      <c r="T274" s="297">
        <v>46311.754166666666</v>
      </c>
    </row>
    <row r="275" spans="1:20" x14ac:dyDescent="0.35">
      <c r="A275" t="s">
        <v>87</v>
      </c>
      <c r="B275" t="s">
        <v>88</v>
      </c>
      <c r="C275" t="s">
        <v>89</v>
      </c>
      <c r="D275" s="29">
        <v>46656</v>
      </c>
      <c r="E275">
        <v>0</v>
      </c>
      <c r="F275">
        <v>0</v>
      </c>
      <c r="G275">
        <v>0</v>
      </c>
      <c r="H275">
        <v>0</v>
      </c>
      <c r="R275">
        <v>0</v>
      </c>
      <c r="S275" t="s">
        <v>90</v>
      </c>
      <c r="T275" s="297">
        <v>46311.754166666666</v>
      </c>
    </row>
    <row r="276" spans="1:20" x14ac:dyDescent="0.35">
      <c r="A276" t="s">
        <v>87</v>
      </c>
      <c r="B276" t="s">
        <v>88</v>
      </c>
      <c r="C276" t="s">
        <v>89</v>
      </c>
      <c r="D276" s="29">
        <v>46657</v>
      </c>
      <c r="E276">
        <v>0</v>
      </c>
      <c r="F276">
        <v>0</v>
      </c>
      <c r="G276">
        <v>0</v>
      </c>
      <c r="H276">
        <v>0</v>
      </c>
      <c r="R276">
        <v>0</v>
      </c>
      <c r="S276" t="s">
        <v>90</v>
      </c>
      <c r="T276" s="297">
        <v>46311.754166666666</v>
      </c>
    </row>
    <row r="277" spans="1:20" x14ac:dyDescent="0.35">
      <c r="A277" t="s">
        <v>87</v>
      </c>
      <c r="B277" t="s">
        <v>88</v>
      </c>
      <c r="C277" t="s">
        <v>89</v>
      </c>
      <c r="D277" s="29">
        <v>46658</v>
      </c>
      <c r="E277">
        <v>0</v>
      </c>
      <c r="F277">
        <v>0</v>
      </c>
      <c r="G277">
        <v>0</v>
      </c>
      <c r="H277">
        <v>0</v>
      </c>
      <c r="R277">
        <v>0</v>
      </c>
      <c r="S277" t="s">
        <v>90</v>
      </c>
      <c r="T277" s="297">
        <v>46311.754166666666</v>
      </c>
    </row>
    <row r="278" spans="1:20" x14ac:dyDescent="0.35">
      <c r="A278" t="s">
        <v>87</v>
      </c>
      <c r="B278" t="s">
        <v>88</v>
      </c>
      <c r="C278" t="s">
        <v>89</v>
      </c>
      <c r="D278" s="29">
        <v>46659</v>
      </c>
      <c r="E278">
        <v>0</v>
      </c>
      <c r="F278">
        <v>0</v>
      </c>
      <c r="G278">
        <v>0</v>
      </c>
      <c r="H278">
        <v>0</v>
      </c>
      <c r="R278">
        <v>0</v>
      </c>
      <c r="S278" t="s">
        <v>90</v>
      </c>
      <c r="T278" s="297">
        <v>46311.754166666666</v>
      </c>
    </row>
    <row r="279" spans="1:20" x14ac:dyDescent="0.35">
      <c r="A279" t="s">
        <v>87</v>
      </c>
      <c r="B279" t="s">
        <v>88</v>
      </c>
      <c r="C279" t="s">
        <v>89</v>
      </c>
      <c r="D279" s="29">
        <v>46660</v>
      </c>
      <c r="E279">
        <v>0</v>
      </c>
      <c r="F279">
        <v>0</v>
      </c>
      <c r="G279">
        <v>0</v>
      </c>
      <c r="H279">
        <v>0</v>
      </c>
      <c r="R279">
        <v>0</v>
      </c>
      <c r="S279" t="s">
        <v>90</v>
      </c>
      <c r="T279" s="297">
        <v>46311.754166666666</v>
      </c>
    </row>
    <row r="280" spans="1:20" x14ac:dyDescent="0.35">
      <c r="A280" t="s">
        <v>87</v>
      </c>
      <c r="B280" t="s">
        <v>88</v>
      </c>
      <c r="C280" t="s">
        <v>89</v>
      </c>
      <c r="D280" s="29">
        <v>46661</v>
      </c>
      <c r="E280">
        <v>0</v>
      </c>
      <c r="F280">
        <v>0</v>
      </c>
      <c r="G280">
        <v>0</v>
      </c>
      <c r="H280">
        <v>0</v>
      </c>
      <c r="R280">
        <v>0</v>
      </c>
      <c r="S280" t="s">
        <v>90</v>
      </c>
      <c r="T280" s="297">
        <v>46311.754166666666</v>
      </c>
    </row>
    <row r="281" spans="1:20" x14ac:dyDescent="0.35">
      <c r="A281" t="s">
        <v>87</v>
      </c>
      <c r="B281" t="s">
        <v>88</v>
      </c>
      <c r="C281" t="s">
        <v>89</v>
      </c>
      <c r="D281" s="29">
        <v>46662</v>
      </c>
      <c r="E281">
        <v>0</v>
      </c>
      <c r="F281">
        <v>0</v>
      </c>
      <c r="G281">
        <v>0</v>
      </c>
      <c r="H281">
        <v>0</v>
      </c>
      <c r="R281">
        <v>0</v>
      </c>
      <c r="S281" t="s">
        <v>90</v>
      </c>
      <c r="T281" s="297">
        <v>46311.754166666666</v>
      </c>
    </row>
    <row r="282" spans="1:20" x14ac:dyDescent="0.35">
      <c r="A282" t="s">
        <v>87</v>
      </c>
      <c r="B282" t="s">
        <v>88</v>
      </c>
      <c r="C282" t="s">
        <v>89</v>
      </c>
      <c r="D282" s="29">
        <v>46663</v>
      </c>
      <c r="E282">
        <v>0</v>
      </c>
      <c r="F282">
        <v>0</v>
      </c>
      <c r="G282">
        <v>0</v>
      </c>
      <c r="H282">
        <v>0</v>
      </c>
      <c r="R282">
        <v>0</v>
      </c>
      <c r="S282" t="s">
        <v>90</v>
      </c>
      <c r="T282" s="297">
        <v>46311.754166666666</v>
      </c>
    </row>
    <row r="283" spans="1:20" x14ac:dyDescent="0.35">
      <c r="A283" t="s">
        <v>87</v>
      </c>
      <c r="B283" t="s">
        <v>88</v>
      </c>
      <c r="C283" t="s">
        <v>89</v>
      </c>
      <c r="D283" s="29">
        <v>46664</v>
      </c>
      <c r="E283">
        <v>0</v>
      </c>
      <c r="F283">
        <v>0</v>
      </c>
      <c r="G283">
        <v>0</v>
      </c>
      <c r="H283">
        <v>0</v>
      </c>
      <c r="R283">
        <v>0</v>
      </c>
      <c r="S283" t="s">
        <v>90</v>
      </c>
      <c r="T283" s="297">
        <v>46311.754166666666</v>
      </c>
    </row>
    <row r="284" spans="1:20" x14ac:dyDescent="0.35">
      <c r="A284" t="s">
        <v>87</v>
      </c>
      <c r="B284" t="s">
        <v>88</v>
      </c>
      <c r="C284" t="s">
        <v>89</v>
      </c>
      <c r="D284" s="29">
        <v>46665</v>
      </c>
      <c r="E284">
        <v>0</v>
      </c>
      <c r="F284">
        <v>0</v>
      </c>
      <c r="G284">
        <v>0</v>
      </c>
      <c r="H284">
        <v>0</v>
      </c>
      <c r="R284">
        <v>0</v>
      </c>
      <c r="S284" t="s">
        <v>90</v>
      </c>
      <c r="T284" s="297">
        <v>46311.754166666666</v>
      </c>
    </row>
    <row r="285" spans="1:20" x14ac:dyDescent="0.35">
      <c r="A285" t="s">
        <v>87</v>
      </c>
      <c r="B285" t="s">
        <v>88</v>
      </c>
      <c r="C285" t="s">
        <v>89</v>
      </c>
      <c r="D285" s="29">
        <v>46666</v>
      </c>
      <c r="E285">
        <v>0</v>
      </c>
      <c r="F285">
        <v>0</v>
      </c>
      <c r="G285">
        <v>0</v>
      </c>
      <c r="H285">
        <v>0</v>
      </c>
      <c r="R285">
        <v>0</v>
      </c>
      <c r="S285" t="s">
        <v>90</v>
      </c>
      <c r="T285" s="297">
        <v>46311.754166666666</v>
      </c>
    </row>
    <row r="286" spans="1:20" x14ac:dyDescent="0.35">
      <c r="A286" t="s">
        <v>87</v>
      </c>
      <c r="B286" t="s">
        <v>88</v>
      </c>
      <c r="C286" t="s">
        <v>89</v>
      </c>
      <c r="D286" s="29">
        <v>46667</v>
      </c>
      <c r="E286">
        <v>0</v>
      </c>
      <c r="F286">
        <v>0</v>
      </c>
      <c r="G286">
        <v>0</v>
      </c>
      <c r="H286">
        <v>0</v>
      </c>
      <c r="R286">
        <v>0</v>
      </c>
      <c r="S286" t="s">
        <v>90</v>
      </c>
      <c r="T286" s="297">
        <v>46311.754166666666</v>
      </c>
    </row>
    <row r="287" spans="1:20" x14ac:dyDescent="0.35">
      <c r="A287" t="s">
        <v>87</v>
      </c>
      <c r="B287" t="s">
        <v>88</v>
      </c>
      <c r="C287" t="s">
        <v>89</v>
      </c>
      <c r="D287" s="29">
        <v>46668</v>
      </c>
      <c r="E287">
        <v>0</v>
      </c>
      <c r="F287">
        <v>0</v>
      </c>
      <c r="G287">
        <v>0</v>
      </c>
      <c r="H287">
        <v>0</v>
      </c>
      <c r="R287">
        <v>0</v>
      </c>
      <c r="S287" t="s">
        <v>90</v>
      </c>
      <c r="T287" s="297">
        <v>46311.754166666666</v>
      </c>
    </row>
    <row r="288" spans="1:20" x14ac:dyDescent="0.35">
      <c r="A288" t="s">
        <v>87</v>
      </c>
      <c r="B288" t="s">
        <v>88</v>
      </c>
      <c r="C288" t="s">
        <v>89</v>
      </c>
      <c r="D288" s="29">
        <v>46669</v>
      </c>
      <c r="E288">
        <v>0</v>
      </c>
      <c r="F288">
        <v>0</v>
      </c>
      <c r="G288">
        <v>0</v>
      </c>
      <c r="H288">
        <v>0</v>
      </c>
      <c r="R288">
        <v>0</v>
      </c>
      <c r="S288" t="s">
        <v>90</v>
      </c>
      <c r="T288" s="297">
        <v>46311.754166666666</v>
      </c>
    </row>
    <row r="289" spans="1:20" x14ac:dyDescent="0.35">
      <c r="A289" t="s">
        <v>87</v>
      </c>
      <c r="B289" t="s">
        <v>88</v>
      </c>
      <c r="C289" t="s">
        <v>89</v>
      </c>
      <c r="D289" s="29">
        <v>46670</v>
      </c>
      <c r="E289">
        <v>0</v>
      </c>
      <c r="F289">
        <v>0</v>
      </c>
      <c r="G289">
        <v>0</v>
      </c>
      <c r="H289">
        <v>0</v>
      </c>
      <c r="R289">
        <v>0</v>
      </c>
      <c r="S289" t="s">
        <v>90</v>
      </c>
      <c r="T289" s="297">
        <v>46311.754166666666</v>
      </c>
    </row>
    <row r="290" spans="1:20" x14ac:dyDescent="0.35">
      <c r="A290" t="s">
        <v>87</v>
      </c>
      <c r="B290" t="s">
        <v>88</v>
      </c>
      <c r="C290" t="s">
        <v>89</v>
      </c>
      <c r="D290" s="29">
        <v>46671</v>
      </c>
      <c r="E290">
        <v>0</v>
      </c>
      <c r="F290">
        <v>0</v>
      </c>
      <c r="G290">
        <v>0</v>
      </c>
      <c r="H290">
        <v>0</v>
      </c>
      <c r="R290">
        <v>0</v>
      </c>
      <c r="S290" t="s">
        <v>90</v>
      </c>
      <c r="T290" s="297">
        <v>46311.754166666666</v>
      </c>
    </row>
    <row r="291" spans="1:20" x14ac:dyDescent="0.35">
      <c r="A291" t="s">
        <v>87</v>
      </c>
      <c r="B291" t="s">
        <v>88</v>
      </c>
      <c r="C291" t="s">
        <v>89</v>
      </c>
      <c r="D291" s="29">
        <v>46672</v>
      </c>
      <c r="E291">
        <v>0</v>
      </c>
      <c r="F291">
        <v>0</v>
      </c>
      <c r="G291">
        <v>0</v>
      </c>
      <c r="H291">
        <v>0</v>
      </c>
      <c r="R291">
        <v>0</v>
      </c>
      <c r="S291" t="s">
        <v>90</v>
      </c>
      <c r="T291" s="297">
        <v>46311.754166666666</v>
      </c>
    </row>
    <row r="292" spans="1:20" x14ac:dyDescent="0.35">
      <c r="A292" t="s">
        <v>87</v>
      </c>
      <c r="B292" t="s">
        <v>88</v>
      </c>
      <c r="C292" t="s">
        <v>89</v>
      </c>
      <c r="D292" s="29">
        <v>46673</v>
      </c>
      <c r="E292">
        <v>0</v>
      </c>
      <c r="F292">
        <v>0</v>
      </c>
      <c r="G292">
        <v>0</v>
      </c>
      <c r="H292">
        <v>0</v>
      </c>
      <c r="R292">
        <v>0</v>
      </c>
      <c r="S292" t="s">
        <v>90</v>
      </c>
      <c r="T292" s="297">
        <v>46311.754166666666</v>
      </c>
    </row>
    <row r="293" spans="1:20" x14ac:dyDescent="0.35">
      <c r="A293" t="s">
        <v>87</v>
      </c>
      <c r="B293" t="s">
        <v>88</v>
      </c>
      <c r="C293" t="s">
        <v>89</v>
      </c>
      <c r="D293" s="29">
        <v>46674</v>
      </c>
      <c r="E293">
        <v>0</v>
      </c>
      <c r="F293">
        <v>0</v>
      </c>
      <c r="G293">
        <v>0</v>
      </c>
      <c r="H293">
        <v>0</v>
      </c>
      <c r="R293">
        <v>0</v>
      </c>
      <c r="S293" t="s">
        <v>90</v>
      </c>
      <c r="T293" s="297">
        <v>46311.754166666666</v>
      </c>
    </row>
    <row r="294" spans="1:20" x14ac:dyDescent="0.35">
      <c r="A294" t="s">
        <v>87</v>
      </c>
      <c r="B294" t="s">
        <v>88</v>
      </c>
      <c r="C294" t="s">
        <v>89</v>
      </c>
      <c r="D294" s="29">
        <v>46675</v>
      </c>
      <c r="E294">
        <v>0</v>
      </c>
      <c r="F294">
        <v>0</v>
      </c>
      <c r="G294">
        <v>0</v>
      </c>
      <c r="H294">
        <v>0</v>
      </c>
      <c r="R294">
        <v>0</v>
      </c>
      <c r="S294" t="s">
        <v>90</v>
      </c>
      <c r="T294" s="297">
        <v>46311.754166666666</v>
      </c>
    </row>
    <row r="295" spans="1:20" x14ac:dyDescent="0.35">
      <c r="A295" t="s">
        <v>87</v>
      </c>
      <c r="B295" t="s">
        <v>88</v>
      </c>
      <c r="C295" t="s">
        <v>89</v>
      </c>
      <c r="D295" s="29">
        <v>46676</v>
      </c>
      <c r="E295">
        <v>0</v>
      </c>
      <c r="F295">
        <v>0</v>
      </c>
      <c r="G295">
        <v>0</v>
      </c>
      <c r="H295">
        <v>0</v>
      </c>
      <c r="R295">
        <v>0</v>
      </c>
      <c r="S295" t="s">
        <v>90</v>
      </c>
      <c r="T295" s="297">
        <v>46311.754166666666</v>
      </c>
    </row>
    <row r="296" spans="1:20" x14ac:dyDescent="0.35">
      <c r="A296" t="s">
        <v>87</v>
      </c>
      <c r="B296" t="s">
        <v>88</v>
      </c>
      <c r="C296" t="s">
        <v>89</v>
      </c>
      <c r="D296" s="29">
        <v>46677</v>
      </c>
      <c r="E296">
        <v>0</v>
      </c>
      <c r="F296">
        <v>0</v>
      </c>
      <c r="G296">
        <v>0</v>
      </c>
      <c r="H296">
        <v>0</v>
      </c>
      <c r="R296">
        <v>0</v>
      </c>
      <c r="S296" t="s">
        <v>90</v>
      </c>
      <c r="T296" s="297">
        <v>46311.754166666666</v>
      </c>
    </row>
    <row r="297" spans="1:20" x14ac:dyDescent="0.35">
      <c r="A297" t="s">
        <v>87</v>
      </c>
      <c r="B297" t="s">
        <v>88</v>
      </c>
      <c r="C297" t="s">
        <v>89</v>
      </c>
      <c r="D297" s="29">
        <v>46678</v>
      </c>
      <c r="E297">
        <v>0</v>
      </c>
      <c r="F297">
        <v>0</v>
      </c>
      <c r="G297">
        <v>0</v>
      </c>
      <c r="H297">
        <v>0</v>
      </c>
      <c r="R297">
        <v>0</v>
      </c>
      <c r="S297" t="s">
        <v>90</v>
      </c>
      <c r="T297" s="297">
        <v>46311.754166666666</v>
      </c>
    </row>
    <row r="298" spans="1:20" x14ac:dyDescent="0.35">
      <c r="A298" t="s">
        <v>87</v>
      </c>
      <c r="B298" t="s">
        <v>88</v>
      </c>
      <c r="C298" t="s">
        <v>89</v>
      </c>
      <c r="D298" s="29">
        <v>46679</v>
      </c>
      <c r="E298">
        <v>0</v>
      </c>
      <c r="F298">
        <v>0</v>
      </c>
      <c r="G298">
        <v>0</v>
      </c>
      <c r="H298">
        <v>0</v>
      </c>
      <c r="R298">
        <v>0</v>
      </c>
      <c r="S298" t="s">
        <v>90</v>
      </c>
      <c r="T298" s="297">
        <v>46311.754166666666</v>
      </c>
    </row>
    <row r="299" spans="1:20" x14ac:dyDescent="0.35">
      <c r="A299" t="s">
        <v>87</v>
      </c>
      <c r="B299" t="s">
        <v>88</v>
      </c>
      <c r="C299" t="s">
        <v>89</v>
      </c>
      <c r="D299" s="29">
        <v>46680</v>
      </c>
      <c r="E299">
        <v>0</v>
      </c>
      <c r="F299">
        <v>0</v>
      </c>
      <c r="G299">
        <v>0</v>
      </c>
      <c r="H299">
        <v>0</v>
      </c>
      <c r="R299">
        <v>0</v>
      </c>
      <c r="S299" t="s">
        <v>90</v>
      </c>
      <c r="T299" s="297">
        <v>46311.754166666666</v>
      </c>
    </row>
    <row r="300" spans="1:20" x14ac:dyDescent="0.35">
      <c r="A300" t="s">
        <v>87</v>
      </c>
      <c r="B300" t="s">
        <v>88</v>
      </c>
      <c r="C300" t="s">
        <v>89</v>
      </c>
      <c r="D300" s="29">
        <v>46681</v>
      </c>
      <c r="E300">
        <v>0</v>
      </c>
      <c r="F300">
        <v>0</v>
      </c>
      <c r="G300">
        <v>0</v>
      </c>
      <c r="H300">
        <v>0</v>
      </c>
      <c r="R300">
        <v>0</v>
      </c>
      <c r="S300" t="s">
        <v>90</v>
      </c>
      <c r="T300" s="297">
        <v>46311.754166666666</v>
      </c>
    </row>
    <row r="301" spans="1:20" x14ac:dyDescent="0.35">
      <c r="A301" t="s">
        <v>87</v>
      </c>
      <c r="B301" t="s">
        <v>88</v>
      </c>
      <c r="C301" t="s">
        <v>89</v>
      </c>
      <c r="D301" s="29">
        <v>46682</v>
      </c>
      <c r="E301">
        <v>0</v>
      </c>
      <c r="F301">
        <v>0</v>
      </c>
      <c r="G301">
        <v>0</v>
      </c>
      <c r="H301">
        <v>0</v>
      </c>
      <c r="R301">
        <v>0</v>
      </c>
      <c r="S301" t="s">
        <v>90</v>
      </c>
      <c r="T301" s="297">
        <v>46311.754166666666</v>
      </c>
    </row>
    <row r="302" spans="1:20" x14ac:dyDescent="0.35">
      <c r="A302" t="s">
        <v>87</v>
      </c>
      <c r="B302" t="s">
        <v>88</v>
      </c>
      <c r="C302" t="s">
        <v>89</v>
      </c>
      <c r="D302" s="29">
        <v>46683</v>
      </c>
      <c r="E302">
        <v>0</v>
      </c>
      <c r="F302">
        <v>0</v>
      </c>
      <c r="G302">
        <v>0</v>
      </c>
      <c r="H302">
        <v>0</v>
      </c>
      <c r="R302">
        <v>0</v>
      </c>
      <c r="S302" t="s">
        <v>90</v>
      </c>
      <c r="T302" s="297">
        <v>46311.754166666666</v>
      </c>
    </row>
    <row r="303" spans="1:20" x14ac:dyDescent="0.35">
      <c r="A303" t="s">
        <v>87</v>
      </c>
      <c r="B303" t="s">
        <v>88</v>
      </c>
      <c r="C303" t="s">
        <v>89</v>
      </c>
      <c r="D303" s="29">
        <v>46684</v>
      </c>
      <c r="E303">
        <v>0</v>
      </c>
      <c r="F303">
        <v>0</v>
      </c>
      <c r="G303">
        <v>0</v>
      </c>
      <c r="H303">
        <v>0</v>
      </c>
      <c r="R303">
        <v>0</v>
      </c>
      <c r="S303" t="s">
        <v>90</v>
      </c>
      <c r="T303" s="297">
        <v>46311.754166666666</v>
      </c>
    </row>
    <row r="304" spans="1:20" x14ac:dyDescent="0.35">
      <c r="A304" t="s">
        <v>87</v>
      </c>
      <c r="B304" t="s">
        <v>88</v>
      </c>
      <c r="C304" t="s">
        <v>89</v>
      </c>
      <c r="D304" s="29">
        <v>46685</v>
      </c>
      <c r="E304">
        <v>0</v>
      </c>
      <c r="F304">
        <v>0</v>
      </c>
      <c r="G304">
        <v>0</v>
      </c>
      <c r="H304">
        <v>0</v>
      </c>
      <c r="R304">
        <v>0</v>
      </c>
      <c r="S304" t="s">
        <v>90</v>
      </c>
      <c r="T304" s="297">
        <v>46311.754166666666</v>
      </c>
    </row>
    <row r="305" spans="1:20" x14ac:dyDescent="0.35">
      <c r="A305" t="s">
        <v>87</v>
      </c>
      <c r="B305" t="s">
        <v>88</v>
      </c>
      <c r="C305" t="s">
        <v>89</v>
      </c>
      <c r="D305" s="29">
        <v>46686</v>
      </c>
      <c r="E305">
        <v>0</v>
      </c>
      <c r="F305">
        <v>0</v>
      </c>
      <c r="G305">
        <v>0</v>
      </c>
      <c r="H305">
        <v>0</v>
      </c>
      <c r="R305">
        <v>0</v>
      </c>
      <c r="S305" t="s">
        <v>90</v>
      </c>
      <c r="T305" s="297">
        <v>46311.754166666666</v>
      </c>
    </row>
    <row r="306" spans="1:20" x14ac:dyDescent="0.35">
      <c r="A306" t="s">
        <v>87</v>
      </c>
      <c r="B306" t="s">
        <v>88</v>
      </c>
      <c r="C306" t="s">
        <v>89</v>
      </c>
      <c r="D306" s="29">
        <v>46687</v>
      </c>
      <c r="E306">
        <v>0</v>
      </c>
      <c r="F306">
        <v>0</v>
      </c>
      <c r="G306">
        <v>0</v>
      </c>
      <c r="H306">
        <v>0</v>
      </c>
      <c r="R306">
        <v>0</v>
      </c>
      <c r="S306" t="s">
        <v>90</v>
      </c>
      <c r="T306" s="297">
        <v>46311.754166666666</v>
      </c>
    </row>
    <row r="307" spans="1:20" x14ac:dyDescent="0.35">
      <c r="A307" t="s">
        <v>87</v>
      </c>
      <c r="B307" t="s">
        <v>88</v>
      </c>
      <c r="C307" t="s">
        <v>89</v>
      </c>
      <c r="D307" s="29">
        <v>46688</v>
      </c>
      <c r="E307">
        <v>0</v>
      </c>
      <c r="F307">
        <v>0</v>
      </c>
      <c r="G307">
        <v>0</v>
      </c>
      <c r="H307">
        <v>0</v>
      </c>
      <c r="R307">
        <v>0</v>
      </c>
      <c r="S307" t="s">
        <v>90</v>
      </c>
      <c r="T307" s="297">
        <v>46311.754166666666</v>
      </c>
    </row>
    <row r="308" spans="1:20" x14ac:dyDescent="0.35">
      <c r="A308" t="s">
        <v>87</v>
      </c>
      <c r="B308" t="s">
        <v>88</v>
      </c>
      <c r="C308" t="s">
        <v>89</v>
      </c>
      <c r="D308" s="29">
        <v>46689</v>
      </c>
      <c r="E308">
        <v>0</v>
      </c>
      <c r="F308">
        <v>0</v>
      </c>
      <c r="G308">
        <v>0</v>
      </c>
      <c r="H308">
        <v>0</v>
      </c>
      <c r="R308">
        <v>0</v>
      </c>
      <c r="S308" t="s">
        <v>90</v>
      </c>
      <c r="T308" s="297">
        <v>46311.754166666666</v>
      </c>
    </row>
    <row r="309" spans="1:20" x14ac:dyDescent="0.35">
      <c r="A309" t="s">
        <v>87</v>
      </c>
      <c r="B309" t="s">
        <v>88</v>
      </c>
      <c r="C309" t="s">
        <v>89</v>
      </c>
      <c r="D309" s="29">
        <v>46690</v>
      </c>
      <c r="E309">
        <v>0</v>
      </c>
      <c r="F309">
        <v>0</v>
      </c>
      <c r="G309">
        <v>0</v>
      </c>
      <c r="H309">
        <v>0</v>
      </c>
      <c r="R309">
        <v>0</v>
      </c>
      <c r="S309" t="s">
        <v>90</v>
      </c>
      <c r="T309" s="297">
        <v>46311.754166666666</v>
      </c>
    </row>
    <row r="310" spans="1:20" x14ac:dyDescent="0.35">
      <c r="A310" t="s">
        <v>87</v>
      </c>
      <c r="B310" t="s">
        <v>88</v>
      </c>
      <c r="C310" t="s">
        <v>89</v>
      </c>
      <c r="D310" s="29">
        <v>46691</v>
      </c>
      <c r="E310">
        <v>0</v>
      </c>
      <c r="F310">
        <v>0</v>
      </c>
      <c r="G310">
        <v>0</v>
      </c>
      <c r="H310">
        <v>0</v>
      </c>
      <c r="R310">
        <v>0</v>
      </c>
      <c r="S310" t="s">
        <v>90</v>
      </c>
      <c r="T310" s="297">
        <v>46311.754166666666</v>
      </c>
    </row>
    <row r="311" spans="1:20" x14ac:dyDescent="0.35">
      <c r="A311" t="s">
        <v>87</v>
      </c>
      <c r="B311" t="s">
        <v>88</v>
      </c>
      <c r="C311" t="s">
        <v>89</v>
      </c>
      <c r="D311" s="29">
        <v>46692</v>
      </c>
      <c r="E311">
        <v>0</v>
      </c>
      <c r="F311">
        <v>0</v>
      </c>
      <c r="G311">
        <v>0</v>
      </c>
      <c r="H311">
        <v>0</v>
      </c>
      <c r="R311">
        <v>0</v>
      </c>
      <c r="S311" t="s">
        <v>90</v>
      </c>
      <c r="T311" s="297">
        <v>46311.754166666666</v>
      </c>
    </row>
    <row r="312" spans="1:20" x14ac:dyDescent="0.35">
      <c r="A312" t="s">
        <v>87</v>
      </c>
      <c r="B312" t="s">
        <v>88</v>
      </c>
      <c r="C312" t="s">
        <v>89</v>
      </c>
      <c r="D312" s="29">
        <v>46693</v>
      </c>
      <c r="E312">
        <v>0</v>
      </c>
      <c r="F312">
        <v>0</v>
      </c>
      <c r="G312">
        <v>0</v>
      </c>
      <c r="H312">
        <v>0</v>
      </c>
      <c r="R312">
        <v>0</v>
      </c>
      <c r="S312" t="s">
        <v>90</v>
      </c>
      <c r="T312" s="297">
        <v>46311.754166666666</v>
      </c>
    </row>
    <row r="313" spans="1:20" x14ac:dyDescent="0.35">
      <c r="A313" t="s">
        <v>87</v>
      </c>
      <c r="B313" t="s">
        <v>88</v>
      </c>
      <c r="C313" t="s">
        <v>89</v>
      </c>
      <c r="D313" s="29">
        <v>46694</v>
      </c>
      <c r="E313">
        <v>0</v>
      </c>
      <c r="F313">
        <v>0</v>
      </c>
      <c r="G313">
        <v>0</v>
      </c>
      <c r="H313">
        <v>0</v>
      </c>
      <c r="R313">
        <v>0</v>
      </c>
      <c r="S313" t="s">
        <v>90</v>
      </c>
      <c r="T313" s="297">
        <v>46311.754166666666</v>
      </c>
    </row>
    <row r="314" spans="1:20" x14ac:dyDescent="0.35">
      <c r="A314" t="s">
        <v>87</v>
      </c>
      <c r="B314" t="s">
        <v>88</v>
      </c>
      <c r="C314" t="s">
        <v>89</v>
      </c>
      <c r="D314" s="29">
        <v>46695</v>
      </c>
      <c r="E314">
        <v>0</v>
      </c>
      <c r="F314">
        <v>0</v>
      </c>
      <c r="G314">
        <v>0</v>
      </c>
      <c r="H314">
        <v>0</v>
      </c>
      <c r="R314">
        <v>0</v>
      </c>
      <c r="S314" t="s">
        <v>90</v>
      </c>
      <c r="T314" s="297">
        <v>46311.754166666666</v>
      </c>
    </row>
    <row r="315" spans="1:20" x14ac:dyDescent="0.35">
      <c r="A315" t="s">
        <v>87</v>
      </c>
      <c r="B315" t="s">
        <v>88</v>
      </c>
      <c r="C315" t="s">
        <v>89</v>
      </c>
      <c r="D315" s="29">
        <v>46696</v>
      </c>
      <c r="E315">
        <v>0</v>
      </c>
      <c r="F315">
        <v>0</v>
      </c>
      <c r="G315">
        <v>0</v>
      </c>
      <c r="H315">
        <v>0</v>
      </c>
      <c r="R315">
        <v>0</v>
      </c>
      <c r="S315" t="s">
        <v>90</v>
      </c>
      <c r="T315" s="297">
        <v>46311.754166666666</v>
      </c>
    </row>
    <row r="316" spans="1:20" x14ac:dyDescent="0.35">
      <c r="A316" t="s">
        <v>87</v>
      </c>
      <c r="B316" t="s">
        <v>88</v>
      </c>
      <c r="C316" t="s">
        <v>89</v>
      </c>
      <c r="D316" s="29">
        <v>46697</v>
      </c>
      <c r="E316">
        <v>0</v>
      </c>
      <c r="F316">
        <v>0</v>
      </c>
      <c r="G316">
        <v>0</v>
      </c>
      <c r="H316">
        <v>0</v>
      </c>
      <c r="R316">
        <v>0</v>
      </c>
      <c r="S316" t="s">
        <v>90</v>
      </c>
      <c r="T316" s="297">
        <v>46311.754166666666</v>
      </c>
    </row>
    <row r="317" spans="1:20" x14ac:dyDescent="0.35">
      <c r="A317" t="s">
        <v>87</v>
      </c>
      <c r="B317" t="s">
        <v>88</v>
      </c>
      <c r="C317" t="s">
        <v>89</v>
      </c>
      <c r="D317" s="29">
        <v>46698</v>
      </c>
      <c r="E317">
        <v>0</v>
      </c>
      <c r="F317">
        <v>0</v>
      </c>
      <c r="G317">
        <v>0</v>
      </c>
      <c r="H317">
        <v>0</v>
      </c>
      <c r="R317">
        <v>0</v>
      </c>
      <c r="S317" t="s">
        <v>90</v>
      </c>
      <c r="T317" s="297">
        <v>46311.754166666666</v>
      </c>
    </row>
    <row r="318" spans="1:20" x14ac:dyDescent="0.35">
      <c r="A318" t="s">
        <v>87</v>
      </c>
      <c r="B318" t="s">
        <v>88</v>
      </c>
      <c r="C318" t="s">
        <v>89</v>
      </c>
      <c r="D318" s="29">
        <v>46699</v>
      </c>
      <c r="E318">
        <v>0</v>
      </c>
      <c r="F318">
        <v>0</v>
      </c>
      <c r="G318">
        <v>0</v>
      </c>
      <c r="H318">
        <v>0</v>
      </c>
      <c r="R318">
        <v>0</v>
      </c>
      <c r="S318" t="s">
        <v>90</v>
      </c>
      <c r="T318" s="297">
        <v>46311.754166666666</v>
      </c>
    </row>
    <row r="319" spans="1:20" x14ac:dyDescent="0.35">
      <c r="A319" t="s">
        <v>87</v>
      </c>
      <c r="B319" t="s">
        <v>88</v>
      </c>
      <c r="C319" t="s">
        <v>89</v>
      </c>
      <c r="D319" s="29">
        <v>46700</v>
      </c>
      <c r="E319">
        <v>0</v>
      </c>
      <c r="F319">
        <v>0</v>
      </c>
      <c r="G319">
        <v>0</v>
      </c>
      <c r="H319">
        <v>0</v>
      </c>
      <c r="R319">
        <v>0</v>
      </c>
      <c r="S319" t="s">
        <v>90</v>
      </c>
      <c r="T319" s="297">
        <v>46311.754166666666</v>
      </c>
    </row>
    <row r="320" spans="1:20" x14ac:dyDescent="0.35">
      <c r="A320" t="s">
        <v>87</v>
      </c>
      <c r="B320" t="s">
        <v>88</v>
      </c>
      <c r="C320" t="s">
        <v>89</v>
      </c>
      <c r="D320" s="29">
        <v>46701</v>
      </c>
      <c r="E320">
        <v>0</v>
      </c>
      <c r="F320">
        <v>0</v>
      </c>
      <c r="G320">
        <v>0</v>
      </c>
      <c r="H320">
        <v>0</v>
      </c>
      <c r="R320">
        <v>0</v>
      </c>
      <c r="S320" t="s">
        <v>90</v>
      </c>
      <c r="T320" s="297">
        <v>46311.754166666666</v>
      </c>
    </row>
    <row r="321" spans="1:20" x14ac:dyDescent="0.35">
      <c r="A321" t="s">
        <v>87</v>
      </c>
      <c r="B321" t="s">
        <v>88</v>
      </c>
      <c r="C321" t="s">
        <v>89</v>
      </c>
      <c r="D321" s="29">
        <v>46702</v>
      </c>
      <c r="E321">
        <v>0</v>
      </c>
      <c r="F321">
        <v>0</v>
      </c>
      <c r="G321">
        <v>0</v>
      </c>
      <c r="H321">
        <v>0</v>
      </c>
      <c r="R321">
        <v>0</v>
      </c>
      <c r="S321" t="s">
        <v>90</v>
      </c>
      <c r="T321" s="297">
        <v>46311.754166666666</v>
      </c>
    </row>
    <row r="322" spans="1:20" x14ac:dyDescent="0.35">
      <c r="A322" t="s">
        <v>87</v>
      </c>
      <c r="B322" t="s">
        <v>88</v>
      </c>
      <c r="C322" t="s">
        <v>89</v>
      </c>
      <c r="D322" s="29">
        <v>46703</v>
      </c>
      <c r="E322">
        <v>0</v>
      </c>
      <c r="F322">
        <v>0</v>
      </c>
      <c r="G322">
        <v>0</v>
      </c>
      <c r="H322">
        <v>0</v>
      </c>
      <c r="R322">
        <v>0</v>
      </c>
      <c r="S322" t="s">
        <v>90</v>
      </c>
      <c r="T322" s="297">
        <v>46311.754166666666</v>
      </c>
    </row>
    <row r="323" spans="1:20" x14ac:dyDescent="0.35">
      <c r="A323" t="s">
        <v>87</v>
      </c>
      <c r="B323" t="s">
        <v>88</v>
      </c>
      <c r="C323" t="s">
        <v>89</v>
      </c>
      <c r="D323" s="29">
        <v>46704</v>
      </c>
      <c r="E323">
        <v>0</v>
      </c>
      <c r="F323">
        <v>0</v>
      </c>
      <c r="G323">
        <v>0</v>
      </c>
      <c r="H323">
        <v>0</v>
      </c>
      <c r="R323">
        <v>0</v>
      </c>
      <c r="S323" t="s">
        <v>90</v>
      </c>
      <c r="T323" s="297">
        <v>46311.754166666666</v>
      </c>
    </row>
    <row r="324" spans="1:20" x14ac:dyDescent="0.35">
      <c r="A324" t="s">
        <v>87</v>
      </c>
      <c r="B324" t="s">
        <v>88</v>
      </c>
      <c r="C324" t="s">
        <v>89</v>
      </c>
      <c r="D324" s="29">
        <v>46705</v>
      </c>
      <c r="E324">
        <v>0</v>
      </c>
      <c r="F324">
        <v>0</v>
      </c>
      <c r="G324">
        <v>0</v>
      </c>
      <c r="H324">
        <v>0</v>
      </c>
      <c r="R324">
        <v>0</v>
      </c>
      <c r="S324" t="s">
        <v>90</v>
      </c>
      <c r="T324" s="297">
        <v>46311.754166666666</v>
      </c>
    </row>
    <row r="325" spans="1:20" x14ac:dyDescent="0.35">
      <c r="A325" t="s">
        <v>87</v>
      </c>
      <c r="B325" t="s">
        <v>88</v>
      </c>
      <c r="C325" t="s">
        <v>89</v>
      </c>
      <c r="D325" s="29">
        <v>46706</v>
      </c>
      <c r="E325">
        <v>0</v>
      </c>
      <c r="F325">
        <v>0</v>
      </c>
      <c r="G325">
        <v>0</v>
      </c>
      <c r="H325">
        <v>0</v>
      </c>
      <c r="R325">
        <v>0</v>
      </c>
      <c r="S325" t="s">
        <v>90</v>
      </c>
      <c r="T325" s="297">
        <v>46311.754166666666</v>
      </c>
    </row>
    <row r="326" spans="1:20" x14ac:dyDescent="0.35">
      <c r="A326" t="s">
        <v>87</v>
      </c>
      <c r="B326" t="s">
        <v>88</v>
      </c>
      <c r="C326" t="s">
        <v>89</v>
      </c>
      <c r="D326" s="29">
        <v>46707</v>
      </c>
      <c r="E326">
        <v>0</v>
      </c>
      <c r="F326">
        <v>0</v>
      </c>
      <c r="G326">
        <v>0</v>
      </c>
      <c r="H326">
        <v>0</v>
      </c>
      <c r="R326">
        <v>0</v>
      </c>
      <c r="S326" t="s">
        <v>90</v>
      </c>
      <c r="T326" s="297">
        <v>46311.754166666666</v>
      </c>
    </row>
    <row r="327" spans="1:20" x14ac:dyDescent="0.35">
      <c r="A327" t="s">
        <v>87</v>
      </c>
      <c r="B327" t="s">
        <v>88</v>
      </c>
      <c r="C327" t="s">
        <v>89</v>
      </c>
      <c r="D327" s="29">
        <v>46708</v>
      </c>
      <c r="E327">
        <v>0</v>
      </c>
      <c r="F327">
        <v>0</v>
      </c>
      <c r="G327">
        <v>0</v>
      </c>
      <c r="H327">
        <v>0</v>
      </c>
      <c r="R327">
        <v>0</v>
      </c>
      <c r="S327" t="s">
        <v>90</v>
      </c>
      <c r="T327" s="297">
        <v>46311.754166666666</v>
      </c>
    </row>
    <row r="328" spans="1:20" x14ac:dyDescent="0.35">
      <c r="A328" t="s">
        <v>87</v>
      </c>
      <c r="B328" t="s">
        <v>88</v>
      </c>
      <c r="C328" t="s">
        <v>89</v>
      </c>
      <c r="D328" s="29">
        <v>46709</v>
      </c>
      <c r="E328">
        <v>0</v>
      </c>
      <c r="F328">
        <v>0</v>
      </c>
      <c r="G328">
        <v>0</v>
      </c>
      <c r="H328">
        <v>0</v>
      </c>
      <c r="R328">
        <v>0</v>
      </c>
      <c r="S328" t="s">
        <v>90</v>
      </c>
      <c r="T328" s="297">
        <v>46311.754166666666</v>
      </c>
    </row>
    <row r="329" spans="1:20" x14ac:dyDescent="0.35">
      <c r="A329" t="s">
        <v>87</v>
      </c>
      <c r="B329" t="s">
        <v>88</v>
      </c>
      <c r="C329" t="s">
        <v>89</v>
      </c>
      <c r="D329" s="29">
        <v>46710</v>
      </c>
      <c r="E329">
        <v>0</v>
      </c>
      <c r="F329">
        <v>0</v>
      </c>
      <c r="G329">
        <v>0</v>
      </c>
      <c r="H329">
        <v>0</v>
      </c>
      <c r="R329">
        <v>0</v>
      </c>
      <c r="S329" t="s">
        <v>90</v>
      </c>
      <c r="T329" s="297">
        <v>46311.754166666666</v>
      </c>
    </row>
    <row r="330" spans="1:20" x14ac:dyDescent="0.35">
      <c r="A330" t="s">
        <v>87</v>
      </c>
      <c r="B330" t="s">
        <v>88</v>
      </c>
      <c r="C330" t="s">
        <v>89</v>
      </c>
      <c r="D330" s="29">
        <v>46711</v>
      </c>
      <c r="E330">
        <v>0</v>
      </c>
      <c r="F330">
        <v>0</v>
      </c>
      <c r="G330">
        <v>0</v>
      </c>
      <c r="H330">
        <v>0</v>
      </c>
      <c r="R330">
        <v>0</v>
      </c>
      <c r="S330" t="s">
        <v>90</v>
      </c>
      <c r="T330" s="297">
        <v>46311.754166666666</v>
      </c>
    </row>
    <row r="331" spans="1:20" x14ac:dyDescent="0.35">
      <c r="A331" t="s">
        <v>87</v>
      </c>
      <c r="B331" t="s">
        <v>88</v>
      </c>
      <c r="C331" t="s">
        <v>89</v>
      </c>
      <c r="D331" s="29">
        <v>46712</v>
      </c>
      <c r="E331">
        <v>0</v>
      </c>
      <c r="F331">
        <v>0</v>
      </c>
      <c r="G331">
        <v>0</v>
      </c>
      <c r="H331">
        <v>0</v>
      </c>
      <c r="R331">
        <v>0</v>
      </c>
      <c r="S331" t="s">
        <v>90</v>
      </c>
      <c r="T331" s="297">
        <v>46311.754166666666</v>
      </c>
    </row>
    <row r="332" spans="1:20" x14ac:dyDescent="0.35">
      <c r="A332" t="s">
        <v>87</v>
      </c>
      <c r="B332" t="s">
        <v>88</v>
      </c>
      <c r="C332" t="s">
        <v>89</v>
      </c>
      <c r="D332" s="29">
        <v>46713</v>
      </c>
      <c r="E332">
        <v>0</v>
      </c>
      <c r="F332">
        <v>0</v>
      </c>
      <c r="G332">
        <v>0</v>
      </c>
      <c r="H332">
        <v>0</v>
      </c>
      <c r="R332">
        <v>0</v>
      </c>
      <c r="S332" t="s">
        <v>90</v>
      </c>
      <c r="T332" s="297">
        <v>46311.754166666666</v>
      </c>
    </row>
    <row r="333" spans="1:20" x14ac:dyDescent="0.35">
      <c r="A333" t="s">
        <v>87</v>
      </c>
      <c r="B333" t="s">
        <v>88</v>
      </c>
      <c r="C333" t="s">
        <v>89</v>
      </c>
      <c r="D333" s="29">
        <v>46714</v>
      </c>
      <c r="E333">
        <v>0</v>
      </c>
      <c r="F333">
        <v>0</v>
      </c>
      <c r="G333">
        <v>0</v>
      </c>
      <c r="H333">
        <v>0</v>
      </c>
      <c r="R333">
        <v>0</v>
      </c>
      <c r="S333" t="s">
        <v>90</v>
      </c>
      <c r="T333" s="297">
        <v>46311.754166666666</v>
      </c>
    </row>
    <row r="334" spans="1:20" x14ac:dyDescent="0.35">
      <c r="A334" t="s">
        <v>87</v>
      </c>
      <c r="B334" t="s">
        <v>88</v>
      </c>
      <c r="C334" t="s">
        <v>89</v>
      </c>
      <c r="D334" s="29">
        <v>46715</v>
      </c>
      <c r="E334">
        <v>0</v>
      </c>
      <c r="F334">
        <v>0</v>
      </c>
      <c r="G334">
        <v>0</v>
      </c>
      <c r="H334">
        <v>0</v>
      </c>
      <c r="R334">
        <v>0</v>
      </c>
      <c r="S334" t="s">
        <v>90</v>
      </c>
      <c r="T334" s="297">
        <v>46311.754166666666</v>
      </c>
    </row>
    <row r="335" spans="1:20" x14ac:dyDescent="0.35">
      <c r="A335" t="s">
        <v>87</v>
      </c>
      <c r="B335" t="s">
        <v>88</v>
      </c>
      <c r="C335" t="s">
        <v>89</v>
      </c>
      <c r="D335" s="29">
        <v>46716</v>
      </c>
      <c r="E335">
        <v>0</v>
      </c>
      <c r="F335">
        <v>0</v>
      </c>
      <c r="G335">
        <v>0</v>
      </c>
      <c r="H335">
        <v>0</v>
      </c>
      <c r="R335">
        <v>0</v>
      </c>
      <c r="S335" t="s">
        <v>90</v>
      </c>
      <c r="T335" s="297">
        <v>46311.754166666666</v>
      </c>
    </row>
    <row r="336" spans="1:20" x14ac:dyDescent="0.35">
      <c r="A336" t="s">
        <v>87</v>
      </c>
      <c r="B336" t="s">
        <v>88</v>
      </c>
      <c r="C336" t="s">
        <v>89</v>
      </c>
      <c r="D336" s="29">
        <v>46717</v>
      </c>
      <c r="E336">
        <v>0</v>
      </c>
      <c r="F336">
        <v>0</v>
      </c>
      <c r="G336">
        <v>0</v>
      </c>
      <c r="H336">
        <v>0</v>
      </c>
      <c r="R336">
        <v>0</v>
      </c>
      <c r="S336" t="s">
        <v>90</v>
      </c>
      <c r="T336" s="297">
        <v>46311.754166666666</v>
      </c>
    </row>
    <row r="337" spans="1:20" x14ac:dyDescent="0.35">
      <c r="A337" t="s">
        <v>87</v>
      </c>
      <c r="B337" t="s">
        <v>88</v>
      </c>
      <c r="C337" t="s">
        <v>89</v>
      </c>
      <c r="D337" s="29">
        <v>46718</v>
      </c>
      <c r="E337">
        <v>0</v>
      </c>
      <c r="F337">
        <v>0</v>
      </c>
      <c r="G337">
        <v>0</v>
      </c>
      <c r="H337">
        <v>0</v>
      </c>
      <c r="R337">
        <v>0</v>
      </c>
      <c r="S337" t="s">
        <v>90</v>
      </c>
      <c r="T337" s="297">
        <v>46311.754166666666</v>
      </c>
    </row>
    <row r="338" spans="1:20" x14ac:dyDescent="0.35">
      <c r="A338" t="s">
        <v>87</v>
      </c>
      <c r="B338" t="s">
        <v>88</v>
      </c>
      <c r="C338" t="s">
        <v>89</v>
      </c>
      <c r="D338" s="29">
        <v>46719</v>
      </c>
      <c r="E338">
        <v>0</v>
      </c>
      <c r="F338">
        <v>0</v>
      </c>
      <c r="G338">
        <v>0</v>
      </c>
      <c r="H338">
        <v>0</v>
      </c>
      <c r="R338">
        <v>0</v>
      </c>
      <c r="S338" t="s">
        <v>90</v>
      </c>
      <c r="T338" s="297">
        <v>46311.754166666666</v>
      </c>
    </row>
    <row r="339" spans="1:20" x14ac:dyDescent="0.35">
      <c r="A339" t="s">
        <v>87</v>
      </c>
      <c r="B339" t="s">
        <v>88</v>
      </c>
      <c r="C339" t="s">
        <v>89</v>
      </c>
      <c r="D339" s="29">
        <v>46720</v>
      </c>
      <c r="E339">
        <v>0</v>
      </c>
      <c r="F339">
        <v>0</v>
      </c>
      <c r="G339">
        <v>0</v>
      </c>
      <c r="H339">
        <v>0</v>
      </c>
      <c r="R339">
        <v>0</v>
      </c>
      <c r="S339" t="s">
        <v>90</v>
      </c>
      <c r="T339" s="297">
        <v>46311.754166666666</v>
      </c>
    </row>
    <row r="340" spans="1:20" x14ac:dyDescent="0.35">
      <c r="A340" t="s">
        <v>87</v>
      </c>
      <c r="B340" t="s">
        <v>88</v>
      </c>
      <c r="C340" t="s">
        <v>89</v>
      </c>
      <c r="D340" s="29">
        <v>46721</v>
      </c>
      <c r="E340">
        <v>0</v>
      </c>
      <c r="F340">
        <v>0</v>
      </c>
      <c r="G340">
        <v>0</v>
      </c>
      <c r="H340">
        <v>0</v>
      </c>
      <c r="R340">
        <v>0</v>
      </c>
      <c r="S340" t="s">
        <v>90</v>
      </c>
      <c r="T340" s="297">
        <v>46311.754166666666</v>
      </c>
    </row>
    <row r="341" spans="1:20" x14ac:dyDescent="0.35">
      <c r="A341" t="s">
        <v>87</v>
      </c>
      <c r="B341" t="s">
        <v>88</v>
      </c>
      <c r="C341" t="s">
        <v>89</v>
      </c>
      <c r="D341" s="29">
        <v>46722</v>
      </c>
      <c r="E341">
        <v>0</v>
      </c>
      <c r="F341">
        <v>0</v>
      </c>
      <c r="G341">
        <v>0</v>
      </c>
      <c r="H341">
        <v>0</v>
      </c>
      <c r="R341">
        <v>0</v>
      </c>
      <c r="S341" t="s">
        <v>90</v>
      </c>
      <c r="T341" s="297">
        <v>46311.754166666666</v>
      </c>
    </row>
    <row r="342" spans="1:20" x14ac:dyDescent="0.35">
      <c r="A342" t="s">
        <v>87</v>
      </c>
      <c r="B342" t="s">
        <v>88</v>
      </c>
      <c r="C342" t="s">
        <v>89</v>
      </c>
      <c r="D342" s="29">
        <v>46723</v>
      </c>
      <c r="E342">
        <v>0</v>
      </c>
      <c r="F342">
        <v>0</v>
      </c>
      <c r="G342">
        <v>0</v>
      </c>
      <c r="H342">
        <v>0</v>
      </c>
      <c r="R342">
        <v>0</v>
      </c>
      <c r="S342" t="s">
        <v>90</v>
      </c>
      <c r="T342" s="297">
        <v>46311.754166666666</v>
      </c>
    </row>
    <row r="343" spans="1:20" x14ac:dyDescent="0.35">
      <c r="A343" t="s">
        <v>87</v>
      </c>
      <c r="B343" t="s">
        <v>88</v>
      </c>
      <c r="C343" t="s">
        <v>89</v>
      </c>
      <c r="D343" s="29">
        <v>46724</v>
      </c>
      <c r="E343">
        <v>0</v>
      </c>
      <c r="F343">
        <v>0</v>
      </c>
      <c r="G343">
        <v>0</v>
      </c>
      <c r="H343">
        <v>0</v>
      </c>
      <c r="R343">
        <v>0</v>
      </c>
      <c r="S343" t="s">
        <v>90</v>
      </c>
      <c r="T343" s="297">
        <v>46311.754166666666</v>
      </c>
    </row>
    <row r="344" spans="1:20" x14ac:dyDescent="0.35">
      <c r="A344" t="s">
        <v>87</v>
      </c>
      <c r="B344" t="s">
        <v>88</v>
      </c>
      <c r="C344" t="s">
        <v>89</v>
      </c>
      <c r="D344" s="29">
        <v>46725</v>
      </c>
      <c r="E344">
        <v>0</v>
      </c>
      <c r="F344">
        <v>0</v>
      </c>
      <c r="G344">
        <v>0</v>
      </c>
      <c r="H344">
        <v>0</v>
      </c>
      <c r="R344">
        <v>0</v>
      </c>
      <c r="S344" t="s">
        <v>90</v>
      </c>
      <c r="T344" s="297">
        <v>46311.754166666666</v>
      </c>
    </row>
    <row r="345" spans="1:20" x14ac:dyDescent="0.35">
      <c r="A345" t="s">
        <v>87</v>
      </c>
      <c r="B345" t="s">
        <v>88</v>
      </c>
      <c r="C345" t="s">
        <v>89</v>
      </c>
      <c r="D345" s="29">
        <v>46726</v>
      </c>
      <c r="E345">
        <v>0</v>
      </c>
      <c r="F345">
        <v>0</v>
      </c>
      <c r="G345">
        <v>0</v>
      </c>
      <c r="H345">
        <v>0</v>
      </c>
      <c r="R345">
        <v>0</v>
      </c>
      <c r="S345" t="s">
        <v>90</v>
      </c>
      <c r="T345" s="297">
        <v>46311.754166666666</v>
      </c>
    </row>
    <row r="346" spans="1:20" x14ac:dyDescent="0.35">
      <c r="A346" t="s">
        <v>87</v>
      </c>
      <c r="B346" t="s">
        <v>88</v>
      </c>
      <c r="C346" t="s">
        <v>89</v>
      </c>
      <c r="D346" s="29">
        <v>46727</v>
      </c>
      <c r="E346">
        <v>0</v>
      </c>
      <c r="F346">
        <v>0</v>
      </c>
      <c r="G346">
        <v>0</v>
      </c>
      <c r="H346">
        <v>0</v>
      </c>
      <c r="R346">
        <v>0</v>
      </c>
      <c r="S346" t="s">
        <v>90</v>
      </c>
      <c r="T346" s="297">
        <v>46311.754166666666</v>
      </c>
    </row>
    <row r="347" spans="1:20" x14ac:dyDescent="0.35">
      <c r="A347" t="s">
        <v>87</v>
      </c>
      <c r="B347" t="s">
        <v>88</v>
      </c>
      <c r="C347" t="s">
        <v>89</v>
      </c>
      <c r="D347" s="29">
        <v>46728</v>
      </c>
      <c r="E347">
        <v>0</v>
      </c>
      <c r="F347">
        <v>0</v>
      </c>
      <c r="G347">
        <v>0</v>
      </c>
      <c r="H347">
        <v>0</v>
      </c>
      <c r="R347">
        <v>0</v>
      </c>
      <c r="S347" t="s">
        <v>90</v>
      </c>
      <c r="T347" s="297">
        <v>46311.754166666666</v>
      </c>
    </row>
    <row r="348" spans="1:20" x14ac:dyDescent="0.35">
      <c r="A348" t="s">
        <v>87</v>
      </c>
      <c r="B348" t="s">
        <v>88</v>
      </c>
      <c r="C348" t="s">
        <v>89</v>
      </c>
      <c r="D348" s="29">
        <v>46729</v>
      </c>
      <c r="E348">
        <v>0</v>
      </c>
      <c r="F348">
        <v>0</v>
      </c>
      <c r="G348">
        <v>0</v>
      </c>
      <c r="H348">
        <v>0</v>
      </c>
      <c r="R348">
        <v>0</v>
      </c>
      <c r="S348" t="s">
        <v>90</v>
      </c>
      <c r="T348" s="297">
        <v>46311.754166666666</v>
      </c>
    </row>
    <row r="349" spans="1:20" x14ac:dyDescent="0.35">
      <c r="A349" t="s">
        <v>87</v>
      </c>
      <c r="B349" t="s">
        <v>88</v>
      </c>
      <c r="C349" t="s">
        <v>89</v>
      </c>
      <c r="D349" s="29">
        <v>46730</v>
      </c>
      <c r="E349">
        <v>0</v>
      </c>
      <c r="F349">
        <v>0</v>
      </c>
      <c r="G349">
        <v>0</v>
      </c>
      <c r="H349">
        <v>0</v>
      </c>
      <c r="R349">
        <v>0</v>
      </c>
      <c r="S349" t="s">
        <v>90</v>
      </c>
      <c r="T349" s="297">
        <v>46311.754166666666</v>
      </c>
    </row>
    <row r="350" spans="1:20" x14ac:dyDescent="0.35">
      <c r="A350" t="s">
        <v>87</v>
      </c>
      <c r="B350" t="s">
        <v>88</v>
      </c>
      <c r="C350" t="s">
        <v>89</v>
      </c>
      <c r="D350" s="29">
        <v>46731</v>
      </c>
      <c r="E350">
        <v>0</v>
      </c>
      <c r="F350">
        <v>0</v>
      </c>
      <c r="G350">
        <v>0</v>
      </c>
      <c r="H350">
        <v>0</v>
      </c>
      <c r="R350">
        <v>0</v>
      </c>
      <c r="S350" t="s">
        <v>90</v>
      </c>
      <c r="T350" s="297">
        <v>46311.754166666666</v>
      </c>
    </row>
    <row r="351" spans="1:20" x14ac:dyDescent="0.35">
      <c r="A351" t="s">
        <v>87</v>
      </c>
      <c r="B351" t="s">
        <v>88</v>
      </c>
      <c r="C351" t="s">
        <v>89</v>
      </c>
      <c r="D351" s="29">
        <v>46732</v>
      </c>
      <c r="E351">
        <v>0</v>
      </c>
      <c r="F351">
        <v>0</v>
      </c>
      <c r="G351">
        <v>0</v>
      </c>
      <c r="H351">
        <v>0</v>
      </c>
      <c r="R351">
        <v>0</v>
      </c>
      <c r="S351" t="s">
        <v>90</v>
      </c>
      <c r="T351" s="297">
        <v>46311.754166666666</v>
      </c>
    </row>
    <row r="352" spans="1:20" x14ac:dyDescent="0.35">
      <c r="A352" t="s">
        <v>87</v>
      </c>
      <c r="B352" t="s">
        <v>88</v>
      </c>
      <c r="C352" t="s">
        <v>89</v>
      </c>
      <c r="D352" s="29">
        <v>46733</v>
      </c>
      <c r="E352">
        <v>0</v>
      </c>
      <c r="F352">
        <v>0</v>
      </c>
      <c r="G352">
        <v>0</v>
      </c>
      <c r="H352">
        <v>0</v>
      </c>
      <c r="R352">
        <v>0</v>
      </c>
      <c r="S352" t="s">
        <v>90</v>
      </c>
      <c r="T352" s="297">
        <v>46311.754166666666</v>
      </c>
    </row>
    <row r="353" spans="1:20" x14ac:dyDescent="0.35">
      <c r="A353" t="s">
        <v>87</v>
      </c>
      <c r="B353" t="s">
        <v>88</v>
      </c>
      <c r="C353" t="s">
        <v>89</v>
      </c>
      <c r="D353" s="29">
        <v>46734</v>
      </c>
      <c r="E353">
        <v>0</v>
      </c>
      <c r="F353">
        <v>0</v>
      </c>
      <c r="G353">
        <v>0</v>
      </c>
      <c r="H353">
        <v>0</v>
      </c>
      <c r="R353">
        <v>0</v>
      </c>
      <c r="S353" t="s">
        <v>90</v>
      </c>
      <c r="T353" s="297">
        <v>46311.754166666666</v>
      </c>
    </row>
    <row r="354" spans="1:20" x14ac:dyDescent="0.35">
      <c r="A354" t="s">
        <v>87</v>
      </c>
      <c r="B354" t="s">
        <v>88</v>
      </c>
      <c r="C354" t="s">
        <v>89</v>
      </c>
      <c r="D354" s="29">
        <v>46735</v>
      </c>
      <c r="E354">
        <v>0</v>
      </c>
      <c r="F354">
        <v>0</v>
      </c>
      <c r="G354">
        <v>0</v>
      </c>
      <c r="H354">
        <v>0</v>
      </c>
      <c r="R354">
        <v>0</v>
      </c>
      <c r="S354" t="s">
        <v>90</v>
      </c>
      <c r="T354" s="297">
        <v>46311.754166666666</v>
      </c>
    </row>
    <row r="355" spans="1:20" x14ac:dyDescent="0.35">
      <c r="A355" t="s">
        <v>87</v>
      </c>
      <c r="B355" t="s">
        <v>88</v>
      </c>
      <c r="C355" t="s">
        <v>89</v>
      </c>
      <c r="D355" s="29">
        <v>46736</v>
      </c>
      <c r="E355">
        <v>0</v>
      </c>
      <c r="F355">
        <v>0</v>
      </c>
      <c r="G355">
        <v>0</v>
      </c>
      <c r="H355">
        <v>0</v>
      </c>
      <c r="R355">
        <v>0</v>
      </c>
      <c r="S355" t="s">
        <v>90</v>
      </c>
      <c r="T355" s="297">
        <v>46311.754166666666</v>
      </c>
    </row>
    <row r="356" spans="1:20" x14ac:dyDescent="0.35">
      <c r="A356" t="s">
        <v>87</v>
      </c>
      <c r="B356" t="s">
        <v>88</v>
      </c>
      <c r="C356" t="s">
        <v>89</v>
      </c>
      <c r="D356" s="29">
        <v>46737</v>
      </c>
      <c r="E356">
        <v>0</v>
      </c>
      <c r="F356">
        <v>0</v>
      </c>
      <c r="G356">
        <v>0</v>
      </c>
      <c r="H356">
        <v>0</v>
      </c>
      <c r="R356">
        <v>0</v>
      </c>
      <c r="S356" t="s">
        <v>90</v>
      </c>
      <c r="T356" s="297">
        <v>46311.754166666666</v>
      </c>
    </row>
    <row r="357" spans="1:20" x14ac:dyDescent="0.35">
      <c r="A357" t="s">
        <v>87</v>
      </c>
      <c r="B357" t="s">
        <v>88</v>
      </c>
      <c r="C357" t="s">
        <v>89</v>
      </c>
      <c r="D357" s="29">
        <v>46738</v>
      </c>
      <c r="E357">
        <v>0</v>
      </c>
      <c r="F357">
        <v>0</v>
      </c>
      <c r="G357">
        <v>0</v>
      </c>
      <c r="H357">
        <v>0</v>
      </c>
      <c r="R357">
        <v>0</v>
      </c>
      <c r="S357" t="s">
        <v>90</v>
      </c>
      <c r="T357" s="297">
        <v>46311.754166666666</v>
      </c>
    </row>
    <row r="358" spans="1:20" x14ac:dyDescent="0.35">
      <c r="A358" t="s">
        <v>87</v>
      </c>
      <c r="B358" t="s">
        <v>88</v>
      </c>
      <c r="C358" t="s">
        <v>89</v>
      </c>
      <c r="D358" s="29">
        <v>46739</v>
      </c>
      <c r="E358">
        <v>0</v>
      </c>
      <c r="F358">
        <v>0</v>
      </c>
      <c r="G358">
        <v>0</v>
      </c>
      <c r="H358">
        <v>0</v>
      </c>
      <c r="R358">
        <v>0</v>
      </c>
      <c r="S358" t="s">
        <v>90</v>
      </c>
      <c r="T358" s="297">
        <v>46311.754166666666</v>
      </c>
    </row>
    <row r="359" spans="1:20" x14ac:dyDescent="0.35">
      <c r="A359" t="s">
        <v>87</v>
      </c>
      <c r="B359" t="s">
        <v>88</v>
      </c>
      <c r="C359" t="s">
        <v>89</v>
      </c>
      <c r="D359" s="29">
        <v>46740</v>
      </c>
      <c r="E359">
        <v>0</v>
      </c>
      <c r="F359">
        <v>0</v>
      </c>
      <c r="G359">
        <v>0</v>
      </c>
      <c r="H359">
        <v>0</v>
      </c>
      <c r="R359">
        <v>0</v>
      </c>
      <c r="S359" t="s">
        <v>90</v>
      </c>
      <c r="T359" s="297">
        <v>46311.754166666666</v>
      </c>
    </row>
    <row r="360" spans="1:20" x14ac:dyDescent="0.35">
      <c r="A360" t="s">
        <v>87</v>
      </c>
      <c r="B360" t="s">
        <v>88</v>
      </c>
      <c r="C360" t="s">
        <v>89</v>
      </c>
      <c r="D360" s="29">
        <v>46741</v>
      </c>
      <c r="E360">
        <v>0</v>
      </c>
      <c r="F360">
        <v>0</v>
      </c>
      <c r="G360">
        <v>0</v>
      </c>
      <c r="H360">
        <v>0</v>
      </c>
      <c r="R360">
        <v>0</v>
      </c>
      <c r="S360" t="s">
        <v>90</v>
      </c>
      <c r="T360" s="297">
        <v>46311.754166666666</v>
      </c>
    </row>
    <row r="361" spans="1:20" x14ac:dyDescent="0.35">
      <c r="A361" t="s">
        <v>87</v>
      </c>
      <c r="B361" t="s">
        <v>88</v>
      </c>
      <c r="C361" t="s">
        <v>89</v>
      </c>
      <c r="D361" s="29">
        <v>46742</v>
      </c>
      <c r="E361">
        <v>0</v>
      </c>
      <c r="F361">
        <v>0</v>
      </c>
      <c r="G361">
        <v>0</v>
      </c>
      <c r="H361">
        <v>0</v>
      </c>
      <c r="R361">
        <v>0</v>
      </c>
      <c r="S361" t="s">
        <v>90</v>
      </c>
      <c r="T361" s="297">
        <v>46311.754166666666</v>
      </c>
    </row>
    <row r="362" spans="1:20" x14ac:dyDescent="0.35">
      <c r="A362" t="s">
        <v>87</v>
      </c>
      <c r="B362" t="s">
        <v>88</v>
      </c>
      <c r="C362" t="s">
        <v>89</v>
      </c>
      <c r="D362" s="29">
        <v>46743</v>
      </c>
      <c r="E362">
        <v>0</v>
      </c>
      <c r="F362">
        <v>0</v>
      </c>
      <c r="G362">
        <v>0</v>
      </c>
      <c r="H362">
        <v>0</v>
      </c>
      <c r="R362">
        <v>0</v>
      </c>
      <c r="S362" t="s">
        <v>90</v>
      </c>
      <c r="T362" s="297">
        <v>46311.754166666666</v>
      </c>
    </row>
    <row r="363" spans="1:20" x14ac:dyDescent="0.35">
      <c r="A363" t="s">
        <v>87</v>
      </c>
      <c r="B363" t="s">
        <v>88</v>
      </c>
      <c r="C363" t="s">
        <v>89</v>
      </c>
      <c r="D363" s="29">
        <v>46744</v>
      </c>
      <c r="E363">
        <v>0</v>
      </c>
      <c r="F363">
        <v>0</v>
      </c>
      <c r="G363">
        <v>0</v>
      </c>
      <c r="H363">
        <v>0</v>
      </c>
      <c r="R363">
        <v>0</v>
      </c>
      <c r="S363" t="s">
        <v>90</v>
      </c>
      <c r="T363" s="297">
        <v>46311.754166666666</v>
      </c>
    </row>
    <row r="364" spans="1:20" x14ac:dyDescent="0.35">
      <c r="A364" t="s">
        <v>87</v>
      </c>
      <c r="B364" t="s">
        <v>88</v>
      </c>
      <c r="C364" t="s">
        <v>89</v>
      </c>
      <c r="D364" s="29">
        <v>46745</v>
      </c>
      <c r="E364">
        <v>0</v>
      </c>
      <c r="F364">
        <v>0</v>
      </c>
      <c r="G364">
        <v>0</v>
      </c>
      <c r="H364">
        <v>0</v>
      </c>
      <c r="R364">
        <v>0</v>
      </c>
      <c r="S364" t="s">
        <v>90</v>
      </c>
      <c r="T364" s="297">
        <v>46311.754166666666</v>
      </c>
    </row>
    <row r="365" spans="1:20" x14ac:dyDescent="0.35">
      <c r="A365" t="s">
        <v>87</v>
      </c>
      <c r="B365" t="s">
        <v>88</v>
      </c>
      <c r="C365" t="s">
        <v>89</v>
      </c>
      <c r="D365" s="29">
        <v>46746</v>
      </c>
      <c r="E365">
        <v>0</v>
      </c>
      <c r="F365">
        <v>0</v>
      </c>
      <c r="G365">
        <v>0</v>
      </c>
      <c r="H365">
        <v>0</v>
      </c>
      <c r="R365">
        <v>0</v>
      </c>
      <c r="S365" t="s">
        <v>90</v>
      </c>
      <c r="T365" s="297">
        <v>46311.754166666666</v>
      </c>
    </row>
    <row r="366" spans="1:20" x14ac:dyDescent="0.35">
      <c r="A366" t="s">
        <v>87</v>
      </c>
      <c r="B366" t="s">
        <v>88</v>
      </c>
      <c r="C366" t="s">
        <v>89</v>
      </c>
      <c r="D366" s="29">
        <v>46747</v>
      </c>
      <c r="E366">
        <v>0</v>
      </c>
      <c r="F366">
        <v>0</v>
      </c>
      <c r="G366">
        <v>0</v>
      </c>
      <c r="H366">
        <v>0</v>
      </c>
      <c r="R366">
        <v>0</v>
      </c>
      <c r="S366" t="s">
        <v>90</v>
      </c>
      <c r="T366" s="297">
        <v>46311.754166666666</v>
      </c>
    </row>
    <row r="367" spans="1:20" x14ac:dyDescent="0.35">
      <c r="A367" t="s">
        <v>87</v>
      </c>
      <c r="B367" t="s">
        <v>88</v>
      </c>
      <c r="C367" t="s">
        <v>89</v>
      </c>
      <c r="D367" s="29">
        <v>46748</v>
      </c>
      <c r="E367">
        <v>0</v>
      </c>
      <c r="F367">
        <v>0</v>
      </c>
      <c r="G367">
        <v>0</v>
      </c>
      <c r="H367">
        <v>0</v>
      </c>
      <c r="R367">
        <v>0</v>
      </c>
      <c r="S367" t="s">
        <v>90</v>
      </c>
      <c r="T367" s="297">
        <v>46311.754166666666</v>
      </c>
    </row>
    <row r="368" spans="1:20" x14ac:dyDescent="0.35">
      <c r="A368" t="s">
        <v>87</v>
      </c>
      <c r="B368" t="s">
        <v>88</v>
      </c>
      <c r="C368" t="s">
        <v>89</v>
      </c>
      <c r="D368" s="29">
        <v>46749</v>
      </c>
      <c r="E368">
        <v>0</v>
      </c>
      <c r="F368">
        <v>0</v>
      </c>
      <c r="G368">
        <v>0</v>
      </c>
      <c r="H368">
        <v>0</v>
      </c>
      <c r="R368">
        <v>0</v>
      </c>
      <c r="S368" t="s">
        <v>90</v>
      </c>
      <c r="T368" s="297">
        <v>46311.754166666666</v>
      </c>
    </row>
    <row r="369" spans="1:20" x14ac:dyDescent="0.35">
      <c r="A369" t="s">
        <v>87</v>
      </c>
      <c r="B369" t="s">
        <v>88</v>
      </c>
      <c r="C369" t="s">
        <v>89</v>
      </c>
      <c r="D369" s="29">
        <v>46750</v>
      </c>
      <c r="E369">
        <v>0</v>
      </c>
      <c r="F369">
        <v>0</v>
      </c>
      <c r="G369">
        <v>0</v>
      </c>
      <c r="H369">
        <v>0</v>
      </c>
      <c r="R369">
        <v>0</v>
      </c>
      <c r="S369" t="s">
        <v>90</v>
      </c>
      <c r="T369" s="297">
        <v>46311.754166666666</v>
      </c>
    </row>
    <row r="370" spans="1:20" x14ac:dyDescent="0.35">
      <c r="A370" t="s">
        <v>87</v>
      </c>
      <c r="B370" t="s">
        <v>88</v>
      </c>
      <c r="C370" t="s">
        <v>89</v>
      </c>
      <c r="D370" s="29">
        <v>46751</v>
      </c>
      <c r="E370">
        <v>0</v>
      </c>
      <c r="F370">
        <v>0</v>
      </c>
      <c r="G370">
        <v>0</v>
      </c>
      <c r="H370">
        <v>0</v>
      </c>
      <c r="R370">
        <v>0</v>
      </c>
      <c r="S370" t="s">
        <v>90</v>
      </c>
      <c r="T370" s="297">
        <v>46311.754166666666</v>
      </c>
    </row>
    <row r="371" spans="1:20" x14ac:dyDescent="0.35">
      <c r="A371" t="s">
        <v>87</v>
      </c>
      <c r="B371" t="s">
        <v>88</v>
      </c>
      <c r="C371" t="s">
        <v>89</v>
      </c>
      <c r="D371" s="29">
        <v>46752</v>
      </c>
      <c r="E371">
        <v>0</v>
      </c>
      <c r="F371">
        <v>0</v>
      </c>
      <c r="G371">
        <v>0</v>
      </c>
      <c r="H371">
        <v>0</v>
      </c>
      <c r="R371">
        <v>0</v>
      </c>
      <c r="S371" t="s">
        <v>90</v>
      </c>
      <c r="T371" s="297">
        <v>46311.754166666666</v>
      </c>
    </row>
    <row r="372" spans="1:20" x14ac:dyDescent="0.35">
      <c r="A372" t="s">
        <v>91</v>
      </c>
      <c r="B372" t="s">
        <v>92</v>
      </c>
      <c r="C372" t="s">
        <v>93</v>
      </c>
      <c r="D372" s="29">
        <v>46388</v>
      </c>
      <c r="E372">
        <v>0</v>
      </c>
      <c r="F372">
        <v>0</v>
      </c>
      <c r="G372">
        <v>0</v>
      </c>
      <c r="H372">
        <v>0</v>
      </c>
      <c r="R372">
        <v>0</v>
      </c>
      <c r="S372" t="s">
        <v>90</v>
      </c>
      <c r="T372" s="297">
        <v>46311.754166666666</v>
      </c>
    </row>
    <row r="373" spans="1:20" x14ac:dyDescent="0.35">
      <c r="A373" t="s">
        <v>91</v>
      </c>
      <c r="B373" t="s">
        <v>92</v>
      </c>
      <c r="C373" t="s">
        <v>93</v>
      </c>
      <c r="D373" s="29">
        <v>46389</v>
      </c>
      <c r="E373">
        <v>0</v>
      </c>
      <c r="F373">
        <v>0</v>
      </c>
      <c r="G373">
        <v>0</v>
      </c>
      <c r="H373">
        <v>0</v>
      </c>
      <c r="R373">
        <v>0</v>
      </c>
      <c r="S373" t="s">
        <v>90</v>
      </c>
      <c r="T373" s="297">
        <v>46311.754166666666</v>
      </c>
    </row>
    <row r="374" spans="1:20" x14ac:dyDescent="0.35">
      <c r="A374" t="s">
        <v>91</v>
      </c>
      <c r="B374" t="s">
        <v>92</v>
      </c>
      <c r="C374" t="s">
        <v>93</v>
      </c>
      <c r="D374" s="29">
        <v>46390</v>
      </c>
      <c r="E374">
        <v>0</v>
      </c>
      <c r="F374">
        <v>0</v>
      </c>
      <c r="G374">
        <v>0</v>
      </c>
      <c r="H374">
        <v>0</v>
      </c>
      <c r="R374">
        <v>0</v>
      </c>
      <c r="S374" t="s">
        <v>90</v>
      </c>
      <c r="T374" s="297">
        <v>46311.754166666666</v>
      </c>
    </row>
    <row r="375" spans="1:20" x14ac:dyDescent="0.35">
      <c r="A375" t="s">
        <v>91</v>
      </c>
      <c r="B375" t="s">
        <v>92</v>
      </c>
      <c r="C375" t="s">
        <v>93</v>
      </c>
      <c r="D375" s="29">
        <v>46391</v>
      </c>
      <c r="E375">
        <v>0</v>
      </c>
      <c r="F375">
        <v>0</v>
      </c>
      <c r="G375">
        <v>0</v>
      </c>
      <c r="H375">
        <v>0</v>
      </c>
      <c r="R375">
        <v>0</v>
      </c>
      <c r="S375" t="s">
        <v>90</v>
      </c>
      <c r="T375" s="297">
        <v>46311.754166666666</v>
      </c>
    </row>
    <row r="376" spans="1:20" x14ac:dyDescent="0.35">
      <c r="A376" t="s">
        <v>91</v>
      </c>
      <c r="B376" t="s">
        <v>92</v>
      </c>
      <c r="C376" t="s">
        <v>93</v>
      </c>
      <c r="D376" s="29">
        <v>46392</v>
      </c>
      <c r="E376">
        <v>0</v>
      </c>
      <c r="F376">
        <v>0</v>
      </c>
      <c r="G376">
        <v>0</v>
      </c>
      <c r="H376">
        <v>0</v>
      </c>
      <c r="R376">
        <v>0</v>
      </c>
      <c r="S376" t="s">
        <v>90</v>
      </c>
      <c r="T376" s="297">
        <v>46311.754166666666</v>
      </c>
    </row>
    <row r="377" spans="1:20" x14ac:dyDescent="0.35">
      <c r="A377" t="s">
        <v>91</v>
      </c>
      <c r="B377" t="s">
        <v>92</v>
      </c>
      <c r="C377" t="s">
        <v>93</v>
      </c>
      <c r="D377" s="29">
        <v>46393</v>
      </c>
      <c r="E377">
        <v>0</v>
      </c>
      <c r="F377">
        <v>0</v>
      </c>
      <c r="G377">
        <v>0</v>
      </c>
      <c r="H377">
        <v>0</v>
      </c>
      <c r="R377">
        <v>0</v>
      </c>
      <c r="S377" t="s">
        <v>90</v>
      </c>
      <c r="T377" s="297">
        <v>46311.754166666666</v>
      </c>
    </row>
    <row r="378" spans="1:20" x14ac:dyDescent="0.35">
      <c r="A378" t="s">
        <v>91</v>
      </c>
      <c r="B378" t="s">
        <v>92</v>
      </c>
      <c r="C378" t="s">
        <v>93</v>
      </c>
      <c r="D378" s="29">
        <v>46394</v>
      </c>
      <c r="E378">
        <v>0</v>
      </c>
      <c r="F378">
        <v>0</v>
      </c>
      <c r="G378">
        <v>0</v>
      </c>
      <c r="H378">
        <v>0</v>
      </c>
      <c r="R378">
        <v>0</v>
      </c>
      <c r="S378" t="s">
        <v>90</v>
      </c>
      <c r="T378" s="297">
        <v>46311.754166666666</v>
      </c>
    </row>
    <row r="379" spans="1:20" x14ac:dyDescent="0.35">
      <c r="A379" t="s">
        <v>91</v>
      </c>
      <c r="B379" t="s">
        <v>92</v>
      </c>
      <c r="C379" t="s">
        <v>93</v>
      </c>
      <c r="D379" s="29">
        <v>46395</v>
      </c>
      <c r="E379">
        <v>0</v>
      </c>
      <c r="F379">
        <v>0</v>
      </c>
      <c r="G379">
        <v>0</v>
      </c>
      <c r="H379">
        <v>0</v>
      </c>
      <c r="R379">
        <v>0</v>
      </c>
      <c r="S379" t="s">
        <v>90</v>
      </c>
      <c r="T379" s="297">
        <v>46311.754166666666</v>
      </c>
    </row>
    <row r="380" spans="1:20" x14ac:dyDescent="0.35">
      <c r="A380" t="s">
        <v>91</v>
      </c>
      <c r="B380" t="s">
        <v>92</v>
      </c>
      <c r="C380" t="s">
        <v>93</v>
      </c>
      <c r="D380" s="29">
        <v>46396</v>
      </c>
      <c r="E380">
        <v>0</v>
      </c>
      <c r="F380">
        <v>0</v>
      </c>
      <c r="G380">
        <v>0</v>
      </c>
      <c r="H380">
        <v>0</v>
      </c>
      <c r="R380">
        <v>0</v>
      </c>
      <c r="S380" t="s">
        <v>90</v>
      </c>
      <c r="T380" s="297">
        <v>46311.754166666666</v>
      </c>
    </row>
    <row r="381" spans="1:20" x14ac:dyDescent="0.35">
      <c r="A381" t="s">
        <v>91</v>
      </c>
      <c r="B381" t="s">
        <v>92</v>
      </c>
      <c r="C381" t="s">
        <v>93</v>
      </c>
      <c r="D381" s="29">
        <v>46397</v>
      </c>
      <c r="E381">
        <v>0</v>
      </c>
      <c r="F381">
        <v>0</v>
      </c>
      <c r="G381">
        <v>0</v>
      </c>
      <c r="H381">
        <v>0</v>
      </c>
      <c r="R381">
        <v>0</v>
      </c>
      <c r="S381" t="s">
        <v>90</v>
      </c>
      <c r="T381" s="297">
        <v>46311.754166666666</v>
      </c>
    </row>
    <row r="382" spans="1:20" x14ac:dyDescent="0.35">
      <c r="A382" t="s">
        <v>91</v>
      </c>
      <c r="B382" t="s">
        <v>92</v>
      </c>
      <c r="C382" t="s">
        <v>93</v>
      </c>
      <c r="D382" s="29">
        <v>46398</v>
      </c>
      <c r="E382">
        <v>0</v>
      </c>
      <c r="F382">
        <v>0</v>
      </c>
      <c r="G382">
        <v>0</v>
      </c>
      <c r="H382">
        <v>0</v>
      </c>
      <c r="R382">
        <v>0</v>
      </c>
      <c r="S382" t="s">
        <v>90</v>
      </c>
      <c r="T382" s="297">
        <v>46311.754166666666</v>
      </c>
    </row>
    <row r="383" spans="1:20" x14ac:dyDescent="0.35">
      <c r="A383" t="s">
        <v>91</v>
      </c>
      <c r="B383" t="s">
        <v>92</v>
      </c>
      <c r="C383" t="s">
        <v>93</v>
      </c>
      <c r="D383" s="29">
        <v>46399</v>
      </c>
      <c r="E383">
        <v>0</v>
      </c>
      <c r="F383">
        <v>0</v>
      </c>
      <c r="G383">
        <v>0</v>
      </c>
      <c r="H383">
        <v>0</v>
      </c>
      <c r="R383">
        <v>0</v>
      </c>
      <c r="S383" t="s">
        <v>90</v>
      </c>
      <c r="T383" s="297">
        <v>46311.754166666666</v>
      </c>
    </row>
    <row r="384" spans="1:20" x14ac:dyDescent="0.35">
      <c r="A384" t="s">
        <v>91</v>
      </c>
      <c r="B384" t="s">
        <v>92</v>
      </c>
      <c r="C384" t="s">
        <v>93</v>
      </c>
      <c r="D384" s="29">
        <v>46400</v>
      </c>
      <c r="E384">
        <v>0</v>
      </c>
      <c r="F384">
        <v>0</v>
      </c>
      <c r="G384">
        <v>0</v>
      </c>
      <c r="H384">
        <v>0</v>
      </c>
      <c r="R384">
        <v>0</v>
      </c>
      <c r="S384" t="s">
        <v>90</v>
      </c>
      <c r="T384" s="297">
        <v>46311.754166666666</v>
      </c>
    </row>
    <row r="385" spans="1:20" x14ac:dyDescent="0.35">
      <c r="A385" t="s">
        <v>91</v>
      </c>
      <c r="B385" t="s">
        <v>92</v>
      </c>
      <c r="C385" t="s">
        <v>93</v>
      </c>
      <c r="D385" s="29">
        <v>46401</v>
      </c>
      <c r="E385">
        <v>0</v>
      </c>
      <c r="F385">
        <v>0</v>
      </c>
      <c r="G385">
        <v>0</v>
      </c>
      <c r="H385">
        <v>0</v>
      </c>
      <c r="R385">
        <v>0</v>
      </c>
      <c r="S385" t="s">
        <v>90</v>
      </c>
      <c r="T385" s="297">
        <v>46311.754166666666</v>
      </c>
    </row>
    <row r="386" spans="1:20" x14ac:dyDescent="0.35">
      <c r="A386" t="s">
        <v>91</v>
      </c>
      <c r="B386" t="s">
        <v>92</v>
      </c>
      <c r="C386" t="s">
        <v>93</v>
      </c>
      <c r="D386" s="29">
        <v>46402</v>
      </c>
      <c r="E386">
        <v>0</v>
      </c>
      <c r="F386">
        <v>0</v>
      </c>
      <c r="G386">
        <v>0</v>
      </c>
      <c r="H386">
        <v>0</v>
      </c>
      <c r="R386">
        <v>0</v>
      </c>
      <c r="S386" t="s">
        <v>90</v>
      </c>
      <c r="T386" s="297">
        <v>46311.754166666666</v>
      </c>
    </row>
    <row r="387" spans="1:20" x14ac:dyDescent="0.35">
      <c r="A387" t="s">
        <v>91</v>
      </c>
      <c r="B387" t="s">
        <v>92</v>
      </c>
      <c r="C387" t="s">
        <v>93</v>
      </c>
      <c r="D387" s="29">
        <v>46403</v>
      </c>
      <c r="E387">
        <v>0</v>
      </c>
      <c r="F387">
        <v>0</v>
      </c>
      <c r="G387">
        <v>0</v>
      </c>
      <c r="H387">
        <v>0</v>
      </c>
      <c r="R387">
        <v>0</v>
      </c>
      <c r="S387" t="s">
        <v>90</v>
      </c>
      <c r="T387" s="297">
        <v>46311.754166666666</v>
      </c>
    </row>
    <row r="388" spans="1:20" x14ac:dyDescent="0.35">
      <c r="A388" t="s">
        <v>91</v>
      </c>
      <c r="B388" t="s">
        <v>92</v>
      </c>
      <c r="C388" t="s">
        <v>93</v>
      </c>
      <c r="D388" s="29">
        <v>46404</v>
      </c>
      <c r="E388">
        <v>0</v>
      </c>
      <c r="F388">
        <v>0</v>
      </c>
      <c r="G388">
        <v>0</v>
      </c>
      <c r="H388">
        <v>0</v>
      </c>
      <c r="R388">
        <v>0</v>
      </c>
      <c r="S388" t="s">
        <v>90</v>
      </c>
      <c r="T388" s="297">
        <v>46311.754166666666</v>
      </c>
    </row>
    <row r="389" spans="1:20" x14ac:dyDescent="0.35">
      <c r="A389" t="s">
        <v>91</v>
      </c>
      <c r="B389" t="s">
        <v>92</v>
      </c>
      <c r="C389" t="s">
        <v>93</v>
      </c>
      <c r="D389" s="29">
        <v>46405</v>
      </c>
      <c r="E389">
        <v>0</v>
      </c>
      <c r="F389">
        <v>0</v>
      </c>
      <c r="G389">
        <v>0</v>
      </c>
      <c r="H389">
        <v>0</v>
      </c>
      <c r="R389">
        <v>0</v>
      </c>
      <c r="S389" t="s">
        <v>90</v>
      </c>
      <c r="T389" s="297">
        <v>46311.754166666666</v>
      </c>
    </row>
    <row r="390" spans="1:20" x14ac:dyDescent="0.35">
      <c r="A390" t="s">
        <v>91</v>
      </c>
      <c r="B390" t="s">
        <v>92</v>
      </c>
      <c r="C390" t="s">
        <v>93</v>
      </c>
      <c r="D390" s="29">
        <v>46406</v>
      </c>
      <c r="E390">
        <v>0</v>
      </c>
      <c r="F390">
        <v>0</v>
      </c>
      <c r="G390">
        <v>0</v>
      </c>
      <c r="H390">
        <v>0</v>
      </c>
      <c r="R390">
        <v>0</v>
      </c>
      <c r="S390" t="s">
        <v>90</v>
      </c>
      <c r="T390" s="297">
        <v>46311.754166666666</v>
      </c>
    </row>
    <row r="391" spans="1:20" x14ac:dyDescent="0.35">
      <c r="A391" t="s">
        <v>91</v>
      </c>
      <c r="B391" t="s">
        <v>92</v>
      </c>
      <c r="C391" t="s">
        <v>93</v>
      </c>
      <c r="D391" s="29">
        <v>46407</v>
      </c>
      <c r="E391">
        <v>0</v>
      </c>
      <c r="F391">
        <v>0</v>
      </c>
      <c r="G391">
        <v>0</v>
      </c>
      <c r="H391">
        <v>0</v>
      </c>
      <c r="R391">
        <v>0</v>
      </c>
      <c r="S391" t="s">
        <v>90</v>
      </c>
      <c r="T391" s="297">
        <v>46311.754166666666</v>
      </c>
    </row>
    <row r="392" spans="1:20" x14ac:dyDescent="0.35">
      <c r="A392" t="s">
        <v>91</v>
      </c>
      <c r="B392" t="s">
        <v>92</v>
      </c>
      <c r="C392" t="s">
        <v>93</v>
      </c>
      <c r="D392" s="29">
        <v>46408</v>
      </c>
      <c r="E392">
        <v>0</v>
      </c>
      <c r="F392">
        <v>0</v>
      </c>
      <c r="G392">
        <v>0</v>
      </c>
      <c r="H392">
        <v>0</v>
      </c>
      <c r="R392">
        <v>0</v>
      </c>
      <c r="S392" t="s">
        <v>90</v>
      </c>
      <c r="T392" s="297">
        <v>46311.754166666666</v>
      </c>
    </row>
    <row r="393" spans="1:20" x14ac:dyDescent="0.35">
      <c r="A393" t="s">
        <v>91</v>
      </c>
      <c r="B393" t="s">
        <v>92</v>
      </c>
      <c r="C393" t="s">
        <v>93</v>
      </c>
      <c r="D393" s="29">
        <v>46409</v>
      </c>
      <c r="E393">
        <v>0</v>
      </c>
      <c r="F393">
        <v>0</v>
      </c>
      <c r="G393">
        <v>0</v>
      </c>
      <c r="H393">
        <v>0</v>
      </c>
      <c r="R393">
        <v>0</v>
      </c>
      <c r="S393" t="s">
        <v>90</v>
      </c>
      <c r="T393" s="297">
        <v>46311.754166666666</v>
      </c>
    </row>
    <row r="394" spans="1:20" x14ac:dyDescent="0.35">
      <c r="A394" t="s">
        <v>91</v>
      </c>
      <c r="B394" t="s">
        <v>92</v>
      </c>
      <c r="C394" t="s">
        <v>93</v>
      </c>
      <c r="D394" s="29">
        <v>46410</v>
      </c>
      <c r="E394">
        <v>0</v>
      </c>
      <c r="F394">
        <v>0</v>
      </c>
      <c r="G394">
        <v>0</v>
      </c>
      <c r="H394">
        <v>0</v>
      </c>
      <c r="R394">
        <v>0</v>
      </c>
      <c r="S394" t="s">
        <v>90</v>
      </c>
      <c r="T394" s="297">
        <v>46311.754166666666</v>
      </c>
    </row>
    <row r="395" spans="1:20" x14ac:dyDescent="0.35">
      <c r="A395" t="s">
        <v>91</v>
      </c>
      <c r="B395" t="s">
        <v>92</v>
      </c>
      <c r="C395" t="s">
        <v>93</v>
      </c>
      <c r="D395" s="29">
        <v>46411</v>
      </c>
      <c r="E395">
        <v>0</v>
      </c>
      <c r="F395">
        <v>0</v>
      </c>
      <c r="G395">
        <v>0</v>
      </c>
      <c r="H395">
        <v>0</v>
      </c>
      <c r="R395">
        <v>0</v>
      </c>
      <c r="S395" t="s">
        <v>90</v>
      </c>
      <c r="T395" s="297">
        <v>46311.754166666666</v>
      </c>
    </row>
    <row r="396" spans="1:20" x14ac:dyDescent="0.35">
      <c r="A396" t="s">
        <v>91</v>
      </c>
      <c r="B396" t="s">
        <v>92</v>
      </c>
      <c r="C396" t="s">
        <v>93</v>
      </c>
      <c r="D396" s="29">
        <v>46412</v>
      </c>
      <c r="E396">
        <v>0</v>
      </c>
      <c r="F396">
        <v>0</v>
      </c>
      <c r="G396">
        <v>0</v>
      </c>
      <c r="H396">
        <v>0</v>
      </c>
      <c r="R396">
        <v>0</v>
      </c>
      <c r="S396" t="s">
        <v>90</v>
      </c>
      <c r="T396" s="297">
        <v>46311.754166666666</v>
      </c>
    </row>
    <row r="397" spans="1:20" x14ac:dyDescent="0.35">
      <c r="A397" t="s">
        <v>91</v>
      </c>
      <c r="B397" t="s">
        <v>92</v>
      </c>
      <c r="C397" t="s">
        <v>93</v>
      </c>
      <c r="D397" s="29">
        <v>46413</v>
      </c>
      <c r="E397">
        <v>0</v>
      </c>
      <c r="F397">
        <v>0</v>
      </c>
      <c r="G397">
        <v>0</v>
      </c>
      <c r="H397">
        <v>0</v>
      </c>
      <c r="R397">
        <v>0</v>
      </c>
      <c r="S397" t="s">
        <v>90</v>
      </c>
      <c r="T397" s="297">
        <v>46311.754166666666</v>
      </c>
    </row>
    <row r="398" spans="1:20" x14ac:dyDescent="0.35">
      <c r="A398" t="s">
        <v>91</v>
      </c>
      <c r="B398" t="s">
        <v>92</v>
      </c>
      <c r="C398" t="s">
        <v>93</v>
      </c>
      <c r="D398" s="29">
        <v>46414</v>
      </c>
      <c r="E398">
        <v>0</v>
      </c>
      <c r="F398">
        <v>0</v>
      </c>
      <c r="G398">
        <v>0</v>
      </c>
      <c r="H398">
        <v>0</v>
      </c>
      <c r="R398">
        <v>0</v>
      </c>
      <c r="S398" t="s">
        <v>90</v>
      </c>
      <c r="T398" s="297">
        <v>46311.754166666666</v>
      </c>
    </row>
    <row r="399" spans="1:20" x14ac:dyDescent="0.35">
      <c r="A399" t="s">
        <v>91</v>
      </c>
      <c r="B399" t="s">
        <v>92</v>
      </c>
      <c r="C399" t="s">
        <v>93</v>
      </c>
      <c r="D399" s="29">
        <v>46415</v>
      </c>
      <c r="E399">
        <v>0</v>
      </c>
      <c r="F399">
        <v>0</v>
      </c>
      <c r="G399">
        <v>0</v>
      </c>
      <c r="H399">
        <v>0</v>
      </c>
      <c r="R399">
        <v>0</v>
      </c>
      <c r="S399" t="s">
        <v>90</v>
      </c>
      <c r="T399" s="297">
        <v>46311.754166666666</v>
      </c>
    </row>
    <row r="400" spans="1:20" x14ac:dyDescent="0.35">
      <c r="A400" t="s">
        <v>91</v>
      </c>
      <c r="B400" t="s">
        <v>92</v>
      </c>
      <c r="C400" t="s">
        <v>93</v>
      </c>
      <c r="D400" s="29">
        <v>46416</v>
      </c>
      <c r="E400">
        <v>0</v>
      </c>
      <c r="F400">
        <v>0</v>
      </c>
      <c r="G400">
        <v>0</v>
      </c>
      <c r="H400">
        <v>0</v>
      </c>
      <c r="R400">
        <v>0</v>
      </c>
      <c r="S400" t="s">
        <v>90</v>
      </c>
      <c r="T400" s="297">
        <v>46311.754166666666</v>
      </c>
    </row>
    <row r="401" spans="1:20" x14ac:dyDescent="0.35">
      <c r="A401" t="s">
        <v>91</v>
      </c>
      <c r="B401" t="s">
        <v>92</v>
      </c>
      <c r="C401" t="s">
        <v>93</v>
      </c>
      <c r="D401" s="29">
        <v>46417</v>
      </c>
      <c r="E401">
        <v>0</v>
      </c>
      <c r="F401">
        <v>0</v>
      </c>
      <c r="G401">
        <v>0</v>
      </c>
      <c r="H401">
        <v>0</v>
      </c>
      <c r="R401">
        <v>0</v>
      </c>
      <c r="S401" t="s">
        <v>90</v>
      </c>
      <c r="T401" s="297">
        <v>46311.754166666666</v>
      </c>
    </row>
    <row r="402" spans="1:20" x14ac:dyDescent="0.35">
      <c r="A402" t="s">
        <v>91</v>
      </c>
      <c r="B402" t="s">
        <v>92</v>
      </c>
      <c r="C402" t="s">
        <v>93</v>
      </c>
      <c r="D402" s="29">
        <v>46418</v>
      </c>
      <c r="E402">
        <v>0</v>
      </c>
      <c r="F402">
        <v>0</v>
      </c>
      <c r="G402">
        <v>0</v>
      </c>
      <c r="H402">
        <v>0</v>
      </c>
      <c r="R402">
        <v>0</v>
      </c>
      <c r="S402" t="s">
        <v>90</v>
      </c>
      <c r="T402" s="297">
        <v>46311.754166666666</v>
      </c>
    </row>
    <row r="403" spans="1:20" x14ac:dyDescent="0.35">
      <c r="A403" t="s">
        <v>91</v>
      </c>
      <c r="B403" t="s">
        <v>92</v>
      </c>
      <c r="C403" t="s">
        <v>93</v>
      </c>
      <c r="D403" s="29">
        <v>46419</v>
      </c>
      <c r="E403">
        <v>0</v>
      </c>
      <c r="F403">
        <v>0</v>
      </c>
      <c r="G403">
        <v>0</v>
      </c>
      <c r="H403">
        <v>0</v>
      </c>
      <c r="R403">
        <v>0</v>
      </c>
      <c r="S403" t="s">
        <v>90</v>
      </c>
      <c r="T403" s="297">
        <v>46311.754166666666</v>
      </c>
    </row>
    <row r="404" spans="1:20" x14ac:dyDescent="0.35">
      <c r="A404" t="s">
        <v>91</v>
      </c>
      <c r="B404" t="s">
        <v>92</v>
      </c>
      <c r="C404" t="s">
        <v>93</v>
      </c>
      <c r="D404" s="29">
        <v>46420</v>
      </c>
      <c r="E404">
        <v>0</v>
      </c>
      <c r="F404">
        <v>0</v>
      </c>
      <c r="G404">
        <v>0</v>
      </c>
      <c r="H404">
        <v>0</v>
      </c>
      <c r="R404">
        <v>0</v>
      </c>
      <c r="S404" t="s">
        <v>90</v>
      </c>
      <c r="T404" s="297">
        <v>46311.754166666666</v>
      </c>
    </row>
    <row r="405" spans="1:20" x14ac:dyDescent="0.35">
      <c r="A405" t="s">
        <v>91</v>
      </c>
      <c r="B405" t="s">
        <v>92</v>
      </c>
      <c r="C405" t="s">
        <v>93</v>
      </c>
      <c r="D405" s="29">
        <v>46421</v>
      </c>
      <c r="E405">
        <v>0</v>
      </c>
      <c r="F405">
        <v>0</v>
      </c>
      <c r="G405">
        <v>0</v>
      </c>
      <c r="H405">
        <v>0</v>
      </c>
      <c r="R405">
        <v>0</v>
      </c>
      <c r="S405" t="s">
        <v>90</v>
      </c>
      <c r="T405" s="297">
        <v>46311.754166666666</v>
      </c>
    </row>
    <row r="406" spans="1:20" x14ac:dyDescent="0.35">
      <c r="A406" t="s">
        <v>91</v>
      </c>
      <c r="B406" t="s">
        <v>92</v>
      </c>
      <c r="C406" t="s">
        <v>93</v>
      </c>
      <c r="D406" s="29">
        <v>46422</v>
      </c>
      <c r="E406">
        <v>0</v>
      </c>
      <c r="F406">
        <v>0</v>
      </c>
      <c r="G406">
        <v>0</v>
      </c>
      <c r="H406">
        <v>0</v>
      </c>
      <c r="R406">
        <v>0</v>
      </c>
      <c r="S406" t="s">
        <v>90</v>
      </c>
      <c r="T406" s="297">
        <v>46311.754166666666</v>
      </c>
    </row>
    <row r="407" spans="1:20" x14ac:dyDescent="0.35">
      <c r="A407" t="s">
        <v>91</v>
      </c>
      <c r="B407" t="s">
        <v>92</v>
      </c>
      <c r="C407" t="s">
        <v>93</v>
      </c>
      <c r="D407" s="29">
        <v>46423</v>
      </c>
      <c r="E407">
        <v>0</v>
      </c>
      <c r="F407">
        <v>0</v>
      </c>
      <c r="G407">
        <v>0</v>
      </c>
      <c r="H407">
        <v>0</v>
      </c>
      <c r="R407">
        <v>0</v>
      </c>
      <c r="S407" t="s">
        <v>90</v>
      </c>
      <c r="T407" s="297">
        <v>46311.754166666666</v>
      </c>
    </row>
    <row r="408" spans="1:20" x14ac:dyDescent="0.35">
      <c r="A408" t="s">
        <v>91</v>
      </c>
      <c r="B408" t="s">
        <v>92</v>
      </c>
      <c r="C408" t="s">
        <v>93</v>
      </c>
      <c r="D408" s="29">
        <v>46424</v>
      </c>
      <c r="E408">
        <v>0</v>
      </c>
      <c r="F408">
        <v>0</v>
      </c>
      <c r="G408">
        <v>0</v>
      </c>
      <c r="H408">
        <v>0</v>
      </c>
      <c r="R408">
        <v>0</v>
      </c>
      <c r="S408" t="s">
        <v>90</v>
      </c>
      <c r="T408" s="297">
        <v>46311.754166666666</v>
      </c>
    </row>
    <row r="409" spans="1:20" x14ac:dyDescent="0.35">
      <c r="A409" t="s">
        <v>91</v>
      </c>
      <c r="B409" t="s">
        <v>92</v>
      </c>
      <c r="C409" t="s">
        <v>93</v>
      </c>
      <c r="D409" s="29">
        <v>46425</v>
      </c>
      <c r="E409">
        <v>0</v>
      </c>
      <c r="F409">
        <v>0</v>
      </c>
      <c r="G409">
        <v>0</v>
      </c>
      <c r="H409">
        <v>0</v>
      </c>
      <c r="R409">
        <v>0</v>
      </c>
      <c r="S409" t="s">
        <v>90</v>
      </c>
      <c r="T409" s="297">
        <v>46311.754166666666</v>
      </c>
    </row>
    <row r="410" spans="1:20" x14ac:dyDescent="0.35">
      <c r="A410" t="s">
        <v>91</v>
      </c>
      <c r="B410" t="s">
        <v>92</v>
      </c>
      <c r="C410" t="s">
        <v>93</v>
      </c>
      <c r="D410" s="29">
        <v>46426</v>
      </c>
      <c r="E410">
        <v>0</v>
      </c>
      <c r="F410">
        <v>0</v>
      </c>
      <c r="G410">
        <v>0</v>
      </c>
      <c r="H410">
        <v>0</v>
      </c>
      <c r="R410">
        <v>0</v>
      </c>
      <c r="S410" t="s">
        <v>90</v>
      </c>
      <c r="T410" s="297">
        <v>46311.754166666666</v>
      </c>
    </row>
    <row r="411" spans="1:20" x14ac:dyDescent="0.35">
      <c r="A411" t="s">
        <v>91</v>
      </c>
      <c r="B411" t="s">
        <v>92</v>
      </c>
      <c r="C411" t="s">
        <v>93</v>
      </c>
      <c r="D411" s="29">
        <v>46427</v>
      </c>
      <c r="E411">
        <v>0</v>
      </c>
      <c r="F411">
        <v>0</v>
      </c>
      <c r="G411">
        <v>0</v>
      </c>
      <c r="H411">
        <v>0</v>
      </c>
      <c r="R411">
        <v>0</v>
      </c>
      <c r="S411" t="s">
        <v>90</v>
      </c>
      <c r="T411" s="297">
        <v>46311.754166666666</v>
      </c>
    </row>
    <row r="412" spans="1:20" x14ac:dyDescent="0.35">
      <c r="A412" t="s">
        <v>91</v>
      </c>
      <c r="B412" t="s">
        <v>92</v>
      </c>
      <c r="C412" t="s">
        <v>93</v>
      </c>
      <c r="D412" s="29">
        <v>46428</v>
      </c>
      <c r="E412">
        <v>0</v>
      </c>
      <c r="F412">
        <v>0</v>
      </c>
      <c r="G412">
        <v>0</v>
      </c>
      <c r="H412">
        <v>0</v>
      </c>
      <c r="R412">
        <v>0</v>
      </c>
      <c r="S412" t="s">
        <v>90</v>
      </c>
      <c r="T412" s="297">
        <v>46311.754166666666</v>
      </c>
    </row>
    <row r="413" spans="1:20" x14ac:dyDescent="0.35">
      <c r="A413" t="s">
        <v>91</v>
      </c>
      <c r="B413" t="s">
        <v>92</v>
      </c>
      <c r="C413" t="s">
        <v>93</v>
      </c>
      <c r="D413" s="29">
        <v>46429</v>
      </c>
      <c r="E413">
        <v>0</v>
      </c>
      <c r="F413">
        <v>0</v>
      </c>
      <c r="G413">
        <v>0</v>
      </c>
      <c r="H413">
        <v>0</v>
      </c>
      <c r="R413">
        <v>0</v>
      </c>
      <c r="S413" t="s">
        <v>90</v>
      </c>
      <c r="T413" s="297">
        <v>46311.754166666666</v>
      </c>
    </row>
    <row r="414" spans="1:20" x14ac:dyDescent="0.35">
      <c r="A414" t="s">
        <v>91</v>
      </c>
      <c r="B414" t="s">
        <v>92</v>
      </c>
      <c r="C414" t="s">
        <v>93</v>
      </c>
      <c r="D414" s="29">
        <v>46430</v>
      </c>
      <c r="E414">
        <v>0</v>
      </c>
      <c r="F414">
        <v>0</v>
      </c>
      <c r="G414">
        <v>0</v>
      </c>
      <c r="H414">
        <v>0</v>
      </c>
      <c r="R414">
        <v>0</v>
      </c>
      <c r="S414" t="s">
        <v>90</v>
      </c>
      <c r="T414" s="297">
        <v>46311.754166666666</v>
      </c>
    </row>
    <row r="415" spans="1:20" x14ac:dyDescent="0.35">
      <c r="A415" t="s">
        <v>91</v>
      </c>
      <c r="B415" t="s">
        <v>92</v>
      </c>
      <c r="C415" t="s">
        <v>93</v>
      </c>
      <c r="D415" s="29">
        <v>46431</v>
      </c>
      <c r="E415">
        <v>0</v>
      </c>
      <c r="F415">
        <v>0</v>
      </c>
      <c r="G415">
        <v>0</v>
      </c>
      <c r="H415">
        <v>0</v>
      </c>
      <c r="R415">
        <v>0</v>
      </c>
      <c r="S415" t="s">
        <v>90</v>
      </c>
      <c r="T415" s="297">
        <v>46311.754166666666</v>
      </c>
    </row>
    <row r="416" spans="1:20" x14ac:dyDescent="0.35">
      <c r="A416" t="s">
        <v>91</v>
      </c>
      <c r="B416" t="s">
        <v>92</v>
      </c>
      <c r="C416" t="s">
        <v>93</v>
      </c>
      <c r="D416" s="29">
        <v>46432</v>
      </c>
      <c r="E416">
        <v>0</v>
      </c>
      <c r="F416">
        <v>0</v>
      </c>
      <c r="G416">
        <v>0</v>
      </c>
      <c r="H416">
        <v>0</v>
      </c>
      <c r="R416">
        <v>0</v>
      </c>
      <c r="S416" t="s">
        <v>90</v>
      </c>
      <c r="T416" s="297">
        <v>46311.754166666666</v>
      </c>
    </row>
    <row r="417" spans="1:20" x14ac:dyDescent="0.35">
      <c r="A417" t="s">
        <v>91</v>
      </c>
      <c r="B417" t="s">
        <v>92</v>
      </c>
      <c r="C417" t="s">
        <v>93</v>
      </c>
      <c r="D417" s="29">
        <v>46433</v>
      </c>
      <c r="E417">
        <v>0</v>
      </c>
      <c r="F417">
        <v>0</v>
      </c>
      <c r="G417">
        <v>0</v>
      </c>
      <c r="H417">
        <v>0</v>
      </c>
      <c r="R417">
        <v>0</v>
      </c>
      <c r="S417" t="s">
        <v>90</v>
      </c>
      <c r="T417" s="297">
        <v>46311.754166666666</v>
      </c>
    </row>
    <row r="418" spans="1:20" x14ac:dyDescent="0.35">
      <c r="A418" t="s">
        <v>91</v>
      </c>
      <c r="B418" t="s">
        <v>92</v>
      </c>
      <c r="C418" t="s">
        <v>93</v>
      </c>
      <c r="D418" s="29">
        <v>46434</v>
      </c>
      <c r="E418">
        <v>0</v>
      </c>
      <c r="F418">
        <v>0</v>
      </c>
      <c r="G418">
        <v>0</v>
      </c>
      <c r="H418">
        <v>0</v>
      </c>
      <c r="R418">
        <v>0</v>
      </c>
      <c r="S418" t="s">
        <v>90</v>
      </c>
      <c r="T418" s="297">
        <v>46311.754166666666</v>
      </c>
    </row>
    <row r="419" spans="1:20" x14ac:dyDescent="0.35">
      <c r="A419" t="s">
        <v>91</v>
      </c>
      <c r="B419" t="s">
        <v>92</v>
      </c>
      <c r="C419" t="s">
        <v>93</v>
      </c>
      <c r="D419" s="29">
        <v>46435</v>
      </c>
      <c r="E419">
        <v>0</v>
      </c>
      <c r="F419">
        <v>0</v>
      </c>
      <c r="G419">
        <v>0</v>
      </c>
      <c r="H419">
        <v>0</v>
      </c>
      <c r="R419">
        <v>0</v>
      </c>
      <c r="S419" t="s">
        <v>90</v>
      </c>
      <c r="T419" s="297">
        <v>46311.754166666666</v>
      </c>
    </row>
    <row r="420" spans="1:20" x14ac:dyDescent="0.35">
      <c r="A420" t="s">
        <v>91</v>
      </c>
      <c r="B420" t="s">
        <v>92</v>
      </c>
      <c r="C420" t="s">
        <v>93</v>
      </c>
      <c r="D420" s="29">
        <v>46436</v>
      </c>
      <c r="E420">
        <v>0</v>
      </c>
      <c r="F420">
        <v>0</v>
      </c>
      <c r="G420">
        <v>0</v>
      </c>
      <c r="H420">
        <v>0</v>
      </c>
      <c r="R420">
        <v>0</v>
      </c>
      <c r="S420" t="s">
        <v>90</v>
      </c>
      <c r="T420" s="297">
        <v>46311.754166666666</v>
      </c>
    </row>
    <row r="421" spans="1:20" x14ac:dyDescent="0.35">
      <c r="A421" t="s">
        <v>91</v>
      </c>
      <c r="B421" t="s">
        <v>92</v>
      </c>
      <c r="C421" t="s">
        <v>93</v>
      </c>
      <c r="D421" s="29">
        <v>46437</v>
      </c>
      <c r="E421">
        <v>0</v>
      </c>
      <c r="F421">
        <v>0</v>
      </c>
      <c r="G421">
        <v>0</v>
      </c>
      <c r="H421">
        <v>0</v>
      </c>
      <c r="R421">
        <v>0</v>
      </c>
      <c r="S421" t="s">
        <v>90</v>
      </c>
      <c r="T421" s="297">
        <v>46311.754166666666</v>
      </c>
    </row>
    <row r="422" spans="1:20" x14ac:dyDescent="0.35">
      <c r="A422" t="s">
        <v>91</v>
      </c>
      <c r="B422" t="s">
        <v>92</v>
      </c>
      <c r="C422" t="s">
        <v>93</v>
      </c>
      <c r="D422" s="29">
        <v>46438</v>
      </c>
      <c r="E422">
        <v>0</v>
      </c>
      <c r="F422">
        <v>0</v>
      </c>
      <c r="G422">
        <v>0</v>
      </c>
      <c r="H422">
        <v>0</v>
      </c>
      <c r="R422">
        <v>0</v>
      </c>
      <c r="S422" t="s">
        <v>90</v>
      </c>
      <c r="T422" s="297">
        <v>46311.754166666666</v>
      </c>
    </row>
    <row r="423" spans="1:20" x14ac:dyDescent="0.35">
      <c r="A423" t="s">
        <v>91</v>
      </c>
      <c r="B423" t="s">
        <v>92</v>
      </c>
      <c r="C423" t="s">
        <v>93</v>
      </c>
      <c r="D423" s="29">
        <v>46439</v>
      </c>
      <c r="E423">
        <v>0</v>
      </c>
      <c r="F423">
        <v>0</v>
      </c>
      <c r="G423">
        <v>0</v>
      </c>
      <c r="H423">
        <v>0</v>
      </c>
      <c r="R423">
        <v>0</v>
      </c>
      <c r="S423" t="s">
        <v>90</v>
      </c>
      <c r="T423" s="297">
        <v>46311.754166666666</v>
      </c>
    </row>
    <row r="424" spans="1:20" x14ac:dyDescent="0.35">
      <c r="A424" t="s">
        <v>91</v>
      </c>
      <c r="B424" t="s">
        <v>92</v>
      </c>
      <c r="C424" t="s">
        <v>93</v>
      </c>
      <c r="D424" s="29">
        <v>46440</v>
      </c>
      <c r="E424">
        <v>0</v>
      </c>
      <c r="F424">
        <v>0</v>
      </c>
      <c r="G424">
        <v>0</v>
      </c>
      <c r="H424">
        <v>0</v>
      </c>
      <c r="R424">
        <v>0</v>
      </c>
      <c r="S424" t="s">
        <v>90</v>
      </c>
      <c r="T424" s="297">
        <v>46311.754166666666</v>
      </c>
    </row>
    <row r="425" spans="1:20" x14ac:dyDescent="0.35">
      <c r="A425" t="s">
        <v>91</v>
      </c>
      <c r="B425" t="s">
        <v>92</v>
      </c>
      <c r="C425" t="s">
        <v>93</v>
      </c>
      <c r="D425" s="29">
        <v>46441</v>
      </c>
      <c r="E425">
        <v>0</v>
      </c>
      <c r="F425">
        <v>0</v>
      </c>
      <c r="G425">
        <v>0</v>
      </c>
      <c r="H425">
        <v>0</v>
      </c>
      <c r="R425">
        <v>0</v>
      </c>
      <c r="S425" t="s">
        <v>90</v>
      </c>
      <c r="T425" s="297">
        <v>46311.754166666666</v>
      </c>
    </row>
    <row r="426" spans="1:20" x14ac:dyDescent="0.35">
      <c r="A426" t="s">
        <v>91</v>
      </c>
      <c r="B426" t="s">
        <v>92</v>
      </c>
      <c r="C426" t="s">
        <v>93</v>
      </c>
      <c r="D426" s="29">
        <v>46442</v>
      </c>
      <c r="E426">
        <v>0</v>
      </c>
      <c r="F426">
        <v>0</v>
      </c>
      <c r="G426">
        <v>0</v>
      </c>
      <c r="H426">
        <v>0</v>
      </c>
      <c r="R426">
        <v>0</v>
      </c>
      <c r="S426" t="s">
        <v>90</v>
      </c>
      <c r="T426" s="297">
        <v>46311.754166666666</v>
      </c>
    </row>
    <row r="427" spans="1:20" x14ac:dyDescent="0.35">
      <c r="A427" t="s">
        <v>91</v>
      </c>
      <c r="B427" t="s">
        <v>92</v>
      </c>
      <c r="C427" t="s">
        <v>93</v>
      </c>
      <c r="D427" s="29">
        <v>46443</v>
      </c>
      <c r="E427">
        <v>0</v>
      </c>
      <c r="F427">
        <v>0</v>
      </c>
      <c r="G427">
        <v>0</v>
      </c>
      <c r="H427">
        <v>0</v>
      </c>
      <c r="R427">
        <v>0</v>
      </c>
      <c r="S427" t="s">
        <v>90</v>
      </c>
      <c r="T427" s="297">
        <v>46311.754166666666</v>
      </c>
    </row>
    <row r="428" spans="1:20" x14ac:dyDescent="0.35">
      <c r="A428" t="s">
        <v>91</v>
      </c>
      <c r="B428" t="s">
        <v>92</v>
      </c>
      <c r="C428" t="s">
        <v>93</v>
      </c>
      <c r="D428" s="29">
        <v>46444</v>
      </c>
      <c r="E428">
        <v>0</v>
      </c>
      <c r="F428">
        <v>0</v>
      </c>
      <c r="G428">
        <v>0</v>
      </c>
      <c r="H428">
        <v>0</v>
      </c>
      <c r="R428">
        <v>0</v>
      </c>
      <c r="S428" t="s">
        <v>90</v>
      </c>
      <c r="T428" s="297">
        <v>46311.754166666666</v>
      </c>
    </row>
    <row r="429" spans="1:20" x14ac:dyDescent="0.35">
      <c r="A429" t="s">
        <v>91</v>
      </c>
      <c r="B429" t="s">
        <v>92</v>
      </c>
      <c r="C429" t="s">
        <v>93</v>
      </c>
      <c r="D429" s="29">
        <v>46445</v>
      </c>
      <c r="E429">
        <v>0</v>
      </c>
      <c r="F429">
        <v>0</v>
      </c>
      <c r="G429">
        <v>0</v>
      </c>
      <c r="H429">
        <v>0</v>
      </c>
      <c r="R429">
        <v>0</v>
      </c>
      <c r="S429" t="s">
        <v>90</v>
      </c>
      <c r="T429" s="297">
        <v>46311.754166666666</v>
      </c>
    </row>
    <row r="430" spans="1:20" x14ac:dyDescent="0.35">
      <c r="A430" t="s">
        <v>91</v>
      </c>
      <c r="B430" t="s">
        <v>92</v>
      </c>
      <c r="C430" t="s">
        <v>93</v>
      </c>
      <c r="D430" s="29">
        <v>46446</v>
      </c>
      <c r="E430">
        <v>0</v>
      </c>
      <c r="F430">
        <v>0</v>
      </c>
      <c r="G430">
        <v>0</v>
      </c>
      <c r="H430">
        <v>0</v>
      </c>
      <c r="R430">
        <v>0</v>
      </c>
      <c r="S430" t="s">
        <v>90</v>
      </c>
      <c r="T430" s="297">
        <v>46311.754166666666</v>
      </c>
    </row>
    <row r="431" spans="1:20" x14ac:dyDescent="0.35">
      <c r="A431" t="s">
        <v>91</v>
      </c>
      <c r="B431" t="s">
        <v>92</v>
      </c>
      <c r="C431" t="s">
        <v>93</v>
      </c>
      <c r="D431" s="29">
        <v>46447</v>
      </c>
      <c r="E431">
        <v>0</v>
      </c>
      <c r="F431">
        <v>0</v>
      </c>
      <c r="G431">
        <v>0</v>
      </c>
      <c r="H431">
        <v>0</v>
      </c>
      <c r="R431">
        <v>0</v>
      </c>
      <c r="S431" t="s">
        <v>90</v>
      </c>
      <c r="T431" s="297">
        <v>46311.754166666666</v>
      </c>
    </row>
    <row r="432" spans="1:20" x14ac:dyDescent="0.35">
      <c r="A432" t="s">
        <v>91</v>
      </c>
      <c r="B432" t="s">
        <v>92</v>
      </c>
      <c r="C432" t="s">
        <v>93</v>
      </c>
      <c r="D432" s="29">
        <v>46448</v>
      </c>
      <c r="E432">
        <v>0</v>
      </c>
      <c r="F432">
        <v>0</v>
      </c>
      <c r="G432">
        <v>0</v>
      </c>
      <c r="H432">
        <v>0</v>
      </c>
      <c r="R432">
        <v>0</v>
      </c>
      <c r="S432" t="s">
        <v>90</v>
      </c>
      <c r="T432" s="297">
        <v>46311.754166666666</v>
      </c>
    </row>
    <row r="433" spans="1:20" x14ac:dyDescent="0.35">
      <c r="A433" t="s">
        <v>91</v>
      </c>
      <c r="B433" t="s">
        <v>92</v>
      </c>
      <c r="C433" t="s">
        <v>93</v>
      </c>
      <c r="D433" s="29">
        <v>46449</v>
      </c>
      <c r="E433">
        <v>0</v>
      </c>
      <c r="F433">
        <v>0</v>
      </c>
      <c r="G433">
        <v>0</v>
      </c>
      <c r="H433">
        <v>0</v>
      </c>
      <c r="R433">
        <v>0</v>
      </c>
      <c r="S433" t="s">
        <v>90</v>
      </c>
      <c r="T433" s="297">
        <v>46311.754166666666</v>
      </c>
    </row>
    <row r="434" spans="1:20" x14ac:dyDescent="0.35">
      <c r="A434" t="s">
        <v>91</v>
      </c>
      <c r="B434" t="s">
        <v>92</v>
      </c>
      <c r="C434" t="s">
        <v>93</v>
      </c>
      <c r="D434" s="29">
        <v>46450</v>
      </c>
      <c r="E434">
        <v>0</v>
      </c>
      <c r="F434">
        <v>0</v>
      </c>
      <c r="G434">
        <v>0</v>
      </c>
      <c r="H434">
        <v>0</v>
      </c>
      <c r="R434">
        <v>0</v>
      </c>
      <c r="S434" t="s">
        <v>90</v>
      </c>
      <c r="T434" s="297">
        <v>46311.754166666666</v>
      </c>
    </row>
    <row r="435" spans="1:20" x14ac:dyDescent="0.35">
      <c r="A435" t="s">
        <v>91</v>
      </c>
      <c r="B435" t="s">
        <v>92</v>
      </c>
      <c r="C435" t="s">
        <v>93</v>
      </c>
      <c r="D435" s="29">
        <v>46451</v>
      </c>
      <c r="E435">
        <v>0</v>
      </c>
      <c r="F435">
        <v>0</v>
      </c>
      <c r="G435">
        <v>0</v>
      </c>
      <c r="H435">
        <v>0</v>
      </c>
      <c r="R435">
        <v>0</v>
      </c>
      <c r="S435" t="s">
        <v>90</v>
      </c>
      <c r="T435" s="297">
        <v>46311.754166666666</v>
      </c>
    </row>
    <row r="436" spans="1:20" x14ac:dyDescent="0.35">
      <c r="A436" t="s">
        <v>91</v>
      </c>
      <c r="B436" t="s">
        <v>92</v>
      </c>
      <c r="C436" t="s">
        <v>93</v>
      </c>
      <c r="D436" s="29">
        <v>46452</v>
      </c>
      <c r="E436">
        <v>0</v>
      </c>
      <c r="F436">
        <v>0</v>
      </c>
      <c r="G436">
        <v>0</v>
      </c>
      <c r="H436">
        <v>0</v>
      </c>
      <c r="R436">
        <v>0</v>
      </c>
      <c r="S436" t="s">
        <v>90</v>
      </c>
      <c r="T436" s="297">
        <v>46311.754166666666</v>
      </c>
    </row>
    <row r="437" spans="1:20" x14ac:dyDescent="0.35">
      <c r="A437" t="s">
        <v>91</v>
      </c>
      <c r="B437" t="s">
        <v>92</v>
      </c>
      <c r="C437" t="s">
        <v>93</v>
      </c>
      <c r="D437" s="29">
        <v>46453</v>
      </c>
      <c r="E437">
        <v>0</v>
      </c>
      <c r="F437">
        <v>0</v>
      </c>
      <c r="G437">
        <v>0</v>
      </c>
      <c r="H437">
        <v>0</v>
      </c>
      <c r="R437">
        <v>0</v>
      </c>
      <c r="S437" t="s">
        <v>90</v>
      </c>
      <c r="T437" s="297">
        <v>46311.754166666666</v>
      </c>
    </row>
    <row r="438" spans="1:20" x14ac:dyDescent="0.35">
      <c r="A438" t="s">
        <v>91</v>
      </c>
      <c r="B438" t="s">
        <v>92</v>
      </c>
      <c r="C438" t="s">
        <v>93</v>
      </c>
      <c r="D438" s="29">
        <v>46454</v>
      </c>
      <c r="E438">
        <v>0</v>
      </c>
      <c r="F438">
        <v>0</v>
      </c>
      <c r="G438">
        <v>0</v>
      </c>
      <c r="H438">
        <v>0</v>
      </c>
      <c r="R438">
        <v>0</v>
      </c>
      <c r="S438" t="s">
        <v>90</v>
      </c>
      <c r="T438" s="297">
        <v>46311.754166666666</v>
      </c>
    </row>
    <row r="439" spans="1:20" x14ac:dyDescent="0.35">
      <c r="A439" t="s">
        <v>91</v>
      </c>
      <c r="B439" t="s">
        <v>92</v>
      </c>
      <c r="C439" t="s">
        <v>93</v>
      </c>
      <c r="D439" s="29">
        <v>46455</v>
      </c>
      <c r="E439">
        <v>0</v>
      </c>
      <c r="F439">
        <v>0</v>
      </c>
      <c r="G439">
        <v>0</v>
      </c>
      <c r="H439">
        <v>0</v>
      </c>
      <c r="R439">
        <v>0</v>
      </c>
      <c r="S439" t="s">
        <v>90</v>
      </c>
      <c r="T439" s="297">
        <v>46311.754166666666</v>
      </c>
    </row>
    <row r="440" spans="1:20" x14ac:dyDescent="0.35">
      <c r="A440" t="s">
        <v>91</v>
      </c>
      <c r="B440" t="s">
        <v>92</v>
      </c>
      <c r="C440" t="s">
        <v>93</v>
      </c>
      <c r="D440" s="29">
        <v>46456</v>
      </c>
      <c r="E440">
        <v>0</v>
      </c>
      <c r="F440">
        <v>0</v>
      </c>
      <c r="G440">
        <v>0</v>
      </c>
      <c r="H440">
        <v>0</v>
      </c>
      <c r="R440">
        <v>0</v>
      </c>
      <c r="S440" t="s">
        <v>90</v>
      </c>
      <c r="T440" s="297">
        <v>46311.754166666666</v>
      </c>
    </row>
    <row r="441" spans="1:20" x14ac:dyDescent="0.35">
      <c r="A441" t="s">
        <v>91</v>
      </c>
      <c r="B441" t="s">
        <v>92</v>
      </c>
      <c r="C441" t="s">
        <v>93</v>
      </c>
      <c r="D441" s="29">
        <v>46457</v>
      </c>
      <c r="E441">
        <v>0</v>
      </c>
      <c r="F441">
        <v>0</v>
      </c>
      <c r="G441">
        <v>0</v>
      </c>
      <c r="H441">
        <v>0</v>
      </c>
      <c r="R441">
        <v>0</v>
      </c>
      <c r="S441" t="s">
        <v>90</v>
      </c>
      <c r="T441" s="297">
        <v>46311.754166666666</v>
      </c>
    </row>
    <row r="442" spans="1:20" x14ac:dyDescent="0.35">
      <c r="A442" t="s">
        <v>91</v>
      </c>
      <c r="B442" t="s">
        <v>92</v>
      </c>
      <c r="C442" t="s">
        <v>93</v>
      </c>
      <c r="D442" s="29">
        <v>46458</v>
      </c>
      <c r="E442">
        <v>0</v>
      </c>
      <c r="F442">
        <v>0</v>
      </c>
      <c r="G442">
        <v>0</v>
      </c>
      <c r="H442">
        <v>0</v>
      </c>
      <c r="R442">
        <v>0</v>
      </c>
      <c r="S442" t="s">
        <v>90</v>
      </c>
      <c r="T442" s="297">
        <v>46311.754166666666</v>
      </c>
    </row>
    <row r="443" spans="1:20" x14ac:dyDescent="0.35">
      <c r="A443" t="s">
        <v>91</v>
      </c>
      <c r="B443" t="s">
        <v>92</v>
      </c>
      <c r="C443" t="s">
        <v>93</v>
      </c>
      <c r="D443" s="29">
        <v>46459</v>
      </c>
      <c r="E443">
        <v>0</v>
      </c>
      <c r="F443">
        <v>0</v>
      </c>
      <c r="G443">
        <v>0</v>
      </c>
      <c r="H443">
        <v>0</v>
      </c>
      <c r="R443">
        <v>0</v>
      </c>
      <c r="S443" t="s">
        <v>90</v>
      </c>
      <c r="T443" s="297">
        <v>46311.754166666666</v>
      </c>
    </row>
    <row r="444" spans="1:20" x14ac:dyDescent="0.35">
      <c r="A444" t="s">
        <v>91</v>
      </c>
      <c r="B444" t="s">
        <v>92</v>
      </c>
      <c r="C444" t="s">
        <v>93</v>
      </c>
      <c r="D444" s="29">
        <v>46460</v>
      </c>
      <c r="E444">
        <v>0</v>
      </c>
      <c r="F444">
        <v>0</v>
      </c>
      <c r="G444">
        <v>0</v>
      </c>
      <c r="H444">
        <v>0</v>
      </c>
      <c r="R444">
        <v>0</v>
      </c>
      <c r="S444" t="s">
        <v>90</v>
      </c>
      <c r="T444" s="297">
        <v>46311.754166666666</v>
      </c>
    </row>
    <row r="445" spans="1:20" x14ac:dyDescent="0.35">
      <c r="A445" t="s">
        <v>91</v>
      </c>
      <c r="B445" t="s">
        <v>92</v>
      </c>
      <c r="C445" t="s">
        <v>93</v>
      </c>
      <c r="D445" s="29">
        <v>46461</v>
      </c>
      <c r="E445">
        <v>0</v>
      </c>
      <c r="F445">
        <v>0</v>
      </c>
      <c r="G445">
        <v>0</v>
      </c>
      <c r="H445">
        <v>0</v>
      </c>
      <c r="R445">
        <v>0</v>
      </c>
      <c r="S445" t="s">
        <v>90</v>
      </c>
      <c r="T445" s="297">
        <v>46311.754166666666</v>
      </c>
    </row>
    <row r="446" spans="1:20" x14ac:dyDescent="0.35">
      <c r="A446" t="s">
        <v>91</v>
      </c>
      <c r="B446" t="s">
        <v>92</v>
      </c>
      <c r="C446" t="s">
        <v>93</v>
      </c>
      <c r="D446" s="29">
        <v>46462</v>
      </c>
      <c r="E446">
        <v>0</v>
      </c>
      <c r="F446">
        <v>0</v>
      </c>
      <c r="G446">
        <v>0</v>
      </c>
      <c r="H446">
        <v>0</v>
      </c>
      <c r="R446">
        <v>0</v>
      </c>
      <c r="S446" t="s">
        <v>90</v>
      </c>
      <c r="T446" s="297">
        <v>46311.754166666666</v>
      </c>
    </row>
    <row r="447" spans="1:20" x14ac:dyDescent="0.35">
      <c r="A447" t="s">
        <v>91</v>
      </c>
      <c r="B447" t="s">
        <v>92</v>
      </c>
      <c r="C447" t="s">
        <v>93</v>
      </c>
      <c r="D447" s="29">
        <v>46463</v>
      </c>
      <c r="E447">
        <v>0</v>
      </c>
      <c r="F447">
        <v>0</v>
      </c>
      <c r="G447">
        <v>0</v>
      </c>
      <c r="H447">
        <v>0</v>
      </c>
      <c r="R447">
        <v>0</v>
      </c>
      <c r="S447" t="s">
        <v>90</v>
      </c>
      <c r="T447" s="297">
        <v>46311.754166666666</v>
      </c>
    </row>
    <row r="448" spans="1:20" x14ac:dyDescent="0.35">
      <c r="A448" t="s">
        <v>91</v>
      </c>
      <c r="B448" t="s">
        <v>92</v>
      </c>
      <c r="C448" t="s">
        <v>93</v>
      </c>
      <c r="D448" s="29">
        <v>46464</v>
      </c>
      <c r="E448">
        <v>0</v>
      </c>
      <c r="F448">
        <v>0</v>
      </c>
      <c r="G448">
        <v>0</v>
      </c>
      <c r="H448">
        <v>0</v>
      </c>
      <c r="R448">
        <v>0</v>
      </c>
      <c r="S448" t="s">
        <v>90</v>
      </c>
      <c r="T448" s="297">
        <v>46311.754166666666</v>
      </c>
    </row>
    <row r="449" spans="1:20" x14ac:dyDescent="0.35">
      <c r="A449" t="s">
        <v>91</v>
      </c>
      <c r="B449" t="s">
        <v>92</v>
      </c>
      <c r="C449" t="s">
        <v>93</v>
      </c>
      <c r="D449" s="29">
        <v>46465</v>
      </c>
      <c r="E449">
        <v>0</v>
      </c>
      <c r="F449">
        <v>0</v>
      </c>
      <c r="G449">
        <v>0</v>
      </c>
      <c r="H449">
        <v>0</v>
      </c>
      <c r="R449">
        <v>0</v>
      </c>
      <c r="S449" t="s">
        <v>90</v>
      </c>
      <c r="T449" s="297">
        <v>46311.754166666666</v>
      </c>
    </row>
    <row r="450" spans="1:20" x14ac:dyDescent="0.35">
      <c r="A450" t="s">
        <v>91</v>
      </c>
      <c r="B450" t="s">
        <v>92</v>
      </c>
      <c r="C450" t="s">
        <v>93</v>
      </c>
      <c r="D450" s="29">
        <v>46466</v>
      </c>
      <c r="E450">
        <v>0</v>
      </c>
      <c r="F450">
        <v>0</v>
      </c>
      <c r="G450">
        <v>0</v>
      </c>
      <c r="H450">
        <v>0</v>
      </c>
      <c r="R450">
        <v>0</v>
      </c>
      <c r="S450" t="s">
        <v>90</v>
      </c>
      <c r="T450" s="297">
        <v>46311.754166666666</v>
      </c>
    </row>
    <row r="451" spans="1:20" x14ac:dyDescent="0.35">
      <c r="A451" t="s">
        <v>91</v>
      </c>
      <c r="B451" t="s">
        <v>92</v>
      </c>
      <c r="C451" t="s">
        <v>93</v>
      </c>
      <c r="D451" s="29">
        <v>46467</v>
      </c>
      <c r="E451">
        <v>0</v>
      </c>
      <c r="F451">
        <v>0</v>
      </c>
      <c r="G451">
        <v>0</v>
      </c>
      <c r="H451">
        <v>0</v>
      </c>
      <c r="R451">
        <v>0</v>
      </c>
      <c r="S451" t="s">
        <v>90</v>
      </c>
      <c r="T451" s="297">
        <v>46311.754166666666</v>
      </c>
    </row>
    <row r="452" spans="1:20" x14ac:dyDescent="0.35">
      <c r="A452" t="s">
        <v>91</v>
      </c>
      <c r="B452" t="s">
        <v>92</v>
      </c>
      <c r="C452" t="s">
        <v>93</v>
      </c>
      <c r="D452" s="29">
        <v>46468</v>
      </c>
      <c r="E452">
        <v>0</v>
      </c>
      <c r="F452">
        <v>0</v>
      </c>
      <c r="G452">
        <v>0</v>
      </c>
      <c r="H452">
        <v>0</v>
      </c>
      <c r="R452">
        <v>0</v>
      </c>
      <c r="S452" t="s">
        <v>90</v>
      </c>
      <c r="T452" s="297">
        <v>46311.754166666666</v>
      </c>
    </row>
    <row r="453" spans="1:20" x14ac:dyDescent="0.35">
      <c r="A453" t="s">
        <v>91</v>
      </c>
      <c r="B453" t="s">
        <v>92</v>
      </c>
      <c r="C453" t="s">
        <v>93</v>
      </c>
      <c r="D453" s="29">
        <v>46469</v>
      </c>
      <c r="E453">
        <v>0</v>
      </c>
      <c r="F453">
        <v>0</v>
      </c>
      <c r="G453">
        <v>0</v>
      </c>
      <c r="H453">
        <v>0</v>
      </c>
      <c r="R453">
        <v>0</v>
      </c>
      <c r="S453" t="s">
        <v>90</v>
      </c>
      <c r="T453" s="297">
        <v>46311.754166666666</v>
      </c>
    </row>
    <row r="454" spans="1:20" x14ac:dyDescent="0.35">
      <c r="A454" t="s">
        <v>91</v>
      </c>
      <c r="B454" t="s">
        <v>92</v>
      </c>
      <c r="C454" t="s">
        <v>93</v>
      </c>
      <c r="D454" s="29">
        <v>46470</v>
      </c>
      <c r="E454">
        <v>0</v>
      </c>
      <c r="F454">
        <v>0</v>
      </c>
      <c r="G454">
        <v>0</v>
      </c>
      <c r="H454">
        <v>0</v>
      </c>
      <c r="R454">
        <v>0</v>
      </c>
      <c r="S454" t="s">
        <v>90</v>
      </c>
      <c r="T454" s="297">
        <v>46311.754166666666</v>
      </c>
    </row>
    <row r="455" spans="1:20" x14ac:dyDescent="0.35">
      <c r="A455" t="s">
        <v>91</v>
      </c>
      <c r="B455" t="s">
        <v>92</v>
      </c>
      <c r="C455" t="s">
        <v>93</v>
      </c>
      <c r="D455" s="29">
        <v>46471</v>
      </c>
      <c r="E455">
        <v>0</v>
      </c>
      <c r="F455">
        <v>0</v>
      </c>
      <c r="G455">
        <v>0</v>
      </c>
      <c r="H455">
        <v>0</v>
      </c>
      <c r="R455">
        <v>0</v>
      </c>
      <c r="S455" t="s">
        <v>90</v>
      </c>
      <c r="T455" s="297">
        <v>46311.754166666666</v>
      </c>
    </row>
    <row r="456" spans="1:20" x14ac:dyDescent="0.35">
      <c r="A456" t="s">
        <v>91</v>
      </c>
      <c r="B456" t="s">
        <v>92</v>
      </c>
      <c r="C456" t="s">
        <v>93</v>
      </c>
      <c r="D456" s="29">
        <v>46472</v>
      </c>
      <c r="E456">
        <v>0</v>
      </c>
      <c r="F456">
        <v>0</v>
      </c>
      <c r="G456">
        <v>0</v>
      </c>
      <c r="H456">
        <v>0</v>
      </c>
      <c r="R456">
        <v>0</v>
      </c>
      <c r="S456" t="s">
        <v>90</v>
      </c>
      <c r="T456" s="297">
        <v>46311.754166666666</v>
      </c>
    </row>
    <row r="457" spans="1:20" x14ac:dyDescent="0.35">
      <c r="A457" t="s">
        <v>91</v>
      </c>
      <c r="B457" t="s">
        <v>92</v>
      </c>
      <c r="C457" t="s">
        <v>93</v>
      </c>
      <c r="D457" s="29">
        <v>46473</v>
      </c>
      <c r="E457">
        <v>0</v>
      </c>
      <c r="F457">
        <v>0</v>
      </c>
      <c r="G457">
        <v>0</v>
      </c>
      <c r="H457">
        <v>0</v>
      </c>
      <c r="R457">
        <v>0</v>
      </c>
      <c r="S457" t="s">
        <v>90</v>
      </c>
      <c r="T457" s="297">
        <v>46311.754166666666</v>
      </c>
    </row>
    <row r="458" spans="1:20" x14ac:dyDescent="0.35">
      <c r="A458" t="s">
        <v>91</v>
      </c>
      <c r="B458" t="s">
        <v>92</v>
      </c>
      <c r="C458" t="s">
        <v>93</v>
      </c>
      <c r="D458" s="29">
        <v>46474</v>
      </c>
      <c r="E458">
        <v>0</v>
      </c>
      <c r="F458">
        <v>0</v>
      </c>
      <c r="G458">
        <v>0</v>
      </c>
      <c r="H458">
        <v>0</v>
      </c>
      <c r="R458">
        <v>0</v>
      </c>
      <c r="S458" t="s">
        <v>90</v>
      </c>
      <c r="T458" s="297">
        <v>46311.754166666666</v>
      </c>
    </row>
    <row r="459" spans="1:20" x14ac:dyDescent="0.35">
      <c r="A459" t="s">
        <v>91</v>
      </c>
      <c r="B459" t="s">
        <v>92</v>
      </c>
      <c r="C459" t="s">
        <v>93</v>
      </c>
      <c r="D459" s="29">
        <v>46475</v>
      </c>
      <c r="E459">
        <v>0</v>
      </c>
      <c r="F459">
        <v>0</v>
      </c>
      <c r="G459">
        <v>0</v>
      </c>
      <c r="H459">
        <v>0</v>
      </c>
      <c r="R459">
        <v>0</v>
      </c>
      <c r="S459" t="s">
        <v>90</v>
      </c>
      <c r="T459" s="297">
        <v>46311.754166666666</v>
      </c>
    </row>
    <row r="460" spans="1:20" x14ac:dyDescent="0.35">
      <c r="A460" t="s">
        <v>91</v>
      </c>
      <c r="B460" t="s">
        <v>92</v>
      </c>
      <c r="C460" t="s">
        <v>93</v>
      </c>
      <c r="D460" s="29">
        <v>46476</v>
      </c>
      <c r="E460">
        <v>0</v>
      </c>
      <c r="F460">
        <v>0</v>
      </c>
      <c r="G460">
        <v>0</v>
      </c>
      <c r="H460">
        <v>0</v>
      </c>
      <c r="R460">
        <v>0</v>
      </c>
      <c r="S460" t="s">
        <v>90</v>
      </c>
      <c r="T460" s="297">
        <v>46311.754166666666</v>
      </c>
    </row>
    <row r="461" spans="1:20" x14ac:dyDescent="0.35">
      <c r="A461" t="s">
        <v>91</v>
      </c>
      <c r="B461" t="s">
        <v>92</v>
      </c>
      <c r="C461" t="s">
        <v>93</v>
      </c>
      <c r="D461" s="29">
        <v>46477</v>
      </c>
      <c r="E461">
        <v>0</v>
      </c>
      <c r="F461">
        <v>0</v>
      </c>
      <c r="G461">
        <v>0</v>
      </c>
      <c r="H461">
        <v>0</v>
      </c>
      <c r="R461">
        <v>0</v>
      </c>
      <c r="S461" t="s">
        <v>90</v>
      </c>
      <c r="T461" s="297">
        <v>46311.754166666666</v>
      </c>
    </row>
    <row r="462" spans="1:20" x14ac:dyDescent="0.35">
      <c r="A462" t="s">
        <v>91</v>
      </c>
      <c r="B462" t="s">
        <v>92</v>
      </c>
      <c r="C462" t="s">
        <v>93</v>
      </c>
      <c r="D462" s="29">
        <v>46478</v>
      </c>
      <c r="E462">
        <v>0</v>
      </c>
      <c r="F462">
        <v>0</v>
      </c>
      <c r="G462">
        <v>0</v>
      </c>
      <c r="H462">
        <v>0</v>
      </c>
      <c r="R462">
        <v>0</v>
      </c>
      <c r="S462" t="s">
        <v>90</v>
      </c>
      <c r="T462" s="297">
        <v>46311.754166666666</v>
      </c>
    </row>
    <row r="463" spans="1:20" x14ac:dyDescent="0.35">
      <c r="A463" t="s">
        <v>91</v>
      </c>
      <c r="B463" t="s">
        <v>92</v>
      </c>
      <c r="C463" t="s">
        <v>93</v>
      </c>
      <c r="D463" s="29">
        <v>46479</v>
      </c>
      <c r="E463">
        <v>0</v>
      </c>
      <c r="F463">
        <v>0</v>
      </c>
      <c r="G463">
        <v>0</v>
      </c>
      <c r="H463">
        <v>0</v>
      </c>
      <c r="R463">
        <v>0</v>
      </c>
      <c r="S463" t="s">
        <v>90</v>
      </c>
      <c r="T463" s="297">
        <v>46311.754166666666</v>
      </c>
    </row>
    <row r="464" spans="1:20" x14ac:dyDescent="0.35">
      <c r="A464" t="s">
        <v>91</v>
      </c>
      <c r="B464" t="s">
        <v>92</v>
      </c>
      <c r="C464" t="s">
        <v>93</v>
      </c>
      <c r="D464" s="29">
        <v>46480</v>
      </c>
      <c r="E464">
        <v>0</v>
      </c>
      <c r="F464">
        <v>0</v>
      </c>
      <c r="G464">
        <v>0</v>
      </c>
      <c r="H464">
        <v>0</v>
      </c>
      <c r="R464">
        <v>0</v>
      </c>
      <c r="S464" t="s">
        <v>90</v>
      </c>
      <c r="T464" s="297">
        <v>46311.754166666666</v>
      </c>
    </row>
    <row r="465" spans="1:20" x14ac:dyDescent="0.35">
      <c r="A465" t="s">
        <v>91</v>
      </c>
      <c r="B465" t="s">
        <v>92</v>
      </c>
      <c r="C465" t="s">
        <v>93</v>
      </c>
      <c r="D465" s="29">
        <v>46481</v>
      </c>
      <c r="E465">
        <v>0</v>
      </c>
      <c r="F465">
        <v>0</v>
      </c>
      <c r="G465">
        <v>0</v>
      </c>
      <c r="H465">
        <v>0</v>
      </c>
      <c r="R465">
        <v>0</v>
      </c>
      <c r="S465" t="s">
        <v>90</v>
      </c>
      <c r="T465" s="297">
        <v>46311.754166666666</v>
      </c>
    </row>
    <row r="466" spans="1:20" x14ac:dyDescent="0.35">
      <c r="A466" t="s">
        <v>91</v>
      </c>
      <c r="B466" t="s">
        <v>92</v>
      </c>
      <c r="C466" t="s">
        <v>93</v>
      </c>
      <c r="D466" s="29">
        <v>46482</v>
      </c>
      <c r="E466">
        <v>0</v>
      </c>
      <c r="F466">
        <v>0</v>
      </c>
      <c r="G466">
        <v>0</v>
      </c>
      <c r="H466">
        <v>0</v>
      </c>
      <c r="R466">
        <v>0</v>
      </c>
      <c r="S466" t="s">
        <v>90</v>
      </c>
      <c r="T466" s="297">
        <v>46311.754166666666</v>
      </c>
    </row>
    <row r="467" spans="1:20" x14ac:dyDescent="0.35">
      <c r="A467" t="s">
        <v>91</v>
      </c>
      <c r="B467" t="s">
        <v>92</v>
      </c>
      <c r="C467" t="s">
        <v>93</v>
      </c>
      <c r="D467" s="29">
        <v>46483</v>
      </c>
      <c r="E467">
        <v>0</v>
      </c>
      <c r="F467">
        <v>0</v>
      </c>
      <c r="G467">
        <v>0</v>
      </c>
      <c r="H467">
        <v>0</v>
      </c>
      <c r="R467">
        <v>0</v>
      </c>
      <c r="S467" t="s">
        <v>90</v>
      </c>
      <c r="T467" s="297">
        <v>46311.754166666666</v>
      </c>
    </row>
    <row r="468" spans="1:20" x14ac:dyDescent="0.35">
      <c r="A468" t="s">
        <v>91</v>
      </c>
      <c r="B468" t="s">
        <v>92</v>
      </c>
      <c r="C468" t="s">
        <v>93</v>
      </c>
      <c r="D468" s="29">
        <v>46484</v>
      </c>
      <c r="E468">
        <v>0</v>
      </c>
      <c r="F468">
        <v>0</v>
      </c>
      <c r="G468">
        <v>0</v>
      </c>
      <c r="H468">
        <v>0</v>
      </c>
      <c r="R468">
        <v>0</v>
      </c>
      <c r="S468" t="s">
        <v>90</v>
      </c>
      <c r="T468" s="297">
        <v>46311.754166666666</v>
      </c>
    </row>
    <row r="469" spans="1:20" x14ac:dyDescent="0.35">
      <c r="A469" t="s">
        <v>91</v>
      </c>
      <c r="B469" t="s">
        <v>92</v>
      </c>
      <c r="C469" t="s">
        <v>93</v>
      </c>
      <c r="D469" s="29">
        <v>46485</v>
      </c>
      <c r="E469">
        <v>0</v>
      </c>
      <c r="F469">
        <v>0</v>
      </c>
      <c r="G469">
        <v>0</v>
      </c>
      <c r="H469">
        <v>0</v>
      </c>
      <c r="R469">
        <v>0</v>
      </c>
      <c r="S469" t="s">
        <v>90</v>
      </c>
      <c r="T469" s="297">
        <v>46311.754166666666</v>
      </c>
    </row>
    <row r="470" spans="1:20" x14ac:dyDescent="0.35">
      <c r="A470" t="s">
        <v>91</v>
      </c>
      <c r="B470" t="s">
        <v>92</v>
      </c>
      <c r="C470" t="s">
        <v>93</v>
      </c>
      <c r="D470" s="29">
        <v>46486</v>
      </c>
      <c r="E470">
        <v>0</v>
      </c>
      <c r="F470">
        <v>0</v>
      </c>
      <c r="G470">
        <v>0</v>
      </c>
      <c r="H470">
        <v>0</v>
      </c>
      <c r="R470">
        <v>0</v>
      </c>
      <c r="S470" t="s">
        <v>90</v>
      </c>
      <c r="T470" s="297">
        <v>46311.754166666666</v>
      </c>
    </row>
    <row r="471" spans="1:20" x14ac:dyDescent="0.35">
      <c r="A471" t="s">
        <v>91</v>
      </c>
      <c r="B471" t="s">
        <v>92</v>
      </c>
      <c r="C471" t="s">
        <v>93</v>
      </c>
      <c r="D471" s="29">
        <v>46487</v>
      </c>
      <c r="E471">
        <v>0</v>
      </c>
      <c r="F471">
        <v>0</v>
      </c>
      <c r="G471">
        <v>0</v>
      </c>
      <c r="H471">
        <v>0</v>
      </c>
      <c r="R471">
        <v>0</v>
      </c>
      <c r="S471" t="s">
        <v>90</v>
      </c>
      <c r="T471" s="297">
        <v>46311.754166666666</v>
      </c>
    </row>
    <row r="472" spans="1:20" x14ac:dyDescent="0.35">
      <c r="A472" t="s">
        <v>91</v>
      </c>
      <c r="B472" t="s">
        <v>92</v>
      </c>
      <c r="C472" t="s">
        <v>93</v>
      </c>
      <c r="D472" s="29">
        <v>46488</v>
      </c>
      <c r="E472">
        <v>0</v>
      </c>
      <c r="F472">
        <v>0</v>
      </c>
      <c r="G472">
        <v>0</v>
      </c>
      <c r="H472">
        <v>0</v>
      </c>
      <c r="R472">
        <v>0</v>
      </c>
      <c r="S472" t="s">
        <v>90</v>
      </c>
      <c r="T472" s="297">
        <v>46311.754166666666</v>
      </c>
    </row>
    <row r="473" spans="1:20" x14ac:dyDescent="0.35">
      <c r="A473" t="s">
        <v>91</v>
      </c>
      <c r="B473" t="s">
        <v>92</v>
      </c>
      <c r="C473" t="s">
        <v>93</v>
      </c>
      <c r="D473" s="29">
        <v>46489</v>
      </c>
      <c r="E473">
        <v>0</v>
      </c>
      <c r="F473">
        <v>0</v>
      </c>
      <c r="G473">
        <v>0</v>
      </c>
      <c r="H473">
        <v>0</v>
      </c>
      <c r="R473">
        <v>0</v>
      </c>
      <c r="S473" t="s">
        <v>90</v>
      </c>
      <c r="T473" s="297">
        <v>46311.754166666666</v>
      </c>
    </row>
    <row r="474" spans="1:20" x14ac:dyDescent="0.35">
      <c r="A474" t="s">
        <v>91</v>
      </c>
      <c r="B474" t="s">
        <v>92</v>
      </c>
      <c r="C474" t="s">
        <v>93</v>
      </c>
      <c r="D474" s="29">
        <v>46490</v>
      </c>
      <c r="E474">
        <v>0</v>
      </c>
      <c r="F474">
        <v>0</v>
      </c>
      <c r="G474">
        <v>0</v>
      </c>
      <c r="H474">
        <v>0</v>
      </c>
      <c r="R474">
        <v>0</v>
      </c>
      <c r="S474" t="s">
        <v>90</v>
      </c>
      <c r="T474" s="297">
        <v>46311.754166666666</v>
      </c>
    </row>
    <row r="475" spans="1:20" x14ac:dyDescent="0.35">
      <c r="A475" t="s">
        <v>91</v>
      </c>
      <c r="B475" t="s">
        <v>92</v>
      </c>
      <c r="C475" t="s">
        <v>93</v>
      </c>
      <c r="D475" s="29">
        <v>46491</v>
      </c>
      <c r="E475">
        <v>0</v>
      </c>
      <c r="F475">
        <v>0</v>
      </c>
      <c r="G475">
        <v>0</v>
      </c>
      <c r="H475">
        <v>0</v>
      </c>
      <c r="R475">
        <v>0</v>
      </c>
      <c r="S475" t="s">
        <v>90</v>
      </c>
      <c r="T475" s="297">
        <v>46311.754166666666</v>
      </c>
    </row>
    <row r="476" spans="1:20" x14ac:dyDescent="0.35">
      <c r="A476" t="s">
        <v>91</v>
      </c>
      <c r="B476" t="s">
        <v>92</v>
      </c>
      <c r="C476" t="s">
        <v>93</v>
      </c>
      <c r="D476" s="29">
        <v>46492</v>
      </c>
      <c r="E476">
        <v>0</v>
      </c>
      <c r="F476">
        <v>0</v>
      </c>
      <c r="G476">
        <v>0</v>
      </c>
      <c r="H476">
        <v>0</v>
      </c>
      <c r="R476">
        <v>0</v>
      </c>
      <c r="S476" t="s">
        <v>90</v>
      </c>
      <c r="T476" s="297">
        <v>46311.754166666666</v>
      </c>
    </row>
    <row r="477" spans="1:20" x14ac:dyDescent="0.35">
      <c r="A477" t="s">
        <v>91</v>
      </c>
      <c r="B477" t="s">
        <v>92</v>
      </c>
      <c r="C477" t="s">
        <v>93</v>
      </c>
      <c r="D477" s="29">
        <v>46493</v>
      </c>
      <c r="E477">
        <v>0</v>
      </c>
      <c r="F477">
        <v>0</v>
      </c>
      <c r="G477">
        <v>0</v>
      </c>
      <c r="H477">
        <v>0</v>
      </c>
      <c r="R477">
        <v>0</v>
      </c>
      <c r="S477" t="s">
        <v>90</v>
      </c>
      <c r="T477" s="297">
        <v>46311.754166666666</v>
      </c>
    </row>
    <row r="478" spans="1:20" x14ac:dyDescent="0.35">
      <c r="A478" t="s">
        <v>91</v>
      </c>
      <c r="B478" t="s">
        <v>92</v>
      </c>
      <c r="C478" t="s">
        <v>93</v>
      </c>
      <c r="D478" s="29">
        <v>46494</v>
      </c>
      <c r="E478">
        <v>0</v>
      </c>
      <c r="F478">
        <v>0</v>
      </c>
      <c r="G478">
        <v>0</v>
      </c>
      <c r="H478">
        <v>0</v>
      </c>
      <c r="R478">
        <v>0</v>
      </c>
      <c r="S478" t="s">
        <v>90</v>
      </c>
      <c r="T478" s="297">
        <v>46311.754166666666</v>
      </c>
    </row>
    <row r="479" spans="1:20" x14ac:dyDescent="0.35">
      <c r="A479" t="s">
        <v>91</v>
      </c>
      <c r="B479" t="s">
        <v>92</v>
      </c>
      <c r="C479" t="s">
        <v>93</v>
      </c>
      <c r="D479" s="29">
        <v>46495</v>
      </c>
      <c r="E479">
        <v>0</v>
      </c>
      <c r="F479">
        <v>0</v>
      </c>
      <c r="G479">
        <v>0</v>
      </c>
      <c r="H479">
        <v>0</v>
      </c>
      <c r="R479">
        <v>0</v>
      </c>
      <c r="S479" t="s">
        <v>90</v>
      </c>
      <c r="T479" s="297">
        <v>46311.754166666666</v>
      </c>
    </row>
    <row r="480" spans="1:20" x14ac:dyDescent="0.35">
      <c r="A480" t="s">
        <v>91</v>
      </c>
      <c r="B480" t="s">
        <v>92</v>
      </c>
      <c r="C480" t="s">
        <v>93</v>
      </c>
      <c r="D480" s="29">
        <v>46496</v>
      </c>
      <c r="E480">
        <v>0</v>
      </c>
      <c r="F480">
        <v>0</v>
      </c>
      <c r="G480">
        <v>0</v>
      </c>
      <c r="H480">
        <v>0</v>
      </c>
      <c r="R480">
        <v>0</v>
      </c>
      <c r="S480" t="s">
        <v>90</v>
      </c>
      <c r="T480" s="297">
        <v>46311.754166666666</v>
      </c>
    </row>
    <row r="481" spans="1:20" x14ac:dyDescent="0.35">
      <c r="A481" t="s">
        <v>91</v>
      </c>
      <c r="B481" t="s">
        <v>92</v>
      </c>
      <c r="C481" t="s">
        <v>93</v>
      </c>
      <c r="D481" s="29">
        <v>46497</v>
      </c>
      <c r="E481">
        <v>0</v>
      </c>
      <c r="F481">
        <v>0</v>
      </c>
      <c r="G481">
        <v>0</v>
      </c>
      <c r="H481">
        <v>0</v>
      </c>
      <c r="R481">
        <v>0</v>
      </c>
      <c r="S481" t="s">
        <v>90</v>
      </c>
      <c r="T481" s="297">
        <v>46311.754166666666</v>
      </c>
    </row>
    <row r="482" spans="1:20" x14ac:dyDescent="0.35">
      <c r="A482" t="s">
        <v>91</v>
      </c>
      <c r="B482" t="s">
        <v>92</v>
      </c>
      <c r="C482" t="s">
        <v>93</v>
      </c>
      <c r="D482" s="29">
        <v>46498</v>
      </c>
      <c r="E482">
        <v>0</v>
      </c>
      <c r="F482">
        <v>0</v>
      </c>
      <c r="G482">
        <v>0</v>
      </c>
      <c r="H482">
        <v>0</v>
      </c>
      <c r="R482">
        <v>0</v>
      </c>
      <c r="S482" t="s">
        <v>90</v>
      </c>
      <c r="T482" s="297">
        <v>46311.754166666666</v>
      </c>
    </row>
    <row r="483" spans="1:20" x14ac:dyDescent="0.35">
      <c r="A483" t="s">
        <v>91</v>
      </c>
      <c r="B483" t="s">
        <v>92</v>
      </c>
      <c r="C483" t="s">
        <v>93</v>
      </c>
      <c r="D483" s="29">
        <v>46499</v>
      </c>
      <c r="E483">
        <v>0</v>
      </c>
      <c r="F483">
        <v>0</v>
      </c>
      <c r="G483">
        <v>0</v>
      </c>
      <c r="H483">
        <v>0</v>
      </c>
      <c r="R483">
        <v>0</v>
      </c>
      <c r="S483" t="s">
        <v>90</v>
      </c>
      <c r="T483" s="297">
        <v>46311.754166666666</v>
      </c>
    </row>
    <row r="484" spans="1:20" x14ac:dyDescent="0.35">
      <c r="A484" t="s">
        <v>91</v>
      </c>
      <c r="B484" t="s">
        <v>92</v>
      </c>
      <c r="C484" t="s">
        <v>93</v>
      </c>
      <c r="D484" s="29">
        <v>46500</v>
      </c>
      <c r="E484">
        <v>0</v>
      </c>
      <c r="F484">
        <v>0</v>
      </c>
      <c r="G484">
        <v>0</v>
      </c>
      <c r="H484">
        <v>0</v>
      </c>
      <c r="R484">
        <v>0</v>
      </c>
      <c r="S484" t="s">
        <v>90</v>
      </c>
      <c r="T484" s="297">
        <v>46311.754166666666</v>
      </c>
    </row>
    <row r="485" spans="1:20" x14ac:dyDescent="0.35">
      <c r="A485" t="s">
        <v>91</v>
      </c>
      <c r="B485" t="s">
        <v>92</v>
      </c>
      <c r="C485" t="s">
        <v>93</v>
      </c>
      <c r="D485" s="29">
        <v>46501</v>
      </c>
      <c r="E485">
        <v>0</v>
      </c>
      <c r="F485">
        <v>0</v>
      </c>
      <c r="G485">
        <v>0</v>
      </c>
      <c r="H485">
        <v>0</v>
      </c>
      <c r="R485">
        <v>0</v>
      </c>
      <c r="S485" t="s">
        <v>90</v>
      </c>
      <c r="T485" s="297">
        <v>46311.754166666666</v>
      </c>
    </row>
    <row r="486" spans="1:20" x14ac:dyDescent="0.35">
      <c r="A486" t="s">
        <v>91</v>
      </c>
      <c r="B486" t="s">
        <v>92</v>
      </c>
      <c r="C486" t="s">
        <v>93</v>
      </c>
      <c r="D486" s="29">
        <v>46502</v>
      </c>
      <c r="E486">
        <v>0</v>
      </c>
      <c r="F486">
        <v>0</v>
      </c>
      <c r="G486">
        <v>0</v>
      </c>
      <c r="H486">
        <v>0</v>
      </c>
      <c r="R486">
        <v>0</v>
      </c>
      <c r="S486" t="s">
        <v>90</v>
      </c>
      <c r="T486" s="297">
        <v>46311.754166666666</v>
      </c>
    </row>
    <row r="487" spans="1:20" x14ac:dyDescent="0.35">
      <c r="A487" t="s">
        <v>91</v>
      </c>
      <c r="B487" t="s">
        <v>92</v>
      </c>
      <c r="C487" t="s">
        <v>93</v>
      </c>
      <c r="D487" s="29">
        <v>46503</v>
      </c>
      <c r="E487">
        <v>0</v>
      </c>
      <c r="F487">
        <v>0</v>
      </c>
      <c r="G487">
        <v>0</v>
      </c>
      <c r="H487">
        <v>0</v>
      </c>
      <c r="R487">
        <v>0</v>
      </c>
      <c r="S487" t="s">
        <v>90</v>
      </c>
      <c r="T487" s="297">
        <v>46311.754166666666</v>
      </c>
    </row>
    <row r="488" spans="1:20" x14ac:dyDescent="0.35">
      <c r="A488" t="s">
        <v>91</v>
      </c>
      <c r="B488" t="s">
        <v>92</v>
      </c>
      <c r="C488" t="s">
        <v>93</v>
      </c>
      <c r="D488" s="29">
        <v>46504</v>
      </c>
      <c r="E488">
        <v>0</v>
      </c>
      <c r="F488">
        <v>0</v>
      </c>
      <c r="G488">
        <v>0</v>
      </c>
      <c r="H488">
        <v>0</v>
      </c>
      <c r="R488">
        <v>0</v>
      </c>
      <c r="S488" t="s">
        <v>90</v>
      </c>
      <c r="T488" s="297">
        <v>46311.754166666666</v>
      </c>
    </row>
    <row r="489" spans="1:20" x14ac:dyDescent="0.35">
      <c r="A489" t="s">
        <v>91</v>
      </c>
      <c r="B489" t="s">
        <v>92</v>
      </c>
      <c r="C489" t="s">
        <v>93</v>
      </c>
      <c r="D489" s="29">
        <v>46505</v>
      </c>
      <c r="E489">
        <v>0</v>
      </c>
      <c r="F489">
        <v>0</v>
      </c>
      <c r="G489">
        <v>0</v>
      </c>
      <c r="H489">
        <v>0</v>
      </c>
      <c r="R489">
        <v>0</v>
      </c>
      <c r="S489" t="s">
        <v>90</v>
      </c>
      <c r="T489" s="297">
        <v>46311.754166666666</v>
      </c>
    </row>
    <row r="490" spans="1:20" x14ac:dyDescent="0.35">
      <c r="A490" t="s">
        <v>91</v>
      </c>
      <c r="B490" t="s">
        <v>92</v>
      </c>
      <c r="C490" t="s">
        <v>93</v>
      </c>
      <c r="D490" s="29">
        <v>46506</v>
      </c>
      <c r="E490">
        <v>0</v>
      </c>
      <c r="F490">
        <v>0</v>
      </c>
      <c r="G490">
        <v>0</v>
      </c>
      <c r="H490">
        <v>0</v>
      </c>
      <c r="R490">
        <v>0</v>
      </c>
      <c r="S490" t="s">
        <v>90</v>
      </c>
      <c r="T490" s="297">
        <v>46311.754166666666</v>
      </c>
    </row>
    <row r="491" spans="1:20" x14ac:dyDescent="0.35">
      <c r="A491" t="s">
        <v>91</v>
      </c>
      <c r="B491" t="s">
        <v>92</v>
      </c>
      <c r="C491" t="s">
        <v>93</v>
      </c>
      <c r="D491" s="29">
        <v>46507</v>
      </c>
      <c r="E491">
        <v>0</v>
      </c>
      <c r="F491">
        <v>0</v>
      </c>
      <c r="G491">
        <v>0</v>
      </c>
      <c r="H491">
        <v>0</v>
      </c>
      <c r="R491">
        <v>0</v>
      </c>
      <c r="S491" t="s">
        <v>90</v>
      </c>
      <c r="T491" s="297">
        <v>46311.754166666666</v>
      </c>
    </row>
    <row r="492" spans="1:20" x14ac:dyDescent="0.35">
      <c r="A492" t="s">
        <v>91</v>
      </c>
      <c r="B492" t="s">
        <v>92</v>
      </c>
      <c r="C492" t="s">
        <v>93</v>
      </c>
      <c r="D492" s="29">
        <v>46508</v>
      </c>
      <c r="E492">
        <v>0</v>
      </c>
      <c r="F492">
        <v>0</v>
      </c>
      <c r="G492">
        <v>0</v>
      </c>
      <c r="H492">
        <v>0</v>
      </c>
      <c r="R492">
        <v>0</v>
      </c>
      <c r="S492" t="s">
        <v>90</v>
      </c>
      <c r="T492" s="297">
        <v>46311.754166666666</v>
      </c>
    </row>
    <row r="493" spans="1:20" x14ac:dyDescent="0.35">
      <c r="A493" t="s">
        <v>91</v>
      </c>
      <c r="B493" t="s">
        <v>92</v>
      </c>
      <c r="C493" t="s">
        <v>93</v>
      </c>
      <c r="D493" s="29">
        <v>46509</v>
      </c>
      <c r="E493">
        <v>0</v>
      </c>
      <c r="F493">
        <v>0</v>
      </c>
      <c r="G493">
        <v>0</v>
      </c>
      <c r="H493">
        <v>0</v>
      </c>
      <c r="R493">
        <v>0</v>
      </c>
      <c r="S493" t="s">
        <v>90</v>
      </c>
      <c r="T493" s="297">
        <v>46311.754166666666</v>
      </c>
    </row>
    <row r="494" spans="1:20" x14ac:dyDescent="0.35">
      <c r="A494" t="s">
        <v>91</v>
      </c>
      <c r="B494" t="s">
        <v>92</v>
      </c>
      <c r="C494" t="s">
        <v>93</v>
      </c>
      <c r="D494" s="29">
        <v>46510</v>
      </c>
      <c r="E494">
        <v>0</v>
      </c>
      <c r="F494">
        <v>0</v>
      </c>
      <c r="G494">
        <v>0</v>
      </c>
      <c r="H494">
        <v>0</v>
      </c>
      <c r="R494">
        <v>0</v>
      </c>
      <c r="S494" t="s">
        <v>90</v>
      </c>
      <c r="T494" s="297">
        <v>46311.754166666666</v>
      </c>
    </row>
    <row r="495" spans="1:20" x14ac:dyDescent="0.35">
      <c r="A495" t="s">
        <v>91</v>
      </c>
      <c r="B495" t="s">
        <v>92</v>
      </c>
      <c r="C495" t="s">
        <v>93</v>
      </c>
      <c r="D495" s="29">
        <v>46511</v>
      </c>
      <c r="E495">
        <v>0</v>
      </c>
      <c r="F495">
        <v>0</v>
      </c>
      <c r="G495">
        <v>0</v>
      </c>
      <c r="H495">
        <v>0</v>
      </c>
      <c r="R495">
        <v>0</v>
      </c>
      <c r="S495" t="s">
        <v>90</v>
      </c>
      <c r="T495" s="297">
        <v>46311.754166666666</v>
      </c>
    </row>
    <row r="496" spans="1:20" x14ac:dyDescent="0.35">
      <c r="A496" t="s">
        <v>91</v>
      </c>
      <c r="B496" t="s">
        <v>92</v>
      </c>
      <c r="C496" t="s">
        <v>93</v>
      </c>
      <c r="D496" s="29">
        <v>46512</v>
      </c>
      <c r="E496">
        <v>0</v>
      </c>
      <c r="F496">
        <v>0</v>
      </c>
      <c r="G496">
        <v>0</v>
      </c>
      <c r="H496">
        <v>0</v>
      </c>
      <c r="R496">
        <v>0</v>
      </c>
      <c r="S496" t="s">
        <v>90</v>
      </c>
      <c r="T496" s="297">
        <v>46311.754166666666</v>
      </c>
    </row>
    <row r="497" spans="1:20" x14ac:dyDescent="0.35">
      <c r="A497" t="s">
        <v>91</v>
      </c>
      <c r="B497" t="s">
        <v>92</v>
      </c>
      <c r="C497" t="s">
        <v>93</v>
      </c>
      <c r="D497" s="29">
        <v>46513</v>
      </c>
      <c r="E497">
        <v>0</v>
      </c>
      <c r="F497">
        <v>0</v>
      </c>
      <c r="G497">
        <v>0</v>
      </c>
      <c r="H497">
        <v>0</v>
      </c>
      <c r="R497">
        <v>0</v>
      </c>
      <c r="S497" t="s">
        <v>90</v>
      </c>
      <c r="T497" s="297">
        <v>46311.754166666666</v>
      </c>
    </row>
    <row r="498" spans="1:20" x14ac:dyDescent="0.35">
      <c r="A498" t="s">
        <v>91</v>
      </c>
      <c r="B498" t="s">
        <v>92</v>
      </c>
      <c r="C498" t="s">
        <v>93</v>
      </c>
      <c r="D498" s="29">
        <v>46514</v>
      </c>
      <c r="E498">
        <v>0</v>
      </c>
      <c r="F498">
        <v>0</v>
      </c>
      <c r="G498">
        <v>0</v>
      </c>
      <c r="H498">
        <v>0</v>
      </c>
      <c r="R498">
        <v>0</v>
      </c>
      <c r="S498" t="s">
        <v>90</v>
      </c>
      <c r="T498" s="297">
        <v>46311.754166666666</v>
      </c>
    </row>
    <row r="499" spans="1:20" x14ac:dyDescent="0.35">
      <c r="A499" t="s">
        <v>91</v>
      </c>
      <c r="B499" t="s">
        <v>92</v>
      </c>
      <c r="C499" t="s">
        <v>93</v>
      </c>
      <c r="D499" s="29">
        <v>46515</v>
      </c>
      <c r="E499">
        <v>0</v>
      </c>
      <c r="F499">
        <v>0</v>
      </c>
      <c r="G499">
        <v>0</v>
      </c>
      <c r="H499">
        <v>0</v>
      </c>
      <c r="R499">
        <v>0</v>
      </c>
      <c r="S499" t="s">
        <v>90</v>
      </c>
      <c r="T499" s="297">
        <v>46311.754166666666</v>
      </c>
    </row>
    <row r="500" spans="1:20" x14ac:dyDescent="0.35">
      <c r="A500" t="s">
        <v>91</v>
      </c>
      <c r="B500" t="s">
        <v>92</v>
      </c>
      <c r="C500" t="s">
        <v>93</v>
      </c>
      <c r="D500" s="29">
        <v>46516</v>
      </c>
      <c r="E500">
        <v>0</v>
      </c>
      <c r="F500">
        <v>0</v>
      </c>
      <c r="G500">
        <v>0</v>
      </c>
      <c r="H500">
        <v>0</v>
      </c>
      <c r="R500">
        <v>0</v>
      </c>
      <c r="S500" t="s">
        <v>90</v>
      </c>
      <c r="T500" s="297">
        <v>46311.754166666666</v>
      </c>
    </row>
    <row r="501" spans="1:20" x14ac:dyDescent="0.35">
      <c r="A501" t="s">
        <v>91</v>
      </c>
      <c r="B501" t="s">
        <v>92</v>
      </c>
      <c r="C501" t="s">
        <v>93</v>
      </c>
      <c r="D501" s="29">
        <v>46517</v>
      </c>
      <c r="E501">
        <v>0</v>
      </c>
      <c r="F501">
        <v>0</v>
      </c>
      <c r="G501">
        <v>0</v>
      </c>
      <c r="H501">
        <v>0</v>
      </c>
      <c r="R501">
        <v>0</v>
      </c>
      <c r="S501" t="s">
        <v>90</v>
      </c>
      <c r="T501" s="297">
        <v>46311.754166666666</v>
      </c>
    </row>
    <row r="502" spans="1:20" x14ac:dyDescent="0.35">
      <c r="A502" t="s">
        <v>91</v>
      </c>
      <c r="B502" t="s">
        <v>92</v>
      </c>
      <c r="C502" t="s">
        <v>93</v>
      </c>
      <c r="D502" s="29">
        <v>46518</v>
      </c>
      <c r="E502">
        <v>0</v>
      </c>
      <c r="F502">
        <v>0</v>
      </c>
      <c r="G502">
        <v>0</v>
      </c>
      <c r="H502">
        <v>0</v>
      </c>
      <c r="R502">
        <v>0</v>
      </c>
      <c r="S502" t="s">
        <v>90</v>
      </c>
      <c r="T502" s="297">
        <v>46311.754166666666</v>
      </c>
    </row>
    <row r="503" spans="1:20" x14ac:dyDescent="0.35">
      <c r="A503" t="s">
        <v>91</v>
      </c>
      <c r="B503" t="s">
        <v>92</v>
      </c>
      <c r="C503" t="s">
        <v>93</v>
      </c>
      <c r="D503" s="29">
        <v>46519</v>
      </c>
      <c r="E503">
        <v>0</v>
      </c>
      <c r="F503">
        <v>0</v>
      </c>
      <c r="G503">
        <v>0</v>
      </c>
      <c r="H503">
        <v>0</v>
      </c>
      <c r="R503">
        <v>0</v>
      </c>
      <c r="S503" t="s">
        <v>90</v>
      </c>
      <c r="T503" s="297">
        <v>46311.754166666666</v>
      </c>
    </row>
    <row r="504" spans="1:20" x14ac:dyDescent="0.35">
      <c r="A504" t="s">
        <v>91</v>
      </c>
      <c r="B504" t="s">
        <v>92</v>
      </c>
      <c r="C504" t="s">
        <v>93</v>
      </c>
      <c r="D504" s="29">
        <v>46520</v>
      </c>
      <c r="E504">
        <v>0</v>
      </c>
      <c r="F504">
        <v>0</v>
      </c>
      <c r="G504">
        <v>0</v>
      </c>
      <c r="H504">
        <v>0</v>
      </c>
      <c r="R504">
        <v>0</v>
      </c>
      <c r="S504" t="s">
        <v>90</v>
      </c>
      <c r="T504" s="297">
        <v>46311.754166666666</v>
      </c>
    </row>
    <row r="505" spans="1:20" x14ac:dyDescent="0.35">
      <c r="A505" t="s">
        <v>91</v>
      </c>
      <c r="B505" t="s">
        <v>92</v>
      </c>
      <c r="C505" t="s">
        <v>93</v>
      </c>
      <c r="D505" s="29">
        <v>46521</v>
      </c>
      <c r="E505">
        <v>0</v>
      </c>
      <c r="F505">
        <v>0</v>
      </c>
      <c r="G505">
        <v>0</v>
      </c>
      <c r="H505">
        <v>0</v>
      </c>
      <c r="R505">
        <v>0</v>
      </c>
      <c r="S505" t="s">
        <v>90</v>
      </c>
      <c r="T505" s="297">
        <v>46311.754166666666</v>
      </c>
    </row>
    <row r="506" spans="1:20" x14ac:dyDescent="0.35">
      <c r="A506" t="s">
        <v>91</v>
      </c>
      <c r="B506" t="s">
        <v>92</v>
      </c>
      <c r="C506" t="s">
        <v>93</v>
      </c>
      <c r="D506" s="29">
        <v>46522</v>
      </c>
      <c r="E506">
        <v>0</v>
      </c>
      <c r="F506">
        <v>0</v>
      </c>
      <c r="G506">
        <v>0</v>
      </c>
      <c r="H506">
        <v>0</v>
      </c>
      <c r="R506">
        <v>0</v>
      </c>
      <c r="S506" t="s">
        <v>90</v>
      </c>
      <c r="T506" s="297">
        <v>46311.754166666666</v>
      </c>
    </row>
    <row r="507" spans="1:20" x14ac:dyDescent="0.35">
      <c r="A507" t="s">
        <v>91</v>
      </c>
      <c r="B507" t="s">
        <v>92</v>
      </c>
      <c r="C507" t="s">
        <v>93</v>
      </c>
      <c r="D507" s="29">
        <v>46523</v>
      </c>
      <c r="E507">
        <v>0</v>
      </c>
      <c r="F507">
        <v>0</v>
      </c>
      <c r="G507">
        <v>0</v>
      </c>
      <c r="H507">
        <v>0</v>
      </c>
      <c r="R507">
        <v>0</v>
      </c>
      <c r="S507" t="s">
        <v>90</v>
      </c>
      <c r="T507" s="297">
        <v>46311.754166666666</v>
      </c>
    </row>
    <row r="508" spans="1:20" x14ac:dyDescent="0.35">
      <c r="A508" t="s">
        <v>91</v>
      </c>
      <c r="B508" t="s">
        <v>92</v>
      </c>
      <c r="C508" t="s">
        <v>93</v>
      </c>
      <c r="D508" s="29">
        <v>46524</v>
      </c>
      <c r="E508">
        <v>0</v>
      </c>
      <c r="F508">
        <v>0</v>
      </c>
      <c r="G508">
        <v>0</v>
      </c>
      <c r="H508">
        <v>0</v>
      </c>
      <c r="R508">
        <v>0</v>
      </c>
      <c r="S508" t="s">
        <v>90</v>
      </c>
      <c r="T508" s="297">
        <v>46311.754166666666</v>
      </c>
    </row>
    <row r="509" spans="1:20" x14ac:dyDescent="0.35">
      <c r="A509" t="s">
        <v>91</v>
      </c>
      <c r="B509" t="s">
        <v>92</v>
      </c>
      <c r="C509" t="s">
        <v>93</v>
      </c>
      <c r="D509" s="29">
        <v>46525</v>
      </c>
      <c r="E509">
        <v>0</v>
      </c>
      <c r="F509">
        <v>0</v>
      </c>
      <c r="G509">
        <v>0</v>
      </c>
      <c r="H509">
        <v>0</v>
      </c>
      <c r="R509">
        <v>0</v>
      </c>
      <c r="S509" t="s">
        <v>90</v>
      </c>
      <c r="T509" s="297">
        <v>46311.754166666666</v>
      </c>
    </row>
    <row r="510" spans="1:20" x14ac:dyDescent="0.35">
      <c r="A510" t="s">
        <v>91</v>
      </c>
      <c r="B510" t="s">
        <v>92</v>
      </c>
      <c r="C510" t="s">
        <v>93</v>
      </c>
      <c r="D510" s="29">
        <v>46526</v>
      </c>
      <c r="E510">
        <v>0</v>
      </c>
      <c r="F510">
        <v>0</v>
      </c>
      <c r="G510">
        <v>0</v>
      </c>
      <c r="H510">
        <v>0</v>
      </c>
      <c r="R510">
        <v>0</v>
      </c>
      <c r="S510" t="s">
        <v>90</v>
      </c>
      <c r="T510" s="297">
        <v>46311.754166666666</v>
      </c>
    </row>
    <row r="511" spans="1:20" x14ac:dyDescent="0.35">
      <c r="A511" t="s">
        <v>91</v>
      </c>
      <c r="B511" t="s">
        <v>92</v>
      </c>
      <c r="C511" t="s">
        <v>93</v>
      </c>
      <c r="D511" s="29">
        <v>46527</v>
      </c>
      <c r="E511">
        <v>0</v>
      </c>
      <c r="F511">
        <v>0</v>
      </c>
      <c r="G511">
        <v>0</v>
      </c>
      <c r="H511">
        <v>0</v>
      </c>
      <c r="R511">
        <v>0</v>
      </c>
      <c r="S511" t="s">
        <v>90</v>
      </c>
      <c r="T511" s="297">
        <v>46311.754166666666</v>
      </c>
    </row>
    <row r="512" spans="1:20" x14ac:dyDescent="0.35">
      <c r="A512" t="s">
        <v>91</v>
      </c>
      <c r="B512" t="s">
        <v>92</v>
      </c>
      <c r="C512" t="s">
        <v>93</v>
      </c>
      <c r="D512" s="29">
        <v>46528</v>
      </c>
      <c r="E512">
        <v>0</v>
      </c>
      <c r="F512">
        <v>0</v>
      </c>
      <c r="G512">
        <v>0</v>
      </c>
      <c r="H512">
        <v>0</v>
      </c>
      <c r="R512">
        <v>0</v>
      </c>
      <c r="S512" t="s">
        <v>90</v>
      </c>
      <c r="T512" s="297">
        <v>46311.754166666666</v>
      </c>
    </row>
    <row r="513" spans="1:20" x14ac:dyDescent="0.35">
      <c r="A513" t="s">
        <v>91</v>
      </c>
      <c r="B513" t="s">
        <v>92</v>
      </c>
      <c r="C513" t="s">
        <v>93</v>
      </c>
      <c r="D513" s="29">
        <v>46529</v>
      </c>
      <c r="E513">
        <v>0</v>
      </c>
      <c r="F513">
        <v>0</v>
      </c>
      <c r="G513">
        <v>0</v>
      </c>
      <c r="H513">
        <v>0</v>
      </c>
      <c r="R513">
        <v>0</v>
      </c>
      <c r="S513" t="s">
        <v>90</v>
      </c>
      <c r="T513" s="297">
        <v>46311.754166666666</v>
      </c>
    </row>
    <row r="514" spans="1:20" x14ac:dyDescent="0.35">
      <c r="A514" t="s">
        <v>91</v>
      </c>
      <c r="B514" t="s">
        <v>92</v>
      </c>
      <c r="C514" t="s">
        <v>93</v>
      </c>
      <c r="D514" s="29">
        <v>46530</v>
      </c>
      <c r="E514">
        <v>0</v>
      </c>
      <c r="F514">
        <v>0</v>
      </c>
      <c r="G514">
        <v>0</v>
      </c>
      <c r="H514">
        <v>0</v>
      </c>
      <c r="R514">
        <v>0</v>
      </c>
      <c r="S514" t="s">
        <v>90</v>
      </c>
      <c r="T514" s="297">
        <v>46311.754166666666</v>
      </c>
    </row>
    <row r="515" spans="1:20" x14ac:dyDescent="0.35">
      <c r="A515" t="s">
        <v>91</v>
      </c>
      <c r="B515" t="s">
        <v>92</v>
      </c>
      <c r="C515" t="s">
        <v>93</v>
      </c>
      <c r="D515" s="29">
        <v>46531</v>
      </c>
      <c r="E515">
        <v>0</v>
      </c>
      <c r="F515">
        <v>0</v>
      </c>
      <c r="G515">
        <v>0</v>
      </c>
      <c r="H515">
        <v>0</v>
      </c>
      <c r="R515">
        <v>0</v>
      </c>
      <c r="S515" t="s">
        <v>90</v>
      </c>
      <c r="T515" s="297">
        <v>46311.754166666666</v>
      </c>
    </row>
    <row r="516" spans="1:20" x14ac:dyDescent="0.35">
      <c r="A516" t="s">
        <v>91</v>
      </c>
      <c r="B516" t="s">
        <v>92</v>
      </c>
      <c r="C516" t="s">
        <v>93</v>
      </c>
      <c r="D516" s="29">
        <v>46532</v>
      </c>
      <c r="E516">
        <v>0</v>
      </c>
      <c r="F516">
        <v>0</v>
      </c>
      <c r="G516">
        <v>0</v>
      </c>
      <c r="H516">
        <v>0</v>
      </c>
      <c r="R516">
        <v>0</v>
      </c>
      <c r="S516" t="s">
        <v>90</v>
      </c>
      <c r="T516" s="297">
        <v>46311.754166666666</v>
      </c>
    </row>
    <row r="517" spans="1:20" x14ac:dyDescent="0.35">
      <c r="A517" t="s">
        <v>91</v>
      </c>
      <c r="B517" t="s">
        <v>92</v>
      </c>
      <c r="C517" t="s">
        <v>93</v>
      </c>
      <c r="D517" s="29">
        <v>46533</v>
      </c>
      <c r="E517">
        <v>0</v>
      </c>
      <c r="F517">
        <v>0</v>
      </c>
      <c r="G517">
        <v>0</v>
      </c>
      <c r="H517">
        <v>0</v>
      </c>
      <c r="R517">
        <v>0</v>
      </c>
      <c r="S517" t="s">
        <v>90</v>
      </c>
      <c r="T517" s="297">
        <v>46311.754166666666</v>
      </c>
    </row>
    <row r="518" spans="1:20" x14ac:dyDescent="0.35">
      <c r="A518" t="s">
        <v>91</v>
      </c>
      <c r="B518" t="s">
        <v>92</v>
      </c>
      <c r="C518" t="s">
        <v>93</v>
      </c>
      <c r="D518" s="29">
        <v>46534</v>
      </c>
      <c r="E518">
        <v>0</v>
      </c>
      <c r="F518">
        <v>0</v>
      </c>
      <c r="G518">
        <v>0</v>
      </c>
      <c r="H518">
        <v>0</v>
      </c>
      <c r="R518">
        <v>0</v>
      </c>
      <c r="S518" t="s">
        <v>90</v>
      </c>
      <c r="T518" s="297">
        <v>46311.754166666666</v>
      </c>
    </row>
    <row r="519" spans="1:20" x14ac:dyDescent="0.35">
      <c r="A519" t="s">
        <v>91</v>
      </c>
      <c r="B519" t="s">
        <v>92</v>
      </c>
      <c r="C519" t="s">
        <v>93</v>
      </c>
      <c r="D519" s="29">
        <v>46535</v>
      </c>
      <c r="E519">
        <v>0</v>
      </c>
      <c r="F519">
        <v>0</v>
      </c>
      <c r="G519">
        <v>0</v>
      </c>
      <c r="H519">
        <v>0</v>
      </c>
      <c r="R519">
        <v>0</v>
      </c>
      <c r="S519" t="s">
        <v>90</v>
      </c>
      <c r="T519" s="297">
        <v>46311.754166666666</v>
      </c>
    </row>
    <row r="520" spans="1:20" x14ac:dyDescent="0.35">
      <c r="A520" t="s">
        <v>91</v>
      </c>
      <c r="B520" t="s">
        <v>92</v>
      </c>
      <c r="C520" t="s">
        <v>93</v>
      </c>
      <c r="D520" s="29">
        <v>46536</v>
      </c>
      <c r="E520">
        <v>0</v>
      </c>
      <c r="F520">
        <v>0</v>
      </c>
      <c r="G520">
        <v>0</v>
      </c>
      <c r="H520">
        <v>0</v>
      </c>
      <c r="R520">
        <v>0</v>
      </c>
      <c r="S520" t="s">
        <v>90</v>
      </c>
      <c r="T520" s="297">
        <v>46311.754166666666</v>
      </c>
    </row>
    <row r="521" spans="1:20" x14ac:dyDescent="0.35">
      <c r="A521" t="s">
        <v>91</v>
      </c>
      <c r="B521" t="s">
        <v>92</v>
      </c>
      <c r="C521" t="s">
        <v>93</v>
      </c>
      <c r="D521" s="29">
        <v>46537</v>
      </c>
      <c r="E521">
        <v>0</v>
      </c>
      <c r="F521">
        <v>0</v>
      </c>
      <c r="G521">
        <v>0</v>
      </c>
      <c r="H521">
        <v>0</v>
      </c>
      <c r="R521">
        <v>0</v>
      </c>
      <c r="S521" t="s">
        <v>90</v>
      </c>
      <c r="T521" s="297">
        <v>46311.754166666666</v>
      </c>
    </row>
    <row r="522" spans="1:20" x14ac:dyDescent="0.35">
      <c r="A522" t="s">
        <v>91</v>
      </c>
      <c r="B522" t="s">
        <v>92</v>
      </c>
      <c r="C522" t="s">
        <v>93</v>
      </c>
      <c r="D522" s="29">
        <v>46538</v>
      </c>
      <c r="E522">
        <v>0</v>
      </c>
      <c r="F522">
        <v>0</v>
      </c>
      <c r="G522">
        <v>0</v>
      </c>
      <c r="H522">
        <v>0</v>
      </c>
      <c r="R522">
        <v>0</v>
      </c>
      <c r="S522" t="s">
        <v>90</v>
      </c>
      <c r="T522" s="297">
        <v>46311.754166666666</v>
      </c>
    </row>
    <row r="523" spans="1:20" x14ac:dyDescent="0.35">
      <c r="A523" t="s">
        <v>91</v>
      </c>
      <c r="B523" t="s">
        <v>92</v>
      </c>
      <c r="C523" t="s">
        <v>93</v>
      </c>
      <c r="D523" s="29">
        <v>46539</v>
      </c>
      <c r="E523">
        <v>0</v>
      </c>
      <c r="F523">
        <v>0</v>
      </c>
      <c r="G523">
        <v>0</v>
      </c>
      <c r="H523">
        <v>0</v>
      </c>
      <c r="R523">
        <v>0</v>
      </c>
      <c r="S523" t="s">
        <v>90</v>
      </c>
      <c r="T523" s="297">
        <v>46311.754166666666</v>
      </c>
    </row>
    <row r="524" spans="1:20" x14ac:dyDescent="0.35">
      <c r="A524" t="s">
        <v>91</v>
      </c>
      <c r="B524" t="s">
        <v>92</v>
      </c>
      <c r="C524" t="s">
        <v>93</v>
      </c>
      <c r="D524" s="29">
        <v>46540</v>
      </c>
      <c r="E524">
        <v>0</v>
      </c>
      <c r="F524">
        <v>0</v>
      </c>
      <c r="G524">
        <v>0</v>
      </c>
      <c r="H524">
        <v>0</v>
      </c>
      <c r="R524">
        <v>0</v>
      </c>
      <c r="S524" t="s">
        <v>90</v>
      </c>
      <c r="T524" s="297">
        <v>46311.754166666666</v>
      </c>
    </row>
    <row r="525" spans="1:20" x14ac:dyDescent="0.35">
      <c r="A525" t="s">
        <v>91</v>
      </c>
      <c r="B525" t="s">
        <v>92</v>
      </c>
      <c r="C525" t="s">
        <v>93</v>
      </c>
      <c r="D525" s="29">
        <v>46541</v>
      </c>
      <c r="E525">
        <v>0</v>
      </c>
      <c r="F525">
        <v>0</v>
      </c>
      <c r="G525">
        <v>0</v>
      </c>
      <c r="H525">
        <v>0</v>
      </c>
      <c r="R525">
        <v>0</v>
      </c>
      <c r="S525" t="s">
        <v>90</v>
      </c>
      <c r="T525" s="297">
        <v>46311.754166666666</v>
      </c>
    </row>
    <row r="526" spans="1:20" x14ac:dyDescent="0.35">
      <c r="A526" t="s">
        <v>91</v>
      </c>
      <c r="B526" t="s">
        <v>92</v>
      </c>
      <c r="C526" t="s">
        <v>93</v>
      </c>
      <c r="D526" s="29">
        <v>46542</v>
      </c>
      <c r="E526">
        <v>0</v>
      </c>
      <c r="F526">
        <v>0</v>
      </c>
      <c r="G526">
        <v>0</v>
      </c>
      <c r="H526">
        <v>0</v>
      </c>
      <c r="R526">
        <v>0</v>
      </c>
      <c r="S526" t="s">
        <v>90</v>
      </c>
      <c r="T526" s="297">
        <v>46311.754166666666</v>
      </c>
    </row>
    <row r="527" spans="1:20" x14ac:dyDescent="0.35">
      <c r="A527" t="s">
        <v>91</v>
      </c>
      <c r="B527" t="s">
        <v>92</v>
      </c>
      <c r="C527" t="s">
        <v>93</v>
      </c>
      <c r="D527" s="29">
        <v>46543</v>
      </c>
      <c r="E527">
        <v>0</v>
      </c>
      <c r="F527">
        <v>0</v>
      </c>
      <c r="G527">
        <v>0</v>
      </c>
      <c r="H527">
        <v>0</v>
      </c>
      <c r="R527">
        <v>0</v>
      </c>
      <c r="S527" t="s">
        <v>90</v>
      </c>
      <c r="T527" s="297">
        <v>46311.754166666666</v>
      </c>
    </row>
    <row r="528" spans="1:20" x14ac:dyDescent="0.35">
      <c r="A528" t="s">
        <v>91</v>
      </c>
      <c r="B528" t="s">
        <v>92</v>
      </c>
      <c r="C528" t="s">
        <v>93</v>
      </c>
      <c r="D528" s="29">
        <v>46544</v>
      </c>
      <c r="E528">
        <v>0</v>
      </c>
      <c r="F528">
        <v>0</v>
      </c>
      <c r="G528">
        <v>0</v>
      </c>
      <c r="H528">
        <v>0</v>
      </c>
      <c r="R528">
        <v>0</v>
      </c>
      <c r="S528" t="s">
        <v>90</v>
      </c>
      <c r="T528" s="297">
        <v>46311.754166666666</v>
      </c>
    </row>
    <row r="529" spans="1:20" x14ac:dyDescent="0.35">
      <c r="A529" t="s">
        <v>91</v>
      </c>
      <c r="B529" t="s">
        <v>92</v>
      </c>
      <c r="C529" t="s">
        <v>93</v>
      </c>
      <c r="D529" s="29">
        <v>46545</v>
      </c>
      <c r="E529">
        <v>0</v>
      </c>
      <c r="F529">
        <v>0</v>
      </c>
      <c r="G529">
        <v>0</v>
      </c>
      <c r="H529">
        <v>0</v>
      </c>
      <c r="R529">
        <v>0</v>
      </c>
      <c r="S529" t="s">
        <v>90</v>
      </c>
      <c r="T529" s="297">
        <v>46311.754166666666</v>
      </c>
    </row>
    <row r="530" spans="1:20" x14ac:dyDescent="0.35">
      <c r="A530" t="s">
        <v>91</v>
      </c>
      <c r="B530" t="s">
        <v>92</v>
      </c>
      <c r="C530" t="s">
        <v>93</v>
      </c>
      <c r="D530" s="29">
        <v>46546</v>
      </c>
      <c r="E530">
        <v>0</v>
      </c>
      <c r="F530">
        <v>0</v>
      </c>
      <c r="G530">
        <v>0</v>
      </c>
      <c r="H530">
        <v>0</v>
      </c>
      <c r="R530">
        <v>0</v>
      </c>
      <c r="S530" t="s">
        <v>90</v>
      </c>
      <c r="T530" s="297">
        <v>46311.754166666666</v>
      </c>
    </row>
    <row r="531" spans="1:20" x14ac:dyDescent="0.35">
      <c r="A531" t="s">
        <v>91</v>
      </c>
      <c r="B531" t="s">
        <v>92</v>
      </c>
      <c r="C531" t="s">
        <v>93</v>
      </c>
      <c r="D531" s="29">
        <v>46547</v>
      </c>
      <c r="E531">
        <v>0</v>
      </c>
      <c r="F531">
        <v>0</v>
      </c>
      <c r="G531">
        <v>0</v>
      </c>
      <c r="H531">
        <v>0</v>
      </c>
      <c r="R531">
        <v>0</v>
      </c>
      <c r="S531" t="s">
        <v>90</v>
      </c>
      <c r="T531" s="297">
        <v>46311.754166666666</v>
      </c>
    </row>
    <row r="532" spans="1:20" x14ac:dyDescent="0.35">
      <c r="A532" t="s">
        <v>91</v>
      </c>
      <c r="B532" t="s">
        <v>92</v>
      </c>
      <c r="C532" t="s">
        <v>93</v>
      </c>
      <c r="D532" s="29">
        <v>46548</v>
      </c>
      <c r="E532">
        <v>0</v>
      </c>
      <c r="F532">
        <v>0</v>
      </c>
      <c r="G532">
        <v>0</v>
      </c>
      <c r="H532">
        <v>0</v>
      </c>
      <c r="R532">
        <v>0</v>
      </c>
      <c r="S532" t="s">
        <v>90</v>
      </c>
      <c r="T532" s="297">
        <v>46311.754166666666</v>
      </c>
    </row>
    <row r="533" spans="1:20" x14ac:dyDescent="0.35">
      <c r="A533" t="s">
        <v>91</v>
      </c>
      <c r="B533" t="s">
        <v>92</v>
      </c>
      <c r="C533" t="s">
        <v>93</v>
      </c>
      <c r="D533" s="29">
        <v>46549</v>
      </c>
      <c r="E533">
        <v>0</v>
      </c>
      <c r="F533">
        <v>0</v>
      </c>
      <c r="G533">
        <v>0</v>
      </c>
      <c r="H533">
        <v>0</v>
      </c>
      <c r="R533">
        <v>0</v>
      </c>
      <c r="S533" t="s">
        <v>90</v>
      </c>
      <c r="T533" s="297">
        <v>46311.754166666666</v>
      </c>
    </row>
    <row r="534" spans="1:20" x14ac:dyDescent="0.35">
      <c r="A534" t="s">
        <v>91</v>
      </c>
      <c r="B534" t="s">
        <v>92</v>
      </c>
      <c r="C534" t="s">
        <v>93</v>
      </c>
      <c r="D534" s="29">
        <v>46550</v>
      </c>
      <c r="E534">
        <v>0</v>
      </c>
      <c r="F534">
        <v>0</v>
      </c>
      <c r="G534">
        <v>0</v>
      </c>
      <c r="H534">
        <v>0</v>
      </c>
      <c r="R534">
        <v>0</v>
      </c>
      <c r="S534" t="s">
        <v>90</v>
      </c>
      <c r="T534" s="297">
        <v>46311.754166666666</v>
      </c>
    </row>
    <row r="535" spans="1:20" x14ac:dyDescent="0.35">
      <c r="A535" t="s">
        <v>91</v>
      </c>
      <c r="B535" t="s">
        <v>92</v>
      </c>
      <c r="C535" t="s">
        <v>93</v>
      </c>
      <c r="D535" s="29">
        <v>46551</v>
      </c>
      <c r="E535">
        <v>0</v>
      </c>
      <c r="F535">
        <v>0</v>
      </c>
      <c r="G535">
        <v>0</v>
      </c>
      <c r="H535">
        <v>0</v>
      </c>
      <c r="R535">
        <v>0</v>
      </c>
      <c r="S535" t="s">
        <v>90</v>
      </c>
      <c r="T535" s="297">
        <v>46311.754166666666</v>
      </c>
    </row>
    <row r="536" spans="1:20" x14ac:dyDescent="0.35">
      <c r="A536" t="s">
        <v>91</v>
      </c>
      <c r="B536" t="s">
        <v>92</v>
      </c>
      <c r="C536" t="s">
        <v>93</v>
      </c>
      <c r="D536" s="29">
        <v>46552</v>
      </c>
      <c r="E536">
        <v>0</v>
      </c>
      <c r="F536">
        <v>0</v>
      </c>
      <c r="G536">
        <v>0</v>
      </c>
      <c r="H536">
        <v>0</v>
      </c>
      <c r="R536">
        <v>0</v>
      </c>
      <c r="S536" t="s">
        <v>90</v>
      </c>
      <c r="T536" s="297">
        <v>46311.754166666666</v>
      </c>
    </row>
    <row r="537" spans="1:20" x14ac:dyDescent="0.35">
      <c r="A537" t="s">
        <v>91</v>
      </c>
      <c r="B537" t="s">
        <v>92</v>
      </c>
      <c r="C537" t="s">
        <v>93</v>
      </c>
      <c r="D537" s="29">
        <v>46553</v>
      </c>
      <c r="E537">
        <v>0</v>
      </c>
      <c r="F537">
        <v>0</v>
      </c>
      <c r="G537">
        <v>0</v>
      </c>
      <c r="H537">
        <v>0</v>
      </c>
      <c r="R537">
        <v>0</v>
      </c>
      <c r="S537" t="s">
        <v>90</v>
      </c>
      <c r="T537" s="297">
        <v>46311.754166666666</v>
      </c>
    </row>
    <row r="538" spans="1:20" x14ac:dyDescent="0.35">
      <c r="A538" t="s">
        <v>91</v>
      </c>
      <c r="B538" t="s">
        <v>92</v>
      </c>
      <c r="C538" t="s">
        <v>93</v>
      </c>
      <c r="D538" s="29">
        <v>46554</v>
      </c>
      <c r="E538">
        <v>0</v>
      </c>
      <c r="F538">
        <v>0</v>
      </c>
      <c r="G538">
        <v>0</v>
      </c>
      <c r="H538">
        <v>0</v>
      </c>
      <c r="R538">
        <v>0</v>
      </c>
      <c r="S538" t="s">
        <v>90</v>
      </c>
      <c r="T538" s="297">
        <v>46311.754166666666</v>
      </c>
    </row>
    <row r="539" spans="1:20" x14ac:dyDescent="0.35">
      <c r="A539" t="s">
        <v>91</v>
      </c>
      <c r="B539" t="s">
        <v>92</v>
      </c>
      <c r="C539" t="s">
        <v>93</v>
      </c>
      <c r="D539" s="29">
        <v>46555</v>
      </c>
      <c r="E539">
        <v>0</v>
      </c>
      <c r="F539">
        <v>0</v>
      </c>
      <c r="G539">
        <v>0</v>
      </c>
      <c r="H539">
        <v>0</v>
      </c>
      <c r="R539">
        <v>0</v>
      </c>
      <c r="S539" t="s">
        <v>90</v>
      </c>
      <c r="T539" s="297">
        <v>46311.754166666666</v>
      </c>
    </row>
    <row r="540" spans="1:20" x14ac:dyDescent="0.35">
      <c r="A540" t="s">
        <v>91</v>
      </c>
      <c r="B540" t="s">
        <v>92</v>
      </c>
      <c r="C540" t="s">
        <v>93</v>
      </c>
      <c r="D540" s="29">
        <v>46556</v>
      </c>
      <c r="E540">
        <v>0</v>
      </c>
      <c r="F540">
        <v>0</v>
      </c>
      <c r="G540">
        <v>0</v>
      </c>
      <c r="H540">
        <v>0</v>
      </c>
      <c r="R540">
        <v>0</v>
      </c>
      <c r="S540" t="s">
        <v>90</v>
      </c>
      <c r="T540" s="297">
        <v>46311.754166666666</v>
      </c>
    </row>
    <row r="541" spans="1:20" x14ac:dyDescent="0.35">
      <c r="A541" t="s">
        <v>91</v>
      </c>
      <c r="B541" t="s">
        <v>92</v>
      </c>
      <c r="C541" t="s">
        <v>93</v>
      </c>
      <c r="D541" s="29">
        <v>46557</v>
      </c>
      <c r="E541">
        <v>0</v>
      </c>
      <c r="F541">
        <v>0</v>
      </c>
      <c r="G541">
        <v>0</v>
      </c>
      <c r="H541">
        <v>0</v>
      </c>
      <c r="R541">
        <v>0</v>
      </c>
      <c r="S541" t="s">
        <v>90</v>
      </c>
      <c r="T541" s="297">
        <v>46311.754166666666</v>
      </c>
    </row>
    <row r="542" spans="1:20" x14ac:dyDescent="0.35">
      <c r="A542" t="s">
        <v>91</v>
      </c>
      <c r="B542" t="s">
        <v>92</v>
      </c>
      <c r="C542" t="s">
        <v>93</v>
      </c>
      <c r="D542" s="29">
        <v>46558</v>
      </c>
      <c r="E542">
        <v>0</v>
      </c>
      <c r="F542">
        <v>0</v>
      </c>
      <c r="G542">
        <v>0</v>
      </c>
      <c r="H542">
        <v>0</v>
      </c>
      <c r="R542">
        <v>0</v>
      </c>
      <c r="S542" t="s">
        <v>90</v>
      </c>
      <c r="T542" s="297">
        <v>46311.754166666666</v>
      </c>
    </row>
    <row r="543" spans="1:20" x14ac:dyDescent="0.35">
      <c r="A543" t="s">
        <v>91</v>
      </c>
      <c r="B543" t="s">
        <v>92</v>
      </c>
      <c r="C543" t="s">
        <v>93</v>
      </c>
      <c r="D543" s="29">
        <v>46559</v>
      </c>
      <c r="E543">
        <v>0</v>
      </c>
      <c r="F543">
        <v>0</v>
      </c>
      <c r="G543">
        <v>0</v>
      </c>
      <c r="H543">
        <v>0</v>
      </c>
      <c r="R543">
        <v>0</v>
      </c>
      <c r="S543" t="s">
        <v>90</v>
      </c>
      <c r="T543" s="297">
        <v>46311.754166666666</v>
      </c>
    </row>
    <row r="544" spans="1:20" x14ac:dyDescent="0.35">
      <c r="A544" t="s">
        <v>91</v>
      </c>
      <c r="B544" t="s">
        <v>92</v>
      </c>
      <c r="C544" t="s">
        <v>93</v>
      </c>
      <c r="D544" s="29">
        <v>46560</v>
      </c>
      <c r="E544">
        <v>0</v>
      </c>
      <c r="F544">
        <v>0</v>
      </c>
      <c r="G544">
        <v>0</v>
      </c>
      <c r="H544">
        <v>0</v>
      </c>
      <c r="R544">
        <v>0</v>
      </c>
      <c r="S544" t="s">
        <v>90</v>
      </c>
      <c r="T544" s="297">
        <v>46311.754166666666</v>
      </c>
    </row>
    <row r="545" spans="1:20" x14ac:dyDescent="0.35">
      <c r="A545" t="s">
        <v>91</v>
      </c>
      <c r="B545" t="s">
        <v>92</v>
      </c>
      <c r="C545" t="s">
        <v>93</v>
      </c>
      <c r="D545" s="29">
        <v>46561</v>
      </c>
      <c r="E545">
        <v>0</v>
      </c>
      <c r="F545">
        <v>0</v>
      </c>
      <c r="G545">
        <v>0</v>
      </c>
      <c r="H545">
        <v>0</v>
      </c>
      <c r="R545">
        <v>0</v>
      </c>
      <c r="S545" t="s">
        <v>90</v>
      </c>
      <c r="T545" s="297">
        <v>46311.754166666666</v>
      </c>
    </row>
    <row r="546" spans="1:20" x14ac:dyDescent="0.35">
      <c r="A546" t="s">
        <v>91</v>
      </c>
      <c r="B546" t="s">
        <v>92</v>
      </c>
      <c r="C546" t="s">
        <v>93</v>
      </c>
      <c r="D546" s="29">
        <v>46562</v>
      </c>
      <c r="E546">
        <v>0</v>
      </c>
      <c r="F546">
        <v>0</v>
      </c>
      <c r="G546">
        <v>0</v>
      </c>
      <c r="H546">
        <v>0</v>
      </c>
      <c r="R546">
        <v>0</v>
      </c>
      <c r="S546" t="s">
        <v>90</v>
      </c>
      <c r="T546" s="297">
        <v>46311.754166666666</v>
      </c>
    </row>
    <row r="547" spans="1:20" x14ac:dyDescent="0.35">
      <c r="A547" t="s">
        <v>91</v>
      </c>
      <c r="B547" t="s">
        <v>92</v>
      </c>
      <c r="C547" t="s">
        <v>93</v>
      </c>
      <c r="D547" s="29">
        <v>46563</v>
      </c>
      <c r="E547">
        <v>0</v>
      </c>
      <c r="F547">
        <v>0</v>
      </c>
      <c r="G547">
        <v>0</v>
      </c>
      <c r="H547">
        <v>0</v>
      </c>
      <c r="R547">
        <v>0</v>
      </c>
      <c r="S547" t="s">
        <v>90</v>
      </c>
      <c r="T547" s="297">
        <v>46311.754166666666</v>
      </c>
    </row>
    <row r="548" spans="1:20" x14ac:dyDescent="0.35">
      <c r="A548" t="s">
        <v>91</v>
      </c>
      <c r="B548" t="s">
        <v>92</v>
      </c>
      <c r="C548" t="s">
        <v>93</v>
      </c>
      <c r="D548" s="29">
        <v>46564</v>
      </c>
      <c r="E548">
        <v>0</v>
      </c>
      <c r="F548">
        <v>0</v>
      </c>
      <c r="G548">
        <v>0</v>
      </c>
      <c r="H548">
        <v>0</v>
      </c>
      <c r="R548">
        <v>0</v>
      </c>
      <c r="S548" t="s">
        <v>90</v>
      </c>
      <c r="T548" s="297">
        <v>46311.754166666666</v>
      </c>
    </row>
    <row r="549" spans="1:20" x14ac:dyDescent="0.35">
      <c r="A549" t="s">
        <v>91</v>
      </c>
      <c r="B549" t="s">
        <v>92</v>
      </c>
      <c r="C549" t="s">
        <v>93</v>
      </c>
      <c r="D549" s="29">
        <v>46565</v>
      </c>
      <c r="E549">
        <v>0</v>
      </c>
      <c r="F549">
        <v>0</v>
      </c>
      <c r="G549">
        <v>0</v>
      </c>
      <c r="H549">
        <v>0</v>
      </c>
      <c r="R549">
        <v>0</v>
      </c>
      <c r="S549" t="s">
        <v>90</v>
      </c>
      <c r="T549" s="297">
        <v>46311.754166666666</v>
      </c>
    </row>
    <row r="550" spans="1:20" x14ac:dyDescent="0.35">
      <c r="A550" t="s">
        <v>91</v>
      </c>
      <c r="B550" t="s">
        <v>92</v>
      </c>
      <c r="C550" t="s">
        <v>93</v>
      </c>
      <c r="D550" s="29">
        <v>46566</v>
      </c>
      <c r="E550">
        <v>0</v>
      </c>
      <c r="F550">
        <v>0</v>
      </c>
      <c r="G550">
        <v>0</v>
      </c>
      <c r="H550">
        <v>0</v>
      </c>
      <c r="R550">
        <v>0</v>
      </c>
      <c r="S550" t="s">
        <v>90</v>
      </c>
      <c r="T550" s="297">
        <v>46311.754166666666</v>
      </c>
    </row>
    <row r="551" spans="1:20" x14ac:dyDescent="0.35">
      <c r="A551" t="s">
        <v>91</v>
      </c>
      <c r="B551" t="s">
        <v>92</v>
      </c>
      <c r="C551" t="s">
        <v>93</v>
      </c>
      <c r="D551" s="29">
        <v>46567</v>
      </c>
      <c r="E551">
        <v>0</v>
      </c>
      <c r="F551">
        <v>0</v>
      </c>
      <c r="G551">
        <v>0</v>
      </c>
      <c r="H551">
        <v>0</v>
      </c>
      <c r="R551">
        <v>0</v>
      </c>
      <c r="S551" t="s">
        <v>90</v>
      </c>
      <c r="T551" s="297">
        <v>46311.754166666666</v>
      </c>
    </row>
    <row r="552" spans="1:20" x14ac:dyDescent="0.35">
      <c r="A552" t="s">
        <v>91</v>
      </c>
      <c r="B552" t="s">
        <v>92</v>
      </c>
      <c r="C552" t="s">
        <v>93</v>
      </c>
      <c r="D552" s="29">
        <v>46568</v>
      </c>
      <c r="E552">
        <v>0</v>
      </c>
      <c r="F552">
        <v>0</v>
      </c>
      <c r="G552">
        <v>0</v>
      </c>
      <c r="H552">
        <v>0</v>
      </c>
      <c r="R552">
        <v>0</v>
      </c>
      <c r="S552" t="s">
        <v>90</v>
      </c>
      <c r="T552" s="297">
        <v>46311.754166666666</v>
      </c>
    </row>
    <row r="553" spans="1:20" x14ac:dyDescent="0.35">
      <c r="A553" t="s">
        <v>91</v>
      </c>
      <c r="B553" t="s">
        <v>92</v>
      </c>
      <c r="C553" t="s">
        <v>93</v>
      </c>
      <c r="D553" s="29">
        <v>46569</v>
      </c>
      <c r="E553">
        <v>0</v>
      </c>
      <c r="F553">
        <v>0</v>
      </c>
      <c r="G553">
        <v>0</v>
      </c>
      <c r="H553">
        <v>0</v>
      </c>
      <c r="R553">
        <v>0</v>
      </c>
      <c r="S553" t="s">
        <v>90</v>
      </c>
      <c r="T553" s="297">
        <v>46311.754166666666</v>
      </c>
    </row>
    <row r="554" spans="1:20" x14ac:dyDescent="0.35">
      <c r="A554" t="s">
        <v>91</v>
      </c>
      <c r="B554" t="s">
        <v>92</v>
      </c>
      <c r="C554" t="s">
        <v>93</v>
      </c>
      <c r="D554" s="29">
        <v>46570</v>
      </c>
      <c r="E554">
        <v>0</v>
      </c>
      <c r="F554">
        <v>0</v>
      </c>
      <c r="G554">
        <v>0</v>
      </c>
      <c r="H554">
        <v>0</v>
      </c>
      <c r="R554">
        <v>0</v>
      </c>
      <c r="S554" t="s">
        <v>90</v>
      </c>
      <c r="T554" s="297">
        <v>46311.754166666666</v>
      </c>
    </row>
    <row r="555" spans="1:20" x14ac:dyDescent="0.35">
      <c r="A555" t="s">
        <v>91</v>
      </c>
      <c r="B555" t="s">
        <v>92</v>
      </c>
      <c r="C555" t="s">
        <v>93</v>
      </c>
      <c r="D555" s="29">
        <v>46571</v>
      </c>
      <c r="E555">
        <v>0</v>
      </c>
      <c r="F555">
        <v>0</v>
      </c>
      <c r="G555">
        <v>0</v>
      </c>
      <c r="H555">
        <v>0</v>
      </c>
      <c r="R555">
        <v>0</v>
      </c>
      <c r="S555" t="s">
        <v>90</v>
      </c>
      <c r="T555" s="297">
        <v>46311.754166666666</v>
      </c>
    </row>
    <row r="556" spans="1:20" x14ac:dyDescent="0.35">
      <c r="A556" t="s">
        <v>91</v>
      </c>
      <c r="B556" t="s">
        <v>92</v>
      </c>
      <c r="C556" t="s">
        <v>93</v>
      </c>
      <c r="D556" s="29">
        <v>46572</v>
      </c>
      <c r="E556">
        <v>0</v>
      </c>
      <c r="F556">
        <v>0</v>
      </c>
      <c r="G556">
        <v>0</v>
      </c>
      <c r="H556">
        <v>0</v>
      </c>
      <c r="R556">
        <v>0</v>
      </c>
      <c r="S556" t="s">
        <v>90</v>
      </c>
      <c r="T556" s="297">
        <v>46311.754166666666</v>
      </c>
    </row>
    <row r="557" spans="1:20" x14ac:dyDescent="0.35">
      <c r="A557" t="s">
        <v>91</v>
      </c>
      <c r="B557" t="s">
        <v>92</v>
      </c>
      <c r="C557" t="s">
        <v>93</v>
      </c>
      <c r="D557" s="29">
        <v>46573</v>
      </c>
      <c r="E557">
        <v>0</v>
      </c>
      <c r="F557">
        <v>0</v>
      </c>
      <c r="G557">
        <v>0</v>
      </c>
      <c r="H557">
        <v>0</v>
      </c>
      <c r="R557">
        <v>0</v>
      </c>
      <c r="S557" t="s">
        <v>90</v>
      </c>
      <c r="T557" s="297">
        <v>46311.754166666666</v>
      </c>
    </row>
    <row r="558" spans="1:20" x14ac:dyDescent="0.35">
      <c r="A558" t="s">
        <v>91</v>
      </c>
      <c r="B558" t="s">
        <v>92</v>
      </c>
      <c r="C558" t="s">
        <v>93</v>
      </c>
      <c r="D558" s="29">
        <v>46574</v>
      </c>
      <c r="E558">
        <v>0</v>
      </c>
      <c r="F558">
        <v>0</v>
      </c>
      <c r="G558">
        <v>0</v>
      </c>
      <c r="H558">
        <v>0</v>
      </c>
      <c r="R558">
        <v>0</v>
      </c>
      <c r="S558" t="s">
        <v>90</v>
      </c>
      <c r="T558" s="297">
        <v>46311.754166666666</v>
      </c>
    </row>
    <row r="559" spans="1:20" x14ac:dyDescent="0.35">
      <c r="A559" t="s">
        <v>91</v>
      </c>
      <c r="B559" t="s">
        <v>92</v>
      </c>
      <c r="C559" t="s">
        <v>93</v>
      </c>
      <c r="D559" s="29">
        <v>46575</v>
      </c>
      <c r="E559">
        <v>0</v>
      </c>
      <c r="F559">
        <v>0</v>
      </c>
      <c r="G559">
        <v>0</v>
      </c>
      <c r="H559">
        <v>0</v>
      </c>
      <c r="R559">
        <v>0</v>
      </c>
      <c r="S559" t="s">
        <v>90</v>
      </c>
      <c r="T559" s="297">
        <v>46311.754166666666</v>
      </c>
    </row>
    <row r="560" spans="1:20" x14ac:dyDescent="0.35">
      <c r="A560" t="s">
        <v>91</v>
      </c>
      <c r="B560" t="s">
        <v>92</v>
      </c>
      <c r="C560" t="s">
        <v>93</v>
      </c>
      <c r="D560" s="29">
        <v>46576</v>
      </c>
      <c r="E560">
        <v>0</v>
      </c>
      <c r="F560">
        <v>0</v>
      </c>
      <c r="G560">
        <v>0</v>
      </c>
      <c r="H560">
        <v>0</v>
      </c>
      <c r="R560">
        <v>0</v>
      </c>
      <c r="S560" t="s">
        <v>90</v>
      </c>
      <c r="T560" s="297">
        <v>46311.754166666666</v>
      </c>
    </row>
    <row r="561" spans="1:20" x14ac:dyDescent="0.35">
      <c r="A561" t="s">
        <v>91</v>
      </c>
      <c r="B561" t="s">
        <v>92</v>
      </c>
      <c r="C561" t="s">
        <v>93</v>
      </c>
      <c r="D561" s="29">
        <v>46577</v>
      </c>
      <c r="E561">
        <v>0</v>
      </c>
      <c r="F561">
        <v>0</v>
      </c>
      <c r="G561">
        <v>0</v>
      </c>
      <c r="H561">
        <v>0</v>
      </c>
      <c r="R561">
        <v>0</v>
      </c>
      <c r="S561" t="s">
        <v>90</v>
      </c>
      <c r="T561" s="297">
        <v>46311.754166666666</v>
      </c>
    </row>
    <row r="562" spans="1:20" x14ac:dyDescent="0.35">
      <c r="A562" t="s">
        <v>91</v>
      </c>
      <c r="B562" t="s">
        <v>92</v>
      </c>
      <c r="C562" t="s">
        <v>93</v>
      </c>
      <c r="D562" s="29">
        <v>46578</v>
      </c>
      <c r="E562">
        <v>0</v>
      </c>
      <c r="F562">
        <v>0</v>
      </c>
      <c r="G562">
        <v>0</v>
      </c>
      <c r="H562">
        <v>0</v>
      </c>
      <c r="R562">
        <v>0</v>
      </c>
      <c r="S562" t="s">
        <v>90</v>
      </c>
      <c r="T562" s="297">
        <v>46311.754166666666</v>
      </c>
    </row>
    <row r="563" spans="1:20" x14ac:dyDescent="0.35">
      <c r="A563" t="s">
        <v>91</v>
      </c>
      <c r="B563" t="s">
        <v>92</v>
      </c>
      <c r="C563" t="s">
        <v>93</v>
      </c>
      <c r="D563" s="29">
        <v>46579</v>
      </c>
      <c r="E563">
        <v>0</v>
      </c>
      <c r="F563">
        <v>0</v>
      </c>
      <c r="G563">
        <v>0</v>
      </c>
      <c r="H563">
        <v>0</v>
      </c>
      <c r="R563">
        <v>0</v>
      </c>
      <c r="S563" t="s">
        <v>90</v>
      </c>
      <c r="T563" s="297">
        <v>46311.754166666666</v>
      </c>
    </row>
    <row r="564" spans="1:20" x14ac:dyDescent="0.35">
      <c r="A564" t="s">
        <v>91</v>
      </c>
      <c r="B564" t="s">
        <v>92</v>
      </c>
      <c r="C564" t="s">
        <v>93</v>
      </c>
      <c r="D564" s="29">
        <v>46580</v>
      </c>
      <c r="E564">
        <v>0</v>
      </c>
      <c r="F564">
        <v>0</v>
      </c>
      <c r="G564">
        <v>0</v>
      </c>
      <c r="H564">
        <v>0</v>
      </c>
      <c r="R564">
        <v>0</v>
      </c>
      <c r="S564" t="s">
        <v>90</v>
      </c>
      <c r="T564" s="297">
        <v>46311.754166666666</v>
      </c>
    </row>
    <row r="565" spans="1:20" x14ac:dyDescent="0.35">
      <c r="A565" t="s">
        <v>91</v>
      </c>
      <c r="B565" t="s">
        <v>92</v>
      </c>
      <c r="C565" t="s">
        <v>93</v>
      </c>
      <c r="D565" s="29">
        <v>46581</v>
      </c>
      <c r="E565">
        <v>0</v>
      </c>
      <c r="F565">
        <v>0</v>
      </c>
      <c r="G565">
        <v>0</v>
      </c>
      <c r="H565">
        <v>0</v>
      </c>
      <c r="R565">
        <v>0</v>
      </c>
      <c r="S565" t="s">
        <v>90</v>
      </c>
      <c r="T565" s="297">
        <v>46311.754166666666</v>
      </c>
    </row>
    <row r="566" spans="1:20" x14ac:dyDescent="0.35">
      <c r="A566" t="s">
        <v>91</v>
      </c>
      <c r="B566" t="s">
        <v>92</v>
      </c>
      <c r="C566" t="s">
        <v>93</v>
      </c>
      <c r="D566" s="29">
        <v>46582</v>
      </c>
      <c r="E566">
        <v>0</v>
      </c>
      <c r="F566">
        <v>0</v>
      </c>
      <c r="G566">
        <v>0</v>
      </c>
      <c r="H566">
        <v>0</v>
      </c>
      <c r="R566">
        <v>0</v>
      </c>
      <c r="S566" t="s">
        <v>90</v>
      </c>
      <c r="T566" s="297">
        <v>46311.754166666666</v>
      </c>
    </row>
    <row r="567" spans="1:20" x14ac:dyDescent="0.35">
      <c r="A567" t="s">
        <v>91</v>
      </c>
      <c r="B567" t="s">
        <v>92</v>
      </c>
      <c r="C567" t="s">
        <v>93</v>
      </c>
      <c r="D567" s="29">
        <v>46583</v>
      </c>
      <c r="E567">
        <v>0</v>
      </c>
      <c r="F567">
        <v>0</v>
      </c>
      <c r="G567">
        <v>0</v>
      </c>
      <c r="H567">
        <v>0</v>
      </c>
      <c r="R567">
        <v>0</v>
      </c>
      <c r="S567" t="s">
        <v>90</v>
      </c>
      <c r="T567" s="297">
        <v>46311.754166666666</v>
      </c>
    </row>
    <row r="568" spans="1:20" x14ac:dyDescent="0.35">
      <c r="A568" t="s">
        <v>91</v>
      </c>
      <c r="B568" t="s">
        <v>92</v>
      </c>
      <c r="C568" t="s">
        <v>93</v>
      </c>
      <c r="D568" s="29">
        <v>46584</v>
      </c>
      <c r="E568">
        <v>0</v>
      </c>
      <c r="F568">
        <v>0</v>
      </c>
      <c r="G568">
        <v>0</v>
      </c>
      <c r="H568">
        <v>0</v>
      </c>
      <c r="R568">
        <v>0</v>
      </c>
      <c r="S568" t="s">
        <v>90</v>
      </c>
      <c r="T568" s="297">
        <v>46311.754166666666</v>
      </c>
    </row>
    <row r="569" spans="1:20" x14ac:dyDescent="0.35">
      <c r="A569" t="s">
        <v>91</v>
      </c>
      <c r="B569" t="s">
        <v>92</v>
      </c>
      <c r="C569" t="s">
        <v>93</v>
      </c>
      <c r="D569" s="29">
        <v>46585</v>
      </c>
      <c r="E569">
        <v>0</v>
      </c>
      <c r="F569">
        <v>0</v>
      </c>
      <c r="G569">
        <v>0</v>
      </c>
      <c r="H569">
        <v>0</v>
      </c>
      <c r="R569">
        <v>0</v>
      </c>
      <c r="S569" t="s">
        <v>90</v>
      </c>
      <c r="T569" s="297">
        <v>46311.754166666666</v>
      </c>
    </row>
    <row r="570" spans="1:20" x14ac:dyDescent="0.35">
      <c r="A570" t="s">
        <v>91</v>
      </c>
      <c r="B570" t="s">
        <v>92</v>
      </c>
      <c r="C570" t="s">
        <v>93</v>
      </c>
      <c r="D570" s="29">
        <v>46586</v>
      </c>
      <c r="E570">
        <v>0</v>
      </c>
      <c r="F570">
        <v>0</v>
      </c>
      <c r="G570">
        <v>0</v>
      </c>
      <c r="H570">
        <v>0</v>
      </c>
      <c r="R570">
        <v>0</v>
      </c>
      <c r="S570" t="s">
        <v>90</v>
      </c>
      <c r="T570" s="297">
        <v>46311.754166666666</v>
      </c>
    </row>
    <row r="571" spans="1:20" x14ac:dyDescent="0.35">
      <c r="A571" t="s">
        <v>91</v>
      </c>
      <c r="B571" t="s">
        <v>92</v>
      </c>
      <c r="C571" t="s">
        <v>93</v>
      </c>
      <c r="D571" s="29">
        <v>46587</v>
      </c>
      <c r="E571">
        <v>0</v>
      </c>
      <c r="F571">
        <v>0</v>
      </c>
      <c r="G571">
        <v>0</v>
      </c>
      <c r="H571">
        <v>0</v>
      </c>
      <c r="R571">
        <v>0</v>
      </c>
      <c r="S571" t="s">
        <v>90</v>
      </c>
      <c r="T571" s="297">
        <v>46311.754166666666</v>
      </c>
    </row>
    <row r="572" spans="1:20" x14ac:dyDescent="0.35">
      <c r="A572" t="s">
        <v>91</v>
      </c>
      <c r="B572" t="s">
        <v>92</v>
      </c>
      <c r="C572" t="s">
        <v>93</v>
      </c>
      <c r="D572" s="29">
        <v>46588</v>
      </c>
      <c r="E572">
        <v>0</v>
      </c>
      <c r="F572">
        <v>0</v>
      </c>
      <c r="G572">
        <v>0</v>
      </c>
      <c r="H572">
        <v>0</v>
      </c>
      <c r="R572">
        <v>0</v>
      </c>
      <c r="S572" t="s">
        <v>90</v>
      </c>
      <c r="T572" s="297">
        <v>46311.754166666666</v>
      </c>
    </row>
    <row r="573" spans="1:20" x14ac:dyDescent="0.35">
      <c r="A573" t="s">
        <v>91</v>
      </c>
      <c r="B573" t="s">
        <v>92</v>
      </c>
      <c r="C573" t="s">
        <v>93</v>
      </c>
      <c r="D573" s="29">
        <v>46589</v>
      </c>
      <c r="E573">
        <v>0</v>
      </c>
      <c r="F573">
        <v>0</v>
      </c>
      <c r="G573">
        <v>0</v>
      </c>
      <c r="H573">
        <v>0</v>
      </c>
      <c r="R573">
        <v>0</v>
      </c>
      <c r="S573" t="s">
        <v>90</v>
      </c>
      <c r="T573" s="297">
        <v>46311.754166666666</v>
      </c>
    </row>
    <row r="574" spans="1:20" x14ac:dyDescent="0.35">
      <c r="A574" t="s">
        <v>91</v>
      </c>
      <c r="B574" t="s">
        <v>92</v>
      </c>
      <c r="C574" t="s">
        <v>93</v>
      </c>
      <c r="D574" s="29">
        <v>46590</v>
      </c>
      <c r="E574">
        <v>0</v>
      </c>
      <c r="F574">
        <v>0</v>
      </c>
      <c r="G574">
        <v>0</v>
      </c>
      <c r="H574">
        <v>0</v>
      </c>
      <c r="R574">
        <v>0</v>
      </c>
      <c r="S574" t="s">
        <v>90</v>
      </c>
      <c r="T574" s="297">
        <v>46311.754166666666</v>
      </c>
    </row>
    <row r="575" spans="1:20" x14ac:dyDescent="0.35">
      <c r="A575" t="s">
        <v>91</v>
      </c>
      <c r="B575" t="s">
        <v>92</v>
      </c>
      <c r="C575" t="s">
        <v>93</v>
      </c>
      <c r="D575" s="29">
        <v>46591</v>
      </c>
      <c r="E575">
        <v>0</v>
      </c>
      <c r="F575">
        <v>0</v>
      </c>
      <c r="G575">
        <v>0</v>
      </c>
      <c r="H575">
        <v>0</v>
      </c>
      <c r="R575">
        <v>0</v>
      </c>
      <c r="S575" t="s">
        <v>90</v>
      </c>
      <c r="T575" s="297">
        <v>46311.754166666666</v>
      </c>
    </row>
    <row r="576" spans="1:20" x14ac:dyDescent="0.35">
      <c r="A576" t="s">
        <v>91</v>
      </c>
      <c r="B576" t="s">
        <v>92</v>
      </c>
      <c r="C576" t="s">
        <v>93</v>
      </c>
      <c r="D576" s="29">
        <v>46592</v>
      </c>
      <c r="E576">
        <v>0</v>
      </c>
      <c r="F576">
        <v>0</v>
      </c>
      <c r="G576">
        <v>0</v>
      </c>
      <c r="H576">
        <v>0</v>
      </c>
      <c r="R576">
        <v>0</v>
      </c>
      <c r="S576" t="s">
        <v>90</v>
      </c>
      <c r="T576" s="297">
        <v>46311.754166666666</v>
      </c>
    </row>
    <row r="577" spans="1:20" x14ac:dyDescent="0.35">
      <c r="A577" t="s">
        <v>91</v>
      </c>
      <c r="B577" t="s">
        <v>92</v>
      </c>
      <c r="C577" t="s">
        <v>93</v>
      </c>
      <c r="D577" s="29">
        <v>46593</v>
      </c>
      <c r="E577">
        <v>0</v>
      </c>
      <c r="F577">
        <v>0</v>
      </c>
      <c r="G577">
        <v>0</v>
      </c>
      <c r="H577">
        <v>0</v>
      </c>
      <c r="R577">
        <v>0</v>
      </c>
      <c r="S577" t="s">
        <v>90</v>
      </c>
      <c r="T577" s="297">
        <v>46311.754166666666</v>
      </c>
    </row>
    <row r="578" spans="1:20" x14ac:dyDescent="0.35">
      <c r="A578" t="s">
        <v>91</v>
      </c>
      <c r="B578" t="s">
        <v>92</v>
      </c>
      <c r="C578" t="s">
        <v>93</v>
      </c>
      <c r="D578" s="29">
        <v>46594</v>
      </c>
      <c r="E578">
        <v>0</v>
      </c>
      <c r="F578">
        <v>0</v>
      </c>
      <c r="G578">
        <v>0</v>
      </c>
      <c r="H578">
        <v>0</v>
      </c>
      <c r="R578">
        <v>0</v>
      </c>
      <c r="S578" t="s">
        <v>90</v>
      </c>
      <c r="T578" s="297">
        <v>46311.754166666666</v>
      </c>
    </row>
    <row r="579" spans="1:20" x14ac:dyDescent="0.35">
      <c r="A579" t="s">
        <v>91</v>
      </c>
      <c r="B579" t="s">
        <v>92</v>
      </c>
      <c r="C579" t="s">
        <v>93</v>
      </c>
      <c r="D579" s="29">
        <v>46595</v>
      </c>
      <c r="E579">
        <v>0</v>
      </c>
      <c r="F579">
        <v>0</v>
      </c>
      <c r="G579">
        <v>0</v>
      </c>
      <c r="H579">
        <v>0</v>
      </c>
      <c r="R579">
        <v>0</v>
      </c>
      <c r="S579" t="s">
        <v>90</v>
      </c>
      <c r="T579" s="297">
        <v>46311.754166666666</v>
      </c>
    </row>
    <row r="580" spans="1:20" x14ac:dyDescent="0.35">
      <c r="A580" t="s">
        <v>91</v>
      </c>
      <c r="B580" t="s">
        <v>92</v>
      </c>
      <c r="C580" t="s">
        <v>93</v>
      </c>
      <c r="D580" s="29">
        <v>46596</v>
      </c>
      <c r="E580">
        <v>0</v>
      </c>
      <c r="F580">
        <v>0</v>
      </c>
      <c r="G580">
        <v>0</v>
      </c>
      <c r="H580">
        <v>0</v>
      </c>
      <c r="R580">
        <v>0</v>
      </c>
      <c r="S580" t="s">
        <v>90</v>
      </c>
      <c r="T580" s="297">
        <v>46311.754166666666</v>
      </c>
    </row>
    <row r="581" spans="1:20" x14ac:dyDescent="0.35">
      <c r="A581" t="s">
        <v>91</v>
      </c>
      <c r="B581" t="s">
        <v>92</v>
      </c>
      <c r="C581" t="s">
        <v>93</v>
      </c>
      <c r="D581" s="29">
        <v>46597</v>
      </c>
      <c r="E581">
        <v>0</v>
      </c>
      <c r="F581">
        <v>0</v>
      </c>
      <c r="G581">
        <v>0</v>
      </c>
      <c r="H581">
        <v>0</v>
      </c>
      <c r="R581">
        <v>0</v>
      </c>
      <c r="S581" t="s">
        <v>90</v>
      </c>
      <c r="T581" s="297">
        <v>46311.754166666666</v>
      </c>
    </row>
    <row r="582" spans="1:20" x14ac:dyDescent="0.35">
      <c r="A582" t="s">
        <v>91</v>
      </c>
      <c r="B582" t="s">
        <v>92</v>
      </c>
      <c r="C582" t="s">
        <v>93</v>
      </c>
      <c r="D582" s="29">
        <v>46598</v>
      </c>
      <c r="E582">
        <v>0</v>
      </c>
      <c r="F582">
        <v>0</v>
      </c>
      <c r="G582">
        <v>0</v>
      </c>
      <c r="H582">
        <v>0</v>
      </c>
      <c r="R582">
        <v>0</v>
      </c>
      <c r="S582" t="s">
        <v>90</v>
      </c>
      <c r="T582" s="297">
        <v>46311.754166666666</v>
      </c>
    </row>
    <row r="583" spans="1:20" x14ac:dyDescent="0.35">
      <c r="A583" t="s">
        <v>91</v>
      </c>
      <c r="B583" t="s">
        <v>92</v>
      </c>
      <c r="C583" t="s">
        <v>93</v>
      </c>
      <c r="D583" s="29">
        <v>46599</v>
      </c>
      <c r="E583">
        <v>0</v>
      </c>
      <c r="F583">
        <v>0</v>
      </c>
      <c r="G583">
        <v>0</v>
      </c>
      <c r="H583">
        <v>0</v>
      </c>
      <c r="R583">
        <v>0</v>
      </c>
      <c r="S583" t="s">
        <v>90</v>
      </c>
      <c r="T583" s="297">
        <v>46311.754166666666</v>
      </c>
    </row>
    <row r="584" spans="1:20" x14ac:dyDescent="0.35">
      <c r="A584" t="s">
        <v>91</v>
      </c>
      <c r="B584" t="s">
        <v>92</v>
      </c>
      <c r="C584" t="s">
        <v>93</v>
      </c>
      <c r="D584" s="29">
        <v>46600</v>
      </c>
      <c r="E584">
        <v>0</v>
      </c>
      <c r="F584">
        <v>0</v>
      </c>
      <c r="G584">
        <v>0</v>
      </c>
      <c r="H584">
        <v>0</v>
      </c>
      <c r="R584">
        <v>0</v>
      </c>
      <c r="S584" t="s">
        <v>90</v>
      </c>
      <c r="T584" s="297">
        <v>46311.754166666666</v>
      </c>
    </row>
    <row r="585" spans="1:20" x14ac:dyDescent="0.35">
      <c r="A585" t="s">
        <v>91</v>
      </c>
      <c r="B585" t="s">
        <v>92</v>
      </c>
      <c r="C585" t="s">
        <v>93</v>
      </c>
      <c r="D585" s="29">
        <v>46601</v>
      </c>
      <c r="E585">
        <v>0</v>
      </c>
      <c r="F585">
        <v>0</v>
      </c>
      <c r="G585">
        <v>0</v>
      </c>
      <c r="H585">
        <v>0</v>
      </c>
      <c r="R585">
        <v>0</v>
      </c>
      <c r="S585" t="s">
        <v>90</v>
      </c>
      <c r="T585" s="297">
        <v>46311.754166666666</v>
      </c>
    </row>
    <row r="586" spans="1:20" x14ac:dyDescent="0.35">
      <c r="A586" t="s">
        <v>91</v>
      </c>
      <c r="B586" t="s">
        <v>92</v>
      </c>
      <c r="C586" t="s">
        <v>93</v>
      </c>
      <c r="D586" s="29">
        <v>46602</v>
      </c>
      <c r="E586">
        <v>0</v>
      </c>
      <c r="F586">
        <v>0</v>
      </c>
      <c r="G586">
        <v>0</v>
      </c>
      <c r="H586">
        <v>0</v>
      </c>
      <c r="R586">
        <v>0</v>
      </c>
      <c r="S586" t="s">
        <v>90</v>
      </c>
      <c r="T586" s="297">
        <v>46311.754166666666</v>
      </c>
    </row>
    <row r="587" spans="1:20" x14ac:dyDescent="0.35">
      <c r="A587" t="s">
        <v>91</v>
      </c>
      <c r="B587" t="s">
        <v>92</v>
      </c>
      <c r="C587" t="s">
        <v>93</v>
      </c>
      <c r="D587" s="29">
        <v>46603</v>
      </c>
      <c r="E587">
        <v>0</v>
      </c>
      <c r="F587">
        <v>0</v>
      </c>
      <c r="G587">
        <v>0</v>
      </c>
      <c r="H587">
        <v>0</v>
      </c>
      <c r="R587">
        <v>0</v>
      </c>
      <c r="S587" t="s">
        <v>90</v>
      </c>
      <c r="T587" s="297">
        <v>46311.754166666666</v>
      </c>
    </row>
    <row r="588" spans="1:20" x14ac:dyDescent="0.35">
      <c r="A588" t="s">
        <v>91</v>
      </c>
      <c r="B588" t="s">
        <v>92</v>
      </c>
      <c r="C588" t="s">
        <v>93</v>
      </c>
      <c r="D588" s="29">
        <v>46604</v>
      </c>
      <c r="E588">
        <v>0</v>
      </c>
      <c r="F588">
        <v>0</v>
      </c>
      <c r="G588">
        <v>0</v>
      </c>
      <c r="H588">
        <v>0</v>
      </c>
      <c r="R588">
        <v>0</v>
      </c>
      <c r="S588" t="s">
        <v>90</v>
      </c>
      <c r="T588" s="297">
        <v>46311.754166666666</v>
      </c>
    </row>
    <row r="589" spans="1:20" x14ac:dyDescent="0.35">
      <c r="A589" t="s">
        <v>91</v>
      </c>
      <c r="B589" t="s">
        <v>92</v>
      </c>
      <c r="C589" t="s">
        <v>93</v>
      </c>
      <c r="D589" s="29">
        <v>46605</v>
      </c>
      <c r="E589">
        <v>0</v>
      </c>
      <c r="F589">
        <v>0</v>
      </c>
      <c r="G589">
        <v>0</v>
      </c>
      <c r="H589">
        <v>0</v>
      </c>
      <c r="R589">
        <v>0</v>
      </c>
      <c r="S589" t="s">
        <v>90</v>
      </c>
      <c r="T589" s="297">
        <v>46311.754166666666</v>
      </c>
    </row>
    <row r="590" spans="1:20" x14ac:dyDescent="0.35">
      <c r="A590" t="s">
        <v>91</v>
      </c>
      <c r="B590" t="s">
        <v>92</v>
      </c>
      <c r="C590" t="s">
        <v>93</v>
      </c>
      <c r="D590" s="29">
        <v>46606</v>
      </c>
      <c r="E590">
        <v>0</v>
      </c>
      <c r="F590">
        <v>0</v>
      </c>
      <c r="G590">
        <v>0</v>
      </c>
      <c r="H590">
        <v>0</v>
      </c>
      <c r="R590">
        <v>0</v>
      </c>
      <c r="S590" t="s">
        <v>90</v>
      </c>
      <c r="T590" s="297">
        <v>46311.754166666666</v>
      </c>
    </row>
    <row r="591" spans="1:20" x14ac:dyDescent="0.35">
      <c r="A591" t="s">
        <v>91</v>
      </c>
      <c r="B591" t="s">
        <v>92</v>
      </c>
      <c r="C591" t="s">
        <v>93</v>
      </c>
      <c r="D591" s="29">
        <v>46607</v>
      </c>
      <c r="E591">
        <v>0</v>
      </c>
      <c r="F591">
        <v>0</v>
      </c>
      <c r="G591">
        <v>0</v>
      </c>
      <c r="H591">
        <v>0</v>
      </c>
      <c r="R591">
        <v>0</v>
      </c>
      <c r="S591" t="s">
        <v>90</v>
      </c>
      <c r="T591" s="297">
        <v>46311.754166666666</v>
      </c>
    </row>
    <row r="592" spans="1:20" x14ac:dyDescent="0.35">
      <c r="A592" t="s">
        <v>91</v>
      </c>
      <c r="B592" t="s">
        <v>92</v>
      </c>
      <c r="C592" t="s">
        <v>93</v>
      </c>
      <c r="D592" s="29">
        <v>46608</v>
      </c>
      <c r="E592">
        <v>0</v>
      </c>
      <c r="F592">
        <v>0</v>
      </c>
      <c r="G592">
        <v>0</v>
      </c>
      <c r="H592">
        <v>0</v>
      </c>
      <c r="R592">
        <v>0</v>
      </c>
      <c r="S592" t="s">
        <v>90</v>
      </c>
      <c r="T592" s="297">
        <v>46311.754166666666</v>
      </c>
    </row>
    <row r="593" spans="1:20" x14ac:dyDescent="0.35">
      <c r="A593" t="s">
        <v>91</v>
      </c>
      <c r="B593" t="s">
        <v>92</v>
      </c>
      <c r="C593" t="s">
        <v>93</v>
      </c>
      <c r="D593" s="29">
        <v>46609</v>
      </c>
      <c r="E593">
        <v>0</v>
      </c>
      <c r="F593">
        <v>0</v>
      </c>
      <c r="G593">
        <v>0</v>
      </c>
      <c r="H593">
        <v>0</v>
      </c>
      <c r="R593">
        <v>0</v>
      </c>
      <c r="S593" t="s">
        <v>90</v>
      </c>
      <c r="T593" s="297">
        <v>46311.754166666666</v>
      </c>
    </row>
    <row r="594" spans="1:20" x14ac:dyDescent="0.35">
      <c r="A594" t="s">
        <v>91</v>
      </c>
      <c r="B594" t="s">
        <v>92</v>
      </c>
      <c r="C594" t="s">
        <v>93</v>
      </c>
      <c r="D594" s="29">
        <v>46610</v>
      </c>
      <c r="E594">
        <v>0</v>
      </c>
      <c r="F594">
        <v>0</v>
      </c>
      <c r="G594">
        <v>0</v>
      </c>
      <c r="H594">
        <v>0</v>
      </c>
      <c r="R594">
        <v>0</v>
      </c>
      <c r="S594" t="s">
        <v>90</v>
      </c>
      <c r="T594" s="297">
        <v>46311.754166666666</v>
      </c>
    </row>
    <row r="595" spans="1:20" x14ac:dyDescent="0.35">
      <c r="A595" t="s">
        <v>91</v>
      </c>
      <c r="B595" t="s">
        <v>92</v>
      </c>
      <c r="C595" t="s">
        <v>93</v>
      </c>
      <c r="D595" s="29">
        <v>46611</v>
      </c>
      <c r="E595">
        <v>0</v>
      </c>
      <c r="F595">
        <v>0</v>
      </c>
      <c r="G595">
        <v>0</v>
      </c>
      <c r="H595">
        <v>0</v>
      </c>
      <c r="R595">
        <v>0</v>
      </c>
      <c r="S595" t="s">
        <v>90</v>
      </c>
      <c r="T595" s="297">
        <v>46311.754166666666</v>
      </c>
    </row>
    <row r="596" spans="1:20" x14ac:dyDescent="0.35">
      <c r="A596" t="s">
        <v>91</v>
      </c>
      <c r="B596" t="s">
        <v>92</v>
      </c>
      <c r="C596" t="s">
        <v>93</v>
      </c>
      <c r="D596" s="29">
        <v>46612</v>
      </c>
      <c r="E596">
        <v>0</v>
      </c>
      <c r="F596">
        <v>0</v>
      </c>
      <c r="G596">
        <v>0</v>
      </c>
      <c r="H596">
        <v>0</v>
      </c>
      <c r="R596">
        <v>0</v>
      </c>
      <c r="S596" t="s">
        <v>90</v>
      </c>
      <c r="T596" s="297">
        <v>46311.754166666666</v>
      </c>
    </row>
    <row r="597" spans="1:20" x14ac:dyDescent="0.35">
      <c r="A597" t="s">
        <v>91</v>
      </c>
      <c r="B597" t="s">
        <v>92</v>
      </c>
      <c r="C597" t="s">
        <v>93</v>
      </c>
      <c r="D597" s="29">
        <v>46613</v>
      </c>
      <c r="E597">
        <v>0</v>
      </c>
      <c r="F597">
        <v>0</v>
      </c>
      <c r="G597">
        <v>0</v>
      </c>
      <c r="H597">
        <v>0</v>
      </c>
      <c r="R597">
        <v>0</v>
      </c>
      <c r="S597" t="s">
        <v>90</v>
      </c>
      <c r="T597" s="297">
        <v>46311.754166666666</v>
      </c>
    </row>
    <row r="598" spans="1:20" x14ac:dyDescent="0.35">
      <c r="A598" t="s">
        <v>91</v>
      </c>
      <c r="B598" t="s">
        <v>92</v>
      </c>
      <c r="C598" t="s">
        <v>93</v>
      </c>
      <c r="D598" s="29">
        <v>46614</v>
      </c>
      <c r="E598">
        <v>0</v>
      </c>
      <c r="F598">
        <v>0</v>
      </c>
      <c r="G598">
        <v>0</v>
      </c>
      <c r="H598">
        <v>0</v>
      </c>
      <c r="R598">
        <v>0</v>
      </c>
      <c r="S598" t="s">
        <v>90</v>
      </c>
      <c r="T598" s="297">
        <v>46311.754166666666</v>
      </c>
    </row>
    <row r="599" spans="1:20" x14ac:dyDescent="0.35">
      <c r="A599" t="s">
        <v>91</v>
      </c>
      <c r="B599" t="s">
        <v>92</v>
      </c>
      <c r="C599" t="s">
        <v>93</v>
      </c>
      <c r="D599" s="29">
        <v>46615</v>
      </c>
      <c r="E599">
        <v>0</v>
      </c>
      <c r="F599">
        <v>0</v>
      </c>
      <c r="G599">
        <v>0</v>
      </c>
      <c r="H599">
        <v>0</v>
      </c>
      <c r="R599">
        <v>0</v>
      </c>
      <c r="S599" t="s">
        <v>90</v>
      </c>
      <c r="T599" s="297">
        <v>46311.754166666666</v>
      </c>
    </row>
    <row r="600" spans="1:20" x14ac:dyDescent="0.35">
      <c r="A600" t="s">
        <v>91</v>
      </c>
      <c r="B600" t="s">
        <v>92</v>
      </c>
      <c r="C600" t="s">
        <v>93</v>
      </c>
      <c r="D600" s="29">
        <v>46616</v>
      </c>
      <c r="E600">
        <v>0</v>
      </c>
      <c r="F600">
        <v>0</v>
      </c>
      <c r="G600">
        <v>0</v>
      </c>
      <c r="H600">
        <v>0</v>
      </c>
      <c r="R600">
        <v>0</v>
      </c>
      <c r="S600" t="s">
        <v>90</v>
      </c>
      <c r="T600" s="297">
        <v>46311.754166666666</v>
      </c>
    </row>
    <row r="601" spans="1:20" x14ac:dyDescent="0.35">
      <c r="A601" t="s">
        <v>91</v>
      </c>
      <c r="B601" t="s">
        <v>92</v>
      </c>
      <c r="C601" t="s">
        <v>93</v>
      </c>
      <c r="D601" s="29">
        <v>46617</v>
      </c>
      <c r="E601">
        <v>0</v>
      </c>
      <c r="F601">
        <v>0</v>
      </c>
      <c r="G601">
        <v>0</v>
      </c>
      <c r="H601">
        <v>0</v>
      </c>
      <c r="R601">
        <v>0</v>
      </c>
      <c r="S601" t="s">
        <v>90</v>
      </c>
      <c r="T601" s="297">
        <v>46311.754166666666</v>
      </c>
    </row>
    <row r="602" spans="1:20" x14ac:dyDescent="0.35">
      <c r="A602" t="s">
        <v>91</v>
      </c>
      <c r="B602" t="s">
        <v>92</v>
      </c>
      <c r="C602" t="s">
        <v>93</v>
      </c>
      <c r="D602" s="29">
        <v>46618</v>
      </c>
      <c r="E602">
        <v>0</v>
      </c>
      <c r="F602">
        <v>0</v>
      </c>
      <c r="G602">
        <v>0</v>
      </c>
      <c r="H602">
        <v>0</v>
      </c>
      <c r="R602">
        <v>0</v>
      </c>
      <c r="S602" t="s">
        <v>90</v>
      </c>
      <c r="T602" s="297">
        <v>46311.754166666666</v>
      </c>
    </row>
    <row r="603" spans="1:20" x14ac:dyDescent="0.35">
      <c r="A603" t="s">
        <v>91</v>
      </c>
      <c r="B603" t="s">
        <v>92</v>
      </c>
      <c r="C603" t="s">
        <v>93</v>
      </c>
      <c r="D603" s="29">
        <v>46619</v>
      </c>
      <c r="E603">
        <v>0</v>
      </c>
      <c r="F603">
        <v>0</v>
      </c>
      <c r="G603">
        <v>0</v>
      </c>
      <c r="H603">
        <v>0</v>
      </c>
      <c r="R603">
        <v>0</v>
      </c>
      <c r="S603" t="s">
        <v>90</v>
      </c>
      <c r="T603" s="297">
        <v>46311.754166666666</v>
      </c>
    </row>
    <row r="604" spans="1:20" x14ac:dyDescent="0.35">
      <c r="A604" t="s">
        <v>91</v>
      </c>
      <c r="B604" t="s">
        <v>92</v>
      </c>
      <c r="C604" t="s">
        <v>93</v>
      </c>
      <c r="D604" s="29">
        <v>46620</v>
      </c>
      <c r="E604">
        <v>0</v>
      </c>
      <c r="F604">
        <v>0</v>
      </c>
      <c r="G604">
        <v>0</v>
      </c>
      <c r="H604">
        <v>0</v>
      </c>
      <c r="R604">
        <v>0</v>
      </c>
      <c r="S604" t="s">
        <v>90</v>
      </c>
      <c r="T604" s="297">
        <v>46311.754166666666</v>
      </c>
    </row>
    <row r="605" spans="1:20" x14ac:dyDescent="0.35">
      <c r="A605" t="s">
        <v>91</v>
      </c>
      <c r="B605" t="s">
        <v>92</v>
      </c>
      <c r="C605" t="s">
        <v>93</v>
      </c>
      <c r="D605" s="29">
        <v>46621</v>
      </c>
      <c r="E605">
        <v>0</v>
      </c>
      <c r="F605">
        <v>0</v>
      </c>
      <c r="G605">
        <v>0</v>
      </c>
      <c r="H605">
        <v>0</v>
      </c>
      <c r="R605">
        <v>0</v>
      </c>
      <c r="S605" t="s">
        <v>90</v>
      </c>
      <c r="T605" s="297">
        <v>46311.754166666666</v>
      </c>
    </row>
    <row r="606" spans="1:20" x14ac:dyDescent="0.35">
      <c r="A606" t="s">
        <v>91</v>
      </c>
      <c r="B606" t="s">
        <v>92</v>
      </c>
      <c r="C606" t="s">
        <v>93</v>
      </c>
      <c r="D606" s="29">
        <v>46622</v>
      </c>
      <c r="E606">
        <v>0</v>
      </c>
      <c r="F606">
        <v>0</v>
      </c>
      <c r="G606">
        <v>0</v>
      </c>
      <c r="H606">
        <v>0</v>
      </c>
      <c r="R606">
        <v>0</v>
      </c>
      <c r="S606" t="s">
        <v>90</v>
      </c>
      <c r="T606" s="297">
        <v>46311.754166666666</v>
      </c>
    </row>
    <row r="607" spans="1:20" x14ac:dyDescent="0.35">
      <c r="A607" t="s">
        <v>91</v>
      </c>
      <c r="B607" t="s">
        <v>92</v>
      </c>
      <c r="C607" t="s">
        <v>93</v>
      </c>
      <c r="D607" s="29">
        <v>46623</v>
      </c>
      <c r="E607">
        <v>0</v>
      </c>
      <c r="F607">
        <v>0</v>
      </c>
      <c r="G607">
        <v>0</v>
      </c>
      <c r="H607">
        <v>0</v>
      </c>
      <c r="R607">
        <v>0</v>
      </c>
      <c r="S607" t="s">
        <v>90</v>
      </c>
      <c r="T607" s="297">
        <v>46311.754166666666</v>
      </c>
    </row>
    <row r="608" spans="1:20" x14ac:dyDescent="0.35">
      <c r="A608" t="s">
        <v>91</v>
      </c>
      <c r="B608" t="s">
        <v>92</v>
      </c>
      <c r="C608" t="s">
        <v>93</v>
      </c>
      <c r="D608" s="29">
        <v>46624</v>
      </c>
      <c r="E608">
        <v>0</v>
      </c>
      <c r="F608">
        <v>0</v>
      </c>
      <c r="G608">
        <v>0</v>
      </c>
      <c r="H608">
        <v>0</v>
      </c>
      <c r="R608">
        <v>0</v>
      </c>
      <c r="S608" t="s">
        <v>90</v>
      </c>
      <c r="T608" s="297">
        <v>46311.754166666666</v>
      </c>
    </row>
    <row r="609" spans="1:20" x14ac:dyDescent="0.35">
      <c r="A609" t="s">
        <v>91</v>
      </c>
      <c r="B609" t="s">
        <v>92</v>
      </c>
      <c r="C609" t="s">
        <v>93</v>
      </c>
      <c r="D609" s="29">
        <v>46625</v>
      </c>
      <c r="E609">
        <v>0</v>
      </c>
      <c r="F609">
        <v>0</v>
      </c>
      <c r="G609">
        <v>0</v>
      </c>
      <c r="H609">
        <v>0</v>
      </c>
      <c r="R609">
        <v>0</v>
      </c>
      <c r="S609" t="s">
        <v>90</v>
      </c>
      <c r="T609" s="297">
        <v>46311.754166666666</v>
      </c>
    </row>
    <row r="610" spans="1:20" x14ac:dyDescent="0.35">
      <c r="A610" t="s">
        <v>91</v>
      </c>
      <c r="B610" t="s">
        <v>92</v>
      </c>
      <c r="C610" t="s">
        <v>93</v>
      </c>
      <c r="D610" s="29">
        <v>46626</v>
      </c>
      <c r="E610">
        <v>0</v>
      </c>
      <c r="F610">
        <v>0</v>
      </c>
      <c r="G610">
        <v>0</v>
      </c>
      <c r="H610">
        <v>0</v>
      </c>
      <c r="R610">
        <v>0</v>
      </c>
      <c r="S610" t="s">
        <v>90</v>
      </c>
      <c r="T610" s="297">
        <v>46311.754166666666</v>
      </c>
    </row>
    <row r="611" spans="1:20" x14ac:dyDescent="0.35">
      <c r="A611" t="s">
        <v>91</v>
      </c>
      <c r="B611" t="s">
        <v>92</v>
      </c>
      <c r="C611" t="s">
        <v>93</v>
      </c>
      <c r="D611" s="29">
        <v>46627</v>
      </c>
      <c r="E611">
        <v>0</v>
      </c>
      <c r="F611">
        <v>0</v>
      </c>
      <c r="G611">
        <v>0</v>
      </c>
      <c r="H611">
        <v>0</v>
      </c>
      <c r="R611">
        <v>0</v>
      </c>
      <c r="S611" t="s">
        <v>90</v>
      </c>
      <c r="T611" s="297">
        <v>46311.754166666666</v>
      </c>
    </row>
    <row r="612" spans="1:20" x14ac:dyDescent="0.35">
      <c r="A612" t="s">
        <v>91</v>
      </c>
      <c r="B612" t="s">
        <v>92</v>
      </c>
      <c r="C612" t="s">
        <v>93</v>
      </c>
      <c r="D612" s="29">
        <v>46628</v>
      </c>
      <c r="E612">
        <v>0</v>
      </c>
      <c r="F612">
        <v>0</v>
      </c>
      <c r="G612">
        <v>0</v>
      </c>
      <c r="H612">
        <v>0</v>
      </c>
      <c r="R612">
        <v>0</v>
      </c>
      <c r="S612" t="s">
        <v>90</v>
      </c>
      <c r="T612" s="297">
        <v>46311.754166666666</v>
      </c>
    </row>
    <row r="613" spans="1:20" x14ac:dyDescent="0.35">
      <c r="A613" t="s">
        <v>91</v>
      </c>
      <c r="B613" t="s">
        <v>92</v>
      </c>
      <c r="C613" t="s">
        <v>93</v>
      </c>
      <c r="D613" s="29">
        <v>46629</v>
      </c>
      <c r="E613">
        <v>0</v>
      </c>
      <c r="F613">
        <v>0</v>
      </c>
      <c r="G613">
        <v>0</v>
      </c>
      <c r="H613">
        <v>0</v>
      </c>
      <c r="R613">
        <v>0</v>
      </c>
      <c r="S613" t="s">
        <v>90</v>
      </c>
      <c r="T613" s="297">
        <v>46311.754166666666</v>
      </c>
    </row>
    <row r="614" spans="1:20" x14ac:dyDescent="0.35">
      <c r="A614" t="s">
        <v>91</v>
      </c>
      <c r="B614" t="s">
        <v>92</v>
      </c>
      <c r="C614" t="s">
        <v>93</v>
      </c>
      <c r="D614" s="29">
        <v>46630</v>
      </c>
      <c r="E614">
        <v>0</v>
      </c>
      <c r="F614">
        <v>0</v>
      </c>
      <c r="G614">
        <v>0</v>
      </c>
      <c r="H614">
        <v>0</v>
      </c>
      <c r="R614">
        <v>0</v>
      </c>
      <c r="S614" t="s">
        <v>90</v>
      </c>
      <c r="T614" s="297">
        <v>46311.754166666666</v>
      </c>
    </row>
    <row r="615" spans="1:20" x14ac:dyDescent="0.35">
      <c r="A615" t="s">
        <v>91</v>
      </c>
      <c r="B615" t="s">
        <v>92</v>
      </c>
      <c r="C615" t="s">
        <v>93</v>
      </c>
      <c r="D615" s="29">
        <v>46631</v>
      </c>
      <c r="E615">
        <v>0</v>
      </c>
      <c r="F615">
        <v>0</v>
      </c>
      <c r="G615">
        <v>0</v>
      </c>
      <c r="H615">
        <v>0</v>
      </c>
      <c r="R615">
        <v>0</v>
      </c>
      <c r="S615" t="s">
        <v>90</v>
      </c>
      <c r="T615" s="297">
        <v>46311.754166666666</v>
      </c>
    </row>
    <row r="616" spans="1:20" x14ac:dyDescent="0.35">
      <c r="A616" t="s">
        <v>91</v>
      </c>
      <c r="B616" t="s">
        <v>92</v>
      </c>
      <c r="C616" t="s">
        <v>93</v>
      </c>
      <c r="D616" s="29">
        <v>46632</v>
      </c>
      <c r="E616">
        <v>0</v>
      </c>
      <c r="F616">
        <v>0</v>
      </c>
      <c r="G616">
        <v>0</v>
      </c>
      <c r="H616">
        <v>0</v>
      </c>
      <c r="R616">
        <v>0</v>
      </c>
      <c r="S616" t="s">
        <v>90</v>
      </c>
      <c r="T616" s="297">
        <v>46311.754166666666</v>
      </c>
    </row>
    <row r="617" spans="1:20" x14ac:dyDescent="0.35">
      <c r="A617" t="s">
        <v>91</v>
      </c>
      <c r="B617" t="s">
        <v>92</v>
      </c>
      <c r="C617" t="s">
        <v>93</v>
      </c>
      <c r="D617" s="29">
        <v>46633</v>
      </c>
      <c r="E617">
        <v>0</v>
      </c>
      <c r="F617">
        <v>0</v>
      </c>
      <c r="G617">
        <v>0</v>
      </c>
      <c r="H617">
        <v>0</v>
      </c>
      <c r="R617">
        <v>0</v>
      </c>
      <c r="S617" t="s">
        <v>90</v>
      </c>
      <c r="T617" s="297">
        <v>46311.754166666666</v>
      </c>
    </row>
    <row r="618" spans="1:20" x14ac:dyDescent="0.35">
      <c r="A618" t="s">
        <v>91</v>
      </c>
      <c r="B618" t="s">
        <v>92</v>
      </c>
      <c r="C618" t="s">
        <v>93</v>
      </c>
      <c r="D618" s="29">
        <v>46634</v>
      </c>
      <c r="E618">
        <v>0</v>
      </c>
      <c r="F618">
        <v>0</v>
      </c>
      <c r="G618">
        <v>0</v>
      </c>
      <c r="H618">
        <v>0</v>
      </c>
      <c r="R618">
        <v>0</v>
      </c>
      <c r="S618" t="s">
        <v>90</v>
      </c>
      <c r="T618" s="297">
        <v>46311.754166666666</v>
      </c>
    </row>
    <row r="619" spans="1:20" x14ac:dyDescent="0.35">
      <c r="A619" t="s">
        <v>91</v>
      </c>
      <c r="B619" t="s">
        <v>92</v>
      </c>
      <c r="C619" t="s">
        <v>93</v>
      </c>
      <c r="D619" s="29">
        <v>46635</v>
      </c>
      <c r="E619">
        <v>0</v>
      </c>
      <c r="F619">
        <v>0</v>
      </c>
      <c r="G619">
        <v>0</v>
      </c>
      <c r="H619">
        <v>0</v>
      </c>
      <c r="R619">
        <v>0</v>
      </c>
      <c r="S619" t="s">
        <v>90</v>
      </c>
      <c r="T619" s="297">
        <v>46311.754166666666</v>
      </c>
    </row>
    <row r="620" spans="1:20" x14ac:dyDescent="0.35">
      <c r="A620" t="s">
        <v>91</v>
      </c>
      <c r="B620" t="s">
        <v>92</v>
      </c>
      <c r="C620" t="s">
        <v>93</v>
      </c>
      <c r="D620" s="29">
        <v>46636</v>
      </c>
      <c r="E620">
        <v>0</v>
      </c>
      <c r="F620">
        <v>0</v>
      </c>
      <c r="G620">
        <v>0</v>
      </c>
      <c r="H620">
        <v>0</v>
      </c>
      <c r="R620">
        <v>0</v>
      </c>
      <c r="S620" t="s">
        <v>90</v>
      </c>
      <c r="T620" s="297">
        <v>46311.754166666666</v>
      </c>
    </row>
    <row r="621" spans="1:20" x14ac:dyDescent="0.35">
      <c r="A621" t="s">
        <v>91</v>
      </c>
      <c r="B621" t="s">
        <v>92</v>
      </c>
      <c r="C621" t="s">
        <v>93</v>
      </c>
      <c r="D621" s="29">
        <v>46637</v>
      </c>
      <c r="E621">
        <v>0</v>
      </c>
      <c r="F621">
        <v>0</v>
      </c>
      <c r="G621">
        <v>0</v>
      </c>
      <c r="H621">
        <v>0</v>
      </c>
      <c r="R621">
        <v>0</v>
      </c>
      <c r="S621" t="s">
        <v>90</v>
      </c>
      <c r="T621" s="297">
        <v>46311.754166666666</v>
      </c>
    </row>
    <row r="622" spans="1:20" x14ac:dyDescent="0.35">
      <c r="A622" t="s">
        <v>91</v>
      </c>
      <c r="B622" t="s">
        <v>92</v>
      </c>
      <c r="C622" t="s">
        <v>93</v>
      </c>
      <c r="D622" s="29">
        <v>46638</v>
      </c>
      <c r="E622">
        <v>0</v>
      </c>
      <c r="F622">
        <v>0</v>
      </c>
      <c r="G622">
        <v>0</v>
      </c>
      <c r="H622">
        <v>0</v>
      </c>
      <c r="R622">
        <v>0</v>
      </c>
      <c r="S622" t="s">
        <v>90</v>
      </c>
      <c r="T622" s="297">
        <v>46311.754166666666</v>
      </c>
    </row>
    <row r="623" spans="1:20" x14ac:dyDescent="0.35">
      <c r="A623" t="s">
        <v>91</v>
      </c>
      <c r="B623" t="s">
        <v>92</v>
      </c>
      <c r="C623" t="s">
        <v>93</v>
      </c>
      <c r="D623" s="29">
        <v>46639</v>
      </c>
      <c r="E623">
        <v>0</v>
      </c>
      <c r="F623">
        <v>0</v>
      </c>
      <c r="G623">
        <v>0</v>
      </c>
      <c r="H623">
        <v>0</v>
      </c>
      <c r="R623">
        <v>0</v>
      </c>
      <c r="S623" t="s">
        <v>90</v>
      </c>
      <c r="T623" s="297">
        <v>46311.754166666666</v>
      </c>
    </row>
    <row r="624" spans="1:20" x14ac:dyDescent="0.35">
      <c r="A624" t="s">
        <v>91</v>
      </c>
      <c r="B624" t="s">
        <v>92</v>
      </c>
      <c r="C624" t="s">
        <v>93</v>
      </c>
      <c r="D624" s="29">
        <v>46640</v>
      </c>
      <c r="E624">
        <v>0</v>
      </c>
      <c r="F624">
        <v>0</v>
      </c>
      <c r="G624">
        <v>0</v>
      </c>
      <c r="H624">
        <v>0</v>
      </c>
      <c r="R624">
        <v>0</v>
      </c>
      <c r="S624" t="s">
        <v>90</v>
      </c>
      <c r="T624" s="297">
        <v>46311.754166666666</v>
      </c>
    </row>
    <row r="625" spans="1:20" x14ac:dyDescent="0.35">
      <c r="A625" t="s">
        <v>91</v>
      </c>
      <c r="B625" t="s">
        <v>92</v>
      </c>
      <c r="C625" t="s">
        <v>93</v>
      </c>
      <c r="D625" s="29">
        <v>46641</v>
      </c>
      <c r="E625">
        <v>0</v>
      </c>
      <c r="F625">
        <v>0</v>
      </c>
      <c r="G625">
        <v>0</v>
      </c>
      <c r="H625">
        <v>0</v>
      </c>
      <c r="R625">
        <v>0</v>
      </c>
      <c r="S625" t="s">
        <v>90</v>
      </c>
      <c r="T625" s="297">
        <v>46311.754166666666</v>
      </c>
    </row>
    <row r="626" spans="1:20" x14ac:dyDescent="0.35">
      <c r="A626" t="s">
        <v>91</v>
      </c>
      <c r="B626" t="s">
        <v>92</v>
      </c>
      <c r="C626" t="s">
        <v>93</v>
      </c>
      <c r="D626" s="29">
        <v>46642</v>
      </c>
      <c r="E626">
        <v>0</v>
      </c>
      <c r="F626">
        <v>0</v>
      </c>
      <c r="G626">
        <v>0</v>
      </c>
      <c r="H626">
        <v>0</v>
      </c>
      <c r="R626">
        <v>0</v>
      </c>
      <c r="S626" t="s">
        <v>90</v>
      </c>
      <c r="T626" s="297">
        <v>46311.754166666666</v>
      </c>
    </row>
    <row r="627" spans="1:20" x14ac:dyDescent="0.35">
      <c r="A627" t="s">
        <v>91</v>
      </c>
      <c r="B627" t="s">
        <v>92</v>
      </c>
      <c r="C627" t="s">
        <v>93</v>
      </c>
      <c r="D627" s="29">
        <v>46643</v>
      </c>
      <c r="E627">
        <v>0</v>
      </c>
      <c r="F627">
        <v>0</v>
      </c>
      <c r="G627">
        <v>0</v>
      </c>
      <c r="H627">
        <v>0</v>
      </c>
      <c r="R627">
        <v>0</v>
      </c>
      <c r="S627" t="s">
        <v>90</v>
      </c>
      <c r="T627" s="297">
        <v>46311.754166666666</v>
      </c>
    </row>
    <row r="628" spans="1:20" x14ac:dyDescent="0.35">
      <c r="A628" t="s">
        <v>91</v>
      </c>
      <c r="B628" t="s">
        <v>92</v>
      </c>
      <c r="C628" t="s">
        <v>93</v>
      </c>
      <c r="D628" s="29">
        <v>46644</v>
      </c>
      <c r="E628">
        <v>0</v>
      </c>
      <c r="F628">
        <v>0</v>
      </c>
      <c r="G628">
        <v>0</v>
      </c>
      <c r="H628">
        <v>0</v>
      </c>
      <c r="R628">
        <v>0</v>
      </c>
      <c r="S628" t="s">
        <v>90</v>
      </c>
      <c r="T628" s="297">
        <v>46311.754166666666</v>
      </c>
    </row>
    <row r="629" spans="1:20" x14ac:dyDescent="0.35">
      <c r="A629" t="s">
        <v>91</v>
      </c>
      <c r="B629" t="s">
        <v>92</v>
      </c>
      <c r="C629" t="s">
        <v>93</v>
      </c>
      <c r="D629" s="29">
        <v>46645</v>
      </c>
      <c r="E629">
        <v>0</v>
      </c>
      <c r="F629">
        <v>0</v>
      </c>
      <c r="G629">
        <v>0</v>
      </c>
      <c r="H629">
        <v>0</v>
      </c>
      <c r="R629">
        <v>0</v>
      </c>
      <c r="S629" t="s">
        <v>90</v>
      </c>
      <c r="T629" s="297">
        <v>46311.754166666666</v>
      </c>
    </row>
    <row r="630" spans="1:20" x14ac:dyDescent="0.35">
      <c r="A630" t="s">
        <v>91</v>
      </c>
      <c r="B630" t="s">
        <v>92</v>
      </c>
      <c r="C630" t="s">
        <v>93</v>
      </c>
      <c r="D630" s="29">
        <v>46646</v>
      </c>
      <c r="E630">
        <v>0</v>
      </c>
      <c r="F630">
        <v>0</v>
      </c>
      <c r="G630">
        <v>0</v>
      </c>
      <c r="H630">
        <v>0</v>
      </c>
      <c r="R630">
        <v>0</v>
      </c>
      <c r="S630" t="s">
        <v>90</v>
      </c>
      <c r="T630" s="297">
        <v>46311.754166666666</v>
      </c>
    </row>
    <row r="631" spans="1:20" x14ac:dyDescent="0.35">
      <c r="A631" t="s">
        <v>91</v>
      </c>
      <c r="B631" t="s">
        <v>92</v>
      </c>
      <c r="C631" t="s">
        <v>93</v>
      </c>
      <c r="D631" s="29">
        <v>46647</v>
      </c>
      <c r="E631">
        <v>0</v>
      </c>
      <c r="F631">
        <v>0</v>
      </c>
      <c r="G631">
        <v>0</v>
      </c>
      <c r="H631">
        <v>0</v>
      </c>
      <c r="R631">
        <v>0</v>
      </c>
      <c r="S631" t="s">
        <v>90</v>
      </c>
      <c r="T631" s="297">
        <v>46311.754166666666</v>
      </c>
    </row>
    <row r="632" spans="1:20" x14ac:dyDescent="0.35">
      <c r="A632" t="s">
        <v>91</v>
      </c>
      <c r="B632" t="s">
        <v>92</v>
      </c>
      <c r="C632" t="s">
        <v>93</v>
      </c>
      <c r="D632" s="29">
        <v>46648</v>
      </c>
      <c r="E632">
        <v>0</v>
      </c>
      <c r="F632">
        <v>0</v>
      </c>
      <c r="G632">
        <v>0</v>
      </c>
      <c r="H632">
        <v>0</v>
      </c>
      <c r="R632">
        <v>0</v>
      </c>
      <c r="S632" t="s">
        <v>90</v>
      </c>
      <c r="T632" s="297">
        <v>46311.754166666666</v>
      </c>
    </row>
    <row r="633" spans="1:20" x14ac:dyDescent="0.35">
      <c r="A633" t="s">
        <v>91</v>
      </c>
      <c r="B633" t="s">
        <v>92</v>
      </c>
      <c r="C633" t="s">
        <v>93</v>
      </c>
      <c r="D633" s="29">
        <v>46649</v>
      </c>
      <c r="E633">
        <v>0</v>
      </c>
      <c r="F633">
        <v>0</v>
      </c>
      <c r="G633">
        <v>0</v>
      </c>
      <c r="H633">
        <v>0</v>
      </c>
      <c r="R633">
        <v>0</v>
      </c>
      <c r="S633" t="s">
        <v>90</v>
      </c>
      <c r="T633" s="297">
        <v>46311.754166666666</v>
      </c>
    </row>
    <row r="634" spans="1:20" x14ac:dyDescent="0.35">
      <c r="A634" t="s">
        <v>91</v>
      </c>
      <c r="B634" t="s">
        <v>92</v>
      </c>
      <c r="C634" t="s">
        <v>93</v>
      </c>
      <c r="D634" s="29">
        <v>46650</v>
      </c>
      <c r="E634">
        <v>0</v>
      </c>
      <c r="F634">
        <v>0</v>
      </c>
      <c r="G634">
        <v>0</v>
      </c>
      <c r="H634">
        <v>0</v>
      </c>
      <c r="R634">
        <v>0</v>
      </c>
      <c r="S634" t="s">
        <v>90</v>
      </c>
      <c r="T634" s="297">
        <v>46311.754166666666</v>
      </c>
    </row>
    <row r="635" spans="1:20" x14ac:dyDescent="0.35">
      <c r="A635" t="s">
        <v>91</v>
      </c>
      <c r="B635" t="s">
        <v>92</v>
      </c>
      <c r="C635" t="s">
        <v>93</v>
      </c>
      <c r="D635" s="29">
        <v>46651</v>
      </c>
      <c r="E635">
        <v>0</v>
      </c>
      <c r="F635">
        <v>0</v>
      </c>
      <c r="G635">
        <v>0</v>
      </c>
      <c r="H635">
        <v>0</v>
      </c>
      <c r="R635">
        <v>0</v>
      </c>
      <c r="S635" t="s">
        <v>90</v>
      </c>
      <c r="T635" s="297">
        <v>46311.754166666666</v>
      </c>
    </row>
    <row r="636" spans="1:20" x14ac:dyDescent="0.35">
      <c r="A636" t="s">
        <v>91</v>
      </c>
      <c r="B636" t="s">
        <v>92</v>
      </c>
      <c r="C636" t="s">
        <v>93</v>
      </c>
      <c r="D636" s="29">
        <v>46652</v>
      </c>
      <c r="E636">
        <v>0</v>
      </c>
      <c r="F636">
        <v>0</v>
      </c>
      <c r="G636">
        <v>0</v>
      </c>
      <c r="H636">
        <v>0</v>
      </c>
      <c r="R636">
        <v>0</v>
      </c>
      <c r="S636" t="s">
        <v>90</v>
      </c>
      <c r="T636" s="297">
        <v>46311.754166666666</v>
      </c>
    </row>
    <row r="637" spans="1:20" x14ac:dyDescent="0.35">
      <c r="A637" t="s">
        <v>91</v>
      </c>
      <c r="B637" t="s">
        <v>92</v>
      </c>
      <c r="C637" t="s">
        <v>93</v>
      </c>
      <c r="D637" s="29">
        <v>46653</v>
      </c>
      <c r="E637">
        <v>0</v>
      </c>
      <c r="F637">
        <v>0</v>
      </c>
      <c r="G637">
        <v>0</v>
      </c>
      <c r="H637">
        <v>0</v>
      </c>
      <c r="R637">
        <v>0</v>
      </c>
      <c r="S637" t="s">
        <v>90</v>
      </c>
      <c r="T637" s="297">
        <v>46311.754166666666</v>
      </c>
    </row>
    <row r="638" spans="1:20" x14ac:dyDescent="0.35">
      <c r="A638" t="s">
        <v>91</v>
      </c>
      <c r="B638" t="s">
        <v>92</v>
      </c>
      <c r="C638" t="s">
        <v>93</v>
      </c>
      <c r="D638" s="29">
        <v>46654</v>
      </c>
      <c r="E638">
        <v>0</v>
      </c>
      <c r="F638">
        <v>0</v>
      </c>
      <c r="G638">
        <v>0</v>
      </c>
      <c r="H638">
        <v>0</v>
      </c>
      <c r="R638">
        <v>0</v>
      </c>
      <c r="S638" t="s">
        <v>90</v>
      </c>
      <c r="T638" s="297">
        <v>46311.754166666666</v>
      </c>
    </row>
    <row r="639" spans="1:20" x14ac:dyDescent="0.35">
      <c r="A639" t="s">
        <v>91</v>
      </c>
      <c r="B639" t="s">
        <v>92</v>
      </c>
      <c r="C639" t="s">
        <v>93</v>
      </c>
      <c r="D639" s="29">
        <v>46655</v>
      </c>
      <c r="E639">
        <v>0</v>
      </c>
      <c r="F639">
        <v>0</v>
      </c>
      <c r="G639">
        <v>0</v>
      </c>
      <c r="H639">
        <v>0</v>
      </c>
      <c r="R639">
        <v>0</v>
      </c>
      <c r="S639" t="s">
        <v>90</v>
      </c>
      <c r="T639" s="297">
        <v>46311.754166666666</v>
      </c>
    </row>
    <row r="640" spans="1:20" x14ac:dyDescent="0.35">
      <c r="A640" t="s">
        <v>91</v>
      </c>
      <c r="B640" t="s">
        <v>92</v>
      </c>
      <c r="C640" t="s">
        <v>93</v>
      </c>
      <c r="D640" s="29">
        <v>46656</v>
      </c>
      <c r="E640">
        <v>0</v>
      </c>
      <c r="F640">
        <v>0</v>
      </c>
      <c r="G640">
        <v>0</v>
      </c>
      <c r="H640">
        <v>0</v>
      </c>
      <c r="R640">
        <v>0</v>
      </c>
      <c r="S640" t="s">
        <v>90</v>
      </c>
      <c r="T640" s="297">
        <v>46311.754166666666</v>
      </c>
    </row>
    <row r="641" spans="1:20" x14ac:dyDescent="0.35">
      <c r="A641" t="s">
        <v>91</v>
      </c>
      <c r="B641" t="s">
        <v>92</v>
      </c>
      <c r="C641" t="s">
        <v>93</v>
      </c>
      <c r="D641" s="29">
        <v>46657</v>
      </c>
      <c r="E641">
        <v>0</v>
      </c>
      <c r="F641">
        <v>0</v>
      </c>
      <c r="G641">
        <v>0</v>
      </c>
      <c r="H641">
        <v>0</v>
      </c>
      <c r="R641">
        <v>0</v>
      </c>
      <c r="S641" t="s">
        <v>90</v>
      </c>
      <c r="T641" s="297">
        <v>46311.754166666666</v>
      </c>
    </row>
    <row r="642" spans="1:20" x14ac:dyDescent="0.35">
      <c r="A642" t="s">
        <v>91</v>
      </c>
      <c r="B642" t="s">
        <v>92</v>
      </c>
      <c r="C642" t="s">
        <v>93</v>
      </c>
      <c r="D642" s="29">
        <v>46658</v>
      </c>
      <c r="E642">
        <v>0</v>
      </c>
      <c r="F642">
        <v>0</v>
      </c>
      <c r="G642">
        <v>0</v>
      </c>
      <c r="H642">
        <v>0</v>
      </c>
      <c r="R642">
        <v>0</v>
      </c>
      <c r="S642" t="s">
        <v>90</v>
      </c>
      <c r="T642" s="297">
        <v>46311.754166666666</v>
      </c>
    </row>
    <row r="643" spans="1:20" x14ac:dyDescent="0.35">
      <c r="A643" t="s">
        <v>91</v>
      </c>
      <c r="B643" t="s">
        <v>92</v>
      </c>
      <c r="C643" t="s">
        <v>93</v>
      </c>
      <c r="D643" s="29">
        <v>46659</v>
      </c>
      <c r="E643">
        <v>0</v>
      </c>
      <c r="F643">
        <v>0</v>
      </c>
      <c r="G643">
        <v>0</v>
      </c>
      <c r="H643">
        <v>0</v>
      </c>
      <c r="R643">
        <v>0</v>
      </c>
      <c r="S643" t="s">
        <v>90</v>
      </c>
      <c r="T643" s="297">
        <v>46311.754166666666</v>
      </c>
    </row>
    <row r="644" spans="1:20" x14ac:dyDescent="0.35">
      <c r="A644" t="s">
        <v>91</v>
      </c>
      <c r="B644" t="s">
        <v>92</v>
      </c>
      <c r="C644" t="s">
        <v>93</v>
      </c>
      <c r="D644" s="29">
        <v>46660</v>
      </c>
      <c r="E644">
        <v>0</v>
      </c>
      <c r="F644">
        <v>0</v>
      </c>
      <c r="G644">
        <v>0</v>
      </c>
      <c r="H644">
        <v>0</v>
      </c>
      <c r="R644">
        <v>0</v>
      </c>
      <c r="S644" t="s">
        <v>90</v>
      </c>
      <c r="T644" s="297">
        <v>46311.754166666666</v>
      </c>
    </row>
    <row r="645" spans="1:20" x14ac:dyDescent="0.35">
      <c r="A645" t="s">
        <v>91</v>
      </c>
      <c r="B645" t="s">
        <v>92</v>
      </c>
      <c r="C645" t="s">
        <v>93</v>
      </c>
      <c r="D645" s="29">
        <v>46661</v>
      </c>
      <c r="E645">
        <v>0</v>
      </c>
      <c r="F645">
        <v>0</v>
      </c>
      <c r="G645">
        <v>0</v>
      </c>
      <c r="H645">
        <v>0</v>
      </c>
      <c r="R645">
        <v>0</v>
      </c>
      <c r="S645" t="s">
        <v>90</v>
      </c>
      <c r="T645" s="297">
        <v>46311.754166666666</v>
      </c>
    </row>
    <row r="646" spans="1:20" x14ac:dyDescent="0.35">
      <c r="A646" t="s">
        <v>91</v>
      </c>
      <c r="B646" t="s">
        <v>92</v>
      </c>
      <c r="C646" t="s">
        <v>93</v>
      </c>
      <c r="D646" s="29">
        <v>46662</v>
      </c>
      <c r="E646">
        <v>0</v>
      </c>
      <c r="F646">
        <v>0</v>
      </c>
      <c r="G646">
        <v>0</v>
      </c>
      <c r="H646">
        <v>0</v>
      </c>
      <c r="R646">
        <v>0</v>
      </c>
      <c r="S646" t="s">
        <v>90</v>
      </c>
      <c r="T646" s="297">
        <v>46311.754166666666</v>
      </c>
    </row>
    <row r="647" spans="1:20" x14ac:dyDescent="0.35">
      <c r="A647" t="s">
        <v>91</v>
      </c>
      <c r="B647" t="s">
        <v>92</v>
      </c>
      <c r="C647" t="s">
        <v>93</v>
      </c>
      <c r="D647" s="29">
        <v>46663</v>
      </c>
      <c r="E647">
        <v>0</v>
      </c>
      <c r="F647">
        <v>0</v>
      </c>
      <c r="G647">
        <v>0</v>
      </c>
      <c r="H647">
        <v>0</v>
      </c>
      <c r="R647">
        <v>0</v>
      </c>
      <c r="S647" t="s">
        <v>90</v>
      </c>
      <c r="T647" s="297">
        <v>46311.754166666666</v>
      </c>
    </row>
    <row r="648" spans="1:20" x14ac:dyDescent="0.35">
      <c r="A648" t="s">
        <v>91</v>
      </c>
      <c r="B648" t="s">
        <v>92</v>
      </c>
      <c r="C648" t="s">
        <v>93</v>
      </c>
      <c r="D648" s="29">
        <v>46664</v>
      </c>
      <c r="E648">
        <v>0</v>
      </c>
      <c r="F648">
        <v>0</v>
      </c>
      <c r="G648">
        <v>0</v>
      </c>
      <c r="H648">
        <v>0</v>
      </c>
      <c r="R648">
        <v>0</v>
      </c>
      <c r="S648" t="s">
        <v>90</v>
      </c>
      <c r="T648" s="297">
        <v>46311.754166666666</v>
      </c>
    </row>
    <row r="649" spans="1:20" x14ac:dyDescent="0.35">
      <c r="A649" t="s">
        <v>91</v>
      </c>
      <c r="B649" t="s">
        <v>92</v>
      </c>
      <c r="C649" t="s">
        <v>93</v>
      </c>
      <c r="D649" s="29">
        <v>46665</v>
      </c>
      <c r="E649">
        <v>0</v>
      </c>
      <c r="F649">
        <v>0</v>
      </c>
      <c r="G649">
        <v>0</v>
      </c>
      <c r="H649">
        <v>0</v>
      </c>
      <c r="R649">
        <v>0</v>
      </c>
      <c r="S649" t="s">
        <v>90</v>
      </c>
      <c r="T649" s="297">
        <v>46311.754166666666</v>
      </c>
    </row>
    <row r="650" spans="1:20" x14ac:dyDescent="0.35">
      <c r="A650" t="s">
        <v>91</v>
      </c>
      <c r="B650" t="s">
        <v>92</v>
      </c>
      <c r="C650" t="s">
        <v>93</v>
      </c>
      <c r="D650" s="29">
        <v>46666</v>
      </c>
      <c r="E650">
        <v>0</v>
      </c>
      <c r="F650">
        <v>0</v>
      </c>
      <c r="G650">
        <v>0</v>
      </c>
      <c r="H650">
        <v>0</v>
      </c>
      <c r="R650">
        <v>0</v>
      </c>
      <c r="S650" t="s">
        <v>90</v>
      </c>
      <c r="T650" s="297">
        <v>46311.754166666666</v>
      </c>
    </row>
    <row r="651" spans="1:20" x14ac:dyDescent="0.35">
      <c r="A651" t="s">
        <v>91</v>
      </c>
      <c r="B651" t="s">
        <v>92</v>
      </c>
      <c r="C651" t="s">
        <v>93</v>
      </c>
      <c r="D651" s="29">
        <v>46667</v>
      </c>
      <c r="E651">
        <v>0</v>
      </c>
      <c r="F651">
        <v>0</v>
      </c>
      <c r="G651">
        <v>0</v>
      </c>
      <c r="H651">
        <v>0</v>
      </c>
      <c r="R651">
        <v>0</v>
      </c>
      <c r="S651" t="s">
        <v>90</v>
      </c>
      <c r="T651" s="297">
        <v>46311.754166666666</v>
      </c>
    </row>
    <row r="652" spans="1:20" x14ac:dyDescent="0.35">
      <c r="A652" t="s">
        <v>91</v>
      </c>
      <c r="B652" t="s">
        <v>92</v>
      </c>
      <c r="C652" t="s">
        <v>93</v>
      </c>
      <c r="D652" s="29">
        <v>46668</v>
      </c>
      <c r="E652">
        <v>0</v>
      </c>
      <c r="F652">
        <v>0</v>
      </c>
      <c r="G652">
        <v>0</v>
      </c>
      <c r="H652">
        <v>0</v>
      </c>
      <c r="R652">
        <v>0</v>
      </c>
      <c r="S652" t="s">
        <v>90</v>
      </c>
      <c r="T652" s="297">
        <v>46311.754166666666</v>
      </c>
    </row>
    <row r="653" spans="1:20" x14ac:dyDescent="0.35">
      <c r="A653" t="s">
        <v>91</v>
      </c>
      <c r="B653" t="s">
        <v>92</v>
      </c>
      <c r="C653" t="s">
        <v>93</v>
      </c>
      <c r="D653" s="29">
        <v>46669</v>
      </c>
      <c r="E653">
        <v>0</v>
      </c>
      <c r="F653">
        <v>0</v>
      </c>
      <c r="G653">
        <v>0</v>
      </c>
      <c r="H653">
        <v>0</v>
      </c>
      <c r="R653">
        <v>0</v>
      </c>
      <c r="S653" t="s">
        <v>90</v>
      </c>
      <c r="T653" s="297">
        <v>46311.754166666666</v>
      </c>
    </row>
    <row r="654" spans="1:20" x14ac:dyDescent="0.35">
      <c r="A654" t="s">
        <v>91</v>
      </c>
      <c r="B654" t="s">
        <v>92</v>
      </c>
      <c r="C654" t="s">
        <v>93</v>
      </c>
      <c r="D654" s="29">
        <v>46670</v>
      </c>
      <c r="E654">
        <v>0</v>
      </c>
      <c r="F654">
        <v>0</v>
      </c>
      <c r="G654">
        <v>0</v>
      </c>
      <c r="H654">
        <v>0</v>
      </c>
      <c r="R654">
        <v>0</v>
      </c>
      <c r="S654" t="s">
        <v>90</v>
      </c>
      <c r="T654" s="297">
        <v>46311.754166666666</v>
      </c>
    </row>
    <row r="655" spans="1:20" x14ac:dyDescent="0.35">
      <c r="A655" t="s">
        <v>91</v>
      </c>
      <c r="B655" t="s">
        <v>92</v>
      </c>
      <c r="C655" t="s">
        <v>93</v>
      </c>
      <c r="D655" s="29">
        <v>46671</v>
      </c>
      <c r="E655">
        <v>0</v>
      </c>
      <c r="F655">
        <v>0</v>
      </c>
      <c r="G655">
        <v>0</v>
      </c>
      <c r="H655">
        <v>0</v>
      </c>
      <c r="R655">
        <v>0</v>
      </c>
      <c r="S655" t="s">
        <v>90</v>
      </c>
      <c r="T655" s="297">
        <v>46311.754166666666</v>
      </c>
    </row>
    <row r="656" spans="1:20" x14ac:dyDescent="0.35">
      <c r="A656" t="s">
        <v>91</v>
      </c>
      <c r="B656" t="s">
        <v>92</v>
      </c>
      <c r="C656" t="s">
        <v>93</v>
      </c>
      <c r="D656" s="29">
        <v>46672</v>
      </c>
      <c r="E656">
        <v>0</v>
      </c>
      <c r="F656">
        <v>0</v>
      </c>
      <c r="G656">
        <v>0</v>
      </c>
      <c r="H656">
        <v>0</v>
      </c>
      <c r="R656">
        <v>0</v>
      </c>
      <c r="S656" t="s">
        <v>90</v>
      </c>
      <c r="T656" s="297">
        <v>46311.754166666666</v>
      </c>
    </row>
    <row r="657" spans="1:20" x14ac:dyDescent="0.35">
      <c r="A657" t="s">
        <v>91</v>
      </c>
      <c r="B657" t="s">
        <v>92</v>
      </c>
      <c r="C657" t="s">
        <v>93</v>
      </c>
      <c r="D657" s="29">
        <v>46673</v>
      </c>
      <c r="E657">
        <v>0</v>
      </c>
      <c r="F657">
        <v>0</v>
      </c>
      <c r="G657">
        <v>0</v>
      </c>
      <c r="H657">
        <v>0</v>
      </c>
      <c r="R657">
        <v>0</v>
      </c>
      <c r="S657" t="s">
        <v>90</v>
      </c>
      <c r="T657" s="297">
        <v>46311.754166666666</v>
      </c>
    </row>
    <row r="658" spans="1:20" x14ac:dyDescent="0.35">
      <c r="A658" t="s">
        <v>91</v>
      </c>
      <c r="B658" t="s">
        <v>92</v>
      </c>
      <c r="C658" t="s">
        <v>93</v>
      </c>
      <c r="D658" s="29">
        <v>46674</v>
      </c>
      <c r="E658">
        <v>0</v>
      </c>
      <c r="F658">
        <v>0</v>
      </c>
      <c r="G658">
        <v>0</v>
      </c>
      <c r="H658">
        <v>0</v>
      </c>
      <c r="R658">
        <v>0</v>
      </c>
      <c r="S658" t="s">
        <v>90</v>
      </c>
      <c r="T658" s="297">
        <v>46311.754166666666</v>
      </c>
    </row>
    <row r="659" spans="1:20" x14ac:dyDescent="0.35">
      <c r="A659" t="s">
        <v>91</v>
      </c>
      <c r="B659" t="s">
        <v>92</v>
      </c>
      <c r="C659" t="s">
        <v>93</v>
      </c>
      <c r="D659" s="29">
        <v>46675</v>
      </c>
      <c r="E659">
        <v>0</v>
      </c>
      <c r="F659">
        <v>0</v>
      </c>
      <c r="G659">
        <v>0</v>
      </c>
      <c r="H659">
        <v>0</v>
      </c>
      <c r="R659">
        <v>0</v>
      </c>
      <c r="S659" t="s">
        <v>90</v>
      </c>
      <c r="T659" s="297">
        <v>46311.754166666666</v>
      </c>
    </row>
    <row r="660" spans="1:20" x14ac:dyDescent="0.35">
      <c r="A660" t="s">
        <v>91</v>
      </c>
      <c r="B660" t="s">
        <v>92</v>
      </c>
      <c r="C660" t="s">
        <v>93</v>
      </c>
      <c r="D660" s="29">
        <v>46676</v>
      </c>
      <c r="E660">
        <v>0</v>
      </c>
      <c r="F660">
        <v>0</v>
      </c>
      <c r="G660">
        <v>0</v>
      </c>
      <c r="H660">
        <v>0</v>
      </c>
      <c r="R660">
        <v>0</v>
      </c>
      <c r="S660" t="s">
        <v>90</v>
      </c>
      <c r="T660" s="297">
        <v>46311.754166666666</v>
      </c>
    </row>
    <row r="661" spans="1:20" x14ac:dyDescent="0.35">
      <c r="A661" t="s">
        <v>91</v>
      </c>
      <c r="B661" t="s">
        <v>92</v>
      </c>
      <c r="C661" t="s">
        <v>93</v>
      </c>
      <c r="D661" s="29">
        <v>46677</v>
      </c>
      <c r="E661">
        <v>0</v>
      </c>
      <c r="F661">
        <v>0</v>
      </c>
      <c r="G661">
        <v>0</v>
      </c>
      <c r="H661">
        <v>0</v>
      </c>
      <c r="R661">
        <v>0</v>
      </c>
      <c r="S661" t="s">
        <v>90</v>
      </c>
      <c r="T661" s="297">
        <v>46311.754166666666</v>
      </c>
    </row>
    <row r="662" spans="1:20" x14ac:dyDescent="0.35">
      <c r="A662" t="s">
        <v>91</v>
      </c>
      <c r="B662" t="s">
        <v>92</v>
      </c>
      <c r="C662" t="s">
        <v>93</v>
      </c>
      <c r="D662" s="29">
        <v>46678</v>
      </c>
      <c r="E662">
        <v>0</v>
      </c>
      <c r="F662">
        <v>0</v>
      </c>
      <c r="G662">
        <v>0</v>
      </c>
      <c r="H662">
        <v>0</v>
      </c>
      <c r="R662">
        <v>0</v>
      </c>
      <c r="S662" t="s">
        <v>90</v>
      </c>
      <c r="T662" s="297">
        <v>46311.754166666666</v>
      </c>
    </row>
    <row r="663" spans="1:20" x14ac:dyDescent="0.35">
      <c r="A663" t="s">
        <v>91</v>
      </c>
      <c r="B663" t="s">
        <v>92</v>
      </c>
      <c r="C663" t="s">
        <v>93</v>
      </c>
      <c r="D663" s="29">
        <v>46679</v>
      </c>
      <c r="E663">
        <v>0</v>
      </c>
      <c r="F663">
        <v>0</v>
      </c>
      <c r="G663">
        <v>0</v>
      </c>
      <c r="H663">
        <v>0</v>
      </c>
      <c r="R663">
        <v>0</v>
      </c>
      <c r="S663" t="s">
        <v>90</v>
      </c>
      <c r="T663" s="297">
        <v>46311.754166666666</v>
      </c>
    </row>
    <row r="664" spans="1:20" x14ac:dyDescent="0.35">
      <c r="A664" t="s">
        <v>91</v>
      </c>
      <c r="B664" t="s">
        <v>92</v>
      </c>
      <c r="C664" t="s">
        <v>93</v>
      </c>
      <c r="D664" s="29">
        <v>46680</v>
      </c>
      <c r="E664">
        <v>0</v>
      </c>
      <c r="F664">
        <v>0</v>
      </c>
      <c r="G664">
        <v>0</v>
      </c>
      <c r="H664">
        <v>0</v>
      </c>
      <c r="R664">
        <v>0</v>
      </c>
      <c r="S664" t="s">
        <v>90</v>
      </c>
      <c r="T664" s="297">
        <v>46311.754166666666</v>
      </c>
    </row>
    <row r="665" spans="1:20" x14ac:dyDescent="0.35">
      <c r="A665" t="s">
        <v>91</v>
      </c>
      <c r="B665" t="s">
        <v>92</v>
      </c>
      <c r="C665" t="s">
        <v>93</v>
      </c>
      <c r="D665" s="29">
        <v>46681</v>
      </c>
      <c r="E665">
        <v>0</v>
      </c>
      <c r="F665">
        <v>0</v>
      </c>
      <c r="G665">
        <v>0</v>
      </c>
      <c r="H665">
        <v>0</v>
      </c>
      <c r="R665">
        <v>0</v>
      </c>
      <c r="S665" t="s">
        <v>90</v>
      </c>
      <c r="T665" s="297">
        <v>46311.754166666666</v>
      </c>
    </row>
    <row r="666" spans="1:20" x14ac:dyDescent="0.35">
      <c r="A666" t="s">
        <v>91</v>
      </c>
      <c r="B666" t="s">
        <v>92</v>
      </c>
      <c r="C666" t="s">
        <v>93</v>
      </c>
      <c r="D666" s="29">
        <v>46682</v>
      </c>
      <c r="E666">
        <v>0</v>
      </c>
      <c r="F666">
        <v>0</v>
      </c>
      <c r="G666">
        <v>0</v>
      </c>
      <c r="H666">
        <v>0</v>
      </c>
      <c r="R666">
        <v>0</v>
      </c>
      <c r="S666" t="s">
        <v>90</v>
      </c>
      <c r="T666" s="297">
        <v>46311.754166666666</v>
      </c>
    </row>
    <row r="667" spans="1:20" x14ac:dyDescent="0.35">
      <c r="A667" t="s">
        <v>91</v>
      </c>
      <c r="B667" t="s">
        <v>92</v>
      </c>
      <c r="C667" t="s">
        <v>93</v>
      </c>
      <c r="D667" s="29">
        <v>46683</v>
      </c>
      <c r="E667">
        <v>0</v>
      </c>
      <c r="F667">
        <v>0</v>
      </c>
      <c r="G667">
        <v>0</v>
      </c>
      <c r="H667">
        <v>0</v>
      </c>
      <c r="R667">
        <v>0</v>
      </c>
      <c r="S667" t="s">
        <v>90</v>
      </c>
      <c r="T667" s="297">
        <v>46311.754166666666</v>
      </c>
    </row>
    <row r="668" spans="1:20" x14ac:dyDescent="0.35">
      <c r="A668" t="s">
        <v>91</v>
      </c>
      <c r="B668" t="s">
        <v>92</v>
      </c>
      <c r="C668" t="s">
        <v>93</v>
      </c>
      <c r="D668" s="29">
        <v>46684</v>
      </c>
      <c r="E668">
        <v>0</v>
      </c>
      <c r="F668">
        <v>0</v>
      </c>
      <c r="G668">
        <v>0</v>
      </c>
      <c r="H668">
        <v>0</v>
      </c>
      <c r="R668">
        <v>0</v>
      </c>
      <c r="S668" t="s">
        <v>90</v>
      </c>
      <c r="T668" s="297">
        <v>46311.754166666666</v>
      </c>
    </row>
    <row r="669" spans="1:20" x14ac:dyDescent="0.35">
      <c r="A669" t="s">
        <v>91</v>
      </c>
      <c r="B669" t="s">
        <v>92</v>
      </c>
      <c r="C669" t="s">
        <v>93</v>
      </c>
      <c r="D669" s="29">
        <v>46685</v>
      </c>
      <c r="E669">
        <v>0</v>
      </c>
      <c r="F669">
        <v>0</v>
      </c>
      <c r="G669">
        <v>0</v>
      </c>
      <c r="H669">
        <v>0</v>
      </c>
      <c r="R669">
        <v>0</v>
      </c>
      <c r="S669" t="s">
        <v>90</v>
      </c>
      <c r="T669" s="297">
        <v>46311.754166666666</v>
      </c>
    </row>
    <row r="670" spans="1:20" x14ac:dyDescent="0.35">
      <c r="A670" t="s">
        <v>91</v>
      </c>
      <c r="B670" t="s">
        <v>92</v>
      </c>
      <c r="C670" t="s">
        <v>93</v>
      </c>
      <c r="D670" s="29">
        <v>46686</v>
      </c>
      <c r="E670">
        <v>0</v>
      </c>
      <c r="F670">
        <v>0</v>
      </c>
      <c r="G670">
        <v>0</v>
      </c>
      <c r="H670">
        <v>0</v>
      </c>
      <c r="R670">
        <v>0</v>
      </c>
      <c r="S670" t="s">
        <v>90</v>
      </c>
      <c r="T670" s="297">
        <v>46311.754166666666</v>
      </c>
    </row>
    <row r="671" spans="1:20" x14ac:dyDescent="0.35">
      <c r="A671" t="s">
        <v>91</v>
      </c>
      <c r="B671" t="s">
        <v>92</v>
      </c>
      <c r="C671" t="s">
        <v>93</v>
      </c>
      <c r="D671" s="29">
        <v>46687</v>
      </c>
      <c r="E671">
        <v>0</v>
      </c>
      <c r="F671">
        <v>0</v>
      </c>
      <c r="G671">
        <v>0</v>
      </c>
      <c r="H671">
        <v>0</v>
      </c>
      <c r="R671">
        <v>0</v>
      </c>
      <c r="S671" t="s">
        <v>90</v>
      </c>
      <c r="T671" s="297">
        <v>46311.754166666666</v>
      </c>
    </row>
    <row r="672" spans="1:20" x14ac:dyDescent="0.35">
      <c r="A672" t="s">
        <v>91</v>
      </c>
      <c r="B672" t="s">
        <v>92</v>
      </c>
      <c r="C672" t="s">
        <v>93</v>
      </c>
      <c r="D672" s="29">
        <v>46688</v>
      </c>
      <c r="E672">
        <v>0</v>
      </c>
      <c r="F672">
        <v>0</v>
      </c>
      <c r="G672">
        <v>0</v>
      </c>
      <c r="H672">
        <v>0</v>
      </c>
      <c r="R672">
        <v>0</v>
      </c>
      <c r="S672" t="s">
        <v>90</v>
      </c>
      <c r="T672" s="297">
        <v>46311.754166666666</v>
      </c>
    </row>
    <row r="673" spans="1:20" x14ac:dyDescent="0.35">
      <c r="A673" t="s">
        <v>91</v>
      </c>
      <c r="B673" t="s">
        <v>92</v>
      </c>
      <c r="C673" t="s">
        <v>93</v>
      </c>
      <c r="D673" s="29">
        <v>46689</v>
      </c>
      <c r="E673">
        <v>0</v>
      </c>
      <c r="F673">
        <v>0</v>
      </c>
      <c r="G673">
        <v>0</v>
      </c>
      <c r="H673">
        <v>0</v>
      </c>
      <c r="R673">
        <v>0</v>
      </c>
      <c r="S673" t="s">
        <v>90</v>
      </c>
      <c r="T673" s="297">
        <v>46311.754166666666</v>
      </c>
    </row>
    <row r="674" spans="1:20" x14ac:dyDescent="0.35">
      <c r="A674" t="s">
        <v>91</v>
      </c>
      <c r="B674" t="s">
        <v>92</v>
      </c>
      <c r="C674" t="s">
        <v>93</v>
      </c>
      <c r="D674" s="29">
        <v>46690</v>
      </c>
      <c r="E674">
        <v>0</v>
      </c>
      <c r="F674">
        <v>0</v>
      </c>
      <c r="G674">
        <v>0</v>
      </c>
      <c r="H674">
        <v>0</v>
      </c>
      <c r="R674">
        <v>0</v>
      </c>
      <c r="S674" t="s">
        <v>90</v>
      </c>
      <c r="T674" s="297">
        <v>46311.754166666666</v>
      </c>
    </row>
    <row r="675" spans="1:20" x14ac:dyDescent="0.35">
      <c r="A675" t="s">
        <v>91</v>
      </c>
      <c r="B675" t="s">
        <v>92</v>
      </c>
      <c r="C675" t="s">
        <v>93</v>
      </c>
      <c r="D675" s="29">
        <v>46691</v>
      </c>
      <c r="E675">
        <v>0</v>
      </c>
      <c r="F675">
        <v>0</v>
      </c>
      <c r="G675">
        <v>0</v>
      </c>
      <c r="H675">
        <v>0</v>
      </c>
      <c r="R675">
        <v>0</v>
      </c>
      <c r="S675" t="s">
        <v>90</v>
      </c>
      <c r="T675" s="297">
        <v>46311.754166666666</v>
      </c>
    </row>
    <row r="676" spans="1:20" x14ac:dyDescent="0.35">
      <c r="A676" t="s">
        <v>91</v>
      </c>
      <c r="B676" t="s">
        <v>92</v>
      </c>
      <c r="C676" t="s">
        <v>93</v>
      </c>
      <c r="D676" s="29">
        <v>46692</v>
      </c>
      <c r="E676">
        <v>0</v>
      </c>
      <c r="F676">
        <v>0</v>
      </c>
      <c r="G676">
        <v>0</v>
      </c>
      <c r="H676">
        <v>0</v>
      </c>
      <c r="R676">
        <v>0</v>
      </c>
      <c r="S676" t="s">
        <v>90</v>
      </c>
      <c r="T676" s="297">
        <v>46311.754166666666</v>
      </c>
    </row>
    <row r="677" spans="1:20" x14ac:dyDescent="0.35">
      <c r="A677" t="s">
        <v>91</v>
      </c>
      <c r="B677" t="s">
        <v>92</v>
      </c>
      <c r="C677" t="s">
        <v>93</v>
      </c>
      <c r="D677" s="29">
        <v>46693</v>
      </c>
      <c r="E677">
        <v>0</v>
      </c>
      <c r="F677">
        <v>0</v>
      </c>
      <c r="G677">
        <v>0</v>
      </c>
      <c r="H677">
        <v>0</v>
      </c>
      <c r="R677">
        <v>0</v>
      </c>
      <c r="S677" t="s">
        <v>90</v>
      </c>
      <c r="T677" s="297">
        <v>46311.754166666666</v>
      </c>
    </row>
    <row r="678" spans="1:20" x14ac:dyDescent="0.35">
      <c r="A678" t="s">
        <v>91</v>
      </c>
      <c r="B678" t="s">
        <v>92</v>
      </c>
      <c r="C678" t="s">
        <v>93</v>
      </c>
      <c r="D678" s="29">
        <v>46694</v>
      </c>
      <c r="E678">
        <v>0</v>
      </c>
      <c r="F678">
        <v>0</v>
      </c>
      <c r="G678">
        <v>0</v>
      </c>
      <c r="H678">
        <v>0</v>
      </c>
      <c r="R678">
        <v>0</v>
      </c>
      <c r="S678" t="s">
        <v>90</v>
      </c>
      <c r="T678" s="297">
        <v>46311.754166666666</v>
      </c>
    </row>
    <row r="679" spans="1:20" x14ac:dyDescent="0.35">
      <c r="A679" t="s">
        <v>91</v>
      </c>
      <c r="B679" t="s">
        <v>92</v>
      </c>
      <c r="C679" t="s">
        <v>93</v>
      </c>
      <c r="D679" s="29">
        <v>46695</v>
      </c>
      <c r="E679">
        <v>0</v>
      </c>
      <c r="F679">
        <v>0</v>
      </c>
      <c r="G679">
        <v>0</v>
      </c>
      <c r="H679">
        <v>0</v>
      </c>
      <c r="R679">
        <v>0</v>
      </c>
      <c r="S679" t="s">
        <v>90</v>
      </c>
      <c r="T679" s="297">
        <v>46311.754166666666</v>
      </c>
    </row>
    <row r="680" spans="1:20" x14ac:dyDescent="0.35">
      <c r="A680" t="s">
        <v>91</v>
      </c>
      <c r="B680" t="s">
        <v>92</v>
      </c>
      <c r="C680" t="s">
        <v>93</v>
      </c>
      <c r="D680" s="29">
        <v>46696</v>
      </c>
      <c r="E680">
        <v>0</v>
      </c>
      <c r="F680">
        <v>0</v>
      </c>
      <c r="G680">
        <v>0</v>
      </c>
      <c r="H680">
        <v>0</v>
      </c>
      <c r="R680">
        <v>0</v>
      </c>
      <c r="S680" t="s">
        <v>90</v>
      </c>
      <c r="T680" s="297">
        <v>46311.754166666666</v>
      </c>
    </row>
    <row r="681" spans="1:20" x14ac:dyDescent="0.35">
      <c r="A681" t="s">
        <v>91</v>
      </c>
      <c r="B681" t="s">
        <v>92</v>
      </c>
      <c r="C681" t="s">
        <v>93</v>
      </c>
      <c r="D681" s="29">
        <v>46697</v>
      </c>
      <c r="E681">
        <v>0</v>
      </c>
      <c r="F681">
        <v>0</v>
      </c>
      <c r="G681">
        <v>0</v>
      </c>
      <c r="H681">
        <v>0</v>
      </c>
      <c r="R681">
        <v>0</v>
      </c>
      <c r="S681" t="s">
        <v>90</v>
      </c>
      <c r="T681" s="297">
        <v>46311.754166666666</v>
      </c>
    </row>
    <row r="682" spans="1:20" x14ac:dyDescent="0.35">
      <c r="A682" t="s">
        <v>91</v>
      </c>
      <c r="B682" t="s">
        <v>92</v>
      </c>
      <c r="C682" t="s">
        <v>93</v>
      </c>
      <c r="D682" s="29">
        <v>46698</v>
      </c>
      <c r="E682">
        <v>0</v>
      </c>
      <c r="F682">
        <v>0</v>
      </c>
      <c r="G682">
        <v>0</v>
      </c>
      <c r="H682">
        <v>0</v>
      </c>
      <c r="R682">
        <v>0</v>
      </c>
      <c r="S682" t="s">
        <v>90</v>
      </c>
      <c r="T682" s="297">
        <v>46311.754166666666</v>
      </c>
    </row>
    <row r="683" spans="1:20" x14ac:dyDescent="0.35">
      <c r="A683" t="s">
        <v>91</v>
      </c>
      <c r="B683" t="s">
        <v>92</v>
      </c>
      <c r="C683" t="s">
        <v>93</v>
      </c>
      <c r="D683" s="29">
        <v>46699</v>
      </c>
      <c r="E683">
        <v>0</v>
      </c>
      <c r="F683">
        <v>0</v>
      </c>
      <c r="G683">
        <v>0</v>
      </c>
      <c r="H683">
        <v>0</v>
      </c>
      <c r="R683">
        <v>0</v>
      </c>
      <c r="S683" t="s">
        <v>90</v>
      </c>
      <c r="T683" s="297">
        <v>46311.754166666666</v>
      </c>
    </row>
    <row r="684" spans="1:20" x14ac:dyDescent="0.35">
      <c r="A684" t="s">
        <v>91</v>
      </c>
      <c r="B684" t="s">
        <v>92</v>
      </c>
      <c r="C684" t="s">
        <v>93</v>
      </c>
      <c r="D684" s="29">
        <v>46700</v>
      </c>
      <c r="E684">
        <v>0</v>
      </c>
      <c r="F684">
        <v>0</v>
      </c>
      <c r="G684">
        <v>0</v>
      </c>
      <c r="H684">
        <v>0</v>
      </c>
      <c r="R684">
        <v>0</v>
      </c>
      <c r="S684" t="s">
        <v>90</v>
      </c>
      <c r="T684" s="297">
        <v>46311.754166666666</v>
      </c>
    </row>
    <row r="685" spans="1:20" x14ac:dyDescent="0.35">
      <c r="A685" t="s">
        <v>91</v>
      </c>
      <c r="B685" t="s">
        <v>92</v>
      </c>
      <c r="C685" t="s">
        <v>93</v>
      </c>
      <c r="D685" s="29">
        <v>46701</v>
      </c>
      <c r="E685">
        <v>0</v>
      </c>
      <c r="F685">
        <v>0</v>
      </c>
      <c r="G685">
        <v>0</v>
      </c>
      <c r="H685">
        <v>0</v>
      </c>
      <c r="R685">
        <v>0</v>
      </c>
      <c r="S685" t="s">
        <v>90</v>
      </c>
      <c r="T685" s="297">
        <v>46311.754166666666</v>
      </c>
    </row>
    <row r="686" spans="1:20" x14ac:dyDescent="0.35">
      <c r="A686" t="s">
        <v>91</v>
      </c>
      <c r="B686" t="s">
        <v>92</v>
      </c>
      <c r="C686" t="s">
        <v>93</v>
      </c>
      <c r="D686" s="29">
        <v>46702</v>
      </c>
      <c r="E686">
        <v>0</v>
      </c>
      <c r="F686">
        <v>0</v>
      </c>
      <c r="G686">
        <v>0</v>
      </c>
      <c r="H686">
        <v>0</v>
      </c>
      <c r="R686">
        <v>0</v>
      </c>
      <c r="S686" t="s">
        <v>90</v>
      </c>
      <c r="T686" s="297">
        <v>46311.754166666666</v>
      </c>
    </row>
    <row r="687" spans="1:20" x14ac:dyDescent="0.35">
      <c r="A687" t="s">
        <v>91</v>
      </c>
      <c r="B687" t="s">
        <v>92</v>
      </c>
      <c r="C687" t="s">
        <v>93</v>
      </c>
      <c r="D687" s="29">
        <v>46703</v>
      </c>
      <c r="E687">
        <v>0</v>
      </c>
      <c r="F687">
        <v>0</v>
      </c>
      <c r="G687">
        <v>0</v>
      </c>
      <c r="H687">
        <v>0</v>
      </c>
      <c r="R687">
        <v>0</v>
      </c>
      <c r="S687" t="s">
        <v>90</v>
      </c>
      <c r="T687" s="297">
        <v>46311.754166666666</v>
      </c>
    </row>
    <row r="688" spans="1:20" x14ac:dyDescent="0.35">
      <c r="A688" t="s">
        <v>91</v>
      </c>
      <c r="B688" t="s">
        <v>92</v>
      </c>
      <c r="C688" t="s">
        <v>93</v>
      </c>
      <c r="D688" s="29">
        <v>46704</v>
      </c>
      <c r="E688">
        <v>0</v>
      </c>
      <c r="F688">
        <v>0</v>
      </c>
      <c r="G688">
        <v>0</v>
      </c>
      <c r="H688">
        <v>0</v>
      </c>
      <c r="R688">
        <v>0</v>
      </c>
      <c r="S688" t="s">
        <v>90</v>
      </c>
      <c r="T688" s="297">
        <v>46311.754166666666</v>
      </c>
    </row>
    <row r="689" spans="1:20" x14ac:dyDescent="0.35">
      <c r="A689" t="s">
        <v>91</v>
      </c>
      <c r="B689" t="s">
        <v>92</v>
      </c>
      <c r="C689" t="s">
        <v>93</v>
      </c>
      <c r="D689" s="29">
        <v>46705</v>
      </c>
      <c r="E689">
        <v>0</v>
      </c>
      <c r="F689">
        <v>0</v>
      </c>
      <c r="G689">
        <v>0</v>
      </c>
      <c r="H689">
        <v>0</v>
      </c>
      <c r="R689">
        <v>0</v>
      </c>
      <c r="S689" t="s">
        <v>90</v>
      </c>
      <c r="T689" s="297">
        <v>46311.754166666666</v>
      </c>
    </row>
    <row r="690" spans="1:20" x14ac:dyDescent="0.35">
      <c r="A690" t="s">
        <v>91</v>
      </c>
      <c r="B690" t="s">
        <v>92</v>
      </c>
      <c r="C690" t="s">
        <v>93</v>
      </c>
      <c r="D690" s="29">
        <v>46706</v>
      </c>
      <c r="E690">
        <v>0</v>
      </c>
      <c r="F690">
        <v>0</v>
      </c>
      <c r="G690">
        <v>0</v>
      </c>
      <c r="H690">
        <v>0</v>
      </c>
      <c r="R690">
        <v>0</v>
      </c>
      <c r="S690" t="s">
        <v>90</v>
      </c>
      <c r="T690" s="297">
        <v>46311.754166666666</v>
      </c>
    </row>
    <row r="691" spans="1:20" x14ac:dyDescent="0.35">
      <c r="A691" t="s">
        <v>91</v>
      </c>
      <c r="B691" t="s">
        <v>92</v>
      </c>
      <c r="C691" t="s">
        <v>93</v>
      </c>
      <c r="D691" s="29">
        <v>46707</v>
      </c>
      <c r="E691">
        <v>0</v>
      </c>
      <c r="F691">
        <v>0</v>
      </c>
      <c r="G691">
        <v>0</v>
      </c>
      <c r="H691">
        <v>0</v>
      </c>
      <c r="R691">
        <v>0</v>
      </c>
      <c r="S691" t="s">
        <v>90</v>
      </c>
      <c r="T691" s="297">
        <v>46311.754166666666</v>
      </c>
    </row>
    <row r="692" spans="1:20" x14ac:dyDescent="0.35">
      <c r="A692" t="s">
        <v>91</v>
      </c>
      <c r="B692" t="s">
        <v>92</v>
      </c>
      <c r="C692" t="s">
        <v>93</v>
      </c>
      <c r="D692" s="29">
        <v>46708</v>
      </c>
      <c r="E692">
        <v>0</v>
      </c>
      <c r="F692">
        <v>0</v>
      </c>
      <c r="G692">
        <v>0</v>
      </c>
      <c r="H692">
        <v>0</v>
      </c>
      <c r="R692">
        <v>0</v>
      </c>
      <c r="S692" t="s">
        <v>90</v>
      </c>
      <c r="T692" s="297">
        <v>46311.754166666666</v>
      </c>
    </row>
    <row r="693" spans="1:20" x14ac:dyDescent="0.35">
      <c r="A693" t="s">
        <v>91</v>
      </c>
      <c r="B693" t="s">
        <v>92</v>
      </c>
      <c r="C693" t="s">
        <v>93</v>
      </c>
      <c r="D693" s="29">
        <v>46709</v>
      </c>
      <c r="E693">
        <v>0</v>
      </c>
      <c r="F693">
        <v>0</v>
      </c>
      <c r="G693">
        <v>0</v>
      </c>
      <c r="H693">
        <v>0</v>
      </c>
      <c r="R693">
        <v>0</v>
      </c>
      <c r="S693" t="s">
        <v>90</v>
      </c>
      <c r="T693" s="297">
        <v>46311.754166666666</v>
      </c>
    </row>
    <row r="694" spans="1:20" x14ac:dyDescent="0.35">
      <c r="A694" t="s">
        <v>91</v>
      </c>
      <c r="B694" t="s">
        <v>92</v>
      </c>
      <c r="C694" t="s">
        <v>93</v>
      </c>
      <c r="D694" s="29">
        <v>46710</v>
      </c>
      <c r="E694">
        <v>0</v>
      </c>
      <c r="F694">
        <v>0</v>
      </c>
      <c r="G694">
        <v>0</v>
      </c>
      <c r="H694">
        <v>0</v>
      </c>
      <c r="R694">
        <v>0</v>
      </c>
      <c r="S694" t="s">
        <v>90</v>
      </c>
      <c r="T694" s="297">
        <v>46311.754166666666</v>
      </c>
    </row>
    <row r="695" spans="1:20" x14ac:dyDescent="0.35">
      <c r="A695" t="s">
        <v>91</v>
      </c>
      <c r="B695" t="s">
        <v>92</v>
      </c>
      <c r="C695" t="s">
        <v>93</v>
      </c>
      <c r="D695" s="29">
        <v>46711</v>
      </c>
      <c r="E695">
        <v>0</v>
      </c>
      <c r="F695">
        <v>0</v>
      </c>
      <c r="G695">
        <v>0</v>
      </c>
      <c r="H695">
        <v>0</v>
      </c>
      <c r="R695">
        <v>0</v>
      </c>
      <c r="S695" t="s">
        <v>90</v>
      </c>
      <c r="T695" s="297">
        <v>46311.754166666666</v>
      </c>
    </row>
    <row r="696" spans="1:20" x14ac:dyDescent="0.35">
      <c r="A696" t="s">
        <v>91</v>
      </c>
      <c r="B696" t="s">
        <v>92</v>
      </c>
      <c r="C696" t="s">
        <v>93</v>
      </c>
      <c r="D696" s="29">
        <v>46712</v>
      </c>
      <c r="E696">
        <v>0</v>
      </c>
      <c r="F696">
        <v>0</v>
      </c>
      <c r="G696">
        <v>0</v>
      </c>
      <c r="H696">
        <v>0</v>
      </c>
      <c r="R696">
        <v>0</v>
      </c>
      <c r="S696" t="s">
        <v>90</v>
      </c>
      <c r="T696" s="297">
        <v>46311.754166666666</v>
      </c>
    </row>
    <row r="697" spans="1:20" x14ac:dyDescent="0.35">
      <c r="A697" t="s">
        <v>91</v>
      </c>
      <c r="B697" t="s">
        <v>92</v>
      </c>
      <c r="C697" t="s">
        <v>93</v>
      </c>
      <c r="D697" s="29">
        <v>46713</v>
      </c>
      <c r="E697">
        <v>0</v>
      </c>
      <c r="F697">
        <v>0</v>
      </c>
      <c r="G697">
        <v>0</v>
      </c>
      <c r="H697">
        <v>0</v>
      </c>
      <c r="R697">
        <v>0</v>
      </c>
      <c r="S697" t="s">
        <v>90</v>
      </c>
      <c r="T697" s="297">
        <v>46311.754166666666</v>
      </c>
    </row>
    <row r="698" spans="1:20" x14ac:dyDescent="0.35">
      <c r="A698" t="s">
        <v>91</v>
      </c>
      <c r="B698" t="s">
        <v>92</v>
      </c>
      <c r="C698" t="s">
        <v>93</v>
      </c>
      <c r="D698" s="29">
        <v>46714</v>
      </c>
      <c r="E698">
        <v>0</v>
      </c>
      <c r="F698">
        <v>0</v>
      </c>
      <c r="G698">
        <v>0</v>
      </c>
      <c r="H698">
        <v>0</v>
      </c>
      <c r="R698">
        <v>0</v>
      </c>
      <c r="S698" t="s">
        <v>90</v>
      </c>
      <c r="T698" s="297">
        <v>46311.754166666666</v>
      </c>
    </row>
    <row r="699" spans="1:20" x14ac:dyDescent="0.35">
      <c r="A699" t="s">
        <v>91</v>
      </c>
      <c r="B699" t="s">
        <v>92</v>
      </c>
      <c r="C699" t="s">
        <v>93</v>
      </c>
      <c r="D699" s="29">
        <v>46715</v>
      </c>
      <c r="E699">
        <v>0</v>
      </c>
      <c r="F699">
        <v>0</v>
      </c>
      <c r="G699">
        <v>0</v>
      </c>
      <c r="H699">
        <v>0</v>
      </c>
      <c r="R699">
        <v>0</v>
      </c>
      <c r="S699" t="s">
        <v>90</v>
      </c>
      <c r="T699" s="297">
        <v>46311.754166666666</v>
      </c>
    </row>
    <row r="700" spans="1:20" x14ac:dyDescent="0.35">
      <c r="A700" t="s">
        <v>91</v>
      </c>
      <c r="B700" t="s">
        <v>92</v>
      </c>
      <c r="C700" t="s">
        <v>93</v>
      </c>
      <c r="D700" s="29">
        <v>46716</v>
      </c>
      <c r="E700">
        <v>0</v>
      </c>
      <c r="F700">
        <v>0</v>
      </c>
      <c r="G700">
        <v>0</v>
      </c>
      <c r="H700">
        <v>0</v>
      </c>
      <c r="R700">
        <v>0</v>
      </c>
      <c r="S700" t="s">
        <v>90</v>
      </c>
      <c r="T700" s="297">
        <v>46311.754166666666</v>
      </c>
    </row>
    <row r="701" spans="1:20" x14ac:dyDescent="0.35">
      <c r="A701" t="s">
        <v>91</v>
      </c>
      <c r="B701" t="s">
        <v>92</v>
      </c>
      <c r="C701" t="s">
        <v>93</v>
      </c>
      <c r="D701" s="29">
        <v>46717</v>
      </c>
      <c r="E701">
        <v>0</v>
      </c>
      <c r="F701">
        <v>0</v>
      </c>
      <c r="G701">
        <v>0</v>
      </c>
      <c r="H701">
        <v>0</v>
      </c>
      <c r="R701">
        <v>0</v>
      </c>
      <c r="S701" t="s">
        <v>90</v>
      </c>
      <c r="T701" s="297">
        <v>46311.754166666666</v>
      </c>
    </row>
    <row r="702" spans="1:20" x14ac:dyDescent="0.35">
      <c r="A702" t="s">
        <v>91</v>
      </c>
      <c r="B702" t="s">
        <v>92</v>
      </c>
      <c r="C702" t="s">
        <v>93</v>
      </c>
      <c r="D702" s="29">
        <v>46718</v>
      </c>
      <c r="E702">
        <v>0</v>
      </c>
      <c r="F702">
        <v>0</v>
      </c>
      <c r="G702">
        <v>0</v>
      </c>
      <c r="H702">
        <v>0</v>
      </c>
      <c r="R702">
        <v>0</v>
      </c>
      <c r="S702" t="s">
        <v>90</v>
      </c>
      <c r="T702" s="297">
        <v>46311.754166666666</v>
      </c>
    </row>
    <row r="703" spans="1:20" x14ac:dyDescent="0.35">
      <c r="A703" t="s">
        <v>91</v>
      </c>
      <c r="B703" t="s">
        <v>92</v>
      </c>
      <c r="C703" t="s">
        <v>93</v>
      </c>
      <c r="D703" s="29">
        <v>46719</v>
      </c>
      <c r="E703">
        <v>0</v>
      </c>
      <c r="F703">
        <v>0</v>
      </c>
      <c r="G703">
        <v>0</v>
      </c>
      <c r="H703">
        <v>0</v>
      </c>
      <c r="R703">
        <v>0</v>
      </c>
      <c r="S703" t="s">
        <v>90</v>
      </c>
      <c r="T703" s="297">
        <v>46311.754166666666</v>
      </c>
    </row>
    <row r="704" spans="1:20" x14ac:dyDescent="0.35">
      <c r="A704" t="s">
        <v>91</v>
      </c>
      <c r="B704" t="s">
        <v>92</v>
      </c>
      <c r="C704" t="s">
        <v>93</v>
      </c>
      <c r="D704" s="29">
        <v>46720</v>
      </c>
      <c r="E704">
        <v>0</v>
      </c>
      <c r="F704">
        <v>0</v>
      </c>
      <c r="G704">
        <v>0</v>
      </c>
      <c r="H704">
        <v>0</v>
      </c>
      <c r="R704">
        <v>0</v>
      </c>
      <c r="S704" t="s">
        <v>90</v>
      </c>
      <c r="T704" s="297">
        <v>46311.754166666666</v>
      </c>
    </row>
    <row r="705" spans="1:20" x14ac:dyDescent="0.35">
      <c r="A705" t="s">
        <v>91</v>
      </c>
      <c r="B705" t="s">
        <v>92</v>
      </c>
      <c r="C705" t="s">
        <v>93</v>
      </c>
      <c r="D705" s="29">
        <v>46721</v>
      </c>
      <c r="E705">
        <v>0</v>
      </c>
      <c r="F705">
        <v>0</v>
      </c>
      <c r="G705">
        <v>0</v>
      </c>
      <c r="H705">
        <v>0</v>
      </c>
      <c r="R705">
        <v>0</v>
      </c>
      <c r="S705" t="s">
        <v>90</v>
      </c>
      <c r="T705" s="297">
        <v>46311.754166666666</v>
      </c>
    </row>
    <row r="706" spans="1:20" x14ac:dyDescent="0.35">
      <c r="A706" t="s">
        <v>91</v>
      </c>
      <c r="B706" t="s">
        <v>92</v>
      </c>
      <c r="C706" t="s">
        <v>93</v>
      </c>
      <c r="D706" s="29">
        <v>46722</v>
      </c>
      <c r="E706">
        <v>0</v>
      </c>
      <c r="F706">
        <v>0</v>
      </c>
      <c r="G706">
        <v>0</v>
      </c>
      <c r="H706">
        <v>0</v>
      </c>
      <c r="R706">
        <v>0</v>
      </c>
      <c r="S706" t="s">
        <v>90</v>
      </c>
      <c r="T706" s="297">
        <v>46311.754166666666</v>
      </c>
    </row>
    <row r="707" spans="1:20" x14ac:dyDescent="0.35">
      <c r="A707" t="s">
        <v>91</v>
      </c>
      <c r="B707" t="s">
        <v>92</v>
      </c>
      <c r="C707" t="s">
        <v>93</v>
      </c>
      <c r="D707" s="29">
        <v>46723</v>
      </c>
      <c r="E707">
        <v>0</v>
      </c>
      <c r="F707">
        <v>0</v>
      </c>
      <c r="G707">
        <v>0</v>
      </c>
      <c r="H707">
        <v>0</v>
      </c>
      <c r="R707">
        <v>0</v>
      </c>
      <c r="S707" t="s">
        <v>90</v>
      </c>
      <c r="T707" s="297">
        <v>46311.754166666666</v>
      </c>
    </row>
    <row r="708" spans="1:20" x14ac:dyDescent="0.35">
      <c r="A708" t="s">
        <v>91</v>
      </c>
      <c r="B708" t="s">
        <v>92</v>
      </c>
      <c r="C708" t="s">
        <v>93</v>
      </c>
      <c r="D708" s="29">
        <v>46724</v>
      </c>
      <c r="E708">
        <v>0</v>
      </c>
      <c r="F708">
        <v>0</v>
      </c>
      <c r="G708">
        <v>0</v>
      </c>
      <c r="H708">
        <v>0</v>
      </c>
      <c r="R708">
        <v>0</v>
      </c>
      <c r="S708" t="s">
        <v>90</v>
      </c>
      <c r="T708" s="297">
        <v>46311.754166666666</v>
      </c>
    </row>
    <row r="709" spans="1:20" x14ac:dyDescent="0.35">
      <c r="A709" t="s">
        <v>91</v>
      </c>
      <c r="B709" t="s">
        <v>92</v>
      </c>
      <c r="C709" t="s">
        <v>93</v>
      </c>
      <c r="D709" s="29">
        <v>46725</v>
      </c>
      <c r="E709">
        <v>0</v>
      </c>
      <c r="F709">
        <v>0</v>
      </c>
      <c r="G709">
        <v>0</v>
      </c>
      <c r="H709">
        <v>0</v>
      </c>
      <c r="R709">
        <v>0</v>
      </c>
      <c r="S709" t="s">
        <v>90</v>
      </c>
      <c r="T709" s="297">
        <v>46311.754166666666</v>
      </c>
    </row>
    <row r="710" spans="1:20" x14ac:dyDescent="0.35">
      <c r="A710" t="s">
        <v>91</v>
      </c>
      <c r="B710" t="s">
        <v>92</v>
      </c>
      <c r="C710" t="s">
        <v>93</v>
      </c>
      <c r="D710" s="29">
        <v>46726</v>
      </c>
      <c r="E710">
        <v>0</v>
      </c>
      <c r="F710">
        <v>0</v>
      </c>
      <c r="G710">
        <v>0</v>
      </c>
      <c r="H710">
        <v>0</v>
      </c>
      <c r="R710">
        <v>0</v>
      </c>
      <c r="S710" t="s">
        <v>90</v>
      </c>
      <c r="T710" s="297">
        <v>46311.754166666666</v>
      </c>
    </row>
    <row r="711" spans="1:20" x14ac:dyDescent="0.35">
      <c r="A711" t="s">
        <v>91</v>
      </c>
      <c r="B711" t="s">
        <v>92</v>
      </c>
      <c r="C711" t="s">
        <v>93</v>
      </c>
      <c r="D711" s="29">
        <v>46727</v>
      </c>
      <c r="E711">
        <v>0</v>
      </c>
      <c r="F711">
        <v>0</v>
      </c>
      <c r="G711">
        <v>0</v>
      </c>
      <c r="H711">
        <v>0</v>
      </c>
      <c r="R711">
        <v>0</v>
      </c>
      <c r="S711" t="s">
        <v>90</v>
      </c>
      <c r="T711" s="297">
        <v>46311.754166666666</v>
      </c>
    </row>
    <row r="712" spans="1:20" x14ac:dyDescent="0.35">
      <c r="A712" t="s">
        <v>91</v>
      </c>
      <c r="B712" t="s">
        <v>92</v>
      </c>
      <c r="C712" t="s">
        <v>93</v>
      </c>
      <c r="D712" s="29">
        <v>46728</v>
      </c>
      <c r="E712">
        <v>0</v>
      </c>
      <c r="F712">
        <v>0</v>
      </c>
      <c r="G712">
        <v>0</v>
      </c>
      <c r="H712">
        <v>0</v>
      </c>
      <c r="R712">
        <v>0</v>
      </c>
      <c r="S712" t="s">
        <v>90</v>
      </c>
      <c r="T712" s="297">
        <v>46311.754166666666</v>
      </c>
    </row>
    <row r="713" spans="1:20" x14ac:dyDescent="0.35">
      <c r="A713" t="s">
        <v>91</v>
      </c>
      <c r="B713" t="s">
        <v>92</v>
      </c>
      <c r="C713" t="s">
        <v>93</v>
      </c>
      <c r="D713" s="29">
        <v>46729</v>
      </c>
      <c r="E713">
        <v>0</v>
      </c>
      <c r="F713">
        <v>0</v>
      </c>
      <c r="G713">
        <v>0</v>
      </c>
      <c r="H713">
        <v>0</v>
      </c>
      <c r="R713">
        <v>0</v>
      </c>
      <c r="S713" t="s">
        <v>90</v>
      </c>
      <c r="T713" s="297">
        <v>46311.754166666666</v>
      </c>
    </row>
    <row r="714" spans="1:20" x14ac:dyDescent="0.35">
      <c r="A714" t="s">
        <v>91</v>
      </c>
      <c r="B714" t="s">
        <v>92</v>
      </c>
      <c r="C714" t="s">
        <v>93</v>
      </c>
      <c r="D714" s="29">
        <v>46730</v>
      </c>
      <c r="E714">
        <v>0</v>
      </c>
      <c r="F714">
        <v>0</v>
      </c>
      <c r="G714">
        <v>0</v>
      </c>
      <c r="H714">
        <v>0</v>
      </c>
      <c r="R714">
        <v>0</v>
      </c>
      <c r="S714" t="s">
        <v>90</v>
      </c>
      <c r="T714" s="297">
        <v>46311.754166666666</v>
      </c>
    </row>
    <row r="715" spans="1:20" x14ac:dyDescent="0.35">
      <c r="A715" t="s">
        <v>91</v>
      </c>
      <c r="B715" t="s">
        <v>92</v>
      </c>
      <c r="C715" t="s">
        <v>93</v>
      </c>
      <c r="D715" s="29">
        <v>46731</v>
      </c>
      <c r="E715">
        <v>0</v>
      </c>
      <c r="F715">
        <v>0</v>
      </c>
      <c r="G715">
        <v>0</v>
      </c>
      <c r="H715">
        <v>0</v>
      </c>
      <c r="R715">
        <v>0</v>
      </c>
      <c r="S715" t="s">
        <v>90</v>
      </c>
      <c r="T715" s="297">
        <v>46311.754166666666</v>
      </c>
    </row>
    <row r="716" spans="1:20" x14ac:dyDescent="0.35">
      <c r="A716" t="s">
        <v>91</v>
      </c>
      <c r="B716" t="s">
        <v>92</v>
      </c>
      <c r="C716" t="s">
        <v>93</v>
      </c>
      <c r="D716" s="29">
        <v>46732</v>
      </c>
      <c r="E716">
        <v>0</v>
      </c>
      <c r="F716">
        <v>0</v>
      </c>
      <c r="G716">
        <v>0</v>
      </c>
      <c r="H716">
        <v>0</v>
      </c>
      <c r="R716">
        <v>0</v>
      </c>
      <c r="S716" t="s">
        <v>90</v>
      </c>
      <c r="T716" s="297">
        <v>46311.754166666666</v>
      </c>
    </row>
    <row r="717" spans="1:20" x14ac:dyDescent="0.35">
      <c r="A717" t="s">
        <v>91</v>
      </c>
      <c r="B717" t="s">
        <v>92</v>
      </c>
      <c r="C717" t="s">
        <v>93</v>
      </c>
      <c r="D717" s="29">
        <v>46733</v>
      </c>
      <c r="E717">
        <v>0</v>
      </c>
      <c r="F717">
        <v>0</v>
      </c>
      <c r="G717">
        <v>0</v>
      </c>
      <c r="H717">
        <v>0</v>
      </c>
      <c r="R717">
        <v>0</v>
      </c>
      <c r="S717" t="s">
        <v>90</v>
      </c>
      <c r="T717" s="297">
        <v>46311.754166666666</v>
      </c>
    </row>
    <row r="718" spans="1:20" x14ac:dyDescent="0.35">
      <c r="A718" t="s">
        <v>91</v>
      </c>
      <c r="B718" t="s">
        <v>92</v>
      </c>
      <c r="C718" t="s">
        <v>93</v>
      </c>
      <c r="D718" s="29">
        <v>46734</v>
      </c>
      <c r="E718">
        <v>0</v>
      </c>
      <c r="F718">
        <v>0</v>
      </c>
      <c r="G718">
        <v>0</v>
      </c>
      <c r="H718">
        <v>0</v>
      </c>
      <c r="R718">
        <v>0</v>
      </c>
      <c r="S718" t="s">
        <v>90</v>
      </c>
      <c r="T718" s="297">
        <v>46311.754166666666</v>
      </c>
    </row>
    <row r="719" spans="1:20" x14ac:dyDescent="0.35">
      <c r="A719" t="s">
        <v>91</v>
      </c>
      <c r="B719" t="s">
        <v>92</v>
      </c>
      <c r="C719" t="s">
        <v>93</v>
      </c>
      <c r="D719" s="29">
        <v>46735</v>
      </c>
      <c r="E719">
        <v>0</v>
      </c>
      <c r="F719">
        <v>0</v>
      </c>
      <c r="G719">
        <v>0</v>
      </c>
      <c r="H719">
        <v>0</v>
      </c>
      <c r="R719">
        <v>0</v>
      </c>
      <c r="S719" t="s">
        <v>90</v>
      </c>
      <c r="T719" s="297">
        <v>46311.754166666666</v>
      </c>
    </row>
    <row r="720" spans="1:20" x14ac:dyDescent="0.35">
      <c r="A720" t="s">
        <v>91</v>
      </c>
      <c r="B720" t="s">
        <v>92</v>
      </c>
      <c r="C720" t="s">
        <v>93</v>
      </c>
      <c r="D720" s="29">
        <v>46736</v>
      </c>
      <c r="E720">
        <v>0</v>
      </c>
      <c r="F720">
        <v>0</v>
      </c>
      <c r="G720">
        <v>0</v>
      </c>
      <c r="H720">
        <v>0</v>
      </c>
      <c r="R720">
        <v>0</v>
      </c>
      <c r="S720" t="s">
        <v>90</v>
      </c>
      <c r="T720" s="297">
        <v>46311.754166666666</v>
      </c>
    </row>
    <row r="721" spans="1:20" x14ac:dyDescent="0.35">
      <c r="A721" t="s">
        <v>91</v>
      </c>
      <c r="B721" t="s">
        <v>92</v>
      </c>
      <c r="C721" t="s">
        <v>93</v>
      </c>
      <c r="D721" s="29">
        <v>46737</v>
      </c>
      <c r="E721">
        <v>0</v>
      </c>
      <c r="F721">
        <v>0</v>
      </c>
      <c r="G721">
        <v>0</v>
      </c>
      <c r="H721">
        <v>0</v>
      </c>
      <c r="R721">
        <v>0</v>
      </c>
      <c r="S721" t="s">
        <v>90</v>
      </c>
      <c r="T721" s="297">
        <v>46311.754166666666</v>
      </c>
    </row>
    <row r="722" spans="1:20" x14ac:dyDescent="0.35">
      <c r="A722" t="s">
        <v>91</v>
      </c>
      <c r="B722" t="s">
        <v>92</v>
      </c>
      <c r="C722" t="s">
        <v>93</v>
      </c>
      <c r="D722" s="29">
        <v>46738</v>
      </c>
      <c r="E722">
        <v>0</v>
      </c>
      <c r="F722">
        <v>0</v>
      </c>
      <c r="G722">
        <v>0</v>
      </c>
      <c r="H722">
        <v>0</v>
      </c>
      <c r="R722">
        <v>0</v>
      </c>
      <c r="S722" t="s">
        <v>90</v>
      </c>
      <c r="T722" s="297">
        <v>46311.754166666666</v>
      </c>
    </row>
    <row r="723" spans="1:20" x14ac:dyDescent="0.35">
      <c r="A723" t="s">
        <v>91</v>
      </c>
      <c r="B723" t="s">
        <v>92</v>
      </c>
      <c r="C723" t="s">
        <v>93</v>
      </c>
      <c r="D723" s="29">
        <v>46739</v>
      </c>
      <c r="E723">
        <v>0</v>
      </c>
      <c r="F723">
        <v>0</v>
      </c>
      <c r="G723">
        <v>0</v>
      </c>
      <c r="H723">
        <v>0</v>
      </c>
      <c r="R723">
        <v>0</v>
      </c>
      <c r="S723" t="s">
        <v>90</v>
      </c>
      <c r="T723" s="297">
        <v>46311.754166666666</v>
      </c>
    </row>
    <row r="724" spans="1:20" x14ac:dyDescent="0.35">
      <c r="A724" t="s">
        <v>91</v>
      </c>
      <c r="B724" t="s">
        <v>92</v>
      </c>
      <c r="C724" t="s">
        <v>93</v>
      </c>
      <c r="D724" s="29">
        <v>46740</v>
      </c>
      <c r="E724">
        <v>0</v>
      </c>
      <c r="F724">
        <v>0</v>
      </c>
      <c r="G724">
        <v>0</v>
      </c>
      <c r="H724">
        <v>0</v>
      </c>
      <c r="R724">
        <v>0</v>
      </c>
      <c r="S724" t="s">
        <v>90</v>
      </c>
      <c r="T724" s="297">
        <v>46311.754166666666</v>
      </c>
    </row>
    <row r="725" spans="1:20" x14ac:dyDescent="0.35">
      <c r="A725" t="s">
        <v>91</v>
      </c>
      <c r="B725" t="s">
        <v>92</v>
      </c>
      <c r="C725" t="s">
        <v>93</v>
      </c>
      <c r="D725" s="29">
        <v>46741</v>
      </c>
      <c r="E725">
        <v>0</v>
      </c>
      <c r="F725">
        <v>0</v>
      </c>
      <c r="G725">
        <v>0</v>
      </c>
      <c r="H725">
        <v>0</v>
      </c>
      <c r="R725">
        <v>0</v>
      </c>
      <c r="S725" t="s">
        <v>90</v>
      </c>
      <c r="T725" s="297">
        <v>46311.754166666666</v>
      </c>
    </row>
    <row r="726" spans="1:20" x14ac:dyDescent="0.35">
      <c r="A726" t="s">
        <v>91</v>
      </c>
      <c r="B726" t="s">
        <v>92</v>
      </c>
      <c r="C726" t="s">
        <v>93</v>
      </c>
      <c r="D726" s="29">
        <v>46742</v>
      </c>
      <c r="E726">
        <v>0</v>
      </c>
      <c r="F726">
        <v>0</v>
      </c>
      <c r="G726">
        <v>0</v>
      </c>
      <c r="H726">
        <v>0</v>
      </c>
      <c r="R726">
        <v>0</v>
      </c>
      <c r="S726" t="s">
        <v>90</v>
      </c>
      <c r="T726" s="297">
        <v>46311.754166666666</v>
      </c>
    </row>
    <row r="727" spans="1:20" x14ac:dyDescent="0.35">
      <c r="A727" t="s">
        <v>91</v>
      </c>
      <c r="B727" t="s">
        <v>92</v>
      </c>
      <c r="C727" t="s">
        <v>93</v>
      </c>
      <c r="D727" s="29">
        <v>46743</v>
      </c>
      <c r="E727">
        <v>0</v>
      </c>
      <c r="F727">
        <v>0</v>
      </c>
      <c r="G727">
        <v>0</v>
      </c>
      <c r="H727">
        <v>0</v>
      </c>
      <c r="R727">
        <v>0</v>
      </c>
      <c r="S727" t="s">
        <v>90</v>
      </c>
      <c r="T727" s="297">
        <v>46311.754166666666</v>
      </c>
    </row>
    <row r="728" spans="1:20" x14ac:dyDescent="0.35">
      <c r="A728" t="s">
        <v>91</v>
      </c>
      <c r="B728" t="s">
        <v>92</v>
      </c>
      <c r="C728" t="s">
        <v>93</v>
      </c>
      <c r="D728" s="29">
        <v>46744</v>
      </c>
      <c r="E728">
        <v>0</v>
      </c>
      <c r="F728">
        <v>0</v>
      </c>
      <c r="G728">
        <v>0</v>
      </c>
      <c r="H728">
        <v>0</v>
      </c>
      <c r="R728">
        <v>0</v>
      </c>
      <c r="S728" t="s">
        <v>90</v>
      </c>
      <c r="T728" s="297">
        <v>46311.754166666666</v>
      </c>
    </row>
    <row r="729" spans="1:20" x14ac:dyDescent="0.35">
      <c r="A729" t="s">
        <v>91</v>
      </c>
      <c r="B729" t="s">
        <v>92</v>
      </c>
      <c r="C729" t="s">
        <v>93</v>
      </c>
      <c r="D729" s="29">
        <v>46745</v>
      </c>
      <c r="E729">
        <v>0</v>
      </c>
      <c r="F729">
        <v>0</v>
      </c>
      <c r="G729">
        <v>0</v>
      </c>
      <c r="H729">
        <v>0</v>
      </c>
      <c r="R729">
        <v>0</v>
      </c>
      <c r="S729" t="s">
        <v>90</v>
      </c>
      <c r="T729" s="297">
        <v>46311.754166666666</v>
      </c>
    </row>
    <row r="730" spans="1:20" x14ac:dyDescent="0.35">
      <c r="A730" t="s">
        <v>91</v>
      </c>
      <c r="B730" t="s">
        <v>92</v>
      </c>
      <c r="C730" t="s">
        <v>93</v>
      </c>
      <c r="D730" s="29">
        <v>46746</v>
      </c>
      <c r="E730">
        <v>0</v>
      </c>
      <c r="F730">
        <v>0</v>
      </c>
      <c r="G730">
        <v>0</v>
      </c>
      <c r="H730">
        <v>0</v>
      </c>
      <c r="R730">
        <v>0</v>
      </c>
      <c r="S730" t="s">
        <v>90</v>
      </c>
      <c r="T730" s="297">
        <v>46311.754166666666</v>
      </c>
    </row>
    <row r="731" spans="1:20" x14ac:dyDescent="0.35">
      <c r="A731" t="s">
        <v>91</v>
      </c>
      <c r="B731" t="s">
        <v>92</v>
      </c>
      <c r="C731" t="s">
        <v>93</v>
      </c>
      <c r="D731" s="29">
        <v>46747</v>
      </c>
      <c r="E731">
        <v>0</v>
      </c>
      <c r="F731">
        <v>0</v>
      </c>
      <c r="G731">
        <v>0</v>
      </c>
      <c r="H731">
        <v>0</v>
      </c>
      <c r="R731">
        <v>0</v>
      </c>
      <c r="S731" t="s">
        <v>90</v>
      </c>
      <c r="T731" s="297">
        <v>46311.754166666666</v>
      </c>
    </row>
    <row r="732" spans="1:20" x14ac:dyDescent="0.35">
      <c r="A732" t="s">
        <v>91</v>
      </c>
      <c r="B732" t="s">
        <v>92</v>
      </c>
      <c r="C732" t="s">
        <v>93</v>
      </c>
      <c r="D732" s="29">
        <v>46748</v>
      </c>
      <c r="E732">
        <v>0</v>
      </c>
      <c r="F732">
        <v>0</v>
      </c>
      <c r="G732">
        <v>0</v>
      </c>
      <c r="H732">
        <v>0</v>
      </c>
      <c r="R732">
        <v>0</v>
      </c>
      <c r="S732" t="s">
        <v>90</v>
      </c>
      <c r="T732" s="297">
        <v>46311.754166666666</v>
      </c>
    </row>
    <row r="733" spans="1:20" x14ac:dyDescent="0.35">
      <c r="A733" t="s">
        <v>91</v>
      </c>
      <c r="B733" t="s">
        <v>92</v>
      </c>
      <c r="C733" t="s">
        <v>93</v>
      </c>
      <c r="D733" s="29">
        <v>46749</v>
      </c>
      <c r="E733">
        <v>0</v>
      </c>
      <c r="F733">
        <v>0</v>
      </c>
      <c r="G733">
        <v>0</v>
      </c>
      <c r="H733">
        <v>0</v>
      </c>
      <c r="R733">
        <v>0</v>
      </c>
      <c r="S733" t="s">
        <v>90</v>
      </c>
      <c r="T733" s="297">
        <v>46311.754166666666</v>
      </c>
    </row>
    <row r="734" spans="1:20" x14ac:dyDescent="0.35">
      <c r="A734" t="s">
        <v>91</v>
      </c>
      <c r="B734" t="s">
        <v>92</v>
      </c>
      <c r="C734" t="s">
        <v>93</v>
      </c>
      <c r="D734" s="29">
        <v>46750</v>
      </c>
      <c r="E734">
        <v>0</v>
      </c>
      <c r="F734">
        <v>0</v>
      </c>
      <c r="G734">
        <v>0</v>
      </c>
      <c r="H734">
        <v>0</v>
      </c>
      <c r="R734">
        <v>0</v>
      </c>
      <c r="S734" t="s">
        <v>90</v>
      </c>
      <c r="T734" s="297">
        <v>46311.754166666666</v>
      </c>
    </row>
    <row r="735" spans="1:20" x14ac:dyDescent="0.35">
      <c r="A735" t="s">
        <v>91</v>
      </c>
      <c r="B735" t="s">
        <v>92</v>
      </c>
      <c r="C735" t="s">
        <v>93</v>
      </c>
      <c r="D735" s="29">
        <v>46751</v>
      </c>
      <c r="E735">
        <v>0</v>
      </c>
      <c r="F735">
        <v>0</v>
      </c>
      <c r="G735">
        <v>0</v>
      </c>
      <c r="H735">
        <v>0</v>
      </c>
      <c r="R735">
        <v>0</v>
      </c>
      <c r="S735" t="s">
        <v>90</v>
      </c>
      <c r="T735" s="297">
        <v>46311.754166666666</v>
      </c>
    </row>
    <row r="736" spans="1:20" x14ac:dyDescent="0.35">
      <c r="A736" t="s">
        <v>91</v>
      </c>
      <c r="B736" t="s">
        <v>92</v>
      </c>
      <c r="C736" t="s">
        <v>93</v>
      </c>
      <c r="D736" s="29">
        <v>46752</v>
      </c>
      <c r="E736">
        <v>0</v>
      </c>
      <c r="F736">
        <v>0</v>
      </c>
      <c r="G736">
        <v>0</v>
      </c>
      <c r="H736">
        <v>0</v>
      </c>
      <c r="R736">
        <v>0</v>
      </c>
      <c r="S736" t="s">
        <v>90</v>
      </c>
      <c r="T736" s="297">
        <v>46311.754166666666</v>
      </c>
    </row>
    <row r="737" spans="1:20" x14ac:dyDescent="0.35">
      <c r="A737" t="s">
        <v>94</v>
      </c>
      <c r="B737" t="s">
        <v>95</v>
      </c>
      <c r="C737" t="s">
        <v>89</v>
      </c>
      <c r="D737" s="29">
        <v>46388</v>
      </c>
      <c r="E737">
        <v>0</v>
      </c>
      <c r="F737">
        <v>0</v>
      </c>
      <c r="G737">
        <v>0</v>
      </c>
      <c r="H737">
        <v>0</v>
      </c>
      <c r="L737">
        <v>280.16399999999999</v>
      </c>
      <c r="R737">
        <v>568.52184299999999</v>
      </c>
      <c r="S737" t="s">
        <v>90</v>
      </c>
      <c r="T737" s="297">
        <v>46311.754166666666</v>
      </c>
    </row>
    <row r="738" spans="1:20" x14ac:dyDescent="0.35">
      <c r="A738" t="s">
        <v>94</v>
      </c>
      <c r="B738" t="s">
        <v>95</v>
      </c>
      <c r="C738" t="s">
        <v>89</v>
      </c>
      <c r="D738" s="29">
        <v>46389</v>
      </c>
      <c r="E738">
        <v>0</v>
      </c>
      <c r="F738">
        <v>0</v>
      </c>
      <c r="G738">
        <v>0</v>
      </c>
      <c r="H738">
        <v>0</v>
      </c>
      <c r="L738">
        <v>280.16399999999999</v>
      </c>
      <c r="R738">
        <v>568.52184299999999</v>
      </c>
      <c r="S738" t="s">
        <v>90</v>
      </c>
      <c r="T738" s="297">
        <v>46311.754166666666</v>
      </c>
    </row>
    <row r="739" spans="1:20" x14ac:dyDescent="0.35">
      <c r="A739" t="s">
        <v>94</v>
      </c>
      <c r="B739" t="s">
        <v>95</v>
      </c>
      <c r="C739" t="s">
        <v>89</v>
      </c>
      <c r="D739" s="29">
        <v>46390</v>
      </c>
      <c r="E739">
        <v>0</v>
      </c>
      <c r="F739">
        <v>0</v>
      </c>
      <c r="G739">
        <v>0</v>
      </c>
      <c r="H739">
        <v>0</v>
      </c>
      <c r="L739">
        <v>280.16399999999999</v>
      </c>
      <c r="R739">
        <v>568.52184299999999</v>
      </c>
      <c r="S739" t="s">
        <v>90</v>
      </c>
      <c r="T739" s="297">
        <v>46311.754166666666</v>
      </c>
    </row>
    <row r="740" spans="1:20" x14ac:dyDescent="0.35">
      <c r="A740" t="s">
        <v>94</v>
      </c>
      <c r="B740" t="s">
        <v>95</v>
      </c>
      <c r="C740" t="s">
        <v>89</v>
      </c>
      <c r="D740" s="29">
        <v>46391</v>
      </c>
      <c r="E740">
        <v>0</v>
      </c>
      <c r="F740">
        <v>0</v>
      </c>
      <c r="G740">
        <v>0</v>
      </c>
      <c r="H740">
        <v>0</v>
      </c>
      <c r="L740">
        <v>280.16399999999999</v>
      </c>
      <c r="R740">
        <v>568.52184299999999</v>
      </c>
      <c r="S740" t="s">
        <v>90</v>
      </c>
      <c r="T740" s="297">
        <v>46311.754166666666</v>
      </c>
    </row>
    <row r="741" spans="1:20" x14ac:dyDescent="0.35">
      <c r="A741" t="s">
        <v>94</v>
      </c>
      <c r="B741" t="s">
        <v>95</v>
      </c>
      <c r="C741" t="s">
        <v>89</v>
      </c>
      <c r="D741" s="29">
        <v>46392</v>
      </c>
      <c r="E741">
        <v>0</v>
      </c>
      <c r="F741">
        <v>0</v>
      </c>
      <c r="G741">
        <v>0</v>
      </c>
      <c r="H741">
        <v>0</v>
      </c>
      <c r="L741">
        <v>280.16399999999999</v>
      </c>
      <c r="R741">
        <v>568.52184299999999</v>
      </c>
      <c r="S741" t="s">
        <v>90</v>
      </c>
      <c r="T741" s="297">
        <v>46311.754166666666</v>
      </c>
    </row>
    <row r="742" spans="1:20" x14ac:dyDescent="0.35">
      <c r="A742" t="s">
        <v>94</v>
      </c>
      <c r="B742" t="s">
        <v>95</v>
      </c>
      <c r="C742" t="s">
        <v>89</v>
      </c>
      <c r="D742" s="29">
        <v>46393</v>
      </c>
      <c r="E742">
        <v>0</v>
      </c>
      <c r="F742">
        <v>0</v>
      </c>
      <c r="G742">
        <v>0</v>
      </c>
      <c r="H742">
        <v>0</v>
      </c>
      <c r="L742">
        <v>280.16399999999999</v>
      </c>
      <c r="R742">
        <v>568.52184299999999</v>
      </c>
      <c r="S742" t="s">
        <v>90</v>
      </c>
      <c r="T742" s="297">
        <v>46311.754166666666</v>
      </c>
    </row>
    <row r="743" spans="1:20" x14ac:dyDescent="0.35">
      <c r="A743" t="s">
        <v>94</v>
      </c>
      <c r="B743" t="s">
        <v>95</v>
      </c>
      <c r="C743" t="s">
        <v>89</v>
      </c>
      <c r="D743" s="29">
        <v>46394</v>
      </c>
      <c r="E743">
        <v>0</v>
      </c>
      <c r="F743">
        <v>0</v>
      </c>
      <c r="G743">
        <v>0</v>
      </c>
      <c r="H743">
        <v>0</v>
      </c>
      <c r="L743">
        <v>280.16399999999999</v>
      </c>
      <c r="R743">
        <v>568.52184299999999</v>
      </c>
      <c r="S743" t="s">
        <v>90</v>
      </c>
      <c r="T743" s="297">
        <v>46311.754166666666</v>
      </c>
    </row>
    <row r="744" spans="1:20" x14ac:dyDescent="0.35">
      <c r="A744" t="s">
        <v>94</v>
      </c>
      <c r="B744" t="s">
        <v>95</v>
      </c>
      <c r="C744" t="s">
        <v>89</v>
      </c>
      <c r="D744" s="29">
        <v>46395</v>
      </c>
      <c r="E744">
        <v>0</v>
      </c>
      <c r="F744">
        <v>0</v>
      </c>
      <c r="G744">
        <v>0</v>
      </c>
      <c r="H744">
        <v>0</v>
      </c>
      <c r="L744">
        <v>280.16399999999999</v>
      </c>
      <c r="R744">
        <v>568.52184299999999</v>
      </c>
      <c r="S744" t="s">
        <v>90</v>
      </c>
      <c r="T744" s="297">
        <v>46311.754166666666</v>
      </c>
    </row>
    <row r="745" spans="1:20" x14ac:dyDescent="0.35">
      <c r="A745" t="s">
        <v>94</v>
      </c>
      <c r="B745" t="s">
        <v>95</v>
      </c>
      <c r="C745" t="s">
        <v>89</v>
      </c>
      <c r="D745" s="29">
        <v>46396</v>
      </c>
      <c r="E745">
        <v>0</v>
      </c>
      <c r="F745">
        <v>0</v>
      </c>
      <c r="G745">
        <v>0</v>
      </c>
      <c r="H745">
        <v>0</v>
      </c>
      <c r="L745">
        <v>280.16399999999999</v>
      </c>
      <c r="R745">
        <v>568.52184299999999</v>
      </c>
      <c r="S745" t="s">
        <v>90</v>
      </c>
      <c r="T745" s="297">
        <v>46311.754166666666</v>
      </c>
    </row>
    <row r="746" spans="1:20" x14ac:dyDescent="0.35">
      <c r="A746" t="s">
        <v>94</v>
      </c>
      <c r="B746" t="s">
        <v>95</v>
      </c>
      <c r="C746" t="s">
        <v>89</v>
      </c>
      <c r="D746" s="29">
        <v>46397</v>
      </c>
      <c r="E746">
        <v>0</v>
      </c>
      <c r="F746">
        <v>0</v>
      </c>
      <c r="G746">
        <v>0</v>
      </c>
      <c r="H746">
        <v>0</v>
      </c>
      <c r="L746">
        <v>280.16399999999999</v>
      </c>
      <c r="R746">
        <v>568.52184299999999</v>
      </c>
      <c r="S746" t="s">
        <v>90</v>
      </c>
      <c r="T746" s="297">
        <v>46311.754166666666</v>
      </c>
    </row>
    <row r="747" spans="1:20" x14ac:dyDescent="0.35">
      <c r="A747" t="s">
        <v>94</v>
      </c>
      <c r="B747" t="s">
        <v>95</v>
      </c>
      <c r="C747" t="s">
        <v>89</v>
      </c>
      <c r="D747" s="29">
        <v>46398</v>
      </c>
      <c r="E747">
        <v>0</v>
      </c>
      <c r="F747">
        <v>0</v>
      </c>
      <c r="G747">
        <v>0</v>
      </c>
      <c r="H747">
        <v>0</v>
      </c>
      <c r="L747">
        <v>280.16399999999999</v>
      </c>
      <c r="R747">
        <v>568.52184299999999</v>
      </c>
      <c r="S747" t="s">
        <v>90</v>
      </c>
      <c r="T747" s="297">
        <v>46311.754166666666</v>
      </c>
    </row>
    <row r="748" spans="1:20" x14ac:dyDescent="0.35">
      <c r="A748" t="s">
        <v>94</v>
      </c>
      <c r="B748" t="s">
        <v>95</v>
      </c>
      <c r="C748" t="s">
        <v>89</v>
      </c>
      <c r="D748" s="29">
        <v>46399</v>
      </c>
      <c r="E748">
        <v>0</v>
      </c>
      <c r="F748">
        <v>0</v>
      </c>
      <c r="G748">
        <v>0</v>
      </c>
      <c r="H748">
        <v>0</v>
      </c>
      <c r="L748">
        <v>280.16399999999999</v>
      </c>
      <c r="R748">
        <v>568.52184299999999</v>
      </c>
      <c r="S748" t="s">
        <v>90</v>
      </c>
      <c r="T748" s="297">
        <v>46311.754166666666</v>
      </c>
    </row>
    <row r="749" spans="1:20" x14ac:dyDescent="0.35">
      <c r="A749" t="s">
        <v>94</v>
      </c>
      <c r="B749" t="s">
        <v>95</v>
      </c>
      <c r="C749" t="s">
        <v>89</v>
      </c>
      <c r="D749" s="29">
        <v>46400</v>
      </c>
      <c r="E749">
        <v>0</v>
      </c>
      <c r="F749">
        <v>0</v>
      </c>
      <c r="G749">
        <v>0</v>
      </c>
      <c r="H749">
        <v>0</v>
      </c>
      <c r="L749">
        <v>280.16399999999999</v>
      </c>
      <c r="R749">
        <v>568.52184299999999</v>
      </c>
      <c r="S749" t="s">
        <v>90</v>
      </c>
      <c r="T749" s="297">
        <v>46311.754166666666</v>
      </c>
    </row>
    <row r="750" spans="1:20" x14ac:dyDescent="0.35">
      <c r="A750" t="s">
        <v>94</v>
      </c>
      <c r="B750" t="s">
        <v>95</v>
      </c>
      <c r="C750" t="s">
        <v>89</v>
      </c>
      <c r="D750" s="29">
        <v>46401</v>
      </c>
      <c r="E750">
        <v>0</v>
      </c>
      <c r="F750">
        <v>0</v>
      </c>
      <c r="G750">
        <v>0</v>
      </c>
      <c r="H750">
        <v>0</v>
      </c>
      <c r="L750">
        <v>280.16399999999999</v>
      </c>
      <c r="R750">
        <v>568.52184299999999</v>
      </c>
      <c r="S750" t="s">
        <v>90</v>
      </c>
      <c r="T750" s="297">
        <v>46311.754166666666</v>
      </c>
    </row>
    <row r="751" spans="1:20" x14ac:dyDescent="0.35">
      <c r="A751" t="s">
        <v>94</v>
      </c>
      <c r="B751" t="s">
        <v>95</v>
      </c>
      <c r="C751" t="s">
        <v>89</v>
      </c>
      <c r="D751" s="29">
        <v>46402</v>
      </c>
      <c r="E751">
        <v>0</v>
      </c>
      <c r="F751">
        <v>0</v>
      </c>
      <c r="G751">
        <v>0</v>
      </c>
      <c r="H751">
        <v>0</v>
      </c>
      <c r="L751">
        <v>280.16399999999999</v>
      </c>
      <c r="R751">
        <v>568.52184299999999</v>
      </c>
      <c r="S751" t="s">
        <v>90</v>
      </c>
      <c r="T751" s="297">
        <v>46311.754166666666</v>
      </c>
    </row>
    <row r="752" spans="1:20" x14ac:dyDescent="0.35">
      <c r="A752" t="s">
        <v>94</v>
      </c>
      <c r="B752" t="s">
        <v>95</v>
      </c>
      <c r="C752" t="s">
        <v>89</v>
      </c>
      <c r="D752" s="29">
        <v>46403</v>
      </c>
      <c r="E752">
        <v>0</v>
      </c>
      <c r="F752">
        <v>0</v>
      </c>
      <c r="G752">
        <v>0</v>
      </c>
      <c r="H752">
        <v>0</v>
      </c>
      <c r="L752">
        <v>280.16399999999999</v>
      </c>
      <c r="R752">
        <v>568.52184299999999</v>
      </c>
      <c r="S752" t="s">
        <v>90</v>
      </c>
      <c r="T752" s="297">
        <v>46311.754166666666</v>
      </c>
    </row>
    <row r="753" spans="1:20" x14ac:dyDescent="0.35">
      <c r="A753" t="s">
        <v>94</v>
      </c>
      <c r="B753" t="s">
        <v>95</v>
      </c>
      <c r="C753" t="s">
        <v>89</v>
      </c>
      <c r="D753" s="29">
        <v>46404</v>
      </c>
      <c r="E753">
        <v>0</v>
      </c>
      <c r="F753">
        <v>0</v>
      </c>
      <c r="G753">
        <v>0</v>
      </c>
      <c r="H753">
        <v>0</v>
      </c>
      <c r="L753">
        <v>280.16399999999999</v>
      </c>
      <c r="R753">
        <v>568.52184299999999</v>
      </c>
      <c r="S753" t="s">
        <v>90</v>
      </c>
      <c r="T753" s="297">
        <v>46311.754166666666</v>
      </c>
    </row>
    <row r="754" spans="1:20" x14ac:dyDescent="0.35">
      <c r="A754" t="s">
        <v>94</v>
      </c>
      <c r="B754" t="s">
        <v>95</v>
      </c>
      <c r="C754" t="s">
        <v>89</v>
      </c>
      <c r="D754" s="29">
        <v>46405</v>
      </c>
      <c r="E754">
        <v>0</v>
      </c>
      <c r="F754">
        <v>0</v>
      </c>
      <c r="G754">
        <v>0</v>
      </c>
      <c r="H754">
        <v>0</v>
      </c>
      <c r="L754">
        <v>280.16399999999999</v>
      </c>
      <c r="R754">
        <v>568.52184299999999</v>
      </c>
      <c r="S754" t="s">
        <v>90</v>
      </c>
      <c r="T754" s="297">
        <v>46311.754166666666</v>
      </c>
    </row>
    <row r="755" spans="1:20" x14ac:dyDescent="0.35">
      <c r="A755" t="s">
        <v>94</v>
      </c>
      <c r="B755" t="s">
        <v>95</v>
      </c>
      <c r="C755" t="s">
        <v>89</v>
      </c>
      <c r="D755" s="29">
        <v>46406</v>
      </c>
      <c r="E755">
        <v>0</v>
      </c>
      <c r="F755">
        <v>0</v>
      </c>
      <c r="G755">
        <v>0</v>
      </c>
      <c r="H755">
        <v>0</v>
      </c>
      <c r="L755">
        <v>280.16399999999999</v>
      </c>
      <c r="R755">
        <v>568.52184299999999</v>
      </c>
      <c r="S755" t="s">
        <v>90</v>
      </c>
      <c r="T755" s="297">
        <v>46311.754166666666</v>
      </c>
    </row>
    <row r="756" spans="1:20" x14ac:dyDescent="0.35">
      <c r="A756" t="s">
        <v>94</v>
      </c>
      <c r="B756" t="s">
        <v>95</v>
      </c>
      <c r="C756" t="s">
        <v>89</v>
      </c>
      <c r="D756" s="29">
        <v>46407</v>
      </c>
      <c r="E756">
        <v>0</v>
      </c>
      <c r="F756">
        <v>0</v>
      </c>
      <c r="G756">
        <v>0</v>
      </c>
      <c r="H756">
        <v>0</v>
      </c>
      <c r="L756">
        <v>280.16399999999999</v>
      </c>
      <c r="R756">
        <v>568.52184299999999</v>
      </c>
      <c r="S756" t="s">
        <v>90</v>
      </c>
      <c r="T756" s="297">
        <v>46311.754166666666</v>
      </c>
    </row>
    <row r="757" spans="1:20" x14ac:dyDescent="0.35">
      <c r="A757" t="s">
        <v>94</v>
      </c>
      <c r="B757" t="s">
        <v>95</v>
      </c>
      <c r="C757" t="s">
        <v>89</v>
      </c>
      <c r="D757" s="29">
        <v>46408</v>
      </c>
      <c r="E757">
        <v>0</v>
      </c>
      <c r="F757">
        <v>0</v>
      </c>
      <c r="G757">
        <v>0</v>
      </c>
      <c r="H757">
        <v>0</v>
      </c>
      <c r="L757">
        <v>280.16399999999999</v>
      </c>
      <c r="R757">
        <v>568.52184299999999</v>
      </c>
      <c r="S757" t="s">
        <v>90</v>
      </c>
      <c r="T757" s="297">
        <v>46311.754166666666</v>
      </c>
    </row>
    <row r="758" spans="1:20" x14ac:dyDescent="0.35">
      <c r="A758" t="s">
        <v>94</v>
      </c>
      <c r="B758" t="s">
        <v>95</v>
      </c>
      <c r="C758" t="s">
        <v>89</v>
      </c>
      <c r="D758" s="29">
        <v>46409</v>
      </c>
      <c r="E758">
        <v>0</v>
      </c>
      <c r="F758">
        <v>0</v>
      </c>
      <c r="G758">
        <v>0</v>
      </c>
      <c r="H758">
        <v>0</v>
      </c>
      <c r="L758">
        <v>280.16399999999999</v>
      </c>
      <c r="R758">
        <v>568.52184299999999</v>
      </c>
      <c r="S758" t="s">
        <v>90</v>
      </c>
      <c r="T758" s="297">
        <v>46311.754166666666</v>
      </c>
    </row>
    <row r="759" spans="1:20" x14ac:dyDescent="0.35">
      <c r="A759" t="s">
        <v>94</v>
      </c>
      <c r="B759" t="s">
        <v>95</v>
      </c>
      <c r="C759" t="s">
        <v>89</v>
      </c>
      <c r="D759" s="29">
        <v>46410</v>
      </c>
      <c r="E759">
        <v>0</v>
      </c>
      <c r="F759">
        <v>0</v>
      </c>
      <c r="G759">
        <v>0</v>
      </c>
      <c r="H759">
        <v>0</v>
      </c>
      <c r="L759">
        <v>280.16399999999999</v>
      </c>
      <c r="R759">
        <v>568.52184299999999</v>
      </c>
      <c r="S759" t="s">
        <v>90</v>
      </c>
      <c r="T759" s="297">
        <v>46311.754166666666</v>
      </c>
    </row>
    <row r="760" spans="1:20" x14ac:dyDescent="0.35">
      <c r="A760" t="s">
        <v>94</v>
      </c>
      <c r="B760" t="s">
        <v>95</v>
      </c>
      <c r="C760" t="s">
        <v>89</v>
      </c>
      <c r="D760" s="29">
        <v>46411</v>
      </c>
      <c r="E760">
        <v>0</v>
      </c>
      <c r="F760">
        <v>0</v>
      </c>
      <c r="G760">
        <v>0</v>
      </c>
      <c r="H760">
        <v>0</v>
      </c>
      <c r="L760">
        <v>280.16399999999999</v>
      </c>
      <c r="R760">
        <v>568.52184299999999</v>
      </c>
      <c r="S760" t="s">
        <v>90</v>
      </c>
      <c r="T760" s="297">
        <v>46311.754166666666</v>
      </c>
    </row>
    <row r="761" spans="1:20" x14ac:dyDescent="0.35">
      <c r="A761" t="s">
        <v>94</v>
      </c>
      <c r="B761" t="s">
        <v>95</v>
      </c>
      <c r="C761" t="s">
        <v>89</v>
      </c>
      <c r="D761" s="29">
        <v>46412</v>
      </c>
      <c r="E761">
        <v>0</v>
      </c>
      <c r="F761">
        <v>0</v>
      </c>
      <c r="G761">
        <v>0</v>
      </c>
      <c r="H761">
        <v>0</v>
      </c>
      <c r="L761">
        <v>280.16399999999999</v>
      </c>
      <c r="R761">
        <v>568.52184299999999</v>
      </c>
      <c r="S761" t="s">
        <v>90</v>
      </c>
      <c r="T761" s="297">
        <v>46311.754166666666</v>
      </c>
    </row>
    <row r="762" spans="1:20" x14ac:dyDescent="0.35">
      <c r="A762" t="s">
        <v>94</v>
      </c>
      <c r="B762" t="s">
        <v>95</v>
      </c>
      <c r="C762" t="s">
        <v>89</v>
      </c>
      <c r="D762" s="29">
        <v>46413</v>
      </c>
      <c r="E762">
        <v>0</v>
      </c>
      <c r="F762">
        <v>0</v>
      </c>
      <c r="G762">
        <v>0</v>
      </c>
      <c r="H762">
        <v>0</v>
      </c>
      <c r="L762">
        <v>280.16399999999999</v>
      </c>
      <c r="R762">
        <v>568.52184299999999</v>
      </c>
      <c r="S762" t="s">
        <v>90</v>
      </c>
      <c r="T762" s="297">
        <v>46311.754166666666</v>
      </c>
    </row>
    <row r="763" spans="1:20" x14ac:dyDescent="0.35">
      <c r="A763" t="s">
        <v>94</v>
      </c>
      <c r="B763" t="s">
        <v>95</v>
      </c>
      <c r="C763" t="s">
        <v>89</v>
      </c>
      <c r="D763" s="29">
        <v>46414</v>
      </c>
      <c r="E763">
        <v>0</v>
      </c>
      <c r="F763">
        <v>0</v>
      </c>
      <c r="G763">
        <v>0</v>
      </c>
      <c r="H763">
        <v>0</v>
      </c>
      <c r="L763">
        <v>280.16399999999999</v>
      </c>
      <c r="R763">
        <v>568.52184299999999</v>
      </c>
      <c r="S763" t="s">
        <v>90</v>
      </c>
      <c r="T763" s="297">
        <v>46311.754166666666</v>
      </c>
    </row>
    <row r="764" spans="1:20" x14ac:dyDescent="0.35">
      <c r="A764" t="s">
        <v>94</v>
      </c>
      <c r="B764" t="s">
        <v>95</v>
      </c>
      <c r="C764" t="s">
        <v>89</v>
      </c>
      <c r="D764" s="29">
        <v>46415</v>
      </c>
      <c r="E764">
        <v>0</v>
      </c>
      <c r="F764">
        <v>0</v>
      </c>
      <c r="G764">
        <v>0</v>
      </c>
      <c r="H764">
        <v>0</v>
      </c>
      <c r="L764">
        <v>280.16399999999999</v>
      </c>
      <c r="R764">
        <v>568.52184299999999</v>
      </c>
      <c r="S764" t="s">
        <v>90</v>
      </c>
      <c r="T764" s="297">
        <v>46311.754166666666</v>
      </c>
    </row>
    <row r="765" spans="1:20" x14ac:dyDescent="0.35">
      <c r="A765" t="s">
        <v>94</v>
      </c>
      <c r="B765" t="s">
        <v>95</v>
      </c>
      <c r="C765" t="s">
        <v>89</v>
      </c>
      <c r="D765" s="29">
        <v>46416</v>
      </c>
      <c r="E765">
        <v>0</v>
      </c>
      <c r="F765">
        <v>0</v>
      </c>
      <c r="G765">
        <v>0</v>
      </c>
      <c r="H765">
        <v>0</v>
      </c>
      <c r="L765">
        <v>280.16399999999999</v>
      </c>
      <c r="R765">
        <v>568.52184299999999</v>
      </c>
      <c r="S765" t="s">
        <v>90</v>
      </c>
      <c r="T765" s="297">
        <v>46311.754166666666</v>
      </c>
    </row>
    <row r="766" spans="1:20" x14ac:dyDescent="0.35">
      <c r="A766" t="s">
        <v>94</v>
      </c>
      <c r="B766" t="s">
        <v>95</v>
      </c>
      <c r="C766" t="s">
        <v>89</v>
      </c>
      <c r="D766" s="29">
        <v>46417</v>
      </c>
      <c r="E766">
        <v>0</v>
      </c>
      <c r="F766">
        <v>0</v>
      </c>
      <c r="G766">
        <v>0</v>
      </c>
      <c r="H766">
        <v>0</v>
      </c>
      <c r="L766">
        <v>280.16399999999999</v>
      </c>
      <c r="R766">
        <v>568.52184299999999</v>
      </c>
      <c r="S766" t="s">
        <v>90</v>
      </c>
      <c r="T766" s="297">
        <v>46311.754166666666</v>
      </c>
    </row>
    <row r="767" spans="1:20" x14ac:dyDescent="0.35">
      <c r="A767" t="s">
        <v>94</v>
      </c>
      <c r="B767" t="s">
        <v>95</v>
      </c>
      <c r="C767" t="s">
        <v>89</v>
      </c>
      <c r="D767" s="29">
        <v>46418</v>
      </c>
      <c r="E767">
        <v>0</v>
      </c>
      <c r="F767">
        <v>0</v>
      </c>
      <c r="G767">
        <v>0</v>
      </c>
      <c r="H767">
        <v>0</v>
      </c>
      <c r="L767">
        <v>280.16399999999999</v>
      </c>
      <c r="R767">
        <v>568.52184299999999</v>
      </c>
      <c r="S767" t="s">
        <v>90</v>
      </c>
      <c r="T767" s="297">
        <v>46311.754166666666</v>
      </c>
    </row>
    <row r="768" spans="1:20" x14ac:dyDescent="0.35">
      <c r="A768" t="s">
        <v>94</v>
      </c>
      <c r="B768" t="s">
        <v>95</v>
      </c>
      <c r="C768" t="s">
        <v>89</v>
      </c>
      <c r="D768" s="29">
        <v>46419</v>
      </c>
      <c r="E768">
        <v>0</v>
      </c>
      <c r="F768">
        <v>0</v>
      </c>
      <c r="G768">
        <v>0</v>
      </c>
      <c r="H768">
        <v>0</v>
      </c>
      <c r="L768">
        <v>280.16399999999999</v>
      </c>
      <c r="R768">
        <v>568.52184299999999</v>
      </c>
      <c r="S768" t="s">
        <v>90</v>
      </c>
      <c r="T768" s="297">
        <v>46311.754166666666</v>
      </c>
    </row>
    <row r="769" spans="1:20" x14ac:dyDescent="0.35">
      <c r="A769" t="s">
        <v>94</v>
      </c>
      <c r="B769" t="s">
        <v>95</v>
      </c>
      <c r="C769" t="s">
        <v>89</v>
      </c>
      <c r="D769" s="29">
        <v>46420</v>
      </c>
      <c r="E769">
        <v>0</v>
      </c>
      <c r="F769">
        <v>0</v>
      </c>
      <c r="G769">
        <v>0</v>
      </c>
      <c r="H769">
        <v>0</v>
      </c>
      <c r="L769">
        <v>280.16399999999999</v>
      </c>
      <c r="R769">
        <v>568.52184299999999</v>
      </c>
      <c r="S769" t="s">
        <v>90</v>
      </c>
      <c r="T769" s="297">
        <v>46311.754166666666</v>
      </c>
    </row>
    <row r="770" spans="1:20" x14ac:dyDescent="0.35">
      <c r="A770" t="s">
        <v>94</v>
      </c>
      <c r="B770" t="s">
        <v>95</v>
      </c>
      <c r="C770" t="s">
        <v>89</v>
      </c>
      <c r="D770" s="29">
        <v>46421</v>
      </c>
      <c r="E770">
        <v>0</v>
      </c>
      <c r="F770">
        <v>0</v>
      </c>
      <c r="G770">
        <v>0</v>
      </c>
      <c r="H770">
        <v>0</v>
      </c>
      <c r="L770">
        <v>280.16399999999999</v>
      </c>
      <c r="R770">
        <v>568.52184299999999</v>
      </c>
      <c r="S770" t="s">
        <v>90</v>
      </c>
      <c r="T770" s="297">
        <v>46311.754166666666</v>
      </c>
    </row>
    <row r="771" spans="1:20" x14ac:dyDescent="0.35">
      <c r="A771" t="s">
        <v>94</v>
      </c>
      <c r="B771" t="s">
        <v>95</v>
      </c>
      <c r="C771" t="s">
        <v>89</v>
      </c>
      <c r="D771" s="29">
        <v>46422</v>
      </c>
      <c r="E771">
        <v>0</v>
      </c>
      <c r="F771">
        <v>0</v>
      </c>
      <c r="G771">
        <v>0</v>
      </c>
      <c r="H771">
        <v>0</v>
      </c>
      <c r="L771">
        <v>280.16399999999999</v>
      </c>
      <c r="R771">
        <v>568.52184299999999</v>
      </c>
      <c r="S771" t="s">
        <v>90</v>
      </c>
      <c r="T771" s="297">
        <v>46311.754166666666</v>
      </c>
    </row>
    <row r="772" spans="1:20" x14ac:dyDescent="0.35">
      <c r="A772" t="s">
        <v>94</v>
      </c>
      <c r="B772" t="s">
        <v>95</v>
      </c>
      <c r="C772" t="s">
        <v>89</v>
      </c>
      <c r="D772" s="29">
        <v>46423</v>
      </c>
      <c r="E772">
        <v>0</v>
      </c>
      <c r="F772">
        <v>0</v>
      </c>
      <c r="G772">
        <v>0</v>
      </c>
      <c r="H772">
        <v>0</v>
      </c>
      <c r="L772">
        <v>280.16399999999999</v>
      </c>
      <c r="R772">
        <v>568.52184299999999</v>
      </c>
      <c r="S772" t="s">
        <v>90</v>
      </c>
      <c r="T772" s="297">
        <v>46311.754166666666</v>
      </c>
    </row>
    <row r="773" spans="1:20" x14ac:dyDescent="0.35">
      <c r="A773" t="s">
        <v>94</v>
      </c>
      <c r="B773" t="s">
        <v>95</v>
      </c>
      <c r="C773" t="s">
        <v>89</v>
      </c>
      <c r="D773" s="29">
        <v>46424</v>
      </c>
      <c r="E773">
        <v>0</v>
      </c>
      <c r="F773">
        <v>0</v>
      </c>
      <c r="G773">
        <v>0</v>
      </c>
      <c r="H773">
        <v>0</v>
      </c>
      <c r="L773">
        <v>280.16399999999999</v>
      </c>
      <c r="R773">
        <v>568.52184299999999</v>
      </c>
      <c r="S773" t="s">
        <v>90</v>
      </c>
      <c r="T773" s="297">
        <v>46311.754166666666</v>
      </c>
    </row>
    <row r="774" spans="1:20" x14ac:dyDescent="0.35">
      <c r="A774" t="s">
        <v>94</v>
      </c>
      <c r="B774" t="s">
        <v>95</v>
      </c>
      <c r="C774" t="s">
        <v>89</v>
      </c>
      <c r="D774" s="29">
        <v>46425</v>
      </c>
      <c r="E774">
        <v>0</v>
      </c>
      <c r="F774">
        <v>0</v>
      </c>
      <c r="G774">
        <v>0</v>
      </c>
      <c r="H774">
        <v>0</v>
      </c>
      <c r="L774">
        <v>280.16399999999999</v>
      </c>
      <c r="R774">
        <v>568.52184299999999</v>
      </c>
      <c r="S774" t="s">
        <v>90</v>
      </c>
      <c r="T774" s="297">
        <v>46311.754166666666</v>
      </c>
    </row>
    <row r="775" spans="1:20" x14ac:dyDescent="0.35">
      <c r="A775" t="s">
        <v>94</v>
      </c>
      <c r="B775" t="s">
        <v>95</v>
      </c>
      <c r="C775" t="s">
        <v>89</v>
      </c>
      <c r="D775" s="29">
        <v>46426</v>
      </c>
      <c r="E775">
        <v>0</v>
      </c>
      <c r="F775">
        <v>0</v>
      </c>
      <c r="G775">
        <v>0</v>
      </c>
      <c r="H775">
        <v>0</v>
      </c>
      <c r="L775">
        <v>280.16399999999999</v>
      </c>
      <c r="R775">
        <v>568.52184299999999</v>
      </c>
      <c r="S775" t="s">
        <v>90</v>
      </c>
      <c r="T775" s="297">
        <v>46311.754166666666</v>
      </c>
    </row>
    <row r="776" spans="1:20" x14ac:dyDescent="0.35">
      <c r="A776" t="s">
        <v>94</v>
      </c>
      <c r="B776" t="s">
        <v>95</v>
      </c>
      <c r="C776" t="s">
        <v>89</v>
      </c>
      <c r="D776" s="29">
        <v>46427</v>
      </c>
      <c r="E776">
        <v>0</v>
      </c>
      <c r="F776">
        <v>0</v>
      </c>
      <c r="G776">
        <v>0</v>
      </c>
      <c r="H776">
        <v>0</v>
      </c>
      <c r="L776">
        <v>280.16399999999999</v>
      </c>
      <c r="R776">
        <v>568.52184299999999</v>
      </c>
      <c r="S776" t="s">
        <v>90</v>
      </c>
      <c r="T776" s="297">
        <v>46311.754166666666</v>
      </c>
    </row>
    <row r="777" spans="1:20" x14ac:dyDescent="0.35">
      <c r="A777" t="s">
        <v>94</v>
      </c>
      <c r="B777" t="s">
        <v>95</v>
      </c>
      <c r="C777" t="s">
        <v>89</v>
      </c>
      <c r="D777" s="29">
        <v>46428</v>
      </c>
      <c r="E777">
        <v>0</v>
      </c>
      <c r="F777">
        <v>0</v>
      </c>
      <c r="G777">
        <v>0</v>
      </c>
      <c r="H777">
        <v>0</v>
      </c>
      <c r="L777">
        <v>280.16399999999999</v>
      </c>
      <c r="R777">
        <v>568.52184299999999</v>
      </c>
      <c r="S777" t="s">
        <v>90</v>
      </c>
      <c r="T777" s="297">
        <v>46311.754166666666</v>
      </c>
    </row>
    <row r="778" spans="1:20" x14ac:dyDescent="0.35">
      <c r="A778" t="s">
        <v>94</v>
      </c>
      <c r="B778" t="s">
        <v>95</v>
      </c>
      <c r="C778" t="s">
        <v>89</v>
      </c>
      <c r="D778" s="29">
        <v>46429</v>
      </c>
      <c r="E778">
        <v>0</v>
      </c>
      <c r="F778">
        <v>0</v>
      </c>
      <c r="G778">
        <v>0</v>
      </c>
      <c r="H778">
        <v>0</v>
      </c>
      <c r="L778">
        <v>280.16399999999999</v>
      </c>
      <c r="R778">
        <v>568.52184299999999</v>
      </c>
      <c r="S778" t="s">
        <v>90</v>
      </c>
      <c r="T778" s="297">
        <v>46311.754166666666</v>
      </c>
    </row>
    <row r="779" spans="1:20" x14ac:dyDescent="0.35">
      <c r="A779" t="s">
        <v>94</v>
      </c>
      <c r="B779" t="s">
        <v>95</v>
      </c>
      <c r="C779" t="s">
        <v>89</v>
      </c>
      <c r="D779" s="29">
        <v>46430</v>
      </c>
      <c r="E779">
        <v>0</v>
      </c>
      <c r="F779">
        <v>0</v>
      </c>
      <c r="G779">
        <v>0</v>
      </c>
      <c r="H779">
        <v>0</v>
      </c>
      <c r="L779">
        <v>280.16399999999999</v>
      </c>
      <c r="R779">
        <v>568.52184299999999</v>
      </c>
      <c r="S779" t="s">
        <v>90</v>
      </c>
      <c r="T779" s="297">
        <v>46311.754166666666</v>
      </c>
    </row>
    <row r="780" spans="1:20" x14ac:dyDescent="0.35">
      <c r="A780" t="s">
        <v>94</v>
      </c>
      <c r="B780" t="s">
        <v>95</v>
      </c>
      <c r="C780" t="s">
        <v>89</v>
      </c>
      <c r="D780" s="29">
        <v>46431</v>
      </c>
      <c r="E780">
        <v>0</v>
      </c>
      <c r="F780">
        <v>0</v>
      </c>
      <c r="G780">
        <v>0</v>
      </c>
      <c r="H780">
        <v>0</v>
      </c>
      <c r="L780">
        <v>280.16399999999999</v>
      </c>
      <c r="R780">
        <v>568.52184299999999</v>
      </c>
      <c r="S780" t="s">
        <v>90</v>
      </c>
      <c r="T780" s="297">
        <v>46311.754166666666</v>
      </c>
    </row>
    <row r="781" spans="1:20" x14ac:dyDescent="0.35">
      <c r="A781" t="s">
        <v>94</v>
      </c>
      <c r="B781" t="s">
        <v>95</v>
      </c>
      <c r="C781" t="s">
        <v>89</v>
      </c>
      <c r="D781" s="29">
        <v>46432</v>
      </c>
      <c r="E781">
        <v>0</v>
      </c>
      <c r="F781">
        <v>0</v>
      </c>
      <c r="G781">
        <v>0</v>
      </c>
      <c r="H781">
        <v>0</v>
      </c>
      <c r="L781">
        <v>280.16399999999999</v>
      </c>
      <c r="R781">
        <v>568.52184299999999</v>
      </c>
      <c r="S781" t="s">
        <v>90</v>
      </c>
      <c r="T781" s="297">
        <v>46311.754166666666</v>
      </c>
    </row>
    <row r="782" spans="1:20" x14ac:dyDescent="0.35">
      <c r="A782" t="s">
        <v>94</v>
      </c>
      <c r="B782" t="s">
        <v>95</v>
      </c>
      <c r="C782" t="s">
        <v>89</v>
      </c>
      <c r="D782" s="29">
        <v>46433</v>
      </c>
      <c r="E782">
        <v>0</v>
      </c>
      <c r="F782">
        <v>0</v>
      </c>
      <c r="G782">
        <v>0</v>
      </c>
      <c r="H782">
        <v>0</v>
      </c>
      <c r="L782">
        <v>280.16399999999999</v>
      </c>
      <c r="R782">
        <v>568.52184299999999</v>
      </c>
      <c r="S782" t="s">
        <v>90</v>
      </c>
      <c r="T782" s="297">
        <v>46311.754166666666</v>
      </c>
    </row>
    <row r="783" spans="1:20" x14ac:dyDescent="0.35">
      <c r="A783" t="s">
        <v>94</v>
      </c>
      <c r="B783" t="s">
        <v>95</v>
      </c>
      <c r="C783" t="s">
        <v>89</v>
      </c>
      <c r="D783" s="29">
        <v>46434</v>
      </c>
      <c r="E783">
        <v>0</v>
      </c>
      <c r="F783">
        <v>0</v>
      </c>
      <c r="G783">
        <v>0</v>
      </c>
      <c r="H783">
        <v>0</v>
      </c>
      <c r="L783">
        <v>280.16399999999999</v>
      </c>
      <c r="R783">
        <v>568.52184299999999</v>
      </c>
      <c r="S783" t="s">
        <v>90</v>
      </c>
      <c r="T783" s="297">
        <v>46311.754166666666</v>
      </c>
    </row>
    <row r="784" spans="1:20" x14ac:dyDescent="0.35">
      <c r="A784" t="s">
        <v>94</v>
      </c>
      <c r="B784" t="s">
        <v>95</v>
      </c>
      <c r="C784" t="s">
        <v>89</v>
      </c>
      <c r="D784" s="29">
        <v>46435</v>
      </c>
      <c r="E784">
        <v>0</v>
      </c>
      <c r="F784">
        <v>0</v>
      </c>
      <c r="G784">
        <v>0</v>
      </c>
      <c r="H784">
        <v>0</v>
      </c>
      <c r="L784">
        <v>280.16399999999999</v>
      </c>
      <c r="R784">
        <v>568.52184299999999</v>
      </c>
      <c r="S784" t="s">
        <v>90</v>
      </c>
      <c r="T784" s="297">
        <v>46311.754166666666</v>
      </c>
    </row>
    <row r="785" spans="1:20" x14ac:dyDescent="0.35">
      <c r="A785" t="s">
        <v>94</v>
      </c>
      <c r="B785" t="s">
        <v>95</v>
      </c>
      <c r="C785" t="s">
        <v>89</v>
      </c>
      <c r="D785" s="29">
        <v>46436</v>
      </c>
      <c r="E785">
        <v>0</v>
      </c>
      <c r="F785">
        <v>0</v>
      </c>
      <c r="G785">
        <v>0</v>
      </c>
      <c r="H785">
        <v>0</v>
      </c>
      <c r="L785">
        <v>280.16399999999999</v>
      </c>
      <c r="R785">
        <v>568.52184299999999</v>
      </c>
      <c r="S785" t="s">
        <v>90</v>
      </c>
      <c r="T785" s="297">
        <v>46311.754166666666</v>
      </c>
    </row>
    <row r="786" spans="1:20" x14ac:dyDescent="0.35">
      <c r="A786" t="s">
        <v>94</v>
      </c>
      <c r="B786" t="s">
        <v>95</v>
      </c>
      <c r="C786" t="s">
        <v>89</v>
      </c>
      <c r="D786" s="29">
        <v>46437</v>
      </c>
      <c r="E786">
        <v>0</v>
      </c>
      <c r="F786">
        <v>0</v>
      </c>
      <c r="G786">
        <v>0</v>
      </c>
      <c r="H786">
        <v>0</v>
      </c>
      <c r="L786">
        <v>280.16399999999999</v>
      </c>
      <c r="R786">
        <v>568.52184299999999</v>
      </c>
      <c r="S786" t="s">
        <v>90</v>
      </c>
      <c r="T786" s="297">
        <v>46311.754166666666</v>
      </c>
    </row>
    <row r="787" spans="1:20" x14ac:dyDescent="0.35">
      <c r="A787" t="s">
        <v>94</v>
      </c>
      <c r="B787" t="s">
        <v>95</v>
      </c>
      <c r="C787" t="s">
        <v>89</v>
      </c>
      <c r="D787" s="29">
        <v>46438</v>
      </c>
      <c r="E787">
        <v>0</v>
      </c>
      <c r="F787">
        <v>0</v>
      </c>
      <c r="G787">
        <v>0</v>
      </c>
      <c r="H787">
        <v>0</v>
      </c>
      <c r="L787">
        <v>280.16399999999999</v>
      </c>
      <c r="R787">
        <v>568.52184299999999</v>
      </c>
      <c r="S787" t="s">
        <v>90</v>
      </c>
      <c r="T787" s="297">
        <v>46311.754166666666</v>
      </c>
    </row>
    <row r="788" spans="1:20" x14ac:dyDescent="0.35">
      <c r="A788" t="s">
        <v>94</v>
      </c>
      <c r="B788" t="s">
        <v>95</v>
      </c>
      <c r="C788" t="s">
        <v>89</v>
      </c>
      <c r="D788" s="29">
        <v>46439</v>
      </c>
      <c r="E788">
        <v>0</v>
      </c>
      <c r="F788">
        <v>0</v>
      </c>
      <c r="G788">
        <v>0</v>
      </c>
      <c r="H788">
        <v>0</v>
      </c>
      <c r="L788">
        <v>280.16399999999999</v>
      </c>
      <c r="R788">
        <v>568.52184299999999</v>
      </c>
      <c r="S788" t="s">
        <v>90</v>
      </c>
      <c r="T788" s="297">
        <v>46311.754166666666</v>
      </c>
    </row>
    <row r="789" spans="1:20" x14ac:dyDescent="0.35">
      <c r="A789" t="s">
        <v>94</v>
      </c>
      <c r="B789" t="s">
        <v>95</v>
      </c>
      <c r="C789" t="s">
        <v>89</v>
      </c>
      <c r="D789" s="29">
        <v>46440</v>
      </c>
      <c r="E789">
        <v>0</v>
      </c>
      <c r="F789">
        <v>0</v>
      </c>
      <c r="G789">
        <v>0</v>
      </c>
      <c r="H789">
        <v>0</v>
      </c>
      <c r="L789">
        <v>280.16399999999999</v>
      </c>
      <c r="R789">
        <v>568.52184299999999</v>
      </c>
      <c r="S789" t="s">
        <v>90</v>
      </c>
      <c r="T789" s="297">
        <v>46311.754166666666</v>
      </c>
    </row>
    <row r="790" spans="1:20" x14ac:dyDescent="0.35">
      <c r="A790" t="s">
        <v>94</v>
      </c>
      <c r="B790" t="s">
        <v>95</v>
      </c>
      <c r="C790" t="s">
        <v>89</v>
      </c>
      <c r="D790" s="29">
        <v>46441</v>
      </c>
      <c r="E790">
        <v>0</v>
      </c>
      <c r="F790">
        <v>0</v>
      </c>
      <c r="G790">
        <v>0</v>
      </c>
      <c r="H790">
        <v>0</v>
      </c>
      <c r="L790">
        <v>280.16399999999999</v>
      </c>
      <c r="R790">
        <v>568.52184299999999</v>
      </c>
      <c r="S790" t="s">
        <v>90</v>
      </c>
      <c r="T790" s="297">
        <v>46311.754166666666</v>
      </c>
    </row>
    <row r="791" spans="1:20" x14ac:dyDescent="0.35">
      <c r="A791" t="s">
        <v>94</v>
      </c>
      <c r="B791" t="s">
        <v>95</v>
      </c>
      <c r="C791" t="s">
        <v>89</v>
      </c>
      <c r="D791" s="29">
        <v>46442</v>
      </c>
      <c r="E791">
        <v>0</v>
      </c>
      <c r="F791">
        <v>0</v>
      </c>
      <c r="G791">
        <v>0</v>
      </c>
      <c r="H791">
        <v>0</v>
      </c>
      <c r="L791">
        <v>280.16399999999999</v>
      </c>
      <c r="R791">
        <v>568.52184299999999</v>
      </c>
      <c r="S791" t="s">
        <v>90</v>
      </c>
      <c r="T791" s="297">
        <v>46311.754166666666</v>
      </c>
    </row>
    <row r="792" spans="1:20" x14ac:dyDescent="0.35">
      <c r="A792" t="s">
        <v>94</v>
      </c>
      <c r="B792" t="s">
        <v>95</v>
      </c>
      <c r="C792" t="s">
        <v>89</v>
      </c>
      <c r="D792" s="29">
        <v>46443</v>
      </c>
      <c r="E792">
        <v>0</v>
      </c>
      <c r="F792">
        <v>0</v>
      </c>
      <c r="G792">
        <v>0</v>
      </c>
      <c r="H792">
        <v>0</v>
      </c>
      <c r="L792">
        <v>280.16399999999999</v>
      </c>
      <c r="R792">
        <v>568.52184299999999</v>
      </c>
      <c r="S792" t="s">
        <v>90</v>
      </c>
      <c r="T792" s="297">
        <v>46311.754166666666</v>
      </c>
    </row>
    <row r="793" spans="1:20" x14ac:dyDescent="0.35">
      <c r="A793" t="s">
        <v>94</v>
      </c>
      <c r="B793" t="s">
        <v>95</v>
      </c>
      <c r="C793" t="s">
        <v>89</v>
      </c>
      <c r="D793" s="29">
        <v>46444</v>
      </c>
      <c r="E793">
        <v>0</v>
      </c>
      <c r="F793">
        <v>0</v>
      </c>
      <c r="G793">
        <v>0</v>
      </c>
      <c r="H793">
        <v>0</v>
      </c>
      <c r="L793">
        <v>280.16399999999999</v>
      </c>
      <c r="R793">
        <v>568.52184299999999</v>
      </c>
      <c r="S793" t="s">
        <v>90</v>
      </c>
      <c r="T793" s="297">
        <v>46311.754166666666</v>
      </c>
    </row>
    <row r="794" spans="1:20" x14ac:dyDescent="0.35">
      <c r="A794" t="s">
        <v>94</v>
      </c>
      <c r="B794" t="s">
        <v>95</v>
      </c>
      <c r="C794" t="s">
        <v>89</v>
      </c>
      <c r="D794" s="29">
        <v>46445</v>
      </c>
      <c r="E794">
        <v>0</v>
      </c>
      <c r="F794">
        <v>0</v>
      </c>
      <c r="G794">
        <v>0</v>
      </c>
      <c r="H794">
        <v>0</v>
      </c>
      <c r="L794">
        <v>280.16399999999999</v>
      </c>
      <c r="R794">
        <v>568.52184299999999</v>
      </c>
      <c r="S794" t="s">
        <v>90</v>
      </c>
      <c r="T794" s="297">
        <v>46311.754166666666</v>
      </c>
    </row>
    <row r="795" spans="1:20" x14ac:dyDescent="0.35">
      <c r="A795" t="s">
        <v>94</v>
      </c>
      <c r="B795" t="s">
        <v>95</v>
      </c>
      <c r="C795" t="s">
        <v>89</v>
      </c>
      <c r="D795" s="29">
        <v>46446</v>
      </c>
      <c r="E795">
        <v>0</v>
      </c>
      <c r="F795">
        <v>0</v>
      </c>
      <c r="G795">
        <v>0</v>
      </c>
      <c r="H795">
        <v>0</v>
      </c>
      <c r="L795">
        <v>280.16399999999999</v>
      </c>
      <c r="R795">
        <v>568.52184299999999</v>
      </c>
      <c r="S795" t="s">
        <v>90</v>
      </c>
      <c r="T795" s="297">
        <v>46311.754166666666</v>
      </c>
    </row>
    <row r="796" spans="1:20" x14ac:dyDescent="0.35">
      <c r="A796" t="s">
        <v>94</v>
      </c>
      <c r="B796" t="s">
        <v>95</v>
      </c>
      <c r="C796" t="s">
        <v>89</v>
      </c>
      <c r="D796" s="29">
        <v>46447</v>
      </c>
      <c r="E796">
        <v>0</v>
      </c>
      <c r="F796">
        <v>0</v>
      </c>
      <c r="G796">
        <v>0</v>
      </c>
      <c r="H796">
        <v>0</v>
      </c>
      <c r="L796">
        <v>280.16399999999999</v>
      </c>
      <c r="R796">
        <v>568.52184299999999</v>
      </c>
      <c r="S796" t="s">
        <v>90</v>
      </c>
      <c r="T796" s="297">
        <v>46311.754166666666</v>
      </c>
    </row>
    <row r="797" spans="1:20" x14ac:dyDescent="0.35">
      <c r="A797" t="s">
        <v>94</v>
      </c>
      <c r="B797" t="s">
        <v>95</v>
      </c>
      <c r="C797" t="s">
        <v>89</v>
      </c>
      <c r="D797" s="29">
        <v>46448</v>
      </c>
      <c r="E797">
        <v>0</v>
      </c>
      <c r="F797">
        <v>0</v>
      </c>
      <c r="G797">
        <v>0</v>
      </c>
      <c r="H797">
        <v>0</v>
      </c>
      <c r="L797">
        <v>280.16399999999999</v>
      </c>
      <c r="R797">
        <v>568.52184299999999</v>
      </c>
      <c r="S797" t="s">
        <v>90</v>
      </c>
      <c r="T797" s="297">
        <v>46311.754166666666</v>
      </c>
    </row>
    <row r="798" spans="1:20" x14ac:dyDescent="0.35">
      <c r="A798" t="s">
        <v>94</v>
      </c>
      <c r="B798" t="s">
        <v>95</v>
      </c>
      <c r="C798" t="s">
        <v>89</v>
      </c>
      <c r="D798" s="29">
        <v>46449</v>
      </c>
      <c r="E798">
        <v>0</v>
      </c>
      <c r="F798">
        <v>0</v>
      </c>
      <c r="G798">
        <v>0</v>
      </c>
      <c r="H798">
        <v>0</v>
      </c>
      <c r="L798">
        <v>280.16399999999999</v>
      </c>
      <c r="R798">
        <v>568.52184299999999</v>
      </c>
      <c r="S798" t="s">
        <v>90</v>
      </c>
      <c r="T798" s="297">
        <v>46311.754166666666</v>
      </c>
    </row>
    <row r="799" spans="1:20" x14ac:dyDescent="0.35">
      <c r="A799" t="s">
        <v>94</v>
      </c>
      <c r="B799" t="s">
        <v>95</v>
      </c>
      <c r="C799" t="s">
        <v>89</v>
      </c>
      <c r="D799" s="29">
        <v>46450</v>
      </c>
      <c r="E799">
        <v>0</v>
      </c>
      <c r="F799">
        <v>0</v>
      </c>
      <c r="G799">
        <v>0</v>
      </c>
      <c r="H799">
        <v>0</v>
      </c>
      <c r="L799">
        <v>280.16399999999999</v>
      </c>
      <c r="R799">
        <v>568.52184299999999</v>
      </c>
      <c r="S799" t="s">
        <v>90</v>
      </c>
      <c r="T799" s="297">
        <v>46311.754166666666</v>
      </c>
    </row>
    <row r="800" spans="1:20" x14ac:dyDescent="0.35">
      <c r="A800" t="s">
        <v>94</v>
      </c>
      <c r="B800" t="s">
        <v>95</v>
      </c>
      <c r="C800" t="s">
        <v>89</v>
      </c>
      <c r="D800" s="29">
        <v>46451</v>
      </c>
      <c r="E800">
        <v>0</v>
      </c>
      <c r="F800">
        <v>0</v>
      </c>
      <c r="G800">
        <v>0</v>
      </c>
      <c r="H800">
        <v>0</v>
      </c>
      <c r="L800">
        <v>280.16399999999999</v>
      </c>
      <c r="R800">
        <v>568.52184299999999</v>
      </c>
      <c r="S800" t="s">
        <v>90</v>
      </c>
      <c r="T800" s="297">
        <v>46311.754166666666</v>
      </c>
    </row>
    <row r="801" spans="1:20" x14ac:dyDescent="0.35">
      <c r="A801" t="s">
        <v>94</v>
      </c>
      <c r="B801" t="s">
        <v>95</v>
      </c>
      <c r="C801" t="s">
        <v>89</v>
      </c>
      <c r="D801" s="29">
        <v>46452</v>
      </c>
      <c r="E801">
        <v>0</v>
      </c>
      <c r="F801">
        <v>0</v>
      </c>
      <c r="G801">
        <v>0</v>
      </c>
      <c r="H801">
        <v>0</v>
      </c>
      <c r="L801">
        <v>280.16399999999999</v>
      </c>
      <c r="R801">
        <v>568.52184299999999</v>
      </c>
      <c r="S801" t="s">
        <v>90</v>
      </c>
      <c r="T801" s="297">
        <v>46311.754166666666</v>
      </c>
    </row>
    <row r="802" spans="1:20" x14ac:dyDescent="0.35">
      <c r="A802" t="s">
        <v>94</v>
      </c>
      <c r="B802" t="s">
        <v>95</v>
      </c>
      <c r="C802" t="s">
        <v>89</v>
      </c>
      <c r="D802" s="29">
        <v>46453</v>
      </c>
      <c r="E802">
        <v>0</v>
      </c>
      <c r="F802">
        <v>0</v>
      </c>
      <c r="G802">
        <v>0</v>
      </c>
      <c r="H802">
        <v>0</v>
      </c>
      <c r="L802">
        <v>280.16399999999999</v>
      </c>
      <c r="R802">
        <v>568.52184299999999</v>
      </c>
      <c r="S802" t="s">
        <v>90</v>
      </c>
      <c r="T802" s="297">
        <v>46311.754166666666</v>
      </c>
    </row>
    <row r="803" spans="1:20" x14ac:dyDescent="0.35">
      <c r="A803" t="s">
        <v>94</v>
      </c>
      <c r="B803" t="s">
        <v>95</v>
      </c>
      <c r="C803" t="s">
        <v>89</v>
      </c>
      <c r="D803" s="29">
        <v>46454</v>
      </c>
      <c r="E803">
        <v>0</v>
      </c>
      <c r="F803">
        <v>0</v>
      </c>
      <c r="G803">
        <v>0</v>
      </c>
      <c r="H803">
        <v>0</v>
      </c>
      <c r="L803">
        <v>280.16399999999999</v>
      </c>
      <c r="R803">
        <v>568.52184299999999</v>
      </c>
      <c r="S803" t="s">
        <v>90</v>
      </c>
      <c r="T803" s="297">
        <v>46311.754166666666</v>
      </c>
    </row>
    <row r="804" spans="1:20" x14ac:dyDescent="0.35">
      <c r="A804" t="s">
        <v>94</v>
      </c>
      <c r="B804" t="s">
        <v>95</v>
      </c>
      <c r="C804" t="s">
        <v>89</v>
      </c>
      <c r="D804" s="29">
        <v>46455</v>
      </c>
      <c r="E804">
        <v>0</v>
      </c>
      <c r="F804">
        <v>0</v>
      </c>
      <c r="G804">
        <v>0</v>
      </c>
      <c r="H804">
        <v>0</v>
      </c>
      <c r="L804">
        <v>280.16399999999999</v>
      </c>
      <c r="R804">
        <v>568.52184299999999</v>
      </c>
      <c r="S804" t="s">
        <v>90</v>
      </c>
      <c r="T804" s="297">
        <v>46311.754166666666</v>
      </c>
    </row>
    <row r="805" spans="1:20" x14ac:dyDescent="0.35">
      <c r="A805" t="s">
        <v>94</v>
      </c>
      <c r="B805" t="s">
        <v>95</v>
      </c>
      <c r="C805" t="s">
        <v>89</v>
      </c>
      <c r="D805" s="29">
        <v>46456</v>
      </c>
      <c r="E805">
        <v>0</v>
      </c>
      <c r="F805">
        <v>0</v>
      </c>
      <c r="G805">
        <v>0</v>
      </c>
      <c r="H805">
        <v>0</v>
      </c>
      <c r="L805">
        <v>280.16399999999999</v>
      </c>
      <c r="R805">
        <v>568.52184299999999</v>
      </c>
      <c r="S805" t="s">
        <v>90</v>
      </c>
      <c r="T805" s="297">
        <v>46311.754166666666</v>
      </c>
    </row>
    <row r="806" spans="1:20" x14ac:dyDescent="0.35">
      <c r="A806" t="s">
        <v>94</v>
      </c>
      <c r="B806" t="s">
        <v>95</v>
      </c>
      <c r="C806" t="s">
        <v>89</v>
      </c>
      <c r="D806" s="29">
        <v>46457</v>
      </c>
      <c r="E806">
        <v>0</v>
      </c>
      <c r="F806">
        <v>0</v>
      </c>
      <c r="G806">
        <v>0</v>
      </c>
      <c r="H806">
        <v>0</v>
      </c>
      <c r="L806">
        <v>280.16399999999999</v>
      </c>
      <c r="R806">
        <v>568.52184299999999</v>
      </c>
      <c r="S806" t="s">
        <v>90</v>
      </c>
      <c r="T806" s="297">
        <v>46311.754166666666</v>
      </c>
    </row>
    <row r="807" spans="1:20" x14ac:dyDescent="0.35">
      <c r="A807" t="s">
        <v>94</v>
      </c>
      <c r="B807" t="s">
        <v>95</v>
      </c>
      <c r="C807" t="s">
        <v>89</v>
      </c>
      <c r="D807" s="29">
        <v>46458</v>
      </c>
      <c r="E807">
        <v>0</v>
      </c>
      <c r="F807">
        <v>0</v>
      </c>
      <c r="G807">
        <v>0</v>
      </c>
      <c r="H807">
        <v>0</v>
      </c>
      <c r="L807">
        <v>280.16399999999999</v>
      </c>
      <c r="R807">
        <v>568.52184299999999</v>
      </c>
      <c r="S807" t="s">
        <v>90</v>
      </c>
      <c r="T807" s="297">
        <v>46311.754166666666</v>
      </c>
    </row>
    <row r="808" spans="1:20" x14ac:dyDescent="0.35">
      <c r="A808" t="s">
        <v>94</v>
      </c>
      <c r="B808" t="s">
        <v>95</v>
      </c>
      <c r="C808" t="s">
        <v>89</v>
      </c>
      <c r="D808" s="29">
        <v>46459</v>
      </c>
      <c r="E808">
        <v>0</v>
      </c>
      <c r="F808">
        <v>0</v>
      </c>
      <c r="G808">
        <v>0</v>
      </c>
      <c r="H808">
        <v>0</v>
      </c>
      <c r="L808">
        <v>280.16399999999999</v>
      </c>
      <c r="R808">
        <v>568.52184299999999</v>
      </c>
      <c r="S808" t="s">
        <v>90</v>
      </c>
      <c r="T808" s="297">
        <v>46311.754166666666</v>
      </c>
    </row>
    <row r="809" spans="1:20" x14ac:dyDescent="0.35">
      <c r="A809" t="s">
        <v>94</v>
      </c>
      <c r="B809" t="s">
        <v>95</v>
      </c>
      <c r="C809" t="s">
        <v>89</v>
      </c>
      <c r="D809" s="29">
        <v>46460</v>
      </c>
      <c r="E809">
        <v>0</v>
      </c>
      <c r="F809">
        <v>0</v>
      </c>
      <c r="G809">
        <v>0</v>
      </c>
      <c r="H809">
        <v>0</v>
      </c>
      <c r="L809">
        <v>280.16399999999999</v>
      </c>
      <c r="R809">
        <v>568.52184299999999</v>
      </c>
      <c r="S809" t="s">
        <v>90</v>
      </c>
      <c r="T809" s="297">
        <v>46311.754166666666</v>
      </c>
    </row>
    <row r="810" spans="1:20" x14ac:dyDescent="0.35">
      <c r="A810" t="s">
        <v>94</v>
      </c>
      <c r="B810" t="s">
        <v>95</v>
      </c>
      <c r="C810" t="s">
        <v>89</v>
      </c>
      <c r="D810" s="29">
        <v>46461</v>
      </c>
      <c r="E810">
        <v>0</v>
      </c>
      <c r="F810">
        <v>0</v>
      </c>
      <c r="G810">
        <v>0</v>
      </c>
      <c r="H810">
        <v>0</v>
      </c>
      <c r="L810">
        <v>280.16399999999999</v>
      </c>
      <c r="R810">
        <v>568.52184299999999</v>
      </c>
      <c r="S810" t="s">
        <v>90</v>
      </c>
      <c r="T810" s="297">
        <v>46311.754166666666</v>
      </c>
    </row>
    <row r="811" spans="1:20" x14ac:dyDescent="0.35">
      <c r="A811" t="s">
        <v>94</v>
      </c>
      <c r="B811" t="s">
        <v>95</v>
      </c>
      <c r="C811" t="s">
        <v>89</v>
      </c>
      <c r="D811" s="29">
        <v>46462</v>
      </c>
      <c r="E811">
        <v>0</v>
      </c>
      <c r="F811">
        <v>0</v>
      </c>
      <c r="G811">
        <v>0</v>
      </c>
      <c r="H811">
        <v>0</v>
      </c>
      <c r="L811">
        <v>280.16399999999999</v>
      </c>
      <c r="R811">
        <v>568.52184299999999</v>
      </c>
      <c r="S811" t="s">
        <v>90</v>
      </c>
      <c r="T811" s="297">
        <v>46311.754166666666</v>
      </c>
    </row>
    <row r="812" spans="1:20" x14ac:dyDescent="0.35">
      <c r="A812" t="s">
        <v>94</v>
      </c>
      <c r="B812" t="s">
        <v>95</v>
      </c>
      <c r="C812" t="s">
        <v>89</v>
      </c>
      <c r="D812" s="29">
        <v>46463</v>
      </c>
      <c r="E812">
        <v>0</v>
      </c>
      <c r="F812">
        <v>0</v>
      </c>
      <c r="G812">
        <v>0</v>
      </c>
      <c r="H812">
        <v>0</v>
      </c>
      <c r="L812">
        <v>280.16399999999999</v>
      </c>
      <c r="R812">
        <v>568.52184299999999</v>
      </c>
      <c r="S812" t="s">
        <v>90</v>
      </c>
      <c r="T812" s="297">
        <v>46311.754166666666</v>
      </c>
    </row>
    <row r="813" spans="1:20" x14ac:dyDescent="0.35">
      <c r="A813" t="s">
        <v>94</v>
      </c>
      <c r="B813" t="s">
        <v>95</v>
      </c>
      <c r="C813" t="s">
        <v>89</v>
      </c>
      <c r="D813" s="29">
        <v>46464</v>
      </c>
      <c r="E813">
        <v>0</v>
      </c>
      <c r="F813">
        <v>0</v>
      </c>
      <c r="G813">
        <v>0</v>
      </c>
      <c r="H813">
        <v>0</v>
      </c>
      <c r="L813">
        <v>280.16399999999999</v>
      </c>
      <c r="R813">
        <v>568.52184299999999</v>
      </c>
      <c r="S813" t="s">
        <v>90</v>
      </c>
      <c r="T813" s="297">
        <v>46311.754166666666</v>
      </c>
    </row>
    <row r="814" spans="1:20" x14ac:dyDescent="0.35">
      <c r="A814" t="s">
        <v>94</v>
      </c>
      <c r="B814" t="s">
        <v>95</v>
      </c>
      <c r="C814" t="s">
        <v>89</v>
      </c>
      <c r="D814" s="29">
        <v>46465</v>
      </c>
      <c r="E814">
        <v>0</v>
      </c>
      <c r="F814">
        <v>0</v>
      </c>
      <c r="G814">
        <v>0</v>
      </c>
      <c r="H814">
        <v>0</v>
      </c>
      <c r="L814">
        <v>280.16399999999999</v>
      </c>
      <c r="R814">
        <v>568.52184299999999</v>
      </c>
      <c r="S814" t="s">
        <v>90</v>
      </c>
      <c r="T814" s="297">
        <v>46311.754166666666</v>
      </c>
    </row>
    <row r="815" spans="1:20" x14ac:dyDescent="0.35">
      <c r="A815" t="s">
        <v>94</v>
      </c>
      <c r="B815" t="s">
        <v>95</v>
      </c>
      <c r="C815" t="s">
        <v>89</v>
      </c>
      <c r="D815" s="29">
        <v>46466</v>
      </c>
      <c r="E815">
        <v>0</v>
      </c>
      <c r="F815">
        <v>0</v>
      </c>
      <c r="G815">
        <v>0</v>
      </c>
      <c r="H815">
        <v>0</v>
      </c>
      <c r="L815">
        <v>280.16399999999999</v>
      </c>
      <c r="R815">
        <v>568.52184299999999</v>
      </c>
      <c r="S815" t="s">
        <v>90</v>
      </c>
      <c r="T815" s="297">
        <v>46311.754166666666</v>
      </c>
    </row>
    <row r="816" spans="1:20" x14ac:dyDescent="0.35">
      <c r="A816" t="s">
        <v>94</v>
      </c>
      <c r="B816" t="s">
        <v>95</v>
      </c>
      <c r="C816" t="s">
        <v>89</v>
      </c>
      <c r="D816" s="29">
        <v>46467</v>
      </c>
      <c r="E816">
        <v>0</v>
      </c>
      <c r="F816">
        <v>0</v>
      </c>
      <c r="G816">
        <v>0</v>
      </c>
      <c r="H816">
        <v>0</v>
      </c>
      <c r="L816">
        <v>280.16399999999999</v>
      </c>
      <c r="R816">
        <v>568.52184299999999</v>
      </c>
      <c r="S816" t="s">
        <v>90</v>
      </c>
      <c r="T816" s="297">
        <v>46311.754166666666</v>
      </c>
    </row>
    <row r="817" spans="1:20" x14ac:dyDescent="0.35">
      <c r="A817" t="s">
        <v>94</v>
      </c>
      <c r="B817" t="s">
        <v>95</v>
      </c>
      <c r="C817" t="s">
        <v>89</v>
      </c>
      <c r="D817" s="29">
        <v>46468</v>
      </c>
      <c r="E817">
        <v>0</v>
      </c>
      <c r="F817">
        <v>0</v>
      </c>
      <c r="G817">
        <v>0</v>
      </c>
      <c r="H817">
        <v>0</v>
      </c>
      <c r="L817">
        <v>280.16399999999999</v>
      </c>
      <c r="R817">
        <v>568.52184299999999</v>
      </c>
      <c r="S817" t="s">
        <v>90</v>
      </c>
      <c r="T817" s="297">
        <v>46311.754166666666</v>
      </c>
    </row>
    <row r="818" spans="1:20" x14ac:dyDescent="0.35">
      <c r="A818" t="s">
        <v>94</v>
      </c>
      <c r="B818" t="s">
        <v>95</v>
      </c>
      <c r="C818" t="s">
        <v>89</v>
      </c>
      <c r="D818" s="29">
        <v>46469</v>
      </c>
      <c r="E818">
        <v>0</v>
      </c>
      <c r="F818">
        <v>0</v>
      </c>
      <c r="G818">
        <v>0</v>
      </c>
      <c r="H818">
        <v>0</v>
      </c>
      <c r="L818">
        <v>280.16399999999999</v>
      </c>
      <c r="R818">
        <v>568.52184299999999</v>
      </c>
      <c r="S818" t="s">
        <v>90</v>
      </c>
      <c r="T818" s="297">
        <v>46311.754166666666</v>
      </c>
    </row>
    <row r="819" spans="1:20" x14ac:dyDescent="0.35">
      <c r="A819" t="s">
        <v>94</v>
      </c>
      <c r="B819" t="s">
        <v>95</v>
      </c>
      <c r="C819" t="s">
        <v>89</v>
      </c>
      <c r="D819" s="29">
        <v>46470</v>
      </c>
      <c r="E819">
        <v>0</v>
      </c>
      <c r="F819">
        <v>0</v>
      </c>
      <c r="G819">
        <v>0</v>
      </c>
      <c r="H819">
        <v>0</v>
      </c>
      <c r="L819">
        <v>280.16399999999999</v>
      </c>
      <c r="R819">
        <v>568.52184299999999</v>
      </c>
      <c r="S819" t="s">
        <v>90</v>
      </c>
      <c r="T819" s="297">
        <v>46311.754166666666</v>
      </c>
    </row>
    <row r="820" spans="1:20" x14ac:dyDescent="0.35">
      <c r="A820" t="s">
        <v>94</v>
      </c>
      <c r="B820" t="s">
        <v>95</v>
      </c>
      <c r="C820" t="s">
        <v>89</v>
      </c>
      <c r="D820" s="29">
        <v>46471</v>
      </c>
      <c r="E820">
        <v>0</v>
      </c>
      <c r="F820">
        <v>0</v>
      </c>
      <c r="G820">
        <v>0</v>
      </c>
      <c r="H820">
        <v>0</v>
      </c>
      <c r="L820">
        <v>280.16399999999999</v>
      </c>
      <c r="R820">
        <v>568.52184299999999</v>
      </c>
      <c r="S820" t="s">
        <v>90</v>
      </c>
      <c r="T820" s="297">
        <v>46311.754166666666</v>
      </c>
    </row>
    <row r="821" spans="1:20" x14ac:dyDescent="0.35">
      <c r="A821" t="s">
        <v>94</v>
      </c>
      <c r="B821" t="s">
        <v>95</v>
      </c>
      <c r="C821" t="s">
        <v>89</v>
      </c>
      <c r="D821" s="29">
        <v>46472</v>
      </c>
      <c r="E821">
        <v>0</v>
      </c>
      <c r="F821">
        <v>0</v>
      </c>
      <c r="G821">
        <v>0</v>
      </c>
      <c r="H821">
        <v>0</v>
      </c>
      <c r="L821">
        <v>280.16399999999999</v>
      </c>
      <c r="R821">
        <v>568.52184299999999</v>
      </c>
      <c r="S821" t="s">
        <v>90</v>
      </c>
      <c r="T821" s="297">
        <v>46311.754166666666</v>
      </c>
    </row>
    <row r="822" spans="1:20" x14ac:dyDescent="0.35">
      <c r="A822" t="s">
        <v>94</v>
      </c>
      <c r="B822" t="s">
        <v>95</v>
      </c>
      <c r="C822" t="s">
        <v>89</v>
      </c>
      <c r="D822" s="29">
        <v>46473</v>
      </c>
      <c r="E822">
        <v>0</v>
      </c>
      <c r="F822">
        <v>0</v>
      </c>
      <c r="G822">
        <v>0</v>
      </c>
      <c r="H822">
        <v>0</v>
      </c>
      <c r="L822">
        <v>280.16399999999999</v>
      </c>
      <c r="R822">
        <v>568.52184299999999</v>
      </c>
      <c r="S822" t="s">
        <v>90</v>
      </c>
      <c r="T822" s="297">
        <v>46311.754166666666</v>
      </c>
    </row>
    <row r="823" spans="1:20" x14ac:dyDescent="0.35">
      <c r="A823" t="s">
        <v>94</v>
      </c>
      <c r="B823" t="s">
        <v>95</v>
      </c>
      <c r="C823" t="s">
        <v>89</v>
      </c>
      <c r="D823" s="29">
        <v>46474</v>
      </c>
      <c r="E823">
        <v>0</v>
      </c>
      <c r="F823">
        <v>0</v>
      </c>
      <c r="G823">
        <v>0</v>
      </c>
      <c r="H823">
        <v>0</v>
      </c>
      <c r="L823">
        <v>280.16399999999999</v>
      </c>
      <c r="R823">
        <v>568.52184299999999</v>
      </c>
      <c r="S823" t="s">
        <v>90</v>
      </c>
      <c r="T823" s="297">
        <v>46311.754166666666</v>
      </c>
    </row>
    <row r="824" spans="1:20" x14ac:dyDescent="0.35">
      <c r="A824" t="s">
        <v>94</v>
      </c>
      <c r="B824" t="s">
        <v>95</v>
      </c>
      <c r="C824" t="s">
        <v>89</v>
      </c>
      <c r="D824" s="29">
        <v>46475</v>
      </c>
      <c r="E824">
        <v>0</v>
      </c>
      <c r="F824">
        <v>0</v>
      </c>
      <c r="G824">
        <v>0</v>
      </c>
      <c r="H824">
        <v>0</v>
      </c>
      <c r="L824">
        <v>280.16399999999999</v>
      </c>
      <c r="R824">
        <v>568.52184299999999</v>
      </c>
      <c r="S824" t="s">
        <v>90</v>
      </c>
      <c r="T824" s="297">
        <v>46311.754166666666</v>
      </c>
    </row>
    <row r="825" spans="1:20" x14ac:dyDescent="0.35">
      <c r="A825" t="s">
        <v>94</v>
      </c>
      <c r="B825" t="s">
        <v>95</v>
      </c>
      <c r="C825" t="s">
        <v>89</v>
      </c>
      <c r="D825" s="29">
        <v>46476</v>
      </c>
      <c r="E825">
        <v>0</v>
      </c>
      <c r="F825">
        <v>0</v>
      </c>
      <c r="G825">
        <v>0</v>
      </c>
      <c r="H825">
        <v>0</v>
      </c>
      <c r="L825">
        <v>280.16399999999999</v>
      </c>
      <c r="R825">
        <v>568.52184299999999</v>
      </c>
      <c r="S825" t="s">
        <v>90</v>
      </c>
      <c r="T825" s="297">
        <v>46311.754166666666</v>
      </c>
    </row>
    <row r="826" spans="1:20" x14ac:dyDescent="0.35">
      <c r="A826" t="s">
        <v>94</v>
      </c>
      <c r="B826" t="s">
        <v>95</v>
      </c>
      <c r="C826" t="s">
        <v>89</v>
      </c>
      <c r="D826" s="29">
        <v>46477</v>
      </c>
      <c r="E826">
        <v>0</v>
      </c>
      <c r="F826">
        <v>0</v>
      </c>
      <c r="G826">
        <v>0</v>
      </c>
      <c r="H826">
        <v>0</v>
      </c>
      <c r="L826">
        <v>280.16399999999999</v>
      </c>
      <c r="R826">
        <v>568.52184299999999</v>
      </c>
      <c r="S826" t="s">
        <v>90</v>
      </c>
      <c r="T826" s="297">
        <v>46311.754166666666</v>
      </c>
    </row>
    <row r="827" spans="1:20" x14ac:dyDescent="0.35">
      <c r="A827" t="s">
        <v>94</v>
      </c>
      <c r="B827" t="s">
        <v>95</v>
      </c>
      <c r="C827" t="s">
        <v>89</v>
      </c>
      <c r="D827" s="29">
        <v>46478</v>
      </c>
      <c r="E827">
        <v>0</v>
      </c>
      <c r="F827">
        <v>0</v>
      </c>
      <c r="G827">
        <v>0</v>
      </c>
      <c r="H827">
        <v>0</v>
      </c>
      <c r="L827">
        <v>280.16399999999999</v>
      </c>
      <c r="R827">
        <v>568.52184299999999</v>
      </c>
      <c r="S827" t="s">
        <v>90</v>
      </c>
      <c r="T827" s="297">
        <v>46311.754166666666</v>
      </c>
    </row>
    <row r="828" spans="1:20" x14ac:dyDescent="0.35">
      <c r="A828" t="s">
        <v>94</v>
      </c>
      <c r="B828" t="s">
        <v>95</v>
      </c>
      <c r="C828" t="s">
        <v>89</v>
      </c>
      <c r="D828" s="29">
        <v>46479</v>
      </c>
      <c r="E828">
        <v>0</v>
      </c>
      <c r="F828">
        <v>0</v>
      </c>
      <c r="G828">
        <v>0</v>
      </c>
      <c r="H828">
        <v>0</v>
      </c>
      <c r="L828">
        <v>280.16399999999999</v>
      </c>
      <c r="R828">
        <v>568.52184299999999</v>
      </c>
      <c r="S828" t="s">
        <v>90</v>
      </c>
      <c r="T828" s="297">
        <v>46311.754166666666</v>
      </c>
    </row>
    <row r="829" spans="1:20" x14ac:dyDescent="0.35">
      <c r="A829" t="s">
        <v>94</v>
      </c>
      <c r="B829" t="s">
        <v>95</v>
      </c>
      <c r="C829" t="s">
        <v>89</v>
      </c>
      <c r="D829" s="29">
        <v>46480</v>
      </c>
      <c r="E829">
        <v>0</v>
      </c>
      <c r="F829">
        <v>0</v>
      </c>
      <c r="G829">
        <v>0</v>
      </c>
      <c r="H829">
        <v>0</v>
      </c>
      <c r="L829">
        <v>280.16399999999999</v>
      </c>
      <c r="R829">
        <v>568.52184299999999</v>
      </c>
      <c r="S829" t="s">
        <v>90</v>
      </c>
      <c r="T829" s="297">
        <v>46311.754166666666</v>
      </c>
    </row>
    <row r="830" spans="1:20" x14ac:dyDescent="0.35">
      <c r="A830" t="s">
        <v>94</v>
      </c>
      <c r="B830" t="s">
        <v>95</v>
      </c>
      <c r="C830" t="s">
        <v>89</v>
      </c>
      <c r="D830" s="29">
        <v>46481</v>
      </c>
      <c r="E830">
        <v>0</v>
      </c>
      <c r="F830">
        <v>0</v>
      </c>
      <c r="G830">
        <v>0</v>
      </c>
      <c r="H830">
        <v>0</v>
      </c>
      <c r="L830">
        <v>280.16399999999999</v>
      </c>
      <c r="R830">
        <v>568.52184299999999</v>
      </c>
      <c r="S830" t="s">
        <v>90</v>
      </c>
      <c r="T830" s="297">
        <v>46311.754166666666</v>
      </c>
    </row>
    <row r="831" spans="1:20" x14ac:dyDescent="0.35">
      <c r="A831" t="s">
        <v>94</v>
      </c>
      <c r="B831" t="s">
        <v>95</v>
      </c>
      <c r="C831" t="s">
        <v>89</v>
      </c>
      <c r="D831" s="29">
        <v>46482</v>
      </c>
      <c r="E831">
        <v>0</v>
      </c>
      <c r="F831">
        <v>0</v>
      </c>
      <c r="G831">
        <v>0</v>
      </c>
      <c r="H831">
        <v>0</v>
      </c>
      <c r="L831">
        <v>280.16399999999999</v>
      </c>
      <c r="R831">
        <v>568.52184299999999</v>
      </c>
      <c r="S831" t="s">
        <v>90</v>
      </c>
      <c r="T831" s="297">
        <v>46311.754166666666</v>
      </c>
    </row>
    <row r="832" spans="1:20" x14ac:dyDescent="0.35">
      <c r="A832" t="s">
        <v>94</v>
      </c>
      <c r="B832" t="s">
        <v>95</v>
      </c>
      <c r="C832" t="s">
        <v>89</v>
      </c>
      <c r="D832" s="29">
        <v>46483</v>
      </c>
      <c r="E832">
        <v>0</v>
      </c>
      <c r="F832">
        <v>0</v>
      </c>
      <c r="G832">
        <v>0</v>
      </c>
      <c r="H832">
        <v>0</v>
      </c>
      <c r="L832">
        <v>280.16399999999999</v>
      </c>
      <c r="R832">
        <v>568.52184299999999</v>
      </c>
      <c r="S832" t="s">
        <v>90</v>
      </c>
      <c r="T832" s="297">
        <v>46311.754166666666</v>
      </c>
    </row>
    <row r="833" spans="1:20" x14ac:dyDescent="0.35">
      <c r="A833" t="s">
        <v>94</v>
      </c>
      <c r="B833" t="s">
        <v>95</v>
      </c>
      <c r="C833" t="s">
        <v>89</v>
      </c>
      <c r="D833" s="29">
        <v>46484</v>
      </c>
      <c r="E833">
        <v>0</v>
      </c>
      <c r="F833">
        <v>0</v>
      </c>
      <c r="G833">
        <v>0</v>
      </c>
      <c r="H833">
        <v>0</v>
      </c>
      <c r="L833">
        <v>280.16399999999999</v>
      </c>
      <c r="R833">
        <v>568.52184299999999</v>
      </c>
      <c r="S833" t="s">
        <v>90</v>
      </c>
      <c r="T833" s="297">
        <v>46311.754166666666</v>
      </c>
    </row>
    <row r="834" spans="1:20" x14ac:dyDescent="0.35">
      <c r="A834" t="s">
        <v>94</v>
      </c>
      <c r="B834" t="s">
        <v>95</v>
      </c>
      <c r="C834" t="s">
        <v>89</v>
      </c>
      <c r="D834" s="29">
        <v>46485</v>
      </c>
      <c r="E834">
        <v>0</v>
      </c>
      <c r="F834">
        <v>0</v>
      </c>
      <c r="G834">
        <v>0</v>
      </c>
      <c r="H834">
        <v>0</v>
      </c>
      <c r="L834">
        <v>280.16399999999999</v>
      </c>
      <c r="R834">
        <v>568.52184299999999</v>
      </c>
      <c r="S834" t="s">
        <v>90</v>
      </c>
      <c r="T834" s="297">
        <v>46311.754166666666</v>
      </c>
    </row>
    <row r="835" spans="1:20" x14ac:dyDescent="0.35">
      <c r="A835" t="s">
        <v>94</v>
      </c>
      <c r="B835" t="s">
        <v>95</v>
      </c>
      <c r="C835" t="s">
        <v>89</v>
      </c>
      <c r="D835" s="29">
        <v>46486</v>
      </c>
      <c r="E835">
        <v>0</v>
      </c>
      <c r="F835">
        <v>0</v>
      </c>
      <c r="G835">
        <v>0</v>
      </c>
      <c r="H835">
        <v>0</v>
      </c>
      <c r="L835">
        <v>280.16399999999999</v>
      </c>
      <c r="R835">
        <v>568.52184299999999</v>
      </c>
      <c r="S835" t="s">
        <v>90</v>
      </c>
      <c r="T835" s="297">
        <v>46311.754166666666</v>
      </c>
    </row>
    <row r="836" spans="1:20" x14ac:dyDescent="0.35">
      <c r="A836" t="s">
        <v>94</v>
      </c>
      <c r="B836" t="s">
        <v>95</v>
      </c>
      <c r="C836" t="s">
        <v>89</v>
      </c>
      <c r="D836" s="29">
        <v>46487</v>
      </c>
      <c r="E836">
        <v>0</v>
      </c>
      <c r="F836">
        <v>0</v>
      </c>
      <c r="G836">
        <v>0</v>
      </c>
      <c r="H836">
        <v>0</v>
      </c>
      <c r="L836">
        <v>280.16399999999999</v>
      </c>
      <c r="R836">
        <v>568.52184299999999</v>
      </c>
      <c r="S836" t="s">
        <v>90</v>
      </c>
      <c r="T836" s="297">
        <v>46311.754166666666</v>
      </c>
    </row>
    <row r="837" spans="1:20" x14ac:dyDescent="0.35">
      <c r="A837" t="s">
        <v>94</v>
      </c>
      <c r="B837" t="s">
        <v>95</v>
      </c>
      <c r="C837" t="s">
        <v>89</v>
      </c>
      <c r="D837" s="29">
        <v>46488</v>
      </c>
      <c r="E837">
        <v>0</v>
      </c>
      <c r="F837">
        <v>0</v>
      </c>
      <c r="G837">
        <v>0</v>
      </c>
      <c r="H837">
        <v>0</v>
      </c>
      <c r="L837">
        <v>280.16399999999999</v>
      </c>
      <c r="R837">
        <v>568.52184299999999</v>
      </c>
      <c r="S837" t="s">
        <v>90</v>
      </c>
      <c r="T837" s="297">
        <v>46311.754166666666</v>
      </c>
    </row>
    <row r="838" spans="1:20" x14ac:dyDescent="0.35">
      <c r="A838" t="s">
        <v>94</v>
      </c>
      <c r="B838" t="s">
        <v>95</v>
      </c>
      <c r="C838" t="s">
        <v>89</v>
      </c>
      <c r="D838" s="29">
        <v>46489</v>
      </c>
      <c r="E838">
        <v>0</v>
      </c>
      <c r="F838">
        <v>0</v>
      </c>
      <c r="G838">
        <v>0</v>
      </c>
      <c r="H838">
        <v>0</v>
      </c>
      <c r="L838">
        <v>280.16399999999999</v>
      </c>
      <c r="R838">
        <v>568.52184299999999</v>
      </c>
      <c r="S838" t="s">
        <v>90</v>
      </c>
      <c r="T838" s="297">
        <v>46311.754166666666</v>
      </c>
    </row>
    <row r="839" spans="1:20" x14ac:dyDescent="0.35">
      <c r="A839" t="s">
        <v>94</v>
      </c>
      <c r="B839" t="s">
        <v>95</v>
      </c>
      <c r="C839" t="s">
        <v>89</v>
      </c>
      <c r="D839" s="29">
        <v>46490</v>
      </c>
      <c r="E839">
        <v>0</v>
      </c>
      <c r="F839">
        <v>0</v>
      </c>
      <c r="G839">
        <v>0</v>
      </c>
      <c r="H839">
        <v>0</v>
      </c>
      <c r="L839">
        <v>280.16399999999999</v>
      </c>
      <c r="R839">
        <v>568.52184299999999</v>
      </c>
      <c r="S839" t="s">
        <v>90</v>
      </c>
      <c r="T839" s="297">
        <v>46311.754166666666</v>
      </c>
    </row>
    <row r="840" spans="1:20" x14ac:dyDescent="0.35">
      <c r="A840" t="s">
        <v>94</v>
      </c>
      <c r="B840" t="s">
        <v>95</v>
      </c>
      <c r="C840" t="s">
        <v>89</v>
      </c>
      <c r="D840" s="29">
        <v>46491</v>
      </c>
      <c r="E840">
        <v>0</v>
      </c>
      <c r="F840">
        <v>0</v>
      </c>
      <c r="G840">
        <v>0</v>
      </c>
      <c r="H840">
        <v>0</v>
      </c>
      <c r="L840">
        <v>280.16399999999999</v>
      </c>
      <c r="R840">
        <v>568.52184299999999</v>
      </c>
      <c r="S840" t="s">
        <v>90</v>
      </c>
      <c r="T840" s="297">
        <v>46311.754166666666</v>
      </c>
    </row>
    <row r="841" spans="1:20" x14ac:dyDescent="0.35">
      <c r="A841" t="s">
        <v>94</v>
      </c>
      <c r="B841" t="s">
        <v>95</v>
      </c>
      <c r="C841" t="s">
        <v>89</v>
      </c>
      <c r="D841" s="29">
        <v>46492</v>
      </c>
      <c r="E841">
        <v>0</v>
      </c>
      <c r="F841">
        <v>0</v>
      </c>
      <c r="G841">
        <v>0</v>
      </c>
      <c r="H841">
        <v>0</v>
      </c>
      <c r="L841">
        <v>280.16399999999999</v>
      </c>
      <c r="R841">
        <v>568.52184299999999</v>
      </c>
      <c r="S841" t="s">
        <v>90</v>
      </c>
      <c r="T841" s="297">
        <v>46311.754166666666</v>
      </c>
    </row>
    <row r="842" spans="1:20" x14ac:dyDescent="0.35">
      <c r="A842" t="s">
        <v>94</v>
      </c>
      <c r="B842" t="s">
        <v>95</v>
      </c>
      <c r="C842" t="s">
        <v>89</v>
      </c>
      <c r="D842" s="29">
        <v>46493</v>
      </c>
      <c r="E842">
        <v>0</v>
      </c>
      <c r="F842">
        <v>0</v>
      </c>
      <c r="G842">
        <v>0</v>
      </c>
      <c r="H842">
        <v>0</v>
      </c>
      <c r="L842">
        <v>280.16399999999999</v>
      </c>
      <c r="R842">
        <v>568.52184299999999</v>
      </c>
      <c r="S842" t="s">
        <v>90</v>
      </c>
      <c r="T842" s="297">
        <v>46311.754166666666</v>
      </c>
    </row>
    <row r="843" spans="1:20" x14ac:dyDescent="0.35">
      <c r="A843" t="s">
        <v>94</v>
      </c>
      <c r="B843" t="s">
        <v>95</v>
      </c>
      <c r="C843" t="s">
        <v>89</v>
      </c>
      <c r="D843" s="29">
        <v>46494</v>
      </c>
      <c r="E843">
        <v>0</v>
      </c>
      <c r="F843">
        <v>0</v>
      </c>
      <c r="G843">
        <v>0</v>
      </c>
      <c r="H843">
        <v>0</v>
      </c>
      <c r="L843">
        <v>280.16399999999999</v>
      </c>
      <c r="R843">
        <v>568.52184299999999</v>
      </c>
      <c r="S843" t="s">
        <v>90</v>
      </c>
      <c r="T843" s="297">
        <v>46311.754166666666</v>
      </c>
    </row>
    <row r="844" spans="1:20" x14ac:dyDescent="0.35">
      <c r="A844" t="s">
        <v>94</v>
      </c>
      <c r="B844" t="s">
        <v>95</v>
      </c>
      <c r="C844" t="s">
        <v>89</v>
      </c>
      <c r="D844" s="29">
        <v>46495</v>
      </c>
      <c r="E844">
        <v>0</v>
      </c>
      <c r="F844">
        <v>0</v>
      </c>
      <c r="G844">
        <v>0</v>
      </c>
      <c r="H844">
        <v>0</v>
      </c>
      <c r="L844">
        <v>280.16399999999999</v>
      </c>
      <c r="R844">
        <v>568.52184299999999</v>
      </c>
      <c r="S844" t="s">
        <v>90</v>
      </c>
      <c r="T844" s="297">
        <v>46311.754166666666</v>
      </c>
    </row>
    <row r="845" spans="1:20" x14ac:dyDescent="0.35">
      <c r="A845" t="s">
        <v>94</v>
      </c>
      <c r="B845" t="s">
        <v>95</v>
      </c>
      <c r="C845" t="s">
        <v>89</v>
      </c>
      <c r="D845" s="29">
        <v>46496</v>
      </c>
      <c r="E845">
        <v>0</v>
      </c>
      <c r="F845">
        <v>0</v>
      </c>
      <c r="G845">
        <v>0</v>
      </c>
      <c r="H845">
        <v>0</v>
      </c>
      <c r="L845">
        <v>280.16399999999999</v>
      </c>
      <c r="R845">
        <v>568.52184299999999</v>
      </c>
      <c r="S845" t="s">
        <v>90</v>
      </c>
      <c r="T845" s="297">
        <v>46311.754166666666</v>
      </c>
    </row>
    <row r="846" spans="1:20" x14ac:dyDescent="0.35">
      <c r="A846" t="s">
        <v>94</v>
      </c>
      <c r="B846" t="s">
        <v>95</v>
      </c>
      <c r="C846" t="s">
        <v>89</v>
      </c>
      <c r="D846" s="29">
        <v>46497</v>
      </c>
      <c r="E846">
        <v>0</v>
      </c>
      <c r="F846">
        <v>0</v>
      </c>
      <c r="G846">
        <v>0</v>
      </c>
      <c r="H846">
        <v>0</v>
      </c>
      <c r="L846">
        <v>280.16399999999999</v>
      </c>
      <c r="R846">
        <v>568.52184299999999</v>
      </c>
      <c r="S846" t="s">
        <v>90</v>
      </c>
      <c r="T846" s="297">
        <v>46311.754166666666</v>
      </c>
    </row>
    <row r="847" spans="1:20" x14ac:dyDescent="0.35">
      <c r="A847" t="s">
        <v>94</v>
      </c>
      <c r="B847" t="s">
        <v>95</v>
      </c>
      <c r="C847" t="s">
        <v>89</v>
      </c>
      <c r="D847" s="29">
        <v>46498</v>
      </c>
      <c r="E847">
        <v>0</v>
      </c>
      <c r="F847">
        <v>0</v>
      </c>
      <c r="G847">
        <v>0</v>
      </c>
      <c r="H847">
        <v>0</v>
      </c>
      <c r="L847">
        <v>280.16399999999999</v>
      </c>
      <c r="R847">
        <v>568.52184299999999</v>
      </c>
      <c r="S847" t="s">
        <v>90</v>
      </c>
      <c r="T847" s="297">
        <v>46311.754166666666</v>
      </c>
    </row>
    <row r="848" spans="1:20" x14ac:dyDescent="0.35">
      <c r="A848" t="s">
        <v>94</v>
      </c>
      <c r="B848" t="s">
        <v>95</v>
      </c>
      <c r="C848" t="s">
        <v>89</v>
      </c>
      <c r="D848" s="29">
        <v>46499</v>
      </c>
      <c r="E848">
        <v>0</v>
      </c>
      <c r="F848">
        <v>0</v>
      </c>
      <c r="G848">
        <v>0</v>
      </c>
      <c r="H848">
        <v>0</v>
      </c>
      <c r="L848">
        <v>280.16399999999999</v>
      </c>
      <c r="R848">
        <v>568.52184299999999</v>
      </c>
      <c r="S848" t="s">
        <v>90</v>
      </c>
      <c r="T848" s="297">
        <v>46311.754166666666</v>
      </c>
    </row>
    <row r="849" spans="1:20" x14ac:dyDescent="0.35">
      <c r="A849" t="s">
        <v>94</v>
      </c>
      <c r="B849" t="s">
        <v>95</v>
      </c>
      <c r="C849" t="s">
        <v>89</v>
      </c>
      <c r="D849" s="29">
        <v>46500</v>
      </c>
      <c r="E849">
        <v>0</v>
      </c>
      <c r="F849">
        <v>0</v>
      </c>
      <c r="G849">
        <v>0</v>
      </c>
      <c r="H849">
        <v>0</v>
      </c>
      <c r="L849">
        <v>280.16399999999999</v>
      </c>
      <c r="R849">
        <v>568.52184299999999</v>
      </c>
      <c r="S849" t="s">
        <v>90</v>
      </c>
      <c r="T849" s="297">
        <v>46311.754166666666</v>
      </c>
    </row>
    <row r="850" spans="1:20" x14ac:dyDescent="0.35">
      <c r="A850" t="s">
        <v>94</v>
      </c>
      <c r="B850" t="s">
        <v>95</v>
      </c>
      <c r="C850" t="s">
        <v>89</v>
      </c>
      <c r="D850" s="29">
        <v>46501</v>
      </c>
      <c r="E850">
        <v>0</v>
      </c>
      <c r="F850">
        <v>0</v>
      </c>
      <c r="G850">
        <v>0</v>
      </c>
      <c r="H850">
        <v>0</v>
      </c>
      <c r="L850">
        <v>280.16399999999999</v>
      </c>
      <c r="R850">
        <v>568.52184299999999</v>
      </c>
      <c r="S850" t="s">
        <v>90</v>
      </c>
      <c r="T850" s="297">
        <v>46311.754166666666</v>
      </c>
    </row>
    <row r="851" spans="1:20" x14ac:dyDescent="0.35">
      <c r="A851" t="s">
        <v>94</v>
      </c>
      <c r="B851" t="s">
        <v>95</v>
      </c>
      <c r="C851" t="s">
        <v>89</v>
      </c>
      <c r="D851" s="29">
        <v>46502</v>
      </c>
      <c r="E851">
        <v>0</v>
      </c>
      <c r="F851">
        <v>0</v>
      </c>
      <c r="G851">
        <v>0</v>
      </c>
      <c r="H851">
        <v>0</v>
      </c>
      <c r="L851">
        <v>280.16399999999999</v>
      </c>
      <c r="R851">
        <v>568.52184299999999</v>
      </c>
      <c r="S851" t="s">
        <v>90</v>
      </c>
      <c r="T851" s="297">
        <v>46311.754166666666</v>
      </c>
    </row>
    <row r="852" spans="1:20" x14ac:dyDescent="0.35">
      <c r="A852" t="s">
        <v>94</v>
      </c>
      <c r="B852" t="s">
        <v>95</v>
      </c>
      <c r="C852" t="s">
        <v>89</v>
      </c>
      <c r="D852" s="29">
        <v>46503</v>
      </c>
      <c r="E852">
        <v>0</v>
      </c>
      <c r="F852">
        <v>0</v>
      </c>
      <c r="G852">
        <v>0</v>
      </c>
      <c r="H852">
        <v>0</v>
      </c>
      <c r="L852">
        <v>280.16399999999999</v>
      </c>
      <c r="R852">
        <v>568.52184299999999</v>
      </c>
      <c r="S852" t="s">
        <v>90</v>
      </c>
      <c r="T852" s="297">
        <v>46311.754166666666</v>
      </c>
    </row>
    <row r="853" spans="1:20" x14ac:dyDescent="0.35">
      <c r="A853" t="s">
        <v>94</v>
      </c>
      <c r="B853" t="s">
        <v>95</v>
      </c>
      <c r="C853" t="s">
        <v>89</v>
      </c>
      <c r="D853" s="29">
        <v>46504</v>
      </c>
      <c r="E853">
        <v>0</v>
      </c>
      <c r="F853">
        <v>0</v>
      </c>
      <c r="G853">
        <v>0</v>
      </c>
      <c r="H853">
        <v>0</v>
      </c>
      <c r="L853">
        <v>280.16399999999999</v>
      </c>
      <c r="R853">
        <v>568.52184299999999</v>
      </c>
      <c r="S853" t="s">
        <v>90</v>
      </c>
      <c r="T853" s="297">
        <v>46311.754166666666</v>
      </c>
    </row>
    <row r="854" spans="1:20" x14ac:dyDescent="0.35">
      <c r="A854" t="s">
        <v>94</v>
      </c>
      <c r="B854" t="s">
        <v>95</v>
      </c>
      <c r="C854" t="s">
        <v>89</v>
      </c>
      <c r="D854" s="29">
        <v>46505</v>
      </c>
      <c r="E854">
        <v>0</v>
      </c>
      <c r="F854">
        <v>0</v>
      </c>
      <c r="G854">
        <v>0</v>
      </c>
      <c r="H854">
        <v>0</v>
      </c>
      <c r="L854">
        <v>280.16399999999999</v>
      </c>
      <c r="R854">
        <v>568.52184299999999</v>
      </c>
      <c r="S854" t="s">
        <v>90</v>
      </c>
      <c r="T854" s="297">
        <v>46311.754166666666</v>
      </c>
    </row>
    <row r="855" spans="1:20" x14ac:dyDescent="0.35">
      <c r="A855" t="s">
        <v>94</v>
      </c>
      <c r="B855" t="s">
        <v>95</v>
      </c>
      <c r="C855" t="s">
        <v>89</v>
      </c>
      <c r="D855" s="29">
        <v>46506</v>
      </c>
      <c r="E855">
        <v>0</v>
      </c>
      <c r="F855">
        <v>0</v>
      </c>
      <c r="G855">
        <v>0</v>
      </c>
      <c r="H855">
        <v>0</v>
      </c>
      <c r="L855">
        <v>280.16399999999999</v>
      </c>
      <c r="R855">
        <v>568.52184299999999</v>
      </c>
      <c r="S855" t="s">
        <v>90</v>
      </c>
      <c r="T855" s="297">
        <v>46311.754166666666</v>
      </c>
    </row>
    <row r="856" spans="1:20" x14ac:dyDescent="0.35">
      <c r="A856" t="s">
        <v>94</v>
      </c>
      <c r="B856" t="s">
        <v>95</v>
      </c>
      <c r="C856" t="s">
        <v>89</v>
      </c>
      <c r="D856" s="29">
        <v>46507</v>
      </c>
      <c r="E856">
        <v>0</v>
      </c>
      <c r="F856">
        <v>0</v>
      </c>
      <c r="G856">
        <v>0</v>
      </c>
      <c r="H856">
        <v>0</v>
      </c>
      <c r="L856">
        <v>280.16399999999999</v>
      </c>
      <c r="R856">
        <v>568.52184299999999</v>
      </c>
      <c r="S856" t="s">
        <v>90</v>
      </c>
      <c r="T856" s="297">
        <v>46311.754166666666</v>
      </c>
    </row>
    <row r="857" spans="1:20" x14ac:dyDescent="0.35">
      <c r="A857" t="s">
        <v>94</v>
      </c>
      <c r="B857" t="s">
        <v>95</v>
      </c>
      <c r="C857" t="s">
        <v>89</v>
      </c>
      <c r="D857" s="29">
        <v>46508</v>
      </c>
      <c r="E857">
        <v>0</v>
      </c>
      <c r="F857">
        <v>0</v>
      </c>
      <c r="G857">
        <v>0</v>
      </c>
      <c r="H857">
        <v>0</v>
      </c>
      <c r="L857">
        <v>280.16399999999999</v>
      </c>
      <c r="R857">
        <v>568.52184299999999</v>
      </c>
      <c r="S857" t="s">
        <v>90</v>
      </c>
      <c r="T857" s="297">
        <v>46311.754166666666</v>
      </c>
    </row>
    <row r="858" spans="1:20" x14ac:dyDescent="0.35">
      <c r="A858" t="s">
        <v>94</v>
      </c>
      <c r="B858" t="s">
        <v>95</v>
      </c>
      <c r="C858" t="s">
        <v>89</v>
      </c>
      <c r="D858" s="29">
        <v>46509</v>
      </c>
      <c r="E858">
        <v>0</v>
      </c>
      <c r="F858">
        <v>0</v>
      </c>
      <c r="G858">
        <v>0</v>
      </c>
      <c r="H858">
        <v>0</v>
      </c>
      <c r="L858">
        <v>280.16399999999999</v>
      </c>
      <c r="R858">
        <v>568.52184299999999</v>
      </c>
      <c r="S858" t="s">
        <v>90</v>
      </c>
      <c r="T858" s="297">
        <v>46311.754166666666</v>
      </c>
    </row>
    <row r="859" spans="1:20" x14ac:dyDescent="0.35">
      <c r="A859" t="s">
        <v>94</v>
      </c>
      <c r="B859" t="s">
        <v>95</v>
      </c>
      <c r="C859" t="s">
        <v>89</v>
      </c>
      <c r="D859" s="29">
        <v>46510</v>
      </c>
      <c r="E859">
        <v>0</v>
      </c>
      <c r="F859">
        <v>0</v>
      </c>
      <c r="G859">
        <v>0</v>
      </c>
      <c r="H859">
        <v>0</v>
      </c>
      <c r="L859">
        <v>280.16399999999999</v>
      </c>
      <c r="R859">
        <v>568.52184299999999</v>
      </c>
      <c r="S859" t="s">
        <v>90</v>
      </c>
      <c r="T859" s="297">
        <v>46311.754166666666</v>
      </c>
    </row>
    <row r="860" spans="1:20" x14ac:dyDescent="0.35">
      <c r="A860" t="s">
        <v>94</v>
      </c>
      <c r="B860" t="s">
        <v>95</v>
      </c>
      <c r="C860" t="s">
        <v>89</v>
      </c>
      <c r="D860" s="29">
        <v>46511</v>
      </c>
      <c r="E860">
        <v>0</v>
      </c>
      <c r="F860">
        <v>0</v>
      </c>
      <c r="G860">
        <v>0</v>
      </c>
      <c r="H860">
        <v>0</v>
      </c>
      <c r="L860">
        <v>280.16399999999999</v>
      </c>
      <c r="R860">
        <v>568.52184299999999</v>
      </c>
      <c r="S860" t="s">
        <v>90</v>
      </c>
      <c r="T860" s="297">
        <v>46311.754166666666</v>
      </c>
    </row>
    <row r="861" spans="1:20" x14ac:dyDescent="0.35">
      <c r="A861" t="s">
        <v>94</v>
      </c>
      <c r="B861" t="s">
        <v>95</v>
      </c>
      <c r="C861" t="s">
        <v>89</v>
      </c>
      <c r="D861" s="29">
        <v>46512</v>
      </c>
      <c r="E861">
        <v>0</v>
      </c>
      <c r="F861">
        <v>0</v>
      </c>
      <c r="G861">
        <v>0</v>
      </c>
      <c r="H861">
        <v>0</v>
      </c>
      <c r="L861">
        <v>280.16399999999999</v>
      </c>
      <c r="R861">
        <v>568.52184299999999</v>
      </c>
      <c r="S861" t="s">
        <v>90</v>
      </c>
      <c r="T861" s="297">
        <v>46311.754166666666</v>
      </c>
    </row>
    <row r="862" spans="1:20" x14ac:dyDescent="0.35">
      <c r="A862" t="s">
        <v>94</v>
      </c>
      <c r="B862" t="s">
        <v>95</v>
      </c>
      <c r="C862" t="s">
        <v>89</v>
      </c>
      <c r="D862" s="29">
        <v>46513</v>
      </c>
      <c r="E862">
        <v>0</v>
      </c>
      <c r="F862">
        <v>0</v>
      </c>
      <c r="G862">
        <v>0</v>
      </c>
      <c r="H862">
        <v>0</v>
      </c>
      <c r="L862">
        <v>280.16399999999999</v>
      </c>
      <c r="R862">
        <v>568.52184299999999</v>
      </c>
      <c r="S862" t="s">
        <v>90</v>
      </c>
      <c r="T862" s="297">
        <v>46311.754166666666</v>
      </c>
    </row>
    <row r="863" spans="1:20" x14ac:dyDescent="0.35">
      <c r="A863" t="s">
        <v>94</v>
      </c>
      <c r="B863" t="s">
        <v>95</v>
      </c>
      <c r="C863" t="s">
        <v>89</v>
      </c>
      <c r="D863" s="29">
        <v>46514</v>
      </c>
      <c r="E863">
        <v>0</v>
      </c>
      <c r="F863">
        <v>0</v>
      </c>
      <c r="G863">
        <v>0</v>
      </c>
      <c r="H863">
        <v>0</v>
      </c>
      <c r="L863">
        <v>280.16399999999999</v>
      </c>
      <c r="R863">
        <v>568.52184299999999</v>
      </c>
      <c r="S863" t="s">
        <v>90</v>
      </c>
      <c r="T863" s="297">
        <v>46311.754166666666</v>
      </c>
    </row>
    <row r="864" spans="1:20" x14ac:dyDescent="0.35">
      <c r="A864" t="s">
        <v>94</v>
      </c>
      <c r="B864" t="s">
        <v>95</v>
      </c>
      <c r="C864" t="s">
        <v>89</v>
      </c>
      <c r="D864" s="29">
        <v>46515</v>
      </c>
      <c r="E864">
        <v>0</v>
      </c>
      <c r="F864">
        <v>0</v>
      </c>
      <c r="G864">
        <v>0</v>
      </c>
      <c r="H864">
        <v>0</v>
      </c>
      <c r="L864">
        <v>280.16399999999999</v>
      </c>
      <c r="R864">
        <v>568.52184299999999</v>
      </c>
      <c r="S864" t="s">
        <v>90</v>
      </c>
      <c r="T864" s="297">
        <v>46311.754166666666</v>
      </c>
    </row>
    <row r="865" spans="1:20" x14ac:dyDescent="0.35">
      <c r="A865" t="s">
        <v>94</v>
      </c>
      <c r="B865" t="s">
        <v>95</v>
      </c>
      <c r="C865" t="s">
        <v>89</v>
      </c>
      <c r="D865" s="29">
        <v>46516</v>
      </c>
      <c r="E865">
        <v>0</v>
      </c>
      <c r="F865">
        <v>0</v>
      </c>
      <c r="G865">
        <v>0</v>
      </c>
      <c r="H865">
        <v>0</v>
      </c>
      <c r="L865">
        <v>280.16399999999999</v>
      </c>
      <c r="R865">
        <v>568.52184299999999</v>
      </c>
      <c r="S865" t="s">
        <v>90</v>
      </c>
      <c r="T865" s="297">
        <v>46311.754166666666</v>
      </c>
    </row>
    <row r="866" spans="1:20" x14ac:dyDescent="0.35">
      <c r="A866" t="s">
        <v>94</v>
      </c>
      <c r="B866" t="s">
        <v>95</v>
      </c>
      <c r="C866" t="s">
        <v>89</v>
      </c>
      <c r="D866" s="29">
        <v>46517</v>
      </c>
      <c r="E866">
        <v>0</v>
      </c>
      <c r="F866">
        <v>0</v>
      </c>
      <c r="G866">
        <v>0</v>
      </c>
      <c r="H866">
        <v>0</v>
      </c>
      <c r="L866">
        <v>280.16399999999999</v>
      </c>
      <c r="R866">
        <v>568.52184299999999</v>
      </c>
      <c r="S866" t="s">
        <v>90</v>
      </c>
      <c r="T866" s="297">
        <v>46311.754166666666</v>
      </c>
    </row>
    <row r="867" spans="1:20" x14ac:dyDescent="0.35">
      <c r="A867" t="s">
        <v>94</v>
      </c>
      <c r="B867" t="s">
        <v>95</v>
      </c>
      <c r="C867" t="s">
        <v>89</v>
      </c>
      <c r="D867" s="29">
        <v>46518</v>
      </c>
      <c r="E867">
        <v>0</v>
      </c>
      <c r="F867">
        <v>0</v>
      </c>
      <c r="G867">
        <v>0</v>
      </c>
      <c r="H867">
        <v>0</v>
      </c>
      <c r="L867">
        <v>280.16399999999999</v>
      </c>
      <c r="R867">
        <v>568.52184299999999</v>
      </c>
      <c r="S867" t="s">
        <v>90</v>
      </c>
      <c r="T867" s="297">
        <v>46311.754166666666</v>
      </c>
    </row>
    <row r="868" spans="1:20" x14ac:dyDescent="0.35">
      <c r="A868" t="s">
        <v>94</v>
      </c>
      <c r="B868" t="s">
        <v>95</v>
      </c>
      <c r="C868" t="s">
        <v>89</v>
      </c>
      <c r="D868" s="29">
        <v>46519</v>
      </c>
      <c r="E868">
        <v>0</v>
      </c>
      <c r="F868">
        <v>0</v>
      </c>
      <c r="G868">
        <v>0</v>
      </c>
      <c r="H868">
        <v>0</v>
      </c>
      <c r="L868">
        <v>280.16399999999999</v>
      </c>
      <c r="R868">
        <v>568.52184299999999</v>
      </c>
      <c r="S868" t="s">
        <v>90</v>
      </c>
      <c r="T868" s="297">
        <v>46311.754166666666</v>
      </c>
    </row>
    <row r="869" spans="1:20" x14ac:dyDescent="0.35">
      <c r="A869" t="s">
        <v>94</v>
      </c>
      <c r="B869" t="s">
        <v>95</v>
      </c>
      <c r="C869" t="s">
        <v>89</v>
      </c>
      <c r="D869" s="29">
        <v>46520</v>
      </c>
      <c r="E869">
        <v>0</v>
      </c>
      <c r="F869">
        <v>0</v>
      </c>
      <c r="G869">
        <v>0</v>
      </c>
      <c r="H869">
        <v>0</v>
      </c>
      <c r="L869">
        <v>280.16399999999999</v>
      </c>
      <c r="R869">
        <v>568.52184299999999</v>
      </c>
      <c r="S869" t="s">
        <v>90</v>
      </c>
      <c r="T869" s="297">
        <v>46311.754166666666</v>
      </c>
    </row>
    <row r="870" spans="1:20" x14ac:dyDescent="0.35">
      <c r="A870" t="s">
        <v>94</v>
      </c>
      <c r="B870" t="s">
        <v>95</v>
      </c>
      <c r="C870" t="s">
        <v>89</v>
      </c>
      <c r="D870" s="29">
        <v>46521</v>
      </c>
      <c r="E870">
        <v>0</v>
      </c>
      <c r="F870">
        <v>0</v>
      </c>
      <c r="G870">
        <v>0</v>
      </c>
      <c r="H870">
        <v>0</v>
      </c>
      <c r="L870">
        <v>280.16399999999999</v>
      </c>
      <c r="R870">
        <v>568.52184299999999</v>
      </c>
      <c r="S870" t="s">
        <v>90</v>
      </c>
      <c r="T870" s="297">
        <v>46311.754166666666</v>
      </c>
    </row>
    <row r="871" spans="1:20" x14ac:dyDescent="0.35">
      <c r="A871" t="s">
        <v>94</v>
      </c>
      <c r="B871" t="s">
        <v>95</v>
      </c>
      <c r="C871" t="s">
        <v>89</v>
      </c>
      <c r="D871" s="29">
        <v>46522</v>
      </c>
      <c r="E871">
        <v>0</v>
      </c>
      <c r="F871">
        <v>0</v>
      </c>
      <c r="G871">
        <v>0</v>
      </c>
      <c r="H871">
        <v>0</v>
      </c>
      <c r="L871">
        <v>280.16399999999999</v>
      </c>
      <c r="R871">
        <v>568.52184299999999</v>
      </c>
      <c r="S871" t="s">
        <v>90</v>
      </c>
      <c r="T871" s="297">
        <v>46311.754166666666</v>
      </c>
    </row>
    <row r="872" spans="1:20" x14ac:dyDescent="0.35">
      <c r="A872" t="s">
        <v>94</v>
      </c>
      <c r="B872" t="s">
        <v>95</v>
      </c>
      <c r="C872" t="s">
        <v>89</v>
      </c>
      <c r="D872" s="29">
        <v>46523</v>
      </c>
      <c r="E872">
        <v>0</v>
      </c>
      <c r="F872">
        <v>0</v>
      </c>
      <c r="G872">
        <v>0</v>
      </c>
      <c r="H872">
        <v>0</v>
      </c>
      <c r="L872">
        <v>280.16399999999999</v>
      </c>
      <c r="R872">
        <v>568.52184299999999</v>
      </c>
      <c r="S872" t="s">
        <v>90</v>
      </c>
      <c r="T872" s="297">
        <v>46311.754166666666</v>
      </c>
    </row>
    <row r="873" spans="1:20" x14ac:dyDescent="0.35">
      <c r="A873" t="s">
        <v>94</v>
      </c>
      <c r="B873" t="s">
        <v>95</v>
      </c>
      <c r="C873" t="s">
        <v>89</v>
      </c>
      <c r="D873" s="29">
        <v>46524</v>
      </c>
      <c r="E873">
        <v>0</v>
      </c>
      <c r="F873">
        <v>0</v>
      </c>
      <c r="G873">
        <v>0</v>
      </c>
      <c r="H873">
        <v>0</v>
      </c>
      <c r="L873">
        <v>280.16399999999999</v>
      </c>
      <c r="R873">
        <v>568.52184299999999</v>
      </c>
      <c r="S873" t="s">
        <v>90</v>
      </c>
      <c r="T873" s="297">
        <v>46311.754166666666</v>
      </c>
    </row>
    <row r="874" spans="1:20" x14ac:dyDescent="0.35">
      <c r="A874" t="s">
        <v>94</v>
      </c>
      <c r="B874" t="s">
        <v>95</v>
      </c>
      <c r="C874" t="s">
        <v>89</v>
      </c>
      <c r="D874" s="29">
        <v>46525</v>
      </c>
      <c r="E874">
        <v>0</v>
      </c>
      <c r="F874">
        <v>0</v>
      </c>
      <c r="G874">
        <v>0</v>
      </c>
      <c r="H874">
        <v>0</v>
      </c>
      <c r="L874">
        <v>280.16399999999999</v>
      </c>
      <c r="R874">
        <v>568.52184299999999</v>
      </c>
      <c r="S874" t="s">
        <v>90</v>
      </c>
      <c r="T874" s="297">
        <v>46311.754166666666</v>
      </c>
    </row>
    <row r="875" spans="1:20" x14ac:dyDescent="0.35">
      <c r="A875" t="s">
        <v>94</v>
      </c>
      <c r="B875" t="s">
        <v>95</v>
      </c>
      <c r="C875" t="s">
        <v>89</v>
      </c>
      <c r="D875" s="29">
        <v>46526</v>
      </c>
      <c r="E875">
        <v>0</v>
      </c>
      <c r="F875">
        <v>0</v>
      </c>
      <c r="G875">
        <v>0</v>
      </c>
      <c r="H875">
        <v>0</v>
      </c>
      <c r="L875">
        <v>280.16399999999999</v>
      </c>
      <c r="R875">
        <v>568.52184299999999</v>
      </c>
      <c r="S875" t="s">
        <v>90</v>
      </c>
      <c r="T875" s="297">
        <v>46311.754166666666</v>
      </c>
    </row>
    <row r="876" spans="1:20" x14ac:dyDescent="0.35">
      <c r="A876" t="s">
        <v>94</v>
      </c>
      <c r="B876" t="s">
        <v>95</v>
      </c>
      <c r="C876" t="s">
        <v>89</v>
      </c>
      <c r="D876" s="29">
        <v>46527</v>
      </c>
      <c r="E876">
        <v>0</v>
      </c>
      <c r="F876">
        <v>0</v>
      </c>
      <c r="G876">
        <v>0</v>
      </c>
      <c r="H876">
        <v>0</v>
      </c>
      <c r="L876">
        <v>280.16399999999999</v>
      </c>
      <c r="R876">
        <v>568.52184299999999</v>
      </c>
      <c r="S876" t="s">
        <v>90</v>
      </c>
      <c r="T876" s="297">
        <v>46311.754166666666</v>
      </c>
    </row>
    <row r="877" spans="1:20" x14ac:dyDescent="0.35">
      <c r="A877" t="s">
        <v>94</v>
      </c>
      <c r="B877" t="s">
        <v>95</v>
      </c>
      <c r="C877" t="s">
        <v>89</v>
      </c>
      <c r="D877" s="29">
        <v>46528</v>
      </c>
      <c r="E877">
        <v>0</v>
      </c>
      <c r="F877">
        <v>0</v>
      </c>
      <c r="G877">
        <v>0</v>
      </c>
      <c r="H877">
        <v>0</v>
      </c>
      <c r="L877">
        <v>280.16399999999999</v>
      </c>
      <c r="R877">
        <v>568.52184299999999</v>
      </c>
      <c r="S877" t="s">
        <v>90</v>
      </c>
      <c r="T877" s="297">
        <v>46311.754166666666</v>
      </c>
    </row>
    <row r="878" spans="1:20" x14ac:dyDescent="0.35">
      <c r="A878" t="s">
        <v>94</v>
      </c>
      <c r="B878" t="s">
        <v>95</v>
      </c>
      <c r="C878" t="s">
        <v>89</v>
      </c>
      <c r="D878" s="29">
        <v>46529</v>
      </c>
      <c r="E878">
        <v>0</v>
      </c>
      <c r="F878">
        <v>0</v>
      </c>
      <c r="G878">
        <v>0</v>
      </c>
      <c r="H878">
        <v>0</v>
      </c>
      <c r="L878">
        <v>280.16399999999999</v>
      </c>
      <c r="R878">
        <v>568.52184299999999</v>
      </c>
      <c r="S878" t="s">
        <v>90</v>
      </c>
      <c r="T878" s="297">
        <v>46311.754166666666</v>
      </c>
    </row>
    <row r="879" spans="1:20" x14ac:dyDescent="0.35">
      <c r="A879" t="s">
        <v>94</v>
      </c>
      <c r="B879" t="s">
        <v>95</v>
      </c>
      <c r="C879" t="s">
        <v>89</v>
      </c>
      <c r="D879" s="29">
        <v>46530</v>
      </c>
      <c r="E879">
        <v>0</v>
      </c>
      <c r="F879">
        <v>0</v>
      </c>
      <c r="G879">
        <v>0</v>
      </c>
      <c r="H879">
        <v>0</v>
      </c>
      <c r="L879">
        <v>280.16399999999999</v>
      </c>
      <c r="R879">
        <v>568.52184299999999</v>
      </c>
      <c r="S879" t="s">
        <v>90</v>
      </c>
      <c r="T879" s="297">
        <v>46311.754166666666</v>
      </c>
    </row>
    <row r="880" spans="1:20" x14ac:dyDescent="0.35">
      <c r="A880" t="s">
        <v>94</v>
      </c>
      <c r="B880" t="s">
        <v>95</v>
      </c>
      <c r="C880" t="s">
        <v>89</v>
      </c>
      <c r="D880" s="29">
        <v>46531</v>
      </c>
      <c r="E880">
        <v>0</v>
      </c>
      <c r="F880">
        <v>0</v>
      </c>
      <c r="G880">
        <v>0</v>
      </c>
      <c r="H880">
        <v>0</v>
      </c>
      <c r="L880">
        <v>280.16399999999999</v>
      </c>
      <c r="R880">
        <v>568.52184299999999</v>
      </c>
      <c r="S880" t="s">
        <v>90</v>
      </c>
      <c r="T880" s="297">
        <v>46311.754166666666</v>
      </c>
    </row>
    <row r="881" spans="1:20" x14ac:dyDescent="0.35">
      <c r="A881" t="s">
        <v>94</v>
      </c>
      <c r="B881" t="s">
        <v>95</v>
      </c>
      <c r="C881" t="s">
        <v>89</v>
      </c>
      <c r="D881" s="29">
        <v>46532</v>
      </c>
      <c r="E881">
        <v>0</v>
      </c>
      <c r="F881">
        <v>0</v>
      </c>
      <c r="G881">
        <v>0</v>
      </c>
      <c r="H881">
        <v>0</v>
      </c>
      <c r="L881">
        <v>280.16399999999999</v>
      </c>
      <c r="R881">
        <v>568.52184299999999</v>
      </c>
      <c r="S881" t="s">
        <v>90</v>
      </c>
      <c r="T881" s="297">
        <v>46311.754166666666</v>
      </c>
    </row>
    <row r="882" spans="1:20" x14ac:dyDescent="0.35">
      <c r="A882" t="s">
        <v>94</v>
      </c>
      <c r="B882" t="s">
        <v>95</v>
      </c>
      <c r="C882" t="s">
        <v>89</v>
      </c>
      <c r="D882" s="29">
        <v>46533</v>
      </c>
      <c r="E882">
        <v>0</v>
      </c>
      <c r="F882">
        <v>0</v>
      </c>
      <c r="G882">
        <v>0</v>
      </c>
      <c r="H882">
        <v>0</v>
      </c>
      <c r="L882">
        <v>280.16399999999999</v>
      </c>
      <c r="R882">
        <v>568.52184299999999</v>
      </c>
      <c r="S882" t="s">
        <v>90</v>
      </c>
      <c r="T882" s="297">
        <v>46311.754166666666</v>
      </c>
    </row>
    <row r="883" spans="1:20" x14ac:dyDescent="0.35">
      <c r="A883" t="s">
        <v>94</v>
      </c>
      <c r="B883" t="s">
        <v>95</v>
      </c>
      <c r="C883" t="s">
        <v>89</v>
      </c>
      <c r="D883" s="29">
        <v>46534</v>
      </c>
      <c r="E883">
        <v>0</v>
      </c>
      <c r="F883">
        <v>0</v>
      </c>
      <c r="G883">
        <v>0</v>
      </c>
      <c r="H883">
        <v>0</v>
      </c>
      <c r="L883">
        <v>280.16399999999999</v>
      </c>
      <c r="R883">
        <v>568.52184299999999</v>
      </c>
      <c r="S883" t="s">
        <v>90</v>
      </c>
      <c r="T883" s="297">
        <v>46311.754166666666</v>
      </c>
    </row>
    <row r="884" spans="1:20" x14ac:dyDescent="0.35">
      <c r="A884" t="s">
        <v>94</v>
      </c>
      <c r="B884" t="s">
        <v>95</v>
      </c>
      <c r="C884" t="s">
        <v>89</v>
      </c>
      <c r="D884" s="29">
        <v>46535</v>
      </c>
      <c r="E884">
        <v>0</v>
      </c>
      <c r="F884">
        <v>0</v>
      </c>
      <c r="G884">
        <v>0</v>
      </c>
      <c r="H884">
        <v>0</v>
      </c>
      <c r="L884">
        <v>280.16399999999999</v>
      </c>
      <c r="R884">
        <v>568.52184299999999</v>
      </c>
      <c r="S884" t="s">
        <v>90</v>
      </c>
      <c r="T884" s="297">
        <v>46311.754166666666</v>
      </c>
    </row>
    <row r="885" spans="1:20" x14ac:dyDescent="0.35">
      <c r="A885" t="s">
        <v>94</v>
      </c>
      <c r="B885" t="s">
        <v>95</v>
      </c>
      <c r="C885" t="s">
        <v>89</v>
      </c>
      <c r="D885" s="29">
        <v>46536</v>
      </c>
      <c r="E885">
        <v>0</v>
      </c>
      <c r="F885">
        <v>0</v>
      </c>
      <c r="G885">
        <v>0</v>
      </c>
      <c r="H885">
        <v>0</v>
      </c>
      <c r="L885">
        <v>280.16399999999999</v>
      </c>
      <c r="R885">
        <v>568.52184299999999</v>
      </c>
      <c r="S885" t="s">
        <v>90</v>
      </c>
      <c r="T885" s="297">
        <v>46311.754166666666</v>
      </c>
    </row>
    <row r="886" spans="1:20" x14ac:dyDescent="0.35">
      <c r="A886" t="s">
        <v>94</v>
      </c>
      <c r="B886" t="s">
        <v>95</v>
      </c>
      <c r="C886" t="s">
        <v>89</v>
      </c>
      <c r="D886" s="29">
        <v>46537</v>
      </c>
      <c r="E886">
        <v>0</v>
      </c>
      <c r="F886">
        <v>0</v>
      </c>
      <c r="G886">
        <v>0</v>
      </c>
      <c r="H886">
        <v>0</v>
      </c>
      <c r="L886">
        <v>280.16399999999999</v>
      </c>
      <c r="R886">
        <v>568.52184299999999</v>
      </c>
      <c r="S886" t="s">
        <v>90</v>
      </c>
      <c r="T886" s="297">
        <v>46311.754166666666</v>
      </c>
    </row>
    <row r="887" spans="1:20" x14ac:dyDescent="0.35">
      <c r="A887" t="s">
        <v>94</v>
      </c>
      <c r="B887" t="s">
        <v>95</v>
      </c>
      <c r="C887" t="s">
        <v>89</v>
      </c>
      <c r="D887" s="29">
        <v>46538</v>
      </c>
      <c r="E887">
        <v>0</v>
      </c>
      <c r="F887">
        <v>0</v>
      </c>
      <c r="G887">
        <v>0</v>
      </c>
      <c r="H887">
        <v>0</v>
      </c>
      <c r="L887">
        <v>280.16399999999999</v>
      </c>
      <c r="R887">
        <v>568.52184299999999</v>
      </c>
      <c r="S887" t="s">
        <v>90</v>
      </c>
      <c r="T887" s="297">
        <v>46311.754166666666</v>
      </c>
    </row>
    <row r="888" spans="1:20" x14ac:dyDescent="0.35">
      <c r="A888" t="s">
        <v>94</v>
      </c>
      <c r="B888" t="s">
        <v>95</v>
      </c>
      <c r="C888" t="s">
        <v>89</v>
      </c>
      <c r="D888" s="29">
        <v>46539</v>
      </c>
      <c r="E888">
        <v>0</v>
      </c>
      <c r="F888">
        <v>0</v>
      </c>
      <c r="G888">
        <v>0</v>
      </c>
      <c r="H888">
        <v>0</v>
      </c>
      <c r="L888">
        <v>280.16399999999999</v>
      </c>
      <c r="R888">
        <v>568.52184299999999</v>
      </c>
      <c r="S888" t="s">
        <v>90</v>
      </c>
      <c r="T888" s="297">
        <v>46311.754166666666</v>
      </c>
    </row>
    <row r="889" spans="1:20" x14ac:dyDescent="0.35">
      <c r="A889" t="s">
        <v>94</v>
      </c>
      <c r="B889" t="s">
        <v>95</v>
      </c>
      <c r="C889" t="s">
        <v>89</v>
      </c>
      <c r="D889" s="29">
        <v>46540</v>
      </c>
      <c r="E889">
        <v>0</v>
      </c>
      <c r="F889">
        <v>0</v>
      </c>
      <c r="G889">
        <v>0</v>
      </c>
      <c r="H889">
        <v>0</v>
      </c>
      <c r="L889">
        <v>280.16399999999999</v>
      </c>
      <c r="R889">
        <v>568.52184299999999</v>
      </c>
      <c r="S889" t="s">
        <v>90</v>
      </c>
      <c r="T889" s="297">
        <v>46311.754166666666</v>
      </c>
    </row>
    <row r="890" spans="1:20" x14ac:dyDescent="0.35">
      <c r="A890" t="s">
        <v>94</v>
      </c>
      <c r="B890" t="s">
        <v>95</v>
      </c>
      <c r="C890" t="s">
        <v>89</v>
      </c>
      <c r="D890" s="29">
        <v>46541</v>
      </c>
      <c r="E890">
        <v>0</v>
      </c>
      <c r="F890">
        <v>0</v>
      </c>
      <c r="G890">
        <v>0</v>
      </c>
      <c r="H890">
        <v>0</v>
      </c>
      <c r="L890">
        <v>280.16399999999999</v>
      </c>
      <c r="R890">
        <v>568.52184299999999</v>
      </c>
      <c r="S890" t="s">
        <v>90</v>
      </c>
      <c r="T890" s="297">
        <v>46311.754166666666</v>
      </c>
    </row>
    <row r="891" spans="1:20" x14ac:dyDescent="0.35">
      <c r="A891" t="s">
        <v>94</v>
      </c>
      <c r="B891" t="s">
        <v>95</v>
      </c>
      <c r="C891" t="s">
        <v>89</v>
      </c>
      <c r="D891" s="29">
        <v>46542</v>
      </c>
      <c r="E891">
        <v>0</v>
      </c>
      <c r="F891">
        <v>0</v>
      </c>
      <c r="G891">
        <v>0</v>
      </c>
      <c r="H891">
        <v>0</v>
      </c>
      <c r="L891">
        <v>280.16399999999999</v>
      </c>
      <c r="R891">
        <v>568.52184299999999</v>
      </c>
      <c r="S891" t="s">
        <v>90</v>
      </c>
      <c r="T891" s="297">
        <v>46311.754166666666</v>
      </c>
    </row>
    <row r="892" spans="1:20" x14ac:dyDescent="0.35">
      <c r="A892" t="s">
        <v>94</v>
      </c>
      <c r="B892" t="s">
        <v>95</v>
      </c>
      <c r="C892" t="s">
        <v>89</v>
      </c>
      <c r="D892" s="29">
        <v>46543</v>
      </c>
      <c r="E892">
        <v>0</v>
      </c>
      <c r="F892">
        <v>0</v>
      </c>
      <c r="G892">
        <v>0</v>
      </c>
      <c r="H892">
        <v>0</v>
      </c>
      <c r="L892">
        <v>280.16399999999999</v>
      </c>
      <c r="R892">
        <v>568.52184299999999</v>
      </c>
      <c r="S892" t="s">
        <v>90</v>
      </c>
      <c r="T892" s="297">
        <v>46311.754166666666</v>
      </c>
    </row>
    <row r="893" spans="1:20" x14ac:dyDescent="0.35">
      <c r="A893" t="s">
        <v>94</v>
      </c>
      <c r="B893" t="s">
        <v>95</v>
      </c>
      <c r="C893" t="s">
        <v>89</v>
      </c>
      <c r="D893" s="29">
        <v>46544</v>
      </c>
      <c r="E893">
        <v>0</v>
      </c>
      <c r="F893">
        <v>0</v>
      </c>
      <c r="G893">
        <v>0</v>
      </c>
      <c r="H893">
        <v>0</v>
      </c>
      <c r="L893">
        <v>280.16399999999999</v>
      </c>
      <c r="R893">
        <v>568.52184299999999</v>
      </c>
      <c r="S893" t="s">
        <v>90</v>
      </c>
      <c r="T893" s="297">
        <v>46311.754166666666</v>
      </c>
    </row>
    <row r="894" spans="1:20" x14ac:dyDescent="0.35">
      <c r="A894" t="s">
        <v>94</v>
      </c>
      <c r="B894" t="s">
        <v>95</v>
      </c>
      <c r="C894" t="s">
        <v>89</v>
      </c>
      <c r="D894" s="29">
        <v>46545</v>
      </c>
      <c r="E894">
        <v>0</v>
      </c>
      <c r="F894">
        <v>0</v>
      </c>
      <c r="G894">
        <v>0</v>
      </c>
      <c r="H894">
        <v>0</v>
      </c>
      <c r="L894">
        <v>280.16399999999999</v>
      </c>
      <c r="R894">
        <v>568.52184299999999</v>
      </c>
      <c r="S894" t="s">
        <v>90</v>
      </c>
      <c r="T894" s="297">
        <v>46311.754166666666</v>
      </c>
    </row>
    <row r="895" spans="1:20" x14ac:dyDescent="0.35">
      <c r="A895" t="s">
        <v>94</v>
      </c>
      <c r="B895" t="s">
        <v>95</v>
      </c>
      <c r="C895" t="s">
        <v>89</v>
      </c>
      <c r="D895" s="29">
        <v>46546</v>
      </c>
      <c r="E895">
        <v>0</v>
      </c>
      <c r="F895">
        <v>0</v>
      </c>
      <c r="G895">
        <v>0</v>
      </c>
      <c r="H895">
        <v>0</v>
      </c>
      <c r="L895">
        <v>280.16399999999999</v>
      </c>
      <c r="R895">
        <v>568.52184299999999</v>
      </c>
      <c r="S895" t="s">
        <v>90</v>
      </c>
      <c r="T895" s="297">
        <v>46311.754166666666</v>
      </c>
    </row>
    <row r="896" spans="1:20" x14ac:dyDescent="0.35">
      <c r="A896" t="s">
        <v>94</v>
      </c>
      <c r="B896" t="s">
        <v>95</v>
      </c>
      <c r="C896" t="s">
        <v>89</v>
      </c>
      <c r="D896" s="29">
        <v>46547</v>
      </c>
      <c r="E896">
        <v>0</v>
      </c>
      <c r="F896">
        <v>0</v>
      </c>
      <c r="G896">
        <v>0.16</v>
      </c>
      <c r="H896">
        <v>0.16</v>
      </c>
      <c r="J896">
        <v>480</v>
      </c>
      <c r="K896">
        <v>480</v>
      </c>
      <c r="L896">
        <v>280.16399999999999</v>
      </c>
      <c r="R896">
        <v>568.52184299999999</v>
      </c>
      <c r="S896" t="s">
        <v>90</v>
      </c>
      <c r="T896" s="297">
        <v>46311.754166666666</v>
      </c>
    </row>
    <row r="897" spans="1:20" x14ac:dyDescent="0.35">
      <c r="A897" t="s">
        <v>94</v>
      </c>
      <c r="B897" t="s">
        <v>95</v>
      </c>
      <c r="C897" t="s">
        <v>89</v>
      </c>
      <c r="D897" s="29">
        <v>46548</v>
      </c>
      <c r="E897">
        <v>0</v>
      </c>
      <c r="F897">
        <v>0</v>
      </c>
      <c r="G897">
        <v>0</v>
      </c>
      <c r="H897">
        <v>0</v>
      </c>
      <c r="L897">
        <v>280.16399999999999</v>
      </c>
      <c r="R897">
        <v>568.52184299999999</v>
      </c>
      <c r="S897" t="s">
        <v>90</v>
      </c>
      <c r="T897" s="297">
        <v>46311.754166666666</v>
      </c>
    </row>
    <row r="898" spans="1:20" x14ac:dyDescent="0.35">
      <c r="A898" t="s">
        <v>94</v>
      </c>
      <c r="B898" t="s">
        <v>95</v>
      </c>
      <c r="C898" t="s">
        <v>89</v>
      </c>
      <c r="D898" s="29">
        <v>46549</v>
      </c>
      <c r="E898">
        <v>0</v>
      </c>
      <c r="F898">
        <v>0</v>
      </c>
      <c r="G898">
        <v>0</v>
      </c>
      <c r="H898">
        <v>0</v>
      </c>
      <c r="L898">
        <v>280.16399999999999</v>
      </c>
      <c r="R898">
        <v>568.52184299999999</v>
      </c>
      <c r="S898" t="s">
        <v>90</v>
      </c>
      <c r="T898" s="297">
        <v>46311.754166666666</v>
      </c>
    </row>
    <row r="899" spans="1:20" x14ac:dyDescent="0.35">
      <c r="A899" t="s">
        <v>94</v>
      </c>
      <c r="B899" t="s">
        <v>95</v>
      </c>
      <c r="C899" t="s">
        <v>89</v>
      </c>
      <c r="D899" s="29">
        <v>46550</v>
      </c>
      <c r="E899">
        <v>0</v>
      </c>
      <c r="F899">
        <v>0</v>
      </c>
      <c r="G899">
        <v>0</v>
      </c>
      <c r="H899">
        <v>0</v>
      </c>
      <c r="L899">
        <v>280.16399999999999</v>
      </c>
      <c r="R899">
        <v>568.52184299999999</v>
      </c>
      <c r="S899" t="s">
        <v>90</v>
      </c>
      <c r="T899" s="297">
        <v>46311.754166666666</v>
      </c>
    </row>
    <row r="900" spans="1:20" x14ac:dyDescent="0.35">
      <c r="A900" t="s">
        <v>94</v>
      </c>
      <c r="B900" t="s">
        <v>95</v>
      </c>
      <c r="C900" t="s">
        <v>89</v>
      </c>
      <c r="D900" s="29">
        <v>46551</v>
      </c>
      <c r="E900">
        <v>0</v>
      </c>
      <c r="F900">
        <v>0</v>
      </c>
      <c r="G900">
        <v>0</v>
      </c>
      <c r="H900">
        <v>0</v>
      </c>
      <c r="L900">
        <v>280.16399999999999</v>
      </c>
      <c r="R900">
        <v>568.52184299999999</v>
      </c>
      <c r="S900" t="s">
        <v>90</v>
      </c>
      <c r="T900" s="297">
        <v>46311.754166666666</v>
      </c>
    </row>
    <row r="901" spans="1:20" x14ac:dyDescent="0.35">
      <c r="A901" t="s">
        <v>94</v>
      </c>
      <c r="B901" t="s">
        <v>95</v>
      </c>
      <c r="C901" t="s">
        <v>89</v>
      </c>
      <c r="D901" s="29">
        <v>46552</v>
      </c>
      <c r="E901">
        <v>0</v>
      </c>
      <c r="F901">
        <v>0</v>
      </c>
      <c r="G901">
        <v>0</v>
      </c>
      <c r="H901">
        <v>0</v>
      </c>
      <c r="L901">
        <v>280.16399999999999</v>
      </c>
      <c r="R901">
        <v>568.52184299999999</v>
      </c>
      <c r="S901" t="s">
        <v>90</v>
      </c>
      <c r="T901" s="297">
        <v>46311.754166666666</v>
      </c>
    </row>
    <row r="902" spans="1:20" x14ac:dyDescent="0.35">
      <c r="A902" t="s">
        <v>94</v>
      </c>
      <c r="B902" t="s">
        <v>95</v>
      </c>
      <c r="C902" t="s">
        <v>89</v>
      </c>
      <c r="D902" s="29">
        <v>46553</v>
      </c>
      <c r="E902">
        <v>0</v>
      </c>
      <c r="F902">
        <v>0</v>
      </c>
      <c r="G902">
        <v>0</v>
      </c>
      <c r="H902">
        <v>0</v>
      </c>
      <c r="L902">
        <v>280.16399999999999</v>
      </c>
      <c r="R902">
        <v>568.52184299999999</v>
      </c>
      <c r="S902" t="s">
        <v>90</v>
      </c>
      <c r="T902" s="297">
        <v>46311.754166666666</v>
      </c>
    </row>
    <row r="903" spans="1:20" x14ac:dyDescent="0.35">
      <c r="A903" t="s">
        <v>94</v>
      </c>
      <c r="B903" t="s">
        <v>95</v>
      </c>
      <c r="C903" t="s">
        <v>89</v>
      </c>
      <c r="D903" s="29">
        <v>46554</v>
      </c>
      <c r="E903">
        <v>0</v>
      </c>
      <c r="F903">
        <v>0</v>
      </c>
      <c r="G903">
        <v>0</v>
      </c>
      <c r="H903">
        <v>0</v>
      </c>
      <c r="L903">
        <v>280.16399999999999</v>
      </c>
      <c r="R903">
        <v>568.52184299999999</v>
      </c>
      <c r="S903" t="s">
        <v>90</v>
      </c>
      <c r="T903" s="297">
        <v>46311.754166666666</v>
      </c>
    </row>
    <row r="904" spans="1:20" x14ac:dyDescent="0.35">
      <c r="A904" t="s">
        <v>94</v>
      </c>
      <c r="B904" t="s">
        <v>95</v>
      </c>
      <c r="C904" t="s">
        <v>89</v>
      </c>
      <c r="D904" s="29">
        <v>46555</v>
      </c>
      <c r="E904">
        <v>0</v>
      </c>
      <c r="F904">
        <v>0</v>
      </c>
      <c r="G904">
        <v>0</v>
      </c>
      <c r="H904">
        <v>0</v>
      </c>
      <c r="L904">
        <v>280.16399999999999</v>
      </c>
      <c r="R904">
        <v>568.52184299999999</v>
      </c>
      <c r="S904" t="s">
        <v>90</v>
      </c>
      <c r="T904" s="297">
        <v>46311.754166666666</v>
      </c>
    </row>
    <row r="905" spans="1:20" x14ac:dyDescent="0.35">
      <c r="A905" t="s">
        <v>94</v>
      </c>
      <c r="B905" t="s">
        <v>95</v>
      </c>
      <c r="C905" t="s">
        <v>89</v>
      </c>
      <c r="D905" s="29">
        <v>46556</v>
      </c>
      <c r="E905">
        <v>0</v>
      </c>
      <c r="F905">
        <v>0</v>
      </c>
      <c r="G905">
        <v>0</v>
      </c>
      <c r="H905">
        <v>0</v>
      </c>
      <c r="L905">
        <v>280.16399999999999</v>
      </c>
      <c r="R905">
        <v>568.52184299999999</v>
      </c>
      <c r="S905" t="s">
        <v>90</v>
      </c>
      <c r="T905" s="297">
        <v>46311.754166666666</v>
      </c>
    </row>
    <row r="906" spans="1:20" x14ac:dyDescent="0.35">
      <c r="A906" t="s">
        <v>94</v>
      </c>
      <c r="B906" t="s">
        <v>95</v>
      </c>
      <c r="C906" t="s">
        <v>89</v>
      </c>
      <c r="D906" s="29">
        <v>46557</v>
      </c>
      <c r="E906">
        <v>0</v>
      </c>
      <c r="F906">
        <v>0</v>
      </c>
      <c r="G906">
        <v>0</v>
      </c>
      <c r="H906">
        <v>0</v>
      </c>
      <c r="L906">
        <v>280.16399999999999</v>
      </c>
      <c r="R906">
        <v>568.52184299999999</v>
      </c>
      <c r="S906" t="s">
        <v>90</v>
      </c>
      <c r="T906" s="297">
        <v>46311.754166666666</v>
      </c>
    </row>
    <row r="907" spans="1:20" x14ac:dyDescent="0.35">
      <c r="A907" t="s">
        <v>94</v>
      </c>
      <c r="B907" t="s">
        <v>95</v>
      </c>
      <c r="C907" t="s">
        <v>89</v>
      </c>
      <c r="D907" s="29">
        <v>46558</v>
      </c>
      <c r="E907">
        <v>0</v>
      </c>
      <c r="F907">
        <v>0</v>
      </c>
      <c r="G907">
        <v>0</v>
      </c>
      <c r="H907">
        <v>0</v>
      </c>
      <c r="L907">
        <v>280.16399999999999</v>
      </c>
      <c r="R907">
        <v>568.52184299999999</v>
      </c>
      <c r="S907" t="s">
        <v>90</v>
      </c>
      <c r="T907" s="297">
        <v>46311.754166666666</v>
      </c>
    </row>
    <row r="908" spans="1:20" x14ac:dyDescent="0.35">
      <c r="A908" t="s">
        <v>94</v>
      </c>
      <c r="B908" t="s">
        <v>95</v>
      </c>
      <c r="C908" t="s">
        <v>89</v>
      </c>
      <c r="D908" s="29">
        <v>46559</v>
      </c>
      <c r="E908">
        <v>0</v>
      </c>
      <c r="F908">
        <v>0</v>
      </c>
      <c r="G908">
        <v>0</v>
      </c>
      <c r="H908">
        <v>0</v>
      </c>
      <c r="L908">
        <v>280.16399999999999</v>
      </c>
      <c r="R908">
        <v>568.52184299999999</v>
      </c>
      <c r="S908" t="s">
        <v>90</v>
      </c>
      <c r="T908" s="297">
        <v>46311.754166666666</v>
      </c>
    </row>
    <row r="909" spans="1:20" x14ac:dyDescent="0.35">
      <c r="A909" t="s">
        <v>94</v>
      </c>
      <c r="B909" t="s">
        <v>95</v>
      </c>
      <c r="C909" t="s">
        <v>89</v>
      </c>
      <c r="D909" s="29">
        <v>46560</v>
      </c>
      <c r="E909">
        <v>0</v>
      </c>
      <c r="F909">
        <v>0</v>
      </c>
      <c r="G909">
        <v>0</v>
      </c>
      <c r="H909">
        <v>0</v>
      </c>
      <c r="L909">
        <v>280.16399999999999</v>
      </c>
      <c r="R909">
        <v>568.52184299999999</v>
      </c>
      <c r="S909" t="s">
        <v>90</v>
      </c>
      <c r="T909" s="297">
        <v>46311.754166666666</v>
      </c>
    </row>
    <row r="910" spans="1:20" x14ac:dyDescent="0.35">
      <c r="A910" t="s">
        <v>94</v>
      </c>
      <c r="B910" t="s">
        <v>95</v>
      </c>
      <c r="C910" t="s">
        <v>89</v>
      </c>
      <c r="D910" s="29">
        <v>46561</v>
      </c>
      <c r="E910">
        <v>0</v>
      </c>
      <c r="F910">
        <v>0</v>
      </c>
      <c r="G910">
        <v>0</v>
      </c>
      <c r="H910">
        <v>0</v>
      </c>
      <c r="L910">
        <v>280.16399999999999</v>
      </c>
      <c r="R910">
        <v>568.52184299999999</v>
      </c>
      <c r="S910" t="s">
        <v>90</v>
      </c>
      <c r="T910" s="297">
        <v>46311.754166666666</v>
      </c>
    </row>
    <row r="911" spans="1:20" x14ac:dyDescent="0.35">
      <c r="A911" t="s">
        <v>94</v>
      </c>
      <c r="B911" t="s">
        <v>95</v>
      </c>
      <c r="C911" t="s">
        <v>89</v>
      </c>
      <c r="D911" s="29">
        <v>46562</v>
      </c>
      <c r="E911">
        <v>0</v>
      </c>
      <c r="F911">
        <v>0</v>
      </c>
      <c r="G911">
        <v>0</v>
      </c>
      <c r="H911">
        <v>0</v>
      </c>
      <c r="L911">
        <v>280.16399999999999</v>
      </c>
      <c r="R911">
        <v>568.52184299999999</v>
      </c>
      <c r="S911" t="s">
        <v>90</v>
      </c>
      <c r="T911" s="297">
        <v>46311.754166666666</v>
      </c>
    </row>
    <row r="912" spans="1:20" x14ac:dyDescent="0.35">
      <c r="A912" t="s">
        <v>94</v>
      </c>
      <c r="B912" t="s">
        <v>95</v>
      </c>
      <c r="C912" t="s">
        <v>89</v>
      </c>
      <c r="D912" s="29">
        <v>46563</v>
      </c>
      <c r="E912">
        <v>0</v>
      </c>
      <c r="F912">
        <v>0</v>
      </c>
      <c r="G912">
        <v>0</v>
      </c>
      <c r="H912">
        <v>0</v>
      </c>
      <c r="L912">
        <v>280.16399999999999</v>
      </c>
      <c r="R912">
        <v>568.52184299999999</v>
      </c>
      <c r="S912" t="s">
        <v>90</v>
      </c>
      <c r="T912" s="297">
        <v>46311.754166666666</v>
      </c>
    </row>
    <row r="913" spans="1:20" x14ac:dyDescent="0.35">
      <c r="A913" t="s">
        <v>94</v>
      </c>
      <c r="B913" t="s">
        <v>95</v>
      </c>
      <c r="C913" t="s">
        <v>89</v>
      </c>
      <c r="D913" s="29">
        <v>46564</v>
      </c>
      <c r="E913">
        <v>0</v>
      </c>
      <c r="F913">
        <v>0</v>
      </c>
      <c r="G913">
        <v>0</v>
      </c>
      <c r="H913">
        <v>0</v>
      </c>
      <c r="L913">
        <v>280.16399999999999</v>
      </c>
      <c r="R913">
        <v>568.52184299999999</v>
      </c>
      <c r="S913" t="s">
        <v>90</v>
      </c>
      <c r="T913" s="297">
        <v>46311.754166666666</v>
      </c>
    </row>
    <row r="914" spans="1:20" x14ac:dyDescent="0.35">
      <c r="A914" t="s">
        <v>94</v>
      </c>
      <c r="B914" t="s">
        <v>95</v>
      </c>
      <c r="C914" t="s">
        <v>89</v>
      </c>
      <c r="D914" s="29">
        <v>46565</v>
      </c>
      <c r="E914">
        <v>0</v>
      </c>
      <c r="F914">
        <v>0</v>
      </c>
      <c r="G914">
        <v>0</v>
      </c>
      <c r="H914">
        <v>0</v>
      </c>
      <c r="L914">
        <v>280.16399999999999</v>
      </c>
      <c r="R914">
        <v>568.52184299999999</v>
      </c>
      <c r="S914" t="s">
        <v>90</v>
      </c>
      <c r="T914" s="297">
        <v>46311.754166666666</v>
      </c>
    </row>
    <row r="915" spans="1:20" x14ac:dyDescent="0.35">
      <c r="A915" t="s">
        <v>94</v>
      </c>
      <c r="B915" t="s">
        <v>95</v>
      </c>
      <c r="C915" t="s">
        <v>89</v>
      </c>
      <c r="D915" s="29">
        <v>46566</v>
      </c>
      <c r="E915">
        <v>0</v>
      </c>
      <c r="F915">
        <v>0</v>
      </c>
      <c r="G915">
        <v>0</v>
      </c>
      <c r="H915">
        <v>0</v>
      </c>
      <c r="L915">
        <v>280.16399999999999</v>
      </c>
      <c r="R915">
        <v>568.52184299999999</v>
      </c>
      <c r="S915" t="s">
        <v>90</v>
      </c>
      <c r="T915" s="297">
        <v>46311.754166666666</v>
      </c>
    </row>
    <row r="916" spans="1:20" x14ac:dyDescent="0.35">
      <c r="A916" t="s">
        <v>94</v>
      </c>
      <c r="B916" t="s">
        <v>95</v>
      </c>
      <c r="C916" t="s">
        <v>89</v>
      </c>
      <c r="D916" s="29">
        <v>46567</v>
      </c>
      <c r="E916">
        <v>0</v>
      </c>
      <c r="F916">
        <v>0</v>
      </c>
      <c r="G916">
        <v>0</v>
      </c>
      <c r="H916">
        <v>0</v>
      </c>
      <c r="L916">
        <v>280.16399999999999</v>
      </c>
      <c r="R916">
        <v>568.52184299999999</v>
      </c>
      <c r="S916" t="s">
        <v>90</v>
      </c>
      <c r="T916" s="297">
        <v>46311.754166666666</v>
      </c>
    </row>
    <row r="917" spans="1:20" x14ac:dyDescent="0.35">
      <c r="A917" t="s">
        <v>94</v>
      </c>
      <c r="B917" t="s">
        <v>95</v>
      </c>
      <c r="C917" t="s">
        <v>89</v>
      </c>
      <c r="D917" s="29">
        <v>46568</v>
      </c>
      <c r="E917">
        <v>0</v>
      </c>
      <c r="F917">
        <v>0</v>
      </c>
      <c r="G917">
        <v>0</v>
      </c>
      <c r="H917">
        <v>0</v>
      </c>
      <c r="L917">
        <v>280.16399999999999</v>
      </c>
      <c r="R917">
        <v>568.52184299999999</v>
      </c>
      <c r="S917" t="s">
        <v>90</v>
      </c>
      <c r="T917" s="297">
        <v>46311.754166666666</v>
      </c>
    </row>
    <row r="918" spans="1:20" x14ac:dyDescent="0.35">
      <c r="A918" t="s">
        <v>94</v>
      </c>
      <c r="B918" t="s">
        <v>95</v>
      </c>
      <c r="C918" t="s">
        <v>89</v>
      </c>
      <c r="D918" s="29">
        <v>46569</v>
      </c>
      <c r="E918">
        <v>0</v>
      </c>
      <c r="F918">
        <v>0</v>
      </c>
      <c r="G918">
        <v>0</v>
      </c>
      <c r="H918">
        <v>0</v>
      </c>
      <c r="L918">
        <v>280.16399999999999</v>
      </c>
      <c r="R918">
        <v>568.52184299999999</v>
      </c>
      <c r="S918" t="s">
        <v>90</v>
      </c>
      <c r="T918" s="297">
        <v>46311.754166666666</v>
      </c>
    </row>
    <row r="919" spans="1:20" x14ac:dyDescent="0.35">
      <c r="A919" t="s">
        <v>94</v>
      </c>
      <c r="B919" t="s">
        <v>95</v>
      </c>
      <c r="C919" t="s">
        <v>89</v>
      </c>
      <c r="D919" s="29">
        <v>46570</v>
      </c>
      <c r="E919">
        <v>0</v>
      </c>
      <c r="F919">
        <v>0</v>
      </c>
      <c r="G919">
        <v>0</v>
      </c>
      <c r="H919">
        <v>0</v>
      </c>
      <c r="L919">
        <v>280.16399999999999</v>
      </c>
      <c r="R919">
        <v>568.52184299999999</v>
      </c>
      <c r="S919" t="s">
        <v>90</v>
      </c>
      <c r="T919" s="297">
        <v>46311.754166666666</v>
      </c>
    </row>
    <row r="920" spans="1:20" x14ac:dyDescent="0.35">
      <c r="A920" t="s">
        <v>94</v>
      </c>
      <c r="B920" t="s">
        <v>95</v>
      </c>
      <c r="C920" t="s">
        <v>89</v>
      </c>
      <c r="D920" s="29">
        <v>46571</v>
      </c>
      <c r="E920">
        <v>0</v>
      </c>
      <c r="F920">
        <v>0</v>
      </c>
      <c r="G920">
        <v>0</v>
      </c>
      <c r="H920">
        <v>0</v>
      </c>
      <c r="L920">
        <v>280.16399999999999</v>
      </c>
      <c r="R920">
        <v>568.52184299999999</v>
      </c>
      <c r="S920" t="s">
        <v>90</v>
      </c>
      <c r="T920" s="297">
        <v>46311.754166666666</v>
      </c>
    </row>
    <row r="921" spans="1:20" x14ac:dyDescent="0.35">
      <c r="A921" t="s">
        <v>94</v>
      </c>
      <c r="B921" t="s">
        <v>95</v>
      </c>
      <c r="C921" t="s">
        <v>89</v>
      </c>
      <c r="D921" s="29">
        <v>46572</v>
      </c>
      <c r="E921">
        <v>0</v>
      </c>
      <c r="F921">
        <v>0</v>
      </c>
      <c r="G921">
        <v>0</v>
      </c>
      <c r="H921">
        <v>0</v>
      </c>
      <c r="L921">
        <v>280.16399999999999</v>
      </c>
      <c r="R921">
        <v>568.52184299999999</v>
      </c>
      <c r="S921" t="s">
        <v>90</v>
      </c>
      <c r="T921" s="297">
        <v>46311.754166666666</v>
      </c>
    </row>
    <row r="922" spans="1:20" x14ac:dyDescent="0.35">
      <c r="A922" t="s">
        <v>94</v>
      </c>
      <c r="B922" t="s">
        <v>95</v>
      </c>
      <c r="C922" t="s">
        <v>89</v>
      </c>
      <c r="D922" s="29">
        <v>46573</v>
      </c>
      <c r="E922">
        <v>0</v>
      </c>
      <c r="F922">
        <v>0</v>
      </c>
      <c r="G922">
        <v>0</v>
      </c>
      <c r="H922">
        <v>0</v>
      </c>
      <c r="L922">
        <v>280.16399999999999</v>
      </c>
      <c r="R922">
        <v>568.52184299999999</v>
      </c>
      <c r="S922" t="s">
        <v>90</v>
      </c>
      <c r="T922" s="297">
        <v>46311.754166666666</v>
      </c>
    </row>
    <row r="923" spans="1:20" x14ac:dyDescent="0.35">
      <c r="A923" t="s">
        <v>94</v>
      </c>
      <c r="B923" t="s">
        <v>95</v>
      </c>
      <c r="C923" t="s">
        <v>89</v>
      </c>
      <c r="D923" s="29">
        <v>46574</v>
      </c>
      <c r="E923">
        <v>0</v>
      </c>
      <c r="F923">
        <v>0</v>
      </c>
      <c r="G923">
        <v>0</v>
      </c>
      <c r="H923">
        <v>0</v>
      </c>
      <c r="L923">
        <v>280.16399999999999</v>
      </c>
      <c r="R923">
        <v>568.52184299999999</v>
      </c>
      <c r="S923" t="s">
        <v>90</v>
      </c>
      <c r="T923" s="297">
        <v>46311.754166666666</v>
      </c>
    </row>
    <row r="924" spans="1:20" x14ac:dyDescent="0.35">
      <c r="A924" t="s">
        <v>94</v>
      </c>
      <c r="B924" t="s">
        <v>95</v>
      </c>
      <c r="C924" t="s">
        <v>89</v>
      </c>
      <c r="D924" s="29">
        <v>46575</v>
      </c>
      <c r="E924">
        <v>0</v>
      </c>
      <c r="F924">
        <v>0</v>
      </c>
      <c r="G924">
        <v>0</v>
      </c>
      <c r="H924">
        <v>0</v>
      </c>
      <c r="L924">
        <v>280.16399999999999</v>
      </c>
      <c r="R924">
        <v>568.52184299999999</v>
      </c>
      <c r="S924" t="s">
        <v>90</v>
      </c>
      <c r="T924" s="297">
        <v>46311.754166666666</v>
      </c>
    </row>
    <row r="925" spans="1:20" x14ac:dyDescent="0.35">
      <c r="A925" t="s">
        <v>94</v>
      </c>
      <c r="B925" t="s">
        <v>95</v>
      </c>
      <c r="C925" t="s">
        <v>89</v>
      </c>
      <c r="D925" s="29">
        <v>46576</v>
      </c>
      <c r="E925">
        <v>0</v>
      </c>
      <c r="F925">
        <v>0</v>
      </c>
      <c r="G925">
        <v>0</v>
      </c>
      <c r="H925">
        <v>0</v>
      </c>
      <c r="L925">
        <v>280.16399999999999</v>
      </c>
      <c r="R925">
        <v>568.52184299999999</v>
      </c>
      <c r="S925" t="s">
        <v>90</v>
      </c>
      <c r="T925" s="297">
        <v>46311.754166666666</v>
      </c>
    </row>
    <row r="926" spans="1:20" x14ac:dyDescent="0.35">
      <c r="A926" t="s">
        <v>94</v>
      </c>
      <c r="B926" t="s">
        <v>95</v>
      </c>
      <c r="C926" t="s">
        <v>89</v>
      </c>
      <c r="D926" s="29">
        <v>46577</v>
      </c>
      <c r="E926">
        <v>0</v>
      </c>
      <c r="F926">
        <v>0</v>
      </c>
      <c r="G926">
        <v>0</v>
      </c>
      <c r="H926">
        <v>0</v>
      </c>
      <c r="L926">
        <v>280.16399999999999</v>
      </c>
      <c r="R926">
        <v>568.52184299999999</v>
      </c>
      <c r="S926" t="s">
        <v>90</v>
      </c>
      <c r="T926" s="297">
        <v>46311.754166666666</v>
      </c>
    </row>
    <row r="927" spans="1:20" x14ac:dyDescent="0.35">
      <c r="A927" t="s">
        <v>94</v>
      </c>
      <c r="B927" t="s">
        <v>95</v>
      </c>
      <c r="C927" t="s">
        <v>89</v>
      </c>
      <c r="D927" s="29">
        <v>46578</v>
      </c>
      <c r="E927">
        <v>0</v>
      </c>
      <c r="F927">
        <v>0</v>
      </c>
      <c r="G927">
        <v>0</v>
      </c>
      <c r="H927">
        <v>0</v>
      </c>
      <c r="L927">
        <v>280.16399999999999</v>
      </c>
      <c r="R927">
        <v>568.52184299999999</v>
      </c>
      <c r="S927" t="s">
        <v>90</v>
      </c>
      <c r="T927" s="297">
        <v>46311.754166666666</v>
      </c>
    </row>
    <row r="928" spans="1:20" x14ac:dyDescent="0.35">
      <c r="A928" t="s">
        <v>94</v>
      </c>
      <c r="B928" t="s">
        <v>95</v>
      </c>
      <c r="C928" t="s">
        <v>89</v>
      </c>
      <c r="D928" s="29">
        <v>46579</v>
      </c>
      <c r="E928">
        <v>0</v>
      </c>
      <c r="F928">
        <v>0</v>
      </c>
      <c r="G928">
        <v>0</v>
      </c>
      <c r="H928">
        <v>0</v>
      </c>
      <c r="L928">
        <v>280.16399999999999</v>
      </c>
      <c r="R928">
        <v>568.52184299999999</v>
      </c>
      <c r="S928" t="s">
        <v>90</v>
      </c>
      <c r="T928" s="297">
        <v>46311.754166666666</v>
      </c>
    </row>
    <row r="929" spans="1:20" x14ac:dyDescent="0.35">
      <c r="A929" t="s">
        <v>94</v>
      </c>
      <c r="B929" t="s">
        <v>95</v>
      </c>
      <c r="C929" t="s">
        <v>89</v>
      </c>
      <c r="D929" s="29">
        <v>46580</v>
      </c>
      <c r="E929">
        <v>0</v>
      </c>
      <c r="F929">
        <v>0</v>
      </c>
      <c r="G929">
        <v>0</v>
      </c>
      <c r="H929">
        <v>0</v>
      </c>
      <c r="L929">
        <v>280.16399999999999</v>
      </c>
      <c r="R929">
        <v>568.52184299999999</v>
      </c>
      <c r="S929" t="s">
        <v>90</v>
      </c>
      <c r="T929" s="297">
        <v>46311.754166666666</v>
      </c>
    </row>
    <row r="930" spans="1:20" x14ac:dyDescent="0.35">
      <c r="A930" t="s">
        <v>94</v>
      </c>
      <c r="B930" t="s">
        <v>95</v>
      </c>
      <c r="C930" t="s">
        <v>89</v>
      </c>
      <c r="D930" s="29">
        <v>46581</v>
      </c>
      <c r="E930">
        <v>0</v>
      </c>
      <c r="F930">
        <v>0</v>
      </c>
      <c r="G930">
        <v>0</v>
      </c>
      <c r="H930">
        <v>0</v>
      </c>
      <c r="L930">
        <v>280.16399999999999</v>
      </c>
      <c r="R930">
        <v>568.52184299999999</v>
      </c>
      <c r="S930" t="s">
        <v>90</v>
      </c>
      <c r="T930" s="297">
        <v>46311.754166666666</v>
      </c>
    </row>
    <row r="931" spans="1:20" x14ac:dyDescent="0.35">
      <c r="A931" t="s">
        <v>94</v>
      </c>
      <c r="B931" t="s">
        <v>95</v>
      </c>
      <c r="C931" t="s">
        <v>89</v>
      </c>
      <c r="D931" s="29">
        <v>46582</v>
      </c>
      <c r="E931">
        <v>0</v>
      </c>
      <c r="F931">
        <v>0</v>
      </c>
      <c r="G931">
        <v>0</v>
      </c>
      <c r="H931">
        <v>0</v>
      </c>
      <c r="L931">
        <v>280.16399999999999</v>
      </c>
      <c r="R931">
        <v>568.52184299999999</v>
      </c>
      <c r="S931" t="s">
        <v>90</v>
      </c>
      <c r="T931" s="297">
        <v>46311.754166666666</v>
      </c>
    </row>
    <row r="932" spans="1:20" x14ac:dyDescent="0.35">
      <c r="A932" t="s">
        <v>94</v>
      </c>
      <c r="B932" t="s">
        <v>95</v>
      </c>
      <c r="C932" t="s">
        <v>89</v>
      </c>
      <c r="D932" s="29">
        <v>46583</v>
      </c>
      <c r="E932">
        <v>0</v>
      </c>
      <c r="F932">
        <v>0</v>
      </c>
      <c r="G932">
        <v>0</v>
      </c>
      <c r="H932">
        <v>0</v>
      </c>
      <c r="L932">
        <v>280.16399999999999</v>
      </c>
      <c r="R932">
        <v>568.52184299999999</v>
      </c>
      <c r="S932" t="s">
        <v>90</v>
      </c>
      <c r="T932" s="297">
        <v>46311.754166666666</v>
      </c>
    </row>
    <row r="933" spans="1:20" x14ac:dyDescent="0.35">
      <c r="A933" t="s">
        <v>94</v>
      </c>
      <c r="B933" t="s">
        <v>95</v>
      </c>
      <c r="C933" t="s">
        <v>89</v>
      </c>
      <c r="D933" s="29">
        <v>46584</v>
      </c>
      <c r="E933">
        <v>0</v>
      </c>
      <c r="F933">
        <v>0</v>
      </c>
      <c r="G933">
        <v>0</v>
      </c>
      <c r="H933">
        <v>0</v>
      </c>
      <c r="L933">
        <v>280.16399999999999</v>
      </c>
      <c r="R933">
        <v>568.52184299999999</v>
      </c>
      <c r="S933" t="s">
        <v>90</v>
      </c>
      <c r="T933" s="297">
        <v>46311.754166666666</v>
      </c>
    </row>
    <row r="934" spans="1:20" x14ac:dyDescent="0.35">
      <c r="A934" t="s">
        <v>94</v>
      </c>
      <c r="B934" t="s">
        <v>95</v>
      </c>
      <c r="C934" t="s">
        <v>89</v>
      </c>
      <c r="D934" s="29">
        <v>46585</v>
      </c>
      <c r="E934">
        <v>0</v>
      </c>
      <c r="F934">
        <v>0</v>
      </c>
      <c r="G934">
        <v>0</v>
      </c>
      <c r="H934">
        <v>0</v>
      </c>
      <c r="L934">
        <v>280.16399999999999</v>
      </c>
      <c r="R934">
        <v>568.52184299999999</v>
      </c>
      <c r="S934" t="s">
        <v>90</v>
      </c>
      <c r="T934" s="297">
        <v>46311.754166666666</v>
      </c>
    </row>
    <row r="935" spans="1:20" x14ac:dyDescent="0.35">
      <c r="A935" t="s">
        <v>94</v>
      </c>
      <c r="B935" t="s">
        <v>95</v>
      </c>
      <c r="C935" t="s">
        <v>89</v>
      </c>
      <c r="D935" s="29">
        <v>46586</v>
      </c>
      <c r="E935">
        <v>0</v>
      </c>
      <c r="F935">
        <v>0</v>
      </c>
      <c r="G935">
        <v>0</v>
      </c>
      <c r="H935">
        <v>0</v>
      </c>
      <c r="L935">
        <v>280.16399999999999</v>
      </c>
      <c r="R935">
        <v>568.52184299999999</v>
      </c>
      <c r="S935" t="s">
        <v>90</v>
      </c>
      <c r="T935" s="297">
        <v>46311.754166666666</v>
      </c>
    </row>
    <row r="936" spans="1:20" x14ac:dyDescent="0.35">
      <c r="A936" t="s">
        <v>94</v>
      </c>
      <c r="B936" t="s">
        <v>95</v>
      </c>
      <c r="C936" t="s">
        <v>89</v>
      </c>
      <c r="D936" s="29">
        <v>46587</v>
      </c>
      <c r="E936">
        <v>0</v>
      </c>
      <c r="F936">
        <v>0</v>
      </c>
      <c r="G936">
        <v>0</v>
      </c>
      <c r="H936">
        <v>0</v>
      </c>
      <c r="L936">
        <v>280.16399999999999</v>
      </c>
      <c r="R936">
        <v>568.52184299999999</v>
      </c>
      <c r="S936" t="s">
        <v>90</v>
      </c>
      <c r="T936" s="297">
        <v>46311.754166666666</v>
      </c>
    </row>
    <row r="937" spans="1:20" x14ac:dyDescent="0.35">
      <c r="A937" t="s">
        <v>94</v>
      </c>
      <c r="B937" t="s">
        <v>95</v>
      </c>
      <c r="C937" t="s">
        <v>89</v>
      </c>
      <c r="D937" s="29">
        <v>46588</v>
      </c>
      <c r="E937">
        <v>0</v>
      </c>
      <c r="F937">
        <v>0</v>
      </c>
      <c r="G937">
        <v>0</v>
      </c>
      <c r="H937">
        <v>0</v>
      </c>
      <c r="L937">
        <v>280.16399999999999</v>
      </c>
      <c r="R937">
        <v>568.52184299999999</v>
      </c>
      <c r="S937" t="s">
        <v>90</v>
      </c>
      <c r="T937" s="297">
        <v>46311.754166666666</v>
      </c>
    </row>
    <row r="938" spans="1:20" x14ac:dyDescent="0.35">
      <c r="A938" t="s">
        <v>94</v>
      </c>
      <c r="B938" t="s">
        <v>95</v>
      </c>
      <c r="C938" t="s">
        <v>89</v>
      </c>
      <c r="D938" s="29">
        <v>46589</v>
      </c>
      <c r="E938">
        <v>0</v>
      </c>
      <c r="F938">
        <v>0</v>
      </c>
      <c r="G938">
        <v>0</v>
      </c>
      <c r="H938">
        <v>0</v>
      </c>
      <c r="L938">
        <v>280.16399999999999</v>
      </c>
      <c r="R938">
        <v>568.52184299999999</v>
      </c>
      <c r="S938" t="s">
        <v>90</v>
      </c>
      <c r="T938" s="297">
        <v>46311.754166666666</v>
      </c>
    </row>
    <row r="939" spans="1:20" x14ac:dyDescent="0.35">
      <c r="A939" t="s">
        <v>94</v>
      </c>
      <c r="B939" t="s">
        <v>95</v>
      </c>
      <c r="C939" t="s">
        <v>89</v>
      </c>
      <c r="D939" s="29">
        <v>46590</v>
      </c>
      <c r="E939">
        <v>0</v>
      </c>
      <c r="F939">
        <v>0</v>
      </c>
      <c r="G939">
        <v>0</v>
      </c>
      <c r="H939">
        <v>0</v>
      </c>
      <c r="L939">
        <v>280.16399999999999</v>
      </c>
      <c r="R939">
        <v>568.52184299999999</v>
      </c>
      <c r="S939" t="s">
        <v>90</v>
      </c>
      <c r="T939" s="297">
        <v>46311.754166666666</v>
      </c>
    </row>
    <row r="940" spans="1:20" x14ac:dyDescent="0.35">
      <c r="A940" t="s">
        <v>94</v>
      </c>
      <c r="B940" t="s">
        <v>95</v>
      </c>
      <c r="C940" t="s">
        <v>89</v>
      </c>
      <c r="D940" s="29">
        <v>46591</v>
      </c>
      <c r="E940">
        <v>0</v>
      </c>
      <c r="F940">
        <v>0</v>
      </c>
      <c r="G940">
        <v>0</v>
      </c>
      <c r="H940">
        <v>0</v>
      </c>
      <c r="L940">
        <v>280.16399999999999</v>
      </c>
      <c r="R940">
        <v>568.52184299999999</v>
      </c>
      <c r="S940" t="s">
        <v>90</v>
      </c>
      <c r="T940" s="297">
        <v>46311.754166666666</v>
      </c>
    </row>
    <row r="941" spans="1:20" x14ac:dyDescent="0.35">
      <c r="A941" t="s">
        <v>94</v>
      </c>
      <c r="B941" t="s">
        <v>95</v>
      </c>
      <c r="C941" t="s">
        <v>89</v>
      </c>
      <c r="D941" s="29">
        <v>46592</v>
      </c>
      <c r="E941">
        <v>0</v>
      </c>
      <c r="F941">
        <v>0</v>
      </c>
      <c r="G941">
        <v>0</v>
      </c>
      <c r="H941">
        <v>0</v>
      </c>
      <c r="L941">
        <v>280.16399999999999</v>
      </c>
      <c r="R941">
        <v>568.52184299999999</v>
      </c>
      <c r="S941" t="s">
        <v>90</v>
      </c>
      <c r="T941" s="297">
        <v>46311.754166666666</v>
      </c>
    </row>
    <row r="942" spans="1:20" x14ac:dyDescent="0.35">
      <c r="A942" t="s">
        <v>94</v>
      </c>
      <c r="B942" t="s">
        <v>95</v>
      </c>
      <c r="C942" t="s">
        <v>89</v>
      </c>
      <c r="D942" s="29">
        <v>46593</v>
      </c>
      <c r="E942">
        <v>0</v>
      </c>
      <c r="F942">
        <v>0</v>
      </c>
      <c r="G942">
        <v>0</v>
      </c>
      <c r="H942">
        <v>0</v>
      </c>
      <c r="L942">
        <v>280.16399999999999</v>
      </c>
      <c r="R942">
        <v>568.52184299999999</v>
      </c>
      <c r="S942" t="s">
        <v>90</v>
      </c>
      <c r="T942" s="297">
        <v>46311.754166666666</v>
      </c>
    </row>
    <row r="943" spans="1:20" x14ac:dyDescent="0.35">
      <c r="A943" t="s">
        <v>94</v>
      </c>
      <c r="B943" t="s">
        <v>95</v>
      </c>
      <c r="C943" t="s">
        <v>89</v>
      </c>
      <c r="D943" s="29">
        <v>46594</v>
      </c>
      <c r="E943">
        <v>0</v>
      </c>
      <c r="F943">
        <v>0</v>
      </c>
      <c r="G943">
        <v>0</v>
      </c>
      <c r="H943">
        <v>0</v>
      </c>
      <c r="L943">
        <v>280.16399999999999</v>
      </c>
      <c r="R943">
        <v>568.52184299999999</v>
      </c>
      <c r="S943" t="s">
        <v>90</v>
      </c>
      <c r="T943" s="297">
        <v>46311.754166666666</v>
      </c>
    </row>
    <row r="944" spans="1:20" x14ac:dyDescent="0.35">
      <c r="A944" t="s">
        <v>94</v>
      </c>
      <c r="B944" t="s">
        <v>95</v>
      </c>
      <c r="C944" t="s">
        <v>89</v>
      </c>
      <c r="D944" s="29">
        <v>46595</v>
      </c>
      <c r="E944">
        <v>0</v>
      </c>
      <c r="F944">
        <v>0</v>
      </c>
      <c r="G944">
        <v>0</v>
      </c>
      <c r="H944">
        <v>0</v>
      </c>
      <c r="L944">
        <v>280.16399999999999</v>
      </c>
      <c r="R944">
        <v>568.52184299999999</v>
      </c>
      <c r="S944" t="s">
        <v>90</v>
      </c>
      <c r="T944" s="297">
        <v>46311.754166666666</v>
      </c>
    </row>
    <row r="945" spans="1:20" x14ac:dyDescent="0.35">
      <c r="A945" t="s">
        <v>94</v>
      </c>
      <c r="B945" t="s">
        <v>95</v>
      </c>
      <c r="C945" t="s">
        <v>89</v>
      </c>
      <c r="D945" s="29">
        <v>46596</v>
      </c>
      <c r="E945">
        <v>0</v>
      </c>
      <c r="F945">
        <v>0</v>
      </c>
      <c r="G945">
        <v>0</v>
      </c>
      <c r="H945">
        <v>0</v>
      </c>
      <c r="L945">
        <v>280.16399999999999</v>
      </c>
      <c r="R945">
        <v>568.52184299999999</v>
      </c>
      <c r="S945" t="s">
        <v>90</v>
      </c>
      <c r="T945" s="297">
        <v>46311.754166666666</v>
      </c>
    </row>
    <row r="946" spans="1:20" x14ac:dyDescent="0.35">
      <c r="A946" t="s">
        <v>94</v>
      </c>
      <c r="B946" t="s">
        <v>95</v>
      </c>
      <c r="C946" t="s">
        <v>89</v>
      </c>
      <c r="D946" s="29">
        <v>46597</v>
      </c>
      <c r="E946">
        <v>0</v>
      </c>
      <c r="F946">
        <v>0</v>
      </c>
      <c r="G946">
        <v>0</v>
      </c>
      <c r="H946">
        <v>0</v>
      </c>
      <c r="L946">
        <v>280.16399999999999</v>
      </c>
      <c r="R946">
        <v>568.52184299999999</v>
      </c>
      <c r="S946" t="s">
        <v>90</v>
      </c>
      <c r="T946" s="297">
        <v>46311.754166666666</v>
      </c>
    </row>
    <row r="947" spans="1:20" x14ac:dyDescent="0.35">
      <c r="A947" t="s">
        <v>94</v>
      </c>
      <c r="B947" t="s">
        <v>95</v>
      </c>
      <c r="C947" t="s">
        <v>89</v>
      </c>
      <c r="D947" s="29">
        <v>46598</v>
      </c>
      <c r="E947">
        <v>0</v>
      </c>
      <c r="F947">
        <v>0</v>
      </c>
      <c r="G947">
        <v>0</v>
      </c>
      <c r="H947">
        <v>0</v>
      </c>
      <c r="L947">
        <v>280.16399999999999</v>
      </c>
      <c r="R947">
        <v>568.52184299999999</v>
      </c>
      <c r="S947" t="s">
        <v>90</v>
      </c>
      <c r="T947" s="297">
        <v>46311.754166666666</v>
      </c>
    </row>
    <row r="948" spans="1:20" x14ac:dyDescent="0.35">
      <c r="A948" t="s">
        <v>94</v>
      </c>
      <c r="B948" t="s">
        <v>95</v>
      </c>
      <c r="C948" t="s">
        <v>89</v>
      </c>
      <c r="D948" s="29">
        <v>46599</v>
      </c>
      <c r="E948">
        <v>0</v>
      </c>
      <c r="F948">
        <v>0</v>
      </c>
      <c r="G948">
        <v>0</v>
      </c>
      <c r="H948">
        <v>0</v>
      </c>
      <c r="L948">
        <v>280.16399999999999</v>
      </c>
      <c r="R948">
        <v>568.52184299999999</v>
      </c>
      <c r="S948" t="s">
        <v>90</v>
      </c>
      <c r="T948" s="297">
        <v>46311.754166666666</v>
      </c>
    </row>
    <row r="949" spans="1:20" x14ac:dyDescent="0.35">
      <c r="A949" t="s">
        <v>94</v>
      </c>
      <c r="B949" t="s">
        <v>95</v>
      </c>
      <c r="C949" t="s">
        <v>89</v>
      </c>
      <c r="D949" s="29">
        <v>46600</v>
      </c>
      <c r="E949">
        <v>0</v>
      </c>
      <c r="F949">
        <v>0</v>
      </c>
      <c r="G949">
        <v>0</v>
      </c>
      <c r="H949">
        <v>0</v>
      </c>
      <c r="L949">
        <v>280.16399999999999</v>
      </c>
      <c r="R949">
        <v>568.52184299999999</v>
      </c>
      <c r="S949" t="s">
        <v>90</v>
      </c>
      <c r="T949" s="297">
        <v>46311.754166666666</v>
      </c>
    </row>
    <row r="950" spans="1:20" x14ac:dyDescent="0.35">
      <c r="A950" t="s">
        <v>94</v>
      </c>
      <c r="B950" t="s">
        <v>95</v>
      </c>
      <c r="C950" t="s">
        <v>89</v>
      </c>
      <c r="D950" s="29">
        <v>46601</v>
      </c>
      <c r="E950">
        <v>0</v>
      </c>
      <c r="F950">
        <v>0</v>
      </c>
      <c r="G950">
        <v>0</v>
      </c>
      <c r="H950">
        <v>0</v>
      </c>
      <c r="L950">
        <v>280.16399999999999</v>
      </c>
      <c r="R950">
        <v>568.52184299999999</v>
      </c>
      <c r="S950" t="s">
        <v>90</v>
      </c>
      <c r="T950" s="297">
        <v>46311.754166666666</v>
      </c>
    </row>
    <row r="951" spans="1:20" x14ac:dyDescent="0.35">
      <c r="A951" t="s">
        <v>94</v>
      </c>
      <c r="B951" t="s">
        <v>95</v>
      </c>
      <c r="C951" t="s">
        <v>89</v>
      </c>
      <c r="D951" s="29">
        <v>46602</v>
      </c>
      <c r="E951">
        <v>0</v>
      </c>
      <c r="F951">
        <v>0</v>
      </c>
      <c r="G951">
        <v>0</v>
      </c>
      <c r="H951">
        <v>0</v>
      </c>
      <c r="L951">
        <v>280.16399999999999</v>
      </c>
      <c r="R951">
        <v>568.52184299999999</v>
      </c>
      <c r="S951" t="s">
        <v>90</v>
      </c>
      <c r="T951" s="297">
        <v>46311.754166666666</v>
      </c>
    </row>
    <row r="952" spans="1:20" x14ac:dyDescent="0.35">
      <c r="A952" t="s">
        <v>94</v>
      </c>
      <c r="B952" t="s">
        <v>95</v>
      </c>
      <c r="C952" t="s">
        <v>89</v>
      </c>
      <c r="D952" s="29">
        <v>46603</v>
      </c>
      <c r="E952">
        <v>0</v>
      </c>
      <c r="F952">
        <v>0</v>
      </c>
      <c r="G952">
        <v>0</v>
      </c>
      <c r="H952">
        <v>0</v>
      </c>
      <c r="L952">
        <v>280.16399999999999</v>
      </c>
      <c r="R952">
        <v>568.52184299999999</v>
      </c>
      <c r="S952" t="s">
        <v>90</v>
      </c>
      <c r="T952" s="297">
        <v>46311.754166666666</v>
      </c>
    </row>
    <row r="953" spans="1:20" x14ac:dyDescent="0.35">
      <c r="A953" t="s">
        <v>94</v>
      </c>
      <c r="B953" t="s">
        <v>95</v>
      </c>
      <c r="C953" t="s">
        <v>89</v>
      </c>
      <c r="D953" s="29">
        <v>46604</v>
      </c>
      <c r="E953">
        <v>0</v>
      </c>
      <c r="F953">
        <v>0</v>
      </c>
      <c r="G953">
        <v>0</v>
      </c>
      <c r="H953">
        <v>0</v>
      </c>
      <c r="L953">
        <v>280.16399999999999</v>
      </c>
      <c r="R953">
        <v>568.52184299999999</v>
      </c>
      <c r="S953" t="s">
        <v>90</v>
      </c>
      <c r="T953" s="297">
        <v>46311.754166666666</v>
      </c>
    </row>
    <row r="954" spans="1:20" x14ac:dyDescent="0.35">
      <c r="A954" t="s">
        <v>94</v>
      </c>
      <c r="B954" t="s">
        <v>95</v>
      </c>
      <c r="C954" t="s">
        <v>89</v>
      </c>
      <c r="D954" s="29">
        <v>46605</v>
      </c>
      <c r="E954">
        <v>0</v>
      </c>
      <c r="F954">
        <v>0</v>
      </c>
      <c r="G954">
        <v>0</v>
      </c>
      <c r="H954">
        <v>0</v>
      </c>
      <c r="L954">
        <v>280.16399999999999</v>
      </c>
      <c r="R954">
        <v>568.52184299999999</v>
      </c>
      <c r="S954" t="s">
        <v>90</v>
      </c>
      <c r="T954" s="297">
        <v>46311.754166666666</v>
      </c>
    </row>
    <row r="955" spans="1:20" x14ac:dyDescent="0.35">
      <c r="A955" t="s">
        <v>94</v>
      </c>
      <c r="B955" t="s">
        <v>95</v>
      </c>
      <c r="C955" t="s">
        <v>89</v>
      </c>
      <c r="D955" s="29">
        <v>46606</v>
      </c>
      <c r="E955">
        <v>0</v>
      </c>
      <c r="F955">
        <v>0</v>
      </c>
      <c r="G955">
        <v>0</v>
      </c>
      <c r="H955">
        <v>0</v>
      </c>
      <c r="L955">
        <v>280.16399999999999</v>
      </c>
      <c r="R955">
        <v>568.52184299999999</v>
      </c>
      <c r="S955" t="s">
        <v>90</v>
      </c>
      <c r="T955" s="297">
        <v>46311.754166666666</v>
      </c>
    </row>
    <row r="956" spans="1:20" x14ac:dyDescent="0.35">
      <c r="A956" t="s">
        <v>94</v>
      </c>
      <c r="B956" t="s">
        <v>95</v>
      </c>
      <c r="C956" t="s">
        <v>89</v>
      </c>
      <c r="D956" s="29">
        <v>46607</v>
      </c>
      <c r="E956">
        <v>0</v>
      </c>
      <c r="F956">
        <v>0</v>
      </c>
      <c r="G956">
        <v>0</v>
      </c>
      <c r="H956">
        <v>0</v>
      </c>
      <c r="L956">
        <v>280.16399999999999</v>
      </c>
      <c r="R956">
        <v>568.52184299999999</v>
      </c>
      <c r="S956" t="s">
        <v>90</v>
      </c>
      <c r="T956" s="297">
        <v>46311.754166666666</v>
      </c>
    </row>
    <row r="957" spans="1:20" x14ac:dyDescent="0.35">
      <c r="A957" t="s">
        <v>94</v>
      </c>
      <c r="B957" t="s">
        <v>95</v>
      </c>
      <c r="C957" t="s">
        <v>89</v>
      </c>
      <c r="D957" s="29">
        <v>46608</v>
      </c>
      <c r="E957">
        <v>0</v>
      </c>
      <c r="F957">
        <v>0</v>
      </c>
      <c r="G957">
        <v>0</v>
      </c>
      <c r="H957">
        <v>0</v>
      </c>
      <c r="L957">
        <v>280.16399999999999</v>
      </c>
      <c r="R957">
        <v>568.52184299999999</v>
      </c>
      <c r="S957" t="s">
        <v>90</v>
      </c>
      <c r="T957" s="297">
        <v>46311.754166666666</v>
      </c>
    </row>
    <row r="958" spans="1:20" x14ac:dyDescent="0.35">
      <c r="A958" t="s">
        <v>94</v>
      </c>
      <c r="B958" t="s">
        <v>95</v>
      </c>
      <c r="C958" t="s">
        <v>89</v>
      </c>
      <c r="D958" s="29">
        <v>46609</v>
      </c>
      <c r="E958">
        <v>0</v>
      </c>
      <c r="F958">
        <v>0</v>
      </c>
      <c r="G958">
        <v>0</v>
      </c>
      <c r="H958">
        <v>0</v>
      </c>
      <c r="L958">
        <v>280.16399999999999</v>
      </c>
      <c r="R958">
        <v>568.52184299999999</v>
      </c>
      <c r="S958" t="s">
        <v>90</v>
      </c>
      <c r="T958" s="297">
        <v>46311.754166666666</v>
      </c>
    </row>
    <row r="959" spans="1:20" x14ac:dyDescent="0.35">
      <c r="A959" t="s">
        <v>94</v>
      </c>
      <c r="B959" t="s">
        <v>95</v>
      </c>
      <c r="C959" t="s">
        <v>89</v>
      </c>
      <c r="D959" s="29">
        <v>46610</v>
      </c>
      <c r="E959">
        <v>0</v>
      </c>
      <c r="F959">
        <v>0</v>
      </c>
      <c r="G959">
        <v>0</v>
      </c>
      <c r="H959">
        <v>0</v>
      </c>
      <c r="L959">
        <v>280.16399999999999</v>
      </c>
      <c r="R959">
        <v>568.52184299999999</v>
      </c>
      <c r="S959" t="s">
        <v>90</v>
      </c>
      <c r="T959" s="297">
        <v>46311.754166666666</v>
      </c>
    </row>
    <row r="960" spans="1:20" x14ac:dyDescent="0.35">
      <c r="A960" t="s">
        <v>94</v>
      </c>
      <c r="B960" t="s">
        <v>95</v>
      </c>
      <c r="C960" t="s">
        <v>89</v>
      </c>
      <c r="D960" s="29">
        <v>46611</v>
      </c>
      <c r="E960">
        <v>0</v>
      </c>
      <c r="F960">
        <v>0</v>
      </c>
      <c r="G960">
        <v>0</v>
      </c>
      <c r="H960">
        <v>0</v>
      </c>
      <c r="L960">
        <v>280.16399999999999</v>
      </c>
      <c r="R960">
        <v>568.52184299999999</v>
      </c>
      <c r="S960" t="s">
        <v>90</v>
      </c>
      <c r="T960" s="297">
        <v>46311.754166666666</v>
      </c>
    </row>
    <row r="961" spans="1:20" x14ac:dyDescent="0.35">
      <c r="A961" t="s">
        <v>94</v>
      </c>
      <c r="B961" t="s">
        <v>95</v>
      </c>
      <c r="C961" t="s">
        <v>89</v>
      </c>
      <c r="D961" s="29">
        <v>46612</v>
      </c>
      <c r="E961">
        <v>0</v>
      </c>
      <c r="F961">
        <v>0</v>
      </c>
      <c r="G961">
        <v>0</v>
      </c>
      <c r="H961">
        <v>0</v>
      </c>
      <c r="L961">
        <v>280.16399999999999</v>
      </c>
      <c r="R961">
        <v>568.52184299999999</v>
      </c>
      <c r="S961" t="s">
        <v>90</v>
      </c>
      <c r="T961" s="297">
        <v>46311.754166666666</v>
      </c>
    </row>
    <row r="962" spans="1:20" x14ac:dyDescent="0.35">
      <c r="A962" t="s">
        <v>94</v>
      </c>
      <c r="B962" t="s">
        <v>95</v>
      </c>
      <c r="C962" t="s">
        <v>89</v>
      </c>
      <c r="D962" s="29">
        <v>46613</v>
      </c>
      <c r="E962">
        <v>0</v>
      </c>
      <c r="F962">
        <v>0</v>
      </c>
      <c r="G962">
        <v>0</v>
      </c>
      <c r="H962">
        <v>0</v>
      </c>
      <c r="L962">
        <v>280.16399999999999</v>
      </c>
      <c r="R962">
        <v>568.52184299999999</v>
      </c>
      <c r="S962" t="s">
        <v>90</v>
      </c>
      <c r="T962" s="297">
        <v>46311.754166666666</v>
      </c>
    </row>
    <row r="963" spans="1:20" x14ac:dyDescent="0.35">
      <c r="A963" t="s">
        <v>94</v>
      </c>
      <c r="B963" t="s">
        <v>95</v>
      </c>
      <c r="C963" t="s">
        <v>89</v>
      </c>
      <c r="D963" s="29">
        <v>46614</v>
      </c>
      <c r="E963">
        <v>0</v>
      </c>
      <c r="F963">
        <v>0</v>
      </c>
      <c r="G963">
        <v>0</v>
      </c>
      <c r="H963">
        <v>0</v>
      </c>
      <c r="L963">
        <v>280.16399999999999</v>
      </c>
      <c r="R963">
        <v>568.52184299999999</v>
      </c>
      <c r="S963" t="s">
        <v>90</v>
      </c>
      <c r="T963" s="297">
        <v>46311.754166666666</v>
      </c>
    </row>
    <row r="964" spans="1:20" x14ac:dyDescent="0.35">
      <c r="A964" t="s">
        <v>94</v>
      </c>
      <c r="B964" t="s">
        <v>95</v>
      </c>
      <c r="C964" t="s">
        <v>89</v>
      </c>
      <c r="D964" s="29">
        <v>46615</v>
      </c>
      <c r="E964">
        <v>0</v>
      </c>
      <c r="F964">
        <v>0</v>
      </c>
      <c r="G964">
        <v>0</v>
      </c>
      <c r="H964">
        <v>0</v>
      </c>
      <c r="L964">
        <v>280.16399999999999</v>
      </c>
      <c r="R964">
        <v>568.52184299999999</v>
      </c>
      <c r="S964" t="s">
        <v>90</v>
      </c>
      <c r="T964" s="297">
        <v>46311.754166666666</v>
      </c>
    </row>
    <row r="965" spans="1:20" x14ac:dyDescent="0.35">
      <c r="A965" t="s">
        <v>94</v>
      </c>
      <c r="B965" t="s">
        <v>95</v>
      </c>
      <c r="C965" t="s">
        <v>89</v>
      </c>
      <c r="D965" s="29">
        <v>46616</v>
      </c>
      <c r="E965">
        <v>0</v>
      </c>
      <c r="F965">
        <v>0</v>
      </c>
      <c r="G965">
        <v>0</v>
      </c>
      <c r="H965">
        <v>0</v>
      </c>
      <c r="L965">
        <v>280.16399999999999</v>
      </c>
      <c r="R965">
        <v>568.52184299999999</v>
      </c>
      <c r="S965" t="s">
        <v>90</v>
      </c>
      <c r="T965" s="297">
        <v>46311.754166666666</v>
      </c>
    </row>
    <row r="966" spans="1:20" x14ac:dyDescent="0.35">
      <c r="A966" t="s">
        <v>94</v>
      </c>
      <c r="B966" t="s">
        <v>95</v>
      </c>
      <c r="C966" t="s">
        <v>89</v>
      </c>
      <c r="D966" s="29">
        <v>46617</v>
      </c>
      <c r="E966">
        <v>0</v>
      </c>
      <c r="F966">
        <v>0</v>
      </c>
      <c r="G966">
        <v>0</v>
      </c>
      <c r="H966">
        <v>0</v>
      </c>
      <c r="L966">
        <v>280.16399999999999</v>
      </c>
      <c r="R966">
        <v>568.52184299999999</v>
      </c>
      <c r="S966" t="s">
        <v>90</v>
      </c>
      <c r="T966" s="297">
        <v>46311.754166666666</v>
      </c>
    </row>
    <row r="967" spans="1:20" x14ac:dyDescent="0.35">
      <c r="A967" t="s">
        <v>94</v>
      </c>
      <c r="B967" t="s">
        <v>95</v>
      </c>
      <c r="C967" t="s">
        <v>89</v>
      </c>
      <c r="D967" s="29">
        <v>46618</v>
      </c>
      <c r="E967">
        <v>0</v>
      </c>
      <c r="F967">
        <v>0</v>
      </c>
      <c r="G967">
        <v>0</v>
      </c>
      <c r="H967">
        <v>0</v>
      </c>
      <c r="L967">
        <v>280.16399999999999</v>
      </c>
      <c r="R967">
        <v>568.52184299999999</v>
      </c>
      <c r="S967" t="s">
        <v>90</v>
      </c>
      <c r="T967" s="297">
        <v>46311.754166666666</v>
      </c>
    </row>
    <row r="968" spans="1:20" x14ac:dyDescent="0.35">
      <c r="A968" t="s">
        <v>94</v>
      </c>
      <c r="B968" t="s">
        <v>95</v>
      </c>
      <c r="C968" t="s">
        <v>89</v>
      </c>
      <c r="D968" s="29">
        <v>46619</v>
      </c>
      <c r="E968">
        <v>0</v>
      </c>
      <c r="F968">
        <v>0</v>
      </c>
      <c r="G968">
        <v>0</v>
      </c>
      <c r="H968">
        <v>0</v>
      </c>
      <c r="L968">
        <v>280.16399999999999</v>
      </c>
      <c r="R968">
        <v>568.52184299999999</v>
      </c>
      <c r="S968" t="s">
        <v>90</v>
      </c>
      <c r="T968" s="297">
        <v>46311.754166666666</v>
      </c>
    </row>
    <row r="969" spans="1:20" x14ac:dyDescent="0.35">
      <c r="A969" t="s">
        <v>94</v>
      </c>
      <c r="B969" t="s">
        <v>95</v>
      </c>
      <c r="C969" t="s">
        <v>89</v>
      </c>
      <c r="D969" s="29">
        <v>46620</v>
      </c>
      <c r="E969">
        <v>0</v>
      </c>
      <c r="F969">
        <v>0</v>
      </c>
      <c r="G969">
        <v>0</v>
      </c>
      <c r="H969">
        <v>0</v>
      </c>
      <c r="L969">
        <v>280.16399999999999</v>
      </c>
      <c r="R969">
        <v>568.52184299999999</v>
      </c>
      <c r="S969" t="s">
        <v>90</v>
      </c>
      <c r="T969" s="297">
        <v>46311.754166666666</v>
      </c>
    </row>
    <row r="970" spans="1:20" x14ac:dyDescent="0.35">
      <c r="A970" t="s">
        <v>94</v>
      </c>
      <c r="B970" t="s">
        <v>95</v>
      </c>
      <c r="C970" t="s">
        <v>89</v>
      </c>
      <c r="D970" s="29">
        <v>46621</v>
      </c>
      <c r="E970">
        <v>0</v>
      </c>
      <c r="F970">
        <v>0</v>
      </c>
      <c r="G970">
        <v>0</v>
      </c>
      <c r="H970">
        <v>0</v>
      </c>
      <c r="L970">
        <v>280.16399999999999</v>
      </c>
      <c r="R970">
        <v>568.52184299999999</v>
      </c>
      <c r="S970" t="s">
        <v>90</v>
      </c>
      <c r="T970" s="297">
        <v>46311.754166666666</v>
      </c>
    </row>
    <row r="971" spans="1:20" x14ac:dyDescent="0.35">
      <c r="A971" t="s">
        <v>94</v>
      </c>
      <c r="B971" t="s">
        <v>95</v>
      </c>
      <c r="C971" t="s">
        <v>89</v>
      </c>
      <c r="D971" s="29">
        <v>46622</v>
      </c>
      <c r="E971">
        <v>0</v>
      </c>
      <c r="F971">
        <v>0</v>
      </c>
      <c r="G971">
        <v>0</v>
      </c>
      <c r="H971">
        <v>0</v>
      </c>
      <c r="L971">
        <v>280.16399999999999</v>
      </c>
      <c r="R971">
        <v>568.52184299999999</v>
      </c>
      <c r="S971" t="s">
        <v>90</v>
      </c>
      <c r="T971" s="297">
        <v>46311.754166666666</v>
      </c>
    </row>
    <row r="972" spans="1:20" x14ac:dyDescent="0.35">
      <c r="A972" t="s">
        <v>94</v>
      </c>
      <c r="B972" t="s">
        <v>95</v>
      </c>
      <c r="C972" t="s">
        <v>89</v>
      </c>
      <c r="D972" s="29">
        <v>46623</v>
      </c>
      <c r="E972">
        <v>0</v>
      </c>
      <c r="F972">
        <v>0</v>
      </c>
      <c r="G972">
        <v>0</v>
      </c>
      <c r="H972">
        <v>0</v>
      </c>
      <c r="L972">
        <v>280.16399999999999</v>
      </c>
      <c r="R972">
        <v>568.52184299999999</v>
      </c>
      <c r="S972" t="s">
        <v>90</v>
      </c>
      <c r="T972" s="297">
        <v>46311.754166666666</v>
      </c>
    </row>
    <row r="973" spans="1:20" x14ac:dyDescent="0.35">
      <c r="A973" t="s">
        <v>94</v>
      </c>
      <c r="B973" t="s">
        <v>95</v>
      </c>
      <c r="C973" t="s">
        <v>89</v>
      </c>
      <c r="D973" s="29">
        <v>46624</v>
      </c>
      <c r="E973">
        <v>0</v>
      </c>
      <c r="F973">
        <v>0</v>
      </c>
      <c r="G973">
        <v>0</v>
      </c>
      <c r="H973">
        <v>0</v>
      </c>
      <c r="L973">
        <v>280.16399999999999</v>
      </c>
      <c r="R973">
        <v>568.52184299999999</v>
      </c>
      <c r="S973" t="s">
        <v>90</v>
      </c>
      <c r="T973" s="297">
        <v>46311.754166666666</v>
      </c>
    </row>
    <row r="974" spans="1:20" x14ac:dyDescent="0.35">
      <c r="A974" t="s">
        <v>94</v>
      </c>
      <c r="B974" t="s">
        <v>95</v>
      </c>
      <c r="C974" t="s">
        <v>89</v>
      </c>
      <c r="D974" s="29">
        <v>46625</v>
      </c>
      <c r="E974">
        <v>0</v>
      </c>
      <c r="F974">
        <v>0</v>
      </c>
      <c r="G974">
        <v>0</v>
      </c>
      <c r="H974">
        <v>0</v>
      </c>
      <c r="L974">
        <v>280.16399999999999</v>
      </c>
      <c r="R974">
        <v>568.52184299999999</v>
      </c>
      <c r="S974" t="s">
        <v>90</v>
      </c>
      <c r="T974" s="297">
        <v>46311.754166666666</v>
      </c>
    </row>
    <row r="975" spans="1:20" x14ac:dyDescent="0.35">
      <c r="A975" t="s">
        <v>94</v>
      </c>
      <c r="B975" t="s">
        <v>95</v>
      </c>
      <c r="C975" t="s">
        <v>89</v>
      </c>
      <c r="D975" s="29">
        <v>46626</v>
      </c>
      <c r="E975">
        <v>0</v>
      </c>
      <c r="F975">
        <v>0</v>
      </c>
      <c r="G975">
        <v>0</v>
      </c>
      <c r="H975">
        <v>0</v>
      </c>
      <c r="L975">
        <v>280.16399999999999</v>
      </c>
      <c r="R975">
        <v>568.52184299999999</v>
      </c>
      <c r="S975" t="s">
        <v>90</v>
      </c>
      <c r="T975" s="297">
        <v>46311.754166666666</v>
      </c>
    </row>
    <row r="976" spans="1:20" x14ac:dyDescent="0.35">
      <c r="A976" t="s">
        <v>94</v>
      </c>
      <c r="B976" t="s">
        <v>95</v>
      </c>
      <c r="C976" t="s">
        <v>89</v>
      </c>
      <c r="D976" s="29">
        <v>46627</v>
      </c>
      <c r="E976">
        <v>0</v>
      </c>
      <c r="F976">
        <v>0</v>
      </c>
      <c r="G976">
        <v>0</v>
      </c>
      <c r="H976">
        <v>0</v>
      </c>
      <c r="L976">
        <v>280.16399999999999</v>
      </c>
      <c r="R976">
        <v>568.52184299999999</v>
      </c>
      <c r="S976" t="s">
        <v>90</v>
      </c>
      <c r="T976" s="297">
        <v>46311.754166666666</v>
      </c>
    </row>
    <row r="977" spans="1:20" x14ac:dyDescent="0.35">
      <c r="A977" t="s">
        <v>94</v>
      </c>
      <c r="B977" t="s">
        <v>95</v>
      </c>
      <c r="C977" t="s">
        <v>89</v>
      </c>
      <c r="D977" s="29">
        <v>46628</v>
      </c>
      <c r="E977">
        <v>0</v>
      </c>
      <c r="F977">
        <v>0</v>
      </c>
      <c r="G977">
        <v>0</v>
      </c>
      <c r="H977">
        <v>0</v>
      </c>
      <c r="L977">
        <v>280.16399999999999</v>
      </c>
      <c r="R977">
        <v>568.52184299999999</v>
      </c>
      <c r="S977" t="s">
        <v>90</v>
      </c>
      <c r="T977" s="297">
        <v>46311.754166666666</v>
      </c>
    </row>
    <row r="978" spans="1:20" x14ac:dyDescent="0.35">
      <c r="A978" t="s">
        <v>94</v>
      </c>
      <c r="B978" t="s">
        <v>95</v>
      </c>
      <c r="C978" t="s">
        <v>89</v>
      </c>
      <c r="D978" s="29">
        <v>46629</v>
      </c>
      <c r="E978">
        <v>0</v>
      </c>
      <c r="F978">
        <v>0</v>
      </c>
      <c r="G978">
        <v>0</v>
      </c>
      <c r="H978">
        <v>0</v>
      </c>
      <c r="L978">
        <v>280.16399999999999</v>
      </c>
      <c r="R978">
        <v>568.52184299999999</v>
      </c>
      <c r="S978" t="s">
        <v>90</v>
      </c>
      <c r="T978" s="297">
        <v>46311.754166666666</v>
      </c>
    </row>
    <row r="979" spans="1:20" x14ac:dyDescent="0.35">
      <c r="A979" t="s">
        <v>94</v>
      </c>
      <c r="B979" t="s">
        <v>95</v>
      </c>
      <c r="C979" t="s">
        <v>89</v>
      </c>
      <c r="D979" s="29">
        <v>46630</v>
      </c>
      <c r="E979">
        <v>0</v>
      </c>
      <c r="F979">
        <v>0</v>
      </c>
      <c r="G979">
        <v>0</v>
      </c>
      <c r="H979">
        <v>0</v>
      </c>
      <c r="L979">
        <v>280.16399999999999</v>
      </c>
      <c r="R979">
        <v>568.52184299999999</v>
      </c>
      <c r="S979" t="s">
        <v>90</v>
      </c>
      <c r="T979" s="297">
        <v>46311.754166666666</v>
      </c>
    </row>
    <row r="980" spans="1:20" x14ac:dyDescent="0.35">
      <c r="A980" t="s">
        <v>94</v>
      </c>
      <c r="B980" t="s">
        <v>95</v>
      </c>
      <c r="C980" t="s">
        <v>89</v>
      </c>
      <c r="D980" s="29">
        <v>46631</v>
      </c>
      <c r="E980">
        <v>0</v>
      </c>
      <c r="F980">
        <v>0</v>
      </c>
      <c r="G980">
        <v>0</v>
      </c>
      <c r="H980">
        <v>0</v>
      </c>
      <c r="L980">
        <v>280.16399999999999</v>
      </c>
      <c r="R980">
        <v>568.52184299999999</v>
      </c>
      <c r="S980" t="s">
        <v>90</v>
      </c>
      <c r="T980" s="297">
        <v>46311.754166666666</v>
      </c>
    </row>
    <row r="981" spans="1:20" x14ac:dyDescent="0.35">
      <c r="A981" t="s">
        <v>94</v>
      </c>
      <c r="B981" t="s">
        <v>95</v>
      </c>
      <c r="C981" t="s">
        <v>89</v>
      </c>
      <c r="D981" s="29">
        <v>46632</v>
      </c>
      <c r="E981">
        <v>1</v>
      </c>
      <c r="F981">
        <v>1</v>
      </c>
      <c r="G981">
        <v>1</v>
      </c>
      <c r="H981">
        <v>1</v>
      </c>
      <c r="J981">
        <v>0</v>
      </c>
      <c r="K981">
        <v>0</v>
      </c>
      <c r="L981">
        <v>280.16399999999999</v>
      </c>
      <c r="R981">
        <v>568.52184299999999</v>
      </c>
      <c r="S981" t="s">
        <v>90</v>
      </c>
      <c r="T981" s="297">
        <v>46311.754166666666</v>
      </c>
    </row>
    <row r="982" spans="1:20" x14ac:dyDescent="0.35">
      <c r="A982" t="s">
        <v>94</v>
      </c>
      <c r="B982" t="s">
        <v>95</v>
      </c>
      <c r="C982" t="s">
        <v>89</v>
      </c>
      <c r="D982" s="29">
        <v>46633</v>
      </c>
      <c r="E982">
        <v>0.82</v>
      </c>
      <c r="F982">
        <v>0.41</v>
      </c>
      <c r="G982">
        <v>0.91</v>
      </c>
      <c r="H982">
        <v>0.71</v>
      </c>
      <c r="J982">
        <v>50</v>
      </c>
      <c r="K982">
        <v>165</v>
      </c>
      <c r="L982">
        <v>280.16399999999999</v>
      </c>
      <c r="R982">
        <v>568.52184299999999</v>
      </c>
      <c r="S982" t="s">
        <v>90</v>
      </c>
      <c r="T982" s="297">
        <v>46311.754166666666</v>
      </c>
    </row>
    <row r="983" spans="1:20" x14ac:dyDescent="0.35">
      <c r="A983" t="s">
        <v>94</v>
      </c>
      <c r="B983" t="s">
        <v>95</v>
      </c>
      <c r="C983" t="s">
        <v>89</v>
      </c>
      <c r="D983" s="29">
        <v>46634</v>
      </c>
      <c r="E983">
        <v>0</v>
      </c>
      <c r="F983">
        <v>0</v>
      </c>
      <c r="G983">
        <v>0</v>
      </c>
      <c r="H983">
        <v>0</v>
      </c>
      <c r="L983">
        <v>280.16399999999999</v>
      </c>
      <c r="R983">
        <v>568.52184299999999</v>
      </c>
      <c r="S983" t="s">
        <v>90</v>
      </c>
      <c r="T983" s="297">
        <v>46311.754166666666</v>
      </c>
    </row>
    <row r="984" spans="1:20" x14ac:dyDescent="0.35">
      <c r="A984" t="s">
        <v>94</v>
      </c>
      <c r="B984" t="s">
        <v>95</v>
      </c>
      <c r="C984" t="s">
        <v>89</v>
      </c>
      <c r="D984" s="29">
        <v>46635</v>
      </c>
      <c r="E984">
        <v>0</v>
      </c>
      <c r="F984">
        <v>0</v>
      </c>
      <c r="G984">
        <v>0</v>
      </c>
      <c r="H984">
        <v>0</v>
      </c>
      <c r="L984">
        <v>280.16399999999999</v>
      </c>
      <c r="R984">
        <v>568.52184299999999</v>
      </c>
      <c r="S984" t="s">
        <v>90</v>
      </c>
      <c r="T984" s="297">
        <v>46311.754166666666</v>
      </c>
    </row>
    <row r="985" spans="1:20" x14ac:dyDescent="0.35">
      <c r="A985" t="s">
        <v>94</v>
      </c>
      <c r="B985" t="s">
        <v>95</v>
      </c>
      <c r="C985" t="s">
        <v>89</v>
      </c>
      <c r="D985" s="29">
        <v>46636</v>
      </c>
      <c r="E985">
        <v>0</v>
      </c>
      <c r="F985">
        <v>0</v>
      </c>
      <c r="G985">
        <v>0.35</v>
      </c>
      <c r="H985">
        <v>0.34</v>
      </c>
      <c r="J985">
        <v>370</v>
      </c>
      <c r="K985">
        <v>375</v>
      </c>
      <c r="L985">
        <v>280.16399999999999</v>
      </c>
      <c r="R985">
        <v>568.52184299999999</v>
      </c>
      <c r="S985" t="s">
        <v>90</v>
      </c>
      <c r="T985" s="297">
        <v>46311.754166666666</v>
      </c>
    </row>
    <row r="986" spans="1:20" x14ac:dyDescent="0.35">
      <c r="A986" t="s">
        <v>94</v>
      </c>
      <c r="B986" t="s">
        <v>95</v>
      </c>
      <c r="C986" t="s">
        <v>89</v>
      </c>
      <c r="D986" s="29">
        <v>46637</v>
      </c>
      <c r="E986">
        <v>0</v>
      </c>
      <c r="F986">
        <v>0</v>
      </c>
      <c r="G986">
        <v>0.35</v>
      </c>
      <c r="H986">
        <v>0.34</v>
      </c>
      <c r="J986">
        <v>370</v>
      </c>
      <c r="K986">
        <v>375</v>
      </c>
      <c r="L986">
        <v>280.16399999999999</v>
      </c>
      <c r="R986">
        <v>568.52184299999999</v>
      </c>
      <c r="S986" t="s">
        <v>90</v>
      </c>
      <c r="T986" s="297">
        <v>46311.754166666666</v>
      </c>
    </row>
    <row r="987" spans="1:20" x14ac:dyDescent="0.35">
      <c r="A987" t="s">
        <v>94</v>
      </c>
      <c r="B987" t="s">
        <v>95</v>
      </c>
      <c r="C987" t="s">
        <v>89</v>
      </c>
      <c r="D987" s="29">
        <v>46638</v>
      </c>
      <c r="E987">
        <v>0</v>
      </c>
      <c r="F987">
        <v>0</v>
      </c>
      <c r="G987">
        <v>0.35</v>
      </c>
      <c r="H987">
        <v>0.34</v>
      </c>
      <c r="J987">
        <v>370</v>
      </c>
      <c r="K987">
        <v>375</v>
      </c>
      <c r="L987">
        <v>280.16399999999999</v>
      </c>
      <c r="R987">
        <v>568.52184299999999</v>
      </c>
      <c r="S987" t="s">
        <v>90</v>
      </c>
      <c r="T987" s="297">
        <v>46311.754166666666</v>
      </c>
    </row>
    <row r="988" spans="1:20" x14ac:dyDescent="0.35">
      <c r="A988" t="s">
        <v>94</v>
      </c>
      <c r="B988" t="s">
        <v>95</v>
      </c>
      <c r="C988" t="s">
        <v>89</v>
      </c>
      <c r="D988" s="29">
        <v>46639</v>
      </c>
      <c r="E988">
        <v>0</v>
      </c>
      <c r="F988">
        <v>0</v>
      </c>
      <c r="G988">
        <v>0</v>
      </c>
      <c r="H988">
        <v>0</v>
      </c>
      <c r="L988">
        <v>280.16399999999999</v>
      </c>
      <c r="R988">
        <v>568.52184299999999</v>
      </c>
      <c r="S988" t="s">
        <v>90</v>
      </c>
      <c r="T988" s="297">
        <v>46311.754166666666</v>
      </c>
    </row>
    <row r="989" spans="1:20" x14ac:dyDescent="0.35">
      <c r="A989" t="s">
        <v>94</v>
      </c>
      <c r="B989" t="s">
        <v>95</v>
      </c>
      <c r="C989" t="s">
        <v>89</v>
      </c>
      <c r="D989" s="29">
        <v>46640</v>
      </c>
      <c r="E989">
        <v>0</v>
      </c>
      <c r="F989">
        <v>0</v>
      </c>
      <c r="G989">
        <v>0</v>
      </c>
      <c r="H989">
        <v>0</v>
      </c>
      <c r="L989">
        <v>280.16399999999999</v>
      </c>
      <c r="R989">
        <v>568.52184299999999</v>
      </c>
      <c r="S989" t="s">
        <v>90</v>
      </c>
      <c r="T989" s="297">
        <v>46311.754166666666</v>
      </c>
    </row>
    <row r="990" spans="1:20" x14ac:dyDescent="0.35">
      <c r="A990" t="s">
        <v>94</v>
      </c>
      <c r="B990" t="s">
        <v>95</v>
      </c>
      <c r="C990" t="s">
        <v>89</v>
      </c>
      <c r="D990" s="29">
        <v>46641</v>
      </c>
      <c r="E990">
        <v>0</v>
      </c>
      <c r="F990">
        <v>0</v>
      </c>
      <c r="G990">
        <v>0</v>
      </c>
      <c r="H990">
        <v>0</v>
      </c>
      <c r="L990">
        <v>280.16399999999999</v>
      </c>
      <c r="R990">
        <v>568.52184299999999</v>
      </c>
      <c r="S990" t="s">
        <v>90</v>
      </c>
      <c r="T990" s="297">
        <v>46311.754166666666</v>
      </c>
    </row>
    <row r="991" spans="1:20" x14ac:dyDescent="0.35">
      <c r="A991" t="s">
        <v>94</v>
      </c>
      <c r="B991" t="s">
        <v>95</v>
      </c>
      <c r="C991" t="s">
        <v>89</v>
      </c>
      <c r="D991" s="29">
        <v>46642</v>
      </c>
      <c r="E991">
        <v>0</v>
      </c>
      <c r="F991">
        <v>0</v>
      </c>
      <c r="G991">
        <v>0</v>
      </c>
      <c r="H991">
        <v>0</v>
      </c>
      <c r="L991">
        <v>280.16399999999999</v>
      </c>
      <c r="R991">
        <v>568.52184299999999</v>
      </c>
      <c r="S991" t="s">
        <v>90</v>
      </c>
      <c r="T991" s="297">
        <v>46311.754166666666</v>
      </c>
    </row>
    <row r="992" spans="1:20" x14ac:dyDescent="0.35">
      <c r="A992" t="s">
        <v>94</v>
      </c>
      <c r="B992" t="s">
        <v>95</v>
      </c>
      <c r="C992" t="s">
        <v>89</v>
      </c>
      <c r="D992" s="29">
        <v>46643</v>
      </c>
      <c r="E992">
        <v>0</v>
      </c>
      <c r="F992">
        <v>0</v>
      </c>
      <c r="G992">
        <v>0</v>
      </c>
      <c r="H992">
        <v>0</v>
      </c>
      <c r="L992">
        <v>280.16399999999999</v>
      </c>
      <c r="R992">
        <v>568.52184299999999</v>
      </c>
      <c r="S992" t="s">
        <v>90</v>
      </c>
      <c r="T992" s="297">
        <v>46311.754166666666</v>
      </c>
    </row>
    <row r="993" spans="1:20" x14ac:dyDescent="0.35">
      <c r="A993" t="s">
        <v>94</v>
      </c>
      <c r="B993" t="s">
        <v>95</v>
      </c>
      <c r="C993" t="s">
        <v>89</v>
      </c>
      <c r="D993" s="29">
        <v>46644</v>
      </c>
      <c r="E993">
        <v>0</v>
      </c>
      <c r="F993">
        <v>0</v>
      </c>
      <c r="G993">
        <v>0</v>
      </c>
      <c r="H993">
        <v>0</v>
      </c>
      <c r="L993">
        <v>280.16399999999999</v>
      </c>
      <c r="R993">
        <v>568.52184299999999</v>
      </c>
      <c r="S993" t="s">
        <v>90</v>
      </c>
      <c r="T993" s="297">
        <v>46311.754166666666</v>
      </c>
    </row>
    <row r="994" spans="1:20" x14ac:dyDescent="0.35">
      <c r="A994" t="s">
        <v>94</v>
      </c>
      <c r="B994" t="s">
        <v>95</v>
      </c>
      <c r="C994" t="s">
        <v>89</v>
      </c>
      <c r="D994" s="29">
        <v>46645</v>
      </c>
      <c r="E994">
        <v>0</v>
      </c>
      <c r="F994">
        <v>0</v>
      </c>
      <c r="G994">
        <v>0</v>
      </c>
      <c r="H994">
        <v>0</v>
      </c>
      <c r="L994">
        <v>280.16399999999999</v>
      </c>
      <c r="R994">
        <v>568.52184299999999</v>
      </c>
      <c r="S994" t="s">
        <v>90</v>
      </c>
      <c r="T994" s="297">
        <v>46311.754166666666</v>
      </c>
    </row>
    <row r="995" spans="1:20" x14ac:dyDescent="0.35">
      <c r="A995" t="s">
        <v>94</v>
      </c>
      <c r="B995" t="s">
        <v>95</v>
      </c>
      <c r="C995" t="s">
        <v>89</v>
      </c>
      <c r="D995" s="29">
        <v>46646</v>
      </c>
      <c r="E995">
        <v>0</v>
      </c>
      <c r="F995">
        <v>0</v>
      </c>
      <c r="G995">
        <v>0</v>
      </c>
      <c r="H995">
        <v>0</v>
      </c>
      <c r="L995">
        <v>280.16399999999999</v>
      </c>
      <c r="R995">
        <v>568.52184299999999</v>
      </c>
      <c r="S995" t="s">
        <v>90</v>
      </c>
      <c r="T995" s="297">
        <v>46311.754166666666</v>
      </c>
    </row>
    <row r="996" spans="1:20" x14ac:dyDescent="0.35">
      <c r="A996" t="s">
        <v>94</v>
      </c>
      <c r="B996" t="s">
        <v>95</v>
      </c>
      <c r="C996" t="s">
        <v>89</v>
      </c>
      <c r="D996" s="29">
        <v>46647</v>
      </c>
      <c r="E996">
        <v>0</v>
      </c>
      <c r="F996">
        <v>0</v>
      </c>
      <c r="G996">
        <v>0</v>
      </c>
      <c r="H996">
        <v>0</v>
      </c>
      <c r="L996">
        <v>280.16399999999999</v>
      </c>
      <c r="R996">
        <v>568.52184299999999</v>
      </c>
      <c r="S996" t="s">
        <v>90</v>
      </c>
      <c r="T996" s="297">
        <v>46311.754166666666</v>
      </c>
    </row>
    <row r="997" spans="1:20" x14ac:dyDescent="0.35">
      <c r="A997" t="s">
        <v>94</v>
      </c>
      <c r="B997" t="s">
        <v>95</v>
      </c>
      <c r="C997" t="s">
        <v>89</v>
      </c>
      <c r="D997" s="29">
        <v>46648</v>
      </c>
      <c r="E997">
        <v>0</v>
      </c>
      <c r="F997">
        <v>0</v>
      </c>
      <c r="G997">
        <v>0</v>
      </c>
      <c r="H997">
        <v>0</v>
      </c>
      <c r="L997">
        <v>280.16399999999999</v>
      </c>
      <c r="R997">
        <v>568.52184299999999</v>
      </c>
      <c r="S997" t="s">
        <v>90</v>
      </c>
      <c r="T997" s="297">
        <v>46311.754166666666</v>
      </c>
    </row>
    <row r="998" spans="1:20" x14ac:dyDescent="0.35">
      <c r="A998" t="s">
        <v>94</v>
      </c>
      <c r="B998" t="s">
        <v>95</v>
      </c>
      <c r="C998" t="s">
        <v>89</v>
      </c>
      <c r="D998" s="29">
        <v>46649</v>
      </c>
      <c r="E998">
        <v>0</v>
      </c>
      <c r="F998">
        <v>0</v>
      </c>
      <c r="G998">
        <v>0</v>
      </c>
      <c r="H998">
        <v>0</v>
      </c>
      <c r="L998">
        <v>280.16399999999999</v>
      </c>
      <c r="R998">
        <v>568.52184299999999</v>
      </c>
      <c r="S998" t="s">
        <v>90</v>
      </c>
      <c r="T998" s="297">
        <v>46311.754166666666</v>
      </c>
    </row>
    <row r="999" spans="1:20" x14ac:dyDescent="0.35">
      <c r="A999" t="s">
        <v>94</v>
      </c>
      <c r="B999" t="s">
        <v>95</v>
      </c>
      <c r="C999" t="s">
        <v>89</v>
      </c>
      <c r="D999" s="29">
        <v>46650</v>
      </c>
      <c r="E999">
        <v>0</v>
      </c>
      <c r="F999">
        <v>0</v>
      </c>
      <c r="G999">
        <v>0</v>
      </c>
      <c r="H999">
        <v>0</v>
      </c>
      <c r="L999">
        <v>280.16399999999999</v>
      </c>
      <c r="R999">
        <v>568.52184299999999</v>
      </c>
      <c r="S999" t="s">
        <v>90</v>
      </c>
      <c r="T999" s="297">
        <v>46311.754166666666</v>
      </c>
    </row>
    <row r="1000" spans="1:20" x14ac:dyDescent="0.35">
      <c r="A1000" t="s">
        <v>94</v>
      </c>
      <c r="B1000" t="s">
        <v>95</v>
      </c>
      <c r="C1000" t="s">
        <v>89</v>
      </c>
      <c r="D1000" s="29">
        <v>46651</v>
      </c>
      <c r="E1000">
        <v>0</v>
      </c>
      <c r="F1000">
        <v>0</v>
      </c>
      <c r="G1000">
        <v>0</v>
      </c>
      <c r="H1000">
        <v>0</v>
      </c>
      <c r="L1000">
        <v>280.16399999999999</v>
      </c>
      <c r="R1000">
        <v>568.52184299999999</v>
      </c>
      <c r="S1000" t="s">
        <v>90</v>
      </c>
      <c r="T1000" s="297">
        <v>46311.754166666666</v>
      </c>
    </row>
    <row r="1001" spans="1:20" x14ac:dyDescent="0.35">
      <c r="A1001" t="s">
        <v>94</v>
      </c>
      <c r="B1001" t="s">
        <v>95</v>
      </c>
      <c r="C1001" t="s">
        <v>89</v>
      </c>
      <c r="D1001" s="29">
        <v>46652</v>
      </c>
      <c r="E1001">
        <v>0</v>
      </c>
      <c r="F1001">
        <v>0</v>
      </c>
      <c r="G1001">
        <v>0</v>
      </c>
      <c r="H1001">
        <v>0</v>
      </c>
      <c r="L1001">
        <v>280.16399999999999</v>
      </c>
      <c r="R1001">
        <v>568.52184299999999</v>
      </c>
      <c r="S1001" t="s">
        <v>90</v>
      </c>
      <c r="T1001" s="297">
        <v>46311.754166666666</v>
      </c>
    </row>
    <row r="1002" spans="1:20" x14ac:dyDescent="0.35">
      <c r="A1002" t="s">
        <v>94</v>
      </c>
      <c r="B1002" t="s">
        <v>95</v>
      </c>
      <c r="C1002" t="s">
        <v>89</v>
      </c>
      <c r="D1002" s="29">
        <v>46653</v>
      </c>
      <c r="E1002">
        <v>0</v>
      </c>
      <c r="F1002">
        <v>0</v>
      </c>
      <c r="G1002">
        <v>0</v>
      </c>
      <c r="H1002">
        <v>0</v>
      </c>
      <c r="L1002">
        <v>280.16399999999999</v>
      </c>
      <c r="R1002">
        <v>568.52184299999999</v>
      </c>
      <c r="S1002" t="s">
        <v>90</v>
      </c>
      <c r="T1002" s="297">
        <v>46311.754166666666</v>
      </c>
    </row>
    <row r="1003" spans="1:20" x14ac:dyDescent="0.35">
      <c r="A1003" t="s">
        <v>94</v>
      </c>
      <c r="B1003" t="s">
        <v>95</v>
      </c>
      <c r="C1003" t="s">
        <v>89</v>
      </c>
      <c r="D1003" s="29">
        <v>46654</v>
      </c>
      <c r="E1003">
        <v>0</v>
      </c>
      <c r="F1003">
        <v>0</v>
      </c>
      <c r="G1003">
        <v>0</v>
      </c>
      <c r="H1003">
        <v>0</v>
      </c>
      <c r="L1003">
        <v>280.16399999999999</v>
      </c>
      <c r="R1003">
        <v>568.52184299999999</v>
      </c>
      <c r="S1003" t="s">
        <v>90</v>
      </c>
      <c r="T1003" s="297">
        <v>46311.754166666666</v>
      </c>
    </row>
    <row r="1004" spans="1:20" x14ac:dyDescent="0.35">
      <c r="A1004" t="s">
        <v>94</v>
      </c>
      <c r="B1004" t="s">
        <v>95</v>
      </c>
      <c r="C1004" t="s">
        <v>89</v>
      </c>
      <c r="D1004" s="29">
        <v>46655</v>
      </c>
      <c r="E1004">
        <v>0</v>
      </c>
      <c r="F1004">
        <v>0</v>
      </c>
      <c r="G1004">
        <v>0</v>
      </c>
      <c r="H1004">
        <v>0</v>
      </c>
      <c r="L1004">
        <v>280.16399999999999</v>
      </c>
      <c r="R1004">
        <v>568.52184299999999</v>
      </c>
      <c r="S1004" t="s">
        <v>90</v>
      </c>
      <c r="T1004" s="297">
        <v>46311.754166666666</v>
      </c>
    </row>
    <row r="1005" spans="1:20" x14ac:dyDescent="0.35">
      <c r="A1005" t="s">
        <v>94</v>
      </c>
      <c r="B1005" t="s">
        <v>95</v>
      </c>
      <c r="C1005" t="s">
        <v>89</v>
      </c>
      <c r="D1005" s="29">
        <v>46656</v>
      </c>
      <c r="E1005">
        <v>0</v>
      </c>
      <c r="F1005">
        <v>0</v>
      </c>
      <c r="G1005">
        <v>0</v>
      </c>
      <c r="H1005">
        <v>0</v>
      </c>
      <c r="L1005">
        <v>280.16399999999999</v>
      </c>
      <c r="R1005">
        <v>568.52184299999999</v>
      </c>
      <c r="S1005" t="s">
        <v>90</v>
      </c>
      <c r="T1005" s="297">
        <v>46311.754166666666</v>
      </c>
    </row>
    <row r="1006" spans="1:20" x14ac:dyDescent="0.35">
      <c r="A1006" t="s">
        <v>94</v>
      </c>
      <c r="B1006" t="s">
        <v>95</v>
      </c>
      <c r="C1006" t="s">
        <v>89</v>
      </c>
      <c r="D1006" s="29">
        <v>46657</v>
      </c>
      <c r="E1006">
        <v>0</v>
      </c>
      <c r="F1006">
        <v>0</v>
      </c>
      <c r="G1006">
        <v>0</v>
      </c>
      <c r="H1006">
        <v>0</v>
      </c>
      <c r="L1006">
        <v>280.16399999999999</v>
      </c>
      <c r="R1006">
        <v>568.52184299999999</v>
      </c>
      <c r="S1006" t="s">
        <v>90</v>
      </c>
      <c r="T1006" s="297">
        <v>46311.754166666666</v>
      </c>
    </row>
    <row r="1007" spans="1:20" x14ac:dyDescent="0.35">
      <c r="A1007" t="s">
        <v>94</v>
      </c>
      <c r="B1007" t="s">
        <v>95</v>
      </c>
      <c r="C1007" t="s">
        <v>89</v>
      </c>
      <c r="D1007" s="29">
        <v>46658</v>
      </c>
      <c r="E1007">
        <v>0</v>
      </c>
      <c r="F1007">
        <v>0</v>
      </c>
      <c r="G1007">
        <v>0</v>
      </c>
      <c r="H1007">
        <v>0</v>
      </c>
      <c r="L1007">
        <v>280.16399999999999</v>
      </c>
      <c r="R1007">
        <v>568.52184299999999</v>
      </c>
      <c r="S1007" t="s">
        <v>90</v>
      </c>
      <c r="T1007" s="297">
        <v>46311.754166666666</v>
      </c>
    </row>
    <row r="1008" spans="1:20" x14ac:dyDescent="0.35">
      <c r="A1008" t="s">
        <v>94</v>
      </c>
      <c r="B1008" t="s">
        <v>95</v>
      </c>
      <c r="C1008" t="s">
        <v>89</v>
      </c>
      <c r="D1008" s="29">
        <v>46659</v>
      </c>
      <c r="E1008">
        <v>0</v>
      </c>
      <c r="F1008">
        <v>0</v>
      </c>
      <c r="G1008">
        <v>0</v>
      </c>
      <c r="H1008">
        <v>0</v>
      </c>
      <c r="L1008">
        <v>280.16399999999999</v>
      </c>
      <c r="R1008">
        <v>568.52184299999999</v>
      </c>
      <c r="S1008" t="s">
        <v>90</v>
      </c>
      <c r="T1008" s="297">
        <v>46311.754166666666</v>
      </c>
    </row>
    <row r="1009" spans="1:20" x14ac:dyDescent="0.35">
      <c r="A1009" t="s">
        <v>94</v>
      </c>
      <c r="B1009" t="s">
        <v>95</v>
      </c>
      <c r="C1009" t="s">
        <v>89</v>
      </c>
      <c r="D1009" s="29">
        <v>46660</v>
      </c>
      <c r="E1009">
        <v>0</v>
      </c>
      <c r="F1009">
        <v>0</v>
      </c>
      <c r="G1009">
        <v>0</v>
      </c>
      <c r="H1009">
        <v>0</v>
      </c>
      <c r="L1009">
        <v>280.16399999999999</v>
      </c>
      <c r="R1009">
        <v>568.52184299999999</v>
      </c>
      <c r="S1009" t="s">
        <v>90</v>
      </c>
      <c r="T1009" s="297">
        <v>46311.754166666666</v>
      </c>
    </row>
    <row r="1010" spans="1:20" x14ac:dyDescent="0.35">
      <c r="A1010" t="s">
        <v>94</v>
      </c>
      <c r="B1010" t="s">
        <v>95</v>
      </c>
      <c r="C1010" t="s">
        <v>89</v>
      </c>
      <c r="D1010" s="29">
        <v>46661</v>
      </c>
      <c r="E1010">
        <v>0</v>
      </c>
      <c r="F1010">
        <v>0</v>
      </c>
      <c r="G1010">
        <v>0</v>
      </c>
      <c r="H1010">
        <v>0</v>
      </c>
      <c r="L1010">
        <v>4.8</v>
      </c>
      <c r="R1010">
        <v>568.52184299999999</v>
      </c>
      <c r="S1010" t="s">
        <v>90</v>
      </c>
      <c r="T1010" s="297">
        <v>46311.754166666666</v>
      </c>
    </row>
    <row r="1011" spans="1:20" x14ac:dyDescent="0.35">
      <c r="A1011" t="s">
        <v>94</v>
      </c>
      <c r="B1011" t="s">
        <v>95</v>
      </c>
      <c r="C1011" t="s">
        <v>89</v>
      </c>
      <c r="D1011" s="29">
        <v>46662</v>
      </c>
      <c r="E1011">
        <v>0</v>
      </c>
      <c r="F1011">
        <v>0</v>
      </c>
      <c r="G1011">
        <v>0</v>
      </c>
      <c r="H1011">
        <v>0</v>
      </c>
      <c r="L1011">
        <v>4.8</v>
      </c>
      <c r="R1011">
        <v>568.52184299999999</v>
      </c>
      <c r="S1011" t="s">
        <v>90</v>
      </c>
      <c r="T1011" s="297">
        <v>46311.754166666666</v>
      </c>
    </row>
    <row r="1012" spans="1:20" x14ac:dyDescent="0.35">
      <c r="A1012" t="s">
        <v>94</v>
      </c>
      <c r="B1012" t="s">
        <v>95</v>
      </c>
      <c r="C1012" t="s">
        <v>89</v>
      </c>
      <c r="D1012" s="29">
        <v>46663</v>
      </c>
      <c r="E1012">
        <v>0</v>
      </c>
      <c r="F1012">
        <v>0</v>
      </c>
      <c r="G1012">
        <v>0</v>
      </c>
      <c r="H1012">
        <v>0</v>
      </c>
      <c r="L1012">
        <v>4.8</v>
      </c>
      <c r="R1012">
        <v>568.52184299999999</v>
      </c>
      <c r="S1012" t="s">
        <v>90</v>
      </c>
      <c r="T1012" s="297">
        <v>46311.754166666666</v>
      </c>
    </row>
    <row r="1013" spans="1:20" x14ac:dyDescent="0.35">
      <c r="A1013" t="s">
        <v>94</v>
      </c>
      <c r="B1013" t="s">
        <v>95</v>
      </c>
      <c r="C1013" t="s">
        <v>89</v>
      </c>
      <c r="D1013" s="29">
        <v>46664</v>
      </c>
      <c r="E1013">
        <v>0</v>
      </c>
      <c r="F1013">
        <v>0</v>
      </c>
      <c r="G1013">
        <v>0</v>
      </c>
      <c r="H1013">
        <v>0</v>
      </c>
      <c r="L1013">
        <v>4.8</v>
      </c>
      <c r="R1013">
        <v>568.52184299999999</v>
      </c>
      <c r="S1013" t="s">
        <v>90</v>
      </c>
      <c r="T1013" s="297">
        <v>46311.754166666666</v>
      </c>
    </row>
    <row r="1014" spans="1:20" x14ac:dyDescent="0.35">
      <c r="A1014" t="s">
        <v>94</v>
      </c>
      <c r="B1014" t="s">
        <v>95</v>
      </c>
      <c r="C1014" t="s">
        <v>89</v>
      </c>
      <c r="D1014" s="29">
        <v>46665</v>
      </c>
      <c r="E1014">
        <v>0</v>
      </c>
      <c r="F1014">
        <v>0</v>
      </c>
      <c r="G1014">
        <v>0</v>
      </c>
      <c r="H1014">
        <v>0</v>
      </c>
      <c r="L1014">
        <v>4.8</v>
      </c>
      <c r="R1014">
        <v>568.52184299999999</v>
      </c>
      <c r="S1014" t="s">
        <v>90</v>
      </c>
      <c r="T1014" s="297">
        <v>46311.754166666666</v>
      </c>
    </row>
    <row r="1015" spans="1:20" x14ac:dyDescent="0.35">
      <c r="A1015" t="s">
        <v>94</v>
      </c>
      <c r="B1015" t="s">
        <v>95</v>
      </c>
      <c r="C1015" t="s">
        <v>89</v>
      </c>
      <c r="D1015" s="29">
        <v>46666</v>
      </c>
      <c r="E1015">
        <v>0</v>
      </c>
      <c r="F1015">
        <v>0</v>
      </c>
      <c r="G1015">
        <v>0</v>
      </c>
      <c r="H1015">
        <v>0</v>
      </c>
      <c r="L1015">
        <v>4.8</v>
      </c>
      <c r="R1015">
        <v>568.52184299999999</v>
      </c>
      <c r="S1015" t="s">
        <v>90</v>
      </c>
      <c r="T1015" s="297">
        <v>46311.754166666666</v>
      </c>
    </row>
    <row r="1016" spans="1:20" x14ac:dyDescent="0.35">
      <c r="A1016" t="s">
        <v>94</v>
      </c>
      <c r="B1016" t="s">
        <v>95</v>
      </c>
      <c r="C1016" t="s">
        <v>89</v>
      </c>
      <c r="D1016" s="29">
        <v>46667</v>
      </c>
      <c r="E1016">
        <v>0</v>
      </c>
      <c r="F1016">
        <v>0</v>
      </c>
      <c r="G1016">
        <v>0</v>
      </c>
      <c r="H1016">
        <v>0</v>
      </c>
      <c r="L1016">
        <v>4.8</v>
      </c>
      <c r="R1016">
        <v>568.52184299999999</v>
      </c>
      <c r="S1016" t="s">
        <v>90</v>
      </c>
      <c r="T1016" s="297">
        <v>46311.754166666666</v>
      </c>
    </row>
    <row r="1017" spans="1:20" x14ac:dyDescent="0.35">
      <c r="A1017" t="s">
        <v>94</v>
      </c>
      <c r="B1017" t="s">
        <v>95</v>
      </c>
      <c r="C1017" t="s">
        <v>89</v>
      </c>
      <c r="D1017" s="29">
        <v>46668</v>
      </c>
      <c r="E1017">
        <v>0</v>
      </c>
      <c r="F1017">
        <v>0</v>
      </c>
      <c r="G1017">
        <v>0</v>
      </c>
      <c r="H1017">
        <v>0</v>
      </c>
      <c r="L1017">
        <v>4.8</v>
      </c>
      <c r="R1017">
        <v>568.52184299999999</v>
      </c>
      <c r="S1017" t="s">
        <v>90</v>
      </c>
      <c r="T1017" s="297">
        <v>46311.754166666666</v>
      </c>
    </row>
    <row r="1018" spans="1:20" x14ac:dyDescent="0.35">
      <c r="A1018" t="s">
        <v>94</v>
      </c>
      <c r="B1018" t="s">
        <v>95</v>
      </c>
      <c r="C1018" t="s">
        <v>89</v>
      </c>
      <c r="D1018" s="29">
        <v>46669</v>
      </c>
      <c r="E1018">
        <v>0</v>
      </c>
      <c r="F1018">
        <v>0</v>
      </c>
      <c r="G1018">
        <v>0</v>
      </c>
      <c r="H1018">
        <v>0</v>
      </c>
      <c r="L1018">
        <v>4.8</v>
      </c>
      <c r="R1018">
        <v>568.52184299999999</v>
      </c>
      <c r="S1018" t="s">
        <v>90</v>
      </c>
      <c r="T1018" s="297">
        <v>46311.754166666666</v>
      </c>
    </row>
    <row r="1019" spans="1:20" x14ac:dyDescent="0.35">
      <c r="A1019" t="s">
        <v>94</v>
      </c>
      <c r="B1019" t="s">
        <v>95</v>
      </c>
      <c r="C1019" t="s">
        <v>89</v>
      </c>
      <c r="D1019" s="29">
        <v>46670</v>
      </c>
      <c r="E1019">
        <v>0</v>
      </c>
      <c r="F1019">
        <v>0</v>
      </c>
      <c r="G1019">
        <v>0</v>
      </c>
      <c r="H1019">
        <v>0</v>
      </c>
      <c r="L1019">
        <v>4.8</v>
      </c>
      <c r="R1019">
        <v>568.52184299999999</v>
      </c>
      <c r="S1019" t="s">
        <v>90</v>
      </c>
      <c r="T1019" s="297">
        <v>46311.754166666666</v>
      </c>
    </row>
    <row r="1020" spans="1:20" x14ac:dyDescent="0.35">
      <c r="A1020" t="s">
        <v>94</v>
      </c>
      <c r="B1020" t="s">
        <v>95</v>
      </c>
      <c r="C1020" t="s">
        <v>89</v>
      </c>
      <c r="D1020" s="29">
        <v>46671</v>
      </c>
      <c r="E1020">
        <v>0</v>
      </c>
      <c r="F1020">
        <v>0</v>
      </c>
      <c r="G1020">
        <v>0</v>
      </c>
      <c r="H1020">
        <v>0</v>
      </c>
      <c r="L1020">
        <v>4.8</v>
      </c>
      <c r="R1020">
        <v>568.52184299999999</v>
      </c>
      <c r="S1020" t="s">
        <v>90</v>
      </c>
      <c r="T1020" s="297">
        <v>46311.754166666666</v>
      </c>
    </row>
    <row r="1021" spans="1:20" x14ac:dyDescent="0.35">
      <c r="A1021" t="s">
        <v>94</v>
      </c>
      <c r="B1021" t="s">
        <v>95</v>
      </c>
      <c r="C1021" t="s">
        <v>89</v>
      </c>
      <c r="D1021" s="29">
        <v>46672</v>
      </c>
      <c r="E1021">
        <v>0</v>
      </c>
      <c r="F1021">
        <v>0</v>
      </c>
      <c r="G1021">
        <v>0</v>
      </c>
      <c r="H1021">
        <v>0</v>
      </c>
      <c r="L1021">
        <v>4.8</v>
      </c>
      <c r="R1021">
        <v>568.52184299999999</v>
      </c>
      <c r="S1021" t="s">
        <v>90</v>
      </c>
      <c r="T1021" s="297">
        <v>46311.754166666666</v>
      </c>
    </row>
    <row r="1022" spans="1:20" x14ac:dyDescent="0.35">
      <c r="A1022" t="s">
        <v>94</v>
      </c>
      <c r="B1022" t="s">
        <v>95</v>
      </c>
      <c r="C1022" t="s">
        <v>89</v>
      </c>
      <c r="D1022" s="29">
        <v>46673</v>
      </c>
      <c r="E1022">
        <v>0</v>
      </c>
      <c r="F1022">
        <v>0</v>
      </c>
      <c r="G1022">
        <v>0</v>
      </c>
      <c r="H1022">
        <v>0</v>
      </c>
      <c r="L1022">
        <v>4.8</v>
      </c>
      <c r="R1022">
        <v>568.52184299999999</v>
      </c>
      <c r="S1022" t="s">
        <v>90</v>
      </c>
      <c r="T1022" s="297">
        <v>46311.754166666666</v>
      </c>
    </row>
    <row r="1023" spans="1:20" x14ac:dyDescent="0.35">
      <c r="A1023" t="s">
        <v>94</v>
      </c>
      <c r="B1023" t="s">
        <v>95</v>
      </c>
      <c r="C1023" t="s">
        <v>89</v>
      </c>
      <c r="D1023" s="29">
        <v>46674</v>
      </c>
      <c r="E1023">
        <v>0</v>
      </c>
      <c r="F1023">
        <v>0</v>
      </c>
      <c r="G1023">
        <v>0</v>
      </c>
      <c r="H1023">
        <v>0</v>
      </c>
      <c r="L1023">
        <v>4.8</v>
      </c>
      <c r="R1023">
        <v>568.52184299999999</v>
      </c>
      <c r="S1023" t="s">
        <v>90</v>
      </c>
      <c r="T1023" s="297">
        <v>46311.754166666666</v>
      </c>
    </row>
    <row r="1024" spans="1:20" x14ac:dyDescent="0.35">
      <c r="A1024" t="s">
        <v>94</v>
      </c>
      <c r="B1024" t="s">
        <v>95</v>
      </c>
      <c r="C1024" t="s">
        <v>89</v>
      </c>
      <c r="D1024" s="29">
        <v>46675</v>
      </c>
      <c r="E1024">
        <v>0</v>
      </c>
      <c r="F1024">
        <v>0</v>
      </c>
      <c r="G1024">
        <v>0</v>
      </c>
      <c r="H1024">
        <v>0</v>
      </c>
      <c r="L1024">
        <v>4.8</v>
      </c>
      <c r="R1024">
        <v>568.52184299999999</v>
      </c>
      <c r="S1024" t="s">
        <v>90</v>
      </c>
      <c r="T1024" s="297">
        <v>46311.754166666666</v>
      </c>
    </row>
    <row r="1025" spans="1:20" x14ac:dyDescent="0.35">
      <c r="A1025" t="s">
        <v>94</v>
      </c>
      <c r="B1025" t="s">
        <v>95</v>
      </c>
      <c r="C1025" t="s">
        <v>89</v>
      </c>
      <c r="D1025" s="29">
        <v>46676</v>
      </c>
      <c r="E1025">
        <v>0</v>
      </c>
      <c r="F1025">
        <v>0</v>
      </c>
      <c r="G1025">
        <v>0</v>
      </c>
      <c r="H1025">
        <v>0</v>
      </c>
      <c r="L1025">
        <v>4.8</v>
      </c>
      <c r="R1025">
        <v>568.52184299999999</v>
      </c>
      <c r="S1025" t="s">
        <v>90</v>
      </c>
      <c r="T1025" s="297">
        <v>46311.754166666666</v>
      </c>
    </row>
    <row r="1026" spans="1:20" x14ac:dyDescent="0.35">
      <c r="A1026" t="s">
        <v>94</v>
      </c>
      <c r="B1026" t="s">
        <v>95</v>
      </c>
      <c r="C1026" t="s">
        <v>89</v>
      </c>
      <c r="D1026" s="29">
        <v>46677</v>
      </c>
      <c r="E1026">
        <v>0</v>
      </c>
      <c r="F1026">
        <v>0</v>
      </c>
      <c r="G1026">
        <v>0</v>
      </c>
      <c r="H1026">
        <v>0</v>
      </c>
      <c r="L1026">
        <v>4.8</v>
      </c>
      <c r="R1026">
        <v>568.52184299999999</v>
      </c>
      <c r="S1026" t="s">
        <v>90</v>
      </c>
      <c r="T1026" s="297">
        <v>46311.754166666666</v>
      </c>
    </row>
    <row r="1027" spans="1:20" x14ac:dyDescent="0.35">
      <c r="A1027" t="s">
        <v>94</v>
      </c>
      <c r="B1027" t="s">
        <v>95</v>
      </c>
      <c r="C1027" t="s">
        <v>89</v>
      </c>
      <c r="D1027" s="29">
        <v>46678</v>
      </c>
      <c r="E1027">
        <v>0</v>
      </c>
      <c r="F1027">
        <v>0</v>
      </c>
      <c r="G1027">
        <v>0</v>
      </c>
      <c r="H1027">
        <v>0</v>
      </c>
      <c r="L1027">
        <v>4.8</v>
      </c>
      <c r="R1027">
        <v>568.52184299999999</v>
      </c>
      <c r="S1027" t="s">
        <v>90</v>
      </c>
      <c r="T1027" s="297">
        <v>46311.754166666666</v>
      </c>
    </row>
    <row r="1028" spans="1:20" x14ac:dyDescent="0.35">
      <c r="A1028" t="s">
        <v>94</v>
      </c>
      <c r="B1028" t="s">
        <v>95</v>
      </c>
      <c r="C1028" t="s">
        <v>89</v>
      </c>
      <c r="D1028" s="29">
        <v>46679</v>
      </c>
      <c r="E1028">
        <v>0</v>
      </c>
      <c r="F1028">
        <v>0</v>
      </c>
      <c r="G1028">
        <v>0</v>
      </c>
      <c r="H1028">
        <v>0</v>
      </c>
      <c r="L1028">
        <v>4.8</v>
      </c>
      <c r="R1028">
        <v>568.52184299999999</v>
      </c>
      <c r="S1028" t="s">
        <v>90</v>
      </c>
      <c r="T1028" s="297">
        <v>46311.754166666666</v>
      </c>
    </row>
    <row r="1029" spans="1:20" x14ac:dyDescent="0.35">
      <c r="A1029" t="s">
        <v>94</v>
      </c>
      <c r="B1029" t="s">
        <v>95</v>
      </c>
      <c r="C1029" t="s">
        <v>89</v>
      </c>
      <c r="D1029" s="29">
        <v>46680</v>
      </c>
      <c r="E1029">
        <v>0</v>
      </c>
      <c r="F1029">
        <v>0</v>
      </c>
      <c r="G1029">
        <v>0</v>
      </c>
      <c r="H1029">
        <v>0</v>
      </c>
      <c r="L1029">
        <v>4.8</v>
      </c>
      <c r="R1029">
        <v>568.52184299999999</v>
      </c>
      <c r="S1029" t="s">
        <v>90</v>
      </c>
      <c r="T1029" s="297">
        <v>46311.754166666666</v>
      </c>
    </row>
    <row r="1030" spans="1:20" x14ac:dyDescent="0.35">
      <c r="A1030" t="s">
        <v>94</v>
      </c>
      <c r="B1030" t="s">
        <v>95</v>
      </c>
      <c r="C1030" t="s">
        <v>89</v>
      </c>
      <c r="D1030" s="29">
        <v>46681</v>
      </c>
      <c r="E1030">
        <v>0</v>
      </c>
      <c r="F1030">
        <v>0</v>
      </c>
      <c r="G1030">
        <v>0</v>
      </c>
      <c r="H1030">
        <v>0</v>
      </c>
      <c r="L1030">
        <v>4.8</v>
      </c>
      <c r="R1030">
        <v>568.52184299999999</v>
      </c>
      <c r="S1030" t="s">
        <v>90</v>
      </c>
      <c r="T1030" s="297">
        <v>46311.754166666666</v>
      </c>
    </row>
    <row r="1031" spans="1:20" x14ac:dyDescent="0.35">
      <c r="A1031" t="s">
        <v>94</v>
      </c>
      <c r="B1031" t="s">
        <v>95</v>
      </c>
      <c r="C1031" t="s">
        <v>89</v>
      </c>
      <c r="D1031" s="29">
        <v>46682</v>
      </c>
      <c r="E1031">
        <v>0</v>
      </c>
      <c r="F1031">
        <v>0</v>
      </c>
      <c r="G1031">
        <v>0</v>
      </c>
      <c r="H1031">
        <v>0</v>
      </c>
      <c r="L1031">
        <v>4.8</v>
      </c>
      <c r="R1031">
        <v>568.52184299999999</v>
      </c>
      <c r="S1031" t="s">
        <v>90</v>
      </c>
      <c r="T1031" s="297">
        <v>46311.754166666666</v>
      </c>
    </row>
    <row r="1032" spans="1:20" x14ac:dyDescent="0.35">
      <c r="A1032" t="s">
        <v>94</v>
      </c>
      <c r="B1032" t="s">
        <v>95</v>
      </c>
      <c r="C1032" t="s">
        <v>89</v>
      </c>
      <c r="D1032" s="29">
        <v>46683</v>
      </c>
      <c r="E1032">
        <v>0</v>
      </c>
      <c r="F1032">
        <v>0</v>
      </c>
      <c r="G1032">
        <v>0</v>
      </c>
      <c r="H1032">
        <v>0</v>
      </c>
      <c r="L1032">
        <v>4.8</v>
      </c>
      <c r="R1032">
        <v>568.52184299999999</v>
      </c>
      <c r="S1032" t="s">
        <v>90</v>
      </c>
      <c r="T1032" s="297">
        <v>46311.754166666666</v>
      </c>
    </row>
    <row r="1033" spans="1:20" x14ac:dyDescent="0.35">
      <c r="A1033" t="s">
        <v>94</v>
      </c>
      <c r="B1033" t="s">
        <v>95</v>
      </c>
      <c r="C1033" t="s">
        <v>89</v>
      </c>
      <c r="D1033" s="29">
        <v>46684</v>
      </c>
      <c r="E1033">
        <v>0</v>
      </c>
      <c r="F1033">
        <v>0</v>
      </c>
      <c r="G1033">
        <v>0</v>
      </c>
      <c r="H1033">
        <v>0</v>
      </c>
      <c r="L1033">
        <v>4.8</v>
      </c>
      <c r="R1033">
        <v>568.52184299999999</v>
      </c>
      <c r="S1033" t="s">
        <v>90</v>
      </c>
      <c r="T1033" s="297">
        <v>46311.754166666666</v>
      </c>
    </row>
    <row r="1034" spans="1:20" x14ac:dyDescent="0.35">
      <c r="A1034" t="s">
        <v>94</v>
      </c>
      <c r="B1034" t="s">
        <v>95</v>
      </c>
      <c r="C1034" t="s">
        <v>89</v>
      </c>
      <c r="D1034" s="29">
        <v>46685</v>
      </c>
      <c r="E1034">
        <v>0</v>
      </c>
      <c r="F1034">
        <v>0</v>
      </c>
      <c r="G1034">
        <v>0</v>
      </c>
      <c r="H1034">
        <v>0</v>
      </c>
      <c r="L1034">
        <v>4.8</v>
      </c>
      <c r="R1034">
        <v>568.52184299999999</v>
      </c>
      <c r="S1034" t="s">
        <v>90</v>
      </c>
      <c r="T1034" s="297">
        <v>46311.754166666666</v>
      </c>
    </row>
    <row r="1035" spans="1:20" x14ac:dyDescent="0.35">
      <c r="A1035" t="s">
        <v>94</v>
      </c>
      <c r="B1035" t="s">
        <v>95</v>
      </c>
      <c r="C1035" t="s">
        <v>89</v>
      </c>
      <c r="D1035" s="29">
        <v>46686</v>
      </c>
      <c r="E1035">
        <v>0</v>
      </c>
      <c r="F1035">
        <v>0</v>
      </c>
      <c r="G1035">
        <v>0</v>
      </c>
      <c r="H1035">
        <v>0</v>
      </c>
      <c r="L1035">
        <v>4.8</v>
      </c>
      <c r="R1035">
        <v>568.52184299999999</v>
      </c>
      <c r="S1035" t="s">
        <v>90</v>
      </c>
      <c r="T1035" s="297">
        <v>46311.754166666666</v>
      </c>
    </row>
    <row r="1036" spans="1:20" x14ac:dyDescent="0.35">
      <c r="A1036" t="s">
        <v>94</v>
      </c>
      <c r="B1036" t="s">
        <v>95</v>
      </c>
      <c r="C1036" t="s">
        <v>89</v>
      </c>
      <c r="D1036" s="29">
        <v>46687</v>
      </c>
      <c r="E1036">
        <v>0</v>
      </c>
      <c r="F1036">
        <v>0</v>
      </c>
      <c r="G1036">
        <v>0</v>
      </c>
      <c r="H1036">
        <v>0</v>
      </c>
      <c r="L1036">
        <v>4.8</v>
      </c>
      <c r="R1036">
        <v>568.52184299999999</v>
      </c>
      <c r="S1036" t="s">
        <v>90</v>
      </c>
      <c r="T1036" s="297">
        <v>46311.754166666666</v>
      </c>
    </row>
    <row r="1037" spans="1:20" x14ac:dyDescent="0.35">
      <c r="A1037" t="s">
        <v>94</v>
      </c>
      <c r="B1037" t="s">
        <v>95</v>
      </c>
      <c r="C1037" t="s">
        <v>89</v>
      </c>
      <c r="D1037" s="29">
        <v>46688</v>
      </c>
      <c r="E1037">
        <v>0</v>
      </c>
      <c r="F1037">
        <v>0</v>
      </c>
      <c r="G1037">
        <v>0</v>
      </c>
      <c r="H1037">
        <v>0</v>
      </c>
      <c r="L1037">
        <v>4.8</v>
      </c>
      <c r="R1037">
        <v>568.52184299999999</v>
      </c>
      <c r="S1037" t="s">
        <v>90</v>
      </c>
      <c r="T1037" s="297">
        <v>46311.754166666666</v>
      </c>
    </row>
    <row r="1038" spans="1:20" x14ac:dyDescent="0.35">
      <c r="A1038" t="s">
        <v>94</v>
      </c>
      <c r="B1038" t="s">
        <v>95</v>
      </c>
      <c r="C1038" t="s">
        <v>89</v>
      </c>
      <c r="D1038" s="29">
        <v>46689</v>
      </c>
      <c r="E1038">
        <v>0</v>
      </c>
      <c r="F1038">
        <v>0</v>
      </c>
      <c r="G1038">
        <v>0</v>
      </c>
      <c r="H1038">
        <v>0</v>
      </c>
      <c r="L1038">
        <v>4.8</v>
      </c>
      <c r="R1038">
        <v>568.52184299999999</v>
      </c>
      <c r="S1038" t="s">
        <v>90</v>
      </c>
      <c r="T1038" s="297">
        <v>46311.754166666666</v>
      </c>
    </row>
    <row r="1039" spans="1:20" x14ac:dyDescent="0.35">
      <c r="A1039" t="s">
        <v>94</v>
      </c>
      <c r="B1039" t="s">
        <v>95</v>
      </c>
      <c r="C1039" t="s">
        <v>89</v>
      </c>
      <c r="D1039" s="29">
        <v>46690</v>
      </c>
      <c r="E1039">
        <v>0</v>
      </c>
      <c r="F1039">
        <v>0</v>
      </c>
      <c r="G1039">
        <v>0</v>
      </c>
      <c r="H1039">
        <v>0</v>
      </c>
      <c r="L1039">
        <v>4.8</v>
      </c>
      <c r="R1039">
        <v>568.52184299999999</v>
      </c>
      <c r="S1039" t="s">
        <v>90</v>
      </c>
      <c r="T1039" s="297">
        <v>46311.754166666666</v>
      </c>
    </row>
    <row r="1040" spans="1:20" x14ac:dyDescent="0.35">
      <c r="A1040" t="s">
        <v>94</v>
      </c>
      <c r="B1040" t="s">
        <v>95</v>
      </c>
      <c r="C1040" t="s">
        <v>89</v>
      </c>
      <c r="D1040" s="29">
        <v>46691</v>
      </c>
      <c r="E1040">
        <v>0</v>
      </c>
      <c r="F1040">
        <v>0</v>
      </c>
      <c r="G1040">
        <v>0</v>
      </c>
      <c r="H1040">
        <v>0</v>
      </c>
      <c r="L1040">
        <v>4.8</v>
      </c>
      <c r="R1040">
        <v>568.52184299999999</v>
      </c>
      <c r="S1040" t="s">
        <v>90</v>
      </c>
      <c r="T1040" s="297">
        <v>46311.754166666666</v>
      </c>
    </row>
    <row r="1041" spans="1:20" x14ac:dyDescent="0.35">
      <c r="A1041" t="s">
        <v>94</v>
      </c>
      <c r="B1041" t="s">
        <v>95</v>
      </c>
      <c r="C1041" t="s">
        <v>89</v>
      </c>
      <c r="D1041" s="29">
        <v>46692</v>
      </c>
      <c r="E1041">
        <v>0</v>
      </c>
      <c r="F1041">
        <v>0</v>
      </c>
      <c r="G1041">
        <v>0</v>
      </c>
      <c r="H1041">
        <v>0</v>
      </c>
      <c r="L1041">
        <v>4.8</v>
      </c>
      <c r="R1041">
        <v>568.52184299999999</v>
      </c>
      <c r="S1041" t="s">
        <v>90</v>
      </c>
      <c r="T1041" s="297">
        <v>46311.754166666666</v>
      </c>
    </row>
    <row r="1042" spans="1:20" x14ac:dyDescent="0.35">
      <c r="A1042" t="s">
        <v>94</v>
      </c>
      <c r="B1042" t="s">
        <v>95</v>
      </c>
      <c r="C1042" t="s">
        <v>89</v>
      </c>
      <c r="D1042" s="29">
        <v>46693</v>
      </c>
      <c r="E1042">
        <v>0</v>
      </c>
      <c r="F1042">
        <v>0</v>
      </c>
      <c r="G1042">
        <v>0</v>
      </c>
      <c r="H1042">
        <v>0</v>
      </c>
      <c r="L1042">
        <v>4.8</v>
      </c>
      <c r="R1042">
        <v>568.52184299999999</v>
      </c>
      <c r="S1042" t="s">
        <v>90</v>
      </c>
      <c r="T1042" s="297">
        <v>46311.754166666666</v>
      </c>
    </row>
    <row r="1043" spans="1:20" x14ac:dyDescent="0.35">
      <c r="A1043" t="s">
        <v>94</v>
      </c>
      <c r="B1043" t="s">
        <v>95</v>
      </c>
      <c r="C1043" t="s">
        <v>89</v>
      </c>
      <c r="D1043" s="29">
        <v>46694</v>
      </c>
      <c r="E1043">
        <v>0</v>
      </c>
      <c r="F1043">
        <v>0</v>
      </c>
      <c r="G1043">
        <v>0</v>
      </c>
      <c r="H1043">
        <v>0</v>
      </c>
      <c r="L1043">
        <v>4.8</v>
      </c>
      <c r="R1043">
        <v>568.52184299999999</v>
      </c>
      <c r="S1043" t="s">
        <v>90</v>
      </c>
      <c r="T1043" s="297">
        <v>46311.754166666666</v>
      </c>
    </row>
    <row r="1044" spans="1:20" x14ac:dyDescent="0.35">
      <c r="A1044" t="s">
        <v>94</v>
      </c>
      <c r="B1044" t="s">
        <v>95</v>
      </c>
      <c r="C1044" t="s">
        <v>89</v>
      </c>
      <c r="D1044" s="29">
        <v>46695</v>
      </c>
      <c r="E1044">
        <v>0</v>
      </c>
      <c r="F1044">
        <v>0</v>
      </c>
      <c r="G1044">
        <v>0</v>
      </c>
      <c r="H1044">
        <v>0</v>
      </c>
      <c r="L1044">
        <v>4.8</v>
      </c>
      <c r="R1044">
        <v>568.52184299999999</v>
      </c>
      <c r="S1044" t="s">
        <v>90</v>
      </c>
      <c r="T1044" s="297">
        <v>46311.754166666666</v>
      </c>
    </row>
    <row r="1045" spans="1:20" x14ac:dyDescent="0.35">
      <c r="A1045" t="s">
        <v>94</v>
      </c>
      <c r="B1045" t="s">
        <v>95</v>
      </c>
      <c r="C1045" t="s">
        <v>89</v>
      </c>
      <c r="D1045" s="29">
        <v>46696</v>
      </c>
      <c r="E1045">
        <v>0</v>
      </c>
      <c r="F1045">
        <v>0</v>
      </c>
      <c r="G1045">
        <v>0</v>
      </c>
      <c r="H1045">
        <v>0</v>
      </c>
      <c r="L1045">
        <v>4.8</v>
      </c>
      <c r="R1045">
        <v>568.52184299999999</v>
      </c>
      <c r="S1045" t="s">
        <v>90</v>
      </c>
      <c r="T1045" s="297">
        <v>46311.754166666666</v>
      </c>
    </row>
    <row r="1046" spans="1:20" x14ac:dyDescent="0.35">
      <c r="A1046" t="s">
        <v>94</v>
      </c>
      <c r="B1046" t="s">
        <v>95</v>
      </c>
      <c r="C1046" t="s">
        <v>89</v>
      </c>
      <c r="D1046" s="29">
        <v>46697</v>
      </c>
      <c r="E1046">
        <v>0</v>
      </c>
      <c r="F1046">
        <v>0</v>
      </c>
      <c r="G1046">
        <v>0</v>
      </c>
      <c r="H1046">
        <v>0</v>
      </c>
      <c r="L1046">
        <v>4.8</v>
      </c>
      <c r="R1046">
        <v>568.52184299999999</v>
      </c>
      <c r="S1046" t="s">
        <v>90</v>
      </c>
      <c r="T1046" s="297">
        <v>46311.754166666666</v>
      </c>
    </row>
    <row r="1047" spans="1:20" x14ac:dyDescent="0.35">
      <c r="A1047" t="s">
        <v>94</v>
      </c>
      <c r="B1047" t="s">
        <v>95</v>
      </c>
      <c r="C1047" t="s">
        <v>89</v>
      </c>
      <c r="D1047" s="29">
        <v>46698</v>
      </c>
      <c r="E1047">
        <v>0</v>
      </c>
      <c r="F1047">
        <v>0</v>
      </c>
      <c r="G1047">
        <v>0</v>
      </c>
      <c r="H1047">
        <v>0</v>
      </c>
      <c r="L1047">
        <v>4.8</v>
      </c>
      <c r="R1047">
        <v>568.52184299999999</v>
      </c>
      <c r="S1047" t="s">
        <v>90</v>
      </c>
      <c r="T1047" s="297">
        <v>46311.754166666666</v>
      </c>
    </row>
    <row r="1048" spans="1:20" x14ac:dyDescent="0.35">
      <c r="A1048" t="s">
        <v>94</v>
      </c>
      <c r="B1048" t="s">
        <v>95</v>
      </c>
      <c r="C1048" t="s">
        <v>89</v>
      </c>
      <c r="D1048" s="29">
        <v>46699</v>
      </c>
      <c r="E1048">
        <v>0</v>
      </c>
      <c r="F1048">
        <v>0</v>
      </c>
      <c r="G1048">
        <v>0</v>
      </c>
      <c r="H1048">
        <v>0</v>
      </c>
      <c r="L1048">
        <v>4.8</v>
      </c>
      <c r="R1048">
        <v>568.52184299999999</v>
      </c>
      <c r="S1048" t="s">
        <v>90</v>
      </c>
      <c r="T1048" s="297">
        <v>46311.754166666666</v>
      </c>
    </row>
    <row r="1049" spans="1:20" x14ac:dyDescent="0.35">
      <c r="A1049" t="s">
        <v>94</v>
      </c>
      <c r="B1049" t="s">
        <v>95</v>
      </c>
      <c r="C1049" t="s">
        <v>89</v>
      </c>
      <c r="D1049" s="29">
        <v>46700</v>
      </c>
      <c r="E1049">
        <v>0</v>
      </c>
      <c r="F1049">
        <v>0</v>
      </c>
      <c r="G1049">
        <v>0</v>
      </c>
      <c r="H1049">
        <v>0</v>
      </c>
      <c r="L1049">
        <v>4.8</v>
      </c>
      <c r="R1049">
        <v>568.52184299999999</v>
      </c>
      <c r="S1049" t="s">
        <v>90</v>
      </c>
      <c r="T1049" s="297">
        <v>46311.754166666666</v>
      </c>
    </row>
    <row r="1050" spans="1:20" x14ac:dyDescent="0.35">
      <c r="A1050" t="s">
        <v>94</v>
      </c>
      <c r="B1050" t="s">
        <v>95</v>
      </c>
      <c r="C1050" t="s">
        <v>89</v>
      </c>
      <c r="D1050" s="29">
        <v>46701</v>
      </c>
      <c r="E1050">
        <v>0</v>
      </c>
      <c r="F1050">
        <v>0</v>
      </c>
      <c r="G1050">
        <v>0</v>
      </c>
      <c r="H1050">
        <v>0</v>
      </c>
      <c r="L1050">
        <v>4.8</v>
      </c>
      <c r="R1050">
        <v>568.52184299999999</v>
      </c>
      <c r="S1050" t="s">
        <v>90</v>
      </c>
      <c r="T1050" s="297">
        <v>46311.754166666666</v>
      </c>
    </row>
    <row r="1051" spans="1:20" x14ac:dyDescent="0.35">
      <c r="A1051" t="s">
        <v>94</v>
      </c>
      <c r="B1051" t="s">
        <v>95</v>
      </c>
      <c r="C1051" t="s">
        <v>89</v>
      </c>
      <c r="D1051" s="29">
        <v>46702</v>
      </c>
      <c r="E1051">
        <v>0</v>
      </c>
      <c r="F1051">
        <v>0</v>
      </c>
      <c r="G1051">
        <v>0</v>
      </c>
      <c r="H1051">
        <v>0</v>
      </c>
      <c r="L1051">
        <v>4.8</v>
      </c>
      <c r="R1051">
        <v>568.52184299999999</v>
      </c>
      <c r="S1051" t="s">
        <v>90</v>
      </c>
      <c r="T1051" s="297">
        <v>46311.754166666666</v>
      </c>
    </row>
    <row r="1052" spans="1:20" x14ac:dyDescent="0.35">
      <c r="A1052" t="s">
        <v>94</v>
      </c>
      <c r="B1052" t="s">
        <v>95</v>
      </c>
      <c r="C1052" t="s">
        <v>89</v>
      </c>
      <c r="D1052" s="29">
        <v>46703</v>
      </c>
      <c r="E1052">
        <v>0</v>
      </c>
      <c r="F1052">
        <v>0</v>
      </c>
      <c r="G1052">
        <v>0</v>
      </c>
      <c r="H1052">
        <v>0</v>
      </c>
      <c r="L1052">
        <v>4.8</v>
      </c>
      <c r="R1052">
        <v>568.52184299999999</v>
      </c>
      <c r="S1052" t="s">
        <v>90</v>
      </c>
      <c r="T1052" s="297">
        <v>46311.754166666666</v>
      </c>
    </row>
    <row r="1053" spans="1:20" x14ac:dyDescent="0.35">
      <c r="A1053" t="s">
        <v>94</v>
      </c>
      <c r="B1053" t="s">
        <v>95</v>
      </c>
      <c r="C1053" t="s">
        <v>89</v>
      </c>
      <c r="D1053" s="29">
        <v>46704</v>
      </c>
      <c r="E1053">
        <v>0</v>
      </c>
      <c r="F1053">
        <v>0</v>
      </c>
      <c r="G1053">
        <v>0</v>
      </c>
      <c r="H1053">
        <v>0</v>
      </c>
      <c r="L1053">
        <v>4.8</v>
      </c>
      <c r="R1053">
        <v>568.52184299999999</v>
      </c>
      <c r="S1053" t="s">
        <v>90</v>
      </c>
      <c r="T1053" s="297">
        <v>46311.754166666666</v>
      </c>
    </row>
    <row r="1054" spans="1:20" x14ac:dyDescent="0.35">
      <c r="A1054" t="s">
        <v>94</v>
      </c>
      <c r="B1054" t="s">
        <v>95</v>
      </c>
      <c r="C1054" t="s">
        <v>89</v>
      </c>
      <c r="D1054" s="29">
        <v>46705</v>
      </c>
      <c r="E1054">
        <v>0</v>
      </c>
      <c r="F1054">
        <v>0</v>
      </c>
      <c r="G1054">
        <v>0</v>
      </c>
      <c r="H1054">
        <v>0</v>
      </c>
      <c r="L1054">
        <v>4.8</v>
      </c>
      <c r="R1054">
        <v>568.52184299999999</v>
      </c>
      <c r="S1054" t="s">
        <v>90</v>
      </c>
      <c r="T1054" s="297">
        <v>46311.754166666666</v>
      </c>
    </row>
    <row r="1055" spans="1:20" x14ac:dyDescent="0.35">
      <c r="A1055" t="s">
        <v>94</v>
      </c>
      <c r="B1055" t="s">
        <v>95</v>
      </c>
      <c r="C1055" t="s">
        <v>89</v>
      </c>
      <c r="D1055" s="29">
        <v>46706</v>
      </c>
      <c r="E1055">
        <v>0</v>
      </c>
      <c r="F1055">
        <v>0</v>
      </c>
      <c r="G1055">
        <v>0</v>
      </c>
      <c r="H1055">
        <v>0</v>
      </c>
      <c r="L1055">
        <v>4.8</v>
      </c>
      <c r="R1055">
        <v>568.52184299999999</v>
      </c>
      <c r="S1055" t="s">
        <v>90</v>
      </c>
      <c r="T1055" s="297">
        <v>46311.754166666666</v>
      </c>
    </row>
    <row r="1056" spans="1:20" x14ac:dyDescent="0.35">
      <c r="A1056" t="s">
        <v>94</v>
      </c>
      <c r="B1056" t="s">
        <v>95</v>
      </c>
      <c r="C1056" t="s">
        <v>89</v>
      </c>
      <c r="D1056" s="29">
        <v>46707</v>
      </c>
      <c r="E1056">
        <v>0</v>
      </c>
      <c r="F1056">
        <v>0</v>
      </c>
      <c r="G1056">
        <v>0</v>
      </c>
      <c r="H1056">
        <v>0</v>
      </c>
      <c r="L1056">
        <v>4.8</v>
      </c>
      <c r="R1056">
        <v>568.52184299999999</v>
      </c>
      <c r="S1056" t="s">
        <v>90</v>
      </c>
      <c r="T1056" s="297">
        <v>46311.754166666666</v>
      </c>
    </row>
    <row r="1057" spans="1:20" x14ac:dyDescent="0.35">
      <c r="A1057" t="s">
        <v>94</v>
      </c>
      <c r="B1057" t="s">
        <v>95</v>
      </c>
      <c r="C1057" t="s">
        <v>89</v>
      </c>
      <c r="D1057" s="29">
        <v>46708</v>
      </c>
      <c r="E1057">
        <v>0</v>
      </c>
      <c r="F1057">
        <v>0</v>
      </c>
      <c r="G1057">
        <v>0</v>
      </c>
      <c r="H1057">
        <v>0</v>
      </c>
      <c r="L1057">
        <v>4.8</v>
      </c>
      <c r="R1057">
        <v>568.52184299999999</v>
      </c>
      <c r="S1057" t="s">
        <v>90</v>
      </c>
      <c r="T1057" s="297">
        <v>46311.754166666666</v>
      </c>
    </row>
    <row r="1058" spans="1:20" x14ac:dyDescent="0.35">
      <c r="A1058" t="s">
        <v>94</v>
      </c>
      <c r="B1058" t="s">
        <v>95</v>
      </c>
      <c r="C1058" t="s">
        <v>89</v>
      </c>
      <c r="D1058" s="29">
        <v>46709</v>
      </c>
      <c r="E1058">
        <v>0</v>
      </c>
      <c r="F1058">
        <v>0</v>
      </c>
      <c r="G1058">
        <v>0</v>
      </c>
      <c r="H1058">
        <v>0</v>
      </c>
      <c r="L1058">
        <v>4.8</v>
      </c>
      <c r="R1058">
        <v>568.52184299999999</v>
      </c>
      <c r="S1058" t="s">
        <v>90</v>
      </c>
      <c r="T1058" s="297">
        <v>46311.754166666666</v>
      </c>
    </row>
    <row r="1059" spans="1:20" x14ac:dyDescent="0.35">
      <c r="A1059" t="s">
        <v>94</v>
      </c>
      <c r="B1059" t="s">
        <v>95</v>
      </c>
      <c r="C1059" t="s">
        <v>89</v>
      </c>
      <c r="D1059" s="29">
        <v>46710</v>
      </c>
      <c r="E1059">
        <v>0</v>
      </c>
      <c r="F1059">
        <v>0</v>
      </c>
      <c r="G1059">
        <v>0</v>
      </c>
      <c r="H1059">
        <v>0</v>
      </c>
      <c r="L1059">
        <v>4.8</v>
      </c>
      <c r="R1059">
        <v>568.52184299999999</v>
      </c>
      <c r="S1059" t="s">
        <v>90</v>
      </c>
      <c r="T1059" s="297">
        <v>46311.754166666666</v>
      </c>
    </row>
    <row r="1060" spans="1:20" x14ac:dyDescent="0.35">
      <c r="A1060" t="s">
        <v>94</v>
      </c>
      <c r="B1060" t="s">
        <v>95</v>
      </c>
      <c r="C1060" t="s">
        <v>89</v>
      </c>
      <c r="D1060" s="29">
        <v>46711</v>
      </c>
      <c r="E1060">
        <v>0</v>
      </c>
      <c r="F1060">
        <v>0</v>
      </c>
      <c r="G1060">
        <v>0</v>
      </c>
      <c r="H1060">
        <v>0</v>
      </c>
      <c r="L1060">
        <v>4.8</v>
      </c>
      <c r="R1060">
        <v>568.52184299999999</v>
      </c>
      <c r="S1060" t="s">
        <v>90</v>
      </c>
      <c r="T1060" s="297">
        <v>46311.754166666666</v>
      </c>
    </row>
    <row r="1061" spans="1:20" x14ac:dyDescent="0.35">
      <c r="A1061" t="s">
        <v>94</v>
      </c>
      <c r="B1061" t="s">
        <v>95</v>
      </c>
      <c r="C1061" t="s">
        <v>89</v>
      </c>
      <c r="D1061" s="29">
        <v>46712</v>
      </c>
      <c r="E1061">
        <v>0</v>
      </c>
      <c r="F1061">
        <v>0</v>
      </c>
      <c r="G1061">
        <v>0</v>
      </c>
      <c r="H1061">
        <v>0</v>
      </c>
      <c r="L1061">
        <v>4.8</v>
      </c>
      <c r="R1061">
        <v>568.52184299999999</v>
      </c>
      <c r="S1061" t="s">
        <v>90</v>
      </c>
      <c r="T1061" s="297">
        <v>46311.754166666666</v>
      </c>
    </row>
    <row r="1062" spans="1:20" x14ac:dyDescent="0.35">
      <c r="A1062" t="s">
        <v>94</v>
      </c>
      <c r="B1062" t="s">
        <v>95</v>
      </c>
      <c r="C1062" t="s">
        <v>89</v>
      </c>
      <c r="D1062" s="29">
        <v>46713</v>
      </c>
      <c r="E1062">
        <v>0</v>
      </c>
      <c r="F1062">
        <v>0</v>
      </c>
      <c r="G1062">
        <v>0</v>
      </c>
      <c r="H1062">
        <v>0</v>
      </c>
      <c r="L1062">
        <v>4.8</v>
      </c>
      <c r="R1062">
        <v>568.52184299999999</v>
      </c>
      <c r="S1062" t="s">
        <v>90</v>
      </c>
      <c r="T1062" s="297">
        <v>46311.754166666666</v>
      </c>
    </row>
    <row r="1063" spans="1:20" x14ac:dyDescent="0.35">
      <c r="A1063" t="s">
        <v>94</v>
      </c>
      <c r="B1063" t="s">
        <v>95</v>
      </c>
      <c r="C1063" t="s">
        <v>89</v>
      </c>
      <c r="D1063" s="29">
        <v>46714</v>
      </c>
      <c r="E1063">
        <v>0</v>
      </c>
      <c r="F1063">
        <v>0</v>
      </c>
      <c r="G1063">
        <v>0</v>
      </c>
      <c r="H1063">
        <v>0</v>
      </c>
      <c r="L1063">
        <v>4.8</v>
      </c>
      <c r="R1063">
        <v>568.52184299999999</v>
      </c>
      <c r="S1063" t="s">
        <v>90</v>
      </c>
      <c r="T1063" s="297">
        <v>46311.754166666666</v>
      </c>
    </row>
    <row r="1064" spans="1:20" x14ac:dyDescent="0.35">
      <c r="A1064" t="s">
        <v>94</v>
      </c>
      <c r="B1064" t="s">
        <v>95</v>
      </c>
      <c r="C1064" t="s">
        <v>89</v>
      </c>
      <c r="D1064" s="29">
        <v>46715</v>
      </c>
      <c r="E1064">
        <v>0</v>
      </c>
      <c r="F1064">
        <v>0</v>
      </c>
      <c r="G1064">
        <v>0</v>
      </c>
      <c r="H1064">
        <v>0</v>
      </c>
      <c r="L1064">
        <v>4.8</v>
      </c>
      <c r="R1064">
        <v>568.52184299999999</v>
      </c>
      <c r="S1064" t="s">
        <v>90</v>
      </c>
      <c r="T1064" s="297">
        <v>46311.754166666666</v>
      </c>
    </row>
    <row r="1065" spans="1:20" x14ac:dyDescent="0.35">
      <c r="A1065" t="s">
        <v>94</v>
      </c>
      <c r="B1065" t="s">
        <v>95</v>
      </c>
      <c r="C1065" t="s">
        <v>89</v>
      </c>
      <c r="D1065" s="29">
        <v>46716</v>
      </c>
      <c r="E1065">
        <v>0</v>
      </c>
      <c r="F1065">
        <v>0</v>
      </c>
      <c r="G1065">
        <v>0</v>
      </c>
      <c r="H1065">
        <v>0</v>
      </c>
      <c r="L1065">
        <v>4.8</v>
      </c>
      <c r="R1065">
        <v>568.52184299999999</v>
      </c>
      <c r="S1065" t="s">
        <v>90</v>
      </c>
      <c r="T1065" s="297">
        <v>46311.754166666666</v>
      </c>
    </row>
    <row r="1066" spans="1:20" x14ac:dyDescent="0.35">
      <c r="A1066" t="s">
        <v>94</v>
      </c>
      <c r="B1066" t="s">
        <v>95</v>
      </c>
      <c r="C1066" t="s">
        <v>89</v>
      </c>
      <c r="D1066" s="29">
        <v>46717</v>
      </c>
      <c r="E1066">
        <v>0</v>
      </c>
      <c r="F1066">
        <v>0</v>
      </c>
      <c r="G1066">
        <v>0</v>
      </c>
      <c r="H1066">
        <v>0</v>
      </c>
      <c r="L1066">
        <v>4.8</v>
      </c>
      <c r="R1066">
        <v>568.52184299999999</v>
      </c>
      <c r="S1066" t="s">
        <v>90</v>
      </c>
      <c r="T1066" s="297">
        <v>46311.754166666666</v>
      </c>
    </row>
    <row r="1067" spans="1:20" x14ac:dyDescent="0.35">
      <c r="A1067" t="s">
        <v>94</v>
      </c>
      <c r="B1067" t="s">
        <v>95</v>
      </c>
      <c r="C1067" t="s">
        <v>89</v>
      </c>
      <c r="D1067" s="29">
        <v>46718</v>
      </c>
      <c r="E1067">
        <v>0</v>
      </c>
      <c r="F1067">
        <v>0</v>
      </c>
      <c r="G1067">
        <v>0</v>
      </c>
      <c r="H1067">
        <v>0</v>
      </c>
      <c r="L1067">
        <v>4.8</v>
      </c>
      <c r="R1067">
        <v>568.52184299999999</v>
      </c>
      <c r="S1067" t="s">
        <v>90</v>
      </c>
      <c r="T1067" s="297">
        <v>46311.754166666666</v>
      </c>
    </row>
    <row r="1068" spans="1:20" x14ac:dyDescent="0.35">
      <c r="A1068" t="s">
        <v>94</v>
      </c>
      <c r="B1068" t="s">
        <v>95</v>
      </c>
      <c r="C1068" t="s">
        <v>89</v>
      </c>
      <c r="D1068" s="29">
        <v>46719</v>
      </c>
      <c r="E1068">
        <v>0</v>
      </c>
      <c r="F1068">
        <v>0</v>
      </c>
      <c r="G1068">
        <v>0</v>
      </c>
      <c r="H1068">
        <v>0</v>
      </c>
      <c r="L1068">
        <v>4.8</v>
      </c>
      <c r="R1068">
        <v>568.52184299999999</v>
      </c>
      <c r="S1068" t="s">
        <v>90</v>
      </c>
      <c r="T1068" s="297">
        <v>46311.754166666666</v>
      </c>
    </row>
    <row r="1069" spans="1:20" x14ac:dyDescent="0.35">
      <c r="A1069" t="s">
        <v>94</v>
      </c>
      <c r="B1069" t="s">
        <v>95</v>
      </c>
      <c r="C1069" t="s">
        <v>89</v>
      </c>
      <c r="D1069" s="29">
        <v>46720</v>
      </c>
      <c r="E1069">
        <v>0</v>
      </c>
      <c r="F1069">
        <v>0</v>
      </c>
      <c r="G1069">
        <v>0</v>
      </c>
      <c r="H1069">
        <v>0</v>
      </c>
      <c r="L1069">
        <v>4.8</v>
      </c>
      <c r="R1069">
        <v>568.52184299999999</v>
      </c>
      <c r="S1069" t="s">
        <v>90</v>
      </c>
      <c r="T1069" s="297">
        <v>46311.754166666666</v>
      </c>
    </row>
    <row r="1070" spans="1:20" x14ac:dyDescent="0.35">
      <c r="A1070" t="s">
        <v>94</v>
      </c>
      <c r="B1070" t="s">
        <v>95</v>
      </c>
      <c r="C1070" t="s">
        <v>89</v>
      </c>
      <c r="D1070" s="29">
        <v>46721</v>
      </c>
      <c r="E1070">
        <v>0</v>
      </c>
      <c r="F1070">
        <v>0</v>
      </c>
      <c r="G1070">
        <v>0</v>
      </c>
      <c r="H1070">
        <v>0</v>
      </c>
      <c r="L1070">
        <v>4.8</v>
      </c>
      <c r="R1070">
        <v>568.52184299999999</v>
      </c>
      <c r="S1070" t="s">
        <v>90</v>
      </c>
      <c r="T1070" s="297">
        <v>46311.754166666666</v>
      </c>
    </row>
    <row r="1071" spans="1:20" x14ac:dyDescent="0.35">
      <c r="A1071" t="s">
        <v>94</v>
      </c>
      <c r="B1071" t="s">
        <v>95</v>
      </c>
      <c r="C1071" t="s">
        <v>89</v>
      </c>
      <c r="D1071" s="29">
        <v>46722</v>
      </c>
      <c r="E1071">
        <v>0</v>
      </c>
      <c r="F1071">
        <v>0</v>
      </c>
      <c r="G1071">
        <v>0</v>
      </c>
      <c r="H1071">
        <v>0</v>
      </c>
      <c r="L1071">
        <v>4.8</v>
      </c>
      <c r="R1071">
        <v>568.52184299999999</v>
      </c>
      <c r="S1071" t="s">
        <v>90</v>
      </c>
      <c r="T1071" s="297">
        <v>46311.754166666666</v>
      </c>
    </row>
    <row r="1072" spans="1:20" x14ac:dyDescent="0.35">
      <c r="A1072" t="s">
        <v>94</v>
      </c>
      <c r="B1072" t="s">
        <v>95</v>
      </c>
      <c r="C1072" t="s">
        <v>89</v>
      </c>
      <c r="D1072" s="29">
        <v>46723</v>
      </c>
      <c r="E1072">
        <v>0</v>
      </c>
      <c r="F1072">
        <v>0</v>
      </c>
      <c r="G1072">
        <v>0</v>
      </c>
      <c r="H1072">
        <v>0</v>
      </c>
      <c r="L1072">
        <v>4.8</v>
      </c>
      <c r="R1072">
        <v>568.52184299999999</v>
      </c>
      <c r="S1072" t="s">
        <v>90</v>
      </c>
      <c r="T1072" s="297">
        <v>46311.754166666666</v>
      </c>
    </row>
    <row r="1073" spans="1:20" x14ac:dyDescent="0.35">
      <c r="A1073" t="s">
        <v>94</v>
      </c>
      <c r="B1073" t="s">
        <v>95</v>
      </c>
      <c r="C1073" t="s">
        <v>89</v>
      </c>
      <c r="D1073" s="29">
        <v>46724</v>
      </c>
      <c r="E1073">
        <v>0</v>
      </c>
      <c r="F1073">
        <v>0</v>
      </c>
      <c r="G1073">
        <v>0</v>
      </c>
      <c r="H1073">
        <v>0</v>
      </c>
      <c r="L1073">
        <v>4.8</v>
      </c>
      <c r="R1073">
        <v>568.52184299999999</v>
      </c>
      <c r="S1073" t="s">
        <v>90</v>
      </c>
      <c r="T1073" s="297">
        <v>46311.754166666666</v>
      </c>
    </row>
    <row r="1074" spans="1:20" x14ac:dyDescent="0.35">
      <c r="A1074" t="s">
        <v>94</v>
      </c>
      <c r="B1074" t="s">
        <v>95</v>
      </c>
      <c r="C1074" t="s">
        <v>89</v>
      </c>
      <c r="D1074" s="29">
        <v>46725</v>
      </c>
      <c r="E1074">
        <v>0</v>
      </c>
      <c r="F1074">
        <v>0</v>
      </c>
      <c r="G1074">
        <v>0</v>
      </c>
      <c r="H1074">
        <v>0</v>
      </c>
      <c r="L1074">
        <v>4.8</v>
      </c>
      <c r="R1074">
        <v>568.52184299999999</v>
      </c>
      <c r="S1074" t="s">
        <v>90</v>
      </c>
      <c r="T1074" s="297">
        <v>46311.754166666666</v>
      </c>
    </row>
    <row r="1075" spans="1:20" x14ac:dyDescent="0.35">
      <c r="A1075" t="s">
        <v>94</v>
      </c>
      <c r="B1075" t="s">
        <v>95</v>
      </c>
      <c r="C1075" t="s">
        <v>89</v>
      </c>
      <c r="D1075" s="29">
        <v>46726</v>
      </c>
      <c r="E1075">
        <v>0</v>
      </c>
      <c r="F1075">
        <v>0</v>
      </c>
      <c r="G1075">
        <v>0</v>
      </c>
      <c r="H1075">
        <v>0</v>
      </c>
      <c r="L1075">
        <v>4.8</v>
      </c>
      <c r="R1075">
        <v>568.52184299999999</v>
      </c>
      <c r="S1075" t="s">
        <v>90</v>
      </c>
      <c r="T1075" s="297">
        <v>46311.754166666666</v>
      </c>
    </row>
    <row r="1076" spans="1:20" x14ac:dyDescent="0.35">
      <c r="A1076" t="s">
        <v>94</v>
      </c>
      <c r="B1076" t="s">
        <v>95</v>
      </c>
      <c r="C1076" t="s">
        <v>89</v>
      </c>
      <c r="D1076" s="29">
        <v>46727</v>
      </c>
      <c r="E1076">
        <v>0</v>
      </c>
      <c r="F1076">
        <v>0</v>
      </c>
      <c r="G1076">
        <v>0</v>
      </c>
      <c r="H1076">
        <v>0</v>
      </c>
      <c r="L1076">
        <v>4.8</v>
      </c>
      <c r="R1076">
        <v>568.52184299999999</v>
      </c>
      <c r="S1076" t="s">
        <v>90</v>
      </c>
      <c r="T1076" s="297">
        <v>46311.754166666666</v>
      </c>
    </row>
    <row r="1077" spans="1:20" x14ac:dyDescent="0.35">
      <c r="A1077" t="s">
        <v>94</v>
      </c>
      <c r="B1077" t="s">
        <v>95</v>
      </c>
      <c r="C1077" t="s">
        <v>89</v>
      </c>
      <c r="D1077" s="29">
        <v>46728</v>
      </c>
      <c r="E1077">
        <v>0</v>
      </c>
      <c r="F1077">
        <v>0</v>
      </c>
      <c r="G1077">
        <v>0</v>
      </c>
      <c r="H1077">
        <v>0</v>
      </c>
      <c r="L1077">
        <v>4.8</v>
      </c>
      <c r="R1077">
        <v>568.52184299999999</v>
      </c>
      <c r="S1077" t="s">
        <v>90</v>
      </c>
      <c r="T1077" s="297">
        <v>46311.754166666666</v>
      </c>
    </row>
    <row r="1078" spans="1:20" x14ac:dyDescent="0.35">
      <c r="A1078" t="s">
        <v>94</v>
      </c>
      <c r="B1078" t="s">
        <v>95</v>
      </c>
      <c r="C1078" t="s">
        <v>89</v>
      </c>
      <c r="D1078" s="29">
        <v>46729</v>
      </c>
      <c r="E1078">
        <v>0</v>
      </c>
      <c r="F1078">
        <v>0</v>
      </c>
      <c r="G1078">
        <v>0</v>
      </c>
      <c r="H1078">
        <v>0</v>
      </c>
      <c r="L1078">
        <v>4.8</v>
      </c>
      <c r="R1078">
        <v>568.52184299999999</v>
      </c>
      <c r="S1078" t="s">
        <v>90</v>
      </c>
      <c r="T1078" s="297">
        <v>46311.754166666666</v>
      </c>
    </row>
    <row r="1079" spans="1:20" x14ac:dyDescent="0.35">
      <c r="A1079" t="s">
        <v>94</v>
      </c>
      <c r="B1079" t="s">
        <v>95</v>
      </c>
      <c r="C1079" t="s">
        <v>89</v>
      </c>
      <c r="D1079" s="29">
        <v>46730</v>
      </c>
      <c r="E1079">
        <v>0</v>
      </c>
      <c r="F1079">
        <v>0</v>
      </c>
      <c r="G1079">
        <v>0</v>
      </c>
      <c r="H1079">
        <v>0</v>
      </c>
      <c r="L1079">
        <v>4.8</v>
      </c>
      <c r="R1079">
        <v>568.52184299999999</v>
      </c>
      <c r="S1079" t="s">
        <v>90</v>
      </c>
      <c r="T1079" s="297">
        <v>46311.754166666666</v>
      </c>
    </row>
    <row r="1080" spans="1:20" x14ac:dyDescent="0.35">
      <c r="A1080" t="s">
        <v>94</v>
      </c>
      <c r="B1080" t="s">
        <v>95</v>
      </c>
      <c r="C1080" t="s">
        <v>89</v>
      </c>
      <c r="D1080" s="29">
        <v>46731</v>
      </c>
      <c r="E1080">
        <v>0</v>
      </c>
      <c r="F1080">
        <v>0</v>
      </c>
      <c r="G1080">
        <v>0</v>
      </c>
      <c r="H1080">
        <v>0</v>
      </c>
      <c r="L1080">
        <v>4.8</v>
      </c>
      <c r="R1080">
        <v>568.52184299999999</v>
      </c>
      <c r="S1080" t="s">
        <v>90</v>
      </c>
      <c r="T1080" s="297">
        <v>46311.754166666666</v>
      </c>
    </row>
    <row r="1081" spans="1:20" x14ac:dyDescent="0.35">
      <c r="A1081" t="s">
        <v>94</v>
      </c>
      <c r="B1081" t="s">
        <v>95</v>
      </c>
      <c r="C1081" t="s">
        <v>89</v>
      </c>
      <c r="D1081" s="29">
        <v>46732</v>
      </c>
      <c r="E1081">
        <v>0</v>
      </c>
      <c r="F1081">
        <v>0</v>
      </c>
      <c r="G1081">
        <v>0</v>
      </c>
      <c r="H1081">
        <v>0</v>
      </c>
      <c r="L1081">
        <v>4.8</v>
      </c>
      <c r="R1081">
        <v>568.52184299999999</v>
      </c>
      <c r="S1081" t="s">
        <v>90</v>
      </c>
      <c r="T1081" s="297">
        <v>46311.754166666666</v>
      </c>
    </row>
    <row r="1082" spans="1:20" x14ac:dyDescent="0.35">
      <c r="A1082" t="s">
        <v>94</v>
      </c>
      <c r="B1082" t="s">
        <v>95</v>
      </c>
      <c r="C1082" t="s">
        <v>89</v>
      </c>
      <c r="D1082" s="29">
        <v>46733</v>
      </c>
      <c r="E1082">
        <v>0</v>
      </c>
      <c r="F1082">
        <v>0</v>
      </c>
      <c r="G1082">
        <v>0</v>
      </c>
      <c r="H1082">
        <v>0</v>
      </c>
      <c r="L1082">
        <v>4.8</v>
      </c>
      <c r="R1082">
        <v>568.52184299999999</v>
      </c>
      <c r="S1082" t="s">
        <v>90</v>
      </c>
      <c r="T1082" s="297">
        <v>46311.754166666666</v>
      </c>
    </row>
    <row r="1083" spans="1:20" x14ac:dyDescent="0.35">
      <c r="A1083" t="s">
        <v>94</v>
      </c>
      <c r="B1083" t="s">
        <v>95</v>
      </c>
      <c r="C1083" t="s">
        <v>89</v>
      </c>
      <c r="D1083" s="29">
        <v>46734</v>
      </c>
      <c r="E1083">
        <v>0</v>
      </c>
      <c r="F1083">
        <v>0</v>
      </c>
      <c r="G1083">
        <v>0</v>
      </c>
      <c r="H1083">
        <v>0</v>
      </c>
      <c r="L1083">
        <v>4.8</v>
      </c>
      <c r="R1083">
        <v>568.52184299999999</v>
      </c>
      <c r="S1083" t="s">
        <v>90</v>
      </c>
      <c r="T1083" s="297">
        <v>46311.754166666666</v>
      </c>
    </row>
    <row r="1084" spans="1:20" x14ac:dyDescent="0.35">
      <c r="A1084" t="s">
        <v>94</v>
      </c>
      <c r="B1084" t="s">
        <v>95</v>
      </c>
      <c r="C1084" t="s">
        <v>89</v>
      </c>
      <c r="D1084" s="29">
        <v>46735</v>
      </c>
      <c r="E1084">
        <v>0</v>
      </c>
      <c r="F1084">
        <v>0</v>
      </c>
      <c r="G1084">
        <v>0</v>
      </c>
      <c r="H1084">
        <v>0</v>
      </c>
      <c r="L1084">
        <v>4.8</v>
      </c>
      <c r="R1084">
        <v>568.52184299999999</v>
      </c>
      <c r="S1084" t="s">
        <v>90</v>
      </c>
      <c r="T1084" s="297">
        <v>46311.754166666666</v>
      </c>
    </row>
    <row r="1085" spans="1:20" x14ac:dyDescent="0.35">
      <c r="A1085" t="s">
        <v>94</v>
      </c>
      <c r="B1085" t="s">
        <v>95</v>
      </c>
      <c r="C1085" t="s">
        <v>89</v>
      </c>
      <c r="D1085" s="29">
        <v>46736</v>
      </c>
      <c r="E1085">
        <v>0</v>
      </c>
      <c r="F1085">
        <v>0</v>
      </c>
      <c r="G1085">
        <v>0</v>
      </c>
      <c r="H1085">
        <v>0</v>
      </c>
      <c r="L1085">
        <v>4.8</v>
      </c>
      <c r="R1085">
        <v>568.52184299999999</v>
      </c>
      <c r="S1085" t="s">
        <v>90</v>
      </c>
      <c r="T1085" s="297">
        <v>46311.754166666666</v>
      </c>
    </row>
    <row r="1086" spans="1:20" x14ac:dyDescent="0.35">
      <c r="A1086" t="s">
        <v>94</v>
      </c>
      <c r="B1086" t="s">
        <v>95</v>
      </c>
      <c r="C1086" t="s">
        <v>89</v>
      </c>
      <c r="D1086" s="29">
        <v>46737</v>
      </c>
      <c r="E1086">
        <v>0</v>
      </c>
      <c r="F1086">
        <v>0</v>
      </c>
      <c r="G1086">
        <v>0</v>
      </c>
      <c r="H1086">
        <v>0</v>
      </c>
      <c r="L1086">
        <v>4.8</v>
      </c>
      <c r="R1086">
        <v>568.52184299999999</v>
      </c>
      <c r="S1086" t="s">
        <v>90</v>
      </c>
      <c r="T1086" s="297">
        <v>46311.754166666666</v>
      </c>
    </row>
    <row r="1087" spans="1:20" x14ac:dyDescent="0.35">
      <c r="A1087" t="s">
        <v>94</v>
      </c>
      <c r="B1087" t="s">
        <v>95</v>
      </c>
      <c r="C1087" t="s">
        <v>89</v>
      </c>
      <c r="D1087" s="29">
        <v>46738</v>
      </c>
      <c r="E1087">
        <v>0</v>
      </c>
      <c r="F1087">
        <v>0</v>
      </c>
      <c r="G1087">
        <v>0</v>
      </c>
      <c r="H1087">
        <v>0</v>
      </c>
      <c r="L1087">
        <v>4.8</v>
      </c>
      <c r="R1087">
        <v>568.52184299999999</v>
      </c>
      <c r="S1087" t="s">
        <v>90</v>
      </c>
      <c r="T1087" s="297">
        <v>46311.754166666666</v>
      </c>
    </row>
    <row r="1088" spans="1:20" x14ac:dyDescent="0.35">
      <c r="A1088" t="s">
        <v>94</v>
      </c>
      <c r="B1088" t="s">
        <v>95</v>
      </c>
      <c r="C1088" t="s">
        <v>89</v>
      </c>
      <c r="D1088" s="29">
        <v>46739</v>
      </c>
      <c r="E1088">
        <v>0</v>
      </c>
      <c r="F1088">
        <v>0</v>
      </c>
      <c r="G1088">
        <v>0</v>
      </c>
      <c r="H1088">
        <v>0</v>
      </c>
      <c r="L1088">
        <v>4.8</v>
      </c>
      <c r="R1088">
        <v>568.52184299999999</v>
      </c>
      <c r="S1088" t="s">
        <v>90</v>
      </c>
      <c r="T1088" s="297">
        <v>46311.754166666666</v>
      </c>
    </row>
    <row r="1089" spans="1:20" x14ac:dyDescent="0.35">
      <c r="A1089" t="s">
        <v>94</v>
      </c>
      <c r="B1089" t="s">
        <v>95</v>
      </c>
      <c r="C1089" t="s">
        <v>89</v>
      </c>
      <c r="D1089" s="29">
        <v>46740</v>
      </c>
      <c r="E1089">
        <v>0</v>
      </c>
      <c r="F1089">
        <v>0</v>
      </c>
      <c r="G1089">
        <v>0</v>
      </c>
      <c r="H1089">
        <v>0</v>
      </c>
      <c r="L1089">
        <v>4.8</v>
      </c>
      <c r="R1089">
        <v>568.52184299999999</v>
      </c>
      <c r="S1089" t="s">
        <v>90</v>
      </c>
      <c r="T1089" s="297">
        <v>46311.754166666666</v>
      </c>
    </row>
    <row r="1090" spans="1:20" x14ac:dyDescent="0.35">
      <c r="A1090" t="s">
        <v>94</v>
      </c>
      <c r="B1090" t="s">
        <v>95</v>
      </c>
      <c r="C1090" t="s">
        <v>89</v>
      </c>
      <c r="D1090" s="29">
        <v>46741</v>
      </c>
      <c r="E1090">
        <v>0</v>
      </c>
      <c r="F1090">
        <v>0</v>
      </c>
      <c r="G1090">
        <v>0</v>
      </c>
      <c r="H1090">
        <v>0</v>
      </c>
      <c r="L1090">
        <v>4.8</v>
      </c>
      <c r="R1090">
        <v>568.52184299999999</v>
      </c>
      <c r="S1090" t="s">
        <v>90</v>
      </c>
      <c r="T1090" s="297">
        <v>46311.754166666666</v>
      </c>
    </row>
    <row r="1091" spans="1:20" x14ac:dyDescent="0.35">
      <c r="A1091" t="s">
        <v>94</v>
      </c>
      <c r="B1091" t="s">
        <v>95</v>
      </c>
      <c r="C1091" t="s">
        <v>89</v>
      </c>
      <c r="D1091" s="29">
        <v>46742</v>
      </c>
      <c r="E1091">
        <v>0</v>
      </c>
      <c r="F1091">
        <v>0</v>
      </c>
      <c r="G1091">
        <v>0</v>
      </c>
      <c r="H1091">
        <v>0</v>
      </c>
      <c r="L1091">
        <v>4.8</v>
      </c>
      <c r="R1091">
        <v>568.52184299999999</v>
      </c>
      <c r="S1091" t="s">
        <v>90</v>
      </c>
      <c r="T1091" s="297">
        <v>46311.754166666666</v>
      </c>
    </row>
    <row r="1092" spans="1:20" x14ac:dyDescent="0.35">
      <c r="A1092" t="s">
        <v>94</v>
      </c>
      <c r="B1092" t="s">
        <v>95</v>
      </c>
      <c r="C1092" t="s">
        <v>89</v>
      </c>
      <c r="D1092" s="29">
        <v>46743</v>
      </c>
      <c r="E1092">
        <v>0</v>
      </c>
      <c r="F1092">
        <v>0</v>
      </c>
      <c r="G1092">
        <v>0</v>
      </c>
      <c r="H1092">
        <v>0</v>
      </c>
      <c r="L1092">
        <v>4.8</v>
      </c>
      <c r="R1092">
        <v>568.52184299999999</v>
      </c>
      <c r="S1092" t="s">
        <v>90</v>
      </c>
      <c r="T1092" s="297">
        <v>46311.754166666666</v>
      </c>
    </row>
    <row r="1093" spans="1:20" x14ac:dyDescent="0.35">
      <c r="A1093" t="s">
        <v>94</v>
      </c>
      <c r="B1093" t="s">
        <v>95</v>
      </c>
      <c r="C1093" t="s">
        <v>89</v>
      </c>
      <c r="D1093" s="29">
        <v>46744</v>
      </c>
      <c r="E1093">
        <v>0</v>
      </c>
      <c r="F1093">
        <v>0</v>
      </c>
      <c r="G1093">
        <v>0</v>
      </c>
      <c r="H1093">
        <v>0</v>
      </c>
      <c r="L1093">
        <v>4.8</v>
      </c>
      <c r="R1093">
        <v>568.52184299999999</v>
      </c>
      <c r="S1093" t="s">
        <v>90</v>
      </c>
      <c r="T1093" s="297">
        <v>46311.754166666666</v>
      </c>
    </row>
    <row r="1094" spans="1:20" x14ac:dyDescent="0.35">
      <c r="A1094" t="s">
        <v>94</v>
      </c>
      <c r="B1094" t="s">
        <v>95</v>
      </c>
      <c r="C1094" t="s">
        <v>89</v>
      </c>
      <c r="D1094" s="29">
        <v>46745</v>
      </c>
      <c r="E1094">
        <v>0</v>
      </c>
      <c r="F1094">
        <v>0</v>
      </c>
      <c r="G1094">
        <v>0</v>
      </c>
      <c r="H1094">
        <v>0</v>
      </c>
      <c r="L1094">
        <v>4.8</v>
      </c>
      <c r="R1094">
        <v>568.52184299999999</v>
      </c>
      <c r="S1094" t="s">
        <v>90</v>
      </c>
      <c r="T1094" s="297">
        <v>46311.754166666666</v>
      </c>
    </row>
    <row r="1095" spans="1:20" x14ac:dyDescent="0.35">
      <c r="A1095" t="s">
        <v>94</v>
      </c>
      <c r="B1095" t="s">
        <v>95</v>
      </c>
      <c r="C1095" t="s">
        <v>89</v>
      </c>
      <c r="D1095" s="29">
        <v>46746</v>
      </c>
      <c r="E1095">
        <v>0</v>
      </c>
      <c r="F1095">
        <v>0</v>
      </c>
      <c r="G1095">
        <v>0</v>
      </c>
      <c r="H1095">
        <v>0</v>
      </c>
      <c r="L1095">
        <v>4.8</v>
      </c>
      <c r="R1095">
        <v>568.52184299999999</v>
      </c>
      <c r="S1095" t="s">
        <v>90</v>
      </c>
      <c r="T1095" s="297">
        <v>46311.754166666666</v>
      </c>
    </row>
    <row r="1096" spans="1:20" x14ac:dyDescent="0.35">
      <c r="A1096" t="s">
        <v>94</v>
      </c>
      <c r="B1096" t="s">
        <v>95</v>
      </c>
      <c r="C1096" t="s">
        <v>89</v>
      </c>
      <c r="D1096" s="29">
        <v>46747</v>
      </c>
      <c r="E1096">
        <v>0</v>
      </c>
      <c r="F1096">
        <v>0</v>
      </c>
      <c r="G1096">
        <v>0</v>
      </c>
      <c r="H1096">
        <v>0</v>
      </c>
      <c r="L1096">
        <v>4.8</v>
      </c>
      <c r="R1096">
        <v>568.52184299999999</v>
      </c>
      <c r="S1096" t="s">
        <v>90</v>
      </c>
      <c r="T1096" s="297">
        <v>46311.754166666666</v>
      </c>
    </row>
    <row r="1097" spans="1:20" x14ac:dyDescent="0.35">
      <c r="A1097" t="s">
        <v>94</v>
      </c>
      <c r="B1097" t="s">
        <v>95</v>
      </c>
      <c r="C1097" t="s">
        <v>89</v>
      </c>
      <c r="D1097" s="29">
        <v>46748</v>
      </c>
      <c r="E1097">
        <v>0</v>
      </c>
      <c r="F1097">
        <v>0</v>
      </c>
      <c r="G1097">
        <v>0</v>
      </c>
      <c r="H1097">
        <v>0</v>
      </c>
      <c r="L1097">
        <v>4.8</v>
      </c>
      <c r="R1097">
        <v>568.52184299999999</v>
      </c>
      <c r="S1097" t="s">
        <v>90</v>
      </c>
      <c r="T1097" s="297">
        <v>46311.754166666666</v>
      </c>
    </row>
    <row r="1098" spans="1:20" x14ac:dyDescent="0.35">
      <c r="A1098" t="s">
        <v>94</v>
      </c>
      <c r="B1098" t="s">
        <v>95</v>
      </c>
      <c r="C1098" t="s">
        <v>89</v>
      </c>
      <c r="D1098" s="29">
        <v>46749</v>
      </c>
      <c r="E1098">
        <v>0</v>
      </c>
      <c r="F1098">
        <v>0</v>
      </c>
      <c r="G1098">
        <v>0</v>
      </c>
      <c r="H1098">
        <v>0</v>
      </c>
      <c r="L1098">
        <v>4.8</v>
      </c>
      <c r="R1098">
        <v>568.52184299999999</v>
      </c>
      <c r="S1098" t="s">
        <v>90</v>
      </c>
      <c r="T1098" s="297">
        <v>46311.754166666666</v>
      </c>
    </row>
    <row r="1099" spans="1:20" x14ac:dyDescent="0.35">
      <c r="A1099" t="s">
        <v>94</v>
      </c>
      <c r="B1099" t="s">
        <v>95</v>
      </c>
      <c r="C1099" t="s">
        <v>89</v>
      </c>
      <c r="D1099" s="29">
        <v>46750</v>
      </c>
      <c r="E1099">
        <v>0</v>
      </c>
      <c r="F1099">
        <v>0</v>
      </c>
      <c r="G1099">
        <v>0</v>
      </c>
      <c r="H1099">
        <v>0</v>
      </c>
      <c r="L1099">
        <v>4.8</v>
      </c>
      <c r="R1099">
        <v>568.52184299999999</v>
      </c>
      <c r="S1099" t="s">
        <v>90</v>
      </c>
      <c r="T1099" s="297">
        <v>46311.754166666666</v>
      </c>
    </row>
    <row r="1100" spans="1:20" x14ac:dyDescent="0.35">
      <c r="A1100" t="s">
        <v>94</v>
      </c>
      <c r="B1100" t="s">
        <v>95</v>
      </c>
      <c r="C1100" t="s">
        <v>89</v>
      </c>
      <c r="D1100" s="29">
        <v>46751</v>
      </c>
      <c r="E1100">
        <v>0</v>
      </c>
      <c r="F1100">
        <v>0</v>
      </c>
      <c r="G1100">
        <v>0</v>
      </c>
      <c r="H1100">
        <v>0</v>
      </c>
      <c r="L1100">
        <v>4.8</v>
      </c>
      <c r="R1100">
        <v>568.52184299999999</v>
      </c>
      <c r="S1100" t="s">
        <v>90</v>
      </c>
      <c r="T1100" s="297">
        <v>46311.754166666666</v>
      </c>
    </row>
    <row r="1101" spans="1:20" x14ac:dyDescent="0.35">
      <c r="A1101" t="s">
        <v>94</v>
      </c>
      <c r="B1101" t="s">
        <v>95</v>
      </c>
      <c r="C1101" t="s">
        <v>89</v>
      </c>
      <c r="D1101" s="29">
        <v>46752</v>
      </c>
      <c r="E1101">
        <v>0</v>
      </c>
      <c r="F1101">
        <v>0</v>
      </c>
      <c r="G1101">
        <v>0</v>
      </c>
      <c r="H1101">
        <v>0</v>
      </c>
      <c r="L1101">
        <v>4.8</v>
      </c>
      <c r="R1101">
        <v>568.52184299999999</v>
      </c>
      <c r="S1101" t="s">
        <v>90</v>
      </c>
      <c r="T1101" s="297">
        <v>46311.754166666666</v>
      </c>
    </row>
    <row r="1102" spans="1:20" x14ac:dyDescent="0.35">
      <c r="A1102" t="s">
        <v>96</v>
      </c>
      <c r="B1102" t="s">
        <v>97</v>
      </c>
      <c r="C1102" t="s">
        <v>93</v>
      </c>
      <c r="D1102" s="29">
        <v>46388</v>
      </c>
      <c r="E1102">
        <v>0</v>
      </c>
      <c r="F1102">
        <v>0</v>
      </c>
      <c r="G1102">
        <v>0</v>
      </c>
      <c r="H1102">
        <v>0</v>
      </c>
      <c r="R1102">
        <v>179.53321299999999</v>
      </c>
      <c r="S1102" t="s">
        <v>90</v>
      </c>
      <c r="T1102" s="297">
        <v>46311.754166666666</v>
      </c>
    </row>
    <row r="1103" spans="1:20" x14ac:dyDescent="0.35">
      <c r="A1103" t="s">
        <v>96</v>
      </c>
      <c r="B1103" t="s">
        <v>97</v>
      </c>
      <c r="C1103" t="s">
        <v>93</v>
      </c>
      <c r="D1103" s="29">
        <v>46389</v>
      </c>
      <c r="E1103">
        <v>0</v>
      </c>
      <c r="F1103">
        <v>0</v>
      </c>
      <c r="G1103">
        <v>0</v>
      </c>
      <c r="H1103">
        <v>0</v>
      </c>
      <c r="R1103">
        <v>179.53321299999999</v>
      </c>
      <c r="S1103" t="s">
        <v>90</v>
      </c>
      <c r="T1103" s="297">
        <v>46311.754166666666</v>
      </c>
    </row>
    <row r="1104" spans="1:20" x14ac:dyDescent="0.35">
      <c r="A1104" t="s">
        <v>96</v>
      </c>
      <c r="B1104" t="s">
        <v>97</v>
      </c>
      <c r="C1104" t="s">
        <v>93</v>
      </c>
      <c r="D1104" s="29">
        <v>46390</v>
      </c>
      <c r="E1104">
        <v>0</v>
      </c>
      <c r="F1104">
        <v>0</v>
      </c>
      <c r="G1104">
        <v>0</v>
      </c>
      <c r="H1104">
        <v>0</v>
      </c>
      <c r="R1104">
        <v>179.53321299999999</v>
      </c>
      <c r="S1104" t="s">
        <v>90</v>
      </c>
      <c r="T1104" s="297">
        <v>46311.754166666666</v>
      </c>
    </row>
    <row r="1105" spans="1:20" x14ac:dyDescent="0.35">
      <c r="A1105" t="s">
        <v>96</v>
      </c>
      <c r="B1105" t="s">
        <v>97</v>
      </c>
      <c r="C1105" t="s">
        <v>93</v>
      </c>
      <c r="D1105" s="29">
        <v>46391</v>
      </c>
      <c r="E1105">
        <v>0</v>
      </c>
      <c r="F1105">
        <v>0</v>
      </c>
      <c r="G1105">
        <v>0</v>
      </c>
      <c r="H1105">
        <v>0</v>
      </c>
      <c r="R1105">
        <v>179.53321299999999</v>
      </c>
      <c r="S1105" t="s">
        <v>90</v>
      </c>
      <c r="T1105" s="297">
        <v>46311.754166666666</v>
      </c>
    </row>
    <row r="1106" spans="1:20" x14ac:dyDescent="0.35">
      <c r="A1106" t="s">
        <v>96</v>
      </c>
      <c r="B1106" t="s">
        <v>97</v>
      </c>
      <c r="C1106" t="s">
        <v>93</v>
      </c>
      <c r="D1106" s="29">
        <v>46392</v>
      </c>
      <c r="E1106">
        <v>0</v>
      </c>
      <c r="F1106">
        <v>0</v>
      </c>
      <c r="G1106">
        <v>0</v>
      </c>
      <c r="H1106">
        <v>0</v>
      </c>
      <c r="R1106">
        <v>179.53321299999999</v>
      </c>
      <c r="S1106" t="s">
        <v>90</v>
      </c>
      <c r="T1106" s="297">
        <v>46311.754166666666</v>
      </c>
    </row>
    <row r="1107" spans="1:20" x14ac:dyDescent="0.35">
      <c r="A1107" t="s">
        <v>96</v>
      </c>
      <c r="B1107" t="s">
        <v>97</v>
      </c>
      <c r="C1107" t="s">
        <v>93</v>
      </c>
      <c r="D1107" s="29">
        <v>46393</v>
      </c>
      <c r="E1107">
        <v>0</v>
      </c>
      <c r="F1107">
        <v>0</v>
      </c>
      <c r="G1107">
        <v>0</v>
      </c>
      <c r="H1107">
        <v>0</v>
      </c>
      <c r="R1107">
        <v>179.53321299999999</v>
      </c>
      <c r="S1107" t="s">
        <v>90</v>
      </c>
      <c r="T1107" s="297">
        <v>46311.754166666666</v>
      </c>
    </row>
    <row r="1108" spans="1:20" x14ac:dyDescent="0.35">
      <c r="A1108" t="s">
        <v>96</v>
      </c>
      <c r="B1108" t="s">
        <v>97</v>
      </c>
      <c r="C1108" t="s">
        <v>93</v>
      </c>
      <c r="D1108" s="29">
        <v>46394</v>
      </c>
      <c r="E1108">
        <v>0</v>
      </c>
      <c r="F1108">
        <v>0</v>
      </c>
      <c r="G1108">
        <v>0</v>
      </c>
      <c r="H1108">
        <v>0</v>
      </c>
      <c r="R1108">
        <v>179.53321299999999</v>
      </c>
      <c r="S1108" t="s">
        <v>90</v>
      </c>
      <c r="T1108" s="297">
        <v>46311.754166666666</v>
      </c>
    </row>
    <row r="1109" spans="1:20" x14ac:dyDescent="0.35">
      <c r="A1109" t="s">
        <v>96</v>
      </c>
      <c r="B1109" t="s">
        <v>97</v>
      </c>
      <c r="C1109" t="s">
        <v>93</v>
      </c>
      <c r="D1109" s="29">
        <v>46395</v>
      </c>
      <c r="E1109">
        <v>0</v>
      </c>
      <c r="F1109">
        <v>0</v>
      </c>
      <c r="G1109">
        <v>0</v>
      </c>
      <c r="H1109">
        <v>0</v>
      </c>
      <c r="R1109">
        <v>179.53321299999999</v>
      </c>
      <c r="S1109" t="s">
        <v>90</v>
      </c>
      <c r="T1109" s="297">
        <v>46311.754166666666</v>
      </c>
    </row>
    <row r="1110" spans="1:20" x14ac:dyDescent="0.35">
      <c r="A1110" t="s">
        <v>96</v>
      </c>
      <c r="B1110" t="s">
        <v>97</v>
      </c>
      <c r="C1110" t="s">
        <v>93</v>
      </c>
      <c r="D1110" s="29">
        <v>46396</v>
      </c>
      <c r="E1110">
        <v>0</v>
      </c>
      <c r="F1110">
        <v>0</v>
      </c>
      <c r="G1110">
        <v>0</v>
      </c>
      <c r="H1110">
        <v>0</v>
      </c>
      <c r="R1110">
        <v>179.53321299999999</v>
      </c>
      <c r="S1110" t="s">
        <v>90</v>
      </c>
      <c r="T1110" s="297">
        <v>46311.754166666666</v>
      </c>
    </row>
    <row r="1111" spans="1:20" x14ac:dyDescent="0.35">
      <c r="A1111" t="s">
        <v>96</v>
      </c>
      <c r="B1111" t="s">
        <v>97</v>
      </c>
      <c r="C1111" t="s">
        <v>93</v>
      </c>
      <c r="D1111" s="29">
        <v>46397</v>
      </c>
      <c r="E1111">
        <v>0</v>
      </c>
      <c r="F1111">
        <v>0</v>
      </c>
      <c r="G1111">
        <v>0</v>
      </c>
      <c r="H1111">
        <v>0</v>
      </c>
      <c r="R1111">
        <v>179.53321299999999</v>
      </c>
      <c r="S1111" t="s">
        <v>90</v>
      </c>
      <c r="T1111" s="297">
        <v>46311.754166666666</v>
      </c>
    </row>
    <row r="1112" spans="1:20" x14ac:dyDescent="0.35">
      <c r="A1112" t="s">
        <v>96</v>
      </c>
      <c r="B1112" t="s">
        <v>97</v>
      </c>
      <c r="C1112" t="s">
        <v>93</v>
      </c>
      <c r="D1112" s="29">
        <v>46398</v>
      </c>
      <c r="E1112">
        <v>0</v>
      </c>
      <c r="F1112">
        <v>0</v>
      </c>
      <c r="G1112">
        <v>0</v>
      </c>
      <c r="H1112">
        <v>0</v>
      </c>
      <c r="R1112">
        <v>179.53321299999999</v>
      </c>
      <c r="S1112" t="s">
        <v>90</v>
      </c>
      <c r="T1112" s="297">
        <v>46311.754166666666</v>
      </c>
    </row>
    <row r="1113" spans="1:20" x14ac:dyDescent="0.35">
      <c r="A1113" t="s">
        <v>96</v>
      </c>
      <c r="B1113" t="s">
        <v>97</v>
      </c>
      <c r="C1113" t="s">
        <v>93</v>
      </c>
      <c r="D1113" s="29">
        <v>46399</v>
      </c>
      <c r="E1113">
        <v>0</v>
      </c>
      <c r="F1113">
        <v>0</v>
      </c>
      <c r="G1113">
        <v>0</v>
      </c>
      <c r="H1113">
        <v>0</v>
      </c>
      <c r="R1113">
        <v>179.53321299999999</v>
      </c>
      <c r="S1113" t="s">
        <v>90</v>
      </c>
      <c r="T1113" s="297">
        <v>46311.754166666666</v>
      </c>
    </row>
    <row r="1114" spans="1:20" x14ac:dyDescent="0.35">
      <c r="A1114" t="s">
        <v>96</v>
      </c>
      <c r="B1114" t="s">
        <v>97</v>
      </c>
      <c r="C1114" t="s">
        <v>93</v>
      </c>
      <c r="D1114" s="29">
        <v>46400</v>
      </c>
      <c r="E1114">
        <v>0</v>
      </c>
      <c r="F1114">
        <v>0</v>
      </c>
      <c r="G1114">
        <v>0</v>
      </c>
      <c r="H1114">
        <v>0</v>
      </c>
      <c r="R1114">
        <v>179.53321299999999</v>
      </c>
      <c r="S1114" t="s">
        <v>90</v>
      </c>
      <c r="T1114" s="297">
        <v>46311.754166666666</v>
      </c>
    </row>
    <row r="1115" spans="1:20" x14ac:dyDescent="0.35">
      <c r="A1115" t="s">
        <v>96</v>
      </c>
      <c r="B1115" t="s">
        <v>97</v>
      </c>
      <c r="C1115" t="s">
        <v>93</v>
      </c>
      <c r="D1115" s="29">
        <v>46401</v>
      </c>
      <c r="E1115">
        <v>0</v>
      </c>
      <c r="F1115">
        <v>0</v>
      </c>
      <c r="G1115">
        <v>0</v>
      </c>
      <c r="H1115">
        <v>0</v>
      </c>
      <c r="R1115">
        <v>179.53321299999999</v>
      </c>
      <c r="S1115" t="s">
        <v>90</v>
      </c>
      <c r="T1115" s="297">
        <v>46311.754166666666</v>
      </c>
    </row>
    <row r="1116" spans="1:20" x14ac:dyDescent="0.35">
      <c r="A1116" t="s">
        <v>96</v>
      </c>
      <c r="B1116" t="s">
        <v>97</v>
      </c>
      <c r="C1116" t="s">
        <v>93</v>
      </c>
      <c r="D1116" s="29">
        <v>46402</v>
      </c>
      <c r="E1116">
        <v>0</v>
      </c>
      <c r="F1116">
        <v>0</v>
      </c>
      <c r="G1116">
        <v>0</v>
      </c>
      <c r="H1116">
        <v>0</v>
      </c>
      <c r="R1116">
        <v>179.53321299999999</v>
      </c>
      <c r="S1116" t="s">
        <v>90</v>
      </c>
      <c r="T1116" s="297">
        <v>46311.754166666666</v>
      </c>
    </row>
    <row r="1117" spans="1:20" x14ac:dyDescent="0.35">
      <c r="A1117" t="s">
        <v>96</v>
      </c>
      <c r="B1117" t="s">
        <v>97</v>
      </c>
      <c r="C1117" t="s">
        <v>93</v>
      </c>
      <c r="D1117" s="29">
        <v>46403</v>
      </c>
      <c r="E1117">
        <v>0</v>
      </c>
      <c r="F1117">
        <v>0</v>
      </c>
      <c r="G1117">
        <v>0</v>
      </c>
      <c r="H1117">
        <v>0</v>
      </c>
      <c r="R1117">
        <v>179.53321299999999</v>
      </c>
      <c r="S1117" t="s">
        <v>90</v>
      </c>
      <c r="T1117" s="297">
        <v>46311.754166666666</v>
      </c>
    </row>
    <row r="1118" spans="1:20" x14ac:dyDescent="0.35">
      <c r="A1118" t="s">
        <v>96</v>
      </c>
      <c r="B1118" t="s">
        <v>97</v>
      </c>
      <c r="C1118" t="s">
        <v>93</v>
      </c>
      <c r="D1118" s="29">
        <v>46404</v>
      </c>
      <c r="E1118">
        <v>0</v>
      </c>
      <c r="F1118">
        <v>0</v>
      </c>
      <c r="G1118">
        <v>0</v>
      </c>
      <c r="H1118">
        <v>0</v>
      </c>
      <c r="R1118">
        <v>179.53321299999999</v>
      </c>
      <c r="S1118" t="s">
        <v>90</v>
      </c>
      <c r="T1118" s="297">
        <v>46311.754166666666</v>
      </c>
    </row>
    <row r="1119" spans="1:20" x14ac:dyDescent="0.35">
      <c r="A1119" t="s">
        <v>96</v>
      </c>
      <c r="B1119" t="s">
        <v>97</v>
      </c>
      <c r="C1119" t="s">
        <v>93</v>
      </c>
      <c r="D1119" s="29">
        <v>46405</v>
      </c>
      <c r="E1119">
        <v>0</v>
      </c>
      <c r="F1119">
        <v>0</v>
      </c>
      <c r="G1119">
        <v>0</v>
      </c>
      <c r="H1119">
        <v>0</v>
      </c>
      <c r="R1119">
        <v>179.53321299999999</v>
      </c>
      <c r="S1119" t="s">
        <v>90</v>
      </c>
      <c r="T1119" s="297">
        <v>46311.754166666666</v>
      </c>
    </row>
    <row r="1120" spans="1:20" x14ac:dyDescent="0.35">
      <c r="A1120" t="s">
        <v>96</v>
      </c>
      <c r="B1120" t="s">
        <v>97</v>
      </c>
      <c r="C1120" t="s">
        <v>93</v>
      </c>
      <c r="D1120" s="29">
        <v>46406</v>
      </c>
      <c r="E1120">
        <v>0</v>
      </c>
      <c r="F1120">
        <v>0</v>
      </c>
      <c r="G1120">
        <v>0</v>
      </c>
      <c r="H1120">
        <v>0</v>
      </c>
      <c r="R1120">
        <v>179.53321299999999</v>
      </c>
      <c r="S1120" t="s">
        <v>90</v>
      </c>
      <c r="T1120" s="297">
        <v>46311.754166666666</v>
      </c>
    </row>
    <row r="1121" spans="1:20" x14ac:dyDescent="0.35">
      <c r="A1121" t="s">
        <v>96</v>
      </c>
      <c r="B1121" t="s">
        <v>97</v>
      </c>
      <c r="C1121" t="s">
        <v>93</v>
      </c>
      <c r="D1121" s="29">
        <v>46407</v>
      </c>
      <c r="E1121">
        <v>0</v>
      </c>
      <c r="F1121">
        <v>0</v>
      </c>
      <c r="G1121">
        <v>0</v>
      </c>
      <c r="H1121">
        <v>0</v>
      </c>
      <c r="R1121">
        <v>179.53321299999999</v>
      </c>
      <c r="S1121" t="s">
        <v>90</v>
      </c>
      <c r="T1121" s="297">
        <v>46311.754166666666</v>
      </c>
    </row>
    <row r="1122" spans="1:20" x14ac:dyDescent="0.35">
      <c r="A1122" t="s">
        <v>96</v>
      </c>
      <c r="B1122" t="s">
        <v>97</v>
      </c>
      <c r="C1122" t="s">
        <v>93</v>
      </c>
      <c r="D1122" s="29">
        <v>46408</v>
      </c>
      <c r="E1122">
        <v>0</v>
      </c>
      <c r="F1122">
        <v>0</v>
      </c>
      <c r="G1122">
        <v>0</v>
      </c>
      <c r="H1122">
        <v>0</v>
      </c>
      <c r="R1122">
        <v>179.53321299999999</v>
      </c>
      <c r="S1122" t="s">
        <v>90</v>
      </c>
      <c r="T1122" s="297">
        <v>46311.754166666666</v>
      </c>
    </row>
    <row r="1123" spans="1:20" x14ac:dyDescent="0.35">
      <c r="A1123" t="s">
        <v>96</v>
      </c>
      <c r="B1123" t="s">
        <v>97</v>
      </c>
      <c r="C1123" t="s">
        <v>93</v>
      </c>
      <c r="D1123" s="29">
        <v>46409</v>
      </c>
      <c r="E1123">
        <v>0</v>
      </c>
      <c r="F1123">
        <v>0</v>
      </c>
      <c r="G1123">
        <v>0</v>
      </c>
      <c r="H1123">
        <v>0</v>
      </c>
      <c r="R1123">
        <v>179.53321299999999</v>
      </c>
      <c r="S1123" t="s">
        <v>90</v>
      </c>
      <c r="T1123" s="297">
        <v>46311.754166666666</v>
      </c>
    </row>
    <row r="1124" spans="1:20" x14ac:dyDescent="0.35">
      <c r="A1124" t="s">
        <v>96</v>
      </c>
      <c r="B1124" t="s">
        <v>97</v>
      </c>
      <c r="C1124" t="s">
        <v>93</v>
      </c>
      <c r="D1124" s="29">
        <v>46410</v>
      </c>
      <c r="E1124">
        <v>0</v>
      </c>
      <c r="F1124">
        <v>0</v>
      </c>
      <c r="G1124">
        <v>0</v>
      </c>
      <c r="H1124">
        <v>0</v>
      </c>
      <c r="R1124">
        <v>179.53321299999999</v>
      </c>
      <c r="S1124" t="s">
        <v>90</v>
      </c>
      <c r="T1124" s="297">
        <v>46311.754166666666</v>
      </c>
    </row>
    <row r="1125" spans="1:20" x14ac:dyDescent="0.35">
      <c r="A1125" t="s">
        <v>96</v>
      </c>
      <c r="B1125" t="s">
        <v>97</v>
      </c>
      <c r="C1125" t="s">
        <v>93</v>
      </c>
      <c r="D1125" s="29">
        <v>46411</v>
      </c>
      <c r="E1125">
        <v>0</v>
      </c>
      <c r="F1125">
        <v>0</v>
      </c>
      <c r="G1125">
        <v>0</v>
      </c>
      <c r="H1125">
        <v>0</v>
      </c>
      <c r="R1125">
        <v>179.53321299999999</v>
      </c>
      <c r="S1125" t="s">
        <v>90</v>
      </c>
      <c r="T1125" s="297">
        <v>46311.754166666666</v>
      </c>
    </row>
    <row r="1126" spans="1:20" x14ac:dyDescent="0.35">
      <c r="A1126" t="s">
        <v>96</v>
      </c>
      <c r="B1126" t="s">
        <v>97</v>
      </c>
      <c r="C1126" t="s">
        <v>93</v>
      </c>
      <c r="D1126" s="29">
        <v>46412</v>
      </c>
      <c r="E1126">
        <v>0</v>
      </c>
      <c r="F1126">
        <v>0</v>
      </c>
      <c r="G1126">
        <v>0</v>
      </c>
      <c r="H1126">
        <v>0</v>
      </c>
      <c r="R1126">
        <v>179.53321299999999</v>
      </c>
      <c r="S1126" t="s">
        <v>90</v>
      </c>
      <c r="T1126" s="297">
        <v>46311.754166666666</v>
      </c>
    </row>
    <row r="1127" spans="1:20" x14ac:dyDescent="0.35">
      <c r="A1127" t="s">
        <v>96</v>
      </c>
      <c r="B1127" t="s">
        <v>97</v>
      </c>
      <c r="C1127" t="s">
        <v>93</v>
      </c>
      <c r="D1127" s="29">
        <v>46413</v>
      </c>
      <c r="E1127">
        <v>0</v>
      </c>
      <c r="F1127">
        <v>0</v>
      </c>
      <c r="G1127">
        <v>0</v>
      </c>
      <c r="H1127">
        <v>0</v>
      </c>
      <c r="R1127">
        <v>179.53321299999999</v>
      </c>
      <c r="S1127" t="s">
        <v>90</v>
      </c>
      <c r="T1127" s="297">
        <v>46311.754166666666</v>
      </c>
    </row>
    <row r="1128" spans="1:20" x14ac:dyDescent="0.35">
      <c r="A1128" t="s">
        <v>96</v>
      </c>
      <c r="B1128" t="s">
        <v>97</v>
      </c>
      <c r="C1128" t="s">
        <v>93</v>
      </c>
      <c r="D1128" s="29">
        <v>46414</v>
      </c>
      <c r="E1128">
        <v>0</v>
      </c>
      <c r="F1128">
        <v>0</v>
      </c>
      <c r="G1128">
        <v>0</v>
      </c>
      <c r="H1128">
        <v>0</v>
      </c>
      <c r="R1128">
        <v>179.53321299999999</v>
      </c>
      <c r="S1128" t="s">
        <v>90</v>
      </c>
      <c r="T1128" s="297">
        <v>46311.754166666666</v>
      </c>
    </row>
    <row r="1129" spans="1:20" x14ac:dyDescent="0.35">
      <c r="A1129" t="s">
        <v>96</v>
      </c>
      <c r="B1129" t="s">
        <v>97</v>
      </c>
      <c r="C1129" t="s">
        <v>93</v>
      </c>
      <c r="D1129" s="29">
        <v>46415</v>
      </c>
      <c r="E1129">
        <v>0</v>
      </c>
      <c r="F1129">
        <v>0</v>
      </c>
      <c r="G1129">
        <v>0</v>
      </c>
      <c r="H1129">
        <v>0</v>
      </c>
      <c r="R1129">
        <v>179.53321299999999</v>
      </c>
      <c r="S1129" t="s">
        <v>90</v>
      </c>
      <c r="T1129" s="297">
        <v>46311.754166666666</v>
      </c>
    </row>
    <row r="1130" spans="1:20" x14ac:dyDescent="0.35">
      <c r="A1130" t="s">
        <v>96</v>
      </c>
      <c r="B1130" t="s">
        <v>97</v>
      </c>
      <c r="C1130" t="s">
        <v>93</v>
      </c>
      <c r="D1130" s="29">
        <v>46416</v>
      </c>
      <c r="E1130">
        <v>0</v>
      </c>
      <c r="F1130">
        <v>0</v>
      </c>
      <c r="G1130">
        <v>0</v>
      </c>
      <c r="H1130">
        <v>0</v>
      </c>
      <c r="R1130">
        <v>179.53321299999999</v>
      </c>
      <c r="S1130" t="s">
        <v>90</v>
      </c>
      <c r="T1130" s="297">
        <v>46311.754166666666</v>
      </c>
    </row>
    <row r="1131" spans="1:20" x14ac:dyDescent="0.35">
      <c r="A1131" t="s">
        <v>96</v>
      </c>
      <c r="B1131" t="s">
        <v>97</v>
      </c>
      <c r="C1131" t="s">
        <v>93</v>
      </c>
      <c r="D1131" s="29">
        <v>46417</v>
      </c>
      <c r="E1131">
        <v>0</v>
      </c>
      <c r="F1131">
        <v>0</v>
      </c>
      <c r="G1131">
        <v>0</v>
      </c>
      <c r="H1131">
        <v>0</v>
      </c>
      <c r="R1131">
        <v>179.53321299999999</v>
      </c>
      <c r="S1131" t="s">
        <v>90</v>
      </c>
      <c r="T1131" s="297">
        <v>46311.754166666666</v>
      </c>
    </row>
    <row r="1132" spans="1:20" x14ac:dyDescent="0.35">
      <c r="A1132" t="s">
        <v>96</v>
      </c>
      <c r="B1132" t="s">
        <v>97</v>
      </c>
      <c r="C1132" t="s">
        <v>93</v>
      </c>
      <c r="D1132" s="29">
        <v>46418</v>
      </c>
      <c r="E1132">
        <v>0</v>
      </c>
      <c r="F1132">
        <v>0</v>
      </c>
      <c r="G1132">
        <v>0</v>
      </c>
      <c r="H1132">
        <v>0</v>
      </c>
      <c r="R1132">
        <v>179.53321299999999</v>
      </c>
      <c r="S1132" t="s">
        <v>90</v>
      </c>
      <c r="T1132" s="297">
        <v>46311.754166666666</v>
      </c>
    </row>
    <row r="1133" spans="1:20" x14ac:dyDescent="0.35">
      <c r="A1133" t="s">
        <v>96</v>
      </c>
      <c r="B1133" t="s">
        <v>97</v>
      </c>
      <c r="C1133" t="s">
        <v>93</v>
      </c>
      <c r="D1133" s="29">
        <v>46419</v>
      </c>
      <c r="E1133">
        <v>0</v>
      </c>
      <c r="F1133">
        <v>0</v>
      </c>
      <c r="G1133">
        <v>0</v>
      </c>
      <c r="H1133">
        <v>0</v>
      </c>
      <c r="R1133">
        <v>179.53321299999999</v>
      </c>
      <c r="S1133" t="s">
        <v>90</v>
      </c>
      <c r="T1133" s="297">
        <v>46311.754166666666</v>
      </c>
    </row>
    <row r="1134" spans="1:20" x14ac:dyDescent="0.35">
      <c r="A1134" t="s">
        <v>96</v>
      </c>
      <c r="B1134" t="s">
        <v>97</v>
      </c>
      <c r="C1134" t="s">
        <v>93</v>
      </c>
      <c r="D1134" s="29">
        <v>46420</v>
      </c>
      <c r="E1134">
        <v>0</v>
      </c>
      <c r="F1134">
        <v>0</v>
      </c>
      <c r="G1134">
        <v>0</v>
      </c>
      <c r="H1134">
        <v>0</v>
      </c>
      <c r="R1134">
        <v>179.53321299999999</v>
      </c>
      <c r="S1134" t="s">
        <v>90</v>
      </c>
      <c r="T1134" s="297">
        <v>46311.754166666666</v>
      </c>
    </row>
    <row r="1135" spans="1:20" x14ac:dyDescent="0.35">
      <c r="A1135" t="s">
        <v>96</v>
      </c>
      <c r="B1135" t="s">
        <v>97</v>
      </c>
      <c r="C1135" t="s">
        <v>93</v>
      </c>
      <c r="D1135" s="29">
        <v>46421</v>
      </c>
      <c r="E1135">
        <v>0</v>
      </c>
      <c r="F1135">
        <v>0</v>
      </c>
      <c r="G1135">
        <v>0</v>
      </c>
      <c r="H1135">
        <v>0</v>
      </c>
      <c r="R1135">
        <v>179.53321299999999</v>
      </c>
      <c r="S1135" t="s">
        <v>90</v>
      </c>
      <c r="T1135" s="297">
        <v>46311.754166666666</v>
      </c>
    </row>
    <row r="1136" spans="1:20" x14ac:dyDescent="0.35">
      <c r="A1136" t="s">
        <v>96</v>
      </c>
      <c r="B1136" t="s">
        <v>97</v>
      </c>
      <c r="C1136" t="s">
        <v>93</v>
      </c>
      <c r="D1136" s="29">
        <v>46422</v>
      </c>
      <c r="E1136">
        <v>0</v>
      </c>
      <c r="F1136">
        <v>0</v>
      </c>
      <c r="G1136">
        <v>0</v>
      </c>
      <c r="H1136">
        <v>0</v>
      </c>
      <c r="R1136">
        <v>179.53321299999999</v>
      </c>
      <c r="S1136" t="s">
        <v>90</v>
      </c>
      <c r="T1136" s="297">
        <v>46311.754166666666</v>
      </c>
    </row>
    <row r="1137" spans="1:20" x14ac:dyDescent="0.35">
      <c r="A1137" t="s">
        <v>96</v>
      </c>
      <c r="B1137" t="s">
        <v>97</v>
      </c>
      <c r="C1137" t="s">
        <v>93</v>
      </c>
      <c r="D1137" s="29">
        <v>46423</v>
      </c>
      <c r="E1137">
        <v>0</v>
      </c>
      <c r="F1137">
        <v>0</v>
      </c>
      <c r="G1137">
        <v>0</v>
      </c>
      <c r="H1137">
        <v>0</v>
      </c>
      <c r="R1137">
        <v>179.53321299999999</v>
      </c>
      <c r="S1137" t="s">
        <v>90</v>
      </c>
      <c r="T1137" s="297">
        <v>46311.754166666666</v>
      </c>
    </row>
    <row r="1138" spans="1:20" x14ac:dyDescent="0.35">
      <c r="A1138" t="s">
        <v>96</v>
      </c>
      <c r="B1138" t="s">
        <v>97</v>
      </c>
      <c r="C1138" t="s">
        <v>93</v>
      </c>
      <c r="D1138" s="29">
        <v>46424</v>
      </c>
      <c r="E1138">
        <v>0</v>
      </c>
      <c r="F1138">
        <v>0</v>
      </c>
      <c r="G1138">
        <v>0</v>
      </c>
      <c r="H1138">
        <v>0</v>
      </c>
      <c r="R1138">
        <v>179.53321299999999</v>
      </c>
      <c r="S1138" t="s">
        <v>90</v>
      </c>
      <c r="T1138" s="297">
        <v>46311.754166666666</v>
      </c>
    </row>
    <row r="1139" spans="1:20" x14ac:dyDescent="0.35">
      <c r="A1139" t="s">
        <v>96</v>
      </c>
      <c r="B1139" t="s">
        <v>97</v>
      </c>
      <c r="C1139" t="s">
        <v>93</v>
      </c>
      <c r="D1139" s="29">
        <v>46425</v>
      </c>
      <c r="E1139">
        <v>0</v>
      </c>
      <c r="F1139">
        <v>0</v>
      </c>
      <c r="G1139">
        <v>0</v>
      </c>
      <c r="H1139">
        <v>0</v>
      </c>
      <c r="R1139">
        <v>179.53321299999999</v>
      </c>
      <c r="S1139" t="s">
        <v>90</v>
      </c>
      <c r="T1139" s="297">
        <v>46311.754166666666</v>
      </c>
    </row>
    <row r="1140" spans="1:20" x14ac:dyDescent="0.35">
      <c r="A1140" t="s">
        <v>96</v>
      </c>
      <c r="B1140" t="s">
        <v>97</v>
      </c>
      <c r="C1140" t="s">
        <v>93</v>
      </c>
      <c r="D1140" s="29">
        <v>46426</v>
      </c>
      <c r="E1140">
        <v>0</v>
      </c>
      <c r="F1140">
        <v>0</v>
      </c>
      <c r="G1140">
        <v>0</v>
      </c>
      <c r="H1140">
        <v>0</v>
      </c>
      <c r="R1140">
        <v>179.53321299999999</v>
      </c>
      <c r="S1140" t="s">
        <v>90</v>
      </c>
      <c r="T1140" s="297">
        <v>46311.754166666666</v>
      </c>
    </row>
    <row r="1141" spans="1:20" x14ac:dyDescent="0.35">
      <c r="A1141" t="s">
        <v>96</v>
      </c>
      <c r="B1141" t="s">
        <v>97</v>
      </c>
      <c r="C1141" t="s">
        <v>93</v>
      </c>
      <c r="D1141" s="29">
        <v>46427</v>
      </c>
      <c r="E1141">
        <v>0</v>
      </c>
      <c r="F1141">
        <v>0</v>
      </c>
      <c r="G1141">
        <v>0</v>
      </c>
      <c r="H1141">
        <v>0</v>
      </c>
      <c r="R1141">
        <v>179.53321299999999</v>
      </c>
      <c r="S1141" t="s">
        <v>90</v>
      </c>
      <c r="T1141" s="297">
        <v>46311.754166666666</v>
      </c>
    </row>
    <row r="1142" spans="1:20" x14ac:dyDescent="0.35">
      <c r="A1142" t="s">
        <v>96</v>
      </c>
      <c r="B1142" t="s">
        <v>97</v>
      </c>
      <c r="C1142" t="s">
        <v>93</v>
      </c>
      <c r="D1142" s="29">
        <v>46428</v>
      </c>
      <c r="E1142">
        <v>0</v>
      </c>
      <c r="F1142">
        <v>0</v>
      </c>
      <c r="G1142">
        <v>0</v>
      </c>
      <c r="H1142">
        <v>0</v>
      </c>
      <c r="R1142">
        <v>179.53321299999999</v>
      </c>
      <c r="S1142" t="s">
        <v>90</v>
      </c>
      <c r="T1142" s="297">
        <v>46311.754166666666</v>
      </c>
    </row>
    <row r="1143" spans="1:20" x14ac:dyDescent="0.35">
      <c r="A1143" t="s">
        <v>96</v>
      </c>
      <c r="B1143" t="s">
        <v>97</v>
      </c>
      <c r="C1143" t="s">
        <v>93</v>
      </c>
      <c r="D1143" s="29">
        <v>46429</v>
      </c>
      <c r="E1143">
        <v>0</v>
      </c>
      <c r="F1143">
        <v>0</v>
      </c>
      <c r="G1143">
        <v>0</v>
      </c>
      <c r="H1143">
        <v>0</v>
      </c>
      <c r="R1143">
        <v>179.53321299999999</v>
      </c>
      <c r="S1143" t="s">
        <v>90</v>
      </c>
      <c r="T1143" s="297">
        <v>46311.754166666666</v>
      </c>
    </row>
    <row r="1144" spans="1:20" x14ac:dyDescent="0.35">
      <c r="A1144" t="s">
        <v>96</v>
      </c>
      <c r="B1144" t="s">
        <v>97</v>
      </c>
      <c r="C1144" t="s">
        <v>93</v>
      </c>
      <c r="D1144" s="29">
        <v>46430</v>
      </c>
      <c r="E1144">
        <v>0</v>
      </c>
      <c r="F1144">
        <v>0</v>
      </c>
      <c r="G1144">
        <v>0</v>
      </c>
      <c r="H1144">
        <v>0</v>
      </c>
      <c r="R1144">
        <v>179.53321299999999</v>
      </c>
      <c r="S1144" t="s">
        <v>90</v>
      </c>
      <c r="T1144" s="297">
        <v>46311.754166666666</v>
      </c>
    </row>
    <row r="1145" spans="1:20" x14ac:dyDescent="0.35">
      <c r="A1145" t="s">
        <v>96</v>
      </c>
      <c r="B1145" t="s">
        <v>97</v>
      </c>
      <c r="C1145" t="s">
        <v>93</v>
      </c>
      <c r="D1145" s="29">
        <v>46431</v>
      </c>
      <c r="E1145">
        <v>0</v>
      </c>
      <c r="F1145">
        <v>0</v>
      </c>
      <c r="G1145">
        <v>0</v>
      </c>
      <c r="H1145">
        <v>0</v>
      </c>
      <c r="R1145">
        <v>179.53321299999999</v>
      </c>
      <c r="S1145" t="s">
        <v>90</v>
      </c>
      <c r="T1145" s="297">
        <v>46311.754166666666</v>
      </c>
    </row>
    <row r="1146" spans="1:20" x14ac:dyDescent="0.35">
      <c r="A1146" t="s">
        <v>96</v>
      </c>
      <c r="B1146" t="s">
        <v>97</v>
      </c>
      <c r="C1146" t="s">
        <v>93</v>
      </c>
      <c r="D1146" s="29">
        <v>46432</v>
      </c>
      <c r="E1146">
        <v>0</v>
      </c>
      <c r="F1146">
        <v>0</v>
      </c>
      <c r="G1146">
        <v>0</v>
      </c>
      <c r="H1146">
        <v>0</v>
      </c>
      <c r="R1146">
        <v>179.53321299999999</v>
      </c>
      <c r="S1146" t="s">
        <v>90</v>
      </c>
      <c r="T1146" s="297">
        <v>46311.754166666666</v>
      </c>
    </row>
    <row r="1147" spans="1:20" x14ac:dyDescent="0.35">
      <c r="A1147" t="s">
        <v>96</v>
      </c>
      <c r="B1147" t="s">
        <v>97</v>
      </c>
      <c r="C1147" t="s">
        <v>93</v>
      </c>
      <c r="D1147" s="29">
        <v>46433</v>
      </c>
      <c r="E1147">
        <v>0</v>
      </c>
      <c r="F1147">
        <v>0</v>
      </c>
      <c r="G1147">
        <v>0</v>
      </c>
      <c r="H1147">
        <v>0</v>
      </c>
      <c r="R1147">
        <v>179.53321299999999</v>
      </c>
      <c r="S1147" t="s">
        <v>90</v>
      </c>
      <c r="T1147" s="297">
        <v>46311.754166666666</v>
      </c>
    </row>
    <row r="1148" spans="1:20" x14ac:dyDescent="0.35">
      <c r="A1148" t="s">
        <v>96</v>
      </c>
      <c r="B1148" t="s">
        <v>97</v>
      </c>
      <c r="C1148" t="s">
        <v>93</v>
      </c>
      <c r="D1148" s="29">
        <v>46434</v>
      </c>
      <c r="E1148">
        <v>0</v>
      </c>
      <c r="F1148">
        <v>0</v>
      </c>
      <c r="G1148">
        <v>0</v>
      </c>
      <c r="H1148">
        <v>0</v>
      </c>
      <c r="R1148">
        <v>179.53321299999999</v>
      </c>
      <c r="S1148" t="s">
        <v>90</v>
      </c>
      <c r="T1148" s="297">
        <v>46311.754166666666</v>
      </c>
    </row>
    <row r="1149" spans="1:20" x14ac:dyDescent="0.35">
      <c r="A1149" t="s">
        <v>96</v>
      </c>
      <c r="B1149" t="s">
        <v>97</v>
      </c>
      <c r="C1149" t="s">
        <v>93</v>
      </c>
      <c r="D1149" s="29">
        <v>46435</v>
      </c>
      <c r="E1149">
        <v>0</v>
      </c>
      <c r="F1149">
        <v>0</v>
      </c>
      <c r="G1149">
        <v>0</v>
      </c>
      <c r="H1149">
        <v>0</v>
      </c>
      <c r="R1149">
        <v>179.53321299999999</v>
      </c>
      <c r="S1149" t="s">
        <v>90</v>
      </c>
      <c r="T1149" s="297">
        <v>46311.754166666666</v>
      </c>
    </row>
    <row r="1150" spans="1:20" x14ac:dyDescent="0.35">
      <c r="A1150" t="s">
        <v>96</v>
      </c>
      <c r="B1150" t="s">
        <v>97</v>
      </c>
      <c r="C1150" t="s">
        <v>93</v>
      </c>
      <c r="D1150" s="29">
        <v>46436</v>
      </c>
      <c r="E1150">
        <v>0</v>
      </c>
      <c r="F1150">
        <v>0</v>
      </c>
      <c r="G1150">
        <v>0</v>
      </c>
      <c r="H1150">
        <v>0</v>
      </c>
      <c r="R1150">
        <v>179.53321299999999</v>
      </c>
      <c r="S1150" t="s">
        <v>90</v>
      </c>
      <c r="T1150" s="297">
        <v>46311.754166666666</v>
      </c>
    </row>
    <row r="1151" spans="1:20" x14ac:dyDescent="0.35">
      <c r="A1151" t="s">
        <v>96</v>
      </c>
      <c r="B1151" t="s">
        <v>97</v>
      </c>
      <c r="C1151" t="s">
        <v>93</v>
      </c>
      <c r="D1151" s="29">
        <v>46437</v>
      </c>
      <c r="E1151">
        <v>0</v>
      </c>
      <c r="F1151">
        <v>0</v>
      </c>
      <c r="G1151">
        <v>0</v>
      </c>
      <c r="H1151">
        <v>0</v>
      </c>
      <c r="R1151">
        <v>179.53321299999999</v>
      </c>
      <c r="S1151" t="s">
        <v>90</v>
      </c>
      <c r="T1151" s="297">
        <v>46311.754166666666</v>
      </c>
    </row>
    <row r="1152" spans="1:20" x14ac:dyDescent="0.35">
      <c r="A1152" t="s">
        <v>96</v>
      </c>
      <c r="B1152" t="s">
        <v>97</v>
      </c>
      <c r="C1152" t="s">
        <v>93</v>
      </c>
      <c r="D1152" s="29">
        <v>46438</v>
      </c>
      <c r="E1152">
        <v>0</v>
      </c>
      <c r="F1152">
        <v>0</v>
      </c>
      <c r="G1152">
        <v>0</v>
      </c>
      <c r="H1152">
        <v>0</v>
      </c>
      <c r="R1152">
        <v>179.53321299999999</v>
      </c>
      <c r="S1152" t="s">
        <v>90</v>
      </c>
      <c r="T1152" s="297">
        <v>46311.754166666666</v>
      </c>
    </row>
    <row r="1153" spans="1:20" x14ac:dyDescent="0.35">
      <c r="A1153" t="s">
        <v>96</v>
      </c>
      <c r="B1153" t="s">
        <v>97</v>
      </c>
      <c r="C1153" t="s">
        <v>93</v>
      </c>
      <c r="D1153" s="29">
        <v>46439</v>
      </c>
      <c r="E1153">
        <v>0</v>
      </c>
      <c r="F1153">
        <v>0</v>
      </c>
      <c r="G1153">
        <v>0</v>
      </c>
      <c r="H1153">
        <v>0</v>
      </c>
      <c r="R1153">
        <v>179.53321299999999</v>
      </c>
      <c r="S1153" t="s">
        <v>90</v>
      </c>
      <c r="T1153" s="297">
        <v>46311.754166666666</v>
      </c>
    </row>
    <row r="1154" spans="1:20" x14ac:dyDescent="0.35">
      <c r="A1154" t="s">
        <v>96</v>
      </c>
      <c r="B1154" t="s">
        <v>97</v>
      </c>
      <c r="C1154" t="s">
        <v>93</v>
      </c>
      <c r="D1154" s="29">
        <v>46440</v>
      </c>
      <c r="E1154">
        <v>0</v>
      </c>
      <c r="F1154">
        <v>0</v>
      </c>
      <c r="G1154">
        <v>0</v>
      </c>
      <c r="H1154">
        <v>0</v>
      </c>
      <c r="R1154">
        <v>179.53321299999999</v>
      </c>
      <c r="S1154" t="s">
        <v>90</v>
      </c>
      <c r="T1154" s="297">
        <v>46311.754166666666</v>
      </c>
    </row>
    <row r="1155" spans="1:20" x14ac:dyDescent="0.35">
      <c r="A1155" t="s">
        <v>96</v>
      </c>
      <c r="B1155" t="s">
        <v>97</v>
      </c>
      <c r="C1155" t="s">
        <v>93</v>
      </c>
      <c r="D1155" s="29">
        <v>46441</v>
      </c>
      <c r="E1155">
        <v>0</v>
      </c>
      <c r="F1155">
        <v>0</v>
      </c>
      <c r="G1155">
        <v>0</v>
      </c>
      <c r="H1155">
        <v>0</v>
      </c>
      <c r="R1155">
        <v>179.53321299999999</v>
      </c>
      <c r="S1155" t="s">
        <v>90</v>
      </c>
      <c r="T1155" s="297">
        <v>46311.754166666666</v>
      </c>
    </row>
    <row r="1156" spans="1:20" x14ac:dyDescent="0.35">
      <c r="A1156" t="s">
        <v>96</v>
      </c>
      <c r="B1156" t="s">
        <v>97</v>
      </c>
      <c r="C1156" t="s">
        <v>93</v>
      </c>
      <c r="D1156" s="29">
        <v>46442</v>
      </c>
      <c r="E1156">
        <v>0</v>
      </c>
      <c r="F1156">
        <v>0</v>
      </c>
      <c r="G1156">
        <v>0</v>
      </c>
      <c r="H1156">
        <v>0</v>
      </c>
      <c r="R1156">
        <v>179.53321299999999</v>
      </c>
      <c r="S1156" t="s">
        <v>90</v>
      </c>
      <c r="T1156" s="297">
        <v>46311.754166666666</v>
      </c>
    </row>
    <row r="1157" spans="1:20" x14ac:dyDescent="0.35">
      <c r="A1157" t="s">
        <v>96</v>
      </c>
      <c r="B1157" t="s">
        <v>97</v>
      </c>
      <c r="C1157" t="s">
        <v>93</v>
      </c>
      <c r="D1157" s="29">
        <v>46443</v>
      </c>
      <c r="E1157">
        <v>0</v>
      </c>
      <c r="F1157">
        <v>0</v>
      </c>
      <c r="G1157">
        <v>0</v>
      </c>
      <c r="H1157">
        <v>0</v>
      </c>
      <c r="R1157">
        <v>179.53321299999999</v>
      </c>
      <c r="S1157" t="s">
        <v>90</v>
      </c>
      <c r="T1157" s="297">
        <v>46311.754166666666</v>
      </c>
    </row>
    <row r="1158" spans="1:20" x14ac:dyDescent="0.35">
      <c r="A1158" t="s">
        <v>96</v>
      </c>
      <c r="B1158" t="s">
        <v>97</v>
      </c>
      <c r="C1158" t="s">
        <v>93</v>
      </c>
      <c r="D1158" s="29">
        <v>46444</v>
      </c>
      <c r="E1158">
        <v>0</v>
      </c>
      <c r="F1158">
        <v>0</v>
      </c>
      <c r="G1158">
        <v>0</v>
      </c>
      <c r="H1158">
        <v>0</v>
      </c>
      <c r="R1158">
        <v>179.53321299999999</v>
      </c>
      <c r="S1158" t="s">
        <v>90</v>
      </c>
      <c r="T1158" s="297">
        <v>46311.754166666666</v>
      </c>
    </row>
    <row r="1159" spans="1:20" x14ac:dyDescent="0.35">
      <c r="A1159" t="s">
        <v>96</v>
      </c>
      <c r="B1159" t="s">
        <v>97</v>
      </c>
      <c r="C1159" t="s">
        <v>93</v>
      </c>
      <c r="D1159" s="29">
        <v>46445</v>
      </c>
      <c r="E1159">
        <v>0</v>
      </c>
      <c r="F1159">
        <v>0</v>
      </c>
      <c r="G1159">
        <v>0</v>
      </c>
      <c r="H1159">
        <v>0</v>
      </c>
      <c r="R1159">
        <v>179.53321299999999</v>
      </c>
      <c r="S1159" t="s">
        <v>90</v>
      </c>
      <c r="T1159" s="297">
        <v>46311.754166666666</v>
      </c>
    </row>
    <row r="1160" spans="1:20" x14ac:dyDescent="0.35">
      <c r="A1160" t="s">
        <v>96</v>
      </c>
      <c r="B1160" t="s">
        <v>97</v>
      </c>
      <c r="C1160" t="s">
        <v>93</v>
      </c>
      <c r="D1160" s="29">
        <v>46446</v>
      </c>
      <c r="E1160">
        <v>0</v>
      </c>
      <c r="F1160">
        <v>0</v>
      </c>
      <c r="G1160">
        <v>0</v>
      </c>
      <c r="H1160">
        <v>0</v>
      </c>
      <c r="R1160">
        <v>179.53321299999999</v>
      </c>
      <c r="S1160" t="s">
        <v>90</v>
      </c>
      <c r="T1160" s="297">
        <v>46311.754166666666</v>
      </c>
    </row>
    <row r="1161" spans="1:20" x14ac:dyDescent="0.35">
      <c r="A1161" t="s">
        <v>96</v>
      </c>
      <c r="B1161" t="s">
        <v>97</v>
      </c>
      <c r="C1161" t="s">
        <v>93</v>
      </c>
      <c r="D1161" s="29">
        <v>46447</v>
      </c>
      <c r="E1161">
        <v>0</v>
      </c>
      <c r="F1161">
        <v>0</v>
      </c>
      <c r="G1161">
        <v>0</v>
      </c>
      <c r="H1161">
        <v>0</v>
      </c>
      <c r="R1161">
        <v>179.53321299999999</v>
      </c>
      <c r="S1161" t="s">
        <v>90</v>
      </c>
      <c r="T1161" s="297">
        <v>46311.754166666666</v>
      </c>
    </row>
    <row r="1162" spans="1:20" x14ac:dyDescent="0.35">
      <c r="A1162" t="s">
        <v>96</v>
      </c>
      <c r="B1162" t="s">
        <v>97</v>
      </c>
      <c r="C1162" t="s">
        <v>93</v>
      </c>
      <c r="D1162" s="29">
        <v>46448</v>
      </c>
      <c r="E1162">
        <v>0</v>
      </c>
      <c r="F1162">
        <v>0</v>
      </c>
      <c r="G1162">
        <v>0</v>
      </c>
      <c r="H1162">
        <v>0</v>
      </c>
      <c r="R1162">
        <v>179.53321299999999</v>
      </c>
      <c r="S1162" t="s">
        <v>90</v>
      </c>
      <c r="T1162" s="297">
        <v>46311.754166666666</v>
      </c>
    </row>
    <row r="1163" spans="1:20" x14ac:dyDescent="0.35">
      <c r="A1163" t="s">
        <v>96</v>
      </c>
      <c r="B1163" t="s">
        <v>97</v>
      </c>
      <c r="C1163" t="s">
        <v>93</v>
      </c>
      <c r="D1163" s="29">
        <v>46449</v>
      </c>
      <c r="E1163">
        <v>0</v>
      </c>
      <c r="F1163">
        <v>0</v>
      </c>
      <c r="G1163">
        <v>0</v>
      </c>
      <c r="H1163">
        <v>0</v>
      </c>
      <c r="R1163">
        <v>179.53321299999999</v>
      </c>
      <c r="S1163" t="s">
        <v>90</v>
      </c>
      <c r="T1163" s="297">
        <v>46311.754166666666</v>
      </c>
    </row>
    <row r="1164" spans="1:20" x14ac:dyDescent="0.35">
      <c r="A1164" t="s">
        <v>96</v>
      </c>
      <c r="B1164" t="s">
        <v>97</v>
      </c>
      <c r="C1164" t="s">
        <v>93</v>
      </c>
      <c r="D1164" s="29">
        <v>46450</v>
      </c>
      <c r="E1164">
        <v>0</v>
      </c>
      <c r="F1164">
        <v>0</v>
      </c>
      <c r="G1164">
        <v>0</v>
      </c>
      <c r="H1164">
        <v>0</v>
      </c>
      <c r="R1164">
        <v>179.53321299999999</v>
      </c>
      <c r="S1164" t="s">
        <v>90</v>
      </c>
      <c r="T1164" s="297">
        <v>46311.754166666666</v>
      </c>
    </row>
    <row r="1165" spans="1:20" x14ac:dyDescent="0.35">
      <c r="A1165" t="s">
        <v>96</v>
      </c>
      <c r="B1165" t="s">
        <v>97</v>
      </c>
      <c r="C1165" t="s">
        <v>93</v>
      </c>
      <c r="D1165" s="29">
        <v>46451</v>
      </c>
      <c r="E1165">
        <v>0</v>
      </c>
      <c r="F1165">
        <v>0</v>
      </c>
      <c r="G1165">
        <v>0</v>
      </c>
      <c r="H1165">
        <v>0</v>
      </c>
      <c r="R1165">
        <v>179.53321299999999</v>
      </c>
      <c r="S1165" t="s">
        <v>90</v>
      </c>
      <c r="T1165" s="297">
        <v>46311.754166666666</v>
      </c>
    </row>
    <row r="1166" spans="1:20" x14ac:dyDescent="0.35">
      <c r="A1166" t="s">
        <v>96</v>
      </c>
      <c r="B1166" t="s">
        <v>97</v>
      </c>
      <c r="C1166" t="s">
        <v>93</v>
      </c>
      <c r="D1166" s="29">
        <v>46452</v>
      </c>
      <c r="E1166">
        <v>0</v>
      </c>
      <c r="F1166">
        <v>0</v>
      </c>
      <c r="G1166">
        <v>0</v>
      </c>
      <c r="H1166">
        <v>0</v>
      </c>
      <c r="R1166">
        <v>179.53321299999999</v>
      </c>
      <c r="S1166" t="s">
        <v>90</v>
      </c>
      <c r="T1166" s="297">
        <v>46311.754166666666</v>
      </c>
    </row>
    <row r="1167" spans="1:20" x14ac:dyDescent="0.35">
      <c r="A1167" t="s">
        <v>96</v>
      </c>
      <c r="B1167" t="s">
        <v>97</v>
      </c>
      <c r="C1167" t="s">
        <v>93</v>
      </c>
      <c r="D1167" s="29">
        <v>46453</v>
      </c>
      <c r="E1167">
        <v>0</v>
      </c>
      <c r="F1167">
        <v>0</v>
      </c>
      <c r="G1167">
        <v>0</v>
      </c>
      <c r="H1167">
        <v>0</v>
      </c>
      <c r="R1167">
        <v>179.53321299999999</v>
      </c>
      <c r="S1167" t="s">
        <v>90</v>
      </c>
      <c r="T1167" s="297">
        <v>46311.754166666666</v>
      </c>
    </row>
    <row r="1168" spans="1:20" x14ac:dyDescent="0.35">
      <c r="A1168" t="s">
        <v>96</v>
      </c>
      <c r="B1168" t="s">
        <v>97</v>
      </c>
      <c r="C1168" t="s">
        <v>93</v>
      </c>
      <c r="D1168" s="29">
        <v>46454</v>
      </c>
      <c r="E1168">
        <v>0</v>
      </c>
      <c r="F1168">
        <v>0</v>
      </c>
      <c r="G1168">
        <v>0</v>
      </c>
      <c r="H1168">
        <v>0</v>
      </c>
      <c r="R1168">
        <v>179.53321299999999</v>
      </c>
      <c r="S1168" t="s">
        <v>90</v>
      </c>
      <c r="T1168" s="297">
        <v>46311.754166666666</v>
      </c>
    </row>
    <row r="1169" spans="1:20" x14ac:dyDescent="0.35">
      <c r="A1169" t="s">
        <v>96</v>
      </c>
      <c r="B1169" t="s">
        <v>97</v>
      </c>
      <c r="C1169" t="s">
        <v>93</v>
      </c>
      <c r="D1169" s="29">
        <v>46455</v>
      </c>
      <c r="E1169">
        <v>0</v>
      </c>
      <c r="F1169">
        <v>0</v>
      </c>
      <c r="G1169">
        <v>0</v>
      </c>
      <c r="H1169">
        <v>0</v>
      </c>
      <c r="R1169">
        <v>179.53321299999999</v>
      </c>
      <c r="S1169" t="s">
        <v>90</v>
      </c>
      <c r="T1169" s="297">
        <v>46311.754166666666</v>
      </c>
    </row>
    <row r="1170" spans="1:20" x14ac:dyDescent="0.35">
      <c r="A1170" t="s">
        <v>96</v>
      </c>
      <c r="B1170" t="s">
        <v>97</v>
      </c>
      <c r="C1170" t="s">
        <v>93</v>
      </c>
      <c r="D1170" s="29">
        <v>46456</v>
      </c>
      <c r="E1170">
        <v>0</v>
      </c>
      <c r="F1170">
        <v>0</v>
      </c>
      <c r="G1170">
        <v>0</v>
      </c>
      <c r="H1170">
        <v>0</v>
      </c>
      <c r="R1170">
        <v>179.53321299999999</v>
      </c>
      <c r="S1170" t="s">
        <v>90</v>
      </c>
      <c r="T1170" s="297">
        <v>46311.754166666666</v>
      </c>
    </row>
    <row r="1171" spans="1:20" x14ac:dyDescent="0.35">
      <c r="A1171" t="s">
        <v>96</v>
      </c>
      <c r="B1171" t="s">
        <v>97</v>
      </c>
      <c r="C1171" t="s">
        <v>93</v>
      </c>
      <c r="D1171" s="29">
        <v>46457</v>
      </c>
      <c r="E1171">
        <v>0</v>
      </c>
      <c r="F1171">
        <v>0</v>
      </c>
      <c r="G1171">
        <v>0</v>
      </c>
      <c r="H1171">
        <v>0</v>
      </c>
      <c r="R1171">
        <v>179.53321299999999</v>
      </c>
      <c r="S1171" t="s">
        <v>90</v>
      </c>
      <c r="T1171" s="297">
        <v>46311.754166666666</v>
      </c>
    </row>
    <row r="1172" spans="1:20" x14ac:dyDescent="0.35">
      <c r="A1172" t="s">
        <v>96</v>
      </c>
      <c r="B1172" t="s">
        <v>97</v>
      </c>
      <c r="C1172" t="s">
        <v>93</v>
      </c>
      <c r="D1172" s="29">
        <v>46458</v>
      </c>
      <c r="E1172">
        <v>0</v>
      </c>
      <c r="F1172">
        <v>0</v>
      </c>
      <c r="G1172">
        <v>0</v>
      </c>
      <c r="H1172">
        <v>0</v>
      </c>
      <c r="R1172">
        <v>179.53321299999999</v>
      </c>
      <c r="S1172" t="s">
        <v>90</v>
      </c>
      <c r="T1172" s="297">
        <v>46311.754166666666</v>
      </c>
    </row>
    <row r="1173" spans="1:20" x14ac:dyDescent="0.35">
      <c r="A1173" t="s">
        <v>96</v>
      </c>
      <c r="B1173" t="s">
        <v>97</v>
      </c>
      <c r="C1173" t="s">
        <v>93</v>
      </c>
      <c r="D1173" s="29">
        <v>46459</v>
      </c>
      <c r="E1173">
        <v>0</v>
      </c>
      <c r="F1173">
        <v>0</v>
      </c>
      <c r="G1173">
        <v>0</v>
      </c>
      <c r="H1173">
        <v>0</v>
      </c>
      <c r="R1173">
        <v>179.53321299999999</v>
      </c>
      <c r="S1173" t="s">
        <v>90</v>
      </c>
      <c r="T1173" s="297">
        <v>46311.754166666666</v>
      </c>
    </row>
    <row r="1174" spans="1:20" x14ac:dyDescent="0.35">
      <c r="A1174" t="s">
        <v>96</v>
      </c>
      <c r="B1174" t="s">
        <v>97</v>
      </c>
      <c r="C1174" t="s">
        <v>93</v>
      </c>
      <c r="D1174" s="29">
        <v>46460</v>
      </c>
      <c r="E1174">
        <v>0</v>
      </c>
      <c r="F1174">
        <v>0</v>
      </c>
      <c r="G1174">
        <v>0</v>
      </c>
      <c r="H1174">
        <v>0</v>
      </c>
      <c r="R1174">
        <v>179.53321299999999</v>
      </c>
      <c r="S1174" t="s">
        <v>90</v>
      </c>
      <c r="T1174" s="297">
        <v>46311.754166666666</v>
      </c>
    </row>
    <row r="1175" spans="1:20" x14ac:dyDescent="0.35">
      <c r="A1175" t="s">
        <v>96</v>
      </c>
      <c r="B1175" t="s">
        <v>97</v>
      </c>
      <c r="C1175" t="s">
        <v>93</v>
      </c>
      <c r="D1175" s="29">
        <v>46461</v>
      </c>
      <c r="E1175">
        <v>0</v>
      </c>
      <c r="F1175">
        <v>0</v>
      </c>
      <c r="G1175">
        <v>0</v>
      </c>
      <c r="H1175">
        <v>0</v>
      </c>
      <c r="R1175">
        <v>179.53321299999999</v>
      </c>
      <c r="S1175" t="s">
        <v>90</v>
      </c>
      <c r="T1175" s="297">
        <v>46311.754166666666</v>
      </c>
    </row>
    <row r="1176" spans="1:20" x14ac:dyDescent="0.35">
      <c r="A1176" t="s">
        <v>96</v>
      </c>
      <c r="B1176" t="s">
        <v>97</v>
      </c>
      <c r="C1176" t="s">
        <v>93</v>
      </c>
      <c r="D1176" s="29">
        <v>46462</v>
      </c>
      <c r="E1176">
        <v>0</v>
      </c>
      <c r="F1176">
        <v>0</v>
      </c>
      <c r="G1176">
        <v>0</v>
      </c>
      <c r="H1176">
        <v>0</v>
      </c>
      <c r="R1176">
        <v>179.53321299999999</v>
      </c>
      <c r="S1176" t="s">
        <v>90</v>
      </c>
      <c r="T1176" s="297">
        <v>46311.754166666666</v>
      </c>
    </row>
    <row r="1177" spans="1:20" x14ac:dyDescent="0.35">
      <c r="A1177" t="s">
        <v>96</v>
      </c>
      <c r="B1177" t="s">
        <v>97</v>
      </c>
      <c r="C1177" t="s">
        <v>93</v>
      </c>
      <c r="D1177" s="29">
        <v>46463</v>
      </c>
      <c r="E1177">
        <v>0</v>
      </c>
      <c r="F1177">
        <v>0</v>
      </c>
      <c r="G1177">
        <v>0</v>
      </c>
      <c r="H1177">
        <v>0</v>
      </c>
      <c r="R1177">
        <v>179.53321299999999</v>
      </c>
      <c r="S1177" t="s">
        <v>90</v>
      </c>
      <c r="T1177" s="297">
        <v>46311.754166666666</v>
      </c>
    </row>
    <row r="1178" spans="1:20" x14ac:dyDescent="0.35">
      <c r="A1178" t="s">
        <v>96</v>
      </c>
      <c r="B1178" t="s">
        <v>97</v>
      </c>
      <c r="C1178" t="s">
        <v>93</v>
      </c>
      <c r="D1178" s="29">
        <v>46464</v>
      </c>
      <c r="E1178">
        <v>0</v>
      </c>
      <c r="F1178">
        <v>0</v>
      </c>
      <c r="G1178">
        <v>0</v>
      </c>
      <c r="H1178">
        <v>0</v>
      </c>
      <c r="R1178">
        <v>179.53321299999999</v>
      </c>
      <c r="S1178" t="s">
        <v>90</v>
      </c>
      <c r="T1178" s="297">
        <v>46311.754166666666</v>
      </c>
    </row>
    <row r="1179" spans="1:20" x14ac:dyDescent="0.35">
      <c r="A1179" t="s">
        <v>96</v>
      </c>
      <c r="B1179" t="s">
        <v>97</v>
      </c>
      <c r="C1179" t="s">
        <v>93</v>
      </c>
      <c r="D1179" s="29">
        <v>46465</v>
      </c>
      <c r="E1179">
        <v>0</v>
      </c>
      <c r="F1179">
        <v>0</v>
      </c>
      <c r="G1179">
        <v>0</v>
      </c>
      <c r="H1179">
        <v>0</v>
      </c>
      <c r="R1179">
        <v>179.53321299999999</v>
      </c>
      <c r="S1179" t="s">
        <v>90</v>
      </c>
      <c r="T1179" s="297">
        <v>46311.754166666666</v>
      </c>
    </row>
    <row r="1180" spans="1:20" x14ac:dyDescent="0.35">
      <c r="A1180" t="s">
        <v>96</v>
      </c>
      <c r="B1180" t="s">
        <v>97</v>
      </c>
      <c r="C1180" t="s">
        <v>93</v>
      </c>
      <c r="D1180" s="29">
        <v>46466</v>
      </c>
      <c r="E1180">
        <v>0</v>
      </c>
      <c r="F1180">
        <v>0</v>
      </c>
      <c r="G1180">
        <v>0</v>
      </c>
      <c r="H1180">
        <v>0</v>
      </c>
      <c r="R1180">
        <v>179.53321299999999</v>
      </c>
      <c r="S1180" t="s">
        <v>90</v>
      </c>
      <c r="T1180" s="297">
        <v>46311.754166666666</v>
      </c>
    </row>
    <row r="1181" spans="1:20" x14ac:dyDescent="0.35">
      <c r="A1181" t="s">
        <v>96</v>
      </c>
      <c r="B1181" t="s">
        <v>97</v>
      </c>
      <c r="C1181" t="s">
        <v>93</v>
      </c>
      <c r="D1181" s="29">
        <v>46467</v>
      </c>
      <c r="E1181">
        <v>0</v>
      </c>
      <c r="F1181">
        <v>0</v>
      </c>
      <c r="G1181">
        <v>0</v>
      </c>
      <c r="H1181">
        <v>0</v>
      </c>
      <c r="R1181">
        <v>179.53321299999999</v>
      </c>
      <c r="S1181" t="s">
        <v>90</v>
      </c>
      <c r="T1181" s="297">
        <v>46311.754166666666</v>
      </c>
    </row>
    <row r="1182" spans="1:20" x14ac:dyDescent="0.35">
      <c r="A1182" t="s">
        <v>96</v>
      </c>
      <c r="B1182" t="s">
        <v>97</v>
      </c>
      <c r="C1182" t="s">
        <v>93</v>
      </c>
      <c r="D1182" s="29">
        <v>46468</v>
      </c>
      <c r="E1182">
        <v>0</v>
      </c>
      <c r="F1182">
        <v>0</v>
      </c>
      <c r="G1182">
        <v>0</v>
      </c>
      <c r="H1182">
        <v>0</v>
      </c>
      <c r="R1182">
        <v>179.53321299999999</v>
      </c>
      <c r="S1182" t="s">
        <v>90</v>
      </c>
      <c r="T1182" s="297">
        <v>46311.754166666666</v>
      </c>
    </row>
    <row r="1183" spans="1:20" x14ac:dyDescent="0.35">
      <c r="A1183" t="s">
        <v>96</v>
      </c>
      <c r="B1183" t="s">
        <v>97</v>
      </c>
      <c r="C1183" t="s">
        <v>93</v>
      </c>
      <c r="D1183" s="29">
        <v>46469</v>
      </c>
      <c r="E1183">
        <v>0</v>
      </c>
      <c r="F1183">
        <v>0</v>
      </c>
      <c r="G1183">
        <v>0</v>
      </c>
      <c r="H1183">
        <v>0</v>
      </c>
      <c r="R1183">
        <v>179.53321299999999</v>
      </c>
      <c r="S1183" t="s">
        <v>90</v>
      </c>
      <c r="T1183" s="297">
        <v>46311.754166666666</v>
      </c>
    </row>
    <row r="1184" spans="1:20" x14ac:dyDescent="0.35">
      <c r="A1184" t="s">
        <v>96</v>
      </c>
      <c r="B1184" t="s">
        <v>97</v>
      </c>
      <c r="C1184" t="s">
        <v>93</v>
      </c>
      <c r="D1184" s="29">
        <v>46470</v>
      </c>
      <c r="E1184">
        <v>0</v>
      </c>
      <c r="F1184">
        <v>0</v>
      </c>
      <c r="G1184">
        <v>0</v>
      </c>
      <c r="H1184">
        <v>0</v>
      </c>
      <c r="R1184">
        <v>179.53321299999999</v>
      </c>
      <c r="S1184" t="s">
        <v>90</v>
      </c>
      <c r="T1184" s="297">
        <v>46311.754166666666</v>
      </c>
    </row>
    <row r="1185" spans="1:20" x14ac:dyDescent="0.35">
      <c r="A1185" t="s">
        <v>96</v>
      </c>
      <c r="B1185" t="s">
        <v>97</v>
      </c>
      <c r="C1185" t="s">
        <v>93</v>
      </c>
      <c r="D1185" s="29">
        <v>46471</v>
      </c>
      <c r="E1185">
        <v>0</v>
      </c>
      <c r="F1185">
        <v>0</v>
      </c>
      <c r="G1185">
        <v>0</v>
      </c>
      <c r="H1185">
        <v>0</v>
      </c>
      <c r="R1185">
        <v>179.53321299999999</v>
      </c>
      <c r="S1185" t="s">
        <v>90</v>
      </c>
      <c r="T1185" s="297">
        <v>46311.754166666666</v>
      </c>
    </row>
    <row r="1186" spans="1:20" x14ac:dyDescent="0.35">
      <c r="A1186" t="s">
        <v>96</v>
      </c>
      <c r="B1186" t="s">
        <v>97</v>
      </c>
      <c r="C1186" t="s">
        <v>93</v>
      </c>
      <c r="D1186" s="29">
        <v>46472</v>
      </c>
      <c r="E1186">
        <v>0</v>
      </c>
      <c r="F1186">
        <v>0</v>
      </c>
      <c r="G1186">
        <v>0</v>
      </c>
      <c r="H1186">
        <v>0</v>
      </c>
      <c r="R1186">
        <v>179.53321299999999</v>
      </c>
      <c r="S1186" t="s">
        <v>90</v>
      </c>
      <c r="T1186" s="297">
        <v>46311.754166666666</v>
      </c>
    </row>
    <row r="1187" spans="1:20" x14ac:dyDescent="0.35">
      <c r="A1187" t="s">
        <v>96</v>
      </c>
      <c r="B1187" t="s">
        <v>97</v>
      </c>
      <c r="C1187" t="s">
        <v>93</v>
      </c>
      <c r="D1187" s="29">
        <v>46473</v>
      </c>
      <c r="E1187">
        <v>0</v>
      </c>
      <c r="F1187">
        <v>0</v>
      </c>
      <c r="G1187">
        <v>0</v>
      </c>
      <c r="H1187">
        <v>0</v>
      </c>
      <c r="R1187">
        <v>179.53321299999999</v>
      </c>
      <c r="S1187" t="s">
        <v>90</v>
      </c>
      <c r="T1187" s="297">
        <v>46311.754166666666</v>
      </c>
    </row>
    <row r="1188" spans="1:20" x14ac:dyDescent="0.35">
      <c r="A1188" t="s">
        <v>96</v>
      </c>
      <c r="B1188" t="s">
        <v>97</v>
      </c>
      <c r="C1188" t="s">
        <v>93</v>
      </c>
      <c r="D1188" s="29">
        <v>46474</v>
      </c>
      <c r="E1188">
        <v>0</v>
      </c>
      <c r="F1188">
        <v>0</v>
      </c>
      <c r="G1188">
        <v>0</v>
      </c>
      <c r="H1188">
        <v>0</v>
      </c>
      <c r="R1188">
        <v>179.53321299999999</v>
      </c>
      <c r="S1188" t="s">
        <v>90</v>
      </c>
      <c r="T1188" s="297">
        <v>46311.754166666666</v>
      </c>
    </row>
    <row r="1189" spans="1:20" x14ac:dyDescent="0.35">
      <c r="A1189" t="s">
        <v>96</v>
      </c>
      <c r="B1189" t="s">
        <v>97</v>
      </c>
      <c r="C1189" t="s">
        <v>93</v>
      </c>
      <c r="D1189" s="29">
        <v>46475</v>
      </c>
      <c r="E1189">
        <v>0</v>
      </c>
      <c r="F1189">
        <v>0</v>
      </c>
      <c r="G1189">
        <v>0</v>
      </c>
      <c r="H1189">
        <v>0</v>
      </c>
      <c r="R1189">
        <v>179.53321299999999</v>
      </c>
      <c r="S1189" t="s">
        <v>90</v>
      </c>
      <c r="T1189" s="297">
        <v>46311.754166666666</v>
      </c>
    </row>
    <row r="1190" spans="1:20" x14ac:dyDescent="0.35">
      <c r="A1190" t="s">
        <v>96</v>
      </c>
      <c r="B1190" t="s">
        <v>97</v>
      </c>
      <c r="C1190" t="s">
        <v>93</v>
      </c>
      <c r="D1190" s="29">
        <v>46476</v>
      </c>
      <c r="E1190">
        <v>0</v>
      </c>
      <c r="F1190">
        <v>0</v>
      </c>
      <c r="G1190">
        <v>0</v>
      </c>
      <c r="H1190">
        <v>0</v>
      </c>
      <c r="R1190">
        <v>179.53321299999999</v>
      </c>
      <c r="S1190" t="s">
        <v>90</v>
      </c>
      <c r="T1190" s="297">
        <v>46311.754166666666</v>
      </c>
    </row>
    <row r="1191" spans="1:20" x14ac:dyDescent="0.35">
      <c r="A1191" t="s">
        <v>96</v>
      </c>
      <c r="B1191" t="s">
        <v>97</v>
      </c>
      <c r="C1191" t="s">
        <v>93</v>
      </c>
      <c r="D1191" s="29">
        <v>46477</v>
      </c>
      <c r="E1191">
        <v>0</v>
      </c>
      <c r="F1191">
        <v>0</v>
      </c>
      <c r="G1191">
        <v>0</v>
      </c>
      <c r="H1191">
        <v>0</v>
      </c>
      <c r="R1191">
        <v>179.53321299999999</v>
      </c>
      <c r="S1191" t="s">
        <v>90</v>
      </c>
      <c r="T1191" s="297">
        <v>46311.754166666666</v>
      </c>
    </row>
    <row r="1192" spans="1:20" x14ac:dyDescent="0.35">
      <c r="A1192" t="s">
        <v>96</v>
      </c>
      <c r="B1192" t="s">
        <v>97</v>
      </c>
      <c r="C1192" t="s">
        <v>93</v>
      </c>
      <c r="D1192" s="29">
        <v>46478</v>
      </c>
      <c r="E1192">
        <v>0</v>
      </c>
      <c r="F1192">
        <v>0</v>
      </c>
      <c r="G1192">
        <v>0</v>
      </c>
      <c r="H1192">
        <v>0</v>
      </c>
      <c r="R1192">
        <v>179.53321299999999</v>
      </c>
      <c r="S1192" t="s">
        <v>90</v>
      </c>
      <c r="T1192" s="297">
        <v>46311.754166666666</v>
      </c>
    </row>
    <row r="1193" spans="1:20" x14ac:dyDescent="0.35">
      <c r="A1193" t="s">
        <v>96</v>
      </c>
      <c r="B1193" t="s">
        <v>97</v>
      </c>
      <c r="C1193" t="s">
        <v>93</v>
      </c>
      <c r="D1193" s="29">
        <v>46479</v>
      </c>
      <c r="E1193">
        <v>0</v>
      </c>
      <c r="F1193">
        <v>0</v>
      </c>
      <c r="G1193">
        <v>0</v>
      </c>
      <c r="H1193">
        <v>0</v>
      </c>
      <c r="R1193">
        <v>179.53321299999999</v>
      </c>
      <c r="S1193" t="s">
        <v>90</v>
      </c>
      <c r="T1193" s="297">
        <v>46311.754166666666</v>
      </c>
    </row>
    <row r="1194" spans="1:20" x14ac:dyDescent="0.35">
      <c r="A1194" t="s">
        <v>96</v>
      </c>
      <c r="B1194" t="s">
        <v>97</v>
      </c>
      <c r="C1194" t="s">
        <v>93</v>
      </c>
      <c r="D1194" s="29">
        <v>46480</v>
      </c>
      <c r="E1194">
        <v>0</v>
      </c>
      <c r="F1194">
        <v>0</v>
      </c>
      <c r="G1194">
        <v>0</v>
      </c>
      <c r="H1194">
        <v>0</v>
      </c>
      <c r="R1194">
        <v>179.53321299999999</v>
      </c>
      <c r="S1194" t="s">
        <v>90</v>
      </c>
      <c r="T1194" s="297">
        <v>46311.754166666666</v>
      </c>
    </row>
    <row r="1195" spans="1:20" x14ac:dyDescent="0.35">
      <c r="A1195" t="s">
        <v>96</v>
      </c>
      <c r="B1195" t="s">
        <v>97</v>
      </c>
      <c r="C1195" t="s">
        <v>93</v>
      </c>
      <c r="D1195" s="29">
        <v>46481</v>
      </c>
      <c r="E1195">
        <v>0</v>
      </c>
      <c r="F1195">
        <v>0</v>
      </c>
      <c r="G1195">
        <v>0</v>
      </c>
      <c r="H1195">
        <v>0</v>
      </c>
      <c r="R1195">
        <v>179.53321299999999</v>
      </c>
      <c r="S1195" t="s">
        <v>90</v>
      </c>
      <c r="T1195" s="297">
        <v>46311.754166666666</v>
      </c>
    </row>
    <row r="1196" spans="1:20" x14ac:dyDescent="0.35">
      <c r="A1196" t="s">
        <v>96</v>
      </c>
      <c r="B1196" t="s">
        <v>97</v>
      </c>
      <c r="C1196" t="s">
        <v>93</v>
      </c>
      <c r="D1196" s="29">
        <v>46482</v>
      </c>
      <c r="E1196">
        <v>0</v>
      </c>
      <c r="F1196">
        <v>0</v>
      </c>
      <c r="G1196">
        <v>0</v>
      </c>
      <c r="H1196">
        <v>0</v>
      </c>
      <c r="R1196">
        <v>179.53321299999999</v>
      </c>
      <c r="S1196" t="s">
        <v>90</v>
      </c>
      <c r="T1196" s="297">
        <v>46311.754166666666</v>
      </c>
    </row>
    <row r="1197" spans="1:20" x14ac:dyDescent="0.35">
      <c r="A1197" t="s">
        <v>96</v>
      </c>
      <c r="B1197" t="s">
        <v>97</v>
      </c>
      <c r="C1197" t="s">
        <v>93</v>
      </c>
      <c r="D1197" s="29">
        <v>46483</v>
      </c>
      <c r="E1197">
        <v>0</v>
      </c>
      <c r="F1197">
        <v>0</v>
      </c>
      <c r="G1197">
        <v>0</v>
      </c>
      <c r="H1197">
        <v>0</v>
      </c>
      <c r="R1197">
        <v>179.53321299999999</v>
      </c>
      <c r="S1197" t="s">
        <v>90</v>
      </c>
      <c r="T1197" s="297">
        <v>46311.754166666666</v>
      </c>
    </row>
    <row r="1198" spans="1:20" x14ac:dyDescent="0.35">
      <c r="A1198" t="s">
        <v>96</v>
      </c>
      <c r="B1198" t="s">
        <v>97</v>
      </c>
      <c r="C1198" t="s">
        <v>93</v>
      </c>
      <c r="D1198" s="29">
        <v>46484</v>
      </c>
      <c r="E1198">
        <v>0</v>
      </c>
      <c r="F1198">
        <v>0</v>
      </c>
      <c r="G1198">
        <v>0</v>
      </c>
      <c r="H1198">
        <v>0</v>
      </c>
      <c r="R1198">
        <v>179.53321299999999</v>
      </c>
      <c r="S1198" t="s">
        <v>90</v>
      </c>
      <c r="T1198" s="297">
        <v>46311.754166666666</v>
      </c>
    </row>
    <row r="1199" spans="1:20" x14ac:dyDescent="0.35">
      <c r="A1199" t="s">
        <v>96</v>
      </c>
      <c r="B1199" t="s">
        <v>97</v>
      </c>
      <c r="C1199" t="s">
        <v>93</v>
      </c>
      <c r="D1199" s="29">
        <v>46485</v>
      </c>
      <c r="E1199">
        <v>0</v>
      </c>
      <c r="F1199">
        <v>0</v>
      </c>
      <c r="G1199">
        <v>0</v>
      </c>
      <c r="H1199">
        <v>0</v>
      </c>
      <c r="R1199">
        <v>179.53321299999999</v>
      </c>
      <c r="S1199" t="s">
        <v>90</v>
      </c>
      <c r="T1199" s="297">
        <v>46311.754166666666</v>
      </c>
    </row>
    <row r="1200" spans="1:20" x14ac:dyDescent="0.35">
      <c r="A1200" t="s">
        <v>96</v>
      </c>
      <c r="B1200" t="s">
        <v>97</v>
      </c>
      <c r="C1200" t="s">
        <v>93</v>
      </c>
      <c r="D1200" s="29">
        <v>46486</v>
      </c>
      <c r="E1200">
        <v>0</v>
      </c>
      <c r="F1200">
        <v>0</v>
      </c>
      <c r="G1200">
        <v>0</v>
      </c>
      <c r="H1200">
        <v>0</v>
      </c>
      <c r="R1200">
        <v>179.53321299999999</v>
      </c>
      <c r="S1200" t="s">
        <v>90</v>
      </c>
      <c r="T1200" s="297">
        <v>46311.754166666666</v>
      </c>
    </row>
    <row r="1201" spans="1:20" x14ac:dyDescent="0.35">
      <c r="A1201" t="s">
        <v>96</v>
      </c>
      <c r="B1201" t="s">
        <v>97</v>
      </c>
      <c r="C1201" t="s">
        <v>93</v>
      </c>
      <c r="D1201" s="29">
        <v>46487</v>
      </c>
      <c r="E1201">
        <v>0</v>
      </c>
      <c r="F1201">
        <v>0</v>
      </c>
      <c r="G1201">
        <v>0</v>
      </c>
      <c r="H1201">
        <v>0</v>
      </c>
      <c r="R1201">
        <v>179.53321299999999</v>
      </c>
      <c r="S1201" t="s">
        <v>90</v>
      </c>
      <c r="T1201" s="297">
        <v>46311.754166666666</v>
      </c>
    </row>
    <row r="1202" spans="1:20" x14ac:dyDescent="0.35">
      <c r="A1202" t="s">
        <v>96</v>
      </c>
      <c r="B1202" t="s">
        <v>97</v>
      </c>
      <c r="C1202" t="s">
        <v>93</v>
      </c>
      <c r="D1202" s="29">
        <v>46488</v>
      </c>
      <c r="E1202">
        <v>0</v>
      </c>
      <c r="F1202">
        <v>0</v>
      </c>
      <c r="G1202">
        <v>0</v>
      </c>
      <c r="H1202">
        <v>0</v>
      </c>
      <c r="R1202">
        <v>179.53321299999999</v>
      </c>
      <c r="S1202" t="s">
        <v>90</v>
      </c>
      <c r="T1202" s="297">
        <v>46311.754166666666</v>
      </c>
    </row>
    <row r="1203" spans="1:20" x14ac:dyDescent="0.35">
      <c r="A1203" t="s">
        <v>96</v>
      </c>
      <c r="B1203" t="s">
        <v>97</v>
      </c>
      <c r="C1203" t="s">
        <v>93</v>
      </c>
      <c r="D1203" s="29">
        <v>46489</v>
      </c>
      <c r="E1203">
        <v>0</v>
      </c>
      <c r="F1203">
        <v>0</v>
      </c>
      <c r="G1203">
        <v>0</v>
      </c>
      <c r="H1203">
        <v>0</v>
      </c>
      <c r="R1203">
        <v>179.53321299999999</v>
      </c>
      <c r="S1203" t="s">
        <v>90</v>
      </c>
      <c r="T1203" s="297">
        <v>46311.754166666666</v>
      </c>
    </row>
    <row r="1204" spans="1:20" x14ac:dyDescent="0.35">
      <c r="A1204" t="s">
        <v>96</v>
      </c>
      <c r="B1204" t="s">
        <v>97</v>
      </c>
      <c r="C1204" t="s">
        <v>93</v>
      </c>
      <c r="D1204" s="29">
        <v>46490</v>
      </c>
      <c r="E1204">
        <v>0</v>
      </c>
      <c r="F1204">
        <v>0</v>
      </c>
      <c r="G1204">
        <v>0</v>
      </c>
      <c r="H1204">
        <v>0</v>
      </c>
      <c r="R1204">
        <v>179.53321299999999</v>
      </c>
      <c r="S1204" t="s">
        <v>90</v>
      </c>
      <c r="T1204" s="297">
        <v>46311.754166666666</v>
      </c>
    </row>
    <row r="1205" spans="1:20" x14ac:dyDescent="0.35">
      <c r="A1205" t="s">
        <v>96</v>
      </c>
      <c r="B1205" t="s">
        <v>97</v>
      </c>
      <c r="C1205" t="s">
        <v>93</v>
      </c>
      <c r="D1205" s="29">
        <v>46491</v>
      </c>
      <c r="E1205">
        <v>0</v>
      </c>
      <c r="F1205">
        <v>0</v>
      </c>
      <c r="G1205">
        <v>0</v>
      </c>
      <c r="H1205">
        <v>0</v>
      </c>
      <c r="R1205">
        <v>179.53321299999999</v>
      </c>
      <c r="S1205" t="s">
        <v>90</v>
      </c>
      <c r="T1205" s="297">
        <v>46311.754166666666</v>
      </c>
    </row>
    <row r="1206" spans="1:20" x14ac:dyDescent="0.35">
      <c r="A1206" t="s">
        <v>96</v>
      </c>
      <c r="B1206" t="s">
        <v>97</v>
      </c>
      <c r="C1206" t="s">
        <v>93</v>
      </c>
      <c r="D1206" s="29">
        <v>46492</v>
      </c>
      <c r="E1206">
        <v>0</v>
      </c>
      <c r="F1206">
        <v>0</v>
      </c>
      <c r="G1206">
        <v>0</v>
      </c>
      <c r="H1206">
        <v>0</v>
      </c>
      <c r="R1206">
        <v>179.53321299999999</v>
      </c>
      <c r="S1206" t="s">
        <v>90</v>
      </c>
      <c r="T1206" s="297">
        <v>46311.754166666666</v>
      </c>
    </row>
    <row r="1207" spans="1:20" x14ac:dyDescent="0.35">
      <c r="A1207" t="s">
        <v>96</v>
      </c>
      <c r="B1207" t="s">
        <v>97</v>
      </c>
      <c r="C1207" t="s">
        <v>93</v>
      </c>
      <c r="D1207" s="29">
        <v>46493</v>
      </c>
      <c r="E1207">
        <v>0</v>
      </c>
      <c r="F1207">
        <v>0</v>
      </c>
      <c r="G1207">
        <v>0</v>
      </c>
      <c r="H1207">
        <v>0</v>
      </c>
      <c r="R1207">
        <v>179.53321299999999</v>
      </c>
      <c r="S1207" t="s">
        <v>90</v>
      </c>
      <c r="T1207" s="297">
        <v>46311.754166666666</v>
      </c>
    </row>
    <row r="1208" spans="1:20" x14ac:dyDescent="0.35">
      <c r="A1208" t="s">
        <v>96</v>
      </c>
      <c r="B1208" t="s">
        <v>97</v>
      </c>
      <c r="C1208" t="s">
        <v>93</v>
      </c>
      <c r="D1208" s="29">
        <v>46494</v>
      </c>
      <c r="E1208">
        <v>0</v>
      </c>
      <c r="F1208">
        <v>0</v>
      </c>
      <c r="G1208">
        <v>0</v>
      </c>
      <c r="H1208">
        <v>0</v>
      </c>
      <c r="R1208">
        <v>179.53321299999999</v>
      </c>
      <c r="S1208" t="s">
        <v>90</v>
      </c>
      <c r="T1208" s="297">
        <v>46311.754166666666</v>
      </c>
    </row>
    <row r="1209" spans="1:20" x14ac:dyDescent="0.35">
      <c r="A1209" t="s">
        <v>96</v>
      </c>
      <c r="B1209" t="s">
        <v>97</v>
      </c>
      <c r="C1209" t="s">
        <v>93</v>
      </c>
      <c r="D1209" s="29">
        <v>46495</v>
      </c>
      <c r="E1209">
        <v>0</v>
      </c>
      <c r="F1209">
        <v>0</v>
      </c>
      <c r="G1209">
        <v>0</v>
      </c>
      <c r="H1209">
        <v>0</v>
      </c>
      <c r="R1209">
        <v>179.53321299999999</v>
      </c>
      <c r="S1209" t="s">
        <v>90</v>
      </c>
      <c r="T1209" s="297">
        <v>46311.754166666666</v>
      </c>
    </row>
    <row r="1210" spans="1:20" x14ac:dyDescent="0.35">
      <c r="A1210" t="s">
        <v>96</v>
      </c>
      <c r="B1210" t="s">
        <v>97</v>
      </c>
      <c r="C1210" t="s">
        <v>93</v>
      </c>
      <c r="D1210" s="29">
        <v>46496</v>
      </c>
      <c r="E1210">
        <v>0</v>
      </c>
      <c r="F1210">
        <v>0</v>
      </c>
      <c r="G1210">
        <v>0</v>
      </c>
      <c r="H1210">
        <v>0</v>
      </c>
      <c r="R1210">
        <v>179.53321299999999</v>
      </c>
      <c r="S1210" t="s">
        <v>90</v>
      </c>
      <c r="T1210" s="297">
        <v>46311.754166666666</v>
      </c>
    </row>
    <row r="1211" spans="1:20" x14ac:dyDescent="0.35">
      <c r="A1211" t="s">
        <v>96</v>
      </c>
      <c r="B1211" t="s">
        <v>97</v>
      </c>
      <c r="C1211" t="s">
        <v>93</v>
      </c>
      <c r="D1211" s="29">
        <v>46497</v>
      </c>
      <c r="E1211">
        <v>0</v>
      </c>
      <c r="F1211">
        <v>0</v>
      </c>
      <c r="G1211">
        <v>0</v>
      </c>
      <c r="H1211">
        <v>0</v>
      </c>
      <c r="R1211">
        <v>179.53321299999999</v>
      </c>
      <c r="S1211" t="s">
        <v>90</v>
      </c>
      <c r="T1211" s="297">
        <v>46311.754166666666</v>
      </c>
    </row>
    <row r="1212" spans="1:20" x14ac:dyDescent="0.35">
      <c r="A1212" t="s">
        <v>96</v>
      </c>
      <c r="B1212" t="s">
        <v>97</v>
      </c>
      <c r="C1212" t="s">
        <v>93</v>
      </c>
      <c r="D1212" s="29">
        <v>46498</v>
      </c>
      <c r="E1212">
        <v>0</v>
      </c>
      <c r="F1212">
        <v>0</v>
      </c>
      <c r="G1212">
        <v>0</v>
      </c>
      <c r="H1212">
        <v>0</v>
      </c>
      <c r="R1212">
        <v>179.53321299999999</v>
      </c>
      <c r="S1212" t="s">
        <v>90</v>
      </c>
      <c r="T1212" s="297">
        <v>46311.754166666666</v>
      </c>
    </row>
    <row r="1213" spans="1:20" x14ac:dyDescent="0.35">
      <c r="A1213" t="s">
        <v>96</v>
      </c>
      <c r="B1213" t="s">
        <v>97</v>
      </c>
      <c r="C1213" t="s">
        <v>93</v>
      </c>
      <c r="D1213" s="29">
        <v>46499</v>
      </c>
      <c r="E1213">
        <v>0</v>
      </c>
      <c r="F1213">
        <v>0</v>
      </c>
      <c r="G1213">
        <v>0</v>
      </c>
      <c r="H1213">
        <v>0</v>
      </c>
      <c r="R1213">
        <v>179.53321299999999</v>
      </c>
      <c r="S1213" t="s">
        <v>90</v>
      </c>
      <c r="T1213" s="297">
        <v>46311.754166666666</v>
      </c>
    </row>
    <row r="1214" spans="1:20" x14ac:dyDescent="0.35">
      <c r="A1214" t="s">
        <v>96</v>
      </c>
      <c r="B1214" t="s">
        <v>97</v>
      </c>
      <c r="C1214" t="s">
        <v>93</v>
      </c>
      <c r="D1214" s="29">
        <v>46500</v>
      </c>
      <c r="E1214">
        <v>0</v>
      </c>
      <c r="F1214">
        <v>0</v>
      </c>
      <c r="G1214">
        <v>0</v>
      </c>
      <c r="H1214">
        <v>0</v>
      </c>
      <c r="R1214">
        <v>179.53321299999999</v>
      </c>
      <c r="S1214" t="s">
        <v>90</v>
      </c>
      <c r="T1214" s="297">
        <v>46311.754166666666</v>
      </c>
    </row>
    <row r="1215" spans="1:20" x14ac:dyDescent="0.35">
      <c r="A1215" t="s">
        <v>96</v>
      </c>
      <c r="B1215" t="s">
        <v>97</v>
      </c>
      <c r="C1215" t="s">
        <v>93</v>
      </c>
      <c r="D1215" s="29">
        <v>46501</v>
      </c>
      <c r="E1215">
        <v>0</v>
      </c>
      <c r="F1215">
        <v>0</v>
      </c>
      <c r="G1215">
        <v>0</v>
      </c>
      <c r="H1215">
        <v>0</v>
      </c>
      <c r="R1215">
        <v>179.53321299999999</v>
      </c>
      <c r="S1215" t="s">
        <v>90</v>
      </c>
      <c r="T1215" s="297">
        <v>46311.754166666666</v>
      </c>
    </row>
    <row r="1216" spans="1:20" x14ac:dyDescent="0.35">
      <c r="A1216" t="s">
        <v>96</v>
      </c>
      <c r="B1216" t="s">
        <v>97</v>
      </c>
      <c r="C1216" t="s">
        <v>93</v>
      </c>
      <c r="D1216" s="29">
        <v>46502</v>
      </c>
      <c r="E1216">
        <v>0</v>
      </c>
      <c r="F1216">
        <v>0</v>
      </c>
      <c r="G1216">
        <v>0</v>
      </c>
      <c r="H1216">
        <v>0</v>
      </c>
      <c r="R1216">
        <v>179.53321299999999</v>
      </c>
      <c r="S1216" t="s">
        <v>90</v>
      </c>
      <c r="T1216" s="297">
        <v>46311.754166666666</v>
      </c>
    </row>
    <row r="1217" spans="1:20" x14ac:dyDescent="0.35">
      <c r="A1217" t="s">
        <v>96</v>
      </c>
      <c r="B1217" t="s">
        <v>97</v>
      </c>
      <c r="C1217" t="s">
        <v>93</v>
      </c>
      <c r="D1217" s="29">
        <v>46503</v>
      </c>
      <c r="E1217">
        <v>0</v>
      </c>
      <c r="F1217">
        <v>0</v>
      </c>
      <c r="G1217">
        <v>0</v>
      </c>
      <c r="H1217">
        <v>0</v>
      </c>
      <c r="R1217">
        <v>179.53321299999999</v>
      </c>
      <c r="S1217" t="s">
        <v>90</v>
      </c>
      <c r="T1217" s="297">
        <v>46311.754166666666</v>
      </c>
    </row>
    <row r="1218" spans="1:20" x14ac:dyDescent="0.35">
      <c r="A1218" t="s">
        <v>96</v>
      </c>
      <c r="B1218" t="s">
        <v>97</v>
      </c>
      <c r="C1218" t="s">
        <v>93</v>
      </c>
      <c r="D1218" s="29">
        <v>46504</v>
      </c>
      <c r="E1218">
        <v>0</v>
      </c>
      <c r="F1218">
        <v>0</v>
      </c>
      <c r="G1218">
        <v>0</v>
      </c>
      <c r="H1218">
        <v>0</v>
      </c>
      <c r="R1218">
        <v>179.53321299999999</v>
      </c>
      <c r="S1218" t="s">
        <v>90</v>
      </c>
      <c r="T1218" s="297">
        <v>46311.754166666666</v>
      </c>
    </row>
    <row r="1219" spans="1:20" x14ac:dyDescent="0.35">
      <c r="A1219" t="s">
        <v>96</v>
      </c>
      <c r="B1219" t="s">
        <v>97</v>
      </c>
      <c r="C1219" t="s">
        <v>93</v>
      </c>
      <c r="D1219" s="29">
        <v>46505</v>
      </c>
      <c r="E1219">
        <v>0</v>
      </c>
      <c r="F1219">
        <v>0</v>
      </c>
      <c r="G1219">
        <v>0</v>
      </c>
      <c r="H1219">
        <v>0</v>
      </c>
      <c r="R1219">
        <v>179.53321299999999</v>
      </c>
      <c r="S1219" t="s">
        <v>90</v>
      </c>
      <c r="T1219" s="297">
        <v>46311.754166666666</v>
      </c>
    </row>
    <row r="1220" spans="1:20" x14ac:dyDescent="0.35">
      <c r="A1220" t="s">
        <v>96</v>
      </c>
      <c r="B1220" t="s">
        <v>97</v>
      </c>
      <c r="C1220" t="s">
        <v>93</v>
      </c>
      <c r="D1220" s="29">
        <v>46506</v>
      </c>
      <c r="E1220">
        <v>0</v>
      </c>
      <c r="F1220">
        <v>0</v>
      </c>
      <c r="G1220">
        <v>0</v>
      </c>
      <c r="H1220">
        <v>0</v>
      </c>
      <c r="R1220">
        <v>179.53321299999999</v>
      </c>
      <c r="S1220" t="s">
        <v>90</v>
      </c>
      <c r="T1220" s="297">
        <v>46311.754166666666</v>
      </c>
    </row>
    <row r="1221" spans="1:20" x14ac:dyDescent="0.35">
      <c r="A1221" t="s">
        <v>96</v>
      </c>
      <c r="B1221" t="s">
        <v>97</v>
      </c>
      <c r="C1221" t="s">
        <v>93</v>
      </c>
      <c r="D1221" s="29">
        <v>46507</v>
      </c>
      <c r="E1221">
        <v>0</v>
      </c>
      <c r="F1221">
        <v>0</v>
      </c>
      <c r="G1221">
        <v>0</v>
      </c>
      <c r="H1221">
        <v>0</v>
      </c>
      <c r="R1221">
        <v>179.53321299999999</v>
      </c>
      <c r="S1221" t="s">
        <v>90</v>
      </c>
      <c r="T1221" s="297">
        <v>46311.754166666666</v>
      </c>
    </row>
    <row r="1222" spans="1:20" x14ac:dyDescent="0.35">
      <c r="A1222" t="s">
        <v>96</v>
      </c>
      <c r="B1222" t="s">
        <v>97</v>
      </c>
      <c r="C1222" t="s">
        <v>93</v>
      </c>
      <c r="D1222" s="29">
        <v>46508</v>
      </c>
      <c r="E1222">
        <v>0</v>
      </c>
      <c r="F1222">
        <v>0</v>
      </c>
      <c r="G1222">
        <v>0</v>
      </c>
      <c r="H1222">
        <v>0</v>
      </c>
      <c r="R1222">
        <v>179.53321299999999</v>
      </c>
      <c r="S1222" t="s">
        <v>90</v>
      </c>
      <c r="T1222" s="297">
        <v>46311.754166666666</v>
      </c>
    </row>
    <row r="1223" spans="1:20" x14ac:dyDescent="0.35">
      <c r="A1223" t="s">
        <v>96</v>
      </c>
      <c r="B1223" t="s">
        <v>97</v>
      </c>
      <c r="C1223" t="s">
        <v>93</v>
      </c>
      <c r="D1223" s="29">
        <v>46509</v>
      </c>
      <c r="E1223">
        <v>0</v>
      </c>
      <c r="F1223">
        <v>0</v>
      </c>
      <c r="G1223">
        <v>0</v>
      </c>
      <c r="H1223">
        <v>0</v>
      </c>
      <c r="R1223">
        <v>179.53321299999999</v>
      </c>
      <c r="S1223" t="s">
        <v>90</v>
      </c>
      <c r="T1223" s="297">
        <v>46311.754166666666</v>
      </c>
    </row>
    <row r="1224" spans="1:20" x14ac:dyDescent="0.35">
      <c r="A1224" t="s">
        <v>96</v>
      </c>
      <c r="B1224" t="s">
        <v>97</v>
      </c>
      <c r="C1224" t="s">
        <v>93</v>
      </c>
      <c r="D1224" s="29">
        <v>46510</v>
      </c>
      <c r="E1224">
        <v>0</v>
      </c>
      <c r="F1224">
        <v>0</v>
      </c>
      <c r="G1224">
        <v>0</v>
      </c>
      <c r="H1224">
        <v>0</v>
      </c>
      <c r="R1224">
        <v>179.53321299999999</v>
      </c>
      <c r="S1224" t="s">
        <v>90</v>
      </c>
      <c r="T1224" s="297">
        <v>46311.754166666666</v>
      </c>
    </row>
    <row r="1225" spans="1:20" x14ac:dyDescent="0.35">
      <c r="A1225" t="s">
        <v>96</v>
      </c>
      <c r="B1225" t="s">
        <v>97</v>
      </c>
      <c r="C1225" t="s">
        <v>93</v>
      </c>
      <c r="D1225" s="29">
        <v>46511</v>
      </c>
      <c r="E1225">
        <v>0</v>
      </c>
      <c r="F1225">
        <v>0</v>
      </c>
      <c r="G1225">
        <v>0</v>
      </c>
      <c r="H1225">
        <v>0</v>
      </c>
      <c r="R1225">
        <v>179.53321299999999</v>
      </c>
      <c r="S1225" t="s">
        <v>90</v>
      </c>
      <c r="T1225" s="297">
        <v>46311.754166666666</v>
      </c>
    </row>
    <row r="1226" spans="1:20" x14ac:dyDescent="0.35">
      <c r="A1226" t="s">
        <v>96</v>
      </c>
      <c r="B1226" t="s">
        <v>97</v>
      </c>
      <c r="C1226" t="s">
        <v>93</v>
      </c>
      <c r="D1226" s="29">
        <v>46512</v>
      </c>
      <c r="E1226">
        <v>0</v>
      </c>
      <c r="F1226">
        <v>0</v>
      </c>
      <c r="G1226">
        <v>0</v>
      </c>
      <c r="H1226">
        <v>0</v>
      </c>
      <c r="R1226">
        <v>179.53321299999999</v>
      </c>
      <c r="S1226" t="s">
        <v>90</v>
      </c>
      <c r="T1226" s="297">
        <v>46311.754166666666</v>
      </c>
    </row>
    <row r="1227" spans="1:20" x14ac:dyDescent="0.35">
      <c r="A1227" t="s">
        <v>96</v>
      </c>
      <c r="B1227" t="s">
        <v>97</v>
      </c>
      <c r="C1227" t="s">
        <v>93</v>
      </c>
      <c r="D1227" s="29">
        <v>46513</v>
      </c>
      <c r="E1227">
        <v>0</v>
      </c>
      <c r="F1227">
        <v>0</v>
      </c>
      <c r="G1227">
        <v>0</v>
      </c>
      <c r="H1227">
        <v>0</v>
      </c>
      <c r="R1227">
        <v>179.53321299999999</v>
      </c>
      <c r="S1227" t="s">
        <v>90</v>
      </c>
      <c r="T1227" s="297">
        <v>46311.754166666666</v>
      </c>
    </row>
    <row r="1228" spans="1:20" x14ac:dyDescent="0.35">
      <c r="A1228" t="s">
        <v>96</v>
      </c>
      <c r="B1228" t="s">
        <v>97</v>
      </c>
      <c r="C1228" t="s">
        <v>93</v>
      </c>
      <c r="D1228" s="29">
        <v>46514</v>
      </c>
      <c r="E1228">
        <v>0</v>
      </c>
      <c r="F1228">
        <v>0</v>
      </c>
      <c r="G1228">
        <v>0</v>
      </c>
      <c r="H1228">
        <v>0</v>
      </c>
      <c r="R1228">
        <v>179.53321299999999</v>
      </c>
      <c r="S1228" t="s">
        <v>90</v>
      </c>
      <c r="T1228" s="297">
        <v>46311.754166666666</v>
      </c>
    </row>
    <row r="1229" spans="1:20" x14ac:dyDescent="0.35">
      <c r="A1229" t="s">
        <v>96</v>
      </c>
      <c r="B1229" t="s">
        <v>97</v>
      </c>
      <c r="C1229" t="s">
        <v>93</v>
      </c>
      <c r="D1229" s="29">
        <v>46515</v>
      </c>
      <c r="E1229">
        <v>0</v>
      </c>
      <c r="F1229">
        <v>0</v>
      </c>
      <c r="G1229">
        <v>0</v>
      </c>
      <c r="H1229">
        <v>0</v>
      </c>
      <c r="R1229">
        <v>179.53321299999999</v>
      </c>
      <c r="S1229" t="s">
        <v>90</v>
      </c>
      <c r="T1229" s="297">
        <v>46311.754166666666</v>
      </c>
    </row>
    <row r="1230" spans="1:20" x14ac:dyDescent="0.35">
      <c r="A1230" t="s">
        <v>96</v>
      </c>
      <c r="B1230" t="s">
        <v>97</v>
      </c>
      <c r="C1230" t="s">
        <v>93</v>
      </c>
      <c r="D1230" s="29">
        <v>46516</v>
      </c>
      <c r="E1230">
        <v>0</v>
      </c>
      <c r="F1230">
        <v>0</v>
      </c>
      <c r="G1230">
        <v>0</v>
      </c>
      <c r="H1230">
        <v>0</v>
      </c>
      <c r="R1230">
        <v>179.53321299999999</v>
      </c>
      <c r="S1230" t="s">
        <v>90</v>
      </c>
      <c r="T1230" s="297">
        <v>46311.754166666666</v>
      </c>
    </row>
    <row r="1231" spans="1:20" x14ac:dyDescent="0.35">
      <c r="A1231" t="s">
        <v>96</v>
      </c>
      <c r="B1231" t="s">
        <v>97</v>
      </c>
      <c r="C1231" t="s">
        <v>93</v>
      </c>
      <c r="D1231" s="29">
        <v>46517</v>
      </c>
      <c r="E1231">
        <v>0</v>
      </c>
      <c r="F1231">
        <v>0</v>
      </c>
      <c r="G1231">
        <v>0</v>
      </c>
      <c r="H1231">
        <v>0</v>
      </c>
      <c r="R1231">
        <v>179.53321299999999</v>
      </c>
      <c r="S1231" t="s">
        <v>90</v>
      </c>
      <c r="T1231" s="297">
        <v>46311.754166666666</v>
      </c>
    </row>
    <row r="1232" spans="1:20" x14ac:dyDescent="0.35">
      <c r="A1232" t="s">
        <v>96</v>
      </c>
      <c r="B1232" t="s">
        <v>97</v>
      </c>
      <c r="C1232" t="s">
        <v>93</v>
      </c>
      <c r="D1232" s="29">
        <v>46518</v>
      </c>
      <c r="E1232">
        <v>0</v>
      </c>
      <c r="F1232">
        <v>0</v>
      </c>
      <c r="G1232">
        <v>0</v>
      </c>
      <c r="H1232">
        <v>0</v>
      </c>
      <c r="R1232">
        <v>179.53321299999999</v>
      </c>
      <c r="S1232" t="s">
        <v>90</v>
      </c>
      <c r="T1232" s="297">
        <v>46311.754166666666</v>
      </c>
    </row>
    <row r="1233" spans="1:20" x14ac:dyDescent="0.35">
      <c r="A1233" t="s">
        <v>96</v>
      </c>
      <c r="B1233" t="s">
        <v>97</v>
      </c>
      <c r="C1233" t="s">
        <v>93</v>
      </c>
      <c r="D1233" s="29">
        <v>46519</v>
      </c>
      <c r="E1233">
        <v>0</v>
      </c>
      <c r="F1233">
        <v>0</v>
      </c>
      <c r="G1233">
        <v>0</v>
      </c>
      <c r="H1233">
        <v>0</v>
      </c>
      <c r="R1233">
        <v>179.53321299999999</v>
      </c>
      <c r="S1233" t="s">
        <v>90</v>
      </c>
      <c r="T1233" s="297">
        <v>46311.754166666666</v>
      </c>
    </row>
    <row r="1234" spans="1:20" x14ac:dyDescent="0.35">
      <c r="A1234" t="s">
        <v>96</v>
      </c>
      <c r="B1234" t="s">
        <v>97</v>
      </c>
      <c r="C1234" t="s">
        <v>93</v>
      </c>
      <c r="D1234" s="29">
        <v>46520</v>
      </c>
      <c r="E1234">
        <v>0</v>
      </c>
      <c r="F1234">
        <v>0</v>
      </c>
      <c r="G1234">
        <v>0</v>
      </c>
      <c r="H1234">
        <v>0</v>
      </c>
      <c r="R1234">
        <v>179.53321299999999</v>
      </c>
      <c r="S1234" t="s">
        <v>90</v>
      </c>
      <c r="T1234" s="297">
        <v>46311.754166666666</v>
      </c>
    </row>
    <row r="1235" spans="1:20" x14ac:dyDescent="0.35">
      <c r="A1235" t="s">
        <v>96</v>
      </c>
      <c r="B1235" t="s">
        <v>97</v>
      </c>
      <c r="C1235" t="s">
        <v>93</v>
      </c>
      <c r="D1235" s="29">
        <v>46521</v>
      </c>
      <c r="E1235">
        <v>0</v>
      </c>
      <c r="F1235">
        <v>0</v>
      </c>
      <c r="G1235">
        <v>0</v>
      </c>
      <c r="H1235">
        <v>0</v>
      </c>
      <c r="R1235">
        <v>179.53321299999999</v>
      </c>
      <c r="S1235" t="s">
        <v>90</v>
      </c>
      <c r="T1235" s="297">
        <v>46311.754166666666</v>
      </c>
    </row>
    <row r="1236" spans="1:20" x14ac:dyDescent="0.35">
      <c r="A1236" t="s">
        <v>96</v>
      </c>
      <c r="B1236" t="s">
        <v>97</v>
      </c>
      <c r="C1236" t="s">
        <v>93</v>
      </c>
      <c r="D1236" s="29">
        <v>46522</v>
      </c>
      <c r="E1236">
        <v>0</v>
      </c>
      <c r="F1236">
        <v>0</v>
      </c>
      <c r="G1236">
        <v>0</v>
      </c>
      <c r="H1236">
        <v>0</v>
      </c>
      <c r="R1236">
        <v>179.53321299999999</v>
      </c>
      <c r="S1236" t="s">
        <v>90</v>
      </c>
      <c r="T1236" s="297">
        <v>46311.754166666666</v>
      </c>
    </row>
    <row r="1237" spans="1:20" x14ac:dyDescent="0.35">
      <c r="A1237" t="s">
        <v>96</v>
      </c>
      <c r="B1237" t="s">
        <v>97</v>
      </c>
      <c r="C1237" t="s">
        <v>93</v>
      </c>
      <c r="D1237" s="29">
        <v>46523</v>
      </c>
      <c r="E1237">
        <v>0</v>
      </c>
      <c r="F1237">
        <v>0</v>
      </c>
      <c r="G1237">
        <v>0</v>
      </c>
      <c r="H1237">
        <v>0</v>
      </c>
      <c r="R1237">
        <v>179.53321299999999</v>
      </c>
      <c r="S1237" t="s">
        <v>90</v>
      </c>
      <c r="T1237" s="297">
        <v>46311.754166666666</v>
      </c>
    </row>
    <row r="1238" spans="1:20" x14ac:dyDescent="0.35">
      <c r="A1238" t="s">
        <v>96</v>
      </c>
      <c r="B1238" t="s">
        <v>97</v>
      </c>
      <c r="C1238" t="s">
        <v>93</v>
      </c>
      <c r="D1238" s="29">
        <v>46524</v>
      </c>
      <c r="E1238">
        <v>0</v>
      </c>
      <c r="F1238">
        <v>0</v>
      </c>
      <c r="G1238">
        <v>0</v>
      </c>
      <c r="H1238">
        <v>0</v>
      </c>
      <c r="R1238">
        <v>179.53321299999999</v>
      </c>
      <c r="S1238" t="s">
        <v>90</v>
      </c>
      <c r="T1238" s="297">
        <v>46311.754166666666</v>
      </c>
    </row>
    <row r="1239" spans="1:20" x14ac:dyDescent="0.35">
      <c r="A1239" t="s">
        <v>96</v>
      </c>
      <c r="B1239" t="s">
        <v>97</v>
      </c>
      <c r="C1239" t="s">
        <v>93</v>
      </c>
      <c r="D1239" s="29">
        <v>46525</v>
      </c>
      <c r="E1239">
        <v>0</v>
      </c>
      <c r="F1239">
        <v>0</v>
      </c>
      <c r="G1239">
        <v>0</v>
      </c>
      <c r="H1239">
        <v>0</v>
      </c>
      <c r="R1239">
        <v>179.53321299999999</v>
      </c>
      <c r="S1239" t="s">
        <v>90</v>
      </c>
      <c r="T1239" s="297">
        <v>46311.754166666666</v>
      </c>
    </row>
    <row r="1240" spans="1:20" x14ac:dyDescent="0.35">
      <c r="A1240" t="s">
        <v>96</v>
      </c>
      <c r="B1240" t="s">
        <v>97</v>
      </c>
      <c r="C1240" t="s">
        <v>93</v>
      </c>
      <c r="D1240" s="29">
        <v>46526</v>
      </c>
      <c r="E1240">
        <v>0</v>
      </c>
      <c r="F1240">
        <v>0</v>
      </c>
      <c r="G1240">
        <v>0</v>
      </c>
      <c r="H1240">
        <v>0</v>
      </c>
      <c r="R1240">
        <v>179.53321299999999</v>
      </c>
      <c r="S1240" t="s">
        <v>90</v>
      </c>
      <c r="T1240" s="297">
        <v>46311.754166666666</v>
      </c>
    </row>
    <row r="1241" spans="1:20" x14ac:dyDescent="0.35">
      <c r="A1241" t="s">
        <v>96</v>
      </c>
      <c r="B1241" t="s">
        <v>97</v>
      </c>
      <c r="C1241" t="s">
        <v>93</v>
      </c>
      <c r="D1241" s="29">
        <v>46527</v>
      </c>
      <c r="E1241">
        <v>0</v>
      </c>
      <c r="F1241">
        <v>0</v>
      </c>
      <c r="G1241">
        <v>0</v>
      </c>
      <c r="H1241">
        <v>0</v>
      </c>
      <c r="R1241">
        <v>179.53321299999999</v>
      </c>
      <c r="S1241" t="s">
        <v>90</v>
      </c>
      <c r="T1241" s="297">
        <v>46311.754166666666</v>
      </c>
    </row>
    <row r="1242" spans="1:20" x14ac:dyDescent="0.35">
      <c r="A1242" t="s">
        <v>96</v>
      </c>
      <c r="B1242" t="s">
        <v>97</v>
      </c>
      <c r="C1242" t="s">
        <v>93</v>
      </c>
      <c r="D1242" s="29">
        <v>46528</v>
      </c>
      <c r="E1242">
        <v>0</v>
      </c>
      <c r="F1242">
        <v>0</v>
      </c>
      <c r="G1242">
        <v>0</v>
      </c>
      <c r="H1242">
        <v>0</v>
      </c>
      <c r="R1242">
        <v>179.53321299999999</v>
      </c>
      <c r="S1242" t="s">
        <v>90</v>
      </c>
      <c r="T1242" s="297">
        <v>46311.754166666666</v>
      </c>
    </row>
    <row r="1243" spans="1:20" x14ac:dyDescent="0.35">
      <c r="A1243" t="s">
        <v>96</v>
      </c>
      <c r="B1243" t="s">
        <v>97</v>
      </c>
      <c r="C1243" t="s">
        <v>93</v>
      </c>
      <c r="D1243" s="29">
        <v>46529</v>
      </c>
      <c r="E1243">
        <v>0</v>
      </c>
      <c r="F1243">
        <v>0</v>
      </c>
      <c r="G1243">
        <v>0</v>
      </c>
      <c r="H1243">
        <v>0</v>
      </c>
      <c r="R1243">
        <v>179.53321299999999</v>
      </c>
      <c r="S1243" t="s">
        <v>90</v>
      </c>
      <c r="T1243" s="297">
        <v>46311.754166666666</v>
      </c>
    </row>
    <row r="1244" spans="1:20" x14ac:dyDescent="0.35">
      <c r="A1244" t="s">
        <v>96</v>
      </c>
      <c r="B1244" t="s">
        <v>97</v>
      </c>
      <c r="C1244" t="s">
        <v>93</v>
      </c>
      <c r="D1244" s="29">
        <v>46530</v>
      </c>
      <c r="E1244">
        <v>0</v>
      </c>
      <c r="F1244">
        <v>0</v>
      </c>
      <c r="G1244">
        <v>0</v>
      </c>
      <c r="H1244">
        <v>0</v>
      </c>
      <c r="R1244">
        <v>179.53321299999999</v>
      </c>
      <c r="S1244" t="s">
        <v>90</v>
      </c>
      <c r="T1244" s="297">
        <v>46311.754166666666</v>
      </c>
    </row>
    <row r="1245" spans="1:20" x14ac:dyDescent="0.35">
      <c r="A1245" t="s">
        <v>96</v>
      </c>
      <c r="B1245" t="s">
        <v>97</v>
      </c>
      <c r="C1245" t="s">
        <v>93</v>
      </c>
      <c r="D1245" s="29">
        <v>46531</v>
      </c>
      <c r="E1245">
        <v>0</v>
      </c>
      <c r="F1245">
        <v>0</v>
      </c>
      <c r="G1245">
        <v>0</v>
      </c>
      <c r="H1245">
        <v>0</v>
      </c>
      <c r="R1245">
        <v>179.53321299999999</v>
      </c>
      <c r="S1245" t="s">
        <v>90</v>
      </c>
      <c r="T1245" s="297">
        <v>46311.754166666666</v>
      </c>
    </row>
    <row r="1246" spans="1:20" x14ac:dyDescent="0.35">
      <c r="A1246" t="s">
        <v>96</v>
      </c>
      <c r="B1246" t="s">
        <v>97</v>
      </c>
      <c r="C1246" t="s">
        <v>93</v>
      </c>
      <c r="D1246" s="29">
        <v>46532</v>
      </c>
      <c r="E1246">
        <v>0</v>
      </c>
      <c r="F1246">
        <v>0</v>
      </c>
      <c r="G1246">
        <v>0</v>
      </c>
      <c r="H1246">
        <v>0</v>
      </c>
      <c r="R1246">
        <v>179.53321299999999</v>
      </c>
      <c r="S1246" t="s">
        <v>90</v>
      </c>
      <c r="T1246" s="297">
        <v>46311.754166666666</v>
      </c>
    </row>
    <row r="1247" spans="1:20" x14ac:dyDescent="0.35">
      <c r="A1247" t="s">
        <v>96</v>
      </c>
      <c r="B1247" t="s">
        <v>97</v>
      </c>
      <c r="C1247" t="s">
        <v>93</v>
      </c>
      <c r="D1247" s="29">
        <v>46533</v>
      </c>
      <c r="E1247">
        <v>0</v>
      </c>
      <c r="F1247">
        <v>0</v>
      </c>
      <c r="G1247">
        <v>0</v>
      </c>
      <c r="H1247">
        <v>0</v>
      </c>
      <c r="R1247">
        <v>179.53321299999999</v>
      </c>
      <c r="S1247" t="s">
        <v>90</v>
      </c>
      <c r="T1247" s="297">
        <v>46311.754166666666</v>
      </c>
    </row>
    <row r="1248" spans="1:20" x14ac:dyDescent="0.35">
      <c r="A1248" t="s">
        <v>96</v>
      </c>
      <c r="B1248" t="s">
        <v>97</v>
      </c>
      <c r="C1248" t="s">
        <v>93</v>
      </c>
      <c r="D1248" s="29">
        <v>46534</v>
      </c>
      <c r="E1248">
        <v>0</v>
      </c>
      <c r="F1248">
        <v>0</v>
      </c>
      <c r="G1248">
        <v>0</v>
      </c>
      <c r="H1248">
        <v>0</v>
      </c>
      <c r="R1248">
        <v>179.53321299999999</v>
      </c>
      <c r="S1248" t="s">
        <v>90</v>
      </c>
      <c r="T1248" s="297">
        <v>46311.754166666666</v>
      </c>
    </row>
    <row r="1249" spans="1:20" x14ac:dyDescent="0.35">
      <c r="A1249" t="s">
        <v>96</v>
      </c>
      <c r="B1249" t="s">
        <v>97</v>
      </c>
      <c r="C1249" t="s">
        <v>93</v>
      </c>
      <c r="D1249" s="29">
        <v>46535</v>
      </c>
      <c r="E1249">
        <v>0</v>
      </c>
      <c r="F1249">
        <v>0</v>
      </c>
      <c r="G1249">
        <v>0</v>
      </c>
      <c r="H1249">
        <v>0</v>
      </c>
      <c r="R1249">
        <v>179.53321299999999</v>
      </c>
      <c r="S1249" t="s">
        <v>90</v>
      </c>
      <c r="T1249" s="297">
        <v>46311.754166666666</v>
      </c>
    </row>
    <row r="1250" spans="1:20" x14ac:dyDescent="0.35">
      <c r="A1250" t="s">
        <v>96</v>
      </c>
      <c r="B1250" t="s">
        <v>97</v>
      </c>
      <c r="C1250" t="s">
        <v>93</v>
      </c>
      <c r="D1250" s="29">
        <v>46536</v>
      </c>
      <c r="E1250">
        <v>0</v>
      </c>
      <c r="F1250">
        <v>0</v>
      </c>
      <c r="G1250">
        <v>0</v>
      </c>
      <c r="H1250">
        <v>0</v>
      </c>
      <c r="R1250">
        <v>179.53321299999999</v>
      </c>
      <c r="S1250" t="s">
        <v>90</v>
      </c>
      <c r="T1250" s="297">
        <v>46311.754166666666</v>
      </c>
    </row>
    <row r="1251" spans="1:20" x14ac:dyDescent="0.35">
      <c r="A1251" t="s">
        <v>96</v>
      </c>
      <c r="B1251" t="s">
        <v>97</v>
      </c>
      <c r="C1251" t="s">
        <v>93</v>
      </c>
      <c r="D1251" s="29">
        <v>46537</v>
      </c>
      <c r="E1251">
        <v>0</v>
      </c>
      <c r="F1251">
        <v>0</v>
      </c>
      <c r="G1251">
        <v>0</v>
      </c>
      <c r="H1251">
        <v>0</v>
      </c>
      <c r="R1251">
        <v>179.53321299999999</v>
      </c>
      <c r="S1251" t="s">
        <v>90</v>
      </c>
      <c r="T1251" s="297">
        <v>46311.754166666666</v>
      </c>
    </row>
    <row r="1252" spans="1:20" x14ac:dyDescent="0.35">
      <c r="A1252" t="s">
        <v>96</v>
      </c>
      <c r="B1252" t="s">
        <v>97</v>
      </c>
      <c r="C1252" t="s">
        <v>93</v>
      </c>
      <c r="D1252" s="29">
        <v>46538</v>
      </c>
      <c r="E1252">
        <v>0</v>
      </c>
      <c r="F1252">
        <v>0</v>
      </c>
      <c r="G1252">
        <v>0</v>
      </c>
      <c r="H1252">
        <v>0</v>
      </c>
      <c r="R1252">
        <v>179.53321299999999</v>
      </c>
      <c r="S1252" t="s">
        <v>90</v>
      </c>
      <c r="T1252" s="297">
        <v>46311.754166666666</v>
      </c>
    </row>
    <row r="1253" spans="1:20" x14ac:dyDescent="0.35">
      <c r="A1253" t="s">
        <v>96</v>
      </c>
      <c r="B1253" t="s">
        <v>97</v>
      </c>
      <c r="C1253" t="s">
        <v>93</v>
      </c>
      <c r="D1253" s="29">
        <v>46539</v>
      </c>
      <c r="E1253">
        <v>0</v>
      </c>
      <c r="F1253">
        <v>0</v>
      </c>
      <c r="G1253">
        <v>0</v>
      </c>
      <c r="H1253">
        <v>0</v>
      </c>
      <c r="R1253">
        <v>179.53321299999999</v>
      </c>
      <c r="S1253" t="s">
        <v>90</v>
      </c>
      <c r="T1253" s="297">
        <v>46311.754166666666</v>
      </c>
    </row>
    <row r="1254" spans="1:20" x14ac:dyDescent="0.35">
      <c r="A1254" t="s">
        <v>96</v>
      </c>
      <c r="B1254" t="s">
        <v>97</v>
      </c>
      <c r="C1254" t="s">
        <v>93</v>
      </c>
      <c r="D1254" s="29">
        <v>46540</v>
      </c>
      <c r="E1254">
        <v>0</v>
      </c>
      <c r="F1254">
        <v>0</v>
      </c>
      <c r="G1254">
        <v>0</v>
      </c>
      <c r="H1254">
        <v>0</v>
      </c>
      <c r="R1254">
        <v>179.53321299999999</v>
      </c>
      <c r="S1254" t="s">
        <v>90</v>
      </c>
      <c r="T1254" s="297">
        <v>46311.754166666666</v>
      </c>
    </row>
    <row r="1255" spans="1:20" x14ac:dyDescent="0.35">
      <c r="A1255" t="s">
        <v>96</v>
      </c>
      <c r="B1255" t="s">
        <v>97</v>
      </c>
      <c r="C1255" t="s">
        <v>93</v>
      </c>
      <c r="D1255" s="29">
        <v>46541</v>
      </c>
      <c r="E1255">
        <v>0</v>
      </c>
      <c r="F1255">
        <v>0</v>
      </c>
      <c r="G1255">
        <v>0</v>
      </c>
      <c r="H1255">
        <v>0</v>
      </c>
      <c r="R1255">
        <v>179.53321299999999</v>
      </c>
      <c r="S1255" t="s">
        <v>90</v>
      </c>
      <c r="T1255" s="297">
        <v>46311.754166666666</v>
      </c>
    </row>
    <row r="1256" spans="1:20" x14ac:dyDescent="0.35">
      <c r="A1256" t="s">
        <v>96</v>
      </c>
      <c r="B1256" t="s">
        <v>97</v>
      </c>
      <c r="C1256" t="s">
        <v>93</v>
      </c>
      <c r="D1256" s="29">
        <v>46542</v>
      </c>
      <c r="E1256">
        <v>0</v>
      </c>
      <c r="F1256">
        <v>0</v>
      </c>
      <c r="G1256">
        <v>0</v>
      </c>
      <c r="H1256">
        <v>0</v>
      </c>
      <c r="R1256">
        <v>179.53321299999999</v>
      </c>
      <c r="S1256" t="s">
        <v>90</v>
      </c>
      <c r="T1256" s="297">
        <v>46311.754166666666</v>
      </c>
    </row>
    <row r="1257" spans="1:20" x14ac:dyDescent="0.35">
      <c r="A1257" t="s">
        <v>96</v>
      </c>
      <c r="B1257" t="s">
        <v>97</v>
      </c>
      <c r="C1257" t="s">
        <v>93</v>
      </c>
      <c r="D1257" s="29">
        <v>46543</v>
      </c>
      <c r="E1257">
        <v>0</v>
      </c>
      <c r="F1257">
        <v>0</v>
      </c>
      <c r="G1257">
        <v>0</v>
      </c>
      <c r="H1257">
        <v>0</v>
      </c>
      <c r="R1257">
        <v>179.53321299999999</v>
      </c>
      <c r="S1257" t="s">
        <v>90</v>
      </c>
      <c r="T1257" s="297">
        <v>46311.754166666666</v>
      </c>
    </row>
    <row r="1258" spans="1:20" x14ac:dyDescent="0.35">
      <c r="A1258" t="s">
        <v>96</v>
      </c>
      <c r="B1258" t="s">
        <v>97</v>
      </c>
      <c r="C1258" t="s">
        <v>93</v>
      </c>
      <c r="D1258" s="29">
        <v>46544</v>
      </c>
      <c r="E1258">
        <v>0</v>
      </c>
      <c r="F1258">
        <v>0</v>
      </c>
      <c r="G1258">
        <v>0</v>
      </c>
      <c r="H1258">
        <v>0</v>
      </c>
      <c r="R1258">
        <v>179.53321299999999</v>
      </c>
      <c r="S1258" t="s">
        <v>90</v>
      </c>
      <c r="T1258" s="297">
        <v>46311.754166666666</v>
      </c>
    </row>
    <row r="1259" spans="1:20" x14ac:dyDescent="0.35">
      <c r="A1259" t="s">
        <v>96</v>
      </c>
      <c r="B1259" t="s">
        <v>97</v>
      </c>
      <c r="C1259" t="s">
        <v>93</v>
      </c>
      <c r="D1259" s="29">
        <v>46545</v>
      </c>
      <c r="E1259">
        <v>0</v>
      </c>
      <c r="F1259">
        <v>0</v>
      </c>
      <c r="G1259">
        <v>0</v>
      </c>
      <c r="H1259">
        <v>0</v>
      </c>
      <c r="R1259">
        <v>179.53321299999999</v>
      </c>
      <c r="S1259" t="s">
        <v>90</v>
      </c>
      <c r="T1259" s="297">
        <v>46311.754166666666</v>
      </c>
    </row>
    <row r="1260" spans="1:20" x14ac:dyDescent="0.35">
      <c r="A1260" t="s">
        <v>96</v>
      </c>
      <c r="B1260" t="s">
        <v>97</v>
      </c>
      <c r="C1260" t="s">
        <v>93</v>
      </c>
      <c r="D1260" s="29">
        <v>46546</v>
      </c>
      <c r="E1260">
        <v>0</v>
      </c>
      <c r="F1260">
        <v>0</v>
      </c>
      <c r="G1260">
        <v>0</v>
      </c>
      <c r="H1260">
        <v>0</v>
      </c>
      <c r="R1260">
        <v>179.53321299999999</v>
      </c>
      <c r="S1260" t="s">
        <v>90</v>
      </c>
      <c r="T1260" s="297">
        <v>46311.754166666666</v>
      </c>
    </row>
    <row r="1261" spans="1:20" x14ac:dyDescent="0.35">
      <c r="A1261" t="s">
        <v>96</v>
      </c>
      <c r="B1261" t="s">
        <v>97</v>
      </c>
      <c r="C1261" t="s">
        <v>93</v>
      </c>
      <c r="D1261" s="29">
        <v>46547</v>
      </c>
      <c r="E1261">
        <v>0</v>
      </c>
      <c r="F1261">
        <v>0</v>
      </c>
      <c r="G1261">
        <v>0</v>
      </c>
      <c r="H1261">
        <v>0</v>
      </c>
      <c r="R1261">
        <v>179.53321299999999</v>
      </c>
      <c r="S1261" t="s">
        <v>90</v>
      </c>
      <c r="T1261" s="297">
        <v>46311.754166666666</v>
      </c>
    </row>
    <row r="1262" spans="1:20" x14ac:dyDescent="0.35">
      <c r="A1262" t="s">
        <v>96</v>
      </c>
      <c r="B1262" t="s">
        <v>97</v>
      </c>
      <c r="C1262" t="s">
        <v>93</v>
      </c>
      <c r="D1262" s="29">
        <v>46548</v>
      </c>
      <c r="E1262">
        <v>0</v>
      </c>
      <c r="F1262">
        <v>0</v>
      </c>
      <c r="G1262">
        <v>0</v>
      </c>
      <c r="H1262">
        <v>0</v>
      </c>
      <c r="R1262">
        <v>179.53321299999999</v>
      </c>
      <c r="S1262" t="s">
        <v>90</v>
      </c>
      <c r="T1262" s="297">
        <v>46311.754166666666</v>
      </c>
    </row>
    <row r="1263" spans="1:20" x14ac:dyDescent="0.35">
      <c r="A1263" t="s">
        <v>96</v>
      </c>
      <c r="B1263" t="s">
        <v>97</v>
      </c>
      <c r="C1263" t="s">
        <v>93</v>
      </c>
      <c r="D1263" s="29">
        <v>46549</v>
      </c>
      <c r="E1263">
        <v>0</v>
      </c>
      <c r="F1263">
        <v>0</v>
      </c>
      <c r="G1263">
        <v>0</v>
      </c>
      <c r="H1263">
        <v>0</v>
      </c>
      <c r="R1263">
        <v>179.53321299999999</v>
      </c>
      <c r="S1263" t="s">
        <v>90</v>
      </c>
      <c r="T1263" s="297">
        <v>46311.754166666666</v>
      </c>
    </row>
    <row r="1264" spans="1:20" x14ac:dyDescent="0.35">
      <c r="A1264" t="s">
        <v>96</v>
      </c>
      <c r="B1264" t="s">
        <v>97</v>
      </c>
      <c r="C1264" t="s">
        <v>93</v>
      </c>
      <c r="D1264" s="29">
        <v>46550</v>
      </c>
      <c r="E1264">
        <v>0</v>
      </c>
      <c r="F1264">
        <v>0</v>
      </c>
      <c r="G1264">
        <v>0</v>
      </c>
      <c r="H1264">
        <v>0</v>
      </c>
      <c r="R1264">
        <v>179.53321299999999</v>
      </c>
      <c r="S1264" t="s">
        <v>90</v>
      </c>
      <c r="T1264" s="297">
        <v>46311.754166666666</v>
      </c>
    </row>
    <row r="1265" spans="1:20" x14ac:dyDescent="0.35">
      <c r="A1265" t="s">
        <v>96</v>
      </c>
      <c r="B1265" t="s">
        <v>97</v>
      </c>
      <c r="C1265" t="s">
        <v>93</v>
      </c>
      <c r="D1265" s="29">
        <v>46551</v>
      </c>
      <c r="E1265">
        <v>0</v>
      </c>
      <c r="F1265">
        <v>0</v>
      </c>
      <c r="G1265">
        <v>0</v>
      </c>
      <c r="H1265">
        <v>0</v>
      </c>
      <c r="R1265">
        <v>179.53321299999999</v>
      </c>
      <c r="S1265" t="s">
        <v>90</v>
      </c>
      <c r="T1265" s="297">
        <v>46311.754166666666</v>
      </c>
    </row>
    <row r="1266" spans="1:20" x14ac:dyDescent="0.35">
      <c r="A1266" t="s">
        <v>96</v>
      </c>
      <c r="B1266" t="s">
        <v>97</v>
      </c>
      <c r="C1266" t="s">
        <v>93</v>
      </c>
      <c r="D1266" s="29">
        <v>46552</v>
      </c>
      <c r="E1266">
        <v>0</v>
      </c>
      <c r="F1266">
        <v>0</v>
      </c>
      <c r="G1266">
        <v>0</v>
      </c>
      <c r="H1266">
        <v>0</v>
      </c>
      <c r="R1266">
        <v>179.53321299999999</v>
      </c>
      <c r="S1266" t="s">
        <v>90</v>
      </c>
      <c r="T1266" s="297">
        <v>46311.754166666666</v>
      </c>
    </row>
    <row r="1267" spans="1:20" x14ac:dyDescent="0.35">
      <c r="A1267" t="s">
        <v>96</v>
      </c>
      <c r="B1267" t="s">
        <v>97</v>
      </c>
      <c r="C1267" t="s">
        <v>93</v>
      </c>
      <c r="D1267" s="29">
        <v>46553</v>
      </c>
      <c r="E1267">
        <v>0</v>
      </c>
      <c r="F1267">
        <v>0</v>
      </c>
      <c r="G1267">
        <v>0</v>
      </c>
      <c r="H1267">
        <v>0</v>
      </c>
      <c r="R1267">
        <v>179.53321299999999</v>
      </c>
      <c r="S1267" t="s">
        <v>90</v>
      </c>
      <c r="T1267" s="297">
        <v>46311.754166666666</v>
      </c>
    </row>
    <row r="1268" spans="1:20" x14ac:dyDescent="0.35">
      <c r="A1268" t="s">
        <v>96</v>
      </c>
      <c r="B1268" t="s">
        <v>97</v>
      </c>
      <c r="C1268" t="s">
        <v>93</v>
      </c>
      <c r="D1268" s="29">
        <v>46554</v>
      </c>
      <c r="E1268">
        <v>0</v>
      </c>
      <c r="F1268">
        <v>0</v>
      </c>
      <c r="G1268">
        <v>0</v>
      </c>
      <c r="H1268">
        <v>0</v>
      </c>
      <c r="R1268">
        <v>179.53321299999999</v>
      </c>
      <c r="S1268" t="s">
        <v>90</v>
      </c>
      <c r="T1268" s="297">
        <v>46311.754166666666</v>
      </c>
    </row>
    <row r="1269" spans="1:20" x14ac:dyDescent="0.35">
      <c r="A1269" t="s">
        <v>96</v>
      </c>
      <c r="B1269" t="s">
        <v>97</v>
      </c>
      <c r="C1269" t="s">
        <v>93</v>
      </c>
      <c r="D1269" s="29">
        <v>46555</v>
      </c>
      <c r="E1269">
        <v>0</v>
      </c>
      <c r="F1269">
        <v>0</v>
      </c>
      <c r="G1269">
        <v>0</v>
      </c>
      <c r="H1269">
        <v>0</v>
      </c>
      <c r="R1269">
        <v>179.53321299999999</v>
      </c>
      <c r="S1269" t="s">
        <v>90</v>
      </c>
      <c r="T1269" s="297">
        <v>46311.754166666666</v>
      </c>
    </row>
    <row r="1270" spans="1:20" x14ac:dyDescent="0.35">
      <c r="A1270" t="s">
        <v>96</v>
      </c>
      <c r="B1270" t="s">
        <v>97</v>
      </c>
      <c r="C1270" t="s">
        <v>93</v>
      </c>
      <c r="D1270" s="29">
        <v>46556</v>
      </c>
      <c r="E1270">
        <v>0</v>
      </c>
      <c r="F1270">
        <v>0</v>
      </c>
      <c r="G1270">
        <v>0</v>
      </c>
      <c r="H1270">
        <v>0</v>
      </c>
      <c r="R1270">
        <v>179.53321299999999</v>
      </c>
      <c r="S1270" t="s">
        <v>90</v>
      </c>
      <c r="T1270" s="297">
        <v>46311.754166666666</v>
      </c>
    </row>
    <row r="1271" spans="1:20" x14ac:dyDescent="0.35">
      <c r="A1271" t="s">
        <v>96</v>
      </c>
      <c r="B1271" t="s">
        <v>97</v>
      </c>
      <c r="C1271" t="s">
        <v>93</v>
      </c>
      <c r="D1271" s="29">
        <v>46557</v>
      </c>
      <c r="E1271">
        <v>0</v>
      </c>
      <c r="F1271">
        <v>0</v>
      </c>
      <c r="G1271">
        <v>0</v>
      </c>
      <c r="H1271">
        <v>0</v>
      </c>
      <c r="R1271">
        <v>179.53321299999999</v>
      </c>
      <c r="S1271" t="s">
        <v>90</v>
      </c>
      <c r="T1271" s="297">
        <v>46311.754166666666</v>
      </c>
    </row>
    <row r="1272" spans="1:20" x14ac:dyDescent="0.35">
      <c r="A1272" t="s">
        <v>96</v>
      </c>
      <c r="B1272" t="s">
        <v>97</v>
      </c>
      <c r="C1272" t="s">
        <v>93</v>
      </c>
      <c r="D1272" s="29">
        <v>46558</v>
      </c>
      <c r="E1272">
        <v>0</v>
      </c>
      <c r="F1272">
        <v>0</v>
      </c>
      <c r="G1272">
        <v>0</v>
      </c>
      <c r="H1272">
        <v>0</v>
      </c>
      <c r="R1272">
        <v>179.53321299999999</v>
      </c>
      <c r="S1272" t="s">
        <v>90</v>
      </c>
      <c r="T1272" s="297">
        <v>46311.754166666666</v>
      </c>
    </row>
    <row r="1273" spans="1:20" x14ac:dyDescent="0.35">
      <c r="A1273" t="s">
        <v>96</v>
      </c>
      <c r="B1273" t="s">
        <v>97</v>
      </c>
      <c r="C1273" t="s">
        <v>93</v>
      </c>
      <c r="D1273" s="29">
        <v>46559</v>
      </c>
      <c r="E1273">
        <v>0</v>
      </c>
      <c r="F1273">
        <v>0</v>
      </c>
      <c r="G1273">
        <v>0</v>
      </c>
      <c r="H1273">
        <v>0</v>
      </c>
      <c r="R1273">
        <v>179.53321299999999</v>
      </c>
      <c r="S1273" t="s">
        <v>90</v>
      </c>
      <c r="T1273" s="297">
        <v>46311.754166666666</v>
      </c>
    </row>
    <row r="1274" spans="1:20" x14ac:dyDescent="0.35">
      <c r="A1274" t="s">
        <v>96</v>
      </c>
      <c r="B1274" t="s">
        <v>97</v>
      </c>
      <c r="C1274" t="s">
        <v>93</v>
      </c>
      <c r="D1274" s="29">
        <v>46560</v>
      </c>
      <c r="E1274">
        <v>0</v>
      </c>
      <c r="F1274">
        <v>0</v>
      </c>
      <c r="G1274">
        <v>0</v>
      </c>
      <c r="H1274">
        <v>0</v>
      </c>
      <c r="R1274">
        <v>179.53321299999999</v>
      </c>
      <c r="S1274" t="s">
        <v>90</v>
      </c>
      <c r="T1274" s="297">
        <v>46311.754166666666</v>
      </c>
    </row>
    <row r="1275" spans="1:20" x14ac:dyDescent="0.35">
      <c r="A1275" t="s">
        <v>96</v>
      </c>
      <c r="B1275" t="s">
        <v>97</v>
      </c>
      <c r="C1275" t="s">
        <v>93</v>
      </c>
      <c r="D1275" s="29">
        <v>46561</v>
      </c>
      <c r="E1275">
        <v>0</v>
      </c>
      <c r="F1275">
        <v>0</v>
      </c>
      <c r="G1275">
        <v>0</v>
      </c>
      <c r="H1275">
        <v>0</v>
      </c>
      <c r="R1275">
        <v>179.53321299999999</v>
      </c>
      <c r="S1275" t="s">
        <v>90</v>
      </c>
      <c r="T1275" s="297">
        <v>46311.754166666666</v>
      </c>
    </row>
    <row r="1276" spans="1:20" x14ac:dyDescent="0.35">
      <c r="A1276" t="s">
        <v>96</v>
      </c>
      <c r="B1276" t="s">
        <v>97</v>
      </c>
      <c r="C1276" t="s">
        <v>93</v>
      </c>
      <c r="D1276" s="29">
        <v>46562</v>
      </c>
      <c r="E1276">
        <v>0</v>
      </c>
      <c r="F1276">
        <v>0</v>
      </c>
      <c r="G1276">
        <v>0</v>
      </c>
      <c r="H1276">
        <v>0</v>
      </c>
      <c r="R1276">
        <v>179.53321299999999</v>
      </c>
      <c r="S1276" t="s">
        <v>90</v>
      </c>
      <c r="T1276" s="297">
        <v>46311.754166666666</v>
      </c>
    </row>
    <row r="1277" spans="1:20" x14ac:dyDescent="0.35">
      <c r="A1277" t="s">
        <v>96</v>
      </c>
      <c r="B1277" t="s">
        <v>97</v>
      </c>
      <c r="C1277" t="s">
        <v>93</v>
      </c>
      <c r="D1277" s="29">
        <v>46563</v>
      </c>
      <c r="E1277">
        <v>0</v>
      </c>
      <c r="F1277">
        <v>0</v>
      </c>
      <c r="G1277">
        <v>0</v>
      </c>
      <c r="H1277">
        <v>0</v>
      </c>
      <c r="R1277">
        <v>179.53321299999999</v>
      </c>
      <c r="S1277" t="s">
        <v>90</v>
      </c>
      <c r="T1277" s="297">
        <v>46311.754166666666</v>
      </c>
    </row>
    <row r="1278" spans="1:20" x14ac:dyDescent="0.35">
      <c r="A1278" t="s">
        <v>96</v>
      </c>
      <c r="B1278" t="s">
        <v>97</v>
      </c>
      <c r="C1278" t="s">
        <v>93</v>
      </c>
      <c r="D1278" s="29">
        <v>46564</v>
      </c>
      <c r="E1278">
        <v>0</v>
      </c>
      <c r="F1278">
        <v>0</v>
      </c>
      <c r="G1278">
        <v>0</v>
      </c>
      <c r="H1278">
        <v>0</v>
      </c>
      <c r="R1278">
        <v>179.53321299999999</v>
      </c>
      <c r="S1278" t="s">
        <v>90</v>
      </c>
      <c r="T1278" s="297">
        <v>46311.754166666666</v>
      </c>
    </row>
    <row r="1279" spans="1:20" x14ac:dyDescent="0.35">
      <c r="A1279" t="s">
        <v>96</v>
      </c>
      <c r="B1279" t="s">
        <v>97</v>
      </c>
      <c r="C1279" t="s">
        <v>93</v>
      </c>
      <c r="D1279" s="29">
        <v>46565</v>
      </c>
      <c r="E1279">
        <v>0</v>
      </c>
      <c r="F1279">
        <v>0</v>
      </c>
      <c r="G1279">
        <v>0</v>
      </c>
      <c r="H1279">
        <v>0</v>
      </c>
      <c r="R1279">
        <v>179.53321299999999</v>
      </c>
      <c r="S1279" t="s">
        <v>90</v>
      </c>
      <c r="T1279" s="297">
        <v>46311.754166666666</v>
      </c>
    </row>
    <row r="1280" spans="1:20" x14ac:dyDescent="0.35">
      <c r="A1280" t="s">
        <v>96</v>
      </c>
      <c r="B1280" t="s">
        <v>97</v>
      </c>
      <c r="C1280" t="s">
        <v>93</v>
      </c>
      <c r="D1280" s="29">
        <v>46566</v>
      </c>
      <c r="E1280">
        <v>0</v>
      </c>
      <c r="F1280">
        <v>0</v>
      </c>
      <c r="G1280">
        <v>0</v>
      </c>
      <c r="H1280">
        <v>0</v>
      </c>
      <c r="R1280">
        <v>179.53321299999999</v>
      </c>
      <c r="S1280" t="s">
        <v>90</v>
      </c>
      <c r="T1280" s="297">
        <v>46311.754166666666</v>
      </c>
    </row>
    <row r="1281" spans="1:20" x14ac:dyDescent="0.35">
      <c r="A1281" t="s">
        <v>96</v>
      </c>
      <c r="B1281" t="s">
        <v>97</v>
      </c>
      <c r="C1281" t="s">
        <v>93</v>
      </c>
      <c r="D1281" s="29">
        <v>46567</v>
      </c>
      <c r="E1281">
        <v>0</v>
      </c>
      <c r="F1281">
        <v>0</v>
      </c>
      <c r="G1281">
        <v>0</v>
      </c>
      <c r="H1281">
        <v>0</v>
      </c>
      <c r="R1281">
        <v>179.53321299999999</v>
      </c>
      <c r="S1281" t="s">
        <v>90</v>
      </c>
      <c r="T1281" s="297">
        <v>46311.754166666666</v>
      </c>
    </row>
    <row r="1282" spans="1:20" x14ac:dyDescent="0.35">
      <c r="A1282" t="s">
        <v>96</v>
      </c>
      <c r="B1282" t="s">
        <v>97</v>
      </c>
      <c r="C1282" t="s">
        <v>93</v>
      </c>
      <c r="D1282" s="29">
        <v>46568</v>
      </c>
      <c r="E1282">
        <v>0</v>
      </c>
      <c r="F1282">
        <v>0</v>
      </c>
      <c r="G1282">
        <v>0</v>
      </c>
      <c r="H1282">
        <v>0</v>
      </c>
      <c r="R1282">
        <v>179.53321299999999</v>
      </c>
      <c r="S1282" t="s">
        <v>90</v>
      </c>
      <c r="T1282" s="297">
        <v>46311.754166666666</v>
      </c>
    </row>
    <row r="1283" spans="1:20" x14ac:dyDescent="0.35">
      <c r="A1283" t="s">
        <v>96</v>
      </c>
      <c r="B1283" t="s">
        <v>97</v>
      </c>
      <c r="C1283" t="s">
        <v>93</v>
      </c>
      <c r="D1283" s="29">
        <v>46569</v>
      </c>
      <c r="E1283">
        <v>0</v>
      </c>
      <c r="F1283">
        <v>0</v>
      </c>
      <c r="G1283">
        <v>0</v>
      </c>
      <c r="H1283">
        <v>0</v>
      </c>
      <c r="R1283">
        <v>179.53321299999999</v>
      </c>
      <c r="S1283" t="s">
        <v>90</v>
      </c>
      <c r="T1283" s="297">
        <v>46311.754166666666</v>
      </c>
    </row>
    <row r="1284" spans="1:20" x14ac:dyDescent="0.35">
      <c r="A1284" t="s">
        <v>96</v>
      </c>
      <c r="B1284" t="s">
        <v>97</v>
      </c>
      <c r="C1284" t="s">
        <v>93</v>
      </c>
      <c r="D1284" s="29">
        <v>46570</v>
      </c>
      <c r="E1284">
        <v>0</v>
      </c>
      <c r="F1284">
        <v>0</v>
      </c>
      <c r="G1284">
        <v>0</v>
      </c>
      <c r="H1284">
        <v>0</v>
      </c>
      <c r="R1284">
        <v>179.53321299999999</v>
      </c>
      <c r="S1284" t="s">
        <v>90</v>
      </c>
      <c r="T1284" s="297">
        <v>46311.754166666666</v>
      </c>
    </row>
    <row r="1285" spans="1:20" x14ac:dyDescent="0.35">
      <c r="A1285" t="s">
        <v>96</v>
      </c>
      <c r="B1285" t="s">
        <v>97</v>
      </c>
      <c r="C1285" t="s">
        <v>93</v>
      </c>
      <c r="D1285" s="29">
        <v>46571</v>
      </c>
      <c r="E1285">
        <v>0</v>
      </c>
      <c r="F1285">
        <v>0</v>
      </c>
      <c r="G1285">
        <v>0</v>
      </c>
      <c r="H1285">
        <v>0</v>
      </c>
      <c r="R1285">
        <v>179.53321299999999</v>
      </c>
      <c r="S1285" t="s">
        <v>90</v>
      </c>
      <c r="T1285" s="297">
        <v>46311.754166666666</v>
      </c>
    </row>
    <row r="1286" spans="1:20" x14ac:dyDescent="0.35">
      <c r="A1286" t="s">
        <v>96</v>
      </c>
      <c r="B1286" t="s">
        <v>97</v>
      </c>
      <c r="C1286" t="s">
        <v>93</v>
      </c>
      <c r="D1286" s="29">
        <v>46572</v>
      </c>
      <c r="E1286">
        <v>0</v>
      </c>
      <c r="F1286">
        <v>0</v>
      </c>
      <c r="G1286">
        <v>0</v>
      </c>
      <c r="H1286">
        <v>0</v>
      </c>
      <c r="R1286">
        <v>179.53321299999999</v>
      </c>
      <c r="S1286" t="s">
        <v>90</v>
      </c>
      <c r="T1286" s="297">
        <v>46311.754166666666</v>
      </c>
    </row>
    <row r="1287" spans="1:20" x14ac:dyDescent="0.35">
      <c r="A1287" t="s">
        <v>96</v>
      </c>
      <c r="B1287" t="s">
        <v>97</v>
      </c>
      <c r="C1287" t="s">
        <v>93</v>
      </c>
      <c r="D1287" s="29">
        <v>46573</v>
      </c>
      <c r="E1287">
        <v>0</v>
      </c>
      <c r="F1287">
        <v>0</v>
      </c>
      <c r="G1287">
        <v>0</v>
      </c>
      <c r="H1287">
        <v>0</v>
      </c>
      <c r="R1287">
        <v>179.53321299999999</v>
      </c>
      <c r="S1287" t="s">
        <v>90</v>
      </c>
      <c r="T1287" s="297">
        <v>46311.754166666666</v>
      </c>
    </row>
    <row r="1288" spans="1:20" x14ac:dyDescent="0.35">
      <c r="A1288" t="s">
        <v>96</v>
      </c>
      <c r="B1288" t="s">
        <v>97</v>
      </c>
      <c r="C1288" t="s">
        <v>93</v>
      </c>
      <c r="D1288" s="29">
        <v>46574</v>
      </c>
      <c r="E1288">
        <v>0</v>
      </c>
      <c r="F1288">
        <v>0</v>
      </c>
      <c r="G1288">
        <v>0</v>
      </c>
      <c r="H1288">
        <v>0</v>
      </c>
      <c r="R1288">
        <v>179.53321299999999</v>
      </c>
      <c r="S1288" t="s">
        <v>90</v>
      </c>
      <c r="T1288" s="297">
        <v>46311.754166666666</v>
      </c>
    </row>
    <row r="1289" spans="1:20" x14ac:dyDescent="0.35">
      <c r="A1289" t="s">
        <v>96</v>
      </c>
      <c r="B1289" t="s">
        <v>97</v>
      </c>
      <c r="C1289" t="s">
        <v>93</v>
      </c>
      <c r="D1289" s="29">
        <v>46575</v>
      </c>
      <c r="E1289">
        <v>0</v>
      </c>
      <c r="F1289">
        <v>0</v>
      </c>
      <c r="G1289">
        <v>0</v>
      </c>
      <c r="H1289">
        <v>0</v>
      </c>
      <c r="R1289">
        <v>179.53321299999999</v>
      </c>
      <c r="S1289" t="s">
        <v>90</v>
      </c>
      <c r="T1289" s="297">
        <v>46311.754166666666</v>
      </c>
    </row>
    <row r="1290" spans="1:20" x14ac:dyDescent="0.35">
      <c r="A1290" t="s">
        <v>96</v>
      </c>
      <c r="B1290" t="s">
        <v>97</v>
      </c>
      <c r="C1290" t="s">
        <v>93</v>
      </c>
      <c r="D1290" s="29">
        <v>46576</v>
      </c>
      <c r="E1290">
        <v>0</v>
      </c>
      <c r="F1290">
        <v>0</v>
      </c>
      <c r="G1290">
        <v>0</v>
      </c>
      <c r="H1290">
        <v>0</v>
      </c>
      <c r="R1290">
        <v>179.53321299999999</v>
      </c>
      <c r="S1290" t="s">
        <v>90</v>
      </c>
      <c r="T1290" s="297">
        <v>46311.754166666666</v>
      </c>
    </row>
    <row r="1291" spans="1:20" x14ac:dyDescent="0.35">
      <c r="A1291" t="s">
        <v>96</v>
      </c>
      <c r="B1291" t="s">
        <v>97</v>
      </c>
      <c r="C1291" t="s">
        <v>93</v>
      </c>
      <c r="D1291" s="29">
        <v>46577</v>
      </c>
      <c r="E1291">
        <v>0</v>
      </c>
      <c r="F1291">
        <v>0</v>
      </c>
      <c r="G1291">
        <v>0</v>
      </c>
      <c r="H1291">
        <v>0</v>
      </c>
      <c r="R1291">
        <v>179.53321299999999</v>
      </c>
      <c r="S1291" t="s">
        <v>90</v>
      </c>
      <c r="T1291" s="297">
        <v>46311.754166666666</v>
      </c>
    </row>
    <row r="1292" spans="1:20" x14ac:dyDescent="0.35">
      <c r="A1292" t="s">
        <v>96</v>
      </c>
      <c r="B1292" t="s">
        <v>97</v>
      </c>
      <c r="C1292" t="s">
        <v>93</v>
      </c>
      <c r="D1292" s="29">
        <v>46578</v>
      </c>
      <c r="E1292">
        <v>0</v>
      </c>
      <c r="F1292">
        <v>0</v>
      </c>
      <c r="G1292">
        <v>0</v>
      </c>
      <c r="H1292">
        <v>0</v>
      </c>
      <c r="R1292">
        <v>179.53321299999999</v>
      </c>
      <c r="S1292" t="s">
        <v>90</v>
      </c>
      <c r="T1292" s="297">
        <v>46311.754166666666</v>
      </c>
    </row>
    <row r="1293" spans="1:20" x14ac:dyDescent="0.35">
      <c r="A1293" t="s">
        <v>96</v>
      </c>
      <c r="B1293" t="s">
        <v>97</v>
      </c>
      <c r="C1293" t="s">
        <v>93</v>
      </c>
      <c r="D1293" s="29">
        <v>46579</v>
      </c>
      <c r="E1293">
        <v>0</v>
      </c>
      <c r="F1293">
        <v>0</v>
      </c>
      <c r="G1293">
        <v>0</v>
      </c>
      <c r="H1293">
        <v>0</v>
      </c>
      <c r="R1293">
        <v>179.53321299999999</v>
      </c>
      <c r="S1293" t="s">
        <v>90</v>
      </c>
      <c r="T1293" s="297">
        <v>46311.754166666666</v>
      </c>
    </row>
    <row r="1294" spans="1:20" x14ac:dyDescent="0.35">
      <c r="A1294" t="s">
        <v>96</v>
      </c>
      <c r="B1294" t="s">
        <v>97</v>
      </c>
      <c r="C1294" t="s">
        <v>93</v>
      </c>
      <c r="D1294" s="29">
        <v>46580</v>
      </c>
      <c r="E1294">
        <v>0</v>
      </c>
      <c r="F1294">
        <v>0</v>
      </c>
      <c r="G1294">
        <v>0</v>
      </c>
      <c r="H1294">
        <v>0</v>
      </c>
      <c r="R1294">
        <v>179.53321299999999</v>
      </c>
      <c r="S1294" t="s">
        <v>90</v>
      </c>
      <c r="T1294" s="297">
        <v>46311.754166666666</v>
      </c>
    </row>
    <row r="1295" spans="1:20" x14ac:dyDescent="0.35">
      <c r="A1295" t="s">
        <v>96</v>
      </c>
      <c r="B1295" t="s">
        <v>97</v>
      </c>
      <c r="C1295" t="s">
        <v>93</v>
      </c>
      <c r="D1295" s="29">
        <v>46581</v>
      </c>
      <c r="E1295">
        <v>0</v>
      </c>
      <c r="F1295">
        <v>0</v>
      </c>
      <c r="G1295">
        <v>0</v>
      </c>
      <c r="H1295">
        <v>0</v>
      </c>
      <c r="R1295">
        <v>179.53321299999999</v>
      </c>
      <c r="S1295" t="s">
        <v>90</v>
      </c>
      <c r="T1295" s="297">
        <v>46311.754166666666</v>
      </c>
    </row>
    <row r="1296" spans="1:20" x14ac:dyDescent="0.35">
      <c r="A1296" t="s">
        <v>96</v>
      </c>
      <c r="B1296" t="s">
        <v>97</v>
      </c>
      <c r="C1296" t="s">
        <v>93</v>
      </c>
      <c r="D1296" s="29">
        <v>46582</v>
      </c>
      <c r="E1296">
        <v>0</v>
      </c>
      <c r="F1296">
        <v>0</v>
      </c>
      <c r="G1296">
        <v>0</v>
      </c>
      <c r="H1296">
        <v>0</v>
      </c>
      <c r="R1296">
        <v>179.53321299999999</v>
      </c>
      <c r="S1296" t="s">
        <v>90</v>
      </c>
      <c r="T1296" s="297">
        <v>46311.754166666666</v>
      </c>
    </row>
    <row r="1297" spans="1:20" x14ac:dyDescent="0.35">
      <c r="A1297" t="s">
        <v>96</v>
      </c>
      <c r="B1297" t="s">
        <v>97</v>
      </c>
      <c r="C1297" t="s">
        <v>93</v>
      </c>
      <c r="D1297" s="29">
        <v>46583</v>
      </c>
      <c r="E1297">
        <v>0</v>
      </c>
      <c r="F1297">
        <v>0</v>
      </c>
      <c r="G1297">
        <v>0</v>
      </c>
      <c r="H1297">
        <v>0</v>
      </c>
      <c r="R1297">
        <v>179.53321299999999</v>
      </c>
      <c r="S1297" t="s">
        <v>90</v>
      </c>
      <c r="T1297" s="297">
        <v>46311.754166666666</v>
      </c>
    </row>
    <row r="1298" spans="1:20" x14ac:dyDescent="0.35">
      <c r="A1298" t="s">
        <v>96</v>
      </c>
      <c r="B1298" t="s">
        <v>97</v>
      </c>
      <c r="C1298" t="s">
        <v>93</v>
      </c>
      <c r="D1298" s="29">
        <v>46584</v>
      </c>
      <c r="E1298">
        <v>0</v>
      </c>
      <c r="F1298">
        <v>0</v>
      </c>
      <c r="G1298">
        <v>0</v>
      </c>
      <c r="H1298">
        <v>0</v>
      </c>
      <c r="R1298">
        <v>179.53321299999999</v>
      </c>
      <c r="S1298" t="s">
        <v>90</v>
      </c>
      <c r="T1298" s="297">
        <v>46311.754166666666</v>
      </c>
    </row>
    <row r="1299" spans="1:20" x14ac:dyDescent="0.35">
      <c r="A1299" t="s">
        <v>96</v>
      </c>
      <c r="B1299" t="s">
        <v>97</v>
      </c>
      <c r="C1299" t="s">
        <v>93</v>
      </c>
      <c r="D1299" s="29">
        <v>46585</v>
      </c>
      <c r="E1299">
        <v>0</v>
      </c>
      <c r="F1299">
        <v>0</v>
      </c>
      <c r="G1299">
        <v>0</v>
      </c>
      <c r="H1299">
        <v>0</v>
      </c>
      <c r="R1299">
        <v>179.53321299999999</v>
      </c>
      <c r="S1299" t="s">
        <v>90</v>
      </c>
      <c r="T1299" s="297">
        <v>46311.754166666666</v>
      </c>
    </row>
    <row r="1300" spans="1:20" x14ac:dyDescent="0.35">
      <c r="A1300" t="s">
        <v>96</v>
      </c>
      <c r="B1300" t="s">
        <v>97</v>
      </c>
      <c r="C1300" t="s">
        <v>93</v>
      </c>
      <c r="D1300" s="29">
        <v>46586</v>
      </c>
      <c r="E1300">
        <v>0</v>
      </c>
      <c r="F1300">
        <v>0</v>
      </c>
      <c r="G1300">
        <v>0</v>
      </c>
      <c r="H1300">
        <v>0</v>
      </c>
      <c r="R1300">
        <v>179.53321299999999</v>
      </c>
      <c r="S1300" t="s">
        <v>90</v>
      </c>
      <c r="T1300" s="297">
        <v>46311.754166666666</v>
      </c>
    </row>
    <row r="1301" spans="1:20" x14ac:dyDescent="0.35">
      <c r="A1301" t="s">
        <v>96</v>
      </c>
      <c r="B1301" t="s">
        <v>97</v>
      </c>
      <c r="C1301" t="s">
        <v>93</v>
      </c>
      <c r="D1301" s="29">
        <v>46587</v>
      </c>
      <c r="E1301">
        <v>0</v>
      </c>
      <c r="F1301">
        <v>0</v>
      </c>
      <c r="G1301">
        <v>0</v>
      </c>
      <c r="H1301">
        <v>0</v>
      </c>
      <c r="R1301">
        <v>179.53321299999999</v>
      </c>
      <c r="S1301" t="s">
        <v>90</v>
      </c>
      <c r="T1301" s="297">
        <v>46311.754166666666</v>
      </c>
    </row>
    <row r="1302" spans="1:20" x14ac:dyDescent="0.35">
      <c r="A1302" t="s">
        <v>96</v>
      </c>
      <c r="B1302" t="s">
        <v>97</v>
      </c>
      <c r="C1302" t="s">
        <v>93</v>
      </c>
      <c r="D1302" s="29">
        <v>46588</v>
      </c>
      <c r="E1302">
        <v>0</v>
      </c>
      <c r="F1302">
        <v>0</v>
      </c>
      <c r="G1302">
        <v>0</v>
      </c>
      <c r="H1302">
        <v>0</v>
      </c>
      <c r="R1302">
        <v>179.53321299999999</v>
      </c>
      <c r="S1302" t="s">
        <v>90</v>
      </c>
      <c r="T1302" s="297">
        <v>46311.754166666666</v>
      </c>
    </row>
    <row r="1303" spans="1:20" x14ac:dyDescent="0.35">
      <c r="A1303" t="s">
        <v>96</v>
      </c>
      <c r="B1303" t="s">
        <v>97</v>
      </c>
      <c r="C1303" t="s">
        <v>93</v>
      </c>
      <c r="D1303" s="29">
        <v>46589</v>
      </c>
      <c r="E1303">
        <v>0</v>
      </c>
      <c r="F1303">
        <v>0</v>
      </c>
      <c r="G1303">
        <v>0</v>
      </c>
      <c r="H1303">
        <v>0</v>
      </c>
      <c r="R1303">
        <v>179.53321299999999</v>
      </c>
      <c r="S1303" t="s">
        <v>90</v>
      </c>
      <c r="T1303" s="297">
        <v>46311.754166666666</v>
      </c>
    </row>
    <row r="1304" spans="1:20" x14ac:dyDescent="0.35">
      <c r="A1304" t="s">
        <v>96</v>
      </c>
      <c r="B1304" t="s">
        <v>97</v>
      </c>
      <c r="C1304" t="s">
        <v>93</v>
      </c>
      <c r="D1304" s="29">
        <v>46590</v>
      </c>
      <c r="E1304">
        <v>0</v>
      </c>
      <c r="F1304">
        <v>0</v>
      </c>
      <c r="G1304">
        <v>0</v>
      </c>
      <c r="H1304">
        <v>0</v>
      </c>
      <c r="R1304">
        <v>179.53321299999999</v>
      </c>
      <c r="S1304" t="s">
        <v>90</v>
      </c>
      <c r="T1304" s="297">
        <v>46311.754166666666</v>
      </c>
    </row>
    <row r="1305" spans="1:20" x14ac:dyDescent="0.35">
      <c r="A1305" t="s">
        <v>96</v>
      </c>
      <c r="B1305" t="s">
        <v>97</v>
      </c>
      <c r="C1305" t="s">
        <v>93</v>
      </c>
      <c r="D1305" s="29">
        <v>46591</v>
      </c>
      <c r="E1305">
        <v>0</v>
      </c>
      <c r="F1305">
        <v>0</v>
      </c>
      <c r="G1305">
        <v>0</v>
      </c>
      <c r="H1305">
        <v>0</v>
      </c>
      <c r="R1305">
        <v>179.53321299999999</v>
      </c>
      <c r="S1305" t="s">
        <v>90</v>
      </c>
      <c r="T1305" s="297">
        <v>46311.754166666666</v>
      </c>
    </row>
    <row r="1306" spans="1:20" x14ac:dyDescent="0.35">
      <c r="A1306" t="s">
        <v>96</v>
      </c>
      <c r="B1306" t="s">
        <v>97</v>
      </c>
      <c r="C1306" t="s">
        <v>93</v>
      </c>
      <c r="D1306" s="29">
        <v>46592</v>
      </c>
      <c r="E1306">
        <v>0</v>
      </c>
      <c r="F1306">
        <v>0</v>
      </c>
      <c r="G1306">
        <v>0</v>
      </c>
      <c r="H1306">
        <v>0</v>
      </c>
      <c r="R1306">
        <v>179.53321299999999</v>
      </c>
      <c r="S1306" t="s">
        <v>90</v>
      </c>
      <c r="T1306" s="297">
        <v>46311.754166666666</v>
      </c>
    </row>
    <row r="1307" spans="1:20" x14ac:dyDescent="0.35">
      <c r="A1307" t="s">
        <v>96</v>
      </c>
      <c r="B1307" t="s">
        <v>97</v>
      </c>
      <c r="C1307" t="s">
        <v>93</v>
      </c>
      <c r="D1307" s="29">
        <v>46593</v>
      </c>
      <c r="E1307">
        <v>0</v>
      </c>
      <c r="F1307">
        <v>0</v>
      </c>
      <c r="G1307">
        <v>0</v>
      </c>
      <c r="H1307">
        <v>0</v>
      </c>
      <c r="R1307">
        <v>179.53321299999999</v>
      </c>
      <c r="S1307" t="s">
        <v>90</v>
      </c>
      <c r="T1307" s="297">
        <v>46311.754166666666</v>
      </c>
    </row>
    <row r="1308" spans="1:20" x14ac:dyDescent="0.35">
      <c r="A1308" t="s">
        <v>96</v>
      </c>
      <c r="B1308" t="s">
        <v>97</v>
      </c>
      <c r="C1308" t="s">
        <v>93</v>
      </c>
      <c r="D1308" s="29">
        <v>46594</v>
      </c>
      <c r="E1308">
        <v>0</v>
      </c>
      <c r="F1308">
        <v>0</v>
      </c>
      <c r="G1308">
        <v>0</v>
      </c>
      <c r="H1308">
        <v>0</v>
      </c>
      <c r="R1308">
        <v>179.53321299999999</v>
      </c>
      <c r="S1308" t="s">
        <v>90</v>
      </c>
      <c r="T1308" s="297">
        <v>46311.754166666666</v>
      </c>
    </row>
    <row r="1309" spans="1:20" x14ac:dyDescent="0.35">
      <c r="A1309" t="s">
        <v>96</v>
      </c>
      <c r="B1309" t="s">
        <v>97</v>
      </c>
      <c r="C1309" t="s">
        <v>93</v>
      </c>
      <c r="D1309" s="29">
        <v>46595</v>
      </c>
      <c r="E1309">
        <v>0</v>
      </c>
      <c r="F1309">
        <v>0</v>
      </c>
      <c r="G1309">
        <v>0</v>
      </c>
      <c r="H1309">
        <v>0</v>
      </c>
      <c r="R1309">
        <v>179.53321299999999</v>
      </c>
      <c r="S1309" t="s">
        <v>90</v>
      </c>
      <c r="T1309" s="297">
        <v>46311.754166666666</v>
      </c>
    </row>
    <row r="1310" spans="1:20" x14ac:dyDescent="0.35">
      <c r="A1310" t="s">
        <v>96</v>
      </c>
      <c r="B1310" t="s">
        <v>97</v>
      </c>
      <c r="C1310" t="s">
        <v>93</v>
      </c>
      <c r="D1310" s="29">
        <v>46596</v>
      </c>
      <c r="E1310">
        <v>0</v>
      </c>
      <c r="F1310">
        <v>0</v>
      </c>
      <c r="G1310">
        <v>0</v>
      </c>
      <c r="H1310">
        <v>0</v>
      </c>
      <c r="R1310">
        <v>179.53321299999999</v>
      </c>
      <c r="S1310" t="s">
        <v>90</v>
      </c>
      <c r="T1310" s="297">
        <v>46311.754166666666</v>
      </c>
    </row>
    <row r="1311" spans="1:20" x14ac:dyDescent="0.35">
      <c r="A1311" t="s">
        <v>96</v>
      </c>
      <c r="B1311" t="s">
        <v>97</v>
      </c>
      <c r="C1311" t="s">
        <v>93</v>
      </c>
      <c r="D1311" s="29">
        <v>46597</v>
      </c>
      <c r="E1311">
        <v>0</v>
      </c>
      <c r="F1311">
        <v>0</v>
      </c>
      <c r="G1311">
        <v>0</v>
      </c>
      <c r="H1311">
        <v>0</v>
      </c>
      <c r="R1311">
        <v>179.53321299999999</v>
      </c>
      <c r="S1311" t="s">
        <v>90</v>
      </c>
      <c r="T1311" s="297">
        <v>46311.754166666666</v>
      </c>
    </row>
    <row r="1312" spans="1:20" x14ac:dyDescent="0.35">
      <c r="A1312" t="s">
        <v>96</v>
      </c>
      <c r="B1312" t="s">
        <v>97</v>
      </c>
      <c r="C1312" t="s">
        <v>93</v>
      </c>
      <c r="D1312" s="29">
        <v>46598</v>
      </c>
      <c r="E1312">
        <v>0</v>
      </c>
      <c r="F1312">
        <v>0</v>
      </c>
      <c r="G1312">
        <v>0</v>
      </c>
      <c r="H1312">
        <v>0</v>
      </c>
      <c r="R1312">
        <v>179.53321299999999</v>
      </c>
      <c r="S1312" t="s">
        <v>90</v>
      </c>
      <c r="T1312" s="297">
        <v>46311.754166666666</v>
      </c>
    </row>
    <row r="1313" spans="1:20" x14ac:dyDescent="0.35">
      <c r="A1313" t="s">
        <v>96</v>
      </c>
      <c r="B1313" t="s">
        <v>97</v>
      </c>
      <c r="C1313" t="s">
        <v>93</v>
      </c>
      <c r="D1313" s="29">
        <v>46599</v>
      </c>
      <c r="E1313">
        <v>0</v>
      </c>
      <c r="F1313">
        <v>0</v>
      </c>
      <c r="G1313">
        <v>0</v>
      </c>
      <c r="H1313">
        <v>0</v>
      </c>
      <c r="R1313">
        <v>179.53321299999999</v>
      </c>
      <c r="S1313" t="s">
        <v>90</v>
      </c>
      <c r="T1313" s="297">
        <v>46311.754166666666</v>
      </c>
    </row>
    <row r="1314" spans="1:20" x14ac:dyDescent="0.35">
      <c r="A1314" t="s">
        <v>96</v>
      </c>
      <c r="B1314" t="s">
        <v>97</v>
      </c>
      <c r="C1314" t="s">
        <v>93</v>
      </c>
      <c r="D1314" s="29">
        <v>46600</v>
      </c>
      <c r="E1314">
        <v>0</v>
      </c>
      <c r="F1314">
        <v>0</v>
      </c>
      <c r="G1314">
        <v>0</v>
      </c>
      <c r="H1314">
        <v>0</v>
      </c>
      <c r="R1314">
        <v>179.53321299999999</v>
      </c>
      <c r="S1314" t="s">
        <v>90</v>
      </c>
      <c r="T1314" s="297">
        <v>46311.754166666666</v>
      </c>
    </row>
    <row r="1315" spans="1:20" x14ac:dyDescent="0.35">
      <c r="A1315" t="s">
        <v>96</v>
      </c>
      <c r="B1315" t="s">
        <v>97</v>
      </c>
      <c r="C1315" t="s">
        <v>93</v>
      </c>
      <c r="D1315" s="29">
        <v>46601</v>
      </c>
      <c r="E1315">
        <v>0</v>
      </c>
      <c r="F1315">
        <v>0</v>
      </c>
      <c r="G1315">
        <v>0</v>
      </c>
      <c r="H1315">
        <v>0</v>
      </c>
      <c r="R1315">
        <v>179.53321299999999</v>
      </c>
      <c r="S1315" t="s">
        <v>90</v>
      </c>
      <c r="T1315" s="297">
        <v>46311.754166666666</v>
      </c>
    </row>
    <row r="1316" spans="1:20" x14ac:dyDescent="0.35">
      <c r="A1316" t="s">
        <v>96</v>
      </c>
      <c r="B1316" t="s">
        <v>97</v>
      </c>
      <c r="C1316" t="s">
        <v>93</v>
      </c>
      <c r="D1316" s="29">
        <v>46602</v>
      </c>
      <c r="E1316">
        <v>0</v>
      </c>
      <c r="F1316">
        <v>0</v>
      </c>
      <c r="G1316">
        <v>0</v>
      </c>
      <c r="H1316">
        <v>0</v>
      </c>
      <c r="R1316">
        <v>179.53321299999999</v>
      </c>
      <c r="S1316" t="s">
        <v>90</v>
      </c>
      <c r="T1316" s="297">
        <v>46311.754166666666</v>
      </c>
    </row>
    <row r="1317" spans="1:20" x14ac:dyDescent="0.35">
      <c r="A1317" t="s">
        <v>96</v>
      </c>
      <c r="B1317" t="s">
        <v>97</v>
      </c>
      <c r="C1317" t="s">
        <v>93</v>
      </c>
      <c r="D1317" s="29">
        <v>46603</v>
      </c>
      <c r="E1317">
        <v>0</v>
      </c>
      <c r="F1317">
        <v>0</v>
      </c>
      <c r="G1317">
        <v>0</v>
      </c>
      <c r="H1317">
        <v>0</v>
      </c>
      <c r="R1317">
        <v>179.53321299999999</v>
      </c>
      <c r="S1317" t="s">
        <v>90</v>
      </c>
      <c r="T1317" s="297">
        <v>46311.754166666666</v>
      </c>
    </row>
    <row r="1318" spans="1:20" x14ac:dyDescent="0.35">
      <c r="A1318" t="s">
        <v>96</v>
      </c>
      <c r="B1318" t="s">
        <v>97</v>
      </c>
      <c r="C1318" t="s">
        <v>93</v>
      </c>
      <c r="D1318" s="29">
        <v>46604</v>
      </c>
      <c r="E1318">
        <v>0</v>
      </c>
      <c r="F1318">
        <v>0</v>
      </c>
      <c r="G1318">
        <v>0</v>
      </c>
      <c r="H1318">
        <v>0</v>
      </c>
      <c r="R1318">
        <v>179.53321299999999</v>
      </c>
      <c r="S1318" t="s">
        <v>90</v>
      </c>
      <c r="T1318" s="297">
        <v>46311.754166666666</v>
      </c>
    </row>
    <row r="1319" spans="1:20" x14ac:dyDescent="0.35">
      <c r="A1319" t="s">
        <v>96</v>
      </c>
      <c r="B1319" t="s">
        <v>97</v>
      </c>
      <c r="C1319" t="s">
        <v>93</v>
      </c>
      <c r="D1319" s="29">
        <v>46605</v>
      </c>
      <c r="E1319">
        <v>0</v>
      </c>
      <c r="F1319">
        <v>0</v>
      </c>
      <c r="G1319">
        <v>0</v>
      </c>
      <c r="H1319">
        <v>0</v>
      </c>
      <c r="R1319">
        <v>179.53321299999999</v>
      </c>
      <c r="S1319" t="s">
        <v>90</v>
      </c>
      <c r="T1319" s="297">
        <v>46311.754166666666</v>
      </c>
    </row>
    <row r="1320" spans="1:20" x14ac:dyDescent="0.35">
      <c r="A1320" t="s">
        <v>96</v>
      </c>
      <c r="B1320" t="s">
        <v>97</v>
      </c>
      <c r="C1320" t="s">
        <v>93</v>
      </c>
      <c r="D1320" s="29">
        <v>46606</v>
      </c>
      <c r="E1320">
        <v>0</v>
      </c>
      <c r="F1320">
        <v>0</v>
      </c>
      <c r="G1320">
        <v>0</v>
      </c>
      <c r="H1320">
        <v>0</v>
      </c>
      <c r="R1320">
        <v>179.53321299999999</v>
      </c>
      <c r="S1320" t="s">
        <v>90</v>
      </c>
      <c r="T1320" s="297">
        <v>46311.754166666666</v>
      </c>
    </row>
    <row r="1321" spans="1:20" x14ac:dyDescent="0.35">
      <c r="A1321" t="s">
        <v>96</v>
      </c>
      <c r="B1321" t="s">
        <v>97</v>
      </c>
      <c r="C1321" t="s">
        <v>93</v>
      </c>
      <c r="D1321" s="29">
        <v>46607</v>
      </c>
      <c r="E1321">
        <v>0</v>
      </c>
      <c r="F1321">
        <v>0</v>
      </c>
      <c r="G1321">
        <v>0</v>
      </c>
      <c r="H1321">
        <v>0</v>
      </c>
      <c r="R1321">
        <v>179.53321299999999</v>
      </c>
      <c r="S1321" t="s">
        <v>90</v>
      </c>
      <c r="T1321" s="297">
        <v>46311.754166666666</v>
      </c>
    </row>
    <row r="1322" spans="1:20" x14ac:dyDescent="0.35">
      <c r="A1322" t="s">
        <v>96</v>
      </c>
      <c r="B1322" t="s">
        <v>97</v>
      </c>
      <c r="C1322" t="s">
        <v>93</v>
      </c>
      <c r="D1322" s="29">
        <v>46608</v>
      </c>
      <c r="E1322">
        <v>0</v>
      </c>
      <c r="F1322">
        <v>0</v>
      </c>
      <c r="G1322">
        <v>0</v>
      </c>
      <c r="H1322">
        <v>0</v>
      </c>
      <c r="R1322">
        <v>179.53321299999999</v>
      </c>
      <c r="S1322" t="s">
        <v>90</v>
      </c>
      <c r="T1322" s="297">
        <v>46311.754166666666</v>
      </c>
    </row>
    <row r="1323" spans="1:20" x14ac:dyDescent="0.35">
      <c r="A1323" t="s">
        <v>96</v>
      </c>
      <c r="B1323" t="s">
        <v>97</v>
      </c>
      <c r="C1323" t="s">
        <v>93</v>
      </c>
      <c r="D1323" s="29">
        <v>46609</v>
      </c>
      <c r="E1323">
        <v>0</v>
      </c>
      <c r="F1323">
        <v>0</v>
      </c>
      <c r="G1323">
        <v>0</v>
      </c>
      <c r="H1323">
        <v>0</v>
      </c>
      <c r="R1323">
        <v>179.53321299999999</v>
      </c>
      <c r="S1323" t="s">
        <v>90</v>
      </c>
      <c r="T1323" s="297">
        <v>46311.754166666666</v>
      </c>
    </row>
    <row r="1324" spans="1:20" x14ac:dyDescent="0.35">
      <c r="A1324" t="s">
        <v>96</v>
      </c>
      <c r="B1324" t="s">
        <v>97</v>
      </c>
      <c r="C1324" t="s">
        <v>93</v>
      </c>
      <c r="D1324" s="29">
        <v>46610</v>
      </c>
      <c r="E1324">
        <v>0</v>
      </c>
      <c r="F1324">
        <v>0</v>
      </c>
      <c r="G1324">
        <v>0</v>
      </c>
      <c r="H1324">
        <v>0</v>
      </c>
      <c r="R1324">
        <v>179.53321299999999</v>
      </c>
      <c r="S1324" t="s">
        <v>90</v>
      </c>
      <c r="T1324" s="297">
        <v>46311.754166666666</v>
      </c>
    </row>
    <row r="1325" spans="1:20" x14ac:dyDescent="0.35">
      <c r="A1325" t="s">
        <v>96</v>
      </c>
      <c r="B1325" t="s">
        <v>97</v>
      </c>
      <c r="C1325" t="s">
        <v>93</v>
      </c>
      <c r="D1325" s="29">
        <v>46611</v>
      </c>
      <c r="E1325">
        <v>0</v>
      </c>
      <c r="F1325">
        <v>0</v>
      </c>
      <c r="G1325">
        <v>0</v>
      </c>
      <c r="H1325">
        <v>0</v>
      </c>
      <c r="R1325">
        <v>179.53321299999999</v>
      </c>
      <c r="S1325" t="s">
        <v>90</v>
      </c>
      <c r="T1325" s="297">
        <v>46311.754166666666</v>
      </c>
    </row>
    <row r="1326" spans="1:20" x14ac:dyDescent="0.35">
      <c r="A1326" t="s">
        <v>96</v>
      </c>
      <c r="B1326" t="s">
        <v>97</v>
      </c>
      <c r="C1326" t="s">
        <v>93</v>
      </c>
      <c r="D1326" s="29">
        <v>46612</v>
      </c>
      <c r="E1326">
        <v>0</v>
      </c>
      <c r="F1326">
        <v>0</v>
      </c>
      <c r="G1326">
        <v>0</v>
      </c>
      <c r="H1326">
        <v>0</v>
      </c>
      <c r="R1326">
        <v>179.53321299999999</v>
      </c>
      <c r="S1326" t="s">
        <v>90</v>
      </c>
      <c r="T1326" s="297">
        <v>46311.754166666666</v>
      </c>
    </row>
    <row r="1327" spans="1:20" x14ac:dyDescent="0.35">
      <c r="A1327" t="s">
        <v>96</v>
      </c>
      <c r="B1327" t="s">
        <v>97</v>
      </c>
      <c r="C1327" t="s">
        <v>93</v>
      </c>
      <c r="D1327" s="29">
        <v>46613</v>
      </c>
      <c r="E1327">
        <v>0</v>
      </c>
      <c r="F1327">
        <v>0</v>
      </c>
      <c r="G1327">
        <v>0</v>
      </c>
      <c r="H1327">
        <v>0</v>
      </c>
      <c r="R1327">
        <v>179.53321299999999</v>
      </c>
      <c r="S1327" t="s">
        <v>90</v>
      </c>
      <c r="T1327" s="297">
        <v>46311.754166666666</v>
      </c>
    </row>
    <row r="1328" spans="1:20" x14ac:dyDescent="0.35">
      <c r="A1328" t="s">
        <v>96</v>
      </c>
      <c r="B1328" t="s">
        <v>97</v>
      </c>
      <c r="C1328" t="s">
        <v>93</v>
      </c>
      <c r="D1328" s="29">
        <v>46614</v>
      </c>
      <c r="E1328">
        <v>0</v>
      </c>
      <c r="F1328">
        <v>0</v>
      </c>
      <c r="G1328">
        <v>0</v>
      </c>
      <c r="H1328">
        <v>0</v>
      </c>
      <c r="R1328">
        <v>179.53321299999999</v>
      </c>
      <c r="S1328" t="s">
        <v>90</v>
      </c>
      <c r="T1328" s="297">
        <v>46311.754166666666</v>
      </c>
    </row>
    <row r="1329" spans="1:20" x14ac:dyDescent="0.35">
      <c r="A1329" t="s">
        <v>96</v>
      </c>
      <c r="B1329" t="s">
        <v>97</v>
      </c>
      <c r="C1329" t="s">
        <v>93</v>
      </c>
      <c r="D1329" s="29">
        <v>46615</v>
      </c>
      <c r="E1329">
        <v>0</v>
      </c>
      <c r="F1329">
        <v>0</v>
      </c>
      <c r="G1329">
        <v>0</v>
      </c>
      <c r="H1329">
        <v>0</v>
      </c>
      <c r="R1329">
        <v>179.53321299999999</v>
      </c>
      <c r="S1329" t="s">
        <v>90</v>
      </c>
      <c r="T1329" s="297">
        <v>46311.754166666666</v>
      </c>
    </row>
    <row r="1330" spans="1:20" x14ac:dyDescent="0.35">
      <c r="A1330" t="s">
        <v>96</v>
      </c>
      <c r="B1330" t="s">
        <v>97</v>
      </c>
      <c r="C1330" t="s">
        <v>93</v>
      </c>
      <c r="D1330" s="29">
        <v>46616</v>
      </c>
      <c r="E1330">
        <v>0</v>
      </c>
      <c r="F1330">
        <v>0</v>
      </c>
      <c r="G1330">
        <v>0</v>
      </c>
      <c r="H1330">
        <v>0</v>
      </c>
      <c r="R1330">
        <v>179.53321299999999</v>
      </c>
      <c r="S1330" t="s">
        <v>90</v>
      </c>
      <c r="T1330" s="297">
        <v>46311.754166666666</v>
      </c>
    </row>
    <row r="1331" spans="1:20" x14ac:dyDescent="0.35">
      <c r="A1331" t="s">
        <v>96</v>
      </c>
      <c r="B1331" t="s">
        <v>97</v>
      </c>
      <c r="C1331" t="s">
        <v>93</v>
      </c>
      <c r="D1331" s="29">
        <v>46617</v>
      </c>
      <c r="E1331">
        <v>0</v>
      </c>
      <c r="F1331">
        <v>0</v>
      </c>
      <c r="G1331">
        <v>0</v>
      </c>
      <c r="H1331">
        <v>0</v>
      </c>
      <c r="R1331">
        <v>179.53321299999999</v>
      </c>
      <c r="S1331" t="s">
        <v>90</v>
      </c>
      <c r="T1331" s="297">
        <v>46311.754166666666</v>
      </c>
    </row>
    <row r="1332" spans="1:20" x14ac:dyDescent="0.35">
      <c r="A1332" t="s">
        <v>96</v>
      </c>
      <c r="B1332" t="s">
        <v>97</v>
      </c>
      <c r="C1332" t="s">
        <v>93</v>
      </c>
      <c r="D1332" s="29">
        <v>46618</v>
      </c>
      <c r="E1332">
        <v>0</v>
      </c>
      <c r="F1332">
        <v>0</v>
      </c>
      <c r="G1332">
        <v>0</v>
      </c>
      <c r="H1332">
        <v>0</v>
      </c>
      <c r="R1332">
        <v>179.53321299999999</v>
      </c>
      <c r="S1332" t="s">
        <v>90</v>
      </c>
      <c r="T1332" s="297">
        <v>46311.754166666666</v>
      </c>
    </row>
    <row r="1333" spans="1:20" x14ac:dyDescent="0.35">
      <c r="A1333" t="s">
        <v>96</v>
      </c>
      <c r="B1333" t="s">
        <v>97</v>
      </c>
      <c r="C1333" t="s">
        <v>93</v>
      </c>
      <c r="D1333" s="29">
        <v>46619</v>
      </c>
      <c r="E1333">
        <v>0</v>
      </c>
      <c r="F1333">
        <v>0</v>
      </c>
      <c r="G1333">
        <v>0</v>
      </c>
      <c r="H1333">
        <v>0</v>
      </c>
      <c r="R1333">
        <v>179.53321299999999</v>
      </c>
      <c r="S1333" t="s">
        <v>90</v>
      </c>
      <c r="T1333" s="297">
        <v>46311.754166666666</v>
      </c>
    </row>
    <row r="1334" spans="1:20" x14ac:dyDescent="0.35">
      <c r="A1334" t="s">
        <v>96</v>
      </c>
      <c r="B1334" t="s">
        <v>97</v>
      </c>
      <c r="C1334" t="s">
        <v>93</v>
      </c>
      <c r="D1334" s="29">
        <v>46620</v>
      </c>
      <c r="E1334">
        <v>0</v>
      </c>
      <c r="F1334">
        <v>0</v>
      </c>
      <c r="G1334">
        <v>0</v>
      </c>
      <c r="H1334">
        <v>0</v>
      </c>
      <c r="R1334">
        <v>179.53321299999999</v>
      </c>
      <c r="S1334" t="s">
        <v>90</v>
      </c>
      <c r="T1334" s="297">
        <v>46311.754166666666</v>
      </c>
    </row>
    <row r="1335" spans="1:20" x14ac:dyDescent="0.35">
      <c r="A1335" t="s">
        <v>96</v>
      </c>
      <c r="B1335" t="s">
        <v>97</v>
      </c>
      <c r="C1335" t="s">
        <v>93</v>
      </c>
      <c r="D1335" s="29">
        <v>46621</v>
      </c>
      <c r="E1335">
        <v>0</v>
      </c>
      <c r="F1335">
        <v>0</v>
      </c>
      <c r="G1335">
        <v>0</v>
      </c>
      <c r="H1335">
        <v>0</v>
      </c>
      <c r="R1335">
        <v>179.53321299999999</v>
      </c>
      <c r="S1335" t="s">
        <v>90</v>
      </c>
      <c r="T1335" s="297">
        <v>46311.754166666666</v>
      </c>
    </row>
    <row r="1336" spans="1:20" x14ac:dyDescent="0.35">
      <c r="A1336" t="s">
        <v>96</v>
      </c>
      <c r="B1336" t="s">
        <v>97</v>
      </c>
      <c r="C1336" t="s">
        <v>93</v>
      </c>
      <c r="D1336" s="29">
        <v>46622</v>
      </c>
      <c r="E1336">
        <v>0</v>
      </c>
      <c r="F1336">
        <v>0</v>
      </c>
      <c r="G1336">
        <v>0</v>
      </c>
      <c r="H1336">
        <v>0</v>
      </c>
      <c r="R1336">
        <v>179.53321299999999</v>
      </c>
      <c r="S1336" t="s">
        <v>90</v>
      </c>
      <c r="T1336" s="297">
        <v>46311.754166666666</v>
      </c>
    </row>
    <row r="1337" spans="1:20" x14ac:dyDescent="0.35">
      <c r="A1337" t="s">
        <v>96</v>
      </c>
      <c r="B1337" t="s">
        <v>97</v>
      </c>
      <c r="C1337" t="s">
        <v>93</v>
      </c>
      <c r="D1337" s="29">
        <v>46623</v>
      </c>
      <c r="E1337">
        <v>0</v>
      </c>
      <c r="F1337">
        <v>0</v>
      </c>
      <c r="G1337">
        <v>0</v>
      </c>
      <c r="H1337">
        <v>0</v>
      </c>
      <c r="R1337">
        <v>179.53321299999999</v>
      </c>
      <c r="S1337" t="s">
        <v>90</v>
      </c>
      <c r="T1337" s="297">
        <v>46311.754166666666</v>
      </c>
    </row>
    <row r="1338" spans="1:20" x14ac:dyDescent="0.35">
      <c r="A1338" t="s">
        <v>96</v>
      </c>
      <c r="B1338" t="s">
        <v>97</v>
      </c>
      <c r="C1338" t="s">
        <v>93</v>
      </c>
      <c r="D1338" s="29">
        <v>46624</v>
      </c>
      <c r="E1338">
        <v>0</v>
      </c>
      <c r="F1338">
        <v>0</v>
      </c>
      <c r="G1338">
        <v>0</v>
      </c>
      <c r="H1338">
        <v>0</v>
      </c>
      <c r="R1338">
        <v>179.53321299999999</v>
      </c>
      <c r="S1338" t="s">
        <v>90</v>
      </c>
      <c r="T1338" s="297">
        <v>46311.754166666666</v>
      </c>
    </row>
    <row r="1339" spans="1:20" x14ac:dyDescent="0.35">
      <c r="A1339" t="s">
        <v>96</v>
      </c>
      <c r="B1339" t="s">
        <v>97</v>
      </c>
      <c r="C1339" t="s">
        <v>93</v>
      </c>
      <c r="D1339" s="29">
        <v>46625</v>
      </c>
      <c r="E1339">
        <v>0</v>
      </c>
      <c r="F1339">
        <v>0</v>
      </c>
      <c r="G1339">
        <v>0</v>
      </c>
      <c r="H1339">
        <v>0</v>
      </c>
      <c r="R1339">
        <v>179.53321299999999</v>
      </c>
      <c r="S1339" t="s">
        <v>90</v>
      </c>
      <c r="T1339" s="297">
        <v>46311.754166666666</v>
      </c>
    </row>
    <row r="1340" spans="1:20" x14ac:dyDescent="0.35">
      <c r="A1340" t="s">
        <v>96</v>
      </c>
      <c r="B1340" t="s">
        <v>97</v>
      </c>
      <c r="C1340" t="s">
        <v>93</v>
      </c>
      <c r="D1340" s="29">
        <v>46626</v>
      </c>
      <c r="E1340">
        <v>0</v>
      </c>
      <c r="F1340">
        <v>0</v>
      </c>
      <c r="G1340">
        <v>0</v>
      </c>
      <c r="H1340">
        <v>0</v>
      </c>
      <c r="R1340">
        <v>179.53321299999999</v>
      </c>
      <c r="S1340" t="s">
        <v>90</v>
      </c>
      <c r="T1340" s="297">
        <v>46311.754166666666</v>
      </c>
    </row>
    <row r="1341" spans="1:20" x14ac:dyDescent="0.35">
      <c r="A1341" t="s">
        <v>96</v>
      </c>
      <c r="B1341" t="s">
        <v>97</v>
      </c>
      <c r="C1341" t="s">
        <v>93</v>
      </c>
      <c r="D1341" s="29">
        <v>46627</v>
      </c>
      <c r="E1341">
        <v>0</v>
      </c>
      <c r="F1341">
        <v>0</v>
      </c>
      <c r="G1341">
        <v>0</v>
      </c>
      <c r="H1341">
        <v>0</v>
      </c>
      <c r="R1341">
        <v>179.53321299999999</v>
      </c>
      <c r="S1341" t="s">
        <v>90</v>
      </c>
      <c r="T1341" s="297">
        <v>46311.754166666666</v>
      </c>
    </row>
    <row r="1342" spans="1:20" x14ac:dyDescent="0.35">
      <c r="A1342" t="s">
        <v>96</v>
      </c>
      <c r="B1342" t="s">
        <v>97</v>
      </c>
      <c r="C1342" t="s">
        <v>93</v>
      </c>
      <c r="D1342" s="29">
        <v>46628</v>
      </c>
      <c r="E1342">
        <v>0</v>
      </c>
      <c r="F1342">
        <v>0</v>
      </c>
      <c r="G1342">
        <v>0</v>
      </c>
      <c r="H1342">
        <v>0</v>
      </c>
      <c r="R1342">
        <v>179.53321299999999</v>
      </c>
      <c r="S1342" t="s">
        <v>90</v>
      </c>
      <c r="T1342" s="297">
        <v>46311.754166666666</v>
      </c>
    </row>
    <row r="1343" spans="1:20" x14ac:dyDescent="0.35">
      <c r="A1343" t="s">
        <v>96</v>
      </c>
      <c r="B1343" t="s">
        <v>97</v>
      </c>
      <c r="C1343" t="s">
        <v>93</v>
      </c>
      <c r="D1343" s="29">
        <v>46629</v>
      </c>
      <c r="E1343">
        <v>0</v>
      </c>
      <c r="F1343">
        <v>0</v>
      </c>
      <c r="G1343">
        <v>0</v>
      </c>
      <c r="H1343">
        <v>0</v>
      </c>
      <c r="R1343">
        <v>179.53321299999999</v>
      </c>
      <c r="S1343" t="s">
        <v>90</v>
      </c>
      <c r="T1343" s="297">
        <v>46311.754166666666</v>
      </c>
    </row>
    <row r="1344" spans="1:20" x14ac:dyDescent="0.35">
      <c r="A1344" t="s">
        <v>96</v>
      </c>
      <c r="B1344" t="s">
        <v>97</v>
      </c>
      <c r="C1344" t="s">
        <v>93</v>
      </c>
      <c r="D1344" s="29">
        <v>46630</v>
      </c>
      <c r="E1344">
        <v>0</v>
      </c>
      <c r="F1344">
        <v>0</v>
      </c>
      <c r="G1344">
        <v>0</v>
      </c>
      <c r="H1344">
        <v>0</v>
      </c>
      <c r="R1344">
        <v>179.53321299999999</v>
      </c>
      <c r="S1344" t="s">
        <v>90</v>
      </c>
      <c r="T1344" s="297">
        <v>46311.754166666666</v>
      </c>
    </row>
    <row r="1345" spans="1:20" x14ac:dyDescent="0.35">
      <c r="A1345" t="s">
        <v>96</v>
      </c>
      <c r="B1345" t="s">
        <v>97</v>
      </c>
      <c r="C1345" t="s">
        <v>93</v>
      </c>
      <c r="D1345" s="29">
        <v>46631</v>
      </c>
      <c r="E1345">
        <v>0</v>
      </c>
      <c r="F1345">
        <v>0</v>
      </c>
      <c r="G1345">
        <v>0</v>
      </c>
      <c r="H1345">
        <v>0</v>
      </c>
      <c r="R1345">
        <v>179.53321299999999</v>
      </c>
      <c r="S1345" t="s">
        <v>90</v>
      </c>
      <c r="T1345" s="297">
        <v>46311.754166666666</v>
      </c>
    </row>
    <row r="1346" spans="1:20" x14ac:dyDescent="0.35">
      <c r="A1346" t="s">
        <v>96</v>
      </c>
      <c r="B1346" t="s">
        <v>97</v>
      </c>
      <c r="C1346" t="s">
        <v>93</v>
      </c>
      <c r="D1346" s="29">
        <v>46632</v>
      </c>
      <c r="E1346">
        <v>0</v>
      </c>
      <c r="F1346">
        <v>0</v>
      </c>
      <c r="G1346">
        <v>0</v>
      </c>
      <c r="H1346">
        <v>0</v>
      </c>
      <c r="R1346">
        <v>179.53321299999999</v>
      </c>
      <c r="S1346" t="s">
        <v>90</v>
      </c>
      <c r="T1346" s="297">
        <v>46311.754166666666</v>
      </c>
    </row>
    <row r="1347" spans="1:20" x14ac:dyDescent="0.35">
      <c r="A1347" t="s">
        <v>96</v>
      </c>
      <c r="B1347" t="s">
        <v>97</v>
      </c>
      <c r="C1347" t="s">
        <v>93</v>
      </c>
      <c r="D1347" s="29">
        <v>46633</v>
      </c>
      <c r="E1347">
        <v>0</v>
      </c>
      <c r="F1347">
        <v>0</v>
      </c>
      <c r="G1347">
        <v>0</v>
      </c>
      <c r="H1347">
        <v>0</v>
      </c>
      <c r="R1347">
        <v>179.53321299999999</v>
      </c>
      <c r="S1347" t="s">
        <v>90</v>
      </c>
      <c r="T1347" s="297">
        <v>46311.754166666666</v>
      </c>
    </row>
    <row r="1348" spans="1:20" x14ac:dyDescent="0.35">
      <c r="A1348" t="s">
        <v>96</v>
      </c>
      <c r="B1348" t="s">
        <v>97</v>
      </c>
      <c r="C1348" t="s">
        <v>93</v>
      </c>
      <c r="D1348" s="29">
        <v>46634</v>
      </c>
      <c r="E1348">
        <v>0</v>
      </c>
      <c r="F1348">
        <v>0</v>
      </c>
      <c r="G1348">
        <v>0</v>
      </c>
      <c r="H1348">
        <v>0</v>
      </c>
      <c r="R1348">
        <v>179.53321299999999</v>
      </c>
      <c r="S1348" t="s">
        <v>90</v>
      </c>
      <c r="T1348" s="297">
        <v>46311.754166666666</v>
      </c>
    </row>
    <row r="1349" spans="1:20" x14ac:dyDescent="0.35">
      <c r="A1349" t="s">
        <v>96</v>
      </c>
      <c r="B1349" t="s">
        <v>97</v>
      </c>
      <c r="C1349" t="s">
        <v>93</v>
      </c>
      <c r="D1349" s="29">
        <v>46635</v>
      </c>
      <c r="E1349">
        <v>0</v>
      </c>
      <c r="F1349">
        <v>0</v>
      </c>
      <c r="G1349">
        <v>0</v>
      </c>
      <c r="H1349">
        <v>0</v>
      </c>
      <c r="R1349">
        <v>179.53321299999999</v>
      </c>
      <c r="S1349" t="s">
        <v>90</v>
      </c>
      <c r="T1349" s="297">
        <v>46311.754166666666</v>
      </c>
    </row>
    <row r="1350" spans="1:20" x14ac:dyDescent="0.35">
      <c r="A1350" t="s">
        <v>96</v>
      </c>
      <c r="B1350" t="s">
        <v>97</v>
      </c>
      <c r="C1350" t="s">
        <v>93</v>
      </c>
      <c r="D1350" s="29">
        <v>46636</v>
      </c>
      <c r="E1350">
        <v>0</v>
      </c>
      <c r="F1350">
        <v>0</v>
      </c>
      <c r="G1350">
        <v>0</v>
      </c>
      <c r="H1350">
        <v>0</v>
      </c>
      <c r="R1350">
        <v>179.53321299999999</v>
      </c>
      <c r="S1350" t="s">
        <v>90</v>
      </c>
      <c r="T1350" s="297">
        <v>46311.754166666666</v>
      </c>
    </row>
    <row r="1351" spans="1:20" x14ac:dyDescent="0.35">
      <c r="A1351" t="s">
        <v>96</v>
      </c>
      <c r="B1351" t="s">
        <v>97</v>
      </c>
      <c r="C1351" t="s">
        <v>93</v>
      </c>
      <c r="D1351" s="29">
        <v>46637</v>
      </c>
      <c r="E1351">
        <v>0</v>
      </c>
      <c r="F1351">
        <v>0</v>
      </c>
      <c r="G1351">
        <v>0</v>
      </c>
      <c r="H1351">
        <v>0</v>
      </c>
      <c r="R1351">
        <v>179.53321299999999</v>
      </c>
      <c r="S1351" t="s">
        <v>90</v>
      </c>
      <c r="T1351" s="297">
        <v>46311.754166666666</v>
      </c>
    </row>
    <row r="1352" spans="1:20" x14ac:dyDescent="0.35">
      <c r="A1352" t="s">
        <v>96</v>
      </c>
      <c r="B1352" t="s">
        <v>97</v>
      </c>
      <c r="C1352" t="s">
        <v>93</v>
      </c>
      <c r="D1352" s="29">
        <v>46638</v>
      </c>
      <c r="E1352">
        <v>0</v>
      </c>
      <c r="F1352">
        <v>0</v>
      </c>
      <c r="G1352">
        <v>0</v>
      </c>
      <c r="H1352">
        <v>0</v>
      </c>
      <c r="R1352">
        <v>179.53321299999999</v>
      </c>
      <c r="S1352" t="s">
        <v>90</v>
      </c>
      <c r="T1352" s="297">
        <v>46311.754166666666</v>
      </c>
    </row>
    <row r="1353" spans="1:20" x14ac:dyDescent="0.35">
      <c r="A1353" t="s">
        <v>96</v>
      </c>
      <c r="B1353" t="s">
        <v>97</v>
      </c>
      <c r="C1353" t="s">
        <v>93</v>
      </c>
      <c r="D1353" s="29">
        <v>46639</v>
      </c>
      <c r="E1353">
        <v>0</v>
      </c>
      <c r="F1353">
        <v>0</v>
      </c>
      <c r="G1353">
        <v>0</v>
      </c>
      <c r="H1353">
        <v>0</v>
      </c>
      <c r="R1353">
        <v>179.53321299999999</v>
      </c>
      <c r="S1353" t="s">
        <v>90</v>
      </c>
      <c r="T1353" s="297">
        <v>46311.754166666666</v>
      </c>
    </row>
    <row r="1354" spans="1:20" x14ac:dyDescent="0.35">
      <c r="A1354" t="s">
        <v>96</v>
      </c>
      <c r="B1354" t="s">
        <v>97</v>
      </c>
      <c r="C1354" t="s">
        <v>93</v>
      </c>
      <c r="D1354" s="29">
        <v>46640</v>
      </c>
      <c r="E1354">
        <v>0</v>
      </c>
      <c r="F1354">
        <v>0</v>
      </c>
      <c r="G1354">
        <v>0</v>
      </c>
      <c r="H1354">
        <v>0</v>
      </c>
      <c r="R1354">
        <v>179.53321299999999</v>
      </c>
      <c r="S1354" t="s">
        <v>90</v>
      </c>
      <c r="T1354" s="297">
        <v>46311.754166666666</v>
      </c>
    </row>
    <row r="1355" spans="1:20" x14ac:dyDescent="0.35">
      <c r="A1355" t="s">
        <v>96</v>
      </c>
      <c r="B1355" t="s">
        <v>97</v>
      </c>
      <c r="C1355" t="s">
        <v>93</v>
      </c>
      <c r="D1355" s="29">
        <v>46641</v>
      </c>
      <c r="E1355">
        <v>0</v>
      </c>
      <c r="F1355">
        <v>0</v>
      </c>
      <c r="G1355">
        <v>0</v>
      </c>
      <c r="H1355">
        <v>0</v>
      </c>
      <c r="R1355">
        <v>179.53321299999999</v>
      </c>
      <c r="S1355" t="s">
        <v>90</v>
      </c>
      <c r="T1355" s="297">
        <v>46311.754166666666</v>
      </c>
    </row>
    <row r="1356" spans="1:20" x14ac:dyDescent="0.35">
      <c r="A1356" t="s">
        <v>96</v>
      </c>
      <c r="B1356" t="s">
        <v>97</v>
      </c>
      <c r="C1356" t="s">
        <v>93</v>
      </c>
      <c r="D1356" s="29">
        <v>46642</v>
      </c>
      <c r="E1356">
        <v>0</v>
      </c>
      <c r="F1356">
        <v>0</v>
      </c>
      <c r="G1356">
        <v>0</v>
      </c>
      <c r="H1356">
        <v>0</v>
      </c>
      <c r="R1356">
        <v>179.53321299999999</v>
      </c>
      <c r="S1356" t="s">
        <v>90</v>
      </c>
      <c r="T1356" s="297">
        <v>46311.754166666666</v>
      </c>
    </row>
    <row r="1357" spans="1:20" x14ac:dyDescent="0.35">
      <c r="A1357" t="s">
        <v>96</v>
      </c>
      <c r="B1357" t="s">
        <v>97</v>
      </c>
      <c r="C1357" t="s">
        <v>93</v>
      </c>
      <c r="D1357" s="29">
        <v>46643</v>
      </c>
      <c r="E1357">
        <v>0</v>
      </c>
      <c r="F1357">
        <v>0</v>
      </c>
      <c r="G1357">
        <v>0</v>
      </c>
      <c r="H1357">
        <v>0</v>
      </c>
      <c r="R1357">
        <v>179.53321299999999</v>
      </c>
      <c r="S1357" t="s">
        <v>90</v>
      </c>
      <c r="T1357" s="297">
        <v>46311.754166666666</v>
      </c>
    </row>
    <row r="1358" spans="1:20" x14ac:dyDescent="0.35">
      <c r="A1358" t="s">
        <v>96</v>
      </c>
      <c r="B1358" t="s">
        <v>97</v>
      </c>
      <c r="C1358" t="s">
        <v>93</v>
      </c>
      <c r="D1358" s="29">
        <v>46644</v>
      </c>
      <c r="E1358">
        <v>0</v>
      </c>
      <c r="F1358">
        <v>0</v>
      </c>
      <c r="G1358">
        <v>0</v>
      </c>
      <c r="H1358">
        <v>0</v>
      </c>
      <c r="R1358">
        <v>179.53321299999999</v>
      </c>
      <c r="S1358" t="s">
        <v>90</v>
      </c>
      <c r="T1358" s="297">
        <v>46311.754166666666</v>
      </c>
    </row>
    <row r="1359" spans="1:20" x14ac:dyDescent="0.35">
      <c r="A1359" t="s">
        <v>96</v>
      </c>
      <c r="B1359" t="s">
        <v>97</v>
      </c>
      <c r="C1359" t="s">
        <v>93</v>
      </c>
      <c r="D1359" s="29">
        <v>46645</v>
      </c>
      <c r="E1359">
        <v>0</v>
      </c>
      <c r="F1359">
        <v>0</v>
      </c>
      <c r="G1359">
        <v>0</v>
      </c>
      <c r="H1359">
        <v>0</v>
      </c>
      <c r="R1359">
        <v>179.53321299999999</v>
      </c>
      <c r="S1359" t="s">
        <v>90</v>
      </c>
      <c r="T1359" s="297">
        <v>46311.754166666666</v>
      </c>
    </row>
    <row r="1360" spans="1:20" x14ac:dyDescent="0.35">
      <c r="A1360" t="s">
        <v>96</v>
      </c>
      <c r="B1360" t="s">
        <v>97</v>
      </c>
      <c r="C1360" t="s">
        <v>93</v>
      </c>
      <c r="D1360" s="29">
        <v>46646</v>
      </c>
      <c r="E1360">
        <v>0</v>
      </c>
      <c r="F1360">
        <v>0</v>
      </c>
      <c r="G1360">
        <v>0</v>
      </c>
      <c r="H1360">
        <v>0</v>
      </c>
      <c r="R1360">
        <v>179.53321299999999</v>
      </c>
      <c r="S1360" t="s">
        <v>90</v>
      </c>
      <c r="T1360" s="297">
        <v>46311.754166666666</v>
      </c>
    </row>
    <row r="1361" spans="1:20" x14ac:dyDescent="0.35">
      <c r="A1361" t="s">
        <v>96</v>
      </c>
      <c r="B1361" t="s">
        <v>97</v>
      </c>
      <c r="C1361" t="s">
        <v>93</v>
      </c>
      <c r="D1361" s="29">
        <v>46647</v>
      </c>
      <c r="E1361">
        <v>0</v>
      </c>
      <c r="F1361">
        <v>0</v>
      </c>
      <c r="G1361">
        <v>0</v>
      </c>
      <c r="H1361">
        <v>0</v>
      </c>
      <c r="R1361">
        <v>179.53321299999999</v>
      </c>
      <c r="S1361" t="s">
        <v>90</v>
      </c>
      <c r="T1361" s="297">
        <v>46311.754166666666</v>
      </c>
    </row>
    <row r="1362" spans="1:20" x14ac:dyDescent="0.35">
      <c r="A1362" t="s">
        <v>96</v>
      </c>
      <c r="B1362" t="s">
        <v>97</v>
      </c>
      <c r="C1362" t="s">
        <v>93</v>
      </c>
      <c r="D1362" s="29">
        <v>46648</v>
      </c>
      <c r="E1362">
        <v>0</v>
      </c>
      <c r="F1362">
        <v>0</v>
      </c>
      <c r="G1362">
        <v>0</v>
      </c>
      <c r="H1362">
        <v>0</v>
      </c>
      <c r="R1362">
        <v>179.53321299999999</v>
      </c>
      <c r="S1362" t="s">
        <v>90</v>
      </c>
      <c r="T1362" s="297">
        <v>46311.754166666666</v>
      </c>
    </row>
    <row r="1363" spans="1:20" x14ac:dyDescent="0.35">
      <c r="A1363" t="s">
        <v>96</v>
      </c>
      <c r="B1363" t="s">
        <v>97</v>
      </c>
      <c r="C1363" t="s">
        <v>93</v>
      </c>
      <c r="D1363" s="29">
        <v>46649</v>
      </c>
      <c r="E1363">
        <v>0</v>
      </c>
      <c r="F1363">
        <v>0</v>
      </c>
      <c r="G1363">
        <v>0</v>
      </c>
      <c r="H1363">
        <v>0</v>
      </c>
      <c r="R1363">
        <v>179.53321299999999</v>
      </c>
      <c r="S1363" t="s">
        <v>90</v>
      </c>
      <c r="T1363" s="297">
        <v>46311.754166666666</v>
      </c>
    </row>
    <row r="1364" spans="1:20" x14ac:dyDescent="0.35">
      <c r="A1364" t="s">
        <v>96</v>
      </c>
      <c r="B1364" t="s">
        <v>97</v>
      </c>
      <c r="C1364" t="s">
        <v>93</v>
      </c>
      <c r="D1364" s="29">
        <v>46650</v>
      </c>
      <c r="E1364">
        <v>0</v>
      </c>
      <c r="F1364">
        <v>0</v>
      </c>
      <c r="G1364">
        <v>0</v>
      </c>
      <c r="H1364">
        <v>0</v>
      </c>
      <c r="R1364">
        <v>179.53321299999999</v>
      </c>
      <c r="S1364" t="s">
        <v>90</v>
      </c>
      <c r="T1364" s="297">
        <v>46311.754166666666</v>
      </c>
    </row>
    <row r="1365" spans="1:20" x14ac:dyDescent="0.35">
      <c r="A1365" t="s">
        <v>96</v>
      </c>
      <c r="B1365" t="s">
        <v>97</v>
      </c>
      <c r="C1365" t="s">
        <v>93</v>
      </c>
      <c r="D1365" s="29">
        <v>46651</v>
      </c>
      <c r="E1365">
        <v>0</v>
      </c>
      <c r="F1365">
        <v>0</v>
      </c>
      <c r="G1365">
        <v>0</v>
      </c>
      <c r="H1365">
        <v>0</v>
      </c>
      <c r="R1365">
        <v>179.53321299999999</v>
      </c>
      <c r="S1365" t="s">
        <v>90</v>
      </c>
      <c r="T1365" s="297">
        <v>46311.754166666666</v>
      </c>
    </row>
    <row r="1366" spans="1:20" x14ac:dyDescent="0.35">
      <c r="A1366" t="s">
        <v>96</v>
      </c>
      <c r="B1366" t="s">
        <v>97</v>
      </c>
      <c r="C1366" t="s">
        <v>93</v>
      </c>
      <c r="D1366" s="29">
        <v>46652</v>
      </c>
      <c r="E1366">
        <v>0</v>
      </c>
      <c r="F1366">
        <v>0</v>
      </c>
      <c r="G1366">
        <v>0</v>
      </c>
      <c r="H1366">
        <v>0</v>
      </c>
      <c r="R1366">
        <v>179.53321299999999</v>
      </c>
      <c r="S1366" t="s">
        <v>90</v>
      </c>
      <c r="T1366" s="297">
        <v>46311.754166666666</v>
      </c>
    </row>
    <row r="1367" spans="1:20" x14ac:dyDescent="0.35">
      <c r="A1367" t="s">
        <v>96</v>
      </c>
      <c r="B1367" t="s">
        <v>97</v>
      </c>
      <c r="C1367" t="s">
        <v>93</v>
      </c>
      <c r="D1367" s="29">
        <v>46653</v>
      </c>
      <c r="E1367">
        <v>0</v>
      </c>
      <c r="F1367">
        <v>0</v>
      </c>
      <c r="G1367">
        <v>0</v>
      </c>
      <c r="H1367">
        <v>0</v>
      </c>
      <c r="R1367">
        <v>179.53321299999999</v>
      </c>
      <c r="S1367" t="s">
        <v>90</v>
      </c>
      <c r="T1367" s="297">
        <v>46311.754166666666</v>
      </c>
    </row>
    <row r="1368" spans="1:20" x14ac:dyDescent="0.35">
      <c r="A1368" t="s">
        <v>96</v>
      </c>
      <c r="B1368" t="s">
        <v>97</v>
      </c>
      <c r="C1368" t="s">
        <v>93</v>
      </c>
      <c r="D1368" s="29">
        <v>46654</v>
      </c>
      <c r="E1368">
        <v>0</v>
      </c>
      <c r="F1368">
        <v>0</v>
      </c>
      <c r="G1368">
        <v>0</v>
      </c>
      <c r="H1368">
        <v>0</v>
      </c>
      <c r="R1368">
        <v>179.53321299999999</v>
      </c>
      <c r="S1368" t="s">
        <v>90</v>
      </c>
      <c r="T1368" s="297">
        <v>46311.754166666666</v>
      </c>
    </row>
    <row r="1369" spans="1:20" x14ac:dyDescent="0.35">
      <c r="A1369" t="s">
        <v>96</v>
      </c>
      <c r="B1369" t="s">
        <v>97</v>
      </c>
      <c r="C1369" t="s">
        <v>93</v>
      </c>
      <c r="D1369" s="29">
        <v>46655</v>
      </c>
      <c r="E1369">
        <v>0</v>
      </c>
      <c r="F1369">
        <v>0</v>
      </c>
      <c r="G1369">
        <v>0</v>
      </c>
      <c r="H1369">
        <v>0</v>
      </c>
      <c r="R1369">
        <v>179.53321299999999</v>
      </c>
      <c r="S1369" t="s">
        <v>90</v>
      </c>
      <c r="T1369" s="297">
        <v>46311.754166666666</v>
      </c>
    </row>
    <row r="1370" spans="1:20" x14ac:dyDescent="0.35">
      <c r="A1370" t="s">
        <v>96</v>
      </c>
      <c r="B1370" t="s">
        <v>97</v>
      </c>
      <c r="C1370" t="s">
        <v>93</v>
      </c>
      <c r="D1370" s="29">
        <v>46656</v>
      </c>
      <c r="E1370">
        <v>0</v>
      </c>
      <c r="F1370">
        <v>0</v>
      </c>
      <c r="G1370">
        <v>0</v>
      </c>
      <c r="H1370">
        <v>0</v>
      </c>
      <c r="R1370">
        <v>179.53321299999999</v>
      </c>
      <c r="S1370" t="s">
        <v>90</v>
      </c>
      <c r="T1370" s="297">
        <v>46311.754166666666</v>
      </c>
    </row>
    <row r="1371" spans="1:20" x14ac:dyDescent="0.35">
      <c r="A1371" t="s">
        <v>96</v>
      </c>
      <c r="B1371" t="s">
        <v>97</v>
      </c>
      <c r="C1371" t="s">
        <v>93</v>
      </c>
      <c r="D1371" s="29">
        <v>46657</v>
      </c>
      <c r="E1371">
        <v>0</v>
      </c>
      <c r="F1371">
        <v>0</v>
      </c>
      <c r="G1371">
        <v>0</v>
      </c>
      <c r="H1371">
        <v>0</v>
      </c>
      <c r="R1371">
        <v>179.53321299999999</v>
      </c>
      <c r="S1371" t="s">
        <v>90</v>
      </c>
      <c r="T1371" s="297">
        <v>46311.754166666666</v>
      </c>
    </row>
    <row r="1372" spans="1:20" x14ac:dyDescent="0.35">
      <c r="A1372" t="s">
        <v>96</v>
      </c>
      <c r="B1372" t="s">
        <v>97</v>
      </c>
      <c r="C1372" t="s">
        <v>93</v>
      </c>
      <c r="D1372" s="29">
        <v>46658</v>
      </c>
      <c r="E1372">
        <v>0</v>
      </c>
      <c r="F1372">
        <v>0</v>
      </c>
      <c r="G1372">
        <v>0</v>
      </c>
      <c r="H1372">
        <v>0</v>
      </c>
      <c r="R1372">
        <v>179.53321299999999</v>
      </c>
      <c r="S1372" t="s">
        <v>90</v>
      </c>
      <c r="T1372" s="297">
        <v>46311.754166666666</v>
      </c>
    </row>
    <row r="1373" spans="1:20" x14ac:dyDescent="0.35">
      <c r="A1373" t="s">
        <v>96</v>
      </c>
      <c r="B1373" t="s">
        <v>97</v>
      </c>
      <c r="C1373" t="s">
        <v>93</v>
      </c>
      <c r="D1373" s="29">
        <v>46659</v>
      </c>
      <c r="E1373">
        <v>0</v>
      </c>
      <c r="F1373">
        <v>0</v>
      </c>
      <c r="G1373">
        <v>0</v>
      </c>
      <c r="H1373">
        <v>0</v>
      </c>
      <c r="R1373">
        <v>179.53321299999999</v>
      </c>
      <c r="S1373" t="s">
        <v>90</v>
      </c>
      <c r="T1373" s="297">
        <v>46311.754166666666</v>
      </c>
    </row>
    <row r="1374" spans="1:20" x14ac:dyDescent="0.35">
      <c r="A1374" t="s">
        <v>96</v>
      </c>
      <c r="B1374" t="s">
        <v>97</v>
      </c>
      <c r="C1374" t="s">
        <v>93</v>
      </c>
      <c r="D1374" s="29">
        <v>46660</v>
      </c>
      <c r="E1374">
        <v>0</v>
      </c>
      <c r="F1374">
        <v>0</v>
      </c>
      <c r="G1374">
        <v>0</v>
      </c>
      <c r="H1374">
        <v>0</v>
      </c>
      <c r="R1374">
        <v>179.53321299999999</v>
      </c>
      <c r="S1374" t="s">
        <v>90</v>
      </c>
      <c r="T1374" s="297">
        <v>46311.754166666666</v>
      </c>
    </row>
    <row r="1375" spans="1:20" x14ac:dyDescent="0.35">
      <c r="A1375" t="s">
        <v>96</v>
      </c>
      <c r="B1375" t="s">
        <v>97</v>
      </c>
      <c r="C1375" t="s">
        <v>93</v>
      </c>
      <c r="D1375" s="29">
        <v>46661</v>
      </c>
      <c r="E1375">
        <v>0</v>
      </c>
      <c r="F1375">
        <v>0</v>
      </c>
      <c r="G1375">
        <v>0</v>
      </c>
      <c r="H1375">
        <v>0</v>
      </c>
      <c r="R1375">
        <v>179.53321299999999</v>
      </c>
      <c r="S1375" t="s">
        <v>90</v>
      </c>
      <c r="T1375" s="297">
        <v>46311.754166666666</v>
      </c>
    </row>
    <row r="1376" spans="1:20" x14ac:dyDescent="0.35">
      <c r="A1376" t="s">
        <v>96</v>
      </c>
      <c r="B1376" t="s">
        <v>97</v>
      </c>
      <c r="C1376" t="s">
        <v>93</v>
      </c>
      <c r="D1376" s="29">
        <v>46662</v>
      </c>
      <c r="E1376">
        <v>0</v>
      </c>
      <c r="F1376">
        <v>0</v>
      </c>
      <c r="G1376">
        <v>0</v>
      </c>
      <c r="H1376">
        <v>0</v>
      </c>
      <c r="R1376">
        <v>179.53321299999999</v>
      </c>
      <c r="S1376" t="s">
        <v>90</v>
      </c>
      <c r="T1376" s="297">
        <v>46311.754166666666</v>
      </c>
    </row>
    <row r="1377" spans="1:20" x14ac:dyDescent="0.35">
      <c r="A1377" t="s">
        <v>96</v>
      </c>
      <c r="B1377" t="s">
        <v>97</v>
      </c>
      <c r="C1377" t="s">
        <v>93</v>
      </c>
      <c r="D1377" s="29">
        <v>46663</v>
      </c>
      <c r="E1377">
        <v>0</v>
      </c>
      <c r="F1377">
        <v>0</v>
      </c>
      <c r="G1377">
        <v>0</v>
      </c>
      <c r="H1377">
        <v>0</v>
      </c>
      <c r="R1377">
        <v>179.53321299999999</v>
      </c>
      <c r="S1377" t="s">
        <v>90</v>
      </c>
      <c r="T1377" s="297">
        <v>46311.754166666666</v>
      </c>
    </row>
    <row r="1378" spans="1:20" x14ac:dyDescent="0.35">
      <c r="A1378" t="s">
        <v>96</v>
      </c>
      <c r="B1378" t="s">
        <v>97</v>
      </c>
      <c r="C1378" t="s">
        <v>93</v>
      </c>
      <c r="D1378" s="29">
        <v>46664</v>
      </c>
      <c r="E1378">
        <v>0</v>
      </c>
      <c r="F1378">
        <v>0</v>
      </c>
      <c r="G1378">
        <v>0</v>
      </c>
      <c r="H1378">
        <v>0</v>
      </c>
      <c r="R1378">
        <v>179.53321299999999</v>
      </c>
      <c r="S1378" t="s">
        <v>90</v>
      </c>
      <c r="T1378" s="297">
        <v>46311.754166666666</v>
      </c>
    </row>
    <row r="1379" spans="1:20" x14ac:dyDescent="0.35">
      <c r="A1379" t="s">
        <v>96</v>
      </c>
      <c r="B1379" t="s">
        <v>97</v>
      </c>
      <c r="C1379" t="s">
        <v>93</v>
      </c>
      <c r="D1379" s="29">
        <v>46665</v>
      </c>
      <c r="E1379">
        <v>0</v>
      </c>
      <c r="F1379">
        <v>0</v>
      </c>
      <c r="G1379">
        <v>0</v>
      </c>
      <c r="H1379">
        <v>0</v>
      </c>
      <c r="R1379">
        <v>179.53321299999999</v>
      </c>
      <c r="S1379" t="s">
        <v>90</v>
      </c>
      <c r="T1379" s="297">
        <v>46311.754166666666</v>
      </c>
    </row>
    <row r="1380" spans="1:20" x14ac:dyDescent="0.35">
      <c r="A1380" t="s">
        <v>96</v>
      </c>
      <c r="B1380" t="s">
        <v>97</v>
      </c>
      <c r="C1380" t="s">
        <v>93</v>
      </c>
      <c r="D1380" s="29">
        <v>46666</v>
      </c>
      <c r="E1380">
        <v>0</v>
      </c>
      <c r="F1380">
        <v>0</v>
      </c>
      <c r="G1380">
        <v>0</v>
      </c>
      <c r="H1380">
        <v>0</v>
      </c>
      <c r="R1380">
        <v>179.53321299999999</v>
      </c>
      <c r="S1380" t="s">
        <v>90</v>
      </c>
      <c r="T1380" s="297">
        <v>46311.754166666666</v>
      </c>
    </row>
    <row r="1381" spans="1:20" x14ac:dyDescent="0.35">
      <c r="A1381" t="s">
        <v>96</v>
      </c>
      <c r="B1381" t="s">
        <v>97</v>
      </c>
      <c r="C1381" t="s">
        <v>93</v>
      </c>
      <c r="D1381" s="29">
        <v>46667</v>
      </c>
      <c r="E1381">
        <v>0</v>
      </c>
      <c r="F1381">
        <v>0</v>
      </c>
      <c r="G1381">
        <v>0</v>
      </c>
      <c r="H1381">
        <v>0</v>
      </c>
      <c r="R1381">
        <v>179.53321299999999</v>
      </c>
      <c r="S1381" t="s">
        <v>90</v>
      </c>
      <c r="T1381" s="297">
        <v>46311.754166666666</v>
      </c>
    </row>
    <row r="1382" spans="1:20" x14ac:dyDescent="0.35">
      <c r="A1382" t="s">
        <v>96</v>
      </c>
      <c r="B1382" t="s">
        <v>97</v>
      </c>
      <c r="C1382" t="s">
        <v>93</v>
      </c>
      <c r="D1382" s="29">
        <v>46668</v>
      </c>
      <c r="E1382">
        <v>0</v>
      </c>
      <c r="F1382">
        <v>0</v>
      </c>
      <c r="G1382">
        <v>0</v>
      </c>
      <c r="H1382">
        <v>0</v>
      </c>
      <c r="R1382">
        <v>179.53321299999999</v>
      </c>
      <c r="S1382" t="s">
        <v>90</v>
      </c>
      <c r="T1382" s="297">
        <v>46311.754166666666</v>
      </c>
    </row>
    <row r="1383" spans="1:20" x14ac:dyDescent="0.35">
      <c r="A1383" t="s">
        <v>96</v>
      </c>
      <c r="B1383" t="s">
        <v>97</v>
      </c>
      <c r="C1383" t="s">
        <v>93</v>
      </c>
      <c r="D1383" s="29">
        <v>46669</v>
      </c>
      <c r="E1383">
        <v>0</v>
      </c>
      <c r="F1383">
        <v>0</v>
      </c>
      <c r="G1383">
        <v>0</v>
      </c>
      <c r="H1383">
        <v>0</v>
      </c>
      <c r="R1383">
        <v>179.53321299999999</v>
      </c>
      <c r="S1383" t="s">
        <v>90</v>
      </c>
      <c r="T1383" s="297">
        <v>46311.754166666666</v>
      </c>
    </row>
    <row r="1384" spans="1:20" x14ac:dyDescent="0.35">
      <c r="A1384" t="s">
        <v>96</v>
      </c>
      <c r="B1384" t="s">
        <v>97</v>
      </c>
      <c r="C1384" t="s">
        <v>93</v>
      </c>
      <c r="D1384" s="29">
        <v>46670</v>
      </c>
      <c r="E1384">
        <v>0</v>
      </c>
      <c r="F1384">
        <v>0</v>
      </c>
      <c r="G1384">
        <v>0</v>
      </c>
      <c r="H1384">
        <v>0</v>
      </c>
      <c r="R1384">
        <v>179.53321299999999</v>
      </c>
      <c r="S1384" t="s">
        <v>90</v>
      </c>
      <c r="T1384" s="297">
        <v>46311.754166666666</v>
      </c>
    </row>
    <row r="1385" spans="1:20" x14ac:dyDescent="0.35">
      <c r="A1385" t="s">
        <v>96</v>
      </c>
      <c r="B1385" t="s">
        <v>97</v>
      </c>
      <c r="C1385" t="s">
        <v>93</v>
      </c>
      <c r="D1385" s="29">
        <v>46671</v>
      </c>
      <c r="E1385">
        <v>0</v>
      </c>
      <c r="F1385">
        <v>0</v>
      </c>
      <c r="G1385">
        <v>0</v>
      </c>
      <c r="H1385">
        <v>0</v>
      </c>
      <c r="R1385">
        <v>179.53321299999999</v>
      </c>
      <c r="S1385" t="s">
        <v>90</v>
      </c>
      <c r="T1385" s="297">
        <v>46311.754166666666</v>
      </c>
    </row>
    <row r="1386" spans="1:20" x14ac:dyDescent="0.35">
      <c r="A1386" t="s">
        <v>96</v>
      </c>
      <c r="B1386" t="s">
        <v>97</v>
      </c>
      <c r="C1386" t="s">
        <v>93</v>
      </c>
      <c r="D1386" s="29">
        <v>46672</v>
      </c>
      <c r="E1386">
        <v>0</v>
      </c>
      <c r="F1386">
        <v>0</v>
      </c>
      <c r="G1386">
        <v>0</v>
      </c>
      <c r="H1386">
        <v>0</v>
      </c>
      <c r="R1386">
        <v>179.53321299999999</v>
      </c>
      <c r="S1386" t="s">
        <v>90</v>
      </c>
      <c r="T1386" s="297">
        <v>46311.754166666666</v>
      </c>
    </row>
    <row r="1387" spans="1:20" x14ac:dyDescent="0.35">
      <c r="A1387" t="s">
        <v>96</v>
      </c>
      <c r="B1387" t="s">
        <v>97</v>
      </c>
      <c r="C1387" t="s">
        <v>93</v>
      </c>
      <c r="D1387" s="29">
        <v>46673</v>
      </c>
      <c r="E1387">
        <v>0</v>
      </c>
      <c r="F1387">
        <v>0</v>
      </c>
      <c r="G1387">
        <v>0</v>
      </c>
      <c r="H1387">
        <v>0</v>
      </c>
      <c r="R1387">
        <v>179.53321299999999</v>
      </c>
      <c r="S1387" t="s">
        <v>90</v>
      </c>
      <c r="T1387" s="297">
        <v>46311.754166666666</v>
      </c>
    </row>
    <row r="1388" spans="1:20" x14ac:dyDescent="0.35">
      <c r="A1388" t="s">
        <v>96</v>
      </c>
      <c r="B1388" t="s">
        <v>97</v>
      </c>
      <c r="C1388" t="s">
        <v>93</v>
      </c>
      <c r="D1388" s="29">
        <v>46674</v>
      </c>
      <c r="E1388">
        <v>0</v>
      </c>
      <c r="F1388">
        <v>0</v>
      </c>
      <c r="G1388">
        <v>0</v>
      </c>
      <c r="H1388">
        <v>0</v>
      </c>
      <c r="R1388">
        <v>179.53321299999999</v>
      </c>
      <c r="S1388" t="s">
        <v>90</v>
      </c>
      <c r="T1388" s="297">
        <v>46311.754166666666</v>
      </c>
    </row>
    <row r="1389" spans="1:20" x14ac:dyDescent="0.35">
      <c r="A1389" t="s">
        <v>96</v>
      </c>
      <c r="B1389" t="s">
        <v>97</v>
      </c>
      <c r="C1389" t="s">
        <v>93</v>
      </c>
      <c r="D1389" s="29">
        <v>46675</v>
      </c>
      <c r="E1389">
        <v>0</v>
      </c>
      <c r="F1389">
        <v>0</v>
      </c>
      <c r="G1389">
        <v>0</v>
      </c>
      <c r="H1389">
        <v>0</v>
      </c>
      <c r="R1389">
        <v>179.53321299999999</v>
      </c>
      <c r="S1389" t="s">
        <v>90</v>
      </c>
      <c r="T1389" s="297">
        <v>46311.754166666666</v>
      </c>
    </row>
    <row r="1390" spans="1:20" x14ac:dyDescent="0.35">
      <c r="A1390" t="s">
        <v>96</v>
      </c>
      <c r="B1390" t="s">
        <v>97</v>
      </c>
      <c r="C1390" t="s">
        <v>93</v>
      </c>
      <c r="D1390" s="29">
        <v>46676</v>
      </c>
      <c r="E1390">
        <v>0</v>
      </c>
      <c r="F1390">
        <v>0</v>
      </c>
      <c r="G1390">
        <v>0</v>
      </c>
      <c r="H1390">
        <v>0</v>
      </c>
      <c r="R1390">
        <v>179.53321299999999</v>
      </c>
      <c r="S1390" t="s">
        <v>90</v>
      </c>
      <c r="T1390" s="297">
        <v>46311.754166666666</v>
      </c>
    </row>
    <row r="1391" spans="1:20" x14ac:dyDescent="0.35">
      <c r="A1391" t="s">
        <v>96</v>
      </c>
      <c r="B1391" t="s">
        <v>97</v>
      </c>
      <c r="C1391" t="s">
        <v>93</v>
      </c>
      <c r="D1391" s="29">
        <v>46677</v>
      </c>
      <c r="E1391">
        <v>0</v>
      </c>
      <c r="F1391">
        <v>0</v>
      </c>
      <c r="G1391">
        <v>0</v>
      </c>
      <c r="H1391">
        <v>0</v>
      </c>
      <c r="R1391">
        <v>179.53321299999999</v>
      </c>
      <c r="S1391" t="s">
        <v>90</v>
      </c>
      <c r="T1391" s="297">
        <v>46311.754166666666</v>
      </c>
    </row>
    <row r="1392" spans="1:20" x14ac:dyDescent="0.35">
      <c r="A1392" t="s">
        <v>96</v>
      </c>
      <c r="B1392" t="s">
        <v>97</v>
      </c>
      <c r="C1392" t="s">
        <v>93</v>
      </c>
      <c r="D1392" s="29">
        <v>46678</v>
      </c>
      <c r="E1392">
        <v>0</v>
      </c>
      <c r="F1392">
        <v>0</v>
      </c>
      <c r="G1392">
        <v>0</v>
      </c>
      <c r="H1392">
        <v>0</v>
      </c>
      <c r="R1392">
        <v>179.53321299999999</v>
      </c>
      <c r="S1392" t="s">
        <v>90</v>
      </c>
      <c r="T1392" s="297">
        <v>46311.754166666666</v>
      </c>
    </row>
    <row r="1393" spans="1:20" x14ac:dyDescent="0.35">
      <c r="A1393" t="s">
        <v>96</v>
      </c>
      <c r="B1393" t="s">
        <v>97</v>
      </c>
      <c r="C1393" t="s">
        <v>93</v>
      </c>
      <c r="D1393" s="29">
        <v>46679</v>
      </c>
      <c r="E1393">
        <v>0</v>
      </c>
      <c r="F1393">
        <v>0</v>
      </c>
      <c r="G1393">
        <v>0</v>
      </c>
      <c r="H1393">
        <v>0</v>
      </c>
      <c r="R1393">
        <v>179.53321299999999</v>
      </c>
      <c r="S1393" t="s">
        <v>90</v>
      </c>
      <c r="T1393" s="297">
        <v>46311.754166666666</v>
      </c>
    </row>
    <row r="1394" spans="1:20" x14ac:dyDescent="0.35">
      <c r="A1394" t="s">
        <v>96</v>
      </c>
      <c r="B1394" t="s">
        <v>97</v>
      </c>
      <c r="C1394" t="s">
        <v>93</v>
      </c>
      <c r="D1394" s="29">
        <v>46680</v>
      </c>
      <c r="E1394">
        <v>0</v>
      </c>
      <c r="F1394">
        <v>0</v>
      </c>
      <c r="G1394">
        <v>0</v>
      </c>
      <c r="H1394">
        <v>0</v>
      </c>
      <c r="R1394">
        <v>179.53321299999999</v>
      </c>
      <c r="S1394" t="s">
        <v>90</v>
      </c>
      <c r="T1394" s="297">
        <v>46311.754166666666</v>
      </c>
    </row>
    <row r="1395" spans="1:20" x14ac:dyDescent="0.35">
      <c r="A1395" t="s">
        <v>96</v>
      </c>
      <c r="B1395" t="s">
        <v>97</v>
      </c>
      <c r="C1395" t="s">
        <v>93</v>
      </c>
      <c r="D1395" s="29">
        <v>46681</v>
      </c>
      <c r="E1395">
        <v>0</v>
      </c>
      <c r="F1395">
        <v>0</v>
      </c>
      <c r="G1395">
        <v>0</v>
      </c>
      <c r="H1395">
        <v>0</v>
      </c>
      <c r="R1395">
        <v>179.53321299999999</v>
      </c>
      <c r="S1395" t="s">
        <v>90</v>
      </c>
      <c r="T1395" s="297">
        <v>46311.754166666666</v>
      </c>
    </row>
    <row r="1396" spans="1:20" x14ac:dyDescent="0.35">
      <c r="A1396" t="s">
        <v>96</v>
      </c>
      <c r="B1396" t="s">
        <v>97</v>
      </c>
      <c r="C1396" t="s">
        <v>93</v>
      </c>
      <c r="D1396" s="29">
        <v>46682</v>
      </c>
      <c r="E1396">
        <v>0</v>
      </c>
      <c r="F1396">
        <v>0</v>
      </c>
      <c r="G1396">
        <v>0</v>
      </c>
      <c r="H1396">
        <v>0</v>
      </c>
      <c r="R1396">
        <v>179.53321299999999</v>
      </c>
      <c r="S1396" t="s">
        <v>90</v>
      </c>
      <c r="T1396" s="297">
        <v>46311.754166666666</v>
      </c>
    </row>
    <row r="1397" spans="1:20" x14ac:dyDescent="0.35">
      <c r="A1397" t="s">
        <v>96</v>
      </c>
      <c r="B1397" t="s">
        <v>97</v>
      </c>
      <c r="C1397" t="s">
        <v>93</v>
      </c>
      <c r="D1397" s="29">
        <v>46683</v>
      </c>
      <c r="E1397">
        <v>0</v>
      </c>
      <c r="F1397">
        <v>0</v>
      </c>
      <c r="G1397">
        <v>0</v>
      </c>
      <c r="H1397">
        <v>0</v>
      </c>
      <c r="R1397">
        <v>179.53321299999999</v>
      </c>
      <c r="S1397" t="s">
        <v>90</v>
      </c>
      <c r="T1397" s="297">
        <v>46311.754166666666</v>
      </c>
    </row>
    <row r="1398" spans="1:20" x14ac:dyDescent="0.35">
      <c r="A1398" t="s">
        <v>96</v>
      </c>
      <c r="B1398" t="s">
        <v>97</v>
      </c>
      <c r="C1398" t="s">
        <v>93</v>
      </c>
      <c r="D1398" s="29">
        <v>46684</v>
      </c>
      <c r="E1398">
        <v>0</v>
      </c>
      <c r="F1398">
        <v>0</v>
      </c>
      <c r="G1398">
        <v>0</v>
      </c>
      <c r="H1398">
        <v>0</v>
      </c>
      <c r="R1398">
        <v>179.53321299999999</v>
      </c>
      <c r="S1398" t="s">
        <v>90</v>
      </c>
      <c r="T1398" s="297">
        <v>46311.754166666666</v>
      </c>
    </row>
    <row r="1399" spans="1:20" x14ac:dyDescent="0.35">
      <c r="A1399" t="s">
        <v>96</v>
      </c>
      <c r="B1399" t="s">
        <v>97</v>
      </c>
      <c r="C1399" t="s">
        <v>93</v>
      </c>
      <c r="D1399" s="29">
        <v>46685</v>
      </c>
      <c r="E1399">
        <v>0</v>
      </c>
      <c r="F1399">
        <v>0</v>
      </c>
      <c r="G1399">
        <v>0</v>
      </c>
      <c r="H1399">
        <v>0</v>
      </c>
      <c r="R1399">
        <v>179.53321299999999</v>
      </c>
      <c r="S1399" t="s">
        <v>90</v>
      </c>
      <c r="T1399" s="297">
        <v>46311.754166666666</v>
      </c>
    </row>
    <row r="1400" spans="1:20" x14ac:dyDescent="0.35">
      <c r="A1400" t="s">
        <v>96</v>
      </c>
      <c r="B1400" t="s">
        <v>97</v>
      </c>
      <c r="C1400" t="s">
        <v>93</v>
      </c>
      <c r="D1400" s="29">
        <v>46686</v>
      </c>
      <c r="E1400">
        <v>0</v>
      </c>
      <c r="F1400">
        <v>0</v>
      </c>
      <c r="G1400">
        <v>0</v>
      </c>
      <c r="H1400">
        <v>0</v>
      </c>
      <c r="R1400">
        <v>179.53321299999999</v>
      </c>
      <c r="S1400" t="s">
        <v>90</v>
      </c>
      <c r="T1400" s="297">
        <v>46311.754166666666</v>
      </c>
    </row>
    <row r="1401" spans="1:20" x14ac:dyDescent="0.35">
      <c r="A1401" t="s">
        <v>96</v>
      </c>
      <c r="B1401" t="s">
        <v>97</v>
      </c>
      <c r="C1401" t="s">
        <v>93</v>
      </c>
      <c r="D1401" s="29">
        <v>46687</v>
      </c>
      <c r="E1401">
        <v>0</v>
      </c>
      <c r="F1401">
        <v>0</v>
      </c>
      <c r="G1401">
        <v>0</v>
      </c>
      <c r="H1401">
        <v>0</v>
      </c>
      <c r="R1401">
        <v>179.53321299999999</v>
      </c>
      <c r="S1401" t="s">
        <v>90</v>
      </c>
      <c r="T1401" s="297">
        <v>46311.754166666666</v>
      </c>
    </row>
    <row r="1402" spans="1:20" x14ac:dyDescent="0.35">
      <c r="A1402" t="s">
        <v>96</v>
      </c>
      <c r="B1402" t="s">
        <v>97</v>
      </c>
      <c r="C1402" t="s">
        <v>93</v>
      </c>
      <c r="D1402" s="29">
        <v>46688</v>
      </c>
      <c r="E1402">
        <v>0</v>
      </c>
      <c r="F1402">
        <v>0</v>
      </c>
      <c r="G1402">
        <v>0</v>
      </c>
      <c r="H1402">
        <v>0</v>
      </c>
      <c r="R1402">
        <v>179.53321299999999</v>
      </c>
      <c r="S1402" t="s">
        <v>90</v>
      </c>
      <c r="T1402" s="297">
        <v>46311.754166666666</v>
      </c>
    </row>
    <row r="1403" spans="1:20" x14ac:dyDescent="0.35">
      <c r="A1403" t="s">
        <v>96</v>
      </c>
      <c r="B1403" t="s">
        <v>97</v>
      </c>
      <c r="C1403" t="s">
        <v>93</v>
      </c>
      <c r="D1403" s="29">
        <v>46689</v>
      </c>
      <c r="E1403">
        <v>0</v>
      </c>
      <c r="F1403">
        <v>0</v>
      </c>
      <c r="G1403">
        <v>0</v>
      </c>
      <c r="H1403">
        <v>0</v>
      </c>
      <c r="R1403">
        <v>179.53321299999999</v>
      </c>
      <c r="S1403" t="s">
        <v>90</v>
      </c>
      <c r="T1403" s="297">
        <v>46311.754166666666</v>
      </c>
    </row>
    <row r="1404" spans="1:20" x14ac:dyDescent="0.35">
      <c r="A1404" t="s">
        <v>96</v>
      </c>
      <c r="B1404" t="s">
        <v>97</v>
      </c>
      <c r="C1404" t="s">
        <v>93</v>
      </c>
      <c r="D1404" s="29">
        <v>46690</v>
      </c>
      <c r="E1404">
        <v>0</v>
      </c>
      <c r="F1404">
        <v>0</v>
      </c>
      <c r="G1404">
        <v>0</v>
      </c>
      <c r="H1404">
        <v>0</v>
      </c>
      <c r="R1404">
        <v>179.53321299999999</v>
      </c>
      <c r="S1404" t="s">
        <v>90</v>
      </c>
      <c r="T1404" s="297">
        <v>46311.754166666666</v>
      </c>
    </row>
    <row r="1405" spans="1:20" x14ac:dyDescent="0.35">
      <c r="A1405" t="s">
        <v>96</v>
      </c>
      <c r="B1405" t="s">
        <v>97</v>
      </c>
      <c r="C1405" t="s">
        <v>93</v>
      </c>
      <c r="D1405" s="29">
        <v>46691</v>
      </c>
      <c r="E1405">
        <v>0</v>
      </c>
      <c r="F1405">
        <v>0</v>
      </c>
      <c r="G1405">
        <v>0</v>
      </c>
      <c r="H1405">
        <v>0</v>
      </c>
      <c r="R1405">
        <v>179.53321299999999</v>
      </c>
      <c r="S1405" t="s">
        <v>90</v>
      </c>
      <c r="T1405" s="297">
        <v>46311.754166666666</v>
      </c>
    </row>
    <row r="1406" spans="1:20" x14ac:dyDescent="0.35">
      <c r="A1406" t="s">
        <v>96</v>
      </c>
      <c r="B1406" t="s">
        <v>97</v>
      </c>
      <c r="C1406" t="s">
        <v>93</v>
      </c>
      <c r="D1406" s="29">
        <v>46692</v>
      </c>
      <c r="E1406">
        <v>0</v>
      </c>
      <c r="F1406">
        <v>0</v>
      </c>
      <c r="G1406">
        <v>0</v>
      </c>
      <c r="H1406">
        <v>0</v>
      </c>
      <c r="R1406">
        <v>179.53321299999999</v>
      </c>
      <c r="S1406" t="s">
        <v>90</v>
      </c>
      <c r="T1406" s="297">
        <v>46311.754166666666</v>
      </c>
    </row>
    <row r="1407" spans="1:20" x14ac:dyDescent="0.35">
      <c r="A1407" t="s">
        <v>96</v>
      </c>
      <c r="B1407" t="s">
        <v>97</v>
      </c>
      <c r="C1407" t="s">
        <v>93</v>
      </c>
      <c r="D1407" s="29">
        <v>46693</v>
      </c>
      <c r="E1407">
        <v>0</v>
      </c>
      <c r="F1407">
        <v>0</v>
      </c>
      <c r="G1407">
        <v>0</v>
      </c>
      <c r="H1407">
        <v>0</v>
      </c>
      <c r="R1407">
        <v>179.53321299999999</v>
      </c>
      <c r="S1407" t="s">
        <v>90</v>
      </c>
      <c r="T1407" s="297">
        <v>46311.754166666666</v>
      </c>
    </row>
    <row r="1408" spans="1:20" x14ac:dyDescent="0.35">
      <c r="A1408" t="s">
        <v>96</v>
      </c>
      <c r="B1408" t="s">
        <v>97</v>
      </c>
      <c r="C1408" t="s">
        <v>93</v>
      </c>
      <c r="D1408" s="29">
        <v>46694</v>
      </c>
      <c r="E1408">
        <v>0</v>
      </c>
      <c r="F1408">
        <v>0</v>
      </c>
      <c r="G1408">
        <v>0</v>
      </c>
      <c r="H1408">
        <v>0</v>
      </c>
      <c r="R1408">
        <v>179.53321299999999</v>
      </c>
      <c r="S1408" t="s">
        <v>90</v>
      </c>
      <c r="T1408" s="297">
        <v>46311.754166666666</v>
      </c>
    </row>
    <row r="1409" spans="1:20" x14ac:dyDescent="0.35">
      <c r="A1409" t="s">
        <v>96</v>
      </c>
      <c r="B1409" t="s">
        <v>97</v>
      </c>
      <c r="C1409" t="s">
        <v>93</v>
      </c>
      <c r="D1409" s="29">
        <v>46695</v>
      </c>
      <c r="E1409">
        <v>0</v>
      </c>
      <c r="F1409">
        <v>0</v>
      </c>
      <c r="G1409">
        <v>0</v>
      </c>
      <c r="H1409">
        <v>0</v>
      </c>
      <c r="R1409">
        <v>179.53321299999999</v>
      </c>
      <c r="S1409" t="s">
        <v>90</v>
      </c>
      <c r="T1409" s="297">
        <v>46311.754166666666</v>
      </c>
    </row>
    <row r="1410" spans="1:20" x14ac:dyDescent="0.35">
      <c r="A1410" t="s">
        <v>96</v>
      </c>
      <c r="B1410" t="s">
        <v>97</v>
      </c>
      <c r="C1410" t="s">
        <v>93</v>
      </c>
      <c r="D1410" s="29">
        <v>46696</v>
      </c>
      <c r="E1410">
        <v>0</v>
      </c>
      <c r="F1410">
        <v>0</v>
      </c>
      <c r="G1410">
        <v>0</v>
      </c>
      <c r="H1410">
        <v>0</v>
      </c>
      <c r="R1410">
        <v>179.53321299999999</v>
      </c>
      <c r="S1410" t="s">
        <v>90</v>
      </c>
      <c r="T1410" s="297">
        <v>46311.754166666666</v>
      </c>
    </row>
    <row r="1411" spans="1:20" x14ac:dyDescent="0.35">
      <c r="A1411" t="s">
        <v>96</v>
      </c>
      <c r="B1411" t="s">
        <v>97</v>
      </c>
      <c r="C1411" t="s">
        <v>93</v>
      </c>
      <c r="D1411" s="29">
        <v>46697</v>
      </c>
      <c r="E1411">
        <v>0</v>
      </c>
      <c r="F1411">
        <v>0</v>
      </c>
      <c r="G1411">
        <v>0</v>
      </c>
      <c r="H1411">
        <v>0</v>
      </c>
      <c r="R1411">
        <v>179.53321299999999</v>
      </c>
      <c r="S1411" t="s">
        <v>90</v>
      </c>
      <c r="T1411" s="297">
        <v>46311.754166666666</v>
      </c>
    </row>
    <row r="1412" spans="1:20" x14ac:dyDescent="0.35">
      <c r="A1412" t="s">
        <v>96</v>
      </c>
      <c r="B1412" t="s">
        <v>97</v>
      </c>
      <c r="C1412" t="s">
        <v>93</v>
      </c>
      <c r="D1412" s="29">
        <v>46698</v>
      </c>
      <c r="E1412">
        <v>0</v>
      </c>
      <c r="F1412">
        <v>0</v>
      </c>
      <c r="G1412">
        <v>0</v>
      </c>
      <c r="H1412">
        <v>0</v>
      </c>
      <c r="R1412">
        <v>179.53321299999999</v>
      </c>
      <c r="S1412" t="s">
        <v>90</v>
      </c>
      <c r="T1412" s="297">
        <v>46311.754166666666</v>
      </c>
    </row>
    <row r="1413" spans="1:20" x14ac:dyDescent="0.35">
      <c r="A1413" t="s">
        <v>96</v>
      </c>
      <c r="B1413" t="s">
        <v>97</v>
      </c>
      <c r="C1413" t="s">
        <v>93</v>
      </c>
      <c r="D1413" s="29">
        <v>46699</v>
      </c>
      <c r="E1413">
        <v>0</v>
      </c>
      <c r="F1413">
        <v>0</v>
      </c>
      <c r="G1413">
        <v>0</v>
      </c>
      <c r="H1413">
        <v>0</v>
      </c>
      <c r="R1413">
        <v>179.53321299999999</v>
      </c>
      <c r="S1413" t="s">
        <v>90</v>
      </c>
      <c r="T1413" s="297">
        <v>46311.754166666666</v>
      </c>
    </row>
    <row r="1414" spans="1:20" x14ac:dyDescent="0.35">
      <c r="A1414" t="s">
        <v>96</v>
      </c>
      <c r="B1414" t="s">
        <v>97</v>
      </c>
      <c r="C1414" t="s">
        <v>93</v>
      </c>
      <c r="D1414" s="29">
        <v>46700</v>
      </c>
      <c r="E1414">
        <v>0</v>
      </c>
      <c r="F1414">
        <v>0</v>
      </c>
      <c r="G1414">
        <v>0</v>
      </c>
      <c r="H1414">
        <v>0</v>
      </c>
      <c r="R1414">
        <v>179.53321299999999</v>
      </c>
      <c r="S1414" t="s">
        <v>90</v>
      </c>
      <c r="T1414" s="297">
        <v>46311.754166666666</v>
      </c>
    </row>
    <row r="1415" spans="1:20" x14ac:dyDescent="0.35">
      <c r="A1415" t="s">
        <v>96</v>
      </c>
      <c r="B1415" t="s">
        <v>97</v>
      </c>
      <c r="C1415" t="s">
        <v>93</v>
      </c>
      <c r="D1415" s="29">
        <v>46701</v>
      </c>
      <c r="E1415">
        <v>0</v>
      </c>
      <c r="F1415">
        <v>0</v>
      </c>
      <c r="G1415">
        <v>0</v>
      </c>
      <c r="H1415">
        <v>0</v>
      </c>
      <c r="R1415">
        <v>179.53321299999999</v>
      </c>
      <c r="S1415" t="s">
        <v>90</v>
      </c>
      <c r="T1415" s="297">
        <v>46311.754166666666</v>
      </c>
    </row>
    <row r="1416" spans="1:20" x14ac:dyDescent="0.35">
      <c r="A1416" t="s">
        <v>96</v>
      </c>
      <c r="B1416" t="s">
        <v>97</v>
      </c>
      <c r="C1416" t="s">
        <v>93</v>
      </c>
      <c r="D1416" s="29">
        <v>46702</v>
      </c>
      <c r="E1416">
        <v>0</v>
      </c>
      <c r="F1416">
        <v>0</v>
      </c>
      <c r="G1416">
        <v>0</v>
      </c>
      <c r="H1416">
        <v>0</v>
      </c>
      <c r="R1416">
        <v>179.53321299999999</v>
      </c>
      <c r="S1416" t="s">
        <v>90</v>
      </c>
      <c r="T1416" s="297">
        <v>46311.754166666666</v>
      </c>
    </row>
    <row r="1417" spans="1:20" x14ac:dyDescent="0.35">
      <c r="A1417" t="s">
        <v>96</v>
      </c>
      <c r="B1417" t="s">
        <v>97</v>
      </c>
      <c r="C1417" t="s">
        <v>93</v>
      </c>
      <c r="D1417" s="29">
        <v>46703</v>
      </c>
      <c r="E1417">
        <v>0</v>
      </c>
      <c r="F1417">
        <v>0</v>
      </c>
      <c r="G1417">
        <v>0</v>
      </c>
      <c r="H1417">
        <v>0</v>
      </c>
      <c r="R1417">
        <v>179.53321299999999</v>
      </c>
      <c r="S1417" t="s">
        <v>90</v>
      </c>
      <c r="T1417" s="297">
        <v>46311.754166666666</v>
      </c>
    </row>
    <row r="1418" spans="1:20" x14ac:dyDescent="0.35">
      <c r="A1418" t="s">
        <v>96</v>
      </c>
      <c r="B1418" t="s">
        <v>97</v>
      </c>
      <c r="C1418" t="s">
        <v>93</v>
      </c>
      <c r="D1418" s="29">
        <v>46704</v>
      </c>
      <c r="E1418">
        <v>0</v>
      </c>
      <c r="F1418">
        <v>0</v>
      </c>
      <c r="G1418">
        <v>0</v>
      </c>
      <c r="H1418">
        <v>0</v>
      </c>
      <c r="R1418">
        <v>179.53321299999999</v>
      </c>
      <c r="S1418" t="s">
        <v>90</v>
      </c>
      <c r="T1418" s="297">
        <v>46311.754166666666</v>
      </c>
    </row>
    <row r="1419" spans="1:20" x14ac:dyDescent="0.35">
      <c r="A1419" t="s">
        <v>96</v>
      </c>
      <c r="B1419" t="s">
        <v>97</v>
      </c>
      <c r="C1419" t="s">
        <v>93</v>
      </c>
      <c r="D1419" s="29">
        <v>46705</v>
      </c>
      <c r="E1419">
        <v>0</v>
      </c>
      <c r="F1419">
        <v>0</v>
      </c>
      <c r="G1419">
        <v>0</v>
      </c>
      <c r="H1419">
        <v>0</v>
      </c>
      <c r="R1419">
        <v>179.53321299999999</v>
      </c>
      <c r="S1419" t="s">
        <v>90</v>
      </c>
      <c r="T1419" s="297">
        <v>46311.754166666666</v>
      </c>
    </row>
    <row r="1420" spans="1:20" x14ac:dyDescent="0.35">
      <c r="A1420" t="s">
        <v>96</v>
      </c>
      <c r="B1420" t="s">
        <v>97</v>
      </c>
      <c r="C1420" t="s">
        <v>93</v>
      </c>
      <c r="D1420" s="29">
        <v>46706</v>
      </c>
      <c r="E1420">
        <v>0</v>
      </c>
      <c r="F1420">
        <v>0</v>
      </c>
      <c r="G1420">
        <v>0</v>
      </c>
      <c r="H1420">
        <v>0</v>
      </c>
      <c r="R1420">
        <v>179.53321299999999</v>
      </c>
      <c r="S1420" t="s">
        <v>90</v>
      </c>
      <c r="T1420" s="297">
        <v>46311.754166666666</v>
      </c>
    </row>
    <row r="1421" spans="1:20" x14ac:dyDescent="0.35">
      <c r="A1421" t="s">
        <v>96</v>
      </c>
      <c r="B1421" t="s">
        <v>97</v>
      </c>
      <c r="C1421" t="s">
        <v>93</v>
      </c>
      <c r="D1421" s="29">
        <v>46707</v>
      </c>
      <c r="E1421">
        <v>0</v>
      </c>
      <c r="F1421">
        <v>0</v>
      </c>
      <c r="G1421">
        <v>0</v>
      </c>
      <c r="H1421">
        <v>0</v>
      </c>
      <c r="R1421">
        <v>179.53321299999999</v>
      </c>
      <c r="S1421" t="s">
        <v>90</v>
      </c>
      <c r="T1421" s="297">
        <v>46311.754166666666</v>
      </c>
    </row>
    <row r="1422" spans="1:20" x14ac:dyDescent="0.35">
      <c r="A1422" t="s">
        <v>96</v>
      </c>
      <c r="B1422" t="s">
        <v>97</v>
      </c>
      <c r="C1422" t="s">
        <v>93</v>
      </c>
      <c r="D1422" s="29">
        <v>46708</v>
      </c>
      <c r="E1422">
        <v>0</v>
      </c>
      <c r="F1422">
        <v>0</v>
      </c>
      <c r="G1422">
        <v>0</v>
      </c>
      <c r="H1422">
        <v>0</v>
      </c>
      <c r="R1422">
        <v>179.53321299999999</v>
      </c>
      <c r="S1422" t="s">
        <v>90</v>
      </c>
      <c r="T1422" s="297">
        <v>46311.754166666666</v>
      </c>
    </row>
    <row r="1423" spans="1:20" x14ac:dyDescent="0.35">
      <c r="A1423" t="s">
        <v>96</v>
      </c>
      <c r="B1423" t="s">
        <v>97</v>
      </c>
      <c r="C1423" t="s">
        <v>93</v>
      </c>
      <c r="D1423" s="29">
        <v>46709</v>
      </c>
      <c r="E1423">
        <v>0</v>
      </c>
      <c r="F1423">
        <v>0</v>
      </c>
      <c r="G1423">
        <v>0</v>
      </c>
      <c r="H1423">
        <v>0</v>
      </c>
      <c r="R1423">
        <v>179.53321299999999</v>
      </c>
      <c r="S1423" t="s">
        <v>90</v>
      </c>
      <c r="T1423" s="297">
        <v>46311.754166666666</v>
      </c>
    </row>
    <row r="1424" spans="1:20" x14ac:dyDescent="0.35">
      <c r="A1424" t="s">
        <v>96</v>
      </c>
      <c r="B1424" t="s">
        <v>97</v>
      </c>
      <c r="C1424" t="s">
        <v>93</v>
      </c>
      <c r="D1424" s="29">
        <v>46710</v>
      </c>
      <c r="E1424">
        <v>0</v>
      </c>
      <c r="F1424">
        <v>0</v>
      </c>
      <c r="G1424">
        <v>0</v>
      </c>
      <c r="H1424">
        <v>0</v>
      </c>
      <c r="R1424">
        <v>179.53321299999999</v>
      </c>
      <c r="S1424" t="s">
        <v>90</v>
      </c>
      <c r="T1424" s="297">
        <v>46311.754166666666</v>
      </c>
    </row>
    <row r="1425" spans="1:20" x14ac:dyDescent="0.35">
      <c r="A1425" t="s">
        <v>96</v>
      </c>
      <c r="B1425" t="s">
        <v>97</v>
      </c>
      <c r="C1425" t="s">
        <v>93</v>
      </c>
      <c r="D1425" s="29">
        <v>46711</v>
      </c>
      <c r="E1425">
        <v>0</v>
      </c>
      <c r="F1425">
        <v>0</v>
      </c>
      <c r="G1425">
        <v>0</v>
      </c>
      <c r="H1425">
        <v>0</v>
      </c>
      <c r="R1425">
        <v>179.53321299999999</v>
      </c>
      <c r="S1425" t="s">
        <v>90</v>
      </c>
      <c r="T1425" s="297">
        <v>46311.754166666666</v>
      </c>
    </row>
    <row r="1426" spans="1:20" x14ac:dyDescent="0.35">
      <c r="A1426" t="s">
        <v>96</v>
      </c>
      <c r="B1426" t="s">
        <v>97</v>
      </c>
      <c r="C1426" t="s">
        <v>93</v>
      </c>
      <c r="D1426" s="29">
        <v>46712</v>
      </c>
      <c r="E1426">
        <v>0</v>
      </c>
      <c r="F1426">
        <v>0</v>
      </c>
      <c r="G1426">
        <v>0</v>
      </c>
      <c r="H1426">
        <v>0</v>
      </c>
      <c r="R1426">
        <v>179.53321299999999</v>
      </c>
      <c r="S1426" t="s">
        <v>90</v>
      </c>
      <c r="T1426" s="297">
        <v>46311.754166666666</v>
      </c>
    </row>
    <row r="1427" spans="1:20" x14ac:dyDescent="0.35">
      <c r="A1427" t="s">
        <v>96</v>
      </c>
      <c r="B1427" t="s">
        <v>97</v>
      </c>
      <c r="C1427" t="s">
        <v>93</v>
      </c>
      <c r="D1427" s="29">
        <v>46713</v>
      </c>
      <c r="E1427">
        <v>0</v>
      </c>
      <c r="F1427">
        <v>0</v>
      </c>
      <c r="G1427">
        <v>0</v>
      </c>
      <c r="H1427">
        <v>0</v>
      </c>
      <c r="R1427">
        <v>179.53321299999999</v>
      </c>
      <c r="S1427" t="s">
        <v>90</v>
      </c>
      <c r="T1427" s="297">
        <v>46311.754166666666</v>
      </c>
    </row>
    <row r="1428" spans="1:20" x14ac:dyDescent="0.35">
      <c r="A1428" t="s">
        <v>96</v>
      </c>
      <c r="B1428" t="s">
        <v>97</v>
      </c>
      <c r="C1428" t="s">
        <v>93</v>
      </c>
      <c r="D1428" s="29">
        <v>46714</v>
      </c>
      <c r="E1428">
        <v>0</v>
      </c>
      <c r="F1428">
        <v>0</v>
      </c>
      <c r="G1428">
        <v>0</v>
      </c>
      <c r="H1428">
        <v>0</v>
      </c>
      <c r="R1428">
        <v>179.53321299999999</v>
      </c>
      <c r="S1428" t="s">
        <v>90</v>
      </c>
      <c r="T1428" s="297">
        <v>46311.754166666666</v>
      </c>
    </row>
    <row r="1429" spans="1:20" x14ac:dyDescent="0.35">
      <c r="A1429" t="s">
        <v>96</v>
      </c>
      <c r="B1429" t="s">
        <v>97</v>
      </c>
      <c r="C1429" t="s">
        <v>93</v>
      </c>
      <c r="D1429" s="29">
        <v>46715</v>
      </c>
      <c r="E1429">
        <v>0</v>
      </c>
      <c r="F1429">
        <v>0</v>
      </c>
      <c r="G1429">
        <v>0</v>
      </c>
      <c r="H1429">
        <v>0</v>
      </c>
      <c r="R1429">
        <v>179.53321299999999</v>
      </c>
      <c r="S1429" t="s">
        <v>90</v>
      </c>
      <c r="T1429" s="297">
        <v>46311.754166666666</v>
      </c>
    </row>
    <row r="1430" spans="1:20" x14ac:dyDescent="0.35">
      <c r="A1430" t="s">
        <v>96</v>
      </c>
      <c r="B1430" t="s">
        <v>97</v>
      </c>
      <c r="C1430" t="s">
        <v>93</v>
      </c>
      <c r="D1430" s="29">
        <v>46716</v>
      </c>
      <c r="E1430">
        <v>0</v>
      </c>
      <c r="F1430">
        <v>0</v>
      </c>
      <c r="G1430">
        <v>0</v>
      </c>
      <c r="H1430">
        <v>0</v>
      </c>
      <c r="R1430">
        <v>179.53321299999999</v>
      </c>
      <c r="S1430" t="s">
        <v>90</v>
      </c>
      <c r="T1430" s="297">
        <v>46311.754166666666</v>
      </c>
    </row>
    <row r="1431" spans="1:20" x14ac:dyDescent="0.35">
      <c r="A1431" t="s">
        <v>96</v>
      </c>
      <c r="B1431" t="s">
        <v>97</v>
      </c>
      <c r="C1431" t="s">
        <v>93</v>
      </c>
      <c r="D1431" s="29">
        <v>46717</v>
      </c>
      <c r="E1431">
        <v>0</v>
      </c>
      <c r="F1431">
        <v>0</v>
      </c>
      <c r="G1431">
        <v>0</v>
      </c>
      <c r="H1431">
        <v>0</v>
      </c>
      <c r="R1431">
        <v>179.53321299999999</v>
      </c>
      <c r="S1431" t="s">
        <v>90</v>
      </c>
      <c r="T1431" s="297">
        <v>46311.754166666666</v>
      </c>
    </row>
    <row r="1432" spans="1:20" x14ac:dyDescent="0.35">
      <c r="A1432" t="s">
        <v>96</v>
      </c>
      <c r="B1432" t="s">
        <v>97</v>
      </c>
      <c r="C1432" t="s">
        <v>93</v>
      </c>
      <c r="D1432" s="29">
        <v>46718</v>
      </c>
      <c r="E1432">
        <v>0</v>
      </c>
      <c r="F1432">
        <v>0</v>
      </c>
      <c r="G1432">
        <v>0</v>
      </c>
      <c r="H1432">
        <v>0</v>
      </c>
      <c r="R1432">
        <v>179.53321299999999</v>
      </c>
      <c r="S1432" t="s">
        <v>90</v>
      </c>
      <c r="T1432" s="297">
        <v>46311.754166666666</v>
      </c>
    </row>
    <row r="1433" spans="1:20" x14ac:dyDescent="0.35">
      <c r="A1433" t="s">
        <v>96</v>
      </c>
      <c r="B1433" t="s">
        <v>97</v>
      </c>
      <c r="C1433" t="s">
        <v>93</v>
      </c>
      <c r="D1433" s="29">
        <v>46719</v>
      </c>
      <c r="E1433">
        <v>0</v>
      </c>
      <c r="F1433">
        <v>0</v>
      </c>
      <c r="G1433">
        <v>0</v>
      </c>
      <c r="H1433">
        <v>0</v>
      </c>
      <c r="R1433">
        <v>179.53321299999999</v>
      </c>
      <c r="S1433" t="s">
        <v>90</v>
      </c>
      <c r="T1433" s="297">
        <v>46311.754166666666</v>
      </c>
    </row>
    <row r="1434" spans="1:20" x14ac:dyDescent="0.35">
      <c r="A1434" t="s">
        <v>96</v>
      </c>
      <c r="B1434" t="s">
        <v>97</v>
      </c>
      <c r="C1434" t="s">
        <v>93</v>
      </c>
      <c r="D1434" s="29">
        <v>46720</v>
      </c>
      <c r="E1434">
        <v>0</v>
      </c>
      <c r="F1434">
        <v>0</v>
      </c>
      <c r="G1434">
        <v>0</v>
      </c>
      <c r="H1434">
        <v>0</v>
      </c>
      <c r="R1434">
        <v>179.53321299999999</v>
      </c>
      <c r="S1434" t="s">
        <v>90</v>
      </c>
      <c r="T1434" s="297">
        <v>46311.754166666666</v>
      </c>
    </row>
    <row r="1435" spans="1:20" x14ac:dyDescent="0.35">
      <c r="A1435" t="s">
        <v>96</v>
      </c>
      <c r="B1435" t="s">
        <v>97</v>
      </c>
      <c r="C1435" t="s">
        <v>93</v>
      </c>
      <c r="D1435" s="29">
        <v>46721</v>
      </c>
      <c r="E1435">
        <v>0</v>
      </c>
      <c r="F1435">
        <v>0</v>
      </c>
      <c r="G1435">
        <v>0</v>
      </c>
      <c r="H1435">
        <v>0</v>
      </c>
      <c r="R1435">
        <v>179.53321299999999</v>
      </c>
      <c r="S1435" t="s">
        <v>90</v>
      </c>
      <c r="T1435" s="297">
        <v>46311.754166666666</v>
      </c>
    </row>
    <row r="1436" spans="1:20" x14ac:dyDescent="0.35">
      <c r="A1436" t="s">
        <v>96</v>
      </c>
      <c r="B1436" t="s">
        <v>97</v>
      </c>
      <c r="C1436" t="s">
        <v>93</v>
      </c>
      <c r="D1436" s="29">
        <v>46722</v>
      </c>
      <c r="E1436">
        <v>0</v>
      </c>
      <c r="F1436">
        <v>0</v>
      </c>
      <c r="G1436">
        <v>0</v>
      </c>
      <c r="H1436">
        <v>0</v>
      </c>
      <c r="R1436">
        <v>179.53321299999999</v>
      </c>
      <c r="S1436" t="s">
        <v>90</v>
      </c>
      <c r="T1436" s="297">
        <v>46311.754166666666</v>
      </c>
    </row>
    <row r="1437" spans="1:20" x14ac:dyDescent="0.35">
      <c r="A1437" t="s">
        <v>96</v>
      </c>
      <c r="B1437" t="s">
        <v>97</v>
      </c>
      <c r="C1437" t="s">
        <v>93</v>
      </c>
      <c r="D1437" s="29">
        <v>46723</v>
      </c>
      <c r="E1437">
        <v>0</v>
      </c>
      <c r="F1437">
        <v>0</v>
      </c>
      <c r="G1437">
        <v>0</v>
      </c>
      <c r="H1437">
        <v>0</v>
      </c>
      <c r="R1437">
        <v>179.53321299999999</v>
      </c>
      <c r="S1437" t="s">
        <v>90</v>
      </c>
      <c r="T1437" s="297">
        <v>46311.754166666666</v>
      </c>
    </row>
    <row r="1438" spans="1:20" x14ac:dyDescent="0.35">
      <c r="A1438" t="s">
        <v>96</v>
      </c>
      <c r="B1438" t="s">
        <v>97</v>
      </c>
      <c r="C1438" t="s">
        <v>93</v>
      </c>
      <c r="D1438" s="29">
        <v>46724</v>
      </c>
      <c r="E1438">
        <v>0</v>
      </c>
      <c r="F1438">
        <v>0</v>
      </c>
      <c r="G1438">
        <v>0</v>
      </c>
      <c r="H1438">
        <v>0</v>
      </c>
      <c r="R1438">
        <v>179.53321299999999</v>
      </c>
      <c r="S1438" t="s">
        <v>90</v>
      </c>
      <c r="T1438" s="297">
        <v>46311.754166666666</v>
      </c>
    </row>
    <row r="1439" spans="1:20" x14ac:dyDescent="0.35">
      <c r="A1439" t="s">
        <v>96</v>
      </c>
      <c r="B1439" t="s">
        <v>97</v>
      </c>
      <c r="C1439" t="s">
        <v>93</v>
      </c>
      <c r="D1439" s="29">
        <v>46725</v>
      </c>
      <c r="E1439">
        <v>0</v>
      </c>
      <c r="F1439">
        <v>0</v>
      </c>
      <c r="G1439">
        <v>0</v>
      </c>
      <c r="H1439">
        <v>0</v>
      </c>
      <c r="R1439">
        <v>179.53321299999999</v>
      </c>
      <c r="S1439" t="s">
        <v>90</v>
      </c>
      <c r="T1439" s="297">
        <v>46311.754166666666</v>
      </c>
    </row>
    <row r="1440" spans="1:20" x14ac:dyDescent="0.35">
      <c r="A1440" t="s">
        <v>96</v>
      </c>
      <c r="B1440" t="s">
        <v>97</v>
      </c>
      <c r="C1440" t="s">
        <v>93</v>
      </c>
      <c r="D1440" s="29">
        <v>46726</v>
      </c>
      <c r="E1440">
        <v>0</v>
      </c>
      <c r="F1440">
        <v>0</v>
      </c>
      <c r="G1440">
        <v>0</v>
      </c>
      <c r="H1440">
        <v>0</v>
      </c>
      <c r="R1440">
        <v>179.53321299999999</v>
      </c>
      <c r="S1440" t="s">
        <v>90</v>
      </c>
      <c r="T1440" s="297">
        <v>46311.754166666666</v>
      </c>
    </row>
    <row r="1441" spans="1:20" x14ac:dyDescent="0.35">
      <c r="A1441" t="s">
        <v>96</v>
      </c>
      <c r="B1441" t="s">
        <v>97</v>
      </c>
      <c r="C1441" t="s">
        <v>93</v>
      </c>
      <c r="D1441" s="29">
        <v>46727</v>
      </c>
      <c r="E1441">
        <v>0</v>
      </c>
      <c r="F1441">
        <v>0</v>
      </c>
      <c r="G1441">
        <v>0</v>
      </c>
      <c r="H1441">
        <v>0</v>
      </c>
      <c r="R1441">
        <v>179.53321299999999</v>
      </c>
      <c r="S1441" t="s">
        <v>90</v>
      </c>
      <c r="T1441" s="297">
        <v>46311.754166666666</v>
      </c>
    </row>
    <row r="1442" spans="1:20" x14ac:dyDescent="0.35">
      <c r="A1442" t="s">
        <v>96</v>
      </c>
      <c r="B1442" t="s">
        <v>97</v>
      </c>
      <c r="C1442" t="s">
        <v>93</v>
      </c>
      <c r="D1442" s="29">
        <v>46728</v>
      </c>
      <c r="E1442">
        <v>0</v>
      </c>
      <c r="F1442">
        <v>0</v>
      </c>
      <c r="G1442">
        <v>0</v>
      </c>
      <c r="H1442">
        <v>0</v>
      </c>
      <c r="R1442">
        <v>179.53321299999999</v>
      </c>
      <c r="S1442" t="s">
        <v>90</v>
      </c>
      <c r="T1442" s="297">
        <v>46311.754166666666</v>
      </c>
    </row>
    <row r="1443" spans="1:20" x14ac:dyDescent="0.35">
      <c r="A1443" t="s">
        <v>96</v>
      </c>
      <c r="B1443" t="s">
        <v>97</v>
      </c>
      <c r="C1443" t="s">
        <v>93</v>
      </c>
      <c r="D1443" s="29">
        <v>46729</v>
      </c>
      <c r="E1443">
        <v>0</v>
      </c>
      <c r="F1443">
        <v>0</v>
      </c>
      <c r="G1443">
        <v>0</v>
      </c>
      <c r="H1443">
        <v>0</v>
      </c>
      <c r="R1443">
        <v>179.53321299999999</v>
      </c>
      <c r="S1443" t="s">
        <v>90</v>
      </c>
      <c r="T1443" s="297">
        <v>46311.754166666666</v>
      </c>
    </row>
    <row r="1444" spans="1:20" x14ac:dyDescent="0.35">
      <c r="A1444" t="s">
        <v>96</v>
      </c>
      <c r="B1444" t="s">
        <v>97</v>
      </c>
      <c r="C1444" t="s">
        <v>93</v>
      </c>
      <c r="D1444" s="29">
        <v>46730</v>
      </c>
      <c r="E1444">
        <v>0</v>
      </c>
      <c r="F1444">
        <v>0</v>
      </c>
      <c r="G1444">
        <v>0</v>
      </c>
      <c r="H1444">
        <v>0</v>
      </c>
      <c r="R1444">
        <v>179.53321299999999</v>
      </c>
      <c r="S1444" t="s">
        <v>90</v>
      </c>
      <c r="T1444" s="297">
        <v>46311.754166666666</v>
      </c>
    </row>
    <row r="1445" spans="1:20" x14ac:dyDescent="0.35">
      <c r="A1445" t="s">
        <v>96</v>
      </c>
      <c r="B1445" t="s">
        <v>97</v>
      </c>
      <c r="C1445" t="s">
        <v>93</v>
      </c>
      <c r="D1445" s="29">
        <v>46731</v>
      </c>
      <c r="E1445">
        <v>0</v>
      </c>
      <c r="F1445">
        <v>0</v>
      </c>
      <c r="G1445">
        <v>0</v>
      </c>
      <c r="H1445">
        <v>0</v>
      </c>
      <c r="R1445">
        <v>179.53321299999999</v>
      </c>
      <c r="S1445" t="s">
        <v>90</v>
      </c>
      <c r="T1445" s="297">
        <v>46311.754166666666</v>
      </c>
    </row>
    <row r="1446" spans="1:20" x14ac:dyDescent="0.35">
      <c r="A1446" t="s">
        <v>96</v>
      </c>
      <c r="B1446" t="s">
        <v>97</v>
      </c>
      <c r="C1446" t="s">
        <v>93</v>
      </c>
      <c r="D1446" s="29">
        <v>46732</v>
      </c>
      <c r="E1446">
        <v>0</v>
      </c>
      <c r="F1446">
        <v>0</v>
      </c>
      <c r="G1446">
        <v>0</v>
      </c>
      <c r="H1446">
        <v>0</v>
      </c>
      <c r="R1446">
        <v>179.53321299999999</v>
      </c>
      <c r="S1446" t="s">
        <v>90</v>
      </c>
      <c r="T1446" s="297">
        <v>46311.754166666666</v>
      </c>
    </row>
    <row r="1447" spans="1:20" x14ac:dyDescent="0.35">
      <c r="A1447" t="s">
        <v>96</v>
      </c>
      <c r="B1447" t="s">
        <v>97</v>
      </c>
      <c r="C1447" t="s">
        <v>93</v>
      </c>
      <c r="D1447" s="29">
        <v>46733</v>
      </c>
      <c r="E1447">
        <v>0</v>
      </c>
      <c r="F1447">
        <v>0</v>
      </c>
      <c r="G1447">
        <v>0</v>
      </c>
      <c r="H1447">
        <v>0</v>
      </c>
      <c r="R1447">
        <v>179.53321299999999</v>
      </c>
      <c r="S1447" t="s">
        <v>90</v>
      </c>
      <c r="T1447" s="297">
        <v>46311.754166666666</v>
      </c>
    </row>
    <row r="1448" spans="1:20" x14ac:dyDescent="0.35">
      <c r="A1448" t="s">
        <v>96</v>
      </c>
      <c r="B1448" t="s">
        <v>97</v>
      </c>
      <c r="C1448" t="s">
        <v>93</v>
      </c>
      <c r="D1448" s="29">
        <v>46734</v>
      </c>
      <c r="E1448">
        <v>0</v>
      </c>
      <c r="F1448">
        <v>0</v>
      </c>
      <c r="G1448">
        <v>0</v>
      </c>
      <c r="H1448">
        <v>0</v>
      </c>
      <c r="R1448">
        <v>179.53321299999999</v>
      </c>
      <c r="S1448" t="s">
        <v>90</v>
      </c>
      <c r="T1448" s="297">
        <v>46311.754166666666</v>
      </c>
    </row>
    <row r="1449" spans="1:20" x14ac:dyDescent="0.35">
      <c r="A1449" t="s">
        <v>96</v>
      </c>
      <c r="B1449" t="s">
        <v>97</v>
      </c>
      <c r="C1449" t="s">
        <v>93</v>
      </c>
      <c r="D1449" s="29">
        <v>46735</v>
      </c>
      <c r="E1449">
        <v>0</v>
      </c>
      <c r="F1449">
        <v>0</v>
      </c>
      <c r="G1449">
        <v>0</v>
      </c>
      <c r="H1449">
        <v>0</v>
      </c>
      <c r="R1449">
        <v>179.53321299999999</v>
      </c>
      <c r="S1449" t="s">
        <v>90</v>
      </c>
      <c r="T1449" s="297">
        <v>46311.754166666666</v>
      </c>
    </row>
    <row r="1450" spans="1:20" x14ac:dyDescent="0.35">
      <c r="A1450" t="s">
        <v>96</v>
      </c>
      <c r="B1450" t="s">
        <v>97</v>
      </c>
      <c r="C1450" t="s">
        <v>93</v>
      </c>
      <c r="D1450" s="29">
        <v>46736</v>
      </c>
      <c r="E1450">
        <v>0</v>
      </c>
      <c r="F1450">
        <v>0</v>
      </c>
      <c r="G1450">
        <v>0</v>
      </c>
      <c r="H1450">
        <v>0</v>
      </c>
      <c r="R1450">
        <v>179.53321299999999</v>
      </c>
      <c r="S1450" t="s">
        <v>90</v>
      </c>
      <c r="T1450" s="297">
        <v>46311.754166666666</v>
      </c>
    </row>
    <row r="1451" spans="1:20" x14ac:dyDescent="0.35">
      <c r="A1451" t="s">
        <v>96</v>
      </c>
      <c r="B1451" t="s">
        <v>97</v>
      </c>
      <c r="C1451" t="s">
        <v>93</v>
      </c>
      <c r="D1451" s="29">
        <v>46737</v>
      </c>
      <c r="E1451">
        <v>0</v>
      </c>
      <c r="F1451">
        <v>0</v>
      </c>
      <c r="G1451">
        <v>0</v>
      </c>
      <c r="H1451">
        <v>0</v>
      </c>
      <c r="R1451">
        <v>179.53321299999999</v>
      </c>
      <c r="S1451" t="s">
        <v>90</v>
      </c>
      <c r="T1451" s="297">
        <v>46311.754166666666</v>
      </c>
    </row>
    <row r="1452" spans="1:20" x14ac:dyDescent="0.35">
      <c r="A1452" t="s">
        <v>96</v>
      </c>
      <c r="B1452" t="s">
        <v>97</v>
      </c>
      <c r="C1452" t="s">
        <v>93</v>
      </c>
      <c r="D1452" s="29">
        <v>46738</v>
      </c>
      <c r="E1452">
        <v>0</v>
      </c>
      <c r="F1452">
        <v>0</v>
      </c>
      <c r="G1452">
        <v>0</v>
      </c>
      <c r="H1452">
        <v>0</v>
      </c>
      <c r="R1452">
        <v>179.53321299999999</v>
      </c>
      <c r="S1452" t="s">
        <v>90</v>
      </c>
      <c r="T1452" s="297">
        <v>46311.754166666666</v>
      </c>
    </row>
    <row r="1453" spans="1:20" x14ac:dyDescent="0.35">
      <c r="A1453" t="s">
        <v>96</v>
      </c>
      <c r="B1453" t="s">
        <v>97</v>
      </c>
      <c r="C1453" t="s">
        <v>93</v>
      </c>
      <c r="D1453" s="29">
        <v>46739</v>
      </c>
      <c r="E1453">
        <v>0</v>
      </c>
      <c r="F1453">
        <v>0</v>
      </c>
      <c r="G1453">
        <v>0</v>
      </c>
      <c r="H1453">
        <v>0</v>
      </c>
      <c r="R1453">
        <v>179.53321299999999</v>
      </c>
      <c r="S1453" t="s">
        <v>90</v>
      </c>
      <c r="T1453" s="297">
        <v>46311.754166666666</v>
      </c>
    </row>
    <row r="1454" spans="1:20" x14ac:dyDescent="0.35">
      <c r="A1454" t="s">
        <v>96</v>
      </c>
      <c r="B1454" t="s">
        <v>97</v>
      </c>
      <c r="C1454" t="s">
        <v>93</v>
      </c>
      <c r="D1454" s="29">
        <v>46740</v>
      </c>
      <c r="E1454">
        <v>0</v>
      </c>
      <c r="F1454">
        <v>0</v>
      </c>
      <c r="G1454">
        <v>0</v>
      </c>
      <c r="H1454">
        <v>0</v>
      </c>
      <c r="R1454">
        <v>179.53321299999999</v>
      </c>
      <c r="S1454" t="s">
        <v>90</v>
      </c>
      <c r="T1454" s="297">
        <v>46311.754166666666</v>
      </c>
    </row>
    <row r="1455" spans="1:20" x14ac:dyDescent="0.35">
      <c r="A1455" t="s">
        <v>96</v>
      </c>
      <c r="B1455" t="s">
        <v>97</v>
      </c>
      <c r="C1455" t="s">
        <v>93</v>
      </c>
      <c r="D1455" s="29">
        <v>46741</v>
      </c>
      <c r="E1455">
        <v>0</v>
      </c>
      <c r="F1455">
        <v>0</v>
      </c>
      <c r="G1455">
        <v>0</v>
      </c>
      <c r="H1455">
        <v>0</v>
      </c>
      <c r="R1455">
        <v>179.53321299999999</v>
      </c>
      <c r="S1455" t="s">
        <v>90</v>
      </c>
      <c r="T1455" s="297">
        <v>46311.754166666666</v>
      </c>
    </row>
    <row r="1456" spans="1:20" x14ac:dyDescent="0.35">
      <c r="A1456" t="s">
        <v>96</v>
      </c>
      <c r="B1456" t="s">
        <v>97</v>
      </c>
      <c r="C1456" t="s">
        <v>93</v>
      </c>
      <c r="D1456" s="29">
        <v>46742</v>
      </c>
      <c r="E1456">
        <v>0</v>
      </c>
      <c r="F1456">
        <v>0</v>
      </c>
      <c r="G1456">
        <v>0</v>
      </c>
      <c r="H1456">
        <v>0</v>
      </c>
      <c r="R1456">
        <v>179.53321299999999</v>
      </c>
      <c r="S1456" t="s">
        <v>90</v>
      </c>
      <c r="T1456" s="297">
        <v>46311.754166666666</v>
      </c>
    </row>
    <row r="1457" spans="1:20" x14ac:dyDescent="0.35">
      <c r="A1457" t="s">
        <v>96</v>
      </c>
      <c r="B1457" t="s">
        <v>97</v>
      </c>
      <c r="C1457" t="s">
        <v>93</v>
      </c>
      <c r="D1457" s="29">
        <v>46743</v>
      </c>
      <c r="E1457">
        <v>0</v>
      </c>
      <c r="F1457">
        <v>0</v>
      </c>
      <c r="G1457">
        <v>0</v>
      </c>
      <c r="H1457">
        <v>0</v>
      </c>
      <c r="R1457">
        <v>179.53321299999999</v>
      </c>
      <c r="S1457" t="s">
        <v>90</v>
      </c>
      <c r="T1457" s="297">
        <v>46311.754166666666</v>
      </c>
    </row>
    <row r="1458" spans="1:20" x14ac:dyDescent="0.35">
      <c r="A1458" t="s">
        <v>96</v>
      </c>
      <c r="B1458" t="s">
        <v>97</v>
      </c>
      <c r="C1458" t="s">
        <v>93</v>
      </c>
      <c r="D1458" s="29">
        <v>46744</v>
      </c>
      <c r="E1458">
        <v>0</v>
      </c>
      <c r="F1458">
        <v>0</v>
      </c>
      <c r="G1458">
        <v>0</v>
      </c>
      <c r="H1458">
        <v>0</v>
      </c>
      <c r="R1458">
        <v>179.53321299999999</v>
      </c>
      <c r="S1458" t="s">
        <v>90</v>
      </c>
      <c r="T1458" s="297">
        <v>46311.754166666666</v>
      </c>
    </row>
    <row r="1459" spans="1:20" x14ac:dyDescent="0.35">
      <c r="A1459" t="s">
        <v>96</v>
      </c>
      <c r="B1459" t="s">
        <v>97</v>
      </c>
      <c r="C1459" t="s">
        <v>93</v>
      </c>
      <c r="D1459" s="29">
        <v>46745</v>
      </c>
      <c r="E1459">
        <v>0</v>
      </c>
      <c r="F1459">
        <v>0</v>
      </c>
      <c r="G1459">
        <v>0</v>
      </c>
      <c r="H1459">
        <v>0</v>
      </c>
      <c r="R1459">
        <v>179.53321299999999</v>
      </c>
      <c r="S1459" t="s">
        <v>90</v>
      </c>
      <c r="T1459" s="297">
        <v>46311.754166666666</v>
      </c>
    </row>
    <row r="1460" spans="1:20" x14ac:dyDescent="0.35">
      <c r="A1460" t="s">
        <v>96</v>
      </c>
      <c r="B1460" t="s">
        <v>97</v>
      </c>
      <c r="C1460" t="s">
        <v>93</v>
      </c>
      <c r="D1460" s="29">
        <v>46746</v>
      </c>
      <c r="E1460">
        <v>0</v>
      </c>
      <c r="F1460">
        <v>0</v>
      </c>
      <c r="G1460">
        <v>0</v>
      </c>
      <c r="H1460">
        <v>0</v>
      </c>
      <c r="R1460">
        <v>179.53321299999999</v>
      </c>
      <c r="S1460" t="s">
        <v>90</v>
      </c>
      <c r="T1460" s="297">
        <v>46311.754166666666</v>
      </c>
    </row>
    <row r="1461" spans="1:20" x14ac:dyDescent="0.35">
      <c r="A1461" t="s">
        <v>96</v>
      </c>
      <c r="B1461" t="s">
        <v>97</v>
      </c>
      <c r="C1461" t="s">
        <v>93</v>
      </c>
      <c r="D1461" s="29">
        <v>46747</v>
      </c>
      <c r="E1461">
        <v>0</v>
      </c>
      <c r="F1461">
        <v>0</v>
      </c>
      <c r="G1461">
        <v>0</v>
      </c>
      <c r="H1461">
        <v>0</v>
      </c>
      <c r="R1461">
        <v>179.53321299999999</v>
      </c>
      <c r="S1461" t="s">
        <v>90</v>
      </c>
      <c r="T1461" s="297">
        <v>46311.754166666666</v>
      </c>
    </row>
    <row r="1462" spans="1:20" x14ac:dyDescent="0.35">
      <c r="A1462" t="s">
        <v>96</v>
      </c>
      <c r="B1462" t="s">
        <v>97</v>
      </c>
      <c r="C1462" t="s">
        <v>93</v>
      </c>
      <c r="D1462" s="29">
        <v>46748</v>
      </c>
      <c r="E1462">
        <v>0</v>
      </c>
      <c r="F1462">
        <v>0</v>
      </c>
      <c r="G1462">
        <v>0</v>
      </c>
      <c r="H1462">
        <v>0</v>
      </c>
      <c r="R1462">
        <v>179.53321299999999</v>
      </c>
      <c r="S1462" t="s">
        <v>90</v>
      </c>
      <c r="T1462" s="297">
        <v>46311.754166666666</v>
      </c>
    </row>
    <row r="1463" spans="1:20" x14ac:dyDescent="0.35">
      <c r="A1463" t="s">
        <v>96</v>
      </c>
      <c r="B1463" t="s">
        <v>97</v>
      </c>
      <c r="C1463" t="s">
        <v>93</v>
      </c>
      <c r="D1463" s="29">
        <v>46749</v>
      </c>
      <c r="E1463">
        <v>0</v>
      </c>
      <c r="F1463">
        <v>0</v>
      </c>
      <c r="G1463">
        <v>0</v>
      </c>
      <c r="H1463">
        <v>0</v>
      </c>
      <c r="R1463">
        <v>179.53321299999999</v>
      </c>
      <c r="S1463" t="s">
        <v>90</v>
      </c>
      <c r="T1463" s="297">
        <v>46311.754166666666</v>
      </c>
    </row>
    <row r="1464" spans="1:20" x14ac:dyDescent="0.35">
      <c r="A1464" t="s">
        <v>96</v>
      </c>
      <c r="B1464" t="s">
        <v>97</v>
      </c>
      <c r="C1464" t="s">
        <v>93</v>
      </c>
      <c r="D1464" s="29">
        <v>46750</v>
      </c>
      <c r="E1464">
        <v>0</v>
      </c>
      <c r="F1464">
        <v>0</v>
      </c>
      <c r="G1464">
        <v>0</v>
      </c>
      <c r="H1464">
        <v>0</v>
      </c>
      <c r="R1464">
        <v>179.53321299999999</v>
      </c>
      <c r="S1464" t="s">
        <v>90</v>
      </c>
      <c r="T1464" s="297">
        <v>46311.754166666666</v>
      </c>
    </row>
    <row r="1465" spans="1:20" x14ac:dyDescent="0.35">
      <c r="A1465" t="s">
        <v>96</v>
      </c>
      <c r="B1465" t="s">
        <v>97</v>
      </c>
      <c r="C1465" t="s">
        <v>93</v>
      </c>
      <c r="D1465" s="29">
        <v>46751</v>
      </c>
      <c r="E1465">
        <v>0</v>
      </c>
      <c r="F1465">
        <v>0</v>
      </c>
      <c r="G1465">
        <v>0</v>
      </c>
      <c r="H1465">
        <v>0</v>
      </c>
      <c r="R1465">
        <v>179.53321299999999</v>
      </c>
      <c r="S1465" t="s">
        <v>90</v>
      </c>
      <c r="T1465" s="297">
        <v>46311.754166666666</v>
      </c>
    </row>
    <row r="1466" spans="1:20" x14ac:dyDescent="0.35">
      <c r="A1466" t="s">
        <v>96</v>
      </c>
      <c r="B1466" t="s">
        <v>97</v>
      </c>
      <c r="C1466" t="s">
        <v>93</v>
      </c>
      <c r="D1466" s="29">
        <v>46752</v>
      </c>
      <c r="E1466">
        <v>0</v>
      </c>
      <c r="F1466">
        <v>0</v>
      </c>
      <c r="G1466">
        <v>0</v>
      </c>
      <c r="H1466">
        <v>0</v>
      </c>
      <c r="R1466">
        <v>179.53321299999999</v>
      </c>
      <c r="S1466" t="s">
        <v>90</v>
      </c>
      <c r="T1466" s="297">
        <v>46311.754166666666</v>
      </c>
    </row>
    <row r="1467" spans="1:20" x14ac:dyDescent="0.35">
      <c r="A1467" t="s">
        <v>96</v>
      </c>
      <c r="B1467" t="s">
        <v>97</v>
      </c>
      <c r="C1467" t="s">
        <v>89</v>
      </c>
      <c r="D1467" s="29">
        <v>46388</v>
      </c>
      <c r="E1467">
        <v>0</v>
      </c>
      <c r="F1467">
        <v>0</v>
      </c>
      <c r="G1467">
        <v>0</v>
      </c>
      <c r="H1467">
        <v>0</v>
      </c>
      <c r="L1467">
        <v>47.875523999999999</v>
      </c>
      <c r="R1467">
        <v>618.39218000000005</v>
      </c>
      <c r="S1467" t="s">
        <v>90</v>
      </c>
      <c r="T1467" s="297">
        <v>46311.754166666666</v>
      </c>
    </row>
    <row r="1468" spans="1:20" x14ac:dyDescent="0.35">
      <c r="A1468" t="s">
        <v>96</v>
      </c>
      <c r="B1468" t="s">
        <v>97</v>
      </c>
      <c r="C1468" t="s">
        <v>89</v>
      </c>
      <c r="D1468" s="29">
        <v>46389</v>
      </c>
      <c r="E1468">
        <v>0</v>
      </c>
      <c r="F1468">
        <v>0</v>
      </c>
      <c r="G1468">
        <v>0</v>
      </c>
      <c r="H1468">
        <v>0</v>
      </c>
      <c r="L1468">
        <v>47.875523999999999</v>
      </c>
      <c r="R1468">
        <v>618.39218000000005</v>
      </c>
      <c r="S1468" t="s">
        <v>90</v>
      </c>
      <c r="T1468" s="297">
        <v>46311.754166666666</v>
      </c>
    </row>
    <row r="1469" spans="1:20" x14ac:dyDescent="0.35">
      <c r="A1469" t="s">
        <v>96</v>
      </c>
      <c r="B1469" t="s">
        <v>97</v>
      </c>
      <c r="C1469" t="s">
        <v>89</v>
      </c>
      <c r="D1469" s="29">
        <v>46390</v>
      </c>
      <c r="E1469">
        <v>0</v>
      </c>
      <c r="F1469">
        <v>0</v>
      </c>
      <c r="G1469">
        <v>0</v>
      </c>
      <c r="H1469">
        <v>0</v>
      </c>
      <c r="L1469">
        <v>47.875523999999999</v>
      </c>
      <c r="R1469">
        <v>618.39218000000005</v>
      </c>
      <c r="S1469" t="s">
        <v>90</v>
      </c>
      <c r="T1469" s="297">
        <v>46311.754166666666</v>
      </c>
    </row>
    <row r="1470" spans="1:20" x14ac:dyDescent="0.35">
      <c r="A1470" t="s">
        <v>96</v>
      </c>
      <c r="B1470" t="s">
        <v>97</v>
      </c>
      <c r="C1470" t="s">
        <v>89</v>
      </c>
      <c r="D1470" s="29">
        <v>46391</v>
      </c>
      <c r="E1470">
        <v>0</v>
      </c>
      <c r="F1470">
        <v>0</v>
      </c>
      <c r="G1470">
        <v>0</v>
      </c>
      <c r="H1470">
        <v>0</v>
      </c>
      <c r="L1470">
        <v>47.875523999999999</v>
      </c>
      <c r="R1470">
        <v>618.39218000000005</v>
      </c>
      <c r="S1470" t="s">
        <v>90</v>
      </c>
      <c r="T1470" s="297">
        <v>46311.754166666666</v>
      </c>
    </row>
    <row r="1471" spans="1:20" x14ac:dyDescent="0.35">
      <c r="A1471" t="s">
        <v>96</v>
      </c>
      <c r="B1471" t="s">
        <v>97</v>
      </c>
      <c r="C1471" t="s">
        <v>89</v>
      </c>
      <c r="D1471" s="29">
        <v>46392</v>
      </c>
      <c r="E1471">
        <v>0</v>
      </c>
      <c r="F1471">
        <v>0</v>
      </c>
      <c r="G1471">
        <v>0</v>
      </c>
      <c r="H1471">
        <v>0</v>
      </c>
      <c r="L1471">
        <v>47.875523999999999</v>
      </c>
      <c r="R1471">
        <v>618.39218000000005</v>
      </c>
      <c r="S1471" t="s">
        <v>90</v>
      </c>
      <c r="T1471" s="297">
        <v>46311.754166666666</v>
      </c>
    </row>
    <row r="1472" spans="1:20" x14ac:dyDescent="0.35">
      <c r="A1472" t="s">
        <v>96</v>
      </c>
      <c r="B1472" t="s">
        <v>97</v>
      </c>
      <c r="C1472" t="s">
        <v>89</v>
      </c>
      <c r="D1472" s="29">
        <v>46393</v>
      </c>
      <c r="E1472">
        <v>0</v>
      </c>
      <c r="F1472">
        <v>0</v>
      </c>
      <c r="G1472">
        <v>0</v>
      </c>
      <c r="H1472">
        <v>0</v>
      </c>
      <c r="L1472">
        <v>47.875523999999999</v>
      </c>
      <c r="R1472">
        <v>618.39218000000005</v>
      </c>
      <c r="S1472" t="s">
        <v>90</v>
      </c>
      <c r="T1472" s="297">
        <v>46311.754166666666</v>
      </c>
    </row>
    <row r="1473" spans="1:20" x14ac:dyDescent="0.35">
      <c r="A1473" t="s">
        <v>96</v>
      </c>
      <c r="B1473" t="s">
        <v>97</v>
      </c>
      <c r="C1473" t="s">
        <v>89</v>
      </c>
      <c r="D1473" s="29">
        <v>46394</v>
      </c>
      <c r="E1473">
        <v>0</v>
      </c>
      <c r="F1473">
        <v>0</v>
      </c>
      <c r="G1473">
        <v>0</v>
      </c>
      <c r="H1473">
        <v>0</v>
      </c>
      <c r="L1473">
        <v>47.875523999999999</v>
      </c>
      <c r="R1473">
        <v>618.39218000000005</v>
      </c>
      <c r="S1473" t="s">
        <v>90</v>
      </c>
      <c r="T1473" s="297">
        <v>46311.754166666666</v>
      </c>
    </row>
    <row r="1474" spans="1:20" x14ac:dyDescent="0.35">
      <c r="A1474" t="s">
        <v>96</v>
      </c>
      <c r="B1474" t="s">
        <v>97</v>
      </c>
      <c r="C1474" t="s">
        <v>89</v>
      </c>
      <c r="D1474" s="29">
        <v>46395</v>
      </c>
      <c r="E1474">
        <v>0</v>
      </c>
      <c r="F1474">
        <v>0</v>
      </c>
      <c r="G1474">
        <v>0</v>
      </c>
      <c r="H1474">
        <v>0</v>
      </c>
      <c r="L1474">
        <v>47.875523999999999</v>
      </c>
      <c r="R1474">
        <v>618.39218000000005</v>
      </c>
      <c r="S1474" t="s">
        <v>90</v>
      </c>
      <c r="T1474" s="297">
        <v>46311.754166666666</v>
      </c>
    </row>
    <row r="1475" spans="1:20" x14ac:dyDescent="0.35">
      <c r="A1475" t="s">
        <v>96</v>
      </c>
      <c r="B1475" t="s">
        <v>97</v>
      </c>
      <c r="C1475" t="s">
        <v>89</v>
      </c>
      <c r="D1475" s="29">
        <v>46396</v>
      </c>
      <c r="E1475">
        <v>0</v>
      </c>
      <c r="F1475">
        <v>0</v>
      </c>
      <c r="G1475">
        <v>0</v>
      </c>
      <c r="H1475">
        <v>0</v>
      </c>
      <c r="L1475">
        <v>47.875523999999999</v>
      </c>
      <c r="R1475">
        <v>618.39218000000005</v>
      </c>
      <c r="S1475" t="s">
        <v>90</v>
      </c>
      <c r="T1475" s="297">
        <v>46311.754166666666</v>
      </c>
    </row>
    <row r="1476" spans="1:20" x14ac:dyDescent="0.35">
      <c r="A1476" t="s">
        <v>96</v>
      </c>
      <c r="B1476" t="s">
        <v>97</v>
      </c>
      <c r="C1476" t="s">
        <v>89</v>
      </c>
      <c r="D1476" s="29">
        <v>46397</v>
      </c>
      <c r="E1476">
        <v>0</v>
      </c>
      <c r="F1476">
        <v>0</v>
      </c>
      <c r="G1476">
        <v>0</v>
      </c>
      <c r="H1476">
        <v>0</v>
      </c>
      <c r="L1476">
        <v>47.875523999999999</v>
      </c>
      <c r="R1476">
        <v>618.39218000000005</v>
      </c>
      <c r="S1476" t="s">
        <v>90</v>
      </c>
      <c r="T1476" s="297">
        <v>46311.754166666666</v>
      </c>
    </row>
    <row r="1477" spans="1:20" x14ac:dyDescent="0.35">
      <c r="A1477" t="s">
        <v>96</v>
      </c>
      <c r="B1477" t="s">
        <v>97</v>
      </c>
      <c r="C1477" t="s">
        <v>89</v>
      </c>
      <c r="D1477" s="29">
        <v>46398</v>
      </c>
      <c r="E1477">
        <v>0</v>
      </c>
      <c r="F1477">
        <v>0</v>
      </c>
      <c r="G1477">
        <v>0</v>
      </c>
      <c r="H1477">
        <v>0</v>
      </c>
      <c r="L1477">
        <v>47.875523999999999</v>
      </c>
      <c r="R1477">
        <v>618.39218000000005</v>
      </c>
      <c r="S1477" t="s">
        <v>90</v>
      </c>
      <c r="T1477" s="297">
        <v>46311.754166666666</v>
      </c>
    </row>
    <row r="1478" spans="1:20" x14ac:dyDescent="0.35">
      <c r="A1478" t="s">
        <v>96</v>
      </c>
      <c r="B1478" t="s">
        <v>97</v>
      </c>
      <c r="C1478" t="s">
        <v>89</v>
      </c>
      <c r="D1478" s="29">
        <v>46399</v>
      </c>
      <c r="E1478">
        <v>0</v>
      </c>
      <c r="F1478">
        <v>0</v>
      </c>
      <c r="G1478">
        <v>0</v>
      </c>
      <c r="H1478">
        <v>0</v>
      </c>
      <c r="L1478">
        <v>47.875523999999999</v>
      </c>
      <c r="R1478">
        <v>618.39218000000005</v>
      </c>
      <c r="S1478" t="s">
        <v>90</v>
      </c>
      <c r="T1478" s="297">
        <v>46311.754166666666</v>
      </c>
    </row>
    <row r="1479" spans="1:20" x14ac:dyDescent="0.35">
      <c r="A1479" t="s">
        <v>96</v>
      </c>
      <c r="B1479" t="s">
        <v>97</v>
      </c>
      <c r="C1479" t="s">
        <v>89</v>
      </c>
      <c r="D1479" s="29">
        <v>46400</v>
      </c>
      <c r="E1479">
        <v>0</v>
      </c>
      <c r="F1479">
        <v>0</v>
      </c>
      <c r="G1479">
        <v>0</v>
      </c>
      <c r="H1479">
        <v>0</v>
      </c>
      <c r="L1479">
        <v>47.875523999999999</v>
      </c>
      <c r="R1479">
        <v>618.39218000000005</v>
      </c>
      <c r="S1479" t="s">
        <v>90</v>
      </c>
      <c r="T1479" s="297">
        <v>46311.754166666666</v>
      </c>
    </row>
    <row r="1480" spans="1:20" x14ac:dyDescent="0.35">
      <c r="A1480" t="s">
        <v>96</v>
      </c>
      <c r="B1480" t="s">
        <v>97</v>
      </c>
      <c r="C1480" t="s">
        <v>89</v>
      </c>
      <c r="D1480" s="29">
        <v>46401</v>
      </c>
      <c r="E1480">
        <v>0</v>
      </c>
      <c r="F1480">
        <v>0</v>
      </c>
      <c r="G1480">
        <v>0</v>
      </c>
      <c r="H1480">
        <v>0</v>
      </c>
      <c r="L1480">
        <v>47.875523999999999</v>
      </c>
      <c r="R1480">
        <v>618.39218000000005</v>
      </c>
      <c r="S1480" t="s">
        <v>90</v>
      </c>
      <c r="T1480" s="297">
        <v>46311.754166666666</v>
      </c>
    </row>
    <row r="1481" spans="1:20" x14ac:dyDescent="0.35">
      <c r="A1481" t="s">
        <v>96</v>
      </c>
      <c r="B1481" t="s">
        <v>97</v>
      </c>
      <c r="C1481" t="s">
        <v>89</v>
      </c>
      <c r="D1481" s="29">
        <v>46402</v>
      </c>
      <c r="E1481">
        <v>0</v>
      </c>
      <c r="F1481">
        <v>0</v>
      </c>
      <c r="G1481">
        <v>0</v>
      </c>
      <c r="H1481">
        <v>0</v>
      </c>
      <c r="L1481">
        <v>47.875523999999999</v>
      </c>
      <c r="R1481">
        <v>618.39218000000005</v>
      </c>
      <c r="S1481" t="s">
        <v>90</v>
      </c>
      <c r="T1481" s="297">
        <v>46311.754166666666</v>
      </c>
    </row>
    <row r="1482" spans="1:20" x14ac:dyDescent="0.35">
      <c r="A1482" t="s">
        <v>96</v>
      </c>
      <c r="B1482" t="s">
        <v>97</v>
      </c>
      <c r="C1482" t="s">
        <v>89</v>
      </c>
      <c r="D1482" s="29">
        <v>46403</v>
      </c>
      <c r="E1482">
        <v>0</v>
      </c>
      <c r="F1482">
        <v>0</v>
      </c>
      <c r="G1482">
        <v>0</v>
      </c>
      <c r="H1482">
        <v>0</v>
      </c>
      <c r="L1482">
        <v>47.875523999999999</v>
      </c>
      <c r="R1482">
        <v>618.39218000000005</v>
      </c>
      <c r="S1482" t="s">
        <v>90</v>
      </c>
      <c r="T1482" s="297">
        <v>46311.754166666666</v>
      </c>
    </row>
    <row r="1483" spans="1:20" x14ac:dyDescent="0.35">
      <c r="A1483" t="s">
        <v>96</v>
      </c>
      <c r="B1483" t="s">
        <v>97</v>
      </c>
      <c r="C1483" t="s">
        <v>89</v>
      </c>
      <c r="D1483" s="29">
        <v>46404</v>
      </c>
      <c r="E1483">
        <v>0</v>
      </c>
      <c r="F1483">
        <v>0</v>
      </c>
      <c r="G1483">
        <v>0</v>
      </c>
      <c r="H1483">
        <v>0</v>
      </c>
      <c r="L1483">
        <v>47.875523999999999</v>
      </c>
      <c r="R1483">
        <v>618.39218000000005</v>
      </c>
      <c r="S1483" t="s">
        <v>90</v>
      </c>
      <c r="T1483" s="297">
        <v>46311.754166666666</v>
      </c>
    </row>
    <row r="1484" spans="1:20" x14ac:dyDescent="0.35">
      <c r="A1484" t="s">
        <v>96</v>
      </c>
      <c r="B1484" t="s">
        <v>97</v>
      </c>
      <c r="C1484" t="s">
        <v>89</v>
      </c>
      <c r="D1484" s="29">
        <v>46405</v>
      </c>
      <c r="E1484">
        <v>0</v>
      </c>
      <c r="F1484">
        <v>0</v>
      </c>
      <c r="G1484">
        <v>0</v>
      </c>
      <c r="H1484">
        <v>0</v>
      </c>
      <c r="L1484">
        <v>47.875523999999999</v>
      </c>
      <c r="R1484">
        <v>618.39218000000005</v>
      </c>
      <c r="S1484" t="s">
        <v>90</v>
      </c>
      <c r="T1484" s="297">
        <v>46311.754166666666</v>
      </c>
    </row>
    <row r="1485" spans="1:20" x14ac:dyDescent="0.35">
      <c r="A1485" t="s">
        <v>96</v>
      </c>
      <c r="B1485" t="s">
        <v>97</v>
      </c>
      <c r="C1485" t="s">
        <v>89</v>
      </c>
      <c r="D1485" s="29">
        <v>46406</v>
      </c>
      <c r="E1485">
        <v>0</v>
      </c>
      <c r="F1485">
        <v>0</v>
      </c>
      <c r="G1485">
        <v>0</v>
      </c>
      <c r="H1485">
        <v>0</v>
      </c>
      <c r="L1485">
        <v>47.875523999999999</v>
      </c>
      <c r="R1485">
        <v>618.39218000000005</v>
      </c>
      <c r="S1485" t="s">
        <v>90</v>
      </c>
      <c r="T1485" s="297">
        <v>46311.754166666666</v>
      </c>
    </row>
    <row r="1486" spans="1:20" x14ac:dyDescent="0.35">
      <c r="A1486" t="s">
        <v>96</v>
      </c>
      <c r="B1486" t="s">
        <v>97</v>
      </c>
      <c r="C1486" t="s">
        <v>89</v>
      </c>
      <c r="D1486" s="29">
        <v>46407</v>
      </c>
      <c r="E1486">
        <v>0</v>
      </c>
      <c r="F1486">
        <v>0</v>
      </c>
      <c r="G1486">
        <v>0</v>
      </c>
      <c r="H1486">
        <v>0</v>
      </c>
      <c r="L1486">
        <v>47.875523999999999</v>
      </c>
      <c r="R1486">
        <v>618.39218000000005</v>
      </c>
      <c r="S1486" t="s">
        <v>90</v>
      </c>
      <c r="T1486" s="297">
        <v>46311.754166666666</v>
      </c>
    </row>
    <row r="1487" spans="1:20" x14ac:dyDescent="0.35">
      <c r="A1487" t="s">
        <v>96</v>
      </c>
      <c r="B1487" t="s">
        <v>97</v>
      </c>
      <c r="C1487" t="s">
        <v>89</v>
      </c>
      <c r="D1487" s="29">
        <v>46408</v>
      </c>
      <c r="E1487">
        <v>0</v>
      </c>
      <c r="F1487">
        <v>0</v>
      </c>
      <c r="G1487">
        <v>0</v>
      </c>
      <c r="H1487">
        <v>0</v>
      </c>
      <c r="L1487">
        <v>47.875523999999999</v>
      </c>
      <c r="R1487">
        <v>618.39218000000005</v>
      </c>
      <c r="S1487" t="s">
        <v>90</v>
      </c>
      <c r="T1487" s="297">
        <v>46311.754166666666</v>
      </c>
    </row>
    <row r="1488" spans="1:20" x14ac:dyDescent="0.35">
      <c r="A1488" t="s">
        <v>96</v>
      </c>
      <c r="B1488" t="s">
        <v>97</v>
      </c>
      <c r="C1488" t="s">
        <v>89</v>
      </c>
      <c r="D1488" s="29">
        <v>46409</v>
      </c>
      <c r="E1488">
        <v>0</v>
      </c>
      <c r="F1488">
        <v>0</v>
      </c>
      <c r="G1488">
        <v>0</v>
      </c>
      <c r="H1488">
        <v>0</v>
      </c>
      <c r="L1488">
        <v>47.875523999999999</v>
      </c>
      <c r="R1488">
        <v>618.39218000000005</v>
      </c>
      <c r="S1488" t="s">
        <v>90</v>
      </c>
      <c r="T1488" s="297">
        <v>46311.754166666666</v>
      </c>
    </row>
    <row r="1489" spans="1:20" x14ac:dyDescent="0.35">
      <c r="A1489" t="s">
        <v>96</v>
      </c>
      <c r="B1489" t="s">
        <v>97</v>
      </c>
      <c r="C1489" t="s">
        <v>89</v>
      </c>
      <c r="D1489" s="29">
        <v>46410</v>
      </c>
      <c r="E1489">
        <v>0</v>
      </c>
      <c r="F1489">
        <v>0</v>
      </c>
      <c r="G1489">
        <v>0</v>
      </c>
      <c r="H1489">
        <v>0</v>
      </c>
      <c r="L1489">
        <v>47.875523999999999</v>
      </c>
      <c r="R1489">
        <v>618.39218000000005</v>
      </c>
      <c r="S1489" t="s">
        <v>90</v>
      </c>
      <c r="T1489" s="297">
        <v>46311.754166666666</v>
      </c>
    </row>
    <row r="1490" spans="1:20" x14ac:dyDescent="0.35">
      <c r="A1490" t="s">
        <v>96</v>
      </c>
      <c r="B1490" t="s">
        <v>97</v>
      </c>
      <c r="C1490" t="s">
        <v>89</v>
      </c>
      <c r="D1490" s="29">
        <v>46411</v>
      </c>
      <c r="E1490">
        <v>0</v>
      </c>
      <c r="F1490">
        <v>0</v>
      </c>
      <c r="G1490">
        <v>0</v>
      </c>
      <c r="H1490">
        <v>0</v>
      </c>
      <c r="L1490">
        <v>47.875523999999999</v>
      </c>
      <c r="R1490">
        <v>618.39218000000005</v>
      </c>
      <c r="S1490" t="s">
        <v>90</v>
      </c>
      <c r="T1490" s="297">
        <v>46311.754166666666</v>
      </c>
    </row>
    <row r="1491" spans="1:20" x14ac:dyDescent="0.35">
      <c r="A1491" t="s">
        <v>96</v>
      </c>
      <c r="B1491" t="s">
        <v>97</v>
      </c>
      <c r="C1491" t="s">
        <v>89</v>
      </c>
      <c r="D1491" s="29">
        <v>46412</v>
      </c>
      <c r="E1491">
        <v>0</v>
      </c>
      <c r="F1491">
        <v>0</v>
      </c>
      <c r="G1491">
        <v>0</v>
      </c>
      <c r="H1491">
        <v>0</v>
      </c>
      <c r="L1491">
        <v>47.875523999999999</v>
      </c>
      <c r="R1491">
        <v>618.39218000000005</v>
      </c>
      <c r="S1491" t="s">
        <v>90</v>
      </c>
      <c r="T1491" s="297">
        <v>46311.754166666666</v>
      </c>
    </row>
    <row r="1492" spans="1:20" x14ac:dyDescent="0.35">
      <c r="A1492" t="s">
        <v>96</v>
      </c>
      <c r="B1492" t="s">
        <v>97</v>
      </c>
      <c r="C1492" t="s">
        <v>89</v>
      </c>
      <c r="D1492" s="29">
        <v>46413</v>
      </c>
      <c r="E1492">
        <v>0</v>
      </c>
      <c r="F1492">
        <v>0</v>
      </c>
      <c r="G1492">
        <v>0</v>
      </c>
      <c r="H1492">
        <v>0</v>
      </c>
      <c r="L1492">
        <v>47.875523999999999</v>
      </c>
      <c r="R1492">
        <v>618.39218000000005</v>
      </c>
      <c r="S1492" t="s">
        <v>90</v>
      </c>
      <c r="T1492" s="297">
        <v>46311.754166666666</v>
      </c>
    </row>
    <row r="1493" spans="1:20" x14ac:dyDescent="0.35">
      <c r="A1493" t="s">
        <v>96</v>
      </c>
      <c r="B1493" t="s">
        <v>97</v>
      </c>
      <c r="C1493" t="s">
        <v>89</v>
      </c>
      <c r="D1493" s="29">
        <v>46414</v>
      </c>
      <c r="E1493">
        <v>0</v>
      </c>
      <c r="F1493">
        <v>0</v>
      </c>
      <c r="G1493">
        <v>0</v>
      </c>
      <c r="H1493">
        <v>0</v>
      </c>
      <c r="L1493">
        <v>47.875523999999999</v>
      </c>
      <c r="R1493">
        <v>618.39218000000005</v>
      </c>
      <c r="S1493" t="s">
        <v>90</v>
      </c>
      <c r="T1493" s="297">
        <v>46311.754166666666</v>
      </c>
    </row>
    <row r="1494" spans="1:20" x14ac:dyDescent="0.35">
      <c r="A1494" t="s">
        <v>96</v>
      </c>
      <c r="B1494" t="s">
        <v>97</v>
      </c>
      <c r="C1494" t="s">
        <v>89</v>
      </c>
      <c r="D1494" s="29">
        <v>46415</v>
      </c>
      <c r="E1494">
        <v>0</v>
      </c>
      <c r="F1494">
        <v>0</v>
      </c>
      <c r="G1494">
        <v>0</v>
      </c>
      <c r="H1494">
        <v>0</v>
      </c>
      <c r="L1494">
        <v>47.875523999999999</v>
      </c>
      <c r="R1494">
        <v>618.39218000000005</v>
      </c>
      <c r="S1494" t="s">
        <v>90</v>
      </c>
      <c r="T1494" s="297">
        <v>46311.754166666666</v>
      </c>
    </row>
    <row r="1495" spans="1:20" x14ac:dyDescent="0.35">
      <c r="A1495" t="s">
        <v>96</v>
      </c>
      <c r="B1495" t="s">
        <v>97</v>
      </c>
      <c r="C1495" t="s">
        <v>89</v>
      </c>
      <c r="D1495" s="29">
        <v>46416</v>
      </c>
      <c r="E1495">
        <v>0</v>
      </c>
      <c r="F1495">
        <v>0</v>
      </c>
      <c r="G1495">
        <v>0</v>
      </c>
      <c r="H1495">
        <v>0</v>
      </c>
      <c r="L1495">
        <v>47.875523999999999</v>
      </c>
      <c r="R1495">
        <v>618.39218000000005</v>
      </c>
      <c r="S1495" t="s">
        <v>90</v>
      </c>
      <c r="T1495" s="297">
        <v>46311.754166666666</v>
      </c>
    </row>
    <row r="1496" spans="1:20" x14ac:dyDescent="0.35">
      <c r="A1496" t="s">
        <v>96</v>
      </c>
      <c r="B1496" t="s">
        <v>97</v>
      </c>
      <c r="C1496" t="s">
        <v>89</v>
      </c>
      <c r="D1496" s="29">
        <v>46417</v>
      </c>
      <c r="E1496">
        <v>0</v>
      </c>
      <c r="F1496">
        <v>0</v>
      </c>
      <c r="G1496">
        <v>0</v>
      </c>
      <c r="H1496">
        <v>0</v>
      </c>
      <c r="L1496">
        <v>47.875523999999999</v>
      </c>
      <c r="R1496">
        <v>618.39218000000005</v>
      </c>
      <c r="S1496" t="s">
        <v>90</v>
      </c>
      <c r="T1496" s="297">
        <v>46311.754166666666</v>
      </c>
    </row>
    <row r="1497" spans="1:20" x14ac:dyDescent="0.35">
      <c r="A1497" t="s">
        <v>96</v>
      </c>
      <c r="B1497" t="s">
        <v>97</v>
      </c>
      <c r="C1497" t="s">
        <v>89</v>
      </c>
      <c r="D1497" s="29">
        <v>46418</v>
      </c>
      <c r="E1497">
        <v>0</v>
      </c>
      <c r="F1497">
        <v>0</v>
      </c>
      <c r="G1497">
        <v>0</v>
      </c>
      <c r="H1497">
        <v>0</v>
      </c>
      <c r="L1497">
        <v>47.875523999999999</v>
      </c>
      <c r="R1497">
        <v>618.39218000000005</v>
      </c>
      <c r="S1497" t="s">
        <v>90</v>
      </c>
      <c r="T1497" s="297">
        <v>46311.754166666666</v>
      </c>
    </row>
    <row r="1498" spans="1:20" x14ac:dyDescent="0.35">
      <c r="A1498" t="s">
        <v>96</v>
      </c>
      <c r="B1498" t="s">
        <v>97</v>
      </c>
      <c r="C1498" t="s">
        <v>89</v>
      </c>
      <c r="D1498" s="29">
        <v>46419</v>
      </c>
      <c r="E1498">
        <v>0</v>
      </c>
      <c r="F1498">
        <v>0</v>
      </c>
      <c r="G1498">
        <v>0</v>
      </c>
      <c r="H1498">
        <v>0</v>
      </c>
      <c r="L1498">
        <v>47.875523999999999</v>
      </c>
      <c r="R1498">
        <v>618.39218000000005</v>
      </c>
      <c r="S1498" t="s">
        <v>90</v>
      </c>
      <c r="T1498" s="297">
        <v>46311.754166666666</v>
      </c>
    </row>
    <row r="1499" spans="1:20" x14ac:dyDescent="0.35">
      <c r="A1499" t="s">
        <v>96</v>
      </c>
      <c r="B1499" t="s">
        <v>97</v>
      </c>
      <c r="C1499" t="s">
        <v>89</v>
      </c>
      <c r="D1499" s="29">
        <v>46420</v>
      </c>
      <c r="E1499">
        <v>0</v>
      </c>
      <c r="F1499">
        <v>0</v>
      </c>
      <c r="G1499">
        <v>0</v>
      </c>
      <c r="H1499">
        <v>0</v>
      </c>
      <c r="L1499">
        <v>47.875523999999999</v>
      </c>
      <c r="R1499">
        <v>618.39218000000005</v>
      </c>
      <c r="S1499" t="s">
        <v>90</v>
      </c>
      <c r="T1499" s="297">
        <v>46311.754166666666</v>
      </c>
    </row>
    <row r="1500" spans="1:20" x14ac:dyDescent="0.35">
      <c r="A1500" t="s">
        <v>96</v>
      </c>
      <c r="B1500" t="s">
        <v>97</v>
      </c>
      <c r="C1500" t="s">
        <v>89</v>
      </c>
      <c r="D1500" s="29">
        <v>46421</v>
      </c>
      <c r="E1500">
        <v>0</v>
      </c>
      <c r="F1500">
        <v>0</v>
      </c>
      <c r="G1500">
        <v>0</v>
      </c>
      <c r="H1500">
        <v>0</v>
      </c>
      <c r="L1500">
        <v>47.875523999999999</v>
      </c>
      <c r="R1500">
        <v>618.39218000000005</v>
      </c>
      <c r="S1500" t="s">
        <v>90</v>
      </c>
      <c r="T1500" s="297">
        <v>46311.754166666666</v>
      </c>
    </row>
    <row r="1501" spans="1:20" x14ac:dyDescent="0.35">
      <c r="A1501" t="s">
        <v>96</v>
      </c>
      <c r="B1501" t="s">
        <v>97</v>
      </c>
      <c r="C1501" t="s">
        <v>89</v>
      </c>
      <c r="D1501" s="29">
        <v>46422</v>
      </c>
      <c r="E1501">
        <v>0</v>
      </c>
      <c r="F1501">
        <v>0</v>
      </c>
      <c r="G1501">
        <v>0</v>
      </c>
      <c r="H1501">
        <v>0</v>
      </c>
      <c r="L1501">
        <v>47.875523999999999</v>
      </c>
      <c r="R1501">
        <v>618.39218000000005</v>
      </c>
      <c r="S1501" t="s">
        <v>90</v>
      </c>
      <c r="T1501" s="297">
        <v>46311.754166666666</v>
      </c>
    </row>
    <row r="1502" spans="1:20" x14ac:dyDescent="0.35">
      <c r="A1502" t="s">
        <v>96</v>
      </c>
      <c r="B1502" t="s">
        <v>97</v>
      </c>
      <c r="C1502" t="s">
        <v>89</v>
      </c>
      <c r="D1502" s="29">
        <v>46423</v>
      </c>
      <c r="E1502">
        <v>0</v>
      </c>
      <c r="F1502">
        <v>0</v>
      </c>
      <c r="G1502">
        <v>0</v>
      </c>
      <c r="H1502">
        <v>0</v>
      </c>
      <c r="L1502">
        <v>47.875523999999999</v>
      </c>
      <c r="R1502">
        <v>618.39218000000005</v>
      </c>
      <c r="S1502" t="s">
        <v>90</v>
      </c>
      <c r="T1502" s="297">
        <v>46311.754166666666</v>
      </c>
    </row>
    <row r="1503" spans="1:20" x14ac:dyDescent="0.35">
      <c r="A1503" t="s">
        <v>96</v>
      </c>
      <c r="B1503" t="s">
        <v>97</v>
      </c>
      <c r="C1503" t="s">
        <v>89</v>
      </c>
      <c r="D1503" s="29">
        <v>46424</v>
      </c>
      <c r="E1503">
        <v>0</v>
      </c>
      <c r="F1503">
        <v>0</v>
      </c>
      <c r="G1503">
        <v>0</v>
      </c>
      <c r="H1503">
        <v>0</v>
      </c>
      <c r="L1503">
        <v>47.875523999999999</v>
      </c>
      <c r="R1503">
        <v>618.39218000000005</v>
      </c>
      <c r="S1503" t="s">
        <v>90</v>
      </c>
      <c r="T1503" s="297">
        <v>46311.754166666666</v>
      </c>
    </row>
    <row r="1504" spans="1:20" x14ac:dyDescent="0.35">
      <c r="A1504" t="s">
        <v>96</v>
      </c>
      <c r="B1504" t="s">
        <v>97</v>
      </c>
      <c r="C1504" t="s">
        <v>89</v>
      </c>
      <c r="D1504" s="29">
        <v>46425</v>
      </c>
      <c r="E1504">
        <v>0</v>
      </c>
      <c r="F1504">
        <v>0</v>
      </c>
      <c r="G1504">
        <v>0</v>
      </c>
      <c r="H1504">
        <v>0</v>
      </c>
      <c r="L1504">
        <v>47.875523999999999</v>
      </c>
      <c r="R1504">
        <v>618.39218000000005</v>
      </c>
      <c r="S1504" t="s">
        <v>90</v>
      </c>
      <c r="T1504" s="297">
        <v>46311.754166666666</v>
      </c>
    </row>
    <row r="1505" spans="1:20" x14ac:dyDescent="0.35">
      <c r="A1505" t="s">
        <v>96</v>
      </c>
      <c r="B1505" t="s">
        <v>97</v>
      </c>
      <c r="C1505" t="s">
        <v>89</v>
      </c>
      <c r="D1505" s="29">
        <v>46426</v>
      </c>
      <c r="E1505">
        <v>0</v>
      </c>
      <c r="F1505">
        <v>0</v>
      </c>
      <c r="G1505">
        <v>0</v>
      </c>
      <c r="H1505">
        <v>0</v>
      </c>
      <c r="L1505">
        <v>47.875523999999999</v>
      </c>
      <c r="R1505">
        <v>618.39218000000005</v>
      </c>
      <c r="S1505" t="s">
        <v>90</v>
      </c>
      <c r="T1505" s="297">
        <v>46311.754166666666</v>
      </c>
    </row>
    <row r="1506" spans="1:20" x14ac:dyDescent="0.35">
      <c r="A1506" t="s">
        <v>96</v>
      </c>
      <c r="B1506" t="s">
        <v>97</v>
      </c>
      <c r="C1506" t="s">
        <v>89</v>
      </c>
      <c r="D1506" s="29">
        <v>46427</v>
      </c>
      <c r="E1506">
        <v>0</v>
      </c>
      <c r="F1506">
        <v>0</v>
      </c>
      <c r="G1506">
        <v>0</v>
      </c>
      <c r="H1506">
        <v>0</v>
      </c>
      <c r="L1506">
        <v>47.875523999999999</v>
      </c>
      <c r="R1506">
        <v>618.39218000000005</v>
      </c>
      <c r="S1506" t="s">
        <v>90</v>
      </c>
      <c r="T1506" s="297">
        <v>46311.754166666666</v>
      </c>
    </row>
    <row r="1507" spans="1:20" x14ac:dyDescent="0.35">
      <c r="A1507" t="s">
        <v>96</v>
      </c>
      <c r="B1507" t="s">
        <v>97</v>
      </c>
      <c r="C1507" t="s">
        <v>89</v>
      </c>
      <c r="D1507" s="29">
        <v>46428</v>
      </c>
      <c r="E1507">
        <v>0</v>
      </c>
      <c r="F1507">
        <v>0</v>
      </c>
      <c r="G1507">
        <v>0</v>
      </c>
      <c r="H1507">
        <v>0</v>
      </c>
      <c r="L1507">
        <v>47.875523999999999</v>
      </c>
      <c r="R1507">
        <v>618.39218000000005</v>
      </c>
      <c r="S1507" t="s">
        <v>90</v>
      </c>
      <c r="T1507" s="297">
        <v>46311.754166666666</v>
      </c>
    </row>
    <row r="1508" spans="1:20" x14ac:dyDescent="0.35">
      <c r="A1508" t="s">
        <v>96</v>
      </c>
      <c r="B1508" t="s">
        <v>97</v>
      </c>
      <c r="C1508" t="s">
        <v>89</v>
      </c>
      <c r="D1508" s="29">
        <v>46429</v>
      </c>
      <c r="E1508">
        <v>0</v>
      </c>
      <c r="F1508">
        <v>0</v>
      </c>
      <c r="G1508">
        <v>0</v>
      </c>
      <c r="H1508">
        <v>0</v>
      </c>
      <c r="L1508">
        <v>47.875523999999999</v>
      </c>
      <c r="R1508">
        <v>618.39218000000005</v>
      </c>
      <c r="S1508" t="s">
        <v>90</v>
      </c>
      <c r="T1508" s="297">
        <v>46311.754166666666</v>
      </c>
    </row>
    <row r="1509" spans="1:20" x14ac:dyDescent="0.35">
      <c r="A1509" t="s">
        <v>96</v>
      </c>
      <c r="B1509" t="s">
        <v>97</v>
      </c>
      <c r="C1509" t="s">
        <v>89</v>
      </c>
      <c r="D1509" s="29">
        <v>46430</v>
      </c>
      <c r="E1509">
        <v>0</v>
      </c>
      <c r="F1509">
        <v>0</v>
      </c>
      <c r="G1509">
        <v>0</v>
      </c>
      <c r="H1509">
        <v>0</v>
      </c>
      <c r="L1509">
        <v>47.875523999999999</v>
      </c>
      <c r="R1509">
        <v>618.39218000000005</v>
      </c>
      <c r="S1509" t="s">
        <v>90</v>
      </c>
      <c r="T1509" s="297">
        <v>46311.754166666666</v>
      </c>
    </row>
    <row r="1510" spans="1:20" x14ac:dyDescent="0.35">
      <c r="A1510" t="s">
        <v>96</v>
      </c>
      <c r="B1510" t="s">
        <v>97</v>
      </c>
      <c r="C1510" t="s">
        <v>89</v>
      </c>
      <c r="D1510" s="29">
        <v>46431</v>
      </c>
      <c r="E1510">
        <v>0</v>
      </c>
      <c r="F1510">
        <v>0</v>
      </c>
      <c r="G1510">
        <v>0</v>
      </c>
      <c r="H1510">
        <v>0</v>
      </c>
      <c r="L1510">
        <v>47.875523999999999</v>
      </c>
      <c r="R1510">
        <v>618.39218000000005</v>
      </c>
      <c r="S1510" t="s">
        <v>90</v>
      </c>
      <c r="T1510" s="297">
        <v>46311.754166666666</v>
      </c>
    </row>
    <row r="1511" spans="1:20" x14ac:dyDescent="0.35">
      <c r="A1511" t="s">
        <v>96</v>
      </c>
      <c r="B1511" t="s">
        <v>97</v>
      </c>
      <c r="C1511" t="s">
        <v>89</v>
      </c>
      <c r="D1511" s="29">
        <v>46432</v>
      </c>
      <c r="E1511">
        <v>0</v>
      </c>
      <c r="F1511">
        <v>0</v>
      </c>
      <c r="G1511">
        <v>0</v>
      </c>
      <c r="H1511">
        <v>0</v>
      </c>
      <c r="L1511">
        <v>47.875523999999999</v>
      </c>
      <c r="R1511">
        <v>618.39218000000005</v>
      </c>
      <c r="S1511" t="s">
        <v>90</v>
      </c>
      <c r="T1511" s="297">
        <v>46311.754166666666</v>
      </c>
    </row>
    <row r="1512" spans="1:20" x14ac:dyDescent="0.35">
      <c r="A1512" t="s">
        <v>96</v>
      </c>
      <c r="B1512" t="s">
        <v>97</v>
      </c>
      <c r="C1512" t="s">
        <v>89</v>
      </c>
      <c r="D1512" s="29">
        <v>46433</v>
      </c>
      <c r="E1512">
        <v>0</v>
      </c>
      <c r="F1512">
        <v>0</v>
      </c>
      <c r="G1512">
        <v>0</v>
      </c>
      <c r="H1512">
        <v>0</v>
      </c>
      <c r="L1512">
        <v>47.875523999999999</v>
      </c>
      <c r="R1512">
        <v>618.39218000000005</v>
      </c>
      <c r="S1512" t="s">
        <v>90</v>
      </c>
      <c r="T1512" s="297">
        <v>46311.754166666666</v>
      </c>
    </row>
    <row r="1513" spans="1:20" x14ac:dyDescent="0.35">
      <c r="A1513" t="s">
        <v>96</v>
      </c>
      <c r="B1513" t="s">
        <v>97</v>
      </c>
      <c r="C1513" t="s">
        <v>89</v>
      </c>
      <c r="D1513" s="29">
        <v>46434</v>
      </c>
      <c r="E1513">
        <v>0</v>
      </c>
      <c r="F1513">
        <v>0</v>
      </c>
      <c r="G1513">
        <v>0</v>
      </c>
      <c r="H1513">
        <v>0</v>
      </c>
      <c r="L1513">
        <v>47.875523999999999</v>
      </c>
      <c r="R1513">
        <v>618.39218000000005</v>
      </c>
      <c r="S1513" t="s">
        <v>90</v>
      </c>
      <c r="T1513" s="297">
        <v>46311.754166666666</v>
      </c>
    </row>
    <row r="1514" spans="1:20" x14ac:dyDescent="0.35">
      <c r="A1514" t="s">
        <v>96</v>
      </c>
      <c r="B1514" t="s">
        <v>97</v>
      </c>
      <c r="C1514" t="s">
        <v>89</v>
      </c>
      <c r="D1514" s="29">
        <v>46435</v>
      </c>
      <c r="E1514">
        <v>0</v>
      </c>
      <c r="F1514">
        <v>0</v>
      </c>
      <c r="G1514">
        <v>0</v>
      </c>
      <c r="H1514">
        <v>0</v>
      </c>
      <c r="L1514">
        <v>47.875523999999999</v>
      </c>
      <c r="R1514">
        <v>618.39218000000005</v>
      </c>
      <c r="S1514" t="s">
        <v>90</v>
      </c>
      <c r="T1514" s="297">
        <v>46311.754166666666</v>
      </c>
    </row>
    <row r="1515" spans="1:20" x14ac:dyDescent="0.35">
      <c r="A1515" t="s">
        <v>96</v>
      </c>
      <c r="B1515" t="s">
        <v>97</v>
      </c>
      <c r="C1515" t="s">
        <v>89</v>
      </c>
      <c r="D1515" s="29">
        <v>46436</v>
      </c>
      <c r="E1515">
        <v>0</v>
      </c>
      <c r="F1515">
        <v>0</v>
      </c>
      <c r="G1515">
        <v>0</v>
      </c>
      <c r="H1515">
        <v>0</v>
      </c>
      <c r="L1515">
        <v>47.875523999999999</v>
      </c>
      <c r="R1515">
        <v>618.39218000000005</v>
      </c>
      <c r="S1515" t="s">
        <v>90</v>
      </c>
      <c r="T1515" s="297">
        <v>46311.754166666666</v>
      </c>
    </row>
    <row r="1516" spans="1:20" x14ac:dyDescent="0.35">
      <c r="A1516" t="s">
        <v>96</v>
      </c>
      <c r="B1516" t="s">
        <v>97</v>
      </c>
      <c r="C1516" t="s">
        <v>89</v>
      </c>
      <c r="D1516" s="29">
        <v>46437</v>
      </c>
      <c r="E1516">
        <v>0</v>
      </c>
      <c r="F1516">
        <v>0</v>
      </c>
      <c r="G1516">
        <v>0</v>
      </c>
      <c r="H1516">
        <v>0</v>
      </c>
      <c r="L1516">
        <v>47.875523999999999</v>
      </c>
      <c r="R1516">
        <v>618.39218000000005</v>
      </c>
      <c r="S1516" t="s">
        <v>90</v>
      </c>
      <c r="T1516" s="297">
        <v>46311.754166666666</v>
      </c>
    </row>
    <row r="1517" spans="1:20" x14ac:dyDescent="0.35">
      <c r="A1517" t="s">
        <v>96</v>
      </c>
      <c r="B1517" t="s">
        <v>97</v>
      </c>
      <c r="C1517" t="s">
        <v>89</v>
      </c>
      <c r="D1517" s="29">
        <v>46438</v>
      </c>
      <c r="E1517">
        <v>0</v>
      </c>
      <c r="F1517">
        <v>0</v>
      </c>
      <c r="G1517">
        <v>0</v>
      </c>
      <c r="H1517">
        <v>0</v>
      </c>
      <c r="L1517">
        <v>47.875523999999999</v>
      </c>
      <c r="R1517">
        <v>618.39218000000005</v>
      </c>
      <c r="S1517" t="s">
        <v>90</v>
      </c>
      <c r="T1517" s="297">
        <v>46311.754166666666</v>
      </c>
    </row>
    <row r="1518" spans="1:20" x14ac:dyDescent="0.35">
      <c r="A1518" t="s">
        <v>96</v>
      </c>
      <c r="B1518" t="s">
        <v>97</v>
      </c>
      <c r="C1518" t="s">
        <v>89</v>
      </c>
      <c r="D1518" s="29">
        <v>46439</v>
      </c>
      <c r="E1518">
        <v>0</v>
      </c>
      <c r="F1518">
        <v>0</v>
      </c>
      <c r="G1518">
        <v>0</v>
      </c>
      <c r="H1518">
        <v>0</v>
      </c>
      <c r="L1518">
        <v>47.875523999999999</v>
      </c>
      <c r="R1518">
        <v>618.39218000000005</v>
      </c>
      <c r="S1518" t="s">
        <v>90</v>
      </c>
      <c r="T1518" s="297">
        <v>46311.754166666666</v>
      </c>
    </row>
    <row r="1519" spans="1:20" x14ac:dyDescent="0.35">
      <c r="A1519" t="s">
        <v>96</v>
      </c>
      <c r="B1519" t="s">
        <v>97</v>
      </c>
      <c r="C1519" t="s">
        <v>89</v>
      </c>
      <c r="D1519" s="29">
        <v>46440</v>
      </c>
      <c r="E1519">
        <v>0</v>
      </c>
      <c r="F1519">
        <v>0</v>
      </c>
      <c r="G1519">
        <v>0</v>
      </c>
      <c r="H1519">
        <v>0</v>
      </c>
      <c r="L1519">
        <v>47.875523999999999</v>
      </c>
      <c r="R1519">
        <v>618.39218000000005</v>
      </c>
      <c r="S1519" t="s">
        <v>90</v>
      </c>
      <c r="T1519" s="297">
        <v>46311.754166666666</v>
      </c>
    </row>
    <row r="1520" spans="1:20" x14ac:dyDescent="0.35">
      <c r="A1520" t="s">
        <v>96</v>
      </c>
      <c r="B1520" t="s">
        <v>97</v>
      </c>
      <c r="C1520" t="s">
        <v>89</v>
      </c>
      <c r="D1520" s="29">
        <v>46441</v>
      </c>
      <c r="E1520">
        <v>0</v>
      </c>
      <c r="F1520">
        <v>0</v>
      </c>
      <c r="G1520">
        <v>0</v>
      </c>
      <c r="H1520">
        <v>0</v>
      </c>
      <c r="L1520">
        <v>47.875523999999999</v>
      </c>
      <c r="R1520">
        <v>618.39218000000005</v>
      </c>
      <c r="S1520" t="s">
        <v>90</v>
      </c>
      <c r="T1520" s="297">
        <v>46311.754166666666</v>
      </c>
    </row>
    <row r="1521" spans="1:20" x14ac:dyDescent="0.35">
      <c r="A1521" t="s">
        <v>96</v>
      </c>
      <c r="B1521" t="s">
        <v>97</v>
      </c>
      <c r="C1521" t="s">
        <v>89</v>
      </c>
      <c r="D1521" s="29">
        <v>46442</v>
      </c>
      <c r="E1521">
        <v>0</v>
      </c>
      <c r="F1521">
        <v>0</v>
      </c>
      <c r="G1521">
        <v>0</v>
      </c>
      <c r="H1521">
        <v>0</v>
      </c>
      <c r="L1521">
        <v>47.875523999999999</v>
      </c>
      <c r="R1521">
        <v>618.39218000000005</v>
      </c>
      <c r="S1521" t="s">
        <v>90</v>
      </c>
      <c r="T1521" s="297">
        <v>46311.754166666666</v>
      </c>
    </row>
    <row r="1522" spans="1:20" x14ac:dyDescent="0.35">
      <c r="A1522" t="s">
        <v>96</v>
      </c>
      <c r="B1522" t="s">
        <v>97</v>
      </c>
      <c r="C1522" t="s">
        <v>89</v>
      </c>
      <c r="D1522" s="29">
        <v>46443</v>
      </c>
      <c r="E1522">
        <v>0</v>
      </c>
      <c r="F1522">
        <v>0</v>
      </c>
      <c r="G1522">
        <v>0</v>
      </c>
      <c r="H1522">
        <v>0</v>
      </c>
      <c r="L1522">
        <v>47.875523999999999</v>
      </c>
      <c r="R1522">
        <v>618.39218000000005</v>
      </c>
      <c r="S1522" t="s">
        <v>90</v>
      </c>
      <c r="T1522" s="297">
        <v>46311.754166666666</v>
      </c>
    </row>
    <row r="1523" spans="1:20" x14ac:dyDescent="0.35">
      <c r="A1523" t="s">
        <v>96</v>
      </c>
      <c r="B1523" t="s">
        <v>97</v>
      </c>
      <c r="C1523" t="s">
        <v>89</v>
      </c>
      <c r="D1523" s="29">
        <v>46444</v>
      </c>
      <c r="E1523">
        <v>0</v>
      </c>
      <c r="F1523">
        <v>0</v>
      </c>
      <c r="G1523">
        <v>0</v>
      </c>
      <c r="H1523">
        <v>0</v>
      </c>
      <c r="L1523">
        <v>47.875523999999999</v>
      </c>
      <c r="R1523">
        <v>618.39218000000005</v>
      </c>
      <c r="S1523" t="s">
        <v>90</v>
      </c>
      <c r="T1523" s="297">
        <v>46311.754166666666</v>
      </c>
    </row>
    <row r="1524" spans="1:20" x14ac:dyDescent="0.35">
      <c r="A1524" t="s">
        <v>96</v>
      </c>
      <c r="B1524" t="s">
        <v>97</v>
      </c>
      <c r="C1524" t="s">
        <v>89</v>
      </c>
      <c r="D1524" s="29">
        <v>46445</v>
      </c>
      <c r="E1524">
        <v>0</v>
      </c>
      <c r="F1524">
        <v>0</v>
      </c>
      <c r="G1524">
        <v>0</v>
      </c>
      <c r="H1524">
        <v>0</v>
      </c>
      <c r="L1524">
        <v>47.875523999999999</v>
      </c>
      <c r="R1524">
        <v>618.39218000000005</v>
      </c>
      <c r="S1524" t="s">
        <v>90</v>
      </c>
      <c r="T1524" s="297">
        <v>46311.754166666666</v>
      </c>
    </row>
    <row r="1525" spans="1:20" x14ac:dyDescent="0.35">
      <c r="A1525" t="s">
        <v>96</v>
      </c>
      <c r="B1525" t="s">
        <v>97</v>
      </c>
      <c r="C1525" t="s">
        <v>89</v>
      </c>
      <c r="D1525" s="29">
        <v>46446</v>
      </c>
      <c r="E1525">
        <v>0</v>
      </c>
      <c r="F1525">
        <v>0</v>
      </c>
      <c r="G1525">
        <v>0</v>
      </c>
      <c r="H1525">
        <v>0</v>
      </c>
      <c r="L1525">
        <v>47.875523999999999</v>
      </c>
      <c r="R1525">
        <v>618.39218000000005</v>
      </c>
      <c r="S1525" t="s">
        <v>90</v>
      </c>
      <c r="T1525" s="297">
        <v>46311.754166666666</v>
      </c>
    </row>
    <row r="1526" spans="1:20" x14ac:dyDescent="0.35">
      <c r="A1526" t="s">
        <v>96</v>
      </c>
      <c r="B1526" t="s">
        <v>97</v>
      </c>
      <c r="C1526" t="s">
        <v>89</v>
      </c>
      <c r="D1526" s="29">
        <v>46447</v>
      </c>
      <c r="E1526">
        <v>0</v>
      </c>
      <c r="F1526">
        <v>0</v>
      </c>
      <c r="G1526">
        <v>0</v>
      </c>
      <c r="H1526">
        <v>0</v>
      </c>
      <c r="L1526">
        <v>47.875523999999999</v>
      </c>
      <c r="R1526">
        <v>618.39218000000005</v>
      </c>
      <c r="S1526" t="s">
        <v>90</v>
      </c>
      <c r="T1526" s="297">
        <v>46311.754166666666</v>
      </c>
    </row>
    <row r="1527" spans="1:20" x14ac:dyDescent="0.35">
      <c r="A1527" t="s">
        <v>96</v>
      </c>
      <c r="B1527" t="s">
        <v>97</v>
      </c>
      <c r="C1527" t="s">
        <v>89</v>
      </c>
      <c r="D1527" s="29">
        <v>46448</v>
      </c>
      <c r="E1527">
        <v>0</v>
      </c>
      <c r="F1527">
        <v>0</v>
      </c>
      <c r="G1527">
        <v>0</v>
      </c>
      <c r="H1527">
        <v>0</v>
      </c>
      <c r="L1527">
        <v>47.875523999999999</v>
      </c>
      <c r="R1527">
        <v>618.39218000000005</v>
      </c>
      <c r="S1527" t="s">
        <v>90</v>
      </c>
      <c r="T1527" s="297">
        <v>46311.754166666666</v>
      </c>
    </row>
    <row r="1528" spans="1:20" x14ac:dyDescent="0.35">
      <c r="A1528" t="s">
        <v>96</v>
      </c>
      <c r="B1528" t="s">
        <v>97</v>
      </c>
      <c r="C1528" t="s">
        <v>89</v>
      </c>
      <c r="D1528" s="29">
        <v>46449</v>
      </c>
      <c r="E1528">
        <v>0</v>
      </c>
      <c r="F1528">
        <v>0</v>
      </c>
      <c r="G1528">
        <v>0</v>
      </c>
      <c r="H1528">
        <v>0</v>
      </c>
      <c r="L1528">
        <v>47.875523999999999</v>
      </c>
      <c r="R1528">
        <v>618.39218000000005</v>
      </c>
      <c r="S1528" t="s">
        <v>90</v>
      </c>
      <c r="T1528" s="297">
        <v>46311.754166666666</v>
      </c>
    </row>
    <row r="1529" spans="1:20" x14ac:dyDescent="0.35">
      <c r="A1529" t="s">
        <v>96</v>
      </c>
      <c r="B1529" t="s">
        <v>97</v>
      </c>
      <c r="C1529" t="s">
        <v>89</v>
      </c>
      <c r="D1529" s="29">
        <v>46450</v>
      </c>
      <c r="E1529">
        <v>0</v>
      </c>
      <c r="F1529">
        <v>0</v>
      </c>
      <c r="G1529">
        <v>0</v>
      </c>
      <c r="H1529">
        <v>0</v>
      </c>
      <c r="L1529">
        <v>47.875523999999999</v>
      </c>
      <c r="R1529">
        <v>618.39218000000005</v>
      </c>
      <c r="S1529" t="s">
        <v>90</v>
      </c>
      <c r="T1529" s="297">
        <v>46311.754166666666</v>
      </c>
    </row>
    <row r="1530" spans="1:20" x14ac:dyDescent="0.35">
      <c r="A1530" t="s">
        <v>96</v>
      </c>
      <c r="B1530" t="s">
        <v>97</v>
      </c>
      <c r="C1530" t="s">
        <v>89</v>
      </c>
      <c r="D1530" s="29">
        <v>46451</v>
      </c>
      <c r="E1530">
        <v>0</v>
      </c>
      <c r="F1530">
        <v>0</v>
      </c>
      <c r="G1530">
        <v>0</v>
      </c>
      <c r="H1530">
        <v>0</v>
      </c>
      <c r="L1530">
        <v>47.875523999999999</v>
      </c>
      <c r="R1530">
        <v>618.39218000000005</v>
      </c>
      <c r="S1530" t="s">
        <v>90</v>
      </c>
      <c r="T1530" s="297">
        <v>46311.754166666666</v>
      </c>
    </row>
    <row r="1531" spans="1:20" x14ac:dyDescent="0.35">
      <c r="A1531" t="s">
        <v>96</v>
      </c>
      <c r="B1531" t="s">
        <v>97</v>
      </c>
      <c r="C1531" t="s">
        <v>89</v>
      </c>
      <c r="D1531" s="29">
        <v>46452</v>
      </c>
      <c r="E1531">
        <v>0</v>
      </c>
      <c r="F1531">
        <v>0</v>
      </c>
      <c r="G1531">
        <v>0</v>
      </c>
      <c r="H1531">
        <v>0</v>
      </c>
      <c r="L1531">
        <v>47.875523999999999</v>
      </c>
      <c r="R1531">
        <v>618.39218000000005</v>
      </c>
      <c r="S1531" t="s">
        <v>90</v>
      </c>
      <c r="T1531" s="297">
        <v>46311.754166666666</v>
      </c>
    </row>
    <row r="1532" spans="1:20" x14ac:dyDescent="0.35">
      <c r="A1532" t="s">
        <v>96</v>
      </c>
      <c r="B1532" t="s">
        <v>97</v>
      </c>
      <c r="C1532" t="s">
        <v>89</v>
      </c>
      <c r="D1532" s="29">
        <v>46453</v>
      </c>
      <c r="E1532">
        <v>0</v>
      </c>
      <c r="F1532">
        <v>0</v>
      </c>
      <c r="G1532">
        <v>0</v>
      </c>
      <c r="H1532">
        <v>0</v>
      </c>
      <c r="L1532">
        <v>47.875523999999999</v>
      </c>
      <c r="R1532">
        <v>618.39218000000005</v>
      </c>
      <c r="S1532" t="s">
        <v>90</v>
      </c>
      <c r="T1532" s="297">
        <v>46311.754166666666</v>
      </c>
    </row>
    <row r="1533" spans="1:20" x14ac:dyDescent="0.35">
      <c r="A1533" t="s">
        <v>96</v>
      </c>
      <c r="B1533" t="s">
        <v>97</v>
      </c>
      <c r="C1533" t="s">
        <v>89</v>
      </c>
      <c r="D1533" s="29">
        <v>46454</v>
      </c>
      <c r="E1533">
        <v>0</v>
      </c>
      <c r="F1533">
        <v>0</v>
      </c>
      <c r="G1533">
        <v>0</v>
      </c>
      <c r="H1533">
        <v>0</v>
      </c>
      <c r="L1533">
        <v>47.875523999999999</v>
      </c>
      <c r="R1533">
        <v>618.39218000000005</v>
      </c>
      <c r="S1533" t="s">
        <v>90</v>
      </c>
      <c r="T1533" s="297">
        <v>46311.754166666666</v>
      </c>
    </row>
    <row r="1534" spans="1:20" x14ac:dyDescent="0.35">
      <c r="A1534" t="s">
        <v>96</v>
      </c>
      <c r="B1534" t="s">
        <v>97</v>
      </c>
      <c r="C1534" t="s">
        <v>89</v>
      </c>
      <c r="D1534" s="29">
        <v>46455</v>
      </c>
      <c r="E1534">
        <v>0</v>
      </c>
      <c r="F1534">
        <v>0</v>
      </c>
      <c r="G1534">
        <v>0</v>
      </c>
      <c r="H1534">
        <v>0</v>
      </c>
      <c r="L1534">
        <v>47.875523999999999</v>
      </c>
      <c r="R1534">
        <v>618.39218000000005</v>
      </c>
      <c r="S1534" t="s">
        <v>90</v>
      </c>
      <c r="T1534" s="297">
        <v>46311.754166666666</v>
      </c>
    </row>
    <row r="1535" spans="1:20" x14ac:dyDescent="0.35">
      <c r="A1535" t="s">
        <v>96</v>
      </c>
      <c r="B1535" t="s">
        <v>97</v>
      </c>
      <c r="C1535" t="s">
        <v>89</v>
      </c>
      <c r="D1535" s="29">
        <v>46456</v>
      </c>
      <c r="E1535">
        <v>0</v>
      </c>
      <c r="F1535">
        <v>0</v>
      </c>
      <c r="G1535">
        <v>0</v>
      </c>
      <c r="H1535">
        <v>0</v>
      </c>
      <c r="L1535">
        <v>47.875523999999999</v>
      </c>
      <c r="R1535">
        <v>618.39218000000005</v>
      </c>
      <c r="S1535" t="s">
        <v>90</v>
      </c>
      <c r="T1535" s="297">
        <v>46311.754166666666</v>
      </c>
    </row>
    <row r="1536" spans="1:20" x14ac:dyDescent="0.35">
      <c r="A1536" t="s">
        <v>96</v>
      </c>
      <c r="B1536" t="s">
        <v>97</v>
      </c>
      <c r="C1536" t="s">
        <v>89</v>
      </c>
      <c r="D1536" s="29">
        <v>46457</v>
      </c>
      <c r="E1536">
        <v>0</v>
      </c>
      <c r="F1536">
        <v>0</v>
      </c>
      <c r="G1536">
        <v>0</v>
      </c>
      <c r="H1536">
        <v>0</v>
      </c>
      <c r="L1536">
        <v>47.875523999999999</v>
      </c>
      <c r="R1536">
        <v>618.39218000000005</v>
      </c>
      <c r="S1536" t="s">
        <v>90</v>
      </c>
      <c r="T1536" s="297">
        <v>46311.754166666666</v>
      </c>
    </row>
    <row r="1537" spans="1:20" x14ac:dyDescent="0.35">
      <c r="A1537" t="s">
        <v>96</v>
      </c>
      <c r="B1537" t="s">
        <v>97</v>
      </c>
      <c r="C1537" t="s">
        <v>89</v>
      </c>
      <c r="D1537" s="29">
        <v>46458</v>
      </c>
      <c r="E1537">
        <v>0</v>
      </c>
      <c r="F1537">
        <v>0</v>
      </c>
      <c r="G1537">
        <v>0</v>
      </c>
      <c r="H1537">
        <v>0</v>
      </c>
      <c r="L1537">
        <v>47.875523999999999</v>
      </c>
      <c r="R1537">
        <v>618.39218000000005</v>
      </c>
      <c r="S1537" t="s">
        <v>90</v>
      </c>
      <c r="T1537" s="297">
        <v>46311.754166666666</v>
      </c>
    </row>
    <row r="1538" spans="1:20" x14ac:dyDescent="0.35">
      <c r="A1538" t="s">
        <v>96</v>
      </c>
      <c r="B1538" t="s">
        <v>97</v>
      </c>
      <c r="C1538" t="s">
        <v>89</v>
      </c>
      <c r="D1538" s="29">
        <v>46459</v>
      </c>
      <c r="E1538">
        <v>0</v>
      </c>
      <c r="F1538">
        <v>0</v>
      </c>
      <c r="G1538">
        <v>0</v>
      </c>
      <c r="H1538">
        <v>0</v>
      </c>
      <c r="L1538">
        <v>47.875523999999999</v>
      </c>
      <c r="R1538">
        <v>618.39218000000005</v>
      </c>
      <c r="S1538" t="s">
        <v>90</v>
      </c>
      <c r="T1538" s="297">
        <v>46311.754166666666</v>
      </c>
    </row>
    <row r="1539" spans="1:20" x14ac:dyDescent="0.35">
      <c r="A1539" t="s">
        <v>96</v>
      </c>
      <c r="B1539" t="s">
        <v>97</v>
      </c>
      <c r="C1539" t="s">
        <v>89</v>
      </c>
      <c r="D1539" s="29">
        <v>46460</v>
      </c>
      <c r="E1539">
        <v>0</v>
      </c>
      <c r="F1539">
        <v>0</v>
      </c>
      <c r="G1539">
        <v>0</v>
      </c>
      <c r="H1539">
        <v>0</v>
      </c>
      <c r="L1539">
        <v>47.875523999999999</v>
      </c>
      <c r="R1539">
        <v>618.39218000000005</v>
      </c>
      <c r="S1539" t="s">
        <v>90</v>
      </c>
      <c r="T1539" s="297">
        <v>46311.754166666666</v>
      </c>
    </row>
    <row r="1540" spans="1:20" x14ac:dyDescent="0.35">
      <c r="A1540" t="s">
        <v>96</v>
      </c>
      <c r="B1540" t="s">
        <v>97</v>
      </c>
      <c r="C1540" t="s">
        <v>89</v>
      </c>
      <c r="D1540" s="29">
        <v>46461</v>
      </c>
      <c r="E1540">
        <v>0</v>
      </c>
      <c r="F1540">
        <v>0</v>
      </c>
      <c r="G1540">
        <v>0</v>
      </c>
      <c r="H1540">
        <v>0</v>
      </c>
      <c r="L1540">
        <v>47.875523999999999</v>
      </c>
      <c r="R1540">
        <v>618.39218000000005</v>
      </c>
      <c r="S1540" t="s">
        <v>90</v>
      </c>
      <c r="T1540" s="297">
        <v>46311.754166666666</v>
      </c>
    </row>
    <row r="1541" spans="1:20" x14ac:dyDescent="0.35">
      <c r="A1541" t="s">
        <v>96</v>
      </c>
      <c r="B1541" t="s">
        <v>97</v>
      </c>
      <c r="C1541" t="s">
        <v>89</v>
      </c>
      <c r="D1541" s="29">
        <v>46462</v>
      </c>
      <c r="E1541">
        <v>0</v>
      </c>
      <c r="F1541">
        <v>0</v>
      </c>
      <c r="G1541">
        <v>0</v>
      </c>
      <c r="H1541">
        <v>0</v>
      </c>
      <c r="L1541">
        <v>47.875523999999999</v>
      </c>
      <c r="R1541">
        <v>618.39218000000005</v>
      </c>
      <c r="S1541" t="s">
        <v>90</v>
      </c>
      <c r="T1541" s="297">
        <v>46311.754166666666</v>
      </c>
    </row>
    <row r="1542" spans="1:20" x14ac:dyDescent="0.35">
      <c r="A1542" t="s">
        <v>96</v>
      </c>
      <c r="B1542" t="s">
        <v>97</v>
      </c>
      <c r="C1542" t="s">
        <v>89</v>
      </c>
      <c r="D1542" s="29">
        <v>46463</v>
      </c>
      <c r="E1542">
        <v>0</v>
      </c>
      <c r="F1542">
        <v>0</v>
      </c>
      <c r="G1542">
        <v>0</v>
      </c>
      <c r="H1542">
        <v>0</v>
      </c>
      <c r="L1542">
        <v>47.875523999999999</v>
      </c>
      <c r="R1542">
        <v>618.39218000000005</v>
      </c>
      <c r="S1542" t="s">
        <v>90</v>
      </c>
      <c r="T1542" s="297">
        <v>46311.754166666666</v>
      </c>
    </row>
    <row r="1543" spans="1:20" x14ac:dyDescent="0.35">
      <c r="A1543" t="s">
        <v>96</v>
      </c>
      <c r="B1543" t="s">
        <v>97</v>
      </c>
      <c r="C1543" t="s">
        <v>89</v>
      </c>
      <c r="D1543" s="29">
        <v>46464</v>
      </c>
      <c r="E1543">
        <v>0</v>
      </c>
      <c r="F1543">
        <v>0</v>
      </c>
      <c r="G1543">
        <v>0</v>
      </c>
      <c r="H1543">
        <v>0</v>
      </c>
      <c r="L1543">
        <v>47.875523999999999</v>
      </c>
      <c r="R1543">
        <v>618.39218000000005</v>
      </c>
      <c r="S1543" t="s">
        <v>90</v>
      </c>
      <c r="T1543" s="297">
        <v>46311.754166666666</v>
      </c>
    </row>
    <row r="1544" spans="1:20" x14ac:dyDescent="0.35">
      <c r="A1544" t="s">
        <v>96</v>
      </c>
      <c r="B1544" t="s">
        <v>97</v>
      </c>
      <c r="C1544" t="s">
        <v>89</v>
      </c>
      <c r="D1544" s="29">
        <v>46465</v>
      </c>
      <c r="E1544">
        <v>0</v>
      </c>
      <c r="F1544">
        <v>0</v>
      </c>
      <c r="G1544">
        <v>0</v>
      </c>
      <c r="H1544">
        <v>0</v>
      </c>
      <c r="L1544">
        <v>47.875523999999999</v>
      </c>
      <c r="R1544">
        <v>618.39218000000005</v>
      </c>
      <c r="S1544" t="s">
        <v>90</v>
      </c>
      <c r="T1544" s="297">
        <v>46311.754166666666</v>
      </c>
    </row>
    <row r="1545" spans="1:20" x14ac:dyDescent="0.35">
      <c r="A1545" t="s">
        <v>96</v>
      </c>
      <c r="B1545" t="s">
        <v>97</v>
      </c>
      <c r="C1545" t="s">
        <v>89</v>
      </c>
      <c r="D1545" s="29">
        <v>46466</v>
      </c>
      <c r="E1545">
        <v>0</v>
      </c>
      <c r="F1545">
        <v>0</v>
      </c>
      <c r="G1545">
        <v>0</v>
      </c>
      <c r="H1545">
        <v>0</v>
      </c>
      <c r="L1545">
        <v>47.875523999999999</v>
      </c>
      <c r="R1545">
        <v>618.39218000000005</v>
      </c>
      <c r="S1545" t="s">
        <v>90</v>
      </c>
      <c r="T1545" s="297">
        <v>46311.754166666666</v>
      </c>
    </row>
    <row r="1546" spans="1:20" x14ac:dyDescent="0.35">
      <c r="A1546" t="s">
        <v>96</v>
      </c>
      <c r="B1546" t="s">
        <v>97</v>
      </c>
      <c r="C1546" t="s">
        <v>89</v>
      </c>
      <c r="D1546" s="29">
        <v>46467</v>
      </c>
      <c r="E1546">
        <v>0</v>
      </c>
      <c r="F1546">
        <v>0</v>
      </c>
      <c r="G1546">
        <v>0</v>
      </c>
      <c r="H1546">
        <v>0</v>
      </c>
      <c r="L1546">
        <v>47.875523999999999</v>
      </c>
      <c r="R1546">
        <v>618.39218000000005</v>
      </c>
      <c r="S1546" t="s">
        <v>90</v>
      </c>
      <c r="T1546" s="297">
        <v>46311.754166666666</v>
      </c>
    </row>
    <row r="1547" spans="1:20" x14ac:dyDescent="0.35">
      <c r="A1547" t="s">
        <v>96</v>
      </c>
      <c r="B1547" t="s">
        <v>97</v>
      </c>
      <c r="C1547" t="s">
        <v>89</v>
      </c>
      <c r="D1547" s="29">
        <v>46468</v>
      </c>
      <c r="E1547">
        <v>0</v>
      </c>
      <c r="F1547">
        <v>0</v>
      </c>
      <c r="G1547">
        <v>0</v>
      </c>
      <c r="H1547">
        <v>0</v>
      </c>
      <c r="L1547">
        <v>47.875523999999999</v>
      </c>
      <c r="R1547">
        <v>618.39218000000005</v>
      </c>
      <c r="S1547" t="s">
        <v>90</v>
      </c>
      <c r="T1547" s="297">
        <v>46311.754166666666</v>
      </c>
    </row>
    <row r="1548" spans="1:20" x14ac:dyDescent="0.35">
      <c r="A1548" t="s">
        <v>96</v>
      </c>
      <c r="B1548" t="s">
        <v>97</v>
      </c>
      <c r="C1548" t="s">
        <v>89</v>
      </c>
      <c r="D1548" s="29">
        <v>46469</v>
      </c>
      <c r="E1548">
        <v>0</v>
      </c>
      <c r="F1548">
        <v>0</v>
      </c>
      <c r="G1548">
        <v>0</v>
      </c>
      <c r="H1548">
        <v>0</v>
      </c>
      <c r="L1548">
        <v>47.875523999999999</v>
      </c>
      <c r="R1548">
        <v>618.39218000000005</v>
      </c>
      <c r="S1548" t="s">
        <v>90</v>
      </c>
      <c r="T1548" s="297">
        <v>46311.754166666666</v>
      </c>
    </row>
    <row r="1549" spans="1:20" x14ac:dyDescent="0.35">
      <c r="A1549" t="s">
        <v>96</v>
      </c>
      <c r="B1549" t="s">
        <v>97</v>
      </c>
      <c r="C1549" t="s">
        <v>89</v>
      </c>
      <c r="D1549" s="29">
        <v>46470</v>
      </c>
      <c r="E1549">
        <v>0</v>
      </c>
      <c r="F1549">
        <v>0</v>
      </c>
      <c r="G1549">
        <v>0</v>
      </c>
      <c r="H1549">
        <v>0</v>
      </c>
      <c r="L1549">
        <v>47.875523999999999</v>
      </c>
      <c r="R1549">
        <v>618.39218000000005</v>
      </c>
      <c r="S1549" t="s">
        <v>90</v>
      </c>
      <c r="T1549" s="297">
        <v>46311.754166666666</v>
      </c>
    </row>
    <row r="1550" spans="1:20" x14ac:dyDescent="0.35">
      <c r="A1550" t="s">
        <v>96</v>
      </c>
      <c r="B1550" t="s">
        <v>97</v>
      </c>
      <c r="C1550" t="s">
        <v>89</v>
      </c>
      <c r="D1550" s="29">
        <v>46471</v>
      </c>
      <c r="E1550">
        <v>0</v>
      </c>
      <c r="F1550">
        <v>0</v>
      </c>
      <c r="G1550">
        <v>0</v>
      </c>
      <c r="H1550">
        <v>0</v>
      </c>
      <c r="L1550">
        <v>47.875523999999999</v>
      </c>
      <c r="R1550">
        <v>618.39218000000005</v>
      </c>
      <c r="S1550" t="s">
        <v>90</v>
      </c>
      <c r="T1550" s="297">
        <v>46311.754166666666</v>
      </c>
    </row>
    <row r="1551" spans="1:20" x14ac:dyDescent="0.35">
      <c r="A1551" t="s">
        <v>96</v>
      </c>
      <c r="B1551" t="s">
        <v>97</v>
      </c>
      <c r="C1551" t="s">
        <v>89</v>
      </c>
      <c r="D1551" s="29">
        <v>46472</v>
      </c>
      <c r="E1551">
        <v>0</v>
      </c>
      <c r="F1551">
        <v>0</v>
      </c>
      <c r="G1551">
        <v>0</v>
      </c>
      <c r="H1551">
        <v>0</v>
      </c>
      <c r="L1551">
        <v>47.875523999999999</v>
      </c>
      <c r="R1551">
        <v>618.39218000000005</v>
      </c>
      <c r="S1551" t="s">
        <v>90</v>
      </c>
      <c r="T1551" s="297">
        <v>46311.754166666666</v>
      </c>
    </row>
    <row r="1552" spans="1:20" x14ac:dyDescent="0.35">
      <c r="A1552" t="s">
        <v>96</v>
      </c>
      <c r="B1552" t="s">
        <v>97</v>
      </c>
      <c r="C1552" t="s">
        <v>89</v>
      </c>
      <c r="D1552" s="29">
        <v>46473</v>
      </c>
      <c r="E1552">
        <v>0</v>
      </c>
      <c r="F1552">
        <v>0</v>
      </c>
      <c r="G1552">
        <v>0</v>
      </c>
      <c r="H1552">
        <v>0</v>
      </c>
      <c r="L1552">
        <v>47.875523999999999</v>
      </c>
      <c r="R1552">
        <v>618.39218000000005</v>
      </c>
      <c r="S1552" t="s">
        <v>90</v>
      </c>
      <c r="T1552" s="297">
        <v>46311.754166666666</v>
      </c>
    </row>
    <row r="1553" spans="1:20" x14ac:dyDescent="0.35">
      <c r="A1553" t="s">
        <v>96</v>
      </c>
      <c r="B1553" t="s">
        <v>97</v>
      </c>
      <c r="C1553" t="s">
        <v>89</v>
      </c>
      <c r="D1553" s="29">
        <v>46474</v>
      </c>
      <c r="E1553">
        <v>0</v>
      </c>
      <c r="F1553">
        <v>0</v>
      </c>
      <c r="G1553">
        <v>0</v>
      </c>
      <c r="H1553">
        <v>0</v>
      </c>
      <c r="L1553">
        <v>47.875523999999999</v>
      </c>
      <c r="R1553">
        <v>618.39218000000005</v>
      </c>
      <c r="S1553" t="s">
        <v>90</v>
      </c>
      <c r="T1553" s="297">
        <v>46311.754166666666</v>
      </c>
    </row>
    <row r="1554" spans="1:20" x14ac:dyDescent="0.35">
      <c r="A1554" t="s">
        <v>96</v>
      </c>
      <c r="B1554" t="s">
        <v>97</v>
      </c>
      <c r="C1554" t="s">
        <v>89</v>
      </c>
      <c r="D1554" s="29">
        <v>46475</v>
      </c>
      <c r="E1554">
        <v>0</v>
      </c>
      <c r="F1554">
        <v>0</v>
      </c>
      <c r="G1554">
        <v>0</v>
      </c>
      <c r="H1554">
        <v>0</v>
      </c>
      <c r="L1554">
        <v>47.875523999999999</v>
      </c>
      <c r="R1554">
        <v>618.39218000000005</v>
      </c>
      <c r="S1554" t="s">
        <v>90</v>
      </c>
      <c r="T1554" s="297">
        <v>46311.754166666666</v>
      </c>
    </row>
    <row r="1555" spans="1:20" x14ac:dyDescent="0.35">
      <c r="A1555" t="s">
        <v>96</v>
      </c>
      <c r="B1555" t="s">
        <v>97</v>
      </c>
      <c r="C1555" t="s">
        <v>89</v>
      </c>
      <c r="D1555" s="29">
        <v>46476</v>
      </c>
      <c r="E1555">
        <v>0</v>
      </c>
      <c r="F1555">
        <v>0</v>
      </c>
      <c r="G1555">
        <v>0</v>
      </c>
      <c r="H1555">
        <v>0</v>
      </c>
      <c r="L1555">
        <v>47.875523999999999</v>
      </c>
      <c r="R1555">
        <v>618.39218000000005</v>
      </c>
      <c r="S1555" t="s">
        <v>90</v>
      </c>
      <c r="T1555" s="297">
        <v>46311.754166666666</v>
      </c>
    </row>
    <row r="1556" spans="1:20" x14ac:dyDescent="0.35">
      <c r="A1556" t="s">
        <v>96</v>
      </c>
      <c r="B1556" t="s">
        <v>97</v>
      </c>
      <c r="C1556" t="s">
        <v>89</v>
      </c>
      <c r="D1556" s="29">
        <v>46477</v>
      </c>
      <c r="E1556">
        <v>0</v>
      </c>
      <c r="F1556">
        <v>0</v>
      </c>
      <c r="G1556">
        <v>0</v>
      </c>
      <c r="H1556">
        <v>0</v>
      </c>
      <c r="L1556">
        <v>47.875523999999999</v>
      </c>
      <c r="R1556">
        <v>618.39218000000005</v>
      </c>
      <c r="S1556" t="s">
        <v>90</v>
      </c>
      <c r="T1556" s="297">
        <v>46311.754166666666</v>
      </c>
    </row>
    <row r="1557" spans="1:20" x14ac:dyDescent="0.35">
      <c r="A1557" t="s">
        <v>96</v>
      </c>
      <c r="B1557" t="s">
        <v>97</v>
      </c>
      <c r="C1557" t="s">
        <v>89</v>
      </c>
      <c r="D1557" s="29">
        <v>46478</v>
      </c>
      <c r="E1557">
        <v>0</v>
      </c>
      <c r="F1557">
        <v>0</v>
      </c>
      <c r="G1557">
        <v>0</v>
      </c>
      <c r="H1557">
        <v>0</v>
      </c>
      <c r="L1557">
        <v>47.875523999999999</v>
      </c>
      <c r="R1557">
        <v>618.39218000000005</v>
      </c>
      <c r="S1557" t="s">
        <v>90</v>
      </c>
      <c r="T1557" s="297">
        <v>46311.754166666666</v>
      </c>
    </row>
    <row r="1558" spans="1:20" x14ac:dyDescent="0.35">
      <c r="A1558" t="s">
        <v>96</v>
      </c>
      <c r="B1558" t="s">
        <v>97</v>
      </c>
      <c r="C1558" t="s">
        <v>89</v>
      </c>
      <c r="D1558" s="29">
        <v>46479</v>
      </c>
      <c r="E1558">
        <v>0</v>
      </c>
      <c r="F1558">
        <v>0</v>
      </c>
      <c r="G1558">
        <v>0</v>
      </c>
      <c r="H1558">
        <v>0</v>
      </c>
      <c r="L1558">
        <v>47.875523999999999</v>
      </c>
      <c r="R1558">
        <v>618.39218000000005</v>
      </c>
      <c r="S1558" t="s">
        <v>90</v>
      </c>
      <c r="T1558" s="297">
        <v>46311.754166666666</v>
      </c>
    </row>
    <row r="1559" spans="1:20" x14ac:dyDescent="0.35">
      <c r="A1559" t="s">
        <v>96</v>
      </c>
      <c r="B1559" t="s">
        <v>97</v>
      </c>
      <c r="C1559" t="s">
        <v>89</v>
      </c>
      <c r="D1559" s="29">
        <v>46480</v>
      </c>
      <c r="E1559">
        <v>0</v>
      </c>
      <c r="F1559">
        <v>0</v>
      </c>
      <c r="G1559">
        <v>0</v>
      </c>
      <c r="H1559">
        <v>0</v>
      </c>
      <c r="L1559">
        <v>47.875523999999999</v>
      </c>
      <c r="R1559">
        <v>618.39218000000005</v>
      </c>
      <c r="S1559" t="s">
        <v>90</v>
      </c>
      <c r="T1559" s="297">
        <v>46311.754166666666</v>
      </c>
    </row>
    <row r="1560" spans="1:20" x14ac:dyDescent="0.35">
      <c r="A1560" t="s">
        <v>96</v>
      </c>
      <c r="B1560" t="s">
        <v>97</v>
      </c>
      <c r="C1560" t="s">
        <v>89</v>
      </c>
      <c r="D1560" s="29">
        <v>46481</v>
      </c>
      <c r="E1560">
        <v>0</v>
      </c>
      <c r="F1560">
        <v>0</v>
      </c>
      <c r="G1560">
        <v>0</v>
      </c>
      <c r="H1560">
        <v>0</v>
      </c>
      <c r="L1560">
        <v>47.875523999999999</v>
      </c>
      <c r="R1560">
        <v>618.39218000000005</v>
      </c>
      <c r="S1560" t="s">
        <v>90</v>
      </c>
      <c r="T1560" s="297">
        <v>46311.754166666666</v>
      </c>
    </row>
    <row r="1561" spans="1:20" x14ac:dyDescent="0.35">
      <c r="A1561" t="s">
        <v>96</v>
      </c>
      <c r="B1561" t="s">
        <v>97</v>
      </c>
      <c r="C1561" t="s">
        <v>89</v>
      </c>
      <c r="D1561" s="29">
        <v>46482</v>
      </c>
      <c r="E1561">
        <v>0</v>
      </c>
      <c r="F1561">
        <v>0</v>
      </c>
      <c r="G1561">
        <v>0</v>
      </c>
      <c r="H1561">
        <v>0</v>
      </c>
      <c r="L1561">
        <v>47.875523999999999</v>
      </c>
      <c r="R1561">
        <v>618.39218000000005</v>
      </c>
      <c r="S1561" t="s">
        <v>90</v>
      </c>
      <c r="T1561" s="297">
        <v>46311.754166666666</v>
      </c>
    </row>
    <row r="1562" spans="1:20" x14ac:dyDescent="0.35">
      <c r="A1562" t="s">
        <v>96</v>
      </c>
      <c r="B1562" t="s">
        <v>97</v>
      </c>
      <c r="C1562" t="s">
        <v>89</v>
      </c>
      <c r="D1562" s="29">
        <v>46483</v>
      </c>
      <c r="E1562">
        <v>0</v>
      </c>
      <c r="F1562">
        <v>0</v>
      </c>
      <c r="G1562">
        <v>0</v>
      </c>
      <c r="H1562">
        <v>0</v>
      </c>
      <c r="L1562">
        <v>47.875523999999999</v>
      </c>
      <c r="R1562">
        <v>618.39218000000005</v>
      </c>
      <c r="S1562" t="s">
        <v>90</v>
      </c>
      <c r="T1562" s="297">
        <v>46311.754166666666</v>
      </c>
    </row>
    <row r="1563" spans="1:20" x14ac:dyDescent="0.35">
      <c r="A1563" t="s">
        <v>96</v>
      </c>
      <c r="B1563" t="s">
        <v>97</v>
      </c>
      <c r="C1563" t="s">
        <v>89</v>
      </c>
      <c r="D1563" s="29">
        <v>46484</v>
      </c>
      <c r="E1563">
        <v>0</v>
      </c>
      <c r="F1563">
        <v>0</v>
      </c>
      <c r="G1563">
        <v>0</v>
      </c>
      <c r="H1563">
        <v>0</v>
      </c>
      <c r="L1563">
        <v>47.875523999999999</v>
      </c>
      <c r="R1563">
        <v>618.39218000000005</v>
      </c>
      <c r="S1563" t="s">
        <v>90</v>
      </c>
      <c r="T1563" s="297">
        <v>46311.754166666666</v>
      </c>
    </row>
    <row r="1564" spans="1:20" x14ac:dyDescent="0.35">
      <c r="A1564" t="s">
        <v>96</v>
      </c>
      <c r="B1564" t="s">
        <v>97</v>
      </c>
      <c r="C1564" t="s">
        <v>89</v>
      </c>
      <c r="D1564" s="29">
        <v>46485</v>
      </c>
      <c r="E1564">
        <v>0</v>
      </c>
      <c r="F1564">
        <v>0</v>
      </c>
      <c r="G1564">
        <v>0</v>
      </c>
      <c r="H1564">
        <v>0</v>
      </c>
      <c r="L1564">
        <v>47.875523999999999</v>
      </c>
      <c r="R1564">
        <v>618.39218000000005</v>
      </c>
      <c r="S1564" t="s">
        <v>90</v>
      </c>
      <c r="T1564" s="297">
        <v>46311.754166666666</v>
      </c>
    </row>
    <row r="1565" spans="1:20" x14ac:dyDescent="0.35">
      <c r="A1565" t="s">
        <v>96</v>
      </c>
      <c r="B1565" t="s">
        <v>97</v>
      </c>
      <c r="C1565" t="s">
        <v>89</v>
      </c>
      <c r="D1565" s="29">
        <v>46486</v>
      </c>
      <c r="E1565">
        <v>0</v>
      </c>
      <c r="F1565">
        <v>0</v>
      </c>
      <c r="G1565">
        <v>0</v>
      </c>
      <c r="H1565">
        <v>0</v>
      </c>
      <c r="L1565">
        <v>47.875523999999999</v>
      </c>
      <c r="R1565">
        <v>618.39218000000005</v>
      </c>
      <c r="S1565" t="s">
        <v>90</v>
      </c>
      <c r="T1565" s="297">
        <v>46311.754166666666</v>
      </c>
    </row>
    <row r="1566" spans="1:20" x14ac:dyDescent="0.35">
      <c r="A1566" t="s">
        <v>96</v>
      </c>
      <c r="B1566" t="s">
        <v>97</v>
      </c>
      <c r="C1566" t="s">
        <v>89</v>
      </c>
      <c r="D1566" s="29">
        <v>46487</v>
      </c>
      <c r="E1566">
        <v>0</v>
      </c>
      <c r="F1566">
        <v>0</v>
      </c>
      <c r="G1566">
        <v>0</v>
      </c>
      <c r="H1566">
        <v>0</v>
      </c>
      <c r="L1566">
        <v>47.875523999999999</v>
      </c>
      <c r="R1566">
        <v>618.39218000000005</v>
      </c>
      <c r="S1566" t="s">
        <v>90</v>
      </c>
      <c r="T1566" s="297">
        <v>46311.754166666666</v>
      </c>
    </row>
    <row r="1567" spans="1:20" x14ac:dyDescent="0.35">
      <c r="A1567" t="s">
        <v>96</v>
      </c>
      <c r="B1567" t="s">
        <v>97</v>
      </c>
      <c r="C1567" t="s">
        <v>89</v>
      </c>
      <c r="D1567" s="29">
        <v>46488</v>
      </c>
      <c r="E1567">
        <v>0</v>
      </c>
      <c r="F1567">
        <v>0</v>
      </c>
      <c r="G1567">
        <v>0</v>
      </c>
      <c r="H1567">
        <v>0</v>
      </c>
      <c r="L1567">
        <v>47.875523999999999</v>
      </c>
      <c r="R1567">
        <v>618.39218000000005</v>
      </c>
      <c r="S1567" t="s">
        <v>90</v>
      </c>
      <c r="T1567" s="297">
        <v>46311.754166666666</v>
      </c>
    </row>
    <row r="1568" spans="1:20" x14ac:dyDescent="0.35">
      <c r="A1568" t="s">
        <v>96</v>
      </c>
      <c r="B1568" t="s">
        <v>97</v>
      </c>
      <c r="C1568" t="s">
        <v>89</v>
      </c>
      <c r="D1568" s="29">
        <v>46489</v>
      </c>
      <c r="E1568">
        <v>0</v>
      </c>
      <c r="F1568">
        <v>0</v>
      </c>
      <c r="G1568">
        <v>0</v>
      </c>
      <c r="H1568">
        <v>0</v>
      </c>
      <c r="L1568">
        <v>47.875523999999999</v>
      </c>
      <c r="R1568">
        <v>618.39218000000005</v>
      </c>
      <c r="S1568" t="s">
        <v>90</v>
      </c>
      <c r="T1568" s="297">
        <v>46311.754166666666</v>
      </c>
    </row>
    <row r="1569" spans="1:20" x14ac:dyDescent="0.35">
      <c r="A1569" t="s">
        <v>96</v>
      </c>
      <c r="B1569" t="s">
        <v>97</v>
      </c>
      <c r="C1569" t="s">
        <v>89</v>
      </c>
      <c r="D1569" s="29">
        <v>46490</v>
      </c>
      <c r="E1569">
        <v>0</v>
      </c>
      <c r="F1569">
        <v>0</v>
      </c>
      <c r="G1569">
        <v>0</v>
      </c>
      <c r="H1569">
        <v>0</v>
      </c>
      <c r="L1569">
        <v>47.875523999999999</v>
      </c>
      <c r="R1569">
        <v>618.39218000000005</v>
      </c>
      <c r="S1569" t="s">
        <v>90</v>
      </c>
      <c r="T1569" s="297">
        <v>46311.754166666666</v>
      </c>
    </row>
    <row r="1570" spans="1:20" x14ac:dyDescent="0.35">
      <c r="A1570" t="s">
        <v>96</v>
      </c>
      <c r="B1570" t="s">
        <v>97</v>
      </c>
      <c r="C1570" t="s">
        <v>89</v>
      </c>
      <c r="D1570" s="29">
        <v>46491</v>
      </c>
      <c r="E1570">
        <v>0</v>
      </c>
      <c r="F1570">
        <v>0</v>
      </c>
      <c r="G1570">
        <v>0</v>
      </c>
      <c r="H1570">
        <v>0</v>
      </c>
      <c r="L1570">
        <v>47.875523999999999</v>
      </c>
      <c r="R1570">
        <v>618.39218000000005</v>
      </c>
      <c r="S1570" t="s">
        <v>90</v>
      </c>
      <c r="T1570" s="297">
        <v>46311.754166666666</v>
      </c>
    </row>
    <row r="1571" spans="1:20" x14ac:dyDescent="0.35">
      <c r="A1571" t="s">
        <v>96</v>
      </c>
      <c r="B1571" t="s">
        <v>97</v>
      </c>
      <c r="C1571" t="s">
        <v>89</v>
      </c>
      <c r="D1571" s="29">
        <v>46492</v>
      </c>
      <c r="E1571">
        <v>0</v>
      </c>
      <c r="F1571">
        <v>0</v>
      </c>
      <c r="G1571">
        <v>0</v>
      </c>
      <c r="H1571">
        <v>0</v>
      </c>
      <c r="L1571">
        <v>47.875523999999999</v>
      </c>
      <c r="R1571">
        <v>618.39218000000005</v>
      </c>
      <c r="S1571" t="s">
        <v>90</v>
      </c>
      <c r="T1571" s="297">
        <v>46311.754166666666</v>
      </c>
    </row>
    <row r="1572" spans="1:20" x14ac:dyDescent="0.35">
      <c r="A1572" t="s">
        <v>96</v>
      </c>
      <c r="B1572" t="s">
        <v>97</v>
      </c>
      <c r="C1572" t="s">
        <v>89</v>
      </c>
      <c r="D1572" s="29">
        <v>46493</v>
      </c>
      <c r="E1572">
        <v>0</v>
      </c>
      <c r="F1572">
        <v>0</v>
      </c>
      <c r="G1572">
        <v>0</v>
      </c>
      <c r="H1572">
        <v>0</v>
      </c>
      <c r="L1572">
        <v>47.875523999999999</v>
      </c>
      <c r="R1572">
        <v>618.39218000000005</v>
      </c>
      <c r="S1572" t="s">
        <v>90</v>
      </c>
      <c r="T1572" s="297">
        <v>46311.754166666666</v>
      </c>
    </row>
    <row r="1573" spans="1:20" x14ac:dyDescent="0.35">
      <c r="A1573" t="s">
        <v>96</v>
      </c>
      <c r="B1573" t="s">
        <v>97</v>
      </c>
      <c r="C1573" t="s">
        <v>89</v>
      </c>
      <c r="D1573" s="29">
        <v>46494</v>
      </c>
      <c r="E1573">
        <v>0</v>
      </c>
      <c r="F1573">
        <v>0</v>
      </c>
      <c r="G1573">
        <v>0</v>
      </c>
      <c r="H1573">
        <v>0</v>
      </c>
      <c r="L1573">
        <v>47.875523999999999</v>
      </c>
      <c r="R1573">
        <v>618.39218000000005</v>
      </c>
      <c r="S1573" t="s">
        <v>90</v>
      </c>
      <c r="T1573" s="297">
        <v>46311.754166666666</v>
      </c>
    </row>
    <row r="1574" spans="1:20" x14ac:dyDescent="0.35">
      <c r="A1574" t="s">
        <v>96</v>
      </c>
      <c r="B1574" t="s">
        <v>97</v>
      </c>
      <c r="C1574" t="s">
        <v>89</v>
      </c>
      <c r="D1574" s="29">
        <v>46495</v>
      </c>
      <c r="E1574">
        <v>0</v>
      </c>
      <c r="F1574">
        <v>0</v>
      </c>
      <c r="G1574">
        <v>0</v>
      </c>
      <c r="H1574">
        <v>0</v>
      </c>
      <c r="L1574">
        <v>47.875523999999999</v>
      </c>
      <c r="R1574">
        <v>618.39218000000005</v>
      </c>
      <c r="S1574" t="s">
        <v>90</v>
      </c>
      <c r="T1574" s="297">
        <v>46311.754166666666</v>
      </c>
    </row>
    <row r="1575" spans="1:20" x14ac:dyDescent="0.35">
      <c r="A1575" t="s">
        <v>96</v>
      </c>
      <c r="B1575" t="s">
        <v>97</v>
      </c>
      <c r="C1575" t="s">
        <v>89</v>
      </c>
      <c r="D1575" s="29">
        <v>46496</v>
      </c>
      <c r="E1575">
        <v>0</v>
      </c>
      <c r="F1575">
        <v>0</v>
      </c>
      <c r="G1575">
        <v>0</v>
      </c>
      <c r="H1575">
        <v>0</v>
      </c>
      <c r="L1575">
        <v>47.875523999999999</v>
      </c>
      <c r="R1575">
        <v>618.39218000000005</v>
      </c>
      <c r="S1575" t="s">
        <v>90</v>
      </c>
      <c r="T1575" s="297">
        <v>46311.754166666666</v>
      </c>
    </row>
    <row r="1576" spans="1:20" x14ac:dyDescent="0.35">
      <c r="A1576" t="s">
        <v>96</v>
      </c>
      <c r="B1576" t="s">
        <v>97</v>
      </c>
      <c r="C1576" t="s">
        <v>89</v>
      </c>
      <c r="D1576" s="29">
        <v>46497</v>
      </c>
      <c r="E1576">
        <v>0</v>
      </c>
      <c r="F1576">
        <v>0</v>
      </c>
      <c r="G1576">
        <v>0</v>
      </c>
      <c r="H1576">
        <v>0</v>
      </c>
      <c r="L1576">
        <v>47.875523999999999</v>
      </c>
      <c r="R1576">
        <v>618.39218000000005</v>
      </c>
      <c r="S1576" t="s">
        <v>90</v>
      </c>
      <c r="T1576" s="297">
        <v>46311.754166666666</v>
      </c>
    </row>
    <row r="1577" spans="1:20" x14ac:dyDescent="0.35">
      <c r="A1577" t="s">
        <v>96</v>
      </c>
      <c r="B1577" t="s">
        <v>97</v>
      </c>
      <c r="C1577" t="s">
        <v>89</v>
      </c>
      <c r="D1577" s="29">
        <v>46498</v>
      </c>
      <c r="E1577">
        <v>0</v>
      </c>
      <c r="F1577">
        <v>0</v>
      </c>
      <c r="G1577">
        <v>0</v>
      </c>
      <c r="H1577">
        <v>0</v>
      </c>
      <c r="L1577">
        <v>47.875523999999999</v>
      </c>
      <c r="R1577">
        <v>618.39218000000005</v>
      </c>
      <c r="S1577" t="s">
        <v>90</v>
      </c>
      <c r="T1577" s="297">
        <v>46311.754166666666</v>
      </c>
    </row>
    <row r="1578" spans="1:20" x14ac:dyDescent="0.35">
      <c r="A1578" t="s">
        <v>96</v>
      </c>
      <c r="B1578" t="s">
        <v>97</v>
      </c>
      <c r="C1578" t="s">
        <v>89</v>
      </c>
      <c r="D1578" s="29">
        <v>46499</v>
      </c>
      <c r="E1578">
        <v>0</v>
      </c>
      <c r="F1578">
        <v>0</v>
      </c>
      <c r="G1578">
        <v>0</v>
      </c>
      <c r="H1578">
        <v>0</v>
      </c>
      <c r="L1578">
        <v>47.875523999999999</v>
      </c>
      <c r="R1578">
        <v>618.39218000000005</v>
      </c>
      <c r="S1578" t="s">
        <v>90</v>
      </c>
      <c r="T1578" s="297">
        <v>46311.754166666666</v>
      </c>
    </row>
    <row r="1579" spans="1:20" x14ac:dyDescent="0.35">
      <c r="A1579" t="s">
        <v>96</v>
      </c>
      <c r="B1579" t="s">
        <v>97</v>
      </c>
      <c r="C1579" t="s">
        <v>89</v>
      </c>
      <c r="D1579" s="29">
        <v>46500</v>
      </c>
      <c r="E1579">
        <v>0</v>
      </c>
      <c r="F1579">
        <v>0</v>
      </c>
      <c r="G1579">
        <v>0</v>
      </c>
      <c r="H1579">
        <v>0</v>
      </c>
      <c r="L1579">
        <v>47.875523999999999</v>
      </c>
      <c r="R1579">
        <v>618.39218000000005</v>
      </c>
      <c r="S1579" t="s">
        <v>90</v>
      </c>
      <c r="T1579" s="297">
        <v>46311.754166666666</v>
      </c>
    </row>
    <row r="1580" spans="1:20" x14ac:dyDescent="0.35">
      <c r="A1580" t="s">
        <v>96</v>
      </c>
      <c r="B1580" t="s">
        <v>97</v>
      </c>
      <c r="C1580" t="s">
        <v>89</v>
      </c>
      <c r="D1580" s="29">
        <v>46501</v>
      </c>
      <c r="E1580">
        <v>0</v>
      </c>
      <c r="F1580">
        <v>0</v>
      </c>
      <c r="G1580">
        <v>0</v>
      </c>
      <c r="H1580">
        <v>0</v>
      </c>
      <c r="L1580">
        <v>47.875523999999999</v>
      </c>
      <c r="R1580">
        <v>618.39218000000005</v>
      </c>
      <c r="S1580" t="s">
        <v>90</v>
      </c>
      <c r="T1580" s="297">
        <v>46311.754166666666</v>
      </c>
    </row>
    <row r="1581" spans="1:20" x14ac:dyDescent="0.35">
      <c r="A1581" t="s">
        <v>96</v>
      </c>
      <c r="B1581" t="s">
        <v>97</v>
      </c>
      <c r="C1581" t="s">
        <v>89</v>
      </c>
      <c r="D1581" s="29">
        <v>46502</v>
      </c>
      <c r="E1581">
        <v>0</v>
      </c>
      <c r="F1581">
        <v>0</v>
      </c>
      <c r="G1581">
        <v>0</v>
      </c>
      <c r="H1581">
        <v>0</v>
      </c>
      <c r="L1581">
        <v>47.875523999999999</v>
      </c>
      <c r="R1581">
        <v>618.39218000000005</v>
      </c>
      <c r="S1581" t="s">
        <v>90</v>
      </c>
      <c r="T1581" s="297">
        <v>46311.754166666666</v>
      </c>
    </row>
    <row r="1582" spans="1:20" x14ac:dyDescent="0.35">
      <c r="A1582" t="s">
        <v>96</v>
      </c>
      <c r="B1582" t="s">
        <v>97</v>
      </c>
      <c r="C1582" t="s">
        <v>89</v>
      </c>
      <c r="D1582" s="29">
        <v>46503</v>
      </c>
      <c r="E1582">
        <v>0</v>
      </c>
      <c r="F1582">
        <v>0</v>
      </c>
      <c r="G1582">
        <v>0</v>
      </c>
      <c r="H1582">
        <v>0</v>
      </c>
      <c r="L1582">
        <v>47.875523999999999</v>
      </c>
      <c r="R1582">
        <v>618.39218000000005</v>
      </c>
      <c r="S1582" t="s">
        <v>90</v>
      </c>
      <c r="T1582" s="297">
        <v>46311.754166666666</v>
      </c>
    </row>
    <row r="1583" spans="1:20" x14ac:dyDescent="0.35">
      <c r="A1583" t="s">
        <v>96</v>
      </c>
      <c r="B1583" t="s">
        <v>97</v>
      </c>
      <c r="C1583" t="s">
        <v>89</v>
      </c>
      <c r="D1583" s="29">
        <v>46504</v>
      </c>
      <c r="E1583">
        <v>0</v>
      </c>
      <c r="F1583">
        <v>0</v>
      </c>
      <c r="G1583">
        <v>0</v>
      </c>
      <c r="H1583">
        <v>0</v>
      </c>
      <c r="L1583">
        <v>47.875523999999999</v>
      </c>
      <c r="R1583">
        <v>618.39218000000005</v>
      </c>
      <c r="S1583" t="s">
        <v>90</v>
      </c>
      <c r="T1583" s="297">
        <v>46311.754166666666</v>
      </c>
    </row>
    <row r="1584" spans="1:20" x14ac:dyDescent="0.35">
      <c r="A1584" t="s">
        <v>96</v>
      </c>
      <c r="B1584" t="s">
        <v>97</v>
      </c>
      <c r="C1584" t="s">
        <v>89</v>
      </c>
      <c r="D1584" s="29">
        <v>46505</v>
      </c>
      <c r="E1584">
        <v>0</v>
      </c>
      <c r="F1584">
        <v>0</v>
      </c>
      <c r="G1584">
        <v>0</v>
      </c>
      <c r="H1584">
        <v>0</v>
      </c>
      <c r="L1584">
        <v>47.875523999999999</v>
      </c>
      <c r="R1584">
        <v>618.39218000000005</v>
      </c>
      <c r="S1584" t="s">
        <v>90</v>
      </c>
      <c r="T1584" s="297">
        <v>46311.754166666666</v>
      </c>
    </row>
    <row r="1585" spans="1:20" x14ac:dyDescent="0.35">
      <c r="A1585" t="s">
        <v>96</v>
      </c>
      <c r="B1585" t="s">
        <v>97</v>
      </c>
      <c r="C1585" t="s">
        <v>89</v>
      </c>
      <c r="D1585" s="29">
        <v>46506</v>
      </c>
      <c r="E1585">
        <v>0</v>
      </c>
      <c r="F1585">
        <v>0</v>
      </c>
      <c r="G1585">
        <v>0</v>
      </c>
      <c r="H1585">
        <v>0</v>
      </c>
      <c r="L1585">
        <v>47.875523999999999</v>
      </c>
      <c r="R1585">
        <v>618.39218000000005</v>
      </c>
      <c r="S1585" t="s">
        <v>90</v>
      </c>
      <c r="T1585" s="297">
        <v>46311.754166666666</v>
      </c>
    </row>
    <row r="1586" spans="1:20" x14ac:dyDescent="0.35">
      <c r="A1586" t="s">
        <v>96</v>
      </c>
      <c r="B1586" t="s">
        <v>97</v>
      </c>
      <c r="C1586" t="s">
        <v>89</v>
      </c>
      <c r="D1586" s="29">
        <v>46507</v>
      </c>
      <c r="E1586">
        <v>0</v>
      </c>
      <c r="F1586">
        <v>0</v>
      </c>
      <c r="G1586">
        <v>0</v>
      </c>
      <c r="H1586">
        <v>0</v>
      </c>
      <c r="L1586">
        <v>47.875523999999999</v>
      </c>
      <c r="R1586">
        <v>618.39218000000005</v>
      </c>
      <c r="S1586" t="s">
        <v>90</v>
      </c>
      <c r="T1586" s="297">
        <v>46311.754166666666</v>
      </c>
    </row>
    <row r="1587" spans="1:20" x14ac:dyDescent="0.35">
      <c r="A1587" t="s">
        <v>96</v>
      </c>
      <c r="B1587" t="s">
        <v>97</v>
      </c>
      <c r="C1587" t="s">
        <v>89</v>
      </c>
      <c r="D1587" s="29">
        <v>46508</v>
      </c>
      <c r="E1587">
        <v>0</v>
      </c>
      <c r="F1587">
        <v>0</v>
      </c>
      <c r="G1587">
        <v>0</v>
      </c>
      <c r="H1587">
        <v>0</v>
      </c>
      <c r="L1587">
        <v>47.875523999999999</v>
      </c>
      <c r="R1587">
        <v>618.39218000000005</v>
      </c>
      <c r="S1587" t="s">
        <v>90</v>
      </c>
      <c r="T1587" s="297">
        <v>46311.754166666666</v>
      </c>
    </row>
    <row r="1588" spans="1:20" x14ac:dyDescent="0.35">
      <c r="A1588" t="s">
        <v>96</v>
      </c>
      <c r="B1588" t="s">
        <v>97</v>
      </c>
      <c r="C1588" t="s">
        <v>89</v>
      </c>
      <c r="D1588" s="29">
        <v>46509</v>
      </c>
      <c r="E1588">
        <v>0</v>
      </c>
      <c r="F1588">
        <v>0</v>
      </c>
      <c r="G1588">
        <v>0</v>
      </c>
      <c r="H1588">
        <v>0</v>
      </c>
      <c r="L1588">
        <v>47.875523999999999</v>
      </c>
      <c r="R1588">
        <v>618.39218000000005</v>
      </c>
      <c r="S1588" t="s">
        <v>90</v>
      </c>
      <c r="T1588" s="297">
        <v>46311.754166666666</v>
      </c>
    </row>
    <row r="1589" spans="1:20" x14ac:dyDescent="0.35">
      <c r="A1589" t="s">
        <v>96</v>
      </c>
      <c r="B1589" t="s">
        <v>97</v>
      </c>
      <c r="C1589" t="s">
        <v>89</v>
      </c>
      <c r="D1589" s="29">
        <v>46510</v>
      </c>
      <c r="E1589">
        <v>0</v>
      </c>
      <c r="F1589">
        <v>0</v>
      </c>
      <c r="G1589">
        <v>0.7</v>
      </c>
      <c r="H1589">
        <v>0.68</v>
      </c>
      <c r="J1589">
        <v>185</v>
      </c>
      <c r="K1589">
        <v>200</v>
      </c>
      <c r="L1589">
        <v>47.875523999999999</v>
      </c>
      <c r="R1589">
        <v>618.39218000000005</v>
      </c>
      <c r="S1589" t="s">
        <v>90</v>
      </c>
      <c r="T1589" s="297">
        <v>46311.754166666666</v>
      </c>
    </row>
    <row r="1590" spans="1:20" x14ac:dyDescent="0.35">
      <c r="A1590" t="s">
        <v>96</v>
      </c>
      <c r="B1590" t="s">
        <v>97</v>
      </c>
      <c r="C1590" t="s">
        <v>89</v>
      </c>
      <c r="D1590" s="29">
        <v>46511</v>
      </c>
      <c r="E1590">
        <v>0</v>
      </c>
      <c r="F1590">
        <v>0</v>
      </c>
      <c r="G1590">
        <v>0.7</v>
      </c>
      <c r="H1590">
        <v>0.68</v>
      </c>
      <c r="J1590">
        <v>185</v>
      </c>
      <c r="K1590">
        <v>200</v>
      </c>
      <c r="L1590">
        <v>47.875523999999999</v>
      </c>
      <c r="R1590">
        <v>618.39218000000005</v>
      </c>
      <c r="S1590" t="s">
        <v>90</v>
      </c>
      <c r="T1590" s="297">
        <v>46311.754166666666</v>
      </c>
    </row>
    <row r="1591" spans="1:20" x14ac:dyDescent="0.35">
      <c r="A1591" t="s">
        <v>96</v>
      </c>
      <c r="B1591" t="s">
        <v>97</v>
      </c>
      <c r="C1591" t="s">
        <v>89</v>
      </c>
      <c r="D1591" s="29">
        <v>46512</v>
      </c>
      <c r="E1591">
        <v>0</v>
      </c>
      <c r="F1591">
        <v>0</v>
      </c>
      <c r="G1591">
        <v>0.7</v>
      </c>
      <c r="H1591">
        <v>0.68</v>
      </c>
      <c r="J1591">
        <v>185</v>
      </c>
      <c r="K1591">
        <v>200</v>
      </c>
      <c r="L1591">
        <v>47.875523999999999</v>
      </c>
      <c r="R1591">
        <v>618.39218000000005</v>
      </c>
      <c r="S1591" t="s">
        <v>90</v>
      </c>
      <c r="T1591" s="297">
        <v>46311.754166666666</v>
      </c>
    </row>
    <row r="1592" spans="1:20" x14ac:dyDescent="0.35">
      <c r="A1592" t="s">
        <v>96</v>
      </c>
      <c r="B1592" t="s">
        <v>97</v>
      </c>
      <c r="C1592" t="s">
        <v>89</v>
      </c>
      <c r="D1592" s="29">
        <v>46513</v>
      </c>
      <c r="E1592">
        <v>0</v>
      </c>
      <c r="F1592">
        <v>0</v>
      </c>
      <c r="G1592">
        <v>0.7</v>
      </c>
      <c r="H1592">
        <v>0.68</v>
      </c>
      <c r="J1592">
        <v>185</v>
      </c>
      <c r="K1592">
        <v>200</v>
      </c>
      <c r="L1592">
        <v>47.875523999999999</v>
      </c>
      <c r="R1592">
        <v>618.39218000000005</v>
      </c>
      <c r="S1592" t="s">
        <v>90</v>
      </c>
      <c r="T1592" s="297">
        <v>46311.754166666666</v>
      </c>
    </row>
    <row r="1593" spans="1:20" x14ac:dyDescent="0.35">
      <c r="A1593" t="s">
        <v>96</v>
      </c>
      <c r="B1593" t="s">
        <v>97</v>
      </c>
      <c r="C1593" t="s">
        <v>89</v>
      </c>
      <c r="D1593" s="29">
        <v>46514</v>
      </c>
      <c r="E1593">
        <v>0</v>
      </c>
      <c r="F1593">
        <v>0</v>
      </c>
      <c r="G1593">
        <v>0.7</v>
      </c>
      <c r="H1593">
        <v>0.68</v>
      </c>
      <c r="J1593">
        <v>185</v>
      </c>
      <c r="K1593">
        <v>200</v>
      </c>
      <c r="L1593">
        <v>47.875523999999999</v>
      </c>
      <c r="R1593">
        <v>618.39218000000005</v>
      </c>
      <c r="S1593" t="s">
        <v>90</v>
      </c>
      <c r="T1593" s="297">
        <v>46311.754166666666</v>
      </c>
    </row>
    <row r="1594" spans="1:20" x14ac:dyDescent="0.35">
      <c r="A1594" t="s">
        <v>96</v>
      </c>
      <c r="B1594" t="s">
        <v>97</v>
      </c>
      <c r="C1594" t="s">
        <v>89</v>
      </c>
      <c r="D1594" s="29">
        <v>46515</v>
      </c>
      <c r="E1594">
        <v>0</v>
      </c>
      <c r="F1594">
        <v>0</v>
      </c>
      <c r="G1594">
        <v>0.7</v>
      </c>
      <c r="H1594">
        <v>0.68</v>
      </c>
      <c r="J1594">
        <v>185</v>
      </c>
      <c r="K1594">
        <v>200</v>
      </c>
      <c r="L1594">
        <v>47.875523999999999</v>
      </c>
      <c r="R1594">
        <v>618.39218000000005</v>
      </c>
      <c r="S1594" t="s">
        <v>90</v>
      </c>
      <c r="T1594" s="297">
        <v>46311.754166666666</v>
      </c>
    </row>
    <row r="1595" spans="1:20" x14ac:dyDescent="0.35">
      <c r="A1595" t="s">
        <v>96</v>
      </c>
      <c r="B1595" t="s">
        <v>97</v>
      </c>
      <c r="C1595" t="s">
        <v>89</v>
      </c>
      <c r="D1595" s="29">
        <v>46516</v>
      </c>
      <c r="E1595">
        <v>0</v>
      </c>
      <c r="F1595">
        <v>0</v>
      </c>
      <c r="G1595">
        <v>0.7</v>
      </c>
      <c r="H1595">
        <v>0.68</v>
      </c>
      <c r="J1595">
        <v>185</v>
      </c>
      <c r="K1595">
        <v>200</v>
      </c>
      <c r="L1595">
        <v>47.875523999999999</v>
      </c>
      <c r="R1595">
        <v>618.39218000000005</v>
      </c>
      <c r="S1595" t="s">
        <v>90</v>
      </c>
      <c r="T1595" s="297">
        <v>46311.754166666666</v>
      </c>
    </row>
    <row r="1596" spans="1:20" x14ac:dyDescent="0.35">
      <c r="A1596" t="s">
        <v>96</v>
      </c>
      <c r="B1596" t="s">
        <v>97</v>
      </c>
      <c r="C1596" t="s">
        <v>89</v>
      </c>
      <c r="D1596" s="29">
        <v>46517</v>
      </c>
      <c r="E1596">
        <v>0</v>
      </c>
      <c r="F1596">
        <v>0</v>
      </c>
      <c r="G1596">
        <v>0.7</v>
      </c>
      <c r="H1596">
        <v>0.68</v>
      </c>
      <c r="J1596">
        <v>185</v>
      </c>
      <c r="K1596">
        <v>200</v>
      </c>
      <c r="L1596">
        <v>47.875523999999999</v>
      </c>
      <c r="R1596">
        <v>618.39218000000005</v>
      </c>
      <c r="S1596" t="s">
        <v>90</v>
      </c>
      <c r="T1596" s="297">
        <v>46311.754166666666</v>
      </c>
    </row>
    <row r="1597" spans="1:20" x14ac:dyDescent="0.35">
      <c r="A1597" t="s">
        <v>96</v>
      </c>
      <c r="B1597" t="s">
        <v>97</v>
      </c>
      <c r="C1597" t="s">
        <v>89</v>
      </c>
      <c r="D1597" s="29">
        <v>46518</v>
      </c>
      <c r="E1597">
        <v>0</v>
      </c>
      <c r="F1597">
        <v>0</v>
      </c>
      <c r="G1597">
        <v>0.7</v>
      </c>
      <c r="H1597">
        <v>0.68</v>
      </c>
      <c r="J1597">
        <v>185</v>
      </c>
      <c r="K1597">
        <v>200</v>
      </c>
      <c r="L1597">
        <v>47.875523999999999</v>
      </c>
      <c r="R1597">
        <v>618.39218000000005</v>
      </c>
      <c r="S1597" t="s">
        <v>90</v>
      </c>
      <c r="T1597" s="297">
        <v>46311.754166666666</v>
      </c>
    </row>
    <row r="1598" spans="1:20" x14ac:dyDescent="0.35">
      <c r="A1598" t="s">
        <v>96</v>
      </c>
      <c r="B1598" t="s">
        <v>97</v>
      </c>
      <c r="C1598" t="s">
        <v>89</v>
      </c>
      <c r="D1598" s="29">
        <v>46519</v>
      </c>
      <c r="E1598">
        <v>0</v>
      </c>
      <c r="F1598">
        <v>0</v>
      </c>
      <c r="G1598">
        <v>0.7</v>
      </c>
      <c r="H1598">
        <v>0.68</v>
      </c>
      <c r="J1598">
        <v>185</v>
      </c>
      <c r="K1598">
        <v>200</v>
      </c>
      <c r="L1598">
        <v>47.875523999999999</v>
      </c>
      <c r="R1598">
        <v>618.39218000000005</v>
      </c>
      <c r="S1598" t="s">
        <v>90</v>
      </c>
      <c r="T1598" s="297">
        <v>46311.754166666666</v>
      </c>
    </row>
    <row r="1599" spans="1:20" x14ac:dyDescent="0.35">
      <c r="A1599" t="s">
        <v>96</v>
      </c>
      <c r="B1599" t="s">
        <v>97</v>
      </c>
      <c r="C1599" t="s">
        <v>89</v>
      </c>
      <c r="D1599" s="29">
        <v>46520</v>
      </c>
      <c r="E1599">
        <v>0</v>
      </c>
      <c r="F1599">
        <v>0</v>
      </c>
      <c r="G1599">
        <v>0.7</v>
      </c>
      <c r="H1599">
        <v>0.68</v>
      </c>
      <c r="J1599">
        <v>185</v>
      </c>
      <c r="K1599">
        <v>200</v>
      </c>
      <c r="L1599">
        <v>47.875523999999999</v>
      </c>
      <c r="R1599">
        <v>618.39218000000005</v>
      </c>
      <c r="S1599" t="s">
        <v>90</v>
      </c>
      <c r="T1599" s="297">
        <v>46311.754166666666</v>
      </c>
    </row>
    <row r="1600" spans="1:20" x14ac:dyDescent="0.35">
      <c r="A1600" t="s">
        <v>96</v>
      </c>
      <c r="B1600" t="s">
        <v>97</v>
      </c>
      <c r="C1600" t="s">
        <v>89</v>
      </c>
      <c r="D1600" s="29">
        <v>46521</v>
      </c>
      <c r="E1600">
        <v>0</v>
      </c>
      <c r="F1600">
        <v>0</v>
      </c>
      <c r="G1600">
        <v>0.7</v>
      </c>
      <c r="H1600">
        <v>0.68</v>
      </c>
      <c r="J1600">
        <v>185</v>
      </c>
      <c r="K1600">
        <v>200</v>
      </c>
      <c r="L1600">
        <v>47.875523999999999</v>
      </c>
      <c r="R1600">
        <v>618.39218000000005</v>
      </c>
      <c r="S1600" t="s">
        <v>90</v>
      </c>
      <c r="T1600" s="297">
        <v>46311.754166666666</v>
      </c>
    </row>
    <row r="1601" spans="1:20" x14ac:dyDescent="0.35">
      <c r="A1601" t="s">
        <v>96</v>
      </c>
      <c r="B1601" t="s">
        <v>97</v>
      </c>
      <c r="C1601" t="s">
        <v>89</v>
      </c>
      <c r="D1601" s="29">
        <v>46522</v>
      </c>
      <c r="E1601">
        <v>0</v>
      </c>
      <c r="F1601">
        <v>0</v>
      </c>
      <c r="G1601">
        <v>0.7</v>
      </c>
      <c r="H1601">
        <v>0.68</v>
      </c>
      <c r="J1601">
        <v>185</v>
      </c>
      <c r="K1601">
        <v>200</v>
      </c>
      <c r="L1601">
        <v>47.875523999999999</v>
      </c>
      <c r="R1601">
        <v>618.39218000000005</v>
      </c>
      <c r="S1601" t="s">
        <v>90</v>
      </c>
      <c r="T1601" s="297">
        <v>46311.754166666666</v>
      </c>
    </row>
    <row r="1602" spans="1:20" x14ac:dyDescent="0.35">
      <c r="A1602" t="s">
        <v>96</v>
      </c>
      <c r="B1602" t="s">
        <v>97</v>
      </c>
      <c r="C1602" t="s">
        <v>89</v>
      </c>
      <c r="D1602" s="29">
        <v>46523</v>
      </c>
      <c r="E1602">
        <v>0</v>
      </c>
      <c r="F1602">
        <v>0</v>
      </c>
      <c r="G1602">
        <v>0.7</v>
      </c>
      <c r="H1602">
        <v>0.68</v>
      </c>
      <c r="J1602">
        <v>185</v>
      </c>
      <c r="K1602">
        <v>200</v>
      </c>
      <c r="L1602">
        <v>47.875523999999999</v>
      </c>
      <c r="R1602">
        <v>618.39218000000005</v>
      </c>
      <c r="S1602" t="s">
        <v>90</v>
      </c>
      <c r="T1602" s="297">
        <v>46311.754166666666</v>
      </c>
    </row>
    <row r="1603" spans="1:20" x14ac:dyDescent="0.35">
      <c r="A1603" t="s">
        <v>96</v>
      </c>
      <c r="B1603" t="s">
        <v>97</v>
      </c>
      <c r="C1603" t="s">
        <v>89</v>
      </c>
      <c r="D1603" s="29">
        <v>46524</v>
      </c>
      <c r="E1603">
        <v>0</v>
      </c>
      <c r="F1603">
        <v>0</v>
      </c>
      <c r="G1603">
        <v>0.7</v>
      </c>
      <c r="H1603">
        <v>0.68</v>
      </c>
      <c r="J1603">
        <v>185</v>
      </c>
      <c r="K1603">
        <v>200</v>
      </c>
      <c r="L1603">
        <v>47.875523999999999</v>
      </c>
      <c r="R1603">
        <v>618.39218000000005</v>
      </c>
      <c r="S1603" t="s">
        <v>90</v>
      </c>
      <c r="T1603" s="297">
        <v>46311.754166666666</v>
      </c>
    </row>
    <row r="1604" spans="1:20" x14ac:dyDescent="0.35">
      <c r="A1604" t="s">
        <v>96</v>
      </c>
      <c r="B1604" t="s">
        <v>97</v>
      </c>
      <c r="C1604" t="s">
        <v>89</v>
      </c>
      <c r="D1604" s="29">
        <v>46525</v>
      </c>
      <c r="E1604">
        <v>0</v>
      </c>
      <c r="F1604">
        <v>0</v>
      </c>
      <c r="G1604">
        <v>0.7</v>
      </c>
      <c r="H1604">
        <v>0.68</v>
      </c>
      <c r="J1604">
        <v>185</v>
      </c>
      <c r="K1604">
        <v>200</v>
      </c>
      <c r="L1604">
        <v>47.875523999999999</v>
      </c>
      <c r="R1604">
        <v>618.39218000000005</v>
      </c>
      <c r="S1604" t="s">
        <v>90</v>
      </c>
      <c r="T1604" s="297">
        <v>46311.754166666666</v>
      </c>
    </row>
    <row r="1605" spans="1:20" x14ac:dyDescent="0.35">
      <c r="A1605" t="s">
        <v>96</v>
      </c>
      <c r="B1605" t="s">
        <v>97</v>
      </c>
      <c r="C1605" t="s">
        <v>89</v>
      </c>
      <c r="D1605" s="29">
        <v>46526</v>
      </c>
      <c r="E1605">
        <v>0</v>
      </c>
      <c r="F1605">
        <v>0</v>
      </c>
      <c r="G1605">
        <v>0.7</v>
      </c>
      <c r="H1605">
        <v>0.68</v>
      </c>
      <c r="J1605">
        <v>185</v>
      </c>
      <c r="K1605">
        <v>200</v>
      </c>
      <c r="L1605">
        <v>47.875523999999999</v>
      </c>
      <c r="R1605">
        <v>618.39218000000005</v>
      </c>
      <c r="S1605" t="s">
        <v>90</v>
      </c>
      <c r="T1605" s="297">
        <v>46311.754166666666</v>
      </c>
    </row>
    <row r="1606" spans="1:20" x14ac:dyDescent="0.35">
      <c r="A1606" t="s">
        <v>96</v>
      </c>
      <c r="B1606" t="s">
        <v>97</v>
      </c>
      <c r="C1606" t="s">
        <v>89</v>
      </c>
      <c r="D1606" s="29">
        <v>46527</v>
      </c>
      <c r="E1606">
        <v>0</v>
      </c>
      <c r="F1606">
        <v>0</v>
      </c>
      <c r="G1606">
        <v>0.7</v>
      </c>
      <c r="H1606">
        <v>0.68</v>
      </c>
      <c r="J1606">
        <v>185</v>
      </c>
      <c r="K1606">
        <v>200</v>
      </c>
      <c r="L1606">
        <v>47.875523999999999</v>
      </c>
      <c r="R1606">
        <v>618.39218000000005</v>
      </c>
      <c r="S1606" t="s">
        <v>90</v>
      </c>
      <c r="T1606" s="297">
        <v>46311.754166666666</v>
      </c>
    </row>
    <row r="1607" spans="1:20" x14ac:dyDescent="0.35">
      <c r="A1607" t="s">
        <v>96</v>
      </c>
      <c r="B1607" t="s">
        <v>97</v>
      </c>
      <c r="C1607" t="s">
        <v>89</v>
      </c>
      <c r="D1607" s="29">
        <v>46528</v>
      </c>
      <c r="E1607">
        <v>0</v>
      </c>
      <c r="F1607">
        <v>0</v>
      </c>
      <c r="G1607">
        <v>0.7</v>
      </c>
      <c r="H1607">
        <v>0.68</v>
      </c>
      <c r="J1607">
        <v>185</v>
      </c>
      <c r="K1607">
        <v>200</v>
      </c>
      <c r="L1607">
        <v>47.875523999999999</v>
      </c>
      <c r="R1607">
        <v>618.39218000000005</v>
      </c>
      <c r="S1607" t="s">
        <v>90</v>
      </c>
      <c r="T1607" s="297">
        <v>46311.754166666666</v>
      </c>
    </row>
    <row r="1608" spans="1:20" x14ac:dyDescent="0.35">
      <c r="A1608" t="s">
        <v>96</v>
      </c>
      <c r="B1608" t="s">
        <v>97</v>
      </c>
      <c r="C1608" t="s">
        <v>89</v>
      </c>
      <c r="D1608" s="29">
        <v>46529</v>
      </c>
      <c r="E1608">
        <v>0</v>
      </c>
      <c r="F1608">
        <v>0</v>
      </c>
      <c r="G1608">
        <v>0.7</v>
      </c>
      <c r="H1608">
        <v>0.68</v>
      </c>
      <c r="J1608">
        <v>185</v>
      </c>
      <c r="K1608">
        <v>200</v>
      </c>
      <c r="L1608">
        <v>47.875523999999999</v>
      </c>
      <c r="R1608">
        <v>618.39218000000005</v>
      </c>
      <c r="S1608" t="s">
        <v>90</v>
      </c>
      <c r="T1608" s="297">
        <v>46311.754166666666</v>
      </c>
    </row>
    <row r="1609" spans="1:20" x14ac:dyDescent="0.35">
      <c r="A1609" t="s">
        <v>96</v>
      </c>
      <c r="B1609" t="s">
        <v>97</v>
      </c>
      <c r="C1609" t="s">
        <v>89</v>
      </c>
      <c r="D1609" s="29">
        <v>46530</v>
      </c>
      <c r="E1609">
        <v>0</v>
      </c>
      <c r="F1609">
        <v>0</v>
      </c>
      <c r="G1609">
        <v>0.7</v>
      </c>
      <c r="H1609">
        <v>0.68</v>
      </c>
      <c r="J1609">
        <v>185</v>
      </c>
      <c r="K1609">
        <v>200</v>
      </c>
      <c r="L1609">
        <v>47.875523999999999</v>
      </c>
      <c r="R1609">
        <v>618.39218000000005</v>
      </c>
      <c r="S1609" t="s">
        <v>90</v>
      </c>
      <c r="T1609" s="297">
        <v>46311.754166666666</v>
      </c>
    </row>
    <row r="1610" spans="1:20" x14ac:dyDescent="0.35">
      <c r="A1610" t="s">
        <v>96</v>
      </c>
      <c r="B1610" t="s">
        <v>97</v>
      </c>
      <c r="C1610" t="s">
        <v>89</v>
      </c>
      <c r="D1610" s="29">
        <v>46531</v>
      </c>
      <c r="E1610">
        <v>0</v>
      </c>
      <c r="F1610">
        <v>0</v>
      </c>
      <c r="G1610">
        <v>0.7</v>
      </c>
      <c r="H1610">
        <v>0.68</v>
      </c>
      <c r="J1610">
        <v>185</v>
      </c>
      <c r="K1610">
        <v>200</v>
      </c>
      <c r="L1610">
        <v>47.875523999999999</v>
      </c>
      <c r="R1610">
        <v>618.39218000000005</v>
      </c>
      <c r="S1610" t="s">
        <v>90</v>
      </c>
      <c r="T1610" s="297">
        <v>46311.754166666666</v>
      </c>
    </row>
    <row r="1611" spans="1:20" x14ac:dyDescent="0.35">
      <c r="A1611" t="s">
        <v>96</v>
      </c>
      <c r="B1611" t="s">
        <v>97</v>
      </c>
      <c r="C1611" t="s">
        <v>89</v>
      </c>
      <c r="D1611" s="29">
        <v>46532</v>
      </c>
      <c r="E1611">
        <v>0</v>
      </c>
      <c r="F1611">
        <v>0</v>
      </c>
      <c r="G1611">
        <v>0.7</v>
      </c>
      <c r="H1611">
        <v>0.68</v>
      </c>
      <c r="J1611">
        <v>185</v>
      </c>
      <c r="K1611">
        <v>200</v>
      </c>
      <c r="L1611">
        <v>47.875523999999999</v>
      </c>
      <c r="R1611">
        <v>618.39218000000005</v>
      </c>
      <c r="S1611" t="s">
        <v>90</v>
      </c>
      <c r="T1611" s="297">
        <v>46311.754166666666</v>
      </c>
    </row>
    <row r="1612" spans="1:20" x14ac:dyDescent="0.35">
      <c r="A1612" t="s">
        <v>96</v>
      </c>
      <c r="B1612" t="s">
        <v>97</v>
      </c>
      <c r="C1612" t="s">
        <v>89</v>
      </c>
      <c r="D1612" s="29">
        <v>46533</v>
      </c>
      <c r="E1612">
        <v>0</v>
      </c>
      <c r="F1612">
        <v>0</v>
      </c>
      <c r="G1612">
        <v>0.7</v>
      </c>
      <c r="H1612">
        <v>0.68</v>
      </c>
      <c r="J1612">
        <v>185</v>
      </c>
      <c r="K1612">
        <v>200</v>
      </c>
      <c r="L1612">
        <v>47.875523999999999</v>
      </c>
      <c r="R1612">
        <v>618.39218000000005</v>
      </c>
      <c r="S1612" t="s">
        <v>90</v>
      </c>
      <c r="T1612" s="297">
        <v>46311.754166666666</v>
      </c>
    </row>
    <row r="1613" spans="1:20" x14ac:dyDescent="0.35">
      <c r="A1613" t="s">
        <v>96</v>
      </c>
      <c r="B1613" t="s">
        <v>97</v>
      </c>
      <c r="C1613" t="s">
        <v>89</v>
      </c>
      <c r="D1613" s="29">
        <v>46534</v>
      </c>
      <c r="E1613">
        <v>0</v>
      </c>
      <c r="F1613">
        <v>0</v>
      </c>
      <c r="G1613">
        <v>0.7</v>
      </c>
      <c r="H1613">
        <v>0.68</v>
      </c>
      <c r="J1613">
        <v>185</v>
      </c>
      <c r="K1613">
        <v>200</v>
      </c>
      <c r="L1613">
        <v>47.875523999999999</v>
      </c>
      <c r="R1613">
        <v>618.39218000000005</v>
      </c>
      <c r="S1613" t="s">
        <v>90</v>
      </c>
      <c r="T1613" s="297">
        <v>46311.754166666666</v>
      </c>
    </row>
    <row r="1614" spans="1:20" x14ac:dyDescent="0.35">
      <c r="A1614" t="s">
        <v>96</v>
      </c>
      <c r="B1614" t="s">
        <v>97</v>
      </c>
      <c r="C1614" t="s">
        <v>89</v>
      </c>
      <c r="D1614" s="29">
        <v>46535</v>
      </c>
      <c r="E1614">
        <v>0</v>
      </c>
      <c r="F1614">
        <v>0</v>
      </c>
      <c r="G1614">
        <v>0.7</v>
      </c>
      <c r="H1614">
        <v>0.68</v>
      </c>
      <c r="J1614">
        <v>185</v>
      </c>
      <c r="K1614">
        <v>200</v>
      </c>
      <c r="L1614">
        <v>47.875523999999999</v>
      </c>
      <c r="R1614">
        <v>618.39218000000005</v>
      </c>
      <c r="S1614" t="s">
        <v>90</v>
      </c>
      <c r="T1614" s="297">
        <v>46311.754166666666</v>
      </c>
    </row>
    <row r="1615" spans="1:20" x14ac:dyDescent="0.35">
      <c r="A1615" t="s">
        <v>96</v>
      </c>
      <c r="B1615" t="s">
        <v>97</v>
      </c>
      <c r="C1615" t="s">
        <v>89</v>
      </c>
      <c r="D1615" s="29">
        <v>46536</v>
      </c>
      <c r="E1615">
        <v>0</v>
      </c>
      <c r="F1615">
        <v>0</v>
      </c>
      <c r="G1615">
        <v>0.7</v>
      </c>
      <c r="H1615">
        <v>0.68</v>
      </c>
      <c r="J1615">
        <v>185</v>
      </c>
      <c r="K1615">
        <v>200</v>
      </c>
      <c r="L1615">
        <v>47.875523999999999</v>
      </c>
      <c r="R1615">
        <v>618.39218000000005</v>
      </c>
      <c r="S1615" t="s">
        <v>90</v>
      </c>
      <c r="T1615" s="297">
        <v>46311.754166666666</v>
      </c>
    </row>
    <row r="1616" spans="1:20" x14ac:dyDescent="0.35">
      <c r="A1616" t="s">
        <v>96</v>
      </c>
      <c r="B1616" t="s">
        <v>97</v>
      </c>
      <c r="C1616" t="s">
        <v>89</v>
      </c>
      <c r="D1616" s="29">
        <v>46537</v>
      </c>
      <c r="E1616">
        <v>0</v>
      </c>
      <c r="F1616">
        <v>0</v>
      </c>
      <c r="G1616">
        <v>0.7</v>
      </c>
      <c r="H1616">
        <v>0.68</v>
      </c>
      <c r="J1616">
        <v>185</v>
      </c>
      <c r="K1616">
        <v>200</v>
      </c>
      <c r="L1616">
        <v>47.875523999999999</v>
      </c>
      <c r="R1616">
        <v>618.39218000000005</v>
      </c>
      <c r="S1616" t="s">
        <v>90</v>
      </c>
      <c r="T1616" s="297">
        <v>46311.754166666666</v>
      </c>
    </row>
    <row r="1617" spans="1:20" x14ac:dyDescent="0.35">
      <c r="A1617" t="s">
        <v>96</v>
      </c>
      <c r="B1617" t="s">
        <v>97</v>
      </c>
      <c r="C1617" t="s">
        <v>89</v>
      </c>
      <c r="D1617" s="29">
        <v>46538</v>
      </c>
      <c r="E1617">
        <v>0</v>
      </c>
      <c r="F1617">
        <v>0</v>
      </c>
      <c r="G1617">
        <v>0.77</v>
      </c>
      <c r="H1617">
        <v>0.73</v>
      </c>
      <c r="J1617">
        <v>145</v>
      </c>
      <c r="K1617">
        <v>165</v>
      </c>
      <c r="L1617">
        <v>47.875523999999999</v>
      </c>
      <c r="R1617">
        <v>618.39218000000005</v>
      </c>
      <c r="S1617" t="s">
        <v>90</v>
      </c>
      <c r="T1617" s="297">
        <v>46311.754166666666</v>
      </c>
    </row>
    <row r="1618" spans="1:20" x14ac:dyDescent="0.35">
      <c r="A1618" t="s">
        <v>96</v>
      </c>
      <c r="B1618" t="s">
        <v>97</v>
      </c>
      <c r="C1618" t="s">
        <v>89</v>
      </c>
      <c r="D1618" s="29">
        <v>46539</v>
      </c>
      <c r="E1618">
        <v>0</v>
      </c>
      <c r="F1618">
        <v>0</v>
      </c>
      <c r="G1618">
        <v>0.77</v>
      </c>
      <c r="H1618">
        <v>0.73</v>
      </c>
      <c r="J1618">
        <v>145</v>
      </c>
      <c r="K1618">
        <v>165</v>
      </c>
      <c r="L1618">
        <v>47.875523999999999</v>
      </c>
      <c r="R1618">
        <v>618.39218000000005</v>
      </c>
      <c r="S1618" t="s">
        <v>90</v>
      </c>
      <c r="T1618" s="297">
        <v>46311.754166666666</v>
      </c>
    </row>
    <row r="1619" spans="1:20" x14ac:dyDescent="0.35">
      <c r="A1619" t="s">
        <v>96</v>
      </c>
      <c r="B1619" t="s">
        <v>97</v>
      </c>
      <c r="C1619" t="s">
        <v>89</v>
      </c>
      <c r="D1619" s="29">
        <v>46540</v>
      </c>
      <c r="E1619">
        <v>0</v>
      </c>
      <c r="F1619">
        <v>0</v>
      </c>
      <c r="G1619">
        <v>0.77</v>
      </c>
      <c r="H1619">
        <v>0.73</v>
      </c>
      <c r="J1619">
        <v>145</v>
      </c>
      <c r="K1619">
        <v>165</v>
      </c>
      <c r="L1619">
        <v>47.875523999999999</v>
      </c>
      <c r="R1619">
        <v>618.39218000000005</v>
      </c>
      <c r="S1619" t="s">
        <v>90</v>
      </c>
      <c r="T1619" s="297">
        <v>46311.754166666666</v>
      </c>
    </row>
    <row r="1620" spans="1:20" x14ac:dyDescent="0.35">
      <c r="A1620" t="s">
        <v>96</v>
      </c>
      <c r="B1620" t="s">
        <v>97</v>
      </c>
      <c r="C1620" t="s">
        <v>89</v>
      </c>
      <c r="D1620" s="29">
        <v>46541</v>
      </c>
      <c r="E1620">
        <v>0</v>
      </c>
      <c r="F1620">
        <v>0</v>
      </c>
      <c r="G1620">
        <v>0.77</v>
      </c>
      <c r="H1620">
        <v>0.73</v>
      </c>
      <c r="J1620">
        <v>145</v>
      </c>
      <c r="K1620">
        <v>165</v>
      </c>
      <c r="L1620">
        <v>47.875523999999999</v>
      </c>
      <c r="R1620">
        <v>618.39218000000005</v>
      </c>
      <c r="S1620" t="s">
        <v>90</v>
      </c>
      <c r="T1620" s="297">
        <v>46311.754166666666</v>
      </c>
    </row>
    <row r="1621" spans="1:20" x14ac:dyDescent="0.35">
      <c r="A1621" t="s">
        <v>96</v>
      </c>
      <c r="B1621" t="s">
        <v>97</v>
      </c>
      <c r="C1621" t="s">
        <v>89</v>
      </c>
      <c r="D1621" s="29">
        <v>46542</v>
      </c>
      <c r="E1621">
        <v>0</v>
      </c>
      <c r="F1621">
        <v>0</v>
      </c>
      <c r="G1621">
        <v>0.77</v>
      </c>
      <c r="H1621">
        <v>0.73</v>
      </c>
      <c r="J1621">
        <v>145</v>
      </c>
      <c r="K1621">
        <v>165</v>
      </c>
      <c r="L1621">
        <v>47.875523999999999</v>
      </c>
      <c r="R1621">
        <v>618.39218000000005</v>
      </c>
      <c r="S1621" t="s">
        <v>90</v>
      </c>
      <c r="T1621" s="297">
        <v>46311.754166666666</v>
      </c>
    </row>
    <row r="1622" spans="1:20" x14ac:dyDescent="0.35">
      <c r="A1622" t="s">
        <v>96</v>
      </c>
      <c r="B1622" t="s">
        <v>97</v>
      </c>
      <c r="C1622" t="s">
        <v>89</v>
      </c>
      <c r="D1622" s="29">
        <v>46543</v>
      </c>
      <c r="E1622">
        <v>0</v>
      </c>
      <c r="F1622">
        <v>0</v>
      </c>
      <c r="G1622">
        <v>0.77</v>
      </c>
      <c r="H1622">
        <v>0.73</v>
      </c>
      <c r="J1622">
        <v>145</v>
      </c>
      <c r="K1622">
        <v>165</v>
      </c>
      <c r="L1622">
        <v>47.875523999999999</v>
      </c>
      <c r="R1622">
        <v>618.39218000000005</v>
      </c>
      <c r="S1622" t="s">
        <v>90</v>
      </c>
      <c r="T1622" s="297">
        <v>46311.754166666666</v>
      </c>
    </row>
    <row r="1623" spans="1:20" x14ac:dyDescent="0.35">
      <c r="A1623" t="s">
        <v>96</v>
      </c>
      <c r="B1623" t="s">
        <v>97</v>
      </c>
      <c r="C1623" t="s">
        <v>89</v>
      </c>
      <c r="D1623" s="29">
        <v>46544</v>
      </c>
      <c r="E1623">
        <v>0</v>
      </c>
      <c r="F1623">
        <v>0</v>
      </c>
      <c r="G1623">
        <v>0.77</v>
      </c>
      <c r="H1623">
        <v>0.73</v>
      </c>
      <c r="J1623">
        <v>145</v>
      </c>
      <c r="K1623">
        <v>165</v>
      </c>
      <c r="L1623">
        <v>47.875523999999999</v>
      </c>
      <c r="R1623">
        <v>618.39218000000005</v>
      </c>
      <c r="S1623" t="s">
        <v>90</v>
      </c>
      <c r="T1623" s="297">
        <v>46311.754166666666</v>
      </c>
    </row>
    <row r="1624" spans="1:20" x14ac:dyDescent="0.35">
      <c r="A1624" t="s">
        <v>96</v>
      </c>
      <c r="B1624" t="s">
        <v>97</v>
      </c>
      <c r="C1624" t="s">
        <v>89</v>
      </c>
      <c r="D1624" s="29">
        <v>46545</v>
      </c>
      <c r="E1624">
        <v>0</v>
      </c>
      <c r="F1624">
        <v>0</v>
      </c>
      <c r="G1624">
        <v>0.8</v>
      </c>
      <c r="H1624">
        <v>0.8</v>
      </c>
      <c r="J1624">
        <v>125</v>
      </c>
      <c r="K1624">
        <v>125</v>
      </c>
      <c r="L1624">
        <v>47.875523999999999</v>
      </c>
      <c r="R1624">
        <v>618.39218000000005</v>
      </c>
      <c r="S1624" t="s">
        <v>90</v>
      </c>
      <c r="T1624" s="297">
        <v>46311.754166666666</v>
      </c>
    </row>
    <row r="1625" spans="1:20" x14ac:dyDescent="0.35">
      <c r="A1625" t="s">
        <v>96</v>
      </c>
      <c r="B1625" t="s">
        <v>97</v>
      </c>
      <c r="C1625" t="s">
        <v>89</v>
      </c>
      <c r="D1625" s="29">
        <v>46546</v>
      </c>
      <c r="E1625">
        <v>0</v>
      </c>
      <c r="F1625">
        <v>0</v>
      </c>
      <c r="G1625">
        <v>0.8</v>
      </c>
      <c r="H1625">
        <v>0.8</v>
      </c>
      <c r="J1625">
        <v>125</v>
      </c>
      <c r="K1625">
        <v>125</v>
      </c>
      <c r="L1625">
        <v>47.875523999999999</v>
      </c>
      <c r="R1625">
        <v>618.39218000000005</v>
      </c>
      <c r="S1625" t="s">
        <v>90</v>
      </c>
      <c r="T1625" s="297">
        <v>46311.754166666666</v>
      </c>
    </row>
    <row r="1626" spans="1:20" x14ac:dyDescent="0.35">
      <c r="A1626" t="s">
        <v>96</v>
      </c>
      <c r="B1626" t="s">
        <v>97</v>
      </c>
      <c r="C1626" t="s">
        <v>89</v>
      </c>
      <c r="D1626" s="29">
        <v>46547</v>
      </c>
      <c r="E1626">
        <v>0</v>
      </c>
      <c r="F1626">
        <v>0</v>
      </c>
      <c r="G1626">
        <v>0.8</v>
      </c>
      <c r="H1626">
        <v>0.8</v>
      </c>
      <c r="J1626">
        <v>125</v>
      </c>
      <c r="K1626">
        <v>125</v>
      </c>
      <c r="L1626">
        <v>47.875523999999999</v>
      </c>
      <c r="R1626">
        <v>618.39218000000005</v>
      </c>
      <c r="S1626" t="s">
        <v>90</v>
      </c>
      <c r="T1626" s="297">
        <v>46311.754166666666</v>
      </c>
    </row>
    <row r="1627" spans="1:20" x14ac:dyDescent="0.35">
      <c r="A1627" t="s">
        <v>96</v>
      </c>
      <c r="B1627" t="s">
        <v>97</v>
      </c>
      <c r="C1627" t="s">
        <v>89</v>
      </c>
      <c r="D1627" s="29">
        <v>46548</v>
      </c>
      <c r="E1627">
        <v>0</v>
      </c>
      <c r="F1627">
        <v>0</v>
      </c>
      <c r="G1627">
        <v>0.8</v>
      </c>
      <c r="H1627">
        <v>0.8</v>
      </c>
      <c r="J1627">
        <v>125</v>
      </c>
      <c r="K1627">
        <v>125</v>
      </c>
      <c r="L1627">
        <v>47.875523999999999</v>
      </c>
      <c r="R1627">
        <v>618.39218000000005</v>
      </c>
      <c r="S1627" t="s">
        <v>90</v>
      </c>
      <c r="T1627" s="297">
        <v>46311.754166666666</v>
      </c>
    </row>
    <row r="1628" spans="1:20" x14ac:dyDescent="0.35">
      <c r="A1628" t="s">
        <v>96</v>
      </c>
      <c r="B1628" t="s">
        <v>97</v>
      </c>
      <c r="C1628" t="s">
        <v>89</v>
      </c>
      <c r="D1628" s="29">
        <v>46549</v>
      </c>
      <c r="E1628">
        <v>0</v>
      </c>
      <c r="F1628">
        <v>0</v>
      </c>
      <c r="G1628">
        <v>0.8</v>
      </c>
      <c r="H1628">
        <v>0.8</v>
      </c>
      <c r="J1628">
        <v>125</v>
      </c>
      <c r="K1628">
        <v>125</v>
      </c>
      <c r="L1628">
        <v>47.875523999999999</v>
      </c>
      <c r="R1628">
        <v>618.39218000000005</v>
      </c>
      <c r="S1628" t="s">
        <v>90</v>
      </c>
      <c r="T1628" s="297">
        <v>46311.754166666666</v>
      </c>
    </row>
    <row r="1629" spans="1:20" x14ac:dyDescent="0.35">
      <c r="A1629" t="s">
        <v>96</v>
      </c>
      <c r="B1629" t="s">
        <v>97</v>
      </c>
      <c r="C1629" t="s">
        <v>89</v>
      </c>
      <c r="D1629" s="29">
        <v>46550</v>
      </c>
      <c r="E1629">
        <v>0</v>
      </c>
      <c r="F1629">
        <v>0</v>
      </c>
      <c r="G1629">
        <v>0.77</v>
      </c>
      <c r="H1629">
        <v>0.73</v>
      </c>
      <c r="J1629">
        <v>145</v>
      </c>
      <c r="K1629">
        <v>165</v>
      </c>
      <c r="L1629">
        <v>47.875523999999999</v>
      </c>
      <c r="R1629">
        <v>618.39218000000005</v>
      </c>
      <c r="S1629" t="s">
        <v>90</v>
      </c>
      <c r="T1629" s="297">
        <v>46311.754166666666</v>
      </c>
    </row>
    <row r="1630" spans="1:20" x14ac:dyDescent="0.35">
      <c r="A1630" t="s">
        <v>96</v>
      </c>
      <c r="B1630" t="s">
        <v>97</v>
      </c>
      <c r="C1630" t="s">
        <v>89</v>
      </c>
      <c r="D1630" s="29">
        <v>46551</v>
      </c>
      <c r="E1630">
        <v>0</v>
      </c>
      <c r="F1630">
        <v>0</v>
      </c>
      <c r="G1630">
        <v>0.77</v>
      </c>
      <c r="H1630">
        <v>0.73</v>
      </c>
      <c r="J1630">
        <v>145</v>
      </c>
      <c r="K1630">
        <v>165</v>
      </c>
      <c r="L1630">
        <v>47.875523999999999</v>
      </c>
      <c r="R1630">
        <v>618.39218000000005</v>
      </c>
      <c r="S1630" t="s">
        <v>90</v>
      </c>
      <c r="T1630" s="297">
        <v>46311.754166666666</v>
      </c>
    </row>
    <row r="1631" spans="1:20" x14ac:dyDescent="0.35">
      <c r="A1631" t="s">
        <v>96</v>
      </c>
      <c r="B1631" t="s">
        <v>97</v>
      </c>
      <c r="C1631" t="s">
        <v>89</v>
      </c>
      <c r="D1631" s="29">
        <v>46552</v>
      </c>
      <c r="E1631">
        <v>0</v>
      </c>
      <c r="F1631">
        <v>0</v>
      </c>
      <c r="G1631">
        <v>0.77</v>
      </c>
      <c r="H1631">
        <v>0.73</v>
      </c>
      <c r="J1631">
        <v>145</v>
      </c>
      <c r="K1631">
        <v>165</v>
      </c>
      <c r="L1631">
        <v>47.875523999999999</v>
      </c>
      <c r="R1631">
        <v>618.39218000000005</v>
      </c>
      <c r="S1631" t="s">
        <v>90</v>
      </c>
      <c r="T1631" s="297">
        <v>46311.754166666666</v>
      </c>
    </row>
    <row r="1632" spans="1:20" x14ac:dyDescent="0.35">
      <c r="A1632" t="s">
        <v>96</v>
      </c>
      <c r="B1632" t="s">
        <v>97</v>
      </c>
      <c r="C1632" t="s">
        <v>89</v>
      </c>
      <c r="D1632" s="29">
        <v>46553</v>
      </c>
      <c r="E1632">
        <v>0</v>
      </c>
      <c r="F1632">
        <v>0</v>
      </c>
      <c r="G1632">
        <v>0.77</v>
      </c>
      <c r="H1632">
        <v>0.73</v>
      </c>
      <c r="J1632">
        <v>145</v>
      </c>
      <c r="K1632">
        <v>165</v>
      </c>
      <c r="L1632">
        <v>47.875523999999999</v>
      </c>
      <c r="R1632">
        <v>618.39218000000005</v>
      </c>
      <c r="S1632" t="s">
        <v>90</v>
      </c>
      <c r="T1632" s="297">
        <v>46311.754166666666</v>
      </c>
    </row>
    <row r="1633" spans="1:20" x14ac:dyDescent="0.35">
      <c r="A1633" t="s">
        <v>96</v>
      </c>
      <c r="B1633" t="s">
        <v>97</v>
      </c>
      <c r="C1633" t="s">
        <v>89</v>
      </c>
      <c r="D1633" s="29">
        <v>46554</v>
      </c>
      <c r="E1633">
        <v>0</v>
      </c>
      <c r="F1633">
        <v>0</v>
      </c>
      <c r="G1633">
        <v>0.77</v>
      </c>
      <c r="H1633">
        <v>0.73</v>
      </c>
      <c r="J1633">
        <v>145</v>
      </c>
      <c r="K1633">
        <v>165</v>
      </c>
      <c r="L1633">
        <v>47.875523999999999</v>
      </c>
      <c r="R1633">
        <v>618.39218000000005</v>
      </c>
      <c r="S1633" t="s">
        <v>90</v>
      </c>
      <c r="T1633" s="297">
        <v>46311.754166666666</v>
      </c>
    </row>
    <row r="1634" spans="1:20" x14ac:dyDescent="0.35">
      <c r="A1634" t="s">
        <v>96</v>
      </c>
      <c r="B1634" t="s">
        <v>97</v>
      </c>
      <c r="C1634" t="s">
        <v>89</v>
      </c>
      <c r="D1634" s="29">
        <v>46555</v>
      </c>
      <c r="E1634">
        <v>0</v>
      </c>
      <c r="F1634">
        <v>0</v>
      </c>
      <c r="G1634">
        <v>0.77</v>
      </c>
      <c r="H1634">
        <v>0.73</v>
      </c>
      <c r="J1634">
        <v>145</v>
      </c>
      <c r="K1634">
        <v>165</v>
      </c>
      <c r="L1634">
        <v>47.875523999999999</v>
      </c>
      <c r="R1634">
        <v>618.39218000000005</v>
      </c>
      <c r="S1634" t="s">
        <v>90</v>
      </c>
      <c r="T1634" s="297">
        <v>46311.754166666666</v>
      </c>
    </row>
    <row r="1635" spans="1:20" x14ac:dyDescent="0.35">
      <c r="A1635" t="s">
        <v>96</v>
      </c>
      <c r="B1635" t="s">
        <v>97</v>
      </c>
      <c r="C1635" t="s">
        <v>89</v>
      </c>
      <c r="D1635" s="29">
        <v>46556</v>
      </c>
      <c r="E1635">
        <v>0</v>
      </c>
      <c r="F1635">
        <v>0</v>
      </c>
      <c r="G1635">
        <v>0.77</v>
      </c>
      <c r="H1635">
        <v>0.73</v>
      </c>
      <c r="J1635">
        <v>145</v>
      </c>
      <c r="K1635">
        <v>165</v>
      </c>
      <c r="L1635">
        <v>47.875523999999999</v>
      </c>
      <c r="R1635">
        <v>618.39218000000005</v>
      </c>
      <c r="S1635" t="s">
        <v>90</v>
      </c>
      <c r="T1635" s="297">
        <v>46311.754166666666</v>
      </c>
    </row>
    <row r="1636" spans="1:20" x14ac:dyDescent="0.35">
      <c r="A1636" t="s">
        <v>96</v>
      </c>
      <c r="B1636" t="s">
        <v>97</v>
      </c>
      <c r="C1636" t="s">
        <v>89</v>
      </c>
      <c r="D1636" s="29">
        <v>46557</v>
      </c>
      <c r="E1636">
        <v>0</v>
      </c>
      <c r="F1636">
        <v>0</v>
      </c>
      <c r="G1636">
        <v>0.77</v>
      </c>
      <c r="H1636">
        <v>0.73</v>
      </c>
      <c r="J1636">
        <v>145</v>
      </c>
      <c r="K1636">
        <v>165</v>
      </c>
      <c r="L1636">
        <v>47.875523999999999</v>
      </c>
      <c r="R1636">
        <v>618.39218000000005</v>
      </c>
      <c r="S1636" t="s">
        <v>90</v>
      </c>
      <c r="T1636" s="297">
        <v>46311.754166666666</v>
      </c>
    </row>
    <row r="1637" spans="1:20" x14ac:dyDescent="0.35">
      <c r="A1637" t="s">
        <v>96</v>
      </c>
      <c r="B1637" t="s">
        <v>97</v>
      </c>
      <c r="C1637" t="s">
        <v>89</v>
      </c>
      <c r="D1637" s="29">
        <v>46558</v>
      </c>
      <c r="E1637">
        <v>0</v>
      </c>
      <c r="F1637">
        <v>0</v>
      </c>
      <c r="G1637">
        <v>0.77</v>
      </c>
      <c r="H1637">
        <v>0.73</v>
      </c>
      <c r="J1637">
        <v>145</v>
      </c>
      <c r="K1637">
        <v>165</v>
      </c>
      <c r="L1637">
        <v>47.875523999999999</v>
      </c>
      <c r="R1637">
        <v>618.39218000000005</v>
      </c>
      <c r="S1637" t="s">
        <v>90</v>
      </c>
      <c r="T1637" s="297">
        <v>46311.754166666666</v>
      </c>
    </row>
    <row r="1638" spans="1:20" x14ac:dyDescent="0.35">
      <c r="A1638" t="s">
        <v>96</v>
      </c>
      <c r="B1638" t="s">
        <v>97</v>
      </c>
      <c r="C1638" t="s">
        <v>89</v>
      </c>
      <c r="D1638" s="29">
        <v>46559</v>
      </c>
      <c r="E1638">
        <v>0</v>
      </c>
      <c r="F1638">
        <v>0</v>
      </c>
      <c r="G1638">
        <v>0.77</v>
      </c>
      <c r="H1638">
        <v>0.73</v>
      </c>
      <c r="J1638">
        <v>145</v>
      </c>
      <c r="K1638">
        <v>165</v>
      </c>
      <c r="L1638">
        <v>47.875523999999999</v>
      </c>
      <c r="R1638">
        <v>618.39218000000005</v>
      </c>
      <c r="S1638" t="s">
        <v>90</v>
      </c>
      <c r="T1638" s="297">
        <v>46311.754166666666</v>
      </c>
    </row>
    <row r="1639" spans="1:20" x14ac:dyDescent="0.35">
      <c r="A1639" t="s">
        <v>96</v>
      </c>
      <c r="B1639" t="s">
        <v>97</v>
      </c>
      <c r="C1639" t="s">
        <v>89</v>
      </c>
      <c r="D1639" s="29">
        <v>46560</v>
      </c>
      <c r="E1639">
        <v>0</v>
      </c>
      <c r="F1639">
        <v>0</v>
      </c>
      <c r="G1639">
        <v>0.77</v>
      </c>
      <c r="H1639">
        <v>0.73</v>
      </c>
      <c r="J1639">
        <v>145</v>
      </c>
      <c r="K1639">
        <v>165</v>
      </c>
      <c r="L1639">
        <v>47.875523999999999</v>
      </c>
      <c r="R1639">
        <v>618.39218000000005</v>
      </c>
      <c r="S1639" t="s">
        <v>90</v>
      </c>
      <c r="T1639" s="297">
        <v>46311.754166666666</v>
      </c>
    </row>
    <row r="1640" spans="1:20" x14ac:dyDescent="0.35">
      <c r="A1640" t="s">
        <v>96</v>
      </c>
      <c r="B1640" t="s">
        <v>97</v>
      </c>
      <c r="C1640" t="s">
        <v>89</v>
      </c>
      <c r="D1640" s="29">
        <v>46561</v>
      </c>
      <c r="E1640">
        <v>0</v>
      </c>
      <c r="F1640">
        <v>0</v>
      </c>
      <c r="G1640">
        <v>0.77</v>
      </c>
      <c r="H1640">
        <v>0.73</v>
      </c>
      <c r="J1640">
        <v>145</v>
      </c>
      <c r="K1640">
        <v>165</v>
      </c>
      <c r="L1640">
        <v>47.875523999999999</v>
      </c>
      <c r="R1640">
        <v>618.39218000000005</v>
      </c>
      <c r="S1640" t="s">
        <v>90</v>
      </c>
      <c r="T1640" s="297">
        <v>46311.754166666666</v>
      </c>
    </row>
    <row r="1641" spans="1:20" x14ac:dyDescent="0.35">
      <c r="A1641" t="s">
        <v>96</v>
      </c>
      <c r="B1641" t="s">
        <v>97</v>
      </c>
      <c r="C1641" t="s">
        <v>89</v>
      </c>
      <c r="D1641" s="29">
        <v>46562</v>
      </c>
      <c r="E1641">
        <v>0</v>
      </c>
      <c r="F1641">
        <v>0</v>
      </c>
      <c r="G1641">
        <v>0.77</v>
      </c>
      <c r="H1641">
        <v>0.73</v>
      </c>
      <c r="J1641">
        <v>145</v>
      </c>
      <c r="K1641">
        <v>165</v>
      </c>
      <c r="L1641">
        <v>47.875523999999999</v>
      </c>
      <c r="R1641">
        <v>618.39218000000005</v>
      </c>
      <c r="S1641" t="s">
        <v>90</v>
      </c>
      <c r="T1641" s="297">
        <v>46311.754166666666</v>
      </c>
    </row>
    <row r="1642" spans="1:20" x14ac:dyDescent="0.35">
      <c r="A1642" t="s">
        <v>96</v>
      </c>
      <c r="B1642" t="s">
        <v>97</v>
      </c>
      <c r="C1642" t="s">
        <v>89</v>
      </c>
      <c r="D1642" s="29">
        <v>46563</v>
      </c>
      <c r="E1642">
        <v>0</v>
      </c>
      <c r="F1642">
        <v>0</v>
      </c>
      <c r="G1642">
        <v>0.77</v>
      </c>
      <c r="H1642">
        <v>0.73</v>
      </c>
      <c r="J1642">
        <v>145</v>
      </c>
      <c r="K1642">
        <v>165</v>
      </c>
      <c r="L1642">
        <v>47.875523999999999</v>
      </c>
      <c r="R1642">
        <v>618.39218000000005</v>
      </c>
      <c r="S1642" t="s">
        <v>90</v>
      </c>
      <c r="T1642" s="297">
        <v>46311.754166666666</v>
      </c>
    </row>
    <row r="1643" spans="1:20" x14ac:dyDescent="0.35">
      <c r="A1643" t="s">
        <v>96</v>
      </c>
      <c r="B1643" t="s">
        <v>97</v>
      </c>
      <c r="C1643" t="s">
        <v>89</v>
      </c>
      <c r="D1643" s="29">
        <v>46564</v>
      </c>
      <c r="E1643">
        <v>0</v>
      </c>
      <c r="F1643">
        <v>0</v>
      </c>
      <c r="G1643">
        <v>0.77</v>
      </c>
      <c r="H1643">
        <v>0.73</v>
      </c>
      <c r="J1643">
        <v>145</v>
      </c>
      <c r="K1643">
        <v>165</v>
      </c>
      <c r="L1643">
        <v>47.875523999999999</v>
      </c>
      <c r="R1643">
        <v>618.39218000000005</v>
      </c>
      <c r="S1643" t="s">
        <v>90</v>
      </c>
      <c r="T1643" s="297">
        <v>46311.754166666666</v>
      </c>
    </row>
    <row r="1644" spans="1:20" x14ac:dyDescent="0.35">
      <c r="A1644" t="s">
        <v>96</v>
      </c>
      <c r="B1644" t="s">
        <v>97</v>
      </c>
      <c r="C1644" t="s">
        <v>89</v>
      </c>
      <c r="D1644" s="29">
        <v>46565</v>
      </c>
      <c r="E1644">
        <v>0</v>
      </c>
      <c r="F1644">
        <v>0</v>
      </c>
      <c r="G1644">
        <v>0.77</v>
      </c>
      <c r="H1644">
        <v>0.73</v>
      </c>
      <c r="J1644">
        <v>145</v>
      </c>
      <c r="K1644">
        <v>165</v>
      </c>
      <c r="L1644">
        <v>47.875523999999999</v>
      </c>
      <c r="R1644">
        <v>618.39218000000005</v>
      </c>
      <c r="S1644" t="s">
        <v>90</v>
      </c>
      <c r="T1644" s="297">
        <v>46311.754166666666</v>
      </c>
    </row>
    <row r="1645" spans="1:20" x14ac:dyDescent="0.35">
      <c r="A1645" t="s">
        <v>96</v>
      </c>
      <c r="B1645" t="s">
        <v>97</v>
      </c>
      <c r="C1645" t="s">
        <v>89</v>
      </c>
      <c r="D1645" s="29">
        <v>46566</v>
      </c>
      <c r="E1645">
        <v>0</v>
      </c>
      <c r="F1645">
        <v>0</v>
      </c>
      <c r="G1645">
        <v>0.77</v>
      </c>
      <c r="H1645">
        <v>0.73</v>
      </c>
      <c r="J1645">
        <v>145</v>
      </c>
      <c r="K1645">
        <v>165</v>
      </c>
      <c r="L1645">
        <v>47.875523999999999</v>
      </c>
      <c r="R1645">
        <v>618.39218000000005</v>
      </c>
      <c r="S1645" t="s">
        <v>90</v>
      </c>
      <c r="T1645" s="297">
        <v>46311.754166666666</v>
      </c>
    </row>
    <row r="1646" spans="1:20" x14ac:dyDescent="0.35">
      <c r="A1646" t="s">
        <v>96</v>
      </c>
      <c r="B1646" t="s">
        <v>97</v>
      </c>
      <c r="C1646" t="s">
        <v>89</v>
      </c>
      <c r="D1646" s="29">
        <v>46567</v>
      </c>
      <c r="E1646">
        <v>0</v>
      </c>
      <c r="F1646">
        <v>0</v>
      </c>
      <c r="G1646">
        <v>0.77</v>
      </c>
      <c r="H1646">
        <v>0.73</v>
      </c>
      <c r="J1646">
        <v>145</v>
      </c>
      <c r="K1646">
        <v>165</v>
      </c>
      <c r="L1646">
        <v>47.875523999999999</v>
      </c>
      <c r="R1646">
        <v>618.39218000000005</v>
      </c>
      <c r="S1646" t="s">
        <v>90</v>
      </c>
      <c r="T1646" s="297">
        <v>46311.754166666666</v>
      </c>
    </row>
    <row r="1647" spans="1:20" x14ac:dyDescent="0.35">
      <c r="A1647" t="s">
        <v>96</v>
      </c>
      <c r="B1647" t="s">
        <v>97</v>
      </c>
      <c r="C1647" t="s">
        <v>89</v>
      </c>
      <c r="D1647" s="29">
        <v>46568</v>
      </c>
      <c r="E1647">
        <v>0</v>
      </c>
      <c r="F1647">
        <v>0</v>
      </c>
      <c r="G1647">
        <v>0.77</v>
      </c>
      <c r="H1647">
        <v>0.73</v>
      </c>
      <c r="J1647">
        <v>145</v>
      </c>
      <c r="K1647">
        <v>165</v>
      </c>
      <c r="L1647">
        <v>47.875523999999999</v>
      </c>
      <c r="R1647">
        <v>618.39218000000005</v>
      </c>
      <c r="S1647" t="s">
        <v>90</v>
      </c>
      <c r="T1647" s="297">
        <v>46311.754166666666</v>
      </c>
    </row>
    <row r="1648" spans="1:20" x14ac:dyDescent="0.35">
      <c r="A1648" t="s">
        <v>96</v>
      </c>
      <c r="B1648" t="s">
        <v>97</v>
      </c>
      <c r="C1648" t="s">
        <v>89</v>
      </c>
      <c r="D1648" s="29">
        <v>46569</v>
      </c>
      <c r="E1648">
        <v>0</v>
      </c>
      <c r="F1648">
        <v>0</v>
      </c>
      <c r="G1648">
        <v>0.77</v>
      </c>
      <c r="H1648">
        <v>0.73</v>
      </c>
      <c r="J1648">
        <v>145</v>
      </c>
      <c r="K1648">
        <v>165</v>
      </c>
      <c r="L1648">
        <v>47.875523999999999</v>
      </c>
      <c r="R1648">
        <v>618.39218000000005</v>
      </c>
      <c r="S1648" t="s">
        <v>90</v>
      </c>
      <c r="T1648" s="297">
        <v>46311.754166666666</v>
      </c>
    </row>
    <row r="1649" spans="1:20" x14ac:dyDescent="0.35">
      <c r="A1649" t="s">
        <v>96</v>
      </c>
      <c r="B1649" t="s">
        <v>97</v>
      </c>
      <c r="C1649" t="s">
        <v>89</v>
      </c>
      <c r="D1649" s="29">
        <v>46570</v>
      </c>
      <c r="E1649">
        <v>0</v>
      </c>
      <c r="F1649">
        <v>0</v>
      </c>
      <c r="G1649">
        <v>0.77</v>
      </c>
      <c r="H1649">
        <v>0.73</v>
      </c>
      <c r="J1649">
        <v>145</v>
      </c>
      <c r="K1649">
        <v>165</v>
      </c>
      <c r="L1649">
        <v>47.875523999999999</v>
      </c>
      <c r="R1649">
        <v>618.39218000000005</v>
      </c>
      <c r="S1649" t="s">
        <v>90</v>
      </c>
      <c r="T1649" s="297">
        <v>46311.754166666666</v>
      </c>
    </row>
    <row r="1650" spans="1:20" x14ac:dyDescent="0.35">
      <c r="A1650" t="s">
        <v>96</v>
      </c>
      <c r="B1650" t="s">
        <v>97</v>
      </c>
      <c r="C1650" t="s">
        <v>89</v>
      </c>
      <c r="D1650" s="29">
        <v>46571</v>
      </c>
      <c r="E1650">
        <v>0</v>
      </c>
      <c r="F1650">
        <v>0</v>
      </c>
      <c r="G1650">
        <v>0.77</v>
      </c>
      <c r="H1650">
        <v>0.73</v>
      </c>
      <c r="J1650">
        <v>145</v>
      </c>
      <c r="K1650">
        <v>165</v>
      </c>
      <c r="L1650">
        <v>47.875523999999999</v>
      </c>
      <c r="R1650">
        <v>618.39218000000005</v>
      </c>
      <c r="S1650" t="s">
        <v>90</v>
      </c>
      <c r="T1650" s="297">
        <v>46311.754166666666</v>
      </c>
    </row>
    <row r="1651" spans="1:20" x14ac:dyDescent="0.35">
      <c r="A1651" t="s">
        <v>96</v>
      </c>
      <c r="B1651" t="s">
        <v>97</v>
      </c>
      <c r="C1651" t="s">
        <v>89</v>
      </c>
      <c r="D1651" s="29">
        <v>46572</v>
      </c>
      <c r="E1651">
        <v>0</v>
      </c>
      <c r="F1651">
        <v>0</v>
      </c>
      <c r="G1651">
        <v>0.77</v>
      </c>
      <c r="H1651">
        <v>0.73</v>
      </c>
      <c r="J1651">
        <v>145</v>
      </c>
      <c r="K1651">
        <v>165</v>
      </c>
      <c r="L1651">
        <v>47.875523999999999</v>
      </c>
      <c r="R1651">
        <v>618.39218000000005</v>
      </c>
      <c r="S1651" t="s">
        <v>90</v>
      </c>
      <c r="T1651" s="297">
        <v>46311.754166666666</v>
      </c>
    </row>
    <row r="1652" spans="1:20" x14ac:dyDescent="0.35">
      <c r="A1652" t="s">
        <v>96</v>
      </c>
      <c r="B1652" t="s">
        <v>97</v>
      </c>
      <c r="C1652" t="s">
        <v>89</v>
      </c>
      <c r="D1652" s="29">
        <v>46573</v>
      </c>
      <c r="E1652">
        <v>0</v>
      </c>
      <c r="F1652">
        <v>0</v>
      </c>
      <c r="G1652">
        <v>0.88</v>
      </c>
      <c r="H1652">
        <v>0.85</v>
      </c>
      <c r="J1652">
        <v>75</v>
      </c>
      <c r="K1652">
        <v>95</v>
      </c>
      <c r="L1652">
        <v>47.875523999999999</v>
      </c>
      <c r="R1652">
        <v>618.39218000000005</v>
      </c>
      <c r="S1652" t="s">
        <v>90</v>
      </c>
      <c r="T1652" s="297">
        <v>46311.754166666666</v>
      </c>
    </row>
    <row r="1653" spans="1:20" x14ac:dyDescent="0.35">
      <c r="A1653" t="s">
        <v>96</v>
      </c>
      <c r="B1653" t="s">
        <v>97</v>
      </c>
      <c r="C1653" t="s">
        <v>89</v>
      </c>
      <c r="D1653" s="29">
        <v>46574</v>
      </c>
      <c r="E1653">
        <v>1</v>
      </c>
      <c r="F1653">
        <v>0.69</v>
      </c>
      <c r="G1653">
        <v>1</v>
      </c>
      <c r="H1653">
        <v>0.98</v>
      </c>
      <c r="J1653">
        <v>0</v>
      </c>
      <c r="K1653">
        <v>15</v>
      </c>
      <c r="L1653">
        <v>47.875523999999999</v>
      </c>
      <c r="R1653">
        <v>618.39218000000005</v>
      </c>
      <c r="S1653" t="s">
        <v>90</v>
      </c>
      <c r="T1653" s="297">
        <v>46311.754166666666</v>
      </c>
    </row>
    <row r="1654" spans="1:20" x14ac:dyDescent="0.35">
      <c r="A1654" t="s">
        <v>96</v>
      </c>
      <c r="B1654" t="s">
        <v>97</v>
      </c>
      <c r="C1654" t="s">
        <v>89</v>
      </c>
      <c r="D1654" s="29">
        <v>46575</v>
      </c>
      <c r="E1654">
        <v>0</v>
      </c>
      <c r="F1654">
        <v>0</v>
      </c>
      <c r="G1654">
        <v>0.88</v>
      </c>
      <c r="H1654">
        <v>0.85</v>
      </c>
      <c r="J1654">
        <v>75</v>
      </c>
      <c r="K1654">
        <v>95</v>
      </c>
      <c r="L1654">
        <v>47.875523999999999</v>
      </c>
      <c r="R1654">
        <v>618.39218000000005</v>
      </c>
      <c r="S1654" t="s">
        <v>90</v>
      </c>
      <c r="T1654" s="297">
        <v>46311.754166666666</v>
      </c>
    </row>
    <row r="1655" spans="1:20" x14ac:dyDescent="0.35">
      <c r="A1655" t="s">
        <v>96</v>
      </c>
      <c r="B1655" t="s">
        <v>97</v>
      </c>
      <c r="C1655" t="s">
        <v>89</v>
      </c>
      <c r="D1655" s="29">
        <v>46576</v>
      </c>
      <c r="E1655">
        <v>0</v>
      </c>
      <c r="F1655">
        <v>0</v>
      </c>
      <c r="G1655">
        <v>0.88</v>
      </c>
      <c r="H1655">
        <v>0.85</v>
      </c>
      <c r="J1655">
        <v>75</v>
      </c>
      <c r="K1655">
        <v>95</v>
      </c>
      <c r="L1655">
        <v>47.875523999999999</v>
      </c>
      <c r="R1655">
        <v>618.39218000000005</v>
      </c>
      <c r="S1655" t="s">
        <v>90</v>
      </c>
      <c r="T1655" s="297">
        <v>46311.754166666666</v>
      </c>
    </row>
    <row r="1656" spans="1:20" x14ac:dyDescent="0.35">
      <c r="A1656" t="s">
        <v>96</v>
      </c>
      <c r="B1656" t="s">
        <v>97</v>
      </c>
      <c r="C1656" t="s">
        <v>89</v>
      </c>
      <c r="D1656" s="29">
        <v>46577</v>
      </c>
      <c r="E1656">
        <v>0</v>
      </c>
      <c r="F1656">
        <v>0</v>
      </c>
      <c r="G1656">
        <v>0.88</v>
      </c>
      <c r="H1656">
        <v>0.85</v>
      </c>
      <c r="J1656">
        <v>75</v>
      </c>
      <c r="K1656">
        <v>95</v>
      </c>
      <c r="L1656">
        <v>47.875523999999999</v>
      </c>
      <c r="R1656">
        <v>618.39218000000005</v>
      </c>
      <c r="S1656" t="s">
        <v>90</v>
      </c>
      <c r="T1656" s="297">
        <v>46311.754166666666</v>
      </c>
    </row>
    <row r="1657" spans="1:20" x14ac:dyDescent="0.35">
      <c r="A1657" t="s">
        <v>96</v>
      </c>
      <c r="B1657" t="s">
        <v>97</v>
      </c>
      <c r="C1657" t="s">
        <v>89</v>
      </c>
      <c r="D1657" s="29">
        <v>46578</v>
      </c>
      <c r="E1657">
        <v>0</v>
      </c>
      <c r="F1657">
        <v>0</v>
      </c>
      <c r="G1657">
        <v>0.88</v>
      </c>
      <c r="H1657">
        <v>0.85</v>
      </c>
      <c r="J1657">
        <v>75</v>
      </c>
      <c r="K1657">
        <v>95</v>
      </c>
      <c r="L1657">
        <v>47.875523999999999</v>
      </c>
      <c r="R1657">
        <v>618.39218000000005</v>
      </c>
      <c r="S1657" t="s">
        <v>90</v>
      </c>
      <c r="T1657" s="297">
        <v>46311.754166666666</v>
      </c>
    </row>
    <row r="1658" spans="1:20" x14ac:dyDescent="0.35">
      <c r="A1658" t="s">
        <v>96</v>
      </c>
      <c r="B1658" t="s">
        <v>97</v>
      </c>
      <c r="C1658" t="s">
        <v>89</v>
      </c>
      <c r="D1658" s="29">
        <v>46579</v>
      </c>
      <c r="E1658">
        <v>0</v>
      </c>
      <c r="F1658">
        <v>0</v>
      </c>
      <c r="G1658">
        <v>0.88</v>
      </c>
      <c r="H1658">
        <v>0.85</v>
      </c>
      <c r="J1658">
        <v>75</v>
      </c>
      <c r="K1658">
        <v>95</v>
      </c>
      <c r="L1658">
        <v>47.875523999999999</v>
      </c>
      <c r="R1658">
        <v>618.39218000000005</v>
      </c>
      <c r="S1658" t="s">
        <v>90</v>
      </c>
      <c r="T1658" s="297">
        <v>46311.754166666666</v>
      </c>
    </row>
    <row r="1659" spans="1:20" x14ac:dyDescent="0.35">
      <c r="A1659" t="s">
        <v>96</v>
      </c>
      <c r="B1659" t="s">
        <v>97</v>
      </c>
      <c r="C1659" t="s">
        <v>89</v>
      </c>
      <c r="D1659" s="29">
        <v>46580</v>
      </c>
      <c r="E1659">
        <v>0</v>
      </c>
      <c r="F1659">
        <v>0</v>
      </c>
      <c r="G1659">
        <v>0.85</v>
      </c>
      <c r="H1659">
        <v>0.81</v>
      </c>
      <c r="J1659">
        <v>95</v>
      </c>
      <c r="K1659">
        <v>115</v>
      </c>
      <c r="L1659">
        <v>47.875523999999999</v>
      </c>
      <c r="R1659">
        <v>618.39218000000005</v>
      </c>
      <c r="S1659" t="s">
        <v>90</v>
      </c>
      <c r="T1659" s="297">
        <v>46311.754166666666</v>
      </c>
    </row>
    <row r="1660" spans="1:20" x14ac:dyDescent="0.35">
      <c r="A1660" t="s">
        <v>96</v>
      </c>
      <c r="B1660" t="s">
        <v>97</v>
      </c>
      <c r="C1660" t="s">
        <v>89</v>
      </c>
      <c r="D1660" s="29">
        <v>46581</v>
      </c>
      <c r="E1660">
        <v>0</v>
      </c>
      <c r="F1660">
        <v>0</v>
      </c>
      <c r="G1660">
        <v>0.85</v>
      </c>
      <c r="H1660">
        <v>0.81</v>
      </c>
      <c r="J1660">
        <v>95</v>
      </c>
      <c r="K1660">
        <v>115</v>
      </c>
      <c r="L1660">
        <v>47.875523999999999</v>
      </c>
      <c r="R1660">
        <v>618.39218000000005</v>
      </c>
      <c r="S1660" t="s">
        <v>90</v>
      </c>
      <c r="T1660" s="297">
        <v>46311.754166666666</v>
      </c>
    </row>
    <row r="1661" spans="1:20" x14ac:dyDescent="0.35">
      <c r="A1661" t="s">
        <v>96</v>
      </c>
      <c r="B1661" t="s">
        <v>97</v>
      </c>
      <c r="C1661" t="s">
        <v>89</v>
      </c>
      <c r="D1661" s="29">
        <v>46582</v>
      </c>
      <c r="E1661">
        <v>0</v>
      </c>
      <c r="F1661">
        <v>0</v>
      </c>
      <c r="G1661">
        <v>0.85</v>
      </c>
      <c r="H1661">
        <v>0.81</v>
      </c>
      <c r="J1661">
        <v>95</v>
      </c>
      <c r="K1661">
        <v>115</v>
      </c>
      <c r="L1661">
        <v>47.875523999999999</v>
      </c>
      <c r="R1661">
        <v>618.39218000000005</v>
      </c>
      <c r="S1661" t="s">
        <v>90</v>
      </c>
      <c r="T1661" s="297">
        <v>46311.754166666666</v>
      </c>
    </row>
    <row r="1662" spans="1:20" x14ac:dyDescent="0.35">
      <c r="A1662" t="s">
        <v>96</v>
      </c>
      <c r="B1662" t="s">
        <v>97</v>
      </c>
      <c r="C1662" t="s">
        <v>89</v>
      </c>
      <c r="D1662" s="29">
        <v>46583</v>
      </c>
      <c r="E1662">
        <v>0</v>
      </c>
      <c r="F1662">
        <v>0</v>
      </c>
      <c r="G1662">
        <v>0.85</v>
      </c>
      <c r="H1662">
        <v>0.81</v>
      </c>
      <c r="J1662">
        <v>95</v>
      </c>
      <c r="K1662">
        <v>115</v>
      </c>
      <c r="L1662">
        <v>47.875523999999999</v>
      </c>
      <c r="R1662">
        <v>618.39218000000005</v>
      </c>
      <c r="S1662" t="s">
        <v>90</v>
      </c>
      <c r="T1662" s="297">
        <v>46311.754166666666</v>
      </c>
    </row>
    <row r="1663" spans="1:20" x14ac:dyDescent="0.35">
      <c r="A1663" t="s">
        <v>96</v>
      </c>
      <c r="B1663" t="s">
        <v>97</v>
      </c>
      <c r="C1663" t="s">
        <v>89</v>
      </c>
      <c r="D1663" s="29">
        <v>46584</v>
      </c>
      <c r="E1663">
        <v>0</v>
      </c>
      <c r="F1663">
        <v>0</v>
      </c>
      <c r="G1663">
        <v>0.85</v>
      </c>
      <c r="H1663">
        <v>0.81</v>
      </c>
      <c r="J1663">
        <v>95</v>
      </c>
      <c r="K1663">
        <v>115</v>
      </c>
      <c r="L1663">
        <v>47.875523999999999</v>
      </c>
      <c r="R1663">
        <v>618.39218000000005</v>
      </c>
      <c r="S1663" t="s">
        <v>90</v>
      </c>
      <c r="T1663" s="297">
        <v>46311.754166666666</v>
      </c>
    </row>
    <row r="1664" spans="1:20" x14ac:dyDescent="0.35">
      <c r="A1664" t="s">
        <v>96</v>
      </c>
      <c r="B1664" t="s">
        <v>97</v>
      </c>
      <c r="C1664" t="s">
        <v>89</v>
      </c>
      <c r="D1664" s="29">
        <v>46585</v>
      </c>
      <c r="E1664">
        <v>0</v>
      </c>
      <c r="F1664">
        <v>0</v>
      </c>
      <c r="G1664">
        <v>0.77</v>
      </c>
      <c r="H1664">
        <v>0.73</v>
      </c>
      <c r="J1664">
        <v>145</v>
      </c>
      <c r="K1664">
        <v>165</v>
      </c>
      <c r="L1664">
        <v>47.875523999999999</v>
      </c>
      <c r="R1664">
        <v>618.39218000000005</v>
      </c>
      <c r="S1664" t="s">
        <v>90</v>
      </c>
      <c r="T1664" s="297">
        <v>46311.754166666666</v>
      </c>
    </row>
    <row r="1665" spans="1:20" x14ac:dyDescent="0.35">
      <c r="A1665" t="s">
        <v>96</v>
      </c>
      <c r="B1665" t="s">
        <v>97</v>
      </c>
      <c r="C1665" t="s">
        <v>89</v>
      </c>
      <c r="D1665" s="29">
        <v>46586</v>
      </c>
      <c r="E1665">
        <v>0</v>
      </c>
      <c r="F1665">
        <v>0</v>
      </c>
      <c r="G1665">
        <v>0.77</v>
      </c>
      <c r="H1665">
        <v>0.73</v>
      </c>
      <c r="J1665">
        <v>145</v>
      </c>
      <c r="K1665">
        <v>165</v>
      </c>
      <c r="L1665">
        <v>47.875523999999999</v>
      </c>
      <c r="R1665">
        <v>618.39218000000005</v>
      </c>
      <c r="S1665" t="s">
        <v>90</v>
      </c>
      <c r="T1665" s="297">
        <v>46311.754166666666</v>
      </c>
    </row>
    <row r="1666" spans="1:20" x14ac:dyDescent="0.35">
      <c r="A1666" t="s">
        <v>96</v>
      </c>
      <c r="B1666" t="s">
        <v>97</v>
      </c>
      <c r="C1666" t="s">
        <v>89</v>
      </c>
      <c r="D1666" s="29">
        <v>46587</v>
      </c>
      <c r="E1666">
        <v>0</v>
      </c>
      <c r="F1666">
        <v>0</v>
      </c>
      <c r="G1666">
        <v>0.77</v>
      </c>
      <c r="H1666">
        <v>0.73</v>
      </c>
      <c r="J1666">
        <v>145</v>
      </c>
      <c r="K1666">
        <v>165</v>
      </c>
      <c r="L1666">
        <v>47.875523999999999</v>
      </c>
      <c r="R1666">
        <v>618.39218000000005</v>
      </c>
      <c r="S1666" t="s">
        <v>90</v>
      </c>
      <c r="T1666" s="297">
        <v>46311.754166666666</v>
      </c>
    </row>
    <row r="1667" spans="1:20" x14ac:dyDescent="0.35">
      <c r="A1667" t="s">
        <v>96</v>
      </c>
      <c r="B1667" t="s">
        <v>97</v>
      </c>
      <c r="C1667" t="s">
        <v>89</v>
      </c>
      <c r="D1667" s="29">
        <v>46588</v>
      </c>
      <c r="E1667">
        <v>0</v>
      </c>
      <c r="F1667">
        <v>0</v>
      </c>
      <c r="G1667">
        <v>0.77</v>
      </c>
      <c r="H1667">
        <v>0.73</v>
      </c>
      <c r="J1667">
        <v>145</v>
      </c>
      <c r="K1667">
        <v>165</v>
      </c>
      <c r="L1667">
        <v>47.875523999999999</v>
      </c>
      <c r="R1667">
        <v>618.39218000000005</v>
      </c>
      <c r="S1667" t="s">
        <v>90</v>
      </c>
      <c r="T1667" s="297">
        <v>46311.754166666666</v>
      </c>
    </row>
    <row r="1668" spans="1:20" x14ac:dyDescent="0.35">
      <c r="A1668" t="s">
        <v>96</v>
      </c>
      <c r="B1668" t="s">
        <v>97</v>
      </c>
      <c r="C1668" t="s">
        <v>89</v>
      </c>
      <c r="D1668" s="29">
        <v>46589</v>
      </c>
      <c r="E1668">
        <v>0</v>
      </c>
      <c r="F1668">
        <v>0</v>
      </c>
      <c r="G1668">
        <v>0.77</v>
      </c>
      <c r="H1668">
        <v>0.73</v>
      </c>
      <c r="J1668">
        <v>145</v>
      </c>
      <c r="K1668">
        <v>165</v>
      </c>
      <c r="L1668">
        <v>47.875523999999999</v>
      </c>
      <c r="R1668">
        <v>618.39218000000005</v>
      </c>
      <c r="S1668" t="s">
        <v>90</v>
      </c>
      <c r="T1668" s="297">
        <v>46311.754166666666</v>
      </c>
    </row>
    <row r="1669" spans="1:20" x14ac:dyDescent="0.35">
      <c r="A1669" t="s">
        <v>96</v>
      </c>
      <c r="B1669" t="s">
        <v>97</v>
      </c>
      <c r="C1669" t="s">
        <v>89</v>
      </c>
      <c r="D1669" s="29">
        <v>46590</v>
      </c>
      <c r="E1669">
        <v>0</v>
      </c>
      <c r="F1669">
        <v>0</v>
      </c>
      <c r="G1669">
        <v>0.77</v>
      </c>
      <c r="H1669">
        <v>0.73</v>
      </c>
      <c r="J1669">
        <v>145</v>
      </c>
      <c r="K1669">
        <v>165</v>
      </c>
      <c r="L1669">
        <v>47.875523999999999</v>
      </c>
      <c r="R1669">
        <v>618.39218000000005</v>
      </c>
      <c r="S1669" t="s">
        <v>90</v>
      </c>
      <c r="T1669" s="297">
        <v>46311.754166666666</v>
      </c>
    </row>
    <row r="1670" spans="1:20" x14ac:dyDescent="0.35">
      <c r="A1670" t="s">
        <v>96</v>
      </c>
      <c r="B1670" t="s">
        <v>97</v>
      </c>
      <c r="C1670" t="s">
        <v>89</v>
      </c>
      <c r="D1670" s="29">
        <v>46591</v>
      </c>
      <c r="E1670">
        <v>0</v>
      </c>
      <c r="F1670">
        <v>0</v>
      </c>
      <c r="G1670">
        <v>0.77</v>
      </c>
      <c r="H1670">
        <v>0.73</v>
      </c>
      <c r="J1670">
        <v>145</v>
      </c>
      <c r="K1670">
        <v>165</v>
      </c>
      <c r="L1670">
        <v>47.875523999999999</v>
      </c>
      <c r="R1670">
        <v>618.39218000000005</v>
      </c>
      <c r="S1670" t="s">
        <v>90</v>
      </c>
      <c r="T1670" s="297">
        <v>46311.754166666666</v>
      </c>
    </row>
    <row r="1671" spans="1:20" x14ac:dyDescent="0.35">
      <c r="A1671" t="s">
        <v>96</v>
      </c>
      <c r="B1671" t="s">
        <v>97</v>
      </c>
      <c r="C1671" t="s">
        <v>89</v>
      </c>
      <c r="D1671" s="29">
        <v>46592</v>
      </c>
      <c r="E1671">
        <v>0</v>
      </c>
      <c r="F1671">
        <v>0</v>
      </c>
      <c r="G1671">
        <v>0</v>
      </c>
      <c r="H1671">
        <v>0</v>
      </c>
      <c r="L1671">
        <v>47.875523999999999</v>
      </c>
      <c r="R1671">
        <v>618.39218000000005</v>
      </c>
      <c r="S1671" t="s">
        <v>90</v>
      </c>
      <c r="T1671" s="297">
        <v>46311.754166666666</v>
      </c>
    </row>
    <row r="1672" spans="1:20" x14ac:dyDescent="0.35">
      <c r="A1672" t="s">
        <v>96</v>
      </c>
      <c r="B1672" t="s">
        <v>97</v>
      </c>
      <c r="C1672" t="s">
        <v>89</v>
      </c>
      <c r="D1672" s="29">
        <v>46593</v>
      </c>
      <c r="E1672">
        <v>0</v>
      </c>
      <c r="F1672">
        <v>0</v>
      </c>
      <c r="G1672">
        <v>0</v>
      </c>
      <c r="H1672">
        <v>0</v>
      </c>
      <c r="L1672">
        <v>47.875523999999999</v>
      </c>
      <c r="R1672">
        <v>618.39218000000005</v>
      </c>
      <c r="S1672" t="s">
        <v>90</v>
      </c>
      <c r="T1672" s="297">
        <v>46311.754166666666</v>
      </c>
    </row>
    <row r="1673" spans="1:20" x14ac:dyDescent="0.35">
      <c r="A1673" t="s">
        <v>96</v>
      </c>
      <c r="B1673" t="s">
        <v>97</v>
      </c>
      <c r="C1673" t="s">
        <v>89</v>
      </c>
      <c r="D1673" s="29">
        <v>46594</v>
      </c>
      <c r="E1673">
        <v>0</v>
      </c>
      <c r="F1673">
        <v>0</v>
      </c>
      <c r="G1673">
        <v>0</v>
      </c>
      <c r="H1673">
        <v>0</v>
      </c>
      <c r="L1673">
        <v>47.875523999999999</v>
      </c>
      <c r="R1673">
        <v>618.39218000000005</v>
      </c>
      <c r="S1673" t="s">
        <v>90</v>
      </c>
      <c r="T1673" s="297">
        <v>46311.754166666666</v>
      </c>
    </row>
    <row r="1674" spans="1:20" x14ac:dyDescent="0.35">
      <c r="A1674" t="s">
        <v>96</v>
      </c>
      <c r="B1674" t="s">
        <v>97</v>
      </c>
      <c r="C1674" t="s">
        <v>89</v>
      </c>
      <c r="D1674" s="29">
        <v>46595</v>
      </c>
      <c r="E1674">
        <v>0</v>
      </c>
      <c r="F1674">
        <v>0</v>
      </c>
      <c r="G1674">
        <v>0</v>
      </c>
      <c r="H1674">
        <v>0</v>
      </c>
      <c r="L1674">
        <v>47.875523999999999</v>
      </c>
      <c r="R1674">
        <v>618.39218000000005</v>
      </c>
      <c r="S1674" t="s">
        <v>90</v>
      </c>
      <c r="T1674" s="297">
        <v>46311.754166666666</v>
      </c>
    </row>
    <row r="1675" spans="1:20" x14ac:dyDescent="0.35">
      <c r="A1675" t="s">
        <v>96</v>
      </c>
      <c r="B1675" t="s">
        <v>97</v>
      </c>
      <c r="C1675" t="s">
        <v>89</v>
      </c>
      <c r="D1675" s="29">
        <v>46596</v>
      </c>
      <c r="E1675">
        <v>0</v>
      </c>
      <c r="F1675">
        <v>0</v>
      </c>
      <c r="G1675">
        <v>0</v>
      </c>
      <c r="H1675">
        <v>0</v>
      </c>
      <c r="L1675">
        <v>47.875523999999999</v>
      </c>
      <c r="R1675">
        <v>618.39218000000005</v>
      </c>
      <c r="S1675" t="s">
        <v>90</v>
      </c>
      <c r="T1675" s="297">
        <v>46311.754166666666</v>
      </c>
    </row>
    <row r="1676" spans="1:20" x14ac:dyDescent="0.35">
      <c r="A1676" t="s">
        <v>96</v>
      </c>
      <c r="B1676" t="s">
        <v>97</v>
      </c>
      <c r="C1676" t="s">
        <v>89</v>
      </c>
      <c r="D1676" s="29">
        <v>46597</v>
      </c>
      <c r="E1676">
        <v>0</v>
      </c>
      <c r="F1676">
        <v>0</v>
      </c>
      <c r="G1676">
        <v>0</v>
      </c>
      <c r="H1676">
        <v>0</v>
      </c>
      <c r="L1676">
        <v>47.875523999999999</v>
      </c>
      <c r="R1676">
        <v>618.39218000000005</v>
      </c>
      <c r="S1676" t="s">
        <v>90</v>
      </c>
      <c r="T1676" s="297">
        <v>46311.754166666666</v>
      </c>
    </row>
    <row r="1677" spans="1:20" x14ac:dyDescent="0.35">
      <c r="A1677" t="s">
        <v>96</v>
      </c>
      <c r="B1677" t="s">
        <v>97</v>
      </c>
      <c r="C1677" t="s">
        <v>89</v>
      </c>
      <c r="D1677" s="29">
        <v>46598</v>
      </c>
      <c r="E1677">
        <v>0</v>
      </c>
      <c r="F1677">
        <v>0</v>
      </c>
      <c r="G1677">
        <v>0</v>
      </c>
      <c r="H1677">
        <v>0</v>
      </c>
      <c r="L1677">
        <v>47.875523999999999</v>
      </c>
      <c r="R1677">
        <v>618.39218000000005</v>
      </c>
      <c r="S1677" t="s">
        <v>90</v>
      </c>
      <c r="T1677" s="297">
        <v>46311.754166666666</v>
      </c>
    </row>
    <row r="1678" spans="1:20" x14ac:dyDescent="0.35">
      <c r="A1678" t="s">
        <v>96</v>
      </c>
      <c r="B1678" t="s">
        <v>97</v>
      </c>
      <c r="C1678" t="s">
        <v>89</v>
      </c>
      <c r="D1678" s="29">
        <v>46599</v>
      </c>
      <c r="E1678">
        <v>0</v>
      </c>
      <c r="F1678">
        <v>0</v>
      </c>
      <c r="G1678">
        <v>0</v>
      </c>
      <c r="H1678">
        <v>0</v>
      </c>
      <c r="L1678">
        <v>47.875523999999999</v>
      </c>
      <c r="R1678">
        <v>618.39218000000005</v>
      </c>
      <c r="S1678" t="s">
        <v>90</v>
      </c>
      <c r="T1678" s="297">
        <v>46311.754166666666</v>
      </c>
    </row>
    <row r="1679" spans="1:20" x14ac:dyDescent="0.35">
      <c r="A1679" t="s">
        <v>96</v>
      </c>
      <c r="B1679" t="s">
        <v>97</v>
      </c>
      <c r="C1679" t="s">
        <v>89</v>
      </c>
      <c r="D1679" s="29">
        <v>46600</v>
      </c>
      <c r="E1679">
        <v>0</v>
      </c>
      <c r="F1679">
        <v>0</v>
      </c>
      <c r="G1679">
        <v>0</v>
      </c>
      <c r="H1679">
        <v>0</v>
      </c>
      <c r="L1679">
        <v>47.875523999999999</v>
      </c>
      <c r="R1679">
        <v>618.39218000000005</v>
      </c>
      <c r="S1679" t="s">
        <v>90</v>
      </c>
      <c r="T1679" s="297">
        <v>46311.754166666666</v>
      </c>
    </row>
    <row r="1680" spans="1:20" x14ac:dyDescent="0.35">
      <c r="A1680" t="s">
        <v>96</v>
      </c>
      <c r="B1680" t="s">
        <v>97</v>
      </c>
      <c r="C1680" t="s">
        <v>89</v>
      </c>
      <c r="D1680" s="29">
        <v>46601</v>
      </c>
      <c r="E1680">
        <v>0</v>
      </c>
      <c r="F1680">
        <v>0</v>
      </c>
      <c r="G1680">
        <v>0</v>
      </c>
      <c r="H1680">
        <v>0</v>
      </c>
      <c r="L1680">
        <v>47.875523999999999</v>
      </c>
      <c r="R1680">
        <v>618.39218000000005</v>
      </c>
      <c r="S1680" t="s">
        <v>90</v>
      </c>
      <c r="T1680" s="297">
        <v>46311.754166666666</v>
      </c>
    </row>
    <row r="1681" spans="1:20" x14ac:dyDescent="0.35">
      <c r="A1681" t="s">
        <v>96</v>
      </c>
      <c r="B1681" t="s">
        <v>97</v>
      </c>
      <c r="C1681" t="s">
        <v>89</v>
      </c>
      <c r="D1681" s="29">
        <v>46602</v>
      </c>
      <c r="E1681">
        <v>0</v>
      </c>
      <c r="F1681">
        <v>0</v>
      </c>
      <c r="G1681">
        <v>0</v>
      </c>
      <c r="H1681">
        <v>0</v>
      </c>
      <c r="L1681">
        <v>47.875523999999999</v>
      </c>
      <c r="R1681">
        <v>618.39218000000005</v>
      </c>
      <c r="S1681" t="s">
        <v>90</v>
      </c>
      <c r="T1681" s="297">
        <v>46311.754166666666</v>
      </c>
    </row>
    <row r="1682" spans="1:20" x14ac:dyDescent="0.35">
      <c r="A1682" t="s">
        <v>96</v>
      </c>
      <c r="B1682" t="s">
        <v>97</v>
      </c>
      <c r="C1682" t="s">
        <v>89</v>
      </c>
      <c r="D1682" s="29">
        <v>46603</v>
      </c>
      <c r="E1682">
        <v>0</v>
      </c>
      <c r="F1682">
        <v>0</v>
      </c>
      <c r="G1682">
        <v>0</v>
      </c>
      <c r="H1682">
        <v>0</v>
      </c>
      <c r="L1682">
        <v>47.875523999999999</v>
      </c>
      <c r="R1682">
        <v>618.39218000000005</v>
      </c>
      <c r="S1682" t="s">
        <v>90</v>
      </c>
      <c r="T1682" s="297">
        <v>46311.754166666666</v>
      </c>
    </row>
    <row r="1683" spans="1:20" x14ac:dyDescent="0.35">
      <c r="A1683" t="s">
        <v>96</v>
      </c>
      <c r="B1683" t="s">
        <v>97</v>
      </c>
      <c r="C1683" t="s">
        <v>89</v>
      </c>
      <c r="D1683" s="29">
        <v>46604</v>
      </c>
      <c r="E1683">
        <v>0</v>
      </c>
      <c r="F1683">
        <v>0</v>
      </c>
      <c r="G1683">
        <v>0</v>
      </c>
      <c r="H1683">
        <v>0</v>
      </c>
      <c r="L1683">
        <v>47.875523999999999</v>
      </c>
      <c r="R1683">
        <v>618.39218000000005</v>
      </c>
      <c r="S1683" t="s">
        <v>90</v>
      </c>
      <c r="T1683" s="297">
        <v>46311.754166666666</v>
      </c>
    </row>
    <row r="1684" spans="1:20" x14ac:dyDescent="0.35">
      <c r="A1684" t="s">
        <v>96</v>
      </c>
      <c r="B1684" t="s">
        <v>97</v>
      </c>
      <c r="C1684" t="s">
        <v>89</v>
      </c>
      <c r="D1684" s="29">
        <v>46605</v>
      </c>
      <c r="E1684">
        <v>0</v>
      </c>
      <c r="F1684">
        <v>0</v>
      </c>
      <c r="G1684">
        <v>0</v>
      </c>
      <c r="H1684">
        <v>0</v>
      </c>
      <c r="L1684">
        <v>47.875523999999999</v>
      </c>
      <c r="R1684">
        <v>618.39218000000005</v>
      </c>
      <c r="S1684" t="s">
        <v>90</v>
      </c>
      <c r="T1684" s="297">
        <v>46311.754166666666</v>
      </c>
    </row>
    <row r="1685" spans="1:20" x14ac:dyDescent="0.35">
      <c r="A1685" t="s">
        <v>96</v>
      </c>
      <c r="B1685" t="s">
        <v>97</v>
      </c>
      <c r="C1685" t="s">
        <v>89</v>
      </c>
      <c r="D1685" s="29">
        <v>46606</v>
      </c>
      <c r="E1685">
        <v>0</v>
      </c>
      <c r="F1685">
        <v>0</v>
      </c>
      <c r="G1685">
        <v>0</v>
      </c>
      <c r="H1685">
        <v>0</v>
      </c>
      <c r="L1685">
        <v>47.875523999999999</v>
      </c>
      <c r="R1685">
        <v>618.39218000000005</v>
      </c>
      <c r="S1685" t="s">
        <v>90</v>
      </c>
      <c r="T1685" s="297">
        <v>46311.754166666666</v>
      </c>
    </row>
    <row r="1686" spans="1:20" x14ac:dyDescent="0.35">
      <c r="A1686" t="s">
        <v>96</v>
      </c>
      <c r="B1686" t="s">
        <v>97</v>
      </c>
      <c r="C1686" t="s">
        <v>89</v>
      </c>
      <c r="D1686" s="29">
        <v>46607</v>
      </c>
      <c r="E1686">
        <v>0</v>
      </c>
      <c r="F1686">
        <v>0</v>
      </c>
      <c r="G1686">
        <v>0</v>
      </c>
      <c r="H1686">
        <v>0</v>
      </c>
      <c r="L1686">
        <v>47.875523999999999</v>
      </c>
      <c r="R1686">
        <v>618.39218000000005</v>
      </c>
      <c r="S1686" t="s">
        <v>90</v>
      </c>
      <c r="T1686" s="297">
        <v>46311.754166666666</v>
      </c>
    </row>
    <row r="1687" spans="1:20" x14ac:dyDescent="0.35">
      <c r="A1687" t="s">
        <v>96</v>
      </c>
      <c r="B1687" t="s">
        <v>97</v>
      </c>
      <c r="C1687" t="s">
        <v>89</v>
      </c>
      <c r="D1687" s="29">
        <v>46608</v>
      </c>
      <c r="E1687">
        <v>0</v>
      </c>
      <c r="F1687">
        <v>0</v>
      </c>
      <c r="G1687">
        <v>0</v>
      </c>
      <c r="H1687">
        <v>0</v>
      </c>
      <c r="L1687">
        <v>47.875523999999999</v>
      </c>
      <c r="R1687">
        <v>618.39218000000005</v>
      </c>
      <c r="S1687" t="s">
        <v>90</v>
      </c>
      <c r="T1687" s="297">
        <v>46311.754166666666</v>
      </c>
    </row>
    <row r="1688" spans="1:20" x14ac:dyDescent="0.35">
      <c r="A1688" t="s">
        <v>96</v>
      </c>
      <c r="B1688" t="s">
        <v>97</v>
      </c>
      <c r="C1688" t="s">
        <v>89</v>
      </c>
      <c r="D1688" s="29">
        <v>46609</v>
      </c>
      <c r="E1688">
        <v>0</v>
      </c>
      <c r="F1688">
        <v>0</v>
      </c>
      <c r="G1688">
        <v>0</v>
      </c>
      <c r="H1688">
        <v>0</v>
      </c>
      <c r="L1688">
        <v>47.875523999999999</v>
      </c>
      <c r="R1688">
        <v>618.39218000000005</v>
      </c>
      <c r="S1688" t="s">
        <v>90</v>
      </c>
      <c r="T1688" s="297">
        <v>46311.754166666666</v>
      </c>
    </row>
    <row r="1689" spans="1:20" x14ac:dyDescent="0.35">
      <c r="A1689" t="s">
        <v>96</v>
      </c>
      <c r="B1689" t="s">
        <v>97</v>
      </c>
      <c r="C1689" t="s">
        <v>89</v>
      </c>
      <c r="D1689" s="29">
        <v>46610</v>
      </c>
      <c r="E1689">
        <v>0</v>
      </c>
      <c r="F1689">
        <v>0</v>
      </c>
      <c r="G1689">
        <v>0</v>
      </c>
      <c r="H1689">
        <v>0</v>
      </c>
      <c r="L1689">
        <v>47.875523999999999</v>
      </c>
      <c r="R1689">
        <v>618.39218000000005</v>
      </c>
      <c r="S1689" t="s">
        <v>90</v>
      </c>
      <c r="T1689" s="297">
        <v>46311.754166666666</v>
      </c>
    </row>
    <row r="1690" spans="1:20" x14ac:dyDescent="0.35">
      <c r="A1690" t="s">
        <v>96</v>
      </c>
      <c r="B1690" t="s">
        <v>97</v>
      </c>
      <c r="C1690" t="s">
        <v>89</v>
      </c>
      <c r="D1690" s="29">
        <v>46611</v>
      </c>
      <c r="E1690">
        <v>0</v>
      </c>
      <c r="F1690">
        <v>0</v>
      </c>
      <c r="G1690">
        <v>0</v>
      </c>
      <c r="H1690">
        <v>0</v>
      </c>
      <c r="L1690">
        <v>47.875523999999999</v>
      </c>
      <c r="R1690">
        <v>618.39218000000005</v>
      </c>
      <c r="S1690" t="s">
        <v>90</v>
      </c>
      <c r="T1690" s="297">
        <v>46311.754166666666</v>
      </c>
    </row>
    <row r="1691" spans="1:20" x14ac:dyDescent="0.35">
      <c r="A1691" t="s">
        <v>96</v>
      </c>
      <c r="B1691" t="s">
        <v>97</v>
      </c>
      <c r="C1691" t="s">
        <v>89</v>
      </c>
      <c r="D1691" s="29">
        <v>46612</v>
      </c>
      <c r="E1691">
        <v>0</v>
      </c>
      <c r="F1691">
        <v>0</v>
      </c>
      <c r="G1691">
        <v>0</v>
      </c>
      <c r="H1691">
        <v>0</v>
      </c>
      <c r="L1691">
        <v>47.875523999999999</v>
      </c>
      <c r="R1691">
        <v>618.39218000000005</v>
      </c>
      <c r="S1691" t="s">
        <v>90</v>
      </c>
      <c r="T1691" s="297">
        <v>46311.754166666666</v>
      </c>
    </row>
    <row r="1692" spans="1:20" x14ac:dyDescent="0.35">
      <c r="A1692" t="s">
        <v>96</v>
      </c>
      <c r="B1692" t="s">
        <v>97</v>
      </c>
      <c r="C1692" t="s">
        <v>89</v>
      </c>
      <c r="D1692" s="29">
        <v>46613</v>
      </c>
      <c r="E1692">
        <v>0</v>
      </c>
      <c r="F1692">
        <v>0</v>
      </c>
      <c r="G1692">
        <v>0</v>
      </c>
      <c r="H1692">
        <v>0</v>
      </c>
      <c r="L1692">
        <v>47.875523999999999</v>
      </c>
      <c r="R1692">
        <v>618.39218000000005</v>
      </c>
      <c r="S1692" t="s">
        <v>90</v>
      </c>
      <c r="T1692" s="297">
        <v>46311.754166666666</v>
      </c>
    </row>
    <row r="1693" spans="1:20" x14ac:dyDescent="0.35">
      <c r="A1693" t="s">
        <v>96</v>
      </c>
      <c r="B1693" t="s">
        <v>97</v>
      </c>
      <c r="C1693" t="s">
        <v>89</v>
      </c>
      <c r="D1693" s="29">
        <v>46614</v>
      </c>
      <c r="E1693">
        <v>0</v>
      </c>
      <c r="F1693">
        <v>0</v>
      </c>
      <c r="G1693">
        <v>0</v>
      </c>
      <c r="H1693">
        <v>0</v>
      </c>
      <c r="L1693">
        <v>47.875523999999999</v>
      </c>
      <c r="R1693">
        <v>618.39218000000005</v>
      </c>
      <c r="S1693" t="s">
        <v>90</v>
      </c>
      <c r="T1693" s="297">
        <v>46311.754166666666</v>
      </c>
    </row>
    <row r="1694" spans="1:20" x14ac:dyDescent="0.35">
      <c r="A1694" t="s">
        <v>96</v>
      </c>
      <c r="B1694" t="s">
        <v>97</v>
      </c>
      <c r="C1694" t="s">
        <v>89</v>
      </c>
      <c r="D1694" s="29">
        <v>46615</v>
      </c>
      <c r="E1694">
        <v>0</v>
      </c>
      <c r="F1694">
        <v>0</v>
      </c>
      <c r="G1694">
        <v>0</v>
      </c>
      <c r="H1694">
        <v>0</v>
      </c>
      <c r="L1694">
        <v>47.875523999999999</v>
      </c>
      <c r="R1694">
        <v>618.39218000000005</v>
      </c>
      <c r="S1694" t="s">
        <v>90</v>
      </c>
      <c r="T1694" s="297">
        <v>46311.754166666666</v>
      </c>
    </row>
    <row r="1695" spans="1:20" x14ac:dyDescent="0.35">
      <c r="A1695" t="s">
        <v>96</v>
      </c>
      <c r="B1695" t="s">
        <v>97</v>
      </c>
      <c r="C1695" t="s">
        <v>89</v>
      </c>
      <c r="D1695" s="29">
        <v>46616</v>
      </c>
      <c r="E1695">
        <v>0</v>
      </c>
      <c r="F1695">
        <v>0</v>
      </c>
      <c r="G1695">
        <v>0</v>
      </c>
      <c r="H1695">
        <v>0</v>
      </c>
      <c r="L1695">
        <v>47.875523999999999</v>
      </c>
      <c r="R1695">
        <v>618.39218000000005</v>
      </c>
      <c r="S1695" t="s">
        <v>90</v>
      </c>
      <c r="T1695" s="297">
        <v>46311.754166666666</v>
      </c>
    </row>
    <row r="1696" spans="1:20" x14ac:dyDescent="0.35">
      <c r="A1696" t="s">
        <v>96</v>
      </c>
      <c r="B1696" t="s">
        <v>97</v>
      </c>
      <c r="C1696" t="s">
        <v>89</v>
      </c>
      <c r="D1696" s="29">
        <v>46617</v>
      </c>
      <c r="E1696">
        <v>0</v>
      </c>
      <c r="F1696">
        <v>0</v>
      </c>
      <c r="G1696">
        <v>0</v>
      </c>
      <c r="H1696">
        <v>0</v>
      </c>
      <c r="L1696">
        <v>47.875523999999999</v>
      </c>
      <c r="R1696">
        <v>618.39218000000005</v>
      </c>
      <c r="S1696" t="s">
        <v>90</v>
      </c>
      <c r="T1696" s="297">
        <v>46311.754166666666</v>
      </c>
    </row>
    <row r="1697" spans="1:20" x14ac:dyDescent="0.35">
      <c r="A1697" t="s">
        <v>96</v>
      </c>
      <c r="B1697" t="s">
        <v>97</v>
      </c>
      <c r="C1697" t="s">
        <v>89</v>
      </c>
      <c r="D1697" s="29">
        <v>46618</v>
      </c>
      <c r="E1697">
        <v>0</v>
      </c>
      <c r="F1697">
        <v>0</v>
      </c>
      <c r="G1697">
        <v>0</v>
      </c>
      <c r="H1697">
        <v>0</v>
      </c>
      <c r="L1697">
        <v>47.875523999999999</v>
      </c>
      <c r="R1697">
        <v>618.39218000000005</v>
      </c>
      <c r="S1697" t="s">
        <v>90</v>
      </c>
      <c r="T1697" s="297">
        <v>46311.754166666666</v>
      </c>
    </row>
    <row r="1698" spans="1:20" x14ac:dyDescent="0.35">
      <c r="A1698" t="s">
        <v>96</v>
      </c>
      <c r="B1698" t="s">
        <v>97</v>
      </c>
      <c r="C1698" t="s">
        <v>89</v>
      </c>
      <c r="D1698" s="29">
        <v>46619</v>
      </c>
      <c r="E1698">
        <v>0</v>
      </c>
      <c r="F1698">
        <v>0</v>
      </c>
      <c r="G1698">
        <v>0</v>
      </c>
      <c r="H1698">
        <v>0</v>
      </c>
      <c r="L1698">
        <v>47.875523999999999</v>
      </c>
      <c r="R1698">
        <v>618.39218000000005</v>
      </c>
      <c r="S1698" t="s">
        <v>90</v>
      </c>
      <c r="T1698" s="297">
        <v>46311.754166666666</v>
      </c>
    </row>
    <row r="1699" spans="1:20" x14ac:dyDescent="0.35">
      <c r="A1699" t="s">
        <v>96</v>
      </c>
      <c r="B1699" t="s">
        <v>97</v>
      </c>
      <c r="C1699" t="s">
        <v>89</v>
      </c>
      <c r="D1699" s="29">
        <v>46620</v>
      </c>
      <c r="E1699">
        <v>0</v>
      </c>
      <c r="F1699">
        <v>0</v>
      </c>
      <c r="G1699">
        <v>0</v>
      </c>
      <c r="H1699">
        <v>0</v>
      </c>
      <c r="L1699">
        <v>47.875523999999999</v>
      </c>
      <c r="R1699">
        <v>618.39218000000005</v>
      </c>
      <c r="S1699" t="s">
        <v>90</v>
      </c>
      <c r="T1699" s="297">
        <v>46311.754166666666</v>
      </c>
    </row>
    <row r="1700" spans="1:20" x14ac:dyDescent="0.35">
      <c r="A1700" t="s">
        <v>96</v>
      </c>
      <c r="B1700" t="s">
        <v>97</v>
      </c>
      <c r="C1700" t="s">
        <v>89</v>
      </c>
      <c r="D1700" s="29">
        <v>46621</v>
      </c>
      <c r="E1700">
        <v>0</v>
      </c>
      <c r="F1700">
        <v>0</v>
      </c>
      <c r="G1700">
        <v>0</v>
      </c>
      <c r="H1700">
        <v>0</v>
      </c>
      <c r="L1700">
        <v>47.875523999999999</v>
      </c>
      <c r="R1700">
        <v>618.39218000000005</v>
      </c>
      <c r="S1700" t="s">
        <v>90</v>
      </c>
      <c r="T1700" s="297">
        <v>46311.754166666666</v>
      </c>
    </row>
    <row r="1701" spans="1:20" x14ac:dyDescent="0.35">
      <c r="A1701" t="s">
        <v>96</v>
      </c>
      <c r="B1701" t="s">
        <v>97</v>
      </c>
      <c r="C1701" t="s">
        <v>89</v>
      </c>
      <c r="D1701" s="29">
        <v>46622</v>
      </c>
      <c r="E1701">
        <v>0</v>
      </c>
      <c r="F1701">
        <v>0</v>
      </c>
      <c r="G1701">
        <v>0</v>
      </c>
      <c r="H1701">
        <v>0</v>
      </c>
      <c r="L1701">
        <v>47.875523999999999</v>
      </c>
      <c r="R1701">
        <v>618.39218000000005</v>
      </c>
      <c r="S1701" t="s">
        <v>90</v>
      </c>
      <c r="T1701" s="297">
        <v>46311.754166666666</v>
      </c>
    </row>
    <row r="1702" spans="1:20" x14ac:dyDescent="0.35">
      <c r="A1702" t="s">
        <v>96</v>
      </c>
      <c r="B1702" t="s">
        <v>97</v>
      </c>
      <c r="C1702" t="s">
        <v>89</v>
      </c>
      <c r="D1702" s="29">
        <v>46623</v>
      </c>
      <c r="E1702">
        <v>0</v>
      </c>
      <c r="F1702">
        <v>0</v>
      </c>
      <c r="G1702">
        <v>0</v>
      </c>
      <c r="H1702">
        <v>0</v>
      </c>
      <c r="L1702">
        <v>47.875523999999999</v>
      </c>
      <c r="R1702">
        <v>618.39218000000005</v>
      </c>
      <c r="S1702" t="s">
        <v>90</v>
      </c>
      <c r="T1702" s="297">
        <v>46311.754166666666</v>
      </c>
    </row>
    <row r="1703" spans="1:20" x14ac:dyDescent="0.35">
      <c r="A1703" t="s">
        <v>96</v>
      </c>
      <c r="B1703" t="s">
        <v>97</v>
      </c>
      <c r="C1703" t="s">
        <v>89</v>
      </c>
      <c r="D1703" s="29">
        <v>46624</v>
      </c>
      <c r="E1703">
        <v>0</v>
      </c>
      <c r="F1703">
        <v>0</v>
      </c>
      <c r="G1703">
        <v>0</v>
      </c>
      <c r="H1703">
        <v>0</v>
      </c>
      <c r="L1703">
        <v>47.875523999999999</v>
      </c>
      <c r="R1703">
        <v>618.39218000000005</v>
      </c>
      <c r="S1703" t="s">
        <v>90</v>
      </c>
      <c r="T1703" s="297">
        <v>46311.754166666666</v>
      </c>
    </row>
    <row r="1704" spans="1:20" x14ac:dyDescent="0.35">
      <c r="A1704" t="s">
        <v>96</v>
      </c>
      <c r="B1704" t="s">
        <v>97</v>
      </c>
      <c r="C1704" t="s">
        <v>89</v>
      </c>
      <c r="D1704" s="29">
        <v>46625</v>
      </c>
      <c r="E1704">
        <v>0</v>
      </c>
      <c r="F1704">
        <v>0</v>
      </c>
      <c r="G1704">
        <v>0</v>
      </c>
      <c r="H1704">
        <v>0</v>
      </c>
      <c r="L1704">
        <v>47.875523999999999</v>
      </c>
      <c r="R1704">
        <v>618.39218000000005</v>
      </c>
      <c r="S1704" t="s">
        <v>90</v>
      </c>
      <c r="T1704" s="297">
        <v>46311.754166666666</v>
      </c>
    </row>
    <row r="1705" spans="1:20" x14ac:dyDescent="0.35">
      <c r="A1705" t="s">
        <v>96</v>
      </c>
      <c r="B1705" t="s">
        <v>97</v>
      </c>
      <c r="C1705" t="s">
        <v>89</v>
      </c>
      <c r="D1705" s="29">
        <v>46626</v>
      </c>
      <c r="E1705">
        <v>0</v>
      </c>
      <c r="F1705">
        <v>0</v>
      </c>
      <c r="G1705">
        <v>0</v>
      </c>
      <c r="H1705">
        <v>0</v>
      </c>
      <c r="L1705">
        <v>47.875523999999999</v>
      </c>
      <c r="R1705">
        <v>618.39218000000005</v>
      </c>
      <c r="S1705" t="s">
        <v>90</v>
      </c>
      <c r="T1705" s="297">
        <v>46311.754166666666</v>
      </c>
    </row>
    <row r="1706" spans="1:20" x14ac:dyDescent="0.35">
      <c r="A1706" t="s">
        <v>96</v>
      </c>
      <c r="B1706" t="s">
        <v>97</v>
      </c>
      <c r="C1706" t="s">
        <v>89</v>
      </c>
      <c r="D1706" s="29">
        <v>46627</v>
      </c>
      <c r="E1706">
        <v>0</v>
      </c>
      <c r="F1706">
        <v>0</v>
      </c>
      <c r="G1706">
        <v>0</v>
      </c>
      <c r="H1706">
        <v>0</v>
      </c>
      <c r="L1706">
        <v>47.875523999999999</v>
      </c>
      <c r="R1706">
        <v>618.39218000000005</v>
      </c>
      <c r="S1706" t="s">
        <v>90</v>
      </c>
      <c r="T1706" s="297">
        <v>46311.754166666666</v>
      </c>
    </row>
    <row r="1707" spans="1:20" x14ac:dyDescent="0.35">
      <c r="A1707" t="s">
        <v>96</v>
      </c>
      <c r="B1707" t="s">
        <v>97</v>
      </c>
      <c r="C1707" t="s">
        <v>89</v>
      </c>
      <c r="D1707" s="29">
        <v>46628</v>
      </c>
      <c r="E1707">
        <v>0</v>
      </c>
      <c r="F1707">
        <v>0</v>
      </c>
      <c r="G1707">
        <v>0</v>
      </c>
      <c r="H1707">
        <v>0</v>
      </c>
      <c r="L1707">
        <v>47.875523999999999</v>
      </c>
      <c r="R1707">
        <v>618.39218000000005</v>
      </c>
      <c r="S1707" t="s">
        <v>90</v>
      </c>
      <c r="T1707" s="297">
        <v>46311.754166666666</v>
      </c>
    </row>
    <row r="1708" spans="1:20" x14ac:dyDescent="0.35">
      <c r="A1708" t="s">
        <v>96</v>
      </c>
      <c r="B1708" t="s">
        <v>97</v>
      </c>
      <c r="C1708" t="s">
        <v>89</v>
      </c>
      <c r="D1708" s="29">
        <v>46629</v>
      </c>
      <c r="E1708">
        <v>0</v>
      </c>
      <c r="F1708">
        <v>0</v>
      </c>
      <c r="G1708">
        <v>0.52</v>
      </c>
      <c r="H1708">
        <v>0.51</v>
      </c>
      <c r="J1708">
        <v>295</v>
      </c>
      <c r="K1708">
        <v>300</v>
      </c>
      <c r="L1708">
        <v>47.875523999999999</v>
      </c>
      <c r="R1708">
        <v>618.39218000000005</v>
      </c>
      <c r="S1708" t="s">
        <v>90</v>
      </c>
      <c r="T1708" s="297">
        <v>46311.754166666666</v>
      </c>
    </row>
    <row r="1709" spans="1:20" x14ac:dyDescent="0.35">
      <c r="A1709" t="s">
        <v>96</v>
      </c>
      <c r="B1709" t="s">
        <v>97</v>
      </c>
      <c r="C1709" t="s">
        <v>89</v>
      </c>
      <c r="D1709" s="29">
        <v>46630</v>
      </c>
      <c r="E1709">
        <v>0</v>
      </c>
      <c r="F1709">
        <v>0</v>
      </c>
      <c r="G1709">
        <v>0.52</v>
      </c>
      <c r="H1709">
        <v>0.51</v>
      </c>
      <c r="J1709">
        <v>295</v>
      </c>
      <c r="K1709">
        <v>300</v>
      </c>
      <c r="L1709">
        <v>47.875523999999999</v>
      </c>
      <c r="R1709">
        <v>618.39218000000005</v>
      </c>
      <c r="S1709" t="s">
        <v>90</v>
      </c>
      <c r="T1709" s="297">
        <v>46311.754166666666</v>
      </c>
    </row>
    <row r="1710" spans="1:20" x14ac:dyDescent="0.35">
      <c r="A1710" t="s">
        <v>96</v>
      </c>
      <c r="B1710" t="s">
        <v>97</v>
      </c>
      <c r="C1710" t="s">
        <v>89</v>
      </c>
      <c r="D1710" s="29">
        <v>46631</v>
      </c>
      <c r="E1710">
        <v>0</v>
      </c>
      <c r="F1710">
        <v>0</v>
      </c>
      <c r="G1710">
        <v>0.52</v>
      </c>
      <c r="H1710">
        <v>0.51</v>
      </c>
      <c r="J1710">
        <v>295</v>
      </c>
      <c r="K1710">
        <v>300</v>
      </c>
      <c r="L1710">
        <v>47.875523999999999</v>
      </c>
      <c r="R1710">
        <v>618.39218000000005</v>
      </c>
      <c r="S1710" t="s">
        <v>90</v>
      </c>
      <c r="T1710" s="297">
        <v>46311.754166666666</v>
      </c>
    </row>
    <row r="1711" spans="1:20" x14ac:dyDescent="0.35">
      <c r="A1711" t="s">
        <v>96</v>
      </c>
      <c r="B1711" t="s">
        <v>97</v>
      </c>
      <c r="C1711" t="s">
        <v>89</v>
      </c>
      <c r="D1711" s="29">
        <v>46632</v>
      </c>
      <c r="E1711">
        <v>0</v>
      </c>
      <c r="F1711">
        <v>0</v>
      </c>
      <c r="G1711">
        <v>0.52</v>
      </c>
      <c r="H1711">
        <v>0.51</v>
      </c>
      <c r="J1711">
        <v>295</v>
      </c>
      <c r="K1711">
        <v>300</v>
      </c>
      <c r="L1711">
        <v>47.875523999999999</v>
      </c>
      <c r="R1711">
        <v>618.39218000000005</v>
      </c>
      <c r="S1711" t="s">
        <v>90</v>
      </c>
      <c r="T1711" s="297">
        <v>46311.754166666666</v>
      </c>
    </row>
    <row r="1712" spans="1:20" x14ac:dyDescent="0.35">
      <c r="A1712" t="s">
        <v>96</v>
      </c>
      <c r="B1712" t="s">
        <v>97</v>
      </c>
      <c r="C1712" t="s">
        <v>89</v>
      </c>
      <c r="D1712" s="29">
        <v>46633</v>
      </c>
      <c r="E1712">
        <v>0</v>
      </c>
      <c r="F1712">
        <v>0</v>
      </c>
      <c r="G1712">
        <v>0.52</v>
      </c>
      <c r="H1712">
        <v>0.51</v>
      </c>
      <c r="J1712">
        <v>295</v>
      </c>
      <c r="K1712">
        <v>300</v>
      </c>
      <c r="L1712">
        <v>47.875523999999999</v>
      </c>
      <c r="R1712">
        <v>618.39218000000005</v>
      </c>
      <c r="S1712" t="s">
        <v>90</v>
      </c>
      <c r="T1712" s="297">
        <v>46311.754166666666</v>
      </c>
    </row>
    <row r="1713" spans="1:20" x14ac:dyDescent="0.35">
      <c r="A1713" t="s">
        <v>96</v>
      </c>
      <c r="B1713" t="s">
        <v>97</v>
      </c>
      <c r="C1713" t="s">
        <v>89</v>
      </c>
      <c r="D1713" s="29">
        <v>46634</v>
      </c>
      <c r="E1713">
        <v>0</v>
      </c>
      <c r="F1713">
        <v>0</v>
      </c>
      <c r="G1713">
        <v>0.52</v>
      </c>
      <c r="H1713">
        <v>0.51</v>
      </c>
      <c r="J1713">
        <v>295</v>
      </c>
      <c r="K1713">
        <v>300</v>
      </c>
      <c r="L1713">
        <v>47.875523999999999</v>
      </c>
      <c r="R1713">
        <v>618.39218000000005</v>
      </c>
      <c r="S1713" t="s">
        <v>90</v>
      </c>
      <c r="T1713" s="297">
        <v>46311.754166666666</v>
      </c>
    </row>
    <row r="1714" spans="1:20" x14ac:dyDescent="0.35">
      <c r="A1714" t="s">
        <v>96</v>
      </c>
      <c r="B1714" t="s">
        <v>97</v>
      </c>
      <c r="C1714" t="s">
        <v>89</v>
      </c>
      <c r="D1714" s="29">
        <v>46635</v>
      </c>
      <c r="E1714">
        <v>0</v>
      </c>
      <c r="F1714">
        <v>0</v>
      </c>
      <c r="G1714">
        <v>0.52</v>
      </c>
      <c r="H1714">
        <v>0.51</v>
      </c>
      <c r="J1714">
        <v>295</v>
      </c>
      <c r="K1714">
        <v>300</v>
      </c>
      <c r="L1714">
        <v>47.875523999999999</v>
      </c>
      <c r="R1714">
        <v>618.39218000000005</v>
      </c>
      <c r="S1714" t="s">
        <v>90</v>
      </c>
      <c r="T1714" s="297">
        <v>46311.754166666666</v>
      </c>
    </row>
    <row r="1715" spans="1:20" x14ac:dyDescent="0.35">
      <c r="A1715" t="s">
        <v>96</v>
      </c>
      <c r="B1715" t="s">
        <v>97</v>
      </c>
      <c r="C1715" t="s">
        <v>89</v>
      </c>
      <c r="D1715" s="29">
        <v>46636</v>
      </c>
      <c r="E1715">
        <v>0</v>
      </c>
      <c r="F1715">
        <v>0</v>
      </c>
      <c r="G1715">
        <v>0.9</v>
      </c>
      <c r="H1715">
        <v>0.87</v>
      </c>
      <c r="J1715">
        <v>60</v>
      </c>
      <c r="K1715">
        <v>80</v>
      </c>
      <c r="L1715">
        <v>47.875523999999999</v>
      </c>
      <c r="R1715">
        <v>618.39218000000005</v>
      </c>
      <c r="S1715" t="s">
        <v>90</v>
      </c>
      <c r="T1715" s="297">
        <v>46311.754166666666</v>
      </c>
    </row>
    <row r="1716" spans="1:20" x14ac:dyDescent="0.35">
      <c r="A1716" t="s">
        <v>96</v>
      </c>
      <c r="B1716" t="s">
        <v>97</v>
      </c>
      <c r="C1716" t="s">
        <v>89</v>
      </c>
      <c r="D1716" s="29">
        <v>46637</v>
      </c>
      <c r="E1716">
        <v>0</v>
      </c>
      <c r="F1716">
        <v>0</v>
      </c>
      <c r="G1716">
        <v>0.9</v>
      </c>
      <c r="H1716">
        <v>0.87</v>
      </c>
      <c r="J1716">
        <v>60</v>
      </c>
      <c r="K1716">
        <v>80</v>
      </c>
      <c r="L1716">
        <v>47.875523999999999</v>
      </c>
      <c r="R1716">
        <v>618.39218000000005</v>
      </c>
      <c r="S1716" t="s">
        <v>90</v>
      </c>
      <c r="T1716" s="297">
        <v>46311.754166666666</v>
      </c>
    </row>
    <row r="1717" spans="1:20" x14ac:dyDescent="0.35">
      <c r="A1717" t="s">
        <v>96</v>
      </c>
      <c r="B1717" t="s">
        <v>97</v>
      </c>
      <c r="C1717" t="s">
        <v>89</v>
      </c>
      <c r="D1717" s="29">
        <v>46638</v>
      </c>
      <c r="E1717">
        <v>0</v>
      </c>
      <c r="F1717">
        <v>0</v>
      </c>
      <c r="G1717">
        <v>0.9</v>
      </c>
      <c r="H1717">
        <v>0.87</v>
      </c>
      <c r="J1717">
        <v>60</v>
      </c>
      <c r="K1717">
        <v>80</v>
      </c>
      <c r="L1717">
        <v>47.875523999999999</v>
      </c>
      <c r="R1717">
        <v>618.39218000000005</v>
      </c>
      <c r="S1717" t="s">
        <v>90</v>
      </c>
      <c r="T1717" s="297">
        <v>46311.754166666666</v>
      </c>
    </row>
    <row r="1718" spans="1:20" x14ac:dyDescent="0.35">
      <c r="A1718" t="s">
        <v>96</v>
      </c>
      <c r="B1718" t="s">
        <v>97</v>
      </c>
      <c r="C1718" t="s">
        <v>89</v>
      </c>
      <c r="D1718" s="29">
        <v>46639</v>
      </c>
      <c r="E1718">
        <v>0</v>
      </c>
      <c r="F1718">
        <v>0</v>
      </c>
      <c r="G1718">
        <v>0.9</v>
      </c>
      <c r="H1718">
        <v>0.87</v>
      </c>
      <c r="J1718">
        <v>60</v>
      </c>
      <c r="K1718">
        <v>80</v>
      </c>
      <c r="L1718">
        <v>47.875523999999999</v>
      </c>
      <c r="R1718">
        <v>618.39218000000005</v>
      </c>
      <c r="S1718" t="s">
        <v>90</v>
      </c>
      <c r="T1718" s="297">
        <v>46311.754166666666</v>
      </c>
    </row>
    <row r="1719" spans="1:20" x14ac:dyDescent="0.35">
      <c r="A1719" t="s">
        <v>96</v>
      </c>
      <c r="B1719" t="s">
        <v>97</v>
      </c>
      <c r="C1719" t="s">
        <v>89</v>
      </c>
      <c r="D1719" s="29">
        <v>46640</v>
      </c>
      <c r="E1719">
        <v>0</v>
      </c>
      <c r="F1719">
        <v>0</v>
      </c>
      <c r="G1719">
        <v>0.9</v>
      </c>
      <c r="H1719">
        <v>0.87</v>
      </c>
      <c r="J1719">
        <v>60</v>
      </c>
      <c r="K1719">
        <v>80</v>
      </c>
      <c r="L1719">
        <v>47.875523999999999</v>
      </c>
      <c r="R1719">
        <v>618.39218000000005</v>
      </c>
      <c r="S1719" t="s">
        <v>90</v>
      </c>
      <c r="T1719" s="297">
        <v>46311.754166666666</v>
      </c>
    </row>
    <row r="1720" spans="1:20" x14ac:dyDescent="0.35">
      <c r="A1720" t="s">
        <v>96</v>
      </c>
      <c r="B1720" t="s">
        <v>97</v>
      </c>
      <c r="C1720" t="s">
        <v>89</v>
      </c>
      <c r="D1720" s="29">
        <v>46641</v>
      </c>
      <c r="E1720">
        <v>0</v>
      </c>
      <c r="F1720">
        <v>0</v>
      </c>
      <c r="G1720">
        <v>0</v>
      </c>
      <c r="H1720">
        <v>0</v>
      </c>
      <c r="L1720">
        <v>47.875523999999999</v>
      </c>
      <c r="R1720">
        <v>618.39218000000005</v>
      </c>
      <c r="S1720" t="s">
        <v>90</v>
      </c>
      <c r="T1720" s="297">
        <v>46311.754166666666</v>
      </c>
    </row>
    <row r="1721" spans="1:20" x14ac:dyDescent="0.35">
      <c r="A1721" t="s">
        <v>96</v>
      </c>
      <c r="B1721" t="s">
        <v>97</v>
      </c>
      <c r="C1721" t="s">
        <v>89</v>
      </c>
      <c r="D1721" s="29">
        <v>46642</v>
      </c>
      <c r="E1721">
        <v>0</v>
      </c>
      <c r="F1721">
        <v>0</v>
      </c>
      <c r="G1721">
        <v>0</v>
      </c>
      <c r="H1721">
        <v>0</v>
      </c>
      <c r="L1721">
        <v>47.875523999999999</v>
      </c>
      <c r="R1721">
        <v>618.39218000000005</v>
      </c>
      <c r="S1721" t="s">
        <v>90</v>
      </c>
      <c r="T1721" s="297">
        <v>46311.754166666666</v>
      </c>
    </row>
    <row r="1722" spans="1:20" x14ac:dyDescent="0.35">
      <c r="A1722" t="s">
        <v>96</v>
      </c>
      <c r="B1722" t="s">
        <v>97</v>
      </c>
      <c r="C1722" t="s">
        <v>89</v>
      </c>
      <c r="D1722" s="29">
        <v>46643</v>
      </c>
      <c r="E1722">
        <v>0</v>
      </c>
      <c r="F1722">
        <v>0</v>
      </c>
      <c r="G1722">
        <v>0</v>
      </c>
      <c r="H1722">
        <v>0</v>
      </c>
      <c r="L1722">
        <v>47.875523999999999</v>
      </c>
      <c r="R1722">
        <v>618.39218000000005</v>
      </c>
      <c r="S1722" t="s">
        <v>90</v>
      </c>
      <c r="T1722" s="297">
        <v>46311.754166666666</v>
      </c>
    </row>
    <row r="1723" spans="1:20" x14ac:dyDescent="0.35">
      <c r="A1723" t="s">
        <v>96</v>
      </c>
      <c r="B1723" t="s">
        <v>97</v>
      </c>
      <c r="C1723" t="s">
        <v>89</v>
      </c>
      <c r="D1723" s="29">
        <v>46644</v>
      </c>
      <c r="E1723">
        <v>0</v>
      </c>
      <c r="F1723">
        <v>0</v>
      </c>
      <c r="G1723">
        <v>0</v>
      </c>
      <c r="H1723">
        <v>0</v>
      </c>
      <c r="L1723">
        <v>47.875523999999999</v>
      </c>
      <c r="R1723">
        <v>618.39218000000005</v>
      </c>
      <c r="S1723" t="s">
        <v>90</v>
      </c>
      <c r="T1723" s="297">
        <v>46311.754166666666</v>
      </c>
    </row>
    <row r="1724" spans="1:20" x14ac:dyDescent="0.35">
      <c r="A1724" t="s">
        <v>96</v>
      </c>
      <c r="B1724" t="s">
        <v>97</v>
      </c>
      <c r="C1724" t="s">
        <v>89</v>
      </c>
      <c r="D1724" s="29">
        <v>46645</v>
      </c>
      <c r="E1724">
        <v>0</v>
      </c>
      <c r="F1724">
        <v>0</v>
      </c>
      <c r="G1724">
        <v>0</v>
      </c>
      <c r="H1724">
        <v>0</v>
      </c>
      <c r="L1724">
        <v>47.875523999999999</v>
      </c>
      <c r="R1724">
        <v>618.39218000000005</v>
      </c>
      <c r="S1724" t="s">
        <v>90</v>
      </c>
      <c r="T1724" s="297">
        <v>46311.754166666666</v>
      </c>
    </row>
    <row r="1725" spans="1:20" x14ac:dyDescent="0.35">
      <c r="A1725" t="s">
        <v>96</v>
      </c>
      <c r="B1725" t="s">
        <v>97</v>
      </c>
      <c r="C1725" t="s">
        <v>89</v>
      </c>
      <c r="D1725" s="29">
        <v>46646</v>
      </c>
      <c r="E1725">
        <v>0</v>
      </c>
      <c r="F1725">
        <v>0</v>
      </c>
      <c r="G1725">
        <v>0</v>
      </c>
      <c r="H1725">
        <v>0</v>
      </c>
      <c r="L1725">
        <v>47.875523999999999</v>
      </c>
      <c r="R1725">
        <v>618.39218000000005</v>
      </c>
      <c r="S1725" t="s">
        <v>90</v>
      </c>
      <c r="T1725" s="297">
        <v>46311.754166666666</v>
      </c>
    </row>
    <row r="1726" spans="1:20" x14ac:dyDescent="0.35">
      <c r="A1726" t="s">
        <v>96</v>
      </c>
      <c r="B1726" t="s">
        <v>97</v>
      </c>
      <c r="C1726" t="s">
        <v>89</v>
      </c>
      <c r="D1726" s="29">
        <v>46647</v>
      </c>
      <c r="E1726">
        <v>0</v>
      </c>
      <c r="F1726">
        <v>0</v>
      </c>
      <c r="G1726">
        <v>0</v>
      </c>
      <c r="H1726">
        <v>0</v>
      </c>
      <c r="L1726">
        <v>47.875523999999999</v>
      </c>
      <c r="R1726">
        <v>618.39218000000005</v>
      </c>
      <c r="S1726" t="s">
        <v>90</v>
      </c>
      <c r="T1726" s="297">
        <v>46311.754166666666</v>
      </c>
    </row>
    <row r="1727" spans="1:20" x14ac:dyDescent="0.35">
      <c r="A1727" t="s">
        <v>96</v>
      </c>
      <c r="B1727" t="s">
        <v>97</v>
      </c>
      <c r="C1727" t="s">
        <v>89</v>
      </c>
      <c r="D1727" s="29">
        <v>46648</v>
      </c>
      <c r="E1727">
        <v>0</v>
      </c>
      <c r="F1727">
        <v>0</v>
      </c>
      <c r="G1727">
        <v>0</v>
      </c>
      <c r="H1727">
        <v>0</v>
      </c>
      <c r="L1727">
        <v>47.875523999999999</v>
      </c>
      <c r="R1727">
        <v>618.39218000000005</v>
      </c>
      <c r="S1727" t="s">
        <v>90</v>
      </c>
      <c r="T1727" s="297">
        <v>46311.754166666666</v>
      </c>
    </row>
    <row r="1728" spans="1:20" x14ac:dyDescent="0.35">
      <c r="A1728" t="s">
        <v>96</v>
      </c>
      <c r="B1728" t="s">
        <v>97</v>
      </c>
      <c r="C1728" t="s">
        <v>89</v>
      </c>
      <c r="D1728" s="29">
        <v>46649</v>
      </c>
      <c r="E1728">
        <v>0</v>
      </c>
      <c r="F1728">
        <v>0</v>
      </c>
      <c r="G1728">
        <v>0</v>
      </c>
      <c r="H1728">
        <v>0</v>
      </c>
      <c r="L1728">
        <v>47.875523999999999</v>
      </c>
      <c r="R1728">
        <v>618.39218000000005</v>
      </c>
      <c r="S1728" t="s">
        <v>90</v>
      </c>
      <c r="T1728" s="297">
        <v>46311.754166666666</v>
      </c>
    </row>
    <row r="1729" spans="1:20" x14ac:dyDescent="0.35">
      <c r="A1729" t="s">
        <v>96</v>
      </c>
      <c r="B1729" t="s">
        <v>97</v>
      </c>
      <c r="C1729" t="s">
        <v>89</v>
      </c>
      <c r="D1729" s="29">
        <v>46650</v>
      </c>
      <c r="E1729">
        <v>0</v>
      </c>
      <c r="F1729">
        <v>0</v>
      </c>
      <c r="G1729">
        <v>0</v>
      </c>
      <c r="H1729">
        <v>0</v>
      </c>
      <c r="L1729">
        <v>47.875523999999999</v>
      </c>
      <c r="R1729">
        <v>618.39218000000005</v>
      </c>
      <c r="S1729" t="s">
        <v>90</v>
      </c>
      <c r="T1729" s="297">
        <v>46311.754166666666</v>
      </c>
    </row>
    <row r="1730" spans="1:20" x14ac:dyDescent="0.35">
      <c r="A1730" t="s">
        <v>96</v>
      </c>
      <c r="B1730" t="s">
        <v>97</v>
      </c>
      <c r="C1730" t="s">
        <v>89</v>
      </c>
      <c r="D1730" s="29">
        <v>46651</v>
      </c>
      <c r="E1730">
        <v>0</v>
      </c>
      <c r="F1730">
        <v>0</v>
      </c>
      <c r="G1730">
        <v>0</v>
      </c>
      <c r="H1730">
        <v>0</v>
      </c>
      <c r="L1730">
        <v>47.875523999999999</v>
      </c>
      <c r="R1730">
        <v>618.39218000000005</v>
      </c>
      <c r="S1730" t="s">
        <v>90</v>
      </c>
      <c r="T1730" s="297">
        <v>46311.754166666666</v>
      </c>
    </row>
    <row r="1731" spans="1:20" x14ac:dyDescent="0.35">
      <c r="A1731" t="s">
        <v>96</v>
      </c>
      <c r="B1731" t="s">
        <v>97</v>
      </c>
      <c r="C1731" t="s">
        <v>89</v>
      </c>
      <c r="D1731" s="29">
        <v>46652</v>
      </c>
      <c r="E1731">
        <v>0</v>
      </c>
      <c r="F1731">
        <v>0</v>
      </c>
      <c r="G1731">
        <v>0</v>
      </c>
      <c r="H1731">
        <v>0</v>
      </c>
      <c r="L1731">
        <v>47.875523999999999</v>
      </c>
      <c r="R1731">
        <v>618.39218000000005</v>
      </c>
      <c r="S1731" t="s">
        <v>90</v>
      </c>
      <c r="T1731" s="297">
        <v>46311.754166666666</v>
      </c>
    </row>
    <row r="1732" spans="1:20" x14ac:dyDescent="0.35">
      <c r="A1732" t="s">
        <v>96</v>
      </c>
      <c r="B1732" t="s">
        <v>97</v>
      </c>
      <c r="C1732" t="s">
        <v>89</v>
      </c>
      <c r="D1732" s="29">
        <v>46653</v>
      </c>
      <c r="E1732">
        <v>0</v>
      </c>
      <c r="F1732">
        <v>0</v>
      </c>
      <c r="G1732">
        <v>0</v>
      </c>
      <c r="H1732">
        <v>0</v>
      </c>
      <c r="L1732">
        <v>47.875523999999999</v>
      </c>
      <c r="R1732">
        <v>618.39218000000005</v>
      </c>
      <c r="S1732" t="s">
        <v>90</v>
      </c>
      <c r="T1732" s="297">
        <v>46311.754166666666</v>
      </c>
    </row>
    <row r="1733" spans="1:20" x14ac:dyDescent="0.35">
      <c r="A1733" t="s">
        <v>96</v>
      </c>
      <c r="B1733" t="s">
        <v>97</v>
      </c>
      <c r="C1733" t="s">
        <v>89</v>
      </c>
      <c r="D1733" s="29">
        <v>46654</v>
      </c>
      <c r="E1733">
        <v>0</v>
      </c>
      <c r="F1733">
        <v>0</v>
      </c>
      <c r="G1733">
        <v>0</v>
      </c>
      <c r="H1733">
        <v>0</v>
      </c>
      <c r="L1733">
        <v>47.875523999999999</v>
      </c>
      <c r="R1733">
        <v>618.39218000000005</v>
      </c>
      <c r="S1733" t="s">
        <v>90</v>
      </c>
      <c r="T1733" s="297">
        <v>46311.754166666666</v>
      </c>
    </row>
    <row r="1734" spans="1:20" x14ac:dyDescent="0.35">
      <c r="A1734" t="s">
        <v>96</v>
      </c>
      <c r="B1734" t="s">
        <v>97</v>
      </c>
      <c r="C1734" t="s">
        <v>89</v>
      </c>
      <c r="D1734" s="29">
        <v>46655</v>
      </c>
      <c r="E1734">
        <v>0</v>
      </c>
      <c r="F1734">
        <v>0</v>
      </c>
      <c r="G1734">
        <v>0</v>
      </c>
      <c r="H1734">
        <v>0</v>
      </c>
      <c r="L1734">
        <v>47.875523999999999</v>
      </c>
      <c r="R1734">
        <v>618.39218000000005</v>
      </c>
      <c r="S1734" t="s">
        <v>90</v>
      </c>
      <c r="T1734" s="297">
        <v>46311.754166666666</v>
      </c>
    </row>
    <row r="1735" spans="1:20" x14ac:dyDescent="0.35">
      <c r="A1735" t="s">
        <v>96</v>
      </c>
      <c r="B1735" t="s">
        <v>97</v>
      </c>
      <c r="C1735" t="s">
        <v>89</v>
      </c>
      <c r="D1735" s="29">
        <v>46656</v>
      </c>
      <c r="E1735">
        <v>0</v>
      </c>
      <c r="F1735">
        <v>0</v>
      </c>
      <c r="G1735">
        <v>0</v>
      </c>
      <c r="H1735">
        <v>0</v>
      </c>
      <c r="L1735">
        <v>47.875523999999999</v>
      </c>
      <c r="R1735">
        <v>618.39218000000005</v>
      </c>
      <c r="S1735" t="s">
        <v>90</v>
      </c>
      <c r="T1735" s="297">
        <v>46311.754166666666</v>
      </c>
    </row>
    <row r="1736" spans="1:20" x14ac:dyDescent="0.35">
      <c r="A1736" t="s">
        <v>96</v>
      </c>
      <c r="B1736" t="s">
        <v>97</v>
      </c>
      <c r="C1736" t="s">
        <v>89</v>
      </c>
      <c r="D1736" s="29">
        <v>46657</v>
      </c>
      <c r="E1736">
        <v>0</v>
      </c>
      <c r="F1736">
        <v>0</v>
      </c>
      <c r="G1736">
        <v>0.85</v>
      </c>
      <c r="H1736">
        <v>0.82</v>
      </c>
      <c r="J1736">
        <v>90</v>
      </c>
      <c r="K1736">
        <v>110</v>
      </c>
      <c r="L1736">
        <v>47.875523999999999</v>
      </c>
      <c r="R1736">
        <v>618.39218000000005</v>
      </c>
      <c r="S1736" t="s">
        <v>90</v>
      </c>
      <c r="T1736" s="297">
        <v>46311.754166666666</v>
      </c>
    </row>
    <row r="1737" spans="1:20" x14ac:dyDescent="0.35">
      <c r="A1737" t="s">
        <v>96</v>
      </c>
      <c r="B1737" t="s">
        <v>97</v>
      </c>
      <c r="C1737" t="s">
        <v>89</v>
      </c>
      <c r="D1737" s="29">
        <v>46658</v>
      </c>
      <c r="E1737">
        <v>0</v>
      </c>
      <c r="F1737">
        <v>0</v>
      </c>
      <c r="G1737">
        <v>0.85</v>
      </c>
      <c r="H1737">
        <v>0.82</v>
      </c>
      <c r="J1737">
        <v>90</v>
      </c>
      <c r="K1737">
        <v>110</v>
      </c>
      <c r="L1737">
        <v>47.875523999999999</v>
      </c>
      <c r="R1737">
        <v>618.39218000000005</v>
      </c>
      <c r="S1737" t="s">
        <v>90</v>
      </c>
      <c r="T1737" s="297">
        <v>46311.754166666666</v>
      </c>
    </row>
    <row r="1738" spans="1:20" x14ac:dyDescent="0.35">
      <c r="A1738" t="s">
        <v>96</v>
      </c>
      <c r="B1738" t="s">
        <v>97</v>
      </c>
      <c r="C1738" t="s">
        <v>89</v>
      </c>
      <c r="D1738" s="29">
        <v>46659</v>
      </c>
      <c r="E1738">
        <v>0</v>
      </c>
      <c r="F1738">
        <v>0</v>
      </c>
      <c r="G1738">
        <v>0.85</v>
      </c>
      <c r="H1738">
        <v>0.82</v>
      </c>
      <c r="J1738">
        <v>90</v>
      </c>
      <c r="K1738">
        <v>110</v>
      </c>
      <c r="L1738">
        <v>47.875523999999999</v>
      </c>
      <c r="R1738">
        <v>618.39218000000005</v>
      </c>
      <c r="S1738" t="s">
        <v>90</v>
      </c>
      <c r="T1738" s="297">
        <v>46311.754166666666</v>
      </c>
    </row>
    <row r="1739" spans="1:20" x14ac:dyDescent="0.35">
      <c r="A1739" t="s">
        <v>96</v>
      </c>
      <c r="B1739" t="s">
        <v>97</v>
      </c>
      <c r="C1739" t="s">
        <v>89</v>
      </c>
      <c r="D1739" s="29">
        <v>46660</v>
      </c>
      <c r="E1739">
        <v>0</v>
      </c>
      <c r="F1739">
        <v>0</v>
      </c>
      <c r="G1739">
        <v>0.85</v>
      </c>
      <c r="H1739">
        <v>0.82</v>
      </c>
      <c r="J1739">
        <v>90</v>
      </c>
      <c r="K1739">
        <v>110</v>
      </c>
      <c r="L1739">
        <v>47.875523999999999</v>
      </c>
      <c r="R1739">
        <v>618.39218000000005</v>
      </c>
      <c r="S1739" t="s">
        <v>90</v>
      </c>
      <c r="T1739" s="297">
        <v>46311.754166666666</v>
      </c>
    </row>
    <row r="1740" spans="1:20" x14ac:dyDescent="0.35">
      <c r="A1740" t="s">
        <v>96</v>
      </c>
      <c r="B1740" t="s">
        <v>97</v>
      </c>
      <c r="C1740" t="s">
        <v>89</v>
      </c>
      <c r="D1740" s="29">
        <v>46661</v>
      </c>
      <c r="E1740">
        <v>0</v>
      </c>
      <c r="F1740">
        <v>0</v>
      </c>
      <c r="G1740">
        <v>0.82</v>
      </c>
      <c r="H1740">
        <v>0.79</v>
      </c>
      <c r="J1740">
        <v>110</v>
      </c>
      <c r="K1740">
        <v>130</v>
      </c>
      <c r="L1740">
        <v>11.569917999999999</v>
      </c>
      <c r="R1740">
        <v>618.39218000000005</v>
      </c>
      <c r="S1740" t="s">
        <v>90</v>
      </c>
      <c r="T1740" s="297">
        <v>46311.754166666666</v>
      </c>
    </row>
    <row r="1741" spans="1:20" x14ac:dyDescent="0.35">
      <c r="A1741" t="s">
        <v>96</v>
      </c>
      <c r="B1741" t="s">
        <v>97</v>
      </c>
      <c r="C1741" t="s">
        <v>89</v>
      </c>
      <c r="D1741" s="29">
        <v>46662</v>
      </c>
      <c r="E1741">
        <v>0</v>
      </c>
      <c r="F1741">
        <v>0</v>
      </c>
      <c r="G1741">
        <v>0</v>
      </c>
      <c r="H1741">
        <v>0</v>
      </c>
      <c r="L1741">
        <v>11.569917999999999</v>
      </c>
      <c r="R1741">
        <v>618.39218000000005</v>
      </c>
      <c r="S1741" t="s">
        <v>90</v>
      </c>
      <c r="T1741" s="297">
        <v>46311.754166666666</v>
      </c>
    </row>
    <row r="1742" spans="1:20" x14ac:dyDescent="0.35">
      <c r="A1742" t="s">
        <v>96</v>
      </c>
      <c r="B1742" t="s">
        <v>97</v>
      </c>
      <c r="C1742" t="s">
        <v>89</v>
      </c>
      <c r="D1742" s="29">
        <v>46663</v>
      </c>
      <c r="E1742">
        <v>0</v>
      </c>
      <c r="F1742">
        <v>0</v>
      </c>
      <c r="G1742">
        <v>0</v>
      </c>
      <c r="H1742">
        <v>0</v>
      </c>
      <c r="L1742">
        <v>11.569917999999999</v>
      </c>
      <c r="R1742">
        <v>618.39218000000005</v>
      </c>
      <c r="S1742" t="s">
        <v>90</v>
      </c>
      <c r="T1742" s="297">
        <v>46311.754166666666</v>
      </c>
    </row>
    <row r="1743" spans="1:20" x14ac:dyDescent="0.35">
      <c r="A1743" t="s">
        <v>96</v>
      </c>
      <c r="B1743" t="s">
        <v>97</v>
      </c>
      <c r="C1743" t="s">
        <v>89</v>
      </c>
      <c r="D1743" s="29">
        <v>46664</v>
      </c>
      <c r="E1743">
        <v>0</v>
      </c>
      <c r="F1743">
        <v>0</v>
      </c>
      <c r="G1743">
        <v>0.82</v>
      </c>
      <c r="H1743">
        <v>0.79</v>
      </c>
      <c r="J1743">
        <v>110</v>
      </c>
      <c r="K1743">
        <v>130</v>
      </c>
      <c r="L1743">
        <v>11.569917999999999</v>
      </c>
      <c r="R1743">
        <v>618.39218000000005</v>
      </c>
      <c r="S1743" t="s">
        <v>90</v>
      </c>
      <c r="T1743" s="297">
        <v>46311.754166666666</v>
      </c>
    </row>
    <row r="1744" spans="1:20" x14ac:dyDescent="0.35">
      <c r="A1744" t="s">
        <v>96</v>
      </c>
      <c r="B1744" t="s">
        <v>97</v>
      </c>
      <c r="C1744" t="s">
        <v>89</v>
      </c>
      <c r="D1744" s="29">
        <v>46665</v>
      </c>
      <c r="E1744">
        <v>0</v>
      </c>
      <c r="F1744">
        <v>0</v>
      </c>
      <c r="G1744">
        <v>0.82</v>
      </c>
      <c r="H1744">
        <v>0.79</v>
      </c>
      <c r="J1744">
        <v>110</v>
      </c>
      <c r="K1744">
        <v>130</v>
      </c>
      <c r="L1744">
        <v>11.569917999999999</v>
      </c>
      <c r="R1744">
        <v>618.39218000000005</v>
      </c>
      <c r="S1744" t="s">
        <v>90</v>
      </c>
      <c r="T1744" s="297">
        <v>46311.754166666666</v>
      </c>
    </row>
    <row r="1745" spans="1:20" x14ac:dyDescent="0.35">
      <c r="A1745" t="s">
        <v>96</v>
      </c>
      <c r="B1745" t="s">
        <v>97</v>
      </c>
      <c r="C1745" t="s">
        <v>89</v>
      </c>
      <c r="D1745" s="29">
        <v>46666</v>
      </c>
      <c r="E1745">
        <v>0</v>
      </c>
      <c r="F1745">
        <v>0</v>
      </c>
      <c r="G1745">
        <v>0.82</v>
      </c>
      <c r="H1745">
        <v>0.79</v>
      </c>
      <c r="J1745">
        <v>110</v>
      </c>
      <c r="K1745">
        <v>130</v>
      </c>
      <c r="L1745">
        <v>11.569917999999999</v>
      </c>
      <c r="R1745">
        <v>618.39218000000005</v>
      </c>
      <c r="S1745" t="s">
        <v>90</v>
      </c>
      <c r="T1745" s="297">
        <v>46311.754166666666</v>
      </c>
    </row>
    <row r="1746" spans="1:20" x14ac:dyDescent="0.35">
      <c r="A1746" t="s">
        <v>96</v>
      </c>
      <c r="B1746" t="s">
        <v>97</v>
      </c>
      <c r="C1746" t="s">
        <v>89</v>
      </c>
      <c r="D1746" s="29">
        <v>46667</v>
      </c>
      <c r="E1746">
        <v>0</v>
      </c>
      <c r="F1746">
        <v>0</v>
      </c>
      <c r="G1746">
        <v>0.82</v>
      </c>
      <c r="H1746">
        <v>0.79</v>
      </c>
      <c r="J1746">
        <v>110</v>
      </c>
      <c r="K1746">
        <v>130</v>
      </c>
      <c r="L1746">
        <v>11.569917999999999</v>
      </c>
      <c r="R1746">
        <v>618.39218000000005</v>
      </c>
      <c r="S1746" t="s">
        <v>90</v>
      </c>
      <c r="T1746" s="297">
        <v>46311.754166666666</v>
      </c>
    </row>
    <row r="1747" spans="1:20" x14ac:dyDescent="0.35">
      <c r="A1747" t="s">
        <v>96</v>
      </c>
      <c r="B1747" t="s">
        <v>97</v>
      </c>
      <c r="C1747" t="s">
        <v>89</v>
      </c>
      <c r="D1747" s="29">
        <v>46668</v>
      </c>
      <c r="E1747">
        <v>0</v>
      </c>
      <c r="F1747">
        <v>0</v>
      </c>
      <c r="G1747">
        <v>0.82</v>
      </c>
      <c r="H1747">
        <v>0.79</v>
      </c>
      <c r="J1747">
        <v>110</v>
      </c>
      <c r="K1747">
        <v>130</v>
      </c>
      <c r="L1747">
        <v>11.569917999999999</v>
      </c>
      <c r="R1747">
        <v>618.39218000000005</v>
      </c>
      <c r="S1747" t="s">
        <v>90</v>
      </c>
      <c r="T1747" s="297">
        <v>46311.754166666666</v>
      </c>
    </row>
    <row r="1748" spans="1:20" x14ac:dyDescent="0.35">
      <c r="A1748" t="s">
        <v>96</v>
      </c>
      <c r="B1748" t="s">
        <v>97</v>
      </c>
      <c r="C1748" t="s">
        <v>89</v>
      </c>
      <c r="D1748" s="29">
        <v>46669</v>
      </c>
      <c r="E1748">
        <v>0</v>
      </c>
      <c r="F1748">
        <v>0</v>
      </c>
      <c r="G1748">
        <v>0</v>
      </c>
      <c r="H1748">
        <v>0</v>
      </c>
      <c r="L1748">
        <v>11.569917999999999</v>
      </c>
      <c r="R1748">
        <v>618.39218000000005</v>
      </c>
      <c r="S1748" t="s">
        <v>90</v>
      </c>
      <c r="T1748" s="297">
        <v>46311.754166666666</v>
      </c>
    </row>
    <row r="1749" spans="1:20" x14ac:dyDescent="0.35">
      <c r="A1749" t="s">
        <v>96</v>
      </c>
      <c r="B1749" t="s">
        <v>97</v>
      </c>
      <c r="C1749" t="s">
        <v>89</v>
      </c>
      <c r="D1749" s="29">
        <v>46670</v>
      </c>
      <c r="E1749">
        <v>0</v>
      </c>
      <c r="F1749">
        <v>0</v>
      </c>
      <c r="G1749">
        <v>0</v>
      </c>
      <c r="H1749">
        <v>0</v>
      </c>
      <c r="L1749">
        <v>11.569917999999999</v>
      </c>
      <c r="R1749">
        <v>618.39218000000005</v>
      </c>
      <c r="S1749" t="s">
        <v>90</v>
      </c>
      <c r="T1749" s="297">
        <v>46311.754166666666</v>
      </c>
    </row>
    <row r="1750" spans="1:20" x14ac:dyDescent="0.35">
      <c r="A1750" t="s">
        <v>96</v>
      </c>
      <c r="B1750" t="s">
        <v>97</v>
      </c>
      <c r="C1750" t="s">
        <v>89</v>
      </c>
      <c r="D1750" s="29">
        <v>46671</v>
      </c>
      <c r="E1750">
        <v>0</v>
      </c>
      <c r="F1750">
        <v>0</v>
      </c>
      <c r="G1750">
        <v>0.82</v>
      </c>
      <c r="H1750">
        <v>0.79</v>
      </c>
      <c r="J1750">
        <v>110</v>
      </c>
      <c r="K1750">
        <v>130</v>
      </c>
      <c r="L1750">
        <v>11.569917999999999</v>
      </c>
      <c r="R1750">
        <v>618.39218000000005</v>
      </c>
      <c r="S1750" t="s">
        <v>90</v>
      </c>
      <c r="T1750" s="297">
        <v>46311.754166666666</v>
      </c>
    </row>
    <row r="1751" spans="1:20" x14ac:dyDescent="0.35">
      <c r="A1751" t="s">
        <v>96</v>
      </c>
      <c r="B1751" t="s">
        <v>97</v>
      </c>
      <c r="C1751" t="s">
        <v>89</v>
      </c>
      <c r="D1751" s="29">
        <v>46672</v>
      </c>
      <c r="E1751">
        <v>0</v>
      </c>
      <c r="F1751">
        <v>0</v>
      </c>
      <c r="G1751">
        <v>0.82</v>
      </c>
      <c r="H1751">
        <v>0.79</v>
      </c>
      <c r="J1751">
        <v>110</v>
      </c>
      <c r="K1751">
        <v>130</v>
      </c>
      <c r="L1751">
        <v>11.569917999999999</v>
      </c>
      <c r="R1751">
        <v>618.39218000000005</v>
      </c>
      <c r="S1751" t="s">
        <v>90</v>
      </c>
      <c r="T1751" s="297">
        <v>46311.754166666666</v>
      </c>
    </row>
    <row r="1752" spans="1:20" x14ac:dyDescent="0.35">
      <c r="A1752" t="s">
        <v>96</v>
      </c>
      <c r="B1752" t="s">
        <v>97</v>
      </c>
      <c r="C1752" t="s">
        <v>89</v>
      </c>
      <c r="D1752" s="29">
        <v>46673</v>
      </c>
      <c r="E1752">
        <v>0</v>
      </c>
      <c r="F1752">
        <v>0</v>
      </c>
      <c r="G1752">
        <v>0.82</v>
      </c>
      <c r="H1752">
        <v>0.79</v>
      </c>
      <c r="J1752">
        <v>110</v>
      </c>
      <c r="K1752">
        <v>130</v>
      </c>
      <c r="L1752">
        <v>11.569917999999999</v>
      </c>
      <c r="R1752">
        <v>618.39218000000005</v>
      </c>
      <c r="S1752" t="s">
        <v>90</v>
      </c>
      <c r="T1752" s="297">
        <v>46311.754166666666</v>
      </c>
    </row>
    <row r="1753" spans="1:20" x14ac:dyDescent="0.35">
      <c r="A1753" t="s">
        <v>96</v>
      </c>
      <c r="B1753" t="s">
        <v>97</v>
      </c>
      <c r="C1753" t="s">
        <v>89</v>
      </c>
      <c r="D1753" s="29">
        <v>46674</v>
      </c>
      <c r="E1753">
        <v>0</v>
      </c>
      <c r="F1753">
        <v>0</v>
      </c>
      <c r="G1753">
        <v>0.82</v>
      </c>
      <c r="H1753">
        <v>0.79</v>
      </c>
      <c r="J1753">
        <v>110</v>
      </c>
      <c r="K1753">
        <v>130</v>
      </c>
      <c r="L1753">
        <v>11.569917999999999</v>
      </c>
      <c r="R1753">
        <v>618.39218000000005</v>
      </c>
      <c r="S1753" t="s">
        <v>90</v>
      </c>
      <c r="T1753" s="297">
        <v>46311.754166666666</v>
      </c>
    </row>
    <row r="1754" spans="1:20" x14ac:dyDescent="0.35">
      <c r="A1754" t="s">
        <v>96</v>
      </c>
      <c r="B1754" t="s">
        <v>97</v>
      </c>
      <c r="C1754" t="s">
        <v>89</v>
      </c>
      <c r="D1754" s="29">
        <v>46675</v>
      </c>
      <c r="E1754">
        <v>0</v>
      </c>
      <c r="F1754">
        <v>0</v>
      </c>
      <c r="G1754">
        <v>0.82</v>
      </c>
      <c r="H1754">
        <v>0.79</v>
      </c>
      <c r="J1754">
        <v>110</v>
      </c>
      <c r="K1754">
        <v>130</v>
      </c>
      <c r="L1754">
        <v>11.569917999999999</v>
      </c>
      <c r="R1754">
        <v>618.39218000000005</v>
      </c>
      <c r="S1754" t="s">
        <v>90</v>
      </c>
      <c r="T1754" s="297">
        <v>46311.754166666666</v>
      </c>
    </row>
    <row r="1755" spans="1:20" x14ac:dyDescent="0.35">
      <c r="A1755" t="s">
        <v>96</v>
      </c>
      <c r="B1755" t="s">
        <v>97</v>
      </c>
      <c r="C1755" t="s">
        <v>89</v>
      </c>
      <c r="D1755" s="29">
        <v>46676</v>
      </c>
      <c r="E1755">
        <v>0</v>
      </c>
      <c r="F1755">
        <v>0</v>
      </c>
      <c r="G1755">
        <v>0</v>
      </c>
      <c r="H1755">
        <v>0</v>
      </c>
      <c r="L1755">
        <v>11.569917999999999</v>
      </c>
      <c r="R1755">
        <v>618.39218000000005</v>
      </c>
      <c r="S1755" t="s">
        <v>90</v>
      </c>
      <c r="T1755" s="297">
        <v>46311.754166666666</v>
      </c>
    </row>
    <row r="1756" spans="1:20" x14ac:dyDescent="0.35">
      <c r="A1756" t="s">
        <v>96</v>
      </c>
      <c r="B1756" t="s">
        <v>97</v>
      </c>
      <c r="C1756" t="s">
        <v>89</v>
      </c>
      <c r="D1756" s="29">
        <v>46677</v>
      </c>
      <c r="E1756">
        <v>0</v>
      </c>
      <c r="F1756">
        <v>0</v>
      </c>
      <c r="G1756">
        <v>0</v>
      </c>
      <c r="H1756">
        <v>0</v>
      </c>
      <c r="L1756">
        <v>11.569917999999999</v>
      </c>
      <c r="R1756">
        <v>618.39218000000005</v>
      </c>
      <c r="S1756" t="s">
        <v>90</v>
      </c>
      <c r="T1756" s="297">
        <v>46311.754166666666</v>
      </c>
    </row>
    <row r="1757" spans="1:20" x14ac:dyDescent="0.35">
      <c r="A1757" t="s">
        <v>96</v>
      </c>
      <c r="B1757" t="s">
        <v>97</v>
      </c>
      <c r="C1757" t="s">
        <v>89</v>
      </c>
      <c r="D1757" s="29">
        <v>46678</v>
      </c>
      <c r="E1757">
        <v>0</v>
      </c>
      <c r="F1757">
        <v>0</v>
      </c>
      <c r="G1757">
        <v>0.82</v>
      </c>
      <c r="H1757">
        <v>0.79</v>
      </c>
      <c r="J1757">
        <v>110</v>
      </c>
      <c r="K1757">
        <v>130</v>
      </c>
      <c r="L1757">
        <v>11.569917999999999</v>
      </c>
      <c r="R1757">
        <v>618.39218000000005</v>
      </c>
      <c r="S1757" t="s">
        <v>90</v>
      </c>
      <c r="T1757" s="297">
        <v>46311.754166666666</v>
      </c>
    </row>
    <row r="1758" spans="1:20" x14ac:dyDescent="0.35">
      <c r="A1758" t="s">
        <v>96</v>
      </c>
      <c r="B1758" t="s">
        <v>97</v>
      </c>
      <c r="C1758" t="s">
        <v>89</v>
      </c>
      <c r="D1758" s="29">
        <v>46679</v>
      </c>
      <c r="E1758">
        <v>0</v>
      </c>
      <c r="F1758">
        <v>0</v>
      </c>
      <c r="G1758">
        <v>0.82</v>
      </c>
      <c r="H1758">
        <v>0.79</v>
      </c>
      <c r="J1758">
        <v>110</v>
      </c>
      <c r="K1758">
        <v>130</v>
      </c>
      <c r="L1758">
        <v>11.569917999999999</v>
      </c>
      <c r="R1758">
        <v>618.39218000000005</v>
      </c>
      <c r="S1758" t="s">
        <v>90</v>
      </c>
      <c r="T1758" s="297">
        <v>46311.754166666666</v>
      </c>
    </row>
    <row r="1759" spans="1:20" x14ac:dyDescent="0.35">
      <c r="A1759" t="s">
        <v>96</v>
      </c>
      <c r="B1759" t="s">
        <v>97</v>
      </c>
      <c r="C1759" t="s">
        <v>89</v>
      </c>
      <c r="D1759" s="29">
        <v>46680</v>
      </c>
      <c r="E1759">
        <v>0</v>
      </c>
      <c r="F1759">
        <v>0</v>
      </c>
      <c r="G1759">
        <v>0.82</v>
      </c>
      <c r="H1759">
        <v>0.79</v>
      </c>
      <c r="J1759">
        <v>110</v>
      </c>
      <c r="K1759">
        <v>130</v>
      </c>
      <c r="L1759">
        <v>11.569917999999999</v>
      </c>
      <c r="R1759">
        <v>618.39218000000005</v>
      </c>
      <c r="S1759" t="s">
        <v>90</v>
      </c>
      <c r="T1759" s="297">
        <v>46311.754166666666</v>
      </c>
    </row>
    <row r="1760" spans="1:20" x14ac:dyDescent="0.35">
      <c r="A1760" t="s">
        <v>96</v>
      </c>
      <c r="B1760" t="s">
        <v>97</v>
      </c>
      <c r="C1760" t="s">
        <v>89</v>
      </c>
      <c r="D1760" s="29">
        <v>46681</v>
      </c>
      <c r="E1760">
        <v>0</v>
      </c>
      <c r="F1760">
        <v>0</v>
      </c>
      <c r="G1760">
        <v>0.82</v>
      </c>
      <c r="H1760">
        <v>0.79</v>
      </c>
      <c r="J1760">
        <v>110</v>
      </c>
      <c r="K1760">
        <v>130</v>
      </c>
      <c r="L1760">
        <v>11.569917999999999</v>
      </c>
      <c r="R1760">
        <v>618.39218000000005</v>
      </c>
      <c r="S1760" t="s">
        <v>90</v>
      </c>
      <c r="T1760" s="297">
        <v>46311.754166666666</v>
      </c>
    </row>
    <row r="1761" spans="1:20" x14ac:dyDescent="0.35">
      <c r="A1761" t="s">
        <v>96</v>
      </c>
      <c r="B1761" t="s">
        <v>97</v>
      </c>
      <c r="C1761" t="s">
        <v>89</v>
      </c>
      <c r="D1761" s="29">
        <v>46682</v>
      </c>
      <c r="E1761">
        <v>0</v>
      </c>
      <c r="F1761">
        <v>0</v>
      </c>
      <c r="G1761">
        <v>0.82</v>
      </c>
      <c r="H1761">
        <v>0.79</v>
      </c>
      <c r="J1761">
        <v>110</v>
      </c>
      <c r="K1761">
        <v>130</v>
      </c>
      <c r="L1761">
        <v>11.569917999999999</v>
      </c>
      <c r="R1761">
        <v>618.39218000000005</v>
      </c>
      <c r="S1761" t="s">
        <v>90</v>
      </c>
      <c r="T1761" s="297">
        <v>46311.754166666666</v>
      </c>
    </row>
    <row r="1762" spans="1:20" x14ac:dyDescent="0.35">
      <c r="A1762" t="s">
        <v>96</v>
      </c>
      <c r="B1762" t="s">
        <v>97</v>
      </c>
      <c r="C1762" t="s">
        <v>89</v>
      </c>
      <c r="D1762" s="29">
        <v>46683</v>
      </c>
      <c r="E1762">
        <v>0</v>
      </c>
      <c r="F1762">
        <v>0</v>
      </c>
      <c r="G1762">
        <v>0</v>
      </c>
      <c r="H1762">
        <v>0</v>
      </c>
      <c r="L1762">
        <v>11.569917999999999</v>
      </c>
      <c r="R1762">
        <v>618.39218000000005</v>
      </c>
      <c r="S1762" t="s">
        <v>90</v>
      </c>
      <c r="T1762" s="297">
        <v>46311.754166666666</v>
      </c>
    </row>
    <row r="1763" spans="1:20" x14ac:dyDescent="0.35">
      <c r="A1763" t="s">
        <v>96</v>
      </c>
      <c r="B1763" t="s">
        <v>97</v>
      </c>
      <c r="C1763" t="s">
        <v>89</v>
      </c>
      <c r="D1763" s="29">
        <v>46684</v>
      </c>
      <c r="E1763">
        <v>0</v>
      </c>
      <c r="F1763">
        <v>0</v>
      </c>
      <c r="G1763">
        <v>0</v>
      </c>
      <c r="H1763">
        <v>0</v>
      </c>
      <c r="L1763">
        <v>11.569917999999999</v>
      </c>
      <c r="R1763">
        <v>618.39218000000005</v>
      </c>
      <c r="S1763" t="s">
        <v>90</v>
      </c>
      <c r="T1763" s="297">
        <v>46311.754166666666</v>
      </c>
    </row>
    <row r="1764" spans="1:20" x14ac:dyDescent="0.35">
      <c r="A1764" t="s">
        <v>96</v>
      </c>
      <c r="B1764" t="s">
        <v>97</v>
      </c>
      <c r="C1764" t="s">
        <v>89</v>
      </c>
      <c r="D1764" s="29">
        <v>46685</v>
      </c>
      <c r="E1764">
        <v>0</v>
      </c>
      <c r="F1764">
        <v>0</v>
      </c>
      <c r="G1764">
        <v>0.59</v>
      </c>
      <c r="H1764">
        <v>0.56000000000000005</v>
      </c>
      <c r="J1764">
        <v>255</v>
      </c>
      <c r="K1764">
        <v>270</v>
      </c>
      <c r="L1764">
        <v>11.569917999999999</v>
      </c>
      <c r="R1764">
        <v>618.39218000000005</v>
      </c>
      <c r="S1764" t="s">
        <v>90</v>
      </c>
      <c r="T1764" s="297">
        <v>46311.754166666666</v>
      </c>
    </row>
    <row r="1765" spans="1:20" x14ac:dyDescent="0.35">
      <c r="A1765" t="s">
        <v>96</v>
      </c>
      <c r="B1765" t="s">
        <v>97</v>
      </c>
      <c r="C1765" t="s">
        <v>89</v>
      </c>
      <c r="D1765" s="29">
        <v>46686</v>
      </c>
      <c r="E1765">
        <v>0</v>
      </c>
      <c r="F1765">
        <v>0</v>
      </c>
      <c r="G1765">
        <v>0.59</v>
      </c>
      <c r="H1765">
        <v>0.56000000000000005</v>
      </c>
      <c r="J1765">
        <v>255</v>
      </c>
      <c r="K1765">
        <v>270</v>
      </c>
      <c r="L1765">
        <v>11.569917999999999</v>
      </c>
      <c r="R1765">
        <v>618.39218000000005</v>
      </c>
      <c r="S1765" t="s">
        <v>90</v>
      </c>
      <c r="T1765" s="297">
        <v>46311.754166666666</v>
      </c>
    </row>
    <row r="1766" spans="1:20" x14ac:dyDescent="0.35">
      <c r="A1766" t="s">
        <v>96</v>
      </c>
      <c r="B1766" t="s">
        <v>97</v>
      </c>
      <c r="C1766" t="s">
        <v>89</v>
      </c>
      <c r="D1766" s="29">
        <v>46687</v>
      </c>
      <c r="E1766">
        <v>0</v>
      </c>
      <c r="F1766">
        <v>0</v>
      </c>
      <c r="G1766">
        <v>0.59</v>
      </c>
      <c r="H1766">
        <v>0.56000000000000005</v>
      </c>
      <c r="J1766">
        <v>255</v>
      </c>
      <c r="K1766">
        <v>270</v>
      </c>
      <c r="L1766">
        <v>11.569917999999999</v>
      </c>
      <c r="R1766">
        <v>618.39218000000005</v>
      </c>
      <c r="S1766" t="s">
        <v>90</v>
      </c>
      <c r="T1766" s="297">
        <v>46311.754166666666</v>
      </c>
    </row>
    <row r="1767" spans="1:20" x14ac:dyDescent="0.35">
      <c r="A1767" t="s">
        <v>96</v>
      </c>
      <c r="B1767" t="s">
        <v>97</v>
      </c>
      <c r="C1767" t="s">
        <v>89</v>
      </c>
      <c r="D1767" s="29">
        <v>46688</v>
      </c>
      <c r="E1767">
        <v>0</v>
      </c>
      <c r="F1767">
        <v>0</v>
      </c>
      <c r="G1767">
        <v>0.59</v>
      </c>
      <c r="H1767">
        <v>0.56000000000000005</v>
      </c>
      <c r="J1767">
        <v>255</v>
      </c>
      <c r="K1767">
        <v>270</v>
      </c>
      <c r="L1767">
        <v>11.569917999999999</v>
      </c>
      <c r="R1767">
        <v>618.39218000000005</v>
      </c>
      <c r="S1767" t="s">
        <v>90</v>
      </c>
      <c r="T1767" s="297">
        <v>46311.754166666666</v>
      </c>
    </row>
    <row r="1768" spans="1:20" x14ac:dyDescent="0.35">
      <c r="A1768" t="s">
        <v>96</v>
      </c>
      <c r="B1768" t="s">
        <v>97</v>
      </c>
      <c r="C1768" t="s">
        <v>89</v>
      </c>
      <c r="D1768" s="29">
        <v>46689</v>
      </c>
      <c r="E1768">
        <v>0</v>
      </c>
      <c r="F1768">
        <v>0</v>
      </c>
      <c r="G1768">
        <v>0.59</v>
      </c>
      <c r="H1768">
        <v>0.56000000000000005</v>
      </c>
      <c r="J1768">
        <v>255</v>
      </c>
      <c r="K1768">
        <v>270</v>
      </c>
      <c r="L1768">
        <v>11.569917999999999</v>
      </c>
      <c r="R1768">
        <v>618.39218000000005</v>
      </c>
      <c r="S1768" t="s">
        <v>90</v>
      </c>
      <c r="T1768" s="297">
        <v>46311.754166666666</v>
      </c>
    </row>
    <row r="1769" spans="1:20" x14ac:dyDescent="0.35">
      <c r="A1769" t="s">
        <v>96</v>
      </c>
      <c r="B1769" t="s">
        <v>97</v>
      </c>
      <c r="C1769" t="s">
        <v>89</v>
      </c>
      <c r="D1769" s="29">
        <v>46690</v>
      </c>
      <c r="E1769">
        <v>0</v>
      </c>
      <c r="F1769">
        <v>0</v>
      </c>
      <c r="G1769">
        <v>0</v>
      </c>
      <c r="H1769">
        <v>0</v>
      </c>
      <c r="L1769">
        <v>11.569917999999999</v>
      </c>
      <c r="R1769">
        <v>618.39218000000005</v>
      </c>
      <c r="S1769" t="s">
        <v>90</v>
      </c>
      <c r="T1769" s="297">
        <v>46311.754166666666</v>
      </c>
    </row>
    <row r="1770" spans="1:20" x14ac:dyDescent="0.35">
      <c r="A1770" t="s">
        <v>96</v>
      </c>
      <c r="B1770" t="s">
        <v>97</v>
      </c>
      <c r="C1770" t="s">
        <v>89</v>
      </c>
      <c r="D1770" s="29">
        <v>46691</v>
      </c>
      <c r="E1770">
        <v>0</v>
      </c>
      <c r="F1770">
        <v>0</v>
      </c>
      <c r="G1770">
        <v>0</v>
      </c>
      <c r="H1770">
        <v>0</v>
      </c>
      <c r="L1770">
        <v>11.569917999999999</v>
      </c>
      <c r="R1770">
        <v>618.39218000000005</v>
      </c>
      <c r="S1770" t="s">
        <v>90</v>
      </c>
      <c r="T1770" s="297">
        <v>46311.754166666666</v>
      </c>
    </row>
    <row r="1771" spans="1:20" x14ac:dyDescent="0.35">
      <c r="A1771" t="s">
        <v>96</v>
      </c>
      <c r="B1771" t="s">
        <v>97</v>
      </c>
      <c r="C1771" t="s">
        <v>89</v>
      </c>
      <c r="D1771" s="29">
        <v>46692</v>
      </c>
      <c r="E1771">
        <v>0</v>
      </c>
      <c r="F1771">
        <v>0</v>
      </c>
      <c r="G1771">
        <v>0</v>
      </c>
      <c r="H1771">
        <v>0</v>
      </c>
      <c r="L1771">
        <v>11.569917999999999</v>
      </c>
      <c r="R1771">
        <v>618.39218000000005</v>
      </c>
      <c r="S1771" t="s">
        <v>90</v>
      </c>
      <c r="T1771" s="297">
        <v>46311.754166666666</v>
      </c>
    </row>
    <row r="1772" spans="1:20" x14ac:dyDescent="0.35">
      <c r="A1772" t="s">
        <v>96</v>
      </c>
      <c r="B1772" t="s">
        <v>97</v>
      </c>
      <c r="C1772" t="s">
        <v>89</v>
      </c>
      <c r="D1772" s="29">
        <v>46693</v>
      </c>
      <c r="E1772">
        <v>0</v>
      </c>
      <c r="F1772">
        <v>0</v>
      </c>
      <c r="G1772">
        <v>0</v>
      </c>
      <c r="H1772">
        <v>0</v>
      </c>
      <c r="L1772">
        <v>11.569917999999999</v>
      </c>
      <c r="R1772">
        <v>618.39218000000005</v>
      </c>
      <c r="S1772" t="s">
        <v>90</v>
      </c>
      <c r="T1772" s="297">
        <v>46311.754166666666</v>
      </c>
    </row>
    <row r="1773" spans="1:20" x14ac:dyDescent="0.35">
      <c r="A1773" t="s">
        <v>96</v>
      </c>
      <c r="B1773" t="s">
        <v>97</v>
      </c>
      <c r="C1773" t="s">
        <v>89</v>
      </c>
      <c r="D1773" s="29">
        <v>46694</v>
      </c>
      <c r="E1773">
        <v>0</v>
      </c>
      <c r="F1773">
        <v>0</v>
      </c>
      <c r="G1773">
        <v>0</v>
      </c>
      <c r="H1773">
        <v>0</v>
      </c>
      <c r="L1773">
        <v>11.569917999999999</v>
      </c>
      <c r="R1773">
        <v>618.39218000000005</v>
      </c>
      <c r="S1773" t="s">
        <v>90</v>
      </c>
      <c r="T1773" s="297">
        <v>46311.754166666666</v>
      </c>
    </row>
    <row r="1774" spans="1:20" x14ac:dyDescent="0.35">
      <c r="A1774" t="s">
        <v>96</v>
      </c>
      <c r="B1774" t="s">
        <v>97</v>
      </c>
      <c r="C1774" t="s">
        <v>89</v>
      </c>
      <c r="D1774" s="29">
        <v>46695</v>
      </c>
      <c r="E1774">
        <v>0</v>
      </c>
      <c r="F1774">
        <v>0</v>
      </c>
      <c r="G1774">
        <v>0</v>
      </c>
      <c r="H1774">
        <v>0</v>
      </c>
      <c r="L1774">
        <v>11.569917999999999</v>
      </c>
      <c r="R1774">
        <v>618.39218000000005</v>
      </c>
      <c r="S1774" t="s">
        <v>90</v>
      </c>
      <c r="T1774" s="297">
        <v>46311.754166666666</v>
      </c>
    </row>
    <row r="1775" spans="1:20" x14ac:dyDescent="0.35">
      <c r="A1775" t="s">
        <v>96</v>
      </c>
      <c r="B1775" t="s">
        <v>97</v>
      </c>
      <c r="C1775" t="s">
        <v>89</v>
      </c>
      <c r="D1775" s="29">
        <v>46696</v>
      </c>
      <c r="E1775">
        <v>0</v>
      </c>
      <c r="F1775">
        <v>0</v>
      </c>
      <c r="G1775">
        <v>0</v>
      </c>
      <c r="H1775">
        <v>0</v>
      </c>
      <c r="L1775">
        <v>11.569917999999999</v>
      </c>
      <c r="R1775">
        <v>618.39218000000005</v>
      </c>
      <c r="S1775" t="s">
        <v>90</v>
      </c>
      <c r="T1775" s="297">
        <v>46311.754166666666</v>
      </c>
    </row>
    <row r="1776" spans="1:20" x14ac:dyDescent="0.35">
      <c r="A1776" t="s">
        <v>96</v>
      </c>
      <c r="B1776" t="s">
        <v>97</v>
      </c>
      <c r="C1776" t="s">
        <v>89</v>
      </c>
      <c r="D1776" s="29">
        <v>46697</v>
      </c>
      <c r="E1776">
        <v>0</v>
      </c>
      <c r="F1776">
        <v>0</v>
      </c>
      <c r="G1776">
        <v>0</v>
      </c>
      <c r="H1776">
        <v>0</v>
      </c>
      <c r="L1776">
        <v>11.569917999999999</v>
      </c>
      <c r="R1776">
        <v>618.39218000000005</v>
      </c>
      <c r="S1776" t="s">
        <v>90</v>
      </c>
      <c r="T1776" s="297">
        <v>46311.754166666666</v>
      </c>
    </row>
    <row r="1777" spans="1:20" x14ac:dyDescent="0.35">
      <c r="A1777" t="s">
        <v>96</v>
      </c>
      <c r="B1777" t="s">
        <v>97</v>
      </c>
      <c r="C1777" t="s">
        <v>89</v>
      </c>
      <c r="D1777" s="29">
        <v>46698</v>
      </c>
      <c r="E1777">
        <v>0</v>
      </c>
      <c r="F1777">
        <v>0</v>
      </c>
      <c r="G1777">
        <v>0</v>
      </c>
      <c r="H1777">
        <v>0</v>
      </c>
      <c r="L1777">
        <v>11.569917999999999</v>
      </c>
      <c r="R1777">
        <v>618.39218000000005</v>
      </c>
      <c r="S1777" t="s">
        <v>90</v>
      </c>
      <c r="T1777" s="297">
        <v>46311.754166666666</v>
      </c>
    </row>
    <row r="1778" spans="1:20" x14ac:dyDescent="0.35">
      <c r="A1778" t="s">
        <v>96</v>
      </c>
      <c r="B1778" t="s">
        <v>97</v>
      </c>
      <c r="C1778" t="s">
        <v>89</v>
      </c>
      <c r="D1778" s="29">
        <v>46699</v>
      </c>
      <c r="E1778">
        <v>0</v>
      </c>
      <c r="F1778">
        <v>0</v>
      </c>
      <c r="G1778">
        <v>0</v>
      </c>
      <c r="H1778">
        <v>0</v>
      </c>
      <c r="L1778">
        <v>11.569917999999999</v>
      </c>
      <c r="R1778">
        <v>618.39218000000005</v>
      </c>
      <c r="S1778" t="s">
        <v>90</v>
      </c>
      <c r="T1778" s="297">
        <v>46311.754166666666</v>
      </c>
    </row>
    <row r="1779" spans="1:20" x14ac:dyDescent="0.35">
      <c r="A1779" t="s">
        <v>96</v>
      </c>
      <c r="B1779" t="s">
        <v>97</v>
      </c>
      <c r="C1779" t="s">
        <v>89</v>
      </c>
      <c r="D1779" s="29">
        <v>46700</v>
      </c>
      <c r="E1779">
        <v>0</v>
      </c>
      <c r="F1779">
        <v>0</v>
      </c>
      <c r="G1779">
        <v>0</v>
      </c>
      <c r="H1779">
        <v>0</v>
      </c>
      <c r="L1779">
        <v>11.569917999999999</v>
      </c>
      <c r="R1779">
        <v>618.39218000000005</v>
      </c>
      <c r="S1779" t="s">
        <v>90</v>
      </c>
      <c r="T1779" s="297">
        <v>46311.754166666666</v>
      </c>
    </row>
    <row r="1780" spans="1:20" x14ac:dyDescent="0.35">
      <c r="A1780" t="s">
        <v>96</v>
      </c>
      <c r="B1780" t="s">
        <v>97</v>
      </c>
      <c r="C1780" t="s">
        <v>89</v>
      </c>
      <c r="D1780" s="29">
        <v>46701</v>
      </c>
      <c r="E1780">
        <v>0</v>
      </c>
      <c r="F1780">
        <v>0</v>
      </c>
      <c r="G1780">
        <v>0</v>
      </c>
      <c r="H1780">
        <v>0</v>
      </c>
      <c r="L1780">
        <v>11.569917999999999</v>
      </c>
      <c r="R1780">
        <v>618.39218000000005</v>
      </c>
      <c r="S1780" t="s">
        <v>90</v>
      </c>
      <c r="T1780" s="297">
        <v>46311.754166666666</v>
      </c>
    </row>
    <row r="1781" spans="1:20" x14ac:dyDescent="0.35">
      <c r="A1781" t="s">
        <v>96</v>
      </c>
      <c r="B1781" t="s">
        <v>97</v>
      </c>
      <c r="C1781" t="s">
        <v>89</v>
      </c>
      <c r="D1781" s="29">
        <v>46702</v>
      </c>
      <c r="E1781">
        <v>0</v>
      </c>
      <c r="F1781">
        <v>0</v>
      </c>
      <c r="G1781">
        <v>0</v>
      </c>
      <c r="H1781">
        <v>0</v>
      </c>
      <c r="L1781">
        <v>11.569917999999999</v>
      </c>
      <c r="R1781">
        <v>618.39218000000005</v>
      </c>
      <c r="S1781" t="s">
        <v>90</v>
      </c>
      <c r="T1781" s="297">
        <v>46311.754166666666</v>
      </c>
    </row>
    <row r="1782" spans="1:20" x14ac:dyDescent="0.35">
      <c r="A1782" t="s">
        <v>96</v>
      </c>
      <c r="B1782" t="s">
        <v>97</v>
      </c>
      <c r="C1782" t="s">
        <v>89</v>
      </c>
      <c r="D1782" s="29">
        <v>46703</v>
      </c>
      <c r="E1782">
        <v>0</v>
      </c>
      <c r="F1782">
        <v>0</v>
      </c>
      <c r="G1782">
        <v>0</v>
      </c>
      <c r="H1782">
        <v>0</v>
      </c>
      <c r="L1782">
        <v>11.569917999999999</v>
      </c>
      <c r="R1782">
        <v>618.39218000000005</v>
      </c>
      <c r="S1782" t="s">
        <v>90</v>
      </c>
      <c r="T1782" s="297">
        <v>46311.754166666666</v>
      </c>
    </row>
    <row r="1783" spans="1:20" x14ac:dyDescent="0.35">
      <c r="A1783" t="s">
        <v>96</v>
      </c>
      <c r="B1783" t="s">
        <v>97</v>
      </c>
      <c r="C1783" t="s">
        <v>89</v>
      </c>
      <c r="D1783" s="29">
        <v>46704</v>
      </c>
      <c r="E1783">
        <v>0</v>
      </c>
      <c r="F1783">
        <v>0</v>
      </c>
      <c r="G1783">
        <v>0</v>
      </c>
      <c r="H1783">
        <v>0</v>
      </c>
      <c r="L1783">
        <v>11.569917999999999</v>
      </c>
      <c r="R1783">
        <v>618.39218000000005</v>
      </c>
      <c r="S1783" t="s">
        <v>90</v>
      </c>
      <c r="T1783" s="297">
        <v>46311.754166666666</v>
      </c>
    </row>
    <row r="1784" spans="1:20" x14ac:dyDescent="0.35">
      <c r="A1784" t="s">
        <v>96</v>
      </c>
      <c r="B1784" t="s">
        <v>97</v>
      </c>
      <c r="C1784" t="s">
        <v>89</v>
      </c>
      <c r="D1784" s="29">
        <v>46705</v>
      </c>
      <c r="E1784">
        <v>0</v>
      </c>
      <c r="F1784">
        <v>0</v>
      </c>
      <c r="G1784">
        <v>0</v>
      </c>
      <c r="H1784">
        <v>0</v>
      </c>
      <c r="L1784">
        <v>11.569917999999999</v>
      </c>
      <c r="R1784">
        <v>618.39218000000005</v>
      </c>
      <c r="S1784" t="s">
        <v>90</v>
      </c>
      <c r="T1784" s="297">
        <v>46311.754166666666</v>
      </c>
    </row>
    <row r="1785" spans="1:20" x14ac:dyDescent="0.35">
      <c r="A1785" t="s">
        <v>96</v>
      </c>
      <c r="B1785" t="s">
        <v>97</v>
      </c>
      <c r="C1785" t="s">
        <v>89</v>
      </c>
      <c r="D1785" s="29">
        <v>46706</v>
      </c>
      <c r="E1785">
        <v>0</v>
      </c>
      <c r="F1785">
        <v>0</v>
      </c>
      <c r="G1785">
        <v>0</v>
      </c>
      <c r="H1785">
        <v>0</v>
      </c>
      <c r="L1785">
        <v>11.569917999999999</v>
      </c>
      <c r="R1785">
        <v>618.39218000000005</v>
      </c>
      <c r="S1785" t="s">
        <v>90</v>
      </c>
      <c r="T1785" s="297">
        <v>46311.754166666666</v>
      </c>
    </row>
    <row r="1786" spans="1:20" x14ac:dyDescent="0.35">
      <c r="A1786" t="s">
        <v>96</v>
      </c>
      <c r="B1786" t="s">
        <v>97</v>
      </c>
      <c r="C1786" t="s">
        <v>89</v>
      </c>
      <c r="D1786" s="29">
        <v>46707</v>
      </c>
      <c r="E1786">
        <v>0</v>
      </c>
      <c r="F1786">
        <v>0</v>
      </c>
      <c r="G1786">
        <v>0</v>
      </c>
      <c r="H1786">
        <v>0</v>
      </c>
      <c r="L1786">
        <v>11.569917999999999</v>
      </c>
      <c r="R1786">
        <v>618.39218000000005</v>
      </c>
      <c r="S1786" t="s">
        <v>90</v>
      </c>
      <c r="T1786" s="297">
        <v>46311.754166666666</v>
      </c>
    </row>
    <row r="1787" spans="1:20" x14ac:dyDescent="0.35">
      <c r="A1787" t="s">
        <v>96</v>
      </c>
      <c r="B1787" t="s">
        <v>97</v>
      </c>
      <c r="C1787" t="s">
        <v>89</v>
      </c>
      <c r="D1787" s="29">
        <v>46708</v>
      </c>
      <c r="E1787">
        <v>0</v>
      </c>
      <c r="F1787">
        <v>0</v>
      </c>
      <c r="G1787">
        <v>0</v>
      </c>
      <c r="H1787">
        <v>0</v>
      </c>
      <c r="L1787">
        <v>11.569917999999999</v>
      </c>
      <c r="R1787">
        <v>618.39218000000005</v>
      </c>
      <c r="S1787" t="s">
        <v>90</v>
      </c>
      <c r="T1787" s="297">
        <v>46311.754166666666</v>
      </c>
    </row>
    <row r="1788" spans="1:20" x14ac:dyDescent="0.35">
      <c r="A1788" t="s">
        <v>96</v>
      </c>
      <c r="B1788" t="s">
        <v>97</v>
      </c>
      <c r="C1788" t="s">
        <v>89</v>
      </c>
      <c r="D1788" s="29">
        <v>46709</v>
      </c>
      <c r="E1788">
        <v>0</v>
      </c>
      <c r="F1788">
        <v>0</v>
      </c>
      <c r="G1788">
        <v>0</v>
      </c>
      <c r="H1788">
        <v>0</v>
      </c>
      <c r="L1788">
        <v>11.569917999999999</v>
      </c>
      <c r="R1788">
        <v>618.39218000000005</v>
      </c>
      <c r="S1788" t="s">
        <v>90</v>
      </c>
      <c r="T1788" s="297">
        <v>46311.754166666666</v>
      </c>
    </row>
    <row r="1789" spans="1:20" x14ac:dyDescent="0.35">
      <c r="A1789" t="s">
        <v>96</v>
      </c>
      <c r="B1789" t="s">
        <v>97</v>
      </c>
      <c r="C1789" t="s">
        <v>89</v>
      </c>
      <c r="D1789" s="29">
        <v>46710</v>
      </c>
      <c r="E1789">
        <v>0</v>
      </c>
      <c r="F1789">
        <v>0</v>
      </c>
      <c r="G1789">
        <v>0</v>
      </c>
      <c r="H1789">
        <v>0</v>
      </c>
      <c r="L1789">
        <v>11.569917999999999</v>
      </c>
      <c r="R1789">
        <v>618.39218000000005</v>
      </c>
      <c r="S1789" t="s">
        <v>90</v>
      </c>
      <c r="T1789" s="297">
        <v>46311.754166666666</v>
      </c>
    </row>
    <row r="1790" spans="1:20" x14ac:dyDescent="0.35">
      <c r="A1790" t="s">
        <v>96</v>
      </c>
      <c r="B1790" t="s">
        <v>97</v>
      </c>
      <c r="C1790" t="s">
        <v>89</v>
      </c>
      <c r="D1790" s="29">
        <v>46711</v>
      </c>
      <c r="E1790">
        <v>0</v>
      </c>
      <c r="F1790">
        <v>0</v>
      </c>
      <c r="G1790">
        <v>0</v>
      </c>
      <c r="H1790">
        <v>0</v>
      </c>
      <c r="L1790">
        <v>11.569917999999999</v>
      </c>
      <c r="R1790">
        <v>618.39218000000005</v>
      </c>
      <c r="S1790" t="s">
        <v>90</v>
      </c>
      <c r="T1790" s="297">
        <v>46311.754166666666</v>
      </c>
    </row>
    <row r="1791" spans="1:20" x14ac:dyDescent="0.35">
      <c r="A1791" t="s">
        <v>96</v>
      </c>
      <c r="B1791" t="s">
        <v>97</v>
      </c>
      <c r="C1791" t="s">
        <v>89</v>
      </c>
      <c r="D1791" s="29">
        <v>46712</v>
      </c>
      <c r="E1791">
        <v>0</v>
      </c>
      <c r="F1791">
        <v>0</v>
      </c>
      <c r="G1791">
        <v>0</v>
      </c>
      <c r="H1791">
        <v>0</v>
      </c>
      <c r="L1791">
        <v>11.569917999999999</v>
      </c>
      <c r="R1791">
        <v>618.39218000000005</v>
      </c>
      <c r="S1791" t="s">
        <v>90</v>
      </c>
      <c r="T1791" s="297">
        <v>46311.754166666666</v>
      </c>
    </row>
    <row r="1792" spans="1:20" x14ac:dyDescent="0.35">
      <c r="A1792" t="s">
        <v>96</v>
      </c>
      <c r="B1792" t="s">
        <v>97</v>
      </c>
      <c r="C1792" t="s">
        <v>89</v>
      </c>
      <c r="D1792" s="29">
        <v>46713</v>
      </c>
      <c r="E1792">
        <v>0</v>
      </c>
      <c r="F1792">
        <v>0</v>
      </c>
      <c r="G1792">
        <v>0</v>
      </c>
      <c r="H1792">
        <v>0</v>
      </c>
      <c r="L1792">
        <v>11.569917999999999</v>
      </c>
      <c r="R1792">
        <v>618.39218000000005</v>
      </c>
      <c r="S1792" t="s">
        <v>90</v>
      </c>
      <c r="T1792" s="297">
        <v>46311.754166666666</v>
      </c>
    </row>
    <row r="1793" spans="1:20" x14ac:dyDescent="0.35">
      <c r="A1793" t="s">
        <v>96</v>
      </c>
      <c r="B1793" t="s">
        <v>97</v>
      </c>
      <c r="C1793" t="s">
        <v>89</v>
      </c>
      <c r="D1793" s="29">
        <v>46714</v>
      </c>
      <c r="E1793">
        <v>0</v>
      </c>
      <c r="F1793">
        <v>0</v>
      </c>
      <c r="G1793">
        <v>0</v>
      </c>
      <c r="H1793">
        <v>0</v>
      </c>
      <c r="L1793">
        <v>11.569917999999999</v>
      </c>
      <c r="R1793">
        <v>618.39218000000005</v>
      </c>
      <c r="S1793" t="s">
        <v>90</v>
      </c>
      <c r="T1793" s="297">
        <v>46311.754166666666</v>
      </c>
    </row>
    <row r="1794" spans="1:20" x14ac:dyDescent="0.35">
      <c r="A1794" t="s">
        <v>96</v>
      </c>
      <c r="B1794" t="s">
        <v>97</v>
      </c>
      <c r="C1794" t="s">
        <v>89</v>
      </c>
      <c r="D1794" s="29">
        <v>46715</v>
      </c>
      <c r="E1794">
        <v>0</v>
      </c>
      <c r="F1794">
        <v>0</v>
      </c>
      <c r="G1794">
        <v>0</v>
      </c>
      <c r="H1794">
        <v>0</v>
      </c>
      <c r="L1794">
        <v>11.569917999999999</v>
      </c>
      <c r="R1794">
        <v>618.39218000000005</v>
      </c>
      <c r="S1794" t="s">
        <v>90</v>
      </c>
      <c r="T1794" s="297">
        <v>46311.754166666666</v>
      </c>
    </row>
    <row r="1795" spans="1:20" x14ac:dyDescent="0.35">
      <c r="A1795" t="s">
        <v>96</v>
      </c>
      <c r="B1795" t="s">
        <v>97</v>
      </c>
      <c r="C1795" t="s">
        <v>89</v>
      </c>
      <c r="D1795" s="29">
        <v>46716</v>
      </c>
      <c r="E1795">
        <v>0</v>
      </c>
      <c r="F1795">
        <v>0</v>
      </c>
      <c r="G1795">
        <v>0</v>
      </c>
      <c r="H1795">
        <v>0</v>
      </c>
      <c r="L1795">
        <v>11.569917999999999</v>
      </c>
      <c r="R1795">
        <v>618.39218000000005</v>
      </c>
      <c r="S1795" t="s">
        <v>90</v>
      </c>
      <c r="T1795" s="297">
        <v>46311.754166666666</v>
      </c>
    </row>
    <row r="1796" spans="1:20" x14ac:dyDescent="0.35">
      <c r="A1796" t="s">
        <v>96</v>
      </c>
      <c r="B1796" t="s">
        <v>97</v>
      </c>
      <c r="C1796" t="s">
        <v>89</v>
      </c>
      <c r="D1796" s="29">
        <v>46717</v>
      </c>
      <c r="E1796">
        <v>0</v>
      </c>
      <c r="F1796">
        <v>0</v>
      </c>
      <c r="G1796">
        <v>0</v>
      </c>
      <c r="H1796">
        <v>0</v>
      </c>
      <c r="L1796">
        <v>11.569917999999999</v>
      </c>
      <c r="R1796">
        <v>618.39218000000005</v>
      </c>
      <c r="S1796" t="s">
        <v>90</v>
      </c>
      <c r="T1796" s="297">
        <v>46311.754166666666</v>
      </c>
    </row>
    <row r="1797" spans="1:20" x14ac:dyDescent="0.35">
      <c r="A1797" t="s">
        <v>96</v>
      </c>
      <c r="B1797" t="s">
        <v>97</v>
      </c>
      <c r="C1797" t="s">
        <v>89</v>
      </c>
      <c r="D1797" s="29">
        <v>46718</v>
      </c>
      <c r="E1797">
        <v>0</v>
      </c>
      <c r="F1797">
        <v>0</v>
      </c>
      <c r="G1797">
        <v>0</v>
      </c>
      <c r="H1797">
        <v>0</v>
      </c>
      <c r="L1797">
        <v>11.569917999999999</v>
      </c>
      <c r="R1797">
        <v>618.39218000000005</v>
      </c>
      <c r="S1797" t="s">
        <v>90</v>
      </c>
      <c r="T1797" s="297">
        <v>46311.754166666666</v>
      </c>
    </row>
    <row r="1798" spans="1:20" x14ac:dyDescent="0.35">
      <c r="A1798" t="s">
        <v>96</v>
      </c>
      <c r="B1798" t="s">
        <v>97</v>
      </c>
      <c r="C1798" t="s">
        <v>89</v>
      </c>
      <c r="D1798" s="29">
        <v>46719</v>
      </c>
      <c r="E1798">
        <v>0</v>
      </c>
      <c r="F1798">
        <v>0</v>
      </c>
      <c r="G1798">
        <v>0</v>
      </c>
      <c r="H1798">
        <v>0</v>
      </c>
      <c r="L1798">
        <v>11.569917999999999</v>
      </c>
      <c r="R1798">
        <v>618.39218000000005</v>
      </c>
      <c r="S1798" t="s">
        <v>90</v>
      </c>
      <c r="T1798" s="297">
        <v>46311.754166666666</v>
      </c>
    </row>
    <row r="1799" spans="1:20" x14ac:dyDescent="0.35">
      <c r="A1799" t="s">
        <v>96</v>
      </c>
      <c r="B1799" t="s">
        <v>97</v>
      </c>
      <c r="C1799" t="s">
        <v>89</v>
      </c>
      <c r="D1799" s="29">
        <v>46720</v>
      </c>
      <c r="E1799">
        <v>0</v>
      </c>
      <c r="F1799">
        <v>0</v>
      </c>
      <c r="G1799">
        <v>0</v>
      </c>
      <c r="H1799">
        <v>0</v>
      </c>
      <c r="L1799">
        <v>11.569917999999999</v>
      </c>
      <c r="R1799">
        <v>618.39218000000005</v>
      </c>
      <c r="S1799" t="s">
        <v>90</v>
      </c>
      <c r="T1799" s="297">
        <v>46311.754166666666</v>
      </c>
    </row>
    <row r="1800" spans="1:20" x14ac:dyDescent="0.35">
      <c r="A1800" t="s">
        <v>96</v>
      </c>
      <c r="B1800" t="s">
        <v>97</v>
      </c>
      <c r="C1800" t="s">
        <v>89</v>
      </c>
      <c r="D1800" s="29">
        <v>46721</v>
      </c>
      <c r="E1800">
        <v>0</v>
      </c>
      <c r="F1800">
        <v>0</v>
      </c>
      <c r="G1800">
        <v>0</v>
      </c>
      <c r="H1800">
        <v>0</v>
      </c>
      <c r="L1800">
        <v>11.569917999999999</v>
      </c>
      <c r="R1800">
        <v>618.39218000000005</v>
      </c>
      <c r="S1800" t="s">
        <v>90</v>
      </c>
      <c r="T1800" s="297">
        <v>46311.754166666666</v>
      </c>
    </row>
    <row r="1801" spans="1:20" x14ac:dyDescent="0.35">
      <c r="A1801" t="s">
        <v>96</v>
      </c>
      <c r="B1801" t="s">
        <v>97</v>
      </c>
      <c r="C1801" t="s">
        <v>89</v>
      </c>
      <c r="D1801" s="29">
        <v>46722</v>
      </c>
      <c r="E1801">
        <v>0</v>
      </c>
      <c r="F1801">
        <v>0</v>
      </c>
      <c r="G1801">
        <v>0</v>
      </c>
      <c r="H1801">
        <v>0</v>
      </c>
      <c r="L1801">
        <v>11.569917999999999</v>
      </c>
      <c r="R1801">
        <v>618.39218000000005</v>
      </c>
      <c r="S1801" t="s">
        <v>90</v>
      </c>
      <c r="T1801" s="297">
        <v>46311.754166666666</v>
      </c>
    </row>
    <row r="1802" spans="1:20" x14ac:dyDescent="0.35">
      <c r="A1802" t="s">
        <v>96</v>
      </c>
      <c r="B1802" t="s">
        <v>97</v>
      </c>
      <c r="C1802" t="s">
        <v>89</v>
      </c>
      <c r="D1802" s="29">
        <v>46723</v>
      </c>
      <c r="E1802">
        <v>0</v>
      </c>
      <c r="F1802">
        <v>0</v>
      </c>
      <c r="G1802">
        <v>0</v>
      </c>
      <c r="H1802">
        <v>0</v>
      </c>
      <c r="L1802">
        <v>11.569917999999999</v>
      </c>
      <c r="R1802">
        <v>618.39218000000005</v>
      </c>
      <c r="S1802" t="s">
        <v>90</v>
      </c>
      <c r="T1802" s="297">
        <v>46311.754166666666</v>
      </c>
    </row>
    <row r="1803" spans="1:20" x14ac:dyDescent="0.35">
      <c r="A1803" t="s">
        <v>96</v>
      </c>
      <c r="B1803" t="s">
        <v>97</v>
      </c>
      <c r="C1803" t="s">
        <v>89</v>
      </c>
      <c r="D1803" s="29">
        <v>46724</v>
      </c>
      <c r="E1803">
        <v>0</v>
      </c>
      <c r="F1803">
        <v>0</v>
      </c>
      <c r="G1803">
        <v>0</v>
      </c>
      <c r="H1803">
        <v>0</v>
      </c>
      <c r="L1803">
        <v>11.569917999999999</v>
      </c>
      <c r="R1803">
        <v>618.39218000000005</v>
      </c>
      <c r="S1803" t="s">
        <v>90</v>
      </c>
      <c r="T1803" s="297">
        <v>46311.754166666666</v>
      </c>
    </row>
    <row r="1804" spans="1:20" x14ac:dyDescent="0.35">
      <c r="A1804" t="s">
        <v>96</v>
      </c>
      <c r="B1804" t="s">
        <v>97</v>
      </c>
      <c r="C1804" t="s">
        <v>89</v>
      </c>
      <c r="D1804" s="29">
        <v>46725</v>
      </c>
      <c r="E1804">
        <v>0</v>
      </c>
      <c r="F1804">
        <v>0</v>
      </c>
      <c r="G1804">
        <v>0</v>
      </c>
      <c r="H1804">
        <v>0</v>
      </c>
      <c r="L1804">
        <v>11.569917999999999</v>
      </c>
      <c r="R1804">
        <v>618.39218000000005</v>
      </c>
      <c r="S1804" t="s">
        <v>90</v>
      </c>
      <c r="T1804" s="297">
        <v>46311.754166666666</v>
      </c>
    </row>
    <row r="1805" spans="1:20" x14ac:dyDescent="0.35">
      <c r="A1805" t="s">
        <v>96</v>
      </c>
      <c r="B1805" t="s">
        <v>97</v>
      </c>
      <c r="C1805" t="s">
        <v>89</v>
      </c>
      <c r="D1805" s="29">
        <v>46726</v>
      </c>
      <c r="E1805">
        <v>0</v>
      </c>
      <c r="F1805">
        <v>0</v>
      </c>
      <c r="G1805">
        <v>0</v>
      </c>
      <c r="H1805">
        <v>0</v>
      </c>
      <c r="L1805">
        <v>11.569917999999999</v>
      </c>
      <c r="R1805">
        <v>618.39218000000005</v>
      </c>
      <c r="S1805" t="s">
        <v>90</v>
      </c>
      <c r="T1805" s="297">
        <v>46311.754166666666</v>
      </c>
    </row>
    <row r="1806" spans="1:20" x14ac:dyDescent="0.35">
      <c r="A1806" t="s">
        <v>96</v>
      </c>
      <c r="B1806" t="s">
        <v>97</v>
      </c>
      <c r="C1806" t="s">
        <v>89</v>
      </c>
      <c r="D1806" s="29">
        <v>46727</v>
      </c>
      <c r="E1806">
        <v>0</v>
      </c>
      <c r="F1806">
        <v>0</v>
      </c>
      <c r="G1806">
        <v>0</v>
      </c>
      <c r="H1806">
        <v>0</v>
      </c>
      <c r="L1806">
        <v>11.569917999999999</v>
      </c>
      <c r="R1806">
        <v>618.39218000000005</v>
      </c>
      <c r="S1806" t="s">
        <v>90</v>
      </c>
      <c r="T1806" s="297">
        <v>46311.754166666666</v>
      </c>
    </row>
    <row r="1807" spans="1:20" x14ac:dyDescent="0.35">
      <c r="A1807" t="s">
        <v>96</v>
      </c>
      <c r="B1807" t="s">
        <v>97</v>
      </c>
      <c r="C1807" t="s">
        <v>89</v>
      </c>
      <c r="D1807" s="29">
        <v>46728</v>
      </c>
      <c r="E1807">
        <v>0</v>
      </c>
      <c r="F1807">
        <v>0</v>
      </c>
      <c r="G1807">
        <v>0</v>
      </c>
      <c r="H1807">
        <v>0</v>
      </c>
      <c r="L1807">
        <v>11.569917999999999</v>
      </c>
      <c r="R1807">
        <v>618.39218000000005</v>
      </c>
      <c r="S1807" t="s">
        <v>90</v>
      </c>
      <c r="T1807" s="297">
        <v>46311.754166666666</v>
      </c>
    </row>
    <row r="1808" spans="1:20" x14ac:dyDescent="0.35">
      <c r="A1808" t="s">
        <v>96</v>
      </c>
      <c r="B1808" t="s">
        <v>97</v>
      </c>
      <c r="C1808" t="s">
        <v>89</v>
      </c>
      <c r="D1808" s="29">
        <v>46729</v>
      </c>
      <c r="E1808">
        <v>0</v>
      </c>
      <c r="F1808">
        <v>0</v>
      </c>
      <c r="G1808">
        <v>0</v>
      </c>
      <c r="H1808">
        <v>0</v>
      </c>
      <c r="L1808">
        <v>11.569917999999999</v>
      </c>
      <c r="R1808">
        <v>618.39218000000005</v>
      </c>
      <c r="S1808" t="s">
        <v>90</v>
      </c>
      <c r="T1808" s="297">
        <v>46311.754166666666</v>
      </c>
    </row>
    <row r="1809" spans="1:20" x14ac:dyDescent="0.35">
      <c r="A1809" t="s">
        <v>96</v>
      </c>
      <c r="B1809" t="s">
        <v>97</v>
      </c>
      <c r="C1809" t="s">
        <v>89</v>
      </c>
      <c r="D1809" s="29">
        <v>46730</v>
      </c>
      <c r="E1809">
        <v>0</v>
      </c>
      <c r="F1809">
        <v>0</v>
      </c>
      <c r="G1809">
        <v>0</v>
      </c>
      <c r="H1809">
        <v>0</v>
      </c>
      <c r="L1809">
        <v>11.569917999999999</v>
      </c>
      <c r="R1809">
        <v>618.39218000000005</v>
      </c>
      <c r="S1809" t="s">
        <v>90</v>
      </c>
      <c r="T1809" s="297">
        <v>46311.754166666666</v>
      </c>
    </row>
    <row r="1810" spans="1:20" x14ac:dyDescent="0.35">
      <c r="A1810" t="s">
        <v>96</v>
      </c>
      <c r="B1810" t="s">
        <v>97</v>
      </c>
      <c r="C1810" t="s">
        <v>89</v>
      </c>
      <c r="D1810" s="29">
        <v>46731</v>
      </c>
      <c r="E1810">
        <v>0</v>
      </c>
      <c r="F1810">
        <v>0</v>
      </c>
      <c r="G1810">
        <v>0</v>
      </c>
      <c r="H1810">
        <v>0</v>
      </c>
      <c r="L1810">
        <v>11.569917999999999</v>
      </c>
      <c r="R1810">
        <v>618.39218000000005</v>
      </c>
      <c r="S1810" t="s">
        <v>90</v>
      </c>
      <c r="T1810" s="297">
        <v>46311.754166666666</v>
      </c>
    </row>
    <row r="1811" spans="1:20" x14ac:dyDescent="0.35">
      <c r="A1811" t="s">
        <v>96</v>
      </c>
      <c r="B1811" t="s">
        <v>97</v>
      </c>
      <c r="C1811" t="s">
        <v>89</v>
      </c>
      <c r="D1811" s="29">
        <v>46732</v>
      </c>
      <c r="E1811">
        <v>0</v>
      </c>
      <c r="F1811">
        <v>0</v>
      </c>
      <c r="G1811">
        <v>0</v>
      </c>
      <c r="H1811">
        <v>0</v>
      </c>
      <c r="L1811">
        <v>11.569917999999999</v>
      </c>
      <c r="R1811">
        <v>618.39218000000005</v>
      </c>
      <c r="S1811" t="s">
        <v>90</v>
      </c>
      <c r="T1811" s="297">
        <v>46311.754166666666</v>
      </c>
    </row>
    <row r="1812" spans="1:20" x14ac:dyDescent="0.35">
      <c r="A1812" t="s">
        <v>96</v>
      </c>
      <c r="B1812" t="s">
        <v>97</v>
      </c>
      <c r="C1812" t="s">
        <v>89</v>
      </c>
      <c r="D1812" s="29">
        <v>46733</v>
      </c>
      <c r="E1812">
        <v>0</v>
      </c>
      <c r="F1812">
        <v>0</v>
      </c>
      <c r="G1812">
        <v>0</v>
      </c>
      <c r="H1812">
        <v>0</v>
      </c>
      <c r="L1812">
        <v>11.569917999999999</v>
      </c>
      <c r="R1812">
        <v>618.39218000000005</v>
      </c>
      <c r="S1812" t="s">
        <v>90</v>
      </c>
      <c r="T1812" s="297">
        <v>46311.754166666666</v>
      </c>
    </row>
    <row r="1813" spans="1:20" x14ac:dyDescent="0.35">
      <c r="A1813" t="s">
        <v>96</v>
      </c>
      <c r="B1813" t="s">
        <v>97</v>
      </c>
      <c r="C1813" t="s">
        <v>89</v>
      </c>
      <c r="D1813" s="29">
        <v>46734</v>
      </c>
      <c r="E1813">
        <v>0</v>
      </c>
      <c r="F1813">
        <v>0</v>
      </c>
      <c r="G1813">
        <v>0</v>
      </c>
      <c r="H1813">
        <v>0</v>
      </c>
      <c r="L1813">
        <v>11.569917999999999</v>
      </c>
      <c r="R1813">
        <v>618.39218000000005</v>
      </c>
      <c r="S1813" t="s">
        <v>90</v>
      </c>
      <c r="T1813" s="297">
        <v>46311.754166666666</v>
      </c>
    </row>
    <row r="1814" spans="1:20" x14ac:dyDescent="0.35">
      <c r="A1814" t="s">
        <v>96</v>
      </c>
      <c r="B1814" t="s">
        <v>97</v>
      </c>
      <c r="C1814" t="s">
        <v>89</v>
      </c>
      <c r="D1814" s="29">
        <v>46735</v>
      </c>
      <c r="E1814">
        <v>0</v>
      </c>
      <c r="F1814">
        <v>0</v>
      </c>
      <c r="G1814">
        <v>0</v>
      </c>
      <c r="H1814">
        <v>0</v>
      </c>
      <c r="L1814">
        <v>11.569917999999999</v>
      </c>
      <c r="R1814">
        <v>618.39218000000005</v>
      </c>
      <c r="S1814" t="s">
        <v>90</v>
      </c>
      <c r="T1814" s="297">
        <v>46311.754166666666</v>
      </c>
    </row>
    <row r="1815" spans="1:20" x14ac:dyDescent="0.35">
      <c r="A1815" t="s">
        <v>96</v>
      </c>
      <c r="B1815" t="s">
        <v>97</v>
      </c>
      <c r="C1815" t="s">
        <v>89</v>
      </c>
      <c r="D1815" s="29">
        <v>46736</v>
      </c>
      <c r="E1815">
        <v>0</v>
      </c>
      <c r="F1815">
        <v>0</v>
      </c>
      <c r="G1815">
        <v>0</v>
      </c>
      <c r="H1815">
        <v>0</v>
      </c>
      <c r="L1815">
        <v>11.569917999999999</v>
      </c>
      <c r="R1815">
        <v>618.39218000000005</v>
      </c>
      <c r="S1815" t="s">
        <v>90</v>
      </c>
      <c r="T1815" s="297">
        <v>46311.754166666666</v>
      </c>
    </row>
    <row r="1816" spans="1:20" x14ac:dyDescent="0.35">
      <c r="A1816" t="s">
        <v>96</v>
      </c>
      <c r="B1816" t="s">
        <v>97</v>
      </c>
      <c r="C1816" t="s">
        <v>89</v>
      </c>
      <c r="D1816" s="29">
        <v>46737</v>
      </c>
      <c r="E1816">
        <v>0</v>
      </c>
      <c r="F1816">
        <v>0</v>
      </c>
      <c r="G1816">
        <v>0</v>
      </c>
      <c r="H1816">
        <v>0</v>
      </c>
      <c r="L1816">
        <v>11.569917999999999</v>
      </c>
      <c r="R1816">
        <v>618.39218000000005</v>
      </c>
      <c r="S1816" t="s">
        <v>90</v>
      </c>
      <c r="T1816" s="297">
        <v>46311.754166666666</v>
      </c>
    </row>
    <row r="1817" spans="1:20" x14ac:dyDescent="0.35">
      <c r="A1817" t="s">
        <v>96</v>
      </c>
      <c r="B1817" t="s">
        <v>97</v>
      </c>
      <c r="C1817" t="s">
        <v>89</v>
      </c>
      <c r="D1817" s="29">
        <v>46738</v>
      </c>
      <c r="E1817">
        <v>0</v>
      </c>
      <c r="F1817">
        <v>0</v>
      </c>
      <c r="G1817">
        <v>0</v>
      </c>
      <c r="H1817">
        <v>0</v>
      </c>
      <c r="L1817">
        <v>11.569917999999999</v>
      </c>
      <c r="R1817">
        <v>618.39218000000005</v>
      </c>
      <c r="S1817" t="s">
        <v>90</v>
      </c>
      <c r="T1817" s="297">
        <v>46311.754166666666</v>
      </c>
    </row>
    <row r="1818" spans="1:20" x14ac:dyDescent="0.35">
      <c r="A1818" t="s">
        <v>96</v>
      </c>
      <c r="B1818" t="s">
        <v>97</v>
      </c>
      <c r="C1818" t="s">
        <v>89</v>
      </c>
      <c r="D1818" s="29">
        <v>46739</v>
      </c>
      <c r="E1818">
        <v>0</v>
      </c>
      <c r="F1818">
        <v>0</v>
      </c>
      <c r="G1818">
        <v>0</v>
      </c>
      <c r="H1818">
        <v>0</v>
      </c>
      <c r="L1818">
        <v>11.569917999999999</v>
      </c>
      <c r="R1818">
        <v>618.39218000000005</v>
      </c>
      <c r="S1818" t="s">
        <v>90</v>
      </c>
      <c r="T1818" s="297">
        <v>46311.754166666666</v>
      </c>
    </row>
    <row r="1819" spans="1:20" x14ac:dyDescent="0.35">
      <c r="A1819" t="s">
        <v>96</v>
      </c>
      <c r="B1819" t="s">
        <v>97</v>
      </c>
      <c r="C1819" t="s">
        <v>89</v>
      </c>
      <c r="D1819" s="29">
        <v>46740</v>
      </c>
      <c r="E1819">
        <v>0</v>
      </c>
      <c r="F1819">
        <v>0</v>
      </c>
      <c r="G1819">
        <v>0</v>
      </c>
      <c r="H1819">
        <v>0</v>
      </c>
      <c r="L1819">
        <v>11.569917999999999</v>
      </c>
      <c r="R1819">
        <v>618.39218000000005</v>
      </c>
      <c r="S1819" t="s">
        <v>90</v>
      </c>
      <c r="T1819" s="297">
        <v>46311.754166666666</v>
      </c>
    </row>
    <row r="1820" spans="1:20" x14ac:dyDescent="0.35">
      <c r="A1820" t="s">
        <v>96</v>
      </c>
      <c r="B1820" t="s">
        <v>97</v>
      </c>
      <c r="C1820" t="s">
        <v>89</v>
      </c>
      <c r="D1820" s="29">
        <v>46741</v>
      </c>
      <c r="E1820">
        <v>0</v>
      </c>
      <c r="F1820">
        <v>0</v>
      </c>
      <c r="G1820">
        <v>0</v>
      </c>
      <c r="H1820">
        <v>0</v>
      </c>
      <c r="L1820">
        <v>11.569917999999999</v>
      </c>
      <c r="R1820">
        <v>618.39218000000005</v>
      </c>
      <c r="S1820" t="s">
        <v>90</v>
      </c>
      <c r="T1820" s="297">
        <v>46311.754166666666</v>
      </c>
    </row>
    <row r="1821" spans="1:20" x14ac:dyDescent="0.35">
      <c r="A1821" t="s">
        <v>96</v>
      </c>
      <c r="B1821" t="s">
        <v>97</v>
      </c>
      <c r="C1821" t="s">
        <v>89</v>
      </c>
      <c r="D1821" s="29">
        <v>46742</v>
      </c>
      <c r="E1821">
        <v>0</v>
      </c>
      <c r="F1821">
        <v>0</v>
      </c>
      <c r="G1821">
        <v>0</v>
      </c>
      <c r="H1821">
        <v>0</v>
      </c>
      <c r="L1821">
        <v>11.569917999999999</v>
      </c>
      <c r="R1821">
        <v>618.39218000000005</v>
      </c>
      <c r="S1821" t="s">
        <v>90</v>
      </c>
      <c r="T1821" s="297">
        <v>46311.754166666666</v>
      </c>
    </row>
    <row r="1822" spans="1:20" x14ac:dyDescent="0.35">
      <c r="A1822" t="s">
        <v>96</v>
      </c>
      <c r="B1822" t="s">
        <v>97</v>
      </c>
      <c r="C1822" t="s">
        <v>89</v>
      </c>
      <c r="D1822" s="29">
        <v>46743</v>
      </c>
      <c r="E1822">
        <v>0</v>
      </c>
      <c r="F1822">
        <v>0</v>
      </c>
      <c r="G1822">
        <v>0</v>
      </c>
      <c r="H1822">
        <v>0</v>
      </c>
      <c r="L1822">
        <v>11.569917999999999</v>
      </c>
      <c r="R1822">
        <v>618.39218000000005</v>
      </c>
      <c r="S1822" t="s">
        <v>90</v>
      </c>
      <c r="T1822" s="297">
        <v>46311.754166666666</v>
      </c>
    </row>
    <row r="1823" spans="1:20" x14ac:dyDescent="0.35">
      <c r="A1823" t="s">
        <v>96</v>
      </c>
      <c r="B1823" t="s">
        <v>97</v>
      </c>
      <c r="C1823" t="s">
        <v>89</v>
      </c>
      <c r="D1823" s="29">
        <v>46744</v>
      </c>
      <c r="E1823">
        <v>0</v>
      </c>
      <c r="F1823">
        <v>0</v>
      </c>
      <c r="G1823">
        <v>0</v>
      </c>
      <c r="H1823">
        <v>0</v>
      </c>
      <c r="L1823">
        <v>11.569917999999999</v>
      </c>
      <c r="R1823">
        <v>618.39218000000005</v>
      </c>
      <c r="S1823" t="s">
        <v>90</v>
      </c>
      <c r="T1823" s="297">
        <v>46311.754166666666</v>
      </c>
    </row>
    <row r="1824" spans="1:20" x14ac:dyDescent="0.35">
      <c r="A1824" t="s">
        <v>96</v>
      </c>
      <c r="B1824" t="s">
        <v>97</v>
      </c>
      <c r="C1824" t="s">
        <v>89</v>
      </c>
      <c r="D1824" s="29">
        <v>46745</v>
      </c>
      <c r="E1824">
        <v>0</v>
      </c>
      <c r="F1824">
        <v>0</v>
      </c>
      <c r="G1824">
        <v>0</v>
      </c>
      <c r="H1824">
        <v>0</v>
      </c>
      <c r="L1824">
        <v>11.569917999999999</v>
      </c>
      <c r="R1824">
        <v>618.39218000000005</v>
      </c>
      <c r="S1824" t="s">
        <v>90</v>
      </c>
      <c r="T1824" s="297">
        <v>46311.754166666666</v>
      </c>
    </row>
    <row r="1825" spans="1:20" x14ac:dyDescent="0.35">
      <c r="A1825" t="s">
        <v>96</v>
      </c>
      <c r="B1825" t="s">
        <v>97</v>
      </c>
      <c r="C1825" t="s">
        <v>89</v>
      </c>
      <c r="D1825" s="29">
        <v>46746</v>
      </c>
      <c r="E1825">
        <v>0</v>
      </c>
      <c r="F1825">
        <v>0</v>
      </c>
      <c r="G1825">
        <v>0</v>
      </c>
      <c r="H1825">
        <v>0</v>
      </c>
      <c r="L1825">
        <v>11.569917999999999</v>
      </c>
      <c r="R1825">
        <v>618.39218000000005</v>
      </c>
      <c r="S1825" t="s">
        <v>90</v>
      </c>
      <c r="T1825" s="297">
        <v>46311.754166666666</v>
      </c>
    </row>
    <row r="1826" spans="1:20" x14ac:dyDescent="0.35">
      <c r="A1826" t="s">
        <v>96</v>
      </c>
      <c r="B1826" t="s">
        <v>97</v>
      </c>
      <c r="C1826" t="s">
        <v>89</v>
      </c>
      <c r="D1826" s="29">
        <v>46747</v>
      </c>
      <c r="E1826">
        <v>0</v>
      </c>
      <c r="F1826">
        <v>0</v>
      </c>
      <c r="G1826">
        <v>0</v>
      </c>
      <c r="H1826">
        <v>0</v>
      </c>
      <c r="L1826">
        <v>11.569917999999999</v>
      </c>
      <c r="R1826">
        <v>618.39218000000005</v>
      </c>
      <c r="S1826" t="s">
        <v>90</v>
      </c>
      <c r="T1826" s="297">
        <v>46311.754166666666</v>
      </c>
    </row>
    <row r="1827" spans="1:20" x14ac:dyDescent="0.35">
      <c r="A1827" t="s">
        <v>96</v>
      </c>
      <c r="B1827" t="s">
        <v>97</v>
      </c>
      <c r="C1827" t="s">
        <v>89</v>
      </c>
      <c r="D1827" s="29">
        <v>46748</v>
      </c>
      <c r="E1827">
        <v>0</v>
      </c>
      <c r="F1827">
        <v>0</v>
      </c>
      <c r="G1827">
        <v>0</v>
      </c>
      <c r="H1827">
        <v>0</v>
      </c>
      <c r="L1827">
        <v>11.569917999999999</v>
      </c>
      <c r="R1827">
        <v>618.39218000000005</v>
      </c>
      <c r="S1827" t="s">
        <v>90</v>
      </c>
      <c r="T1827" s="297">
        <v>46311.754166666666</v>
      </c>
    </row>
    <row r="1828" spans="1:20" x14ac:dyDescent="0.35">
      <c r="A1828" t="s">
        <v>96</v>
      </c>
      <c r="B1828" t="s">
        <v>97</v>
      </c>
      <c r="C1828" t="s">
        <v>89</v>
      </c>
      <c r="D1828" s="29">
        <v>46749</v>
      </c>
      <c r="E1828">
        <v>0</v>
      </c>
      <c r="F1828">
        <v>0</v>
      </c>
      <c r="G1828">
        <v>0</v>
      </c>
      <c r="H1828">
        <v>0</v>
      </c>
      <c r="L1828">
        <v>11.569917999999999</v>
      </c>
      <c r="R1828">
        <v>618.39218000000005</v>
      </c>
      <c r="S1828" t="s">
        <v>90</v>
      </c>
      <c r="T1828" s="297">
        <v>46311.754166666666</v>
      </c>
    </row>
    <row r="1829" spans="1:20" x14ac:dyDescent="0.35">
      <c r="A1829" t="s">
        <v>96</v>
      </c>
      <c r="B1829" t="s">
        <v>97</v>
      </c>
      <c r="C1829" t="s">
        <v>89</v>
      </c>
      <c r="D1829" s="29">
        <v>46750</v>
      </c>
      <c r="E1829">
        <v>0</v>
      </c>
      <c r="F1829">
        <v>0</v>
      </c>
      <c r="G1829">
        <v>0</v>
      </c>
      <c r="H1829">
        <v>0</v>
      </c>
      <c r="L1829">
        <v>11.569917999999999</v>
      </c>
      <c r="R1829">
        <v>618.39218000000005</v>
      </c>
      <c r="S1829" t="s">
        <v>90</v>
      </c>
      <c r="T1829" s="297">
        <v>46311.754166666666</v>
      </c>
    </row>
    <row r="1830" spans="1:20" x14ac:dyDescent="0.35">
      <c r="A1830" t="s">
        <v>96</v>
      </c>
      <c r="B1830" t="s">
        <v>97</v>
      </c>
      <c r="C1830" t="s">
        <v>89</v>
      </c>
      <c r="D1830" s="29">
        <v>46751</v>
      </c>
      <c r="E1830">
        <v>0</v>
      </c>
      <c r="F1830">
        <v>0</v>
      </c>
      <c r="G1830">
        <v>0</v>
      </c>
      <c r="H1830">
        <v>0</v>
      </c>
      <c r="L1830">
        <v>11.569917999999999</v>
      </c>
      <c r="R1830">
        <v>618.39218000000005</v>
      </c>
      <c r="S1830" t="s">
        <v>90</v>
      </c>
      <c r="T1830" s="297">
        <v>46311.754166666666</v>
      </c>
    </row>
    <row r="1831" spans="1:20" x14ac:dyDescent="0.35">
      <c r="A1831" t="s">
        <v>96</v>
      </c>
      <c r="B1831" t="s">
        <v>97</v>
      </c>
      <c r="C1831" t="s">
        <v>89</v>
      </c>
      <c r="D1831" s="29">
        <v>46752</v>
      </c>
      <c r="E1831">
        <v>0</v>
      </c>
      <c r="F1831">
        <v>0</v>
      </c>
      <c r="G1831">
        <v>0</v>
      </c>
      <c r="H1831">
        <v>0</v>
      </c>
      <c r="L1831">
        <v>11.569917999999999</v>
      </c>
      <c r="R1831">
        <v>618.39218000000005</v>
      </c>
      <c r="S1831" t="s">
        <v>90</v>
      </c>
      <c r="T1831" s="297">
        <v>46311.754166666666</v>
      </c>
    </row>
    <row r="1832" spans="1:20" x14ac:dyDescent="0.35">
      <c r="A1832" t="s">
        <v>98</v>
      </c>
      <c r="B1832" t="s">
        <v>99</v>
      </c>
      <c r="C1832" t="s">
        <v>93</v>
      </c>
      <c r="D1832" s="29">
        <v>46388</v>
      </c>
      <c r="E1832">
        <v>0</v>
      </c>
      <c r="F1832">
        <v>0</v>
      </c>
      <c r="G1832">
        <v>0</v>
      </c>
      <c r="H1832">
        <v>0</v>
      </c>
      <c r="L1832">
        <v>103.38720000000001</v>
      </c>
      <c r="R1832">
        <v>259.32575300000002</v>
      </c>
      <c r="S1832" t="s">
        <v>90</v>
      </c>
      <c r="T1832" s="297">
        <v>46311.754166666666</v>
      </c>
    </row>
    <row r="1833" spans="1:20" x14ac:dyDescent="0.35">
      <c r="A1833" t="s">
        <v>98</v>
      </c>
      <c r="B1833" t="s">
        <v>99</v>
      </c>
      <c r="C1833" t="s">
        <v>93</v>
      </c>
      <c r="D1833" s="29">
        <v>46389</v>
      </c>
      <c r="E1833">
        <v>0</v>
      </c>
      <c r="F1833">
        <v>0</v>
      </c>
      <c r="G1833">
        <v>0</v>
      </c>
      <c r="H1833">
        <v>0</v>
      </c>
      <c r="L1833">
        <v>103.38720000000001</v>
      </c>
      <c r="R1833">
        <v>259.32575300000002</v>
      </c>
      <c r="S1833" t="s">
        <v>90</v>
      </c>
      <c r="T1833" s="297">
        <v>46311.754166666666</v>
      </c>
    </row>
    <row r="1834" spans="1:20" x14ac:dyDescent="0.35">
      <c r="A1834" t="s">
        <v>98</v>
      </c>
      <c r="B1834" t="s">
        <v>99</v>
      </c>
      <c r="C1834" t="s">
        <v>93</v>
      </c>
      <c r="D1834" s="29">
        <v>46390</v>
      </c>
      <c r="E1834">
        <v>0</v>
      </c>
      <c r="F1834">
        <v>0</v>
      </c>
      <c r="G1834">
        <v>0</v>
      </c>
      <c r="H1834">
        <v>0</v>
      </c>
      <c r="L1834">
        <v>103.38720000000001</v>
      </c>
      <c r="R1834">
        <v>259.32575300000002</v>
      </c>
      <c r="S1834" t="s">
        <v>90</v>
      </c>
      <c r="T1834" s="297">
        <v>46311.754166666666</v>
      </c>
    </row>
    <row r="1835" spans="1:20" x14ac:dyDescent="0.35">
      <c r="A1835" t="s">
        <v>98</v>
      </c>
      <c r="B1835" t="s">
        <v>99</v>
      </c>
      <c r="C1835" t="s">
        <v>93</v>
      </c>
      <c r="D1835" s="29">
        <v>46391</v>
      </c>
      <c r="E1835">
        <v>0</v>
      </c>
      <c r="F1835">
        <v>0</v>
      </c>
      <c r="G1835">
        <v>0</v>
      </c>
      <c r="H1835">
        <v>0</v>
      </c>
      <c r="L1835">
        <v>103.38720000000001</v>
      </c>
      <c r="R1835">
        <v>259.32575300000002</v>
      </c>
      <c r="S1835" t="s">
        <v>90</v>
      </c>
      <c r="T1835" s="297">
        <v>46311.754166666666</v>
      </c>
    </row>
    <row r="1836" spans="1:20" x14ac:dyDescent="0.35">
      <c r="A1836" t="s">
        <v>98</v>
      </c>
      <c r="B1836" t="s">
        <v>99</v>
      </c>
      <c r="C1836" t="s">
        <v>93</v>
      </c>
      <c r="D1836" s="29">
        <v>46392</v>
      </c>
      <c r="E1836">
        <v>0</v>
      </c>
      <c r="F1836">
        <v>0</v>
      </c>
      <c r="G1836">
        <v>0</v>
      </c>
      <c r="H1836">
        <v>0</v>
      </c>
      <c r="L1836">
        <v>103.38720000000001</v>
      </c>
      <c r="R1836">
        <v>259.32575300000002</v>
      </c>
      <c r="S1836" t="s">
        <v>90</v>
      </c>
      <c r="T1836" s="297">
        <v>46311.754166666666</v>
      </c>
    </row>
    <row r="1837" spans="1:20" x14ac:dyDescent="0.35">
      <c r="A1837" t="s">
        <v>98</v>
      </c>
      <c r="B1837" t="s">
        <v>99</v>
      </c>
      <c r="C1837" t="s">
        <v>93</v>
      </c>
      <c r="D1837" s="29">
        <v>46393</v>
      </c>
      <c r="E1837">
        <v>0</v>
      </c>
      <c r="F1837">
        <v>0</v>
      </c>
      <c r="G1837">
        <v>0</v>
      </c>
      <c r="H1837">
        <v>0</v>
      </c>
      <c r="L1837">
        <v>103.38720000000001</v>
      </c>
      <c r="R1837">
        <v>259.32575300000002</v>
      </c>
      <c r="S1837" t="s">
        <v>90</v>
      </c>
      <c r="T1837" s="297">
        <v>46311.754166666666</v>
      </c>
    </row>
    <row r="1838" spans="1:20" x14ac:dyDescent="0.35">
      <c r="A1838" t="s">
        <v>98</v>
      </c>
      <c r="B1838" t="s">
        <v>99</v>
      </c>
      <c r="C1838" t="s">
        <v>93</v>
      </c>
      <c r="D1838" s="29">
        <v>46394</v>
      </c>
      <c r="E1838">
        <v>0</v>
      </c>
      <c r="F1838">
        <v>0</v>
      </c>
      <c r="G1838">
        <v>0</v>
      </c>
      <c r="H1838">
        <v>0</v>
      </c>
      <c r="L1838">
        <v>103.38720000000001</v>
      </c>
      <c r="R1838">
        <v>259.32575300000002</v>
      </c>
      <c r="S1838" t="s">
        <v>90</v>
      </c>
      <c r="T1838" s="297">
        <v>46311.754166666666</v>
      </c>
    </row>
    <row r="1839" spans="1:20" x14ac:dyDescent="0.35">
      <c r="A1839" t="s">
        <v>98</v>
      </c>
      <c r="B1839" t="s">
        <v>99</v>
      </c>
      <c r="C1839" t="s">
        <v>93</v>
      </c>
      <c r="D1839" s="29">
        <v>46395</v>
      </c>
      <c r="E1839">
        <v>0</v>
      </c>
      <c r="F1839">
        <v>0</v>
      </c>
      <c r="G1839">
        <v>0</v>
      </c>
      <c r="H1839">
        <v>0</v>
      </c>
      <c r="L1839">
        <v>103.38720000000001</v>
      </c>
      <c r="R1839">
        <v>259.32575300000002</v>
      </c>
      <c r="S1839" t="s">
        <v>90</v>
      </c>
      <c r="T1839" s="297">
        <v>46311.754166666666</v>
      </c>
    </row>
    <row r="1840" spans="1:20" x14ac:dyDescent="0.35">
      <c r="A1840" t="s">
        <v>98</v>
      </c>
      <c r="B1840" t="s">
        <v>99</v>
      </c>
      <c r="C1840" t="s">
        <v>93</v>
      </c>
      <c r="D1840" s="29">
        <v>46396</v>
      </c>
      <c r="E1840">
        <v>0</v>
      </c>
      <c r="F1840">
        <v>0</v>
      </c>
      <c r="G1840">
        <v>0</v>
      </c>
      <c r="H1840">
        <v>0</v>
      </c>
      <c r="L1840">
        <v>103.38720000000001</v>
      </c>
      <c r="R1840">
        <v>259.32575300000002</v>
      </c>
      <c r="S1840" t="s">
        <v>90</v>
      </c>
      <c r="T1840" s="297">
        <v>46311.754166666666</v>
      </c>
    </row>
    <row r="1841" spans="1:20" x14ac:dyDescent="0.35">
      <c r="A1841" t="s">
        <v>98</v>
      </c>
      <c r="B1841" t="s">
        <v>99</v>
      </c>
      <c r="C1841" t="s">
        <v>93</v>
      </c>
      <c r="D1841" s="29">
        <v>46397</v>
      </c>
      <c r="E1841">
        <v>0</v>
      </c>
      <c r="F1841">
        <v>0</v>
      </c>
      <c r="G1841">
        <v>0</v>
      </c>
      <c r="H1841">
        <v>0</v>
      </c>
      <c r="L1841">
        <v>103.38720000000001</v>
      </c>
      <c r="R1841">
        <v>259.32575300000002</v>
      </c>
      <c r="S1841" t="s">
        <v>90</v>
      </c>
      <c r="T1841" s="297">
        <v>46311.754166666666</v>
      </c>
    </row>
    <row r="1842" spans="1:20" x14ac:dyDescent="0.35">
      <c r="A1842" t="s">
        <v>98</v>
      </c>
      <c r="B1842" t="s">
        <v>99</v>
      </c>
      <c r="C1842" t="s">
        <v>93</v>
      </c>
      <c r="D1842" s="29">
        <v>46398</v>
      </c>
      <c r="E1842">
        <v>0</v>
      </c>
      <c r="F1842">
        <v>0</v>
      </c>
      <c r="G1842">
        <v>0</v>
      </c>
      <c r="H1842">
        <v>0</v>
      </c>
      <c r="L1842">
        <v>103.38720000000001</v>
      </c>
      <c r="R1842">
        <v>259.32575300000002</v>
      </c>
      <c r="S1842" t="s">
        <v>90</v>
      </c>
      <c r="T1842" s="297">
        <v>46311.754166666666</v>
      </c>
    </row>
    <row r="1843" spans="1:20" x14ac:dyDescent="0.35">
      <c r="A1843" t="s">
        <v>98</v>
      </c>
      <c r="B1843" t="s">
        <v>99</v>
      </c>
      <c r="C1843" t="s">
        <v>93</v>
      </c>
      <c r="D1843" s="29">
        <v>46399</v>
      </c>
      <c r="E1843">
        <v>0</v>
      </c>
      <c r="F1843">
        <v>0</v>
      </c>
      <c r="G1843">
        <v>0</v>
      </c>
      <c r="H1843">
        <v>0</v>
      </c>
      <c r="L1843">
        <v>103.38720000000001</v>
      </c>
      <c r="R1843">
        <v>259.32575300000002</v>
      </c>
      <c r="S1843" t="s">
        <v>90</v>
      </c>
      <c r="T1843" s="297">
        <v>46311.754166666666</v>
      </c>
    </row>
    <row r="1844" spans="1:20" x14ac:dyDescent="0.35">
      <c r="A1844" t="s">
        <v>98</v>
      </c>
      <c r="B1844" t="s">
        <v>99</v>
      </c>
      <c r="C1844" t="s">
        <v>93</v>
      </c>
      <c r="D1844" s="29">
        <v>46400</v>
      </c>
      <c r="E1844">
        <v>0</v>
      </c>
      <c r="F1844">
        <v>0</v>
      </c>
      <c r="G1844">
        <v>0</v>
      </c>
      <c r="H1844">
        <v>0</v>
      </c>
      <c r="L1844">
        <v>103.38720000000001</v>
      </c>
      <c r="R1844">
        <v>259.32575300000002</v>
      </c>
      <c r="S1844" t="s">
        <v>90</v>
      </c>
      <c r="T1844" s="297">
        <v>46311.754166666666</v>
      </c>
    </row>
    <row r="1845" spans="1:20" x14ac:dyDescent="0.35">
      <c r="A1845" t="s">
        <v>98</v>
      </c>
      <c r="B1845" t="s">
        <v>99</v>
      </c>
      <c r="C1845" t="s">
        <v>93</v>
      </c>
      <c r="D1845" s="29">
        <v>46401</v>
      </c>
      <c r="E1845">
        <v>0</v>
      </c>
      <c r="F1845">
        <v>0</v>
      </c>
      <c r="G1845">
        <v>0</v>
      </c>
      <c r="H1845">
        <v>0</v>
      </c>
      <c r="L1845">
        <v>103.38720000000001</v>
      </c>
      <c r="R1845">
        <v>259.32575300000002</v>
      </c>
      <c r="S1845" t="s">
        <v>90</v>
      </c>
      <c r="T1845" s="297">
        <v>46311.754166666666</v>
      </c>
    </row>
    <row r="1846" spans="1:20" x14ac:dyDescent="0.35">
      <c r="A1846" t="s">
        <v>98</v>
      </c>
      <c r="B1846" t="s">
        <v>99</v>
      </c>
      <c r="C1846" t="s">
        <v>93</v>
      </c>
      <c r="D1846" s="29">
        <v>46402</v>
      </c>
      <c r="E1846">
        <v>0</v>
      </c>
      <c r="F1846">
        <v>0</v>
      </c>
      <c r="G1846">
        <v>0</v>
      </c>
      <c r="H1846">
        <v>0</v>
      </c>
      <c r="L1846">
        <v>103.38720000000001</v>
      </c>
      <c r="R1846">
        <v>259.32575300000002</v>
      </c>
      <c r="S1846" t="s">
        <v>90</v>
      </c>
      <c r="T1846" s="297">
        <v>46311.754166666666</v>
      </c>
    </row>
    <row r="1847" spans="1:20" x14ac:dyDescent="0.35">
      <c r="A1847" t="s">
        <v>98</v>
      </c>
      <c r="B1847" t="s">
        <v>99</v>
      </c>
      <c r="C1847" t="s">
        <v>93</v>
      </c>
      <c r="D1847" s="29">
        <v>46403</v>
      </c>
      <c r="E1847">
        <v>0</v>
      </c>
      <c r="F1847">
        <v>0</v>
      </c>
      <c r="G1847">
        <v>0</v>
      </c>
      <c r="H1847">
        <v>0</v>
      </c>
      <c r="L1847">
        <v>103.38720000000001</v>
      </c>
      <c r="R1847">
        <v>259.32575300000002</v>
      </c>
      <c r="S1847" t="s">
        <v>90</v>
      </c>
      <c r="T1847" s="297">
        <v>46311.754166666666</v>
      </c>
    </row>
    <row r="1848" spans="1:20" x14ac:dyDescent="0.35">
      <c r="A1848" t="s">
        <v>98</v>
      </c>
      <c r="B1848" t="s">
        <v>99</v>
      </c>
      <c r="C1848" t="s">
        <v>93</v>
      </c>
      <c r="D1848" s="29">
        <v>46404</v>
      </c>
      <c r="E1848">
        <v>0</v>
      </c>
      <c r="F1848">
        <v>0</v>
      </c>
      <c r="G1848">
        <v>0</v>
      </c>
      <c r="H1848">
        <v>0</v>
      </c>
      <c r="L1848">
        <v>103.38720000000001</v>
      </c>
      <c r="R1848">
        <v>259.32575300000002</v>
      </c>
      <c r="S1848" t="s">
        <v>90</v>
      </c>
      <c r="T1848" s="297">
        <v>46311.754166666666</v>
      </c>
    </row>
    <row r="1849" spans="1:20" x14ac:dyDescent="0.35">
      <c r="A1849" t="s">
        <v>98</v>
      </c>
      <c r="B1849" t="s">
        <v>99</v>
      </c>
      <c r="C1849" t="s">
        <v>93</v>
      </c>
      <c r="D1849" s="29">
        <v>46405</v>
      </c>
      <c r="E1849">
        <v>0</v>
      </c>
      <c r="F1849">
        <v>0</v>
      </c>
      <c r="G1849">
        <v>0</v>
      </c>
      <c r="H1849">
        <v>0</v>
      </c>
      <c r="L1849">
        <v>103.38720000000001</v>
      </c>
      <c r="R1849">
        <v>259.32575300000002</v>
      </c>
      <c r="S1849" t="s">
        <v>90</v>
      </c>
      <c r="T1849" s="297">
        <v>46311.754166666666</v>
      </c>
    </row>
    <row r="1850" spans="1:20" x14ac:dyDescent="0.35">
      <c r="A1850" t="s">
        <v>98</v>
      </c>
      <c r="B1850" t="s">
        <v>99</v>
      </c>
      <c r="C1850" t="s">
        <v>93</v>
      </c>
      <c r="D1850" s="29">
        <v>46406</v>
      </c>
      <c r="E1850">
        <v>0</v>
      </c>
      <c r="F1850">
        <v>0</v>
      </c>
      <c r="G1850">
        <v>0</v>
      </c>
      <c r="H1850">
        <v>0</v>
      </c>
      <c r="L1850">
        <v>103.38720000000001</v>
      </c>
      <c r="R1850">
        <v>259.32575300000002</v>
      </c>
      <c r="S1850" t="s">
        <v>90</v>
      </c>
      <c r="T1850" s="297">
        <v>46311.754166666666</v>
      </c>
    </row>
    <row r="1851" spans="1:20" x14ac:dyDescent="0.35">
      <c r="A1851" t="s">
        <v>98</v>
      </c>
      <c r="B1851" t="s">
        <v>99</v>
      </c>
      <c r="C1851" t="s">
        <v>93</v>
      </c>
      <c r="D1851" s="29">
        <v>46407</v>
      </c>
      <c r="E1851">
        <v>0</v>
      </c>
      <c r="F1851">
        <v>0</v>
      </c>
      <c r="G1851">
        <v>0</v>
      </c>
      <c r="H1851">
        <v>0</v>
      </c>
      <c r="L1851">
        <v>103.38720000000001</v>
      </c>
      <c r="R1851">
        <v>259.32575300000002</v>
      </c>
      <c r="S1851" t="s">
        <v>90</v>
      </c>
      <c r="T1851" s="297">
        <v>46311.754166666666</v>
      </c>
    </row>
    <row r="1852" spans="1:20" x14ac:dyDescent="0.35">
      <c r="A1852" t="s">
        <v>98</v>
      </c>
      <c r="B1852" t="s">
        <v>99</v>
      </c>
      <c r="C1852" t="s">
        <v>93</v>
      </c>
      <c r="D1852" s="29">
        <v>46408</v>
      </c>
      <c r="E1852">
        <v>0</v>
      </c>
      <c r="F1852">
        <v>0</v>
      </c>
      <c r="G1852">
        <v>0</v>
      </c>
      <c r="H1852">
        <v>0</v>
      </c>
      <c r="L1852">
        <v>103.38720000000001</v>
      </c>
      <c r="R1852">
        <v>259.32575300000002</v>
      </c>
      <c r="S1852" t="s">
        <v>90</v>
      </c>
      <c r="T1852" s="297">
        <v>46311.754166666666</v>
      </c>
    </row>
    <row r="1853" spans="1:20" x14ac:dyDescent="0.35">
      <c r="A1853" t="s">
        <v>98</v>
      </c>
      <c r="B1853" t="s">
        <v>99</v>
      </c>
      <c r="C1853" t="s">
        <v>93</v>
      </c>
      <c r="D1853" s="29">
        <v>46409</v>
      </c>
      <c r="E1853">
        <v>0</v>
      </c>
      <c r="F1853">
        <v>0</v>
      </c>
      <c r="G1853">
        <v>0</v>
      </c>
      <c r="H1853">
        <v>0</v>
      </c>
      <c r="L1853">
        <v>103.38720000000001</v>
      </c>
      <c r="R1853">
        <v>259.32575300000002</v>
      </c>
      <c r="S1853" t="s">
        <v>90</v>
      </c>
      <c r="T1853" s="297">
        <v>46311.754166666666</v>
      </c>
    </row>
    <row r="1854" spans="1:20" x14ac:dyDescent="0.35">
      <c r="A1854" t="s">
        <v>98</v>
      </c>
      <c r="B1854" t="s">
        <v>99</v>
      </c>
      <c r="C1854" t="s">
        <v>93</v>
      </c>
      <c r="D1854" s="29">
        <v>46410</v>
      </c>
      <c r="E1854">
        <v>0</v>
      </c>
      <c r="F1854">
        <v>0</v>
      </c>
      <c r="G1854">
        <v>0</v>
      </c>
      <c r="H1854">
        <v>0</v>
      </c>
      <c r="L1854">
        <v>103.38720000000001</v>
      </c>
      <c r="R1854">
        <v>259.32575300000002</v>
      </c>
      <c r="S1854" t="s">
        <v>90</v>
      </c>
      <c r="T1854" s="297">
        <v>46311.754166666666</v>
      </c>
    </row>
    <row r="1855" spans="1:20" x14ac:dyDescent="0.35">
      <c r="A1855" t="s">
        <v>98</v>
      </c>
      <c r="B1855" t="s">
        <v>99</v>
      </c>
      <c r="C1855" t="s">
        <v>93</v>
      </c>
      <c r="D1855" s="29">
        <v>46411</v>
      </c>
      <c r="E1855">
        <v>0</v>
      </c>
      <c r="F1855">
        <v>0</v>
      </c>
      <c r="G1855">
        <v>0</v>
      </c>
      <c r="H1855">
        <v>0</v>
      </c>
      <c r="L1855">
        <v>103.38720000000001</v>
      </c>
      <c r="R1855">
        <v>259.32575300000002</v>
      </c>
      <c r="S1855" t="s">
        <v>90</v>
      </c>
      <c r="T1855" s="297">
        <v>46311.754166666666</v>
      </c>
    </row>
    <row r="1856" spans="1:20" x14ac:dyDescent="0.35">
      <c r="A1856" t="s">
        <v>98</v>
      </c>
      <c r="B1856" t="s">
        <v>99</v>
      </c>
      <c r="C1856" t="s">
        <v>93</v>
      </c>
      <c r="D1856" s="29">
        <v>46412</v>
      </c>
      <c r="E1856">
        <v>0</v>
      </c>
      <c r="F1856">
        <v>0</v>
      </c>
      <c r="G1856">
        <v>0</v>
      </c>
      <c r="H1856">
        <v>0</v>
      </c>
      <c r="L1856">
        <v>103.38720000000001</v>
      </c>
      <c r="R1856">
        <v>259.32575300000002</v>
      </c>
      <c r="S1856" t="s">
        <v>90</v>
      </c>
      <c r="T1856" s="297">
        <v>46311.754166666666</v>
      </c>
    </row>
    <row r="1857" spans="1:20" x14ac:dyDescent="0.35">
      <c r="A1857" t="s">
        <v>98</v>
      </c>
      <c r="B1857" t="s">
        <v>99</v>
      </c>
      <c r="C1857" t="s">
        <v>93</v>
      </c>
      <c r="D1857" s="29">
        <v>46413</v>
      </c>
      <c r="E1857">
        <v>0</v>
      </c>
      <c r="F1857">
        <v>0</v>
      </c>
      <c r="G1857">
        <v>0</v>
      </c>
      <c r="H1857">
        <v>0</v>
      </c>
      <c r="L1857">
        <v>103.38720000000001</v>
      </c>
      <c r="R1857">
        <v>259.32575300000002</v>
      </c>
      <c r="S1857" t="s">
        <v>90</v>
      </c>
      <c r="T1857" s="297">
        <v>46311.754166666666</v>
      </c>
    </row>
    <row r="1858" spans="1:20" x14ac:dyDescent="0.35">
      <c r="A1858" t="s">
        <v>98</v>
      </c>
      <c r="B1858" t="s">
        <v>99</v>
      </c>
      <c r="C1858" t="s">
        <v>93</v>
      </c>
      <c r="D1858" s="29">
        <v>46414</v>
      </c>
      <c r="E1858">
        <v>0</v>
      </c>
      <c r="F1858">
        <v>0</v>
      </c>
      <c r="G1858">
        <v>0</v>
      </c>
      <c r="H1858">
        <v>0</v>
      </c>
      <c r="L1858">
        <v>103.38720000000001</v>
      </c>
      <c r="R1858">
        <v>259.32575300000002</v>
      </c>
      <c r="S1858" t="s">
        <v>90</v>
      </c>
      <c r="T1858" s="297">
        <v>46311.754166666666</v>
      </c>
    </row>
    <row r="1859" spans="1:20" x14ac:dyDescent="0.35">
      <c r="A1859" t="s">
        <v>98</v>
      </c>
      <c r="B1859" t="s">
        <v>99</v>
      </c>
      <c r="C1859" t="s">
        <v>93</v>
      </c>
      <c r="D1859" s="29">
        <v>46415</v>
      </c>
      <c r="E1859">
        <v>0</v>
      </c>
      <c r="F1859">
        <v>0</v>
      </c>
      <c r="G1859">
        <v>0</v>
      </c>
      <c r="H1859">
        <v>0</v>
      </c>
      <c r="L1859">
        <v>103.38720000000001</v>
      </c>
      <c r="R1859">
        <v>259.32575300000002</v>
      </c>
      <c r="S1859" t="s">
        <v>90</v>
      </c>
      <c r="T1859" s="297">
        <v>46311.754166666666</v>
      </c>
    </row>
    <row r="1860" spans="1:20" x14ac:dyDescent="0.35">
      <c r="A1860" t="s">
        <v>98</v>
      </c>
      <c r="B1860" t="s">
        <v>99</v>
      </c>
      <c r="C1860" t="s">
        <v>93</v>
      </c>
      <c r="D1860" s="29">
        <v>46416</v>
      </c>
      <c r="E1860">
        <v>0</v>
      </c>
      <c r="F1860">
        <v>0</v>
      </c>
      <c r="G1860">
        <v>0</v>
      </c>
      <c r="H1860">
        <v>0</v>
      </c>
      <c r="L1860">
        <v>103.38720000000001</v>
      </c>
      <c r="R1860">
        <v>259.32575300000002</v>
      </c>
      <c r="S1860" t="s">
        <v>90</v>
      </c>
      <c r="T1860" s="297">
        <v>46311.754166666666</v>
      </c>
    </row>
    <row r="1861" spans="1:20" x14ac:dyDescent="0.35">
      <c r="A1861" t="s">
        <v>98</v>
      </c>
      <c r="B1861" t="s">
        <v>99</v>
      </c>
      <c r="C1861" t="s">
        <v>93</v>
      </c>
      <c r="D1861" s="29">
        <v>46417</v>
      </c>
      <c r="E1861">
        <v>0</v>
      </c>
      <c r="F1861">
        <v>0</v>
      </c>
      <c r="G1861">
        <v>0</v>
      </c>
      <c r="H1861">
        <v>0</v>
      </c>
      <c r="L1861">
        <v>103.38720000000001</v>
      </c>
      <c r="R1861">
        <v>259.32575300000002</v>
      </c>
      <c r="S1861" t="s">
        <v>90</v>
      </c>
      <c r="T1861" s="297">
        <v>46311.754166666666</v>
      </c>
    </row>
    <row r="1862" spans="1:20" x14ac:dyDescent="0.35">
      <c r="A1862" t="s">
        <v>98</v>
      </c>
      <c r="B1862" t="s">
        <v>99</v>
      </c>
      <c r="C1862" t="s">
        <v>93</v>
      </c>
      <c r="D1862" s="29">
        <v>46418</v>
      </c>
      <c r="E1862">
        <v>0</v>
      </c>
      <c r="F1862">
        <v>0</v>
      </c>
      <c r="G1862">
        <v>0</v>
      </c>
      <c r="H1862">
        <v>0</v>
      </c>
      <c r="L1862">
        <v>103.38720000000001</v>
      </c>
      <c r="R1862">
        <v>259.32575300000002</v>
      </c>
      <c r="S1862" t="s">
        <v>90</v>
      </c>
      <c r="T1862" s="297">
        <v>46311.754166666666</v>
      </c>
    </row>
    <row r="1863" spans="1:20" x14ac:dyDescent="0.35">
      <c r="A1863" t="s">
        <v>98</v>
      </c>
      <c r="B1863" t="s">
        <v>99</v>
      </c>
      <c r="C1863" t="s">
        <v>93</v>
      </c>
      <c r="D1863" s="29">
        <v>46419</v>
      </c>
      <c r="E1863">
        <v>0</v>
      </c>
      <c r="F1863">
        <v>0</v>
      </c>
      <c r="G1863">
        <v>0</v>
      </c>
      <c r="H1863">
        <v>0</v>
      </c>
      <c r="L1863">
        <v>103.38720000000001</v>
      </c>
      <c r="R1863">
        <v>259.32575300000002</v>
      </c>
      <c r="S1863" t="s">
        <v>90</v>
      </c>
      <c r="T1863" s="297">
        <v>46311.754166666666</v>
      </c>
    </row>
    <row r="1864" spans="1:20" x14ac:dyDescent="0.35">
      <c r="A1864" t="s">
        <v>98</v>
      </c>
      <c r="B1864" t="s">
        <v>99</v>
      </c>
      <c r="C1864" t="s">
        <v>93</v>
      </c>
      <c r="D1864" s="29">
        <v>46420</v>
      </c>
      <c r="E1864">
        <v>0</v>
      </c>
      <c r="F1864">
        <v>0</v>
      </c>
      <c r="G1864">
        <v>0</v>
      </c>
      <c r="H1864">
        <v>0</v>
      </c>
      <c r="L1864">
        <v>103.38720000000001</v>
      </c>
      <c r="R1864">
        <v>259.32575300000002</v>
      </c>
      <c r="S1864" t="s">
        <v>90</v>
      </c>
      <c r="T1864" s="297">
        <v>46311.754166666666</v>
      </c>
    </row>
    <row r="1865" spans="1:20" x14ac:dyDescent="0.35">
      <c r="A1865" t="s">
        <v>98</v>
      </c>
      <c r="B1865" t="s">
        <v>99</v>
      </c>
      <c r="C1865" t="s">
        <v>93</v>
      </c>
      <c r="D1865" s="29">
        <v>46421</v>
      </c>
      <c r="E1865">
        <v>0</v>
      </c>
      <c r="F1865">
        <v>0</v>
      </c>
      <c r="G1865">
        <v>0</v>
      </c>
      <c r="H1865">
        <v>0</v>
      </c>
      <c r="L1865">
        <v>103.38720000000001</v>
      </c>
      <c r="R1865">
        <v>259.32575300000002</v>
      </c>
      <c r="S1865" t="s">
        <v>90</v>
      </c>
      <c r="T1865" s="297">
        <v>46311.754166666666</v>
      </c>
    </row>
    <row r="1866" spans="1:20" x14ac:dyDescent="0.35">
      <c r="A1866" t="s">
        <v>98</v>
      </c>
      <c r="B1866" t="s">
        <v>99</v>
      </c>
      <c r="C1866" t="s">
        <v>93</v>
      </c>
      <c r="D1866" s="29">
        <v>46422</v>
      </c>
      <c r="E1866">
        <v>0</v>
      </c>
      <c r="F1866">
        <v>0</v>
      </c>
      <c r="G1866">
        <v>0</v>
      </c>
      <c r="H1866">
        <v>0</v>
      </c>
      <c r="L1866">
        <v>103.38720000000001</v>
      </c>
      <c r="R1866">
        <v>259.32575300000002</v>
      </c>
      <c r="S1866" t="s">
        <v>90</v>
      </c>
      <c r="T1866" s="297">
        <v>46311.754166666666</v>
      </c>
    </row>
    <row r="1867" spans="1:20" x14ac:dyDescent="0.35">
      <c r="A1867" t="s">
        <v>98</v>
      </c>
      <c r="B1867" t="s">
        <v>99</v>
      </c>
      <c r="C1867" t="s">
        <v>93</v>
      </c>
      <c r="D1867" s="29">
        <v>46423</v>
      </c>
      <c r="E1867">
        <v>0</v>
      </c>
      <c r="F1867">
        <v>0</v>
      </c>
      <c r="G1867">
        <v>0</v>
      </c>
      <c r="H1867">
        <v>0</v>
      </c>
      <c r="L1867">
        <v>103.38720000000001</v>
      </c>
      <c r="R1867">
        <v>259.32575300000002</v>
      </c>
      <c r="S1867" t="s">
        <v>90</v>
      </c>
      <c r="T1867" s="297">
        <v>46311.754166666666</v>
      </c>
    </row>
    <row r="1868" spans="1:20" x14ac:dyDescent="0.35">
      <c r="A1868" t="s">
        <v>98</v>
      </c>
      <c r="B1868" t="s">
        <v>99</v>
      </c>
      <c r="C1868" t="s">
        <v>93</v>
      </c>
      <c r="D1868" s="29">
        <v>46424</v>
      </c>
      <c r="E1868">
        <v>0</v>
      </c>
      <c r="F1868">
        <v>0</v>
      </c>
      <c r="G1868">
        <v>0</v>
      </c>
      <c r="H1868">
        <v>0</v>
      </c>
      <c r="L1868">
        <v>103.38720000000001</v>
      </c>
      <c r="R1868">
        <v>259.32575300000002</v>
      </c>
      <c r="S1868" t="s">
        <v>90</v>
      </c>
      <c r="T1868" s="297">
        <v>46311.754166666666</v>
      </c>
    </row>
    <row r="1869" spans="1:20" x14ac:dyDescent="0.35">
      <c r="A1869" t="s">
        <v>98</v>
      </c>
      <c r="B1869" t="s">
        <v>99</v>
      </c>
      <c r="C1869" t="s">
        <v>93</v>
      </c>
      <c r="D1869" s="29">
        <v>46425</v>
      </c>
      <c r="E1869">
        <v>0</v>
      </c>
      <c r="F1869">
        <v>0</v>
      </c>
      <c r="G1869">
        <v>0</v>
      </c>
      <c r="H1869">
        <v>0</v>
      </c>
      <c r="L1869">
        <v>103.38720000000001</v>
      </c>
      <c r="R1869">
        <v>259.32575300000002</v>
      </c>
      <c r="S1869" t="s">
        <v>90</v>
      </c>
      <c r="T1869" s="297">
        <v>46311.754166666666</v>
      </c>
    </row>
    <row r="1870" spans="1:20" x14ac:dyDescent="0.35">
      <c r="A1870" t="s">
        <v>98</v>
      </c>
      <c r="B1870" t="s">
        <v>99</v>
      </c>
      <c r="C1870" t="s">
        <v>93</v>
      </c>
      <c r="D1870" s="29">
        <v>46426</v>
      </c>
      <c r="E1870">
        <v>0</v>
      </c>
      <c r="F1870">
        <v>0</v>
      </c>
      <c r="G1870">
        <v>0</v>
      </c>
      <c r="H1870">
        <v>0</v>
      </c>
      <c r="L1870">
        <v>103.38720000000001</v>
      </c>
      <c r="R1870">
        <v>259.32575300000002</v>
      </c>
      <c r="S1870" t="s">
        <v>90</v>
      </c>
      <c r="T1870" s="297">
        <v>46311.754166666666</v>
      </c>
    </row>
    <row r="1871" spans="1:20" x14ac:dyDescent="0.35">
      <c r="A1871" t="s">
        <v>98</v>
      </c>
      <c r="B1871" t="s">
        <v>99</v>
      </c>
      <c r="C1871" t="s">
        <v>93</v>
      </c>
      <c r="D1871" s="29">
        <v>46427</v>
      </c>
      <c r="E1871">
        <v>0</v>
      </c>
      <c r="F1871">
        <v>0</v>
      </c>
      <c r="G1871">
        <v>0</v>
      </c>
      <c r="H1871">
        <v>0</v>
      </c>
      <c r="L1871">
        <v>103.38720000000001</v>
      </c>
      <c r="R1871">
        <v>259.32575300000002</v>
      </c>
      <c r="S1871" t="s">
        <v>90</v>
      </c>
      <c r="T1871" s="297">
        <v>46311.754166666666</v>
      </c>
    </row>
    <row r="1872" spans="1:20" x14ac:dyDescent="0.35">
      <c r="A1872" t="s">
        <v>98</v>
      </c>
      <c r="B1872" t="s">
        <v>99</v>
      </c>
      <c r="C1872" t="s">
        <v>93</v>
      </c>
      <c r="D1872" s="29">
        <v>46428</v>
      </c>
      <c r="E1872">
        <v>0</v>
      </c>
      <c r="F1872">
        <v>0</v>
      </c>
      <c r="G1872">
        <v>0</v>
      </c>
      <c r="H1872">
        <v>0</v>
      </c>
      <c r="L1872">
        <v>103.38720000000001</v>
      </c>
      <c r="R1872">
        <v>259.32575300000002</v>
      </c>
      <c r="S1872" t="s">
        <v>90</v>
      </c>
      <c r="T1872" s="297">
        <v>46311.754166666666</v>
      </c>
    </row>
    <row r="1873" spans="1:20" x14ac:dyDescent="0.35">
      <c r="A1873" t="s">
        <v>98</v>
      </c>
      <c r="B1873" t="s">
        <v>99</v>
      </c>
      <c r="C1873" t="s">
        <v>93</v>
      </c>
      <c r="D1873" s="29">
        <v>46429</v>
      </c>
      <c r="E1873">
        <v>0</v>
      </c>
      <c r="F1873">
        <v>0</v>
      </c>
      <c r="G1873">
        <v>0</v>
      </c>
      <c r="H1873">
        <v>0</v>
      </c>
      <c r="L1873">
        <v>103.38720000000001</v>
      </c>
      <c r="R1873">
        <v>259.32575300000002</v>
      </c>
      <c r="S1873" t="s">
        <v>90</v>
      </c>
      <c r="T1873" s="297">
        <v>46311.754166666666</v>
      </c>
    </row>
    <row r="1874" spans="1:20" x14ac:dyDescent="0.35">
      <c r="A1874" t="s">
        <v>98</v>
      </c>
      <c r="B1874" t="s">
        <v>99</v>
      </c>
      <c r="C1874" t="s">
        <v>93</v>
      </c>
      <c r="D1874" s="29">
        <v>46430</v>
      </c>
      <c r="E1874">
        <v>0</v>
      </c>
      <c r="F1874">
        <v>0</v>
      </c>
      <c r="G1874">
        <v>0</v>
      </c>
      <c r="H1874">
        <v>0</v>
      </c>
      <c r="L1874">
        <v>103.38720000000001</v>
      </c>
      <c r="R1874">
        <v>259.32575300000002</v>
      </c>
      <c r="S1874" t="s">
        <v>90</v>
      </c>
      <c r="T1874" s="297">
        <v>46311.754166666666</v>
      </c>
    </row>
    <row r="1875" spans="1:20" x14ac:dyDescent="0.35">
      <c r="A1875" t="s">
        <v>98</v>
      </c>
      <c r="B1875" t="s">
        <v>99</v>
      </c>
      <c r="C1875" t="s">
        <v>93</v>
      </c>
      <c r="D1875" s="29">
        <v>46431</v>
      </c>
      <c r="E1875">
        <v>0</v>
      </c>
      <c r="F1875">
        <v>0</v>
      </c>
      <c r="G1875">
        <v>0</v>
      </c>
      <c r="H1875">
        <v>0</v>
      </c>
      <c r="L1875">
        <v>103.38720000000001</v>
      </c>
      <c r="R1875">
        <v>259.32575300000002</v>
      </c>
      <c r="S1875" t="s">
        <v>90</v>
      </c>
      <c r="T1875" s="297">
        <v>46311.754166666666</v>
      </c>
    </row>
    <row r="1876" spans="1:20" x14ac:dyDescent="0.35">
      <c r="A1876" t="s">
        <v>98</v>
      </c>
      <c r="B1876" t="s">
        <v>99</v>
      </c>
      <c r="C1876" t="s">
        <v>93</v>
      </c>
      <c r="D1876" s="29">
        <v>46432</v>
      </c>
      <c r="E1876">
        <v>0</v>
      </c>
      <c r="F1876">
        <v>0</v>
      </c>
      <c r="G1876">
        <v>0</v>
      </c>
      <c r="H1876">
        <v>0</v>
      </c>
      <c r="L1876">
        <v>103.38720000000001</v>
      </c>
      <c r="R1876">
        <v>259.32575300000002</v>
      </c>
      <c r="S1876" t="s">
        <v>90</v>
      </c>
      <c r="T1876" s="297">
        <v>46311.754166666666</v>
      </c>
    </row>
    <row r="1877" spans="1:20" x14ac:dyDescent="0.35">
      <c r="A1877" t="s">
        <v>98</v>
      </c>
      <c r="B1877" t="s">
        <v>99</v>
      </c>
      <c r="C1877" t="s">
        <v>93</v>
      </c>
      <c r="D1877" s="29">
        <v>46433</v>
      </c>
      <c r="E1877">
        <v>0</v>
      </c>
      <c r="F1877">
        <v>0</v>
      </c>
      <c r="G1877">
        <v>0</v>
      </c>
      <c r="H1877">
        <v>0</v>
      </c>
      <c r="L1877">
        <v>103.38720000000001</v>
      </c>
      <c r="R1877">
        <v>259.32575300000002</v>
      </c>
      <c r="S1877" t="s">
        <v>90</v>
      </c>
      <c r="T1877" s="297">
        <v>46311.754166666666</v>
      </c>
    </row>
    <row r="1878" spans="1:20" x14ac:dyDescent="0.35">
      <c r="A1878" t="s">
        <v>98</v>
      </c>
      <c r="B1878" t="s">
        <v>99</v>
      </c>
      <c r="C1878" t="s">
        <v>93</v>
      </c>
      <c r="D1878" s="29">
        <v>46434</v>
      </c>
      <c r="E1878">
        <v>0</v>
      </c>
      <c r="F1878">
        <v>0</v>
      </c>
      <c r="G1878">
        <v>0</v>
      </c>
      <c r="H1878">
        <v>0</v>
      </c>
      <c r="L1878">
        <v>103.38720000000001</v>
      </c>
      <c r="R1878">
        <v>259.32575300000002</v>
      </c>
      <c r="S1878" t="s">
        <v>90</v>
      </c>
      <c r="T1878" s="297">
        <v>46311.754166666666</v>
      </c>
    </row>
    <row r="1879" spans="1:20" x14ac:dyDescent="0.35">
      <c r="A1879" t="s">
        <v>98</v>
      </c>
      <c r="B1879" t="s">
        <v>99</v>
      </c>
      <c r="C1879" t="s">
        <v>93</v>
      </c>
      <c r="D1879" s="29">
        <v>46435</v>
      </c>
      <c r="E1879">
        <v>0</v>
      </c>
      <c r="F1879">
        <v>0</v>
      </c>
      <c r="G1879">
        <v>0</v>
      </c>
      <c r="H1879">
        <v>0</v>
      </c>
      <c r="L1879">
        <v>103.38720000000001</v>
      </c>
      <c r="R1879">
        <v>259.32575300000002</v>
      </c>
      <c r="S1879" t="s">
        <v>90</v>
      </c>
      <c r="T1879" s="297">
        <v>46311.754166666666</v>
      </c>
    </row>
    <row r="1880" spans="1:20" x14ac:dyDescent="0.35">
      <c r="A1880" t="s">
        <v>98</v>
      </c>
      <c r="B1880" t="s">
        <v>99</v>
      </c>
      <c r="C1880" t="s">
        <v>93</v>
      </c>
      <c r="D1880" s="29">
        <v>46436</v>
      </c>
      <c r="E1880">
        <v>0</v>
      </c>
      <c r="F1880">
        <v>0</v>
      </c>
      <c r="G1880">
        <v>0</v>
      </c>
      <c r="H1880">
        <v>0</v>
      </c>
      <c r="L1880">
        <v>103.38720000000001</v>
      </c>
      <c r="R1880">
        <v>259.32575300000002</v>
      </c>
      <c r="S1880" t="s">
        <v>90</v>
      </c>
      <c r="T1880" s="297">
        <v>46311.754166666666</v>
      </c>
    </row>
    <row r="1881" spans="1:20" x14ac:dyDescent="0.35">
      <c r="A1881" t="s">
        <v>98</v>
      </c>
      <c r="B1881" t="s">
        <v>99</v>
      </c>
      <c r="C1881" t="s">
        <v>93</v>
      </c>
      <c r="D1881" s="29">
        <v>46437</v>
      </c>
      <c r="E1881">
        <v>0</v>
      </c>
      <c r="F1881">
        <v>0</v>
      </c>
      <c r="G1881">
        <v>0</v>
      </c>
      <c r="H1881">
        <v>0</v>
      </c>
      <c r="L1881">
        <v>103.38720000000001</v>
      </c>
      <c r="R1881">
        <v>259.32575300000002</v>
      </c>
      <c r="S1881" t="s">
        <v>90</v>
      </c>
      <c r="T1881" s="297">
        <v>46311.754166666666</v>
      </c>
    </row>
    <row r="1882" spans="1:20" x14ac:dyDescent="0.35">
      <c r="A1882" t="s">
        <v>98</v>
      </c>
      <c r="B1882" t="s">
        <v>99</v>
      </c>
      <c r="C1882" t="s">
        <v>93</v>
      </c>
      <c r="D1882" s="29">
        <v>46438</v>
      </c>
      <c r="E1882">
        <v>0</v>
      </c>
      <c r="F1882">
        <v>0</v>
      </c>
      <c r="G1882">
        <v>0</v>
      </c>
      <c r="H1882">
        <v>0</v>
      </c>
      <c r="L1882">
        <v>103.38720000000001</v>
      </c>
      <c r="R1882">
        <v>259.32575300000002</v>
      </c>
      <c r="S1882" t="s">
        <v>90</v>
      </c>
      <c r="T1882" s="297">
        <v>46311.754166666666</v>
      </c>
    </row>
    <row r="1883" spans="1:20" x14ac:dyDescent="0.35">
      <c r="A1883" t="s">
        <v>98</v>
      </c>
      <c r="B1883" t="s">
        <v>99</v>
      </c>
      <c r="C1883" t="s">
        <v>93</v>
      </c>
      <c r="D1883" s="29">
        <v>46439</v>
      </c>
      <c r="E1883">
        <v>0</v>
      </c>
      <c r="F1883">
        <v>0</v>
      </c>
      <c r="G1883">
        <v>0</v>
      </c>
      <c r="H1883">
        <v>0</v>
      </c>
      <c r="L1883">
        <v>103.38720000000001</v>
      </c>
      <c r="R1883">
        <v>259.32575300000002</v>
      </c>
      <c r="S1883" t="s">
        <v>90</v>
      </c>
      <c r="T1883" s="297">
        <v>46311.754166666666</v>
      </c>
    </row>
    <row r="1884" spans="1:20" x14ac:dyDescent="0.35">
      <c r="A1884" t="s">
        <v>98</v>
      </c>
      <c r="B1884" t="s">
        <v>99</v>
      </c>
      <c r="C1884" t="s">
        <v>93</v>
      </c>
      <c r="D1884" s="29">
        <v>46440</v>
      </c>
      <c r="E1884">
        <v>0</v>
      </c>
      <c r="F1884">
        <v>0</v>
      </c>
      <c r="G1884">
        <v>0</v>
      </c>
      <c r="H1884">
        <v>0</v>
      </c>
      <c r="L1884">
        <v>103.38720000000001</v>
      </c>
      <c r="R1884">
        <v>259.32575300000002</v>
      </c>
      <c r="S1884" t="s">
        <v>90</v>
      </c>
      <c r="T1884" s="297">
        <v>46311.754166666666</v>
      </c>
    </row>
    <row r="1885" spans="1:20" x14ac:dyDescent="0.35">
      <c r="A1885" t="s">
        <v>98</v>
      </c>
      <c r="B1885" t="s">
        <v>99</v>
      </c>
      <c r="C1885" t="s">
        <v>93</v>
      </c>
      <c r="D1885" s="29">
        <v>46441</v>
      </c>
      <c r="E1885">
        <v>0</v>
      </c>
      <c r="F1885">
        <v>0</v>
      </c>
      <c r="G1885">
        <v>0</v>
      </c>
      <c r="H1885">
        <v>0</v>
      </c>
      <c r="L1885">
        <v>103.38720000000001</v>
      </c>
      <c r="R1885">
        <v>259.32575300000002</v>
      </c>
      <c r="S1885" t="s">
        <v>90</v>
      </c>
      <c r="T1885" s="297">
        <v>46311.754166666666</v>
      </c>
    </row>
    <row r="1886" spans="1:20" x14ac:dyDescent="0.35">
      <c r="A1886" t="s">
        <v>98</v>
      </c>
      <c r="B1886" t="s">
        <v>99</v>
      </c>
      <c r="C1886" t="s">
        <v>93</v>
      </c>
      <c r="D1886" s="29">
        <v>46442</v>
      </c>
      <c r="E1886">
        <v>0</v>
      </c>
      <c r="F1886">
        <v>0</v>
      </c>
      <c r="G1886">
        <v>0</v>
      </c>
      <c r="H1886">
        <v>0</v>
      </c>
      <c r="L1886">
        <v>103.38720000000001</v>
      </c>
      <c r="R1886">
        <v>259.32575300000002</v>
      </c>
      <c r="S1886" t="s">
        <v>90</v>
      </c>
      <c r="T1886" s="297">
        <v>46311.754166666666</v>
      </c>
    </row>
    <row r="1887" spans="1:20" x14ac:dyDescent="0.35">
      <c r="A1887" t="s">
        <v>98</v>
      </c>
      <c r="B1887" t="s">
        <v>99</v>
      </c>
      <c r="C1887" t="s">
        <v>93</v>
      </c>
      <c r="D1887" s="29">
        <v>46443</v>
      </c>
      <c r="E1887">
        <v>0</v>
      </c>
      <c r="F1887">
        <v>0</v>
      </c>
      <c r="G1887">
        <v>0</v>
      </c>
      <c r="H1887">
        <v>0</v>
      </c>
      <c r="L1887">
        <v>103.38720000000001</v>
      </c>
      <c r="R1887">
        <v>259.32575300000002</v>
      </c>
      <c r="S1887" t="s">
        <v>90</v>
      </c>
      <c r="T1887" s="297">
        <v>46311.754166666666</v>
      </c>
    </row>
    <row r="1888" spans="1:20" x14ac:dyDescent="0.35">
      <c r="A1888" t="s">
        <v>98</v>
      </c>
      <c r="B1888" t="s">
        <v>99</v>
      </c>
      <c r="C1888" t="s">
        <v>93</v>
      </c>
      <c r="D1888" s="29">
        <v>46444</v>
      </c>
      <c r="E1888">
        <v>0</v>
      </c>
      <c r="F1888">
        <v>0</v>
      </c>
      <c r="G1888">
        <v>0</v>
      </c>
      <c r="H1888">
        <v>0</v>
      </c>
      <c r="L1888">
        <v>103.38720000000001</v>
      </c>
      <c r="R1888">
        <v>259.32575300000002</v>
      </c>
      <c r="S1888" t="s">
        <v>90</v>
      </c>
      <c r="T1888" s="297">
        <v>46311.754166666666</v>
      </c>
    </row>
    <row r="1889" spans="1:20" x14ac:dyDescent="0.35">
      <c r="A1889" t="s">
        <v>98</v>
      </c>
      <c r="B1889" t="s">
        <v>99</v>
      </c>
      <c r="C1889" t="s">
        <v>93</v>
      </c>
      <c r="D1889" s="29">
        <v>46445</v>
      </c>
      <c r="E1889">
        <v>0</v>
      </c>
      <c r="F1889">
        <v>0</v>
      </c>
      <c r="G1889">
        <v>0</v>
      </c>
      <c r="H1889">
        <v>0</v>
      </c>
      <c r="L1889">
        <v>103.38720000000001</v>
      </c>
      <c r="R1889">
        <v>259.32575300000002</v>
      </c>
      <c r="S1889" t="s">
        <v>90</v>
      </c>
      <c r="T1889" s="297">
        <v>46311.754166666666</v>
      </c>
    </row>
    <row r="1890" spans="1:20" x14ac:dyDescent="0.35">
      <c r="A1890" t="s">
        <v>98</v>
      </c>
      <c r="B1890" t="s">
        <v>99</v>
      </c>
      <c r="C1890" t="s">
        <v>93</v>
      </c>
      <c r="D1890" s="29">
        <v>46446</v>
      </c>
      <c r="E1890">
        <v>0</v>
      </c>
      <c r="F1890">
        <v>0</v>
      </c>
      <c r="G1890">
        <v>0</v>
      </c>
      <c r="H1890">
        <v>0</v>
      </c>
      <c r="L1890">
        <v>103.38720000000001</v>
      </c>
      <c r="R1890">
        <v>259.32575300000002</v>
      </c>
      <c r="S1890" t="s">
        <v>90</v>
      </c>
      <c r="T1890" s="297">
        <v>46311.754166666666</v>
      </c>
    </row>
    <row r="1891" spans="1:20" x14ac:dyDescent="0.35">
      <c r="A1891" t="s">
        <v>98</v>
      </c>
      <c r="B1891" t="s">
        <v>99</v>
      </c>
      <c r="C1891" t="s">
        <v>93</v>
      </c>
      <c r="D1891" s="29">
        <v>46447</v>
      </c>
      <c r="E1891">
        <v>0</v>
      </c>
      <c r="F1891">
        <v>0</v>
      </c>
      <c r="G1891">
        <v>0</v>
      </c>
      <c r="H1891">
        <v>0</v>
      </c>
      <c r="L1891">
        <v>103.38720000000001</v>
      </c>
      <c r="R1891">
        <v>259.32575300000002</v>
      </c>
      <c r="S1891" t="s">
        <v>90</v>
      </c>
      <c r="T1891" s="297">
        <v>46311.754166666666</v>
      </c>
    </row>
    <row r="1892" spans="1:20" x14ac:dyDescent="0.35">
      <c r="A1892" t="s">
        <v>98</v>
      </c>
      <c r="B1892" t="s">
        <v>99</v>
      </c>
      <c r="C1892" t="s">
        <v>93</v>
      </c>
      <c r="D1892" s="29">
        <v>46448</v>
      </c>
      <c r="E1892">
        <v>0</v>
      </c>
      <c r="F1892">
        <v>0</v>
      </c>
      <c r="G1892">
        <v>0</v>
      </c>
      <c r="H1892">
        <v>0</v>
      </c>
      <c r="L1892">
        <v>103.38720000000001</v>
      </c>
      <c r="R1892">
        <v>259.32575300000002</v>
      </c>
      <c r="S1892" t="s">
        <v>90</v>
      </c>
      <c r="T1892" s="297">
        <v>46311.754166666666</v>
      </c>
    </row>
    <row r="1893" spans="1:20" x14ac:dyDescent="0.35">
      <c r="A1893" t="s">
        <v>98</v>
      </c>
      <c r="B1893" t="s">
        <v>99</v>
      </c>
      <c r="C1893" t="s">
        <v>93</v>
      </c>
      <c r="D1893" s="29">
        <v>46449</v>
      </c>
      <c r="E1893">
        <v>0</v>
      </c>
      <c r="F1893">
        <v>0</v>
      </c>
      <c r="G1893">
        <v>0</v>
      </c>
      <c r="H1893">
        <v>0</v>
      </c>
      <c r="L1893">
        <v>103.38720000000001</v>
      </c>
      <c r="R1893">
        <v>259.32575300000002</v>
      </c>
      <c r="S1893" t="s">
        <v>90</v>
      </c>
      <c r="T1893" s="297">
        <v>46311.754166666666</v>
      </c>
    </row>
    <row r="1894" spans="1:20" x14ac:dyDescent="0.35">
      <c r="A1894" t="s">
        <v>98</v>
      </c>
      <c r="B1894" t="s">
        <v>99</v>
      </c>
      <c r="C1894" t="s">
        <v>93</v>
      </c>
      <c r="D1894" s="29">
        <v>46450</v>
      </c>
      <c r="E1894">
        <v>0</v>
      </c>
      <c r="F1894">
        <v>0</v>
      </c>
      <c r="G1894">
        <v>0</v>
      </c>
      <c r="H1894">
        <v>0</v>
      </c>
      <c r="L1894">
        <v>103.38720000000001</v>
      </c>
      <c r="R1894">
        <v>259.32575300000002</v>
      </c>
      <c r="S1894" t="s">
        <v>90</v>
      </c>
      <c r="T1894" s="297">
        <v>46311.754166666666</v>
      </c>
    </row>
    <row r="1895" spans="1:20" x14ac:dyDescent="0.35">
      <c r="A1895" t="s">
        <v>98</v>
      </c>
      <c r="B1895" t="s">
        <v>99</v>
      </c>
      <c r="C1895" t="s">
        <v>93</v>
      </c>
      <c r="D1895" s="29">
        <v>46451</v>
      </c>
      <c r="E1895">
        <v>0</v>
      </c>
      <c r="F1895">
        <v>0</v>
      </c>
      <c r="G1895">
        <v>0</v>
      </c>
      <c r="H1895">
        <v>0</v>
      </c>
      <c r="L1895">
        <v>103.38720000000001</v>
      </c>
      <c r="R1895">
        <v>259.32575300000002</v>
      </c>
      <c r="S1895" t="s">
        <v>90</v>
      </c>
      <c r="T1895" s="297">
        <v>46311.754166666666</v>
      </c>
    </row>
    <row r="1896" spans="1:20" x14ac:dyDescent="0.35">
      <c r="A1896" t="s">
        <v>98</v>
      </c>
      <c r="B1896" t="s">
        <v>99</v>
      </c>
      <c r="C1896" t="s">
        <v>93</v>
      </c>
      <c r="D1896" s="29">
        <v>46452</v>
      </c>
      <c r="E1896">
        <v>0</v>
      </c>
      <c r="F1896">
        <v>0</v>
      </c>
      <c r="G1896">
        <v>0</v>
      </c>
      <c r="H1896">
        <v>0</v>
      </c>
      <c r="L1896">
        <v>103.38720000000001</v>
      </c>
      <c r="R1896">
        <v>259.32575300000002</v>
      </c>
      <c r="S1896" t="s">
        <v>90</v>
      </c>
      <c r="T1896" s="297">
        <v>46311.754166666666</v>
      </c>
    </row>
    <row r="1897" spans="1:20" x14ac:dyDescent="0.35">
      <c r="A1897" t="s">
        <v>98</v>
      </c>
      <c r="B1897" t="s">
        <v>99</v>
      </c>
      <c r="C1897" t="s">
        <v>93</v>
      </c>
      <c r="D1897" s="29">
        <v>46453</v>
      </c>
      <c r="E1897">
        <v>0</v>
      </c>
      <c r="F1897">
        <v>0</v>
      </c>
      <c r="G1897">
        <v>0</v>
      </c>
      <c r="H1897">
        <v>0</v>
      </c>
      <c r="L1897">
        <v>103.38720000000001</v>
      </c>
      <c r="R1897">
        <v>259.32575300000002</v>
      </c>
      <c r="S1897" t="s">
        <v>90</v>
      </c>
      <c r="T1897" s="297">
        <v>46311.754166666666</v>
      </c>
    </row>
    <row r="1898" spans="1:20" x14ac:dyDescent="0.35">
      <c r="A1898" t="s">
        <v>98</v>
      </c>
      <c r="B1898" t="s">
        <v>99</v>
      </c>
      <c r="C1898" t="s">
        <v>93</v>
      </c>
      <c r="D1898" s="29">
        <v>46454</v>
      </c>
      <c r="E1898">
        <v>0</v>
      </c>
      <c r="F1898">
        <v>0</v>
      </c>
      <c r="G1898">
        <v>0</v>
      </c>
      <c r="H1898">
        <v>0</v>
      </c>
      <c r="L1898">
        <v>103.38720000000001</v>
      </c>
      <c r="R1898">
        <v>259.32575300000002</v>
      </c>
      <c r="S1898" t="s">
        <v>90</v>
      </c>
      <c r="T1898" s="297">
        <v>46311.754166666666</v>
      </c>
    </row>
    <row r="1899" spans="1:20" x14ac:dyDescent="0.35">
      <c r="A1899" t="s">
        <v>98</v>
      </c>
      <c r="B1899" t="s">
        <v>99</v>
      </c>
      <c r="C1899" t="s">
        <v>93</v>
      </c>
      <c r="D1899" s="29">
        <v>46455</v>
      </c>
      <c r="E1899">
        <v>0</v>
      </c>
      <c r="F1899">
        <v>0</v>
      </c>
      <c r="G1899">
        <v>0</v>
      </c>
      <c r="H1899">
        <v>0</v>
      </c>
      <c r="L1899">
        <v>103.38720000000001</v>
      </c>
      <c r="R1899">
        <v>259.32575300000002</v>
      </c>
      <c r="S1899" t="s">
        <v>90</v>
      </c>
      <c r="T1899" s="297">
        <v>46311.754166666666</v>
      </c>
    </row>
    <row r="1900" spans="1:20" x14ac:dyDescent="0.35">
      <c r="A1900" t="s">
        <v>98</v>
      </c>
      <c r="B1900" t="s">
        <v>99</v>
      </c>
      <c r="C1900" t="s">
        <v>93</v>
      </c>
      <c r="D1900" s="29">
        <v>46456</v>
      </c>
      <c r="E1900">
        <v>0</v>
      </c>
      <c r="F1900">
        <v>0</v>
      </c>
      <c r="G1900">
        <v>0</v>
      </c>
      <c r="H1900">
        <v>0</v>
      </c>
      <c r="L1900">
        <v>103.38720000000001</v>
      </c>
      <c r="R1900">
        <v>259.32575300000002</v>
      </c>
      <c r="S1900" t="s">
        <v>90</v>
      </c>
      <c r="T1900" s="297">
        <v>46311.754166666666</v>
      </c>
    </row>
    <row r="1901" spans="1:20" x14ac:dyDescent="0.35">
      <c r="A1901" t="s">
        <v>98</v>
      </c>
      <c r="B1901" t="s">
        <v>99</v>
      </c>
      <c r="C1901" t="s">
        <v>93</v>
      </c>
      <c r="D1901" s="29">
        <v>46457</v>
      </c>
      <c r="E1901">
        <v>0</v>
      </c>
      <c r="F1901">
        <v>0</v>
      </c>
      <c r="G1901">
        <v>0</v>
      </c>
      <c r="H1901">
        <v>0</v>
      </c>
      <c r="L1901">
        <v>103.38720000000001</v>
      </c>
      <c r="R1901">
        <v>259.32575300000002</v>
      </c>
      <c r="S1901" t="s">
        <v>90</v>
      </c>
      <c r="T1901" s="297">
        <v>46311.754166666666</v>
      </c>
    </row>
    <row r="1902" spans="1:20" x14ac:dyDescent="0.35">
      <c r="A1902" t="s">
        <v>98</v>
      </c>
      <c r="B1902" t="s">
        <v>99</v>
      </c>
      <c r="C1902" t="s">
        <v>93</v>
      </c>
      <c r="D1902" s="29">
        <v>46458</v>
      </c>
      <c r="E1902">
        <v>0</v>
      </c>
      <c r="F1902">
        <v>0</v>
      </c>
      <c r="G1902">
        <v>0</v>
      </c>
      <c r="H1902">
        <v>0</v>
      </c>
      <c r="L1902">
        <v>103.38720000000001</v>
      </c>
      <c r="R1902">
        <v>259.32575300000002</v>
      </c>
      <c r="S1902" t="s">
        <v>90</v>
      </c>
      <c r="T1902" s="297">
        <v>46311.754166666666</v>
      </c>
    </row>
    <row r="1903" spans="1:20" x14ac:dyDescent="0.35">
      <c r="A1903" t="s">
        <v>98</v>
      </c>
      <c r="B1903" t="s">
        <v>99</v>
      </c>
      <c r="C1903" t="s">
        <v>93</v>
      </c>
      <c r="D1903" s="29">
        <v>46459</v>
      </c>
      <c r="E1903">
        <v>0</v>
      </c>
      <c r="F1903">
        <v>0</v>
      </c>
      <c r="G1903">
        <v>0</v>
      </c>
      <c r="H1903">
        <v>0</v>
      </c>
      <c r="L1903">
        <v>103.38720000000001</v>
      </c>
      <c r="R1903">
        <v>259.32575300000002</v>
      </c>
      <c r="S1903" t="s">
        <v>90</v>
      </c>
      <c r="T1903" s="297">
        <v>46311.754166666666</v>
      </c>
    </row>
    <row r="1904" spans="1:20" x14ac:dyDescent="0.35">
      <c r="A1904" t="s">
        <v>98</v>
      </c>
      <c r="B1904" t="s">
        <v>99</v>
      </c>
      <c r="C1904" t="s">
        <v>93</v>
      </c>
      <c r="D1904" s="29">
        <v>46460</v>
      </c>
      <c r="E1904">
        <v>0</v>
      </c>
      <c r="F1904">
        <v>0</v>
      </c>
      <c r="G1904">
        <v>0</v>
      </c>
      <c r="H1904">
        <v>0</v>
      </c>
      <c r="L1904">
        <v>103.38720000000001</v>
      </c>
      <c r="R1904">
        <v>259.32575300000002</v>
      </c>
      <c r="S1904" t="s">
        <v>90</v>
      </c>
      <c r="T1904" s="297">
        <v>46311.754166666666</v>
      </c>
    </row>
    <row r="1905" spans="1:20" x14ac:dyDescent="0.35">
      <c r="A1905" t="s">
        <v>98</v>
      </c>
      <c r="B1905" t="s">
        <v>99</v>
      </c>
      <c r="C1905" t="s">
        <v>93</v>
      </c>
      <c r="D1905" s="29">
        <v>46461</v>
      </c>
      <c r="E1905">
        <v>0</v>
      </c>
      <c r="F1905">
        <v>0</v>
      </c>
      <c r="G1905">
        <v>0</v>
      </c>
      <c r="H1905">
        <v>0</v>
      </c>
      <c r="L1905">
        <v>103.38720000000001</v>
      </c>
      <c r="R1905">
        <v>259.32575300000002</v>
      </c>
      <c r="S1905" t="s">
        <v>90</v>
      </c>
      <c r="T1905" s="297">
        <v>46311.754166666666</v>
      </c>
    </row>
    <row r="1906" spans="1:20" x14ac:dyDescent="0.35">
      <c r="A1906" t="s">
        <v>98</v>
      </c>
      <c r="B1906" t="s">
        <v>99</v>
      </c>
      <c r="C1906" t="s">
        <v>93</v>
      </c>
      <c r="D1906" s="29">
        <v>46462</v>
      </c>
      <c r="E1906">
        <v>0</v>
      </c>
      <c r="F1906">
        <v>0</v>
      </c>
      <c r="G1906">
        <v>0</v>
      </c>
      <c r="H1906">
        <v>0</v>
      </c>
      <c r="L1906">
        <v>103.38720000000001</v>
      </c>
      <c r="R1906">
        <v>259.32575300000002</v>
      </c>
      <c r="S1906" t="s">
        <v>90</v>
      </c>
      <c r="T1906" s="297">
        <v>46311.754166666666</v>
      </c>
    </row>
    <row r="1907" spans="1:20" x14ac:dyDescent="0.35">
      <c r="A1907" t="s">
        <v>98</v>
      </c>
      <c r="B1907" t="s">
        <v>99</v>
      </c>
      <c r="C1907" t="s">
        <v>93</v>
      </c>
      <c r="D1907" s="29">
        <v>46463</v>
      </c>
      <c r="E1907">
        <v>0</v>
      </c>
      <c r="F1907">
        <v>0</v>
      </c>
      <c r="G1907">
        <v>0</v>
      </c>
      <c r="H1907">
        <v>0</v>
      </c>
      <c r="L1907">
        <v>103.38720000000001</v>
      </c>
      <c r="R1907">
        <v>259.32575300000002</v>
      </c>
      <c r="S1907" t="s">
        <v>90</v>
      </c>
      <c r="T1907" s="297">
        <v>46311.754166666666</v>
      </c>
    </row>
    <row r="1908" spans="1:20" x14ac:dyDescent="0.35">
      <c r="A1908" t="s">
        <v>98</v>
      </c>
      <c r="B1908" t="s">
        <v>99</v>
      </c>
      <c r="C1908" t="s">
        <v>93</v>
      </c>
      <c r="D1908" s="29">
        <v>46464</v>
      </c>
      <c r="E1908">
        <v>0</v>
      </c>
      <c r="F1908">
        <v>0</v>
      </c>
      <c r="G1908">
        <v>0</v>
      </c>
      <c r="H1908">
        <v>0</v>
      </c>
      <c r="L1908">
        <v>103.38720000000001</v>
      </c>
      <c r="R1908">
        <v>259.32575300000002</v>
      </c>
      <c r="S1908" t="s">
        <v>90</v>
      </c>
      <c r="T1908" s="297">
        <v>46311.754166666666</v>
      </c>
    </row>
    <row r="1909" spans="1:20" x14ac:dyDescent="0.35">
      <c r="A1909" t="s">
        <v>98</v>
      </c>
      <c r="B1909" t="s">
        <v>99</v>
      </c>
      <c r="C1909" t="s">
        <v>93</v>
      </c>
      <c r="D1909" s="29">
        <v>46465</v>
      </c>
      <c r="E1909">
        <v>0</v>
      </c>
      <c r="F1909">
        <v>0</v>
      </c>
      <c r="G1909">
        <v>0</v>
      </c>
      <c r="H1909">
        <v>0</v>
      </c>
      <c r="L1909">
        <v>103.38720000000001</v>
      </c>
      <c r="R1909">
        <v>259.32575300000002</v>
      </c>
      <c r="S1909" t="s">
        <v>90</v>
      </c>
      <c r="T1909" s="297">
        <v>46311.754166666666</v>
      </c>
    </row>
    <row r="1910" spans="1:20" x14ac:dyDescent="0.35">
      <c r="A1910" t="s">
        <v>98</v>
      </c>
      <c r="B1910" t="s">
        <v>99</v>
      </c>
      <c r="C1910" t="s">
        <v>93</v>
      </c>
      <c r="D1910" s="29">
        <v>46466</v>
      </c>
      <c r="E1910">
        <v>0</v>
      </c>
      <c r="F1910">
        <v>0</v>
      </c>
      <c r="G1910">
        <v>0</v>
      </c>
      <c r="H1910">
        <v>0</v>
      </c>
      <c r="L1910">
        <v>103.38720000000001</v>
      </c>
      <c r="R1910">
        <v>259.32575300000002</v>
      </c>
      <c r="S1910" t="s">
        <v>90</v>
      </c>
      <c r="T1910" s="297">
        <v>46311.754166666666</v>
      </c>
    </row>
    <row r="1911" spans="1:20" x14ac:dyDescent="0.35">
      <c r="A1911" t="s">
        <v>98</v>
      </c>
      <c r="B1911" t="s">
        <v>99</v>
      </c>
      <c r="C1911" t="s">
        <v>93</v>
      </c>
      <c r="D1911" s="29">
        <v>46467</v>
      </c>
      <c r="E1911">
        <v>0</v>
      </c>
      <c r="F1911">
        <v>0</v>
      </c>
      <c r="G1911">
        <v>0</v>
      </c>
      <c r="H1911">
        <v>0</v>
      </c>
      <c r="L1911">
        <v>103.38720000000001</v>
      </c>
      <c r="R1911">
        <v>259.32575300000002</v>
      </c>
      <c r="S1911" t="s">
        <v>90</v>
      </c>
      <c r="T1911" s="297">
        <v>46311.754166666666</v>
      </c>
    </row>
    <row r="1912" spans="1:20" x14ac:dyDescent="0.35">
      <c r="A1912" t="s">
        <v>98</v>
      </c>
      <c r="B1912" t="s">
        <v>99</v>
      </c>
      <c r="C1912" t="s">
        <v>93</v>
      </c>
      <c r="D1912" s="29">
        <v>46468</v>
      </c>
      <c r="E1912">
        <v>0</v>
      </c>
      <c r="F1912">
        <v>0</v>
      </c>
      <c r="G1912">
        <v>0</v>
      </c>
      <c r="H1912">
        <v>0</v>
      </c>
      <c r="L1912">
        <v>103.38720000000001</v>
      </c>
      <c r="R1912">
        <v>259.32575300000002</v>
      </c>
      <c r="S1912" t="s">
        <v>90</v>
      </c>
      <c r="T1912" s="297">
        <v>46311.754166666666</v>
      </c>
    </row>
    <row r="1913" spans="1:20" x14ac:dyDescent="0.35">
      <c r="A1913" t="s">
        <v>98</v>
      </c>
      <c r="B1913" t="s">
        <v>99</v>
      </c>
      <c r="C1913" t="s">
        <v>93</v>
      </c>
      <c r="D1913" s="29">
        <v>46469</v>
      </c>
      <c r="E1913">
        <v>0</v>
      </c>
      <c r="F1913">
        <v>0</v>
      </c>
      <c r="G1913">
        <v>0</v>
      </c>
      <c r="H1913">
        <v>0</v>
      </c>
      <c r="L1913">
        <v>103.38720000000001</v>
      </c>
      <c r="R1913">
        <v>259.32575300000002</v>
      </c>
      <c r="S1913" t="s">
        <v>90</v>
      </c>
      <c r="T1913" s="297">
        <v>46311.754166666666</v>
      </c>
    </row>
    <row r="1914" spans="1:20" x14ac:dyDescent="0.35">
      <c r="A1914" t="s">
        <v>98</v>
      </c>
      <c r="B1914" t="s">
        <v>99</v>
      </c>
      <c r="C1914" t="s">
        <v>93</v>
      </c>
      <c r="D1914" s="29">
        <v>46470</v>
      </c>
      <c r="E1914">
        <v>0</v>
      </c>
      <c r="F1914">
        <v>0</v>
      </c>
      <c r="G1914">
        <v>0</v>
      </c>
      <c r="H1914">
        <v>0</v>
      </c>
      <c r="L1914">
        <v>103.38720000000001</v>
      </c>
      <c r="R1914">
        <v>259.32575300000002</v>
      </c>
      <c r="S1914" t="s">
        <v>90</v>
      </c>
      <c r="T1914" s="297">
        <v>46311.754166666666</v>
      </c>
    </row>
    <row r="1915" spans="1:20" x14ac:dyDescent="0.35">
      <c r="A1915" t="s">
        <v>98</v>
      </c>
      <c r="B1915" t="s">
        <v>99</v>
      </c>
      <c r="C1915" t="s">
        <v>93</v>
      </c>
      <c r="D1915" s="29">
        <v>46471</v>
      </c>
      <c r="E1915">
        <v>0</v>
      </c>
      <c r="F1915">
        <v>0</v>
      </c>
      <c r="G1915">
        <v>0</v>
      </c>
      <c r="H1915">
        <v>0</v>
      </c>
      <c r="L1915">
        <v>103.38720000000001</v>
      </c>
      <c r="R1915">
        <v>259.32575300000002</v>
      </c>
      <c r="S1915" t="s">
        <v>90</v>
      </c>
      <c r="T1915" s="297">
        <v>46311.754166666666</v>
      </c>
    </row>
    <row r="1916" spans="1:20" x14ac:dyDescent="0.35">
      <c r="A1916" t="s">
        <v>98</v>
      </c>
      <c r="B1916" t="s">
        <v>99</v>
      </c>
      <c r="C1916" t="s">
        <v>93</v>
      </c>
      <c r="D1916" s="29">
        <v>46472</v>
      </c>
      <c r="E1916">
        <v>0</v>
      </c>
      <c r="F1916">
        <v>0</v>
      </c>
      <c r="G1916">
        <v>0</v>
      </c>
      <c r="H1916">
        <v>0</v>
      </c>
      <c r="L1916">
        <v>103.38720000000001</v>
      </c>
      <c r="R1916">
        <v>259.32575300000002</v>
      </c>
      <c r="S1916" t="s">
        <v>90</v>
      </c>
      <c r="T1916" s="297">
        <v>46311.754166666666</v>
      </c>
    </row>
    <row r="1917" spans="1:20" x14ac:dyDescent="0.35">
      <c r="A1917" t="s">
        <v>98</v>
      </c>
      <c r="B1917" t="s">
        <v>99</v>
      </c>
      <c r="C1917" t="s">
        <v>93</v>
      </c>
      <c r="D1917" s="29">
        <v>46473</v>
      </c>
      <c r="E1917">
        <v>0</v>
      </c>
      <c r="F1917">
        <v>0</v>
      </c>
      <c r="G1917">
        <v>0</v>
      </c>
      <c r="H1917">
        <v>0</v>
      </c>
      <c r="L1917">
        <v>103.38720000000001</v>
      </c>
      <c r="R1917">
        <v>259.32575300000002</v>
      </c>
      <c r="S1917" t="s">
        <v>90</v>
      </c>
      <c r="T1917" s="297">
        <v>46311.754166666666</v>
      </c>
    </row>
    <row r="1918" spans="1:20" x14ac:dyDescent="0.35">
      <c r="A1918" t="s">
        <v>98</v>
      </c>
      <c r="B1918" t="s">
        <v>99</v>
      </c>
      <c r="C1918" t="s">
        <v>93</v>
      </c>
      <c r="D1918" s="29">
        <v>46474</v>
      </c>
      <c r="E1918">
        <v>0</v>
      </c>
      <c r="F1918">
        <v>0</v>
      </c>
      <c r="G1918">
        <v>0</v>
      </c>
      <c r="H1918">
        <v>0</v>
      </c>
      <c r="L1918">
        <v>103.38720000000001</v>
      </c>
      <c r="R1918">
        <v>259.32575300000002</v>
      </c>
      <c r="S1918" t="s">
        <v>90</v>
      </c>
      <c r="T1918" s="297">
        <v>46311.754166666666</v>
      </c>
    </row>
    <row r="1919" spans="1:20" x14ac:dyDescent="0.35">
      <c r="A1919" t="s">
        <v>98</v>
      </c>
      <c r="B1919" t="s">
        <v>99</v>
      </c>
      <c r="C1919" t="s">
        <v>93</v>
      </c>
      <c r="D1919" s="29">
        <v>46475</v>
      </c>
      <c r="E1919">
        <v>0</v>
      </c>
      <c r="F1919">
        <v>0</v>
      </c>
      <c r="G1919">
        <v>0</v>
      </c>
      <c r="H1919">
        <v>0</v>
      </c>
      <c r="L1919">
        <v>103.38720000000001</v>
      </c>
      <c r="R1919">
        <v>259.32575300000002</v>
      </c>
      <c r="S1919" t="s">
        <v>90</v>
      </c>
      <c r="T1919" s="297">
        <v>46311.754166666666</v>
      </c>
    </row>
    <row r="1920" spans="1:20" x14ac:dyDescent="0.35">
      <c r="A1920" t="s">
        <v>98</v>
      </c>
      <c r="B1920" t="s">
        <v>99</v>
      </c>
      <c r="C1920" t="s">
        <v>93</v>
      </c>
      <c r="D1920" s="29">
        <v>46476</v>
      </c>
      <c r="E1920">
        <v>0</v>
      </c>
      <c r="F1920">
        <v>0</v>
      </c>
      <c r="G1920">
        <v>0</v>
      </c>
      <c r="H1920">
        <v>0</v>
      </c>
      <c r="L1920">
        <v>103.38720000000001</v>
      </c>
      <c r="R1920">
        <v>259.32575300000002</v>
      </c>
      <c r="S1920" t="s">
        <v>90</v>
      </c>
      <c r="T1920" s="297">
        <v>46311.754166666666</v>
      </c>
    </row>
    <row r="1921" spans="1:20" x14ac:dyDescent="0.35">
      <c r="A1921" t="s">
        <v>98</v>
      </c>
      <c r="B1921" t="s">
        <v>99</v>
      </c>
      <c r="C1921" t="s">
        <v>93</v>
      </c>
      <c r="D1921" s="29">
        <v>46477</v>
      </c>
      <c r="E1921">
        <v>0</v>
      </c>
      <c r="F1921">
        <v>0</v>
      </c>
      <c r="G1921">
        <v>0</v>
      </c>
      <c r="H1921">
        <v>0</v>
      </c>
      <c r="L1921">
        <v>103.38720000000001</v>
      </c>
      <c r="R1921">
        <v>259.32575300000002</v>
      </c>
      <c r="S1921" t="s">
        <v>90</v>
      </c>
      <c r="T1921" s="297">
        <v>46311.754166666666</v>
      </c>
    </row>
    <row r="1922" spans="1:20" x14ac:dyDescent="0.35">
      <c r="A1922" t="s">
        <v>98</v>
      </c>
      <c r="B1922" t="s">
        <v>99</v>
      </c>
      <c r="C1922" t="s">
        <v>93</v>
      </c>
      <c r="D1922" s="29">
        <v>46478</v>
      </c>
      <c r="E1922">
        <v>0</v>
      </c>
      <c r="F1922">
        <v>0</v>
      </c>
      <c r="G1922">
        <v>0</v>
      </c>
      <c r="H1922">
        <v>0</v>
      </c>
      <c r="L1922">
        <v>103.38720000000001</v>
      </c>
      <c r="R1922">
        <v>259.32575300000002</v>
      </c>
      <c r="S1922" t="s">
        <v>90</v>
      </c>
      <c r="T1922" s="297">
        <v>46311.754166666666</v>
      </c>
    </row>
    <row r="1923" spans="1:20" x14ac:dyDescent="0.35">
      <c r="A1923" t="s">
        <v>98</v>
      </c>
      <c r="B1923" t="s">
        <v>99</v>
      </c>
      <c r="C1923" t="s">
        <v>93</v>
      </c>
      <c r="D1923" s="29">
        <v>46479</v>
      </c>
      <c r="E1923">
        <v>0</v>
      </c>
      <c r="F1923">
        <v>0</v>
      </c>
      <c r="G1923">
        <v>0</v>
      </c>
      <c r="H1923">
        <v>0</v>
      </c>
      <c r="L1923">
        <v>103.38720000000001</v>
      </c>
      <c r="R1923">
        <v>259.32575300000002</v>
      </c>
      <c r="S1923" t="s">
        <v>90</v>
      </c>
      <c r="T1923" s="297">
        <v>46311.754166666666</v>
      </c>
    </row>
    <row r="1924" spans="1:20" x14ac:dyDescent="0.35">
      <c r="A1924" t="s">
        <v>98</v>
      </c>
      <c r="B1924" t="s">
        <v>99</v>
      </c>
      <c r="C1924" t="s">
        <v>93</v>
      </c>
      <c r="D1924" s="29">
        <v>46480</v>
      </c>
      <c r="E1924">
        <v>0</v>
      </c>
      <c r="F1924">
        <v>0</v>
      </c>
      <c r="G1924">
        <v>0</v>
      </c>
      <c r="H1924">
        <v>0</v>
      </c>
      <c r="L1924">
        <v>103.38720000000001</v>
      </c>
      <c r="R1924">
        <v>259.32575300000002</v>
      </c>
      <c r="S1924" t="s">
        <v>90</v>
      </c>
      <c r="T1924" s="297">
        <v>46311.754166666666</v>
      </c>
    </row>
    <row r="1925" spans="1:20" x14ac:dyDescent="0.35">
      <c r="A1925" t="s">
        <v>98</v>
      </c>
      <c r="B1925" t="s">
        <v>99</v>
      </c>
      <c r="C1925" t="s">
        <v>93</v>
      </c>
      <c r="D1925" s="29">
        <v>46481</v>
      </c>
      <c r="E1925">
        <v>0</v>
      </c>
      <c r="F1925">
        <v>0</v>
      </c>
      <c r="G1925">
        <v>0</v>
      </c>
      <c r="H1925">
        <v>0</v>
      </c>
      <c r="L1925">
        <v>103.38720000000001</v>
      </c>
      <c r="R1925">
        <v>259.32575300000002</v>
      </c>
      <c r="S1925" t="s">
        <v>90</v>
      </c>
      <c r="T1925" s="297">
        <v>46311.754166666666</v>
      </c>
    </row>
    <row r="1926" spans="1:20" x14ac:dyDescent="0.35">
      <c r="A1926" t="s">
        <v>98</v>
      </c>
      <c r="B1926" t="s">
        <v>99</v>
      </c>
      <c r="C1926" t="s">
        <v>93</v>
      </c>
      <c r="D1926" s="29">
        <v>46482</v>
      </c>
      <c r="E1926">
        <v>0</v>
      </c>
      <c r="F1926">
        <v>0</v>
      </c>
      <c r="G1926">
        <v>0</v>
      </c>
      <c r="H1926">
        <v>0</v>
      </c>
      <c r="L1926">
        <v>103.38720000000001</v>
      </c>
      <c r="R1926">
        <v>259.32575300000002</v>
      </c>
      <c r="S1926" t="s">
        <v>90</v>
      </c>
      <c r="T1926" s="297">
        <v>46311.754166666666</v>
      </c>
    </row>
    <row r="1927" spans="1:20" x14ac:dyDescent="0.35">
      <c r="A1927" t="s">
        <v>98</v>
      </c>
      <c r="B1927" t="s">
        <v>99</v>
      </c>
      <c r="C1927" t="s">
        <v>93</v>
      </c>
      <c r="D1927" s="29">
        <v>46483</v>
      </c>
      <c r="E1927">
        <v>0</v>
      </c>
      <c r="F1927">
        <v>0</v>
      </c>
      <c r="G1927">
        <v>0</v>
      </c>
      <c r="H1927">
        <v>0</v>
      </c>
      <c r="L1927">
        <v>103.38720000000001</v>
      </c>
      <c r="R1927">
        <v>259.32575300000002</v>
      </c>
      <c r="S1927" t="s">
        <v>90</v>
      </c>
      <c r="T1927" s="297">
        <v>46311.754166666666</v>
      </c>
    </row>
    <row r="1928" spans="1:20" x14ac:dyDescent="0.35">
      <c r="A1928" t="s">
        <v>98</v>
      </c>
      <c r="B1928" t="s">
        <v>99</v>
      </c>
      <c r="C1928" t="s">
        <v>93</v>
      </c>
      <c r="D1928" s="29">
        <v>46484</v>
      </c>
      <c r="E1928">
        <v>0</v>
      </c>
      <c r="F1928">
        <v>0</v>
      </c>
      <c r="G1928">
        <v>0</v>
      </c>
      <c r="H1928">
        <v>0</v>
      </c>
      <c r="L1928">
        <v>103.38720000000001</v>
      </c>
      <c r="R1928">
        <v>259.32575300000002</v>
      </c>
      <c r="S1928" t="s">
        <v>90</v>
      </c>
      <c r="T1928" s="297">
        <v>46311.754166666666</v>
      </c>
    </row>
    <row r="1929" spans="1:20" x14ac:dyDescent="0.35">
      <c r="A1929" t="s">
        <v>98</v>
      </c>
      <c r="B1929" t="s">
        <v>99</v>
      </c>
      <c r="C1929" t="s">
        <v>93</v>
      </c>
      <c r="D1929" s="29">
        <v>46485</v>
      </c>
      <c r="E1929">
        <v>0</v>
      </c>
      <c r="F1929">
        <v>0</v>
      </c>
      <c r="G1929">
        <v>0</v>
      </c>
      <c r="H1929">
        <v>0</v>
      </c>
      <c r="L1929">
        <v>103.38720000000001</v>
      </c>
      <c r="R1929">
        <v>259.32575300000002</v>
      </c>
      <c r="S1929" t="s">
        <v>90</v>
      </c>
      <c r="T1929" s="297">
        <v>46311.754166666666</v>
      </c>
    </row>
    <row r="1930" spans="1:20" x14ac:dyDescent="0.35">
      <c r="A1930" t="s">
        <v>98</v>
      </c>
      <c r="B1930" t="s">
        <v>99</v>
      </c>
      <c r="C1930" t="s">
        <v>93</v>
      </c>
      <c r="D1930" s="29">
        <v>46486</v>
      </c>
      <c r="E1930">
        <v>0</v>
      </c>
      <c r="F1930">
        <v>0</v>
      </c>
      <c r="G1930">
        <v>0</v>
      </c>
      <c r="H1930">
        <v>0</v>
      </c>
      <c r="L1930">
        <v>103.38720000000001</v>
      </c>
      <c r="R1930">
        <v>259.32575300000002</v>
      </c>
      <c r="S1930" t="s">
        <v>90</v>
      </c>
      <c r="T1930" s="297">
        <v>46311.754166666666</v>
      </c>
    </row>
    <row r="1931" spans="1:20" x14ac:dyDescent="0.35">
      <c r="A1931" t="s">
        <v>98</v>
      </c>
      <c r="B1931" t="s">
        <v>99</v>
      </c>
      <c r="C1931" t="s">
        <v>93</v>
      </c>
      <c r="D1931" s="29">
        <v>46487</v>
      </c>
      <c r="E1931">
        <v>0</v>
      </c>
      <c r="F1931">
        <v>0</v>
      </c>
      <c r="G1931">
        <v>0</v>
      </c>
      <c r="H1931">
        <v>0</v>
      </c>
      <c r="L1931">
        <v>103.38720000000001</v>
      </c>
      <c r="R1931">
        <v>259.32575300000002</v>
      </c>
      <c r="S1931" t="s">
        <v>90</v>
      </c>
      <c r="T1931" s="297">
        <v>46311.754166666666</v>
      </c>
    </row>
    <row r="1932" spans="1:20" x14ac:dyDescent="0.35">
      <c r="A1932" t="s">
        <v>98</v>
      </c>
      <c r="B1932" t="s">
        <v>99</v>
      </c>
      <c r="C1932" t="s">
        <v>93</v>
      </c>
      <c r="D1932" s="29">
        <v>46488</v>
      </c>
      <c r="E1932">
        <v>0</v>
      </c>
      <c r="F1932">
        <v>0</v>
      </c>
      <c r="G1932">
        <v>0</v>
      </c>
      <c r="H1932">
        <v>0</v>
      </c>
      <c r="L1932">
        <v>103.38720000000001</v>
      </c>
      <c r="R1932">
        <v>259.32575300000002</v>
      </c>
      <c r="S1932" t="s">
        <v>90</v>
      </c>
      <c r="T1932" s="297">
        <v>46311.754166666666</v>
      </c>
    </row>
    <row r="1933" spans="1:20" x14ac:dyDescent="0.35">
      <c r="A1933" t="s">
        <v>98</v>
      </c>
      <c r="B1933" t="s">
        <v>99</v>
      </c>
      <c r="C1933" t="s">
        <v>93</v>
      </c>
      <c r="D1933" s="29">
        <v>46489</v>
      </c>
      <c r="E1933">
        <v>0</v>
      </c>
      <c r="F1933">
        <v>0</v>
      </c>
      <c r="G1933">
        <v>0</v>
      </c>
      <c r="H1933">
        <v>0</v>
      </c>
      <c r="L1933">
        <v>103.38720000000001</v>
      </c>
      <c r="R1933">
        <v>259.32575300000002</v>
      </c>
      <c r="S1933" t="s">
        <v>90</v>
      </c>
      <c r="T1933" s="297">
        <v>46311.754166666666</v>
      </c>
    </row>
    <row r="1934" spans="1:20" x14ac:dyDescent="0.35">
      <c r="A1934" t="s">
        <v>98</v>
      </c>
      <c r="B1934" t="s">
        <v>99</v>
      </c>
      <c r="C1934" t="s">
        <v>93</v>
      </c>
      <c r="D1934" s="29">
        <v>46490</v>
      </c>
      <c r="E1934">
        <v>0</v>
      </c>
      <c r="F1934">
        <v>0</v>
      </c>
      <c r="G1934">
        <v>0</v>
      </c>
      <c r="H1934">
        <v>0</v>
      </c>
      <c r="L1934">
        <v>103.38720000000001</v>
      </c>
      <c r="R1934">
        <v>259.32575300000002</v>
      </c>
      <c r="S1934" t="s">
        <v>90</v>
      </c>
      <c r="T1934" s="297">
        <v>46311.754166666666</v>
      </c>
    </row>
    <row r="1935" spans="1:20" x14ac:dyDescent="0.35">
      <c r="A1935" t="s">
        <v>98</v>
      </c>
      <c r="B1935" t="s">
        <v>99</v>
      </c>
      <c r="C1935" t="s">
        <v>93</v>
      </c>
      <c r="D1935" s="29">
        <v>46491</v>
      </c>
      <c r="E1935">
        <v>0</v>
      </c>
      <c r="F1935">
        <v>0</v>
      </c>
      <c r="G1935">
        <v>0</v>
      </c>
      <c r="H1935">
        <v>0</v>
      </c>
      <c r="L1935">
        <v>103.38720000000001</v>
      </c>
      <c r="R1935">
        <v>259.32575300000002</v>
      </c>
      <c r="S1935" t="s">
        <v>90</v>
      </c>
      <c r="T1935" s="297">
        <v>46311.754166666666</v>
      </c>
    </row>
    <row r="1936" spans="1:20" x14ac:dyDescent="0.35">
      <c r="A1936" t="s">
        <v>98</v>
      </c>
      <c r="B1936" t="s">
        <v>99</v>
      </c>
      <c r="C1936" t="s">
        <v>93</v>
      </c>
      <c r="D1936" s="29">
        <v>46492</v>
      </c>
      <c r="E1936">
        <v>0</v>
      </c>
      <c r="F1936">
        <v>0</v>
      </c>
      <c r="G1936">
        <v>0</v>
      </c>
      <c r="H1936">
        <v>0</v>
      </c>
      <c r="L1936">
        <v>103.38720000000001</v>
      </c>
      <c r="R1936">
        <v>259.32575300000002</v>
      </c>
      <c r="S1936" t="s">
        <v>90</v>
      </c>
      <c r="T1936" s="297">
        <v>46311.754166666666</v>
      </c>
    </row>
    <row r="1937" spans="1:20" x14ac:dyDescent="0.35">
      <c r="A1937" t="s">
        <v>98</v>
      </c>
      <c r="B1937" t="s">
        <v>99</v>
      </c>
      <c r="C1937" t="s">
        <v>93</v>
      </c>
      <c r="D1937" s="29">
        <v>46493</v>
      </c>
      <c r="E1937">
        <v>0</v>
      </c>
      <c r="F1937">
        <v>0</v>
      </c>
      <c r="G1937">
        <v>0</v>
      </c>
      <c r="H1937">
        <v>0</v>
      </c>
      <c r="L1937">
        <v>103.38720000000001</v>
      </c>
      <c r="R1937">
        <v>259.32575300000002</v>
      </c>
      <c r="S1937" t="s">
        <v>90</v>
      </c>
      <c r="T1937" s="297">
        <v>46311.754166666666</v>
      </c>
    </row>
    <row r="1938" spans="1:20" x14ac:dyDescent="0.35">
      <c r="A1938" t="s">
        <v>98</v>
      </c>
      <c r="B1938" t="s">
        <v>99</v>
      </c>
      <c r="C1938" t="s">
        <v>93</v>
      </c>
      <c r="D1938" s="29">
        <v>46494</v>
      </c>
      <c r="E1938">
        <v>0</v>
      </c>
      <c r="F1938">
        <v>0</v>
      </c>
      <c r="G1938">
        <v>0</v>
      </c>
      <c r="H1938">
        <v>0</v>
      </c>
      <c r="L1938">
        <v>103.38720000000001</v>
      </c>
      <c r="R1938">
        <v>259.32575300000002</v>
      </c>
      <c r="S1938" t="s">
        <v>90</v>
      </c>
      <c r="T1938" s="297">
        <v>46311.754166666666</v>
      </c>
    </row>
    <row r="1939" spans="1:20" x14ac:dyDescent="0.35">
      <c r="A1939" t="s">
        <v>98</v>
      </c>
      <c r="B1939" t="s">
        <v>99</v>
      </c>
      <c r="C1939" t="s">
        <v>93</v>
      </c>
      <c r="D1939" s="29">
        <v>46495</v>
      </c>
      <c r="E1939">
        <v>0</v>
      </c>
      <c r="F1939">
        <v>0</v>
      </c>
      <c r="G1939">
        <v>0</v>
      </c>
      <c r="H1939">
        <v>0</v>
      </c>
      <c r="L1939">
        <v>103.38720000000001</v>
      </c>
      <c r="R1939">
        <v>259.32575300000002</v>
      </c>
      <c r="S1939" t="s">
        <v>90</v>
      </c>
      <c r="T1939" s="297">
        <v>46311.754166666666</v>
      </c>
    </row>
    <row r="1940" spans="1:20" x14ac:dyDescent="0.35">
      <c r="A1940" t="s">
        <v>98</v>
      </c>
      <c r="B1940" t="s">
        <v>99</v>
      </c>
      <c r="C1940" t="s">
        <v>93</v>
      </c>
      <c r="D1940" s="29">
        <v>46496</v>
      </c>
      <c r="E1940">
        <v>0</v>
      </c>
      <c r="F1940">
        <v>0</v>
      </c>
      <c r="G1940">
        <v>0</v>
      </c>
      <c r="H1940">
        <v>0</v>
      </c>
      <c r="L1940">
        <v>103.38720000000001</v>
      </c>
      <c r="R1940">
        <v>259.32575300000002</v>
      </c>
      <c r="S1940" t="s">
        <v>90</v>
      </c>
      <c r="T1940" s="297">
        <v>46311.754166666666</v>
      </c>
    </row>
    <row r="1941" spans="1:20" x14ac:dyDescent="0.35">
      <c r="A1941" t="s">
        <v>98</v>
      </c>
      <c r="B1941" t="s">
        <v>99</v>
      </c>
      <c r="C1941" t="s">
        <v>93</v>
      </c>
      <c r="D1941" s="29">
        <v>46497</v>
      </c>
      <c r="E1941">
        <v>0</v>
      </c>
      <c r="F1941">
        <v>0</v>
      </c>
      <c r="G1941">
        <v>0</v>
      </c>
      <c r="H1941">
        <v>0</v>
      </c>
      <c r="L1941">
        <v>103.38720000000001</v>
      </c>
      <c r="R1941">
        <v>259.32575300000002</v>
      </c>
      <c r="S1941" t="s">
        <v>90</v>
      </c>
      <c r="T1941" s="297">
        <v>46311.754166666666</v>
      </c>
    </row>
    <row r="1942" spans="1:20" x14ac:dyDescent="0.35">
      <c r="A1942" t="s">
        <v>98</v>
      </c>
      <c r="B1942" t="s">
        <v>99</v>
      </c>
      <c r="C1942" t="s">
        <v>93</v>
      </c>
      <c r="D1942" s="29">
        <v>46498</v>
      </c>
      <c r="E1942">
        <v>0</v>
      </c>
      <c r="F1942">
        <v>0</v>
      </c>
      <c r="G1942">
        <v>0</v>
      </c>
      <c r="H1942">
        <v>0</v>
      </c>
      <c r="L1942">
        <v>103.38720000000001</v>
      </c>
      <c r="R1942">
        <v>259.32575300000002</v>
      </c>
      <c r="S1942" t="s">
        <v>90</v>
      </c>
      <c r="T1942" s="297">
        <v>46311.754166666666</v>
      </c>
    </row>
    <row r="1943" spans="1:20" x14ac:dyDescent="0.35">
      <c r="A1943" t="s">
        <v>98</v>
      </c>
      <c r="B1943" t="s">
        <v>99</v>
      </c>
      <c r="C1943" t="s">
        <v>93</v>
      </c>
      <c r="D1943" s="29">
        <v>46499</v>
      </c>
      <c r="E1943">
        <v>0</v>
      </c>
      <c r="F1943">
        <v>0</v>
      </c>
      <c r="G1943">
        <v>0</v>
      </c>
      <c r="H1943">
        <v>0</v>
      </c>
      <c r="L1943">
        <v>103.38720000000001</v>
      </c>
      <c r="R1943">
        <v>259.32575300000002</v>
      </c>
      <c r="S1943" t="s">
        <v>90</v>
      </c>
      <c r="T1943" s="297">
        <v>46311.754166666666</v>
      </c>
    </row>
    <row r="1944" spans="1:20" x14ac:dyDescent="0.35">
      <c r="A1944" t="s">
        <v>98</v>
      </c>
      <c r="B1944" t="s">
        <v>99</v>
      </c>
      <c r="C1944" t="s">
        <v>93</v>
      </c>
      <c r="D1944" s="29">
        <v>46500</v>
      </c>
      <c r="E1944">
        <v>0</v>
      </c>
      <c r="F1944">
        <v>0</v>
      </c>
      <c r="G1944">
        <v>0</v>
      </c>
      <c r="H1944">
        <v>0</v>
      </c>
      <c r="L1944">
        <v>103.38720000000001</v>
      </c>
      <c r="R1944">
        <v>259.32575300000002</v>
      </c>
      <c r="S1944" t="s">
        <v>90</v>
      </c>
      <c r="T1944" s="297">
        <v>46311.754166666666</v>
      </c>
    </row>
    <row r="1945" spans="1:20" x14ac:dyDescent="0.35">
      <c r="A1945" t="s">
        <v>98</v>
      </c>
      <c r="B1945" t="s">
        <v>99</v>
      </c>
      <c r="C1945" t="s">
        <v>93</v>
      </c>
      <c r="D1945" s="29">
        <v>46501</v>
      </c>
      <c r="E1945">
        <v>0</v>
      </c>
      <c r="F1945">
        <v>0</v>
      </c>
      <c r="G1945">
        <v>0</v>
      </c>
      <c r="H1945">
        <v>0</v>
      </c>
      <c r="L1945">
        <v>103.38720000000001</v>
      </c>
      <c r="R1945">
        <v>259.32575300000002</v>
      </c>
      <c r="S1945" t="s">
        <v>90</v>
      </c>
      <c r="T1945" s="297">
        <v>46311.754166666666</v>
      </c>
    </row>
    <row r="1946" spans="1:20" x14ac:dyDescent="0.35">
      <c r="A1946" t="s">
        <v>98</v>
      </c>
      <c r="B1946" t="s">
        <v>99</v>
      </c>
      <c r="C1946" t="s">
        <v>93</v>
      </c>
      <c r="D1946" s="29">
        <v>46502</v>
      </c>
      <c r="E1946">
        <v>0</v>
      </c>
      <c r="F1946">
        <v>0</v>
      </c>
      <c r="G1946">
        <v>0</v>
      </c>
      <c r="H1946">
        <v>0</v>
      </c>
      <c r="L1946">
        <v>103.38720000000001</v>
      </c>
      <c r="R1946">
        <v>259.32575300000002</v>
      </c>
      <c r="S1946" t="s">
        <v>90</v>
      </c>
      <c r="T1946" s="297">
        <v>46311.754166666666</v>
      </c>
    </row>
    <row r="1947" spans="1:20" x14ac:dyDescent="0.35">
      <c r="A1947" t="s">
        <v>98</v>
      </c>
      <c r="B1947" t="s">
        <v>99</v>
      </c>
      <c r="C1947" t="s">
        <v>93</v>
      </c>
      <c r="D1947" s="29">
        <v>46503</v>
      </c>
      <c r="E1947">
        <v>0</v>
      </c>
      <c r="F1947">
        <v>0</v>
      </c>
      <c r="G1947">
        <v>0</v>
      </c>
      <c r="H1947">
        <v>0</v>
      </c>
      <c r="L1947">
        <v>103.38720000000001</v>
      </c>
      <c r="R1947">
        <v>259.32575300000002</v>
      </c>
      <c r="S1947" t="s">
        <v>90</v>
      </c>
      <c r="T1947" s="297">
        <v>46311.754166666666</v>
      </c>
    </row>
    <row r="1948" spans="1:20" x14ac:dyDescent="0.35">
      <c r="A1948" t="s">
        <v>98</v>
      </c>
      <c r="B1948" t="s">
        <v>99</v>
      </c>
      <c r="C1948" t="s">
        <v>93</v>
      </c>
      <c r="D1948" s="29">
        <v>46504</v>
      </c>
      <c r="E1948">
        <v>0</v>
      </c>
      <c r="F1948">
        <v>0</v>
      </c>
      <c r="G1948">
        <v>0</v>
      </c>
      <c r="H1948">
        <v>0</v>
      </c>
      <c r="L1948">
        <v>103.38720000000001</v>
      </c>
      <c r="R1948">
        <v>259.32575300000002</v>
      </c>
      <c r="S1948" t="s">
        <v>90</v>
      </c>
      <c r="T1948" s="297">
        <v>46311.754166666666</v>
      </c>
    </row>
    <row r="1949" spans="1:20" x14ac:dyDescent="0.35">
      <c r="A1949" t="s">
        <v>98</v>
      </c>
      <c r="B1949" t="s">
        <v>99</v>
      </c>
      <c r="C1949" t="s">
        <v>93</v>
      </c>
      <c r="D1949" s="29">
        <v>46505</v>
      </c>
      <c r="E1949">
        <v>0</v>
      </c>
      <c r="F1949">
        <v>0</v>
      </c>
      <c r="G1949">
        <v>0</v>
      </c>
      <c r="H1949">
        <v>0</v>
      </c>
      <c r="L1949">
        <v>103.38720000000001</v>
      </c>
      <c r="R1949">
        <v>259.32575300000002</v>
      </c>
      <c r="S1949" t="s">
        <v>90</v>
      </c>
      <c r="T1949" s="297">
        <v>46311.754166666666</v>
      </c>
    </row>
    <row r="1950" spans="1:20" x14ac:dyDescent="0.35">
      <c r="A1950" t="s">
        <v>98</v>
      </c>
      <c r="B1950" t="s">
        <v>99</v>
      </c>
      <c r="C1950" t="s">
        <v>93</v>
      </c>
      <c r="D1950" s="29">
        <v>46506</v>
      </c>
      <c r="E1950">
        <v>0</v>
      </c>
      <c r="F1950">
        <v>0</v>
      </c>
      <c r="G1950">
        <v>0</v>
      </c>
      <c r="H1950">
        <v>0</v>
      </c>
      <c r="L1950">
        <v>103.38720000000001</v>
      </c>
      <c r="R1950">
        <v>259.32575300000002</v>
      </c>
      <c r="S1950" t="s">
        <v>90</v>
      </c>
      <c r="T1950" s="297">
        <v>46311.754166666666</v>
      </c>
    </row>
    <row r="1951" spans="1:20" x14ac:dyDescent="0.35">
      <c r="A1951" t="s">
        <v>98</v>
      </c>
      <c r="B1951" t="s">
        <v>99</v>
      </c>
      <c r="C1951" t="s">
        <v>93</v>
      </c>
      <c r="D1951" s="29">
        <v>46507</v>
      </c>
      <c r="E1951">
        <v>0</v>
      </c>
      <c r="F1951">
        <v>0</v>
      </c>
      <c r="G1951">
        <v>0</v>
      </c>
      <c r="H1951">
        <v>0</v>
      </c>
      <c r="L1951">
        <v>103.38720000000001</v>
      </c>
      <c r="R1951">
        <v>259.32575300000002</v>
      </c>
      <c r="S1951" t="s">
        <v>90</v>
      </c>
      <c r="T1951" s="297">
        <v>46311.754166666666</v>
      </c>
    </row>
    <row r="1952" spans="1:20" x14ac:dyDescent="0.35">
      <c r="A1952" t="s">
        <v>98</v>
      </c>
      <c r="B1952" t="s">
        <v>99</v>
      </c>
      <c r="C1952" t="s">
        <v>93</v>
      </c>
      <c r="D1952" s="29">
        <v>46508</v>
      </c>
      <c r="E1952">
        <v>0</v>
      </c>
      <c r="F1952">
        <v>0</v>
      </c>
      <c r="G1952">
        <v>0</v>
      </c>
      <c r="H1952">
        <v>0</v>
      </c>
      <c r="L1952">
        <v>103.38720000000001</v>
      </c>
      <c r="R1952">
        <v>259.32575300000002</v>
      </c>
      <c r="S1952" t="s">
        <v>90</v>
      </c>
      <c r="T1952" s="297">
        <v>46311.754166666666</v>
      </c>
    </row>
    <row r="1953" spans="1:20" x14ac:dyDescent="0.35">
      <c r="A1953" t="s">
        <v>98</v>
      </c>
      <c r="B1953" t="s">
        <v>99</v>
      </c>
      <c r="C1953" t="s">
        <v>93</v>
      </c>
      <c r="D1953" s="29">
        <v>46509</v>
      </c>
      <c r="E1953">
        <v>0</v>
      </c>
      <c r="F1953">
        <v>0</v>
      </c>
      <c r="G1953">
        <v>0</v>
      </c>
      <c r="H1953">
        <v>0</v>
      </c>
      <c r="L1953">
        <v>103.38720000000001</v>
      </c>
      <c r="R1953">
        <v>259.32575300000002</v>
      </c>
      <c r="S1953" t="s">
        <v>90</v>
      </c>
      <c r="T1953" s="297">
        <v>46311.754166666666</v>
      </c>
    </row>
    <row r="1954" spans="1:20" x14ac:dyDescent="0.35">
      <c r="A1954" t="s">
        <v>98</v>
      </c>
      <c r="B1954" t="s">
        <v>99</v>
      </c>
      <c r="C1954" t="s">
        <v>93</v>
      </c>
      <c r="D1954" s="29">
        <v>46510</v>
      </c>
      <c r="E1954">
        <v>0</v>
      </c>
      <c r="F1954">
        <v>0</v>
      </c>
      <c r="G1954">
        <v>0.13</v>
      </c>
      <c r="H1954">
        <v>0.04</v>
      </c>
      <c r="J1954">
        <v>225</v>
      </c>
      <c r="K1954">
        <v>250</v>
      </c>
      <c r="L1954">
        <v>103.38720000000001</v>
      </c>
      <c r="R1954">
        <v>259.32575300000002</v>
      </c>
      <c r="S1954" t="s">
        <v>90</v>
      </c>
      <c r="T1954" s="297">
        <v>46311.754166666666</v>
      </c>
    </row>
    <row r="1955" spans="1:20" x14ac:dyDescent="0.35">
      <c r="A1955" t="s">
        <v>98</v>
      </c>
      <c r="B1955" t="s">
        <v>99</v>
      </c>
      <c r="C1955" t="s">
        <v>93</v>
      </c>
      <c r="D1955" s="29">
        <v>46511</v>
      </c>
      <c r="E1955">
        <v>0</v>
      </c>
      <c r="F1955">
        <v>0</v>
      </c>
      <c r="G1955">
        <v>0.13</v>
      </c>
      <c r="H1955">
        <v>0.04</v>
      </c>
      <c r="J1955">
        <v>225</v>
      </c>
      <c r="K1955">
        <v>250</v>
      </c>
      <c r="L1955">
        <v>103.38720000000001</v>
      </c>
      <c r="R1955">
        <v>259.32575300000002</v>
      </c>
      <c r="S1955" t="s">
        <v>90</v>
      </c>
      <c r="T1955" s="297">
        <v>46311.754166666666</v>
      </c>
    </row>
    <row r="1956" spans="1:20" x14ac:dyDescent="0.35">
      <c r="A1956" t="s">
        <v>98</v>
      </c>
      <c r="B1956" t="s">
        <v>99</v>
      </c>
      <c r="C1956" t="s">
        <v>93</v>
      </c>
      <c r="D1956" s="29">
        <v>46512</v>
      </c>
      <c r="E1956">
        <v>0</v>
      </c>
      <c r="F1956">
        <v>0</v>
      </c>
      <c r="G1956">
        <v>0.13</v>
      </c>
      <c r="H1956">
        <v>0.04</v>
      </c>
      <c r="J1956">
        <v>225</v>
      </c>
      <c r="K1956">
        <v>250</v>
      </c>
      <c r="L1956">
        <v>103.38720000000001</v>
      </c>
      <c r="R1956">
        <v>259.32575300000002</v>
      </c>
      <c r="S1956" t="s">
        <v>90</v>
      </c>
      <c r="T1956" s="297">
        <v>46311.754166666666</v>
      </c>
    </row>
    <row r="1957" spans="1:20" x14ac:dyDescent="0.35">
      <c r="A1957" t="s">
        <v>98</v>
      </c>
      <c r="B1957" t="s">
        <v>99</v>
      </c>
      <c r="C1957" t="s">
        <v>93</v>
      </c>
      <c r="D1957" s="29">
        <v>46513</v>
      </c>
      <c r="E1957">
        <v>0</v>
      </c>
      <c r="F1957">
        <v>0</v>
      </c>
      <c r="G1957">
        <v>0.13</v>
      </c>
      <c r="H1957">
        <v>0.04</v>
      </c>
      <c r="J1957">
        <v>225</v>
      </c>
      <c r="K1957">
        <v>250</v>
      </c>
      <c r="L1957">
        <v>103.38720000000001</v>
      </c>
      <c r="R1957">
        <v>259.32575300000002</v>
      </c>
      <c r="S1957" t="s">
        <v>90</v>
      </c>
      <c r="T1957" s="297">
        <v>46311.754166666666</v>
      </c>
    </row>
    <row r="1958" spans="1:20" x14ac:dyDescent="0.35">
      <c r="A1958" t="s">
        <v>98</v>
      </c>
      <c r="B1958" t="s">
        <v>99</v>
      </c>
      <c r="C1958" t="s">
        <v>93</v>
      </c>
      <c r="D1958" s="29">
        <v>46514</v>
      </c>
      <c r="E1958">
        <v>0</v>
      </c>
      <c r="F1958">
        <v>0</v>
      </c>
      <c r="G1958">
        <v>0.13</v>
      </c>
      <c r="H1958">
        <v>0.04</v>
      </c>
      <c r="J1958">
        <v>225</v>
      </c>
      <c r="K1958">
        <v>250</v>
      </c>
      <c r="L1958">
        <v>103.38720000000001</v>
      </c>
      <c r="R1958">
        <v>259.32575300000002</v>
      </c>
      <c r="S1958" t="s">
        <v>90</v>
      </c>
      <c r="T1958" s="297">
        <v>46311.754166666666</v>
      </c>
    </row>
    <row r="1959" spans="1:20" x14ac:dyDescent="0.35">
      <c r="A1959" t="s">
        <v>98</v>
      </c>
      <c r="B1959" t="s">
        <v>99</v>
      </c>
      <c r="C1959" t="s">
        <v>93</v>
      </c>
      <c r="D1959" s="29">
        <v>46515</v>
      </c>
      <c r="E1959">
        <v>0</v>
      </c>
      <c r="F1959">
        <v>0</v>
      </c>
      <c r="G1959">
        <v>0.13</v>
      </c>
      <c r="H1959">
        <v>0.04</v>
      </c>
      <c r="J1959">
        <v>225</v>
      </c>
      <c r="K1959">
        <v>250</v>
      </c>
      <c r="L1959">
        <v>103.38720000000001</v>
      </c>
      <c r="R1959">
        <v>259.32575300000002</v>
      </c>
      <c r="S1959" t="s">
        <v>90</v>
      </c>
      <c r="T1959" s="297">
        <v>46311.754166666666</v>
      </c>
    </row>
    <row r="1960" spans="1:20" x14ac:dyDescent="0.35">
      <c r="A1960" t="s">
        <v>98</v>
      </c>
      <c r="B1960" t="s">
        <v>99</v>
      </c>
      <c r="C1960" t="s">
        <v>93</v>
      </c>
      <c r="D1960" s="29">
        <v>46516</v>
      </c>
      <c r="E1960">
        <v>0</v>
      </c>
      <c r="F1960">
        <v>0</v>
      </c>
      <c r="G1960">
        <v>0.13</v>
      </c>
      <c r="H1960">
        <v>0.04</v>
      </c>
      <c r="J1960">
        <v>225</v>
      </c>
      <c r="K1960">
        <v>250</v>
      </c>
      <c r="L1960">
        <v>103.38720000000001</v>
      </c>
      <c r="R1960">
        <v>259.32575300000002</v>
      </c>
      <c r="S1960" t="s">
        <v>90</v>
      </c>
      <c r="T1960" s="297">
        <v>46311.754166666666</v>
      </c>
    </row>
    <row r="1961" spans="1:20" x14ac:dyDescent="0.35">
      <c r="A1961" t="s">
        <v>98</v>
      </c>
      <c r="B1961" t="s">
        <v>99</v>
      </c>
      <c r="C1961" t="s">
        <v>93</v>
      </c>
      <c r="D1961" s="29">
        <v>46517</v>
      </c>
      <c r="E1961">
        <v>0</v>
      </c>
      <c r="F1961">
        <v>0</v>
      </c>
      <c r="G1961">
        <v>0.13</v>
      </c>
      <c r="H1961">
        <v>0.04</v>
      </c>
      <c r="J1961">
        <v>225</v>
      </c>
      <c r="K1961">
        <v>250</v>
      </c>
      <c r="L1961">
        <v>103.38720000000001</v>
      </c>
      <c r="R1961">
        <v>259.32575300000002</v>
      </c>
      <c r="S1961" t="s">
        <v>90</v>
      </c>
      <c r="T1961" s="297">
        <v>46311.754166666666</v>
      </c>
    </row>
    <row r="1962" spans="1:20" x14ac:dyDescent="0.35">
      <c r="A1962" t="s">
        <v>98</v>
      </c>
      <c r="B1962" t="s">
        <v>99</v>
      </c>
      <c r="C1962" t="s">
        <v>93</v>
      </c>
      <c r="D1962" s="29">
        <v>46518</v>
      </c>
      <c r="E1962">
        <v>0</v>
      </c>
      <c r="F1962">
        <v>0</v>
      </c>
      <c r="G1962">
        <v>0.13</v>
      </c>
      <c r="H1962">
        <v>0.04</v>
      </c>
      <c r="J1962">
        <v>225</v>
      </c>
      <c r="K1962">
        <v>250</v>
      </c>
      <c r="L1962">
        <v>103.38720000000001</v>
      </c>
      <c r="R1962">
        <v>259.32575300000002</v>
      </c>
      <c r="S1962" t="s">
        <v>90</v>
      </c>
      <c r="T1962" s="297">
        <v>46311.754166666666</v>
      </c>
    </row>
    <row r="1963" spans="1:20" x14ac:dyDescent="0.35">
      <c r="A1963" t="s">
        <v>98</v>
      </c>
      <c r="B1963" t="s">
        <v>99</v>
      </c>
      <c r="C1963" t="s">
        <v>93</v>
      </c>
      <c r="D1963" s="29">
        <v>46519</v>
      </c>
      <c r="E1963">
        <v>0</v>
      </c>
      <c r="F1963">
        <v>0</v>
      </c>
      <c r="G1963">
        <v>0.13</v>
      </c>
      <c r="H1963">
        <v>0.04</v>
      </c>
      <c r="J1963">
        <v>225</v>
      </c>
      <c r="K1963">
        <v>250</v>
      </c>
      <c r="L1963">
        <v>103.38720000000001</v>
      </c>
      <c r="R1963">
        <v>259.32575300000002</v>
      </c>
      <c r="S1963" t="s">
        <v>90</v>
      </c>
      <c r="T1963" s="297">
        <v>46311.754166666666</v>
      </c>
    </row>
    <row r="1964" spans="1:20" x14ac:dyDescent="0.35">
      <c r="A1964" t="s">
        <v>98</v>
      </c>
      <c r="B1964" t="s">
        <v>99</v>
      </c>
      <c r="C1964" t="s">
        <v>93</v>
      </c>
      <c r="D1964" s="29">
        <v>46520</v>
      </c>
      <c r="E1964">
        <v>0</v>
      </c>
      <c r="F1964">
        <v>0</v>
      </c>
      <c r="G1964">
        <v>0.13</v>
      </c>
      <c r="H1964">
        <v>0.04</v>
      </c>
      <c r="J1964">
        <v>225</v>
      </c>
      <c r="K1964">
        <v>250</v>
      </c>
      <c r="L1964">
        <v>103.38720000000001</v>
      </c>
      <c r="R1964">
        <v>259.32575300000002</v>
      </c>
      <c r="S1964" t="s">
        <v>90</v>
      </c>
      <c r="T1964" s="297">
        <v>46311.754166666666</v>
      </c>
    </row>
    <row r="1965" spans="1:20" x14ac:dyDescent="0.35">
      <c r="A1965" t="s">
        <v>98</v>
      </c>
      <c r="B1965" t="s">
        <v>99</v>
      </c>
      <c r="C1965" t="s">
        <v>93</v>
      </c>
      <c r="D1965" s="29">
        <v>46521</v>
      </c>
      <c r="E1965">
        <v>0</v>
      </c>
      <c r="F1965">
        <v>0</v>
      </c>
      <c r="G1965">
        <v>0.13</v>
      </c>
      <c r="H1965">
        <v>0.04</v>
      </c>
      <c r="J1965">
        <v>225</v>
      </c>
      <c r="K1965">
        <v>250</v>
      </c>
      <c r="L1965">
        <v>103.38720000000001</v>
      </c>
      <c r="R1965">
        <v>259.32575300000002</v>
      </c>
      <c r="S1965" t="s">
        <v>90</v>
      </c>
      <c r="T1965" s="297">
        <v>46311.754166666666</v>
      </c>
    </row>
    <row r="1966" spans="1:20" x14ac:dyDescent="0.35">
      <c r="A1966" t="s">
        <v>98</v>
      </c>
      <c r="B1966" t="s">
        <v>99</v>
      </c>
      <c r="C1966" t="s">
        <v>93</v>
      </c>
      <c r="D1966" s="29">
        <v>46522</v>
      </c>
      <c r="E1966">
        <v>0</v>
      </c>
      <c r="F1966">
        <v>0</v>
      </c>
      <c r="G1966">
        <v>0.13</v>
      </c>
      <c r="H1966">
        <v>0.04</v>
      </c>
      <c r="J1966">
        <v>225</v>
      </c>
      <c r="K1966">
        <v>250</v>
      </c>
      <c r="L1966">
        <v>103.38720000000001</v>
      </c>
      <c r="R1966">
        <v>259.32575300000002</v>
      </c>
      <c r="S1966" t="s">
        <v>90</v>
      </c>
      <c r="T1966" s="297">
        <v>46311.754166666666</v>
      </c>
    </row>
    <row r="1967" spans="1:20" x14ac:dyDescent="0.35">
      <c r="A1967" t="s">
        <v>98</v>
      </c>
      <c r="B1967" t="s">
        <v>99</v>
      </c>
      <c r="C1967" t="s">
        <v>93</v>
      </c>
      <c r="D1967" s="29">
        <v>46523</v>
      </c>
      <c r="E1967">
        <v>0</v>
      </c>
      <c r="F1967">
        <v>0</v>
      </c>
      <c r="G1967">
        <v>0.13</v>
      </c>
      <c r="H1967">
        <v>0.04</v>
      </c>
      <c r="J1967">
        <v>225</v>
      </c>
      <c r="K1967">
        <v>250</v>
      </c>
      <c r="L1967">
        <v>103.38720000000001</v>
      </c>
      <c r="R1967">
        <v>259.32575300000002</v>
      </c>
      <c r="S1967" t="s">
        <v>90</v>
      </c>
      <c r="T1967" s="297">
        <v>46311.754166666666</v>
      </c>
    </row>
    <row r="1968" spans="1:20" x14ac:dyDescent="0.35">
      <c r="A1968" t="s">
        <v>98</v>
      </c>
      <c r="B1968" t="s">
        <v>99</v>
      </c>
      <c r="C1968" t="s">
        <v>93</v>
      </c>
      <c r="D1968" s="29">
        <v>46524</v>
      </c>
      <c r="E1968">
        <v>0</v>
      </c>
      <c r="F1968">
        <v>0</v>
      </c>
      <c r="G1968">
        <v>0.13</v>
      </c>
      <c r="H1968">
        <v>0.04</v>
      </c>
      <c r="J1968">
        <v>225</v>
      </c>
      <c r="K1968">
        <v>250</v>
      </c>
      <c r="L1968">
        <v>103.38720000000001</v>
      </c>
      <c r="R1968">
        <v>259.32575300000002</v>
      </c>
      <c r="S1968" t="s">
        <v>90</v>
      </c>
      <c r="T1968" s="297">
        <v>46311.754166666666</v>
      </c>
    </row>
    <row r="1969" spans="1:20" x14ac:dyDescent="0.35">
      <c r="A1969" t="s">
        <v>98</v>
      </c>
      <c r="B1969" t="s">
        <v>99</v>
      </c>
      <c r="C1969" t="s">
        <v>93</v>
      </c>
      <c r="D1969" s="29">
        <v>46525</v>
      </c>
      <c r="E1969">
        <v>0</v>
      </c>
      <c r="F1969">
        <v>0</v>
      </c>
      <c r="G1969">
        <v>0.13</v>
      </c>
      <c r="H1969">
        <v>0.04</v>
      </c>
      <c r="J1969">
        <v>225</v>
      </c>
      <c r="K1969">
        <v>250</v>
      </c>
      <c r="L1969">
        <v>103.38720000000001</v>
      </c>
      <c r="R1969">
        <v>259.32575300000002</v>
      </c>
      <c r="S1969" t="s">
        <v>90</v>
      </c>
      <c r="T1969" s="297">
        <v>46311.754166666666</v>
      </c>
    </row>
    <row r="1970" spans="1:20" x14ac:dyDescent="0.35">
      <c r="A1970" t="s">
        <v>98</v>
      </c>
      <c r="B1970" t="s">
        <v>99</v>
      </c>
      <c r="C1970" t="s">
        <v>93</v>
      </c>
      <c r="D1970" s="29">
        <v>46526</v>
      </c>
      <c r="E1970">
        <v>0</v>
      </c>
      <c r="F1970">
        <v>0</v>
      </c>
      <c r="G1970">
        <v>0.13</v>
      </c>
      <c r="H1970">
        <v>0.04</v>
      </c>
      <c r="J1970">
        <v>225</v>
      </c>
      <c r="K1970">
        <v>250</v>
      </c>
      <c r="L1970">
        <v>103.38720000000001</v>
      </c>
      <c r="R1970">
        <v>259.32575300000002</v>
      </c>
      <c r="S1970" t="s">
        <v>90</v>
      </c>
      <c r="T1970" s="297">
        <v>46311.754166666666</v>
      </c>
    </row>
    <row r="1971" spans="1:20" x14ac:dyDescent="0.35">
      <c r="A1971" t="s">
        <v>98</v>
      </c>
      <c r="B1971" t="s">
        <v>99</v>
      </c>
      <c r="C1971" t="s">
        <v>93</v>
      </c>
      <c r="D1971" s="29">
        <v>46527</v>
      </c>
      <c r="E1971">
        <v>0</v>
      </c>
      <c r="F1971">
        <v>0</v>
      </c>
      <c r="G1971">
        <v>0.13</v>
      </c>
      <c r="H1971">
        <v>0.04</v>
      </c>
      <c r="J1971">
        <v>225</v>
      </c>
      <c r="K1971">
        <v>250</v>
      </c>
      <c r="L1971">
        <v>103.38720000000001</v>
      </c>
      <c r="R1971">
        <v>259.32575300000002</v>
      </c>
      <c r="S1971" t="s">
        <v>90</v>
      </c>
      <c r="T1971" s="297">
        <v>46311.754166666666</v>
      </c>
    </row>
    <row r="1972" spans="1:20" x14ac:dyDescent="0.35">
      <c r="A1972" t="s">
        <v>98</v>
      </c>
      <c r="B1972" t="s">
        <v>99</v>
      </c>
      <c r="C1972" t="s">
        <v>93</v>
      </c>
      <c r="D1972" s="29">
        <v>46528</v>
      </c>
      <c r="E1972">
        <v>0</v>
      </c>
      <c r="F1972">
        <v>0</v>
      </c>
      <c r="G1972">
        <v>0.13</v>
      </c>
      <c r="H1972">
        <v>0.04</v>
      </c>
      <c r="J1972">
        <v>225</v>
      </c>
      <c r="K1972">
        <v>250</v>
      </c>
      <c r="L1972">
        <v>103.38720000000001</v>
      </c>
      <c r="R1972">
        <v>259.32575300000002</v>
      </c>
      <c r="S1972" t="s">
        <v>90</v>
      </c>
      <c r="T1972" s="297">
        <v>46311.754166666666</v>
      </c>
    </row>
    <row r="1973" spans="1:20" x14ac:dyDescent="0.35">
      <c r="A1973" t="s">
        <v>98</v>
      </c>
      <c r="B1973" t="s">
        <v>99</v>
      </c>
      <c r="C1973" t="s">
        <v>93</v>
      </c>
      <c r="D1973" s="29">
        <v>46529</v>
      </c>
      <c r="E1973">
        <v>0</v>
      </c>
      <c r="F1973">
        <v>0</v>
      </c>
      <c r="G1973">
        <v>0.13</v>
      </c>
      <c r="H1973">
        <v>0.04</v>
      </c>
      <c r="J1973">
        <v>225</v>
      </c>
      <c r="K1973">
        <v>250</v>
      </c>
      <c r="L1973">
        <v>103.38720000000001</v>
      </c>
      <c r="R1973">
        <v>259.32575300000002</v>
      </c>
      <c r="S1973" t="s">
        <v>90</v>
      </c>
      <c r="T1973" s="297">
        <v>46311.754166666666</v>
      </c>
    </row>
    <row r="1974" spans="1:20" x14ac:dyDescent="0.35">
      <c r="A1974" t="s">
        <v>98</v>
      </c>
      <c r="B1974" t="s">
        <v>99</v>
      </c>
      <c r="C1974" t="s">
        <v>93</v>
      </c>
      <c r="D1974" s="29">
        <v>46530</v>
      </c>
      <c r="E1974">
        <v>0</v>
      </c>
      <c r="F1974">
        <v>0</v>
      </c>
      <c r="G1974">
        <v>0.13</v>
      </c>
      <c r="H1974">
        <v>0.04</v>
      </c>
      <c r="J1974">
        <v>225</v>
      </c>
      <c r="K1974">
        <v>250</v>
      </c>
      <c r="L1974">
        <v>103.38720000000001</v>
      </c>
      <c r="R1974">
        <v>259.32575300000002</v>
      </c>
      <c r="S1974" t="s">
        <v>90</v>
      </c>
      <c r="T1974" s="297">
        <v>46311.754166666666</v>
      </c>
    </row>
    <row r="1975" spans="1:20" x14ac:dyDescent="0.35">
      <c r="A1975" t="s">
        <v>98</v>
      </c>
      <c r="B1975" t="s">
        <v>99</v>
      </c>
      <c r="C1975" t="s">
        <v>93</v>
      </c>
      <c r="D1975" s="29">
        <v>46531</v>
      </c>
      <c r="E1975">
        <v>0</v>
      </c>
      <c r="F1975">
        <v>0</v>
      </c>
      <c r="G1975">
        <v>0.13</v>
      </c>
      <c r="H1975">
        <v>0.04</v>
      </c>
      <c r="J1975">
        <v>225</v>
      </c>
      <c r="K1975">
        <v>250</v>
      </c>
      <c r="L1975">
        <v>103.38720000000001</v>
      </c>
      <c r="R1975">
        <v>259.32575300000002</v>
      </c>
      <c r="S1975" t="s">
        <v>90</v>
      </c>
      <c r="T1975" s="297">
        <v>46311.754166666666</v>
      </c>
    </row>
    <row r="1976" spans="1:20" x14ac:dyDescent="0.35">
      <c r="A1976" t="s">
        <v>98</v>
      </c>
      <c r="B1976" t="s">
        <v>99</v>
      </c>
      <c r="C1976" t="s">
        <v>93</v>
      </c>
      <c r="D1976" s="29">
        <v>46532</v>
      </c>
      <c r="E1976">
        <v>0</v>
      </c>
      <c r="F1976">
        <v>0</v>
      </c>
      <c r="G1976">
        <v>0.13</v>
      </c>
      <c r="H1976">
        <v>0.04</v>
      </c>
      <c r="J1976">
        <v>225</v>
      </c>
      <c r="K1976">
        <v>250</v>
      </c>
      <c r="L1976">
        <v>103.38720000000001</v>
      </c>
      <c r="R1976">
        <v>259.32575300000002</v>
      </c>
      <c r="S1976" t="s">
        <v>90</v>
      </c>
      <c r="T1976" s="297">
        <v>46311.754166666666</v>
      </c>
    </row>
    <row r="1977" spans="1:20" x14ac:dyDescent="0.35">
      <c r="A1977" t="s">
        <v>98</v>
      </c>
      <c r="B1977" t="s">
        <v>99</v>
      </c>
      <c r="C1977" t="s">
        <v>93</v>
      </c>
      <c r="D1977" s="29">
        <v>46533</v>
      </c>
      <c r="E1977">
        <v>0</v>
      </c>
      <c r="F1977">
        <v>0</v>
      </c>
      <c r="G1977">
        <v>0.13</v>
      </c>
      <c r="H1977">
        <v>0.04</v>
      </c>
      <c r="J1977">
        <v>225</v>
      </c>
      <c r="K1977">
        <v>250</v>
      </c>
      <c r="L1977">
        <v>103.38720000000001</v>
      </c>
      <c r="R1977">
        <v>259.32575300000002</v>
      </c>
      <c r="S1977" t="s">
        <v>90</v>
      </c>
      <c r="T1977" s="297">
        <v>46311.754166666666</v>
      </c>
    </row>
    <row r="1978" spans="1:20" x14ac:dyDescent="0.35">
      <c r="A1978" t="s">
        <v>98</v>
      </c>
      <c r="B1978" t="s">
        <v>99</v>
      </c>
      <c r="C1978" t="s">
        <v>93</v>
      </c>
      <c r="D1978" s="29">
        <v>46534</v>
      </c>
      <c r="E1978">
        <v>0</v>
      </c>
      <c r="F1978">
        <v>0</v>
      </c>
      <c r="G1978">
        <v>0.13</v>
      </c>
      <c r="H1978">
        <v>0.04</v>
      </c>
      <c r="J1978">
        <v>225</v>
      </c>
      <c r="K1978">
        <v>250</v>
      </c>
      <c r="L1978">
        <v>103.38720000000001</v>
      </c>
      <c r="R1978">
        <v>259.32575300000002</v>
      </c>
      <c r="S1978" t="s">
        <v>90</v>
      </c>
      <c r="T1978" s="297">
        <v>46311.754166666666</v>
      </c>
    </row>
    <row r="1979" spans="1:20" x14ac:dyDescent="0.35">
      <c r="A1979" t="s">
        <v>98</v>
      </c>
      <c r="B1979" t="s">
        <v>99</v>
      </c>
      <c r="C1979" t="s">
        <v>93</v>
      </c>
      <c r="D1979" s="29">
        <v>46535</v>
      </c>
      <c r="E1979">
        <v>0</v>
      </c>
      <c r="F1979">
        <v>0</v>
      </c>
      <c r="G1979">
        <v>0.13</v>
      </c>
      <c r="H1979">
        <v>0.04</v>
      </c>
      <c r="J1979">
        <v>225</v>
      </c>
      <c r="K1979">
        <v>250</v>
      </c>
      <c r="L1979">
        <v>103.38720000000001</v>
      </c>
      <c r="R1979">
        <v>259.32575300000002</v>
      </c>
      <c r="S1979" t="s">
        <v>90</v>
      </c>
      <c r="T1979" s="297">
        <v>46311.754166666666</v>
      </c>
    </row>
    <row r="1980" spans="1:20" x14ac:dyDescent="0.35">
      <c r="A1980" t="s">
        <v>98</v>
      </c>
      <c r="B1980" t="s">
        <v>99</v>
      </c>
      <c r="C1980" t="s">
        <v>93</v>
      </c>
      <c r="D1980" s="29">
        <v>46536</v>
      </c>
      <c r="E1980">
        <v>0</v>
      </c>
      <c r="F1980">
        <v>0</v>
      </c>
      <c r="G1980">
        <v>0.13</v>
      </c>
      <c r="H1980">
        <v>0.04</v>
      </c>
      <c r="J1980">
        <v>225</v>
      </c>
      <c r="K1980">
        <v>250</v>
      </c>
      <c r="L1980">
        <v>103.38720000000001</v>
      </c>
      <c r="R1980">
        <v>259.32575300000002</v>
      </c>
      <c r="S1980" t="s">
        <v>90</v>
      </c>
      <c r="T1980" s="297">
        <v>46311.754166666666</v>
      </c>
    </row>
    <row r="1981" spans="1:20" x14ac:dyDescent="0.35">
      <c r="A1981" t="s">
        <v>98</v>
      </c>
      <c r="B1981" t="s">
        <v>99</v>
      </c>
      <c r="C1981" t="s">
        <v>93</v>
      </c>
      <c r="D1981" s="29">
        <v>46537</v>
      </c>
      <c r="E1981">
        <v>0</v>
      </c>
      <c r="F1981">
        <v>0</v>
      </c>
      <c r="G1981">
        <v>0.13</v>
      </c>
      <c r="H1981">
        <v>0.04</v>
      </c>
      <c r="J1981">
        <v>225</v>
      </c>
      <c r="K1981">
        <v>250</v>
      </c>
      <c r="L1981">
        <v>103.38720000000001</v>
      </c>
      <c r="R1981">
        <v>259.32575300000002</v>
      </c>
      <c r="S1981" t="s">
        <v>90</v>
      </c>
      <c r="T1981" s="297">
        <v>46311.754166666666</v>
      </c>
    </row>
    <row r="1982" spans="1:20" x14ac:dyDescent="0.35">
      <c r="A1982" t="s">
        <v>98</v>
      </c>
      <c r="B1982" t="s">
        <v>99</v>
      </c>
      <c r="C1982" t="s">
        <v>93</v>
      </c>
      <c r="D1982" s="29">
        <v>46538</v>
      </c>
      <c r="E1982">
        <v>0</v>
      </c>
      <c r="F1982">
        <v>0</v>
      </c>
      <c r="G1982">
        <v>0.5</v>
      </c>
      <c r="H1982">
        <v>0.31</v>
      </c>
      <c r="J1982">
        <v>130</v>
      </c>
      <c r="K1982">
        <v>180</v>
      </c>
      <c r="L1982">
        <v>103.38720000000001</v>
      </c>
      <c r="R1982">
        <v>259.32575300000002</v>
      </c>
      <c r="S1982" t="s">
        <v>90</v>
      </c>
      <c r="T1982" s="297">
        <v>46311.754166666666</v>
      </c>
    </row>
    <row r="1983" spans="1:20" x14ac:dyDescent="0.35">
      <c r="A1983" t="s">
        <v>98</v>
      </c>
      <c r="B1983" t="s">
        <v>99</v>
      </c>
      <c r="C1983" t="s">
        <v>93</v>
      </c>
      <c r="D1983" s="29">
        <v>46539</v>
      </c>
      <c r="E1983">
        <v>0</v>
      </c>
      <c r="F1983">
        <v>0</v>
      </c>
      <c r="G1983">
        <v>0.5</v>
      </c>
      <c r="H1983">
        <v>0.31</v>
      </c>
      <c r="J1983">
        <v>130</v>
      </c>
      <c r="K1983">
        <v>180</v>
      </c>
      <c r="L1983">
        <v>103.38720000000001</v>
      </c>
      <c r="R1983">
        <v>259.32575300000002</v>
      </c>
      <c r="S1983" t="s">
        <v>90</v>
      </c>
      <c r="T1983" s="297">
        <v>46311.754166666666</v>
      </c>
    </row>
    <row r="1984" spans="1:20" x14ac:dyDescent="0.35">
      <c r="A1984" t="s">
        <v>98</v>
      </c>
      <c r="B1984" t="s">
        <v>99</v>
      </c>
      <c r="C1984" t="s">
        <v>93</v>
      </c>
      <c r="D1984" s="29">
        <v>46540</v>
      </c>
      <c r="E1984">
        <v>0</v>
      </c>
      <c r="F1984">
        <v>0</v>
      </c>
      <c r="G1984">
        <v>0.5</v>
      </c>
      <c r="H1984">
        <v>0.31</v>
      </c>
      <c r="J1984">
        <v>130</v>
      </c>
      <c r="K1984">
        <v>180</v>
      </c>
      <c r="L1984">
        <v>103.38720000000001</v>
      </c>
      <c r="R1984">
        <v>259.32575300000002</v>
      </c>
      <c r="S1984" t="s">
        <v>90</v>
      </c>
      <c r="T1984" s="297">
        <v>46311.754166666666</v>
      </c>
    </row>
    <row r="1985" spans="1:20" x14ac:dyDescent="0.35">
      <c r="A1985" t="s">
        <v>98</v>
      </c>
      <c r="B1985" t="s">
        <v>99</v>
      </c>
      <c r="C1985" t="s">
        <v>93</v>
      </c>
      <c r="D1985" s="29">
        <v>46541</v>
      </c>
      <c r="E1985">
        <v>0</v>
      </c>
      <c r="F1985">
        <v>0</v>
      </c>
      <c r="G1985">
        <v>0.5</v>
      </c>
      <c r="H1985">
        <v>0.31</v>
      </c>
      <c r="J1985">
        <v>130</v>
      </c>
      <c r="K1985">
        <v>180</v>
      </c>
      <c r="L1985">
        <v>103.38720000000001</v>
      </c>
      <c r="R1985">
        <v>259.32575300000002</v>
      </c>
      <c r="S1985" t="s">
        <v>90</v>
      </c>
      <c r="T1985" s="297">
        <v>46311.754166666666</v>
      </c>
    </row>
    <row r="1986" spans="1:20" x14ac:dyDescent="0.35">
      <c r="A1986" t="s">
        <v>98</v>
      </c>
      <c r="B1986" t="s">
        <v>99</v>
      </c>
      <c r="C1986" t="s">
        <v>93</v>
      </c>
      <c r="D1986" s="29">
        <v>46542</v>
      </c>
      <c r="E1986">
        <v>0</v>
      </c>
      <c r="F1986">
        <v>0</v>
      </c>
      <c r="G1986">
        <v>0.5</v>
      </c>
      <c r="H1986">
        <v>0.31</v>
      </c>
      <c r="J1986">
        <v>130</v>
      </c>
      <c r="K1986">
        <v>180</v>
      </c>
      <c r="L1986">
        <v>103.38720000000001</v>
      </c>
      <c r="R1986">
        <v>259.32575300000002</v>
      </c>
      <c r="S1986" t="s">
        <v>90</v>
      </c>
      <c r="T1986" s="297">
        <v>46311.754166666666</v>
      </c>
    </row>
    <row r="1987" spans="1:20" x14ac:dyDescent="0.35">
      <c r="A1987" t="s">
        <v>98</v>
      </c>
      <c r="B1987" t="s">
        <v>99</v>
      </c>
      <c r="C1987" t="s">
        <v>93</v>
      </c>
      <c r="D1987" s="29">
        <v>46543</v>
      </c>
      <c r="E1987">
        <v>0</v>
      </c>
      <c r="F1987">
        <v>0</v>
      </c>
      <c r="G1987">
        <v>0.5</v>
      </c>
      <c r="H1987">
        <v>0.31</v>
      </c>
      <c r="J1987">
        <v>130</v>
      </c>
      <c r="K1987">
        <v>180</v>
      </c>
      <c r="L1987">
        <v>103.38720000000001</v>
      </c>
      <c r="R1987">
        <v>259.32575300000002</v>
      </c>
      <c r="S1987" t="s">
        <v>90</v>
      </c>
      <c r="T1987" s="297">
        <v>46311.754166666666</v>
      </c>
    </row>
    <row r="1988" spans="1:20" x14ac:dyDescent="0.35">
      <c r="A1988" t="s">
        <v>98</v>
      </c>
      <c r="B1988" t="s">
        <v>99</v>
      </c>
      <c r="C1988" t="s">
        <v>93</v>
      </c>
      <c r="D1988" s="29">
        <v>46544</v>
      </c>
      <c r="E1988">
        <v>0</v>
      </c>
      <c r="F1988">
        <v>0</v>
      </c>
      <c r="G1988">
        <v>0.5</v>
      </c>
      <c r="H1988">
        <v>0.31</v>
      </c>
      <c r="J1988">
        <v>130</v>
      </c>
      <c r="K1988">
        <v>180</v>
      </c>
      <c r="L1988">
        <v>103.38720000000001</v>
      </c>
      <c r="R1988">
        <v>259.32575300000002</v>
      </c>
      <c r="S1988" t="s">
        <v>90</v>
      </c>
      <c r="T1988" s="297">
        <v>46311.754166666666</v>
      </c>
    </row>
    <row r="1989" spans="1:20" x14ac:dyDescent="0.35">
      <c r="A1989" t="s">
        <v>98</v>
      </c>
      <c r="B1989" t="s">
        <v>99</v>
      </c>
      <c r="C1989" t="s">
        <v>93</v>
      </c>
      <c r="D1989" s="29">
        <v>46545</v>
      </c>
      <c r="E1989">
        <v>0</v>
      </c>
      <c r="F1989">
        <v>0</v>
      </c>
      <c r="G1989">
        <v>0.5</v>
      </c>
      <c r="H1989">
        <v>0.31</v>
      </c>
      <c r="J1989">
        <v>130</v>
      </c>
      <c r="K1989">
        <v>180</v>
      </c>
      <c r="L1989">
        <v>103.38720000000001</v>
      </c>
      <c r="R1989">
        <v>259.32575300000002</v>
      </c>
      <c r="S1989" t="s">
        <v>90</v>
      </c>
      <c r="T1989" s="297">
        <v>46311.754166666666</v>
      </c>
    </row>
    <row r="1990" spans="1:20" x14ac:dyDescent="0.35">
      <c r="A1990" t="s">
        <v>98</v>
      </c>
      <c r="B1990" t="s">
        <v>99</v>
      </c>
      <c r="C1990" t="s">
        <v>93</v>
      </c>
      <c r="D1990" s="29">
        <v>46546</v>
      </c>
      <c r="E1990">
        <v>0</v>
      </c>
      <c r="F1990">
        <v>0</v>
      </c>
      <c r="G1990">
        <v>0.5</v>
      </c>
      <c r="H1990">
        <v>0.31</v>
      </c>
      <c r="J1990">
        <v>130</v>
      </c>
      <c r="K1990">
        <v>180</v>
      </c>
      <c r="L1990">
        <v>103.38720000000001</v>
      </c>
      <c r="R1990">
        <v>259.32575300000002</v>
      </c>
      <c r="S1990" t="s">
        <v>90</v>
      </c>
      <c r="T1990" s="297">
        <v>46311.754166666666</v>
      </c>
    </row>
    <row r="1991" spans="1:20" x14ac:dyDescent="0.35">
      <c r="A1991" t="s">
        <v>98</v>
      </c>
      <c r="B1991" t="s">
        <v>99</v>
      </c>
      <c r="C1991" t="s">
        <v>93</v>
      </c>
      <c r="D1991" s="29">
        <v>46547</v>
      </c>
      <c r="E1991">
        <v>0</v>
      </c>
      <c r="F1991">
        <v>0</v>
      </c>
      <c r="G1991">
        <v>0.5</v>
      </c>
      <c r="H1991">
        <v>0.31</v>
      </c>
      <c r="J1991">
        <v>130</v>
      </c>
      <c r="K1991">
        <v>180</v>
      </c>
      <c r="L1991">
        <v>103.38720000000001</v>
      </c>
      <c r="R1991">
        <v>259.32575300000002</v>
      </c>
      <c r="S1991" t="s">
        <v>90</v>
      </c>
      <c r="T1991" s="297">
        <v>46311.754166666666</v>
      </c>
    </row>
    <row r="1992" spans="1:20" x14ac:dyDescent="0.35">
      <c r="A1992" t="s">
        <v>98</v>
      </c>
      <c r="B1992" t="s">
        <v>99</v>
      </c>
      <c r="C1992" t="s">
        <v>93</v>
      </c>
      <c r="D1992" s="29">
        <v>46548</v>
      </c>
      <c r="E1992">
        <v>0</v>
      </c>
      <c r="F1992">
        <v>0</v>
      </c>
      <c r="G1992">
        <v>0.5</v>
      </c>
      <c r="H1992">
        <v>0.31</v>
      </c>
      <c r="J1992">
        <v>130</v>
      </c>
      <c r="K1992">
        <v>180</v>
      </c>
      <c r="L1992">
        <v>103.38720000000001</v>
      </c>
      <c r="R1992">
        <v>259.32575300000002</v>
      </c>
      <c r="S1992" t="s">
        <v>90</v>
      </c>
      <c r="T1992" s="297">
        <v>46311.754166666666</v>
      </c>
    </row>
    <row r="1993" spans="1:20" x14ac:dyDescent="0.35">
      <c r="A1993" t="s">
        <v>98</v>
      </c>
      <c r="B1993" t="s">
        <v>99</v>
      </c>
      <c r="C1993" t="s">
        <v>93</v>
      </c>
      <c r="D1993" s="29">
        <v>46549</v>
      </c>
      <c r="E1993">
        <v>0</v>
      </c>
      <c r="F1993">
        <v>0</v>
      </c>
      <c r="G1993">
        <v>0.5</v>
      </c>
      <c r="H1993">
        <v>0.31</v>
      </c>
      <c r="J1993">
        <v>130</v>
      </c>
      <c r="K1993">
        <v>180</v>
      </c>
      <c r="L1993">
        <v>103.38720000000001</v>
      </c>
      <c r="R1993">
        <v>259.32575300000002</v>
      </c>
      <c r="S1993" t="s">
        <v>90</v>
      </c>
      <c r="T1993" s="297">
        <v>46311.754166666666</v>
      </c>
    </row>
    <row r="1994" spans="1:20" x14ac:dyDescent="0.35">
      <c r="A1994" t="s">
        <v>98</v>
      </c>
      <c r="B1994" t="s">
        <v>99</v>
      </c>
      <c r="C1994" t="s">
        <v>93</v>
      </c>
      <c r="D1994" s="29">
        <v>46550</v>
      </c>
      <c r="E1994">
        <v>0</v>
      </c>
      <c r="F1994">
        <v>0</v>
      </c>
      <c r="G1994">
        <v>0.5</v>
      </c>
      <c r="H1994">
        <v>0.31</v>
      </c>
      <c r="J1994">
        <v>130</v>
      </c>
      <c r="K1994">
        <v>180</v>
      </c>
      <c r="L1994">
        <v>103.38720000000001</v>
      </c>
      <c r="R1994">
        <v>259.32575300000002</v>
      </c>
      <c r="S1994" t="s">
        <v>90</v>
      </c>
      <c r="T1994" s="297">
        <v>46311.754166666666</v>
      </c>
    </row>
    <row r="1995" spans="1:20" x14ac:dyDescent="0.35">
      <c r="A1995" t="s">
        <v>98</v>
      </c>
      <c r="B1995" t="s">
        <v>99</v>
      </c>
      <c r="C1995" t="s">
        <v>93</v>
      </c>
      <c r="D1995" s="29">
        <v>46551</v>
      </c>
      <c r="E1995">
        <v>0</v>
      </c>
      <c r="F1995">
        <v>0</v>
      </c>
      <c r="G1995">
        <v>0.5</v>
      </c>
      <c r="H1995">
        <v>0.31</v>
      </c>
      <c r="J1995">
        <v>130</v>
      </c>
      <c r="K1995">
        <v>180</v>
      </c>
      <c r="L1995">
        <v>103.38720000000001</v>
      </c>
      <c r="R1995">
        <v>259.32575300000002</v>
      </c>
      <c r="S1995" t="s">
        <v>90</v>
      </c>
      <c r="T1995" s="297">
        <v>46311.754166666666</v>
      </c>
    </row>
    <row r="1996" spans="1:20" x14ac:dyDescent="0.35">
      <c r="A1996" t="s">
        <v>98</v>
      </c>
      <c r="B1996" t="s">
        <v>99</v>
      </c>
      <c r="C1996" t="s">
        <v>93</v>
      </c>
      <c r="D1996" s="29">
        <v>46552</v>
      </c>
      <c r="E1996">
        <v>0</v>
      </c>
      <c r="F1996">
        <v>0</v>
      </c>
      <c r="G1996">
        <v>0.5</v>
      </c>
      <c r="H1996">
        <v>0.31</v>
      </c>
      <c r="J1996">
        <v>130</v>
      </c>
      <c r="K1996">
        <v>180</v>
      </c>
      <c r="L1996">
        <v>103.38720000000001</v>
      </c>
      <c r="R1996">
        <v>259.32575300000002</v>
      </c>
      <c r="S1996" t="s">
        <v>90</v>
      </c>
      <c r="T1996" s="297">
        <v>46311.754166666666</v>
      </c>
    </row>
    <row r="1997" spans="1:20" x14ac:dyDescent="0.35">
      <c r="A1997" t="s">
        <v>98</v>
      </c>
      <c r="B1997" t="s">
        <v>99</v>
      </c>
      <c r="C1997" t="s">
        <v>93</v>
      </c>
      <c r="D1997" s="29">
        <v>46553</v>
      </c>
      <c r="E1997">
        <v>0</v>
      </c>
      <c r="F1997">
        <v>0</v>
      </c>
      <c r="G1997">
        <v>0.5</v>
      </c>
      <c r="H1997">
        <v>0.31</v>
      </c>
      <c r="J1997">
        <v>130</v>
      </c>
      <c r="K1997">
        <v>180</v>
      </c>
      <c r="L1997">
        <v>103.38720000000001</v>
      </c>
      <c r="R1997">
        <v>259.32575300000002</v>
      </c>
      <c r="S1997" t="s">
        <v>90</v>
      </c>
      <c r="T1997" s="297">
        <v>46311.754166666666</v>
      </c>
    </row>
    <row r="1998" spans="1:20" x14ac:dyDescent="0.35">
      <c r="A1998" t="s">
        <v>98</v>
      </c>
      <c r="B1998" t="s">
        <v>99</v>
      </c>
      <c r="C1998" t="s">
        <v>93</v>
      </c>
      <c r="D1998" s="29">
        <v>46554</v>
      </c>
      <c r="E1998">
        <v>0</v>
      </c>
      <c r="F1998">
        <v>0</v>
      </c>
      <c r="G1998">
        <v>0.5</v>
      </c>
      <c r="H1998">
        <v>0.31</v>
      </c>
      <c r="J1998">
        <v>130</v>
      </c>
      <c r="K1998">
        <v>180</v>
      </c>
      <c r="L1998">
        <v>103.38720000000001</v>
      </c>
      <c r="R1998">
        <v>259.32575300000002</v>
      </c>
      <c r="S1998" t="s">
        <v>90</v>
      </c>
      <c r="T1998" s="297">
        <v>46311.754166666666</v>
      </c>
    </row>
    <row r="1999" spans="1:20" x14ac:dyDescent="0.35">
      <c r="A1999" t="s">
        <v>98</v>
      </c>
      <c r="B1999" t="s">
        <v>99</v>
      </c>
      <c r="C1999" t="s">
        <v>93</v>
      </c>
      <c r="D1999" s="29">
        <v>46555</v>
      </c>
      <c r="E1999">
        <v>0</v>
      </c>
      <c r="F1999">
        <v>0</v>
      </c>
      <c r="G1999">
        <v>0.5</v>
      </c>
      <c r="H1999">
        <v>0.31</v>
      </c>
      <c r="J1999">
        <v>130</v>
      </c>
      <c r="K1999">
        <v>180</v>
      </c>
      <c r="L1999">
        <v>103.38720000000001</v>
      </c>
      <c r="R1999">
        <v>259.32575300000002</v>
      </c>
      <c r="S1999" t="s">
        <v>90</v>
      </c>
      <c r="T1999" s="297">
        <v>46311.754166666666</v>
      </c>
    </row>
    <row r="2000" spans="1:20" x14ac:dyDescent="0.35">
      <c r="A2000" t="s">
        <v>98</v>
      </c>
      <c r="B2000" t="s">
        <v>99</v>
      </c>
      <c r="C2000" t="s">
        <v>93</v>
      </c>
      <c r="D2000" s="29">
        <v>46556</v>
      </c>
      <c r="E2000">
        <v>0</v>
      </c>
      <c r="F2000">
        <v>0</v>
      </c>
      <c r="G2000">
        <v>0.5</v>
      </c>
      <c r="H2000">
        <v>0.31</v>
      </c>
      <c r="J2000">
        <v>130</v>
      </c>
      <c r="K2000">
        <v>180</v>
      </c>
      <c r="L2000">
        <v>103.38720000000001</v>
      </c>
      <c r="R2000">
        <v>259.32575300000002</v>
      </c>
      <c r="S2000" t="s">
        <v>90</v>
      </c>
      <c r="T2000" s="297">
        <v>46311.754166666666</v>
      </c>
    </row>
    <row r="2001" spans="1:20" x14ac:dyDescent="0.35">
      <c r="A2001" t="s">
        <v>98</v>
      </c>
      <c r="B2001" t="s">
        <v>99</v>
      </c>
      <c r="C2001" t="s">
        <v>93</v>
      </c>
      <c r="D2001" s="29">
        <v>46557</v>
      </c>
      <c r="E2001">
        <v>0</v>
      </c>
      <c r="F2001">
        <v>0</v>
      </c>
      <c r="G2001">
        <v>0.5</v>
      </c>
      <c r="H2001">
        <v>0.31</v>
      </c>
      <c r="J2001">
        <v>130</v>
      </c>
      <c r="K2001">
        <v>180</v>
      </c>
      <c r="L2001">
        <v>103.38720000000001</v>
      </c>
      <c r="R2001">
        <v>259.32575300000002</v>
      </c>
      <c r="S2001" t="s">
        <v>90</v>
      </c>
      <c r="T2001" s="297">
        <v>46311.754166666666</v>
      </c>
    </row>
    <row r="2002" spans="1:20" x14ac:dyDescent="0.35">
      <c r="A2002" t="s">
        <v>98</v>
      </c>
      <c r="B2002" t="s">
        <v>99</v>
      </c>
      <c r="C2002" t="s">
        <v>93</v>
      </c>
      <c r="D2002" s="29">
        <v>46558</v>
      </c>
      <c r="E2002">
        <v>0</v>
      </c>
      <c r="F2002">
        <v>0</v>
      </c>
      <c r="G2002">
        <v>0.5</v>
      </c>
      <c r="H2002">
        <v>0.31</v>
      </c>
      <c r="J2002">
        <v>130</v>
      </c>
      <c r="K2002">
        <v>180</v>
      </c>
      <c r="L2002">
        <v>103.38720000000001</v>
      </c>
      <c r="R2002">
        <v>259.32575300000002</v>
      </c>
      <c r="S2002" t="s">
        <v>90</v>
      </c>
      <c r="T2002" s="297">
        <v>46311.754166666666</v>
      </c>
    </row>
    <row r="2003" spans="1:20" x14ac:dyDescent="0.35">
      <c r="A2003" t="s">
        <v>98</v>
      </c>
      <c r="B2003" t="s">
        <v>99</v>
      </c>
      <c r="C2003" t="s">
        <v>93</v>
      </c>
      <c r="D2003" s="29">
        <v>46559</v>
      </c>
      <c r="E2003">
        <v>0</v>
      </c>
      <c r="F2003">
        <v>0</v>
      </c>
      <c r="G2003">
        <v>0.5</v>
      </c>
      <c r="H2003">
        <v>0.31</v>
      </c>
      <c r="J2003">
        <v>130</v>
      </c>
      <c r="K2003">
        <v>180</v>
      </c>
      <c r="L2003">
        <v>103.38720000000001</v>
      </c>
      <c r="R2003">
        <v>259.32575300000002</v>
      </c>
      <c r="S2003" t="s">
        <v>90</v>
      </c>
      <c r="T2003" s="297">
        <v>46311.754166666666</v>
      </c>
    </row>
    <row r="2004" spans="1:20" x14ac:dyDescent="0.35">
      <c r="A2004" t="s">
        <v>98</v>
      </c>
      <c r="B2004" t="s">
        <v>99</v>
      </c>
      <c r="C2004" t="s">
        <v>93</v>
      </c>
      <c r="D2004" s="29">
        <v>46560</v>
      </c>
      <c r="E2004">
        <v>0</v>
      </c>
      <c r="F2004">
        <v>0</v>
      </c>
      <c r="G2004">
        <v>0.5</v>
      </c>
      <c r="H2004">
        <v>0.31</v>
      </c>
      <c r="J2004">
        <v>130</v>
      </c>
      <c r="K2004">
        <v>180</v>
      </c>
      <c r="L2004">
        <v>103.38720000000001</v>
      </c>
      <c r="R2004">
        <v>259.32575300000002</v>
      </c>
      <c r="S2004" t="s">
        <v>90</v>
      </c>
      <c r="T2004" s="297">
        <v>46311.754166666666</v>
      </c>
    </row>
    <row r="2005" spans="1:20" x14ac:dyDescent="0.35">
      <c r="A2005" t="s">
        <v>98</v>
      </c>
      <c r="B2005" t="s">
        <v>99</v>
      </c>
      <c r="C2005" t="s">
        <v>93</v>
      </c>
      <c r="D2005" s="29">
        <v>46561</v>
      </c>
      <c r="E2005">
        <v>0</v>
      </c>
      <c r="F2005">
        <v>0</v>
      </c>
      <c r="G2005">
        <v>0.5</v>
      </c>
      <c r="H2005">
        <v>0.31</v>
      </c>
      <c r="J2005">
        <v>130</v>
      </c>
      <c r="K2005">
        <v>180</v>
      </c>
      <c r="L2005">
        <v>103.38720000000001</v>
      </c>
      <c r="R2005">
        <v>259.32575300000002</v>
      </c>
      <c r="S2005" t="s">
        <v>90</v>
      </c>
      <c r="T2005" s="297">
        <v>46311.754166666666</v>
      </c>
    </row>
    <row r="2006" spans="1:20" x14ac:dyDescent="0.35">
      <c r="A2006" t="s">
        <v>98</v>
      </c>
      <c r="B2006" t="s">
        <v>99</v>
      </c>
      <c r="C2006" t="s">
        <v>93</v>
      </c>
      <c r="D2006" s="29">
        <v>46562</v>
      </c>
      <c r="E2006">
        <v>0</v>
      </c>
      <c r="F2006">
        <v>0</v>
      </c>
      <c r="G2006">
        <v>0.5</v>
      </c>
      <c r="H2006">
        <v>0.31</v>
      </c>
      <c r="J2006">
        <v>130</v>
      </c>
      <c r="K2006">
        <v>180</v>
      </c>
      <c r="L2006">
        <v>103.38720000000001</v>
      </c>
      <c r="R2006">
        <v>259.32575300000002</v>
      </c>
      <c r="S2006" t="s">
        <v>90</v>
      </c>
      <c r="T2006" s="297">
        <v>46311.754166666666</v>
      </c>
    </row>
    <row r="2007" spans="1:20" x14ac:dyDescent="0.35">
      <c r="A2007" t="s">
        <v>98</v>
      </c>
      <c r="B2007" t="s">
        <v>99</v>
      </c>
      <c r="C2007" t="s">
        <v>93</v>
      </c>
      <c r="D2007" s="29">
        <v>46563</v>
      </c>
      <c r="E2007">
        <v>0</v>
      </c>
      <c r="F2007">
        <v>0</v>
      </c>
      <c r="G2007">
        <v>0.5</v>
      </c>
      <c r="H2007">
        <v>0.31</v>
      </c>
      <c r="J2007">
        <v>130</v>
      </c>
      <c r="K2007">
        <v>180</v>
      </c>
      <c r="L2007">
        <v>103.38720000000001</v>
      </c>
      <c r="R2007">
        <v>259.32575300000002</v>
      </c>
      <c r="S2007" t="s">
        <v>90</v>
      </c>
      <c r="T2007" s="297">
        <v>46311.754166666666</v>
      </c>
    </row>
    <row r="2008" spans="1:20" x14ac:dyDescent="0.35">
      <c r="A2008" t="s">
        <v>98</v>
      </c>
      <c r="B2008" t="s">
        <v>99</v>
      </c>
      <c r="C2008" t="s">
        <v>93</v>
      </c>
      <c r="D2008" s="29">
        <v>46564</v>
      </c>
      <c r="E2008">
        <v>0</v>
      </c>
      <c r="F2008">
        <v>0</v>
      </c>
      <c r="G2008">
        <v>0.5</v>
      </c>
      <c r="H2008">
        <v>0.31</v>
      </c>
      <c r="J2008">
        <v>130</v>
      </c>
      <c r="K2008">
        <v>180</v>
      </c>
      <c r="L2008">
        <v>103.38720000000001</v>
      </c>
      <c r="R2008">
        <v>259.32575300000002</v>
      </c>
      <c r="S2008" t="s">
        <v>90</v>
      </c>
      <c r="T2008" s="297">
        <v>46311.754166666666</v>
      </c>
    </row>
    <row r="2009" spans="1:20" x14ac:dyDescent="0.35">
      <c r="A2009" t="s">
        <v>98</v>
      </c>
      <c r="B2009" t="s">
        <v>99</v>
      </c>
      <c r="C2009" t="s">
        <v>93</v>
      </c>
      <c r="D2009" s="29">
        <v>46565</v>
      </c>
      <c r="E2009">
        <v>0</v>
      </c>
      <c r="F2009">
        <v>0</v>
      </c>
      <c r="G2009">
        <v>0.5</v>
      </c>
      <c r="H2009">
        <v>0.31</v>
      </c>
      <c r="J2009">
        <v>130</v>
      </c>
      <c r="K2009">
        <v>180</v>
      </c>
      <c r="L2009">
        <v>103.38720000000001</v>
      </c>
      <c r="R2009">
        <v>259.32575300000002</v>
      </c>
      <c r="S2009" t="s">
        <v>90</v>
      </c>
      <c r="T2009" s="297">
        <v>46311.754166666666</v>
      </c>
    </row>
    <row r="2010" spans="1:20" x14ac:dyDescent="0.35">
      <c r="A2010" t="s">
        <v>98</v>
      </c>
      <c r="B2010" t="s">
        <v>99</v>
      </c>
      <c r="C2010" t="s">
        <v>93</v>
      </c>
      <c r="D2010" s="29">
        <v>46566</v>
      </c>
      <c r="E2010">
        <v>0</v>
      </c>
      <c r="F2010">
        <v>0</v>
      </c>
      <c r="G2010">
        <v>0.5</v>
      </c>
      <c r="H2010">
        <v>0.31</v>
      </c>
      <c r="J2010">
        <v>130</v>
      </c>
      <c r="K2010">
        <v>180</v>
      </c>
      <c r="L2010">
        <v>103.38720000000001</v>
      </c>
      <c r="R2010">
        <v>259.32575300000002</v>
      </c>
      <c r="S2010" t="s">
        <v>90</v>
      </c>
      <c r="T2010" s="297">
        <v>46311.754166666666</v>
      </c>
    </row>
    <row r="2011" spans="1:20" x14ac:dyDescent="0.35">
      <c r="A2011" t="s">
        <v>98</v>
      </c>
      <c r="B2011" t="s">
        <v>99</v>
      </c>
      <c r="C2011" t="s">
        <v>93</v>
      </c>
      <c r="D2011" s="29">
        <v>46567</v>
      </c>
      <c r="E2011">
        <v>0</v>
      </c>
      <c r="F2011">
        <v>0</v>
      </c>
      <c r="G2011">
        <v>0.5</v>
      </c>
      <c r="H2011">
        <v>0.31</v>
      </c>
      <c r="J2011">
        <v>130</v>
      </c>
      <c r="K2011">
        <v>180</v>
      </c>
      <c r="L2011">
        <v>103.38720000000001</v>
      </c>
      <c r="R2011">
        <v>259.32575300000002</v>
      </c>
      <c r="S2011" t="s">
        <v>90</v>
      </c>
      <c r="T2011" s="297">
        <v>46311.754166666666</v>
      </c>
    </row>
    <row r="2012" spans="1:20" x14ac:dyDescent="0.35">
      <c r="A2012" t="s">
        <v>98</v>
      </c>
      <c r="B2012" t="s">
        <v>99</v>
      </c>
      <c r="C2012" t="s">
        <v>93</v>
      </c>
      <c r="D2012" s="29">
        <v>46568</v>
      </c>
      <c r="E2012">
        <v>0</v>
      </c>
      <c r="F2012">
        <v>0</v>
      </c>
      <c r="G2012">
        <v>0.5</v>
      </c>
      <c r="H2012">
        <v>0.31</v>
      </c>
      <c r="J2012">
        <v>130</v>
      </c>
      <c r="K2012">
        <v>180</v>
      </c>
      <c r="L2012">
        <v>103.38720000000001</v>
      </c>
      <c r="R2012">
        <v>259.32575300000002</v>
      </c>
      <c r="S2012" t="s">
        <v>90</v>
      </c>
      <c r="T2012" s="297">
        <v>46311.754166666666</v>
      </c>
    </row>
    <row r="2013" spans="1:20" x14ac:dyDescent="0.35">
      <c r="A2013" t="s">
        <v>98</v>
      </c>
      <c r="B2013" t="s">
        <v>99</v>
      </c>
      <c r="C2013" t="s">
        <v>93</v>
      </c>
      <c r="D2013" s="29">
        <v>46569</v>
      </c>
      <c r="E2013">
        <v>0</v>
      </c>
      <c r="F2013">
        <v>0</v>
      </c>
      <c r="G2013">
        <v>0.5</v>
      </c>
      <c r="H2013">
        <v>0.31</v>
      </c>
      <c r="J2013">
        <v>130</v>
      </c>
      <c r="K2013">
        <v>180</v>
      </c>
      <c r="L2013">
        <v>103.38720000000001</v>
      </c>
      <c r="R2013">
        <v>259.32575300000002</v>
      </c>
      <c r="S2013" t="s">
        <v>90</v>
      </c>
      <c r="T2013" s="297">
        <v>46311.754166666666</v>
      </c>
    </row>
    <row r="2014" spans="1:20" x14ac:dyDescent="0.35">
      <c r="A2014" t="s">
        <v>98</v>
      </c>
      <c r="B2014" t="s">
        <v>99</v>
      </c>
      <c r="C2014" t="s">
        <v>93</v>
      </c>
      <c r="D2014" s="29">
        <v>46570</v>
      </c>
      <c r="E2014">
        <v>0</v>
      </c>
      <c r="F2014">
        <v>0</v>
      </c>
      <c r="G2014">
        <v>0.5</v>
      </c>
      <c r="H2014">
        <v>0.31</v>
      </c>
      <c r="J2014">
        <v>130</v>
      </c>
      <c r="K2014">
        <v>180</v>
      </c>
      <c r="L2014">
        <v>103.38720000000001</v>
      </c>
      <c r="R2014">
        <v>259.32575300000002</v>
      </c>
      <c r="S2014" t="s">
        <v>90</v>
      </c>
      <c r="T2014" s="297">
        <v>46311.754166666666</v>
      </c>
    </row>
    <row r="2015" spans="1:20" x14ac:dyDescent="0.35">
      <c r="A2015" t="s">
        <v>98</v>
      </c>
      <c r="B2015" t="s">
        <v>99</v>
      </c>
      <c r="C2015" t="s">
        <v>93</v>
      </c>
      <c r="D2015" s="29">
        <v>46571</v>
      </c>
      <c r="E2015">
        <v>0</v>
      </c>
      <c r="F2015">
        <v>0</v>
      </c>
      <c r="G2015">
        <v>0.5</v>
      </c>
      <c r="H2015">
        <v>0.31</v>
      </c>
      <c r="J2015">
        <v>130</v>
      </c>
      <c r="K2015">
        <v>180</v>
      </c>
      <c r="L2015">
        <v>103.38720000000001</v>
      </c>
      <c r="R2015">
        <v>259.32575300000002</v>
      </c>
      <c r="S2015" t="s">
        <v>90</v>
      </c>
      <c r="T2015" s="297">
        <v>46311.754166666666</v>
      </c>
    </row>
    <row r="2016" spans="1:20" x14ac:dyDescent="0.35">
      <c r="A2016" t="s">
        <v>98</v>
      </c>
      <c r="B2016" t="s">
        <v>99</v>
      </c>
      <c r="C2016" t="s">
        <v>93</v>
      </c>
      <c r="D2016" s="29">
        <v>46572</v>
      </c>
      <c r="E2016">
        <v>0</v>
      </c>
      <c r="F2016">
        <v>0</v>
      </c>
      <c r="G2016">
        <v>0.5</v>
      </c>
      <c r="H2016">
        <v>0.31</v>
      </c>
      <c r="J2016">
        <v>130</v>
      </c>
      <c r="K2016">
        <v>180</v>
      </c>
      <c r="L2016">
        <v>103.38720000000001</v>
      </c>
      <c r="R2016">
        <v>259.32575300000002</v>
      </c>
      <c r="S2016" t="s">
        <v>90</v>
      </c>
      <c r="T2016" s="297">
        <v>46311.754166666666</v>
      </c>
    </row>
    <row r="2017" spans="1:20" x14ac:dyDescent="0.35">
      <c r="A2017" t="s">
        <v>98</v>
      </c>
      <c r="B2017" t="s">
        <v>99</v>
      </c>
      <c r="C2017" t="s">
        <v>93</v>
      </c>
      <c r="D2017" s="29">
        <v>46573</v>
      </c>
      <c r="E2017">
        <v>0</v>
      </c>
      <c r="F2017">
        <v>0</v>
      </c>
      <c r="G2017">
        <v>0.5</v>
      </c>
      <c r="H2017">
        <v>0.31</v>
      </c>
      <c r="J2017">
        <v>130</v>
      </c>
      <c r="K2017">
        <v>180</v>
      </c>
      <c r="L2017">
        <v>103.38720000000001</v>
      </c>
      <c r="R2017">
        <v>259.32575300000002</v>
      </c>
      <c r="S2017" t="s">
        <v>90</v>
      </c>
      <c r="T2017" s="297">
        <v>46311.754166666666</v>
      </c>
    </row>
    <row r="2018" spans="1:20" x14ac:dyDescent="0.35">
      <c r="A2018" t="s">
        <v>98</v>
      </c>
      <c r="B2018" t="s">
        <v>99</v>
      </c>
      <c r="C2018" t="s">
        <v>93</v>
      </c>
      <c r="D2018" s="29">
        <v>46574</v>
      </c>
      <c r="E2018">
        <v>0</v>
      </c>
      <c r="F2018">
        <v>0</v>
      </c>
      <c r="G2018">
        <v>0.5</v>
      </c>
      <c r="H2018">
        <v>0.31</v>
      </c>
      <c r="J2018">
        <v>130</v>
      </c>
      <c r="K2018">
        <v>180</v>
      </c>
      <c r="L2018">
        <v>103.38720000000001</v>
      </c>
      <c r="R2018">
        <v>259.32575300000002</v>
      </c>
      <c r="S2018" t="s">
        <v>90</v>
      </c>
      <c r="T2018" s="297">
        <v>46311.754166666666</v>
      </c>
    </row>
    <row r="2019" spans="1:20" x14ac:dyDescent="0.35">
      <c r="A2019" t="s">
        <v>98</v>
      </c>
      <c r="B2019" t="s">
        <v>99</v>
      </c>
      <c r="C2019" t="s">
        <v>93</v>
      </c>
      <c r="D2019" s="29">
        <v>46575</v>
      </c>
      <c r="E2019">
        <v>0</v>
      </c>
      <c r="F2019">
        <v>0</v>
      </c>
      <c r="G2019">
        <v>0.5</v>
      </c>
      <c r="H2019">
        <v>0.31</v>
      </c>
      <c r="J2019">
        <v>130</v>
      </c>
      <c r="K2019">
        <v>180</v>
      </c>
      <c r="L2019">
        <v>103.38720000000001</v>
      </c>
      <c r="R2019">
        <v>259.32575300000002</v>
      </c>
      <c r="S2019" t="s">
        <v>90</v>
      </c>
      <c r="T2019" s="297">
        <v>46311.754166666666</v>
      </c>
    </row>
    <row r="2020" spans="1:20" x14ac:dyDescent="0.35">
      <c r="A2020" t="s">
        <v>98</v>
      </c>
      <c r="B2020" t="s">
        <v>99</v>
      </c>
      <c r="C2020" t="s">
        <v>93</v>
      </c>
      <c r="D2020" s="29">
        <v>46576</v>
      </c>
      <c r="E2020">
        <v>0</v>
      </c>
      <c r="F2020">
        <v>0</v>
      </c>
      <c r="G2020">
        <v>0.5</v>
      </c>
      <c r="H2020">
        <v>0.31</v>
      </c>
      <c r="J2020">
        <v>130</v>
      </c>
      <c r="K2020">
        <v>180</v>
      </c>
      <c r="L2020">
        <v>103.38720000000001</v>
      </c>
      <c r="R2020">
        <v>259.32575300000002</v>
      </c>
      <c r="S2020" t="s">
        <v>90</v>
      </c>
      <c r="T2020" s="297">
        <v>46311.754166666666</v>
      </c>
    </row>
    <row r="2021" spans="1:20" x14ac:dyDescent="0.35">
      <c r="A2021" t="s">
        <v>98</v>
      </c>
      <c r="B2021" t="s">
        <v>99</v>
      </c>
      <c r="C2021" t="s">
        <v>93</v>
      </c>
      <c r="D2021" s="29">
        <v>46577</v>
      </c>
      <c r="E2021">
        <v>0</v>
      </c>
      <c r="F2021">
        <v>0</v>
      </c>
      <c r="G2021">
        <v>0.5</v>
      </c>
      <c r="H2021">
        <v>0.31</v>
      </c>
      <c r="J2021">
        <v>130</v>
      </c>
      <c r="K2021">
        <v>180</v>
      </c>
      <c r="L2021">
        <v>103.38720000000001</v>
      </c>
      <c r="R2021">
        <v>259.32575300000002</v>
      </c>
      <c r="S2021" t="s">
        <v>90</v>
      </c>
      <c r="T2021" s="297">
        <v>46311.754166666666</v>
      </c>
    </row>
    <row r="2022" spans="1:20" x14ac:dyDescent="0.35">
      <c r="A2022" t="s">
        <v>98</v>
      </c>
      <c r="B2022" t="s">
        <v>99</v>
      </c>
      <c r="C2022" t="s">
        <v>93</v>
      </c>
      <c r="D2022" s="29">
        <v>46578</v>
      </c>
      <c r="E2022">
        <v>0</v>
      </c>
      <c r="F2022">
        <v>0</v>
      </c>
      <c r="G2022">
        <v>0.5</v>
      </c>
      <c r="H2022">
        <v>0.31</v>
      </c>
      <c r="J2022">
        <v>130</v>
      </c>
      <c r="K2022">
        <v>180</v>
      </c>
      <c r="L2022">
        <v>103.38720000000001</v>
      </c>
      <c r="R2022">
        <v>259.32575300000002</v>
      </c>
      <c r="S2022" t="s">
        <v>90</v>
      </c>
      <c r="T2022" s="297">
        <v>46311.754166666666</v>
      </c>
    </row>
    <row r="2023" spans="1:20" x14ac:dyDescent="0.35">
      <c r="A2023" t="s">
        <v>98</v>
      </c>
      <c r="B2023" t="s">
        <v>99</v>
      </c>
      <c r="C2023" t="s">
        <v>93</v>
      </c>
      <c r="D2023" s="29">
        <v>46579</v>
      </c>
      <c r="E2023">
        <v>0</v>
      </c>
      <c r="F2023">
        <v>0</v>
      </c>
      <c r="G2023">
        <v>0.5</v>
      </c>
      <c r="H2023">
        <v>0.31</v>
      </c>
      <c r="J2023">
        <v>130</v>
      </c>
      <c r="K2023">
        <v>180</v>
      </c>
      <c r="L2023">
        <v>103.38720000000001</v>
      </c>
      <c r="R2023">
        <v>259.32575300000002</v>
      </c>
      <c r="S2023" t="s">
        <v>90</v>
      </c>
      <c r="T2023" s="297">
        <v>46311.754166666666</v>
      </c>
    </row>
    <row r="2024" spans="1:20" x14ac:dyDescent="0.35">
      <c r="A2024" t="s">
        <v>98</v>
      </c>
      <c r="B2024" t="s">
        <v>99</v>
      </c>
      <c r="C2024" t="s">
        <v>93</v>
      </c>
      <c r="D2024" s="29">
        <v>46580</v>
      </c>
      <c r="E2024">
        <v>0</v>
      </c>
      <c r="F2024">
        <v>0</v>
      </c>
      <c r="G2024">
        <v>0.5</v>
      </c>
      <c r="H2024">
        <v>0.31</v>
      </c>
      <c r="J2024">
        <v>130</v>
      </c>
      <c r="K2024">
        <v>180</v>
      </c>
      <c r="L2024">
        <v>103.38720000000001</v>
      </c>
      <c r="R2024">
        <v>259.32575300000002</v>
      </c>
      <c r="S2024" t="s">
        <v>90</v>
      </c>
      <c r="T2024" s="297">
        <v>46311.754166666666</v>
      </c>
    </row>
    <row r="2025" spans="1:20" x14ac:dyDescent="0.35">
      <c r="A2025" t="s">
        <v>98</v>
      </c>
      <c r="B2025" t="s">
        <v>99</v>
      </c>
      <c r="C2025" t="s">
        <v>93</v>
      </c>
      <c r="D2025" s="29">
        <v>46581</v>
      </c>
      <c r="E2025">
        <v>0</v>
      </c>
      <c r="F2025">
        <v>0</v>
      </c>
      <c r="G2025">
        <v>0.5</v>
      </c>
      <c r="H2025">
        <v>0.31</v>
      </c>
      <c r="J2025">
        <v>130</v>
      </c>
      <c r="K2025">
        <v>180</v>
      </c>
      <c r="L2025">
        <v>103.38720000000001</v>
      </c>
      <c r="R2025">
        <v>259.32575300000002</v>
      </c>
      <c r="S2025" t="s">
        <v>90</v>
      </c>
      <c r="T2025" s="297">
        <v>46311.754166666666</v>
      </c>
    </row>
    <row r="2026" spans="1:20" x14ac:dyDescent="0.35">
      <c r="A2026" t="s">
        <v>98</v>
      </c>
      <c r="B2026" t="s">
        <v>99</v>
      </c>
      <c r="C2026" t="s">
        <v>93</v>
      </c>
      <c r="D2026" s="29">
        <v>46582</v>
      </c>
      <c r="E2026">
        <v>0</v>
      </c>
      <c r="F2026">
        <v>0</v>
      </c>
      <c r="G2026">
        <v>0.5</v>
      </c>
      <c r="H2026">
        <v>0.31</v>
      </c>
      <c r="J2026">
        <v>130</v>
      </c>
      <c r="K2026">
        <v>180</v>
      </c>
      <c r="L2026">
        <v>103.38720000000001</v>
      </c>
      <c r="R2026">
        <v>259.32575300000002</v>
      </c>
      <c r="S2026" t="s">
        <v>90</v>
      </c>
      <c r="T2026" s="297">
        <v>46311.754166666666</v>
      </c>
    </row>
    <row r="2027" spans="1:20" x14ac:dyDescent="0.35">
      <c r="A2027" t="s">
        <v>98</v>
      </c>
      <c r="B2027" t="s">
        <v>99</v>
      </c>
      <c r="C2027" t="s">
        <v>93</v>
      </c>
      <c r="D2027" s="29">
        <v>46583</v>
      </c>
      <c r="E2027">
        <v>0</v>
      </c>
      <c r="F2027">
        <v>0</v>
      </c>
      <c r="G2027">
        <v>0.5</v>
      </c>
      <c r="H2027">
        <v>0.31</v>
      </c>
      <c r="J2027">
        <v>130</v>
      </c>
      <c r="K2027">
        <v>180</v>
      </c>
      <c r="L2027">
        <v>103.38720000000001</v>
      </c>
      <c r="R2027">
        <v>259.32575300000002</v>
      </c>
      <c r="S2027" t="s">
        <v>90</v>
      </c>
      <c r="T2027" s="297">
        <v>46311.754166666666</v>
      </c>
    </row>
    <row r="2028" spans="1:20" x14ac:dyDescent="0.35">
      <c r="A2028" t="s">
        <v>98</v>
      </c>
      <c r="B2028" t="s">
        <v>99</v>
      </c>
      <c r="C2028" t="s">
        <v>93</v>
      </c>
      <c r="D2028" s="29">
        <v>46584</v>
      </c>
      <c r="E2028">
        <v>0</v>
      </c>
      <c r="F2028">
        <v>0</v>
      </c>
      <c r="G2028">
        <v>0.5</v>
      </c>
      <c r="H2028">
        <v>0.31</v>
      </c>
      <c r="J2028">
        <v>130</v>
      </c>
      <c r="K2028">
        <v>180</v>
      </c>
      <c r="L2028">
        <v>103.38720000000001</v>
      </c>
      <c r="R2028">
        <v>259.32575300000002</v>
      </c>
      <c r="S2028" t="s">
        <v>90</v>
      </c>
      <c r="T2028" s="297">
        <v>46311.754166666666</v>
      </c>
    </row>
    <row r="2029" spans="1:20" x14ac:dyDescent="0.35">
      <c r="A2029" t="s">
        <v>98</v>
      </c>
      <c r="B2029" t="s">
        <v>99</v>
      </c>
      <c r="C2029" t="s">
        <v>93</v>
      </c>
      <c r="D2029" s="29">
        <v>46585</v>
      </c>
      <c r="E2029">
        <v>0</v>
      </c>
      <c r="F2029">
        <v>0</v>
      </c>
      <c r="G2029">
        <v>0.5</v>
      </c>
      <c r="H2029">
        <v>0.31</v>
      </c>
      <c r="J2029">
        <v>130</v>
      </c>
      <c r="K2029">
        <v>180</v>
      </c>
      <c r="L2029">
        <v>103.38720000000001</v>
      </c>
      <c r="R2029">
        <v>259.32575300000002</v>
      </c>
      <c r="S2029" t="s">
        <v>90</v>
      </c>
      <c r="T2029" s="297">
        <v>46311.754166666666</v>
      </c>
    </row>
    <row r="2030" spans="1:20" x14ac:dyDescent="0.35">
      <c r="A2030" t="s">
        <v>98</v>
      </c>
      <c r="B2030" t="s">
        <v>99</v>
      </c>
      <c r="C2030" t="s">
        <v>93</v>
      </c>
      <c r="D2030" s="29">
        <v>46586</v>
      </c>
      <c r="E2030">
        <v>0</v>
      </c>
      <c r="F2030">
        <v>0</v>
      </c>
      <c r="G2030">
        <v>0.5</v>
      </c>
      <c r="H2030">
        <v>0.31</v>
      </c>
      <c r="J2030">
        <v>130</v>
      </c>
      <c r="K2030">
        <v>180</v>
      </c>
      <c r="L2030">
        <v>103.38720000000001</v>
      </c>
      <c r="R2030">
        <v>259.32575300000002</v>
      </c>
      <c r="S2030" t="s">
        <v>90</v>
      </c>
      <c r="T2030" s="297">
        <v>46311.754166666666</v>
      </c>
    </row>
    <row r="2031" spans="1:20" x14ac:dyDescent="0.35">
      <c r="A2031" t="s">
        <v>98</v>
      </c>
      <c r="B2031" t="s">
        <v>99</v>
      </c>
      <c r="C2031" t="s">
        <v>93</v>
      </c>
      <c r="D2031" s="29">
        <v>46587</v>
      </c>
      <c r="E2031">
        <v>0</v>
      </c>
      <c r="F2031">
        <v>0</v>
      </c>
      <c r="G2031">
        <v>0.5</v>
      </c>
      <c r="H2031">
        <v>0.31</v>
      </c>
      <c r="J2031">
        <v>130</v>
      </c>
      <c r="K2031">
        <v>180</v>
      </c>
      <c r="L2031">
        <v>103.38720000000001</v>
      </c>
      <c r="R2031">
        <v>259.32575300000002</v>
      </c>
      <c r="S2031" t="s">
        <v>90</v>
      </c>
      <c r="T2031" s="297">
        <v>46311.754166666666</v>
      </c>
    </row>
    <row r="2032" spans="1:20" x14ac:dyDescent="0.35">
      <c r="A2032" t="s">
        <v>98</v>
      </c>
      <c r="B2032" t="s">
        <v>99</v>
      </c>
      <c r="C2032" t="s">
        <v>93</v>
      </c>
      <c r="D2032" s="29">
        <v>46588</v>
      </c>
      <c r="E2032">
        <v>0</v>
      </c>
      <c r="F2032">
        <v>0</v>
      </c>
      <c r="G2032">
        <v>0.5</v>
      </c>
      <c r="H2032">
        <v>0.31</v>
      </c>
      <c r="J2032">
        <v>130</v>
      </c>
      <c r="K2032">
        <v>180</v>
      </c>
      <c r="L2032">
        <v>103.38720000000001</v>
      </c>
      <c r="R2032">
        <v>259.32575300000002</v>
      </c>
      <c r="S2032" t="s">
        <v>90</v>
      </c>
      <c r="T2032" s="297">
        <v>46311.754166666666</v>
      </c>
    </row>
    <row r="2033" spans="1:20" x14ac:dyDescent="0.35">
      <c r="A2033" t="s">
        <v>98</v>
      </c>
      <c r="B2033" t="s">
        <v>99</v>
      </c>
      <c r="C2033" t="s">
        <v>93</v>
      </c>
      <c r="D2033" s="29">
        <v>46589</v>
      </c>
      <c r="E2033">
        <v>0</v>
      </c>
      <c r="F2033">
        <v>0</v>
      </c>
      <c r="G2033">
        <v>0.5</v>
      </c>
      <c r="H2033">
        <v>0.31</v>
      </c>
      <c r="J2033">
        <v>130</v>
      </c>
      <c r="K2033">
        <v>180</v>
      </c>
      <c r="L2033">
        <v>103.38720000000001</v>
      </c>
      <c r="R2033">
        <v>259.32575300000002</v>
      </c>
      <c r="S2033" t="s">
        <v>90</v>
      </c>
      <c r="T2033" s="297">
        <v>46311.754166666666</v>
      </c>
    </row>
    <row r="2034" spans="1:20" x14ac:dyDescent="0.35">
      <c r="A2034" t="s">
        <v>98</v>
      </c>
      <c r="B2034" t="s">
        <v>99</v>
      </c>
      <c r="C2034" t="s">
        <v>93</v>
      </c>
      <c r="D2034" s="29">
        <v>46590</v>
      </c>
      <c r="E2034">
        <v>0</v>
      </c>
      <c r="F2034">
        <v>0</v>
      </c>
      <c r="G2034">
        <v>0.5</v>
      </c>
      <c r="H2034">
        <v>0.31</v>
      </c>
      <c r="J2034">
        <v>130</v>
      </c>
      <c r="K2034">
        <v>180</v>
      </c>
      <c r="L2034">
        <v>103.38720000000001</v>
      </c>
      <c r="R2034">
        <v>259.32575300000002</v>
      </c>
      <c r="S2034" t="s">
        <v>90</v>
      </c>
      <c r="T2034" s="297">
        <v>46311.754166666666</v>
      </c>
    </row>
    <row r="2035" spans="1:20" x14ac:dyDescent="0.35">
      <c r="A2035" t="s">
        <v>98</v>
      </c>
      <c r="B2035" t="s">
        <v>99</v>
      </c>
      <c r="C2035" t="s">
        <v>93</v>
      </c>
      <c r="D2035" s="29">
        <v>46591</v>
      </c>
      <c r="E2035">
        <v>0</v>
      </c>
      <c r="F2035">
        <v>0</v>
      </c>
      <c r="G2035">
        <v>0.5</v>
      </c>
      <c r="H2035">
        <v>0.31</v>
      </c>
      <c r="J2035">
        <v>130</v>
      </c>
      <c r="K2035">
        <v>180</v>
      </c>
      <c r="L2035">
        <v>103.38720000000001</v>
      </c>
      <c r="R2035">
        <v>259.32575300000002</v>
      </c>
      <c r="S2035" t="s">
        <v>90</v>
      </c>
      <c r="T2035" s="297">
        <v>46311.754166666666</v>
      </c>
    </row>
    <row r="2036" spans="1:20" x14ac:dyDescent="0.35">
      <c r="A2036" t="s">
        <v>98</v>
      </c>
      <c r="B2036" t="s">
        <v>99</v>
      </c>
      <c r="C2036" t="s">
        <v>93</v>
      </c>
      <c r="D2036" s="29">
        <v>46592</v>
      </c>
      <c r="E2036">
        <v>0</v>
      </c>
      <c r="F2036">
        <v>0</v>
      </c>
      <c r="G2036">
        <v>7.0000000000000007E-2</v>
      </c>
      <c r="H2036">
        <v>0.04</v>
      </c>
      <c r="J2036">
        <v>240</v>
      </c>
      <c r="K2036">
        <v>250</v>
      </c>
      <c r="L2036">
        <v>103.38720000000001</v>
      </c>
      <c r="R2036">
        <v>259.32575300000002</v>
      </c>
      <c r="S2036" t="s">
        <v>90</v>
      </c>
      <c r="T2036" s="297">
        <v>46311.754166666666</v>
      </c>
    </row>
    <row r="2037" spans="1:20" x14ac:dyDescent="0.35">
      <c r="A2037" t="s">
        <v>98</v>
      </c>
      <c r="B2037" t="s">
        <v>99</v>
      </c>
      <c r="C2037" t="s">
        <v>93</v>
      </c>
      <c r="D2037" s="29">
        <v>46593</v>
      </c>
      <c r="E2037">
        <v>0</v>
      </c>
      <c r="F2037">
        <v>0</v>
      </c>
      <c r="G2037">
        <v>7.0000000000000007E-2</v>
      </c>
      <c r="H2037">
        <v>0.04</v>
      </c>
      <c r="J2037">
        <v>240</v>
      </c>
      <c r="K2037">
        <v>250</v>
      </c>
      <c r="L2037">
        <v>103.38720000000001</v>
      </c>
      <c r="R2037">
        <v>259.32575300000002</v>
      </c>
      <c r="S2037" t="s">
        <v>90</v>
      </c>
      <c r="T2037" s="297">
        <v>46311.754166666666</v>
      </c>
    </row>
    <row r="2038" spans="1:20" x14ac:dyDescent="0.35">
      <c r="A2038" t="s">
        <v>98</v>
      </c>
      <c r="B2038" t="s">
        <v>99</v>
      </c>
      <c r="C2038" t="s">
        <v>93</v>
      </c>
      <c r="D2038" s="29">
        <v>46594</v>
      </c>
      <c r="E2038">
        <v>0</v>
      </c>
      <c r="F2038">
        <v>0</v>
      </c>
      <c r="G2038">
        <v>7.0000000000000007E-2</v>
      </c>
      <c r="H2038">
        <v>0.04</v>
      </c>
      <c r="J2038">
        <v>240</v>
      </c>
      <c r="K2038">
        <v>250</v>
      </c>
      <c r="L2038">
        <v>103.38720000000001</v>
      </c>
      <c r="R2038">
        <v>259.32575300000002</v>
      </c>
      <c r="S2038" t="s">
        <v>90</v>
      </c>
      <c r="T2038" s="297">
        <v>46311.754166666666</v>
      </c>
    </row>
    <row r="2039" spans="1:20" x14ac:dyDescent="0.35">
      <c r="A2039" t="s">
        <v>98</v>
      </c>
      <c r="B2039" t="s">
        <v>99</v>
      </c>
      <c r="C2039" t="s">
        <v>93</v>
      </c>
      <c r="D2039" s="29">
        <v>46595</v>
      </c>
      <c r="E2039">
        <v>0</v>
      </c>
      <c r="F2039">
        <v>0</v>
      </c>
      <c r="G2039">
        <v>7.0000000000000007E-2</v>
      </c>
      <c r="H2039">
        <v>0.04</v>
      </c>
      <c r="J2039">
        <v>240</v>
      </c>
      <c r="K2039">
        <v>250</v>
      </c>
      <c r="L2039">
        <v>103.38720000000001</v>
      </c>
      <c r="R2039">
        <v>259.32575300000002</v>
      </c>
      <c r="S2039" t="s">
        <v>90</v>
      </c>
      <c r="T2039" s="297">
        <v>46311.754166666666</v>
      </c>
    </row>
    <row r="2040" spans="1:20" x14ac:dyDescent="0.35">
      <c r="A2040" t="s">
        <v>98</v>
      </c>
      <c r="B2040" t="s">
        <v>99</v>
      </c>
      <c r="C2040" t="s">
        <v>93</v>
      </c>
      <c r="D2040" s="29">
        <v>46596</v>
      </c>
      <c r="E2040">
        <v>0</v>
      </c>
      <c r="F2040">
        <v>0</v>
      </c>
      <c r="G2040">
        <v>7.0000000000000007E-2</v>
      </c>
      <c r="H2040">
        <v>0.04</v>
      </c>
      <c r="J2040">
        <v>240</v>
      </c>
      <c r="K2040">
        <v>250</v>
      </c>
      <c r="L2040">
        <v>103.38720000000001</v>
      </c>
      <c r="R2040">
        <v>259.32575300000002</v>
      </c>
      <c r="S2040" t="s">
        <v>90</v>
      </c>
      <c r="T2040" s="297">
        <v>46311.754166666666</v>
      </c>
    </row>
    <row r="2041" spans="1:20" x14ac:dyDescent="0.35">
      <c r="A2041" t="s">
        <v>98</v>
      </c>
      <c r="B2041" t="s">
        <v>99</v>
      </c>
      <c r="C2041" t="s">
        <v>93</v>
      </c>
      <c r="D2041" s="29">
        <v>46597</v>
      </c>
      <c r="E2041">
        <v>0</v>
      </c>
      <c r="F2041">
        <v>0</v>
      </c>
      <c r="G2041">
        <v>7.0000000000000007E-2</v>
      </c>
      <c r="H2041">
        <v>0.04</v>
      </c>
      <c r="J2041">
        <v>240</v>
      </c>
      <c r="K2041">
        <v>250</v>
      </c>
      <c r="L2041">
        <v>103.38720000000001</v>
      </c>
      <c r="R2041">
        <v>259.32575300000002</v>
      </c>
      <c r="S2041" t="s">
        <v>90</v>
      </c>
      <c r="T2041" s="297">
        <v>46311.754166666666</v>
      </c>
    </row>
    <row r="2042" spans="1:20" x14ac:dyDescent="0.35">
      <c r="A2042" t="s">
        <v>98</v>
      </c>
      <c r="B2042" t="s">
        <v>99</v>
      </c>
      <c r="C2042" t="s">
        <v>93</v>
      </c>
      <c r="D2042" s="29">
        <v>46598</v>
      </c>
      <c r="E2042">
        <v>0</v>
      </c>
      <c r="F2042">
        <v>0</v>
      </c>
      <c r="G2042">
        <v>7.0000000000000007E-2</v>
      </c>
      <c r="H2042">
        <v>0.04</v>
      </c>
      <c r="J2042">
        <v>240</v>
      </c>
      <c r="K2042">
        <v>250</v>
      </c>
      <c r="L2042">
        <v>103.38720000000001</v>
      </c>
      <c r="R2042">
        <v>259.32575300000002</v>
      </c>
      <c r="S2042" t="s">
        <v>90</v>
      </c>
      <c r="T2042" s="297">
        <v>46311.754166666666</v>
      </c>
    </row>
    <row r="2043" spans="1:20" x14ac:dyDescent="0.35">
      <c r="A2043" t="s">
        <v>98</v>
      </c>
      <c r="B2043" t="s">
        <v>99</v>
      </c>
      <c r="C2043" t="s">
        <v>93</v>
      </c>
      <c r="D2043" s="29">
        <v>46599</v>
      </c>
      <c r="E2043">
        <v>0</v>
      </c>
      <c r="F2043">
        <v>0</v>
      </c>
      <c r="G2043">
        <v>7.0000000000000007E-2</v>
      </c>
      <c r="H2043">
        <v>0.04</v>
      </c>
      <c r="J2043">
        <v>240</v>
      </c>
      <c r="K2043">
        <v>250</v>
      </c>
      <c r="L2043">
        <v>103.38720000000001</v>
      </c>
      <c r="R2043">
        <v>259.32575300000002</v>
      </c>
      <c r="S2043" t="s">
        <v>90</v>
      </c>
      <c r="T2043" s="297">
        <v>46311.754166666666</v>
      </c>
    </row>
    <row r="2044" spans="1:20" x14ac:dyDescent="0.35">
      <c r="A2044" t="s">
        <v>98</v>
      </c>
      <c r="B2044" t="s">
        <v>99</v>
      </c>
      <c r="C2044" t="s">
        <v>93</v>
      </c>
      <c r="D2044" s="29">
        <v>46600</v>
      </c>
      <c r="E2044">
        <v>0</v>
      </c>
      <c r="F2044">
        <v>0</v>
      </c>
      <c r="G2044">
        <v>7.0000000000000007E-2</v>
      </c>
      <c r="H2044">
        <v>0</v>
      </c>
      <c r="J2044">
        <v>240</v>
      </c>
      <c r="K2044">
        <v>260</v>
      </c>
      <c r="L2044">
        <v>103.38720000000001</v>
      </c>
      <c r="R2044">
        <v>259.32575300000002</v>
      </c>
      <c r="S2044" t="s">
        <v>90</v>
      </c>
      <c r="T2044" s="297">
        <v>46311.754166666666</v>
      </c>
    </row>
    <row r="2045" spans="1:20" x14ac:dyDescent="0.35">
      <c r="A2045" t="s">
        <v>98</v>
      </c>
      <c r="B2045" t="s">
        <v>99</v>
      </c>
      <c r="C2045" t="s">
        <v>93</v>
      </c>
      <c r="D2045" s="29">
        <v>46601</v>
      </c>
      <c r="E2045">
        <v>0</v>
      </c>
      <c r="F2045">
        <v>0</v>
      </c>
      <c r="G2045">
        <v>7.0000000000000007E-2</v>
      </c>
      <c r="H2045">
        <v>0</v>
      </c>
      <c r="J2045">
        <v>240</v>
      </c>
      <c r="K2045">
        <v>260</v>
      </c>
      <c r="L2045">
        <v>103.38720000000001</v>
      </c>
      <c r="R2045">
        <v>259.32575300000002</v>
      </c>
      <c r="S2045" t="s">
        <v>90</v>
      </c>
      <c r="T2045" s="297">
        <v>46311.754166666666</v>
      </c>
    </row>
    <row r="2046" spans="1:20" x14ac:dyDescent="0.35">
      <c r="A2046" t="s">
        <v>98</v>
      </c>
      <c r="B2046" t="s">
        <v>99</v>
      </c>
      <c r="C2046" t="s">
        <v>93</v>
      </c>
      <c r="D2046" s="29">
        <v>46602</v>
      </c>
      <c r="E2046">
        <v>0</v>
      </c>
      <c r="F2046">
        <v>0</v>
      </c>
      <c r="G2046">
        <v>7.0000000000000007E-2</v>
      </c>
      <c r="H2046">
        <v>0</v>
      </c>
      <c r="J2046">
        <v>240</v>
      </c>
      <c r="K2046">
        <v>260</v>
      </c>
      <c r="L2046">
        <v>103.38720000000001</v>
      </c>
      <c r="R2046">
        <v>259.32575300000002</v>
      </c>
      <c r="S2046" t="s">
        <v>90</v>
      </c>
      <c r="T2046" s="297">
        <v>46311.754166666666</v>
      </c>
    </row>
    <row r="2047" spans="1:20" x14ac:dyDescent="0.35">
      <c r="A2047" t="s">
        <v>98</v>
      </c>
      <c r="B2047" t="s">
        <v>99</v>
      </c>
      <c r="C2047" t="s">
        <v>93</v>
      </c>
      <c r="D2047" s="29">
        <v>46603</v>
      </c>
      <c r="E2047">
        <v>0</v>
      </c>
      <c r="F2047">
        <v>0</v>
      </c>
      <c r="G2047">
        <v>7.0000000000000007E-2</v>
      </c>
      <c r="H2047">
        <v>0</v>
      </c>
      <c r="J2047">
        <v>240</v>
      </c>
      <c r="K2047">
        <v>260</v>
      </c>
      <c r="L2047">
        <v>103.38720000000001</v>
      </c>
      <c r="R2047">
        <v>259.32575300000002</v>
      </c>
      <c r="S2047" t="s">
        <v>90</v>
      </c>
      <c r="T2047" s="297">
        <v>46311.754166666666</v>
      </c>
    </row>
    <row r="2048" spans="1:20" x14ac:dyDescent="0.35">
      <c r="A2048" t="s">
        <v>98</v>
      </c>
      <c r="B2048" t="s">
        <v>99</v>
      </c>
      <c r="C2048" t="s">
        <v>93</v>
      </c>
      <c r="D2048" s="29">
        <v>46604</v>
      </c>
      <c r="E2048">
        <v>0</v>
      </c>
      <c r="F2048">
        <v>0</v>
      </c>
      <c r="G2048">
        <v>7.0000000000000007E-2</v>
      </c>
      <c r="H2048">
        <v>0</v>
      </c>
      <c r="J2048">
        <v>240</v>
      </c>
      <c r="K2048">
        <v>260</v>
      </c>
      <c r="L2048">
        <v>103.38720000000001</v>
      </c>
      <c r="R2048">
        <v>259.32575300000002</v>
      </c>
      <c r="S2048" t="s">
        <v>90</v>
      </c>
      <c r="T2048" s="297">
        <v>46311.754166666666</v>
      </c>
    </row>
    <row r="2049" spans="1:20" x14ac:dyDescent="0.35">
      <c r="A2049" t="s">
        <v>98</v>
      </c>
      <c r="B2049" t="s">
        <v>99</v>
      </c>
      <c r="C2049" t="s">
        <v>93</v>
      </c>
      <c r="D2049" s="29">
        <v>46605</v>
      </c>
      <c r="E2049">
        <v>0</v>
      </c>
      <c r="F2049">
        <v>0</v>
      </c>
      <c r="G2049">
        <v>7.0000000000000007E-2</v>
      </c>
      <c r="H2049">
        <v>0</v>
      </c>
      <c r="J2049">
        <v>240</v>
      </c>
      <c r="K2049">
        <v>260</v>
      </c>
      <c r="L2049">
        <v>103.38720000000001</v>
      </c>
      <c r="R2049">
        <v>259.32575300000002</v>
      </c>
      <c r="S2049" t="s">
        <v>90</v>
      </c>
      <c r="T2049" s="297">
        <v>46311.754166666666</v>
      </c>
    </row>
    <row r="2050" spans="1:20" x14ac:dyDescent="0.35">
      <c r="A2050" t="s">
        <v>98</v>
      </c>
      <c r="B2050" t="s">
        <v>99</v>
      </c>
      <c r="C2050" t="s">
        <v>93</v>
      </c>
      <c r="D2050" s="29">
        <v>46606</v>
      </c>
      <c r="E2050">
        <v>0</v>
      </c>
      <c r="F2050">
        <v>0</v>
      </c>
      <c r="G2050">
        <v>7.0000000000000007E-2</v>
      </c>
      <c r="H2050">
        <v>0</v>
      </c>
      <c r="J2050">
        <v>240</v>
      </c>
      <c r="K2050">
        <v>260</v>
      </c>
      <c r="L2050">
        <v>103.38720000000001</v>
      </c>
      <c r="R2050">
        <v>259.32575300000002</v>
      </c>
      <c r="S2050" t="s">
        <v>90</v>
      </c>
      <c r="T2050" s="297">
        <v>46311.754166666666</v>
      </c>
    </row>
    <row r="2051" spans="1:20" x14ac:dyDescent="0.35">
      <c r="A2051" t="s">
        <v>98</v>
      </c>
      <c r="B2051" t="s">
        <v>99</v>
      </c>
      <c r="C2051" t="s">
        <v>93</v>
      </c>
      <c r="D2051" s="29">
        <v>46607</v>
      </c>
      <c r="E2051">
        <v>0</v>
      </c>
      <c r="F2051">
        <v>0</v>
      </c>
      <c r="G2051">
        <v>7.0000000000000007E-2</v>
      </c>
      <c r="H2051">
        <v>0</v>
      </c>
      <c r="J2051">
        <v>240</v>
      </c>
      <c r="K2051">
        <v>260</v>
      </c>
      <c r="L2051">
        <v>103.38720000000001</v>
      </c>
      <c r="R2051">
        <v>259.32575300000002</v>
      </c>
      <c r="S2051" t="s">
        <v>90</v>
      </c>
      <c r="T2051" s="297">
        <v>46311.754166666666</v>
      </c>
    </row>
    <row r="2052" spans="1:20" x14ac:dyDescent="0.35">
      <c r="A2052" t="s">
        <v>98</v>
      </c>
      <c r="B2052" t="s">
        <v>99</v>
      </c>
      <c r="C2052" t="s">
        <v>93</v>
      </c>
      <c r="D2052" s="29">
        <v>46608</v>
      </c>
      <c r="E2052">
        <v>0</v>
      </c>
      <c r="F2052">
        <v>0</v>
      </c>
      <c r="G2052">
        <v>7.0000000000000007E-2</v>
      </c>
      <c r="H2052">
        <v>0</v>
      </c>
      <c r="J2052">
        <v>240</v>
      </c>
      <c r="K2052">
        <v>260</v>
      </c>
      <c r="L2052">
        <v>103.38720000000001</v>
      </c>
      <c r="R2052">
        <v>259.32575300000002</v>
      </c>
      <c r="S2052" t="s">
        <v>90</v>
      </c>
      <c r="T2052" s="297">
        <v>46311.754166666666</v>
      </c>
    </row>
    <row r="2053" spans="1:20" x14ac:dyDescent="0.35">
      <c r="A2053" t="s">
        <v>98</v>
      </c>
      <c r="B2053" t="s">
        <v>99</v>
      </c>
      <c r="C2053" t="s">
        <v>93</v>
      </c>
      <c r="D2053" s="29">
        <v>46609</v>
      </c>
      <c r="E2053">
        <v>0</v>
      </c>
      <c r="F2053">
        <v>0</v>
      </c>
      <c r="G2053">
        <v>7.0000000000000007E-2</v>
      </c>
      <c r="H2053">
        <v>0</v>
      </c>
      <c r="J2053">
        <v>240</v>
      </c>
      <c r="K2053">
        <v>260</v>
      </c>
      <c r="L2053">
        <v>103.38720000000001</v>
      </c>
      <c r="R2053">
        <v>259.32575300000002</v>
      </c>
      <c r="S2053" t="s">
        <v>90</v>
      </c>
      <c r="T2053" s="297">
        <v>46311.754166666666</v>
      </c>
    </row>
    <row r="2054" spans="1:20" x14ac:dyDescent="0.35">
      <c r="A2054" t="s">
        <v>98</v>
      </c>
      <c r="B2054" t="s">
        <v>99</v>
      </c>
      <c r="C2054" t="s">
        <v>93</v>
      </c>
      <c r="D2054" s="29">
        <v>46610</v>
      </c>
      <c r="E2054">
        <v>0</v>
      </c>
      <c r="F2054">
        <v>0</v>
      </c>
      <c r="G2054">
        <v>7.0000000000000007E-2</v>
      </c>
      <c r="H2054">
        <v>0</v>
      </c>
      <c r="J2054">
        <v>240</v>
      </c>
      <c r="K2054">
        <v>260</v>
      </c>
      <c r="L2054">
        <v>103.38720000000001</v>
      </c>
      <c r="R2054">
        <v>259.32575300000002</v>
      </c>
      <c r="S2054" t="s">
        <v>90</v>
      </c>
      <c r="T2054" s="297">
        <v>46311.754166666666</v>
      </c>
    </row>
    <row r="2055" spans="1:20" x14ac:dyDescent="0.35">
      <c r="A2055" t="s">
        <v>98</v>
      </c>
      <c r="B2055" t="s">
        <v>99</v>
      </c>
      <c r="C2055" t="s">
        <v>93</v>
      </c>
      <c r="D2055" s="29">
        <v>46611</v>
      </c>
      <c r="E2055">
        <v>0</v>
      </c>
      <c r="F2055">
        <v>0</v>
      </c>
      <c r="G2055">
        <v>7.0000000000000007E-2</v>
      </c>
      <c r="H2055">
        <v>0</v>
      </c>
      <c r="J2055">
        <v>240</v>
      </c>
      <c r="K2055">
        <v>260</v>
      </c>
      <c r="L2055">
        <v>103.38720000000001</v>
      </c>
      <c r="R2055">
        <v>259.32575300000002</v>
      </c>
      <c r="S2055" t="s">
        <v>90</v>
      </c>
      <c r="T2055" s="297">
        <v>46311.754166666666</v>
      </c>
    </row>
    <row r="2056" spans="1:20" x14ac:dyDescent="0.35">
      <c r="A2056" t="s">
        <v>98</v>
      </c>
      <c r="B2056" t="s">
        <v>99</v>
      </c>
      <c r="C2056" t="s">
        <v>93</v>
      </c>
      <c r="D2056" s="29">
        <v>46612</v>
      </c>
      <c r="E2056">
        <v>0</v>
      </c>
      <c r="F2056">
        <v>0</v>
      </c>
      <c r="G2056">
        <v>7.0000000000000007E-2</v>
      </c>
      <c r="H2056">
        <v>0</v>
      </c>
      <c r="J2056">
        <v>240</v>
      </c>
      <c r="K2056">
        <v>260</v>
      </c>
      <c r="L2056">
        <v>103.38720000000001</v>
      </c>
      <c r="R2056">
        <v>259.32575300000002</v>
      </c>
      <c r="S2056" t="s">
        <v>90</v>
      </c>
      <c r="T2056" s="297">
        <v>46311.754166666666</v>
      </c>
    </row>
    <row r="2057" spans="1:20" x14ac:dyDescent="0.35">
      <c r="A2057" t="s">
        <v>98</v>
      </c>
      <c r="B2057" t="s">
        <v>99</v>
      </c>
      <c r="C2057" t="s">
        <v>93</v>
      </c>
      <c r="D2057" s="29">
        <v>46613</v>
      </c>
      <c r="E2057">
        <v>0</v>
      </c>
      <c r="F2057">
        <v>0</v>
      </c>
      <c r="G2057">
        <v>7.0000000000000007E-2</v>
      </c>
      <c r="H2057">
        <v>0</v>
      </c>
      <c r="J2057">
        <v>240</v>
      </c>
      <c r="K2057">
        <v>260</v>
      </c>
      <c r="L2057">
        <v>103.38720000000001</v>
      </c>
      <c r="R2057">
        <v>259.32575300000002</v>
      </c>
      <c r="S2057" t="s">
        <v>90</v>
      </c>
      <c r="T2057" s="297">
        <v>46311.754166666666</v>
      </c>
    </row>
    <row r="2058" spans="1:20" x14ac:dyDescent="0.35">
      <c r="A2058" t="s">
        <v>98</v>
      </c>
      <c r="B2058" t="s">
        <v>99</v>
      </c>
      <c r="C2058" t="s">
        <v>93</v>
      </c>
      <c r="D2058" s="29">
        <v>46614</v>
      </c>
      <c r="E2058">
        <v>0</v>
      </c>
      <c r="F2058">
        <v>0</v>
      </c>
      <c r="G2058">
        <v>7.0000000000000007E-2</v>
      </c>
      <c r="H2058">
        <v>0</v>
      </c>
      <c r="J2058">
        <v>240</v>
      </c>
      <c r="K2058">
        <v>260</v>
      </c>
      <c r="L2058">
        <v>103.38720000000001</v>
      </c>
      <c r="R2058">
        <v>259.32575300000002</v>
      </c>
      <c r="S2058" t="s">
        <v>90</v>
      </c>
      <c r="T2058" s="297">
        <v>46311.754166666666</v>
      </c>
    </row>
    <row r="2059" spans="1:20" x14ac:dyDescent="0.35">
      <c r="A2059" t="s">
        <v>98</v>
      </c>
      <c r="B2059" t="s">
        <v>99</v>
      </c>
      <c r="C2059" t="s">
        <v>93</v>
      </c>
      <c r="D2059" s="29">
        <v>46615</v>
      </c>
      <c r="E2059">
        <v>0</v>
      </c>
      <c r="F2059">
        <v>0</v>
      </c>
      <c r="G2059">
        <v>7.0000000000000007E-2</v>
      </c>
      <c r="H2059">
        <v>0</v>
      </c>
      <c r="J2059">
        <v>240</v>
      </c>
      <c r="K2059">
        <v>260</v>
      </c>
      <c r="L2059">
        <v>103.38720000000001</v>
      </c>
      <c r="R2059">
        <v>259.32575300000002</v>
      </c>
      <c r="S2059" t="s">
        <v>90</v>
      </c>
      <c r="T2059" s="297">
        <v>46311.754166666666</v>
      </c>
    </row>
    <row r="2060" spans="1:20" x14ac:dyDescent="0.35">
      <c r="A2060" t="s">
        <v>98</v>
      </c>
      <c r="B2060" t="s">
        <v>99</v>
      </c>
      <c r="C2060" t="s">
        <v>93</v>
      </c>
      <c r="D2060" s="29">
        <v>46616</v>
      </c>
      <c r="E2060">
        <v>0</v>
      </c>
      <c r="F2060">
        <v>0</v>
      </c>
      <c r="G2060">
        <v>7.0000000000000007E-2</v>
      </c>
      <c r="H2060">
        <v>0</v>
      </c>
      <c r="J2060">
        <v>240</v>
      </c>
      <c r="K2060">
        <v>260</v>
      </c>
      <c r="L2060">
        <v>103.38720000000001</v>
      </c>
      <c r="R2060">
        <v>259.32575300000002</v>
      </c>
      <c r="S2060" t="s">
        <v>90</v>
      </c>
      <c r="T2060" s="297">
        <v>46311.754166666666</v>
      </c>
    </row>
    <row r="2061" spans="1:20" x14ac:dyDescent="0.35">
      <c r="A2061" t="s">
        <v>98</v>
      </c>
      <c r="B2061" t="s">
        <v>99</v>
      </c>
      <c r="C2061" t="s">
        <v>93</v>
      </c>
      <c r="D2061" s="29">
        <v>46617</v>
      </c>
      <c r="E2061">
        <v>0</v>
      </c>
      <c r="F2061">
        <v>0</v>
      </c>
      <c r="G2061">
        <v>7.0000000000000007E-2</v>
      </c>
      <c r="H2061">
        <v>0</v>
      </c>
      <c r="J2061">
        <v>240</v>
      </c>
      <c r="K2061">
        <v>260</v>
      </c>
      <c r="L2061">
        <v>103.38720000000001</v>
      </c>
      <c r="R2061">
        <v>259.32575300000002</v>
      </c>
      <c r="S2061" t="s">
        <v>90</v>
      </c>
      <c r="T2061" s="297">
        <v>46311.754166666666</v>
      </c>
    </row>
    <row r="2062" spans="1:20" x14ac:dyDescent="0.35">
      <c r="A2062" t="s">
        <v>98</v>
      </c>
      <c r="B2062" t="s">
        <v>99</v>
      </c>
      <c r="C2062" t="s">
        <v>93</v>
      </c>
      <c r="D2062" s="29">
        <v>46618</v>
      </c>
      <c r="E2062">
        <v>0</v>
      </c>
      <c r="F2062">
        <v>0</v>
      </c>
      <c r="G2062">
        <v>7.0000000000000007E-2</v>
      </c>
      <c r="H2062">
        <v>0</v>
      </c>
      <c r="J2062">
        <v>240</v>
      </c>
      <c r="K2062">
        <v>260</v>
      </c>
      <c r="L2062">
        <v>103.38720000000001</v>
      </c>
      <c r="R2062">
        <v>259.32575300000002</v>
      </c>
      <c r="S2062" t="s">
        <v>90</v>
      </c>
      <c r="T2062" s="297">
        <v>46311.754166666666</v>
      </c>
    </row>
    <row r="2063" spans="1:20" x14ac:dyDescent="0.35">
      <c r="A2063" t="s">
        <v>98</v>
      </c>
      <c r="B2063" t="s">
        <v>99</v>
      </c>
      <c r="C2063" t="s">
        <v>93</v>
      </c>
      <c r="D2063" s="29">
        <v>46619</v>
      </c>
      <c r="E2063">
        <v>0</v>
      </c>
      <c r="F2063">
        <v>0</v>
      </c>
      <c r="G2063">
        <v>7.0000000000000007E-2</v>
      </c>
      <c r="H2063">
        <v>0</v>
      </c>
      <c r="J2063">
        <v>240</v>
      </c>
      <c r="K2063">
        <v>260</v>
      </c>
      <c r="L2063">
        <v>103.38720000000001</v>
      </c>
      <c r="R2063">
        <v>259.32575300000002</v>
      </c>
      <c r="S2063" t="s">
        <v>90</v>
      </c>
      <c r="T2063" s="297">
        <v>46311.754166666666</v>
      </c>
    </row>
    <row r="2064" spans="1:20" x14ac:dyDescent="0.35">
      <c r="A2064" t="s">
        <v>98</v>
      </c>
      <c r="B2064" t="s">
        <v>99</v>
      </c>
      <c r="C2064" t="s">
        <v>93</v>
      </c>
      <c r="D2064" s="29">
        <v>46620</v>
      </c>
      <c r="E2064">
        <v>0</v>
      </c>
      <c r="F2064">
        <v>0</v>
      </c>
      <c r="G2064">
        <v>7.0000000000000007E-2</v>
      </c>
      <c r="H2064">
        <v>0</v>
      </c>
      <c r="J2064">
        <v>240</v>
      </c>
      <c r="K2064">
        <v>260</v>
      </c>
      <c r="L2064">
        <v>103.38720000000001</v>
      </c>
      <c r="R2064">
        <v>259.32575300000002</v>
      </c>
      <c r="S2064" t="s">
        <v>90</v>
      </c>
      <c r="T2064" s="297">
        <v>46311.754166666666</v>
      </c>
    </row>
    <row r="2065" spans="1:20" x14ac:dyDescent="0.35">
      <c r="A2065" t="s">
        <v>98</v>
      </c>
      <c r="B2065" t="s">
        <v>99</v>
      </c>
      <c r="C2065" t="s">
        <v>93</v>
      </c>
      <c r="D2065" s="29">
        <v>46621</v>
      </c>
      <c r="E2065">
        <v>0</v>
      </c>
      <c r="F2065">
        <v>0</v>
      </c>
      <c r="G2065">
        <v>7.0000000000000007E-2</v>
      </c>
      <c r="H2065">
        <v>0</v>
      </c>
      <c r="J2065">
        <v>240</v>
      </c>
      <c r="K2065">
        <v>260</v>
      </c>
      <c r="L2065">
        <v>103.38720000000001</v>
      </c>
      <c r="R2065">
        <v>259.32575300000002</v>
      </c>
      <c r="S2065" t="s">
        <v>90</v>
      </c>
      <c r="T2065" s="297">
        <v>46311.754166666666</v>
      </c>
    </row>
    <row r="2066" spans="1:20" x14ac:dyDescent="0.35">
      <c r="A2066" t="s">
        <v>98</v>
      </c>
      <c r="B2066" t="s">
        <v>99</v>
      </c>
      <c r="C2066" t="s">
        <v>93</v>
      </c>
      <c r="D2066" s="29">
        <v>46622</v>
      </c>
      <c r="E2066">
        <v>0</v>
      </c>
      <c r="F2066">
        <v>0</v>
      </c>
      <c r="G2066">
        <v>7.0000000000000007E-2</v>
      </c>
      <c r="H2066">
        <v>0</v>
      </c>
      <c r="J2066">
        <v>240</v>
      </c>
      <c r="K2066">
        <v>260</v>
      </c>
      <c r="L2066">
        <v>103.38720000000001</v>
      </c>
      <c r="R2066">
        <v>259.32575300000002</v>
      </c>
      <c r="S2066" t="s">
        <v>90</v>
      </c>
      <c r="T2066" s="297">
        <v>46311.754166666666</v>
      </c>
    </row>
    <row r="2067" spans="1:20" x14ac:dyDescent="0.35">
      <c r="A2067" t="s">
        <v>98</v>
      </c>
      <c r="B2067" t="s">
        <v>99</v>
      </c>
      <c r="C2067" t="s">
        <v>93</v>
      </c>
      <c r="D2067" s="29">
        <v>46623</v>
      </c>
      <c r="E2067">
        <v>0</v>
      </c>
      <c r="F2067">
        <v>0</v>
      </c>
      <c r="G2067">
        <v>7.0000000000000007E-2</v>
      </c>
      <c r="H2067">
        <v>0</v>
      </c>
      <c r="J2067">
        <v>240</v>
      </c>
      <c r="K2067">
        <v>260</v>
      </c>
      <c r="L2067">
        <v>103.38720000000001</v>
      </c>
      <c r="R2067">
        <v>259.32575300000002</v>
      </c>
      <c r="S2067" t="s">
        <v>90</v>
      </c>
      <c r="T2067" s="297">
        <v>46311.754166666666</v>
      </c>
    </row>
    <row r="2068" spans="1:20" x14ac:dyDescent="0.35">
      <c r="A2068" t="s">
        <v>98</v>
      </c>
      <c r="B2068" t="s">
        <v>99</v>
      </c>
      <c r="C2068" t="s">
        <v>93</v>
      </c>
      <c r="D2068" s="29">
        <v>46624</v>
      </c>
      <c r="E2068">
        <v>0</v>
      </c>
      <c r="F2068">
        <v>0</v>
      </c>
      <c r="G2068">
        <v>7.0000000000000007E-2</v>
      </c>
      <c r="H2068">
        <v>0</v>
      </c>
      <c r="J2068">
        <v>240</v>
      </c>
      <c r="K2068">
        <v>260</v>
      </c>
      <c r="L2068">
        <v>103.38720000000001</v>
      </c>
      <c r="R2068">
        <v>259.32575300000002</v>
      </c>
      <c r="S2068" t="s">
        <v>90</v>
      </c>
      <c r="T2068" s="297">
        <v>46311.754166666666</v>
      </c>
    </row>
    <row r="2069" spans="1:20" x14ac:dyDescent="0.35">
      <c r="A2069" t="s">
        <v>98</v>
      </c>
      <c r="B2069" t="s">
        <v>99</v>
      </c>
      <c r="C2069" t="s">
        <v>93</v>
      </c>
      <c r="D2069" s="29">
        <v>46625</v>
      </c>
      <c r="E2069">
        <v>0</v>
      </c>
      <c r="F2069">
        <v>0</v>
      </c>
      <c r="G2069">
        <v>7.0000000000000007E-2</v>
      </c>
      <c r="H2069">
        <v>0</v>
      </c>
      <c r="J2069">
        <v>240</v>
      </c>
      <c r="K2069">
        <v>260</v>
      </c>
      <c r="L2069">
        <v>103.38720000000001</v>
      </c>
      <c r="R2069">
        <v>259.32575300000002</v>
      </c>
      <c r="S2069" t="s">
        <v>90</v>
      </c>
      <c r="T2069" s="297">
        <v>46311.754166666666</v>
      </c>
    </row>
    <row r="2070" spans="1:20" x14ac:dyDescent="0.35">
      <c r="A2070" t="s">
        <v>98</v>
      </c>
      <c r="B2070" t="s">
        <v>99</v>
      </c>
      <c r="C2070" t="s">
        <v>93</v>
      </c>
      <c r="D2070" s="29">
        <v>46626</v>
      </c>
      <c r="E2070">
        <v>0</v>
      </c>
      <c r="F2070">
        <v>0</v>
      </c>
      <c r="G2070">
        <v>7.0000000000000007E-2</v>
      </c>
      <c r="H2070">
        <v>0</v>
      </c>
      <c r="J2070">
        <v>240</v>
      </c>
      <c r="K2070">
        <v>260</v>
      </c>
      <c r="L2070">
        <v>103.38720000000001</v>
      </c>
      <c r="R2070">
        <v>259.32575300000002</v>
      </c>
      <c r="S2070" t="s">
        <v>90</v>
      </c>
      <c r="T2070" s="297">
        <v>46311.754166666666</v>
      </c>
    </row>
    <row r="2071" spans="1:20" x14ac:dyDescent="0.35">
      <c r="A2071" t="s">
        <v>98</v>
      </c>
      <c r="B2071" t="s">
        <v>99</v>
      </c>
      <c r="C2071" t="s">
        <v>93</v>
      </c>
      <c r="D2071" s="29">
        <v>46627</v>
      </c>
      <c r="E2071">
        <v>0</v>
      </c>
      <c r="F2071">
        <v>0</v>
      </c>
      <c r="G2071">
        <v>7.0000000000000007E-2</v>
      </c>
      <c r="H2071">
        <v>0</v>
      </c>
      <c r="J2071">
        <v>240</v>
      </c>
      <c r="K2071">
        <v>260</v>
      </c>
      <c r="L2071">
        <v>103.38720000000001</v>
      </c>
      <c r="R2071">
        <v>259.32575300000002</v>
      </c>
      <c r="S2071" t="s">
        <v>90</v>
      </c>
      <c r="T2071" s="297">
        <v>46311.754166666666</v>
      </c>
    </row>
    <row r="2072" spans="1:20" x14ac:dyDescent="0.35">
      <c r="A2072" t="s">
        <v>98</v>
      </c>
      <c r="B2072" t="s">
        <v>99</v>
      </c>
      <c r="C2072" t="s">
        <v>93</v>
      </c>
      <c r="D2072" s="29">
        <v>46628</v>
      </c>
      <c r="E2072">
        <v>0</v>
      </c>
      <c r="F2072">
        <v>0</v>
      </c>
      <c r="G2072">
        <v>7.0000000000000007E-2</v>
      </c>
      <c r="H2072">
        <v>0</v>
      </c>
      <c r="J2072">
        <v>240</v>
      </c>
      <c r="K2072">
        <v>260</v>
      </c>
      <c r="L2072">
        <v>103.38720000000001</v>
      </c>
      <c r="R2072">
        <v>259.32575300000002</v>
      </c>
      <c r="S2072" t="s">
        <v>90</v>
      </c>
      <c r="T2072" s="297">
        <v>46311.754166666666</v>
      </c>
    </row>
    <row r="2073" spans="1:20" x14ac:dyDescent="0.35">
      <c r="A2073" t="s">
        <v>98</v>
      </c>
      <c r="B2073" t="s">
        <v>99</v>
      </c>
      <c r="C2073" t="s">
        <v>93</v>
      </c>
      <c r="D2073" s="29">
        <v>46629</v>
      </c>
      <c r="E2073">
        <v>0</v>
      </c>
      <c r="F2073">
        <v>0</v>
      </c>
      <c r="G2073">
        <v>7.0000000000000007E-2</v>
      </c>
      <c r="H2073">
        <v>0</v>
      </c>
      <c r="J2073">
        <v>240</v>
      </c>
      <c r="K2073">
        <v>260</v>
      </c>
      <c r="L2073">
        <v>103.38720000000001</v>
      </c>
      <c r="R2073">
        <v>259.32575300000002</v>
      </c>
      <c r="S2073" t="s">
        <v>90</v>
      </c>
      <c r="T2073" s="297">
        <v>46311.754166666666</v>
      </c>
    </row>
    <row r="2074" spans="1:20" x14ac:dyDescent="0.35">
      <c r="A2074" t="s">
        <v>98</v>
      </c>
      <c r="B2074" t="s">
        <v>99</v>
      </c>
      <c r="C2074" t="s">
        <v>93</v>
      </c>
      <c r="D2074" s="29">
        <v>46630</v>
      </c>
      <c r="E2074">
        <v>0</v>
      </c>
      <c r="F2074">
        <v>0</v>
      </c>
      <c r="G2074">
        <v>7.0000000000000007E-2</v>
      </c>
      <c r="H2074">
        <v>0</v>
      </c>
      <c r="J2074">
        <v>240</v>
      </c>
      <c r="K2074">
        <v>260</v>
      </c>
      <c r="L2074">
        <v>103.38720000000001</v>
      </c>
      <c r="R2074">
        <v>259.32575300000002</v>
      </c>
      <c r="S2074" t="s">
        <v>90</v>
      </c>
      <c r="T2074" s="297">
        <v>46311.754166666666</v>
      </c>
    </row>
    <row r="2075" spans="1:20" x14ac:dyDescent="0.35">
      <c r="A2075" t="s">
        <v>98</v>
      </c>
      <c r="B2075" t="s">
        <v>99</v>
      </c>
      <c r="C2075" t="s">
        <v>93</v>
      </c>
      <c r="D2075" s="29">
        <v>46631</v>
      </c>
      <c r="E2075">
        <v>0</v>
      </c>
      <c r="F2075">
        <v>0</v>
      </c>
      <c r="G2075">
        <v>7.0000000000000007E-2</v>
      </c>
      <c r="H2075">
        <v>0</v>
      </c>
      <c r="J2075">
        <v>240</v>
      </c>
      <c r="K2075">
        <v>260</v>
      </c>
      <c r="L2075">
        <v>103.38720000000001</v>
      </c>
      <c r="R2075">
        <v>259.32575300000002</v>
      </c>
      <c r="S2075" t="s">
        <v>90</v>
      </c>
      <c r="T2075" s="297">
        <v>46311.754166666666</v>
      </c>
    </row>
    <row r="2076" spans="1:20" x14ac:dyDescent="0.35">
      <c r="A2076" t="s">
        <v>98</v>
      </c>
      <c r="B2076" t="s">
        <v>99</v>
      </c>
      <c r="C2076" t="s">
        <v>93</v>
      </c>
      <c r="D2076" s="29">
        <v>46632</v>
      </c>
      <c r="E2076">
        <v>0</v>
      </c>
      <c r="F2076">
        <v>0</v>
      </c>
      <c r="G2076">
        <v>7.0000000000000007E-2</v>
      </c>
      <c r="H2076">
        <v>0</v>
      </c>
      <c r="J2076">
        <v>240</v>
      </c>
      <c r="K2076">
        <v>260</v>
      </c>
      <c r="L2076">
        <v>103.38720000000001</v>
      </c>
      <c r="R2076">
        <v>259.32575300000002</v>
      </c>
      <c r="S2076" t="s">
        <v>90</v>
      </c>
      <c r="T2076" s="297">
        <v>46311.754166666666</v>
      </c>
    </row>
    <row r="2077" spans="1:20" x14ac:dyDescent="0.35">
      <c r="A2077" t="s">
        <v>98</v>
      </c>
      <c r="B2077" t="s">
        <v>99</v>
      </c>
      <c r="C2077" t="s">
        <v>93</v>
      </c>
      <c r="D2077" s="29">
        <v>46633</v>
      </c>
      <c r="E2077">
        <v>0</v>
      </c>
      <c r="F2077">
        <v>0</v>
      </c>
      <c r="G2077">
        <v>7.0000000000000007E-2</v>
      </c>
      <c r="H2077">
        <v>0</v>
      </c>
      <c r="J2077">
        <v>240</v>
      </c>
      <c r="K2077">
        <v>260</v>
      </c>
      <c r="L2077">
        <v>103.38720000000001</v>
      </c>
      <c r="R2077">
        <v>259.32575300000002</v>
      </c>
      <c r="S2077" t="s">
        <v>90</v>
      </c>
      <c r="T2077" s="297">
        <v>46311.754166666666</v>
      </c>
    </row>
    <row r="2078" spans="1:20" x14ac:dyDescent="0.35">
      <c r="A2078" t="s">
        <v>98</v>
      </c>
      <c r="B2078" t="s">
        <v>99</v>
      </c>
      <c r="C2078" t="s">
        <v>93</v>
      </c>
      <c r="D2078" s="29">
        <v>46634</v>
      </c>
      <c r="E2078">
        <v>0</v>
      </c>
      <c r="F2078">
        <v>0</v>
      </c>
      <c r="G2078">
        <v>7.0000000000000007E-2</v>
      </c>
      <c r="H2078">
        <v>0</v>
      </c>
      <c r="J2078">
        <v>240</v>
      </c>
      <c r="K2078">
        <v>260</v>
      </c>
      <c r="L2078">
        <v>103.38720000000001</v>
      </c>
      <c r="R2078">
        <v>259.32575300000002</v>
      </c>
      <c r="S2078" t="s">
        <v>90</v>
      </c>
      <c r="T2078" s="297">
        <v>46311.754166666666</v>
      </c>
    </row>
    <row r="2079" spans="1:20" x14ac:dyDescent="0.35">
      <c r="A2079" t="s">
        <v>98</v>
      </c>
      <c r="B2079" t="s">
        <v>99</v>
      </c>
      <c r="C2079" t="s">
        <v>93</v>
      </c>
      <c r="D2079" s="29">
        <v>46635</v>
      </c>
      <c r="E2079">
        <v>0</v>
      </c>
      <c r="F2079">
        <v>0</v>
      </c>
      <c r="G2079">
        <v>7.0000000000000007E-2</v>
      </c>
      <c r="H2079">
        <v>0</v>
      </c>
      <c r="J2079">
        <v>240</v>
      </c>
      <c r="K2079">
        <v>260</v>
      </c>
      <c r="L2079">
        <v>103.38720000000001</v>
      </c>
      <c r="R2079">
        <v>259.32575300000002</v>
      </c>
      <c r="S2079" t="s">
        <v>90</v>
      </c>
      <c r="T2079" s="297">
        <v>46311.754166666666</v>
      </c>
    </row>
    <row r="2080" spans="1:20" x14ac:dyDescent="0.35">
      <c r="A2080" t="s">
        <v>98</v>
      </c>
      <c r="B2080" t="s">
        <v>99</v>
      </c>
      <c r="C2080" t="s">
        <v>93</v>
      </c>
      <c r="D2080" s="29">
        <v>46636</v>
      </c>
      <c r="E2080">
        <v>0</v>
      </c>
      <c r="F2080">
        <v>0</v>
      </c>
      <c r="G2080">
        <v>7.0000000000000007E-2</v>
      </c>
      <c r="H2080">
        <v>0</v>
      </c>
      <c r="J2080">
        <v>240</v>
      </c>
      <c r="K2080">
        <v>260</v>
      </c>
      <c r="L2080">
        <v>103.38720000000001</v>
      </c>
      <c r="R2080">
        <v>259.32575300000002</v>
      </c>
      <c r="S2080" t="s">
        <v>90</v>
      </c>
      <c r="T2080" s="297">
        <v>46311.754166666666</v>
      </c>
    </row>
    <row r="2081" spans="1:20" x14ac:dyDescent="0.35">
      <c r="A2081" t="s">
        <v>98</v>
      </c>
      <c r="B2081" t="s">
        <v>99</v>
      </c>
      <c r="C2081" t="s">
        <v>93</v>
      </c>
      <c r="D2081" s="29">
        <v>46637</v>
      </c>
      <c r="E2081">
        <v>0</v>
      </c>
      <c r="F2081">
        <v>0</v>
      </c>
      <c r="G2081">
        <v>7.0000000000000007E-2</v>
      </c>
      <c r="H2081">
        <v>0</v>
      </c>
      <c r="J2081">
        <v>240</v>
      </c>
      <c r="K2081">
        <v>260</v>
      </c>
      <c r="L2081">
        <v>103.38720000000001</v>
      </c>
      <c r="R2081">
        <v>259.32575300000002</v>
      </c>
      <c r="S2081" t="s">
        <v>90</v>
      </c>
      <c r="T2081" s="297">
        <v>46311.754166666666</v>
      </c>
    </row>
    <row r="2082" spans="1:20" x14ac:dyDescent="0.35">
      <c r="A2082" t="s">
        <v>98</v>
      </c>
      <c r="B2082" t="s">
        <v>99</v>
      </c>
      <c r="C2082" t="s">
        <v>93</v>
      </c>
      <c r="D2082" s="29">
        <v>46638</v>
      </c>
      <c r="E2082">
        <v>0</v>
      </c>
      <c r="F2082">
        <v>0</v>
      </c>
      <c r="G2082">
        <v>7.0000000000000007E-2</v>
      </c>
      <c r="H2082">
        <v>0</v>
      </c>
      <c r="J2082">
        <v>240</v>
      </c>
      <c r="K2082">
        <v>260</v>
      </c>
      <c r="L2082">
        <v>103.38720000000001</v>
      </c>
      <c r="R2082">
        <v>259.32575300000002</v>
      </c>
      <c r="S2082" t="s">
        <v>90</v>
      </c>
      <c r="T2082" s="297">
        <v>46311.754166666666</v>
      </c>
    </row>
    <row r="2083" spans="1:20" x14ac:dyDescent="0.35">
      <c r="A2083" t="s">
        <v>98</v>
      </c>
      <c r="B2083" t="s">
        <v>99</v>
      </c>
      <c r="C2083" t="s">
        <v>93</v>
      </c>
      <c r="D2083" s="29">
        <v>46639</v>
      </c>
      <c r="E2083">
        <v>0</v>
      </c>
      <c r="F2083">
        <v>0</v>
      </c>
      <c r="G2083">
        <v>7.0000000000000007E-2</v>
      </c>
      <c r="H2083">
        <v>0</v>
      </c>
      <c r="J2083">
        <v>240</v>
      </c>
      <c r="K2083">
        <v>260</v>
      </c>
      <c r="L2083">
        <v>103.38720000000001</v>
      </c>
      <c r="R2083">
        <v>259.32575300000002</v>
      </c>
      <c r="S2083" t="s">
        <v>90</v>
      </c>
      <c r="T2083" s="297">
        <v>46311.754166666666</v>
      </c>
    </row>
    <row r="2084" spans="1:20" x14ac:dyDescent="0.35">
      <c r="A2084" t="s">
        <v>98</v>
      </c>
      <c r="B2084" t="s">
        <v>99</v>
      </c>
      <c r="C2084" t="s">
        <v>93</v>
      </c>
      <c r="D2084" s="29">
        <v>46640</v>
      </c>
      <c r="E2084">
        <v>1</v>
      </c>
      <c r="F2084">
        <v>1</v>
      </c>
      <c r="G2084">
        <v>1</v>
      </c>
      <c r="H2084">
        <v>1</v>
      </c>
      <c r="J2084">
        <v>0</v>
      </c>
      <c r="K2084">
        <v>0</v>
      </c>
      <c r="L2084">
        <v>103.38720000000001</v>
      </c>
      <c r="R2084">
        <v>259.32575300000002</v>
      </c>
      <c r="S2084" t="s">
        <v>90</v>
      </c>
      <c r="T2084" s="297">
        <v>46311.754166666666</v>
      </c>
    </row>
    <row r="2085" spans="1:20" x14ac:dyDescent="0.35">
      <c r="A2085" t="s">
        <v>98</v>
      </c>
      <c r="B2085" t="s">
        <v>99</v>
      </c>
      <c r="C2085" t="s">
        <v>93</v>
      </c>
      <c r="D2085" s="29">
        <v>46641</v>
      </c>
      <c r="E2085">
        <v>1</v>
      </c>
      <c r="F2085">
        <v>1</v>
      </c>
      <c r="G2085">
        <v>1</v>
      </c>
      <c r="H2085">
        <v>1</v>
      </c>
      <c r="J2085">
        <v>0</v>
      </c>
      <c r="K2085">
        <v>0</v>
      </c>
      <c r="L2085">
        <v>103.38720000000001</v>
      </c>
      <c r="R2085">
        <v>259.32575300000002</v>
      </c>
      <c r="S2085" t="s">
        <v>90</v>
      </c>
      <c r="T2085" s="297">
        <v>46311.754166666666</v>
      </c>
    </row>
    <row r="2086" spans="1:20" x14ac:dyDescent="0.35">
      <c r="A2086" t="s">
        <v>98</v>
      </c>
      <c r="B2086" t="s">
        <v>99</v>
      </c>
      <c r="C2086" t="s">
        <v>93</v>
      </c>
      <c r="D2086" s="29">
        <v>46642</v>
      </c>
      <c r="E2086">
        <v>1</v>
      </c>
      <c r="F2086">
        <v>1</v>
      </c>
      <c r="G2086">
        <v>1</v>
      </c>
      <c r="H2086">
        <v>1</v>
      </c>
      <c r="J2086">
        <v>0</v>
      </c>
      <c r="K2086">
        <v>0</v>
      </c>
      <c r="L2086">
        <v>103.38720000000001</v>
      </c>
      <c r="R2086">
        <v>259.32575300000002</v>
      </c>
      <c r="S2086" t="s">
        <v>90</v>
      </c>
      <c r="T2086" s="297">
        <v>46311.754166666666</v>
      </c>
    </row>
    <row r="2087" spans="1:20" x14ac:dyDescent="0.35">
      <c r="A2087" t="s">
        <v>98</v>
      </c>
      <c r="B2087" t="s">
        <v>99</v>
      </c>
      <c r="C2087" t="s">
        <v>93</v>
      </c>
      <c r="D2087" s="29">
        <v>46643</v>
      </c>
      <c r="E2087">
        <v>1</v>
      </c>
      <c r="F2087">
        <v>1</v>
      </c>
      <c r="G2087">
        <v>1</v>
      </c>
      <c r="H2087">
        <v>1</v>
      </c>
      <c r="J2087">
        <v>0</v>
      </c>
      <c r="K2087">
        <v>0</v>
      </c>
      <c r="L2087">
        <v>103.38720000000001</v>
      </c>
      <c r="R2087">
        <v>259.32575300000002</v>
      </c>
      <c r="S2087" t="s">
        <v>90</v>
      </c>
      <c r="T2087" s="297">
        <v>46311.754166666666</v>
      </c>
    </row>
    <row r="2088" spans="1:20" x14ac:dyDescent="0.35">
      <c r="A2088" t="s">
        <v>98</v>
      </c>
      <c r="B2088" t="s">
        <v>99</v>
      </c>
      <c r="C2088" t="s">
        <v>93</v>
      </c>
      <c r="D2088" s="29">
        <v>46644</v>
      </c>
      <c r="E2088">
        <v>1</v>
      </c>
      <c r="F2088">
        <v>1</v>
      </c>
      <c r="G2088">
        <v>1</v>
      </c>
      <c r="H2088">
        <v>1</v>
      </c>
      <c r="J2088">
        <v>0</v>
      </c>
      <c r="K2088">
        <v>0</v>
      </c>
      <c r="L2088">
        <v>103.38720000000001</v>
      </c>
      <c r="R2088">
        <v>259.32575300000002</v>
      </c>
      <c r="S2088" t="s">
        <v>90</v>
      </c>
      <c r="T2088" s="297">
        <v>46311.754166666666</v>
      </c>
    </row>
    <row r="2089" spans="1:20" x14ac:dyDescent="0.35">
      <c r="A2089" t="s">
        <v>98</v>
      </c>
      <c r="B2089" t="s">
        <v>99</v>
      </c>
      <c r="C2089" t="s">
        <v>93</v>
      </c>
      <c r="D2089" s="29">
        <v>46645</v>
      </c>
      <c r="E2089">
        <v>1</v>
      </c>
      <c r="F2089">
        <v>1</v>
      </c>
      <c r="G2089">
        <v>1</v>
      </c>
      <c r="H2089">
        <v>1</v>
      </c>
      <c r="J2089">
        <v>0</v>
      </c>
      <c r="K2089">
        <v>0</v>
      </c>
      <c r="L2089">
        <v>103.38720000000001</v>
      </c>
      <c r="R2089">
        <v>259.32575300000002</v>
      </c>
      <c r="S2089" t="s">
        <v>90</v>
      </c>
      <c r="T2089" s="297">
        <v>46311.754166666666</v>
      </c>
    </row>
    <row r="2090" spans="1:20" x14ac:dyDescent="0.35">
      <c r="A2090" t="s">
        <v>98</v>
      </c>
      <c r="B2090" t="s">
        <v>99</v>
      </c>
      <c r="C2090" t="s">
        <v>93</v>
      </c>
      <c r="D2090" s="29">
        <v>46646</v>
      </c>
      <c r="E2090">
        <v>1</v>
      </c>
      <c r="F2090">
        <v>1</v>
      </c>
      <c r="G2090">
        <v>1</v>
      </c>
      <c r="H2090">
        <v>1</v>
      </c>
      <c r="J2090">
        <v>0</v>
      </c>
      <c r="K2090">
        <v>0</v>
      </c>
      <c r="L2090">
        <v>103.38720000000001</v>
      </c>
      <c r="R2090">
        <v>259.32575300000002</v>
      </c>
      <c r="S2090" t="s">
        <v>90</v>
      </c>
      <c r="T2090" s="297">
        <v>46311.754166666666</v>
      </c>
    </row>
    <row r="2091" spans="1:20" x14ac:dyDescent="0.35">
      <c r="A2091" t="s">
        <v>98</v>
      </c>
      <c r="B2091" t="s">
        <v>99</v>
      </c>
      <c r="C2091" t="s">
        <v>93</v>
      </c>
      <c r="D2091" s="29">
        <v>46647</v>
      </c>
      <c r="E2091">
        <v>1</v>
      </c>
      <c r="F2091">
        <v>1</v>
      </c>
      <c r="G2091">
        <v>1</v>
      </c>
      <c r="H2091">
        <v>1</v>
      </c>
      <c r="J2091">
        <v>0</v>
      </c>
      <c r="K2091">
        <v>0</v>
      </c>
      <c r="L2091">
        <v>103.38720000000001</v>
      </c>
      <c r="R2091">
        <v>259.32575300000002</v>
      </c>
      <c r="S2091" t="s">
        <v>90</v>
      </c>
      <c r="T2091" s="297">
        <v>46311.754166666666</v>
      </c>
    </row>
    <row r="2092" spans="1:20" x14ac:dyDescent="0.35">
      <c r="A2092" t="s">
        <v>98</v>
      </c>
      <c r="B2092" t="s">
        <v>99</v>
      </c>
      <c r="C2092" t="s">
        <v>93</v>
      </c>
      <c r="D2092" s="29">
        <v>46648</v>
      </c>
      <c r="E2092">
        <v>0</v>
      </c>
      <c r="F2092">
        <v>0</v>
      </c>
      <c r="G2092">
        <v>0</v>
      </c>
      <c r="H2092">
        <v>0</v>
      </c>
      <c r="L2092">
        <v>103.38720000000001</v>
      </c>
      <c r="R2092">
        <v>259.32575300000002</v>
      </c>
      <c r="S2092" t="s">
        <v>90</v>
      </c>
      <c r="T2092" s="297">
        <v>46311.754166666666</v>
      </c>
    </row>
    <row r="2093" spans="1:20" x14ac:dyDescent="0.35">
      <c r="A2093" t="s">
        <v>98</v>
      </c>
      <c r="B2093" t="s">
        <v>99</v>
      </c>
      <c r="C2093" t="s">
        <v>93</v>
      </c>
      <c r="D2093" s="29">
        <v>46649</v>
      </c>
      <c r="E2093">
        <v>0</v>
      </c>
      <c r="F2093">
        <v>0</v>
      </c>
      <c r="G2093">
        <v>0</v>
      </c>
      <c r="H2093">
        <v>0</v>
      </c>
      <c r="L2093">
        <v>103.38720000000001</v>
      </c>
      <c r="R2093">
        <v>259.32575300000002</v>
      </c>
      <c r="S2093" t="s">
        <v>90</v>
      </c>
      <c r="T2093" s="297">
        <v>46311.754166666666</v>
      </c>
    </row>
    <row r="2094" spans="1:20" x14ac:dyDescent="0.35">
      <c r="A2094" t="s">
        <v>98</v>
      </c>
      <c r="B2094" t="s">
        <v>99</v>
      </c>
      <c r="C2094" t="s">
        <v>93</v>
      </c>
      <c r="D2094" s="29">
        <v>46650</v>
      </c>
      <c r="E2094">
        <v>0</v>
      </c>
      <c r="F2094">
        <v>0</v>
      </c>
      <c r="G2094">
        <v>0</v>
      </c>
      <c r="H2094">
        <v>0</v>
      </c>
      <c r="L2094">
        <v>103.38720000000001</v>
      </c>
      <c r="R2094">
        <v>259.32575300000002</v>
      </c>
      <c r="S2094" t="s">
        <v>90</v>
      </c>
      <c r="T2094" s="297">
        <v>46311.754166666666</v>
      </c>
    </row>
    <row r="2095" spans="1:20" x14ac:dyDescent="0.35">
      <c r="A2095" t="s">
        <v>98</v>
      </c>
      <c r="B2095" t="s">
        <v>99</v>
      </c>
      <c r="C2095" t="s">
        <v>93</v>
      </c>
      <c r="D2095" s="29">
        <v>46651</v>
      </c>
      <c r="E2095">
        <v>0</v>
      </c>
      <c r="F2095">
        <v>0</v>
      </c>
      <c r="G2095">
        <v>0</v>
      </c>
      <c r="H2095">
        <v>0</v>
      </c>
      <c r="L2095">
        <v>103.38720000000001</v>
      </c>
      <c r="R2095">
        <v>259.32575300000002</v>
      </c>
      <c r="S2095" t="s">
        <v>90</v>
      </c>
      <c r="T2095" s="297">
        <v>46311.754166666666</v>
      </c>
    </row>
    <row r="2096" spans="1:20" x14ac:dyDescent="0.35">
      <c r="A2096" t="s">
        <v>98</v>
      </c>
      <c r="B2096" t="s">
        <v>99</v>
      </c>
      <c r="C2096" t="s">
        <v>93</v>
      </c>
      <c r="D2096" s="29">
        <v>46652</v>
      </c>
      <c r="E2096">
        <v>0</v>
      </c>
      <c r="F2096">
        <v>0</v>
      </c>
      <c r="G2096">
        <v>0</v>
      </c>
      <c r="H2096">
        <v>0</v>
      </c>
      <c r="L2096">
        <v>103.38720000000001</v>
      </c>
      <c r="R2096">
        <v>259.32575300000002</v>
      </c>
      <c r="S2096" t="s">
        <v>90</v>
      </c>
      <c r="T2096" s="297">
        <v>46311.754166666666</v>
      </c>
    </row>
    <row r="2097" spans="1:20" x14ac:dyDescent="0.35">
      <c r="A2097" t="s">
        <v>98</v>
      </c>
      <c r="B2097" t="s">
        <v>99</v>
      </c>
      <c r="C2097" t="s">
        <v>93</v>
      </c>
      <c r="D2097" s="29">
        <v>46653</v>
      </c>
      <c r="E2097">
        <v>0</v>
      </c>
      <c r="F2097">
        <v>0</v>
      </c>
      <c r="G2097">
        <v>0</v>
      </c>
      <c r="H2097">
        <v>0</v>
      </c>
      <c r="L2097">
        <v>103.38720000000001</v>
      </c>
      <c r="R2097">
        <v>259.32575300000002</v>
      </c>
      <c r="S2097" t="s">
        <v>90</v>
      </c>
      <c r="T2097" s="297">
        <v>46311.754166666666</v>
      </c>
    </row>
    <row r="2098" spans="1:20" x14ac:dyDescent="0.35">
      <c r="A2098" t="s">
        <v>98</v>
      </c>
      <c r="B2098" t="s">
        <v>99</v>
      </c>
      <c r="C2098" t="s">
        <v>93</v>
      </c>
      <c r="D2098" s="29">
        <v>46654</v>
      </c>
      <c r="E2098">
        <v>0</v>
      </c>
      <c r="F2098">
        <v>0</v>
      </c>
      <c r="G2098">
        <v>0</v>
      </c>
      <c r="H2098">
        <v>0</v>
      </c>
      <c r="L2098">
        <v>103.38720000000001</v>
      </c>
      <c r="R2098">
        <v>259.32575300000002</v>
      </c>
      <c r="S2098" t="s">
        <v>90</v>
      </c>
      <c r="T2098" s="297">
        <v>46311.754166666666</v>
      </c>
    </row>
    <row r="2099" spans="1:20" x14ac:dyDescent="0.35">
      <c r="A2099" t="s">
        <v>98</v>
      </c>
      <c r="B2099" t="s">
        <v>99</v>
      </c>
      <c r="C2099" t="s">
        <v>93</v>
      </c>
      <c r="D2099" s="29">
        <v>46655</v>
      </c>
      <c r="E2099">
        <v>0</v>
      </c>
      <c r="F2099">
        <v>0</v>
      </c>
      <c r="G2099">
        <v>0</v>
      </c>
      <c r="H2099">
        <v>0</v>
      </c>
      <c r="L2099">
        <v>103.38720000000001</v>
      </c>
      <c r="R2099">
        <v>259.32575300000002</v>
      </c>
      <c r="S2099" t="s">
        <v>90</v>
      </c>
      <c r="T2099" s="297">
        <v>46311.754166666666</v>
      </c>
    </row>
    <row r="2100" spans="1:20" x14ac:dyDescent="0.35">
      <c r="A2100" t="s">
        <v>98</v>
      </c>
      <c r="B2100" t="s">
        <v>99</v>
      </c>
      <c r="C2100" t="s">
        <v>93</v>
      </c>
      <c r="D2100" s="29">
        <v>46656</v>
      </c>
      <c r="E2100">
        <v>0</v>
      </c>
      <c r="F2100">
        <v>0</v>
      </c>
      <c r="G2100">
        <v>0</v>
      </c>
      <c r="H2100">
        <v>0</v>
      </c>
      <c r="L2100">
        <v>103.38720000000001</v>
      </c>
      <c r="R2100">
        <v>259.32575300000002</v>
      </c>
      <c r="S2100" t="s">
        <v>90</v>
      </c>
      <c r="T2100" s="297">
        <v>46311.754166666666</v>
      </c>
    </row>
    <row r="2101" spans="1:20" x14ac:dyDescent="0.35">
      <c r="A2101" t="s">
        <v>98</v>
      </c>
      <c r="B2101" t="s">
        <v>99</v>
      </c>
      <c r="C2101" t="s">
        <v>93</v>
      </c>
      <c r="D2101" s="29">
        <v>46657</v>
      </c>
      <c r="E2101">
        <v>0</v>
      </c>
      <c r="F2101">
        <v>0</v>
      </c>
      <c r="G2101">
        <v>0.15</v>
      </c>
      <c r="H2101">
        <v>0.15</v>
      </c>
      <c r="J2101">
        <v>220</v>
      </c>
      <c r="K2101">
        <v>220</v>
      </c>
      <c r="L2101">
        <v>103.38720000000001</v>
      </c>
      <c r="R2101">
        <v>259.32575300000002</v>
      </c>
      <c r="S2101" t="s">
        <v>90</v>
      </c>
      <c r="T2101" s="297">
        <v>46311.754166666666</v>
      </c>
    </row>
    <row r="2102" spans="1:20" x14ac:dyDescent="0.35">
      <c r="A2102" t="s">
        <v>98</v>
      </c>
      <c r="B2102" t="s">
        <v>99</v>
      </c>
      <c r="C2102" t="s">
        <v>93</v>
      </c>
      <c r="D2102" s="29">
        <v>46658</v>
      </c>
      <c r="E2102">
        <v>0</v>
      </c>
      <c r="F2102">
        <v>0</v>
      </c>
      <c r="G2102">
        <v>0.15</v>
      </c>
      <c r="H2102">
        <v>0.15</v>
      </c>
      <c r="J2102">
        <v>220</v>
      </c>
      <c r="K2102">
        <v>220</v>
      </c>
      <c r="L2102">
        <v>103.38720000000001</v>
      </c>
      <c r="R2102">
        <v>259.32575300000002</v>
      </c>
      <c r="S2102" t="s">
        <v>90</v>
      </c>
      <c r="T2102" s="297">
        <v>46311.754166666666</v>
      </c>
    </row>
    <row r="2103" spans="1:20" x14ac:dyDescent="0.35">
      <c r="A2103" t="s">
        <v>98</v>
      </c>
      <c r="B2103" t="s">
        <v>99</v>
      </c>
      <c r="C2103" t="s">
        <v>93</v>
      </c>
      <c r="D2103" s="29">
        <v>46659</v>
      </c>
      <c r="E2103">
        <v>0</v>
      </c>
      <c r="F2103">
        <v>0</v>
      </c>
      <c r="G2103">
        <v>0.15</v>
      </c>
      <c r="H2103">
        <v>0.15</v>
      </c>
      <c r="J2103">
        <v>220</v>
      </c>
      <c r="K2103">
        <v>220</v>
      </c>
      <c r="L2103">
        <v>103.38720000000001</v>
      </c>
      <c r="R2103">
        <v>259.32575300000002</v>
      </c>
      <c r="S2103" t="s">
        <v>90</v>
      </c>
      <c r="T2103" s="297">
        <v>46311.754166666666</v>
      </c>
    </row>
    <row r="2104" spans="1:20" x14ac:dyDescent="0.35">
      <c r="A2104" t="s">
        <v>98</v>
      </c>
      <c r="B2104" t="s">
        <v>99</v>
      </c>
      <c r="C2104" t="s">
        <v>93</v>
      </c>
      <c r="D2104" s="29">
        <v>46660</v>
      </c>
      <c r="E2104">
        <v>0</v>
      </c>
      <c r="F2104">
        <v>0</v>
      </c>
      <c r="G2104">
        <v>0.15</v>
      </c>
      <c r="H2104">
        <v>0.15</v>
      </c>
      <c r="J2104">
        <v>220</v>
      </c>
      <c r="K2104">
        <v>220</v>
      </c>
      <c r="L2104">
        <v>103.38720000000001</v>
      </c>
      <c r="R2104">
        <v>259.32575300000002</v>
      </c>
      <c r="S2104" t="s">
        <v>90</v>
      </c>
      <c r="T2104" s="297">
        <v>46311.754166666666</v>
      </c>
    </row>
    <row r="2105" spans="1:20" x14ac:dyDescent="0.35">
      <c r="A2105" t="s">
        <v>98</v>
      </c>
      <c r="B2105" t="s">
        <v>99</v>
      </c>
      <c r="C2105" t="s">
        <v>93</v>
      </c>
      <c r="D2105" s="29">
        <v>46661</v>
      </c>
      <c r="E2105">
        <v>0</v>
      </c>
      <c r="F2105">
        <v>0</v>
      </c>
      <c r="G2105">
        <v>0.04</v>
      </c>
      <c r="H2105">
        <v>0.04</v>
      </c>
      <c r="J2105">
        <v>220</v>
      </c>
      <c r="K2105">
        <v>220</v>
      </c>
      <c r="L2105">
        <v>16.32</v>
      </c>
      <c r="R2105">
        <v>229.40355</v>
      </c>
      <c r="S2105" t="s">
        <v>90</v>
      </c>
      <c r="T2105" s="297">
        <v>46311.754166666666</v>
      </c>
    </row>
    <row r="2106" spans="1:20" x14ac:dyDescent="0.35">
      <c r="A2106" t="s">
        <v>98</v>
      </c>
      <c r="B2106" t="s">
        <v>99</v>
      </c>
      <c r="C2106" t="s">
        <v>93</v>
      </c>
      <c r="D2106" s="29">
        <v>46662</v>
      </c>
      <c r="E2106">
        <v>0</v>
      </c>
      <c r="F2106">
        <v>0</v>
      </c>
      <c r="G2106">
        <v>0</v>
      </c>
      <c r="H2106">
        <v>0</v>
      </c>
      <c r="L2106">
        <v>16.32</v>
      </c>
      <c r="R2106">
        <v>229.40355</v>
      </c>
      <c r="S2106" t="s">
        <v>90</v>
      </c>
      <c r="T2106" s="297">
        <v>46311.754166666666</v>
      </c>
    </row>
    <row r="2107" spans="1:20" x14ac:dyDescent="0.35">
      <c r="A2107" t="s">
        <v>98</v>
      </c>
      <c r="B2107" t="s">
        <v>99</v>
      </c>
      <c r="C2107" t="s">
        <v>93</v>
      </c>
      <c r="D2107" s="29">
        <v>46663</v>
      </c>
      <c r="E2107">
        <v>0</v>
      </c>
      <c r="F2107">
        <v>0</v>
      </c>
      <c r="G2107">
        <v>0</v>
      </c>
      <c r="H2107">
        <v>0</v>
      </c>
      <c r="L2107">
        <v>16.32</v>
      </c>
      <c r="R2107">
        <v>229.40355</v>
      </c>
      <c r="S2107" t="s">
        <v>90</v>
      </c>
      <c r="T2107" s="297">
        <v>46311.754166666666</v>
      </c>
    </row>
    <row r="2108" spans="1:20" x14ac:dyDescent="0.35">
      <c r="A2108" t="s">
        <v>98</v>
      </c>
      <c r="B2108" t="s">
        <v>99</v>
      </c>
      <c r="C2108" t="s">
        <v>93</v>
      </c>
      <c r="D2108" s="29">
        <v>46664</v>
      </c>
      <c r="E2108">
        <v>0</v>
      </c>
      <c r="F2108">
        <v>0</v>
      </c>
      <c r="G2108">
        <v>0.04</v>
      </c>
      <c r="H2108">
        <v>0.04</v>
      </c>
      <c r="J2108">
        <v>220</v>
      </c>
      <c r="K2108">
        <v>220</v>
      </c>
      <c r="L2108">
        <v>16.32</v>
      </c>
      <c r="R2108">
        <v>229.40355</v>
      </c>
      <c r="S2108" t="s">
        <v>90</v>
      </c>
      <c r="T2108" s="297">
        <v>46311.754166666666</v>
      </c>
    </row>
    <row r="2109" spans="1:20" x14ac:dyDescent="0.35">
      <c r="A2109" t="s">
        <v>98</v>
      </c>
      <c r="B2109" t="s">
        <v>99</v>
      </c>
      <c r="C2109" t="s">
        <v>93</v>
      </c>
      <c r="D2109" s="29">
        <v>46665</v>
      </c>
      <c r="E2109">
        <v>0</v>
      </c>
      <c r="F2109">
        <v>0</v>
      </c>
      <c r="G2109">
        <v>0.04</v>
      </c>
      <c r="H2109">
        <v>0.04</v>
      </c>
      <c r="J2109">
        <v>220</v>
      </c>
      <c r="K2109">
        <v>220</v>
      </c>
      <c r="L2109">
        <v>16.32</v>
      </c>
      <c r="R2109">
        <v>229.40355</v>
      </c>
      <c r="S2109" t="s">
        <v>90</v>
      </c>
      <c r="T2109" s="297">
        <v>46311.754166666666</v>
      </c>
    </row>
    <row r="2110" spans="1:20" x14ac:dyDescent="0.35">
      <c r="A2110" t="s">
        <v>98</v>
      </c>
      <c r="B2110" t="s">
        <v>99</v>
      </c>
      <c r="C2110" t="s">
        <v>93</v>
      </c>
      <c r="D2110" s="29">
        <v>46666</v>
      </c>
      <c r="E2110">
        <v>0</v>
      </c>
      <c r="F2110">
        <v>0</v>
      </c>
      <c r="G2110">
        <v>0.04</v>
      </c>
      <c r="H2110">
        <v>0.04</v>
      </c>
      <c r="J2110">
        <v>220</v>
      </c>
      <c r="K2110">
        <v>220</v>
      </c>
      <c r="L2110">
        <v>16.32</v>
      </c>
      <c r="R2110">
        <v>229.40355</v>
      </c>
      <c r="S2110" t="s">
        <v>90</v>
      </c>
      <c r="T2110" s="297">
        <v>46311.754166666666</v>
      </c>
    </row>
    <row r="2111" spans="1:20" x14ac:dyDescent="0.35">
      <c r="A2111" t="s">
        <v>98</v>
      </c>
      <c r="B2111" t="s">
        <v>99</v>
      </c>
      <c r="C2111" t="s">
        <v>93</v>
      </c>
      <c r="D2111" s="29">
        <v>46667</v>
      </c>
      <c r="E2111">
        <v>0</v>
      </c>
      <c r="F2111">
        <v>0</v>
      </c>
      <c r="G2111">
        <v>0.04</v>
      </c>
      <c r="H2111">
        <v>0.04</v>
      </c>
      <c r="J2111">
        <v>220</v>
      </c>
      <c r="K2111">
        <v>220</v>
      </c>
      <c r="L2111">
        <v>16.32</v>
      </c>
      <c r="R2111">
        <v>229.40355</v>
      </c>
      <c r="S2111" t="s">
        <v>90</v>
      </c>
      <c r="T2111" s="297">
        <v>46311.754166666666</v>
      </c>
    </row>
    <row r="2112" spans="1:20" x14ac:dyDescent="0.35">
      <c r="A2112" t="s">
        <v>98</v>
      </c>
      <c r="B2112" t="s">
        <v>99</v>
      </c>
      <c r="C2112" t="s">
        <v>93</v>
      </c>
      <c r="D2112" s="29">
        <v>46668</v>
      </c>
      <c r="E2112">
        <v>0</v>
      </c>
      <c r="F2112">
        <v>0</v>
      </c>
      <c r="G2112">
        <v>0.04</v>
      </c>
      <c r="H2112">
        <v>0.04</v>
      </c>
      <c r="J2112">
        <v>220</v>
      </c>
      <c r="K2112">
        <v>220</v>
      </c>
      <c r="L2112">
        <v>16.32</v>
      </c>
      <c r="R2112">
        <v>229.40355</v>
      </c>
      <c r="S2112" t="s">
        <v>90</v>
      </c>
      <c r="T2112" s="297">
        <v>46311.754166666666</v>
      </c>
    </row>
    <row r="2113" spans="1:20" x14ac:dyDescent="0.35">
      <c r="A2113" t="s">
        <v>98</v>
      </c>
      <c r="B2113" t="s">
        <v>99</v>
      </c>
      <c r="C2113" t="s">
        <v>93</v>
      </c>
      <c r="D2113" s="29">
        <v>46669</v>
      </c>
      <c r="E2113">
        <v>0</v>
      </c>
      <c r="F2113">
        <v>0</v>
      </c>
      <c r="G2113">
        <v>0</v>
      </c>
      <c r="H2113">
        <v>0</v>
      </c>
      <c r="L2113">
        <v>16.32</v>
      </c>
      <c r="R2113">
        <v>229.40355</v>
      </c>
      <c r="S2113" t="s">
        <v>90</v>
      </c>
      <c r="T2113" s="297">
        <v>46311.754166666666</v>
      </c>
    </row>
    <row r="2114" spans="1:20" x14ac:dyDescent="0.35">
      <c r="A2114" t="s">
        <v>98</v>
      </c>
      <c r="B2114" t="s">
        <v>99</v>
      </c>
      <c r="C2114" t="s">
        <v>93</v>
      </c>
      <c r="D2114" s="29">
        <v>46670</v>
      </c>
      <c r="E2114">
        <v>0</v>
      </c>
      <c r="F2114">
        <v>0</v>
      </c>
      <c r="G2114">
        <v>0</v>
      </c>
      <c r="H2114">
        <v>0</v>
      </c>
      <c r="L2114">
        <v>16.32</v>
      </c>
      <c r="R2114">
        <v>229.40355</v>
      </c>
      <c r="S2114" t="s">
        <v>90</v>
      </c>
      <c r="T2114" s="297">
        <v>46311.754166666666</v>
      </c>
    </row>
    <row r="2115" spans="1:20" x14ac:dyDescent="0.35">
      <c r="A2115" t="s">
        <v>98</v>
      </c>
      <c r="B2115" t="s">
        <v>99</v>
      </c>
      <c r="C2115" t="s">
        <v>93</v>
      </c>
      <c r="D2115" s="29">
        <v>46671</v>
      </c>
      <c r="E2115">
        <v>0</v>
      </c>
      <c r="F2115">
        <v>0</v>
      </c>
      <c r="G2115">
        <v>0.04</v>
      </c>
      <c r="H2115">
        <v>0.04</v>
      </c>
      <c r="J2115">
        <v>220</v>
      </c>
      <c r="K2115">
        <v>220</v>
      </c>
      <c r="L2115">
        <v>16.32</v>
      </c>
      <c r="R2115">
        <v>229.40355</v>
      </c>
      <c r="S2115" t="s">
        <v>90</v>
      </c>
      <c r="T2115" s="297">
        <v>46311.754166666666</v>
      </c>
    </row>
    <row r="2116" spans="1:20" x14ac:dyDescent="0.35">
      <c r="A2116" t="s">
        <v>98</v>
      </c>
      <c r="B2116" t="s">
        <v>99</v>
      </c>
      <c r="C2116" t="s">
        <v>93</v>
      </c>
      <c r="D2116" s="29">
        <v>46672</v>
      </c>
      <c r="E2116">
        <v>0</v>
      </c>
      <c r="F2116">
        <v>0</v>
      </c>
      <c r="G2116">
        <v>0.04</v>
      </c>
      <c r="H2116">
        <v>0.04</v>
      </c>
      <c r="J2116">
        <v>220</v>
      </c>
      <c r="K2116">
        <v>220</v>
      </c>
      <c r="L2116">
        <v>16.32</v>
      </c>
      <c r="R2116">
        <v>229.40355</v>
      </c>
      <c r="S2116" t="s">
        <v>90</v>
      </c>
      <c r="T2116" s="297">
        <v>46311.754166666666</v>
      </c>
    </row>
    <row r="2117" spans="1:20" x14ac:dyDescent="0.35">
      <c r="A2117" t="s">
        <v>98</v>
      </c>
      <c r="B2117" t="s">
        <v>99</v>
      </c>
      <c r="C2117" t="s">
        <v>93</v>
      </c>
      <c r="D2117" s="29">
        <v>46673</v>
      </c>
      <c r="E2117">
        <v>0</v>
      </c>
      <c r="F2117">
        <v>0</v>
      </c>
      <c r="G2117">
        <v>0.04</v>
      </c>
      <c r="H2117">
        <v>0.04</v>
      </c>
      <c r="J2117">
        <v>220</v>
      </c>
      <c r="K2117">
        <v>220</v>
      </c>
      <c r="L2117">
        <v>16.32</v>
      </c>
      <c r="R2117">
        <v>229.40355</v>
      </c>
      <c r="S2117" t="s">
        <v>90</v>
      </c>
      <c r="T2117" s="297">
        <v>46311.754166666666</v>
      </c>
    </row>
    <row r="2118" spans="1:20" x14ac:dyDescent="0.35">
      <c r="A2118" t="s">
        <v>98</v>
      </c>
      <c r="B2118" t="s">
        <v>99</v>
      </c>
      <c r="C2118" t="s">
        <v>93</v>
      </c>
      <c r="D2118" s="29">
        <v>46674</v>
      </c>
      <c r="E2118">
        <v>0</v>
      </c>
      <c r="F2118">
        <v>0</v>
      </c>
      <c r="G2118">
        <v>0.04</v>
      </c>
      <c r="H2118">
        <v>0.04</v>
      </c>
      <c r="J2118">
        <v>220</v>
      </c>
      <c r="K2118">
        <v>220</v>
      </c>
      <c r="L2118">
        <v>16.32</v>
      </c>
      <c r="R2118">
        <v>229.40355</v>
      </c>
      <c r="S2118" t="s">
        <v>90</v>
      </c>
      <c r="T2118" s="297">
        <v>46311.754166666666</v>
      </c>
    </row>
    <row r="2119" spans="1:20" x14ac:dyDescent="0.35">
      <c r="A2119" t="s">
        <v>98</v>
      </c>
      <c r="B2119" t="s">
        <v>99</v>
      </c>
      <c r="C2119" t="s">
        <v>93</v>
      </c>
      <c r="D2119" s="29">
        <v>46675</v>
      </c>
      <c r="E2119">
        <v>0</v>
      </c>
      <c r="F2119">
        <v>0</v>
      </c>
      <c r="G2119">
        <v>0.04</v>
      </c>
      <c r="H2119">
        <v>0.04</v>
      </c>
      <c r="J2119">
        <v>220</v>
      </c>
      <c r="K2119">
        <v>220</v>
      </c>
      <c r="L2119">
        <v>16.32</v>
      </c>
      <c r="R2119">
        <v>229.40355</v>
      </c>
      <c r="S2119" t="s">
        <v>90</v>
      </c>
      <c r="T2119" s="297">
        <v>46311.754166666666</v>
      </c>
    </row>
    <row r="2120" spans="1:20" x14ac:dyDescent="0.35">
      <c r="A2120" t="s">
        <v>98</v>
      </c>
      <c r="B2120" t="s">
        <v>99</v>
      </c>
      <c r="C2120" t="s">
        <v>93</v>
      </c>
      <c r="D2120" s="29">
        <v>46676</v>
      </c>
      <c r="E2120">
        <v>0</v>
      </c>
      <c r="F2120">
        <v>0</v>
      </c>
      <c r="G2120">
        <v>0</v>
      </c>
      <c r="H2120">
        <v>0</v>
      </c>
      <c r="L2120">
        <v>16.32</v>
      </c>
      <c r="R2120">
        <v>229.40355</v>
      </c>
      <c r="S2120" t="s">
        <v>90</v>
      </c>
      <c r="T2120" s="297">
        <v>46311.754166666666</v>
      </c>
    </row>
    <row r="2121" spans="1:20" x14ac:dyDescent="0.35">
      <c r="A2121" t="s">
        <v>98</v>
      </c>
      <c r="B2121" t="s">
        <v>99</v>
      </c>
      <c r="C2121" t="s">
        <v>93</v>
      </c>
      <c r="D2121" s="29">
        <v>46677</v>
      </c>
      <c r="E2121">
        <v>0</v>
      </c>
      <c r="F2121">
        <v>0</v>
      </c>
      <c r="G2121">
        <v>0</v>
      </c>
      <c r="H2121">
        <v>0</v>
      </c>
      <c r="L2121">
        <v>16.32</v>
      </c>
      <c r="R2121">
        <v>229.40355</v>
      </c>
      <c r="S2121" t="s">
        <v>90</v>
      </c>
      <c r="T2121" s="297">
        <v>46311.754166666666</v>
      </c>
    </row>
    <row r="2122" spans="1:20" x14ac:dyDescent="0.35">
      <c r="A2122" t="s">
        <v>98</v>
      </c>
      <c r="B2122" t="s">
        <v>99</v>
      </c>
      <c r="C2122" t="s">
        <v>93</v>
      </c>
      <c r="D2122" s="29">
        <v>46678</v>
      </c>
      <c r="E2122">
        <v>0</v>
      </c>
      <c r="F2122">
        <v>0</v>
      </c>
      <c r="G2122">
        <v>0.04</v>
      </c>
      <c r="H2122">
        <v>0.04</v>
      </c>
      <c r="J2122">
        <v>220</v>
      </c>
      <c r="K2122">
        <v>220</v>
      </c>
      <c r="L2122">
        <v>16.32</v>
      </c>
      <c r="R2122">
        <v>229.40355</v>
      </c>
      <c r="S2122" t="s">
        <v>90</v>
      </c>
      <c r="T2122" s="297">
        <v>46311.754166666666</v>
      </c>
    </row>
    <row r="2123" spans="1:20" x14ac:dyDescent="0.35">
      <c r="A2123" t="s">
        <v>98</v>
      </c>
      <c r="B2123" t="s">
        <v>99</v>
      </c>
      <c r="C2123" t="s">
        <v>93</v>
      </c>
      <c r="D2123" s="29">
        <v>46679</v>
      </c>
      <c r="E2123">
        <v>0</v>
      </c>
      <c r="F2123">
        <v>0</v>
      </c>
      <c r="G2123">
        <v>0.04</v>
      </c>
      <c r="H2123">
        <v>0.04</v>
      </c>
      <c r="J2123">
        <v>220</v>
      </c>
      <c r="K2123">
        <v>220</v>
      </c>
      <c r="L2123">
        <v>16.32</v>
      </c>
      <c r="R2123">
        <v>229.40355</v>
      </c>
      <c r="S2123" t="s">
        <v>90</v>
      </c>
      <c r="T2123" s="297">
        <v>46311.754166666666</v>
      </c>
    </row>
    <row r="2124" spans="1:20" x14ac:dyDescent="0.35">
      <c r="A2124" t="s">
        <v>98</v>
      </c>
      <c r="B2124" t="s">
        <v>99</v>
      </c>
      <c r="C2124" t="s">
        <v>93</v>
      </c>
      <c r="D2124" s="29">
        <v>46680</v>
      </c>
      <c r="E2124">
        <v>0</v>
      </c>
      <c r="F2124">
        <v>0</v>
      </c>
      <c r="G2124">
        <v>0.04</v>
      </c>
      <c r="H2124">
        <v>0.04</v>
      </c>
      <c r="J2124">
        <v>220</v>
      </c>
      <c r="K2124">
        <v>220</v>
      </c>
      <c r="L2124">
        <v>16.32</v>
      </c>
      <c r="R2124">
        <v>229.40355</v>
      </c>
      <c r="S2124" t="s">
        <v>90</v>
      </c>
      <c r="T2124" s="297">
        <v>46311.754166666666</v>
      </c>
    </row>
    <row r="2125" spans="1:20" x14ac:dyDescent="0.35">
      <c r="A2125" t="s">
        <v>98</v>
      </c>
      <c r="B2125" t="s">
        <v>99</v>
      </c>
      <c r="C2125" t="s">
        <v>93</v>
      </c>
      <c r="D2125" s="29">
        <v>46681</v>
      </c>
      <c r="E2125">
        <v>0</v>
      </c>
      <c r="F2125">
        <v>0</v>
      </c>
      <c r="G2125">
        <v>0.04</v>
      </c>
      <c r="H2125">
        <v>0.04</v>
      </c>
      <c r="J2125">
        <v>220</v>
      </c>
      <c r="K2125">
        <v>220</v>
      </c>
      <c r="L2125">
        <v>16.32</v>
      </c>
      <c r="R2125">
        <v>229.40355</v>
      </c>
      <c r="S2125" t="s">
        <v>90</v>
      </c>
      <c r="T2125" s="297">
        <v>46311.754166666666</v>
      </c>
    </row>
    <row r="2126" spans="1:20" x14ac:dyDescent="0.35">
      <c r="A2126" t="s">
        <v>98</v>
      </c>
      <c r="B2126" t="s">
        <v>99</v>
      </c>
      <c r="C2126" t="s">
        <v>93</v>
      </c>
      <c r="D2126" s="29">
        <v>46682</v>
      </c>
      <c r="E2126">
        <v>0</v>
      </c>
      <c r="F2126">
        <v>0</v>
      </c>
      <c r="G2126">
        <v>0.04</v>
      </c>
      <c r="H2126">
        <v>0.04</v>
      </c>
      <c r="J2126">
        <v>220</v>
      </c>
      <c r="K2126">
        <v>220</v>
      </c>
      <c r="L2126">
        <v>16.32</v>
      </c>
      <c r="R2126">
        <v>229.40355</v>
      </c>
      <c r="S2126" t="s">
        <v>90</v>
      </c>
      <c r="T2126" s="297">
        <v>46311.754166666666</v>
      </c>
    </row>
    <row r="2127" spans="1:20" x14ac:dyDescent="0.35">
      <c r="A2127" t="s">
        <v>98</v>
      </c>
      <c r="B2127" t="s">
        <v>99</v>
      </c>
      <c r="C2127" t="s">
        <v>93</v>
      </c>
      <c r="D2127" s="29">
        <v>46683</v>
      </c>
      <c r="E2127">
        <v>0</v>
      </c>
      <c r="F2127">
        <v>0</v>
      </c>
      <c r="G2127">
        <v>0</v>
      </c>
      <c r="H2127">
        <v>0</v>
      </c>
      <c r="L2127">
        <v>16.32</v>
      </c>
      <c r="R2127">
        <v>229.40355</v>
      </c>
      <c r="S2127" t="s">
        <v>90</v>
      </c>
      <c r="T2127" s="297">
        <v>46311.754166666666</v>
      </c>
    </row>
    <row r="2128" spans="1:20" x14ac:dyDescent="0.35">
      <c r="A2128" t="s">
        <v>98</v>
      </c>
      <c r="B2128" t="s">
        <v>99</v>
      </c>
      <c r="C2128" t="s">
        <v>93</v>
      </c>
      <c r="D2128" s="29">
        <v>46684</v>
      </c>
      <c r="E2128">
        <v>0</v>
      </c>
      <c r="F2128">
        <v>0</v>
      </c>
      <c r="G2128">
        <v>0</v>
      </c>
      <c r="H2128">
        <v>0</v>
      </c>
      <c r="L2128">
        <v>16.32</v>
      </c>
      <c r="R2128">
        <v>229.40355</v>
      </c>
      <c r="S2128" t="s">
        <v>90</v>
      </c>
      <c r="T2128" s="297">
        <v>46311.754166666666</v>
      </c>
    </row>
    <row r="2129" spans="1:20" x14ac:dyDescent="0.35">
      <c r="A2129" t="s">
        <v>98</v>
      </c>
      <c r="B2129" t="s">
        <v>99</v>
      </c>
      <c r="C2129" t="s">
        <v>93</v>
      </c>
      <c r="D2129" s="29">
        <v>46685</v>
      </c>
      <c r="E2129">
        <v>0</v>
      </c>
      <c r="F2129">
        <v>0</v>
      </c>
      <c r="G2129">
        <v>0</v>
      </c>
      <c r="H2129">
        <v>0</v>
      </c>
      <c r="L2129">
        <v>16.32</v>
      </c>
      <c r="R2129">
        <v>229.40355</v>
      </c>
      <c r="S2129" t="s">
        <v>90</v>
      </c>
      <c r="T2129" s="297">
        <v>46311.754166666666</v>
      </c>
    </row>
    <row r="2130" spans="1:20" x14ac:dyDescent="0.35">
      <c r="A2130" t="s">
        <v>98</v>
      </c>
      <c r="B2130" t="s">
        <v>99</v>
      </c>
      <c r="C2130" t="s">
        <v>93</v>
      </c>
      <c r="D2130" s="29">
        <v>46686</v>
      </c>
      <c r="E2130">
        <v>0</v>
      </c>
      <c r="F2130">
        <v>0</v>
      </c>
      <c r="G2130">
        <v>0</v>
      </c>
      <c r="H2130">
        <v>0</v>
      </c>
      <c r="L2130">
        <v>16.32</v>
      </c>
      <c r="R2130">
        <v>229.40355</v>
      </c>
      <c r="S2130" t="s">
        <v>90</v>
      </c>
      <c r="T2130" s="297">
        <v>46311.754166666666</v>
      </c>
    </row>
    <row r="2131" spans="1:20" x14ac:dyDescent="0.35">
      <c r="A2131" t="s">
        <v>98</v>
      </c>
      <c r="B2131" t="s">
        <v>99</v>
      </c>
      <c r="C2131" t="s">
        <v>93</v>
      </c>
      <c r="D2131" s="29">
        <v>46687</v>
      </c>
      <c r="E2131">
        <v>0</v>
      </c>
      <c r="F2131">
        <v>0</v>
      </c>
      <c r="G2131">
        <v>0</v>
      </c>
      <c r="H2131">
        <v>0</v>
      </c>
      <c r="L2131">
        <v>16.32</v>
      </c>
      <c r="R2131">
        <v>229.40355</v>
      </c>
      <c r="S2131" t="s">
        <v>90</v>
      </c>
      <c r="T2131" s="297">
        <v>46311.754166666666</v>
      </c>
    </row>
    <row r="2132" spans="1:20" x14ac:dyDescent="0.35">
      <c r="A2132" t="s">
        <v>98</v>
      </c>
      <c r="B2132" t="s">
        <v>99</v>
      </c>
      <c r="C2132" t="s">
        <v>93</v>
      </c>
      <c r="D2132" s="29">
        <v>46688</v>
      </c>
      <c r="E2132">
        <v>0</v>
      </c>
      <c r="F2132">
        <v>0</v>
      </c>
      <c r="G2132">
        <v>0</v>
      </c>
      <c r="H2132">
        <v>0</v>
      </c>
      <c r="L2132">
        <v>16.32</v>
      </c>
      <c r="R2132">
        <v>229.40355</v>
      </c>
      <c r="S2132" t="s">
        <v>90</v>
      </c>
      <c r="T2132" s="297">
        <v>46311.754166666666</v>
      </c>
    </row>
    <row r="2133" spans="1:20" x14ac:dyDescent="0.35">
      <c r="A2133" t="s">
        <v>98</v>
      </c>
      <c r="B2133" t="s">
        <v>99</v>
      </c>
      <c r="C2133" t="s">
        <v>93</v>
      </c>
      <c r="D2133" s="29">
        <v>46689</v>
      </c>
      <c r="E2133">
        <v>0</v>
      </c>
      <c r="F2133">
        <v>0</v>
      </c>
      <c r="G2133">
        <v>0</v>
      </c>
      <c r="H2133">
        <v>0</v>
      </c>
      <c r="L2133">
        <v>16.32</v>
      </c>
      <c r="R2133">
        <v>229.40355</v>
      </c>
      <c r="S2133" t="s">
        <v>90</v>
      </c>
      <c r="T2133" s="297">
        <v>46311.754166666666</v>
      </c>
    </row>
    <row r="2134" spans="1:20" x14ac:dyDescent="0.35">
      <c r="A2134" t="s">
        <v>98</v>
      </c>
      <c r="B2134" t="s">
        <v>99</v>
      </c>
      <c r="C2134" t="s">
        <v>93</v>
      </c>
      <c r="D2134" s="29">
        <v>46690</v>
      </c>
      <c r="E2134">
        <v>0</v>
      </c>
      <c r="F2134">
        <v>0</v>
      </c>
      <c r="G2134">
        <v>0</v>
      </c>
      <c r="H2134">
        <v>0</v>
      </c>
      <c r="L2134">
        <v>16.32</v>
      </c>
      <c r="R2134">
        <v>229.40355</v>
      </c>
      <c r="S2134" t="s">
        <v>90</v>
      </c>
      <c r="T2134" s="297">
        <v>46311.754166666666</v>
      </c>
    </row>
    <row r="2135" spans="1:20" x14ac:dyDescent="0.35">
      <c r="A2135" t="s">
        <v>98</v>
      </c>
      <c r="B2135" t="s">
        <v>99</v>
      </c>
      <c r="C2135" t="s">
        <v>93</v>
      </c>
      <c r="D2135" s="29">
        <v>46691</v>
      </c>
      <c r="E2135">
        <v>0</v>
      </c>
      <c r="F2135">
        <v>0</v>
      </c>
      <c r="G2135">
        <v>0</v>
      </c>
      <c r="H2135">
        <v>0</v>
      </c>
      <c r="L2135">
        <v>16.32</v>
      </c>
      <c r="R2135">
        <v>229.40355</v>
      </c>
      <c r="S2135" t="s">
        <v>90</v>
      </c>
      <c r="T2135" s="297">
        <v>46311.754166666666</v>
      </c>
    </row>
    <row r="2136" spans="1:20" x14ac:dyDescent="0.35">
      <c r="A2136" t="s">
        <v>98</v>
      </c>
      <c r="B2136" t="s">
        <v>99</v>
      </c>
      <c r="C2136" t="s">
        <v>93</v>
      </c>
      <c r="D2136" s="29">
        <v>46692</v>
      </c>
      <c r="E2136">
        <v>0</v>
      </c>
      <c r="F2136">
        <v>0</v>
      </c>
      <c r="G2136">
        <v>0</v>
      </c>
      <c r="H2136">
        <v>0</v>
      </c>
      <c r="L2136">
        <v>16.32</v>
      </c>
      <c r="R2136">
        <v>229.40355</v>
      </c>
      <c r="S2136" t="s">
        <v>90</v>
      </c>
      <c r="T2136" s="297">
        <v>46311.754166666666</v>
      </c>
    </row>
    <row r="2137" spans="1:20" x14ac:dyDescent="0.35">
      <c r="A2137" t="s">
        <v>98</v>
      </c>
      <c r="B2137" t="s">
        <v>99</v>
      </c>
      <c r="C2137" t="s">
        <v>93</v>
      </c>
      <c r="D2137" s="29">
        <v>46693</v>
      </c>
      <c r="E2137">
        <v>0</v>
      </c>
      <c r="F2137">
        <v>0</v>
      </c>
      <c r="G2137">
        <v>0</v>
      </c>
      <c r="H2137">
        <v>0</v>
      </c>
      <c r="L2137">
        <v>16.32</v>
      </c>
      <c r="R2137">
        <v>229.40355</v>
      </c>
      <c r="S2137" t="s">
        <v>90</v>
      </c>
      <c r="T2137" s="297">
        <v>46311.754166666666</v>
      </c>
    </row>
    <row r="2138" spans="1:20" x14ac:dyDescent="0.35">
      <c r="A2138" t="s">
        <v>98</v>
      </c>
      <c r="B2138" t="s">
        <v>99</v>
      </c>
      <c r="C2138" t="s">
        <v>93</v>
      </c>
      <c r="D2138" s="29">
        <v>46694</v>
      </c>
      <c r="E2138">
        <v>0</v>
      </c>
      <c r="F2138">
        <v>0</v>
      </c>
      <c r="G2138">
        <v>0</v>
      </c>
      <c r="H2138">
        <v>0</v>
      </c>
      <c r="L2138">
        <v>16.32</v>
      </c>
      <c r="R2138">
        <v>229.40355</v>
      </c>
      <c r="S2138" t="s">
        <v>90</v>
      </c>
      <c r="T2138" s="297">
        <v>46311.754166666666</v>
      </c>
    </row>
    <row r="2139" spans="1:20" x14ac:dyDescent="0.35">
      <c r="A2139" t="s">
        <v>98</v>
      </c>
      <c r="B2139" t="s">
        <v>99</v>
      </c>
      <c r="C2139" t="s">
        <v>93</v>
      </c>
      <c r="D2139" s="29">
        <v>46695</v>
      </c>
      <c r="E2139">
        <v>0</v>
      </c>
      <c r="F2139">
        <v>0</v>
      </c>
      <c r="G2139">
        <v>0</v>
      </c>
      <c r="H2139">
        <v>0</v>
      </c>
      <c r="L2139">
        <v>16.32</v>
      </c>
      <c r="R2139">
        <v>229.40355</v>
      </c>
      <c r="S2139" t="s">
        <v>90</v>
      </c>
      <c r="T2139" s="297">
        <v>46311.754166666666</v>
      </c>
    </row>
    <row r="2140" spans="1:20" x14ac:dyDescent="0.35">
      <c r="A2140" t="s">
        <v>98</v>
      </c>
      <c r="B2140" t="s">
        <v>99</v>
      </c>
      <c r="C2140" t="s">
        <v>93</v>
      </c>
      <c r="D2140" s="29">
        <v>46696</v>
      </c>
      <c r="E2140">
        <v>0</v>
      </c>
      <c r="F2140">
        <v>0</v>
      </c>
      <c r="G2140">
        <v>0</v>
      </c>
      <c r="H2140">
        <v>0</v>
      </c>
      <c r="L2140">
        <v>16.32</v>
      </c>
      <c r="R2140">
        <v>229.40355</v>
      </c>
      <c r="S2140" t="s">
        <v>90</v>
      </c>
      <c r="T2140" s="297">
        <v>46311.754166666666</v>
      </c>
    </row>
    <row r="2141" spans="1:20" x14ac:dyDescent="0.35">
      <c r="A2141" t="s">
        <v>98</v>
      </c>
      <c r="B2141" t="s">
        <v>99</v>
      </c>
      <c r="C2141" t="s">
        <v>93</v>
      </c>
      <c r="D2141" s="29">
        <v>46697</v>
      </c>
      <c r="E2141">
        <v>0</v>
      </c>
      <c r="F2141">
        <v>0</v>
      </c>
      <c r="G2141">
        <v>0</v>
      </c>
      <c r="H2141">
        <v>0</v>
      </c>
      <c r="L2141">
        <v>16.32</v>
      </c>
      <c r="R2141">
        <v>229.40355</v>
      </c>
      <c r="S2141" t="s">
        <v>90</v>
      </c>
      <c r="T2141" s="297">
        <v>46311.754166666666</v>
      </c>
    </row>
    <row r="2142" spans="1:20" x14ac:dyDescent="0.35">
      <c r="A2142" t="s">
        <v>98</v>
      </c>
      <c r="B2142" t="s">
        <v>99</v>
      </c>
      <c r="C2142" t="s">
        <v>93</v>
      </c>
      <c r="D2142" s="29">
        <v>46698</v>
      </c>
      <c r="E2142">
        <v>0</v>
      </c>
      <c r="F2142">
        <v>0</v>
      </c>
      <c r="G2142">
        <v>0</v>
      </c>
      <c r="H2142">
        <v>0</v>
      </c>
      <c r="L2142">
        <v>16.32</v>
      </c>
      <c r="R2142">
        <v>229.40355</v>
      </c>
      <c r="S2142" t="s">
        <v>90</v>
      </c>
      <c r="T2142" s="297">
        <v>46311.754166666666</v>
      </c>
    </row>
    <row r="2143" spans="1:20" x14ac:dyDescent="0.35">
      <c r="A2143" t="s">
        <v>98</v>
      </c>
      <c r="B2143" t="s">
        <v>99</v>
      </c>
      <c r="C2143" t="s">
        <v>93</v>
      </c>
      <c r="D2143" s="29">
        <v>46699</v>
      </c>
      <c r="E2143">
        <v>0</v>
      </c>
      <c r="F2143">
        <v>0</v>
      </c>
      <c r="G2143">
        <v>0</v>
      </c>
      <c r="H2143">
        <v>0</v>
      </c>
      <c r="L2143">
        <v>16.32</v>
      </c>
      <c r="R2143">
        <v>229.40355</v>
      </c>
      <c r="S2143" t="s">
        <v>90</v>
      </c>
      <c r="T2143" s="297">
        <v>46311.754166666666</v>
      </c>
    </row>
    <row r="2144" spans="1:20" x14ac:dyDescent="0.35">
      <c r="A2144" t="s">
        <v>98</v>
      </c>
      <c r="B2144" t="s">
        <v>99</v>
      </c>
      <c r="C2144" t="s">
        <v>93</v>
      </c>
      <c r="D2144" s="29">
        <v>46700</v>
      </c>
      <c r="E2144">
        <v>0</v>
      </c>
      <c r="F2144">
        <v>0</v>
      </c>
      <c r="G2144">
        <v>0</v>
      </c>
      <c r="H2144">
        <v>0</v>
      </c>
      <c r="L2144">
        <v>16.32</v>
      </c>
      <c r="R2144">
        <v>229.40355</v>
      </c>
      <c r="S2144" t="s">
        <v>90</v>
      </c>
      <c r="T2144" s="297">
        <v>46311.754166666666</v>
      </c>
    </row>
    <row r="2145" spans="1:20" x14ac:dyDescent="0.35">
      <c r="A2145" t="s">
        <v>98</v>
      </c>
      <c r="B2145" t="s">
        <v>99</v>
      </c>
      <c r="C2145" t="s">
        <v>93</v>
      </c>
      <c r="D2145" s="29">
        <v>46701</v>
      </c>
      <c r="E2145">
        <v>0</v>
      </c>
      <c r="F2145">
        <v>0</v>
      </c>
      <c r="G2145">
        <v>0</v>
      </c>
      <c r="H2145">
        <v>0</v>
      </c>
      <c r="L2145">
        <v>16.32</v>
      </c>
      <c r="R2145">
        <v>229.40355</v>
      </c>
      <c r="S2145" t="s">
        <v>90</v>
      </c>
      <c r="T2145" s="297">
        <v>46311.754166666666</v>
      </c>
    </row>
    <row r="2146" spans="1:20" x14ac:dyDescent="0.35">
      <c r="A2146" t="s">
        <v>98</v>
      </c>
      <c r="B2146" t="s">
        <v>99</v>
      </c>
      <c r="C2146" t="s">
        <v>93</v>
      </c>
      <c r="D2146" s="29">
        <v>46702</v>
      </c>
      <c r="E2146">
        <v>0</v>
      </c>
      <c r="F2146">
        <v>0</v>
      </c>
      <c r="G2146">
        <v>0</v>
      </c>
      <c r="H2146">
        <v>0</v>
      </c>
      <c r="L2146">
        <v>16.32</v>
      </c>
      <c r="R2146">
        <v>229.40355</v>
      </c>
      <c r="S2146" t="s">
        <v>90</v>
      </c>
      <c r="T2146" s="297">
        <v>46311.754166666666</v>
      </c>
    </row>
    <row r="2147" spans="1:20" x14ac:dyDescent="0.35">
      <c r="A2147" t="s">
        <v>98</v>
      </c>
      <c r="B2147" t="s">
        <v>99</v>
      </c>
      <c r="C2147" t="s">
        <v>93</v>
      </c>
      <c r="D2147" s="29">
        <v>46703</v>
      </c>
      <c r="E2147">
        <v>0</v>
      </c>
      <c r="F2147">
        <v>0</v>
      </c>
      <c r="G2147">
        <v>0</v>
      </c>
      <c r="H2147">
        <v>0</v>
      </c>
      <c r="L2147">
        <v>16.32</v>
      </c>
      <c r="R2147">
        <v>229.40355</v>
      </c>
      <c r="S2147" t="s">
        <v>90</v>
      </c>
      <c r="T2147" s="297">
        <v>46311.754166666666</v>
      </c>
    </row>
    <row r="2148" spans="1:20" x14ac:dyDescent="0.35">
      <c r="A2148" t="s">
        <v>98</v>
      </c>
      <c r="B2148" t="s">
        <v>99</v>
      </c>
      <c r="C2148" t="s">
        <v>93</v>
      </c>
      <c r="D2148" s="29">
        <v>46704</v>
      </c>
      <c r="E2148">
        <v>0</v>
      </c>
      <c r="F2148">
        <v>0</v>
      </c>
      <c r="G2148">
        <v>0</v>
      </c>
      <c r="H2148">
        <v>0</v>
      </c>
      <c r="L2148">
        <v>16.32</v>
      </c>
      <c r="R2148">
        <v>229.40355</v>
      </c>
      <c r="S2148" t="s">
        <v>90</v>
      </c>
      <c r="T2148" s="297">
        <v>46311.754166666666</v>
      </c>
    </row>
    <row r="2149" spans="1:20" x14ac:dyDescent="0.35">
      <c r="A2149" t="s">
        <v>98</v>
      </c>
      <c r="B2149" t="s">
        <v>99</v>
      </c>
      <c r="C2149" t="s">
        <v>93</v>
      </c>
      <c r="D2149" s="29">
        <v>46705</v>
      </c>
      <c r="E2149">
        <v>0</v>
      </c>
      <c r="F2149">
        <v>0</v>
      </c>
      <c r="G2149">
        <v>0</v>
      </c>
      <c r="H2149">
        <v>0</v>
      </c>
      <c r="L2149">
        <v>16.32</v>
      </c>
      <c r="R2149">
        <v>229.40355</v>
      </c>
      <c r="S2149" t="s">
        <v>90</v>
      </c>
      <c r="T2149" s="297">
        <v>46311.754166666666</v>
      </c>
    </row>
    <row r="2150" spans="1:20" x14ac:dyDescent="0.35">
      <c r="A2150" t="s">
        <v>98</v>
      </c>
      <c r="B2150" t="s">
        <v>99</v>
      </c>
      <c r="C2150" t="s">
        <v>93</v>
      </c>
      <c r="D2150" s="29">
        <v>46706</v>
      </c>
      <c r="E2150">
        <v>0</v>
      </c>
      <c r="F2150">
        <v>0</v>
      </c>
      <c r="G2150">
        <v>0</v>
      </c>
      <c r="H2150">
        <v>0</v>
      </c>
      <c r="L2150">
        <v>16.32</v>
      </c>
      <c r="R2150">
        <v>229.40355</v>
      </c>
      <c r="S2150" t="s">
        <v>90</v>
      </c>
      <c r="T2150" s="297">
        <v>46311.754166666666</v>
      </c>
    </row>
    <row r="2151" spans="1:20" x14ac:dyDescent="0.35">
      <c r="A2151" t="s">
        <v>98</v>
      </c>
      <c r="B2151" t="s">
        <v>99</v>
      </c>
      <c r="C2151" t="s">
        <v>93</v>
      </c>
      <c r="D2151" s="29">
        <v>46707</v>
      </c>
      <c r="E2151">
        <v>0</v>
      </c>
      <c r="F2151">
        <v>0</v>
      </c>
      <c r="G2151">
        <v>0</v>
      </c>
      <c r="H2151">
        <v>0</v>
      </c>
      <c r="L2151">
        <v>16.32</v>
      </c>
      <c r="R2151">
        <v>229.40355</v>
      </c>
      <c r="S2151" t="s">
        <v>90</v>
      </c>
      <c r="T2151" s="297">
        <v>46311.754166666666</v>
      </c>
    </row>
    <row r="2152" spans="1:20" x14ac:dyDescent="0.35">
      <c r="A2152" t="s">
        <v>98</v>
      </c>
      <c r="B2152" t="s">
        <v>99</v>
      </c>
      <c r="C2152" t="s">
        <v>93</v>
      </c>
      <c r="D2152" s="29">
        <v>46708</v>
      </c>
      <c r="E2152">
        <v>0</v>
      </c>
      <c r="F2152">
        <v>0</v>
      </c>
      <c r="G2152">
        <v>0</v>
      </c>
      <c r="H2152">
        <v>0</v>
      </c>
      <c r="L2152">
        <v>16.32</v>
      </c>
      <c r="R2152">
        <v>229.40355</v>
      </c>
      <c r="S2152" t="s">
        <v>90</v>
      </c>
      <c r="T2152" s="297">
        <v>46311.754166666666</v>
      </c>
    </row>
    <row r="2153" spans="1:20" x14ac:dyDescent="0.35">
      <c r="A2153" t="s">
        <v>98</v>
      </c>
      <c r="B2153" t="s">
        <v>99</v>
      </c>
      <c r="C2153" t="s">
        <v>93</v>
      </c>
      <c r="D2153" s="29">
        <v>46709</v>
      </c>
      <c r="E2153">
        <v>0</v>
      </c>
      <c r="F2153">
        <v>0</v>
      </c>
      <c r="G2153">
        <v>0</v>
      </c>
      <c r="H2153">
        <v>0</v>
      </c>
      <c r="L2153">
        <v>16.32</v>
      </c>
      <c r="R2153">
        <v>229.40355</v>
      </c>
      <c r="S2153" t="s">
        <v>90</v>
      </c>
      <c r="T2153" s="297">
        <v>46311.754166666666</v>
      </c>
    </row>
    <row r="2154" spans="1:20" x14ac:dyDescent="0.35">
      <c r="A2154" t="s">
        <v>98</v>
      </c>
      <c r="B2154" t="s">
        <v>99</v>
      </c>
      <c r="C2154" t="s">
        <v>93</v>
      </c>
      <c r="D2154" s="29">
        <v>46710</v>
      </c>
      <c r="E2154">
        <v>0</v>
      </c>
      <c r="F2154">
        <v>0</v>
      </c>
      <c r="G2154">
        <v>0</v>
      </c>
      <c r="H2154">
        <v>0</v>
      </c>
      <c r="L2154">
        <v>16.32</v>
      </c>
      <c r="R2154">
        <v>229.40355</v>
      </c>
      <c r="S2154" t="s">
        <v>90</v>
      </c>
      <c r="T2154" s="297">
        <v>46311.754166666666</v>
      </c>
    </row>
    <row r="2155" spans="1:20" x14ac:dyDescent="0.35">
      <c r="A2155" t="s">
        <v>98</v>
      </c>
      <c r="B2155" t="s">
        <v>99</v>
      </c>
      <c r="C2155" t="s">
        <v>93</v>
      </c>
      <c r="D2155" s="29">
        <v>46711</v>
      </c>
      <c r="E2155">
        <v>0</v>
      </c>
      <c r="F2155">
        <v>0</v>
      </c>
      <c r="G2155">
        <v>0</v>
      </c>
      <c r="H2155">
        <v>0</v>
      </c>
      <c r="L2155">
        <v>16.32</v>
      </c>
      <c r="R2155">
        <v>229.40355</v>
      </c>
      <c r="S2155" t="s">
        <v>90</v>
      </c>
      <c r="T2155" s="297">
        <v>46311.754166666666</v>
      </c>
    </row>
    <row r="2156" spans="1:20" x14ac:dyDescent="0.35">
      <c r="A2156" t="s">
        <v>98</v>
      </c>
      <c r="B2156" t="s">
        <v>99</v>
      </c>
      <c r="C2156" t="s">
        <v>93</v>
      </c>
      <c r="D2156" s="29">
        <v>46712</v>
      </c>
      <c r="E2156">
        <v>0</v>
      </c>
      <c r="F2156">
        <v>0</v>
      </c>
      <c r="G2156">
        <v>0</v>
      </c>
      <c r="H2156">
        <v>0</v>
      </c>
      <c r="L2156">
        <v>16.32</v>
      </c>
      <c r="R2156">
        <v>229.40355</v>
      </c>
      <c r="S2156" t="s">
        <v>90</v>
      </c>
      <c r="T2156" s="297">
        <v>46311.754166666666</v>
      </c>
    </row>
    <row r="2157" spans="1:20" x14ac:dyDescent="0.35">
      <c r="A2157" t="s">
        <v>98</v>
      </c>
      <c r="B2157" t="s">
        <v>99</v>
      </c>
      <c r="C2157" t="s">
        <v>93</v>
      </c>
      <c r="D2157" s="29">
        <v>46713</v>
      </c>
      <c r="E2157">
        <v>0</v>
      </c>
      <c r="F2157">
        <v>0</v>
      </c>
      <c r="G2157">
        <v>0</v>
      </c>
      <c r="H2157">
        <v>0</v>
      </c>
      <c r="L2157">
        <v>16.32</v>
      </c>
      <c r="R2157">
        <v>229.40355</v>
      </c>
      <c r="S2157" t="s">
        <v>90</v>
      </c>
      <c r="T2157" s="297">
        <v>46311.754166666666</v>
      </c>
    </row>
    <row r="2158" spans="1:20" x14ac:dyDescent="0.35">
      <c r="A2158" t="s">
        <v>98</v>
      </c>
      <c r="B2158" t="s">
        <v>99</v>
      </c>
      <c r="C2158" t="s">
        <v>93</v>
      </c>
      <c r="D2158" s="29">
        <v>46714</v>
      </c>
      <c r="E2158">
        <v>0</v>
      </c>
      <c r="F2158">
        <v>0</v>
      </c>
      <c r="G2158">
        <v>0</v>
      </c>
      <c r="H2158">
        <v>0</v>
      </c>
      <c r="L2158">
        <v>16.32</v>
      </c>
      <c r="R2158">
        <v>229.40355</v>
      </c>
      <c r="S2158" t="s">
        <v>90</v>
      </c>
      <c r="T2158" s="297">
        <v>46311.754166666666</v>
      </c>
    </row>
    <row r="2159" spans="1:20" x14ac:dyDescent="0.35">
      <c r="A2159" t="s">
        <v>98</v>
      </c>
      <c r="B2159" t="s">
        <v>99</v>
      </c>
      <c r="C2159" t="s">
        <v>93</v>
      </c>
      <c r="D2159" s="29">
        <v>46715</v>
      </c>
      <c r="E2159">
        <v>0</v>
      </c>
      <c r="F2159">
        <v>0</v>
      </c>
      <c r="G2159">
        <v>0</v>
      </c>
      <c r="H2159">
        <v>0</v>
      </c>
      <c r="L2159">
        <v>16.32</v>
      </c>
      <c r="R2159">
        <v>229.40355</v>
      </c>
      <c r="S2159" t="s">
        <v>90</v>
      </c>
      <c r="T2159" s="297">
        <v>46311.754166666666</v>
      </c>
    </row>
    <row r="2160" spans="1:20" x14ac:dyDescent="0.35">
      <c r="A2160" t="s">
        <v>98</v>
      </c>
      <c r="B2160" t="s">
        <v>99</v>
      </c>
      <c r="C2160" t="s">
        <v>93</v>
      </c>
      <c r="D2160" s="29">
        <v>46716</v>
      </c>
      <c r="E2160">
        <v>0</v>
      </c>
      <c r="F2160">
        <v>0</v>
      </c>
      <c r="G2160">
        <v>0</v>
      </c>
      <c r="H2160">
        <v>0</v>
      </c>
      <c r="L2160">
        <v>16.32</v>
      </c>
      <c r="R2160">
        <v>229.40355</v>
      </c>
      <c r="S2160" t="s">
        <v>90</v>
      </c>
      <c r="T2160" s="297">
        <v>46311.754166666666</v>
      </c>
    </row>
    <row r="2161" spans="1:20" x14ac:dyDescent="0.35">
      <c r="A2161" t="s">
        <v>98</v>
      </c>
      <c r="B2161" t="s">
        <v>99</v>
      </c>
      <c r="C2161" t="s">
        <v>93</v>
      </c>
      <c r="D2161" s="29">
        <v>46717</v>
      </c>
      <c r="E2161">
        <v>0</v>
      </c>
      <c r="F2161">
        <v>0</v>
      </c>
      <c r="G2161">
        <v>0</v>
      </c>
      <c r="H2161">
        <v>0</v>
      </c>
      <c r="L2161">
        <v>16.32</v>
      </c>
      <c r="R2161">
        <v>229.40355</v>
      </c>
      <c r="S2161" t="s">
        <v>90</v>
      </c>
      <c r="T2161" s="297">
        <v>46311.754166666666</v>
      </c>
    </row>
    <row r="2162" spans="1:20" x14ac:dyDescent="0.35">
      <c r="A2162" t="s">
        <v>98</v>
      </c>
      <c r="B2162" t="s">
        <v>99</v>
      </c>
      <c r="C2162" t="s">
        <v>93</v>
      </c>
      <c r="D2162" s="29">
        <v>46718</v>
      </c>
      <c r="E2162">
        <v>0</v>
      </c>
      <c r="F2162">
        <v>0</v>
      </c>
      <c r="G2162">
        <v>0</v>
      </c>
      <c r="H2162">
        <v>0</v>
      </c>
      <c r="L2162">
        <v>16.32</v>
      </c>
      <c r="R2162">
        <v>229.40355</v>
      </c>
      <c r="S2162" t="s">
        <v>90</v>
      </c>
      <c r="T2162" s="297">
        <v>46311.754166666666</v>
      </c>
    </row>
    <row r="2163" spans="1:20" x14ac:dyDescent="0.35">
      <c r="A2163" t="s">
        <v>98</v>
      </c>
      <c r="B2163" t="s">
        <v>99</v>
      </c>
      <c r="C2163" t="s">
        <v>93</v>
      </c>
      <c r="D2163" s="29">
        <v>46719</v>
      </c>
      <c r="E2163">
        <v>0</v>
      </c>
      <c r="F2163">
        <v>0</v>
      </c>
      <c r="G2163">
        <v>0</v>
      </c>
      <c r="H2163">
        <v>0</v>
      </c>
      <c r="L2163">
        <v>16.32</v>
      </c>
      <c r="R2163">
        <v>229.40355</v>
      </c>
      <c r="S2163" t="s">
        <v>90</v>
      </c>
      <c r="T2163" s="297">
        <v>46311.754166666666</v>
      </c>
    </row>
    <row r="2164" spans="1:20" x14ac:dyDescent="0.35">
      <c r="A2164" t="s">
        <v>98</v>
      </c>
      <c r="B2164" t="s">
        <v>99</v>
      </c>
      <c r="C2164" t="s">
        <v>93</v>
      </c>
      <c r="D2164" s="29">
        <v>46720</v>
      </c>
      <c r="E2164">
        <v>0</v>
      </c>
      <c r="F2164">
        <v>0</v>
      </c>
      <c r="G2164">
        <v>0</v>
      </c>
      <c r="H2164">
        <v>0</v>
      </c>
      <c r="L2164">
        <v>16.32</v>
      </c>
      <c r="R2164">
        <v>229.40355</v>
      </c>
      <c r="S2164" t="s">
        <v>90</v>
      </c>
      <c r="T2164" s="297">
        <v>46311.754166666666</v>
      </c>
    </row>
    <row r="2165" spans="1:20" x14ac:dyDescent="0.35">
      <c r="A2165" t="s">
        <v>98</v>
      </c>
      <c r="B2165" t="s">
        <v>99</v>
      </c>
      <c r="C2165" t="s">
        <v>93</v>
      </c>
      <c r="D2165" s="29">
        <v>46721</v>
      </c>
      <c r="E2165">
        <v>0</v>
      </c>
      <c r="F2165">
        <v>0</v>
      </c>
      <c r="G2165">
        <v>0</v>
      </c>
      <c r="H2165">
        <v>0</v>
      </c>
      <c r="L2165">
        <v>16.32</v>
      </c>
      <c r="R2165">
        <v>229.40355</v>
      </c>
      <c r="S2165" t="s">
        <v>90</v>
      </c>
      <c r="T2165" s="297">
        <v>46311.754166666666</v>
      </c>
    </row>
    <row r="2166" spans="1:20" x14ac:dyDescent="0.35">
      <c r="A2166" t="s">
        <v>98</v>
      </c>
      <c r="B2166" t="s">
        <v>99</v>
      </c>
      <c r="C2166" t="s">
        <v>93</v>
      </c>
      <c r="D2166" s="29">
        <v>46722</v>
      </c>
      <c r="E2166">
        <v>0</v>
      </c>
      <c r="F2166">
        <v>0</v>
      </c>
      <c r="G2166">
        <v>0</v>
      </c>
      <c r="H2166">
        <v>0</v>
      </c>
      <c r="L2166">
        <v>16.32</v>
      </c>
      <c r="R2166">
        <v>229.40355</v>
      </c>
      <c r="S2166" t="s">
        <v>90</v>
      </c>
      <c r="T2166" s="297">
        <v>46311.754166666666</v>
      </c>
    </row>
    <row r="2167" spans="1:20" x14ac:dyDescent="0.35">
      <c r="A2167" t="s">
        <v>98</v>
      </c>
      <c r="B2167" t="s">
        <v>99</v>
      </c>
      <c r="C2167" t="s">
        <v>93</v>
      </c>
      <c r="D2167" s="29">
        <v>46723</v>
      </c>
      <c r="E2167">
        <v>0</v>
      </c>
      <c r="F2167">
        <v>0</v>
      </c>
      <c r="G2167">
        <v>0</v>
      </c>
      <c r="H2167">
        <v>0</v>
      </c>
      <c r="L2167">
        <v>16.32</v>
      </c>
      <c r="R2167">
        <v>229.40355</v>
      </c>
      <c r="S2167" t="s">
        <v>90</v>
      </c>
      <c r="T2167" s="297">
        <v>46311.754166666666</v>
      </c>
    </row>
    <row r="2168" spans="1:20" x14ac:dyDescent="0.35">
      <c r="A2168" t="s">
        <v>98</v>
      </c>
      <c r="B2168" t="s">
        <v>99</v>
      </c>
      <c r="C2168" t="s">
        <v>93</v>
      </c>
      <c r="D2168" s="29">
        <v>46724</v>
      </c>
      <c r="E2168">
        <v>0</v>
      </c>
      <c r="F2168">
        <v>0</v>
      </c>
      <c r="G2168">
        <v>0</v>
      </c>
      <c r="H2168">
        <v>0</v>
      </c>
      <c r="L2168">
        <v>16.32</v>
      </c>
      <c r="R2168">
        <v>229.40355</v>
      </c>
      <c r="S2168" t="s">
        <v>90</v>
      </c>
      <c r="T2168" s="297">
        <v>46311.754166666666</v>
      </c>
    </row>
    <row r="2169" spans="1:20" x14ac:dyDescent="0.35">
      <c r="A2169" t="s">
        <v>98</v>
      </c>
      <c r="B2169" t="s">
        <v>99</v>
      </c>
      <c r="C2169" t="s">
        <v>93</v>
      </c>
      <c r="D2169" s="29">
        <v>46725</v>
      </c>
      <c r="E2169">
        <v>0</v>
      </c>
      <c r="F2169">
        <v>0</v>
      </c>
      <c r="G2169">
        <v>0</v>
      </c>
      <c r="H2169">
        <v>0</v>
      </c>
      <c r="L2169">
        <v>16.32</v>
      </c>
      <c r="R2169">
        <v>229.40355</v>
      </c>
      <c r="S2169" t="s">
        <v>90</v>
      </c>
      <c r="T2169" s="297">
        <v>46311.754166666666</v>
      </c>
    </row>
    <row r="2170" spans="1:20" x14ac:dyDescent="0.35">
      <c r="A2170" t="s">
        <v>98</v>
      </c>
      <c r="B2170" t="s">
        <v>99</v>
      </c>
      <c r="C2170" t="s">
        <v>93</v>
      </c>
      <c r="D2170" s="29">
        <v>46726</v>
      </c>
      <c r="E2170">
        <v>0</v>
      </c>
      <c r="F2170">
        <v>0</v>
      </c>
      <c r="G2170">
        <v>0</v>
      </c>
      <c r="H2170">
        <v>0</v>
      </c>
      <c r="L2170">
        <v>16.32</v>
      </c>
      <c r="R2170">
        <v>229.40355</v>
      </c>
      <c r="S2170" t="s">
        <v>90</v>
      </c>
      <c r="T2170" s="297">
        <v>46311.754166666666</v>
      </c>
    </row>
    <row r="2171" spans="1:20" x14ac:dyDescent="0.35">
      <c r="A2171" t="s">
        <v>98</v>
      </c>
      <c r="B2171" t="s">
        <v>99</v>
      </c>
      <c r="C2171" t="s">
        <v>93</v>
      </c>
      <c r="D2171" s="29">
        <v>46727</v>
      </c>
      <c r="E2171">
        <v>0</v>
      </c>
      <c r="F2171">
        <v>0</v>
      </c>
      <c r="G2171">
        <v>0</v>
      </c>
      <c r="H2171">
        <v>0</v>
      </c>
      <c r="L2171">
        <v>16.32</v>
      </c>
      <c r="R2171">
        <v>229.40355</v>
      </c>
      <c r="S2171" t="s">
        <v>90</v>
      </c>
      <c r="T2171" s="297">
        <v>46311.754166666666</v>
      </c>
    </row>
    <row r="2172" spans="1:20" x14ac:dyDescent="0.35">
      <c r="A2172" t="s">
        <v>98</v>
      </c>
      <c r="B2172" t="s">
        <v>99</v>
      </c>
      <c r="C2172" t="s">
        <v>93</v>
      </c>
      <c r="D2172" s="29">
        <v>46728</v>
      </c>
      <c r="E2172">
        <v>0</v>
      </c>
      <c r="F2172">
        <v>0</v>
      </c>
      <c r="G2172">
        <v>0</v>
      </c>
      <c r="H2172">
        <v>0</v>
      </c>
      <c r="L2172">
        <v>16.32</v>
      </c>
      <c r="R2172">
        <v>229.40355</v>
      </c>
      <c r="S2172" t="s">
        <v>90</v>
      </c>
      <c r="T2172" s="297">
        <v>46311.754166666666</v>
      </c>
    </row>
    <row r="2173" spans="1:20" x14ac:dyDescent="0.35">
      <c r="A2173" t="s">
        <v>98</v>
      </c>
      <c r="B2173" t="s">
        <v>99</v>
      </c>
      <c r="C2173" t="s">
        <v>93</v>
      </c>
      <c r="D2173" s="29">
        <v>46729</v>
      </c>
      <c r="E2173">
        <v>0</v>
      </c>
      <c r="F2173">
        <v>0</v>
      </c>
      <c r="G2173">
        <v>0</v>
      </c>
      <c r="H2173">
        <v>0</v>
      </c>
      <c r="L2173">
        <v>16.32</v>
      </c>
      <c r="R2173">
        <v>229.40355</v>
      </c>
      <c r="S2173" t="s">
        <v>90</v>
      </c>
      <c r="T2173" s="297">
        <v>46311.754166666666</v>
      </c>
    </row>
    <row r="2174" spans="1:20" x14ac:dyDescent="0.35">
      <c r="A2174" t="s">
        <v>98</v>
      </c>
      <c r="B2174" t="s">
        <v>99</v>
      </c>
      <c r="C2174" t="s">
        <v>93</v>
      </c>
      <c r="D2174" s="29">
        <v>46730</v>
      </c>
      <c r="E2174">
        <v>0</v>
      </c>
      <c r="F2174">
        <v>0</v>
      </c>
      <c r="G2174">
        <v>0</v>
      </c>
      <c r="H2174">
        <v>0</v>
      </c>
      <c r="L2174">
        <v>16.32</v>
      </c>
      <c r="R2174">
        <v>229.40355</v>
      </c>
      <c r="S2174" t="s">
        <v>90</v>
      </c>
      <c r="T2174" s="297">
        <v>46311.754166666666</v>
      </c>
    </row>
    <row r="2175" spans="1:20" x14ac:dyDescent="0.35">
      <c r="A2175" t="s">
        <v>98</v>
      </c>
      <c r="B2175" t="s">
        <v>99</v>
      </c>
      <c r="C2175" t="s">
        <v>93</v>
      </c>
      <c r="D2175" s="29">
        <v>46731</v>
      </c>
      <c r="E2175">
        <v>0</v>
      </c>
      <c r="F2175">
        <v>0</v>
      </c>
      <c r="G2175">
        <v>0</v>
      </c>
      <c r="H2175">
        <v>0</v>
      </c>
      <c r="L2175">
        <v>16.32</v>
      </c>
      <c r="R2175">
        <v>229.40355</v>
      </c>
      <c r="S2175" t="s">
        <v>90</v>
      </c>
      <c r="T2175" s="297">
        <v>46311.754166666666</v>
      </c>
    </row>
    <row r="2176" spans="1:20" x14ac:dyDescent="0.35">
      <c r="A2176" t="s">
        <v>98</v>
      </c>
      <c r="B2176" t="s">
        <v>99</v>
      </c>
      <c r="C2176" t="s">
        <v>93</v>
      </c>
      <c r="D2176" s="29">
        <v>46732</v>
      </c>
      <c r="E2176">
        <v>0</v>
      </c>
      <c r="F2176">
        <v>0</v>
      </c>
      <c r="G2176">
        <v>0</v>
      </c>
      <c r="H2176">
        <v>0</v>
      </c>
      <c r="L2176">
        <v>16.32</v>
      </c>
      <c r="R2176">
        <v>229.40355</v>
      </c>
      <c r="S2176" t="s">
        <v>90</v>
      </c>
      <c r="T2176" s="297">
        <v>46311.754166666666</v>
      </c>
    </row>
    <row r="2177" spans="1:20" x14ac:dyDescent="0.35">
      <c r="A2177" t="s">
        <v>98</v>
      </c>
      <c r="B2177" t="s">
        <v>99</v>
      </c>
      <c r="C2177" t="s">
        <v>93</v>
      </c>
      <c r="D2177" s="29">
        <v>46733</v>
      </c>
      <c r="E2177">
        <v>0</v>
      </c>
      <c r="F2177">
        <v>0</v>
      </c>
      <c r="G2177">
        <v>0</v>
      </c>
      <c r="H2177">
        <v>0</v>
      </c>
      <c r="L2177">
        <v>16.32</v>
      </c>
      <c r="R2177">
        <v>229.40355</v>
      </c>
      <c r="S2177" t="s">
        <v>90</v>
      </c>
      <c r="T2177" s="297">
        <v>46311.754166666666</v>
      </c>
    </row>
    <row r="2178" spans="1:20" x14ac:dyDescent="0.35">
      <c r="A2178" t="s">
        <v>98</v>
      </c>
      <c r="B2178" t="s">
        <v>99</v>
      </c>
      <c r="C2178" t="s">
        <v>93</v>
      </c>
      <c r="D2178" s="29">
        <v>46734</v>
      </c>
      <c r="E2178">
        <v>0</v>
      </c>
      <c r="F2178">
        <v>0</v>
      </c>
      <c r="G2178">
        <v>0</v>
      </c>
      <c r="H2178">
        <v>0</v>
      </c>
      <c r="L2178">
        <v>16.32</v>
      </c>
      <c r="R2178">
        <v>229.40355</v>
      </c>
      <c r="S2178" t="s">
        <v>90</v>
      </c>
      <c r="T2178" s="297">
        <v>46311.754166666666</v>
      </c>
    </row>
    <row r="2179" spans="1:20" x14ac:dyDescent="0.35">
      <c r="A2179" t="s">
        <v>98</v>
      </c>
      <c r="B2179" t="s">
        <v>99</v>
      </c>
      <c r="C2179" t="s">
        <v>93</v>
      </c>
      <c r="D2179" s="29">
        <v>46735</v>
      </c>
      <c r="E2179">
        <v>0</v>
      </c>
      <c r="F2179">
        <v>0</v>
      </c>
      <c r="G2179">
        <v>0</v>
      </c>
      <c r="H2179">
        <v>0</v>
      </c>
      <c r="L2179">
        <v>16.32</v>
      </c>
      <c r="R2179">
        <v>229.40355</v>
      </c>
      <c r="S2179" t="s">
        <v>90</v>
      </c>
      <c r="T2179" s="297">
        <v>46311.754166666666</v>
      </c>
    </row>
    <row r="2180" spans="1:20" x14ac:dyDescent="0.35">
      <c r="A2180" t="s">
        <v>98</v>
      </c>
      <c r="B2180" t="s">
        <v>99</v>
      </c>
      <c r="C2180" t="s">
        <v>93</v>
      </c>
      <c r="D2180" s="29">
        <v>46736</v>
      </c>
      <c r="E2180">
        <v>0</v>
      </c>
      <c r="F2180">
        <v>0</v>
      </c>
      <c r="G2180">
        <v>0</v>
      </c>
      <c r="H2180">
        <v>0</v>
      </c>
      <c r="L2180">
        <v>16.32</v>
      </c>
      <c r="R2180">
        <v>229.40355</v>
      </c>
      <c r="S2180" t="s">
        <v>90</v>
      </c>
      <c r="T2180" s="297">
        <v>46311.754166666666</v>
      </c>
    </row>
    <row r="2181" spans="1:20" x14ac:dyDescent="0.35">
      <c r="A2181" t="s">
        <v>98</v>
      </c>
      <c r="B2181" t="s">
        <v>99</v>
      </c>
      <c r="C2181" t="s">
        <v>93</v>
      </c>
      <c r="D2181" s="29">
        <v>46737</v>
      </c>
      <c r="E2181">
        <v>0</v>
      </c>
      <c r="F2181">
        <v>0</v>
      </c>
      <c r="G2181">
        <v>0</v>
      </c>
      <c r="H2181">
        <v>0</v>
      </c>
      <c r="L2181">
        <v>16.32</v>
      </c>
      <c r="R2181">
        <v>229.40355</v>
      </c>
      <c r="S2181" t="s">
        <v>90</v>
      </c>
      <c r="T2181" s="297">
        <v>46311.754166666666</v>
      </c>
    </row>
    <row r="2182" spans="1:20" x14ac:dyDescent="0.35">
      <c r="A2182" t="s">
        <v>98</v>
      </c>
      <c r="B2182" t="s">
        <v>99</v>
      </c>
      <c r="C2182" t="s">
        <v>93</v>
      </c>
      <c r="D2182" s="29">
        <v>46738</v>
      </c>
      <c r="E2182">
        <v>0</v>
      </c>
      <c r="F2182">
        <v>0</v>
      </c>
      <c r="G2182">
        <v>0</v>
      </c>
      <c r="H2182">
        <v>0</v>
      </c>
      <c r="L2182">
        <v>16.32</v>
      </c>
      <c r="R2182">
        <v>229.40355</v>
      </c>
      <c r="S2182" t="s">
        <v>90</v>
      </c>
      <c r="T2182" s="297">
        <v>46311.754166666666</v>
      </c>
    </row>
    <row r="2183" spans="1:20" x14ac:dyDescent="0.35">
      <c r="A2183" t="s">
        <v>98</v>
      </c>
      <c r="B2183" t="s">
        <v>99</v>
      </c>
      <c r="C2183" t="s">
        <v>93</v>
      </c>
      <c r="D2183" s="29">
        <v>46739</v>
      </c>
      <c r="E2183">
        <v>0</v>
      </c>
      <c r="F2183">
        <v>0</v>
      </c>
      <c r="G2183">
        <v>0</v>
      </c>
      <c r="H2183">
        <v>0</v>
      </c>
      <c r="L2183">
        <v>16.32</v>
      </c>
      <c r="R2183">
        <v>229.40355</v>
      </c>
      <c r="S2183" t="s">
        <v>90</v>
      </c>
      <c r="T2183" s="297">
        <v>46311.754166666666</v>
      </c>
    </row>
    <row r="2184" spans="1:20" x14ac:dyDescent="0.35">
      <c r="A2184" t="s">
        <v>98</v>
      </c>
      <c r="B2184" t="s">
        <v>99</v>
      </c>
      <c r="C2184" t="s">
        <v>93</v>
      </c>
      <c r="D2184" s="29">
        <v>46740</v>
      </c>
      <c r="E2184">
        <v>0</v>
      </c>
      <c r="F2184">
        <v>0</v>
      </c>
      <c r="G2184">
        <v>0</v>
      </c>
      <c r="H2184">
        <v>0</v>
      </c>
      <c r="L2184">
        <v>16.32</v>
      </c>
      <c r="R2184">
        <v>229.40355</v>
      </c>
      <c r="S2184" t="s">
        <v>90</v>
      </c>
      <c r="T2184" s="297">
        <v>46311.754166666666</v>
      </c>
    </row>
    <row r="2185" spans="1:20" x14ac:dyDescent="0.35">
      <c r="A2185" t="s">
        <v>98</v>
      </c>
      <c r="B2185" t="s">
        <v>99</v>
      </c>
      <c r="C2185" t="s">
        <v>93</v>
      </c>
      <c r="D2185" s="29">
        <v>46741</v>
      </c>
      <c r="E2185">
        <v>0</v>
      </c>
      <c r="F2185">
        <v>0</v>
      </c>
      <c r="G2185">
        <v>0</v>
      </c>
      <c r="H2185">
        <v>0</v>
      </c>
      <c r="L2185">
        <v>16.32</v>
      </c>
      <c r="R2185">
        <v>229.40355</v>
      </c>
      <c r="S2185" t="s">
        <v>90</v>
      </c>
      <c r="T2185" s="297">
        <v>46311.754166666666</v>
      </c>
    </row>
    <row r="2186" spans="1:20" x14ac:dyDescent="0.35">
      <c r="A2186" t="s">
        <v>98</v>
      </c>
      <c r="B2186" t="s">
        <v>99</v>
      </c>
      <c r="C2186" t="s">
        <v>93</v>
      </c>
      <c r="D2186" s="29">
        <v>46742</v>
      </c>
      <c r="E2186">
        <v>0</v>
      </c>
      <c r="F2186">
        <v>0</v>
      </c>
      <c r="G2186">
        <v>0</v>
      </c>
      <c r="H2186">
        <v>0</v>
      </c>
      <c r="L2186">
        <v>16.32</v>
      </c>
      <c r="R2186">
        <v>229.40355</v>
      </c>
      <c r="S2186" t="s">
        <v>90</v>
      </c>
      <c r="T2186" s="297">
        <v>46311.754166666666</v>
      </c>
    </row>
    <row r="2187" spans="1:20" x14ac:dyDescent="0.35">
      <c r="A2187" t="s">
        <v>98</v>
      </c>
      <c r="B2187" t="s">
        <v>99</v>
      </c>
      <c r="C2187" t="s">
        <v>93</v>
      </c>
      <c r="D2187" s="29">
        <v>46743</v>
      </c>
      <c r="E2187">
        <v>0</v>
      </c>
      <c r="F2187">
        <v>0</v>
      </c>
      <c r="G2187">
        <v>0</v>
      </c>
      <c r="H2187">
        <v>0</v>
      </c>
      <c r="L2187">
        <v>16.32</v>
      </c>
      <c r="R2187">
        <v>229.40355</v>
      </c>
      <c r="S2187" t="s">
        <v>90</v>
      </c>
      <c r="T2187" s="297">
        <v>46311.754166666666</v>
      </c>
    </row>
    <row r="2188" spans="1:20" x14ac:dyDescent="0.35">
      <c r="A2188" t="s">
        <v>98</v>
      </c>
      <c r="B2188" t="s">
        <v>99</v>
      </c>
      <c r="C2188" t="s">
        <v>93</v>
      </c>
      <c r="D2188" s="29">
        <v>46744</v>
      </c>
      <c r="E2188">
        <v>0</v>
      </c>
      <c r="F2188">
        <v>0</v>
      </c>
      <c r="G2188">
        <v>0</v>
      </c>
      <c r="H2188">
        <v>0</v>
      </c>
      <c r="L2188">
        <v>16.32</v>
      </c>
      <c r="R2188">
        <v>229.40355</v>
      </c>
      <c r="S2188" t="s">
        <v>90</v>
      </c>
      <c r="T2188" s="297">
        <v>46311.754166666666</v>
      </c>
    </row>
    <row r="2189" spans="1:20" x14ac:dyDescent="0.35">
      <c r="A2189" t="s">
        <v>98</v>
      </c>
      <c r="B2189" t="s">
        <v>99</v>
      </c>
      <c r="C2189" t="s">
        <v>93</v>
      </c>
      <c r="D2189" s="29">
        <v>46745</v>
      </c>
      <c r="E2189">
        <v>0</v>
      </c>
      <c r="F2189">
        <v>0</v>
      </c>
      <c r="G2189">
        <v>0</v>
      </c>
      <c r="H2189">
        <v>0</v>
      </c>
      <c r="L2189">
        <v>16.32</v>
      </c>
      <c r="R2189">
        <v>229.40355</v>
      </c>
      <c r="S2189" t="s">
        <v>90</v>
      </c>
      <c r="T2189" s="297">
        <v>46311.754166666666</v>
      </c>
    </row>
    <row r="2190" spans="1:20" x14ac:dyDescent="0.35">
      <c r="A2190" t="s">
        <v>98</v>
      </c>
      <c r="B2190" t="s">
        <v>99</v>
      </c>
      <c r="C2190" t="s">
        <v>93</v>
      </c>
      <c r="D2190" s="29">
        <v>46746</v>
      </c>
      <c r="E2190">
        <v>0</v>
      </c>
      <c r="F2190">
        <v>0</v>
      </c>
      <c r="G2190">
        <v>0</v>
      </c>
      <c r="H2190">
        <v>0</v>
      </c>
      <c r="L2190">
        <v>16.32</v>
      </c>
      <c r="R2190">
        <v>229.40355</v>
      </c>
      <c r="S2190" t="s">
        <v>90</v>
      </c>
      <c r="T2190" s="297">
        <v>46311.754166666666</v>
      </c>
    </row>
    <row r="2191" spans="1:20" x14ac:dyDescent="0.35">
      <c r="A2191" t="s">
        <v>98</v>
      </c>
      <c r="B2191" t="s">
        <v>99</v>
      </c>
      <c r="C2191" t="s">
        <v>93</v>
      </c>
      <c r="D2191" s="29">
        <v>46747</v>
      </c>
      <c r="E2191">
        <v>0</v>
      </c>
      <c r="F2191">
        <v>0</v>
      </c>
      <c r="G2191">
        <v>0</v>
      </c>
      <c r="H2191">
        <v>0</v>
      </c>
      <c r="L2191">
        <v>16.32</v>
      </c>
      <c r="R2191">
        <v>229.40355</v>
      </c>
      <c r="S2191" t="s">
        <v>90</v>
      </c>
      <c r="T2191" s="297">
        <v>46311.754166666666</v>
      </c>
    </row>
    <row r="2192" spans="1:20" x14ac:dyDescent="0.35">
      <c r="A2192" t="s">
        <v>98</v>
      </c>
      <c r="B2192" t="s">
        <v>99</v>
      </c>
      <c r="C2192" t="s">
        <v>93</v>
      </c>
      <c r="D2192" s="29">
        <v>46748</v>
      </c>
      <c r="E2192">
        <v>0</v>
      </c>
      <c r="F2192">
        <v>0</v>
      </c>
      <c r="G2192">
        <v>0</v>
      </c>
      <c r="H2192">
        <v>0</v>
      </c>
      <c r="L2192">
        <v>16.32</v>
      </c>
      <c r="R2192">
        <v>229.40355</v>
      </c>
      <c r="S2192" t="s">
        <v>90</v>
      </c>
      <c r="T2192" s="297">
        <v>46311.754166666666</v>
      </c>
    </row>
    <row r="2193" spans="1:20" x14ac:dyDescent="0.35">
      <c r="A2193" t="s">
        <v>98</v>
      </c>
      <c r="B2193" t="s">
        <v>99</v>
      </c>
      <c r="C2193" t="s">
        <v>93</v>
      </c>
      <c r="D2193" s="29">
        <v>46749</v>
      </c>
      <c r="E2193">
        <v>0</v>
      </c>
      <c r="F2193">
        <v>0</v>
      </c>
      <c r="G2193">
        <v>0</v>
      </c>
      <c r="H2193">
        <v>0</v>
      </c>
      <c r="L2193">
        <v>16.32</v>
      </c>
      <c r="R2193">
        <v>229.40355</v>
      </c>
      <c r="S2193" t="s">
        <v>90</v>
      </c>
      <c r="T2193" s="297">
        <v>46311.754166666666</v>
      </c>
    </row>
    <row r="2194" spans="1:20" x14ac:dyDescent="0.35">
      <c r="A2194" t="s">
        <v>98</v>
      </c>
      <c r="B2194" t="s">
        <v>99</v>
      </c>
      <c r="C2194" t="s">
        <v>93</v>
      </c>
      <c r="D2194" s="29">
        <v>46750</v>
      </c>
      <c r="E2194">
        <v>0</v>
      </c>
      <c r="F2194">
        <v>0</v>
      </c>
      <c r="G2194">
        <v>0</v>
      </c>
      <c r="H2194">
        <v>0</v>
      </c>
      <c r="L2194">
        <v>16.32</v>
      </c>
      <c r="R2194">
        <v>229.40355</v>
      </c>
      <c r="S2194" t="s">
        <v>90</v>
      </c>
      <c r="T2194" s="297">
        <v>46311.754166666666</v>
      </c>
    </row>
    <row r="2195" spans="1:20" x14ac:dyDescent="0.35">
      <c r="A2195" t="s">
        <v>98</v>
      </c>
      <c r="B2195" t="s">
        <v>99</v>
      </c>
      <c r="C2195" t="s">
        <v>93</v>
      </c>
      <c r="D2195" s="29">
        <v>46751</v>
      </c>
      <c r="E2195">
        <v>0</v>
      </c>
      <c r="F2195">
        <v>0</v>
      </c>
      <c r="G2195">
        <v>0</v>
      </c>
      <c r="H2195">
        <v>0</v>
      </c>
      <c r="L2195">
        <v>16.32</v>
      </c>
      <c r="R2195">
        <v>229.40355</v>
      </c>
      <c r="S2195" t="s">
        <v>90</v>
      </c>
      <c r="T2195" s="297">
        <v>46311.754166666666</v>
      </c>
    </row>
    <row r="2196" spans="1:20" x14ac:dyDescent="0.35">
      <c r="A2196" t="s">
        <v>98</v>
      </c>
      <c r="B2196" t="s">
        <v>99</v>
      </c>
      <c r="C2196" t="s">
        <v>93</v>
      </c>
      <c r="D2196" s="29">
        <v>46752</v>
      </c>
      <c r="E2196">
        <v>0</v>
      </c>
      <c r="F2196">
        <v>0</v>
      </c>
      <c r="G2196">
        <v>0</v>
      </c>
      <c r="H2196">
        <v>0</v>
      </c>
      <c r="L2196">
        <v>16.32</v>
      </c>
      <c r="R2196">
        <v>229.40355</v>
      </c>
      <c r="S2196" t="s">
        <v>90</v>
      </c>
      <c r="T2196" s="297">
        <v>46311.754166666666</v>
      </c>
    </row>
    <row r="2197" spans="1:20" x14ac:dyDescent="0.35">
      <c r="A2197" t="s">
        <v>98</v>
      </c>
      <c r="B2197" t="s">
        <v>99</v>
      </c>
      <c r="C2197" t="s">
        <v>89</v>
      </c>
      <c r="D2197" s="29">
        <v>46388</v>
      </c>
      <c r="E2197">
        <v>0</v>
      </c>
      <c r="F2197">
        <v>0</v>
      </c>
      <c r="G2197">
        <v>0</v>
      </c>
      <c r="H2197">
        <v>0</v>
      </c>
      <c r="R2197">
        <v>99.740673999999999</v>
      </c>
      <c r="S2197" t="s">
        <v>90</v>
      </c>
      <c r="T2197" s="297">
        <v>46311.754166666666</v>
      </c>
    </row>
    <row r="2198" spans="1:20" x14ac:dyDescent="0.35">
      <c r="A2198" t="s">
        <v>98</v>
      </c>
      <c r="B2198" t="s">
        <v>99</v>
      </c>
      <c r="C2198" t="s">
        <v>89</v>
      </c>
      <c r="D2198" s="29">
        <v>46389</v>
      </c>
      <c r="E2198">
        <v>0</v>
      </c>
      <c r="F2198">
        <v>0</v>
      </c>
      <c r="G2198">
        <v>0</v>
      </c>
      <c r="H2198">
        <v>0</v>
      </c>
      <c r="R2198">
        <v>99.740673999999999</v>
      </c>
      <c r="S2198" t="s">
        <v>90</v>
      </c>
      <c r="T2198" s="297">
        <v>46311.754166666666</v>
      </c>
    </row>
    <row r="2199" spans="1:20" x14ac:dyDescent="0.35">
      <c r="A2199" t="s">
        <v>98</v>
      </c>
      <c r="B2199" t="s">
        <v>99</v>
      </c>
      <c r="C2199" t="s">
        <v>89</v>
      </c>
      <c r="D2199" s="29">
        <v>46390</v>
      </c>
      <c r="E2199">
        <v>0</v>
      </c>
      <c r="F2199">
        <v>0</v>
      </c>
      <c r="G2199">
        <v>0</v>
      </c>
      <c r="H2199">
        <v>0</v>
      </c>
      <c r="R2199">
        <v>99.740673999999999</v>
      </c>
      <c r="S2199" t="s">
        <v>90</v>
      </c>
      <c r="T2199" s="297">
        <v>46311.754166666666</v>
      </c>
    </row>
    <row r="2200" spans="1:20" x14ac:dyDescent="0.35">
      <c r="A2200" t="s">
        <v>98</v>
      </c>
      <c r="B2200" t="s">
        <v>99</v>
      </c>
      <c r="C2200" t="s">
        <v>89</v>
      </c>
      <c r="D2200" s="29">
        <v>46391</v>
      </c>
      <c r="E2200">
        <v>0</v>
      </c>
      <c r="F2200">
        <v>0</v>
      </c>
      <c r="G2200">
        <v>0</v>
      </c>
      <c r="H2200">
        <v>0</v>
      </c>
      <c r="R2200">
        <v>99.740673999999999</v>
      </c>
      <c r="S2200" t="s">
        <v>90</v>
      </c>
      <c r="T2200" s="297">
        <v>46311.754166666666</v>
      </c>
    </row>
    <row r="2201" spans="1:20" x14ac:dyDescent="0.35">
      <c r="A2201" t="s">
        <v>98</v>
      </c>
      <c r="B2201" t="s">
        <v>99</v>
      </c>
      <c r="C2201" t="s">
        <v>89</v>
      </c>
      <c r="D2201" s="29">
        <v>46392</v>
      </c>
      <c r="E2201">
        <v>0</v>
      </c>
      <c r="F2201">
        <v>0</v>
      </c>
      <c r="G2201">
        <v>0</v>
      </c>
      <c r="H2201">
        <v>0</v>
      </c>
      <c r="R2201">
        <v>99.740673999999999</v>
      </c>
      <c r="S2201" t="s">
        <v>90</v>
      </c>
      <c r="T2201" s="297">
        <v>46311.754166666666</v>
      </c>
    </row>
    <row r="2202" spans="1:20" x14ac:dyDescent="0.35">
      <c r="A2202" t="s">
        <v>98</v>
      </c>
      <c r="B2202" t="s">
        <v>99</v>
      </c>
      <c r="C2202" t="s">
        <v>89</v>
      </c>
      <c r="D2202" s="29">
        <v>46393</v>
      </c>
      <c r="E2202">
        <v>0</v>
      </c>
      <c r="F2202">
        <v>0</v>
      </c>
      <c r="G2202">
        <v>0</v>
      </c>
      <c r="H2202">
        <v>0</v>
      </c>
      <c r="R2202">
        <v>99.740673999999999</v>
      </c>
      <c r="S2202" t="s">
        <v>90</v>
      </c>
      <c r="T2202" s="297">
        <v>46311.754166666666</v>
      </c>
    </row>
    <row r="2203" spans="1:20" x14ac:dyDescent="0.35">
      <c r="A2203" t="s">
        <v>98</v>
      </c>
      <c r="B2203" t="s">
        <v>99</v>
      </c>
      <c r="C2203" t="s">
        <v>89</v>
      </c>
      <c r="D2203" s="29">
        <v>46394</v>
      </c>
      <c r="E2203">
        <v>0</v>
      </c>
      <c r="F2203">
        <v>0</v>
      </c>
      <c r="G2203">
        <v>0</v>
      </c>
      <c r="H2203">
        <v>0</v>
      </c>
      <c r="R2203">
        <v>99.740673999999999</v>
      </c>
      <c r="S2203" t="s">
        <v>90</v>
      </c>
      <c r="T2203" s="297">
        <v>46311.754166666666</v>
      </c>
    </row>
    <row r="2204" spans="1:20" x14ac:dyDescent="0.35">
      <c r="A2204" t="s">
        <v>98</v>
      </c>
      <c r="B2204" t="s">
        <v>99</v>
      </c>
      <c r="C2204" t="s">
        <v>89</v>
      </c>
      <c r="D2204" s="29">
        <v>46395</v>
      </c>
      <c r="E2204">
        <v>0</v>
      </c>
      <c r="F2204">
        <v>0</v>
      </c>
      <c r="G2204">
        <v>0</v>
      </c>
      <c r="H2204">
        <v>0</v>
      </c>
      <c r="R2204">
        <v>99.740673999999999</v>
      </c>
      <c r="S2204" t="s">
        <v>90</v>
      </c>
      <c r="T2204" s="297">
        <v>46311.754166666666</v>
      </c>
    </row>
    <row r="2205" spans="1:20" x14ac:dyDescent="0.35">
      <c r="A2205" t="s">
        <v>98</v>
      </c>
      <c r="B2205" t="s">
        <v>99</v>
      </c>
      <c r="C2205" t="s">
        <v>89</v>
      </c>
      <c r="D2205" s="29">
        <v>46396</v>
      </c>
      <c r="E2205">
        <v>0</v>
      </c>
      <c r="F2205">
        <v>0</v>
      </c>
      <c r="G2205">
        <v>0</v>
      </c>
      <c r="H2205">
        <v>0</v>
      </c>
      <c r="R2205">
        <v>99.740673999999999</v>
      </c>
      <c r="S2205" t="s">
        <v>90</v>
      </c>
      <c r="T2205" s="297">
        <v>46311.754166666666</v>
      </c>
    </row>
    <row r="2206" spans="1:20" x14ac:dyDescent="0.35">
      <c r="A2206" t="s">
        <v>98</v>
      </c>
      <c r="B2206" t="s">
        <v>99</v>
      </c>
      <c r="C2206" t="s">
        <v>89</v>
      </c>
      <c r="D2206" s="29">
        <v>46397</v>
      </c>
      <c r="E2206">
        <v>0</v>
      </c>
      <c r="F2206">
        <v>0</v>
      </c>
      <c r="G2206">
        <v>0</v>
      </c>
      <c r="H2206">
        <v>0</v>
      </c>
      <c r="R2206">
        <v>99.740673999999999</v>
      </c>
      <c r="S2206" t="s">
        <v>90</v>
      </c>
      <c r="T2206" s="297">
        <v>46311.754166666666</v>
      </c>
    </row>
    <row r="2207" spans="1:20" x14ac:dyDescent="0.35">
      <c r="A2207" t="s">
        <v>98</v>
      </c>
      <c r="B2207" t="s">
        <v>99</v>
      </c>
      <c r="C2207" t="s">
        <v>89</v>
      </c>
      <c r="D2207" s="29">
        <v>46398</v>
      </c>
      <c r="E2207">
        <v>0</v>
      </c>
      <c r="F2207">
        <v>0</v>
      </c>
      <c r="G2207">
        <v>0</v>
      </c>
      <c r="H2207">
        <v>0</v>
      </c>
      <c r="R2207">
        <v>99.740673999999999</v>
      </c>
      <c r="S2207" t="s">
        <v>90</v>
      </c>
      <c r="T2207" s="297">
        <v>46311.754166666666</v>
      </c>
    </row>
    <row r="2208" spans="1:20" x14ac:dyDescent="0.35">
      <c r="A2208" t="s">
        <v>98</v>
      </c>
      <c r="B2208" t="s">
        <v>99</v>
      </c>
      <c r="C2208" t="s">
        <v>89</v>
      </c>
      <c r="D2208" s="29">
        <v>46399</v>
      </c>
      <c r="E2208">
        <v>0</v>
      </c>
      <c r="F2208">
        <v>0</v>
      </c>
      <c r="G2208">
        <v>0</v>
      </c>
      <c r="H2208">
        <v>0</v>
      </c>
      <c r="R2208">
        <v>99.740673999999999</v>
      </c>
      <c r="S2208" t="s">
        <v>90</v>
      </c>
      <c r="T2208" s="297">
        <v>46311.754166666666</v>
      </c>
    </row>
    <row r="2209" spans="1:20" x14ac:dyDescent="0.35">
      <c r="A2209" t="s">
        <v>98</v>
      </c>
      <c r="B2209" t="s">
        <v>99</v>
      </c>
      <c r="C2209" t="s">
        <v>89</v>
      </c>
      <c r="D2209" s="29">
        <v>46400</v>
      </c>
      <c r="E2209">
        <v>0</v>
      </c>
      <c r="F2209">
        <v>0</v>
      </c>
      <c r="G2209">
        <v>0</v>
      </c>
      <c r="H2209">
        <v>0</v>
      </c>
      <c r="R2209">
        <v>99.740673999999999</v>
      </c>
      <c r="S2209" t="s">
        <v>90</v>
      </c>
      <c r="T2209" s="297">
        <v>46311.754166666666</v>
      </c>
    </row>
    <row r="2210" spans="1:20" x14ac:dyDescent="0.35">
      <c r="A2210" t="s">
        <v>98</v>
      </c>
      <c r="B2210" t="s">
        <v>99</v>
      </c>
      <c r="C2210" t="s">
        <v>89</v>
      </c>
      <c r="D2210" s="29">
        <v>46401</v>
      </c>
      <c r="E2210">
        <v>0</v>
      </c>
      <c r="F2210">
        <v>0</v>
      </c>
      <c r="G2210">
        <v>0</v>
      </c>
      <c r="H2210">
        <v>0</v>
      </c>
      <c r="R2210">
        <v>99.740673999999999</v>
      </c>
      <c r="S2210" t="s">
        <v>90</v>
      </c>
      <c r="T2210" s="297">
        <v>46311.754166666666</v>
      </c>
    </row>
    <row r="2211" spans="1:20" x14ac:dyDescent="0.35">
      <c r="A2211" t="s">
        <v>98</v>
      </c>
      <c r="B2211" t="s">
        <v>99</v>
      </c>
      <c r="C2211" t="s">
        <v>89</v>
      </c>
      <c r="D2211" s="29">
        <v>46402</v>
      </c>
      <c r="E2211">
        <v>0</v>
      </c>
      <c r="F2211">
        <v>0</v>
      </c>
      <c r="G2211">
        <v>0</v>
      </c>
      <c r="H2211">
        <v>0</v>
      </c>
      <c r="R2211">
        <v>99.740673999999999</v>
      </c>
      <c r="S2211" t="s">
        <v>90</v>
      </c>
      <c r="T2211" s="297">
        <v>46311.754166666666</v>
      </c>
    </row>
    <row r="2212" spans="1:20" x14ac:dyDescent="0.35">
      <c r="A2212" t="s">
        <v>98</v>
      </c>
      <c r="B2212" t="s">
        <v>99</v>
      </c>
      <c r="C2212" t="s">
        <v>89</v>
      </c>
      <c r="D2212" s="29">
        <v>46403</v>
      </c>
      <c r="E2212">
        <v>0</v>
      </c>
      <c r="F2212">
        <v>0</v>
      </c>
      <c r="G2212">
        <v>0</v>
      </c>
      <c r="H2212">
        <v>0</v>
      </c>
      <c r="R2212">
        <v>99.740673999999999</v>
      </c>
      <c r="S2212" t="s">
        <v>90</v>
      </c>
      <c r="T2212" s="297">
        <v>46311.754166666666</v>
      </c>
    </row>
    <row r="2213" spans="1:20" x14ac:dyDescent="0.35">
      <c r="A2213" t="s">
        <v>98</v>
      </c>
      <c r="B2213" t="s">
        <v>99</v>
      </c>
      <c r="C2213" t="s">
        <v>89</v>
      </c>
      <c r="D2213" s="29">
        <v>46404</v>
      </c>
      <c r="E2213">
        <v>0</v>
      </c>
      <c r="F2213">
        <v>0</v>
      </c>
      <c r="G2213">
        <v>0</v>
      </c>
      <c r="H2213">
        <v>0</v>
      </c>
      <c r="R2213">
        <v>99.740673999999999</v>
      </c>
      <c r="S2213" t="s">
        <v>90</v>
      </c>
      <c r="T2213" s="297">
        <v>46311.754166666666</v>
      </c>
    </row>
    <row r="2214" spans="1:20" x14ac:dyDescent="0.35">
      <c r="A2214" t="s">
        <v>98</v>
      </c>
      <c r="B2214" t="s">
        <v>99</v>
      </c>
      <c r="C2214" t="s">
        <v>89</v>
      </c>
      <c r="D2214" s="29">
        <v>46405</v>
      </c>
      <c r="E2214">
        <v>0</v>
      </c>
      <c r="F2214">
        <v>0</v>
      </c>
      <c r="G2214">
        <v>0</v>
      </c>
      <c r="H2214">
        <v>0</v>
      </c>
      <c r="R2214">
        <v>99.740673999999999</v>
      </c>
      <c r="S2214" t="s">
        <v>90</v>
      </c>
      <c r="T2214" s="297">
        <v>46311.754166666666</v>
      </c>
    </row>
    <row r="2215" spans="1:20" x14ac:dyDescent="0.35">
      <c r="A2215" t="s">
        <v>98</v>
      </c>
      <c r="B2215" t="s">
        <v>99</v>
      </c>
      <c r="C2215" t="s">
        <v>89</v>
      </c>
      <c r="D2215" s="29">
        <v>46406</v>
      </c>
      <c r="E2215">
        <v>0</v>
      </c>
      <c r="F2215">
        <v>0</v>
      </c>
      <c r="G2215">
        <v>0</v>
      </c>
      <c r="H2215">
        <v>0</v>
      </c>
      <c r="R2215">
        <v>99.740673999999999</v>
      </c>
      <c r="S2215" t="s">
        <v>90</v>
      </c>
      <c r="T2215" s="297">
        <v>46311.754166666666</v>
      </c>
    </row>
    <row r="2216" spans="1:20" x14ac:dyDescent="0.35">
      <c r="A2216" t="s">
        <v>98</v>
      </c>
      <c r="B2216" t="s">
        <v>99</v>
      </c>
      <c r="C2216" t="s">
        <v>89</v>
      </c>
      <c r="D2216" s="29">
        <v>46407</v>
      </c>
      <c r="E2216">
        <v>0</v>
      </c>
      <c r="F2216">
        <v>0</v>
      </c>
      <c r="G2216">
        <v>0</v>
      </c>
      <c r="H2216">
        <v>0</v>
      </c>
      <c r="R2216">
        <v>99.740673999999999</v>
      </c>
      <c r="S2216" t="s">
        <v>90</v>
      </c>
      <c r="T2216" s="297">
        <v>46311.754166666666</v>
      </c>
    </row>
    <row r="2217" spans="1:20" x14ac:dyDescent="0.35">
      <c r="A2217" t="s">
        <v>98</v>
      </c>
      <c r="B2217" t="s">
        <v>99</v>
      </c>
      <c r="C2217" t="s">
        <v>89</v>
      </c>
      <c r="D2217" s="29">
        <v>46408</v>
      </c>
      <c r="E2217">
        <v>0</v>
      </c>
      <c r="F2217">
        <v>0</v>
      </c>
      <c r="G2217">
        <v>0</v>
      </c>
      <c r="H2217">
        <v>0</v>
      </c>
      <c r="R2217">
        <v>99.740673999999999</v>
      </c>
      <c r="S2217" t="s">
        <v>90</v>
      </c>
      <c r="T2217" s="297">
        <v>46311.754166666666</v>
      </c>
    </row>
    <row r="2218" spans="1:20" x14ac:dyDescent="0.35">
      <c r="A2218" t="s">
        <v>98</v>
      </c>
      <c r="B2218" t="s">
        <v>99</v>
      </c>
      <c r="C2218" t="s">
        <v>89</v>
      </c>
      <c r="D2218" s="29">
        <v>46409</v>
      </c>
      <c r="E2218">
        <v>0</v>
      </c>
      <c r="F2218">
        <v>0</v>
      </c>
      <c r="G2218">
        <v>0</v>
      </c>
      <c r="H2218">
        <v>0</v>
      </c>
      <c r="R2218">
        <v>99.740673999999999</v>
      </c>
      <c r="S2218" t="s">
        <v>90</v>
      </c>
      <c r="T2218" s="297">
        <v>46311.754166666666</v>
      </c>
    </row>
    <row r="2219" spans="1:20" x14ac:dyDescent="0.35">
      <c r="A2219" t="s">
        <v>98</v>
      </c>
      <c r="B2219" t="s">
        <v>99</v>
      </c>
      <c r="C2219" t="s">
        <v>89</v>
      </c>
      <c r="D2219" s="29">
        <v>46410</v>
      </c>
      <c r="E2219">
        <v>0</v>
      </c>
      <c r="F2219">
        <v>0</v>
      </c>
      <c r="G2219">
        <v>0</v>
      </c>
      <c r="H2219">
        <v>0</v>
      </c>
      <c r="R2219">
        <v>99.740673999999999</v>
      </c>
      <c r="S2219" t="s">
        <v>90</v>
      </c>
      <c r="T2219" s="297">
        <v>46311.754166666666</v>
      </c>
    </row>
    <row r="2220" spans="1:20" x14ac:dyDescent="0.35">
      <c r="A2220" t="s">
        <v>98</v>
      </c>
      <c r="B2220" t="s">
        <v>99</v>
      </c>
      <c r="C2220" t="s">
        <v>89</v>
      </c>
      <c r="D2220" s="29">
        <v>46411</v>
      </c>
      <c r="E2220">
        <v>0</v>
      </c>
      <c r="F2220">
        <v>0</v>
      </c>
      <c r="G2220">
        <v>0</v>
      </c>
      <c r="H2220">
        <v>0</v>
      </c>
      <c r="R2220">
        <v>99.740673999999999</v>
      </c>
      <c r="S2220" t="s">
        <v>90</v>
      </c>
      <c r="T2220" s="297">
        <v>46311.754166666666</v>
      </c>
    </row>
    <row r="2221" spans="1:20" x14ac:dyDescent="0.35">
      <c r="A2221" t="s">
        <v>98</v>
      </c>
      <c r="B2221" t="s">
        <v>99</v>
      </c>
      <c r="C2221" t="s">
        <v>89</v>
      </c>
      <c r="D2221" s="29">
        <v>46412</v>
      </c>
      <c r="E2221">
        <v>0</v>
      </c>
      <c r="F2221">
        <v>0</v>
      </c>
      <c r="G2221">
        <v>0</v>
      </c>
      <c r="H2221">
        <v>0</v>
      </c>
      <c r="R2221">
        <v>99.740673999999999</v>
      </c>
      <c r="S2221" t="s">
        <v>90</v>
      </c>
      <c r="T2221" s="297">
        <v>46311.754166666666</v>
      </c>
    </row>
    <row r="2222" spans="1:20" x14ac:dyDescent="0.35">
      <c r="A2222" t="s">
        <v>98</v>
      </c>
      <c r="B2222" t="s">
        <v>99</v>
      </c>
      <c r="C2222" t="s">
        <v>89</v>
      </c>
      <c r="D2222" s="29">
        <v>46413</v>
      </c>
      <c r="E2222">
        <v>0</v>
      </c>
      <c r="F2222">
        <v>0</v>
      </c>
      <c r="G2222">
        <v>0</v>
      </c>
      <c r="H2222">
        <v>0</v>
      </c>
      <c r="R2222">
        <v>99.740673999999999</v>
      </c>
      <c r="S2222" t="s">
        <v>90</v>
      </c>
      <c r="T2222" s="297">
        <v>46311.754166666666</v>
      </c>
    </row>
    <row r="2223" spans="1:20" x14ac:dyDescent="0.35">
      <c r="A2223" t="s">
        <v>98</v>
      </c>
      <c r="B2223" t="s">
        <v>99</v>
      </c>
      <c r="C2223" t="s">
        <v>89</v>
      </c>
      <c r="D2223" s="29">
        <v>46414</v>
      </c>
      <c r="E2223">
        <v>0</v>
      </c>
      <c r="F2223">
        <v>0</v>
      </c>
      <c r="G2223">
        <v>0</v>
      </c>
      <c r="H2223">
        <v>0</v>
      </c>
      <c r="R2223">
        <v>99.740673999999999</v>
      </c>
      <c r="S2223" t="s">
        <v>90</v>
      </c>
      <c r="T2223" s="297">
        <v>46311.754166666666</v>
      </c>
    </row>
    <row r="2224" spans="1:20" x14ac:dyDescent="0.35">
      <c r="A2224" t="s">
        <v>98</v>
      </c>
      <c r="B2224" t="s">
        <v>99</v>
      </c>
      <c r="C2224" t="s">
        <v>89</v>
      </c>
      <c r="D2224" s="29">
        <v>46415</v>
      </c>
      <c r="E2224">
        <v>0</v>
      </c>
      <c r="F2224">
        <v>0</v>
      </c>
      <c r="G2224">
        <v>0</v>
      </c>
      <c r="H2224">
        <v>0</v>
      </c>
      <c r="R2224">
        <v>99.740673999999999</v>
      </c>
      <c r="S2224" t="s">
        <v>90</v>
      </c>
      <c r="T2224" s="297">
        <v>46311.754166666666</v>
      </c>
    </row>
    <row r="2225" spans="1:20" x14ac:dyDescent="0.35">
      <c r="A2225" t="s">
        <v>98</v>
      </c>
      <c r="B2225" t="s">
        <v>99</v>
      </c>
      <c r="C2225" t="s">
        <v>89</v>
      </c>
      <c r="D2225" s="29">
        <v>46416</v>
      </c>
      <c r="E2225">
        <v>0</v>
      </c>
      <c r="F2225">
        <v>0</v>
      </c>
      <c r="G2225">
        <v>0</v>
      </c>
      <c r="H2225">
        <v>0</v>
      </c>
      <c r="R2225">
        <v>99.740673999999999</v>
      </c>
      <c r="S2225" t="s">
        <v>90</v>
      </c>
      <c r="T2225" s="297">
        <v>46311.754166666666</v>
      </c>
    </row>
    <row r="2226" spans="1:20" x14ac:dyDescent="0.35">
      <c r="A2226" t="s">
        <v>98</v>
      </c>
      <c r="B2226" t="s">
        <v>99</v>
      </c>
      <c r="C2226" t="s">
        <v>89</v>
      </c>
      <c r="D2226" s="29">
        <v>46417</v>
      </c>
      <c r="E2226">
        <v>0</v>
      </c>
      <c r="F2226">
        <v>0</v>
      </c>
      <c r="G2226">
        <v>0</v>
      </c>
      <c r="H2226">
        <v>0</v>
      </c>
      <c r="R2226">
        <v>99.740673999999999</v>
      </c>
      <c r="S2226" t="s">
        <v>90</v>
      </c>
      <c r="T2226" s="297">
        <v>46311.754166666666</v>
      </c>
    </row>
    <row r="2227" spans="1:20" x14ac:dyDescent="0.35">
      <c r="A2227" t="s">
        <v>98</v>
      </c>
      <c r="B2227" t="s">
        <v>99</v>
      </c>
      <c r="C2227" t="s">
        <v>89</v>
      </c>
      <c r="D2227" s="29">
        <v>46418</v>
      </c>
      <c r="E2227">
        <v>0</v>
      </c>
      <c r="F2227">
        <v>0</v>
      </c>
      <c r="G2227">
        <v>0</v>
      </c>
      <c r="H2227">
        <v>0</v>
      </c>
      <c r="R2227">
        <v>99.740673999999999</v>
      </c>
      <c r="S2227" t="s">
        <v>90</v>
      </c>
      <c r="T2227" s="297">
        <v>46311.754166666666</v>
      </c>
    </row>
    <row r="2228" spans="1:20" x14ac:dyDescent="0.35">
      <c r="A2228" t="s">
        <v>98</v>
      </c>
      <c r="B2228" t="s">
        <v>99</v>
      </c>
      <c r="C2228" t="s">
        <v>89</v>
      </c>
      <c r="D2228" s="29">
        <v>46419</v>
      </c>
      <c r="E2228">
        <v>0</v>
      </c>
      <c r="F2228">
        <v>0</v>
      </c>
      <c r="G2228">
        <v>0</v>
      </c>
      <c r="H2228">
        <v>0</v>
      </c>
      <c r="R2228">
        <v>99.740673999999999</v>
      </c>
      <c r="S2228" t="s">
        <v>90</v>
      </c>
      <c r="T2228" s="297">
        <v>46311.754166666666</v>
      </c>
    </row>
    <row r="2229" spans="1:20" x14ac:dyDescent="0.35">
      <c r="A2229" t="s">
        <v>98</v>
      </c>
      <c r="B2229" t="s">
        <v>99</v>
      </c>
      <c r="C2229" t="s">
        <v>89</v>
      </c>
      <c r="D2229" s="29">
        <v>46420</v>
      </c>
      <c r="E2229">
        <v>0</v>
      </c>
      <c r="F2229">
        <v>0</v>
      </c>
      <c r="G2229">
        <v>0</v>
      </c>
      <c r="H2229">
        <v>0</v>
      </c>
      <c r="R2229">
        <v>99.740673999999999</v>
      </c>
      <c r="S2229" t="s">
        <v>90</v>
      </c>
      <c r="T2229" s="297">
        <v>46311.754166666666</v>
      </c>
    </row>
    <row r="2230" spans="1:20" x14ac:dyDescent="0.35">
      <c r="A2230" t="s">
        <v>98</v>
      </c>
      <c r="B2230" t="s">
        <v>99</v>
      </c>
      <c r="C2230" t="s">
        <v>89</v>
      </c>
      <c r="D2230" s="29">
        <v>46421</v>
      </c>
      <c r="E2230">
        <v>0</v>
      </c>
      <c r="F2230">
        <v>0</v>
      </c>
      <c r="G2230">
        <v>0</v>
      </c>
      <c r="H2230">
        <v>0</v>
      </c>
      <c r="R2230">
        <v>99.740673999999999</v>
      </c>
      <c r="S2230" t="s">
        <v>90</v>
      </c>
      <c r="T2230" s="297">
        <v>46311.754166666666</v>
      </c>
    </row>
    <row r="2231" spans="1:20" x14ac:dyDescent="0.35">
      <c r="A2231" t="s">
        <v>98</v>
      </c>
      <c r="B2231" t="s">
        <v>99</v>
      </c>
      <c r="C2231" t="s">
        <v>89</v>
      </c>
      <c r="D2231" s="29">
        <v>46422</v>
      </c>
      <c r="E2231">
        <v>0</v>
      </c>
      <c r="F2231">
        <v>0</v>
      </c>
      <c r="G2231">
        <v>0</v>
      </c>
      <c r="H2231">
        <v>0</v>
      </c>
      <c r="R2231">
        <v>99.740673999999999</v>
      </c>
      <c r="S2231" t="s">
        <v>90</v>
      </c>
      <c r="T2231" s="297">
        <v>46311.754166666666</v>
      </c>
    </row>
    <row r="2232" spans="1:20" x14ac:dyDescent="0.35">
      <c r="A2232" t="s">
        <v>98</v>
      </c>
      <c r="B2232" t="s">
        <v>99</v>
      </c>
      <c r="C2232" t="s">
        <v>89</v>
      </c>
      <c r="D2232" s="29">
        <v>46423</v>
      </c>
      <c r="E2232">
        <v>0</v>
      </c>
      <c r="F2232">
        <v>0</v>
      </c>
      <c r="G2232">
        <v>0</v>
      </c>
      <c r="H2232">
        <v>0</v>
      </c>
      <c r="R2232">
        <v>99.740673999999999</v>
      </c>
      <c r="S2232" t="s">
        <v>90</v>
      </c>
      <c r="T2232" s="297">
        <v>46311.754166666666</v>
      </c>
    </row>
    <row r="2233" spans="1:20" x14ac:dyDescent="0.35">
      <c r="A2233" t="s">
        <v>98</v>
      </c>
      <c r="B2233" t="s">
        <v>99</v>
      </c>
      <c r="C2233" t="s">
        <v>89</v>
      </c>
      <c r="D2233" s="29">
        <v>46424</v>
      </c>
      <c r="E2233">
        <v>0</v>
      </c>
      <c r="F2233">
        <v>0</v>
      </c>
      <c r="G2233">
        <v>0</v>
      </c>
      <c r="H2233">
        <v>0</v>
      </c>
      <c r="R2233">
        <v>99.740673999999999</v>
      </c>
      <c r="S2233" t="s">
        <v>90</v>
      </c>
      <c r="T2233" s="297">
        <v>46311.754166666666</v>
      </c>
    </row>
    <row r="2234" spans="1:20" x14ac:dyDescent="0.35">
      <c r="A2234" t="s">
        <v>98</v>
      </c>
      <c r="B2234" t="s">
        <v>99</v>
      </c>
      <c r="C2234" t="s">
        <v>89</v>
      </c>
      <c r="D2234" s="29">
        <v>46425</v>
      </c>
      <c r="E2234">
        <v>0</v>
      </c>
      <c r="F2234">
        <v>0</v>
      </c>
      <c r="G2234">
        <v>0</v>
      </c>
      <c r="H2234">
        <v>0</v>
      </c>
      <c r="R2234">
        <v>99.740673999999999</v>
      </c>
      <c r="S2234" t="s">
        <v>90</v>
      </c>
      <c r="T2234" s="297">
        <v>46311.754166666666</v>
      </c>
    </row>
    <row r="2235" spans="1:20" x14ac:dyDescent="0.35">
      <c r="A2235" t="s">
        <v>98</v>
      </c>
      <c r="B2235" t="s">
        <v>99</v>
      </c>
      <c r="C2235" t="s">
        <v>89</v>
      </c>
      <c r="D2235" s="29">
        <v>46426</v>
      </c>
      <c r="E2235">
        <v>0</v>
      </c>
      <c r="F2235">
        <v>0</v>
      </c>
      <c r="G2235">
        <v>0</v>
      </c>
      <c r="H2235">
        <v>0</v>
      </c>
      <c r="R2235">
        <v>99.740673999999999</v>
      </c>
      <c r="S2235" t="s">
        <v>90</v>
      </c>
      <c r="T2235" s="297">
        <v>46311.754166666666</v>
      </c>
    </row>
    <row r="2236" spans="1:20" x14ac:dyDescent="0.35">
      <c r="A2236" t="s">
        <v>98</v>
      </c>
      <c r="B2236" t="s">
        <v>99</v>
      </c>
      <c r="C2236" t="s">
        <v>89</v>
      </c>
      <c r="D2236" s="29">
        <v>46427</v>
      </c>
      <c r="E2236">
        <v>0</v>
      </c>
      <c r="F2236">
        <v>0</v>
      </c>
      <c r="G2236">
        <v>0</v>
      </c>
      <c r="H2236">
        <v>0</v>
      </c>
      <c r="R2236">
        <v>99.740673999999999</v>
      </c>
      <c r="S2236" t="s">
        <v>90</v>
      </c>
      <c r="T2236" s="297">
        <v>46311.754166666666</v>
      </c>
    </row>
    <row r="2237" spans="1:20" x14ac:dyDescent="0.35">
      <c r="A2237" t="s">
        <v>98</v>
      </c>
      <c r="B2237" t="s">
        <v>99</v>
      </c>
      <c r="C2237" t="s">
        <v>89</v>
      </c>
      <c r="D2237" s="29">
        <v>46428</v>
      </c>
      <c r="E2237">
        <v>0</v>
      </c>
      <c r="F2237">
        <v>0</v>
      </c>
      <c r="G2237">
        <v>0</v>
      </c>
      <c r="H2237">
        <v>0</v>
      </c>
      <c r="R2237">
        <v>99.740673999999999</v>
      </c>
      <c r="S2237" t="s">
        <v>90</v>
      </c>
      <c r="T2237" s="297">
        <v>46311.754166666666</v>
      </c>
    </row>
    <row r="2238" spans="1:20" x14ac:dyDescent="0.35">
      <c r="A2238" t="s">
        <v>98</v>
      </c>
      <c r="B2238" t="s">
        <v>99</v>
      </c>
      <c r="C2238" t="s">
        <v>89</v>
      </c>
      <c r="D2238" s="29">
        <v>46429</v>
      </c>
      <c r="E2238">
        <v>0</v>
      </c>
      <c r="F2238">
        <v>0</v>
      </c>
      <c r="G2238">
        <v>0</v>
      </c>
      <c r="H2238">
        <v>0</v>
      </c>
      <c r="R2238">
        <v>99.740673999999999</v>
      </c>
      <c r="S2238" t="s">
        <v>90</v>
      </c>
      <c r="T2238" s="297">
        <v>46311.754166666666</v>
      </c>
    </row>
    <row r="2239" spans="1:20" x14ac:dyDescent="0.35">
      <c r="A2239" t="s">
        <v>98</v>
      </c>
      <c r="B2239" t="s">
        <v>99</v>
      </c>
      <c r="C2239" t="s">
        <v>89</v>
      </c>
      <c r="D2239" s="29">
        <v>46430</v>
      </c>
      <c r="E2239">
        <v>0</v>
      </c>
      <c r="F2239">
        <v>0</v>
      </c>
      <c r="G2239">
        <v>0</v>
      </c>
      <c r="H2239">
        <v>0</v>
      </c>
      <c r="R2239">
        <v>99.740673999999999</v>
      </c>
      <c r="S2239" t="s">
        <v>90</v>
      </c>
      <c r="T2239" s="297">
        <v>46311.754166666666</v>
      </c>
    </row>
    <row r="2240" spans="1:20" x14ac:dyDescent="0.35">
      <c r="A2240" t="s">
        <v>98</v>
      </c>
      <c r="B2240" t="s">
        <v>99</v>
      </c>
      <c r="C2240" t="s">
        <v>89</v>
      </c>
      <c r="D2240" s="29">
        <v>46431</v>
      </c>
      <c r="E2240">
        <v>0</v>
      </c>
      <c r="F2240">
        <v>0</v>
      </c>
      <c r="G2240">
        <v>0</v>
      </c>
      <c r="H2240">
        <v>0</v>
      </c>
      <c r="R2240">
        <v>99.740673999999999</v>
      </c>
      <c r="S2240" t="s">
        <v>90</v>
      </c>
      <c r="T2240" s="297">
        <v>46311.754166666666</v>
      </c>
    </row>
    <row r="2241" spans="1:20" x14ac:dyDescent="0.35">
      <c r="A2241" t="s">
        <v>98</v>
      </c>
      <c r="B2241" t="s">
        <v>99</v>
      </c>
      <c r="C2241" t="s">
        <v>89</v>
      </c>
      <c r="D2241" s="29">
        <v>46432</v>
      </c>
      <c r="E2241">
        <v>0</v>
      </c>
      <c r="F2241">
        <v>0</v>
      </c>
      <c r="G2241">
        <v>0</v>
      </c>
      <c r="H2241">
        <v>0</v>
      </c>
      <c r="R2241">
        <v>99.740673999999999</v>
      </c>
      <c r="S2241" t="s">
        <v>90</v>
      </c>
      <c r="T2241" s="297">
        <v>46311.754166666666</v>
      </c>
    </row>
    <row r="2242" spans="1:20" x14ac:dyDescent="0.35">
      <c r="A2242" t="s">
        <v>98</v>
      </c>
      <c r="B2242" t="s">
        <v>99</v>
      </c>
      <c r="C2242" t="s">
        <v>89</v>
      </c>
      <c r="D2242" s="29">
        <v>46433</v>
      </c>
      <c r="E2242">
        <v>0</v>
      </c>
      <c r="F2242">
        <v>0</v>
      </c>
      <c r="G2242">
        <v>0</v>
      </c>
      <c r="H2242">
        <v>0</v>
      </c>
      <c r="R2242">
        <v>99.740673999999999</v>
      </c>
      <c r="S2242" t="s">
        <v>90</v>
      </c>
      <c r="T2242" s="297">
        <v>46311.754166666666</v>
      </c>
    </row>
    <row r="2243" spans="1:20" x14ac:dyDescent="0.35">
      <c r="A2243" t="s">
        <v>98</v>
      </c>
      <c r="B2243" t="s">
        <v>99</v>
      </c>
      <c r="C2243" t="s">
        <v>89</v>
      </c>
      <c r="D2243" s="29">
        <v>46434</v>
      </c>
      <c r="E2243">
        <v>0</v>
      </c>
      <c r="F2243">
        <v>0</v>
      </c>
      <c r="G2243">
        <v>0</v>
      </c>
      <c r="H2243">
        <v>0</v>
      </c>
      <c r="R2243">
        <v>99.740673999999999</v>
      </c>
      <c r="S2243" t="s">
        <v>90</v>
      </c>
      <c r="T2243" s="297">
        <v>46311.754166666666</v>
      </c>
    </row>
    <row r="2244" spans="1:20" x14ac:dyDescent="0.35">
      <c r="A2244" t="s">
        <v>98</v>
      </c>
      <c r="B2244" t="s">
        <v>99</v>
      </c>
      <c r="C2244" t="s">
        <v>89</v>
      </c>
      <c r="D2244" s="29">
        <v>46435</v>
      </c>
      <c r="E2244">
        <v>0</v>
      </c>
      <c r="F2244">
        <v>0</v>
      </c>
      <c r="G2244">
        <v>0</v>
      </c>
      <c r="H2244">
        <v>0</v>
      </c>
      <c r="R2244">
        <v>99.740673999999999</v>
      </c>
      <c r="S2244" t="s">
        <v>90</v>
      </c>
      <c r="T2244" s="297">
        <v>46311.754166666666</v>
      </c>
    </row>
    <row r="2245" spans="1:20" x14ac:dyDescent="0.35">
      <c r="A2245" t="s">
        <v>98</v>
      </c>
      <c r="B2245" t="s">
        <v>99</v>
      </c>
      <c r="C2245" t="s">
        <v>89</v>
      </c>
      <c r="D2245" s="29">
        <v>46436</v>
      </c>
      <c r="E2245">
        <v>0</v>
      </c>
      <c r="F2245">
        <v>0</v>
      </c>
      <c r="G2245">
        <v>0</v>
      </c>
      <c r="H2245">
        <v>0</v>
      </c>
      <c r="R2245">
        <v>99.740673999999999</v>
      </c>
      <c r="S2245" t="s">
        <v>90</v>
      </c>
      <c r="T2245" s="297">
        <v>46311.754166666666</v>
      </c>
    </row>
    <row r="2246" spans="1:20" x14ac:dyDescent="0.35">
      <c r="A2246" t="s">
        <v>98</v>
      </c>
      <c r="B2246" t="s">
        <v>99</v>
      </c>
      <c r="C2246" t="s">
        <v>89</v>
      </c>
      <c r="D2246" s="29">
        <v>46437</v>
      </c>
      <c r="E2246">
        <v>0</v>
      </c>
      <c r="F2246">
        <v>0</v>
      </c>
      <c r="G2246">
        <v>0</v>
      </c>
      <c r="H2246">
        <v>0</v>
      </c>
      <c r="R2246">
        <v>99.740673999999999</v>
      </c>
      <c r="S2246" t="s">
        <v>90</v>
      </c>
      <c r="T2246" s="297">
        <v>46311.754166666666</v>
      </c>
    </row>
    <row r="2247" spans="1:20" x14ac:dyDescent="0.35">
      <c r="A2247" t="s">
        <v>98</v>
      </c>
      <c r="B2247" t="s">
        <v>99</v>
      </c>
      <c r="C2247" t="s">
        <v>89</v>
      </c>
      <c r="D2247" s="29">
        <v>46438</v>
      </c>
      <c r="E2247">
        <v>0</v>
      </c>
      <c r="F2247">
        <v>0</v>
      </c>
      <c r="G2247">
        <v>0</v>
      </c>
      <c r="H2247">
        <v>0</v>
      </c>
      <c r="R2247">
        <v>99.740673999999999</v>
      </c>
      <c r="S2247" t="s">
        <v>90</v>
      </c>
      <c r="T2247" s="297">
        <v>46311.754166666666</v>
      </c>
    </row>
    <row r="2248" spans="1:20" x14ac:dyDescent="0.35">
      <c r="A2248" t="s">
        <v>98</v>
      </c>
      <c r="B2248" t="s">
        <v>99</v>
      </c>
      <c r="C2248" t="s">
        <v>89</v>
      </c>
      <c r="D2248" s="29">
        <v>46439</v>
      </c>
      <c r="E2248">
        <v>0</v>
      </c>
      <c r="F2248">
        <v>0</v>
      </c>
      <c r="G2248">
        <v>0</v>
      </c>
      <c r="H2248">
        <v>0</v>
      </c>
      <c r="R2248">
        <v>99.740673999999999</v>
      </c>
      <c r="S2248" t="s">
        <v>90</v>
      </c>
      <c r="T2248" s="297">
        <v>46311.754166666666</v>
      </c>
    </row>
    <row r="2249" spans="1:20" x14ac:dyDescent="0.35">
      <c r="A2249" t="s">
        <v>98</v>
      </c>
      <c r="B2249" t="s">
        <v>99</v>
      </c>
      <c r="C2249" t="s">
        <v>89</v>
      </c>
      <c r="D2249" s="29">
        <v>46440</v>
      </c>
      <c r="E2249">
        <v>0</v>
      </c>
      <c r="F2249">
        <v>0</v>
      </c>
      <c r="G2249">
        <v>0</v>
      </c>
      <c r="H2249">
        <v>0</v>
      </c>
      <c r="R2249">
        <v>99.740673999999999</v>
      </c>
      <c r="S2249" t="s">
        <v>90</v>
      </c>
      <c r="T2249" s="297">
        <v>46311.754166666666</v>
      </c>
    </row>
    <row r="2250" spans="1:20" x14ac:dyDescent="0.35">
      <c r="A2250" t="s">
        <v>98</v>
      </c>
      <c r="B2250" t="s">
        <v>99</v>
      </c>
      <c r="C2250" t="s">
        <v>89</v>
      </c>
      <c r="D2250" s="29">
        <v>46441</v>
      </c>
      <c r="E2250">
        <v>0</v>
      </c>
      <c r="F2250">
        <v>0</v>
      </c>
      <c r="G2250">
        <v>0</v>
      </c>
      <c r="H2250">
        <v>0</v>
      </c>
      <c r="R2250">
        <v>99.740673999999999</v>
      </c>
      <c r="S2250" t="s">
        <v>90</v>
      </c>
      <c r="T2250" s="297">
        <v>46311.754166666666</v>
      </c>
    </row>
    <row r="2251" spans="1:20" x14ac:dyDescent="0.35">
      <c r="A2251" t="s">
        <v>98</v>
      </c>
      <c r="B2251" t="s">
        <v>99</v>
      </c>
      <c r="C2251" t="s">
        <v>89</v>
      </c>
      <c r="D2251" s="29">
        <v>46442</v>
      </c>
      <c r="E2251">
        <v>0</v>
      </c>
      <c r="F2251">
        <v>0</v>
      </c>
      <c r="G2251">
        <v>0</v>
      </c>
      <c r="H2251">
        <v>0</v>
      </c>
      <c r="R2251">
        <v>99.740673999999999</v>
      </c>
      <c r="S2251" t="s">
        <v>90</v>
      </c>
      <c r="T2251" s="297">
        <v>46311.754166666666</v>
      </c>
    </row>
    <row r="2252" spans="1:20" x14ac:dyDescent="0.35">
      <c r="A2252" t="s">
        <v>98</v>
      </c>
      <c r="B2252" t="s">
        <v>99</v>
      </c>
      <c r="C2252" t="s">
        <v>89</v>
      </c>
      <c r="D2252" s="29">
        <v>46443</v>
      </c>
      <c r="E2252">
        <v>0</v>
      </c>
      <c r="F2252">
        <v>0</v>
      </c>
      <c r="G2252">
        <v>0</v>
      </c>
      <c r="H2252">
        <v>0</v>
      </c>
      <c r="R2252">
        <v>99.740673999999999</v>
      </c>
      <c r="S2252" t="s">
        <v>90</v>
      </c>
      <c r="T2252" s="297">
        <v>46311.754166666666</v>
      </c>
    </row>
    <row r="2253" spans="1:20" x14ac:dyDescent="0.35">
      <c r="A2253" t="s">
        <v>98</v>
      </c>
      <c r="B2253" t="s">
        <v>99</v>
      </c>
      <c r="C2253" t="s">
        <v>89</v>
      </c>
      <c r="D2253" s="29">
        <v>46444</v>
      </c>
      <c r="E2253">
        <v>0</v>
      </c>
      <c r="F2253">
        <v>0</v>
      </c>
      <c r="G2253">
        <v>0</v>
      </c>
      <c r="H2253">
        <v>0</v>
      </c>
      <c r="R2253">
        <v>99.740673999999999</v>
      </c>
      <c r="S2253" t="s">
        <v>90</v>
      </c>
      <c r="T2253" s="297">
        <v>46311.754166666666</v>
      </c>
    </row>
    <row r="2254" spans="1:20" x14ac:dyDescent="0.35">
      <c r="A2254" t="s">
        <v>98</v>
      </c>
      <c r="B2254" t="s">
        <v>99</v>
      </c>
      <c r="C2254" t="s">
        <v>89</v>
      </c>
      <c r="D2254" s="29">
        <v>46445</v>
      </c>
      <c r="E2254">
        <v>0</v>
      </c>
      <c r="F2254">
        <v>0</v>
      </c>
      <c r="G2254">
        <v>0</v>
      </c>
      <c r="H2254">
        <v>0</v>
      </c>
      <c r="R2254">
        <v>99.740673999999999</v>
      </c>
      <c r="S2254" t="s">
        <v>90</v>
      </c>
      <c r="T2254" s="297">
        <v>46311.754166666666</v>
      </c>
    </row>
    <row r="2255" spans="1:20" x14ac:dyDescent="0.35">
      <c r="A2255" t="s">
        <v>98</v>
      </c>
      <c r="B2255" t="s">
        <v>99</v>
      </c>
      <c r="C2255" t="s">
        <v>89</v>
      </c>
      <c r="D2255" s="29">
        <v>46446</v>
      </c>
      <c r="E2255">
        <v>0</v>
      </c>
      <c r="F2255">
        <v>0</v>
      </c>
      <c r="G2255">
        <v>0</v>
      </c>
      <c r="H2255">
        <v>0</v>
      </c>
      <c r="R2255">
        <v>99.740673999999999</v>
      </c>
      <c r="S2255" t="s">
        <v>90</v>
      </c>
      <c r="T2255" s="297">
        <v>46311.754166666666</v>
      </c>
    </row>
    <row r="2256" spans="1:20" x14ac:dyDescent="0.35">
      <c r="A2256" t="s">
        <v>98</v>
      </c>
      <c r="B2256" t="s">
        <v>99</v>
      </c>
      <c r="C2256" t="s">
        <v>89</v>
      </c>
      <c r="D2256" s="29">
        <v>46447</v>
      </c>
      <c r="E2256">
        <v>0</v>
      </c>
      <c r="F2256">
        <v>0</v>
      </c>
      <c r="G2256">
        <v>0</v>
      </c>
      <c r="H2256">
        <v>0</v>
      </c>
      <c r="R2256">
        <v>99.740673999999999</v>
      </c>
      <c r="S2256" t="s">
        <v>90</v>
      </c>
      <c r="T2256" s="297">
        <v>46311.754166666666</v>
      </c>
    </row>
    <row r="2257" spans="1:20" x14ac:dyDescent="0.35">
      <c r="A2257" t="s">
        <v>98</v>
      </c>
      <c r="B2257" t="s">
        <v>99</v>
      </c>
      <c r="C2257" t="s">
        <v>89</v>
      </c>
      <c r="D2257" s="29">
        <v>46448</v>
      </c>
      <c r="E2257">
        <v>0</v>
      </c>
      <c r="F2257">
        <v>0</v>
      </c>
      <c r="G2257">
        <v>0</v>
      </c>
      <c r="H2257">
        <v>0</v>
      </c>
      <c r="R2257">
        <v>99.740673999999999</v>
      </c>
      <c r="S2257" t="s">
        <v>90</v>
      </c>
      <c r="T2257" s="297">
        <v>46311.754166666666</v>
      </c>
    </row>
    <row r="2258" spans="1:20" x14ac:dyDescent="0.35">
      <c r="A2258" t="s">
        <v>98</v>
      </c>
      <c r="B2258" t="s">
        <v>99</v>
      </c>
      <c r="C2258" t="s">
        <v>89</v>
      </c>
      <c r="D2258" s="29">
        <v>46449</v>
      </c>
      <c r="E2258">
        <v>0</v>
      </c>
      <c r="F2258">
        <v>0</v>
      </c>
      <c r="G2258">
        <v>0</v>
      </c>
      <c r="H2258">
        <v>0</v>
      </c>
      <c r="R2258">
        <v>99.740673999999999</v>
      </c>
      <c r="S2258" t="s">
        <v>90</v>
      </c>
      <c r="T2258" s="297">
        <v>46311.754166666666</v>
      </c>
    </row>
    <row r="2259" spans="1:20" x14ac:dyDescent="0.35">
      <c r="A2259" t="s">
        <v>98</v>
      </c>
      <c r="B2259" t="s">
        <v>99</v>
      </c>
      <c r="C2259" t="s">
        <v>89</v>
      </c>
      <c r="D2259" s="29">
        <v>46450</v>
      </c>
      <c r="E2259">
        <v>0</v>
      </c>
      <c r="F2259">
        <v>0</v>
      </c>
      <c r="G2259">
        <v>0</v>
      </c>
      <c r="H2259">
        <v>0</v>
      </c>
      <c r="R2259">
        <v>99.740673999999999</v>
      </c>
      <c r="S2259" t="s">
        <v>90</v>
      </c>
      <c r="T2259" s="297">
        <v>46311.754166666666</v>
      </c>
    </row>
    <row r="2260" spans="1:20" x14ac:dyDescent="0.35">
      <c r="A2260" t="s">
        <v>98</v>
      </c>
      <c r="B2260" t="s">
        <v>99</v>
      </c>
      <c r="C2260" t="s">
        <v>89</v>
      </c>
      <c r="D2260" s="29">
        <v>46451</v>
      </c>
      <c r="E2260">
        <v>0</v>
      </c>
      <c r="F2260">
        <v>0</v>
      </c>
      <c r="G2260">
        <v>0</v>
      </c>
      <c r="H2260">
        <v>0</v>
      </c>
      <c r="R2260">
        <v>99.740673999999999</v>
      </c>
      <c r="S2260" t="s">
        <v>90</v>
      </c>
      <c r="T2260" s="297">
        <v>46311.754166666666</v>
      </c>
    </row>
    <row r="2261" spans="1:20" x14ac:dyDescent="0.35">
      <c r="A2261" t="s">
        <v>98</v>
      </c>
      <c r="B2261" t="s">
        <v>99</v>
      </c>
      <c r="C2261" t="s">
        <v>89</v>
      </c>
      <c r="D2261" s="29">
        <v>46452</v>
      </c>
      <c r="E2261">
        <v>0</v>
      </c>
      <c r="F2261">
        <v>0</v>
      </c>
      <c r="G2261">
        <v>0</v>
      </c>
      <c r="H2261">
        <v>0</v>
      </c>
      <c r="R2261">
        <v>99.740673999999999</v>
      </c>
      <c r="S2261" t="s">
        <v>90</v>
      </c>
      <c r="T2261" s="297">
        <v>46311.754166666666</v>
      </c>
    </row>
    <row r="2262" spans="1:20" x14ac:dyDescent="0.35">
      <c r="A2262" t="s">
        <v>98</v>
      </c>
      <c r="B2262" t="s">
        <v>99</v>
      </c>
      <c r="C2262" t="s">
        <v>89</v>
      </c>
      <c r="D2262" s="29">
        <v>46453</v>
      </c>
      <c r="E2262">
        <v>0</v>
      </c>
      <c r="F2262">
        <v>0</v>
      </c>
      <c r="G2262">
        <v>0</v>
      </c>
      <c r="H2262">
        <v>0</v>
      </c>
      <c r="R2262">
        <v>99.740673999999999</v>
      </c>
      <c r="S2262" t="s">
        <v>90</v>
      </c>
      <c r="T2262" s="297">
        <v>46311.754166666666</v>
      </c>
    </row>
    <row r="2263" spans="1:20" x14ac:dyDescent="0.35">
      <c r="A2263" t="s">
        <v>98</v>
      </c>
      <c r="B2263" t="s">
        <v>99</v>
      </c>
      <c r="C2263" t="s">
        <v>89</v>
      </c>
      <c r="D2263" s="29">
        <v>46454</v>
      </c>
      <c r="E2263">
        <v>0</v>
      </c>
      <c r="F2263">
        <v>0</v>
      </c>
      <c r="G2263">
        <v>0</v>
      </c>
      <c r="H2263">
        <v>0</v>
      </c>
      <c r="R2263">
        <v>99.740673999999999</v>
      </c>
      <c r="S2263" t="s">
        <v>90</v>
      </c>
      <c r="T2263" s="297">
        <v>46311.754166666666</v>
      </c>
    </row>
    <row r="2264" spans="1:20" x14ac:dyDescent="0.35">
      <c r="A2264" t="s">
        <v>98</v>
      </c>
      <c r="B2264" t="s">
        <v>99</v>
      </c>
      <c r="C2264" t="s">
        <v>89</v>
      </c>
      <c r="D2264" s="29">
        <v>46455</v>
      </c>
      <c r="E2264">
        <v>0</v>
      </c>
      <c r="F2264">
        <v>0</v>
      </c>
      <c r="G2264">
        <v>0</v>
      </c>
      <c r="H2264">
        <v>0</v>
      </c>
      <c r="R2264">
        <v>99.740673999999999</v>
      </c>
      <c r="S2264" t="s">
        <v>90</v>
      </c>
      <c r="T2264" s="297">
        <v>46311.754166666666</v>
      </c>
    </row>
    <row r="2265" spans="1:20" x14ac:dyDescent="0.35">
      <c r="A2265" t="s">
        <v>98</v>
      </c>
      <c r="B2265" t="s">
        <v>99</v>
      </c>
      <c r="C2265" t="s">
        <v>89</v>
      </c>
      <c r="D2265" s="29">
        <v>46456</v>
      </c>
      <c r="E2265">
        <v>0</v>
      </c>
      <c r="F2265">
        <v>0</v>
      </c>
      <c r="G2265">
        <v>0</v>
      </c>
      <c r="H2265">
        <v>0</v>
      </c>
      <c r="R2265">
        <v>99.740673999999999</v>
      </c>
      <c r="S2265" t="s">
        <v>90</v>
      </c>
      <c r="T2265" s="297">
        <v>46311.754166666666</v>
      </c>
    </row>
    <row r="2266" spans="1:20" x14ac:dyDescent="0.35">
      <c r="A2266" t="s">
        <v>98</v>
      </c>
      <c r="B2266" t="s">
        <v>99</v>
      </c>
      <c r="C2266" t="s">
        <v>89</v>
      </c>
      <c r="D2266" s="29">
        <v>46457</v>
      </c>
      <c r="E2266">
        <v>0</v>
      </c>
      <c r="F2266">
        <v>0</v>
      </c>
      <c r="G2266">
        <v>0</v>
      </c>
      <c r="H2266">
        <v>0</v>
      </c>
      <c r="R2266">
        <v>99.740673999999999</v>
      </c>
      <c r="S2266" t="s">
        <v>90</v>
      </c>
      <c r="T2266" s="297">
        <v>46311.754166666666</v>
      </c>
    </row>
    <row r="2267" spans="1:20" x14ac:dyDescent="0.35">
      <c r="A2267" t="s">
        <v>98</v>
      </c>
      <c r="B2267" t="s">
        <v>99</v>
      </c>
      <c r="C2267" t="s">
        <v>89</v>
      </c>
      <c r="D2267" s="29">
        <v>46458</v>
      </c>
      <c r="E2267">
        <v>0</v>
      </c>
      <c r="F2267">
        <v>0</v>
      </c>
      <c r="G2267">
        <v>0</v>
      </c>
      <c r="H2267">
        <v>0</v>
      </c>
      <c r="R2267">
        <v>99.740673999999999</v>
      </c>
      <c r="S2267" t="s">
        <v>90</v>
      </c>
      <c r="T2267" s="297">
        <v>46311.754166666666</v>
      </c>
    </row>
    <row r="2268" spans="1:20" x14ac:dyDescent="0.35">
      <c r="A2268" t="s">
        <v>98</v>
      </c>
      <c r="B2268" t="s">
        <v>99</v>
      </c>
      <c r="C2268" t="s">
        <v>89</v>
      </c>
      <c r="D2268" s="29">
        <v>46459</v>
      </c>
      <c r="E2268">
        <v>0</v>
      </c>
      <c r="F2268">
        <v>0</v>
      </c>
      <c r="G2268">
        <v>0</v>
      </c>
      <c r="H2268">
        <v>0</v>
      </c>
      <c r="R2268">
        <v>99.740673999999999</v>
      </c>
      <c r="S2268" t="s">
        <v>90</v>
      </c>
      <c r="T2268" s="297">
        <v>46311.754166666666</v>
      </c>
    </row>
    <row r="2269" spans="1:20" x14ac:dyDescent="0.35">
      <c r="A2269" t="s">
        <v>98</v>
      </c>
      <c r="B2269" t="s">
        <v>99</v>
      </c>
      <c r="C2269" t="s">
        <v>89</v>
      </c>
      <c r="D2269" s="29">
        <v>46460</v>
      </c>
      <c r="E2269">
        <v>0</v>
      </c>
      <c r="F2269">
        <v>0</v>
      </c>
      <c r="G2269">
        <v>0</v>
      </c>
      <c r="H2269">
        <v>0</v>
      </c>
      <c r="R2269">
        <v>99.740673999999999</v>
      </c>
      <c r="S2269" t="s">
        <v>90</v>
      </c>
      <c r="T2269" s="297">
        <v>46311.754166666666</v>
      </c>
    </row>
    <row r="2270" spans="1:20" x14ac:dyDescent="0.35">
      <c r="A2270" t="s">
        <v>98</v>
      </c>
      <c r="B2270" t="s">
        <v>99</v>
      </c>
      <c r="C2270" t="s">
        <v>89</v>
      </c>
      <c r="D2270" s="29">
        <v>46461</v>
      </c>
      <c r="E2270">
        <v>0</v>
      </c>
      <c r="F2270">
        <v>0</v>
      </c>
      <c r="G2270">
        <v>0</v>
      </c>
      <c r="H2270">
        <v>0</v>
      </c>
      <c r="R2270">
        <v>99.740673999999999</v>
      </c>
      <c r="S2270" t="s">
        <v>90</v>
      </c>
      <c r="T2270" s="297">
        <v>46311.754166666666</v>
      </c>
    </row>
    <row r="2271" spans="1:20" x14ac:dyDescent="0.35">
      <c r="A2271" t="s">
        <v>98</v>
      </c>
      <c r="B2271" t="s">
        <v>99</v>
      </c>
      <c r="C2271" t="s">
        <v>89</v>
      </c>
      <c r="D2271" s="29">
        <v>46462</v>
      </c>
      <c r="E2271">
        <v>0</v>
      </c>
      <c r="F2271">
        <v>0</v>
      </c>
      <c r="G2271">
        <v>0</v>
      </c>
      <c r="H2271">
        <v>0</v>
      </c>
      <c r="R2271">
        <v>99.740673999999999</v>
      </c>
      <c r="S2271" t="s">
        <v>90</v>
      </c>
      <c r="T2271" s="297">
        <v>46311.754166666666</v>
      </c>
    </row>
    <row r="2272" spans="1:20" x14ac:dyDescent="0.35">
      <c r="A2272" t="s">
        <v>98</v>
      </c>
      <c r="B2272" t="s">
        <v>99</v>
      </c>
      <c r="C2272" t="s">
        <v>89</v>
      </c>
      <c r="D2272" s="29">
        <v>46463</v>
      </c>
      <c r="E2272">
        <v>0</v>
      </c>
      <c r="F2272">
        <v>0</v>
      </c>
      <c r="G2272">
        <v>0</v>
      </c>
      <c r="H2272">
        <v>0</v>
      </c>
      <c r="R2272">
        <v>99.740673999999999</v>
      </c>
      <c r="S2272" t="s">
        <v>90</v>
      </c>
      <c r="T2272" s="297">
        <v>46311.754166666666</v>
      </c>
    </row>
    <row r="2273" spans="1:20" x14ac:dyDescent="0.35">
      <c r="A2273" t="s">
        <v>98</v>
      </c>
      <c r="B2273" t="s">
        <v>99</v>
      </c>
      <c r="C2273" t="s">
        <v>89</v>
      </c>
      <c r="D2273" s="29">
        <v>46464</v>
      </c>
      <c r="E2273">
        <v>0</v>
      </c>
      <c r="F2273">
        <v>0</v>
      </c>
      <c r="G2273">
        <v>0</v>
      </c>
      <c r="H2273">
        <v>0</v>
      </c>
      <c r="R2273">
        <v>99.740673999999999</v>
      </c>
      <c r="S2273" t="s">
        <v>90</v>
      </c>
      <c r="T2273" s="297">
        <v>46311.754166666666</v>
      </c>
    </row>
    <row r="2274" spans="1:20" x14ac:dyDescent="0.35">
      <c r="A2274" t="s">
        <v>98</v>
      </c>
      <c r="B2274" t="s">
        <v>99</v>
      </c>
      <c r="C2274" t="s">
        <v>89</v>
      </c>
      <c r="D2274" s="29">
        <v>46465</v>
      </c>
      <c r="E2274">
        <v>0</v>
      </c>
      <c r="F2274">
        <v>0</v>
      </c>
      <c r="G2274">
        <v>0</v>
      </c>
      <c r="H2274">
        <v>0</v>
      </c>
      <c r="R2274">
        <v>99.740673999999999</v>
      </c>
      <c r="S2274" t="s">
        <v>90</v>
      </c>
      <c r="T2274" s="297">
        <v>46311.754166666666</v>
      </c>
    </row>
    <row r="2275" spans="1:20" x14ac:dyDescent="0.35">
      <c r="A2275" t="s">
        <v>98</v>
      </c>
      <c r="B2275" t="s">
        <v>99</v>
      </c>
      <c r="C2275" t="s">
        <v>89</v>
      </c>
      <c r="D2275" s="29">
        <v>46466</v>
      </c>
      <c r="E2275">
        <v>0</v>
      </c>
      <c r="F2275">
        <v>0</v>
      </c>
      <c r="G2275">
        <v>0</v>
      </c>
      <c r="H2275">
        <v>0</v>
      </c>
      <c r="R2275">
        <v>99.740673999999999</v>
      </c>
      <c r="S2275" t="s">
        <v>90</v>
      </c>
      <c r="T2275" s="297">
        <v>46311.754166666666</v>
      </c>
    </row>
    <row r="2276" spans="1:20" x14ac:dyDescent="0.35">
      <c r="A2276" t="s">
        <v>98</v>
      </c>
      <c r="B2276" t="s">
        <v>99</v>
      </c>
      <c r="C2276" t="s">
        <v>89</v>
      </c>
      <c r="D2276" s="29">
        <v>46467</v>
      </c>
      <c r="E2276">
        <v>0</v>
      </c>
      <c r="F2276">
        <v>0</v>
      </c>
      <c r="G2276">
        <v>0</v>
      </c>
      <c r="H2276">
        <v>0</v>
      </c>
      <c r="R2276">
        <v>99.740673999999999</v>
      </c>
      <c r="S2276" t="s">
        <v>90</v>
      </c>
      <c r="T2276" s="297">
        <v>46311.754166666666</v>
      </c>
    </row>
    <row r="2277" spans="1:20" x14ac:dyDescent="0.35">
      <c r="A2277" t="s">
        <v>98</v>
      </c>
      <c r="B2277" t="s">
        <v>99</v>
      </c>
      <c r="C2277" t="s">
        <v>89</v>
      </c>
      <c r="D2277" s="29">
        <v>46468</v>
      </c>
      <c r="E2277">
        <v>0</v>
      </c>
      <c r="F2277">
        <v>0</v>
      </c>
      <c r="G2277">
        <v>0</v>
      </c>
      <c r="H2277">
        <v>0</v>
      </c>
      <c r="R2277">
        <v>99.740673999999999</v>
      </c>
      <c r="S2277" t="s">
        <v>90</v>
      </c>
      <c r="T2277" s="297">
        <v>46311.754166666666</v>
      </c>
    </row>
    <row r="2278" spans="1:20" x14ac:dyDescent="0.35">
      <c r="A2278" t="s">
        <v>98</v>
      </c>
      <c r="B2278" t="s">
        <v>99</v>
      </c>
      <c r="C2278" t="s">
        <v>89</v>
      </c>
      <c r="D2278" s="29">
        <v>46469</v>
      </c>
      <c r="E2278">
        <v>0</v>
      </c>
      <c r="F2278">
        <v>0</v>
      </c>
      <c r="G2278">
        <v>0</v>
      </c>
      <c r="H2278">
        <v>0</v>
      </c>
      <c r="R2278">
        <v>99.740673999999999</v>
      </c>
      <c r="S2278" t="s">
        <v>90</v>
      </c>
      <c r="T2278" s="297">
        <v>46311.754166666666</v>
      </c>
    </row>
    <row r="2279" spans="1:20" x14ac:dyDescent="0.35">
      <c r="A2279" t="s">
        <v>98</v>
      </c>
      <c r="B2279" t="s">
        <v>99</v>
      </c>
      <c r="C2279" t="s">
        <v>89</v>
      </c>
      <c r="D2279" s="29">
        <v>46470</v>
      </c>
      <c r="E2279">
        <v>0</v>
      </c>
      <c r="F2279">
        <v>0</v>
      </c>
      <c r="G2279">
        <v>0</v>
      </c>
      <c r="H2279">
        <v>0</v>
      </c>
      <c r="R2279">
        <v>99.740673999999999</v>
      </c>
      <c r="S2279" t="s">
        <v>90</v>
      </c>
      <c r="T2279" s="297">
        <v>46311.754166666666</v>
      </c>
    </row>
    <row r="2280" spans="1:20" x14ac:dyDescent="0.35">
      <c r="A2280" t="s">
        <v>98</v>
      </c>
      <c r="B2280" t="s">
        <v>99</v>
      </c>
      <c r="C2280" t="s">
        <v>89</v>
      </c>
      <c r="D2280" s="29">
        <v>46471</v>
      </c>
      <c r="E2280">
        <v>0</v>
      </c>
      <c r="F2280">
        <v>0</v>
      </c>
      <c r="G2280">
        <v>0</v>
      </c>
      <c r="H2280">
        <v>0</v>
      </c>
      <c r="R2280">
        <v>99.740673999999999</v>
      </c>
      <c r="S2280" t="s">
        <v>90</v>
      </c>
      <c r="T2280" s="297">
        <v>46311.754166666666</v>
      </c>
    </row>
    <row r="2281" spans="1:20" x14ac:dyDescent="0.35">
      <c r="A2281" t="s">
        <v>98</v>
      </c>
      <c r="B2281" t="s">
        <v>99</v>
      </c>
      <c r="C2281" t="s">
        <v>89</v>
      </c>
      <c r="D2281" s="29">
        <v>46472</v>
      </c>
      <c r="E2281">
        <v>0</v>
      </c>
      <c r="F2281">
        <v>0</v>
      </c>
      <c r="G2281">
        <v>0</v>
      </c>
      <c r="H2281">
        <v>0</v>
      </c>
      <c r="R2281">
        <v>99.740673999999999</v>
      </c>
      <c r="S2281" t="s">
        <v>90</v>
      </c>
      <c r="T2281" s="297">
        <v>46311.754166666666</v>
      </c>
    </row>
    <row r="2282" spans="1:20" x14ac:dyDescent="0.35">
      <c r="A2282" t="s">
        <v>98</v>
      </c>
      <c r="B2282" t="s">
        <v>99</v>
      </c>
      <c r="C2282" t="s">
        <v>89</v>
      </c>
      <c r="D2282" s="29">
        <v>46473</v>
      </c>
      <c r="E2282">
        <v>0</v>
      </c>
      <c r="F2282">
        <v>0</v>
      </c>
      <c r="G2282">
        <v>0</v>
      </c>
      <c r="H2282">
        <v>0</v>
      </c>
      <c r="R2282">
        <v>99.740673999999999</v>
      </c>
      <c r="S2282" t="s">
        <v>90</v>
      </c>
      <c r="T2282" s="297">
        <v>46311.754166666666</v>
      </c>
    </row>
    <row r="2283" spans="1:20" x14ac:dyDescent="0.35">
      <c r="A2283" t="s">
        <v>98</v>
      </c>
      <c r="B2283" t="s">
        <v>99</v>
      </c>
      <c r="C2283" t="s">
        <v>89</v>
      </c>
      <c r="D2283" s="29">
        <v>46474</v>
      </c>
      <c r="E2283">
        <v>0</v>
      </c>
      <c r="F2283">
        <v>0</v>
      </c>
      <c r="G2283">
        <v>0</v>
      </c>
      <c r="H2283">
        <v>0</v>
      </c>
      <c r="R2283">
        <v>99.740673999999999</v>
      </c>
      <c r="S2283" t="s">
        <v>90</v>
      </c>
      <c r="T2283" s="297">
        <v>46311.754166666666</v>
      </c>
    </row>
    <row r="2284" spans="1:20" x14ac:dyDescent="0.35">
      <c r="A2284" t="s">
        <v>98</v>
      </c>
      <c r="B2284" t="s">
        <v>99</v>
      </c>
      <c r="C2284" t="s">
        <v>89</v>
      </c>
      <c r="D2284" s="29">
        <v>46475</v>
      </c>
      <c r="E2284">
        <v>0</v>
      </c>
      <c r="F2284">
        <v>0</v>
      </c>
      <c r="G2284">
        <v>0</v>
      </c>
      <c r="H2284">
        <v>0</v>
      </c>
      <c r="R2284">
        <v>99.740673999999999</v>
      </c>
      <c r="S2284" t="s">
        <v>90</v>
      </c>
      <c r="T2284" s="297">
        <v>46311.754166666666</v>
      </c>
    </row>
    <row r="2285" spans="1:20" x14ac:dyDescent="0.35">
      <c r="A2285" t="s">
        <v>98</v>
      </c>
      <c r="B2285" t="s">
        <v>99</v>
      </c>
      <c r="C2285" t="s">
        <v>89</v>
      </c>
      <c r="D2285" s="29">
        <v>46476</v>
      </c>
      <c r="E2285">
        <v>0</v>
      </c>
      <c r="F2285">
        <v>0</v>
      </c>
      <c r="G2285">
        <v>0</v>
      </c>
      <c r="H2285">
        <v>0</v>
      </c>
      <c r="R2285">
        <v>99.740673999999999</v>
      </c>
      <c r="S2285" t="s">
        <v>90</v>
      </c>
      <c r="T2285" s="297">
        <v>46311.754166666666</v>
      </c>
    </row>
    <row r="2286" spans="1:20" x14ac:dyDescent="0.35">
      <c r="A2286" t="s">
        <v>98</v>
      </c>
      <c r="B2286" t="s">
        <v>99</v>
      </c>
      <c r="C2286" t="s">
        <v>89</v>
      </c>
      <c r="D2286" s="29">
        <v>46477</v>
      </c>
      <c r="E2286">
        <v>0</v>
      </c>
      <c r="F2286">
        <v>0</v>
      </c>
      <c r="G2286">
        <v>0</v>
      </c>
      <c r="H2286">
        <v>0</v>
      </c>
      <c r="R2286">
        <v>99.740673999999999</v>
      </c>
      <c r="S2286" t="s">
        <v>90</v>
      </c>
      <c r="T2286" s="297">
        <v>46311.754166666666</v>
      </c>
    </row>
    <row r="2287" spans="1:20" x14ac:dyDescent="0.35">
      <c r="A2287" t="s">
        <v>98</v>
      </c>
      <c r="B2287" t="s">
        <v>99</v>
      </c>
      <c r="C2287" t="s">
        <v>89</v>
      </c>
      <c r="D2287" s="29">
        <v>46478</v>
      </c>
      <c r="E2287">
        <v>0</v>
      </c>
      <c r="F2287">
        <v>0</v>
      </c>
      <c r="G2287">
        <v>0</v>
      </c>
      <c r="H2287">
        <v>0</v>
      </c>
      <c r="R2287">
        <v>99.740673999999999</v>
      </c>
      <c r="S2287" t="s">
        <v>90</v>
      </c>
      <c r="T2287" s="297">
        <v>46311.754166666666</v>
      </c>
    </row>
    <row r="2288" spans="1:20" x14ac:dyDescent="0.35">
      <c r="A2288" t="s">
        <v>98</v>
      </c>
      <c r="B2288" t="s">
        <v>99</v>
      </c>
      <c r="C2288" t="s">
        <v>89</v>
      </c>
      <c r="D2288" s="29">
        <v>46479</v>
      </c>
      <c r="E2288">
        <v>0</v>
      </c>
      <c r="F2288">
        <v>0</v>
      </c>
      <c r="G2288">
        <v>0</v>
      </c>
      <c r="H2288">
        <v>0</v>
      </c>
      <c r="R2288">
        <v>99.740673999999999</v>
      </c>
      <c r="S2288" t="s">
        <v>90</v>
      </c>
      <c r="T2288" s="297">
        <v>46311.754166666666</v>
      </c>
    </row>
    <row r="2289" spans="1:20" x14ac:dyDescent="0.35">
      <c r="A2289" t="s">
        <v>98</v>
      </c>
      <c r="B2289" t="s">
        <v>99</v>
      </c>
      <c r="C2289" t="s">
        <v>89</v>
      </c>
      <c r="D2289" s="29">
        <v>46480</v>
      </c>
      <c r="E2289">
        <v>0</v>
      </c>
      <c r="F2289">
        <v>0</v>
      </c>
      <c r="G2289">
        <v>0</v>
      </c>
      <c r="H2289">
        <v>0</v>
      </c>
      <c r="R2289">
        <v>99.740673999999999</v>
      </c>
      <c r="S2289" t="s">
        <v>90</v>
      </c>
      <c r="T2289" s="297">
        <v>46311.754166666666</v>
      </c>
    </row>
    <row r="2290" spans="1:20" x14ac:dyDescent="0.35">
      <c r="A2290" t="s">
        <v>98</v>
      </c>
      <c r="B2290" t="s">
        <v>99</v>
      </c>
      <c r="C2290" t="s">
        <v>89</v>
      </c>
      <c r="D2290" s="29">
        <v>46481</v>
      </c>
      <c r="E2290">
        <v>0</v>
      </c>
      <c r="F2290">
        <v>0</v>
      </c>
      <c r="G2290">
        <v>0</v>
      </c>
      <c r="H2290">
        <v>0</v>
      </c>
      <c r="R2290">
        <v>99.740673999999999</v>
      </c>
      <c r="S2290" t="s">
        <v>90</v>
      </c>
      <c r="T2290" s="297">
        <v>46311.754166666666</v>
      </c>
    </row>
    <row r="2291" spans="1:20" x14ac:dyDescent="0.35">
      <c r="A2291" t="s">
        <v>98</v>
      </c>
      <c r="B2291" t="s">
        <v>99</v>
      </c>
      <c r="C2291" t="s">
        <v>89</v>
      </c>
      <c r="D2291" s="29">
        <v>46482</v>
      </c>
      <c r="E2291">
        <v>0</v>
      </c>
      <c r="F2291">
        <v>0</v>
      </c>
      <c r="G2291">
        <v>0</v>
      </c>
      <c r="H2291">
        <v>0</v>
      </c>
      <c r="R2291">
        <v>99.740673999999999</v>
      </c>
      <c r="S2291" t="s">
        <v>90</v>
      </c>
      <c r="T2291" s="297">
        <v>46311.754166666666</v>
      </c>
    </row>
    <row r="2292" spans="1:20" x14ac:dyDescent="0.35">
      <c r="A2292" t="s">
        <v>98</v>
      </c>
      <c r="B2292" t="s">
        <v>99</v>
      </c>
      <c r="C2292" t="s">
        <v>89</v>
      </c>
      <c r="D2292" s="29">
        <v>46483</v>
      </c>
      <c r="E2292">
        <v>0</v>
      </c>
      <c r="F2292">
        <v>0</v>
      </c>
      <c r="G2292">
        <v>0</v>
      </c>
      <c r="H2292">
        <v>0</v>
      </c>
      <c r="R2292">
        <v>99.740673999999999</v>
      </c>
      <c r="S2292" t="s">
        <v>90</v>
      </c>
      <c r="T2292" s="297">
        <v>46311.754166666666</v>
      </c>
    </row>
    <row r="2293" spans="1:20" x14ac:dyDescent="0.35">
      <c r="A2293" t="s">
        <v>98</v>
      </c>
      <c r="B2293" t="s">
        <v>99</v>
      </c>
      <c r="C2293" t="s">
        <v>89</v>
      </c>
      <c r="D2293" s="29">
        <v>46484</v>
      </c>
      <c r="E2293">
        <v>0</v>
      </c>
      <c r="F2293">
        <v>0</v>
      </c>
      <c r="G2293">
        <v>0</v>
      </c>
      <c r="H2293">
        <v>0</v>
      </c>
      <c r="R2293">
        <v>99.740673999999999</v>
      </c>
      <c r="S2293" t="s">
        <v>90</v>
      </c>
      <c r="T2293" s="297">
        <v>46311.754166666666</v>
      </c>
    </row>
    <row r="2294" spans="1:20" x14ac:dyDescent="0.35">
      <c r="A2294" t="s">
        <v>98</v>
      </c>
      <c r="B2294" t="s">
        <v>99</v>
      </c>
      <c r="C2294" t="s">
        <v>89</v>
      </c>
      <c r="D2294" s="29">
        <v>46485</v>
      </c>
      <c r="E2294">
        <v>0</v>
      </c>
      <c r="F2294">
        <v>0</v>
      </c>
      <c r="G2294">
        <v>0</v>
      </c>
      <c r="H2294">
        <v>0</v>
      </c>
      <c r="R2294">
        <v>99.740673999999999</v>
      </c>
      <c r="S2294" t="s">
        <v>90</v>
      </c>
      <c r="T2294" s="297">
        <v>46311.754166666666</v>
      </c>
    </row>
    <row r="2295" spans="1:20" x14ac:dyDescent="0.35">
      <c r="A2295" t="s">
        <v>98</v>
      </c>
      <c r="B2295" t="s">
        <v>99</v>
      </c>
      <c r="C2295" t="s">
        <v>89</v>
      </c>
      <c r="D2295" s="29">
        <v>46486</v>
      </c>
      <c r="E2295">
        <v>0</v>
      </c>
      <c r="F2295">
        <v>0</v>
      </c>
      <c r="G2295">
        <v>0</v>
      </c>
      <c r="H2295">
        <v>0</v>
      </c>
      <c r="R2295">
        <v>99.740673999999999</v>
      </c>
      <c r="S2295" t="s">
        <v>90</v>
      </c>
      <c r="T2295" s="297">
        <v>46311.754166666666</v>
      </c>
    </row>
    <row r="2296" spans="1:20" x14ac:dyDescent="0.35">
      <c r="A2296" t="s">
        <v>98</v>
      </c>
      <c r="B2296" t="s">
        <v>99</v>
      </c>
      <c r="C2296" t="s">
        <v>89</v>
      </c>
      <c r="D2296" s="29">
        <v>46487</v>
      </c>
      <c r="E2296">
        <v>0</v>
      </c>
      <c r="F2296">
        <v>0</v>
      </c>
      <c r="G2296">
        <v>0</v>
      </c>
      <c r="H2296">
        <v>0</v>
      </c>
      <c r="R2296">
        <v>99.740673999999999</v>
      </c>
      <c r="S2296" t="s">
        <v>90</v>
      </c>
      <c r="T2296" s="297">
        <v>46311.754166666666</v>
      </c>
    </row>
    <row r="2297" spans="1:20" x14ac:dyDescent="0.35">
      <c r="A2297" t="s">
        <v>98</v>
      </c>
      <c r="B2297" t="s">
        <v>99</v>
      </c>
      <c r="C2297" t="s">
        <v>89</v>
      </c>
      <c r="D2297" s="29">
        <v>46488</v>
      </c>
      <c r="E2297">
        <v>0</v>
      </c>
      <c r="F2297">
        <v>0</v>
      </c>
      <c r="G2297">
        <v>0</v>
      </c>
      <c r="H2297">
        <v>0</v>
      </c>
      <c r="R2297">
        <v>99.740673999999999</v>
      </c>
      <c r="S2297" t="s">
        <v>90</v>
      </c>
      <c r="T2297" s="297">
        <v>46311.754166666666</v>
      </c>
    </row>
    <row r="2298" spans="1:20" x14ac:dyDescent="0.35">
      <c r="A2298" t="s">
        <v>98</v>
      </c>
      <c r="B2298" t="s">
        <v>99</v>
      </c>
      <c r="C2298" t="s">
        <v>89</v>
      </c>
      <c r="D2298" s="29">
        <v>46489</v>
      </c>
      <c r="E2298">
        <v>0</v>
      </c>
      <c r="F2298">
        <v>0</v>
      </c>
      <c r="G2298">
        <v>0</v>
      </c>
      <c r="H2298">
        <v>0</v>
      </c>
      <c r="R2298">
        <v>99.740673999999999</v>
      </c>
      <c r="S2298" t="s">
        <v>90</v>
      </c>
      <c r="T2298" s="297">
        <v>46311.754166666666</v>
      </c>
    </row>
    <row r="2299" spans="1:20" x14ac:dyDescent="0.35">
      <c r="A2299" t="s">
        <v>98</v>
      </c>
      <c r="B2299" t="s">
        <v>99</v>
      </c>
      <c r="C2299" t="s">
        <v>89</v>
      </c>
      <c r="D2299" s="29">
        <v>46490</v>
      </c>
      <c r="E2299">
        <v>0</v>
      </c>
      <c r="F2299">
        <v>0</v>
      </c>
      <c r="G2299">
        <v>0</v>
      </c>
      <c r="H2299">
        <v>0</v>
      </c>
      <c r="R2299">
        <v>99.740673999999999</v>
      </c>
      <c r="S2299" t="s">
        <v>90</v>
      </c>
      <c r="T2299" s="297">
        <v>46311.754166666666</v>
      </c>
    </row>
    <row r="2300" spans="1:20" x14ac:dyDescent="0.35">
      <c r="A2300" t="s">
        <v>98</v>
      </c>
      <c r="B2300" t="s">
        <v>99</v>
      </c>
      <c r="C2300" t="s">
        <v>89</v>
      </c>
      <c r="D2300" s="29">
        <v>46491</v>
      </c>
      <c r="E2300">
        <v>0</v>
      </c>
      <c r="F2300">
        <v>0</v>
      </c>
      <c r="G2300">
        <v>0</v>
      </c>
      <c r="H2300">
        <v>0</v>
      </c>
      <c r="R2300">
        <v>99.740673999999999</v>
      </c>
      <c r="S2300" t="s">
        <v>90</v>
      </c>
      <c r="T2300" s="297">
        <v>46311.754166666666</v>
      </c>
    </row>
    <row r="2301" spans="1:20" x14ac:dyDescent="0.35">
      <c r="A2301" t="s">
        <v>98</v>
      </c>
      <c r="B2301" t="s">
        <v>99</v>
      </c>
      <c r="C2301" t="s">
        <v>89</v>
      </c>
      <c r="D2301" s="29">
        <v>46492</v>
      </c>
      <c r="E2301">
        <v>0</v>
      </c>
      <c r="F2301">
        <v>0</v>
      </c>
      <c r="G2301">
        <v>0</v>
      </c>
      <c r="H2301">
        <v>0</v>
      </c>
      <c r="R2301">
        <v>99.740673999999999</v>
      </c>
      <c r="S2301" t="s">
        <v>90</v>
      </c>
      <c r="T2301" s="297">
        <v>46311.754166666666</v>
      </c>
    </row>
    <row r="2302" spans="1:20" x14ac:dyDescent="0.35">
      <c r="A2302" t="s">
        <v>98</v>
      </c>
      <c r="B2302" t="s">
        <v>99</v>
      </c>
      <c r="C2302" t="s">
        <v>89</v>
      </c>
      <c r="D2302" s="29">
        <v>46493</v>
      </c>
      <c r="E2302">
        <v>0</v>
      </c>
      <c r="F2302">
        <v>0</v>
      </c>
      <c r="G2302">
        <v>0</v>
      </c>
      <c r="H2302">
        <v>0</v>
      </c>
      <c r="R2302">
        <v>99.740673999999999</v>
      </c>
      <c r="S2302" t="s">
        <v>90</v>
      </c>
      <c r="T2302" s="297">
        <v>46311.754166666666</v>
      </c>
    </row>
    <row r="2303" spans="1:20" x14ac:dyDescent="0.35">
      <c r="A2303" t="s">
        <v>98</v>
      </c>
      <c r="B2303" t="s">
        <v>99</v>
      </c>
      <c r="C2303" t="s">
        <v>89</v>
      </c>
      <c r="D2303" s="29">
        <v>46494</v>
      </c>
      <c r="E2303">
        <v>0</v>
      </c>
      <c r="F2303">
        <v>0</v>
      </c>
      <c r="G2303">
        <v>0</v>
      </c>
      <c r="H2303">
        <v>0</v>
      </c>
      <c r="R2303">
        <v>99.740673999999999</v>
      </c>
      <c r="S2303" t="s">
        <v>90</v>
      </c>
      <c r="T2303" s="297">
        <v>46311.754166666666</v>
      </c>
    </row>
    <row r="2304" spans="1:20" x14ac:dyDescent="0.35">
      <c r="A2304" t="s">
        <v>98</v>
      </c>
      <c r="B2304" t="s">
        <v>99</v>
      </c>
      <c r="C2304" t="s">
        <v>89</v>
      </c>
      <c r="D2304" s="29">
        <v>46495</v>
      </c>
      <c r="E2304">
        <v>0</v>
      </c>
      <c r="F2304">
        <v>0</v>
      </c>
      <c r="G2304">
        <v>0</v>
      </c>
      <c r="H2304">
        <v>0</v>
      </c>
      <c r="R2304">
        <v>99.740673999999999</v>
      </c>
      <c r="S2304" t="s">
        <v>90</v>
      </c>
      <c r="T2304" s="297">
        <v>46311.754166666666</v>
      </c>
    </row>
    <row r="2305" spans="1:20" x14ac:dyDescent="0.35">
      <c r="A2305" t="s">
        <v>98</v>
      </c>
      <c r="B2305" t="s">
        <v>99</v>
      </c>
      <c r="C2305" t="s">
        <v>89</v>
      </c>
      <c r="D2305" s="29">
        <v>46496</v>
      </c>
      <c r="E2305">
        <v>0</v>
      </c>
      <c r="F2305">
        <v>0</v>
      </c>
      <c r="G2305">
        <v>0</v>
      </c>
      <c r="H2305">
        <v>0</v>
      </c>
      <c r="R2305">
        <v>99.740673999999999</v>
      </c>
      <c r="S2305" t="s">
        <v>90</v>
      </c>
      <c r="T2305" s="297">
        <v>46311.754166666666</v>
      </c>
    </row>
    <row r="2306" spans="1:20" x14ac:dyDescent="0.35">
      <c r="A2306" t="s">
        <v>98</v>
      </c>
      <c r="B2306" t="s">
        <v>99</v>
      </c>
      <c r="C2306" t="s">
        <v>89</v>
      </c>
      <c r="D2306" s="29">
        <v>46497</v>
      </c>
      <c r="E2306">
        <v>0</v>
      </c>
      <c r="F2306">
        <v>0</v>
      </c>
      <c r="G2306">
        <v>0</v>
      </c>
      <c r="H2306">
        <v>0</v>
      </c>
      <c r="R2306">
        <v>99.740673999999999</v>
      </c>
      <c r="S2306" t="s">
        <v>90</v>
      </c>
      <c r="T2306" s="297">
        <v>46311.754166666666</v>
      </c>
    </row>
    <row r="2307" spans="1:20" x14ac:dyDescent="0.35">
      <c r="A2307" t="s">
        <v>98</v>
      </c>
      <c r="B2307" t="s">
        <v>99</v>
      </c>
      <c r="C2307" t="s">
        <v>89</v>
      </c>
      <c r="D2307" s="29">
        <v>46498</v>
      </c>
      <c r="E2307">
        <v>0</v>
      </c>
      <c r="F2307">
        <v>0</v>
      </c>
      <c r="G2307">
        <v>0</v>
      </c>
      <c r="H2307">
        <v>0</v>
      </c>
      <c r="R2307">
        <v>99.740673999999999</v>
      </c>
      <c r="S2307" t="s">
        <v>90</v>
      </c>
      <c r="T2307" s="297">
        <v>46311.754166666666</v>
      </c>
    </row>
    <row r="2308" spans="1:20" x14ac:dyDescent="0.35">
      <c r="A2308" t="s">
        <v>98</v>
      </c>
      <c r="B2308" t="s">
        <v>99</v>
      </c>
      <c r="C2308" t="s">
        <v>89</v>
      </c>
      <c r="D2308" s="29">
        <v>46499</v>
      </c>
      <c r="E2308">
        <v>0</v>
      </c>
      <c r="F2308">
        <v>0</v>
      </c>
      <c r="G2308">
        <v>0</v>
      </c>
      <c r="H2308">
        <v>0</v>
      </c>
      <c r="R2308">
        <v>99.740673999999999</v>
      </c>
      <c r="S2308" t="s">
        <v>90</v>
      </c>
      <c r="T2308" s="297">
        <v>46311.754166666666</v>
      </c>
    </row>
    <row r="2309" spans="1:20" x14ac:dyDescent="0.35">
      <c r="A2309" t="s">
        <v>98</v>
      </c>
      <c r="B2309" t="s">
        <v>99</v>
      </c>
      <c r="C2309" t="s">
        <v>89</v>
      </c>
      <c r="D2309" s="29">
        <v>46500</v>
      </c>
      <c r="E2309">
        <v>0</v>
      </c>
      <c r="F2309">
        <v>0</v>
      </c>
      <c r="G2309">
        <v>0</v>
      </c>
      <c r="H2309">
        <v>0</v>
      </c>
      <c r="R2309">
        <v>99.740673999999999</v>
      </c>
      <c r="S2309" t="s">
        <v>90</v>
      </c>
      <c r="T2309" s="297">
        <v>46311.754166666666</v>
      </c>
    </row>
    <row r="2310" spans="1:20" x14ac:dyDescent="0.35">
      <c r="A2310" t="s">
        <v>98</v>
      </c>
      <c r="B2310" t="s">
        <v>99</v>
      </c>
      <c r="C2310" t="s">
        <v>89</v>
      </c>
      <c r="D2310" s="29">
        <v>46501</v>
      </c>
      <c r="E2310">
        <v>0</v>
      </c>
      <c r="F2310">
        <v>0</v>
      </c>
      <c r="G2310">
        <v>0</v>
      </c>
      <c r="H2310">
        <v>0</v>
      </c>
      <c r="R2310">
        <v>99.740673999999999</v>
      </c>
      <c r="S2310" t="s">
        <v>90</v>
      </c>
      <c r="T2310" s="297">
        <v>46311.754166666666</v>
      </c>
    </row>
    <row r="2311" spans="1:20" x14ac:dyDescent="0.35">
      <c r="A2311" t="s">
        <v>98</v>
      </c>
      <c r="B2311" t="s">
        <v>99</v>
      </c>
      <c r="C2311" t="s">
        <v>89</v>
      </c>
      <c r="D2311" s="29">
        <v>46502</v>
      </c>
      <c r="E2311">
        <v>0</v>
      </c>
      <c r="F2311">
        <v>0</v>
      </c>
      <c r="G2311">
        <v>0</v>
      </c>
      <c r="H2311">
        <v>0</v>
      </c>
      <c r="R2311">
        <v>99.740673999999999</v>
      </c>
      <c r="S2311" t="s">
        <v>90</v>
      </c>
      <c r="T2311" s="297">
        <v>46311.754166666666</v>
      </c>
    </row>
    <row r="2312" spans="1:20" x14ac:dyDescent="0.35">
      <c r="A2312" t="s">
        <v>98</v>
      </c>
      <c r="B2312" t="s">
        <v>99</v>
      </c>
      <c r="C2312" t="s">
        <v>89</v>
      </c>
      <c r="D2312" s="29">
        <v>46503</v>
      </c>
      <c r="E2312">
        <v>0</v>
      </c>
      <c r="F2312">
        <v>0</v>
      </c>
      <c r="G2312">
        <v>0</v>
      </c>
      <c r="H2312">
        <v>0</v>
      </c>
      <c r="R2312">
        <v>99.740673999999999</v>
      </c>
      <c r="S2312" t="s">
        <v>90</v>
      </c>
      <c r="T2312" s="297">
        <v>46311.754166666666</v>
      </c>
    </row>
    <row r="2313" spans="1:20" x14ac:dyDescent="0.35">
      <c r="A2313" t="s">
        <v>98</v>
      </c>
      <c r="B2313" t="s">
        <v>99</v>
      </c>
      <c r="C2313" t="s">
        <v>89</v>
      </c>
      <c r="D2313" s="29">
        <v>46504</v>
      </c>
      <c r="E2313">
        <v>0</v>
      </c>
      <c r="F2313">
        <v>0</v>
      </c>
      <c r="G2313">
        <v>0</v>
      </c>
      <c r="H2313">
        <v>0</v>
      </c>
      <c r="R2313">
        <v>99.740673999999999</v>
      </c>
      <c r="S2313" t="s">
        <v>90</v>
      </c>
      <c r="T2313" s="297">
        <v>46311.754166666666</v>
      </c>
    </row>
    <row r="2314" spans="1:20" x14ac:dyDescent="0.35">
      <c r="A2314" t="s">
        <v>98</v>
      </c>
      <c r="B2314" t="s">
        <v>99</v>
      </c>
      <c r="C2314" t="s">
        <v>89</v>
      </c>
      <c r="D2314" s="29">
        <v>46505</v>
      </c>
      <c r="E2314">
        <v>0</v>
      </c>
      <c r="F2314">
        <v>0</v>
      </c>
      <c r="G2314">
        <v>0</v>
      </c>
      <c r="H2314">
        <v>0</v>
      </c>
      <c r="R2314">
        <v>99.740673999999999</v>
      </c>
      <c r="S2314" t="s">
        <v>90</v>
      </c>
      <c r="T2314" s="297">
        <v>46311.754166666666</v>
      </c>
    </row>
    <row r="2315" spans="1:20" x14ac:dyDescent="0.35">
      <c r="A2315" t="s">
        <v>98</v>
      </c>
      <c r="B2315" t="s">
        <v>99</v>
      </c>
      <c r="C2315" t="s">
        <v>89</v>
      </c>
      <c r="D2315" s="29">
        <v>46506</v>
      </c>
      <c r="E2315">
        <v>0</v>
      </c>
      <c r="F2315">
        <v>0</v>
      </c>
      <c r="G2315">
        <v>0</v>
      </c>
      <c r="H2315">
        <v>0</v>
      </c>
      <c r="R2315">
        <v>99.740673999999999</v>
      </c>
      <c r="S2315" t="s">
        <v>90</v>
      </c>
      <c r="T2315" s="297">
        <v>46311.754166666666</v>
      </c>
    </row>
    <row r="2316" spans="1:20" x14ac:dyDescent="0.35">
      <c r="A2316" t="s">
        <v>98</v>
      </c>
      <c r="B2316" t="s">
        <v>99</v>
      </c>
      <c r="C2316" t="s">
        <v>89</v>
      </c>
      <c r="D2316" s="29">
        <v>46507</v>
      </c>
      <c r="E2316">
        <v>0</v>
      </c>
      <c r="F2316">
        <v>0</v>
      </c>
      <c r="G2316">
        <v>0</v>
      </c>
      <c r="H2316">
        <v>0</v>
      </c>
      <c r="R2316">
        <v>99.740673999999999</v>
      </c>
      <c r="S2316" t="s">
        <v>90</v>
      </c>
      <c r="T2316" s="297">
        <v>46311.754166666666</v>
      </c>
    </row>
    <row r="2317" spans="1:20" x14ac:dyDescent="0.35">
      <c r="A2317" t="s">
        <v>98</v>
      </c>
      <c r="B2317" t="s">
        <v>99</v>
      </c>
      <c r="C2317" t="s">
        <v>89</v>
      </c>
      <c r="D2317" s="29">
        <v>46508</v>
      </c>
      <c r="E2317">
        <v>0</v>
      </c>
      <c r="F2317">
        <v>0</v>
      </c>
      <c r="G2317">
        <v>0</v>
      </c>
      <c r="H2317">
        <v>0</v>
      </c>
      <c r="R2317">
        <v>99.740673999999999</v>
      </c>
      <c r="S2317" t="s">
        <v>90</v>
      </c>
      <c r="T2317" s="297">
        <v>46311.754166666666</v>
      </c>
    </row>
    <row r="2318" spans="1:20" x14ac:dyDescent="0.35">
      <c r="A2318" t="s">
        <v>98</v>
      </c>
      <c r="B2318" t="s">
        <v>99</v>
      </c>
      <c r="C2318" t="s">
        <v>89</v>
      </c>
      <c r="D2318" s="29">
        <v>46509</v>
      </c>
      <c r="E2318">
        <v>0</v>
      </c>
      <c r="F2318">
        <v>0</v>
      </c>
      <c r="G2318">
        <v>0</v>
      </c>
      <c r="H2318">
        <v>0</v>
      </c>
      <c r="R2318">
        <v>99.740673999999999</v>
      </c>
      <c r="S2318" t="s">
        <v>90</v>
      </c>
      <c r="T2318" s="297">
        <v>46311.754166666666</v>
      </c>
    </row>
    <row r="2319" spans="1:20" x14ac:dyDescent="0.35">
      <c r="A2319" t="s">
        <v>98</v>
      </c>
      <c r="B2319" t="s">
        <v>99</v>
      </c>
      <c r="C2319" t="s">
        <v>89</v>
      </c>
      <c r="D2319" s="29">
        <v>46510</v>
      </c>
      <c r="E2319">
        <v>0</v>
      </c>
      <c r="F2319">
        <v>0</v>
      </c>
      <c r="G2319">
        <v>1</v>
      </c>
      <c r="H2319">
        <v>1</v>
      </c>
      <c r="J2319">
        <v>0</v>
      </c>
      <c r="K2319">
        <v>0</v>
      </c>
      <c r="R2319">
        <v>99.740673999999999</v>
      </c>
      <c r="S2319" t="s">
        <v>90</v>
      </c>
      <c r="T2319" s="297">
        <v>46311.754166666666</v>
      </c>
    </row>
    <row r="2320" spans="1:20" x14ac:dyDescent="0.35">
      <c r="A2320" t="s">
        <v>98</v>
      </c>
      <c r="B2320" t="s">
        <v>99</v>
      </c>
      <c r="C2320" t="s">
        <v>89</v>
      </c>
      <c r="D2320" s="29">
        <v>46511</v>
      </c>
      <c r="E2320">
        <v>0</v>
      </c>
      <c r="F2320">
        <v>0</v>
      </c>
      <c r="G2320">
        <v>1</v>
      </c>
      <c r="H2320">
        <v>1</v>
      </c>
      <c r="J2320">
        <v>0</v>
      </c>
      <c r="K2320">
        <v>0</v>
      </c>
      <c r="R2320">
        <v>99.740673999999999</v>
      </c>
      <c r="S2320" t="s">
        <v>90</v>
      </c>
      <c r="T2320" s="297">
        <v>46311.754166666666</v>
      </c>
    </row>
    <row r="2321" spans="1:20" x14ac:dyDescent="0.35">
      <c r="A2321" t="s">
        <v>98</v>
      </c>
      <c r="B2321" t="s">
        <v>99</v>
      </c>
      <c r="C2321" t="s">
        <v>89</v>
      </c>
      <c r="D2321" s="29">
        <v>46512</v>
      </c>
      <c r="E2321">
        <v>0</v>
      </c>
      <c r="F2321">
        <v>0</v>
      </c>
      <c r="G2321">
        <v>1</v>
      </c>
      <c r="H2321">
        <v>1</v>
      </c>
      <c r="J2321">
        <v>0</v>
      </c>
      <c r="K2321">
        <v>0</v>
      </c>
      <c r="R2321">
        <v>99.740673999999999</v>
      </c>
      <c r="S2321" t="s">
        <v>90</v>
      </c>
      <c r="T2321" s="297">
        <v>46311.754166666666</v>
      </c>
    </row>
    <row r="2322" spans="1:20" x14ac:dyDescent="0.35">
      <c r="A2322" t="s">
        <v>98</v>
      </c>
      <c r="B2322" t="s">
        <v>99</v>
      </c>
      <c r="C2322" t="s">
        <v>89</v>
      </c>
      <c r="D2322" s="29">
        <v>46513</v>
      </c>
      <c r="E2322">
        <v>0</v>
      </c>
      <c r="F2322">
        <v>0</v>
      </c>
      <c r="G2322">
        <v>1</v>
      </c>
      <c r="H2322">
        <v>1</v>
      </c>
      <c r="J2322">
        <v>0</v>
      </c>
      <c r="K2322">
        <v>0</v>
      </c>
      <c r="R2322">
        <v>99.740673999999999</v>
      </c>
      <c r="S2322" t="s">
        <v>90</v>
      </c>
      <c r="T2322" s="297">
        <v>46311.754166666666</v>
      </c>
    </row>
    <row r="2323" spans="1:20" x14ac:dyDescent="0.35">
      <c r="A2323" t="s">
        <v>98</v>
      </c>
      <c r="B2323" t="s">
        <v>99</v>
      </c>
      <c r="C2323" t="s">
        <v>89</v>
      </c>
      <c r="D2323" s="29">
        <v>46514</v>
      </c>
      <c r="E2323">
        <v>0</v>
      </c>
      <c r="F2323">
        <v>0</v>
      </c>
      <c r="G2323">
        <v>1</v>
      </c>
      <c r="H2323">
        <v>1</v>
      </c>
      <c r="J2323">
        <v>0</v>
      </c>
      <c r="K2323">
        <v>0</v>
      </c>
      <c r="R2323">
        <v>99.740673999999999</v>
      </c>
      <c r="S2323" t="s">
        <v>90</v>
      </c>
      <c r="T2323" s="297">
        <v>46311.754166666666</v>
      </c>
    </row>
    <row r="2324" spans="1:20" x14ac:dyDescent="0.35">
      <c r="A2324" t="s">
        <v>98</v>
      </c>
      <c r="B2324" t="s">
        <v>99</v>
      </c>
      <c r="C2324" t="s">
        <v>89</v>
      </c>
      <c r="D2324" s="29">
        <v>46515</v>
      </c>
      <c r="E2324">
        <v>0</v>
      </c>
      <c r="F2324">
        <v>0</v>
      </c>
      <c r="G2324">
        <v>1</v>
      </c>
      <c r="H2324">
        <v>1</v>
      </c>
      <c r="J2324">
        <v>0</v>
      </c>
      <c r="K2324">
        <v>0</v>
      </c>
      <c r="R2324">
        <v>99.740673999999999</v>
      </c>
      <c r="S2324" t="s">
        <v>90</v>
      </c>
      <c r="T2324" s="297">
        <v>46311.754166666666</v>
      </c>
    </row>
    <row r="2325" spans="1:20" x14ac:dyDescent="0.35">
      <c r="A2325" t="s">
        <v>98</v>
      </c>
      <c r="B2325" t="s">
        <v>99</v>
      </c>
      <c r="C2325" t="s">
        <v>89</v>
      </c>
      <c r="D2325" s="29">
        <v>46516</v>
      </c>
      <c r="E2325">
        <v>0</v>
      </c>
      <c r="F2325">
        <v>0</v>
      </c>
      <c r="G2325">
        <v>1</v>
      </c>
      <c r="H2325">
        <v>1</v>
      </c>
      <c r="J2325">
        <v>0</v>
      </c>
      <c r="K2325">
        <v>0</v>
      </c>
      <c r="R2325">
        <v>99.740673999999999</v>
      </c>
      <c r="S2325" t="s">
        <v>90</v>
      </c>
      <c r="T2325" s="297">
        <v>46311.754166666666</v>
      </c>
    </row>
    <row r="2326" spans="1:20" x14ac:dyDescent="0.35">
      <c r="A2326" t="s">
        <v>98</v>
      </c>
      <c r="B2326" t="s">
        <v>99</v>
      </c>
      <c r="C2326" t="s">
        <v>89</v>
      </c>
      <c r="D2326" s="29">
        <v>46517</v>
      </c>
      <c r="E2326">
        <v>0</v>
      </c>
      <c r="F2326">
        <v>0</v>
      </c>
      <c r="G2326">
        <v>1</v>
      </c>
      <c r="H2326">
        <v>1</v>
      </c>
      <c r="J2326">
        <v>0</v>
      </c>
      <c r="K2326">
        <v>0</v>
      </c>
      <c r="R2326">
        <v>99.740673999999999</v>
      </c>
      <c r="S2326" t="s">
        <v>90</v>
      </c>
      <c r="T2326" s="297">
        <v>46311.754166666666</v>
      </c>
    </row>
    <row r="2327" spans="1:20" x14ac:dyDescent="0.35">
      <c r="A2327" t="s">
        <v>98</v>
      </c>
      <c r="B2327" t="s">
        <v>99</v>
      </c>
      <c r="C2327" t="s">
        <v>89</v>
      </c>
      <c r="D2327" s="29">
        <v>46518</v>
      </c>
      <c r="E2327">
        <v>0</v>
      </c>
      <c r="F2327">
        <v>0</v>
      </c>
      <c r="G2327">
        <v>1</v>
      </c>
      <c r="H2327">
        <v>1</v>
      </c>
      <c r="J2327">
        <v>0</v>
      </c>
      <c r="K2327">
        <v>0</v>
      </c>
      <c r="R2327">
        <v>99.740673999999999</v>
      </c>
      <c r="S2327" t="s">
        <v>90</v>
      </c>
      <c r="T2327" s="297">
        <v>46311.754166666666</v>
      </c>
    </row>
    <row r="2328" spans="1:20" x14ac:dyDescent="0.35">
      <c r="A2328" t="s">
        <v>98</v>
      </c>
      <c r="B2328" t="s">
        <v>99</v>
      </c>
      <c r="C2328" t="s">
        <v>89</v>
      </c>
      <c r="D2328" s="29">
        <v>46519</v>
      </c>
      <c r="E2328">
        <v>0</v>
      </c>
      <c r="F2328">
        <v>0</v>
      </c>
      <c r="G2328">
        <v>1</v>
      </c>
      <c r="H2328">
        <v>1</v>
      </c>
      <c r="J2328">
        <v>0</v>
      </c>
      <c r="K2328">
        <v>0</v>
      </c>
      <c r="R2328">
        <v>99.740673999999999</v>
      </c>
      <c r="S2328" t="s">
        <v>90</v>
      </c>
      <c r="T2328" s="297">
        <v>46311.754166666666</v>
      </c>
    </row>
    <row r="2329" spans="1:20" x14ac:dyDescent="0.35">
      <c r="A2329" t="s">
        <v>98</v>
      </c>
      <c r="B2329" t="s">
        <v>99</v>
      </c>
      <c r="C2329" t="s">
        <v>89</v>
      </c>
      <c r="D2329" s="29">
        <v>46520</v>
      </c>
      <c r="E2329">
        <v>0</v>
      </c>
      <c r="F2329">
        <v>0</v>
      </c>
      <c r="G2329">
        <v>1</v>
      </c>
      <c r="H2329">
        <v>1</v>
      </c>
      <c r="J2329">
        <v>0</v>
      </c>
      <c r="K2329">
        <v>0</v>
      </c>
      <c r="R2329">
        <v>99.740673999999999</v>
      </c>
      <c r="S2329" t="s">
        <v>90</v>
      </c>
      <c r="T2329" s="297">
        <v>46311.754166666666</v>
      </c>
    </row>
    <row r="2330" spans="1:20" x14ac:dyDescent="0.35">
      <c r="A2330" t="s">
        <v>98</v>
      </c>
      <c r="B2330" t="s">
        <v>99</v>
      </c>
      <c r="C2330" t="s">
        <v>89</v>
      </c>
      <c r="D2330" s="29">
        <v>46521</v>
      </c>
      <c r="E2330">
        <v>0</v>
      </c>
      <c r="F2330">
        <v>0</v>
      </c>
      <c r="G2330">
        <v>1</v>
      </c>
      <c r="H2330">
        <v>1</v>
      </c>
      <c r="J2330">
        <v>0</v>
      </c>
      <c r="K2330">
        <v>0</v>
      </c>
      <c r="R2330">
        <v>99.740673999999999</v>
      </c>
      <c r="S2330" t="s">
        <v>90</v>
      </c>
      <c r="T2330" s="297">
        <v>46311.754166666666</v>
      </c>
    </row>
    <row r="2331" spans="1:20" x14ac:dyDescent="0.35">
      <c r="A2331" t="s">
        <v>98</v>
      </c>
      <c r="B2331" t="s">
        <v>99</v>
      </c>
      <c r="C2331" t="s">
        <v>89</v>
      </c>
      <c r="D2331" s="29">
        <v>46522</v>
      </c>
      <c r="E2331">
        <v>0</v>
      </c>
      <c r="F2331">
        <v>0</v>
      </c>
      <c r="G2331">
        <v>1</v>
      </c>
      <c r="H2331">
        <v>1</v>
      </c>
      <c r="J2331">
        <v>0</v>
      </c>
      <c r="K2331">
        <v>0</v>
      </c>
      <c r="R2331">
        <v>99.740673999999999</v>
      </c>
      <c r="S2331" t="s">
        <v>90</v>
      </c>
      <c r="T2331" s="297">
        <v>46311.754166666666</v>
      </c>
    </row>
    <row r="2332" spans="1:20" x14ac:dyDescent="0.35">
      <c r="A2332" t="s">
        <v>98</v>
      </c>
      <c r="B2332" t="s">
        <v>99</v>
      </c>
      <c r="C2332" t="s">
        <v>89</v>
      </c>
      <c r="D2332" s="29">
        <v>46523</v>
      </c>
      <c r="E2332">
        <v>0</v>
      </c>
      <c r="F2332">
        <v>0</v>
      </c>
      <c r="G2332">
        <v>1</v>
      </c>
      <c r="H2332">
        <v>1</v>
      </c>
      <c r="J2332">
        <v>0</v>
      </c>
      <c r="K2332">
        <v>0</v>
      </c>
      <c r="R2332">
        <v>99.740673999999999</v>
      </c>
      <c r="S2332" t="s">
        <v>90</v>
      </c>
      <c r="T2332" s="297">
        <v>46311.754166666666</v>
      </c>
    </row>
    <row r="2333" spans="1:20" x14ac:dyDescent="0.35">
      <c r="A2333" t="s">
        <v>98</v>
      </c>
      <c r="B2333" t="s">
        <v>99</v>
      </c>
      <c r="C2333" t="s">
        <v>89</v>
      </c>
      <c r="D2333" s="29">
        <v>46524</v>
      </c>
      <c r="E2333">
        <v>0</v>
      </c>
      <c r="F2333">
        <v>0</v>
      </c>
      <c r="G2333">
        <v>1</v>
      </c>
      <c r="H2333">
        <v>1</v>
      </c>
      <c r="J2333">
        <v>0</v>
      </c>
      <c r="K2333">
        <v>0</v>
      </c>
      <c r="R2333">
        <v>99.740673999999999</v>
      </c>
      <c r="S2333" t="s">
        <v>90</v>
      </c>
      <c r="T2333" s="297">
        <v>46311.754166666666</v>
      </c>
    </row>
    <row r="2334" spans="1:20" x14ac:dyDescent="0.35">
      <c r="A2334" t="s">
        <v>98</v>
      </c>
      <c r="B2334" t="s">
        <v>99</v>
      </c>
      <c r="C2334" t="s">
        <v>89</v>
      </c>
      <c r="D2334" s="29">
        <v>46525</v>
      </c>
      <c r="E2334">
        <v>0</v>
      </c>
      <c r="F2334">
        <v>0</v>
      </c>
      <c r="G2334">
        <v>1</v>
      </c>
      <c r="H2334">
        <v>1</v>
      </c>
      <c r="J2334">
        <v>0</v>
      </c>
      <c r="K2334">
        <v>0</v>
      </c>
      <c r="R2334">
        <v>99.740673999999999</v>
      </c>
      <c r="S2334" t="s">
        <v>90</v>
      </c>
      <c r="T2334" s="297">
        <v>46311.754166666666</v>
      </c>
    </row>
    <row r="2335" spans="1:20" x14ac:dyDescent="0.35">
      <c r="A2335" t="s">
        <v>98</v>
      </c>
      <c r="B2335" t="s">
        <v>99</v>
      </c>
      <c r="C2335" t="s">
        <v>89</v>
      </c>
      <c r="D2335" s="29">
        <v>46526</v>
      </c>
      <c r="E2335">
        <v>0</v>
      </c>
      <c r="F2335">
        <v>0</v>
      </c>
      <c r="G2335">
        <v>1</v>
      </c>
      <c r="H2335">
        <v>1</v>
      </c>
      <c r="J2335">
        <v>0</v>
      </c>
      <c r="K2335">
        <v>0</v>
      </c>
      <c r="R2335">
        <v>99.740673999999999</v>
      </c>
      <c r="S2335" t="s">
        <v>90</v>
      </c>
      <c r="T2335" s="297">
        <v>46311.754166666666</v>
      </c>
    </row>
    <row r="2336" spans="1:20" x14ac:dyDescent="0.35">
      <c r="A2336" t="s">
        <v>98</v>
      </c>
      <c r="B2336" t="s">
        <v>99</v>
      </c>
      <c r="C2336" t="s">
        <v>89</v>
      </c>
      <c r="D2336" s="29">
        <v>46527</v>
      </c>
      <c r="E2336">
        <v>0</v>
      </c>
      <c r="F2336">
        <v>0</v>
      </c>
      <c r="G2336">
        <v>1</v>
      </c>
      <c r="H2336">
        <v>1</v>
      </c>
      <c r="J2336">
        <v>0</v>
      </c>
      <c r="K2336">
        <v>0</v>
      </c>
      <c r="R2336">
        <v>99.740673999999999</v>
      </c>
      <c r="S2336" t="s">
        <v>90</v>
      </c>
      <c r="T2336" s="297">
        <v>46311.754166666666</v>
      </c>
    </row>
    <row r="2337" spans="1:20" x14ac:dyDescent="0.35">
      <c r="A2337" t="s">
        <v>98</v>
      </c>
      <c r="B2337" t="s">
        <v>99</v>
      </c>
      <c r="C2337" t="s">
        <v>89</v>
      </c>
      <c r="D2337" s="29">
        <v>46528</v>
      </c>
      <c r="E2337">
        <v>0</v>
      </c>
      <c r="F2337">
        <v>0</v>
      </c>
      <c r="G2337">
        <v>1</v>
      </c>
      <c r="H2337">
        <v>1</v>
      </c>
      <c r="J2337">
        <v>0</v>
      </c>
      <c r="K2337">
        <v>0</v>
      </c>
      <c r="R2337">
        <v>99.740673999999999</v>
      </c>
      <c r="S2337" t="s">
        <v>90</v>
      </c>
      <c r="T2337" s="297">
        <v>46311.754166666666</v>
      </c>
    </row>
    <row r="2338" spans="1:20" x14ac:dyDescent="0.35">
      <c r="A2338" t="s">
        <v>98</v>
      </c>
      <c r="B2338" t="s">
        <v>99</v>
      </c>
      <c r="C2338" t="s">
        <v>89</v>
      </c>
      <c r="D2338" s="29">
        <v>46529</v>
      </c>
      <c r="E2338">
        <v>0</v>
      </c>
      <c r="F2338">
        <v>0</v>
      </c>
      <c r="G2338">
        <v>1</v>
      </c>
      <c r="H2338">
        <v>1</v>
      </c>
      <c r="J2338">
        <v>0</v>
      </c>
      <c r="K2338">
        <v>0</v>
      </c>
      <c r="R2338">
        <v>99.740673999999999</v>
      </c>
      <c r="S2338" t="s">
        <v>90</v>
      </c>
      <c r="T2338" s="297">
        <v>46311.754166666666</v>
      </c>
    </row>
    <row r="2339" spans="1:20" x14ac:dyDescent="0.35">
      <c r="A2339" t="s">
        <v>98</v>
      </c>
      <c r="B2339" t="s">
        <v>99</v>
      </c>
      <c r="C2339" t="s">
        <v>89</v>
      </c>
      <c r="D2339" s="29">
        <v>46530</v>
      </c>
      <c r="E2339">
        <v>0</v>
      </c>
      <c r="F2339">
        <v>0</v>
      </c>
      <c r="G2339">
        <v>1</v>
      </c>
      <c r="H2339">
        <v>1</v>
      </c>
      <c r="J2339">
        <v>0</v>
      </c>
      <c r="K2339">
        <v>0</v>
      </c>
      <c r="R2339">
        <v>99.740673999999999</v>
      </c>
      <c r="S2339" t="s">
        <v>90</v>
      </c>
      <c r="T2339" s="297">
        <v>46311.754166666666</v>
      </c>
    </row>
    <row r="2340" spans="1:20" x14ac:dyDescent="0.35">
      <c r="A2340" t="s">
        <v>98</v>
      </c>
      <c r="B2340" t="s">
        <v>99</v>
      </c>
      <c r="C2340" t="s">
        <v>89</v>
      </c>
      <c r="D2340" s="29">
        <v>46531</v>
      </c>
      <c r="E2340">
        <v>0</v>
      </c>
      <c r="F2340">
        <v>0</v>
      </c>
      <c r="G2340">
        <v>1</v>
      </c>
      <c r="H2340">
        <v>1</v>
      </c>
      <c r="J2340">
        <v>0</v>
      </c>
      <c r="K2340">
        <v>0</v>
      </c>
      <c r="R2340">
        <v>99.740673999999999</v>
      </c>
      <c r="S2340" t="s">
        <v>90</v>
      </c>
      <c r="T2340" s="297">
        <v>46311.754166666666</v>
      </c>
    </row>
    <row r="2341" spans="1:20" x14ac:dyDescent="0.35">
      <c r="A2341" t="s">
        <v>98</v>
      </c>
      <c r="B2341" t="s">
        <v>99</v>
      </c>
      <c r="C2341" t="s">
        <v>89</v>
      </c>
      <c r="D2341" s="29">
        <v>46532</v>
      </c>
      <c r="E2341">
        <v>0</v>
      </c>
      <c r="F2341">
        <v>0</v>
      </c>
      <c r="G2341">
        <v>1</v>
      </c>
      <c r="H2341">
        <v>1</v>
      </c>
      <c r="J2341">
        <v>0</v>
      </c>
      <c r="K2341">
        <v>0</v>
      </c>
      <c r="R2341">
        <v>99.740673999999999</v>
      </c>
      <c r="S2341" t="s">
        <v>90</v>
      </c>
      <c r="T2341" s="297">
        <v>46311.754166666666</v>
      </c>
    </row>
    <row r="2342" spans="1:20" x14ac:dyDescent="0.35">
      <c r="A2342" t="s">
        <v>98</v>
      </c>
      <c r="B2342" t="s">
        <v>99</v>
      </c>
      <c r="C2342" t="s">
        <v>89</v>
      </c>
      <c r="D2342" s="29">
        <v>46533</v>
      </c>
      <c r="E2342">
        <v>0</v>
      </c>
      <c r="F2342">
        <v>0</v>
      </c>
      <c r="G2342">
        <v>1</v>
      </c>
      <c r="H2342">
        <v>1</v>
      </c>
      <c r="J2342">
        <v>0</v>
      </c>
      <c r="K2342">
        <v>0</v>
      </c>
      <c r="R2342">
        <v>99.740673999999999</v>
      </c>
      <c r="S2342" t="s">
        <v>90</v>
      </c>
      <c r="T2342" s="297">
        <v>46311.754166666666</v>
      </c>
    </row>
    <row r="2343" spans="1:20" x14ac:dyDescent="0.35">
      <c r="A2343" t="s">
        <v>98</v>
      </c>
      <c r="B2343" t="s">
        <v>99</v>
      </c>
      <c r="C2343" t="s">
        <v>89</v>
      </c>
      <c r="D2343" s="29">
        <v>46534</v>
      </c>
      <c r="E2343">
        <v>0</v>
      </c>
      <c r="F2343">
        <v>0</v>
      </c>
      <c r="G2343">
        <v>1</v>
      </c>
      <c r="H2343">
        <v>1</v>
      </c>
      <c r="J2343">
        <v>0</v>
      </c>
      <c r="K2343">
        <v>0</v>
      </c>
      <c r="R2343">
        <v>99.740673999999999</v>
      </c>
      <c r="S2343" t="s">
        <v>90</v>
      </c>
      <c r="T2343" s="297">
        <v>46311.754166666666</v>
      </c>
    </row>
    <row r="2344" spans="1:20" x14ac:dyDescent="0.35">
      <c r="A2344" t="s">
        <v>98</v>
      </c>
      <c r="B2344" t="s">
        <v>99</v>
      </c>
      <c r="C2344" t="s">
        <v>89</v>
      </c>
      <c r="D2344" s="29">
        <v>46535</v>
      </c>
      <c r="E2344">
        <v>0</v>
      </c>
      <c r="F2344">
        <v>0</v>
      </c>
      <c r="G2344">
        <v>1</v>
      </c>
      <c r="H2344">
        <v>1</v>
      </c>
      <c r="J2344">
        <v>0</v>
      </c>
      <c r="K2344">
        <v>0</v>
      </c>
      <c r="R2344">
        <v>99.740673999999999</v>
      </c>
      <c r="S2344" t="s">
        <v>90</v>
      </c>
      <c r="T2344" s="297">
        <v>46311.754166666666</v>
      </c>
    </row>
    <row r="2345" spans="1:20" x14ac:dyDescent="0.35">
      <c r="A2345" t="s">
        <v>98</v>
      </c>
      <c r="B2345" t="s">
        <v>99</v>
      </c>
      <c r="C2345" t="s">
        <v>89</v>
      </c>
      <c r="D2345" s="29">
        <v>46536</v>
      </c>
      <c r="E2345">
        <v>0</v>
      </c>
      <c r="F2345">
        <v>0</v>
      </c>
      <c r="G2345">
        <v>1</v>
      </c>
      <c r="H2345">
        <v>1</v>
      </c>
      <c r="J2345">
        <v>0</v>
      </c>
      <c r="K2345">
        <v>0</v>
      </c>
      <c r="R2345">
        <v>99.740673999999999</v>
      </c>
      <c r="S2345" t="s">
        <v>90</v>
      </c>
      <c r="T2345" s="297">
        <v>46311.754166666666</v>
      </c>
    </row>
    <row r="2346" spans="1:20" x14ac:dyDescent="0.35">
      <c r="A2346" t="s">
        <v>98</v>
      </c>
      <c r="B2346" t="s">
        <v>99</v>
      </c>
      <c r="C2346" t="s">
        <v>89</v>
      </c>
      <c r="D2346" s="29">
        <v>46537</v>
      </c>
      <c r="E2346">
        <v>0</v>
      </c>
      <c r="F2346">
        <v>0</v>
      </c>
      <c r="G2346">
        <v>1</v>
      </c>
      <c r="H2346">
        <v>1</v>
      </c>
      <c r="J2346">
        <v>0</v>
      </c>
      <c r="K2346">
        <v>0</v>
      </c>
      <c r="R2346">
        <v>99.740673999999999</v>
      </c>
      <c r="S2346" t="s">
        <v>90</v>
      </c>
      <c r="T2346" s="297">
        <v>46311.754166666666</v>
      </c>
    </row>
    <row r="2347" spans="1:20" x14ac:dyDescent="0.35">
      <c r="A2347" t="s">
        <v>98</v>
      </c>
      <c r="B2347" t="s">
        <v>99</v>
      </c>
      <c r="C2347" t="s">
        <v>89</v>
      </c>
      <c r="D2347" s="29">
        <v>46538</v>
      </c>
      <c r="E2347">
        <v>0</v>
      </c>
      <c r="F2347">
        <v>0</v>
      </c>
      <c r="G2347">
        <v>1</v>
      </c>
      <c r="H2347">
        <v>1</v>
      </c>
      <c r="J2347">
        <v>0</v>
      </c>
      <c r="K2347">
        <v>0</v>
      </c>
      <c r="R2347">
        <v>99.740673999999999</v>
      </c>
      <c r="S2347" t="s">
        <v>90</v>
      </c>
      <c r="T2347" s="297">
        <v>46311.754166666666</v>
      </c>
    </row>
    <row r="2348" spans="1:20" x14ac:dyDescent="0.35">
      <c r="A2348" t="s">
        <v>98</v>
      </c>
      <c r="B2348" t="s">
        <v>99</v>
      </c>
      <c r="C2348" t="s">
        <v>89</v>
      </c>
      <c r="D2348" s="29">
        <v>46539</v>
      </c>
      <c r="E2348">
        <v>0</v>
      </c>
      <c r="F2348">
        <v>0</v>
      </c>
      <c r="G2348">
        <v>1</v>
      </c>
      <c r="H2348">
        <v>1</v>
      </c>
      <c r="J2348">
        <v>0</v>
      </c>
      <c r="K2348">
        <v>0</v>
      </c>
      <c r="R2348">
        <v>99.740673999999999</v>
      </c>
      <c r="S2348" t="s">
        <v>90</v>
      </c>
      <c r="T2348" s="297">
        <v>46311.754166666666</v>
      </c>
    </row>
    <row r="2349" spans="1:20" x14ac:dyDescent="0.35">
      <c r="A2349" t="s">
        <v>98</v>
      </c>
      <c r="B2349" t="s">
        <v>99</v>
      </c>
      <c r="C2349" t="s">
        <v>89</v>
      </c>
      <c r="D2349" s="29">
        <v>46540</v>
      </c>
      <c r="E2349">
        <v>0</v>
      </c>
      <c r="F2349">
        <v>0</v>
      </c>
      <c r="G2349">
        <v>1</v>
      </c>
      <c r="H2349">
        <v>1</v>
      </c>
      <c r="J2349">
        <v>0</v>
      </c>
      <c r="K2349">
        <v>0</v>
      </c>
      <c r="R2349">
        <v>99.740673999999999</v>
      </c>
      <c r="S2349" t="s">
        <v>90</v>
      </c>
      <c r="T2349" s="297">
        <v>46311.754166666666</v>
      </c>
    </row>
    <row r="2350" spans="1:20" x14ac:dyDescent="0.35">
      <c r="A2350" t="s">
        <v>98</v>
      </c>
      <c r="B2350" t="s">
        <v>99</v>
      </c>
      <c r="C2350" t="s">
        <v>89</v>
      </c>
      <c r="D2350" s="29">
        <v>46541</v>
      </c>
      <c r="E2350">
        <v>0</v>
      </c>
      <c r="F2350">
        <v>0</v>
      </c>
      <c r="G2350">
        <v>1</v>
      </c>
      <c r="H2350">
        <v>1</v>
      </c>
      <c r="J2350">
        <v>0</v>
      </c>
      <c r="K2350">
        <v>0</v>
      </c>
      <c r="R2350">
        <v>99.740673999999999</v>
      </c>
      <c r="S2350" t="s">
        <v>90</v>
      </c>
      <c r="T2350" s="297">
        <v>46311.754166666666</v>
      </c>
    </row>
    <row r="2351" spans="1:20" x14ac:dyDescent="0.35">
      <c r="A2351" t="s">
        <v>98</v>
      </c>
      <c r="B2351" t="s">
        <v>99</v>
      </c>
      <c r="C2351" t="s">
        <v>89</v>
      </c>
      <c r="D2351" s="29">
        <v>46542</v>
      </c>
      <c r="E2351">
        <v>0</v>
      </c>
      <c r="F2351">
        <v>0</v>
      </c>
      <c r="G2351">
        <v>1</v>
      </c>
      <c r="H2351">
        <v>1</v>
      </c>
      <c r="J2351">
        <v>0</v>
      </c>
      <c r="K2351">
        <v>0</v>
      </c>
      <c r="R2351">
        <v>99.740673999999999</v>
      </c>
      <c r="S2351" t="s">
        <v>90</v>
      </c>
      <c r="T2351" s="297">
        <v>46311.754166666666</v>
      </c>
    </row>
    <row r="2352" spans="1:20" x14ac:dyDescent="0.35">
      <c r="A2352" t="s">
        <v>98</v>
      </c>
      <c r="B2352" t="s">
        <v>99</v>
      </c>
      <c r="C2352" t="s">
        <v>89</v>
      </c>
      <c r="D2352" s="29">
        <v>46543</v>
      </c>
      <c r="E2352">
        <v>0</v>
      </c>
      <c r="F2352">
        <v>0</v>
      </c>
      <c r="G2352">
        <v>1</v>
      </c>
      <c r="H2352">
        <v>1</v>
      </c>
      <c r="J2352">
        <v>0</v>
      </c>
      <c r="K2352">
        <v>0</v>
      </c>
      <c r="R2352">
        <v>99.740673999999999</v>
      </c>
      <c r="S2352" t="s">
        <v>90</v>
      </c>
      <c r="T2352" s="297">
        <v>46311.754166666666</v>
      </c>
    </row>
    <row r="2353" spans="1:20" x14ac:dyDescent="0.35">
      <c r="A2353" t="s">
        <v>98</v>
      </c>
      <c r="B2353" t="s">
        <v>99</v>
      </c>
      <c r="C2353" t="s">
        <v>89</v>
      </c>
      <c r="D2353" s="29">
        <v>46544</v>
      </c>
      <c r="E2353">
        <v>0</v>
      </c>
      <c r="F2353">
        <v>0</v>
      </c>
      <c r="G2353">
        <v>1</v>
      </c>
      <c r="H2353">
        <v>1</v>
      </c>
      <c r="J2353">
        <v>0</v>
      </c>
      <c r="K2353">
        <v>0</v>
      </c>
      <c r="R2353">
        <v>99.740673999999999</v>
      </c>
      <c r="S2353" t="s">
        <v>90</v>
      </c>
      <c r="T2353" s="297">
        <v>46311.754166666666</v>
      </c>
    </row>
    <row r="2354" spans="1:20" x14ac:dyDescent="0.35">
      <c r="A2354" t="s">
        <v>98</v>
      </c>
      <c r="B2354" t="s">
        <v>99</v>
      </c>
      <c r="C2354" t="s">
        <v>89</v>
      </c>
      <c r="D2354" s="29">
        <v>46545</v>
      </c>
      <c r="E2354">
        <v>0</v>
      </c>
      <c r="F2354">
        <v>0</v>
      </c>
      <c r="G2354">
        <v>1</v>
      </c>
      <c r="H2354">
        <v>1</v>
      </c>
      <c r="J2354">
        <v>0</v>
      </c>
      <c r="K2354">
        <v>0</v>
      </c>
      <c r="R2354">
        <v>99.740673999999999</v>
      </c>
      <c r="S2354" t="s">
        <v>90</v>
      </c>
      <c r="T2354" s="297">
        <v>46311.754166666666</v>
      </c>
    </row>
    <row r="2355" spans="1:20" x14ac:dyDescent="0.35">
      <c r="A2355" t="s">
        <v>98</v>
      </c>
      <c r="B2355" t="s">
        <v>99</v>
      </c>
      <c r="C2355" t="s">
        <v>89</v>
      </c>
      <c r="D2355" s="29">
        <v>46546</v>
      </c>
      <c r="E2355">
        <v>0</v>
      </c>
      <c r="F2355">
        <v>0</v>
      </c>
      <c r="G2355">
        <v>1</v>
      </c>
      <c r="H2355">
        <v>1</v>
      </c>
      <c r="J2355">
        <v>0</v>
      </c>
      <c r="K2355">
        <v>0</v>
      </c>
      <c r="R2355">
        <v>99.740673999999999</v>
      </c>
      <c r="S2355" t="s">
        <v>90</v>
      </c>
      <c r="T2355" s="297">
        <v>46311.754166666666</v>
      </c>
    </row>
    <row r="2356" spans="1:20" x14ac:dyDescent="0.35">
      <c r="A2356" t="s">
        <v>98</v>
      </c>
      <c r="B2356" t="s">
        <v>99</v>
      </c>
      <c r="C2356" t="s">
        <v>89</v>
      </c>
      <c r="D2356" s="29">
        <v>46547</v>
      </c>
      <c r="E2356">
        <v>0</v>
      </c>
      <c r="F2356">
        <v>0</v>
      </c>
      <c r="G2356">
        <v>1</v>
      </c>
      <c r="H2356">
        <v>1</v>
      </c>
      <c r="J2356">
        <v>0</v>
      </c>
      <c r="K2356">
        <v>0</v>
      </c>
      <c r="R2356">
        <v>99.740673999999999</v>
      </c>
      <c r="S2356" t="s">
        <v>90</v>
      </c>
      <c r="T2356" s="297">
        <v>46311.754166666666</v>
      </c>
    </row>
    <row r="2357" spans="1:20" x14ac:dyDescent="0.35">
      <c r="A2357" t="s">
        <v>98</v>
      </c>
      <c r="B2357" t="s">
        <v>99</v>
      </c>
      <c r="C2357" t="s">
        <v>89</v>
      </c>
      <c r="D2357" s="29">
        <v>46548</v>
      </c>
      <c r="E2357">
        <v>0</v>
      </c>
      <c r="F2357">
        <v>0</v>
      </c>
      <c r="G2357">
        <v>1</v>
      </c>
      <c r="H2357">
        <v>1</v>
      </c>
      <c r="J2357">
        <v>0</v>
      </c>
      <c r="K2357">
        <v>0</v>
      </c>
      <c r="R2357">
        <v>99.740673999999999</v>
      </c>
      <c r="S2357" t="s">
        <v>90</v>
      </c>
      <c r="T2357" s="297">
        <v>46311.754166666666</v>
      </c>
    </row>
    <row r="2358" spans="1:20" x14ac:dyDescent="0.35">
      <c r="A2358" t="s">
        <v>98</v>
      </c>
      <c r="B2358" t="s">
        <v>99</v>
      </c>
      <c r="C2358" t="s">
        <v>89</v>
      </c>
      <c r="D2358" s="29">
        <v>46549</v>
      </c>
      <c r="E2358">
        <v>0</v>
      </c>
      <c r="F2358">
        <v>0</v>
      </c>
      <c r="G2358">
        <v>1</v>
      </c>
      <c r="H2358">
        <v>1</v>
      </c>
      <c r="J2358">
        <v>0</v>
      </c>
      <c r="K2358">
        <v>0</v>
      </c>
      <c r="R2358">
        <v>99.740673999999999</v>
      </c>
      <c r="S2358" t="s">
        <v>90</v>
      </c>
      <c r="T2358" s="297">
        <v>46311.754166666666</v>
      </c>
    </row>
    <row r="2359" spans="1:20" x14ac:dyDescent="0.35">
      <c r="A2359" t="s">
        <v>98</v>
      </c>
      <c r="B2359" t="s">
        <v>99</v>
      </c>
      <c r="C2359" t="s">
        <v>89</v>
      </c>
      <c r="D2359" s="29">
        <v>46550</v>
      </c>
      <c r="E2359">
        <v>0</v>
      </c>
      <c r="F2359">
        <v>0</v>
      </c>
      <c r="G2359">
        <v>1</v>
      </c>
      <c r="H2359">
        <v>1</v>
      </c>
      <c r="J2359">
        <v>0</v>
      </c>
      <c r="K2359">
        <v>0</v>
      </c>
      <c r="R2359">
        <v>99.740673999999999</v>
      </c>
      <c r="S2359" t="s">
        <v>90</v>
      </c>
      <c r="T2359" s="297">
        <v>46311.754166666666</v>
      </c>
    </row>
    <row r="2360" spans="1:20" x14ac:dyDescent="0.35">
      <c r="A2360" t="s">
        <v>98</v>
      </c>
      <c r="B2360" t="s">
        <v>99</v>
      </c>
      <c r="C2360" t="s">
        <v>89</v>
      </c>
      <c r="D2360" s="29">
        <v>46551</v>
      </c>
      <c r="E2360">
        <v>0</v>
      </c>
      <c r="F2360">
        <v>0</v>
      </c>
      <c r="G2360">
        <v>1</v>
      </c>
      <c r="H2360">
        <v>1</v>
      </c>
      <c r="J2360">
        <v>0</v>
      </c>
      <c r="K2360">
        <v>0</v>
      </c>
      <c r="R2360">
        <v>99.740673999999999</v>
      </c>
      <c r="S2360" t="s">
        <v>90</v>
      </c>
      <c r="T2360" s="297">
        <v>46311.754166666666</v>
      </c>
    </row>
    <row r="2361" spans="1:20" x14ac:dyDescent="0.35">
      <c r="A2361" t="s">
        <v>98</v>
      </c>
      <c r="B2361" t="s">
        <v>99</v>
      </c>
      <c r="C2361" t="s">
        <v>89</v>
      </c>
      <c r="D2361" s="29">
        <v>46552</v>
      </c>
      <c r="E2361">
        <v>0</v>
      </c>
      <c r="F2361">
        <v>0</v>
      </c>
      <c r="G2361">
        <v>1</v>
      </c>
      <c r="H2361">
        <v>1</v>
      </c>
      <c r="J2361">
        <v>0</v>
      </c>
      <c r="K2361">
        <v>0</v>
      </c>
      <c r="R2361">
        <v>99.740673999999999</v>
      </c>
      <c r="S2361" t="s">
        <v>90</v>
      </c>
      <c r="T2361" s="297">
        <v>46311.754166666666</v>
      </c>
    </row>
    <row r="2362" spans="1:20" x14ac:dyDescent="0.35">
      <c r="A2362" t="s">
        <v>98</v>
      </c>
      <c r="B2362" t="s">
        <v>99</v>
      </c>
      <c r="C2362" t="s">
        <v>89</v>
      </c>
      <c r="D2362" s="29">
        <v>46553</v>
      </c>
      <c r="E2362">
        <v>0</v>
      </c>
      <c r="F2362">
        <v>0</v>
      </c>
      <c r="G2362">
        <v>1</v>
      </c>
      <c r="H2362">
        <v>1</v>
      </c>
      <c r="J2362">
        <v>0</v>
      </c>
      <c r="K2362">
        <v>0</v>
      </c>
      <c r="R2362">
        <v>99.740673999999999</v>
      </c>
      <c r="S2362" t="s">
        <v>90</v>
      </c>
      <c r="T2362" s="297">
        <v>46311.754166666666</v>
      </c>
    </row>
    <row r="2363" spans="1:20" x14ac:dyDescent="0.35">
      <c r="A2363" t="s">
        <v>98</v>
      </c>
      <c r="B2363" t="s">
        <v>99</v>
      </c>
      <c r="C2363" t="s">
        <v>89</v>
      </c>
      <c r="D2363" s="29">
        <v>46554</v>
      </c>
      <c r="E2363">
        <v>0</v>
      </c>
      <c r="F2363">
        <v>0</v>
      </c>
      <c r="G2363">
        <v>1</v>
      </c>
      <c r="H2363">
        <v>1</v>
      </c>
      <c r="J2363">
        <v>0</v>
      </c>
      <c r="K2363">
        <v>0</v>
      </c>
      <c r="R2363">
        <v>99.740673999999999</v>
      </c>
      <c r="S2363" t="s">
        <v>90</v>
      </c>
      <c r="T2363" s="297">
        <v>46311.754166666666</v>
      </c>
    </row>
    <row r="2364" spans="1:20" x14ac:dyDescent="0.35">
      <c r="A2364" t="s">
        <v>98</v>
      </c>
      <c r="B2364" t="s">
        <v>99</v>
      </c>
      <c r="C2364" t="s">
        <v>89</v>
      </c>
      <c r="D2364" s="29">
        <v>46555</v>
      </c>
      <c r="E2364">
        <v>0</v>
      </c>
      <c r="F2364">
        <v>0</v>
      </c>
      <c r="G2364">
        <v>1</v>
      </c>
      <c r="H2364">
        <v>1</v>
      </c>
      <c r="J2364">
        <v>0</v>
      </c>
      <c r="K2364">
        <v>0</v>
      </c>
      <c r="R2364">
        <v>99.740673999999999</v>
      </c>
      <c r="S2364" t="s">
        <v>90</v>
      </c>
      <c r="T2364" s="297">
        <v>46311.754166666666</v>
      </c>
    </row>
    <row r="2365" spans="1:20" x14ac:dyDescent="0.35">
      <c r="A2365" t="s">
        <v>98</v>
      </c>
      <c r="B2365" t="s">
        <v>99</v>
      </c>
      <c r="C2365" t="s">
        <v>89</v>
      </c>
      <c r="D2365" s="29">
        <v>46556</v>
      </c>
      <c r="E2365">
        <v>0</v>
      </c>
      <c r="F2365">
        <v>0</v>
      </c>
      <c r="G2365">
        <v>1</v>
      </c>
      <c r="H2365">
        <v>1</v>
      </c>
      <c r="J2365">
        <v>0</v>
      </c>
      <c r="K2365">
        <v>0</v>
      </c>
      <c r="R2365">
        <v>99.740673999999999</v>
      </c>
      <c r="S2365" t="s">
        <v>90</v>
      </c>
      <c r="T2365" s="297">
        <v>46311.754166666666</v>
      </c>
    </row>
    <row r="2366" spans="1:20" x14ac:dyDescent="0.35">
      <c r="A2366" t="s">
        <v>98</v>
      </c>
      <c r="B2366" t="s">
        <v>99</v>
      </c>
      <c r="C2366" t="s">
        <v>89</v>
      </c>
      <c r="D2366" s="29">
        <v>46557</v>
      </c>
      <c r="E2366">
        <v>0</v>
      </c>
      <c r="F2366">
        <v>0</v>
      </c>
      <c r="G2366">
        <v>1</v>
      </c>
      <c r="H2366">
        <v>1</v>
      </c>
      <c r="J2366">
        <v>0</v>
      </c>
      <c r="K2366">
        <v>0</v>
      </c>
      <c r="R2366">
        <v>99.740673999999999</v>
      </c>
      <c r="S2366" t="s">
        <v>90</v>
      </c>
      <c r="T2366" s="297">
        <v>46311.754166666666</v>
      </c>
    </row>
    <row r="2367" spans="1:20" x14ac:dyDescent="0.35">
      <c r="A2367" t="s">
        <v>98</v>
      </c>
      <c r="B2367" t="s">
        <v>99</v>
      </c>
      <c r="C2367" t="s">
        <v>89</v>
      </c>
      <c r="D2367" s="29">
        <v>46558</v>
      </c>
      <c r="E2367">
        <v>0</v>
      </c>
      <c r="F2367">
        <v>0</v>
      </c>
      <c r="G2367">
        <v>1</v>
      </c>
      <c r="H2367">
        <v>1</v>
      </c>
      <c r="J2367">
        <v>0</v>
      </c>
      <c r="K2367">
        <v>0</v>
      </c>
      <c r="R2367">
        <v>99.740673999999999</v>
      </c>
      <c r="S2367" t="s">
        <v>90</v>
      </c>
      <c r="T2367" s="297">
        <v>46311.754166666666</v>
      </c>
    </row>
    <row r="2368" spans="1:20" x14ac:dyDescent="0.35">
      <c r="A2368" t="s">
        <v>98</v>
      </c>
      <c r="B2368" t="s">
        <v>99</v>
      </c>
      <c r="C2368" t="s">
        <v>89</v>
      </c>
      <c r="D2368" s="29">
        <v>46559</v>
      </c>
      <c r="E2368">
        <v>0</v>
      </c>
      <c r="F2368">
        <v>0</v>
      </c>
      <c r="G2368">
        <v>1</v>
      </c>
      <c r="H2368">
        <v>1</v>
      </c>
      <c r="J2368">
        <v>0</v>
      </c>
      <c r="K2368">
        <v>0</v>
      </c>
      <c r="R2368">
        <v>99.740673999999999</v>
      </c>
      <c r="S2368" t="s">
        <v>90</v>
      </c>
      <c r="T2368" s="297">
        <v>46311.754166666666</v>
      </c>
    </row>
    <row r="2369" spans="1:20" x14ac:dyDescent="0.35">
      <c r="A2369" t="s">
        <v>98</v>
      </c>
      <c r="B2369" t="s">
        <v>99</v>
      </c>
      <c r="C2369" t="s">
        <v>89</v>
      </c>
      <c r="D2369" s="29">
        <v>46560</v>
      </c>
      <c r="E2369">
        <v>0</v>
      </c>
      <c r="F2369">
        <v>0</v>
      </c>
      <c r="G2369">
        <v>1</v>
      </c>
      <c r="H2369">
        <v>1</v>
      </c>
      <c r="J2369">
        <v>0</v>
      </c>
      <c r="K2369">
        <v>0</v>
      </c>
      <c r="R2369">
        <v>99.740673999999999</v>
      </c>
      <c r="S2369" t="s">
        <v>90</v>
      </c>
      <c r="T2369" s="297">
        <v>46311.754166666666</v>
      </c>
    </row>
    <row r="2370" spans="1:20" x14ac:dyDescent="0.35">
      <c r="A2370" t="s">
        <v>98</v>
      </c>
      <c r="B2370" t="s">
        <v>99</v>
      </c>
      <c r="C2370" t="s">
        <v>89</v>
      </c>
      <c r="D2370" s="29">
        <v>46561</v>
      </c>
      <c r="E2370">
        <v>0</v>
      </c>
      <c r="F2370">
        <v>0</v>
      </c>
      <c r="G2370">
        <v>1</v>
      </c>
      <c r="H2370">
        <v>1</v>
      </c>
      <c r="J2370">
        <v>0</v>
      </c>
      <c r="K2370">
        <v>0</v>
      </c>
      <c r="R2370">
        <v>99.740673999999999</v>
      </c>
      <c r="S2370" t="s">
        <v>90</v>
      </c>
      <c r="T2370" s="297">
        <v>46311.754166666666</v>
      </c>
    </row>
    <row r="2371" spans="1:20" x14ac:dyDescent="0.35">
      <c r="A2371" t="s">
        <v>98</v>
      </c>
      <c r="B2371" t="s">
        <v>99</v>
      </c>
      <c r="C2371" t="s">
        <v>89</v>
      </c>
      <c r="D2371" s="29">
        <v>46562</v>
      </c>
      <c r="E2371">
        <v>0</v>
      </c>
      <c r="F2371">
        <v>0</v>
      </c>
      <c r="G2371">
        <v>1</v>
      </c>
      <c r="H2371">
        <v>1</v>
      </c>
      <c r="J2371">
        <v>0</v>
      </c>
      <c r="K2371">
        <v>0</v>
      </c>
      <c r="R2371">
        <v>99.740673999999999</v>
      </c>
      <c r="S2371" t="s">
        <v>90</v>
      </c>
      <c r="T2371" s="297">
        <v>46311.754166666666</v>
      </c>
    </row>
    <row r="2372" spans="1:20" x14ac:dyDescent="0.35">
      <c r="A2372" t="s">
        <v>98</v>
      </c>
      <c r="B2372" t="s">
        <v>99</v>
      </c>
      <c r="C2372" t="s">
        <v>89</v>
      </c>
      <c r="D2372" s="29">
        <v>46563</v>
      </c>
      <c r="E2372">
        <v>0</v>
      </c>
      <c r="F2372">
        <v>0</v>
      </c>
      <c r="G2372">
        <v>1</v>
      </c>
      <c r="H2372">
        <v>1</v>
      </c>
      <c r="J2372">
        <v>0</v>
      </c>
      <c r="K2372">
        <v>0</v>
      </c>
      <c r="R2372">
        <v>99.740673999999999</v>
      </c>
      <c r="S2372" t="s">
        <v>90</v>
      </c>
      <c r="T2372" s="297">
        <v>46311.754166666666</v>
      </c>
    </row>
    <row r="2373" spans="1:20" x14ac:dyDescent="0.35">
      <c r="A2373" t="s">
        <v>98</v>
      </c>
      <c r="B2373" t="s">
        <v>99</v>
      </c>
      <c r="C2373" t="s">
        <v>89</v>
      </c>
      <c r="D2373" s="29">
        <v>46564</v>
      </c>
      <c r="E2373">
        <v>0</v>
      </c>
      <c r="F2373">
        <v>0</v>
      </c>
      <c r="G2373">
        <v>1</v>
      </c>
      <c r="H2373">
        <v>1</v>
      </c>
      <c r="J2373">
        <v>0</v>
      </c>
      <c r="K2373">
        <v>0</v>
      </c>
      <c r="R2373">
        <v>99.740673999999999</v>
      </c>
      <c r="S2373" t="s">
        <v>90</v>
      </c>
      <c r="T2373" s="297">
        <v>46311.754166666666</v>
      </c>
    </row>
    <row r="2374" spans="1:20" x14ac:dyDescent="0.35">
      <c r="A2374" t="s">
        <v>98</v>
      </c>
      <c r="B2374" t="s">
        <v>99</v>
      </c>
      <c r="C2374" t="s">
        <v>89</v>
      </c>
      <c r="D2374" s="29">
        <v>46565</v>
      </c>
      <c r="E2374">
        <v>0</v>
      </c>
      <c r="F2374">
        <v>0</v>
      </c>
      <c r="G2374">
        <v>1</v>
      </c>
      <c r="H2374">
        <v>1</v>
      </c>
      <c r="J2374">
        <v>0</v>
      </c>
      <c r="K2374">
        <v>0</v>
      </c>
      <c r="R2374">
        <v>99.740673999999999</v>
      </c>
      <c r="S2374" t="s">
        <v>90</v>
      </c>
      <c r="T2374" s="297">
        <v>46311.754166666666</v>
      </c>
    </row>
    <row r="2375" spans="1:20" x14ac:dyDescent="0.35">
      <c r="A2375" t="s">
        <v>98</v>
      </c>
      <c r="B2375" t="s">
        <v>99</v>
      </c>
      <c r="C2375" t="s">
        <v>89</v>
      </c>
      <c r="D2375" s="29">
        <v>46566</v>
      </c>
      <c r="E2375">
        <v>0</v>
      </c>
      <c r="F2375">
        <v>0</v>
      </c>
      <c r="G2375">
        <v>1</v>
      </c>
      <c r="H2375">
        <v>1</v>
      </c>
      <c r="J2375">
        <v>0</v>
      </c>
      <c r="K2375">
        <v>0</v>
      </c>
      <c r="R2375">
        <v>99.740673999999999</v>
      </c>
      <c r="S2375" t="s">
        <v>90</v>
      </c>
      <c r="T2375" s="297">
        <v>46311.754166666666</v>
      </c>
    </row>
    <row r="2376" spans="1:20" x14ac:dyDescent="0.35">
      <c r="A2376" t="s">
        <v>98</v>
      </c>
      <c r="B2376" t="s">
        <v>99</v>
      </c>
      <c r="C2376" t="s">
        <v>89</v>
      </c>
      <c r="D2376" s="29">
        <v>46567</v>
      </c>
      <c r="E2376">
        <v>0</v>
      </c>
      <c r="F2376">
        <v>0</v>
      </c>
      <c r="G2376">
        <v>1</v>
      </c>
      <c r="H2376">
        <v>1</v>
      </c>
      <c r="J2376">
        <v>0</v>
      </c>
      <c r="K2376">
        <v>0</v>
      </c>
      <c r="R2376">
        <v>99.740673999999999</v>
      </c>
      <c r="S2376" t="s">
        <v>90</v>
      </c>
      <c r="T2376" s="297">
        <v>46311.754166666666</v>
      </c>
    </row>
    <row r="2377" spans="1:20" x14ac:dyDescent="0.35">
      <c r="A2377" t="s">
        <v>98</v>
      </c>
      <c r="B2377" t="s">
        <v>99</v>
      </c>
      <c r="C2377" t="s">
        <v>89</v>
      </c>
      <c r="D2377" s="29">
        <v>46568</v>
      </c>
      <c r="E2377">
        <v>0</v>
      </c>
      <c r="F2377">
        <v>0</v>
      </c>
      <c r="G2377">
        <v>1</v>
      </c>
      <c r="H2377">
        <v>1</v>
      </c>
      <c r="J2377">
        <v>0</v>
      </c>
      <c r="K2377">
        <v>0</v>
      </c>
      <c r="R2377">
        <v>99.740673999999999</v>
      </c>
      <c r="S2377" t="s">
        <v>90</v>
      </c>
      <c r="T2377" s="297">
        <v>46311.754166666666</v>
      </c>
    </row>
    <row r="2378" spans="1:20" x14ac:dyDescent="0.35">
      <c r="A2378" t="s">
        <v>98</v>
      </c>
      <c r="B2378" t="s">
        <v>99</v>
      </c>
      <c r="C2378" t="s">
        <v>89</v>
      </c>
      <c r="D2378" s="29">
        <v>46569</v>
      </c>
      <c r="E2378">
        <v>0</v>
      </c>
      <c r="F2378">
        <v>0</v>
      </c>
      <c r="G2378">
        <v>1</v>
      </c>
      <c r="H2378">
        <v>1</v>
      </c>
      <c r="J2378">
        <v>0</v>
      </c>
      <c r="K2378">
        <v>0</v>
      </c>
      <c r="R2378">
        <v>99.740673999999999</v>
      </c>
      <c r="S2378" t="s">
        <v>90</v>
      </c>
      <c r="T2378" s="297">
        <v>46311.754166666666</v>
      </c>
    </row>
    <row r="2379" spans="1:20" x14ac:dyDescent="0.35">
      <c r="A2379" t="s">
        <v>98</v>
      </c>
      <c r="B2379" t="s">
        <v>99</v>
      </c>
      <c r="C2379" t="s">
        <v>89</v>
      </c>
      <c r="D2379" s="29">
        <v>46570</v>
      </c>
      <c r="E2379">
        <v>0</v>
      </c>
      <c r="F2379">
        <v>0</v>
      </c>
      <c r="G2379">
        <v>1</v>
      </c>
      <c r="H2379">
        <v>1</v>
      </c>
      <c r="J2379">
        <v>0</v>
      </c>
      <c r="K2379">
        <v>0</v>
      </c>
      <c r="R2379">
        <v>99.740673999999999</v>
      </c>
      <c r="S2379" t="s">
        <v>90</v>
      </c>
      <c r="T2379" s="297">
        <v>46311.754166666666</v>
      </c>
    </row>
    <row r="2380" spans="1:20" x14ac:dyDescent="0.35">
      <c r="A2380" t="s">
        <v>98</v>
      </c>
      <c r="B2380" t="s">
        <v>99</v>
      </c>
      <c r="C2380" t="s">
        <v>89</v>
      </c>
      <c r="D2380" s="29">
        <v>46571</v>
      </c>
      <c r="E2380">
        <v>0</v>
      </c>
      <c r="F2380">
        <v>0</v>
      </c>
      <c r="G2380">
        <v>1</v>
      </c>
      <c r="H2380">
        <v>1</v>
      </c>
      <c r="J2380">
        <v>0</v>
      </c>
      <c r="K2380">
        <v>0</v>
      </c>
      <c r="R2380">
        <v>99.740673999999999</v>
      </c>
      <c r="S2380" t="s">
        <v>90</v>
      </c>
      <c r="T2380" s="297">
        <v>46311.754166666666</v>
      </c>
    </row>
    <row r="2381" spans="1:20" x14ac:dyDescent="0.35">
      <c r="A2381" t="s">
        <v>98</v>
      </c>
      <c r="B2381" t="s">
        <v>99</v>
      </c>
      <c r="C2381" t="s">
        <v>89</v>
      </c>
      <c r="D2381" s="29">
        <v>46572</v>
      </c>
      <c r="E2381">
        <v>0</v>
      </c>
      <c r="F2381">
        <v>0</v>
      </c>
      <c r="G2381">
        <v>1</v>
      </c>
      <c r="H2381">
        <v>1</v>
      </c>
      <c r="J2381">
        <v>0</v>
      </c>
      <c r="K2381">
        <v>0</v>
      </c>
      <c r="R2381">
        <v>99.740673999999999</v>
      </c>
      <c r="S2381" t="s">
        <v>90</v>
      </c>
      <c r="T2381" s="297">
        <v>46311.754166666666</v>
      </c>
    </row>
    <row r="2382" spans="1:20" x14ac:dyDescent="0.35">
      <c r="A2382" t="s">
        <v>98</v>
      </c>
      <c r="B2382" t="s">
        <v>99</v>
      </c>
      <c r="C2382" t="s">
        <v>89</v>
      </c>
      <c r="D2382" s="29">
        <v>46573</v>
      </c>
      <c r="E2382">
        <v>0</v>
      </c>
      <c r="F2382">
        <v>0</v>
      </c>
      <c r="G2382">
        <v>1</v>
      </c>
      <c r="H2382">
        <v>1</v>
      </c>
      <c r="J2382">
        <v>0</v>
      </c>
      <c r="K2382">
        <v>0</v>
      </c>
      <c r="R2382">
        <v>99.740673999999999</v>
      </c>
      <c r="S2382" t="s">
        <v>90</v>
      </c>
      <c r="T2382" s="297">
        <v>46311.754166666666</v>
      </c>
    </row>
    <row r="2383" spans="1:20" x14ac:dyDescent="0.35">
      <c r="A2383" t="s">
        <v>98</v>
      </c>
      <c r="B2383" t="s">
        <v>99</v>
      </c>
      <c r="C2383" t="s">
        <v>89</v>
      </c>
      <c r="D2383" s="29">
        <v>46574</v>
      </c>
      <c r="E2383">
        <v>0</v>
      </c>
      <c r="F2383">
        <v>0</v>
      </c>
      <c r="G2383">
        <v>1</v>
      </c>
      <c r="H2383">
        <v>1</v>
      </c>
      <c r="J2383">
        <v>0</v>
      </c>
      <c r="K2383">
        <v>0</v>
      </c>
      <c r="R2383">
        <v>99.740673999999999</v>
      </c>
      <c r="S2383" t="s">
        <v>90</v>
      </c>
      <c r="T2383" s="297">
        <v>46311.754166666666</v>
      </c>
    </row>
    <row r="2384" spans="1:20" x14ac:dyDescent="0.35">
      <c r="A2384" t="s">
        <v>98</v>
      </c>
      <c r="B2384" t="s">
        <v>99</v>
      </c>
      <c r="C2384" t="s">
        <v>89</v>
      </c>
      <c r="D2384" s="29">
        <v>46575</v>
      </c>
      <c r="E2384">
        <v>0</v>
      </c>
      <c r="F2384">
        <v>0</v>
      </c>
      <c r="G2384">
        <v>1</v>
      </c>
      <c r="H2384">
        <v>1</v>
      </c>
      <c r="J2384">
        <v>0</v>
      </c>
      <c r="K2384">
        <v>0</v>
      </c>
      <c r="R2384">
        <v>99.740673999999999</v>
      </c>
      <c r="S2384" t="s">
        <v>90</v>
      </c>
      <c r="T2384" s="297">
        <v>46311.754166666666</v>
      </c>
    </row>
    <row r="2385" spans="1:20" x14ac:dyDescent="0.35">
      <c r="A2385" t="s">
        <v>98</v>
      </c>
      <c r="B2385" t="s">
        <v>99</v>
      </c>
      <c r="C2385" t="s">
        <v>89</v>
      </c>
      <c r="D2385" s="29">
        <v>46576</v>
      </c>
      <c r="E2385">
        <v>0</v>
      </c>
      <c r="F2385">
        <v>0</v>
      </c>
      <c r="G2385">
        <v>1</v>
      </c>
      <c r="H2385">
        <v>1</v>
      </c>
      <c r="J2385">
        <v>0</v>
      </c>
      <c r="K2385">
        <v>0</v>
      </c>
      <c r="R2385">
        <v>99.740673999999999</v>
      </c>
      <c r="S2385" t="s">
        <v>90</v>
      </c>
      <c r="T2385" s="297">
        <v>46311.754166666666</v>
      </c>
    </row>
    <row r="2386" spans="1:20" x14ac:dyDescent="0.35">
      <c r="A2386" t="s">
        <v>98</v>
      </c>
      <c r="B2386" t="s">
        <v>99</v>
      </c>
      <c r="C2386" t="s">
        <v>89</v>
      </c>
      <c r="D2386" s="29">
        <v>46577</v>
      </c>
      <c r="E2386">
        <v>0</v>
      </c>
      <c r="F2386">
        <v>0</v>
      </c>
      <c r="G2386">
        <v>1</v>
      </c>
      <c r="H2386">
        <v>1</v>
      </c>
      <c r="J2386">
        <v>0</v>
      </c>
      <c r="K2386">
        <v>0</v>
      </c>
      <c r="R2386">
        <v>99.740673999999999</v>
      </c>
      <c r="S2386" t="s">
        <v>90</v>
      </c>
      <c r="T2386" s="297">
        <v>46311.754166666666</v>
      </c>
    </row>
    <row r="2387" spans="1:20" x14ac:dyDescent="0.35">
      <c r="A2387" t="s">
        <v>98</v>
      </c>
      <c r="B2387" t="s">
        <v>99</v>
      </c>
      <c r="C2387" t="s">
        <v>89</v>
      </c>
      <c r="D2387" s="29">
        <v>46578</v>
      </c>
      <c r="E2387">
        <v>0</v>
      </c>
      <c r="F2387">
        <v>0</v>
      </c>
      <c r="G2387">
        <v>1</v>
      </c>
      <c r="H2387">
        <v>1</v>
      </c>
      <c r="J2387">
        <v>0</v>
      </c>
      <c r="K2387">
        <v>0</v>
      </c>
      <c r="R2387">
        <v>99.740673999999999</v>
      </c>
      <c r="S2387" t="s">
        <v>90</v>
      </c>
      <c r="T2387" s="297">
        <v>46311.754166666666</v>
      </c>
    </row>
    <row r="2388" spans="1:20" x14ac:dyDescent="0.35">
      <c r="A2388" t="s">
        <v>98</v>
      </c>
      <c r="B2388" t="s">
        <v>99</v>
      </c>
      <c r="C2388" t="s">
        <v>89</v>
      </c>
      <c r="D2388" s="29">
        <v>46579</v>
      </c>
      <c r="E2388">
        <v>0</v>
      </c>
      <c r="F2388">
        <v>0</v>
      </c>
      <c r="G2388">
        <v>1</v>
      </c>
      <c r="H2388">
        <v>1</v>
      </c>
      <c r="J2388">
        <v>0</v>
      </c>
      <c r="K2388">
        <v>0</v>
      </c>
      <c r="R2388">
        <v>99.740673999999999</v>
      </c>
      <c r="S2388" t="s">
        <v>90</v>
      </c>
      <c r="T2388" s="297">
        <v>46311.754166666666</v>
      </c>
    </row>
    <row r="2389" spans="1:20" x14ac:dyDescent="0.35">
      <c r="A2389" t="s">
        <v>98</v>
      </c>
      <c r="B2389" t="s">
        <v>99</v>
      </c>
      <c r="C2389" t="s">
        <v>89</v>
      </c>
      <c r="D2389" s="29">
        <v>46580</v>
      </c>
      <c r="E2389">
        <v>0</v>
      </c>
      <c r="F2389">
        <v>0</v>
      </c>
      <c r="G2389">
        <v>1</v>
      </c>
      <c r="H2389">
        <v>1</v>
      </c>
      <c r="J2389">
        <v>0</v>
      </c>
      <c r="K2389">
        <v>0</v>
      </c>
      <c r="R2389">
        <v>99.740673999999999</v>
      </c>
      <c r="S2389" t="s">
        <v>90</v>
      </c>
      <c r="T2389" s="297">
        <v>46311.754166666666</v>
      </c>
    </row>
    <row r="2390" spans="1:20" x14ac:dyDescent="0.35">
      <c r="A2390" t="s">
        <v>98</v>
      </c>
      <c r="B2390" t="s">
        <v>99</v>
      </c>
      <c r="C2390" t="s">
        <v>89</v>
      </c>
      <c r="D2390" s="29">
        <v>46581</v>
      </c>
      <c r="E2390">
        <v>0</v>
      </c>
      <c r="F2390">
        <v>0</v>
      </c>
      <c r="G2390">
        <v>1</v>
      </c>
      <c r="H2390">
        <v>1</v>
      </c>
      <c r="J2390">
        <v>0</v>
      </c>
      <c r="K2390">
        <v>0</v>
      </c>
      <c r="R2390">
        <v>99.740673999999999</v>
      </c>
      <c r="S2390" t="s">
        <v>90</v>
      </c>
      <c r="T2390" s="297">
        <v>46311.754166666666</v>
      </c>
    </row>
    <row r="2391" spans="1:20" x14ac:dyDescent="0.35">
      <c r="A2391" t="s">
        <v>98</v>
      </c>
      <c r="B2391" t="s">
        <v>99</v>
      </c>
      <c r="C2391" t="s">
        <v>89</v>
      </c>
      <c r="D2391" s="29">
        <v>46582</v>
      </c>
      <c r="E2391">
        <v>0</v>
      </c>
      <c r="F2391">
        <v>0</v>
      </c>
      <c r="G2391">
        <v>1</v>
      </c>
      <c r="H2391">
        <v>1</v>
      </c>
      <c r="J2391">
        <v>0</v>
      </c>
      <c r="K2391">
        <v>0</v>
      </c>
      <c r="R2391">
        <v>99.740673999999999</v>
      </c>
      <c r="S2391" t="s">
        <v>90</v>
      </c>
      <c r="T2391" s="297">
        <v>46311.754166666666</v>
      </c>
    </row>
    <row r="2392" spans="1:20" x14ac:dyDescent="0.35">
      <c r="A2392" t="s">
        <v>98</v>
      </c>
      <c r="B2392" t="s">
        <v>99</v>
      </c>
      <c r="C2392" t="s">
        <v>89</v>
      </c>
      <c r="D2392" s="29">
        <v>46583</v>
      </c>
      <c r="E2392">
        <v>0</v>
      </c>
      <c r="F2392">
        <v>0</v>
      </c>
      <c r="G2392">
        <v>1</v>
      </c>
      <c r="H2392">
        <v>1</v>
      </c>
      <c r="J2392">
        <v>0</v>
      </c>
      <c r="K2392">
        <v>0</v>
      </c>
      <c r="R2392">
        <v>99.740673999999999</v>
      </c>
      <c r="S2392" t="s">
        <v>90</v>
      </c>
      <c r="T2392" s="297">
        <v>46311.754166666666</v>
      </c>
    </row>
    <row r="2393" spans="1:20" x14ac:dyDescent="0.35">
      <c r="A2393" t="s">
        <v>98</v>
      </c>
      <c r="B2393" t="s">
        <v>99</v>
      </c>
      <c r="C2393" t="s">
        <v>89</v>
      </c>
      <c r="D2393" s="29">
        <v>46584</v>
      </c>
      <c r="E2393">
        <v>0</v>
      </c>
      <c r="F2393">
        <v>0</v>
      </c>
      <c r="G2393">
        <v>1</v>
      </c>
      <c r="H2393">
        <v>1</v>
      </c>
      <c r="J2393">
        <v>0</v>
      </c>
      <c r="K2393">
        <v>0</v>
      </c>
      <c r="R2393">
        <v>99.740673999999999</v>
      </c>
      <c r="S2393" t="s">
        <v>90</v>
      </c>
      <c r="T2393" s="297">
        <v>46311.754166666666</v>
      </c>
    </row>
    <row r="2394" spans="1:20" x14ac:dyDescent="0.35">
      <c r="A2394" t="s">
        <v>98</v>
      </c>
      <c r="B2394" t="s">
        <v>99</v>
      </c>
      <c r="C2394" t="s">
        <v>89</v>
      </c>
      <c r="D2394" s="29">
        <v>46585</v>
      </c>
      <c r="E2394">
        <v>0</v>
      </c>
      <c r="F2394">
        <v>0</v>
      </c>
      <c r="G2394">
        <v>1</v>
      </c>
      <c r="H2394">
        <v>1</v>
      </c>
      <c r="J2394">
        <v>0</v>
      </c>
      <c r="K2394">
        <v>0</v>
      </c>
      <c r="R2394">
        <v>99.740673999999999</v>
      </c>
      <c r="S2394" t="s">
        <v>90</v>
      </c>
      <c r="T2394" s="297">
        <v>46311.754166666666</v>
      </c>
    </row>
    <row r="2395" spans="1:20" x14ac:dyDescent="0.35">
      <c r="A2395" t="s">
        <v>98</v>
      </c>
      <c r="B2395" t="s">
        <v>99</v>
      </c>
      <c r="C2395" t="s">
        <v>89</v>
      </c>
      <c r="D2395" s="29">
        <v>46586</v>
      </c>
      <c r="E2395">
        <v>0</v>
      </c>
      <c r="F2395">
        <v>0</v>
      </c>
      <c r="G2395">
        <v>1</v>
      </c>
      <c r="H2395">
        <v>1</v>
      </c>
      <c r="J2395">
        <v>0</v>
      </c>
      <c r="K2395">
        <v>0</v>
      </c>
      <c r="R2395">
        <v>99.740673999999999</v>
      </c>
      <c r="S2395" t="s">
        <v>90</v>
      </c>
      <c r="T2395" s="297">
        <v>46311.754166666666</v>
      </c>
    </row>
    <row r="2396" spans="1:20" x14ac:dyDescent="0.35">
      <c r="A2396" t="s">
        <v>98</v>
      </c>
      <c r="B2396" t="s">
        <v>99</v>
      </c>
      <c r="C2396" t="s">
        <v>89</v>
      </c>
      <c r="D2396" s="29">
        <v>46587</v>
      </c>
      <c r="E2396">
        <v>0</v>
      </c>
      <c r="F2396">
        <v>0</v>
      </c>
      <c r="G2396">
        <v>1</v>
      </c>
      <c r="H2396">
        <v>1</v>
      </c>
      <c r="J2396">
        <v>0</v>
      </c>
      <c r="K2396">
        <v>0</v>
      </c>
      <c r="R2396">
        <v>99.740673999999999</v>
      </c>
      <c r="S2396" t="s">
        <v>90</v>
      </c>
      <c r="T2396" s="297">
        <v>46311.754166666666</v>
      </c>
    </row>
    <row r="2397" spans="1:20" x14ac:dyDescent="0.35">
      <c r="A2397" t="s">
        <v>98</v>
      </c>
      <c r="B2397" t="s">
        <v>99</v>
      </c>
      <c r="C2397" t="s">
        <v>89</v>
      </c>
      <c r="D2397" s="29">
        <v>46588</v>
      </c>
      <c r="E2397">
        <v>0</v>
      </c>
      <c r="F2397">
        <v>0</v>
      </c>
      <c r="G2397">
        <v>1</v>
      </c>
      <c r="H2397">
        <v>1</v>
      </c>
      <c r="J2397">
        <v>0</v>
      </c>
      <c r="K2397">
        <v>0</v>
      </c>
      <c r="R2397">
        <v>99.740673999999999</v>
      </c>
      <c r="S2397" t="s">
        <v>90</v>
      </c>
      <c r="T2397" s="297">
        <v>46311.754166666666</v>
      </c>
    </row>
    <row r="2398" spans="1:20" x14ac:dyDescent="0.35">
      <c r="A2398" t="s">
        <v>98</v>
      </c>
      <c r="B2398" t="s">
        <v>99</v>
      </c>
      <c r="C2398" t="s">
        <v>89</v>
      </c>
      <c r="D2398" s="29">
        <v>46589</v>
      </c>
      <c r="E2398">
        <v>0</v>
      </c>
      <c r="F2398">
        <v>0</v>
      </c>
      <c r="G2398">
        <v>1</v>
      </c>
      <c r="H2398">
        <v>1</v>
      </c>
      <c r="J2398">
        <v>0</v>
      </c>
      <c r="K2398">
        <v>0</v>
      </c>
      <c r="R2398">
        <v>99.740673999999999</v>
      </c>
      <c r="S2398" t="s">
        <v>90</v>
      </c>
      <c r="T2398" s="297">
        <v>46311.754166666666</v>
      </c>
    </row>
    <row r="2399" spans="1:20" x14ac:dyDescent="0.35">
      <c r="A2399" t="s">
        <v>98</v>
      </c>
      <c r="B2399" t="s">
        <v>99</v>
      </c>
      <c r="C2399" t="s">
        <v>89</v>
      </c>
      <c r="D2399" s="29">
        <v>46590</v>
      </c>
      <c r="E2399">
        <v>0</v>
      </c>
      <c r="F2399">
        <v>0</v>
      </c>
      <c r="G2399">
        <v>1</v>
      </c>
      <c r="H2399">
        <v>1</v>
      </c>
      <c r="J2399">
        <v>0</v>
      </c>
      <c r="K2399">
        <v>0</v>
      </c>
      <c r="R2399">
        <v>99.740673999999999</v>
      </c>
      <c r="S2399" t="s">
        <v>90</v>
      </c>
      <c r="T2399" s="297">
        <v>46311.754166666666</v>
      </c>
    </row>
    <row r="2400" spans="1:20" x14ac:dyDescent="0.35">
      <c r="A2400" t="s">
        <v>98</v>
      </c>
      <c r="B2400" t="s">
        <v>99</v>
      </c>
      <c r="C2400" t="s">
        <v>89</v>
      </c>
      <c r="D2400" s="29">
        <v>46591</v>
      </c>
      <c r="E2400">
        <v>0</v>
      </c>
      <c r="F2400">
        <v>0</v>
      </c>
      <c r="G2400">
        <v>1</v>
      </c>
      <c r="H2400">
        <v>1</v>
      </c>
      <c r="J2400">
        <v>0</v>
      </c>
      <c r="K2400">
        <v>0</v>
      </c>
      <c r="R2400">
        <v>99.740673999999999</v>
      </c>
      <c r="S2400" t="s">
        <v>90</v>
      </c>
      <c r="T2400" s="297">
        <v>46311.754166666666</v>
      </c>
    </row>
    <row r="2401" spans="1:20" x14ac:dyDescent="0.35">
      <c r="A2401" t="s">
        <v>98</v>
      </c>
      <c r="B2401" t="s">
        <v>99</v>
      </c>
      <c r="C2401" t="s">
        <v>89</v>
      </c>
      <c r="D2401" s="29">
        <v>46592</v>
      </c>
      <c r="E2401">
        <v>0</v>
      </c>
      <c r="F2401">
        <v>0</v>
      </c>
      <c r="G2401">
        <v>0</v>
      </c>
      <c r="H2401">
        <v>0</v>
      </c>
      <c r="R2401">
        <v>99.740673999999999</v>
      </c>
      <c r="S2401" t="s">
        <v>90</v>
      </c>
      <c r="T2401" s="297">
        <v>46311.754166666666</v>
      </c>
    </row>
    <row r="2402" spans="1:20" x14ac:dyDescent="0.35">
      <c r="A2402" t="s">
        <v>98</v>
      </c>
      <c r="B2402" t="s">
        <v>99</v>
      </c>
      <c r="C2402" t="s">
        <v>89</v>
      </c>
      <c r="D2402" s="29">
        <v>46593</v>
      </c>
      <c r="E2402">
        <v>0</v>
      </c>
      <c r="F2402">
        <v>0</v>
      </c>
      <c r="G2402">
        <v>0</v>
      </c>
      <c r="H2402">
        <v>0</v>
      </c>
      <c r="R2402">
        <v>99.740673999999999</v>
      </c>
      <c r="S2402" t="s">
        <v>90</v>
      </c>
      <c r="T2402" s="297">
        <v>46311.754166666666</v>
      </c>
    </row>
    <row r="2403" spans="1:20" x14ac:dyDescent="0.35">
      <c r="A2403" t="s">
        <v>98</v>
      </c>
      <c r="B2403" t="s">
        <v>99</v>
      </c>
      <c r="C2403" t="s">
        <v>89</v>
      </c>
      <c r="D2403" s="29">
        <v>46594</v>
      </c>
      <c r="E2403">
        <v>0</v>
      </c>
      <c r="F2403">
        <v>0</v>
      </c>
      <c r="G2403">
        <v>0</v>
      </c>
      <c r="H2403">
        <v>0</v>
      </c>
      <c r="R2403">
        <v>99.740673999999999</v>
      </c>
      <c r="S2403" t="s">
        <v>90</v>
      </c>
      <c r="T2403" s="297">
        <v>46311.754166666666</v>
      </c>
    </row>
    <row r="2404" spans="1:20" x14ac:dyDescent="0.35">
      <c r="A2404" t="s">
        <v>98</v>
      </c>
      <c r="B2404" t="s">
        <v>99</v>
      </c>
      <c r="C2404" t="s">
        <v>89</v>
      </c>
      <c r="D2404" s="29">
        <v>46595</v>
      </c>
      <c r="E2404">
        <v>0</v>
      </c>
      <c r="F2404">
        <v>0</v>
      </c>
      <c r="G2404">
        <v>0</v>
      </c>
      <c r="H2404">
        <v>0</v>
      </c>
      <c r="R2404">
        <v>99.740673999999999</v>
      </c>
      <c r="S2404" t="s">
        <v>90</v>
      </c>
      <c r="T2404" s="297">
        <v>46311.754166666666</v>
      </c>
    </row>
    <row r="2405" spans="1:20" x14ac:dyDescent="0.35">
      <c r="A2405" t="s">
        <v>98</v>
      </c>
      <c r="B2405" t="s">
        <v>99</v>
      </c>
      <c r="C2405" t="s">
        <v>89</v>
      </c>
      <c r="D2405" s="29">
        <v>46596</v>
      </c>
      <c r="E2405">
        <v>0</v>
      </c>
      <c r="F2405">
        <v>0</v>
      </c>
      <c r="G2405">
        <v>0</v>
      </c>
      <c r="H2405">
        <v>0</v>
      </c>
      <c r="R2405">
        <v>99.740673999999999</v>
      </c>
      <c r="S2405" t="s">
        <v>90</v>
      </c>
      <c r="T2405" s="297">
        <v>46311.754166666666</v>
      </c>
    </row>
    <row r="2406" spans="1:20" x14ac:dyDescent="0.35">
      <c r="A2406" t="s">
        <v>98</v>
      </c>
      <c r="B2406" t="s">
        <v>99</v>
      </c>
      <c r="C2406" t="s">
        <v>89</v>
      </c>
      <c r="D2406" s="29">
        <v>46597</v>
      </c>
      <c r="E2406">
        <v>0</v>
      </c>
      <c r="F2406">
        <v>0</v>
      </c>
      <c r="G2406">
        <v>0</v>
      </c>
      <c r="H2406">
        <v>0</v>
      </c>
      <c r="R2406">
        <v>99.740673999999999</v>
      </c>
      <c r="S2406" t="s">
        <v>90</v>
      </c>
      <c r="T2406" s="297">
        <v>46311.754166666666</v>
      </c>
    </row>
    <row r="2407" spans="1:20" x14ac:dyDescent="0.35">
      <c r="A2407" t="s">
        <v>98</v>
      </c>
      <c r="B2407" t="s">
        <v>99</v>
      </c>
      <c r="C2407" t="s">
        <v>89</v>
      </c>
      <c r="D2407" s="29">
        <v>46598</v>
      </c>
      <c r="E2407">
        <v>0</v>
      </c>
      <c r="F2407">
        <v>0</v>
      </c>
      <c r="G2407">
        <v>0</v>
      </c>
      <c r="H2407">
        <v>0</v>
      </c>
      <c r="R2407">
        <v>99.740673999999999</v>
      </c>
      <c r="S2407" t="s">
        <v>90</v>
      </c>
      <c r="T2407" s="297">
        <v>46311.754166666666</v>
      </c>
    </row>
    <row r="2408" spans="1:20" x14ac:dyDescent="0.35">
      <c r="A2408" t="s">
        <v>98</v>
      </c>
      <c r="B2408" t="s">
        <v>99</v>
      </c>
      <c r="C2408" t="s">
        <v>89</v>
      </c>
      <c r="D2408" s="29">
        <v>46599</v>
      </c>
      <c r="E2408">
        <v>0</v>
      </c>
      <c r="F2408">
        <v>0</v>
      </c>
      <c r="G2408">
        <v>0</v>
      </c>
      <c r="H2408">
        <v>0</v>
      </c>
      <c r="R2408">
        <v>99.740673999999999</v>
      </c>
      <c r="S2408" t="s">
        <v>90</v>
      </c>
      <c r="T2408" s="297">
        <v>46311.754166666666</v>
      </c>
    </row>
    <row r="2409" spans="1:20" x14ac:dyDescent="0.35">
      <c r="A2409" t="s">
        <v>98</v>
      </c>
      <c r="B2409" t="s">
        <v>99</v>
      </c>
      <c r="C2409" t="s">
        <v>89</v>
      </c>
      <c r="D2409" s="29">
        <v>46600</v>
      </c>
      <c r="E2409">
        <v>0</v>
      </c>
      <c r="F2409">
        <v>0</v>
      </c>
      <c r="G2409">
        <v>0</v>
      </c>
      <c r="H2409">
        <v>0</v>
      </c>
      <c r="R2409">
        <v>99.740673999999999</v>
      </c>
      <c r="S2409" t="s">
        <v>90</v>
      </c>
      <c r="T2409" s="297">
        <v>46311.754166666666</v>
      </c>
    </row>
    <row r="2410" spans="1:20" x14ac:dyDescent="0.35">
      <c r="A2410" t="s">
        <v>98</v>
      </c>
      <c r="B2410" t="s">
        <v>99</v>
      </c>
      <c r="C2410" t="s">
        <v>89</v>
      </c>
      <c r="D2410" s="29">
        <v>46601</v>
      </c>
      <c r="E2410">
        <v>0</v>
      </c>
      <c r="F2410">
        <v>0</v>
      </c>
      <c r="G2410">
        <v>0</v>
      </c>
      <c r="H2410">
        <v>0</v>
      </c>
      <c r="R2410">
        <v>99.740673999999999</v>
      </c>
      <c r="S2410" t="s">
        <v>90</v>
      </c>
      <c r="T2410" s="297">
        <v>46311.754166666666</v>
      </c>
    </row>
    <row r="2411" spans="1:20" x14ac:dyDescent="0.35">
      <c r="A2411" t="s">
        <v>98</v>
      </c>
      <c r="B2411" t="s">
        <v>99</v>
      </c>
      <c r="C2411" t="s">
        <v>89</v>
      </c>
      <c r="D2411" s="29">
        <v>46602</v>
      </c>
      <c r="E2411">
        <v>0</v>
      </c>
      <c r="F2411">
        <v>0</v>
      </c>
      <c r="G2411">
        <v>0</v>
      </c>
      <c r="H2411">
        <v>0</v>
      </c>
      <c r="R2411">
        <v>99.740673999999999</v>
      </c>
      <c r="S2411" t="s">
        <v>90</v>
      </c>
      <c r="T2411" s="297">
        <v>46311.754166666666</v>
      </c>
    </row>
    <row r="2412" spans="1:20" x14ac:dyDescent="0.35">
      <c r="A2412" t="s">
        <v>98</v>
      </c>
      <c r="B2412" t="s">
        <v>99</v>
      </c>
      <c r="C2412" t="s">
        <v>89</v>
      </c>
      <c r="D2412" s="29">
        <v>46603</v>
      </c>
      <c r="E2412">
        <v>0</v>
      </c>
      <c r="F2412">
        <v>0</v>
      </c>
      <c r="G2412">
        <v>0</v>
      </c>
      <c r="H2412">
        <v>0</v>
      </c>
      <c r="R2412">
        <v>99.740673999999999</v>
      </c>
      <c r="S2412" t="s">
        <v>90</v>
      </c>
      <c r="T2412" s="297">
        <v>46311.754166666666</v>
      </c>
    </row>
    <row r="2413" spans="1:20" x14ac:dyDescent="0.35">
      <c r="A2413" t="s">
        <v>98</v>
      </c>
      <c r="B2413" t="s">
        <v>99</v>
      </c>
      <c r="C2413" t="s">
        <v>89</v>
      </c>
      <c r="D2413" s="29">
        <v>46604</v>
      </c>
      <c r="E2413">
        <v>0</v>
      </c>
      <c r="F2413">
        <v>0</v>
      </c>
      <c r="G2413">
        <v>0</v>
      </c>
      <c r="H2413">
        <v>0</v>
      </c>
      <c r="R2413">
        <v>99.740673999999999</v>
      </c>
      <c r="S2413" t="s">
        <v>90</v>
      </c>
      <c r="T2413" s="297">
        <v>46311.754166666666</v>
      </c>
    </row>
    <row r="2414" spans="1:20" x14ac:dyDescent="0.35">
      <c r="A2414" t="s">
        <v>98</v>
      </c>
      <c r="B2414" t="s">
        <v>99</v>
      </c>
      <c r="C2414" t="s">
        <v>89</v>
      </c>
      <c r="D2414" s="29">
        <v>46605</v>
      </c>
      <c r="E2414">
        <v>0</v>
      </c>
      <c r="F2414">
        <v>0</v>
      </c>
      <c r="G2414">
        <v>0</v>
      </c>
      <c r="H2414">
        <v>0</v>
      </c>
      <c r="R2414">
        <v>99.740673999999999</v>
      </c>
      <c r="S2414" t="s">
        <v>90</v>
      </c>
      <c r="T2414" s="297">
        <v>46311.754166666666</v>
      </c>
    </row>
    <row r="2415" spans="1:20" x14ac:dyDescent="0.35">
      <c r="A2415" t="s">
        <v>98</v>
      </c>
      <c r="B2415" t="s">
        <v>99</v>
      </c>
      <c r="C2415" t="s">
        <v>89</v>
      </c>
      <c r="D2415" s="29">
        <v>46606</v>
      </c>
      <c r="E2415">
        <v>0</v>
      </c>
      <c r="F2415">
        <v>0</v>
      </c>
      <c r="G2415">
        <v>0</v>
      </c>
      <c r="H2415">
        <v>0</v>
      </c>
      <c r="R2415">
        <v>99.740673999999999</v>
      </c>
      <c r="S2415" t="s">
        <v>90</v>
      </c>
      <c r="T2415" s="297">
        <v>46311.754166666666</v>
      </c>
    </row>
    <row r="2416" spans="1:20" x14ac:dyDescent="0.35">
      <c r="A2416" t="s">
        <v>98</v>
      </c>
      <c r="B2416" t="s">
        <v>99</v>
      </c>
      <c r="C2416" t="s">
        <v>89</v>
      </c>
      <c r="D2416" s="29">
        <v>46607</v>
      </c>
      <c r="E2416">
        <v>0</v>
      </c>
      <c r="F2416">
        <v>0</v>
      </c>
      <c r="G2416">
        <v>0</v>
      </c>
      <c r="H2416">
        <v>0</v>
      </c>
      <c r="R2416">
        <v>99.740673999999999</v>
      </c>
      <c r="S2416" t="s">
        <v>90</v>
      </c>
      <c r="T2416" s="297">
        <v>46311.754166666666</v>
      </c>
    </row>
    <row r="2417" spans="1:20" x14ac:dyDescent="0.35">
      <c r="A2417" t="s">
        <v>98</v>
      </c>
      <c r="B2417" t="s">
        <v>99</v>
      </c>
      <c r="C2417" t="s">
        <v>89</v>
      </c>
      <c r="D2417" s="29">
        <v>46608</v>
      </c>
      <c r="E2417">
        <v>0</v>
      </c>
      <c r="F2417">
        <v>0</v>
      </c>
      <c r="G2417">
        <v>0</v>
      </c>
      <c r="H2417">
        <v>0</v>
      </c>
      <c r="R2417">
        <v>99.740673999999999</v>
      </c>
      <c r="S2417" t="s">
        <v>90</v>
      </c>
      <c r="T2417" s="297">
        <v>46311.754166666666</v>
      </c>
    </row>
    <row r="2418" spans="1:20" x14ac:dyDescent="0.35">
      <c r="A2418" t="s">
        <v>98</v>
      </c>
      <c r="B2418" t="s">
        <v>99</v>
      </c>
      <c r="C2418" t="s">
        <v>89</v>
      </c>
      <c r="D2418" s="29">
        <v>46609</v>
      </c>
      <c r="E2418">
        <v>0</v>
      </c>
      <c r="F2418">
        <v>0</v>
      </c>
      <c r="G2418">
        <v>0</v>
      </c>
      <c r="H2418">
        <v>0</v>
      </c>
      <c r="R2418">
        <v>99.740673999999999</v>
      </c>
      <c r="S2418" t="s">
        <v>90</v>
      </c>
      <c r="T2418" s="297">
        <v>46311.754166666666</v>
      </c>
    </row>
    <row r="2419" spans="1:20" x14ac:dyDescent="0.35">
      <c r="A2419" t="s">
        <v>98</v>
      </c>
      <c r="B2419" t="s">
        <v>99</v>
      </c>
      <c r="C2419" t="s">
        <v>89</v>
      </c>
      <c r="D2419" s="29">
        <v>46610</v>
      </c>
      <c r="E2419">
        <v>0</v>
      </c>
      <c r="F2419">
        <v>0</v>
      </c>
      <c r="G2419">
        <v>0</v>
      </c>
      <c r="H2419">
        <v>0</v>
      </c>
      <c r="R2419">
        <v>99.740673999999999</v>
      </c>
      <c r="S2419" t="s">
        <v>90</v>
      </c>
      <c r="T2419" s="297">
        <v>46311.754166666666</v>
      </c>
    </row>
    <row r="2420" spans="1:20" x14ac:dyDescent="0.35">
      <c r="A2420" t="s">
        <v>98</v>
      </c>
      <c r="B2420" t="s">
        <v>99</v>
      </c>
      <c r="C2420" t="s">
        <v>89</v>
      </c>
      <c r="D2420" s="29">
        <v>46611</v>
      </c>
      <c r="E2420">
        <v>0</v>
      </c>
      <c r="F2420">
        <v>0</v>
      </c>
      <c r="G2420">
        <v>0</v>
      </c>
      <c r="H2420">
        <v>0</v>
      </c>
      <c r="R2420">
        <v>99.740673999999999</v>
      </c>
      <c r="S2420" t="s">
        <v>90</v>
      </c>
      <c r="T2420" s="297">
        <v>46311.754166666666</v>
      </c>
    </row>
    <row r="2421" spans="1:20" x14ac:dyDescent="0.35">
      <c r="A2421" t="s">
        <v>98</v>
      </c>
      <c r="B2421" t="s">
        <v>99</v>
      </c>
      <c r="C2421" t="s">
        <v>89</v>
      </c>
      <c r="D2421" s="29">
        <v>46612</v>
      </c>
      <c r="E2421">
        <v>0</v>
      </c>
      <c r="F2421">
        <v>0</v>
      </c>
      <c r="G2421">
        <v>0</v>
      </c>
      <c r="H2421">
        <v>0</v>
      </c>
      <c r="R2421">
        <v>99.740673999999999</v>
      </c>
      <c r="S2421" t="s">
        <v>90</v>
      </c>
      <c r="T2421" s="297">
        <v>46311.754166666666</v>
      </c>
    </row>
    <row r="2422" spans="1:20" x14ac:dyDescent="0.35">
      <c r="A2422" t="s">
        <v>98</v>
      </c>
      <c r="B2422" t="s">
        <v>99</v>
      </c>
      <c r="C2422" t="s">
        <v>89</v>
      </c>
      <c r="D2422" s="29">
        <v>46613</v>
      </c>
      <c r="E2422">
        <v>0</v>
      </c>
      <c r="F2422">
        <v>0</v>
      </c>
      <c r="G2422">
        <v>0</v>
      </c>
      <c r="H2422">
        <v>0</v>
      </c>
      <c r="R2422">
        <v>99.740673999999999</v>
      </c>
      <c r="S2422" t="s">
        <v>90</v>
      </c>
      <c r="T2422" s="297">
        <v>46311.754166666666</v>
      </c>
    </row>
    <row r="2423" spans="1:20" x14ac:dyDescent="0.35">
      <c r="A2423" t="s">
        <v>98</v>
      </c>
      <c r="B2423" t="s">
        <v>99</v>
      </c>
      <c r="C2423" t="s">
        <v>89</v>
      </c>
      <c r="D2423" s="29">
        <v>46614</v>
      </c>
      <c r="E2423">
        <v>0</v>
      </c>
      <c r="F2423">
        <v>0</v>
      </c>
      <c r="G2423">
        <v>0</v>
      </c>
      <c r="H2423">
        <v>0</v>
      </c>
      <c r="R2423">
        <v>99.740673999999999</v>
      </c>
      <c r="S2423" t="s">
        <v>90</v>
      </c>
      <c r="T2423" s="297">
        <v>46311.754166666666</v>
      </c>
    </row>
    <row r="2424" spans="1:20" x14ac:dyDescent="0.35">
      <c r="A2424" t="s">
        <v>98</v>
      </c>
      <c r="B2424" t="s">
        <v>99</v>
      </c>
      <c r="C2424" t="s">
        <v>89</v>
      </c>
      <c r="D2424" s="29">
        <v>46615</v>
      </c>
      <c r="E2424">
        <v>0</v>
      </c>
      <c r="F2424">
        <v>0</v>
      </c>
      <c r="G2424">
        <v>0</v>
      </c>
      <c r="H2424">
        <v>0</v>
      </c>
      <c r="R2424">
        <v>99.740673999999999</v>
      </c>
      <c r="S2424" t="s">
        <v>90</v>
      </c>
      <c r="T2424" s="297">
        <v>46311.754166666666</v>
      </c>
    </row>
    <row r="2425" spans="1:20" x14ac:dyDescent="0.35">
      <c r="A2425" t="s">
        <v>98</v>
      </c>
      <c r="B2425" t="s">
        <v>99</v>
      </c>
      <c r="C2425" t="s">
        <v>89</v>
      </c>
      <c r="D2425" s="29">
        <v>46616</v>
      </c>
      <c r="E2425">
        <v>0</v>
      </c>
      <c r="F2425">
        <v>0</v>
      </c>
      <c r="G2425">
        <v>0</v>
      </c>
      <c r="H2425">
        <v>0</v>
      </c>
      <c r="R2425">
        <v>99.740673999999999</v>
      </c>
      <c r="S2425" t="s">
        <v>90</v>
      </c>
      <c r="T2425" s="297">
        <v>46311.754166666666</v>
      </c>
    </row>
    <row r="2426" spans="1:20" x14ac:dyDescent="0.35">
      <c r="A2426" t="s">
        <v>98</v>
      </c>
      <c r="B2426" t="s">
        <v>99</v>
      </c>
      <c r="C2426" t="s">
        <v>89</v>
      </c>
      <c r="D2426" s="29">
        <v>46617</v>
      </c>
      <c r="E2426">
        <v>0</v>
      </c>
      <c r="F2426">
        <v>0</v>
      </c>
      <c r="G2426">
        <v>0</v>
      </c>
      <c r="H2426">
        <v>0</v>
      </c>
      <c r="R2426">
        <v>99.740673999999999</v>
      </c>
      <c r="S2426" t="s">
        <v>90</v>
      </c>
      <c r="T2426" s="297">
        <v>46311.754166666666</v>
      </c>
    </row>
    <row r="2427" spans="1:20" x14ac:dyDescent="0.35">
      <c r="A2427" t="s">
        <v>98</v>
      </c>
      <c r="B2427" t="s">
        <v>99</v>
      </c>
      <c r="C2427" t="s">
        <v>89</v>
      </c>
      <c r="D2427" s="29">
        <v>46618</v>
      </c>
      <c r="E2427">
        <v>0</v>
      </c>
      <c r="F2427">
        <v>0</v>
      </c>
      <c r="G2427">
        <v>0</v>
      </c>
      <c r="H2427">
        <v>0</v>
      </c>
      <c r="R2427">
        <v>99.740673999999999</v>
      </c>
      <c r="S2427" t="s">
        <v>90</v>
      </c>
      <c r="T2427" s="297">
        <v>46311.754166666666</v>
      </c>
    </row>
    <row r="2428" spans="1:20" x14ac:dyDescent="0.35">
      <c r="A2428" t="s">
        <v>98</v>
      </c>
      <c r="B2428" t="s">
        <v>99</v>
      </c>
      <c r="C2428" t="s">
        <v>89</v>
      </c>
      <c r="D2428" s="29">
        <v>46619</v>
      </c>
      <c r="E2428">
        <v>0</v>
      </c>
      <c r="F2428">
        <v>0</v>
      </c>
      <c r="G2428">
        <v>0</v>
      </c>
      <c r="H2428">
        <v>0</v>
      </c>
      <c r="R2428">
        <v>99.740673999999999</v>
      </c>
      <c r="S2428" t="s">
        <v>90</v>
      </c>
      <c r="T2428" s="297">
        <v>46311.754166666666</v>
      </c>
    </row>
    <row r="2429" spans="1:20" x14ac:dyDescent="0.35">
      <c r="A2429" t="s">
        <v>98</v>
      </c>
      <c r="B2429" t="s">
        <v>99</v>
      </c>
      <c r="C2429" t="s">
        <v>89</v>
      </c>
      <c r="D2429" s="29">
        <v>46620</v>
      </c>
      <c r="E2429">
        <v>0</v>
      </c>
      <c r="F2429">
        <v>0</v>
      </c>
      <c r="G2429">
        <v>0</v>
      </c>
      <c r="H2429">
        <v>0</v>
      </c>
      <c r="R2429">
        <v>99.740673999999999</v>
      </c>
      <c r="S2429" t="s">
        <v>90</v>
      </c>
      <c r="T2429" s="297">
        <v>46311.754166666666</v>
      </c>
    </row>
    <row r="2430" spans="1:20" x14ac:dyDescent="0.35">
      <c r="A2430" t="s">
        <v>98</v>
      </c>
      <c r="B2430" t="s">
        <v>99</v>
      </c>
      <c r="C2430" t="s">
        <v>89</v>
      </c>
      <c r="D2430" s="29">
        <v>46621</v>
      </c>
      <c r="E2430">
        <v>0</v>
      </c>
      <c r="F2430">
        <v>0</v>
      </c>
      <c r="G2430">
        <v>0</v>
      </c>
      <c r="H2430">
        <v>0</v>
      </c>
      <c r="R2430">
        <v>99.740673999999999</v>
      </c>
      <c r="S2430" t="s">
        <v>90</v>
      </c>
      <c r="T2430" s="297">
        <v>46311.754166666666</v>
      </c>
    </row>
    <row r="2431" spans="1:20" x14ac:dyDescent="0.35">
      <c r="A2431" t="s">
        <v>98</v>
      </c>
      <c r="B2431" t="s">
        <v>99</v>
      </c>
      <c r="C2431" t="s">
        <v>89</v>
      </c>
      <c r="D2431" s="29">
        <v>46622</v>
      </c>
      <c r="E2431">
        <v>0</v>
      </c>
      <c r="F2431">
        <v>0</v>
      </c>
      <c r="G2431">
        <v>0</v>
      </c>
      <c r="H2431">
        <v>0</v>
      </c>
      <c r="R2431">
        <v>99.740673999999999</v>
      </c>
      <c r="S2431" t="s">
        <v>90</v>
      </c>
      <c r="T2431" s="297">
        <v>46311.754166666666</v>
      </c>
    </row>
    <row r="2432" spans="1:20" x14ac:dyDescent="0.35">
      <c r="A2432" t="s">
        <v>98</v>
      </c>
      <c r="B2432" t="s">
        <v>99</v>
      </c>
      <c r="C2432" t="s">
        <v>89</v>
      </c>
      <c r="D2432" s="29">
        <v>46623</v>
      </c>
      <c r="E2432">
        <v>0</v>
      </c>
      <c r="F2432">
        <v>0</v>
      </c>
      <c r="G2432">
        <v>0</v>
      </c>
      <c r="H2432">
        <v>0</v>
      </c>
      <c r="R2432">
        <v>99.740673999999999</v>
      </c>
      <c r="S2432" t="s">
        <v>90</v>
      </c>
      <c r="T2432" s="297">
        <v>46311.754166666666</v>
      </c>
    </row>
    <row r="2433" spans="1:20" x14ac:dyDescent="0.35">
      <c r="A2433" t="s">
        <v>98</v>
      </c>
      <c r="B2433" t="s">
        <v>99</v>
      </c>
      <c r="C2433" t="s">
        <v>89</v>
      </c>
      <c r="D2433" s="29">
        <v>46624</v>
      </c>
      <c r="E2433">
        <v>0</v>
      </c>
      <c r="F2433">
        <v>0</v>
      </c>
      <c r="G2433">
        <v>0</v>
      </c>
      <c r="H2433">
        <v>0</v>
      </c>
      <c r="R2433">
        <v>99.740673999999999</v>
      </c>
      <c r="S2433" t="s">
        <v>90</v>
      </c>
      <c r="T2433" s="297">
        <v>46311.754166666666</v>
      </c>
    </row>
    <row r="2434" spans="1:20" x14ac:dyDescent="0.35">
      <c r="A2434" t="s">
        <v>98</v>
      </c>
      <c r="B2434" t="s">
        <v>99</v>
      </c>
      <c r="C2434" t="s">
        <v>89</v>
      </c>
      <c r="D2434" s="29">
        <v>46625</v>
      </c>
      <c r="E2434">
        <v>0</v>
      </c>
      <c r="F2434">
        <v>0</v>
      </c>
      <c r="G2434">
        <v>0</v>
      </c>
      <c r="H2434">
        <v>0</v>
      </c>
      <c r="R2434">
        <v>99.740673999999999</v>
      </c>
      <c r="S2434" t="s">
        <v>90</v>
      </c>
      <c r="T2434" s="297">
        <v>46311.754166666666</v>
      </c>
    </row>
    <row r="2435" spans="1:20" x14ac:dyDescent="0.35">
      <c r="A2435" t="s">
        <v>98</v>
      </c>
      <c r="B2435" t="s">
        <v>99</v>
      </c>
      <c r="C2435" t="s">
        <v>89</v>
      </c>
      <c r="D2435" s="29">
        <v>46626</v>
      </c>
      <c r="E2435">
        <v>0</v>
      </c>
      <c r="F2435">
        <v>0</v>
      </c>
      <c r="G2435">
        <v>0</v>
      </c>
      <c r="H2435">
        <v>0</v>
      </c>
      <c r="R2435">
        <v>99.740673999999999</v>
      </c>
      <c r="S2435" t="s">
        <v>90</v>
      </c>
      <c r="T2435" s="297">
        <v>46311.754166666666</v>
      </c>
    </row>
    <row r="2436" spans="1:20" x14ac:dyDescent="0.35">
      <c r="A2436" t="s">
        <v>98</v>
      </c>
      <c r="B2436" t="s">
        <v>99</v>
      </c>
      <c r="C2436" t="s">
        <v>89</v>
      </c>
      <c r="D2436" s="29">
        <v>46627</v>
      </c>
      <c r="E2436">
        <v>0</v>
      </c>
      <c r="F2436">
        <v>0</v>
      </c>
      <c r="G2436">
        <v>0</v>
      </c>
      <c r="H2436">
        <v>0</v>
      </c>
      <c r="R2436">
        <v>99.740673999999999</v>
      </c>
      <c r="S2436" t="s">
        <v>90</v>
      </c>
      <c r="T2436" s="297">
        <v>46311.754166666666</v>
      </c>
    </row>
    <row r="2437" spans="1:20" x14ac:dyDescent="0.35">
      <c r="A2437" t="s">
        <v>98</v>
      </c>
      <c r="B2437" t="s">
        <v>99</v>
      </c>
      <c r="C2437" t="s">
        <v>89</v>
      </c>
      <c r="D2437" s="29">
        <v>46628</v>
      </c>
      <c r="E2437">
        <v>0</v>
      </c>
      <c r="F2437">
        <v>0</v>
      </c>
      <c r="G2437">
        <v>0</v>
      </c>
      <c r="H2437">
        <v>0</v>
      </c>
      <c r="R2437">
        <v>99.740673999999999</v>
      </c>
      <c r="S2437" t="s">
        <v>90</v>
      </c>
      <c r="T2437" s="297">
        <v>46311.754166666666</v>
      </c>
    </row>
    <row r="2438" spans="1:20" x14ac:dyDescent="0.35">
      <c r="A2438" t="s">
        <v>98</v>
      </c>
      <c r="B2438" t="s">
        <v>99</v>
      </c>
      <c r="C2438" t="s">
        <v>89</v>
      </c>
      <c r="D2438" s="29">
        <v>46629</v>
      </c>
      <c r="E2438">
        <v>0</v>
      </c>
      <c r="F2438">
        <v>0</v>
      </c>
      <c r="G2438">
        <v>1</v>
      </c>
      <c r="H2438">
        <v>1</v>
      </c>
      <c r="J2438">
        <v>0</v>
      </c>
      <c r="K2438">
        <v>0</v>
      </c>
      <c r="R2438">
        <v>99.740673999999999</v>
      </c>
      <c r="S2438" t="s">
        <v>90</v>
      </c>
      <c r="T2438" s="297">
        <v>46311.754166666666</v>
      </c>
    </row>
    <row r="2439" spans="1:20" x14ac:dyDescent="0.35">
      <c r="A2439" t="s">
        <v>98</v>
      </c>
      <c r="B2439" t="s">
        <v>99</v>
      </c>
      <c r="C2439" t="s">
        <v>89</v>
      </c>
      <c r="D2439" s="29">
        <v>46630</v>
      </c>
      <c r="E2439">
        <v>0</v>
      </c>
      <c r="F2439">
        <v>0</v>
      </c>
      <c r="G2439">
        <v>1</v>
      </c>
      <c r="H2439">
        <v>1</v>
      </c>
      <c r="J2439">
        <v>0</v>
      </c>
      <c r="K2439">
        <v>0</v>
      </c>
      <c r="R2439">
        <v>99.740673999999999</v>
      </c>
      <c r="S2439" t="s">
        <v>90</v>
      </c>
      <c r="T2439" s="297">
        <v>46311.754166666666</v>
      </c>
    </row>
    <row r="2440" spans="1:20" x14ac:dyDescent="0.35">
      <c r="A2440" t="s">
        <v>98</v>
      </c>
      <c r="B2440" t="s">
        <v>99</v>
      </c>
      <c r="C2440" t="s">
        <v>89</v>
      </c>
      <c r="D2440" s="29">
        <v>46631</v>
      </c>
      <c r="E2440">
        <v>0</v>
      </c>
      <c r="F2440">
        <v>0</v>
      </c>
      <c r="G2440">
        <v>1</v>
      </c>
      <c r="H2440">
        <v>1</v>
      </c>
      <c r="J2440">
        <v>0</v>
      </c>
      <c r="K2440">
        <v>0</v>
      </c>
      <c r="R2440">
        <v>99.740673999999999</v>
      </c>
      <c r="S2440" t="s">
        <v>90</v>
      </c>
      <c r="T2440" s="297">
        <v>46311.754166666666</v>
      </c>
    </row>
    <row r="2441" spans="1:20" x14ac:dyDescent="0.35">
      <c r="A2441" t="s">
        <v>98</v>
      </c>
      <c r="B2441" t="s">
        <v>99</v>
      </c>
      <c r="C2441" t="s">
        <v>89</v>
      </c>
      <c r="D2441" s="29">
        <v>46632</v>
      </c>
      <c r="E2441">
        <v>0</v>
      </c>
      <c r="F2441">
        <v>0</v>
      </c>
      <c r="G2441">
        <v>1</v>
      </c>
      <c r="H2441">
        <v>1</v>
      </c>
      <c r="J2441">
        <v>0</v>
      </c>
      <c r="K2441">
        <v>0</v>
      </c>
      <c r="R2441">
        <v>99.740673999999999</v>
      </c>
      <c r="S2441" t="s">
        <v>90</v>
      </c>
      <c r="T2441" s="297">
        <v>46311.754166666666</v>
      </c>
    </row>
    <row r="2442" spans="1:20" x14ac:dyDescent="0.35">
      <c r="A2442" t="s">
        <v>98</v>
      </c>
      <c r="B2442" t="s">
        <v>99</v>
      </c>
      <c r="C2442" t="s">
        <v>89</v>
      </c>
      <c r="D2442" s="29">
        <v>46633</v>
      </c>
      <c r="E2442">
        <v>0</v>
      </c>
      <c r="F2442">
        <v>0</v>
      </c>
      <c r="G2442">
        <v>1</v>
      </c>
      <c r="H2442">
        <v>1</v>
      </c>
      <c r="J2442">
        <v>0</v>
      </c>
      <c r="K2442">
        <v>0</v>
      </c>
      <c r="R2442">
        <v>99.740673999999999</v>
      </c>
      <c r="S2442" t="s">
        <v>90</v>
      </c>
      <c r="T2442" s="297">
        <v>46311.754166666666</v>
      </c>
    </row>
    <row r="2443" spans="1:20" x14ac:dyDescent="0.35">
      <c r="A2443" t="s">
        <v>98</v>
      </c>
      <c r="B2443" t="s">
        <v>99</v>
      </c>
      <c r="C2443" t="s">
        <v>89</v>
      </c>
      <c r="D2443" s="29">
        <v>46634</v>
      </c>
      <c r="E2443">
        <v>0</v>
      </c>
      <c r="F2443">
        <v>0</v>
      </c>
      <c r="G2443">
        <v>1</v>
      </c>
      <c r="H2443">
        <v>1</v>
      </c>
      <c r="J2443">
        <v>0</v>
      </c>
      <c r="K2443">
        <v>0</v>
      </c>
      <c r="R2443">
        <v>99.740673999999999</v>
      </c>
      <c r="S2443" t="s">
        <v>90</v>
      </c>
      <c r="T2443" s="297">
        <v>46311.754166666666</v>
      </c>
    </row>
    <row r="2444" spans="1:20" x14ac:dyDescent="0.35">
      <c r="A2444" t="s">
        <v>98</v>
      </c>
      <c r="B2444" t="s">
        <v>99</v>
      </c>
      <c r="C2444" t="s">
        <v>89</v>
      </c>
      <c r="D2444" s="29">
        <v>46635</v>
      </c>
      <c r="E2444">
        <v>0</v>
      </c>
      <c r="F2444">
        <v>0</v>
      </c>
      <c r="G2444">
        <v>1</v>
      </c>
      <c r="H2444">
        <v>1</v>
      </c>
      <c r="J2444">
        <v>0</v>
      </c>
      <c r="K2444">
        <v>0</v>
      </c>
      <c r="R2444">
        <v>99.740673999999999</v>
      </c>
      <c r="S2444" t="s">
        <v>90</v>
      </c>
      <c r="T2444" s="297">
        <v>46311.754166666666</v>
      </c>
    </row>
    <row r="2445" spans="1:20" x14ac:dyDescent="0.35">
      <c r="A2445" t="s">
        <v>98</v>
      </c>
      <c r="B2445" t="s">
        <v>99</v>
      </c>
      <c r="C2445" t="s">
        <v>89</v>
      </c>
      <c r="D2445" s="29">
        <v>46636</v>
      </c>
      <c r="E2445">
        <v>0</v>
      </c>
      <c r="F2445">
        <v>0</v>
      </c>
      <c r="G2445">
        <v>1</v>
      </c>
      <c r="H2445">
        <v>1</v>
      </c>
      <c r="J2445">
        <v>0</v>
      </c>
      <c r="K2445">
        <v>0</v>
      </c>
      <c r="R2445">
        <v>99.740673999999999</v>
      </c>
      <c r="S2445" t="s">
        <v>90</v>
      </c>
      <c r="T2445" s="297">
        <v>46311.754166666666</v>
      </c>
    </row>
    <row r="2446" spans="1:20" x14ac:dyDescent="0.35">
      <c r="A2446" t="s">
        <v>98</v>
      </c>
      <c r="B2446" t="s">
        <v>99</v>
      </c>
      <c r="C2446" t="s">
        <v>89</v>
      </c>
      <c r="D2446" s="29">
        <v>46637</v>
      </c>
      <c r="E2446">
        <v>0</v>
      </c>
      <c r="F2446">
        <v>0</v>
      </c>
      <c r="G2446">
        <v>1</v>
      </c>
      <c r="H2446">
        <v>1</v>
      </c>
      <c r="J2446">
        <v>0</v>
      </c>
      <c r="K2446">
        <v>0</v>
      </c>
      <c r="R2446">
        <v>99.740673999999999</v>
      </c>
      <c r="S2446" t="s">
        <v>90</v>
      </c>
      <c r="T2446" s="297">
        <v>46311.754166666666</v>
      </c>
    </row>
    <row r="2447" spans="1:20" x14ac:dyDescent="0.35">
      <c r="A2447" t="s">
        <v>98</v>
      </c>
      <c r="B2447" t="s">
        <v>99</v>
      </c>
      <c r="C2447" t="s">
        <v>89</v>
      </c>
      <c r="D2447" s="29">
        <v>46638</v>
      </c>
      <c r="E2447">
        <v>0</v>
      </c>
      <c r="F2447">
        <v>0</v>
      </c>
      <c r="G2447">
        <v>1</v>
      </c>
      <c r="H2447">
        <v>1</v>
      </c>
      <c r="J2447">
        <v>0</v>
      </c>
      <c r="K2447">
        <v>0</v>
      </c>
      <c r="R2447">
        <v>99.740673999999999</v>
      </c>
      <c r="S2447" t="s">
        <v>90</v>
      </c>
      <c r="T2447" s="297">
        <v>46311.754166666666</v>
      </c>
    </row>
    <row r="2448" spans="1:20" x14ac:dyDescent="0.35">
      <c r="A2448" t="s">
        <v>98</v>
      </c>
      <c r="B2448" t="s">
        <v>99</v>
      </c>
      <c r="C2448" t="s">
        <v>89</v>
      </c>
      <c r="D2448" s="29">
        <v>46639</v>
      </c>
      <c r="E2448">
        <v>0</v>
      </c>
      <c r="F2448">
        <v>0</v>
      </c>
      <c r="G2448">
        <v>1</v>
      </c>
      <c r="H2448">
        <v>1</v>
      </c>
      <c r="J2448">
        <v>0</v>
      </c>
      <c r="K2448">
        <v>0</v>
      </c>
      <c r="R2448">
        <v>99.740673999999999</v>
      </c>
      <c r="S2448" t="s">
        <v>90</v>
      </c>
      <c r="T2448" s="297">
        <v>46311.754166666666</v>
      </c>
    </row>
    <row r="2449" spans="1:20" x14ac:dyDescent="0.35">
      <c r="A2449" t="s">
        <v>98</v>
      </c>
      <c r="B2449" t="s">
        <v>99</v>
      </c>
      <c r="C2449" t="s">
        <v>89</v>
      </c>
      <c r="D2449" s="29">
        <v>46640</v>
      </c>
      <c r="E2449">
        <v>0</v>
      </c>
      <c r="F2449">
        <v>0</v>
      </c>
      <c r="G2449">
        <v>1</v>
      </c>
      <c r="H2449">
        <v>1</v>
      </c>
      <c r="J2449">
        <v>0</v>
      </c>
      <c r="K2449">
        <v>0</v>
      </c>
      <c r="R2449">
        <v>99.740673999999999</v>
      </c>
      <c r="S2449" t="s">
        <v>90</v>
      </c>
      <c r="T2449" s="297">
        <v>46311.754166666666</v>
      </c>
    </row>
    <row r="2450" spans="1:20" x14ac:dyDescent="0.35">
      <c r="A2450" t="s">
        <v>98</v>
      </c>
      <c r="B2450" t="s">
        <v>99</v>
      </c>
      <c r="C2450" t="s">
        <v>89</v>
      </c>
      <c r="D2450" s="29">
        <v>46641</v>
      </c>
      <c r="E2450">
        <v>0</v>
      </c>
      <c r="F2450">
        <v>0</v>
      </c>
      <c r="G2450">
        <v>1</v>
      </c>
      <c r="H2450">
        <v>1</v>
      </c>
      <c r="J2450">
        <v>0</v>
      </c>
      <c r="K2450">
        <v>0</v>
      </c>
      <c r="R2450">
        <v>99.740673999999999</v>
      </c>
      <c r="S2450" t="s">
        <v>90</v>
      </c>
      <c r="T2450" s="297">
        <v>46311.754166666666</v>
      </c>
    </row>
    <row r="2451" spans="1:20" x14ac:dyDescent="0.35">
      <c r="A2451" t="s">
        <v>98</v>
      </c>
      <c r="B2451" t="s">
        <v>99</v>
      </c>
      <c r="C2451" t="s">
        <v>89</v>
      </c>
      <c r="D2451" s="29">
        <v>46642</v>
      </c>
      <c r="E2451">
        <v>0</v>
      </c>
      <c r="F2451">
        <v>0</v>
      </c>
      <c r="G2451">
        <v>1</v>
      </c>
      <c r="H2451">
        <v>1</v>
      </c>
      <c r="J2451">
        <v>0</v>
      </c>
      <c r="K2451">
        <v>0</v>
      </c>
      <c r="R2451">
        <v>99.740673999999999</v>
      </c>
      <c r="S2451" t="s">
        <v>90</v>
      </c>
      <c r="T2451" s="297">
        <v>46311.754166666666</v>
      </c>
    </row>
    <row r="2452" spans="1:20" x14ac:dyDescent="0.35">
      <c r="A2452" t="s">
        <v>98</v>
      </c>
      <c r="B2452" t="s">
        <v>99</v>
      </c>
      <c r="C2452" t="s">
        <v>89</v>
      </c>
      <c r="D2452" s="29">
        <v>46643</v>
      </c>
      <c r="E2452">
        <v>0</v>
      </c>
      <c r="F2452">
        <v>0</v>
      </c>
      <c r="G2452">
        <v>1</v>
      </c>
      <c r="H2452">
        <v>1</v>
      </c>
      <c r="J2452">
        <v>0</v>
      </c>
      <c r="K2452">
        <v>0</v>
      </c>
      <c r="R2452">
        <v>99.740673999999999</v>
      </c>
      <c r="S2452" t="s">
        <v>90</v>
      </c>
      <c r="T2452" s="297">
        <v>46311.754166666666</v>
      </c>
    </row>
    <row r="2453" spans="1:20" x14ac:dyDescent="0.35">
      <c r="A2453" t="s">
        <v>98</v>
      </c>
      <c r="B2453" t="s">
        <v>99</v>
      </c>
      <c r="C2453" t="s">
        <v>89</v>
      </c>
      <c r="D2453" s="29">
        <v>46644</v>
      </c>
      <c r="E2453">
        <v>0</v>
      </c>
      <c r="F2453">
        <v>0</v>
      </c>
      <c r="G2453">
        <v>1</v>
      </c>
      <c r="H2453">
        <v>1</v>
      </c>
      <c r="J2453">
        <v>0</v>
      </c>
      <c r="K2453">
        <v>0</v>
      </c>
      <c r="R2453">
        <v>99.740673999999999</v>
      </c>
      <c r="S2453" t="s">
        <v>90</v>
      </c>
      <c r="T2453" s="297">
        <v>46311.754166666666</v>
      </c>
    </row>
    <row r="2454" spans="1:20" x14ac:dyDescent="0.35">
      <c r="A2454" t="s">
        <v>98</v>
      </c>
      <c r="B2454" t="s">
        <v>99</v>
      </c>
      <c r="C2454" t="s">
        <v>89</v>
      </c>
      <c r="D2454" s="29">
        <v>46645</v>
      </c>
      <c r="E2454">
        <v>0</v>
      </c>
      <c r="F2454">
        <v>0</v>
      </c>
      <c r="G2454">
        <v>1</v>
      </c>
      <c r="H2454">
        <v>1</v>
      </c>
      <c r="J2454">
        <v>0</v>
      </c>
      <c r="K2454">
        <v>0</v>
      </c>
      <c r="R2454">
        <v>99.740673999999999</v>
      </c>
      <c r="S2454" t="s">
        <v>90</v>
      </c>
      <c r="T2454" s="297">
        <v>46311.754166666666</v>
      </c>
    </row>
    <row r="2455" spans="1:20" x14ac:dyDescent="0.35">
      <c r="A2455" t="s">
        <v>98</v>
      </c>
      <c r="B2455" t="s">
        <v>99</v>
      </c>
      <c r="C2455" t="s">
        <v>89</v>
      </c>
      <c r="D2455" s="29">
        <v>46646</v>
      </c>
      <c r="E2455">
        <v>0</v>
      </c>
      <c r="F2455">
        <v>0</v>
      </c>
      <c r="G2455">
        <v>1</v>
      </c>
      <c r="H2455">
        <v>1</v>
      </c>
      <c r="J2455">
        <v>0</v>
      </c>
      <c r="K2455">
        <v>0</v>
      </c>
      <c r="R2455">
        <v>99.740673999999999</v>
      </c>
      <c r="S2455" t="s">
        <v>90</v>
      </c>
      <c r="T2455" s="297">
        <v>46311.754166666666</v>
      </c>
    </row>
    <row r="2456" spans="1:20" x14ac:dyDescent="0.35">
      <c r="A2456" t="s">
        <v>98</v>
      </c>
      <c r="B2456" t="s">
        <v>99</v>
      </c>
      <c r="C2456" t="s">
        <v>89</v>
      </c>
      <c r="D2456" s="29">
        <v>46647</v>
      </c>
      <c r="E2456">
        <v>0</v>
      </c>
      <c r="F2456">
        <v>0</v>
      </c>
      <c r="G2456">
        <v>1</v>
      </c>
      <c r="H2456">
        <v>1</v>
      </c>
      <c r="J2456">
        <v>0</v>
      </c>
      <c r="K2456">
        <v>0</v>
      </c>
      <c r="R2456">
        <v>99.740673999999999</v>
      </c>
      <c r="S2456" t="s">
        <v>90</v>
      </c>
      <c r="T2456" s="297">
        <v>46311.754166666666</v>
      </c>
    </row>
    <row r="2457" spans="1:20" x14ac:dyDescent="0.35">
      <c r="A2457" t="s">
        <v>98</v>
      </c>
      <c r="B2457" t="s">
        <v>99</v>
      </c>
      <c r="C2457" t="s">
        <v>89</v>
      </c>
      <c r="D2457" s="29">
        <v>46648</v>
      </c>
      <c r="E2457">
        <v>0</v>
      </c>
      <c r="F2457">
        <v>0</v>
      </c>
      <c r="G2457">
        <v>0</v>
      </c>
      <c r="H2457">
        <v>0</v>
      </c>
      <c r="R2457">
        <v>99.740673999999999</v>
      </c>
      <c r="S2457" t="s">
        <v>90</v>
      </c>
      <c r="T2457" s="297">
        <v>46311.754166666666</v>
      </c>
    </row>
    <row r="2458" spans="1:20" x14ac:dyDescent="0.35">
      <c r="A2458" t="s">
        <v>98</v>
      </c>
      <c r="B2458" t="s">
        <v>99</v>
      </c>
      <c r="C2458" t="s">
        <v>89</v>
      </c>
      <c r="D2458" s="29">
        <v>46649</v>
      </c>
      <c r="E2458">
        <v>0</v>
      </c>
      <c r="F2458">
        <v>0</v>
      </c>
      <c r="G2458">
        <v>0</v>
      </c>
      <c r="H2458">
        <v>0</v>
      </c>
      <c r="R2458">
        <v>99.740673999999999</v>
      </c>
      <c r="S2458" t="s">
        <v>90</v>
      </c>
      <c r="T2458" s="297">
        <v>46311.754166666666</v>
      </c>
    </row>
    <row r="2459" spans="1:20" x14ac:dyDescent="0.35">
      <c r="A2459" t="s">
        <v>98</v>
      </c>
      <c r="B2459" t="s">
        <v>99</v>
      </c>
      <c r="C2459" t="s">
        <v>89</v>
      </c>
      <c r="D2459" s="29">
        <v>46650</v>
      </c>
      <c r="E2459">
        <v>0</v>
      </c>
      <c r="F2459">
        <v>0</v>
      </c>
      <c r="G2459">
        <v>0</v>
      </c>
      <c r="H2459">
        <v>0</v>
      </c>
      <c r="R2459">
        <v>99.740673999999999</v>
      </c>
      <c r="S2459" t="s">
        <v>90</v>
      </c>
      <c r="T2459" s="297">
        <v>46311.754166666666</v>
      </c>
    </row>
    <row r="2460" spans="1:20" x14ac:dyDescent="0.35">
      <c r="A2460" t="s">
        <v>98</v>
      </c>
      <c r="B2460" t="s">
        <v>99</v>
      </c>
      <c r="C2460" t="s">
        <v>89</v>
      </c>
      <c r="D2460" s="29">
        <v>46651</v>
      </c>
      <c r="E2460">
        <v>0</v>
      </c>
      <c r="F2460">
        <v>0</v>
      </c>
      <c r="G2460">
        <v>0</v>
      </c>
      <c r="H2460">
        <v>0</v>
      </c>
      <c r="R2460">
        <v>99.740673999999999</v>
      </c>
      <c r="S2460" t="s">
        <v>90</v>
      </c>
      <c r="T2460" s="297">
        <v>46311.754166666666</v>
      </c>
    </row>
    <row r="2461" spans="1:20" x14ac:dyDescent="0.35">
      <c r="A2461" t="s">
        <v>98</v>
      </c>
      <c r="B2461" t="s">
        <v>99</v>
      </c>
      <c r="C2461" t="s">
        <v>89</v>
      </c>
      <c r="D2461" s="29">
        <v>46652</v>
      </c>
      <c r="E2461">
        <v>0</v>
      </c>
      <c r="F2461">
        <v>0</v>
      </c>
      <c r="G2461">
        <v>0</v>
      </c>
      <c r="H2461">
        <v>0</v>
      </c>
      <c r="R2461">
        <v>99.740673999999999</v>
      </c>
      <c r="S2461" t="s">
        <v>90</v>
      </c>
      <c r="T2461" s="297">
        <v>46311.754166666666</v>
      </c>
    </row>
    <row r="2462" spans="1:20" x14ac:dyDescent="0.35">
      <c r="A2462" t="s">
        <v>98</v>
      </c>
      <c r="B2462" t="s">
        <v>99</v>
      </c>
      <c r="C2462" t="s">
        <v>89</v>
      </c>
      <c r="D2462" s="29">
        <v>46653</v>
      </c>
      <c r="E2462">
        <v>0</v>
      </c>
      <c r="F2462">
        <v>0</v>
      </c>
      <c r="G2462">
        <v>0</v>
      </c>
      <c r="H2462">
        <v>0</v>
      </c>
      <c r="R2462">
        <v>99.740673999999999</v>
      </c>
      <c r="S2462" t="s">
        <v>90</v>
      </c>
      <c r="T2462" s="297">
        <v>46311.754166666666</v>
      </c>
    </row>
    <row r="2463" spans="1:20" x14ac:dyDescent="0.35">
      <c r="A2463" t="s">
        <v>98</v>
      </c>
      <c r="B2463" t="s">
        <v>99</v>
      </c>
      <c r="C2463" t="s">
        <v>89</v>
      </c>
      <c r="D2463" s="29">
        <v>46654</v>
      </c>
      <c r="E2463">
        <v>0</v>
      </c>
      <c r="F2463">
        <v>0</v>
      </c>
      <c r="G2463">
        <v>0</v>
      </c>
      <c r="H2463">
        <v>0</v>
      </c>
      <c r="R2463">
        <v>99.740673999999999</v>
      </c>
      <c r="S2463" t="s">
        <v>90</v>
      </c>
      <c r="T2463" s="297">
        <v>46311.754166666666</v>
      </c>
    </row>
    <row r="2464" spans="1:20" x14ac:dyDescent="0.35">
      <c r="A2464" t="s">
        <v>98</v>
      </c>
      <c r="B2464" t="s">
        <v>99</v>
      </c>
      <c r="C2464" t="s">
        <v>89</v>
      </c>
      <c r="D2464" s="29">
        <v>46655</v>
      </c>
      <c r="E2464">
        <v>0</v>
      </c>
      <c r="F2464">
        <v>0</v>
      </c>
      <c r="G2464">
        <v>0</v>
      </c>
      <c r="H2464">
        <v>0</v>
      </c>
      <c r="R2464">
        <v>99.740673999999999</v>
      </c>
      <c r="S2464" t="s">
        <v>90</v>
      </c>
      <c r="T2464" s="297">
        <v>46311.754166666666</v>
      </c>
    </row>
    <row r="2465" spans="1:20" x14ac:dyDescent="0.35">
      <c r="A2465" t="s">
        <v>98</v>
      </c>
      <c r="B2465" t="s">
        <v>99</v>
      </c>
      <c r="C2465" t="s">
        <v>89</v>
      </c>
      <c r="D2465" s="29">
        <v>46656</v>
      </c>
      <c r="E2465">
        <v>0</v>
      </c>
      <c r="F2465">
        <v>0</v>
      </c>
      <c r="G2465">
        <v>0</v>
      </c>
      <c r="H2465">
        <v>0</v>
      </c>
      <c r="R2465">
        <v>99.740673999999999</v>
      </c>
      <c r="S2465" t="s">
        <v>90</v>
      </c>
      <c r="T2465" s="297">
        <v>46311.754166666666</v>
      </c>
    </row>
    <row r="2466" spans="1:20" x14ac:dyDescent="0.35">
      <c r="A2466" t="s">
        <v>98</v>
      </c>
      <c r="B2466" t="s">
        <v>99</v>
      </c>
      <c r="C2466" t="s">
        <v>89</v>
      </c>
      <c r="D2466" s="29">
        <v>46657</v>
      </c>
      <c r="E2466">
        <v>0</v>
      </c>
      <c r="F2466">
        <v>0</v>
      </c>
      <c r="G2466">
        <v>1</v>
      </c>
      <c r="H2466">
        <v>1</v>
      </c>
      <c r="J2466">
        <v>0</v>
      </c>
      <c r="K2466">
        <v>0</v>
      </c>
      <c r="R2466">
        <v>99.740673999999999</v>
      </c>
      <c r="S2466" t="s">
        <v>90</v>
      </c>
      <c r="T2466" s="297">
        <v>46311.754166666666</v>
      </c>
    </row>
    <row r="2467" spans="1:20" x14ac:dyDescent="0.35">
      <c r="A2467" t="s">
        <v>98</v>
      </c>
      <c r="B2467" t="s">
        <v>99</v>
      </c>
      <c r="C2467" t="s">
        <v>89</v>
      </c>
      <c r="D2467" s="29">
        <v>46658</v>
      </c>
      <c r="E2467">
        <v>0</v>
      </c>
      <c r="F2467">
        <v>0</v>
      </c>
      <c r="G2467">
        <v>1</v>
      </c>
      <c r="H2467">
        <v>1</v>
      </c>
      <c r="J2467">
        <v>0</v>
      </c>
      <c r="K2467">
        <v>0</v>
      </c>
      <c r="R2467">
        <v>99.740673999999999</v>
      </c>
      <c r="S2467" t="s">
        <v>90</v>
      </c>
      <c r="T2467" s="297">
        <v>46311.754166666666</v>
      </c>
    </row>
    <row r="2468" spans="1:20" x14ac:dyDescent="0.35">
      <c r="A2468" t="s">
        <v>98</v>
      </c>
      <c r="B2468" t="s">
        <v>99</v>
      </c>
      <c r="C2468" t="s">
        <v>89</v>
      </c>
      <c r="D2468" s="29">
        <v>46659</v>
      </c>
      <c r="E2468">
        <v>0</v>
      </c>
      <c r="F2468">
        <v>0</v>
      </c>
      <c r="G2468">
        <v>1</v>
      </c>
      <c r="H2468">
        <v>1</v>
      </c>
      <c r="J2468">
        <v>0</v>
      </c>
      <c r="K2468">
        <v>0</v>
      </c>
      <c r="R2468">
        <v>99.740673999999999</v>
      </c>
      <c r="S2468" t="s">
        <v>90</v>
      </c>
      <c r="T2468" s="297">
        <v>46311.754166666666</v>
      </c>
    </row>
    <row r="2469" spans="1:20" x14ac:dyDescent="0.35">
      <c r="A2469" t="s">
        <v>98</v>
      </c>
      <c r="B2469" t="s">
        <v>99</v>
      </c>
      <c r="C2469" t="s">
        <v>89</v>
      </c>
      <c r="D2469" s="29">
        <v>46660</v>
      </c>
      <c r="E2469">
        <v>0</v>
      </c>
      <c r="F2469">
        <v>0</v>
      </c>
      <c r="G2469">
        <v>1</v>
      </c>
      <c r="H2469">
        <v>1</v>
      </c>
      <c r="J2469">
        <v>0</v>
      </c>
      <c r="K2469">
        <v>0</v>
      </c>
      <c r="R2469">
        <v>99.740673999999999</v>
      </c>
      <c r="S2469" t="s">
        <v>90</v>
      </c>
      <c r="T2469" s="297">
        <v>46311.754166666666</v>
      </c>
    </row>
    <row r="2470" spans="1:20" x14ac:dyDescent="0.35">
      <c r="A2470" t="s">
        <v>98</v>
      </c>
      <c r="B2470" t="s">
        <v>99</v>
      </c>
      <c r="C2470" t="s">
        <v>89</v>
      </c>
      <c r="D2470" s="29">
        <v>46661</v>
      </c>
      <c r="E2470">
        <v>0</v>
      </c>
      <c r="F2470">
        <v>0</v>
      </c>
      <c r="G2470">
        <v>1</v>
      </c>
      <c r="H2470">
        <v>1</v>
      </c>
      <c r="J2470">
        <v>0</v>
      </c>
      <c r="K2470">
        <v>0</v>
      </c>
      <c r="R2470">
        <v>99.740673999999999</v>
      </c>
      <c r="S2470" t="s">
        <v>90</v>
      </c>
      <c r="T2470" s="297">
        <v>46311.754166666666</v>
      </c>
    </row>
    <row r="2471" spans="1:20" x14ac:dyDescent="0.35">
      <c r="A2471" t="s">
        <v>98</v>
      </c>
      <c r="B2471" t="s">
        <v>99</v>
      </c>
      <c r="C2471" t="s">
        <v>89</v>
      </c>
      <c r="D2471" s="29">
        <v>46662</v>
      </c>
      <c r="E2471">
        <v>0</v>
      </c>
      <c r="F2471">
        <v>0</v>
      </c>
      <c r="G2471">
        <v>0</v>
      </c>
      <c r="H2471">
        <v>0</v>
      </c>
      <c r="R2471">
        <v>99.740673999999999</v>
      </c>
      <c r="S2471" t="s">
        <v>90</v>
      </c>
      <c r="T2471" s="297">
        <v>46311.754166666666</v>
      </c>
    </row>
    <row r="2472" spans="1:20" x14ac:dyDescent="0.35">
      <c r="A2472" t="s">
        <v>98</v>
      </c>
      <c r="B2472" t="s">
        <v>99</v>
      </c>
      <c r="C2472" t="s">
        <v>89</v>
      </c>
      <c r="D2472" s="29">
        <v>46663</v>
      </c>
      <c r="E2472">
        <v>0</v>
      </c>
      <c r="F2472">
        <v>0</v>
      </c>
      <c r="G2472">
        <v>0</v>
      </c>
      <c r="H2472">
        <v>0</v>
      </c>
      <c r="R2472">
        <v>99.740673999999999</v>
      </c>
      <c r="S2472" t="s">
        <v>90</v>
      </c>
      <c r="T2472" s="297">
        <v>46311.754166666666</v>
      </c>
    </row>
    <row r="2473" spans="1:20" x14ac:dyDescent="0.35">
      <c r="A2473" t="s">
        <v>98</v>
      </c>
      <c r="B2473" t="s">
        <v>99</v>
      </c>
      <c r="C2473" t="s">
        <v>89</v>
      </c>
      <c r="D2473" s="29">
        <v>46664</v>
      </c>
      <c r="E2473">
        <v>0</v>
      </c>
      <c r="F2473">
        <v>0</v>
      </c>
      <c r="G2473">
        <v>1</v>
      </c>
      <c r="H2473">
        <v>1</v>
      </c>
      <c r="J2473">
        <v>0</v>
      </c>
      <c r="K2473">
        <v>0</v>
      </c>
      <c r="R2473">
        <v>99.740673999999999</v>
      </c>
      <c r="S2473" t="s">
        <v>90</v>
      </c>
      <c r="T2473" s="297">
        <v>46311.754166666666</v>
      </c>
    </row>
    <row r="2474" spans="1:20" x14ac:dyDescent="0.35">
      <c r="A2474" t="s">
        <v>98</v>
      </c>
      <c r="B2474" t="s">
        <v>99</v>
      </c>
      <c r="C2474" t="s">
        <v>89</v>
      </c>
      <c r="D2474" s="29">
        <v>46665</v>
      </c>
      <c r="E2474">
        <v>0</v>
      </c>
      <c r="F2474">
        <v>0</v>
      </c>
      <c r="G2474">
        <v>1</v>
      </c>
      <c r="H2474">
        <v>1</v>
      </c>
      <c r="J2474">
        <v>0</v>
      </c>
      <c r="K2474">
        <v>0</v>
      </c>
      <c r="R2474">
        <v>99.740673999999999</v>
      </c>
      <c r="S2474" t="s">
        <v>90</v>
      </c>
      <c r="T2474" s="297">
        <v>46311.754166666666</v>
      </c>
    </row>
    <row r="2475" spans="1:20" x14ac:dyDescent="0.35">
      <c r="A2475" t="s">
        <v>98</v>
      </c>
      <c r="B2475" t="s">
        <v>99</v>
      </c>
      <c r="C2475" t="s">
        <v>89</v>
      </c>
      <c r="D2475" s="29">
        <v>46666</v>
      </c>
      <c r="E2475">
        <v>0</v>
      </c>
      <c r="F2475">
        <v>0</v>
      </c>
      <c r="G2475">
        <v>1</v>
      </c>
      <c r="H2475">
        <v>1</v>
      </c>
      <c r="J2475">
        <v>0</v>
      </c>
      <c r="K2475">
        <v>0</v>
      </c>
      <c r="R2475">
        <v>99.740673999999999</v>
      </c>
      <c r="S2475" t="s">
        <v>90</v>
      </c>
      <c r="T2475" s="297">
        <v>46311.754166666666</v>
      </c>
    </row>
    <row r="2476" spans="1:20" x14ac:dyDescent="0.35">
      <c r="A2476" t="s">
        <v>98</v>
      </c>
      <c r="B2476" t="s">
        <v>99</v>
      </c>
      <c r="C2476" t="s">
        <v>89</v>
      </c>
      <c r="D2476" s="29">
        <v>46667</v>
      </c>
      <c r="E2476">
        <v>0</v>
      </c>
      <c r="F2476">
        <v>0</v>
      </c>
      <c r="G2476">
        <v>1</v>
      </c>
      <c r="H2476">
        <v>1</v>
      </c>
      <c r="J2476">
        <v>0</v>
      </c>
      <c r="K2476">
        <v>0</v>
      </c>
      <c r="R2476">
        <v>99.740673999999999</v>
      </c>
      <c r="S2476" t="s">
        <v>90</v>
      </c>
      <c r="T2476" s="297">
        <v>46311.754166666666</v>
      </c>
    </row>
    <row r="2477" spans="1:20" x14ac:dyDescent="0.35">
      <c r="A2477" t="s">
        <v>98</v>
      </c>
      <c r="B2477" t="s">
        <v>99</v>
      </c>
      <c r="C2477" t="s">
        <v>89</v>
      </c>
      <c r="D2477" s="29">
        <v>46668</v>
      </c>
      <c r="E2477">
        <v>0</v>
      </c>
      <c r="F2477">
        <v>0</v>
      </c>
      <c r="G2477">
        <v>1</v>
      </c>
      <c r="H2477">
        <v>1</v>
      </c>
      <c r="J2477">
        <v>0</v>
      </c>
      <c r="K2477">
        <v>0</v>
      </c>
      <c r="R2477">
        <v>99.740673999999999</v>
      </c>
      <c r="S2477" t="s">
        <v>90</v>
      </c>
      <c r="T2477" s="297">
        <v>46311.754166666666</v>
      </c>
    </row>
    <row r="2478" spans="1:20" x14ac:dyDescent="0.35">
      <c r="A2478" t="s">
        <v>98</v>
      </c>
      <c r="B2478" t="s">
        <v>99</v>
      </c>
      <c r="C2478" t="s">
        <v>89</v>
      </c>
      <c r="D2478" s="29">
        <v>46669</v>
      </c>
      <c r="E2478">
        <v>0</v>
      </c>
      <c r="F2478">
        <v>0</v>
      </c>
      <c r="G2478">
        <v>0</v>
      </c>
      <c r="H2478">
        <v>0</v>
      </c>
      <c r="R2478">
        <v>99.740673999999999</v>
      </c>
      <c r="S2478" t="s">
        <v>90</v>
      </c>
      <c r="T2478" s="297">
        <v>46311.754166666666</v>
      </c>
    </row>
    <row r="2479" spans="1:20" x14ac:dyDescent="0.35">
      <c r="A2479" t="s">
        <v>98</v>
      </c>
      <c r="B2479" t="s">
        <v>99</v>
      </c>
      <c r="C2479" t="s">
        <v>89</v>
      </c>
      <c r="D2479" s="29">
        <v>46670</v>
      </c>
      <c r="E2479">
        <v>0</v>
      </c>
      <c r="F2479">
        <v>0</v>
      </c>
      <c r="G2479">
        <v>0</v>
      </c>
      <c r="H2479">
        <v>0</v>
      </c>
      <c r="R2479">
        <v>99.740673999999999</v>
      </c>
      <c r="S2479" t="s">
        <v>90</v>
      </c>
      <c r="T2479" s="297">
        <v>46311.754166666666</v>
      </c>
    </row>
    <row r="2480" spans="1:20" x14ac:dyDescent="0.35">
      <c r="A2480" t="s">
        <v>98</v>
      </c>
      <c r="B2480" t="s">
        <v>99</v>
      </c>
      <c r="C2480" t="s">
        <v>89</v>
      </c>
      <c r="D2480" s="29">
        <v>46671</v>
      </c>
      <c r="E2480">
        <v>0</v>
      </c>
      <c r="F2480">
        <v>0</v>
      </c>
      <c r="G2480">
        <v>1</v>
      </c>
      <c r="H2480">
        <v>1</v>
      </c>
      <c r="J2480">
        <v>0</v>
      </c>
      <c r="K2480">
        <v>0</v>
      </c>
      <c r="R2480">
        <v>99.740673999999999</v>
      </c>
      <c r="S2480" t="s">
        <v>90</v>
      </c>
      <c r="T2480" s="297">
        <v>46311.754166666666</v>
      </c>
    </row>
    <row r="2481" spans="1:20" x14ac:dyDescent="0.35">
      <c r="A2481" t="s">
        <v>98</v>
      </c>
      <c r="B2481" t="s">
        <v>99</v>
      </c>
      <c r="C2481" t="s">
        <v>89</v>
      </c>
      <c r="D2481" s="29">
        <v>46672</v>
      </c>
      <c r="E2481">
        <v>0</v>
      </c>
      <c r="F2481">
        <v>0</v>
      </c>
      <c r="G2481">
        <v>1</v>
      </c>
      <c r="H2481">
        <v>1</v>
      </c>
      <c r="J2481">
        <v>0</v>
      </c>
      <c r="K2481">
        <v>0</v>
      </c>
      <c r="R2481">
        <v>99.740673999999999</v>
      </c>
      <c r="S2481" t="s">
        <v>90</v>
      </c>
      <c r="T2481" s="297">
        <v>46311.754166666666</v>
      </c>
    </row>
    <row r="2482" spans="1:20" x14ac:dyDescent="0.35">
      <c r="A2482" t="s">
        <v>98</v>
      </c>
      <c r="B2482" t="s">
        <v>99</v>
      </c>
      <c r="C2482" t="s">
        <v>89</v>
      </c>
      <c r="D2482" s="29">
        <v>46673</v>
      </c>
      <c r="E2482">
        <v>0</v>
      </c>
      <c r="F2482">
        <v>0</v>
      </c>
      <c r="G2482">
        <v>1</v>
      </c>
      <c r="H2482">
        <v>1</v>
      </c>
      <c r="J2482">
        <v>0</v>
      </c>
      <c r="K2482">
        <v>0</v>
      </c>
      <c r="R2482">
        <v>99.740673999999999</v>
      </c>
      <c r="S2482" t="s">
        <v>90</v>
      </c>
      <c r="T2482" s="297">
        <v>46311.754166666666</v>
      </c>
    </row>
    <row r="2483" spans="1:20" x14ac:dyDescent="0.35">
      <c r="A2483" t="s">
        <v>98</v>
      </c>
      <c r="B2483" t="s">
        <v>99</v>
      </c>
      <c r="C2483" t="s">
        <v>89</v>
      </c>
      <c r="D2483" s="29">
        <v>46674</v>
      </c>
      <c r="E2483">
        <v>0</v>
      </c>
      <c r="F2483">
        <v>0</v>
      </c>
      <c r="G2483">
        <v>1</v>
      </c>
      <c r="H2483">
        <v>1</v>
      </c>
      <c r="J2483">
        <v>0</v>
      </c>
      <c r="K2483">
        <v>0</v>
      </c>
      <c r="R2483">
        <v>99.740673999999999</v>
      </c>
      <c r="S2483" t="s">
        <v>90</v>
      </c>
      <c r="T2483" s="297">
        <v>46311.754166666666</v>
      </c>
    </row>
    <row r="2484" spans="1:20" x14ac:dyDescent="0.35">
      <c r="A2484" t="s">
        <v>98</v>
      </c>
      <c r="B2484" t="s">
        <v>99</v>
      </c>
      <c r="C2484" t="s">
        <v>89</v>
      </c>
      <c r="D2484" s="29">
        <v>46675</v>
      </c>
      <c r="E2484">
        <v>0</v>
      </c>
      <c r="F2484">
        <v>0</v>
      </c>
      <c r="G2484">
        <v>1</v>
      </c>
      <c r="H2484">
        <v>1</v>
      </c>
      <c r="J2484">
        <v>0</v>
      </c>
      <c r="K2484">
        <v>0</v>
      </c>
      <c r="R2484">
        <v>99.740673999999999</v>
      </c>
      <c r="S2484" t="s">
        <v>90</v>
      </c>
      <c r="T2484" s="297">
        <v>46311.754166666666</v>
      </c>
    </row>
    <row r="2485" spans="1:20" x14ac:dyDescent="0.35">
      <c r="A2485" t="s">
        <v>98</v>
      </c>
      <c r="B2485" t="s">
        <v>99</v>
      </c>
      <c r="C2485" t="s">
        <v>89</v>
      </c>
      <c r="D2485" s="29">
        <v>46676</v>
      </c>
      <c r="E2485">
        <v>0</v>
      </c>
      <c r="F2485">
        <v>0</v>
      </c>
      <c r="G2485">
        <v>0</v>
      </c>
      <c r="H2485">
        <v>0</v>
      </c>
      <c r="R2485">
        <v>99.740673999999999</v>
      </c>
      <c r="S2485" t="s">
        <v>90</v>
      </c>
      <c r="T2485" s="297">
        <v>46311.754166666666</v>
      </c>
    </row>
    <row r="2486" spans="1:20" x14ac:dyDescent="0.35">
      <c r="A2486" t="s">
        <v>98</v>
      </c>
      <c r="B2486" t="s">
        <v>99</v>
      </c>
      <c r="C2486" t="s">
        <v>89</v>
      </c>
      <c r="D2486" s="29">
        <v>46677</v>
      </c>
      <c r="E2486">
        <v>0</v>
      </c>
      <c r="F2486">
        <v>0</v>
      </c>
      <c r="G2486">
        <v>0</v>
      </c>
      <c r="H2486">
        <v>0</v>
      </c>
      <c r="R2486">
        <v>99.740673999999999</v>
      </c>
      <c r="S2486" t="s">
        <v>90</v>
      </c>
      <c r="T2486" s="297">
        <v>46311.754166666666</v>
      </c>
    </row>
    <row r="2487" spans="1:20" x14ac:dyDescent="0.35">
      <c r="A2487" t="s">
        <v>98</v>
      </c>
      <c r="B2487" t="s">
        <v>99</v>
      </c>
      <c r="C2487" t="s">
        <v>89</v>
      </c>
      <c r="D2487" s="29">
        <v>46678</v>
      </c>
      <c r="E2487">
        <v>0</v>
      </c>
      <c r="F2487">
        <v>0</v>
      </c>
      <c r="G2487">
        <v>1</v>
      </c>
      <c r="H2487">
        <v>1</v>
      </c>
      <c r="J2487">
        <v>0</v>
      </c>
      <c r="K2487">
        <v>0</v>
      </c>
      <c r="R2487">
        <v>99.740673999999999</v>
      </c>
      <c r="S2487" t="s">
        <v>90</v>
      </c>
      <c r="T2487" s="297">
        <v>46311.754166666666</v>
      </c>
    </row>
    <row r="2488" spans="1:20" x14ac:dyDescent="0.35">
      <c r="A2488" t="s">
        <v>98</v>
      </c>
      <c r="B2488" t="s">
        <v>99</v>
      </c>
      <c r="C2488" t="s">
        <v>89</v>
      </c>
      <c r="D2488" s="29">
        <v>46679</v>
      </c>
      <c r="E2488">
        <v>0</v>
      </c>
      <c r="F2488">
        <v>0</v>
      </c>
      <c r="G2488">
        <v>1</v>
      </c>
      <c r="H2488">
        <v>1</v>
      </c>
      <c r="J2488">
        <v>0</v>
      </c>
      <c r="K2488">
        <v>0</v>
      </c>
      <c r="R2488">
        <v>99.740673999999999</v>
      </c>
      <c r="S2488" t="s">
        <v>90</v>
      </c>
      <c r="T2488" s="297">
        <v>46311.754166666666</v>
      </c>
    </row>
    <row r="2489" spans="1:20" x14ac:dyDescent="0.35">
      <c r="A2489" t="s">
        <v>98</v>
      </c>
      <c r="B2489" t="s">
        <v>99</v>
      </c>
      <c r="C2489" t="s">
        <v>89</v>
      </c>
      <c r="D2489" s="29">
        <v>46680</v>
      </c>
      <c r="E2489">
        <v>0</v>
      </c>
      <c r="F2489">
        <v>0</v>
      </c>
      <c r="G2489">
        <v>1</v>
      </c>
      <c r="H2489">
        <v>1</v>
      </c>
      <c r="J2489">
        <v>0</v>
      </c>
      <c r="K2489">
        <v>0</v>
      </c>
      <c r="R2489">
        <v>99.740673999999999</v>
      </c>
      <c r="S2489" t="s">
        <v>90</v>
      </c>
      <c r="T2489" s="297">
        <v>46311.754166666666</v>
      </c>
    </row>
    <row r="2490" spans="1:20" x14ac:dyDescent="0.35">
      <c r="A2490" t="s">
        <v>98</v>
      </c>
      <c r="B2490" t="s">
        <v>99</v>
      </c>
      <c r="C2490" t="s">
        <v>89</v>
      </c>
      <c r="D2490" s="29">
        <v>46681</v>
      </c>
      <c r="E2490">
        <v>0</v>
      </c>
      <c r="F2490">
        <v>0</v>
      </c>
      <c r="G2490">
        <v>1</v>
      </c>
      <c r="H2490">
        <v>1</v>
      </c>
      <c r="J2490">
        <v>0</v>
      </c>
      <c r="K2490">
        <v>0</v>
      </c>
      <c r="R2490">
        <v>99.740673999999999</v>
      </c>
      <c r="S2490" t="s">
        <v>90</v>
      </c>
      <c r="T2490" s="297">
        <v>46311.754166666666</v>
      </c>
    </row>
    <row r="2491" spans="1:20" x14ac:dyDescent="0.35">
      <c r="A2491" t="s">
        <v>98</v>
      </c>
      <c r="B2491" t="s">
        <v>99</v>
      </c>
      <c r="C2491" t="s">
        <v>89</v>
      </c>
      <c r="D2491" s="29">
        <v>46682</v>
      </c>
      <c r="E2491">
        <v>0</v>
      </c>
      <c r="F2491">
        <v>0</v>
      </c>
      <c r="G2491">
        <v>1</v>
      </c>
      <c r="H2491">
        <v>1</v>
      </c>
      <c r="J2491">
        <v>0</v>
      </c>
      <c r="K2491">
        <v>0</v>
      </c>
      <c r="R2491">
        <v>99.740673999999999</v>
      </c>
      <c r="S2491" t="s">
        <v>90</v>
      </c>
      <c r="T2491" s="297">
        <v>46311.754166666666</v>
      </c>
    </row>
    <row r="2492" spans="1:20" x14ac:dyDescent="0.35">
      <c r="A2492" t="s">
        <v>98</v>
      </c>
      <c r="B2492" t="s">
        <v>99</v>
      </c>
      <c r="C2492" t="s">
        <v>89</v>
      </c>
      <c r="D2492" s="29">
        <v>46683</v>
      </c>
      <c r="E2492">
        <v>0</v>
      </c>
      <c r="F2492">
        <v>0</v>
      </c>
      <c r="G2492">
        <v>0</v>
      </c>
      <c r="H2492">
        <v>0</v>
      </c>
      <c r="R2492">
        <v>99.740673999999999</v>
      </c>
      <c r="S2492" t="s">
        <v>90</v>
      </c>
      <c r="T2492" s="297">
        <v>46311.754166666666</v>
      </c>
    </row>
    <row r="2493" spans="1:20" x14ac:dyDescent="0.35">
      <c r="A2493" t="s">
        <v>98</v>
      </c>
      <c r="B2493" t="s">
        <v>99</v>
      </c>
      <c r="C2493" t="s">
        <v>89</v>
      </c>
      <c r="D2493" s="29">
        <v>46684</v>
      </c>
      <c r="E2493">
        <v>0</v>
      </c>
      <c r="F2493">
        <v>0</v>
      </c>
      <c r="G2493">
        <v>0</v>
      </c>
      <c r="H2493">
        <v>0</v>
      </c>
      <c r="R2493">
        <v>99.740673999999999</v>
      </c>
      <c r="S2493" t="s">
        <v>90</v>
      </c>
      <c r="T2493" s="297">
        <v>46311.754166666666</v>
      </c>
    </row>
    <row r="2494" spans="1:20" x14ac:dyDescent="0.35">
      <c r="A2494" t="s">
        <v>98</v>
      </c>
      <c r="B2494" t="s">
        <v>99</v>
      </c>
      <c r="C2494" t="s">
        <v>89</v>
      </c>
      <c r="D2494" s="29">
        <v>46685</v>
      </c>
      <c r="E2494">
        <v>0</v>
      </c>
      <c r="F2494">
        <v>0</v>
      </c>
      <c r="G2494">
        <v>1</v>
      </c>
      <c r="H2494">
        <v>1</v>
      </c>
      <c r="J2494">
        <v>0</v>
      </c>
      <c r="K2494">
        <v>0</v>
      </c>
      <c r="R2494">
        <v>99.740673999999999</v>
      </c>
      <c r="S2494" t="s">
        <v>90</v>
      </c>
      <c r="T2494" s="297">
        <v>46311.754166666666</v>
      </c>
    </row>
    <row r="2495" spans="1:20" x14ac:dyDescent="0.35">
      <c r="A2495" t="s">
        <v>98</v>
      </c>
      <c r="B2495" t="s">
        <v>99</v>
      </c>
      <c r="C2495" t="s">
        <v>89</v>
      </c>
      <c r="D2495" s="29">
        <v>46686</v>
      </c>
      <c r="E2495">
        <v>0</v>
      </c>
      <c r="F2495">
        <v>0</v>
      </c>
      <c r="G2495">
        <v>1</v>
      </c>
      <c r="H2495">
        <v>1</v>
      </c>
      <c r="J2495">
        <v>0</v>
      </c>
      <c r="K2495">
        <v>0</v>
      </c>
      <c r="R2495">
        <v>99.740673999999999</v>
      </c>
      <c r="S2495" t="s">
        <v>90</v>
      </c>
      <c r="T2495" s="297">
        <v>46311.754166666666</v>
      </c>
    </row>
    <row r="2496" spans="1:20" x14ac:dyDescent="0.35">
      <c r="A2496" t="s">
        <v>98</v>
      </c>
      <c r="B2496" t="s">
        <v>99</v>
      </c>
      <c r="C2496" t="s">
        <v>89</v>
      </c>
      <c r="D2496" s="29">
        <v>46687</v>
      </c>
      <c r="E2496">
        <v>0</v>
      </c>
      <c r="F2496">
        <v>0</v>
      </c>
      <c r="G2496">
        <v>1</v>
      </c>
      <c r="H2496">
        <v>1</v>
      </c>
      <c r="J2496">
        <v>0</v>
      </c>
      <c r="K2496">
        <v>0</v>
      </c>
      <c r="R2496">
        <v>99.740673999999999</v>
      </c>
      <c r="S2496" t="s">
        <v>90</v>
      </c>
      <c r="T2496" s="297">
        <v>46311.754166666666</v>
      </c>
    </row>
    <row r="2497" spans="1:20" x14ac:dyDescent="0.35">
      <c r="A2497" t="s">
        <v>98</v>
      </c>
      <c r="B2497" t="s">
        <v>99</v>
      </c>
      <c r="C2497" t="s">
        <v>89</v>
      </c>
      <c r="D2497" s="29">
        <v>46688</v>
      </c>
      <c r="E2497">
        <v>0</v>
      </c>
      <c r="F2497">
        <v>0</v>
      </c>
      <c r="G2497">
        <v>1</v>
      </c>
      <c r="H2497">
        <v>1</v>
      </c>
      <c r="J2497">
        <v>0</v>
      </c>
      <c r="K2497">
        <v>0</v>
      </c>
      <c r="R2497">
        <v>99.740673999999999</v>
      </c>
      <c r="S2497" t="s">
        <v>90</v>
      </c>
      <c r="T2497" s="297">
        <v>46311.754166666666</v>
      </c>
    </row>
    <row r="2498" spans="1:20" x14ac:dyDescent="0.35">
      <c r="A2498" t="s">
        <v>98</v>
      </c>
      <c r="B2498" t="s">
        <v>99</v>
      </c>
      <c r="C2498" t="s">
        <v>89</v>
      </c>
      <c r="D2498" s="29">
        <v>46689</v>
      </c>
      <c r="E2498">
        <v>0</v>
      </c>
      <c r="F2498">
        <v>0</v>
      </c>
      <c r="G2498">
        <v>1</v>
      </c>
      <c r="H2498">
        <v>1</v>
      </c>
      <c r="J2498">
        <v>0</v>
      </c>
      <c r="K2498">
        <v>0</v>
      </c>
      <c r="R2498">
        <v>99.740673999999999</v>
      </c>
      <c r="S2498" t="s">
        <v>90</v>
      </c>
      <c r="T2498" s="297">
        <v>46311.754166666666</v>
      </c>
    </row>
    <row r="2499" spans="1:20" x14ac:dyDescent="0.35">
      <c r="A2499" t="s">
        <v>98</v>
      </c>
      <c r="B2499" t="s">
        <v>99</v>
      </c>
      <c r="C2499" t="s">
        <v>89</v>
      </c>
      <c r="D2499" s="29">
        <v>46690</v>
      </c>
      <c r="E2499">
        <v>0</v>
      </c>
      <c r="F2499">
        <v>0</v>
      </c>
      <c r="G2499">
        <v>0</v>
      </c>
      <c r="H2499">
        <v>0</v>
      </c>
      <c r="R2499">
        <v>99.740673999999999</v>
      </c>
      <c r="S2499" t="s">
        <v>90</v>
      </c>
      <c r="T2499" s="297">
        <v>46311.754166666666</v>
      </c>
    </row>
    <row r="2500" spans="1:20" x14ac:dyDescent="0.35">
      <c r="A2500" t="s">
        <v>98</v>
      </c>
      <c r="B2500" t="s">
        <v>99</v>
      </c>
      <c r="C2500" t="s">
        <v>89</v>
      </c>
      <c r="D2500" s="29">
        <v>46691</v>
      </c>
      <c r="E2500">
        <v>0</v>
      </c>
      <c r="F2500">
        <v>0</v>
      </c>
      <c r="G2500">
        <v>0</v>
      </c>
      <c r="H2500">
        <v>0</v>
      </c>
      <c r="R2500">
        <v>99.740673999999999</v>
      </c>
      <c r="S2500" t="s">
        <v>90</v>
      </c>
      <c r="T2500" s="297">
        <v>46311.754166666666</v>
      </c>
    </row>
    <row r="2501" spans="1:20" x14ac:dyDescent="0.35">
      <c r="A2501" t="s">
        <v>98</v>
      </c>
      <c r="B2501" t="s">
        <v>99</v>
      </c>
      <c r="C2501" t="s">
        <v>89</v>
      </c>
      <c r="D2501" s="29">
        <v>46692</v>
      </c>
      <c r="E2501">
        <v>0</v>
      </c>
      <c r="F2501">
        <v>0</v>
      </c>
      <c r="G2501">
        <v>0</v>
      </c>
      <c r="H2501">
        <v>0</v>
      </c>
      <c r="R2501">
        <v>99.740673999999999</v>
      </c>
      <c r="S2501" t="s">
        <v>90</v>
      </c>
      <c r="T2501" s="297">
        <v>46311.754166666666</v>
      </c>
    </row>
    <row r="2502" spans="1:20" x14ac:dyDescent="0.35">
      <c r="A2502" t="s">
        <v>98</v>
      </c>
      <c r="B2502" t="s">
        <v>99</v>
      </c>
      <c r="C2502" t="s">
        <v>89</v>
      </c>
      <c r="D2502" s="29">
        <v>46693</v>
      </c>
      <c r="E2502">
        <v>0</v>
      </c>
      <c r="F2502">
        <v>0</v>
      </c>
      <c r="G2502">
        <v>0</v>
      </c>
      <c r="H2502">
        <v>0</v>
      </c>
      <c r="R2502">
        <v>99.740673999999999</v>
      </c>
      <c r="S2502" t="s">
        <v>90</v>
      </c>
      <c r="T2502" s="297">
        <v>46311.754166666666</v>
      </c>
    </row>
    <row r="2503" spans="1:20" x14ac:dyDescent="0.35">
      <c r="A2503" t="s">
        <v>98</v>
      </c>
      <c r="B2503" t="s">
        <v>99</v>
      </c>
      <c r="C2503" t="s">
        <v>89</v>
      </c>
      <c r="D2503" s="29">
        <v>46694</v>
      </c>
      <c r="E2503">
        <v>0</v>
      </c>
      <c r="F2503">
        <v>0</v>
      </c>
      <c r="G2503">
        <v>0</v>
      </c>
      <c r="H2503">
        <v>0</v>
      </c>
      <c r="R2503">
        <v>99.740673999999999</v>
      </c>
      <c r="S2503" t="s">
        <v>90</v>
      </c>
      <c r="T2503" s="297">
        <v>46311.754166666666</v>
      </c>
    </row>
    <row r="2504" spans="1:20" x14ac:dyDescent="0.35">
      <c r="A2504" t="s">
        <v>98</v>
      </c>
      <c r="B2504" t="s">
        <v>99</v>
      </c>
      <c r="C2504" t="s">
        <v>89</v>
      </c>
      <c r="D2504" s="29">
        <v>46695</v>
      </c>
      <c r="E2504">
        <v>0</v>
      </c>
      <c r="F2504">
        <v>0</v>
      </c>
      <c r="G2504">
        <v>0</v>
      </c>
      <c r="H2504">
        <v>0</v>
      </c>
      <c r="R2504">
        <v>99.740673999999999</v>
      </c>
      <c r="S2504" t="s">
        <v>90</v>
      </c>
      <c r="T2504" s="297">
        <v>46311.754166666666</v>
      </c>
    </row>
    <row r="2505" spans="1:20" x14ac:dyDescent="0.35">
      <c r="A2505" t="s">
        <v>98</v>
      </c>
      <c r="B2505" t="s">
        <v>99</v>
      </c>
      <c r="C2505" t="s">
        <v>89</v>
      </c>
      <c r="D2505" s="29">
        <v>46696</v>
      </c>
      <c r="E2505">
        <v>0</v>
      </c>
      <c r="F2505">
        <v>0</v>
      </c>
      <c r="G2505">
        <v>0</v>
      </c>
      <c r="H2505">
        <v>0</v>
      </c>
      <c r="R2505">
        <v>99.740673999999999</v>
      </c>
      <c r="S2505" t="s">
        <v>90</v>
      </c>
      <c r="T2505" s="297">
        <v>46311.754166666666</v>
      </c>
    </row>
    <row r="2506" spans="1:20" x14ac:dyDescent="0.35">
      <c r="A2506" t="s">
        <v>98</v>
      </c>
      <c r="B2506" t="s">
        <v>99</v>
      </c>
      <c r="C2506" t="s">
        <v>89</v>
      </c>
      <c r="D2506" s="29">
        <v>46697</v>
      </c>
      <c r="E2506">
        <v>0</v>
      </c>
      <c r="F2506">
        <v>0</v>
      </c>
      <c r="G2506">
        <v>0</v>
      </c>
      <c r="H2506">
        <v>0</v>
      </c>
      <c r="R2506">
        <v>99.740673999999999</v>
      </c>
      <c r="S2506" t="s">
        <v>90</v>
      </c>
      <c r="T2506" s="297">
        <v>46311.754166666666</v>
      </c>
    </row>
    <row r="2507" spans="1:20" x14ac:dyDescent="0.35">
      <c r="A2507" t="s">
        <v>98</v>
      </c>
      <c r="B2507" t="s">
        <v>99</v>
      </c>
      <c r="C2507" t="s">
        <v>89</v>
      </c>
      <c r="D2507" s="29">
        <v>46698</v>
      </c>
      <c r="E2507">
        <v>0</v>
      </c>
      <c r="F2507">
        <v>0</v>
      </c>
      <c r="G2507">
        <v>0</v>
      </c>
      <c r="H2507">
        <v>0</v>
      </c>
      <c r="R2507">
        <v>99.740673999999999</v>
      </c>
      <c r="S2507" t="s">
        <v>90</v>
      </c>
      <c r="T2507" s="297">
        <v>46311.754166666666</v>
      </c>
    </row>
    <row r="2508" spans="1:20" x14ac:dyDescent="0.35">
      <c r="A2508" t="s">
        <v>98</v>
      </c>
      <c r="B2508" t="s">
        <v>99</v>
      </c>
      <c r="C2508" t="s">
        <v>89</v>
      </c>
      <c r="D2508" s="29">
        <v>46699</v>
      </c>
      <c r="E2508">
        <v>0</v>
      </c>
      <c r="F2508">
        <v>0</v>
      </c>
      <c r="G2508">
        <v>0</v>
      </c>
      <c r="H2508">
        <v>0</v>
      </c>
      <c r="R2508">
        <v>99.740673999999999</v>
      </c>
      <c r="S2508" t="s">
        <v>90</v>
      </c>
      <c r="T2508" s="297">
        <v>46311.754166666666</v>
      </c>
    </row>
    <row r="2509" spans="1:20" x14ac:dyDescent="0.35">
      <c r="A2509" t="s">
        <v>98</v>
      </c>
      <c r="B2509" t="s">
        <v>99</v>
      </c>
      <c r="C2509" t="s">
        <v>89</v>
      </c>
      <c r="D2509" s="29">
        <v>46700</v>
      </c>
      <c r="E2509">
        <v>0</v>
      </c>
      <c r="F2509">
        <v>0</v>
      </c>
      <c r="G2509">
        <v>0</v>
      </c>
      <c r="H2509">
        <v>0</v>
      </c>
      <c r="R2509">
        <v>99.740673999999999</v>
      </c>
      <c r="S2509" t="s">
        <v>90</v>
      </c>
      <c r="T2509" s="297">
        <v>46311.754166666666</v>
      </c>
    </row>
    <row r="2510" spans="1:20" x14ac:dyDescent="0.35">
      <c r="A2510" t="s">
        <v>98</v>
      </c>
      <c r="B2510" t="s">
        <v>99</v>
      </c>
      <c r="C2510" t="s">
        <v>89</v>
      </c>
      <c r="D2510" s="29">
        <v>46701</v>
      </c>
      <c r="E2510">
        <v>0</v>
      </c>
      <c r="F2510">
        <v>0</v>
      </c>
      <c r="G2510">
        <v>0</v>
      </c>
      <c r="H2510">
        <v>0</v>
      </c>
      <c r="R2510">
        <v>99.740673999999999</v>
      </c>
      <c r="S2510" t="s">
        <v>90</v>
      </c>
      <c r="T2510" s="297">
        <v>46311.754166666666</v>
      </c>
    </row>
    <row r="2511" spans="1:20" x14ac:dyDescent="0.35">
      <c r="A2511" t="s">
        <v>98</v>
      </c>
      <c r="B2511" t="s">
        <v>99</v>
      </c>
      <c r="C2511" t="s">
        <v>89</v>
      </c>
      <c r="D2511" s="29">
        <v>46702</v>
      </c>
      <c r="E2511">
        <v>0</v>
      </c>
      <c r="F2511">
        <v>0</v>
      </c>
      <c r="G2511">
        <v>0</v>
      </c>
      <c r="H2511">
        <v>0</v>
      </c>
      <c r="R2511">
        <v>99.740673999999999</v>
      </c>
      <c r="S2511" t="s">
        <v>90</v>
      </c>
      <c r="T2511" s="297">
        <v>46311.754166666666</v>
      </c>
    </row>
    <row r="2512" spans="1:20" x14ac:dyDescent="0.35">
      <c r="A2512" t="s">
        <v>98</v>
      </c>
      <c r="B2512" t="s">
        <v>99</v>
      </c>
      <c r="C2512" t="s">
        <v>89</v>
      </c>
      <c r="D2512" s="29">
        <v>46703</v>
      </c>
      <c r="E2512">
        <v>0</v>
      </c>
      <c r="F2512">
        <v>0</v>
      </c>
      <c r="G2512">
        <v>0</v>
      </c>
      <c r="H2512">
        <v>0</v>
      </c>
      <c r="R2512">
        <v>99.740673999999999</v>
      </c>
      <c r="S2512" t="s">
        <v>90</v>
      </c>
      <c r="T2512" s="297">
        <v>46311.754166666666</v>
      </c>
    </row>
    <row r="2513" spans="1:20" x14ac:dyDescent="0.35">
      <c r="A2513" t="s">
        <v>98</v>
      </c>
      <c r="B2513" t="s">
        <v>99</v>
      </c>
      <c r="C2513" t="s">
        <v>89</v>
      </c>
      <c r="D2513" s="29">
        <v>46704</v>
      </c>
      <c r="E2513">
        <v>0</v>
      </c>
      <c r="F2513">
        <v>0</v>
      </c>
      <c r="G2513">
        <v>0</v>
      </c>
      <c r="H2513">
        <v>0</v>
      </c>
      <c r="R2513">
        <v>99.740673999999999</v>
      </c>
      <c r="S2513" t="s">
        <v>90</v>
      </c>
      <c r="T2513" s="297">
        <v>46311.754166666666</v>
      </c>
    </row>
    <row r="2514" spans="1:20" x14ac:dyDescent="0.35">
      <c r="A2514" t="s">
        <v>98</v>
      </c>
      <c r="B2514" t="s">
        <v>99</v>
      </c>
      <c r="C2514" t="s">
        <v>89</v>
      </c>
      <c r="D2514" s="29">
        <v>46705</v>
      </c>
      <c r="E2514">
        <v>0</v>
      </c>
      <c r="F2514">
        <v>0</v>
      </c>
      <c r="G2514">
        <v>0</v>
      </c>
      <c r="H2514">
        <v>0</v>
      </c>
      <c r="R2514">
        <v>99.740673999999999</v>
      </c>
      <c r="S2514" t="s">
        <v>90</v>
      </c>
      <c r="T2514" s="297">
        <v>46311.754166666666</v>
      </c>
    </row>
    <row r="2515" spans="1:20" x14ac:dyDescent="0.35">
      <c r="A2515" t="s">
        <v>98</v>
      </c>
      <c r="B2515" t="s">
        <v>99</v>
      </c>
      <c r="C2515" t="s">
        <v>89</v>
      </c>
      <c r="D2515" s="29">
        <v>46706</v>
      </c>
      <c r="E2515">
        <v>0</v>
      </c>
      <c r="F2515">
        <v>0</v>
      </c>
      <c r="G2515">
        <v>0</v>
      </c>
      <c r="H2515">
        <v>0</v>
      </c>
      <c r="R2515">
        <v>99.740673999999999</v>
      </c>
      <c r="S2515" t="s">
        <v>90</v>
      </c>
      <c r="T2515" s="297">
        <v>46311.754166666666</v>
      </c>
    </row>
    <row r="2516" spans="1:20" x14ac:dyDescent="0.35">
      <c r="A2516" t="s">
        <v>98</v>
      </c>
      <c r="B2516" t="s">
        <v>99</v>
      </c>
      <c r="C2516" t="s">
        <v>89</v>
      </c>
      <c r="D2516" s="29">
        <v>46707</v>
      </c>
      <c r="E2516">
        <v>0</v>
      </c>
      <c r="F2516">
        <v>0</v>
      </c>
      <c r="G2516">
        <v>0</v>
      </c>
      <c r="H2516">
        <v>0</v>
      </c>
      <c r="R2516">
        <v>99.740673999999999</v>
      </c>
      <c r="S2516" t="s">
        <v>90</v>
      </c>
      <c r="T2516" s="297">
        <v>46311.754166666666</v>
      </c>
    </row>
    <row r="2517" spans="1:20" x14ac:dyDescent="0.35">
      <c r="A2517" t="s">
        <v>98</v>
      </c>
      <c r="B2517" t="s">
        <v>99</v>
      </c>
      <c r="C2517" t="s">
        <v>89</v>
      </c>
      <c r="D2517" s="29">
        <v>46708</v>
      </c>
      <c r="E2517">
        <v>0</v>
      </c>
      <c r="F2517">
        <v>0</v>
      </c>
      <c r="G2517">
        <v>0</v>
      </c>
      <c r="H2517">
        <v>0</v>
      </c>
      <c r="R2517">
        <v>99.740673999999999</v>
      </c>
      <c r="S2517" t="s">
        <v>90</v>
      </c>
      <c r="T2517" s="297">
        <v>46311.754166666666</v>
      </c>
    </row>
    <row r="2518" spans="1:20" x14ac:dyDescent="0.35">
      <c r="A2518" t="s">
        <v>98</v>
      </c>
      <c r="B2518" t="s">
        <v>99</v>
      </c>
      <c r="C2518" t="s">
        <v>89</v>
      </c>
      <c r="D2518" s="29">
        <v>46709</v>
      </c>
      <c r="E2518">
        <v>0</v>
      </c>
      <c r="F2518">
        <v>0</v>
      </c>
      <c r="G2518">
        <v>0</v>
      </c>
      <c r="H2518">
        <v>0</v>
      </c>
      <c r="R2518">
        <v>99.740673999999999</v>
      </c>
      <c r="S2518" t="s">
        <v>90</v>
      </c>
      <c r="T2518" s="297">
        <v>46311.754166666666</v>
      </c>
    </row>
    <row r="2519" spans="1:20" x14ac:dyDescent="0.35">
      <c r="A2519" t="s">
        <v>98</v>
      </c>
      <c r="B2519" t="s">
        <v>99</v>
      </c>
      <c r="C2519" t="s">
        <v>89</v>
      </c>
      <c r="D2519" s="29">
        <v>46710</v>
      </c>
      <c r="E2519">
        <v>0</v>
      </c>
      <c r="F2519">
        <v>0</v>
      </c>
      <c r="G2519">
        <v>0</v>
      </c>
      <c r="H2519">
        <v>0</v>
      </c>
      <c r="R2519">
        <v>99.740673999999999</v>
      </c>
      <c r="S2519" t="s">
        <v>90</v>
      </c>
      <c r="T2519" s="297">
        <v>46311.754166666666</v>
      </c>
    </row>
    <row r="2520" spans="1:20" x14ac:dyDescent="0.35">
      <c r="A2520" t="s">
        <v>98</v>
      </c>
      <c r="B2520" t="s">
        <v>99</v>
      </c>
      <c r="C2520" t="s">
        <v>89</v>
      </c>
      <c r="D2520" s="29">
        <v>46711</v>
      </c>
      <c r="E2520">
        <v>0</v>
      </c>
      <c r="F2520">
        <v>0</v>
      </c>
      <c r="G2520">
        <v>0</v>
      </c>
      <c r="H2520">
        <v>0</v>
      </c>
      <c r="R2520">
        <v>99.740673999999999</v>
      </c>
      <c r="S2520" t="s">
        <v>90</v>
      </c>
      <c r="T2520" s="297">
        <v>46311.754166666666</v>
      </c>
    </row>
    <row r="2521" spans="1:20" x14ac:dyDescent="0.35">
      <c r="A2521" t="s">
        <v>98</v>
      </c>
      <c r="B2521" t="s">
        <v>99</v>
      </c>
      <c r="C2521" t="s">
        <v>89</v>
      </c>
      <c r="D2521" s="29">
        <v>46712</v>
      </c>
      <c r="E2521">
        <v>0</v>
      </c>
      <c r="F2521">
        <v>0</v>
      </c>
      <c r="G2521">
        <v>0</v>
      </c>
      <c r="H2521">
        <v>0</v>
      </c>
      <c r="R2521">
        <v>99.740673999999999</v>
      </c>
      <c r="S2521" t="s">
        <v>90</v>
      </c>
      <c r="T2521" s="297">
        <v>46311.754166666666</v>
      </c>
    </row>
    <row r="2522" spans="1:20" x14ac:dyDescent="0.35">
      <c r="A2522" t="s">
        <v>98</v>
      </c>
      <c r="B2522" t="s">
        <v>99</v>
      </c>
      <c r="C2522" t="s">
        <v>89</v>
      </c>
      <c r="D2522" s="29">
        <v>46713</v>
      </c>
      <c r="E2522">
        <v>0</v>
      </c>
      <c r="F2522">
        <v>0</v>
      </c>
      <c r="G2522">
        <v>0</v>
      </c>
      <c r="H2522">
        <v>0</v>
      </c>
      <c r="R2522">
        <v>99.740673999999999</v>
      </c>
      <c r="S2522" t="s">
        <v>90</v>
      </c>
      <c r="T2522" s="297">
        <v>46311.754166666666</v>
      </c>
    </row>
    <row r="2523" spans="1:20" x14ac:dyDescent="0.35">
      <c r="A2523" t="s">
        <v>98</v>
      </c>
      <c r="B2523" t="s">
        <v>99</v>
      </c>
      <c r="C2523" t="s">
        <v>89</v>
      </c>
      <c r="D2523" s="29">
        <v>46714</v>
      </c>
      <c r="E2523">
        <v>0</v>
      </c>
      <c r="F2523">
        <v>0</v>
      </c>
      <c r="G2523">
        <v>0</v>
      </c>
      <c r="H2523">
        <v>0</v>
      </c>
      <c r="R2523">
        <v>99.740673999999999</v>
      </c>
      <c r="S2523" t="s">
        <v>90</v>
      </c>
      <c r="T2523" s="297">
        <v>46311.754166666666</v>
      </c>
    </row>
    <row r="2524" spans="1:20" x14ac:dyDescent="0.35">
      <c r="A2524" t="s">
        <v>98</v>
      </c>
      <c r="B2524" t="s">
        <v>99</v>
      </c>
      <c r="C2524" t="s">
        <v>89</v>
      </c>
      <c r="D2524" s="29">
        <v>46715</v>
      </c>
      <c r="E2524">
        <v>0</v>
      </c>
      <c r="F2524">
        <v>0</v>
      </c>
      <c r="G2524">
        <v>0</v>
      </c>
      <c r="H2524">
        <v>0</v>
      </c>
      <c r="R2524">
        <v>99.740673999999999</v>
      </c>
      <c r="S2524" t="s">
        <v>90</v>
      </c>
      <c r="T2524" s="297">
        <v>46311.754166666666</v>
      </c>
    </row>
    <row r="2525" spans="1:20" x14ac:dyDescent="0.35">
      <c r="A2525" t="s">
        <v>98</v>
      </c>
      <c r="B2525" t="s">
        <v>99</v>
      </c>
      <c r="C2525" t="s">
        <v>89</v>
      </c>
      <c r="D2525" s="29">
        <v>46716</v>
      </c>
      <c r="E2525">
        <v>0</v>
      </c>
      <c r="F2525">
        <v>0</v>
      </c>
      <c r="G2525">
        <v>0</v>
      </c>
      <c r="H2525">
        <v>0</v>
      </c>
      <c r="R2525">
        <v>99.740673999999999</v>
      </c>
      <c r="S2525" t="s">
        <v>90</v>
      </c>
      <c r="T2525" s="297">
        <v>46311.754166666666</v>
      </c>
    </row>
    <row r="2526" spans="1:20" x14ac:dyDescent="0.35">
      <c r="A2526" t="s">
        <v>98</v>
      </c>
      <c r="B2526" t="s">
        <v>99</v>
      </c>
      <c r="C2526" t="s">
        <v>89</v>
      </c>
      <c r="D2526" s="29">
        <v>46717</v>
      </c>
      <c r="E2526">
        <v>0</v>
      </c>
      <c r="F2526">
        <v>0</v>
      </c>
      <c r="G2526">
        <v>0</v>
      </c>
      <c r="H2526">
        <v>0</v>
      </c>
      <c r="R2526">
        <v>99.740673999999999</v>
      </c>
      <c r="S2526" t="s">
        <v>90</v>
      </c>
      <c r="T2526" s="297">
        <v>46311.754166666666</v>
      </c>
    </row>
    <row r="2527" spans="1:20" x14ac:dyDescent="0.35">
      <c r="A2527" t="s">
        <v>98</v>
      </c>
      <c r="B2527" t="s">
        <v>99</v>
      </c>
      <c r="C2527" t="s">
        <v>89</v>
      </c>
      <c r="D2527" s="29">
        <v>46718</v>
      </c>
      <c r="E2527">
        <v>0</v>
      </c>
      <c r="F2527">
        <v>0</v>
      </c>
      <c r="G2527">
        <v>0</v>
      </c>
      <c r="H2527">
        <v>0</v>
      </c>
      <c r="R2527">
        <v>99.740673999999999</v>
      </c>
      <c r="S2527" t="s">
        <v>90</v>
      </c>
      <c r="T2527" s="297">
        <v>46311.754166666666</v>
      </c>
    </row>
    <row r="2528" spans="1:20" x14ac:dyDescent="0.35">
      <c r="A2528" t="s">
        <v>98</v>
      </c>
      <c r="B2528" t="s">
        <v>99</v>
      </c>
      <c r="C2528" t="s">
        <v>89</v>
      </c>
      <c r="D2528" s="29">
        <v>46719</v>
      </c>
      <c r="E2528">
        <v>0</v>
      </c>
      <c r="F2528">
        <v>0</v>
      </c>
      <c r="G2528">
        <v>0</v>
      </c>
      <c r="H2528">
        <v>0</v>
      </c>
      <c r="R2528">
        <v>99.740673999999999</v>
      </c>
      <c r="S2528" t="s">
        <v>90</v>
      </c>
      <c r="T2528" s="297">
        <v>46311.754166666666</v>
      </c>
    </row>
    <row r="2529" spans="1:20" x14ac:dyDescent="0.35">
      <c r="A2529" t="s">
        <v>98</v>
      </c>
      <c r="B2529" t="s">
        <v>99</v>
      </c>
      <c r="C2529" t="s">
        <v>89</v>
      </c>
      <c r="D2529" s="29">
        <v>46720</v>
      </c>
      <c r="E2529">
        <v>0</v>
      </c>
      <c r="F2529">
        <v>0</v>
      </c>
      <c r="G2529">
        <v>0</v>
      </c>
      <c r="H2529">
        <v>0</v>
      </c>
      <c r="R2529">
        <v>99.740673999999999</v>
      </c>
      <c r="S2529" t="s">
        <v>90</v>
      </c>
      <c r="T2529" s="297">
        <v>46311.754166666666</v>
      </c>
    </row>
    <row r="2530" spans="1:20" x14ac:dyDescent="0.35">
      <c r="A2530" t="s">
        <v>98</v>
      </c>
      <c r="B2530" t="s">
        <v>99</v>
      </c>
      <c r="C2530" t="s">
        <v>89</v>
      </c>
      <c r="D2530" s="29">
        <v>46721</v>
      </c>
      <c r="E2530">
        <v>0</v>
      </c>
      <c r="F2530">
        <v>0</v>
      </c>
      <c r="G2530">
        <v>0</v>
      </c>
      <c r="H2530">
        <v>0</v>
      </c>
      <c r="R2530">
        <v>99.740673999999999</v>
      </c>
      <c r="S2530" t="s">
        <v>90</v>
      </c>
      <c r="T2530" s="297">
        <v>46311.754166666666</v>
      </c>
    </row>
    <row r="2531" spans="1:20" x14ac:dyDescent="0.35">
      <c r="A2531" t="s">
        <v>98</v>
      </c>
      <c r="B2531" t="s">
        <v>99</v>
      </c>
      <c r="C2531" t="s">
        <v>89</v>
      </c>
      <c r="D2531" s="29">
        <v>46722</v>
      </c>
      <c r="E2531">
        <v>0</v>
      </c>
      <c r="F2531">
        <v>0</v>
      </c>
      <c r="G2531">
        <v>0</v>
      </c>
      <c r="H2531">
        <v>0</v>
      </c>
      <c r="R2531">
        <v>99.740673999999999</v>
      </c>
      <c r="S2531" t="s">
        <v>90</v>
      </c>
      <c r="T2531" s="297">
        <v>46311.754166666666</v>
      </c>
    </row>
    <row r="2532" spans="1:20" x14ac:dyDescent="0.35">
      <c r="A2532" t="s">
        <v>98</v>
      </c>
      <c r="B2532" t="s">
        <v>99</v>
      </c>
      <c r="C2532" t="s">
        <v>89</v>
      </c>
      <c r="D2532" s="29">
        <v>46723</v>
      </c>
      <c r="E2532">
        <v>0</v>
      </c>
      <c r="F2532">
        <v>0</v>
      </c>
      <c r="G2532">
        <v>0</v>
      </c>
      <c r="H2532">
        <v>0</v>
      </c>
      <c r="R2532">
        <v>99.740673999999999</v>
      </c>
      <c r="S2532" t="s">
        <v>90</v>
      </c>
      <c r="T2532" s="297">
        <v>46311.754166666666</v>
      </c>
    </row>
    <row r="2533" spans="1:20" x14ac:dyDescent="0.35">
      <c r="A2533" t="s">
        <v>98</v>
      </c>
      <c r="B2533" t="s">
        <v>99</v>
      </c>
      <c r="C2533" t="s">
        <v>89</v>
      </c>
      <c r="D2533" s="29">
        <v>46724</v>
      </c>
      <c r="E2533">
        <v>0</v>
      </c>
      <c r="F2533">
        <v>0</v>
      </c>
      <c r="G2533">
        <v>0</v>
      </c>
      <c r="H2533">
        <v>0</v>
      </c>
      <c r="R2533">
        <v>99.740673999999999</v>
      </c>
      <c r="S2533" t="s">
        <v>90</v>
      </c>
      <c r="T2533" s="297">
        <v>46311.754166666666</v>
      </c>
    </row>
    <row r="2534" spans="1:20" x14ac:dyDescent="0.35">
      <c r="A2534" t="s">
        <v>98</v>
      </c>
      <c r="B2534" t="s">
        <v>99</v>
      </c>
      <c r="C2534" t="s">
        <v>89</v>
      </c>
      <c r="D2534" s="29">
        <v>46725</v>
      </c>
      <c r="E2534">
        <v>0</v>
      </c>
      <c r="F2534">
        <v>0</v>
      </c>
      <c r="G2534">
        <v>0</v>
      </c>
      <c r="H2534">
        <v>0</v>
      </c>
      <c r="R2534">
        <v>99.740673999999999</v>
      </c>
      <c r="S2534" t="s">
        <v>90</v>
      </c>
      <c r="T2534" s="297">
        <v>46311.754166666666</v>
      </c>
    </row>
    <row r="2535" spans="1:20" x14ac:dyDescent="0.35">
      <c r="A2535" t="s">
        <v>98</v>
      </c>
      <c r="B2535" t="s">
        <v>99</v>
      </c>
      <c r="C2535" t="s">
        <v>89</v>
      </c>
      <c r="D2535" s="29">
        <v>46726</v>
      </c>
      <c r="E2535">
        <v>0</v>
      </c>
      <c r="F2535">
        <v>0</v>
      </c>
      <c r="G2535">
        <v>0</v>
      </c>
      <c r="H2535">
        <v>0</v>
      </c>
      <c r="R2535">
        <v>99.740673999999999</v>
      </c>
      <c r="S2535" t="s">
        <v>90</v>
      </c>
      <c r="T2535" s="297">
        <v>46311.754166666666</v>
      </c>
    </row>
    <row r="2536" spans="1:20" x14ac:dyDescent="0.35">
      <c r="A2536" t="s">
        <v>98</v>
      </c>
      <c r="B2536" t="s">
        <v>99</v>
      </c>
      <c r="C2536" t="s">
        <v>89</v>
      </c>
      <c r="D2536" s="29">
        <v>46727</v>
      </c>
      <c r="E2536">
        <v>0</v>
      </c>
      <c r="F2536">
        <v>0</v>
      </c>
      <c r="G2536">
        <v>0</v>
      </c>
      <c r="H2536">
        <v>0</v>
      </c>
      <c r="R2536">
        <v>99.740673999999999</v>
      </c>
      <c r="S2536" t="s">
        <v>90</v>
      </c>
      <c r="T2536" s="297">
        <v>46311.754166666666</v>
      </c>
    </row>
    <row r="2537" spans="1:20" x14ac:dyDescent="0.35">
      <c r="A2537" t="s">
        <v>98</v>
      </c>
      <c r="B2537" t="s">
        <v>99</v>
      </c>
      <c r="C2537" t="s">
        <v>89</v>
      </c>
      <c r="D2537" s="29">
        <v>46728</v>
      </c>
      <c r="E2537">
        <v>0</v>
      </c>
      <c r="F2537">
        <v>0</v>
      </c>
      <c r="G2537">
        <v>0</v>
      </c>
      <c r="H2537">
        <v>0</v>
      </c>
      <c r="R2537">
        <v>99.740673999999999</v>
      </c>
      <c r="S2537" t="s">
        <v>90</v>
      </c>
      <c r="T2537" s="297">
        <v>46311.754166666666</v>
      </c>
    </row>
    <row r="2538" spans="1:20" x14ac:dyDescent="0.35">
      <c r="A2538" t="s">
        <v>98</v>
      </c>
      <c r="B2538" t="s">
        <v>99</v>
      </c>
      <c r="C2538" t="s">
        <v>89</v>
      </c>
      <c r="D2538" s="29">
        <v>46729</v>
      </c>
      <c r="E2538">
        <v>0</v>
      </c>
      <c r="F2538">
        <v>0</v>
      </c>
      <c r="G2538">
        <v>0</v>
      </c>
      <c r="H2538">
        <v>0</v>
      </c>
      <c r="R2538">
        <v>99.740673999999999</v>
      </c>
      <c r="S2538" t="s">
        <v>90</v>
      </c>
      <c r="T2538" s="297">
        <v>46311.754166666666</v>
      </c>
    </row>
    <row r="2539" spans="1:20" x14ac:dyDescent="0.35">
      <c r="A2539" t="s">
        <v>98</v>
      </c>
      <c r="B2539" t="s">
        <v>99</v>
      </c>
      <c r="C2539" t="s">
        <v>89</v>
      </c>
      <c r="D2539" s="29">
        <v>46730</v>
      </c>
      <c r="E2539">
        <v>0</v>
      </c>
      <c r="F2539">
        <v>0</v>
      </c>
      <c r="G2539">
        <v>0</v>
      </c>
      <c r="H2539">
        <v>0</v>
      </c>
      <c r="R2539">
        <v>99.740673999999999</v>
      </c>
      <c r="S2539" t="s">
        <v>90</v>
      </c>
      <c r="T2539" s="297">
        <v>46311.754166666666</v>
      </c>
    </row>
    <row r="2540" spans="1:20" x14ac:dyDescent="0.35">
      <c r="A2540" t="s">
        <v>98</v>
      </c>
      <c r="B2540" t="s">
        <v>99</v>
      </c>
      <c r="C2540" t="s">
        <v>89</v>
      </c>
      <c r="D2540" s="29">
        <v>46731</v>
      </c>
      <c r="E2540">
        <v>0</v>
      </c>
      <c r="F2540">
        <v>0</v>
      </c>
      <c r="G2540">
        <v>0</v>
      </c>
      <c r="H2540">
        <v>0</v>
      </c>
      <c r="R2540">
        <v>99.740673999999999</v>
      </c>
      <c r="S2540" t="s">
        <v>90</v>
      </c>
      <c r="T2540" s="297">
        <v>46311.754166666666</v>
      </c>
    </row>
    <row r="2541" spans="1:20" x14ac:dyDescent="0.35">
      <c r="A2541" t="s">
        <v>98</v>
      </c>
      <c r="B2541" t="s">
        <v>99</v>
      </c>
      <c r="C2541" t="s">
        <v>89</v>
      </c>
      <c r="D2541" s="29">
        <v>46732</v>
      </c>
      <c r="E2541">
        <v>0</v>
      </c>
      <c r="F2541">
        <v>0</v>
      </c>
      <c r="G2541">
        <v>0</v>
      </c>
      <c r="H2541">
        <v>0</v>
      </c>
      <c r="R2541">
        <v>99.740673999999999</v>
      </c>
      <c r="S2541" t="s">
        <v>90</v>
      </c>
      <c r="T2541" s="297">
        <v>46311.754166666666</v>
      </c>
    </row>
    <row r="2542" spans="1:20" x14ac:dyDescent="0.35">
      <c r="A2542" t="s">
        <v>98</v>
      </c>
      <c r="B2542" t="s">
        <v>99</v>
      </c>
      <c r="C2542" t="s">
        <v>89</v>
      </c>
      <c r="D2542" s="29">
        <v>46733</v>
      </c>
      <c r="E2542">
        <v>0</v>
      </c>
      <c r="F2542">
        <v>0</v>
      </c>
      <c r="G2542">
        <v>0</v>
      </c>
      <c r="H2542">
        <v>0</v>
      </c>
      <c r="R2542">
        <v>99.740673999999999</v>
      </c>
      <c r="S2542" t="s">
        <v>90</v>
      </c>
      <c r="T2542" s="297">
        <v>46311.754166666666</v>
      </c>
    </row>
    <row r="2543" spans="1:20" x14ac:dyDescent="0.35">
      <c r="A2543" t="s">
        <v>98</v>
      </c>
      <c r="B2543" t="s">
        <v>99</v>
      </c>
      <c r="C2543" t="s">
        <v>89</v>
      </c>
      <c r="D2543" s="29">
        <v>46734</v>
      </c>
      <c r="E2543">
        <v>0</v>
      </c>
      <c r="F2543">
        <v>0</v>
      </c>
      <c r="G2543">
        <v>0</v>
      </c>
      <c r="H2543">
        <v>0</v>
      </c>
      <c r="R2543">
        <v>99.740673999999999</v>
      </c>
      <c r="S2543" t="s">
        <v>90</v>
      </c>
      <c r="T2543" s="297">
        <v>46311.754166666666</v>
      </c>
    </row>
    <row r="2544" spans="1:20" x14ac:dyDescent="0.35">
      <c r="A2544" t="s">
        <v>98</v>
      </c>
      <c r="B2544" t="s">
        <v>99</v>
      </c>
      <c r="C2544" t="s">
        <v>89</v>
      </c>
      <c r="D2544" s="29">
        <v>46735</v>
      </c>
      <c r="E2544">
        <v>0</v>
      </c>
      <c r="F2544">
        <v>0</v>
      </c>
      <c r="G2544">
        <v>0</v>
      </c>
      <c r="H2544">
        <v>0</v>
      </c>
      <c r="R2544">
        <v>99.740673999999999</v>
      </c>
      <c r="S2544" t="s">
        <v>90</v>
      </c>
      <c r="T2544" s="297">
        <v>46311.754166666666</v>
      </c>
    </row>
    <row r="2545" spans="1:20" x14ac:dyDescent="0.35">
      <c r="A2545" t="s">
        <v>98</v>
      </c>
      <c r="B2545" t="s">
        <v>99</v>
      </c>
      <c r="C2545" t="s">
        <v>89</v>
      </c>
      <c r="D2545" s="29">
        <v>46736</v>
      </c>
      <c r="E2545">
        <v>0</v>
      </c>
      <c r="F2545">
        <v>0</v>
      </c>
      <c r="G2545">
        <v>0</v>
      </c>
      <c r="H2545">
        <v>0</v>
      </c>
      <c r="R2545">
        <v>99.740673999999999</v>
      </c>
      <c r="S2545" t="s">
        <v>90</v>
      </c>
      <c r="T2545" s="297">
        <v>46311.754166666666</v>
      </c>
    </row>
    <row r="2546" spans="1:20" x14ac:dyDescent="0.35">
      <c r="A2546" t="s">
        <v>98</v>
      </c>
      <c r="B2546" t="s">
        <v>99</v>
      </c>
      <c r="C2546" t="s">
        <v>89</v>
      </c>
      <c r="D2546" s="29">
        <v>46737</v>
      </c>
      <c r="E2546">
        <v>0</v>
      </c>
      <c r="F2546">
        <v>0</v>
      </c>
      <c r="G2546">
        <v>0</v>
      </c>
      <c r="H2546">
        <v>0</v>
      </c>
      <c r="R2546">
        <v>99.740673999999999</v>
      </c>
      <c r="S2546" t="s">
        <v>90</v>
      </c>
      <c r="T2546" s="297">
        <v>46311.754166666666</v>
      </c>
    </row>
    <row r="2547" spans="1:20" x14ac:dyDescent="0.35">
      <c r="A2547" t="s">
        <v>98</v>
      </c>
      <c r="B2547" t="s">
        <v>99</v>
      </c>
      <c r="C2547" t="s">
        <v>89</v>
      </c>
      <c r="D2547" s="29">
        <v>46738</v>
      </c>
      <c r="E2547">
        <v>0</v>
      </c>
      <c r="F2547">
        <v>0</v>
      </c>
      <c r="G2547">
        <v>0</v>
      </c>
      <c r="H2547">
        <v>0</v>
      </c>
      <c r="R2547">
        <v>99.740673999999999</v>
      </c>
      <c r="S2547" t="s">
        <v>90</v>
      </c>
      <c r="T2547" s="297">
        <v>46311.754166666666</v>
      </c>
    </row>
    <row r="2548" spans="1:20" x14ac:dyDescent="0.35">
      <c r="A2548" t="s">
        <v>98</v>
      </c>
      <c r="B2548" t="s">
        <v>99</v>
      </c>
      <c r="C2548" t="s">
        <v>89</v>
      </c>
      <c r="D2548" s="29">
        <v>46739</v>
      </c>
      <c r="E2548">
        <v>0</v>
      </c>
      <c r="F2548">
        <v>0</v>
      </c>
      <c r="G2548">
        <v>0</v>
      </c>
      <c r="H2548">
        <v>0</v>
      </c>
      <c r="R2548">
        <v>99.740673999999999</v>
      </c>
      <c r="S2548" t="s">
        <v>90</v>
      </c>
      <c r="T2548" s="297">
        <v>46311.754166666666</v>
      </c>
    </row>
    <row r="2549" spans="1:20" x14ac:dyDescent="0.35">
      <c r="A2549" t="s">
        <v>98</v>
      </c>
      <c r="B2549" t="s">
        <v>99</v>
      </c>
      <c r="C2549" t="s">
        <v>89</v>
      </c>
      <c r="D2549" s="29">
        <v>46740</v>
      </c>
      <c r="E2549">
        <v>0</v>
      </c>
      <c r="F2549">
        <v>0</v>
      </c>
      <c r="G2549">
        <v>0</v>
      </c>
      <c r="H2549">
        <v>0</v>
      </c>
      <c r="R2549">
        <v>99.740673999999999</v>
      </c>
      <c r="S2549" t="s">
        <v>90</v>
      </c>
      <c r="T2549" s="297">
        <v>46311.754166666666</v>
      </c>
    </row>
    <row r="2550" spans="1:20" x14ac:dyDescent="0.35">
      <c r="A2550" t="s">
        <v>98</v>
      </c>
      <c r="B2550" t="s">
        <v>99</v>
      </c>
      <c r="C2550" t="s">
        <v>89</v>
      </c>
      <c r="D2550" s="29">
        <v>46741</v>
      </c>
      <c r="E2550">
        <v>0</v>
      </c>
      <c r="F2550">
        <v>0</v>
      </c>
      <c r="G2550">
        <v>0</v>
      </c>
      <c r="H2550">
        <v>0</v>
      </c>
      <c r="R2550">
        <v>99.740673999999999</v>
      </c>
      <c r="S2550" t="s">
        <v>90</v>
      </c>
      <c r="T2550" s="297">
        <v>46311.754166666666</v>
      </c>
    </row>
    <row r="2551" spans="1:20" x14ac:dyDescent="0.35">
      <c r="A2551" t="s">
        <v>98</v>
      </c>
      <c r="B2551" t="s">
        <v>99</v>
      </c>
      <c r="C2551" t="s">
        <v>89</v>
      </c>
      <c r="D2551" s="29">
        <v>46742</v>
      </c>
      <c r="E2551">
        <v>0</v>
      </c>
      <c r="F2551">
        <v>0</v>
      </c>
      <c r="G2551">
        <v>0</v>
      </c>
      <c r="H2551">
        <v>0</v>
      </c>
      <c r="R2551">
        <v>99.740673999999999</v>
      </c>
      <c r="S2551" t="s">
        <v>90</v>
      </c>
      <c r="T2551" s="297">
        <v>46311.754166666666</v>
      </c>
    </row>
    <row r="2552" spans="1:20" x14ac:dyDescent="0.35">
      <c r="A2552" t="s">
        <v>98</v>
      </c>
      <c r="B2552" t="s">
        <v>99</v>
      </c>
      <c r="C2552" t="s">
        <v>89</v>
      </c>
      <c r="D2552" s="29">
        <v>46743</v>
      </c>
      <c r="E2552">
        <v>0</v>
      </c>
      <c r="F2552">
        <v>0</v>
      </c>
      <c r="G2552">
        <v>0</v>
      </c>
      <c r="H2552">
        <v>0</v>
      </c>
      <c r="R2552">
        <v>99.740673999999999</v>
      </c>
      <c r="S2552" t="s">
        <v>90</v>
      </c>
      <c r="T2552" s="297">
        <v>46311.754166666666</v>
      </c>
    </row>
    <row r="2553" spans="1:20" x14ac:dyDescent="0.35">
      <c r="A2553" t="s">
        <v>98</v>
      </c>
      <c r="B2553" t="s">
        <v>99</v>
      </c>
      <c r="C2553" t="s">
        <v>89</v>
      </c>
      <c r="D2553" s="29">
        <v>46744</v>
      </c>
      <c r="E2553">
        <v>0</v>
      </c>
      <c r="F2553">
        <v>0</v>
      </c>
      <c r="G2553">
        <v>0</v>
      </c>
      <c r="H2553">
        <v>0</v>
      </c>
      <c r="R2553">
        <v>99.740673999999999</v>
      </c>
      <c r="S2553" t="s">
        <v>90</v>
      </c>
      <c r="T2553" s="297">
        <v>46311.754166666666</v>
      </c>
    </row>
    <row r="2554" spans="1:20" x14ac:dyDescent="0.35">
      <c r="A2554" t="s">
        <v>98</v>
      </c>
      <c r="B2554" t="s">
        <v>99</v>
      </c>
      <c r="C2554" t="s">
        <v>89</v>
      </c>
      <c r="D2554" s="29">
        <v>46745</v>
      </c>
      <c r="E2554">
        <v>0</v>
      </c>
      <c r="F2554">
        <v>0</v>
      </c>
      <c r="G2554">
        <v>0</v>
      </c>
      <c r="H2554">
        <v>0</v>
      </c>
      <c r="R2554">
        <v>99.740673999999999</v>
      </c>
      <c r="S2554" t="s">
        <v>90</v>
      </c>
      <c r="T2554" s="297">
        <v>46311.754166666666</v>
      </c>
    </row>
    <row r="2555" spans="1:20" x14ac:dyDescent="0.35">
      <c r="A2555" t="s">
        <v>98</v>
      </c>
      <c r="B2555" t="s">
        <v>99</v>
      </c>
      <c r="C2555" t="s">
        <v>89</v>
      </c>
      <c r="D2555" s="29">
        <v>46746</v>
      </c>
      <c r="E2555">
        <v>0</v>
      </c>
      <c r="F2555">
        <v>0</v>
      </c>
      <c r="G2555">
        <v>0</v>
      </c>
      <c r="H2555">
        <v>0</v>
      </c>
      <c r="R2555">
        <v>99.740673999999999</v>
      </c>
      <c r="S2555" t="s">
        <v>90</v>
      </c>
      <c r="T2555" s="297">
        <v>46311.754166666666</v>
      </c>
    </row>
    <row r="2556" spans="1:20" x14ac:dyDescent="0.35">
      <c r="A2556" t="s">
        <v>98</v>
      </c>
      <c r="B2556" t="s">
        <v>99</v>
      </c>
      <c r="C2556" t="s">
        <v>89</v>
      </c>
      <c r="D2556" s="29">
        <v>46747</v>
      </c>
      <c r="E2556">
        <v>0</v>
      </c>
      <c r="F2556">
        <v>0</v>
      </c>
      <c r="G2556">
        <v>0</v>
      </c>
      <c r="H2556">
        <v>0</v>
      </c>
      <c r="R2556">
        <v>99.740673999999999</v>
      </c>
      <c r="S2556" t="s">
        <v>90</v>
      </c>
      <c r="T2556" s="297">
        <v>46311.754166666666</v>
      </c>
    </row>
    <row r="2557" spans="1:20" x14ac:dyDescent="0.35">
      <c r="A2557" t="s">
        <v>98</v>
      </c>
      <c r="B2557" t="s">
        <v>99</v>
      </c>
      <c r="C2557" t="s">
        <v>89</v>
      </c>
      <c r="D2557" s="29">
        <v>46748</v>
      </c>
      <c r="E2557">
        <v>0</v>
      </c>
      <c r="F2557">
        <v>0</v>
      </c>
      <c r="G2557">
        <v>0</v>
      </c>
      <c r="H2557">
        <v>0</v>
      </c>
      <c r="R2557">
        <v>99.740673999999999</v>
      </c>
      <c r="S2557" t="s">
        <v>90</v>
      </c>
      <c r="T2557" s="297">
        <v>46311.754166666666</v>
      </c>
    </row>
    <row r="2558" spans="1:20" x14ac:dyDescent="0.35">
      <c r="A2558" t="s">
        <v>98</v>
      </c>
      <c r="B2558" t="s">
        <v>99</v>
      </c>
      <c r="C2558" t="s">
        <v>89</v>
      </c>
      <c r="D2558" s="29">
        <v>46749</v>
      </c>
      <c r="E2558">
        <v>0</v>
      </c>
      <c r="F2558">
        <v>0</v>
      </c>
      <c r="G2558">
        <v>0</v>
      </c>
      <c r="H2558">
        <v>0</v>
      </c>
      <c r="R2558">
        <v>99.740673999999999</v>
      </c>
      <c r="S2558" t="s">
        <v>90</v>
      </c>
      <c r="T2558" s="297">
        <v>46311.754166666666</v>
      </c>
    </row>
    <row r="2559" spans="1:20" x14ac:dyDescent="0.35">
      <c r="A2559" t="s">
        <v>98</v>
      </c>
      <c r="B2559" t="s">
        <v>99</v>
      </c>
      <c r="C2559" t="s">
        <v>89</v>
      </c>
      <c r="D2559" s="29">
        <v>46750</v>
      </c>
      <c r="E2559">
        <v>0</v>
      </c>
      <c r="F2559">
        <v>0</v>
      </c>
      <c r="G2559">
        <v>0</v>
      </c>
      <c r="H2559">
        <v>0</v>
      </c>
      <c r="R2559">
        <v>99.740673999999999</v>
      </c>
      <c r="S2559" t="s">
        <v>90</v>
      </c>
      <c r="T2559" s="297">
        <v>46311.754166666666</v>
      </c>
    </row>
    <row r="2560" spans="1:20" x14ac:dyDescent="0.35">
      <c r="A2560" t="s">
        <v>98</v>
      </c>
      <c r="B2560" t="s">
        <v>99</v>
      </c>
      <c r="C2560" t="s">
        <v>89</v>
      </c>
      <c r="D2560" s="29">
        <v>46751</v>
      </c>
      <c r="E2560">
        <v>0</v>
      </c>
      <c r="F2560">
        <v>0</v>
      </c>
      <c r="G2560">
        <v>0</v>
      </c>
      <c r="H2560">
        <v>0</v>
      </c>
      <c r="R2560">
        <v>99.740673999999999</v>
      </c>
      <c r="S2560" t="s">
        <v>90</v>
      </c>
      <c r="T2560" s="297">
        <v>46311.754166666666</v>
      </c>
    </row>
    <row r="2561" spans="1:20" x14ac:dyDescent="0.35">
      <c r="A2561" t="s">
        <v>98</v>
      </c>
      <c r="B2561" t="s">
        <v>99</v>
      </c>
      <c r="C2561" t="s">
        <v>89</v>
      </c>
      <c r="D2561" s="29">
        <v>46752</v>
      </c>
      <c r="E2561">
        <v>0</v>
      </c>
      <c r="F2561">
        <v>0</v>
      </c>
      <c r="G2561">
        <v>0</v>
      </c>
      <c r="H2561">
        <v>0</v>
      </c>
      <c r="R2561">
        <v>99.740673999999999</v>
      </c>
      <c r="S2561" t="s">
        <v>90</v>
      </c>
      <c r="T2561" s="297">
        <v>46311.754166666666</v>
      </c>
    </row>
    <row r="2562" spans="1:20" x14ac:dyDescent="0.35">
      <c r="A2562" t="s">
        <v>100</v>
      </c>
      <c r="B2562" t="s">
        <v>101</v>
      </c>
      <c r="C2562" t="s">
        <v>93</v>
      </c>
      <c r="D2562" s="29">
        <v>46388</v>
      </c>
      <c r="E2562">
        <v>0</v>
      </c>
      <c r="F2562">
        <v>0</v>
      </c>
      <c r="G2562">
        <v>0</v>
      </c>
      <c r="H2562">
        <v>0</v>
      </c>
      <c r="R2562">
        <v>0</v>
      </c>
      <c r="S2562" t="s">
        <v>90</v>
      </c>
      <c r="T2562" s="297">
        <v>46311.754166666666</v>
      </c>
    </row>
    <row r="2563" spans="1:20" x14ac:dyDescent="0.35">
      <c r="A2563" t="s">
        <v>100</v>
      </c>
      <c r="B2563" t="s">
        <v>101</v>
      </c>
      <c r="C2563" t="s">
        <v>93</v>
      </c>
      <c r="D2563" s="29">
        <v>46389</v>
      </c>
      <c r="E2563">
        <v>0</v>
      </c>
      <c r="F2563">
        <v>0</v>
      </c>
      <c r="G2563">
        <v>0</v>
      </c>
      <c r="H2563">
        <v>0</v>
      </c>
      <c r="R2563">
        <v>0</v>
      </c>
      <c r="S2563" t="s">
        <v>90</v>
      </c>
      <c r="T2563" s="297">
        <v>46311.754166666666</v>
      </c>
    </row>
    <row r="2564" spans="1:20" x14ac:dyDescent="0.35">
      <c r="A2564" t="s">
        <v>100</v>
      </c>
      <c r="B2564" t="s">
        <v>101</v>
      </c>
      <c r="C2564" t="s">
        <v>93</v>
      </c>
      <c r="D2564" s="29">
        <v>46390</v>
      </c>
      <c r="E2564">
        <v>0</v>
      </c>
      <c r="F2564">
        <v>0</v>
      </c>
      <c r="G2564">
        <v>0</v>
      </c>
      <c r="H2564">
        <v>0</v>
      </c>
      <c r="R2564">
        <v>0</v>
      </c>
      <c r="S2564" t="s">
        <v>90</v>
      </c>
      <c r="T2564" s="297">
        <v>46311.754166666666</v>
      </c>
    </row>
    <row r="2565" spans="1:20" x14ac:dyDescent="0.35">
      <c r="A2565" t="s">
        <v>100</v>
      </c>
      <c r="B2565" t="s">
        <v>101</v>
      </c>
      <c r="C2565" t="s">
        <v>93</v>
      </c>
      <c r="D2565" s="29">
        <v>46391</v>
      </c>
      <c r="E2565">
        <v>0</v>
      </c>
      <c r="F2565">
        <v>0</v>
      </c>
      <c r="G2565">
        <v>0</v>
      </c>
      <c r="H2565">
        <v>0</v>
      </c>
      <c r="R2565">
        <v>0</v>
      </c>
      <c r="S2565" t="s">
        <v>90</v>
      </c>
      <c r="T2565" s="297">
        <v>46311.754166666666</v>
      </c>
    </row>
    <row r="2566" spans="1:20" x14ac:dyDescent="0.35">
      <c r="A2566" t="s">
        <v>100</v>
      </c>
      <c r="B2566" t="s">
        <v>101</v>
      </c>
      <c r="C2566" t="s">
        <v>93</v>
      </c>
      <c r="D2566" s="29">
        <v>46392</v>
      </c>
      <c r="E2566">
        <v>0</v>
      </c>
      <c r="F2566">
        <v>0</v>
      </c>
      <c r="G2566">
        <v>0</v>
      </c>
      <c r="H2566">
        <v>0</v>
      </c>
      <c r="R2566">
        <v>0</v>
      </c>
      <c r="S2566" t="s">
        <v>90</v>
      </c>
      <c r="T2566" s="297">
        <v>46311.754166666666</v>
      </c>
    </row>
    <row r="2567" spans="1:20" x14ac:dyDescent="0.35">
      <c r="A2567" t="s">
        <v>100</v>
      </c>
      <c r="B2567" t="s">
        <v>101</v>
      </c>
      <c r="C2567" t="s">
        <v>93</v>
      </c>
      <c r="D2567" s="29">
        <v>46393</v>
      </c>
      <c r="E2567">
        <v>0</v>
      </c>
      <c r="F2567">
        <v>0</v>
      </c>
      <c r="G2567">
        <v>0</v>
      </c>
      <c r="H2567">
        <v>0</v>
      </c>
      <c r="R2567">
        <v>0</v>
      </c>
      <c r="S2567" t="s">
        <v>90</v>
      </c>
      <c r="T2567" s="297">
        <v>46311.754166666666</v>
      </c>
    </row>
    <row r="2568" spans="1:20" x14ac:dyDescent="0.35">
      <c r="A2568" t="s">
        <v>100</v>
      </c>
      <c r="B2568" t="s">
        <v>101</v>
      </c>
      <c r="C2568" t="s">
        <v>93</v>
      </c>
      <c r="D2568" s="29">
        <v>46394</v>
      </c>
      <c r="E2568">
        <v>0</v>
      </c>
      <c r="F2568">
        <v>0</v>
      </c>
      <c r="G2568">
        <v>0</v>
      </c>
      <c r="H2568">
        <v>0</v>
      </c>
      <c r="R2568">
        <v>0</v>
      </c>
      <c r="S2568" t="s">
        <v>90</v>
      </c>
      <c r="T2568" s="297">
        <v>46311.754166666666</v>
      </c>
    </row>
    <row r="2569" spans="1:20" x14ac:dyDescent="0.35">
      <c r="A2569" t="s">
        <v>100</v>
      </c>
      <c r="B2569" t="s">
        <v>101</v>
      </c>
      <c r="C2569" t="s">
        <v>93</v>
      </c>
      <c r="D2569" s="29">
        <v>46395</v>
      </c>
      <c r="E2569">
        <v>0</v>
      </c>
      <c r="F2569">
        <v>0</v>
      </c>
      <c r="G2569">
        <v>0</v>
      </c>
      <c r="H2569">
        <v>0</v>
      </c>
      <c r="R2569">
        <v>0</v>
      </c>
      <c r="S2569" t="s">
        <v>90</v>
      </c>
      <c r="T2569" s="297">
        <v>46311.754166666666</v>
      </c>
    </row>
    <row r="2570" spans="1:20" x14ac:dyDescent="0.35">
      <c r="A2570" t="s">
        <v>100</v>
      </c>
      <c r="B2570" t="s">
        <v>101</v>
      </c>
      <c r="C2570" t="s">
        <v>93</v>
      </c>
      <c r="D2570" s="29">
        <v>46396</v>
      </c>
      <c r="E2570">
        <v>0</v>
      </c>
      <c r="F2570">
        <v>0</v>
      </c>
      <c r="G2570">
        <v>0</v>
      </c>
      <c r="H2570">
        <v>0</v>
      </c>
      <c r="R2570">
        <v>0</v>
      </c>
      <c r="S2570" t="s">
        <v>90</v>
      </c>
      <c r="T2570" s="297">
        <v>46311.754166666666</v>
      </c>
    </row>
    <row r="2571" spans="1:20" x14ac:dyDescent="0.35">
      <c r="A2571" t="s">
        <v>100</v>
      </c>
      <c r="B2571" t="s">
        <v>101</v>
      </c>
      <c r="C2571" t="s">
        <v>93</v>
      </c>
      <c r="D2571" s="29">
        <v>46397</v>
      </c>
      <c r="E2571">
        <v>0</v>
      </c>
      <c r="F2571">
        <v>0</v>
      </c>
      <c r="G2571">
        <v>0</v>
      </c>
      <c r="H2571">
        <v>0</v>
      </c>
      <c r="R2571">
        <v>0</v>
      </c>
      <c r="S2571" t="s">
        <v>90</v>
      </c>
      <c r="T2571" s="297">
        <v>46311.754166666666</v>
      </c>
    </row>
    <row r="2572" spans="1:20" x14ac:dyDescent="0.35">
      <c r="A2572" t="s">
        <v>100</v>
      </c>
      <c r="B2572" t="s">
        <v>101</v>
      </c>
      <c r="C2572" t="s">
        <v>93</v>
      </c>
      <c r="D2572" s="29">
        <v>46398</v>
      </c>
      <c r="E2572">
        <v>0</v>
      </c>
      <c r="F2572">
        <v>0</v>
      </c>
      <c r="G2572">
        <v>0</v>
      </c>
      <c r="H2572">
        <v>0</v>
      </c>
      <c r="R2572">
        <v>0</v>
      </c>
      <c r="S2572" t="s">
        <v>90</v>
      </c>
      <c r="T2572" s="297">
        <v>46311.754166666666</v>
      </c>
    </row>
    <row r="2573" spans="1:20" x14ac:dyDescent="0.35">
      <c r="A2573" t="s">
        <v>100</v>
      </c>
      <c r="B2573" t="s">
        <v>101</v>
      </c>
      <c r="C2573" t="s">
        <v>93</v>
      </c>
      <c r="D2573" s="29">
        <v>46399</v>
      </c>
      <c r="E2573">
        <v>0</v>
      </c>
      <c r="F2573">
        <v>0</v>
      </c>
      <c r="G2573">
        <v>0</v>
      </c>
      <c r="H2573">
        <v>0</v>
      </c>
      <c r="R2573">
        <v>0</v>
      </c>
      <c r="S2573" t="s">
        <v>90</v>
      </c>
      <c r="T2573" s="297">
        <v>46311.754166666666</v>
      </c>
    </row>
    <row r="2574" spans="1:20" x14ac:dyDescent="0.35">
      <c r="A2574" t="s">
        <v>100</v>
      </c>
      <c r="B2574" t="s">
        <v>101</v>
      </c>
      <c r="C2574" t="s">
        <v>93</v>
      </c>
      <c r="D2574" s="29">
        <v>46400</v>
      </c>
      <c r="E2574">
        <v>0</v>
      </c>
      <c r="F2574">
        <v>0</v>
      </c>
      <c r="G2574">
        <v>0</v>
      </c>
      <c r="H2574">
        <v>0</v>
      </c>
      <c r="R2574">
        <v>0</v>
      </c>
      <c r="S2574" t="s">
        <v>90</v>
      </c>
      <c r="T2574" s="297">
        <v>46311.754166666666</v>
      </c>
    </row>
    <row r="2575" spans="1:20" x14ac:dyDescent="0.35">
      <c r="A2575" t="s">
        <v>100</v>
      </c>
      <c r="B2575" t="s">
        <v>101</v>
      </c>
      <c r="C2575" t="s">
        <v>93</v>
      </c>
      <c r="D2575" s="29">
        <v>46401</v>
      </c>
      <c r="E2575">
        <v>0</v>
      </c>
      <c r="F2575">
        <v>0</v>
      </c>
      <c r="G2575">
        <v>0</v>
      </c>
      <c r="H2575">
        <v>0</v>
      </c>
      <c r="R2575">
        <v>0</v>
      </c>
      <c r="S2575" t="s">
        <v>90</v>
      </c>
      <c r="T2575" s="297">
        <v>46311.754166666666</v>
      </c>
    </row>
    <row r="2576" spans="1:20" x14ac:dyDescent="0.35">
      <c r="A2576" t="s">
        <v>100</v>
      </c>
      <c r="B2576" t="s">
        <v>101</v>
      </c>
      <c r="C2576" t="s">
        <v>93</v>
      </c>
      <c r="D2576" s="29">
        <v>46402</v>
      </c>
      <c r="E2576">
        <v>0</v>
      </c>
      <c r="F2576">
        <v>0</v>
      </c>
      <c r="G2576">
        <v>0</v>
      </c>
      <c r="H2576">
        <v>0</v>
      </c>
      <c r="R2576">
        <v>0</v>
      </c>
      <c r="S2576" t="s">
        <v>90</v>
      </c>
      <c r="T2576" s="297">
        <v>46311.754166666666</v>
      </c>
    </row>
    <row r="2577" spans="1:20" x14ac:dyDescent="0.35">
      <c r="A2577" t="s">
        <v>100</v>
      </c>
      <c r="B2577" t="s">
        <v>101</v>
      </c>
      <c r="C2577" t="s">
        <v>93</v>
      </c>
      <c r="D2577" s="29">
        <v>46403</v>
      </c>
      <c r="E2577">
        <v>0</v>
      </c>
      <c r="F2577">
        <v>0</v>
      </c>
      <c r="G2577">
        <v>0</v>
      </c>
      <c r="H2577">
        <v>0</v>
      </c>
      <c r="R2577">
        <v>0</v>
      </c>
      <c r="S2577" t="s">
        <v>90</v>
      </c>
      <c r="T2577" s="297">
        <v>46311.754166666666</v>
      </c>
    </row>
    <row r="2578" spans="1:20" x14ac:dyDescent="0.35">
      <c r="A2578" t="s">
        <v>100</v>
      </c>
      <c r="B2578" t="s">
        <v>101</v>
      </c>
      <c r="C2578" t="s">
        <v>93</v>
      </c>
      <c r="D2578" s="29">
        <v>46404</v>
      </c>
      <c r="E2578">
        <v>0</v>
      </c>
      <c r="F2578">
        <v>0</v>
      </c>
      <c r="G2578">
        <v>0</v>
      </c>
      <c r="H2578">
        <v>0</v>
      </c>
      <c r="R2578">
        <v>0</v>
      </c>
      <c r="S2578" t="s">
        <v>90</v>
      </c>
      <c r="T2578" s="297">
        <v>46311.754166666666</v>
      </c>
    </row>
    <row r="2579" spans="1:20" x14ac:dyDescent="0.35">
      <c r="A2579" t="s">
        <v>100</v>
      </c>
      <c r="B2579" t="s">
        <v>101</v>
      </c>
      <c r="C2579" t="s">
        <v>93</v>
      </c>
      <c r="D2579" s="29">
        <v>46405</v>
      </c>
      <c r="E2579">
        <v>0</v>
      </c>
      <c r="F2579">
        <v>0</v>
      </c>
      <c r="G2579">
        <v>0</v>
      </c>
      <c r="H2579">
        <v>0</v>
      </c>
      <c r="R2579">
        <v>0</v>
      </c>
      <c r="S2579" t="s">
        <v>90</v>
      </c>
      <c r="T2579" s="297">
        <v>46311.754166666666</v>
      </c>
    </row>
    <row r="2580" spans="1:20" x14ac:dyDescent="0.35">
      <c r="A2580" t="s">
        <v>100</v>
      </c>
      <c r="B2580" t="s">
        <v>101</v>
      </c>
      <c r="C2580" t="s">
        <v>93</v>
      </c>
      <c r="D2580" s="29">
        <v>46406</v>
      </c>
      <c r="E2580">
        <v>0</v>
      </c>
      <c r="F2580">
        <v>0</v>
      </c>
      <c r="G2580">
        <v>0</v>
      </c>
      <c r="H2580">
        <v>0</v>
      </c>
      <c r="R2580">
        <v>0</v>
      </c>
      <c r="S2580" t="s">
        <v>90</v>
      </c>
      <c r="T2580" s="297">
        <v>46311.754166666666</v>
      </c>
    </row>
    <row r="2581" spans="1:20" x14ac:dyDescent="0.35">
      <c r="A2581" t="s">
        <v>100</v>
      </c>
      <c r="B2581" t="s">
        <v>101</v>
      </c>
      <c r="C2581" t="s">
        <v>93</v>
      </c>
      <c r="D2581" s="29">
        <v>46407</v>
      </c>
      <c r="E2581">
        <v>0</v>
      </c>
      <c r="F2581">
        <v>0</v>
      </c>
      <c r="G2581">
        <v>0</v>
      </c>
      <c r="H2581">
        <v>0</v>
      </c>
      <c r="R2581">
        <v>0</v>
      </c>
      <c r="S2581" t="s">
        <v>90</v>
      </c>
      <c r="T2581" s="297">
        <v>46311.754166666666</v>
      </c>
    </row>
    <row r="2582" spans="1:20" x14ac:dyDescent="0.35">
      <c r="A2582" t="s">
        <v>100</v>
      </c>
      <c r="B2582" t="s">
        <v>101</v>
      </c>
      <c r="C2582" t="s">
        <v>93</v>
      </c>
      <c r="D2582" s="29">
        <v>46408</v>
      </c>
      <c r="E2582">
        <v>0</v>
      </c>
      <c r="F2582">
        <v>0</v>
      </c>
      <c r="G2582">
        <v>0</v>
      </c>
      <c r="H2582">
        <v>0</v>
      </c>
      <c r="R2582">
        <v>0</v>
      </c>
      <c r="S2582" t="s">
        <v>90</v>
      </c>
      <c r="T2582" s="297">
        <v>46311.754166666666</v>
      </c>
    </row>
    <row r="2583" spans="1:20" x14ac:dyDescent="0.35">
      <c r="A2583" t="s">
        <v>100</v>
      </c>
      <c r="B2583" t="s">
        <v>101</v>
      </c>
      <c r="C2583" t="s">
        <v>93</v>
      </c>
      <c r="D2583" s="29">
        <v>46409</v>
      </c>
      <c r="E2583">
        <v>0</v>
      </c>
      <c r="F2583">
        <v>0</v>
      </c>
      <c r="G2583">
        <v>0</v>
      </c>
      <c r="H2583">
        <v>0</v>
      </c>
      <c r="R2583">
        <v>0</v>
      </c>
      <c r="S2583" t="s">
        <v>90</v>
      </c>
      <c r="T2583" s="297">
        <v>46311.754166666666</v>
      </c>
    </row>
    <row r="2584" spans="1:20" x14ac:dyDescent="0.35">
      <c r="A2584" t="s">
        <v>100</v>
      </c>
      <c r="B2584" t="s">
        <v>101</v>
      </c>
      <c r="C2584" t="s">
        <v>93</v>
      </c>
      <c r="D2584" s="29">
        <v>46410</v>
      </c>
      <c r="E2584">
        <v>0</v>
      </c>
      <c r="F2584">
        <v>0</v>
      </c>
      <c r="G2584">
        <v>0</v>
      </c>
      <c r="H2584">
        <v>0</v>
      </c>
      <c r="R2584">
        <v>0</v>
      </c>
      <c r="S2584" t="s">
        <v>90</v>
      </c>
      <c r="T2584" s="297">
        <v>46311.754166666666</v>
      </c>
    </row>
    <row r="2585" spans="1:20" x14ac:dyDescent="0.35">
      <c r="A2585" t="s">
        <v>100</v>
      </c>
      <c r="B2585" t="s">
        <v>101</v>
      </c>
      <c r="C2585" t="s">
        <v>93</v>
      </c>
      <c r="D2585" s="29">
        <v>46411</v>
      </c>
      <c r="E2585">
        <v>0</v>
      </c>
      <c r="F2585">
        <v>0</v>
      </c>
      <c r="G2585">
        <v>0</v>
      </c>
      <c r="H2585">
        <v>0</v>
      </c>
      <c r="R2585">
        <v>0</v>
      </c>
      <c r="S2585" t="s">
        <v>90</v>
      </c>
      <c r="T2585" s="297">
        <v>46311.754166666666</v>
      </c>
    </row>
    <row r="2586" spans="1:20" x14ac:dyDescent="0.35">
      <c r="A2586" t="s">
        <v>100</v>
      </c>
      <c r="B2586" t="s">
        <v>101</v>
      </c>
      <c r="C2586" t="s">
        <v>93</v>
      </c>
      <c r="D2586" s="29">
        <v>46412</v>
      </c>
      <c r="E2586">
        <v>0</v>
      </c>
      <c r="F2586">
        <v>0</v>
      </c>
      <c r="G2586">
        <v>0</v>
      </c>
      <c r="H2586">
        <v>0</v>
      </c>
      <c r="R2586">
        <v>0</v>
      </c>
      <c r="S2586" t="s">
        <v>90</v>
      </c>
      <c r="T2586" s="297">
        <v>46311.754166666666</v>
      </c>
    </row>
    <row r="2587" spans="1:20" x14ac:dyDescent="0.35">
      <c r="A2587" t="s">
        <v>100</v>
      </c>
      <c r="B2587" t="s">
        <v>101</v>
      </c>
      <c r="C2587" t="s">
        <v>93</v>
      </c>
      <c r="D2587" s="29">
        <v>46413</v>
      </c>
      <c r="E2587">
        <v>0</v>
      </c>
      <c r="F2587">
        <v>0</v>
      </c>
      <c r="G2587">
        <v>0</v>
      </c>
      <c r="H2587">
        <v>0</v>
      </c>
      <c r="R2587">
        <v>0</v>
      </c>
      <c r="S2587" t="s">
        <v>90</v>
      </c>
      <c r="T2587" s="297">
        <v>46311.754166666666</v>
      </c>
    </row>
    <row r="2588" spans="1:20" x14ac:dyDescent="0.35">
      <c r="A2588" t="s">
        <v>100</v>
      </c>
      <c r="B2588" t="s">
        <v>101</v>
      </c>
      <c r="C2588" t="s">
        <v>93</v>
      </c>
      <c r="D2588" s="29">
        <v>46414</v>
      </c>
      <c r="E2588">
        <v>0</v>
      </c>
      <c r="F2588">
        <v>0</v>
      </c>
      <c r="G2588">
        <v>0</v>
      </c>
      <c r="H2588">
        <v>0</v>
      </c>
      <c r="R2588">
        <v>0</v>
      </c>
      <c r="S2588" t="s">
        <v>90</v>
      </c>
      <c r="T2588" s="297">
        <v>46311.754166666666</v>
      </c>
    </row>
    <row r="2589" spans="1:20" x14ac:dyDescent="0.35">
      <c r="A2589" t="s">
        <v>100</v>
      </c>
      <c r="B2589" t="s">
        <v>101</v>
      </c>
      <c r="C2589" t="s">
        <v>93</v>
      </c>
      <c r="D2589" s="29">
        <v>46415</v>
      </c>
      <c r="E2589">
        <v>0</v>
      </c>
      <c r="F2589">
        <v>0</v>
      </c>
      <c r="G2589">
        <v>0</v>
      </c>
      <c r="H2589">
        <v>0</v>
      </c>
      <c r="R2589">
        <v>0</v>
      </c>
      <c r="S2589" t="s">
        <v>90</v>
      </c>
      <c r="T2589" s="297">
        <v>46311.754166666666</v>
      </c>
    </row>
    <row r="2590" spans="1:20" x14ac:dyDescent="0.35">
      <c r="A2590" t="s">
        <v>100</v>
      </c>
      <c r="B2590" t="s">
        <v>101</v>
      </c>
      <c r="C2590" t="s">
        <v>93</v>
      </c>
      <c r="D2590" s="29">
        <v>46416</v>
      </c>
      <c r="E2590">
        <v>0</v>
      </c>
      <c r="F2590">
        <v>0</v>
      </c>
      <c r="G2590">
        <v>0</v>
      </c>
      <c r="H2590">
        <v>0</v>
      </c>
      <c r="R2590">
        <v>0</v>
      </c>
      <c r="S2590" t="s">
        <v>90</v>
      </c>
      <c r="T2590" s="297">
        <v>46311.754166666666</v>
      </c>
    </row>
    <row r="2591" spans="1:20" x14ac:dyDescent="0.35">
      <c r="A2591" t="s">
        <v>100</v>
      </c>
      <c r="B2591" t="s">
        <v>101</v>
      </c>
      <c r="C2591" t="s">
        <v>93</v>
      </c>
      <c r="D2591" s="29">
        <v>46417</v>
      </c>
      <c r="E2591">
        <v>0</v>
      </c>
      <c r="F2591">
        <v>0</v>
      </c>
      <c r="G2591">
        <v>0</v>
      </c>
      <c r="H2591">
        <v>0</v>
      </c>
      <c r="R2591">
        <v>0</v>
      </c>
      <c r="S2591" t="s">
        <v>90</v>
      </c>
      <c r="T2591" s="297">
        <v>46311.754166666666</v>
      </c>
    </row>
    <row r="2592" spans="1:20" x14ac:dyDescent="0.35">
      <c r="A2592" t="s">
        <v>100</v>
      </c>
      <c r="B2592" t="s">
        <v>101</v>
      </c>
      <c r="C2592" t="s">
        <v>93</v>
      </c>
      <c r="D2592" s="29">
        <v>46418</v>
      </c>
      <c r="E2592">
        <v>0</v>
      </c>
      <c r="F2592">
        <v>0</v>
      </c>
      <c r="G2592">
        <v>0</v>
      </c>
      <c r="H2592">
        <v>0</v>
      </c>
      <c r="R2592">
        <v>0</v>
      </c>
      <c r="S2592" t="s">
        <v>90</v>
      </c>
      <c r="T2592" s="297">
        <v>46311.754166666666</v>
      </c>
    </row>
    <row r="2593" spans="1:20" x14ac:dyDescent="0.35">
      <c r="A2593" t="s">
        <v>100</v>
      </c>
      <c r="B2593" t="s">
        <v>101</v>
      </c>
      <c r="C2593" t="s">
        <v>93</v>
      </c>
      <c r="D2593" s="29">
        <v>46419</v>
      </c>
      <c r="E2593">
        <v>0</v>
      </c>
      <c r="F2593">
        <v>0</v>
      </c>
      <c r="G2593">
        <v>0</v>
      </c>
      <c r="H2593">
        <v>0</v>
      </c>
      <c r="R2593">
        <v>0</v>
      </c>
      <c r="S2593" t="s">
        <v>90</v>
      </c>
      <c r="T2593" s="297">
        <v>46311.754166666666</v>
      </c>
    </row>
    <row r="2594" spans="1:20" x14ac:dyDescent="0.35">
      <c r="A2594" t="s">
        <v>100</v>
      </c>
      <c r="B2594" t="s">
        <v>101</v>
      </c>
      <c r="C2594" t="s">
        <v>93</v>
      </c>
      <c r="D2594" s="29">
        <v>46420</v>
      </c>
      <c r="E2594">
        <v>0</v>
      </c>
      <c r="F2594">
        <v>0</v>
      </c>
      <c r="G2594">
        <v>0</v>
      </c>
      <c r="H2594">
        <v>0</v>
      </c>
      <c r="R2594">
        <v>0</v>
      </c>
      <c r="S2594" t="s">
        <v>90</v>
      </c>
      <c r="T2594" s="297">
        <v>46311.754166666666</v>
      </c>
    </row>
    <row r="2595" spans="1:20" x14ac:dyDescent="0.35">
      <c r="A2595" t="s">
        <v>100</v>
      </c>
      <c r="B2595" t="s">
        <v>101</v>
      </c>
      <c r="C2595" t="s">
        <v>93</v>
      </c>
      <c r="D2595" s="29">
        <v>46421</v>
      </c>
      <c r="E2595">
        <v>0</v>
      </c>
      <c r="F2595">
        <v>0</v>
      </c>
      <c r="G2595">
        <v>0</v>
      </c>
      <c r="H2595">
        <v>0</v>
      </c>
      <c r="R2595">
        <v>0</v>
      </c>
      <c r="S2595" t="s">
        <v>90</v>
      </c>
      <c r="T2595" s="297">
        <v>46311.754166666666</v>
      </c>
    </row>
    <row r="2596" spans="1:20" x14ac:dyDescent="0.35">
      <c r="A2596" t="s">
        <v>100</v>
      </c>
      <c r="B2596" t="s">
        <v>101</v>
      </c>
      <c r="C2596" t="s">
        <v>93</v>
      </c>
      <c r="D2596" s="29">
        <v>46422</v>
      </c>
      <c r="E2596">
        <v>0</v>
      </c>
      <c r="F2596">
        <v>0</v>
      </c>
      <c r="G2596">
        <v>0</v>
      </c>
      <c r="H2596">
        <v>0</v>
      </c>
      <c r="R2596">
        <v>0</v>
      </c>
      <c r="S2596" t="s">
        <v>90</v>
      </c>
      <c r="T2596" s="297">
        <v>46311.754166666666</v>
      </c>
    </row>
    <row r="2597" spans="1:20" x14ac:dyDescent="0.35">
      <c r="A2597" t="s">
        <v>100</v>
      </c>
      <c r="B2597" t="s">
        <v>101</v>
      </c>
      <c r="C2597" t="s">
        <v>93</v>
      </c>
      <c r="D2597" s="29">
        <v>46423</v>
      </c>
      <c r="E2597">
        <v>0</v>
      </c>
      <c r="F2597">
        <v>0</v>
      </c>
      <c r="G2597">
        <v>0</v>
      </c>
      <c r="H2597">
        <v>0</v>
      </c>
      <c r="R2597">
        <v>0</v>
      </c>
      <c r="S2597" t="s">
        <v>90</v>
      </c>
      <c r="T2597" s="297">
        <v>46311.754166666666</v>
      </c>
    </row>
    <row r="2598" spans="1:20" x14ac:dyDescent="0.35">
      <c r="A2598" t="s">
        <v>100</v>
      </c>
      <c r="B2598" t="s">
        <v>101</v>
      </c>
      <c r="C2598" t="s">
        <v>93</v>
      </c>
      <c r="D2598" s="29">
        <v>46424</v>
      </c>
      <c r="E2598">
        <v>0</v>
      </c>
      <c r="F2598">
        <v>0</v>
      </c>
      <c r="G2598">
        <v>0</v>
      </c>
      <c r="H2598">
        <v>0</v>
      </c>
      <c r="R2598">
        <v>0</v>
      </c>
      <c r="S2598" t="s">
        <v>90</v>
      </c>
      <c r="T2598" s="297">
        <v>46311.754166666666</v>
      </c>
    </row>
    <row r="2599" spans="1:20" x14ac:dyDescent="0.35">
      <c r="A2599" t="s">
        <v>100</v>
      </c>
      <c r="B2599" t="s">
        <v>101</v>
      </c>
      <c r="C2599" t="s">
        <v>93</v>
      </c>
      <c r="D2599" s="29">
        <v>46425</v>
      </c>
      <c r="E2599">
        <v>0</v>
      </c>
      <c r="F2599">
        <v>0</v>
      </c>
      <c r="G2599">
        <v>0</v>
      </c>
      <c r="H2599">
        <v>0</v>
      </c>
      <c r="R2599">
        <v>0</v>
      </c>
      <c r="S2599" t="s">
        <v>90</v>
      </c>
      <c r="T2599" s="297">
        <v>46311.754166666666</v>
      </c>
    </row>
    <row r="2600" spans="1:20" x14ac:dyDescent="0.35">
      <c r="A2600" t="s">
        <v>100</v>
      </c>
      <c r="B2600" t="s">
        <v>101</v>
      </c>
      <c r="C2600" t="s">
        <v>93</v>
      </c>
      <c r="D2600" s="29">
        <v>46426</v>
      </c>
      <c r="E2600">
        <v>0</v>
      </c>
      <c r="F2600">
        <v>0</v>
      </c>
      <c r="G2600">
        <v>0</v>
      </c>
      <c r="H2600">
        <v>0</v>
      </c>
      <c r="R2600">
        <v>0</v>
      </c>
      <c r="S2600" t="s">
        <v>90</v>
      </c>
      <c r="T2600" s="297">
        <v>46311.754166666666</v>
      </c>
    </row>
    <row r="2601" spans="1:20" x14ac:dyDescent="0.35">
      <c r="A2601" t="s">
        <v>100</v>
      </c>
      <c r="B2601" t="s">
        <v>101</v>
      </c>
      <c r="C2601" t="s">
        <v>93</v>
      </c>
      <c r="D2601" s="29">
        <v>46427</v>
      </c>
      <c r="E2601">
        <v>0</v>
      </c>
      <c r="F2601">
        <v>0</v>
      </c>
      <c r="G2601">
        <v>0</v>
      </c>
      <c r="H2601">
        <v>0</v>
      </c>
      <c r="R2601">
        <v>0</v>
      </c>
      <c r="S2601" t="s">
        <v>90</v>
      </c>
      <c r="T2601" s="297">
        <v>46311.754166666666</v>
      </c>
    </row>
    <row r="2602" spans="1:20" x14ac:dyDescent="0.35">
      <c r="A2602" t="s">
        <v>100</v>
      </c>
      <c r="B2602" t="s">
        <v>101</v>
      </c>
      <c r="C2602" t="s">
        <v>93</v>
      </c>
      <c r="D2602" s="29">
        <v>46428</v>
      </c>
      <c r="E2602">
        <v>0</v>
      </c>
      <c r="F2602">
        <v>0</v>
      </c>
      <c r="G2602">
        <v>0</v>
      </c>
      <c r="H2602">
        <v>0</v>
      </c>
      <c r="R2602">
        <v>0</v>
      </c>
      <c r="S2602" t="s">
        <v>90</v>
      </c>
      <c r="T2602" s="297">
        <v>46311.754166666666</v>
      </c>
    </row>
    <row r="2603" spans="1:20" x14ac:dyDescent="0.35">
      <c r="A2603" t="s">
        <v>100</v>
      </c>
      <c r="B2603" t="s">
        <v>101</v>
      </c>
      <c r="C2603" t="s">
        <v>93</v>
      </c>
      <c r="D2603" s="29">
        <v>46429</v>
      </c>
      <c r="E2603">
        <v>0</v>
      </c>
      <c r="F2603">
        <v>0</v>
      </c>
      <c r="G2603">
        <v>0</v>
      </c>
      <c r="H2603">
        <v>0</v>
      </c>
      <c r="R2603">
        <v>0</v>
      </c>
      <c r="S2603" t="s">
        <v>90</v>
      </c>
      <c r="T2603" s="297">
        <v>46311.754166666666</v>
      </c>
    </row>
    <row r="2604" spans="1:20" x14ac:dyDescent="0.35">
      <c r="A2604" t="s">
        <v>100</v>
      </c>
      <c r="B2604" t="s">
        <v>101</v>
      </c>
      <c r="C2604" t="s">
        <v>93</v>
      </c>
      <c r="D2604" s="29">
        <v>46430</v>
      </c>
      <c r="E2604">
        <v>0</v>
      </c>
      <c r="F2604">
        <v>0</v>
      </c>
      <c r="G2604">
        <v>0</v>
      </c>
      <c r="H2604">
        <v>0</v>
      </c>
      <c r="R2604">
        <v>0</v>
      </c>
      <c r="S2604" t="s">
        <v>90</v>
      </c>
      <c r="T2604" s="297">
        <v>46311.754166666666</v>
      </c>
    </row>
    <row r="2605" spans="1:20" x14ac:dyDescent="0.35">
      <c r="A2605" t="s">
        <v>100</v>
      </c>
      <c r="B2605" t="s">
        <v>101</v>
      </c>
      <c r="C2605" t="s">
        <v>93</v>
      </c>
      <c r="D2605" s="29">
        <v>46431</v>
      </c>
      <c r="E2605">
        <v>0</v>
      </c>
      <c r="F2605">
        <v>0</v>
      </c>
      <c r="G2605">
        <v>0</v>
      </c>
      <c r="H2605">
        <v>0</v>
      </c>
      <c r="R2605">
        <v>0</v>
      </c>
      <c r="S2605" t="s">
        <v>90</v>
      </c>
      <c r="T2605" s="297">
        <v>46311.754166666666</v>
      </c>
    </row>
    <row r="2606" spans="1:20" x14ac:dyDescent="0.35">
      <c r="A2606" t="s">
        <v>100</v>
      </c>
      <c r="B2606" t="s">
        <v>101</v>
      </c>
      <c r="C2606" t="s">
        <v>93</v>
      </c>
      <c r="D2606" s="29">
        <v>46432</v>
      </c>
      <c r="E2606">
        <v>0</v>
      </c>
      <c r="F2606">
        <v>0</v>
      </c>
      <c r="G2606">
        <v>0</v>
      </c>
      <c r="H2606">
        <v>0</v>
      </c>
      <c r="R2606">
        <v>0</v>
      </c>
      <c r="S2606" t="s">
        <v>90</v>
      </c>
      <c r="T2606" s="297">
        <v>46311.754166666666</v>
      </c>
    </row>
    <row r="2607" spans="1:20" x14ac:dyDescent="0.35">
      <c r="A2607" t="s">
        <v>100</v>
      </c>
      <c r="B2607" t="s">
        <v>101</v>
      </c>
      <c r="C2607" t="s">
        <v>93</v>
      </c>
      <c r="D2607" s="29">
        <v>46433</v>
      </c>
      <c r="E2607">
        <v>0</v>
      </c>
      <c r="F2607">
        <v>0</v>
      </c>
      <c r="G2607">
        <v>0</v>
      </c>
      <c r="H2607">
        <v>0</v>
      </c>
      <c r="R2607">
        <v>0</v>
      </c>
      <c r="S2607" t="s">
        <v>90</v>
      </c>
      <c r="T2607" s="297">
        <v>46311.754166666666</v>
      </c>
    </row>
    <row r="2608" spans="1:20" x14ac:dyDescent="0.35">
      <c r="A2608" t="s">
        <v>100</v>
      </c>
      <c r="B2608" t="s">
        <v>101</v>
      </c>
      <c r="C2608" t="s">
        <v>93</v>
      </c>
      <c r="D2608" s="29">
        <v>46434</v>
      </c>
      <c r="E2608">
        <v>0</v>
      </c>
      <c r="F2608">
        <v>0</v>
      </c>
      <c r="G2608">
        <v>0</v>
      </c>
      <c r="H2608">
        <v>0</v>
      </c>
      <c r="R2608">
        <v>0</v>
      </c>
      <c r="S2608" t="s">
        <v>90</v>
      </c>
      <c r="T2608" s="297">
        <v>46311.754166666666</v>
      </c>
    </row>
    <row r="2609" spans="1:20" x14ac:dyDescent="0.35">
      <c r="A2609" t="s">
        <v>100</v>
      </c>
      <c r="B2609" t="s">
        <v>101</v>
      </c>
      <c r="C2609" t="s">
        <v>93</v>
      </c>
      <c r="D2609" s="29">
        <v>46435</v>
      </c>
      <c r="E2609">
        <v>0</v>
      </c>
      <c r="F2609">
        <v>0</v>
      </c>
      <c r="G2609">
        <v>0</v>
      </c>
      <c r="H2609">
        <v>0</v>
      </c>
      <c r="R2609">
        <v>0</v>
      </c>
      <c r="S2609" t="s">
        <v>90</v>
      </c>
      <c r="T2609" s="297">
        <v>46311.754166666666</v>
      </c>
    </row>
    <row r="2610" spans="1:20" x14ac:dyDescent="0.35">
      <c r="A2610" t="s">
        <v>100</v>
      </c>
      <c r="B2610" t="s">
        <v>101</v>
      </c>
      <c r="C2610" t="s">
        <v>93</v>
      </c>
      <c r="D2610" s="29">
        <v>46436</v>
      </c>
      <c r="E2610">
        <v>0</v>
      </c>
      <c r="F2610">
        <v>0</v>
      </c>
      <c r="G2610">
        <v>0</v>
      </c>
      <c r="H2610">
        <v>0</v>
      </c>
      <c r="R2610">
        <v>0</v>
      </c>
      <c r="S2610" t="s">
        <v>90</v>
      </c>
      <c r="T2610" s="297">
        <v>46311.754166666666</v>
      </c>
    </row>
    <row r="2611" spans="1:20" x14ac:dyDescent="0.35">
      <c r="A2611" t="s">
        <v>100</v>
      </c>
      <c r="B2611" t="s">
        <v>101</v>
      </c>
      <c r="C2611" t="s">
        <v>93</v>
      </c>
      <c r="D2611" s="29">
        <v>46437</v>
      </c>
      <c r="E2611">
        <v>0</v>
      </c>
      <c r="F2611">
        <v>0</v>
      </c>
      <c r="G2611">
        <v>0</v>
      </c>
      <c r="H2611">
        <v>0</v>
      </c>
      <c r="R2611">
        <v>0</v>
      </c>
      <c r="S2611" t="s">
        <v>90</v>
      </c>
      <c r="T2611" s="297">
        <v>46311.754166666666</v>
      </c>
    </row>
    <row r="2612" spans="1:20" x14ac:dyDescent="0.35">
      <c r="A2612" t="s">
        <v>100</v>
      </c>
      <c r="B2612" t="s">
        <v>101</v>
      </c>
      <c r="C2612" t="s">
        <v>93</v>
      </c>
      <c r="D2612" s="29">
        <v>46438</v>
      </c>
      <c r="E2612">
        <v>0</v>
      </c>
      <c r="F2612">
        <v>0</v>
      </c>
      <c r="G2612">
        <v>0</v>
      </c>
      <c r="H2612">
        <v>0</v>
      </c>
      <c r="R2612">
        <v>0</v>
      </c>
      <c r="S2612" t="s">
        <v>90</v>
      </c>
      <c r="T2612" s="297">
        <v>46311.754166666666</v>
      </c>
    </row>
    <row r="2613" spans="1:20" x14ac:dyDescent="0.35">
      <c r="A2613" t="s">
        <v>100</v>
      </c>
      <c r="B2613" t="s">
        <v>101</v>
      </c>
      <c r="C2613" t="s">
        <v>93</v>
      </c>
      <c r="D2613" s="29">
        <v>46439</v>
      </c>
      <c r="E2613">
        <v>0</v>
      </c>
      <c r="F2613">
        <v>0</v>
      </c>
      <c r="G2613">
        <v>0</v>
      </c>
      <c r="H2613">
        <v>0</v>
      </c>
      <c r="R2613">
        <v>0</v>
      </c>
      <c r="S2613" t="s">
        <v>90</v>
      </c>
      <c r="T2613" s="297">
        <v>46311.754166666666</v>
      </c>
    </row>
    <row r="2614" spans="1:20" x14ac:dyDescent="0.35">
      <c r="A2614" t="s">
        <v>100</v>
      </c>
      <c r="B2614" t="s">
        <v>101</v>
      </c>
      <c r="C2614" t="s">
        <v>93</v>
      </c>
      <c r="D2614" s="29">
        <v>46440</v>
      </c>
      <c r="E2614">
        <v>0</v>
      </c>
      <c r="F2614">
        <v>0</v>
      </c>
      <c r="G2614">
        <v>0</v>
      </c>
      <c r="H2614">
        <v>0</v>
      </c>
      <c r="R2614">
        <v>0</v>
      </c>
      <c r="S2614" t="s">
        <v>90</v>
      </c>
      <c r="T2614" s="297">
        <v>46311.754166666666</v>
      </c>
    </row>
    <row r="2615" spans="1:20" x14ac:dyDescent="0.35">
      <c r="A2615" t="s">
        <v>100</v>
      </c>
      <c r="B2615" t="s">
        <v>101</v>
      </c>
      <c r="C2615" t="s">
        <v>93</v>
      </c>
      <c r="D2615" s="29">
        <v>46441</v>
      </c>
      <c r="E2615">
        <v>0</v>
      </c>
      <c r="F2615">
        <v>0</v>
      </c>
      <c r="G2615">
        <v>0</v>
      </c>
      <c r="H2615">
        <v>0</v>
      </c>
      <c r="R2615">
        <v>0</v>
      </c>
      <c r="S2615" t="s">
        <v>90</v>
      </c>
      <c r="T2615" s="297">
        <v>46311.754166666666</v>
      </c>
    </row>
    <row r="2616" spans="1:20" x14ac:dyDescent="0.35">
      <c r="A2616" t="s">
        <v>100</v>
      </c>
      <c r="B2616" t="s">
        <v>101</v>
      </c>
      <c r="C2616" t="s">
        <v>93</v>
      </c>
      <c r="D2616" s="29">
        <v>46442</v>
      </c>
      <c r="E2616">
        <v>0</v>
      </c>
      <c r="F2616">
        <v>0</v>
      </c>
      <c r="G2616">
        <v>0</v>
      </c>
      <c r="H2616">
        <v>0</v>
      </c>
      <c r="R2616">
        <v>0</v>
      </c>
      <c r="S2616" t="s">
        <v>90</v>
      </c>
      <c r="T2616" s="297">
        <v>46311.754166666666</v>
      </c>
    </row>
    <row r="2617" spans="1:20" x14ac:dyDescent="0.35">
      <c r="A2617" t="s">
        <v>100</v>
      </c>
      <c r="B2617" t="s">
        <v>101</v>
      </c>
      <c r="C2617" t="s">
        <v>93</v>
      </c>
      <c r="D2617" s="29">
        <v>46443</v>
      </c>
      <c r="E2617">
        <v>0</v>
      </c>
      <c r="F2617">
        <v>0</v>
      </c>
      <c r="G2617">
        <v>0</v>
      </c>
      <c r="H2617">
        <v>0</v>
      </c>
      <c r="R2617">
        <v>0</v>
      </c>
      <c r="S2617" t="s">
        <v>90</v>
      </c>
      <c r="T2617" s="297">
        <v>46311.754166666666</v>
      </c>
    </row>
    <row r="2618" spans="1:20" x14ac:dyDescent="0.35">
      <c r="A2618" t="s">
        <v>100</v>
      </c>
      <c r="B2618" t="s">
        <v>101</v>
      </c>
      <c r="C2618" t="s">
        <v>93</v>
      </c>
      <c r="D2618" s="29">
        <v>46444</v>
      </c>
      <c r="E2618">
        <v>0</v>
      </c>
      <c r="F2618">
        <v>0</v>
      </c>
      <c r="G2618">
        <v>0</v>
      </c>
      <c r="H2618">
        <v>0</v>
      </c>
      <c r="R2618">
        <v>0</v>
      </c>
      <c r="S2618" t="s">
        <v>90</v>
      </c>
      <c r="T2618" s="297">
        <v>46311.754166666666</v>
      </c>
    </row>
    <row r="2619" spans="1:20" x14ac:dyDescent="0.35">
      <c r="A2619" t="s">
        <v>100</v>
      </c>
      <c r="B2619" t="s">
        <v>101</v>
      </c>
      <c r="C2619" t="s">
        <v>93</v>
      </c>
      <c r="D2619" s="29">
        <v>46445</v>
      </c>
      <c r="E2619">
        <v>0</v>
      </c>
      <c r="F2619">
        <v>0</v>
      </c>
      <c r="G2619">
        <v>0</v>
      </c>
      <c r="H2619">
        <v>0</v>
      </c>
      <c r="R2619">
        <v>0</v>
      </c>
      <c r="S2619" t="s">
        <v>90</v>
      </c>
      <c r="T2619" s="297">
        <v>46311.754166666666</v>
      </c>
    </row>
    <row r="2620" spans="1:20" x14ac:dyDescent="0.35">
      <c r="A2620" t="s">
        <v>100</v>
      </c>
      <c r="B2620" t="s">
        <v>101</v>
      </c>
      <c r="C2620" t="s">
        <v>93</v>
      </c>
      <c r="D2620" s="29">
        <v>46446</v>
      </c>
      <c r="E2620">
        <v>0</v>
      </c>
      <c r="F2620">
        <v>0</v>
      </c>
      <c r="G2620">
        <v>0</v>
      </c>
      <c r="H2620">
        <v>0</v>
      </c>
      <c r="R2620">
        <v>0</v>
      </c>
      <c r="S2620" t="s">
        <v>90</v>
      </c>
      <c r="T2620" s="297">
        <v>46311.754166666666</v>
      </c>
    </row>
    <row r="2621" spans="1:20" x14ac:dyDescent="0.35">
      <c r="A2621" t="s">
        <v>100</v>
      </c>
      <c r="B2621" t="s">
        <v>101</v>
      </c>
      <c r="C2621" t="s">
        <v>93</v>
      </c>
      <c r="D2621" s="29">
        <v>46447</v>
      </c>
      <c r="E2621">
        <v>0</v>
      </c>
      <c r="F2621">
        <v>0</v>
      </c>
      <c r="G2621">
        <v>0</v>
      </c>
      <c r="H2621">
        <v>0</v>
      </c>
      <c r="R2621">
        <v>0</v>
      </c>
      <c r="S2621" t="s">
        <v>90</v>
      </c>
      <c r="T2621" s="297">
        <v>46311.754166666666</v>
      </c>
    </row>
    <row r="2622" spans="1:20" x14ac:dyDescent="0.35">
      <c r="A2622" t="s">
        <v>100</v>
      </c>
      <c r="B2622" t="s">
        <v>101</v>
      </c>
      <c r="C2622" t="s">
        <v>93</v>
      </c>
      <c r="D2622" s="29">
        <v>46448</v>
      </c>
      <c r="E2622">
        <v>0</v>
      </c>
      <c r="F2622">
        <v>0</v>
      </c>
      <c r="G2622">
        <v>0</v>
      </c>
      <c r="H2622">
        <v>0</v>
      </c>
      <c r="R2622">
        <v>0</v>
      </c>
      <c r="S2622" t="s">
        <v>90</v>
      </c>
      <c r="T2622" s="297">
        <v>46311.754166666666</v>
      </c>
    </row>
    <row r="2623" spans="1:20" x14ac:dyDescent="0.35">
      <c r="A2623" t="s">
        <v>100</v>
      </c>
      <c r="B2623" t="s">
        <v>101</v>
      </c>
      <c r="C2623" t="s">
        <v>93</v>
      </c>
      <c r="D2623" s="29">
        <v>46449</v>
      </c>
      <c r="E2623">
        <v>0</v>
      </c>
      <c r="F2623">
        <v>0</v>
      </c>
      <c r="G2623">
        <v>0</v>
      </c>
      <c r="H2623">
        <v>0</v>
      </c>
      <c r="R2623">
        <v>0</v>
      </c>
      <c r="S2623" t="s">
        <v>90</v>
      </c>
      <c r="T2623" s="297">
        <v>46311.754166666666</v>
      </c>
    </row>
    <row r="2624" spans="1:20" x14ac:dyDescent="0.35">
      <c r="A2624" t="s">
        <v>100</v>
      </c>
      <c r="B2624" t="s">
        <v>101</v>
      </c>
      <c r="C2624" t="s">
        <v>93</v>
      </c>
      <c r="D2624" s="29">
        <v>46450</v>
      </c>
      <c r="E2624">
        <v>0</v>
      </c>
      <c r="F2624">
        <v>0</v>
      </c>
      <c r="G2624">
        <v>0</v>
      </c>
      <c r="H2624">
        <v>0</v>
      </c>
      <c r="R2624">
        <v>0</v>
      </c>
      <c r="S2624" t="s">
        <v>90</v>
      </c>
      <c r="T2624" s="297">
        <v>46311.754166666666</v>
      </c>
    </row>
    <row r="2625" spans="1:20" x14ac:dyDescent="0.35">
      <c r="A2625" t="s">
        <v>100</v>
      </c>
      <c r="B2625" t="s">
        <v>101</v>
      </c>
      <c r="C2625" t="s">
        <v>93</v>
      </c>
      <c r="D2625" s="29">
        <v>46451</v>
      </c>
      <c r="E2625">
        <v>0</v>
      </c>
      <c r="F2625">
        <v>0</v>
      </c>
      <c r="G2625">
        <v>0</v>
      </c>
      <c r="H2625">
        <v>0</v>
      </c>
      <c r="R2625">
        <v>0</v>
      </c>
      <c r="S2625" t="s">
        <v>90</v>
      </c>
      <c r="T2625" s="297">
        <v>46311.754166666666</v>
      </c>
    </row>
    <row r="2626" spans="1:20" x14ac:dyDescent="0.35">
      <c r="A2626" t="s">
        <v>100</v>
      </c>
      <c r="B2626" t="s">
        <v>101</v>
      </c>
      <c r="C2626" t="s">
        <v>93</v>
      </c>
      <c r="D2626" s="29">
        <v>46452</v>
      </c>
      <c r="E2626">
        <v>0</v>
      </c>
      <c r="F2626">
        <v>0</v>
      </c>
      <c r="G2626">
        <v>0</v>
      </c>
      <c r="H2626">
        <v>0</v>
      </c>
      <c r="R2626">
        <v>0</v>
      </c>
      <c r="S2626" t="s">
        <v>90</v>
      </c>
      <c r="T2626" s="297">
        <v>46311.754166666666</v>
      </c>
    </row>
    <row r="2627" spans="1:20" x14ac:dyDescent="0.35">
      <c r="A2627" t="s">
        <v>100</v>
      </c>
      <c r="B2627" t="s">
        <v>101</v>
      </c>
      <c r="C2627" t="s">
        <v>93</v>
      </c>
      <c r="D2627" s="29">
        <v>46453</v>
      </c>
      <c r="E2627">
        <v>0</v>
      </c>
      <c r="F2627">
        <v>0</v>
      </c>
      <c r="G2627">
        <v>0</v>
      </c>
      <c r="H2627">
        <v>0</v>
      </c>
      <c r="R2627">
        <v>0</v>
      </c>
      <c r="S2627" t="s">
        <v>90</v>
      </c>
      <c r="T2627" s="297">
        <v>46311.754166666666</v>
      </c>
    </row>
    <row r="2628" spans="1:20" x14ac:dyDescent="0.35">
      <c r="A2628" t="s">
        <v>100</v>
      </c>
      <c r="B2628" t="s">
        <v>101</v>
      </c>
      <c r="C2628" t="s">
        <v>93</v>
      </c>
      <c r="D2628" s="29">
        <v>46454</v>
      </c>
      <c r="E2628">
        <v>0</v>
      </c>
      <c r="F2628">
        <v>0</v>
      </c>
      <c r="G2628">
        <v>0</v>
      </c>
      <c r="H2628">
        <v>0</v>
      </c>
      <c r="R2628">
        <v>0</v>
      </c>
      <c r="S2628" t="s">
        <v>90</v>
      </c>
      <c r="T2628" s="297">
        <v>46311.754166666666</v>
      </c>
    </row>
    <row r="2629" spans="1:20" x14ac:dyDescent="0.35">
      <c r="A2629" t="s">
        <v>100</v>
      </c>
      <c r="B2629" t="s">
        <v>101</v>
      </c>
      <c r="C2629" t="s">
        <v>93</v>
      </c>
      <c r="D2629" s="29">
        <v>46455</v>
      </c>
      <c r="E2629">
        <v>0</v>
      </c>
      <c r="F2629">
        <v>0</v>
      </c>
      <c r="G2629">
        <v>0</v>
      </c>
      <c r="H2629">
        <v>0</v>
      </c>
      <c r="R2629">
        <v>0</v>
      </c>
      <c r="S2629" t="s">
        <v>90</v>
      </c>
      <c r="T2629" s="297">
        <v>46311.754166666666</v>
      </c>
    </row>
    <row r="2630" spans="1:20" x14ac:dyDescent="0.35">
      <c r="A2630" t="s">
        <v>100</v>
      </c>
      <c r="B2630" t="s">
        <v>101</v>
      </c>
      <c r="C2630" t="s">
        <v>93</v>
      </c>
      <c r="D2630" s="29">
        <v>46456</v>
      </c>
      <c r="E2630">
        <v>0</v>
      </c>
      <c r="F2630">
        <v>0</v>
      </c>
      <c r="G2630">
        <v>0</v>
      </c>
      <c r="H2630">
        <v>0</v>
      </c>
      <c r="R2630">
        <v>0</v>
      </c>
      <c r="S2630" t="s">
        <v>90</v>
      </c>
      <c r="T2630" s="297">
        <v>46311.754166666666</v>
      </c>
    </row>
    <row r="2631" spans="1:20" x14ac:dyDescent="0.35">
      <c r="A2631" t="s">
        <v>100</v>
      </c>
      <c r="B2631" t="s">
        <v>101</v>
      </c>
      <c r="C2631" t="s">
        <v>93</v>
      </c>
      <c r="D2631" s="29">
        <v>46457</v>
      </c>
      <c r="E2631">
        <v>0</v>
      </c>
      <c r="F2631">
        <v>0</v>
      </c>
      <c r="G2631">
        <v>0</v>
      </c>
      <c r="H2631">
        <v>0</v>
      </c>
      <c r="R2631">
        <v>0</v>
      </c>
      <c r="S2631" t="s">
        <v>90</v>
      </c>
      <c r="T2631" s="297">
        <v>46311.754166666666</v>
      </c>
    </row>
    <row r="2632" spans="1:20" x14ac:dyDescent="0.35">
      <c r="A2632" t="s">
        <v>100</v>
      </c>
      <c r="B2632" t="s">
        <v>101</v>
      </c>
      <c r="C2632" t="s">
        <v>93</v>
      </c>
      <c r="D2632" s="29">
        <v>46458</v>
      </c>
      <c r="E2632">
        <v>0</v>
      </c>
      <c r="F2632">
        <v>0</v>
      </c>
      <c r="G2632">
        <v>0</v>
      </c>
      <c r="H2632">
        <v>0</v>
      </c>
      <c r="R2632">
        <v>0</v>
      </c>
      <c r="S2632" t="s">
        <v>90</v>
      </c>
      <c r="T2632" s="297">
        <v>46311.754166666666</v>
      </c>
    </row>
    <row r="2633" spans="1:20" x14ac:dyDescent="0.35">
      <c r="A2633" t="s">
        <v>100</v>
      </c>
      <c r="B2633" t="s">
        <v>101</v>
      </c>
      <c r="C2633" t="s">
        <v>93</v>
      </c>
      <c r="D2633" s="29">
        <v>46459</v>
      </c>
      <c r="E2633">
        <v>0</v>
      </c>
      <c r="F2633">
        <v>0</v>
      </c>
      <c r="G2633">
        <v>0</v>
      </c>
      <c r="H2633">
        <v>0</v>
      </c>
      <c r="R2633">
        <v>0</v>
      </c>
      <c r="S2633" t="s">
        <v>90</v>
      </c>
      <c r="T2633" s="297">
        <v>46311.754166666666</v>
      </c>
    </row>
    <row r="2634" spans="1:20" x14ac:dyDescent="0.35">
      <c r="A2634" t="s">
        <v>100</v>
      </c>
      <c r="B2634" t="s">
        <v>101</v>
      </c>
      <c r="C2634" t="s">
        <v>93</v>
      </c>
      <c r="D2634" s="29">
        <v>46460</v>
      </c>
      <c r="E2634">
        <v>0</v>
      </c>
      <c r="F2634">
        <v>0</v>
      </c>
      <c r="G2634">
        <v>0</v>
      </c>
      <c r="H2634">
        <v>0</v>
      </c>
      <c r="R2634">
        <v>0</v>
      </c>
      <c r="S2634" t="s">
        <v>90</v>
      </c>
      <c r="T2634" s="297">
        <v>46311.754166666666</v>
      </c>
    </row>
    <row r="2635" spans="1:20" x14ac:dyDescent="0.35">
      <c r="A2635" t="s">
        <v>100</v>
      </c>
      <c r="B2635" t="s">
        <v>101</v>
      </c>
      <c r="C2635" t="s">
        <v>93</v>
      </c>
      <c r="D2635" s="29">
        <v>46461</v>
      </c>
      <c r="E2635">
        <v>0</v>
      </c>
      <c r="F2635">
        <v>0</v>
      </c>
      <c r="G2635">
        <v>0</v>
      </c>
      <c r="H2635">
        <v>0</v>
      </c>
      <c r="R2635">
        <v>0</v>
      </c>
      <c r="S2635" t="s">
        <v>90</v>
      </c>
      <c r="T2635" s="297">
        <v>46311.754166666666</v>
      </c>
    </row>
    <row r="2636" spans="1:20" x14ac:dyDescent="0.35">
      <c r="A2636" t="s">
        <v>100</v>
      </c>
      <c r="B2636" t="s">
        <v>101</v>
      </c>
      <c r="C2636" t="s">
        <v>93</v>
      </c>
      <c r="D2636" s="29">
        <v>46462</v>
      </c>
      <c r="E2636">
        <v>0</v>
      </c>
      <c r="F2636">
        <v>0</v>
      </c>
      <c r="G2636">
        <v>0</v>
      </c>
      <c r="H2636">
        <v>0</v>
      </c>
      <c r="R2636">
        <v>0</v>
      </c>
      <c r="S2636" t="s">
        <v>90</v>
      </c>
      <c r="T2636" s="297">
        <v>46311.754166666666</v>
      </c>
    </row>
    <row r="2637" spans="1:20" x14ac:dyDescent="0.35">
      <c r="A2637" t="s">
        <v>100</v>
      </c>
      <c r="B2637" t="s">
        <v>101</v>
      </c>
      <c r="C2637" t="s">
        <v>93</v>
      </c>
      <c r="D2637" s="29">
        <v>46463</v>
      </c>
      <c r="E2637">
        <v>0</v>
      </c>
      <c r="F2637">
        <v>0</v>
      </c>
      <c r="G2637">
        <v>0</v>
      </c>
      <c r="H2637">
        <v>0</v>
      </c>
      <c r="R2637">
        <v>0</v>
      </c>
      <c r="S2637" t="s">
        <v>90</v>
      </c>
      <c r="T2637" s="297">
        <v>46311.754166666666</v>
      </c>
    </row>
    <row r="2638" spans="1:20" x14ac:dyDescent="0.35">
      <c r="A2638" t="s">
        <v>100</v>
      </c>
      <c r="B2638" t="s">
        <v>101</v>
      </c>
      <c r="C2638" t="s">
        <v>93</v>
      </c>
      <c r="D2638" s="29">
        <v>46464</v>
      </c>
      <c r="E2638">
        <v>0</v>
      </c>
      <c r="F2638">
        <v>0</v>
      </c>
      <c r="G2638">
        <v>0</v>
      </c>
      <c r="H2638">
        <v>0</v>
      </c>
      <c r="R2638">
        <v>0</v>
      </c>
      <c r="S2638" t="s">
        <v>90</v>
      </c>
      <c r="T2638" s="297">
        <v>46311.754166666666</v>
      </c>
    </row>
    <row r="2639" spans="1:20" x14ac:dyDescent="0.35">
      <c r="A2639" t="s">
        <v>100</v>
      </c>
      <c r="B2639" t="s">
        <v>101</v>
      </c>
      <c r="C2639" t="s">
        <v>93</v>
      </c>
      <c r="D2639" s="29">
        <v>46465</v>
      </c>
      <c r="E2639">
        <v>0</v>
      </c>
      <c r="F2639">
        <v>0</v>
      </c>
      <c r="G2639">
        <v>0</v>
      </c>
      <c r="H2639">
        <v>0</v>
      </c>
      <c r="R2639">
        <v>0</v>
      </c>
      <c r="S2639" t="s">
        <v>90</v>
      </c>
      <c r="T2639" s="297">
        <v>46311.754166666666</v>
      </c>
    </row>
    <row r="2640" spans="1:20" x14ac:dyDescent="0.35">
      <c r="A2640" t="s">
        <v>100</v>
      </c>
      <c r="B2640" t="s">
        <v>101</v>
      </c>
      <c r="C2640" t="s">
        <v>93</v>
      </c>
      <c r="D2640" s="29">
        <v>46466</v>
      </c>
      <c r="E2640">
        <v>0</v>
      </c>
      <c r="F2640">
        <v>0</v>
      </c>
      <c r="G2640">
        <v>0</v>
      </c>
      <c r="H2640">
        <v>0</v>
      </c>
      <c r="R2640">
        <v>0</v>
      </c>
      <c r="S2640" t="s">
        <v>90</v>
      </c>
      <c r="T2640" s="297">
        <v>46311.754166666666</v>
      </c>
    </row>
    <row r="2641" spans="1:20" x14ac:dyDescent="0.35">
      <c r="A2641" t="s">
        <v>100</v>
      </c>
      <c r="B2641" t="s">
        <v>101</v>
      </c>
      <c r="C2641" t="s">
        <v>93</v>
      </c>
      <c r="D2641" s="29">
        <v>46467</v>
      </c>
      <c r="E2641">
        <v>0</v>
      </c>
      <c r="F2641">
        <v>0</v>
      </c>
      <c r="G2641">
        <v>0</v>
      </c>
      <c r="H2641">
        <v>0</v>
      </c>
      <c r="R2641">
        <v>0</v>
      </c>
      <c r="S2641" t="s">
        <v>90</v>
      </c>
      <c r="T2641" s="297">
        <v>46311.754166666666</v>
      </c>
    </row>
    <row r="2642" spans="1:20" x14ac:dyDescent="0.35">
      <c r="A2642" t="s">
        <v>100</v>
      </c>
      <c r="B2642" t="s">
        <v>101</v>
      </c>
      <c r="C2642" t="s">
        <v>93</v>
      </c>
      <c r="D2642" s="29">
        <v>46468</v>
      </c>
      <c r="E2642">
        <v>0</v>
      </c>
      <c r="F2642">
        <v>0</v>
      </c>
      <c r="G2642">
        <v>0</v>
      </c>
      <c r="H2642">
        <v>0</v>
      </c>
      <c r="R2642">
        <v>0</v>
      </c>
      <c r="S2642" t="s">
        <v>90</v>
      </c>
      <c r="T2642" s="297">
        <v>46311.754166666666</v>
      </c>
    </row>
    <row r="2643" spans="1:20" x14ac:dyDescent="0.35">
      <c r="A2643" t="s">
        <v>100</v>
      </c>
      <c r="B2643" t="s">
        <v>101</v>
      </c>
      <c r="C2643" t="s">
        <v>93</v>
      </c>
      <c r="D2643" s="29">
        <v>46469</v>
      </c>
      <c r="E2643">
        <v>0</v>
      </c>
      <c r="F2643">
        <v>0</v>
      </c>
      <c r="G2643">
        <v>0</v>
      </c>
      <c r="H2643">
        <v>0</v>
      </c>
      <c r="R2643">
        <v>0</v>
      </c>
      <c r="S2643" t="s">
        <v>90</v>
      </c>
      <c r="T2643" s="297">
        <v>46311.754166666666</v>
      </c>
    </row>
    <row r="2644" spans="1:20" x14ac:dyDescent="0.35">
      <c r="A2644" t="s">
        <v>100</v>
      </c>
      <c r="B2644" t="s">
        <v>101</v>
      </c>
      <c r="C2644" t="s">
        <v>93</v>
      </c>
      <c r="D2644" s="29">
        <v>46470</v>
      </c>
      <c r="E2644">
        <v>0</v>
      </c>
      <c r="F2644">
        <v>0</v>
      </c>
      <c r="G2644">
        <v>0</v>
      </c>
      <c r="H2644">
        <v>0</v>
      </c>
      <c r="R2644">
        <v>0</v>
      </c>
      <c r="S2644" t="s">
        <v>90</v>
      </c>
      <c r="T2644" s="297">
        <v>46311.754166666666</v>
      </c>
    </row>
    <row r="2645" spans="1:20" x14ac:dyDescent="0.35">
      <c r="A2645" t="s">
        <v>100</v>
      </c>
      <c r="B2645" t="s">
        <v>101</v>
      </c>
      <c r="C2645" t="s">
        <v>93</v>
      </c>
      <c r="D2645" s="29">
        <v>46471</v>
      </c>
      <c r="E2645">
        <v>0</v>
      </c>
      <c r="F2645">
        <v>0</v>
      </c>
      <c r="G2645">
        <v>0</v>
      </c>
      <c r="H2645">
        <v>0</v>
      </c>
      <c r="R2645">
        <v>0</v>
      </c>
      <c r="S2645" t="s">
        <v>90</v>
      </c>
      <c r="T2645" s="297">
        <v>46311.754166666666</v>
      </c>
    </row>
    <row r="2646" spans="1:20" x14ac:dyDescent="0.35">
      <c r="A2646" t="s">
        <v>100</v>
      </c>
      <c r="B2646" t="s">
        <v>101</v>
      </c>
      <c r="C2646" t="s">
        <v>93</v>
      </c>
      <c r="D2646" s="29">
        <v>46472</v>
      </c>
      <c r="E2646">
        <v>0</v>
      </c>
      <c r="F2646">
        <v>0</v>
      </c>
      <c r="G2646">
        <v>0</v>
      </c>
      <c r="H2646">
        <v>0</v>
      </c>
      <c r="R2646">
        <v>0</v>
      </c>
      <c r="S2646" t="s">
        <v>90</v>
      </c>
      <c r="T2646" s="297">
        <v>46311.754166666666</v>
      </c>
    </row>
    <row r="2647" spans="1:20" x14ac:dyDescent="0.35">
      <c r="A2647" t="s">
        <v>100</v>
      </c>
      <c r="B2647" t="s">
        <v>101</v>
      </c>
      <c r="C2647" t="s">
        <v>93</v>
      </c>
      <c r="D2647" s="29">
        <v>46473</v>
      </c>
      <c r="E2647">
        <v>0</v>
      </c>
      <c r="F2647">
        <v>0</v>
      </c>
      <c r="G2647">
        <v>0</v>
      </c>
      <c r="H2647">
        <v>0</v>
      </c>
      <c r="R2647">
        <v>0</v>
      </c>
      <c r="S2647" t="s">
        <v>90</v>
      </c>
      <c r="T2647" s="297">
        <v>46311.754166666666</v>
      </c>
    </row>
    <row r="2648" spans="1:20" x14ac:dyDescent="0.35">
      <c r="A2648" t="s">
        <v>100</v>
      </c>
      <c r="B2648" t="s">
        <v>101</v>
      </c>
      <c r="C2648" t="s">
        <v>93</v>
      </c>
      <c r="D2648" s="29">
        <v>46474</v>
      </c>
      <c r="E2648">
        <v>0</v>
      </c>
      <c r="F2648">
        <v>0</v>
      </c>
      <c r="G2648">
        <v>0</v>
      </c>
      <c r="H2648">
        <v>0</v>
      </c>
      <c r="R2648">
        <v>0</v>
      </c>
      <c r="S2648" t="s">
        <v>90</v>
      </c>
      <c r="T2648" s="297">
        <v>46311.754166666666</v>
      </c>
    </row>
    <row r="2649" spans="1:20" x14ac:dyDescent="0.35">
      <c r="A2649" t="s">
        <v>100</v>
      </c>
      <c r="B2649" t="s">
        <v>101</v>
      </c>
      <c r="C2649" t="s">
        <v>93</v>
      </c>
      <c r="D2649" s="29">
        <v>46475</v>
      </c>
      <c r="E2649">
        <v>0</v>
      </c>
      <c r="F2649">
        <v>0</v>
      </c>
      <c r="G2649">
        <v>0</v>
      </c>
      <c r="H2649">
        <v>0</v>
      </c>
      <c r="R2649">
        <v>0</v>
      </c>
      <c r="S2649" t="s">
        <v>90</v>
      </c>
      <c r="T2649" s="297">
        <v>46311.754166666666</v>
      </c>
    </row>
    <row r="2650" spans="1:20" x14ac:dyDescent="0.35">
      <c r="A2650" t="s">
        <v>100</v>
      </c>
      <c r="B2650" t="s">
        <v>101</v>
      </c>
      <c r="C2650" t="s">
        <v>93</v>
      </c>
      <c r="D2650" s="29">
        <v>46476</v>
      </c>
      <c r="E2650">
        <v>0</v>
      </c>
      <c r="F2650">
        <v>0</v>
      </c>
      <c r="G2650">
        <v>0</v>
      </c>
      <c r="H2650">
        <v>0</v>
      </c>
      <c r="R2650">
        <v>0</v>
      </c>
      <c r="S2650" t="s">
        <v>90</v>
      </c>
      <c r="T2650" s="297">
        <v>46311.754166666666</v>
      </c>
    </row>
    <row r="2651" spans="1:20" x14ac:dyDescent="0.35">
      <c r="A2651" t="s">
        <v>100</v>
      </c>
      <c r="B2651" t="s">
        <v>101</v>
      </c>
      <c r="C2651" t="s">
        <v>93</v>
      </c>
      <c r="D2651" s="29">
        <v>46477</v>
      </c>
      <c r="E2651">
        <v>0</v>
      </c>
      <c r="F2651">
        <v>0</v>
      </c>
      <c r="G2651">
        <v>0</v>
      </c>
      <c r="H2651">
        <v>0</v>
      </c>
      <c r="R2651">
        <v>0</v>
      </c>
      <c r="S2651" t="s">
        <v>90</v>
      </c>
      <c r="T2651" s="297">
        <v>46311.754166666666</v>
      </c>
    </row>
    <row r="2652" spans="1:20" x14ac:dyDescent="0.35">
      <c r="A2652" t="s">
        <v>100</v>
      </c>
      <c r="B2652" t="s">
        <v>101</v>
      </c>
      <c r="C2652" t="s">
        <v>93</v>
      </c>
      <c r="D2652" s="29">
        <v>46478</v>
      </c>
      <c r="E2652">
        <v>0</v>
      </c>
      <c r="F2652">
        <v>0</v>
      </c>
      <c r="G2652">
        <v>0</v>
      </c>
      <c r="H2652">
        <v>0</v>
      </c>
      <c r="R2652">
        <v>0</v>
      </c>
      <c r="S2652" t="s">
        <v>90</v>
      </c>
      <c r="T2652" s="297">
        <v>46311.754166666666</v>
      </c>
    </row>
    <row r="2653" spans="1:20" x14ac:dyDescent="0.35">
      <c r="A2653" t="s">
        <v>100</v>
      </c>
      <c r="B2653" t="s">
        <v>101</v>
      </c>
      <c r="C2653" t="s">
        <v>93</v>
      </c>
      <c r="D2653" s="29">
        <v>46479</v>
      </c>
      <c r="E2653">
        <v>0</v>
      </c>
      <c r="F2653">
        <v>0</v>
      </c>
      <c r="G2653">
        <v>0</v>
      </c>
      <c r="H2653">
        <v>0</v>
      </c>
      <c r="R2653">
        <v>0</v>
      </c>
      <c r="S2653" t="s">
        <v>90</v>
      </c>
      <c r="T2653" s="297">
        <v>46311.754166666666</v>
      </c>
    </row>
    <row r="2654" spans="1:20" x14ac:dyDescent="0.35">
      <c r="A2654" t="s">
        <v>100</v>
      </c>
      <c r="B2654" t="s">
        <v>101</v>
      </c>
      <c r="C2654" t="s">
        <v>93</v>
      </c>
      <c r="D2654" s="29">
        <v>46480</v>
      </c>
      <c r="E2654">
        <v>0</v>
      </c>
      <c r="F2654">
        <v>0</v>
      </c>
      <c r="G2654">
        <v>0</v>
      </c>
      <c r="H2654">
        <v>0</v>
      </c>
      <c r="R2654">
        <v>0</v>
      </c>
      <c r="S2654" t="s">
        <v>90</v>
      </c>
      <c r="T2654" s="297">
        <v>46311.754166666666</v>
      </c>
    </row>
    <row r="2655" spans="1:20" x14ac:dyDescent="0.35">
      <c r="A2655" t="s">
        <v>100</v>
      </c>
      <c r="B2655" t="s">
        <v>101</v>
      </c>
      <c r="C2655" t="s">
        <v>93</v>
      </c>
      <c r="D2655" s="29">
        <v>46481</v>
      </c>
      <c r="E2655">
        <v>0</v>
      </c>
      <c r="F2655">
        <v>0</v>
      </c>
      <c r="G2655">
        <v>0</v>
      </c>
      <c r="H2655">
        <v>0</v>
      </c>
      <c r="R2655">
        <v>0</v>
      </c>
      <c r="S2655" t="s">
        <v>90</v>
      </c>
      <c r="T2655" s="297">
        <v>46311.754166666666</v>
      </c>
    </row>
    <row r="2656" spans="1:20" x14ac:dyDescent="0.35">
      <c r="A2656" t="s">
        <v>100</v>
      </c>
      <c r="B2656" t="s">
        <v>101</v>
      </c>
      <c r="C2656" t="s">
        <v>93</v>
      </c>
      <c r="D2656" s="29">
        <v>46482</v>
      </c>
      <c r="E2656">
        <v>0</v>
      </c>
      <c r="F2656">
        <v>0</v>
      </c>
      <c r="G2656">
        <v>0</v>
      </c>
      <c r="H2656">
        <v>0</v>
      </c>
      <c r="R2656">
        <v>0</v>
      </c>
      <c r="S2656" t="s">
        <v>90</v>
      </c>
      <c r="T2656" s="297">
        <v>46311.754166666666</v>
      </c>
    </row>
    <row r="2657" spans="1:20" x14ac:dyDescent="0.35">
      <c r="A2657" t="s">
        <v>100</v>
      </c>
      <c r="B2657" t="s">
        <v>101</v>
      </c>
      <c r="C2657" t="s">
        <v>93</v>
      </c>
      <c r="D2657" s="29">
        <v>46483</v>
      </c>
      <c r="E2657">
        <v>0</v>
      </c>
      <c r="F2657">
        <v>0</v>
      </c>
      <c r="G2657">
        <v>0</v>
      </c>
      <c r="H2657">
        <v>0</v>
      </c>
      <c r="R2657">
        <v>0</v>
      </c>
      <c r="S2657" t="s">
        <v>90</v>
      </c>
      <c r="T2657" s="297">
        <v>46311.754166666666</v>
      </c>
    </row>
    <row r="2658" spans="1:20" x14ac:dyDescent="0.35">
      <c r="A2658" t="s">
        <v>100</v>
      </c>
      <c r="B2658" t="s">
        <v>101</v>
      </c>
      <c r="C2658" t="s">
        <v>93</v>
      </c>
      <c r="D2658" s="29">
        <v>46484</v>
      </c>
      <c r="E2658">
        <v>0</v>
      </c>
      <c r="F2658">
        <v>0</v>
      </c>
      <c r="G2658">
        <v>0</v>
      </c>
      <c r="H2658">
        <v>0</v>
      </c>
      <c r="R2658">
        <v>0</v>
      </c>
      <c r="S2658" t="s">
        <v>90</v>
      </c>
      <c r="T2658" s="297">
        <v>46311.754166666666</v>
      </c>
    </row>
    <row r="2659" spans="1:20" x14ac:dyDescent="0.35">
      <c r="A2659" t="s">
        <v>100</v>
      </c>
      <c r="B2659" t="s">
        <v>101</v>
      </c>
      <c r="C2659" t="s">
        <v>93</v>
      </c>
      <c r="D2659" s="29">
        <v>46485</v>
      </c>
      <c r="E2659">
        <v>0</v>
      </c>
      <c r="F2659">
        <v>0</v>
      </c>
      <c r="G2659">
        <v>0</v>
      </c>
      <c r="H2659">
        <v>0</v>
      </c>
      <c r="R2659">
        <v>0</v>
      </c>
      <c r="S2659" t="s">
        <v>90</v>
      </c>
      <c r="T2659" s="297">
        <v>46311.754166666666</v>
      </c>
    </row>
    <row r="2660" spans="1:20" x14ac:dyDescent="0.35">
      <c r="A2660" t="s">
        <v>100</v>
      </c>
      <c r="B2660" t="s">
        <v>101</v>
      </c>
      <c r="C2660" t="s">
        <v>93</v>
      </c>
      <c r="D2660" s="29">
        <v>46486</v>
      </c>
      <c r="E2660">
        <v>0</v>
      </c>
      <c r="F2660">
        <v>0</v>
      </c>
      <c r="G2660">
        <v>0</v>
      </c>
      <c r="H2660">
        <v>0</v>
      </c>
      <c r="R2660">
        <v>0</v>
      </c>
      <c r="S2660" t="s">
        <v>90</v>
      </c>
      <c r="T2660" s="297">
        <v>46311.754166666666</v>
      </c>
    </row>
    <row r="2661" spans="1:20" x14ac:dyDescent="0.35">
      <c r="A2661" t="s">
        <v>100</v>
      </c>
      <c r="B2661" t="s">
        <v>101</v>
      </c>
      <c r="C2661" t="s">
        <v>93</v>
      </c>
      <c r="D2661" s="29">
        <v>46487</v>
      </c>
      <c r="E2661">
        <v>0</v>
      </c>
      <c r="F2661">
        <v>0</v>
      </c>
      <c r="G2661">
        <v>0</v>
      </c>
      <c r="H2661">
        <v>0</v>
      </c>
      <c r="R2661">
        <v>0</v>
      </c>
      <c r="S2661" t="s">
        <v>90</v>
      </c>
      <c r="T2661" s="297">
        <v>46311.754166666666</v>
      </c>
    </row>
    <row r="2662" spans="1:20" x14ac:dyDescent="0.35">
      <c r="A2662" t="s">
        <v>100</v>
      </c>
      <c r="B2662" t="s">
        <v>101</v>
      </c>
      <c r="C2662" t="s">
        <v>93</v>
      </c>
      <c r="D2662" s="29">
        <v>46488</v>
      </c>
      <c r="E2662">
        <v>0</v>
      </c>
      <c r="F2662">
        <v>0</v>
      </c>
      <c r="G2662">
        <v>0</v>
      </c>
      <c r="H2662">
        <v>0</v>
      </c>
      <c r="R2662">
        <v>0</v>
      </c>
      <c r="S2662" t="s">
        <v>90</v>
      </c>
      <c r="T2662" s="297">
        <v>46311.754166666666</v>
      </c>
    </row>
    <row r="2663" spans="1:20" x14ac:dyDescent="0.35">
      <c r="A2663" t="s">
        <v>100</v>
      </c>
      <c r="B2663" t="s">
        <v>101</v>
      </c>
      <c r="C2663" t="s">
        <v>93</v>
      </c>
      <c r="D2663" s="29">
        <v>46489</v>
      </c>
      <c r="E2663">
        <v>0</v>
      </c>
      <c r="F2663">
        <v>0</v>
      </c>
      <c r="G2663">
        <v>0</v>
      </c>
      <c r="H2663">
        <v>0</v>
      </c>
      <c r="R2663">
        <v>0</v>
      </c>
      <c r="S2663" t="s">
        <v>90</v>
      </c>
      <c r="T2663" s="297">
        <v>46311.754166666666</v>
      </c>
    </row>
    <row r="2664" spans="1:20" x14ac:dyDescent="0.35">
      <c r="A2664" t="s">
        <v>100</v>
      </c>
      <c r="B2664" t="s">
        <v>101</v>
      </c>
      <c r="C2664" t="s">
        <v>93</v>
      </c>
      <c r="D2664" s="29">
        <v>46490</v>
      </c>
      <c r="E2664">
        <v>0</v>
      </c>
      <c r="F2664">
        <v>0</v>
      </c>
      <c r="G2664">
        <v>0</v>
      </c>
      <c r="H2664">
        <v>0</v>
      </c>
      <c r="R2664">
        <v>0</v>
      </c>
      <c r="S2664" t="s">
        <v>90</v>
      </c>
      <c r="T2664" s="297">
        <v>46311.754166666666</v>
      </c>
    </row>
    <row r="2665" spans="1:20" x14ac:dyDescent="0.35">
      <c r="A2665" t="s">
        <v>100</v>
      </c>
      <c r="B2665" t="s">
        <v>101</v>
      </c>
      <c r="C2665" t="s">
        <v>93</v>
      </c>
      <c r="D2665" s="29">
        <v>46491</v>
      </c>
      <c r="E2665">
        <v>0</v>
      </c>
      <c r="F2665">
        <v>0</v>
      </c>
      <c r="G2665">
        <v>0</v>
      </c>
      <c r="H2665">
        <v>0</v>
      </c>
      <c r="R2665">
        <v>0</v>
      </c>
      <c r="S2665" t="s">
        <v>90</v>
      </c>
      <c r="T2665" s="297">
        <v>46311.754166666666</v>
      </c>
    </row>
    <row r="2666" spans="1:20" x14ac:dyDescent="0.35">
      <c r="A2666" t="s">
        <v>100</v>
      </c>
      <c r="B2666" t="s">
        <v>101</v>
      </c>
      <c r="C2666" t="s">
        <v>93</v>
      </c>
      <c r="D2666" s="29">
        <v>46492</v>
      </c>
      <c r="E2666">
        <v>0</v>
      </c>
      <c r="F2666">
        <v>0</v>
      </c>
      <c r="G2666">
        <v>0</v>
      </c>
      <c r="H2666">
        <v>0</v>
      </c>
      <c r="R2666">
        <v>0</v>
      </c>
      <c r="S2666" t="s">
        <v>90</v>
      </c>
      <c r="T2666" s="297">
        <v>46311.754166666666</v>
      </c>
    </row>
    <row r="2667" spans="1:20" x14ac:dyDescent="0.35">
      <c r="A2667" t="s">
        <v>100</v>
      </c>
      <c r="B2667" t="s">
        <v>101</v>
      </c>
      <c r="C2667" t="s">
        <v>93</v>
      </c>
      <c r="D2667" s="29">
        <v>46493</v>
      </c>
      <c r="E2667">
        <v>0</v>
      </c>
      <c r="F2667">
        <v>0</v>
      </c>
      <c r="G2667">
        <v>0</v>
      </c>
      <c r="H2667">
        <v>0</v>
      </c>
      <c r="R2667">
        <v>0</v>
      </c>
      <c r="S2667" t="s">
        <v>90</v>
      </c>
      <c r="T2667" s="297">
        <v>46311.754166666666</v>
      </c>
    </row>
    <row r="2668" spans="1:20" x14ac:dyDescent="0.35">
      <c r="A2668" t="s">
        <v>100</v>
      </c>
      <c r="B2668" t="s">
        <v>101</v>
      </c>
      <c r="C2668" t="s">
        <v>93</v>
      </c>
      <c r="D2668" s="29">
        <v>46494</v>
      </c>
      <c r="E2668">
        <v>0</v>
      </c>
      <c r="F2668">
        <v>0</v>
      </c>
      <c r="G2668">
        <v>0</v>
      </c>
      <c r="H2668">
        <v>0</v>
      </c>
      <c r="R2668">
        <v>0</v>
      </c>
      <c r="S2668" t="s">
        <v>90</v>
      </c>
      <c r="T2668" s="297">
        <v>46311.754166666666</v>
      </c>
    </row>
    <row r="2669" spans="1:20" x14ac:dyDescent="0.35">
      <c r="A2669" t="s">
        <v>100</v>
      </c>
      <c r="B2669" t="s">
        <v>101</v>
      </c>
      <c r="C2669" t="s">
        <v>93</v>
      </c>
      <c r="D2669" s="29">
        <v>46495</v>
      </c>
      <c r="E2669">
        <v>0</v>
      </c>
      <c r="F2669">
        <v>0</v>
      </c>
      <c r="G2669">
        <v>0</v>
      </c>
      <c r="H2669">
        <v>0</v>
      </c>
      <c r="R2669">
        <v>0</v>
      </c>
      <c r="S2669" t="s">
        <v>90</v>
      </c>
      <c r="T2669" s="297">
        <v>46311.754166666666</v>
      </c>
    </row>
    <row r="2670" spans="1:20" x14ac:dyDescent="0.35">
      <c r="A2670" t="s">
        <v>100</v>
      </c>
      <c r="B2670" t="s">
        <v>101</v>
      </c>
      <c r="C2670" t="s">
        <v>93</v>
      </c>
      <c r="D2670" s="29">
        <v>46496</v>
      </c>
      <c r="E2670">
        <v>0</v>
      </c>
      <c r="F2670">
        <v>0</v>
      </c>
      <c r="G2670">
        <v>0</v>
      </c>
      <c r="H2670">
        <v>0</v>
      </c>
      <c r="R2670">
        <v>0</v>
      </c>
      <c r="S2670" t="s">
        <v>90</v>
      </c>
      <c r="T2670" s="297">
        <v>46311.754166666666</v>
      </c>
    </row>
    <row r="2671" spans="1:20" x14ac:dyDescent="0.35">
      <c r="A2671" t="s">
        <v>100</v>
      </c>
      <c r="B2671" t="s">
        <v>101</v>
      </c>
      <c r="C2671" t="s">
        <v>93</v>
      </c>
      <c r="D2671" s="29">
        <v>46497</v>
      </c>
      <c r="E2671">
        <v>0</v>
      </c>
      <c r="F2671">
        <v>0</v>
      </c>
      <c r="G2671">
        <v>0</v>
      </c>
      <c r="H2671">
        <v>0</v>
      </c>
      <c r="R2671">
        <v>0</v>
      </c>
      <c r="S2671" t="s">
        <v>90</v>
      </c>
      <c r="T2671" s="297">
        <v>46311.754166666666</v>
      </c>
    </row>
    <row r="2672" spans="1:20" x14ac:dyDescent="0.35">
      <c r="A2672" t="s">
        <v>100</v>
      </c>
      <c r="B2672" t="s">
        <v>101</v>
      </c>
      <c r="C2672" t="s">
        <v>93</v>
      </c>
      <c r="D2672" s="29">
        <v>46498</v>
      </c>
      <c r="E2672">
        <v>0</v>
      </c>
      <c r="F2672">
        <v>0</v>
      </c>
      <c r="G2672">
        <v>0</v>
      </c>
      <c r="H2672">
        <v>0</v>
      </c>
      <c r="R2672">
        <v>0</v>
      </c>
      <c r="S2672" t="s">
        <v>90</v>
      </c>
      <c r="T2672" s="297">
        <v>46311.754166666666</v>
      </c>
    </row>
    <row r="2673" spans="1:20" x14ac:dyDescent="0.35">
      <c r="A2673" t="s">
        <v>100</v>
      </c>
      <c r="B2673" t="s">
        <v>101</v>
      </c>
      <c r="C2673" t="s">
        <v>93</v>
      </c>
      <c r="D2673" s="29">
        <v>46499</v>
      </c>
      <c r="E2673">
        <v>0</v>
      </c>
      <c r="F2673">
        <v>0</v>
      </c>
      <c r="G2673">
        <v>0</v>
      </c>
      <c r="H2673">
        <v>0</v>
      </c>
      <c r="R2673">
        <v>0</v>
      </c>
      <c r="S2673" t="s">
        <v>90</v>
      </c>
      <c r="T2673" s="297">
        <v>46311.754166666666</v>
      </c>
    </row>
    <row r="2674" spans="1:20" x14ac:dyDescent="0.35">
      <c r="A2674" t="s">
        <v>100</v>
      </c>
      <c r="B2674" t="s">
        <v>101</v>
      </c>
      <c r="C2674" t="s">
        <v>93</v>
      </c>
      <c r="D2674" s="29">
        <v>46500</v>
      </c>
      <c r="E2674">
        <v>0</v>
      </c>
      <c r="F2674">
        <v>0</v>
      </c>
      <c r="G2674">
        <v>0</v>
      </c>
      <c r="H2674">
        <v>0</v>
      </c>
      <c r="R2674">
        <v>0</v>
      </c>
      <c r="S2674" t="s">
        <v>90</v>
      </c>
      <c r="T2674" s="297">
        <v>46311.754166666666</v>
      </c>
    </row>
    <row r="2675" spans="1:20" x14ac:dyDescent="0.35">
      <c r="A2675" t="s">
        <v>100</v>
      </c>
      <c r="B2675" t="s">
        <v>101</v>
      </c>
      <c r="C2675" t="s">
        <v>93</v>
      </c>
      <c r="D2675" s="29">
        <v>46501</v>
      </c>
      <c r="E2675">
        <v>0</v>
      </c>
      <c r="F2675">
        <v>0</v>
      </c>
      <c r="G2675">
        <v>0</v>
      </c>
      <c r="H2675">
        <v>0</v>
      </c>
      <c r="R2675">
        <v>0</v>
      </c>
      <c r="S2675" t="s">
        <v>90</v>
      </c>
      <c r="T2675" s="297">
        <v>46311.754166666666</v>
      </c>
    </row>
    <row r="2676" spans="1:20" x14ac:dyDescent="0.35">
      <c r="A2676" t="s">
        <v>100</v>
      </c>
      <c r="B2676" t="s">
        <v>101</v>
      </c>
      <c r="C2676" t="s">
        <v>93</v>
      </c>
      <c r="D2676" s="29">
        <v>46502</v>
      </c>
      <c r="E2676">
        <v>0</v>
      </c>
      <c r="F2676">
        <v>0</v>
      </c>
      <c r="G2676">
        <v>0</v>
      </c>
      <c r="H2676">
        <v>0</v>
      </c>
      <c r="R2676">
        <v>0</v>
      </c>
      <c r="S2676" t="s">
        <v>90</v>
      </c>
      <c r="T2676" s="297">
        <v>46311.754166666666</v>
      </c>
    </row>
    <row r="2677" spans="1:20" x14ac:dyDescent="0.35">
      <c r="A2677" t="s">
        <v>100</v>
      </c>
      <c r="B2677" t="s">
        <v>101</v>
      </c>
      <c r="C2677" t="s">
        <v>93</v>
      </c>
      <c r="D2677" s="29">
        <v>46503</v>
      </c>
      <c r="E2677">
        <v>0</v>
      </c>
      <c r="F2677">
        <v>0</v>
      </c>
      <c r="G2677">
        <v>0</v>
      </c>
      <c r="H2677">
        <v>0</v>
      </c>
      <c r="R2677">
        <v>0</v>
      </c>
      <c r="S2677" t="s">
        <v>90</v>
      </c>
      <c r="T2677" s="297">
        <v>46311.754166666666</v>
      </c>
    </row>
    <row r="2678" spans="1:20" x14ac:dyDescent="0.35">
      <c r="A2678" t="s">
        <v>100</v>
      </c>
      <c r="B2678" t="s">
        <v>101</v>
      </c>
      <c r="C2678" t="s">
        <v>93</v>
      </c>
      <c r="D2678" s="29">
        <v>46504</v>
      </c>
      <c r="E2678">
        <v>0</v>
      </c>
      <c r="F2678">
        <v>0</v>
      </c>
      <c r="G2678">
        <v>0</v>
      </c>
      <c r="H2678">
        <v>0</v>
      </c>
      <c r="R2678">
        <v>0</v>
      </c>
      <c r="S2678" t="s">
        <v>90</v>
      </c>
      <c r="T2678" s="297">
        <v>46311.754166666666</v>
      </c>
    </row>
    <row r="2679" spans="1:20" x14ac:dyDescent="0.35">
      <c r="A2679" t="s">
        <v>100</v>
      </c>
      <c r="B2679" t="s">
        <v>101</v>
      </c>
      <c r="C2679" t="s">
        <v>93</v>
      </c>
      <c r="D2679" s="29">
        <v>46505</v>
      </c>
      <c r="E2679">
        <v>0</v>
      </c>
      <c r="F2679">
        <v>0</v>
      </c>
      <c r="G2679">
        <v>0</v>
      </c>
      <c r="H2679">
        <v>0</v>
      </c>
      <c r="R2679">
        <v>0</v>
      </c>
      <c r="S2679" t="s">
        <v>90</v>
      </c>
      <c r="T2679" s="297">
        <v>46311.754166666666</v>
      </c>
    </row>
    <row r="2680" spans="1:20" x14ac:dyDescent="0.35">
      <c r="A2680" t="s">
        <v>100</v>
      </c>
      <c r="B2680" t="s">
        <v>101</v>
      </c>
      <c r="C2680" t="s">
        <v>93</v>
      </c>
      <c r="D2680" s="29">
        <v>46506</v>
      </c>
      <c r="E2680">
        <v>0</v>
      </c>
      <c r="F2680">
        <v>0</v>
      </c>
      <c r="G2680">
        <v>0</v>
      </c>
      <c r="H2680">
        <v>0</v>
      </c>
      <c r="R2680">
        <v>0</v>
      </c>
      <c r="S2680" t="s">
        <v>90</v>
      </c>
      <c r="T2680" s="297">
        <v>46311.754166666666</v>
      </c>
    </row>
    <row r="2681" spans="1:20" x14ac:dyDescent="0.35">
      <c r="A2681" t="s">
        <v>100</v>
      </c>
      <c r="B2681" t="s">
        <v>101</v>
      </c>
      <c r="C2681" t="s">
        <v>93</v>
      </c>
      <c r="D2681" s="29">
        <v>46507</v>
      </c>
      <c r="E2681">
        <v>0</v>
      </c>
      <c r="F2681">
        <v>0</v>
      </c>
      <c r="G2681">
        <v>0</v>
      </c>
      <c r="H2681">
        <v>0</v>
      </c>
      <c r="R2681">
        <v>0</v>
      </c>
      <c r="S2681" t="s">
        <v>90</v>
      </c>
      <c r="T2681" s="297">
        <v>46311.754166666666</v>
      </c>
    </row>
    <row r="2682" spans="1:20" x14ac:dyDescent="0.35">
      <c r="A2682" t="s">
        <v>100</v>
      </c>
      <c r="B2682" t="s">
        <v>101</v>
      </c>
      <c r="C2682" t="s">
        <v>93</v>
      </c>
      <c r="D2682" s="29">
        <v>46508</v>
      </c>
      <c r="E2682">
        <v>0</v>
      </c>
      <c r="F2682">
        <v>0</v>
      </c>
      <c r="G2682">
        <v>0</v>
      </c>
      <c r="H2682">
        <v>0</v>
      </c>
      <c r="R2682">
        <v>0</v>
      </c>
      <c r="S2682" t="s">
        <v>90</v>
      </c>
      <c r="T2682" s="297">
        <v>46311.754166666666</v>
      </c>
    </row>
    <row r="2683" spans="1:20" x14ac:dyDescent="0.35">
      <c r="A2683" t="s">
        <v>100</v>
      </c>
      <c r="B2683" t="s">
        <v>101</v>
      </c>
      <c r="C2683" t="s">
        <v>93</v>
      </c>
      <c r="D2683" s="29">
        <v>46509</v>
      </c>
      <c r="E2683">
        <v>0</v>
      </c>
      <c r="F2683">
        <v>0</v>
      </c>
      <c r="G2683">
        <v>0</v>
      </c>
      <c r="H2683">
        <v>0</v>
      </c>
      <c r="R2683">
        <v>0</v>
      </c>
      <c r="S2683" t="s">
        <v>90</v>
      </c>
      <c r="T2683" s="297">
        <v>46311.754166666666</v>
      </c>
    </row>
    <row r="2684" spans="1:20" x14ac:dyDescent="0.35">
      <c r="A2684" t="s">
        <v>100</v>
      </c>
      <c r="B2684" t="s">
        <v>101</v>
      </c>
      <c r="C2684" t="s">
        <v>93</v>
      </c>
      <c r="D2684" s="29">
        <v>46510</v>
      </c>
      <c r="E2684">
        <v>0</v>
      </c>
      <c r="F2684">
        <v>0</v>
      </c>
      <c r="G2684">
        <v>0</v>
      </c>
      <c r="H2684">
        <v>0</v>
      </c>
      <c r="R2684">
        <v>0</v>
      </c>
      <c r="S2684" t="s">
        <v>90</v>
      </c>
      <c r="T2684" s="297">
        <v>46311.754166666666</v>
      </c>
    </row>
    <row r="2685" spans="1:20" x14ac:dyDescent="0.35">
      <c r="A2685" t="s">
        <v>100</v>
      </c>
      <c r="B2685" t="s">
        <v>101</v>
      </c>
      <c r="C2685" t="s">
        <v>93</v>
      </c>
      <c r="D2685" s="29">
        <v>46511</v>
      </c>
      <c r="E2685">
        <v>0</v>
      </c>
      <c r="F2685">
        <v>0</v>
      </c>
      <c r="G2685">
        <v>0</v>
      </c>
      <c r="H2685">
        <v>0</v>
      </c>
      <c r="R2685">
        <v>0</v>
      </c>
      <c r="S2685" t="s">
        <v>90</v>
      </c>
      <c r="T2685" s="297">
        <v>46311.754166666666</v>
      </c>
    </row>
    <row r="2686" spans="1:20" x14ac:dyDescent="0.35">
      <c r="A2686" t="s">
        <v>100</v>
      </c>
      <c r="B2686" t="s">
        <v>101</v>
      </c>
      <c r="C2686" t="s">
        <v>93</v>
      </c>
      <c r="D2686" s="29">
        <v>46512</v>
      </c>
      <c r="E2686">
        <v>0</v>
      </c>
      <c r="F2686">
        <v>0</v>
      </c>
      <c r="G2686">
        <v>0</v>
      </c>
      <c r="H2686">
        <v>0</v>
      </c>
      <c r="R2686">
        <v>0</v>
      </c>
      <c r="S2686" t="s">
        <v>90</v>
      </c>
      <c r="T2686" s="297">
        <v>46311.754166666666</v>
      </c>
    </row>
    <row r="2687" spans="1:20" x14ac:dyDescent="0.35">
      <c r="A2687" t="s">
        <v>100</v>
      </c>
      <c r="B2687" t="s">
        <v>101</v>
      </c>
      <c r="C2687" t="s">
        <v>93</v>
      </c>
      <c r="D2687" s="29">
        <v>46513</v>
      </c>
      <c r="E2687">
        <v>0</v>
      </c>
      <c r="F2687">
        <v>0</v>
      </c>
      <c r="G2687">
        <v>0</v>
      </c>
      <c r="H2687">
        <v>0</v>
      </c>
      <c r="R2687">
        <v>0</v>
      </c>
      <c r="S2687" t="s">
        <v>90</v>
      </c>
      <c r="T2687" s="297">
        <v>46311.754166666666</v>
      </c>
    </row>
    <row r="2688" spans="1:20" x14ac:dyDescent="0.35">
      <c r="A2688" t="s">
        <v>100</v>
      </c>
      <c r="B2688" t="s">
        <v>101</v>
      </c>
      <c r="C2688" t="s">
        <v>93</v>
      </c>
      <c r="D2688" s="29">
        <v>46514</v>
      </c>
      <c r="E2688">
        <v>0</v>
      </c>
      <c r="F2688">
        <v>0</v>
      </c>
      <c r="G2688">
        <v>0</v>
      </c>
      <c r="H2688">
        <v>0</v>
      </c>
      <c r="R2688">
        <v>0</v>
      </c>
      <c r="S2688" t="s">
        <v>90</v>
      </c>
      <c r="T2688" s="297">
        <v>46311.754166666666</v>
      </c>
    </row>
    <row r="2689" spans="1:20" x14ac:dyDescent="0.35">
      <c r="A2689" t="s">
        <v>100</v>
      </c>
      <c r="B2689" t="s">
        <v>101</v>
      </c>
      <c r="C2689" t="s">
        <v>93</v>
      </c>
      <c r="D2689" s="29">
        <v>46515</v>
      </c>
      <c r="E2689">
        <v>0</v>
      </c>
      <c r="F2689">
        <v>0</v>
      </c>
      <c r="G2689">
        <v>0</v>
      </c>
      <c r="H2689">
        <v>0</v>
      </c>
      <c r="R2689">
        <v>0</v>
      </c>
      <c r="S2689" t="s">
        <v>90</v>
      </c>
      <c r="T2689" s="297">
        <v>46311.754166666666</v>
      </c>
    </row>
    <row r="2690" spans="1:20" x14ac:dyDescent="0.35">
      <c r="A2690" t="s">
        <v>100</v>
      </c>
      <c r="B2690" t="s">
        <v>101</v>
      </c>
      <c r="C2690" t="s">
        <v>93</v>
      </c>
      <c r="D2690" s="29">
        <v>46516</v>
      </c>
      <c r="E2690">
        <v>0</v>
      </c>
      <c r="F2690">
        <v>0</v>
      </c>
      <c r="G2690">
        <v>0</v>
      </c>
      <c r="H2690">
        <v>0</v>
      </c>
      <c r="R2690">
        <v>0</v>
      </c>
      <c r="S2690" t="s">
        <v>90</v>
      </c>
      <c r="T2690" s="297">
        <v>46311.754166666666</v>
      </c>
    </row>
    <row r="2691" spans="1:20" x14ac:dyDescent="0.35">
      <c r="A2691" t="s">
        <v>100</v>
      </c>
      <c r="B2691" t="s">
        <v>101</v>
      </c>
      <c r="C2691" t="s">
        <v>93</v>
      </c>
      <c r="D2691" s="29">
        <v>46517</v>
      </c>
      <c r="E2691">
        <v>0</v>
      </c>
      <c r="F2691">
        <v>0</v>
      </c>
      <c r="G2691">
        <v>0</v>
      </c>
      <c r="H2691">
        <v>0</v>
      </c>
      <c r="R2691">
        <v>0</v>
      </c>
      <c r="S2691" t="s">
        <v>90</v>
      </c>
      <c r="T2691" s="297">
        <v>46311.754166666666</v>
      </c>
    </row>
    <row r="2692" spans="1:20" x14ac:dyDescent="0.35">
      <c r="A2692" t="s">
        <v>100</v>
      </c>
      <c r="B2692" t="s">
        <v>101</v>
      </c>
      <c r="C2692" t="s">
        <v>93</v>
      </c>
      <c r="D2692" s="29">
        <v>46518</v>
      </c>
      <c r="E2692">
        <v>0</v>
      </c>
      <c r="F2692">
        <v>0</v>
      </c>
      <c r="G2692">
        <v>0</v>
      </c>
      <c r="H2692">
        <v>0</v>
      </c>
      <c r="R2692">
        <v>0</v>
      </c>
      <c r="S2692" t="s">
        <v>90</v>
      </c>
      <c r="T2692" s="297">
        <v>46311.754166666666</v>
      </c>
    </row>
    <row r="2693" spans="1:20" x14ac:dyDescent="0.35">
      <c r="A2693" t="s">
        <v>100</v>
      </c>
      <c r="B2693" t="s">
        <v>101</v>
      </c>
      <c r="C2693" t="s">
        <v>93</v>
      </c>
      <c r="D2693" s="29">
        <v>46519</v>
      </c>
      <c r="E2693">
        <v>0</v>
      </c>
      <c r="F2693">
        <v>0</v>
      </c>
      <c r="G2693">
        <v>0</v>
      </c>
      <c r="H2693">
        <v>0</v>
      </c>
      <c r="R2693">
        <v>0</v>
      </c>
      <c r="S2693" t="s">
        <v>90</v>
      </c>
      <c r="T2693" s="297">
        <v>46311.754166666666</v>
      </c>
    </row>
    <row r="2694" spans="1:20" x14ac:dyDescent="0.35">
      <c r="A2694" t="s">
        <v>100</v>
      </c>
      <c r="B2694" t="s">
        <v>101</v>
      </c>
      <c r="C2694" t="s">
        <v>93</v>
      </c>
      <c r="D2694" s="29">
        <v>46520</v>
      </c>
      <c r="E2694">
        <v>0</v>
      </c>
      <c r="F2694">
        <v>0</v>
      </c>
      <c r="G2694">
        <v>0</v>
      </c>
      <c r="H2694">
        <v>0</v>
      </c>
      <c r="R2694">
        <v>0</v>
      </c>
      <c r="S2694" t="s">
        <v>90</v>
      </c>
      <c r="T2694" s="297">
        <v>46311.754166666666</v>
      </c>
    </row>
    <row r="2695" spans="1:20" x14ac:dyDescent="0.35">
      <c r="A2695" t="s">
        <v>100</v>
      </c>
      <c r="B2695" t="s">
        <v>101</v>
      </c>
      <c r="C2695" t="s">
        <v>93</v>
      </c>
      <c r="D2695" s="29">
        <v>46521</v>
      </c>
      <c r="E2695">
        <v>0</v>
      </c>
      <c r="F2695">
        <v>0</v>
      </c>
      <c r="G2695">
        <v>0</v>
      </c>
      <c r="H2695">
        <v>0</v>
      </c>
      <c r="R2695">
        <v>0</v>
      </c>
      <c r="S2695" t="s">
        <v>90</v>
      </c>
      <c r="T2695" s="297">
        <v>46311.754166666666</v>
      </c>
    </row>
    <row r="2696" spans="1:20" x14ac:dyDescent="0.35">
      <c r="A2696" t="s">
        <v>100</v>
      </c>
      <c r="B2696" t="s">
        <v>101</v>
      </c>
      <c r="C2696" t="s">
        <v>93</v>
      </c>
      <c r="D2696" s="29">
        <v>46522</v>
      </c>
      <c r="E2696">
        <v>0</v>
      </c>
      <c r="F2696">
        <v>0</v>
      </c>
      <c r="G2696">
        <v>0</v>
      </c>
      <c r="H2696">
        <v>0</v>
      </c>
      <c r="R2696">
        <v>0</v>
      </c>
      <c r="S2696" t="s">
        <v>90</v>
      </c>
      <c r="T2696" s="297">
        <v>46311.754166666666</v>
      </c>
    </row>
    <row r="2697" spans="1:20" x14ac:dyDescent="0.35">
      <c r="A2697" t="s">
        <v>100</v>
      </c>
      <c r="B2697" t="s">
        <v>101</v>
      </c>
      <c r="C2697" t="s">
        <v>93</v>
      </c>
      <c r="D2697" s="29">
        <v>46523</v>
      </c>
      <c r="E2697">
        <v>0</v>
      </c>
      <c r="F2697">
        <v>0</v>
      </c>
      <c r="G2697">
        <v>0</v>
      </c>
      <c r="H2697">
        <v>0</v>
      </c>
      <c r="R2697">
        <v>0</v>
      </c>
      <c r="S2697" t="s">
        <v>90</v>
      </c>
      <c r="T2697" s="297">
        <v>46311.754166666666</v>
      </c>
    </row>
    <row r="2698" spans="1:20" x14ac:dyDescent="0.35">
      <c r="A2698" t="s">
        <v>100</v>
      </c>
      <c r="B2698" t="s">
        <v>101</v>
      </c>
      <c r="C2698" t="s">
        <v>93</v>
      </c>
      <c r="D2698" s="29">
        <v>46524</v>
      </c>
      <c r="E2698">
        <v>0</v>
      </c>
      <c r="F2698">
        <v>0</v>
      </c>
      <c r="G2698">
        <v>0</v>
      </c>
      <c r="H2698">
        <v>0</v>
      </c>
      <c r="R2698">
        <v>0</v>
      </c>
      <c r="S2698" t="s">
        <v>90</v>
      </c>
      <c r="T2698" s="297">
        <v>46311.754166666666</v>
      </c>
    </row>
    <row r="2699" spans="1:20" x14ac:dyDescent="0.35">
      <c r="A2699" t="s">
        <v>100</v>
      </c>
      <c r="B2699" t="s">
        <v>101</v>
      </c>
      <c r="C2699" t="s">
        <v>93</v>
      </c>
      <c r="D2699" s="29">
        <v>46525</v>
      </c>
      <c r="E2699">
        <v>0</v>
      </c>
      <c r="F2699">
        <v>0</v>
      </c>
      <c r="G2699">
        <v>0</v>
      </c>
      <c r="H2699">
        <v>0</v>
      </c>
      <c r="R2699">
        <v>0</v>
      </c>
      <c r="S2699" t="s">
        <v>90</v>
      </c>
      <c r="T2699" s="297">
        <v>46311.754166666666</v>
      </c>
    </row>
    <row r="2700" spans="1:20" x14ac:dyDescent="0.35">
      <c r="A2700" t="s">
        <v>100</v>
      </c>
      <c r="B2700" t="s">
        <v>101</v>
      </c>
      <c r="C2700" t="s">
        <v>93</v>
      </c>
      <c r="D2700" s="29">
        <v>46526</v>
      </c>
      <c r="E2700">
        <v>0</v>
      </c>
      <c r="F2700">
        <v>0</v>
      </c>
      <c r="G2700">
        <v>0</v>
      </c>
      <c r="H2700">
        <v>0</v>
      </c>
      <c r="R2700">
        <v>0</v>
      </c>
      <c r="S2700" t="s">
        <v>90</v>
      </c>
      <c r="T2700" s="297">
        <v>46311.754166666666</v>
      </c>
    </row>
    <row r="2701" spans="1:20" x14ac:dyDescent="0.35">
      <c r="A2701" t="s">
        <v>100</v>
      </c>
      <c r="B2701" t="s">
        <v>101</v>
      </c>
      <c r="C2701" t="s">
        <v>93</v>
      </c>
      <c r="D2701" s="29">
        <v>46527</v>
      </c>
      <c r="E2701">
        <v>0</v>
      </c>
      <c r="F2701">
        <v>0</v>
      </c>
      <c r="G2701">
        <v>0</v>
      </c>
      <c r="H2701">
        <v>0</v>
      </c>
      <c r="R2701">
        <v>0</v>
      </c>
      <c r="S2701" t="s">
        <v>90</v>
      </c>
      <c r="T2701" s="297">
        <v>46311.754166666666</v>
      </c>
    </row>
    <row r="2702" spans="1:20" x14ac:dyDescent="0.35">
      <c r="A2702" t="s">
        <v>100</v>
      </c>
      <c r="B2702" t="s">
        <v>101</v>
      </c>
      <c r="C2702" t="s">
        <v>93</v>
      </c>
      <c r="D2702" s="29">
        <v>46528</v>
      </c>
      <c r="E2702">
        <v>0</v>
      </c>
      <c r="F2702">
        <v>0</v>
      </c>
      <c r="G2702">
        <v>0</v>
      </c>
      <c r="H2702">
        <v>0</v>
      </c>
      <c r="R2702">
        <v>0</v>
      </c>
      <c r="S2702" t="s">
        <v>90</v>
      </c>
      <c r="T2702" s="297">
        <v>46311.754166666666</v>
      </c>
    </row>
    <row r="2703" spans="1:20" x14ac:dyDescent="0.35">
      <c r="A2703" t="s">
        <v>100</v>
      </c>
      <c r="B2703" t="s">
        <v>101</v>
      </c>
      <c r="C2703" t="s">
        <v>93</v>
      </c>
      <c r="D2703" s="29">
        <v>46529</v>
      </c>
      <c r="E2703">
        <v>0</v>
      </c>
      <c r="F2703">
        <v>0</v>
      </c>
      <c r="G2703">
        <v>0</v>
      </c>
      <c r="H2703">
        <v>0</v>
      </c>
      <c r="R2703">
        <v>0</v>
      </c>
      <c r="S2703" t="s">
        <v>90</v>
      </c>
      <c r="T2703" s="297">
        <v>46311.754166666666</v>
      </c>
    </row>
    <row r="2704" spans="1:20" x14ac:dyDescent="0.35">
      <c r="A2704" t="s">
        <v>100</v>
      </c>
      <c r="B2704" t="s">
        <v>101</v>
      </c>
      <c r="C2704" t="s">
        <v>93</v>
      </c>
      <c r="D2704" s="29">
        <v>46530</v>
      </c>
      <c r="E2704">
        <v>0</v>
      </c>
      <c r="F2704">
        <v>0</v>
      </c>
      <c r="G2704">
        <v>0</v>
      </c>
      <c r="H2704">
        <v>0</v>
      </c>
      <c r="R2704">
        <v>0</v>
      </c>
      <c r="S2704" t="s">
        <v>90</v>
      </c>
      <c r="T2704" s="297">
        <v>46311.754166666666</v>
      </c>
    </row>
    <row r="2705" spans="1:20" x14ac:dyDescent="0.35">
      <c r="A2705" t="s">
        <v>100</v>
      </c>
      <c r="B2705" t="s">
        <v>101</v>
      </c>
      <c r="C2705" t="s">
        <v>93</v>
      </c>
      <c r="D2705" s="29">
        <v>46531</v>
      </c>
      <c r="E2705">
        <v>0</v>
      </c>
      <c r="F2705">
        <v>0</v>
      </c>
      <c r="G2705">
        <v>0</v>
      </c>
      <c r="H2705">
        <v>0</v>
      </c>
      <c r="R2705">
        <v>0</v>
      </c>
      <c r="S2705" t="s">
        <v>90</v>
      </c>
      <c r="T2705" s="297">
        <v>46311.754166666666</v>
      </c>
    </row>
    <row r="2706" spans="1:20" x14ac:dyDescent="0.35">
      <c r="A2706" t="s">
        <v>100</v>
      </c>
      <c r="B2706" t="s">
        <v>101</v>
      </c>
      <c r="C2706" t="s">
        <v>93</v>
      </c>
      <c r="D2706" s="29">
        <v>46532</v>
      </c>
      <c r="E2706">
        <v>0</v>
      </c>
      <c r="F2706">
        <v>0</v>
      </c>
      <c r="G2706">
        <v>0</v>
      </c>
      <c r="H2706">
        <v>0</v>
      </c>
      <c r="R2706">
        <v>0</v>
      </c>
      <c r="S2706" t="s">
        <v>90</v>
      </c>
      <c r="T2706" s="297">
        <v>46311.754166666666</v>
      </c>
    </row>
    <row r="2707" spans="1:20" x14ac:dyDescent="0.35">
      <c r="A2707" t="s">
        <v>100</v>
      </c>
      <c r="B2707" t="s">
        <v>101</v>
      </c>
      <c r="C2707" t="s">
        <v>93</v>
      </c>
      <c r="D2707" s="29">
        <v>46533</v>
      </c>
      <c r="E2707">
        <v>0</v>
      </c>
      <c r="F2707">
        <v>0</v>
      </c>
      <c r="G2707">
        <v>0</v>
      </c>
      <c r="H2707">
        <v>0</v>
      </c>
      <c r="R2707">
        <v>0</v>
      </c>
      <c r="S2707" t="s">
        <v>90</v>
      </c>
      <c r="T2707" s="297">
        <v>46311.754166666666</v>
      </c>
    </row>
    <row r="2708" spans="1:20" x14ac:dyDescent="0.35">
      <c r="A2708" t="s">
        <v>100</v>
      </c>
      <c r="B2708" t="s">
        <v>101</v>
      </c>
      <c r="C2708" t="s">
        <v>93</v>
      </c>
      <c r="D2708" s="29">
        <v>46534</v>
      </c>
      <c r="E2708">
        <v>0</v>
      </c>
      <c r="F2708">
        <v>0</v>
      </c>
      <c r="G2708">
        <v>0</v>
      </c>
      <c r="H2708">
        <v>0</v>
      </c>
      <c r="R2708">
        <v>0</v>
      </c>
      <c r="S2708" t="s">
        <v>90</v>
      </c>
      <c r="T2708" s="297">
        <v>46311.754166666666</v>
      </c>
    </row>
    <row r="2709" spans="1:20" x14ac:dyDescent="0.35">
      <c r="A2709" t="s">
        <v>100</v>
      </c>
      <c r="B2709" t="s">
        <v>101</v>
      </c>
      <c r="C2709" t="s">
        <v>93</v>
      </c>
      <c r="D2709" s="29">
        <v>46535</v>
      </c>
      <c r="E2709">
        <v>0</v>
      </c>
      <c r="F2709">
        <v>0</v>
      </c>
      <c r="G2709">
        <v>0</v>
      </c>
      <c r="H2709">
        <v>0</v>
      </c>
      <c r="R2709">
        <v>0</v>
      </c>
      <c r="S2709" t="s">
        <v>90</v>
      </c>
      <c r="T2709" s="297">
        <v>46311.754166666666</v>
      </c>
    </row>
    <row r="2710" spans="1:20" x14ac:dyDescent="0.35">
      <c r="A2710" t="s">
        <v>100</v>
      </c>
      <c r="B2710" t="s">
        <v>101</v>
      </c>
      <c r="C2710" t="s">
        <v>93</v>
      </c>
      <c r="D2710" s="29">
        <v>46536</v>
      </c>
      <c r="E2710">
        <v>0</v>
      </c>
      <c r="F2710">
        <v>0</v>
      </c>
      <c r="G2710">
        <v>0</v>
      </c>
      <c r="H2710">
        <v>0</v>
      </c>
      <c r="R2710">
        <v>0</v>
      </c>
      <c r="S2710" t="s">
        <v>90</v>
      </c>
      <c r="T2710" s="297">
        <v>46311.754166666666</v>
      </c>
    </row>
    <row r="2711" spans="1:20" x14ac:dyDescent="0.35">
      <c r="A2711" t="s">
        <v>100</v>
      </c>
      <c r="B2711" t="s">
        <v>101</v>
      </c>
      <c r="C2711" t="s">
        <v>93</v>
      </c>
      <c r="D2711" s="29">
        <v>46537</v>
      </c>
      <c r="E2711">
        <v>0</v>
      </c>
      <c r="F2711">
        <v>0</v>
      </c>
      <c r="G2711">
        <v>0</v>
      </c>
      <c r="H2711">
        <v>0</v>
      </c>
      <c r="R2711">
        <v>0</v>
      </c>
      <c r="S2711" t="s">
        <v>90</v>
      </c>
      <c r="T2711" s="297">
        <v>46311.754166666666</v>
      </c>
    </row>
    <row r="2712" spans="1:20" x14ac:dyDescent="0.35">
      <c r="A2712" t="s">
        <v>100</v>
      </c>
      <c r="B2712" t="s">
        <v>101</v>
      </c>
      <c r="C2712" t="s">
        <v>93</v>
      </c>
      <c r="D2712" s="29">
        <v>46538</v>
      </c>
      <c r="E2712">
        <v>0</v>
      </c>
      <c r="F2712">
        <v>0</v>
      </c>
      <c r="G2712">
        <v>0</v>
      </c>
      <c r="H2712">
        <v>0</v>
      </c>
      <c r="R2712">
        <v>0</v>
      </c>
      <c r="S2712" t="s">
        <v>90</v>
      </c>
      <c r="T2712" s="297">
        <v>46311.754166666666</v>
      </c>
    </row>
    <row r="2713" spans="1:20" x14ac:dyDescent="0.35">
      <c r="A2713" t="s">
        <v>100</v>
      </c>
      <c r="B2713" t="s">
        <v>101</v>
      </c>
      <c r="C2713" t="s">
        <v>93</v>
      </c>
      <c r="D2713" s="29">
        <v>46539</v>
      </c>
      <c r="E2713">
        <v>0</v>
      </c>
      <c r="F2713">
        <v>0</v>
      </c>
      <c r="G2713">
        <v>0</v>
      </c>
      <c r="H2713">
        <v>0</v>
      </c>
      <c r="R2713">
        <v>0</v>
      </c>
      <c r="S2713" t="s">
        <v>90</v>
      </c>
      <c r="T2713" s="297">
        <v>46311.754166666666</v>
      </c>
    </row>
    <row r="2714" spans="1:20" x14ac:dyDescent="0.35">
      <c r="A2714" t="s">
        <v>100</v>
      </c>
      <c r="B2714" t="s">
        <v>101</v>
      </c>
      <c r="C2714" t="s">
        <v>93</v>
      </c>
      <c r="D2714" s="29">
        <v>46540</v>
      </c>
      <c r="E2714">
        <v>0</v>
      </c>
      <c r="F2714">
        <v>0</v>
      </c>
      <c r="G2714">
        <v>0</v>
      </c>
      <c r="H2714">
        <v>0</v>
      </c>
      <c r="R2714">
        <v>0</v>
      </c>
      <c r="S2714" t="s">
        <v>90</v>
      </c>
      <c r="T2714" s="297">
        <v>46311.754166666666</v>
      </c>
    </row>
    <row r="2715" spans="1:20" x14ac:dyDescent="0.35">
      <c r="A2715" t="s">
        <v>100</v>
      </c>
      <c r="B2715" t="s">
        <v>101</v>
      </c>
      <c r="C2715" t="s">
        <v>93</v>
      </c>
      <c r="D2715" s="29">
        <v>46541</v>
      </c>
      <c r="E2715">
        <v>0</v>
      </c>
      <c r="F2715">
        <v>0</v>
      </c>
      <c r="G2715">
        <v>0</v>
      </c>
      <c r="H2715">
        <v>0</v>
      </c>
      <c r="R2715">
        <v>0</v>
      </c>
      <c r="S2715" t="s">
        <v>90</v>
      </c>
      <c r="T2715" s="297">
        <v>46311.754166666666</v>
      </c>
    </row>
    <row r="2716" spans="1:20" x14ac:dyDescent="0.35">
      <c r="A2716" t="s">
        <v>100</v>
      </c>
      <c r="B2716" t="s">
        <v>101</v>
      </c>
      <c r="C2716" t="s">
        <v>93</v>
      </c>
      <c r="D2716" s="29">
        <v>46542</v>
      </c>
      <c r="E2716">
        <v>0</v>
      </c>
      <c r="F2716">
        <v>0</v>
      </c>
      <c r="G2716">
        <v>0</v>
      </c>
      <c r="H2716">
        <v>0</v>
      </c>
      <c r="R2716">
        <v>0</v>
      </c>
      <c r="S2716" t="s">
        <v>90</v>
      </c>
      <c r="T2716" s="297">
        <v>46311.754166666666</v>
      </c>
    </row>
    <row r="2717" spans="1:20" x14ac:dyDescent="0.35">
      <c r="A2717" t="s">
        <v>100</v>
      </c>
      <c r="B2717" t="s">
        <v>101</v>
      </c>
      <c r="C2717" t="s">
        <v>93</v>
      </c>
      <c r="D2717" s="29">
        <v>46543</v>
      </c>
      <c r="E2717">
        <v>0</v>
      </c>
      <c r="F2717">
        <v>0</v>
      </c>
      <c r="G2717">
        <v>0</v>
      </c>
      <c r="H2717">
        <v>0</v>
      </c>
      <c r="R2717">
        <v>0</v>
      </c>
      <c r="S2717" t="s">
        <v>90</v>
      </c>
      <c r="T2717" s="297">
        <v>46311.754166666666</v>
      </c>
    </row>
    <row r="2718" spans="1:20" x14ac:dyDescent="0.35">
      <c r="A2718" t="s">
        <v>100</v>
      </c>
      <c r="B2718" t="s">
        <v>101</v>
      </c>
      <c r="C2718" t="s">
        <v>93</v>
      </c>
      <c r="D2718" s="29">
        <v>46544</v>
      </c>
      <c r="E2718">
        <v>0</v>
      </c>
      <c r="F2718">
        <v>0</v>
      </c>
      <c r="G2718">
        <v>0</v>
      </c>
      <c r="H2718">
        <v>0</v>
      </c>
      <c r="R2718">
        <v>0</v>
      </c>
      <c r="S2718" t="s">
        <v>90</v>
      </c>
      <c r="T2718" s="297">
        <v>46311.754166666666</v>
      </c>
    </row>
    <row r="2719" spans="1:20" x14ac:dyDescent="0.35">
      <c r="A2719" t="s">
        <v>100</v>
      </c>
      <c r="B2719" t="s">
        <v>101</v>
      </c>
      <c r="C2719" t="s">
        <v>93</v>
      </c>
      <c r="D2719" s="29">
        <v>46545</v>
      </c>
      <c r="E2719">
        <v>0</v>
      </c>
      <c r="F2719">
        <v>0</v>
      </c>
      <c r="G2719">
        <v>0</v>
      </c>
      <c r="H2719">
        <v>0</v>
      </c>
      <c r="R2719">
        <v>0</v>
      </c>
      <c r="S2719" t="s">
        <v>90</v>
      </c>
      <c r="T2719" s="297">
        <v>46311.754166666666</v>
      </c>
    </row>
    <row r="2720" spans="1:20" x14ac:dyDescent="0.35">
      <c r="A2720" t="s">
        <v>100</v>
      </c>
      <c r="B2720" t="s">
        <v>101</v>
      </c>
      <c r="C2720" t="s">
        <v>93</v>
      </c>
      <c r="D2720" s="29">
        <v>46546</v>
      </c>
      <c r="E2720">
        <v>0</v>
      </c>
      <c r="F2720">
        <v>0</v>
      </c>
      <c r="G2720">
        <v>0</v>
      </c>
      <c r="H2720">
        <v>0</v>
      </c>
      <c r="R2720">
        <v>0</v>
      </c>
      <c r="S2720" t="s">
        <v>90</v>
      </c>
      <c r="T2720" s="297">
        <v>46311.754166666666</v>
      </c>
    </row>
    <row r="2721" spans="1:20" x14ac:dyDescent="0.35">
      <c r="A2721" t="s">
        <v>100</v>
      </c>
      <c r="B2721" t="s">
        <v>101</v>
      </c>
      <c r="C2721" t="s">
        <v>93</v>
      </c>
      <c r="D2721" s="29">
        <v>46547</v>
      </c>
      <c r="E2721">
        <v>0</v>
      </c>
      <c r="F2721">
        <v>0</v>
      </c>
      <c r="G2721">
        <v>0</v>
      </c>
      <c r="H2721">
        <v>0</v>
      </c>
      <c r="R2721">
        <v>0</v>
      </c>
      <c r="S2721" t="s">
        <v>90</v>
      </c>
      <c r="T2721" s="297">
        <v>46311.754166666666</v>
      </c>
    </row>
    <row r="2722" spans="1:20" x14ac:dyDescent="0.35">
      <c r="A2722" t="s">
        <v>100</v>
      </c>
      <c r="B2722" t="s">
        <v>101</v>
      </c>
      <c r="C2722" t="s">
        <v>93</v>
      </c>
      <c r="D2722" s="29">
        <v>46548</v>
      </c>
      <c r="E2722">
        <v>0</v>
      </c>
      <c r="F2722">
        <v>0</v>
      </c>
      <c r="G2722">
        <v>0</v>
      </c>
      <c r="H2722">
        <v>0</v>
      </c>
      <c r="R2722">
        <v>0</v>
      </c>
      <c r="S2722" t="s">
        <v>90</v>
      </c>
      <c r="T2722" s="297">
        <v>46311.754166666666</v>
      </c>
    </row>
    <row r="2723" spans="1:20" x14ac:dyDescent="0.35">
      <c r="A2723" t="s">
        <v>100</v>
      </c>
      <c r="B2723" t="s">
        <v>101</v>
      </c>
      <c r="C2723" t="s">
        <v>93</v>
      </c>
      <c r="D2723" s="29">
        <v>46549</v>
      </c>
      <c r="E2723">
        <v>0</v>
      </c>
      <c r="F2723">
        <v>0</v>
      </c>
      <c r="G2723">
        <v>0</v>
      </c>
      <c r="H2723">
        <v>0</v>
      </c>
      <c r="R2723">
        <v>0</v>
      </c>
      <c r="S2723" t="s">
        <v>90</v>
      </c>
      <c r="T2723" s="297">
        <v>46311.754166666666</v>
      </c>
    </row>
    <row r="2724" spans="1:20" x14ac:dyDescent="0.35">
      <c r="A2724" t="s">
        <v>100</v>
      </c>
      <c r="B2724" t="s">
        <v>101</v>
      </c>
      <c r="C2724" t="s">
        <v>93</v>
      </c>
      <c r="D2724" s="29">
        <v>46550</v>
      </c>
      <c r="E2724">
        <v>0</v>
      </c>
      <c r="F2724">
        <v>0</v>
      </c>
      <c r="G2724">
        <v>0</v>
      </c>
      <c r="H2724">
        <v>0</v>
      </c>
      <c r="R2724">
        <v>0</v>
      </c>
      <c r="S2724" t="s">
        <v>90</v>
      </c>
      <c r="T2724" s="297">
        <v>46311.754166666666</v>
      </c>
    </row>
    <row r="2725" spans="1:20" x14ac:dyDescent="0.35">
      <c r="A2725" t="s">
        <v>100</v>
      </c>
      <c r="B2725" t="s">
        <v>101</v>
      </c>
      <c r="C2725" t="s">
        <v>93</v>
      </c>
      <c r="D2725" s="29">
        <v>46551</v>
      </c>
      <c r="E2725">
        <v>0</v>
      </c>
      <c r="F2725">
        <v>0</v>
      </c>
      <c r="G2725">
        <v>0</v>
      </c>
      <c r="H2725">
        <v>0</v>
      </c>
      <c r="R2725">
        <v>0</v>
      </c>
      <c r="S2725" t="s">
        <v>90</v>
      </c>
      <c r="T2725" s="297">
        <v>46311.754166666666</v>
      </c>
    </row>
    <row r="2726" spans="1:20" x14ac:dyDescent="0.35">
      <c r="A2726" t="s">
        <v>100</v>
      </c>
      <c r="B2726" t="s">
        <v>101</v>
      </c>
      <c r="C2726" t="s">
        <v>93</v>
      </c>
      <c r="D2726" s="29">
        <v>46552</v>
      </c>
      <c r="E2726">
        <v>0</v>
      </c>
      <c r="F2726">
        <v>0</v>
      </c>
      <c r="G2726">
        <v>0</v>
      </c>
      <c r="H2726">
        <v>0</v>
      </c>
      <c r="R2726">
        <v>0</v>
      </c>
      <c r="S2726" t="s">
        <v>90</v>
      </c>
      <c r="T2726" s="297">
        <v>46311.754166666666</v>
      </c>
    </row>
    <row r="2727" spans="1:20" x14ac:dyDescent="0.35">
      <c r="A2727" t="s">
        <v>100</v>
      </c>
      <c r="B2727" t="s">
        <v>101</v>
      </c>
      <c r="C2727" t="s">
        <v>93</v>
      </c>
      <c r="D2727" s="29">
        <v>46553</v>
      </c>
      <c r="E2727">
        <v>0</v>
      </c>
      <c r="F2727">
        <v>0</v>
      </c>
      <c r="G2727">
        <v>0</v>
      </c>
      <c r="H2727">
        <v>0</v>
      </c>
      <c r="R2727">
        <v>0</v>
      </c>
      <c r="S2727" t="s">
        <v>90</v>
      </c>
      <c r="T2727" s="297">
        <v>46311.754166666666</v>
      </c>
    </row>
    <row r="2728" spans="1:20" x14ac:dyDescent="0.35">
      <c r="A2728" t="s">
        <v>100</v>
      </c>
      <c r="B2728" t="s">
        <v>101</v>
      </c>
      <c r="C2728" t="s">
        <v>93</v>
      </c>
      <c r="D2728" s="29">
        <v>46554</v>
      </c>
      <c r="E2728">
        <v>0</v>
      </c>
      <c r="F2728">
        <v>0</v>
      </c>
      <c r="G2728">
        <v>0</v>
      </c>
      <c r="H2728">
        <v>0</v>
      </c>
      <c r="R2728">
        <v>0</v>
      </c>
      <c r="S2728" t="s">
        <v>90</v>
      </c>
      <c r="T2728" s="297">
        <v>46311.754166666666</v>
      </c>
    </row>
    <row r="2729" spans="1:20" x14ac:dyDescent="0.35">
      <c r="A2729" t="s">
        <v>100</v>
      </c>
      <c r="B2729" t="s">
        <v>101</v>
      </c>
      <c r="C2729" t="s">
        <v>93</v>
      </c>
      <c r="D2729" s="29">
        <v>46555</v>
      </c>
      <c r="E2729">
        <v>0</v>
      </c>
      <c r="F2729">
        <v>0</v>
      </c>
      <c r="G2729">
        <v>0</v>
      </c>
      <c r="H2729">
        <v>0</v>
      </c>
      <c r="R2729">
        <v>0</v>
      </c>
      <c r="S2729" t="s">
        <v>90</v>
      </c>
      <c r="T2729" s="297">
        <v>46311.754166666666</v>
      </c>
    </row>
    <row r="2730" spans="1:20" x14ac:dyDescent="0.35">
      <c r="A2730" t="s">
        <v>100</v>
      </c>
      <c r="B2730" t="s">
        <v>101</v>
      </c>
      <c r="C2730" t="s">
        <v>93</v>
      </c>
      <c r="D2730" s="29">
        <v>46556</v>
      </c>
      <c r="E2730">
        <v>0</v>
      </c>
      <c r="F2730">
        <v>0</v>
      </c>
      <c r="G2730">
        <v>0</v>
      </c>
      <c r="H2730">
        <v>0</v>
      </c>
      <c r="R2730">
        <v>0</v>
      </c>
      <c r="S2730" t="s">
        <v>90</v>
      </c>
      <c r="T2730" s="297">
        <v>46311.754166666666</v>
      </c>
    </row>
    <row r="2731" spans="1:20" x14ac:dyDescent="0.35">
      <c r="A2731" t="s">
        <v>100</v>
      </c>
      <c r="B2731" t="s">
        <v>101</v>
      </c>
      <c r="C2731" t="s">
        <v>93</v>
      </c>
      <c r="D2731" s="29">
        <v>46557</v>
      </c>
      <c r="E2731">
        <v>0</v>
      </c>
      <c r="F2731">
        <v>0</v>
      </c>
      <c r="G2731">
        <v>0</v>
      </c>
      <c r="H2731">
        <v>0</v>
      </c>
      <c r="R2731">
        <v>0</v>
      </c>
      <c r="S2731" t="s">
        <v>90</v>
      </c>
      <c r="T2731" s="297">
        <v>46311.754166666666</v>
      </c>
    </row>
    <row r="2732" spans="1:20" x14ac:dyDescent="0.35">
      <c r="A2732" t="s">
        <v>100</v>
      </c>
      <c r="B2732" t="s">
        <v>101</v>
      </c>
      <c r="C2732" t="s">
        <v>93</v>
      </c>
      <c r="D2732" s="29">
        <v>46558</v>
      </c>
      <c r="E2732">
        <v>0</v>
      </c>
      <c r="F2732">
        <v>0</v>
      </c>
      <c r="G2732">
        <v>0</v>
      </c>
      <c r="H2732">
        <v>0</v>
      </c>
      <c r="R2732">
        <v>0</v>
      </c>
      <c r="S2732" t="s">
        <v>90</v>
      </c>
      <c r="T2732" s="297">
        <v>46311.754166666666</v>
      </c>
    </row>
    <row r="2733" spans="1:20" x14ac:dyDescent="0.35">
      <c r="A2733" t="s">
        <v>100</v>
      </c>
      <c r="B2733" t="s">
        <v>101</v>
      </c>
      <c r="C2733" t="s">
        <v>93</v>
      </c>
      <c r="D2733" s="29">
        <v>46559</v>
      </c>
      <c r="E2733">
        <v>0</v>
      </c>
      <c r="F2733">
        <v>0</v>
      </c>
      <c r="G2733">
        <v>0</v>
      </c>
      <c r="H2733">
        <v>0</v>
      </c>
      <c r="R2733">
        <v>0</v>
      </c>
      <c r="S2733" t="s">
        <v>90</v>
      </c>
      <c r="T2733" s="297">
        <v>46311.754166666666</v>
      </c>
    </row>
    <row r="2734" spans="1:20" x14ac:dyDescent="0.35">
      <c r="A2734" t="s">
        <v>100</v>
      </c>
      <c r="B2734" t="s">
        <v>101</v>
      </c>
      <c r="C2734" t="s">
        <v>93</v>
      </c>
      <c r="D2734" s="29">
        <v>46560</v>
      </c>
      <c r="E2734">
        <v>0</v>
      </c>
      <c r="F2734">
        <v>0</v>
      </c>
      <c r="G2734">
        <v>0</v>
      </c>
      <c r="H2734">
        <v>0</v>
      </c>
      <c r="R2734">
        <v>0</v>
      </c>
      <c r="S2734" t="s">
        <v>90</v>
      </c>
      <c r="T2734" s="297">
        <v>46311.754166666666</v>
      </c>
    </row>
    <row r="2735" spans="1:20" x14ac:dyDescent="0.35">
      <c r="A2735" t="s">
        <v>100</v>
      </c>
      <c r="B2735" t="s">
        <v>101</v>
      </c>
      <c r="C2735" t="s">
        <v>93</v>
      </c>
      <c r="D2735" s="29">
        <v>46561</v>
      </c>
      <c r="E2735">
        <v>0</v>
      </c>
      <c r="F2735">
        <v>0</v>
      </c>
      <c r="G2735">
        <v>0</v>
      </c>
      <c r="H2735">
        <v>0</v>
      </c>
      <c r="R2735">
        <v>0</v>
      </c>
      <c r="S2735" t="s">
        <v>90</v>
      </c>
      <c r="T2735" s="297">
        <v>46311.754166666666</v>
      </c>
    </row>
    <row r="2736" spans="1:20" x14ac:dyDescent="0.35">
      <c r="A2736" t="s">
        <v>100</v>
      </c>
      <c r="B2736" t="s">
        <v>101</v>
      </c>
      <c r="C2736" t="s">
        <v>93</v>
      </c>
      <c r="D2736" s="29">
        <v>46562</v>
      </c>
      <c r="E2736">
        <v>0</v>
      </c>
      <c r="F2736">
        <v>0</v>
      </c>
      <c r="G2736">
        <v>0</v>
      </c>
      <c r="H2736">
        <v>0</v>
      </c>
      <c r="R2736">
        <v>0</v>
      </c>
      <c r="S2736" t="s">
        <v>90</v>
      </c>
      <c r="T2736" s="297">
        <v>46311.754166666666</v>
      </c>
    </row>
    <row r="2737" spans="1:20" x14ac:dyDescent="0.35">
      <c r="A2737" t="s">
        <v>100</v>
      </c>
      <c r="B2737" t="s">
        <v>101</v>
      </c>
      <c r="C2737" t="s">
        <v>93</v>
      </c>
      <c r="D2737" s="29">
        <v>46563</v>
      </c>
      <c r="E2737">
        <v>0</v>
      </c>
      <c r="F2737">
        <v>0</v>
      </c>
      <c r="G2737">
        <v>0</v>
      </c>
      <c r="H2737">
        <v>0</v>
      </c>
      <c r="R2737">
        <v>0</v>
      </c>
      <c r="S2737" t="s">
        <v>90</v>
      </c>
      <c r="T2737" s="297">
        <v>46311.754166666666</v>
      </c>
    </row>
    <row r="2738" spans="1:20" x14ac:dyDescent="0.35">
      <c r="A2738" t="s">
        <v>100</v>
      </c>
      <c r="B2738" t="s">
        <v>101</v>
      </c>
      <c r="C2738" t="s">
        <v>93</v>
      </c>
      <c r="D2738" s="29">
        <v>46564</v>
      </c>
      <c r="E2738">
        <v>0</v>
      </c>
      <c r="F2738">
        <v>0</v>
      </c>
      <c r="G2738">
        <v>0</v>
      </c>
      <c r="H2738">
        <v>0</v>
      </c>
      <c r="R2738">
        <v>0</v>
      </c>
      <c r="S2738" t="s">
        <v>90</v>
      </c>
      <c r="T2738" s="297">
        <v>46311.754166666666</v>
      </c>
    </row>
    <row r="2739" spans="1:20" x14ac:dyDescent="0.35">
      <c r="A2739" t="s">
        <v>100</v>
      </c>
      <c r="B2739" t="s">
        <v>101</v>
      </c>
      <c r="C2739" t="s">
        <v>93</v>
      </c>
      <c r="D2739" s="29">
        <v>46565</v>
      </c>
      <c r="E2739">
        <v>0</v>
      </c>
      <c r="F2739">
        <v>0</v>
      </c>
      <c r="G2739">
        <v>0</v>
      </c>
      <c r="H2739">
        <v>0</v>
      </c>
      <c r="R2739">
        <v>0</v>
      </c>
      <c r="S2739" t="s">
        <v>90</v>
      </c>
      <c r="T2739" s="297">
        <v>46311.754166666666</v>
      </c>
    </row>
    <row r="2740" spans="1:20" x14ac:dyDescent="0.35">
      <c r="A2740" t="s">
        <v>100</v>
      </c>
      <c r="B2740" t="s">
        <v>101</v>
      </c>
      <c r="C2740" t="s">
        <v>93</v>
      </c>
      <c r="D2740" s="29">
        <v>46566</v>
      </c>
      <c r="E2740">
        <v>0</v>
      </c>
      <c r="F2740">
        <v>0</v>
      </c>
      <c r="G2740">
        <v>0</v>
      </c>
      <c r="H2740">
        <v>0</v>
      </c>
      <c r="R2740">
        <v>0</v>
      </c>
      <c r="S2740" t="s">
        <v>90</v>
      </c>
      <c r="T2740" s="297">
        <v>46311.754166666666</v>
      </c>
    </row>
    <row r="2741" spans="1:20" x14ac:dyDescent="0.35">
      <c r="A2741" t="s">
        <v>100</v>
      </c>
      <c r="B2741" t="s">
        <v>101</v>
      </c>
      <c r="C2741" t="s">
        <v>93</v>
      </c>
      <c r="D2741" s="29">
        <v>46567</v>
      </c>
      <c r="E2741">
        <v>0</v>
      </c>
      <c r="F2741">
        <v>0</v>
      </c>
      <c r="G2741">
        <v>0</v>
      </c>
      <c r="H2741">
        <v>0</v>
      </c>
      <c r="R2741">
        <v>0</v>
      </c>
      <c r="S2741" t="s">
        <v>90</v>
      </c>
      <c r="T2741" s="297">
        <v>46311.754166666666</v>
      </c>
    </row>
    <row r="2742" spans="1:20" x14ac:dyDescent="0.35">
      <c r="A2742" t="s">
        <v>100</v>
      </c>
      <c r="B2742" t="s">
        <v>101</v>
      </c>
      <c r="C2742" t="s">
        <v>93</v>
      </c>
      <c r="D2742" s="29">
        <v>46568</v>
      </c>
      <c r="E2742">
        <v>0</v>
      </c>
      <c r="F2742">
        <v>0</v>
      </c>
      <c r="G2742">
        <v>0</v>
      </c>
      <c r="H2742">
        <v>0</v>
      </c>
      <c r="R2742">
        <v>0</v>
      </c>
      <c r="S2742" t="s">
        <v>90</v>
      </c>
      <c r="T2742" s="297">
        <v>46311.754166666666</v>
      </c>
    </row>
    <row r="2743" spans="1:20" x14ac:dyDescent="0.35">
      <c r="A2743" t="s">
        <v>100</v>
      </c>
      <c r="B2743" t="s">
        <v>101</v>
      </c>
      <c r="C2743" t="s">
        <v>93</v>
      </c>
      <c r="D2743" s="29">
        <v>46569</v>
      </c>
      <c r="E2743">
        <v>0</v>
      </c>
      <c r="F2743">
        <v>0</v>
      </c>
      <c r="G2743">
        <v>0</v>
      </c>
      <c r="H2743">
        <v>0</v>
      </c>
      <c r="R2743">
        <v>0</v>
      </c>
      <c r="S2743" t="s">
        <v>90</v>
      </c>
      <c r="T2743" s="297">
        <v>46311.754166666666</v>
      </c>
    </row>
    <row r="2744" spans="1:20" x14ac:dyDescent="0.35">
      <c r="A2744" t="s">
        <v>100</v>
      </c>
      <c r="B2744" t="s">
        <v>101</v>
      </c>
      <c r="C2744" t="s">
        <v>93</v>
      </c>
      <c r="D2744" s="29">
        <v>46570</v>
      </c>
      <c r="E2744">
        <v>0</v>
      </c>
      <c r="F2744">
        <v>0</v>
      </c>
      <c r="G2744">
        <v>0</v>
      </c>
      <c r="H2744">
        <v>0</v>
      </c>
      <c r="R2744">
        <v>0</v>
      </c>
      <c r="S2744" t="s">
        <v>90</v>
      </c>
      <c r="T2744" s="297">
        <v>46311.754166666666</v>
      </c>
    </row>
    <row r="2745" spans="1:20" x14ac:dyDescent="0.35">
      <c r="A2745" t="s">
        <v>100</v>
      </c>
      <c r="B2745" t="s">
        <v>101</v>
      </c>
      <c r="C2745" t="s">
        <v>93</v>
      </c>
      <c r="D2745" s="29">
        <v>46571</v>
      </c>
      <c r="E2745">
        <v>0</v>
      </c>
      <c r="F2745">
        <v>0</v>
      </c>
      <c r="G2745">
        <v>0</v>
      </c>
      <c r="H2745">
        <v>0</v>
      </c>
      <c r="R2745">
        <v>0</v>
      </c>
      <c r="S2745" t="s">
        <v>90</v>
      </c>
      <c r="T2745" s="297">
        <v>46311.754166666666</v>
      </c>
    </row>
    <row r="2746" spans="1:20" x14ac:dyDescent="0.35">
      <c r="A2746" t="s">
        <v>100</v>
      </c>
      <c r="B2746" t="s">
        <v>101</v>
      </c>
      <c r="C2746" t="s">
        <v>93</v>
      </c>
      <c r="D2746" s="29">
        <v>46572</v>
      </c>
      <c r="E2746">
        <v>0</v>
      </c>
      <c r="F2746">
        <v>0</v>
      </c>
      <c r="G2746">
        <v>0</v>
      </c>
      <c r="H2746">
        <v>0</v>
      </c>
      <c r="R2746">
        <v>0</v>
      </c>
      <c r="S2746" t="s">
        <v>90</v>
      </c>
      <c r="T2746" s="297">
        <v>46311.754166666666</v>
      </c>
    </row>
    <row r="2747" spans="1:20" x14ac:dyDescent="0.35">
      <c r="A2747" t="s">
        <v>100</v>
      </c>
      <c r="B2747" t="s">
        <v>101</v>
      </c>
      <c r="C2747" t="s">
        <v>93</v>
      </c>
      <c r="D2747" s="29">
        <v>46573</v>
      </c>
      <c r="E2747">
        <v>0</v>
      </c>
      <c r="F2747">
        <v>0</v>
      </c>
      <c r="G2747">
        <v>0</v>
      </c>
      <c r="H2747">
        <v>0</v>
      </c>
      <c r="R2747">
        <v>0</v>
      </c>
      <c r="S2747" t="s">
        <v>90</v>
      </c>
      <c r="T2747" s="297">
        <v>46311.754166666666</v>
      </c>
    </row>
    <row r="2748" spans="1:20" x14ac:dyDescent="0.35">
      <c r="A2748" t="s">
        <v>100</v>
      </c>
      <c r="B2748" t="s">
        <v>101</v>
      </c>
      <c r="C2748" t="s">
        <v>93</v>
      </c>
      <c r="D2748" s="29">
        <v>46574</v>
      </c>
      <c r="E2748">
        <v>0</v>
      </c>
      <c r="F2748">
        <v>0</v>
      </c>
      <c r="G2748">
        <v>0</v>
      </c>
      <c r="H2748">
        <v>0</v>
      </c>
      <c r="R2748">
        <v>0</v>
      </c>
      <c r="S2748" t="s">
        <v>90</v>
      </c>
      <c r="T2748" s="297">
        <v>46311.754166666666</v>
      </c>
    </row>
    <row r="2749" spans="1:20" x14ac:dyDescent="0.35">
      <c r="A2749" t="s">
        <v>100</v>
      </c>
      <c r="B2749" t="s">
        <v>101</v>
      </c>
      <c r="C2749" t="s">
        <v>93</v>
      </c>
      <c r="D2749" s="29">
        <v>46575</v>
      </c>
      <c r="E2749">
        <v>0</v>
      </c>
      <c r="F2749">
        <v>0</v>
      </c>
      <c r="G2749">
        <v>0</v>
      </c>
      <c r="H2749">
        <v>0</v>
      </c>
      <c r="R2749">
        <v>0</v>
      </c>
      <c r="S2749" t="s">
        <v>90</v>
      </c>
      <c r="T2749" s="297">
        <v>46311.754166666666</v>
      </c>
    </row>
    <row r="2750" spans="1:20" x14ac:dyDescent="0.35">
      <c r="A2750" t="s">
        <v>100</v>
      </c>
      <c r="B2750" t="s">
        <v>101</v>
      </c>
      <c r="C2750" t="s">
        <v>93</v>
      </c>
      <c r="D2750" s="29">
        <v>46576</v>
      </c>
      <c r="E2750">
        <v>0</v>
      </c>
      <c r="F2750">
        <v>0</v>
      </c>
      <c r="G2750">
        <v>0</v>
      </c>
      <c r="H2750">
        <v>0</v>
      </c>
      <c r="R2750">
        <v>0</v>
      </c>
      <c r="S2750" t="s">
        <v>90</v>
      </c>
      <c r="T2750" s="297">
        <v>46311.754166666666</v>
      </c>
    </row>
    <row r="2751" spans="1:20" x14ac:dyDescent="0.35">
      <c r="A2751" t="s">
        <v>100</v>
      </c>
      <c r="B2751" t="s">
        <v>101</v>
      </c>
      <c r="C2751" t="s">
        <v>93</v>
      </c>
      <c r="D2751" s="29">
        <v>46577</v>
      </c>
      <c r="E2751">
        <v>0</v>
      </c>
      <c r="F2751">
        <v>0</v>
      </c>
      <c r="G2751">
        <v>0</v>
      </c>
      <c r="H2751">
        <v>0</v>
      </c>
      <c r="R2751">
        <v>0</v>
      </c>
      <c r="S2751" t="s">
        <v>90</v>
      </c>
      <c r="T2751" s="297">
        <v>46311.754166666666</v>
      </c>
    </row>
    <row r="2752" spans="1:20" x14ac:dyDescent="0.35">
      <c r="A2752" t="s">
        <v>100</v>
      </c>
      <c r="B2752" t="s">
        <v>101</v>
      </c>
      <c r="C2752" t="s">
        <v>93</v>
      </c>
      <c r="D2752" s="29">
        <v>46578</v>
      </c>
      <c r="E2752">
        <v>0</v>
      </c>
      <c r="F2752">
        <v>0</v>
      </c>
      <c r="G2752">
        <v>0</v>
      </c>
      <c r="H2752">
        <v>0</v>
      </c>
      <c r="R2752">
        <v>0</v>
      </c>
      <c r="S2752" t="s">
        <v>90</v>
      </c>
      <c r="T2752" s="297">
        <v>46311.754166666666</v>
      </c>
    </row>
    <row r="2753" spans="1:20" x14ac:dyDescent="0.35">
      <c r="A2753" t="s">
        <v>100</v>
      </c>
      <c r="B2753" t="s">
        <v>101</v>
      </c>
      <c r="C2753" t="s">
        <v>93</v>
      </c>
      <c r="D2753" s="29">
        <v>46579</v>
      </c>
      <c r="E2753">
        <v>0</v>
      </c>
      <c r="F2753">
        <v>0</v>
      </c>
      <c r="G2753">
        <v>0</v>
      </c>
      <c r="H2753">
        <v>0</v>
      </c>
      <c r="R2753">
        <v>0</v>
      </c>
      <c r="S2753" t="s">
        <v>90</v>
      </c>
      <c r="T2753" s="297">
        <v>46311.754166666666</v>
      </c>
    </row>
    <row r="2754" spans="1:20" x14ac:dyDescent="0.35">
      <c r="A2754" t="s">
        <v>100</v>
      </c>
      <c r="B2754" t="s">
        <v>101</v>
      </c>
      <c r="C2754" t="s">
        <v>93</v>
      </c>
      <c r="D2754" s="29">
        <v>46580</v>
      </c>
      <c r="E2754">
        <v>0</v>
      </c>
      <c r="F2754">
        <v>0</v>
      </c>
      <c r="G2754">
        <v>0</v>
      </c>
      <c r="H2754">
        <v>0</v>
      </c>
      <c r="R2754">
        <v>0</v>
      </c>
      <c r="S2754" t="s">
        <v>90</v>
      </c>
      <c r="T2754" s="297">
        <v>46311.754166666666</v>
      </c>
    </row>
    <row r="2755" spans="1:20" x14ac:dyDescent="0.35">
      <c r="A2755" t="s">
        <v>100</v>
      </c>
      <c r="B2755" t="s">
        <v>101</v>
      </c>
      <c r="C2755" t="s">
        <v>93</v>
      </c>
      <c r="D2755" s="29">
        <v>46581</v>
      </c>
      <c r="E2755">
        <v>0</v>
      </c>
      <c r="F2755">
        <v>0</v>
      </c>
      <c r="G2755">
        <v>0</v>
      </c>
      <c r="H2755">
        <v>0</v>
      </c>
      <c r="R2755">
        <v>0</v>
      </c>
      <c r="S2755" t="s">
        <v>90</v>
      </c>
      <c r="T2755" s="297">
        <v>46311.754166666666</v>
      </c>
    </row>
    <row r="2756" spans="1:20" x14ac:dyDescent="0.35">
      <c r="A2756" t="s">
        <v>100</v>
      </c>
      <c r="B2756" t="s">
        <v>101</v>
      </c>
      <c r="C2756" t="s">
        <v>93</v>
      </c>
      <c r="D2756" s="29">
        <v>46582</v>
      </c>
      <c r="E2756">
        <v>0</v>
      </c>
      <c r="F2756">
        <v>0</v>
      </c>
      <c r="G2756">
        <v>0</v>
      </c>
      <c r="H2756">
        <v>0</v>
      </c>
      <c r="R2756">
        <v>0</v>
      </c>
      <c r="S2756" t="s">
        <v>90</v>
      </c>
      <c r="T2756" s="297">
        <v>46311.754166666666</v>
      </c>
    </row>
    <row r="2757" spans="1:20" x14ac:dyDescent="0.35">
      <c r="A2757" t="s">
        <v>100</v>
      </c>
      <c r="B2757" t="s">
        <v>101</v>
      </c>
      <c r="C2757" t="s">
        <v>93</v>
      </c>
      <c r="D2757" s="29">
        <v>46583</v>
      </c>
      <c r="E2757">
        <v>0</v>
      </c>
      <c r="F2757">
        <v>0</v>
      </c>
      <c r="G2757">
        <v>0</v>
      </c>
      <c r="H2757">
        <v>0</v>
      </c>
      <c r="R2757">
        <v>0</v>
      </c>
      <c r="S2757" t="s">
        <v>90</v>
      </c>
      <c r="T2757" s="297">
        <v>46311.754166666666</v>
      </c>
    </row>
    <row r="2758" spans="1:20" x14ac:dyDescent="0.35">
      <c r="A2758" t="s">
        <v>100</v>
      </c>
      <c r="B2758" t="s">
        <v>101</v>
      </c>
      <c r="C2758" t="s">
        <v>93</v>
      </c>
      <c r="D2758" s="29">
        <v>46584</v>
      </c>
      <c r="E2758">
        <v>0</v>
      </c>
      <c r="F2758">
        <v>0</v>
      </c>
      <c r="G2758">
        <v>0</v>
      </c>
      <c r="H2758">
        <v>0</v>
      </c>
      <c r="R2758">
        <v>0</v>
      </c>
      <c r="S2758" t="s">
        <v>90</v>
      </c>
      <c r="T2758" s="297">
        <v>46311.754166666666</v>
      </c>
    </row>
    <row r="2759" spans="1:20" x14ac:dyDescent="0.35">
      <c r="A2759" t="s">
        <v>100</v>
      </c>
      <c r="B2759" t="s">
        <v>101</v>
      </c>
      <c r="C2759" t="s">
        <v>93</v>
      </c>
      <c r="D2759" s="29">
        <v>46585</v>
      </c>
      <c r="E2759">
        <v>0</v>
      </c>
      <c r="F2759">
        <v>0</v>
      </c>
      <c r="G2759">
        <v>0</v>
      </c>
      <c r="H2759">
        <v>0</v>
      </c>
      <c r="R2759">
        <v>0</v>
      </c>
      <c r="S2759" t="s">
        <v>90</v>
      </c>
      <c r="T2759" s="297">
        <v>46311.754166666666</v>
      </c>
    </row>
    <row r="2760" spans="1:20" x14ac:dyDescent="0.35">
      <c r="A2760" t="s">
        <v>100</v>
      </c>
      <c r="B2760" t="s">
        <v>101</v>
      </c>
      <c r="C2760" t="s">
        <v>93</v>
      </c>
      <c r="D2760" s="29">
        <v>46586</v>
      </c>
      <c r="E2760">
        <v>0</v>
      </c>
      <c r="F2760">
        <v>0</v>
      </c>
      <c r="G2760">
        <v>0</v>
      </c>
      <c r="H2760">
        <v>0</v>
      </c>
      <c r="R2760">
        <v>0</v>
      </c>
      <c r="S2760" t="s">
        <v>90</v>
      </c>
      <c r="T2760" s="297">
        <v>46311.754166666666</v>
      </c>
    </row>
    <row r="2761" spans="1:20" x14ac:dyDescent="0.35">
      <c r="A2761" t="s">
        <v>100</v>
      </c>
      <c r="B2761" t="s">
        <v>101</v>
      </c>
      <c r="C2761" t="s">
        <v>93</v>
      </c>
      <c r="D2761" s="29">
        <v>46587</v>
      </c>
      <c r="E2761">
        <v>0</v>
      </c>
      <c r="F2761">
        <v>0</v>
      </c>
      <c r="G2761">
        <v>0</v>
      </c>
      <c r="H2761">
        <v>0</v>
      </c>
      <c r="R2761">
        <v>0</v>
      </c>
      <c r="S2761" t="s">
        <v>90</v>
      </c>
      <c r="T2761" s="297">
        <v>46311.754166666666</v>
      </c>
    </row>
    <row r="2762" spans="1:20" x14ac:dyDescent="0.35">
      <c r="A2762" t="s">
        <v>100</v>
      </c>
      <c r="B2762" t="s">
        <v>101</v>
      </c>
      <c r="C2762" t="s">
        <v>93</v>
      </c>
      <c r="D2762" s="29">
        <v>46588</v>
      </c>
      <c r="E2762">
        <v>0</v>
      </c>
      <c r="F2762">
        <v>0</v>
      </c>
      <c r="G2762">
        <v>0</v>
      </c>
      <c r="H2762">
        <v>0</v>
      </c>
      <c r="R2762">
        <v>0</v>
      </c>
      <c r="S2762" t="s">
        <v>90</v>
      </c>
      <c r="T2762" s="297">
        <v>46311.754166666666</v>
      </c>
    </row>
    <row r="2763" spans="1:20" x14ac:dyDescent="0.35">
      <c r="A2763" t="s">
        <v>100</v>
      </c>
      <c r="B2763" t="s">
        <v>101</v>
      </c>
      <c r="C2763" t="s">
        <v>93</v>
      </c>
      <c r="D2763" s="29">
        <v>46589</v>
      </c>
      <c r="E2763">
        <v>0</v>
      </c>
      <c r="F2763">
        <v>0</v>
      </c>
      <c r="G2763">
        <v>0</v>
      </c>
      <c r="H2763">
        <v>0</v>
      </c>
      <c r="R2763">
        <v>0</v>
      </c>
      <c r="S2763" t="s">
        <v>90</v>
      </c>
      <c r="T2763" s="297">
        <v>46311.754166666666</v>
      </c>
    </row>
    <row r="2764" spans="1:20" x14ac:dyDescent="0.35">
      <c r="A2764" t="s">
        <v>100</v>
      </c>
      <c r="B2764" t="s">
        <v>101</v>
      </c>
      <c r="C2764" t="s">
        <v>93</v>
      </c>
      <c r="D2764" s="29">
        <v>46590</v>
      </c>
      <c r="E2764">
        <v>0</v>
      </c>
      <c r="F2764">
        <v>0</v>
      </c>
      <c r="G2764">
        <v>0</v>
      </c>
      <c r="H2764">
        <v>0</v>
      </c>
      <c r="R2764">
        <v>0</v>
      </c>
      <c r="S2764" t="s">
        <v>90</v>
      </c>
      <c r="T2764" s="297">
        <v>46311.754166666666</v>
      </c>
    </row>
    <row r="2765" spans="1:20" x14ac:dyDescent="0.35">
      <c r="A2765" t="s">
        <v>100</v>
      </c>
      <c r="B2765" t="s">
        <v>101</v>
      </c>
      <c r="C2765" t="s">
        <v>93</v>
      </c>
      <c r="D2765" s="29">
        <v>46591</v>
      </c>
      <c r="E2765">
        <v>0</v>
      </c>
      <c r="F2765">
        <v>0</v>
      </c>
      <c r="G2765">
        <v>0</v>
      </c>
      <c r="H2765">
        <v>0</v>
      </c>
      <c r="R2765">
        <v>0</v>
      </c>
      <c r="S2765" t="s">
        <v>90</v>
      </c>
      <c r="T2765" s="297">
        <v>46311.754166666666</v>
      </c>
    </row>
    <row r="2766" spans="1:20" x14ac:dyDescent="0.35">
      <c r="A2766" t="s">
        <v>100</v>
      </c>
      <c r="B2766" t="s">
        <v>101</v>
      </c>
      <c r="C2766" t="s">
        <v>93</v>
      </c>
      <c r="D2766" s="29">
        <v>46592</v>
      </c>
      <c r="E2766">
        <v>0</v>
      </c>
      <c r="F2766">
        <v>0</v>
      </c>
      <c r="G2766">
        <v>0</v>
      </c>
      <c r="H2766">
        <v>0</v>
      </c>
      <c r="R2766">
        <v>0</v>
      </c>
      <c r="S2766" t="s">
        <v>90</v>
      </c>
      <c r="T2766" s="297">
        <v>46311.754166666666</v>
      </c>
    </row>
    <row r="2767" spans="1:20" x14ac:dyDescent="0.35">
      <c r="A2767" t="s">
        <v>100</v>
      </c>
      <c r="B2767" t="s">
        <v>101</v>
      </c>
      <c r="C2767" t="s">
        <v>93</v>
      </c>
      <c r="D2767" s="29">
        <v>46593</v>
      </c>
      <c r="E2767">
        <v>0</v>
      </c>
      <c r="F2767">
        <v>0</v>
      </c>
      <c r="G2767">
        <v>0</v>
      </c>
      <c r="H2767">
        <v>0</v>
      </c>
      <c r="R2767">
        <v>0</v>
      </c>
      <c r="S2767" t="s">
        <v>90</v>
      </c>
      <c r="T2767" s="297">
        <v>46311.754166666666</v>
      </c>
    </row>
    <row r="2768" spans="1:20" x14ac:dyDescent="0.35">
      <c r="A2768" t="s">
        <v>100</v>
      </c>
      <c r="B2768" t="s">
        <v>101</v>
      </c>
      <c r="C2768" t="s">
        <v>93</v>
      </c>
      <c r="D2768" s="29">
        <v>46594</v>
      </c>
      <c r="E2768">
        <v>0</v>
      </c>
      <c r="F2768">
        <v>0</v>
      </c>
      <c r="G2768">
        <v>0</v>
      </c>
      <c r="H2768">
        <v>0</v>
      </c>
      <c r="R2768">
        <v>0</v>
      </c>
      <c r="S2768" t="s">
        <v>90</v>
      </c>
      <c r="T2768" s="297">
        <v>46311.754166666666</v>
      </c>
    </row>
    <row r="2769" spans="1:20" x14ac:dyDescent="0.35">
      <c r="A2769" t="s">
        <v>100</v>
      </c>
      <c r="B2769" t="s">
        <v>101</v>
      </c>
      <c r="C2769" t="s">
        <v>93</v>
      </c>
      <c r="D2769" s="29">
        <v>46595</v>
      </c>
      <c r="E2769">
        <v>0</v>
      </c>
      <c r="F2769">
        <v>0</v>
      </c>
      <c r="G2769">
        <v>0</v>
      </c>
      <c r="H2769">
        <v>0</v>
      </c>
      <c r="R2769">
        <v>0</v>
      </c>
      <c r="S2769" t="s">
        <v>90</v>
      </c>
      <c r="T2769" s="297">
        <v>46311.754166666666</v>
      </c>
    </row>
    <row r="2770" spans="1:20" x14ac:dyDescent="0.35">
      <c r="A2770" t="s">
        <v>100</v>
      </c>
      <c r="B2770" t="s">
        <v>101</v>
      </c>
      <c r="C2770" t="s">
        <v>93</v>
      </c>
      <c r="D2770" s="29">
        <v>46596</v>
      </c>
      <c r="E2770">
        <v>0</v>
      </c>
      <c r="F2770">
        <v>0</v>
      </c>
      <c r="G2770">
        <v>0</v>
      </c>
      <c r="H2770">
        <v>0</v>
      </c>
      <c r="R2770">
        <v>0</v>
      </c>
      <c r="S2770" t="s">
        <v>90</v>
      </c>
      <c r="T2770" s="297">
        <v>46311.754166666666</v>
      </c>
    </row>
    <row r="2771" spans="1:20" x14ac:dyDescent="0.35">
      <c r="A2771" t="s">
        <v>100</v>
      </c>
      <c r="B2771" t="s">
        <v>101</v>
      </c>
      <c r="C2771" t="s">
        <v>93</v>
      </c>
      <c r="D2771" s="29">
        <v>46597</v>
      </c>
      <c r="E2771">
        <v>0</v>
      </c>
      <c r="F2771">
        <v>0</v>
      </c>
      <c r="G2771">
        <v>0</v>
      </c>
      <c r="H2771">
        <v>0</v>
      </c>
      <c r="R2771">
        <v>0</v>
      </c>
      <c r="S2771" t="s">
        <v>90</v>
      </c>
      <c r="T2771" s="297">
        <v>46311.754166666666</v>
      </c>
    </row>
    <row r="2772" spans="1:20" x14ac:dyDescent="0.35">
      <c r="A2772" t="s">
        <v>100</v>
      </c>
      <c r="B2772" t="s">
        <v>101</v>
      </c>
      <c r="C2772" t="s">
        <v>93</v>
      </c>
      <c r="D2772" s="29">
        <v>46598</v>
      </c>
      <c r="E2772">
        <v>0</v>
      </c>
      <c r="F2772">
        <v>0</v>
      </c>
      <c r="G2772">
        <v>0</v>
      </c>
      <c r="H2772">
        <v>0</v>
      </c>
      <c r="R2772">
        <v>0</v>
      </c>
      <c r="S2772" t="s">
        <v>90</v>
      </c>
      <c r="T2772" s="297">
        <v>46311.754166666666</v>
      </c>
    </row>
    <row r="2773" spans="1:20" x14ac:dyDescent="0.35">
      <c r="A2773" t="s">
        <v>100</v>
      </c>
      <c r="B2773" t="s">
        <v>101</v>
      </c>
      <c r="C2773" t="s">
        <v>93</v>
      </c>
      <c r="D2773" s="29">
        <v>46599</v>
      </c>
      <c r="E2773">
        <v>0</v>
      </c>
      <c r="F2773">
        <v>0</v>
      </c>
      <c r="G2773">
        <v>0</v>
      </c>
      <c r="H2773">
        <v>0</v>
      </c>
      <c r="R2773">
        <v>0</v>
      </c>
      <c r="S2773" t="s">
        <v>90</v>
      </c>
      <c r="T2773" s="297">
        <v>46311.754166666666</v>
      </c>
    </row>
    <row r="2774" spans="1:20" x14ac:dyDescent="0.35">
      <c r="A2774" t="s">
        <v>100</v>
      </c>
      <c r="B2774" t="s">
        <v>101</v>
      </c>
      <c r="C2774" t="s">
        <v>93</v>
      </c>
      <c r="D2774" s="29">
        <v>46600</v>
      </c>
      <c r="E2774">
        <v>0</v>
      </c>
      <c r="F2774">
        <v>0</v>
      </c>
      <c r="G2774">
        <v>0</v>
      </c>
      <c r="H2774">
        <v>0</v>
      </c>
      <c r="R2774">
        <v>0</v>
      </c>
      <c r="S2774" t="s">
        <v>90</v>
      </c>
      <c r="T2774" s="297">
        <v>46311.754166666666</v>
      </c>
    </row>
    <row r="2775" spans="1:20" x14ac:dyDescent="0.35">
      <c r="A2775" t="s">
        <v>100</v>
      </c>
      <c r="B2775" t="s">
        <v>101</v>
      </c>
      <c r="C2775" t="s">
        <v>93</v>
      </c>
      <c r="D2775" s="29">
        <v>46601</v>
      </c>
      <c r="E2775">
        <v>0</v>
      </c>
      <c r="F2775">
        <v>0</v>
      </c>
      <c r="G2775">
        <v>0</v>
      </c>
      <c r="H2775">
        <v>0</v>
      </c>
      <c r="R2775">
        <v>0</v>
      </c>
      <c r="S2775" t="s">
        <v>90</v>
      </c>
      <c r="T2775" s="297">
        <v>46311.754166666666</v>
      </c>
    </row>
    <row r="2776" spans="1:20" x14ac:dyDescent="0.35">
      <c r="A2776" t="s">
        <v>100</v>
      </c>
      <c r="B2776" t="s">
        <v>101</v>
      </c>
      <c r="C2776" t="s">
        <v>93</v>
      </c>
      <c r="D2776" s="29">
        <v>46602</v>
      </c>
      <c r="E2776">
        <v>0</v>
      </c>
      <c r="F2776">
        <v>0</v>
      </c>
      <c r="G2776">
        <v>0</v>
      </c>
      <c r="H2776">
        <v>0</v>
      </c>
      <c r="R2776">
        <v>0</v>
      </c>
      <c r="S2776" t="s">
        <v>90</v>
      </c>
      <c r="T2776" s="297">
        <v>46311.754166666666</v>
      </c>
    </row>
    <row r="2777" spans="1:20" x14ac:dyDescent="0.35">
      <c r="A2777" t="s">
        <v>100</v>
      </c>
      <c r="B2777" t="s">
        <v>101</v>
      </c>
      <c r="C2777" t="s">
        <v>93</v>
      </c>
      <c r="D2777" s="29">
        <v>46603</v>
      </c>
      <c r="E2777">
        <v>0</v>
      </c>
      <c r="F2777">
        <v>0</v>
      </c>
      <c r="G2777">
        <v>0</v>
      </c>
      <c r="H2777">
        <v>0</v>
      </c>
      <c r="R2777">
        <v>0</v>
      </c>
      <c r="S2777" t="s">
        <v>90</v>
      </c>
      <c r="T2777" s="297">
        <v>46311.754166666666</v>
      </c>
    </row>
    <row r="2778" spans="1:20" x14ac:dyDescent="0.35">
      <c r="A2778" t="s">
        <v>100</v>
      </c>
      <c r="B2778" t="s">
        <v>101</v>
      </c>
      <c r="C2778" t="s">
        <v>93</v>
      </c>
      <c r="D2778" s="29">
        <v>46604</v>
      </c>
      <c r="E2778">
        <v>0</v>
      </c>
      <c r="F2778">
        <v>0</v>
      </c>
      <c r="G2778">
        <v>0</v>
      </c>
      <c r="H2778">
        <v>0</v>
      </c>
      <c r="R2778">
        <v>0</v>
      </c>
      <c r="S2778" t="s">
        <v>90</v>
      </c>
      <c r="T2778" s="297">
        <v>46311.754166666666</v>
      </c>
    </row>
    <row r="2779" spans="1:20" x14ac:dyDescent="0.35">
      <c r="A2779" t="s">
        <v>100</v>
      </c>
      <c r="B2779" t="s">
        <v>101</v>
      </c>
      <c r="C2779" t="s">
        <v>93</v>
      </c>
      <c r="D2779" s="29">
        <v>46605</v>
      </c>
      <c r="E2779">
        <v>0</v>
      </c>
      <c r="F2779">
        <v>0</v>
      </c>
      <c r="G2779">
        <v>0</v>
      </c>
      <c r="H2779">
        <v>0</v>
      </c>
      <c r="R2779">
        <v>0</v>
      </c>
      <c r="S2779" t="s">
        <v>90</v>
      </c>
      <c r="T2779" s="297">
        <v>46311.754166666666</v>
      </c>
    </row>
    <row r="2780" spans="1:20" x14ac:dyDescent="0.35">
      <c r="A2780" t="s">
        <v>100</v>
      </c>
      <c r="B2780" t="s">
        <v>101</v>
      </c>
      <c r="C2780" t="s">
        <v>93</v>
      </c>
      <c r="D2780" s="29">
        <v>46606</v>
      </c>
      <c r="E2780">
        <v>0</v>
      </c>
      <c r="F2780">
        <v>0</v>
      </c>
      <c r="G2780">
        <v>0</v>
      </c>
      <c r="H2780">
        <v>0</v>
      </c>
      <c r="R2780">
        <v>0</v>
      </c>
      <c r="S2780" t="s">
        <v>90</v>
      </c>
      <c r="T2780" s="297">
        <v>46311.754166666666</v>
      </c>
    </row>
    <row r="2781" spans="1:20" x14ac:dyDescent="0.35">
      <c r="A2781" t="s">
        <v>100</v>
      </c>
      <c r="B2781" t="s">
        <v>101</v>
      </c>
      <c r="C2781" t="s">
        <v>93</v>
      </c>
      <c r="D2781" s="29">
        <v>46607</v>
      </c>
      <c r="E2781">
        <v>0</v>
      </c>
      <c r="F2781">
        <v>0</v>
      </c>
      <c r="G2781">
        <v>0</v>
      </c>
      <c r="H2781">
        <v>0</v>
      </c>
      <c r="R2781">
        <v>0</v>
      </c>
      <c r="S2781" t="s">
        <v>90</v>
      </c>
      <c r="T2781" s="297">
        <v>46311.754166666666</v>
      </c>
    </row>
    <row r="2782" spans="1:20" x14ac:dyDescent="0.35">
      <c r="A2782" t="s">
        <v>100</v>
      </c>
      <c r="B2782" t="s">
        <v>101</v>
      </c>
      <c r="C2782" t="s">
        <v>93</v>
      </c>
      <c r="D2782" s="29">
        <v>46608</v>
      </c>
      <c r="E2782">
        <v>0</v>
      </c>
      <c r="F2782">
        <v>0</v>
      </c>
      <c r="G2782">
        <v>0</v>
      </c>
      <c r="H2782">
        <v>0</v>
      </c>
      <c r="R2782">
        <v>0</v>
      </c>
      <c r="S2782" t="s">
        <v>90</v>
      </c>
      <c r="T2782" s="297">
        <v>46311.754166666666</v>
      </c>
    </row>
    <row r="2783" spans="1:20" x14ac:dyDescent="0.35">
      <c r="A2783" t="s">
        <v>100</v>
      </c>
      <c r="B2783" t="s">
        <v>101</v>
      </c>
      <c r="C2783" t="s">
        <v>93</v>
      </c>
      <c r="D2783" s="29">
        <v>46609</v>
      </c>
      <c r="E2783">
        <v>0</v>
      </c>
      <c r="F2783">
        <v>0</v>
      </c>
      <c r="G2783">
        <v>0</v>
      </c>
      <c r="H2783">
        <v>0</v>
      </c>
      <c r="R2783">
        <v>0</v>
      </c>
      <c r="S2783" t="s">
        <v>90</v>
      </c>
      <c r="T2783" s="297">
        <v>46311.754166666666</v>
      </c>
    </row>
    <row r="2784" spans="1:20" x14ac:dyDescent="0.35">
      <c r="A2784" t="s">
        <v>100</v>
      </c>
      <c r="B2784" t="s">
        <v>101</v>
      </c>
      <c r="C2784" t="s">
        <v>93</v>
      </c>
      <c r="D2784" s="29">
        <v>46610</v>
      </c>
      <c r="E2784">
        <v>0</v>
      </c>
      <c r="F2784">
        <v>0</v>
      </c>
      <c r="G2784">
        <v>0</v>
      </c>
      <c r="H2784">
        <v>0</v>
      </c>
      <c r="R2784">
        <v>0</v>
      </c>
      <c r="S2784" t="s">
        <v>90</v>
      </c>
      <c r="T2784" s="297">
        <v>46311.754166666666</v>
      </c>
    </row>
    <row r="2785" spans="1:20" x14ac:dyDescent="0.35">
      <c r="A2785" t="s">
        <v>100</v>
      </c>
      <c r="B2785" t="s">
        <v>101</v>
      </c>
      <c r="C2785" t="s">
        <v>93</v>
      </c>
      <c r="D2785" s="29">
        <v>46611</v>
      </c>
      <c r="E2785">
        <v>0</v>
      </c>
      <c r="F2785">
        <v>0</v>
      </c>
      <c r="G2785">
        <v>0</v>
      </c>
      <c r="H2785">
        <v>0</v>
      </c>
      <c r="R2785">
        <v>0</v>
      </c>
      <c r="S2785" t="s">
        <v>90</v>
      </c>
      <c r="T2785" s="297">
        <v>46311.754166666666</v>
      </c>
    </row>
    <row r="2786" spans="1:20" x14ac:dyDescent="0.35">
      <c r="A2786" t="s">
        <v>100</v>
      </c>
      <c r="B2786" t="s">
        <v>101</v>
      </c>
      <c r="C2786" t="s">
        <v>93</v>
      </c>
      <c r="D2786" s="29">
        <v>46612</v>
      </c>
      <c r="E2786">
        <v>0</v>
      </c>
      <c r="F2786">
        <v>0</v>
      </c>
      <c r="G2786">
        <v>0</v>
      </c>
      <c r="H2786">
        <v>0</v>
      </c>
      <c r="R2786">
        <v>0</v>
      </c>
      <c r="S2786" t="s">
        <v>90</v>
      </c>
      <c r="T2786" s="297">
        <v>46311.754166666666</v>
      </c>
    </row>
    <row r="2787" spans="1:20" x14ac:dyDescent="0.35">
      <c r="A2787" t="s">
        <v>100</v>
      </c>
      <c r="B2787" t="s">
        <v>101</v>
      </c>
      <c r="C2787" t="s">
        <v>93</v>
      </c>
      <c r="D2787" s="29">
        <v>46613</v>
      </c>
      <c r="E2787">
        <v>0</v>
      </c>
      <c r="F2787">
        <v>0</v>
      </c>
      <c r="G2787">
        <v>0</v>
      </c>
      <c r="H2787">
        <v>0</v>
      </c>
      <c r="R2787">
        <v>0</v>
      </c>
      <c r="S2787" t="s">
        <v>90</v>
      </c>
      <c r="T2787" s="297">
        <v>46311.754166666666</v>
      </c>
    </row>
    <row r="2788" spans="1:20" x14ac:dyDescent="0.35">
      <c r="A2788" t="s">
        <v>100</v>
      </c>
      <c r="B2788" t="s">
        <v>101</v>
      </c>
      <c r="C2788" t="s">
        <v>93</v>
      </c>
      <c r="D2788" s="29">
        <v>46614</v>
      </c>
      <c r="E2788">
        <v>0</v>
      </c>
      <c r="F2788">
        <v>0</v>
      </c>
      <c r="G2788">
        <v>0</v>
      </c>
      <c r="H2788">
        <v>0</v>
      </c>
      <c r="R2788">
        <v>0</v>
      </c>
      <c r="S2788" t="s">
        <v>90</v>
      </c>
      <c r="T2788" s="297">
        <v>46311.754166666666</v>
      </c>
    </row>
    <row r="2789" spans="1:20" x14ac:dyDescent="0.35">
      <c r="A2789" t="s">
        <v>100</v>
      </c>
      <c r="B2789" t="s">
        <v>101</v>
      </c>
      <c r="C2789" t="s">
        <v>93</v>
      </c>
      <c r="D2789" s="29">
        <v>46615</v>
      </c>
      <c r="E2789">
        <v>0</v>
      </c>
      <c r="F2789">
        <v>0</v>
      </c>
      <c r="G2789">
        <v>0</v>
      </c>
      <c r="H2789">
        <v>0</v>
      </c>
      <c r="R2789">
        <v>0</v>
      </c>
      <c r="S2789" t="s">
        <v>90</v>
      </c>
      <c r="T2789" s="297">
        <v>46311.754166666666</v>
      </c>
    </row>
    <row r="2790" spans="1:20" x14ac:dyDescent="0.35">
      <c r="A2790" t="s">
        <v>100</v>
      </c>
      <c r="B2790" t="s">
        <v>101</v>
      </c>
      <c r="C2790" t="s">
        <v>93</v>
      </c>
      <c r="D2790" s="29">
        <v>46616</v>
      </c>
      <c r="E2790">
        <v>0</v>
      </c>
      <c r="F2790">
        <v>0</v>
      </c>
      <c r="G2790">
        <v>0</v>
      </c>
      <c r="H2790">
        <v>0</v>
      </c>
      <c r="R2790">
        <v>0</v>
      </c>
      <c r="S2790" t="s">
        <v>90</v>
      </c>
      <c r="T2790" s="297">
        <v>46311.754166666666</v>
      </c>
    </row>
    <row r="2791" spans="1:20" x14ac:dyDescent="0.35">
      <c r="A2791" t="s">
        <v>100</v>
      </c>
      <c r="B2791" t="s">
        <v>101</v>
      </c>
      <c r="C2791" t="s">
        <v>93</v>
      </c>
      <c r="D2791" s="29">
        <v>46617</v>
      </c>
      <c r="E2791">
        <v>0</v>
      </c>
      <c r="F2791">
        <v>0</v>
      </c>
      <c r="G2791">
        <v>0</v>
      </c>
      <c r="H2791">
        <v>0</v>
      </c>
      <c r="R2791">
        <v>0</v>
      </c>
      <c r="S2791" t="s">
        <v>90</v>
      </c>
      <c r="T2791" s="297">
        <v>46311.754166666666</v>
      </c>
    </row>
    <row r="2792" spans="1:20" x14ac:dyDescent="0.35">
      <c r="A2792" t="s">
        <v>100</v>
      </c>
      <c r="B2792" t="s">
        <v>101</v>
      </c>
      <c r="C2792" t="s">
        <v>93</v>
      </c>
      <c r="D2792" s="29">
        <v>46618</v>
      </c>
      <c r="E2792">
        <v>0</v>
      </c>
      <c r="F2792">
        <v>0</v>
      </c>
      <c r="G2792">
        <v>0</v>
      </c>
      <c r="H2792">
        <v>0</v>
      </c>
      <c r="R2792">
        <v>0</v>
      </c>
      <c r="S2792" t="s">
        <v>90</v>
      </c>
      <c r="T2792" s="297">
        <v>46311.754166666666</v>
      </c>
    </row>
    <row r="2793" spans="1:20" x14ac:dyDescent="0.35">
      <c r="A2793" t="s">
        <v>100</v>
      </c>
      <c r="B2793" t="s">
        <v>101</v>
      </c>
      <c r="C2793" t="s">
        <v>93</v>
      </c>
      <c r="D2793" s="29">
        <v>46619</v>
      </c>
      <c r="E2793">
        <v>0</v>
      </c>
      <c r="F2793">
        <v>0</v>
      </c>
      <c r="G2793">
        <v>0</v>
      </c>
      <c r="H2793">
        <v>0</v>
      </c>
      <c r="R2793">
        <v>0</v>
      </c>
      <c r="S2793" t="s">
        <v>90</v>
      </c>
      <c r="T2793" s="297">
        <v>46311.754166666666</v>
      </c>
    </row>
    <row r="2794" spans="1:20" x14ac:dyDescent="0.35">
      <c r="A2794" t="s">
        <v>100</v>
      </c>
      <c r="B2794" t="s">
        <v>101</v>
      </c>
      <c r="C2794" t="s">
        <v>93</v>
      </c>
      <c r="D2794" s="29">
        <v>46620</v>
      </c>
      <c r="E2794">
        <v>0</v>
      </c>
      <c r="F2794">
        <v>0</v>
      </c>
      <c r="G2794">
        <v>0</v>
      </c>
      <c r="H2794">
        <v>0</v>
      </c>
      <c r="R2794">
        <v>0</v>
      </c>
      <c r="S2794" t="s">
        <v>90</v>
      </c>
      <c r="T2794" s="297">
        <v>46311.754166666666</v>
      </c>
    </row>
    <row r="2795" spans="1:20" x14ac:dyDescent="0.35">
      <c r="A2795" t="s">
        <v>100</v>
      </c>
      <c r="B2795" t="s">
        <v>101</v>
      </c>
      <c r="C2795" t="s">
        <v>93</v>
      </c>
      <c r="D2795" s="29">
        <v>46621</v>
      </c>
      <c r="E2795">
        <v>0</v>
      </c>
      <c r="F2795">
        <v>0</v>
      </c>
      <c r="G2795">
        <v>0</v>
      </c>
      <c r="H2795">
        <v>0</v>
      </c>
      <c r="R2795">
        <v>0</v>
      </c>
      <c r="S2795" t="s">
        <v>90</v>
      </c>
      <c r="T2795" s="297">
        <v>46311.754166666666</v>
      </c>
    </row>
    <row r="2796" spans="1:20" x14ac:dyDescent="0.35">
      <c r="A2796" t="s">
        <v>100</v>
      </c>
      <c r="B2796" t="s">
        <v>101</v>
      </c>
      <c r="C2796" t="s">
        <v>93</v>
      </c>
      <c r="D2796" s="29">
        <v>46622</v>
      </c>
      <c r="E2796">
        <v>0</v>
      </c>
      <c r="F2796">
        <v>0</v>
      </c>
      <c r="G2796">
        <v>0</v>
      </c>
      <c r="H2796">
        <v>0</v>
      </c>
      <c r="R2796">
        <v>0</v>
      </c>
      <c r="S2796" t="s">
        <v>90</v>
      </c>
      <c r="T2796" s="297">
        <v>46311.754166666666</v>
      </c>
    </row>
    <row r="2797" spans="1:20" x14ac:dyDescent="0.35">
      <c r="A2797" t="s">
        <v>100</v>
      </c>
      <c r="B2797" t="s">
        <v>101</v>
      </c>
      <c r="C2797" t="s">
        <v>93</v>
      </c>
      <c r="D2797" s="29">
        <v>46623</v>
      </c>
      <c r="E2797">
        <v>0</v>
      </c>
      <c r="F2797">
        <v>0</v>
      </c>
      <c r="G2797">
        <v>0</v>
      </c>
      <c r="H2797">
        <v>0</v>
      </c>
      <c r="R2797">
        <v>0</v>
      </c>
      <c r="S2797" t="s">
        <v>90</v>
      </c>
      <c r="T2797" s="297">
        <v>46311.754166666666</v>
      </c>
    </row>
    <row r="2798" spans="1:20" x14ac:dyDescent="0.35">
      <c r="A2798" t="s">
        <v>100</v>
      </c>
      <c r="B2798" t="s">
        <v>101</v>
      </c>
      <c r="C2798" t="s">
        <v>93</v>
      </c>
      <c r="D2798" s="29">
        <v>46624</v>
      </c>
      <c r="E2798">
        <v>0</v>
      </c>
      <c r="F2798">
        <v>0</v>
      </c>
      <c r="G2798">
        <v>0</v>
      </c>
      <c r="H2798">
        <v>0</v>
      </c>
      <c r="R2798">
        <v>0</v>
      </c>
      <c r="S2798" t="s">
        <v>90</v>
      </c>
      <c r="T2798" s="297">
        <v>46311.754166666666</v>
      </c>
    </row>
    <row r="2799" spans="1:20" x14ac:dyDescent="0.35">
      <c r="A2799" t="s">
        <v>100</v>
      </c>
      <c r="B2799" t="s">
        <v>101</v>
      </c>
      <c r="C2799" t="s">
        <v>93</v>
      </c>
      <c r="D2799" s="29">
        <v>46625</v>
      </c>
      <c r="E2799">
        <v>0</v>
      </c>
      <c r="F2799">
        <v>0</v>
      </c>
      <c r="G2799">
        <v>0</v>
      </c>
      <c r="H2799">
        <v>0</v>
      </c>
      <c r="R2799">
        <v>0</v>
      </c>
      <c r="S2799" t="s">
        <v>90</v>
      </c>
      <c r="T2799" s="297">
        <v>46311.754166666666</v>
      </c>
    </row>
    <row r="2800" spans="1:20" x14ac:dyDescent="0.35">
      <c r="A2800" t="s">
        <v>100</v>
      </c>
      <c r="B2800" t="s">
        <v>101</v>
      </c>
      <c r="C2800" t="s">
        <v>93</v>
      </c>
      <c r="D2800" s="29">
        <v>46626</v>
      </c>
      <c r="E2800">
        <v>0</v>
      </c>
      <c r="F2800">
        <v>0</v>
      </c>
      <c r="G2800">
        <v>0</v>
      </c>
      <c r="H2800">
        <v>0</v>
      </c>
      <c r="R2800">
        <v>0</v>
      </c>
      <c r="S2800" t="s">
        <v>90</v>
      </c>
      <c r="T2800" s="297">
        <v>46311.754166666666</v>
      </c>
    </row>
    <row r="2801" spans="1:20" x14ac:dyDescent="0.35">
      <c r="A2801" t="s">
        <v>100</v>
      </c>
      <c r="B2801" t="s">
        <v>101</v>
      </c>
      <c r="C2801" t="s">
        <v>93</v>
      </c>
      <c r="D2801" s="29">
        <v>46627</v>
      </c>
      <c r="E2801">
        <v>0</v>
      </c>
      <c r="F2801">
        <v>0</v>
      </c>
      <c r="G2801">
        <v>0</v>
      </c>
      <c r="H2801">
        <v>0</v>
      </c>
      <c r="R2801">
        <v>0</v>
      </c>
      <c r="S2801" t="s">
        <v>90</v>
      </c>
      <c r="T2801" s="297">
        <v>46311.754166666666</v>
      </c>
    </row>
    <row r="2802" spans="1:20" x14ac:dyDescent="0.35">
      <c r="A2802" t="s">
        <v>100</v>
      </c>
      <c r="B2802" t="s">
        <v>101</v>
      </c>
      <c r="C2802" t="s">
        <v>93</v>
      </c>
      <c r="D2802" s="29">
        <v>46628</v>
      </c>
      <c r="E2802">
        <v>0</v>
      </c>
      <c r="F2802">
        <v>0</v>
      </c>
      <c r="G2802">
        <v>0</v>
      </c>
      <c r="H2802">
        <v>0</v>
      </c>
      <c r="R2802">
        <v>0</v>
      </c>
      <c r="S2802" t="s">
        <v>90</v>
      </c>
      <c r="T2802" s="297">
        <v>46311.754166666666</v>
      </c>
    </row>
    <row r="2803" spans="1:20" x14ac:dyDescent="0.35">
      <c r="A2803" t="s">
        <v>100</v>
      </c>
      <c r="B2803" t="s">
        <v>101</v>
      </c>
      <c r="C2803" t="s">
        <v>93</v>
      </c>
      <c r="D2803" s="29">
        <v>46629</v>
      </c>
      <c r="E2803">
        <v>0</v>
      </c>
      <c r="F2803">
        <v>0</v>
      </c>
      <c r="G2803">
        <v>0</v>
      </c>
      <c r="H2803">
        <v>0</v>
      </c>
      <c r="R2803">
        <v>0</v>
      </c>
      <c r="S2803" t="s">
        <v>90</v>
      </c>
      <c r="T2803" s="297">
        <v>46311.754166666666</v>
      </c>
    </row>
    <row r="2804" spans="1:20" x14ac:dyDescent="0.35">
      <c r="A2804" t="s">
        <v>100</v>
      </c>
      <c r="B2804" t="s">
        <v>101</v>
      </c>
      <c r="C2804" t="s">
        <v>93</v>
      </c>
      <c r="D2804" s="29">
        <v>46630</v>
      </c>
      <c r="E2804">
        <v>0</v>
      </c>
      <c r="F2804">
        <v>0</v>
      </c>
      <c r="G2804">
        <v>0</v>
      </c>
      <c r="H2804">
        <v>0</v>
      </c>
      <c r="R2804">
        <v>0</v>
      </c>
      <c r="S2804" t="s">
        <v>90</v>
      </c>
      <c r="T2804" s="297">
        <v>46311.754166666666</v>
      </c>
    </row>
    <row r="2805" spans="1:20" x14ac:dyDescent="0.35">
      <c r="A2805" t="s">
        <v>100</v>
      </c>
      <c r="B2805" t="s">
        <v>101</v>
      </c>
      <c r="C2805" t="s">
        <v>93</v>
      </c>
      <c r="D2805" s="29">
        <v>46631</v>
      </c>
      <c r="E2805">
        <v>0</v>
      </c>
      <c r="F2805">
        <v>0</v>
      </c>
      <c r="G2805">
        <v>0</v>
      </c>
      <c r="H2805">
        <v>0</v>
      </c>
      <c r="R2805">
        <v>0</v>
      </c>
      <c r="S2805" t="s">
        <v>90</v>
      </c>
      <c r="T2805" s="297">
        <v>46311.754166666666</v>
      </c>
    </row>
    <row r="2806" spans="1:20" x14ac:dyDescent="0.35">
      <c r="A2806" t="s">
        <v>100</v>
      </c>
      <c r="B2806" t="s">
        <v>101</v>
      </c>
      <c r="C2806" t="s">
        <v>93</v>
      </c>
      <c r="D2806" s="29">
        <v>46632</v>
      </c>
      <c r="E2806">
        <v>0</v>
      </c>
      <c r="F2806">
        <v>0</v>
      </c>
      <c r="G2806">
        <v>0</v>
      </c>
      <c r="H2806">
        <v>0</v>
      </c>
      <c r="R2806">
        <v>0</v>
      </c>
      <c r="S2806" t="s">
        <v>90</v>
      </c>
      <c r="T2806" s="297">
        <v>46311.754166666666</v>
      </c>
    </row>
    <row r="2807" spans="1:20" x14ac:dyDescent="0.35">
      <c r="A2807" t="s">
        <v>100</v>
      </c>
      <c r="B2807" t="s">
        <v>101</v>
      </c>
      <c r="C2807" t="s">
        <v>93</v>
      </c>
      <c r="D2807" s="29">
        <v>46633</v>
      </c>
      <c r="E2807">
        <v>0</v>
      </c>
      <c r="F2807">
        <v>0</v>
      </c>
      <c r="G2807">
        <v>0</v>
      </c>
      <c r="H2807">
        <v>0</v>
      </c>
      <c r="R2807">
        <v>0</v>
      </c>
      <c r="S2807" t="s">
        <v>90</v>
      </c>
      <c r="T2807" s="297">
        <v>46311.754166666666</v>
      </c>
    </row>
    <row r="2808" spans="1:20" x14ac:dyDescent="0.35">
      <c r="A2808" t="s">
        <v>100</v>
      </c>
      <c r="B2808" t="s">
        <v>101</v>
      </c>
      <c r="C2808" t="s">
        <v>93</v>
      </c>
      <c r="D2808" s="29">
        <v>46634</v>
      </c>
      <c r="E2808">
        <v>0</v>
      </c>
      <c r="F2808">
        <v>0</v>
      </c>
      <c r="G2808">
        <v>0</v>
      </c>
      <c r="H2808">
        <v>0</v>
      </c>
      <c r="R2808">
        <v>0</v>
      </c>
      <c r="S2808" t="s">
        <v>90</v>
      </c>
      <c r="T2808" s="297">
        <v>46311.754166666666</v>
      </c>
    </row>
    <row r="2809" spans="1:20" x14ac:dyDescent="0.35">
      <c r="A2809" t="s">
        <v>100</v>
      </c>
      <c r="B2809" t="s">
        <v>101</v>
      </c>
      <c r="C2809" t="s">
        <v>93</v>
      </c>
      <c r="D2809" s="29">
        <v>46635</v>
      </c>
      <c r="E2809">
        <v>0</v>
      </c>
      <c r="F2809">
        <v>0</v>
      </c>
      <c r="G2809">
        <v>0</v>
      </c>
      <c r="H2809">
        <v>0</v>
      </c>
      <c r="R2809">
        <v>0</v>
      </c>
      <c r="S2809" t="s">
        <v>90</v>
      </c>
      <c r="T2809" s="297">
        <v>46311.754166666666</v>
      </c>
    </row>
    <row r="2810" spans="1:20" x14ac:dyDescent="0.35">
      <c r="A2810" t="s">
        <v>100</v>
      </c>
      <c r="B2810" t="s">
        <v>101</v>
      </c>
      <c r="C2810" t="s">
        <v>93</v>
      </c>
      <c r="D2810" s="29">
        <v>46636</v>
      </c>
      <c r="E2810">
        <v>0</v>
      </c>
      <c r="F2810">
        <v>0</v>
      </c>
      <c r="G2810">
        <v>0</v>
      </c>
      <c r="H2810">
        <v>0</v>
      </c>
      <c r="R2810">
        <v>0</v>
      </c>
      <c r="S2810" t="s">
        <v>90</v>
      </c>
      <c r="T2810" s="297">
        <v>46311.754166666666</v>
      </c>
    </row>
    <row r="2811" spans="1:20" x14ac:dyDescent="0.35">
      <c r="A2811" t="s">
        <v>100</v>
      </c>
      <c r="B2811" t="s">
        <v>101</v>
      </c>
      <c r="C2811" t="s">
        <v>93</v>
      </c>
      <c r="D2811" s="29">
        <v>46637</v>
      </c>
      <c r="E2811">
        <v>0</v>
      </c>
      <c r="F2811">
        <v>0</v>
      </c>
      <c r="G2811">
        <v>0</v>
      </c>
      <c r="H2811">
        <v>0</v>
      </c>
      <c r="R2811">
        <v>0</v>
      </c>
      <c r="S2811" t="s">
        <v>90</v>
      </c>
      <c r="T2811" s="297">
        <v>46311.754166666666</v>
      </c>
    </row>
    <row r="2812" spans="1:20" x14ac:dyDescent="0.35">
      <c r="A2812" t="s">
        <v>100</v>
      </c>
      <c r="B2812" t="s">
        <v>101</v>
      </c>
      <c r="C2812" t="s">
        <v>93</v>
      </c>
      <c r="D2812" s="29">
        <v>46638</v>
      </c>
      <c r="E2812">
        <v>0</v>
      </c>
      <c r="F2812">
        <v>0</v>
      </c>
      <c r="G2812">
        <v>0</v>
      </c>
      <c r="H2812">
        <v>0</v>
      </c>
      <c r="R2812">
        <v>0</v>
      </c>
      <c r="S2812" t="s">
        <v>90</v>
      </c>
      <c r="T2812" s="297">
        <v>46311.754166666666</v>
      </c>
    </row>
    <row r="2813" spans="1:20" x14ac:dyDescent="0.35">
      <c r="A2813" t="s">
        <v>100</v>
      </c>
      <c r="B2813" t="s">
        <v>101</v>
      </c>
      <c r="C2813" t="s">
        <v>93</v>
      </c>
      <c r="D2813" s="29">
        <v>46639</v>
      </c>
      <c r="E2813">
        <v>0</v>
      </c>
      <c r="F2813">
        <v>0</v>
      </c>
      <c r="G2813">
        <v>0</v>
      </c>
      <c r="H2813">
        <v>0</v>
      </c>
      <c r="R2813">
        <v>0</v>
      </c>
      <c r="S2813" t="s">
        <v>90</v>
      </c>
      <c r="T2813" s="297">
        <v>46311.754166666666</v>
      </c>
    </row>
    <row r="2814" spans="1:20" x14ac:dyDescent="0.35">
      <c r="A2814" t="s">
        <v>100</v>
      </c>
      <c r="B2814" t="s">
        <v>101</v>
      </c>
      <c r="C2814" t="s">
        <v>93</v>
      </c>
      <c r="D2814" s="29">
        <v>46640</v>
      </c>
      <c r="E2814">
        <v>0</v>
      </c>
      <c r="F2814">
        <v>0</v>
      </c>
      <c r="G2814">
        <v>0</v>
      </c>
      <c r="H2814">
        <v>0</v>
      </c>
      <c r="R2814">
        <v>0</v>
      </c>
      <c r="S2814" t="s">
        <v>90</v>
      </c>
      <c r="T2814" s="297">
        <v>46311.754166666666</v>
      </c>
    </row>
    <row r="2815" spans="1:20" x14ac:dyDescent="0.35">
      <c r="A2815" t="s">
        <v>100</v>
      </c>
      <c r="B2815" t="s">
        <v>101</v>
      </c>
      <c r="C2815" t="s">
        <v>93</v>
      </c>
      <c r="D2815" s="29">
        <v>46641</v>
      </c>
      <c r="E2815">
        <v>0</v>
      </c>
      <c r="F2815">
        <v>0</v>
      </c>
      <c r="G2815">
        <v>0</v>
      </c>
      <c r="H2815">
        <v>0</v>
      </c>
      <c r="R2815">
        <v>0</v>
      </c>
      <c r="S2815" t="s">
        <v>90</v>
      </c>
      <c r="T2815" s="297">
        <v>46311.754166666666</v>
      </c>
    </row>
    <row r="2816" spans="1:20" x14ac:dyDescent="0.35">
      <c r="A2816" t="s">
        <v>100</v>
      </c>
      <c r="B2816" t="s">
        <v>101</v>
      </c>
      <c r="C2816" t="s">
        <v>93</v>
      </c>
      <c r="D2816" s="29">
        <v>46642</v>
      </c>
      <c r="E2816">
        <v>0</v>
      </c>
      <c r="F2816">
        <v>0</v>
      </c>
      <c r="G2816">
        <v>0</v>
      </c>
      <c r="H2816">
        <v>0</v>
      </c>
      <c r="R2816">
        <v>0</v>
      </c>
      <c r="S2816" t="s">
        <v>90</v>
      </c>
      <c r="T2816" s="297">
        <v>46311.754166666666</v>
      </c>
    </row>
    <row r="2817" spans="1:20" x14ac:dyDescent="0.35">
      <c r="A2817" t="s">
        <v>100</v>
      </c>
      <c r="B2817" t="s">
        <v>101</v>
      </c>
      <c r="C2817" t="s">
        <v>93</v>
      </c>
      <c r="D2817" s="29">
        <v>46643</v>
      </c>
      <c r="E2817">
        <v>0</v>
      </c>
      <c r="F2817">
        <v>0</v>
      </c>
      <c r="G2817">
        <v>0</v>
      </c>
      <c r="H2817">
        <v>0</v>
      </c>
      <c r="R2817">
        <v>0</v>
      </c>
      <c r="S2817" t="s">
        <v>90</v>
      </c>
      <c r="T2817" s="297">
        <v>46311.754166666666</v>
      </c>
    </row>
    <row r="2818" spans="1:20" x14ac:dyDescent="0.35">
      <c r="A2818" t="s">
        <v>100</v>
      </c>
      <c r="B2818" t="s">
        <v>101</v>
      </c>
      <c r="C2818" t="s">
        <v>93</v>
      </c>
      <c r="D2818" s="29">
        <v>46644</v>
      </c>
      <c r="E2818">
        <v>0</v>
      </c>
      <c r="F2818">
        <v>0</v>
      </c>
      <c r="G2818">
        <v>0</v>
      </c>
      <c r="H2818">
        <v>0</v>
      </c>
      <c r="R2818">
        <v>0</v>
      </c>
      <c r="S2818" t="s">
        <v>90</v>
      </c>
      <c r="T2818" s="297">
        <v>46311.754166666666</v>
      </c>
    </row>
    <row r="2819" spans="1:20" x14ac:dyDescent="0.35">
      <c r="A2819" t="s">
        <v>100</v>
      </c>
      <c r="B2819" t="s">
        <v>101</v>
      </c>
      <c r="C2819" t="s">
        <v>93</v>
      </c>
      <c r="D2819" s="29">
        <v>46645</v>
      </c>
      <c r="E2819">
        <v>0</v>
      </c>
      <c r="F2819">
        <v>0</v>
      </c>
      <c r="G2819">
        <v>0</v>
      </c>
      <c r="H2819">
        <v>0</v>
      </c>
      <c r="R2819">
        <v>0</v>
      </c>
      <c r="S2819" t="s">
        <v>90</v>
      </c>
      <c r="T2819" s="297">
        <v>46311.754166666666</v>
      </c>
    </row>
    <row r="2820" spans="1:20" x14ac:dyDescent="0.35">
      <c r="A2820" t="s">
        <v>100</v>
      </c>
      <c r="B2820" t="s">
        <v>101</v>
      </c>
      <c r="C2820" t="s">
        <v>93</v>
      </c>
      <c r="D2820" s="29">
        <v>46646</v>
      </c>
      <c r="E2820">
        <v>0</v>
      </c>
      <c r="F2820">
        <v>0</v>
      </c>
      <c r="G2820">
        <v>0</v>
      </c>
      <c r="H2820">
        <v>0</v>
      </c>
      <c r="R2820">
        <v>0</v>
      </c>
      <c r="S2820" t="s">
        <v>90</v>
      </c>
      <c r="T2820" s="297">
        <v>46311.754166666666</v>
      </c>
    </row>
    <row r="2821" spans="1:20" x14ac:dyDescent="0.35">
      <c r="A2821" t="s">
        <v>100</v>
      </c>
      <c r="B2821" t="s">
        <v>101</v>
      </c>
      <c r="C2821" t="s">
        <v>93</v>
      </c>
      <c r="D2821" s="29">
        <v>46647</v>
      </c>
      <c r="E2821">
        <v>0</v>
      </c>
      <c r="F2821">
        <v>0</v>
      </c>
      <c r="G2821">
        <v>0</v>
      </c>
      <c r="H2821">
        <v>0</v>
      </c>
      <c r="R2821">
        <v>0</v>
      </c>
      <c r="S2821" t="s">
        <v>90</v>
      </c>
      <c r="T2821" s="297">
        <v>46311.754166666666</v>
      </c>
    </row>
    <row r="2822" spans="1:20" x14ac:dyDescent="0.35">
      <c r="A2822" t="s">
        <v>100</v>
      </c>
      <c r="B2822" t="s">
        <v>101</v>
      </c>
      <c r="C2822" t="s">
        <v>93</v>
      </c>
      <c r="D2822" s="29">
        <v>46648</v>
      </c>
      <c r="E2822">
        <v>0</v>
      </c>
      <c r="F2822">
        <v>0</v>
      </c>
      <c r="G2822">
        <v>0</v>
      </c>
      <c r="H2822">
        <v>0</v>
      </c>
      <c r="R2822">
        <v>0</v>
      </c>
      <c r="S2822" t="s">
        <v>90</v>
      </c>
      <c r="T2822" s="297">
        <v>46311.754166666666</v>
      </c>
    </row>
    <row r="2823" spans="1:20" x14ac:dyDescent="0.35">
      <c r="A2823" t="s">
        <v>100</v>
      </c>
      <c r="B2823" t="s">
        <v>101</v>
      </c>
      <c r="C2823" t="s">
        <v>93</v>
      </c>
      <c r="D2823" s="29">
        <v>46649</v>
      </c>
      <c r="E2823">
        <v>0</v>
      </c>
      <c r="F2823">
        <v>0</v>
      </c>
      <c r="G2823">
        <v>0</v>
      </c>
      <c r="H2823">
        <v>0</v>
      </c>
      <c r="R2823">
        <v>0</v>
      </c>
      <c r="S2823" t="s">
        <v>90</v>
      </c>
      <c r="T2823" s="297">
        <v>46311.754166666666</v>
      </c>
    </row>
    <row r="2824" spans="1:20" x14ac:dyDescent="0.35">
      <c r="A2824" t="s">
        <v>100</v>
      </c>
      <c r="B2824" t="s">
        <v>101</v>
      </c>
      <c r="C2824" t="s">
        <v>93</v>
      </c>
      <c r="D2824" s="29">
        <v>46650</v>
      </c>
      <c r="E2824">
        <v>0</v>
      </c>
      <c r="F2824">
        <v>0</v>
      </c>
      <c r="G2824">
        <v>0</v>
      </c>
      <c r="H2824">
        <v>0</v>
      </c>
      <c r="R2824">
        <v>0</v>
      </c>
      <c r="S2824" t="s">
        <v>90</v>
      </c>
      <c r="T2824" s="297">
        <v>46311.754166666666</v>
      </c>
    </row>
    <row r="2825" spans="1:20" x14ac:dyDescent="0.35">
      <c r="A2825" t="s">
        <v>100</v>
      </c>
      <c r="B2825" t="s">
        <v>101</v>
      </c>
      <c r="C2825" t="s">
        <v>93</v>
      </c>
      <c r="D2825" s="29">
        <v>46651</v>
      </c>
      <c r="E2825">
        <v>0</v>
      </c>
      <c r="F2825">
        <v>0</v>
      </c>
      <c r="G2825">
        <v>0</v>
      </c>
      <c r="H2825">
        <v>0</v>
      </c>
      <c r="R2825">
        <v>0</v>
      </c>
      <c r="S2825" t="s">
        <v>90</v>
      </c>
      <c r="T2825" s="297">
        <v>46311.754166666666</v>
      </c>
    </row>
    <row r="2826" spans="1:20" x14ac:dyDescent="0.35">
      <c r="A2826" t="s">
        <v>100</v>
      </c>
      <c r="B2826" t="s">
        <v>101</v>
      </c>
      <c r="C2826" t="s">
        <v>93</v>
      </c>
      <c r="D2826" s="29">
        <v>46652</v>
      </c>
      <c r="E2826">
        <v>0</v>
      </c>
      <c r="F2826">
        <v>0</v>
      </c>
      <c r="G2826">
        <v>0</v>
      </c>
      <c r="H2826">
        <v>0</v>
      </c>
      <c r="R2826">
        <v>0</v>
      </c>
      <c r="S2826" t="s">
        <v>90</v>
      </c>
      <c r="T2826" s="297">
        <v>46311.754166666666</v>
      </c>
    </row>
    <row r="2827" spans="1:20" x14ac:dyDescent="0.35">
      <c r="A2827" t="s">
        <v>100</v>
      </c>
      <c r="B2827" t="s">
        <v>101</v>
      </c>
      <c r="C2827" t="s">
        <v>93</v>
      </c>
      <c r="D2827" s="29">
        <v>46653</v>
      </c>
      <c r="E2827">
        <v>0</v>
      </c>
      <c r="F2827">
        <v>0</v>
      </c>
      <c r="G2827">
        <v>0</v>
      </c>
      <c r="H2827">
        <v>0</v>
      </c>
      <c r="R2827">
        <v>0</v>
      </c>
      <c r="S2827" t="s">
        <v>90</v>
      </c>
      <c r="T2827" s="297">
        <v>46311.754166666666</v>
      </c>
    </row>
    <row r="2828" spans="1:20" x14ac:dyDescent="0.35">
      <c r="A2828" t="s">
        <v>100</v>
      </c>
      <c r="B2828" t="s">
        <v>101</v>
      </c>
      <c r="C2828" t="s">
        <v>93</v>
      </c>
      <c r="D2828" s="29">
        <v>46654</v>
      </c>
      <c r="E2828">
        <v>0</v>
      </c>
      <c r="F2828">
        <v>0</v>
      </c>
      <c r="G2828">
        <v>0</v>
      </c>
      <c r="H2828">
        <v>0</v>
      </c>
      <c r="R2828">
        <v>0</v>
      </c>
      <c r="S2828" t="s">
        <v>90</v>
      </c>
      <c r="T2828" s="297">
        <v>46311.754166666666</v>
      </c>
    </row>
    <row r="2829" spans="1:20" x14ac:dyDescent="0.35">
      <c r="A2829" t="s">
        <v>100</v>
      </c>
      <c r="B2829" t="s">
        <v>101</v>
      </c>
      <c r="C2829" t="s">
        <v>93</v>
      </c>
      <c r="D2829" s="29">
        <v>46655</v>
      </c>
      <c r="E2829">
        <v>0</v>
      </c>
      <c r="F2829">
        <v>0</v>
      </c>
      <c r="G2829">
        <v>0</v>
      </c>
      <c r="H2829">
        <v>0</v>
      </c>
      <c r="R2829">
        <v>0</v>
      </c>
      <c r="S2829" t="s">
        <v>90</v>
      </c>
      <c r="T2829" s="297">
        <v>46311.754166666666</v>
      </c>
    </row>
    <row r="2830" spans="1:20" x14ac:dyDescent="0.35">
      <c r="A2830" t="s">
        <v>100</v>
      </c>
      <c r="B2830" t="s">
        <v>101</v>
      </c>
      <c r="C2830" t="s">
        <v>93</v>
      </c>
      <c r="D2830" s="29">
        <v>46656</v>
      </c>
      <c r="E2830">
        <v>0</v>
      </c>
      <c r="F2830">
        <v>0</v>
      </c>
      <c r="G2830">
        <v>0</v>
      </c>
      <c r="H2830">
        <v>0</v>
      </c>
      <c r="R2830">
        <v>0</v>
      </c>
      <c r="S2830" t="s">
        <v>90</v>
      </c>
      <c r="T2830" s="297">
        <v>46311.754166666666</v>
      </c>
    </row>
    <row r="2831" spans="1:20" x14ac:dyDescent="0.35">
      <c r="A2831" t="s">
        <v>100</v>
      </c>
      <c r="B2831" t="s">
        <v>101</v>
      </c>
      <c r="C2831" t="s">
        <v>93</v>
      </c>
      <c r="D2831" s="29">
        <v>46657</v>
      </c>
      <c r="E2831">
        <v>0</v>
      </c>
      <c r="F2831">
        <v>0</v>
      </c>
      <c r="G2831">
        <v>0</v>
      </c>
      <c r="H2831">
        <v>0</v>
      </c>
      <c r="R2831">
        <v>0</v>
      </c>
      <c r="S2831" t="s">
        <v>90</v>
      </c>
      <c r="T2831" s="297">
        <v>46311.754166666666</v>
      </c>
    </row>
    <row r="2832" spans="1:20" x14ac:dyDescent="0.35">
      <c r="A2832" t="s">
        <v>100</v>
      </c>
      <c r="B2832" t="s">
        <v>101</v>
      </c>
      <c r="C2832" t="s">
        <v>93</v>
      </c>
      <c r="D2832" s="29">
        <v>46658</v>
      </c>
      <c r="E2832">
        <v>0</v>
      </c>
      <c r="F2832">
        <v>0</v>
      </c>
      <c r="G2832">
        <v>0</v>
      </c>
      <c r="H2832">
        <v>0</v>
      </c>
      <c r="R2832">
        <v>0</v>
      </c>
      <c r="S2832" t="s">
        <v>90</v>
      </c>
      <c r="T2832" s="297">
        <v>46311.754166666666</v>
      </c>
    </row>
    <row r="2833" spans="1:20" x14ac:dyDescent="0.35">
      <c r="A2833" t="s">
        <v>100</v>
      </c>
      <c r="B2833" t="s">
        <v>101</v>
      </c>
      <c r="C2833" t="s">
        <v>93</v>
      </c>
      <c r="D2833" s="29">
        <v>46659</v>
      </c>
      <c r="E2833">
        <v>0</v>
      </c>
      <c r="F2833">
        <v>0</v>
      </c>
      <c r="G2833">
        <v>0</v>
      </c>
      <c r="H2833">
        <v>0</v>
      </c>
      <c r="R2833">
        <v>0</v>
      </c>
      <c r="S2833" t="s">
        <v>90</v>
      </c>
      <c r="T2833" s="297">
        <v>46311.754166666666</v>
      </c>
    </row>
    <row r="2834" spans="1:20" x14ac:dyDescent="0.35">
      <c r="A2834" t="s">
        <v>100</v>
      </c>
      <c r="B2834" t="s">
        <v>101</v>
      </c>
      <c r="C2834" t="s">
        <v>93</v>
      </c>
      <c r="D2834" s="29">
        <v>46660</v>
      </c>
      <c r="E2834">
        <v>0</v>
      </c>
      <c r="F2834">
        <v>0</v>
      </c>
      <c r="G2834">
        <v>0</v>
      </c>
      <c r="H2834">
        <v>0</v>
      </c>
      <c r="R2834">
        <v>0</v>
      </c>
      <c r="S2834" t="s">
        <v>90</v>
      </c>
      <c r="T2834" s="297">
        <v>46311.754166666666</v>
      </c>
    </row>
    <row r="2835" spans="1:20" x14ac:dyDescent="0.35">
      <c r="A2835" t="s">
        <v>100</v>
      </c>
      <c r="B2835" t="s">
        <v>101</v>
      </c>
      <c r="C2835" t="s">
        <v>93</v>
      </c>
      <c r="D2835" s="29">
        <v>46661</v>
      </c>
      <c r="E2835">
        <v>0</v>
      </c>
      <c r="F2835">
        <v>0</v>
      </c>
      <c r="G2835">
        <v>0</v>
      </c>
      <c r="H2835">
        <v>0</v>
      </c>
      <c r="R2835">
        <v>0</v>
      </c>
      <c r="S2835" t="s">
        <v>90</v>
      </c>
      <c r="T2835" s="297">
        <v>46311.754166666666</v>
      </c>
    </row>
    <row r="2836" spans="1:20" x14ac:dyDescent="0.35">
      <c r="A2836" t="s">
        <v>100</v>
      </c>
      <c r="B2836" t="s">
        <v>101</v>
      </c>
      <c r="C2836" t="s">
        <v>93</v>
      </c>
      <c r="D2836" s="29">
        <v>46662</v>
      </c>
      <c r="E2836">
        <v>0</v>
      </c>
      <c r="F2836">
        <v>0</v>
      </c>
      <c r="G2836">
        <v>0</v>
      </c>
      <c r="H2836">
        <v>0</v>
      </c>
      <c r="R2836">
        <v>0</v>
      </c>
      <c r="S2836" t="s">
        <v>90</v>
      </c>
      <c r="T2836" s="297">
        <v>46311.754166666666</v>
      </c>
    </row>
    <row r="2837" spans="1:20" x14ac:dyDescent="0.35">
      <c r="A2837" t="s">
        <v>100</v>
      </c>
      <c r="B2837" t="s">
        <v>101</v>
      </c>
      <c r="C2837" t="s">
        <v>93</v>
      </c>
      <c r="D2837" s="29">
        <v>46663</v>
      </c>
      <c r="E2837">
        <v>0</v>
      </c>
      <c r="F2837">
        <v>0</v>
      </c>
      <c r="G2837">
        <v>0</v>
      </c>
      <c r="H2837">
        <v>0</v>
      </c>
      <c r="R2837">
        <v>0</v>
      </c>
      <c r="S2837" t="s">
        <v>90</v>
      </c>
      <c r="T2837" s="297">
        <v>46311.754166666666</v>
      </c>
    </row>
    <row r="2838" spans="1:20" x14ac:dyDescent="0.35">
      <c r="A2838" t="s">
        <v>100</v>
      </c>
      <c r="B2838" t="s">
        <v>101</v>
      </c>
      <c r="C2838" t="s">
        <v>93</v>
      </c>
      <c r="D2838" s="29">
        <v>46664</v>
      </c>
      <c r="E2838">
        <v>0</v>
      </c>
      <c r="F2838">
        <v>0</v>
      </c>
      <c r="G2838">
        <v>0</v>
      </c>
      <c r="H2838">
        <v>0</v>
      </c>
      <c r="R2838">
        <v>0</v>
      </c>
      <c r="S2838" t="s">
        <v>90</v>
      </c>
      <c r="T2838" s="297">
        <v>46311.754166666666</v>
      </c>
    </row>
    <row r="2839" spans="1:20" x14ac:dyDescent="0.35">
      <c r="A2839" t="s">
        <v>100</v>
      </c>
      <c r="B2839" t="s">
        <v>101</v>
      </c>
      <c r="C2839" t="s">
        <v>93</v>
      </c>
      <c r="D2839" s="29">
        <v>46665</v>
      </c>
      <c r="E2839">
        <v>0</v>
      </c>
      <c r="F2839">
        <v>0</v>
      </c>
      <c r="G2839">
        <v>0</v>
      </c>
      <c r="H2839">
        <v>0</v>
      </c>
      <c r="R2839">
        <v>0</v>
      </c>
      <c r="S2839" t="s">
        <v>90</v>
      </c>
      <c r="T2839" s="297">
        <v>46311.754166666666</v>
      </c>
    </row>
    <row r="2840" spans="1:20" x14ac:dyDescent="0.35">
      <c r="A2840" t="s">
        <v>100</v>
      </c>
      <c r="B2840" t="s">
        <v>101</v>
      </c>
      <c r="C2840" t="s">
        <v>93</v>
      </c>
      <c r="D2840" s="29">
        <v>46666</v>
      </c>
      <c r="E2840">
        <v>0</v>
      </c>
      <c r="F2840">
        <v>0</v>
      </c>
      <c r="G2840">
        <v>0</v>
      </c>
      <c r="H2840">
        <v>0</v>
      </c>
      <c r="R2840">
        <v>0</v>
      </c>
      <c r="S2840" t="s">
        <v>90</v>
      </c>
      <c r="T2840" s="297">
        <v>46311.754166666666</v>
      </c>
    </row>
    <row r="2841" spans="1:20" x14ac:dyDescent="0.35">
      <c r="A2841" t="s">
        <v>100</v>
      </c>
      <c r="B2841" t="s">
        <v>101</v>
      </c>
      <c r="C2841" t="s">
        <v>93</v>
      </c>
      <c r="D2841" s="29">
        <v>46667</v>
      </c>
      <c r="E2841">
        <v>0</v>
      </c>
      <c r="F2841">
        <v>0</v>
      </c>
      <c r="G2841">
        <v>0</v>
      </c>
      <c r="H2841">
        <v>0</v>
      </c>
      <c r="R2841">
        <v>0</v>
      </c>
      <c r="S2841" t="s">
        <v>90</v>
      </c>
      <c r="T2841" s="297">
        <v>46311.754166666666</v>
      </c>
    </row>
    <row r="2842" spans="1:20" x14ac:dyDescent="0.35">
      <c r="A2842" t="s">
        <v>100</v>
      </c>
      <c r="B2842" t="s">
        <v>101</v>
      </c>
      <c r="C2842" t="s">
        <v>93</v>
      </c>
      <c r="D2842" s="29">
        <v>46668</v>
      </c>
      <c r="E2842">
        <v>0</v>
      </c>
      <c r="F2842">
        <v>0</v>
      </c>
      <c r="G2842">
        <v>0</v>
      </c>
      <c r="H2842">
        <v>0</v>
      </c>
      <c r="R2842">
        <v>0</v>
      </c>
      <c r="S2842" t="s">
        <v>90</v>
      </c>
      <c r="T2842" s="297">
        <v>46311.754166666666</v>
      </c>
    </row>
    <row r="2843" spans="1:20" x14ac:dyDescent="0.35">
      <c r="A2843" t="s">
        <v>100</v>
      </c>
      <c r="B2843" t="s">
        <v>101</v>
      </c>
      <c r="C2843" t="s">
        <v>93</v>
      </c>
      <c r="D2843" s="29">
        <v>46669</v>
      </c>
      <c r="E2843">
        <v>0</v>
      </c>
      <c r="F2843">
        <v>0</v>
      </c>
      <c r="G2843">
        <v>0</v>
      </c>
      <c r="H2843">
        <v>0</v>
      </c>
      <c r="R2843">
        <v>0</v>
      </c>
      <c r="S2843" t="s">
        <v>90</v>
      </c>
      <c r="T2843" s="297">
        <v>46311.754166666666</v>
      </c>
    </row>
    <row r="2844" spans="1:20" x14ac:dyDescent="0.35">
      <c r="A2844" t="s">
        <v>100</v>
      </c>
      <c r="B2844" t="s">
        <v>101</v>
      </c>
      <c r="C2844" t="s">
        <v>93</v>
      </c>
      <c r="D2844" s="29">
        <v>46670</v>
      </c>
      <c r="E2844">
        <v>0</v>
      </c>
      <c r="F2844">
        <v>0</v>
      </c>
      <c r="G2844">
        <v>0</v>
      </c>
      <c r="H2844">
        <v>0</v>
      </c>
      <c r="R2844">
        <v>0</v>
      </c>
      <c r="S2844" t="s">
        <v>90</v>
      </c>
      <c r="T2844" s="297">
        <v>46311.754166666666</v>
      </c>
    </row>
    <row r="2845" spans="1:20" x14ac:dyDescent="0.35">
      <c r="A2845" t="s">
        <v>100</v>
      </c>
      <c r="B2845" t="s">
        <v>101</v>
      </c>
      <c r="C2845" t="s">
        <v>93</v>
      </c>
      <c r="D2845" s="29">
        <v>46671</v>
      </c>
      <c r="E2845">
        <v>0</v>
      </c>
      <c r="F2845">
        <v>0</v>
      </c>
      <c r="G2845">
        <v>0</v>
      </c>
      <c r="H2845">
        <v>0</v>
      </c>
      <c r="R2845">
        <v>0</v>
      </c>
      <c r="S2845" t="s">
        <v>90</v>
      </c>
      <c r="T2845" s="297">
        <v>46311.754166666666</v>
      </c>
    </row>
    <row r="2846" spans="1:20" x14ac:dyDescent="0.35">
      <c r="A2846" t="s">
        <v>100</v>
      </c>
      <c r="B2846" t="s">
        <v>101</v>
      </c>
      <c r="C2846" t="s">
        <v>93</v>
      </c>
      <c r="D2846" s="29">
        <v>46672</v>
      </c>
      <c r="E2846">
        <v>0</v>
      </c>
      <c r="F2846">
        <v>0</v>
      </c>
      <c r="G2846">
        <v>0</v>
      </c>
      <c r="H2846">
        <v>0</v>
      </c>
      <c r="R2846">
        <v>0</v>
      </c>
      <c r="S2846" t="s">
        <v>90</v>
      </c>
      <c r="T2846" s="297">
        <v>46311.754166666666</v>
      </c>
    </row>
    <row r="2847" spans="1:20" x14ac:dyDescent="0.35">
      <c r="A2847" t="s">
        <v>100</v>
      </c>
      <c r="B2847" t="s">
        <v>101</v>
      </c>
      <c r="C2847" t="s">
        <v>93</v>
      </c>
      <c r="D2847" s="29">
        <v>46673</v>
      </c>
      <c r="E2847">
        <v>0</v>
      </c>
      <c r="F2847">
        <v>0</v>
      </c>
      <c r="G2847">
        <v>0</v>
      </c>
      <c r="H2847">
        <v>0</v>
      </c>
      <c r="R2847">
        <v>0</v>
      </c>
      <c r="S2847" t="s">
        <v>90</v>
      </c>
      <c r="T2847" s="297">
        <v>46311.754166666666</v>
      </c>
    </row>
    <row r="2848" spans="1:20" x14ac:dyDescent="0.35">
      <c r="A2848" t="s">
        <v>100</v>
      </c>
      <c r="B2848" t="s">
        <v>101</v>
      </c>
      <c r="C2848" t="s">
        <v>93</v>
      </c>
      <c r="D2848" s="29">
        <v>46674</v>
      </c>
      <c r="E2848">
        <v>0</v>
      </c>
      <c r="F2848">
        <v>0</v>
      </c>
      <c r="G2848">
        <v>0</v>
      </c>
      <c r="H2848">
        <v>0</v>
      </c>
      <c r="R2848">
        <v>0</v>
      </c>
      <c r="S2848" t="s">
        <v>90</v>
      </c>
      <c r="T2848" s="297">
        <v>46311.754166666666</v>
      </c>
    </row>
    <row r="2849" spans="1:20" x14ac:dyDescent="0.35">
      <c r="A2849" t="s">
        <v>100</v>
      </c>
      <c r="B2849" t="s">
        <v>101</v>
      </c>
      <c r="C2849" t="s">
        <v>93</v>
      </c>
      <c r="D2849" s="29">
        <v>46675</v>
      </c>
      <c r="E2849">
        <v>0</v>
      </c>
      <c r="F2849">
        <v>0</v>
      </c>
      <c r="G2849">
        <v>0</v>
      </c>
      <c r="H2849">
        <v>0</v>
      </c>
      <c r="R2849">
        <v>0</v>
      </c>
      <c r="S2849" t="s">
        <v>90</v>
      </c>
      <c r="T2849" s="297">
        <v>46311.754166666666</v>
      </c>
    </row>
    <row r="2850" spans="1:20" x14ac:dyDescent="0.35">
      <c r="A2850" t="s">
        <v>100</v>
      </c>
      <c r="B2850" t="s">
        <v>101</v>
      </c>
      <c r="C2850" t="s">
        <v>93</v>
      </c>
      <c r="D2850" s="29">
        <v>46676</v>
      </c>
      <c r="E2850">
        <v>0</v>
      </c>
      <c r="F2850">
        <v>0</v>
      </c>
      <c r="G2850">
        <v>0</v>
      </c>
      <c r="H2850">
        <v>0</v>
      </c>
      <c r="R2850">
        <v>0</v>
      </c>
      <c r="S2850" t="s">
        <v>90</v>
      </c>
      <c r="T2850" s="297">
        <v>46311.754166666666</v>
      </c>
    </row>
    <row r="2851" spans="1:20" x14ac:dyDescent="0.35">
      <c r="A2851" t="s">
        <v>100</v>
      </c>
      <c r="B2851" t="s">
        <v>101</v>
      </c>
      <c r="C2851" t="s">
        <v>93</v>
      </c>
      <c r="D2851" s="29">
        <v>46677</v>
      </c>
      <c r="E2851">
        <v>0</v>
      </c>
      <c r="F2851">
        <v>0</v>
      </c>
      <c r="G2851">
        <v>0</v>
      </c>
      <c r="H2851">
        <v>0</v>
      </c>
      <c r="R2851">
        <v>0</v>
      </c>
      <c r="S2851" t="s">
        <v>90</v>
      </c>
      <c r="T2851" s="297">
        <v>46311.754166666666</v>
      </c>
    </row>
    <row r="2852" spans="1:20" x14ac:dyDescent="0.35">
      <c r="A2852" t="s">
        <v>100</v>
      </c>
      <c r="B2852" t="s">
        <v>101</v>
      </c>
      <c r="C2852" t="s">
        <v>93</v>
      </c>
      <c r="D2852" s="29">
        <v>46678</v>
      </c>
      <c r="E2852">
        <v>0</v>
      </c>
      <c r="F2852">
        <v>0</v>
      </c>
      <c r="G2852">
        <v>0</v>
      </c>
      <c r="H2852">
        <v>0</v>
      </c>
      <c r="R2852">
        <v>0</v>
      </c>
      <c r="S2852" t="s">
        <v>90</v>
      </c>
      <c r="T2852" s="297">
        <v>46311.754166666666</v>
      </c>
    </row>
    <row r="2853" spans="1:20" x14ac:dyDescent="0.35">
      <c r="A2853" t="s">
        <v>100</v>
      </c>
      <c r="B2853" t="s">
        <v>101</v>
      </c>
      <c r="C2853" t="s">
        <v>93</v>
      </c>
      <c r="D2853" s="29">
        <v>46679</v>
      </c>
      <c r="E2853">
        <v>0</v>
      </c>
      <c r="F2853">
        <v>0</v>
      </c>
      <c r="G2853">
        <v>0</v>
      </c>
      <c r="H2853">
        <v>0</v>
      </c>
      <c r="R2853">
        <v>0</v>
      </c>
      <c r="S2853" t="s">
        <v>90</v>
      </c>
      <c r="T2853" s="297">
        <v>46311.754166666666</v>
      </c>
    </row>
    <row r="2854" spans="1:20" x14ac:dyDescent="0.35">
      <c r="A2854" t="s">
        <v>100</v>
      </c>
      <c r="B2854" t="s">
        <v>101</v>
      </c>
      <c r="C2854" t="s">
        <v>93</v>
      </c>
      <c r="D2854" s="29">
        <v>46680</v>
      </c>
      <c r="E2854">
        <v>0</v>
      </c>
      <c r="F2854">
        <v>0</v>
      </c>
      <c r="G2854">
        <v>0</v>
      </c>
      <c r="H2854">
        <v>0</v>
      </c>
      <c r="R2854">
        <v>0</v>
      </c>
      <c r="S2854" t="s">
        <v>90</v>
      </c>
      <c r="T2854" s="297">
        <v>46311.754166666666</v>
      </c>
    </row>
    <row r="2855" spans="1:20" x14ac:dyDescent="0.35">
      <c r="A2855" t="s">
        <v>100</v>
      </c>
      <c r="B2855" t="s">
        <v>101</v>
      </c>
      <c r="C2855" t="s">
        <v>93</v>
      </c>
      <c r="D2855" s="29">
        <v>46681</v>
      </c>
      <c r="E2855">
        <v>0</v>
      </c>
      <c r="F2855">
        <v>0</v>
      </c>
      <c r="G2855">
        <v>0</v>
      </c>
      <c r="H2855">
        <v>0</v>
      </c>
      <c r="R2855">
        <v>0</v>
      </c>
      <c r="S2855" t="s">
        <v>90</v>
      </c>
      <c r="T2855" s="297">
        <v>46311.754166666666</v>
      </c>
    </row>
    <row r="2856" spans="1:20" x14ac:dyDescent="0.35">
      <c r="A2856" t="s">
        <v>100</v>
      </c>
      <c r="B2856" t="s">
        <v>101</v>
      </c>
      <c r="C2856" t="s">
        <v>93</v>
      </c>
      <c r="D2856" s="29">
        <v>46682</v>
      </c>
      <c r="E2856">
        <v>0</v>
      </c>
      <c r="F2856">
        <v>0</v>
      </c>
      <c r="G2856">
        <v>0</v>
      </c>
      <c r="H2856">
        <v>0</v>
      </c>
      <c r="R2856">
        <v>0</v>
      </c>
      <c r="S2856" t="s">
        <v>90</v>
      </c>
      <c r="T2856" s="297">
        <v>46311.754166666666</v>
      </c>
    </row>
    <row r="2857" spans="1:20" x14ac:dyDescent="0.35">
      <c r="A2857" t="s">
        <v>100</v>
      </c>
      <c r="B2857" t="s">
        <v>101</v>
      </c>
      <c r="C2857" t="s">
        <v>93</v>
      </c>
      <c r="D2857" s="29">
        <v>46683</v>
      </c>
      <c r="E2857">
        <v>0</v>
      </c>
      <c r="F2857">
        <v>0</v>
      </c>
      <c r="G2857">
        <v>0</v>
      </c>
      <c r="H2857">
        <v>0</v>
      </c>
      <c r="R2857">
        <v>0</v>
      </c>
      <c r="S2857" t="s">
        <v>90</v>
      </c>
      <c r="T2857" s="297">
        <v>46311.754166666666</v>
      </c>
    </row>
    <row r="2858" spans="1:20" x14ac:dyDescent="0.35">
      <c r="A2858" t="s">
        <v>100</v>
      </c>
      <c r="B2858" t="s">
        <v>101</v>
      </c>
      <c r="C2858" t="s">
        <v>93</v>
      </c>
      <c r="D2858" s="29">
        <v>46684</v>
      </c>
      <c r="E2858">
        <v>0</v>
      </c>
      <c r="F2858">
        <v>0</v>
      </c>
      <c r="G2858">
        <v>0</v>
      </c>
      <c r="H2858">
        <v>0</v>
      </c>
      <c r="R2858">
        <v>0</v>
      </c>
      <c r="S2858" t="s">
        <v>90</v>
      </c>
      <c r="T2858" s="297">
        <v>46311.754166666666</v>
      </c>
    </row>
    <row r="2859" spans="1:20" x14ac:dyDescent="0.35">
      <c r="A2859" t="s">
        <v>100</v>
      </c>
      <c r="B2859" t="s">
        <v>101</v>
      </c>
      <c r="C2859" t="s">
        <v>93</v>
      </c>
      <c r="D2859" s="29">
        <v>46685</v>
      </c>
      <c r="E2859">
        <v>0</v>
      </c>
      <c r="F2859">
        <v>0</v>
      </c>
      <c r="G2859">
        <v>0</v>
      </c>
      <c r="H2859">
        <v>0</v>
      </c>
      <c r="R2859">
        <v>0</v>
      </c>
      <c r="S2859" t="s">
        <v>90</v>
      </c>
      <c r="T2859" s="297">
        <v>46311.754166666666</v>
      </c>
    </row>
    <row r="2860" spans="1:20" x14ac:dyDescent="0.35">
      <c r="A2860" t="s">
        <v>100</v>
      </c>
      <c r="B2860" t="s">
        <v>101</v>
      </c>
      <c r="C2860" t="s">
        <v>93</v>
      </c>
      <c r="D2860" s="29">
        <v>46686</v>
      </c>
      <c r="E2860">
        <v>0</v>
      </c>
      <c r="F2860">
        <v>0</v>
      </c>
      <c r="G2860">
        <v>0</v>
      </c>
      <c r="H2860">
        <v>0</v>
      </c>
      <c r="R2860">
        <v>0</v>
      </c>
      <c r="S2860" t="s">
        <v>90</v>
      </c>
      <c r="T2860" s="297">
        <v>46311.754166666666</v>
      </c>
    </row>
    <row r="2861" spans="1:20" x14ac:dyDescent="0.35">
      <c r="A2861" t="s">
        <v>100</v>
      </c>
      <c r="B2861" t="s">
        <v>101</v>
      </c>
      <c r="C2861" t="s">
        <v>93</v>
      </c>
      <c r="D2861" s="29">
        <v>46687</v>
      </c>
      <c r="E2861">
        <v>0</v>
      </c>
      <c r="F2861">
        <v>0</v>
      </c>
      <c r="G2861">
        <v>0</v>
      </c>
      <c r="H2861">
        <v>0</v>
      </c>
      <c r="R2861">
        <v>0</v>
      </c>
      <c r="S2861" t="s">
        <v>90</v>
      </c>
      <c r="T2861" s="297">
        <v>46311.754166666666</v>
      </c>
    </row>
    <row r="2862" spans="1:20" x14ac:dyDescent="0.35">
      <c r="A2862" t="s">
        <v>100</v>
      </c>
      <c r="B2862" t="s">
        <v>101</v>
      </c>
      <c r="C2862" t="s">
        <v>93</v>
      </c>
      <c r="D2862" s="29">
        <v>46688</v>
      </c>
      <c r="E2862">
        <v>0</v>
      </c>
      <c r="F2862">
        <v>0</v>
      </c>
      <c r="G2862">
        <v>0</v>
      </c>
      <c r="H2862">
        <v>0</v>
      </c>
      <c r="R2862">
        <v>0</v>
      </c>
      <c r="S2862" t="s">
        <v>90</v>
      </c>
      <c r="T2862" s="297">
        <v>46311.754166666666</v>
      </c>
    </row>
    <row r="2863" spans="1:20" x14ac:dyDescent="0.35">
      <c r="A2863" t="s">
        <v>100</v>
      </c>
      <c r="B2863" t="s">
        <v>101</v>
      </c>
      <c r="C2863" t="s">
        <v>93</v>
      </c>
      <c r="D2863" s="29">
        <v>46689</v>
      </c>
      <c r="E2863">
        <v>0</v>
      </c>
      <c r="F2863">
        <v>0</v>
      </c>
      <c r="G2863">
        <v>0</v>
      </c>
      <c r="H2863">
        <v>0</v>
      </c>
      <c r="R2863">
        <v>0</v>
      </c>
      <c r="S2863" t="s">
        <v>90</v>
      </c>
      <c r="T2863" s="297">
        <v>46311.754166666666</v>
      </c>
    </row>
    <row r="2864" spans="1:20" x14ac:dyDescent="0.35">
      <c r="A2864" t="s">
        <v>100</v>
      </c>
      <c r="B2864" t="s">
        <v>101</v>
      </c>
      <c r="C2864" t="s">
        <v>93</v>
      </c>
      <c r="D2864" s="29">
        <v>46690</v>
      </c>
      <c r="E2864">
        <v>0</v>
      </c>
      <c r="F2864">
        <v>0</v>
      </c>
      <c r="G2864">
        <v>0</v>
      </c>
      <c r="H2864">
        <v>0</v>
      </c>
      <c r="R2864">
        <v>0</v>
      </c>
      <c r="S2864" t="s">
        <v>90</v>
      </c>
      <c r="T2864" s="297">
        <v>46311.754166666666</v>
      </c>
    </row>
    <row r="2865" spans="1:20" x14ac:dyDescent="0.35">
      <c r="A2865" t="s">
        <v>100</v>
      </c>
      <c r="B2865" t="s">
        <v>101</v>
      </c>
      <c r="C2865" t="s">
        <v>93</v>
      </c>
      <c r="D2865" s="29">
        <v>46691</v>
      </c>
      <c r="E2865">
        <v>0</v>
      </c>
      <c r="F2865">
        <v>0</v>
      </c>
      <c r="G2865">
        <v>0</v>
      </c>
      <c r="H2865">
        <v>0</v>
      </c>
      <c r="R2865">
        <v>0</v>
      </c>
      <c r="S2865" t="s">
        <v>90</v>
      </c>
      <c r="T2865" s="297">
        <v>46311.754166666666</v>
      </c>
    </row>
    <row r="2866" spans="1:20" x14ac:dyDescent="0.35">
      <c r="A2866" t="s">
        <v>100</v>
      </c>
      <c r="B2866" t="s">
        <v>101</v>
      </c>
      <c r="C2866" t="s">
        <v>93</v>
      </c>
      <c r="D2866" s="29">
        <v>46692</v>
      </c>
      <c r="E2866">
        <v>0</v>
      </c>
      <c r="F2866">
        <v>0</v>
      </c>
      <c r="G2866">
        <v>0</v>
      </c>
      <c r="H2866">
        <v>0</v>
      </c>
      <c r="R2866">
        <v>0</v>
      </c>
      <c r="S2866" t="s">
        <v>90</v>
      </c>
      <c r="T2866" s="297">
        <v>46311.754166666666</v>
      </c>
    </row>
    <row r="2867" spans="1:20" x14ac:dyDescent="0.35">
      <c r="A2867" t="s">
        <v>100</v>
      </c>
      <c r="B2867" t="s">
        <v>101</v>
      </c>
      <c r="C2867" t="s">
        <v>93</v>
      </c>
      <c r="D2867" s="29">
        <v>46693</v>
      </c>
      <c r="E2867">
        <v>0</v>
      </c>
      <c r="F2867">
        <v>0</v>
      </c>
      <c r="G2867">
        <v>0</v>
      </c>
      <c r="H2867">
        <v>0</v>
      </c>
      <c r="R2867">
        <v>0</v>
      </c>
      <c r="S2867" t="s">
        <v>90</v>
      </c>
      <c r="T2867" s="297">
        <v>46311.754166666666</v>
      </c>
    </row>
    <row r="2868" spans="1:20" x14ac:dyDescent="0.35">
      <c r="A2868" t="s">
        <v>100</v>
      </c>
      <c r="B2868" t="s">
        <v>101</v>
      </c>
      <c r="C2868" t="s">
        <v>93</v>
      </c>
      <c r="D2868" s="29">
        <v>46694</v>
      </c>
      <c r="E2868">
        <v>0</v>
      </c>
      <c r="F2868">
        <v>0</v>
      </c>
      <c r="G2868">
        <v>0</v>
      </c>
      <c r="H2868">
        <v>0</v>
      </c>
      <c r="R2868">
        <v>0</v>
      </c>
      <c r="S2868" t="s">
        <v>90</v>
      </c>
      <c r="T2868" s="297">
        <v>46311.754166666666</v>
      </c>
    </row>
    <row r="2869" spans="1:20" x14ac:dyDescent="0.35">
      <c r="A2869" t="s">
        <v>100</v>
      </c>
      <c r="B2869" t="s">
        <v>101</v>
      </c>
      <c r="C2869" t="s">
        <v>93</v>
      </c>
      <c r="D2869" s="29">
        <v>46695</v>
      </c>
      <c r="E2869">
        <v>0</v>
      </c>
      <c r="F2869">
        <v>0</v>
      </c>
      <c r="G2869">
        <v>0</v>
      </c>
      <c r="H2869">
        <v>0</v>
      </c>
      <c r="R2869">
        <v>0</v>
      </c>
      <c r="S2869" t="s">
        <v>90</v>
      </c>
      <c r="T2869" s="297">
        <v>46311.754166666666</v>
      </c>
    </row>
    <row r="2870" spans="1:20" x14ac:dyDescent="0.35">
      <c r="A2870" t="s">
        <v>100</v>
      </c>
      <c r="B2870" t="s">
        <v>101</v>
      </c>
      <c r="C2870" t="s">
        <v>93</v>
      </c>
      <c r="D2870" s="29">
        <v>46696</v>
      </c>
      <c r="E2870">
        <v>0</v>
      </c>
      <c r="F2870">
        <v>0</v>
      </c>
      <c r="G2870">
        <v>0</v>
      </c>
      <c r="H2870">
        <v>0</v>
      </c>
      <c r="R2870">
        <v>0</v>
      </c>
      <c r="S2870" t="s">
        <v>90</v>
      </c>
      <c r="T2870" s="297">
        <v>46311.754166666666</v>
      </c>
    </row>
    <row r="2871" spans="1:20" x14ac:dyDescent="0.35">
      <c r="A2871" t="s">
        <v>100</v>
      </c>
      <c r="B2871" t="s">
        <v>101</v>
      </c>
      <c r="C2871" t="s">
        <v>93</v>
      </c>
      <c r="D2871" s="29">
        <v>46697</v>
      </c>
      <c r="E2871">
        <v>0</v>
      </c>
      <c r="F2871">
        <v>0</v>
      </c>
      <c r="G2871">
        <v>0</v>
      </c>
      <c r="H2871">
        <v>0</v>
      </c>
      <c r="R2871">
        <v>0</v>
      </c>
      <c r="S2871" t="s">
        <v>90</v>
      </c>
      <c r="T2871" s="297">
        <v>46311.754166666666</v>
      </c>
    </row>
    <row r="2872" spans="1:20" x14ac:dyDescent="0.35">
      <c r="A2872" t="s">
        <v>100</v>
      </c>
      <c r="B2872" t="s">
        <v>101</v>
      </c>
      <c r="C2872" t="s">
        <v>93</v>
      </c>
      <c r="D2872" s="29">
        <v>46698</v>
      </c>
      <c r="E2872">
        <v>0</v>
      </c>
      <c r="F2872">
        <v>0</v>
      </c>
      <c r="G2872">
        <v>0</v>
      </c>
      <c r="H2872">
        <v>0</v>
      </c>
      <c r="R2872">
        <v>0</v>
      </c>
      <c r="S2872" t="s">
        <v>90</v>
      </c>
      <c r="T2872" s="297">
        <v>46311.754166666666</v>
      </c>
    </row>
    <row r="2873" spans="1:20" x14ac:dyDescent="0.35">
      <c r="A2873" t="s">
        <v>100</v>
      </c>
      <c r="B2873" t="s">
        <v>101</v>
      </c>
      <c r="C2873" t="s">
        <v>93</v>
      </c>
      <c r="D2873" s="29">
        <v>46699</v>
      </c>
      <c r="E2873">
        <v>0</v>
      </c>
      <c r="F2873">
        <v>0</v>
      </c>
      <c r="G2873">
        <v>0</v>
      </c>
      <c r="H2873">
        <v>0</v>
      </c>
      <c r="R2873">
        <v>0</v>
      </c>
      <c r="S2873" t="s">
        <v>90</v>
      </c>
      <c r="T2873" s="297">
        <v>46311.754166666666</v>
      </c>
    </row>
    <row r="2874" spans="1:20" x14ac:dyDescent="0.35">
      <c r="A2874" t="s">
        <v>100</v>
      </c>
      <c r="B2874" t="s">
        <v>101</v>
      </c>
      <c r="C2874" t="s">
        <v>93</v>
      </c>
      <c r="D2874" s="29">
        <v>46700</v>
      </c>
      <c r="E2874">
        <v>0</v>
      </c>
      <c r="F2874">
        <v>0</v>
      </c>
      <c r="G2874">
        <v>0</v>
      </c>
      <c r="H2874">
        <v>0</v>
      </c>
      <c r="R2874">
        <v>0</v>
      </c>
      <c r="S2874" t="s">
        <v>90</v>
      </c>
      <c r="T2874" s="297">
        <v>46311.754166666666</v>
      </c>
    </row>
    <row r="2875" spans="1:20" x14ac:dyDescent="0.35">
      <c r="A2875" t="s">
        <v>100</v>
      </c>
      <c r="B2875" t="s">
        <v>101</v>
      </c>
      <c r="C2875" t="s">
        <v>93</v>
      </c>
      <c r="D2875" s="29">
        <v>46701</v>
      </c>
      <c r="E2875">
        <v>0</v>
      </c>
      <c r="F2875">
        <v>0</v>
      </c>
      <c r="G2875">
        <v>0</v>
      </c>
      <c r="H2875">
        <v>0</v>
      </c>
      <c r="R2875">
        <v>0</v>
      </c>
      <c r="S2875" t="s">
        <v>90</v>
      </c>
      <c r="T2875" s="297">
        <v>46311.754166666666</v>
      </c>
    </row>
    <row r="2876" spans="1:20" x14ac:dyDescent="0.35">
      <c r="A2876" t="s">
        <v>100</v>
      </c>
      <c r="B2876" t="s">
        <v>101</v>
      </c>
      <c r="C2876" t="s">
        <v>93</v>
      </c>
      <c r="D2876" s="29">
        <v>46702</v>
      </c>
      <c r="E2876">
        <v>0</v>
      </c>
      <c r="F2876">
        <v>0</v>
      </c>
      <c r="G2876">
        <v>0</v>
      </c>
      <c r="H2876">
        <v>0</v>
      </c>
      <c r="R2876">
        <v>0</v>
      </c>
      <c r="S2876" t="s">
        <v>90</v>
      </c>
      <c r="T2876" s="297">
        <v>46311.754166666666</v>
      </c>
    </row>
    <row r="2877" spans="1:20" x14ac:dyDescent="0.35">
      <c r="A2877" t="s">
        <v>100</v>
      </c>
      <c r="B2877" t="s">
        <v>101</v>
      </c>
      <c r="C2877" t="s">
        <v>93</v>
      </c>
      <c r="D2877" s="29">
        <v>46703</v>
      </c>
      <c r="E2877">
        <v>0</v>
      </c>
      <c r="F2877">
        <v>0</v>
      </c>
      <c r="G2877">
        <v>0</v>
      </c>
      <c r="H2877">
        <v>0</v>
      </c>
      <c r="R2877">
        <v>0</v>
      </c>
      <c r="S2877" t="s">
        <v>90</v>
      </c>
      <c r="T2877" s="297">
        <v>46311.754166666666</v>
      </c>
    </row>
    <row r="2878" spans="1:20" x14ac:dyDescent="0.35">
      <c r="A2878" t="s">
        <v>100</v>
      </c>
      <c r="B2878" t="s">
        <v>101</v>
      </c>
      <c r="C2878" t="s">
        <v>93</v>
      </c>
      <c r="D2878" s="29">
        <v>46704</v>
      </c>
      <c r="E2878">
        <v>0</v>
      </c>
      <c r="F2878">
        <v>0</v>
      </c>
      <c r="G2878">
        <v>0</v>
      </c>
      <c r="H2878">
        <v>0</v>
      </c>
      <c r="R2878">
        <v>0</v>
      </c>
      <c r="S2878" t="s">
        <v>90</v>
      </c>
      <c r="T2878" s="297">
        <v>46311.754166666666</v>
      </c>
    </row>
    <row r="2879" spans="1:20" x14ac:dyDescent="0.35">
      <c r="A2879" t="s">
        <v>100</v>
      </c>
      <c r="B2879" t="s">
        <v>101</v>
      </c>
      <c r="C2879" t="s">
        <v>93</v>
      </c>
      <c r="D2879" s="29">
        <v>46705</v>
      </c>
      <c r="E2879">
        <v>0</v>
      </c>
      <c r="F2879">
        <v>0</v>
      </c>
      <c r="G2879">
        <v>0</v>
      </c>
      <c r="H2879">
        <v>0</v>
      </c>
      <c r="R2879">
        <v>0</v>
      </c>
      <c r="S2879" t="s">
        <v>90</v>
      </c>
      <c r="T2879" s="297">
        <v>46311.754166666666</v>
      </c>
    </row>
    <row r="2880" spans="1:20" x14ac:dyDescent="0.35">
      <c r="A2880" t="s">
        <v>100</v>
      </c>
      <c r="B2880" t="s">
        <v>101</v>
      </c>
      <c r="C2880" t="s">
        <v>93</v>
      </c>
      <c r="D2880" s="29">
        <v>46706</v>
      </c>
      <c r="E2880">
        <v>0</v>
      </c>
      <c r="F2880">
        <v>0</v>
      </c>
      <c r="G2880">
        <v>0</v>
      </c>
      <c r="H2880">
        <v>0</v>
      </c>
      <c r="R2880">
        <v>0</v>
      </c>
      <c r="S2880" t="s">
        <v>90</v>
      </c>
      <c r="T2880" s="297">
        <v>46311.754166666666</v>
      </c>
    </row>
    <row r="2881" spans="1:20" x14ac:dyDescent="0.35">
      <c r="A2881" t="s">
        <v>100</v>
      </c>
      <c r="B2881" t="s">
        <v>101</v>
      </c>
      <c r="C2881" t="s">
        <v>93</v>
      </c>
      <c r="D2881" s="29">
        <v>46707</v>
      </c>
      <c r="E2881">
        <v>0</v>
      </c>
      <c r="F2881">
        <v>0</v>
      </c>
      <c r="G2881">
        <v>0</v>
      </c>
      <c r="H2881">
        <v>0</v>
      </c>
      <c r="R2881">
        <v>0</v>
      </c>
      <c r="S2881" t="s">
        <v>90</v>
      </c>
      <c r="T2881" s="297">
        <v>46311.754166666666</v>
      </c>
    </row>
    <row r="2882" spans="1:20" x14ac:dyDescent="0.35">
      <c r="A2882" t="s">
        <v>100</v>
      </c>
      <c r="B2882" t="s">
        <v>101</v>
      </c>
      <c r="C2882" t="s">
        <v>93</v>
      </c>
      <c r="D2882" s="29">
        <v>46708</v>
      </c>
      <c r="E2882">
        <v>0</v>
      </c>
      <c r="F2882">
        <v>0</v>
      </c>
      <c r="G2882">
        <v>0</v>
      </c>
      <c r="H2882">
        <v>0</v>
      </c>
      <c r="R2882">
        <v>0</v>
      </c>
      <c r="S2882" t="s">
        <v>90</v>
      </c>
      <c r="T2882" s="297">
        <v>46311.754166666666</v>
      </c>
    </row>
    <row r="2883" spans="1:20" x14ac:dyDescent="0.35">
      <c r="A2883" t="s">
        <v>100</v>
      </c>
      <c r="B2883" t="s">
        <v>101</v>
      </c>
      <c r="C2883" t="s">
        <v>93</v>
      </c>
      <c r="D2883" s="29">
        <v>46709</v>
      </c>
      <c r="E2883">
        <v>0</v>
      </c>
      <c r="F2883">
        <v>0</v>
      </c>
      <c r="G2883">
        <v>0</v>
      </c>
      <c r="H2883">
        <v>0</v>
      </c>
      <c r="R2883">
        <v>0</v>
      </c>
      <c r="S2883" t="s">
        <v>90</v>
      </c>
      <c r="T2883" s="297">
        <v>46311.754166666666</v>
      </c>
    </row>
    <row r="2884" spans="1:20" x14ac:dyDescent="0.35">
      <c r="A2884" t="s">
        <v>100</v>
      </c>
      <c r="B2884" t="s">
        <v>101</v>
      </c>
      <c r="C2884" t="s">
        <v>93</v>
      </c>
      <c r="D2884" s="29">
        <v>46710</v>
      </c>
      <c r="E2884">
        <v>0</v>
      </c>
      <c r="F2884">
        <v>0</v>
      </c>
      <c r="G2884">
        <v>0</v>
      </c>
      <c r="H2884">
        <v>0</v>
      </c>
      <c r="R2884">
        <v>0</v>
      </c>
      <c r="S2884" t="s">
        <v>90</v>
      </c>
      <c r="T2884" s="297">
        <v>46311.754166666666</v>
      </c>
    </row>
    <row r="2885" spans="1:20" x14ac:dyDescent="0.35">
      <c r="A2885" t="s">
        <v>100</v>
      </c>
      <c r="B2885" t="s">
        <v>101</v>
      </c>
      <c r="C2885" t="s">
        <v>93</v>
      </c>
      <c r="D2885" s="29">
        <v>46711</v>
      </c>
      <c r="E2885">
        <v>0</v>
      </c>
      <c r="F2885">
        <v>0</v>
      </c>
      <c r="G2885">
        <v>0</v>
      </c>
      <c r="H2885">
        <v>0</v>
      </c>
      <c r="R2885">
        <v>0</v>
      </c>
      <c r="S2885" t="s">
        <v>90</v>
      </c>
      <c r="T2885" s="297">
        <v>46311.754166666666</v>
      </c>
    </row>
    <row r="2886" spans="1:20" x14ac:dyDescent="0.35">
      <c r="A2886" t="s">
        <v>100</v>
      </c>
      <c r="B2886" t="s">
        <v>101</v>
      </c>
      <c r="C2886" t="s">
        <v>93</v>
      </c>
      <c r="D2886" s="29">
        <v>46712</v>
      </c>
      <c r="E2886">
        <v>0</v>
      </c>
      <c r="F2886">
        <v>0</v>
      </c>
      <c r="G2886">
        <v>0</v>
      </c>
      <c r="H2886">
        <v>0</v>
      </c>
      <c r="R2886">
        <v>0</v>
      </c>
      <c r="S2886" t="s">
        <v>90</v>
      </c>
      <c r="T2886" s="297">
        <v>46311.754166666666</v>
      </c>
    </row>
    <row r="2887" spans="1:20" x14ac:dyDescent="0.35">
      <c r="A2887" t="s">
        <v>100</v>
      </c>
      <c r="B2887" t="s">
        <v>101</v>
      </c>
      <c r="C2887" t="s">
        <v>93</v>
      </c>
      <c r="D2887" s="29">
        <v>46713</v>
      </c>
      <c r="E2887">
        <v>0</v>
      </c>
      <c r="F2887">
        <v>0</v>
      </c>
      <c r="G2887">
        <v>0</v>
      </c>
      <c r="H2887">
        <v>0</v>
      </c>
      <c r="R2887">
        <v>0</v>
      </c>
      <c r="S2887" t="s">
        <v>90</v>
      </c>
      <c r="T2887" s="297">
        <v>46311.754166666666</v>
      </c>
    </row>
    <row r="2888" spans="1:20" x14ac:dyDescent="0.35">
      <c r="A2888" t="s">
        <v>100</v>
      </c>
      <c r="B2888" t="s">
        <v>101</v>
      </c>
      <c r="C2888" t="s">
        <v>93</v>
      </c>
      <c r="D2888" s="29">
        <v>46714</v>
      </c>
      <c r="E2888">
        <v>0</v>
      </c>
      <c r="F2888">
        <v>0</v>
      </c>
      <c r="G2888">
        <v>0</v>
      </c>
      <c r="H2888">
        <v>0</v>
      </c>
      <c r="R2888">
        <v>0</v>
      </c>
      <c r="S2888" t="s">
        <v>90</v>
      </c>
      <c r="T2888" s="297">
        <v>46311.754166666666</v>
      </c>
    </row>
    <row r="2889" spans="1:20" x14ac:dyDescent="0.35">
      <c r="A2889" t="s">
        <v>100</v>
      </c>
      <c r="B2889" t="s">
        <v>101</v>
      </c>
      <c r="C2889" t="s">
        <v>93</v>
      </c>
      <c r="D2889" s="29">
        <v>46715</v>
      </c>
      <c r="E2889">
        <v>0</v>
      </c>
      <c r="F2889">
        <v>0</v>
      </c>
      <c r="G2889">
        <v>0</v>
      </c>
      <c r="H2889">
        <v>0</v>
      </c>
      <c r="R2889">
        <v>0</v>
      </c>
      <c r="S2889" t="s">
        <v>90</v>
      </c>
      <c r="T2889" s="297">
        <v>46311.754166666666</v>
      </c>
    </row>
    <row r="2890" spans="1:20" x14ac:dyDescent="0.35">
      <c r="A2890" t="s">
        <v>100</v>
      </c>
      <c r="B2890" t="s">
        <v>101</v>
      </c>
      <c r="C2890" t="s">
        <v>93</v>
      </c>
      <c r="D2890" s="29">
        <v>46716</v>
      </c>
      <c r="E2890">
        <v>0</v>
      </c>
      <c r="F2890">
        <v>0</v>
      </c>
      <c r="G2890">
        <v>0</v>
      </c>
      <c r="H2890">
        <v>0</v>
      </c>
      <c r="R2890">
        <v>0</v>
      </c>
      <c r="S2890" t="s">
        <v>90</v>
      </c>
      <c r="T2890" s="297">
        <v>46311.754166666666</v>
      </c>
    </row>
    <row r="2891" spans="1:20" x14ac:dyDescent="0.35">
      <c r="A2891" t="s">
        <v>100</v>
      </c>
      <c r="B2891" t="s">
        <v>101</v>
      </c>
      <c r="C2891" t="s">
        <v>93</v>
      </c>
      <c r="D2891" s="29">
        <v>46717</v>
      </c>
      <c r="E2891">
        <v>0</v>
      </c>
      <c r="F2891">
        <v>0</v>
      </c>
      <c r="G2891">
        <v>0</v>
      </c>
      <c r="H2891">
        <v>0</v>
      </c>
      <c r="R2891">
        <v>0</v>
      </c>
      <c r="S2891" t="s">
        <v>90</v>
      </c>
      <c r="T2891" s="297">
        <v>46311.754166666666</v>
      </c>
    </row>
    <row r="2892" spans="1:20" x14ac:dyDescent="0.35">
      <c r="A2892" t="s">
        <v>100</v>
      </c>
      <c r="B2892" t="s">
        <v>101</v>
      </c>
      <c r="C2892" t="s">
        <v>93</v>
      </c>
      <c r="D2892" s="29">
        <v>46718</v>
      </c>
      <c r="E2892">
        <v>0</v>
      </c>
      <c r="F2892">
        <v>0</v>
      </c>
      <c r="G2892">
        <v>0</v>
      </c>
      <c r="H2892">
        <v>0</v>
      </c>
      <c r="R2892">
        <v>0</v>
      </c>
      <c r="S2892" t="s">
        <v>90</v>
      </c>
      <c r="T2892" s="297">
        <v>46311.754166666666</v>
      </c>
    </row>
    <row r="2893" spans="1:20" x14ac:dyDescent="0.35">
      <c r="A2893" t="s">
        <v>100</v>
      </c>
      <c r="B2893" t="s">
        <v>101</v>
      </c>
      <c r="C2893" t="s">
        <v>93</v>
      </c>
      <c r="D2893" s="29">
        <v>46719</v>
      </c>
      <c r="E2893">
        <v>0</v>
      </c>
      <c r="F2893">
        <v>0</v>
      </c>
      <c r="G2893">
        <v>0</v>
      </c>
      <c r="H2893">
        <v>0</v>
      </c>
      <c r="R2893">
        <v>0</v>
      </c>
      <c r="S2893" t="s">
        <v>90</v>
      </c>
      <c r="T2893" s="297">
        <v>46311.754166666666</v>
      </c>
    </row>
    <row r="2894" spans="1:20" x14ac:dyDescent="0.35">
      <c r="A2894" t="s">
        <v>100</v>
      </c>
      <c r="B2894" t="s">
        <v>101</v>
      </c>
      <c r="C2894" t="s">
        <v>93</v>
      </c>
      <c r="D2894" s="29">
        <v>46720</v>
      </c>
      <c r="E2894">
        <v>0</v>
      </c>
      <c r="F2894">
        <v>0</v>
      </c>
      <c r="G2894">
        <v>0</v>
      </c>
      <c r="H2894">
        <v>0</v>
      </c>
      <c r="R2894">
        <v>0</v>
      </c>
      <c r="S2894" t="s">
        <v>90</v>
      </c>
      <c r="T2894" s="297">
        <v>46311.754166666666</v>
      </c>
    </row>
    <row r="2895" spans="1:20" x14ac:dyDescent="0.35">
      <c r="A2895" t="s">
        <v>100</v>
      </c>
      <c r="B2895" t="s">
        <v>101</v>
      </c>
      <c r="C2895" t="s">
        <v>93</v>
      </c>
      <c r="D2895" s="29">
        <v>46721</v>
      </c>
      <c r="E2895">
        <v>0</v>
      </c>
      <c r="F2895">
        <v>0</v>
      </c>
      <c r="G2895">
        <v>0</v>
      </c>
      <c r="H2895">
        <v>0</v>
      </c>
      <c r="R2895">
        <v>0</v>
      </c>
      <c r="S2895" t="s">
        <v>90</v>
      </c>
      <c r="T2895" s="297">
        <v>46311.754166666666</v>
      </c>
    </row>
    <row r="2896" spans="1:20" x14ac:dyDescent="0.35">
      <c r="A2896" t="s">
        <v>100</v>
      </c>
      <c r="B2896" t="s">
        <v>101</v>
      </c>
      <c r="C2896" t="s">
        <v>93</v>
      </c>
      <c r="D2896" s="29">
        <v>46722</v>
      </c>
      <c r="E2896">
        <v>0</v>
      </c>
      <c r="F2896">
        <v>0</v>
      </c>
      <c r="G2896">
        <v>0</v>
      </c>
      <c r="H2896">
        <v>0</v>
      </c>
      <c r="R2896">
        <v>0</v>
      </c>
      <c r="S2896" t="s">
        <v>90</v>
      </c>
      <c r="T2896" s="297">
        <v>46311.754166666666</v>
      </c>
    </row>
    <row r="2897" spans="1:20" x14ac:dyDescent="0.35">
      <c r="A2897" t="s">
        <v>100</v>
      </c>
      <c r="B2897" t="s">
        <v>101</v>
      </c>
      <c r="C2897" t="s">
        <v>93</v>
      </c>
      <c r="D2897" s="29">
        <v>46723</v>
      </c>
      <c r="E2897">
        <v>0</v>
      </c>
      <c r="F2897">
        <v>0</v>
      </c>
      <c r="G2897">
        <v>0</v>
      </c>
      <c r="H2897">
        <v>0</v>
      </c>
      <c r="R2897">
        <v>0</v>
      </c>
      <c r="S2897" t="s">
        <v>90</v>
      </c>
      <c r="T2897" s="297">
        <v>46311.754166666666</v>
      </c>
    </row>
    <row r="2898" spans="1:20" x14ac:dyDescent="0.35">
      <c r="A2898" t="s">
        <v>100</v>
      </c>
      <c r="B2898" t="s">
        <v>101</v>
      </c>
      <c r="C2898" t="s">
        <v>93</v>
      </c>
      <c r="D2898" s="29">
        <v>46724</v>
      </c>
      <c r="E2898">
        <v>0</v>
      </c>
      <c r="F2898">
        <v>0</v>
      </c>
      <c r="G2898">
        <v>0</v>
      </c>
      <c r="H2898">
        <v>0</v>
      </c>
      <c r="R2898">
        <v>0</v>
      </c>
      <c r="S2898" t="s">
        <v>90</v>
      </c>
      <c r="T2898" s="297">
        <v>46311.754166666666</v>
      </c>
    </row>
    <row r="2899" spans="1:20" x14ac:dyDescent="0.35">
      <c r="A2899" t="s">
        <v>100</v>
      </c>
      <c r="B2899" t="s">
        <v>101</v>
      </c>
      <c r="C2899" t="s">
        <v>93</v>
      </c>
      <c r="D2899" s="29">
        <v>46725</v>
      </c>
      <c r="E2899">
        <v>0</v>
      </c>
      <c r="F2899">
        <v>0</v>
      </c>
      <c r="G2899">
        <v>0</v>
      </c>
      <c r="H2899">
        <v>0</v>
      </c>
      <c r="R2899">
        <v>0</v>
      </c>
      <c r="S2899" t="s">
        <v>90</v>
      </c>
      <c r="T2899" s="297">
        <v>46311.754166666666</v>
      </c>
    </row>
    <row r="2900" spans="1:20" x14ac:dyDescent="0.35">
      <c r="A2900" t="s">
        <v>100</v>
      </c>
      <c r="B2900" t="s">
        <v>101</v>
      </c>
      <c r="C2900" t="s">
        <v>93</v>
      </c>
      <c r="D2900" s="29">
        <v>46726</v>
      </c>
      <c r="E2900">
        <v>0</v>
      </c>
      <c r="F2900">
        <v>0</v>
      </c>
      <c r="G2900">
        <v>0</v>
      </c>
      <c r="H2900">
        <v>0</v>
      </c>
      <c r="R2900">
        <v>0</v>
      </c>
      <c r="S2900" t="s">
        <v>90</v>
      </c>
      <c r="T2900" s="297">
        <v>46311.754166666666</v>
      </c>
    </row>
    <row r="2901" spans="1:20" x14ac:dyDescent="0.35">
      <c r="A2901" t="s">
        <v>100</v>
      </c>
      <c r="B2901" t="s">
        <v>101</v>
      </c>
      <c r="C2901" t="s">
        <v>93</v>
      </c>
      <c r="D2901" s="29">
        <v>46727</v>
      </c>
      <c r="E2901">
        <v>0</v>
      </c>
      <c r="F2901">
        <v>0</v>
      </c>
      <c r="G2901">
        <v>0</v>
      </c>
      <c r="H2901">
        <v>0</v>
      </c>
      <c r="R2901">
        <v>0</v>
      </c>
      <c r="S2901" t="s">
        <v>90</v>
      </c>
      <c r="T2901" s="297">
        <v>46311.754166666666</v>
      </c>
    </row>
    <row r="2902" spans="1:20" x14ac:dyDescent="0.35">
      <c r="A2902" t="s">
        <v>100</v>
      </c>
      <c r="B2902" t="s">
        <v>101</v>
      </c>
      <c r="C2902" t="s">
        <v>93</v>
      </c>
      <c r="D2902" s="29">
        <v>46728</v>
      </c>
      <c r="E2902">
        <v>0</v>
      </c>
      <c r="F2902">
        <v>0</v>
      </c>
      <c r="G2902">
        <v>0</v>
      </c>
      <c r="H2902">
        <v>0</v>
      </c>
      <c r="R2902">
        <v>0</v>
      </c>
      <c r="S2902" t="s">
        <v>90</v>
      </c>
      <c r="T2902" s="297">
        <v>46311.754166666666</v>
      </c>
    </row>
    <row r="2903" spans="1:20" x14ac:dyDescent="0.35">
      <c r="A2903" t="s">
        <v>100</v>
      </c>
      <c r="B2903" t="s">
        <v>101</v>
      </c>
      <c r="C2903" t="s">
        <v>93</v>
      </c>
      <c r="D2903" s="29">
        <v>46729</v>
      </c>
      <c r="E2903">
        <v>0</v>
      </c>
      <c r="F2903">
        <v>0</v>
      </c>
      <c r="G2903">
        <v>0</v>
      </c>
      <c r="H2903">
        <v>0</v>
      </c>
      <c r="R2903">
        <v>0</v>
      </c>
      <c r="S2903" t="s">
        <v>90</v>
      </c>
      <c r="T2903" s="297">
        <v>46311.754166666666</v>
      </c>
    </row>
    <row r="2904" spans="1:20" x14ac:dyDescent="0.35">
      <c r="A2904" t="s">
        <v>100</v>
      </c>
      <c r="B2904" t="s">
        <v>101</v>
      </c>
      <c r="C2904" t="s">
        <v>93</v>
      </c>
      <c r="D2904" s="29">
        <v>46730</v>
      </c>
      <c r="E2904">
        <v>0</v>
      </c>
      <c r="F2904">
        <v>0</v>
      </c>
      <c r="G2904">
        <v>0</v>
      </c>
      <c r="H2904">
        <v>0</v>
      </c>
      <c r="R2904">
        <v>0</v>
      </c>
      <c r="S2904" t="s">
        <v>90</v>
      </c>
      <c r="T2904" s="297">
        <v>46311.754166666666</v>
      </c>
    </row>
    <row r="2905" spans="1:20" x14ac:dyDescent="0.35">
      <c r="A2905" t="s">
        <v>100</v>
      </c>
      <c r="B2905" t="s">
        <v>101</v>
      </c>
      <c r="C2905" t="s">
        <v>93</v>
      </c>
      <c r="D2905" s="29">
        <v>46731</v>
      </c>
      <c r="E2905">
        <v>0</v>
      </c>
      <c r="F2905">
        <v>0</v>
      </c>
      <c r="G2905">
        <v>0</v>
      </c>
      <c r="H2905">
        <v>0</v>
      </c>
      <c r="R2905">
        <v>0</v>
      </c>
      <c r="S2905" t="s">
        <v>90</v>
      </c>
      <c r="T2905" s="297">
        <v>46311.754166666666</v>
      </c>
    </row>
    <row r="2906" spans="1:20" x14ac:dyDescent="0.35">
      <c r="A2906" t="s">
        <v>100</v>
      </c>
      <c r="B2906" t="s">
        <v>101</v>
      </c>
      <c r="C2906" t="s">
        <v>93</v>
      </c>
      <c r="D2906" s="29">
        <v>46732</v>
      </c>
      <c r="E2906">
        <v>0</v>
      </c>
      <c r="F2906">
        <v>0</v>
      </c>
      <c r="G2906">
        <v>0</v>
      </c>
      <c r="H2906">
        <v>0</v>
      </c>
      <c r="R2906">
        <v>0</v>
      </c>
      <c r="S2906" t="s">
        <v>90</v>
      </c>
      <c r="T2906" s="297">
        <v>46311.754166666666</v>
      </c>
    </row>
    <row r="2907" spans="1:20" x14ac:dyDescent="0.35">
      <c r="A2907" t="s">
        <v>100</v>
      </c>
      <c r="B2907" t="s">
        <v>101</v>
      </c>
      <c r="C2907" t="s">
        <v>93</v>
      </c>
      <c r="D2907" s="29">
        <v>46733</v>
      </c>
      <c r="E2907">
        <v>0</v>
      </c>
      <c r="F2907">
        <v>0</v>
      </c>
      <c r="G2907">
        <v>0</v>
      </c>
      <c r="H2907">
        <v>0</v>
      </c>
      <c r="R2907">
        <v>0</v>
      </c>
      <c r="S2907" t="s">
        <v>90</v>
      </c>
      <c r="T2907" s="297">
        <v>46311.754166666666</v>
      </c>
    </row>
    <row r="2908" spans="1:20" x14ac:dyDescent="0.35">
      <c r="A2908" t="s">
        <v>100</v>
      </c>
      <c r="B2908" t="s">
        <v>101</v>
      </c>
      <c r="C2908" t="s">
        <v>93</v>
      </c>
      <c r="D2908" s="29">
        <v>46734</v>
      </c>
      <c r="E2908">
        <v>0</v>
      </c>
      <c r="F2908">
        <v>0</v>
      </c>
      <c r="G2908">
        <v>0</v>
      </c>
      <c r="H2908">
        <v>0</v>
      </c>
      <c r="R2908">
        <v>0</v>
      </c>
      <c r="S2908" t="s">
        <v>90</v>
      </c>
      <c r="T2908" s="297">
        <v>46311.754166666666</v>
      </c>
    </row>
    <row r="2909" spans="1:20" x14ac:dyDescent="0.35">
      <c r="A2909" t="s">
        <v>100</v>
      </c>
      <c r="B2909" t="s">
        <v>101</v>
      </c>
      <c r="C2909" t="s">
        <v>93</v>
      </c>
      <c r="D2909" s="29">
        <v>46735</v>
      </c>
      <c r="E2909">
        <v>0</v>
      </c>
      <c r="F2909">
        <v>0</v>
      </c>
      <c r="G2909">
        <v>0</v>
      </c>
      <c r="H2909">
        <v>0</v>
      </c>
      <c r="R2909">
        <v>0</v>
      </c>
      <c r="S2909" t="s">
        <v>90</v>
      </c>
      <c r="T2909" s="297">
        <v>46311.754166666666</v>
      </c>
    </row>
    <row r="2910" spans="1:20" x14ac:dyDescent="0.35">
      <c r="A2910" t="s">
        <v>100</v>
      </c>
      <c r="B2910" t="s">
        <v>101</v>
      </c>
      <c r="C2910" t="s">
        <v>93</v>
      </c>
      <c r="D2910" s="29">
        <v>46736</v>
      </c>
      <c r="E2910">
        <v>0</v>
      </c>
      <c r="F2910">
        <v>0</v>
      </c>
      <c r="G2910">
        <v>0</v>
      </c>
      <c r="H2910">
        <v>0</v>
      </c>
      <c r="R2910">
        <v>0</v>
      </c>
      <c r="S2910" t="s">
        <v>90</v>
      </c>
      <c r="T2910" s="297">
        <v>46311.754166666666</v>
      </c>
    </row>
    <row r="2911" spans="1:20" x14ac:dyDescent="0.35">
      <c r="A2911" t="s">
        <v>100</v>
      </c>
      <c r="B2911" t="s">
        <v>101</v>
      </c>
      <c r="C2911" t="s">
        <v>93</v>
      </c>
      <c r="D2911" s="29">
        <v>46737</v>
      </c>
      <c r="E2911">
        <v>0</v>
      </c>
      <c r="F2911">
        <v>0</v>
      </c>
      <c r="G2911">
        <v>0</v>
      </c>
      <c r="H2911">
        <v>0</v>
      </c>
      <c r="R2911">
        <v>0</v>
      </c>
      <c r="S2911" t="s">
        <v>90</v>
      </c>
      <c r="T2911" s="297">
        <v>46311.754166666666</v>
      </c>
    </row>
    <row r="2912" spans="1:20" x14ac:dyDescent="0.35">
      <c r="A2912" t="s">
        <v>100</v>
      </c>
      <c r="B2912" t="s">
        <v>101</v>
      </c>
      <c r="C2912" t="s">
        <v>93</v>
      </c>
      <c r="D2912" s="29">
        <v>46738</v>
      </c>
      <c r="E2912">
        <v>0</v>
      </c>
      <c r="F2912">
        <v>0</v>
      </c>
      <c r="G2912">
        <v>0</v>
      </c>
      <c r="H2912">
        <v>0</v>
      </c>
      <c r="R2912">
        <v>0</v>
      </c>
      <c r="S2912" t="s">
        <v>90</v>
      </c>
      <c r="T2912" s="297">
        <v>46311.754166666666</v>
      </c>
    </row>
    <row r="2913" spans="1:20" x14ac:dyDescent="0.35">
      <c r="A2913" t="s">
        <v>100</v>
      </c>
      <c r="B2913" t="s">
        <v>101</v>
      </c>
      <c r="C2913" t="s">
        <v>93</v>
      </c>
      <c r="D2913" s="29">
        <v>46739</v>
      </c>
      <c r="E2913">
        <v>0</v>
      </c>
      <c r="F2913">
        <v>0</v>
      </c>
      <c r="G2913">
        <v>0</v>
      </c>
      <c r="H2913">
        <v>0</v>
      </c>
      <c r="R2913">
        <v>0</v>
      </c>
      <c r="S2913" t="s">
        <v>90</v>
      </c>
      <c r="T2913" s="297">
        <v>46311.754166666666</v>
      </c>
    </row>
    <row r="2914" spans="1:20" x14ac:dyDescent="0.35">
      <c r="A2914" t="s">
        <v>100</v>
      </c>
      <c r="B2914" t="s">
        <v>101</v>
      </c>
      <c r="C2914" t="s">
        <v>93</v>
      </c>
      <c r="D2914" s="29">
        <v>46740</v>
      </c>
      <c r="E2914">
        <v>0</v>
      </c>
      <c r="F2914">
        <v>0</v>
      </c>
      <c r="G2914">
        <v>0</v>
      </c>
      <c r="H2914">
        <v>0</v>
      </c>
      <c r="R2914">
        <v>0</v>
      </c>
      <c r="S2914" t="s">
        <v>90</v>
      </c>
      <c r="T2914" s="297">
        <v>46311.754166666666</v>
      </c>
    </row>
    <row r="2915" spans="1:20" x14ac:dyDescent="0.35">
      <c r="A2915" t="s">
        <v>100</v>
      </c>
      <c r="B2915" t="s">
        <v>101</v>
      </c>
      <c r="C2915" t="s">
        <v>93</v>
      </c>
      <c r="D2915" s="29">
        <v>46741</v>
      </c>
      <c r="E2915">
        <v>0</v>
      </c>
      <c r="F2915">
        <v>0</v>
      </c>
      <c r="G2915">
        <v>0</v>
      </c>
      <c r="H2915">
        <v>0</v>
      </c>
      <c r="R2915">
        <v>0</v>
      </c>
      <c r="S2915" t="s">
        <v>90</v>
      </c>
      <c r="T2915" s="297">
        <v>46311.754166666666</v>
      </c>
    </row>
    <row r="2916" spans="1:20" x14ac:dyDescent="0.35">
      <c r="A2916" t="s">
        <v>100</v>
      </c>
      <c r="B2916" t="s">
        <v>101</v>
      </c>
      <c r="C2916" t="s">
        <v>93</v>
      </c>
      <c r="D2916" s="29">
        <v>46742</v>
      </c>
      <c r="E2916">
        <v>0</v>
      </c>
      <c r="F2916">
        <v>0</v>
      </c>
      <c r="G2916">
        <v>0</v>
      </c>
      <c r="H2916">
        <v>0</v>
      </c>
      <c r="R2916">
        <v>0</v>
      </c>
      <c r="S2916" t="s">
        <v>90</v>
      </c>
      <c r="T2916" s="297">
        <v>46311.754166666666</v>
      </c>
    </row>
    <row r="2917" spans="1:20" x14ac:dyDescent="0.35">
      <c r="A2917" t="s">
        <v>100</v>
      </c>
      <c r="B2917" t="s">
        <v>101</v>
      </c>
      <c r="C2917" t="s">
        <v>93</v>
      </c>
      <c r="D2917" s="29">
        <v>46743</v>
      </c>
      <c r="E2917">
        <v>0</v>
      </c>
      <c r="F2917">
        <v>0</v>
      </c>
      <c r="G2917">
        <v>0</v>
      </c>
      <c r="H2917">
        <v>0</v>
      </c>
      <c r="R2917">
        <v>0</v>
      </c>
      <c r="S2917" t="s">
        <v>90</v>
      </c>
      <c r="T2917" s="297">
        <v>46311.754166666666</v>
      </c>
    </row>
    <row r="2918" spans="1:20" x14ac:dyDescent="0.35">
      <c r="A2918" t="s">
        <v>100</v>
      </c>
      <c r="B2918" t="s">
        <v>101</v>
      </c>
      <c r="C2918" t="s">
        <v>93</v>
      </c>
      <c r="D2918" s="29">
        <v>46744</v>
      </c>
      <c r="E2918">
        <v>0</v>
      </c>
      <c r="F2918">
        <v>0</v>
      </c>
      <c r="G2918">
        <v>0</v>
      </c>
      <c r="H2918">
        <v>0</v>
      </c>
      <c r="R2918">
        <v>0</v>
      </c>
      <c r="S2918" t="s">
        <v>90</v>
      </c>
      <c r="T2918" s="297">
        <v>46311.754166666666</v>
      </c>
    </row>
    <row r="2919" spans="1:20" x14ac:dyDescent="0.35">
      <c r="A2919" t="s">
        <v>100</v>
      </c>
      <c r="B2919" t="s">
        <v>101</v>
      </c>
      <c r="C2919" t="s">
        <v>93</v>
      </c>
      <c r="D2919" s="29">
        <v>46745</v>
      </c>
      <c r="E2919">
        <v>0</v>
      </c>
      <c r="F2919">
        <v>0</v>
      </c>
      <c r="G2919">
        <v>0</v>
      </c>
      <c r="H2919">
        <v>0</v>
      </c>
      <c r="R2919">
        <v>0</v>
      </c>
      <c r="S2919" t="s">
        <v>90</v>
      </c>
      <c r="T2919" s="297">
        <v>46311.754166666666</v>
      </c>
    </row>
    <row r="2920" spans="1:20" x14ac:dyDescent="0.35">
      <c r="A2920" t="s">
        <v>100</v>
      </c>
      <c r="B2920" t="s">
        <v>101</v>
      </c>
      <c r="C2920" t="s">
        <v>93</v>
      </c>
      <c r="D2920" s="29">
        <v>46746</v>
      </c>
      <c r="E2920">
        <v>0</v>
      </c>
      <c r="F2920">
        <v>0</v>
      </c>
      <c r="G2920">
        <v>0</v>
      </c>
      <c r="H2920">
        <v>0</v>
      </c>
      <c r="R2920">
        <v>0</v>
      </c>
      <c r="S2920" t="s">
        <v>90</v>
      </c>
      <c r="T2920" s="297">
        <v>46311.754166666666</v>
      </c>
    </row>
    <row r="2921" spans="1:20" x14ac:dyDescent="0.35">
      <c r="A2921" t="s">
        <v>100</v>
      </c>
      <c r="B2921" t="s">
        <v>101</v>
      </c>
      <c r="C2921" t="s">
        <v>93</v>
      </c>
      <c r="D2921" s="29">
        <v>46747</v>
      </c>
      <c r="E2921">
        <v>0</v>
      </c>
      <c r="F2921">
        <v>0</v>
      </c>
      <c r="G2921">
        <v>0</v>
      </c>
      <c r="H2921">
        <v>0</v>
      </c>
      <c r="R2921">
        <v>0</v>
      </c>
      <c r="S2921" t="s">
        <v>90</v>
      </c>
      <c r="T2921" s="297">
        <v>46311.754166666666</v>
      </c>
    </row>
    <row r="2922" spans="1:20" x14ac:dyDescent="0.35">
      <c r="A2922" t="s">
        <v>100</v>
      </c>
      <c r="B2922" t="s">
        <v>101</v>
      </c>
      <c r="C2922" t="s">
        <v>93</v>
      </c>
      <c r="D2922" s="29">
        <v>46748</v>
      </c>
      <c r="E2922">
        <v>0</v>
      </c>
      <c r="F2922">
        <v>0</v>
      </c>
      <c r="G2922">
        <v>0</v>
      </c>
      <c r="H2922">
        <v>0</v>
      </c>
      <c r="R2922">
        <v>0</v>
      </c>
      <c r="S2922" t="s">
        <v>90</v>
      </c>
      <c r="T2922" s="297">
        <v>46311.754166666666</v>
      </c>
    </row>
    <row r="2923" spans="1:20" x14ac:dyDescent="0.35">
      <c r="A2923" t="s">
        <v>100</v>
      </c>
      <c r="B2923" t="s">
        <v>101</v>
      </c>
      <c r="C2923" t="s">
        <v>93</v>
      </c>
      <c r="D2923" s="29">
        <v>46749</v>
      </c>
      <c r="E2923">
        <v>0</v>
      </c>
      <c r="F2923">
        <v>0</v>
      </c>
      <c r="G2923">
        <v>0</v>
      </c>
      <c r="H2923">
        <v>0</v>
      </c>
      <c r="R2923">
        <v>0</v>
      </c>
      <c r="S2923" t="s">
        <v>90</v>
      </c>
      <c r="T2923" s="297">
        <v>46311.754166666666</v>
      </c>
    </row>
    <row r="2924" spans="1:20" x14ac:dyDescent="0.35">
      <c r="A2924" t="s">
        <v>100</v>
      </c>
      <c r="B2924" t="s">
        <v>101</v>
      </c>
      <c r="C2924" t="s">
        <v>93</v>
      </c>
      <c r="D2924" s="29">
        <v>46750</v>
      </c>
      <c r="E2924">
        <v>0</v>
      </c>
      <c r="F2924">
        <v>0</v>
      </c>
      <c r="G2924">
        <v>0</v>
      </c>
      <c r="H2924">
        <v>0</v>
      </c>
      <c r="R2924">
        <v>0</v>
      </c>
      <c r="S2924" t="s">
        <v>90</v>
      </c>
      <c r="T2924" s="297">
        <v>46311.754166666666</v>
      </c>
    </row>
    <row r="2925" spans="1:20" x14ac:dyDescent="0.35">
      <c r="A2925" t="s">
        <v>100</v>
      </c>
      <c r="B2925" t="s">
        <v>101</v>
      </c>
      <c r="C2925" t="s">
        <v>93</v>
      </c>
      <c r="D2925" s="29">
        <v>46751</v>
      </c>
      <c r="E2925">
        <v>0</v>
      </c>
      <c r="F2925">
        <v>0</v>
      </c>
      <c r="G2925">
        <v>0</v>
      </c>
      <c r="H2925">
        <v>0</v>
      </c>
      <c r="R2925">
        <v>0</v>
      </c>
      <c r="S2925" t="s">
        <v>90</v>
      </c>
      <c r="T2925" s="297">
        <v>46311.754166666666</v>
      </c>
    </row>
    <row r="2926" spans="1:20" x14ac:dyDescent="0.35">
      <c r="A2926" t="s">
        <v>100</v>
      </c>
      <c r="B2926" t="s">
        <v>101</v>
      </c>
      <c r="C2926" t="s">
        <v>93</v>
      </c>
      <c r="D2926" s="29">
        <v>46752</v>
      </c>
      <c r="E2926">
        <v>0</v>
      </c>
      <c r="F2926">
        <v>0</v>
      </c>
      <c r="G2926">
        <v>0</v>
      </c>
      <c r="H2926">
        <v>0</v>
      </c>
      <c r="R2926">
        <v>0</v>
      </c>
      <c r="S2926" t="s">
        <v>90</v>
      </c>
      <c r="T2926" s="297">
        <v>46311.754166666666</v>
      </c>
    </row>
    <row r="2927" spans="1:20" x14ac:dyDescent="0.35">
      <c r="A2927" t="s">
        <v>100</v>
      </c>
      <c r="B2927" t="s">
        <v>101</v>
      </c>
      <c r="C2927" t="s">
        <v>89</v>
      </c>
      <c r="D2927" s="29">
        <v>46388</v>
      </c>
      <c r="E2927">
        <v>0</v>
      </c>
      <c r="F2927">
        <v>0</v>
      </c>
      <c r="G2927">
        <v>0</v>
      </c>
      <c r="H2927">
        <v>0</v>
      </c>
      <c r="R2927">
        <v>48.872929999999997</v>
      </c>
      <c r="S2927" t="s">
        <v>90</v>
      </c>
      <c r="T2927" s="297">
        <v>46311.754166666666</v>
      </c>
    </row>
    <row r="2928" spans="1:20" x14ac:dyDescent="0.35">
      <c r="A2928" t="s">
        <v>100</v>
      </c>
      <c r="B2928" t="s">
        <v>101</v>
      </c>
      <c r="C2928" t="s">
        <v>89</v>
      </c>
      <c r="D2928" s="29">
        <v>46389</v>
      </c>
      <c r="E2928">
        <v>0</v>
      </c>
      <c r="F2928">
        <v>0</v>
      </c>
      <c r="G2928">
        <v>0</v>
      </c>
      <c r="H2928">
        <v>0</v>
      </c>
      <c r="R2928">
        <v>48.872929999999997</v>
      </c>
      <c r="S2928" t="s">
        <v>90</v>
      </c>
      <c r="T2928" s="297">
        <v>46311.754166666666</v>
      </c>
    </row>
    <row r="2929" spans="1:20" x14ac:dyDescent="0.35">
      <c r="A2929" t="s">
        <v>100</v>
      </c>
      <c r="B2929" t="s">
        <v>101</v>
      </c>
      <c r="C2929" t="s">
        <v>89</v>
      </c>
      <c r="D2929" s="29">
        <v>46390</v>
      </c>
      <c r="E2929">
        <v>0</v>
      </c>
      <c r="F2929">
        <v>0</v>
      </c>
      <c r="G2929">
        <v>0</v>
      </c>
      <c r="H2929">
        <v>0</v>
      </c>
      <c r="R2929">
        <v>48.872929999999997</v>
      </c>
      <c r="S2929" t="s">
        <v>90</v>
      </c>
      <c r="T2929" s="297">
        <v>46311.754166666666</v>
      </c>
    </row>
    <row r="2930" spans="1:20" x14ac:dyDescent="0.35">
      <c r="A2930" t="s">
        <v>100</v>
      </c>
      <c r="B2930" t="s">
        <v>101</v>
      </c>
      <c r="C2930" t="s">
        <v>89</v>
      </c>
      <c r="D2930" s="29">
        <v>46391</v>
      </c>
      <c r="E2930">
        <v>0</v>
      </c>
      <c r="F2930">
        <v>0</v>
      </c>
      <c r="G2930">
        <v>0</v>
      </c>
      <c r="H2930">
        <v>0</v>
      </c>
      <c r="R2930">
        <v>48.872929999999997</v>
      </c>
      <c r="S2930" t="s">
        <v>90</v>
      </c>
      <c r="T2930" s="297">
        <v>46311.754166666666</v>
      </c>
    </row>
    <row r="2931" spans="1:20" x14ac:dyDescent="0.35">
      <c r="A2931" t="s">
        <v>100</v>
      </c>
      <c r="B2931" t="s">
        <v>101</v>
      </c>
      <c r="C2931" t="s">
        <v>89</v>
      </c>
      <c r="D2931" s="29">
        <v>46392</v>
      </c>
      <c r="E2931">
        <v>0</v>
      </c>
      <c r="F2931">
        <v>0</v>
      </c>
      <c r="G2931">
        <v>0</v>
      </c>
      <c r="H2931">
        <v>0</v>
      </c>
      <c r="R2931">
        <v>48.872929999999997</v>
      </c>
      <c r="S2931" t="s">
        <v>90</v>
      </c>
      <c r="T2931" s="297">
        <v>46311.754166666666</v>
      </c>
    </row>
    <row r="2932" spans="1:20" x14ac:dyDescent="0.35">
      <c r="A2932" t="s">
        <v>100</v>
      </c>
      <c r="B2932" t="s">
        <v>101</v>
      </c>
      <c r="C2932" t="s">
        <v>89</v>
      </c>
      <c r="D2932" s="29">
        <v>46393</v>
      </c>
      <c r="E2932">
        <v>0</v>
      </c>
      <c r="F2932">
        <v>0</v>
      </c>
      <c r="G2932">
        <v>0</v>
      </c>
      <c r="H2932">
        <v>0</v>
      </c>
      <c r="R2932">
        <v>48.872929999999997</v>
      </c>
      <c r="S2932" t="s">
        <v>90</v>
      </c>
      <c r="T2932" s="297">
        <v>46311.754166666666</v>
      </c>
    </row>
    <row r="2933" spans="1:20" x14ac:dyDescent="0.35">
      <c r="A2933" t="s">
        <v>100</v>
      </c>
      <c r="B2933" t="s">
        <v>101</v>
      </c>
      <c r="C2933" t="s">
        <v>89</v>
      </c>
      <c r="D2933" s="29">
        <v>46394</v>
      </c>
      <c r="E2933">
        <v>0</v>
      </c>
      <c r="F2933">
        <v>0</v>
      </c>
      <c r="G2933">
        <v>0</v>
      </c>
      <c r="H2933">
        <v>0</v>
      </c>
      <c r="R2933">
        <v>48.872929999999997</v>
      </c>
      <c r="S2933" t="s">
        <v>90</v>
      </c>
      <c r="T2933" s="297">
        <v>46311.754166666666</v>
      </c>
    </row>
    <row r="2934" spans="1:20" x14ac:dyDescent="0.35">
      <c r="A2934" t="s">
        <v>100</v>
      </c>
      <c r="B2934" t="s">
        <v>101</v>
      </c>
      <c r="C2934" t="s">
        <v>89</v>
      </c>
      <c r="D2934" s="29">
        <v>46395</v>
      </c>
      <c r="E2934">
        <v>0</v>
      </c>
      <c r="F2934">
        <v>0</v>
      </c>
      <c r="G2934">
        <v>0</v>
      </c>
      <c r="H2934">
        <v>0</v>
      </c>
      <c r="R2934">
        <v>48.872929999999997</v>
      </c>
      <c r="S2934" t="s">
        <v>90</v>
      </c>
      <c r="T2934" s="297">
        <v>46311.754166666666</v>
      </c>
    </row>
    <row r="2935" spans="1:20" x14ac:dyDescent="0.35">
      <c r="A2935" t="s">
        <v>100</v>
      </c>
      <c r="B2935" t="s">
        <v>101</v>
      </c>
      <c r="C2935" t="s">
        <v>89</v>
      </c>
      <c r="D2935" s="29">
        <v>46396</v>
      </c>
      <c r="E2935">
        <v>0</v>
      </c>
      <c r="F2935">
        <v>0</v>
      </c>
      <c r="G2935">
        <v>0</v>
      </c>
      <c r="H2935">
        <v>0</v>
      </c>
      <c r="R2935">
        <v>48.872929999999997</v>
      </c>
      <c r="S2935" t="s">
        <v>90</v>
      </c>
      <c r="T2935" s="297">
        <v>46311.754166666666</v>
      </c>
    </row>
    <row r="2936" spans="1:20" x14ac:dyDescent="0.35">
      <c r="A2936" t="s">
        <v>100</v>
      </c>
      <c r="B2936" t="s">
        <v>101</v>
      </c>
      <c r="C2936" t="s">
        <v>89</v>
      </c>
      <c r="D2936" s="29">
        <v>46397</v>
      </c>
      <c r="E2936">
        <v>0</v>
      </c>
      <c r="F2936">
        <v>0</v>
      </c>
      <c r="G2936">
        <v>0</v>
      </c>
      <c r="H2936">
        <v>0</v>
      </c>
      <c r="R2936">
        <v>48.872929999999997</v>
      </c>
      <c r="S2936" t="s">
        <v>90</v>
      </c>
      <c r="T2936" s="297">
        <v>46311.754166666666</v>
      </c>
    </row>
    <row r="2937" spans="1:20" x14ac:dyDescent="0.35">
      <c r="A2937" t="s">
        <v>100</v>
      </c>
      <c r="B2937" t="s">
        <v>101</v>
      </c>
      <c r="C2937" t="s">
        <v>89</v>
      </c>
      <c r="D2937" s="29">
        <v>46398</v>
      </c>
      <c r="E2937">
        <v>0</v>
      </c>
      <c r="F2937">
        <v>0</v>
      </c>
      <c r="G2937">
        <v>0</v>
      </c>
      <c r="H2937">
        <v>0</v>
      </c>
      <c r="R2937">
        <v>48.872929999999997</v>
      </c>
      <c r="S2937" t="s">
        <v>90</v>
      </c>
      <c r="T2937" s="297">
        <v>46311.754166666666</v>
      </c>
    </row>
    <row r="2938" spans="1:20" x14ac:dyDescent="0.35">
      <c r="A2938" t="s">
        <v>100</v>
      </c>
      <c r="B2938" t="s">
        <v>101</v>
      </c>
      <c r="C2938" t="s">
        <v>89</v>
      </c>
      <c r="D2938" s="29">
        <v>46399</v>
      </c>
      <c r="E2938">
        <v>0</v>
      </c>
      <c r="F2938">
        <v>0</v>
      </c>
      <c r="G2938">
        <v>0</v>
      </c>
      <c r="H2938">
        <v>0</v>
      </c>
      <c r="R2938">
        <v>48.872929999999997</v>
      </c>
      <c r="S2938" t="s">
        <v>90</v>
      </c>
      <c r="T2938" s="297">
        <v>46311.754166666666</v>
      </c>
    </row>
    <row r="2939" spans="1:20" x14ac:dyDescent="0.35">
      <c r="A2939" t="s">
        <v>100</v>
      </c>
      <c r="B2939" t="s">
        <v>101</v>
      </c>
      <c r="C2939" t="s">
        <v>89</v>
      </c>
      <c r="D2939" s="29">
        <v>46400</v>
      </c>
      <c r="E2939">
        <v>0</v>
      </c>
      <c r="F2939">
        <v>0</v>
      </c>
      <c r="G2939">
        <v>0</v>
      </c>
      <c r="H2939">
        <v>0</v>
      </c>
      <c r="R2939">
        <v>48.872929999999997</v>
      </c>
      <c r="S2939" t="s">
        <v>90</v>
      </c>
      <c r="T2939" s="297">
        <v>46311.754166666666</v>
      </c>
    </row>
    <row r="2940" spans="1:20" x14ac:dyDescent="0.35">
      <c r="A2940" t="s">
        <v>100</v>
      </c>
      <c r="B2940" t="s">
        <v>101</v>
      </c>
      <c r="C2940" t="s">
        <v>89</v>
      </c>
      <c r="D2940" s="29">
        <v>46401</v>
      </c>
      <c r="E2940">
        <v>0</v>
      </c>
      <c r="F2940">
        <v>0</v>
      </c>
      <c r="G2940">
        <v>0</v>
      </c>
      <c r="H2940">
        <v>0</v>
      </c>
      <c r="R2940">
        <v>48.872929999999997</v>
      </c>
      <c r="S2940" t="s">
        <v>90</v>
      </c>
      <c r="T2940" s="297">
        <v>46311.754166666666</v>
      </c>
    </row>
    <row r="2941" spans="1:20" x14ac:dyDescent="0.35">
      <c r="A2941" t="s">
        <v>100</v>
      </c>
      <c r="B2941" t="s">
        <v>101</v>
      </c>
      <c r="C2941" t="s">
        <v>89</v>
      </c>
      <c r="D2941" s="29">
        <v>46402</v>
      </c>
      <c r="E2941">
        <v>0</v>
      </c>
      <c r="F2941">
        <v>0</v>
      </c>
      <c r="G2941">
        <v>0</v>
      </c>
      <c r="H2941">
        <v>0</v>
      </c>
      <c r="R2941">
        <v>48.872929999999997</v>
      </c>
      <c r="S2941" t="s">
        <v>90</v>
      </c>
      <c r="T2941" s="297">
        <v>46311.754166666666</v>
      </c>
    </row>
    <row r="2942" spans="1:20" x14ac:dyDescent="0.35">
      <c r="A2942" t="s">
        <v>100</v>
      </c>
      <c r="B2942" t="s">
        <v>101</v>
      </c>
      <c r="C2942" t="s">
        <v>89</v>
      </c>
      <c r="D2942" s="29">
        <v>46403</v>
      </c>
      <c r="E2942">
        <v>0</v>
      </c>
      <c r="F2942">
        <v>0</v>
      </c>
      <c r="G2942">
        <v>0</v>
      </c>
      <c r="H2942">
        <v>0</v>
      </c>
      <c r="R2942">
        <v>48.872929999999997</v>
      </c>
      <c r="S2942" t="s">
        <v>90</v>
      </c>
      <c r="T2942" s="297">
        <v>46311.754166666666</v>
      </c>
    </row>
    <row r="2943" spans="1:20" x14ac:dyDescent="0.35">
      <c r="A2943" t="s">
        <v>100</v>
      </c>
      <c r="B2943" t="s">
        <v>101</v>
      </c>
      <c r="C2943" t="s">
        <v>89</v>
      </c>
      <c r="D2943" s="29">
        <v>46404</v>
      </c>
      <c r="E2943">
        <v>0</v>
      </c>
      <c r="F2943">
        <v>0</v>
      </c>
      <c r="G2943">
        <v>0</v>
      </c>
      <c r="H2943">
        <v>0</v>
      </c>
      <c r="R2943">
        <v>48.872929999999997</v>
      </c>
      <c r="S2943" t="s">
        <v>90</v>
      </c>
      <c r="T2943" s="297">
        <v>46311.754166666666</v>
      </c>
    </row>
    <row r="2944" spans="1:20" x14ac:dyDescent="0.35">
      <c r="A2944" t="s">
        <v>100</v>
      </c>
      <c r="B2944" t="s">
        <v>101</v>
      </c>
      <c r="C2944" t="s">
        <v>89</v>
      </c>
      <c r="D2944" s="29">
        <v>46405</v>
      </c>
      <c r="E2944">
        <v>0</v>
      </c>
      <c r="F2944">
        <v>0</v>
      </c>
      <c r="G2944">
        <v>0</v>
      </c>
      <c r="H2944">
        <v>0</v>
      </c>
      <c r="R2944">
        <v>48.872929999999997</v>
      </c>
      <c r="S2944" t="s">
        <v>90</v>
      </c>
      <c r="T2944" s="297">
        <v>46311.754166666666</v>
      </c>
    </row>
    <row r="2945" spans="1:20" x14ac:dyDescent="0.35">
      <c r="A2945" t="s">
        <v>100</v>
      </c>
      <c r="B2945" t="s">
        <v>101</v>
      </c>
      <c r="C2945" t="s">
        <v>89</v>
      </c>
      <c r="D2945" s="29">
        <v>46406</v>
      </c>
      <c r="E2945">
        <v>0</v>
      </c>
      <c r="F2945">
        <v>0</v>
      </c>
      <c r="G2945">
        <v>0</v>
      </c>
      <c r="H2945">
        <v>0</v>
      </c>
      <c r="R2945">
        <v>48.872929999999997</v>
      </c>
      <c r="S2945" t="s">
        <v>90</v>
      </c>
      <c r="T2945" s="297">
        <v>46311.754166666666</v>
      </c>
    </row>
    <row r="2946" spans="1:20" x14ac:dyDescent="0.35">
      <c r="A2946" t="s">
        <v>100</v>
      </c>
      <c r="B2946" t="s">
        <v>101</v>
      </c>
      <c r="C2946" t="s">
        <v>89</v>
      </c>
      <c r="D2946" s="29">
        <v>46407</v>
      </c>
      <c r="E2946">
        <v>0</v>
      </c>
      <c r="F2946">
        <v>0</v>
      </c>
      <c r="G2946">
        <v>0</v>
      </c>
      <c r="H2946">
        <v>0</v>
      </c>
      <c r="R2946">
        <v>48.872929999999997</v>
      </c>
      <c r="S2946" t="s">
        <v>90</v>
      </c>
      <c r="T2946" s="297">
        <v>46311.754166666666</v>
      </c>
    </row>
    <row r="2947" spans="1:20" x14ac:dyDescent="0.35">
      <c r="A2947" t="s">
        <v>100</v>
      </c>
      <c r="B2947" t="s">
        <v>101</v>
      </c>
      <c r="C2947" t="s">
        <v>89</v>
      </c>
      <c r="D2947" s="29">
        <v>46408</v>
      </c>
      <c r="E2947">
        <v>0</v>
      </c>
      <c r="F2947">
        <v>0</v>
      </c>
      <c r="G2947">
        <v>0</v>
      </c>
      <c r="H2947">
        <v>0</v>
      </c>
      <c r="R2947">
        <v>48.872929999999997</v>
      </c>
      <c r="S2947" t="s">
        <v>90</v>
      </c>
      <c r="T2947" s="297">
        <v>46311.754166666666</v>
      </c>
    </row>
    <row r="2948" spans="1:20" x14ac:dyDescent="0.35">
      <c r="A2948" t="s">
        <v>100</v>
      </c>
      <c r="B2948" t="s">
        <v>101</v>
      </c>
      <c r="C2948" t="s">
        <v>89</v>
      </c>
      <c r="D2948" s="29">
        <v>46409</v>
      </c>
      <c r="E2948">
        <v>0</v>
      </c>
      <c r="F2948">
        <v>0</v>
      </c>
      <c r="G2948">
        <v>0</v>
      </c>
      <c r="H2948">
        <v>0</v>
      </c>
      <c r="R2948">
        <v>48.872929999999997</v>
      </c>
      <c r="S2948" t="s">
        <v>90</v>
      </c>
      <c r="T2948" s="297">
        <v>46311.754166666666</v>
      </c>
    </row>
    <row r="2949" spans="1:20" x14ac:dyDescent="0.35">
      <c r="A2949" t="s">
        <v>100</v>
      </c>
      <c r="B2949" t="s">
        <v>101</v>
      </c>
      <c r="C2949" t="s">
        <v>89</v>
      </c>
      <c r="D2949" s="29">
        <v>46410</v>
      </c>
      <c r="E2949">
        <v>0</v>
      </c>
      <c r="F2949">
        <v>0</v>
      </c>
      <c r="G2949">
        <v>0</v>
      </c>
      <c r="H2949">
        <v>0</v>
      </c>
      <c r="R2949">
        <v>48.872929999999997</v>
      </c>
      <c r="S2949" t="s">
        <v>90</v>
      </c>
      <c r="T2949" s="297">
        <v>46311.754166666666</v>
      </c>
    </row>
    <row r="2950" spans="1:20" x14ac:dyDescent="0.35">
      <c r="A2950" t="s">
        <v>100</v>
      </c>
      <c r="B2950" t="s">
        <v>101</v>
      </c>
      <c r="C2950" t="s">
        <v>89</v>
      </c>
      <c r="D2950" s="29">
        <v>46411</v>
      </c>
      <c r="E2950">
        <v>0</v>
      </c>
      <c r="F2950">
        <v>0</v>
      </c>
      <c r="G2950">
        <v>0</v>
      </c>
      <c r="H2950">
        <v>0</v>
      </c>
      <c r="R2950">
        <v>48.872929999999997</v>
      </c>
      <c r="S2950" t="s">
        <v>90</v>
      </c>
      <c r="T2950" s="297">
        <v>46311.754166666666</v>
      </c>
    </row>
    <row r="2951" spans="1:20" x14ac:dyDescent="0.35">
      <c r="A2951" t="s">
        <v>100</v>
      </c>
      <c r="B2951" t="s">
        <v>101</v>
      </c>
      <c r="C2951" t="s">
        <v>89</v>
      </c>
      <c r="D2951" s="29">
        <v>46412</v>
      </c>
      <c r="E2951">
        <v>0</v>
      </c>
      <c r="F2951">
        <v>0</v>
      </c>
      <c r="G2951">
        <v>0</v>
      </c>
      <c r="H2951">
        <v>0</v>
      </c>
      <c r="R2951">
        <v>48.872929999999997</v>
      </c>
      <c r="S2951" t="s">
        <v>90</v>
      </c>
      <c r="T2951" s="297">
        <v>46311.754166666666</v>
      </c>
    </row>
    <row r="2952" spans="1:20" x14ac:dyDescent="0.35">
      <c r="A2952" t="s">
        <v>100</v>
      </c>
      <c r="B2952" t="s">
        <v>101</v>
      </c>
      <c r="C2952" t="s">
        <v>89</v>
      </c>
      <c r="D2952" s="29">
        <v>46413</v>
      </c>
      <c r="E2952">
        <v>0</v>
      </c>
      <c r="F2952">
        <v>0</v>
      </c>
      <c r="G2952">
        <v>0</v>
      </c>
      <c r="H2952">
        <v>0</v>
      </c>
      <c r="R2952">
        <v>48.872929999999997</v>
      </c>
      <c r="S2952" t="s">
        <v>90</v>
      </c>
      <c r="T2952" s="297">
        <v>46311.754166666666</v>
      </c>
    </row>
    <row r="2953" spans="1:20" x14ac:dyDescent="0.35">
      <c r="A2953" t="s">
        <v>100</v>
      </c>
      <c r="B2953" t="s">
        <v>101</v>
      </c>
      <c r="C2953" t="s">
        <v>89</v>
      </c>
      <c r="D2953" s="29">
        <v>46414</v>
      </c>
      <c r="E2953">
        <v>0</v>
      </c>
      <c r="F2953">
        <v>0</v>
      </c>
      <c r="G2953">
        <v>0</v>
      </c>
      <c r="H2953">
        <v>0</v>
      </c>
      <c r="R2953">
        <v>48.872929999999997</v>
      </c>
      <c r="S2953" t="s">
        <v>90</v>
      </c>
      <c r="T2953" s="297">
        <v>46311.754166666666</v>
      </c>
    </row>
    <row r="2954" spans="1:20" x14ac:dyDescent="0.35">
      <c r="A2954" t="s">
        <v>100</v>
      </c>
      <c r="B2954" t="s">
        <v>101</v>
      </c>
      <c r="C2954" t="s">
        <v>89</v>
      </c>
      <c r="D2954" s="29">
        <v>46415</v>
      </c>
      <c r="E2954">
        <v>0</v>
      </c>
      <c r="F2954">
        <v>0</v>
      </c>
      <c r="G2954">
        <v>0</v>
      </c>
      <c r="H2954">
        <v>0</v>
      </c>
      <c r="R2954">
        <v>48.872929999999997</v>
      </c>
      <c r="S2954" t="s">
        <v>90</v>
      </c>
      <c r="T2954" s="297">
        <v>46311.754166666666</v>
      </c>
    </row>
    <row r="2955" spans="1:20" x14ac:dyDescent="0.35">
      <c r="A2955" t="s">
        <v>100</v>
      </c>
      <c r="B2955" t="s">
        <v>101</v>
      </c>
      <c r="C2955" t="s">
        <v>89</v>
      </c>
      <c r="D2955" s="29">
        <v>46416</v>
      </c>
      <c r="E2955">
        <v>0</v>
      </c>
      <c r="F2955">
        <v>0</v>
      </c>
      <c r="G2955">
        <v>0</v>
      </c>
      <c r="H2955">
        <v>0</v>
      </c>
      <c r="R2955">
        <v>48.872929999999997</v>
      </c>
      <c r="S2955" t="s">
        <v>90</v>
      </c>
      <c r="T2955" s="297">
        <v>46311.754166666666</v>
      </c>
    </row>
    <row r="2956" spans="1:20" x14ac:dyDescent="0.35">
      <c r="A2956" t="s">
        <v>100</v>
      </c>
      <c r="B2956" t="s">
        <v>101</v>
      </c>
      <c r="C2956" t="s">
        <v>89</v>
      </c>
      <c r="D2956" s="29">
        <v>46417</v>
      </c>
      <c r="E2956">
        <v>0</v>
      </c>
      <c r="F2956">
        <v>0</v>
      </c>
      <c r="G2956">
        <v>0</v>
      </c>
      <c r="H2956">
        <v>0</v>
      </c>
      <c r="R2956">
        <v>48.872929999999997</v>
      </c>
      <c r="S2956" t="s">
        <v>90</v>
      </c>
      <c r="T2956" s="297">
        <v>46311.754166666666</v>
      </c>
    </row>
    <row r="2957" spans="1:20" x14ac:dyDescent="0.35">
      <c r="A2957" t="s">
        <v>100</v>
      </c>
      <c r="B2957" t="s">
        <v>101</v>
      </c>
      <c r="C2957" t="s">
        <v>89</v>
      </c>
      <c r="D2957" s="29">
        <v>46418</v>
      </c>
      <c r="E2957">
        <v>0</v>
      </c>
      <c r="F2957">
        <v>0</v>
      </c>
      <c r="G2957">
        <v>0</v>
      </c>
      <c r="H2957">
        <v>0</v>
      </c>
      <c r="R2957">
        <v>48.872929999999997</v>
      </c>
      <c r="S2957" t="s">
        <v>90</v>
      </c>
      <c r="T2957" s="297">
        <v>46311.754166666666</v>
      </c>
    </row>
    <row r="2958" spans="1:20" x14ac:dyDescent="0.35">
      <c r="A2958" t="s">
        <v>100</v>
      </c>
      <c r="B2958" t="s">
        <v>101</v>
      </c>
      <c r="C2958" t="s">
        <v>89</v>
      </c>
      <c r="D2958" s="29">
        <v>46419</v>
      </c>
      <c r="E2958">
        <v>0</v>
      </c>
      <c r="F2958">
        <v>0</v>
      </c>
      <c r="G2958">
        <v>0</v>
      </c>
      <c r="H2958">
        <v>0</v>
      </c>
      <c r="R2958">
        <v>48.872929999999997</v>
      </c>
      <c r="S2958" t="s">
        <v>90</v>
      </c>
      <c r="T2958" s="297">
        <v>46311.754166666666</v>
      </c>
    </row>
    <row r="2959" spans="1:20" x14ac:dyDescent="0.35">
      <c r="A2959" t="s">
        <v>100</v>
      </c>
      <c r="B2959" t="s">
        <v>101</v>
      </c>
      <c r="C2959" t="s">
        <v>89</v>
      </c>
      <c r="D2959" s="29">
        <v>46420</v>
      </c>
      <c r="E2959">
        <v>0</v>
      </c>
      <c r="F2959">
        <v>0</v>
      </c>
      <c r="G2959">
        <v>0</v>
      </c>
      <c r="H2959">
        <v>0</v>
      </c>
      <c r="R2959">
        <v>48.872929999999997</v>
      </c>
      <c r="S2959" t="s">
        <v>90</v>
      </c>
      <c r="T2959" s="297">
        <v>46311.754166666666</v>
      </c>
    </row>
    <row r="2960" spans="1:20" x14ac:dyDescent="0.35">
      <c r="A2960" t="s">
        <v>100</v>
      </c>
      <c r="B2960" t="s">
        <v>101</v>
      </c>
      <c r="C2960" t="s">
        <v>89</v>
      </c>
      <c r="D2960" s="29">
        <v>46421</v>
      </c>
      <c r="E2960">
        <v>0</v>
      </c>
      <c r="F2960">
        <v>0</v>
      </c>
      <c r="G2960">
        <v>0</v>
      </c>
      <c r="H2960">
        <v>0</v>
      </c>
      <c r="R2960">
        <v>48.872929999999997</v>
      </c>
      <c r="S2960" t="s">
        <v>90</v>
      </c>
      <c r="T2960" s="297">
        <v>46311.754166666666</v>
      </c>
    </row>
    <row r="2961" spans="1:20" x14ac:dyDescent="0.35">
      <c r="A2961" t="s">
        <v>100</v>
      </c>
      <c r="B2961" t="s">
        <v>101</v>
      </c>
      <c r="C2961" t="s">
        <v>89</v>
      </c>
      <c r="D2961" s="29">
        <v>46422</v>
      </c>
      <c r="E2961">
        <v>0</v>
      </c>
      <c r="F2961">
        <v>0</v>
      </c>
      <c r="G2961">
        <v>0</v>
      </c>
      <c r="H2961">
        <v>0</v>
      </c>
      <c r="R2961">
        <v>48.872929999999997</v>
      </c>
      <c r="S2961" t="s">
        <v>90</v>
      </c>
      <c r="T2961" s="297">
        <v>46311.754166666666</v>
      </c>
    </row>
    <row r="2962" spans="1:20" x14ac:dyDescent="0.35">
      <c r="A2962" t="s">
        <v>100</v>
      </c>
      <c r="B2962" t="s">
        <v>101</v>
      </c>
      <c r="C2962" t="s">
        <v>89</v>
      </c>
      <c r="D2962" s="29">
        <v>46423</v>
      </c>
      <c r="E2962">
        <v>0</v>
      </c>
      <c r="F2962">
        <v>0</v>
      </c>
      <c r="G2962">
        <v>0</v>
      </c>
      <c r="H2962">
        <v>0</v>
      </c>
      <c r="R2962">
        <v>48.872929999999997</v>
      </c>
      <c r="S2962" t="s">
        <v>90</v>
      </c>
      <c r="T2962" s="297">
        <v>46311.754166666666</v>
      </c>
    </row>
    <row r="2963" spans="1:20" x14ac:dyDescent="0.35">
      <c r="A2963" t="s">
        <v>100</v>
      </c>
      <c r="B2963" t="s">
        <v>101</v>
      </c>
      <c r="C2963" t="s">
        <v>89</v>
      </c>
      <c r="D2963" s="29">
        <v>46424</v>
      </c>
      <c r="E2963">
        <v>0</v>
      </c>
      <c r="F2963">
        <v>0</v>
      </c>
      <c r="G2963">
        <v>0</v>
      </c>
      <c r="H2963">
        <v>0</v>
      </c>
      <c r="R2963">
        <v>48.872929999999997</v>
      </c>
      <c r="S2963" t="s">
        <v>90</v>
      </c>
      <c r="T2963" s="297">
        <v>46311.754166666666</v>
      </c>
    </row>
    <row r="2964" spans="1:20" x14ac:dyDescent="0.35">
      <c r="A2964" t="s">
        <v>100</v>
      </c>
      <c r="B2964" t="s">
        <v>101</v>
      </c>
      <c r="C2964" t="s">
        <v>89</v>
      </c>
      <c r="D2964" s="29">
        <v>46425</v>
      </c>
      <c r="E2964">
        <v>0</v>
      </c>
      <c r="F2964">
        <v>0</v>
      </c>
      <c r="G2964">
        <v>0</v>
      </c>
      <c r="H2964">
        <v>0</v>
      </c>
      <c r="R2964">
        <v>48.872929999999997</v>
      </c>
      <c r="S2964" t="s">
        <v>90</v>
      </c>
      <c r="T2964" s="297">
        <v>46311.754166666666</v>
      </c>
    </row>
    <row r="2965" spans="1:20" x14ac:dyDescent="0.35">
      <c r="A2965" t="s">
        <v>100</v>
      </c>
      <c r="B2965" t="s">
        <v>101</v>
      </c>
      <c r="C2965" t="s">
        <v>89</v>
      </c>
      <c r="D2965" s="29">
        <v>46426</v>
      </c>
      <c r="E2965">
        <v>0</v>
      </c>
      <c r="F2965">
        <v>0</v>
      </c>
      <c r="G2965">
        <v>0</v>
      </c>
      <c r="H2965">
        <v>0</v>
      </c>
      <c r="R2965">
        <v>48.872929999999997</v>
      </c>
      <c r="S2965" t="s">
        <v>90</v>
      </c>
      <c r="T2965" s="297">
        <v>46311.754166666666</v>
      </c>
    </row>
    <row r="2966" spans="1:20" x14ac:dyDescent="0.35">
      <c r="A2966" t="s">
        <v>100</v>
      </c>
      <c r="B2966" t="s">
        <v>101</v>
      </c>
      <c r="C2966" t="s">
        <v>89</v>
      </c>
      <c r="D2966" s="29">
        <v>46427</v>
      </c>
      <c r="E2966">
        <v>0</v>
      </c>
      <c r="F2966">
        <v>0</v>
      </c>
      <c r="G2966">
        <v>0</v>
      </c>
      <c r="H2966">
        <v>0</v>
      </c>
      <c r="R2966">
        <v>48.872929999999997</v>
      </c>
      <c r="S2966" t="s">
        <v>90</v>
      </c>
      <c r="T2966" s="297">
        <v>46311.754166666666</v>
      </c>
    </row>
    <row r="2967" spans="1:20" x14ac:dyDescent="0.35">
      <c r="A2967" t="s">
        <v>100</v>
      </c>
      <c r="B2967" t="s">
        <v>101</v>
      </c>
      <c r="C2967" t="s">
        <v>89</v>
      </c>
      <c r="D2967" s="29">
        <v>46428</v>
      </c>
      <c r="E2967">
        <v>0</v>
      </c>
      <c r="F2967">
        <v>0</v>
      </c>
      <c r="G2967">
        <v>0</v>
      </c>
      <c r="H2967">
        <v>0</v>
      </c>
      <c r="R2967">
        <v>48.872929999999997</v>
      </c>
      <c r="S2967" t="s">
        <v>90</v>
      </c>
      <c r="T2967" s="297">
        <v>46311.754166666666</v>
      </c>
    </row>
    <row r="2968" spans="1:20" x14ac:dyDescent="0.35">
      <c r="A2968" t="s">
        <v>100</v>
      </c>
      <c r="B2968" t="s">
        <v>101</v>
      </c>
      <c r="C2968" t="s">
        <v>89</v>
      </c>
      <c r="D2968" s="29">
        <v>46429</v>
      </c>
      <c r="E2968">
        <v>0</v>
      </c>
      <c r="F2968">
        <v>0</v>
      </c>
      <c r="G2968">
        <v>0</v>
      </c>
      <c r="H2968">
        <v>0</v>
      </c>
      <c r="R2968">
        <v>48.872929999999997</v>
      </c>
      <c r="S2968" t="s">
        <v>90</v>
      </c>
      <c r="T2968" s="297">
        <v>46311.754166666666</v>
      </c>
    </row>
    <row r="2969" spans="1:20" x14ac:dyDescent="0.35">
      <c r="A2969" t="s">
        <v>100</v>
      </c>
      <c r="B2969" t="s">
        <v>101</v>
      </c>
      <c r="C2969" t="s">
        <v>89</v>
      </c>
      <c r="D2969" s="29">
        <v>46430</v>
      </c>
      <c r="E2969">
        <v>0</v>
      </c>
      <c r="F2969">
        <v>0</v>
      </c>
      <c r="G2969">
        <v>0</v>
      </c>
      <c r="H2969">
        <v>0</v>
      </c>
      <c r="R2969">
        <v>48.872929999999997</v>
      </c>
      <c r="S2969" t="s">
        <v>90</v>
      </c>
      <c r="T2969" s="297">
        <v>46311.754166666666</v>
      </c>
    </row>
    <row r="2970" spans="1:20" x14ac:dyDescent="0.35">
      <c r="A2970" t="s">
        <v>100</v>
      </c>
      <c r="B2970" t="s">
        <v>101</v>
      </c>
      <c r="C2970" t="s">
        <v>89</v>
      </c>
      <c r="D2970" s="29">
        <v>46431</v>
      </c>
      <c r="E2970">
        <v>0</v>
      </c>
      <c r="F2970">
        <v>0</v>
      </c>
      <c r="G2970">
        <v>0</v>
      </c>
      <c r="H2970">
        <v>0</v>
      </c>
      <c r="R2970">
        <v>48.872929999999997</v>
      </c>
      <c r="S2970" t="s">
        <v>90</v>
      </c>
      <c r="T2970" s="297">
        <v>46311.754166666666</v>
      </c>
    </row>
    <row r="2971" spans="1:20" x14ac:dyDescent="0.35">
      <c r="A2971" t="s">
        <v>100</v>
      </c>
      <c r="B2971" t="s">
        <v>101</v>
      </c>
      <c r="C2971" t="s">
        <v>89</v>
      </c>
      <c r="D2971" s="29">
        <v>46432</v>
      </c>
      <c r="E2971">
        <v>0</v>
      </c>
      <c r="F2971">
        <v>0</v>
      </c>
      <c r="G2971">
        <v>0</v>
      </c>
      <c r="H2971">
        <v>0</v>
      </c>
      <c r="R2971">
        <v>48.872929999999997</v>
      </c>
      <c r="S2971" t="s">
        <v>90</v>
      </c>
      <c r="T2971" s="297">
        <v>46311.754166666666</v>
      </c>
    </row>
    <row r="2972" spans="1:20" x14ac:dyDescent="0.35">
      <c r="A2972" t="s">
        <v>100</v>
      </c>
      <c r="B2972" t="s">
        <v>101</v>
      </c>
      <c r="C2972" t="s">
        <v>89</v>
      </c>
      <c r="D2972" s="29">
        <v>46433</v>
      </c>
      <c r="E2972">
        <v>0</v>
      </c>
      <c r="F2972">
        <v>0</v>
      </c>
      <c r="G2972">
        <v>0</v>
      </c>
      <c r="H2972">
        <v>0</v>
      </c>
      <c r="R2972">
        <v>48.872929999999997</v>
      </c>
      <c r="S2972" t="s">
        <v>90</v>
      </c>
      <c r="T2972" s="297">
        <v>46311.754166666666</v>
      </c>
    </row>
    <row r="2973" spans="1:20" x14ac:dyDescent="0.35">
      <c r="A2973" t="s">
        <v>100</v>
      </c>
      <c r="B2973" t="s">
        <v>101</v>
      </c>
      <c r="C2973" t="s">
        <v>89</v>
      </c>
      <c r="D2973" s="29">
        <v>46434</v>
      </c>
      <c r="E2973">
        <v>0</v>
      </c>
      <c r="F2973">
        <v>0</v>
      </c>
      <c r="G2973">
        <v>0</v>
      </c>
      <c r="H2973">
        <v>0</v>
      </c>
      <c r="R2973">
        <v>48.872929999999997</v>
      </c>
      <c r="S2973" t="s">
        <v>90</v>
      </c>
      <c r="T2973" s="297">
        <v>46311.754166666666</v>
      </c>
    </row>
    <row r="2974" spans="1:20" x14ac:dyDescent="0.35">
      <c r="A2974" t="s">
        <v>100</v>
      </c>
      <c r="B2974" t="s">
        <v>101</v>
      </c>
      <c r="C2974" t="s">
        <v>89</v>
      </c>
      <c r="D2974" s="29">
        <v>46435</v>
      </c>
      <c r="E2974">
        <v>0</v>
      </c>
      <c r="F2974">
        <v>0</v>
      </c>
      <c r="G2974">
        <v>0</v>
      </c>
      <c r="H2974">
        <v>0</v>
      </c>
      <c r="R2974">
        <v>48.872929999999997</v>
      </c>
      <c r="S2974" t="s">
        <v>90</v>
      </c>
      <c r="T2974" s="297">
        <v>46311.754166666666</v>
      </c>
    </row>
    <row r="2975" spans="1:20" x14ac:dyDescent="0.35">
      <c r="A2975" t="s">
        <v>100</v>
      </c>
      <c r="B2975" t="s">
        <v>101</v>
      </c>
      <c r="C2975" t="s">
        <v>89</v>
      </c>
      <c r="D2975" s="29">
        <v>46436</v>
      </c>
      <c r="E2975">
        <v>0</v>
      </c>
      <c r="F2975">
        <v>0</v>
      </c>
      <c r="G2975">
        <v>0</v>
      </c>
      <c r="H2975">
        <v>0</v>
      </c>
      <c r="R2975">
        <v>48.872929999999997</v>
      </c>
      <c r="S2975" t="s">
        <v>90</v>
      </c>
      <c r="T2975" s="297">
        <v>46311.754166666666</v>
      </c>
    </row>
    <row r="2976" spans="1:20" x14ac:dyDescent="0.35">
      <c r="A2976" t="s">
        <v>100</v>
      </c>
      <c r="B2976" t="s">
        <v>101</v>
      </c>
      <c r="C2976" t="s">
        <v>89</v>
      </c>
      <c r="D2976" s="29">
        <v>46437</v>
      </c>
      <c r="E2976">
        <v>0</v>
      </c>
      <c r="F2976">
        <v>0</v>
      </c>
      <c r="G2976">
        <v>0</v>
      </c>
      <c r="H2976">
        <v>0</v>
      </c>
      <c r="R2976">
        <v>48.872929999999997</v>
      </c>
      <c r="S2976" t="s">
        <v>90</v>
      </c>
      <c r="T2976" s="297">
        <v>46311.754166666666</v>
      </c>
    </row>
    <row r="2977" spans="1:20" x14ac:dyDescent="0.35">
      <c r="A2977" t="s">
        <v>100</v>
      </c>
      <c r="B2977" t="s">
        <v>101</v>
      </c>
      <c r="C2977" t="s">
        <v>89</v>
      </c>
      <c r="D2977" s="29">
        <v>46438</v>
      </c>
      <c r="E2977">
        <v>0</v>
      </c>
      <c r="F2977">
        <v>0</v>
      </c>
      <c r="G2977">
        <v>0</v>
      </c>
      <c r="H2977">
        <v>0</v>
      </c>
      <c r="R2977">
        <v>48.872929999999997</v>
      </c>
      <c r="S2977" t="s">
        <v>90</v>
      </c>
      <c r="T2977" s="297">
        <v>46311.754166666666</v>
      </c>
    </row>
    <row r="2978" spans="1:20" x14ac:dyDescent="0.35">
      <c r="A2978" t="s">
        <v>100</v>
      </c>
      <c r="B2978" t="s">
        <v>101</v>
      </c>
      <c r="C2978" t="s">
        <v>89</v>
      </c>
      <c r="D2978" s="29">
        <v>46439</v>
      </c>
      <c r="E2978">
        <v>0</v>
      </c>
      <c r="F2978">
        <v>0</v>
      </c>
      <c r="G2978">
        <v>0</v>
      </c>
      <c r="H2978">
        <v>0</v>
      </c>
      <c r="R2978">
        <v>48.872929999999997</v>
      </c>
      <c r="S2978" t="s">
        <v>90</v>
      </c>
      <c r="T2978" s="297">
        <v>46311.754166666666</v>
      </c>
    </row>
    <row r="2979" spans="1:20" x14ac:dyDescent="0.35">
      <c r="A2979" t="s">
        <v>100</v>
      </c>
      <c r="B2979" t="s">
        <v>101</v>
      </c>
      <c r="C2979" t="s">
        <v>89</v>
      </c>
      <c r="D2979" s="29">
        <v>46440</v>
      </c>
      <c r="E2979">
        <v>0</v>
      </c>
      <c r="F2979">
        <v>0</v>
      </c>
      <c r="G2979">
        <v>0</v>
      </c>
      <c r="H2979">
        <v>0</v>
      </c>
      <c r="R2979">
        <v>48.872929999999997</v>
      </c>
      <c r="S2979" t="s">
        <v>90</v>
      </c>
      <c r="T2979" s="297">
        <v>46311.754166666666</v>
      </c>
    </row>
    <row r="2980" spans="1:20" x14ac:dyDescent="0.35">
      <c r="A2980" t="s">
        <v>100</v>
      </c>
      <c r="B2980" t="s">
        <v>101</v>
      </c>
      <c r="C2980" t="s">
        <v>89</v>
      </c>
      <c r="D2980" s="29">
        <v>46441</v>
      </c>
      <c r="E2980">
        <v>0</v>
      </c>
      <c r="F2980">
        <v>0</v>
      </c>
      <c r="G2980">
        <v>0</v>
      </c>
      <c r="H2980">
        <v>0</v>
      </c>
      <c r="R2980">
        <v>48.872929999999997</v>
      </c>
      <c r="S2980" t="s">
        <v>90</v>
      </c>
      <c r="T2980" s="297">
        <v>46311.754166666666</v>
      </c>
    </row>
    <row r="2981" spans="1:20" x14ac:dyDescent="0.35">
      <c r="A2981" t="s">
        <v>100</v>
      </c>
      <c r="B2981" t="s">
        <v>101</v>
      </c>
      <c r="C2981" t="s">
        <v>89</v>
      </c>
      <c r="D2981" s="29">
        <v>46442</v>
      </c>
      <c r="E2981">
        <v>0</v>
      </c>
      <c r="F2981">
        <v>0</v>
      </c>
      <c r="G2981">
        <v>0</v>
      </c>
      <c r="H2981">
        <v>0</v>
      </c>
      <c r="R2981">
        <v>48.872929999999997</v>
      </c>
      <c r="S2981" t="s">
        <v>90</v>
      </c>
      <c r="T2981" s="297">
        <v>46311.754166666666</v>
      </c>
    </row>
    <row r="2982" spans="1:20" x14ac:dyDescent="0.35">
      <c r="A2982" t="s">
        <v>100</v>
      </c>
      <c r="B2982" t="s">
        <v>101</v>
      </c>
      <c r="C2982" t="s">
        <v>89</v>
      </c>
      <c r="D2982" s="29">
        <v>46443</v>
      </c>
      <c r="E2982">
        <v>0</v>
      </c>
      <c r="F2982">
        <v>0</v>
      </c>
      <c r="G2982">
        <v>0</v>
      </c>
      <c r="H2982">
        <v>0</v>
      </c>
      <c r="R2982">
        <v>48.872929999999997</v>
      </c>
      <c r="S2982" t="s">
        <v>90</v>
      </c>
      <c r="T2982" s="297">
        <v>46311.754166666666</v>
      </c>
    </row>
    <row r="2983" spans="1:20" x14ac:dyDescent="0.35">
      <c r="A2983" t="s">
        <v>100</v>
      </c>
      <c r="B2983" t="s">
        <v>101</v>
      </c>
      <c r="C2983" t="s">
        <v>89</v>
      </c>
      <c r="D2983" s="29">
        <v>46444</v>
      </c>
      <c r="E2983">
        <v>0</v>
      </c>
      <c r="F2983">
        <v>0</v>
      </c>
      <c r="G2983">
        <v>0</v>
      </c>
      <c r="H2983">
        <v>0</v>
      </c>
      <c r="R2983">
        <v>48.872929999999997</v>
      </c>
      <c r="S2983" t="s">
        <v>90</v>
      </c>
      <c r="T2983" s="297">
        <v>46311.754166666666</v>
      </c>
    </row>
    <row r="2984" spans="1:20" x14ac:dyDescent="0.35">
      <c r="A2984" t="s">
        <v>100</v>
      </c>
      <c r="B2984" t="s">
        <v>101</v>
      </c>
      <c r="C2984" t="s">
        <v>89</v>
      </c>
      <c r="D2984" s="29">
        <v>46445</v>
      </c>
      <c r="E2984">
        <v>0</v>
      </c>
      <c r="F2984">
        <v>0</v>
      </c>
      <c r="G2984">
        <v>0</v>
      </c>
      <c r="H2984">
        <v>0</v>
      </c>
      <c r="R2984">
        <v>48.872929999999997</v>
      </c>
      <c r="S2984" t="s">
        <v>90</v>
      </c>
      <c r="T2984" s="297">
        <v>46311.754166666666</v>
      </c>
    </row>
    <row r="2985" spans="1:20" x14ac:dyDescent="0.35">
      <c r="A2985" t="s">
        <v>100</v>
      </c>
      <c r="B2985" t="s">
        <v>101</v>
      </c>
      <c r="C2985" t="s">
        <v>89</v>
      </c>
      <c r="D2985" s="29">
        <v>46446</v>
      </c>
      <c r="E2985">
        <v>0</v>
      </c>
      <c r="F2985">
        <v>0</v>
      </c>
      <c r="G2985">
        <v>0</v>
      </c>
      <c r="H2985">
        <v>0</v>
      </c>
      <c r="R2985">
        <v>48.872929999999997</v>
      </c>
      <c r="S2985" t="s">
        <v>90</v>
      </c>
      <c r="T2985" s="297">
        <v>46311.754166666666</v>
      </c>
    </row>
    <row r="2986" spans="1:20" x14ac:dyDescent="0.35">
      <c r="A2986" t="s">
        <v>100</v>
      </c>
      <c r="B2986" t="s">
        <v>101</v>
      </c>
      <c r="C2986" t="s">
        <v>89</v>
      </c>
      <c r="D2986" s="29">
        <v>46447</v>
      </c>
      <c r="E2986">
        <v>0</v>
      </c>
      <c r="F2986">
        <v>0</v>
      </c>
      <c r="G2986">
        <v>0</v>
      </c>
      <c r="H2986">
        <v>0</v>
      </c>
      <c r="R2986">
        <v>48.872929999999997</v>
      </c>
      <c r="S2986" t="s">
        <v>90</v>
      </c>
      <c r="T2986" s="297">
        <v>46311.754166666666</v>
      </c>
    </row>
    <row r="2987" spans="1:20" x14ac:dyDescent="0.35">
      <c r="A2987" t="s">
        <v>100</v>
      </c>
      <c r="B2987" t="s">
        <v>101</v>
      </c>
      <c r="C2987" t="s">
        <v>89</v>
      </c>
      <c r="D2987" s="29">
        <v>46448</v>
      </c>
      <c r="E2987">
        <v>0</v>
      </c>
      <c r="F2987">
        <v>0</v>
      </c>
      <c r="G2987">
        <v>0</v>
      </c>
      <c r="H2987">
        <v>0</v>
      </c>
      <c r="R2987">
        <v>48.872929999999997</v>
      </c>
      <c r="S2987" t="s">
        <v>90</v>
      </c>
      <c r="T2987" s="297">
        <v>46311.754166666666</v>
      </c>
    </row>
    <row r="2988" spans="1:20" x14ac:dyDescent="0.35">
      <c r="A2988" t="s">
        <v>100</v>
      </c>
      <c r="B2988" t="s">
        <v>101</v>
      </c>
      <c r="C2988" t="s">
        <v>89</v>
      </c>
      <c r="D2988" s="29">
        <v>46449</v>
      </c>
      <c r="E2988">
        <v>0</v>
      </c>
      <c r="F2988">
        <v>0</v>
      </c>
      <c r="G2988">
        <v>0</v>
      </c>
      <c r="H2988">
        <v>0</v>
      </c>
      <c r="R2988">
        <v>48.872929999999997</v>
      </c>
      <c r="S2988" t="s">
        <v>90</v>
      </c>
      <c r="T2988" s="297">
        <v>46311.754166666666</v>
      </c>
    </row>
    <row r="2989" spans="1:20" x14ac:dyDescent="0.35">
      <c r="A2989" t="s">
        <v>100</v>
      </c>
      <c r="B2989" t="s">
        <v>101</v>
      </c>
      <c r="C2989" t="s">
        <v>89</v>
      </c>
      <c r="D2989" s="29">
        <v>46450</v>
      </c>
      <c r="E2989">
        <v>0</v>
      </c>
      <c r="F2989">
        <v>0</v>
      </c>
      <c r="G2989">
        <v>0</v>
      </c>
      <c r="H2989">
        <v>0</v>
      </c>
      <c r="R2989">
        <v>48.872929999999997</v>
      </c>
      <c r="S2989" t="s">
        <v>90</v>
      </c>
      <c r="T2989" s="297">
        <v>46311.754166666666</v>
      </c>
    </row>
    <row r="2990" spans="1:20" x14ac:dyDescent="0.35">
      <c r="A2990" t="s">
        <v>100</v>
      </c>
      <c r="B2990" t="s">
        <v>101</v>
      </c>
      <c r="C2990" t="s">
        <v>89</v>
      </c>
      <c r="D2990" s="29">
        <v>46451</v>
      </c>
      <c r="E2990">
        <v>0</v>
      </c>
      <c r="F2990">
        <v>0</v>
      </c>
      <c r="G2990">
        <v>0</v>
      </c>
      <c r="H2990">
        <v>0</v>
      </c>
      <c r="R2990">
        <v>48.872929999999997</v>
      </c>
      <c r="S2990" t="s">
        <v>90</v>
      </c>
      <c r="T2990" s="297">
        <v>46311.754166666666</v>
      </c>
    </row>
    <row r="2991" spans="1:20" x14ac:dyDescent="0.35">
      <c r="A2991" t="s">
        <v>100</v>
      </c>
      <c r="B2991" t="s">
        <v>101</v>
      </c>
      <c r="C2991" t="s">
        <v>89</v>
      </c>
      <c r="D2991" s="29">
        <v>46452</v>
      </c>
      <c r="E2991">
        <v>0</v>
      </c>
      <c r="F2991">
        <v>0</v>
      </c>
      <c r="G2991">
        <v>0</v>
      </c>
      <c r="H2991">
        <v>0</v>
      </c>
      <c r="R2991">
        <v>48.872929999999997</v>
      </c>
      <c r="S2991" t="s">
        <v>90</v>
      </c>
      <c r="T2991" s="297">
        <v>46311.754166666666</v>
      </c>
    </row>
    <row r="2992" spans="1:20" x14ac:dyDescent="0.35">
      <c r="A2992" t="s">
        <v>100</v>
      </c>
      <c r="B2992" t="s">
        <v>101</v>
      </c>
      <c r="C2992" t="s">
        <v>89</v>
      </c>
      <c r="D2992" s="29">
        <v>46453</v>
      </c>
      <c r="E2992">
        <v>0</v>
      </c>
      <c r="F2992">
        <v>0</v>
      </c>
      <c r="G2992">
        <v>0</v>
      </c>
      <c r="H2992">
        <v>0</v>
      </c>
      <c r="R2992">
        <v>48.872929999999997</v>
      </c>
      <c r="S2992" t="s">
        <v>90</v>
      </c>
      <c r="T2992" s="297">
        <v>46311.754166666666</v>
      </c>
    </row>
    <row r="2993" spans="1:20" x14ac:dyDescent="0.35">
      <c r="A2993" t="s">
        <v>100</v>
      </c>
      <c r="B2993" t="s">
        <v>101</v>
      </c>
      <c r="C2993" t="s">
        <v>89</v>
      </c>
      <c r="D2993" s="29">
        <v>46454</v>
      </c>
      <c r="E2993">
        <v>0</v>
      </c>
      <c r="F2993">
        <v>0</v>
      </c>
      <c r="G2993">
        <v>0</v>
      </c>
      <c r="H2993">
        <v>0</v>
      </c>
      <c r="R2993">
        <v>48.872929999999997</v>
      </c>
      <c r="S2993" t="s">
        <v>90</v>
      </c>
      <c r="T2993" s="297">
        <v>46311.754166666666</v>
      </c>
    </row>
    <row r="2994" spans="1:20" x14ac:dyDescent="0.35">
      <c r="A2994" t="s">
        <v>100</v>
      </c>
      <c r="B2994" t="s">
        <v>101</v>
      </c>
      <c r="C2994" t="s">
        <v>89</v>
      </c>
      <c r="D2994" s="29">
        <v>46455</v>
      </c>
      <c r="E2994">
        <v>0</v>
      </c>
      <c r="F2994">
        <v>0</v>
      </c>
      <c r="G2994">
        <v>0</v>
      </c>
      <c r="H2994">
        <v>0</v>
      </c>
      <c r="R2994">
        <v>48.872929999999997</v>
      </c>
      <c r="S2994" t="s">
        <v>90</v>
      </c>
      <c r="T2994" s="297">
        <v>46311.754166666666</v>
      </c>
    </row>
    <row r="2995" spans="1:20" x14ac:dyDescent="0.35">
      <c r="A2995" t="s">
        <v>100</v>
      </c>
      <c r="B2995" t="s">
        <v>101</v>
      </c>
      <c r="C2995" t="s">
        <v>89</v>
      </c>
      <c r="D2995" s="29">
        <v>46456</v>
      </c>
      <c r="E2995">
        <v>0</v>
      </c>
      <c r="F2995">
        <v>0</v>
      </c>
      <c r="G2995">
        <v>0</v>
      </c>
      <c r="H2995">
        <v>0</v>
      </c>
      <c r="R2995">
        <v>48.872929999999997</v>
      </c>
      <c r="S2995" t="s">
        <v>90</v>
      </c>
      <c r="T2995" s="297">
        <v>46311.754166666666</v>
      </c>
    </row>
    <row r="2996" spans="1:20" x14ac:dyDescent="0.35">
      <c r="A2996" t="s">
        <v>100</v>
      </c>
      <c r="B2996" t="s">
        <v>101</v>
      </c>
      <c r="C2996" t="s">
        <v>89</v>
      </c>
      <c r="D2996" s="29">
        <v>46457</v>
      </c>
      <c r="E2996">
        <v>0</v>
      </c>
      <c r="F2996">
        <v>0</v>
      </c>
      <c r="G2996">
        <v>0</v>
      </c>
      <c r="H2996">
        <v>0</v>
      </c>
      <c r="R2996">
        <v>48.872929999999997</v>
      </c>
      <c r="S2996" t="s">
        <v>90</v>
      </c>
      <c r="T2996" s="297">
        <v>46311.754166666666</v>
      </c>
    </row>
    <row r="2997" spans="1:20" x14ac:dyDescent="0.35">
      <c r="A2997" t="s">
        <v>100</v>
      </c>
      <c r="B2997" t="s">
        <v>101</v>
      </c>
      <c r="C2997" t="s">
        <v>89</v>
      </c>
      <c r="D2997" s="29">
        <v>46458</v>
      </c>
      <c r="E2997">
        <v>0</v>
      </c>
      <c r="F2997">
        <v>0</v>
      </c>
      <c r="G2997">
        <v>0</v>
      </c>
      <c r="H2997">
        <v>0</v>
      </c>
      <c r="R2997">
        <v>48.872929999999997</v>
      </c>
      <c r="S2997" t="s">
        <v>90</v>
      </c>
      <c r="T2997" s="297">
        <v>46311.754166666666</v>
      </c>
    </row>
    <row r="2998" spans="1:20" x14ac:dyDescent="0.35">
      <c r="A2998" t="s">
        <v>100</v>
      </c>
      <c r="B2998" t="s">
        <v>101</v>
      </c>
      <c r="C2998" t="s">
        <v>89</v>
      </c>
      <c r="D2998" s="29">
        <v>46459</v>
      </c>
      <c r="E2998">
        <v>0</v>
      </c>
      <c r="F2998">
        <v>0</v>
      </c>
      <c r="G2998">
        <v>0</v>
      </c>
      <c r="H2998">
        <v>0</v>
      </c>
      <c r="R2998">
        <v>48.872929999999997</v>
      </c>
      <c r="S2998" t="s">
        <v>90</v>
      </c>
      <c r="T2998" s="297">
        <v>46311.754166666666</v>
      </c>
    </row>
    <row r="2999" spans="1:20" x14ac:dyDescent="0.35">
      <c r="A2999" t="s">
        <v>100</v>
      </c>
      <c r="B2999" t="s">
        <v>101</v>
      </c>
      <c r="C2999" t="s">
        <v>89</v>
      </c>
      <c r="D2999" s="29">
        <v>46460</v>
      </c>
      <c r="E2999">
        <v>0</v>
      </c>
      <c r="F2999">
        <v>0</v>
      </c>
      <c r="G2999">
        <v>0</v>
      </c>
      <c r="H2999">
        <v>0</v>
      </c>
      <c r="R2999">
        <v>48.872929999999997</v>
      </c>
      <c r="S2999" t="s">
        <v>90</v>
      </c>
      <c r="T2999" s="297">
        <v>46311.754166666666</v>
      </c>
    </row>
    <row r="3000" spans="1:20" x14ac:dyDescent="0.35">
      <c r="A3000" t="s">
        <v>100</v>
      </c>
      <c r="B3000" t="s">
        <v>101</v>
      </c>
      <c r="C3000" t="s">
        <v>89</v>
      </c>
      <c r="D3000" s="29">
        <v>46461</v>
      </c>
      <c r="E3000">
        <v>0</v>
      </c>
      <c r="F3000">
        <v>0</v>
      </c>
      <c r="G3000">
        <v>0</v>
      </c>
      <c r="H3000">
        <v>0</v>
      </c>
      <c r="R3000">
        <v>48.872929999999997</v>
      </c>
      <c r="S3000" t="s">
        <v>90</v>
      </c>
      <c r="T3000" s="297">
        <v>46311.754166666666</v>
      </c>
    </row>
    <row r="3001" spans="1:20" x14ac:dyDescent="0.35">
      <c r="A3001" t="s">
        <v>100</v>
      </c>
      <c r="B3001" t="s">
        <v>101</v>
      </c>
      <c r="C3001" t="s">
        <v>89</v>
      </c>
      <c r="D3001" s="29">
        <v>46462</v>
      </c>
      <c r="E3001">
        <v>0</v>
      </c>
      <c r="F3001">
        <v>0</v>
      </c>
      <c r="G3001">
        <v>0</v>
      </c>
      <c r="H3001">
        <v>0</v>
      </c>
      <c r="R3001">
        <v>48.872929999999997</v>
      </c>
      <c r="S3001" t="s">
        <v>90</v>
      </c>
      <c r="T3001" s="297">
        <v>46311.754166666666</v>
      </c>
    </row>
    <row r="3002" spans="1:20" x14ac:dyDescent="0.35">
      <c r="A3002" t="s">
        <v>100</v>
      </c>
      <c r="B3002" t="s">
        <v>101</v>
      </c>
      <c r="C3002" t="s">
        <v>89</v>
      </c>
      <c r="D3002" s="29">
        <v>46463</v>
      </c>
      <c r="E3002">
        <v>0</v>
      </c>
      <c r="F3002">
        <v>0</v>
      </c>
      <c r="G3002">
        <v>0</v>
      </c>
      <c r="H3002">
        <v>0</v>
      </c>
      <c r="R3002">
        <v>48.872929999999997</v>
      </c>
      <c r="S3002" t="s">
        <v>90</v>
      </c>
      <c r="T3002" s="297">
        <v>46311.754166666666</v>
      </c>
    </row>
    <row r="3003" spans="1:20" x14ac:dyDescent="0.35">
      <c r="A3003" t="s">
        <v>100</v>
      </c>
      <c r="B3003" t="s">
        <v>101</v>
      </c>
      <c r="C3003" t="s">
        <v>89</v>
      </c>
      <c r="D3003" s="29">
        <v>46464</v>
      </c>
      <c r="E3003">
        <v>0</v>
      </c>
      <c r="F3003">
        <v>0</v>
      </c>
      <c r="G3003">
        <v>0</v>
      </c>
      <c r="H3003">
        <v>0</v>
      </c>
      <c r="R3003">
        <v>48.872929999999997</v>
      </c>
      <c r="S3003" t="s">
        <v>90</v>
      </c>
      <c r="T3003" s="297">
        <v>46311.754166666666</v>
      </c>
    </row>
    <row r="3004" spans="1:20" x14ac:dyDescent="0.35">
      <c r="A3004" t="s">
        <v>100</v>
      </c>
      <c r="B3004" t="s">
        <v>101</v>
      </c>
      <c r="C3004" t="s">
        <v>89</v>
      </c>
      <c r="D3004" s="29">
        <v>46465</v>
      </c>
      <c r="E3004">
        <v>0</v>
      </c>
      <c r="F3004">
        <v>0</v>
      </c>
      <c r="G3004">
        <v>0</v>
      </c>
      <c r="H3004">
        <v>0</v>
      </c>
      <c r="R3004">
        <v>48.872929999999997</v>
      </c>
      <c r="S3004" t="s">
        <v>90</v>
      </c>
      <c r="T3004" s="297">
        <v>46311.754166666666</v>
      </c>
    </row>
    <row r="3005" spans="1:20" x14ac:dyDescent="0.35">
      <c r="A3005" t="s">
        <v>100</v>
      </c>
      <c r="B3005" t="s">
        <v>101</v>
      </c>
      <c r="C3005" t="s">
        <v>89</v>
      </c>
      <c r="D3005" s="29">
        <v>46466</v>
      </c>
      <c r="E3005">
        <v>0</v>
      </c>
      <c r="F3005">
        <v>0</v>
      </c>
      <c r="G3005">
        <v>0</v>
      </c>
      <c r="H3005">
        <v>0</v>
      </c>
      <c r="R3005">
        <v>48.872929999999997</v>
      </c>
      <c r="S3005" t="s">
        <v>90</v>
      </c>
      <c r="T3005" s="297">
        <v>46311.754166666666</v>
      </c>
    </row>
    <row r="3006" spans="1:20" x14ac:dyDescent="0.35">
      <c r="A3006" t="s">
        <v>100</v>
      </c>
      <c r="B3006" t="s">
        <v>101</v>
      </c>
      <c r="C3006" t="s">
        <v>89</v>
      </c>
      <c r="D3006" s="29">
        <v>46467</v>
      </c>
      <c r="E3006">
        <v>0</v>
      </c>
      <c r="F3006">
        <v>0</v>
      </c>
      <c r="G3006">
        <v>0</v>
      </c>
      <c r="H3006">
        <v>0</v>
      </c>
      <c r="R3006">
        <v>48.872929999999997</v>
      </c>
      <c r="S3006" t="s">
        <v>90</v>
      </c>
      <c r="T3006" s="297">
        <v>46311.754166666666</v>
      </c>
    </row>
    <row r="3007" spans="1:20" x14ac:dyDescent="0.35">
      <c r="A3007" t="s">
        <v>100</v>
      </c>
      <c r="B3007" t="s">
        <v>101</v>
      </c>
      <c r="C3007" t="s">
        <v>89</v>
      </c>
      <c r="D3007" s="29">
        <v>46468</v>
      </c>
      <c r="E3007">
        <v>0</v>
      </c>
      <c r="F3007">
        <v>0</v>
      </c>
      <c r="G3007">
        <v>0</v>
      </c>
      <c r="H3007">
        <v>0</v>
      </c>
      <c r="R3007">
        <v>48.872929999999997</v>
      </c>
      <c r="S3007" t="s">
        <v>90</v>
      </c>
      <c r="T3007" s="297">
        <v>46311.754166666666</v>
      </c>
    </row>
    <row r="3008" spans="1:20" x14ac:dyDescent="0.35">
      <c r="A3008" t="s">
        <v>100</v>
      </c>
      <c r="B3008" t="s">
        <v>101</v>
      </c>
      <c r="C3008" t="s">
        <v>89</v>
      </c>
      <c r="D3008" s="29">
        <v>46469</v>
      </c>
      <c r="E3008">
        <v>0</v>
      </c>
      <c r="F3008">
        <v>0</v>
      </c>
      <c r="G3008">
        <v>0</v>
      </c>
      <c r="H3008">
        <v>0</v>
      </c>
      <c r="R3008">
        <v>48.872929999999997</v>
      </c>
      <c r="S3008" t="s">
        <v>90</v>
      </c>
      <c r="T3008" s="297">
        <v>46311.754166666666</v>
      </c>
    </row>
    <row r="3009" spans="1:20" x14ac:dyDescent="0.35">
      <c r="A3009" t="s">
        <v>100</v>
      </c>
      <c r="B3009" t="s">
        <v>101</v>
      </c>
      <c r="C3009" t="s">
        <v>89</v>
      </c>
      <c r="D3009" s="29">
        <v>46470</v>
      </c>
      <c r="E3009">
        <v>0</v>
      </c>
      <c r="F3009">
        <v>0</v>
      </c>
      <c r="G3009">
        <v>0</v>
      </c>
      <c r="H3009">
        <v>0</v>
      </c>
      <c r="R3009">
        <v>48.872929999999997</v>
      </c>
      <c r="S3009" t="s">
        <v>90</v>
      </c>
      <c r="T3009" s="297">
        <v>46311.754166666666</v>
      </c>
    </row>
    <row r="3010" spans="1:20" x14ac:dyDescent="0.35">
      <c r="A3010" t="s">
        <v>100</v>
      </c>
      <c r="B3010" t="s">
        <v>101</v>
      </c>
      <c r="C3010" t="s">
        <v>89</v>
      </c>
      <c r="D3010" s="29">
        <v>46471</v>
      </c>
      <c r="E3010">
        <v>0</v>
      </c>
      <c r="F3010">
        <v>0</v>
      </c>
      <c r="G3010">
        <v>0</v>
      </c>
      <c r="H3010">
        <v>0</v>
      </c>
      <c r="R3010">
        <v>48.872929999999997</v>
      </c>
      <c r="S3010" t="s">
        <v>90</v>
      </c>
      <c r="T3010" s="297">
        <v>46311.754166666666</v>
      </c>
    </row>
    <row r="3011" spans="1:20" x14ac:dyDescent="0.35">
      <c r="A3011" t="s">
        <v>100</v>
      </c>
      <c r="B3011" t="s">
        <v>101</v>
      </c>
      <c r="C3011" t="s">
        <v>89</v>
      </c>
      <c r="D3011" s="29">
        <v>46472</v>
      </c>
      <c r="E3011">
        <v>0</v>
      </c>
      <c r="F3011">
        <v>0</v>
      </c>
      <c r="G3011">
        <v>0</v>
      </c>
      <c r="H3011">
        <v>0</v>
      </c>
      <c r="R3011">
        <v>48.872929999999997</v>
      </c>
      <c r="S3011" t="s">
        <v>90</v>
      </c>
      <c r="T3011" s="297">
        <v>46311.754166666666</v>
      </c>
    </row>
    <row r="3012" spans="1:20" x14ac:dyDescent="0.35">
      <c r="A3012" t="s">
        <v>100</v>
      </c>
      <c r="B3012" t="s">
        <v>101</v>
      </c>
      <c r="C3012" t="s">
        <v>89</v>
      </c>
      <c r="D3012" s="29">
        <v>46473</v>
      </c>
      <c r="E3012">
        <v>0</v>
      </c>
      <c r="F3012">
        <v>0</v>
      </c>
      <c r="G3012">
        <v>0</v>
      </c>
      <c r="H3012">
        <v>0</v>
      </c>
      <c r="R3012">
        <v>48.872929999999997</v>
      </c>
      <c r="S3012" t="s">
        <v>90</v>
      </c>
      <c r="T3012" s="297">
        <v>46311.754166666666</v>
      </c>
    </row>
    <row r="3013" spans="1:20" x14ac:dyDescent="0.35">
      <c r="A3013" t="s">
        <v>100</v>
      </c>
      <c r="B3013" t="s">
        <v>101</v>
      </c>
      <c r="C3013" t="s">
        <v>89</v>
      </c>
      <c r="D3013" s="29">
        <v>46474</v>
      </c>
      <c r="E3013">
        <v>0</v>
      </c>
      <c r="F3013">
        <v>0</v>
      </c>
      <c r="G3013">
        <v>0</v>
      </c>
      <c r="H3013">
        <v>0</v>
      </c>
      <c r="R3013">
        <v>48.872929999999997</v>
      </c>
      <c r="S3013" t="s">
        <v>90</v>
      </c>
      <c r="T3013" s="297">
        <v>46311.754166666666</v>
      </c>
    </row>
    <row r="3014" spans="1:20" x14ac:dyDescent="0.35">
      <c r="A3014" t="s">
        <v>100</v>
      </c>
      <c r="B3014" t="s">
        <v>101</v>
      </c>
      <c r="C3014" t="s">
        <v>89</v>
      </c>
      <c r="D3014" s="29">
        <v>46475</v>
      </c>
      <c r="E3014">
        <v>0</v>
      </c>
      <c r="F3014">
        <v>0</v>
      </c>
      <c r="G3014">
        <v>0</v>
      </c>
      <c r="H3014">
        <v>0</v>
      </c>
      <c r="R3014">
        <v>48.872929999999997</v>
      </c>
      <c r="S3014" t="s">
        <v>90</v>
      </c>
      <c r="T3014" s="297">
        <v>46311.754166666666</v>
      </c>
    </row>
    <row r="3015" spans="1:20" x14ac:dyDescent="0.35">
      <c r="A3015" t="s">
        <v>100</v>
      </c>
      <c r="B3015" t="s">
        <v>101</v>
      </c>
      <c r="C3015" t="s">
        <v>89</v>
      </c>
      <c r="D3015" s="29">
        <v>46476</v>
      </c>
      <c r="E3015">
        <v>0</v>
      </c>
      <c r="F3015">
        <v>0</v>
      </c>
      <c r="G3015">
        <v>0</v>
      </c>
      <c r="H3015">
        <v>0</v>
      </c>
      <c r="R3015">
        <v>48.872929999999997</v>
      </c>
      <c r="S3015" t="s">
        <v>90</v>
      </c>
      <c r="T3015" s="297">
        <v>46311.754166666666</v>
      </c>
    </row>
    <row r="3016" spans="1:20" x14ac:dyDescent="0.35">
      <c r="A3016" t="s">
        <v>100</v>
      </c>
      <c r="B3016" t="s">
        <v>101</v>
      </c>
      <c r="C3016" t="s">
        <v>89</v>
      </c>
      <c r="D3016" s="29">
        <v>46477</v>
      </c>
      <c r="E3016">
        <v>0</v>
      </c>
      <c r="F3016">
        <v>0</v>
      </c>
      <c r="G3016">
        <v>0</v>
      </c>
      <c r="H3016">
        <v>0</v>
      </c>
      <c r="R3016">
        <v>48.872929999999997</v>
      </c>
      <c r="S3016" t="s">
        <v>90</v>
      </c>
      <c r="T3016" s="297">
        <v>46311.754166666666</v>
      </c>
    </row>
    <row r="3017" spans="1:20" x14ac:dyDescent="0.35">
      <c r="A3017" t="s">
        <v>100</v>
      </c>
      <c r="B3017" t="s">
        <v>101</v>
      </c>
      <c r="C3017" t="s">
        <v>89</v>
      </c>
      <c r="D3017" s="29">
        <v>46478</v>
      </c>
      <c r="E3017">
        <v>0</v>
      </c>
      <c r="F3017">
        <v>0</v>
      </c>
      <c r="G3017">
        <v>0</v>
      </c>
      <c r="H3017">
        <v>0</v>
      </c>
      <c r="R3017">
        <v>48.872929999999997</v>
      </c>
      <c r="S3017" t="s">
        <v>90</v>
      </c>
      <c r="T3017" s="297">
        <v>46311.754166666666</v>
      </c>
    </row>
    <row r="3018" spans="1:20" x14ac:dyDescent="0.35">
      <c r="A3018" t="s">
        <v>100</v>
      </c>
      <c r="B3018" t="s">
        <v>101</v>
      </c>
      <c r="C3018" t="s">
        <v>89</v>
      </c>
      <c r="D3018" s="29">
        <v>46479</v>
      </c>
      <c r="E3018">
        <v>0</v>
      </c>
      <c r="F3018">
        <v>0</v>
      </c>
      <c r="G3018">
        <v>0</v>
      </c>
      <c r="H3018">
        <v>0</v>
      </c>
      <c r="R3018">
        <v>48.872929999999997</v>
      </c>
      <c r="S3018" t="s">
        <v>90</v>
      </c>
      <c r="T3018" s="297">
        <v>46311.754166666666</v>
      </c>
    </row>
    <row r="3019" spans="1:20" x14ac:dyDescent="0.35">
      <c r="A3019" t="s">
        <v>100</v>
      </c>
      <c r="B3019" t="s">
        <v>101</v>
      </c>
      <c r="C3019" t="s">
        <v>89</v>
      </c>
      <c r="D3019" s="29">
        <v>46480</v>
      </c>
      <c r="E3019">
        <v>0</v>
      </c>
      <c r="F3019">
        <v>0</v>
      </c>
      <c r="G3019">
        <v>0</v>
      </c>
      <c r="H3019">
        <v>0</v>
      </c>
      <c r="R3019">
        <v>48.872929999999997</v>
      </c>
      <c r="S3019" t="s">
        <v>90</v>
      </c>
      <c r="T3019" s="297">
        <v>46311.754166666666</v>
      </c>
    </row>
    <row r="3020" spans="1:20" x14ac:dyDescent="0.35">
      <c r="A3020" t="s">
        <v>100</v>
      </c>
      <c r="B3020" t="s">
        <v>101</v>
      </c>
      <c r="C3020" t="s">
        <v>89</v>
      </c>
      <c r="D3020" s="29">
        <v>46481</v>
      </c>
      <c r="E3020">
        <v>0</v>
      </c>
      <c r="F3020">
        <v>0</v>
      </c>
      <c r="G3020">
        <v>0</v>
      </c>
      <c r="H3020">
        <v>0</v>
      </c>
      <c r="R3020">
        <v>48.872929999999997</v>
      </c>
      <c r="S3020" t="s">
        <v>90</v>
      </c>
      <c r="T3020" s="297">
        <v>46311.754166666666</v>
      </c>
    </row>
    <row r="3021" spans="1:20" x14ac:dyDescent="0.35">
      <c r="A3021" t="s">
        <v>100</v>
      </c>
      <c r="B3021" t="s">
        <v>101</v>
      </c>
      <c r="C3021" t="s">
        <v>89</v>
      </c>
      <c r="D3021" s="29">
        <v>46482</v>
      </c>
      <c r="E3021">
        <v>0</v>
      </c>
      <c r="F3021">
        <v>0</v>
      </c>
      <c r="G3021">
        <v>0</v>
      </c>
      <c r="H3021">
        <v>0</v>
      </c>
      <c r="R3021">
        <v>48.872929999999997</v>
      </c>
      <c r="S3021" t="s">
        <v>90</v>
      </c>
      <c r="T3021" s="297">
        <v>46311.754166666666</v>
      </c>
    </row>
    <row r="3022" spans="1:20" x14ac:dyDescent="0.35">
      <c r="A3022" t="s">
        <v>100</v>
      </c>
      <c r="B3022" t="s">
        <v>101</v>
      </c>
      <c r="C3022" t="s">
        <v>89</v>
      </c>
      <c r="D3022" s="29">
        <v>46483</v>
      </c>
      <c r="E3022">
        <v>0</v>
      </c>
      <c r="F3022">
        <v>0</v>
      </c>
      <c r="G3022">
        <v>0</v>
      </c>
      <c r="H3022">
        <v>0</v>
      </c>
      <c r="R3022">
        <v>48.872929999999997</v>
      </c>
      <c r="S3022" t="s">
        <v>90</v>
      </c>
      <c r="T3022" s="297">
        <v>46311.754166666666</v>
      </c>
    </row>
    <row r="3023" spans="1:20" x14ac:dyDescent="0.35">
      <c r="A3023" t="s">
        <v>100</v>
      </c>
      <c r="B3023" t="s">
        <v>101</v>
      </c>
      <c r="C3023" t="s">
        <v>89</v>
      </c>
      <c r="D3023" s="29">
        <v>46484</v>
      </c>
      <c r="E3023">
        <v>0</v>
      </c>
      <c r="F3023">
        <v>0</v>
      </c>
      <c r="G3023">
        <v>0</v>
      </c>
      <c r="H3023">
        <v>0</v>
      </c>
      <c r="R3023">
        <v>48.872929999999997</v>
      </c>
      <c r="S3023" t="s">
        <v>90</v>
      </c>
      <c r="T3023" s="297">
        <v>46311.754166666666</v>
      </c>
    </row>
    <row r="3024" spans="1:20" x14ac:dyDescent="0.35">
      <c r="A3024" t="s">
        <v>100</v>
      </c>
      <c r="B3024" t="s">
        <v>101</v>
      </c>
      <c r="C3024" t="s">
        <v>89</v>
      </c>
      <c r="D3024" s="29">
        <v>46485</v>
      </c>
      <c r="E3024">
        <v>0</v>
      </c>
      <c r="F3024">
        <v>0</v>
      </c>
      <c r="G3024">
        <v>0</v>
      </c>
      <c r="H3024">
        <v>0</v>
      </c>
      <c r="R3024">
        <v>48.872929999999997</v>
      </c>
      <c r="S3024" t="s">
        <v>90</v>
      </c>
      <c r="T3024" s="297">
        <v>46311.754166666666</v>
      </c>
    </row>
    <row r="3025" spans="1:20" x14ac:dyDescent="0.35">
      <c r="A3025" t="s">
        <v>100</v>
      </c>
      <c r="B3025" t="s">
        <v>101</v>
      </c>
      <c r="C3025" t="s">
        <v>89</v>
      </c>
      <c r="D3025" s="29">
        <v>46486</v>
      </c>
      <c r="E3025">
        <v>0</v>
      </c>
      <c r="F3025">
        <v>0</v>
      </c>
      <c r="G3025">
        <v>0</v>
      </c>
      <c r="H3025">
        <v>0</v>
      </c>
      <c r="R3025">
        <v>48.872929999999997</v>
      </c>
      <c r="S3025" t="s">
        <v>90</v>
      </c>
      <c r="T3025" s="297">
        <v>46311.754166666666</v>
      </c>
    </row>
    <row r="3026" spans="1:20" x14ac:dyDescent="0.35">
      <c r="A3026" t="s">
        <v>100</v>
      </c>
      <c r="B3026" t="s">
        <v>101</v>
      </c>
      <c r="C3026" t="s">
        <v>89</v>
      </c>
      <c r="D3026" s="29">
        <v>46487</v>
      </c>
      <c r="E3026">
        <v>0</v>
      </c>
      <c r="F3026">
        <v>0</v>
      </c>
      <c r="G3026">
        <v>0</v>
      </c>
      <c r="H3026">
        <v>0</v>
      </c>
      <c r="R3026">
        <v>48.872929999999997</v>
      </c>
      <c r="S3026" t="s">
        <v>90</v>
      </c>
      <c r="T3026" s="297">
        <v>46311.754166666666</v>
      </c>
    </row>
    <row r="3027" spans="1:20" x14ac:dyDescent="0.35">
      <c r="A3027" t="s">
        <v>100</v>
      </c>
      <c r="B3027" t="s">
        <v>101</v>
      </c>
      <c r="C3027" t="s">
        <v>89</v>
      </c>
      <c r="D3027" s="29">
        <v>46488</v>
      </c>
      <c r="E3027">
        <v>0</v>
      </c>
      <c r="F3027">
        <v>0</v>
      </c>
      <c r="G3027">
        <v>0</v>
      </c>
      <c r="H3027">
        <v>0</v>
      </c>
      <c r="R3027">
        <v>48.872929999999997</v>
      </c>
      <c r="S3027" t="s">
        <v>90</v>
      </c>
      <c r="T3027" s="297">
        <v>46311.754166666666</v>
      </c>
    </row>
    <row r="3028" spans="1:20" x14ac:dyDescent="0.35">
      <c r="A3028" t="s">
        <v>100</v>
      </c>
      <c r="B3028" t="s">
        <v>101</v>
      </c>
      <c r="C3028" t="s">
        <v>89</v>
      </c>
      <c r="D3028" s="29">
        <v>46489</v>
      </c>
      <c r="E3028">
        <v>0</v>
      </c>
      <c r="F3028">
        <v>0</v>
      </c>
      <c r="G3028">
        <v>0</v>
      </c>
      <c r="H3028">
        <v>0</v>
      </c>
      <c r="R3028">
        <v>48.872929999999997</v>
      </c>
      <c r="S3028" t="s">
        <v>90</v>
      </c>
      <c r="T3028" s="297">
        <v>46311.754166666666</v>
      </c>
    </row>
    <row r="3029" spans="1:20" x14ac:dyDescent="0.35">
      <c r="A3029" t="s">
        <v>100</v>
      </c>
      <c r="B3029" t="s">
        <v>101</v>
      </c>
      <c r="C3029" t="s">
        <v>89</v>
      </c>
      <c r="D3029" s="29">
        <v>46490</v>
      </c>
      <c r="E3029">
        <v>0</v>
      </c>
      <c r="F3029">
        <v>0</v>
      </c>
      <c r="G3029">
        <v>0</v>
      </c>
      <c r="H3029">
        <v>0</v>
      </c>
      <c r="R3029">
        <v>48.872929999999997</v>
      </c>
      <c r="S3029" t="s">
        <v>90</v>
      </c>
      <c r="T3029" s="297">
        <v>46311.754166666666</v>
      </c>
    </row>
    <row r="3030" spans="1:20" x14ac:dyDescent="0.35">
      <c r="A3030" t="s">
        <v>100</v>
      </c>
      <c r="B3030" t="s">
        <v>101</v>
      </c>
      <c r="C3030" t="s">
        <v>89</v>
      </c>
      <c r="D3030" s="29">
        <v>46491</v>
      </c>
      <c r="E3030">
        <v>0</v>
      </c>
      <c r="F3030">
        <v>0</v>
      </c>
      <c r="G3030">
        <v>0</v>
      </c>
      <c r="H3030">
        <v>0</v>
      </c>
      <c r="R3030">
        <v>48.872929999999997</v>
      </c>
      <c r="S3030" t="s">
        <v>90</v>
      </c>
      <c r="T3030" s="297">
        <v>46311.754166666666</v>
      </c>
    </row>
    <row r="3031" spans="1:20" x14ac:dyDescent="0.35">
      <c r="A3031" t="s">
        <v>100</v>
      </c>
      <c r="B3031" t="s">
        <v>101</v>
      </c>
      <c r="C3031" t="s">
        <v>89</v>
      </c>
      <c r="D3031" s="29">
        <v>46492</v>
      </c>
      <c r="E3031">
        <v>0</v>
      </c>
      <c r="F3031">
        <v>0</v>
      </c>
      <c r="G3031">
        <v>0</v>
      </c>
      <c r="H3031">
        <v>0</v>
      </c>
      <c r="R3031">
        <v>48.872929999999997</v>
      </c>
      <c r="S3031" t="s">
        <v>90</v>
      </c>
      <c r="T3031" s="297">
        <v>46311.754166666666</v>
      </c>
    </row>
    <row r="3032" spans="1:20" x14ac:dyDescent="0.35">
      <c r="A3032" t="s">
        <v>100</v>
      </c>
      <c r="B3032" t="s">
        <v>101</v>
      </c>
      <c r="C3032" t="s">
        <v>89</v>
      </c>
      <c r="D3032" s="29">
        <v>46493</v>
      </c>
      <c r="E3032">
        <v>0</v>
      </c>
      <c r="F3032">
        <v>0</v>
      </c>
      <c r="G3032">
        <v>0</v>
      </c>
      <c r="H3032">
        <v>0</v>
      </c>
      <c r="R3032">
        <v>48.872929999999997</v>
      </c>
      <c r="S3032" t="s">
        <v>90</v>
      </c>
      <c r="T3032" s="297">
        <v>46311.754166666666</v>
      </c>
    </row>
    <row r="3033" spans="1:20" x14ac:dyDescent="0.35">
      <c r="A3033" t="s">
        <v>100</v>
      </c>
      <c r="B3033" t="s">
        <v>101</v>
      </c>
      <c r="C3033" t="s">
        <v>89</v>
      </c>
      <c r="D3033" s="29">
        <v>46494</v>
      </c>
      <c r="E3033">
        <v>0</v>
      </c>
      <c r="F3033">
        <v>0</v>
      </c>
      <c r="G3033">
        <v>0</v>
      </c>
      <c r="H3033">
        <v>0</v>
      </c>
      <c r="R3033">
        <v>48.872929999999997</v>
      </c>
      <c r="S3033" t="s">
        <v>90</v>
      </c>
      <c r="T3033" s="297">
        <v>46311.754166666666</v>
      </c>
    </row>
    <row r="3034" spans="1:20" x14ac:dyDescent="0.35">
      <c r="A3034" t="s">
        <v>100</v>
      </c>
      <c r="B3034" t="s">
        <v>101</v>
      </c>
      <c r="C3034" t="s">
        <v>89</v>
      </c>
      <c r="D3034" s="29">
        <v>46495</v>
      </c>
      <c r="E3034">
        <v>0</v>
      </c>
      <c r="F3034">
        <v>0</v>
      </c>
      <c r="G3034">
        <v>0</v>
      </c>
      <c r="H3034">
        <v>0</v>
      </c>
      <c r="R3034">
        <v>48.872929999999997</v>
      </c>
      <c r="S3034" t="s">
        <v>90</v>
      </c>
      <c r="T3034" s="297">
        <v>46311.754166666666</v>
      </c>
    </row>
    <row r="3035" spans="1:20" x14ac:dyDescent="0.35">
      <c r="A3035" t="s">
        <v>100</v>
      </c>
      <c r="B3035" t="s">
        <v>101</v>
      </c>
      <c r="C3035" t="s">
        <v>89</v>
      </c>
      <c r="D3035" s="29">
        <v>46496</v>
      </c>
      <c r="E3035">
        <v>0</v>
      </c>
      <c r="F3035">
        <v>0</v>
      </c>
      <c r="G3035">
        <v>0</v>
      </c>
      <c r="H3035">
        <v>0</v>
      </c>
      <c r="R3035">
        <v>48.872929999999997</v>
      </c>
      <c r="S3035" t="s">
        <v>90</v>
      </c>
      <c r="T3035" s="297">
        <v>46311.754166666666</v>
      </c>
    </row>
    <row r="3036" spans="1:20" x14ac:dyDescent="0.35">
      <c r="A3036" t="s">
        <v>100</v>
      </c>
      <c r="B3036" t="s">
        <v>101</v>
      </c>
      <c r="C3036" t="s">
        <v>89</v>
      </c>
      <c r="D3036" s="29">
        <v>46497</v>
      </c>
      <c r="E3036">
        <v>0</v>
      </c>
      <c r="F3036">
        <v>0</v>
      </c>
      <c r="G3036">
        <v>0</v>
      </c>
      <c r="H3036">
        <v>0</v>
      </c>
      <c r="R3036">
        <v>48.872929999999997</v>
      </c>
      <c r="S3036" t="s">
        <v>90</v>
      </c>
      <c r="T3036" s="297">
        <v>46311.754166666666</v>
      </c>
    </row>
    <row r="3037" spans="1:20" x14ac:dyDescent="0.35">
      <c r="A3037" t="s">
        <v>100</v>
      </c>
      <c r="B3037" t="s">
        <v>101</v>
      </c>
      <c r="C3037" t="s">
        <v>89</v>
      </c>
      <c r="D3037" s="29">
        <v>46498</v>
      </c>
      <c r="E3037">
        <v>0</v>
      </c>
      <c r="F3037">
        <v>0</v>
      </c>
      <c r="G3037">
        <v>0</v>
      </c>
      <c r="H3037">
        <v>0</v>
      </c>
      <c r="R3037">
        <v>48.872929999999997</v>
      </c>
      <c r="S3037" t="s">
        <v>90</v>
      </c>
      <c r="T3037" s="297">
        <v>46311.754166666666</v>
      </c>
    </row>
    <row r="3038" spans="1:20" x14ac:dyDescent="0.35">
      <c r="A3038" t="s">
        <v>100</v>
      </c>
      <c r="B3038" t="s">
        <v>101</v>
      </c>
      <c r="C3038" t="s">
        <v>89</v>
      </c>
      <c r="D3038" s="29">
        <v>46499</v>
      </c>
      <c r="E3038">
        <v>0</v>
      </c>
      <c r="F3038">
        <v>0</v>
      </c>
      <c r="G3038">
        <v>0</v>
      </c>
      <c r="H3038">
        <v>0</v>
      </c>
      <c r="R3038">
        <v>48.872929999999997</v>
      </c>
      <c r="S3038" t="s">
        <v>90</v>
      </c>
      <c r="T3038" s="297">
        <v>46311.754166666666</v>
      </c>
    </row>
    <row r="3039" spans="1:20" x14ac:dyDescent="0.35">
      <c r="A3039" t="s">
        <v>100</v>
      </c>
      <c r="B3039" t="s">
        <v>101</v>
      </c>
      <c r="C3039" t="s">
        <v>89</v>
      </c>
      <c r="D3039" s="29">
        <v>46500</v>
      </c>
      <c r="E3039">
        <v>0</v>
      </c>
      <c r="F3039">
        <v>0</v>
      </c>
      <c r="G3039">
        <v>0</v>
      </c>
      <c r="H3039">
        <v>0</v>
      </c>
      <c r="R3039">
        <v>48.872929999999997</v>
      </c>
      <c r="S3039" t="s">
        <v>90</v>
      </c>
      <c r="T3039" s="297">
        <v>46311.754166666666</v>
      </c>
    </row>
    <row r="3040" spans="1:20" x14ac:dyDescent="0.35">
      <c r="A3040" t="s">
        <v>100</v>
      </c>
      <c r="B3040" t="s">
        <v>101</v>
      </c>
      <c r="C3040" t="s">
        <v>89</v>
      </c>
      <c r="D3040" s="29">
        <v>46501</v>
      </c>
      <c r="E3040">
        <v>0</v>
      </c>
      <c r="F3040">
        <v>0</v>
      </c>
      <c r="G3040">
        <v>0</v>
      </c>
      <c r="H3040">
        <v>0</v>
      </c>
      <c r="R3040">
        <v>48.872929999999997</v>
      </c>
      <c r="S3040" t="s">
        <v>90</v>
      </c>
      <c r="T3040" s="297">
        <v>46311.754166666666</v>
      </c>
    </row>
    <row r="3041" spans="1:20" x14ac:dyDescent="0.35">
      <c r="A3041" t="s">
        <v>100</v>
      </c>
      <c r="B3041" t="s">
        <v>101</v>
      </c>
      <c r="C3041" t="s">
        <v>89</v>
      </c>
      <c r="D3041" s="29">
        <v>46502</v>
      </c>
      <c r="E3041">
        <v>0</v>
      </c>
      <c r="F3041">
        <v>0</v>
      </c>
      <c r="G3041">
        <v>0</v>
      </c>
      <c r="H3041">
        <v>0</v>
      </c>
      <c r="R3041">
        <v>48.872929999999997</v>
      </c>
      <c r="S3041" t="s">
        <v>90</v>
      </c>
      <c r="T3041" s="297">
        <v>46311.754166666666</v>
      </c>
    </row>
    <row r="3042" spans="1:20" x14ac:dyDescent="0.35">
      <c r="A3042" t="s">
        <v>100</v>
      </c>
      <c r="B3042" t="s">
        <v>101</v>
      </c>
      <c r="C3042" t="s">
        <v>89</v>
      </c>
      <c r="D3042" s="29">
        <v>46503</v>
      </c>
      <c r="E3042">
        <v>0</v>
      </c>
      <c r="F3042">
        <v>0</v>
      </c>
      <c r="G3042">
        <v>0</v>
      </c>
      <c r="H3042">
        <v>0</v>
      </c>
      <c r="R3042">
        <v>48.872929999999997</v>
      </c>
      <c r="S3042" t="s">
        <v>90</v>
      </c>
      <c r="T3042" s="297">
        <v>46311.754166666666</v>
      </c>
    </row>
    <row r="3043" spans="1:20" x14ac:dyDescent="0.35">
      <c r="A3043" t="s">
        <v>100</v>
      </c>
      <c r="B3043" t="s">
        <v>101</v>
      </c>
      <c r="C3043" t="s">
        <v>89</v>
      </c>
      <c r="D3043" s="29">
        <v>46504</v>
      </c>
      <c r="E3043">
        <v>0</v>
      </c>
      <c r="F3043">
        <v>0</v>
      </c>
      <c r="G3043">
        <v>0</v>
      </c>
      <c r="H3043">
        <v>0</v>
      </c>
      <c r="R3043">
        <v>48.872929999999997</v>
      </c>
      <c r="S3043" t="s">
        <v>90</v>
      </c>
      <c r="T3043" s="297">
        <v>46311.754166666666</v>
      </c>
    </row>
    <row r="3044" spans="1:20" x14ac:dyDescent="0.35">
      <c r="A3044" t="s">
        <v>100</v>
      </c>
      <c r="B3044" t="s">
        <v>101</v>
      </c>
      <c r="C3044" t="s">
        <v>89</v>
      </c>
      <c r="D3044" s="29">
        <v>46505</v>
      </c>
      <c r="E3044">
        <v>0</v>
      </c>
      <c r="F3044">
        <v>0</v>
      </c>
      <c r="G3044">
        <v>0</v>
      </c>
      <c r="H3044">
        <v>0</v>
      </c>
      <c r="R3044">
        <v>48.872929999999997</v>
      </c>
      <c r="S3044" t="s">
        <v>90</v>
      </c>
      <c r="T3044" s="297">
        <v>46311.754166666666</v>
      </c>
    </row>
    <row r="3045" spans="1:20" x14ac:dyDescent="0.35">
      <c r="A3045" t="s">
        <v>100</v>
      </c>
      <c r="B3045" t="s">
        <v>101</v>
      </c>
      <c r="C3045" t="s">
        <v>89</v>
      </c>
      <c r="D3045" s="29">
        <v>46506</v>
      </c>
      <c r="E3045">
        <v>0</v>
      </c>
      <c r="F3045">
        <v>0</v>
      </c>
      <c r="G3045">
        <v>0</v>
      </c>
      <c r="H3045">
        <v>0</v>
      </c>
      <c r="R3045">
        <v>48.872929999999997</v>
      </c>
      <c r="S3045" t="s">
        <v>90</v>
      </c>
      <c r="T3045" s="297">
        <v>46311.754166666666</v>
      </c>
    </row>
    <row r="3046" spans="1:20" x14ac:dyDescent="0.35">
      <c r="A3046" t="s">
        <v>100</v>
      </c>
      <c r="B3046" t="s">
        <v>101</v>
      </c>
      <c r="C3046" t="s">
        <v>89</v>
      </c>
      <c r="D3046" s="29">
        <v>46507</v>
      </c>
      <c r="E3046">
        <v>0</v>
      </c>
      <c r="F3046">
        <v>0</v>
      </c>
      <c r="G3046">
        <v>0</v>
      </c>
      <c r="H3046">
        <v>0</v>
      </c>
      <c r="R3046">
        <v>48.872929999999997</v>
      </c>
      <c r="S3046" t="s">
        <v>90</v>
      </c>
      <c r="T3046" s="297">
        <v>46311.754166666666</v>
      </c>
    </row>
    <row r="3047" spans="1:20" x14ac:dyDescent="0.35">
      <c r="A3047" t="s">
        <v>100</v>
      </c>
      <c r="B3047" t="s">
        <v>101</v>
      </c>
      <c r="C3047" t="s">
        <v>89</v>
      </c>
      <c r="D3047" s="29">
        <v>46508</v>
      </c>
      <c r="E3047">
        <v>0</v>
      </c>
      <c r="F3047">
        <v>0</v>
      </c>
      <c r="G3047">
        <v>0</v>
      </c>
      <c r="H3047">
        <v>0</v>
      </c>
      <c r="R3047">
        <v>48.872929999999997</v>
      </c>
      <c r="S3047" t="s">
        <v>90</v>
      </c>
      <c r="T3047" s="297">
        <v>46311.754166666666</v>
      </c>
    </row>
    <row r="3048" spans="1:20" x14ac:dyDescent="0.35">
      <c r="A3048" t="s">
        <v>100</v>
      </c>
      <c r="B3048" t="s">
        <v>101</v>
      </c>
      <c r="C3048" t="s">
        <v>89</v>
      </c>
      <c r="D3048" s="29">
        <v>46509</v>
      </c>
      <c r="E3048">
        <v>0</v>
      </c>
      <c r="F3048">
        <v>0</v>
      </c>
      <c r="G3048">
        <v>0</v>
      </c>
      <c r="H3048">
        <v>0</v>
      </c>
      <c r="R3048">
        <v>48.872929999999997</v>
      </c>
      <c r="S3048" t="s">
        <v>90</v>
      </c>
      <c r="T3048" s="297">
        <v>46311.754166666666</v>
      </c>
    </row>
    <row r="3049" spans="1:20" x14ac:dyDescent="0.35">
      <c r="A3049" t="s">
        <v>100</v>
      </c>
      <c r="B3049" t="s">
        <v>101</v>
      </c>
      <c r="C3049" t="s">
        <v>89</v>
      </c>
      <c r="D3049" s="29">
        <v>46510</v>
      </c>
      <c r="E3049">
        <v>0</v>
      </c>
      <c r="F3049">
        <v>0</v>
      </c>
      <c r="G3049">
        <v>0</v>
      </c>
      <c r="H3049">
        <v>0</v>
      </c>
      <c r="R3049">
        <v>48.872929999999997</v>
      </c>
      <c r="S3049" t="s">
        <v>90</v>
      </c>
      <c r="T3049" s="297">
        <v>46311.754166666666</v>
      </c>
    </row>
    <row r="3050" spans="1:20" x14ac:dyDescent="0.35">
      <c r="A3050" t="s">
        <v>100</v>
      </c>
      <c r="B3050" t="s">
        <v>101</v>
      </c>
      <c r="C3050" t="s">
        <v>89</v>
      </c>
      <c r="D3050" s="29">
        <v>46511</v>
      </c>
      <c r="E3050">
        <v>0</v>
      </c>
      <c r="F3050">
        <v>0</v>
      </c>
      <c r="G3050">
        <v>0</v>
      </c>
      <c r="H3050">
        <v>0</v>
      </c>
      <c r="R3050">
        <v>48.872929999999997</v>
      </c>
      <c r="S3050" t="s">
        <v>90</v>
      </c>
      <c r="T3050" s="297">
        <v>46311.754166666666</v>
      </c>
    </row>
    <row r="3051" spans="1:20" x14ac:dyDescent="0.35">
      <c r="A3051" t="s">
        <v>100</v>
      </c>
      <c r="B3051" t="s">
        <v>101</v>
      </c>
      <c r="C3051" t="s">
        <v>89</v>
      </c>
      <c r="D3051" s="29">
        <v>46512</v>
      </c>
      <c r="E3051">
        <v>0</v>
      </c>
      <c r="F3051">
        <v>0</v>
      </c>
      <c r="G3051">
        <v>0</v>
      </c>
      <c r="H3051">
        <v>0</v>
      </c>
      <c r="R3051">
        <v>48.872929999999997</v>
      </c>
      <c r="S3051" t="s">
        <v>90</v>
      </c>
      <c r="T3051" s="297">
        <v>46311.754166666666</v>
      </c>
    </row>
    <row r="3052" spans="1:20" x14ac:dyDescent="0.35">
      <c r="A3052" t="s">
        <v>100</v>
      </c>
      <c r="B3052" t="s">
        <v>101</v>
      </c>
      <c r="C3052" t="s">
        <v>89</v>
      </c>
      <c r="D3052" s="29">
        <v>46513</v>
      </c>
      <c r="E3052">
        <v>0</v>
      </c>
      <c r="F3052">
        <v>0</v>
      </c>
      <c r="G3052">
        <v>0</v>
      </c>
      <c r="H3052">
        <v>0</v>
      </c>
      <c r="R3052">
        <v>48.872929999999997</v>
      </c>
      <c r="S3052" t="s">
        <v>90</v>
      </c>
      <c r="T3052" s="297">
        <v>46311.754166666666</v>
      </c>
    </row>
    <row r="3053" spans="1:20" x14ac:dyDescent="0.35">
      <c r="A3053" t="s">
        <v>100</v>
      </c>
      <c r="B3053" t="s">
        <v>101</v>
      </c>
      <c r="C3053" t="s">
        <v>89</v>
      </c>
      <c r="D3053" s="29">
        <v>46514</v>
      </c>
      <c r="E3053">
        <v>0</v>
      </c>
      <c r="F3053">
        <v>0</v>
      </c>
      <c r="G3053">
        <v>0</v>
      </c>
      <c r="H3053">
        <v>0</v>
      </c>
      <c r="R3053">
        <v>48.872929999999997</v>
      </c>
      <c r="S3053" t="s">
        <v>90</v>
      </c>
      <c r="T3053" s="297">
        <v>46311.754166666666</v>
      </c>
    </row>
    <row r="3054" spans="1:20" x14ac:dyDescent="0.35">
      <c r="A3054" t="s">
        <v>100</v>
      </c>
      <c r="B3054" t="s">
        <v>101</v>
      </c>
      <c r="C3054" t="s">
        <v>89</v>
      </c>
      <c r="D3054" s="29">
        <v>46515</v>
      </c>
      <c r="E3054">
        <v>0</v>
      </c>
      <c r="F3054">
        <v>0</v>
      </c>
      <c r="G3054">
        <v>0</v>
      </c>
      <c r="H3054">
        <v>0</v>
      </c>
      <c r="R3054">
        <v>48.872929999999997</v>
      </c>
      <c r="S3054" t="s">
        <v>90</v>
      </c>
      <c r="T3054" s="297">
        <v>46311.754166666666</v>
      </c>
    </row>
    <row r="3055" spans="1:20" x14ac:dyDescent="0.35">
      <c r="A3055" t="s">
        <v>100</v>
      </c>
      <c r="B3055" t="s">
        <v>101</v>
      </c>
      <c r="C3055" t="s">
        <v>89</v>
      </c>
      <c r="D3055" s="29">
        <v>46516</v>
      </c>
      <c r="E3055">
        <v>0</v>
      </c>
      <c r="F3055">
        <v>0</v>
      </c>
      <c r="G3055">
        <v>0</v>
      </c>
      <c r="H3055">
        <v>0</v>
      </c>
      <c r="R3055">
        <v>48.872929999999997</v>
      </c>
      <c r="S3055" t="s">
        <v>90</v>
      </c>
      <c r="T3055" s="297">
        <v>46311.754166666666</v>
      </c>
    </row>
    <row r="3056" spans="1:20" x14ac:dyDescent="0.35">
      <c r="A3056" t="s">
        <v>100</v>
      </c>
      <c r="B3056" t="s">
        <v>101</v>
      </c>
      <c r="C3056" t="s">
        <v>89</v>
      </c>
      <c r="D3056" s="29">
        <v>46517</v>
      </c>
      <c r="E3056">
        <v>0</v>
      </c>
      <c r="F3056">
        <v>0</v>
      </c>
      <c r="G3056">
        <v>0</v>
      </c>
      <c r="H3056">
        <v>0</v>
      </c>
      <c r="R3056">
        <v>48.872929999999997</v>
      </c>
      <c r="S3056" t="s">
        <v>90</v>
      </c>
      <c r="T3056" s="297">
        <v>46311.754166666666</v>
      </c>
    </row>
    <row r="3057" spans="1:20" x14ac:dyDescent="0.35">
      <c r="A3057" t="s">
        <v>100</v>
      </c>
      <c r="B3057" t="s">
        <v>101</v>
      </c>
      <c r="C3057" t="s">
        <v>89</v>
      </c>
      <c r="D3057" s="29">
        <v>46518</v>
      </c>
      <c r="E3057">
        <v>0</v>
      </c>
      <c r="F3057">
        <v>0</v>
      </c>
      <c r="G3057">
        <v>0</v>
      </c>
      <c r="H3057">
        <v>0</v>
      </c>
      <c r="R3057">
        <v>48.872929999999997</v>
      </c>
      <c r="S3057" t="s">
        <v>90</v>
      </c>
      <c r="T3057" s="297">
        <v>46311.754166666666</v>
      </c>
    </row>
    <row r="3058" spans="1:20" x14ac:dyDescent="0.35">
      <c r="A3058" t="s">
        <v>100</v>
      </c>
      <c r="B3058" t="s">
        <v>101</v>
      </c>
      <c r="C3058" t="s">
        <v>89</v>
      </c>
      <c r="D3058" s="29">
        <v>46519</v>
      </c>
      <c r="E3058">
        <v>0</v>
      </c>
      <c r="F3058">
        <v>0</v>
      </c>
      <c r="G3058">
        <v>0</v>
      </c>
      <c r="H3058">
        <v>0</v>
      </c>
      <c r="R3058">
        <v>48.872929999999997</v>
      </c>
      <c r="S3058" t="s">
        <v>90</v>
      </c>
      <c r="T3058" s="297">
        <v>46311.754166666666</v>
      </c>
    </row>
    <row r="3059" spans="1:20" x14ac:dyDescent="0.35">
      <c r="A3059" t="s">
        <v>100</v>
      </c>
      <c r="B3059" t="s">
        <v>101</v>
      </c>
      <c r="C3059" t="s">
        <v>89</v>
      </c>
      <c r="D3059" s="29">
        <v>46520</v>
      </c>
      <c r="E3059">
        <v>0</v>
      </c>
      <c r="F3059">
        <v>0</v>
      </c>
      <c r="G3059">
        <v>0</v>
      </c>
      <c r="H3059">
        <v>0</v>
      </c>
      <c r="R3059">
        <v>48.872929999999997</v>
      </c>
      <c r="S3059" t="s">
        <v>90</v>
      </c>
      <c r="T3059" s="297">
        <v>46311.754166666666</v>
      </c>
    </row>
    <row r="3060" spans="1:20" x14ac:dyDescent="0.35">
      <c r="A3060" t="s">
        <v>100</v>
      </c>
      <c r="B3060" t="s">
        <v>101</v>
      </c>
      <c r="C3060" t="s">
        <v>89</v>
      </c>
      <c r="D3060" s="29">
        <v>46521</v>
      </c>
      <c r="E3060">
        <v>0</v>
      </c>
      <c r="F3060">
        <v>0</v>
      </c>
      <c r="G3060">
        <v>0</v>
      </c>
      <c r="H3060">
        <v>0</v>
      </c>
      <c r="R3060">
        <v>48.872929999999997</v>
      </c>
      <c r="S3060" t="s">
        <v>90</v>
      </c>
      <c r="T3060" s="297">
        <v>46311.754166666666</v>
      </c>
    </row>
    <row r="3061" spans="1:20" x14ac:dyDescent="0.35">
      <c r="A3061" t="s">
        <v>100</v>
      </c>
      <c r="B3061" t="s">
        <v>101</v>
      </c>
      <c r="C3061" t="s">
        <v>89</v>
      </c>
      <c r="D3061" s="29">
        <v>46522</v>
      </c>
      <c r="E3061">
        <v>0</v>
      </c>
      <c r="F3061">
        <v>0</v>
      </c>
      <c r="G3061">
        <v>0</v>
      </c>
      <c r="H3061">
        <v>0</v>
      </c>
      <c r="R3061">
        <v>48.872929999999997</v>
      </c>
      <c r="S3061" t="s">
        <v>90</v>
      </c>
      <c r="T3061" s="297">
        <v>46311.754166666666</v>
      </c>
    </row>
    <row r="3062" spans="1:20" x14ac:dyDescent="0.35">
      <c r="A3062" t="s">
        <v>100</v>
      </c>
      <c r="B3062" t="s">
        <v>101</v>
      </c>
      <c r="C3062" t="s">
        <v>89</v>
      </c>
      <c r="D3062" s="29">
        <v>46523</v>
      </c>
      <c r="E3062">
        <v>0</v>
      </c>
      <c r="F3062">
        <v>0</v>
      </c>
      <c r="G3062">
        <v>0</v>
      </c>
      <c r="H3062">
        <v>0</v>
      </c>
      <c r="R3062">
        <v>48.872929999999997</v>
      </c>
      <c r="S3062" t="s">
        <v>90</v>
      </c>
      <c r="T3062" s="297">
        <v>46311.754166666666</v>
      </c>
    </row>
    <row r="3063" spans="1:20" x14ac:dyDescent="0.35">
      <c r="A3063" t="s">
        <v>100</v>
      </c>
      <c r="B3063" t="s">
        <v>101</v>
      </c>
      <c r="C3063" t="s">
        <v>89</v>
      </c>
      <c r="D3063" s="29">
        <v>46524</v>
      </c>
      <c r="E3063">
        <v>0</v>
      </c>
      <c r="F3063">
        <v>0</v>
      </c>
      <c r="G3063">
        <v>0</v>
      </c>
      <c r="H3063">
        <v>0</v>
      </c>
      <c r="R3063">
        <v>48.872929999999997</v>
      </c>
      <c r="S3063" t="s">
        <v>90</v>
      </c>
      <c r="T3063" s="297">
        <v>46311.754166666666</v>
      </c>
    </row>
    <row r="3064" spans="1:20" x14ac:dyDescent="0.35">
      <c r="A3064" t="s">
        <v>100</v>
      </c>
      <c r="B3064" t="s">
        <v>101</v>
      </c>
      <c r="C3064" t="s">
        <v>89</v>
      </c>
      <c r="D3064" s="29">
        <v>46525</v>
      </c>
      <c r="E3064">
        <v>0</v>
      </c>
      <c r="F3064">
        <v>0</v>
      </c>
      <c r="G3064">
        <v>0</v>
      </c>
      <c r="H3064">
        <v>0</v>
      </c>
      <c r="R3064">
        <v>48.872929999999997</v>
      </c>
      <c r="S3064" t="s">
        <v>90</v>
      </c>
      <c r="T3064" s="297">
        <v>46311.754166666666</v>
      </c>
    </row>
    <row r="3065" spans="1:20" x14ac:dyDescent="0.35">
      <c r="A3065" t="s">
        <v>100</v>
      </c>
      <c r="B3065" t="s">
        <v>101</v>
      </c>
      <c r="C3065" t="s">
        <v>89</v>
      </c>
      <c r="D3065" s="29">
        <v>46526</v>
      </c>
      <c r="E3065">
        <v>0</v>
      </c>
      <c r="F3065">
        <v>0</v>
      </c>
      <c r="G3065">
        <v>0</v>
      </c>
      <c r="H3065">
        <v>0</v>
      </c>
      <c r="R3065">
        <v>48.872929999999997</v>
      </c>
      <c r="S3065" t="s">
        <v>90</v>
      </c>
      <c r="T3065" s="297">
        <v>46311.754166666666</v>
      </c>
    </row>
    <row r="3066" spans="1:20" x14ac:dyDescent="0.35">
      <c r="A3066" t="s">
        <v>100</v>
      </c>
      <c r="B3066" t="s">
        <v>101</v>
      </c>
      <c r="C3066" t="s">
        <v>89</v>
      </c>
      <c r="D3066" s="29">
        <v>46527</v>
      </c>
      <c r="E3066">
        <v>0</v>
      </c>
      <c r="F3066">
        <v>0</v>
      </c>
      <c r="G3066">
        <v>0</v>
      </c>
      <c r="H3066">
        <v>0</v>
      </c>
      <c r="R3066">
        <v>48.872929999999997</v>
      </c>
      <c r="S3066" t="s">
        <v>90</v>
      </c>
      <c r="T3066" s="297">
        <v>46311.754166666666</v>
      </c>
    </row>
    <row r="3067" spans="1:20" x14ac:dyDescent="0.35">
      <c r="A3067" t="s">
        <v>100</v>
      </c>
      <c r="B3067" t="s">
        <v>101</v>
      </c>
      <c r="C3067" t="s">
        <v>89</v>
      </c>
      <c r="D3067" s="29">
        <v>46528</v>
      </c>
      <c r="E3067">
        <v>0</v>
      </c>
      <c r="F3067">
        <v>0</v>
      </c>
      <c r="G3067">
        <v>0</v>
      </c>
      <c r="H3067">
        <v>0</v>
      </c>
      <c r="R3067">
        <v>48.872929999999997</v>
      </c>
      <c r="S3067" t="s">
        <v>90</v>
      </c>
      <c r="T3067" s="297">
        <v>46311.754166666666</v>
      </c>
    </row>
    <row r="3068" spans="1:20" x14ac:dyDescent="0.35">
      <c r="A3068" t="s">
        <v>100</v>
      </c>
      <c r="B3068" t="s">
        <v>101</v>
      </c>
      <c r="C3068" t="s">
        <v>89</v>
      </c>
      <c r="D3068" s="29">
        <v>46529</v>
      </c>
      <c r="E3068">
        <v>0</v>
      </c>
      <c r="F3068">
        <v>0</v>
      </c>
      <c r="G3068">
        <v>0</v>
      </c>
      <c r="H3068">
        <v>0</v>
      </c>
      <c r="R3068">
        <v>48.872929999999997</v>
      </c>
      <c r="S3068" t="s">
        <v>90</v>
      </c>
      <c r="T3068" s="297">
        <v>46311.754166666666</v>
      </c>
    </row>
    <row r="3069" spans="1:20" x14ac:dyDescent="0.35">
      <c r="A3069" t="s">
        <v>100</v>
      </c>
      <c r="B3069" t="s">
        <v>101</v>
      </c>
      <c r="C3069" t="s">
        <v>89</v>
      </c>
      <c r="D3069" s="29">
        <v>46530</v>
      </c>
      <c r="E3069">
        <v>0</v>
      </c>
      <c r="F3069">
        <v>0</v>
      </c>
      <c r="G3069">
        <v>0</v>
      </c>
      <c r="H3069">
        <v>0</v>
      </c>
      <c r="R3069">
        <v>48.872929999999997</v>
      </c>
      <c r="S3069" t="s">
        <v>90</v>
      </c>
      <c r="T3069" s="297">
        <v>46311.754166666666</v>
      </c>
    </row>
    <row r="3070" spans="1:20" x14ac:dyDescent="0.35">
      <c r="A3070" t="s">
        <v>100</v>
      </c>
      <c r="B3070" t="s">
        <v>101</v>
      </c>
      <c r="C3070" t="s">
        <v>89</v>
      </c>
      <c r="D3070" s="29">
        <v>46531</v>
      </c>
      <c r="E3070">
        <v>0</v>
      </c>
      <c r="F3070">
        <v>0</v>
      </c>
      <c r="G3070">
        <v>0</v>
      </c>
      <c r="H3070">
        <v>0</v>
      </c>
      <c r="R3070">
        <v>48.872929999999997</v>
      </c>
      <c r="S3070" t="s">
        <v>90</v>
      </c>
      <c r="T3070" s="297">
        <v>46311.754166666666</v>
      </c>
    </row>
    <row r="3071" spans="1:20" x14ac:dyDescent="0.35">
      <c r="A3071" t="s">
        <v>100</v>
      </c>
      <c r="B3071" t="s">
        <v>101</v>
      </c>
      <c r="C3071" t="s">
        <v>89</v>
      </c>
      <c r="D3071" s="29">
        <v>46532</v>
      </c>
      <c r="E3071">
        <v>0</v>
      </c>
      <c r="F3071">
        <v>0</v>
      </c>
      <c r="G3071">
        <v>0</v>
      </c>
      <c r="H3071">
        <v>0</v>
      </c>
      <c r="R3071">
        <v>48.872929999999997</v>
      </c>
      <c r="S3071" t="s">
        <v>90</v>
      </c>
      <c r="T3071" s="297">
        <v>46311.754166666666</v>
      </c>
    </row>
    <row r="3072" spans="1:20" x14ac:dyDescent="0.35">
      <c r="A3072" t="s">
        <v>100</v>
      </c>
      <c r="B3072" t="s">
        <v>101</v>
      </c>
      <c r="C3072" t="s">
        <v>89</v>
      </c>
      <c r="D3072" s="29">
        <v>46533</v>
      </c>
      <c r="E3072">
        <v>0</v>
      </c>
      <c r="F3072">
        <v>0</v>
      </c>
      <c r="G3072">
        <v>0</v>
      </c>
      <c r="H3072">
        <v>0</v>
      </c>
      <c r="R3072">
        <v>48.872929999999997</v>
      </c>
      <c r="S3072" t="s">
        <v>90</v>
      </c>
      <c r="T3072" s="297">
        <v>46311.754166666666</v>
      </c>
    </row>
    <row r="3073" spans="1:20" x14ac:dyDescent="0.35">
      <c r="A3073" t="s">
        <v>100</v>
      </c>
      <c r="B3073" t="s">
        <v>101</v>
      </c>
      <c r="C3073" t="s">
        <v>89</v>
      </c>
      <c r="D3073" s="29">
        <v>46534</v>
      </c>
      <c r="E3073">
        <v>0</v>
      </c>
      <c r="F3073">
        <v>0</v>
      </c>
      <c r="G3073">
        <v>0</v>
      </c>
      <c r="H3073">
        <v>0</v>
      </c>
      <c r="R3073">
        <v>48.872929999999997</v>
      </c>
      <c r="S3073" t="s">
        <v>90</v>
      </c>
      <c r="T3073" s="297">
        <v>46311.754166666666</v>
      </c>
    </row>
    <row r="3074" spans="1:20" x14ac:dyDescent="0.35">
      <c r="A3074" t="s">
        <v>100</v>
      </c>
      <c r="B3074" t="s">
        <v>101</v>
      </c>
      <c r="C3074" t="s">
        <v>89</v>
      </c>
      <c r="D3074" s="29">
        <v>46535</v>
      </c>
      <c r="E3074">
        <v>0</v>
      </c>
      <c r="F3074">
        <v>0</v>
      </c>
      <c r="G3074">
        <v>0</v>
      </c>
      <c r="H3074">
        <v>0</v>
      </c>
      <c r="R3074">
        <v>48.872929999999997</v>
      </c>
      <c r="S3074" t="s">
        <v>90</v>
      </c>
      <c r="T3074" s="297">
        <v>46311.754166666666</v>
      </c>
    </row>
    <row r="3075" spans="1:20" x14ac:dyDescent="0.35">
      <c r="A3075" t="s">
        <v>100</v>
      </c>
      <c r="B3075" t="s">
        <v>101</v>
      </c>
      <c r="C3075" t="s">
        <v>89</v>
      </c>
      <c r="D3075" s="29">
        <v>46536</v>
      </c>
      <c r="E3075">
        <v>0</v>
      </c>
      <c r="F3075">
        <v>0</v>
      </c>
      <c r="G3075">
        <v>0</v>
      </c>
      <c r="H3075">
        <v>0</v>
      </c>
      <c r="R3075">
        <v>48.872929999999997</v>
      </c>
      <c r="S3075" t="s">
        <v>90</v>
      </c>
      <c r="T3075" s="297">
        <v>46311.754166666666</v>
      </c>
    </row>
    <row r="3076" spans="1:20" x14ac:dyDescent="0.35">
      <c r="A3076" t="s">
        <v>100</v>
      </c>
      <c r="B3076" t="s">
        <v>101</v>
      </c>
      <c r="C3076" t="s">
        <v>89</v>
      </c>
      <c r="D3076" s="29">
        <v>46537</v>
      </c>
      <c r="E3076">
        <v>0</v>
      </c>
      <c r="F3076">
        <v>0</v>
      </c>
      <c r="G3076">
        <v>0</v>
      </c>
      <c r="H3076">
        <v>0</v>
      </c>
      <c r="R3076">
        <v>48.872929999999997</v>
      </c>
      <c r="S3076" t="s">
        <v>90</v>
      </c>
      <c r="T3076" s="297">
        <v>46311.754166666666</v>
      </c>
    </row>
    <row r="3077" spans="1:20" x14ac:dyDescent="0.35">
      <c r="A3077" t="s">
        <v>100</v>
      </c>
      <c r="B3077" t="s">
        <v>101</v>
      </c>
      <c r="C3077" t="s">
        <v>89</v>
      </c>
      <c r="D3077" s="29">
        <v>46538</v>
      </c>
      <c r="E3077">
        <v>0</v>
      </c>
      <c r="F3077">
        <v>0</v>
      </c>
      <c r="G3077">
        <v>0</v>
      </c>
      <c r="H3077">
        <v>0</v>
      </c>
      <c r="R3077">
        <v>48.872929999999997</v>
      </c>
      <c r="S3077" t="s">
        <v>90</v>
      </c>
      <c r="T3077" s="297">
        <v>46311.754166666666</v>
      </c>
    </row>
    <row r="3078" spans="1:20" x14ac:dyDescent="0.35">
      <c r="A3078" t="s">
        <v>100</v>
      </c>
      <c r="B3078" t="s">
        <v>101</v>
      </c>
      <c r="C3078" t="s">
        <v>89</v>
      </c>
      <c r="D3078" s="29">
        <v>46539</v>
      </c>
      <c r="E3078">
        <v>0</v>
      </c>
      <c r="F3078">
        <v>0</v>
      </c>
      <c r="G3078">
        <v>0</v>
      </c>
      <c r="H3078">
        <v>0</v>
      </c>
      <c r="R3078">
        <v>48.872929999999997</v>
      </c>
      <c r="S3078" t="s">
        <v>90</v>
      </c>
      <c r="T3078" s="297">
        <v>46311.754166666666</v>
      </c>
    </row>
    <row r="3079" spans="1:20" x14ac:dyDescent="0.35">
      <c r="A3079" t="s">
        <v>100</v>
      </c>
      <c r="B3079" t="s">
        <v>101</v>
      </c>
      <c r="C3079" t="s">
        <v>89</v>
      </c>
      <c r="D3079" s="29">
        <v>46540</v>
      </c>
      <c r="E3079">
        <v>0</v>
      </c>
      <c r="F3079">
        <v>0</v>
      </c>
      <c r="G3079">
        <v>0</v>
      </c>
      <c r="H3079">
        <v>0</v>
      </c>
      <c r="R3079">
        <v>48.872929999999997</v>
      </c>
      <c r="S3079" t="s">
        <v>90</v>
      </c>
      <c r="T3079" s="297">
        <v>46311.754166666666</v>
      </c>
    </row>
    <row r="3080" spans="1:20" x14ac:dyDescent="0.35">
      <c r="A3080" t="s">
        <v>100</v>
      </c>
      <c r="B3080" t="s">
        <v>101</v>
      </c>
      <c r="C3080" t="s">
        <v>89</v>
      </c>
      <c r="D3080" s="29">
        <v>46541</v>
      </c>
      <c r="E3080">
        <v>0</v>
      </c>
      <c r="F3080">
        <v>0</v>
      </c>
      <c r="G3080">
        <v>0</v>
      </c>
      <c r="H3080">
        <v>0</v>
      </c>
      <c r="R3080">
        <v>48.872929999999997</v>
      </c>
      <c r="S3080" t="s">
        <v>90</v>
      </c>
      <c r="T3080" s="297">
        <v>46311.754166666666</v>
      </c>
    </row>
    <row r="3081" spans="1:20" x14ac:dyDescent="0.35">
      <c r="A3081" t="s">
        <v>100</v>
      </c>
      <c r="B3081" t="s">
        <v>101</v>
      </c>
      <c r="C3081" t="s">
        <v>89</v>
      </c>
      <c r="D3081" s="29">
        <v>46542</v>
      </c>
      <c r="E3081">
        <v>0</v>
      </c>
      <c r="F3081">
        <v>0</v>
      </c>
      <c r="G3081">
        <v>0</v>
      </c>
      <c r="H3081">
        <v>0</v>
      </c>
      <c r="R3081">
        <v>48.872929999999997</v>
      </c>
      <c r="S3081" t="s">
        <v>90</v>
      </c>
      <c r="T3081" s="297">
        <v>46311.754166666666</v>
      </c>
    </row>
    <row r="3082" spans="1:20" x14ac:dyDescent="0.35">
      <c r="A3082" t="s">
        <v>100</v>
      </c>
      <c r="B3082" t="s">
        <v>101</v>
      </c>
      <c r="C3082" t="s">
        <v>89</v>
      </c>
      <c r="D3082" s="29">
        <v>46543</v>
      </c>
      <c r="E3082">
        <v>0</v>
      </c>
      <c r="F3082">
        <v>0</v>
      </c>
      <c r="G3082">
        <v>0</v>
      </c>
      <c r="H3082">
        <v>0</v>
      </c>
      <c r="R3082">
        <v>48.872929999999997</v>
      </c>
      <c r="S3082" t="s">
        <v>90</v>
      </c>
      <c r="T3082" s="297">
        <v>46311.754166666666</v>
      </c>
    </row>
    <row r="3083" spans="1:20" x14ac:dyDescent="0.35">
      <c r="A3083" t="s">
        <v>100</v>
      </c>
      <c r="B3083" t="s">
        <v>101</v>
      </c>
      <c r="C3083" t="s">
        <v>89</v>
      </c>
      <c r="D3083" s="29">
        <v>46544</v>
      </c>
      <c r="E3083">
        <v>0</v>
      </c>
      <c r="F3083">
        <v>0</v>
      </c>
      <c r="G3083">
        <v>0</v>
      </c>
      <c r="H3083">
        <v>0</v>
      </c>
      <c r="R3083">
        <v>48.872929999999997</v>
      </c>
      <c r="S3083" t="s">
        <v>90</v>
      </c>
      <c r="T3083" s="297">
        <v>46311.754166666666</v>
      </c>
    </row>
    <row r="3084" spans="1:20" x14ac:dyDescent="0.35">
      <c r="A3084" t="s">
        <v>100</v>
      </c>
      <c r="B3084" t="s">
        <v>101</v>
      </c>
      <c r="C3084" t="s">
        <v>89</v>
      </c>
      <c r="D3084" s="29">
        <v>46545</v>
      </c>
      <c r="E3084">
        <v>0</v>
      </c>
      <c r="F3084">
        <v>0</v>
      </c>
      <c r="G3084">
        <v>0</v>
      </c>
      <c r="H3084">
        <v>0</v>
      </c>
      <c r="R3084">
        <v>48.872929999999997</v>
      </c>
      <c r="S3084" t="s">
        <v>90</v>
      </c>
      <c r="T3084" s="297">
        <v>46311.754166666666</v>
      </c>
    </row>
    <row r="3085" spans="1:20" x14ac:dyDescent="0.35">
      <c r="A3085" t="s">
        <v>100</v>
      </c>
      <c r="B3085" t="s">
        <v>101</v>
      </c>
      <c r="C3085" t="s">
        <v>89</v>
      </c>
      <c r="D3085" s="29">
        <v>46546</v>
      </c>
      <c r="E3085">
        <v>0</v>
      </c>
      <c r="F3085">
        <v>0</v>
      </c>
      <c r="G3085">
        <v>0</v>
      </c>
      <c r="H3085">
        <v>0</v>
      </c>
      <c r="R3085">
        <v>48.872929999999997</v>
      </c>
      <c r="S3085" t="s">
        <v>90</v>
      </c>
      <c r="T3085" s="297">
        <v>46311.754166666666</v>
      </c>
    </row>
    <row r="3086" spans="1:20" x14ac:dyDescent="0.35">
      <c r="A3086" t="s">
        <v>100</v>
      </c>
      <c r="B3086" t="s">
        <v>101</v>
      </c>
      <c r="C3086" t="s">
        <v>89</v>
      </c>
      <c r="D3086" s="29">
        <v>46547</v>
      </c>
      <c r="E3086">
        <v>0</v>
      </c>
      <c r="F3086">
        <v>0</v>
      </c>
      <c r="G3086">
        <v>0</v>
      </c>
      <c r="H3086">
        <v>0</v>
      </c>
      <c r="R3086">
        <v>48.872929999999997</v>
      </c>
      <c r="S3086" t="s">
        <v>90</v>
      </c>
      <c r="T3086" s="297">
        <v>46311.754166666666</v>
      </c>
    </row>
    <row r="3087" spans="1:20" x14ac:dyDescent="0.35">
      <c r="A3087" t="s">
        <v>100</v>
      </c>
      <c r="B3087" t="s">
        <v>101</v>
      </c>
      <c r="C3087" t="s">
        <v>89</v>
      </c>
      <c r="D3087" s="29">
        <v>46548</v>
      </c>
      <c r="E3087">
        <v>0</v>
      </c>
      <c r="F3087">
        <v>0</v>
      </c>
      <c r="G3087">
        <v>0</v>
      </c>
      <c r="H3087">
        <v>0</v>
      </c>
      <c r="R3087">
        <v>48.872929999999997</v>
      </c>
      <c r="S3087" t="s">
        <v>90</v>
      </c>
      <c r="T3087" s="297">
        <v>46311.754166666666</v>
      </c>
    </row>
    <row r="3088" spans="1:20" x14ac:dyDescent="0.35">
      <c r="A3088" t="s">
        <v>100</v>
      </c>
      <c r="B3088" t="s">
        <v>101</v>
      </c>
      <c r="C3088" t="s">
        <v>89</v>
      </c>
      <c r="D3088" s="29">
        <v>46549</v>
      </c>
      <c r="E3088">
        <v>0</v>
      </c>
      <c r="F3088">
        <v>0</v>
      </c>
      <c r="G3088">
        <v>0</v>
      </c>
      <c r="H3088">
        <v>0</v>
      </c>
      <c r="R3088">
        <v>48.872929999999997</v>
      </c>
      <c r="S3088" t="s">
        <v>90</v>
      </c>
      <c r="T3088" s="297">
        <v>46311.754166666666</v>
      </c>
    </row>
    <row r="3089" spans="1:20" x14ac:dyDescent="0.35">
      <c r="A3089" t="s">
        <v>100</v>
      </c>
      <c r="B3089" t="s">
        <v>101</v>
      </c>
      <c r="C3089" t="s">
        <v>89</v>
      </c>
      <c r="D3089" s="29">
        <v>46550</v>
      </c>
      <c r="E3089">
        <v>0</v>
      </c>
      <c r="F3089">
        <v>0</v>
      </c>
      <c r="G3089">
        <v>0</v>
      </c>
      <c r="H3089">
        <v>0</v>
      </c>
      <c r="R3089">
        <v>48.872929999999997</v>
      </c>
      <c r="S3089" t="s">
        <v>90</v>
      </c>
      <c r="T3089" s="297">
        <v>46311.754166666666</v>
      </c>
    </row>
    <row r="3090" spans="1:20" x14ac:dyDescent="0.35">
      <c r="A3090" t="s">
        <v>100</v>
      </c>
      <c r="B3090" t="s">
        <v>101</v>
      </c>
      <c r="C3090" t="s">
        <v>89</v>
      </c>
      <c r="D3090" s="29">
        <v>46551</v>
      </c>
      <c r="E3090">
        <v>0</v>
      </c>
      <c r="F3090">
        <v>0</v>
      </c>
      <c r="G3090">
        <v>0</v>
      </c>
      <c r="H3090">
        <v>0</v>
      </c>
      <c r="R3090">
        <v>48.872929999999997</v>
      </c>
      <c r="S3090" t="s">
        <v>90</v>
      </c>
      <c r="T3090" s="297">
        <v>46311.754166666666</v>
      </c>
    </row>
    <row r="3091" spans="1:20" x14ac:dyDescent="0.35">
      <c r="A3091" t="s">
        <v>100</v>
      </c>
      <c r="B3091" t="s">
        <v>101</v>
      </c>
      <c r="C3091" t="s">
        <v>89</v>
      </c>
      <c r="D3091" s="29">
        <v>46552</v>
      </c>
      <c r="E3091">
        <v>0</v>
      </c>
      <c r="F3091">
        <v>0</v>
      </c>
      <c r="G3091">
        <v>0</v>
      </c>
      <c r="H3091">
        <v>0</v>
      </c>
      <c r="R3091">
        <v>48.872929999999997</v>
      </c>
      <c r="S3091" t="s">
        <v>90</v>
      </c>
      <c r="T3091" s="297">
        <v>46311.754166666666</v>
      </c>
    </row>
    <row r="3092" spans="1:20" x14ac:dyDescent="0.35">
      <c r="A3092" t="s">
        <v>100</v>
      </c>
      <c r="B3092" t="s">
        <v>101</v>
      </c>
      <c r="C3092" t="s">
        <v>89</v>
      </c>
      <c r="D3092" s="29">
        <v>46553</v>
      </c>
      <c r="E3092">
        <v>0</v>
      </c>
      <c r="F3092">
        <v>0</v>
      </c>
      <c r="G3092">
        <v>0</v>
      </c>
      <c r="H3092">
        <v>0</v>
      </c>
      <c r="R3092">
        <v>48.872929999999997</v>
      </c>
      <c r="S3092" t="s">
        <v>90</v>
      </c>
      <c r="T3092" s="297">
        <v>46311.754166666666</v>
      </c>
    </row>
    <row r="3093" spans="1:20" x14ac:dyDescent="0.35">
      <c r="A3093" t="s">
        <v>100</v>
      </c>
      <c r="B3093" t="s">
        <v>101</v>
      </c>
      <c r="C3093" t="s">
        <v>89</v>
      </c>
      <c r="D3093" s="29">
        <v>46554</v>
      </c>
      <c r="E3093">
        <v>0</v>
      </c>
      <c r="F3093">
        <v>0</v>
      </c>
      <c r="G3093">
        <v>0</v>
      </c>
      <c r="H3093">
        <v>0</v>
      </c>
      <c r="R3093">
        <v>48.872929999999997</v>
      </c>
      <c r="S3093" t="s">
        <v>90</v>
      </c>
      <c r="T3093" s="297">
        <v>46311.754166666666</v>
      </c>
    </row>
    <row r="3094" spans="1:20" x14ac:dyDescent="0.35">
      <c r="A3094" t="s">
        <v>100</v>
      </c>
      <c r="B3094" t="s">
        <v>101</v>
      </c>
      <c r="C3094" t="s">
        <v>89</v>
      </c>
      <c r="D3094" s="29">
        <v>46555</v>
      </c>
      <c r="E3094">
        <v>0</v>
      </c>
      <c r="F3094">
        <v>0</v>
      </c>
      <c r="G3094">
        <v>0</v>
      </c>
      <c r="H3094">
        <v>0</v>
      </c>
      <c r="R3094">
        <v>48.872929999999997</v>
      </c>
      <c r="S3094" t="s">
        <v>90</v>
      </c>
      <c r="T3094" s="297">
        <v>46311.754166666666</v>
      </c>
    </row>
    <row r="3095" spans="1:20" x14ac:dyDescent="0.35">
      <c r="A3095" t="s">
        <v>100</v>
      </c>
      <c r="B3095" t="s">
        <v>101</v>
      </c>
      <c r="C3095" t="s">
        <v>89</v>
      </c>
      <c r="D3095" s="29">
        <v>46556</v>
      </c>
      <c r="E3095">
        <v>0</v>
      </c>
      <c r="F3095">
        <v>0</v>
      </c>
      <c r="G3095">
        <v>0</v>
      </c>
      <c r="H3095">
        <v>0</v>
      </c>
      <c r="R3095">
        <v>48.872929999999997</v>
      </c>
      <c r="S3095" t="s">
        <v>90</v>
      </c>
      <c r="T3095" s="297">
        <v>46311.754166666666</v>
      </c>
    </row>
    <row r="3096" spans="1:20" x14ac:dyDescent="0.35">
      <c r="A3096" t="s">
        <v>100</v>
      </c>
      <c r="B3096" t="s">
        <v>101</v>
      </c>
      <c r="C3096" t="s">
        <v>89</v>
      </c>
      <c r="D3096" s="29">
        <v>46557</v>
      </c>
      <c r="E3096">
        <v>0</v>
      </c>
      <c r="F3096">
        <v>0</v>
      </c>
      <c r="G3096">
        <v>0</v>
      </c>
      <c r="H3096">
        <v>0</v>
      </c>
      <c r="R3096">
        <v>48.872929999999997</v>
      </c>
      <c r="S3096" t="s">
        <v>90</v>
      </c>
      <c r="T3096" s="297">
        <v>46311.754166666666</v>
      </c>
    </row>
    <row r="3097" spans="1:20" x14ac:dyDescent="0.35">
      <c r="A3097" t="s">
        <v>100</v>
      </c>
      <c r="B3097" t="s">
        <v>101</v>
      </c>
      <c r="C3097" t="s">
        <v>89</v>
      </c>
      <c r="D3097" s="29">
        <v>46558</v>
      </c>
      <c r="E3097">
        <v>0</v>
      </c>
      <c r="F3097">
        <v>0</v>
      </c>
      <c r="G3097">
        <v>0</v>
      </c>
      <c r="H3097">
        <v>0</v>
      </c>
      <c r="R3097">
        <v>48.872929999999997</v>
      </c>
      <c r="S3097" t="s">
        <v>90</v>
      </c>
      <c r="T3097" s="297">
        <v>46311.754166666666</v>
      </c>
    </row>
    <row r="3098" spans="1:20" x14ac:dyDescent="0.35">
      <c r="A3098" t="s">
        <v>100</v>
      </c>
      <c r="B3098" t="s">
        <v>101</v>
      </c>
      <c r="C3098" t="s">
        <v>89</v>
      </c>
      <c r="D3098" s="29">
        <v>46559</v>
      </c>
      <c r="E3098">
        <v>0</v>
      </c>
      <c r="F3098">
        <v>0</v>
      </c>
      <c r="G3098">
        <v>0</v>
      </c>
      <c r="H3098">
        <v>0</v>
      </c>
      <c r="R3098">
        <v>48.872929999999997</v>
      </c>
      <c r="S3098" t="s">
        <v>90</v>
      </c>
      <c r="T3098" s="297">
        <v>46311.754166666666</v>
      </c>
    </row>
    <row r="3099" spans="1:20" x14ac:dyDescent="0.35">
      <c r="A3099" t="s">
        <v>100</v>
      </c>
      <c r="B3099" t="s">
        <v>101</v>
      </c>
      <c r="C3099" t="s">
        <v>89</v>
      </c>
      <c r="D3099" s="29">
        <v>46560</v>
      </c>
      <c r="E3099">
        <v>0</v>
      </c>
      <c r="F3099">
        <v>0</v>
      </c>
      <c r="G3099">
        <v>0</v>
      </c>
      <c r="H3099">
        <v>0</v>
      </c>
      <c r="R3099">
        <v>48.872929999999997</v>
      </c>
      <c r="S3099" t="s">
        <v>90</v>
      </c>
      <c r="T3099" s="297">
        <v>46311.754166666666</v>
      </c>
    </row>
    <row r="3100" spans="1:20" x14ac:dyDescent="0.35">
      <c r="A3100" t="s">
        <v>100</v>
      </c>
      <c r="B3100" t="s">
        <v>101</v>
      </c>
      <c r="C3100" t="s">
        <v>89</v>
      </c>
      <c r="D3100" s="29">
        <v>46561</v>
      </c>
      <c r="E3100">
        <v>0</v>
      </c>
      <c r="F3100">
        <v>0</v>
      </c>
      <c r="G3100">
        <v>0</v>
      </c>
      <c r="H3100">
        <v>0</v>
      </c>
      <c r="R3100">
        <v>48.872929999999997</v>
      </c>
      <c r="S3100" t="s">
        <v>90</v>
      </c>
      <c r="T3100" s="297">
        <v>46311.754166666666</v>
      </c>
    </row>
    <row r="3101" spans="1:20" x14ac:dyDescent="0.35">
      <c r="A3101" t="s">
        <v>100</v>
      </c>
      <c r="B3101" t="s">
        <v>101</v>
      </c>
      <c r="C3101" t="s">
        <v>89</v>
      </c>
      <c r="D3101" s="29">
        <v>46562</v>
      </c>
      <c r="E3101">
        <v>0</v>
      </c>
      <c r="F3101">
        <v>0</v>
      </c>
      <c r="G3101">
        <v>0</v>
      </c>
      <c r="H3101">
        <v>0</v>
      </c>
      <c r="R3101">
        <v>48.872929999999997</v>
      </c>
      <c r="S3101" t="s">
        <v>90</v>
      </c>
      <c r="T3101" s="297">
        <v>46311.754166666666</v>
      </c>
    </row>
    <row r="3102" spans="1:20" x14ac:dyDescent="0.35">
      <c r="A3102" t="s">
        <v>100</v>
      </c>
      <c r="B3102" t="s">
        <v>101</v>
      </c>
      <c r="C3102" t="s">
        <v>89</v>
      </c>
      <c r="D3102" s="29">
        <v>46563</v>
      </c>
      <c r="E3102">
        <v>0</v>
      </c>
      <c r="F3102">
        <v>0</v>
      </c>
      <c r="G3102">
        <v>0</v>
      </c>
      <c r="H3102">
        <v>0</v>
      </c>
      <c r="R3102">
        <v>48.872929999999997</v>
      </c>
      <c r="S3102" t="s">
        <v>90</v>
      </c>
      <c r="T3102" s="297">
        <v>46311.754166666666</v>
      </c>
    </row>
    <row r="3103" spans="1:20" x14ac:dyDescent="0.35">
      <c r="A3103" t="s">
        <v>100</v>
      </c>
      <c r="B3103" t="s">
        <v>101</v>
      </c>
      <c r="C3103" t="s">
        <v>89</v>
      </c>
      <c r="D3103" s="29">
        <v>46564</v>
      </c>
      <c r="E3103">
        <v>0</v>
      </c>
      <c r="F3103">
        <v>0</v>
      </c>
      <c r="G3103">
        <v>0</v>
      </c>
      <c r="H3103">
        <v>0</v>
      </c>
      <c r="R3103">
        <v>48.872929999999997</v>
      </c>
      <c r="S3103" t="s">
        <v>90</v>
      </c>
      <c r="T3103" s="297">
        <v>46311.754166666666</v>
      </c>
    </row>
    <row r="3104" spans="1:20" x14ac:dyDescent="0.35">
      <c r="A3104" t="s">
        <v>100</v>
      </c>
      <c r="B3104" t="s">
        <v>101</v>
      </c>
      <c r="C3104" t="s">
        <v>89</v>
      </c>
      <c r="D3104" s="29">
        <v>46565</v>
      </c>
      <c r="E3104">
        <v>0</v>
      </c>
      <c r="F3104">
        <v>0</v>
      </c>
      <c r="G3104">
        <v>0</v>
      </c>
      <c r="H3104">
        <v>0</v>
      </c>
      <c r="R3104">
        <v>48.872929999999997</v>
      </c>
      <c r="S3104" t="s">
        <v>90</v>
      </c>
      <c r="T3104" s="297">
        <v>46311.754166666666</v>
      </c>
    </row>
    <row r="3105" spans="1:20" x14ac:dyDescent="0.35">
      <c r="A3105" t="s">
        <v>100</v>
      </c>
      <c r="B3105" t="s">
        <v>101</v>
      </c>
      <c r="C3105" t="s">
        <v>89</v>
      </c>
      <c r="D3105" s="29">
        <v>46566</v>
      </c>
      <c r="E3105">
        <v>0</v>
      </c>
      <c r="F3105">
        <v>0</v>
      </c>
      <c r="G3105">
        <v>0</v>
      </c>
      <c r="H3105">
        <v>0</v>
      </c>
      <c r="R3105">
        <v>48.872929999999997</v>
      </c>
      <c r="S3105" t="s">
        <v>90</v>
      </c>
      <c r="T3105" s="297">
        <v>46311.754166666666</v>
      </c>
    </row>
    <row r="3106" spans="1:20" x14ac:dyDescent="0.35">
      <c r="A3106" t="s">
        <v>100</v>
      </c>
      <c r="B3106" t="s">
        <v>101</v>
      </c>
      <c r="C3106" t="s">
        <v>89</v>
      </c>
      <c r="D3106" s="29">
        <v>46567</v>
      </c>
      <c r="E3106">
        <v>0</v>
      </c>
      <c r="F3106">
        <v>0</v>
      </c>
      <c r="G3106">
        <v>0</v>
      </c>
      <c r="H3106">
        <v>0</v>
      </c>
      <c r="R3106">
        <v>48.872929999999997</v>
      </c>
      <c r="S3106" t="s">
        <v>90</v>
      </c>
      <c r="T3106" s="297">
        <v>46311.754166666666</v>
      </c>
    </row>
    <row r="3107" spans="1:20" x14ac:dyDescent="0.35">
      <c r="A3107" t="s">
        <v>100</v>
      </c>
      <c r="B3107" t="s">
        <v>101</v>
      </c>
      <c r="C3107" t="s">
        <v>89</v>
      </c>
      <c r="D3107" s="29">
        <v>46568</v>
      </c>
      <c r="E3107">
        <v>0</v>
      </c>
      <c r="F3107">
        <v>0</v>
      </c>
      <c r="G3107">
        <v>0</v>
      </c>
      <c r="H3107">
        <v>0</v>
      </c>
      <c r="R3107">
        <v>48.872929999999997</v>
      </c>
      <c r="S3107" t="s">
        <v>90</v>
      </c>
      <c r="T3107" s="297">
        <v>46311.754166666666</v>
      </c>
    </row>
    <row r="3108" spans="1:20" x14ac:dyDescent="0.35">
      <c r="A3108" t="s">
        <v>100</v>
      </c>
      <c r="B3108" t="s">
        <v>101</v>
      </c>
      <c r="C3108" t="s">
        <v>89</v>
      </c>
      <c r="D3108" s="29">
        <v>46569</v>
      </c>
      <c r="E3108">
        <v>0</v>
      </c>
      <c r="F3108">
        <v>0</v>
      </c>
      <c r="G3108">
        <v>0</v>
      </c>
      <c r="H3108">
        <v>0</v>
      </c>
      <c r="R3108">
        <v>48.872929999999997</v>
      </c>
      <c r="S3108" t="s">
        <v>90</v>
      </c>
      <c r="T3108" s="297">
        <v>46311.754166666666</v>
      </c>
    </row>
    <row r="3109" spans="1:20" x14ac:dyDescent="0.35">
      <c r="A3109" t="s">
        <v>100</v>
      </c>
      <c r="B3109" t="s">
        <v>101</v>
      </c>
      <c r="C3109" t="s">
        <v>89</v>
      </c>
      <c r="D3109" s="29">
        <v>46570</v>
      </c>
      <c r="E3109">
        <v>0</v>
      </c>
      <c r="F3109">
        <v>0</v>
      </c>
      <c r="G3109">
        <v>0</v>
      </c>
      <c r="H3109">
        <v>0</v>
      </c>
      <c r="R3109">
        <v>48.872929999999997</v>
      </c>
      <c r="S3109" t="s">
        <v>90</v>
      </c>
      <c r="T3109" s="297">
        <v>46311.754166666666</v>
      </c>
    </row>
    <row r="3110" spans="1:20" x14ac:dyDescent="0.35">
      <c r="A3110" t="s">
        <v>100</v>
      </c>
      <c r="B3110" t="s">
        <v>101</v>
      </c>
      <c r="C3110" t="s">
        <v>89</v>
      </c>
      <c r="D3110" s="29">
        <v>46571</v>
      </c>
      <c r="E3110">
        <v>0</v>
      </c>
      <c r="F3110">
        <v>0</v>
      </c>
      <c r="G3110">
        <v>0</v>
      </c>
      <c r="H3110">
        <v>0</v>
      </c>
      <c r="R3110">
        <v>48.872929999999997</v>
      </c>
      <c r="S3110" t="s">
        <v>90</v>
      </c>
      <c r="T3110" s="297">
        <v>46311.754166666666</v>
      </c>
    </row>
    <row r="3111" spans="1:20" x14ac:dyDescent="0.35">
      <c r="A3111" t="s">
        <v>100</v>
      </c>
      <c r="B3111" t="s">
        <v>101</v>
      </c>
      <c r="C3111" t="s">
        <v>89</v>
      </c>
      <c r="D3111" s="29">
        <v>46572</v>
      </c>
      <c r="E3111">
        <v>0</v>
      </c>
      <c r="F3111">
        <v>0</v>
      </c>
      <c r="G3111">
        <v>0</v>
      </c>
      <c r="H3111">
        <v>0</v>
      </c>
      <c r="R3111">
        <v>48.872929999999997</v>
      </c>
      <c r="S3111" t="s">
        <v>90</v>
      </c>
      <c r="T3111" s="297">
        <v>46311.754166666666</v>
      </c>
    </row>
    <row r="3112" spans="1:20" x14ac:dyDescent="0.35">
      <c r="A3112" t="s">
        <v>100</v>
      </c>
      <c r="B3112" t="s">
        <v>101</v>
      </c>
      <c r="C3112" t="s">
        <v>89</v>
      </c>
      <c r="D3112" s="29">
        <v>46573</v>
      </c>
      <c r="E3112">
        <v>0</v>
      </c>
      <c r="F3112">
        <v>0</v>
      </c>
      <c r="G3112">
        <v>0</v>
      </c>
      <c r="H3112">
        <v>0</v>
      </c>
      <c r="R3112">
        <v>48.872929999999997</v>
      </c>
      <c r="S3112" t="s">
        <v>90</v>
      </c>
      <c r="T3112" s="297">
        <v>46311.754166666666</v>
      </c>
    </row>
    <row r="3113" spans="1:20" x14ac:dyDescent="0.35">
      <c r="A3113" t="s">
        <v>100</v>
      </c>
      <c r="B3113" t="s">
        <v>101</v>
      </c>
      <c r="C3113" t="s">
        <v>89</v>
      </c>
      <c r="D3113" s="29">
        <v>46574</v>
      </c>
      <c r="E3113">
        <v>0</v>
      </c>
      <c r="F3113">
        <v>0</v>
      </c>
      <c r="G3113">
        <v>0</v>
      </c>
      <c r="H3113">
        <v>0</v>
      </c>
      <c r="R3113">
        <v>48.872929999999997</v>
      </c>
      <c r="S3113" t="s">
        <v>90</v>
      </c>
      <c r="T3113" s="297">
        <v>46311.754166666666</v>
      </c>
    </row>
    <row r="3114" spans="1:20" x14ac:dyDescent="0.35">
      <c r="A3114" t="s">
        <v>100</v>
      </c>
      <c r="B3114" t="s">
        <v>101</v>
      </c>
      <c r="C3114" t="s">
        <v>89</v>
      </c>
      <c r="D3114" s="29">
        <v>46575</v>
      </c>
      <c r="E3114">
        <v>0</v>
      </c>
      <c r="F3114">
        <v>0</v>
      </c>
      <c r="G3114">
        <v>0</v>
      </c>
      <c r="H3114">
        <v>0</v>
      </c>
      <c r="R3114">
        <v>48.872929999999997</v>
      </c>
      <c r="S3114" t="s">
        <v>90</v>
      </c>
      <c r="T3114" s="297">
        <v>46311.754166666666</v>
      </c>
    </row>
    <row r="3115" spans="1:20" x14ac:dyDescent="0.35">
      <c r="A3115" t="s">
        <v>100</v>
      </c>
      <c r="B3115" t="s">
        <v>101</v>
      </c>
      <c r="C3115" t="s">
        <v>89</v>
      </c>
      <c r="D3115" s="29">
        <v>46576</v>
      </c>
      <c r="E3115">
        <v>0</v>
      </c>
      <c r="F3115">
        <v>0</v>
      </c>
      <c r="G3115">
        <v>0</v>
      </c>
      <c r="H3115">
        <v>0</v>
      </c>
      <c r="R3115">
        <v>48.872929999999997</v>
      </c>
      <c r="S3115" t="s">
        <v>90</v>
      </c>
      <c r="T3115" s="297">
        <v>46311.754166666666</v>
      </c>
    </row>
    <row r="3116" spans="1:20" x14ac:dyDescent="0.35">
      <c r="A3116" t="s">
        <v>100</v>
      </c>
      <c r="B3116" t="s">
        <v>101</v>
      </c>
      <c r="C3116" t="s">
        <v>89</v>
      </c>
      <c r="D3116" s="29">
        <v>46577</v>
      </c>
      <c r="E3116">
        <v>0</v>
      </c>
      <c r="F3116">
        <v>0</v>
      </c>
      <c r="G3116">
        <v>0</v>
      </c>
      <c r="H3116">
        <v>0</v>
      </c>
      <c r="R3116">
        <v>48.872929999999997</v>
      </c>
      <c r="S3116" t="s">
        <v>90</v>
      </c>
      <c r="T3116" s="297">
        <v>46311.754166666666</v>
      </c>
    </row>
    <row r="3117" spans="1:20" x14ac:dyDescent="0.35">
      <c r="A3117" t="s">
        <v>100</v>
      </c>
      <c r="B3117" t="s">
        <v>101</v>
      </c>
      <c r="C3117" t="s">
        <v>89</v>
      </c>
      <c r="D3117" s="29">
        <v>46578</v>
      </c>
      <c r="E3117">
        <v>0</v>
      </c>
      <c r="F3117">
        <v>0</v>
      </c>
      <c r="G3117">
        <v>0</v>
      </c>
      <c r="H3117">
        <v>0</v>
      </c>
      <c r="R3117">
        <v>48.872929999999997</v>
      </c>
      <c r="S3117" t="s">
        <v>90</v>
      </c>
      <c r="T3117" s="297">
        <v>46311.754166666666</v>
      </c>
    </row>
    <row r="3118" spans="1:20" x14ac:dyDescent="0.35">
      <c r="A3118" t="s">
        <v>100</v>
      </c>
      <c r="B3118" t="s">
        <v>101</v>
      </c>
      <c r="C3118" t="s">
        <v>89</v>
      </c>
      <c r="D3118" s="29">
        <v>46579</v>
      </c>
      <c r="E3118">
        <v>0</v>
      </c>
      <c r="F3118">
        <v>0</v>
      </c>
      <c r="G3118">
        <v>0</v>
      </c>
      <c r="H3118">
        <v>0</v>
      </c>
      <c r="R3118">
        <v>48.872929999999997</v>
      </c>
      <c r="S3118" t="s">
        <v>90</v>
      </c>
      <c r="T3118" s="297">
        <v>46311.754166666666</v>
      </c>
    </row>
    <row r="3119" spans="1:20" x14ac:dyDescent="0.35">
      <c r="A3119" t="s">
        <v>100</v>
      </c>
      <c r="B3119" t="s">
        <v>101</v>
      </c>
      <c r="C3119" t="s">
        <v>89</v>
      </c>
      <c r="D3119" s="29">
        <v>46580</v>
      </c>
      <c r="E3119">
        <v>0</v>
      </c>
      <c r="F3119">
        <v>0</v>
      </c>
      <c r="G3119">
        <v>0</v>
      </c>
      <c r="H3119">
        <v>0</v>
      </c>
      <c r="R3119">
        <v>48.872929999999997</v>
      </c>
      <c r="S3119" t="s">
        <v>90</v>
      </c>
      <c r="T3119" s="297">
        <v>46311.754166666666</v>
      </c>
    </row>
    <row r="3120" spans="1:20" x14ac:dyDescent="0.35">
      <c r="A3120" t="s">
        <v>100</v>
      </c>
      <c r="B3120" t="s">
        <v>101</v>
      </c>
      <c r="C3120" t="s">
        <v>89</v>
      </c>
      <c r="D3120" s="29">
        <v>46581</v>
      </c>
      <c r="E3120">
        <v>0</v>
      </c>
      <c r="F3120">
        <v>0</v>
      </c>
      <c r="G3120">
        <v>0</v>
      </c>
      <c r="H3120">
        <v>0</v>
      </c>
      <c r="R3120">
        <v>48.872929999999997</v>
      </c>
      <c r="S3120" t="s">
        <v>90</v>
      </c>
      <c r="T3120" s="297">
        <v>46311.754166666666</v>
      </c>
    </row>
    <row r="3121" spans="1:20" x14ac:dyDescent="0.35">
      <c r="A3121" t="s">
        <v>100</v>
      </c>
      <c r="B3121" t="s">
        <v>101</v>
      </c>
      <c r="C3121" t="s">
        <v>89</v>
      </c>
      <c r="D3121" s="29">
        <v>46582</v>
      </c>
      <c r="E3121">
        <v>0</v>
      </c>
      <c r="F3121">
        <v>0</v>
      </c>
      <c r="G3121">
        <v>0</v>
      </c>
      <c r="H3121">
        <v>0</v>
      </c>
      <c r="R3121">
        <v>48.872929999999997</v>
      </c>
      <c r="S3121" t="s">
        <v>90</v>
      </c>
      <c r="T3121" s="297">
        <v>46311.754166666666</v>
      </c>
    </row>
    <row r="3122" spans="1:20" x14ac:dyDescent="0.35">
      <c r="A3122" t="s">
        <v>100</v>
      </c>
      <c r="B3122" t="s">
        <v>101</v>
      </c>
      <c r="C3122" t="s">
        <v>89</v>
      </c>
      <c r="D3122" s="29">
        <v>46583</v>
      </c>
      <c r="E3122">
        <v>0</v>
      </c>
      <c r="F3122">
        <v>0</v>
      </c>
      <c r="G3122">
        <v>0</v>
      </c>
      <c r="H3122">
        <v>0</v>
      </c>
      <c r="R3122">
        <v>48.872929999999997</v>
      </c>
      <c r="S3122" t="s">
        <v>90</v>
      </c>
      <c r="T3122" s="297">
        <v>46311.754166666666</v>
      </c>
    </row>
    <row r="3123" spans="1:20" x14ac:dyDescent="0.35">
      <c r="A3123" t="s">
        <v>100</v>
      </c>
      <c r="B3123" t="s">
        <v>101</v>
      </c>
      <c r="C3123" t="s">
        <v>89</v>
      </c>
      <c r="D3123" s="29">
        <v>46584</v>
      </c>
      <c r="E3123">
        <v>0</v>
      </c>
      <c r="F3123">
        <v>0</v>
      </c>
      <c r="G3123">
        <v>0</v>
      </c>
      <c r="H3123">
        <v>0</v>
      </c>
      <c r="R3123">
        <v>48.872929999999997</v>
      </c>
      <c r="S3123" t="s">
        <v>90</v>
      </c>
      <c r="T3123" s="297">
        <v>46311.754166666666</v>
      </c>
    </row>
    <row r="3124" spans="1:20" x14ac:dyDescent="0.35">
      <c r="A3124" t="s">
        <v>100</v>
      </c>
      <c r="B3124" t="s">
        <v>101</v>
      </c>
      <c r="C3124" t="s">
        <v>89</v>
      </c>
      <c r="D3124" s="29">
        <v>46585</v>
      </c>
      <c r="E3124">
        <v>0</v>
      </c>
      <c r="F3124">
        <v>0</v>
      </c>
      <c r="G3124">
        <v>0</v>
      </c>
      <c r="H3124">
        <v>0</v>
      </c>
      <c r="R3124">
        <v>48.872929999999997</v>
      </c>
      <c r="S3124" t="s">
        <v>90</v>
      </c>
      <c r="T3124" s="297">
        <v>46311.754166666666</v>
      </c>
    </row>
    <row r="3125" spans="1:20" x14ac:dyDescent="0.35">
      <c r="A3125" t="s">
        <v>100</v>
      </c>
      <c r="B3125" t="s">
        <v>101</v>
      </c>
      <c r="C3125" t="s">
        <v>89</v>
      </c>
      <c r="D3125" s="29">
        <v>46586</v>
      </c>
      <c r="E3125">
        <v>0</v>
      </c>
      <c r="F3125">
        <v>0</v>
      </c>
      <c r="G3125">
        <v>0</v>
      </c>
      <c r="H3125">
        <v>0</v>
      </c>
      <c r="R3125">
        <v>48.872929999999997</v>
      </c>
      <c r="S3125" t="s">
        <v>90</v>
      </c>
      <c r="T3125" s="297">
        <v>46311.754166666666</v>
      </c>
    </row>
    <row r="3126" spans="1:20" x14ac:dyDescent="0.35">
      <c r="A3126" t="s">
        <v>100</v>
      </c>
      <c r="B3126" t="s">
        <v>101</v>
      </c>
      <c r="C3126" t="s">
        <v>89</v>
      </c>
      <c r="D3126" s="29">
        <v>46587</v>
      </c>
      <c r="E3126">
        <v>0</v>
      </c>
      <c r="F3126">
        <v>0</v>
      </c>
      <c r="G3126">
        <v>0</v>
      </c>
      <c r="H3126">
        <v>0</v>
      </c>
      <c r="R3126">
        <v>48.872929999999997</v>
      </c>
      <c r="S3126" t="s">
        <v>90</v>
      </c>
      <c r="T3126" s="297">
        <v>46311.754166666666</v>
      </c>
    </row>
    <row r="3127" spans="1:20" x14ac:dyDescent="0.35">
      <c r="A3127" t="s">
        <v>100</v>
      </c>
      <c r="B3127" t="s">
        <v>101</v>
      </c>
      <c r="C3127" t="s">
        <v>89</v>
      </c>
      <c r="D3127" s="29">
        <v>46588</v>
      </c>
      <c r="E3127">
        <v>0</v>
      </c>
      <c r="F3127">
        <v>0</v>
      </c>
      <c r="G3127">
        <v>0</v>
      </c>
      <c r="H3127">
        <v>0</v>
      </c>
      <c r="R3127">
        <v>48.872929999999997</v>
      </c>
      <c r="S3127" t="s">
        <v>90</v>
      </c>
      <c r="T3127" s="297">
        <v>46311.754166666666</v>
      </c>
    </row>
    <row r="3128" spans="1:20" x14ac:dyDescent="0.35">
      <c r="A3128" t="s">
        <v>100</v>
      </c>
      <c r="B3128" t="s">
        <v>101</v>
      </c>
      <c r="C3128" t="s">
        <v>89</v>
      </c>
      <c r="D3128" s="29">
        <v>46589</v>
      </c>
      <c r="E3128">
        <v>0</v>
      </c>
      <c r="F3128">
        <v>0</v>
      </c>
      <c r="G3128">
        <v>0</v>
      </c>
      <c r="H3128">
        <v>0</v>
      </c>
      <c r="R3128">
        <v>48.872929999999997</v>
      </c>
      <c r="S3128" t="s">
        <v>90</v>
      </c>
      <c r="T3128" s="297">
        <v>46311.754166666666</v>
      </c>
    </row>
    <row r="3129" spans="1:20" x14ac:dyDescent="0.35">
      <c r="A3129" t="s">
        <v>100</v>
      </c>
      <c r="B3129" t="s">
        <v>101</v>
      </c>
      <c r="C3129" t="s">
        <v>89</v>
      </c>
      <c r="D3129" s="29">
        <v>46590</v>
      </c>
      <c r="E3129">
        <v>0</v>
      </c>
      <c r="F3129">
        <v>0</v>
      </c>
      <c r="G3129">
        <v>0</v>
      </c>
      <c r="H3129">
        <v>0</v>
      </c>
      <c r="R3129">
        <v>48.872929999999997</v>
      </c>
      <c r="S3129" t="s">
        <v>90</v>
      </c>
      <c r="T3129" s="297">
        <v>46311.754166666666</v>
      </c>
    </row>
    <row r="3130" spans="1:20" x14ac:dyDescent="0.35">
      <c r="A3130" t="s">
        <v>100</v>
      </c>
      <c r="B3130" t="s">
        <v>101</v>
      </c>
      <c r="C3130" t="s">
        <v>89</v>
      </c>
      <c r="D3130" s="29">
        <v>46591</v>
      </c>
      <c r="E3130">
        <v>0</v>
      </c>
      <c r="F3130">
        <v>0</v>
      </c>
      <c r="G3130">
        <v>0</v>
      </c>
      <c r="H3130">
        <v>0</v>
      </c>
      <c r="R3130">
        <v>48.872929999999997</v>
      </c>
      <c r="S3130" t="s">
        <v>90</v>
      </c>
      <c r="T3130" s="297">
        <v>46311.754166666666</v>
      </c>
    </row>
    <row r="3131" spans="1:20" x14ac:dyDescent="0.35">
      <c r="A3131" t="s">
        <v>100</v>
      </c>
      <c r="B3131" t="s">
        <v>101</v>
      </c>
      <c r="C3131" t="s">
        <v>89</v>
      </c>
      <c r="D3131" s="29">
        <v>46592</v>
      </c>
      <c r="E3131">
        <v>0</v>
      </c>
      <c r="F3131">
        <v>0</v>
      </c>
      <c r="G3131">
        <v>0</v>
      </c>
      <c r="H3131">
        <v>0</v>
      </c>
      <c r="R3131">
        <v>48.872929999999997</v>
      </c>
      <c r="S3131" t="s">
        <v>90</v>
      </c>
      <c r="T3131" s="297">
        <v>46311.754166666666</v>
      </c>
    </row>
    <row r="3132" spans="1:20" x14ac:dyDescent="0.35">
      <c r="A3132" t="s">
        <v>100</v>
      </c>
      <c r="B3132" t="s">
        <v>101</v>
      </c>
      <c r="C3132" t="s">
        <v>89</v>
      </c>
      <c r="D3132" s="29">
        <v>46593</v>
      </c>
      <c r="E3132">
        <v>0</v>
      </c>
      <c r="F3132">
        <v>0</v>
      </c>
      <c r="G3132">
        <v>0</v>
      </c>
      <c r="H3132">
        <v>0</v>
      </c>
      <c r="R3132">
        <v>48.872929999999997</v>
      </c>
      <c r="S3132" t="s">
        <v>90</v>
      </c>
      <c r="T3132" s="297">
        <v>46311.754166666666</v>
      </c>
    </row>
    <row r="3133" spans="1:20" x14ac:dyDescent="0.35">
      <c r="A3133" t="s">
        <v>100</v>
      </c>
      <c r="B3133" t="s">
        <v>101</v>
      </c>
      <c r="C3133" t="s">
        <v>89</v>
      </c>
      <c r="D3133" s="29">
        <v>46594</v>
      </c>
      <c r="E3133">
        <v>0</v>
      </c>
      <c r="F3133">
        <v>0</v>
      </c>
      <c r="G3133">
        <v>0</v>
      </c>
      <c r="H3133">
        <v>0</v>
      </c>
      <c r="R3133">
        <v>48.872929999999997</v>
      </c>
      <c r="S3133" t="s">
        <v>90</v>
      </c>
      <c r="T3133" s="297">
        <v>46311.754166666666</v>
      </c>
    </row>
    <row r="3134" spans="1:20" x14ac:dyDescent="0.35">
      <c r="A3134" t="s">
        <v>100</v>
      </c>
      <c r="B3134" t="s">
        <v>101</v>
      </c>
      <c r="C3134" t="s">
        <v>89</v>
      </c>
      <c r="D3134" s="29">
        <v>46595</v>
      </c>
      <c r="E3134">
        <v>0</v>
      </c>
      <c r="F3134">
        <v>0</v>
      </c>
      <c r="G3134">
        <v>0</v>
      </c>
      <c r="H3134">
        <v>0</v>
      </c>
      <c r="R3134">
        <v>48.872929999999997</v>
      </c>
      <c r="S3134" t="s">
        <v>90</v>
      </c>
      <c r="T3134" s="297">
        <v>46311.754166666666</v>
      </c>
    </row>
    <row r="3135" spans="1:20" x14ac:dyDescent="0.35">
      <c r="A3135" t="s">
        <v>100</v>
      </c>
      <c r="B3135" t="s">
        <v>101</v>
      </c>
      <c r="C3135" t="s">
        <v>89</v>
      </c>
      <c r="D3135" s="29">
        <v>46596</v>
      </c>
      <c r="E3135">
        <v>0</v>
      </c>
      <c r="F3135">
        <v>0</v>
      </c>
      <c r="G3135">
        <v>0</v>
      </c>
      <c r="H3135">
        <v>0</v>
      </c>
      <c r="R3135">
        <v>48.872929999999997</v>
      </c>
      <c r="S3135" t="s">
        <v>90</v>
      </c>
      <c r="T3135" s="297">
        <v>46311.754166666666</v>
      </c>
    </row>
    <row r="3136" spans="1:20" x14ac:dyDescent="0.35">
      <c r="A3136" t="s">
        <v>100</v>
      </c>
      <c r="B3136" t="s">
        <v>101</v>
      </c>
      <c r="C3136" t="s">
        <v>89</v>
      </c>
      <c r="D3136" s="29">
        <v>46597</v>
      </c>
      <c r="E3136">
        <v>0</v>
      </c>
      <c r="F3136">
        <v>0</v>
      </c>
      <c r="G3136">
        <v>0</v>
      </c>
      <c r="H3136">
        <v>0</v>
      </c>
      <c r="R3136">
        <v>48.872929999999997</v>
      </c>
      <c r="S3136" t="s">
        <v>90</v>
      </c>
      <c r="T3136" s="297">
        <v>46311.754166666666</v>
      </c>
    </row>
    <row r="3137" spans="1:20" x14ac:dyDescent="0.35">
      <c r="A3137" t="s">
        <v>100</v>
      </c>
      <c r="B3137" t="s">
        <v>101</v>
      </c>
      <c r="C3137" t="s">
        <v>89</v>
      </c>
      <c r="D3137" s="29">
        <v>46598</v>
      </c>
      <c r="E3137">
        <v>0</v>
      </c>
      <c r="F3137">
        <v>0</v>
      </c>
      <c r="G3137">
        <v>0</v>
      </c>
      <c r="H3137">
        <v>0</v>
      </c>
      <c r="R3137">
        <v>48.872929999999997</v>
      </c>
      <c r="S3137" t="s">
        <v>90</v>
      </c>
      <c r="T3137" s="297">
        <v>46311.754166666666</v>
      </c>
    </row>
    <row r="3138" spans="1:20" x14ac:dyDescent="0.35">
      <c r="A3138" t="s">
        <v>100</v>
      </c>
      <c r="B3138" t="s">
        <v>101</v>
      </c>
      <c r="C3138" t="s">
        <v>89</v>
      </c>
      <c r="D3138" s="29">
        <v>46599</v>
      </c>
      <c r="E3138">
        <v>0</v>
      </c>
      <c r="F3138">
        <v>0</v>
      </c>
      <c r="G3138">
        <v>0</v>
      </c>
      <c r="H3138">
        <v>0</v>
      </c>
      <c r="R3138">
        <v>48.872929999999997</v>
      </c>
      <c r="S3138" t="s">
        <v>90</v>
      </c>
      <c r="T3138" s="297">
        <v>46311.754166666666</v>
      </c>
    </row>
    <row r="3139" spans="1:20" x14ac:dyDescent="0.35">
      <c r="A3139" t="s">
        <v>100</v>
      </c>
      <c r="B3139" t="s">
        <v>101</v>
      </c>
      <c r="C3139" t="s">
        <v>89</v>
      </c>
      <c r="D3139" s="29">
        <v>46600</v>
      </c>
      <c r="E3139">
        <v>0</v>
      </c>
      <c r="F3139">
        <v>0</v>
      </c>
      <c r="G3139">
        <v>0</v>
      </c>
      <c r="H3139">
        <v>0</v>
      </c>
      <c r="R3139">
        <v>48.872929999999997</v>
      </c>
      <c r="S3139" t="s">
        <v>90</v>
      </c>
      <c r="T3139" s="297">
        <v>46311.754166666666</v>
      </c>
    </row>
    <row r="3140" spans="1:20" x14ac:dyDescent="0.35">
      <c r="A3140" t="s">
        <v>100</v>
      </c>
      <c r="B3140" t="s">
        <v>101</v>
      </c>
      <c r="C3140" t="s">
        <v>89</v>
      </c>
      <c r="D3140" s="29">
        <v>46601</v>
      </c>
      <c r="E3140">
        <v>0</v>
      </c>
      <c r="F3140">
        <v>0</v>
      </c>
      <c r="G3140">
        <v>0</v>
      </c>
      <c r="H3140">
        <v>0</v>
      </c>
      <c r="R3140">
        <v>48.872929999999997</v>
      </c>
      <c r="S3140" t="s">
        <v>90</v>
      </c>
      <c r="T3140" s="297">
        <v>46311.754166666666</v>
      </c>
    </row>
    <row r="3141" spans="1:20" x14ac:dyDescent="0.35">
      <c r="A3141" t="s">
        <v>100</v>
      </c>
      <c r="B3141" t="s">
        <v>101</v>
      </c>
      <c r="C3141" t="s">
        <v>89</v>
      </c>
      <c r="D3141" s="29">
        <v>46602</v>
      </c>
      <c r="E3141">
        <v>0</v>
      </c>
      <c r="F3141">
        <v>0</v>
      </c>
      <c r="G3141">
        <v>0</v>
      </c>
      <c r="H3141">
        <v>0</v>
      </c>
      <c r="R3141">
        <v>48.872929999999997</v>
      </c>
      <c r="S3141" t="s">
        <v>90</v>
      </c>
      <c r="T3141" s="297">
        <v>46311.754166666666</v>
      </c>
    </row>
    <row r="3142" spans="1:20" x14ac:dyDescent="0.35">
      <c r="A3142" t="s">
        <v>100</v>
      </c>
      <c r="B3142" t="s">
        <v>101</v>
      </c>
      <c r="C3142" t="s">
        <v>89</v>
      </c>
      <c r="D3142" s="29">
        <v>46603</v>
      </c>
      <c r="E3142">
        <v>0</v>
      </c>
      <c r="F3142">
        <v>0</v>
      </c>
      <c r="G3142">
        <v>0</v>
      </c>
      <c r="H3142">
        <v>0</v>
      </c>
      <c r="R3142">
        <v>48.872929999999997</v>
      </c>
      <c r="S3142" t="s">
        <v>90</v>
      </c>
      <c r="T3142" s="297">
        <v>46311.754166666666</v>
      </c>
    </row>
    <row r="3143" spans="1:20" x14ac:dyDescent="0.35">
      <c r="A3143" t="s">
        <v>100</v>
      </c>
      <c r="B3143" t="s">
        <v>101</v>
      </c>
      <c r="C3143" t="s">
        <v>89</v>
      </c>
      <c r="D3143" s="29">
        <v>46604</v>
      </c>
      <c r="E3143">
        <v>0</v>
      </c>
      <c r="F3143">
        <v>0</v>
      </c>
      <c r="G3143">
        <v>0</v>
      </c>
      <c r="H3143">
        <v>0</v>
      </c>
      <c r="R3143">
        <v>48.872929999999997</v>
      </c>
      <c r="S3143" t="s">
        <v>90</v>
      </c>
      <c r="T3143" s="297">
        <v>46311.754166666666</v>
      </c>
    </row>
    <row r="3144" spans="1:20" x14ac:dyDescent="0.35">
      <c r="A3144" t="s">
        <v>100</v>
      </c>
      <c r="B3144" t="s">
        <v>101</v>
      </c>
      <c r="C3144" t="s">
        <v>89</v>
      </c>
      <c r="D3144" s="29">
        <v>46605</v>
      </c>
      <c r="E3144">
        <v>0</v>
      </c>
      <c r="F3144">
        <v>0</v>
      </c>
      <c r="G3144">
        <v>0</v>
      </c>
      <c r="H3144">
        <v>0</v>
      </c>
      <c r="R3144">
        <v>48.872929999999997</v>
      </c>
      <c r="S3144" t="s">
        <v>90</v>
      </c>
      <c r="T3144" s="297">
        <v>46311.754166666666</v>
      </c>
    </row>
    <row r="3145" spans="1:20" x14ac:dyDescent="0.35">
      <c r="A3145" t="s">
        <v>100</v>
      </c>
      <c r="B3145" t="s">
        <v>101</v>
      </c>
      <c r="C3145" t="s">
        <v>89</v>
      </c>
      <c r="D3145" s="29">
        <v>46606</v>
      </c>
      <c r="E3145">
        <v>0</v>
      </c>
      <c r="F3145">
        <v>0</v>
      </c>
      <c r="G3145">
        <v>0</v>
      </c>
      <c r="H3145">
        <v>0</v>
      </c>
      <c r="R3145">
        <v>48.872929999999997</v>
      </c>
      <c r="S3145" t="s">
        <v>90</v>
      </c>
      <c r="T3145" s="297">
        <v>46311.754166666666</v>
      </c>
    </row>
    <row r="3146" spans="1:20" x14ac:dyDescent="0.35">
      <c r="A3146" t="s">
        <v>100</v>
      </c>
      <c r="B3146" t="s">
        <v>101</v>
      </c>
      <c r="C3146" t="s">
        <v>89</v>
      </c>
      <c r="D3146" s="29">
        <v>46607</v>
      </c>
      <c r="E3146">
        <v>0</v>
      </c>
      <c r="F3146">
        <v>0</v>
      </c>
      <c r="G3146">
        <v>0</v>
      </c>
      <c r="H3146">
        <v>0</v>
      </c>
      <c r="R3146">
        <v>48.872929999999997</v>
      </c>
      <c r="S3146" t="s">
        <v>90</v>
      </c>
      <c r="T3146" s="297">
        <v>46311.754166666666</v>
      </c>
    </row>
    <row r="3147" spans="1:20" x14ac:dyDescent="0.35">
      <c r="A3147" t="s">
        <v>100</v>
      </c>
      <c r="B3147" t="s">
        <v>101</v>
      </c>
      <c r="C3147" t="s">
        <v>89</v>
      </c>
      <c r="D3147" s="29">
        <v>46608</v>
      </c>
      <c r="E3147">
        <v>0</v>
      </c>
      <c r="F3147">
        <v>0</v>
      </c>
      <c r="G3147">
        <v>0</v>
      </c>
      <c r="H3147">
        <v>0</v>
      </c>
      <c r="R3147">
        <v>48.872929999999997</v>
      </c>
      <c r="S3147" t="s">
        <v>90</v>
      </c>
      <c r="T3147" s="297">
        <v>46311.754166666666</v>
      </c>
    </row>
    <row r="3148" spans="1:20" x14ac:dyDescent="0.35">
      <c r="A3148" t="s">
        <v>100</v>
      </c>
      <c r="B3148" t="s">
        <v>101</v>
      </c>
      <c r="C3148" t="s">
        <v>89</v>
      </c>
      <c r="D3148" s="29">
        <v>46609</v>
      </c>
      <c r="E3148">
        <v>0</v>
      </c>
      <c r="F3148">
        <v>0</v>
      </c>
      <c r="G3148">
        <v>0</v>
      </c>
      <c r="H3148">
        <v>0</v>
      </c>
      <c r="R3148">
        <v>48.872929999999997</v>
      </c>
      <c r="S3148" t="s">
        <v>90</v>
      </c>
      <c r="T3148" s="297">
        <v>46311.754166666666</v>
      </c>
    </row>
    <row r="3149" spans="1:20" x14ac:dyDescent="0.35">
      <c r="A3149" t="s">
        <v>100</v>
      </c>
      <c r="B3149" t="s">
        <v>101</v>
      </c>
      <c r="C3149" t="s">
        <v>89</v>
      </c>
      <c r="D3149" s="29">
        <v>46610</v>
      </c>
      <c r="E3149">
        <v>0</v>
      </c>
      <c r="F3149">
        <v>0</v>
      </c>
      <c r="G3149">
        <v>0</v>
      </c>
      <c r="H3149">
        <v>0</v>
      </c>
      <c r="R3149">
        <v>48.872929999999997</v>
      </c>
      <c r="S3149" t="s">
        <v>90</v>
      </c>
      <c r="T3149" s="297">
        <v>46311.754166666666</v>
      </c>
    </row>
    <row r="3150" spans="1:20" x14ac:dyDescent="0.35">
      <c r="A3150" t="s">
        <v>100</v>
      </c>
      <c r="B3150" t="s">
        <v>101</v>
      </c>
      <c r="C3150" t="s">
        <v>89</v>
      </c>
      <c r="D3150" s="29">
        <v>46611</v>
      </c>
      <c r="E3150">
        <v>0</v>
      </c>
      <c r="F3150">
        <v>0</v>
      </c>
      <c r="G3150">
        <v>0</v>
      </c>
      <c r="H3150">
        <v>0</v>
      </c>
      <c r="R3150">
        <v>48.872929999999997</v>
      </c>
      <c r="S3150" t="s">
        <v>90</v>
      </c>
      <c r="T3150" s="297">
        <v>46311.754166666666</v>
      </c>
    </row>
    <row r="3151" spans="1:20" x14ac:dyDescent="0.35">
      <c r="A3151" t="s">
        <v>100</v>
      </c>
      <c r="B3151" t="s">
        <v>101</v>
      </c>
      <c r="C3151" t="s">
        <v>89</v>
      </c>
      <c r="D3151" s="29">
        <v>46612</v>
      </c>
      <c r="E3151">
        <v>0</v>
      </c>
      <c r="F3151">
        <v>0</v>
      </c>
      <c r="G3151">
        <v>0</v>
      </c>
      <c r="H3151">
        <v>0</v>
      </c>
      <c r="R3151">
        <v>48.872929999999997</v>
      </c>
      <c r="S3151" t="s">
        <v>90</v>
      </c>
      <c r="T3151" s="297">
        <v>46311.754166666666</v>
      </c>
    </row>
    <row r="3152" spans="1:20" x14ac:dyDescent="0.35">
      <c r="A3152" t="s">
        <v>100</v>
      </c>
      <c r="B3152" t="s">
        <v>101</v>
      </c>
      <c r="C3152" t="s">
        <v>89</v>
      </c>
      <c r="D3152" s="29">
        <v>46613</v>
      </c>
      <c r="E3152">
        <v>0</v>
      </c>
      <c r="F3152">
        <v>0</v>
      </c>
      <c r="G3152">
        <v>0</v>
      </c>
      <c r="H3152">
        <v>0</v>
      </c>
      <c r="R3152">
        <v>48.872929999999997</v>
      </c>
      <c r="S3152" t="s">
        <v>90</v>
      </c>
      <c r="T3152" s="297">
        <v>46311.754166666666</v>
      </c>
    </row>
    <row r="3153" spans="1:20" x14ac:dyDescent="0.35">
      <c r="A3153" t="s">
        <v>100</v>
      </c>
      <c r="B3153" t="s">
        <v>101</v>
      </c>
      <c r="C3153" t="s">
        <v>89</v>
      </c>
      <c r="D3153" s="29">
        <v>46614</v>
      </c>
      <c r="E3153">
        <v>0</v>
      </c>
      <c r="F3153">
        <v>0</v>
      </c>
      <c r="G3153">
        <v>0</v>
      </c>
      <c r="H3153">
        <v>0</v>
      </c>
      <c r="R3153">
        <v>48.872929999999997</v>
      </c>
      <c r="S3153" t="s">
        <v>90</v>
      </c>
      <c r="T3153" s="297">
        <v>46311.754166666666</v>
      </c>
    </row>
    <row r="3154" spans="1:20" x14ac:dyDescent="0.35">
      <c r="A3154" t="s">
        <v>100</v>
      </c>
      <c r="B3154" t="s">
        <v>101</v>
      </c>
      <c r="C3154" t="s">
        <v>89</v>
      </c>
      <c r="D3154" s="29">
        <v>46615</v>
      </c>
      <c r="E3154">
        <v>0</v>
      </c>
      <c r="F3154">
        <v>0</v>
      </c>
      <c r="G3154">
        <v>0</v>
      </c>
      <c r="H3154">
        <v>0</v>
      </c>
      <c r="R3154">
        <v>48.872929999999997</v>
      </c>
      <c r="S3154" t="s">
        <v>90</v>
      </c>
      <c r="T3154" s="297">
        <v>46311.754166666666</v>
      </c>
    </row>
    <row r="3155" spans="1:20" x14ac:dyDescent="0.35">
      <c r="A3155" t="s">
        <v>100</v>
      </c>
      <c r="B3155" t="s">
        <v>101</v>
      </c>
      <c r="C3155" t="s">
        <v>89</v>
      </c>
      <c r="D3155" s="29">
        <v>46616</v>
      </c>
      <c r="E3155">
        <v>0</v>
      </c>
      <c r="F3155">
        <v>0</v>
      </c>
      <c r="G3155">
        <v>0</v>
      </c>
      <c r="H3155">
        <v>0</v>
      </c>
      <c r="R3155">
        <v>48.872929999999997</v>
      </c>
      <c r="S3155" t="s">
        <v>90</v>
      </c>
      <c r="T3155" s="297">
        <v>46311.754166666666</v>
      </c>
    </row>
    <row r="3156" spans="1:20" x14ac:dyDescent="0.35">
      <c r="A3156" t="s">
        <v>100</v>
      </c>
      <c r="B3156" t="s">
        <v>101</v>
      </c>
      <c r="C3156" t="s">
        <v>89</v>
      </c>
      <c r="D3156" s="29">
        <v>46617</v>
      </c>
      <c r="E3156">
        <v>0</v>
      </c>
      <c r="F3156">
        <v>0</v>
      </c>
      <c r="G3156">
        <v>0</v>
      </c>
      <c r="H3156">
        <v>0</v>
      </c>
      <c r="R3156">
        <v>48.872929999999997</v>
      </c>
      <c r="S3156" t="s">
        <v>90</v>
      </c>
      <c r="T3156" s="297">
        <v>46311.754166666666</v>
      </c>
    </row>
    <row r="3157" spans="1:20" x14ac:dyDescent="0.35">
      <c r="A3157" t="s">
        <v>100</v>
      </c>
      <c r="B3157" t="s">
        <v>101</v>
      </c>
      <c r="C3157" t="s">
        <v>89</v>
      </c>
      <c r="D3157" s="29">
        <v>46618</v>
      </c>
      <c r="E3157">
        <v>0</v>
      </c>
      <c r="F3157">
        <v>0</v>
      </c>
      <c r="G3157">
        <v>0</v>
      </c>
      <c r="H3157">
        <v>0</v>
      </c>
      <c r="R3157">
        <v>48.872929999999997</v>
      </c>
      <c r="S3157" t="s">
        <v>90</v>
      </c>
      <c r="T3157" s="297">
        <v>46311.754166666666</v>
      </c>
    </row>
    <row r="3158" spans="1:20" x14ac:dyDescent="0.35">
      <c r="A3158" t="s">
        <v>100</v>
      </c>
      <c r="B3158" t="s">
        <v>101</v>
      </c>
      <c r="C3158" t="s">
        <v>89</v>
      </c>
      <c r="D3158" s="29">
        <v>46619</v>
      </c>
      <c r="E3158">
        <v>0</v>
      </c>
      <c r="F3158">
        <v>0</v>
      </c>
      <c r="G3158">
        <v>0</v>
      </c>
      <c r="H3158">
        <v>0</v>
      </c>
      <c r="R3158">
        <v>48.872929999999997</v>
      </c>
      <c r="S3158" t="s">
        <v>90</v>
      </c>
      <c r="T3158" s="297">
        <v>46311.754166666666</v>
      </c>
    </row>
    <row r="3159" spans="1:20" x14ac:dyDescent="0.35">
      <c r="A3159" t="s">
        <v>100</v>
      </c>
      <c r="B3159" t="s">
        <v>101</v>
      </c>
      <c r="C3159" t="s">
        <v>89</v>
      </c>
      <c r="D3159" s="29">
        <v>46620</v>
      </c>
      <c r="E3159">
        <v>0</v>
      </c>
      <c r="F3159">
        <v>0</v>
      </c>
      <c r="G3159">
        <v>0</v>
      </c>
      <c r="H3159">
        <v>0</v>
      </c>
      <c r="R3159">
        <v>48.872929999999997</v>
      </c>
      <c r="S3159" t="s">
        <v>90</v>
      </c>
      <c r="T3159" s="297">
        <v>46311.754166666666</v>
      </c>
    </row>
    <row r="3160" spans="1:20" x14ac:dyDescent="0.35">
      <c r="A3160" t="s">
        <v>100</v>
      </c>
      <c r="B3160" t="s">
        <v>101</v>
      </c>
      <c r="C3160" t="s">
        <v>89</v>
      </c>
      <c r="D3160" s="29">
        <v>46621</v>
      </c>
      <c r="E3160">
        <v>0</v>
      </c>
      <c r="F3160">
        <v>0</v>
      </c>
      <c r="G3160">
        <v>0</v>
      </c>
      <c r="H3160">
        <v>0</v>
      </c>
      <c r="R3160">
        <v>48.872929999999997</v>
      </c>
      <c r="S3160" t="s">
        <v>90</v>
      </c>
      <c r="T3160" s="297">
        <v>46311.754166666666</v>
      </c>
    </row>
    <row r="3161" spans="1:20" x14ac:dyDescent="0.35">
      <c r="A3161" t="s">
        <v>100</v>
      </c>
      <c r="B3161" t="s">
        <v>101</v>
      </c>
      <c r="C3161" t="s">
        <v>89</v>
      </c>
      <c r="D3161" s="29">
        <v>46622</v>
      </c>
      <c r="E3161">
        <v>0</v>
      </c>
      <c r="F3161">
        <v>0</v>
      </c>
      <c r="G3161">
        <v>0</v>
      </c>
      <c r="H3161">
        <v>0</v>
      </c>
      <c r="R3161">
        <v>48.872929999999997</v>
      </c>
      <c r="S3161" t="s">
        <v>90</v>
      </c>
      <c r="T3161" s="297">
        <v>46311.754166666666</v>
      </c>
    </row>
    <row r="3162" spans="1:20" x14ac:dyDescent="0.35">
      <c r="A3162" t="s">
        <v>100</v>
      </c>
      <c r="B3162" t="s">
        <v>101</v>
      </c>
      <c r="C3162" t="s">
        <v>89</v>
      </c>
      <c r="D3162" s="29">
        <v>46623</v>
      </c>
      <c r="E3162">
        <v>0</v>
      </c>
      <c r="F3162">
        <v>0</v>
      </c>
      <c r="G3162">
        <v>0</v>
      </c>
      <c r="H3162">
        <v>0</v>
      </c>
      <c r="R3162">
        <v>48.872929999999997</v>
      </c>
      <c r="S3162" t="s">
        <v>90</v>
      </c>
      <c r="T3162" s="297">
        <v>46311.754166666666</v>
      </c>
    </row>
    <row r="3163" spans="1:20" x14ac:dyDescent="0.35">
      <c r="A3163" t="s">
        <v>100</v>
      </c>
      <c r="B3163" t="s">
        <v>101</v>
      </c>
      <c r="C3163" t="s">
        <v>89</v>
      </c>
      <c r="D3163" s="29">
        <v>46624</v>
      </c>
      <c r="E3163">
        <v>0</v>
      </c>
      <c r="F3163">
        <v>0</v>
      </c>
      <c r="G3163">
        <v>0</v>
      </c>
      <c r="H3163">
        <v>0</v>
      </c>
      <c r="R3163">
        <v>48.872929999999997</v>
      </c>
      <c r="S3163" t="s">
        <v>90</v>
      </c>
      <c r="T3163" s="297">
        <v>46311.754166666666</v>
      </c>
    </row>
    <row r="3164" spans="1:20" x14ac:dyDescent="0.35">
      <c r="A3164" t="s">
        <v>100</v>
      </c>
      <c r="B3164" t="s">
        <v>101</v>
      </c>
      <c r="C3164" t="s">
        <v>89</v>
      </c>
      <c r="D3164" s="29">
        <v>46625</v>
      </c>
      <c r="E3164">
        <v>0</v>
      </c>
      <c r="F3164">
        <v>0</v>
      </c>
      <c r="G3164">
        <v>0</v>
      </c>
      <c r="H3164">
        <v>0</v>
      </c>
      <c r="R3164">
        <v>48.872929999999997</v>
      </c>
      <c r="S3164" t="s">
        <v>90</v>
      </c>
      <c r="T3164" s="297">
        <v>46311.754166666666</v>
      </c>
    </row>
    <row r="3165" spans="1:20" x14ac:dyDescent="0.35">
      <c r="A3165" t="s">
        <v>100</v>
      </c>
      <c r="B3165" t="s">
        <v>101</v>
      </c>
      <c r="C3165" t="s">
        <v>89</v>
      </c>
      <c r="D3165" s="29">
        <v>46626</v>
      </c>
      <c r="E3165">
        <v>0</v>
      </c>
      <c r="F3165">
        <v>0</v>
      </c>
      <c r="G3165">
        <v>0</v>
      </c>
      <c r="H3165">
        <v>0</v>
      </c>
      <c r="R3165">
        <v>48.872929999999997</v>
      </c>
      <c r="S3165" t="s">
        <v>90</v>
      </c>
      <c r="T3165" s="297">
        <v>46311.754166666666</v>
      </c>
    </row>
    <row r="3166" spans="1:20" x14ac:dyDescent="0.35">
      <c r="A3166" t="s">
        <v>100</v>
      </c>
      <c r="B3166" t="s">
        <v>101</v>
      </c>
      <c r="C3166" t="s">
        <v>89</v>
      </c>
      <c r="D3166" s="29">
        <v>46627</v>
      </c>
      <c r="E3166">
        <v>0</v>
      </c>
      <c r="F3166">
        <v>0</v>
      </c>
      <c r="G3166">
        <v>0</v>
      </c>
      <c r="H3166">
        <v>0</v>
      </c>
      <c r="R3166">
        <v>48.872929999999997</v>
      </c>
      <c r="S3166" t="s">
        <v>90</v>
      </c>
      <c r="T3166" s="297">
        <v>46311.754166666666</v>
      </c>
    </row>
    <row r="3167" spans="1:20" x14ac:dyDescent="0.35">
      <c r="A3167" t="s">
        <v>100</v>
      </c>
      <c r="B3167" t="s">
        <v>101</v>
      </c>
      <c r="C3167" t="s">
        <v>89</v>
      </c>
      <c r="D3167" s="29">
        <v>46628</v>
      </c>
      <c r="E3167">
        <v>0</v>
      </c>
      <c r="F3167">
        <v>0</v>
      </c>
      <c r="G3167">
        <v>0</v>
      </c>
      <c r="H3167">
        <v>0</v>
      </c>
      <c r="R3167">
        <v>48.872929999999997</v>
      </c>
      <c r="S3167" t="s">
        <v>90</v>
      </c>
      <c r="T3167" s="297">
        <v>46311.754166666666</v>
      </c>
    </row>
    <row r="3168" spans="1:20" x14ac:dyDescent="0.35">
      <c r="A3168" t="s">
        <v>100</v>
      </c>
      <c r="B3168" t="s">
        <v>101</v>
      </c>
      <c r="C3168" t="s">
        <v>89</v>
      </c>
      <c r="D3168" s="29">
        <v>46629</v>
      </c>
      <c r="E3168">
        <v>0</v>
      </c>
      <c r="F3168">
        <v>0</v>
      </c>
      <c r="G3168">
        <v>0</v>
      </c>
      <c r="H3168">
        <v>0</v>
      </c>
      <c r="R3168">
        <v>48.872929999999997</v>
      </c>
      <c r="S3168" t="s">
        <v>90</v>
      </c>
      <c r="T3168" s="297">
        <v>46311.754166666666</v>
      </c>
    </row>
    <row r="3169" spans="1:20" x14ac:dyDescent="0.35">
      <c r="A3169" t="s">
        <v>100</v>
      </c>
      <c r="B3169" t="s">
        <v>101</v>
      </c>
      <c r="C3169" t="s">
        <v>89</v>
      </c>
      <c r="D3169" s="29">
        <v>46630</v>
      </c>
      <c r="E3169">
        <v>0</v>
      </c>
      <c r="F3169">
        <v>0</v>
      </c>
      <c r="G3169">
        <v>0</v>
      </c>
      <c r="H3169">
        <v>0</v>
      </c>
      <c r="R3169">
        <v>48.872929999999997</v>
      </c>
      <c r="S3169" t="s">
        <v>90</v>
      </c>
      <c r="T3169" s="297">
        <v>46311.754166666666</v>
      </c>
    </row>
    <row r="3170" spans="1:20" x14ac:dyDescent="0.35">
      <c r="A3170" t="s">
        <v>100</v>
      </c>
      <c r="B3170" t="s">
        <v>101</v>
      </c>
      <c r="C3170" t="s">
        <v>89</v>
      </c>
      <c r="D3170" s="29">
        <v>46631</v>
      </c>
      <c r="E3170">
        <v>0</v>
      </c>
      <c r="F3170">
        <v>0</v>
      </c>
      <c r="G3170">
        <v>0</v>
      </c>
      <c r="H3170">
        <v>0</v>
      </c>
      <c r="R3170">
        <v>48.872929999999997</v>
      </c>
      <c r="S3170" t="s">
        <v>90</v>
      </c>
      <c r="T3170" s="297">
        <v>46311.754166666666</v>
      </c>
    </row>
    <row r="3171" spans="1:20" x14ac:dyDescent="0.35">
      <c r="A3171" t="s">
        <v>100</v>
      </c>
      <c r="B3171" t="s">
        <v>101</v>
      </c>
      <c r="C3171" t="s">
        <v>89</v>
      </c>
      <c r="D3171" s="29">
        <v>46632</v>
      </c>
      <c r="E3171">
        <v>0</v>
      </c>
      <c r="F3171">
        <v>0</v>
      </c>
      <c r="G3171">
        <v>0</v>
      </c>
      <c r="H3171">
        <v>0</v>
      </c>
      <c r="R3171">
        <v>48.872929999999997</v>
      </c>
      <c r="S3171" t="s">
        <v>90</v>
      </c>
      <c r="T3171" s="297">
        <v>46311.754166666666</v>
      </c>
    </row>
    <row r="3172" spans="1:20" x14ac:dyDescent="0.35">
      <c r="A3172" t="s">
        <v>100</v>
      </c>
      <c r="B3172" t="s">
        <v>101</v>
      </c>
      <c r="C3172" t="s">
        <v>89</v>
      </c>
      <c r="D3172" s="29">
        <v>46633</v>
      </c>
      <c r="E3172">
        <v>0</v>
      </c>
      <c r="F3172">
        <v>0</v>
      </c>
      <c r="G3172">
        <v>0</v>
      </c>
      <c r="H3172">
        <v>0</v>
      </c>
      <c r="R3172">
        <v>48.872929999999997</v>
      </c>
      <c r="S3172" t="s">
        <v>90</v>
      </c>
      <c r="T3172" s="297">
        <v>46311.754166666666</v>
      </c>
    </row>
    <row r="3173" spans="1:20" x14ac:dyDescent="0.35">
      <c r="A3173" t="s">
        <v>100</v>
      </c>
      <c r="B3173" t="s">
        <v>101</v>
      </c>
      <c r="C3173" t="s">
        <v>89</v>
      </c>
      <c r="D3173" s="29">
        <v>46634</v>
      </c>
      <c r="E3173">
        <v>0</v>
      </c>
      <c r="F3173">
        <v>0</v>
      </c>
      <c r="G3173">
        <v>0</v>
      </c>
      <c r="H3173">
        <v>0</v>
      </c>
      <c r="R3173">
        <v>48.872929999999997</v>
      </c>
      <c r="S3173" t="s">
        <v>90</v>
      </c>
      <c r="T3173" s="297">
        <v>46311.754166666666</v>
      </c>
    </row>
    <row r="3174" spans="1:20" x14ac:dyDescent="0.35">
      <c r="A3174" t="s">
        <v>100</v>
      </c>
      <c r="B3174" t="s">
        <v>101</v>
      </c>
      <c r="C3174" t="s">
        <v>89</v>
      </c>
      <c r="D3174" s="29">
        <v>46635</v>
      </c>
      <c r="E3174">
        <v>0</v>
      </c>
      <c r="F3174">
        <v>0</v>
      </c>
      <c r="G3174">
        <v>0</v>
      </c>
      <c r="H3174">
        <v>0</v>
      </c>
      <c r="R3174">
        <v>48.872929999999997</v>
      </c>
      <c r="S3174" t="s">
        <v>90</v>
      </c>
      <c r="T3174" s="297">
        <v>46311.754166666666</v>
      </c>
    </row>
    <row r="3175" spans="1:20" x14ac:dyDescent="0.35">
      <c r="A3175" t="s">
        <v>100</v>
      </c>
      <c r="B3175" t="s">
        <v>101</v>
      </c>
      <c r="C3175" t="s">
        <v>89</v>
      </c>
      <c r="D3175" s="29">
        <v>46636</v>
      </c>
      <c r="E3175">
        <v>0</v>
      </c>
      <c r="F3175">
        <v>0</v>
      </c>
      <c r="G3175">
        <v>0</v>
      </c>
      <c r="H3175">
        <v>0</v>
      </c>
      <c r="R3175">
        <v>48.872929999999997</v>
      </c>
      <c r="S3175" t="s">
        <v>90</v>
      </c>
      <c r="T3175" s="297">
        <v>46311.754166666666</v>
      </c>
    </row>
    <row r="3176" spans="1:20" x14ac:dyDescent="0.35">
      <c r="A3176" t="s">
        <v>100</v>
      </c>
      <c r="B3176" t="s">
        <v>101</v>
      </c>
      <c r="C3176" t="s">
        <v>89</v>
      </c>
      <c r="D3176" s="29">
        <v>46637</v>
      </c>
      <c r="E3176">
        <v>0</v>
      </c>
      <c r="F3176">
        <v>0</v>
      </c>
      <c r="G3176">
        <v>0</v>
      </c>
      <c r="H3176">
        <v>0</v>
      </c>
      <c r="R3176">
        <v>48.872929999999997</v>
      </c>
      <c r="S3176" t="s">
        <v>90</v>
      </c>
      <c r="T3176" s="297">
        <v>46311.754166666666</v>
      </c>
    </row>
    <row r="3177" spans="1:20" x14ac:dyDescent="0.35">
      <c r="A3177" t="s">
        <v>100</v>
      </c>
      <c r="B3177" t="s">
        <v>101</v>
      </c>
      <c r="C3177" t="s">
        <v>89</v>
      </c>
      <c r="D3177" s="29">
        <v>46638</v>
      </c>
      <c r="E3177">
        <v>0</v>
      </c>
      <c r="F3177">
        <v>0</v>
      </c>
      <c r="G3177">
        <v>0</v>
      </c>
      <c r="H3177">
        <v>0</v>
      </c>
      <c r="R3177">
        <v>48.872929999999997</v>
      </c>
      <c r="S3177" t="s">
        <v>90</v>
      </c>
      <c r="T3177" s="297">
        <v>46311.754166666666</v>
      </c>
    </row>
    <row r="3178" spans="1:20" x14ac:dyDescent="0.35">
      <c r="A3178" t="s">
        <v>100</v>
      </c>
      <c r="B3178" t="s">
        <v>101</v>
      </c>
      <c r="C3178" t="s">
        <v>89</v>
      </c>
      <c r="D3178" s="29">
        <v>46639</v>
      </c>
      <c r="E3178">
        <v>0</v>
      </c>
      <c r="F3178">
        <v>0</v>
      </c>
      <c r="G3178">
        <v>0</v>
      </c>
      <c r="H3178">
        <v>0</v>
      </c>
      <c r="R3178">
        <v>48.872929999999997</v>
      </c>
      <c r="S3178" t="s">
        <v>90</v>
      </c>
      <c r="T3178" s="297">
        <v>46311.754166666666</v>
      </c>
    </row>
    <row r="3179" spans="1:20" x14ac:dyDescent="0.35">
      <c r="A3179" t="s">
        <v>100</v>
      </c>
      <c r="B3179" t="s">
        <v>101</v>
      </c>
      <c r="C3179" t="s">
        <v>89</v>
      </c>
      <c r="D3179" s="29">
        <v>46640</v>
      </c>
      <c r="E3179">
        <v>0</v>
      </c>
      <c r="F3179">
        <v>0</v>
      </c>
      <c r="G3179">
        <v>0</v>
      </c>
      <c r="H3179">
        <v>0</v>
      </c>
      <c r="R3179">
        <v>48.872929999999997</v>
      </c>
      <c r="S3179" t="s">
        <v>90</v>
      </c>
      <c r="T3179" s="297">
        <v>46311.754166666666</v>
      </c>
    </row>
    <row r="3180" spans="1:20" x14ac:dyDescent="0.35">
      <c r="A3180" t="s">
        <v>100</v>
      </c>
      <c r="B3180" t="s">
        <v>101</v>
      </c>
      <c r="C3180" t="s">
        <v>89</v>
      </c>
      <c r="D3180" s="29">
        <v>46641</v>
      </c>
      <c r="E3180">
        <v>0</v>
      </c>
      <c r="F3180">
        <v>0</v>
      </c>
      <c r="G3180">
        <v>0</v>
      </c>
      <c r="H3180">
        <v>0</v>
      </c>
      <c r="R3180">
        <v>48.872929999999997</v>
      </c>
      <c r="S3180" t="s">
        <v>90</v>
      </c>
      <c r="T3180" s="297">
        <v>46311.754166666666</v>
      </c>
    </row>
    <row r="3181" spans="1:20" x14ac:dyDescent="0.35">
      <c r="A3181" t="s">
        <v>100</v>
      </c>
      <c r="B3181" t="s">
        <v>101</v>
      </c>
      <c r="C3181" t="s">
        <v>89</v>
      </c>
      <c r="D3181" s="29">
        <v>46642</v>
      </c>
      <c r="E3181">
        <v>0</v>
      </c>
      <c r="F3181">
        <v>0</v>
      </c>
      <c r="G3181">
        <v>0</v>
      </c>
      <c r="H3181">
        <v>0</v>
      </c>
      <c r="R3181">
        <v>48.872929999999997</v>
      </c>
      <c r="S3181" t="s">
        <v>90</v>
      </c>
      <c r="T3181" s="297">
        <v>46311.754166666666</v>
      </c>
    </row>
    <row r="3182" spans="1:20" x14ac:dyDescent="0.35">
      <c r="A3182" t="s">
        <v>100</v>
      </c>
      <c r="B3182" t="s">
        <v>101</v>
      </c>
      <c r="C3182" t="s">
        <v>89</v>
      </c>
      <c r="D3182" s="29">
        <v>46643</v>
      </c>
      <c r="E3182">
        <v>0</v>
      </c>
      <c r="F3182">
        <v>0</v>
      </c>
      <c r="G3182">
        <v>0</v>
      </c>
      <c r="H3182">
        <v>0</v>
      </c>
      <c r="R3182">
        <v>48.872929999999997</v>
      </c>
      <c r="S3182" t="s">
        <v>90</v>
      </c>
      <c r="T3182" s="297">
        <v>46311.754166666666</v>
      </c>
    </row>
    <row r="3183" spans="1:20" x14ac:dyDescent="0.35">
      <c r="A3183" t="s">
        <v>100</v>
      </c>
      <c r="B3183" t="s">
        <v>101</v>
      </c>
      <c r="C3183" t="s">
        <v>89</v>
      </c>
      <c r="D3183" s="29">
        <v>46644</v>
      </c>
      <c r="E3183">
        <v>0</v>
      </c>
      <c r="F3183">
        <v>0</v>
      </c>
      <c r="G3183">
        <v>0</v>
      </c>
      <c r="H3183">
        <v>0</v>
      </c>
      <c r="R3183">
        <v>48.872929999999997</v>
      </c>
      <c r="S3183" t="s">
        <v>90</v>
      </c>
      <c r="T3183" s="297">
        <v>46311.754166666666</v>
      </c>
    </row>
    <row r="3184" spans="1:20" x14ac:dyDescent="0.35">
      <c r="A3184" t="s">
        <v>100</v>
      </c>
      <c r="B3184" t="s">
        <v>101</v>
      </c>
      <c r="C3184" t="s">
        <v>89</v>
      </c>
      <c r="D3184" s="29">
        <v>46645</v>
      </c>
      <c r="E3184">
        <v>0</v>
      </c>
      <c r="F3184">
        <v>0</v>
      </c>
      <c r="G3184">
        <v>0</v>
      </c>
      <c r="H3184">
        <v>0</v>
      </c>
      <c r="R3184">
        <v>48.872929999999997</v>
      </c>
      <c r="S3184" t="s">
        <v>90</v>
      </c>
      <c r="T3184" s="297">
        <v>46311.754166666666</v>
      </c>
    </row>
    <row r="3185" spans="1:20" x14ac:dyDescent="0.35">
      <c r="A3185" t="s">
        <v>100</v>
      </c>
      <c r="B3185" t="s">
        <v>101</v>
      </c>
      <c r="C3185" t="s">
        <v>89</v>
      </c>
      <c r="D3185" s="29">
        <v>46646</v>
      </c>
      <c r="E3185">
        <v>0</v>
      </c>
      <c r="F3185">
        <v>0</v>
      </c>
      <c r="G3185">
        <v>0</v>
      </c>
      <c r="H3185">
        <v>0</v>
      </c>
      <c r="R3185">
        <v>48.872929999999997</v>
      </c>
      <c r="S3185" t="s">
        <v>90</v>
      </c>
      <c r="T3185" s="297">
        <v>46311.754166666666</v>
      </c>
    </row>
    <row r="3186" spans="1:20" x14ac:dyDescent="0.35">
      <c r="A3186" t="s">
        <v>100</v>
      </c>
      <c r="B3186" t="s">
        <v>101</v>
      </c>
      <c r="C3186" t="s">
        <v>89</v>
      </c>
      <c r="D3186" s="29">
        <v>46647</v>
      </c>
      <c r="E3186">
        <v>0</v>
      </c>
      <c r="F3186">
        <v>0</v>
      </c>
      <c r="G3186">
        <v>0</v>
      </c>
      <c r="H3186">
        <v>0</v>
      </c>
      <c r="R3186">
        <v>48.872929999999997</v>
      </c>
      <c r="S3186" t="s">
        <v>90</v>
      </c>
      <c r="T3186" s="297">
        <v>46311.754166666666</v>
      </c>
    </row>
    <row r="3187" spans="1:20" x14ac:dyDescent="0.35">
      <c r="A3187" t="s">
        <v>100</v>
      </c>
      <c r="B3187" t="s">
        <v>101</v>
      </c>
      <c r="C3187" t="s">
        <v>89</v>
      </c>
      <c r="D3187" s="29">
        <v>46648</v>
      </c>
      <c r="E3187">
        <v>0</v>
      </c>
      <c r="F3187">
        <v>0</v>
      </c>
      <c r="G3187">
        <v>0</v>
      </c>
      <c r="H3187">
        <v>0</v>
      </c>
      <c r="R3187">
        <v>48.872929999999997</v>
      </c>
      <c r="S3187" t="s">
        <v>90</v>
      </c>
      <c r="T3187" s="297">
        <v>46311.754166666666</v>
      </c>
    </row>
    <row r="3188" spans="1:20" x14ac:dyDescent="0.35">
      <c r="A3188" t="s">
        <v>100</v>
      </c>
      <c r="B3188" t="s">
        <v>101</v>
      </c>
      <c r="C3188" t="s">
        <v>89</v>
      </c>
      <c r="D3188" s="29">
        <v>46649</v>
      </c>
      <c r="E3188">
        <v>0</v>
      </c>
      <c r="F3188">
        <v>0</v>
      </c>
      <c r="G3188">
        <v>0</v>
      </c>
      <c r="H3188">
        <v>0</v>
      </c>
      <c r="R3188">
        <v>48.872929999999997</v>
      </c>
      <c r="S3188" t="s">
        <v>90</v>
      </c>
      <c r="T3188" s="297">
        <v>46311.754166666666</v>
      </c>
    </row>
    <row r="3189" spans="1:20" x14ac:dyDescent="0.35">
      <c r="A3189" t="s">
        <v>100</v>
      </c>
      <c r="B3189" t="s">
        <v>101</v>
      </c>
      <c r="C3189" t="s">
        <v>89</v>
      </c>
      <c r="D3189" s="29">
        <v>46650</v>
      </c>
      <c r="E3189">
        <v>0</v>
      </c>
      <c r="F3189">
        <v>0</v>
      </c>
      <c r="G3189">
        <v>0</v>
      </c>
      <c r="H3189">
        <v>0</v>
      </c>
      <c r="R3189">
        <v>48.872929999999997</v>
      </c>
      <c r="S3189" t="s">
        <v>90</v>
      </c>
      <c r="T3189" s="297">
        <v>46311.754166666666</v>
      </c>
    </row>
    <row r="3190" spans="1:20" x14ac:dyDescent="0.35">
      <c r="A3190" t="s">
        <v>100</v>
      </c>
      <c r="B3190" t="s">
        <v>101</v>
      </c>
      <c r="C3190" t="s">
        <v>89</v>
      </c>
      <c r="D3190" s="29">
        <v>46651</v>
      </c>
      <c r="E3190">
        <v>0</v>
      </c>
      <c r="F3190">
        <v>0</v>
      </c>
      <c r="G3190">
        <v>0</v>
      </c>
      <c r="H3190">
        <v>0</v>
      </c>
      <c r="R3190">
        <v>48.872929999999997</v>
      </c>
      <c r="S3190" t="s">
        <v>90</v>
      </c>
      <c r="T3190" s="297">
        <v>46311.754166666666</v>
      </c>
    </row>
    <row r="3191" spans="1:20" x14ac:dyDescent="0.35">
      <c r="A3191" t="s">
        <v>100</v>
      </c>
      <c r="B3191" t="s">
        <v>101</v>
      </c>
      <c r="C3191" t="s">
        <v>89</v>
      </c>
      <c r="D3191" s="29">
        <v>46652</v>
      </c>
      <c r="E3191">
        <v>0</v>
      </c>
      <c r="F3191">
        <v>0</v>
      </c>
      <c r="G3191">
        <v>0</v>
      </c>
      <c r="H3191">
        <v>0</v>
      </c>
      <c r="R3191">
        <v>48.872929999999997</v>
      </c>
      <c r="S3191" t="s">
        <v>90</v>
      </c>
      <c r="T3191" s="297">
        <v>46311.754166666666</v>
      </c>
    </row>
    <row r="3192" spans="1:20" x14ac:dyDescent="0.35">
      <c r="A3192" t="s">
        <v>100</v>
      </c>
      <c r="B3192" t="s">
        <v>101</v>
      </c>
      <c r="C3192" t="s">
        <v>89</v>
      </c>
      <c r="D3192" s="29">
        <v>46653</v>
      </c>
      <c r="E3192">
        <v>0</v>
      </c>
      <c r="F3192">
        <v>0</v>
      </c>
      <c r="G3192">
        <v>0</v>
      </c>
      <c r="H3192">
        <v>0</v>
      </c>
      <c r="R3192">
        <v>48.872929999999997</v>
      </c>
      <c r="S3192" t="s">
        <v>90</v>
      </c>
      <c r="T3192" s="297">
        <v>46311.754166666666</v>
      </c>
    </row>
    <row r="3193" spans="1:20" x14ac:dyDescent="0.35">
      <c r="A3193" t="s">
        <v>100</v>
      </c>
      <c r="B3193" t="s">
        <v>101</v>
      </c>
      <c r="C3193" t="s">
        <v>89</v>
      </c>
      <c r="D3193" s="29">
        <v>46654</v>
      </c>
      <c r="E3193">
        <v>0</v>
      </c>
      <c r="F3193">
        <v>0</v>
      </c>
      <c r="G3193">
        <v>0</v>
      </c>
      <c r="H3193">
        <v>0</v>
      </c>
      <c r="R3193">
        <v>48.872929999999997</v>
      </c>
      <c r="S3193" t="s">
        <v>90</v>
      </c>
      <c r="T3193" s="297">
        <v>46311.754166666666</v>
      </c>
    </row>
    <row r="3194" spans="1:20" x14ac:dyDescent="0.35">
      <c r="A3194" t="s">
        <v>100</v>
      </c>
      <c r="B3194" t="s">
        <v>101</v>
      </c>
      <c r="C3194" t="s">
        <v>89</v>
      </c>
      <c r="D3194" s="29">
        <v>46655</v>
      </c>
      <c r="E3194">
        <v>0</v>
      </c>
      <c r="F3194">
        <v>0</v>
      </c>
      <c r="G3194">
        <v>0</v>
      </c>
      <c r="H3194">
        <v>0</v>
      </c>
      <c r="R3194">
        <v>48.872929999999997</v>
      </c>
      <c r="S3194" t="s">
        <v>90</v>
      </c>
      <c r="T3194" s="297">
        <v>46311.754166666666</v>
      </c>
    </row>
    <row r="3195" spans="1:20" x14ac:dyDescent="0.35">
      <c r="A3195" t="s">
        <v>100</v>
      </c>
      <c r="B3195" t="s">
        <v>101</v>
      </c>
      <c r="C3195" t="s">
        <v>89</v>
      </c>
      <c r="D3195" s="29">
        <v>46656</v>
      </c>
      <c r="E3195">
        <v>0</v>
      </c>
      <c r="F3195">
        <v>0</v>
      </c>
      <c r="G3195">
        <v>0</v>
      </c>
      <c r="H3195">
        <v>0</v>
      </c>
      <c r="R3195">
        <v>48.872929999999997</v>
      </c>
      <c r="S3195" t="s">
        <v>90</v>
      </c>
      <c r="T3195" s="297">
        <v>46311.754166666666</v>
      </c>
    </row>
    <row r="3196" spans="1:20" x14ac:dyDescent="0.35">
      <c r="A3196" t="s">
        <v>100</v>
      </c>
      <c r="B3196" t="s">
        <v>101</v>
      </c>
      <c r="C3196" t="s">
        <v>89</v>
      </c>
      <c r="D3196" s="29">
        <v>46657</v>
      </c>
      <c r="E3196">
        <v>0</v>
      </c>
      <c r="F3196">
        <v>0</v>
      </c>
      <c r="G3196">
        <v>0</v>
      </c>
      <c r="H3196">
        <v>0</v>
      </c>
      <c r="R3196">
        <v>48.872929999999997</v>
      </c>
      <c r="S3196" t="s">
        <v>90</v>
      </c>
      <c r="T3196" s="297">
        <v>46311.754166666666</v>
      </c>
    </row>
    <row r="3197" spans="1:20" x14ac:dyDescent="0.35">
      <c r="A3197" t="s">
        <v>100</v>
      </c>
      <c r="B3197" t="s">
        <v>101</v>
      </c>
      <c r="C3197" t="s">
        <v>89</v>
      </c>
      <c r="D3197" s="29">
        <v>46658</v>
      </c>
      <c r="E3197">
        <v>0</v>
      </c>
      <c r="F3197">
        <v>0</v>
      </c>
      <c r="G3197">
        <v>0</v>
      </c>
      <c r="H3197">
        <v>0</v>
      </c>
      <c r="R3197">
        <v>48.872929999999997</v>
      </c>
      <c r="S3197" t="s">
        <v>90</v>
      </c>
      <c r="T3197" s="297">
        <v>46311.754166666666</v>
      </c>
    </row>
    <row r="3198" spans="1:20" x14ac:dyDescent="0.35">
      <c r="A3198" t="s">
        <v>100</v>
      </c>
      <c r="B3198" t="s">
        <v>101</v>
      </c>
      <c r="C3198" t="s">
        <v>89</v>
      </c>
      <c r="D3198" s="29">
        <v>46659</v>
      </c>
      <c r="E3198">
        <v>0</v>
      </c>
      <c r="F3198">
        <v>0</v>
      </c>
      <c r="G3198">
        <v>0</v>
      </c>
      <c r="H3198">
        <v>0</v>
      </c>
      <c r="R3198">
        <v>48.872929999999997</v>
      </c>
      <c r="S3198" t="s">
        <v>90</v>
      </c>
      <c r="T3198" s="297">
        <v>46311.754166666666</v>
      </c>
    </row>
    <row r="3199" spans="1:20" x14ac:dyDescent="0.35">
      <c r="A3199" t="s">
        <v>100</v>
      </c>
      <c r="B3199" t="s">
        <v>101</v>
      </c>
      <c r="C3199" t="s">
        <v>89</v>
      </c>
      <c r="D3199" s="29">
        <v>46660</v>
      </c>
      <c r="E3199">
        <v>0</v>
      </c>
      <c r="F3199">
        <v>0</v>
      </c>
      <c r="G3199">
        <v>0</v>
      </c>
      <c r="H3199">
        <v>0</v>
      </c>
      <c r="R3199">
        <v>48.872929999999997</v>
      </c>
      <c r="S3199" t="s">
        <v>90</v>
      </c>
      <c r="T3199" s="297">
        <v>46311.754166666666</v>
      </c>
    </row>
    <row r="3200" spans="1:20" x14ac:dyDescent="0.35">
      <c r="A3200" t="s">
        <v>100</v>
      </c>
      <c r="B3200" t="s">
        <v>101</v>
      </c>
      <c r="C3200" t="s">
        <v>89</v>
      </c>
      <c r="D3200" s="29">
        <v>46661</v>
      </c>
      <c r="E3200">
        <v>0</v>
      </c>
      <c r="F3200">
        <v>0</v>
      </c>
      <c r="G3200">
        <v>0</v>
      </c>
      <c r="H3200">
        <v>0</v>
      </c>
      <c r="R3200">
        <v>10.971474000000001</v>
      </c>
      <c r="S3200" t="s">
        <v>90</v>
      </c>
      <c r="T3200" s="297">
        <v>46311.754166666666</v>
      </c>
    </row>
    <row r="3201" spans="1:20" x14ac:dyDescent="0.35">
      <c r="A3201" t="s">
        <v>100</v>
      </c>
      <c r="B3201" t="s">
        <v>101</v>
      </c>
      <c r="C3201" t="s">
        <v>89</v>
      </c>
      <c r="D3201" s="29">
        <v>46662</v>
      </c>
      <c r="E3201">
        <v>0</v>
      </c>
      <c r="F3201">
        <v>0</v>
      </c>
      <c r="G3201">
        <v>0</v>
      </c>
      <c r="H3201">
        <v>0</v>
      </c>
      <c r="R3201">
        <v>10.971474000000001</v>
      </c>
      <c r="S3201" t="s">
        <v>90</v>
      </c>
      <c r="T3201" s="297">
        <v>46311.754166666666</v>
      </c>
    </row>
    <row r="3202" spans="1:20" x14ac:dyDescent="0.35">
      <c r="A3202" t="s">
        <v>100</v>
      </c>
      <c r="B3202" t="s">
        <v>101</v>
      </c>
      <c r="C3202" t="s">
        <v>89</v>
      </c>
      <c r="D3202" s="29">
        <v>46663</v>
      </c>
      <c r="E3202">
        <v>0</v>
      </c>
      <c r="F3202">
        <v>0</v>
      </c>
      <c r="G3202">
        <v>0</v>
      </c>
      <c r="H3202">
        <v>0</v>
      </c>
      <c r="R3202">
        <v>10.971474000000001</v>
      </c>
      <c r="S3202" t="s">
        <v>90</v>
      </c>
      <c r="T3202" s="297">
        <v>46311.754166666666</v>
      </c>
    </row>
    <row r="3203" spans="1:20" x14ac:dyDescent="0.35">
      <c r="A3203" t="s">
        <v>100</v>
      </c>
      <c r="B3203" t="s">
        <v>101</v>
      </c>
      <c r="C3203" t="s">
        <v>89</v>
      </c>
      <c r="D3203" s="29">
        <v>46664</v>
      </c>
      <c r="E3203">
        <v>0</v>
      </c>
      <c r="F3203">
        <v>0</v>
      </c>
      <c r="G3203">
        <v>0</v>
      </c>
      <c r="H3203">
        <v>0</v>
      </c>
      <c r="R3203">
        <v>10.971474000000001</v>
      </c>
      <c r="S3203" t="s">
        <v>90</v>
      </c>
      <c r="T3203" s="297">
        <v>46311.754166666666</v>
      </c>
    </row>
    <row r="3204" spans="1:20" x14ac:dyDescent="0.35">
      <c r="A3204" t="s">
        <v>100</v>
      </c>
      <c r="B3204" t="s">
        <v>101</v>
      </c>
      <c r="C3204" t="s">
        <v>89</v>
      </c>
      <c r="D3204" s="29">
        <v>46665</v>
      </c>
      <c r="E3204">
        <v>0</v>
      </c>
      <c r="F3204">
        <v>0</v>
      </c>
      <c r="G3204">
        <v>0</v>
      </c>
      <c r="H3204">
        <v>0</v>
      </c>
      <c r="R3204">
        <v>10.971474000000001</v>
      </c>
      <c r="S3204" t="s">
        <v>90</v>
      </c>
      <c r="T3204" s="297">
        <v>46311.754166666666</v>
      </c>
    </row>
    <row r="3205" spans="1:20" x14ac:dyDescent="0.35">
      <c r="A3205" t="s">
        <v>100</v>
      </c>
      <c r="B3205" t="s">
        <v>101</v>
      </c>
      <c r="C3205" t="s">
        <v>89</v>
      </c>
      <c r="D3205" s="29">
        <v>46666</v>
      </c>
      <c r="E3205">
        <v>0</v>
      </c>
      <c r="F3205">
        <v>0</v>
      </c>
      <c r="G3205">
        <v>0</v>
      </c>
      <c r="H3205">
        <v>0</v>
      </c>
      <c r="R3205">
        <v>10.971474000000001</v>
      </c>
      <c r="S3205" t="s">
        <v>90</v>
      </c>
      <c r="T3205" s="297">
        <v>46311.754166666666</v>
      </c>
    </row>
    <row r="3206" spans="1:20" x14ac:dyDescent="0.35">
      <c r="A3206" t="s">
        <v>100</v>
      </c>
      <c r="B3206" t="s">
        <v>101</v>
      </c>
      <c r="C3206" t="s">
        <v>89</v>
      </c>
      <c r="D3206" s="29">
        <v>46667</v>
      </c>
      <c r="E3206">
        <v>0</v>
      </c>
      <c r="F3206">
        <v>0</v>
      </c>
      <c r="G3206">
        <v>0</v>
      </c>
      <c r="H3206">
        <v>0</v>
      </c>
      <c r="R3206">
        <v>10.971474000000001</v>
      </c>
      <c r="S3206" t="s">
        <v>90</v>
      </c>
      <c r="T3206" s="297">
        <v>46311.754166666666</v>
      </c>
    </row>
    <row r="3207" spans="1:20" x14ac:dyDescent="0.35">
      <c r="A3207" t="s">
        <v>100</v>
      </c>
      <c r="B3207" t="s">
        <v>101</v>
      </c>
      <c r="C3207" t="s">
        <v>89</v>
      </c>
      <c r="D3207" s="29">
        <v>46668</v>
      </c>
      <c r="E3207">
        <v>0</v>
      </c>
      <c r="F3207">
        <v>0</v>
      </c>
      <c r="G3207">
        <v>0</v>
      </c>
      <c r="H3207">
        <v>0</v>
      </c>
      <c r="R3207">
        <v>10.971474000000001</v>
      </c>
      <c r="S3207" t="s">
        <v>90</v>
      </c>
      <c r="T3207" s="297">
        <v>46311.754166666666</v>
      </c>
    </row>
    <row r="3208" spans="1:20" x14ac:dyDescent="0.35">
      <c r="A3208" t="s">
        <v>100</v>
      </c>
      <c r="B3208" t="s">
        <v>101</v>
      </c>
      <c r="C3208" t="s">
        <v>89</v>
      </c>
      <c r="D3208" s="29">
        <v>46669</v>
      </c>
      <c r="E3208">
        <v>0</v>
      </c>
      <c r="F3208">
        <v>0</v>
      </c>
      <c r="G3208">
        <v>0</v>
      </c>
      <c r="H3208">
        <v>0</v>
      </c>
      <c r="R3208">
        <v>10.971474000000001</v>
      </c>
      <c r="S3208" t="s">
        <v>90</v>
      </c>
      <c r="T3208" s="297">
        <v>46311.754166666666</v>
      </c>
    </row>
    <row r="3209" spans="1:20" x14ac:dyDescent="0.35">
      <c r="A3209" t="s">
        <v>100</v>
      </c>
      <c r="B3209" t="s">
        <v>101</v>
      </c>
      <c r="C3209" t="s">
        <v>89</v>
      </c>
      <c r="D3209" s="29">
        <v>46670</v>
      </c>
      <c r="E3209">
        <v>0</v>
      </c>
      <c r="F3209">
        <v>0</v>
      </c>
      <c r="G3209">
        <v>0</v>
      </c>
      <c r="H3209">
        <v>0</v>
      </c>
      <c r="R3209">
        <v>10.971474000000001</v>
      </c>
      <c r="S3209" t="s">
        <v>90</v>
      </c>
      <c r="T3209" s="297">
        <v>46311.754166666666</v>
      </c>
    </row>
    <row r="3210" spans="1:20" x14ac:dyDescent="0.35">
      <c r="A3210" t="s">
        <v>100</v>
      </c>
      <c r="B3210" t="s">
        <v>101</v>
      </c>
      <c r="C3210" t="s">
        <v>89</v>
      </c>
      <c r="D3210" s="29">
        <v>46671</v>
      </c>
      <c r="E3210">
        <v>0</v>
      </c>
      <c r="F3210">
        <v>0</v>
      </c>
      <c r="G3210">
        <v>0</v>
      </c>
      <c r="H3210">
        <v>0</v>
      </c>
      <c r="R3210">
        <v>10.971474000000001</v>
      </c>
      <c r="S3210" t="s">
        <v>90</v>
      </c>
      <c r="T3210" s="297">
        <v>46311.754166666666</v>
      </c>
    </row>
    <row r="3211" spans="1:20" x14ac:dyDescent="0.35">
      <c r="A3211" t="s">
        <v>100</v>
      </c>
      <c r="B3211" t="s">
        <v>101</v>
      </c>
      <c r="C3211" t="s">
        <v>89</v>
      </c>
      <c r="D3211" s="29">
        <v>46672</v>
      </c>
      <c r="E3211">
        <v>0</v>
      </c>
      <c r="F3211">
        <v>0</v>
      </c>
      <c r="G3211">
        <v>0</v>
      </c>
      <c r="H3211">
        <v>0</v>
      </c>
      <c r="R3211">
        <v>10.971474000000001</v>
      </c>
      <c r="S3211" t="s">
        <v>90</v>
      </c>
      <c r="T3211" s="297">
        <v>46311.754166666666</v>
      </c>
    </row>
    <row r="3212" spans="1:20" x14ac:dyDescent="0.35">
      <c r="A3212" t="s">
        <v>100</v>
      </c>
      <c r="B3212" t="s">
        <v>101</v>
      </c>
      <c r="C3212" t="s">
        <v>89</v>
      </c>
      <c r="D3212" s="29">
        <v>46673</v>
      </c>
      <c r="E3212">
        <v>0</v>
      </c>
      <c r="F3212">
        <v>0</v>
      </c>
      <c r="G3212">
        <v>0</v>
      </c>
      <c r="H3212">
        <v>0</v>
      </c>
      <c r="R3212">
        <v>10.971474000000001</v>
      </c>
      <c r="S3212" t="s">
        <v>90</v>
      </c>
      <c r="T3212" s="297">
        <v>46311.754166666666</v>
      </c>
    </row>
    <row r="3213" spans="1:20" x14ac:dyDescent="0.35">
      <c r="A3213" t="s">
        <v>100</v>
      </c>
      <c r="B3213" t="s">
        <v>101</v>
      </c>
      <c r="C3213" t="s">
        <v>89</v>
      </c>
      <c r="D3213" s="29">
        <v>46674</v>
      </c>
      <c r="E3213">
        <v>0</v>
      </c>
      <c r="F3213">
        <v>0</v>
      </c>
      <c r="G3213">
        <v>0</v>
      </c>
      <c r="H3213">
        <v>0</v>
      </c>
      <c r="R3213">
        <v>10.971474000000001</v>
      </c>
      <c r="S3213" t="s">
        <v>90</v>
      </c>
      <c r="T3213" s="297">
        <v>46311.754166666666</v>
      </c>
    </row>
    <row r="3214" spans="1:20" x14ac:dyDescent="0.35">
      <c r="A3214" t="s">
        <v>100</v>
      </c>
      <c r="B3214" t="s">
        <v>101</v>
      </c>
      <c r="C3214" t="s">
        <v>89</v>
      </c>
      <c r="D3214" s="29">
        <v>46675</v>
      </c>
      <c r="E3214">
        <v>0</v>
      </c>
      <c r="F3214">
        <v>0</v>
      </c>
      <c r="G3214">
        <v>0</v>
      </c>
      <c r="H3214">
        <v>0</v>
      </c>
      <c r="R3214">
        <v>10.971474000000001</v>
      </c>
      <c r="S3214" t="s">
        <v>90</v>
      </c>
      <c r="T3214" s="297">
        <v>46311.754166666666</v>
      </c>
    </row>
    <row r="3215" spans="1:20" x14ac:dyDescent="0.35">
      <c r="A3215" t="s">
        <v>100</v>
      </c>
      <c r="B3215" t="s">
        <v>101</v>
      </c>
      <c r="C3215" t="s">
        <v>89</v>
      </c>
      <c r="D3215" s="29">
        <v>46676</v>
      </c>
      <c r="E3215">
        <v>0</v>
      </c>
      <c r="F3215">
        <v>0</v>
      </c>
      <c r="G3215">
        <v>0</v>
      </c>
      <c r="H3215">
        <v>0</v>
      </c>
      <c r="R3215">
        <v>10.971474000000001</v>
      </c>
      <c r="S3215" t="s">
        <v>90</v>
      </c>
      <c r="T3215" s="297">
        <v>46311.754166666666</v>
      </c>
    </row>
    <row r="3216" spans="1:20" x14ac:dyDescent="0.35">
      <c r="A3216" t="s">
        <v>100</v>
      </c>
      <c r="B3216" t="s">
        <v>101</v>
      </c>
      <c r="C3216" t="s">
        <v>89</v>
      </c>
      <c r="D3216" s="29">
        <v>46677</v>
      </c>
      <c r="E3216">
        <v>0</v>
      </c>
      <c r="F3216">
        <v>0</v>
      </c>
      <c r="G3216">
        <v>0</v>
      </c>
      <c r="H3216">
        <v>0</v>
      </c>
      <c r="R3216">
        <v>10.971474000000001</v>
      </c>
      <c r="S3216" t="s">
        <v>90</v>
      </c>
      <c r="T3216" s="297">
        <v>46311.754166666666</v>
      </c>
    </row>
    <row r="3217" spans="1:20" x14ac:dyDescent="0.35">
      <c r="A3217" t="s">
        <v>100</v>
      </c>
      <c r="B3217" t="s">
        <v>101</v>
      </c>
      <c r="C3217" t="s">
        <v>89</v>
      </c>
      <c r="D3217" s="29">
        <v>46678</v>
      </c>
      <c r="E3217">
        <v>0</v>
      </c>
      <c r="F3217">
        <v>0</v>
      </c>
      <c r="G3217">
        <v>0</v>
      </c>
      <c r="H3217">
        <v>0</v>
      </c>
      <c r="R3217">
        <v>10.971474000000001</v>
      </c>
      <c r="S3217" t="s">
        <v>90</v>
      </c>
      <c r="T3217" s="297">
        <v>46311.754166666666</v>
      </c>
    </row>
    <row r="3218" spans="1:20" x14ac:dyDescent="0.35">
      <c r="A3218" t="s">
        <v>100</v>
      </c>
      <c r="B3218" t="s">
        <v>101</v>
      </c>
      <c r="C3218" t="s">
        <v>89</v>
      </c>
      <c r="D3218" s="29">
        <v>46679</v>
      </c>
      <c r="E3218">
        <v>0</v>
      </c>
      <c r="F3218">
        <v>0</v>
      </c>
      <c r="G3218">
        <v>0</v>
      </c>
      <c r="H3218">
        <v>0</v>
      </c>
      <c r="R3218">
        <v>10.971474000000001</v>
      </c>
      <c r="S3218" t="s">
        <v>90</v>
      </c>
      <c r="T3218" s="297">
        <v>46311.754166666666</v>
      </c>
    </row>
    <row r="3219" spans="1:20" x14ac:dyDescent="0.35">
      <c r="A3219" t="s">
        <v>100</v>
      </c>
      <c r="B3219" t="s">
        <v>101</v>
      </c>
      <c r="C3219" t="s">
        <v>89</v>
      </c>
      <c r="D3219" s="29">
        <v>46680</v>
      </c>
      <c r="E3219">
        <v>0</v>
      </c>
      <c r="F3219">
        <v>0</v>
      </c>
      <c r="G3219">
        <v>0</v>
      </c>
      <c r="H3219">
        <v>0</v>
      </c>
      <c r="R3219">
        <v>10.971474000000001</v>
      </c>
      <c r="S3219" t="s">
        <v>90</v>
      </c>
      <c r="T3219" s="297">
        <v>46311.754166666666</v>
      </c>
    </row>
    <row r="3220" spans="1:20" x14ac:dyDescent="0.35">
      <c r="A3220" t="s">
        <v>100</v>
      </c>
      <c r="B3220" t="s">
        <v>101</v>
      </c>
      <c r="C3220" t="s">
        <v>89</v>
      </c>
      <c r="D3220" s="29">
        <v>46681</v>
      </c>
      <c r="E3220">
        <v>0</v>
      </c>
      <c r="F3220">
        <v>0</v>
      </c>
      <c r="G3220">
        <v>0</v>
      </c>
      <c r="H3220">
        <v>0</v>
      </c>
      <c r="R3220">
        <v>10.971474000000001</v>
      </c>
      <c r="S3220" t="s">
        <v>90</v>
      </c>
      <c r="T3220" s="297">
        <v>46311.754166666666</v>
      </c>
    </row>
    <row r="3221" spans="1:20" x14ac:dyDescent="0.35">
      <c r="A3221" t="s">
        <v>100</v>
      </c>
      <c r="B3221" t="s">
        <v>101</v>
      </c>
      <c r="C3221" t="s">
        <v>89</v>
      </c>
      <c r="D3221" s="29">
        <v>46682</v>
      </c>
      <c r="E3221">
        <v>0</v>
      </c>
      <c r="F3221">
        <v>0</v>
      </c>
      <c r="G3221">
        <v>0</v>
      </c>
      <c r="H3221">
        <v>0</v>
      </c>
      <c r="R3221">
        <v>10.971474000000001</v>
      </c>
      <c r="S3221" t="s">
        <v>90</v>
      </c>
      <c r="T3221" s="297">
        <v>46311.754166666666</v>
      </c>
    </row>
    <row r="3222" spans="1:20" x14ac:dyDescent="0.35">
      <c r="A3222" t="s">
        <v>100</v>
      </c>
      <c r="B3222" t="s">
        <v>101</v>
      </c>
      <c r="C3222" t="s">
        <v>89</v>
      </c>
      <c r="D3222" s="29">
        <v>46683</v>
      </c>
      <c r="E3222">
        <v>0</v>
      </c>
      <c r="F3222">
        <v>0</v>
      </c>
      <c r="G3222">
        <v>0</v>
      </c>
      <c r="H3222">
        <v>0</v>
      </c>
      <c r="R3222">
        <v>10.971474000000001</v>
      </c>
      <c r="S3222" t="s">
        <v>90</v>
      </c>
      <c r="T3222" s="297">
        <v>46311.754166666666</v>
      </c>
    </row>
    <row r="3223" spans="1:20" x14ac:dyDescent="0.35">
      <c r="A3223" t="s">
        <v>100</v>
      </c>
      <c r="B3223" t="s">
        <v>101</v>
      </c>
      <c r="C3223" t="s">
        <v>89</v>
      </c>
      <c r="D3223" s="29">
        <v>46684</v>
      </c>
      <c r="E3223">
        <v>0</v>
      </c>
      <c r="F3223">
        <v>0</v>
      </c>
      <c r="G3223">
        <v>0</v>
      </c>
      <c r="H3223">
        <v>0</v>
      </c>
      <c r="R3223">
        <v>10.971474000000001</v>
      </c>
      <c r="S3223" t="s">
        <v>90</v>
      </c>
      <c r="T3223" s="297">
        <v>46311.754166666666</v>
      </c>
    </row>
    <row r="3224" spans="1:20" x14ac:dyDescent="0.35">
      <c r="A3224" t="s">
        <v>100</v>
      </c>
      <c r="B3224" t="s">
        <v>101</v>
      </c>
      <c r="C3224" t="s">
        <v>89</v>
      </c>
      <c r="D3224" s="29">
        <v>46685</v>
      </c>
      <c r="E3224">
        <v>0</v>
      </c>
      <c r="F3224">
        <v>0</v>
      </c>
      <c r="G3224">
        <v>0</v>
      </c>
      <c r="H3224">
        <v>0</v>
      </c>
      <c r="R3224">
        <v>10.971474000000001</v>
      </c>
      <c r="S3224" t="s">
        <v>90</v>
      </c>
      <c r="T3224" s="297">
        <v>46311.754166666666</v>
      </c>
    </row>
    <row r="3225" spans="1:20" x14ac:dyDescent="0.35">
      <c r="A3225" t="s">
        <v>100</v>
      </c>
      <c r="B3225" t="s">
        <v>101</v>
      </c>
      <c r="C3225" t="s">
        <v>89</v>
      </c>
      <c r="D3225" s="29">
        <v>46686</v>
      </c>
      <c r="E3225">
        <v>0</v>
      </c>
      <c r="F3225">
        <v>0</v>
      </c>
      <c r="G3225">
        <v>0</v>
      </c>
      <c r="H3225">
        <v>0</v>
      </c>
      <c r="R3225">
        <v>10.971474000000001</v>
      </c>
      <c r="S3225" t="s">
        <v>90</v>
      </c>
      <c r="T3225" s="297">
        <v>46311.754166666666</v>
      </c>
    </row>
    <row r="3226" spans="1:20" x14ac:dyDescent="0.35">
      <c r="A3226" t="s">
        <v>100</v>
      </c>
      <c r="B3226" t="s">
        <v>101</v>
      </c>
      <c r="C3226" t="s">
        <v>89</v>
      </c>
      <c r="D3226" s="29">
        <v>46687</v>
      </c>
      <c r="E3226">
        <v>0</v>
      </c>
      <c r="F3226">
        <v>0</v>
      </c>
      <c r="G3226">
        <v>0</v>
      </c>
      <c r="H3226">
        <v>0</v>
      </c>
      <c r="R3226">
        <v>10.971474000000001</v>
      </c>
      <c r="S3226" t="s">
        <v>90</v>
      </c>
      <c r="T3226" s="297">
        <v>46311.754166666666</v>
      </c>
    </row>
    <row r="3227" spans="1:20" x14ac:dyDescent="0.35">
      <c r="A3227" t="s">
        <v>100</v>
      </c>
      <c r="B3227" t="s">
        <v>101</v>
      </c>
      <c r="C3227" t="s">
        <v>89</v>
      </c>
      <c r="D3227" s="29">
        <v>46688</v>
      </c>
      <c r="E3227">
        <v>0</v>
      </c>
      <c r="F3227">
        <v>0</v>
      </c>
      <c r="G3227">
        <v>0</v>
      </c>
      <c r="H3227">
        <v>0</v>
      </c>
      <c r="R3227">
        <v>10.971474000000001</v>
      </c>
      <c r="S3227" t="s">
        <v>90</v>
      </c>
      <c r="T3227" s="297">
        <v>46311.754166666666</v>
      </c>
    </row>
    <row r="3228" spans="1:20" x14ac:dyDescent="0.35">
      <c r="A3228" t="s">
        <v>100</v>
      </c>
      <c r="B3228" t="s">
        <v>101</v>
      </c>
      <c r="C3228" t="s">
        <v>89</v>
      </c>
      <c r="D3228" s="29">
        <v>46689</v>
      </c>
      <c r="E3228">
        <v>0</v>
      </c>
      <c r="F3228">
        <v>0</v>
      </c>
      <c r="G3228">
        <v>0</v>
      </c>
      <c r="H3228">
        <v>0</v>
      </c>
      <c r="R3228">
        <v>10.971474000000001</v>
      </c>
      <c r="S3228" t="s">
        <v>90</v>
      </c>
      <c r="T3228" s="297">
        <v>46311.754166666666</v>
      </c>
    </row>
    <row r="3229" spans="1:20" x14ac:dyDescent="0.35">
      <c r="A3229" t="s">
        <v>100</v>
      </c>
      <c r="B3229" t="s">
        <v>101</v>
      </c>
      <c r="C3229" t="s">
        <v>89</v>
      </c>
      <c r="D3229" s="29">
        <v>46690</v>
      </c>
      <c r="E3229">
        <v>0</v>
      </c>
      <c r="F3229">
        <v>0</v>
      </c>
      <c r="G3229">
        <v>0</v>
      </c>
      <c r="H3229">
        <v>0</v>
      </c>
      <c r="R3229">
        <v>10.971474000000001</v>
      </c>
      <c r="S3229" t="s">
        <v>90</v>
      </c>
      <c r="T3229" s="297">
        <v>46311.754166666666</v>
      </c>
    </row>
    <row r="3230" spans="1:20" x14ac:dyDescent="0.35">
      <c r="A3230" t="s">
        <v>100</v>
      </c>
      <c r="B3230" t="s">
        <v>101</v>
      </c>
      <c r="C3230" t="s">
        <v>89</v>
      </c>
      <c r="D3230" s="29">
        <v>46691</v>
      </c>
      <c r="E3230">
        <v>0</v>
      </c>
      <c r="F3230">
        <v>0</v>
      </c>
      <c r="G3230">
        <v>0</v>
      </c>
      <c r="H3230">
        <v>0</v>
      </c>
      <c r="R3230">
        <v>10.971474000000001</v>
      </c>
      <c r="S3230" t="s">
        <v>90</v>
      </c>
      <c r="T3230" s="297">
        <v>46311.754166666666</v>
      </c>
    </row>
    <row r="3231" spans="1:20" x14ac:dyDescent="0.35">
      <c r="A3231" t="s">
        <v>100</v>
      </c>
      <c r="B3231" t="s">
        <v>101</v>
      </c>
      <c r="C3231" t="s">
        <v>89</v>
      </c>
      <c r="D3231" s="29">
        <v>46692</v>
      </c>
      <c r="E3231">
        <v>0</v>
      </c>
      <c r="F3231">
        <v>0</v>
      </c>
      <c r="G3231">
        <v>0</v>
      </c>
      <c r="H3231">
        <v>0</v>
      </c>
      <c r="R3231">
        <v>10.971474000000001</v>
      </c>
      <c r="S3231" t="s">
        <v>90</v>
      </c>
      <c r="T3231" s="297">
        <v>46311.754166666666</v>
      </c>
    </row>
    <row r="3232" spans="1:20" x14ac:dyDescent="0.35">
      <c r="A3232" t="s">
        <v>100</v>
      </c>
      <c r="B3232" t="s">
        <v>101</v>
      </c>
      <c r="C3232" t="s">
        <v>89</v>
      </c>
      <c r="D3232" s="29">
        <v>46693</v>
      </c>
      <c r="E3232">
        <v>0</v>
      </c>
      <c r="F3232">
        <v>0</v>
      </c>
      <c r="G3232">
        <v>0</v>
      </c>
      <c r="H3232">
        <v>0</v>
      </c>
      <c r="R3232">
        <v>10.971474000000001</v>
      </c>
      <c r="S3232" t="s">
        <v>90</v>
      </c>
      <c r="T3232" s="297">
        <v>46311.754166666666</v>
      </c>
    </row>
    <row r="3233" spans="1:20" x14ac:dyDescent="0.35">
      <c r="A3233" t="s">
        <v>100</v>
      </c>
      <c r="B3233" t="s">
        <v>101</v>
      </c>
      <c r="C3233" t="s">
        <v>89</v>
      </c>
      <c r="D3233" s="29">
        <v>46694</v>
      </c>
      <c r="E3233">
        <v>0</v>
      </c>
      <c r="F3233">
        <v>0</v>
      </c>
      <c r="G3233">
        <v>0</v>
      </c>
      <c r="H3233">
        <v>0</v>
      </c>
      <c r="R3233">
        <v>10.971474000000001</v>
      </c>
      <c r="S3233" t="s">
        <v>90</v>
      </c>
      <c r="T3233" s="297">
        <v>46311.754166666666</v>
      </c>
    </row>
    <row r="3234" spans="1:20" x14ac:dyDescent="0.35">
      <c r="A3234" t="s">
        <v>100</v>
      </c>
      <c r="B3234" t="s">
        <v>101</v>
      </c>
      <c r="C3234" t="s">
        <v>89</v>
      </c>
      <c r="D3234" s="29">
        <v>46695</v>
      </c>
      <c r="E3234">
        <v>0</v>
      </c>
      <c r="F3234">
        <v>0</v>
      </c>
      <c r="G3234">
        <v>0</v>
      </c>
      <c r="H3234">
        <v>0</v>
      </c>
      <c r="R3234">
        <v>10.971474000000001</v>
      </c>
      <c r="S3234" t="s">
        <v>90</v>
      </c>
      <c r="T3234" s="297">
        <v>46311.754166666666</v>
      </c>
    </row>
    <row r="3235" spans="1:20" x14ac:dyDescent="0.35">
      <c r="A3235" t="s">
        <v>100</v>
      </c>
      <c r="B3235" t="s">
        <v>101</v>
      </c>
      <c r="C3235" t="s">
        <v>89</v>
      </c>
      <c r="D3235" s="29">
        <v>46696</v>
      </c>
      <c r="E3235">
        <v>0</v>
      </c>
      <c r="F3235">
        <v>0</v>
      </c>
      <c r="G3235">
        <v>0</v>
      </c>
      <c r="H3235">
        <v>0</v>
      </c>
      <c r="R3235">
        <v>10.971474000000001</v>
      </c>
      <c r="S3235" t="s">
        <v>90</v>
      </c>
      <c r="T3235" s="297">
        <v>46311.754166666666</v>
      </c>
    </row>
    <row r="3236" spans="1:20" x14ac:dyDescent="0.35">
      <c r="A3236" t="s">
        <v>100</v>
      </c>
      <c r="B3236" t="s">
        <v>101</v>
      </c>
      <c r="C3236" t="s">
        <v>89</v>
      </c>
      <c r="D3236" s="29">
        <v>46697</v>
      </c>
      <c r="E3236">
        <v>0</v>
      </c>
      <c r="F3236">
        <v>0</v>
      </c>
      <c r="G3236">
        <v>0</v>
      </c>
      <c r="H3236">
        <v>0</v>
      </c>
      <c r="R3236">
        <v>10.971474000000001</v>
      </c>
      <c r="S3236" t="s">
        <v>90</v>
      </c>
      <c r="T3236" s="297">
        <v>46311.754166666666</v>
      </c>
    </row>
    <row r="3237" spans="1:20" x14ac:dyDescent="0.35">
      <c r="A3237" t="s">
        <v>100</v>
      </c>
      <c r="B3237" t="s">
        <v>101</v>
      </c>
      <c r="C3237" t="s">
        <v>89</v>
      </c>
      <c r="D3237" s="29">
        <v>46698</v>
      </c>
      <c r="E3237">
        <v>0</v>
      </c>
      <c r="F3237">
        <v>0</v>
      </c>
      <c r="G3237">
        <v>0</v>
      </c>
      <c r="H3237">
        <v>0</v>
      </c>
      <c r="R3237">
        <v>10.971474000000001</v>
      </c>
      <c r="S3237" t="s">
        <v>90</v>
      </c>
      <c r="T3237" s="297">
        <v>46311.754166666666</v>
      </c>
    </row>
    <row r="3238" spans="1:20" x14ac:dyDescent="0.35">
      <c r="A3238" t="s">
        <v>100</v>
      </c>
      <c r="B3238" t="s">
        <v>101</v>
      </c>
      <c r="C3238" t="s">
        <v>89</v>
      </c>
      <c r="D3238" s="29">
        <v>46699</v>
      </c>
      <c r="E3238">
        <v>0</v>
      </c>
      <c r="F3238">
        <v>0</v>
      </c>
      <c r="G3238">
        <v>0</v>
      </c>
      <c r="H3238">
        <v>0</v>
      </c>
      <c r="R3238">
        <v>10.971474000000001</v>
      </c>
      <c r="S3238" t="s">
        <v>90</v>
      </c>
      <c r="T3238" s="297">
        <v>46311.754166666666</v>
      </c>
    </row>
    <row r="3239" spans="1:20" x14ac:dyDescent="0.35">
      <c r="A3239" t="s">
        <v>100</v>
      </c>
      <c r="B3239" t="s">
        <v>101</v>
      </c>
      <c r="C3239" t="s">
        <v>89</v>
      </c>
      <c r="D3239" s="29">
        <v>46700</v>
      </c>
      <c r="E3239">
        <v>0</v>
      </c>
      <c r="F3239">
        <v>0</v>
      </c>
      <c r="G3239">
        <v>0</v>
      </c>
      <c r="H3239">
        <v>0</v>
      </c>
      <c r="R3239">
        <v>10.971474000000001</v>
      </c>
      <c r="S3239" t="s">
        <v>90</v>
      </c>
      <c r="T3239" s="297">
        <v>46311.754166666666</v>
      </c>
    </row>
    <row r="3240" spans="1:20" x14ac:dyDescent="0.35">
      <c r="A3240" t="s">
        <v>100</v>
      </c>
      <c r="B3240" t="s">
        <v>101</v>
      </c>
      <c r="C3240" t="s">
        <v>89</v>
      </c>
      <c r="D3240" s="29">
        <v>46701</v>
      </c>
      <c r="E3240">
        <v>0</v>
      </c>
      <c r="F3240">
        <v>0</v>
      </c>
      <c r="G3240">
        <v>0</v>
      </c>
      <c r="H3240">
        <v>0</v>
      </c>
      <c r="R3240">
        <v>10.971474000000001</v>
      </c>
      <c r="S3240" t="s">
        <v>90</v>
      </c>
      <c r="T3240" s="297">
        <v>46311.754166666666</v>
      </c>
    </row>
    <row r="3241" spans="1:20" x14ac:dyDescent="0.35">
      <c r="A3241" t="s">
        <v>100</v>
      </c>
      <c r="B3241" t="s">
        <v>101</v>
      </c>
      <c r="C3241" t="s">
        <v>89</v>
      </c>
      <c r="D3241" s="29">
        <v>46702</v>
      </c>
      <c r="E3241">
        <v>0</v>
      </c>
      <c r="F3241">
        <v>0</v>
      </c>
      <c r="G3241">
        <v>0</v>
      </c>
      <c r="H3241">
        <v>0</v>
      </c>
      <c r="R3241">
        <v>10.971474000000001</v>
      </c>
      <c r="S3241" t="s">
        <v>90</v>
      </c>
      <c r="T3241" s="297">
        <v>46311.754166666666</v>
      </c>
    </row>
    <row r="3242" spans="1:20" x14ac:dyDescent="0.35">
      <c r="A3242" t="s">
        <v>100</v>
      </c>
      <c r="B3242" t="s">
        <v>101</v>
      </c>
      <c r="C3242" t="s">
        <v>89</v>
      </c>
      <c r="D3242" s="29">
        <v>46703</v>
      </c>
      <c r="E3242">
        <v>0</v>
      </c>
      <c r="F3242">
        <v>0</v>
      </c>
      <c r="G3242">
        <v>0</v>
      </c>
      <c r="H3242">
        <v>0</v>
      </c>
      <c r="R3242">
        <v>10.971474000000001</v>
      </c>
      <c r="S3242" t="s">
        <v>90</v>
      </c>
      <c r="T3242" s="297">
        <v>46311.754166666666</v>
      </c>
    </row>
    <row r="3243" spans="1:20" x14ac:dyDescent="0.35">
      <c r="A3243" t="s">
        <v>100</v>
      </c>
      <c r="B3243" t="s">
        <v>101</v>
      </c>
      <c r="C3243" t="s">
        <v>89</v>
      </c>
      <c r="D3243" s="29">
        <v>46704</v>
      </c>
      <c r="E3243">
        <v>0</v>
      </c>
      <c r="F3243">
        <v>0</v>
      </c>
      <c r="G3243">
        <v>0</v>
      </c>
      <c r="H3243">
        <v>0</v>
      </c>
      <c r="R3243">
        <v>10.971474000000001</v>
      </c>
      <c r="S3243" t="s">
        <v>90</v>
      </c>
      <c r="T3243" s="297">
        <v>46311.754166666666</v>
      </c>
    </row>
    <row r="3244" spans="1:20" x14ac:dyDescent="0.35">
      <c r="A3244" t="s">
        <v>100</v>
      </c>
      <c r="B3244" t="s">
        <v>101</v>
      </c>
      <c r="C3244" t="s">
        <v>89</v>
      </c>
      <c r="D3244" s="29">
        <v>46705</v>
      </c>
      <c r="E3244">
        <v>0</v>
      </c>
      <c r="F3244">
        <v>0</v>
      </c>
      <c r="G3244">
        <v>0</v>
      </c>
      <c r="H3244">
        <v>0</v>
      </c>
      <c r="R3244">
        <v>10.971474000000001</v>
      </c>
      <c r="S3244" t="s">
        <v>90</v>
      </c>
      <c r="T3244" s="297">
        <v>46311.754166666666</v>
      </c>
    </row>
    <row r="3245" spans="1:20" x14ac:dyDescent="0.35">
      <c r="A3245" t="s">
        <v>100</v>
      </c>
      <c r="B3245" t="s">
        <v>101</v>
      </c>
      <c r="C3245" t="s">
        <v>89</v>
      </c>
      <c r="D3245" s="29">
        <v>46706</v>
      </c>
      <c r="E3245">
        <v>0</v>
      </c>
      <c r="F3245">
        <v>0</v>
      </c>
      <c r="G3245">
        <v>0</v>
      </c>
      <c r="H3245">
        <v>0</v>
      </c>
      <c r="R3245">
        <v>10.971474000000001</v>
      </c>
      <c r="S3245" t="s">
        <v>90</v>
      </c>
      <c r="T3245" s="297">
        <v>46311.754166666666</v>
      </c>
    </row>
    <row r="3246" spans="1:20" x14ac:dyDescent="0.35">
      <c r="A3246" t="s">
        <v>100</v>
      </c>
      <c r="B3246" t="s">
        <v>101</v>
      </c>
      <c r="C3246" t="s">
        <v>89</v>
      </c>
      <c r="D3246" s="29">
        <v>46707</v>
      </c>
      <c r="E3246">
        <v>0</v>
      </c>
      <c r="F3246">
        <v>0</v>
      </c>
      <c r="G3246">
        <v>0</v>
      </c>
      <c r="H3246">
        <v>0</v>
      </c>
      <c r="R3246">
        <v>10.971474000000001</v>
      </c>
      <c r="S3246" t="s">
        <v>90</v>
      </c>
      <c r="T3246" s="297">
        <v>46311.754166666666</v>
      </c>
    </row>
    <row r="3247" spans="1:20" x14ac:dyDescent="0.35">
      <c r="A3247" t="s">
        <v>100</v>
      </c>
      <c r="B3247" t="s">
        <v>101</v>
      </c>
      <c r="C3247" t="s">
        <v>89</v>
      </c>
      <c r="D3247" s="29">
        <v>46708</v>
      </c>
      <c r="E3247">
        <v>0</v>
      </c>
      <c r="F3247">
        <v>0</v>
      </c>
      <c r="G3247">
        <v>0</v>
      </c>
      <c r="H3247">
        <v>0</v>
      </c>
      <c r="R3247">
        <v>10.971474000000001</v>
      </c>
      <c r="S3247" t="s">
        <v>90</v>
      </c>
      <c r="T3247" s="297">
        <v>46311.754166666666</v>
      </c>
    </row>
    <row r="3248" spans="1:20" x14ac:dyDescent="0.35">
      <c r="A3248" t="s">
        <v>100</v>
      </c>
      <c r="B3248" t="s">
        <v>101</v>
      </c>
      <c r="C3248" t="s">
        <v>89</v>
      </c>
      <c r="D3248" s="29">
        <v>46709</v>
      </c>
      <c r="E3248">
        <v>0</v>
      </c>
      <c r="F3248">
        <v>0</v>
      </c>
      <c r="G3248">
        <v>0</v>
      </c>
      <c r="H3248">
        <v>0</v>
      </c>
      <c r="R3248">
        <v>10.971474000000001</v>
      </c>
      <c r="S3248" t="s">
        <v>90</v>
      </c>
      <c r="T3248" s="297">
        <v>46311.754166666666</v>
      </c>
    </row>
    <row r="3249" spans="1:20" x14ac:dyDescent="0.35">
      <c r="A3249" t="s">
        <v>100</v>
      </c>
      <c r="B3249" t="s">
        <v>101</v>
      </c>
      <c r="C3249" t="s">
        <v>89</v>
      </c>
      <c r="D3249" s="29">
        <v>46710</v>
      </c>
      <c r="E3249">
        <v>0</v>
      </c>
      <c r="F3249">
        <v>0</v>
      </c>
      <c r="G3249">
        <v>0</v>
      </c>
      <c r="H3249">
        <v>0</v>
      </c>
      <c r="R3249">
        <v>10.971474000000001</v>
      </c>
      <c r="S3249" t="s">
        <v>90</v>
      </c>
      <c r="T3249" s="297">
        <v>46311.754166666666</v>
      </c>
    </row>
    <row r="3250" spans="1:20" x14ac:dyDescent="0.35">
      <c r="A3250" t="s">
        <v>100</v>
      </c>
      <c r="B3250" t="s">
        <v>101</v>
      </c>
      <c r="C3250" t="s">
        <v>89</v>
      </c>
      <c r="D3250" s="29">
        <v>46711</v>
      </c>
      <c r="E3250">
        <v>0</v>
      </c>
      <c r="F3250">
        <v>0</v>
      </c>
      <c r="G3250">
        <v>0</v>
      </c>
      <c r="H3250">
        <v>0</v>
      </c>
      <c r="R3250">
        <v>10.971474000000001</v>
      </c>
      <c r="S3250" t="s">
        <v>90</v>
      </c>
      <c r="T3250" s="297">
        <v>46311.754166666666</v>
      </c>
    </row>
    <row r="3251" spans="1:20" x14ac:dyDescent="0.35">
      <c r="A3251" t="s">
        <v>100</v>
      </c>
      <c r="B3251" t="s">
        <v>101</v>
      </c>
      <c r="C3251" t="s">
        <v>89</v>
      </c>
      <c r="D3251" s="29">
        <v>46712</v>
      </c>
      <c r="E3251">
        <v>0</v>
      </c>
      <c r="F3251">
        <v>0</v>
      </c>
      <c r="G3251">
        <v>0</v>
      </c>
      <c r="H3251">
        <v>0</v>
      </c>
      <c r="R3251">
        <v>10.971474000000001</v>
      </c>
      <c r="S3251" t="s">
        <v>90</v>
      </c>
      <c r="T3251" s="297">
        <v>46311.754166666666</v>
      </c>
    </row>
    <row r="3252" spans="1:20" x14ac:dyDescent="0.35">
      <c r="A3252" t="s">
        <v>100</v>
      </c>
      <c r="B3252" t="s">
        <v>101</v>
      </c>
      <c r="C3252" t="s">
        <v>89</v>
      </c>
      <c r="D3252" s="29">
        <v>46713</v>
      </c>
      <c r="E3252">
        <v>0</v>
      </c>
      <c r="F3252">
        <v>0</v>
      </c>
      <c r="G3252">
        <v>0</v>
      </c>
      <c r="H3252">
        <v>0</v>
      </c>
      <c r="R3252">
        <v>10.971474000000001</v>
      </c>
      <c r="S3252" t="s">
        <v>90</v>
      </c>
      <c r="T3252" s="297">
        <v>46311.754166666666</v>
      </c>
    </row>
    <row r="3253" spans="1:20" x14ac:dyDescent="0.35">
      <c r="A3253" t="s">
        <v>100</v>
      </c>
      <c r="B3253" t="s">
        <v>101</v>
      </c>
      <c r="C3253" t="s">
        <v>89</v>
      </c>
      <c r="D3253" s="29">
        <v>46714</v>
      </c>
      <c r="E3253">
        <v>0</v>
      </c>
      <c r="F3253">
        <v>0</v>
      </c>
      <c r="G3253">
        <v>0</v>
      </c>
      <c r="H3253">
        <v>0</v>
      </c>
      <c r="R3253">
        <v>10.971474000000001</v>
      </c>
      <c r="S3253" t="s">
        <v>90</v>
      </c>
      <c r="T3253" s="297">
        <v>46311.754166666666</v>
      </c>
    </row>
    <row r="3254" spans="1:20" x14ac:dyDescent="0.35">
      <c r="A3254" t="s">
        <v>100</v>
      </c>
      <c r="B3254" t="s">
        <v>101</v>
      </c>
      <c r="C3254" t="s">
        <v>89</v>
      </c>
      <c r="D3254" s="29">
        <v>46715</v>
      </c>
      <c r="E3254">
        <v>0</v>
      </c>
      <c r="F3254">
        <v>0</v>
      </c>
      <c r="G3254">
        <v>0</v>
      </c>
      <c r="H3254">
        <v>0</v>
      </c>
      <c r="R3254">
        <v>10.971474000000001</v>
      </c>
      <c r="S3254" t="s">
        <v>90</v>
      </c>
      <c r="T3254" s="297">
        <v>46311.754166666666</v>
      </c>
    </row>
    <row r="3255" spans="1:20" x14ac:dyDescent="0.35">
      <c r="A3255" t="s">
        <v>100</v>
      </c>
      <c r="B3255" t="s">
        <v>101</v>
      </c>
      <c r="C3255" t="s">
        <v>89</v>
      </c>
      <c r="D3255" s="29">
        <v>46716</v>
      </c>
      <c r="E3255">
        <v>0</v>
      </c>
      <c r="F3255">
        <v>0</v>
      </c>
      <c r="G3255">
        <v>0</v>
      </c>
      <c r="H3255">
        <v>0</v>
      </c>
      <c r="R3255">
        <v>10.971474000000001</v>
      </c>
      <c r="S3255" t="s">
        <v>90</v>
      </c>
      <c r="T3255" s="297">
        <v>46311.754166666666</v>
      </c>
    </row>
    <row r="3256" spans="1:20" x14ac:dyDescent="0.35">
      <c r="A3256" t="s">
        <v>100</v>
      </c>
      <c r="B3256" t="s">
        <v>101</v>
      </c>
      <c r="C3256" t="s">
        <v>89</v>
      </c>
      <c r="D3256" s="29">
        <v>46717</v>
      </c>
      <c r="E3256">
        <v>0</v>
      </c>
      <c r="F3256">
        <v>0</v>
      </c>
      <c r="G3256">
        <v>0</v>
      </c>
      <c r="H3256">
        <v>0</v>
      </c>
      <c r="R3256">
        <v>10.971474000000001</v>
      </c>
      <c r="S3256" t="s">
        <v>90</v>
      </c>
      <c r="T3256" s="297">
        <v>46311.754166666666</v>
      </c>
    </row>
    <row r="3257" spans="1:20" x14ac:dyDescent="0.35">
      <c r="A3257" t="s">
        <v>100</v>
      </c>
      <c r="B3257" t="s">
        <v>101</v>
      </c>
      <c r="C3257" t="s">
        <v>89</v>
      </c>
      <c r="D3257" s="29">
        <v>46718</v>
      </c>
      <c r="E3257">
        <v>0</v>
      </c>
      <c r="F3257">
        <v>0</v>
      </c>
      <c r="G3257">
        <v>0</v>
      </c>
      <c r="H3257">
        <v>0</v>
      </c>
      <c r="R3257">
        <v>10.971474000000001</v>
      </c>
      <c r="S3257" t="s">
        <v>90</v>
      </c>
      <c r="T3257" s="297">
        <v>46311.754166666666</v>
      </c>
    </row>
    <row r="3258" spans="1:20" x14ac:dyDescent="0.35">
      <c r="A3258" t="s">
        <v>100</v>
      </c>
      <c r="B3258" t="s">
        <v>101</v>
      </c>
      <c r="C3258" t="s">
        <v>89</v>
      </c>
      <c r="D3258" s="29">
        <v>46719</v>
      </c>
      <c r="E3258">
        <v>0</v>
      </c>
      <c r="F3258">
        <v>0</v>
      </c>
      <c r="G3258">
        <v>0</v>
      </c>
      <c r="H3258">
        <v>0</v>
      </c>
      <c r="R3258">
        <v>10.971474000000001</v>
      </c>
      <c r="S3258" t="s">
        <v>90</v>
      </c>
      <c r="T3258" s="297">
        <v>46311.754166666666</v>
      </c>
    </row>
    <row r="3259" spans="1:20" x14ac:dyDescent="0.35">
      <c r="A3259" t="s">
        <v>100</v>
      </c>
      <c r="B3259" t="s">
        <v>101</v>
      </c>
      <c r="C3259" t="s">
        <v>89</v>
      </c>
      <c r="D3259" s="29">
        <v>46720</v>
      </c>
      <c r="E3259">
        <v>0</v>
      </c>
      <c r="F3259">
        <v>0</v>
      </c>
      <c r="G3259">
        <v>0</v>
      </c>
      <c r="H3259">
        <v>0</v>
      </c>
      <c r="R3259">
        <v>10.971474000000001</v>
      </c>
      <c r="S3259" t="s">
        <v>90</v>
      </c>
      <c r="T3259" s="297">
        <v>46311.754166666666</v>
      </c>
    </row>
    <row r="3260" spans="1:20" x14ac:dyDescent="0.35">
      <c r="A3260" t="s">
        <v>100</v>
      </c>
      <c r="B3260" t="s">
        <v>101</v>
      </c>
      <c r="C3260" t="s">
        <v>89</v>
      </c>
      <c r="D3260" s="29">
        <v>46721</v>
      </c>
      <c r="E3260">
        <v>0</v>
      </c>
      <c r="F3260">
        <v>0</v>
      </c>
      <c r="G3260">
        <v>0</v>
      </c>
      <c r="H3260">
        <v>0</v>
      </c>
      <c r="R3260">
        <v>10.971474000000001</v>
      </c>
      <c r="S3260" t="s">
        <v>90</v>
      </c>
      <c r="T3260" s="297">
        <v>46311.754166666666</v>
      </c>
    </row>
    <row r="3261" spans="1:20" x14ac:dyDescent="0.35">
      <c r="A3261" t="s">
        <v>100</v>
      </c>
      <c r="B3261" t="s">
        <v>101</v>
      </c>
      <c r="C3261" t="s">
        <v>89</v>
      </c>
      <c r="D3261" s="29">
        <v>46722</v>
      </c>
      <c r="E3261">
        <v>0</v>
      </c>
      <c r="F3261">
        <v>0</v>
      </c>
      <c r="G3261">
        <v>0</v>
      </c>
      <c r="H3261">
        <v>0</v>
      </c>
      <c r="R3261">
        <v>10.971474000000001</v>
      </c>
      <c r="S3261" t="s">
        <v>90</v>
      </c>
      <c r="T3261" s="297">
        <v>46311.754166666666</v>
      </c>
    </row>
    <row r="3262" spans="1:20" x14ac:dyDescent="0.35">
      <c r="A3262" t="s">
        <v>100</v>
      </c>
      <c r="B3262" t="s">
        <v>101</v>
      </c>
      <c r="C3262" t="s">
        <v>89</v>
      </c>
      <c r="D3262" s="29">
        <v>46723</v>
      </c>
      <c r="E3262">
        <v>0</v>
      </c>
      <c r="F3262">
        <v>0</v>
      </c>
      <c r="G3262">
        <v>0</v>
      </c>
      <c r="H3262">
        <v>0</v>
      </c>
      <c r="R3262">
        <v>10.971474000000001</v>
      </c>
      <c r="S3262" t="s">
        <v>90</v>
      </c>
      <c r="T3262" s="297">
        <v>46311.754166666666</v>
      </c>
    </row>
    <row r="3263" spans="1:20" x14ac:dyDescent="0.35">
      <c r="A3263" t="s">
        <v>100</v>
      </c>
      <c r="B3263" t="s">
        <v>101</v>
      </c>
      <c r="C3263" t="s">
        <v>89</v>
      </c>
      <c r="D3263" s="29">
        <v>46724</v>
      </c>
      <c r="E3263">
        <v>0</v>
      </c>
      <c r="F3263">
        <v>0</v>
      </c>
      <c r="G3263">
        <v>0</v>
      </c>
      <c r="H3263">
        <v>0</v>
      </c>
      <c r="R3263">
        <v>10.971474000000001</v>
      </c>
      <c r="S3263" t="s">
        <v>90</v>
      </c>
      <c r="T3263" s="297">
        <v>46311.754166666666</v>
      </c>
    </row>
    <row r="3264" spans="1:20" x14ac:dyDescent="0.35">
      <c r="A3264" t="s">
        <v>100</v>
      </c>
      <c r="B3264" t="s">
        <v>101</v>
      </c>
      <c r="C3264" t="s">
        <v>89</v>
      </c>
      <c r="D3264" s="29">
        <v>46725</v>
      </c>
      <c r="E3264">
        <v>0</v>
      </c>
      <c r="F3264">
        <v>0</v>
      </c>
      <c r="G3264">
        <v>0</v>
      </c>
      <c r="H3264">
        <v>0</v>
      </c>
      <c r="R3264">
        <v>10.971474000000001</v>
      </c>
      <c r="S3264" t="s">
        <v>90</v>
      </c>
      <c r="T3264" s="297">
        <v>46311.754166666666</v>
      </c>
    </row>
    <row r="3265" spans="1:20" x14ac:dyDescent="0.35">
      <c r="A3265" t="s">
        <v>100</v>
      </c>
      <c r="B3265" t="s">
        <v>101</v>
      </c>
      <c r="C3265" t="s">
        <v>89</v>
      </c>
      <c r="D3265" s="29">
        <v>46726</v>
      </c>
      <c r="E3265">
        <v>0</v>
      </c>
      <c r="F3265">
        <v>0</v>
      </c>
      <c r="G3265">
        <v>0</v>
      </c>
      <c r="H3265">
        <v>0</v>
      </c>
      <c r="R3265">
        <v>10.971474000000001</v>
      </c>
      <c r="S3265" t="s">
        <v>90</v>
      </c>
      <c r="T3265" s="297">
        <v>46311.754166666666</v>
      </c>
    </row>
    <row r="3266" spans="1:20" x14ac:dyDescent="0.35">
      <c r="A3266" t="s">
        <v>100</v>
      </c>
      <c r="B3266" t="s">
        <v>101</v>
      </c>
      <c r="C3266" t="s">
        <v>89</v>
      </c>
      <c r="D3266" s="29">
        <v>46727</v>
      </c>
      <c r="E3266">
        <v>0</v>
      </c>
      <c r="F3266">
        <v>0</v>
      </c>
      <c r="G3266">
        <v>0</v>
      </c>
      <c r="H3266">
        <v>0</v>
      </c>
      <c r="R3266">
        <v>10.971474000000001</v>
      </c>
      <c r="S3266" t="s">
        <v>90</v>
      </c>
      <c r="T3266" s="297">
        <v>46311.754166666666</v>
      </c>
    </row>
    <row r="3267" spans="1:20" x14ac:dyDescent="0.35">
      <c r="A3267" t="s">
        <v>100</v>
      </c>
      <c r="B3267" t="s">
        <v>101</v>
      </c>
      <c r="C3267" t="s">
        <v>89</v>
      </c>
      <c r="D3267" s="29">
        <v>46728</v>
      </c>
      <c r="E3267">
        <v>0</v>
      </c>
      <c r="F3267">
        <v>0</v>
      </c>
      <c r="G3267">
        <v>0</v>
      </c>
      <c r="H3267">
        <v>0</v>
      </c>
      <c r="R3267">
        <v>10.971474000000001</v>
      </c>
      <c r="S3267" t="s">
        <v>90</v>
      </c>
      <c r="T3267" s="297">
        <v>46311.754166666666</v>
      </c>
    </row>
    <row r="3268" spans="1:20" x14ac:dyDescent="0.35">
      <c r="A3268" t="s">
        <v>100</v>
      </c>
      <c r="B3268" t="s">
        <v>101</v>
      </c>
      <c r="C3268" t="s">
        <v>89</v>
      </c>
      <c r="D3268" s="29">
        <v>46729</v>
      </c>
      <c r="E3268">
        <v>0</v>
      </c>
      <c r="F3268">
        <v>0</v>
      </c>
      <c r="G3268">
        <v>0</v>
      </c>
      <c r="H3268">
        <v>0</v>
      </c>
      <c r="R3268">
        <v>10.971474000000001</v>
      </c>
      <c r="S3268" t="s">
        <v>90</v>
      </c>
      <c r="T3268" s="297">
        <v>46311.754166666666</v>
      </c>
    </row>
    <row r="3269" spans="1:20" x14ac:dyDescent="0.35">
      <c r="A3269" t="s">
        <v>100</v>
      </c>
      <c r="B3269" t="s">
        <v>101</v>
      </c>
      <c r="C3269" t="s">
        <v>89</v>
      </c>
      <c r="D3269" s="29">
        <v>46730</v>
      </c>
      <c r="E3269">
        <v>0</v>
      </c>
      <c r="F3269">
        <v>0</v>
      </c>
      <c r="G3269">
        <v>0</v>
      </c>
      <c r="H3269">
        <v>0</v>
      </c>
      <c r="R3269">
        <v>10.971474000000001</v>
      </c>
      <c r="S3269" t="s">
        <v>90</v>
      </c>
      <c r="T3269" s="297">
        <v>46311.754166666666</v>
      </c>
    </row>
    <row r="3270" spans="1:20" x14ac:dyDescent="0.35">
      <c r="A3270" t="s">
        <v>100</v>
      </c>
      <c r="B3270" t="s">
        <v>101</v>
      </c>
      <c r="C3270" t="s">
        <v>89</v>
      </c>
      <c r="D3270" s="29">
        <v>46731</v>
      </c>
      <c r="E3270">
        <v>0</v>
      </c>
      <c r="F3270">
        <v>0</v>
      </c>
      <c r="G3270">
        <v>0</v>
      </c>
      <c r="H3270">
        <v>0</v>
      </c>
      <c r="R3270">
        <v>10.971474000000001</v>
      </c>
      <c r="S3270" t="s">
        <v>90</v>
      </c>
      <c r="T3270" s="297">
        <v>46311.754166666666</v>
      </c>
    </row>
    <row r="3271" spans="1:20" x14ac:dyDescent="0.35">
      <c r="A3271" t="s">
        <v>100</v>
      </c>
      <c r="B3271" t="s">
        <v>101</v>
      </c>
      <c r="C3271" t="s">
        <v>89</v>
      </c>
      <c r="D3271" s="29">
        <v>46732</v>
      </c>
      <c r="E3271">
        <v>0</v>
      </c>
      <c r="F3271">
        <v>0</v>
      </c>
      <c r="G3271">
        <v>0</v>
      </c>
      <c r="H3271">
        <v>0</v>
      </c>
      <c r="R3271">
        <v>10.971474000000001</v>
      </c>
      <c r="S3271" t="s">
        <v>90</v>
      </c>
      <c r="T3271" s="297">
        <v>46311.754166666666</v>
      </c>
    </row>
    <row r="3272" spans="1:20" x14ac:dyDescent="0.35">
      <c r="A3272" t="s">
        <v>100</v>
      </c>
      <c r="B3272" t="s">
        <v>101</v>
      </c>
      <c r="C3272" t="s">
        <v>89</v>
      </c>
      <c r="D3272" s="29">
        <v>46733</v>
      </c>
      <c r="E3272">
        <v>0</v>
      </c>
      <c r="F3272">
        <v>0</v>
      </c>
      <c r="G3272">
        <v>0</v>
      </c>
      <c r="H3272">
        <v>0</v>
      </c>
      <c r="R3272">
        <v>10.971474000000001</v>
      </c>
      <c r="S3272" t="s">
        <v>90</v>
      </c>
      <c r="T3272" s="297">
        <v>46311.754166666666</v>
      </c>
    </row>
    <row r="3273" spans="1:20" x14ac:dyDescent="0.35">
      <c r="A3273" t="s">
        <v>100</v>
      </c>
      <c r="B3273" t="s">
        <v>101</v>
      </c>
      <c r="C3273" t="s">
        <v>89</v>
      </c>
      <c r="D3273" s="29">
        <v>46734</v>
      </c>
      <c r="E3273">
        <v>0</v>
      </c>
      <c r="F3273">
        <v>0</v>
      </c>
      <c r="G3273">
        <v>0</v>
      </c>
      <c r="H3273">
        <v>0</v>
      </c>
      <c r="R3273">
        <v>10.971474000000001</v>
      </c>
      <c r="S3273" t="s">
        <v>90</v>
      </c>
      <c r="T3273" s="297">
        <v>46311.754166666666</v>
      </c>
    </row>
    <row r="3274" spans="1:20" x14ac:dyDescent="0.35">
      <c r="A3274" t="s">
        <v>100</v>
      </c>
      <c r="B3274" t="s">
        <v>101</v>
      </c>
      <c r="C3274" t="s">
        <v>89</v>
      </c>
      <c r="D3274" s="29">
        <v>46735</v>
      </c>
      <c r="E3274">
        <v>0</v>
      </c>
      <c r="F3274">
        <v>0</v>
      </c>
      <c r="G3274">
        <v>0</v>
      </c>
      <c r="H3274">
        <v>0</v>
      </c>
      <c r="R3274">
        <v>10.971474000000001</v>
      </c>
      <c r="S3274" t="s">
        <v>90</v>
      </c>
      <c r="T3274" s="297">
        <v>46311.754166666666</v>
      </c>
    </row>
    <row r="3275" spans="1:20" x14ac:dyDescent="0.35">
      <c r="A3275" t="s">
        <v>100</v>
      </c>
      <c r="B3275" t="s">
        <v>101</v>
      </c>
      <c r="C3275" t="s">
        <v>89</v>
      </c>
      <c r="D3275" s="29">
        <v>46736</v>
      </c>
      <c r="E3275">
        <v>0</v>
      </c>
      <c r="F3275">
        <v>0</v>
      </c>
      <c r="G3275">
        <v>0</v>
      </c>
      <c r="H3275">
        <v>0</v>
      </c>
      <c r="R3275">
        <v>10.971474000000001</v>
      </c>
      <c r="S3275" t="s">
        <v>90</v>
      </c>
      <c r="T3275" s="297">
        <v>46311.754166666666</v>
      </c>
    </row>
    <row r="3276" spans="1:20" x14ac:dyDescent="0.35">
      <c r="A3276" t="s">
        <v>100</v>
      </c>
      <c r="B3276" t="s">
        <v>101</v>
      </c>
      <c r="C3276" t="s">
        <v>89</v>
      </c>
      <c r="D3276" s="29">
        <v>46737</v>
      </c>
      <c r="E3276">
        <v>0</v>
      </c>
      <c r="F3276">
        <v>0</v>
      </c>
      <c r="G3276">
        <v>0</v>
      </c>
      <c r="H3276">
        <v>0</v>
      </c>
      <c r="R3276">
        <v>10.971474000000001</v>
      </c>
      <c r="S3276" t="s">
        <v>90</v>
      </c>
      <c r="T3276" s="297">
        <v>46311.754166666666</v>
      </c>
    </row>
    <row r="3277" spans="1:20" x14ac:dyDescent="0.35">
      <c r="A3277" t="s">
        <v>100</v>
      </c>
      <c r="B3277" t="s">
        <v>101</v>
      </c>
      <c r="C3277" t="s">
        <v>89</v>
      </c>
      <c r="D3277" s="29">
        <v>46738</v>
      </c>
      <c r="E3277">
        <v>0</v>
      </c>
      <c r="F3277">
        <v>0</v>
      </c>
      <c r="G3277">
        <v>0</v>
      </c>
      <c r="H3277">
        <v>0</v>
      </c>
      <c r="R3277">
        <v>10.971474000000001</v>
      </c>
      <c r="S3277" t="s">
        <v>90</v>
      </c>
      <c r="T3277" s="297">
        <v>46311.754166666666</v>
      </c>
    </row>
    <row r="3278" spans="1:20" x14ac:dyDescent="0.35">
      <c r="A3278" t="s">
        <v>100</v>
      </c>
      <c r="B3278" t="s">
        <v>101</v>
      </c>
      <c r="C3278" t="s">
        <v>89</v>
      </c>
      <c r="D3278" s="29">
        <v>46739</v>
      </c>
      <c r="E3278">
        <v>0</v>
      </c>
      <c r="F3278">
        <v>0</v>
      </c>
      <c r="G3278">
        <v>0</v>
      </c>
      <c r="H3278">
        <v>0</v>
      </c>
      <c r="R3278">
        <v>10.971474000000001</v>
      </c>
      <c r="S3278" t="s">
        <v>90</v>
      </c>
      <c r="T3278" s="297">
        <v>46311.754166666666</v>
      </c>
    </row>
    <row r="3279" spans="1:20" x14ac:dyDescent="0.35">
      <c r="A3279" t="s">
        <v>100</v>
      </c>
      <c r="B3279" t="s">
        <v>101</v>
      </c>
      <c r="C3279" t="s">
        <v>89</v>
      </c>
      <c r="D3279" s="29">
        <v>46740</v>
      </c>
      <c r="E3279">
        <v>0</v>
      </c>
      <c r="F3279">
        <v>0</v>
      </c>
      <c r="G3279">
        <v>0</v>
      </c>
      <c r="H3279">
        <v>0</v>
      </c>
      <c r="R3279">
        <v>10.971474000000001</v>
      </c>
      <c r="S3279" t="s">
        <v>90</v>
      </c>
      <c r="T3279" s="297">
        <v>46311.754166666666</v>
      </c>
    </row>
    <row r="3280" spans="1:20" x14ac:dyDescent="0.35">
      <c r="A3280" t="s">
        <v>100</v>
      </c>
      <c r="B3280" t="s">
        <v>101</v>
      </c>
      <c r="C3280" t="s">
        <v>89</v>
      </c>
      <c r="D3280" s="29">
        <v>46741</v>
      </c>
      <c r="E3280">
        <v>0</v>
      </c>
      <c r="F3280">
        <v>0</v>
      </c>
      <c r="G3280">
        <v>0</v>
      </c>
      <c r="H3280">
        <v>0</v>
      </c>
      <c r="R3280">
        <v>10.971474000000001</v>
      </c>
      <c r="S3280" t="s">
        <v>90</v>
      </c>
      <c r="T3280" s="297">
        <v>46311.754166666666</v>
      </c>
    </row>
    <row r="3281" spans="1:20" x14ac:dyDescent="0.35">
      <c r="A3281" t="s">
        <v>100</v>
      </c>
      <c r="B3281" t="s">
        <v>101</v>
      </c>
      <c r="C3281" t="s">
        <v>89</v>
      </c>
      <c r="D3281" s="29">
        <v>46742</v>
      </c>
      <c r="E3281">
        <v>0</v>
      </c>
      <c r="F3281">
        <v>0</v>
      </c>
      <c r="G3281">
        <v>0</v>
      </c>
      <c r="H3281">
        <v>0</v>
      </c>
      <c r="R3281">
        <v>10.971474000000001</v>
      </c>
      <c r="S3281" t="s">
        <v>90</v>
      </c>
      <c r="T3281" s="297">
        <v>46311.754166666666</v>
      </c>
    </row>
    <row r="3282" spans="1:20" x14ac:dyDescent="0.35">
      <c r="A3282" t="s">
        <v>100</v>
      </c>
      <c r="B3282" t="s">
        <v>101</v>
      </c>
      <c r="C3282" t="s">
        <v>89</v>
      </c>
      <c r="D3282" s="29">
        <v>46743</v>
      </c>
      <c r="E3282">
        <v>0</v>
      </c>
      <c r="F3282">
        <v>0</v>
      </c>
      <c r="G3282">
        <v>0</v>
      </c>
      <c r="H3282">
        <v>0</v>
      </c>
      <c r="R3282">
        <v>10.971474000000001</v>
      </c>
      <c r="S3282" t="s">
        <v>90</v>
      </c>
      <c r="T3282" s="297">
        <v>46311.754166666666</v>
      </c>
    </row>
    <row r="3283" spans="1:20" x14ac:dyDescent="0.35">
      <c r="A3283" t="s">
        <v>100</v>
      </c>
      <c r="B3283" t="s">
        <v>101</v>
      </c>
      <c r="C3283" t="s">
        <v>89</v>
      </c>
      <c r="D3283" s="29">
        <v>46744</v>
      </c>
      <c r="E3283">
        <v>0</v>
      </c>
      <c r="F3283">
        <v>0</v>
      </c>
      <c r="G3283">
        <v>0</v>
      </c>
      <c r="H3283">
        <v>0</v>
      </c>
      <c r="R3283">
        <v>10.971474000000001</v>
      </c>
      <c r="S3283" t="s">
        <v>90</v>
      </c>
      <c r="T3283" s="297">
        <v>46311.754166666666</v>
      </c>
    </row>
    <row r="3284" spans="1:20" x14ac:dyDescent="0.35">
      <c r="A3284" t="s">
        <v>100</v>
      </c>
      <c r="B3284" t="s">
        <v>101</v>
      </c>
      <c r="C3284" t="s">
        <v>89</v>
      </c>
      <c r="D3284" s="29">
        <v>46745</v>
      </c>
      <c r="E3284">
        <v>0</v>
      </c>
      <c r="F3284">
        <v>0</v>
      </c>
      <c r="G3284">
        <v>0</v>
      </c>
      <c r="H3284">
        <v>0</v>
      </c>
      <c r="R3284">
        <v>10.971474000000001</v>
      </c>
      <c r="S3284" t="s">
        <v>90</v>
      </c>
      <c r="T3284" s="297">
        <v>46311.754166666666</v>
      </c>
    </row>
    <row r="3285" spans="1:20" x14ac:dyDescent="0.35">
      <c r="A3285" t="s">
        <v>100</v>
      </c>
      <c r="B3285" t="s">
        <v>101</v>
      </c>
      <c r="C3285" t="s">
        <v>89</v>
      </c>
      <c r="D3285" s="29">
        <v>46746</v>
      </c>
      <c r="E3285">
        <v>0</v>
      </c>
      <c r="F3285">
        <v>0</v>
      </c>
      <c r="G3285">
        <v>0</v>
      </c>
      <c r="H3285">
        <v>0</v>
      </c>
      <c r="R3285">
        <v>10.971474000000001</v>
      </c>
      <c r="S3285" t="s">
        <v>90</v>
      </c>
      <c r="T3285" s="297">
        <v>46311.754166666666</v>
      </c>
    </row>
    <row r="3286" spans="1:20" x14ac:dyDescent="0.35">
      <c r="A3286" t="s">
        <v>100</v>
      </c>
      <c r="B3286" t="s">
        <v>101</v>
      </c>
      <c r="C3286" t="s">
        <v>89</v>
      </c>
      <c r="D3286" s="29">
        <v>46747</v>
      </c>
      <c r="E3286">
        <v>0</v>
      </c>
      <c r="F3286">
        <v>0</v>
      </c>
      <c r="G3286">
        <v>0</v>
      </c>
      <c r="H3286">
        <v>0</v>
      </c>
      <c r="R3286">
        <v>10.971474000000001</v>
      </c>
      <c r="S3286" t="s">
        <v>90</v>
      </c>
      <c r="T3286" s="297">
        <v>46311.754166666666</v>
      </c>
    </row>
    <row r="3287" spans="1:20" x14ac:dyDescent="0.35">
      <c r="A3287" t="s">
        <v>100</v>
      </c>
      <c r="B3287" t="s">
        <v>101</v>
      </c>
      <c r="C3287" t="s">
        <v>89</v>
      </c>
      <c r="D3287" s="29">
        <v>46748</v>
      </c>
      <c r="E3287">
        <v>0</v>
      </c>
      <c r="F3287">
        <v>0</v>
      </c>
      <c r="G3287">
        <v>0</v>
      </c>
      <c r="H3287">
        <v>0</v>
      </c>
      <c r="R3287">
        <v>10.971474000000001</v>
      </c>
      <c r="S3287" t="s">
        <v>90</v>
      </c>
      <c r="T3287" s="297">
        <v>46311.754166666666</v>
      </c>
    </row>
    <row r="3288" spans="1:20" x14ac:dyDescent="0.35">
      <c r="A3288" t="s">
        <v>100</v>
      </c>
      <c r="B3288" t="s">
        <v>101</v>
      </c>
      <c r="C3288" t="s">
        <v>89</v>
      </c>
      <c r="D3288" s="29">
        <v>46749</v>
      </c>
      <c r="E3288">
        <v>0</v>
      </c>
      <c r="F3288">
        <v>0</v>
      </c>
      <c r="G3288">
        <v>0</v>
      </c>
      <c r="H3288">
        <v>0</v>
      </c>
      <c r="R3288">
        <v>10.971474000000001</v>
      </c>
      <c r="S3288" t="s">
        <v>90</v>
      </c>
      <c r="T3288" s="297">
        <v>46311.754166666666</v>
      </c>
    </row>
    <row r="3289" spans="1:20" x14ac:dyDescent="0.35">
      <c r="A3289" t="s">
        <v>100</v>
      </c>
      <c r="B3289" t="s">
        <v>101</v>
      </c>
      <c r="C3289" t="s">
        <v>89</v>
      </c>
      <c r="D3289" s="29">
        <v>46750</v>
      </c>
      <c r="E3289">
        <v>0</v>
      </c>
      <c r="F3289">
        <v>0</v>
      </c>
      <c r="G3289">
        <v>0</v>
      </c>
      <c r="H3289">
        <v>0</v>
      </c>
      <c r="R3289">
        <v>10.971474000000001</v>
      </c>
      <c r="S3289" t="s">
        <v>90</v>
      </c>
      <c r="T3289" s="297">
        <v>46311.754166666666</v>
      </c>
    </row>
    <row r="3290" spans="1:20" x14ac:dyDescent="0.35">
      <c r="A3290" t="s">
        <v>100</v>
      </c>
      <c r="B3290" t="s">
        <v>101</v>
      </c>
      <c r="C3290" t="s">
        <v>89</v>
      </c>
      <c r="D3290" s="29">
        <v>46751</v>
      </c>
      <c r="E3290">
        <v>0</v>
      </c>
      <c r="F3290">
        <v>0</v>
      </c>
      <c r="G3290">
        <v>0</v>
      </c>
      <c r="H3290">
        <v>0</v>
      </c>
      <c r="R3290">
        <v>10.971474000000001</v>
      </c>
      <c r="S3290" t="s">
        <v>90</v>
      </c>
      <c r="T3290" s="297">
        <v>46311.754166666666</v>
      </c>
    </row>
    <row r="3291" spans="1:20" x14ac:dyDescent="0.35">
      <c r="A3291" t="s">
        <v>100</v>
      </c>
      <c r="B3291" t="s">
        <v>101</v>
      </c>
      <c r="C3291" t="s">
        <v>89</v>
      </c>
      <c r="D3291" s="29">
        <v>46752</v>
      </c>
      <c r="E3291">
        <v>0</v>
      </c>
      <c r="F3291">
        <v>0</v>
      </c>
      <c r="G3291">
        <v>0</v>
      </c>
      <c r="H3291">
        <v>0</v>
      </c>
      <c r="R3291">
        <v>10.971474000000001</v>
      </c>
      <c r="S3291" t="s">
        <v>90</v>
      </c>
      <c r="T3291" s="297">
        <v>46311.754166666666</v>
      </c>
    </row>
    <row r="3292" spans="1:20" x14ac:dyDescent="0.35">
      <c r="A3292" t="s">
        <v>102</v>
      </c>
      <c r="B3292" t="s">
        <v>103</v>
      </c>
      <c r="C3292" t="s">
        <v>93</v>
      </c>
      <c r="D3292" s="29">
        <v>46388</v>
      </c>
      <c r="E3292">
        <v>0</v>
      </c>
      <c r="F3292">
        <v>0</v>
      </c>
      <c r="G3292">
        <v>0</v>
      </c>
      <c r="H3292">
        <v>0</v>
      </c>
      <c r="L3292">
        <v>3.8300420000000002</v>
      </c>
      <c r="R3292">
        <v>11.968881</v>
      </c>
      <c r="S3292" t="s">
        <v>90</v>
      </c>
      <c r="T3292" s="297">
        <v>46311.754166666666</v>
      </c>
    </row>
    <row r="3293" spans="1:20" x14ac:dyDescent="0.35">
      <c r="A3293" t="s">
        <v>102</v>
      </c>
      <c r="B3293" t="s">
        <v>103</v>
      </c>
      <c r="C3293" t="s">
        <v>93</v>
      </c>
      <c r="D3293" s="29">
        <v>46389</v>
      </c>
      <c r="E3293">
        <v>0</v>
      </c>
      <c r="F3293">
        <v>0</v>
      </c>
      <c r="G3293">
        <v>0</v>
      </c>
      <c r="H3293">
        <v>0</v>
      </c>
      <c r="L3293">
        <v>3.8300420000000002</v>
      </c>
      <c r="R3293">
        <v>11.968881</v>
      </c>
      <c r="S3293" t="s">
        <v>90</v>
      </c>
      <c r="T3293" s="297">
        <v>46311.754166666666</v>
      </c>
    </row>
    <row r="3294" spans="1:20" x14ac:dyDescent="0.35">
      <c r="A3294" t="s">
        <v>102</v>
      </c>
      <c r="B3294" t="s">
        <v>103</v>
      </c>
      <c r="C3294" t="s">
        <v>93</v>
      </c>
      <c r="D3294" s="29">
        <v>46390</v>
      </c>
      <c r="E3294">
        <v>0</v>
      </c>
      <c r="F3294">
        <v>0</v>
      </c>
      <c r="G3294">
        <v>0</v>
      </c>
      <c r="H3294">
        <v>0</v>
      </c>
      <c r="L3294">
        <v>3.8300420000000002</v>
      </c>
      <c r="R3294">
        <v>11.968881</v>
      </c>
      <c r="S3294" t="s">
        <v>90</v>
      </c>
      <c r="T3294" s="297">
        <v>46311.754166666666</v>
      </c>
    </row>
    <row r="3295" spans="1:20" x14ac:dyDescent="0.35">
      <c r="A3295" t="s">
        <v>102</v>
      </c>
      <c r="B3295" t="s">
        <v>103</v>
      </c>
      <c r="C3295" t="s">
        <v>93</v>
      </c>
      <c r="D3295" s="29">
        <v>46391</v>
      </c>
      <c r="E3295">
        <v>0</v>
      </c>
      <c r="F3295">
        <v>0</v>
      </c>
      <c r="G3295">
        <v>0</v>
      </c>
      <c r="H3295">
        <v>0</v>
      </c>
      <c r="L3295">
        <v>3.8300420000000002</v>
      </c>
      <c r="R3295">
        <v>11.968881</v>
      </c>
      <c r="S3295" t="s">
        <v>90</v>
      </c>
      <c r="T3295" s="297">
        <v>46311.754166666666</v>
      </c>
    </row>
    <row r="3296" spans="1:20" x14ac:dyDescent="0.35">
      <c r="A3296" t="s">
        <v>102</v>
      </c>
      <c r="B3296" t="s">
        <v>103</v>
      </c>
      <c r="C3296" t="s">
        <v>93</v>
      </c>
      <c r="D3296" s="29">
        <v>46392</v>
      </c>
      <c r="E3296">
        <v>0</v>
      </c>
      <c r="F3296">
        <v>0</v>
      </c>
      <c r="G3296">
        <v>0</v>
      </c>
      <c r="H3296">
        <v>0</v>
      </c>
      <c r="L3296">
        <v>3.8300420000000002</v>
      </c>
      <c r="R3296">
        <v>11.968881</v>
      </c>
      <c r="S3296" t="s">
        <v>90</v>
      </c>
      <c r="T3296" s="297">
        <v>46311.754166666666</v>
      </c>
    </row>
    <row r="3297" spans="1:20" x14ac:dyDescent="0.35">
      <c r="A3297" t="s">
        <v>102</v>
      </c>
      <c r="B3297" t="s">
        <v>103</v>
      </c>
      <c r="C3297" t="s">
        <v>93</v>
      </c>
      <c r="D3297" s="29">
        <v>46393</v>
      </c>
      <c r="E3297">
        <v>0</v>
      </c>
      <c r="F3297">
        <v>0</v>
      </c>
      <c r="G3297">
        <v>0</v>
      </c>
      <c r="H3297">
        <v>0</v>
      </c>
      <c r="L3297">
        <v>3.8300420000000002</v>
      </c>
      <c r="R3297">
        <v>11.968881</v>
      </c>
      <c r="S3297" t="s">
        <v>90</v>
      </c>
      <c r="T3297" s="297">
        <v>46311.754166666666</v>
      </c>
    </row>
    <row r="3298" spans="1:20" x14ac:dyDescent="0.35">
      <c r="A3298" t="s">
        <v>102</v>
      </c>
      <c r="B3298" t="s">
        <v>103</v>
      </c>
      <c r="C3298" t="s">
        <v>93</v>
      </c>
      <c r="D3298" s="29">
        <v>46394</v>
      </c>
      <c r="E3298">
        <v>0</v>
      </c>
      <c r="F3298">
        <v>0</v>
      </c>
      <c r="G3298">
        <v>0</v>
      </c>
      <c r="H3298">
        <v>0</v>
      </c>
      <c r="L3298">
        <v>3.8300420000000002</v>
      </c>
      <c r="R3298">
        <v>11.968881</v>
      </c>
      <c r="S3298" t="s">
        <v>90</v>
      </c>
      <c r="T3298" s="297">
        <v>46311.754166666666</v>
      </c>
    </row>
    <row r="3299" spans="1:20" x14ac:dyDescent="0.35">
      <c r="A3299" t="s">
        <v>102</v>
      </c>
      <c r="B3299" t="s">
        <v>103</v>
      </c>
      <c r="C3299" t="s">
        <v>93</v>
      </c>
      <c r="D3299" s="29">
        <v>46395</v>
      </c>
      <c r="E3299">
        <v>0</v>
      </c>
      <c r="F3299">
        <v>0</v>
      </c>
      <c r="G3299">
        <v>0</v>
      </c>
      <c r="H3299">
        <v>0</v>
      </c>
      <c r="L3299">
        <v>3.8300420000000002</v>
      </c>
      <c r="R3299">
        <v>11.968881</v>
      </c>
      <c r="S3299" t="s">
        <v>90</v>
      </c>
      <c r="T3299" s="297">
        <v>46311.754166666666</v>
      </c>
    </row>
    <row r="3300" spans="1:20" x14ac:dyDescent="0.35">
      <c r="A3300" t="s">
        <v>102</v>
      </c>
      <c r="B3300" t="s">
        <v>103</v>
      </c>
      <c r="C3300" t="s">
        <v>93</v>
      </c>
      <c r="D3300" s="29">
        <v>46396</v>
      </c>
      <c r="E3300">
        <v>0</v>
      </c>
      <c r="F3300">
        <v>0</v>
      </c>
      <c r="G3300">
        <v>0</v>
      </c>
      <c r="H3300">
        <v>0</v>
      </c>
      <c r="L3300">
        <v>3.8300420000000002</v>
      </c>
      <c r="R3300">
        <v>11.968881</v>
      </c>
      <c r="S3300" t="s">
        <v>90</v>
      </c>
      <c r="T3300" s="297">
        <v>46311.754166666666</v>
      </c>
    </row>
    <row r="3301" spans="1:20" x14ac:dyDescent="0.35">
      <c r="A3301" t="s">
        <v>102</v>
      </c>
      <c r="B3301" t="s">
        <v>103</v>
      </c>
      <c r="C3301" t="s">
        <v>93</v>
      </c>
      <c r="D3301" s="29">
        <v>46397</v>
      </c>
      <c r="E3301">
        <v>0</v>
      </c>
      <c r="F3301">
        <v>0</v>
      </c>
      <c r="G3301">
        <v>0</v>
      </c>
      <c r="H3301">
        <v>0</v>
      </c>
      <c r="L3301">
        <v>3.8300420000000002</v>
      </c>
      <c r="R3301">
        <v>11.968881</v>
      </c>
      <c r="S3301" t="s">
        <v>90</v>
      </c>
      <c r="T3301" s="297">
        <v>46311.754166666666</v>
      </c>
    </row>
    <row r="3302" spans="1:20" x14ac:dyDescent="0.35">
      <c r="A3302" t="s">
        <v>102</v>
      </c>
      <c r="B3302" t="s">
        <v>103</v>
      </c>
      <c r="C3302" t="s">
        <v>93</v>
      </c>
      <c r="D3302" s="29">
        <v>46398</v>
      </c>
      <c r="E3302">
        <v>0</v>
      </c>
      <c r="F3302">
        <v>0</v>
      </c>
      <c r="G3302">
        <v>0</v>
      </c>
      <c r="H3302">
        <v>0</v>
      </c>
      <c r="L3302">
        <v>3.8300420000000002</v>
      </c>
      <c r="R3302">
        <v>11.968881</v>
      </c>
      <c r="S3302" t="s">
        <v>90</v>
      </c>
      <c r="T3302" s="297">
        <v>46311.754166666666</v>
      </c>
    </row>
    <row r="3303" spans="1:20" x14ac:dyDescent="0.35">
      <c r="A3303" t="s">
        <v>102</v>
      </c>
      <c r="B3303" t="s">
        <v>103</v>
      </c>
      <c r="C3303" t="s">
        <v>93</v>
      </c>
      <c r="D3303" s="29">
        <v>46399</v>
      </c>
      <c r="E3303">
        <v>0</v>
      </c>
      <c r="F3303">
        <v>0</v>
      </c>
      <c r="G3303">
        <v>0</v>
      </c>
      <c r="H3303">
        <v>0</v>
      </c>
      <c r="L3303">
        <v>3.8300420000000002</v>
      </c>
      <c r="R3303">
        <v>11.968881</v>
      </c>
      <c r="S3303" t="s">
        <v>90</v>
      </c>
      <c r="T3303" s="297">
        <v>46311.754166666666</v>
      </c>
    </row>
    <row r="3304" spans="1:20" x14ac:dyDescent="0.35">
      <c r="A3304" t="s">
        <v>102</v>
      </c>
      <c r="B3304" t="s">
        <v>103</v>
      </c>
      <c r="C3304" t="s">
        <v>93</v>
      </c>
      <c r="D3304" s="29">
        <v>46400</v>
      </c>
      <c r="E3304">
        <v>0</v>
      </c>
      <c r="F3304">
        <v>0</v>
      </c>
      <c r="G3304">
        <v>0</v>
      </c>
      <c r="H3304">
        <v>0</v>
      </c>
      <c r="L3304">
        <v>3.8300420000000002</v>
      </c>
      <c r="R3304">
        <v>11.968881</v>
      </c>
      <c r="S3304" t="s">
        <v>90</v>
      </c>
      <c r="T3304" s="297">
        <v>46311.754166666666</v>
      </c>
    </row>
    <row r="3305" spans="1:20" x14ac:dyDescent="0.35">
      <c r="A3305" t="s">
        <v>102</v>
      </c>
      <c r="B3305" t="s">
        <v>103</v>
      </c>
      <c r="C3305" t="s">
        <v>93</v>
      </c>
      <c r="D3305" s="29">
        <v>46401</v>
      </c>
      <c r="E3305">
        <v>0</v>
      </c>
      <c r="F3305">
        <v>0</v>
      </c>
      <c r="G3305">
        <v>0</v>
      </c>
      <c r="H3305">
        <v>0</v>
      </c>
      <c r="L3305">
        <v>3.8300420000000002</v>
      </c>
      <c r="R3305">
        <v>11.968881</v>
      </c>
      <c r="S3305" t="s">
        <v>90</v>
      </c>
      <c r="T3305" s="297">
        <v>46311.754166666666</v>
      </c>
    </row>
    <row r="3306" spans="1:20" x14ac:dyDescent="0.35">
      <c r="A3306" t="s">
        <v>102</v>
      </c>
      <c r="B3306" t="s">
        <v>103</v>
      </c>
      <c r="C3306" t="s">
        <v>93</v>
      </c>
      <c r="D3306" s="29">
        <v>46402</v>
      </c>
      <c r="E3306">
        <v>0</v>
      </c>
      <c r="F3306">
        <v>0</v>
      </c>
      <c r="G3306">
        <v>0</v>
      </c>
      <c r="H3306">
        <v>0</v>
      </c>
      <c r="L3306">
        <v>3.8300420000000002</v>
      </c>
      <c r="R3306">
        <v>11.968881</v>
      </c>
      <c r="S3306" t="s">
        <v>90</v>
      </c>
      <c r="T3306" s="297">
        <v>46311.754166666666</v>
      </c>
    </row>
    <row r="3307" spans="1:20" x14ac:dyDescent="0.35">
      <c r="A3307" t="s">
        <v>102</v>
      </c>
      <c r="B3307" t="s">
        <v>103</v>
      </c>
      <c r="C3307" t="s">
        <v>93</v>
      </c>
      <c r="D3307" s="29">
        <v>46403</v>
      </c>
      <c r="E3307">
        <v>0</v>
      </c>
      <c r="F3307">
        <v>0</v>
      </c>
      <c r="G3307">
        <v>0</v>
      </c>
      <c r="H3307">
        <v>0</v>
      </c>
      <c r="L3307">
        <v>3.8300420000000002</v>
      </c>
      <c r="R3307">
        <v>11.968881</v>
      </c>
      <c r="S3307" t="s">
        <v>90</v>
      </c>
      <c r="T3307" s="297">
        <v>46311.754166666666</v>
      </c>
    </row>
    <row r="3308" spans="1:20" x14ac:dyDescent="0.35">
      <c r="A3308" t="s">
        <v>102</v>
      </c>
      <c r="B3308" t="s">
        <v>103</v>
      </c>
      <c r="C3308" t="s">
        <v>93</v>
      </c>
      <c r="D3308" s="29">
        <v>46404</v>
      </c>
      <c r="E3308">
        <v>0</v>
      </c>
      <c r="F3308">
        <v>0</v>
      </c>
      <c r="G3308">
        <v>0</v>
      </c>
      <c r="H3308">
        <v>0</v>
      </c>
      <c r="L3308">
        <v>3.8300420000000002</v>
      </c>
      <c r="R3308">
        <v>11.968881</v>
      </c>
      <c r="S3308" t="s">
        <v>90</v>
      </c>
      <c r="T3308" s="297">
        <v>46311.754166666666</v>
      </c>
    </row>
    <row r="3309" spans="1:20" x14ac:dyDescent="0.35">
      <c r="A3309" t="s">
        <v>102</v>
      </c>
      <c r="B3309" t="s">
        <v>103</v>
      </c>
      <c r="C3309" t="s">
        <v>93</v>
      </c>
      <c r="D3309" s="29">
        <v>46405</v>
      </c>
      <c r="E3309">
        <v>0</v>
      </c>
      <c r="F3309">
        <v>0</v>
      </c>
      <c r="G3309">
        <v>0</v>
      </c>
      <c r="H3309">
        <v>0</v>
      </c>
      <c r="L3309">
        <v>3.8300420000000002</v>
      </c>
      <c r="R3309">
        <v>11.968881</v>
      </c>
      <c r="S3309" t="s">
        <v>90</v>
      </c>
      <c r="T3309" s="297">
        <v>46311.754166666666</v>
      </c>
    </row>
    <row r="3310" spans="1:20" x14ac:dyDescent="0.35">
      <c r="A3310" t="s">
        <v>102</v>
      </c>
      <c r="B3310" t="s">
        <v>103</v>
      </c>
      <c r="C3310" t="s">
        <v>93</v>
      </c>
      <c r="D3310" s="29">
        <v>46406</v>
      </c>
      <c r="E3310">
        <v>0</v>
      </c>
      <c r="F3310">
        <v>0</v>
      </c>
      <c r="G3310">
        <v>0</v>
      </c>
      <c r="H3310">
        <v>0</v>
      </c>
      <c r="L3310">
        <v>3.8300420000000002</v>
      </c>
      <c r="R3310">
        <v>11.968881</v>
      </c>
      <c r="S3310" t="s">
        <v>90</v>
      </c>
      <c r="T3310" s="297">
        <v>46311.754166666666</v>
      </c>
    </row>
    <row r="3311" spans="1:20" x14ac:dyDescent="0.35">
      <c r="A3311" t="s">
        <v>102</v>
      </c>
      <c r="B3311" t="s">
        <v>103</v>
      </c>
      <c r="C3311" t="s">
        <v>93</v>
      </c>
      <c r="D3311" s="29">
        <v>46407</v>
      </c>
      <c r="E3311">
        <v>0</v>
      </c>
      <c r="F3311">
        <v>0</v>
      </c>
      <c r="G3311">
        <v>0</v>
      </c>
      <c r="H3311">
        <v>0</v>
      </c>
      <c r="L3311">
        <v>3.8300420000000002</v>
      </c>
      <c r="R3311">
        <v>11.968881</v>
      </c>
      <c r="S3311" t="s">
        <v>90</v>
      </c>
      <c r="T3311" s="297">
        <v>46311.754166666666</v>
      </c>
    </row>
    <row r="3312" spans="1:20" x14ac:dyDescent="0.35">
      <c r="A3312" t="s">
        <v>102</v>
      </c>
      <c r="B3312" t="s">
        <v>103</v>
      </c>
      <c r="C3312" t="s">
        <v>93</v>
      </c>
      <c r="D3312" s="29">
        <v>46408</v>
      </c>
      <c r="E3312">
        <v>0</v>
      </c>
      <c r="F3312">
        <v>0</v>
      </c>
      <c r="G3312">
        <v>0</v>
      </c>
      <c r="H3312">
        <v>0</v>
      </c>
      <c r="L3312">
        <v>3.8300420000000002</v>
      </c>
      <c r="R3312">
        <v>11.968881</v>
      </c>
      <c r="S3312" t="s">
        <v>90</v>
      </c>
      <c r="T3312" s="297">
        <v>46311.754166666666</v>
      </c>
    </row>
    <row r="3313" spans="1:20" x14ac:dyDescent="0.35">
      <c r="A3313" t="s">
        <v>102</v>
      </c>
      <c r="B3313" t="s">
        <v>103</v>
      </c>
      <c r="C3313" t="s">
        <v>93</v>
      </c>
      <c r="D3313" s="29">
        <v>46409</v>
      </c>
      <c r="E3313">
        <v>0</v>
      </c>
      <c r="F3313">
        <v>0</v>
      </c>
      <c r="G3313">
        <v>0</v>
      </c>
      <c r="H3313">
        <v>0</v>
      </c>
      <c r="L3313">
        <v>3.8300420000000002</v>
      </c>
      <c r="R3313">
        <v>11.968881</v>
      </c>
      <c r="S3313" t="s">
        <v>90</v>
      </c>
      <c r="T3313" s="297">
        <v>46311.754166666666</v>
      </c>
    </row>
    <row r="3314" spans="1:20" x14ac:dyDescent="0.35">
      <c r="A3314" t="s">
        <v>102</v>
      </c>
      <c r="B3314" t="s">
        <v>103</v>
      </c>
      <c r="C3314" t="s">
        <v>93</v>
      </c>
      <c r="D3314" s="29">
        <v>46410</v>
      </c>
      <c r="E3314">
        <v>0</v>
      </c>
      <c r="F3314">
        <v>0</v>
      </c>
      <c r="G3314">
        <v>0</v>
      </c>
      <c r="H3314">
        <v>0</v>
      </c>
      <c r="L3314">
        <v>3.8300420000000002</v>
      </c>
      <c r="R3314">
        <v>11.968881</v>
      </c>
      <c r="S3314" t="s">
        <v>90</v>
      </c>
      <c r="T3314" s="297">
        <v>46311.754166666666</v>
      </c>
    </row>
    <row r="3315" spans="1:20" x14ac:dyDescent="0.35">
      <c r="A3315" t="s">
        <v>102</v>
      </c>
      <c r="B3315" t="s">
        <v>103</v>
      </c>
      <c r="C3315" t="s">
        <v>93</v>
      </c>
      <c r="D3315" s="29">
        <v>46411</v>
      </c>
      <c r="E3315">
        <v>0</v>
      </c>
      <c r="F3315">
        <v>0</v>
      </c>
      <c r="G3315">
        <v>0</v>
      </c>
      <c r="H3315">
        <v>0</v>
      </c>
      <c r="L3315">
        <v>3.8300420000000002</v>
      </c>
      <c r="R3315">
        <v>11.968881</v>
      </c>
      <c r="S3315" t="s">
        <v>90</v>
      </c>
      <c r="T3315" s="297">
        <v>46311.754166666666</v>
      </c>
    </row>
    <row r="3316" spans="1:20" x14ac:dyDescent="0.35">
      <c r="A3316" t="s">
        <v>102</v>
      </c>
      <c r="B3316" t="s">
        <v>103</v>
      </c>
      <c r="C3316" t="s">
        <v>93</v>
      </c>
      <c r="D3316" s="29">
        <v>46412</v>
      </c>
      <c r="E3316">
        <v>0</v>
      </c>
      <c r="F3316">
        <v>0</v>
      </c>
      <c r="G3316">
        <v>0</v>
      </c>
      <c r="H3316">
        <v>0</v>
      </c>
      <c r="L3316">
        <v>3.8300420000000002</v>
      </c>
      <c r="R3316">
        <v>11.968881</v>
      </c>
      <c r="S3316" t="s">
        <v>90</v>
      </c>
      <c r="T3316" s="297">
        <v>46311.754166666666</v>
      </c>
    </row>
    <row r="3317" spans="1:20" x14ac:dyDescent="0.35">
      <c r="A3317" t="s">
        <v>102</v>
      </c>
      <c r="B3317" t="s">
        <v>103</v>
      </c>
      <c r="C3317" t="s">
        <v>93</v>
      </c>
      <c r="D3317" s="29">
        <v>46413</v>
      </c>
      <c r="E3317">
        <v>0</v>
      </c>
      <c r="F3317">
        <v>0</v>
      </c>
      <c r="G3317">
        <v>0</v>
      </c>
      <c r="H3317">
        <v>0</v>
      </c>
      <c r="L3317">
        <v>3.8300420000000002</v>
      </c>
      <c r="R3317">
        <v>11.968881</v>
      </c>
      <c r="S3317" t="s">
        <v>90</v>
      </c>
      <c r="T3317" s="297">
        <v>46311.754166666666</v>
      </c>
    </row>
    <row r="3318" spans="1:20" x14ac:dyDescent="0.35">
      <c r="A3318" t="s">
        <v>102</v>
      </c>
      <c r="B3318" t="s">
        <v>103</v>
      </c>
      <c r="C3318" t="s">
        <v>93</v>
      </c>
      <c r="D3318" s="29">
        <v>46414</v>
      </c>
      <c r="E3318">
        <v>0</v>
      </c>
      <c r="F3318">
        <v>0</v>
      </c>
      <c r="G3318">
        <v>0</v>
      </c>
      <c r="H3318">
        <v>0</v>
      </c>
      <c r="L3318">
        <v>3.8300420000000002</v>
      </c>
      <c r="R3318">
        <v>11.968881</v>
      </c>
      <c r="S3318" t="s">
        <v>90</v>
      </c>
      <c r="T3318" s="297">
        <v>46311.754166666666</v>
      </c>
    </row>
    <row r="3319" spans="1:20" x14ac:dyDescent="0.35">
      <c r="A3319" t="s">
        <v>102</v>
      </c>
      <c r="B3319" t="s">
        <v>103</v>
      </c>
      <c r="C3319" t="s">
        <v>93</v>
      </c>
      <c r="D3319" s="29">
        <v>46415</v>
      </c>
      <c r="E3319">
        <v>0</v>
      </c>
      <c r="F3319">
        <v>0</v>
      </c>
      <c r="G3319">
        <v>0</v>
      </c>
      <c r="H3319">
        <v>0</v>
      </c>
      <c r="L3319">
        <v>3.8300420000000002</v>
      </c>
      <c r="R3319">
        <v>11.968881</v>
      </c>
      <c r="S3319" t="s">
        <v>90</v>
      </c>
      <c r="T3319" s="297">
        <v>46311.754166666666</v>
      </c>
    </row>
    <row r="3320" spans="1:20" x14ac:dyDescent="0.35">
      <c r="A3320" t="s">
        <v>102</v>
      </c>
      <c r="B3320" t="s">
        <v>103</v>
      </c>
      <c r="C3320" t="s">
        <v>93</v>
      </c>
      <c r="D3320" s="29">
        <v>46416</v>
      </c>
      <c r="E3320">
        <v>0</v>
      </c>
      <c r="F3320">
        <v>0</v>
      </c>
      <c r="G3320">
        <v>0</v>
      </c>
      <c r="H3320">
        <v>0</v>
      </c>
      <c r="L3320">
        <v>3.8300420000000002</v>
      </c>
      <c r="R3320">
        <v>11.968881</v>
      </c>
      <c r="S3320" t="s">
        <v>90</v>
      </c>
      <c r="T3320" s="297">
        <v>46311.754166666666</v>
      </c>
    </row>
    <row r="3321" spans="1:20" x14ac:dyDescent="0.35">
      <c r="A3321" t="s">
        <v>102</v>
      </c>
      <c r="B3321" t="s">
        <v>103</v>
      </c>
      <c r="C3321" t="s">
        <v>93</v>
      </c>
      <c r="D3321" s="29">
        <v>46417</v>
      </c>
      <c r="E3321">
        <v>0</v>
      </c>
      <c r="F3321">
        <v>0</v>
      </c>
      <c r="G3321">
        <v>0</v>
      </c>
      <c r="H3321">
        <v>0</v>
      </c>
      <c r="L3321">
        <v>3.8300420000000002</v>
      </c>
      <c r="R3321">
        <v>11.968881</v>
      </c>
      <c r="S3321" t="s">
        <v>90</v>
      </c>
      <c r="T3321" s="297">
        <v>46311.754166666666</v>
      </c>
    </row>
    <row r="3322" spans="1:20" x14ac:dyDescent="0.35">
      <c r="A3322" t="s">
        <v>102</v>
      </c>
      <c r="B3322" t="s">
        <v>103</v>
      </c>
      <c r="C3322" t="s">
        <v>93</v>
      </c>
      <c r="D3322" s="29">
        <v>46418</v>
      </c>
      <c r="E3322">
        <v>0</v>
      </c>
      <c r="F3322">
        <v>0</v>
      </c>
      <c r="G3322">
        <v>0</v>
      </c>
      <c r="H3322">
        <v>0</v>
      </c>
      <c r="L3322">
        <v>3.8300420000000002</v>
      </c>
      <c r="R3322">
        <v>11.968881</v>
      </c>
      <c r="S3322" t="s">
        <v>90</v>
      </c>
      <c r="T3322" s="297">
        <v>46311.754166666666</v>
      </c>
    </row>
    <row r="3323" spans="1:20" x14ac:dyDescent="0.35">
      <c r="A3323" t="s">
        <v>102</v>
      </c>
      <c r="B3323" t="s">
        <v>103</v>
      </c>
      <c r="C3323" t="s">
        <v>93</v>
      </c>
      <c r="D3323" s="29">
        <v>46419</v>
      </c>
      <c r="E3323">
        <v>0</v>
      </c>
      <c r="F3323">
        <v>0</v>
      </c>
      <c r="G3323">
        <v>0</v>
      </c>
      <c r="H3323">
        <v>0</v>
      </c>
      <c r="L3323">
        <v>3.8300420000000002</v>
      </c>
      <c r="R3323">
        <v>11.968881</v>
      </c>
      <c r="S3323" t="s">
        <v>90</v>
      </c>
      <c r="T3323" s="297">
        <v>46311.754166666666</v>
      </c>
    </row>
    <row r="3324" spans="1:20" x14ac:dyDescent="0.35">
      <c r="A3324" t="s">
        <v>102</v>
      </c>
      <c r="B3324" t="s">
        <v>103</v>
      </c>
      <c r="C3324" t="s">
        <v>93</v>
      </c>
      <c r="D3324" s="29">
        <v>46420</v>
      </c>
      <c r="E3324">
        <v>0</v>
      </c>
      <c r="F3324">
        <v>0</v>
      </c>
      <c r="G3324">
        <v>0</v>
      </c>
      <c r="H3324">
        <v>0</v>
      </c>
      <c r="L3324">
        <v>3.8300420000000002</v>
      </c>
      <c r="R3324">
        <v>11.968881</v>
      </c>
      <c r="S3324" t="s">
        <v>90</v>
      </c>
      <c r="T3324" s="297">
        <v>46311.754166666666</v>
      </c>
    </row>
    <row r="3325" spans="1:20" x14ac:dyDescent="0.35">
      <c r="A3325" t="s">
        <v>102</v>
      </c>
      <c r="B3325" t="s">
        <v>103</v>
      </c>
      <c r="C3325" t="s">
        <v>93</v>
      </c>
      <c r="D3325" s="29">
        <v>46421</v>
      </c>
      <c r="E3325">
        <v>0</v>
      </c>
      <c r="F3325">
        <v>0</v>
      </c>
      <c r="G3325">
        <v>0</v>
      </c>
      <c r="H3325">
        <v>0</v>
      </c>
      <c r="L3325">
        <v>3.8300420000000002</v>
      </c>
      <c r="R3325">
        <v>11.968881</v>
      </c>
      <c r="S3325" t="s">
        <v>90</v>
      </c>
      <c r="T3325" s="297">
        <v>46311.754166666666</v>
      </c>
    </row>
    <row r="3326" spans="1:20" x14ac:dyDescent="0.35">
      <c r="A3326" t="s">
        <v>102</v>
      </c>
      <c r="B3326" t="s">
        <v>103</v>
      </c>
      <c r="C3326" t="s">
        <v>93</v>
      </c>
      <c r="D3326" s="29">
        <v>46422</v>
      </c>
      <c r="E3326">
        <v>0</v>
      </c>
      <c r="F3326">
        <v>0</v>
      </c>
      <c r="G3326">
        <v>0</v>
      </c>
      <c r="H3326">
        <v>0</v>
      </c>
      <c r="L3326">
        <v>3.8300420000000002</v>
      </c>
      <c r="R3326">
        <v>11.968881</v>
      </c>
      <c r="S3326" t="s">
        <v>90</v>
      </c>
      <c r="T3326" s="297">
        <v>46311.754166666666</v>
      </c>
    </row>
    <row r="3327" spans="1:20" x14ac:dyDescent="0.35">
      <c r="A3327" t="s">
        <v>102</v>
      </c>
      <c r="B3327" t="s">
        <v>103</v>
      </c>
      <c r="C3327" t="s">
        <v>93</v>
      </c>
      <c r="D3327" s="29">
        <v>46423</v>
      </c>
      <c r="E3327">
        <v>0</v>
      </c>
      <c r="F3327">
        <v>0</v>
      </c>
      <c r="G3327">
        <v>0</v>
      </c>
      <c r="H3327">
        <v>0</v>
      </c>
      <c r="L3327">
        <v>3.8300420000000002</v>
      </c>
      <c r="R3327">
        <v>11.968881</v>
      </c>
      <c r="S3327" t="s">
        <v>90</v>
      </c>
      <c r="T3327" s="297">
        <v>46311.754166666666</v>
      </c>
    </row>
    <row r="3328" spans="1:20" x14ac:dyDescent="0.35">
      <c r="A3328" t="s">
        <v>102</v>
      </c>
      <c r="B3328" t="s">
        <v>103</v>
      </c>
      <c r="C3328" t="s">
        <v>93</v>
      </c>
      <c r="D3328" s="29">
        <v>46424</v>
      </c>
      <c r="E3328">
        <v>0</v>
      </c>
      <c r="F3328">
        <v>0</v>
      </c>
      <c r="G3328">
        <v>0</v>
      </c>
      <c r="H3328">
        <v>0</v>
      </c>
      <c r="L3328">
        <v>3.8300420000000002</v>
      </c>
      <c r="R3328">
        <v>11.968881</v>
      </c>
      <c r="S3328" t="s">
        <v>90</v>
      </c>
      <c r="T3328" s="297">
        <v>46311.754166666666</v>
      </c>
    </row>
    <row r="3329" spans="1:20" x14ac:dyDescent="0.35">
      <c r="A3329" t="s">
        <v>102</v>
      </c>
      <c r="B3329" t="s">
        <v>103</v>
      </c>
      <c r="C3329" t="s">
        <v>93</v>
      </c>
      <c r="D3329" s="29">
        <v>46425</v>
      </c>
      <c r="E3329">
        <v>0</v>
      </c>
      <c r="F3329">
        <v>0</v>
      </c>
      <c r="G3329">
        <v>0</v>
      </c>
      <c r="H3329">
        <v>0</v>
      </c>
      <c r="L3329">
        <v>3.8300420000000002</v>
      </c>
      <c r="R3329">
        <v>11.968881</v>
      </c>
      <c r="S3329" t="s">
        <v>90</v>
      </c>
      <c r="T3329" s="297">
        <v>46311.754166666666</v>
      </c>
    </row>
    <row r="3330" spans="1:20" x14ac:dyDescent="0.35">
      <c r="A3330" t="s">
        <v>102</v>
      </c>
      <c r="B3330" t="s">
        <v>103</v>
      </c>
      <c r="C3330" t="s">
        <v>93</v>
      </c>
      <c r="D3330" s="29">
        <v>46426</v>
      </c>
      <c r="E3330">
        <v>0</v>
      </c>
      <c r="F3330">
        <v>0</v>
      </c>
      <c r="G3330">
        <v>0</v>
      </c>
      <c r="H3330">
        <v>0</v>
      </c>
      <c r="L3330">
        <v>3.8300420000000002</v>
      </c>
      <c r="R3330">
        <v>11.968881</v>
      </c>
      <c r="S3330" t="s">
        <v>90</v>
      </c>
      <c r="T3330" s="297">
        <v>46311.754166666666</v>
      </c>
    </row>
    <row r="3331" spans="1:20" x14ac:dyDescent="0.35">
      <c r="A3331" t="s">
        <v>102</v>
      </c>
      <c r="B3331" t="s">
        <v>103</v>
      </c>
      <c r="C3331" t="s">
        <v>93</v>
      </c>
      <c r="D3331" s="29">
        <v>46427</v>
      </c>
      <c r="E3331">
        <v>0</v>
      </c>
      <c r="F3331">
        <v>0</v>
      </c>
      <c r="G3331">
        <v>0</v>
      </c>
      <c r="H3331">
        <v>0</v>
      </c>
      <c r="L3331">
        <v>3.8300420000000002</v>
      </c>
      <c r="R3331">
        <v>11.968881</v>
      </c>
      <c r="S3331" t="s">
        <v>90</v>
      </c>
      <c r="T3331" s="297">
        <v>46311.754166666666</v>
      </c>
    </row>
    <row r="3332" spans="1:20" x14ac:dyDescent="0.35">
      <c r="A3332" t="s">
        <v>102</v>
      </c>
      <c r="B3332" t="s">
        <v>103</v>
      </c>
      <c r="C3332" t="s">
        <v>93</v>
      </c>
      <c r="D3332" s="29">
        <v>46428</v>
      </c>
      <c r="E3332">
        <v>0</v>
      </c>
      <c r="F3332">
        <v>0</v>
      </c>
      <c r="G3332">
        <v>0</v>
      </c>
      <c r="H3332">
        <v>0</v>
      </c>
      <c r="L3332">
        <v>3.8300420000000002</v>
      </c>
      <c r="R3332">
        <v>11.968881</v>
      </c>
      <c r="S3332" t="s">
        <v>90</v>
      </c>
      <c r="T3332" s="297">
        <v>46311.754166666666</v>
      </c>
    </row>
    <row r="3333" spans="1:20" x14ac:dyDescent="0.35">
      <c r="A3333" t="s">
        <v>102</v>
      </c>
      <c r="B3333" t="s">
        <v>103</v>
      </c>
      <c r="C3333" t="s">
        <v>93</v>
      </c>
      <c r="D3333" s="29">
        <v>46429</v>
      </c>
      <c r="E3333">
        <v>0</v>
      </c>
      <c r="F3333">
        <v>0</v>
      </c>
      <c r="G3333">
        <v>0</v>
      </c>
      <c r="H3333">
        <v>0</v>
      </c>
      <c r="L3333">
        <v>3.8300420000000002</v>
      </c>
      <c r="R3333">
        <v>11.968881</v>
      </c>
      <c r="S3333" t="s">
        <v>90</v>
      </c>
      <c r="T3333" s="297">
        <v>46311.754166666666</v>
      </c>
    </row>
    <row r="3334" spans="1:20" x14ac:dyDescent="0.35">
      <c r="A3334" t="s">
        <v>102</v>
      </c>
      <c r="B3334" t="s">
        <v>103</v>
      </c>
      <c r="C3334" t="s">
        <v>93</v>
      </c>
      <c r="D3334" s="29">
        <v>46430</v>
      </c>
      <c r="E3334">
        <v>0</v>
      </c>
      <c r="F3334">
        <v>0</v>
      </c>
      <c r="G3334">
        <v>0</v>
      </c>
      <c r="H3334">
        <v>0</v>
      </c>
      <c r="L3334">
        <v>3.8300420000000002</v>
      </c>
      <c r="R3334">
        <v>11.968881</v>
      </c>
      <c r="S3334" t="s">
        <v>90</v>
      </c>
      <c r="T3334" s="297">
        <v>46311.754166666666</v>
      </c>
    </row>
    <row r="3335" spans="1:20" x14ac:dyDescent="0.35">
      <c r="A3335" t="s">
        <v>102</v>
      </c>
      <c r="B3335" t="s">
        <v>103</v>
      </c>
      <c r="C3335" t="s">
        <v>93</v>
      </c>
      <c r="D3335" s="29">
        <v>46431</v>
      </c>
      <c r="E3335">
        <v>0</v>
      </c>
      <c r="F3335">
        <v>0</v>
      </c>
      <c r="G3335">
        <v>0</v>
      </c>
      <c r="H3335">
        <v>0</v>
      </c>
      <c r="L3335">
        <v>3.8300420000000002</v>
      </c>
      <c r="R3335">
        <v>11.968881</v>
      </c>
      <c r="S3335" t="s">
        <v>90</v>
      </c>
      <c r="T3335" s="297">
        <v>46311.754166666666</v>
      </c>
    </row>
    <row r="3336" spans="1:20" x14ac:dyDescent="0.35">
      <c r="A3336" t="s">
        <v>102</v>
      </c>
      <c r="B3336" t="s">
        <v>103</v>
      </c>
      <c r="C3336" t="s">
        <v>93</v>
      </c>
      <c r="D3336" s="29">
        <v>46432</v>
      </c>
      <c r="E3336">
        <v>0</v>
      </c>
      <c r="F3336">
        <v>0</v>
      </c>
      <c r="G3336">
        <v>0</v>
      </c>
      <c r="H3336">
        <v>0</v>
      </c>
      <c r="L3336">
        <v>3.8300420000000002</v>
      </c>
      <c r="R3336">
        <v>11.968881</v>
      </c>
      <c r="S3336" t="s">
        <v>90</v>
      </c>
      <c r="T3336" s="297">
        <v>46311.754166666666</v>
      </c>
    </row>
    <row r="3337" spans="1:20" x14ac:dyDescent="0.35">
      <c r="A3337" t="s">
        <v>102</v>
      </c>
      <c r="B3337" t="s">
        <v>103</v>
      </c>
      <c r="C3337" t="s">
        <v>93</v>
      </c>
      <c r="D3337" s="29">
        <v>46433</v>
      </c>
      <c r="E3337">
        <v>0</v>
      </c>
      <c r="F3337">
        <v>0</v>
      </c>
      <c r="G3337">
        <v>0</v>
      </c>
      <c r="H3337">
        <v>0</v>
      </c>
      <c r="L3337">
        <v>3.8300420000000002</v>
      </c>
      <c r="R3337">
        <v>11.968881</v>
      </c>
      <c r="S3337" t="s">
        <v>90</v>
      </c>
      <c r="T3337" s="297">
        <v>46311.754166666666</v>
      </c>
    </row>
    <row r="3338" spans="1:20" x14ac:dyDescent="0.35">
      <c r="A3338" t="s">
        <v>102</v>
      </c>
      <c r="B3338" t="s">
        <v>103</v>
      </c>
      <c r="C3338" t="s">
        <v>93</v>
      </c>
      <c r="D3338" s="29">
        <v>46434</v>
      </c>
      <c r="E3338">
        <v>0</v>
      </c>
      <c r="F3338">
        <v>0</v>
      </c>
      <c r="G3338">
        <v>0</v>
      </c>
      <c r="H3338">
        <v>0</v>
      </c>
      <c r="L3338">
        <v>3.8300420000000002</v>
      </c>
      <c r="R3338">
        <v>11.968881</v>
      </c>
      <c r="S3338" t="s">
        <v>90</v>
      </c>
      <c r="T3338" s="297">
        <v>46311.754166666666</v>
      </c>
    </row>
    <row r="3339" spans="1:20" x14ac:dyDescent="0.35">
      <c r="A3339" t="s">
        <v>102</v>
      </c>
      <c r="B3339" t="s">
        <v>103</v>
      </c>
      <c r="C3339" t="s">
        <v>93</v>
      </c>
      <c r="D3339" s="29">
        <v>46435</v>
      </c>
      <c r="E3339">
        <v>0</v>
      </c>
      <c r="F3339">
        <v>0</v>
      </c>
      <c r="G3339">
        <v>0</v>
      </c>
      <c r="H3339">
        <v>0</v>
      </c>
      <c r="L3339">
        <v>3.8300420000000002</v>
      </c>
      <c r="R3339">
        <v>11.968881</v>
      </c>
      <c r="S3339" t="s">
        <v>90</v>
      </c>
      <c r="T3339" s="297">
        <v>46311.754166666666</v>
      </c>
    </row>
    <row r="3340" spans="1:20" x14ac:dyDescent="0.35">
      <c r="A3340" t="s">
        <v>102</v>
      </c>
      <c r="B3340" t="s">
        <v>103</v>
      </c>
      <c r="C3340" t="s">
        <v>93</v>
      </c>
      <c r="D3340" s="29">
        <v>46436</v>
      </c>
      <c r="E3340">
        <v>0</v>
      </c>
      <c r="F3340">
        <v>0</v>
      </c>
      <c r="G3340">
        <v>0</v>
      </c>
      <c r="H3340">
        <v>0</v>
      </c>
      <c r="L3340">
        <v>3.8300420000000002</v>
      </c>
      <c r="R3340">
        <v>11.968881</v>
      </c>
      <c r="S3340" t="s">
        <v>90</v>
      </c>
      <c r="T3340" s="297">
        <v>46311.754166666666</v>
      </c>
    </row>
    <row r="3341" spans="1:20" x14ac:dyDescent="0.35">
      <c r="A3341" t="s">
        <v>102</v>
      </c>
      <c r="B3341" t="s">
        <v>103</v>
      </c>
      <c r="C3341" t="s">
        <v>93</v>
      </c>
      <c r="D3341" s="29">
        <v>46437</v>
      </c>
      <c r="E3341">
        <v>0</v>
      </c>
      <c r="F3341">
        <v>0</v>
      </c>
      <c r="G3341">
        <v>0</v>
      </c>
      <c r="H3341">
        <v>0</v>
      </c>
      <c r="L3341">
        <v>3.8300420000000002</v>
      </c>
      <c r="R3341">
        <v>11.968881</v>
      </c>
      <c r="S3341" t="s">
        <v>90</v>
      </c>
      <c r="T3341" s="297">
        <v>46311.754166666666</v>
      </c>
    </row>
    <row r="3342" spans="1:20" x14ac:dyDescent="0.35">
      <c r="A3342" t="s">
        <v>102</v>
      </c>
      <c r="B3342" t="s">
        <v>103</v>
      </c>
      <c r="C3342" t="s">
        <v>93</v>
      </c>
      <c r="D3342" s="29">
        <v>46438</v>
      </c>
      <c r="E3342">
        <v>0</v>
      </c>
      <c r="F3342">
        <v>0</v>
      </c>
      <c r="G3342">
        <v>0</v>
      </c>
      <c r="H3342">
        <v>0</v>
      </c>
      <c r="L3342">
        <v>3.8300420000000002</v>
      </c>
      <c r="R3342">
        <v>11.968881</v>
      </c>
      <c r="S3342" t="s">
        <v>90</v>
      </c>
      <c r="T3342" s="297">
        <v>46311.754166666666</v>
      </c>
    </row>
    <row r="3343" spans="1:20" x14ac:dyDescent="0.35">
      <c r="A3343" t="s">
        <v>102</v>
      </c>
      <c r="B3343" t="s">
        <v>103</v>
      </c>
      <c r="C3343" t="s">
        <v>93</v>
      </c>
      <c r="D3343" s="29">
        <v>46439</v>
      </c>
      <c r="E3343">
        <v>0</v>
      </c>
      <c r="F3343">
        <v>0</v>
      </c>
      <c r="G3343">
        <v>0</v>
      </c>
      <c r="H3343">
        <v>0</v>
      </c>
      <c r="L3343">
        <v>3.8300420000000002</v>
      </c>
      <c r="R3343">
        <v>11.968881</v>
      </c>
      <c r="S3343" t="s">
        <v>90</v>
      </c>
      <c r="T3343" s="297">
        <v>46311.754166666666</v>
      </c>
    </row>
    <row r="3344" spans="1:20" x14ac:dyDescent="0.35">
      <c r="A3344" t="s">
        <v>102</v>
      </c>
      <c r="B3344" t="s">
        <v>103</v>
      </c>
      <c r="C3344" t="s">
        <v>93</v>
      </c>
      <c r="D3344" s="29">
        <v>46440</v>
      </c>
      <c r="E3344">
        <v>0</v>
      </c>
      <c r="F3344">
        <v>0</v>
      </c>
      <c r="G3344">
        <v>0</v>
      </c>
      <c r="H3344">
        <v>0</v>
      </c>
      <c r="L3344">
        <v>3.8300420000000002</v>
      </c>
      <c r="R3344">
        <v>11.968881</v>
      </c>
      <c r="S3344" t="s">
        <v>90</v>
      </c>
      <c r="T3344" s="297">
        <v>46311.754166666666</v>
      </c>
    </row>
    <row r="3345" spans="1:20" x14ac:dyDescent="0.35">
      <c r="A3345" t="s">
        <v>102</v>
      </c>
      <c r="B3345" t="s">
        <v>103</v>
      </c>
      <c r="C3345" t="s">
        <v>93</v>
      </c>
      <c r="D3345" s="29">
        <v>46441</v>
      </c>
      <c r="E3345">
        <v>0</v>
      </c>
      <c r="F3345">
        <v>0</v>
      </c>
      <c r="G3345">
        <v>0</v>
      </c>
      <c r="H3345">
        <v>0</v>
      </c>
      <c r="L3345">
        <v>3.8300420000000002</v>
      </c>
      <c r="R3345">
        <v>11.968881</v>
      </c>
      <c r="S3345" t="s">
        <v>90</v>
      </c>
      <c r="T3345" s="297">
        <v>46311.754166666666</v>
      </c>
    </row>
    <row r="3346" spans="1:20" x14ac:dyDescent="0.35">
      <c r="A3346" t="s">
        <v>102</v>
      </c>
      <c r="B3346" t="s">
        <v>103</v>
      </c>
      <c r="C3346" t="s">
        <v>93</v>
      </c>
      <c r="D3346" s="29">
        <v>46442</v>
      </c>
      <c r="E3346">
        <v>0</v>
      </c>
      <c r="F3346">
        <v>0</v>
      </c>
      <c r="G3346">
        <v>0</v>
      </c>
      <c r="H3346">
        <v>0</v>
      </c>
      <c r="L3346">
        <v>3.8300420000000002</v>
      </c>
      <c r="R3346">
        <v>11.968881</v>
      </c>
      <c r="S3346" t="s">
        <v>90</v>
      </c>
      <c r="T3346" s="297">
        <v>46311.754166666666</v>
      </c>
    </row>
    <row r="3347" spans="1:20" x14ac:dyDescent="0.35">
      <c r="A3347" t="s">
        <v>102</v>
      </c>
      <c r="B3347" t="s">
        <v>103</v>
      </c>
      <c r="C3347" t="s">
        <v>93</v>
      </c>
      <c r="D3347" s="29">
        <v>46443</v>
      </c>
      <c r="E3347">
        <v>0</v>
      </c>
      <c r="F3347">
        <v>0</v>
      </c>
      <c r="G3347">
        <v>0</v>
      </c>
      <c r="H3347">
        <v>0</v>
      </c>
      <c r="L3347">
        <v>3.8300420000000002</v>
      </c>
      <c r="R3347">
        <v>11.968881</v>
      </c>
      <c r="S3347" t="s">
        <v>90</v>
      </c>
      <c r="T3347" s="297">
        <v>46311.754166666666</v>
      </c>
    </row>
    <row r="3348" spans="1:20" x14ac:dyDescent="0.35">
      <c r="A3348" t="s">
        <v>102</v>
      </c>
      <c r="B3348" t="s">
        <v>103</v>
      </c>
      <c r="C3348" t="s">
        <v>93</v>
      </c>
      <c r="D3348" s="29">
        <v>46444</v>
      </c>
      <c r="E3348">
        <v>0</v>
      </c>
      <c r="F3348">
        <v>0</v>
      </c>
      <c r="G3348">
        <v>0</v>
      </c>
      <c r="H3348">
        <v>0</v>
      </c>
      <c r="L3348">
        <v>3.8300420000000002</v>
      </c>
      <c r="R3348">
        <v>11.968881</v>
      </c>
      <c r="S3348" t="s">
        <v>90</v>
      </c>
      <c r="T3348" s="297">
        <v>46311.754166666666</v>
      </c>
    </row>
    <row r="3349" spans="1:20" x14ac:dyDescent="0.35">
      <c r="A3349" t="s">
        <v>102</v>
      </c>
      <c r="B3349" t="s">
        <v>103</v>
      </c>
      <c r="C3349" t="s">
        <v>93</v>
      </c>
      <c r="D3349" s="29">
        <v>46445</v>
      </c>
      <c r="E3349">
        <v>0</v>
      </c>
      <c r="F3349">
        <v>0</v>
      </c>
      <c r="G3349">
        <v>0</v>
      </c>
      <c r="H3349">
        <v>0</v>
      </c>
      <c r="L3349">
        <v>3.8300420000000002</v>
      </c>
      <c r="R3349">
        <v>11.968881</v>
      </c>
      <c r="S3349" t="s">
        <v>90</v>
      </c>
      <c r="T3349" s="297">
        <v>46311.754166666666</v>
      </c>
    </row>
    <row r="3350" spans="1:20" x14ac:dyDescent="0.35">
      <c r="A3350" t="s">
        <v>102</v>
      </c>
      <c r="B3350" t="s">
        <v>103</v>
      </c>
      <c r="C3350" t="s">
        <v>93</v>
      </c>
      <c r="D3350" s="29">
        <v>46446</v>
      </c>
      <c r="E3350">
        <v>0</v>
      </c>
      <c r="F3350">
        <v>0</v>
      </c>
      <c r="G3350">
        <v>0</v>
      </c>
      <c r="H3350">
        <v>0</v>
      </c>
      <c r="L3350">
        <v>3.8300420000000002</v>
      </c>
      <c r="R3350">
        <v>11.968881</v>
      </c>
      <c r="S3350" t="s">
        <v>90</v>
      </c>
      <c r="T3350" s="297">
        <v>46311.754166666666</v>
      </c>
    </row>
    <row r="3351" spans="1:20" x14ac:dyDescent="0.35">
      <c r="A3351" t="s">
        <v>102</v>
      </c>
      <c r="B3351" t="s">
        <v>103</v>
      </c>
      <c r="C3351" t="s">
        <v>93</v>
      </c>
      <c r="D3351" s="29">
        <v>46447</v>
      </c>
      <c r="E3351">
        <v>0</v>
      </c>
      <c r="F3351">
        <v>0</v>
      </c>
      <c r="G3351">
        <v>0</v>
      </c>
      <c r="H3351">
        <v>0</v>
      </c>
      <c r="L3351">
        <v>3.8300420000000002</v>
      </c>
      <c r="R3351">
        <v>11.968881</v>
      </c>
      <c r="S3351" t="s">
        <v>90</v>
      </c>
      <c r="T3351" s="297">
        <v>46311.754166666666</v>
      </c>
    </row>
    <row r="3352" spans="1:20" x14ac:dyDescent="0.35">
      <c r="A3352" t="s">
        <v>102</v>
      </c>
      <c r="B3352" t="s">
        <v>103</v>
      </c>
      <c r="C3352" t="s">
        <v>93</v>
      </c>
      <c r="D3352" s="29">
        <v>46448</v>
      </c>
      <c r="E3352">
        <v>0</v>
      </c>
      <c r="F3352">
        <v>0</v>
      </c>
      <c r="G3352">
        <v>0</v>
      </c>
      <c r="H3352">
        <v>0</v>
      </c>
      <c r="L3352">
        <v>3.8300420000000002</v>
      </c>
      <c r="R3352">
        <v>11.968881</v>
      </c>
      <c r="S3352" t="s">
        <v>90</v>
      </c>
      <c r="T3352" s="297">
        <v>46311.754166666666</v>
      </c>
    </row>
    <row r="3353" spans="1:20" x14ac:dyDescent="0.35">
      <c r="A3353" t="s">
        <v>102</v>
      </c>
      <c r="B3353" t="s">
        <v>103</v>
      </c>
      <c r="C3353" t="s">
        <v>93</v>
      </c>
      <c r="D3353" s="29">
        <v>46449</v>
      </c>
      <c r="E3353">
        <v>0</v>
      </c>
      <c r="F3353">
        <v>0</v>
      </c>
      <c r="G3353">
        <v>0</v>
      </c>
      <c r="H3353">
        <v>0</v>
      </c>
      <c r="L3353">
        <v>3.8300420000000002</v>
      </c>
      <c r="R3353">
        <v>11.968881</v>
      </c>
      <c r="S3353" t="s">
        <v>90</v>
      </c>
      <c r="T3353" s="297">
        <v>46311.754166666666</v>
      </c>
    </row>
    <row r="3354" spans="1:20" x14ac:dyDescent="0.35">
      <c r="A3354" t="s">
        <v>102</v>
      </c>
      <c r="B3354" t="s">
        <v>103</v>
      </c>
      <c r="C3354" t="s">
        <v>93</v>
      </c>
      <c r="D3354" s="29">
        <v>46450</v>
      </c>
      <c r="E3354">
        <v>0</v>
      </c>
      <c r="F3354">
        <v>0</v>
      </c>
      <c r="G3354">
        <v>0</v>
      </c>
      <c r="H3354">
        <v>0</v>
      </c>
      <c r="L3354">
        <v>3.8300420000000002</v>
      </c>
      <c r="R3354">
        <v>11.968881</v>
      </c>
      <c r="S3354" t="s">
        <v>90</v>
      </c>
      <c r="T3354" s="297">
        <v>46311.754166666666</v>
      </c>
    </row>
    <row r="3355" spans="1:20" x14ac:dyDescent="0.35">
      <c r="A3355" t="s">
        <v>102</v>
      </c>
      <c r="B3355" t="s">
        <v>103</v>
      </c>
      <c r="C3355" t="s">
        <v>93</v>
      </c>
      <c r="D3355" s="29">
        <v>46451</v>
      </c>
      <c r="E3355">
        <v>0</v>
      </c>
      <c r="F3355">
        <v>0</v>
      </c>
      <c r="G3355">
        <v>0</v>
      </c>
      <c r="H3355">
        <v>0</v>
      </c>
      <c r="L3355">
        <v>3.8300420000000002</v>
      </c>
      <c r="R3355">
        <v>11.968881</v>
      </c>
      <c r="S3355" t="s">
        <v>90</v>
      </c>
      <c r="T3355" s="297">
        <v>46311.754166666666</v>
      </c>
    </row>
    <row r="3356" spans="1:20" x14ac:dyDescent="0.35">
      <c r="A3356" t="s">
        <v>102</v>
      </c>
      <c r="B3356" t="s">
        <v>103</v>
      </c>
      <c r="C3356" t="s">
        <v>93</v>
      </c>
      <c r="D3356" s="29">
        <v>46452</v>
      </c>
      <c r="E3356">
        <v>0</v>
      </c>
      <c r="F3356">
        <v>0</v>
      </c>
      <c r="G3356">
        <v>0</v>
      </c>
      <c r="H3356">
        <v>0</v>
      </c>
      <c r="L3356">
        <v>3.8300420000000002</v>
      </c>
      <c r="R3356">
        <v>11.968881</v>
      </c>
      <c r="S3356" t="s">
        <v>90</v>
      </c>
      <c r="T3356" s="297">
        <v>46311.754166666666</v>
      </c>
    </row>
    <row r="3357" spans="1:20" x14ac:dyDescent="0.35">
      <c r="A3357" t="s">
        <v>102</v>
      </c>
      <c r="B3357" t="s">
        <v>103</v>
      </c>
      <c r="C3357" t="s">
        <v>93</v>
      </c>
      <c r="D3357" s="29">
        <v>46453</v>
      </c>
      <c r="E3357">
        <v>0</v>
      </c>
      <c r="F3357">
        <v>0</v>
      </c>
      <c r="G3357">
        <v>0</v>
      </c>
      <c r="H3357">
        <v>0</v>
      </c>
      <c r="L3357">
        <v>3.8300420000000002</v>
      </c>
      <c r="R3357">
        <v>11.968881</v>
      </c>
      <c r="S3357" t="s">
        <v>90</v>
      </c>
      <c r="T3357" s="297">
        <v>46311.754166666666</v>
      </c>
    </row>
    <row r="3358" spans="1:20" x14ac:dyDescent="0.35">
      <c r="A3358" t="s">
        <v>102</v>
      </c>
      <c r="B3358" t="s">
        <v>103</v>
      </c>
      <c r="C3358" t="s">
        <v>93</v>
      </c>
      <c r="D3358" s="29">
        <v>46454</v>
      </c>
      <c r="E3358">
        <v>0</v>
      </c>
      <c r="F3358">
        <v>0</v>
      </c>
      <c r="G3358">
        <v>0</v>
      </c>
      <c r="H3358">
        <v>0</v>
      </c>
      <c r="L3358">
        <v>3.8300420000000002</v>
      </c>
      <c r="R3358">
        <v>11.968881</v>
      </c>
      <c r="S3358" t="s">
        <v>90</v>
      </c>
      <c r="T3358" s="297">
        <v>46311.754166666666</v>
      </c>
    </row>
    <row r="3359" spans="1:20" x14ac:dyDescent="0.35">
      <c r="A3359" t="s">
        <v>102</v>
      </c>
      <c r="B3359" t="s">
        <v>103</v>
      </c>
      <c r="C3359" t="s">
        <v>93</v>
      </c>
      <c r="D3359" s="29">
        <v>46455</v>
      </c>
      <c r="E3359">
        <v>0</v>
      </c>
      <c r="F3359">
        <v>0</v>
      </c>
      <c r="G3359">
        <v>0</v>
      </c>
      <c r="H3359">
        <v>0</v>
      </c>
      <c r="L3359">
        <v>3.8300420000000002</v>
      </c>
      <c r="R3359">
        <v>11.968881</v>
      </c>
      <c r="S3359" t="s">
        <v>90</v>
      </c>
      <c r="T3359" s="297">
        <v>46311.754166666666</v>
      </c>
    </row>
    <row r="3360" spans="1:20" x14ac:dyDescent="0.35">
      <c r="A3360" t="s">
        <v>102</v>
      </c>
      <c r="B3360" t="s">
        <v>103</v>
      </c>
      <c r="C3360" t="s">
        <v>93</v>
      </c>
      <c r="D3360" s="29">
        <v>46456</v>
      </c>
      <c r="E3360">
        <v>0</v>
      </c>
      <c r="F3360">
        <v>0</v>
      </c>
      <c r="G3360">
        <v>0</v>
      </c>
      <c r="H3360">
        <v>0</v>
      </c>
      <c r="L3360">
        <v>3.8300420000000002</v>
      </c>
      <c r="R3360">
        <v>11.968881</v>
      </c>
      <c r="S3360" t="s">
        <v>90</v>
      </c>
      <c r="T3360" s="297">
        <v>46311.754166666666</v>
      </c>
    </row>
    <row r="3361" spans="1:20" x14ac:dyDescent="0.35">
      <c r="A3361" t="s">
        <v>102</v>
      </c>
      <c r="B3361" t="s">
        <v>103</v>
      </c>
      <c r="C3361" t="s">
        <v>93</v>
      </c>
      <c r="D3361" s="29">
        <v>46457</v>
      </c>
      <c r="E3361">
        <v>0</v>
      </c>
      <c r="F3361">
        <v>0</v>
      </c>
      <c r="G3361">
        <v>0</v>
      </c>
      <c r="H3361">
        <v>0</v>
      </c>
      <c r="L3361">
        <v>3.8300420000000002</v>
      </c>
      <c r="R3361">
        <v>11.968881</v>
      </c>
      <c r="S3361" t="s">
        <v>90</v>
      </c>
      <c r="T3361" s="297">
        <v>46311.754166666666</v>
      </c>
    </row>
    <row r="3362" spans="1:20" x14ac:dyDescent="0.35">
      <c r="A3362" t="s">
        <v>102</v>
      </c>
      <c r="B3362" t="s">
        <v>103</v>
      </c>
      <c r="C3362" t="s">
        <v>93</v>
      </c>
      <c r="D3362" s="29">
        <v>46458</v>
      </c>
      <c r="E3362">
        <v>0</v>
      </c>
      <c r="F3362">
        <v>0</v>
      </c>
      <c r="G3362">
        <v>0</v>
      </c>
      <c r="H3362">
        <v>0</v>
      </c>
      <c r="L3362">
        <v>3.8300420000000002</v>
      </c>
      <c r="R3362">
        <v>11.968881</v>
      </c>
      <c r="S3362" t="s">
        <v>90</v>
      </c>
      <c r="T3362" s="297">
        <v>46311.754166666666</v>
      </c>
    </row>
    <row r="3363" spans="1:20" x14ac:dyDescent="0.35">
      <c r="A3363" t="s">
        <v>102</v>
      </c>
      <c r="B3363" t="s">
        <v>103</v>
      </c>
      <c r="C3363" t="s">
        <v>93</v>
      </c>
      <c r="D3363" s="29">
        <v>46459</v>
      </c>
      <c r="E3363">
        <v>0</v>
      </c>
      <c r="F3363">
        <v>0</v>
      </c>
      <c r="G3363">
        <v>0</v>
      </c>
      <c r="H3363">
        <v>0</v>
      </c>
      <c r="L3363">
        <v>3.8300420000000002</v>
      </c>
      <c r="R3363">
        <v>11.968881</v>
      </c>
      <c r="S3363" t="s">
        <v>90</v>
      </c>
      <c r="T3363" s="297">
        <v>46311.754166666666</v>
      </c>
    </row>
    <row r="3364" spans="1:20" x14ac:dyDescent="0.35">
      <c r="A3364" t="s">
        <v>102</v>
      </c>
      <c r="B3364" t="s">
        <v>103</v>
      </c>
      <c r="C3364" t="s">
        <v>93</v>
      </c>
      <c r="D3364" s="29">
        <v>46460</v>
      </c>
      <c r="E3364">
        <v>0</v>
      </c>
      <c r="F3364">
        <v>0</v>
      </c>
      <c r="G3364">
        <v>0</v>
      </c>
      <c r="H3364">
        <v>0</v>
      </c>
      <c r="L3364">
        <v>3.8300420000000002</v>
      </c>
      <c r="R3364">
        <v>11.968881</v>
      </c>
      <c r="S3364" t="s">
        <v>90</v>
      </c>
      <c r="T3364" s="297">
        <v>46311.754166666666</v>
      </c>
    </row>
    <row r="3365" spans="1:20" x14ac:dyDescent="0.35">
      <c r="A3365" t="s">
        <v>102</v>
      </c>
      <c r="B3365" t="s">
        <v>103</v>
      </c>
      <c r="C3365" t="s">
        <v>93</v>
      </c>
      <c r="D3365" s="29">
        <v>46461</v>
      </c>
      <c r="E3365">
        <v>0</v>
      </c>
      <c r="F3365">
        <v>0</v>
      </c>
      <c r="G3365">
        <v>0</v>
      </c>
      <c r="H3365">
        <v>0</v>
      </c>
      <c r="L3365">
        <v>3.8300420000000002</v>
      </c>
      <c r="R3365">
        <v>11.968881</v>
      </c>
      <c r="S3365" t="s">
        <v>90</v>
      </c>
      <c r="T3365" s="297">
        <v>46311.754166666666</v>
      </c>
    </row>
    <row r="3366" spans="1:20" x14ac:dyDescent="0.35">
      <c r="A3366" t="s">
        <v>102</v>
      </c>
      <c r="B3366" t="s">
        <v>103</v>
      </c>
      <c r="C3366" t="s">
        <v>93</v>
      </c>
      <c r="D3366" s="29">
        <v>46462</v>
      </c>
      <c r="E3366">
        <v>0</v>
      </c>
      <c r="F3366">
        <v>0</v>
      </c>
      <c r="G3366">
        <v>0</v>
      </c>
      <c r="H3366">
        <v>0</v>
      </c>
      <c r="L3366">
        <v>3.8300420000000002</v>
      </c>
      <c r="R3366">
        <v>11.968881</v>
      </c>
      <c r="S3366" t="s">
        <v>90</v>
      </c>
      <c r="T3366" s="297">
        <v>46311.754166666666</v>
      </c>
    </row>
    <row r="3367" spans="1:20" x14ac:dyDescent="0.35">
      <c r="A3367" t="s">
        <v>102</v>
      </c>
      <c r="B3367" t="s">
        <v>103</v>
      </c>
      <c r="C3367" t="s">
        <v>93</v>
      </c>
      <c r="D3367" s="29">
        <v>46463</v>
      </c>
      <c r="E3367">
        <v>0</v>
      </c>
      <c r="F3367">
        <v>0</v>
      </c>
      <c r="G3367">
        <v>0</v>
      </c>
      <c r="H3367">
        <v>0</v>
      </c>
      <c r="L3367">
        <v>3.8300420000000002</v>
      </c>
      <c r="R3367">
        <v>11.968881</v>
      </c>
      <c r="S3367" t="s">
        <v>90</v>
      </c>
      <c r="T3367" s="297">
        <v>46311.754166666666</v>
      </c>
    </row>
    <row r="3368" spans="1:20" x14ac:dyDescent="0.35">
      <c r="A3368" t="s">
        <v>102</v>
      </c>
      <c r="B3368" t="s">
        <v>103</v>
      </c>
      <c r="C3368" t="s">
        <v>93</v>
      </c>
      <c r="D3368" s="29">
        <v>46464</v>
      </c>
      <c r="E3368">
        <v>0</v>
      </c>
      <c r="F3368">
        <v>0</v>
      </c>
      <c r="G3368">
        <v>0</v>
      </c>
      <c r="H3368">
        <v>0</v>
      </c>
      <c r="L3368">
        <v>3.8300420000000002</v>
      </c>
      <c r="R3368">
        <v>11.968881</v>
      </c>
      <c r="S3368" t="s">
        <v>90</v>
      </c>
      <c r="T3368" s="297">
        <v>46311.754166666666</v>
      </c>
    </row>
    <row r="3369" spans="1:20" x14ac:dyDescent="0.35">
      <c r="A3369" t="s">
        <v>102</v>
      </c>
      <c r="B3369" t="s">
        <v>103</v>
      </c>
      <c r="C3369" t="s">
        <v>93</v>
      </c>
      <c r="D3369" s="29">
        <v>46465</v>
      </c>
      <c r="E3369">
        <v>0</v>
      </c>
      <c r="F3369">
        <v>0</v>
      </c>
      <c r="G3369">
        <v>0</v>
      </c>
      <c r="H3369">
        <v>0</v>
      </c>
      <c r="L3369">
        <v>3.8300420000000002</v>
      </c>
      <c r="R3369">
        <v>11.968881</v>
      </c>
      <c r="S3369" t="s">
        <v>90</v>
      </c>
      <c r="T3369" s="297">
        <v>46311.754166666666</v>
      </c>
    </row>
    <row r="3370" spans="1:20" x14ac:dyDescent="0.35">
      <c r="A3370" t="s">
        <v>102</v>
      </c>
      <c r="B3370" t="s">
        <v>103</v>
      </c>
      <c r="C3370" t="s">
        <v>93</v>
      </c>
      <c r="D3370" s="29">
        <v>46466</v>
      </c>
      <c r="E3370">
        <v>0</v>
      </c>
      <c r="F3370">
        <v>0</v>
      </c>
      <c r="G3370">
        <v>0</v>
      </c>
      <c r="H3370">
        <v>0</v>
      </c>
      <c r="L3370">
        <v>3.8300420000000002</v>
      </c>
      <c r="R3370">
        <v>11.968881</v>
      </c>
      <c r="S3370" t="s">
        <v>90</v>
      </c>
      <c r="T3370" s="297">
        <v>46311.754166666666</v>
      </c>
    </row>
    <row r="3371" spans="1:20" x14ac:dyDescent="0.35">
      <c r="A3371" t="s">
        <v>102</v>
      </c>
      <c r="B3371" t="s">
        <v>103</v>
      </c>
      <c r="C3371" t="s">
        <v>93</v>
      </c>
      <c r="D3371" s="29">
        <v>46467</v>
      </c>
      <c r="E3371">
        <v>0</v>
      </c>
      <c r="F3371">
        <v>0</v>
      </c>
      <c r="G3371">
        <v>0</v>
      </c>
      <c r="H3371">
        <v>0</v>
      </c>
      <c r="L3371">
        <v>3.8300420000000002</v>
      </c>
      <c r="R3371">
        <v>11.968881</v>
      </c>
      <c r="S3371" t="s">
        <v>90</v>
      </c>
      <c r="T3371" s="297">
        <v>46311.754166666666</v>
      </c>
    </row>
    <row r="3372" spans="1:20" x14ac:dyDescent="0.35">
      <c r="A3372" t="s">
        <v>102</v>
      </c>
      <c r="B3372" t="s">
        <v>103</v>
      </c>
      <c r="C3372" t="s">
        <v>93</v>
      </c>
      <c r="D3372" s="29">
        <v>46468</v>
      </c>
      <c r="E3372">
        <v>0</v>
      </c>
      <c r="F3372">
        <v>0</v>
      </c>
      <c r="G3372">
        <v>0</v>
      </c>
      <c r="H3372">
        <v>0</v>
      </c>
      <c r="L3372">
        <v>3.8300420000000002</v>
      </c>
      <c r="R3372">
        <v>11.968881</v>
      </c>
      <c r="S3372" t="s">
        <v>90</v>
      </c>
      <c r="T3372" s="297">
        <v>46311.754166666666</v>
      </c>
    </row>
    <row r="3373" spans="1:20" x14ac:dyDescent="0.35">
      <c r="A3373" t="s">
        <v>102</v>
      </c>
      <c r="B3373" t="s">
        <v>103</v>
      </c>
      <c r="C3373" t="s">
        <v>93</v>
      </c>
      <c r="D3373" s="29">
        <v>46469</v>
      </c>
      <c r="E3373">
        <v>0</v>
      </c>
      <c r="F3373">
        <v>0</v>
      </c>
      <c r="G3373">
        <v>0</v>
      </c>
      <c r="H3373">
        <v>0</v>
      </c>
      <c r="L3373">
        <v>3.8300420000000002</v>
      </c>
      <c r="R3373">
        <v>11.968881</v>
      </c>
      <c r="S3373" t="s">
        <v>90</v>
      </c>
      <c r="T3373" s="297">
        <v>46311.754166666666</v>
      </c>
    </row>
    <row r="3374" spans="1:20" x14ac:dyDescent="0.35">
      <c r="A3374" t="s">
        <v>102</v>
      </c>
      <c r="B3374" t="s">
        <v>103</v>
      </c>
      <c r="C3374" t="s">
        <v>93</v>
      </c>
      <c r="D3374" s="29">
        <v>46470</v>
      </c>
      <c r="E3374">
        <v>0</v>
      </c>
      <c r="F3374">
        <v>0</v>
      </c>
      <c r="G3374">
        <v>0</v>
      </c>
      <c r="H3374">
        <v>0</v>
      </c>
      <c r="L3374">
        <v>3.8300420000000002</v>
      </c>
      <c r="R3374">
        <v>11.968881</v>
      </c>
      <c r="S3374" t="s">
        <v>90</v>
      </c>
      <c r="T3374" s="297">
        <v>46311.754166666666</v>
      </c>
    </row>
    <row r="3375" spans="1:20" x14ac:dyDescent="0.35">
      <c r="A3375" t="s">
        <v>102</v>
      </c>
      <c r="B3375" t="s">
        <v>103</v>
      </c>
      <c r="C3375" t="s">
        <v>93</v>
      </c>
      <c r="D3375" s="29">
        <v>46471</v>
      </c>
      <c r="E3375">
        <v>0</v>
      </c>
      <c r="F3375">
        <v>0</v>
      </c>
      <c r="G3375">
        <v>0</v>
      </c>
      <c r="H3375">
        <v>0</v>
      </c>
      <c r="L3375">
        <v>3.8300420000000002</v>
      </c>
      <c r="R3375">
        <v>11.968881</v>
      </c>
      <c r="S3375" t="s">
        <v>90</v>
      </c>
      <c r="T3375" s="297">
        <v>46311.754166666666</v>
      </c>
    </row>
    <row r="3376" spans="1:20" x14ac:dyDescent="0.35">
      <c r="A3376" t="s">
        <v>102</v>
      </c>
      <c r="B3376" t="s">
        <v>103</v>
      </c>
      <c r="C3376" t="s">
        <v>93</v>
      </c>
      <c r="D3376" s="29">
        <v>46472</v>
      </c>
      <c r="E3376">
        <v>0</v>
      </c>
      <c r="F3376">
        <v>0</v>
      </c>
      <c r="G3376">
        <v>0</v>
      </c>
      <c r="H3376">
        <v>0</v>
      </c>
      <c r="L3376">
        <v>3.8300420000000002</v>
      </c>
      <c r="R3376">
        <v>11.968881</v>
      </c>
      <c r="S3376" t="s">
        <v>90</v>
      </c>
      <c r="T3376" s="297">
        <v>46311.754166666666</v>
      </c>
    </row>
    <row r="3377" spans="1:20" x14ac:dyDescent="0.35">
      <c r="A3377" t="s">
        <v>102</v>
      </c>
      <c r="B3377" t="s">
        <v>103</v>
      </c>
      <c r="C3377" t="s">
        <v>93</v>
      </c>
      <c r="D3377" s="29">
        <v>46473</v>
      </c>
      <c r="E3377">
        <v>0</v>
      </c>
      <c r="F3377">
        <v>0</v>
      </c>
      <c r="G3377">
        <v>0</v>
      </c>
      <c r="H3377">
        <v>0</v>
      </c>
      <c r="L3377">
        <v>3.6704569999999999</v>
      </c>
      <c r="R3377">
        <v>11.470178000000001</v>
      </c>
      <c r="S3377" t="s">
        <v>90</v>
      </c>
      <c r="T3377" s="297">
        <v>46311.754166666666</v>
      </c>
    </row>
    <row r="3378" spans="1:20" x14ac:dyDescent="0.35">
      <c r="A3378" t="s">
        <v>102</v>
      </c>
      <c r="B3378" t="s">
        <v>103</v>
      </c>
      <c r="C3378" t="s">
        <v>93</v>
      </c>
      <c r="D3378" s="29">
        <v>46474</v>
      </c>
      <c r="E3378">
        <v>0</v>
      </c>
      <c r="F3378">
        <v>0</v>
      </c>
      <c r="G3378">
        <v>0</v>
      </c>
      <c r="H3378">
        <v>0</v>
      </c>
      <c r="L3378">
        <v>3.8300420000000002</v>
      </c>
      <c r="R3378">
        <v>11.968881</v>
      </c>
      <c r="S3378" t="s">
        <v>90</v>
      </c>
      <c r="T3378" s="297">
        <v>46311.754166666666</v>
      </c>
    </row>
    <row r="3379" spans="1:20" x14ac:dyDescent="0.35">
      <c r="A3379" t="s">
        <v>102</v>
      </c>
      <c r="B3379" t="s">
        <v>103</v>
      </c>
      <c r="C3379" t="s">
        <v>93</v>
      </c>
      <c r="D3379" s="29">
        <v>46475</v>
      </c>
      <c r="E3379">
        <v>0</v>
      </c>
      <c r="F3379">
        <v>0</v>
      </c>
      <c r="G3379">
        <v>0</v>
      </c>
      <c r="H3379">
        <v>0</v>
      </c>
      <c r="L3379">
        <v>3.8300420000000002</v>
      </c>
      <c r="R3379">
        <v>11.968881</v>
      </c>
      <c r="S3379" t="s">
        <v>90</v>
      </c>
      <c r="T3379" s="297">
        <v>46311.754166666666</v>
      </c>
    </row>
    <row r="3380" spans="1:20" x14ac:dyDescent="0.35">
      <c r="A3380" t="s">
        <v>102</v>
      </c>
      <c r="B3380" t="s">
        <v>103</v>
      </c>
      <c r="C3380" t="s">
        <v>93</v>
      </c>
      <c r="D3380" s="29">
        <v>46476</v>
      </c>
      <c r="E3380">
        <v>0</v>
      </c>
      <c r="F3380">
        <v>0</v>
      </c>
      <c r="G3380">
        <v>0</v>
      </c>
      <c r="H3380">
        <v>0</v>
      </c>
      <c r="L3380">
        <v>3.8300420000000002</v>
      </c>
      <c r="R3380">
        <v>11.968881</v>
      </c>
      <c r="S3380" t="s">
        <v>90</v>
      </c>
      <c r="T3380" s="297">
        <v>46311.754166666666</v>
      </c>
    </row>
    <row r="3381" spans="1:20" x14ac:dyDescent="0.35">
      <c r="A3381" t="s">
        <v>102</v>
      </c>
      <c r="B3381" t="s">
        <v>103</v>
      </c>
      <c r="C3381" t="s">
        <v>93</v>
      </c>
      <c r="D3381" s="29">
        <v>46477</v>
      </c>
      <c r="E3381">
        <v>0</v>
      </c>
      <c r="F3381">
        <v>0</v>
      </c>
      <c r="G3381">
        <v>0</v>
      </c>
      <c r="H3381">
        <v>0</v>
      </c>
      <c r="L3381">
        <v>3.8300420000000002</v>
      </c>
      <c r="R3381">
        <v>11.968881</v>
      </c>
      <c r="S3381" t="s">
        <v>90</v>
      </c>
      <c r="T3381" s="297">
        <v>46311.754166666666</v>
      </c>
    </row>
    <row r="3382" spans="1:20" x14ac:dyDescent="0.35">
      <c r="A3382" t="s">
        <v>102</v>
      </c>
      <c r="B3382" t="s">
        <v>103</v>
      </c>
      <c r="C3382" t="s">
        <v>93</v>
      </c>
      <c r="D3382" s="29">
        <v>46478</v>
      </c>
      <c r="E3382">
        <v>0</v>
      </c>
      <c r="F3382">
        <v>0</v>
      </c>
      <c r="G3382">
        <v>0</v>
      </c>
      <c r="H3382">
        <v>0</v>
      </c>
      <c r="L3382">
        <v>3.8300420000000002</v>
      </c>
      <c r="R3382">
        <v>11.968881</v>
      </c>
      <c r="S3382" t="s">
        <v>90</v>
      </c>
      <c r="T3382" s="297">
        <v>46311.754166666666</v>
      </c>
    </row>
    <row r="3383" spans="1:20" x14ac:dyDescent="0.35">
      <c r="A3383" t="s">
        <v>102</v>
      </c>
      <c r="B3383" t="s">
        <v>103</v>
      </c>
      <c r="C3383" t="s">
        <v>93</v>
      </c>
      <c r="D3383" s="29">
        <v>46479</v>
      </c>
      <c r="E3383">
        <v>0</v>
      </c>
      <c r="F3383">
        <v>0</v>
      </c>
      <c r="G3383">
        <v>0</v>
      </c>
      <c r="H3383">
        <v>0</v>
      </c>
      <c r="L3383">
        <v>3.8300420000000002</v>
      </c>
      <c r="R3383">
        <v>11.968881</v>
      </c>
      <c r="S3383" t="s">
        <v>90</v>
      </c>
      <c r="T3383" s="297">
        <v>46311.754166666666</v>
      </c>
    </row>
    <row r="3384" spans="1:20" x14ac:dyDescent="0.35">
      <c r="A3384" t="s">
        <v>102</v>
      </c>
      <c r="B3384" t="s">
        <v>103</v>
      </c>
      <c r="C3384" t="s">
        <v>93</v>
      </c>
      <c r="D3384" s="29">
        <v>46480</v>
      </c>
      <c r="E3384">
        <v>0</v>
      </c>
      <c r="F3384">
        <v>0</v>
      </c>
      <c r="G3384">
        <v>0</v>
      </c>
      <c r="H3384">
        <v>0</v>
      </c>
      <c r="L3384">
        <v>3.8300420000000002</v>
      </c>
      <c r="R3384">
        <v>11.968881</v>
      </c>
      <c r="S3384" t="s">
        <v>90</v>
      </c>
      <c r="T3384" s="297">
        <v>46311.754166666666</v>
      </c>
    </row>
    <row r="3385" spans="1:20" x14ac:dyDescent="0.35">
      <c r="A3385" t="s">
        <v>102</v>
      </c>
      <c r="B3385" t="s">
        <v>103</v>
      </c>
      <c r="C3385" t="s">
        <v>93</v>
      </c>
      <c r="D3385" s="29">
        <v>46481</v>
      </c>
      <c r="E3385">
        <v>0</v>
      </c>
      <c r="F3385">
        <v>0</v>
      </c>
      <c r="G3385">
        <v>0</v>
      </c>
      <c r="H3385">
        <v>0</v>
      </c>
      <c r="L3385">
        <v>3.8300420000000002</v>
      </c>
      <c r="R3385">
        <v>11.968881</v>
      </c>
      <c r="S3385" t="s">
        <v>90</v>
      </c>
      <c r="T3385" s="297">
        <v>46311.754166666666</v>
      </c>
    </row>
    <row r="3386" spans="1:20" x14ac:dyDescent="0.35">
      <c r="A3386" t="s">
        <v>102</v>
      </c>
      <c r="B3386" t="s">
        <v>103</v>
      </c>
      <c r="C3386" t="s">
        <v>93</v>
      </c>
      <c r="D3386" s="29">
        <v>46482</v>
      </c>
      <c r="E3386">
        <v>0</v>
      </c>
      <c r="F3386">
        <v>0</v>
      </c>
      <c r="G3386">
        <v>0</v>
      </c>
      <c r="H3386">
        <v>0</v>
      </c>
      <c r="L3386">
        <v>3.8300420000000002</v>
      </c>
      <c r="R3386">
        <v>11.968881</v>
      </c>
      <c r="S3386" t="s">
        <v>90</v>
      </c>
      <c r="T3386" s="297">
        <v>46311.754166666666</v>
      </c>
    </row>
    <row r="3387" spans="1:20" x14ac:dyDescent="0.35">
      <c r="A3387" t="s">
        <v>102</v>
      </c>
      <c r="B3387" t="s">
        <v>103</v>
      </c>
      <c r="C3387" t="s">
        <v>93</v>
      </c>
      <c r="D3387" s="29">
        <v>46483</v>
      </c>
      <c r="E3387">
        <v>0</v>
      </c>
      <c r="F3387">
        <v>0</v>
      </c>
      <c r="G3387">
        <v>0</v>
      </c>
      <c r="H3387">
        <v>0</v>
      </c>
      <c r="L3387">
        <v>3.8300420000000002</v>
      </c>
      <c r="R3387">
        <v>11.968881</v>
      </c>
      <c r="S3387" t="s">
        <v>90</v>
      </c>
      <c r="T3387" s="297">
        <v>46311.754166666666</v>
      </c>
    </row>
    <row r="3388" spans="1:20" x14ac:dyDescent="0.35">
      <c r="A3388" t="s">
        <v>102</v>
      </c>
      <c r="B3388" t="s">
        <v>103</v>
      </c>
      <c r="C3388" t="s">
        <v>93</v>
      </c>
      <c r="D3388" s="29">
        <v>46484</v>
      </c>
      <c r="E3388">
        <v>0</v>
      </c>
      <c r="F3388">
        <v>0</v>
      </c>
      <c r="G3388">
        <v>0</v>
      </c>
      <c r="H3388">
        <v>0</v>
      </c>
      <c r="L3388">
        <v>3.8300420000000002</v>
      </c>
      <c r="R3388">
        <v>11.968881</v>
      </c>
      <c r="S3388" t="s">
        <v>90</v>
      </c>
      <c r="T3388" s="297">
        <v>46311.754166666666</v>
      </c>
    </row>
    <row r="3389" spans="1:20" x14ac:dyDescent="0.35">
      <c r="A3389" t="s">
        <v>102</v>
      </c>
      <c r="B3389" t="s">
        <v>103</v>
      </c>
      <c r="C3389" t="s">
        <v>93</v>
      </c>
      <c r="D3389" s="29">
        <v>46485</v>
      </c>
      <c r="E3389">
        <v>0</v>
      </c>
      <c r="F3389">
        <v>0</v>
      </c>
      <c r="G3389">
        <v>0</v>
      </c>
      <c r="H3389">
        <v>0</v>
      </c>
      <c r="L3389">
        <v>3.8300420000000002</v>
      </c>
      <c r="R3389">
        <v>11.968881</v>
      </c>
      <c r="S3389" t="s">
        <v>90</v>
      </c>
      <c r="T3389" s="297">
        <v>46311.754166666666</v>
      </c>
    </row>
    <row r="3390" spans="1:20" x14ac:dyDescent="0.35">
      <c r="A3390" t="s">
        <v>102</v>
      </c>
      <c r="B3390" t="s">
        <v>103</v>
      </c>
      <c r="C3390" t="s">
        <v>93</v>
      </c>
      <c r="D3390" s="29">
        <v>46486</v>
      </c>
      <c r="E3390">
        <v>0</v>
      </c>
      <c r="F3390">
        <v>0</v>
      </c>
      <c r="G3390">
        <v>0</v>
      </c>
      <c r="H3390">
        <v>0</v>
      </c>
      <c r="L3390">
        <v>3.8300420000000002</v>
      </c>
      <c r="R3390">
        <v>11.968881</v>
      </c>
      <c r="S3390" t="s">
        <v>90</v>
      </c>
      <c r="T3390" s="297">
        <v>46311.754166666666</v>
      </c>
    </row>
    <row r="3391" spans="1:20" x14ac:dyDescent="0.35">
      <c r="A3391" t="s">
        <v>102</v>
      </c>
      <c r="B3391" t="s">
        <v>103</v>
      </c>
      <c r="C3391" t="s">
        <v>93</v>
      </c>
      <c r="D3391" s="29">
        <v>46487</v>
      </c>
      <c r="E3391">
        <v>0</v>
      </c>
      <c r="F3391">
        <v>0</v>
      </c>
      <c r="G3391">
        <v>0</v>
      </c>
      <c r="H3391">
        <v>0</v>
      </c>
      <c r="L3391">
        <v>3.8300420000000002</v>
      </c>
      <c r="R3391">
        <v>11.968881</v>
      </c>
      <c r="S3391" t="s">
        <v>90</v>
      </c>
      <c r="T3391" s="297">
        <v>46311.754166666666</v>
      </c>
    </row>
    <row r="3392" spans="1:20" x14ac:dyDescent="0.35">
      <c r="A3392" t="s">
        <v>102</v>
      </c>
      <c r="B3392" t="s">
        <v>103</v>
      </c>
      <c r="C3392" t="s">
        <v>93</v>
      </c>
      <c r="D3392" s="29">
        <v>46488</v>
      </c>
      <c r="E3392">
        <v>0</v>
      </c>
      <c r="F3392">
        <v>0</v>
      </c>
      <c r="G3392">
        <v>0</v>
      </c>
      <c r="H3392">
        <v>0</v>
      </c>
      <c r="L3392">
        <v>3.8300420000000002</v>
      </c>
      <c r="R3392">
        <v>11.968881</v>
      </c>
      <c r="S3392" t="s">
        <v>90</v>
      </c>
      <c r="T3392" s="297">
        <v>46311.754166666666</v>
      </c>
    </row>
    <row r="3393" spans="1:20" x14ac:dyDescent="0.35">
      <c r="A3393" t="s">
        <v>102</v>
      </c>
      <c r="B3393" t="s">
        <v>103</v>
      </c>
      <c r="C3393" t="s">
        <v>93</v>
      </c>
      <c r="D3393" s="29">
        <v>46489</v>
      </c>
      <c r="E3393">
        <v>0</v>
      </c>
      <c r="F3393">
        <v>0</v>
      </c>
      <c r="G3393">
        <v>0</v>
      </c>
      <c r="H3393">
        <v>0</v>
      </c>
      <c r="L3393">
        <v>3.8300420000000002</v>
      </c>
      <c r="R3393">
        <v>11.968881</v>
      </c>
      <c r="S3393" t="s">
        <v>90</v>
      </c>
      <c r="T3393" s="297">
        <v>46311.754166666666</v>
      </c>
    </row>
    <row r="3394" spans="1:20" x14ac:dyDescent="0.35">
      <c r="A3394" t="s">
        <v>102</v>
      </c>
      <c r="B3394" t="s">
        <v>103</v>
      </c>
      <c r="C3394" t="s">
        <v>93</v>
      </c>
      <c r="D3394" s="29">
        <v>46490</v>
      </c>
      <c r="E3394">
        <v>0</v>
      </c>
      <c r="F3394">
        <v>0</v>
      </c>
      <c r="G3394">
        <v>0</v>
      </c>
      <c r="H3394">
        <v>0</v>
      </c>
      <c r="L3394">
        <v>3.8300420000000002</v>
      </c>
      <c r="R3394">
        <v>11.968881</v>
      </c>
      <c r="S3394" t="s">
        <v>90</v>
      </c>
      <c r="T3394" s="297">
        <v>46311.754166666666</v>
      </c>
    </row>
    <row r="3395" spans="1:20" x14ac:dyDescent="0.35">
      <c r="A3395" t="s">
        <v>102</v>
      </c>
      <c r="B3395" t="s">
        <v>103</v>
      </c>
      <c r="C3395" t="s">
        <v>93</v>
      </c>
      <c r="D3395" s="29">
        <v>46491</v>
      </c>
      <c r="E3395">
        <v>0</v>
      </c>
      <c r="F3395">
        <v>0</v>
      </c>
      <c r="G3395">
        <v>0</v>
      </c>
      <c r="H3395">
        <v>0</v>
      </c>
      <c r="L3395">
        <v>3.8300420000000002</v>
      </c>
      <c r="R3395">
        <v>11.968881</v>
      </c>
      <c r="S3395" t="s">
        <v>90</v>
      </c>
      <c r="T3395" s="297">
        <v>46311.754166666666</v>
      </c>
    </row>
    <row r="3396" spans="1:20" x14ac:dyDescent="0.35">
      <c r="A3396" t="s">
        <v>102</v>
      </c>
      <c r="B3396" t="s">
        <v>103</v>
      </c>
      <c r="C3396" t="s">
        <v>93</v>
      </c>
      <c r="D3396" s="29">
        <v>46492</v>
      </c>
      <c r="E3396">
        <v>0</v>
      </c>
      <c r="F3396">
        <v>0</v>
      </c>
      <c r="G3396">
        <v>0</v>
      </c>
      <c r="H3396">
        <v>0</v>
      </c>
      <c r="L3396">
        <v>3.8300420000000002</v>
      </c>
      <c r="R3396">
        <v>11.968881</v>
      </c>
      <c r="S3396" t="s">
        <v>90</v>
      </c>
      <c r="T3396" s="297">
        <v>46311.754166666666</v>
      </c>
    </row>
    <row r="3397" spans="1:20" x14ac:dyDescent="0.35">
      <c r="A3397" t="s">
        <v>102</v>
      </c>
      <c r="B3397" t="s">
        <v>103</v>
      </c>
      <c r="C3397" t="s">
        <v>93</v>
      </c>
      <c r="D3397" s="29">
        <v>46493</v>
      </c>
      <c r="E3397">
        <v>0</v>
      </c>
      <c r="F3397">
        <v>0</v>
      </c>
      <c r="G3397">
        <v>0</v>
      </c>
      <c r="H3397">
        <v>0</v>
      </c>
      <c r="L3397">
        <v>3.8300420000000002</v>
      </c>
      <c r="R3397">
        <v>11.968881</v>
      </c>
      <c r="S3397" t="s">
        <v>90</v>
      </c>
      <c r="T3397" s="297">
        <v>46311.754166666666</v>
      </c>
    </row>
    <row r="3398" spans="1:20" x14ac:dyDescent="0.35">
      <c r="A3398" t="s">
        <v>102</v>
      </c>
      <c r="B3398" t="s">
        <v>103</v>
      </c>
      <c r="C3398" t="s">
        <v>93</v>
      </c>
      <c r="D3398" s="29">
        <v>46494</v>
      </c>
      <c r="E3398">
        <v>0</v>
      </c>
      <c r="F3398">
        <v>0</v>
      </c>
      <c r="G3398">
        <v>0</v>
      </c>
      <c r="H3398">
        <v>0</v>
      </c>
      <c r="L3398">
        <v>3.8300420000000002</v>
      </c>
      <c r="R3398">
        <v>11.968881</v>
      </c>
      <c r="S3398" t="s">
        <v>90</v>
      </c>
      <c r="T3398" s="297">
        <v>46311.754166666666</v>
      </c>
    </row>
    <row r="3399" spans="1:20" x14ac:dyDescent="0.35">
      <c r="A3399" t="s">
        <v>102</v>
      </c>
      <c r="B3399" t="s">
        <v>103</v>
      </c>
      <c r="C3399" t="s">
        <v>93</v>
      </c>
      <c r="D3399" s="29">
        <v>46495</v>
      </c>
      <c r="E3399">
        <v>0</v>
      </c>
      <c r="F3399">
        <v>0</v>
      </c>
      <c r="G3399">
        <v>0</v>
      </c>
      <c r="H3399">
        <v>0</v>
      </c>
      <c r="L3399">
        <v>3.8300420000000002</v>
      </c>
      <c r="R3399">
        <v>11.968881</v>
      </c>
      <c r="S3399" t="s">
        <v>90</v>
      </c>
      <c r="T3399" s="297">
        <v>46311.754166666666</v>
      </c>
    </row>
    <row r="3400" spans="1:20" x14ac:dyDescent="0.35">
      <c r="A3400" t="s">
        <v>102</v>
      </c>
      <c r="B3400" t="s">
        <v>103</v>
      </c>
      <c r="C3400" t="s">
        <v>93</v>
      </c>
      <c r="D3400" s="29">
        <v>46496</v>
      </c>
      <c r="E3400">
        <v>0</v>
      </c>
      <c r="F3400">
        <v>0</v>
      </c>
      <c r="G3400">
        <v>0</v>
      </c>
      <c r="H3400">
        <v>0</v>
      </c>
      <c r="L3400">
        <v>3.8300420000000002</v>
      </c>
      <c r="R3400">
        <v>11.968881</v>
      </c>
      <c r="S3400" t="s">
        <v>90</v>
      </c>
      <c r="T3400" s="297">
        <v>46311.754166666666</v>
      </c>
    </row>
    <row r="3401" spans="1:20" x14ac:dyDescent="0.35">
      <c r="A3401" t="s">
        <v>102</v>
      </c>
      <c r="B3401" t="s">
        <v>103</v>
      </c>
      <c r="C3401" t="s">
        <v>93</v>
      </c>
      <c r="D3401" s="29">
        <v>46497</v>
      </c>
      <c r="E3401">
        <v>0</v>
      </c>
      <c r="F3401">
        <v>0</v>
      </c>
      <c r="G3401">
        <v>0</v>
      </c>
      <c r="H3401">
        <v>0</v>
      </c>
      <c r="L3401">
        <v>3.8300420000000002</v>
      </c>
      <c r="R3401">
        <v>11.968881</v>
      </c>
      <c r="S3401" t="s">
        <v>90</v>
      </c>
      <c r="T3401" s="297">
        <v>46311.754166666666</v>
      </c>
    </row>
    <row r="3402" spans="1:20" x14ac:dyDescent="0.35">
      <c r="A3402" t="s">
        <v>102</v>
      </c>
      <c r="B3402" t="s">
        <v>103</v>
      </c>
      <c r="C3402" t="s">
        <v>93</v>
      </c>
      <c r="D3402" s="29">
        <v>46498</v>
      </c>
      <c r="E3402">
        <v>0</v>
      </c>
      <c r="F3402">
        <v>0</v>
      </c>
      <c r="G3402">
        <v>0</v>
      </c>
      <c r="H3402">
        <v>0</v>
      </c>
      <c r="L3402">
        <v>3.8300420000000002</v>
      </c>
      <c r="R3402">
        <v>11.968881</v>
      </c>
      <c r="S3402" t="s">
        <v>90</v>
      </c>
      <c r="T3402" s="297">
        <v>46311.754166666666</v>
      </c>
    </row>
    <row r="3403" spans="1:20" x14ac:dyDescent="0.35">
      <c r="A3403" t="s">
        <v>102</v>
      </c>
      <c r="B3403" t="s">
        <v>103</v>
      </c>
      <c r="C3403" t="s">
        <v>93</v>
      </c>
      <c r="D3403" s="29">
        <v>46499</v>
      </c>
      <c r="E3403">
        <v>0</v>
      </c>
      <c r="F3403">
        <v>0</v>
      </c>
      <c r="G3403">
        <v>0</v>
      </c>
      <c r="H3403">
        <v>0</v>
      </c>
      <c r="L3403">
        <v>3.8300420000000002</v>
      </c>
      <c r="R3403">
        <v>11.968881</v>
      </c>
      <c r="S3403" t="s">
        <v>90</v>
      </c>
      <c r="T3403" s="297">
        <v>46311.754166666666</v>
      </c>
    </row>
    <row r="3404" spans="1:20" x14ac:dyDescent="0.35">
      <c r="A3404" t="s">
        <v>102</v>
      </c>
      <c r="B3404" t="s">
        <v>103</v>
      </c>
      <c r="C3404" t="s">
        <v>93</v>
      </c>
      <c r="D3404" s="29">
        <v>46500</v>
      </c>
      <c r="E3404">
        <v>0</v>
      </c>
      <c r="F3404">
        <v>0</v>
      </c>
      <c r="G3404">
        <v>0</v>
      </c>
      <c r="H3404">
        <v>0</v>
      </c>
      <c r="L3404">
        <v>3.8300420000000002</v>
      </c>
      <c r="R3404">
        <v>11.968881</v>
      </c>
      <c r="S3404" t="s">
        <v>90</v>
      </c>
      <c r="T3404" s="297">
        <v>46311.754166666666</v>
      </c>
    </row>
    <row r="3405" spans="1:20" x14ac:dyDescent="0.35">
      <c r="A3405" t="s">
        <v>102</v>
      </c>
      <c r="B3405" t="s">
        <v>103</v>
      </c>
      <c r="C3405" t="s">
        <v>93</v>
      </c>
      <c r="D3405" s="29">
        <v>46501</v>
      </c>
      <c r="E3405">
        <v>0</v>
      </c>
      <c r="F3405">
        <v>0</v>
      </c>
      <c r="G3405">
        <v>0</v>
      </c>
      <c r="H3405">
        <v>0</v>
      </c>
      <c r="L3405">
        <v>3.8300420000000002</v>
      </c>
      <c r="R3405">
        <v>11.968881</v>
      </c>
      <c r="S3405" t="s">
        <v>90</v>
      </c>
      <c r="T3405" s="297">
        <v>46311.754166666666</v>
      </c>
    </row>
    <row r="3406" spans="1:20" x14ac:dyDescent="0.35">
      <c r="A3406" t="s">
        <v>102</v>
      </c>
      <c r="B3406" t="s">
        <v>103</v>
      </c>
      <c r="C3406" t="s">
        <v>93</v>
      </c>
      <c r="D3406" s="29">
        <v>46502</v>
      </c>
      <c r="E3406">
        <v>0</v>
      </c>
      <c r="F3406">
        <v>0</v>
      </c>
      <c r="G3406">
        <v>0</v>
      </c>
      <c r="H3406">
        <v>0</v>
      </c>
      <c r="L3406">
        <v>3.8300420000000002</v>
      </c>
      <c r="R3406">
        <v>11.968881</v>
      </c>
      <c r="S3406" t="s">
        <v>90</v>
      </c>
      <c r="T3406" s="297">
        <v>46311.754166666666</v>
      </c>
    </row>
    <row r="3407" spans="1:20" x14ac:dyDescent="0.35">
      <c r="A3407" t="s">
        <v>102</v>
      </c>
      <c r="B3407" t="s">
        <v>103</v>
      </c>
      <c r="C3407" t="s">
        <v>93</v>
      </c>
      <c r="D3407" s="29">
        <v>46503</v>
      </c>
      <c r="E3407">
        <v>0</v>
      </c>
      <c r="F3407">
        <v>0</v>
      </c>
      <c r="G3407">
        <v>0</v>
      </c>
      <c r="H3407">
        <v>0</v>
      </c>
      <c r="L3407">
        <v>3.8300420000000002</v>
      </c>
      <c r="R3407">
        <v>11.968881</v>
      </c>
      <c r="S3407" t="s">
        <v>90</v>
      </c>
      <c r="T3407" s="297">
        <v>46311.754166666666</v>
      </c>
    </row>
    <row r="3408" spans="1:20" x14ac:dyDescent="0.35">
      <c r="A3408" t="s">
        <v>102</v>
      </c>
      <c r="B3408" t="s">
        <v>103</v>
      </c>
      <c r="C3408" t="s">
        <v>93</v>
      </c>
      <c r="D3408" s="29">
        <v>46504</v>
      </c>
      <c r="E3408">
        <v>0</v>
      </c>
      <c r="F3408">
        <v>0</v>
      </c>
      <c r="G3408">
        <v>0</v>
      </c>
      <c r="H3408">
        <v>0</v>
      </c>
      <c r="L3408">
        <v>3.8300420000000002</v>
      </c>
      <c r="R3408">
        <v>11.968881</v>
      </c>
      <c r="S3408" t="s">
        <v>90</v>
      </c>
      <c r="T3408" s="297">
        <v>46311.754166666666</v>
      </c>
    </row>
    <row r="3409" spans="1:20" x14ac:dyDescent="0.35">
      <c r="A3409" t="s">
        <v>102</v>
      </c>
      <c r="B3409" t="s">
        <v>103</v>
      </c>
      <c r="C3409" t="s">
        <v>93</v>
      </c>
      <c r="D3409" s="29">
        <v>46505</v>
      </c>
      <c r="E3409">
        <v>0</v>
      </c>
      <c r="F3409">
        <v>0</v>
      </c>
      <c r="G3409">
        <v>0</v>
      </c>
      <c r="H3409">
        <v>0</v>
      </c>
      <c r="L3409">
        <v>3.8300420000000002</v>
      </c>
      <c r="R3409">
        <v>11.968881</v>
      </c>
      <c r="S3409" t="s">
        <v>90</v>
      </c>
      <c r="T3409" s="297">
        <v>46311.754166666666</v>
      </c>
    </row>
    <row r="3410" spans="1:20" x14ac:dyDescent="0.35">
      <c r="A3410" t="s">
        <v>102</v>
      </c>
      <c r="B3410" t="s">
        <v>103</v>
      </c>
      <c r="C3410" t="s">
        <v>93</v>
      </c>
      <c r="D3410" s="29">
        <v>46506</v>
      </c>
      <c r="E3410">
        <v>0</v>
      </c>
      <c r="F3410">
        <v>0</v>
      </c>
      <c r="G3410">
        <v>0</v>
      </c>
      <c r="H3410">
        <v>0</v>
      </c>
      <c r="L3410">
        <v>3.8300420000000002</v>
      </c>
      <c r="R3410">
        <v>11.968881</v>
      </c>
      <c r="S3410" t="s">
        <v>90</v>
      </c>
      <c r="T3410" s="297">
        <v>46311.754166666666</v>
      </c>
    </row>
    <row r="3411" spans="1:20" x14ac:dyDescent="0.35">
      <c r="A3411" t="s">
        <v>102</v>
      </c>
      <c r="B3411" t="s">
        <v>103</v>
      </c>
      <c r="C3411" t="s">
        <v>93</v>
      </c>
      <c r="D3411" s="29">
        <v>46507</v>
      </c>
      <c r="E3411">
        <v>0</v>
      </c>
      <c r="F3411">
        <v>0</v>
      </c>
      <c r="G3411">
        <v>0</v>
      </c>
      <c r="H3411">
        <v>0</v>
      </c>
      <c r="L3411">
        <v>3.8300420000000002</v>
      </c>
      <c r="R3411">
        <v>11.968881</v>
      </c>
      <c r="S3411" t="s">
        <v>90</v>
      </c>
      <c r="T3411" s="297">
        <v>46311.754166666666</v>
      </c>
    </row>
    <row r="3412" spans="1:20" x14ac:dyDescent="0.35">
      <c r="A3412" t="s">
        <v>102</v>
      </c>
      <c r="B3412" t="s">
        <v>103</v>
      </c>
      <c r="C3412" t="s">
        <v>93</v>
      </c>
      <c r="D3412" s="29">
        <v>46508</v>
      </c>
      <c r="E3412">
        <v>0</v>
      </c>
      <c r="F3412">
        <v>0</v>
      </c>
      <c r="G3412">
        <v>0</v>
      </c>
      <c r="H3412">
        <v>0</v>
      </c>
      <c r="L3412">
        <v>3.8300420000000002</v>
      </c>
      <c r="R3412">
        <v>11.968881</v>
      </c>
      <c r="S3412" t="s">
        <v>90</v>
      </c>
      <c r="T3412" s="297">
        <v>46311.754166666666</v>
      </c>
    </row>
    <row r="3413" spans="1:20" x14ac:dyDescent="0.35">
      <c r="A3413" t="s">
        <v>102</v>
      </c>
      <c r="B3413" t="s">
        <v>103</v>
      </c>
      <c r="C3413" t="s">
        <v>93</v>
      </c>
      <c r="D3413" s="29">
        <v>46509</v>
      </c>
      <c r="E3413">
        <v>0</v>
      </c>
      <c r="F3413">
        <v>0</v>
      </c>
      <c r="G3413">
        <v>0</v>
      </c>
      <c r="H3413">
        <v>0</v>
      </c>
      <c r="L3413">
        <v>3.8300420000000002</v>
      </c>
      <c r="R3413">
        <v>11.968881</v>
      </c>
      <c r="S3413" t="s">
        <v>90</v>
      </c>
      <c r="T3413" s="297">
        <v>46311.754166666666</v>
      </c>
    </row>
    <row r="3414" spans="1:20" x14ac:dyDescent="0.35">
      <c r="A3414" t="s">
        <v>102</v>
      </c>
      <c r="B3414" t="s">
        <v>103</v>
      </c>
      <c r="C3414" t="s">
        <v>93</v>
      </c>
      <c r="D3414" s="29">
        <v>46510</v>
      </c>
      <c r="E3414">
        <v>0</v>
      </c>
      <c r="F3414">
        <v>0</v>
      </c>
      <c r="G3414">
        <v>0</v>
      </c>
      <c r="H3414">
        <v>0</v>
      </c>
      <c r="L3414">
        <v>3.8300420000000002</v>
      </c>
      <c r="R3414">
        <v>11.968881</v>
      </c>
      <c r="S3414" t="s">
        <v>90</v>
      </c>
      <c r="T3414" s="297">
        <v>46311.754166666666</v>
      </c>
    </row>
    <row r="3415" spans="1:20" x14ac:dyDescent="0.35">
      <c r="A3415" t="s">
        <v>102</v>
      </c>
      <c r="B3415" t="s">
        <v>103</v>
      </c>
      <c r="C3415" t="s">
        <v>93</v>
      </c>
      <c r="D3415" s="29">
        <v>46511</v>
      </c>
      <c r="E3415">
        <v>0</v>
      </c>
      <c r="F3415">
        <v>0</v>
      </c>
      <c r="G3415">
        <v>0</v>
      </c>
      <c r="H3415">
        <v>0</v>
      </c>
      <c r="L3415">
        <v>3.8300420000000002</v>
      </c>
      <c r="R3415">
        <v>11.968881</v>
      </c>
      <c r="S3415" t="s">
        <v>90</v>
      </c>
      <c r="T3415" s="297">
        <v>46311.754166666666</v>
      </c>
    </row>
    <row r="3416" spans="1:20" x14ac:dyDescent="0.35">
      <c r="A3416" t="s">
        <v>102</v>
      </c>
      <c r="B3416" t="s">
        <v>103</v>
      </c>
      <c r="C3416" t="s">
        <v>93</v>
      </c>
      <c r="D3416" s="29">
        <v>46512</v>
      </c>
      <c r="E3416">
        <v>0</v>
      </c>
      <c r="F3416">
        <v>0</v>
      </c>
      <c r="G3416">
        <v>0</v>
      </c>
      <c r="H3416">
        <v>0</v>
      </c>
      <c r="L3416">
        <v>3.8300420000000002</v>
      </c>
      <c r="R3416">
        <v>11.968881</v>
      </c>
      <c r="S3416" t="s">
        <v>90</v>
      </c>
      <c r="T3416" s="297">
        <v>46311.754166666666</v>
      </c>
    </row>
    <row r="3417" spans="1:20" x14ac:dyDescent="0.35">
      <c r="A3417" t="s">
        <v>102</v>
      </c>
      <c r="B3417" t="s">
        <v>103</v>
      </c>
      <c r="C3417" t="s">
        <v>93</v>
      </c>
      <c r="D3417" s="29">
        <v>46513</v>
      </c>
      <c r="E3417">
        <v>0</v>
      </c>
      <c r="F3417">
        <v>0</v>
      </c>
      <c r="G3417">
        <v>0</v>
      </c>
      <c r="H3417">
        <v>0</v>
      </c>
      <c r="L3417">
        <v>3.8300420000000002</v>
      </c>
      <c r="R3417">
        <v>11.968881</v>
      </c>
      <c r="S3417" t="s">
        <v>90</v>
      </c>
      <c r="T3417" s="297">
        <v>46311.754166666666</v>
      </c>
    </row>
    <row r="3418" spans="1:20" x14ac:dyDescent="0.35">
      <c r="A3418" t="s">
        <v>102</v>
      </c>
      <c r="B3418" t="s">
        <v>103</v>
      </c>
      <c r="C3418" t="s">
        <v>93</v>
      </c>
      <c r="D3418" s="29">
        <v>46514</v>
      </c>
      <c r="E3418">
        <v>0</v>
      </c>
      <c r="F3418">
        <v>0</v>
      </c>
      <c r="G3418">
        <v>0</v>
      </c>
      <c r="H3418">
        <v>0</v>
      </c>
      <c r="L3418">
        <v>3.8300420000000002</v>
      </c>
      <c r="R3418">
        <v>11.968881</v>
      </c>
      <c r="S3418" t="s">
        <v>90</v>
      </c>
      <c r="T3418" s="297">
        <v>46311.754166666666</v>
      </c>
    </row>
    <row r="3419" spans="1:20" x14ac:dyDescent="0.35">
      <c r="A3419" t="s">
        <v>102</v>
      </c>
      <c r="B3419" t="s">
        <v>103</v>
      </c>
      <c r="C3419" t="s">
        <v>93</v>
      </c>
      <c r="D3419" s="29">
        <v>46515</v>
      </c>
      <c r="E3419">
        <v>0</v>
      </c>
      <c r="F3419">
        <v>0</v>
      </c>
      <c r="G3419">
        <v>0</v>
      </c>
      <c r="H3419">
        <v>0</v>
      </c>
      <c r="L3419">
        <v>3.8300420000000002</v>
      </c>
      <c r="R3419">
        <v>11.968881</v>
      </c>
      <c r="S3419" t="s">
        <v>90</v>
      </c>
      <c r="T3419" s="297">
        <v>46311.754166666666</v>
      </c>
    </row>
    <row r="3420" spans="1:20" x14ac:dyDescent="0.35">
      <c r="A3420" t="s">
        <v>102</v>
      </c>
      <c r="B3420" t="s">
        <v>103</v>
      </c>
      <c r="C3420" t="s">
        <v>93</v>
      </c>
      <c r="D3420" s="29">
        <v>46516</v>
      </c>
      <c r="E3420">
        <v>0</v>
      </c>
      <c r="F3420">
        <v>0</v>
      </c>
      <c r="G3420">
        <v>0</v>
      </c>
      <c r="H3420">
        <v>0</v>
      </c>
      <c r="L3420">
        <v>3.8300420000000002</v>
      </c>
      <c r="R3420">
        <v>11.968881</v>
      </c>
      <c r="S3420" t="s">
        <v>90</v>
      </c>
      <c r="T3420" s="297">
        <v>46311.754166666666</v>
      </c>
    </row>
    <row r="3421" spans="1:20" x14ac:dyDescent="0.35">
      <c r="A3421" t="s">
        <v>102</v>
      </c>
      <c r="B3421" t="s">
        <v>103</v>
      </c>
      <c r="C3421" t="s">
        <v>93</v>
      </c>
      <c r="D3421" s="29">
        <v>46517</v>
      </c>
      <c r="E3421">
        <v>0</v>
      </c>
      <c r="F3421">
        <v>0</v>
      </c>
      <c r="G3421">
        <v>0</v>
      </c>
      <c r="H3421">
        <v>0</v>
      </c>
      <c r="L3421">
        <v>3.8300420000000002</v>
      </c>
      <c r="R3421">
        <v>11.968881</v>
      </c>
      <c r="S3421" t="s">
        <v>90</v>
      </c>
      <c r="T3421" s="297">
        <v>46311.754166666666</v>
      </c>
    </row>
    <row r="3422" spans="1:20" x14ac:dyDescent="0.35">
      <c r="A3422" t="s">
        <v>102</v>
      </c>
      <c r="B3422" t="s">
        <v>103</v>
      </c>
      <c r="C3422" t="s">
        <v>93</v>
      </c>
      <c r="D3422" s="29">
        <v>46518</v>
      </c>
      <c r="E3422">
        <v>0</v>
      </c>
      <c r="F3422">
        <v>0</v>
      </c>
      <c r="G3422">
        <v>0</v>
      </c>
      <c r="H3422">
        <v>0</v>
      </c>
      <c r="L3422">
        <v>3.8300420000000002</v>
      </c>
      <c r="R3422">
        <v>11.968881</v>
      </c>
      <c r="S3422" t="s">
        <v>90</v>
      </c>
      <c r="T3422" s="297">
        <v>46311.754166666666</v>
      </c>
    </row>
    <row r="3423" spans="1:20" x14ac:dyDescent="0.35">
      <c r="A3423" t="s">
        <v>102</v>
      </c>
      <c r="B3423" t="s">
        <v>103</v>
      </c>
      <c r="C3423" t="s">
        <v>93</v>
      </c>
      <c r="D3423" s="29">
        <v>46519</v>
      </c>
      <c r="E3423">
        <v>0</v>
      </c>
      <c r="F3423">
        <v>0</v>
      </c>
      <c r="G3423">
        <v>0</v>
      </c>
      <c r="H3423">
        <v>0</v>
      </c>
      <c r="L3423">
        <v>3.8300420000000002</v>
      </c>
      <c r="R3423">
        <v>11.968881</v>
      </c>
      <c r="S3423" t="s">
        <v>90</v>
      </c>
      <c r="T3423" s="297">
        <v>46311.754166666666</v>
      </c>
    </row>
    <row r="3424" spans="1:20" x14ac:dyDescent="0.35">
      <c r="A3424" t="s">
        <v>102</v>
      </c>
      <c r="B3424" t="s">
        <v>103</v>
      </c>
      <c r="C3424" t="s">
        <v>93</v>
      </c>
      <c r="D3424" s="29">
        <v>46520</v>
      </c>
      <c r="E3424">
        <v>0</v>
      </c>
      <c r="F3424">
        <v>0</v>
      </c>
      <c r="G3424">
        <v>0</v>
      </c>
      <c r="H3424">
        <v>0</v>
      </c>
      <c r="L3424">
        <v>3.8300420000000002</v>
      </c>
      <c r="R3424">
        <v>11.968881</v>
      </c>
      <c r="S3424" t="s">
        <v>90</v>
      </c>
      <c r="T3424" s="297">
        <v>46311.754166666666</v>
      </c>
    </row>
    <row r="3425" spans="1:20" x14ac:dyDescent="0.35">
      <c r="A3425" t="s">
        <v>102</v>
      </c>
      <c r="B3425" t="s">
        <v>103</v>
      </c>
      <c r="C3425" t="s">
        <v>93</v>
      </c>
      <c r="D3425" s="29">
        <v>46521</v>
      </c>
      <c r="E3425">
        <v>0</v>
      </c>
      <c r="F3425">
        <v>0</v>
      </c>
      <c r="G3425">
        <v>0</v>
      </c>
      <c r="H3425">
        <v>0</v>
      </c>
      <c r="L3425">
        <v>3.8300420000000002</v>
      </c>
      <c r="R3425">
        <v>11.968881</v>
      </c>
      <c r="S3425" t="s">
        <v>90</v>
      </c>
      <c r="T3425" s="297">
        <v>46311.754166666666</v>
      </c>
    </row>
    <row r="3426" spans="1:20" x14ac:dyDescent="0.35">
      <c r="A3426" t="s">
        <v>102</v>
      </c>
      <c r="B3426" t="s">
        <v>103</v>
      </c>
      <c r="C3426" t="s">
        <v>93</v>
      </c>
      <c r="D3426" s="29">
        <v>46522</v>
      </c>
      <c r="E3426">
        <v>0</v>
      </c>
      <c r="F3426">
        <v>0</v>
      </c>
      <c r="G3426">
        <v>0</v>
      </c>
      <c r="H3426">
        <v>0</v>
      </c>
      <c r="L3426">
        <v>3.8300420000000002</v>
      </c>
      <c r="R3426">
        <v>11.968881</v>
      </c>
      <c r="S3426" t="s">
        <v>90</v>
      </c>
      <c r="T3426" s="297">
        <v>46311.754166666666</v>
      </c>
    </row>
    <row r="3427" spans="1:20" x14ac:dyDescent="0.35">
      <c r="A3427" t="s">
        <v>102</v>
      </c>
      <c r="B3427" t="s">
        <v>103</v>
      </c>
      <c r="C3427" t="s">
        <v>93</v>
      </c>
      <c r="D3427" s="29">
        <v>46523</v>
      </c>
      <c r="E3427">
        <v>0</v>
      </c>
      <c r="F3427">
        <v>0</v>
      </c>
      <c r="G3427">
        <v>0</v>
      </c>
      <c r="H3427">
        <v>0</v>
      </c>
      <c r="L3427">
        <v>3.8300420000000002</v>
      </c>
      <c r="R3427">
        <v>11.968881</v>
      </c>
      <c r="S3427" t="s">
        <v>90</v>
      </c>
      <c r="T3427" s="297">
        <v>46311.754166666666</v>
      </c>
    </row>
    <row r="3428" spans="1:20" x14ac:dyDescent="0.35">
      <c r="A3428" t="s">
        <v>102</v>
      </c>
      <c r="B3428" t="s">
        <v>103</v>
      </c>
      <c r="C3428" t="s">
        <v>93</v>
      </c>
      <c r="D3428" s="29">
        <v>46524</v>
      </c>
      <c r="E3428">
        <v>0</v>
      </c>
      <c r="F3428">
        <v>0</v>
      </c>
      <c r="G3428">
        <v>0</v>
      </c>
      <c r="H3428">
        <v>0</v>
      </c>
      <c r="L3428">
        <v>3.8300420000000002</v>
      </c>
      <c r="R3428">
        <v>11.968881</v>
      </c>
      <c r="S3428" t="s">
        <v>90</v>
      </c>
      <c r="T3428" s="297">
        <v>46311.754166666666</v>
      </c>
    </row>
    <row r="3429" spans="1:20" x14ac:dyDescent="0.35">
      <c r="A3429" t="s">
        <v>102</v>
      </c>
      <c r="B3429" t="s">
        <v>103</v>
      </c>
      <c r="C3429" t="s">
        <v>93</v>
      </c>
      <c r="D3429" s="29">
        <v>46525</v>
      </c>
      <c r="E3429">
        <v>0</v>
      </c>
      <c r="F3429">
        <v>0</v>
      </c>
      <c r="G3429">
        <v>0</v>
      </c>
      <c r="H3429">
        <v>0</v>
      </c>
      <c r="L3429">
        <v>3.8300420000000002</v>
      </c>
      <c r="R3429">
        <v>11.968881</v>
      </c>
      <c r="S3429" t="s">
        <v>90</v>
      </c>
      <c r="T3429" s="297">
        <v>46311.754166666666</v>
      </c>
    </row>
    <row r="3430" spans="1:20" x14ac:dyDescent="0.35">
      <c r="A3430" t="s">
        <v>102</v>
      </c>
      <c r="B3430" t="s">
        <v>103</v>
      </c>
      <c r="C3430" t="s">
        <v>93</v>
      </c>
      <c r="D3430" s="29">
        <v>46526</v>
      </c>
      <c r="E3430">
        <v>0</v>
      </c>
      <c r="F3430">
        <v>0</v>
      </c>
      <c r="G3430">
        <v>0</v>
      </c>
      <c r="H3430">
        <v>0</v>
      </c>
      <c r="L3430">
        <v>3.8300420000000002</v>
      </c>
      <c r="R3430">
        <v>11.968881</v>
      </c>
      <c r="S3430" t="s">
        <v>90</v>
      </c>
      <c r="T3430" s="297">
        <v>46311.754166666666</v>
      </c>
    </row>
    <row r="3431" spans="1:20" x14ac:dyDescent="0.35">
      <c r="A3431" t="s">
        <v>102</v>
      </c>
      <c r="B3431" t="s">
        <v>103</v>
      </c>
      <c r="C3431" t="s">
        <v>93</v>
      </c>
      <c r="D3431" s="29">
        <v>46527</v>
      </c>
      <c r="E3431">
        <v>0</v>
      </c>
      <c r="F3431">
        <v>0</v>
      </c>
      <c r="G3431">
        <v>0</v>
      </c>
      <c r="H3431">
        <v>0</v>
      </c>
      <c r="L3431">
        <v>3.8300420000000002</v>
      </c>
      <c r="R3431">
        <v>11.968881</v>
      </c>
      <c r="S3431" t="s">
        <v>90</v>
      </c>
      <c r="T3431" s="297">
        <v>46311.754166666666</v>
      </c>
    </row>
    <row r="3432" spans="1:20" x14ac:dyDescent="0.35">
      <c r="A3432" t="s">
        <v>102</v>
      </c>
      <c r="B3432" t="s">
        <v>103</v>
      </c>
      <c r="C3432" t="s">
        <v>93</v>
      </c>
      <c r="D3432" s="29">
        <v>46528</v>
      </c>
      <c r="E3432">
        <v>0</v>
      </c>
      <c r="F3432">
        <v>0</v>
      </c>
      <c r="G3432">
        <v>0</v>
      </c>
      <c r="H3432">
        <v>0</v>
      </c>
      <c r="L3432">
        <v>3.8300420000000002</v>
      </c>
      <c r="R3432">
        <v>11.968881</v>
      </c>
      <c r="S3432" t="s">
        <v>90</v>
      </c>
      <c r="T3432" s="297">
        <v>46311.754166666666</v>
      </c>
    </row>
    <row r="3433" spans="1:20" x14ac:dyDescent="0.35">
      <c r="A3433" t="s">
        <v>102</v>
      </c>
      <c r="B3433" t="s">
        <v>103</v>
      </c>
      <c r="C3433" t="s">
        <v>93</v>
      </c>
      <c r="D3433" s="29">
        <v>46529</v>
      </c>
      <c r="E3433">
        <v>0</v>
      </c>
      <c r="F3433">
        <v>0</v>
      </c>
      <c r="G3433">
        <v>0</v>
      </c>
      <c r="H3433">
        <v>0</v>
      </c>
      <c r="L3433">
        <v>3.8300420000000002</v>
      </c>
      <c r="R3433">
        <v>11.968881</v>
      </c>
      <c r="S3433" t="s">
        <v>90</v>
      </c>
      <c r="T3433" s="297">
        <v>46311.754166666666</v>
      </c>
    </row>
    <row r="3434" spans="1:20" x14ac:dyDescent="0.35">
      <c r="A3434" t="s">
        <v>102</v>
      </c>
      <c r="B3434" t="s">
        <v>103</v>
      </c>
      <c r="C3434" t="s">
        <v>93</v>
      </c>
      <c r="D3434" s="29">
        <v>46530</v>
      </c>
      <c r="E3434">
        <v>0</v>
      </c>
      <c r="F3434">
        <v>0</v>
      </c>
      <c r="G3434">
        <v>0</v>
      </c>
      <c r="H3434">
        <v>0</v>
      </c>
      <c r="L3434">
        <v>3.8300420000000002</v>
      </c>
      <c r="R3434">
        <v>11.968881</v>
      </c>
      <c r="S3434" t="s">
        <v>90</v>
      </c>
      <c r="T3434" s="297">
        <v>46311.754166666666</v>
      </c>
    </row>
    <row r="3435" spans="1:20" x14ac:dyDescent="0.35">
      <c r="A3435" t="s">
        <v>102</v>
      </c>
      <c r="B3435" t="s">
        <v>103</v>
      </c>
      <c r="C3435" t="s">
        <v>93</v>
      </c>
      <c r="D3435" s="29">
        <v>46531</v>
      </c>
      <c r="E3435">
        <v>0</v>
      </c>
      <c r="F3435">
        <v>0</v>
      </c>
      <c r="G3435">
        <v>0</v>
      </c>
      <c r="H3435">
        <v>0</v>
      </c>
      <c r="L3435">
        <v>3.8300420000000002</v>
      </c>
      <c r="R3435">
        <v>11.968881</v>
      </c>
      <c r="S3435" t="s">
        <v>90</v>
      </c>
      <c r="T3435" s="297">
        <v>46311.754166666666</v>
      </c>
    </row>
    <row r="3436" spans="1:20" x14ac:dyDescent="0.35">
      <c r="A3436" t="s">
        <v>102</v>
      </c>
      <c r="B3436" t="s">
        <v>103</v>
      </c>
      <c r="C3436" t="s">
        <v>93</v>
      </c>
      <c r="D3436" s="29">
        <v>46532</v>
      </c>
      <c r="E3436">
        <v>0</v>
      </c>
      <c r="F3436">
        <v>0</v>
      </c>
      <c r="G3436">
        <v>0</v>
      </c>
      <c r="H3436">
        <v>0</v>
      </c>
      <c r="L3436">
        <v>3.8300420000000002</v>
      </c>
      <c r="R3436">
        <v>11.968881</v>
      </c>
      <c r="S3436" t="s">
        <v>90</v>
      </c>
      <c r="T3436" s="297">
        <v>46311.754166666666</v>
      </c>
    </row>
    <row r="3437" spans="1:20" x14ac:dyDescent="0.35">
      <c r="A3437" t="s">
        <v>102</v>
      </c>
      <c r="B3437" t="s">
        <v>103</v>
      </c>
      <c r="C3437" t="s">
        <v>93</v>
      </c>
      <c r="D3437" s="29">
        <v>46533</v>
      </c>
      <c r="E3437">
        <v>0</v>
      </c>
      <c r="F3437">
        <v>0</v>
      </c>
      <c r="G3437">
        <v>0</v>
      </c>
      <c r="H3437">
        <v>0</v>
      </c>
      <c r="L3437">
        <v>3.8300420000000002</v>
      </c>
      <c r="R3437">
        <v>11.968881</v>
      </c>
      <c r="S3437" t="s">
        <v>90</v>
      </c>
      <c r="T3437" s="297">
        <v>46311.754166666666</v>
      </c>
    </row>
    <row r="3438" spans="1:20" x14ac:dyDescent="0.35">
      <c r="A3438" t="s">
        <v>102</v>
      </c>
      <c r="B3438" t="s">
        <v>103</v>
      </c>
      <c r="C3438" t="s">
        <v>93</v>
      </c>
      <c r="D3438" s="29">
        <v>46534</v>
      </c>
      <c r="E3438">
        <v>0</v>
      </c>
      <c r="F3438">
        <v>0</v>
      </c>
      <c r="G3438">
        <v>0</v>
      </c>
      <c r="H3438">
        <v>0</v>
      </c>
      <c r="L3438">
        <v>3.8300420000000002</v>
      </c>
      <c r="R3438">
        <v>11.968881</v>
      </c>
      <c r="S3438" t="s">
        <v>90</v>
      </c>
      <c r="T3438" s="297">
        <v>46311.754166666666</v>
      </c>
    </row>
    <row r="3439" spans="1:20" x14ac:dyDescent="0.35">
      <c r="A3439" t="s">
        <v>102</v>
      </c>
      <c r="B3439" t="s">
        <v>103</v>
      </c>
      <c r="C3439" t="s">
        <v>93</v>
      </c>
      <c r="D3439" s="29">
        <v>46535</v>
      </c>
      <c r="E3439">
        <v>0</v>
      </c>
      <c r="F3439">
        <v>0</v>
      </c>
      <c r="G3439">
        <v>0</v>
      </c>
      <c r="H3439">
        <v>0</v>
      </c>
      <c r="L3439">
        <v>3.8300420000000002</v>
      </c>
      <c r="R3439">
        <v>11.968881</v>
      </c>
      <c r="S3439" t="s">
        <v>90</v>
      </c>
      <c r="T3439" s="297">
        <v>46311.754166666666</v>
      </c>
    </row>
    <row r="3440" spans="1:20" x14ac:dyDescent="0.35">
      <c r="A3440" t="s">
        <v>102</v>
      </c>
      <c r="B3440" t="s">
        <v>103</v>
      </c>
      <c r="C3440" t="s">
        <v>93</v>
      </c>
      <c r="D3440" s="29">
        <v>46536</v>
      </c>
      <c r="E3440">
        <v>0</v>
      </c>
      <c r="F3440">
        <v>0</v>
      </c>
      <c r="G3440">
        <v>0</v>
      </c>
      <c r="H3440">
        <v>0</v>
      </c>
      <c r="L3440">
        <v>3.8300420000000002</v>
      </c>
      <c r="R3440">
        <v>11.968881</v>
      </c>
      <c r="S3440" t="s">
        <v>90</v>
      </c>
      <c r="T3440" s="297">
        <v>46311.754166666666</v>
      </c>
    </row>
    <row r="3441" spans="1:20" x14ac:dyDescent="0.35">
      <c r="A3441" t="s">
        <v>102</v>
      </c>
      <c r="B3441" t="s">
        <v>103</v>
      </c>
      <c r="C3441" t="s">
        <v>93</v>
      </c>
      <c r="D3441" s="29">
        <v>46537</v>
      </c>
      <c r="E3441">
        <v>0</v>
      </c>
      <c r="F3441">
        <v>0</v>
      </c>
      <c r="G3441">
        <v>0</v>
      </c>
      <c r="H3441">
        <v>0</v>
      </c>
      <c r="L3441">
        <v>3.8300420000000002</v>
      </c>
      <c r="R3441">
        <v>11.968881</v>
      </c>
      <c r="S3441" t="s">
        <v>90</v>
      </c>
      <c r="T3441" s="297">
        <v>46311.754166666666</v>
      </c>
    </row>
    <row r="3442" spans="1:20" x14ac:dyDescent="0.35">
      <c r="A3442" t="s">
        <v>102</v>
      </c>
      <c r="B3442" t="s">
        <v>103</v>
      </c>
      <c r="C3442" t="s">
        <v>93</v>
      </c>
      <c r="D3442" s="29">
        <v>46538</v>
      </c>
      <c r="E3442">
        <v>0</v>
      </c>
      <c r="F3442">
        <v>0</v>
      </c>
      <c r="G3442">
        <v>0</v>
      </c>
      <c r="H3442">
        <v>0</v>
      </c>
      <c r="L3442">
        <v>3.8300420000000002</v>
      </c>
      <c r="R3442">
        <v>11.968881</v>
      </c>
      <c r="S3442" t="s">
        <v>90</v>
      </c>
      <c r="T3442" s="297">
        <v>46311.754166666666</v>
      </c>
    </row>
    <row r="3443" spans="1:20" x14ac:dyDescent="0.35">
      <c r="A3443" t="s">
        <v>102</v>
      </c>
      <c r="B3443" t="s">
        <v>103</v>
      </c>
      <c r="C3443" t="s">
        <v>93</v>
      </c>
      <c r="D3443" s="29">
        <v>46539</v>
      </c>
      <c r="E3443">
        <v>0</v>
      </c>
      <c r="F3443">
        <v>0</v>
      </c>
      <c r="G3443">
        <v>0</v>
      </c>
      <c r="H3443">
        <v>0</v>
      </c>
      <c r="L3443">
        <v>3.8300420000000002</v>
      </c>
      <c r="R3443">
        <v>11.968881</v>
      </c>
      <c r="S3443" t="s">
        <v>90</v>
      </c>
      <c r="T3443" s="297">
        <v>46311.754166666666</v>
      </c>
    </row>
    <row r="3444" spans="1:20" x14ac:dyDescent="0.35">
      <c r="A3444" t="s">
        <v>102</v>
      </c>
      <c r="B3444" t="s">
        <v>103</v>
      </c>
      <c r="C3444" t="s">
        <v>93</v>
      </c>
      <c r="D3444" s="29">
        <v>46540</v>
      </c>
      <c r="E3444">
        <v>0</v>
      </c>
      <c r="F3444">
        <v>0</v>
      </c>
      <c r="G3444">
        <v>0</v>
      </c>
      <c r="H3444">
        <v>0</v>
      </c>
      <c r="L3444">
        <v>3.8300420000000002</v>
      </c>
      <c r="R3444">
        <v>11.968881</v>
      </c>
      <c r="S3444" t="s">
        <v>90</v>
      </c>
      <c r="T3444" s="297">
        <v>46311.754166666666</v>
      </c>
    </row>
    <row r="3445" spans="1:20" x14ac:dyDescent="0.35">
      <c r="A3445" t="s">
        <v>102</v>
      </c>
      <c r="B3445" t="s">
        <v>103</v>
      </c>
      <c r="C3445" t="s">
        <v>93</v>
      </c>
      <c r="D3445" s="29">
        <v>46541</v>
      </c>
      <c r="E3445">
        <v>0</v>
      </c>
      <c r="F3445">
        <v>0</v>
      </c>
      <c r="G3445">
        <v>0</v>
      </c>
      <c r="H3445">
        <v>0</v>
      </c>
      <c r="L3445">
        <v>3.8300420000000002</v>
      </c>
      <c r="R3445">
        <v>11.968881</v>
      </c>
      <c r="S3445" t="s">
        <v>90</v>
      </c>
      <c r="T3445" s="297">
        <v>46311.754166666666</v>
      </c>
    </row>
    <row r="3446" spans="1:20" x14ac:dyDescent="0.35">
      <c r="A3446" t="s">
        <v>102</v>
      </c>
      <c r="B3446" t="s">
        <v>103</v>
      </c>
      <c r="C3446" t="s">
        <v>93</v>
      </c>
      <c r="D3446" s="29">
        <v>46542</v>
      </c>
      <c r="E3446">
        <v>0</v>
      </c>
      <c r="F3446">
        <v>0</v>
      </c>
      <c r="G3446">
        <v>0</v>
      </c>
      <c r="H3446">
        <v>0</v>
      </c>
      <c r="L3446">
        <v>3.8300420000000002</v>
      </c>
      <c r="R3446">
        <v>11.968881</v>
      </c>
      <c r="S3446" t="s">
        <v>90</v>
      </c>
      <c r="T3446" s="297">
        <v>46311.754166666666</v>
      </c>
    </row>
    <row r="3447" spans="1:20" x14ac:dyDescent="0.35">
      <c r="A3447" t="s">
        <v>102</v>
      </c>
      <c r="B3447" t="s">
        <v>103</v>
      </c>
      <c r="C3447" t="s">
        <v>93</v>
      </c>
      <c r="D3447" s="29">
        <v>46543</v>
      </c>
      <c r="E3447">
        <v>0</v>
      </c>
      <c r="F3447">
        <v>0</v>
      </c>
      <c r="G3447">
        <v>0</v>
      </c>
      <c r="H3447">
        <v>0</v>
      </c>
      <c r="L3447">
        <v>3.8300420000000002</v>
      </c>
      <c r="R3447">
        <v>11.968881</v>
      </c>
      <c r="S3447" t="s">
        <v>90</v>
      </c>
      <c r="T3447" s="297">
        <v>46311.754166666666</v>
      </c>
    </row>
    <row r="3448" spans="1:20" x14ac:dyDescent="0.35">
      <c r="A3448" t="s">
        <v>102</v>
      </c>
      <c r="B3448" t="s">
        <v>103</v>
      </c>
      <c r="C3448" t="s">
        <v>93</v>
      </c>
      <c r="D3448" s="29">
        <v>46544</v>
      </c>
      <c r="E3448">
        <v>0</v>
      </c>
      <c r="F3448">
        <v>0</v>
      </c>
      <c r="G3448">
        <v>0</v>
      </c>
      <c r="H3448">
        <v>0</v>
      </c>
      <c r="L3448">
        <v>3.8300420000000002</v>
      </c>
      <c r="R3448">
        <v>11.968881</v>
      </c>
      <c r="S3448" t="s">
        <v>90</v>
      </c>
      <c r="T3448" s="297">
        <v>46311.754166666666</v>
      </c>
    </row>
    <row r="3449" spans="1:20" x14ac:dyDescent="0.35">
      <c r="A3449" t="s">
        <v>102</v>
      </c>
      <c r="B3449" t="s">
        <v>103</v>
      </c>
      <c r="C3449" t="s">
        <v>93</v>
      </c>
      <c r="D3449" s="29">
        <v>46545</v>
      </c>
      <c r="E3449">
        <v>0</v>
      </c>
      <c r="F3449">
        <v>0</v>
      </c>
      <c r="G3449">
        <v>0</v>
      </c>
      <c r="H3449">
        <v>0</v>
      </c>
      <c r="L3449">
        <v>3.8300420000000002</v>
      </c>
      <c r="R3449">
        <v>11.968881</v>
      </c>
      <c r="S3449" t="s">
        <v>90</v>
      </c>
      <c r="T3449" s="297">
        <v>46311.754166666666</v>
      </c>
    </row>
    <row r="3450" spans="1:20" x14ac:dyDescent="0.35">
      <c r="A3450" t="s">
        <v>102</v>
      </c>
      <c r="B3450" t="s">
        <v>103</v>
      </c>
      <c r="C3450" t="s">
        <v>93</v>
      </c>
      <c r="D3450" s="29">
        <v>46546</v>
      </c>
      <c r="E3450">
        <v>0</v>
      </c>
      <c r="F3450">
        <v>0</v>
      </c>
      <c r="G3450">
        <v>0</v>
      </c>
      <c r="H3450">
        <v>0</v>
      </c>
      <c r="L3450">
        <v>3.8300420000000002</v>
      </c>
      <c r="R3450">
        <v>11.968881</v>
      </c>
      <c r="S3450" t="s">
        <v>90</v>
      </c>
      <c r="T3450" s="297">
        <v>46311.754166666666</v>
      </c>
    </row>
    <row r="3451" spans="1:20" x14ac:dyDescent="0.35">
      <c r="A3451" t="s">
        <v>102</v>
      </c>
      <c r="B3451" t="s">
        <v>103</v>
      </c>
      <c r="C3451" t="s">
        <v>93</v>
      </c>
      <c r="D3451" s="29">
        <v>46547</v>
      </c>
      <c r="E3451">
        <v>0</v>
      </c>
      <c r="F3451">
        <v>0</v>
      </c>
      <c r="G3451">
        <v>0</v>
      </c>
      <c r="H3451">
        <v>0</v>
      </c>
      <c r="L3451">
        <v>3.8300420000000002</v>
      </c>
      <c r="R3451">
        <v>11.968881</v>
      </c>
      <c r="S3451" t="s">
        <v>90</v>
      </c>
      <c r="T3451" s="297">
        <v>46311.754166666666</v>
      </c>
    </row>
    <row r="3452" spans="1:20" x14ac:dyDescent="0.35">
      <c r="A3452" t="s">
        <v>102</v>
      </c>
      <c r="B3452" t="s">
        <v>103</v>
      </c>
      <c r="C3452" t="s">
        <v>93</v>
      </c>
      <c r="D3452" s="29">
        <v>46548</v>
      </c>
      <c r="E3452">
        <v>0</v>
      </c>
      <c r="F3452">
        <v>0</v>
      </c>
      <c r="G3452">
        <v>0</v>
      </c>
      <c r="H3452">
        <v>0</v>
      </c>
      <c r="L3452">
        <v>3.8300420000000002</v>
      </c>
      <c r="R3452">
        <v>11.968881</v>
      </c>
      <c r="S3452" t="s">
        <v>90</v>
      </c>
      <c r="T3452" s="297">
        <v>46311.754166666666</v>
      </c>
    </row>
    <row r="3453" spans="1:20" x14ac:dyDescent="0.35">
      <c r="A3453" t="s">
        <v>102</v>
      </c>
      <c r="B3453" t="s">
        <v>103</v>
      </c>
      <c r="C3453" t="s">
        <v>93</v>
      </c>
      <c r="D3453" s="29">
        <v>46549</v>
      </c>
      <c r="E3453">
        <v>0</v>
      </c>
      <c r="F3453">
        <v>0</v>
      </c>
      <c r="G3453">
        <v>0</v>
      </c>
      <c r="H3453">
        <v>0</v>
      </c>
      <c r="L3453">
        <v>3.8300420000000002</v>
      </c>
      <c r="R3453">
        <v>11.968881</v>
      </c>
      <c r="S3453" t="s">
        <v>90</v>
      </c>
      <c r="T3453" s="297">
        <v>46311.754166666666</v>
      </c>
    </row>
    <row r="3454" spans="1:20" x14ac:dyDescent="0.35">
      <c r="A3454" t="s">
        <v>102</v>
      </c>
      <c r="B3454" t="s">
        <v>103</v>
      </c>
      <c r="C3454" t="s">
        <v>93</v>
      </c>
      <c r="D3454" s="29">
        <v>46550</v>
      </c>
      <c r="E3454">
        <v>0</v>
      </c>
      <c r="F3454">
        <v>0</v>
      </c>
      <c r="G3454">
        <v>0</v>
      </c>
      <c r="H3454">
        <v>0</v>
      </c>
      <c r="L3454">
        <v>3.8300420000000002</v>
      </c>
      <c r="R3454">
        <v>11.968881</v>
      </c>
      <c r="S3454" t="s">
        <v>90</v>
      </c>
      <c r="T3454" s="297">
        <v>46311.754166666666</v>
      </c>
    </row>
    <row r="3455" spans="1:20" x14ac:dyDescent="0.35">
      <c r="A3455" t="s">
        <v>102</v>
      </c>
      <c r="B3455" t="s">
        <v>103</v>
      </c>
      <c r="C3455" t="s">
        <v>93</v>
      </c>
      <c r="D3455" s="29">
        <v>46551</v>
      </c>
      <c r="E3455">
        <v>0</v>
      </c>
      <c r="F3455">
        <v>0</v>
      </c>
      <c r="G3455">
        <v>0</v>
      </c>
      <c r="H3455">
        <v>0</v>
      </c>
      <c r="L3455">
        <v>3.8300420000000002</v>
      </c>
      <c r="R3455">
        <v>11.968881</v>
      </c>
      <c r="S3455" t="s">
        <v>90</v>
      </c>
      <c r="T3455" s="297">
        <v>46311.754166666666</v>
      </c>
    </row>
    <row r="3456" spans="1:20" x14ac:dyDescent="0.35">
      <c r="A3456" t="s">
        <v>102</v>
      </c>
      <c r="B3456" t="s">
        <v>103</v>
      </c>
      <c r="C3456" t="s">
        <v>93</v>
      </c>
      <c r="D3456" s="29">
        <v>46552</v>
      </c>
      <c r="E3456">
        <v>0</v>
      </c>
      <c r="F3456">
        <v>0</v>
      </c>
      <c r="G3456">
        <v>0</v>
      </c>
      <c r="H3456">
        <v>0</v>
      </c>
      <c r="L3456">
        <v>3.8300420000000002</v>
      </c>
      <c r="R3456">
        <v>11.968881</v>
      </c>
      <c r="S3456" t="s">
        <v>90</v>
      </c>
      <c r="T3456" s="297">
        <v>46311.754166666666</v>
      </c>
    </row>
    <row r="3457" spans="1:20" x14ac:dyDescent="0.35">
      <c r="A3457" t="s">
        <v>102</v>
      </c>
      <c r="B3457" t="s">
        <v>103</v>
      </c>
      <c r="C3457" t="s">
        <v>93</v>
      </c>
      <c r="D3457" s="29">
        <v>46553</v>
      </c>
      <c r="E3457">
        <v>0</v>
      </c>
      <c r="F3457">
        <v>0</v>
      </c>
      <c r="G3457">
        <v>0</v>
      </c>
      <c r="H3457">
        <v>0</v>
      </c>
      <c r="L3457">
        <v>3.8300420000000002</v>
      </c>
      <c r="R3457">
        <v>11.968881</v>
      </c>
      <c r="S3457" t="s">
        <v>90</v>
      </c>
      <c r="T3457" s="297">
        <v>46311.754166666666</v>
      </c>
    </row>
    <row r="3458" spans="1:20" x14ac:dyDescent="0.35">
      <c r="A3458" t="s">
        <v>102</v>
      </c>
      <c r="B3458" t="s">
        <v>103</v>
      </c>
      <c r="C3458" t="s">
        <v>93</v>
      </c>
      <c r="D3458" s="29">
        <v>46554</v>
      </c>
      <c r="E3458">
        <v>0</v>
      </c>
      <c r="F3458">
        <v>0</v>
      </c>
      <c r="G3458">
        <v>0</v>
      </c>
      <c r="H3458">
        <v>0</v>
      </c>
      <c r="L3458">
        <v>3.8300420000000002</v>
      </c>
      <c r="R3458">
        <v>11.968881</v>
      </c>
      <c r="S3458" t="s">
        <v>90</v>
      </c>
      <c r="T3458" s="297">
        <v>46311.754166666666</v>
      </c>
    </row>
    <row r="3459" spans="1:20" x14ac:dyDescent="0.35">
      <c r="A3459" t="s">
        <v>102</v>
      </c>
      <c r="B3459" t="s">
        <v>103</v>
      </c>
      <c r="C3459" t="s">
        <v>93</v>
      </c>
      <c r="D3459" s="29">
        <v>46555</v>
      </c>
      <c r="E3459">
        <v>0</v>
      </c>
      <c r="F3459">
        <v>0</v>
      </c>
      <c r="G3459">
        <v>0</v>
      </c>
      <c r="H3459">
        <v>0</v>
      </c>
      <c r="L3459">
        <v>3.8300420000000002</v>
      </c>
      <c r="R3459">
        <v>11.968881</v>
      </c>
      <c r="S3459" t="s">
        <v>90</v>
      </c>
      <c r="T3459" s="297">
        <v>46311.754166666666</v>
      </c>
    </row>
    <row r="3460" spans="1:20" x14ac:dyDescent="0.35">
      <c r="A3460" t="s">
        <v>102</v>
      </c>
      <c r="B3460" t="s">
        <v>103</v>
      </c>
      <c r="C3460" t="s">
        <v>93</v>
      </c>
      <c r="D3460" s="29">
        <v>46556</v>
      </c>
      <c r="E3460">
        <v>0</v>
      </c>
      <c r="F3460">
        <v>0</v>
      </c>
      <c r="G3460">
        <v>0</v>
      </c>
      <c r="H3460">
        <v>0</v>
      </c>
      <c r="L3460">
        <v>3.8300420000000002</v>
      </c>
      <c r="R3460">
        <v>11.968881</v>
      </c>
      <c r="S3460" t="s">
        <v>90</v>
      </c>
      <c r="T3460" s="297">
        <v>46311.754166666666</v>
      </c>
    </row>
    <row r="3461" spans="1:20" x14ac:dyDescent="0.35">
      <c r="A3461" t="s">
        <v>102</v>
      </c>
      <c r="B3461" t="s">
        <v>103</v>
      </c>
      <c r="C3461" t="s">
        <v>93</v>
      </c>
      <c r="D3461" s="29">
        <v>46557</v>
      </c>
      <c r="E3461">
        <v>0</v>
      </c>
      <c r="F3461">
        <v>0</v>
      </c>
      <c r="G3461">
        <v>0</v>
      </c>
      <c r="H3461">
        <v>0</v>
      </c>
      <c r="L3461">
        <v>3.8300420000000002</v>
      </c>
      <c r="R3461">
        <v>11.968881</v>
      </c>
      <c r="S3461" t="s">
        <v>90</v>
      </c>
      <c r="T3461" s="297">
        <v>46311.754166666666</v>
      </c>
    </row>
    <row r="3462" spans="1:20" x14ac:dyDescent="0.35">
      <c r="A3462" t="s">
        <v>102</v>
      </c>
      <c r="B3462" t="s">
        <v>103</v>
      </c>
      <c r="C3462" t="s">
        <v>93</v>
      </c>
      <c r="D3462" s="29">
        <v>46558</v>
      </c>
      <c r="E3462">
        <v>0</v>
      </c>
      <c r="F3462">
        <v>0</v>
      </c>
      <c r="G3462">
        <v>0</v>
      </c>
      <c r="H3462">
        <v>0</v>
      </c>
      <c r="L3462">
        <v>3.8300420000000002</v>
      </c>
      <c r="R3462">
        <v>11.968881</v>
      </c>
      <c r="S3462" t="s">
        <v>90</v>
      </c>
      <c r="T3462" s="297">
        <v>46311.754166666666</v>
      </c>
    </row>
    <row r="3463" spans="1:20" x14ac:dyDescent="0.35">
      <c r="A3463" t="s">
        <v>102</v>
      </c>
      <c r="B3463" t="s">
        <v>103</v>
      </c>
      <c r="C3463" t="s">
        <v>93</v>
      </c>
      <c r="D3463" s="29">
        <v>46559</v>
      </c>
      <c r="E3463">
        <v>0</v>
      </c>
      <c r="F3463">
        <v>0</v>
      </c>
      <c r="G3463">
        <v>0</v>
      </c>
      <c r="H3463">
        <v>0</v>
      </c>
      <c r="L3463">
        <v>3.8300420000000002</v>
      </c>
      <c r="R3463">
        <v>11.968881</v>
      </c>
      <c r="S3463" t="s">
        <v>90</v>
      </c>
      <c r="T3463" s="297">
        <v>46311.754166666666</v>
      </c>
    </row>
    <row r="3464" spans="1:20" x14ac:dyDescent="0.35">
      <c r="A3464" t="s">
        <v>102</v>
      </c>
      <c r="B3464" t="s">
        <v>103</v>
      </c>
      <c r="C3464" t="s">
        <v>93</v>
      </c>
      <c r="D3464" s="29">
        <v>46560</v>
      </c>
      <c r="E3464">
        <v>0</v>
      </c>
      <c r="F3464">
        <v>0</v>
      </c>
      <c r="G3464">
        <v>0</v>
      </c>
      <c r="H3464">
        <v>0</v>
      </c>
      <c r="L3464">
        <v>3.8300420000000002</v>
      </c>
      <c r="R3464">
        <v>11.968881</v>
      </c>
      <c r="S3464" t="s">
        <v>90</v>
      </c>
      <c r="T3464" s="297">
        <v>46311.754166666666</v>
      </c>
    </row>
    <row r="3465" spans="1:20" x14ac:dyDescent="0.35">
      <c r="A3465" t="s">
        <v>102</v>
      </c>
      <c r="B3465" t="s">
        <v>103</v>
      </c>
      <c r="C3465" t="s">
        <v>93</v>
      </c>
      <c r="D3465" s="29">
        <v>46561</v>
      </c>
      <c r="E3465">
        <v>0</v>
      </c>
      <c r="F3465">
        <v>0</v>
      </c>
      <c r="G3465">
        <v>0</v>
      </c>
      <c r="H3465">
        <v>0</v>
      </c>
      <c r="L3465">
        <v>3.8300420000000002</v>
      </c>
      <c r="R3465">
        <v>11.968881</v>
      </c>
      <c r="S3465" t="s">
        <v>90</v>
      </c>
      <c r="T3465" s="297">
        <v>46311.754166666666</v>
      </c>
    </row>
    <row r="3466" spans="1:20" x14ac:dyDescent="0.35">
      <c r="A3466" t="s">
        <v>102</v>
      </c>
      <c r="B3466" t="s">
        <v>103</v>
      </c>
      <c r="C3466" t="s">
        <v>93</v>
      </c>
      <c r="D3466" s="29">
        <v>46562</v>
      </c>
      <c r="E3466">
        <v>0</v>
      </c>
      <c r="F3466">
        <v>0</v>
      </c>
      <c r="G3466">
        <v>0</v>
      </c>
      <c r="H3466">
        <v>0</v>
      </c>
      <c r="L3466">
        <v>3.8300420000000002</v>
      </c>
      <c r="R3466">
        <v>11.968881</v>
      </c>
      <c r="S3466" t="s">
        <v>90</v>
      </c>
      <c r="T3466" s="297">
        <v>46311.754166666666</v>
      </c>
    </row>
    <row r="3467" spans="1:20" x14ac:dyDescent="0.35">
      <c r="A3467" t="s">
        <v>102</v>
      </c>
      <c r="B3467" t="s">
        <v>103</v>
      </c>
      <c r="C3467" t="s">
        <v>93</v>
      </c>
      <c r="D3467" s="29">
        <v>46563</v>
      </c>
      <c r="E3467">
        <v>0</v>
      </c>
      <c r="F3467">
        <v>0</v>
      </c>
      <c r="G3467">
        <v>0</v>
      </c>
      <c r="H3467">
        <v>0</v>
      </c>
      <c r="L3467">
        <v>3.8300420000000002</v>
      </c>
      <c r="R3467">
        <v>11.968881</v>
      </c>
      <c r="S3467" t="s">
        <v>90</v>
      </c>
      <c r="T3467" s="297">
        <v>46311.754166666666</v>
      </c>
    </row>
    <row r="3468" spans="1:20" x14ac:dyDescent="0.35">
      <c r="A3468" t="s">
        <v>102</v>
      </c>
      <c r="B3468" t="s">
        <v>103</v>
      </c>
      <c r="C3468" t="s">
        <v>93</v>
      </c>
      <c r="D3468" s="29">
        <v>46564</v>
      </c>
      <c r="E3468">
        <v>0</v>
      </c>
      <c r="F3468">
        <v>0</v>
      </c>
      <c r="G3468">
        <v>0</v>
      </c>
      <c r="H3468">
        <v>0</v>
      </c>
      <c r="L3468">
        <v>3.8300420000000002</v>
      </c>
      <c r="R3468">
        <v>11.968881</v>
      </c>
      <c r="S3468" t="s">
        <v>90</v>
      </c>
      <c r="T3468" s="297">
        <v>46311.754166666666</v>
      </c>
    </row>
    <row r="3469" spans="1:20" x14ac:dyDescent="0.35">
      <c r="A3469" t="s">
        <v>102</v>
      </c>
      <c r="B3469" t="s">
        <v>103</v>
      </c>
      <c r="C3469" t="s">
        <v>93</v>
      </c>
      <c r="D3469" s="29">
        <v>46565</v>
      </c>
      <c r="E3469">
        <v>0</v>
      </c>
      <c r="F3469">
        <v>0</v>
      </c>
      <c r="G3469">
        <v>0</v>
      </c>
      <c r="H3469">
        <v>0</v>
      </c>
      <c r="L3469">
        <v>3.8300420000000002</v>
      </c>
      <c r="R3469">
        <v>11.968881</v>
      </c>
      <c r="S3469" t="s">
        <v>90</v>
      </c>
      <c r="T3469" s="297">
        <v>46311.754166666666</v>
      </c>
    </row>
    <row r="3470" spans="1:20" x14ac:dyDescent="0.35">
      <c r="A3470" t="s">
        <v>102</v>
      </c>
      <c r="B3470" t="s">
        <v>103</v>
      </c>
      <c r="C3470" t="s">
        <v>93</v>
      </c>
      <c r="D3470" s="29">
        <v>46566</v>
      </c>
      <c r="E3470">
        <v>0</v>
      </c>
      <c r="F3470">
        <v>0</v>
      </c>
      <c r="G3470">
        <v>0</v>
      </c>
      <c r="H3470">
        <v>0</v>
      </c>
      <c r="L3470">
        <v>3.8300420000000002</v>
      </c>
      <c r="R3470">
        <v>11.968881</v>
      </c>
      <c r="S3470" t="s">
        <v>90</v>
      </c>
      <c r="T3470" s="297">
        <v>46311.754166666666</v>
      </c>
    </row>
    <row r="3471" spans="1:20" x14ac:dyDescent="0.35">
      <c r="A3471" t="s">
        <v>102</v>
      </c>
      <c r="B3471" t="s">
        <v>103</v>
      </c>
      <c r="C3471" t="s">
        <v>93</v>
      </c>
      <c r="D3471" s="29">
        <v>46567</v>
      </c>
      <c r="E3471">
        <v>0</v>
      </c>
      <c r="F3471">
        <v>0</v>
      </c>
      <c r="G3471">
        <v>0</v>
      </c>
      <c r="H3471">
        <v>0</v>
      </c>
      <c r="L3471">
        <v>3.8300420000000002</v>
      </c>
      <c r="R3471">
        <v>11.968881</v>
      </c>
      <c r="S3471" t="s">
        <v>90</v>
      </c>
      <c r="T3471" s="297">
        <v>46311.754166666666</v>
      </c>
    </row>
    <row r="3472" spans="1:20" x14ac:dyDescent="0.35">
      <c r="A3472" t="s">
        <v>102</v>
      </c>
      <c r="B3472" t="s">
        <v>103</v>
      </c>
      <c r="C3472" t="s">
        <v>93</v>
      </c>
      <c r="D3472" s="29">
        <v>46568</v>
      </c>
      <c r="E3472">
        <v>0</v>
      </c>
      <c r="F3472">
        <v>0</v>
      </c>
      <c r="G3472">
        <v>0</v>
      </c>
      <c r="H3472">
        <v>0</v>
      </c>
      <c r="L3472">
        <v>3.8300420000000002</v>
      </c>
      <c r="R3472">
        <v>11.968881</v>
      </c>
      <c r="S3472" t="s">
        <v>90</v>
      </c>
      <c r="T3472" s="297">
        <v>46311.754166666666</v>
      </c>
    </row>
    <row r="3473" spans="1:20" x14ac:dyDescent="0.35">
      <c r="A3473" t="s">
        <v>102</v>
      </c>
      <c r="B3473" t="s">
        <v>103</v>
      </c>
      <c r="C3473" t="s">
        <v>93</v>
      </c>
      <c r="D3473" s="29">
        <v>46569</v>
      </c>
      <c r="E3473">
        <v>0</v>
      </c>
      <c r="F3473">
        <v>0</v>
      </c>
      <c r="G3473">
        <v>0</v>
      </c>
      <c r="H3473">
        <v>0</v>
      </c>
      <c r="L3473">
        <v>3.8300420000000002</v>
      </c>
      <c r="R3473">
        <v>11.968881</v>
      </c>
      <c r="S3473" t="s">
        <v>90</v>
      </c>
      <c r="T3473" s="297">
        <v>46311.754166666666</v>
      </c>
    </row>
    <row r="3474" spans="1:20" x14ac:dyDescent="0.35">
      <c r="A3474" t="s">
        <v>102</v>
      </c>
      <c r="B3474" t="s">
        <v>103</v>
      </c>
      <c r="C3474" t="s">
        <v>93</v>
      </c>
      <c r="D3474" s="29">
        <v>46570</v>
      </c>
      <c r="E3474">
        <v>0</v>
      </c>
      <c r="F3474">
        <v>0</v>
      </c>
      <c r="G3474">
        <v>0</v>
      </c>
      <c r="H3474">
        <v>0</v>
      </c>
      <c r="L3474">
        <v>3.8300420000000002</v>
      </c>
      <c r="R3474">
        <v>11.968881</v>
      </c>
      <c r="S3474" t="s">
        <v>90</v>
      </c>
      <c r="T3474" s="297">
        <v>46311.754166666666</v>
      </c>
    </row>
    <row r="3475" spans="1:20" x14ac:dyDescent="0.35">
      <c r="A3475" t="s">
        <v>102</v>
      </c>
      <c r="B3475" t="s">
        <v>103</v>
      </c>
      <c r="C3475" t="s">
        <v>93</v>
      </c>
      <c r="D3475" s="29">
        <v>46571</v>
      </c>
      <c r="E3475">
        <v>0</v>
      </c>
      <c r="F3475">
        <v>0</v>
      </c>
      <c r="G3475">
        <v>0</v>
      </c>
      <c r="H3475">
        <v>0</v>
      </c>
      <c r="L3475">
        <v>3.8300420000000002</v>
      </c>
      <c r="R3475">
        <v>11.968881</v>
      </c>
      <c r="S3475" t="s">
        <v>90</v>
      </c>
      <c r="T3475" s="297">
        <v>46311.754166666666</v>
      </c>
    </row>
    <row r="3476" spans="1:20" x14ac:dyDescent="0.35">
      <c r="A3476" t="s">
        <v>102</v>
      </c>
      <c r="B3476" t="s">
        <v>103</v>
      </c>
      <c r="C3476" t="s">
        <v>93</v>
      </c>
      <c r="D3476" s="29">
        <v>46572</v>
      </c>
      <c r="E3476">
        <v>0</v>
      </c>
      <c r="F3476">
        <v>0</v>
      </c>
      <c r="G3476">
        <v>0</v>
      </c>
      <c r="H3476">
        <v>0</v>
      </c>
      <c r="L3476">
        <v>3.8300420000000002</v>
      </c>
      <c r="R3476">
        <v>11.968881</v>
      </c>
      <c r="S3476" t="s">
        <v>90</v>
      </c>
      <c r="T3476" s="297">
        <v>46311.754166666666</v>
      </c>
    </row>
    <row r="3477" spans="1:20" x14ac:dyDescent="0.35">
      <c r="A3477" t="s">
        <v>102</v>
      </c>
      <c r="B3477" t="s">
        <v>103</v>
      </c>
      <c r="C3477" t="s">
        <v>93</v>
      </c>
      <c r="D3477" s="29">
        <v>46573</v>
      </c>
      <c r="E3477">
        <v>0</v>
      </c>
      <c r="F3477">
        <v>0</v>
      </c>
      <c r="G3477">
        <v>0</v>
      </c>
      <c r="H3477">
        <v>0</v>
      </c>
      <c r="L3477">
        <v>3.8300420000000002</v>
      </c>
      <c r="R3477">
        <v>11.968881</v>
      </c>
      <c r="S3477" t="s">
        <v>90</v>
      </c>
      <c r="T3477" s="297">
        <v>46311.754166666666</v>
      </c>
    </row>
    <row r="3478" spans="1:20" x14ac:dyDescent="0.35">
      <c r="A3478" t="s">
        <v>102</v>
      </c>
      <c r="B3478" t="s">
        <v>103</v>
      </c>
      <c r="C3478" t="s">
        <v>93</v>
      </c>
      <c r="D3478" s="29">
        <v>46574</v>
      </c>
      <c r="E3478">
        <v>0</v>
      </c>
      <c r="F3478">
        <v>0</v>
      </c>
      <c r="G3478">
        <v>0</v>
      </c>
      <c r="H3478">
        <v>0</v>
      </c>
      <c r="L3478">
        <v>3.8300420000000002</v>
      </c>
      <c r="R3478">
        <v>11.968881</v>
      </c>
      <c r="S3478" t="s">
        <v>90</v>
      </c>
      <c r="T3478" s="297">
        <v>46311.754166666666</v>
      </c>
    </row>
    <row r="3479" spans="1:20" x14ac:dyDescent="0.35">
      <c r="A3479" t="s">
        <v>102</v>
      </c>
      <c r="B3479" t="s">
        <v>103</v>
      </c>
      <c r="C3479" t="s">
        <v>93</v>
      </c>
      <c r="D3479" s="29">
        <v>46575</v>
      </c>
      <c r="E3479">
        <v>0</v>
      </c>
      <c r="F3479">
        <v>0</v>
      </c>
      <c r="G3479">
        <v>0</v>
      </c>
      <c r="H3479">
        <v>0</v>
      </c>
      <c r="L3479">
        <v>3.8300420000000002</v>
      </c>
      <c r="R3479">
        <v>11.968881</v>
      </c>
      <c r="S3479" t="s">
        <v>90</v>
      </c>
      <c r="T3479" s="297">
        <v>46311.754166666666</v>
      </c>
    </row>
    <row r="3480" spans="1:20" x14ac:dyDescent="0.35">
      <c r="A3480" t="s">
        <v>102</v>
      </c>
      <c r="B3480" t="s">
        <v>103</v>
      </c>
      <c r="C3480" t="s">
        <v>93</v>
      </c>
      <c r="D3480" s="29">
        <v>46576</v>
      </c>
      <c r="E3480">
        <v>0</v>
      </c>
      <c r="F3480">
        <v>0</v>
      </c>
      <c r="G3480">
        <v>0</v>
      </c>
      <c r="H3480">
        <v>0</v>
      </c>
      <c r="L3480">
        <v>3.8300420000000002</v>
      </c>
      <c r="R3480">
        <v>11.968881</v>
      </c>
      <c r="S3480" t="s">
        <v>90</v>
      </c>
      <c r="T3480" s="297">
        <v>46311.754166666666</v>
      </c>
    </row>
    <row r="3481" spans="1:20" x14ac:dyDescent="0.35">
      <c r="A3481" t="s">
        <v>102</v>
      </c>
      <c r="B3481" t="s">
        <v>103</v>
      </c>
      <c r="C3481" t="s">
        <v>93</v>
      </c>
      <c r="D3481" s="29">
        <v>46577</v>
      </c>
      <c r="E3481">
        <v>0</v>
      </c>
      <c r="F3481">
        <v>0</v>
      </c>
      <c r="G3481">
        <v>0</v>
      </c>
      <c r="H3481">
        <v>0</v>
      </c>
      <c r="L3481">
        <v>3.8300420000000002</v>
      </c>
      <c r="R3481">
        <v>11.968881</v>
      </c>
      <c r="S3481" t="s">
        <v>90</v>
      </c>
      <c r="T3481" s="297">
        <v>46311.754166666666</v>
      </c>
    </row>
    <row r="3482" spans="1:20" x14ac:dyDescent="0.35">
      <c r="A3482" t="s">
        <v>102</v>
      </c>
      <c r="B3482" t="s">
        <v>103</v>
      </c>
      <c r="C3482" t="s">
        <v>93</v>
      </c>
      <c r="D3482" s="29">
        <v>46578</v>
      </c>
      <c r="E3482">
        <v>0</v>
      </c>
      <c r="F3482">
        <v>0</v>
      </c>
      <c r="G3482">
        <v>0</v>
      </c>
      <c r="H3482">
        <v>0</v>
      </c>
      <c r="L3482">
        <v>3.8300420000000002</v>
      </c>
      <c r="R3482">
        <v>11.968881</v>
      </c>
      <c r="S3482" t="s">
        <v>90</v>
      </c>
      <c r="T3482" s="297">
        <v>46311.754166666666</v>
      </c>
    </row>
    <row r="3483" spans="1:20" x14ac:dyDescent="0.35">
      <c r="A3483" t="s">
        <v>102</v>
      </c>
      <c r="B3483" t="s">
        <v>103</v>
      </c>
      <c r="C3483" t="s">
        <v>93</v>
      </c>
      <c r="D3483" s="29">
        <v>46579</v>
      </c>
      <c r="E3483">
        <v>0</v>
      </c>
      <c r="F3483">
        <v>0</v>
      </c>
      <c r="G3483">
        <v>0</v>
      </c>
      <c r="H3483">
        <v>0</v>
      </c>
      <c r="L3483">
        <v>3.8300420000000002</v>
      </c>
      <c r="R3483">
        <v>11.968881</v>
      </c>
      <c r="S3483" t="s">
        <v>90</v>
      </c>
      <c r="T3483" s="297">
        <v>46311.754166666666</v>
      </c>
    </row>
    <row r="3484" spans="1:20" x14ac:dyDescent="0.35">
      <c r="A3484" t="s">
        <v>102</v>
      </c>
      <c r="B3484" t="s">
        <v>103</v>
      </c>
      <c r="C3484" t="s">
        <v>93</v>
      </c>
      <c r="D3484" s="29">
        <v>46580</v>
      </c>
      <c r="E3484">
        <v>0</v>
      </c>
      <c r="F3484">
        <v>0</v>
      </c>
      <c r="G3484">
        <v>0</v>
      </c>
      <c r="H3484">
        <v>0</v>
      </c>
      <c r="L3484">
        <v>3.8300420000000002</v>
      </c>
      <c r="R3484">
        <v>11.968881</v>
      </c>
      <c r="S3484" t="s">
        <v>90</v>
      </c>
      <c r="T3484" s="297">
        <v>46311.754166666666</v>
      </c>
    </row>
    <row r="3485" spans="1:20" x14ac:dyDescent="0.35">
      <c r="A3485" t="s">
        <v>102</v>
      </c>
      <c r="B3485" t="s">
        <v>103</v>
      </c>
      <c r="C3485" t="s">
        <v>93</v>
      </c>
      <c r="D3485" s="29">
        <v>46581</v>
      </c>
      <c r="E3485">
        <v>0</v>
      </c>
      <c r="F3485">
        <v>0</v>
      </c>
      <c r="G3485">
        <v>0</v>
      </c>
      <c r="H3485">
        <v>0</v>
      </c>
      <c r="L3485">
        <v>3.8300420000000002</v>
      </c>
      <c r="R3485">
        <v>11.968881</v>
      </c>
      <c r="S3485" t="s">
        <v>90</v>
      </c>
      <c r="T3485" s="297">
        <v>46311.754166666666</v>
      </c>
    </row>
    <row r="3486" spans="1:20" x14ac:dyDescent="0.35">
      <c r="A3486" t="s">
        <v>102</v>
      </c>
      <c r="B3486" t="s">
        <v>103</v>
      </c>
      <c r="C3486" t="s">
        <v>93</v>
      </c>
      <c r="D3486" s="29">
        <v>46582</v>
      </c>
      <c r="E3486">
        <v>0</v>
      </c>
      <c r="F3486">
        <v>0</v>
      </c>
      <c r="G3486">
        <v>0</v>
      </c>
      <c r="H3486">
        <v>0</v>
      </c>
      <c r="L3486">
        <v>3.8300420000000002</v>
      </c>
      <c r="R3486">
        <v>11.968881</v>
      </c>
      <c r="S3486" t="s">
        <v>90</v>
      </c>
      <c r="T3486" s="297">
        <v>46311.754166666666</v>
      </c>
    </row>
    <row r="3487" spans="1:20" x14ac:dyDescent="0.35">
      <c r="A3487" t="s">
        <v>102</v>
      </c>
      <c r="B3487" t="s">
        <v>103</v>
      </c>
      <c r="C3487" t="s">
        <v>93</v>
      </c>
      <c r="D3487" s="29">
        <v>46583</v>
      </c>
      <c r="E3487">
        <v>0</v>
      </c>
      <c r="F3487">
        <v>0</v>
      </c>
      <c r="G3487">
        <v>0</v>
      </c>
      <c r="H3487">
        <v>0</v>
      </c>
      <c r="L3487">
        <v>3.8300420000000002</v>
      </c>
      <c r="R3487">
        <v>11.968881</v>
      </c>
      <c r="S3487" t="s">
        <v>90</v>
      </c>
      <c r="T3487" s="297">
        <v>46311.754166666666</v>
      </c>
    </row>
    <row r="3488" spans="1:20" x14ac:dyDescent="0.35">
      <c r="A3488" t="s">
        <v>102</v>
      </c>
      <c r="B3488" t="s">
        <v>103</v>
      </c>
      <c r="C3488" t="s">
        <v>93</v>
      </c>
      <c r="D3488" s="29">
        <v>46584</v>
      </c>
      <c r="E3488">
        <v>0</v>
      </c>
      <c r="F3488">
        <v>0</v>
      </c>
      <c r="G3488">
        <v>0</v>
      </c>
      <c r="H3488">
        <v>0</v>
      </c>
      <c r="L3488">
        <v>3.8300420000000002</v>
      </c>
      <c r="R3488">
        <v>11.968881</v>
      </c>
      <c r="S3488" t="s">
        <v>90</v>
      </c>
      <c r="T3488" s="297">
        <v>46311.754166666666</v>
      </c>
    </row>
    <row r="3489" spans="1:20" x14ac:dyDescent="0.35">
      <c r="A3489" t="s">
        <v>102</v>
      </c>
      <c r="B3489" t="s">
        <v>103</v>
      </c>
      <c r="C3489" t="s">
        <v>93</v>
      </c>
      <c r="D3489" s="29">
        <v>46585</v>
      </c>
      <c r="E3489">
        <v>0</v>
      </c>
      <c r="F3489">
        <v>0</v>
      </c>
      <c r="G3489">
        <v>0</v>
      </c>
      <c r="H3489">
        <v>0</v>
      </c>
      <c r="L3489">
        <v>3.8300420000000002</v>
      </c>
      <c r="R3489">
        <v>11.968881</v>
      </c>
      <c r="S3489" t="s">
        <v>90</v>
      </c>
      <c r="T3489" s="297">
        <v>46311.754166666666</v>
      </c>
    </row>
    <row r="3490" spans="1:20" x14ac:dyDescent="0.35">
      <c r="A3490" t="s">
        <v>102</v>
      </c>
      <c r="B3490" t="s">
        <v>103</v>
      </c>
      <c r="C3490" t="s">
        <v>93</v>
      </c>
      <c r="D3490" s="29">
        <v>46586</v>
      </c>
      <c r="E3490">
        <v>0</v>
      </c>
      <c r="F3490">
        <v>0</v>
      </c>
      <c r="G3490">
        <v>0</v>
      </c>
      <c r="H3490">
        <v>0</v>
      </c>
      <c r="L3490">
        <v>3.8300420000000002</v>
      </c>
      <c r="R3490">
        <v>11.968881</v>
      </c>
      <c r="S3490" t="s">
        <v>90</v>
      </c>
      <c r="T3490" s="297">
        <v>46311.754166666666</v>
      </c>
    </row>
    <row r="3491" spans="1:20" x14ac:dyDescent="0.35">
      <c r="A3491" t="s">
        <v>102</v>
      </c>
      <c r="B3491" t="s">
        <v>103</v>
      </c>
      <c r="C3491" t="s">
        <v>93</v>
      </c>
      <c r="D3491" s="29">
        <v>46587</v>
      </c>
      <c r="E3491">
        <v>0</v>
      </c>
      <c r="F3491">
        <v>0</v>
      </c>
      <c r="G3491">
        <v>0</v>
      </c>
      <c r="H3491">
        <v>0</v>
      </c>
      <c r="L3491">
        <v>3.8300420000000002</v>
      </c>
      <c r="R3491">
        <v>11.968881</v>
      </c>
      <c r="S3491" t="s">
        <v>90</v>
      </c>
      <c r="T3491" s="297">
        <v>46311.754166666666</v>
      </c>
    </row>
    <row r="3492" spans="1:20" x14ac:dyDescent="0.35">
      <c r="A3492" t="s">
        <v>102</v>
      </c>
      <c r="B3492" t="s">
        <v>103</v>
      </c>
      <c r="C3492" t="s">
        <v>93</v>
      </c>
      <c r="D3492" s="29">
        <v>46588</v>
      </c>
      <c r="E3492">
        <v>0</v>
      </c>
      <c r="F3492">
        <v>0</v>
      </c>
      <c r="G3492">
        <v>0</v>
      </c>
      <c r="H3492">
        <v>0</v>
      </c>
      <c r="L3492">
        <v>3.8300420000000002</v>
      </c>
      <c r="R3492">
        <v>11.968881</v>
      </c>
      <c r="S3492" t="s">
        <v>90</v>
      </c>
      <c r="T3492" s="297">
        <v>46311.754166666666</v>
      </c>
    </row>
    <row r="3493" spans="1:20" x14ac:dyDescent="0.35">
      <c r="A3493" t="s">
        <v>102</v>
      </c>
      <c r="B3493" t="s">
        <v>103</v>
      </c>
      <c r="C3493" t="s">
        <v>93</v>
      </c>
      <c r="D3493" s="29">
        <v>46589</v>
      </c>
      <c r="E3493">
        <v>0</v>
      </c>
      <c r="F3493">
        <v>0</v>
      </c>
      <c r="G3493">
        <v>0</v>
      </c>
      <c r="H3493">
        <v>0</v>
      </c>
      <c r="L3493">
        <v>3.8300420000000002</v>
      </c>
      <c r="R3493">
        <v>11.968881</v>
      </c>
      <c r="S3493" t="s">
        <v>90</v>
      </c>
      <c r="T3493" s="297">
        <v>46311.754166666666</v>
      </c>
    </row>
    <row r="3494" spans="1:20" x14ac:dyDescent="0.35">
      <c r="A3494" t="s">
        <v>102</v>
      </c>
      <c r="B3494" t="s">
        <v>103</v>
      </c>
      <c r="C3494" t="s">
        <v>93</v>
      </c>
      <c r="D3494" s="29">
        <v>46590</v>
      </c>
      <c r="E3494">
        <v>0</v>
      </c>
      <c r="F3494">
        <v>0</v>
      </c>
      <c r="G3494">
        <v>0</v>
      </c>
      <c r="H3494">
        <v>0</v>
      </c>
      <c r="L3494">
        <v>3.8300420000000002</v>
      </c>
      <c r="R3494">
        <v>11.968881</v>
      </c>
      <c r="S3494" t="s">
        <v>90</v>
      </c>
      <c r="T3494" s="297">
        <v>46311.754166666666</v>
      </c>
    </row>
    <row r="3495" spans="1:20" x14ac:dyDescent="0.35">
      <c r="A3495" t="s">
        <v>102</v>
      </c>
      <c r="B3495" t="s">
        <v>103</v>
      </c>
      <c r="C3495" t="s">
        <v>93</v>
      </c>
      <c r="D3495" s="29">
        <v>46591</v>
      </c>
      <c r="E3495">
        <v>0</v>
      </c>
      <c r="F3495">
        <v>0</v>
      </c>
      <c r="G3495">
        <v>0</v>
      </c>
      <c r="H3495">
        <v>0</v>
      </c>
      <c r="L3495">
        <v>3.8300420000000002</v>
      </c>
      <c r="R3495">
        <v>11.968881</v>
      </c>
      <c r="S3495" t="s">
        <v>90</v>
      </c>
      <c r="T3495" s="297">
        <v>46311.754166666666</v>
      </c>
    </row>
    <row r="3496" spans="1:20" x14ac:dyDescent="0.35">
      <c r="A3496" t="s">
        <v>102</v>
      </c>
      <c r="B3496" t="s">
        <v>103</v>
      </c>
      <c r="C3496" t="s">
        <v>93</v>
      </c>
      <c r="D3496" s="29">
        <v>46592</v>
      </c>
      <c r="E3496">
        <v>0</v>
      </c>
      <c r="F3496">
        <v>0</v>
      </c>
      <c r="G3496">
        <v>0</v>
      </c>
      <c r="H3496">
        <v>0</v>
      </c>
      <c r="L3496">
        <v>3.8300420000000002</v>
      </c>
      <c r="R3496">
        <v>11.968881</v>
      </c>
      <c r="S3496" t="s">
        <v>90</v>
      </c>
      <c r="T3496" s="297">
        <v>46311.754166666666</v>
      </c>
    </row>
    <row r="3497" spans="1:20" x14ac:dyDescent="0.35">
      <c r="A3497" t="s">
        <v>102</v>
      </c>
      <c r="B3497" t="s">
        <v>103</v>
      </c>
      <c r="C3497" t="s">
        <v>93</v>
      </c>
      <c r="D3497" s="29">
        <v>46593</v>
      </c>
      <c r="E3497">
        <v>0</v>
      </c>
      <c r="F3497">
        <v>0</v>
      </c>
      <c r="G3497">
        <v>0</v>
      </c>
      <c r="H3497">
        <v>0</v>
      </c>
      <c r="L3497">
        <v>3.8300420000000002</v>
      </c>
      <c r="R3497">
        <v>11.968881</v>
      </c>
      <c r="S3497" t="s">
        <v>90</v>
      </c>
      <c r="T3497" s="297">
        <v>46311.754166666666</v>
      </c>
    </row>
    <row r="3498" spans="1:20" x14ac:dyDescent="0.35">
      <c r="A3498" t="s">
        <v>102</v>
      </c>
      <c r="B3498" t="s">
        <v>103</v>
      </c>
      <c r="C3498" t="s">
        <v>93</v>
      </c>
      <c r="D3498" s="29">
        <v>46594</v>
      </c>
      <c r="E3498">
        <v>0</v>
      </c>
      <c r="F3498">
        <v>0</v>
      </c>
      <c r="G3498">
        <v>0</v>
      </c>
      <c r="H3498">
        <v>0</v>
      </c>
      <c r="L3498">
        <v>3.8300420000000002</v>
      </c>
      <c r="R3498">
        <v>11.968881</v>
      </c>
      <c r="S3498" t="s">
        <v>90</v>
      </c>
      <c r="T3498" s="297">
        <v>46311.754166666666</v>
      </c>
    </row>
    <row r="3499" spans="1:20" x14ac:dyDescent="0.35">
      <c r="A3499" t="s">
        <v>102</v>
      </c>
      <c r="B3499" t="s">
        <v>103</v>
      </c>
      <c r="C3499" t="s">
        <v>93</v>
      </c>
      <c r="D3499" s="29">
        <v>46595</v>
      </c>
      <c r="E3499">
        <v>0</v>
      </c>
      <c r="F3499">
        <v>0</v>
      </c>
      <c r="G3499">
        <v>0</v>
      </c>
      <c r="H3499">
        <v>0</v>
      </c>
      <c r="L3499">
        <v>3.8300420000000002</v>
      </c>
      <c r="R3499">
        <v>11.968881</v>
      </c>
      <c r="S3499" t="s">
        <v>90</v>
      </c>
      <c r="T3499" s="297">
        <v>46311.754166666666</v>
      </c>
    </row>
    <row r="3500" spans="1:20" x14ac:dyDescent="0.35">
      <c r="A3500" t="s">
        <v>102</v>
      </c>
      <c r="B3500" t="s">
        <v>103</v>
      </c>
      <c r="C3500" t="s">
        <v>93</v>
      </c>
      <c r="D3500" s="29">
        <v>46596</v>
      </c>
      <c r="E3500">
        <v>0</v>
      </c>
      <c r="F3500">
        <v>0</v>
      </c>
      <c r="G3500">
        <v>0</v>
      </c>
      <c r="H3500">
        <v>0</v>
      </c>
      <c r="L3500">
        <v>3.8300420000000002</v>
      </c>
      <c r="R3500">
        <v>11.968881</v>
      </c>
      <c r="S3500" t="s">
        <v>90</v>
      </c>
      <c r="T3500" s="297">
        <v>46311.754166666666</v>
      </c>
    </row>
    <row r="3501" spans="1:20" x14ac:dyDescent="0.35">
      <c r="A3501" t="s">
        <v>102</v>
      </c>
      <c r="B3501" t="s">
        <v>103</v>
      </c>
      <c r="C3501" t="s">
        <v>93</v>
      </c>
      <c r="D3501" s="29">
        <v>46597</v>
      </c>
      <c r="E3501">
        <v>0</v>
      </c>
      <c r="F3501">
        <v>0</v>
      </c>
      <c r="G3501">
        <v>0</v>
      </c>
      <c r="H3501">
        <v>0</v>
      </c>
      <c r="L3501">
        <v>3.8300420000000002</v>
      </c>
      <c r="R3501">
        <v>11.968881</v>
      </c>
      <c r="S3501" t="s">
        <v>90</v>
      </c>
      <c r="T3501" s="297">
        <v>46311.754166666666</v>
      </c>
    </row>
    <row r="3502" spans="1:20" x14ac:dyDescent="0.35">
      <c r="A3502" t="s">
        <v>102</v>
      </c>
      <c r="B3502" t="s">
        <v>103</v>
      </c>
      <c r="C3502" t="s">
        <v>93</v>
      </c>
      <c r="D3502" s="29">
        <v>46598</v>
      </c>
      <c r="E3502">
        <v>0</v>
      </c>
      <c r="F3502">
        <v>0</v>
      </c>
      <c r="G3502">
        <v>0</v>
      </c>
      <c r="H3502">
        <v>0</v>
      </c>
      <c r="L3502">
        <v>3.8300420000000002</v>
      </c>
      <c r="R3502">
        <v>11.968881</v>
      </c>
      <c r="S3502" t="s">
        <v>90</v>
      </c>
      <c r="T3502" s="297">
        <v>46311.754166666666</v>
      </c>
    </row>
    <row r="3503" spans="1:20" x14ac:dyDescent="0.35">
      <c r="A3503" t="s">
        <v>102</v>
      </c>
      <c r="B3503" t="s">
        <v>103</v>
      </c>
      <c r="C3503" t="s">
        <v>93</v>
      </c>
      <c r="D3503" s="29">
        <v>46599</v>
      </c>
      <c r="E3503">
        <v>0</v>
      </c>
      <c r="F3503">
        <v>0</v>
      </c>
      <c r="G3503">
        <v>0</v>
      </c>
      <c r="H3503">
        <v>0</v>
      </c>
      <c r="L3503">
        <v>3.8300420000000002</v>
      </c>
      <c r="R3503">
        <v>11.968881</v>
      </c>
      <c r="S3503" t="s">
        <v>90</v>
      </c>
      <c r="T3503" s="297">
        <v>46311.754166666666</v>
      </c>
    </row>
    <row r="3504" spans="1:20" x14ac:dyDescent="0.35">
      <c r="A3504" t="s">
        <v>102</v>
      </c>
      <c r="B3504" t="s">
        <v>103</v>
      </c>
      <c r="C3504" t="s">
        <v>93</v>
      </c>
      <c r="D3504" s="29">
        <v>46600</v>
      </c>
      <c r="E3504">
        <v>0</v>
      </c>
      <c r="F3504">
        <v>0</v>
      </c>
      <c r="G3504">
        <v>0</v>
      </c>
      <c r="H3504">
        <v>0</v>
      </c>
      <c r="L3504">
        <v>3.8300420000000002</v>
      </c>
      <c r="R3504">
        <v>11.968881</v>
      </c>
      <c r="S3504" t="s">
        <v>90</v>
      </c>
      <c r="T3504" s="297">
        <v>46311.754166666666</v>
      </c>
    </row>
    <row r="3505" spans="1:20" x14ac:dyDescent="0.35">
      <c r="A3505" t="s">
        <v>102</v>
      </c>
      <c r="B3505" t="s">
        <v>103</v>
      </c>
      <c r="C3505" t="s">
        <v>93</v>
      </c>
      <c r="D3505" s="29">
        <v>46601</v>
      </c>
      <c r="E3505">
        <v>0</v>
      </c>
      <c r="F3505">
        <v>0</v>
      </c>
      <c r="G3505">
        <v>0</v>
      </c>
      <c r="H3505">
        <v>0</v>
      </c>
      <c r="L3505">
        <v>3.8300420000000002</v>
      </c>
      <c r="R3505">
        <v>11.968881</v>
      </c>
      <c r="S3505" t="s">
        <v>90</v>
      </c>
      <c r="T3505" s="297">
        <v>46311.754166666666</v>
      </c>
    </row>
    <row r="3506" spans="1:20" x14ac:dyDescent="0.35">
      <c r="A3506" t="s">
        <v>102</v>
      </c>
      <c r="B3506" t="s">
        <v>103</v>
      </c>
      <c r="C3506" t="s">
        <v>93</v>
      </c>
      <c r="D3506" s="29">
        <v>46602</v>
      </c>
      <c r="E3506">
        <v>0</v>
      </c>
      <c r="F3506">
        <v>0</v>
      </c>
      <c r="G3506">
        <v>0</v>
      </c>
      <c r="H3506">
        <v>0</v>
      </c>
      <c r="L3506">
        <v>3.8300420000000002</v>
      </c>
      <c r="R3506">
        <v>11.968881</v>
      </c>
      <c r="S3506" t="s">
        <v>90</v>
      </c>
      <c r="T3506" s="297">
        <v>46311.754166666666</v>
      </c>
    </row>
    <row r="3507" spans="1:20" x14ac:dyDescent="0.35">
      <c r="A3507" t="s">
        <v>102</v>
      </c>
      <c r="B3507" t="s">
        <v>103</v>
      </c>
      <c r="C3507" t="s">
        <v>93</v>
      </c>
      <c r="D3507" s="29">
        <v>46603</v>
      </c>
      <c r="E3507">
        <v>0</v>
      </c>
      <c r="F3507">
        <v>0</v>
      </c>
      <c r="G3507">
        <v>0</v>
      </c>
      <c r="H3507">
        <v>0</v>
      </c>
      <c r="L3507">
        <v>3.8300420000000002</v>
      </c>
      <c r="R3507">
        <v>11.968881</v>
      </c>
      <c r="S3507" t="s">
        <v>90</v>
      </c>
      <c r="T3507" s="297">
        <v>46311.754166666666</v>
      </c>
    </row>
    <row r="3508" spans="1:20" x14ac:dyDescent="0.35">
      <c r="A3508" t="s">
        <v>102</v>
      </c>
      <c r="B3508" t="s">
        <v>103</v>
      </c>
      <c r="C3508" t="s">
        <v>93</v>
      </c>
      <c r="D3508" s="29">
        <v>46604</v>
      </c>
      <c r="E3508">
        <v>0</v>
      </c>
      <c r="F3508">
        <v>0</v>
      </c>
      <c r="G3508">
        <v>0</v>
      </c>
      <c r="H3508">
        <v>0</v>
      </c>
      <c r="L3508">
        <v>3.8300420000000002</v>
      </c>
      <c r="R3508">
        <v>11.968881</v>
      </c>
      <c r="S3508" t="s">
        <v>90</v>
      </c>
      <c r="T3508" s="297">
        <v>46311.754166666666</v>
      </c>
    </row>
    <row r="3509" spans="1:20" x14ac:dyDescent="0.35">
      <c r="A3509" t="s">
        <v>102</v>
      </c>
      <c r="B3509" t="s">
        <v>103</v>
      </c>
      <c r="C3509" t="s">
        <v>93</v>
      </c>
      <c r="D3509" s="29">
        <v>46605</v>
      </c>
      <c r="E3509">
        <v>0</v>
      </c>
      <c r="F3509">
        <v>0</v>
      </c>
      <c r="G3509">
        <v>0</v>
      </c>
      <c r="H3509">
        <v>0</v>
      </c>
      <c r="L3509">
        <v>3.8300420000000002</v>
      </c>
      <c r="R3509">
        <v>11.968881</v>
      </c>
      <c r="S3509" t="s">
        <v>90</v>
      </c>
      <c r="T3509" s="297">
        <v>46311.754166666666</v>
      </c>
    </row>
    <row r="3510" spans="1:20" x14ac:dyDescent="0.35">
      <c r="A3510" t="s">
        <v>102</v>
      </c>
      <c r="B3510" t="s">
        <v>103</v>
      </c>
      <c r="C3510" t="s">
        <v>93</v>
      </c>
      <c r="D3510" s="29">
        <v>46606</v>
      </c>
      <c r="E3510">
        <v>0</v>
      </c>
      <c r="F3510">
        <v>0</v>
      </c>
      <c r="G3510">
        <v>0</v>
      </c>
      <c r="H3510">
        <v>0</v>
      </c>
      <c r="L3510">
        <v>3.8300420000000002</v>
      </c>
      <c r="R3510">
        <v>11.968881</v>
      </c>
      <c r="S3510" t="s">
        <v>90</v>
      </c>
      <c r="T3510" s="297">
        <v>46311.754166666666</v>
      </c>
    </row>
    <row r="3511" spans="1:20" x14ac:dyDescent="0.35">
      <c r="A3511" t="s">
        <v>102</v>
      </c>
      <c r="B3511" t="s">
        <v>103</v>
      </c>
      <c r="C3511" t="s">
        <v>93</v>
      </c>
      <c r="D3511" s="29">
        <v>46607</v>
      </c>
      <c r="E3511">
        <v>0</v>
      </c>
      <c r="F3511">
        <v>0</v>
      </c>
      <c r="G3511">
        <v>0</v>
      </c>
      <c r="H3511">
        <v>0</v>
      </c>
      <c r="L3511">
        <v>3.8300420000000002</v>
      </c>
      <c r="R3511">
        <v>11.968881</v>
      </c>
      <c r="S3511" t="s">
        <v>90</v>
      </c>
      <c r="T3511" s="297">
        <v>46311.754166666666</v>
      </c>
    </row>
    <row r="3512" spans="1:20" x14ac:dyDescent="0.35">
      <c r="A3512" t="s">
        <v>102</v>
      </c>
      <c r="B3512" t="s">
        <v>103</v>
      </c>
      <c r="C3512" t="s">
        <v>93</v>
      </c>
      <c r="D3512" s="29">
        <v>46608</v>
      </c>
      <c r="E3512">
        <v>0</v>
      </c>
      <c r="F3512">
        <v>0</v>
      </c>
      <c r="G3512">
        <v>0</v>
      </c>
      <c r="H3512">
        <v>0</v>
      </c>
      <c r="L3512">
        <v>3.8300420000000002</v>
      </c>
      <c r="R3512">
        <v>11.968881</v>
      </c>
      <c r="S3512" t="s">
        <v>90</v>
      </c>
      <c r="T3512" s="297">
        <v>46311.754166666666</v>
      </c>
    </row>
    <row r="3513" spans="1:20" x14ac:dyDescent="0.35">
      <c r="A3513" t="s">
        <v>102</v>
      </c>
      <c r="B3513" t="s">
        <v>103</v>
      </c>
      <c r="C3513" t="s">
        <v>93</v>
      </c>
      <c r="D3513" s="29">
        <v>46609</v>
      </c>
      <c r="E3513">
        <v>0</v>
      </c>
      <c r="F3513">
        <v>0</v>
      </c>
      <c r="G3513">
        <v>0</v>
      </c>
      <c r="H3513">
        <v>0</v>
      </c>
      <c r="L3513">
        <v>3.8300420000000002</v>
      </c>
      <c r="R3513">
        <v>11.968881</v>
      </c>
      <c r="S3513" t="s">
        <v>90</v>
      </c>
      <c r="T3513" s="297">
        <v>46311.754166666666</v>
      </c>
    </row>
    <row r="3514" spans="1:20" x14ac:dyDescent="0.35">
      <c r="A3514" t="s">
        <v>102</v>
      </c>
      <c r="B3514" t="s">
        <v>103</v>
      </c>
      <c r="C3514" t="s">
        <v>93</v>
      </c>
      <c r="D3514" s="29">
        <v>46610</v>
      </c>
      <c r="E3514">
        <v>0</v>
      </c>
      <c r="F3514">
        <v>0</v>
      </c>
      <c r="G3514">
        <v>0</v>
      </c>
      <c r="H3514">
        <v>0</v>
      </c>
      <c r="L3514">
        <v>3.8300420000000002</v>
      </c>
      <c r="R3514">
        <v>11.968881</v>
      </c>
      <c r="S3514" t="s">
        <v>90</v>
      </c>
      <c r="T3514" s="297">
        <v>46311.754166666666</v>
      </c>
    </row>
    <row r="3515" spans="1:20" x14ac:dyDescent="0.35">
      <c r="A3515" t="s">
        <v>102</v>
      </c>
      <c r="B3515" t="s">
        <v>103</v>
      </c>
      <c r="C3515" t="s">
        <v>93</v>
      </c>
      <c r="D3515" s="29">
        <v>46611</v>
      </c>
      <c r="E3515">
        <v>0</v>
      </c>
      <c r="F3515">
        <v>0</v>
      </c>
      <c r="G3515">
        <v>0</v>
      </c>
      <c r="H3515">
        <v>0</v>
      </c>
      <c r="L3515">
        <v>3.8300420000000002</v>
      </c>
      <c r="R3515">
        <v>11.968881</v>
      </c>
      <c r="S3515" t="s">
        <v>90</v>
      </c>
      <c r="T3515" s="297">
        <v>46311.754166666666</v>
      </c>
    </row>
    <row r="3516" spans="1:20" x14ac:dyDescent="0.35">
      <c r="A3516" t="s">
        <v>102</v>
      </c>
      <c r="B3516" t="s">
        <v>103</v>
      </c>
      <c r="C3516" t="s">
        <v>93</v>
      </c>
      <c r="D3516" s="29">
        <v>46612</v>
      </c>
      <c r="E3516">
        <v>0</v>
      </c>
      <c r="F3516">
        <v>0</v>
      </c>
      <c r="G3516">
        <v>0</v>
      </c>
      <c r="H3516">
        <v>0</v>
      </c>
      <c r="L3516">
        <v>3.8300420000000002</v>
      </c>
      <c r="R3516">
        <v>11.968881</v>
      </c>
      <c r="S3516" t="s">
        <v>90</v>
      </c>
      <c r="T3516" s="297">
        <v>46311.754166666666</v>
      </c>
    </row>
    <row r="3517" spans="1:20" x14ac:dyDescent="0.35">
      <c r="A3517" t="s">
        <v>102</v>
      </c>
      <c r="B3517" t="s">
        <v>103</v>
      </c>
      <c r="C3517" t="s">
        <v>93</v>
      </c>
      <c r="D3517" s="29">
        <v>46613</v>
      </c>
      <c r="E3517">
        <v>0</v>
      </c>
      <c r="F3517">
        <v>0</v>
      </c>
      <c r="G3517">
        <v>0</v>
      </c>
      <c r="H3517">
        <v>0</v>
      </c>
      <c r="L3517">
        <v>3.8300420000000002</v>
      </c>
      <c r="R3517">
        <v>11.968881</v>
      </c>
      <c r="S3517" t="s">
        <v>90</v>
      </c>
      <c r="T3517" s="297">
        <v>46311.754166666666</v>
      </c>
    </row>
    <row r="3518" spans="1:20" x14ac:dyDescent="0.35">
      <c r="A3518" t="s">
        <v>102</v>
      </c>
      <c r="B3518" t="s">
        <v>103</v>
      </c>
      <c r="C3518" t="s">
        <v>93</v>
      </c>
      <c r="D3518" s="29">
        <v>46614</v>
      </c>
      <c r="E3518">
        <v>0</v>
      </c>
      <c r="F3518">
        <v>0</v>
      </c>
      <c r="G3518">
        <v>0</v>
      </c>
      <c r="H3518">
        <v>0</v>
      </c>
      <c r="L3518">
        <v>3.8300420000000002</v>
      </c>
      <c r="R3518">
        <v>11.968881</v>
      </c>
      <c r="S3518" t="s">
        <v>90</v>
      </c>
      <c r="T3518" s="297">
        <v>46311.754166666666</v>
      </c>
    </row>
    <row r="3519" spans="1:20" x14ac:dyDescent="0.35">
      <c r="A3519" t="s">
        <v>102</v>
      </c>
      <c r="B3519" t="s">
        <v>103</v>
      </c>
      <c r="C3519" t="s">
        <v>93</v>
      </c>
      <c r="D3519" s="29">
        <v>46615</v>
      </c>
      <c r="E3519">
        <v>0</v>
      </c>
      <c r="F3519">
        <v>0</v>
      </c>
      <c r="G3519">
        <v>0</v>
      </c>
      <c r="H3519">
        <v>0</v>
      </c>
      <c r="L3519">
        <v>3.8300420000000002</v>
      </c>
      <c r="R3519">
        <v>11.968881</v>
      </c>
      <c r="S3519" t="s">
        <v>90</v>
      </c>
      <c r="T3519" s="297">
        <v>46311.754166666666</v>
      </c>
    </row>
    <row r="3520" spans="1:20" x14ac:dyDescent="0.35">
      <c r="A3520" t="s">
        <v>102</v>
      </c>
      <c r="B3520" t="s">
        <v>103</v>
      </c>
      <c r="C3520" t="s">
        <v>93</v>
      </c>
      <c r="D3520" s="29">
        <v>46616</v>
      </c>
      <c r="E3520">
        <v>0</v>
      </c>
      <c r="F3520">
        <v>0</v>
      </c>
      <c r="G3520">
        <v>0</v>
      </c>
      <c r="H3520">
        <v>0</v>
      </c>
      <c r="L3520">
        <v>3.8300420000000002</v>
      </c>
      <c r="R3520">
        <v>11.968881</v>
      </c>
      <c r="S3520" t="s">
        <v>90</v>
      </c>
      <c r="T3520" s="297">
        <v>46311.754166666666</v>
      </c>
    </row>
    <row r="3521" spans="1:20" x14ac:dyDescent="0.35">
      <c r="A3521" t="s">
        <v>102</v>
      </c>
      <c r="B3521" t="s">
        <v>103</v>
      </c>
      <c r="C3521" t="s">
        <v>93</v>
      </c>
      <c r="D3521" s="29">
        <v>46617</v>
      </c>
      <c r="E3521">
        <v>0</v>
      </c>
      <c r="F3521">
        <v>0</v>
      </c>
      <c r="G3521">
        <v>0</v>
      </c>
      <c r="H3521">
        <v>0</v>
      </c>
      <c r="L3521">
        <v>3.8300420000000002</v>
      </c>
      <c r="R3521">
        <v>11.968881</v>
      </c>
      <c r="S3521" t="s">
        <v>90</v>
      </c>
      <c r="T3521" s="297">
        <v>46311.754166666666</v>
      </c>
    </row>
    <row r="3522" spans="1:20" x14ac:dyDescent="0.35">
      <c r="A3522" t="s">
        <v>102</v>
      </c>
      <c r="B3522" t="s">
        <v>103</v>
      </c>
      <c r="C3522" t="s">
        <v>93</v>
      </c>
      <c r="D3522" s="29">
        <v>46618</v>
      </c>
      <c r="E3522">
        <v>0</v>
      </c>
      <c r="F3522">
        <v>0</v>
      </c>
      <c r="G3522">
        <v>0</v>
      </c>
      <c r="H3522">
        <v>0</v>
      </c>
      <c r="L3522">
        <v>3.8300420000000002</v>
      </c>
      <c r="R3522">
        <v>11.968881</v>
      </c>
      <c r="S3522" t="s">
        <v>90</v>
      </c>
      <c r="T3522" s="297">
        <v>46311.754166666666</v>
      </c>
    </row>
    <row r="3523" spans="1:20" x14ac:dyDescent="0.35">
      <c r="A3523" t="s">
        <v>102</v>
      </c>
      <c r="B3523" t="s">
        <v>103</v>
      </c>
      <c r="C3523" t="s">
        <v>93</v>
      </c>
      <c r="D3523" s="29">
        <v>46619</v>
      </c>
      <c r="E3523">
        <v>0</v>
      </c>
      <c r="F3523">
        <v>0</v>
      </c>
      <c r="G3523">
        <v>0</v>
      </c>
      <c r="H3523">
        <v>0</v>
      </c>
      <c r="L3523">
        <v>3.8300420000000002</v>
      </c>
      <c r="R3523">
        <v>11.968881</v>
      </c>
      <c r="S3523" t="s">
        <v>90</v>
      </c>
      <c r="T3523" s="297">
        <v>46311.754166666666</v>
      </c>
    </row>
    <row r="3524" spans="1:20" x14ac:dyDescent="0.35">
      <c r="A3524" t="s">
        <v>102</v>
      </c>
      <c r="B3524" t="s">
        <v>103</v>
      </c>
      <c r="C3524" t="s">
        <v>93</v>
      </c>
      <c r="D3524" s="29">
        <v>46620</v>
      </c>
      <c r="E3524">
        <v>0</v>
      </c>
      <c r="F3524">
        <v>0</v>
      </c>
      <c r="G3524">
        <v>0</v>
      </c>
      <c r="H3524">
        <v>0</v>
      </c>
      <c r="L3524">
        <v>3.8300420000000002</v>
      </c>
      <c r="R3524">
        <v>11.968881</v>
      </c>
      <c r="S3524" t="s">
        <v>90</v>
      </c>
      <c r="T3524" s="297">
        <v>46311.754166666666</v>
      </c>
    </row>
    <row r="3525" spans="1:20" x14ac:dyDescent="0.35">
      <c r="A3525" t="s">
        <v>102</v>
      </c>
      <c r="B3525" t="s">
        <v>103</v>
      </c>
      <c r="C3525" t="s">
        <v>93</v>
      </c>
      <c r="D3525" s="29">
        <v>46621</v>
      </c>
      <c r="E3525">
        <v>0</v>
      </c>
      <c r="F3525">
        <v>0</v>
      </c>
      <c r="G3525">
        <v>0</v>
      </c>
      <c r="H3525">
        <v>0</v>
      </c>
      <c r="L3525">
        <v>3.8300420000000002</v>
      </c>
      <c r="R3525">
        <v>11.968881</v>
      </c>
      <c r="S3525" t="s">
        <v>90</v>
      </c>
      <c r="T3525" s="297">
        <v>46311.754166666666</v>
      </c>
    </row>
    <row r="3526" spans="1:20" x14ac:dyDescent="0.35">
      <c r="A3526" t="s">
        <v>102</v>
      </c>
      <c r="B3526" t="s">
        <v>103</v>
      </c>
      <c r="C3526" t="s">
        <v>93</v>
      </c>
      <c r="D3526" s="29">
        <v>46622</v>
      </c>
      <c r="E3526">
        <v>0</v>
      </c>
      <c r="F3526">
        <v>0</v>
      </c>
      <c r="G3526">
        <v>0</v>
      </c>
      <c r="H3526">
        <v>0</v>
      </c>
      <c r="L3526">
        <v>3.8300420000000002</v>
      </c>
      <c r="R3526">
        <v>11.968881</v>
      </c>
      <c r="S3526" t="s">
        <v>90</v>
      </c>
      <c r="T3526" s="297">
        <v>46311.754166666666</v>
      </c>
    </row>
    <row r="3527" spans="1:20" x14ac:dyDescent="0.35">
      <c r="A3527" t="s">
        <v>102</v>
      </c>
      <c r="B3527" t="s">
        <v>103</v>
      </c>
      <c r="C3527" t="s">
        <v>93</v>
      </c>
      <c r="D3527" s="29">
        <v>46623</v>
      </c>
      <c r="E3527">
        <v>0</v>
      </c>
      <c r="F3527">
        <v>0</v>
      </c>
      <c r="G3527">
        <v>0</v>
      </c>
      <c r="H3527">
        <v>0</v>
      </c>
      <c r="L3527">
        <v>3.8300420000000002</v>
      </c>
      <c r="R3527">
        <v>11.968881</v>
      </c>
      <c r="S3527" t="s">
        <v>90</v>
      </c>
      <c r="T3527" s="297">
        <v>46311.754166666666</v>
      </c>
    </row>
    <row r="3528" spans="1:20" x14ac:dyDescent="0.35">
      <c r="A3528" t="s">
        <v>102</v>
      </c>
      <c r="B3528" t="s">
        <v>103</v>
      </c>
      <c r="C3528" t="s">
        <v>93</v>
      </c>
      <c r="D3528" s="29">
        <v>46624</v>
      </c>
      <c r="E3528">
        <v>0</v>
      </c>
      <c r="F3528">
        <v>0</v>
      </c>
      <c r="G3528">
        <v>0</v>
      </c>
      <c r="H3528">
        <v>0</v>
      </c>
      <c r="L3528">
        <v>3.8300420000000002</v>
      </c>
      <c r="R3528">
        <v>11.968881</v>
      </c>
      <c r="S3528" t="s">
        <v>90</v>
      </c>
      <c r="T3528" s="297">
        <v>46311.754166666666</v>
      </c>
    </row>
    <row r="3529" spans="1:20" x14ac:dyDescent="0.35">
      <c r="A3529" t="s">
        <v>102</v>
      </c>
      <c r="B3529" t="s">
        <v>103</v>
      </c>
      <c r="C3529" t="s">
        <v>93</v>
      </c>
      <c r="D3529" s="29">
        <v>46625</v>
      </c>
      <c r="E3529">
        <v>0</v>
      </c>
      <c r="F3529">
        <v>0</v>
      </c>
      <c r="G3529">
        <v>0</v>
      </c>
      <c r="H3529">
        <v>0</v>
      </c>
      <c r="L3529">
        <v>3.8300420000000002</v>
      </c>
      <c r="R3529">
        <v>11.968881</v>
      </c>
      <c r="S3529" t="s">
        <v>90</v>
      </c>
      <c r="T3529" s="297">
        <v>46311.754166666666</v>
      </c>
    </row>
    <row r="3530" spans="1:20" x14ac:dyDescent="0.35">
      <c r="A3530" t="s">
        <v>102</v>
      </c>
      <c r="B3530" t="s">
        <v>103</v>
      </c>
      <c r="C3530" t="s">
        <v>93</v>
      </c>
      <c r="D3530" s="29">
        <v>46626</v>
      </c>
      <c r="E3530">
        <v>0</v>
      </c>
      <c r="F3530">
        <v>0</v>
      </c>
      <c r="G3530">
        <v>0</v>
      </c>
      <c r="H3530">
        <v>0</v>
      </c>
      <c r="L3530">
        <v>3.8300420000000002</v>
      </c>
      <c r="R3530">
        <v>11.968881</v>
      </c>
      <c r="S3530" t="s">
        <v>90</v>
      </c>
      <c r="T3530" s="297">
        <v>46311.754166666666</v>
      </c>
    </row>
    <row r="3531" spans="1:20" x14ac:dyDescent="0.35">
      <c r="A3531" t="s">
        <v>102</v>
      </c>
      <c r="B3531" t="s">
        <v>103</v>
      </c>
      <c r="C3531" t="s">
        <v>93</v>
      </c>
      <c r="D3531" s="29">
        <v>46627</v>
      </c>
      <c r="E3531">
        <v>0</v>
      </c>
      <c r="F3531">
        <v>0</v>
      </c>
      <c r="G3531">
        <v>0</v>
      </c>
      <c r="H3531">
        <v>0</v>
      </c>
      <c r="L3531">
        <v>3.8300420000000002</v>
      </c>
      <c r="R3531">
        <v>11.968881</v>
      </c>
      <c r="S3531" t="s">
        <v>90</v>
      </c>
      <c r="T3531" s="297">
        <v>46311.754166666666</v>
      </c>
    </row>
    <row r="3532" spans="1:20" x14ac:dyDescent="0.35">
      <c r="A3532" t="s">
        <v>102</v>
      </c>
      <c r="B3532" t="s">
        <v>103</v>
      </c>
      <c r="C3532" t="s">
        <v>93</v>
      </c>
      <c r="D3532" s="29">
        <v>46628</v>
      </c>
      <c r="E3532">
        <v>0</v>
      </c>
      <c r="F3532">
        <v>0</v>
      </c>
      <c r="G3532">
        <v>0</v>
      </c>
      <c r="H3532">
        <v>0</v>
      </c>
      <c r="L3532">
        <v>3.8300420000000002</v>
      </c>
      <c r="R3532">
        <v>11.968881</v>
      </c>
      <c r="S3532" t="s">
        <v>90</v>
      </c>
      <c r="T3532" s="297">
        <v>46311.754166666666</v>
      </c>
    </row>
    <row r="3533" spans="1:20" x14ac:dyDescent="0.35">
      <c r="A3533" t="s">
        <v>102</v>
      </c>
      <c r="B3533" t="s">
        <v>103</v>
      </c>
      <c r="C3533" t="s">
        <v>93</v>
      </c>
      <c r="D3533" s="29">
        <v>46629</v>
      </c>
      <c r="E3533">
        <v>0</v>
      </c>
      <c r="F3533">
        <v>0</v>
      </c>
      <c r="G3533">
        <v>0</v>
      </c>
      <c r="H3533">
        <v>0</v>
      </c>
      <c r="L3533">
        <v>3.8300420000000002</v>
      </c>
      <c r="R3533">
        <v>11.968881</v>
      </c>
      <c r="S3533" t="s">
        <v>90</v>
      </c>
      <c r="T3533" s="297">
        <v>46311.754166666666</v>
      </c>
    </row>
    <row r="3534" spans="1:20" x14ac:dyDescent="0.35">
      <c r="A3534" t="s">
        <v>102</v>
      </c>
      <c r="B3534" t="s">
        <v>103</v>
      </c>
      <c r="C3534" t="s">
        <v>93</v>
      </c>
      <c r="D3534" s="29">
        <v>46630</v>
      </c>
      <c r="E3534">
        <v>0</v>
      </c>
      <c r="F3534">
        <v>0</v>
      </c>
      <c r="G3534">
        <v>0</v>
      </c>
      <c r="H3534">
        <v>0</v>
      </c>
      <c r="L3534">
        <v>3.8300420000000002</v>
      </c>
      <c r="R3534">
        <v>11.968881</v>
      </c>
      <c r="S3534" t="s">
        <v>90</v>
      </c>
      <c r="T3534" s="297">
        <v>46311.754166666666</v>
      </c>
    </row>
    <row r="3535" spans="1:20" x14ac:dyDescent="0.35">
      <c r="A3535" t="s">
        <v>102</v>
      </c>
      <c r="B3535" t="s">
        <v>103</v>
      </c>
      <c r="C3535" t="s">
        <v>93</v>
      </c>
      <c r="D3535" s="29">
        <v>46631</v>
      </c>
      <c r="E3535">
        <v>0</v>
      </c>
      <c r="F3535">
        <v>0</v>
      </c>
      <c r="G3535">
        <v>0</v>
      </c>
      <c r="H3535">
        <v>0</v>
      </c>
      <c r="L3535">
        <v>3.8300420000000002</v>
      </c>
      <c r="R3535">
        <v>11.968881</v>
      </c>
      <c r="S3535" t="s">
        <v>90</v>
      </c>
      <c r="T3535" s="297">
        <v>46311.754166666666</v>
      </c>
    </row>
    <row r="3536" spans="1:20" x14ac:dyDescent="0.35">
      <c r="A3536" t="s">
        <v>102</v>
      </c>
      <c r="B3536" t="s">
        <v>103</v>
      </c>
      <c r="C3536" t="s">
        <v>93</v>
      </c>
      <c r="D3536" s="29">
        <v>46632</v>
      </c>
      <c r="E3536">
        <v>0</v>
      </c>
      <c r="F3536">
        <v>0</v>
      </c>
      <c r="G3536">
        <v>0</v>
      </c>
      <c r="H3536">
        <v>0</v>
      </c>
      <c r="L3536">
        <v>3.8300420000000002</v>
      </c>
      <c r="R3536">
        <v>11.968881</v>
      </c>
      <c r="S3536" t="s">
        <v>90</v>
      </c>
      <c r="T3536" s="297">
        <v>46311.754166666666</v>
      </c>
    </row>
    <row r="3537" spans="1:20" x14ac:dyDescent="0.35">
      <c r="A3537" t="s">
        <v>102</v>
      </c>
      <c r="B3537" t="s">
        <v>103</v>
      </c>
      <c r="C3537" t="s">
        <v>93</v>
      </c>
      <c r="D3537" s="29">
        <v>46633</v>
      </c>
      <c r="E3537">
        <v>0</v>
      </c>
      <c r="F3537">
        <v>0</v>
      </c>
      <c r="G3537">
        <v>0</v>
      </c>
      <c r="H3537">
        <v>0</v>
      </c>
      <c r="L3537">
        <v>3.8300420000000002</v>
      </c>
      <c r="R3537">
        <v>11.968881</v>
      </c>
      <c r="S3537" t="s">
        <v>90</v>
      </c>
      <c r="T3537" s="297">
        <v>46311.754166666666</v>
      </c>
    </row>
    <row r="3538" spans="1:20" x14ac:dyDescent="0.35">
      <c r="A3538" t="s">
        <v>102</v>
      </c>
      <c r="B3538" t="s">
        <v>103</v>
      </c>
      <c r="C3538" t="s">
        <v>93</v>
      </c>
      <c r="D3538" s="29">
        <v>46634</v>
      </c>
      <c r="E3538">
        <v>0</v>
      </c>
      <c r="F3538">
        <v>0</v>
      </c>
      <c r="G3538">
        <v>0</v>
      </c>
      <c r="H3538">
        <v>0</v>
      </c>
      <c r="L3538">
        <v>3.8300420000000002</v>
      </c>
      <c r="R3538">
        <v>11.968881</v>
      </c>
      <c r="S3538" t="s">
        <v>90</v>
      </c>
      <c r="T3538" s="297">
        <v>46311.754166666666</v>
      </c>
    </row>
    <row r="3539" spans="1:20" x14ac:dyDescent="0.35">
      <c r="A3539" t="s">
        <v>102</v>
      </c>
      <c r="B3539" t="s">
        <v>103</v>
      </c>
      <c r="C3539" t="s">
        <v>93</v>
      </c>
      <c r="D3539" s="29">
        <v>46635</v>
      </c>
      <c r="E3539">
        <v>0</v>
      </c>
      <c r="F3539">
        <v>0</v>
      </c>
      <c r="G3539">
        <v>0</v>
      </c>
      <c r="H3539">
        <v>0</v>
      </c>
      <c r="L3539">
        <v>3.8300420000000002</v>
      </c>
      <c r="R3539">
        <v>11.968881</v>
      </c>
      <c r="S3539" t="s">
        <v>90</v>
      </c>
      <c r="T3539" s="297">
        <v>46311.754166666666</v>
      </c>
    </row>
    <row r="3540" spans="1:20" x14ac:dyDescent="0.35">
      <c r="A3540" t="s">
        <v>102</v>
      </c>
      <c r="B3540" t="s">
        <v>103</v>
      </c>
      <c r="C3540" t="s">
        <v>93</v>
      </c>
      <c r="D3540" s="29">
        <v>46636</v>
      </c>
      <c r="E3540">
        <v>0</v>
      </c>
      <c r="F3540">
        <v>0</v>
      </c>
      <c r="G3540">
        <v>0</v>
      </c>
      <c r="H3540">
        <v>0</v>
      </c>
      <c r="L3540">
        <v>3.8300420000000002</v>
      </c>
      <c r="R3540">
        <v>11.968881</v>
      </c>
      <c r="S3540" t="s">
        <v>90</v>
      </c>
      <c r="T3540" s="297">
        <v>46311.754166666666</v>
      </c>
    </row>
    <row r="3541" spans="1:20" x14ac:dyDescent="0.35">
      <c r="A3541" t="s">
        <v>102</v>
      </c>
      <c r="B3541" t="s">
        <v>103</v>
      </c>
      <c r="C3541" t="s">
        <v>93</v>
      </c>
      <c r="D3541" s="29">
        <v>46637</v>
      </c>
      <c r="E3541">
        <v>0</v>
      </c>
      <c r="F3541">
        <v>0</v>
      </c>
      <c r="G3541">
        <v>0</v>
      </c>
      <c r="H3541">
        <v>0</v>
      </c>
      <c r="L3541">
        <v>3.8300420000000002</v>
      </c>
      <c r="R3541">
        <v>11.968881</v>
      </c>
      <c r="S3541" t="s">
        <v>90</v>
      </c>
      <c r="T3541" s="297">
        <v>46311.754166666666</v>
      </c>
    </row>
    <row r="3542" spans="1:20" x14ac:dyDescent="0.35">
      <c r="A3542" t="s">
        <v>102</v>
      </c>
      <c r="B3542" t="s">
        <v>103</v>
      </c>
      <c r="C3542" t="s">
        <v>93</v>
      </c>
      <c r="D3542" s="29">
        <v>46638</v>
      </c>
      <c r="E3542">
        <v>0</v>
      </c>
      <c r="F3542">
        <v>0</v>
      </c>
      <c r="G3542">
        <v>0</v>
      </c>
      <c r="H3542">
        <v>0</v>
      </c>
      <c r="L3542">
        <v>3.8300420000000002</v>
      </c>
      <c r="R3542">
        <v>11.968881</v>
      </c>
      <c r="S3542" t="s">
        <v>90</v>
      </c>
      <c r="T3542" s="297">
        <v>46311.754166666666</v>
      </c>
    </row>
    <row r="3543" spans="1:20" x14ac:dyDescent="0.35">
      <c r="A3543" t="s">
        <v>102</v>
      </c>
      <c r="B3543" t="s">
        <v>103</v>
      </c>
      <c r="C3543" t="s">
        <v>93</v>
      </c>
      <c r="D3543" s="29">
        <v>46639</v>
      </c>
      <c r="E3543">
        <v>0</v>
      </c>
      <c r="F3543">
        <v>0</v>
      </c>
      <c r="G3543">
        <v>0</v>
      </c>
      <c r="H3543">
        <v>0</v>
      </c>
      <c r="L3543">
        <v>3.8300420000000002</v>
      </c>
      <c r="R3543">
        <v>11.968881</v>
      </c>
      <c r="S3543" t="s">
        <v>90</v>
      </c>
      <c r="T3543" s="297">
        <v>46311.754166666666</v>
      </c>
    </row>
    <row r="3544" spans="1:20" x14ac:dyDescent="0.35">
      <c r="A3544" t="s">
        <v>102</v>
      </c>
      <c r="B3544" t="s">
        <v>103</v>
      </c>
      <c r="C3544" t="s">
        <v>93</v>
      </c>
      <c r="D3544" s="29">
        <v>46640</v>
      </c>
      <c r="E3544">
        <v>0</v>
      </c>
      <c r="F3544">
        <v>0</v>
      </c>
      <c r="G3544">
        <v>0</v>
      </c>
      <c r="H3544">
        <v>0</v>
      </c>
      <c r="L3544">
        <v>3.8300420000000002</v>
      </c>
      <c r="R3544">
        <v>11.968881</v>
      </c>
      <c r="S3544" t="s">
        <v>90</v>
      </c>
      <c r="T3544" s="297">
        <v>46311.754166666666</v>
      </c>
    </row>
    <row r="3545" spans="1:20" x14ac:dyDescent="0.35">
      <c r="A3545" t="s">
        <v>102</v>
      </c>
      <c r="B3545" t="s">
        <v>103</v>
      </c>
      <c r="C3545" t="s">
        <v>93</v>
      </c>
      <c r="D3545" s="29">
        <v>46641</v>
      </c>
      <c r="E3545">
        <v>0</v>
      </c>
      <c r="F3545">
        <v>0</v>
      </c>
      <c r="G3545">
        <v>0</v>
      </c>
      <c r="H3545">
        <v>0</v>
      </c>
      <c r="L3545">
        <v>3.8300420000000002</v>
      </c>
      <c r="R3545">
        <v>11.968881</v>
      </c>
      <c r="S3545" t="s">
        <v>90</v>
      </c>
      <c r="T3545" s="297">
        <v>46311.754166666666</v>
      </c>
    </row>
    <row r="3546" spans="1:20" x14ac:dyDescent="0.35">
      <c r="A3546" t="s">
        <v>102</v>
      </c>
      <c r="B3546" t="s">
        <v>103</v>
      </c>
      <c r="C3546" t="s">
        <v>93</v>
      </c>
      <c r="D3546" s="29">
        <v>46642</v>
      </c>
      <c r="E3546">
        <v>0</v>
      </c>
      <c r="F3546">
        <v>0</v>
      </c>
      <c r="G3546">
        <v>0</v>
      </c>
      <c r="H3546">
        <v>0</v>
      </c>
      <c r="L3546">
        <v>3.8300420000000002</v>
      </c>
      <c r="R3546">
        <v>11.968881</v>
      </c>
      <c r="S3546" t="s">
        <v>90</v>
      </c>
      <c r="T3546" s="297">
        <v>46311.754166666666</v>
      </c>
    </row>
    <row r="3547" spans="1:20" x14ac:dyDescent="0.35">
      <c r="A3547" t="s">
        <v>102</v>
      </c>
      <c r="B3547" t="s">
        <v>103</v>
      </c>
      <c r="C3547" t="s">
        <v>93</v>
      </c>
      <c r="D3547" s="29">
        <v>46643</v>
      </c>
      <c r="E3547">
        <v>0</v>
      </c>
      <c r="F3547">
        <v>0</v>
      </c>
      <c r="G3547">
        <v>0</v>
      </c>
      <c r="H3547">
        <v>0</v>
      </c>
      <c r="L3547">
        <v>3.8300420000000002</v>
      </c>
      <c r="R3547">
        <v>11.968881</v>
      </c>
      <c r="S3547" t="s">
        <v>90</v>
      </c>
      <c r="T3547" s="297">
        <v>46311.754166666666</v>
      </c>
    </row>
    <row r="3548" spans="1:20" x14ac:dyDescent="0.35">
      <c r="A3548" t="s">
        <v>102</v>
      </c>
      <c r="B3548" t="s">
        <v>103</v>
      </c>
      <c r="C3548" t="s">
        <v>93</v>
      </c>
      <c r="D3548" s="29">
        <v>46644</v>
      </c>
      <c r="E3548">
        <v>0</v>
      </c>
      <c r="F3548">
        <v>0</v>
      </c>
      <c r="G3548">
        <v>0</v>
      </c>
      <c r="H3548">
        <v>0</v>
      </c>
      <c r="L3548">
        <v>3.8300420000000002</v>
      </c>
      <c r="R3548">
        <v>11.968881</v>
      </c>
      <c r="S3548" t="s">
        <v>90</v>
      </c>
      <c r="T3548" s="297">
        <v>46311.754166666666</v>
      </c>
    </row>
    <row r="3549" spans="1:20" x14ac:dyDescent="0.35">
      <c r="A3549" t="s">
        <v>102</v>
      </c>
      <c r="B3549" t="s">
        <v>103</v>
      </c>
      <c r="C3549" t="s">
        <v>93</v>
      </c>
      <c r="D3549" s="29">
        <v>46645</v>
      </c>
      <c r="E3549">
        <v>0</v>
      </c>
      <c r="F3549">
        <v>0</v>
      </c>
      <c r="G3549">
        <v>0</v>
      </c>
      <c r="H3549">
        <v>0</v>
      </c>
      <c r="L3549">
        <v>3.8300420000000002</v>
      </c>
      <c r="R3549">
        <v>11.968881</v>
      </c>
      <c r="S3549" t="s">
        <v>90</v>
      </c>
      <c r="T3549" s="297">
        <v>46311.754166666666</v>
      </c>
    </row>
    <row r="3550" spans="1:20" x14ac:dyDescent="0.35">
      <c r="A3550" t="s">
        <v>102</v>
      </c>
      <c r="B3550" t="s">
        <v>103</v>
      </c>
      <c r="C3550" t="s">
        <v>93</v>
      </c>
      <c r="D3550" s="29">
        <v>46646</v>
      </c>
      <c r="E3550">
        <v>0</v>
      </c>
      <c r="F3550">
        <v>0</v>
      </c>
      <c r="G3550">
        <v>0</v>
      </c>
      <c r="H3550">
        <v>0</v>
      </c>
      <c r="L3550">
        <v>3.8300420000000002</v>
      </c>
      <c r="R3550">
        <v>11.968881</v>
      </c>
      <c r="S3550" t="s">
        <v>90</v>
      </c>
      <c r="T3550" s="297">
        <v>46311.754166666666</v>
      </c>
    </row>
    <row r="3551" spans="1:20" x14ac:dyDescent="0.35">
      <c r="A3551" t="s">
        <v>102</v>
      </c>
      <c r="B3551" t="s">
        <v>103</v>
      </c>
      <c r="C3551" t="s">
        <v>93</v>
      </c>
      <c r="D3551" s="29">
        <v>46647</v>
      </c>
      <c r="E3551">
        <v>0</v>
      </c>
      <c r="F3551">
        <v>0</v>
      </c>
      <c r="G3551">
        <v>0</v>
      </c>
      <c r="H3551">
        <v>0</v>
      </c>
      <c r="L3551">
        <v>3.8300420000000002</v>
      </c>
      <c r="R3551">
        <v>11.968881</v>
      </c>
      <c r="S3551" t="s">
        <v>90</v>
      </c>
      <c r="T3551" s="297">
        <v>46311.754166666666</v>
      </c>
    </row>
    <row r="3552" spans="1:20" x14ac:dyDescent="0.35">
      <c r="A3552" t="s">
        <v>102</v>
      </c>
      <c r="B3552" t="s">
        <v>103</v>
      </c>
      <c r="C3552" t="s">
        <v>93</v>
      </c>
      <c r="D3552" s="29">
        <v>46648</v>
      </c>
      <c r="E3552">
        <v>0</v>
      </c>
      <c r="F3552">
        <v>0</v>
      </c>
      <c r="G3552">
        <v>0</v>
      </c>
      <c r="H3552">
        <v>0</v>
      </c>
      <c r="L3552">
        <v>3.8300420000000002</v>
      </c>
      <c r="R3552">
        <v>11.968881</v>
      </c>
      <c r="S3552" t="s">
        <v>90</v>
      </c>
      <c r="T3552" s="297">
        <v>46311.754166666666</v>
      </c>
    </row>
    <row r="3553" spans="1:20" x14ac:dyDescent="0.35">
      <c r="A3553" t="s">
        <v>102</v>
      </c>
      <c r="B3553" t="s">
        <v>103</v>
      </c>
      <c r="C3553" t="s">
        <v>93</v>
      </c>
      <c r="D3553" s="29">
        <v>46649</v>
      </c>
      <c r="E3553">
        <v>0</v>
      </c>
      <c r="F3553">
        <v>0</v>
      </c>
      <c r="G3553">
        <v>0</v>
      </c>
      <c r="H3553">
        <v>0</v>
      </c>
      <c r="L3553">
        <v>3.8300420000000002</v>
      </c>
      <c r="R3553">
        <v>11.968881</v>
      </c>
      <c r="S3553" t="s">
        <v>90</v>
      </c>
      <c r="T3553" s="297">
        <v>46311.754166666666</v>
      </c>
    </row>
    <row r="3554" spans="1:20" x14ac:dyDescent="0.35">
      <c r="A3554" t="s">
        <v>102</v>
      </c>
      <c r="B3554" t="s">
        <v>103</v>
      </c>
      <c r="C3554" t="s">
        <v>93</v>
      </c>
      <c r="D3554" s="29">
        <v>46650</v>
      </c>
      <c r="E3554">
        <v>0</v>
      </c>
      <c r="F3554">
        <v>0</v>
      </c>
      <c r="G3554">
        <v>0</v>
      </c>
      <c r="H3554">
        <v>0</v>
      </c>
      <c r="L3554">
        <v>3.8300420000000002</v>
      </c>
      <c r="R3554">
        <v>11.968881</v>
      </c>
      <c r="S3554" t="s">
        <v>90</v>
      </c>
      <c r="T3554" s="297">
        <v>46311.754166666666</v>
      </c>
    </row>
    <row r="3555" spans="1:20" x14ac:dyDescent="0.35">
      <c r="A3555" t="s">
        <v>102</v>
      </c>
      <c r="B3555" t="s">
        <v>103</v>
      </c>
      <c r="C3555" t="s">
        <v>93</v>
      </c>
      <c r="D3555" s="29">
        <v>46651</v>
      </c>
      <c r="E3555">
        <v>0</v>
      </c>
      <c r="F3555">
        <v>0</v>
      </c>
      <c r="G3555">
        <v>0</v>
      </c>
      <c r="H3555">
        <v>0</v>
      </c>
      <c r="L3555">
        <v>3.8300420000000002</v>
      </c>
      <c r="R3555">
        <v>11.968881</v>
      </c>
      <c r="S3555" t="s">
        <v>90</v>
      </c>
      <c r="T3555" s="297">
        <v>46311.754166666666</v>
      </c>
    </row>
    <row r="3556" spans="1:20" x14ac:dyDescent="0.35">
      <c r="A3556" t="s">
        <v>102</v>
      </c>
      <c r="B3556" t="s">
        <v>103</v>
      </c>
      <c r="C3556" t="s">
        <v>93</v>
      </c>
      <c r="D3556" s="29">
        <v>46652</v>
      </c>
      <c r="E3556">
        <v>0</v>
      </c>
      <c r="F3556">
        <v>0</v>
      </c>
      <c r="G3556">
        <v>0</v>
      </c>
      <c r="H3556">
        <v>0</v>
      </c>
      <c r="L3556">
        <v>3.8300420000000002</v>
      </c>
      <c r="R3556">
        <v>11.968881</v>
      </c>
      <c r="S3556" t="s">
        <v>90</v>
      </c>
      <c r="T3556" s="297">
        <v>46311.754166666666</v>
      </c>
    </row>
    <row r="3557" spans="1:20" x14ac:dyDescent="0.35">
      <c r="A3557" t="s">
        <v>102</v>
      </c>
      <c r="B3557" t="s">
        <v>103</v>
      </c>
      <c r="C3557" t="s">
        <v>93</v>
      </c>
      <c r="D3557" s="29">
        <v>46653</v>
      </c>
      <c r="E3557">
        <v>0</v>
      </c>
      <c r="F3557">
        <v>0</v>
      </c>
      <c r="G3557">
        <v>0</v>
      </c>
      <c r="H3557">
        <v>0</v>
      </c>
      <c r="L3557">
        <v>3.8300420000000002</v>
      </c>
      <c r="R3557">
        <v>11.968881</v>
      </c>
      <c r="S3557" t="s">
        <v>90</v>
      </c>
      <c r="T3557" s="297">
        <v>46311.754166666666</v>
      </c>
    </row>
    <row r="3558" spans="1:20" x14ac:dyDescent="0.35">
      <c r="A3558" t="s">
        <v>102</v>
      </c>
      <c r="B3558" t="s">
        <v>103</v>
      </c>
      <c r="C3558" t="s">
        <v>93</v>
      </c>
      <c r="D3558" s="29">
        <v>46654</v>
      </c>
      <c r="E3558">
        <v>0</v>
      </c>
      <c r="F3558">
        <v>0</v>
      </c>
      <c r="G3558">
        <v>0</v>
      </c>
      <c r="H3558">
        <v>0</v>
      </c>
      <c r="L3558">
        <v>3.8300420000000002</v>
      </c>
      <c r="R3558">
        <v>11.968881</v>
      </c>
      <c r="S3558" t="s">
        <v>90</v>
      </c>
      <c r="T3558" s="297">
        <v>46311.754166666666</v>
      </c>
    </row>
    <row r="3559" spans="1:20" x14ac:dyDescent="0.35">
      <c r="A3559" t="s">
        <v>102</v>
      </c>
      <c r="B3559" t="s">
        <v>103</v>
      </c>
      <c r="C3559" t="s">
        <v>93</v>
      </c>
      <c r="D3559" s="29">
        <v>46655</v>
      </c>
      <c r="E3559">
        <v>0</v>
      </c>
      <c r="F3559">
        <v>0</v>
      </c>
      <c r="G3559">
        <v>0</v>
      </c>
      <c r="H3559">
        <v>0</v>
      </c>
      <c r="L3559">
        <v>3.8300420000000002</v>
      </c>
      <c r="R3559">
        <v>11.968881</v>
      </c>
      <c r="S3559" t="s">
        <v>90</v>
      </c>
      <c r="T3559" s="297">
        <v>46311.754166666666</v>
      </c>
    </row>
    <row r="3560" spans="1:20" x14ac:dyDescent="0.35">
      <c r="A3560" t="s">
        <v>102</v>
      </c>
      <c r="B3560" t="s">
        <v>103</v>
      </c>
      <c r="C3560" t="s">
        <v>93</v>
      </c>
      <c r="D3560" s="29">
        <v>46656</v>
      </c>
      <c r="E3560">
        <v>0</v>
      </c>
      <c r="F3560">
        <v>0</v>
      </c>
      <c r="G3560">
        <v>0</v>
      </c>
      <c r="H3560">
        <v>0</v>
      </c>
      <c r="L3560">
        <v>3.8300420000000002</v>
      </c>
      <c r="R3560">
        <v>11.968881</v>
      </c>
      <c r="S3560" t="s">
        <v>90</v>
      </c>
      <c r="T3560" s="297">
        <v>46311.754166666666</v>
      </c>
    </row>
    <row r="3561" spans="1:20" x14ac:dyDescent="0.35">
      <c r="A3561" t="s">
        <v>102</v>
      </c>
      <c r="B3561" t="s">
        <v>103</v>
      </c>
      <c r="C3561" t="s">
        <v>93</v>
      </c>
      <c r="D3561" s="29">
        <v>46657</v>
      </c>
      <c r="E3561">
        <v>0</v>
      </c>
      <c r="F3561">
        <v>0</v>
      </c>
      <c r="G3561">
        <v>0</v>
      </c>
      <c r="H3561">
        <v>0</v>
      </c>
      <c r="L3561">
        <v>3.8300420000000002</v>
      </c>
      <c r="R3561">
        <v>11.968881</v>
      </c>
      <c r="S3561" t="s">
        <v>90</v>
      </c>
      <c r="T3561" s="297">
        <v>46311.754166666666</v>
      </c>
    </row>
    <row r="3562" spans="1:20" x14ac:dyDescent="0.35">
      <c r="A3562" t="s">
        <v>102</v>
      </c>
      <c r="B3562" t="s">
        <v>103</v>
      </c>
      <c r="C3562" t="s">
        <v>93</v>
      </c>
      <c r="D3562" s="29">
        <v>46658</v>
      </c>
      <c r="E3562">
        <v>0</v>
      </c>
      <c r="F3562">
        <v>0</v>
      </c>
      <c r="G3562">
        <v>0</v>
      </c>
      <c r="H3562">
        <v>0</v>
      </c>
      <c r="L3562">
        <v>3.8300420000000002</v>
      </c>
      <c r="R3562">
        <v>11.968881</v>
      </c>
      <c r="S3562" t="s">
        <v>90</v>
      </c>
      <c r="T3562" s="297">
        <v>46311.754166666666</v>
      </c>
    </row>
    <row r="3563" spans="1:20" x14ac:dyDescent="0.35">
      <c r="A3563" t="s">
        <v>102</v>
      </c>
      <c r="B3563" t="s">
        <v>103</v>
      </c>
      <c r="C3563" t="s">
        <v>93</v>
      </c>
      <c r="D3563" s="29">
        <v>46659</v>
      </c>
      <c r="E3563">
        <v>0</v>
      </c>
      <c r="F3563">
        <v>0</v>
      </c>
      <c r="G3563">
        <v>0</v>
      </c>
      <c r="H3563">
        <v>0</v>
      </c>
      <c r="L3563">
        <v>3.8300420000000002</v>
      </c>
      <c r="R3563">
        <v>11.968881</v>
      </c>
      <c r="S3563" t="s">
        <v>90</v>
      </c>
      <c r="T3563" s="297">
        <v>46311.754166666666</v>
      </c>
    </row>
    <row r="3564" spans="1:20" x14ac:dyDescent="0.35">
      <c r="A3564" t="s">
        <v>102</v>
      </c>
      <c r="B3564" t="s">
        <v>103</v>
      </c>
      <c r="C3564" t="s">
        <v>93</v>
      </c>
      <c r="D3564" s="29">
        <v>46660</v>
      </c>
      <c r="E3564">
        <v>0</v>
      </c>
      <c r="F3564">
        <v>0</v>
      </c>
      <c r="G3564">
        <v>0</v>
      </c>
      <c r="H3564">
        <v>0</v>
      </c>
      <c r="L3564">
        <v>3.8300420000000002</v>
      </c>
      <c r="R3564">
        <v>11.968881</v>
      </c>
      <c r="S3564" t="s">
        <v>90</v>
      </c>
      <c r="T3564" s="297">
        <v>46311.754166666666</v>
      </c>
    </row>
    <row r="3565" spans="1:20" x14ac:dyDescent="0.35">
      <c r="A3565" t="s">
        <v>102</v>
      </c>
      <c r="B3565" t="s">
        <v>103</v>
      </c>
      <c r="C3565" t="s">
        <v>93</v>
      </c>
      <c r="D3565" s="29">
        <v>46661</v>
      </c>
      <c r="E3565">
        <v>0</v>
      </c>
      <c r="F3565">
        <v>0</v>
      </c>
      <c r="G3565">
        <v>0</v>
      </c>
      <c r="H3565">
        <v>0</v>
      </c>
      <c r="L3565">
        <v>3.8300420000000002</v>
      </c>
      <c r="R3565">
        <v>11.968881</v>
      </c>
      <c r="S3565" t="s">
        <v>90</v>
      </c>
      <c r="T3565" s="297">
        <v>46311.754166666666</v>
      </c>
    </row>
    <row r="3566" spans="1:20" x14ac:dyDescent="0.35">
      <c r="A3566" t="s">
        <v>102</v>
      </c>
      <c r="B3566" t="s">
        <v>103</v>
      </c>
      <c r="C3566" t="s">
        <v>93</v>
      </c>
      <c r="D3566" s="29">
        <v>46662</v>
      </c>
      <c r="E3566">
        <v>0</v>
      </c>
      <c r="F3566">
        <v>0</v>
      </c>
      <c r="G3566">
        <v>0</v>
      </c>
      <c r="H3566">
        <v>0</v>
      </c>
      <c r="L3566">
        <v>3.8300420000000002</v>
      </c>
      <c r="R3566">
        <v>11.968881</v>
      </c>
      <c r="S3566" t="s">
        <v>90</v>
      </c>
      <c r="T3566" s="297">
        <v>46311.754166666666</v>
      </c>
    </row>
    <row r="3567" spans="1:20" x14ac:dyDescent="0.35">
      <c r="A3567" t="s">
        <v>102</v>
      </c>
      <c r="B3567" t="s">
        <v>103</v>
      </c>
      <c r="C3567" t="s">
        <v>93</v>
      </c>
      <c r="D3567" s="29">
        <v>46663</v>
      </c>
      <c r="E3567">
        <v>0</v>
      </c>
      <c r="F3567">
        <v>0</v>
      </c>
      <c r="G3567">
        <v>0</v>
      </c>
      <c r="H3567">
        <v>0</v>
      </c>
      <c r="L3567">
        <v>3.8300420000000002</v>
      </c>
      <c r="R3567">
        <v>11.968881</v>
      </c>
      <c r="S3567" t="s">
        <v>90</v>
      </c>
      <c r="T3567" s="297">
        <v>46311.754166666666</v>
      </c>
    </row>
    <row r="3568" spans="1:20" x14ac:dyDescent="0.35">
      <c r="A3568" t="s">
        <v>102</v>
      </c>
      <c r="B3568" t="s">
        <v>103</v>
      </c>
      <c r="C3568" t="s">
        <v>93</v>
      </c>
      <c r="D3568" s="29">
        <v>46664</v>
      </c>
      <c r="E3568">
        <v>0</v>
      </c>
      <c r="F3568">
        <v>0</v>
      </c>
      <c r="G3568">
        <v>0</v>
      </c>
      <c r="H3568">
        <v>0</v>
      </c>
      <c r="L3568">
        <v>3.8300420000000002</v>
      </c>
      <c r="R3568">
        <v>11.968881</v>
      </c>
      <c r="S3568" t="s">
        <v>90</v>
      </c>
      <c r="T3568" s="297">
        <v>46311.754166666666</v>
      </c>
    </row>
    <row r="3569" spans="1:20" x14ac:dyDescent="0.35">
      <c r="A3569" t="s">
        <v>102</v>
      </c>
      <c r="B3569" t="s">
        <v>103</v>
      </c>
      <c r="C3569" t="s">
        <v>93</v>
      </c>
      <c r="D3569" s="29">
        <v>46665</v>
      </c>
      <c r="E3569">
        <v>0</v>
      </c>
      <c r="F3569">
        <v>0</v>
      </c>
      <c r="G3569">
        <v>0</v>
      </c>
      <c r="H3569">
        <v>0</v>
      </c>
      <c r="L3569">
        <v>3.8300420000000002</v>
      </c>
      <c r="R3569">
        <v>11.968881</v>
      </c>
      <c r="S3569" t="s">
        <v>90</v>
      </c>
      <c r="T3569" s="297">
        <v>46311.754166666666</v>
      </c>
    </row>
    <row r="3570" spans="1:20" x14ac:dyDescent="0.35">
      <c r="A3570" t="s">
        <v>102</v>
      </c>
      <c r="B3570" t="s">
        <v>103</v>
      </c>
      <c r="C3570" t="s">
        <v>93</v>
      </c>
      <c r="D3570" s="29">
        <v>46666</v>
      </c>
      <c r="E3570">
        <v>0</v>
      </c>
      <c r="F3570">
        <v>0</v>
      </c>
      <c r="G3570">
        <v>0</v>
      </c>
      <c r="H3570">
        <v>0</v>
      </c>
      <c r="L3570">
        <v>3.8300420000000002</v>
      </c>
      <c r="R3570">
        <v>11.968881</v>
      </c>
      <c r="S3570" t="s">
        <v>90</v>
      </c>
      <c r="T3570" s="297">
        <v>46311.754166666666</v>
      </c>
    </row>
    <row r="3571" spans="1:20" x14ac:dyDescent="0.35">
      <c r="A3571" t="s">
        <v>102</v>
      </c>
      <c r="B3571" t="s">
        <v>103</v>
      </c>
      <c r="C3571" t="s">
        <v>93</v>
      </c>
      <c r="D3571" s="29">
        <v>46667</v>
      </c>
      <c r="E3571">
        <v>0</v>
      </c>
      <c r="F3571">
        <v>0</v>
      </c>
      <c r="G3571">
        <v>0</v>
      </c>
      <c r="H3571">
        <v>0</v>
      </c>
      <c r="L3571">
        <v>3.8300420000000002</v>
      </c>
      <c r="R3571">
        <v>11.968881</v>
      </c>
      <c r="S3571" t="s">
        <v>90</v>
      </c>
      <c r="T3571" s="297">
        <v>46311.754166666666</v>
      </c>
    </row>
    <row r="3572" spans="1:20" x14ac:dyDescent="0.35">
      <c r="A3572" t="s">
        <v>102</v>
      </c>
      <c r="B3572" t="s">
        <v>103</v>
      </c>
      <c r="C3572" t="s">
        <v>93</v>
      </c>
      <c r="D3572" s="29">
        <v>46668</v>
      </c>
      <c r="E3572">
        <v>0</v>
      </c>
      <c r="F3572">
        <v>0</v>
      </c>
      <c r="G3572">
        <v>0</v>
      </c>
      <c r="H3572">
        <v>0</v>
      </c>
      <c r="L3572">
        <v>3.8300420000000002</v>
      </c>
      <c r="R3572">
        <v>11.968881</v>
      </c>
      <c r="S3572" t="s">
        <v>90</v>
      </c>
      <c r="T3572" s="297">
        <v>46311.754166666666</v>
      </c>
    </row>
    <row r="3573" spans="1:20" x14ac:dyDescent="0.35">
      <c r="A3573" t="s">
        <v>102</v>
      </c>
      <c r="B3573" t="s">
        <v>103</v>
      </c>
      <c r="C3573" t="s">
        <v>93</v>
      </c>
      <c r="D3573" s="29">
        <v>46669</v>
      </c>
      <c r="E3573">
        <v>0</v>
      </c>
      <c r="F3573">
        <v>0</v>
      </c>
      <c r="G3573">
        <v>0</v>
      </c>
      <c r="H3573">
        <v>0</v>
      </c>
      <c r="L3573">
        <v>3.8300420000000002</v>
      </c>
      <c r="R3573">
        <v>11.968881</v>
      </c>
      <c r="S3573" t="s">
        <v>90</v>
      </c>
      <c r="T3573" s="297">
        <v>46311.754166666666</v>
      </c>
    </row>
    <row r="3574" spans="1:20" x14ac:dyDescent="0.35">
      <c r="A3574" t="s">
        <v>102</v>
      </c>
      <c r="B3574" t="s">
        <v>103</v>
      </c>
      <c r="C3574" t="s">
        <v>93</v>
      </c>
      <c r="D3574" s="29">
        <v>46670</v>
      </c>
      <c r="E3574">
        <v>0</v>
      </c>
      <c r="F3574">
        <v>0</v>
      </c>
      <c r="G3574">
        <v>0</v>
      </c>
      <c r="H3574">
        <v>0</v>
      </c>
      <c r="L3574">
        <v>3.8300420000000002</v>
      </c>
      <c r="R3574">
        <v>11.968881</v>
      </c>
      <c r="S3574" t="s">
        <v>90</v>
      </c>
      <c r="T3574" s="297">
        <v>46311.754166666666</v>
      </c>
    </row>
    <row r="3575" spans="1:20" x14ac:dyDescent="0.35">
      <c r="A3575" t="s">
        <v>102</v>
      </c>
      <c r="B3575" t="s">
        <v>103</v>
      </c>
      <c r="C3575" t="s">
        <v>93</v>
      </c>
      <c r="D3575" s="29">
        <v>46671</v>
      </c>
      <c r="E3575">
        <v>0</v>
      </c>
      <c r="F3575">
        <v>0</v>
      </c>
      <c r="G3575">
        <v>0</v>
      </c>
      <c r="H3575">
        <v>0</v>
      </c>
      <c r="L3575">
        <v>3.8300420000000002</v>
      </c>
      <c r="R3575">
        <v>11.968881</v>
      </c>
      <c r="S3575" t="s">
        <v>90</v>
      </c>
      <c r="T3575" s="297">
        <v>46311.754166666666</v>
      </c>
    </row>
    <row r="3576" spans="1:20" x14ac:dyDescent="0.35">
      <c r="A3576" t="s">
        <v>102</v>
      </c>
      <c r="B3576" t="s">
        <v>103</v>
      </c>
      <c r="C3576" t="s">
        <v>93</v>
      </c>
      <c r="D3576" s="29">
        <v>46672</v>
      </c>
      <c r="E3576">
        <v>0</v>
      </c>
      <c r="F3576">
        <v>0</v>
      </c>
      <c r="G3576">
        <v>0</v>
      </c>
      <c r="H3576">
        <v>0</v>
      </c>
      <c r="L3576">
        <v>3.8300420000000002</v>
      </c>
      <c r="R3576">
        <v>11.968881</v>
      </c>
      <c r="S3576" t="s">
        <v>90</v>
      </c>
      <c r="T3576" s="297">
        <v>46311.754166666666</v>
      </c>
    </row>
    <row r="3577" spans="1:20" x14ac:dyDescent="0.35">
      <c r="A3577" t="s">
        <v>102</v>
      </c>
      <c r="B3577" t="s">
        <v>103</v>
      </c>
      <c r="C3577" t="s">
        <v>93</v>
      </c>
      <c r="D3577" s="29">
        <v>46673</v>
      </c>
      <c r="E3577">
        <v>0</v>
      </c>
      <c r="F3577">
        <v>0</v>
      </c>
      <c r="G3577">
        <v>0</v>
      </c>
      <c r="H3577">
        <v>0</v>
      </c>
      <c r="L3577">
        <v>3.8300420000000002</v>
      </c>
      <c r="R3577">
        <v>11.968881</v>
      </c>
      <c r="S3577" t="s">
        <v>90</v>
      </c>
      <c r="T3577" s="297">
        <v>46311.754166666666</v>
      </c>
    </row>
    <row r="3578" spans="1:20" x14ac:dyDescent="0.35">
      <c r="A3578" t="s">
        <v>102</v>
      </c>
      <c r="B3578" t="s">
        <v>103</v>
      </c>
      <c r="C3578" t="s">
        <v>93</v>
      </c>
      <c r="D3578" s="29">
        <v>46674</v>
      </c>
      <c r="E3578">
        <v>0</v>
      </c>
      <c r="F3578">
        <v>0</v>
      </c>
      <c r="G3578">
        <v>0</v>
      </c>
      <c r="H3578">
        <v>0</v>
      </c>
      <c r="L3578">
        <v>3.8300420000000002</v>
      </c>
      <c r="R3578">
        <v>11.968881</v>
      </c>
      <c r="S3578" t="s">
        <v>90</v>
      </c>
      <c r="T3578" s="297">
        <v>46311.754166666666</v>
      </c>
    </row>
    <row r="3579" spans="1:20" x14ac:dyDescent="0.35">
      <c r="A3579" t="s">
        <v>102</v>
      </c>
      <c r="B3579" t="s">
        <v>103</v>
      </c>
      <c r="C3579" t="s">
        <v>93</v>
      </c>
      <c r="D3579" s="29">
        <v>46675</v>
      </c>
      <c r="E3579">
        <v>0</v>
      </c>
      <c r="F3579">
        <v>0</v>
      </c>
      <c r="G3579">
        <v>0</v>
      </c>
      <c r="H3579">
        <v>0</v>
      </c>
      <c r="L3579">
        <v>3.8300420000000002</v>
      </c>
      <c r="R3579">
        <v>11.968881</v>
      </c>
      <c r="S3579" t="s">
        <v>90</v>
      </c>
      <c r="T3579" s="297">
        <v>46311.754166666666</v>
      </c>
    </row>
    <row r="3580" spans="1:20" x14ac:dyDescent="0.35">
      <c r="A3580" t="s">
        <v>102</v>
      </c>
      <c r="B3580" t="s">
        <v>103</v>
      </c>
      <c r="C3580" t="s">
        <v>93</v>
      </c>
      <c r="D3580" s="29">
        <v>46676</v>
      </c>
      <c r="E3580">
        <v>0</v>
      </c>
      <c r="F3580">
        <v>0</v>
      </c>
      <c r="G3580">
        <v>0</v>
      </c>
      <c r="H3580">
        <v>0</v>
      </c>
      <c r="L3580">
        <v>3.8300420000000002</v>
      </c>
      <c r="R3580">
        <v>11.968881</v>
      </c>
      <c r="S3580" t="s">
        <v>90</v>
      </c>
      <c r="T3580" s="297">
        <v>46311.754166666666</v>
      </c>
    </row>
    <row r="3581" spans="1:20" x14ac:dyDescent="0.35">
      <c r="A3581" t="s">
        <v>102</v>
      </c>
      <c r="B3581" t="s">
        <v>103</v>
      </c>
      <c r="C3581" t="s">
        <v>93</v>
      </c>
      <c r="D3581" s="29">
        <v>46677</v>
      </c>
      <c r="E3581">
        <v>0</v>
      </c>
      <c r="F3581">
        <v>0</v>
      </c>
      <c r="G3581">
        <v>0</v>
      </c>
      <c r="H3581">
        <v>0</v>
      </c>
      <c r="L3581">
        <v>3.8300420000000002</v>
      </c>
      <c r="R3581">
        <v>11.968881</v>
      </c>
      <c r="S3581" t="s">
        <v>90</v>
      </c>
      <c r="T3581" s="297">
        <v>46311.754166666666</v>
      </c>
    </row>
    <row r="3582" spans="1:20" x14ac:dyDescent="0.35">
      <c r="A3582" t="s">
        <v>102</v>
      </c>
      <c r="B3582" t="s">
        <v>103</v>
      </c>
      <c r="C3582" t="s">
        <v>93</v>
      </c>
      <c r="D3582" s="29">
        <v>46678</v>
      </c>
      <c r="E3582">
        <v>0</v>
      </c>
      <c r="F3582">
        <v>0</v>
      </c>
      <c r="G3582">
        <v>0</v>
      </c>
      <c r="H3582">
        <v>0</v>
      </c>
      <c r="L3582">
        <v>3.8300420000000002</v>
      </c>
      <c r="R3582">
        <v>11.968881</v>
      </c>
      <c r="S3582" t="s">
        <v>90</v>
      </c>
      <c r="T3582" s="297">
        <v>46311.754166666666</v>
      </c>
    </row>
    <row r="3583" spans="1:20" x14ac:dyDescent="0.35">
      <c r="A3583" t="s">
        <v>102</v>
      </c>
      <c r="B3583" t="s">
        <v>103</v>
      </c>
      <c r="C3583" t="s">
        <v>93</v>
      </c>
      <c r="D3583" s="29">
        <v>46679</v>
      </c>
      <c r="E3583">
        <v>0</v>
      </c>
      <c r="F3583">
        <v>0</v>
      </c>
      <c r="G3583">
        <v>0</v>
      </c>
      <c r="H3583">
        <v>0</v>
      </c>
      <c r="L3583">
        <v>3.8300420000000002</v>
      </c>
      <c r="R3583">
        <v>11.968881</v>
      </c>
      <c r="S3583" t="s">
        <v>90</v>
      </c>
      <c r="T3583" s="297">
        <v>46311.754166666666</v>
      </c>
    </row>
    <row r="3584" spans="1:20" x14ac:dyDescent="0.35">
      <c r="A3584" t="s">
        <v>102</v>
      </c>
      <c r="B3584" t="s">
        <v>103</v>
      </c>
      <c r="C3584" t="s">
        <v>93</v>
      </c>
      <c r="D3584" s="29">
        <v>46680</v>
      </c>
      <c r="E3584">
        <v>0</v>
      </c>
      <c r="F3584">
        <v>0</v>
      </c>
      <c r="G3584">
        <v>0</v>
      </c>
      <c r="H3584">
        <v>0</v>
      </c>
      <c r="L3584">
        <v>3.8300420000000002</v>
      </c>
      <c r="R3584">
        <v>11.968881</v>
      </c>
      <c r="S3584" t="s">
        <v>90</v>
      </c>
      <c r="T3584" s="297">
        <v>46311.754166666666</v>
      </c>
    </row>
    <row r="3585" spans="1:20" x14ac:dyDescent="0.35">
      <c r="A3585" t="s">
        <v>102</v>
      </c>
      <c r="B3585" t="s">
        <v>103</v>
      </c>
      <c r="C3585" t="s">
        <v>93</v>
      </c>
      <c r="D3585" s="29">
        <v>46681</v>
      </c>
      <c r="E3585">
        <v>0</v>
      </c>
      <c r="F3585">
        <v>0</v>
      </c>
      <c r="G3585">
        <v>0</v>
      </c>
      <c r="H3585">
        <v>0</v>
      </c>
      <c r="L3585">
        <v>3.8300420000000002</v>
      </c>
      <c r="R3585">
        <v>11.968881</v>
      </c>
      <c r="S3585" t="s">
        <v>90</v>
      </c>
      <c r="T3585" s="297">
        <v>46311.754166666666</v>
      </c>
    </row>
    <row r="3586" spans="1:20" x14ac:dyDescent="0.35">
      <c r="A3586" t="s">
        <v>102</v>
      </c>
      <c r="B3586" t="s">
        <v>103</v>
      </c>
      <c r="C3586" t="s">
        <v>93</v>
      </c>
      <c r="D3586" s="29">
        <v>46682</v>
      </c>
      <c r="E3586">
        <v>0</v>
      </c>
      <c r="F3586">
        <v>0</v>
      </c>
      <c r="G3586">
        <v>0</v>
      </c>
      <c r="H3586">
        <v>0</v>
      </c>
      <c r="L3586">
        <v>3.8300420000000002</v>
      </c>
      <c r="R3586">
        <v>11.968881</v>
      </c>
      <c r="S3586" t="s">
        <v>90</v>
      </c>
      <c r="T3586" s="297">
        <v>46311.754166666666</v>
      </c>
    </row>
    <row r="3587" spans="1:20" x14ac:dyDescent="0.35">
      <c r="A3587" t="s">
        <v>102</v>
      </c>
      <c r="B3587" t="s">
        <v>103</v>
      </c>
      <c r="C3587" t="s">
        <v>93</v>
      </c>
      <c r="D3587" s="29">
        <v>46683</v>
      </c>
      <c r="E3587">
        <v>0</v>
      </c>
      <c r="F3587">
        <v>0</v>
      </c>
      <c r="G3587">
        <v>0</v>
      </c>
      <c r="H3587">
        <v>0</v>
      </c>
      <c r="L3587">
        <v>3.8300420000000002</v>
      </c>
      <c r="R3587">
        <v>11.968881</v>
      </c>
      <c r="S3587" t="s">
        <v>90</v>
      </c>
      <c r="T3587" s="297">
        <v>46311.754166666666</v>
      </c>
    </row>
    <row r="3588" spans="1:20" x14ac:dyDescent="0.35">
      <c r="A3588" t="s">
        <v>102</v>
      </c>
      <c r="B3588" t="s">
        <v>103</v>
      </c>
      <c r="C3588" t="s">
        <v>93</v>
      </c>
      <c r="D3588" s="29">
        <v>46684</v>
      </c>
      <c r="E3588">
        <v>0</v>
      </c>
      <c r="F3588">
        <v>0</v>
      </c>
      <c r="G3588">
        <v>0</v>
      </c>
      <c r="H3588">
        <v>0</v>
      </c>
      <c r="L3588">
        <v>3.8300420000000002</v>
      </c>
      <c r="R3588">
        <v>11.968881</v>
      </c>
      <c r="S3588" t="s">
        <v>90</v>
      </c>
      <c r="T3588" s="297">
        <v>46311.754166666666</v>
      </c>
    </row>
    <row r="3589" spans="1:20" x14ac:dyDescent="0.35">
      <c r="A3589" t="s">
        <v>102</v>
      </c>
      <c r="B3589" t="s">
        <v>103</v>
      </c>
      <c r="C3589" t="s">
        <v>93</v>
      </c>
      <c r="D3589" s="29">
        <v>46685</v>
      </c>
      <c r="E3589">
        <v>0</v>
      </c>
      <c r="F3589">
        <v>0</v>
      </c>
      <c r="G3589">
        <v>0</v>
      </c>
      <c r="H3589">
        <v>0</v>
      </c>
      <c r="L3589">
        <v>3.8300420000000002</v>
      </c>
      <c r="R3589">
        <v>11.968881</v>
      </c>
      <c r="S3589" t="s">
        <v>90</v>
      </c>
      <c r="T3589" s="297">
        <v>46311.754166666666</v>
      </c>
    </row>
    <row r="3590" spans="1:20" x14ac:dyDescent="0.35">
      <c r="A3590" t="s">
        <v>102</v>
      </c>
      <c r="B3590" t="s">
        <v>103</v>
      </c>
      <c r="C3590" t="s">
        <v>93</v>
      </c>
      <c r="D3590" s="29">
        <v>46686</v>
      </c>
      <c r="E3590">
        <v>0</v>
      </c>
      <c r="F3590">
        <v>0</v>
      </c>
      <c r="G3590">
        <v>0</v>
      </c>
      <c r="H3590">
        <v>0</v>
      </c>
      <c r="L3590">
        <v>3.8300420000000002</v>
      </c>
      <c r="R3590">
        <v>11.968881</v>
      </c>
      <c r="S3590" t="s">
        <v>90</v>
      </c>
      <c r="T3590" s="297">
        <v>46311.754166666666</v>
      </c>
    </row>
    <row r="3591" spans="1:20" x14ac:dyDescent="0.35">
      <c r="A3591" t="s">
        <v>102</v>
      </c>
      <c r="B3591" t="s">
        <v>103</v>
      </c>
      <c r="C3591" t="s">
        <v>93</v>
      </c>
      <c r="D3591" s="29">
        <v>46687</v>
      </c>
      <c r="E3591">
        <v>0</v>
      </c>
      <c r="F3591">
        <v>0</v>
      </c>
      <c r="G3591">
        <v>0</v>
      </c>
      <c r="H3591">
        <v>0</v>
      </c>
      <c r="L3591">
        <v>3.8300420000000002</v>
      </c>
      <c r="R3591">
        <v>11.968881</v>
      </c>
      <c r="S3591" t="s">
        <v>90</v>
      </c>
      <c r="T3591" s="297">
        <v>46311.754166666666</v>
      </c>
    </row>
    <row r="3592" spans="1:20" x14ac:dyDescent="0.35">
      <c r="A3592" t="s">
        <v>102</v>
      </c>
      <c r="B3592" t="s">
        <v>103</v>
      </c>
      <c r="C3592" t="s">
        <v>93</v>
      </c>
      <c r="D3592" s="29">
        <v>46688</v>
      </c>
      <c r="E3592">
        <v>0</v>
      </c>
      <c r="F3592">
        <v>0</v>
      </c>
      <c r="G3592">
        <v>0</v>
      </c>
      <c r="H3592">
        <v>0</v>
      </c>
      <c r="L3592">
        <v>3.8300420000000002</v>
      </c>
      <c r="R3592">
        <v>11.968881</v>
      </c>
      <c r="S3592" t="s">
        <v>90</v>
      </c>
      <c r="T3592" s="297">
        <v>46311.754166666666</v>
      </c>
    </row>
    <row r="3593" spans="1:20" x14ac:dyDescent="0.35">
      <c r="A3593" t="s">
        <v>102</v>
      </c>
      <c r="B3593" t="s">
        <v>103</v>
      </c>
      <c r="C3593" t="s">
        <v>93</v>
      </c>
      <c r="D3593" s="29">
        <v>46689</v>
      </c>
      <c r="E3593">
        <v>0</v>
      </c>
      <c r="F3593">
        <v>0</v>
      </c>
      <c r="G3593">
        <v>0</v>
      </c>
      <c r="H3593">
        <v>0</v>
      </c>
      <c r="L3593">
        <v>3.8300420000000002</v>
      </c>
      <c r="R3593">
        <v>11.968881</v>
      </c>
      <c r="S3593" t="s">
        <v>90</v>
      </c>
      <c r="T3593" s="297">
        <v>46311.754166666666</v>
      </c>
    </row>
    <row r="3594" spans="1:20" x14ac:dyDescent="0.35">
      <c r="A3594" t="s">
        <v>102</v>
      </c>
      <c r="B3594" t="s">
        <v>103</v>
      </c>
      <c r="C3594" t="s">
        <v>93</v>
      </c>
      <c r="D3594" s="29">
        <v>46690</v>
      </c>
      <c r="E3594">
        <v>0</v>
      </c>
      <c r="F3594">
        <v>0</v>
      </c>
      <c r="G3594">
        <v>0</v>
      </c>
      <c r="H3594">
        <v>0</v>
      </c>
      <c r="L3594">
        <v>3.989627</v>
      </c>
      <c r="R3594">
        <v>12.467584</v>
      </c>
      <c r="S3594" t="s">
        <v>90</v>
      </c>
      <c r="T3594" s="297">
        <v>46311.754166666666</v>
      </c>
    </row>
    <row r="3595" spans="1:20" x14ac:dyDescent="0.35">
      <c r="A3595" t="s">
        <v>102</v>
      </c>
      <c r="B3595" t="s">
        <v>103</v>
      </c>
      <c r="C3595" t="s">
        <v>93</v>
      </c>
      <c r="D3595" s="29">
        <v>46691</v>
      </c>
      <c r="E3595">
        <v>0</v>
      </c>
      <c r="F3595">
        <v>0</v>
      </c>
      <c r="G3595">
        <v>0</v>
      </c>
      <c r="H3595">
        <v>0</v>
      </c>
      <c r="L3595">
        <v>3.8300420000000002</v>
      </c>
      <c r="R3595">
        <v>11.968881</v>
      </c>
      <c r="S3595" t="s">
        <v>90</v>
      </c>
      <c r="T3595" s="297">
        <v>46311.754166666666</v>
      </c>
    </row>
    <row r="3596" spans="1:20" x14ac:dyDescent="0.35">
      <c r="A3596" t="s">
        <v>102</v>
      </c>
      <c r="B3596" t="s">
        <v>103</v>
      </c>
      <c r="C3596" t="s">
        <v>93</v>
      </c>
      <c r="D3596" s="29">
        <v>46692</v>
      </c>
      <c r="E3596">
        <v>0</v>
      </c>
      <c r="F3596">
        <v>0</v>
      </c>
      <c r="G3596">
        <v>0</v>
      </c>
      <c r="H3596">
        <v>0</v>
      </c>
      <c r="L3596">
        <v>3.8300420000000002</v>
      </c>
      <c r="R3596">
        <v>11.968881</v>
      </c>
      <c r="S3596" t="s">
        <v>90</v>
      </c>
      <c r="T3596" s="297">
        <v>46311.754166666666</v>
      </c>
    </row>
    <row r="3597" spans="1:20" x14ac:dyDescent="0.35">
      <c r="A3597" t="s">
        <v>102</v>
      </c>
      <c r="B3597" t="s">
        <v>103</v>
      </c>
      <c r="C3597" t="s">
        <v>93</v>
      </c>
      <c r="D3597" s="29">
        <v>46693</v>
      </c>
      <c r="E3597">
        <v>0</v>
      </c>
      <c r="F3597">
        <v>0</v>
      </c>
      <c r="G3597">
        <v>0</v>
      </c>
      <c r="H3597">
        <v>0</v>
      </c>
      <c r="L3597">
        <v>3.8300420000000002</v>
      </c>
      <c r="R3597">
        <v>11.968881</v>
      </c>
      <c r="S3597" t="s">
        <v>90</v>
      </c>
      <c r="T3597" s="297">
        <v>46311.754166666666</v>
      </c>
    </row>
    <row r="3598" spans="1:20" x14ac:dyDescent="0.35">
      <c r="A3598" t="s">
        <v>102</v>
      </c>
      <c r="B3598" t="s">
        <v>103</v>
      </c>
      <c r="C3598" t="s">
        <v>93</v>
      </c>
      <c r="D3598" s="29">
        <v>46694</v>
      </c>
      <c r="E3598">
        <v>0</v>
      </c>
      <c r="F3598">
        <v>0</v>
      </c>
      <c r="G3598">
        <v>0</v>
      </c>
      <c r="H3598">
        <v>0</v>
      </c>
      <c r="L3598">
        <v>3.8300420000000002</v>
      </c>
      <c r="R3598">
        <v>11.968881</v>
      </c>
      <c r="S3598" t="s">
        <v>90</v>
      </c>
      <c r="T3598" s="297">
        <v>46311.754166666666</v>
      </c>
    </row>
    <row r="3599" spans="1:20" x14ac:dyDescent="0.35">
      <c r="A3599" t="s">
        <v>102</v>
      </c>
      <c r="B3599" t="s">
        <v>103</v>
      </c>
      <c r="C3599" t="s">
        <v>93</v>
      </c>
      <c r="D3599" s="29">
        <v>46695</v>
      </c>
      <c r="E3599">
        <v>0</v>
      </c>
      <c r="F3599">
        <v>0</v>
      </c>
      <c r="G3599">
        <v>0</v>
      </c>
      <c r="H3599">
        <v>0</v>
      </c>
      <c r="L3599">
        <v>3.8300420000000002</v>
      </c>
      <c r="R3599">
        <v>11.968881</v>
      </c>
      <c r="S3599" t="s">
        <v>90</v>
      </c>
      <c r="T3599" s="297">
        <v>46311.754166666666</v>
      </c>
    </row>
    <row r="3600" spans="1:20" x14ac:dyDescent="0.35">
      <c r="A3600" t="s">
        <v>102</v>
      </c>
      <c r="B3600" t="s">
        <v>103</v>
      </c>
      <c r="C3600" t="s">
        <v>93</v>
      </c>
      <c r="D3600" s="29">
        <v>46696</v>
      </c>
      <c r="E3600">
        <v>0</v>
      </c>
      <c r="F3600">
        <v>0</v>
      </c>
      <c r="G3600">
        <v>0</v>
      </c>
      <c r="H3600">
        <v>0</v>
      </c>
      <c r="L3600">
        <v>3.8300420000000002</v>
      </c>
      <c r="R3600">
        <v>11.968881</v>
      </c>
      <c r="S3600" t="s">
        <v>90</v>
      </c>
      <c r="T3600" s="297">
        <v>46311.754166666666</v>
      </c>
    </row>
    <row r="3601" spans="1:20" x14ac:dyDescent="0.35">
      <c r="A3601" t="s">
        <v>102</v>
      </c>
      <c r="B3601" t="s">
        <v>103</v>
      </c>
      <c r="C3601" t="s">
        <v>93</v>
      </c>
      <c r="D3601" s="29">
        <v>46697</v>
      </c>
      <c r="E3601">
        <v>0</v>
      </c>
      <c r="F3601">
        <v>0</v>
      </c>
      <c r="G3601">
        <v>0</v>
      </c>
      <c r="H3601">
        <v>0</v>
      </c>
      <c r="L3601">
        <v>3.8300420000000002</v>
      </c>
      <c r="R3601">
        <v>11.968881</v>
      </c>
      <c r="S3601" t="s">
        <v>90</v>
      </c>
      <c r="T3601" s="297">
        <v>46311.754166666666</v>
      </c>
    </row>
    <row r="3602" spans="1:20" x14ac:dyDescent="0.35">
      <c r="A3602" t="s">
        <v>102</v>
      </c>
      <c r="B3602" t="s">
        <v>103</v>
      </c>
      <c r="C3602" t="s">
        <v>93</v>
      </c>
      <c r="D3602" s="29">
        <v>46698</v>
      </c>
      <c r="E3602">
        <v>0</v>
      </c>
      <c r="F3602">
        <v>0</v>
      </c>
      <c r="G3602">
        <v>0</v>
      </c>
      <c r="H3602">
        <v>0</v>
      </c>
      <c r="L3602">
        <v>3.8300420000000002</v>
      </c>
      <c r="R3602">
        <v>11.968881</v>
      </c>
      <c r="S3602" t="s">
        <v>90</v>
      </c>
      <c r="T3602" s="297">
        <v>46311.754166666666</v>
      </c>
    </row>
    <row r="3603" spans="1:20" x14ac:dyDescent="0.35">
      <c r="A3603" t="s">
        <v>102</v>
      </c>
      <c r="B3603" t="s">
        <v>103</v>
      </c>
      <c r="C3603" t="s">
        <v>93</v>
      </c>
      <c r="D3603" s="29">
        <v>46699</v>
      </c>
      <c r="E3603">
        <v>0</v>
      </c>
      <c r="F3603">
        <v>0</v>
      </c>
      <c r="G3603">
        <v>0</v>
      </c>
      <c r="H3603">
        <v>0</v>
      </c>
      <c r="L3603">
        <v>3.8300420000000002</v>
      </c>
      <c r="R3603">
        <v>11.968881</v>
      </c>
      <c r="S3603" t="s">
        <v>90</v>
      </c>
      <c r="T3603" s="297">
        <v>46311.754166666666</v>
      </c>
    </row>
    <row r="3604" spans="1:20" x14ac:dyDescent="0.35">
      <c r="A3604" t="s">
        <v>102</v>
      </c>
      <c r="B3604" t="s">
        <v>103</v>
      </c>
      <c r="C3604" t="s">
        <v>93</v>
      </c>
      <c r="D3604" s="29">
        <v>46700</v>
      </c>
      <c r="E3604">
        <v>0</v>
      </c>
      <c r="F3604">
        <v>0</v>
      </c>
      <c r="G3604">
        <v>0</v>
      </c>
      <c r="H3604">
        <v>0</v>
      </c>
      <c r="L3604">
        <v>3.8300420000000002</v>
      </c>
      <c r="R3604">
        <v>11.968881</v>
      </c>
      <c r="S3604" t="s">
        <v>90</v>
      </c>
      <c r="T3604" s="297">
        <v>46311.754166666666</v>
      </c>
    </row>
    <row r="3605" spans="1:20" x14ac:dyDescent="0.35">
      <c r="A3605" t="s">
        <v>102</v>
      </c>
      <c r="B3605" t="s">
        <v>103</v>
      </c>
      <c r="C3605" t="s">
        <v>93</v>
      </c>
      <c r="D3605" s="29">
        <v>46701</v>
      </c>
      <c r="E3605">
        <v>0</v>
      </c>
      <c r="F3605">
        <v>0</v>
      </c>
      <c r="G3605">
        <v>0</v>
      </c>
      <c r="H3605">
        <v>0</v>
      </c>
      <c r="L3605">
        <v>3.8300420000000002</v>
      </c>
      <c r="R3605">
        <v>11.968881</v>
      </c>
      <c r="S3605" t="s">
        <v>90</v>
      </c>
      <c r="T3605" s="297">
        <v>46311.754166666666</v>
      </c>
    </row>
    <row r="3606" spans="1:20" x14ac:dyDescent="0.35">
      <c r="A3606" t="s">
        <v>102</v>
      </c>
      <c r="B3606" t="s">
        <v>103</v>
      </c>
      <c r="C3606" t="s">
        <v>93</v>
      </c>
      <c r="D3606" s="29">
        <v>46702</v>
      </c>
      <c r="E3606">
        <v>0</v>
      </c>
      <c r="F3606">
        <v>0</v>
      </c>
      <c r="G3606">
        <v>0</v>
      </c>
      <c r="H3606">
        <v>0</v>
      </c>
      <c r="L3606">
        <v>3.8300420000000002</v>
      </c>
      <c r="R3606">
        <v>11.968881</v>
      </c>
      <c r="S3606" t="s">
        <v>90</v>
      </c>
      <c r="T3606" s="297">
        <v>46311.754166666666</v>
      </c>
    </row>
    <row r="3607" spans="1:20" x14ac:dyDescent="0.35">
      <c r="A3607" t="s">
        <v>102</v>
      </c>
      <c r="B3607" t="s">
        <v>103</v>
      </c>
      <c r="C3607" t="s">
        <v>93</v>
      </c>
      <c r="D3607" s="29">
        <v>46703</v>
      </c>
      <c r="E3607">
        <v>0</v>
      </c>
      <c r="F3607">
        <v>0</v>
      </c>
      <c r="G3607">
        <v>0</v>
      </c>
      <c r="H3607">
        <v>0</v>
      </c>
      <c r="L3607">
        <v>3.8300420000000002</v>
      </c>
      <c r="R3607">
        <v>11.968881</v>
      </c>
      <c r="S3607" t="s">
        <v>90</v>
      </c>
      <c r="T3607" s="297">
        <v>46311.754166666666</v>
      </c>
    </row>
    <row r="3608" spans="1:20" x14ac:dyDescent="0.35">
      <c r="A3608" t="s">
        <v>102</v>
      </c>
      <c r="B3608" t="s">
        <v>103</v>
      </c>
      <c r="C3608" t="s">
        <v>93</v>
      </c>
      <c r="D3608" s="29">
        <v>46704</v>
      </c>
      <c r="E3608">
        <v>0</v>
      </c>
      <c r="F3608">
        <v>0</v>
      </c>
      <c r="G3608">
        <v>0</v>
      </c>
      <c r="H3608">
        <v>0</v>
      </c>
      <c r="L3608">
        <v>3.8300420000000002</v>
      </c>
      <c r="R3608">
        <v>11.968881</v>
      </c>
      <c r="S3608" t="s">
        <v>90</v>
      </c>
      <c r="T3608" s="297">
        <v>46311.754166666666</v>
      </c>
    </row>
    <row r="3609" spans="1:20" x14ac:dyDescent="0.35">
      <c r="A3609" t="s">
        <v>102</v>
      </c>
      <c r="B3609" t="s">
        <v>103</v>
      </c>
      <c r="C3609" t="s">
        <v>93</v>
      </c>
      <c r="D3609" s="29">
        <v>46705</v>
      </c>
      <c r="E3609">
        <v>0</v>
      </c>
      <c r="F3609">
        <v>0</v>
      </c>
      <c r="G3609">
        <v>0</v>
      </c>
      <c r="H3609">
        <v>0</v>
      </c>
      <c r="L3609">
        <v>3.8300420000000002</v>
      </c>
      <c r="R3609">
        <v>11.968881</v>
      </c>
      <c r="S3609" t="s">
        <v>90</v>
      </c>
      <c r="T3609" s="297">
        <v>46311.754166666666</v>
      </c>
    </row>
    <row r="3610" spans="1:20" x14ac:dyDescent="0.35">
      <c r="A3610" t="s">
        <v>102</v>
      </c>
      <c r="B3610" t="s">
        <v>103</v>
      </c>
      <c r="C3610" t="s">
        <v>93</v>
      </c>
      <c r="D3610" s="29">
        <v>46706</v>
      </c>
      <c r="E3610">
        <v>0</v>
      </c>
      <c r="F3610">
        <v>0</v>
      </c>
      <c r="G3610">
        <v>0</v>
      </c>
      <c r="H3610">
        <v>0</v>
      </c>
      <c r="L3610">
        <v>3.8300420000000002</v>
      </c>
      <c r="R3610">
        <v>11.968881</v>
      </c>
      <c r="S3610" t="s">
        <v>90</v>
      </c>
      <c r="T3610" s="297">
        <v>46311.754166666666</v>
      </c>
    </row>
    <row r="3611" spans="1:20" x14ac:dyDescent="0.35">
      <c r="A3611" t="s">
        <v>102</v>
      </c>
      <c r="B3611" t="s">
        <v>103</v>
      </c>
      <c r="C3611" t="s">
        <v>93</v>
      </c>
      <c r="D3611" s="29">
        <v>46707</v>
      </c>
      <c r="E3611">
        <v>0</v>
      </c>
      <c r="F3611">
        <v>0</v>
      </c>
      <c r="G3611">
        <v>0</v>
      </c>
      <c r="H3611">
        <v>0</v>
      </c>
      <c r="L3611">
        <v>3.8300420000000002</v>
      </c>
      <c r="R3611">
        <v>11.968881</v>
      </c>
      <c r="S3611" t="s">
        <v>90</v>
      </c>
      <c r="T3611" s="297">
        <v>46311.754166666666</v>
      </c>
    </row>
    <row r="3612" spans="1:20" x14ac:dyDescent="0.35">
      <c r="A3612" t="s">
        <v>102</v>
      </c>
      <c r="B3612" t="s">
        <v>103</v>
      </c>
      <c r="C3612" t="s">
        <v>93</v>
      </c>
      <c r="D3612" s="29">
        <v>46708</v>
      </c>
      <c r="E3612">
        <v>0</v>
      </c>
      <c r="F3612">
        <v>0</v>
      </c>
      <c r="G3612">
        <v>0</v>
      </c>
      <c r="H3612">
        <v>0</v>
      </c>
      <c r="L3612">
        <v>3.8300420000000002</v>
      </c>
      <c r="R3612">
        <v>11.968881</v>
      </c>
      <c r="S3612" t="s">
        <v>90</v>
      </c>
      <c r="T3612" s="297">
        <v>46311.754166666666</v>
      </c>
    </row>
    <row r="3613" spans="1:20" x14ac:dyDescent="0.35">
      <c r="A3613" t="s">
        <v>102</v>
      </c>
      <c r="B3613" t="s">
        <v>103</v>
      </c>
      <c r="C3613" t="s">
        <v>93</v>
      </c>
      <c r="D3613" s="29">
        <v>46709</v>
      </c>
      <c r="E3613">
        <v>0</v>
      </c>
      <c r="F3613">
        <v>0</v>
      </c>
      <c r="G3613">
        <v>0</v>
      </c>
      <c r="H3613">
        <v>0</v>
      </c>
      <c r="L3613">
        <v>3.8300420000000002</v>
      </c>
      <c r="R3613">
        <v>11.968881</v>
      </c>
      <c r="S3613" t="s">
        <v>90</v>
      </c>
      <c r="T3613" s="297">
        <v>46311.754166666666</v>
      </c>
    </row>
    <row r="3614" spans="1:20" x14ac:dyDescent="0.35">
      <c r="A3614" t="s">
        <v>102</v>
      </c>
      <c r="B3614" t="s">
        <v>103</v>
      </c>
      <c r="C3614" t="s">
        <v>93</v>
      </c>
      <c r="D3614" s="29">
        <v>46710</v>
      </c>
      <c r="E3614">
        <v>0</v>
      </c>
      <c r="F3614">
        <v>0</v>
      </c>
      <c r="G3614">
        <v>0</v>
      </c>
      <c r="H3614">
        <v>0</v>
      </c>
      <c r="L3614">
        <v>3.8300420000000002</v>
      </c>
      <c r="R3614">
        <v>11.968881</v>
      </c>
      <c r="S3614" t="s">
        <v>90</v>
      </c>
      <c r="T3614" s="297">
        <v>46311.754166666666</v>
      </c>
    </row>
    <row r="3615" spans="1:20" x14ac:dyDescent="0.35">
      <c r="A3615" t="s">
        <v>102</v>
      </c>
      <c r="B3615" t="s">
        <v>103</v>
      </c>
      <c r="C3615" t="s">
        <v>93</v>
      </c>
      <c r="D3615" s="29">
        <v>46711</v>
      </c>
      <c r="E3615">
        <v>0</v>
      </c>
      <c r="F3615">
        <v>0</v>
      </c>
      <c r="G3615">
        <v>0</v>
      </c>
      <c r="H3615">
        <v>0</v>
      </c>
      <c r="L3615">
        <v>3.8300420000000002</v>
      </c>
      <c r="R3615">
        <v>11.968881</v>
      </c>
      <c r="S3615" t="s">
        <v>90</v>
      </c>
      <c r="T3615" s="297">
        <v>46311.754166666666</v>
      </c>
    </row>
    <row r="3616" spans="1:20" x14ac:dyDescent="0.35">
      <c r="A3616" t="s">
        <v>102</v>
      </c>
      <c r="B3616" t="s">
        <v>103</v>
      </c>
      <c r="C3616" t="s">
        <v>93</v>
      </c>
      <c r="D3616" s="29">
        <v>46712</v>
      </c>
      <c r="E3616">
        <v>0</v>
      </c>
      <c r="F3616">
        <v>0</v>
      </c>
      <c r="G3616">
        <v>0</v>
      </c>
      <c r="H3616">
        <v>0</v>
      </c>
      <c r="L3616">
        <v>3.8300420000000002</v>
      </c>
      <c r="R3616">
        <v>11.968881</v>
      </c>
      <c r="S3616" t="s">
        <v>90</v>
      </c>
      <c r="T3616" s="297">
        <v>46311.754166666666</v>
      </c>
    </row>
    <row r="3617" spans="1:20" x14ac:dyDescent="0.35">
      <c r="A3617" t="s">
        <v>102</v>
      </c>
      <c r="B3617" t="s">
        <v>103</v>
      </c>
      <c r="C3617" t="s">
        <v>93</v>
      </c>
      <c r="D3617" s="29">
        <v>46713</v>
      </c>
      <c r="E3617">
        <v>0</v>
      </c>
      <c r="F3617">
        <v>0</v>
      </c>
      <c r="G3617">
        <v>0</v>
      </c>
      <c r="H3617">
        <v>0</v>
      </c>
      <c r="L3617">
        <v>3.8300420000000002</v>
      </c>
      <c r="R3617">
        <v>11.968881</v>
      </c>
      <c r="S3617" t="s">
        <v>90</v>
      </c>
      <c r="T3617" s="297">
        <v>46311.754166666666</v>
      </c>
    </row>
    <row r="3618" spans="1:20" x14ac:dyDescent="0.35">
      <c r="A3618" t="s">
        <v>102</v>
      </c>
      <c r="B3618" t="s">
        <v>103</v>
      </c>
      <c r="C3618" t="s">
        <v>93</v>
      </c>
      <c r="D3618" s="29">
        <v>46714</v>
      </c>
      <c r="E3618">
        <v>0</v>
      </c>
      <c r="F3618">
        <v>0</v>
      </c>
      <c r="G3618">
        <v>0</v>
      </c>
      <c r="H3618">
        <v>0</v>
      </c>
      <c r="L3618">
        <v>3.8300420000000002</v>
      </c>
      <c r="R3618">
        <v>11.968881</v>
      </c>
      <c r="S3618" t="s">
        <v>90</v>
      </c>
      <c r="T3618" s="297">
        <v>46311.754166666666</v>
      </c>
    </row>
    <row r="3619" spans="1:20" x14ac:dyDescent="0.35">
      <c r="A3619" t="s">
        <v>102</v>
      </c>
      <c r="B3619" t="s">
        <v>103</v>
      </c>
      <c r="C3619" t="s">
        <v>93</v>
      </c>
      <c r="D3619" s="29">
        <v>46715</v>
      </c>
      <c r="E3619">
        <v>0</v>
      </c>
      <c r="F3619">
        <v>0</v>
      </c>
      <c r="G3619">
        <v>0</v>
      </c>
      <c r="H3619">
        <v>0</v>
      </c>
      <c r="L3619">
        <v>3.8300420000000002</v>
      </c>
      <c r="R3619">
        <v>11.968881</v>
      </c>
      <c r="S3619" t="s">
        <v>90</v>
      </c>
      <c r="T3619" s="297">
        <v>46311.754166666666</v>
      </c>
    </row>
    <row r="3620" spans="1:20" x14ac:dyDescent="0.35">
      <c r="A3620" t="s">
        <v>102</v>
      </c>
      <c r="B3620" t="s">
        <v>103</v>
      </c>
      <c r="C3620" t="s">
        <v>93</v>
      </c>
      <c r="D3620" s="29">
        <v>46716</v>
      </c>
      <c r="E3620">
        <v>0</v>
      </c>
      <c r="F3620">
        <v>0</v>
      </c>
      <c r="G3620">
        <v>0</v>
      </c>
      <c r="H3620">
        <v>0</v>
      </c>
      <c r="L3620">
        <v>3.8300420000000002</v>
      </c>
      <c r="R3620">
        <v>11.968881</v>
      </c>
      <c r="S3620" t="s">
        <v>90</v>
      </c>
      <c r="T3620" s="297">
        <v>46311.754166666666</v>
      </c>
    </row>
    <row r="3621" spans="1:20" x14ac:dyDescent="0.35">
      <c r="A3621" t="s">
        <v>102</v>
      </c>
      <c r="B3621" t="s">
        <v>103</v>
      </c>
      <c r="C3621" t="s">
        <v>93</v>
      </c>
      <c r="D3621" s="29">
        <v>46717</v>
      </c>
      <c r="E3621">
        <v>0</v>
      </c>
      <c r="F3621">
        <v>0</v>
      </c>
      <c r="G3621">
        <v>0</v>
      </c>
      <c r="H3621">
        <v>0</v>
      </c>
      <c r="L3621">
        <v>3.8300420000000002</v>
      </c>
      <c r="R3621">
        <v>11.968881</v>
      </c>
      <c r="S3621" t="s">
        <v>90</v>
      </c>
      <c r="T3621" s="297">
        <v>46311.754166666666</v>
      </c>
    </row>
    <row r="3622" spans="1:20" x14ac:dyDescent="0.35">
      <c r="A3622" t="s">
        <v>102</v>
      </c>
      <c r="B3622" t="s">
        <v>103</v>
      </c>
      <c r="C3622" t="s">
        <v>93</v>
      </c>
      <c r="D3622" s="29">
        <v>46718</v>
      </c>
      <c r="E3622">
        <v>0</v>
      </c>
      <c r="F3622">
        <v>0</v>
      </c>
      <c r="G3622">
        <v>0</v>
      </c>
      <c r="H3622">
        <v>0</v>
      </c>
      <c r="L3622">
        <v>3.8300420000000002</v>
      </c>
      <c r="R3622">
        <v>11.968881</v>
      </c>
      <c r="S3622" t="s">
        <v>90</v>
      </c>
      <c r="T3622" s="297">
        <v>46311.754166666666</v>
      </c>
    </row>
    <row r="3623" spans="1:20" x14ac:dyDescent="0.35">
      <c r="A3623" t="s">
        <v>102</v>
      </c>
      <c r="B3623" t="s">
        <v>103</v>
      </c>
      <c r="C3623" t="s">
        <v>93</v>
      </c>
      <c r="D3623" s="29">
        <v>46719</v>
      </c>
      <c r="E3623">
        <v>0</v>
      </c>
      <c r="F3623">
        <v>0</v>
      </c>
      <c r="G3623">
        <v>0</v>
      </c>
      <c r="H3623">
        <v>0</v>
      </c>
      <c r="L3623">
        <v>3.8300420000000002</v>
      </c>
      <c r="R3623">
        <v>11.968881</v>
      </c>
      <c r="S3623" t="s">
        <v>90</v>
      </c>
      <c r="T3623" s="297">
        <v>46311.754166666666</v>
      </c>
    </row>
    <row r="3624" spans="1:20" x14ac:dyDescent="0.35">
      <c r="A3624" t="s">
        <v>102</v>
      </c>
      <c r="B3624" t="s">
        <v>103</v>
      </c>
      <c r="C3624" t="s">
        <v>93</v>
      </c>
      <c r="D3624" s="29">
        <v>46720</v>
      </c>
      <c r="E3624">
        <v>0</v>
      </c>
      <c r="F3624">
        <v>0</v>
      </c>
      <c r="G3624">
        <v>0</v>
      </c>
      <c r="H3624">
        <v>0</v>
      </c>
      <c r="L3624">
        <v>3.8300420000000002</v>
      </c>
      <c r="R3624">
        <v>11.968881</v>
      </c>
      <c r="S3624" t="s">
        <v>90</v>
      </c>
      <c r="T3624" s="297">
        <v>46311.754166666666</v>
      </c>
    </row>
    <row r="3625" spans="1:20" x14ac:dyDescent="0.35">
      <c r="A3625" t="s">
        <v>102</v>
      </c>
      <c r="B3625" t="s">
        <v>103</v>
      </c>
      <c r="C3625" t="s">
        <v>93</v>
      </c>
      <c r="D3625" s="29">
        <v>46721</v>
      </c>
      <c r="E3625">
        <v>0</v>
      </c>
      <c r="F3625">
        <v>0</v>
      </c>
      <c r="G3625">
        <v>0</v>
      </c>
      <c r="H3625">
        <v>0</v>
      </c>
      <c r="L3625">
        <v>3.8300420000000002</v>
      </c>
      <c r="R3625">
        <v>11.968881</v>
      </c>
      <c r="S3625" t="s">
        <v>90</v>
      </c>
      <c r="T3625" s="297">
        <v>46311.754166666666</v>
      </c>
    </row>
    <row r="3626" spans="1:20" x14ac:dyDescent="0.35">
      <c r="A3626" t="s">
        <v>102</v>
      </c>
      <c r="B3626" t="s">
        <v>103</v>
      </c>
      <c r="C3626" t="s">
        <v>93</v>
      </c>
      <c r="D3626" s="29">
        <v>46722</v>
      </c>
      <c r="E3626">
        <v>0</v>
      </c>
      <c r="F3626">
        <v>0</v>
      </c>
      <c r="G3626">
        <v>0</v>
      </c>
      <c r="H3626">
        <v>0</v>
      </c>
      <c r="L3626">
        <v>3.8300420000000002</v>
      </c>
      <c r="R3626">
        <v>11.968881</v>
      </c>
      <c r="S3626" t="s">
        <v>90</v>
      </c>
      <c r="T3626" s="297">
        <v>46311.754166666666</v>
      </c>
    </row>
    <row r="3627" spans="1:20" x14ac:dyDescent="0.35">
      <c r="A3627" t="s">
        <v>102</v>
      </c>
      <c r="B3627" t="s">
        <v>103</v>
      </c>
      <c r="C3627" t="s">
        <v>93</v>
      </c>
      <c r="D3627" s="29">
        <v>46723</v>
      </c>
      <c r="E3627">
        <v>0</v>
      </c>
      <c r="F3627">
        <v>0</v>
      </c>
      <c r="G3627">
        <v>0</v>
      </c>
      <c r="H3627">
        <v>0</v>
      </c>
      <c r="L3627">
        <v>3.8300420000000002</v>
      </c>
      <c r="R3627">
        <v>11.968881</v>
      </c>
      <c r="S3627" t="s">
        <v>90</v>
      </c>
      <c r="T3627" s="297">
        <v>46311.754166666666</v>
      </c>
    </row>
    <row r="3628" spans="1:20" x14ac:dyDescent="0.35">
      <c r="A3628" t="s">
        <v>102</v>
      </c>
      <c r="B3628" t="s">
        <v>103</v>
      </c>
      <c r="C3628" t="s">
        <v>93</v>
      </c>
      <c r="D3628" s="29">
        <v>46724</v>
      </c>
      <c r="E3628">
        <v>0</v>
      </c>
      <c r="F3628">
        <v>0</v>
      </c>
      <c r="G3628">
        <v>0</v>
      </c>
      <c r="H3628">
        <v>0</v>
      </c>
      <c r="L3628">
        <v>3.8300420000000002</v>
      </c>
      <c r="R3628">
        <v>11.968881</v>
      </c>
      <c r="S3628" t="s">
        <v>90</v>
      </c>
      <c r="T3628" s="297">
        <v>46311.754166666666</v>
      </c>
    </row>
    <row r="3629" spans="1:20" x14ac:dyDescent="0.35">
      <c r="A3629" t="s">
        <v>102</v>
      </c>
      <c r="B3629" t="s">
        <v>103</v>
      </c>
      <c r="C3629" t="s">
        <v>93</v>
      </c>
      <c r="D3629" s="29">
        <v>46725</v>
      </c>
      <c r="E3629">
        <v>0</v>
      </c>
      <c r="F3629">
        <v>0</v>
      </c>
      <c r="G3629">
        <v>0</v>
      </c>
      <c r="H3629">
        <v>0</v>
      </c>
      <c r="L3629">
        <v>3.8300420000000002</v>
      </c>
      <c r="R3629">
        <v>11.968881</v>
      </c>
      <c r="S3629" t="s">
        <v>90</v>
      </c>
      <c r="T3629" s="297">
        <v>46311.754166666666</v>
      </c>
    </row>
    <row r="3630" spans="1:20" x14ac:dyDescent="0.35">
      <c r="A3630" t="s">
        <v>102</v>
      </c>
      <c r="B3630" t="s">
        <v>103</v>
      </c>
      <c r="C3630" t="s">
        <v>93</v>
      </c>
      <c r="D3630" s="29">
        <v>46726</v>
      </c>
      <c r="E3630">
        <v>0</v>
      </c>
      <c r="F3630">
        <v>0</v>
      </c>
      <c r="G3630">
        <v>0</v>
      </c>
      <c r="H3630">
        <v>0</v>
      </c>
      <c r="L3630">
        <v>3.8300420000000002</v>
      </c>
      <c r="R3630">
        <v>11.968881</v>
      </c>
      <c r="S3630" t="s">
        <v>90</v>
      </c>
      <c r="T3630" s="297">
        <v>46311.754166666666</v>
      </c>
    </row>
    <row r="3631" spans="1:20" x14ac:dyDescent="0.35">
      <c r="A3631" t="s">
        <v>102</v>
      </c>
      <c r="B3631" t="s">
        <v>103</v>
      </c>
      <c r="C3631" t="s">
        <v>93</v>
      </c>
      <c r="D3631" s="29">
        <v>46727</v>
      </c>
      <c r="E3631">
        <v>0</v>
      </c>
      <c r="F3631">
        <v>0</v>
      </c>
      <c r="G3631">
        <v>0</v>
      </c>
      <c r="H3631">
        <v>0</v>
      </c>
      <c r="L3631">
        <v>3.8300420000000002</v>
      </c>
      <c r="R3631">
        <v>11.968881</v>
      </c>
      <c r="S3631" t="s">
        <v>90</v>
      </c>
      <c r="T3631" s="297">
        <v>46311.754166666666</v>
      </c>
    </row>
    <row r="3632" spans="1:20" x14ac:dyDescent="0.35">
      <c r="A3632" t="s">
        <v>102</v>
      </c>
      <c r="B3632" t="s">
        <v>103</v>
      </c>
      <c r="C3632" t="s">
        <v>93</v>
      </c>
      <c r="D3632" s="29">
        <v>46728</v>
      </c>
      <c r="E3632">
        <v>0</v>
      </c>
      <c r="F3632">
        <v>0</v>
      </c>
      <c r="G3632">
        <v>0</v>
      </c>
      <c r="H3632">
        <v>0</v>
      </c>
      <c r="L3632">
        <v>3.8300420000000002</v>
      </c>
      <c r="R3632">
        <v>11.968881</v>
      </c>
      <c r="S3632" t="s">
        <v>90</v>
      </c>
      <c r="T3632" s="297">
        <v>46311.754166666666</v>
      </c>
    </row>
    <row r="3633" spans="1:20" x14ac:dyDescent="0.35">
      <c r="A3633" t="s">
        <v>102</v>
      </c>
      <c r="B3633" t="s">
        <v>103</v>
      </c>
      <c r="C3633" t="s">
        <v>93</v>
      </c>
      <c r="D3633" s="29">
        <v>46729</v>
      </c>
      <c r="E3633">
        <v>0</v>
      </c>
      <c r="F3633">
        <v>0</v>
      </c>
      <c r="G3633">
        <v>0</v>
      </c>
      <c r="H3633">
        <v>0</v>
      </c>
      <c r="L3633">
        <v>3.8300420000000002</v>
      </c>
      <c r="R3633">
        <v>11.968881</v>
      </c>
      <c r="S3633" t="s">
        <v>90</v>
      </c>
      <c r="T3633" s="297">
        <v>46311.754166666666</v>
      </c>
    </row>
    <row r="3634" spans="1:20" x14ac:dyDescent="0.35">
      <c r="A3634" t="s">
        <v>102</v>
      </c>
      <c r="B3634" t="s">
        <v>103</v>
      </c>
      <c r="C3634" t="s">
        <v>93</v>
      </c>
      <c r="D3634" s="29">
        <v>46730</v>
      </c>
      <c r="E3634">
        <v>0</v>
      </c>
      <c r="F3634">
        <v>0</v>
      </c>
      <c r="G3634">
        <v>0</v>
      </c>
      <c r="H3634">
        <v>0</v>
      </c>
      <c r="L3634">
        <v>3.8300420000000002</v>
      </c>
      <c r="R3634">
        <v>11.968881</v>
      </c>
      <c r="S3634" t="s">
        <v>90</v>
      </c>
      <c r="T3634" s="297">
        <v>46311.754166666666</v>
      </c>
    </row>
    <row r="3635" spans="1:20" x14ac:dyDescent="0.35">
      <c r="A3635" t="s">
        <v>102</v>
      </c>
      <c r="B3635" t="s">
        <v>103</v>
      </c>
      <c r="C3635" t="s">
        <v>93</v>
      </c>
      <c r="D3635" s="29">
        <v>46731</v>
      </c>
      <c r="E3635">
        <v>0</v>
      </c>
      <c r="F3635">
        <v>0</v>
      </c>
      <c r="G3635">
        <v>0</v>
      </c>
      <c r="H3635">
        <v>0</v>
      </c>
      <c r="L3635">
        <v>3.8300420000000002</v>
      </c>
      <c r="R3635">
        <v>11.968881</v>
      </c>
      <c r="S3635" t="s">
        <v>90</v>
      </c>
      <c r="T3635" s="297">
        <v>46311.754166666666</v>
      </c>
    </row>
    <row r="3636" spans="1:20" x14ac:dyDescent="0.35">
      <c r="A3636" t="s">
        <v>102</v>
      </c>
      <c r="B3636" t="s">
        <v>103</v>
      </c>
      <c r="C3636" t="s">
        <v>93</v>
      </c>
      <c r="D3636" s="29">
        <v>46732</v>
      </c>
      <c r="E3636">
        <v>0</v>
      </c>
      <c r="F3636">
        <v>0</v>
      </c>
      <c r="G3636">
        <v>0</v>
      </c>
      <c r="H3636">
        <v>0</v>
      </c>
      <c r="L3636">
        <v>3.8300420000000002</v>
      </c>
      <c r="R3636">
        <v>11.968881</v>
      </c>
      <c r="S3636" t="s">
        <v>90</v>
      </c>
      <c r="T3636" s="297">
        <v>46311.754166666666</v>
      </c>
    </row>
    <row r="3637" spans="1:20" x14ac:dyDescent="0.35">
      <c r="A3637" t="s">
        <v>102</v>
      </c>
      <c r="B3637" t="s">
        <v>103</v>
      </c>
      <c r="C3637" t="s">
        <v>93</v>
      </c>
      <c r="D3637" s="29">
        <v>46733</v>
      </c>
      <c r="E3637">
        <v>0</v>
      </c>
      <c r="F3637">
        <v>0</v>
      </c>
      <c r="G3637">
        <v>0</v>
      </c>
      <c r="H3637">
        <v>0</v>
      </c>
      <c r="L3637">
        <v>3.8300420000000002</v>
      </c>
      <c r="R3637">
        <v>11.968881</v>
      </c>
      <c r="S3637" t="s">
        <v>90</v>
      </c>
      <c r="T3637" s="297">
        <v>46311.754166666666</v>
      </c>
    </row>
    <row r="3638" spans="1:20" x14ac:dyDescent="0.35">
      <c r="A3638" t="s">
        <v>102</v>
      </c>
      <c r="B3638" t="s">
        <v>103</v>
      </c>
      <c r="C3638" t="s">
        <v>93</v>
      </c>
      <c r="D3638" s="29">
        <v>46734</v>
      </c>
      <c r="E3638">
        <v>0</v>
      </c>
      <c r="F3638">
        <v>0</v>
      </c>
      <c r="G3638">
        <v>0</v>
      </c>
      <c r="H3638">
        <v>0</v>
      </c>
      <c r="L3638">
        <v>3.8300420000000002</v>
      </c>
      <c r="R3638">
        <v>11.968881</v>
      </c>
      <c r="S3638" t="s">
        <v>90</v>
      </c>
      <c r="T3638" s="297">
        <v>46311.754166666666</v>
      </c>
    </row>
    <row r="3639" spans="1:20" x14ac:dyDescent="0.35">
      <c r="A3639" t="s">
        <v>102</v>
      </c>
      <c r="B3639" t="s">
        <v>103</v>
      </c>
      <c r="C3639" t="s">
        <v>93</v>
      </c>
      <c r="D3639" s="29">
        <v>46735</v>
      </c>
      <c r="E3639">
        <v>0</v>
      </c>
      <c r="F3639">
        <v>0</v>
      </c>
      <c r="G3639">
        <v>0</v>
      </c>
      <c r="H3639">
        <v>0</v>
      </c>
      <c r="L3639">
        <v>3.8300420000000002</v>
      </c>
      <c r="R3639">
        <v>11.968881</v>
      </c>
      <c r="S3639" t="s">
        <v>90</v>
      </c>
      <c r="T3639" s="297">
        <v>46311.754166666666</v>
      </c>
    </row>
    <row r="3640" spans="1:20" x14ac:dyDescent="0.35">
      <c r="A3640" t="s">
        <v>102</v>
      </c>
      <c r="B3640" t="s">
        <v>103</v>
      </c>
      <c r="C3640" t="s">
        <v>93</v>
      </c>
      <c r="D3640" s="29">
        <v>46736</v>
      </c>
      <c r="E3640">
        <v>0</v>
      </c>
      <c r="F3640">
        <v>0</v>
      </c>
      <c r="G3640">
        <v>0</v>
      </c>
      <c r="H3640">
        <v>0</v>
      </c>
      <c r="L3640">
        <v>3.8300420000000002</v>
      </c>
      <c r="R3640">
        <v>11.968881</v>
      </c>
      <c r="S3640" t="s">
        <v>90</v>
      </c>
      <c r="T3640" s="297">
        <v>46311.754166666666</v>
      </c>
    </row>
    <row r="3641" spans="1:20" x14ac:dyDescent="0.35">
      <c r="A3641" t="s">
        <v>102</v>
      </c>
      <c r="B3641" t="s">
        <v>103</v>
      </c>
      <c r="C3641" t="s">
        <v>93</v>
      </c>
      <c r="D3641" s="29">
        <v>46737</v>
      </c>
      <c r="E3641">
        <v>0</v>
      </c>
      <c r="F3641">
        <v>0</v>
      </c>
      <c r="G3641">
        <v>0</v>
      </c>
      <c r="H3641">
        <v>0</v>
      </c>
      <c r="L3641">
        <v>3.8300420000000002</v>
      </c>
      <c r="R3641">
        <v>11.968881</v>
      </c>
      <c r="S3641" t="s">
        <v>90</v>
      </c>
      <c r="T3641" s="297">
        <v>46311.754166666666</v>
      </c>
    </row>
    <row r="3642" spans="1:20" x14ac:dyDescent="0.35">
      <c r="A3642" t="s">
        <v>102</v>
      </c>
      <c r="B3642" t="s">
        <v>103</v>
      </c>
      <c r="C3642" t="s">
        <v>93</v>
      </c>
      <c r="D3642" s="29">
        <v>46738</v>
      </c>
      <c r="E3642">
        <v>0</v>
      </c>
      <c r="F3642">
        <v>0</v>
      </c>
      <c r="G3642">
        <v>0</v>
      </c>
      <c r="H3642">
        <v>0</v>
      </c>
      <c r="L3642">
        <v>3.8300420000000002</v>
      </c>
      <c r="R3642">
        <v>11.968881</v>
      </c>
      <c r="S3642" t="s">
        <v>90</v>
      </c>
      <c r="T3642" s="297">
        <v>46311.754166666666</v>
      </c>
    </row>
    <row r="3643" spans="1:20" x14ac:dyDescent="0.35">
      <c r="A3643" t="s">
        <v>102</v>
      </c>
      <c r="B3643" t="s">
        <v>103</v>
      </c>
      <c r="C3643" t="s">
        <v>93</v>
      </c>
      <c r="D3643" s="29">
        <v>46739</v>
      </c>
      <c r="E3643">
        <v>0</v>
      </c>
      <c r="F3643">
        <v>0</v>
      </c>
      <c r="G3643">
        <v>0</v>
      </c>
      <c r="H3643">
        <v>0</v>
      </c>
      <c r="L3643">
        <v>3.8300420000000002</v>
      </c>
      <c r="R3643">
        <v>11.968881</v>
      </c>
      <c r="S3643" t="s">
        <v>90</v>
      </c>
      <c r="T3643" s="297">
        <v>46311.754166666666</v>
      </c>
    </row>
    <row r="3644" spans="1:20" x14ac:dyDescent="0.35">
      <c r="A3644" t="s">
        <v>102</v>
      </c>
      <c r="B3644" t="s">
        <v>103</v>
      </c>
      <c r="C3644" t="s">
        <v>93</v>
      </c>
      <c r="D3644" s="29">
        <v>46740</v>
      </c>
      <c r="E3644">
        <v>0</v>
      </c>
      <c r="F3644">
        <v>0</v>
      </c>
      <c r="G3644">
        <v>0</v>
      </c>
      <c r="H3644">
        <v>0</v>
      </c>
      <c r="L3644">
        <v>3.8300420000000002</v>
      </c>
      <c r="R3644">
        <v>11.968881</v>
      </c>
      <c r="S3644" t="s">
        <v>90</v>
      </c>
      <c r="T3644" s="297">
        <v>46311.754166666666</v>
      </c>
    </row>
    <row r="3645" spans="1:20" x14ac:dyDescent="0.35">
      <c r="A3645" t="s">
        <v>102</v>
      </c>
      <c r="B3645" t="s">
        <v>103</v>
      </c>
      <c r="C3645" t="s">
        <v>93</v>
      </c>
      <c r="D3645" s="29">
        <v>46741</v>
      </c>
      <c r="E3645">
        <v>0</v>
      </c>
      <c r="F3645">
        <v>0</v>
      </c>
      <c r="G3645">
        <v>0</v>
      </c>
      <c r="H3645">
        <v>0</v>
      </c>
      <c r="L3645">
        <v>3.8300420000000002</v>
      </c>
      <c r="R3645">
        <v>11.968881</v>
      </c>
      <c r="S3645" t="s">
        <v>90</v>
      </c>
      <c r="T3645" s="297">
        <v>46311.754166666666</v>
      </c>
    </row>
    <row r="3646" spans="1:20" x14ac:dyDescent="0.35">
      <c r="A3646" t="s">
        <v>102</v>
      </c>
      <c r="B3646" t="s">
        <v>103</v>
      </c>
      <c r="C3646" t="s">
        <v>93</v>
      </c>
      <c r="D3646" s="29">
        <v>46742</v>
      </c>
      <c r="E3646">
        <v>0</v>
      </c>
      <c r="F3646">
        <v>0</v>
      </c>
      <c r="G3646">
        <v>0</v>
      </c>
      <c r="H3646">
        <v>0</v>
      </c>
      <c r="L3646">
        <v>3.8300420000000002</v>
      </c>
      <c r="R3646">
        <v>11.968881</v>
      </c>
      <c r="S3646" t="s">
        <v>90</v>
      </c>
      <c r="T3646" s="297">
        <v>46311.754166666666</v>
      </c>
    </row>
    <row r="3647" spans="1:20" x14ac:dyDescent="0.35">
      <c r="A3647" t="s">
        <v>102</v>
      </c>
      <c r="B3647" t="s">
        <v>103</v>
      </c>
      <c r="C3647" t="s">
        <v>93</v>
      </c>
      <c r="D3647" s="29">
        <v>46743</v>
      </c>
      <c r="E3647">
        <v>0</v>
      </c>
      <c r="F3647">
        <v>0</v>
      </c>
      <c r="G3647">
        <v>0</v>
      </c>
      <c r="H3647">
        <v>0</v>
      </c>
      <c r="L3647">
        <v>3.8300420000000002</v>
      </c>
      <c r="R3647">
        <v>11.968881</v>
      </c>
      <c r="S3647" t="s">
        <v>90</v>
      </c>
      <c r="T3647" s="297">
        <v>46311.754166666666</v>
      </c>
    </row>
    <row r="3648" spans="1:20" x14ac:dyDescent="0.35">
      <c r="A3648" t="s">
        <v>102</v>
      </c>
      <c r="B3648" t="s">
        <v>103</v>
      </c>
      <c r="C3648" t="s">
        <v>93</v>
      </c>
      <c r="D3648" s="29">
        <v>46744</v>
      </c>
      <c r="E3648">
        <v>0</v>
      </c>
      <c r="F3648">
        <v>0</v>
      </c>
      <c r="G3648">
        <v>0</v>
      </c>
      <c r="H3648">
        <v>0</v>
      </c>
      <c r="L3648">
        <v>3.8300420000000002</v>
      </c>
      <c r="R3648">
        <v>11.968881</v>
      </c>
      <c r="S3648" t="s">
        <v>90</v>
      </c>
      <c r="T3648" s="297">
        <v>46311.754166666666</v>
      </c>
    </row>
    <row r="3649" spans="1:20" x14ac:dyDescent="0.35">
      <c r="A3649" t="s">
        <v>102</v>
      </c>
      <c r="B3649" t="s">
        <v>103</v>
      </c>
      <c r="C3649" t="s">
        <v>93</v>
      </c>
      <c r="D3649" s="29">
        <v>46745</v>
      </c>
      <c r="E3649">
        <v>0</v>
      </c>
      <c r="F3649">
        <v>0</v>
      </c>
      <c r="G3649">
        <v>0</v>
      </c>
      <c r="H3649">
        <v>0</v>
      </c>
      <c r="L3649">
        <v>3.8300420000000002</v>
      </c>
      <c r="R3649">
        <v>11.968881</v>
      </c>
      <c r="S3649" t="s">
        <v>90</v>
      </c>
      <c r="T3649" s="297">
        <v>46311.754166666666</v>
      </c>
    </row>
    <row r="3650" spans="1:20" x14ac:dyDescent="0.35">
      <c r="A3650" t="s">
        <v>102</v>
      </c>
      <c r="B3650" t="s">
        <v>103</v>
      </c>
      <c r="C3650" t="s">
        <v>93</v>
      </c>
      <c r="D3650" s="29">
        <v>46746</v>
      </c>
      <c r="E3650">
        <v>0</v>
      </c>
      <c r="F3650">
        <v>0</v>
      </c>
      <c r="G3650">
        <v>0</v>
      </c>
      <c r="H3650">
        <v>0</v>
      </c>
      <c r="L3650">
        <v>3.8300420000000002</v>
      </c>
      <c r="R3650">
        <v>11.968881</v>
      </c>
      <c r="S3650" t="s">
        <v>90</v>
      </c>
      <c r="T3650" s="297">
        <v>46311.754166666666</v>
      </c>
    </row>
    <row r="3651" spans="1:20" x14ac:dyDescent="0.35">
      <c r="A3651" t="s">
        <v>102</v>
      </c>
      <c r="B3651" t="s">
        <v>103</v>
      </c>
      <c r="C3651" t="s">
        <v>93</v>
      </c>
      <c r="D3651" s="29">
        <v>46747</v>
      </c>
      <c r="E3651">
        <v>0</v>
      </c>
      <c r="F3651">
        <v>0</v>
      </c>
      <c r="G3651">
        <v>0</v>
      </c>
      <c r="H3651">
        <v>0</v>
      </c>
      <c r="L3651">
        <v>3.8300420000000002</v>
      </c>
      <c r="R3651">
        <v>11.968881</v>
      </c>
      <c r="S3651" t="s">
        <v>90</v>
      </c>
      <c r="T3651" s="297">
        <v>46311.754166666666</v>
      </c>
    </row>
    <row r="3652" spans="1:20" x14ac:dyDescent="0.35">
      <c r="A3652" t="s">
        <v>102</v>
      </c>
      <c r="B3652" t="s">
        <v>103</v>
      </c>
      <c r="C3652" t="s">
        <v>93</v>
      </c>
      <c r="D3652" s="29">
        <v>46748</v>
      </c>
      <c r="E3652">
        <v>0</v>
      </c>
      <c r="F3652">
        <v>0</v>
      </c>
      <c r="G3652">
        <v>0</v>
      </c>
      <c r="H3652">
        <v>0</v>
      </c>
      <c r="L3652">
        <v>3.8300420000000002</v>
      </c>
      <c r="R3652">
        <v>11.968881</v>
      </c>
      <c r="S3652" t="s">
        <v>90</v>
      </c>
      <c r="T3652" s="297">
        <v>46311.754166666666</v>
      </c>
    </row>
    <row r="3653" spans="1:20" x14ac:dyDescent="0.35">
      <c r="A3653" t="s">
        <v>102</v>
      </c>
      <c r="B3653" t="s">
        <v>103</v>
      </c>
      <c r="C3653" t="s">
        <v>93</v>
      </c>
      <c r="D3653" s="29">
        <v>46749</v>
      </c>
      <c r="E3653">
        <v>0</v>
      </c>
      <c r="F3653">
        <v>0</v>
      </c>
      <c r="G3653">
        <v>0</v>
      </c>
      <c r="H3653">
        <v>0</v>
      </c>
      <c r="L3653">
        <v>3.8300420000000002</v>
      </c>
      <c r="R3653">
        <v>11.968881</v>
      </c>
      <c r="S3653" t="s">
        <v>90</v>
      </c>
      <c r="T3653" s="297">
        <v>46311.754166666666</v>
      </c>
    </row>
    <row r="3654" spans="1:20" x14ac:dyDescent="0.35">
      <c r="A3654" t="s">
        <v>102</v>
      </c>
      <c r="B3654" t="s">
        <v>103</v>
      </c>
      <c r="C3654" t="s">
        <v>93</v>
      </c>
      <c r="D3654" s="29">
        <v>46750</v>
      </c>
      <c r="E3654">
        <v>0</v>
      </c>
      <c r="F3654">
        <v>0</v>
      </c>
      <c r="G3654">
        <v>0</v>
      </c>
      <c r="H3654">
        <v>0</v>
      </c>
      <c r="L3654">
        <v>3.8300420000000002</v>
      </c>
      <c r="R3654">
        <v>11.968881</v>
      </c>
      <c r="S3654" t="s">
        <v>90</v>
      </c>
      <c r="T3654" s="297">
        <v>46311.754166666666</v>
      </c>
    </row>
    <row r="3655" spans="1:20" x14ac:dyDescent="0.35">
      <c r="A3655" t="s">
        <v>102</v>
      </c>
      <c r="B3655" t="s">
        <v>103</v>
      </c>
      <c r="C3655" t="s">
        <v>93</v>
      </c>
      <c r="D3655" s="29">
        <v>46751</v>
      </c>
      <c r="E3655">
        <v>0</v>
      </c>
      <c r="F3655">
        <v>0</v>
      </c>
      <c r="G3655">
        <v>0</v>
      </c>
      <c r="H3655">
        <v>0</v>
      </c>
      <c r="L3655">
        <v>3.8300420000000002</v>
      </c>
      <c r="R3655">
        <v>11.968881</v>
      </c>
      <c r="S3655" t="s">
        <v>90</v>
      </c>
      <c r="T3655" s="297">
        <v>46311.754166666666</v>
      </c>
    </row>
    <row r="3656" spans="1:20" x14ac:dyDescent="0.35">
      <c r="A3656" t="s">
        <v>102</v>
      </c>
      <c r="B3656" t="s">
        <v>103</v>
      </c>
      <c r="C3656" t="s">
        <v>93</v>
      </c>
      <c r="D3656" s="29">
        <v>46752</v>
      </c>
      <c r="E3656">
        <v>0</v>
      </c>
      <c r="F3656">
        <v>0</v>
      </c>
      <c r="G3656">
        <v>0</v>
      </c>
      <c r="H3656">
        <v>0</v>
      </c>
      <c r="L3656">
        <v>3.8300420000000002</v>
      </c>
      <c r="R3656">
        <v>11.968881</v>
      </c>
      <c r="S3656" t="s">
        <v>90</v>
      </c>
      <c r="T3656" s="297">
        <v>46311.754166666666</v>
      </c>
    </row>
    <row r="3657" spans="1:20" x14ac:dyDescent="0.35">
      <c r="A3657" t="s">
        <v>104</v>
      </c>
      <c r="B3657" t="s">
        <v>105</v>
      </c>
      <c r="C3657" t="s">
        <v>93</v>
      </c>
      <c r="D3657" s="29">
        <v>46388</v>
      </c>
      <c r="E3657">
        <v>0</v>
      </c>
      <c r="F3657">
        <v>0</v>
      </c>
      <c r="G3657">
        <v>0</v>
      </c>
      <c r="H3657">
        <v>0</v>
      </c>
      <c r="L3657">
        <v>37.44</v>
      </c>
      <c r="R3657">
        <v>37.44</v>
      </c>
      <c r="S3657" t="s">
        <v>90</v>
      </c>
      <c r="T3657" s="297">
        <v>46311.754166666666</v>
      </c>
    </row>
    <row r="3658" spans="1:20" x14ac:dyDescent="0.35">
      <c r="A3658" t="s">
        <v>104</v>
      </c>
      <c r="B3658" t="s">
        <v>105</v>
      </c>
      <c r="C3658" t="s">
        <v>93</v>
      </c>
      <c r="D3658" s="29">
        <v>46389</v>
      </c>
      <c r="E3658">
        <v>0</v>
      </c>
      <c r="F3658">
        <v>0</v>
      </c>
      <c r="G3658">
        <v>0</v>
      </c>
      <c r="H3658">
        <v>0</v>
      </c>
      <c r="L3658">
        <v>37.44</v>
      </c>
      <c r="R3658">
        <v>37.44</v>
      </c>
      <c r="S3658" t="s">
        <v>90</v>
      </c>
      <c r="T3658" s="297">
        <v>46311.754166666666</v>
      </c>
    </row>
    <row r="3659" spans="1:20" x14ac:dyDescent="0.35">
      <c r="A3659" t="s">
        <v>104</v>
      </c>
      <c r="B3659" t="s">
        <v>105</v>
      </c>
      <c r="C3659" t="s">
        <v>93</v>
      </c>
      <c r="D3659" s="29">
        <v>46390</v>
      </c>
      <c r="E3659">
        <v>0</v>
      </c>
      <c r="F3659">
        <v>0</v>
      </c>
      <c r="G3659">
        <v>0</v>
      </c>
      <c r="H3659">
        <v>0</v>
      </c>
      <c r="L3659">
        <v>37.44</v>
      </c>
      <c r="R3659">
        <v>37.44</v>
      </c>
      <c r="S3659" t="s">
        <v>90</v>
      </c>
      <c r="T3659" s="297">
        <v>46311.754166666666</v>
      </c>
    </row>
    <row r="3660" spans="1:20" x14ac:dyDescent="0.35">
      <c r="A3660" t="s">
        <v>104</v>
      </c>
      <c r="B3660" t="s">
        <v>105</v>
      </c>
      <c r="C3660" t="s">
        <v>93</v>
      </c>
      <c r="D3660" s="29">
        <v>46391</v>
      </c>
      <c r="E3660">
        <v>0</v>
      </c>
      <c r="F3660">
        <v>0</v>
      </c>
      <c r="G3660">
        <v>0</v>
      </c>
      <c r="H3660">
        <v>0</v>
      </c>
      <c r="L3660">
        <v>37.44</v>
      </c>
      <c r="R3660">
        <v>37.44</v>
      </c>
      <c r="S3660" t="s">
        <v>90</v>
      </c>
      <c r="T3660" s="297">
        <v>46311.754166666666</v>
      </c>
    </row>
    <row r="3661" spans="1:20" x14ac:dyDescent="0.35">
      <c r="A3661" t="s">
        <v>104</v>
      </c>
      <c r="B3661" t="s">
        <v>105</v>
      </c>
      <c r="C3661" t="s">
        <v>93</v>
      </c>
      <c r="D3661" s="29">
        <v>46392</v>
      </c>
      <c r="E3661">
        <v>0</v>
      </c>
      <c r="F3661">
        <v>0</v>
      </c>
      <c r="G3661">
        <v>0</v>
      </c>
      <c r="H3661">
        <v>0</v>
      </c>
      <c r="L3661">
        <v>37.44</v>
      </c>
      <c r="R3661">
        <v>37.44</v>
      </c>
      <c r="S3661" t="s">
        <v>90</v>
      </c>
      <c r="T3661" s="297">
        <v>46311.754166666666</v>
      </c>
    </row>
    <row r="3662" spans="1:20" x14ac:dyDescent="0.35">
      <c r="A3662" t="s">
        <v>104</v>
      </c>
      <c r="B3662" t="s">
        <v>105</v>
      </c>
      <c r="C3662" t="s">
        <v>93</v>
      </c>
      <c r="D3662" s="29">
        <v>46393</v>
      </c>
      <c r="E3662">
        <v>0</v>
      </c>
      <c r="F3662">
        <v>0</v>
      </c>
      <c r="G3662">
        <v>0</v>
      </c>
      <c r="H3662">
        <v>0</v>
      </c>
      <c r="L3662">
        <v>37.44</v>
      </c>
      <c r="R3662">
        <v>37.44</v>
      </c>
      <c r="S3662" t="s">
        <v>90</v>
      </c>
      <c r="T3662" s="297">
        <v>46311.754166666666</v>
      </c>
    </row>
    <row r="3663" spans="1:20" x14ac:dyDescent="0.35">
      <c r="A3663" t="s">
        <v>104</v>
      </c>
      <c r="B3663" t="s">
        <v>105</v>
      </c>
      <c r="C3663" t="s">
        <v>93</v>
      </c>
      <c r="D3663" s="29">
        <v>46394</v>
      </c>
      <c r="E3663">
        <v>0</v>
      </c>
      <c r="F3663">
        <v>0</v>
      </c>
      <c r="G3663">
        <v>0</v>
      </c>
      <c r="H3663">
        <v>0</v>
      </c>
      <c r="L3663">
        <v>37.44</v>
      </c>
      <c r="R3663">
        <v>37.44</v>
      </c>
      <c r="S3663" t="s">
        <v>90</v>
      </c>
      <c r="T3663" s="297">
        <v>46311.754166666666</v>
      </c>
    </row>
    <row r="3664" spans="1:20" x14ac:dyDescent="0.35">
      <c r="A3664" t="s">
        <v>104</v>
      </c>
      <c r="B3664" t="s">
        <v>105</v>
      </c>
      <c r="C3664" t="s">
        <v>93</v>
      </c>
      <c r="D3664" s="29">
        <v>46395</v>
      </c>
      <c r="E3664">
        <v>0</v>
      </c>
      <c r="F3664">
        <v>0</v>
      </c>
      <c r="G3664">
        <v>0</v>
      </c>
      <c r="H3664">
        <v>0</v>
      </c>
      <c r="L3664">
        <v>37.44</v>
      </c>
      <c r="R3664">
        <v>37.44</v>
      </c>
      <c r="S3664" t="s">
        <v>90</v>
      </c>
      <c r="T3664" s="297">
        <v>46311.754166666666</v>
      </c>
    </row>
    <row r="3665" spans="1:20" x14ac:dyDescent="0.35">
      <c r="A3665" t="s">
        <v>104</v>
      </c>
      <c r="B3665" t="s">
        <v>105</v>
      </c>
      <c r="C3665" t="s">
        <v>93</v>
      </c>
      <c r="D3665" s="29">
        <v>46396</v>
      </c>
      <c r="E3665">
        <v>0</v>
      </c>
      <c r="F3665">
        <v>0</v>
      </c>
      <c r="G3665">
        <v>0</v>
      </c>
      <c r="H3665">
        <v>0</v>
      </c>
      <c r="L3665">
        <v>37.44</v>
      </c>
      <c r="R3665">
        <v>37.44</v>
      </c>
      <c r="S3665" t="s">
        <v>90</v>
      </c>
      <c r="T3665" s="297">
        <v>46311.754166666666</v>
      </c>
    </row>
    <row r="3666" spans="1:20" x14ac:dyDescent="0.35">
      <c r="A3666" t="s">
        <v>104</v>
      </c>
      <c r="B3666" t="s">
        <v>105</v>
      </c>
      <c r="C3666" t="s">
        <v>93</v>
      </c>
      <c r="D3666" s="29">
        <v>46397</v>
      </c>
      <c r="E3666">
        <v>0</v>
      </c>
      <c r="F3666">
        <v>0</v>
      </c>
      <c r="G3666">
        <v>0</v>
      </c>
      <c r="H3666">
        <v>0</v>
      </c>
      <c r="L3666">
        <v>37.44</v>
      </c>
      <c r="R3666">
        <v>37.44</v>
      </c>
      <c r="S3666" t="s">
        <v>90</v>
      </c>
      <c r="T3666" s="297">
        <v>46311.754166666666</v>
      </c>
    </row>
    <row r="3667" spans="1:20" x14ac:dyDescent="0.35">
      <c r="A3667" t="s">
        <v>104</v>
      </c>
      <c r="B3667" t="s">
        <v>105</v>
      </c>
      <c r="C3667" t="s">
        <v>93</v>
      </c>
      <c r="D3667" s="29">
        <v>46398</v>
      </c>
      <c r="E3667">
        <v>0</v>
      </c>
      <c r="F3667">
        <v>0</v>
      </c>
      <c r="G3667">
        <v>0</v>
      </c>
      <c r="H3667">
        <v>0</v>
      </c>
      <c r="L3667">
        <v>37.44</v>
      </c>
      <c r="R3667">
        <v>37.44</v>
      </c>
      <c r="S3667" t="s">
        <v>90</v>
      </c>
      <c r="T3667" s="297">
        <v>46311.754166666666</v>
      </c>
    </row>
    <row r="3668" spans="1:20" x14ac:dyDescent="0.35">
      <c r="A3668" t="s">
        <v>104</v>
      </c>
      <c r="B3668" t="s">
        <v>105</v>
      </c>
      <c r="C3668" t="s">
        <v>93</v>
      </c>
      <c r="D3668" s="29">
        <v>46399</v>
      </c>
      <c r="E3668">
        <v>0</v>
      </c>
      <c r="F3668">
        <v>0</v>
      </c>
      <c r="G3668">
        <v>0</v>
      </c>
      <c r="H3668">
        <v>0</v>
      </c>
      <c r="L3668">
        <v>37.44</v>
      </c>
      <c r="R3668">
        <v>37.44</v>
      </c>
      <c r="S3668" t="s">
        <v>90</v>
      </c>
      <c r="T3668" s="297">
        <v>46311.754166666666</v>
      </c>
    </row>
    <row r="3669" spans="1:20" x14ac:dyDescent="0.35">
      <c r="A3669" t="s">
        <v>104</v>
      </c>
      <c r="B3669" t="s">
        <v>105</v>
      </c>
      <c r="C3669" t="s">
        <v>93</v>
      </c>
      <c r="D3669" s="29">
        <v>46400</v>
      </c>
      <c r="E3669">
        <v>0</v>
      </c>
      <c r="F3669">
        <v>0</v>
      </c>
      <c r="G3669">
        <v>0</v>
      </c>
      <c r="H3669">
        <v>0</v>
      </c>
      <c r="L3669">
        <v>37.44</v>
      </c>
      <c r="R3669">
        <v>37.44</v>
      </c>
      <c r="S3669" t="s">
        <v>90</v>
      </c>
      <c r="T3669" s="297">
        <v>46311.754166666666</v>
      </c>
    </row>
    <row r="3670" spans="1:20" x14ac:dyDescent="0.35">
      <c r="A3670" t="s">
        <v>104</v>
      </c>
      <c r="B3670" t="s">
        <v>105</v>
      </c>
      <c r="C3670" t="s">
        <v>93</v>
      </c>
      <c r="D3670" s="29">
        <v>46401</v>
      </c>
      <c r="E3670">
        <v>0</v>
      </c>
      <c r="F3670">
        <v>0</v>
      </c>
      <c r="G3670">
        <v>0</v>
      </c>
      <c r="H3670">
        <v>0</v>
      </c>
      <c r="L3670">
        <v>37.44</v>
      </c>
      <c r="R3670">
        <v>37.44</v>
      </c>
      <c r="S3670" t="s">
        <v>90</v>
      </c>
      <c r="T3670" s="297">
        <v>46311.754166666666</v>
      </c>
    </row>
    <row r="3671" spans="1:20" x14ac:dyDescent="0.35">
      <c r="A3671" t="s">
        <v>104</v>
      </c>
      <c r="B3671" t="s">
        <v>105</v>
      </c>
      <c r="C3671" t="s">
        <v>93</v>
      </c>
      <c r="D3671" s="29">
        <v>46402</v>
      </c>
      <c r="E3671">
        <v>0</v>
      </c>
      <c r="F3671">
        <v>0</v>
      </c>
      <c r="G3671">
        <v>0</v>
      </c>
      <c r="H3671">
        <v>0</v>
      </c>
      <c r="L3671">
        <v>37.44</v>
      </c>
      <c r="R3671">
        <v>37.44</v>
      </c>
      <c r="S3671" t="s">
        <v>90</v>
      </c>
      <c r="T3671" s="297">
        <v>46311.754166666666</v>
      </c>
    </row>
    <row r="3672" spans="1:20" x14ac:dyDescent="0.35">
      <c r="A3672" t="s">
        <v>104</v>
      </c>
      <c r="B3672" t="s">
        <v>105</v>
      </c>
      <c r="C3672" t="s">
        <v>93</v>
      </c>
      <c r="D3672" s="29">
        <v>46403</v>
      </c>
      <c r="E3672">
        <v>0</v>
      </c>
      <c r="F3672">
        <v>0</v>
      </c>
      <c r="G3672">
        <v>0</v>
      </c>
      <c r="H3672">
        <v>0</v>
      </c>
      <c r="L3672">
        <v>37.44</v>
      </c>
      <c r="R3672">
        <v>37.44</v>
      </c>
      <c r="S3672" t="s">
        <v>90</v>
      </c>
      <c r="T3672" s="297">
        <v>46311.754166666666</v>
      </c>
    </row>
    <row r="3673" spans="1:20" x14ac:dyDescent="0.35">
      <c r="A3673" t="s">
        <v>104</v>
      </c>
      <c r="B3673" t="s">
        <v>105</v>
      </c>
      <c r="C3673" t="s">
        <v>93</v>
      </c>
      <c r="D3673" s="29">
        <v>46404</v>
      </c>
      <c r="E3673">
        <v>0</v>
      </c>
      <c r="F3673">
        <v>0</v>
      </c>
      <c r="G3673">
        <v>0</v>
      </c>
      <c r="H3673">
        <v>0</v>
      </c>
      <c r="L3673">
        <v>37.44</v>
      </c>
      <c r="R3673">
        <v>37.44</v>
      </c>
      <c r="S3673" t="s">
        <v>90</v>
      </c>
      <c r="T3673" s="297">
        <v>46311.754166666666</v>
      </c>
    </row>
    <row r="3674" spans="1:20" x14ac:dyDescent="0.35">
      <c r="A3674" t="s">
        <v>104</v>
      </c>
      <c r="B3674" t="s">
        <v>105</v>
      </c>
      <c r="C3674" t="s">
        <v>93</v>
      </c>
      <c r="D3674" s="29">
        <v>46405</v>
      </c>
      <c r="E3674">
        <v>0</v>
      </c>
      <c r="F3674">
        <v>0</v>
      </c>
      <c r="G3674">
        <v>0</v>
      </c>
      <c r="H3674">
        <v>0</v>
      </c>
      <c r="L3674">
        <v>37.44</v>
      </c>
      <c r="R3674">
        <v>37.44</v>
      </c>
      <c r="S3674" t="s">
        <v>90</v>
      </c>
      <c r="T3674" s="297">
        <v>46311.754166666666</v>
      </c>
    </row>
    <row r="3675" spans="1:20" x14ac:dyDescent="0.35">
      <c r="A3675" t="s">
        <v>104</v>
      </c>
      <c r="B3675" t="s">
        <v>105</v>
      </c>
      <c r="C3675" t="s">
        <v>93</v>
      </c>
      <c r="D3675" s="29">
        <v>46406</v>
      </c>
      <c r="E3675">
        <v>0</v>
      </c>
      <c r="F3675">
        <v>0</v>
      </c>
      <c r="G3675">
        <v>0</v>
      </c>
      <c r="H3675">
        <v>0</v>
      </c>
      <c r="L3675">
        <v>37.44</v>
      </c>
      <c r="R3675">
        <v>37.44</v>
      </c>
      <c r="S3675" t="s">
        <v>90</v>
      </c>
      <c r="T3675" s="297">
        <v>46311.754166666666</v>
      </c>
    </row>
    <row r="3676" spans="1:20" x14ac:dyDescent="0.35">
      <c r="A3676" t="s">
        <v>104</v>
      </c>
      <c r="B3676" t="s">
        <v>105</v>
      </c>
      <c r="C3676" t="s">
        <v>93</v>
      </c>
      <c r="D3676" s="29">
        <v>46407</v>
      </c>
      <c r="E3676">
        <v>0</v>
      </c>
      <c r="F3676">
        <v>0</v>
      </c>
      <c r="G3676">
        <v>0</v>
      </c>
      <c r="H3676">
        <v>0</v>
      </c>
      <c r="L3676">
        <v>37.44</v>
      </c>
      <c r="R3676">
        <v>37.44</v>
      </c>
      <c r="S3676" t="s">
        <v>90</v>
      </c>
      <c r="T3676" s="297">
        <v>46311.754166666666</v>
      </c>
    </row>
    <row r="3677" spans="1:20" x14ac:dyDescent="0.35">
      <c r="A3677" t="s">
        <v>104</v>
      </c>
      <c r="B3677" t="s">
        <v>105</v>
      </c>
      <c r="C3677" t="s">
        <v>93</v>
      </c>
      <c r="D3677" s="29">
        <v>46408</v>
      </c>
      <c r="E3677">
        <v>0</v>
      </c>
      <c r="F3677">
        <v>0</v>
      </c>
      <c r="G3677">
        <v>0</v>
      </c>
      <c r="H3677">
        <v>0</v>
      </c>
      <c r="L3677">
        <v>37.44</v>
      </c>
      <c r="R3677">
        <v>37.44</v>
      </c>
      <c r="S3677" t="s">
        <v>90</v>
      </c>
      <c r="T3677" s="297">
        <v>46311.754166666666</v>
      </c>
    </row>
    <row r="3678" spans="1:20" x14ac:dyDescent="0.35">
      <c r="A3678" t="s">
        <v>104</v>
      </c>
      <c r="B3678" t="s">
        <v>105</v>
      </c>
      <c r="C3678" t="s">
        <v>93</v>
      </c>
      <c r="D3678" s="29">
        <v>46409</v>
      </c>
      <c r="E3678">
        <v>0</v>
      </c>
      <c r="F3678">
        <v>0</v>
      </c>
      <c r="G3678">
        <v>0</v>
      </c>
      <c r="H3678">
        <v>0</v>
      </c>
      <c r="L3678">
        <v>37.44</v>
      </c>
      <c r="R3678">
        <v>37.44</v>
      </c>
      <c r="S3678" t="s">
        <v>90</v>
      </c>
      <c r="T3678" s="297">
        <v>46311.754166666666</v>
      </c>
    </row>
    <row r="3679" spans="1:20" x14ac:dyDescent="0.35">
      <c r="A3679" t="s">
        <v>104</v>
      </c>
      <c r="B3679" t="s">
        <v>105</v>
      </c>
      <c r="C3679" t="s">
        <v>93</v>
      </c>
      <c r="D3679" s="29">
        <v>46410</v>
      </c>
      <c r="E3679">
        <v>0</v>
      </c>
      <c r="F3679">
        <v>0</v>
      </c>
      <c r="G3679">
        <v>0</v>
      </c>
      <c r="H3679">
        <v>0</v>
      </c>
      <c r="L3679">
        <v>37.44</v>
      </c>
      <c r="R3679">
        <v>37.44</v>
      </c>
      <c r="S3679" t="s">
        <v>90</v>
      </c>
      <c r="T3679" s="297">
        <v>46311.754166666666</v>
      </c>
    </row>
    <row r="3680" spans="1:20" x14ac:dyDescent="0.35">
      <c r="A3680" t="s">
        <v>104</v>
      </c>
      <c r="B3680" t="s">
        <v>105</v>
      </c>
      <c r="C3680" t="s">
        <v>93</v>
      </c>
      <c r="D3680" s="29">
        <v>46411</v>
      </c>
      <c r="E3680">
        <v>0</v>
      </c>
      <c r="F3680">
        <v>0</v>
      </c>
      <c r="G3680">
        <v>0</v>
      </c>
      <c r="H3680">
        <v>0</v>
      </c>
      <c r="L3680">
        <v>37.44</v>
      </c>
      <c r="R3680">
        <v>37.44</v>
      </c>
      <c r="S3680" t="s">
        <v>90</v>
      </c>
      <c r="T3680" s="297">
        <v>46311.754166666666</v>
      </c>
    </row>
    <row r="3681" spans="1:20" x14ac:dyDescent="0.35">
      <c r="A3681" t="s">
        <v>104</v>
      </c>
      <c r="B3681" t="s">
        <v>105</v>
      </c>
      <c r="C3681" t="s">
        <v>93</v>
      </c>
      <c r="D3681" s="29">
        <v>46412</v>
      </c>
      <c r="E3681">
        <v>0</v>
      </c>
      <c r="F3681">
        <v>0</v>
      </c>
      <c r="G3681">
        <v>0</v>
      </c>
      <c r="H3681">
        <v>0</v>
      </c>
      <c r="L3681">
        <v>37.44</v>
      </c>
      <c r="R3681">
        <v>37.44</v>
      </c>
      <c r="S3681" t="s">
        <v>90</v>
      </c>
      <c r="T3681" s="297">
        <v>46311.754166666666</v>
      </c>
    </row>
    <row r="3682" spans="1:20" x14ac:dyDescent="0.35">
      <c r="A3682" t="s">
        <v>104</v>
      </c>
      <c r="B3682" t="s">
        <v>105</v>
      </c>
      <c r="C3682" t="s">
        <v>93</v>
      </c>
      <c r="D3682" s="29">
        <v>46413</v>
      </c>
      <c r="E3682">
        <v>0</v>
      </c>
      <c r="F3682">
        <v>0</v>
      </c>
      <c r="G3682">
        <v>0</v>
      </c>
      <c r="H3682">
        <v>0</v>
      </c>
      <c r="L3682">
        <v>37.44</v>
      </c>
      <c r="R3682">
        <v>37.44</v>
      </c>
      <c r="S3682" t="s">
        <v>90</v>
      </c>
      <c r="T3682" s="297">
        <v>46311.754166666666</v>
      </c>
    </row>
    <row r="3683" spans="1:20" x14ac:dyDescent="0.35">
      <c r="A3683" t="s">
        <v>104</v>
      </c>
      <c r="B3683" t="s">
        <v>105</v>
      </c>
      <c r="C3683" t="s">
        <v>93</v>
      </c>
      <c r="D3683" s="29">
        <v>46414</v>
      </c>
      <c r="E3683">
        <v>0</v>
      </c>
      <c r="F3683">
        <v>0</v>
      </c>
      <c r="G3683">
        <v>0</v>
      </c>
      <c r="H3683">
        <v>0</v>
      </c>
      <c r="L3683">
        <v>37.44</v>
      </c>
      <c r="R3683">
        <v>37.44</v>
      </c>
      <c r="S3683" t="s">
        <v>90</v>
      </c>
      <c r="T3683" s="297">
        <v>46311.754166666666</v>
      </c>
    </row>
    <row r="3684" spans="1:20" x14ac:dyDescent="0.35">
      <c r="A3684" t="s">
        <v>104</v>
      </c>
      <c r="B3684" t="s">
        <v>105</v>
      </c>
      <c r="C3684" t="s">
        <v>93</v>
      </c>
      <c r="D3684" s="29">
        <v>46415</v>
      </c>
      <c r="E3684">
        <v>0</v>
      </c>
      <c r="F3684">
        <v>0</v>
      </c>
      <c r="G3684">
        <v>0</v>
      </c>
      <c r="H3684">
        <v>0</v>
      </c>
      <c r="L3684">
        <v>37.44</v>
      </c>
      <c r="R3684">
        <v>37.44</v>
      </c>
      <c r="S3684" t="s">
        <v>90</v>
      </c>
      <c r="T3684" s="297">
        <v>46311.754166666666</v>
      </c>
    </row>
    <row r="3685" spans="1:20" x14ac:dyDescent="0.35">
      <c r="A3685" t="s">
        <v>104</v>
      </c>
      <c r="B3685" t="s">
        <v>105</v>
      </c>
      <c r="C3685" t="s">
        <v>93</v>
      </c>
      <c r="D3685" s="29">
        <v>46416</v>
      </c>
      <c r="E3685">
        <v>0</v>
      </c>
      <c r="F3685">
        <v>0</v>
      </c>
      <c r="G3685">
        <v>0</v>
      </c>
      <c r="H3685">
        <v>0</v>
      </c>
      <c r="L3685">
        <v>37.44</v>
      </c>
      <c r="R3685">
        <v>37.44</v>
      </c>
      <c r="S3685" t="s">
        <v>90</v>
      </c>
      <c r="T3685" s="297">
        <v>46311.754166666666</v>
      </c>
    </row>
    <row r="3686" spans="1:20" x14ac:dyDescent="0.35">
      <c r="A3686" t="s">
        <v>104</v>
      </c>
      <c r="B3686" t="s">
        <v>105</v>
      </c>
      <c r="C3686" t="s">
        <v>93</v>
      </c>
      <c r="D3686" s="29">
        <v>46417</v>
      </c>
      <c r="E3686">
        <v>0</v>
      </c>
      <c r="F3686">
        <v>0</v>
      </c>
      <c r="G3686">
        <v>0</v>
      </c>
      <c r="H3686">
        <v>0</v>
      </c>
      <c r="L3686">
        <v>37.44</v>
      </c>
      <c r="R3686">
        <v>37.44</v>
      </c>
      <c r="S3686" t="s">
        <v>90</v>
      </c>
      <c r="T3686" s="297">
        <v>46311.754166666666</v>
      </c>
    </row>
    <row r="3687" spans="1:20" x14ac:dyDescent="0.35">
      <c r="A3687" t="s">
        <v>104</v>
      </c>
      <c r="B3687" t="s">
        <v>105</v>
      </c>
      <c r="C3687" t="s">
        <v>93</v>
      </c>
      <c r="D3687" s="29">
        <v>46418</v>
      </c>
      <c r="E3687">
        <v>0</v>
      </c>
      <c r="F3687">
        <v>0</v>
      </c>
      <c r="G3687">
        <v>0</v>
      </c>
      <c r="H3687">
        <v>0</v>
      </c>
      <c r="L3687">
        <v>37.44</v>
      </c>
      <c r="R3687">
        <v>37.44</v>
      </c>
      <c r="S3687" t="s">
        <v>90</v>
      </c>
      <c r="T3687" s="297">
        <v>46311.754166666666</v>
      </c>
    </row>
    <row r="3688" spans="1:20" x14ac:dyDescent="0.35">
      <c r="A3688" t="s">
        <v>104</v>
      </c>
      <c r="B3688" t="s">
        <v>105</v>
      </c>
      <c r="C3688" t="s">
        <v>93</v>
      </c>
      <c r="D3688" s="29">
        <v>46419</v>
      </c>
      <c r="E3688">
        <v>0</v>
      </c>
      <c r="F3688">
        <v>0</v>
      </c>
      <c r="G3688">
        <v>0</v>
      </c>
      <c r="H3688">
        <v>0</v>
      </c>
      <c r="L3688">
        <v>37.44</v>
      </c>
      <c r="R3688">
        <v>37.44</v>
      </c>
      <c r="S3688" t="s">
        <v>90</v>
      </c>
      <c r="T3688" s="297">
        <v>46311.754166666666</v>
      </c>
    </row>
    <row r="3689" spans="1:20" x14ac:dyDescent="0.35">
      <c r="A3689" t="s">
        <v>104</v>
      </c>
      <c r="B3689" t="s">
        <v>105</v>
      </c>
      <c r="C3689" t="s">
        <v>93</v>
      </c>
      <c r="D3689" s="29">
        <v>46420</v>
      </c>
      <c r="E3689">
        <v>0</v>
      </c>
      <c r="F3689">
        <v>0</v>
      </c>
      <c r="G3689">
        <v>0</v>
      </c>
      <c r="H3689">
        <v>0</v>
      </c>
      <c r="L3689">
        <v>37.44</v>
      </c>
      <c r="R3689">
        <v>37.44</v>
      </c>
      <c r="S3689" t="s">
        <v>90</v>
      </c>
      <c r="T3689" s="297">
        <v>46311.754166666666</v>
      </c>
    </row>
    <row r="3690" spans="1:20" x14ac:dyDescent="0.35">
      <c r="A3690" t="s">
        <v>104</v>
      </c>
      <c r="B3690" t="s">
        <v>105</v>
      </c>
      <c r="C3690" t="s">
        <v>93</v>
      </c>
      <c r="D3690" s="29">
        <v>46421</v>
      </c>
      <c r="E3690">
        <v>0</v>
      </c>
      <c r="F3690">
        <v>0</v>
      </c>
      <c r="G3690">
        <v>0</v>
      </c>
      <c r="H3690">
        <v>0</v>
      </c>
      <c r="L3690">
        <v>37.44</v>
      </c>
      <c r="R3690">
        <v>37.44</v>
      </c>
      <c r="S3690" t="s">
        <v>90</v>
      </c>
      <c r="T3690" s="297">
        <v>46311.754166666666</v>
      </c>
    </row>
    <row r="3691" spans="1:20" x14ac:dyDescent="0.35">
      <c r="A3691" t="s">
        <v>104</v>
      </c>
      <c r="B3691" t="s">
        <v>105</v>
      </c>
      <c r="C3691" t="s">
        <v>93</v>
      </c>
      <c r="D3691" s="29">
        <v>46422</v>
      </c>
      <c r="E3691">
        <v>0</v>
      </c>
      <c r="F3691">
        <v>0</v>
      </c>
      <c r="G3691">
        <v>0</v>
      </c>
      <c r="H3691">
        <v>0</v>
      </c>
      <c r="L3691">
        <v>37.44</v>
      </c>
      <c r="R3691">
        <v>37.44</v>
      </c>
      <c r="S3691" t="s">
        <v>90</v>
      </c>
      <c r="T3691" s="297">
        <v>46311.754166666666</v>
      </c>
    </row>
    <row r="3692" spans="1:20" x14ac:dyDescent="0.35">
      <c r="A3692" t="s">
        <v>104</v>
      </c>
      <c r="B3692" t="s">
        <v>105</v>
      </c>
      <c r="C3692" t="s">
        <v>93</v>
      </c>
      <c r="D3692" s="29">
        <v>46423</v>
      </c>
      <c r="E3692">
        <v>0</v>
      </c>
      <c r="F3692">
        <v>0</v>
      </c>
      <c r="G3692">
        <v>0</v>
      </c>
      <c r="H3692">
        <v>0</v>
      </c>
      <c r="L3692">
        <v>37.44</v>
      </c>
      <c r="R3692">
        <v>37.44</v>
      </c>
      <c r="S3692" t="s">
        <v>90</v>
      </c>
      <c r="T3692" s="297">
        <v>46311.754166666666</v>
      </c>
    </row>
    <row r="3693" spans="1:20" x14ac:dyDescent="0.35">
      <c r="A3693" t="s">
        <v>104</v>
      </c>
      <c r="B3693" t="s">
        <v>105</v>
      </c>
      <c r="C3693" t="s">
        <v>93</v>
      </c>
      <c r="D3693" s="29">
        <v>46424</v>
      </c>
      <c r="E3693">
        <v>0</v>
      </c>
      <c r="F3693">
        <v>0</v>
      </c>
      <c r="G3693">
        <v>0</v>
      </c>
      <c r="H3693">
        <v>0</v>
      </c>
      <c r="L3693">
        <v>37.44</v>
      </c>
      <c r="R3693">
        <v>37.44</v>
      </c>
      <c r="S3693" t="s">
        <v>90</v>
      </c>
      <c r="T3693" s="297">
        <v>46311.754166666666</v>
      </c>
    </row>
    <row r="3694" spans="1:20" x14ac:dyDescent="0.35">
      <c r="A3694" t="s">
        <v>104</v>
      </c>
      <c r="B3694" t="s">
        <v>105</v>
      </c>
      <c r="C3694" t="s">
        <v>93</v>
      </c>
      <c r="D3694" s="29">
        <v>46425</v>
      </c>
      <c r="E3694">
        <v>0</v>
      </c>
      <c r="F3694">
        <v>0</v>
      </c>
      <c r="G3694">
        <v>0</v>
      </c>
      <c r="H3694">
        <v>0</v>
      </c>
      <c r="L3694">
        <v>37.44</v>
      </c>
      <c r="R3694">
        <v>37.44</v>
      </c>
      <c r="S3694" t="s">
        <v>90</v>
      </c>
      <c r="T3694" s="297">
        <v>46311.754166666666</v>
      </c>
    </row>
    <row r="3695" spans="1:20" x14ac:dyDescent="0.35">
      <c r="A3695" t="s">
        <v>104</v>
      </c>
      <c r="B3695" t="s">
        <v>105</v>
      </c>
      <c r="C3695" t="s">
        <v>93</v>
      </c>
      <c r="D3695" s="29">
        <v>46426</v>
      </c>
      <c r="E3695">
        <v>0</v>
      </c>
      <c r="F3695">
        <v>0</v>
      </c>
      <c r="G3695">
        <v>0</v>
      </c>
      <c r="H3695">
        <v>0</v>
      </c>
      <c r="L3695">
        <v>37.44</v>
      </c>
      <c r="R3695">
        <v>37.44</v>
      </c>
      <c r="S3695" t="s">
        <v>90</v>
      </c>
      <c r="T3695" s="297">
        <v>46311.754166666666</v>
      </c>
    </row>
    <row r="3696" spans="1:20" x14ac:dyDescent="0.35">
      <c r="A3696" t="s">
        <v>104</v>
      </c>
      <c r="B3696" t="s">
        <v>105</v>
      </c>
      <c r="C3696" t="s">
        <v>93</v>
      </c>
      <c r="D3696" s="29">
        <v>46427</v>
      </c>
      <c r="E3696">
        <v>0</v>
      </c>
      <c r="F3696">
        <v>0</v>
      </c>
      <c r="G3696">
        <v>0</v>
      </c>
      <c r="H3696">
        <v>0</v>
      </c>
      <c r="L3696">
        <v>37.44</v>
      </c>
      <c r="R3696">
        <v>37.44</v>
      </c>
      <c r="S3696" t="s">
        <v>90</v>
      </c>
      <c r="T3696" s="297">
        <v>46311.754166666666</v>
      </c>
    </row>
    <row r="3697" spans="1:20" x14ac:dyDescent="0.35">
      <c r="A3697" t="s">
        <v>104</v>
      </c>
      <c r="B3697" t="s">
        <v>105</v>
      </c>
      <c r="C3697" t="s">
        <v>93</v>
      </c>
      <c r="D3697" s="29">
        <v>46428</v>
      </c>
      <c r="E3697">
        <v>0</v>
      </c>
      <c r="F3697">
        <v>0</v>
      </c>
      <c r="G3697">
        <v>0</v>
      </c>
      <c r="H3697">
        <v>0</v>
      </c>
      <c r="L3697">
        <v>37.44</v>
      </c>
      <c r="R3697">
        <v>37.44</v>
      </c>
      <c r="S3697" t="s">
        <v>90</v>
      </c>
      <c r="T3697" s="297">
        <v>46311.754166666666</v>
      </c>
    </row>
    <row r="3698" spans="1:20" x14ac:dyDescent="0.35">
      <c r="A3698" t="s">
        <v>104</v>
      </c>
      <c r="B3698" t="s">
        <v>105</v>
      </c>
      <c r="C3698" t="s">
        <v>93</v>
      </c>
      <c r="D3698" s="29">
        <v>46429</v>
      </c>
      <c r="E3698">
        <v>0</v>
      </c>
      <c r="F3698">
        <v>0</v>
      </c>
      <c r="G3698">
        <v>0</v>
      </c>
      <c r="H3698">
        <v>0</v>
      </c>
      <c r="L3698">
        <v>37.44</v>
      </c>
      <c r="R3698">
        <v>37.44</v>
      </c>
      <c r="S3698" t="s">
        <v>90</v>
      </c>
      <c r="T3698" s="297">
        <v>46311.754166666666</v>
      </c>
    </row>
    <row r="3699" spans="1:20" x14ac:dyDescent="0.35">
      <c r="A3699" t="s">
        <v>104</v>
      </c>
      <c r="B3699" t="s">
        <v>105</v>
      </c>
      <c r="C3699" t="s">
        <v>93</v>
      </c>
      <c r="D3699" s="29">
        <v>46430</v>
      </c>
      <c r="E3699">
        <v>0</v>
      </c>
      <c r="F3699">
        <v>0</v>
      </c>
      <c r="G3699">
        <v>0</v>
      </c>
      <c r="H3699">
        <v>0</v>
      </c>
      <c r="L3699">
        <v>37.44</v>
      </c>
      <c r="R3699">
        <v>37.44</v>
      </c>
      <c r="S3699" t="s">
        <v>90</v>
      </c>
      <c r="T3699" s="297">
        <v>46311.754166666666</v>
      </c>
    </row>
    <row r="3700" spans="1:20" x14ac:dyDescent="0.35">
      <c r="A3700" t="s">
        <v>104</v>
      </c>
      <c r="B3700" t="s">
        <v>105</v>
      </c>
      <c r="C3700" t="s">
        <v>93</v>
      </c>
      <c r="D3700" s="29">
        <v>46431</v>
      </c>
      <c r="E3700">
        <v>0</v>
      </c>
      <c r="F3700">
        <v>0</v>
      </c>
      <c r="G3700">
        <v>0</v>
      </c>
      <c r="H3700">
        <v>0</v>
      </c>
      <c r="L3700">
        <v>37.44</v>
      </c>
      <c r="R3700">
        <v>37.44</v>
      </c>
      <c r="S3700" t="s">
        <v>90</v>
      </c>
      <c r="T3700" s="297">
        <v>46311.754166666666</v>
      </c>
    </row>
    <row r="3701" spans="1:20" x14ac:dyDescent="0.35">
      <c r="A3701" t="s">
        <v>104</v>
      </c>
      <c r="B3701" t="s">
        <v>105</v>
      </c>
      <c r="C3701" t="s">
        <v>93</v>
      </c>
      <c r="D3701" s="29">
        <v>46432</v>
      </c>
      <c r="E3701">
        <v>0</v>
      </c>
      <c r="F3701">
        <v>0</v>
      </c>
      <c r="G3701">
        <v>0</v>
      </c>
      <c r="H3701">
        <v>0</v>
      </c>
      <c r="L3701">
        <v>37.44</v>
      </c>
      <c r="R3701">
        <v>37.44</v>
      </c>
      <c r="S3701" t="s">
        <v>90</v>
      </c>
      <c r="T3701" s="297">
        <v>46311.754166666666</v>
      </c>
    </row>
    <row r="3702" spans="1:20" x14ac:dyDescent="0.35">
      <c r="A3702" t="s">
        <v>104</v>
      </c>
      <c r="B3702" t="s">
        <v>105</v>
      </c>
      <c r="C3702" t="s">
        <v>93</v>
      </c>
      <c r="D3702" s="29">
        <v>46433</v>
      </c>
      <c r="E3702">
        <v>0</v>
      </c>
      <c r="F3702">
        <v>0</v>
      </c>
      <c r="G3702">
        <v>0</v>
      </c>
      <c r="H3702">
        <v>0</v>
      </c>
      <c r="L3702">
        <v>37.44</v>
      </c>
      <c r="R3702">
        <v>37.44</v>
      </c>
      <c r="S3702" t="s">
        <v>90</v>
      </c>
      <c r="T3702" s="297">
        <v>46311.754166666666</v>
      </c>
    </row>
    <row r="3703" spans="1:20" x14ac:dyDescent="0.35">
      <c r="A3703" t="s">
        <v>104</v>
      </c>
      <c r="B3703" t="s">
        <v>105</v>
      </c>
      <c r="C3703" t="s">
        <v>93</v>
      </c>
      <c r="D3703" s="29">
        <v>46434</v>
      </c>
      <c r="E3703">
        <v>0</v>
      </c>
      <c r="F3703">
        <v>0</v>
      </c>
      <c r="G3703">
        <v>0</v>
      </c>
      <c r="H3703">
        <v>0</v>
      </c>
      <c r="L3703">
        <v>37.44</v>
      </c>
      <c r="R3703">
        <v>37.44</v>
      </c>
      <c r="S3703" t="s">
        <v>90</v>
      </c>
      <c r="T3703" s="297">
        <v>46311.754166666666</v>
      </c>
    </row>
    <row r="3704" spans="1:20" x14ac:dyDescent="0.35">
      <c r="A3704" t="s">
        <v>104</v>
      </c>
      <c r="B3704" t="s">
        <v>105</v>
      </c>
      <c r="C3704" t="s">
        <v>93</v>
      </c>
      <c r="D3704" s="29">
        <v>46435</v>
      </c>
      <c r="E3704">
        <v>0</v>
      </c>
      <c r="F3704">
        <v>0</v>
      </c>
      <c r="G3704">
        <v>0</v>
      </c>
      <c r="H3704">
        <v>0</v>
      </c>
      <c r="L3704">
        <v>37.44</v>
      </c>
      <c r="R3704">
        <v>37.44</v>
      </c>
      <c r="S3704" t="s">
        <v>90</v>
      </c>
      <c r="T3704" s="297">
        <v>46311.754166666666</v>
      </c>
    </row>
    <row r="3705" spans="1:20" x14ac:dyDescent="0.35">
      <c r="A3705" t="s">
        <v>104</v>
      </c>
      <c r="B3705" t="s">
        <v>105</v>
      </c>
      <c r="C3705" t="s">
        <v>93</v>
      </c>
      <c r="D3705" s="29">
        <v>46436</v>
      </c>
      <c r="E3705">
        <v>0</v>
      </c>
      <c r="F3705">
        <v>0</v>
      </c>
      <c r="G3705">
        <v>0</v>
      </c>
      <c r="H3705">
        <v>0</v>
      </c>
      <c r="L3705">
        <v>37.44</v>
      </c>
      <c r="R3705">
        <v>37.44</v>
      </c>
      <c r="S3705" t="s">
        <v>90</v>
      </c>
      <c r="T3705" s="297">
        <v>46311.754166666666</v>
      </c>
    </row>
    <row r="3706" spans="1:20" x14ac:dyDescent="0.35">
      <c r="A3706" t="s">
        <v>104</v>
      </c>
      <c r="B3706" t="s">
        <v>105</v>
      </c>
      <c r="C3706" t="s">
        <v>93</v>
      </c>
      <c r="D3706" s="29">
        <v>46437</v>
      </c>
      <c r="E3706">
        <v>0</v>
      </c>
      <c r="F3706">
        <v>0</v>
      </c>
      <c r="G3706">
        <v>0</v>
      </c>
      <c r="H3706">
        <v>0</v>
      </c>
      <c r="L3706">
        <v>37.44</v>
      </c>
      <c r="R3706">
        <v>37.44</v>
      </c>
      <c r="S3706" t="s">
        <v>90</v>
      </c>
      <c r="T3706" s="297">
        <v>46311.754166666666</v>
      </c>
    </row>
    <row r="3707" spans="1:20" x14ac:dyDescent="0.35">
      <c r="A3707" t="s">
        <v>104</v>
      </c>
      <c r="B3707" t="s">
        <v>105</v>
      </c>
      <c r="C3707" t="s">
        <v>93</v>
      </c>
      <c r="D3707" s="29">
        <v>46438</v>
      </c>
      <c r="E3707">
        <v>0</v>
      </c>
      <c r="F3707">
        <v>0</v>
      </c>
      <c r="G3707">
        <v>0</v>
      </c>
      <c r="H3707">
        <v>0</v>
      </c>
      <c r="L3707">
        <v>37.44</v>
      </c>
      <c r="R3707">
        <v>37.44</v>
      </c>
      <c r="S3707" t="s">
        <v>90</v>
      </c>
      <c r="T3707" s="297">
        <v>46311.754166666666</v>
      </c>
    </row>
    <row r="3708" spans="1:20" x14ac:dyDescent="0.35">
      <c r="A3708" t="s">
        <v>104</v>
      </c>
      <c r="B3708" t="s">
        <v>105</v>
      </c>
      <c r="C3708" t="s">
        <v>93</v>
      </c>
      <c r="D3708" s="29">
        <v>46439</v>
      </c>
      <c r="E3708">
        <v>0</v>
      </c>
      <c r="F3708">
        <v>0</v>
      </c>
      <c r="G3708">
        <v>0</v>
      </c>
      <c r="H3708">
        <v>0</v>
      </c>
      <c r="L3708">
        <v>37.44</v>
      </c>
      <c r="R3708">
        <v>37.44</v>
      </c>
      <c r="S3708" t="s">
        <v>90</v>
      </c>
      <c r="T3708" s="297">
        <v>46311.754166666666</v>
      </c>
    </row>
    <row r="3709" spans="1:20" x14ac:dyDescent="0.35">
      <c r="A3709" t="s">
        <v>104</v>
      </c>
      <c r="B3709" t="s">
        <v>105</v>
      </c>
      <c r="C3709" t="s">
        <v>93</v>
      </c>
      <c r="D3709" s="29">
        <v>46440</v>
      </c>
      <c r="E3709">
        <v>0</v>
      </c>
      <c r="F3709">
        <v>0</v>
      </c>
      <c r="G3709">
        <v>0</v>
      </c>
      <c r="H3709">
        <v>0</v>
      </c>
      <c r="L3709">
        <v>37.44</v>
      </c>
      <c r="R3709">
        <v>37.44</v>
      </c>
      <c r="S3709" t="s">
        <v>90</v>
      </c>
      <c r="T3709" s="297">
        <v>46311.754166666666</v>
      </c>
    </row>
    <row r="3710" spans="1:20" x14ac:dyDescent="0.35">
      <c r="A3710" t="s">
        <v>104</v>
      </c>
      <c r="B3710" t="s">
        <v>105</v>
      </c>
      <c r="C3710" t="s">
        <v>93</v>
      </c>
      <c r="D3710" s="29">
        <v>46441</v>
      </c>
      <c r="E3710">
        <v>0</v>
      </c>
      <c r="F3710">
        <v>0</v>
      </c>
      <c r="G3710">
        <v>0</v>
      </c>
      <c r="H3710">
        <v>0</v>
      </c>
      <c r="L3710">
        <v>37.44</v>
      </c>
      <c r="R3710">
        <v>37.44</v>
      </c>
      <c r="S3710" t="s">
        <v>90</v>
      </c>
      <c r="T3710" s="297">
        <v>46311.754166666666</v>
      </c>
    </row>
    <row r="3711" spans="1:20" x14ac:dyDescent="0.35">
      <c r="A3711" t="s">
        <v>104</v>
      </c>
      <c r="B3711" t="s">
        <v>105</v>
      </c>
      <c r="C3711" t="s">
        <v>93</v>
      </c>
      <c r="D3711" s="29">
        <v>46442</v>
      </c>
      <c r="E3711">
        <v>0</v>
      </c>
      <c r="F3711">
        <v>0</v>
      </c>
      <c r="G3711">
        <v>0</v>
      </c>
      <c r="H3711">
        <v>0</v>
      </c>
      <c r="L3711">
        <v>37.44</v>
      </c>
      <c r="R3711">
        <v>37.44</v>
      </c>
      <c r="S3711" t="s">
        <v>90</v>
      </c>
      <c r="T3711" s="297">
        <v>46311.754166666666</v>
      </c>
    </row>
    <row r="3712" spans="1:20" x14ac:dyDescent="0.35">
      <c r="A3712" t="s">
        <v>104</v>
      </c>
      <c r="B3712" t="s">
        <v>105</v>
      </c>
      <c r="C3712" t="s">
        <v>93</v>
      </c>
      <c r="D3712" s="29">
        <v>46443</v>
      </c>
      <c r="E3712">
        <v>0</v>
      </c>
      <c r="F3712">
        <v>0</v>
      </c>
      <c r="G3712">
        <v>0</v>
      </c>
      <c r="H3712">
        <v>0</v>
      </c>
      <c r="L3712">
        <v>37.44</v>
      </c>
      <c r="R3712">
        <v>37.44</v>
      </c>
      <c r="S3712" t="s">
        <v>90</v>
      </c>
      <c r="T3712" s="297">
        <v>46311.754166666666</v>
      </c>
    </row>
    <row r="3713" spans="1:20" x14ac:dyDescent="0.35">
      <c r="A3713" t="s">
        <v>104</v>
      </c>
      <c r="B3713" t="s">
        <v>105</v>
      </c>
      <c r="C3713" t="s">
        <v>93</v>
      </c>
      <c r="D3713" s="29">
        <v>46444</v>
      </c>
      <c r="E3713">
        <v>0</v>
      </c>
      <c r="F3713">
        <v>0</v>
      </c>
      <c r="G3713">
        <v>0</v>
      </c>
      <c r="H3713">
        <v>0</v>
      </c>
      <c r="L3713">
        <v>37.44</v>
      </c>
      <c r="R3713">
        <v>37.44</v>
      </c>
      <c r="S3713" t="s">
        <v>90</v>
      </c>
      <c r="T3713" s="297">
        <v>46311.754166666666</v>
      </c>
    </row>
    <row r="3714" spans="1:20" x14ac:dyDescent="0.35">
      <c r="A3714" t="s">
        <v>104</v>
      </c>
      <c r="B3714" t="s">
        <v>105</v>
      </c>
      <c r="C3714" t="s">
        <v>93</v>
      </c>
      <c r="D3714" s="29">
        <v>46445</v>
      </c>
      <c r="E3714">
        <v>0</v>
      </c>
      <c r="F3714">
        <v>0</v>
      </c>
      <c r="G3714">
        <v>0</v>
      </c>
      <c r="H3714">
        <v>0</v>
      </c>
      <c r="L3714">
        <v>37.44</v>
      </c>
      <c r="R3714">
        <v>37.44</v>
      </c>
      <c r="S3714" t="s">
        <v>90</v>
      </c>
      <c r="T3714" s="297">
        <v>46311.754166666666</v>
      </c>
    </row>
    <row r="3715" spans="1:20" x14ac:dyDescent="0.35">
      <c r="A3715" t="s">
        <v>104</v>
      </c>
      <c r="B3715" t="s">
        <v>105</v>
      </c>
      <c r="C3715" t="s">
        <v>93</v>
      </c>
      <c r="D3715" s="29">
        <v>46446</v>
      </c>
      <c r="E3715">
        <v>0</v>
      </c>
      <c r="F3715">
        <v>0</v>
      </c>
      <c r="G3715">
        <v>0</v>
      </c>
      <c r="H3715">
        <v>0</v>
      </c>
      <c r="L3715">
        <v>37.44</v>
      </c>
      <c r="R3715">
        <v>37.44</v>
      </c>
      <c r="S3715" t="s">
        <v>90</v>
      </c>
      <c r="T3715" s="297">
        <v>46311.754166666666</v>
      </c>
    </row>
    <row r="3716" spans="1:20" x14ac:dyDescent="0.35">
      <c r="A3716" t="s">
        <v>104</v>
      </c>
      <c r="B3716" t="s">
        <v>105</v>
      </c>
      <c r="C3716" t="s">
        <v>93</v>
      </c>
      <c r="D3716" s="29">
        <v>46447</v>
      </c>
      <c r="E3716">
        <v>0</v>
      </c>
      <c r="F3716">
        <v>0</v>
      </c>
      <c r="G3716">
        <v>0</v>
      </c>
      <c r="H3716">
        <v>0</v>
      </c>
      <c r="L3716">
        <v>37.44</v>
      </c>
      <c r="R3716">
        <v>37.44</v>
      </c>
      <c r="S3716" t="s">
        <v>90</v>
      </c>
      <c r="T3716" s="297">
        <v>46311.754166666666</v>
      </c>
    </row>
    <row r="3717" spans="1:20" x14ac:dyDescent="0.35">
      <c r="A3717" t="s">
        <v>104</v>
      </c>
      <c r="B3717" t="s">
        <v>105</v>
      </c>
      <c r="C3717" t="s">
        <v>93</v>
      </c>
      <c r="D3717" s="29">
        <v>46448</v>
      </c>
      <c r="E3717">
        <v>0</v>
      </c>
      <c r="F3717">
        <v>0</v>
      </c>
      <c r="G3717">
        <v>0</v>
      </c>
      <c r="H3717">
        <v>0</v>
      </c>
      <c r="L3717">
        <v>37.44</v>
      </c>
      <c r="R3717">
        <v>37.44</v>
      </c>
      <c r="S3717" t="s">
        <v>90</v>
      </c>
      <c r="T3717" s="297">
        <v>46311.754166666666</v>
      </c>
    </row>
    <row r="3718" spans="1:20" x14ac:dyDescent="0.35">
      <c r="A3718" t="s">
        <v>104</v>
      </c>
      <c r="B3718" t="s">
        <v>105</v>
      </c>
      <c r="C3718" t="s">
        <v>93</v>
      </c>
      <c r="D3718" s="29">
        <v>46449</v>
      </c>
      <c r="E3718">
        <v>0</v>
      </c>
      <c r="F3718">
        <v>0</v>
      </c>
      <c r="G3718">
        <v>0</v>
      </c>
      <c r="H3718">
        <v>0</v>
      </c>
      <c r="L3718">
        <v>37.44</v>
      </c>
      <c r="R3718">
        <v>37.44</v>
      </c>
      <c r="S3718" t="s">
        <v>90</v>
      </c>
      <c r="T3718" s="297">
        <v>46311.754166666666</v>
      </c>
    </row>
    <row r="3719" spans="1:20" x14ac:dyDescent="0.35">
      <c r="A3719" t="s">
        <v>104</v>
      </c>
      <c r="B3719" t="s">
        <v>105</v>
      </c>
      <c r="C3719" t="s">
        <v>93</v>
      </c>
      <c r="D3719" s="29">
        <v>46450</v>
      </c>
      <c r="E3719">
        <v>0</v>
      </c>
      <c r="F3719">
        <v>0</v>
      </c>
      <c r="G3719">
        <v>0</v>
      </c>
      <c r="H3719">
        <v>0</v>
      </c>
      <c r="L3719">
        <v>37.44</v>
      </c>
      <c r="R3719">
        <v>37.44</v>
      </c>
      <c r="S3719" t="s">
        <v>90</v>
      </c>
      <c r="T3719" s="297">
        <v>46311.754166666666</v>
      </c>
    </row>
    <row r="3720" spans="1:20" x14ac:dyDescent="0.35">
      <c r="A3720" t="s">
        <v>104</v>
      </c>
      <c r="B3720" t="s">
        <v>105</v>
      </c>
      <c r="C3720" t="s">
        <v>93</v>
      </c>
      <c r="D3720" s="29">
        <v>46451</v>
      </c>
      <c r="E3720">
        <v>0</v>
      </c>
      <c r="F3720">
        <v>0</v>
      </c>
      <c r="G3720">
        <v>0</v>
      </c>
      <c r="H3720">
        <v>0</v>
      </c>
      <c r="L3720">
        <v>37.44</v>
      </c>
      <c r="R3720">
        <v>37.44</v>
      </c>
      <c r="S3720" t="s">
        <v>90</v>
      </c>
      <c r="T3720" s="297">
        <v>46311.754166666666</v>
      </c>
    </row>
    <row r="3721" spans="1:20" x14ac:dyDescent="0.35">
      <c r="A3721" t="s">
        <v>104</v>
      </c>
      <c r="B3721" t="s">
        <v>105</v>
      </c>
      <c r="C3721" t="s">
        <v>93</v>
      </c>
      <c r="D3721" s="29">
        <v>46452</v>
      </c>
      <c r="E3721">
        <v>0</v>
      </c>
      <c r="F3721">
        <v>0</v>
      </c>
      <c r="G3721">
        <v>0</v>
      </c>
      <c r="H3721">
        <v>0</v>
      </c>
      <c r="L3721">
        <v>37.44</v>
      </c>
      <c r="R3721">
        <v>37.44</v>
      </c>
      <c r="S3721" t="s">
        <v>90</v>
      </c>
      <c r="T3721" s="297">
        <v>46311.754166666666</v>
      </c>
    </row>
    <row r="3722" spans="1:20" x14ac:dyDescent="0.35">
      <c r="A3722" t="s">
        <v>104</v>
      </c>
      <c r="B3722" t="s">
        <v>105</v>
      </c>
      <c r="C3722" t="s">
        <v>93</v>
      </c>
      <c r="D3722" s="29">
        <v>46453</v>
      </c>
      <c r="E3722">
        <v>0</v>
      </c>
      <c r="F3722">
        <v>0</v>
      </c>
      <c r="G3722">
        <v>0</v>
      </c>
      <c r="H3722">
        <v>0</v>
      </c>
      <c r="L3722">
        <v>37.44</v>
      </c>
      <c r="R3722">
        <v>37.44</v>
      </c>
      <c r="S3722" t="s">
        <v>90</v>
      </c>
      <c r="T3722" s="297">
        <v>46311.754166666666</v>
      </c>
    </row>
    <row r="3723" spans="1:20" x14ac:dyDescent="0.35">
      <c r="A3723" t="s">
        <v>104</v>
      </c>
      <c r="B3723" t="s">
        <v>105</v>
      </c>
      <c r="C3723" t="s">
        <v>93</v>
      </c>
      <c r="D3723" s="29">
        <v>46454</v>
      </c>
      <c r="E3723">
        <v>0</v>
      </c>
      <c r="F3723">
        <v>0</v>
      </c>
      <c r="G3723">
        <v>0</v>
      </c>
      <c r="H3723">
        <v>0</v>
      </c>
      <c r="L3723">
        <v>37.44</v>
      </c>
      <c r="R3723">
        <v>37.44</v>
      </c>
      <c r="S3723" t="s">
        <v>90</v>
      </c>
      <c r="T3723" s="297">
        <v>46311.754166666666</v>
      </c>
    </row>
    <row r="3724" spans="1:20" x14ac:dyDescent="0.35">
      <c r="A3724" t="s">
        <v>104</v>
      </c>
      <c r="B3724" t="s">
        <v>105</v>
      </c>
      <c r="C3724" t="s">
        <v>93</v>
      </c>
      <c r="D3724" s="29">
        <v>46455</v>
      </c>
      <c r="E3724">
        <v>0</v>
      </c>
      <c r="F3724">
        <v>0</v>
      </c>
      <c r="G3724">
        <v>0</v>
      </c>
      <c r="H3724">
        <v>0</v>
      </c>
      <c r="L3724">
        <v>37.44</v>
      </c>
      <c r="R3724">
        <v>37.44</v>
      </c>
      <c r="S3724" t="s">
        <v>90</v>
      </c>
      <c r="T3724" s="297">
        <v>46311.754166666666</v>
      </c>
    </row>
    <row r="3725" spans="1:20" x14ac:dyDescent="0.35">
      <c r="A3725" t="s">
        <v>104</v>
      </c>
      <c r="B3725" t="s">
        <v>105</v>
      </c>
      <c r="C3725" t="s">
        <v>93</v>
      </c>
      <c r="D3725" s="29">
        <v>46456</v>
      </c>
      <c r="E3725">
        <v>0</v>
      </c>
      <c r="F3725">
        <v>0</v>
      </c>
      <c r="G3725">
        <v>0</v>
      </c>
      <c r="H3725">
        <v>0</v>
      </c>
      <c r="L3725">
        <v>37.44</v>
      </c>
      <c r="R3725">
        <v>37.44</v>
      </c>
      <c r="S3725" t="s">
        <v>90</v>
      </c>
      <c r="T3725" s="297">
        <v>46311.754166666666</v>
      </c>
    </row>
    <row r="3726" spans="1:20" x14ac:dyDescent="0.35">
      <c r="A3726" t="s">
        <v>104</v>
      </c>
      <c r="B3726" t="s">
        <v>105</v>
      </c>
      <c r="C3726" t="s">
        <v>93</v>
      </c>
      <c r="D3726" s="29">
        <v>46457</v>
      </c>
      <c r="E3726">
        <v>0</v>
      </c>
      <c r="F3726">
        <v>0</v>
      </c>
      <c r="G3726">
        <v>0</v>
      </c>
      <c r="H3726">
        <v>0</v>
      </c>
      <c r="L3726">
        <v>37.44</v>
      </c>
      <c r="R3726">
        <v>37.44</v>
      </c>
      <c r="S3726" t="s">
        <v>90</v>
      </c>
      <c r="T3726" s="297">
        <v>46311.754166666666</v>
      </c>
    </row>
    <row r="3727" spans="1:20" x14ac:dyDescent="0.35">
      <c r="A3727" t="s">
        <v>104</v>
      </c>
      <c r="B3727" t="s">
        <v>105</v>
      </c>
      <c r="C3727" t="s">
        <v>93</v>
      </c>
      <c r="D3727" s="29">
        <v>46458</v>
      </c>
      <c r="E3727">
        <v>0</v>
      </c>
      <c r="F3727">
        <v>0</v>
      </c>
      <c r="G3727">
        <v>0</v>
      </c>
      <c r="H3727">
        <v>0</v>
      </c>
      <c r="L3727">
        <v>37.44</v>
      </c>
      <c r="R3727">
        <v>37.44</v>
      </c>
      <c r="S3727" t="s">
        <v>90</v>
      </c>
      <c r="T3727" s="297">
        <v>46311.754166666666</v>
      </c>
    </row>
    <row r="3728" spans="1:20" x14ac:dyDescent="0.35">
      <c r="A3728" t="s">
        <v>104</v>
      </c>
      <c r="B3728" t="s">
        <v>105</v>
      </c>
      <c r="C3728" t="s">
        <v>93</v>
      </c>
      <c r="D3728" s="29">
        <v>46459</v>
      </c>
      <c r="E3728">
        <v>0</v>
      </c>
      <c r="F3728">
        <v>0</v>
      </c>
      <c r="G3728">
        <v>0</v>
      </c>
      <c r="H3728">
        <v>0</v>
      </c>
      <c r="L3728">
        <v>37.44</v>
      </c>
      <c r="R3728">
        <v>37.44</v>
      </c>
      <c r="S3728" t="s">
        <v>90</v>
      </c>
      <c r="T3728" s="297">
        <v>46311.754166666666</v>
      </c>
    </row>
    <row r="3729" spans="1:20" x14ac:dyDescent="0.35">
      <c r="A3729" t="s">
        <v>104</v>
      </c>
      <c r="B3729" t="s">
        <v>105</v>
      </c>
      <c r="C3729" t="s">
        <v>93</v>
      </c>
      <c r="D3729" s="29">
        <v>46460</v>
      </c>
      <c r="E3729">
        <v>0</v>
      </c>
      <c r="F3729">
        <v>0</v>
      </c>
      <c r="G3729">
        <v>0</v>
      </c>
      <c r="H3729">
        <v>0</v>
      </c>
      <c r="L3729">
        <v>37.44</v>
      </c>
      <c r="R3729">
        <v>37.44</v>
      </c>
      <c r="S3729" t="s">
        <v>90</v>
      </c>
      <c r="T3729" s="297">
        <v>46311.754166666666</v>
      </c>
    </row>
    <row r="3730" spans="1:20" x14ac:dyDescent="0.35">
      <c r="A3730" t="s">
        <v>104</v>
      </c>
      <c r="B3730" t="s">
        <v>105</v>
      </c>
      <c r="C3730" t="s">
        <v>93</v>
      </c>
      <c r="D3730" s="29">
        <v>46461</v>
      </c>
      <c r="E3730">
        <v>0</v>
      </c>
      <c r="F3730">
        <v>0</v>
      </c>
      <c r="G3730">
        <v>0</v>
      </c>
      <c r="H3730">
        <v>0</v>
      </c>
      <c r="L3730">
        <v>37.44</v>
      </c>
      <c r="R3730">
        <v>37.44</v>
      </c>
      <c r="S3730" t="s">
        <v>90</v>
      </c>
      <c r="T3730" s="297">
        <v>46311.754166666666</v>
      </c>
    </row>
    <row r="3731" spans="1:20" x14ac:dyDescent="0.35">
      <c r="A3731" t="s">
        <v>104</v>
      </c>
      <c r="B3731" t="s">
        <v>105</v>
      </c>
      <c r="C3731" t="s">
        <v>93</v>
      </c>
      <c r="D3731" s="29">
        <v>46462</v>
      </c>
      <c r="E3731">
        <v>0</v>
      </c>
      <c r="F3731">
        <v>0</v>
      </c>
      <c r="G3731">
        <v>0</v>
      </c>
      <c r="H3731">
        <v>0</v>
      </c>
      <c r="L3731">
        <v>37.44</v>
      </c>
      <c r="R3731">
        <v>37.44</v>
      </c>
      <c r="S3731" t="s">
        <v>90</v>
      </c>
      <c r="T3731" s="297">
        <v>46311.754166666666</v>
      </c>
    </row>
    <row r="3732" spans="1:20" x14ac:dyDescent="0.35">
      <c r="A3732" t="s">
        <v>104</v>
      </c>
      <c r="B3732" t="s">
        <v>105</v>
      </c>
      <c r="C3732" t="s">
        <v>93</v>
      </c>
      <c r="D3732" s="29">
        <v>46463</v>
      </c>
      <c r="E3732">
        <v>0</v>
      </c>
      <c r="F3732">
        <v>0</v>
      </c>
      <c r="G3732">
        <v>0</v>
      </c>
      <c r="H3732">
        <v>0</v>
      </c>
      <c r="L3732">
        <v>37.44</v>
      </c>
      <c r="R3732">
        <v>37.44</v>
      </c>
      <c r="S3732" t="s">
        <v>90</v>
      </c>
      <c r="T3732" s="297">
        <v>46311.754166666666</v>
      </c>
    </row>
    <row r="3733" spans="1:20" x14ac:dyDescent="0.35">
      <c r="A3733" t="s">
        <v>104</v>
      </c>
      <c r="B3733" t="s">
        <v>105</v>
      </c>
      <c r="C3733" t="s">
        <v>93</v>
      </c>
      <c r="D3733" s="29">
        <v>46464</v>
      </c>
      <c r="E3733">
        <v>0</v>
      </c>
      <c r="F3733">
        <v>0</v>
      </c>
      <c r="G3733">
        <v>0</v>
      </c>
      <c r="H3733">
        <v>0</v>
      </c>
      <c r="L3733">
        <v>37.44</v>
      </c>
      <c r="R3733">
        <v>37.44</v>
      </c>
      <c r="S3733" t="s">
        <v>90</v>
      </c>
      <c r="T3733" s="297">
        <v>46311.754166666666</v>
      </c>
    </row>
    <row r="3734" spans="1:20" x14ac:dyDescent="0.35">
      <c r="A3734" t="s">
        <v>104</v>
      </c>
      <c r="B3734" t="s">
        <v>105</v>
      </c>
      <c r="C3734" t="s">
        <v>93</v>
      </c>
      <c r="D3734" s="29">
        <v>46465</v>
      </c>
      <c r="E3734">
        <v>0</v>
      </c>
      <c r="F3734">
        <v>0</v>
      </c>
      <c r="G3734">
        <v>0</v>
      </c>
      <c r="H3734">
        <v>0</v>
      </c>
      <c r="L3734">
        <v>37.44</v>
      </c>
      <c r="R3734">
        <v>37.44</v>
      </c>
      <c r="S3734" t="s">
        <v>90</v>
      </c>
      <c r="T3734" s="297">
        <v>46311.754166666666</v>
      </c>
    </row>
    <row r="3735" spans="1:20" x14ac:dyDescent="0.35">
      <c r="A3735" t="s">
        <v>104</v>
      </c>
      <c r="B3735" t="s">
        <v>105</v>
      </c>
      <c r="C3735" t="s">
        <v>93</v>
      </c>
      <c r="D3735" s="29">
        <v>46466</v>
      </c>
      <c r="E3735">
        <v>0</v>
      </c>
      <c r="F3735">
        <v>0</v>
      </c>
      <c r="G3735">
        <v>0</v>
      </c>
      <c r="H3735">
        <v>0</v>
      </c>
      <c r="L3735">
        <v>37.44</v>
      </c>
      <c r="R3735">
        <v>37.44</v>
      </c>
      <c r="S3735" t="s">
        <v>90</v>
      </c>
      <c r="T3735" s="297">
        <v>46311.754166666666</v>
      </c>
    </row>
    <row r="3736" spans="1:20" x14ac:dyDescent="0.35">
      <c r="A3736" t="s">
        <v>104</v>
      </c>
      <c r="B3736" t="s">
        <v>105</v>
      </c>
      <c r="C3736" t="s">
        <v>93</v>
      </c>
      <c r="D3736" s="29">
        <v>46467</v>
      </c>
      <c r="E3736">
        <v>0</v>
      </c>
      <c r="F3736">
        <v>0</v>
      </c>
      <c r="G3736">
        <v>0</v>
      </c>
      <c r="H3736">
        <v>0</v>
      </c>
      <c r="L3736">
        <v>37.44</v>
      </c>
      <c r="R3736">
        <v>37.44</v>
      </c>
      <c r="S3736" t="s">
        <v>90</v>
      </c>
      <c r="T3736" s="297">
        <v>46311.754166666666</v>
      </c>
    </row>
    <row r="3737" spans="1:20" x14ac:dyDescent="0.35">
      <c r="A3737" t="s">
        <v>104</v>
      </c>
      <c r="B3737" t="s">
        <v>105</v>
      </c>
      <c r="C3737" t="s">
        <v>93</v>
      </c>
      <c r="D3737" s="29">
        <v>46468</v>
      </c>
      <c r="E3737">
        <v>0</v>
      </c>
      <c r="F3737">
        <v>0</v>
      </c>
      <c r="G3737">
        <v>0</v>
      </c>
      <c r="H3737">
        <v>0</v>
      </c>
      <c r="L3737">
        <v>37.44</v>
      </c>
      <c r="R3737">
        <v>37.44</v>
      </c>
      <c r="S3737" t="s">
        <v>90</v>
      </c>
      <c r="T3737" s="297">
        <v>46311.754166666666</v>
      </c>
    </row>
    <row r="3738" spans="1:20" x14ac:dyDescent="0.35">
      <c r="A3738" t="s">
        <v>104</v>
      </c>
      <c r="B3738" t="s">
        <v>105</v>
      </c>
      <c r="C3738" t="s">
        <v>93</v>
      </c>
      <c r="D3738" s="29">
        <v>46469</v>
      </c>
      <c r="E3738">
        <v>0</v>
      </c>
      <c r="F3738">
        <v>0</v>
      </c>
      <c r="G3738">
        <v>0</v>
      </c>
      <c r="H3738">
        <v>0</v>
      </c>
      <c r="L3738">
        <v>37.44</v>
      </c>
      <c r="R3738">
        <v>37.44</v>
      </c>
      <c r="S3738" t="s">
        <v>90</v>
      </c>
      <c r="T3738" s="297">
        <v>46311.754166666666</v>
      </c>
    </row>
    <row r="3739" spans="1:20" x14ac:dyDescent="0.35">
      <c r="A3739" t="s">
        <v>104</v>
      </c>
      <c r="B3739" t="s">
        <v>105</v>
      </c>
      <c r="C3739" t="s">
        <v>93</v>
      </c>
      <c r="D3739" s="29">
        <v>46470</v>
      </c>
      <c r="E3739">
        <v>0</v>
      </c>
      <c r="F3739">
        <v>0</v>
      </c>
      <c r="G3739">
        <v>0</v>
      </c>
      <c r="H3739">
        <v>0</v>
      </c>
      <c r="L3739">
        <v>37.44</v>
      </c>
      <c r="R3739">
        <v>37.44</v>
      </c>
      <c r="S3739" t="s">
        <v>90</v>
      </c>
      <c r="T3739" s="297">
        <v>46311.754166666666</v>
      </c>
    </row>
    <row r="3740" spans="1:20" x14ac:dyDescent="0.35">
      <c r="A3740" t="s">
        <v>104</v>
      </c>
      <c r="B3740" t="s">
        <v>105</v>
      </c>
      <c r="C3740" t="s">
        <v>93</v>
      </c>
      <c r="D3740" s="29">
        <v>46471</v>
      </c>
      <c r="E3740">
        <v>0</v>
      </c>
      <c r="F3740">
        <v>0</v>
      </c>
      <c r="G3740">
        <v>0</v>
      </c>
      <c r="H3740">
        <v>0</v>
      </c>
      <c r="L3740">
        <v>37.44</v>
      </c>
      <c r="R3740">
        <v>37.44</v>
      </c>
      <c r="S3740" t="s">
        <v>90</v>
      </c>
      <c r="T3740" s="297">
        <v>46311.754166666666</v>
      </c>
    </row>
    <row r="3741" spans="1:20" x14ac:dyDescent="0.35">
      <c r="A3741" t="s">
        <v>104</v>
      </c>
      <c r="B3741" t="s">
        <v>105</v>
      </c>
      <c r="C3741" t="s">
        <v>93</v>
      </c>
      <c r="D3741" s="29">
        <v>46472</v>
      </c>
      <c r="E3741">
        <v>0</v>
      </c>
      <c r="F3741">
        <v>0</v>
      </c>
      <c r="G3741">
        <v>0</v>
      </c>
      <c r="H3741">
        <v>0</v>
      </c>
      <c r="L3741">
        <v>37.44</v>
      </c>
      <c r="R3741">
        <v>37.44</v>
      </c>
      <c r="S3741" t="s">
        <v>90</v>
      </c>
      <c r="T3741" s="297">
        <v>46311.754166666666</v>
      </c>
    </row>
    <row r="3742" spans="1:20" x14ac:dyDescent="0.35">
      <c r="A3742" t="s">
        <v>104</v>
      </c>
      <c r="B3742" t="s">
        <v>105</v>
      </c>
      <c r="C3742" t="s">
        <v>93</v>
      </c>
      <c r="D3742" s="29">
        <v>46473</v>
      </c>
      <c r="E3742">
        <v>0</v>
      </c>
      <c r="F3742">
        <v>0</v>
      </c>
      <c r="G3742">
        <v>0</v>
      </c>
      <c r="H3742">
        <v>0</v>
      </c>
      <c r="L3742">
        <v>35.880000000000003</v>
      </c>
      <c r="R3742">
        <v>35.880000000000003</v>
      </c>
      <c r="S3742" t="s">
        <v>90</v>
      </c>
      <c r="T3742" s="297">
        <v>46311.754166666666</v>
      </c>
    </row>
    <row r="3743" spans="1:20" x14ac:dyDescent="0.35">
      <c r="A3743" t="s">
        <v>104</v>
      </c>
      <c r="B3743" t="s">
        <v>105</v>
      </c>
      <c r="C3743" t="s">
        <v>93</v>
      </c>
      <c r="D3743" s="29">
        <v>46474</v>
      </c>
      <c r="E3743">
        <v>0</v>
      </c>
      <c r="F3743">
        <v>0</v>
      </c>
      <c r="G3743">
        <v>0</v>
      </c>
      <c r="H3743">
        <v>0</v>
      </c>
      <c r="L3743">
        <v>37.44</v>
      </c>
      <c r="R3743">
        <v>37.44</v>
      </c>
      <c r="S3743" t="s">
        <v>90</v>
      </c>
      <c r="T3743" s="297">
        <v>46311.754166666666</v>
      </c>
    </row>
    <row r="3744" spans="1:20" x14ac:dyDescent="0.35">
      <c r="A3744" t="s">
        <v>104</v>
      </c>
      <c r="B3744" t="s">
        <v>105</v>
      </c>
      <c r="C3744" t="s">
        <v>93</v>
      </c>
      <c r="D3744" s="29">
        <v>46475</v>
      </c>
      <c r="E3744">
        <v>0</v>
      </c>
      <c r="F3744">
        <v>0</v>
      </c>
      <c r="G3744">
        <v>0</v>
      </c>
      <c r="H3744">
        <v>0</v>
      </c>
      <c r="L3744">
        <v>37.44</v>
      </c>
      <c r="R3744">
        <v>37.44</v>
      </c>
      <c r="S3744" t="s">
        <v>90</v>
      </c>
      <c r="T3744" s="297">
        <v>46311.754166666666</v>
      </c>
    </row>
    <row r="3745" spans="1:20" x14ac:dyDescent="0.35">
      <c r="A3745" t="s">
        <v>104</v>
      </c>
      <c r="B3745" t="s">
        <v>105</v>
      </c>
      <c r="C3745" t="s">
        <v>93</v>
      </c>
      <c r="D3745" s="29">
        <v>46476</v>
      </c>
      <c r="E3745">
        <v>0</v>
      </c>
      <c r="F3745">
        <v>0</v>
      </c>
      <c r="G3745">
        <v>0</v>
      </c>
      <c r="H3745">
        <v>0</v>
      </c>
      <c r="L3745">
        <v>37.44</v>
      </c>
      <c r="R3745">
        <v>37.44</v>
      </c>
      <c r="S3745" t="s">
        <v>90</v>
      </c>
      <c r="T3745" s="297">
        <v>46311.754166666666</v>
      </c>
    </row>
    <row r="3746" spans="1:20" x14ac:dyDescent="0.35">
      <c r="A3746" t="s">
        <v>104</v>
      </c>
      <c r="B3746" t="s">
        <v>105</v>
      </c>
      <c r="C3746" t="s">
        <v>93</v>
      </c>
      <c r="D3746" s="29">
        <v>46477</v>
      </c>
      <c r="E3746">
        <v>0</v>
      </c>
      <c r="F3746">
        <v>0</v>
      </c>
      <c r="G3746">
        <v>0</v>
      </c>
      <c r="H3746">
        <v>0</v>
      </c>
      <c r="L3746">
        <v>37.44</v>
      </c>
      <c r="R3746">
        <v>37.44</v>
      </c>
      <c r="S3746" t="s">
        <v>90</v>
      </c>
      <c r="T3746" s="297">
        <v>46311.754166666666</v>
      </c>
    </row>
    <row r="3747" spans="1:20" x14ac:dyDescent="0.35">
      <c r="A3747" t="s">
        <v>104</v>
      </c>
      <c r="B3747" t="s">
        <v>105</v>
      </c>
      <c r="C3747" t="s">
        <v>93</v>
      </c>
      <c r="D3747" s="29">
        <v>46478</v>
      </c>
      <c r="E3747">
        <v>0</v>
      </c>
      <c r="F3747">
        <v>0</v>
      </c>
      <c r="G3747">
        <v>0</v>
      </c>
      <c r="H3747">
        <v>0</v>
      </c>
      <c r="L3747">
        <v>37.44</v>
      </c>
      <c r="R3747">
        <v>37.44</v>
      </c>
      <c r="S3747" t="s">
        <v>90</v>
      </c>
      <c r="T3747" s="297">
        <v>46311.754166666666</v>
      </c>
    </row>
    <row r="3748" spans="1:20" x14ac:dyDescent="0.35">
      <c r="A3748" t="s">
        <v>104</v>
      </c>
      <c r="B3748" t="s">
        <v>105</v>
      </c>
      <c r="C3748" t="s">
        <v>93</v>
      </c>
      <c r="D3748" s="29">
        <v>46479</v>
      </c>
      <c r="E3748">
        <v>0</v>
      </c>
      <c r="F3748">
        <v>0</v>
      </c>
      <c r="G3748">
        <v>0</v>
      </c>
      <c r="H3748">
        <v>0</v>
      </c>
      <c r="L3748">
        <v>37.44</v>
      </c>
      <c r="R3748">
        <v>37.44</v>
      </c>
      <c r="S3748" t="s">
        <v>90</v>
      </c>
      <c r="T3748" s="297">
        <v>46311.754166666666</v>
      </c>
    </row>
    <row r="3749" spans="1:20" x14ac:dyDescent="0.35">
      <c r="A3749" t="s">
        <v>104</v>
      </c>
      <c r="B3749" t="s">
        <v>105</v>
      </c>
      <c r="C3749" t="s">
        <v>93</v>
      </c>
      <c r="D3749" s="29">
        <v>46480</v>
      </c>
      <c r="E3749">
        <v>0</v>
      </c>
      <c r="F3749">
        <v>0</v>
      </c>
      <c r="G3749">
        <v>0</v>
      </c>
      <c r="H3749">
        <v>0</v>
      </c>
      <c r="L3749">
        <v>37.44</v>
      </c>
      <c r="R3749">
        <v>37.44</v>
      </c>
      <c r="S3749" t="s">
        <v>90</v>
      </c>
      <c r="T3749" s="297">
        <v>46311.754166666666</v>
      </c>
    </row>
    <row r="3750" spans="1:20" x14ac:dyDescent="0.35">
      <c r="A3750" t="s">
        <v>104</v>
      </c>
      <c r="B3750" t="s">
        <v>105</v>
      </c>
      <c r="C3750" t="s">
        <v>93</v>
      </c>
      <c r="D3750" s="29">
        <v>46481</v>
      </c>
      <c r="E3750">
        <v>0</v>
      </c>
      <c r="F3750">
        <v>0</v>
      </c>
      <c r="G3750">
        <v>0</v>
      </c>
      <c r="H3750">
        <v>0</v>
      </c>
      <c r="L3750">
        <v>37.44</v>
      </c>
      <c r="R3750">
        <v>37.44</v>
      </c>
      <c r="S3750" t="s">
        <v>90</v>
      </c>
      <c r="T3750" s="297">
        <v>46311.754166666666</v>
      </c>
    </row>
    <row r="3751" spans="1:20" x14ac:dyDescent="0.35">
      <c r="A3751" t="s">
        <v>104</v>
      </c>
      <c r="B3751" t="s">
        <v>105</v>
      </c>
      <c r="C3751" t="s">
        <v>93</v>
      </c>
      <c r="D3751" s="29">
        <v>46482</v>
      </c>
      <c r="E3751">
        <v>0</v>
      </c>
      <c r="F3751">
        <v>0</v>
      </c>
      <c r="G3751">
        <v>0</v>
      </c>
      <c r="H3751">
        <v>0</v>
      </c>
      <c r="L3751">
        <v>37.44</v>
      </c>
      <c r="R3751">
        <v>37.44</v>
      </c>
      <c r="S3751" t="s">
        <v>90</v>
      </c>
      <c r="T3751" s="297">
        <v>46311.754166666666</v>
      </c>
    </row>
    <row r="3752" spans="1:20" x14ac:dyDescent="0.35">
      <c r="A3752" t="s">
        <v>104</v>
      </c>
      <c r="B3752" t="s">
        <v>105</v>
      </c>
      <c r="C3752" t="s">
        <v>93</v>
      </c>
      <c r="D3752" s="29">
        <v>46483</v>
      </c>
      <c r="E3752">
        <v>0</v>
      </c>
      <c r="F3752">
        <v>0</v>
      </c>
      <c r="G3752">
        <v>0</v>
      </c>
      <c r="H3752">
        <v>0</v>
      </c>
      <c r="L3752">
        <v>37.44</v>
      </c>
      <c r="R3752">
        <v>37.44</v>
      </c>
      <c r="S3752" t="s">
        <v>90</v>
      </c>
      <c r="T3752" s="297">
        <v>46311.754166666666</v>
      </c>
    </row>
    <row r="3753" spans="1:20" x14ac:dyDescent="0.35">
      <c r="A3753" t="s">
        <v>104</v>
      </c>
      <c r="B3753" t="s">
        <v>105</v>
      </c>
      <c r="C3753" t="s">
        <v>93</v>
      </c>
      <c r="D3753" s="29">
        <v>46484</v>
      </c>
      <c r="E3753">
        <v>0</v>
      </c>
      <c r="F3753">
        <v>0</v>
      </c>
      <c r="G3753">
        <v>0</v>
      </c>
      <c r="H3753">
        <v>0</v>
      </c>
      <c r="L3753">
        <v>37.44</v>
      </c>
      <c r="R3753">
        <v>37.44</v>
      </c>
      <c r="S3753" t="s">
        <v>90</v>
      </c>
      <c r="T3753" s="297">
        <v>46311.754166666666</v>
      </c>
    </row>
    <row r="3754" spans="1:20" x14ac:dyDescent="0.35">
      <c r="A3754" t="s">
        <v>104</v>
      </c>
      <c r="B3754" t="s">
        <v>105</v>
      </c>
      <c r="C3754" t="s">
        <v>93</v>
      </c>
      <c r="D3754" s="29">
        <v>46485</v>
      </c>
      <c r="E3754">
        <v>0</v>
      </c>
      <c r="F3754">
        <v>0</v>
      </c>
      <c r="G3754">
        <v>0</v>
      </c>
      <c r="H3754">
        <v>0</v>
      </c>
      <c r="L3754">
        <v>37.44</v>
      </c>
      <c r="R3754">
        <v>37.44</v>
      </c>
      <c r="S3754" t="s">
        <v>90</v>
      </c>
      <c r="T3754" s="297">
        <v>46311.754166666666</v>
      </c>
    </row>
    <row r="3755" spans="1:20" x14ac:dyDescent="0.35">
      <c r="A3755" t="s">
        <v>104</v>
      </c>
      <c r="B3755" t="s">
        <v>105</v>
      </c>
      <c r="C3755" t="s">
        <v>93</v>
      </c>
      <c r="D3755" s="29">
        <v>46486</v>
      </c>
      <c r="E3755">
        <v>0</v>
      </c>
      <c r="F3755">
        <v>0</v>
      </c>
      <c r="G3755">
        <v>0</v>
      </c>
      <c r="H3755">
        <v>0</v>
      </c>
      <c r="L3755">
        <v>37.44</v>
      </c>
      <c r="R3755">
        <v>37.44</v>
      </c>
      <c r="S3755" t="s">
        <v>90</v>
      </c>
      <c r="T3755" s="297">
        <v>46311.754166666666</v>
      </c>
    </row>
    <row r="3756" spans="1:20" x14ac:dyDescent="0.35">
      <c r="A3756" t="s">
        <v>104</v>
      </c>
      <c r="B3756" t="s">
        <v>105</v>
      </c>
      <c r="C3756" t="s">
        <v>93</v>
      </c>
      <c r="D3756" s="29">
        <v>46487</v>
      </c>
      <c r="E3756">
        <v>0</v>
      </c>
      <c r="F3756">
        <v>0</v>
      </c>
      <c r="G3756">
        <v>0</v>
      </c>
      <c r="H3756">
        <v>0</v>
      </c>
      <c r="L3756">
        <v>37.44</v>
      </c>
      <c r="R3756">
        <v>37.44</v>
      </c>
      <c r="S3756" t="s">
        <v>90</v>
      </c>
      <c r="T3756" s="297">
        <v>46311.754166666666</v>
      </c>
    </row>
    <row r="3757" spans="1:20" x14ac:dyDescent="0.35">
      <c r="A3757" t="s">
        <v>104</v>
      </c>
      <c r="B3757" t="s">
        <v>105</v>
      </c>
      <c r="C3757" t="s">
        <v>93</v>
      </c>
      <c r="D3757" s="29">
        <v>46488</v>
      </c>
      <c r="E3757">
        <v>0</v>
      </c>
      <c r="F3757">
        <v>0</v>
      </c>
      <c r="G3757">
        <v>0</v>
      </c>
      <c r="H3757">
        <v>0</v>
      </c>
      <c r="L3757">
        <v>37.44</v>
      </c>
      <c r="R3757">
        <v>37.44</v>
      </c>
      <c r="S3757" t="s">
        <v>90</v>
      </c>
      <c r="T3757" s="297">
        <v>46311.754166666666</v>
      </c>
    </row>
    <row r="3758" spans="1:20" x14ac:dyDescent="0.35">
      <c r="A3758" t="s">
        <v>104</v>
      </c>
      <c r="B3758" t="s">
        <v>105</v>
      </c>
      <c r="C3758" t="s">
        <v>93</v>
      </c>
      <c r="D3758" s="29">
        <v>46489</v>
      </c>
      <c r="E3758">
        <v>0</v>
      </c>
      <c r="F3758">
        <v>0</v>
      </c>
      <c r="G3758">
        <v>0</v>
      </c>
      <c r="H3758">
        <v>0</v>
      </c>
      <c r="L3758">
        <v>37.44</v>
      </c>
      <c r="R3758">
        <v>37.44</v>
      </c>
      <c r="S3758" t="s">
        <v>90</v>
      </c>
      <c r="T3758" s="297">
        <v>46311.754166666666</v>
      </c>
    </row>
    <row r="3759" spans="1:20" x14ac:dyDescent="0.35">
      <c r="A3759" t="s">
        <v>104</v>
      </c>
      <c r="B3759" t="s">
        <v>105</v>
      </c>
      <c r="C3759" t="s">
        <v>93</v>
      </c>
      <c r="D3759" s="29">
        <v>46490</v>
      </c>
      <c r="E3759">
        <v>0</v>
      </c>
      <c r="F3759">
        <v>0</v>
      </c>
      <c r="G3759">
        <v>0</v>
      </c>
      <c r="H3759">
        <v>0</v>
      </c>
      <c r="L3759">
        <v>37.44</v>
      </c>
      <c r="R3759">
        <v>37.44</v>
      </c>
      <c r="S3759" t="s">
        <v>90</v>
      </c>
      <c r="T3759" s="297">
        <v>46311.754166666666</v>
      </c>
    </row>
    <row r="3760" spans="1:20" x14ac:dyDescent="0.35">
      <c r="A3760" t="s">
        <v>104</v>
      </c>
      <c r="B3760" t="s">
        <v>105</v>
      </c>
      <c r="C3760" t="s">
        <v>93</v>
      </c>
      <c r="D3760" s="29">
        <v>46491</v>
      </c>
      <c r="E3760">
        <v>0</v>
      </c>
      <c r="F3760">
        <v>0</v>
      </c>
      <c r="G3760">
        <v>0</v>
      </c>
      <c r="H3760">
        <v>0</v>
      </c>
      <c r="L3760">
        <v>37.44</v>
      </c>
      <c r="R3760">
        <v>37.44</v>
      </c>
      <c r="S3760" t="s">
        <v>90</v>
      </c>
      <c r="T3760" s="297">
        <v>46311.754166666666</v>
      </c>
    </row>
    <row r="3761" spans="1:20" x14ac:dyDescent="0.35">
      <c r="A3761" t="s">
        <v>104</v>
      </c>
      <c r="B3761" t="s">
        <v>105</v>
      </c>
      <c r="C3761" t="s">
        <v>93</v>
      </c>
      <c r="D3761" s="29">
        <v>46492</v>
      </c>
      <c r="E3761">
        <v>0</v>
      </c>
      <c r="F3761">
        <v>0</v>
      </c>
      <c r="G3761">
        <v>0</v>
      </c>
      <c r="H3761">
        <v>0</v>
      </c>
      <c r="L3761">
        <v>37.44</v>
      </c>
      <c r="R3761">
        <v>37.44</v>
      </c>
      <c r="S3761" t="s">
        <v>90</v>
      </c>
      <c r="T3761" s="297">
        <v>46311.754166666666</v>
      </c>
    </row>
    <row r="3762" spans="1:20" x14ac:dyDescent="0.35">
      <c r="A3762" t="s">
        <v>104</v>
      </c>
      <c r="B3762" t="s">
        <v>105</v>
      </c>
      <c r="C3762" t="s">
        <v>93</v>
      </c>
      <c r="D3762" s="29">
        <v>46493</v>
      </c>
      <c r="E3762">
        <v>0</v>
      </c>
      <c r="F3762">
        <v>0</v>
      </c>
      <c r="G3762">
        <v>0</v>
      </c>
      <c r="H3762">
        <v>0</v>
      </c>
      <c r="L3762">
        <v>37.44</v>
      </c>
      <c r="R3762">
        <v>37.44</v>
      </c>
      <c r="S3762" t="s">
        <v>90</v>
      </c>
      <c r="T3762" s="297">
        <v>46311.754166666666</v>
      </c>
    </row>
    <row r="3763" spans="1:20" x14ac:dyDescent="0.35">
      <c r="A3763" t="s">
        <v>104</v>
      </c>
      <c r="B3763" t="s">
        <v>105</v>
      </c>
      <c r="C3763" t="s">
        <v>93</v>
      </c>
      <c r="D3763" s="29">
        <v>46494</v>
      </c>
      <c r="E3763">
        <v>0</v>
      </c>
      <c r="F3763">
        <v>0</v>
      </c>
      <c r="G3763">
        <v>0</v>
      </c>
      <c r="H3763">
        <v>0</v>
      </c>
      <c r="L3763">
        <v>37.44</v>
      </c>
      <c r="R3763">
        <v>37.44</v>
      </c>
      <c r="S3763" t="s">
        <v>90</v>
      </c>
      <c r="T3763" s="297">
        <v>46311.754166666666</v>
      </c>
    </row>
    <row r="3764" spans="1:20" x14ac:dyDescent="0.35">
      <c r="A3764" t="s">
        <v>104</v>
      </c>
      <c r="B3764" t="s">
        <v>105</v>
      </c>
      <c r="C3764" t="s">
        <v>93</v>
      </c>
      <c r="D3764" s="29">
        <v>46495</v>
      </c>
      <c r="E3764">
        <v>0</v>
      </c>
      <c r="F3764">
        <v>0</v>
      </c>
      <c r="G3764">
        <v>0</v>
      </c>
      <c r="H3764">
        <v>0</v>
      </c>
      <c r="L3764">
        <v>37.44</v>
      </c>
      <c r="R3764">
        <v>37.44</v>
      </c>
      <c r="S3764" t="s">
        <v>90</v>
      </c>
      <c r="T3764" s="297">
        <v>46311.754166666666</v>
      </c>
    </row>
    <row r="3765" spans="1:20" x14ac:dyDescent="0.35">
      <c r="A3765" t="s">
        <v>104</v>
      </c>
      <c r="B3765" t="s">
        <v>105</v>
      </c>
      <c r="C3765" t="s">
        <v>93</v>
      </c>
      <c r="D3765" s="29">
        <v>46496</v>
      </c>
      <c r="E3765">
        <v>0</v>
      </c>
      <c r="F3765">
        <v>0</v>
      </c>
      <c r="G3765">
        <v>0</v>
      </c>
      <c r="H3765">
        <v>0</v>
      </c>
      <c r="L3765">
        <v>37.44</v>
      </c>
      <c r="R3765">
        <v>37.44</v>
      </c>
      <c r="S3765" t="s">
        <v>90</v>
      </c>
      <c r="T3765" s="297">
        <v>46311.754166666666</v>
      </c>
    </row>
    <row r="3766" spans="1:20" x14ac:dyDescent="0.35">
      <c r="A3766" t="s">
        <v>104</v>
      </c>
      <c r="B3766" t="s">
        <v>105</v>
      </c>
      <c r="C3766" t="s">
        <v>93</v>
      </c>
      <c r="D3766" s="29">
        <v>46497</v>
      </c>
      <c r="E3766">
        <v>0</v>
      </c>
      <c r="F3766">
        <v>0</v>
      </c>
      <c r="G3766">
        <v>0</v>
      </c>
      <c r="H3766">
        <v>0</v>
      </c>
      <c r="L3766">
        <v>37.44</v>
      </c>
      <c r="R3766">
        <v>37.44</v>
      </c>
      <c r="S3766" t="s">
        <v>90</v>
      </c>
      <c r="T3766" s="297">
        <v>46311.754166666666</v>
      </c>
    </row>
    <row r="3767" spans="1:20" x14ac:dyDescent="0.35">
      <c r="A3767" t="s">
        <v>104</v>
      </c>
      <c r="B3767" t="s">
        <v>105</v>
      </c>
      <c r="C3767" t="s">
        <v>93</v>
      </c>
      <c r="D3767" s="29">
        <v>46498</v>
      </c>
      <c r="E3767">
        <v>0</v>
      </c>
      <c r="F3767">
        <v>0</v>
      </c>
      <c r="G3767">
        <v>0</v>
      </c>
      <c r="H3767">
        <v>0</v>
      </c>
      <c r="L3767">
        <v>37.44</v>
      </c>
      <c r="R3767">
        <v>37.44</v>
      </c>
      <c r="S3767" t="s">
        <v>90</v>
      </c>
      <c r="T3767" s="297">
        <v>46311.754166666666</v>
      </c>
    </row>
    <row r="3768" spans="1:20" x14ac:dyDescent="0.35">
      <c r="A3768" t="s">
        <v>104</v>
      </c>
      <c r="B3768" t="s">
        <v>105</v>
      </c>
      <c r="C3768" t="s">
        <v>93</v>
      </c>
      <c r="D3768" s="29">
        <v>46499</v>
      </c>
      <c r="E3768">
        <v>0</v>
      </c>
      <c r="F3768">
        <v>0</v>
      </c>
      <c r="G3768">
        <v>0</v>
      </c>
      <c r="H3768">
        <v>0</v>
      </c>
      <c r="L3768">
        <v>37.44</v>
      </c>
      <c r="R3768">
        <v>37.44</v>
      </c>
      <c r="S3768" t="s">
        <v>90</v>
      </c>
      <c r="T3768" s="297">
        <v>46311.754166666666</v>
      </c>
    </row>
    <row r="3769" spans="1:20" x14ac:dyDescent="0.35">
      <c r="A3769" t="s">
        <v>104</v>
      </c>
      <c r="B3769" t="s">
        <v>105</v>
      </c>
      <c r="C3769" t="s">
        <v>93</v>
      </c>
      <c r="D3769" s="29">
        <v>46500</v>
      </c>
      <c r="E3769">
        <v>0</v>
      </c>
      <c r="F3769">
        <v>0</v>
      </c>
      <c r="G3769">
        <v>0</v>
      </c>
      <c r="H3769">
        <v>0</v>
      </c>
      <c r="L3769">
        <v>37.44</v>
      </c>
      <c r="R3769">
        <v>37.44</v>
      </c>
      <c r="S3769" t="s">
        <v>90</v>
      </c>
      <c r="T3769" s="297">
        <v>46311.754166666666</v>
      </c>
    </row>
    <row r="3770" spans="1:20" x14ac:dyDescent="0.35">
      <c r="A3770" t="s">
        <v>104</v>
      </c>
      <c r="B3770" t="s">
        <v>105</v>
      </c>
      <c r="C3770" t="s">
        <v>93</v>
      </c>
      <c r="D3770" s="29">
        <v>46501</v>
      </c>
      <c r="E3770">
        <v>0</v>
      </c>
      <c r="F3770">
        <v>0</v>
      </c>
      <c r="G3770">
        <v>0</v>
      </c>
      <c r="H3770">
        <v>0</v>
      </c>
      <c r="L3770">
        <v>37.44</v>
      </c>
      <c r="R3770">
        <v>37.44</v>
      </c>
      <c r="S3770" t="s">
        <v>90</v>
      </c>
      <c r="T3770" s="297">
        <v>46311.754166666666</v>
      </c>
    </row>
    <row r="3771" spans="1:20" x14ac:dyDescent="0.35">
      <c r="A3771" t="s">
        <v>104</v>
      </c>
      <c r="B3771" t="s">
        <v>105</v>
      </c>
      <c r="C3771" t="s">
        <v>93</v>
      </c>
      <c r="D3771" s="29">
        <v>46502</v>
      </c>
      <c r="E3771">
        <v>0</v>
      </c>
      <c r="F3771">
        <v>0</v>
      </c>
      <c r="G3771">
        <v>0</v>
      </c>
      <c r="H3771">
        <v>0</v>
      </c>
      <c r="L3771">
        <v>37.44</v>
      </c>
      <c r="R3771">
        <v>37.44</v>
      </c>
      <c r="S3771" t="s">
        <v>90</v>
      </c>
      <c r="T3771" s="297">
        <v>46311.754166666666</v>
      </c>
    </row>
    <row r="3772" spans="1:20" x14ac:dyDescent="0.35">
      <c r="A3772" t="s">
        <v>104</v>
      </c>
      <c r="B3772" t="s">
        <v>105</v>
      </c>
      <c r="C3772" t="s">
        <v>93</v>
      </c>
      <c r="D3772" s="29">
        <v>46503</v>
      </c>
      <c r="E3772">
        <v>0</v>
      </c>
      <c r="F3772">
        <v>0</v>
      </c>
      <c r="G3772">
        <v>0</v>
      </c>
      <c r="H3772">
        <v>0</v>
      </c>
      <c r="L3772">
        <v>37.44</v>
      </c>
      <c r="R3772">
        <v>37.44</v>
      </c>
      <c r="S3772" t="s">
        <v>90</v>
      </c>
      <c r="T3772" s="297">
        <v>46311.754166666666</v>
      </c>
    </row>
    <row r="3773" spans="1:20" x14ac:dyDescent="0.35">
      <c r="A3773" t="s">
        <v>104</v>
      </c>
      <c r="B3773" t="s">
        <v>105</v>
      </c>
      <c r="C3773" t="s">
        <v>93</v>
      </c>
      <c r="D3773" s="29">
        <v>46504</v>
      </c>
      <c r="E3773">
        <v>0</v>
      </c>
      <c r="F3773">
        <v>0</v>
      </c>
      <c r="G3773">
        <v>0</v>
      </c>
      <c r="H3773">
        <v>0</v>
      </c>
      <c r="L3773">
        <v>37.44</v>
      </c>
      <c r="R3773">
        <v>37.44</v>
      </c>
      <c r="S3773" t="s">
        <v>90</v>
      </c>
      <c r="T3773" s="297">
        <v>46311.754166666666</v>
      </c>
    </row>
    <row r="3774" spans="1:20" x14ac:dyDescent="0.35">
      <c r="A3774" t="s">
        <v>104</v>
      </c>
      <c r="B3774" t="s">
        <v>105</v>
      </c>
      <c r="C3774" t="s">
        <v>93</v>
      </c>
      <c r="D3774" s="29">
        <v>46505</v>
      </c>
      <c r="E3774">
        <v>0</v>
      </c>
      <c r="F3774">
        <v>0</v>
      </c>
      <c r="G3774">
        <v>0</v>
      </c>
      <c r="H3774">
        <v>0</v>
      </c>
      <c r="L3774">
        <v>37.44</v>
      </c>
      <c r="R3774">
        <v>37.44</v>
      </c>
      <c r="S3774" t="s">
        <v>90</v>
      </c>
      <c r="T3774" s="297">
        <v>46311.754166666666</v>
      </c>
    </row>
    <row r="3775" spans="1:20" x14ac:dyDescent="0.35">
      <c r="A3775" t="s">
        <v>104</v>
      </c>
      <c r="B3775" t="s">
        <v>105</v>
      </c>
      <c r="C3775" t="s">
        <v>93</v>
      </c>
      <c r="D3775" s="29">
        <v>46506</v>
      </c>
      <c r="E3775">
        <v>0</v>
      </c>
      <c r="F3775">
        <v>0</v>
      </c>
      <c r="G3775">
        <v>0</v>
      </c>
      <c r="H3775">
        <v>0</v>
      </c>
      <c r="L3775">
        <v>37.44</v>
      </c>
      <c r="R3775">
        <v>37.44</v>
      </c>
      <c r="S3775" t="s">
        <v>90</v>
      </c>
      <c r="T3775" s="297">
        <v>46311.754166666666</v>
      </c>
    </row>
    <row r="3776" spans="1:20" x14ac:dyDescent="0.35">
      <c r="A3776" t="s">
        <v>104</v>
      </c>
      <c r="B3776" t="s">
        <v>105</v>
      </c>
      <c r="C3776" t="s">
        <v>93</v>
      </c>
      <c r="D3776" s="29">
        <v>46507</v>
      </c>
      <c r="E3776">
        <v>0</v>
      </c>
      <c r="F3776">
        <v>0</v>
      </c>
      <c r="G3776">
        <v>0</v>
      </c>
      <c r="H3776">
        <v>0</v>
      </c>
      <c r="L3776">
        <v>37.44</v>
      </c>
      <c r="R3776">
        <v>37.44</v>
      </c>
      <c r="S3776" t="s">
        <v>90</v>
      </c>
      <c r="T3776" s="297">
        <v>46311.754166666666</v>
      </c>
    </row>
    <row r="3777" spans="1:20" x14ac:dyDescent="0.35">
      <c r="A3777" t="s">
        <v>104</v>
      </c>
      <c r="B3777" t="s">
        <v>105</v>
      </c>
      <c r="C3777" t="s">
        <v>93</v>
      </c>
      <c r="D3777" s="29">
        <v>46508</v>
      </c>
      <c r="E3777">
        <v>0</v>
      </c>
      <c r="F3777">
        <v>0</v>
      </c>
      <c r="G3777">
        <v>0</v>
      </c>
      <c r="H3777">
        <v>0</v>
      </c>
      <c r="L3777">
        <v>37.44</v>
      </c>
      <c r="R3777">
        <v>37.44</v>
      </c>
      <c r="S3777" t="s">
        <v>90</v>
      </c>
      <c r="T3777" s="297">
        <v>46311.754166666666</v>
      </c>
    </row>
    <row r="3778" spans="1:20" x14ac:dyDescent="0.35">
      <c r="A3778" t="s">
        <v>104</v>
      </c>
      <c r="B3778" t="s">
        <v>105</v>
      </c>
      <c r="C3778" t="s">
        <v>93</v>
      </c>
      <c r="D3778" s="29">
        <v>46509</v>
      </c>
      <c r="E3778">
        <v>0</v>
      </c>
      <c r="F3778">
        <v>0</v>
      </c>
      <c r="G3778">
        <v>0</v>
      </c>
      <c r="H3778">
        <v>0</v>
      </c>
      <c r="L3778">
        <v>37.44</v>
      </c>
      <c r="R3778">
        <v>37.44</v>
      </c>
      <c r="S3778" t="s">
        <v>90</v>
      </c>
      <c r="T3778" s="297">
        <v>46311.754166666666</v>
      </c>
    </row>
    <row r="3779" spans="1:20" x14ac:dyDescent="0.35">
      <c r="A3779" t="s">
        <v>104</v>
      </c>
      <c r="B3779" t="s">
        <v>105</v>
      </c>
      <c r="C3779" t="s">
        <v>93</v>
      </c>
      <c r="D3779" s="29">
        <v>46510</v>
      </c>
      <c r="E3779">
        <v>0</v>
      </c>
      <c r="F3779">
        <v>0</v>
      </c>
      <c r="G3779">
        <v>0</v>
      </c>
      <c r="H3779">
        <v>0</v>
      </c>
      <c r="L3779">
        <v>37.44</v>
      </c>
      <c r="R3779">
        <v>37.44</v>
      </c>
      <c r="S3779" t="s">
        <v>90</v>
      </c>
      <c r="T3779" s="297">
        <v>46311.754166666666</v>
      </c>
    </row>
    <row r="3780" spans="1:20" x14ac:dyDescent="0.35">
      <c r="A3780" t="s">
        <v>104</v>
      </c>
      <c r="B3780" t="s">
        <v>105</v>
      </c>
      <c r="C3780" t="s">
        <v>93</v>
      </c>
      <c r="D3780" s="29">
        <v>46511</v>
      </c>
      <c r="E3780">
        <v>0</v>
      </c>
      <c r="F3780">
        <v>0</v>
      </c>
      <c r="G3780">
        <v>0</v>
      </c>
      <c r="H3780">
        <v>0</v>
      </c>
      <c r="L3780">
        <v>37.44</v>
      </c>
      <c r="R3780">
        <v>37.44</v>
      </c>
      <c r="S3780" t="s">
        <v>90</v>
      </c>
      <c r="T3780" s="297">
        <v>46311.754166666666</v>
      </c>
    </row>
    <row r="3781" spans="1:20" x14ac:dyDescent="0.35">
      <c r="A3781" t="s">
        <v>104</v>
      </c>
      <c r="B3781" t="s">
        <v>105</v>
      </c>
      <c r="C3781" t="s">
        <v>93</v>
      </c>
      <c r="D3781" s="29">
        <v>46512</v>
      </c>
      <c r="E3781">
        <v>0</v>
      </c>
      <c r="F3781">
        <v>0</v>
      </c>
      <c r="G3781">
        <v>0</v>
      </c>
      <c r="H3781">
        <v>0</v>
      </c>
      <c r="L3781">
        <v>37.44</v>
      </c>
      <c r="R3781">
        <v>37.44</v>
      </c>
      <c r="S3781" t="s">
        <v>90</v>
      </c>
      <c r="T3781" s="297">
        <v>46311.754166666666</v>
      </c>
    </row>
    <row r="3782" spans="1:20" x14ac:dyDescent="0.35">
      <c r="A3782" t="s">
        <v>104</v>
      </c>
      <c r="B3782" t="s">
        <v>105</v>
      </c>
      <c r="C3782" t="s">
        <v>93</v>
      </c>
      <c r="D3782" s="29">
        <v>46513</v>
      </c>
      <c r="E3782">
        <v>0</v>
      </c>
      <c r="F3782">
        <v>0</v>
      </c>
      <c r="G3782">
        <v>0</v>
      </c>
      <c r="H3782">
        <v>0</v>
      </c>
      <c r="L3782">
        <v>37.44</v>
      </c>
      <c r="R3782">
        <v>37.44</v>
      </c>
      <c r="S3782" t="s">
        <v>90</v>
      </c>
      <c r="T3782" s="297">
        <v>46311.754166666666</v>
      </c>
    </row>
    <row r="3783" spans="1:20" x14ac:dyDescent="0.35">
      <c r="A3783" t="s">
        <v>104</v>
      </c>
      <c r="B3783" t="s">
        <v>105</v>
      </c>
      <c r="C3783" t="s">
        <v>93</v>
      </c>
      <c r="D3783" s="29">
        <v>46514</v>
      </c>
      <c r="E3783">
        <v>0</v>
      </c>
      <c r="F3783">
        <v>0</v>
      </c>
      <c r="G3783">
        <v>0</v>
      </c>
      <c r="H3783">
        <v>0</v>
      </c>
      <c r="L3783">
        <v>37.44</v>
      </c>
      <c r="R3783">
        <v>37.44</v>
      </c>
      <c r="S3783" t="s">
        <v>90</v>
      </c>
      <c r="T3783" s="297">
        <v>46311.754166666666</v>
      </c>
    </row>
    <row r="3784" spans="1:20" x14ac:dyDescent="0.35">
      <c r="A3784" t="s">
        <v>104</v>
      </c>
      <c r="B3784" t="s">
        <v>105</v>
      </c>
      <c r="C3784" t="s">
        <v>93</v>
      </c>
      <c r="D3784" s="29">
        <v>46515</v>
      </c>
      <c r="E3784">
        <v>0</v>
      </c>
      <c r="F3784">
        <v>0</v>
      </c>
      <c r="G3784">
        <v>0</v>
      </c>
      <c r="H3784">
        <v>0</v>
      </c>
      <c r="L3784">
        <v>37.44</v>
      </c>
      <c r="R3784">
        <v>37.44</v>
      </c>
      <c r="S3784" t="s">
        <v>90</v>
      </c>
      <c r="T3784" s="297">
        <v>46311.754166666666</v>
      </c>
    </row>
    <row r="3785" spans="1:20" x14ac:dyDescent="0.35">
      <c r="A3785" t="s">
        <v>104</v>
      </c>
      <c r="B3785" t="s">
        <v>105</v>
      </c>
      <c r="C3785" t="s">
        <v>93</v>
      </c>
      <c r="D3785" s="29">
        <v>46516</v>
      </c>
      <c r="E3785">
        <v>0</v>
      </c>
      <c r="F3785">
        <v>0</v>
      </c>
      <c r="G3785">
        <v>0</v>
      </c>
      <c r="H3785">
        <v>0</v>
      </c>
      <c r="L3785">
        <v>37.44</v>
      </c>
      <c r="R3785">
        <v>37.44</v>
      </c>
      <c r="S3785" t="s">
        <v>90</v>
      </c>
      <c r="T3785" s="297">
        <v>46311.754166666666</v>
      </c>
    </row>
    <row r="3786" spans="1:20" x14ac:dyDescent="0.35">
      <c r="A3786" t="s">
        <v>104</v>
      </c>
      <c r="B3786" t="s">
        <v>105</v>
      </c>
      <c r="C3786" t="s">
        <v>93</v>
      </c>
      <c r="D3786" s="29">
        <v>46517</v>
      </c>
      <c r="E3786">
        <v>0</v>
      </c>
      <c r="F3786">
        <v>0</v>
      </c>
      <c r="G3786">
        <v>0</v>
      </c>
      <c r="H3786">
        <v>0</v>
      </c>
      <c r="L3786">
        <v>37.44</v>
      </c>
      <c r="R3786">
        <v>37.44</v>
      </c>
      <c r="S3786" t="s">
        <v>90</v>
      </c>
      <c r="T3786" s="297">
        <v>46311.754166666666</v>
      </c>
    </row>
    <row r="3787" spans="1:20" x14ac:dyDescent="0.35">
      <c r="A3787" t="s">
        <v>104</v>
      </c>
      <c r="B3787" t="s">
        <v>105</v>
      </c>
      <c r="C3787" t="s">
        <v>93</v>
      </c>
      <c r="D3787" s="29">
        <v>46518</v>
      </c>
      <c r="E3787">
        <v>0</v>
      </c>
      <c r="F3787">
        <v>0</v>
      </c>
      <c r="G3787">
        <v>0</v>
      </c>
      <c r="H3787">
        <v>0</v>
      </c>
      <c r="L3787">
        <v>37.44</v>
      </c>
      <c r="R3787">
        <v>37.44</v>
      </c>
      <c r="S3787" t="s">
        <v>90</v>
      </c>
      <c r="T3787" s="297">
        <v>46311.754166666666</v>
      </c>
    </row>
    <row r="3788" spans="1:20" x14ac:dyDescent="0.35">
      <c r="A3788" t="s">
        <v>104</v>
      </c>
      <c r="B3788" t="s">
        <v>105</v>
      </c>
      <c r="C3788" t="s">
        <v>93</v>
      </c>
      <c r="D3788" s="29">
        <v>46519</v>
      </c>
      <c r="E3788">
        <v>0</v>
      </c>
      <c r="F3788">
        <v>0</v>
      </c>
      <c r="G3788">
        <v>0</v>
      </c>
      <c r="H3788">
        <v>0</v>
      </c>
      <c r="L3788">
        <v>37.44</v>
      </c>
      <c r="R3788">
        <v>37.44</v>
      </c>
      <c r="S3788" t="s">
        <v>90</v>
      </c>
      <c r="T3788" s="297">
        <v>46311.754166666666</v>
      </c>
    </row>
    <row r="3789" spans="1:20" x14ac:dyDescent="0.35">
      <c r="A3789" t="s">
        <v>104</v>
      </c>
      <c r="B3789" t="s">
        <v>105</v>
      </c>
      <c r="C3789" t="s">
        <v>93</v>
      </c>
      <c r="D3789" s="29">
        <v>46520</v>
      </c>
      <c r="E3789">
        <v>0</v>
      </c>
      <c r="F3789">
        <v>0</v>
      </c>
      <c r="G3789">
        <v>0</v>
      </c>
      <c r="H3789">
        <v>0</v>
      </c>
      <c r="L3789">
        <v>37.44</v>
      </c>
      <c r="R3789">
        <v>37.44</v>
      </c>
      <c r="S3789" t="s">
        <v>90</v>
      </c>
      <c r="T3789" s="297">
        <v>46311.754166666666</v>
      </c>
    </row>
    <row r="3790" spans="1:20" x14ac:dyDescent="0.35">
      <c r="A3790" t="s">
        <v>104</v>
      </c>
      <c r="B3790" t="s">
        <v>105</v>
      </c>
      <c r="C3790" t="s">
        <v>93</v>
      </c>
      <c r="D3790" s="29">
        <v>46521</v>
      </c>
      <c r="E3790">
        <v>0</v>
      </c>
      <c r="F3790">
        <v>0</v>
      </c>
      <c r="G3790">
        <v>0</v>
      </c>
      <c r="H3790">
        <v>0</v>
      </c>
      <c r="L3790">
        <v>37.44</v>
      </c>
      <c r="R3790">
        <v>37.44</v>
      </c>
      <c r="S3790" t="s">
        <v>90</v>
      </c>
      <c r="T3790" s="297">
        <v>46311.754166666666</v>
      </c>
    </row>
    <row r="3791" spans="1:20" x14ac:dyDescent="0.35">
      <c r="A3791" t="s">
        <v>104</v>
      </c>
      <c r="B3791" t="s">
        <v>105</v>
      </c>
      <c r="C3791" t="s">
        <v>93</v>
      </c>
      <c r="D3791" s="29">
        <v>46522</v>
      </c>
      <c r="E3791">
        <v>0</v>
      </c>
      <c r="F3791">
        <v>0</v>
      </c>
      <c r="G3791">
        <v>0</v>
      </c>
      <c r="H3791">
        <v>0</v>
      </c>
      <c r="L3791">
        <v>37.44</v>
      </c>
      <c r="R3791">
        <v>37.44</v>
      </c>
      <c r="S3791" t="s">
        <v>90</v>
      </c>
      <c r="T3791" s="297">
        <v>46311.754166666666</v>
      </c>
    </row>
    <row r="3792" spans="1:20" x14ac:dyDescent="0.35">
      <c r="A3792" t="s">
        <v>104</v>
      </c>
      <c r="B3792" t="s">
        <v>105</v>
      </c>
      <c r="C3792" t="s">
        <v>93</v>
      </c>
      <c r="D3792" s="29">
        <v>46523</v>
      </c>
      <c r="E3792">
        <v>0</v>
      </c>
      <c r="F3792">
        <v>0</v>
      </c>
      <c r="G3792">
        <v>0</v>
      </c>
      <c r="H3792">
        <v>0</v>
      </c>
      <c r="L3792">
        <v>37.44</v>
      </c>
      <c r="R3792">
        <v>37.44</v>
      </c>
      <c r="S3792" t="s">
        <v>90</v>
      </c>
      <c r="T3792" s="297">
        <v>46311.754166666666</v>
      </c>
    </row>
    <row r="3793" spans="1:20" x14ac:dyDescent="0.35">
      <c r="A3793" t="s">
        <v>104</v>
      </c>
      <c r="B3793" t="s">
        <v>105</v>
      </c>
      <c r="C3793" t="s">
        <v>93</v>
      </c>
      <c r="D3793" s="29">
        <v>46524</v>
      </c>
      <c r="E3793">
        <v>0</v>
      </c>
      <c r="F3793">
        <v>0</v>
      </c>
      <c r="G3793">
        <v>0</v>
      </c>
      <c r="H3793">
        <v>0</v>
      </c>
      <c r="L3793">
        <v>37.44</v>
      </c>
      <c r="R3793">
        <v>37.44</v>
      </c>
      <c r="S3793" t="s">
        <v>90</v>
      </c>
      <c r="T3793" s="297">
        <v>46311.754166666666</v>
      </c>
    </row>
    <row r="3794" spans="1:20" x14ac:dyDescent="0.35">
      <c r="A3794" t="s">
        <v>104</v>
      </c>
      <c r="B3794" t="s">
        <v>105</v>
      </c>
      <c r="C3794" t="s">
        <v>93</v>
      </c>
      <c r="D3794" s="29">
        <v>46525</v>
      </c>
      <c r="E3794">
        <v>0</v>
      </c>
      <c r="F3794">
        <v>0</v>
      </c>
      <c r="G3794">
        <v>0</v>
      </c>
      <c r="H3794">
        <v>0</v>
      </c>
      <c r="L3794">
        <v>37.44</v>
      </c>
      <c r="R3794">
        <v>37.44</v>
      </c>
      <c r="S3794" t="s">
        <v>90</v>
      </c>
      <c r="T3794" s="297">
        <v>46311.754166666666</v>
      </c>
    </row>
    <row r="3795" spans="1:20" x14ac:dyDescent="0.35">
      <c r="A3795" t="s">
        <v>104</v>
      </c>
      <c r="B3795" t="s">
        <v>105</v>
      </c>
      <c r="C3795" t="s">
        <v>93</v>
      </c>
      <c r="D3795" s="29">
        <v>46526</v>
      </c>
      <c r="E3795">
        <v>0</v>
      </c>
      <c r="F3795">
        <v>0</v>
      </c>
      <c r="G3795">
        <v>0</v>
      </c>
      <c r="H3795">
        <v>0</v>
      </c>
      <c r="L3795">
        <v>37.44</v>
      </c>
      <c r="R3795">
        <v>37.44</v>
      </c>
      <c r="S3795" t="s">
        <v>90</v>
      </c>
      <c r="T3795" s="297">
        <v>46311.754166666666</v>
      </c>
    </row>
    <row r="3796" spans="1:20" x14ac:dyDescent="0.35">
      <c r="A3796" t="s">
        <v>104</v>
      </c>
      <c r="B3796" t="s">
        <v>105</v>
      </c>
      <c r="C3796" t="s">
        <v>93</v>
      </c>
      <c r="D3796" s="29">
        <v>46527</v>
      </c>
      <c r="E3796">
        <v>0</v>
      </c>
      <c r="F3796">
        <v>0</v>
      </c>
      <c r="G3796">
        <v>0</v>
      </c>
      <c r="H3796">
        <v>0</v>
      </c>
      <c r="L3796">
        <v>37.44</v>
      </c>
      <c r="R3796">
        <v>37.44</v>
      </c>
      <c r="S3796" t="s">
        <v>90</v>
      </c>
      <c r="T3796" s="297">
        <v>46311.754166666666</v>
      </c>
    </row>
    <row r="3797" spans="1:20" x14ac:dyDescent="0.35">
      <c r="A3797" t="s">
        <v>104</v>
      </c>
      <c r="B3797" t="s">
        <v>105</v>
      </c>
      <c r="C3797" t="s">
        <v>93</v>
      </c>
      <c r="D3797" s="29">
        <v>46528</v>
      </c>
      <c r="E3797">
        <v>0</v>
      </c>
      <c r="F3797">
        <v>0</v>
      </c>
      <c r="G3797">
        <v>0</v>
      </c>
      <c r="H3797">
        <v>0</v>
      </c>
      <c r="L3797">
        <v>37.44</v>
      </c>
      <c r="R3797">
        <v>37.44</v>
      </c>
      <c r="S3797" t="s">
        <v>90</v>
      </c>
      <c r="T3797" s="297">
        <v>46311.754166666666</v>
      </c>
    </row>
    <row r="3798" spans="1:20" x14ac:dyDescent="0.35">
      <c r="A3798" t="s">
        <v>104</v>
      </c>
      <c r="B3798" t="s">
        <v>105</v>
      </c>
      <c r="C3798" t="s">
        <v>93</v>
      </c>
      <c r="D3798" s="29">
        <v>46529</v>
      </c>
      <c r="E3798">
        <v>0</v>
      </c>
      <c r="F3798">
        <v>0</v>
      </c>
      <c r="G3798">
        <v>0</v>
      </c>
      <c r="H3798">
        <v>0</v>
      </c>
      <c r="L3798">
        <v>37.44</v>
      </c>
      <c r="R3798">
        <v>37.44</v>
      </c>
      <c r="S3798" t="s">
        <v>90</v>
      </c>
      <c r="T3798" s="297">
        <v>46311.754166666666</v>
      </c>
    </row>
    <row r="3799" spans="1:20" x14ac:dyDescent="0.35">
      <c r="A3799" t="s">
        <v>104</v>
      </c>
      <c r="B3799" t="s">
        <v>105</v>
      </c>
      <c r="C3799" t="s">
        <v>93</v>
      </c>
      <c r="D3799" s="29">
        <v>46530</v>
      </c>
      <c r="E3799">
        <v>0</v>
      </c>
      <c r="F3799">
        <v>0</v>
      </c>
      <c r="G3799">
        <v>0</v>
      </c>
      <c r="H3799">
        <v>0</v>
      </c>
      <c r="L3799">
        <v>37.44</v>
      </c>
      <c r="R3799">
        <v>37.44</v>
      </c>
      <c r="S3799" t="s">
        <v>90</v>
      </c>
      <c r="T3799" s="297">
        <v>46311.754166666666</v>
      </c>
    </row>
    <row r="3800" spans="1:20" x14ac:dyDescent="0.35">
      <c r="A3800" t="s">
        <v>104</v>
      </c>
      <c r="B3800" t="s">
        <v>105</v>
      </c>
      <c r="C3800" t="s">
        <v>93</v>
      </c>
      <c r="D3800" s="29">
        <v>46531</v>
      </c>
      <c r="E3800">
        <v>0</v>
      </c>
      <c r="F3800">
        <v>0</v>
      </c>
      <c r="G3800">
        <v>0</v>
      </c>
      <c r="H3800">
        <v>0</v>
      </c>
      <c r="L3800">
        <v>37.44</v>
      </c>
      <c r="R3800">
        <v>37.44</v>
      </c>
      <c r="S3800" t="s">
        <v>90</v>
      </c>
      <c r="T3800" s="297">
        <v>46311.754166666666</v>
      </c>
    </row>
    <row r="3801" spans="1:20" x14ac:dyDescent="0.35">
      <c r="A3801" t="s">
        <v>104</v>
      </c>
      <c r="B3801" t="s">
        <v>105</v>
      </c>
      <c r="C3801" t="s">
        <v>93</v>
      </c>
      <c r="D3801" s="29">
        <v>46532</v>
      </c>
      <c r="E3801">
        <v>0</v>
      </c>
      <c r="F3801">
        <v>0</v>
      </c>
      <c r="G3801">
        <v>0</v>
      </c>
      <c r="H3801">
        <v>0</v>
      </c>
      <c r="L3801">
        <v>37.44</v>
      </c>
      <c r="R3801">
        <v>37.44</v>
      </c>
      <c r="S3801" t="s">
        <v>90</v>
      </c>
      <c r="T3801" s="297">
        <v>46311.754166666666</v>
      </c>
    </row>
    <row r="3802" spans="1:20" x14ac:dyDescent="0.35">
      <c r="A3802" t="s">
        <v>104</v>
      </c>
      <c r="B3802" t="s">
        <v>105</v>
      </c>
      <c r="C3802" t="s">
        <v>93</v>
      </c>
      <c r="D3802" s="29">
        <v>46533</v>
      </c>
      <c r="E3802">
        <v>0</v>
      </c>
      <c r="F3802">
        <v>0</v>
      </c>
      <c r="G3802">
        <v>0</v>
      </c>
      <c r="H3802">
        <v>0</v>
      </c>
      <c r="L3802">
        <v>37.44</v>
      </c>
      <c r="R3802">
        <v>37.44</v>
      </c>
      <c r="S3802" t="s">
        <v>90</v>
      </c>
      <c r="T3802" s="297">
        <v>46311.754166666666</v>
      </c>
    </row>
    <row r="3803" spans="1:20" x14ac:dyDescent="0.35">
      <c r="A3803" t="s">
        <v>104</v>
      </c>
      <c r="B3803" t="s">
        <v>105</v>
      </c>
      <c r="C3803" t="s">
        <v>93</v>
      </c>
      <c r="D3803" s="29">
        <v>46534</v>
      </c>
      <c r="E3803">
        <v>0</v>
      </c>
      <c r="F3803">
        <v>0</v>
      </c>
      <c r="G3803">
        <v>0</v>
      </c>
      <c r="H3803">
        <v>0</v>
      </c>
      <c r="L3803">
        <v>37.44</v>
      </c>
      <c r="R3803">
        <v>37.44</v>
      </c>
      <c r="S3803" t="s">
        <v>90</v>
      </c>
      <c r="T3803" s="297">
        <v>46311.754166666666</v>
      </c>
    </row>
    <row r="3804" spans="1:20" x14ac:dyDescent="0.35">
      <c r="A3804" t="s">
        <v>104</v>
      </c>
      <c r="B3804" t="s">
        <v>105</v>
      </c>
      <c r="C3804" t="s">
        <v>93</v>
      </c>
      <c r="D3804" s="29">
        <v>46535</v>
      </c>
      <c r="E3804">
        <v>0</v>
      </c>
      <c r="F3804">
        <v>0</v>
      </c>
      <c r="G3804">
        <v>0</v>
      </c>
      <c r="H3804">
        <v>0</v>
      </c>
      <c r="L3804">
        <v>37.44</v>
      </c>
      <c r="R3804">
        <v>37.44</v>
      </c>
      <c r="S3804" t="s">
        <v>90</v>
      </c>
      <c r="T3804" s="297">
        <v>46311.754166666666</v>
      </c>
    </row>
    <row r="3805" spans="1:20" x14ac:dyDescent="0.35">
      <c r="A3805" t="s">
        <v>104</v>
      </c>
      <c r="B3805" t="s">
        <v>105</v>
      </c>
      <c r="C3805" t="s">
        <v>93</v>
      </c>
      <c r="D3805" s="29">
        <v>46536</v>
      </c>
      <c r="E3805">
        <v>0</v>
      </c>
      <c r="F3805">
        <v>0</v>
      </c>
      <c r="G3805">
        <v>0</v>
      </c>
      <c r="H3805">
        <v>0</v>
      </c>
      <c r="L3805">
        <v>37.44</v>
      </c>
      <c r="R3805">
        <v>37.44</v>
      </c>
      <c r="S3805" t="s">
        <v>90</v>
      </c>
      <c r="T3805" s="297">
        <v>46311.754166666666</v>
      </c>
    </row>
    <row r="3806" spans="1:20" x14ac:dyDescent="0.35">
      <c r="A3806" t="s">
        <v>104</v>
      </c>
      <c r="B3806" t="s">
        <v>105</v>
      </c>
      <c r="C3806" t="s">
        <v>93</v>
      </c>
      <c r="D3806" s="29">
        <v>46537</v>
      </c>
      <c r="E3806">
        <v>0</v>
      </c>
      <c r="F3806">
        <v>0</v>
      </c>
      <c r="G3806">
        <v>0</v>
      </c>
      <c r="H3806">
        <v>0</v>
      </c>
      <c r="L3806">
        <v>37.44</v>
      </c>
      <c r="R3806">
        <v>37.44</v>
      </c>
      <c r="S3806" t="s">
        <v>90</v>
      </c>
      <c r="T3806" s="297">
        <v>46311.754166666666</v>
      </c>
    </row>
    <row r="3807" spans="1:20" x14ac:dyDescent="0.35">
      <c r="A3807" t="s">
        <v>104</v>
      </c>
      <c r="B3807" t="s">
        <v>105</v>
      </c>
      <c r="C3807" t="s">
        <v>93</v>
      </c>
      <c r="D3807" s="29">
        <v>46538</v>
      </c>
      <c r="E3807">
        <v>0</v>
      </c>
      <c r="F3807">
        <v>0</v>
      </c>
      <c r="G3807">
        <v>0</v>
      </c>
      <c r="H3807">
        <v>0</v>
      </c>
      <c r="L3807">
        <v>37.44</v>
      </c>
      <c r="R3807">
        <v>37.44</v>
      </c>
      <c r="S3807" t="s">
        <v>90</v>
      </c>
      <c r="T3807" s="297">
        <v>46311.754166666666</v>
      </c>
    </row>
    <row r="3808" spans="1:20" x14ac:dyDescent="0.35">
      <c r="A3808" t="s">
        <v>104</v>
      </c>
      <c r="B3808" t="s">
        <v>105</v>
      </c>
      <c r="C3808" t="s">
        <v>93</v>
      </c>
      <c r="D3808" s="29">
        <v>46539</v>
      </c>
      <c r="E3808">
        <v>0</v>
      </c>
      <c r="F3808">
        <v>0</v>
      </c>
      <c r="G3808">
        <v>0</v>
      </c>
      <c r="H3808">
        <v>0</v>
      </c>
      <c r="L3808">
        <v>37.44</v>
      </c>
      <c r="R3808">
        <v>37.44</v>
      </c>
      <c r="S3808" t="s">
        <v>90</v>
      </c>
      <c r="T3808" s="297">
        <v>46311.754166666666</v>
      </c>
    </row>
    <row r="3809" spans="1:20" x14ac:dyDescent="0.35">
      <c r="A3809" t="s">
        <v>104</v>
      </c>
      <c r="B3809" t="s">
        <v>105</v>
      </c>
      <c r="C3809" t="s">
        <v>93</v>
      </c>
      <c r="D3809" s="29">
        <v>46540</v>
      </c>
      <c r="E3809">
        <v>0</v>
      </c>
      <c r="F3809">
        <v>0</v>
      </c>
      <c r="G3809">
        <v>0</v>
      </c>
      <c r="H3809">
        <v>0</v>
      </c>
      <c r="L3809">
        <v>37.44</v>
      </c>
      <c r="R3809">
        <v>37.44</v>
      </c>
      <c r="S3809" t="s">
        <v>90</v>
      </c>
      <c r="T3809" s="297">
        <v>46311.754166666666</v>
      </c>
    </row>
    <row r="3810" spans="1:20" x14ac:dyDescent="0.35">
      <c r="A3810" t="s">
        <v>104</v>
      </c>
      <c r="B3810" t="s">
        <v>105</v>
      </c>
      <c r="C3810" t="s">
        <v>93</v>
      </c>
      <c r="D3810" s="29">
        <v>46541</v>
      </c>
      <c r="E3810">
        <v>0</v>
      </c>
      <c r="F3810">
        <v>0</v>
      </c>
      <c r="G3810">
        <v>0</v>
      </c>
      <c r="H3810">
        <v>0</v>
      </c>
      <c r="L3810">
        <v>37.44</v>
      </c>
      <c r="R3810">
        <v>37.44</v>
      </c>
      <c r="S3810" t="s">
        <v>90</v>
      </c>
      <c r="T3810" s="297">
        <v>46311.754166666666</v>
      </c>
    </row>
    <row r="3811" spans="1:20" x14ac:dyDescent="0.35">
      <c r="A3811" t="s">
        <v>104</v>
      </c>
      <c r="B3811" t="s">
        <v>105</v>
      </c>
      <c r="C3811" t="s">
        <v>93</v>
      </c>
      <c r="D3811" s="29">
        <v>46542</v>
      </c>
      <c r="E3811">
        <v>0</v>
      </c>
      <c r="F3811">
        <v>0</v>
      </c>
      <c r="G3811">
        <v>0</v>
      </c>
      <c r="H3811">
        <v>0</v>
      </c>
      <c r="L3811">
        <v>37.44</v>
      </c>
      <c r="R3811">
        <v>37.44</v>
      </c>
      <c r="S3811" t="s">
        <v>90</v>
      </c>
      <c r="T3811" s="297">
        <v>46311.754166666666</v>
      </c>
    </row>
    <row r="3812" spans="1:20" x14ac:dyDescent="0.35">
      <c r="A3812" t="s">
        <v>104</v>
      </c>
      <c r="B3812" t="s">
        <v>105</v>
      </c>
      <c r="C3812" t="s">
        <v>93</v>
      </c>
      <c r="D3812" s="29">
        <v>46543</v>
      </c>
      <c r="E3812">
        <v>0</v>
      </c>
      <c r="F3812">
        <v>0</v>
      </c>
      <c r="G3812">
        <v>0</v>
      </c>
      <c r="H3812">
        <v>0</v>
      </c>
      <c r="L3812">
        <v>37.44</v>
      </c>
      <c r="R3812">
        <v>37.44</v>
      </c>
      <c r="S3812" t="s">
        <v>90</v>
      </c>
      <c r="T3812" s="297">
        <v>46311.754166666666</v>
      </c>
    </row>
    <row r="3813" spans="1:20" x14ac:dyDescent="0.35">
      <c r="A3813" t="s">
        <v>104</v>
      </c>
      <c r="B3813" t="s">
        <v>105</v>
      </c>
      <c r="C3813" t="s">
        <v>93</v>
      </c>
      <c r="D3813" s="29">
        <v>46544</v>
      </c>
      <c r="E3813">
        <v>0</v>
      </c>
      <c r="F3813">
        <v>0</v>
      </c>
      <c r="G3813">
        <v>0</v>
      </c>
      <c r="H3813">
        <v>0</v>
      </c>
      <c r="L3813">
        <v>37.44</v>
      </c>
      <c r="R3813">
        <v>37.44</v>
      </c>
      <c r="S3813" t="s">
        <v>90</v>
      </c>
      <c r="T3813" s="297">
        <v>46311.754166666666</v>
      </c>
    </row>
    <row r="3814" spans="1:20" x14ac:dyDescent="0.35">
      <c r="A3814" t="s">
        <v>104</v>
      </c>
      <c r="B3814" t="s">
        <v>105</v>
      </c>
      <c r="C3814" t="s">
        <v>93</v>
      </c>
      <c r="D3814" s="29">
        <v>46545</v>
      </c>
      <c r="E3814">
        <v>0</v>
      </c>
      <c r="F3814">
        <v>0</v>
      </c>
      <c r="G3814">
        <v>0</v>
      </c>
      <c r="H3814">
        <v>0</v>
      </c>
      <c r="L3814">
        <v>37.44</v>
      </c>
      <c r="R3814">
        <v>37.44</v>
      </c>
      <c r="S3814" t="s">
        <v>90</v>
      </c>
      <c r="T3814" s="297">
        <v>46311.754166666666</v>
      </c>
    </row>
    <row r="3815" spans="1:20" x14ac:dyDescent="0.35">
      <c r="A3815" t="s">
        <v>104</v>
      </c>
      <c r="B3815" t="s">
        <v>105</v>
      </c>
      <c r="C3815" t="s">
        <v>93</v>
      </c>
      <c r="D3815" s="29">
        <v>46546</v>
      </c>
      <c r="E3815">
        <v>0</v>
      </c>
      <c r="F3815">
        <v>0</v>
      </c>
      <c r="G3815">
        <v>0</v>
      </c>
      <c r="H3815">
        <v>0</v>
      </c>
      <c r="L3815">
        <v>37.44</v>
      </c>
      <c r="R3815">
        <v>37.44</v>
      </c>
      <c r="S3815" t="s">
        <v>90</v>
      </c>
      <c r="T3815" s="297">
        <v>46311.754166666666</v>
      </c>
    </row>
    <row r="3816" spans="1:20" x14ac:dyDescent="0.35">
      <c r="A3816" t="s">
        <v>104</v>
      </c>
      <c r="B3816" t="s">
        <v>105</v>
      </c>
      <c r="C3816" t="s">
        <v>93</v>
      </c>
      <c r="D3816" s="29">
        <v>46547</v>
      </c>
      <c r="E3816">
        <v>0</v>
      </c>
      <c r="F3816">
        <v>0</v>
      </c>
      <c r="G3816">
        <v>0</v>
      </c>
      <c r="H3816">
        <v>0</v>
      </c>
      <c r="L3816">
        <v>37.44</v>
      </c>
      <c r="R3816">
        <v>37.44</v>
      </c>
      <c r="S3816" t="s">
        <v>90</v>
      </c>
      <c r="T3816" s="297">
        <v>46311.754166666666</v>
      </c>
    </row>
    <row r="3817" spans="1:20" x14ac:dyDescent="0.35">
      <c r="A3817" t="s">
        <v>104</v>
      </c>
      <c r="B3817" t="s">
        <v>105</v>
      </c>
      <c r="C3817" t="s">
        <v>93</v>
      </c>
      <c r="D3817" s="29">
        <v>46548</v>
      </c>
      <c r="E3817">
        <v>0</v>
      </c>
      <c r="F3817">
        <v>0</v>
      </c>
      <c r="G3817">
        <v>0</v>
      </c>
      <c r="H3817">
        <v>0</v>
      </c>
      <c r="L3817">
        <v>37.44</v>
      </c>
      <c r="R3817">
        <v>37.44</v>
      </c>
      <c r="S3817" t="s">
        <v>90</v>
      </c>
      <c r="T3817" s="297">
        <v>46311.754166666666</v>
      </c>
    </row>
    <row r="3818" spans="1:20" x14ac:dyDescent="0.35">
      <c r="A3818" t="s">
        <v>104</v>
      </c>
      <c r="B3818" t="s">
        <v>105</v>
      </c>
      <c r="C3818" t="s">
        <v>93</v>
      </c>
      <c r="D3818" s="29">
        <v>46549</v>
      </c>
      <c r="E3818">
        <v>0</v>
      </c>
      <c r="F3818">
        <v>0</v>
      </c>
      <c r="G3818">
        <v>0</v>
      </c>
      <c r="H3818">
        <v>0</v>
      </c>
      <c r="L3818">
        <v>37.44</v>
      </c>
      <c r="R3818">
        <v>37.44</v>
      </c>
      <c r="S3818" t="s">
        <v>90</v>
      </c>
      <c r="T3818" s="297">
        <v>46311.754166666666</v>
      </c>
    </row>
    <row r="3819" spans="1:20" x14ac:dyDescent="0.35">
      <c r="A3819" t="s">
        <v>104</v>
      </c>
      <c r="B3819" t="s">
        <v>105</v>
      </c>
      <c r="C3819" t="s">
        <v>93</v>
      </c>
      <c r="D3819" s="29">
        <v>46550</v>
      </c>
      <c r="E3819">
        <v>0</v>
      </c>
      <c r="F3819">
        <v>0</v>
      </c>
      <c r="G3819">
        <v>0</v>
      </c>
      <c r="H3819">
        <v>0</v>
      </c>
      <c r="L3819">
        <v>37.44</v>
      </c>
      <c r="R3819">
        <v>37.44</v>
      </c>
      <c r="S3819" t="s">
        <v>90</v>
      </c>
      <c r="T3819" s="297">
        <v>46311.754166666666</v>
      </c>
    </row>
    <row r="3820" spans="1:20" x14ac:dyDescent="0.35">
      <c r="A3820" t="s">
        <v>104</v>
      </c>
      <c r="B3820" t="s">
        <v>105</v>
      </c>
      <c r="C3820" t="s">
        <v>93</v>
      </c>
      <c r="D3820" s="29">
        <v>46551</v>
      </c>
      <c r="E3820">
        <v>0</v>
      </c>
      <c r="F3820">
        <v>0</v>
      </c>
      <c r="G3820">
        <v>0</v>
      </c>
      <c r="H3820">
        <v>0</v>
      </c>
      <c r="L3820">
        <v>37.44</v>
      </c>
      <c r="R3820">
        <v>37.44</v>
      </c>
      <c r="S3820" t="s">
        <v>90</v>
      </c>
      <c r="T3820" s="297">
        <v>46311.754166666666</v>
      </c>
    </row>
    <row r="3821" spans="1:20" x14ac:dyDescent="0.35">
      <c r="A3821" t="s">
        <v>104</v>
      </c>
      <c r="B3821" t="s">
        <v>105</v>
      </c>
      <c r="C3821" t="s">
        <v>93</v>
      </c>
      <c r="D3821" s="29">
        <v>46552</v>
      </c>
      <c r="E3821">
        <v>0</v>
      </c>
      <c r="F3821">
        <v>0</v>
      </c>
      <c r="G3821">
        <v>0</v>
      </c>
      <c r="H3821">
        <v>0</v>
      </c>
      <c r="L3821">
        <v>37.44</v>
      </c>
      <c r="R3821">
        <v>37.44</v>
      </c>
      <c r="S3821" t="s">
        <v>90</v>
      </c>
      <c r="T3821" s="297">
        <v>46311.754166666666</v>
      </c>
    </row>
    <row r="3822" spans="1:20" x14ac:dyDescent="0.35">
      <c r="A3822" t="s">
        <v>104</v>
      </c>
      <c r="B3822" t="s">
        <v>105</v>
      </c>
      <c r="C3822" t="s">
        <v>93</v>
      </c>
      <c r="D3822" s="29">
        <v>46553</v>
      </c>
      <c r="E3822">
        <v>0</v>
      </c>
      <c r="F3822">
        <v>0</v>
      </c>
      <c r="G3822">
        <v>0</v>
      </c>
      <c r="H3822">
        <v>0</v>
      </c>
      <c r="L3822">
        <v>37.44</v>
      </c>
      <c r="R3822">
        <v>37.44</v>
      </c>
      <c r="S3822" t="s">
        <v>90</v>
      </c>
      <c r="T3822" s="297">
        <v>46311.754166666666</v>
      </c>
    </row>
    <row r="3823" spans="1:20" x14ac:dyDescent="0.35">
      <c r="A3823" t="s">
        <v>104</v>
      </c>
      <c r="B3823" t="s">
        <v>105</v>
      </c>
      <c r="C3823" t="s">
        <v>93</v>
      </c>
      <c r="D3823" s="29">
        <v>46554</v>
      </c>
      <c r="E3823">
        <v>0</v>
      </c>
      <c r="F3823">
        <v>0</v>
      </c>
      <c r="G3823">
        <v>0</v>
      </c>
      <c r="H3823">
        <v>0</v>
      </c>
      <c r="L3823">
        <v>37.44</v>
      </c>
      <c r="R3823">
        <v>37.44</v>
      </c>
      <c r="S3823" t="s">
        <v>90</v>
      </c>
      <c r="T3823" s="297">
        <v>46311.754166666666</v>
      </c>
    </row>
    <row r="3824" spans="1:20" x14ac:dyDescent="0.35">
      <c r="A3824" t="s">
        <v>104</v>
      </c>
      <c r="B3824" t="s">
        <v>105</v>
      </c>
      <c r="C3824" t="s">
        <v>93</v>
      </c>
      <c r="D3824" s="29">
        <v>46555</v>
      </c>
      <c r="E3824">
        <v>0</v>
      </c>
      <c r="F3824">
        <v>0</v>
      </c>
      <c r="G3824">
        <v>0</v>
      </c>
      <c r="H3824">
        <v>0</v>
      </c>
      <c r="L3824">
        <v>37.44</v>
      </c>
      <c r="R3824">
        <v>37.44</v>
      </c>
      <c r="S3824" t="s">
        <v>90</v>
      </c>
      <c r="T3824" s="297">
        <v>46311.754166666666</v>
      </c>
    </row>
    <row r="3825" spans="1:20" x14ac:dyDescent="0.35">
      <c r="A3825" t="s">
        <v>104</v>
      </c>
      <c r="B3825" t="s">
        <v>105</v>
      </c>
      <c r="C3825" t="s">
        <v>93</v>
      </c>
      <c r="D3825" s="29">
        <v>46556</v>
      </c>
      <c r="E3825">
        <v>0</v>
      </c>
      <c r="F3825">
        <v>0</v>
      </c>
      <c r="G3825">
        <v>0</v>
      </c>
      <c r="H3825">
        <v>0</v>
      </c>
      <c r="L3825">
        <v>37.44</v>
      </c>
      <c r="R3825">
        <v>37.44</v>
      </c>
      <c r="S3825" t="s">
        <v>90</v>
      </c>
      <c r="T3825" s="297">
        <v>46311.754166666666</v>
      </c>
    </row>
    <row r="3826" spans="1:20" x14ac:dyDescent="0.35">
      <c r="A3826" t="s">
        <v>104</v>
      </c>
      <c r="B3826" t="s">
        <v>105</v>
      </c>
      <c r="C3826" t="s">
        <v>93</v>
      </c>
      <c r="D3826" s="29">
        <v>46557</v>
      </c>
      <c r="E3826">
        <v>0</v>
      </c>
      <c r="F3826">
        <v>0</v>
      </c>
      <c r="G3826">
        <v>0</v>
      </c>
      <c r="H3826">
        <v>0</v>
      </c>
      <c r="L3826">
        <v>37.44</v>
      </c>
      <c r="R3826">
        <v>37.44</v>
      </c>
      <c r="S3826" t="s">
        <v>90</v>
      </c>
      <c r="T3826" s="297">
        <v>46311.754166666666</v>
      </c>
    </row>
    <row r="3827" spans="1:20" x14ac:dyDescent="0.35">
      <c r="A3827" t="s">
        <v>104</v>
      </c>
      <c r="B3827" t="s">
        <v>105</v>
      </c>
      <c r="C3827" t="s">
        <v>93</v>
      </c>
      <c r="D3827" s="29">
        <v>46558</v>
      </c>
      <c r="E3827">
        <v>0</v>
      </c>
      <c r="F3827">
        <v>0</v>
      </c>
      <c r="G3827">
        <v>0</v>
      </c>
      <c r="H3827">
        <v>0</v>
      </c>
      <c r="L3827">
        <v>37.44</v>
      </c>
      <c r="R3827">
        <v>37.44</v>
      </c>
      <c r="S3827" t="s">
        <v>90</v>
      </c>
      <c r="T3827" s="297">
        <v>46311.754166666666</v>
      </c>
    </row>
    <row r="3828" spans="1:20" x14ac:dyDescent="0.35">
      <c r="A3828" t="s">
        <v>104</v>
      </c>
      <c r="B3828" t="s">
        <v>105</v>
      </c>
      <c r="C3828" t="s">
        <v>93</v>
      </c>
      <c r="D3828" s="29">
        <v>46559</v>
      </c>
      <c r="E3828">
        <v>0</v>
      </c>
      <c r="F3828">
        <v>0</v>
      </c>
      <c r="G3828">
        <v>0</v>
      </c>
      <c r="H3828">
        <v>0</v>
      </c>
      <c r="L3828">
        <v>37.44</v>
      </c>
      <c r="R3828">
        <v>37.44</v>
      </c>
      <c r="S3828" t="s">
        <v>90</v>
      </c>
      <c r="T3828" s="297">
        <v>46311.754166666666</v>
      </c>
    </row>
    <row r="3829" spans="1:20" x14ac:dyDescent="0.35">
      <c r="A3829" t="s">
        <v>104</v>
      </c>
      <c r="B3829" t="s">
        <v>105</v>
      </c>
      <c r="C3829" t="s">
        <v>93</v>
      </c>
      <c r="D3829" s="29">
        <v>46560</v>
      </c>
      <c r="E3829">
        <v>0</v>
      </c>
      <c r="F3829">
        <v>0</v>
      </c>
      <c r="G3829">
        <v>0</v>
      </c>
      <c r="H3829">
        <v>0</v>
      </c>
      <c r="L3829">
        <v>37.44</v>
      </c>
      <c r="R3829">
        <v>37.44</v>
      </c>
      <c r="S3829" t="s">
        <v>90</v>
      </c>
      <c r="T3829" s="297">
        <v>46311.754166666666</v>
      </c>
    </row>
    <row r="3830" spans="1:20" x14ac:dyDescent="0.35">
      <c r="A3830" t="s">
        <v>104</v>
      </c>
      <c r="B3830" t="s">
        <v>105</v>
      </c>
      <c r="C3830" t="s">
        <v>93</v>
      </c>
      <c r="D3830" s="29">
        <v>46561</v>
      </c>
      <c r="E3830">
        <v>0</v>
      </c>
      <c r="F3830">
        <v>0</v>
      </c>
      <c r="G3830">
        <v>0</v>
      </c>
      <c r="H3830">
        <v>0</v>
      </c>
      <c r="L3830">
        <v>37.44</v>
      </c>
      <c r="R3830">
        <v>37.44</v>
      </c>
      <c r="S3830" t="s">
        <v>90</v>
      </c>
      <c r="T3830" s="297">
        <v>46311.754166666666</v>
      </c>
    </row>
    <row r="3831" spans="1:20" x14ac:dyDescent="0.35">
      <c r="A3831" t="s">
        <v>104</v>
      </c>
      <c r="B3831" t="s">
        <v>105</v>
      </c>
      <c r="C3831" t="s">
        <v>93</v>
      </c>
      <c r="D3831" s="29">
        <v>46562</v>
      </c>
      <c r="E3831">
        <v>0</v>
      </c>
      <c r="F3831">
        <v>0</v>
      </c>
      <c r="G3831">
        <v>0</v>
      </c>
      <c r="H3831">
        <v>0</v>
      </c>
      <c r="L3831">
        <v>37.44</v>
      </c>
      <c r="R3831">
        <v>37.44</v>
      </c>
      <c r="S3831" t="s">
        <v>90</v>
      </c>
      <c r="T3831" s="297">
        <v>46311.754166666666</v>
      </c>
    </row>
    <row r="3832" spans="1:20" x14ac:dyDescent="0.35">
      <c r="A3832" t="s">
        <v>104</v>
      </c>
      <c r="B3832" t="s">
        <v>105</v>
      </c>
      <c r="C3832" t="s">
        <v>93</v>
      </c>
      <c r="D3832" s="29">
        <v>46563</v>
      </c>
      <c r="E3832">
        <v>0</v>
      </c>
      <c r="F3832">
        <v>0</v>
      </c>
      <c r="G3832">
        <v>0</v>
      </c>
      <c r="H3832">
        <v>0</v>
      </c>
      <c r="L3832">
        <v>37.44</v>
      </c>
      <c r="R3832">
        <v>37.44</v>
      </c>
      <c r="S3832" t="s">
        <v>90</v>
      </c>
      <c r="T3832" s="297">
        <v>46311.754166666666</v>
      </c>
    </row>
    <row r="3833" spans="1:20" x14ac:dyDescent="0.35">
      <c r="A3833" t="s">
        <v>104</v>
      </c>
      <c r="B3833" t="s">
        <v>105</v>
      </c>
      <c r="C3833" t="s">
        <v>93</v>
      </c>
      <c r="D3833" s="29">
        <v>46564</v>
      </c>
      <c r="E3833">
        <v>0</v>
      </c>
      <c r="F3833">
        <v>0</v>
      </c>
      <c r="G3833">
        <v>0</v>
      </c>
      <c r="H3833">
        <v>0</v>
      </c>
      <c r="L3833">
        <v>37.44</v>
      </c>
      <c r="R3833">
        <v>37.44</v>
      </c>
      <c r="S3833" t="s">
        <v>90</v>
      </c>
      <c r="T3833" s="297">
        <v>46311.754166666666</v>
      </c>
    </row>
    <row r="3834" spans="1:20" x14ac:dyDescent="0.35">
      <c r="A3834" t="s">
        <v>104</v>
      </c>
      <c r="B3834" t="s">
        <v>105</v>
      </c>
      <c r="C3834" t="s">
        <v>93</v>
      </c>
      <c r="D3834" s="29">
        <v>46565</v>
      </c>
      <c r="E3834">
        <v>0</v>
      </c>
      <c r="F3834">
        <v>0</v>
      </c>
      <c r="G3834">
        <v>0</v>
      </c>
      <c r="H3834">
        <v>0</v>
      </c>
      <c r="L3834">
        <v>37.44</v>
      </c>
      <c r="R3834">
        <v>37.44</v>
      </c>
      <c r="S3834" t="s">
        <v>90</v>
      </c>
      <c r="T3834" s="297">
        <v>46311.754166666666</v>
      </c>
    </row>
    <row r="3835" spans="1:20" x14ac:dyDescent="0.35">
      <c r="A3835" t="s">
        <v>104</v>
      </c>
      <c r="B3835" t="s">
        <v>105</v>
      </c>
      <c r="C3835" t="s">
        <v>93</v>
      </c>
      <c r="D3835" s="29">
        <v>46566</v>
      </c>
      <c r="E3835">
        <v>0</v>
      </c>
      <c r="F3835">
        <v>0</v>
      </c>
      <c r="G3835">
        <v>0</v>
      </c>
      <c r="H3835">
        <v>0</v>
      </c>
      <c r="L3835">
        <v>37.44</v>
      </c>
      <c r="R3835">
        <v>37.44</v>
      </c>
      <c r="S3835" t="s">
        <v>90</v>
      </c>
      <c r="T3835" s="297">
        <v>46311.754166666666</v>
      </c>
    </row>
    <row r="3836" spans="1:20" x14ac:dyDescent="0.35">
      <c r="A3836" t="s">
        <v>104</v>
      </c>
      <c r="B3836" t="s">
        <v>105</v>
      </c>
      <c r="C3836" t="s">
        <v>93</v>
      </c>
      <c r="D3836" s="29">
        <v>46567</v>
      </c>
      <c r="E3836">
        <v>0</v>
      </c>
      <c r="F3836">
        <v>0</v>
      </c>
      <c r="G3836">
        <v>0</v>
      </c>
      <c r="H3836">
        <v>0</v>
      </c>
      <c r="L3836">
        <v>37.44</v>
      </c>
      <c r="R3836">
        <v>37.44</v>
      </c>
      <c r="S3836" t="s">
        <v>90</v>
      </c>
      <c r="T3836" s="297">
        <v>46311.754166666666</v>
      </c>
    </row>
    <row r="3837" spans="1:20" x14ac:dyDescent="0.35">
      <c r="A3837" t="s">
        <v>104</v>
      </c>
      <c r="B3837" t="s">
        <v>105</v>
      </c>
      <c r="C3837" t="s">
        <v>93</v>
      </c>
      <c r="D3837" s="29">
        <v>46568</v>
      </c>
      <c r="E3837">
        <v>0</v>
      </c>
      <c r="F3837">
        <v>0</v>
      </c>
      <c r="G3837">
        <v>0</v>
      </c>
      <c r="H3837">
        <v>0</v>
      </c>
      <c r="L3837">
        <v>37.44</v>
      </c>
      <c r="R3837">
        <v>37.44</v>
      </c>
      <c r="S3837" t="s">
        <v>90</v>
      </c>
      <c r="T3837" s="297">
        <v>46311.754166666666</v>
      </c>
    </row>
    <row r="3838" spans="1:20" x14ac:dyDescent="0.35">
      <c r="A3838" t="s">
        <v>104</v>
      </c>
      <c r="B3838" t="s">
        <v>105</v>
      </c>
      <c r="C3838" t="s">
        <v>93</v>
      </c>
      <c r="D3838" s="29">
        <v>46569</v>
      </c>
      <c r="E3838">
        <v>0</v>
      </c>
      <c r="F3838">
        <v>0</v>
      </c>
      <c r="G3838">
        <v>0</v>
      </c>
      <c r="H3838">
        <v>0</v>
      </c>
      <c r="L3838">
        <v>37.44</v>
      </c>
      <c r="R3838">
        <v>37.44</v>
      </c>
      <c r="S3838" t="s">
        <v>90</v>
      </c>
      <c r="T3838" s="297">
        <v>46311.754166666666</v>
      </c>
    </row>
    <row r="3839" spans="1:20" x14ac:dyDescent="0.35">
      <c r="A3839" t="s">
        <v>104</v>
      </c>
      <c r="B3839" t="s">
        <v>105</v>
      </c>
      <c r="C3839" t="s">
        <v>93</v>
      </c>
      <c r="D3839" s="29">
        <v>46570</v>
      </c>
      <c r="E3839">
        <v>0</v>
      </c>
      <c r="F3839">
        <v>0</v>
      </c>
      <c r="G3839">
        <v>0</v>
      </c>
      <c r="H3839">
        <v>0</v>
      </c>
      <c r="L3839">
        <v>37.44</v>
      </c>
      <c r="R3839">
        <v>37.44</v>
      </c>
      <c r="S3839" t="s">
        <v>90</v>
      </c>
      <c r="T3839" s="297">
        <v>46311.754166666666</v>
      </c>
    </row>
    <row r="3840" spans="1:20" x14ac:dyDescent="0.35">
      <c r="A3840" t="s">
        <v>104</v>
      </c>
      <c r="B3840" t="s">
        <v>105</v>
      </c>
      <c r="C3840" t="s">
        <v>93</v>
      </c>
      <c r="D3840" s="29">
        <v>46571</v>
      </c>
      <c r="E3840">
        <v>0</v>
      </c>
      <c r="F3840">
        <v>0</v>
      </c>
      <c r="G3840">
        <v>0</v>
      </c>
      <c r="H3840">
        <v>0</v>
      </c>
      <c r="L3840">
        <v>37.44</v>
      </c>
      <c r="R3840">
        <v>37.44</v>
      </c>
      <c r="S3840" t="s">
        <v>90</v>
      </c>
      <c r="T3840" s="297">
        <v>46311.754166666666</v>
      </c>
    </row>
    <row r="3841" spans="1:20" x14ac:dyDescent="0.35">
      <c r="A3841" t="s">
        <v>104</v>
      </c>
      <c r="B3841" t="s">
        <v>105</v>
      </c>
      <c r="C3841" t="s">
        <v>93</v>
      </c>
      <c r="D3841" s="29">
        <v>46572</v>
      </c>
      <c r="E3841">
        <v>0</v>
      </c>
      <c r="F3841">
        <v>0</v>
      </c>
      <c r="G3841">
        <v>0</v>
      </c>
      <c r="H3841">
        <v>0</v>
      </c>
      <c r="L3841">
        <v>37.44</v>
      </c>
      <c r="R3841">
        <v>37.44</v>
      </c>
      <c r="S3841" t="s">
        <v>90</v>
      </c>
      <c r="T3841" s="297">
        <v>46311.754166666666</v>
      </c>
    </row>
    <row r="3842" spans="1:20" x14ac:dyDescent="0.35">
      <c r="A3842" t="s">
        <v>104</v>
      </c>
      <c r="B3842" t="s">
        <v>105</v>
      </c>
      <c r="C3842" t="s">
        <v>93</v>
      </c>
      <c r="D3842" s="29">
        <v>46573</v>
      </c>
      <c r="E3842">
        <v>0</v>
      </c>
      <c r="F3842">
        <v>0</v>
      </c>
      <c r="G3842">
        <v>0</v>
      </c>
      <c r="H3842">
        <v>0</v>
      </c>
      <c r="L3842">
        <v>37.44</v>
      </c>
      <c r="R3842">
        <v>37.44</v>
      </c>
      <c r="S3842" t="s">
        <v>90</v>
      </c>
      <c r="T3842" s="297">
        <v>46311.754166666666</v>
      </c>
    </row>
    <row r="3843" spans="1:20" x14ac:dyDescent="0.35">
      <c r="A3843" t="s">
        <v>104</v>
      </c>
      <c r="B3843" t="s">
        <v>105</v>
      </c>
      <c r="C3843" t="s">
        <v>93</v>
      </c>
      <c r="D3843" s="29">
        <v>46574</v>
      </c>
      <c r="E3843">
        <v>0</v>
      </c>
      <c r="F3843">
        <v>0</v>
      </c>
      <c r="G3843">
        <v>0</v>
      </c>
      <c r="H3843">
        <v>0</v>
      </c>
      <c r="L3843">
        <v>37.44</v>
      </c>
      <c r="R3843">
        <v>37.44</v>
      </c>
      <c r="S3843" t="s">
        <v>90</v>
      </c>
      <c r="T3843" s="297">
        <v>46311.754166666666</v>
      </c>
    </row>
    <row r="3844" spans="1:20" x14ac:dyDescent="0.35">
      <c r="A3844" t="s">
        <v>104</v>
      </c>
      <c r="B3844" t="s">
        <v>105</v>
      </c>
      <c r="C3844" t="s">
        <v>93</v>
      </c>
      <c r="D3844" s="29">
        <v>46575</v>
      </c>
      <c r="E3844">
        <v>0</v>
      </c>
      <c r="F3844">
        <v>0</v>
      </c>
      <c r="G3844">
        <v>0</v>
      </c>
      <c r="H3844">
        <v>0</v>
      </c>
      <c r="L3844">
        <v>37.44</v>
      </c>
      <c r="R3844">
        <v>37.44</v>
      </c>
      <c r="S3844" t="s">
        <v>90</v>
      </c>
      <c r="T3844" s="297">
        <v>46311.754166666666</v>
      </c>
    </row>
    <row r="3845" spans="1:20" x14ac:dyDescent="0.35">
      <c r="A3845" t="s">
        <v>104</v>
      </c>
      <c r="B3845" t="s">
        <v>105</v>
      </c>
      <c r="C3845" t="s">
        <v>93</v>
      </c>
      <c r="D3845" s="29">
        <v>46576</v>
      </c>
      <c r="E3845">
        <v>0</v>
      </c>
      <c r="F3845">
        <v>0</v>
      </c>
      <c r="G3845">
        <v>0</v>
      </c>
      <c r="H3845">
        <v>0</v>
      </c>
      <c r="L3845">
        <v>37.44</v>
      </c>
      <c r="R3845">
        <v>37.44</v>
      </c>
      <c r="S3845" t="s">
        <v>90</v>
      </c>
      <c r="T3845" s="297">
        <v>46311.754166666666</v>
      </c>
    </row>
    <row r="3846" spans="1:20" x14ac:dyDescent="0.35">
      <c r="A3846" t="s">
        <v>104</v>
      </c>
      <c r="B3846" t="s">
        <v>105</v>
      </c>
      <c r="C3846" t="s">
        <v>93</v>
      </c>
      <c r="D3846" s="29">
        <v>46577</v>
      </c>
      <c r="E3846">
        <v>0</v>
      </c>
      <c r="F3846">
        <v>0</v>
      </c>
      <c r="G3846">
        <v>0</v>
      </c>
      <c r="H3846">
        <v>0</v>
      </c>
      <c r="L3846">
        <v>37.44</v>
      </c>
      <c r="R3846">
        <v>37.44</v>
      </c>
      <c r="S3846" t="s">
        <v>90</v>
      </c>
      <c r="T3846" s="297">
        <v>46311.754166666666</v>
      </c>
    </row>
    <row r="3847" spans="1:20" x14ac:dyDescent="0.35">
      <c r="A3847" t="s">
        <v>104</v>
      </c>
      <c r="B3847" t="s">
        <v>105</v>
      </c>
      <c r="C3847" t="s">
        <v>93</v>
      </c>
      <c r="D3847" s="29">
        <v>46578</v>
      </c>
      <c r="E3847">
        <v>0</v>
      </c>
      <c r="F3847">
        <v>0</v>
      </c>
      <c r="G3847">
        <v>0</v>
      </c>
      <c r="H3847">
        <v>0</v>
      </c>
      <c r="L3847">
        <v>37.44</v>
      </c>
      <c r="R3847">
        <v>37.44</v>
      </c>
      <c r="S3847" t="s">
        <v>90</v>
      </c>
      <c r="T3847" s="297">
        <v>46311.754166666666</v>
      </c>
    </row>
    <row r="3848" spans="1:20" x14ac:dyDescent="0.35">
      <c r="A3848" t="s">
        <v>104</v>
      </c>
      <c r="B3848" t="s">
        <v>105</v>
      </c>
      <c r="C3848" t="s">
        <v>93</v>
      </c>
      <c r="D3848" s="29">
        <v>46579</v>
      </c>
      <c r="E3848">
        <v>0</v>
      </c>
      <c r="F3848">
        <v>0</v>
      </c>
      <c r="G3848">
        <v>0</v>
      </c>
      <c r="H3848">
        <v>0</v>
      </c>
      <c r="L3848">
        <v>37.44</v>
      </c>
      <c r="R3848">
        <v>37.44</v>
      </c>
      <c r="S3848" t="s">
        <v>90</v>
      </c>
      <c r="T3848" s="297">
        <v>46311.754166666666</v>
      </c>
    </row>
    <row r="3849" spans="1:20" x14ac:dyDescent="0.35">
      <c r="A3849" t="s">
        <v>104</v>
      </c>
      <c r="B3849" t="s">
        <v>105</v>
      </c>
      <c r="C3849" t="s">
        <v>93</v>
      </c>
      <c r="D3849" s="29">
        <v>46580</v>
      </c>
      <c r="E3849">
        <v>0</v>
      </c>
      <c r="F3849">
        <v>0</v>
      </c>
      <c r="G3849">
        <v>0</v>
      </c>
      <c r="H3849">
        <v>0</v>
      </c>
      <c r="L3849">
        <v>37.44</v>
      </c>
      <c r="R3849">
        <v>37.44</v>
      </c>
      <c r="S3849" t="s">
        <v>90</v>
      </c>
      <c r="T3849" s="297">
        <v>46311.754166666666</v>
      </c>
    </row>
    <row r="3850" spans="1:20" x14ac:dyDescent="0.35">
      <c r="A3850" t="s">
        <v>104</v>
      </c>
      <c r="B3850" t="s">
        <v>105</v>
      </c>
      <c r="C3850" t="s">
        <v>93</v>
      </c>
      <c r="D3850" s="29">
        <v>46581</v>
      </c>
      <c r="E3850">
        <v>0</v>
      </c>
      <c r="F3850">
        <v>0</v>
      </c>
      <c r="G3850">
        <v>0</v>
      </c>
      <c r="H3850">
        <v>0</v>
      </c>
      <c r="L3850">
        <v>37.44</v>
      </c>
      <c r="R3850">
        <v>37.44</v>
      </c>
      <c r="S3850" t="s">
        <v>90</v>
      </c>
      <c r="T3850" s="297">
        <v>46311.754166666666</v>
      </c>
    </row>
    <row r="3851" spans="1:20" x14ac:dyDescent="0.35">
      <c r="A3851" t="s">
        <v>104</v>
      </c>
      <c r="B3851" t="s">
        <v>105</v>
      </c>
      <c r="C3851" t="s">
        <v>93</v>
      </c>
      <c r="D3851" s="29">
        <v>46582</v>
      </c>
      <c r="E3851">
        <v>0</v>
      </c>
      <c r="F3851">
        <v>0</v>
      </c>
      <c r="G3851">
        <v>0</v>
      </c>
      <c r="H3851">
        <v>0</v>
      </c>
      <c r="L3851">
        <v>37.44</v>
      </c>
      <c r="R3851">
        <v>37.44</v>
      </c>
      <c r="S3851" t="s">
        <v>90</v>
      </c>
      <c r="T3851" s="297">
        <v>46311.754166666666</v>
      </c>
    </row>
    <row r="3852" spans="1:20" x14ac:dyDescent="0.35">
      <c r="A3852" t="s">
        <v>104</v>
      </c>
      <c r="B3852" t="s">
        <v>105</v>
      </c>
      <c r="C3852" t="s">
        <v>93</v>
      </c>
      <c r="D3852" s="29">
        <v>46583</v>
      </c>
      <c r="E3852">
        <v>0</v>
      </c>
      <c r="F3852">
        <v>0</v>
      </c>
      <c r="G3852">
        <v>0</v>
      </c>
      <c r="H3852">
        <v>0</v>
      </c>
      <c r="L3852">
        <v>37.44</v>
      </c>
      <c r="R3852">
        <v>37.44</v>
      </c>
      <c r="S3852" t="s">
        <v>90</v>
      </c>
      <c r="T3852" s="297">
        <v>46311.754166666666</v>
      </c>
    </row>
    <row r="3853" spans="1:20" x14ac:dyDescent="0.35">
      <c r="A3853" t="s">
        <v>104</v>
      </c>
      <c r="B3853" t="s">
        <v>105</v>
      </c>
      <c r="C3853" t="s">
        <v>93</v>
      </c>
      <c r="D3853" s="29">
        <v>46584</v>
      </c>
      <c r="E3853">
        <v>0</v>
      </c>
      <c r="F3853">
        <v>0</v>
      </c>
      <c r="G3853">
        <v>0</v>
      </c>
      <c r="H3853">
        <v>0</v>
      </c>
      <c r="L3853">
        <v>37.44</v>
      </c>
      <c r="R3853">
        <v>37.44</v>
      </c>
      <c r="S3853" t="s">
        <v>90</v>
      </c>
      <c r="T3853" s="297">
        <v>46311.754166666666</v>
      </c>
    </row>
    <row r="3854" spans="1:20" x14ac:dyDescent="0.35">
      <c r="A3854" t="s">
        <v>104</v>
      </c>
      <c r="B3854" t="s">
        <v>105</v>
      </c>
      <c r="C3854" t="s">
        <v>93</v>
      </c>
      <c r="D3854" s="29">
        <v>46585</v>
      </c>
      <c r="E3854">
        <v>0</v>
      </c>
      <c r="F3854">
        <v>0</v>
      </c>
      <c r="G3854">
        <v>0</v>
      </c>
      <c r="H3854">
        <v>0</v>
      </c>
      <c r="L3854">
        <v>37.44</v>
      </c>
      <c r="R3854">
        <v>37.44</v>
      </c>
      <c r="S3854" t="s">
        <v>90</v>
      </c>
      <c r="T3854" s="297">
        <v>46311.754166666666</v>
      </c>
    </row>
    <row r="3855" spans="1:20" x14ac:dyDescent="0.35">
      <c r="A3855" t="s">
        <v>104</v>
      </c>
      <c r="B3855" t="s">
        <v>105</v>
      </c>
      <c r="C3855" t="s">
        <v>93</v>
      </c>
      <c r="D3855" s="29">
        <v>46586</v>
      </c>
      <c r="E3855">
        <v>0</v>
      </c>
      <c r="F3855">
        <v>0</v>
      </c>
      <c r="G3855">
        <v>0</v>
      </c>
      <c r="H3855">
        <v>0</v>
      </c>
      <c r="L3855">
        <v>37.44</v>
      </c>
      <c r="R3855">
        <v>37.44</v>
      </c>
      <c r="S3855" t="s">
        <v>90</v>
      </c>
      <c r="T3855" s="297">
        <v>46311.754166666666</v>
      </c>
    </row>
    <row r="3856" spans="1:20" x14ac:dyDescent="0.35">
      <c r="A3856" t="s">
        <v>104</v>
      </c>
      <c r="B3856" t="s">
        <v>105</v>
      </c>
      <c r="C3856" t="s">
        <v>93</v>
      </c>
      <c r="D3856" s="29">
        <v>46587</v>
      </c>
      <c r="E3856">
        <v>0</v>
      </c>
      <c r="F3856">
        <v>0</v>
      </c>
      <c r="G3856">
        <v>0</v>
      </c>
      <c r="H3856">
        <v>0</v>
      </c>
      <c r="L3856">
        <v>37.44</v>
      </c>
      <c r="R3856">
        <v>37.44</v>
      </c>
      <c r="S3856" t="s">
        <v>90</v>
      </c>
      <c r="T3856" s="297">
        <v>46311.754166666666</v>
      </c>
    </row>
    <row r="3857" spans="1:20" x14ac:dyDescent="0.35">
      <c r="A3857" t="s">
        <v>104</v>
      </c>
      <c r="B3857" t="s">
        <v>105</v>
      </c>
      <c r="C3857" t="s">
        <v>93</v>
      </c>
      <c r="D3857" s="29">
        <v>46588</v>
      </c>
      <c r="E3857">
        <v>0</v>
      </c>
      <c r="F3857">
        <v>0</v>
      </c>
      <c r="G3857">
        <v>0</v>
      </c>
      <c r="H3857">
        <v>0</v>
      </c>
      <c r="L3857">
        <v>37.44</v>
      </c>
      <c r="R3857">
        <v>37.44</v>
      </c>
      <c r="S3857" t="s">
        <v>90</v>
      </c>
      <c r="T3857" s="297">
        <v>46311.754166666666</v>
      </c>
    </row>
    <row r="3858" spans="1:20" x14ac:dyDescent="0.35">
      <c r="A3858" t="s">
        <v>104</v>
      </c>
      <c r="B3858" t="s">
        <v>105</v>
      </c>
      <c r="C3858" t="s">
        <v>93</v>
      </c>
      <c r="D3858" s="29">
        <v>46589</v>
      </c>
      <c r="E3858">
        <v>0</v>
      </c>
      <c r="F3858">
        <v>0</v>
      </c>
      <c r="G3858">
        <v>0</v>
      </c>
      <c r="H3858">
        <v>0</v>
      </c>
      <c r="L3858">
        <v>37.44</v>
      </c>
      <c r="R3858">
        <v>37.44</v>
      </c>
      <c r="S3858" t="s">
        <v>90</v>
      </c>
      <c r="T3858" s="297">
        <v>46311.754166666666</v>
      </c>
    </row>
    <row r="3859" spans="1:20" x14ac:dyDescent="0.35">
      <c r="A3859" t="s">
        <v>104</v>
      </c>
      <c r="B3859" t="s">
        <v>105</v>
      </c>
      <c r="C3859" t="s">
        <v>93</v>
      </c>
      <c r="D3859" s="29">
        <v>46590</v>
      </c>
      <c r="E3859">
        <v>0</v>
      </c>
      <c r="F3859">
        <v>0</v>
      </c>
      <c r="G3859">
        <v>0</v>
      </c>
      <c r="H3859">
        <v>0</v>
      </c>
      <c r="L3859">
        <v>37.44</v>
      </c>
      <c r="R3859">
        <v>37.44</v>
      </c>
      <c r="S3859" t="s">
        <v>90</v>
      </c>
      <c r="T3859" s="297">
        <v>46311.754166666666</v>
      </c>
    </row>
    <row r="3860" spans="1:20" x14ac:dyDescent="0.35">
      <c r="A3860" t="s">
        <v>104</v>
      </c>
      <c r="B3860" t="s">
        <v>105</v>
      </c>
      <c r="C3860" t="s">
        <v>93</v>
      </c>
      <c r="D3860" s="29">
        <v>46591</v>
      </c>
      <c r="E3860">
        <v>0</v>
      </c>
      <c r="F3860">
        <v>0</v>
      </c>
      <c r="G3860">
        <v>0</v>
      </c>
      <c r="H3860">
        <v>0</v>
      </c>
      <c r="L3860">
        <v>37.44</v>
      </c>
      <c r="R3860">
        <v>37.44</v>
      </c>
      <c r="S3860" t="s">
        <v>90</v>
      </c>
      <c r="T3860" s="297">
        <v>46311.754166666666</v>
      </c>
    </row>
    <row r="3861" spans="1:20" x14ac:dyDescent="0.35">
      <c r="A3861" t="s">
        <v>104</v>
      </c>
      <c r="B3861" t="s">
        <v>105</v>
      </c>
      <c r="C3861" t="s">
        <v>93</v>
      </c>
      <c r="D3861" s="29">
        <v>46592</v>
      </c>
      <c r="E3861">
        <v>0</v>
      </c>
      <c r="F3861">
        <v>0</v>
      </c>
      <c r="G3861">
        <v>0</v>
      </c>
      <c r="H3861">
        <v>0</v>
      </c>
      <c r="L3861">
        <v>37.44</v>
      </c>
      <c r="R3861">
        <v>37.44</v>
      </c>
      <c r="S3861" t="s">
        <v>90</v>
      </c>
      <c r="T3861" s="297">
        <v>46311.754166666666</v>
      </c>
    </row>
    <row r="3862" spans="1:20" x14ac:dyDescent="0.35">
      <c r="A3862" t="s">
        <v>104</v>
      </c>
      <c r="B3862" t="s">
        <v>105</v>
      </c>
      <c r="C3862" t="s">
        <v>93</v>
      </c>
      <c r="D3862" s="29">
        <v>46593</v>
      </c>
      <c r="E3862">
        <v>0</v>
      </c>
      <c r="F3862">
        <v>0</v>
      </c>
      <c r="G3862">
        <v>0</v>
      </c>
      <c r="H3862">
        <v>0</v>
      </c>
      <c r="L3862">
        <v>37.44</v>
      </c>
      <c r="R3862">
        <v>37.44</v>
      </c>
      <c r="S3862" t="s">
        <v>90</v>
      </c>
      <c r="T3862" s="297">
        <v>46311.754166666666</v>
      </c>
    </row>
    <row r="3863" spans="1:20" x14ac:dyDescent="0.35">
      <c r="A3863" t="s">
        <v>104</v>
      </c>
      <c r="B3863" t="s">
        <v>105</v>
      </c>
      <c r="C3863" t="s">
        <v>93</v>
      </c>
      <c r="D3863" s="29">
        <v>46594</v>
      </c>
      <c r="E3863">
        <v>0</v>
      </c>
      <c r="F3863">
        <v>0</v>
      </c>
      <c r="G3863">
        <v>0</v>
      </c>
      <c r="H3863">
        <v>0</v>
      </c>
      <c r="L3863">
        <v>37.44</v>
      </c>
      <c r="R3863">
        <v>37.44</v>
      </c>
      <c r="S3863" t="s">
        <v>90</v>
      </c>
      <c r="T3863" s="297">
        <v>46311.754166666666</v>
      </c>
    </row>
    <row r="3864" spans="1:20" x14ac:dyDescent="0.35">
      <c r="A3864" t="s">
        <v>104</v>
      </c>
      <c r="B3864" t="s">
        <v>105</v>
      </c>
      <c r="C3864" t="s">
        <v>93</v>
      </c>
      <c r="D3864" s="29">
        <v>46595</v>
      </c>
      <c r="E3864">
        <v>0</v>
      </c>
      <c r="F3864">
        <v>0</v>
      </c>
      <c r="G3864">
        <v>0</v>
      </c>
      <c r="H3864">
        <v>0</v>
      </c>
      <c r="L3864">
        <v>37.44</v>
      </c>
      <c r="R3864">
        <v>37.44</v>
      </c>
      <c r="S3864" t="s">
        <v>90</v>
      </c>
      <c r="T3864" s="297">
        <v>46311.754166666666</v>
      </c>
    </row>
    <row r="3865" spans="1:20" x14ac:dyDescent="0.35">
      <c r="A3865" t="s">
        <v>104</v>
      </c>
      <c r="B3865" t="s">
        <v>105</v>
      </c>
      <c r="C3865" t="s">
        <v>93</v>
      </c>
      <c r="D3865" s="29">
        <v>46596</v>
      </c>
      <c r="E3865">
        <v>0</v>
      </c>
      <c r="F3865">
        <v>0</v>
      </c>
      <c r="G3865">
        <v>0</v>
      </c>
      <c r="H3865">
        <v>0</v>
      </c>
      <c r="L3865">
        <v>37.44</v>
      </c>
      <c r="R3865">
        <v>37.44</v>
      </c>
      <c r="S3865" t="s">
        <v>90</v>
      </c>
      <c r="T3865" s="297">
        <v>46311.754166666666</v>
      </c>
    </row>
    <row r="3866" spans="1:20" x14ac:dyDescent="0.35">
      <c r="A3866" t="s">
        <v>104</v>
      </c>
      <c r="B3866" t="s">
        <v>105</v>
      </c>
      <c r="C3866" t="s">
        <v>93</v>
      </c>
      <c r="D3866" s="29">
        <v>46597</v>
      </c>
      <c r="E3866">
        <v>0</v>
      </c>
      <c r="F3866">
        <v>0</v>
      </c>
      <c r="G3866">
        <v>0</v>
      </c>
      <c r="H3866">
        <v>0</v>
      </c>
      <c r="L3866">
        <v>37.44</v>
      </c>
      <c r="R3866">
        <v>37.44</v>
      </c>
      <c r="S3866" t="s">
        <v>90</v>
      </c>
      <c r="T3866" s="297">
        <v>46311.754166666666</v>
      </c>
    </row>
    <row r="3867" spans="1:20" x14ac:dyDescent="0.35">
      <c r="A3867" t="s">
        <v>104</v>
      </c>
      <c r="B3867" t="s">
        <v>105</v>
      </c>
      <c r="C3867" t="s">
        <v>93</v>
      </c>
      <c r="D3867" s="29">
        <v>46598</v>
      </c>
      <c r="E3867">
        <v>0</v>
      </c>
      <c r="F3867">
        <v>0</v>
      </c>
      <c r="G3867">
        <v>0</v>
      </c>
      <c r="H3867">
        <v>0</v>
      </c>
      <c r="L3867">
        <v>37.44</v>
      </c>
      <c r="R3867">
        <v>37.44</v>
      </c>
      <c r="S3867" t="s">
        <v>90</v>
      </c>
      <c r="T3867" s="297">
        <v>46311.754166666666</v>
      </c>
    </row>
    <row r="3868" spans="1:20" x14ac:dyDescent="0.35">
      <c r="A3868" t="s">
        <v>104</v>
      </c>
      <c r="B3868" t="s">
        <v>105</v>
      </c>
      <c r="C3868" t="s">
        <v>93</v>
      </c>
      <c r="D3868" s="29">
        <v>46599</v>
      </c>
      <c r="E3868">
        <v>0</v>
      </c>
      <c r="F3868">
        <v>0</v>
      </c>
      <c r="G3868">
        <v>0</v>
      </c>
      <c r="H3868">
        <v>0</v>
      </c>
      <c r="L3868">
        <v>37.44</v>
      </c>
      <c r="R3868">
        <v>37.44</v>
      </c>
      <c r="S3868" t="s">
        <v>90</v>
      </c>
      <c r="T3868" s="297">
        <v>46311.754166666666</v>
      </c>
    </row>
    <row r="3869" spans="1:20" x14ac:dyDescent="0.35">
      <c r="A3869" t="s">
        <v>104</v>
      </c>
      <c r="B3869" t="s">
        <v>105</v>
      </c>
      <c r="C3869" t="s">
        <v>93</v>
      </c>
      <c r="D3869" s="29">
        <v>46600</v>
      </c>
      <c r="E3869">
        <v>0</v>
      </c>
      <c r="F3869">
        <v>0</v>
      </c>
      <c r="G3869">
        <v>0</v>
      </c>
      <c r="H3869">
        <v>0</v>
      </c>
      <c r="L3869">
        <v>37.44</v>
      </c>
      <c r="R3869">
        <v>37.44</v>
      </c>
      <c r="S3869" t="s">
        <v>90</v>
      </c>
      <c r="T3869" s="297">
        <v>46311.754166666666</v>
      </c>
    </row>
    <row r="3870" spans="1:20" x14ac:dyDescent="0.35">
      <c r="A3870" t="s">
        <v>104</v>
      </c>
      <c r="B3870" t="s">
        <v>105</v>
      </c>
      <c r="C3870" t="s">
        <v>93</v>
      </c>
      <c r="D3870" s="29">
        <v>46601</v>
      </c>
      <c r="E3870">
        <v>0</v>
      </c>
      <c r="F3870">
        <v>0</v>
      </c>
      <c r="G3870">
        <v>0</v>
      </c>
      <c r="H3870">
        <v>0</v>
      </c>
      <c r="L3870">
        <v>37.44</v>
      </c>
      <c r="R3870">
        <v>37.44</v>
      </c>
      <c r="S3870" t="s">
        <v>90</v>
      </c>
      <c r="T3870" s="297">
        <v>46311.754166666666</v>
      </c>
    </row>
    <row r="3871" spans="1:20" x14ac:dyDescent="0.35">
      <c r="A3871" t="s">
        <v>104</v>
      </c>
      <c r="B3871" t="s">
        <v>105</v>
      </c>
      <c r="C3871" t="s">
        <v>93</v>
      </c>
      <c r="D3871" s="29">
        <v>46602</v>
      </c>
      <c r="E3871">
        <v>0</v>
      </c>
      <c r="F3871">
        <v>0</v>
      </c>
      <c r="G3871">
        <v>0</v>
      </c>
      <c r="H3871">
        <v>0</v>
      </c>
      <c r="L3871">
        <v>37.44</v>
      </c>
      <c r="R3871">
        <v>37.44</v>
      </c>
      <c r="S3871" t="s">
        <v>90</v>
      </c>
      <c r="T3871" s="297">
        <v>46311.754166666666</v>
      </c>
    </row>
    <row r="3872" spans="1:20" x14ac:dyDescent="0.35">
      <c r="A3872" t="s">
        <v>104</v>
      </c>
      <c r="B3872" t="s">
        <v>105</v>
      </c>
      <c r="C3872" t="s">
        <v>93</v>
      </c>
      <c r="D3872" s="29">
        <v>46603</v>
      </c>
      <c r="E3872">
        <v>0</v>
      </c>
      <c r="F3872">
        <v>0</v>
      </c>
      <c r="G3872">
        <v>0</v>
      </c>
      <c r="H3872">
        <v>0</v>
      </c>
      <c r="L3872">
        <v>37.44</v>
      </c>
      <c r="R3872">
        <v>37.44</v>
      </c>
      <c r="S3872" t="s">
        <v>90</v>
      </c>
      <c r="T3872" s="297">
        <v>46311.754166666666</v>
      </c>
    </row>
    <row r="3873" spans="1:20" x14ac:dyDescent="0.35">
      <c r="A3873" t="s">
        <v>104</v>
      </c>
      <c r="B3873" t="s">
        <v>105</v>
      </c>
      <c r="C3873" t="s">
        <v>93</v>
      </c>
      <c r="D3873" s="29">
        <v>46604</v>
      </c>
      <c r="E3873">
        <v>0</v>
      </c>
      <c r="F3873">
        <v>0</v>
      </c>
      <c r="G3873">
        <v>0</v>
      </c>
      <c r="H3873">
        <v>0</v>
      </c>
      <c r="L3873">
        <v>37.44</v>
      </c>
      <c r="R3873">
        <v>37.44</v>
      </c>
      <c r="S3873" t="s">
        <v>90</v>
      </c>
      <c r="T3873" s="297">
        <v>46311.754166666666</v>
      </c>
    </row>
    <row r="3874" spans="1:20" x14ac:dyDescent="0.35">
      <c r="A3874" t="s">
        <v>104</v>
      </c>
      <c r="B3874" t="s">
        <v>105</v>
      </c>
      <c r="C3874" t="s">
        <v>93</v>
      </c>
      <c r="D3874" s="29">
        <v>46605</v>
      </c>
      <c r="E3874">
        <v>0</v>
      </c>
      <c r="F3874">
        <v>0</v>
      </c>
      <c r="G3874">
        <v>0</v>
      </c>
      <c r="H3874">
        <v>0</v>
      </c>
      <c r="L3874">
        <v>37.44</v>
      </c>
      <c r="R3874">
        <v>37.44</v>
      </c>
      <c r="S3874" t="s">
        <v>90</v>
      </c>
      <c r="T3874" s="297">
        <v>46311.754166666666</v>
      </c>
    </row>
    <row r="3875" spans="1:20" x14ac:dyDescent="0.35">
      <c r="A3875" t="s">
        <v>104</v>
      </c>
      <c r="B3875" t="s">
        <v>105</v>
      </c>
      <c r="C3875" t="s">
        <v>93</v>
      </c>
      <c r="D3875" s="29">
        <v>46606</v>
      </c>
      <c r="E3875">
        <v>0</v>
      </c>
      <c r="F3875">
        <v>0</v>
      </c>
      <c r="G3875">
        <v>0</v>
      </c>
      <c r="H3875">
        <v>0</v>
      </c>
      <c r="L3875">
        <v>37.44</v>
      </c>
      <c r="R3875">
        <v>37.44</v>
      </c>
      <c r="S3875" t="s">
        <v>90</v>
      </c>
      <c r="T3875" s="297">
        <v>46311.754166666666</v>
      </c>
    </row>
    <row r="3876" spans="1:20" x14ac:dyDescent="0.35">
      <c r="A3876" t="s">
        <v>104</v>
      </c>
      <c r="B3876" t="s">
        <v>105</v>
      </c>
      <c r="C3876" t="s">
        <v>93</v>
      </c>
      <c r="D3876" s="29">
        <v>46607</v>
      </c>
      <c r="E3876">
        <v>0</v>
      </c>
      <c r="F3876">
        <v>0</v>
      </c>
      <c r="G3876">
        <v>0</v>
      </c>
      <c r="H3876">
        <v>0</v>
      </c>
      <c r="L3876">
        <v>37.44</v>
      </c>
      <c r="R3876">
        <v>37.44</v>
      </c>
      <c r="S3876" t="s">
        <v>90</v>
      </c>
      <c r="T3876" s="297">
        <v>46311.754166666666</v>
      </c>
    </row>
    <row r="3877" spans="1:20" x14ac:dyDescent="0.35">
      <c r="A3877" t="s">
        <v>104</v>
      </c>
      <c r="B3877" t="s">
        <v>105</v>
      </c>
      <c r="C3877" t="s">
        <v>93</v>
      </c>
      <c r="D3877" s="29">
        <v>46608</v>
      </c>
      <c r="E3877">
        <v>0</v>
      </c>
      <c r="F3877">
        <v>0</v>
      </c>
      <c r="G3877">
        <v>0</v>
      </c>
      <c r="H3877">
        <v>0</v>
      </c>
      <c r="L3877">
        <v>37.44</v>
      </c>
      <c r="R3877">
        <v>37.44</v>
      </c>
      <c r="S3877" t="s">
        <v>90</v>
      </c>
      <c r="T3877" s="297">
        <v>46311.754166666666</v>
      </c>
    </row>
    <row r="3878" spans="1:20" x14ac:dyDescent="0.35">
      <c r="A3878" t="s">
        <v>104</v>
      </c>
      <c r="B3878" t="s">
        <v>105</v>
      </c>
      <c r="C3878" t="s">
        <v>93</v>
      </c>
      <c r="D3878" s="29">
        <v>46609</v>
      </c>
      <c r="E3878">
        <v>0</v>
      </c>
      <c r="F3878">
        <v>0</v>
      </c>
      <c r="G3878">
        <v>0</v>
      </c>
      <c r="H3878">
        <v>0</v>
      </c>
      <c r="L3878">
        <v>37.44</v>
      </c>
      <c r="R3878">
        <v>37.44</v>
      </c>
      <c r="S3878" t="s">
        <v>90</v>
      </c>
      <c r="T3878" s="297">
        <v>46311.754166666666</v>
      </c>
    </row>
    <row r="3879" spans="1:20" x14ac:dyDescent="0.35">
      <c r="A3879" t="s">
        <v>104</v>
      </c>
      <c r="B3879" t="s">
        <v>105</v>
      </c>
      <c r="C3879" t="s">
        <v>93</v>
      </c>
      <c r="D3879" s="29">
        <v>46610</v>
      </c>
      <c r="E3879">
        <v>0</v>
      </c>
      <c r="F3879">
        <v>0</v>
      </c>
      <c r="G3879">
        <v>0</v>
      </c>
      <c r="H3879">
        <v>0</v>
      </c>
      <c r="L3879">
        <v>37.44</v>
      </c>
      <c r="R3879">
        <v>37.44</v>
      </c>
      <c r="S3879" t="s">
        <v>90</v>
      </c>
      <c r="T3879" s="297">
        <v>46311.754166666666</v>
      </c>
    </row>
    <row r="3880" spans="1:20" x14ac:dyDescent="0.35">
      <c r="A3880" t="s">
        <v>104</v>
      </c>
      <c r="B3880" t="s">
        <v>105</v>
      </c>
      <c r="C3880" t="s">
        <v>93</v>
      </c>
      <c r="D3880" s="29">
        <v>46611</v>
      </c>
      <c r="E3880">
        <v>0</v>
      </c>
      <c r="F3880">
        <v>0</v>
      </c>
      <c r="G3880">
        <v>0</v>
      </c>
      <c r="H3880">
        <v>0</v>
      </c>
      <c r="L3880">
        <v>37.44</v>
      </c>
      <c r="R3880">
        <v>37.44</v>
      </c>
      <c r="S3880" t="s">
        <v>90</v>
      </c>
      <c r="T3880" s="297">
        <v>46311.754166666666</v>
      </c>
    </row>
    <row r="3881" spans="1:20" x14ac:dyDescent="0.35">
      <c r="A3881" t="s">
        <v>104</v>
      </c>
      <c r="B3881" t="s">
        <v>105</v>
      </c>
      <c r="C3881" t="s">
        <v>93</v>
      </c>
      <c r="D3881" s="29">
        <v>46612</v>
      </c>
      <c r="E3881">
        <v>0</v>
      </c>
      <c r="F3881">
        <v>0</v>
      </c>
      <c r="G3881">
        <v>0</v>
      </c>
      <c r="H3881">
        <v>0</v>
      </c>
      <c r="L3881">
        <v>37.44</v>
      </c>
      <c r="R3881">
        <v>37.44</v>
      </c>
      <c r="S3881" t="s">
        <v>90</v>
      </c>
      <c r="T3881" s="297">
        <v>46311.754166666666</v>
      </c>
    </row>
    <row r="3882" spans="1:20" x14ac:dyDescent="0.35">
      <c r="A3882" t="s">
        <v>104</v>
      </c>
      <c r="B3882" t="s">
        <v>105</v>
      </c>
      <c r="C3882" t="s">
        <v>93</v>
      </c>
      <c r="D3882" s="29">
        <v>46613</v>
      </c>
      <c r="E3882">
        <v>0</v>
      </c>
      <c r="F3882">
        <v>0</v>
      </c>
      <c r="G3882">
        <v>0</v>
      </c>
      <c r="H3882">
        <v>0</v>
      </c>
      <c r="L3882">
        <v>37.44</v>
      </c>
      <c r="R3882">
        <v>37.44</v>
      </c>
      <c r="S3882" t="s">
        <v>90</v>
      </c>
      <c r="T3882" s="297">
        <v>46311.754166666666</v>
      </c>
    </row>
    <row r="3883" spans="1:20" x14ac:dyDescent="0.35">
      <c r="A3883" t="s">
        <v>104</v>
      </c>
      <c r="B3883" t="s">
        <v>105</v>
      </c>
      <c r="C3883" t="s">
        <v>93</v>
      </c>
      <c r="D3883" s="29">
        <v>46614</v>
      </c>
      <c r="E3883">
        <v>0</v>
      </c>
      <c r="F3883">
        <v>0</v>
      </c>
      <c r="G3883">
        <v>0</v>
      </c>
      <c r="H3883">
        <v>0</v>
      </c>
      <c r="L3883">
        <v>37.44</v>
      </c>
      <c r="R3883">
        <v>37.44</v>
      </c>
      <c r="S3883" t="s">
        <v>90</v>
      </c>
      <c r="T3883" s="297">
        <v>46311.754166666666</v>
      </c>
    </row>
    <row r="3884" spans="1:20" x14ac:dyDescent="0.35">
      <c r="A3884" t="s">
        <v>104</v>
      </c>
      <c r="B3884" t="s">
        <v>105</v>
      </c>
      <c r="C3884" t="s">
        <v>93</v>
      </c>
      <c r="D3884" s="29">
        <v>46615</v>
      </c>
      <c r="E3884">
        <v>0</v>
      </c>
      <c r="F3884">
        <v>0</v>
      </c>
      <c r="G3884">
        <v>0</v>
      </c>
      <c r="H3884">
        <v>0</v>
      </c>
      <c r="L3884">
        <v>37.44</v>
      </c>
      <c r="R3884">
        <v>37.44</v>
      </c>
      <c r="S3884" t="s">
        <v>90</v>
      </c>
      <c r="T3884" s="297">
        <v>46311.754166666666</v>
      </c>
    </row>
    <row r="3885" spans="1:20" x14ac:dyDescent="0.35">
      <c r="A3885" t="s">
        <v>104</v>
      </c>
      <c r="B3885" t="s">
        <v>105</v>
      </c>
      <c r="C3885" t="s">
        <v>93</v>
      </c>
      <c r="D3885" s="29">
        <v>46616</v>
      </c>
      <c r="E3885">
        <v>0</v>
      </c>
      <c r="F3885">
        <v>0</v>
      </c>
      <c r="G3885">
        <v>0</v>
      </c>
      <c r="H3885">
        <v>0</v>
      </c>
      <c r="L3885">
        <v>37.44</v>
      </c>
      <c r="R3885">
        <v>37.44</v>
      </c>
      <c r="S3885" t="s">
        <v>90</v>
      </c>
      <c r="T3885" s="297">
        <v>46311.754166666666</v>
      </c>
    </row>
    <row r="3886" spans="1:20" x14ac:dyDescent="0.35">
      <c r="A3886" t="s">
        <v>104</v>
      </c>
      <c r="B3886" t="s">
        <v>105</v>
      </c>
      <c r="C3886" t="s">
        <v>93</v>
      </c>
      <c r="D3886" s="29">
        <v>46617</v>
      </c>
      <c r="E3886">
        <v>0</v>
      </c>
      <c r="F3886">
        <v>0</v>
      </c>
      <c r="G3886">
        <v>0</v>
      </c>
      <c r="H3886">
        <v>0</v>
      </c>
      <c r="L3886">
        <v>37.44</v>
      </c>
      <c r="R3886">
        <v>37.44</v>
      </c>
      <c r="S3886" t="s">
        <v>90</v>
      </c>
      <c r="T3886" s="297">
        <v>46311.754166666666</v>
      </c>
    </row>
    <row r="3887" spans="1:20" x14ac:dyDescent="0.35">
      <c r="A3887" t="s">
        <v>104</v>
      </c>
      <c r="B3887" t="s">
        <v>105</v>
      </c>
      <c r="C3887" t="s">
        <v>93</v>
      </c>
      <c r="D3887" s="29">
        <v>46618</v>
      </c>
      <c r="E3887">
        <v>0</v>
      </c>
      <c r="F3887">
        <v>0</v>
      </c>
      <c r="G3887">
        <v>0</v>
      </c>
      <c r="H3887">
        <v>0</v>
      </c>
      <c r="L3887">
        <v>37.44</v>
      </c>
      <c r="R3887">
        <v>37.44</v>
      </c>
      <c r="S3887" t="s">
        <v>90</v>
      </c>
      <c r="T3887" s="297">
        <v>46311.754166666666</v>
      </c>
    </row>
    <row r="3888" spans="1:20" x14ac:dyDescent="0.35">
      <c r="A3888" t="s">
        <v>104</v>
      </c>
      <c r="B3888" t="s">
        <v>105</v>
      </c>
      <c r="C3888" t="s">
        <v>93</v>
      </c>
      <c r="D3888" s="29">
        <v>46619</v>
      </c>
      <c r="E3888">
        <v>0</v>
      </c>
      <c r="F3888">
        <v>0</v>
      </c>
      <c r="G3888">
        <v>0</v>
      </c>
      <c r="H3888">
        <v>0</v>
      </c>
      <c r="L3888">
        <v>37.44</v>
      </c>
      <c r="R3888">
        <v>37.44</v>
      </c>
      <c r="S3888" t="s">
        <v>90</v>
      </c>
      <c r="T3888" s="297">
        <v>46311.754166666666</v>
      </c>
    </row>
    <row r="3889" spans="1:20" x14ac:dyDescent="0.35">
      <c r="A3889" t="s">
        <v>104</v>
      </c>
      <c r="B3889" t="s">
        <v>105</v>
      </c>
      <c r="C3889" t="s">
        <v>93</v>
      </c>
      <c r="D3889" s="29">
        <v>46620</v>
      </c>
      <c r="E3889">
        <v>0</v>
      </c>
      <c r="F3889">
        <v>0</v>
      </c>
      <c r="G3889">
        <v>0</v>
      </c>
      <c r="H3889">
        <v>0</v>
      </c>
      <c r="L3889">
        <v>37.44</v>
      </c>
      <c r="R3889">
        <v>37.44</v>
      </c>
      <c r="S3889" t="s">
        <v>90</v>
      </c>
      <c r="T3889" s="297">
        <v>46311.754166666666</v>
      </c>
    </row>
    <row r="3890" spans="1:20" x14ac:dyDescent="0.35">
      <c r="A3890" t="s">
        <v>104</v>
      </c>
      <c r="B3890" t="s">
        <v>105</v>
      </c>
      <c r="C3890" t="s">
        <v>93</v>
      </c>
      <c r="D3890" s="29">
        <v>46621</v>
      </c>
      <c r="E3890">
        <v>0</v>
      </c>
      <c r="F3890">
        <v>0</v>
      </c>
      <c r="G3890">
        <v>0</v>
      </c>
      <c r="H3890">
        <v>0</v>
      </c>
      <c r="L3890">
        <v>37.44</v>
      </c>
      <c r="R3890">
        <v>37.44</v>
      </c>
      <c r="S3890" t="s">
        <v>90</v>
      </c>
      <c r="T3890" s="297">
        <v>46311.754166666666</v>
      </c>
    </row>
    <row r="3891" spans="1:20" x14ac:dyDescent="0.35">
      <c r="A3891" t="s">
        <v>104</v>
      </c>
      <c r="B3891" t="s">
        <v>105</v>
      </c>
      <c r="C3891" t="s">
        <v>93</v>
      </c>
      <c r="D3891" s="29">
        <v>46622</v>
      </c>
      <c r="E3891">
        <v>0</v>
      </c>
      <c r="F3891">
        <v>0</v>
      </c>
      <c r="G3891">
        <v>0</v>
      </c>
      <c r="H3891">
        <v>0</v>
      </c>
      <c r="L3891">
        <v>37.44</v>
      </c>
      <c r="R3891">
        <v>37.44</v>
      </c>
      <c r="S3891" t="s">
        <v>90</v>
      </c>
      <c r="T3891" s="297">
        <v>46311.754166666666</v>
      </c>
    </row>
    <row r="3892" spans="1:20" x14ac:dyDescent="0.35">
      <c r="A3892" t="s">
        <v>104</v>
      </c>
      <c r="B3892" t="s">
        <v>105</v>
      </c>
      <c r="C3892" t="s">
        <v>93</v>
      </c>
      <c r="D3892" s="29">
        <v>46623</v>
      </c>
      <c r="E3892">
        <v>0</v>
      </c>
      <c r="F3892">
        <v>0</v>
      </c>
      <c r="G3892">
        <v>0</v>
      </c>
      <c r="H3892">
        <v>0</v>
      </c>
      <c r="L3892">
        <v>37.44</v>
      </c>
      <c r="R3892">
        <v>37.44</v>
      </c>
      <c r="S3892" t="s">
        <v>90</v>
      </c>
      <c r="T3892" s="297">
        <v>46311.754166666666</v>
      </c>
    </row>
    <row r="3893" spans="1:20" x14ac:dyDescent="0.35">
      <c r="A3893" t="s">
        <v>104</v>
      </c>
      <c r="B3893" t="s">
        <v>105</v>
      </c>
      <c r="C3893" t="s">
        <v>93</v>
      </c>
      <c r="D3893" s="29">
        <v>46624</v>
      </c>
      <c r="E3893">
        <v>0</v>
      </c>
      <c r="F3893">
        <v>0</v>
      </c>
      <c r="G3893">
        <v>0</v>
      </c>
      <c r="H3893">
        <v>0</v>
      </c>
      <c r="L3893">
        <v>37.44</v>
      </c>
      <c r="R3893">
        <v>37.44</v>
      </c>
      <c r="S3893" t="s">
        <v>90</v>
      </c>
      <c r="T3893" s="297">
        <v>46311.754166666666</v>
      </c>
    </row>
    <row r="3894" spans="1:20" x14ac:dyDescent="0.35">
      <c r="A3894" t="s">
        <v>104</v>
      </c>
      <c r="B3894" t="s">
        <v>105</v>
      </c>
      <c r="C3894" t="s">
        <v>93</v>
      </c>
      <c r="D3894" s="29">
        <v>46625</v>
      </c>
      <c r="E3894">
        <v>0</v>
      </c>
      <c r="F3894">
        <v>0</v>
      </c>
      <c r="G3894">
        <v>0</v>
      </c>
      <c r="H3894">
        <v>0</v>
      </c>
      <c r="L3894">
        <v>37.44</v>
      </c>
      <c r="R3894">
        <v>37.44</v>
      </c>
      <c r="S3894" t="s">
        <v>90</v>
      </c>
      <c r="T3894" s="297">
        <v>46311.754166666666</v>
      </c>
    </row>
    <row r="3895" spans="1:20" x14ac:dyDescent="0.35">
      <c r="A3895" t="s">
        <v>104</v>
      </c>
      <c r="B3895" t="s">
        <v>105</v>
      </c>
      <c r="C3895" t="s">
        <v>93</v>
      </c>
      <c r="D3895" s="29">
        <v>46626</v>
      </c>
      <c r="E3895">
        <v>0</v>
      </c>
      <c r="F3895">
        <v>0</v>
      </c>
      <c r="G3895">
        <v>0</v>
      </c>
      <c r="H3895">
        <v>0</v>
      </c>
      <c r="L3895">
        <v>37.44</v>
      </c>
      <c r="R3895">
        <v>37.44</v>
      </c>
      <c r="S3895" t="s">
        <v>90</v>
      </c>
      <c r="T3895" s="297">
        <v>46311.754166666666</v>
      </c>
    </row>
    <row r="3896" spans="1:20" x14ac:dyDescent="0.35">
      <c r="A3896" t="s">
        <v>104</v>
      </c>
      <c r="B3896" t="s">
        <v>105</v>
      </c>
      <c r="C3896" t="s">
        <v>93</v>
      </c>
      <c r="D3896" s="29">
        <v>46627</v>
      </c>
      <c r="E3896">
        <v>0</v>
      </c>
      <c r="F3896">
        <v>0</v>
      </c>
      <c r="G3896">
        <v>0</v>
      </c>
      <c r="H3896">
        <v>0</v>
      </c>
      <c r="L3896">
        <v>37.44</v>
      </c>
      <c r="R3896">
        <v>37.44</v>
      </c>
      <c r="S3896" t="s">
        <v>90</v>
      </c>
      <c r="T3896" s="297">
        <v>46311.754166666666</v>
      </c>
    </row>
    <row r="3897" spans="1:20" x14ac:dyDescent="0.35">
      <c r="A3897" t="s">
        <v>104</v>
      </c>
      <c r="B3897" t="s">
        <v>105</v>
      </c>
      <c r="C3897" t="s">
        <v>93</v>
      </c>
      <c r="D3897" s="29">
        <v>46628</v>
      </c>
      <c r="E3897">
        <v>0</v>
      </c>
      <c r="F3897">
        <v>0</v>
      </c>
      <c r="G3897">
        <v>0</v>
      </c>
      <c r="H3897">
        <v>0</v>
      </c>
      <c r="L3897">
        <v>37.44</v>
      </c>
      <c r="R3897">
        <v>37.44</v>
      </c>
      <c r="S3897" t="s">
        <v>90</v>
      </c>
      <c r="T3897" s="297">
        <v>46311.754166666666</v>
      </c>
    </row>
    <row r="3898" spans="1:20" x14ac:dyDescent="0.35">
      <c r="A3898" t="s">
        <v>104</v>
      </c>
      <c r="B3898" t="s">
        <v>105</v>
      </c>
      <c r="C3898" t="s">
        <v>93</v>
      </c>
      <c r="D3898" s="29">
        <v>46629</v>
      </c>
      <c r="E3898">
        <v>0</v>
      </c>
      <c r="F3898">
        <v>0</v>
      </c>
      <c r="G3898">
        <v>0</v>
      </c>
      <c r="H3898">
        <v>0</v>
      </c>
      <c r="L3898">
        <v>37.44</v>
      </c>
      <c r="R3898">
        <v>37.44</v>
      </c>
      <c r="S3898" t="s">
        <v>90</v>
      </c>
      <c r="T3898" s="297">
        <v>46311.754166666666</v>
      </c>
    </row>
    <row r="3899" spans="1:20" x14ac:dyDescent="0.35">
      <c r="A3899" t="s">
        <v>104</v>
      </c>
      <c r="B3899" t="s">
        <v>105</v>
      </c>
      <c r="C3899" t="s">
        <v>93</v>
      </c>
      <c r="D3899" s="29">
        <v>46630</v>
      </c>
      <c r="E3899">
        <v>0</v>
      </c>
      <c r="F3899">
        <v>0</v>
      </c>
      <c r="G3899">
        <v>0</v>
      </c>
      <c r="H3899">
        <v>0</v>
      </c>
      <c r="L3899">
        <v>37.44</v>
      </c>
      <c r="R3899">
        <v>37.44</v>
      </c>
      <c r="S3899" t="s">
        <v>90</v>
      </c>
      <c r="T3899" s="297">
        <v>46311.754166666666</v>
      </c>
    </row>
    <row r="3900" spans="1:20" x14ac:dyDescent="0.35">
      <c r="A3900" t="s">
        <v>104</v>
      </c>
      <c r="B3900" t="s">
        <v>105</v>
      </c>
      <c r="C3900" t="s">
        <v>93</v>
      </c>
      <c r="D3900" s="29">
        <v>46631</v>
      </c>
      <c r="E3900">
        <v>0</v>
      </c>
      <c r="F3900">
        <v>0</v>
      </c>
      <c r="G3900">
        <v>0</v>
      </c>
      <c r="H3900">
        <v>0</v>
      </c>
      <c r="L3900">
        <v>37.44</v>
      </c>
      <c r="R3900">
        <v>37.44</v>
      </c>
      <c r="S3900" t="s">
        <v>90</v>
      </c>
      <c r="T3900" s="297">
        <v>46311.754166666666</v>
      </c>
    </row>
    <row r="3901" spans="1:20" x14ac:dyDescent="0.35">
      <c r="A3901" t="s">
        <v>104</v>
      </c>
      <c r="B3901" t="s">
        <v>105</v>
      </c>
      <c r="C3901" t="s">
        <v>93</v>
      </c>
      <c r="D3901" s="29">
        <v>46632</v>
      </c>
      <c r="E3901">
        <v>0</v>
      </c>
      <c r="F3901">
        <v>0</v>
      </c>
      <c r="G3901">
        <v>0</v>
      </c>
      <c r="H3901">
        <v>0</v>
      </c>
      <c r="L3901">
        <v>37.44</v>
      </c>
      <c r="R3901">
        <v>37.44</v>
      </c>
      <c r="S3901" t="s">
        <v>90</v>
      </c>
      <c r="T3901" s="297">
        <v>46311.754166666666</v>
      </c>
    </row>
    <row r="3902" spans="1:20" x14ac:dyDescent="0.35">
      <c r="A3902" t="s">
        <v>104</v>
      </c>
      <c r="B3902" t="s">
        <v>105</v>
      </c>
      <c r="C3902" t="s">
        <v>93</v>
      </c>
      <c r="D3902" s="29">
        <v>46633</v>
      </c>
      <c r="E3902">
        <v>0</v>
      </c>
      <c r="F3902">
        <v>0</v>
      </c>
      <c r="G3902">
        <v>0</v>
      </c>
      <c r="H3902">
        <v>0</v>
      </c>
      <c r="L3902">
        <v>37.44</v>
      </c>
      <c r="R3902">
        <v>37.44</v>
      </c>
      <c r="S3902" t="s">
        <v>90</v>
      </c>
      <c r="T3902" s="297">
        <v>46311.754166666666</v>
      </c>
    </row>
    <row r="3903" spans="1:20" x14ac:dyDescent="0.35">
      <c r="A3903" t="s">
        <v>104</v>
      </c>
      <c r="B3903" t="s">
        <v>105</v>
      </c>
      <c r="C3903" t="s">
        <v>93</v>
      </c>
      <c r="D3903" s="29">
        <v>46634</v>
      </c>
      <c r="E3903">
        <v>0</v>
      </c>
      <c r="F3903">
        <v>0</v>
      </c>
      <c r="G3903">
        <v>0</v>
      </c>
      <c r="H3903">
        <v>0</v>
      </c>
      <c r="L3903">
        <v>37.44</v>
      </c>
      <c r="R3903">
        <v>37.44</v>
      </c>
      <c r="S3903" t="s">
        <v>90</v>
      </c>
      <c r="T3903" s="297">
        <v>46311.754166666666</v>
      </c>
    </row>
    <row r="3904" spans="1:20" x14ac:dyDescent="0.35">
      <c r="A3904" t="s">
        <v>104</v>
      </c>
      <c r="B3904" t="s">
        <v>105</v>
      </c>
      <c r="C3904" t="s">
        <v>93</v>
      </c>
      <c r="D3904" s="29">
        <v>46635</v>
      </c>
      <c r="E3904">
        <v>0</v>
      </c>
      <c r="F3904">
        <v>0</v>
      </c>
      <c r="G3904">
        <v>0</v>
      </c>
      <c r="H3904">
        <v>0</v>
      </c>
      <c r="L3904">
        <v>37.44</v>
      </c>
      <c r="R3904">
        <v>37.44</v>
      </c>
      <c r="S3904" t="s">
        <v>90</v>
      </c>
      <c r="T3904" s="297">
        <v>46311.754166666666</v>
      </c>
    </row>
    <row r="3905" spans="1:20" x14ac:dyDescent="0.35">
      <c r="A3905" t="s">
        <v>104</v>
      </c>
      <c r="B3905" t="s">
        <v>105</v>
      </c>
      <c r="C3905" t="s">
        <v>93</v>
      </c>
      <c r="D3905" s="29">
        <v>46636</v>
      </c>
      <c r="E3905">
        <v>0</v>
      </c>
      <c r="F3905">
        <v>0</v>
      </c>
      <c r="G3905">
        <v>0</v>
      </c>
      <c r="H3905">
        <v>0</v>
      </c>
      <c r="L3905">
        <v>37.44</v>
      </c>
      <c r="R3905">
        <v>37.44</v>
      </c>
      <c r="S3905" t="s">
        <v>90</v>
      </c>
      <c r="T3905" s="297">
        <v>46311.754166666666</v>
      </c>
    </row>
    <row r="3906" spans="1:20" x14ac:dyDescent="0.35">
      <c r="A3906" t="s">
        <v>104</v>
      </c>
      <c r="B3906" t="s">
        <v>105</v>
      </c>
      <c r="C3906" t="s">
        <v>93</v>
      </c>
      <c r="D3906" s="29">
        <v>46637</v>
      </c>
      <c r="E3906">
        <v>0</v>
      </c>
      <c r="F3906">
        <v>0</v>
      </c>
      <c r="G3906">
        <v>0</v>
      </c>
      <c r="H3906">
        <v>0</v>
      </c>
      <c r="L3906">
        <v>37.44</v>
      </c>
      <c r="R3906">
        <v>37.44</v>
      </c>
      <c r="S3906" t="s">
        <v>90</v>
      </c>
      <c r="T3906" s="297">
        <v>46311.754166666666</v>
      </c>
    </row>
    <row r="3907" spans="1:20" x14ac:dyDescent="0.35">
      <c r="A3907" t="s">
        <v>104</v>
      </c>
      <c r="B3907" t="s">
        <v>105</v>
      </c>
      <c r="C3907" t="s">
        <v>93</v>
      </c>
      <c r="D3907" s="29">
        <v>46638</v>
      </c>
      <c r="E3907">
        <v>0</v>
      </c>
      <c r="F3907">
        <v>0</v>
      </c>
      <c r="G3907">
        <v>0</v>
      </c>
      <c r="H3907">
        <v>0</v>
      </c>
      <c r="L3907">
        <v>37.44</v>
      </c>
      <c r="R3907">
        <v>37.44</v>
      </c>
      <c r="S3907" t="s">
        <v>90</v>
      </c>
      <c r="T3907" s="297">
        <v>46311.754166666666</v>
      </c>
    </row>
    <row r="3908" spans="1:20" x14ac:dyDescent="0.35">
      <c r="A3908" t="s">
        <v>104</v>
      </c>
      <c r="B3908" t="s">
        <v>105</v>
      </c>
      <c r="C3908" t="s">
        <v>93</v>
      </c>
      <c r="D3908" s="29">
        <v>46639</v>
      </c>
      <c r="E3908">
        <v>0</v>
      </c>
      <c r="F3908">
        <v>0</v>
      </c>
      <c r="G3908">
        <v>0</v>
      </c>
      <c r="H3908">
        <v>0</v>
      </c>
      <c r="L3908">
        <v>37.44</v>
      </c>
      <c r="R3908">
        <v>37.44</v>
      </c>
      <c r="S3908" t="s">
        <v>90</v>
      </c>
      <c r="T3908" s="297">
        <v>46311.754166666666</v>
      </c>
    </row>
    <row r="3909" spans="1:20" x14ac:dyDescent="0.35">
      <c r="A3909" t="s">
        <v>104</v>
      </c>
      <c r="B3909" t="s">
        <v>105</v>
      </c>
      <c r="C3909" t="s">
        <v>93</v>
      </c>
      <c r="D3909" s="29">
        <v>46640</v>
      </c>
      <c r="E3909">
        <v>0</v>
      </c>
      <c r="F3909">
        <v>0</v>
      </c>
      <c r="G3909">
        <v>0</v>
      </c>
      <c r="H3909">
        <v>0</v>
      </c>
      <c r="L3909">
        <v>37.44</v>
      </c>
      <c r="R3909">
        <v>37.44</v>
      </c>
      <c r="S3909" t="s">
        <v>90</v>
      </c>
      <c r="T3909" s="297">
        <v>46311.754166666666</v>
      </c>
    </row>
    <row r="3910" spans="1:20" x14ac:dyDescent="0.35">
      <c r="A3910" t="s">
        <v>104</v>
      </c>
      <c r="B3910" t="s">
        <v>105</v>
      </c>
      <c r="C3910" t="s">
        <v>93</v>
      </c>
      <c r="D3910" s="29">
        <v>46641</v>
      </c>
      <c r="E3910">
        <v>0</v>
      </c>
      <c r="F3910">
        <v>0</v>
      </c>
      <c r="G3910">
        <v>0</v>
      </c>
      <c r="H3910">
        <v>0</v>
      </c>
      <c r="L3910">
        <v>37.44</v>
      </c>
      <c r="R3910">
        <v>37.44</v>
      </c>
      <c r="S3910" t="s">
        <v>90</v>
      </c>
      <c r="T3910" s="297">
        <v>46311.754166666666</v>
      </c>
    </row>
    <row r="3911" spans="1:20" x14ac:dyDescent="0.35">
      <c r="A3911" t="s">
        <v>104</v>
      </c>
      <c r="B3911" t="s">
        <v>105</v>
      </c>
      <c r="C3911" t="s">
        <v>93</v>
      </c>
      <c r="D3911" s="29">
        <v>46642</v>
      </c>
      <c r="E3911">
        <v>0</v>
      </c>
      <c r="F3911">
        <v>0</v>
      </c>
      <c r="G3911">
        <v>0</v>
      </c>
      <c r="H3911">
        <v>0</v>
      </c>
      <c r="L3911">
        <v>37.44</v>
      </c>
      <c r="R3911">
        <v>37.44</v>
      </c>
      <c r="S3911" t="s">
        <v>90</v>
      </c>
      <c r="T3911" s="297">
        <v>46311.754166666666</v>
      </c>
    </row>
    <row r="3912" spans="1:20" x14ac:dyDescent="0.35">
      <c r="A3912" t="s">
        <v>104</v>
      </c>
      <c r="B3912" t="s">
        <v>105</v>
      </c>
      <c r="C3912" t="s">
        <v>93</v>
      </c>
      <c r="D3912" s="29">
        <v>46643</v>
      </c>
      <c r="E3912">
        <v>0</v>
      </c>
      <c r="F3912">
        <v>0</v>
      </c>
      <c r="G3912">
        <v>0</v>
      </c>
      <c r="H3912">
        <v>0</v>
      </c>
      <c r="L3912">
        <v>37.44</v>
      </c>
      <c r="R3912">
        <v>37.44</v>
      </c>
      <c r="S3912" t="s">
        <v>90</v>
      </c>
      <c r="T3912" s="297">
        <v>46311.754166666666</v>
      </c>
    </row>
    <row r="3913" spans="1:20" x14ac:dyDescent="0.35">
      <c r="A3913" t="s">
        <v>104</v>
      </c>
      <c r="B3913" t="s">
        <v>105</v>
      </c>
      <c r="C3913" t="s">
        <v>93</v>
      </c>
      <c r="D3913" s="29">
        <v>46644</v>
      </c>
      <c r="E3913">
        <v>0</v>
      </c>
      <c r="F3913">
        <v>0</v>
      </c>
      <c r="G3913">
        <v>0</v>
      </c>
      <c r="H3913">
        <v>0</v>
      </c>
      <c r="L3913">
        <v>37.44</v>
      </c>
      <c r="R3913">
        <v>37.44</v>
      </c>
      <c r="S3913" t="s">
        <v>90</v>
      </c>
      <c r="T3913" s="297">
        <v>46311.754166666666</v>
      </c>
    </row>
    <row r="3914" spans="1:20" x14ac:dyDescent="0.35">
      <c r="A3914" t="s">
        <v>104</v>
      </c>
      <c r="B3914" t="s">
        <v>105</v>
      </c>
      <c r="C3914" t="s">
        <v>93</v>
      </c>
      <c r="D3914" s="29">
        <v>46645</v>
      </c>
      <c r="E3914">
        <v>0</v>
      </c>
      <c r="F3914">
        <v>0</v>
      </c>
      <c r="G3914">
        <v>0</v>
      </c>
      <c r="H3914">
        <v>0</v>
      </c>
      <c r="L3914">
        <v>37.44</v>
      </c>
      <c r="R3914">
        <v>37.44</v>
      </c>
      <c r="S3914" t="s">
        <v>90</v>
      </c>
      <c r="T3914" s="297">
        <v>46311.754166666666</v>
      </c>
    </row>
    <row r="3915" spans="1:20" x14ac:dyDescent="0.35">
      <c r="A3915" t="s">
        <v>104</v>
      </c>
      <c r="B3915" t="s">
        <v>105</v>
      </c>
      <c r="C3915" t="s">
        <v>93</v>
      </c>
      <c r="D3915" s="29">
        <v>46646</v>
      </c>
      <c r="E3915">
        <v>0</v>
      </c>
      <c r="F3915">
        <v>0</v>
      </c>
      <c r="G3915">
        <v>0</v>
      </c>
      <c r="H3915">
        <v>0</v>
      </c>
      <c r="L3915">
        <v>37.44</v>
      </c>
      <c r="R3915">
        <v>37.44</v>
      </c>
      <c r="S3915" t="s">
        <v>90</v>
      </c>
      <c r="T3915" s="297">
        <v>46311.754166666666</v>
      </c>
    </row>
    <row r="3916" spans="1:20" x14ac:dyDescent="0.35">
      <c r="A3916" t="s">
        <v>104</v>
      </c>
      <c r="B3916" t="s">
        <v>105</v>
      </c>
      <c r="C3916" t="s">
        <v>93</v>
      </c>
      <c r="D3916" s="29">
        <v>46647</v>
      </c>
      <c r="E3916">
        <v>0</v>
      </c>
      <c r="F3916">
        <v>0</v>
      </c>
      <c r="G3916">
        <v>0</v>
      </c>
      <c r="H3916">
        <v>0</v>
      </c>
      <c r="L3916">
        <v>37.44</v>
      </c>
      <c r="R3916">
        <v>37.44</v>
      </c>
      <c r="S3916" t="s">
        <v>90</v>
      </c>
      <c r="T3916" s="297">
        <v>46311.754166666666</v>
      </c>
    </row>
    <row r="3917" spans="1:20" x14ac:dyDescent="0.35">
      <c r="A3917" t="s">
        <v>104</v>
      </c>
      <c r="B3917" t="s">
        <v>105</v>
      </c>
      <c r="C3917" t="s">
        <v>93</v>
      </c>
      <c r="D3917" s="29">
        <v>46648</v>
      </c>
      <c r="E3917">
        <v>0</v>
      </c>
      <c r="F3917">
        <v>0</v>
      </c>
      <c r="G3917">
        <v>0</v>
      </c>
      <c r="H3917">
        <v>0</v>
      </c>
      <c r="L3917">
        <v>37.44</v>
      </c>
      <c r="R3917">
        <v>37.44</v>
      </c>
      <c r="S3917" t="s">
        <v>90</v>
      </c>
      <c r="T3917" s="297">
        <v>46311.754166666666</v>
      </c>
    </row>
    <row r="3918" spans="1:20" x14ac:dyDescent="0.35">
      <c r="A3918" t="s">
        <v>104</v>
      </c>
      <c r="B3918" t="s">
        <v>105</v>
      </c>
      <c r="C3918" t="s">
        <v>93</v>
      </c>
      <c r="D3918" s="29">
        <v>46649</v>
      </c>
      <c r="E3918">
        <v>0</v>
      </c>
      <c r="F3918">
        <v>0</v>
      </c>
      <c r="G3918">
        <v>0</v>
      </c>
      <c r="H3918">
        <v>0</v>
      </c>
      <c r="L3918">
        <v>37.44</v>
      </c>
      <c r="R3918">
        <v>37.44</v>
      </c>
      <c r="S3918" t="s">
        <v>90</v>
      </c>
      <c r="T3918" s="297">
        <v>46311.754166666666</v>
      </c>
    </row>
    <row r="3919" spans="1:20" x14ac:dyDescent="0.35">
      <c r="A3919" t="s">
        <v>104</v>
      </c>
      <c r="B3919" t="s">
        <v>105</v>
      </c>
      <c r="C3919" t="s">
        <v>93</v>
      </c>
      <c r="D3919" s="29">
        <v>46650</v>
      </c>
      <c r="E3919">
        <v>0</v>
      </c>
      <c r="F3919">
        <v>0</v>
      </c>
      <c r="G3919">
        <v>0</v>
      </c>
      <c r="H3919">
        <v>0</v>
      </c>
      <c r="L3919">
        <v>37.44</v>
      </c>
      <c r="R3919">
        <v>37.44</v>
      </c>
      <c r="S3919" t="s">
        <v>90</v>
      </c>
      <c r="T3919" s="297">
        <v>46311.754166666666</v>
      </c>
    </row>
    <row r="3920" spans="1:20" x14ac:dyDescent="0.35">
      <c r="A3920" t="s">
        <v>104</v>
      </c>
      <c r="B3920" t="s">
        <v>105</v>
      </c>
      <c r="C3920" t="s">
        <v>93</v>
      </c>
      <c r="D3920" s="29">
        <v>46651</v>
      </c>
      <c r="E3920">
        <v>0</v>
      </c>
      <c r="F3920">
        <v>0</v>
      </c>
      <c r="G3920">
        <v>0</v>
      </c>
      <c r="H3920">
        <v>0</v>
      </c>
      <c r="L3920">
        <v>37.44</v>
      </c>
      <c r="R3920">
        <v>37.44</v>
      </c>
      <c r="S3920" t="s">
        <v>90</v>
      </c>
      <c r="T3920" s="297">
        <v>46311.754166666666</v>
      </c>
    </row>
    <row r="3921" spans="1:20" x14ac:dyDescent="0.35">
      <c r="A3921" t="s">
        <v>104</v>
      </c>
      <c r="B3921" t="s">
        <v>105</v>
      </c>
      <c r="C3921" t="s">
        <v>93</v>
      </c>
      <c r="D3921" s="29">
        <v>46652</v>
      </c>
      <c r="E3921">
        <v>0</v>
      </c>
      <c r="F3921">
        <v>0</v>
      </c>
      <c r="G3921">
        <v>0</v>
      </c>
      <c r="H3921">
        <v>0</v>
      </c>
      <c r="L3921">
        <v>37.44</v>
      </c>
      <c r="R3921">
        <v>37.44</v>
      </c>
      <c r="S3921" t="s">
        <v>90</v>
      </c>
      <c r="T3921" s="297">
        <v>46311.754166666666</v>
      </c>
    </row>
    <row r="3922" spans="1:20" x14ac:dyDescent="0.35">
      <c r="A3922" t="s">
        <v>104</v>
      </c>
      <c r="B3922" t="s">
        <v>105</v>
      </c>
      <c r="C3922" t="s">
        <v>93</v>
      </c>
      <c r="D3922" s="29">
        <v>46653</v>
      </c>
      <c r="E3922">
        <v>0</v>
      </c>
      <c r="F3922">
        <v>0</v>
      </c>
      <c r="G3922">
        <v>0</v>
      </c>
      <c r="H3922">
        <v>0</v>
      </c>
      <c r="L3922">
        <v>37.44</v>
      </c>
      <c r="R3922">
        <v>37.44</v>
      </c>
      <c r="S3922" t="s">
        <v>90</v>
      </c>
      <c r="T3922" s="297">
        <v>46311.754166666666</v>
      </c>
    </row>
    <row r="3923" spans="1:20" x14ac:dyDescent="0.35">
      <c r="A3923" t="s">
        <v>104</v>
      </c>
      <c r="B3923" t="s">
        <v>105</v>
      </c>
      <c r="C3923" t="s">
        <v>93</v>
      </c>
      <c r="D3923" s="29">
        <v>46654</v>
      </c>
      <c r="E3923">
        <v>0</v>
      </c>
      <c r="F3923">
        <v>0</v>
      </c>
      <c r="G3923">
        <v>0</v>
      </c>
      <c r="H3923">
        <v>0</v>
      </c>
      <c r="L3923">
        <v>37.44</v>
      </c>
      <c r="R3923">
        <v>37.44</v>
      </c>
      <c r="S3923" t="s">
        <v>90</v>
      </c>
      <c r="T3923" s="297">
        <v>46311.754166666666</v>
      </c>
    </row>
    <row r="3924" spans="1:20" x14ac:dyDescent="0.35">
      <c r="A3924" t="s">
        <v>104</v>
      </c>
      <c r="B3924" t="s">
        <v>105</v>
      </c>
      <c r="C3924" t="s">
        <v>93</v>
      </c>
      <c r="D3924" s="29">
        <v>46655</v>
      </c>
      <c r="E3924">
        <v>0</v>
      </c>
      <c r="F3924">
        <v>0</v>
      </c>
      <c r="G3924">
        <v>0</v>
      </c>
      <c r="H3924">
        <v>0</v>
      </c>
      <c r="L3924">
        <v>37.44</v>
      </c>
      <c r="R3924">
        <v>37.44</v>
      </c>
      <c r="S3924" t="s">
        <v>90</v>
      </c>
      <c r="T3924" s="297">
        <v>46311.754166666666</v>
      </c>
    </row>
    <row r="3925" spans="1:20" x14ac:dyDescent="0.35">
      <c r="A3925" t="s">
        <v>104</v>
      </c>
      <c r="B3925" t="s">
        <v>105</v>
      </c>
      <c r="C3925" t="s">
        <v>93</v>
      </c>
      <c r="D3925" s="29">
        <v>46656</v>
      </c>
      <c r="E3925">
        <v>0</v>
      </c>
      <c r="F3925">
        <v>0</v>
      </c>
      <c r="G3925">
        <v>0</v>
      </c>
      <c r="H3925">
        <v>0</v>
      </c>
      <c r="L3925">
        <v>37.44</v>
      </c>
      <c r="R3925">
        <v>37.44</v>
      </c>
      <c r="S3925" t="s">
        <v>90</v>
      </c>
      <c r="T3925" s="297">
        <v>46311.754166666666</v>
      </c>
    </row>
    <row r="3926" spans="1:20" x14ac:dyDescent="0.35">
      <c r="A3926" t="s">
        <v>104</v>
      </c>
      <c r="B3926" t="s">
        <v>105</v>
      </c>
      <c r="C3926" t="s">
        <v>93</v>
      </c>
      <c r="D3926" s="29">
        <v>46657</v>
      </c>
      <c r="E3926">
        <v>0</v>
      </c>
      <c r="F3926">
        <v>0</v>
      </c>
      <c r="G3926">
        <v>0</v>
      </c>
      <c r="H3926">
        <v>0</v>
      </c>
      <c r="L3926">
        <v>37.44</v>
      </c>
      <c r="R3926">
        <v>37.44</v>
      </c>
      <c r="S3926" t="s">
        <v>90</v>
      </c>
      <c r="T3926" s="297">
        <v>46311.754166666666</v>
      </c>
    </row>
    <row r="3927" spans="1:20" x14ac:dyDescent="0.35">
      <c r="A3927" t="s">
        <v>104</v>
      </c>
      <c r="B3927" t="s">
        <v>105</v>
      </c>
      <c r="C3927" t="s">
        <v>93</v>
      </c>
      <c r="D3927" s="29">
        <v>46658</v>
      </c>
      <c r="E3927">
        <v>0</v>
      </c>
      <c r="F3927">
        <v>0</v>
      </c>
      <c r="G3927">
        <v>0</v>
      </c>
      <c r="H3927">
        <v>0</v>
      </c>
      <c r="L3927">
        <v>37.44</v>
      </c>
      <c r="R3927">
        <v>37.44</v>
      </c>
      <c r="S3927" t="s">
        <v>90</v>
      </c>
      <c r="T3927" s="297">
        <v>46311.754166666666</v>
      </c>
    </row>
    <row r="3928" spans="1:20" x14ac:dyDescent="0.35">
      <c r="A3928" t="s">
        <v>104</v>
      </c>
      <c r="B3928" t="s">
        <v>105</v>
      </c>
      <c r="C3928" t="s">
        <v>93</v>
      </c>
      <c r="D3928" s="29">
        <v>46659</v>
      </c>
      <c r="E3928">
        <v>0</v>
      </c>
      <c r="F3928">
        <v>0</v>
      </c>
      <c r="G3928">
        <v>0</v>
      </c>
      <c r="H3928">
        <v>0</v>
      </c>
      <c r="L3928">
        <v>37.44</v>
      </c>
      <c r="R3928">
        <v>37.44</v>
      </c>
      <c r="S3928" t="s">
        <v>90</v>
      </c>
      <c r="T3928" s="297">
        <v>46311.754166666666</v>
      </c>
    </row>
    <row r="3929" spans="1:20" x14ac:dyDescent="0.35">
      <c r="A3929" t="s">
        <v>104</v>
      </c>
      <c r="B3929" t="s">
        <v>105</v>
      </c>
      <c r="C3929" t="s">
        <v>93</v>
      </c>
      <c r="D3929" s="29">
        <v>46660</v>
      </c>
      <c r="E3929">
        <v>0</v>
      </c>
      <c r="F3929">
        <v>0</v>
      </c>
      <c r="G3929">
        <v>0</v>
      </c>
      <c r="H3929">
        <v>0</v>
      </c>
      <c r="L3929">
        <v>37.44</v>
      </c>
      <c r="R3929">
        <v>37.44</v>
      </c>
      <c r="S3929" t="s">
        <v>90</v>
      </c>
      <c r="T3929" s="297">
        <v>46311.754166666666</v>
      </c>
    </row>
    <row r="3930" spans="1:20" x14ac:dyDescent="0.35">
      <c r="A3930" t="s">
        <v>104</v>
      </c>
      <c r="B3930" t="s">
        <v>105</v>
      </c>
      <c r="C3930" t="s">
        <v>93</v>
      </c>
      <c r="D3930" s="29">
        <v>46661</v>
      </c>
      <c r="E3930">
        <v>0</v>
      </c>
      <c r="F3930">
        <v>0</v>
      </c>
      <c r="G3930">
        <v>0</v>
      </c>
      <c r="H3930">
        <v>0</v>
      </c>
      <c r="L3930">
        <v>37.44</v>
      </c>
      <c r="R3930">
        <v>37.44</v>
      </c>
      <c r="S3930" t="s">
        <v>90</v>
      </c>
      <c r="T3930" s="297">
        <v>46311.754166666666</v>
      </c>
    </row>
    <row r="3931" spans="1:20" x14ac:dyDescent="0.35">
      <c r="A3931" t="s">
        <v>104</v>
      </c>
      <c r="B3931" t="s">
        <v>105</v>
      </c>
      <c r="C3931" t="s">
        <v>93</v>
      </c>
      <c r="D3931" s="29">
        <v>46662</v>
      </c>
      <c r="E3931">
        <v>0</v>
      </c>
      <c r="F3931">
        <v>0</v>
      </c>
      <c r="G3931">
        <v>0</v>
      </c>
      <c r="H3931">
        <v>0</v>
      </c>
      <c r="L3931">
        <v>37.44</v>
      </c>
      <c r="R3931">
        <v>37.44</v>
      </c>
      <c r="S3931" t="s">
        <v>90</v>
      </c>
      <c r="T3931" s="297">
        <v>46311.754166666666</v>
      </c>
    </row>
    <row r="3932" spans="1:20" x14ac:dyDescent="0.35">
      <c r="A3932" t="s">
        <v>104</v>
      </c>
      <c r="B3932" t="s">
        <v>105</v>
      </c>
      <c r="C3932" t="s">
        <v>93</v>
      </c>
      <c r="D3932" s="29">
        <v>46663</v>
      </c>
      <c r="E3932">
        <v>0</v>
      </c>
      <c r="F3932">
        <v>0</v>
      </c>
      <c r="G3932">
        <v>0</v>
      </c>
      <c r="H3932">
        <v>0</v>
      </c>
      <c r="L3932">
        <v>37.44</v>
      </c>
      <c r="R3932">
        <v>37.44</v>
      </c>
      <c r="S3932" t="s">
        <v>90</v>
      </c>
      <c r="T3932" s="297">
        <v>46311.754166666666</v>
      </c>
    </row>
    <row r="3933" spans="1:20" x14ac:dyDescent="0.35">
      <c r="A3933" t="s">
        <v>104</v>
      </c>
      <c r="B3933" t="s">
        <v>105</v>
      </c>
      <c r="C3933" t="s">
        <v>93</v>
      </c>
      <c r="D3933" s="29">
        <v>46664</v>
      </c>
      <c r="E3933">
        <v>0</v>
      </c>
      <c r="F3933">
        <v>0</v>
      </c>
      <c r="G3933">
        <v>0</v>
      </c>
      <c r="H3933">
        <v>0</v>
      </c>
      <c r="L3933">
        <v>37.44</v>
      </c>
      <c r="R3933">
        <v>37.44</v>
      </c>
      <c r="S3933" t="s">
        <v>90</v>
      </c>
      <c r="T3933" s="297">
        <v>46311.754166666666</v>
      </c>
    </row>
    <row r="3934" spans="1:20" x14ac:dyDescent="0.35">
      <c r="A3934" t="s">
        <v>104</v>
      </c>
      <c r="B3934" t="s">
        <v>105</v>
      </c>
      <c r="C3934" t="s">
        <v>93</v>
      </c>
      <c r="D3934" s="29">
        <v>46665</v>
      </c>
      <c r="E3934">
        <v>0</v>
      </c>
      <c r="F3934">
        <v>0</v>
      </c>
      <c r="G3934">
        <v>0</v>
      </c>
      <c r="H3934">
        <v>0</v>
      </c>
      <c r="L3934">
        <v>37.44</v>
      </c>
      <c r="R3934">
        <v>37.44</v>
      </c>
      <c r="S3934" t="s">
        <v>90</v>
      </c>
      <c r="T3934" s="297">
        <v>46311.754166666666</v>
      </c>
    </row>
    <row r="3935" spans="1:20" x14ac:dyDescent="0.35">
      <c r="A3935" t="s">
        <v>104</v>
      </c>
      <c r="B3935" t="s">
        <v>105</v>
      </c>
      <c r="C3935" t="s">
        <v>93</v>
      </c>
      <c r="D3935" s="29">
        <v>46666</v>
      </c>
      <c r="E3935">
        <v>0</v>
      </c>
      <c r="F3935">
        <v>0</v>
      </c>
      <c r="G3935">
        <v>0</v>
      </c>
      <c r="H3935">
        <v>0</v>
      </c>
      <c r="L3935">
        <v>37.44</v>
      </c>
      <c r="R3935">
        <v>37.44</v>
      </c>
      <c r="S3935" t="s">
        <v>90</v>
      </c>
      <c r="T3935" s="297">
        <v>46311.754166666666</v>
      </c>
    </row>
    <row r="3936" spans="1:20" x14ac:dyDescent="0.35">
      <c r="A3936" t="s">
        <v>104</v>
      </c>
      <c r="B3936" t="s">
        <v>105</v>
      </c>
      <c r="C3936" t="s">
        <v>93</v>
      </c>
      <c r="D3936" s="29">
        <v>46667</v>
      </c>
      <c r="E3936">
        <v>0</v>
      </c>
      <c r="F3936">
        <v>0</v>
      </c>
      <c r="G3936">
        <v>0</v>
      </c>
      <c r="H3936">
        <v>0</v>
      </c>
      <c r="L3936">
        <v>37.44</v>
      </c>
      <c r="R3936">
        <v>37.44</v>
      </c>
      <c r="S3936" t="s">
        <v>90</v>
      </c>
      <c r="T3936" s="297">
        <v>46311.754166666666</v>
      </c>
    </row>
    <row r="3937" spans="1:20" x14ac:dyDescent="0.35">
      <c r="A3937" t="s">
        <v>104</v>
      </c>
      <c r="B3937" t="s">
        <v>105</v>
      </c>
      <c r="C3937" t="s">
        <v>93</v>
      </c>
      <c r="D3937" s="29">
        <v>46668</v>
      </c>
      <c r="E3937">
        <v>0</v>
      </c>
      <c r="F3937">
        <v>0</v>
      </c>
      <c r="G3937">
        <v>0</v>
      </c>
      <c r="H3937">
        <v>0</v>
      </c>
      <c r="L3937">
        <v>37.44</v>
      </c>
      <c r="R3937">
        <v>37.44</v>
      </c>
      <c r="S3937" t="s">
        <v>90</v>
      </c>
      <c r="T3937" s="297">
        <v>46311.754166666666</v>
      </c>
    </row>
    <row r="3938" spans="1:20" x14ac:dyDescent="0.35">
      <c r="A3938" t="s">
        <v>104</v>
      </c>
      <c r="B3938" t="s">
        <v>105</v>
      </c>
      <c r="C3938" t="s">
        <v>93</v>
      </c>
      <c r="D3938" s="29">
        <v>46669</v>
      </c>
      <c r="E3938">
        <v>0</v>
      </c>
      <c r="F3938">
        <v>0</v>
      </c>
      <c r="G3938">
        <v>0</v>
      </c>
      <c r="H3938">
        <v>0</v>
      </c>
      <c r="L3938">
        <v>37.44</v>
      </c>
      <c r="R3938">
        <v>37.44</v>
      </c>
      <c r="S3938" t="s">
        <v>90</v>
      </c>
      <c r="T3938" s="297">
        <v>46311.754166666666</v>
      </c>
    </row>
    <row r="3939" spans="1:20" x14ac:dyDescent="0.35">
      <c r="A3939" t="s">
        <v>104</v>
      </c>
      <c r="B3939" t="s">
        <v>105</v>
      </c>
      <c r="C3939" t="s">
        <v>93</v>
      </c>
      <c r="D3939" s="29">
        <v>46670</v>
      </c>
      <c r="E3939">
        <v>0</v>
      </c>
      <c r="F3939">
        <v>0</v>
      </c>
      <c r="G3939">
        <v>0</v>
      </c>
      <c r="H3939">
        <v>0</v>
      </c>
      <c r="L3939">
        <v>37.44</v>
      </c>
      <c r="R3939">
        <v>37.44</v>
      </c>
      <c r="S3939" t="s">
        <v>90</v>
      </c>
      <c r="T3939" s="297">
        <v>46311.754166666666</v>
      </c>
    </row>
    <row r="3940" spans="1:20" x14ac:dyDescent="0.35">
      <c r="A3940" t="s">
        <v>104</v>
      </c>
      <c r="B3940" t="s">
        <v>105</v>
      </c>
      <c r="C3940" t="s">
        <v>93</v>
      </c>
      <c r="D3940" s="29">
        <v>46671</v>
      </c>
      <c r="E3940">
        <v>0</v>
      </c>
      <c r="F3940">
        <v>0</v>
      </c>
      <c r="G3940">
        <v>0</v>
      </c>
      <c r="H3940">
        <v>0</v>
      </c>
      <c r="L3940">
        <v>37.44</v>
      </c>
      <c r="R3940">
        <v>37.44</v>
      </c>
      <c r="S3940" t="s">
        <v>90</v>
      </c>
      <c r="T3940" s="297">
        <v>46311.754166666666</v>
      </c>
    </row>
    <row r="3941" spans="1:20" x14ac:dyDescent="0.35">
      <c r="A3941" t="s">
        <v>104</v>
      </c>
      <c r="B3941" t="s">
        <v>105</v>
      </c>
      <c r="C3941" t="s">
        <v>93</v>
      </c>
      <c r="D3941" s="29">
        <v>46672</v>
      </c>
      <c r="E3941">
        <v>0</v>
      </c>
      <c r="F3941">
        <v>0</v>
      </c>
      <c r="G3941">
        <v>0</v>
      </c>
      <c r="H3941">
        <v>0</v>
      </c>
      <c r="L3941">
        <v>37.44</v>
      </c>
      <c r="R3941">
        <v>37.44</v>
      </c>
      <c r="S3941" t="s">
        <v>90</v>
      </c>
      <c r="T3941" s="297">
        <v>46311.754166666666</v>
      </c>
    </row>
    <row r="3942" spans="1:20" x14ac:dyDescent="0.35">
      <c r="A3942" t="s">
        <v>104</v>
      </c>
      <c r="B3942" t="s">
        <v>105</v>
      </c>
      <c r="C3942" t="s">
        <v>93</v>
      </c>
      <c r="D3942" s="29">
        <v>46673</v>
      </c>
      <c r="E3942">
        <v>0</v>
      </c>
      <c r="F3942">
        <v>0</v>
      </c>
      <c r="G3942">
        <v>0</v>
      </c>
      <c r="H3942">
        <v>0</v>
      </c>
      <c r="L3942">
        <v>37.44</v>
      </c>
      <c r="R3942">
        <v>37.44</v>
      </c>
      <c r="S3942" t="s">
        <v>90</v>
      </c>
      <c r="T3942" s="297">
        <v>46311.754166666666</v>
      </c>
    </row>
    <row r="3943" spans="1:20" x14ac:dyDescent="0.35">
      <c r="A3943" t="s">
        <v>104</v>
      </c>
      <c r="B3943" t="s">
        <v>105</v>
      </c>
      <c r="C3943" t="s">
        <v>93</v>
      </c>
      <c r="D3943" s="29">
        <v>46674</v>
      </c>
      <c r="E3943">
        <v>0</v>
      </c>
      <c r="F3943">
        <v>0</v>
      </c>
      <c r="G3943">
        <v>0</v>
      </c>
      <c r="H3943">
        <v>0</v>
      </c>
      <c r="L3943">
        <v>37.44</v>
      </c>
      <c r="R3943">
        <v>37.44</v>
      </c>
      <c r="S3943" t="s">
        <v>90</v>
      </c>
      <c r="T3943" s="297">
        <v>46311.754166666666</v>
      </c>
    </row>
    <row r="3944" spans="1:20" x14ac:dyDescent="0.35">
      <c r="A3944" t="s">
        <v>104</v>
      </c>
      <c r="B3944" t="s">
        <v>105</v>
      </c>
      <c r="C3944" t="s">
        <v>93</v>
      </c>
      <c r="D3944" s="29">
        <v>46675</v>
      </c>
      <c r="E3944">
        <v>0</v>
      </c>
      <c r="F3944">
        <v>0</v>
      </c>
      <c r="G3944">
        <v>0</v>
      </c>
      <c r="H3944">
        <v>0</v>
      </c>
      <c r="L3944">
        <v>37.44</v>
      </c>
      <c r="R3944">
        <v>37.44</v>
      </c>
      <c r="S3944" t="s">
        <v>90</v>
      </c>
      <c r="T3944" s="297">
        <v>46311.754166666666</v>
      </c>
    </row>
    <row r="3945" spans="1:20" x14ac:dyDescent="0.35">
      <c r="A3945" t="s">
        <v>104</v>
      </c>
      <c r="B3945" t="s">
        <v>105</v>
      </c>
      <c r="C3945" t="s">
        <v>93</v>
      </c>
      <c r="D3945" s="29">
        <v>46676</v>
      </c>
      <c r="E3945">
        <v>0</v>
      </c>
      <c r="F3945">
        <v>0</v>
      </c>
      <c r="G3945">
        <v>0</v>
      </c>
      <c r="H3945">
        <v>0</v>
      </c>
      <c r="L3945">
        <v>37.44</v>
      </c>
      <c r="R3945">
        <v>37.44</v>
      </c>
      <c r="S3945" t="s">
        <v>90</v>
      </c>
      <c r="T3945" s="297">
        <v>46311.754166666666</v>
      </c>
    </row>
    <row r="3946" spans="1:20" x14ac:dyDescent="0.35">
      <c r="A3946" t="s">
        <v>104</v>
      </c>
      <c r="B3946" t="s">
        <v>105</v>
      </c>
      <c r="C3946" t="s">
        <v>93</v>
      </c>
      <c r="D3946" s="29">
        <v>46677</v>
      </c>
      <c r="E3946">
        <v>0</v>
      </c>
      <c r="F3946">
        <v>0</v>
      </c>
      <c r="G3946">
        <v>0</v>
      </c>
      <c r="H3946">
        <v>0</v>
      </c>
      <c r="L3946">
        <v>37.44</v>
      </c>
      <c r="R3946">
        <v>37.44</v>
      </c>
      <c r="S3946" t="s">
        <v>90</v>
      </c>
      <c r="T3946" s="297">
        <v>46311.754166666666</v>
      </c>
    </row>
    <row r="3947" spans="1:20" x14ac:dyDescent="0.35">
      <c r="A3947" t="s">
        <v>104</v>
      </c>
      <c r="B3947" t="s">
        <v>105</v>
      </c>
      <c r="C3947" t="s">
        <v>93</v>
      </c>
      <c r="D3947" s="29">
        <v>46678</v>
      </c>
      <c r="E3947">
        <v>0</v>
      </c>
      <c r="F3947">
        <v>0</v>
      </c>
      <c r="G3947">
        <v>0</v>
      </c>
      <c r="H3947">
        <v>0</v>
      </c>
      <c r="L3947">
        <v>37.44</v>
      </c>
      <c r="R3947">
        <v>37.44</v>
      </c>
      <c r="S3947" t="s">
        <v>90</v>
      </c>
      <c r="T3947" s="297">
        <v>46311.754166666666</v>
      </c>
    </row>
    <row r="3948" spans="1:20" x14ac:dyDescent="0.35">
      <c r="A3948" t="s">
        <v>104</v>
      </c>
      <c r="B3948" t="s">
        <v>105</v>
      </c>
      <c r="C3948" t="s">
        <v>93</v>
      </c>
      <c r="D3948" s="29">
        <v>46679</v>
      </c>
      <c r="E3948">
        <v>0</v>
      </c>
      <c r="F3948">
        <v>0</v>
      </c>
      <c r="G3948">
        <v>0</v>
      </c>
      <c r="H3948">
        <v>0</v>
      </c>
      <c r="L3948">
        <v>37.44</v>
      </c>
      <c r="R3948">
        <v>37.44</v>
      </c>
      <c r="S3948" t="s">
        <v>90</v>
      </c>
      <c r="T3948" s="297">
        <v>46311.754166666666</v>
      </c>
    </row>
    <row r="3949" spans="1:20" x14ac:dyDescent="0.35">
      <c r="A3949" t="s">
        <v>104</v>
      </c>
      <c r="B3949" t="s">
        <v>105</v>
      </c>
      <c r="C3949" t="s">
        <v>93</v>
      </c>
      <c r="D3949" s="29">
        <v>46680</v>
      </c>
      <c r="E3949">
        <v>0</v>
      </c>
      <c r="F3949">
        <v>0</v>
      </c>
      <c r="G3949">
        <v>0</v>
      </c>
      <c r="H3949">
        <v>0</v>
      </c>
      <c r="L3949">
        <v>37.44</v>
      </c>
      <c r="R3949">
        <v>37.44</v>
      </c>
      <c r="S3949" t="s">
        <v>90</v>
      </c>
      <c r="T3949" s="297">
        <v>46311.754166666666</v>
      </c>
    </row>
    <row r="3950" spans="1:20" x14ac:dyDescent="0.35">
      <c r="A3950" t="s">
        <v>104</v>
      </c>
      <c r="B3950" t="s">
        <v>105</v>
      </c>
      <c r="C3950" t="s">
        <v>93</v>
      </c>
      <c r="D3950" s="29">
        <v>46681</v>
      </c>
      <c r="E3950">
        <v>0</v>
      </c>
      <c r="F3950">
        <v>0</v>
      </c>
      <c r="G3950">
        <v>0</v>
      </c>
      <c r="H3950">
        <v>0</v>
      </c>
      <c r="L3950">
        <v>37.44</v>
      </c>
      <c r="R3950">
        <v>37.44</v>
      </c>
      <c r="S3950" t="s">
        <v>90</v>
      </c>
      <c r="T3950" s="297">
        <v>46311.754166666666</v>
      </c>
    </row>
    <row r="3951" spans="1:20" x14ac:dyDescent="0.35">
      <c r="A3951" t="s">
        <v>104</v>
      </c>
      <c r="B3951" t="s">
        <v>105</v>
      </c>
      <c r="C3951" t="s">
        <v>93</v>
      </c>
      <c r="D3951" s="29">
        <v>46682</v>
      </c>
      <c r="E3951">
        <v>0</v>
      </c>
      <c r="F3951">
        <v>0</v>
      </c>
      <c r="G3951">
        <v>0</v>
      </c>
      <c r="H3951">
        <v>0</v>
      </c>
      <c r="L3951">
        <v>37.44</v>
      </c>
      <c r="R3951">
        <v>37.44</v>
      </c>
      <c r="S3951" t="s">
        <v>90</v>
      </c>
      <c r="T3951" s="297">
        <v>46311.754166666666</v>
      </c>
    </row>
    <row r="3952" spans="1:20" x14ac:dyDescent="0.35">
      <c r="A3952" t="s">
        <v>104</v>
      </c>
      <c r="B3952" t="s">
        <v>105</v>
      </c>
      <c r="C3952" t="s">
        <v>93</v>
      </c>
      <c r="D3952" s="29">
        <v>46683</v>
      </c>
      <c r="E3952">
        <v>0</v>
      </c>
      <c r="F3952">
        <v>0</v>
      </c>
      <c r="G3952">
        <v>0</v>
      </c>
      <c r="H3952">
        <v>0</v>
      </c>
      <c r="L3952">
        <v>37.44</v>
      </c>
      <c r="R3952">
        <v>37.44</v>
      </c>
      <c r="S3952" t="s">
        <v>90</v>
      </c>
      <c r="T3952" s="297">
        <v>46311.754166666666</v>
      </c>
    </row>
    <row r="3953" spans="1:20" x14ac:dyDescent="0.35">
      <c r="A3953" t="s">
        <v>104</v>
      </c>
      <c r="B3953" t="s">
        <v>105</v>
      </c>
      <c r="C3953" t="s">
        <v>93</v>
      </c>
      <c r="D3953" s="29">
        <v>46684</v>
      </c>
      <c r="E3953">
        <v>0</v>
      </c>
      <c r="F3953">
        <v>0</v>
      </c>
      <c r="G3953">
        <v>0</v>
      </c>
      <c r="H3953">
        <v>0</v>
      </c>
      <c r="L3953">
        <v>37.44</v>
      </c>
      <c r="R3953">
        <v>37.44</v>
      </c>
      <c r="S3953" t="s">
        <v>90</v>
      </c>
      <c r="T3953" s="297">
        <v>46311.754166666666</v>
      </c>
    </row>
    <row r="3954" spans="1:20" x14ac:dyDescent="0.35">
      <c r="A3954" t="s">
        <v>104</v>
      </c>
      <c r="B3954" t="s">
        <v>105</v>
      </c>
      <c r="C3954" t="s">
        <v>93</v>
      </c>
      <c r="D3954" s="29">
        <v>46685</v>
      </c>
      <c r="E3954">
        <v>0</v>
      </c>
      <c r="F3954">
        <v>0</v>
      </c>
      <c r="G3954">
        <v>0</v>
      </c>
      <c r="H3954">
        <v>0</v>
      </c>
      <c r="L3954">
        <v>37.44</v>
      </c>
      <c r="R3954">
        <v>37.44</v>
      </c>
      <c r="S3954" t="s">
        <v>90</v>
      </c>
      <c r="T3954" s="297">
        <v>46311.754166666666</v>
      </c>
    </row>
    <row r="3955" spans="1:20" x14ac:dyDescent="0.35">
      <c r="A3955" t="s">
        <v>104</v>
      </c>
      <c r="B3955" t="s">
        <v>105</v>
      </c>
      <c r="C3955" t="s">
        <v>93</v>
      </c>
      <c r="D3955" s="29">
        <v>46686</v>
      </c>
      <c r="E3955">
        <v>0</v>
      </c>
      <c r="F3955">
        <v>0</v>
      </c>
      <c r="G3955">
        <v>0</v>
      </c>
      <c r="H3955">
        <v>0</v>
      </c>
      <c r="L3955">
        <v>37.44</v>
      </c>
      <c r="R3955">
        <v>37.44</v>
      </c>
      <c r="S3955" t="s">
        <v>90</v>
      </c>
      <c r="T3955" s="297">
        <v>46311.754166666666</v>
      </c>
    </row>
    <row r="3956" spans="1:20" x14ac:dyDescent="0.35">
      <c r="A3956" t="s">
        <v>104</v>
      </c>
      <c r="B3956" t="s">
        <v>105</v>
      </c>
      <c r="C3956" t="s">
        <v>93</v>
      </c>
      <c r="D3956" s="29">
        <v>46687</v>
      </c>
      <c r="E3956">
        <v>0</v>
      </c>
      <c r="F3956">
        <v>0</v>
      </c>
      <c r="G3956">
        <v>0</v>
      </c>
      <c r="H3956">
        <v>0</v>
      </c>
      <c r="L3956">
        <v>37.44</v>
      </c>
      <c r="R3956">
        <v>37.44</v>
      </c>
      <c r="S3956" t="s">
        <v>90</v>
      </c>
      <c r="T3956" s="297">
        <v>46311.754166666666</v>
      </c>
    </row>
    <row r="3957" spans="1:20" x14ac:dyDescent="0.35">
      <c r="A3957" t="s">
        <v>104</v>
      </c>
      <c r="B3957" t="s">
        <v>105</v>
      </c>
      <c r="C3957" t="s">
        <v>93</v>
      </c>
      <c r="D3957" s="29">
        <v>46688</v>
      </c>
      <c r="E3957">
        <v>0</v>
      </c>
      <c r="F3957">
        <v>0</v>
      </c>
      <c r="G3957">
        <v>0</v>
      </c>
      <c r="H3957">
        <v>0</v>
      </c>
      <c r="L3957">
        <v>37.44</v>
      </c>
      <c r="R3957">
        <v>37.44</v>
      </c>
      <c r="S3957" t="s">
        <v>90</v>
      </c>
      <c r="T3957" s="297">
        <v>46311.754166666666</v>
      </c>
    </row>
    <row r="3958" spans="1:20" x14ac:dyDescent="0.35">
      <c r="A3958" t="s">
        <v>104</v>
      </c>
      <c r="B3958" t="s">
        <v>105</v>
      </c>
      <c r="C3958" t="s">
        <v>93</v>
      </c>
      <c r="D3958" s="29">
        <v>46689</v>
      </c>
      <c r="E3958">
        <v>0</v>
      </c>
      <c r="F3958">
        <v>0</v>
      </c>
      <c r="G3958">
        <v>0</v>
      </c>
      <c r="H3958">
        <v>0</v>
      </c>
      <c r="L3958">
        <v>37.44</v>
      </c>
      <c r="R3958">
        <v>37.44</v>
      </c>
      <c r="S3958" t="s">
        <v>90</v>
      </c>
      <c r="T3958" s="297">
        <v>46311.754166666666</v>
      </c>
    </row>
    <row r="3959" spans="1:20" x14ac:dyDescent="0.35">
      <c r="A3959" t="s">
        <v>104</v>
      </c>
      <c r="B3959" t="s">
        <v>105</v>
      </c>
      <c r="C3959" t="s">
        <v>93</v>
      </c>
      <c r="D3959" s="29">
        <v>46690</v>
      </c>
      <c r="E3959">
        <v>0</v>
      </c>
      <c r="F3959">
        <v>0</v>
      </c>
      <c r="G3959">
        <v>0</v>
      </c>
      <c r="H3959">
        <v>0</v>
      </c>
      <c r="L3959">
        <v>39</v>
      </c>
      <c r="R3959">
        <v>39</v>
      </c>
      <c r="S3959" t="s">
        <v>90</v>
      </c>
      <c r="T3959" s="297">
        <v>46311.754166666666</v>
      </c>
    </row>
    <row r="3960" spans="1:20" x14ac:dyDescent="0.35">
      <c r="A3960" t="s">
        <v>104</v>
      </c>
      <c r="B3960" t="s">
        <v>105</v>
      </c>
      <c r="C3960" t="s">
        <v>93</v>
      </c>
      <c r="D3960" s="29">
        <v>46691</v>
      </c>
      <c r="E3960">
        <v>0</v>
      </c>
      <c r="F3960">
        <v>0</v>
      </c>
      <c r="G3960">
        <v>0</v>
      </c>
      <c r="H3960">
        <v>0</v>
      </c>
      <c r="L3960">
        <v>37.44</v>
      </c>
      <c r="R3960">
        <v>37.44</v>
      </c>
      <c r="S3960" t="s">
        <v>90</v>
      </c>
      <c r="T3960" s="297">
        <v>46311.754166666666</v>
      </c>
    </row>
    <row r="3961" spans="1:20" x14ac:dyDescent="0.35">
      <c r="A3961" t="s">
        <v>104</v>
      </c>
      <c r="B3961" t="s">
        <v>105</v>
      </c>
      <c r="C3961" t="s">
        <v>93</v>
      </c>
      <c r="D3961" s="29">
        <v>46692</v>
      </c>
      <c r="E3961">
        <v>0</v>
      </c>
      <c r="F3961">
        <v>0</v>
      </c>
      <c r="G3961">
        <v>0</v>
      </c>
      <c r="H3961">
        <v>0</v>
      </c>
      <c r="L3961">
        <v>37.44</v>
      </c>
      <c r="R3961">
        <v>37.44</v>
      </c>
      <c r="S3961" t="s">
        <v>90</v>
      </c>
      <c r="T3961" s="297">
        <v>46311.754166666666</v>
      </c>
    </row>
    <row r="3962" spans="1:20" x14ac:dyDescent="0.35">
      <c r="A3962" t="s">
        <v>104</v>
      </c>
      <c r="B3962" t="s">
        <v>105</v>
      </c>
      <c r="C3962" t="s">
        <v>93</v>
      </c>
      <c r="D3962" s="29">
        <v>46693</v>
      </c>
      <c r="E3962">
        <v>0</v>
      </c>
      <c r="F3962">
        <v>0</v>
      </c>
      <c r="G3962">
        <v>0</v>
      </c>
      <c r="H3962">
        <v>0</v>
      </c>
      <c r="L3962">
        <v>37.44</v>
      </c>
      <c r="R3962">
        <v>37.44</v>
      </c>
      <c r="S3962" t="s">
        <v>90</v>
      </c>
      <c r="T3962" s="297">
        <v>46311.754166666666</v>
      </c>
    </row>
    <row r="3963" spans="1:20" x14ac:dyDescent="0.35">
      <c r="A3963" t="s">
        <v>104</v>
      </c>
      <c r="B3963" t="s">
        <v>105</v>
      </c>
      <c r="C3963" t="s">
        <v>93</v>
      </c>
      <c r="D3963" s="29">
        <v>46694</v>
      </c>
      <c r="E3963">
        <v>0</v>
      </c>
      <c r="F3963">
        <v>0</v>
      </c>
      <c r="G3963">
        <v>0</v>
      </c>
      <c r="H3963">
        <v>0</v>
      </c>
      <c r="L3963">
        <v>37.44</v>
      </c>
      <c r="R3963">
        <v>37.44</v>
      </c>
      <c r="S3963" t="s">
        <v>90</v>
      </c>
      <c r="T3963" s="297">
        <v>46311.754166666666</v>
      </c>
    </row>
    <row r="3964" spans="1:20" x14ac:dyDescent="0.35">
      <c r="A3964" t="s">
        <v>104</v>
      </c>
      <c r="B3964" t="s">
        <v>105</v>
      </c>
      <c r="C3964" t="s">
        <v>93</v>
      </c>
      <c r="D3964" s="29">
        <v>46695</v>
      </c>
      <c r="E3964">
        <v>0</v>
      </c>
      <c r="F3964">
        <v>0</v>
      </c>
      <c r="G3964">
        <v>0</v>
      </c>
      <c r="H3964">
        <v>0</v>
      </c>
      <c r="L3964">
        <v>37.44</v>
      </c>
      <c r="R3964">
        <v>37.44</v>
      </c>
      <c r="S3964" t="s">
        <v>90</v>
      </c>
      <c r="T3964" s="297">
        <v>46311.754166666666</v>
      </c>
    </row>
    <row r="3965" spans="1:20" x14ac:dyDescent="0.35">
      <c r="A3965" t="s">
        <v>104</v>
      </c>
      <c r="B3965" t="s">
        <v>105</v>
      </c>
      <c r="C3965" t="s">
        <v>93</v>
      </c>
      <c r="D3965" s="29">
        <v>46696</v>
      </c>
      <c r="E3965">
        <v>0</v>
      </c>
      <c r="F3965">
        <v>0</v>
      </c>
      <c r="G3965">
        <v>0</v>
      </c>
      <c r="H3965">
        <v>0</v>
      </c>
      <c r="L3965">
        <v>37.44</v>
      </c>
      <c r="R3965">
        <v>37.44</v>
      </c>
      <c r="S3965" t="s">
        <v>90</v>
      </c>
      <c r="T3965" s="297">
        <v>46311.754166666666</v>
      </c>
    </row>
    <row r="3966" spans="1:20" x14ac:dyDescent="0.35">
      <c r="A3966" t="s">
        <v>104</v>
      </c>
      <c r="B3966" t="s">
        <v>105</v>
      </c>
      <c r="C3966" t="s">
        <v>93</v>
      </c>
      <c r="D3966" s="29">
        <v>46697</v>
      </c>
      <c r="E3966">
        <v>0</v>
      </c>
      <c r="F3966">
        <v>0</v>
      </c>
      <c r="G3966">
        <v>0</v>
      </c>
      <c r="H3966">
        <v>0</v>
      </c>
      <c r="L3966">
        <v>37.44</v>
      </c>
      <c r="R3966">
        <v>37.44</v>
      </c>
      <c r="S3966" t="s">
        <v>90</v>
      </c>
      <c r="T3966" s="297">
        <v>46311.754166666666</v>
      </c>
    </row>
    <row r="3967" spans="1:20" x14ac:dyDescent="0.35">
      <c r="A3967" t="s">
        <v>104</v>
      </c>
      <c r="B3967" t="s">
        <v>105</v>
      </c>
      <c r="C3967" t="s">
        <v>93</v>
      </c>
      <c r="D3967" s="29">
        <v>46698</v>
      </c>
      <c r="E3967">
        <v>0</v>
      </c>
      <c r="F3967">
        <v>0</v>
      </c>
      <c r="G3967">
        <v>0</v>
      </c>
      <c r="H3967">
        <v>0</v>
      </c>
      <c r="L3967">
        <v>37.44</v>
      </c>
      <c r="R3967">
        <v>37.44</v>
      </c>
      <c r="S3967" t="s">
        <v>90</v>
      </c>
      <c r="T3967" s="297">
        <v>46311.754166666666</v>
      </c>
    </row>
    <row r="3968" spans="1:20" x14ac:dyDescent="0.35">
      <c r="A3968" t="s">
        <v>104</v>
      </c>
      <c r="B3968" t="s">
        <v>105</v>
      </c>
      <c r="C3968" t="s">
        <v>93</v>
      </c>
      <c r="D3968" s="29">
        <v>46699</v>
      </c>
      <c r="E3968">
        <v>0</v>
      </c>
      <c r="F3968">
        <v>0</v>
      </c>
      <c r="G3968">
        <v>0</v>
      </c>
      <c r="H3968">
        <v>0</v>
      </c>
      <c r="L3968">
        <v>37.44</v>
      </c>
      <c r="R3968">
        <v>37.44</v>
      </c>
      <c r="S3968" t="s">
        <v>90</v>
      </c>
      <c r="T3968" s="297">
        <v>46311.754166666666</v>
      </c>
    </row>
    <row r="3969" spans="1:20" x14ac:dyDescent="0.35">
      <c r="A3969" t="s">
        <v>104</v>
      </c>
      <c r="B3969" t="s">
        <v>105</v>
      </c>
      <c r="C3969" t="s">
        <v>93</v>
      </c>
      <c r="D3969" s="29">
        <v>46700</v>
      </c>
      <c r="E3969">
        <v>0</v>
      </c>
      <c r="F3969">
        <v>0</v>
      </c>
      <c r="G3969">
        <v>0</v>
      </c>
      <c r="H3969">
        <v>0</v>
      </c>
      <c r="L3969">
        <v>37.44</v>
      </c>
      <c r="R3969">
        <v>37.44</v>
      </c>
      <c r="S3969" t="s">
        <v>90</v>
      </c>
      <c r="T3969" s="297">
        <v>46311.754166666666</v>
      </c>
    </row>
    <row r="3970" spans="1:20" x14ac:dyDescent="0.35">
      <c r="A3970" t="s">
        <v>104</v>
      </c>
      <c r="B3970" t="s">
        <v>105</v>
      </c>
      <c r="C3970" t="s">
        <v>93</v>
      </c>
      <c r="D3970" s="29">
        <v>46701</v>
      </c>
      <c r="E3970">
        <v>0</v>
      </c>
      <c r="F3970">
        <v>0</v>
      </c>
      <c r="G3970">
        <v>0</v>
      </c>
      <c r="H3970">
        <v>0</v>
      </c>
      <c r="L3970">
        <v>37.44</v>
      </c>
      <c r="R3970">
        <v>37.44</v>
      </c>
      <c r="S3970" t="s">
        <v>90</v>
      </c>
      <c r="T3970" s="297">
        <v>46311.754166666666</v>
      </c>
    </row>
    <row r="3971" spans="1:20" x14ac:dyDescent="0.35">
      <c r="A3971" t="s">
        <v>104</v>
      </c>
      <c r="B3971" t="s">
        <v>105</v>
      </c>
      <c r="C3971" t="s">
        <v>93</v>
      </c>
      <c r="D3971" s="29">
        <v>46702</v>
      </c>
      <c r="E3971">
        <v>0</v>
      </c>
      <c r="F3971">
        <v>0</v>
      </c>
      <c r="G3971">
        <v>0</v>
      </c>
      <c r="H3971">
        <v>0</v>
      </c>
      <c r="L3971">
        <v>37.44</v>
      </c>
      <c r="R3971">
        <v>37.44</v>
      </c>
      <c r="S3971" t="s">
        <v>90</v>
      </c>
      <c r="T3971" s="297">
        <v>46311.754166666666</v>
      </c>
    </row>
    <row r="3972" spans="1:20" x14ac:dyDescent="0.35">
      <c r="A3972" t="s">
        <v>104</v>
      </c>
      <c r="B3972" t="s">
        <v>105</v>
      </c>
      <c r="C3972" t="s">
        <v>93</v>
      </c>
      <c r="D3972" s="29">
        <v>46703</v>
      </c>
      <c r="E3972">
        <v>0</v>
      </c>
      <c r="F3972">
        <v>0</v>
      </c>
      <c r="G3972">
        <v>0</v>
      </c>
      <c r="H3972">
        <v>0</v>
      </c>
      <c r="L3972">
        <v>37.44</v>
      </c>
      <c r="R3972">
        <v>37.44</v>
      </c>
      <c r="S3972" t="s">
        <v>90</v>
      </c>
      <c r="T3972" s="297">
        <v>46311.754166666666</v>
      </c>
    </row>
    <row r="3973" spans="1:20" x14ac:dyDescent="0.35">
      <c r="A3973" t="s">
        <v>104</v>
      </c>
      <c r="B3973" t="s">
        <v>105</v>
      </c>
      <c r="C3973" t="s">
        <v>93</v>
      </c>
      <c r="D3973" s="29">
        <v>46704</v>
      </c>
      <c r="E3973">
        <v>0</v>
      </c>
      <c r="F3973">
        <v>0</v>
      </c>
      <c r="G3973">
        <v>0</v>
      </c>
      <c r="H3973">
        <v>0</v>
      </c>
      <c r="L3973">
        <v>37.44</v>
      </c>
      <c r="R3973">
        <v>37.44</v>
      </c>
      <c r="S3973" t="s">
        <v>90</v>
      </c>
      <c r="T3973" s="297">
        <v>46311.754166666666</v>
      </c>
    </row>
    <row r="3974" spans="1:20" x14ac:dyDescent="0.35">
      <c r="A3974" t="s">
        <v>104</v>
      </c>
      <c r="B3974" t="s">
        <v>105</v>
      </c>
      <c r="C3974" t="s">
        <v>93</v>
      </c>
      <c r="D3974" s="29">
        <v>46705</v>
      </c>
      <c r="E3974">
        <v>0</v>
      </c>
      <c r="F3974">
        <v>0</v>
      </c>
      <c r="G3974">
        <v>0</v>
      </c>
      <c r="H3974">
        <v>0</v>
      </c>
      <c r="L3974">
        <v>37.44</v>
      </c>
      <c r="R3974">
        <v>37.44</v>
      </c>
      <c r="S3974" t="s">
        <v>90</v>
      </c>
      <c r="T3974" s="297">
        <v>46311.754166666666</v>
      </c>
    </row>
    <row r="3975" spans="1:20" x14ac:dyDescent="0.35">
      <c r="A3975" t="s">
        <v>104</v>
      </c>
      <c r="B3975" t="s">
        <v>105</v>
      </c>
      <c r="C3975" t="s">
        <v>93</v>
      </c>
      <c r="D3975" s="29">
        <v>46706</v>
      </c>
      <c r="E3975">
        <v>0</v>
      </c>
      <c r="F3975">
        <v>0</v>
      </c>
      <c r="G3975">
        <v>0</v>
      </c>
      <c r="H3975">
        <v>0</v>
      </c>
      <c r="L3975">
        <v>37.44</v>
      </c>
      <c r="R3975">
        <v>37.44</v>
      </c>
      <c r="S3975" t="s">
        <v>90</v>
      </c>
      <c r="T3975" s="297">
        <v>46311.754166666666</v>
      </c>
    </row>
    <row r="3976" spans="1:20" x14ac:dyDescent="0.35">
      <c r="A3976" t="s">
        <v>104</v>
      </c>
      <c r="B3976" t="s">
        <v>105</v>
      </c>
      <c r="C3976" t="s">
        <v>93</v>
      </c>
      <c r="D3976" s="29">
        <v>46707</v>
      </c>
      <c r="E3976">
        <v>0</v>
      </c>
      <c r="F3976">
        <v>0</v>
      </c>
      <c r="G3976">
        <v>0</v>
      </c>
      <c r="H3976">
        <v>0</v>
      </c>
      <c r="L3976">
        <v>37.44</v>
      </c>
      <c r="R3976">
        <v>37.44</v>
      </c>
      <c r="S3976" t="s">
        <v>90</v>
      </c>
      <c r="T3976" s="297">
        <v>46311.754166666666</v>
      </c>
    </row>
    <row r="3977" spans="1:20" x14ac:dyDescent="0.35">
      <c r="A3977" t="s">
        <v>104</v>
      </c>
      <c r="B3977" t="s">
        <v>105</v>
      </c>
      <c r="C3977" t="s">
        <v>93</v>
      </c>
      <c r="D3977" s="29">
        <v>46708</v>
      </c>
      <c r="E3977">
        <v>0</v>
      </c>
      <c r="F3977">
        <v>0</v>
      </c>
      <c r="G3977">
        <v>0</v>
      </c>
      <c r="H3977">
        <v>0</v>
      </c>
      <c r="L3977">
        <v>37.44</v>
      </c>
      <c r="R3977">
        <v>37.44</v>
      </c>
      <c r="S3977" t="s">
        <v>90</v>
      </c>
      <c r="T3977" s="297">
        <v>46311.754166666666</v>
      </c>
    </row>
    <row r="3978" spans="1:20" x14ac:dyDescent="0.35">
      <c r="A3978" t="s">
        <v>104</v>
      </c>
      <c r="B3978" t="s">
        <v>105</v>
      </c>
      <c r="C3978" t="s">
        <v>93</v>
      </c>
      <c r="D3978" s="29">
        <v>46709</v>
      </c>
      <c r="E3978">
        <v>0</v>
      </c>
      <c r="F3978">
        <v>0</v>
      </c>
      <c r="G3978">
        <v>0</v>
      </c>
      <c r="H3978">
        <v>0</v>
      </c>
      <c r="L3978">
        <v>37.44</v>
      </c>
      <c r="R3978">
        <v>37.44</v>
      </c>
      <c r="S3978" t="s">
        <v>90</v>
      </c>
      <c r="T3978" s="297">
        <v>46311.754166666666</v>
      </c>
    </row>
    <row r="3979" spans="1:20" x14ac:dyDescent="0.35">
      <c r="A3979" t="s">
        <v>104</v>
      </c>
      <c r="B3979" t="s">
        <v>105</v>
      </c>
      <c r="C3979" t="s">
        <v>93</v>
      </c>
      <c r="D3979" s="29">
        <v>46710</v>
      </c>
      <c r="E3979">
        <v>0</v>
      </c>
      <c r="F3979">
        <v>0</v>
      </c>
      <c r="G3979">
        <v>0</v>
      </c>
      <c r="H3979">
        <v>0</v>
      </c>
      <c r="L3979">
        <v>37.44</v>
      </c>
      <c r="R3979">
        <v>37.44</v>
      </c>
      <c r="S3979" t="s">
        <v>90</v>
      </c>
      <c r="T3979" s="297">
        <v>46311.754166666666</v>
      </c>
    </row>
    <row r="3980" spans="1:20" x14ac:dyDescent="0.35">
      <c r="A3980" t="s">
        <v>104</v>
      </c>
      <c r="B3980" t="s">
        <v>105</v>
      </c>
      <c r="C3980" t="s">
        <v>93</v>
      </c>
      <c r="D3980" s="29">
        <v>46711</v>
      </c>
      <c r="E3980">
        <v>0</v>
      </c>
      <c r="F3980">
        <v>0</v>
      </c>
      <c r="G3980">
        <v>0</v>
      </c>
      <c r="H3980">
        <v>0</v>
      </c>
      <c r="L3980">
        <v>37.44</v>
      </c>
      <c r="R3980">
        <v>37.44</v>
      </c>
      <c r="S3980" t="s">
        <v>90</v>
      </c>
      <c r="T3980" s="297">
        <v>46311.754166666666</v>
      </c>
    </row>
    <row r="3981" spans="1:20" x14ac:dyDescent="0.35">
      <c r="A3981" t="s">
        <v>104</v>
      </c>
      <c r="B3981" t="s">
        <v>105</v>
      </c>
      <c r="C3981" t="s">
        <v>93</v>
      </c>
      <c r="D3981" s="29">
        <v>46712</v>
      </c>
      <c r="E3981">
        <v>0</v>
      </c>
      <c r="F3981">
        <v>0</v>
      </c>
      <c r="G3981">
        <v>0</v>
      </c>
      <c r="H3981">
        <v>0</v>
      </c>
      <c r="L3981">
        <v>37.44</v>
      </c>
      <c r="R3981">
        <v>37.44</v>
      </c>
      <c r="S3981" t="s">
        <v>90</v>
      </c>
      <c r="T3981" s="297">
        <v>46311.754166666666</v>
      </c>
    </row>
    <row r="3982" spans="1:20" x14ac:dyDescent="0.35">
      <c r="A3982" t="s">
        <v>104</v>
      </c>
      <c r="B3982" t="s">
        <v>105</v>
      </c>
      <c r="C3982" t="s">
        <v>93</v>
      </c>
      <c r="D3982" s="29">
        <v>46713</v>
      </c>
      <c r="E3982">
        <v>0</v>
      </c>
      <c r="F3982">
        <v>0</v>
      </c>
      <c r="G3982">
        <v>0</v>
      </c>
      <c r="H3982">
        <v>0</v>
      </c>
      <c r="L3982">
        <v>37.44</v>
      </c>
      <c r="R3982">
        <v>37.44</v>
      </c>
      <c r="S3982" t="s">
        <v>90</v>
      </c>
      <c r="T3982" s="297">
        <v>46311.754166666666</v>
      </c>
    </row>
    <row r="3983" spans="1:20" x14ac:dyDescent="0.35">
      <c r="A3983" t="s">
        <v>104</v>
      </c>
      <c r="B3983" t="s">
        <v>105</v>
      </c>
      <c r="C3983" t="s">
        <v>93</v>
      </c>
      <c r="D3983" s="29">
        <v>46714</v>
      </c>
      <c r="E3983">
        <v>0</v>
      </c>
      <c r="F3983">
        <v>0</v>
      </c>
      <c r="G3983">
        <v>0</v>
      </c>
      <c r="H3983">
        <v>0</v>
      </c>
      <c r="L3983">
        <v>37.44</v>
      </c>
      <c r="R3983">
        <v>37.44</v>
      </c>
      <c r="S3983" t="s">
        <v>90</v>
      </c>
      <c r="T3983" s="297">
        <v>46311.754166666666</v>
      </c>
    </row>
    <row r="3984" spans="1:20" x14ac:dyDescent="0.35">
      <c r="A3984" t="s">
        <v>104</v>
      </c>
      <c r="B3984" t="s">
        <v>105</v>
      </c>
      <c r="C3984" t="s">
        <v>93</v>
      </c>
      <c r="D3984" s="29">
        <v>46715</v>
      </c>
      <c r="E3984">
        <v>0</v>
      </c>
      <c r="F3984">
        <v>0</v>
      </c>
      <c r="G3984">
        <v>0</v>
      </c>
      <c r="H3984">
        <v>0</v>
      </c>
      <c r="L3984">
        <v>37.44</v>
      </c>
      <c r="R3984">
        <v>37.44</v>
      </c>
      <c r="S3984" t="s">
        <v>90</v>
      </c>
      <c r="T3984" s="297">
        <v>46311.754166666666</v>
      </c>
    </row>
    <row r="3985" spans="1:20" x14ac:dyDescent="0.35">
      <c r="A3985" t="s">
        <v>104</v>
      </c>
      <c r="B3985" t="s">
        <v>105</v>
      </c>
      <c r="C3985" t="s">
        <v>93</v>
      </c>
      <c r="D3985" s="29">
        <v>46716</v>
      </c>
      <c r="E3985">
        <v>0</v>
      </c>
      <c r="F3985">
        <v>0</v>
      </c>
      <c r="G3985">
        <v>0</v>
      </c>
      <c r="H3985">
        <v>0</v>
      </c>
      <c r="L3985">
        <v>37.44</v>
      </c>
      <c r="R3985">
        <v>37.44</v>
      </c>
      <c r="S3985" t="s">
        <v>90</v>
      </c>
      <c r="T3985" s="297">
        <v>46311.754166666666</v>
      </c>
    </row>
    <row r="3986" spans="1:20" x14ac:dyDescent="0.35">
      <c r="A3986" t="s">
        <v>104</v>
      </c>
      <c r="B3986" t="s">
        <v>105</v>
      </c>
      <c r="C3986" t="s">
        <v>93</v>
      </c>
      <c r="D3986" s="29">
        <v>46717</v>
      </c>
      <c r="E3986">
        <v>0</v>
      </c>
      <c r="F3986">
        <v>0</v>
      </c>
      <c r="G3986">
        <v>0</v>
      </c>
      <c r="H3986">
        <v>0</v>
      </c>
      <c r="L3986">
        <v>37.44</v>
      </c>
      <c r="R3986">
        <v>37.44</v>
      </c>
      <c r="S3986" t="s">
        <v>90</v>
      </c>
      <c r="T3986" s="297">
        <v>46311.754166666666</v>
      </c>
    </row>
    <row r="3987" spans="1:20" x14ac:dyDescent="0.35">
      <c r="A3987" t="s">
        <v>104</v>
      </c>
      <c r="B3987" t="s">
        <v>105</v>
      </c>
      <c r="C3987" t="s">
        <v>93</v>
      </c>
      <c r="D3987" s="29">
        <v>46718</v>
      </c>
      <c r="E3987">
        <v>0</v>
      </c>
      <c r="F3987">
        <v>0</v>
      </c>
      <c r="G3987">
        <v>0</v>
      </c>
      <c r="H3987">
        <v>0</v>
      </c>
      <c r="L3987">
        <v>37.44</v>
      </c>
      <c r="R3987">
        <v>37.44</v>
      </c>
      <c r="S3987" t="s">
        <v>90</v>
      </c>
      <c r="T3987" s="297">
        <v>46311.754166666666</v>
      </c>
    </row>
    <row r="3988" spans="1:20" x14ac:dyDescent="0.35">
      <c r="A3988" t="s">
        <v>104</v>
      </c>
      <c r="B3988" t="s">
        <v>105</v>
      </c>
      <c r="C3988" t="s">
        <v>93</v>
      </c>
      <c r="D3988" s="29">
        <v>46719</v>
      </c>
      <c r="E3988">
        <v>0</v>
      </c>
      <c r="F3988">
        <v>0</v>
      </c>
      <c r="G3988">
        <v>0</v>
      </c>
      <c r="H3988">
        <v>0</v>
      </c>
      <c r="L3988">
        <v>37.44</v>
      </c>
      <c r="R3988">
        <v>37.44</v>
      </c>
      <c r="S3988" t="s">
        <v>90</v>
      </c>
      <c r="T3988" s="297">
        <v>46311.754166666666</v>
      </c>
    </row>
    <row r="3989" spans="1:20" x14ac:dyDescent="0.35">
      <c r="A3989" t="s">
        <v>104</v>
      </c>
      <c r="B3989" t="s">
        <v>105</v>
      </c>
      <c r="C3989" t="s">
        <v>93</v>
      </c>
      <c r="D3989" s="29">
        <v>46720</v>
      </c>
      <c r="E3989">
        <v>0</v>
      </c>
      <c r="F3989">
        <v>0</v>
      </c>
      <c r="G3989">
        <v>0</v>
      </c>
      <c r="H3989">
        <v>0</v>
      </c>
      <c r="L3989">
        <v>37.44</v>
      </c>
      <c r="R3989">
        <v>37.44</v>
      </c>
      <c r="S3989" t="s">
        <v>90</v>
      </c>
      <c r="T3989" s="297">
        <v>46311.754166666666</v>
      </c>
    </row>
    <row r="3990" spans="1:20" x14ac:dyDescent="0.35">
      <c r="A3990" t="s">
        <v>104</v>
      </c>
      <c r="B3990" t="s">
        <v>105</v>
      </c>
      <c r="C3990" t="s">
        <v>93</v>
      </c>
      <c r="D3990" s="29">
        <v>46721</v>
      </c>
      <c r="E3990">
        <v>0</v>
      </c>
      <c r="F3990">
        <v>0</v>
      </c>
      <c r="G3990">
        <v>0</v>
      </c>
      <c r="H3990">
        <v>0</v>
      </c>
      <c r="L3990">
        <v>37.44</v>
      </c>
      <c r="R3990">
        <v>37.44</v>
      </c>
      <c r="S3990" t="s">
        <v>90</v>
      </c>
      <c r="T3990" s="297">
        <v>46311.754166666666</v>
      </c>
    </row>
    <row r="3991" spans="1:20" x14ac:dyDescent="0.35">
      <c r="A3991" t="s">
        <v>104</v>
      </c>
      <c r="B3991" t="s">
        <v>105</v>
      </c>
      <c r="C3991" t="s">
        <v>93</v>
      </c>
      <c r="D3991" s="29">
        <v>46722</v>
      </c>
      <c r="E3991">
        <v>0</v>
      </c>
      <c r="F3991">
        <v>0</v>
      </c>
      <c r="G3991">
        <v>0</v>
      </c>
      <c r="H3991">
        <v>0</v>
      </c>
      <c r="L3991">
        <v>37.44</v>
      </c>
      <c r="R3991">
        <v>37.44</v>
      </c>
      <c r="S3991" t="s">
        <v>90</v>
      </c>
      <c r="T3991" s="297">
        <v>46311.754166666666</v>
      </c>
    </row>
    <row r="3992" spans="1:20" x14ac:dyDescent="0.35">
      <c r="A3992" t="s">
        <v>104</v>
      </c>
      <c r="B3992" t="s">
        <v>105</v>
      </c>
      <c r="C3992" t="s">
        <v>93</v>
      </c>
      <c r="D3992" s="29">
        <v>46723</v>
      </c>
      <c r="E3992">
        <v>0</v>
      </c>
      <c r="F3992">
        <v>0</v>
      </c>
      <c r="G3992">
        <v>0</v>
      </c>
      <c r="H3992">
        <v>0</v>
      </c>
      <c r="L3992">
        <v>37.44</v>
      </c>
      <c r="R3992">
        <v>37.44</v>
      </c>
      <c r="S3992" t="s">
        <v>90</v>
      </c>
      <c r="T3992" s="297">
        <v>46311.754166666666</v>
      </c>
    </row>
    <row r="3993" spans="1:20" x14ac:dyDescent="0.35">
      <c r="A3993" t="s">
        <v>104</v>
      </c>
      <c r="B3993" t="s">
        <v>105</v>
      </c>
      <c r="C3993" t="s">
        <v>93</v>
      </c>
      <c r="D3993" s="29">
        <v>46724</v>
      </c>
      <c r="E3993">
        <v>0</v>
      </c>
      <c r="F3993">
        <v>0</v>
      </c>
      <c r="G3993">
        <v>0</v>
      </c>
      <c r="H3993">
        <v>0</v>
      </c>
      <c r="L3993">
        <v>37.44</v>
      </c>
      <c r="R3993">
        <v>37.44</v>
      </c>
      <c r="S3993" t="s">
        <v>90</v>
      </c>
      <c r="T3993" s="297">
        <v>46311.754166666666</v>
      </c>
    </row>
    <row r="3994" spans="1:20" x14ac:dyDescent="0.35">
      <c r="A3994" t="s">
        <v>104</v>
      </c>
      <c r="B3994" t="s">
        <v>105</v>
      </c>
      <c r="C3994" t="s">
        <v>93</v>
      </c>
      <c r="D3994" s="29">
        <v>46725</v>
      </c>
      <c r="E3994">
        <v>0</v>
      </c>
      <c r="F3994">
        <v>0</v>
      </c>
      <c r="G3994">
        <v>0</v>
      </c>
      <c r="H3994">
        <v>0</v>
      </c>
      <c r="L3994">
        <v>37.44</v>
      </c>
      <c r="R3994">
        <v>37.44</v>
      </c>
      <c r="S3994" t="s">
        <v>90</v>
      </c>
      <c r="T3994" s="297">
        <v>46311.754166666666</v>
      </c>
    </row>
    <row r="3995" spans="1:20" x14ac:dyDescent="0.35">
      <c r="A3995" t="s">
        <v>104</v>
      </c>
      <c r="B3995" t="s">
        <v>105</v>
      </c>
      <c r="C3995" t="s">
        <v>93</v>
      </c>
      <c r="D3995" s="29">
        <v>46726</v>
      </c>
      <c r="E3995">
        <v>0</v>
      </c>
      <c r="F3995">
        <v>0</v>
      </c>
      <c r="G3995">
        <v>0</v>
      </c>
      <c r="H3995">
        <v>0</v>
      </c>
      <c r="L3995">
        <v>37.44</v>
      </c>
      <c r="R3995">
        <v>37.44</v>
      </c>
      <c r="S3995" t="s">
        <v>90</v>
      </c>
      <c r="T3995" s="297">
        <v>46311.754166666666</v>
      </c>
    </row>
    <row r="3996" spans="1:20" x14ac:dyDescent="0.35">
      <c r="A3996" t="s">
        <v>104</v>
      </c>
      <c r="B3996" t="s">
        <v>105</v>
      </c>
      <c r="C3996" t="s">
        <v>93</v>
      </c>
      <c r="D3996" s="29">
        <v>46727</v>
      </c>
      <c r="E3996">
        <v>0</v>
      </c>
      <c r="F3996">
        <v>0</v>
      </c>
      <c r="G3996">
        <v>0</v>
      </c>
      <c r="H3996">
        <v>0</v>
      </c>
      <c r="L3996">
        <v>37.44</v>
      </c>
      <c r="R3996">
        <v>37.44</v>
      </c>
      <c r="S3996" t="s">
        <v>90</v>
      </c>
      <c r="T3996" s="297">
        <v>46311.754166666666</v>
      </c>
    </row>
    <row r="3997" spans="1:20" x14ac:dyDescent="0.35">
      <c r="A3997" t="s">
        <v>104</v>
      </c>
      <c r="B3997" t="s">
        <v>105</v>
      </c>
      <c r="C3997" t="s">
        <v>93</v>
      </c>
      <c r="D3997" s="29">
        <v>46728</v>
      </c>
      <c r="E3997">
        <v>0</v>
      </c>
      <c r="F3997">
        <v>0</v>
      </c>
      <c r="G3997">
        <v>0</v>
      </c>
      <c r="H3997">
        <v>0</v>
      </c>
      <c r="L3997">
        <v>37.44</v>
      </c>
      <c r="R3997">
        <v>37.44</v>
      </c>
      <c r="S3997" t="s">
        <v>90</v>
      </c>
      <c r="T3997" s="297">
        <v>46311.754166666666</v>
      </c>
    </row>
    <row r="3998" spans="1:20" x14ac:dyDescent="0.35">
      <c r="A3998" t="s">
        <v>104</v>
      </c>
      <c r="B3998" t="s">
        <v>105</v>
      </c>
      <c r="C3998" t="s">
        <v>93</v>
      </c>
      <c r="D3998" s="29">
        <v>46729</v>
      </c>
      <c r="E3998">
        <v>0</v>
      </c>
      <c r="F3998">
        <v>0</v>
      </c>
      <c r="G3998">
        <v>0</v>
      </c>
      <c r="H3998">
        <v>0</v>
      </c>
      <c r="L3998">
        <v>37.44</v>
      </c>
      <c r="R3998">
        <v>37.44</v>
      </c>
      <c r="S3998" t="s">
        <v>90</v>
      </c>
      <c r="T3998" s="297">
        <v>46311.754166666666</v>
      </c>
    </row>
    <row r="3999" spans="1:20" x14ac:dyDescent="0.35">
      <c r="A3999" t="s">
        <v>104</v>
      </c>
      <c r="B3999" t="s">
        <v>105</v>
      </c>
      <c r="C3999" t="s">
        <v>93</v>
      </c>
      <c r="D3999" s="29">
        <v>46730</v>
      </c>
      <c r="E3999">
        <v>0</v>
      </c>
      <c r="F3999">
        <v>0</v>
      </c>
      <c r="G3999">
        <v>0</v>
      </c>
      <c r="H3999">
        <v>0</v>
      </c>
      <c r="L3999">
        <v>37.44</v>
      </c>
      <c r="R3999">
        <v>37.44</v>
      </c>
      <c r="S3999" t="s">
        <v>90</v>
      </c>
      <c r="T3999" s="297">
        <v>46311.754166666666</v>
      </c>
    </row>
    <row r="4000" spans="1:20" x14ac:dyDescent="0.35">
      <c r="A4000" t="s">
        <v>104</v>
      </c>
      <c r="B4000" t="s">
        <v>105</v>
      </c>
      <c r="C4000" t="s">
        <v>93</v>
      </c>
      <c r="D4000" s="29">
        <v>46731</v>
      </c>
      <c r="E4000">
        <v>0</v>
      </c>
      <c r="F4000">
        <v>0</v>
      </c>
      <c r="G4000">
        <v>0</v>
      </c>
      <c r="H4000">
        <v>0</v>
      </c>
      <c r="L4000">
        <v>37.44</v>
      </c>
      <c r="R4000">
        <v>37.44</v>
      </c>
      <c r="S4000" t="s">
        <v>90</v>
      </c>
      <c r="T4000" s="297">
        <v>46311.754166666666</v>
      </c>
    </row>
    <row r="4001" spans="1:20" x14ac:dyDescent="0.35">
      <c r="A4001" t="s">
        <v>104</v>
      </c>
      <c r="B4001" t="s">
        <v>105</v>
      </c>
      <c r="C4001" t="s">
        <v>93</v>
      </c>
      <c r="D4001" s="29">
        <v>46732</v>
      </c>
      <c r="E4001">
        <v>0</v>
      </c>
      <c r="F4001">
        <v>0</v>
      </c>
      <c r="G4001">
        <v>0</v>
      </c>
      <c r="H4001">
        <v>0</v>
      </c>
      <c r="L4001">
        <v>37.44</v>
      </c>
      <c r="R4001">
        <v>37.44</v>
      </c>
      <c r="S4001" t="s">
        <v>90</v>
      </c>
      <c r="T4001" s="297">
        <v>46311.754166666666</v>
      </c>
    </row>
    <row r="4002" spans="1:20" x14ac:dyDescent="0.35">
      <c r="A4002" t="s">
        <v>104</v>
      </c>
      <c r="B4002" t="s">
        <v>105</v>
      </c>
      <c r="C4002" t="s">
        <v>93</v>
      </c>
      <c r="D4002" s="29">
        <v>46733</v>
      </c>
      <c r="E4002">
        <v>0</v>
      </c>
      <c r="F4002">
        <v>0</v>
      </c>
      <c r="G4002">
        <v>0</v>
      </c>
      <c r="H4002">
        <v>0</v>
      </c>
      <c r="L4002">
        <v>37.44</v>
      </c>
      <c r="R4002">
        <v>37.44</v>
      </c>
      <c r="S4002" t="s">
        <v>90</v>
      </c>
      <c r="T4002" s="297">
        <v>46311.754166666666</v>
      </c>
    </row>
    <row r="4003" spans="1:20" x14ac:dyDescent="0.35">
      <c r="A4003" t="s">
        <v>104</v>
      </c>
      <c r="B4003" t="s">
        <v>105</v>
      </c>
      <c r="C4003" t="s">
        <v>93</v>
      </c>
      <c r="D4003" s="29">
        <v>46734</v>
      </c>
      <c r="E4003">
        <v>0</v>
      </c>
      <c r="F4003">
        <v>0</v>
      </c>
      <c r="G4003">
        <v>0</v>
      </c>
      <c r="H4003">
        <v>0</v>
      </c>
      <c r="L4003">
        <v>37.44</v>
      </c>
      <c r="R4003">
        <v>37.44</v>
      </c>
      <c r="S4003" t="s">
        <v>90</v>
      </c>
      <c r="T4003" s="297">
        <v>46311.754166666666</v>
      </c>
    </row>
    <row r="4004" spans="1:20" x14ac:dyDescent="0.35">
      <c r="A4004" t="s">
        <v>104</v>
      </c>
      <c r="B4004" t="s">
        <v>105</v>
      </c>
      <c r="C4004" t="s">
        <v>93</v>
      </c>
      <c r="D4004" s="29">
        <v>46735</v>
      </c>
      <c r="E4004">
        <v>0</v>
      </c>
      <c r="F4004">
        <v>0</v>
      </c>
      <c r="G4004">
        <v>0</v>
      </c>
      <c r="H4004">
        <v>0</v>
      </c>
      <c r="L4004">
        <v>37.44</v>
      </c>
      <c r="R4004">
        <v>37.44</v>
      </c>
      <c r="S4004" t="s">
        <v>90</v>
      </c>
      <c r="T4004" s="297">
        <v>46311.754166666666</v>
      </c>
    </row>
    <row r="4005" spans="1:20" x14ac:dyDescent="0.35">
      <c r="A4005" t="s">
        <v>104</v>
      </c>
      <c r="B4005" t="s">
        <v>105</v>
      </c>
      <c r="C4005" t="s">
        <v>93</v>
      </c>
      <c r="D4005" s="29">
        <v>46736</v>
      </c>
      <c r="E4005">
        <v>0</v>
      </c>
      <c r="F4005">
        <v>0</v>
      </c>
      <c r="G4005">
        <v>0</v>
      </c>
      <c r="H4005">
        <v>0</v>
      </c>
      <c r="L4005">
        <v>37.44</v>
      </c>
      <c r="R4005">
        <v>37.44</v>
      </c>
      <c r="S4005" t="s">
        <v>90</v>
      </c>
      <c r="T4005" s="297">
        <v>46311.754166666666</v>
      </c>
    </row>
    <row r="4006" spans="1:20" x14ac:dyDescent="0.35">
      <c r="A4006" t="s">
        <v>104</v>
      </c>
      <c r="B4006" t="s">
        <v>105</v>
      </c>
      <c r="C4006" t="s">
        <v>93</v>
      </c>
      <c r="D4006" s="29">
        <v>46737</v>
      </c>
      <c r="E4006">
        <v>0</v>
      </c>
      <c r="F4006">
        <v>0</v>
      </c>
      <c r="G4006">
        <v>0</v>
      </c>
      <c r="H4006">
        <v>0</v>
      </c>
      <c r="L4006">
        <v>37.44</v>
      </c>
      <c r="R4006">
        <v>37.44</v>
      </c>
      <c r="S4006" t="s">
        <v>90</v>
      </c>
      <c r="T4006" s="297">
        <v>46311.754166666666</v>
      </c>
    </row>
    <row r="4007" spans="1:20" x14ac:dyDescent="0.35">
      <c r="A4007" t="s">
        <v>104</v>
      </c>
      <c r="B4007" t="s">
        <v>105</v>
      </c>
      <c r="C4007" t="s">
        <v>93</v>
      </c>
      <c r="D4007" s="29">
        <v>46738</v>
      </c>
      <c r="E4007">
        <v>0</v>
      </c>
      <c r="F4007">
        <v>0</v>
      </c>
      <c r="G4007">
        <v>0</v>
      </c>
      <c r="H4007">
        <v>0</v>
      </c>
      <c r="L4007">
        <v>37.44</v>
      </c>
      <c r="R4007">
        <v>37.44</v>
      </c>
      <c r="S4007" t="s">
        <v>90</v>
      </c>
      <c r="T4007" s="297">
        <v>46311.754166666666</v>
      </c>
    </row>
    <row r="4008" spans="1:20" x14ac:dyDescent="0.35">
      <c r="A4008" t="s">
        <v>104</v>
      </c>
      <c r="B4008" t="s">
        <v>105</v>
      </c>
      <c r="C4008" t="s">
        <v>93</v>
      </c>
      <c r="D4008" s="29">
        <v>46739</v>
      </c>
      <c r="E4008">
        <v>0</v>
      </c>
      <c r="F4008">
        <v>0</v>
      </c>
      <c r="G4008">
        <v>0</v>
      </c>
      <c r="H4008">
        <v>0</v>
      </c>
      <c r="L4008">
        <v>37.44</v>
      </c>
      <c r="R4008">
        <v>37.44</v>
      </c>
      <c r="S4008" t="s">
        <v>90</v>
      </c>
      <c r="T4008" s="297">
        <v>46311.754166666666</v>
      </c>
    </row>
    <row r="4009" spans="1:20" x14ac:dyDescent="0.35">
      <c r="A4009" t="s">
        <v>104</v>
      </c>
      <c r="B4009" t="s">
        <v>105</v>
      </c>
      <c r="C4009" t="s">
        <v>93</v>
      </c>
      <c r="D4009" s="29">
        <v>46740</v>
      </c>
      <c r="E4009">
        <v>0</v>
      </c>
      <c r="F4009">
        <v>0</v>
      </c>
      <c r="G4009">
        <v>0</v>
      </c>
      <c r="H4009">
        <v>0</v>
      </c>
      <c r="L4009">
        <v>37.44</v>
      </c>
      <c r="R4009">
        <v>37.44</v>
      </c>
      <c r="S4009" t="s">
        <v>90</v>
      </c>
      <c r="T4009" s="297">
        <v>46311.754166666666</v>
      </c>
    </row>
    <row r="4010" spans="1:20" x14ac:dyDescent="0.35">
      <c r="A4010" t="s">
        <v>104</v>
      </c>
      <c r="B4010" t="s">
        <v>105</v>
      </c>
      <c r="C4010" t="s">
        <v>93</v>
      </c>
      <c r="D4010" s="29">
        <v>46741</v>
      </c>
      <c r="E4010">
        <v>0</v>
      </c>
      <c r="F4010">
        <v>0</v>
      </c>
      <c r="G4010">
        <v>0</v>
      </c>
      <c r="H4010">
        <v>0</v>
      </c>
      <c r="L4010">
        <v>37.44</v>
      </c>
      <c r="R4010">
        <v>37.44</v>
      </c>
      <c r="S4010" t="s">
        <v>90</v>
      </c>
      <c r="T4010" s="297">
        <v>46311.754166666666</v>
      </c>
    </row>
    <row r="4011" spans="1:20" x14ac:dyDescent="0.35">
      <c r="A4011" t="s">
        <v>104</v>
      </c>
      <c r="B4011" t="s">
        <v>105</v>
      </c>
      <c r="C4011" t="s">
        <v>93</v>
      </c>
      <c r="D4011" s="29">
        <v>46742</v>
      </c>
      <c r="E4011">
        <v>0</v>
      </c>
      <c r="F4011">
        <v>0</v>
      </c>
      <c r="G4011">
        <v>0</v>
      </c>
      <c r="H4011">
        <v>0</v>
      </c>
      <c r="L4011">
        <v>37.44</v>
      </c>
      <c r="R4011">
        <v>37.44</v>
      </c>
      <c r="S4011" t="s">
        <v>90</v>
      </c>
      <c r="T4011" s="297">
        <v>46311.754166666666</v>
      </c>
    </row>
    <row r="4012" spans="1:20" x14ac:dyDescent="0.35">
      <c r="A4012" t="s">
        <v>104</v>
      </c>
      <c r="B4012" t="s">
        <v>105</v>
      </c>
      <c r="C4012" t="s">
        <v>93</v>
      </c>
      <c r="D4012" s="29">
        <v>46743</v>
      </c>
      <c r="E4012">
        <v>0</v>
      </c>
      <c r="F4012">
        <v>0</v>
      </c>
      <c r="G4012">
        <v>0</v>
      </c>
      <c r="H4012">
        <v>0</v>
      </c>
      <c r="L4012">
        <v>37.44</v>
      </c>
      <c r="R4012">
        <v>37.44</v>
      </c>
      <c r="S4012" t="s">
        <v>90</v>
      </c>
      <c r="T4012" s="297">
        <v>46311.754166666666</v>
      </c>
    </row>
    <row r="4013" spans="1:20" x14ac:dyDescent="0.35">
      <c r="A4013" t="s">
        <v>104</v>
      </c>
      <c r="B4013" t="s">
        <v>105</v>
      </c>
      <c r="C4013" t="s">
        <v>93</v>
      </c>
      <c r="D4013" s="29">
        <v>46744</v>
      </c>
      <c r="E4013">
        <v>0</v>
      </c>
      <c r="F4013">
        <v>0</v>
      </c>
      <c r="G4013">
        <v>0</v>
      </c>
      <c r="H4013">
        <v>0</v>
      </c>
      <c r="L4013">
        <v>37.44</v>
      </c>
      <c r="R4013">
        <v>37.44</v>
      </c>
      <c r="S4013" t="s">
        <v>90</v>
      </c>
      <c r="T4013" s="297">
        <v>46311.754166666666</v>
      </c>
    </row>
    <row r="4014" spans="1:20" x14ac:dyDescent="0.35">
      <c r="A4014" t="s">
        <v>104</v>
      </c>
      <c r="B4014" t="s">
        <v>105</v>
      </c>
      <c r="C4014" t="s">
        <v>93</v>
      </c>
      <c r="D4014" s="29">
        <v>46745</v>
      </c>
      <c r="E4014">
        <v>0</v>
      </c>
      <c r="F4014">
        <v>0</v>
      </c>
      <c r="G4014">
        <v>0</v>
      </c>
      <c r="H4014">
        <v>0</v>
      </c>
      <c r="L4014">
        <v>37.44</v>
      </c>
      <c r="R4014">
        <v>37.44</v>
      </c>
      <c r="S4014" t="s">
        <v>90</v>
      </c>
      <c r="T4014" s="297">
        <v>46311.754166666666</v>
      </c>
    </row>
    <row r="4015" spans="1:20" x14ac:dyDescent="0.35">
      <c r="A4015" t="s">
        <v>104</v>
      </c>
      <c r="B4015" t="s">
        <v>105</v>
      </c>
      <c r="C4015" t="s">
        <v>93</v>
      </c>
      <c r="D4015" s="29">
        <v>46746</v>
      </c>
      <c r="E4015">
        <v>0</v>
      </c>
      <c r="F4015">
        <v>0</v>
      </c>
      <c r="G4015">
        <v>0</v>
      </c>
      <c r="H4015">
        <v>0</v>
      </c>
      <c r="L4015">
        <v>37.44</v>
      </c>
      <c r="R4015">
        <v>37.44</v>
      </c>
      <c r="S4015" t="s">
        <v>90</v>
      </c>
      <c r="T4015" s="297">
        <v>46311.754166666666</v>
      </c>
    </row>
    <row r="4016" spans="1:20" x14ac:dyDescent="0.35">
      <c r="A4016" t="s">
        <v>104</v>
      </c>
      <c r="B4016" t="s">
        <v>105</v>
      </c>
      <c r="C4016" t="s">
        <v>93</v>
      </c>
      <c r="D4016" s="29">
        <v>46747</v>
      </c>
      <c r="E4016">
        <v>0</v>
      </c>
      <c r="F4016">
        <v>0</v>
      </c>
      <c r="G4016">
        <v>0</v>
      </c>
      <c r="H4016">
        <v>0</v>
      </c>
      <c r="L4016">
        <v>37.44</v>
      </c>
      <c r="R4016">
        <v>37.44</v>
      </c>
      <c r="S4016" t="s">
        <v>90</v>
      </c>
      <c r="T4016" s="297">
        <v>46311.754166666666</v>
      </c>
    </row>
    <row r="4017" spans="1:20" x14ac:dyDescent="0.35">
      <c r="A4017" t="s">
        <v>104</v>
      </c>
      <c r="B4017" t="s">
        <v>105</v>
      </c>
      <c r="C4017" t="s">
        <v>93</v>
      </c>
      <c r="D4017" s="29">
        <v>46748</v>
      </c>
      <c r="E4017">
        <v>0</v>
      </c>
      <c r="F4017">
        <v>0</v>
      </c>
      <c r="G4017">
        <v>0</v>
      </c>
      <c r="H4017">
        <v>0</v>
      </c>
      <c r="L4017">
        <v>37.44</v>
      </c>
      <c r="R4017">
        <v>37.44</v>
      </c>
      <c r="S4017" t="s">
        <v>90</v>
      </c>
      <c r="T4017" s="297">
        <v>46311.754166666666</v>
      </c>
    </row>
    <row r="4018" spans="1:20" x14ac:dyDescent="0.35">
      <c r="A4018" t="s">
        <v>104</v>
      </c>
      <c r="B4018" t="s">
        <v>105</v>
      </c>
      <c r="C4018" t="s">
        <v>93</v>
      </c>
      <c r="D4018" s="29">
        <v>46749</v>
      </c>
      <c r="E4018">
        <v>0</v>
      </c>
      <c r="F4018">
        <v>0</v>
      </c>
      <c r="G4018">
        <v>0</v>
      </c>
      <c r="H4018">
        <v>0</v>
      </c>
      <c r="L4018">
        <v>37.44</v>
      </c>
      <c r="R4018">
        <v>37.44</v>
      </c>
      <c r="S4018" t="s">
        <v>90</v>
      </c>
      <c r="T4018" s="297">
        <v>46311.754166666666</v>
      </c>
    </row>
    <row r="4019" spans="1:20" x14ac:dyDescent="0.35">
      <c r="A4019" t="s">
        <v>104</v>
      </c>
      <c r="B4019" t="s">
        <v>105</v>
      </c>
      <c r="C4019" t="s">
        <v>93</v>
      </c>
      <c r="D4019" s="29">
        <v>46750</v>
      </c>
      <c r="E4019">
        <v>0</v>
      </c>
      <c r="F4019">
        <v>0</v>
      </c>
      <c r="G4019">
        <v>0</v>
      </c>
      <c r="H4019">
        <v>0</v>
      </c>
      <c r="L4019">
        <v>37.44</v>
      </c>
      <c r="R4019">
        <v>37.44</v>
      </c>
      <c r="S4019" t="s">
        <v>90</v>
      </c>
      <c r="T4019" s="297">
        <v>46311.754166666666</v>
      </c>
    </row>
    <row r="4020" spans="1:20" x14ac:dyDescent="0.35">
      <c r="A4020" t="s">
        <v>104</v>
      </c>
      <c r="B4020" t="s">
        <v>105</v>
      </c>
      <c r="C4020" t="s">
        <v>93</v>
      </c>
      <c r="D4020" s="29">
        <v>46751</v>
      </c>
      <c r="E4020">
        <v>0</v>
      </c>
      <c r="F4020">
        <v>0</v>
      </c>
      <c r="G4020">
        <v>0</v>
      </c>
      <c r="H4020">
        <v>0</v>
      </c>
      <c r="L4020">
        <v>37.44</v>
      </c>
      <c r="R4020">
        <v>37.44</v>
      </c>
      <c r="S4020" t="s">
        <v>90</v>
      </c>
      <c r="T4020" s="297">
        <v>46311.754166666666</v>
      </c>
    </row>
    <row r="4021" spans="1:20" x14ac:dyDescent="0.35">
      <c r="A4021" t="s">
        <v>104</v>
      </c>
      <c r="B4021" t="s">
        <v>105</v>
      </c>
      <c r="C4021" t="s">
        <v>93</v>
      </c>
      <c r="D4021" s="29">
        <v>46752</v>
      </c>
      <c r="E4021">
        <v>0</v>
      </c>
      <c r="F4021">
        <v>0</v>
      </c>
      <c r="G4021">
        <v>0</v>
      </c>
      <c r="H4021">
        <v>0</v>
      </c>
      <c r="L4021">
        <v>37.44</v>
      </c>
      <c r="R4021">
        <v>37.44</v>
      </c>
      <c r="S4021" t="s">
        <v>90</v>
      </c>
      <c r="T4021" s="297">
        <v>46311.754166666666</v>
      </c>
    </row>
    <row r="4022" spans="1:20" x14ac:dyDescent="0.35">
      <c r="A4022" t="s">
        <v>106</v>
      </c>
      <c r="B4022" t="s">
        <v>107</v>
      </c>
      <c r="C4022" t="s">
        <v>93</v>
      </c>
      <c r="D4022" s="29">
        <v>46388</v>
      </c>
      <c r="E4022">
        <v>0</v>
      </c>
      <c r="F4022">
        <v>0</v>
      </c>
      <c r="G4022">
        <v>0</v>
      </c>
      <c r="H4022">
        <v>0</v>
      </c>
      <c r="L4022">
        <v>6</v>
      </c>
      <c r="R4022">
        <v>12</v>
      </c>
      <c r="S4022" t="s">
        <v>90</v>
      </c>
      <c r="T4022" s="297">
        <v>46311.754166666666</v>
      </c>
    </row>
    <row r="4023" spans="1:20" x14ac:dyDescent="0.35">
      <c r="A4023" t="s">
        <v>106</v>
      </c>
      <c r="B4023" t="s">
        <v>107</v>
      </c>
      <c r="C4023" t="s">
        <v>93</v>
      </c>
      <c r="D4023" s="29">
        <v>46389</v>
      </c>
      <c r="E4023">
        <v>0</v>
      </c>
      <c r="F4023">
        <v>0</v>
      </c>
      <c r="G4023">
        <v>0</v>
      </c>
      <c r="H4023">
        <v>0</v>
      </c>
      <c r="L4023">
        <v>6</v>
      </c>
      <c r="R4023">
        <v>12</v>
      </c>
      <c r="S4023" t="s">
        <v>90</v>
      </c>
      <c r="T4023" s="297">
        <v>46311.754166666666</v>
      </c>
    </row>
    <row r="4024" spans="1:20" x14ac:dyDescent="0.35">
      <c r="A4024" t="s">
        <v>106</v>
      </c>
      <c r="B4024" t="s">
        <v>107</v>
      </c>
      <c r="C4024" t="s">
        <v>93</v>
      </c>
      <c r="D4024" s="29">
        <v>46390</v>
      </c>
      <c r="E4024">
        <v>0</v>
      </c>
      <c r="F4024">
        <v>0</v>
      </c>
      <c r="G4024">
        <v>0</v>
      </c>
      <c r="H4024">
        <v>0</v>
      </c>
      <c r="L4024">
        <v>6</v>
      </c>
      <c r="R4024">
        <v>12</v>
      </c>
      <c r="S4024" t="s">
        <v>90</v>
      </c>
      <c r="T4024" s="297">
        <v>46311.754166666666</v>
      </c>
    </row>
    <row r="4025" spans="1:20" x14ac:dyDescent="0.35">
      <c r="A4025" t="s">
        <v>106</v>
      </c>
      <c r="B4025" t="s">
        <v>107</v>
      </c>
      <c r="C4025" t="s">
        <v>93</v>
      </c>
      <c r="D4025" s="29">
        <v>46391</v>
      </c>
      <c r="E4025">
        <v>0</v>
      </c>
      <c r="F4025">
        <v>0</v>
      </c>
      <c r="G4025">
        <v>0</v>
      </c>
      <c r="H4025">
        <v>0</v>
      </c>
      <c r="L4025">
        <v>6</v>
      </c>
      <c r="R4025">
        <v>12</v>
      </c>
      <c r="S4025" t="s">
        <v>90</v>
      </c>
      <c r="T4025" s="297">
        <v>46311.754166666666</v>
      </c>
    </row>
    <row r="4026" spans="1:20" x14ac:dyDescent="0.35">
      <c r="A4026" t="s">
        <v>106</v>
      </c>
      <c r="B4026" t="s">
        <v>107</v>
      </c>
      <c r="C4026" t="s">
        <v>93</v>
      </c>
      <c r="D4026" s="29">
        <v>46392</v>
      </c>
      <c r="E4026">
        <v>0</v>
      </c>
      <c r="F4026">
        <v>0</v>
      </c>
      <c r="G4026">
        <v>0</v>
      </c>
      <c r="H4026">
        <v>0</v>
      </c>
      <c r="L4026">
        <v>6</v>
      </c>
      <c r="R4026">
        <v>12</v>
      </c>
      <c r="S4026" t="s">
        <v>90</v>
      </c>
      <c r="T4026" s="297">
        <v>46311.754166666666</v>
      </c>
    </row>
    <row r="4027" spans="1:20" x14ac:dyDescent="0.35">
      <c r="A4027" t="s">
        <v>106</v>
      </c>
      <c r="B4027" t="s">
        <v>107</v>
      </c>
      <c r="C4027" t="s">
        <v>93</v>
      </c>
      <c r="D4027" s="29">
        <v>46393</v>
      </c>
      <c r="E4027">
        <v>0</v>
      </c>
      <c r="F4027">
        <v>0</v>
      </c>
      <c r="G4027">
        <v>0</v>
      </c>
      <c r="H4027">
        <v>0</v>
      </c>
      <c r="L4027">
        <v>6</v>
      </c>
      <c r="R4027">
        <v>12</v>
      </c>
      <c r="S4027" t="s">
        <v>90</v>
      </c>
      <c r="T4027" s="297">
        <v>46311.754166666666</v>
      </c>
    </row>
    <row r="4028" spans="1:20" x14ac:dyDescent="0.35">
      <c r="A4028" t="s">
        <v>106</v>
      </c>
      <c r="B4028" t="s">
        <v>107</v>
      </c>
      <c r="C4028" t="s">
        <v>93</v>
      </c>
      <c r="D4028" s="29">
        <v>46394</v>
      </c>
      <c r="E4028">
        <v>0</v>
      </c>
      <c r="F4028">
        <v>0</v>
      </c>
      <c r="G4028">
        <v>0</v>
      </c>
      <c r="H4028">
        <v>0</v>
      </c>
      <c r="L4028">
        <v>6</v>
      </c>
      <c r="R4028">
        <v>12</v>
      </c>
      <c r="S4028" t="s">
        <v>90</v>
      </c>
      <c r="T4028" s="297">
        <v>46311.754166666666</v>
      </c>
    </row>
    <row r="4029" spans="1:20" x14ac:dyDescent="0.35">
      <c r="A4029" t="s">
        <v>106</v>
      </c>
      <c r="B4029" t="s">
        <v>107</v>
      </c>
      <c r="C4029" t="s">
        <v>93</v>
      </c>
      <c r="D4029" s="29">
        <v>46395</v>
      </c>
      <c r="E4029">
        <v>0</v>
      </c>
      <c r="F4029">
        <v>0</v>
      </c>
      <c r="G4029">
        <v>0</v>
      </c>
      <c r="H4029">
        <v>0</v>
      </c>
      <c r="L4029">
        <v>6</v>
      </c>
      <c r="R4029">
        <v>12</v>
      </c>
      <c r="S4029" t="s">
        <v>90</v>
      </c>
      <c r="T4029" s="297">
        <v>46311.754166666666</v>
      </c>
    </row>
    <row r="4030" spans="1:20" x14ac:dyDescent="0.35">
      <c r="A4030" t="s">
        <v>106</v>
      </c>
      <c r="B4030" t="s">
        <v>107</v>
      </c>
      <c r="C4030" t="s">
        <v>93</v>
      </c>
      <c r="D4030" s="29">
        <v>46396</v>
      </c>
      <c r="E4030">
        <v>0</v>
      </c>
      <c r="F4030">
        <v>0</v>
      </c>
      <c r="G4030">
        <v>0</v>
      </c>
      <c r="H4030">
        <v>0</v>
      </c>
      <c r="L4030">
        <v>6</v>
      </c>
      <c r="R4030">
        <v>12</v>
      </c>
      <c r="S4030" t="s">
        <v>90</v>
      </c>
      <c r="T4030" s="297">
        <v>46311.754166666666</v>
      </c>
    </row>
    <row r="4031" spans="1:20" x14ac:dyDescent="0.35">
      <c r="A4031" t="s">
        <v>106</v>
      </c>
      <c r="B4031" t="s">
        <v>107</v>
      </c>
      <c r="C4031" t="s">
        <v>93</v>
      </c>
      <c r="D4031" s="29">
        <v>46397</v>
      </c>
      <c r="E4031">
        <v>0</v>
      </c>
      <c r="F4031">
        <v>0</v>
      </c>
      <c r="G4031">
        <v>0</v>
      </c>
      <c r="H4031">
        <v>0</v>
      </c>
      <c r="L4031">
        <v>6</v>
      </c>
      <c r="R4031">
        <v>12</v>
      </c>
      <c r="S4031" t="s">
        <v>90</v>
      </c>
      <c r="T4031" s="297">
        <v>46311.754166666666</v>
      </c>
    </row>
    <row r="4032" spans="1:20" x14ac:dyDescent="0.35">
      <c r="A4032" t="s">
        <v>106</v>
      </c>
      <c r="B4032" t="s">
        <v>107</v>
      </c>
      <c r="C4032" t="s">
        <v>93</v>
      </c>
      <c r="D4032" s="29">
        <v>46398</v>
      </c>
      <c r="E4032">
        <v>0</v>
      </c>
      <c r="F4032">
        <v>0</v>
      </c>
      <c r="G4032">
        <v>0</v>
      </c>
      <c r="H4032">
        <v>0</v>
      </c>
      <c r="L4032">
        <v>6</v>
      </c>
      <c r="R4032">
        <v>12</v>
      </c>
      <c r="S4032" t="s">
        <v>90</v>
      </c>
      <c r="T4032" s="297">
        <v>46311.754166666666</v>
      </c>
    </row>
    <row r="4033" spans="1:20" x14ac:dyDescent="0.35">
      <c r="A4033" t="s">
        <v>106</v>
      </c>
      <c r="B4033" t="s">
        <v>107</v>
      </c>
      <c r="C4033" t="s">
        <v>93</v>
      </c>
      <c r="D4033" s="29">
        <v>46399</v>
      </c>
      <c r="E4033">
        <v>0</v>
      </c>
      <c r="F4033">
        <v>0</v>
      </c>
      <c r="G4033">
        <v>0</v>
      </c>
      <c r="H4033">
        <v>0</v>
      </c>
      <c r="L4033">
        <v>6</v>
      </c>
      <c r="R4033">
        <v>12</v>
      </c>
      <c r="S4033" t="s">
        <v>90</v>
      </c>
      <c r="T4033" s="297">
        <v>46311.754166666666</v>
      </c>
    </row>
    <row r="4034" spans="1:20" x14ac:dyDescent="0.35">
      <c r="A4034" t="s">
        <v>106</v>
      </c>
      <c r="B4034" t="s">
        <v>107</v>
      </c>
      <c r="C4034" t="s">
        <v>93</v>
      </c>
      <c r="D4034" s="29">
        <v>46400</v>
      </c>
      <c r="E4034">
        <v>0</v>
      </c>
      <c r="F4034">
        <v>0</v>
      </c>
      <c r="G4034">
        <v>0</v>
      </c>
      <c r="H4034">
        <v>0</v>
      </c>
      <c r="L4034">
        <v>6</v>
      </c>
      <c r="R4034">
        <v>12</v>
      </c>
      <c r="S4034" t="s">
        <v>90</v>
      </c>
      <c r="T4034" s="297">
        <v>46311.754166666666</v>
      </c>
    </row>
    <row r="4035" spans="1:20" x14ac:dyDescent="0.35">
      <c r="A4035" t="s">
        <v>106</v>
      </c>
      <c r="B4035" t="s">
        <v>107</v>
      </c>
      <c r="C4035" t="s">
        <v>93</v>
      </c>
      <c r="D4035" s="29">
        <v>46401</v>
      </c>
      <c r="E4035">
        <v>0</v>
      </c>
      <c r="F4035">
        <v>0</v>
      </c>
      <c r="G4035">
        <v>0</v>
      </c>
      <c r="H4035">
        <v>0</v>
      </c>
      <c r="L4035">
        <v>6</v>
      </c>
      <c r="R4035">
        <v>12</v>
      </c>
      <c r="S4035" t="s">
        <v>90</v>
      </c>
      <c r="T4035" s="297">
        <v>46311.754166666666</v>
      </c>
    </row>
    <row r="4036" spans="1:20" x14ac:dyDescent="0.35">
      <c r="A4036" t="s">
        <v>106</v>
      </c>
      <c r="B4036" t="s">
        <v>107</v>
      </c>
      <c r="C4036" t="s">
        <v>93</v>
      </c>
      <c r="D4036" s="29">
        <v>46402</v>
      </c>
      <c r="E4036">
        <v>0</v>
      </c>
      <c r="F4036">
        <v>0</v>
      </c>
      <c r="G4036">
        <v>0</v>
      </c>
      <c r="H4036">
        <v>0</v>
      </c>
      <c r="L4036">
        <v>6</v>
      </c>
      <c r="R4036">
        <v>12</v>
      </c>
      <c r="S4036" t="s">
        <v>90</v>
      </c>
      <c r="T4036" s="297">
        <v>46311.754166666666</v>
      </c>
    </row>
    <row r="4037" spans="1:20" x14ac:dyDescent="0.35">
      <c r="A4037" t="s">
        <v>106</v>
      </c>
      <c r="B4037" t="s">
        <v>107</v>
      </c>
      <c r="C4037" t="s">
        <v>93</v>
      </c>
      <c r="D4037" s="29">
        <v>46403</v>
      </c>
      <c r="E4037">
        <v>0</v>
      </c>
      <c r="F4037">
        <v>0</v>
      </c>
      <c r="G4037">
        <v>0</v>
      </c>
      <c r="H4037">
        <v>0</v>
      </c>
      <c r="L4037">
        <v>6</v>
      </c>
      <c r="R4037">
        <v>12</v>
      </c>
      <c r="S4037" t="s">
        <v>90</v>
      </c>
      <c r="T4037" s="297">
        <v>46311.754166666666</v>
      </c>
    </row>
    <row r="4038" spans="1:20" x14ac:dyDescent="0.35">
      <c r="A4038" t="s">
        <v>106</v>
      </c>
      <c r="B4038" t="s">
        <v>107</v>
      </c>
      <c r="C4038" t="s">
        <v>93</v>
      </c>
      <c r="D4038" s="29">
        <v>46404</v>
      </c>
      <c r="E4038">
        <v>0</v>
      </c>
      <c r="F4038">
        <v>0</v>
      </c>
      <c r="G4038">
        <v>0</v>
      </c>
      <c r="H4038">
        <v>0</v>
      </c>
      <c r="L4038">
        <v>6</v>
      </c>
      <c r="R4038">
        <v>12</v>
      </c>
      <c r="S4038" t="s">
        <v>90</v>
      </c>
      <c r="T4038" s="297">
        <v>46311.754166666666</v>
      </c>
    </row>
    <row r="4039" spans="1:20" x14ac:dyDescent="0.35">
      <c r="A4039" t="s">
        <v>106</v>
      </c>
      <c r="B4039" t="s">
        <v>107</v>
      </c>
      <c r="C4039" t="s">
        <v>93</v>
      </c>
      <c r="D4039" s="29">
        <v>46405</v>
      </c>
      <c r="E4039">
        <v>0</v>
      </c>
      <c r="F4039">
        <v>0</v>
      </c>
      <c r="G4039">
        <v>0</v>
      </c>
      <c r="H4039">
        <v>0</v>
      </c>
      <c r="L4039">
        <v>6</v>
      </c>
      <c r="R4039">
        <v>12</v>
      </c>
      <c r="S4039" t="s">
        <v>90</v>
      </c>
      <c r="T4039" s="297">
        <v>46311.754166666666</v>
      </c>
    </row>
    <row r="4040" spans="1:20" x14ac:dyDescent="0.35">
      <c r="A4040" t="s">
        <v>106</v>
      </c>
      <c r="B4040" t="s">
        <v>107</v>
      </c>
      <c r="C4040" t="s">
        <v>93</v>
      </c>
      <c r="D4040" s="29">
        <v>46406</v>
      </c>
      <c r="E4040">
        <v>0</v>
      </c>
      <c r="F4040">
        <v>0</v>
      </c>
      <c r="G4040">
        <v>0</v>
      </c>
      <c r="H4040">
        <v>0</v>
      </c>
      <c r="L4040">
        <v>6</v>
      </c>
      <c r="R4040">
        <v>12</v>
      </c>
      <c r="S4040" t="s">
        <v>90</v>
      </c>
      <c r="T4040" s="297">
        <v>46311.754166666666</v>
      </c>
    </row>
    <row r="4041" spans="1:20" x14ac:dyDescent="0.35">
      <c r="A4041" t="s">
        <v>106</v>
      </c>
      <c r="B4041" t="s">
        <v>107</v>
      </c>
      <c r="C4041" t="s">
        <v>93</v>
      </c>
      <c r="D4041" s="29">
        <v>46407</v>
      </c>
      <c r="E4041">
        <v>0</v>
      </c>
      <c r="F4041">
        <v>0</v>
      </c>
      <c r="G4041">
        <v>0</v>
      </c>
      <c r="H4041">
        <v>0</v>
      </c>
      <c r="L4041">
        <v>6</v>
      </c>
      <c r="R4041">
        <v>12</v>
      </c>
      <c r="S4041" t="s">
        <v>90</v>
      </c>
      <c r="T4041" s="297">
        <v>46311.754166666666</v>
      </c>
    </row>
    <row r="4042" spans="1:20" x14ac:dyDescent="0.35">
      <c r="A4042" t="s">
        <v>106</v>
      </c>
      <c r="B4042" t="s">
        <v>107</v>
      </c>
      <c r="C4042" t="s">
        <v>93</v>
      </c>
      <c r="D4042" s="29">
        <v>46408</v>
      </c>
      <c r="E4042">
        <v>0</v>
      </c>
      <c r="F4042">
        <v>0</v>
      </c>
      <c r="G4042">
        <v>0</v>
      </c>
      <c r="H4042">
        <v>0</v>
      </c>
      <c r="L4042">
        <v>6</v>
      </c>
      <c r="R4042">
        <v>12</v>
      </c>
      <c r="S4042" t="s">
        <v>90</v>
      </c>
      <c r="T4042" s="297">
        <v>46311.754166666666</v>
      </c>
    </row>
    <row r="4043" spans="1:20" x14ac:dyDescent="0.35">
      <c r="A4043" t="s">
        <v>106</v>
      </c>
      <c r="B4043" t="s">
        <v>107</v>
      </c>
      <c r="C4043" t="s">
        <v>93</v>
      </c>
      <c r="D4043" s="29">
        <v>46409</v>
      </c>
      <c r="E4043">
        <v>0</v>
      </c>
      <c r="F4043">
        <v>0</v>
      </c>
      <c r="G4043">
        <v>0</v>
      </c>
      <c r="H4043">
        <v>0</v>
      </c>
      <c r="L4043">
        <v>6</v>
      </c>
      <c r="R4043">
        <v>12</v>
      </c>
      <c r="S4043" t="s">
        <v>90</v>
      </c>
      <c r="T4043" s="297">
        <v>46311.754166666666</v>
      </c>
    </row>
    <row r="4044" spans="1:20" x14ac:dyDescent="0.35">
      <c r="A4044" t="s">
        <v>106</v>
      </c>
      <c r="B4044" t="s">
        <v>107</v>
      </c>
      <c r="C4044" t="s">
        <v>93</v>
      </c>
      <c r="D4044" s="29">
        <v>46410</v>
      </c>
      <c r="E4044">
        <v>0</v>
      </c>
      <c r="F4044">
        <v>0</v>
      </c>
      <c r="G4044">
        <v>0</v>
      </c>
      <c r="H4044">
        <v>0</v>
      </c>
      <c r="L4044">
        <v>6</v>
      </c>
      <c r="R4044">
        <v>12</v>
      </c>
      <c r="S4044" t="s">
        <v>90</v>
      </c>
      <c r="T4044" s="297">
        <v>46311.754166666666</v>
      </c>
    </row>
    <row r="4045" spans="1:20" x14ac:dyDescent="0.35">
      <c r="A4045" t="s">
        <v>106</v>
      </c>
      <c r="B4045" t="s">
        <v>107</v>
      </c>
      <c r="C4045" t="s">
        <v>93</v>
      </c>
      <c r="D4045" s="29">
        <v>46411</v>
      </c>
      <c r="E4045">
        <v>0</v>
      </c>
      <c r="F4045">
        <v>0</v>
      </c>
      <c r="G4045">
        <v>0</v>
      </c>
      <c r="H4045">
        <v>0</v>
      </c>
      <c r="L4045">
        <v>6</v>
      </c>
      <c r="R4045">
        <v>12</v>
      </c>
      <c r="S4045" t="s">
        <v>90</v>
      </c>
      <c r="T4045" s="297">
        <v>46311.754166666666</v>
      </c>
    </row>
    <row r="4046" spans="1:20" x14ac:dyDescent="0.35">
      <c r="A4046" t="s">
        <v>106</v>
      </c>
      <c r="B4046" t="s">
        <v>107</v>
      </c>
      <c r="C4046" t="s">
        <v>93</v>
      </c>
      <c r="D4046" s="29">
        <v>46412</v>
      </c>
      <c r="E4046">
        <v>0</v>
      </c>
      <c r="F4046">
        <v>0</v>
      </c>
      <c r="G4046">
        <v>0</v>
      </c>
      <c r="H4046">
        <v>0</v>
      </c>
      <c r="L4046">
        <v>6</v>
      </c>
      <c r="R4046">
        <v>12</v>
      </c>
      <c r="S4046" t="s">
        <v>90</v>
      </c>
      <c r="T4046" s="297">
        <v>46311.754166666666</v>
      </c>
    </row>
    <row r="4047" spans="1:20" x14ac:dyDescent="0.35">
      <c r="A4047" t="s">
        <v>106</v>
      </c>
      <c r="B4047" t="s">
        <v>107</v>
      </c>
      <c r="C4047" t="s">
        <v>93</v>
      </c>
      <c r="D4047" s="29">
        <v>46413</v>
      </c>
      <c r="E4047">
        <v>0</v>
      </c>
      <c r="F4047">
        <v>0</v>
      </c>
      <c r="G4047">
        <v>0</v>
      </c>
      <c r="H4047">
        <v>0</v>
      </c>
      <c r="L4047">
        <v>6</v>
      </c>
      <c r="R4047">
        <v>12</v>
      </c>
      <c r="S4047" t="s">
        <v>90</v>
      </c>
      <c r="T4047" s="297">
        <v>46311.754166666666</v>
      </c>
    </row>
    <row r="4048" spans="1:20" x14ac:dyDescent="0.35">
      <c r="A4048" t="s">
        <v>106</v>
      </c>
      <c r="B4048" t="s">
        <v>107</v>
      </c>
      <c r="C4048" t="s">
        <v>93</v>
      </c>
      <c r="D4048" s="29">
        <v>46414</v>
      </c>
      <c r="E4048">
        <v>0</v>
      </c>
      <c r="F4048">
        <v>0</v>
      </c>
      <c r="G4048">
        <v>0</v>
      </c>
      <c r="H4048">
        <v>0</v>
      </c>
      <c r="L4048">
        <v>6</v>
      </c>
      <c r="R4048">
        <v>12</v>
      </c>
      <c r="S4048" t="s">
        <v>90</v>
      </c>
      <c r="T4048" s="297">
        <v>46311.754166666666</v>
      </c>
    </row>
    <row r="4049" spans="1:20" x14ac:dyDescent="0.35">
      <c r="A4049" t="s">
        <v>106</v>
      </c>
      <c r="B4049" t="s">
        <v>107</v>
      </c>
      <c r="C4049" t="s">
        <v>93</v>
      </c>
      <c r="D4049" s="29">
        <v>46415</v>
      </c>
      <c r="E4049">
        <v>0</v>
      </c>
      <c r="F4049">
        <v>0</v>
      </c>
      <c r="G4049">
        <v>0</v>
      </c>
      <c r="H4049">
        <v>0</v>
      </c>
      <c r="L4049">
        <v>6</v>
      </c>
      <c r="R4049">
        <v>12</v>
      </c>
      <c r="S4049" t="s">
        <v>90</v>
      </c>
      <c r="T4049" s="297">
        <v>46311.754166666666</v>
      </c>
    </row>
    <row r="4050" spans="1:20" x14ac:dyDescent="0.35">
      <c r="A4050" t="s">
        <v>106</v>
      </c>
      <c r="B4050" t="s">
        <v>107</v>
      </c>
      <c r="C4050" t="s">
        <v>93</v>
      </c>
      <c r="D4050" s="29">
        <v>46416</v>
      </c>
      <c r="E4050">
        <v>0</v>
      </c>
      <c r="F4050">
        <v>0</v>
      </c>
      <c r="G4050">
        <v>0</v>
      </c>
      <c r="H4050">
        <v>0</v>
      </c>
      <c r="L4050">
        <v>6</v>
      </c>
      <c r="R4050">
        <v>12</v>
      </c>
      <c r="S4050" t="s">
        <v>90</v>
      </c>
      <c r="T4050" s="297">
        <v>46311.754166666666</v>
      </c>
    </row>
    <row r="4051" spans="1:20" x14ac:dyDescent="0.35">
      <c r="A4051" t="s">
        <v>106</v>
      </c>
      <c r="B4051" t="s">
        <v>107</v>
      </c>
      <c r="C4051" t="s">
        <v>93</v>
      </c>
      <c r="D4051" s="29">
        <v>46417</v>
      </c>
      <c r="E4051">
        <v>0</v>
      </c>
      <c r="F4051">
        <v>0</v>
      </c>
      <c r="G4051">
        <v>0</v>
      </c>
      <c r="H4051">
        <v>0</v>
      </c>
      <c r="L4051">
        <v>6</v>
      </c>
      <c r="R4051">
        <v>12</v>
      </c>
      <c r="S4051" t="s">
        <v>90</v>
      </c>
      <c r="T4051" s="297">
        <v>46311.754166666666</v>
      </c>
    </row>
    <row r="4052" spans="1:20" x14ac:dyDescent="0.35">
      <c r="A4052" t="s">
        <v>106</v>
      </c>
      <c r="B4052" t="s">
        <v>107</v>
      </c>
      <c r="C4052" t="s">
        <v>93</v>
      </c>
      <c r="D4052" s="29">
        <v>46418</v>
      </c>
      <c r="E4052">
        <v>0</v>
      </c>
      <c r="F4052">
        <v>0</v>
      </c>
      <c r="G4052">
        <v>0</v>
      </c>
      <c r="H4052">
        <v>0</v>
      </c>
      <c r="L4052">
        <v>6</v>
      </c>
      <c r="R4052">
        <v>12</v>
      </c>
      <c r="S4052" t="s">
        <v>90</v>
      </c>
      <c r="T4052" s="297">
        <v>46311.754166666666</v>
      </c>
    </row>
    <row r="4053" spans="1:20" x14ac:dyDescent="0.35">
      <c r="A4053" t="s">
        <v>106</v>
      </c>
      <c r="B4053" t="s">
        <v>107</v>
      </c>
      <c r="C4053" t="s">
        <v>93</v>
      </c>
      <c r="D4053" s="29">
        <v>46419</v>
      </c>
      <c r="E4053">
        <v>0</v>
      </c>
      <c r="F4053">
        <v>0</v>
      </c>
      <c r="G4053">
        <v>0</v>
      </c>
      <c r="H4053">
        <v>0</v>
      </c>
      <c r="L4053">
        <v>6</v>
      </c>
      <c r="R4053">
        <v>12</v>
      </c>
      <c r="S4053" t="s">
        <v>90</v>
      </c>
      <c r="T4053" s="297">
        <v>46311.754166666666</v>
      </c>
    </row>
    <row r="4054" spans="1:20" x14ac:dyDescent="0.35">
      <c r="A4054" t="s">
        <v>106</v>
      </c>
      <c r="B4054" t="s">
        <v>107</v>
      </c>
      <c r="C4054" t="s">
        <v>93</v>
      </c>
      <c r="D4054" s="29">
        <v>46420</v>
      </c>
      <c r="E4054">
        <v>0</v>
      </c>
      <c r="F4054">
        <v>0</v>
      </c>
      <c r="G4054">
        <v>0</v>
      </c>
      <c r="H4054">
        <v>0</v>
      </c>
      <c r="L4054">
        <v>6</v>
      </c>
      <c r="R4054">
        <v>12</v>
      </c>
      <c r="S4054" t="s">
        <v>90</v>
      </c>
      <c r="T4054" s="297">
        <v>46311.754166666666</v>
      </c>
    </row>
    <row r="4055" spans="1:20" x14ac:dyDescent="0.35">
      <c r="A4055" t="s">
        <v>106</v>
      </c>
      <c r="B4055" t="s">
        <v>107</v>
      </c>
      <c r="C4055" t="s">
        <v>93</v>
      </c>
      <c r="D4055" s="29">
        <v>46421</v>
      </c>
      <c r="E4055">
        <v>0</v>
      </c>
      <c r="F4055">
        <v>0</v>
      </c>
      <c r="G4055">
        <v>0</v>
      </c>
      <c r="H4055">
        <v>0</v>
      </c>
      <c r="L4055">
        <v>6</v>
      </c>
      <c r="R4055">
        <v>12</v>
      </c>
      <c r="S4055" t="s">
        <v>90</v>
      </c>
      <c r="T4055" s="297">
        <v>46311.754166666666</v>
      </c>
    </row>
    <row r="4056" spans="1:20" x14ac:dyDescent="0.35">
      <c r="A4056" t="s">
        <v>106</v>
      </c>
      <c r="B4056" t="s">
        <v>107</v>
      </c>
      <c r="C4056" t="s">
        <v>93</v>
      </c>
      <c r="D4056" s="29">
        <v>46422</v>
      </c>
      <c r="E4056">
        <v>0</v>
      </c>
      <c r="F4056">
        <v>0</v>
      </c>
      <c r="G4056">
        <v>0</v>
      </c>
      <c r="H4056">
        <v>0</v>
      </c>
      <c r="L4056">
        <v>6</v>
      </c>
      <c r="R4056">
        <v>12</v>
      </c>
      <c r="S4056" t="s">
        <v>90</v>
      </c>
      <c r="T4056" s="297">
        <v>46311.754166666666</v>
      </c>
    </row>
    <row r="4057" spans="1:20" x14ac:dyDescent="0.35">
      <c r="A4057" t="s">
        <v>106</v>
      </c>
      <c r="B4057" t="s">
        <v>107</v>
      </c>
      <c r="C4057" t="s">
        <v>93</v>
      </c>
      <c r="D4057" s="29">
        <v>46423</v>
      </c>
      <c r="E4057">
        <v>0</v>
      </c>
      <c r="F4057">
        <v>0</v>
      </c>
      <c r="G4057">
        <v>0</v>
      </c>
      <c r="H4057">
        <v>0</v>
      </c>
      <c r="L4057">
        <v>6</v>
      </c>
      <c r="R4057">
        <v>12</v>
      </c>
      <c r="S4057" t="s">
        <v>90</v>
      </c>
      <c r="T4057" s="297">
        <v>46311.754166666666</v>
      </c>
    </row>
    <row r="4058" spans="1:20" x14ac:dyDescent="0.35">
      <c r="A4058" t="s">
        <v>106</v>
      </c>
      <c r="B4058" t="s">
        <v>107</v>
      </c>
      <c r="C4058" t="s">
        <v>93</v>
      </c>
      <c r="D4058" s="29">
        <v>46424</v>
      </c>
      <c r="E4058">
        <v>0</v>
      </c>
      <c r="F4058">
        <v>0</v>
      </c>
      <c r="G4058">
        <v>0</v>
      </c>
      <c r="H4058">
        <v>0</v>
      </c>
      <c r="L4058">
        <v>6</v>
      </c>
      <c r="R4058">
        <v>12</v>
      </c>
      <c r="S4058" t="s">
        <v>90</v>
      </c>
      <c r="T4058" s="297">
        <v>46311.754166666666</v>
      </c>
    </row>
    <row r="4059" spans="1:20" x14ac:dyDescent="0.35">
      <c r="A4059" t="s">
        <v>106</v>
      </c>
      <c r="B4059" t="s">
        <v>107</v>
      </c>
      <c r="C4059" t="s">
        <v>93</v>
      </c>
      <c r="D4059" s="29">
        <v>46425</v>
      </c>
      <c r="E4059">
        <v>0</v>
      </c>
      <c r="F4059">
        <v>0</v>
      </c>
      <c r="G4059">
        <v>0</v>
      </c>
      <c r="H4059">
        <v>0</v>
      </c>
      <c r="L4059">
        <v>6</v>
      </c>
      <c r="R4059">
        <v>12</v>
      </c>
      <c r="S4059" t="s">
        <v>90</v>
      </c>
      <c r="T4059" s="297">
        <v>46311.754166666666</v>
      </c>
    </row>
    <row r="4060" spans="1:20" x14ac:dyDescent="0.35">
      <c r="A4060" t="s">
        <v>106</v>
      </c>
      <c r="B4060" t="s">
        <v>107</v>
      </c>
      <c r="C4060" t="s">
        <v>93</v>
      </c>
      <c r="D4060" s="29">
        <v>46426</v>
      </c>
      <c r="E4060">
        <v>0</v>
      </c>
      <c r="F4060">
        <v>0</v>
      </c>
      <c r="G4060">
        <v>0</v>
      </c>
      <c r="H4060">
        <v>0</v>
      </c>
      <c r="L4060">
        <v>6</v>
      </c>
      <c r="R4060">
        <v>12</v>
      </c>
      <c r="S4060" t="s">
        <v>90</v>
      </c>
      <c r="T4060" s="297">
        <v>46311.754166666666</v>
      </c>
    </row>
    <row r="4061" spans="1:20" x14ac:dyDescent="0.35">
      <c r="A4061" t="s">
        <v>106</v>
      </c>
      <c r="B4061" t="s">
        <v>107</v>
      </c>
      <c r="C4061" t="s">
        <v>93</v>
      </c>
      <c r="D4061" s="29">
        <v>46427</v>
      </c>
      <c r="E4061">
        <v>0</v>
      </c>
      <c r="F4061">
        <v>0</v>
      </c>
      <c r="G4061">
        <v>0</v>
      </c>
      <c r="H4061">
        <v>0</v>
      </c>
      <c r="L4061">
        <v>6</v>
      </c>
      <c r="R4061">
        <v>12</v>
      </c>
      <c r="S4061" t="s">
        <v>90</v>
      </c>
      <c r="T4061" s="297">
        <v>46311.754166666666</v>
      </c>
    </row>
    <row r="4062" spans="1:20" x14ac:dyDescent="0.35">
      <c r="A4062" t="s">
        <v>106</v>
      </c>
      <c r="B4062" t="s">
        <v>107</v>
      </c>
      <c r="C4062" t="s">
        <v>93</v>
      </c>
      <c r="D4062" s="29">
        <v>46428</v>
      </c>
      <c r="E4062">
        <v>0</v>
      </c>
      <c r="F4062">
        <v>0</v>
      </c>
      <c r="G4062">
        <v>0</v>
      </c>
      <c r="H4062">
        <v>0</v>
      </c>
      <c r="L4062">
        <v>6</v>
      </c>
      <c r="R4062">
        <v>12</v>
      </c>
      <c r="S4062" t="s">
        <v>90</v>
      </c>
      <c r="T4062" s="297">
        <v>46311.754166666666</v>
      </c>
    </row>
    <row r="4063" spans="1:20" x14ac:dyDescent="0.35">
      <c r="A4063" t="s">
        <v>106</v>
      </c>
      <c r="B4063" t="s">
        <v>107</v>
      </c>
      <c r="C4063" t="s">
        <v>93</v>
      </c>
      <c r="D4063" s="29">
        <v>46429</v>
      </c>
      <c r="E4063">
        <v>0</v>
      </c>
      <c r="F4063">
        <v>0</v>
      </c>
      <c r="G4063">
        <v>0</v>
      </c>
      <c r="H4063">
        <v>0</v>
      </c>
      <c r="L4063">
        <v>6</v>
      </c>
      <c r="R4063">
        <v>12</v>
      </c>
      <c r="S4063" t="s">
        <v>90</v>
      </c>
      <c r="T4063" s="297">
        <v>46311.754166666666</v>
      </c>
    </row>
    <row r="4064" spans="1:20" x14ac:dyDescent="0.35">
      <c r="A4064" t="s">
        <v>106</v>
      </c>
      <c r="B4064" t="s">
        <v>107</v>
      </c>
      <c r="C4064" t="s">
        <v>93</v>
      </c>
      <c r="D4064" s="29">
        <v>46430</v>
      </c>
      <c r="E4064">
        <v>0</v>
      </c>
      <c r="F4064">
        <v>0</v>
      </c>
      <c r="G4064">
        <v>0</v>
      </c>
      <c r="H4064">
        <v>0</v>
      </c>
      <c r="L4064">
        <v>6</v>
      </c>
      <c r="R4064">
        <v>12</v>
      </c>
      <c r="S4064" t="s">
        <v>90</v>
      </c>
      <c r="T4064" s="297">
        <v>46311.754166666666</v>
      </c>
    </row>
    <row r="4065" spans="1:20" x14ac:dyDescent="0.35">
      <c r="A4065" t="s">
        <v>106</v>
      </c>
      <c r="B4065" t="s">
        <v>107</v>
      </c>
      <c r="C4065" t="s">
        <v>93</v>
      </c>
      <c r="D4065" s="29">
        <v>46431</v>
      </c>
      <c r="E4065">
        <v>0</v>
      </c>
      <c r="F4065">
        <v>0</v>
      </c>
      <c r="G4065">
        <v>0</v>
      </c>
      <c r="H4065">
        <v>0</v>
      </c>
      <c r="L4065">
        <v>6</v>
      </c>
      <c r="R4065">
        <v>12</v>
      </c>
      <c r="S4065" t="s">
        <v>90</v>
      </c>
      <c r="T4065" s="297">
        <v>46311.754166666666</v>
      </c>
    </row>
    <row r="4066" spans="1:20" x14ac:dyDescent="0.35">
      <c r="A4066" t="s">
        <v>106</v>
      </c>
      <c r="B4066" t="s">
        <v>107</v>
      </c>
      <c r="C4066" t="s">
        <v>93</v>
      </c>
      <c r="D4066" s="29">
        <v>46432</v>
      </c>
      <c r="E4066">
        <v>0</v>
      </c>
      <c r="F4066">
        <v>0</v>
      </c>
      <c r="G4066">
        <v>0</v>
      </c>
      <c r="H4066">
        <v>0</v>
      </c>
      <c r="L4066">
        <v>6</v>
      </c>
      <c r="R4066">
        <v>12</v>
      </c>
      <c r="S4066" t="s">
        <v>90</v>
      </c>
      <c r="T4066" s="297">
        <v>46311.754166666666</v>
      </c>
    </row>
    <row r="4067" spans="1:20" x14ac:dyDescent="0.35">
      <c r="A4067" t="s">
        <v>106</v>
      </c>
      <c r="B4067" t="s">
        <v>107</v>
      </c>
      <c r="C4067" t="s">
        <v>93</v>
      </c>
      <c r="D4067" s="29">
        <v>46433</v>
      </c>
      <c r="E4067">
        <v>0</v>
      </c>
      <c r="F4067">
        <v>0</v>
      </c>
      <c r="G4067">
        <v>0</v>
      </c>
      <c r="H4067">
        <v>0</v>
      </c>
      <c r="L4067">
        <v>6</v>
      </c>
      <c r="R4067">
        <v>12</v>
      </c>
      <c r="S4067" t="s">
        <v>90</v>
      </c>
      <c r="T4067" s="297">
        <v>46311.754166666666</v>
      </c>
    </row>
    <row r="4068" spans="1:20" x14ac:dyDescent="0.35">
      <c r="A4068" t="s">
        <v>106</v>
      </c>
      <c r="B4068" t="s">
        <v>107</v>
      </c>
      <c r="C4068" t="s">
        <v>93</v>
      </c>
      <c r="D4068" s="29">
        <v>46434</v>
      </c>
      <c r="E4068">
        <v>0</v>
      </c>
      <c r="F4068">
        <v>0</v>
      </c>
      <c r="G4068">
        <v>0</v>
      </c>
      <c r="H4068">
        <v>0</v>
      </c>
      <c r="L4068">
        <v>6</v>
      </c>
      <c r="R4068">
        <v>12</v>
      </c>
      <c r="S4068" t="s">
        <v>90</v>
      </c>
      <c r="T4068" s="297">
        <v>46311.754166666666</v>
      </c>
    </row>
    <row r="4069" spans="1:20" x14ac:dyDescent="0.35">
      <c r="A4069" t="s">
        <v>106</v>
      </c>
      <c r="B4069" t="s">
        <v>107</v>
      </c>
      <c r="C4069" t="s">
        <v>93</v>
      </c>
      <c r="D4069" s="29">
        <v>46435</v>
      </c>
      <c r="E4069">
        <v>0</v>
      </c>
      <c r="F4069">
        <v>0</v>
      </c>
      <c r="G4069">
        <v>0</v>
      </c>
      <c r="H4069">
        <v>0</v>
      </c>
      <c r="L4069">
        <v>6</v>
      </c>
      <c r="R4069">
        <v>12</v>
      </c>
      <c r="S4069" t="s">
        <v>90</v>
      </c>
      <c r="T4069" s="297">
        <v>46311.754166666666</v>
      </c>
    </row>
    <row r="4070" spans="1:20" x14ac:dyDescent="0.35">
      <c r="A4070" t="s">
        <v>106</v>
      </c>
      <c r="B4070" t="s">
        <v>107</v>
      </c>
      <c r="C4070" t="s">
        <v>93</v>
      </c>
      <c r="D4070" s="29">
        <v>46436</v>
      </c>
      <c r="E4070">
        <v>0</v>
      </c>
      <c r="F4070">
        <v>0</v>
      </c>
      <c r="G4070">
        <v>0</v>
      </c>
      <c r="H4070">
        <v>0</v>
      </c>
      <c r="L4070">
        <v>6</v>
      </c>
      <c r="R4070">
        <v>12</v>
      </c>
      <c r="S4070" t="s">
        <v>90</v>
      </c>
      <c r="T4070" s="297">
        <v>46311.754166666666</v>
      </c>
    </row>
    <row r="4071" spans="1:20" x14ac:dyDescent="0.35">
      <c r="A4071" t="s">
        <v>106</v>
      </c>
      <c r="B4071" t="s">
        <v>107</v>
      </c>
      <c r="C4071" t="s">
        <v>93</v>
      </c>
      <c r="D4071" s="29">
        <v>46437</v>
      </c>
      <c r="E4071">
        <v>0</v>
      </c>
      <c r="F4071">
        <v>0</v>
      </c>
      <c r="G4071">
        <v>0</v>
      </c>
      <c r="H4071">
        <v>0</v>
      </c>
      <c r="L4071">
        <v>6</v>
      </c>
      <c r="R4071">
        <v>12</v>
      </c>
      <c r="S4071" t="s">
        <v>90</v>
      </c>
      <c r="T4071" s="297">
        <v>46311.754166666666</v>
      </c>
    </row>
    <row r="4072" spans="1:20" x14ac:dyDescent="0.35">
      <c r="A4072" t="s">
        <v>106</v>
      </c>
      <c r="B4072" t="s">
        <v>107</v>
      </c>
      <c r="C4072" t="s">
        <v>93</v>
      </c>
      <c r="D4072" s="29">
        <v>46438</v>
      </c>
      <c r="E4072">
        <v>0</v>
      </c>
      <c r="F4072">
        <v>0</v>
      </c>
      <c r="G4072">
        <v>0</v>
      </c>
      <c r="H4072">
        <v>0</v>
      </c>
      <c r="L4072">
        <v>6</v>
      </c>
      <c r="R4072">
        <v>12</v>
      </c>
      <c r="S4072" t="s">
        <v>90</v>
      </c>
      <c r="T4072" s="297">
        <v>46311.754166666666</v>
      </c>
    </row>
    <row r="4073" spans="1:20" x14ac:dyDescent="0.35">
      <c r="A4073" t="s">
        <v>106</v>
      </c>
      <c r="B4073" t="s">
        <v>107</v>
      </c>
      <c r="C4073" t="s">
        <v>93</v>
      </c>
      <c r="D4073" s="29">
        <v>46439</v>
      </c>
      <c r="E4073">
        <v>0</v>
      </c>
      <c r="F4073">
        <v>0</v>
      </c>
      <c r="G4073">
        <v>0</v>
      </c>
      <c r="H4073">
        <v>0</v>
      </c>
      <c r="L4073">
        <v>6</v>
      </c>
      <c r="R4073">
        <v>12</v>
      </c>
      <c r="S4073" t="s">
        <v>90</v>
      </c>
      <c r="T4073" s="297">
        <v>46311.754166666666</v>
      </c>
    </row>
    <row r="4074" spans="1:20" x14ac:dyDescent="0.35">
      <c r="A4074" t="s">
        <v>106</v>
      </c>
      <c r="B4074" t="s">
        <v>107</v>
      </c>
      <c r="C4074" t="s">
        <v>93</v>
      </c>
      <c r="D4074" s="29">
        <v>46440</v>
      </c>
      <c r="E4074">
        <v>0</v>
      </c>
      <c r="F4074">
        <v>0</v>
      </c>
      <c r="G4074">
        <v>0</v>
      </c>
      <c r="H4074">
        <v>0</v>
      </c>
      <c r="L4074">
        <v>6</v>
      </c>
      <c r="R4074">
        <v>12</v>
      </c>
      <c r="S4074" t="s">
        <v>90</v>
      </c>
      <c r="T4074" s="297">
        <v>46311.754166666666</v>
      </c>
    </row>
    <row r="4075" spans="1:20" x14ac:dyDescent="0.35">
      <c r="A4075" t="s">
        <v>106</v>
      </c>
      <c r="B4075" t="s">
        <v>107</v>
      </c>
      <c r="C4075" t="s">
        <v>93</v>
      </c>
      <c r="D4075" s="29">
        <v>46441</v>
      </c>
      <c r="E4075">
        <v>0</v>
      </c>
      <c r="F4075">
        <v>0</v>
      </c>
      <c r="G4075">
        <v>0</v>
      </c>
      <c r="H4075">
        <v>0</v>
      </c>
      <c r="L4075">
        <v>6</v>
      </c>
      <c r="R4075">
        <v>12</v>
      </c>
      <c r="S4075" t="s">
        <v>90</v>
      </c>
      <c r="T4075" s="297">
        <v>46311.754166666666</v>
      </c>
    </row>
    <row r="4076" spans="1:20" x14ac:dyDescent="0.35">
      <c r="A4076" t="s">
        <v>106</v>
      </c>
      <c r="B4076" t="s">
        <v>107</v>
      </c>
      <c r="C4076" t="s">
        <v>93</v>
      </c>
      <c r="D4076" s="29">
        <v>46442</v>
      </c>
      <c r="E4076">
        <v>0</v>
      </c>
      <c r="F4076">
        <v>0</v>
      </c>
      <c r="G4076">
        <v>0</v>
      </c>
      <c r="H4076">
        <v>0</v>
      </c>
      <c r="L4076">
        <v>6</v>
      </c>
      <c r="R4076">
        <v>12</v>
      </c>
      <c r="S4076" t="s">
        <v>90</v>
      </c>
      <c r="T4076" s="297">
        <v>46311.754166666666</v>
      </c>
    </row>
    <row r="4077" spans="1:20" x14ac:dyDescent="0.35">
      <c r="A4077" t="s">
        <v>106</v>
      </c>
      <c r="B4077" t="s">
        <v>107</v>
      </c>
      <c r="C4077" t="s">
        <v>93</v>
      </c>
      <c r="D4077" s="29">
        <v>46443</v>
      </c>
      <c r="E4077">
        <v>0</v>
      </c>
      <c r="F4077">
        <v>0</v>
      </c>
      <c r="G4077">
        <v>0</v>
      </c>
      <c r="H4077">
        <v>0</v>
      </c>
      <c r="L4077">
        <v>6</v>
      </c>
      <c r="R4077">
        <v>12</v>
      </c>
      <c r="S4077" t="s">
        <v>90</v>
      </c>
      <c r="T4077" s="297">
        <v>46311.754166666666</v>
      </c>
    </row>
    <row r="4078" spans="1:20" x14ac:dyDescent="0.35">
      <c r="A4078" t="s">
        <v>106</v>
      </c>
      <c r="B4078" t="s">
        <v>107</v>
      </c>
      <c r="C4078" t="s">
        <v>93</v>
      </c>
      <c r="D4078" s="29">
        <v>46444</v>
      </c>
      <c r="E4078">
        <v>0</v>
      </c>
      <c r="F4078">
        <v>0</v>
      </c>
      <c r="G4078">
        <v>0</v>
      </c>
      <c r="H4078">
        <v>0</v>
      </c>
      <c r="L4078">
        <v>6</v>
      </c>
      <c r="R4078">
        <v>12</v>
      </c>
      <c r="S4078" t="s">
        <v>90</v>
      </c>
      <c r="T4078" s="297">
        <v>46311.754166666666</v>
      </c>
    </row>
    <row r="4079" spans="1:20" x14ac:dyDescent="0.35">
      <c r="A4079" t="s">
        <v>106</v>
      </c>
      <c r="B4079" t="s">
        <v>107</v>
      </c>
      <c r="C4079" t="s">
        <v>93</v>
      </c>
      <c r="D4079" s="29">
        <v>46445</v>
      </c>
      <c r="E4079">
        <v>0</v>
      </c>
      <c r="F4079">
        <v>0</v>
      </c>
      <c r="G4079">
        <v>0</v>
      </c>
      <c r="H4079">
        <v>0</v>
      </c>
      <c r="L4079">
        <v>6</v>
      </c>
      <c r="R4079">
        <v>12</v>
      </c>
      <c r="S4079" t="s">
        <v>90</v>
      </c>
      <c r="T4079" s="297">
        <v>46311.754166666666</v>
      </c>
    </row>
    <row r="4080" spans="1:20" x14ac:dyDescent="0.35">
      <c r="A4080" t="s">
        <v>106</v>
      </c>
      <c r="B4080" t="s">
        <v>107</v>
      </c>
      <c r="C4080" t="s">
        <v>93</v>
      </c>
      <c r="D4080" s="29">
        <v>46446</v>
      </c>
      <c r="E4080">
        <v>0</v>
      </c>
      <c r="F4080">
        <v>0</v>
      </c>
      <c r="G4080">
        <v>0</v>
      </c>
      <c r="H4080">
        <v>0</v>
      </c>
      <c r="L4080">
        <v>6</v>
      </c>
      <c r="R4080">
        <v>12</v>
      </c>
      <c r="S4080" t="s">
        <v>90</v>
      </c>
      <c r="T4080" s="297">
        <v>46311.754166666666</v>
      </c>
    </row>
    <row r="4081" spans="1:20" x14ac:dyDescent="0.35">
      <c r="A4081" t="s">
        <v>106</v>
      </c>
      <c r="B4081" t="s">
        <v>107</v>
      </c>
      <c r="C4081" t="s">
        <v>93</v>
      </c>
      <c r="D4081" s="29">
        <v>46447</v>
      </c>
      <c r="E4081">
        <v>0</v>
      </c>
      <c r="F4081">
        <v>0</v>
      </c>
      <c r="G4081">
        <v>0</v>
      </c>
      <c r="H4081">
        <v>0</v>
      </c>
      <c r="L4081">
        <v>6</v>
      </c>
      <c r="R4081">
        <v>12</v>
      </c>
      <c r="S4081" t="s">
        <v>90</v>
      </c>
      <c r="T4081" s="297">
        <v>46311.754166666666</v>
      </c>
    </row>
    <row r="4082" spans="1:20" x14ac:dyDescent="0.35">
      <c r="A4082" t="s">
        <v>106</v>
      </c>
      <c r="B4082" t="s">
        <v>107</v>
      </c>
      <c r="C4082" t="s">
        <v>93</v>
      </c>
      <c r="D4082" s="29">
        <v>46448</v>
      </c>
      <c r="E4082">
        <v>0</v>
      </c>
      <c r="F4082">
        <v>0</v>
      </c>
      <c r="G4082">
        <v>0</v>
      </c>
      <c r="H4082">
        <v>0</v>
      </c>
      <c r="L4082">
        <v>6</v>
      </c>
      <c r="R4082">
        <v>12</v>
      </c>
      <c r="S4082" t="s">
        <v>90</v>
      </c>
      <c r="T4082" s="297">
        <v>46311.754166666666</v>
      </c>
    </row>
    <row r="4083" spans="1:20" x14ac:dyDescent="0.35">
      <c r="A4083" t="s">
        <v>106</v>
      </c>
      <c r="B4083" t="s">
        <v>107</v>
      </c>
      <c r="C4083" t="s">
        <v>93</v>
      </c>
      <c r="D4083" s="29">
        <v>46449</v>
      </c>
      <c r="E4083">
        <v>0</v>
      </c>
      <c r="F4083">
        <v>0</v>
      </c>
      <c r="G4083">
        <v>0</v>
      </c>
      <c r="H4083">
        <v>0</v>
      </c>
      <c r="L4083">
        <v>6</v>
      </c>
      <c r="R4083">
        <v>12</v>
      </c>
      <c r="S4083" t="s">
        <v>90</v>
      </c>
      <c r="T4083" s="297">
        <v>46311.754166666666</v>
      </c>
    </row>
    <row r="4084" spans="1:20" x14ac:dyDescent="0.35">
      <c r="A4084" t="s">
        <v>106</v>
      </c>
      <c r="B4084" t="s">
        <v>107</v>
      </c>
      <c r="C4084" t="s">
        <v>93</v>
      </c>
      <c r="D4084" s="29">
        <v>46450</v>
      </c>
      <c r="E4084">
        <v>0</v>
      </c>
      <c r="F4084">
        <v>0</v>
      </c>
      <c r="G4084">
        <v>0</v>
      </c>
      <c r="H4084">
        <v>0</v>
      </c>
      <c r="L4084">
        <v>6</v>
      </c>
      <c r="R4084">
        <v>12</v>
      </c>
      <c r="S4084" t="s">
        <v>90</v>
      </c>
      <c r="T4084" s="297">
        <v>46311.754166666666</v>
      </c>
    </row>
    <row r="4085" spans="1:20" x14ac:dyDescent="0.35">
      <c r="A4085" t="s">
        <v>106</v>
      </c>
      <c r="B4085" t="s">
        <v>107</v>
      </c>
      <c r="C4085" t="s">
        <v>93</v>
      </c>
      <c r="D4085" s="29">
        <v>46451</v>
      </c>
      <c r="E4085">
        <v>0</v>
      </c>
      <c r="F4085">
        <v>0</v>
      </c>
      <c r="G4085">
        <v>0</v>
      </c>
      <c r="H4085">
        <v>0</v>
      </c>
      <c r="L4085">
        <v>6</v>
      </c>
      <c r="R4085">
        <v>12</v>
      </c>
      <c r="S4085" t="s">
        <v>90</v>
      </c>
      <c r="T4085" s="297">
        <v>46311.754166666666</v>
      </c>
    </row>
    <row r="4086" spans="1:20" x14ac:dyDescent="0.35">
      <c r="A4086" t="s">
        <v>106</v>
      </c>
      <c r="B4086" t="s">
        <v>107</v>
      </c>
      <c r="C4086" t="s">
        <v>93</v>
      </c>
      <c r="D4086" s="29">
        <v>46452</v>
      </c>
      <c r="E4086">
        <v>0</v>
      </c>
      <c r="F4086">
        <v>0</v>
      </c>
      <c r="G4086">
        <v>0</v>
      </c>
      <c r="H4086">
        <v>0</v>
      </c>
      <c r="L4086">
        <v>6</v>
      </c>
      <c r="R4086">
        <v>12</v>
      </c>
      <c r="S4086" t="s">
        <v>90</v>
      </c>
      <c r="T4086" s="297">
        <v>46311.754166666666</v>
      </c>
    </row>
    <row r="4087" spans="1:20" x14ac:dyDescent="0.35">
      <c r="A4087" t="s">
        <v>106</v>
      </c>
      <c r="B4087" t="s">
        <v>107</v>
      </c>
      <c r="C4087" t="s">
        <v>93</v>
      </c>
      <c r="D4087" s="29">
        <v>46453</v>
      </c>
      <c r="E4087">
        <v>0</v>
      </c>
      <c r="F4087">
        <v>0</v>
      </c>
      <c r="G4087">
        <v>0</v>
      </c>
      <c r="H4087">
        <v>0</v>
      </c>
      <c r="L4087">
        <v>6</v>
      </c>
      <c r="R4087">
        <v>12</v>
      </c>
      <c r="S4087" t="s">
        <v>90</v>
      </c>
      <c r="T4087" s="297">
        <v>46311.754166666666</v>
      </c>
    </row>
    <row r="4088" spans="1:20" x14ac:dyDescent="0.35">
      <c r="A4088" t="s">
        <v>106</v>
      </c>
      <c r="B4088" t="s">
        <v>107</v>
      </c>
      <c r="C4088" t="s">
        <v>93</v>
      </c>
      <c r="D4088" s="29">
        <v>46454</v>
      </c>
      <c r="E4088">
        <v>0</v>
      </c>
      <c r="F4088">
        <v>0</v>
      </c>
      <c r="G4088">
        <v>0</v>
      </c>
      <c r="H4088">
        <v>0</v>
      </c>
      <c r="L4088">
        <v>6</v>
      </c>
      <c r="R4088">
        <v>12</v>
      </c>
      <c r="S4088" t="s">
        <v>90</v>
      </c>
      <c r="T4088" s="297">
        <v>46311.754166666666</v>
      </c>
    </row>
    <row r="4089" spans="1:20" x14ac:dyDescent="0.35">
      <c r="A4089" t="s">
        <v>106</v>
      </c>
      <c r="B4089" t="s">
        <v>107</v>
      </c>
      <c r="C4089" t="s">
        <v>93</v>
      </c>
      <c r="D4089" s="29">
        <v>46455</v>
      </c>
      <c r="E4089">
        <v>0</v>
      </c>
      <c r="F4089">
        <v>0</v>
      </c>
      <c r="G4089">
        <v>0</v>
      </c>
      <c r="H4089">
        <v>0</v>
      </c>
      <c r="L4089">
        <v>6</v>
      </c>
      <c r="R4089">
        <v>12</v>
      </c>
      <c r="S4089" t="s">
        <v>90</v>
      </c>
      <c r="T4089" s="297">
        <v>46311.754166666666</v>
      </c>
    </row>
    <row r="4090" spans="1:20" x14ac:dyDescent="0.35">
      <c r="A4090" t="s">
        <v>106</v>
      </c>
      <c r="B4090" t="s">
        <v>107</v>
      </c>
      <c r="C4090" t="s">
        <v>93</v>
      </c>
      <c r="D4090" s="29">
        <v>46456</v>
      </c>
      <c r="E4090">
        <v>0</v>
      </c>
      <c r="F4090">
        <v>0</v>
      </c>
      <c r="G4090">
        <v>0</v>
      </c>
      <c r="H4090">
        <v>0</v>
      </c>
      <c r="L4090">
        <v>6</v>
      </c>
      <c r="R4090">
        <v>12</v>
      </c>
      <c r="S4090" t="s">
        <v>90</v>
      </c>
      <c r="T4090" s="297">
        <v>46311.754166666666</v>
      </c>
    </row>
    <row r="4091" spans="1:20" x14ac:dyDescent="0.35">
      <c r="A4091" t="s">
        <v>106</v>
      </c>
      <c r="B4091" t="s">
        <v>107</v>
      </c>
      <c r="C4091" t="s">
        <v>93</v>
      </c>
      <c r="D4091" s="29">
        <v>46457</v>
      </c>
      <c r="E4091">
        <v>0</v>
      </c>
      <c r="F4091">
        <v>0</v>
      </c>
      <c r="G4091">
        <v>0</v>
      </c>
      <c r="H4091">
        <v>0</v>
      </c>
      <c r="L4091">
        <v>6</v>
      </c>
      <c r="R4091">
        <v>12</v>
      </c>
      <c r="S4091" t="s">
        <v>90</v>
      </c>
      <c r="T4091" s="297">
        <v>46311.754166666666</v>
      </c>
    </row>
    <row r="4092" spans="1:20" x14ac:dyDescent="0.35">
      <c r="A4092" t="s">
        <v>106</v>
      </c>
      <c r="B4092" t="s">
        <v>107</v>
      </c>
      <c r="C4092" t="s">
        <v>93</v>
      </c>
      <c r="D4092" s="29">
        <v>46458</v>
      </c>
      <c r="E4092">
        <v>0</v>
      </c>
      <c r="F4092">
        <v>0</v>
      </c>
      <c r="G4092">
        <v>0</v>
      </c>
      <c r="H4092">
        <v>0</v>
      </c>
      <c r="L4092">
        <v>6</v>
      </c>
      <c r="R4092">
        <v>12</v>
      </c>
      <c r="S4092" t="s">
        <v>90</v>
      </c>
      <c r="T4092" s="297">
        <v>46311.754166666666</v>
      </c>
    </row>
    <row r="4093" spans="1:20" x14ac:dyDescent="0.35">
      <c r="A4093" t="s">
        <v>106</v>
      </c>
      <c r="B4093" t="s">
        <v>107</v>
      </c>
      <c r="C4093" t="s">
        <v>93</v>
      </c>
      <c r="D4093" s="29">
        <v>46459</v>
      </c>
      <c r="E4093">
        <v>0</v>
      </c>
      <c r="F4093">
        <v>0</v>
      </c>
      <c r="G4093">
        <v>0</v>
      </c>
      <c r="H4093">
        <v>0</v>
      </c>
      <c r="L4093">
        <v>6</v>
      </c>
      <c r="R4093">
        <v>12</v>
      </c>
      <c r="S4093" t="s">
        <v>90</v>
      </c>
      <c r="T4093" s="297">
        <v>46311.754166666666</v>
      </c>
    </row>
    <row r="4094" spans="1:20" x14ac:dyDescent="0.35">
      <c r="A4094" t="s">
        <v>106</v>
      </c>
      <c r="B4094" t="s">
        <v>107</v>
      </c>
      <c r="C4094" t="s">
        <v>93</v>
      </c>
      <c r="D4094" s="29">
        <v>46460</v>
      </c>
      <c r="E4094">
        <v>0</v>
      </c>
      <c r="F4094">
        <v>0</v>
      </c>
      <c r="G4094">
        <v>0</v>
      </c>
      <c r="H4094">
        <v>0</v>
      </c>
      <c r="L4094">
        <v>6</v>
      </c>
      <c r="R4094">
        <v>12</v>
      </c>
      <c r="S4094" t="s">
        <v>90</v>
      </c>
      <c r="T4094" s="297">
        <v>46311.754166666666</v>
      </c>
    </row>
    <row r="4095" spans="1:20" x14ac:dyDescent="0.35">
      <c r="A4095" t="s">
        <v>106</v>
      </c>
      <c r="B4095" t="s">
        <v>107</v>
      </c>
      <c r="C4095" t="s">
        <v>93</v>
      </c>
      <c r="D4095" s="29">
        <v>46461</v>
      </c>
      <c r="E4095">
        <v>0</v>
      </c>
      <c r="F4095">
        <v>0</v>
      </c>
      <c r="G4095">
        <v>0</v>
      </c>
      <c r="H4095">
        <v>0</v>
      </c>
      <c r="L4095">
        <v>6</v>
      </c>
      <c r="R4095">
        <v>12</v>
      </c>
      <c r="S4095" t="s">
        <v>90</v>
      </c>
      <c r="T4095" s="297">
        <v>46311.754166666666</v>
      </c>
    </row>
    <row r="4096" spans="1:20" x14ac:dyDescent="0.35">
      <c r="A4096" t="s">
        <v>106</v>
      </c>
      <c r="B4096" t="s">
        <v>107</v>
      </c>
      <c r="C4096" t="s">
        <v>93</v>
      </c>
      <c r="D4096" s="29">
        <v>46462</v>
      </c>
      <c r="E4096">
        <v>0</v>
      </c>
      <c r="F4096">
        <v>0</v>
      </c>
      <c r="G4096">
        <v>0</v>
      </c>
      <c r="H4096">
        <v>0</v>
      </c>
      <c r="L4096">
        <v>6</v>
      </c>
      <c r="R4096">
        <v>12</v>
      </c>
      <c r="S4096" t="s">
        <v>90</v>
      </c>
      <c r="T4096" s="297">
        <v>46311.754166666666</v>
      </c>
    </row>
    <row r="4097" spans="1:20" x14ac:dyDescent="0.35">
      <c r="A4097" t="s">
        <v>106</v>
      </c>
      <c r="B4097" t="s">
        <v>107</v>
      </c>
      <c r="C4097" t="s">
        <v>93</v>
      </c>
      <c r="D4097" s="29">
        <v>46463</v>
      </c>
      <c r="E4097">
        <v>0</v>
      </c>
      <c r="F4097">
        <v>0</v>
      </c>
      <c r="G4097">
        <v>0</v>
      </c>
      <c r="H4097">
        <v>0</v>
      </c>
      <c r="L4097">
        <v>6</v>
      </c>
      <c r="R4097">
        <v>12</v>
      </c>
      <c r="S4097" t="s">
        <v>90</v>
      </c>
      <c r="T4097" s="297">
        <v>46311.754166666666</v>
      </c>
    </row>
    <row r="4098" spans="1:20" x14ac:dyDescent="0.35">
      <c r="A4098" t="s">
        <v>106</v>
      </c>
      <c r="B4098" t="s">
        <v>107</v>
      </c>
      <c r="C4098" t="s">
        <v>93</v>
      </c>
      <c r="D4098" s="29">
        <v>46464</v>
      </c>
      <c r="E4098">
        <v>0</v>
      </c>
      <c r="F4098">
        <v>0</v>
      </c>
      <c r="G4098">
        <v>0</v>
      </c>
      <c r="H4098">
        <v>0</v>
      </c>
      <c r="L4098">
        <v>6</v>
      </c>
      <c r="R4098">
        <v>12</v>
      </c>
      <c r="S4098" t="s">
        <v>90</v>
      </c>
      <c r="T4098" s="297">
        <v>46311.754166666666</v>
      </c>
    </row>
    <row r="4099" spans="1:20" x14ac:dyDescent="0.35">
      <c r="A4099" t="s">
        <v>106</v>
      </c>
      <c r="B4099" t="s">
        <v>107</v>
      </c>
      <c r="C4099" t="s">
        <v>93</v>
      </c>
      <c r="D4099" s="29">
        <v>46465</v>
      </c>
      <c r="E4099">
        <v>0</v>
      </c>
      <c r="F4099">
        <v>0</v>
      </c>
      <c r="G4099">
        <v>0</v>
      </c>
      <c r="H4099">
        <v>0</v>
      </c>
      <c r="L4099">
        <v>6</v>
      </c>
      <c r="R4099">
        <v>12</v>
      </c>
      <c r="S4099" t="s">
        <v>90</v>
      </c>
      <c r="T4099" s="297">
        <v>46311.754166666666</v>
      </c>
    </row>
    <row r="4100" spans="1:20" x14ac:dyDescent="0.35">
      <c r="A4100" t="s">
        <v>106</v>
      </c>
      <c r="B4100" t="s">
        <v>107</v>
      </c>
      <c r="C4100" t="s">
        <v>93</v>
      </c>
      <c r="D4100" s="29">
        <v>46466</v>
      </c>
      <c r="E4100">
        <v>0</v>
      </c>
      <c r="F4100">
        <v>0</v>
      </c>
      <c r="G4100">
        <v>0</v>
      </c>
      <c r="H4100">
        <v>0</v>
      </c>
      <c r="L4100">
        <v>6</v>
      </c>
      <c r="R4100">
        <v>12</v>
      </c>
      <c r="S4100" t="s">
        <v>90</v>
      </c>
      <c r="T4100" s="297">
        <v>46311.754166666666</v>
      </c>
    </row>
    <row r="4101" spans="1:20" x14ac:dyDescent="0.35">
      <c r="A4101" t="s">
        <v>106</v>
      </c>
      <c r="B4101" t="s">
        <v>107</v>
      </c>
      <c r="C4101" t="s">
        <v>93</v>
      </c>
      <c r="D4101" s="29">
        <v>46467</v>
      </c>
      <c r="E4101">
        <v>0</v>
      </c>
      <c r="F4101">
        <v>0</v>
      </c>
      <c r="G4101">
        <v>0</v>
      </c>
      <c r="H4101">
        <v>0</v>
      </c>
      <c r="L4101">
        <v>6</v>
      </c>
      <c r="R4101">
        <v>12</v>
      </c>
      <c r="S4101" t="s">
        <v>90</v>
      </c>
      <c r="T4101" s="297">
        <v>46311.754166666666</v>
      </c>
    </row>
    <row r="4102" spans="1:20" x14ac:dyDescent="0.35">
      <c r="A4102" t="s">
        <v>106</v>
      </c>
      <c r="B4102" t="s">
        <v>107</v>
      </c>
      <c r="C4102" t="s">
        <v>93</v>
      </c>
      <c r="D4102" s="29">
        <v>46468</v>
      </c>
      <c r="E4102">
        <v>0</v>
      </c>
      <c r="F4102">
        <v>0</v>
      </c>
      <c r="G4102">
        <v>0</v>
      </c>
      <c r="H4102">
        <v>0</v>
      </c>
      <c r="L4102">
        <v>6</v>
      </c>
      <c r="R4102">
        <v>12</v>
      </c>
      <c r="S4102" t="s">
        <v>90</v>
      </c>
      <c r="T4102" s="297">
        <v>46311.754166666666</v>
      </c>
    </row>
    <row r="4103" spans="1:20" x14ac:dyDescent="0.35">
      <c r="A4103" t="s">
        <v>106</v>
      </c>
      <c r="B4103" t="s">
        <v>107</v>
      </c>
      <c r="C4103" t="s">
        <v>93</v>
      </c>
      <c r="D4103" s="29">
        <v>46469</v>
      </c>
      <c r="E4103">
        <v>0</v>
      </c>
      <c r="F4103">
        <v>0</v>
      </c>
      <c r="G4103">
        <v>0</v>
      </c>
      <c r="H4103">
        <v>0</v>
      </c>
      <c r="L4103">
        <v>6</v>
      </c>
      <c r="R4103">
        <v>12</v>
      </c>
      <c r="S4103" t="s">
        <v>90</v>
      </c>
      <c r="T4103" s="297">
        <v>46311.754166666666</v>
      </c>
    </row>
    <row r="4104" spans="1:20" x14ac:dyDescent="0.35">
      <c r="A4104" t="s">
        <v>106</v>
      </c>
      <c r="B4104" t="s">
        <v>107</v>
      </c>
      <c r="C4104" t="s">
        <v>93</v>
      </c>
      <c r="D4104" s="29">
        <v>46470</v>
      </c>
      <c r="E4104">
        <v>0</v>
      </c>
      <c r="F4104">
        <v>0</v>
      </c>
      <c r="G4104">
        <v>0</v>
      </c>
      <c r="H4104">
        <v>0</v>
      </c>
      <c r="L4104">
        <v>6</v>
      </c>
      <c r="R4104">
        <v>12</v>
      </c>
      <c r="S4104" t="s">
        <v>90</v>
      </c>
      <c r="T4104" s="297">
        <v>46311.754166666666</v>
      </c>
    </row>
    <row r="4105" spans="1:20" x14ac:dyDescent="0.35">
      <c r="A4105" t="s">
        <v>106</v>
      </c>
      <c r="B4105" t="s">
        <v>107</v>
      </c>
      <c r="C4105" t="s">
        <v>93</v>
      </c>
      <c r="D4105" s="29">
        <v>46471</v>
      </c>
      <c r="E4105">
        <v>0</v>
      </c>
      <c r="F4105">
        <v>0</v>
      </c>
      <c r="G4105">
        <v>0</v>
      </c>
      <c r="H4105">
        <v>0</v>
      </c>
      <c r="L4105">
        <v>6</v>
      </c>
      <c r="R4105">
        <v>12</v>
      </c>
      <c r="S4105" t="s">
        <v>90</v>
      </c>
      <c r="T4105" s="297">
        <v>46311.754166666666</v>
      </c>
    </row>
    <row r="4106" spans="1:20" x14ac:dyDescent="0.35">
      <c r="A4106" t="s">
        <v>106</v>
      </c>
      <c r="B4106" t="s">
        <v>107</v>
      </c>
      <c r="C4106" t="s">
        <v>93</v>
      </c>
      <c r="D4106" s="29">
        <v>46472</v>
      </c>
      <c r="E4106">
        <v>0</v>
      </c>
      <c r="F4106">
        <v>0</v>
      </c>
      <c r="G4106">
        <v>0</v>
      </c>
      <c r="H4106">
        <v>0</v>
      </c>
      <c r="L4106">
        <v>6</v>
      </c>
      <c r="R4106">
        <v>12</v>
      </c>
      <c r="S4106" t="s">
        <v>90</v>
      </c>
      <c r="T4106" s="297">
        <v>46311.754166666666</v>
      </c>
    </row>
    <row r="4107" spans="1:20" x14ac:dyDescent="0.35">
      <c r="A4107" t="s">
        <v>106</v>
      </c>
      <c r="B4107" t="s">
        <v>107</v>
      </c>
      <c r="C4107" t="s">
        <v>93</v>
      </c>
      <c r="D4107" s="29">
        <v>46473</v>
      </c>
      <c r="E4107">
        <v>0</v>
      </c>
      <c r="F4107">
        <v>0</v>
      </c>
      <c r="G4107">
        <v>0</v>
      </c>
      <c r="H4107">
        <v>0</v>
      </c>
      <c r="L4107">
        <v>5.75</v>
      </c>
      <c r="R4107">
        <v>11.5</v>
      </c>
      <c r="S4107" t="s">
        <v>90</v>
      </c>
      <c r="T4107" s="297">
        <v>46311.754166666666</v>
      </c>
    </row>
    <row r="4108" spans="1:20" x14ac:dyDescent="0.35">
      <c r="A4108" t="s">
        <v>106</v>
      </c>
      <c r="B4108" t="s">
        <v>107</v>
      </c>
      <c r="C4108" t="s">
        <v>93</v>
      </c>
      <c r="D4108" s="29">
        <v>46474</v>
      </c>
      <c r="E4108">
        <v>0</v>
      </c>
      <c r="F4108">
        <v>0</v>
      </c>
      <c r="G4108">
        <v>0</v>
      </c>
      <c r="H4108">
        <v>0</v>
      </c>
      <c r="L4108">
        <v>6</v>
      </c>
      <c r="R4108">
        <v>12</v>
      </c>
      <c r="S4108" t="s">
        <v>90</v>
      </c>
      <c r="T4108" s="297">
        <v>46311.754166666666</v>
      </c>
    </row>
    <row r="4109" spans="1:20" x14ac:dyDescent="0.35">
      <c r="A4109" t="s">
        <v>106</v>
      </c>
      <c r="B4109" t="s">
        <v>107</v>
      </c>
      <c r="C4109" t="s">
        <v>93</v>
      </c>
      <c r="D4109" s="29">
        <v>46475</v>
      </c>
      <c r="E4109">
        <v>0</v>
      </c>
      <c r="F4109">
        <v>0</v>
      </c>
      <c r="G4109">
        <v>0</v>
      </c>
      <c r="H4109">
        <v>0</v>
      </c>
      <c r="L4109">
        <v>6</v>
      </c>
      <c r="R4109">
        <v>12</v>
      </c>
      <c r="S4109" t="s">
        <v>90</v>
      </c>
      <c r="T4109" s="297">
        <v>46311.754166666666</v>
      </c>
    </row>
    <row r="4110" spans="1:20" x14ac:dyDescent="0.35">
      <c r="A4110" t="s">
        <v>106</v>
      </c>
      <c r="B4110" t="s">
        <v>107</v>
      </c>
      <c r="C4110" t="s">
        <v>93</v>
      </c>
      <c r="D4110" s="29">
        <v>46476</v>
      </c>
      <c r="E4110">
        <v>0</v>
      </c>
      <c r="F4110">
        <v>0</v>
      </c>
      <c r="G4110">
        <v>0</v>
      </c>
      <c r="H4110">
        <v>0</v>
      </c>
      <c r="L4110">
        <v>6</v>
      </c>
      <c r="R4110">
        <v>12</v>
      </c>
      <c r="S4110" t="s">
        <v>90</v>
      </c>
      <c r="T4110" s="297">
        <v>46311.754166666666</v>
      </c>
    </row>
    <row r="4111" spans="1:20" x14ac:dyDescent="0.35">
      <c r="A4111" t="s">
        <v>106</v>
      </c>
      <c r="B4111" t="s">
        <v>107</v>
      </c>
      <c r="C4111" t="s">
        <v>93</v>
      </c>
      <c r="D4111" s="29">
        <v>46477</v>
      </c>
      <c r="E4111">
        <v>0</v>
      </c>
      <c r="F4111">
        <v>0</v>
      </c>
      <c r="G4111">
        <v>0</v>
      </c>
      <c r="H4111">
        <v>0</v>
      </c>
      <c r="L4111">
        <v>6</v>
      </c>
      <c r="R4111">
        <v>12</v>
      </c>
      <c r="S4111" t="s">
        <v>90</v>
      </c>
      <c r="T4111" s="297">
        <v>46311.754166666666</v>
      </c>
    </row>
    <row r="4112" spans="1:20" x14ac:dyDescent="0.35">
      <c r="A4112" t="s">
        <v>106</v>
      </c>
      <c r="B4112" t="s">
        <v>107</v>
      </c>
      <c r="C4112" t="s">
        <v>93</v>
      </c>
      <c r="D4112" s="29">
        <v>46478</v>
      </c>
      <c r="E4112">
        <v>0</v>
      </c>
      <c r="F4112">
        <v>0</v>
      </c>
      <c r="G4112">
        <v>0</v>
      </c>
      <c r="H4112">
        <v>0</v>
      </c>
      <c r="L4112">
        <v>6</v>
      </c>
      <c r="R4112">
        <v>12</v>
      </c>
      <c r="S4112" t="s">
        <v>90</v>
      </c>
      <c r="T4112" s="297">
        <v>46311.754166666666</v>
      </c>
    </row>
    <row r="4113" spans="1:20" x14ac:dyDescent="0.35">
      <c r="A4113" t="s">
        <v>106</v>
      </c>
      <c r="B4113" t="s">
        <v>107</v>
      </c>
      <c r="C4113" t="s">
        <v>93</v>
      </c>
      <c r="D4113" s="29">
        <v>46479</v>
      </c>
      <c r="E4113">
        <v>0</v>
      </c>
      <c r="F4113">
        <v>0</v>
      </c>
      <c r="G4113">
        <v>0</v>
      </c>
      <c r="H4113">
        <v>0</v>
      </c>
      <c r="L4113">
        <v>6</v>
      </c>
      <c r="R4113">
        <v>12</v>
      </c>
      <c r="S4113" t="s">
        <v>90</v>
      </c>
      <c r="T4113" s="297">
        <v>46311.754166666666</v>
      </c>
    </row>
    <row r="4114" spans="1:20" x14ac:dyDescent="0.35">
      <c r="A4114" t="s">
        <v>106</v>
      </c>
      <c r="B4114" t="s">
        <v>107</v>
      </c>
      <c r="C4114" t="s">
        <v>93</v>
      </c>
      <c r="D4114" s="29">
        <v>46480</v>
      </c>
      <c r="E4114">
        <v>0</v>
      </c>
      <c r="F4114">
        <v>0</v>
      </c>
      <c r="G4114">
        <v>0</v>
      </c>
      <c r="H4114">
        <v>0</v>
      </c>
      <c r="L4114">
        <v>6</v>
      </c>
      <c r="R4114">
        <v>12</v>
      </c>
      <c r="S4114" t="s">
        <v>90</v>
      </c>
      <c r="T4114" s="297">
        <v>46311.754166666666</v>
      </c>
    </row>
    <row r="4115" spans="1:20" x14ac:dyDescent="0.35">
      <c r="A4115" t="s">
        <v>106</v>
      </c>
      <c r="B4115" t="s">
        <v>107</v>
      </c>
      <c r="C4115" t="s">
        <v>93</v>
      </c>
      <c r="D4115" s="29">
        <v>46481</v>
      </c>
      <c r="E4115">
        <v>0</v>
      </c>
      <c r="F4115">
        <v>0</v>
      </c>
      <c r="G4115">
        <v>0</v>
      </c>
      <c r="H4115">
        <v>0</v>
      </c>
      <c r="L4115">
        <v>6</v>
      </c>
      <c r="R4115">
        <v>12</v>
      </c>
      <c r="S4115" t="s">
        <v>90</v>
      </c>
      <c r="T4115" s="297">
        <v>46311.754166666666</v>
      </c>
    </row>
    <row r="4116" spans="1:20" x14ac:dyDescent="0.35">
      <c r="A4116" t="s">
        <v>106</v>
      </c>
      <c r="B4116" t="s">
        <v>107</v>
      </c>
      <c r="C4116" t="s">
        <v>93</v>
      </c>
      <c r="D4116" s="29">
        <v>46482</v>
      </c>
      <c r="E4116">
        <v>0</v>
      </c>
      <c r="F4116">
        <v>0</v>
      </c>
      <c r="G4116">
        <v>0</v>
      </c>
      <c r="H4116">
        <v>0</v>
      </c>
      <c r="L4116">
        <v>6</v>
      </c>
      <c r="R4116">
        <v>12</v>
      </c>
      <c r="S4116" t="s">
        <v>90</v>
      </c>
      <c r="T4116" s="297">
        <v>46311.754166666666</v>
      </c>
    </row>
    <row r="4117" spans="1:20" x14ac:dyDescent="0.35">
      <c r="A4117" t="s">
        <v>106</v>
      </c>
      <c r="B4117" t="s">
        <v>107</v>
      </c>
      <c r="C4117" t="s">
        <v>93</v>
      </c>
      <c r="D4117" s="29">
        <v>46483</v>
      </c>
      <c r="E4117">
        <v>0</v>
      </c>
      <c r="F4117">
        <v>0</v>
      </c>
      <c r="G4117">
        <v>0</v>
      </c>
      <c r="H4117">
        <v>0</v>
      </c>
      <c r="L4117">
        <v>6</v>
      </c>
      <c r="R4117">
        <v>12</v>
      </c>
      <c r="S4117" t="s">
        <v>90</v>
      </c>
      <c r="T4117" s="297">
        <v>46311.754166666666</v>
      </c>
    </row>
    <row r="4118" spans="1:20" x14ac:dyDescent="0.35">
      <c r="A4118" t="s">
        <v>106</v>
      </c>
      <c r="B4118" t="s">
        <v>107</v>
      </c>
      <c r="C4118" t="s">
        <v>93</v>
      </c>
      <c r="D4118" s="29">
        <v>46484</v>
      </c>
      <c r="E4118">
        <v>0</v>
      </c>
      <c r="F4118">
        <v>0</v>
      </c>
      <c r="G4118">
        <v>0</v>
      </c>
      <c r="H4118">
        <v>0</v>
      </c>
      <c r="L4118">
        <v>6</v>
      </c>
      <c r="R4118">
        <v>12</v>
      </c>
      <c r="S4118" t="s">
        <v>90</v>
      </c>
      <c r="T4118" s="297">
        <v>46311.754166666666</v>
      </c>
    </row>
    <row r="4119" spans="1:20" x14ac:dyDescent="0.35">
      <c r="A4119" t="s">
        <v>106</v>
      </c>
      <c r="B4119" t="s">
        <v>107</v>
      </c>
      <c r="C4119" t="s">
        <v>93</v>
      </c>
      <c r="D4119" s="29">
        <v>46485</v>
      </c>
      <c r="E4119">
        <v>0</v>
      </c>
      <c r="F4119">
        <v>0</v>
      </c>
      <c r="G4119">
        <v>0</v>
      </c>
      <c r="H4119">
        <v>0</v>
      </c>
      <c r="L4119">
        <v>6</v>
      </c>
      <c r="R4119">
        <v>12</v>
      </c>
      <c r="S4119" t="s">
        <v>90</v>
      </c>
      <c r="T4119" s="297">
        <v>46311.754166666666</v>
      </c>
    </row>
    <row r="4120" spans="1:20" x14ac:dyDescent="0.35">
      <c r="A4120" t="s">
        <v>106</v>
      </c>
      <c r="B4120" t="s">
        <v>107</v>
      </c>
      <c r="C4120" t="s">
        <v>93</v>
      </c>
      <c r="D4120" s="29">
        <v>46486</v>
      </c>
      <c r="E4120">
        <v>0</v>
      </c>
      <c r="F4120">
        <v>0</v>
      </c>
      <c r="G4120">
        <v>0</v>
      </c>
      <c r="H4120">
        <v>0</v>
      </c>
      <c r="L4120">
        <v>6</v>
      </c>
      <c r="R4120">
        <v>12</v>
      </c>
      <c r="S4120" t="s">
        <v>90</v>
      </c>
      <c r="T4120" s="297">
        <v>46311.754166666666</v>
      </c>
    </row>
    <row r="4121" spans="1:20" x14ac:dyDescent="0.35">
      <c r="A4121" t="s">
        <v>106</v>
      </c>
      <c r="B4121" t="s">
        <v>107</v>
      </c>
      <c r="C4121" t="s">
        <v>93</v>
      </c>
      <c r="D4121" s="29">
        <v>46487</v>
      </c>
      <c r="E4121">
        <v>0</v>
      </c>
      <c r="F4121">
        <v>0</v>
      </c>
      <c r="G4121">
        <v>0</v>
      </c>
      <c r="H4121">
        <v>0</v>
      </c>
      <c r="L4121">
        <v>6</v>
      </c>
      <c r="R4121">
        <v>12</v>
      </c>
      <c r="S4121" t="s">
        <v>90</v>
      </c>
      <c r="T4121" s="297">
        <v>46311.754166666666</v>
      </c>
    </row>
    <row r="4122" spans="1:20" x14ac:dyDescent="0.35">
      <c r="A4122" t="s">
        <v>106</v>
      </c>
      <c r="B4122" t="s">
        <v>107</v>
      </c>
      <c r="C4122" t="s">
        <v>93</v>
      </c>
      <c r="D4122" s="29">
        <v>46488</v>
      </c>
      <c r="E4122">
        <v>0</v>
      </c>
      <c r="F4122">
        <v>0</v>
      </c>
      <c r="G4122">
        <v>0</v>
      </c>
      <c r="H4122">
        <v>0</v>
      </c>
      <c r="L4122">
        <v>6</v>
      </c>
      <c r="R4122">
        <v>12</v>
      </c>
      <c r="S4122" t="s">
        <v>90</v>
      </c>
      <c r="T4122" s="297">
        <v>46311.754166666666</v>
      </c>
    </row>
    <row r="4123" spans="1:20" x14ac:dyDescent="0.35">
      <c r="A4123" t="s">
        <v>106</v>
      </c>
      <c r="B4123" t="s">
        <v>107</v>
      </c>
      <c r="C4123" t="s">
        <v>93</v>
      </c>
      <c r="D4123" s="29">
        <v>46489</v>
      </c>
      <c r="E4123">
        <v>0</v>
      </c>
      <c r="F4123">
        <v>0</v>
      </c>
      <c r="G4123">
        <v>0</v>
      </c>
      <c r="H4123">
        <v>0</v>
      </c>
      <c r="L4123">
        <v>6</v>
      </c>
      <c r="R4123">
        <v>12</v>
      </c>
      <c r="S4123" t="s">
        <v>90</v>
      </c>
      <c r="T4123" s="297">
        <v>46311.754166666666</v>
      </c>
    </row>
    <row r="4124" spans="1:20" x14ac:dyDescent="0.35">
      <c r="A4124" t="s">
        <v>106</v>
      </c>
      <c r="B4124" t="s">
        <v>107</v>
      </c>
      <c r="C4124" t="s">
        <v>93</v>
      </c>
      <c r="D4124" s="29">
        <v>46490</v>
      </c>
      <c r="E4124">
        <v>0</v>
      </c>
      <c r="F4124">
        <v>0</v>
      </c>
      <c r="G4124">
        <v>0</v>
      </c>
      <c r="H4124">
        <v>0</v>
      </c>
      <c r="L4124">
        <v>6</v>
      </c>
      <c r="R4124">
        <v>12</v>
      </c>
      <c r="S4124" t="s">
        <v>90</v>
      </c>
      <c r="T4124" s="297">
        <v>46311.754166666666</v>
      </c>
    </row>
    <row r="4125" spans="1:20" x14ac:dyDescent="0.35">
      <c r="A4125" t="s">
        <v>106</v>
      </c>
      <c r="B4125" t="s">
        <v>107</v>
      </c>
      <c r="C4125" t="s">
        <v>93</v>
      </c>
      <c r="D4125" s="29">
        <v>46491</v>
      </c>
      <c r="E4125">
        <v>0</v>
      </c>
      <c r="F4125">
        <v>0</v>
      </c>
      <c r="G4125">
        <v>0</v>
      </c>
      <c r="H4125">
        <v>0</v>
      </c>
      <c r="L4125">
        <v>6</v>
      </c>
      <c r="R4125">
        <v>12</v>
      </c>
      <c r="S4125" t="s">
        <v>90</v>
      </c>
      <c r="T4125" s="297">
        <v>46311.754166666666</v>
      </c>
    </row>
    <row r="4126" spans="1:20" x14ac:dyDescent="0.35">
      <c r="A4126" t="s">
        <v>106</v>
      </c>
      <c r="B4126" t="s">
        <v>107</v>
      </c>
      <c r="C4126" t="s">
        <v>93</v>
      </c>
      <c r="D4126" s="29">
        <v>46492</v>
      </c>
      <c r="E4126">
        <v>0</v>
      </c>
      <c r="F4126">
        <v>0</v>
      </c>
      <c r="G4126">
        <v>0</v>
      </c>
      <c r="H4126">
        <v>0</v>
      </c>
      <c r="L4126">
        <v>6</v>
      </c>
      <c r="R4126">
        <v>12</v>
      </c>
      <c r="S4126" t="s">
        <v>90</v>
      </c>
      <c r="T4126" s="297">
        <v>46311.754166666666</v>
      </c>
    </row>
    <row r="4127" spans="1:20" x14ac:dyDescent="0.35">
      <c r="A4127" t="s">
        <v>106</v>
      </c>
      <c r="B4127" t="s">
        <v>107</v>
      </c>
      <c r="C4127" t="s">
        <v>93</v>
      </c>
      <c r="D4127" s="29">
        <v>46493</v>
      </c>
      <c r="E4127">
        <v>0</v>
      </c>
      <c r="F4127">
        <v>0</v>
      </c>
      <c r="G4127">
        <v>0</v>
      </c>
      <c r="H4127">
        <v>0</v>
      </c>
      <c r="L4127">
        <v>6</v>
      </c>
      <c r="R4127">
        <v>12</v>
      </c>
      <c r="S4127" t="s">
        <v>90</v>
      </c>
      <c r="T4127" s="297">
        <v>46311.754166666666</v>
      </c>
    </row>
    <row r="4128" spans="1:20" x14ac:dyDescent="0.35">
      <c r="A4128" t="s">
        <v>106</v>
      </c>
      <c r="B4128" t="s">
        <v>107</v>
      </c>
      <c r="C4128" t="s">
        <v>93</v>
      </c>
      <c r="D4128" s="29">
        <v>46494</v>
      </c>
      <c r="E4128">
        <v>0</v>
      </c>
      <c r="F4128">
        <v>0</v>
      </c>
      <c r="G4128">
        <v>0</v>
      </c>
      <c r="H4128">
        <v>0</v>
      </c>
      <c r="L4128">
        <v>6</v>
      </c>
      <c r="R4128">
        <v>12</v>
      </c>
      <c r="S4128" t="s">
        <v>90</v>
      </c>
      <c r="T4128" s="297">
        <v>46311.754166666666</v>
      </c>
    </row>
    <row r="4129" spans="1:20" x14ac:dyDescent="0.35">
      <c r="A4129" t="s">
        <v>106</v>
      </c>
      <c r="B4129" t="s">
        <v>107</v>
      </c>
      <c r="C4129" t="s">
        <v>93</v>
      </c>
      <c r="D4129" s="29">
        <v>46495</v>
      </c>
      <c r="E4129">
        <v>0</v>
      </c>
      <c r="F4129">
        <v>0</v>
      </c>
      <c r="G4129">
        <v>0</v>
      </c>
      <c r="H4129">
        <v>0</v>
      </c>
      <c r="L4129">
        <v>6</v>
      </c>
      <c r="R4129">
        <v>12</v>
      </c>
      <c r="S4129" t="s">
        <v>90</v>
      </c>
      <c r="T4129" s="297">
        <v>46311.754166666666</v>
      </c>
    </row>
    <row r="4130" spans="1:20" x14ac:dyDescent="0.35">
      <c r="A4130" t="s">
        <v>106</v>
      </c>
      <c r="B4130" t="s">
        <v>107</v>
      </c>
      <c r="C4130" t="s">
        <v>93</v>
      </c>
      <c r="D4130" s="29">
        <v>46496</v>
      </c>
      <c r="E4130">
        <v>0</v>
      </c>
      <c r="F4130">
        <v>0</v>
      </c>
      <c r="G4130">
        <v>0</v>
      </c>
      <c r="H4130">
        <v>0</v>
      </c>
      <c r="L4130">
        <v>6</v>
      </c>
      <c r="R4130">
        <v>12</v>
      </c>
      <c r="S4130" t="s">
        <v>90</v>
      </c>
      <c r="T4130" s="297">
        <v>46311.754166666666</v>
      </c>
    </row>
    <row r="4131" spans="1:20" x14ac:dyDescent="0.35">
      <c r="A4131" t="s">
        <v>106</v>
      </c>
      <c r="B4131" t="s">
        <v>107</v>
      </c>
      <c r="C4131" t="s">
        <v>93</v>
      </c>
      <c r="D4131" s="29">
        <v>46497</v>
      </c>
      <c r="E4131">
        <v>0</v>
      </c>
      <c r="F4131">
        <v>0</v>
      </c>
      <c r="G4131">
        <v>0</v>
      </c>
      <c r="H4131">
        <v>0</v>
      </c>
      <c r="L4131">
        <v>6</v>
      </c>
      <c r="R4131">
        <v>12</v>
      </c>
      <c r="S4131" t="s">
        <v>90</v>
      </c>
      <c r="T4131" s="297">
        <v>46311.754166666666</v>
      </c>
    </row>
    <row r="4132" spans="1:20" x14ac:dyDescent="0.35">
      <c r="A4132" t="s">
        <v>106</v>
      </c>
      <c r="B4132" t="s">
        <v>107</v>
      </c>
      <c r="C4132" t="s">
        <v>93</v>
      </c>
      <c r="D4132" s="29">
        <v>46498</v>
      </c>
      <c r="E4132">
        <v>0</v>
      </c>
      <c r="F4132">
        <v>0</v>
      </c>
      <c r="G4132">
        <v>0</v>
      </c>
      <c r="H4132">
        <v>0</v>
      </c>
      <c r="L4132">
        <v>6</v>
      </c>
      <c r="R4132">
        <v>12</v>
      </c>
      <c r="S4132" t="s">
        <v>90</v>
      </c>
      <c r="T4132" s="297">
        <v>46311.754166666666</v>
      </c>
    </row>
    <row r="4133" spans="1:20" x14ac:dyDescent="0.35">
      <c r="A4133" t="s">
        <v>106</v>
      </c>
      <c r="B4133" t="s">
        <v>107</v>
      </c>
      <c r="C4133" t="s">
        <v>93</v>
      </c>
      <c r="D4133" s="29">
        <v>46499</v>
      </c>
      <c r="E4133">
        <v>0</v>
      </c>
      <c r="F4133">
        <v>0</v>
      </c>
      <c r="G4133">
        <v>0</v>
      </c>
      <c r="H4133">
        <v>0</v>
      </c>
      <c r="L4133">
        <v>6</v>
      </c>
      <c r="R4133">
        <v>12</v>
      </c>
      <c r="S4133" t="s">
        <v>90</v>
      </c>
      <c r="T4133" s="297">
        <v>46311.754166666666</v>
      </c>
    </row>
    <row r="4134" spans="1:20" x14ac:dyDescent="0.35">
      <c r="A4134" t="s">
        <v>106</v>
      </c>
      <c r="B4134" t="s">
        <v>107</v>
      </c>
      <c r="C4134" t="s">
        <v>93</v>
      </c>
      <c r="D4134" s="29">
        <v>46500</v>
      </c>
      <c r="E4134">
        <v>0</v>
      </c>
      <c r="F4134">
        <v>0</v>
      </c>
      <c r="G4134">
        <v>0</v>
      </c>
      <c r="H4134">
        <v>0</v>
      </c>
      <c r="L4134">
        <v>6</v>
      </c>
      <c r="R4134">
        <v>12</v>
      </c>
      <c r="S4134" t="s">
        <v>90</v>
      </c>
      <c r="T4134" s="297">
        <v>46311.754166666666</v>
      </c>
    </row>
    <row r="4135" spans="1:20" x14ac:dyDescent="0.35">
      <c r="A4135" t="s">
        <v>106</v>
      </c>
      <c r="B4135" t="s">
        <v>107</v>
      </c>
      <c r="C4135" t="s">
        <v>93</v>
      </c>
      <c r="D4135" s="29">
        <v>46501</v>
      </c>
      <c r="E4135">
        <v>0</v>
      </c>
      <c r="F4135">
        <v>0</v>
      </c>
      <c r="G4135">
        <v>0</v>
      </c>
      <c r="H4135">
        <v>0</v>
      </c>
      <c r="L4135">
        <v>6</v>
      </c>
      <c r="R4135">
        <v>12</v>
      </c>
      <c r="S4135" t="s">
        <v>90</v>
      </c>
      <c r="T4135" s="297">
        <v>46311.754166666666</v>
      </c>
    </row>
    <row r="4136" spans="1:20" x14ac:dyDescent="0.35">
      <c r="A4136" t="s">
        <v>106</v>
      </c>
      <c r="B4136" t="s">
        <v>107</v>
      </c>
      <c r="C4136" t="s">
        <v>93</v>
      </c>
      <c r="D4136" s="29">
        <v>46502</v>
      </c>
      <c r="E4136">
        <v>0</v>
      </c>
      <c r="F4136">
        <v>0</v>
      </c>
      <c r="G4136">
        <v>0</v>
      </c>
      <c r="H4136">
        <v>0</v>
      </c>
      <c r="L4136">
        <v>6</v>
      </c>
      <c r="R4136">
        <v>12</v>
      </c>
      <c r="S4136" t="s">
        <v>90</v>
      </c>
      <c r="T4136" s="297">
        <v>46311.754166666666</v>
      </c>
    </row>
    <row r="4137" spans="1:20" x14ac:dyDescent="0.35">
      <c r="A4137" t="s">
        <v>106</v>
      </c>
      <c r="B4137" t="s">
        <v>107</v>
      </c>
      <c r="C4137" t="s">
        <v>93</v>
      </c>
      <c r="D4137" s="29">
        <v>46503</v>
      </c>
      <c r="E4137">
        <v>0</v>
      </c>
      <c r="F4137">
        <v>0</v>
      </c>
      <c r="G4137">
        <v>0</v>
      </c>
      <c r="H4137">
        <v>0</v>
      </c>
      <c r="L4137">
        <v>6</v>
      </c>
      <c r="R4137">
        <v>12</v>
      </c>
      <c r="S4137" t="s">
        <v>90</v>
      </c>
      <c r="T4137" s="297">
        <v>46311.754166666666</v>
      </c>
    </row>
    <row r="4138" spans="1:20" x14ac:dyDescent="0.35">
      <c r="A4138" t="s">
        <v>106</v>
      </c>
      <c r="B4138" t="s">
        <v>107</v>
      </c>
      <c r="C4138" t="s">
        <v>93</v>
      </c>
      <c r="D4138" s="29">
        <v>46504</v>
      </c>
      <c r="E4138">
        <v>0</v>
      </c>
      <c r="F4138">
        <v>0</v>
      </c>
      <c r="G4138">
        <v>0</v>
      </c>
      <c r="H4138">
        <v>0</v>
      </c>
      <c r="L4138">
        <v>6</v>
      </c>
      <c r="R4138">
        <v>12</v>
      </c>
      <c r="S4138" t="s">
        <v>90</v>
      </c>
      <c r="T4138" s="297">
        <v>46311.754166666666</v>
      </c>
    </row>
    <row r="4139" spans="1:20" x14ac:dyDescent="0.35">
      <c r="A4139" t="s">
        <v>106</v>
      </c>
      <c r="B4139" t="s">
        <v>107</v>
      </c>
      <c r="C4139" t="s">
        <v>93</v>
      </c>
      <c r="D4139" s="29">
        <v>46505</v>
      </c>
      <c r="E4139">
        <v>0</v>
      </c>
      <c r="F4139">
        <v>0</v>
      </c>
      <c r="G4139">
        <v>0</v>
      </c>
      <c r="H4139">
        <v>0</v>
      </c>
      <c r="L4139">
        <v>6</v>
      </c>
      <c r="R4139">
        <v>12</v>
      </c>
      <c r="S4139" t="s">
        <v>90</v>
      </c>
      <c r="T4139" s="297">
        <v>46311.754166666666</v>
      </c>
    </row>
    <row r="4140" spans="1:20" x14ac:dyDescent="0.35">
      <c r="A4140" t="s">
        <v>106</v>
      </c>
      <c r="B4140" t="s">
        <v>107</v>
      </c>
      <c r="C4140" t="s">
        <v>93</v>
      </c>
      <c r="D4140" s="29">
        <v>46506</v>
      </c>
      <c r="E4140">
        <v>0</v>
      </c>
      <c r="F4140">
        <v>0</v>
      </c>
      <c r="G4140">
        <v>0</v>
      </c>
      <c r="H4140">
        <v>0</v>
      </c>
      <c r="L4140">
        <v>6</v>
      </c>
      <c r="R4140">
        <v>12</v>
      </c>
      <c r="S4140" t="s">
        <v>90</v>
      </c>
      <c r="T4140" s="297">
        <v>46311.754166666666</v>
      </c>
    </row>
    <row r="4141" spans="1:20" x14ac:dyDescent="0.35">
      <c r="A4141" t="s">
        <v>106</v>
      </c>
      <c r="B4141" t="s">
        <v>107</v>
      </c>
      <c r="C4141" t="s">
        <v>93</v>
      </c>
      <c r="D4141" s="29">
        <v>46507</v>
      </c>
      <c r="E4141">
        <v>0</v>
      </c>
      <c r="F4141">
        <v>0</v>
      </c>
      <c r="G4141">
        <v>0</v>
      </c>
      <c r="H4141">
        <v>0</v>
      </c>
      <c r="L4141">
        <v>6</v>
      </c>
      <c r="R4141">
        <v>12</v>
      </c>
      <c r="S4141" t="s">
        <v>90</v>
      </c>
      <c r="T4141" s="297">
        <v>46311.754166666666</v>
      </c>
    </row>
    <row r="4142" spans="1:20" x14ac:dyDescent="0.35">
      <c r="A4142" t="s">
        <v>106</v>
      </c>
      <c r="B4142" t="s">
        <v>107</v>
      </c>
      <c r="C4142" t="s">
        <v>93</v>
      </c>
      <c r="D4142" s="29">
        <v>46508</v>
      </c>
      <c r="E4142">
        <v>0</v>
      </c>
      <c r="F4142">
        <v>0</v>
      </c>
      <c r="G4142">
        <v>0</v>
      </c>
      <c r="H4142">
        <v>0</v>
      </c>
      <c r="L4142">
        <v>6</v>
      </c>
      <c r="R4142">
        <v>12</v>
      </c>
      <c r="S4142" t="s">
        <v>90</v>
      </c>
      <c r="T4142" s="297">
        <v>46311.754166666666</v>
      </c>
    </row>
    <row r="4143" spans="1:20" x14ac:dyDescent="0.35">
      <c r="A4143" t="s">
        <v>106</v>
      </c>
      <c r="B4143" t="s">
        <v>107</v>
      </c>
      <c r="C4143" t="s">
        <v>93</v>
      </c>
      <c r="D4143" s="29">
        <v>46509</v>
      </c>
      <c r="E4143">
        <v>0</v>
      </c>
      <c r="F4143">
        <v>0</v>
      </c>
      <c r="G4143">
        <v>0</v>
      </c>
      <c r="H4143">
        <v>0</v>
      </c>
      <c r="L4143">
        <v>6</v>
      </c>
      <c r="R4143">
        <v>12</v>
      </c>
      <c r="S4143" t="s">
        <v>90</v>
      </c>
      <c r="T4143" s="297">
        <v>46311.754166666666</v>
      </c>
    </row>
    <row r="4144" spans="1:20" x14ac:dyDescent="0.35">
      <c r="A4144" t="s">
        <v>106</v>
      </c>
      <c r="B4144" t="s">
        <v>107</v>
      </c>
      <c r="C4144" t="s">
        <v>93</v>
      </c>
      <c r="D4144" s="29">
        <v>46510</v>
      </c>
      <c r="E4144">
        <v>0</v>
      </c>
      <c r="F4144">
        <v>0</v>
      </c>
      <c r="G4144">
        <v>0</v>
      </c>
      <c r="H4144">
        <v>0</v>
      </c>
      <c r="L4144">
        <v>6</v>
      </c>
      <c r="R4144">
        <v>12</v>
      </c>
      <c r="S4144" t="s">
        <v>90</v>
      </c>
      <c r="T4144" s="297">
        <v>46311.754166666666</v>
      </c>
    </row>
    <row r="4145" spans="1:20" x14ac:dyDescent="0.35">
      <c r="A4145" t="s">
        <v>106</v>
      </c>
      <c r="B4145" t="s">
        <v>107</v>
      </c>
      <c r="C4145" t="s">
        <v>93</v>
      </c>
      <c r="D4145" s="29">
        <v>46511</v>
      </c>
      <c r="E4145">
        <v>0</v>
      </c>
      <c r="F4145">
        <v>0</v>
      </c>
      <c r="G4145">
        <v>0</v>
      </c>
      <c r="H4145">
        <v>0</v>
      </c>
      <c r="L4145">
        <v>6</v>
      </c>
      <c r="R4145">
        <v>12</v>
      </c>
      <c r="S4145" t="s">
        <v>90</v>
      </c>
      <c r="T4145" s="297">
        <v>46311.754166666666</v>
      </c>
    </row>
    <row r="4146" spans="1:20" x14ac:dyDescent="0.35">
      <c r="A4146" t="s">
        <v>106</v>
      </c>
      <c r="B4146" t="s">
        <v>107</v>
      </c>
      <c r="C4146" t="s">
        <v>93</v>
      </c>
      <c r="D4146" s="29">
        <v>46512</v>
      </c>
      <c r="E4146">
        <v>0</v>
      </c>
      <c r="F4146">
        <v>0</v>
      </c>
      <c r="G4146">
        <v>0</v>
      </c>
      <c r="H4146">
        <v>0</v>
      </c>
      <c r="L4146">
        <v>6</v>
      </c>
      <c r="R4146">
        <v>12</v>
      </c>
      <c r="S4146" t="s">
        <v>90</v>
      </c>
      <c r="T4146" s="297">
        <v>46311.754166666666</v>
      </c>
    </row>
    <row r="4147" spans="1:20" x14ac:dyDescent="0.35">
      <c r="A4147" t="s">
        <v>106</v>
      </c>
      <c r="B4147" t="s">
        <v>107</v>
      </c>
      <c r="C4147" t="s">
        <v>93</v>
      </c>
      <c r="D4147" s="29">
        <v>46513</v>
      </c>
      <c r="E4147">
        <v>0</v>
      </c>
      <c r="F4147">
        <v>0</v>
      </c>
      <c r="G4147">
        <v>0</v>
      </c>
      <c r="H4147">
        <v>0</v>
      </c>
      <c r="L4147">
        <v>6</v>
      </c>
      <c r="R4147">
        <v>12</v>
      </c>
      <c r="S4147" t="s">
        <v>90</v>
      </c>
      <c r="T4147" s="297">
        <v>46311.754166666666</v>
      </c>
    </row>
    <row r="4148" spans="1:20" x14ac:dyDescent="0.35">
      <c r="A4148" t="s">
        <v>106</v>
      </c>
      <c r="B4148" t="s">
        <v>107</v>
      </c>
      <c r="C4148" t="s">
        <v>93</v>
      </c>
      <c r="D4148" s="29">
        <v>46514</v>
      </c>
      <c r="E4148">
        <v>0</v>
      </c>
      <c r="F4148">
        <v>0</v>
      </c>
      <c r="G4148">
        <v>0</v>
      </c>
      <c r="H4148">
        <v>0</v>
      </c>
      <c r="L4148">
        <v>6</v>
      </c>
      <c r="R4148">
        <v>12</v>
      </c>
      <c r="S4148" t="s">
        <v>90</v>
      </c>
      <c r="T4148" s="297">
        <v>46311.754166666666</v>
      </c>
    </row>
    <row r="4149" spans="1:20" x14ac:dyDescent="0.35">
      <c r="A4149" t="s">
        <v>106</v>
      </c>
      <c r="B4149" t="s">
        <v>107</v>
      </c>
      <c r="C4149" t="s">
        <v>93</v>
      </c>
      <c r="D4149" s="29">
        <v>46515</v>
      </c>
      <c r="E4149">
        <v>0</v>
      </c>
      <c r="F4149">
        <v>0</v>
      </c>
      <c r="G4149">
        <v>0</v>
      </c>
      <c r="H4149">
        <v>0</v>
      </c>
      <c r="L4149">
        <v>6</v>
      </c>
      <c r="R4149">
        <v>12</v>
      </c>
      <c r="S4149" t="s">
        <v>90</v>
      </c>
      <c r="T4149" s="297">
        <v>46311.754166666666</v>
      </c>
    </row>
    <row r="4150" spans="1:20" x14ac:dyDescent="0.35">
      <c r="A4150" t="s">
        <v>106</v>
      </c>
      <c r="B4150" t="s">
        <v>107</v>
      </c>
      <c r="C4150" t="s">
        <v>93</v>
      </c>
      <c r="D4150" s="29">
        <v>46516</v>
      </c>
      <c r="E4150">
        <v>0</v>
      </c>
      <c r="F4150">
        <v>0</v>
      </c>
      <c r="G4150">
        <v>0</v>
      </c>
      <c r="H4150">
        <v>0</v>
      </c>
      <c r="L4150">
        <v>6</v>
      </c>
      <c r="R4150">
        <v>12</v>
      </c>
      <c r="S4150" t="s">
        <v>90</v>
      </c>
      <c r="T4150" s="297">
        <v>46311.754166666666</v>
      </c>
    </row>
    <row r="4151" spans="1:20" x14ac:dyDescent="0.35">
      <c r="A4151" t="s">
        <v>106</v>
      </c>
      <c r="B4151" t="s">
        <v>107</v>
      </c>
      <c r="C4151" t="s">
        <v>93</v>
      </c>
      <c r="D4151" s="29">
        <v>46517</v>
      </c>
      <c r="E4151">
        <v>0</v>
      </c>
      <c r="F4151">
        <v>0</v>
      </c>
      <c r="G4151">
        <v>0</v>
      </c>
      <c r="H4151">
        <v>0</v>
      </c>
      <c r="L4151">
        <v>6</v>
      </c>
      <c r="R4151">
        <v>12</v>
      </c>
      <c r="S4151" t="s">
        <v>90</v>
      </c>
      <c r="T4151" s="297">
        <v>46311.754166666666</v>
      </c>
    </row>
    <row r="4152" spans="1:20" x14ac:dyDescent="0.35">
      <c r="A4152" t="s">
        <v>106</v>
      </c>
      <c r="B4152" t="s">
        <v>107</v>
      </c>
      <c r="C4152" t="s">
        <v>93</v>
      </c>
      <c r="D4152" s="29">
        <v>46518</v>
      </c>
      <c r="E4152">
        <v>0</v>
      </c>
      <c r="F4152">
        <v>0</v>
      </c>
      <c r="G4152">
        <v>0</v>
      </c>
      <c r="H4152">
        <v>0</v>
      </c>
      <c r="L4152">
        <v>6</v>
      </c>
      <c r="R4152">
        <v>12</v>
      </c>
      <c r="S4152" t="s">
        <v>90</v>
      </c>
      <c r="T4152" s="297">
        <v>46311.754166666666</v>
      </c>
    </row>
    <row r="4153" spans="1:20" x14ac:dyDescent="0.35">
      <c r="A4153" t="s">
        <v>106</v>
      </c>
      <c r="B4153" t="s">
        <v>107</v>
      </c>
      <c r="C4153" t="s">
        <v>93</v>
      </c>
      <c r="D4153" s="29">
        <v>46519</v>
      </c>
      <c r="E4153">
        <v>0</v>
      </c>
      <c r="F4153">
        <v>0</v>
      </c>
      <c r="G4153">
        <v>0</v>
      </c>
      <c r="H4153">
        <v>0</v>
      </c>
      <c r="L4153">
        <v>6</v>
      </c>
      <c r="R4153">
        <v>12</v>
      </c>
      <c r="S4153" t="s">
        <v>90</v>
      </c>
      <c r="T4153" s="297">
        <v>46311.754166666666</v>
      </c>
    </row>
    <row r="4154" spans="1:20" x14ac:dyDescent="0.35">
      <c r="A4154" t="s">
        <v>106</v>
      </c>
      <c r="B4154" t="s">
        <v>107</v>
      </c>
      <c r="C4154" t="s">
        <v>93</v>
      </c>
      <c r="D4154" s="29">
        <v>46520</v>
      </c>
      <c r="E4154">
        <v>0</v>
      </c>
      <c r="F4154">
        <v>0</v>
      </c>
      <c r="G4154">
        <v>0</v>
      </c>
      <c r="H4154">
        <v>0</v>
      </c>
      <c r="L4154">
        <v>6</v>
      </c>
      <c r="R4154">
        <v>12</v>
      </c>
      <c r="S4154" t="s">
        <v>90</v>
      </c>
      <c r="T4154" s="297">
        <v>46311.754166666666</v>
      </c>
    </row>
    <row r="4155" spans="1:20" x14ac:dyDescent="0.35">
      <c r="A4155" t="s">
        <v>106</v>
      </c>
      <c r="B4155" t="s">
        <v>107</v>
      </c>
      <c r="C4155" t="s">
        <v>93</v>
      </c>
      <c r="D4155" s="29">
        <v>46521</v>
      </c>
      <c r="E4155">
        <v>0</v>
      </c>
      <c r="F4155">
        <v>0</v>
      </c>
      <c r="G4155">
        <v>0</v>
      </c>
      <c r="H4155">
        <v>0</v>
      </c>
      <c r="L4155">
        <v>6</v>
      </c>
      <c r="R4155">
        <v>12</v>
      </c>
      <c r="S4155" t="s">
        <v>90</v>
      </c>
      <c r="T4155" s="297">
        <v>46311.754166666666</v>
      </c>
    </row>
    <row r="4156" spans="1:20" x14ac:dyDescent="0.35">
      <c r="A4156" t="s">
        <v>106</v>
      </c>
      <c r="B4156" t="s">
        <v>107</v>
      </c>
      <c r="C4156" t="s">
        <v>93</v>
      </c>
      <c r="D4156" s="29">
        <v>46522</v>
      </c>
      <c r="E4156">
        <v>0</v>
      </c>
      <c r="F4156">
        <v>0</v>
      </c>
      <c r="G4156">
        <v>0</v>
      </c>
      <c r="H4156">
        <v>0</v>
      </c>
      <c r="L4156">
        <v>6</v>
      </c>
      <c r="R4156">
        <v>12</v>
      </c>
      <c r="S4156" t="s">
        <v>90</v>
      </c>
      <c r="T4156" s="297">
        <v>46311.754166666666</v>
      </c>
    </row>
    <row r="4157" spans="1:20" x14ac:dyDescent="0.35">
      <c r="A4157" t="s">
        <v>106</v>
      </c>
      <c r="B4157" t="s">
        <v>107</v>
      </c>
      <c r="C4157" t="s">
        <v>93</v>
      </c>
      <c r="D4157" s="29">
        <v>46523</v>
      </c>
      <c r="E4157">
        <v>0</v>
      </c>
      <c r="F4157">
        <v>0</v>
      </c>
      <c r="G4157">
        <v>0</v>
      </c>
      <c r="H4157">
        <v>0</v>
      </c>
      <c r="L4157">
        <v>6</v>
      </c>
      <c r="R4157">
        <v>12</v>
      </c>
      <c r="S4157" t="s">
        <v>90</v>
      </c>
      <c r="T4157" s="297">
        <v>46311.754166666666</v>
      </c>
    </row>
    <row r="4158" spans="1:20" x14ac:dyDescent="0.35">
      <c r="A4158" t="s">
        <v>106</v>
      </c>
      <c r="B4158" t="s">
        <v>107</v>
      </c>
      <c r="C4158" t="s">
        <v>93</v>
      </c>
      <c r="D4158" s="29">
        <v>46524</v>
      </c>
      <c r="E4158">
        <v>0</v>
      </c>
      <c r="F4158">
        <v>0</v>
      </c>
      <c r="G4158">
        <v>0</v>
      </c>
      <c r="H4158">
        <v>0</v>
      </c>
      <c r="L4158">
        <v>6</v>
      </c>
      <c r="R4158">
        <v>12</v>
      </c>
      <c r="S4158" t="s">
        <v>90</v>
      </c>
      <c r="T4158" s="297">
        <v>46311.754166666666</v>
      </c>
    </row>
    <row r="4159" spans="1:20" x14ac:dyDescent="0.35">
      <c r="A4159" t="s">
        <v>106</v>
      </c>
      <c r="B4159" t="s">
        <v>107</v>
      </c>
      <c r="C4159" t="s">
        <v>93</v>
      </c>
      <c r="D4159" s="29">
        <v>46525</v>
      </c>
      <c r="E4159">
        <v>0</v>
      </c>
      <c r="F4159">
        <v>0</v>
      </c>
      <c r="G4159">
        <v>0</v>
      </c>
      <c r="H4159">
        <v>0</v>
      </c>
      <c r="L4159">
        <v>6</v>
      </c>
      <c r="R4159">
        <v>12</v>
      </c>
      <c r="S4159" t="s">
        <v>90</v>
      </c>
      <c r="T4159" s="297">
        <v>46311.754166666666</v>
      </c>
    </row>
    <row r="4160" spans="1:20" x14ac:dyDescent="0.35">
      <c r="A4160" t="s">
        <v>106</v>
      </c>
      <c r="B4160" t="s">
        <v>107</v>
      </c>
      <c r="C4160" t="s">
        <v>93</v>
      </c>
      <c r="D4160" s="29">
        <v>46526</v>
      </c>
      <c r="E4160">
        <v>0</v>
      </c>
      <c r="F4160">
        <v>0</v>
      </c>
      <c r="G4160">
        <v>0</v>
      </c>
      <c r="H4160">
        <v>0</v>
      </c>
      <c r="L4160">
        <v>6</v>
      </c>
      <c r="R4160">
        <v>12</v>
      </c>
      <c r="S4160" t="s">
        <v>90</v>
      </c>
      <c r="T4160" s="297">
        <v>46311.754166666666</v>
      </c>
    </row>
    <row r="4161" spans="1:20" x14ac:dyDescent="0.35">
      <c r="A4161" t="s">
        <v>106</v>
      </c>
      <c r="B4161" t="s">
        <v>107</v>
      </c>
      <c r="C4161" t="s">
        <v>93</v>
      </c>
      <c r="D4161" s="29">
        <v>46527</v>
      </c>
      <c r="E4161">
        <v>0</v>
      </c>
      <c r="F4161">
        <v>0</v>
      </c>
      <c r="G4161">
        <v>0</v>
      </c>
      <c r="H4161">
        <v>0</v>
      </c>
      <c r="L4161">
        <v>6</v>
      </c>
      <c r="R4161">
        <v>12</v>
      </c>
      <c r="S4161" t="s">
        <v>90</v>
      </c>
      <c r="T4161" s="297">
        <v>46311.754166666666</v>
      </c>
    </row>
    <row r="4162" spans="1:20" x14ac:dyDescent="0.35">
      <c r="A4162" t="s">
        <v>106</v>
      </c>
      <c r="B4162" t="s">
        <v>107</v>
      </c>
      <c r="C4162" t="s">
        <v>93</v>
      </c>
      <c r="D4162" s="29">
        <v>46528</v>
      </c>
      <c r="E4162">
        <v>0</v>
      </c>
      <c r="F4162">
        <v>0</v>
      </c>
      <c r="G4162">
        <v>0</v>
      </c>
      <c r="H4162">
        <v>0</v>
      </c>
      <c r="L4162">
        <v>6</v>
      </c>
      <c r="R4162">
        <v>12</v>
      </c>
      <c r="S4162" t="s">
        <v>90</v>
      </c>
      <c r="T4162" s="297">
        <v>46311.754166666666</v>
      </c>
    </row>
    <row r="4163" spans="1:20" x14ac:dyDescent="0.35">
      <c r="A4163" t="s">
        <v>106</v>
      </c>
      <c r="B4163" t="s">
        <v>107</v>
      </c>
      <c r="C4163" t="s">
        <v>93</v>
      </c>
      <c r="D4163" s="29">
        <v>46529</v>
      </c>
      <c r="E4163">
        <v>0</v>
      </c>
      <c r="F4163">
        <v>0</v>
      </c>
      <c r="G4163">
        <v>0</v>
      </c>
      <c r="H4163">
        <v>0</v>
      </c>
      <c r="L4163">
        <v>6</v>
      </c>
      <c r="R4163">
        <v>12</v>
      </c>
      <c r="S4163" t="s">
        <v>90</v>
      </c>
      <c r="T4163" s="297">
        <v>46311.754166666666</v>
      </c>
    </row>
    <row r="4164" spans="1:20" x14ac:dyDescent="0.35">
      <c r="A4164" t="s">
        <v>106</v>
      </c>
      <c r="B4164" t="s">
        <v>107</v>
      </c>
      <c r="C4164" t="s">
        <v>93</v>
      </c>
      <c r="D4164" s="29">
        <v>46530</v>
      </c>
      <c r="E4164">
        <v>0</v>
      </c>
      <c r="F4164">
        <v>0</v>
      </c>
      <c r="G4164">
        <v>0</v>
      </c>
      <c r="H4164">
        <v>0</v>
      </c>
      <c r="L4164">
        <v>6</v>
      </c>
      <c r="R4164">
        <v>12</v>
      </c>
      <c r="S4164" t="s">
        <v>90</v>
      </c>
      <c r="T4164" s="297">
        <v>46311.754166666666</v>
      </c>
    </row>
    <row r="4165" spans="1:20" x14ac:dyDescent="0.35">
      <c r="A4165" t="s">
        <v>106</v>
      </c>
      <c r="B4165" t="s">
        <v>107</v>
      </c>
      <c r="C4165" t="s">
        <v>93</v>
      </c>
      <c r="D4165" s="29">
        <v>46531</v>
      </c>
      <c r="E4165">
        <v>0</v>
      </c>
      <c r="F4165">
        <v>0</v>
      </c>
      <c r="G4165">
        <v>0</v>
      </c>
      <c r="H4165">
        <v>0</v>
      </c>
      <c r="L4165">
        <v>6</v>
      </c>
      <c r="R4165">
        <v>12</v>
      </c>
      <c r="S4165" t="s">
        <v>90</v>
      </c>
      <c r="T4165" s="297">
        <v>46311.754166666666</v>
      </c>
    </row>
    <row r="4166" spans="1:20" x14ac:dyDescent="0.35">
      <c r="A4166" t="s">
        <v>106</v>
      </c>
      <c r="B4166" t="s">
        <v>107</v>
      </c>
      <c r="C4166" t="s">
        <v>93</v>
      </c>
      <c r="D4166" s="29">
        <v>46532</v>
      </c>
      <c r="E4166">
        <v>0</v>
      </c>
      <c r="F4166">
        <v>0</v>
      </c>
      <c r="G4166">
        <v>0</v>
      </c>
      <c r="H4166">
        <v>0</v>
      </c>
      <c r="L4166">
        <v>6</v>
      </c>
      <c r="R4166">
        <v>12</v>
      </c>
      <c r="S4166" t="s">
        <v>90</v>
      </c>
      <c r="T4166" s="297">
        <v>46311.754166666666</v>
      </c>
    </row>
    <row r="4167" spans="1:20" x14ac:dyDescent="0.35">
      <c r="A4167" t="s">
        <v>106</v>
      </c>
      <c r="B4167" t="s">
        <v>107</v>
      </c>
      <c r="C4167" t="s">
        <v>93</v>
      </c>
      <c r="D4167" s="29">
        <v>46533</v>
      </c>
      <c r="E4167">
        <v>0</v>
      </c>
      <c r="F4167">
        <v>0</v>
      </c>
      <c r="G4167">
        <v>0</v>
      </c>
      <c r="H4167">
        <v>0</v>
      </c>
      <c r="L4167">
        <v>6</v>
      </c>
      <c r="R4167">
        <v>12</v>
      </c>
      <c r="S4167" t="s">
        <v>90</v>
      </c>
      <c r="T4167" s="297">
        <v>46311.754166666666</v>
      </c>
    </row>
    <row r="4168" spans="1:20" x14ac:dyDescent="0.35">
      <c r="A4168" t="s">
        <v>106</v>
      </c>
      <c r="B4168" t="s">
        <v>107</v>
      </c>
      <c r="C4168" t="s">
        <v>93</v>
      </c>
      <c r="D4168" s="29">
        <v>46534</v>
      </c>
      <c r="E4168">
        <v>0</v>
      </c>
      <c r="F4168">
        <v>0</v>
      </c>
      <c r="G4168">
        <v>0</v>
      </c>
      <c r="H4168">
        <v>0</v>
      </c>
      <c r="L4168">
        <v>6</v>
      </c>
      <c r="R4168">
        <v>12</v>
      </c>
      <c r="S4168" t="s">
        <v>90</v>
      </c>
      <c r="T4168" s="297">
        <v>46311.754166666666</v>
      </c>
    </row>
    <row r="4169" spans="1:20" x14ac:dyDescent="0.35">
      <c r="A4169" t="s">
        <v>106</v>
      </c>
      <c r="B4169" t="s">
        <v>107</v>
      </c>
      <c r="C4169" t="s">
        <v>93</v>
      </c>
      <c r="D4169" s="29">
        <v>46535</v>
      </c>
      <c r="E4169">
        <v>0</v>
      </c>
      <c r="F4169">
        <v>0</v>
      </c>
      <c r="G4169">
        <v>0</v>
      </c>
      <c r="H4169">
        <v>0</v>
      </c>
      <c r="L4169">
        <v>6</v>
      </c>
      <c r="R4169">
        <v>12</v>
      </c>
      <c r="S4169" t="s">
        <v>90</v>
      </c>
      <c r="T4169" s="297">
        <v>46311.754166666666</v>
      </c>
    </row>
    <row r="4170" spans="1:20" x14ac:dyDescent="0.35">
      <c r="A4170" t="s">
        <v>106</v>
      </c>
      <c r="B4170" t="s">
        <v>107</v>
      </c>
      <c r="C4170" t="s">
        <v>93</v>
      </c>
      <c r="D4170" s="29">
        <v>46536</v>
      </c>
      <c r="E4170">
        <v>0</v>
      </c>
      <c r="F4170">
        <v>0</v>
      </c>
      <c r="G4170">
        <v>0</v>
      </c>
      <c r="H4170">
        <v>0</v>
      </c>
      <c r="L4170">
        <v>6</v>
      </c>
      <c r="R4170">
        <v>12</v>
      </c>
      <c r="S4170" t="s">
        <v>90</v>
      </c>
      <c r="T4170" s="297">
        <v>46311.754166666666</v>
      </c>
    </row>
    <row r="4171" spans="1:20" x14ac:dyDescent="0.35">
      <c r="A4171" t="s">
        <v>106</v>
      </c>
      <c r="B4171" t="s">
        <v>107</v>
      </c>
      <c r="C4171" t="s">
        <v>93</v>
      </c>
      <c r="D4171" s="29">
        <v>46537</v>
      </c>
      <c r="E4171">
        <v>0</v>
      </c>
      <c r="F4171">
        <v>0</v>
      </c>
      <c r="G4171">
        <v>0</v>
      </c>
      <c r="H4171">
        <v>0</v>
      </c>
      <c r="L4171">
        <v>6</v>
      </c>
      <c r="R4171">
        <v>12</v>
      </c>
      <c r="S4171" t="s">
        <v>90</v>
      </c>
      <c r="T4171" s="297">
        <v>46311.754166666666</v>
      </c>
    </row>
    <row r="4172" spans="1:20" x14ac:dyDescent="0.35">
      <c r="A4172" t="s">
        <v>106</v>
      </c>
      <c r="B4172" t="s">
        <v>107</v>
      </c>
      <c r="C4172" t="s">
        <v>93</v>
      </c>
      <c r="D4172" s="29">
        <v>46538</v>
      </c>
      <c r="E4172">
        <v>0</v>
      </c>
      <c r="F4172">
        <v>0</v>
      </c>
      <c r="G4172">
        <v>0</v>
      </c>
      <c r="H4172">
        <v>0</v>
      </c>
      <c r="L4172">
        <v>6</v>
      </c>
      <c r="R4172">
        <v>12</v>
      </c>
      <c r="S4172" t="s">
        <v>90</v>
      </c>
      <c r="T4172" s="297">
        <v>46311.754166666666</v>
      </c>
    </row>
    <row r="4173" spans="1:20" x14ac:dyDescent="0.35">
      <c r="A4173" t="s">
        <v>106</v>
      </c>
      <c r="B4173" t="s">
        <v>107</v>
      </c>
      <c r="C4173" t="s">
        <v>93</v>
      </c>
      <c r="D4173" s="29">
        <v>46539</v>
      </c>
      <c r="E4173">
        <v>0</v>
      </c>
      <c r="F4173">
        <v>0</v>
      </c>
      <c r="G4173">
        <v>0</v>
      </c>
      <c r="H4173">
        <v>0</v>
      </c>
      <c r="L4173">
        <v>6</v>
      </c>
      <c r="R4173">
        <v>12</v>
      </c>
      <c r="S4173" t="s">
        <v>90</v>
      </c>
      <c r="T4173" s="297">
        <v>46311.754166666666</v>
      </c>
    </row>
    <row r="4174" spans="1:20" x14ac:dyDescent="0.35">
      <c r="A4174" t="s">
        <v>106</v>
      </c>
      <c r="B4174" t="s">
        <v>107</v>
      </c>
      <c r="C4174" t="s">
        <v>93</v>
      </c>
      <c r="D4174" s="29">
        <v>46540</v>
      </c>
      <c r="E4174">
        <v>0</v>
      </c>
      <c r="F4174">
        <v>0</v>
      </c>
      <c r="G4174">
        <v>0</v>
      </c>
      <c r="H4174">
        <v>0</v>
      </c>
      <c r="L4174">
        <v>6</v>
      </c>
      <c r="R4174">
        <v>12</v>
      </c>
      <c r="S4174" t="s">
        <v>90</v>
      </c>
      <c r="T4174" s="297">
        <v>46311.754166666666</v>
      </c>
    </row>
    <row r="4175" spans="1:20" x14ac:dyDescent="0.35">
      <c r="A4175" t="s">
        <v>106</v>
      </c>
      <c r="B4175" t="s">
        <v>107</v>
      </c>
      <c r="C4175" t="s">
        <v>93</v>
      </c>
      <c r="D4175" s="29">
        <v>46541</v>
      </c>
      <c r="E4175">
        <v>0</v>
      </c>
      <c r="F4175">
        <v>0</v>
      </c>
      <c r="G4175">
        <v>0</v>
      </c>
      <c r="H4175">
        <v>0</v>
      </c>
      <c r="L4175">
        <v>6</v>
      </c>
      <c r="R4175">
        <v>12</v>
      </c>
      <c r="S4175" t="s">
        <v>90</v>
      </c>
      <c r="T4175" s="297">
        <v>46311.754166666666</v>
      </c>
    </row>
    <row r="4176" spans="1:20" x14ac:dyDescent="0.35">
      <c r="A4176" t="s">
        <v>106</v>
      </c>
      <c r="B4176" t="s">
        <v>107</v>
      </c>
      <c r="C4176" t="s">
        <v>93</v>
      </c>
      <c r="D4176" s="29">
        <v>46542</v>
      </c>
      <c r="E4176">
        <v>0</v>
      </c>
      <c r="F4176">
        <v>0</v>
      </c>
      <c r="G4176">
        <v>0</v>
      </c>
      <c r="H4176">
        <v>0</v>
      </c>
      <c r="L4176">
        <v>6</v>
      </c>
      <c r="R4176">
        <v>12</v>
      </c>
      <c r="S4176" t="s">
        <v>90</v>
      </c>
      <c r="T4176" s="297">
        <v>46311.754166666666</v>
      </c>
    </row>
    <row r="4177" spans="1:20" x14ac:dyDescent="0.35">
      <c r="A4177" t="s">
        <v>106</v>
      </c>
      <c r="B4177" t="s">
        <v>107</v>
      </c>
      <c r="C4177" t="s">
        <v>93</v>
      </c>
      <c r="D4177" s="29">
        <v>46543</v>
      </c>
      <c r="E4177">
        <v>0</v>
      </c>
      <c r="F4177">
        <v>0</v>
      </c>
      <c r="G4177">
        <v>0</v>
      </c>
      <c r="H4177">
        <v>0</v>
      </c>
      <c r="L4177">
        <v>6</v>
      </c>
      <c r="R4177">
        <v>12</v>
      </c>
      <c r="S4177" t="s">
        <v>90</v>
      </c>
      <c r="T4177" s="297">
        <v>46311.754166666666</v>
      </c>
    </row>
    <row r="4178" spans="1:20" x14ac:dyDescent="0.35">
      <c r="A4178" t="s">
        <v>106</v>
      </c>
      <c r="B4178" t="s">
        <v>107</v>
      </c>
      <c r="C4178" t="s">
        <v>93</v>
      </c>
      <c r="D4178" s="29">
        <v>46544</v>
      </c>
      <c r="E4178">
        <v>0</v>
      </c>
      <c r="F4178">
        <v>0</v>
      </c>
      <c r="G4178">
        <v>0</v>
      </c>
      <c r="H4178">
        <v>0</v>
      </c>
      <c r="L4178">
        <v>6</v>
      </c>
      <c r="R4178">
        <v>12</v>
      </c>
      <c r="S4178" t="s">
        <v>90</v>
      </c>
      <c r="T4178" s="297">
        <v>46311.754166666666</v>
      </c>
    </row>
    <row r="4179" spans="1:20" x14ac:dyDescent="0.35">
      <c r="A4179" t="s">
        <v>106</v>
      </c>
      <c r="B4179" t="s">
        <v>107</v>
      </c>
      <c r="C4179" t="s">
        <v>93</v>
      </c>
      <c r="D4179" s="29">
        <v>46545</v>
      </c>
      <c r="E4179">
        <v>0</v>
      </c>
      <c r="F4179">
        <v>0</v>
      </c>
      <c r="G4179">
        <v>0</v>
      </c>
      <c r="H4179">
        <v>0</v>
      </c>
      <c r="L4179">
        <v>6</v>
      </c>
      <c r="R4179">
        <v>12</v>
      </c>
      <c r="S4179" t="s">
        <v>90</v>
      </c>
      <c r="T4179" s="297">
        <v>46311.754166666666</v>
      </c>
    </row>
    <row r="4180" spans="1:20" x14ac:dyDescent="0.35">
      <c r="A4180" t="s">
        <v>106</v>
      </c>
      <c r="B4180" t="s">
        <v>107</v>
      </c>
      <c r="C4180" t="s">
        <v>93</v>
      </c>
      <c r="D4180" s="29">
        <v>46546</v>
      </c>
      <c r="E4180">
        <v>0</v>
      </c>
      <c r="F4180">
        <v>0</v>
      </c>
      <c r="G4180">
        <v>0</v>
      </c>
      <c r="H4180">
        <v>0</v>
      </c>
      <c r="L4180">
        <v>6</v>
      </c>
      <c r="R4180">
        <v>12</v>
      </c>
      <c r="S4180" t="s">
        <v>90</v>
      </c>
      <c r="T4180" s="297">
        <v>46311.754166666666</v>
      </c>
    </row>
    <row r="4181" spans="1:20" x14ac:dyDescent="0.35">
      <c r="A4181" t="s">
        <v>106</v>
      </c>
      <c r="B4181" t="s">
        <v>107</v>
      </c>
      <c r="C4181" t="s">
        <v>93</v>
      </c>
      <c r="D4181" s="29">
        <v>46547</v>
      </c>
      <c r="E4181">
        <v>0</v>
      </c>
      <c r="F4181">
        <v>0</v>
      </c>
      <c r="G4181">
        <v>0</v>
      </c>
      <c r="H4181">
        <v>0</v>
      </c>
      <c r="L4181">
        <v>6</v>
      </c>
      <c r="R4181">
        <v>12</v>
      </c>
      <c r="S4181" t="s">
        <v>90</v>
      </c>
      <c r="T4181" s="297">
        <v>46311.754166666666</v>
      </c>
    </row>
    <row r="4182" spans="1:20" x14ac:dyDescent="0.35">
      <c r="A4182" t="s">
        <v>106</v>
      </c>
      <c r="B4182" t="s">
        <v>107</v>
      </c>
      <c r="C4182" t="s">
        <v>93</v>
      </c>
      <c r="D4182" s="29">
        <v>46548</v>
      </c>
      <c r="E4182">
        <v>0</v>
      </c>
      <c r="F4182">
        <v>0</v>
      </c>
      <c r="G4182">
        <v>0</v>
      </c>
      <c r="H4182">
        <v>0</v>
      </c>
      <c r="L4182">
        <v>6</v>
      </c>
      <c r="R4182">
        <v>12</v>
      </c>
      <c r="S4182" t="s">
        <v>90</v>
      </c>
      <c r="T4182" s="297">
        <v>46311.754166666666</v>
      </c>
    </row>
    <row r="4183" spans="1:20" x14ac:dyDescent="0.35">
      <c r="A4183" t="s">
        <v>106</v>
      </c>
      <c r="B4183" t="s">
        <v>107</v>
      </c>
      <c r="C4183" t="s">
        <v>93</v>
      </c>
      <c r="D4183" s="29">
        <v>46549</v>
      </c>
      <c r="E4183">
        <v>0</v>
      </c>
      <c r="F4183">
        <v>0</v>
      </c>
      <c r="G4183">
        <v>0</v>
      </c>
      <c r="H4183">
        <v>0</v>
      </c>
      <c r="L4183">
        <v>6</v>
      </c>
      <c r="R4183">
        <v>12</v>
      </c>
      <c r="S4183" t="s">
        <v>90</v>
      </c>
      <c r="T4183" s="297">
        <v>46311.754166666666</v>
      </c>
    </row>
    <row r="4184" spans="1:20" x14ac:dyDescent="0.35">
      <c r="A4184" t="s">
        <v>106</v>
      </c>
      <c r="B4184" t="s">
        <v>107</v>
      </c>
      <c r="C4184" t="s">
        <v>93</v>
      </c>
      <c r="D4184" s="29">
        <v>46550</v>
      </c>
      <c r="E4184">
        <v>0</v>
      </c>
      <c r="F4184">
        <v>0</v>
      </c>
      <c r="G4184">
        <v>0</v>
      </c>
      <c r="H4184">
        <v>0</v>
      </c>
      <c r="L4184">
        <v>6</v>
      </c>
      <c r="R4184">
        <v>12</v>
      </c>
      <c r="S4184" t="s">
        <v>90</v>
      </c>
      <c r="T4184" s="297">
        <v>46311.754166666666</v>
      </c>
    </row>
    <row r="4185" spans="1:20" x14ac:dyDescent="0.35">
      <c r="A4185" t="s">
        <v>106</v>
      </c>
      <c r="B4185" t="s">
        <v>107</v>
      </c>
      <c r="C4185" t="s">
        <v>93</v>
      </c>
      <c r="D4185" s="29">
        <v>46551</v>
      </c>
      <c r="E4185">
        <v>0</v>
      </c>
      <c r="F4185">
        <v>0</v>
      </c>
      <c r="G4185">
        <v>0</v>
      </c>
      <c r="H4185">
        <v>0</v>
      </c>
      <c r="L4185">
        <v>6</v>
      </c>
      <c r="R4185">
        <v>12</v>
      </c>
      <c r="S4185" t="s">
        <v>90</v>
      </c>
      <c r="T4185" s="297">
        <v>46311.754166666666</v>
      </c>
    </row>
    <row r="4186" spans="1:20" x14ac:dyDescent="0.35">
      <c r="A4186" t="s">
        <v>106</v>
      </c>
      <c r="B4186" t="s">
        <v>107</v>
      </c>
      <c r="C4186" t="s">
        <v>93</v>
      </c>
      <c r="D4186" s="29">
        <v>46552</v>
      </c>
      <c r="E4186">
        <v>0</v>
      </c>
      <c r="F4186">
        <v>0</v>
      </c>
      <c r="G4186">
        <v>0</v>
      </c>
      <c r="H4186">
        <v>0</v>
      </c>
      <c r="L4186">
        <v>6</v>
      </c>
      <c r="R4186">
        <v>12</v>
      </c>
      <c r="S4186" t="s">
        <v>90</v>
      </c>
      <c r="T4186" s="297">
        <v>46311.754166666666</v>
      </c>
    </row>
    <row r="4187" spans="1:20" x14ac:dyDescent="0.35">
      <c r="A4187" t="s">
        <v>106</v>
      </c>
      <c r="B4187" t="s">
        <v>107</v>
      </c>
      <c r="C4187" t="s">
        <v>93</v>
      </c>
      <c r="D4187" s="29">
        <v>46553</v>
      </c>
      <c r="E4187">
        <v>0</v>
      </c>
      <c r="F4187">
        <v>0</v>
      </c>
      <c r="G4187">
        <v>0</v>
      </c>
      <c r="H4187">
        <v>0</v>
      </c>
      <c r="L4187">
        <v>6</v>
      </c>
      <c r="R4187">
        <v>12</v>
      </c>
      <c r="S4187" t="s">
        <v>90</v>
      </c>
      <c r="T4187" s="297">
        <v>46311.754166666666</v>
      </c>
    </row>
    <row r="4188" spans="1:20" x14ac:dyDescent="0.35">
      <c r="A4188" t="s">
        <v>106</v>
      </c>
      <c r="B4188" t="s">
        <v>107</v>
      </c>
      <c r="C4188" t="s">
        <v>93</v>
      </c>
      <c r="D4188" s="29">
        <v>46554</v>
      </c>
      <c r="E4188">
        <v>0</v>
      </c>
      <c r="F4188">
        <v>0</v>
      </c>
      <c r="G4188">
        <v>0</v>
      </c>
      <c r="H4188">
        <v>0</v>
      </c>
      <c r="L4188">
        <v>6</v>
      </c>
      <c r="R4188">
        <v>12</v>
      </c>
      <c r="S4188" t="s">
        <v>90</v>
      </c>
      <c r="T4188" s="297">
        <v>46311.754166666666</v>
      </c>
    </row>
    <row r="4189" spans="1:20" x14ac:dyDescent="0.35">
      <c r="A4189" t="s">
        <v>106</v>
      </c>
      <c r="B4189" t="s">
        <v>107</v>
      </c>
      <c r="C4189" t="s">
        <v>93</v>
      </c>
      <c r="D4189" s="29">
        <v>46555</v>
      </c>
      <c r="E4189">
        <v>0</v>
      </c>
      <c r="F4189">
        <v>0</v>
      </c>
      <c r="G4189">
        <v>0</v>
      </c>
      <c r="H4189">
        <v>0</v>
      </c>
      <c r="L4189">
        <v>6</v>
      </c>
      <c r="R4189">
        <v>12</v>
      </c>
      <c r="S4189" t="s">
        <v>90</v>
      </c>
      <c r="T4189" s="297">
        <v>46311.754166666666</v>
      </c>
    </row>
    <row r="4190" spans="1:20" x14ac:dyDescent="0.35">
      <c r="A4190" t="s">
        <v>106</v>
      </c>
      <c r="B4190" t="s">
        <v>107</v>
      </c>
      <c r="C4190" t="s">
        <v>93</v>
      </c>
      <c r="D4190" s="29">
        <v>46556</v>
      </c>
      <c r="E4190">
        <v>0</v>
      </c>
      <c r="F4190">
        <v>0</v>
      </c>
      <c r="G4190">
        <v>0</v>
      </c>
      <c r="H4190">
        <v>0</v>
      </c>
      <c r="L4190">
        <v>6</v>
      </c>
      <c r="R4190">
        <v>12</v>
      </c>
      <c r="S4190" t="s">
        <v>90</v>
      </c>
      <c r="T4190" s="297">
        <v>46311.754166666666</v>
      </c>
    </row>
    <row r="4191" spans="1:20" x14ac:dyDescent="0.35">
      <c r="A4191" t="s">
        <v>106</v>
      </c>
      <c r="B4191" t="s">
        <v>107</v>
      </c>
      <c r="C4191" t="s">
        <v>93</v>
      </c>
      <c r="D4191" s="29">
        <v>46557</v>
      </c>
      <c r="E4191">
        <v>0</v>
      </c>
      <c r="F4191">
        <v>0</v>
      </c>
      <c r="G4191">
        <v>0</v>
      </c>
      <c r="H4191">
        <v>0</v>
      </c>
      <c r="L4191">
        <v>6</v>
      </c>
      <c r="R4191">
        <v>12</v>
      </c>
      <c r="S4191" t="s">
        <v>90</v>
      </c>
      <c r="T4191" s="297">
        <v>46311.754166666666</v>
      </c>
    </row>
    <row r="4192" spans="1:20" x14ac:dyDescent="0.35">
      <c r="A4192" t="s">
        <v>106</v>
      </c>
      <c r="B4192" t="s">
        <v>107</v>
      </c>
      <c r="C4192" t="s">
        <v>93</v>
      </c>
      <c r="D4192" s="29">
        <v>46558</v>
      </c>
      <c r="E4192">
        <v>0</v>
      </c>
      <c r="F4192">
        <v>0</v>
      </c>
      <c r="G4192">
        <v>0</v>
      </c>
      <c r="H4192">
        <v>0</v>
      </c>
      <c r="L4192">
        <v>6</v>
      </c>
      <c r="R4192">
        <v>12</v>
      </c>
      <c r="S4192" t="s">
        <v>90</v>
      </c>
      <c r="T4192" s="297">
        <v>46311.754166666666</v>
      </c>
    </row>
    <row r="4193" spans="1:20" x14ac:dyDescent="0.35">
      <c r="A4193" t="s">
        <v>106</v>
      </c>
      <c r="B4193" t="s">
        <v>107</v>
      </c>
      <c r="C4193" t="s">
        <v>93</v>
      </c>
      <c r="D4193" s="29">
        <v>46559</v>
      </c>
      <c r="E4193">
        <v>0</v>
      </c>
      <c r="F4193">
        <v>0</v>
      </c>
      <c r="G4193">
        <v>0</v>
      </c>
      <c r="H4193">
        <v>0</v>
      </c>
      <c r="L4193">
        <v>6</v>
      </c>
      <c r="R4193">
        <v>12</v>
      </c>
      <c r="S4193" t="s">
        <v>90</v>
      </c>
      <c r="T4193" s="297">
        <v>46311.754166666666</v>
      </c>
    </row>
    <row r="4194" spans="1:20" x14ac:dyDescent="0.35">
      <c r="A4194" t="s">
        <v>106</v>
      </c>
      <c r="B4194" t="s">
        <v>107</v>
      </c>
      <c r="C4194" t="s">
        <v>93</v>
      </c>
      <c r="D4194" s="29">
        <v>46560</v>
      </c>
      <c r="E4194">
        <v>0</v>
      </c>
      <c r="F4194">
        <v>0</v>
      </c>
      <c r="G4194">
        <v>0</v>
      </c>
      <c r="H4194">
        <v>0</v>
      </c>
      <c r="L4194">
        <v>6</v>
      </c>
      <c r="R4194">
        <v>12</v>
      </c>
      <c r="S4194" t="s">
        <v>90</v>
      </c>
      <c r="T4194" s="297">
        <v>46311.754166666666</v>
      </c>
    </row>
    <row r="4195" spans="1:20" x14ac:dyDescent="0.35">
      <c r="A4195" t="s">
        <v>106</v>
      </c>
      <c r="B4195" t="s">
        <v>107</v>
      </c>
      <c r="C4195" t="s">
        <v>93</v>
      </c>
      <c r="D4195" s="29">
        <v>46561</v>
      </c>
      <c r="E4195">
        <v>0</v>
      </c>
      <c r="F4195">
        <v>0</v>
      </c>
      <c r="G4195">
        <v>0</v>
      </c>
      <c r="H4195">
        <v>0</v>
      </c>
      <c r="L4195">
        <v>6</v>
      </c>
      <c r="R4195">
        <v>12</v>
      </c>
      <c r="S4195" t="s">
        <v>90</v>
      </c>
      <c r="T4195" s="297">
        <v>46311.754166666666</v>
      </c>
    </row>
    <row r="4196" spans="1:20" x14ac:dyDescent="0.35">
      <c r="A4196" t="s">
        <v>106</v>
      </c>
      <c r="B4196" t="s">
        <v>107</v>
      </c>
      <c r="C4196" t="s">
        <v>93</v>
      </c>
      <c r="D4196" s="29">
        <v>46562</v>
      </c>
      <c r="E4196">
        <v>0</v>
      </c>
      <c r="F4196">
        <v>0</v>
      </c>
      <c r="G4196">
        <v>0</v>
      </c>
      <c r="H4196">
        <v>0</v>
      </c>
      <c r="L4196">
        <v>6</v>
      </c>
      <c r="R4196">
        <v>12</v>
      </c>
      <c r="S4196" t="s">
        <v>90</v>
      </c>
      <c r="T4196" s="297">
        <v>46311.754166666666</v>
      </c>
    </row>
    <row r="4197" spans="1:20" x14ac:dyDescent="0.35">
      <c r="A4197" t="s">
        <v>106</v>
      </c>
      <c r="B4197" t="s">
        <v>107</v>
      </c>
      <c r="C4197" t="s">
        <v>93</v>
      </c>
      <c r="D4197" s="29">
        <v>46563</v>
      </c>
      <c r="E4197">
        <v>0</v>
      </c>
      <c r="F4197">
        <v>0</v>
      </c>
      <c r="G4197">
        <v>0</v>
      </c>
      <c r="H4197">
        <v>0</v>
      </c>
      <c r="L4197">
        <v>6</v>
      </c>
      <c r="R4197">
        <v>12</v>
      </c>
      <c r="S4197" t="s">
        <v>90</v>
      </c>
      <c r="T4197" s="297">
        <v>46311.754166666666</v>
      </c>
    </row>
    <row r="4198" spans="1:20" x14ac:dyDescent="0.35">
      <c r="A4198" t="s">
        <v>106</v>
      </c>
      <c r="B4198" t="s">
        <v>107</v>
      </c>
      <c r="C4198" t="s">
        <v>93</v>
      </c>
      <c r="D4198" s="29">
        <v>46564</v>
      </c>
      <c r="E4198">
        <v>0</v>
      </c>
      <c r="F4198">
        <v>0</v>
      </c>
      <c r="G4198">
        <v>0</v>
      </c>
      <c r="H4198">
        <v>0</v>
      </c>
      <c r="L4198">
        <v>6</v>
      </c>
      <c r="R4198">
        <v>12</v>
      </c>
      <c r="S4198" t="s">
        <v>90</v>
      </c>
      <c r="T4198" s="297">
        <v>46311.754166666666</v>
      </c>
    </row>
    <row r="4199" spans="1:20" x14ac:dyDescent="0.35">
      <c r="A4199" t="s">
        <v>106</v>
      </c>
      <c r="B4199" t="s">
        <v>107</v>
      </c>
      <c r="C4199" t="s">
        <v>93</v>
      </c>
      <c r="D4199" s="29">
        <v>46565</v>
      </c>
      <c r="E4199">
        <v>0</v>
      </c>
      <c r="F4199">
        <v>0</v>
      </c>
      <c r="G4199">
        <v>0</v>
      </c>
      <c r="H4199">
        <v>0</v>
      </c>
      <c r="L4199">
        <v>6</v>
      </c>
      <c r="R4199">
        <v>12</v>
      </c>
      <c r="S4199" t="s">
        <v>90</v>
      </c>
      <c r="T4199" s="297">
        <v>46311.754166666666</v>
      </c>
    </row>
    <row r="4200" spans="1:20" x14ac:dyDescent="0.35">
      <c r="A4200" t="s">
        <v>106</v>
      </c>
      <c r="B4200" t="s">
        <v>107</v>
      </c>
      <c r="C4200" t="s">
        <v>93</v>
      </c>
      <c r="D4200" s="29">
        <v>46566</v>
      </c>
      <c r="E4200">
        <v>0</v>
      </c>
      <c r="F4200">
        <v>0</v>
      </c>
      <c r="G4200">
        <v>0</v>
      </c>
      <c r="H4200">
        <v>0</v>
      </c>
      <c r="L4200">
        <v>6</v>
      </c>
      <c r="R4200">
        <v>12</v>
      </c>
      <c r="S4200" t="s">
        <v>90</v>
      </c>
      <c r="T4200" s="297">
        <v>46311.754166666666</v>
      </c>
    </row>
    <row r="4201" spans="1:20" x14ac:dyDescent="0.35">
      <c r="A4201" t="s">
        <v>106</v>
      </c>
      <c r="B4201" t="s">
        <v>107</v>
      </c>
      <c r="C4201" t="s">
        <v>93</v>
      </c>
      <c r="D4201" s="29">
        <v>46567</v>
      </c>
      <c r="E4201">
        <v>0</v>
      </c>
      <c r="F4201">
        <v>0</v>
      </c>
      <c r="G4201">
        <v>0</v>
      </c>
      <c r="H4201">
        <v>0</v>
      </c>
      <c r="L4201">
        <v>6</v>
      </c>
      <c r="R4201">
        <v>12</v>
      </c>
      <c r="S4201" t="s">
        <v>90</v>
      </c>
      <c r="T4201" s="297">
        <v>46311.754166666666</v>
      </c>
    </row>
    <row r="4202" spans="1:20" x14ac:dyDescent="0.35">
      <c r="A4202" t="s">
        <v>106</v>
      </c>
      <c r="B4202" t="s">
        <v>107</v>
      </c>
      <c r="C4202" t="s">
        <v>93</v>
      </c>
      <c r="D4202" s="29">
        <v>46568</v>
      </c>
      <c r="E4202">
        <v>0</v>
      </c>
      <c r="F4202">
        <v>0</v>
      </c>
      <c r="G4202">
        <v>0</v>
      </c>
      <c r="H4202">
        <v>0</v>
      </c>
      <c r="L4202">
        <v>6</v>
      </c>
      <c r="R4202">
        <v>12</v>
      </c>
      <c r="S4202" t="s">
        <v>90</v>
      </c>
      <c r="T4202" s="297">
        <v>46311.754166666666</v>
      </c>
    </row>
    <row r="4203" spans="1:20" x14ac:dyDescent="0.35">
      <c r="A4203" t="s">
        <v>106</v>
      </c>
      <c r="B4203" t="s">
        <v>107</v>
      </c>
      <c r="C4203" t="s">
        <v>93</v>
      </c>
      <c r="D4203" s="29">
        <v>46569</v>
      </c>
      <c r="E4203">
        <v>0</v>
      </c>
      <c r="F4203">
        <v>0</v>
      </c>
      <c r="G4203">
        <v>0</v>
      </c>
      <c r="H4203">
        <v>0</v>
      </c>
      <c r="L4203">
        <v>6</v>
      </c>
      <c r="R4203">
        <v>12</v>
      </c>
      <c r="S4203" t="s">
        <v>90</v>
      </c>
      <c r="T4203" s="297">
        <v>46311.754166666666</v>
      </c>
    </row>
    <row r="4204" spans="1:20" x14ac:dyDescent="0.35">
      <c r="A4204" t="s">
        <v>106</v>
      </c>
      <c r="B4204" t="s">
        <v>107</v>
      </c>
      <c r="C4204" t="s">
        <v>93</v>
      </c>
      <c r="D4204" s="29">
        <v>46570</v>
      </c>
      <c r="E4204">
        <v>0</v>
      </c>
      <c r="F4204">
        <v>0</v>
      </c>
      <c r="G4204">
        <v>0</v>
      </c>
      <c r="H4204">
        <v>0</v>
      </c>
      <c r="L4204">
        <v>6</v>
      </c>
      <c r="R4204">
        <v>12</v>
      </c>
      <c r="S4204" t="s">
        <v>90</v>
      </c>
      <c r="T4204" s="297">
        <v>46311.754166666666</v>
      </c>
    </row>
    <row r="4205" spans="1:20" x14ac:dyDescent="0.35">
      <c r="A4205" t="s">
        <v>106</v>
      </c>
      <c r="B4205" t="s">
        <v>107</v>
      </c>
      <c r="C4205" t="s">
        <v>93</v>
      </c>
      <c r="D4205" s="29">
        <v>46571</v>
      </c>
      <c r="E4205">
        <v>0</v>
      </c>
      <c r="F4205">
        <v>0</v>
      </c>
      <c r="G4205">
        <v>0</v>
      </c>
      <c r="H4205">
        <v>0</v>
      </c>
      <c r="L4205">
        <v>6</v>
      </c>
      <c r="R4205">
        <v>12</v>
      </c>
      <c r="S4205" t="s">
        <v>90</v>
      </c>
      <c r="T4205" s="297">
        <v>46311.754166666666</v>
      </c>
    </row>
    <row r="4206" spans="1:20" x14ac:dyDescent="0.35">
      <c r="A4206" t="s">
        <v>106</v>
      </c>
      <c r="B4206" t="s">
        <v>107</v>
      </c>
      <c r="C4206" t="s">
        <v>93</v>
      </c>
      <c r="D4206" s="29">
        <v>46572</v>
      </c>
      <c r="E4206">
        <v>0</v>
      </c>
      <c r="F4206">
        <v>0</v>
      </c>
      <c r="G4206">
        <v>0</v>
      </c>
      <c r="H4206">
        <v>0</v>
      </c>
      <c r="L4206">
        <v>6</v>
      </c>
      <c r="R4206">
        <v>12</v>
      </c>
      <c r="S4206" t="s">
        <v>90</v>
      </c>
      <c r="T4206" s="297">
        <v>46311.754166666666</v>
      </c>
    </row>
    <row r="4207" spans="1:20" x14ac:dyDescent="0.35">
      <c r="A4207" t="s">
        <v>106</v>
      </c>
      <c r="B4207" t="s">
        <v>107</v>
      </c>
      <c r="C4207" t="s">
        <v>93</v>
      </c>
      <c r="D4207" s="29">
        <v>46573</v>
      </c>
      <c r="E4207">
        <v>0</v>
      </c>
      <c r="F4207">
        <v>0</v>
      </c>
      <c r="G4207">
        <v>0</v>
      </c>
      <c r="H4207">
        <v>0</v>
      </c>
      <c r="L4207">
        <v>6</v>
      </c>
      <c r="R4207">
        <v>12</v>
      </c>
      <c r="S4207" t="s">
        <v>90</v>
      </c>
      <c r="T4207" s="297">
        <v>46311.754166666666</v>
      </c>
    </row>
    <row r="4208" spans="1:20" x14ac:dyDescent="0.35">
      <c r="A4208" t="s">
        <v>106</v>
      </c>
      <c r="B4208" t="s">
        <v>107</v>
      </c>
      <c r="C4208" t="s">
        <v>93</v>
      </c>
      <c r="D4208" s="29">
        <v>46574</v>
      </c>
      <c r="E4208">
        <v>0</v>
      </c>
      <c r="F4208">
        <v>0</v>
      </c>
      <c r="G4208">
        <v>0</v>
      </c>
      <c r="H4208">
        <v>0</v>
      </c>
      <c r="L4208">
        <v>6</v>
      </c>
      <c r="R4208">
        <v>12</v>
      </c>
      <c r="S4208" t="s">
        <v>90</v>
      </c>
      <c r="T4208" s="297">
        <v>46311.754166666666</v>
      </c>
    </row>
    <row r="4209" spans="1:20" x14ac:dyDescent="0.35">
      <c r="A4209" t="s">
        <v>106</v>
      </c>
      <c r="B4209" t="s">
        <v>107</v>
      </c>
      <c r="C4209" t="s">
        <v>93</v>
      </c>
      <c r="D4209" s="29">
        <v>46575</v>
      </c>
      <c r="E4209">
        <v>0</v>
      </c>
      <c r="F4209">
        <v>0</v>
      </c>
      <c r="G4209">
        <v>0</v>
      </c>
      <c r="H4209">
        <v>0</v>
      </c>
      <c r="L4209">
        <v>6</v>
      </c>
      <c r="R4209">
        <v>12</v>
      </c>
      <c r="S4209" t="s">
        <v>90</v>
      </c>
      <c r="T4209" s="297">
        <v>46311.754166666666</v>
      </c>
    </row>
    <row r="4210" spans="1:20" x14ac:dyDescent="0.35">
      <c r="A4210" t="s">
        <v>106</v>
      </c>
      <c r="B4210" t="s">
        <v>107</v>
      </c>
      <c r="C4210" t="s">
        <v>93</v>
      </c>
      <c r="D4210" s="29">
        <v>46576</v>
      </c>
      <c r="E4210">
        <v>0</v>
      </c>
      <c r="F4210">
        <v>0</v>
      </c>
      <c r="G4210">
        <v>0</v>
      </c>
      <c r="H4210">
        <v>0</v>
      </c>
      <c r="L4210">
        <v>6</v>
      </c>
      <c r="R4210">
        <v>12</v>
      </c>
      <c r="S4210" t="s">
        <v>90</v>
      </c>
      <c r="T4210" s="297">
        <v>46311.754166666666</v>
      </c>
    </row>
    <row r="4211" spans="1:20" x14ac:dyDescent="0.35">
      <c r="A4211" t="s">
        <v>106</v>
      </c>
      <c r="B4211" t="s">
        <v>107</v>
      </c>
      <c r="C4211" t="s">
        <v>93</v>
      </c>
      <c r="D4211" s="29">
        <v>46577</v>
      </c>
      <c r="E4211">
        <v>0</v>
      </c>
      <c r="F4211">
        <v>0</v>
      </c>
      <c r="G4211">
        <v>0</v>
      </c>
      <c r="H4211">
        <v>0</v>
      </c>
      <c r="L4211">
        <v>6</v>
      </c>
      <c r="R4211">
        <v>12</v>
      </c>
      <c r="S4211" t="s">
        <v>90</v>
      </c>
      <c r="T4211" s="297">
        <v>46311.754166666666</v>
      </c>
    </row>
    <row r="4212" spans="1:20" x14ac:dyDescent="0.35">
      <c r="A4212" t="s">
        <v>106</v>
      </c>
      <c r="B4212" t="s">
        <v>107</v>
      </c>
      <c r="C4212" t="s">
        <v>93</v>
      </c>
      <c r="D4212" s="29">
        <v>46578</v>
      </c>
      <c r="E4212">
        <v>0</v>
      </c>
      <c r="F4212">
        <v>0</v>
      </c>
      <c r="G4212">
        <v>0</v>
      </c>
      <c r="H4212">
        <v>0</v>
      </c>
      <c r="L4212">
        <v>6</v>
      </c>
      <c r="R4212">
        <v>12</v>
      </c>
      <c r="S4212" t="s">
        <v>90</v>
      </c>
      <c r="T4212" s="297">
        <v>46311.754166666666</v>
      </c>
    </row>
    <row r="4213" spans="1:20" x14ac:dyDescent="0.35">
      <c r="A4213" t="s">
        <v>106</v>
      </c>
      <c r="B4213" t="s">
        <v>107</v>
      </c>
      <c r="C4213" t="s">
        <v>93</v>
      </c>
      <c r="D4213" s="29">
        <v>46579</v>
      </c>
      <c r="E4213">
        <v>0</v>
      </c>
      <c r="F4213">
        <v>0</v>
      </c>
      <c r="G4213">
        <v>0</v>
      </c>
      <c r="H4213">
        <v>0</v>
      </c>
      <c r="L4213">
        <v>6</v>
      </c>
      <c r="R4213">
        <v>12</v>
      </c>
      <c r="S4213" t="s">
        <v>90</v>
      </c>
      <c r="T4213" s="297">
        <v>46311.754166666666</v>
      </c>
    </row>
    <row r="4214" spans="1:20" x14ac:dyDescent="0.35">
      <c r="A4214" t="s">
        <v>106</v>
      </c>
      <c r="B4214" t="s">
        <v>107</v>
      </c>
      <c r="C4214" t="s">
        <v>93</v>
      </c>
      <c r="D4214" s="29">
        <v>46580</v>
      </c>
      <c r="E4214">
        <v>0</v>
      </c>
      <c r="F4214">
        <v>0</v>
      </c>
      <c r="G4214">
        <v>0</v>
      </c>
      <c r="H4214">
        <v>0</v>
      </c>
      <c r="L4214">
        <v>6</v>
      </c>
      <c r="R4214">
        <v>12</v>
      </c>
      <c r="S4214" t="s">
        <v>90</v>
      </c>
      <c r="T4214" s="297">
        <v>46311.754166666666</v>
      </c>
    </row>
    <row r="4215" spans="1:20" x14ac:dyDescent="0.35">
      <c r="A4215" t="s">
        <v>106</v>
      </c>
      <c r="B4215" t="s">
        <v>107</v>
      </c>
      <c r="C4215" t="s">
        <v>93</v>
      </c>
      <c r="D4215" s="29">
        <v>46581</v>
      </c>
      <c r="E4215">
        <v>0</v>
      </c>
      <c r="F4215">
        <v>0</v>
      </c>
      <c r="G4215">
        <v>0</v>
      </c>
      <c r="H4215">
        <v>0</v>
      </c>
      <c r="L4215">
        <v>6</v>
      </c>
      <c r="R4215">
        <v>12</v>
      </c>
      <c r="S4215" t="s">
        <v>90</v>
      </c>
      <c r="T4215" s="297">
        <v>46311.754166666666</v>
      </c>
    </row>
    <row r="4216" spans="1:20" x14ac:dyDescent="0.35">
      <c r="A4216" t="s">
        <v>106</v>
      </c>
      <c r="B4216" t="s">
        <v>107</v>
      </c>
      <c r="C4216" t="s">
        <v>93</v>
      </c>
      <c r="D4216" s="29">
        <v>46582</v>
      </c>
      <c r="E4216">
        <v>0</v>
      </c>
      <c r="F4216">
        <v>0</v>
      </c>
      <c r="G4216">
        <v>0</v>
      </c>
      <c r="H4216">
        <v>0</v>
      </c>
      <c r="L4216">
        <v>6</v>
      </c>
      <c r="R4216">
        <v>12</v>
      </c>
      <c r="S4216" t="s">
        <v>90</v>
      </c>
      <c r="T4216" s="297">
        <v>46311.754166666666</v>
      </c>
    </row>
    <row r="4217" spans="1:20" x14ac:dyDescent="0.35">
      <c r="A4217" t="s">
        <v>106</v>
      </c>
      <c r="B4217" t="s">
        <v>107</v>
      </c>
      <c r="C4217" t="s">
        <v>93</v>
      </c>
      <c r="D4217" s="29">
        <v>46583</v>
      </c>
      <c r="E4217">
        <v>0</v>
      </c>
      <c r="F4217">
        <v>0</v>
      </c>
      <c r="G4217">
        <v>0</v>
      </c>
      <c r="H4217">
        <v>0</v>
      </c>
      <c r="L4217">
        <v>6</v>
      </c>
      <c r="R4217">
        <v>12</v>
      </c>
      <c r="S4217" t="s">
        <v>90</v>
      </c>
      <c r="T4217" s="297">
        <v>46311.754166666666</v>
      </c>
    </row>
    <row r="4218" spans="1:20" x14ac:dyDescent="0.35">
      <c r="A4218" t="s">
        <v>106</v>
      </c>
      <c r="B4218" t="s">
        <v>107</v>
      </c>
      <c r="C4218" t="s">
        <v>93</v>
      </c>
      <c r="D4218" s="29">
        <v>46584</v>
      </c>
      <c r="E4218">
        <v>0</v>
      </c>
      <c r="F4218">
        <v>0</v>
      </c>
      <c r="G4218">
        <v>0</v>
      </c>
      <c r="H4218">
        <v>0</v>
      </c>
      <c r="L4218">
        <v>6</v>
      </c>
      <c r="R4218">
        <v>12</v>
      </c>
      <c r="S4218" t="s">
        <v>90</v>
      </c>
      <c r="T4218" s="297">
        <v>46311.754166666666</v>
      </c>
    </row>
    <row r="4219" spans="1:20" x14ac:dyDescent="0.35">
      <c r="A4219" t="s">
        <v>106</v>
      </c>
      <c r="B4219" t="s">
        <v>107</v>
      </c>
      <c r="C4219" t="s">
        <v>93</v>
      </c>
      <c r="D4219" s="29">
        <v>46585</v>
      </c>
      <c r="E4219">
        <v>0</v>
      </c>
      <c r="F4219">
        <v>0</v>
      </c>
      <c r="G4219">
        <v>0</v>
      </c>
      <c r="H4219">
        <v>0</v>
      </c>
      <c r="L4219">
        <v>6</v>
      </c>
      <c r="R4219">
        <v>12</v>
      </c>
      <c r="S4219" t="s">
        <v>90</v>
      </c>
      <c r="T4219" s="297">
        <v>46311.754166666666</v>
      </c>
    </row>
    <row r="4220" spans="1:20" x14ac:dyDescent="0.35">
      <c r="A4220" t="s">
        <v>106</v>
      </c>
      <c r="B4220" t="s">
        <v>107</v>
      </c>
      <c r="C4220" t="s">
        <v>93</v>
      </c>
      <c r="D4220" s="29">
        <v>46586</v>
      </c>
      <c r="E4220">
        <v>0</v>
      </c>
      <c r="F4220">
        <v>0</v>
      </c>
      <c r="G4220">
        <v>0</v>
      </c>
      <c r="H4220">
        <v>0</v>
      </c>
      <c r="L4220">
        <v>6</v>
      </c>
      <c r="R4220">
        <v>12</v>
      </c>
      <c r="S4220" t="s">
        <v>90</v>
      </c>
      <c r="T4220" s="297">
        <v>46311.754166666666</v>
      </c>
    </row>
    <row r="4221" spans="1:20" x14ac:dyDescent="0.35">
      <c r="A4221" t="s">
        <v>106</v>
      </c>
      <c r="B4221" t="s">
        <v>107</v>
      </c>
      <c r="C4221" t="s">
        <v>93</v>
      </c>
      <c r="D4221" s="29">
        <v>46587</v>
      </c>
      <c r="E4221">
        <v>0</v>
      </c>
      <c r="F4221">
        <v>0</v>
      </c>
      <c r="G4221">
        <v>0</v>
      </c>
      <c r="H4221">
        <v>0</v>
      </c>
      <c r="L4221">
        <v>6</v>
      </c>
      <c r="R4221">
        <v>12</v>
      </c>
      <c r="S4221" t="s">
        <v>90</v>
      </c>
      <c r="T4221" s="297">
        <v>46311.754166666666</v>
      </c>
    </row>
    <row r="4222" spans="1:20" x14ac:dyDescent="0.35">
      <c r="A4222" t="s">
        <v>106</v>
      </c>
      <c r="B4222" t="s">
        <v>107</v>
      </c>
      <c r="C4222" t="s">
        <v>93</v>
      </c>
      <c r="D4222" s="29">
        <v>46588</v>
      </c>
      <c r="E4222">
        <v>0</v>
      </c>
      <c r="F4222">
        <v>0</v>
      </c>
      <c r="G4222">
        <v>0</v>
      </c>
      <c r="H4222">
        <v>0</v>
      </c>
      <c r="L4222">
        <v>6</v>
      </c>
      <c r="R4222">
        <v>12</v>
      </c>
      <c r="S4222" t="s">
        <v>90</v>
      </c>
      <c r="T4222" s="297">
        <v>46311.754166666666</v>
      </c>
    </row>
    <row r="4223" spans="1:20" x14ac:dyDescent="0.35">
      <c r="A4223" t="s">
        <v>106</v>
      </c>
      <c r="B4223" t="s">
        <v>107</v>
      </c>
      <c r="C4223" t="s">
        <v>93</v>
      </c>
      <c r="D4223" s="29">
        <v>46589</v>
      </c>
      <c r="E4223">
        <v>0</v>
      </c>
      <c r="F4223">
        <v>0</v>
      </c>
      <c r="G4223">
        <v>0</v>
      </c>
      <c r="H4223">
        <v>0</v>
      </c>
      <c r="L4223">
        <v>6</v>
      </c>
      <c r="R4223">
        <v>12</v>
      </c>
      <c r="S4223" t="s">
        <v>90</v>
      </c>
      <c r="T4223" s="297">
        <v>46311.754166666666</v>
      </c>
    </row>
    <row r="4224" spans="1:20" x14ac:dyDescent="0.35">
      <c r="A4224" t="s">
        <v>106</v>
      </c>
      <c r="B4224" t="s">
        <v>107</v>
      </c>
      <c r="C4224" t="s">
        <v>93</v>
      </c>
      <c r="D4224" s="29">
        <v>46590</v>
      </c>
      <c r="E4224">
        <v>0</v>
      </c>
      <c r="F4224">
        <v>0</v>
      </c>
      <c r="G4224">
        <v>0</v>
      </c>
      <c r="H4224">
        <v>0</v>
      </c>
      <c r="L4224">
        <v>6</v>
      </c>
      <c r="R4224">
        <v>12</v>
      </c>
      <c r="S4224" t="s">
        <v>90</v>
      </c>
      <c r="T4224" s="297">
        <v>46311.754166666666</v>
      </c>
    </row>
    <row r="4225" spans="1:20" x14ac:dyDescent="0.35">
      <c r="A4225" t="s">
        <v>106</v>
      </c>
      <c r="B4225" t="s">
        <v>107</v>
      </c>
      <c r="C4225" t="s">
        <v>93</v>
      </c>
      <c r="D4225" s="29">
        <v>46591</v>
      </c>
      <c r="E4225">
        <v>0</v>
      </c>
      <c r="F4225">
        <v>0</v>
      </c>
      <c r="G4225">
        <v>0</v>
      </c>
      <c r="H4225">
        <v>0</v>
      </c>
      <c r="L4225">
        <v>6</v>
      </c>
      <c r="R4225">
        <v>12</v>
      </c>
      <c r="S4225" t="s">
        <v>90</v>
      </c>
      <c r="T4225" s="297">
        <v>46311.754166666666</v>
      </c>
    </row>
    <row r="4226" spans="1:20" x14ac:dyDescent="0.35">
      <c r="A4226" t="s">
        <v>106</v>
      </c>
      <c r="B4226" t="s">
        <v>107</v>
      </c>
      <c r="C4226" t="s">
        <v>93</v>
      </c>
      <c r="D4226" s="29">
        <v>46592</v>
      </c>
      <c r="E4226">
        <v>0</v>
      </c>
      <c r="F4226">
        <v>0</v>
      </c>
      <c r="G4226">
        <v>0</v>
      </c>
      <c r="H4226">
        <v>0</v>
      </c>
      <c r="L4226">
        <v>6</v>
      </c>
      <c r="R4226">
        <v>12</v>
      </c>
      <c r="S4226" t="s">
        <v>90</v>
      </c>
      <c r="T4226" s="297">
        <v>46311.754166666666</v>
      </c>
    </row>
    <row r="4227" spans="1:20" x14ac:dyDescent="0.35">
      <c r="A4227" t="s">
        <v>106</v>
      </c>
      <c r="B4227" t="s">
        <v>107</v>
      </c>
      <c r="C4227" t="s">
        <v>93</v>
      </c>
      <c r="D4227" s="29">
        <v>46593</v>
      </c>
      <c r="E4227">
        <v>0</v>
      </c>
      <c r="F4227">
        <v>0</v>
      </c>
      <c r="G4227">
        <v>0</v>
      </c>
      <c r="H4227">
        <v>0</v>
      </c>
      <c r="L4227">
        <v>6</v>
      </c>
      <c r="R4227">
        <v>12</v>
      </c>
      <c r="S4227" t="s">
        <v>90</v>
      </c>
      <c r="T4227" s="297">
        <v>46311.754166666666</v>
      </c>
    </row>
    <row r="4228" spans="1:20" x14ac:dyDescent="0.35">
      <c r="A4228" t="s">
        <v>106</v>
      </c>
      <c r="B4228" t="s">
        <v>107</v>
      </c>
      <c r="C4228" t="s">
        <v>93</v>
      </c>
      <c r="D4228" s="29">
        <v>46594</v>
      </c>
      <c r="E4228">
        <v>0</v>
      </c>
      <c r="F4228">
        <v>0</v>
      </c>
      <c r="G4228">
        <v>0</v>
      </c>
      <c r="H4228">
        <v>0</v>
      </c>
      <c r="L4228">
        <v>6</v>
      </c>
      <c r="R4228">
        <v>12</v>
      </c>
      <c r="S4228" t="s">
        <v>90</v>
      </c>
      <c r="T4228" s="297">
        <v>46311.754166666666</v>
      </c>
    </row>
    <row r="4229" spans="1:20" x14ac:dyDescent="0.35">
      <c r="A4229" t="s">
        <v>106</v>
      </c>
      <c r="B4229" t="s">
        <v>107</v>
      </c>
      <c r="C4229" t="s">
        <v>93</v>
      </c>
      <c r="D4229" s="29">
        <v>46595</v>
      </c>
      <c r="E4229">
        <v>0</v>
      </c>
      <c r="F4229">
        <v>0</v>
      </c>
      <c r="G4229">
        <v>0</v>
      </c>
      <c r="H4229">
        <v>0</v>
      </c>
      <c r="L4229">
        <v>6</v>
      </c>
      <c r="R4229">
        <v>12</v>
      </c>
      <c r="S4229" t="s">
        <v>90</v>
      </c>
      <c r="T4229" s="297">
        <v>46311.754166666666</v>
      </c>
    </row>
    <row r="4230" spans="1:20" x14ac:dyDescent="0.35">
      <c r="A4230" t="s">
        <v>106</v>
      </c>
      <c r="B4230" t="s">
        <v>107</v>
      </c>
      <c r="C4230" t="s">
        <v>93</v>
      </c>
      <c r="D4230" s="29">
        <v>46596</v>
      </c>
      <c r="E4230">
        <v>0</v>
      </c>
      <c r="F4230">
        <v>0</v>
      </c>
      <c r="G4230">
        <v>0</v>
      </c>
      <c r="H4230">
        <v>0</v>
      </c>
      <c r="L4230">
        <v>6</v>
      </c>
      <c r="R4230">
        <v>12</v>
      </c>
      <c r="S4230" t="s">
        <v>90</v>
      </c>
      <c r="T4230" s="297">
        <v>46311.754166666666</v>
      </c>
    </row>
    <row r="4231" spans="1:20" x14ac:dyDescent="0.35">
      <c r="A4231" t="s">
        <v>106</v>
      </c>
      <c r="B4231" t="s">
        <v>107</v>
      </c>
      <c r="C4231" t="s">
        <v>93</v>
      </c>
      <c r="D4231" s="29">
        <v>46597</v>
      </c>
      <c r="E4231">
        <v>0</v>
      </c>
      <c r="F4231">
        <v>0</v>
      </c>
      <c r="G4231">
        <v>0</v>
      </c>
      <c r="H4231">
        <v>0</v>
      </c>
      <c r="L4231">
        <v>6</v>
      </c>
      <c r="R4231">
        <v>12</v>
      </c>
      <c r="S4231" t="s">
        <v>90</v>
      </c>
      <c r="T4231" s="297">
        <v>46311.754166666666</v>
      </c>
    </row>
    <row r="4232" spans="1:20" x14ac:dyDescent="0.35">
      <c r="A4232" t="s">
        <v>106</v>
      </c>
      <c r="B4232" t="s">
        <v>107</v>
      </c>
      <c r="C4232" t="s">
        <v>93</v>
      </c>
      <c r="D4232" s="29">
        <v>46598</v>
      </c>
      <c r="E4232">
        <v>0</v>
      </c>
      <c r="F4232">
        <v>0</v>
      </c>
      <c r="G4232">
        <v>0</v>
      </c>
      <c r="H4232">
        <v>0</v>
      </c>
      <c r="L4232">
        <v>6</v>
      </c>
      <c r="R4232">
        <v>12</v>
      </c>
      <c r="S4232" t="s">
        <v>90</v>
      </c>
      <c r="T4232" s="297">
        <v>46311.754166666666</v>
      </c>
    </row>
    <row r="4233" spans="1:20" x14ac:dyDescent="0.35">
      <c r="A4233" t="s">
        <v>106</v>
      </c>
      <c r="B4233" t="s">
        <v>107</v>
      </c>
      <c r="C4233" t="s">
        <v>93</v>
      </c>
      <c r="D4233" s="29">
        <v>46599</v>
      </c>
      <c r="E4233">
        <v>0</v>
      </c>
      <c r="F4233">
        <v>0</v>
      </c>
      <c r="G4233">
        <v>0</v>
      </c>
      <c r="H4233">
        <v>0</v>
      </c>
      <c r="L4233">
        <v>6</v>
      </c>
      <c r="R4233">
        <v>12</v>
      </c>
      <c r="S4233" t="s">
        <v>90</v>
      </c>
      <c r="T4233" s="297">
        <v>46311.754166666666</v>
      </c>
    </row>
    <row r="4234" spans="1:20" x14ac:dyDescent="0.35">
      <c r="A4234" t="s">
        <v>106</v>
      </c>
      <c r="B4234" t="s">
        <v>107</v>
      </c>
      <c r="C4234" t="s">
        <v>93</v>
      </c>
      <c r="D4234" s="29">
        <v>46600</v>
      </c>
      <c r="E4234">
        <v>0</v>
      </c>
      <c r="F4234">
        <v>0</v>
      </c>
      <c r="G4234">
        <v>0</v>
      </c>
      <c r="H4234">
        <v>0</v>
      </c>
      <c r="L4234">
        <v>6</v>
      </c>
      <c r="R4234">
        <v>12</v>
      </c>
      <c r="S4234" t="s">
        <v>90</v>
      </c>
      <c r="T4234" s="297">
        <v>46311.754166666666</v>
      </c>
    </row>
    <row r="4235" spans="1:20" x14ac:dyDescent="0.35">
      <c r="A4235" t="s">
        <v>106</v>
      </c>
      <c r="B4235" t="s">
        <v>107</v>
      </c>
      <c r="C4235" t="s">
        <v>93</v>
      </c>
      <c r="D4235" s="29">
        <v>46601</v>
      </c>
      <c r="E4235">
        <v>0</v>
      </c>
      <c r="F4235">
        <v>0</v>
      </c>
      <c r="G4235">
        <v>0</v>
      </c>
      <c r="H4235">
        <v>0</v>
      </c>
      <c r="L4235">
        <v>6</v>
      </c>
      <c r="R4235">
        <v>12</v>
      </c>
      <c r="S4235" t="s">
        <v>90</v>
      </c>
      <c r="T4235" s="297">
        <v>46311.754166666666</v>
      </c>
    </row>
    <row r="4236" spans="1:20" x14ac:dyDescent="0.35">
      <c r="A4236" t="s">
        <v>106</v>
      </c>
      <c r="B4236" t="s">
        <v>107</v>
      </c>
      <c r="C4236" t="s">
        <v>93</v>
      </c>
      <c r="D4236" s="29">
        <v>46602</v>
      </c>
      <c r="E4236">
        <v>0</v>
      </c>
      <c r="F4236">
        <v>0</v>
      </c>
      <c r="G4236">
        <v>0</v>
      </c>
      <c r="H4236">
        <v>0</v>
      </c>
      <c r="L4236">
        <v>6</v>
      </c>
      <c r="R4236">
        <v>12</v>
      </c>
      <c r="S4236" t="s">
        <v>90</v>
      </c>
      <c r="T4236" s="297">
        <v>46311.754166666666</v>
      </c>
    </row>
    <row r="4237" spans="1:20" x14ac:dyDescent="0.35">
      <c r="A4237" t="s">
        <v>106</v>
      </c>
      <c r="B4237" t="s">
        <v>107</v>
      </c>
      <c r="C4237" t="s">
        <v>93</v>
      </c>
      <c r="D4237" s="29">
        <v>46603</v>
      </c>
      <c r="E4237">
        <v>0</v>
      </c>
      <c r="F4237">
        <v>0</v>
      </c>
      <c r="G4237">
        <v>0</v>
      </c>
      <c r="H4237">
        <v>0</v>
      </c>
      <c r="L4237">
        <v>6</v>
      </c>
      <c r="R4237">
        <v>12</v>
      </c>
      <c r="S4237" t="s">
        <v>90</v>
      </c>
      <c r="T4237" s="297">
        <v>46311.754166666666</v>
      </c>
    </row>
    <row r="4238" spans="1:20" x14ac:dyDescent="0.35">
      <c r="A4238" t="s">
        <v>106</v>
      </c>
      <c r="B4238" t="s">
        <v>107</v>
      </c>
      <c r="C4238" t="s">
        <v>93</v>
      </c>
      <c r="D4238" s="29">
        <v>46604</v>
      </c>
      <c r="E4238">
        <v>0</v>
      </c>
      <c r="F4238">
        <v>0</v>
      </c>
      <c r="G4238">
        <v>0</v>
      </c>
      <c r="H4238">
        <v>0</v>
      </c>
      <c r="L4238">
        <v>6</v>
      </c>
      <c r="R4238">
        <v>12</v>
      </c>
      <c r="S4238" t="s">
        <v>90</v>
      </c>
      <c r="T4238" s="297">
        <v>46311.754166666666</v>
      </c>
    </row>
    <row r="4239" spans="1:20" x14ac:dyDescent="0.35">
      <c r="A4239" t="s">
        <v>106</v>
      </c>
      <c r="B4239" t="s">
        <v>107</v>
      </c>
      <c r="C4239" t="s">
        <v>93</v>
      </c>
      <c r="D4239" s="29">
        <v>46605</v>
      </c>
      <c r="E4239">
        <v>0</v>
      </c>
      <c r="F4239">
        <v>0</v>
      </c>
      <c r="G4239">
        <v>0</v>
      </c>
      <c r="H4239">
        <v>0</v>
      </c>
      <c r="L4239">
        <v>6</v>
      </c>
      <c r="R4239">
        <v>12</v>
      </c>
      <c r="S4239" t="s">
        <v>90</v>
      </c>
      <c r="T4239" s="297">
        <v>46311.754166666666</v>
      </c>
    </row>
    <row r="4240" spans="1:20" x14ac:dyDescent="0.35">
      <c r="A4240" t="s">
        <v>106</v>
      </c>
      <c r="B4240" t="s">
        <v>107</v>
      </c>
      <c r="C4240" t="s">
        <v>93</v>
      </c>
      <c r="D4240" s="29">
        <v>46606</v>
      </c>
      <c r="E4240">
        <v>0</v>
      </c>
      <c r="F4240">
        <v>0</v>
      </c>
      <c r="G4240">
        <v>0</v>
      </c>
      <c r="H4240">
        <v>0</v>
      </c>
      <c r="L4240">
        <v>6</v>
      </c>
      <c r="R4240">
        <v>12</v>
      </c>
      <c r="S4240" t="s">
        <v>90</v>
      </c>
      <c r="T4240" s="297">
        <v>46311.754166666666</v>
      </c>
    </row>
    <row r="4241" spans="1:20" x14ac:dyDescent="0.35">
      <c r="A4241" t="s">
        <v>106</v>
      </c>
      <c r="B4241" t="s">
        <v>107</v>
      </c>
      <c r="C4241" t="s">
        <v>93</v>
      </c>
      <c r="D4241" s="29">
        <v>46607</v>
      </c>
      <c r="E4241">
        <v>0</v>
      </c>
      <c r="F4241">
        <v>0</v>
      </c>
      <c r="G4241">
        <v>0</v>
      </c>
      <c r="H4241">
        <v>0</v>
      </c>
      <c r="L4241">
        <v>6</v>
      </c>
      <c r="R4241">
        <v>12</v>
      </c>
      <c r="S4241" t="s">
        <v>90</v>
      </c>
      <c r="T4241" s="297">
        <v>46311.754166666666</v>
      </c>
    </row>
    <row r="4242" spans="1:20" x14ac:dyDescent="0.35">
      <c r="A4242" t="s">
        <v>106</v>
      </c>
      <c r="B4242" t="s">
        <v>107</v>
      </c>
      <c r="C4242" t="s">
        <v>93</v>
      </c>
      <c r="D4242" s="29">
        <v>46608</v>
      </c>
      <c r="E4242">
        <v>0</v>
      </c>
      <c r="F4242">
        <v>0</v>
      </c>
      <c r="G4242">
        <v>0</v>
      </c>
      <c r="H4242">
        <v>0</v>
      </c>
      <c r="L4242">
        <v>6</v>
      </c>
      <c r="R4242">
        <v>12</v>
      </c>
      <c r="S4242" t="s">
        <v>90</v>
      </c>
      <c r="T4242" s="297">
        <v>46311.754166666666</v>
      </c>
    </row>
    <row r="4243" spans="1:20" x14ac:dyDescent="0.35">
      <c r="A4243" t="s">
        <v>106</v>
      </c>
      <c r="B4243" t="s">
        <v>107</v>
      </c>
      <c r="C4243" t="s">
        <v>93</v>
      </c>
      <c r="D4243" s="29">
        <v>46609</v>
      </c>
      <c r="E4243">
        <v>0</v>
      </c>
      <c r="F4243">
        <v>0</v>
      </c>
      <c r="G4243">
        <v>0</v>
      </c>
      <c r="H4243">
        <v>0</v>
      </c>
      <c r="L4243">
        <v>6</v>
      </c>
      <c r="R4243">
        <v>12</v>
      </c>
      <c r="S4243" t="s">
        <v>90</v>
      </c>
      <c r="T4243" s="297">
        <v>46311.754166666666</v>
      </c>
    </row>
    <row r="4244" spans="1:20" x14ac:dyDescent="0.35">
      <c r="A4244" t="s">
        <v>106</v>
      </c>
      <c r="B4244" t="s">
        <v>107</v>
      </c>
      <c r="C4244" t="s">
        <v>93</v>
      </c>
      <c r="D4244" s="29">
        <v>46610</v>
      </c>
      <c r="E4244">
        <v>0</v>
      </c>
      <c r="F4244">
        <v>0</v>
      </c>
      <c r="G4244">
        <v>0</v>
      </c>
      <c r="H4244">
        <v>0</v>
      </c>
      <c r="L4244">
        <v>6</v>
      </c>
      <c r="R4244">
        <v>12</v>
      </c>
      <c r="S4244" t="s">
        <v>90</v>
      </c>
      <c r="T4244" s="297">
        <v>46311.754166666666</v>
      </c>
    </row>
    <row r="4245" spans="1:20" x14ac:dyDescent="0.35">
      <c r="A4245" t="s">
        <v>106</v>
      </c>
      <c r="B4245" t="s">
        <v>107</v>
      </c>
      <c r="C4245" t="s">
        <v>93</v>
      </c>
      <c r="D4245" s="29">
        <v>46611</v>
      </c>
      <c r="E4245">
        <v>0</v>
      </c>
      <c r="F4245">
        <v>0</v>
      </c>
      <c r="G4245">
        <v>0</v>
      </c>
      <c r="H4245">
        <v>0</v>
      </c>
      <c r="L4245">
        <v>6</v>
      </c>
      <c r="R4245">
        <v>12</v>
      </c>
      <c r="S4245" t="s">
        <v>90</v>
      </c>
      <c r="T4245" s="297">
        <v>46311.754166666666</v>
      </c>
    </row>
    <row r="4246" spans="1:20" x14ac:dyDescent="0.35">
      <c r="A4246" t="s">
        <v>106</v>
      </c>
      <c r="B4246" t="s">
        <v>107</v>
      </c>
      <c r="C4246" t="s">
        <v>93</v>
      </c>
      <c r="D4246" s="29">
        <v>46612</v>
      </c>
      <c r="E4246">
        <v>0</v>
      </c>
      <c r="F4246">
        <v>0</v>
      </c>
      <c r="G4246">
        <v>0</v>
      </c>
      <c r="H4246">
        <v>0</v>
      </c>
      <c r="L4246">
        <v>6</v>
      </c>
      <c r="R4246">
        <v>12</v>
      </c>
      <c r="S4246" t="s">
        <v>90</v>
      </c>
      <c r="T4246" s="297">
        <v>46311.754166666666</v>
      </c>
    </row>
    <row r="4247" spans="1:20" x14ac:dyDescent="0.35">
      <c r="A4247" t="s">
        <v>106</v>
      </c>
      <c r="B4247" t="s">
        <v>107</v>
      </c>
      <c r="C4247" t="s">
        <v>93</v>
      </c>
      <c r="D4247" s="29">
        <v>46613</v>
      </c>
      <c r="E4247">
        <v>0</v>
      </c>
      <c r="F4247">
        <v>0</v>
      </c>
      <c r="G4247">
        <v>0</v>
      </c>
      <c r="H4247">
        <v>0</v>
      </c>
      <c r="L4247">
        <v>6</v>
      </c>
      <c r="R4247">
        <v>12</v>
      </c>
      <c r="S4247" t="s">
        <v>90</v>
      </c>
      <c r="T4247" s="297">
        <v>46311.754166666666</v>
      </c>
    </row>
    <row r="4248" spans="1:20" x14ac:dyDescent="0.35">
      <c r="A4248" t="s">
        <v>106</v>
      </c>
      <c r="B4248" t="s">
        <v>107</v>
      </c>
      <c r="C4248" t="s">
        <v>93</v>
      </c>
      <c r="D4248" s="29">
        <v>46614</v>
      </c>
      <c r="E4248">
        <v>0</v>
      </c>
      <c r="F4248">
        <v>0</v>
      </c>
      <c r="G4248">
        <v>0</v>
      </c>
      <c r="H4248">
        <v>0</v>
      </c>
      <c r="L4248">
        <v>6</v>
      </c>
      <c r="R4248">
        <v>12</v>
      </c>
      <c r="S4248" t="s">
        <v>90</v>
      </c>
      <c r="T4248" s="297">
        <v>46311.754166666666</v>
      </c>
    </row>
    <row r="4249" spans="1:20" x14ac:dyDescent="0.35">
      <c r="A4249" t="s">
        <v>106</v>
      </c>
      <c r="B4249" t="s">
        <v>107</v>
      </c>
      <c r="C4249" t="s">
        <v>93</v>
      </c>
      <c r="D4249" s="29">
        <v>46615</v>
      </c>
      <c r="E4249">
        <v>0</v>
      </c>
      <c r="F4249">
        <v>0</v>
      </c>
      <c r="G4249">
        <v>0</v>
      </c>
      <c r="H4249">
        <v>0</v>
      </c>
      <c r="L4249">
        <v>6</v>
      </c>
      <c r="R4249">
        <v>12</v>
      </c>
      <c r="S4249" t="s">
        <v>90</v>
      </c>
      <c r="T4249" s="297">
        <v>46311.754166666666</v>
      </c>
    </row>
    <row r="4250" spans="1:20" x14ac:dyDescent="0.35">
      <c r="A4250" t="s">
        <v>106</v>
      </c>
      <c r="B4250" t="s">
        <v>107</v>
      </c>
      <c r="C4250" t="s">
        <v>93</v>
      </c>
      <c r="D4250" s="29">
        <v>46616</v>
      </c>
      <c r="E4250">
        <v>0</v>
      </c>
      <c r="F4250">
        <v>0</v>
      </c>
      <c r="G4250">
        <v>0</v>
      </c>
      <c r="H4250">
        <v>0</v>
      </c>
      <c r="L4250">
        <v>6</v>
      </c>
      <c r="R4250">
        <v>12</v>
      </c>
      <c r="S4250" t="s">
        <v>90</v>
      </c>
      <c r="T4250" s="297">
        <v>46311.754166666666</v>
      </c>
    </row>
    <row r="4251" spans="1:20" x14ac:dyDescent="0.35">
      <c r="A4251" t="s">
        <v>106</v>
      </c>
      <c r="B4251" t="s">
        <v>107</v>
      </c>
      <c r="C4251" t="s">
        <v>93</v>
      </c>
      <c r="D4251" s="29">
        <v>46617</v>
      </c>
      <c r="E4251">
        <v>0</v>
      </c>
      <c r="F4251">
        <v>0</v>
      </c>
      <c r="G4251">
        <v>0</v>
      </c>
      <c r="H4251">
        <v>0</v>
      </c>
      <c r="L4251">
        <v>6</v>
      </c>
      <c r="R4251">
        <v>12</v>
      </c>
      <c r="S4251" t="s">
        <v>90</v>
      </c>
      <c r="T4251" s="297">
        <v>46311.754166666666</v>
      </c>
    </row>
    <row r="4252" spans="1:20" x14ac:dyDescent="0.35">
      <c r="A4252" t="s">
        <v>106</v>
      </c>
      <c r="B4252" t="s">
        <v>107</v>
      </c>
      <c r="C4252" t="s">
        <v>93</v>
      </c>
      <c r="D4252" s="29">
        <v>46618</v>
      </c>
      <c r="E4252">
        <v>0</v>
      </c>
      <c r="F4252">
        <v>0</v>
      </c>
      <c r="G4252">
        <v>0</v>
      </c>
      <c r="H4252">
        <v>0</v>
      </c>
      <c r="L4252">
        <v>6</v>
      </c>
      <c r="R4252">
        <v>12</v>
      </c>
      <c r="S4252" t="s">
        <v>90</v>
      </c>
      <c r="T4252" s="297">
        <v>46311.754166666666</v>
      </c>
    </row>
    <row r="4253" spans="1:20" x14ac:dyDescent="0.35">
      <c r="A4253" t="s">
        <v>106</v>
      </c>
      <c r="B4253" t="s">
        <v>107</v>
      </c>
      <c r="C4253" t="s">
        <v>93</v>
      </c>
      <c r="D4253" s="29">
        <v>46619</v>
      </c>
      <c r="E4253">
        <v>0</v>
      </c>
      <c r="F4253">
        <v>0</v>
      </c>
      <c r="G4253">
        <v>0</v>
      </c>
      <c r="H4253">
        <v>0</v>
      </c>
      <c r="L4253">
        <v>6</v>
      </c>
      <c r="R4253">
        <v>12</v>
      </c>
      <c r="S4253" t="s">
        <v>90</v>
      </c>
      <c r="T4253" s="297">
        <v>46311.754166666666</v>
      </c>
    </row>
    <row r="4254" spans="1:20" x14ac:dyDescent="0.35">
      <c r="A4254" t="s">
        <v>106</v>
      </c>
      <c r="B4254" t="s">
        <v>107</v>
      </c>
      <c r="C4254" t="s">
        <v>93</v>
      </c>
      <c r="D4254" s="29">
        <v>46620</v>
      </c>
      <c r="E4254">
        <v>0</v>
      </c>
      <c r="F4254">
        <v>0</v>
      </c>
      <c r="G4254">
        <v>0</v>
      </c>
      <c r="H4254">
        <v>0</v>
      </c>
      <c r="L4254">
        <v>6</v>
      </c>
      <c r="R4254">
        <v>12</v>
      </c>
      <c r="S4254" t="s">
        <v>90</v>
      </c>
      <c r="T4254" s="297">
        <v>46311.754166666666</v>
      </c>
    </row>
    <row r="4255" spans="1:20" x14ac:dyDescent="0.35">
      <c r="A4255" t="s">
        <v>106</v>
      </c>
      <c r="B4255" t="s">
        <v>107</v>
      </c>
      <c r="C4255" t="s">
        <v>93</v>
      </c>
      <c r="D4255" s="29">
        <v>46621</v>
      </c>
      <c r="E4255">
        <v>0</v>
      </c>
      <c r="F4255">
        <v>0</v>
      </c>
      <c r="G4255">
        <v>0</v>
      </c>
      <c r="H4255">
        <v>0</v>
      </c>
      <c r="L4255">
        <v>6</v>
      </c>
      <c r="R4255">
        <v>12</v>
      </c>
      <c r="S4255" t="s">
        <v>90</v>
      </c>
      <c r="T4255" s="297">
        <v>46311.754166666666</v>
      </c>
    </row>
    <row r="4256" spans="1:20" x14ac:dyDescent="0.35">
      <c r="A4256" t="s">
        <v>106</v>
      </c>
      <c r="B4256" t="s">
        <v>107</v>
      </c>
      <c r="C4256" t="s">
        <v>93</v>
      </c>
      <c r="D4256" s="29">
        <v>46622</v>
      </c>
      <c r="E4256">
        <v>0</v>
      </c>
      <c r="F4256">
        <v>0</v>
      </c>
      <c r="G4256">
        <v>0</v>
      </c>
      <c r="H4256">
        <v>0</v>
      </c>
      <c r="L4256">
        <v>6</v>
      </c>
      <c r="R4256">
        <v>12</v>
      </c>
      <c r="S4256" t="s">
        <v>90</v>
      </c>
      <c r="T4256" s="297">
        <v>46311.754166666666</v>
      </c>
    </row>
    <row r="4257" spans="1:20" x14ac:dyDescent="0.35">
      <c r="A4257" t="s">
        <v>106</v>
      </c>
      <c r="B4257" t="s">
        <v>107</v>
      </c>
      <c r="C4257" t="s">
        <v>93</v>
      </c>
      <c r="D4257" s="29">
        <v>46623</v>
      </c>
      <c r="E4257">
        <v>0</v>
      </c>
      <c r="F4257">
        <v>0</v>
      </c>
      <c r="G4257">
        <v>0</v>
      </c>
      <c r="H4257">
        <v>0</v>
      </c>
      <c r="L4257">
        <v>6</v>
      </c>
      <c r="R4257">
        <v>12</v>
      </c>
      <c r="S4257" t="s">
        <v>90</v>
      </c>
      <c r="T4257" s="297">
        <v>46311.754166666666</v>
      </c>
    </row>
    <row r="4258" spans="1:20" x14ac:dyDescent="0.35">
      <c r="A4258" t="s">
        <v>106</v>
      </c>
      <c r="B4258" t="s">
        <v>107</v>
      </c>
      <c r="C4258" t="s">
        <v>93</v>
      </c>
      <c r="D4258" s="29">
        <v>46624</v>
      </c>
      <c r="E4258">
        <v>0</v>
      </c>
      <c r="F4258">
        <v>0</v>
      </c>
      <c r="G4258">
        <v>0</v>
      </c>
      <c r="H4258">
        <v>0</v>
      </c>
      <c r="L4258">
        <v>6</v>
      </c>
      <c r="R4258">
        <v>12</v>
      </c>
      <c r="S4258" t="s">
        <v>90</v>
      </c>
      <c r="T4258" s="297">
        <v>46311.754166666666</v>
      </c>
    </row>
    <row r="4259" spans="1:20" x14ac:dyDescent="0.35">
      <c r="A4259" t="s">
        <v>106</v>
      </c>
      <c r="B4259" t="s">
        <v>107</v>
      </c>
      <c r="C4259" t="s">
        <v>93</v>
      </c>
      <c r="D4259" s="29">
        <v>46625</v>
      </c>
      <c r="E4259">
        <v>0</v>
      </c>
      <c r="F4259">
        <v>0</v>
      </c>
      <c r="G4259">
        <v>0</v>
      </c>
      <c r="H4259">
        <v>0</v>
      </c>
      <c r="L4259">
        <v>6</v>
      </c>
      <c r="R4259">
        <v>12</v>
      </c>
      <c r="S4259" t="s">
        <v>90</v>
      </c>
      <c r="T4259" s="297">
        <v>46311.754166666666</v>
      </c>
    </row>
    <row r="4260" spans="1:20" x14ac:dyDescent="0.35">
      <c r="A4260" t="s">
        <v>106</v>
      </c>
      <c r="B4260" t="s">
        <v>107</v>
      </c>
      <c r="C4260" t="s">
        <v>93</v>
      </c>
      <c r="D4260" s="29">
        <v>46626</v>
      </c>
      <c r="E4260">
        <v>0</v>
      </c>
      <c r="F4260">
        <v>0</v>
      </c>
      <c r="G4260">
        <v>0</v>
      </c>
      <c r="H4260">
        <v>0</v>
      </c>
      <c r="L4260">
        <v>6</v>
      </c>
      <c r="R4260">
        <v>12</v>
      </c>
      <c r="S4260" t="s">
        <v>90</v>
      </c>
      <c r="T4260" s="297">
        <v>46311.754166666666</v>
      </c>
    </row>
    <row r="4261" spans="1:20" x14ac:dyDescent="0.35">
      <c r="A4261" t="s">
        <v>106</v>
      </c>
      <c r="B4261" t="s">
        <v>107</v>
      </c>
      <c r="C4261" t="s">
        <v>93</v>
      </c>
      <c r="D4261" s="29">
        <v>46627</v>
      </c>
      <c r="E4261">
        <v>0</v>
      </c>
      <c r="F4261">
        <v>0</v>
      </c>
      <c r="G4261">
        <v>0</v>
      </c>
      <c r="H4261">
        <v>0</v>
      </c>
      <c r="L4261">
        <v>6</v>
      </c>
      <c r="R4261">
        <v>12</v>
      </c>
      <c r="S4261" t="s">
        <v>90</v>
      </c>
      <c r="T4261" s="297">
        <v>46311.754166666666</v>
      </c>
    </row>
    <row r="4262" spans="1:20" x14ac:dyDescent="0.35">
      <c r="A4262" t="s">
        <v>106</v>
      </c>
      <c r="B4262" t="s">
        <v>107</v>
      </c>
      <c r="C4262" t="s">
        <v>93</v>
      </c>
      <c r="D4262" s="29">
        <v>46628</v>
      </c>
      <c r="E4262">
        <v>0</v>
      </c>
      <c r="F4262">
        <v>0</v>
      </c>
      <c r="G4262">
        <v>0</v>
      </c>
      <c r="H4262">
        <v>0</v>
      </c>
      <c r="L4262">
        <v>6</v>
      </c>
      <c r="R4262">
        <v>12</v>
      </c>
      <c r="S4262" t="s">
        <v>90</v>
      </c>
      <c r="T4262" s="297">
        <v>46311.754166666666</v>
      </c>
    </row>
    <row r="4263" spans="1:20" x14ac:dyDescent="0.35">
      <c r="A4263" t="s">
        <v>106</v>
      </c>
      <c r="B4263" t="s">
        <v>107</v>
      </c>
      <c r="C4263" t="s">
        <v>93</v>
      </c>
      <c r="D4263" s="29">
        <v>46629</v>
      </c>
      <c r="E4263">
        <v>0</v>
      </c>
      <c r="F4263">
        <v>0</v>
      </c>
      <c r="G4263">
        <v>0</v>
      </c>
      <c r="H4263">
        <v>0</v>
      </c>
      <c r="L4263">
        <v>6</v>
      </c>
      <c r="R4263">
        <v>12</v>
      </c>
      <c r="S4263" t="s">
        <v>90</v>
      </c>
      <c r="T4263" s="297">
        <v>46311.754166666666</v>
      </c>
    </row>
    <row r="4264" spans="1:20" x14ac:dyDescent="0.35">
      <c r="A4264" t="s">
        <v>106</v>
      </c>
      <c r="B4264" t="s">
        <v>107</v>
      </c>
      <c r="C4264" t="s">
        <v>93</v>
      </c>
      <c r="D4264" s="29">
        <v>46630</v>
      </c>
      <c r="E4264">
        <v>0</v>
      </c>
      <c r="F4264">
        <v>0</v>
      </c>
      <c r="G4264">
        <v>0</v>
      </c>
      <c r="H4264">
        <v>0</v>
      </c>
      <c r="L4264">
        <v>6</v>
      </c>
      <c r="R4264">
        <v>12</v>
      </c>
      <c r="S4264" t="s">
        <v>90</v>
      </c>
      <c r="T4264" s="297">
        <v>46311.754166666666</v>
      </c>
    </row>
    <row r="4265" spans="1:20" x14ac:dyDescent="0.35">
      <c r="A4265" t="s">
        <v>106</v>
      </c>
      <c r="B4265" t="s">
        <v>107</v>
      </c>
      <c r="C4265" t="s">
        <v>93</v>
      </c>
      <c r="D4265" s="29">
        <v>46631</v>
      </c>
      <c r="E4265">
        <v>0</v>
      </c>
      <c r="F4265">
        <v>0</v>
      </c>
      <c r="G4265">
        <v>0</v>
      </c>
      <c r="H4265">
        <v>0</v>
      </c>
      <c r="L4265">
        <v>6</v>
      </c>
      <c r="R4265">
        <v>12</v>
      </c>
      <c r="S4265" t="s">
        <v>90</v>
      </c>
      <c r="T4265" s="297">
        <v>46311.754166666666</v>
      </c>
    </row>
    <row r="4266" spans="1:20" x14ac:dyDescent="0.35">
      <c r="A4266" t="s">
        <v>106</v>
      </c>
      <c r="B4266" t="s">
        <v>107</v>
      </c>
      <c r="C4266" t="s">
        <v>93</v>
      </c>
      <c r="D4266" s="29">
        <v>46632</v>
      </c>
      <c r="E4266">
        <v>0</v>
      </c>
      <c r="F4266">
        <v>0</v>
      </c>
      <c r="G4266">
        <v>0</v>
      </c>
      <c r="H4266">
        <v>0</v>
      </c>
      <c r="L4266">
        <v>6</v>
      </c>
      <c r="R4266">
        <v>12</v>
      </c>
      <c r="S4266" t="s">
        <v>90</v>
      </c>
      <c r="T4266" s="297">
        <v>46311.754166666666</v>
      </c>
    </row>
    <row r="4267" spans="1:20" x14ac:dyDescent="0.35">
      <c r="A4267" t="s">
        <v>106</v>
      </c>
      <c r="B4267" t="s">
        <v>107</v>
      </c>
      <c r="C4267" t="s">
        <v>93</v>
      </c>
      <c r="D4267" s="29">
        <v>46633</v>
      </c>
      <c r="E4267">
        <v>0</v>
      </c>
      <c r="F4267">
        <v>0</v>
      </c>
      <c r="G4267">
        <v>0</v>
      </c>
      <c r="H4267">
        <v>0</v>
      </c>
      <c r="L4267">
        <v>6</v>
      </c>
      <c r="R4267">
        <v>12</v>
      </c>
      <c r="S4267" t="s">
        <v>90</v>
      </c>
      <c r="T4267" s="297">
        <v>46311.754166666666</v>
      </c>
    </row>
    <row r="4268" spans="1:20" x14ac:dyDescent="0.35">
      <c r="A4268" t="s">
        <v>106</v>
      </c>
      <c r="B4268" t="s">
        <v>107</v>
      </c>
      <c r="C4268" t="s">
        <v>93</v>
      </c>
      <c r="D4268" s="29">
        <v>46634</v>
      </c>
      <c r="E4268">
        <v>0</v>
      </c>
      <c r="F4268">
        <v>0</v>
      </c>
      <c r="G4268">
        <v>0</v>
      </c>
      <c r="H4268">
        <v>0</v>
      </c>
      <c r="L4268">
        <v>6</v>
      </c>
      <c r="R4268">
        <v>12</v>
      </c>
      <c r="S4268" t="s">
        <v>90</v>
      </c>
      <c r="T4268" s="297">
        <v>46311.754166666666</v>
      </c>
    </row>
    <row r="4269" spans="1:20" x14ac:dyDescent="0.35">
      <c r="A4269" t="s">
        <v>106</v>
      </c>
      <c r="B4269" t="s">
        <v>107</v>
      </c>
      <c r="C4269" t="s">
        <v>93</v>
      </c>
      <c r="D4269" s="29">
        <v>46635</v>
      </c>
      <c r="E4269">
        <v>0</v>
      </c>
      <c r="F4269">
        <v>0</v>
      </c>
      <c r="G4269">
        <v>0</v>
      </c>
      <c r="H4269">
        <v>0</v>
      </c>
      <c r="L4269">
        <v>6</v>
      </c>
      <c r="R4269">
        <v>12</v>
      </c>
      <c r="S4269" t="s">
        <v>90</v>
      </c>
      <c r="T4269" s="297">
        <v>46311.754166666666</v>
      </c>
    </row>
    <row r="4270" spans="1:20" x14ac:dyDescent="0.35">
      <c r="A4270" t="s">
        <v>106</v>
      </c>
      <c r="B4270" t="s">
        <v>107</v>
      </c>
      <c r="C4270" t="s">
        <v>93</v>
      </c>
      <c r="D4270" s="29">
        <v>46636</v>
      </c>
      <c r="E4270">
        <v>0</v>
      </c>
      <c r="F4270">
        <v>0</v>
      </c>
      <c r="G4270">
        <v>0</v>
      </c>
      <c r="H4270">
        <v>0</v>
      </c>
      <c r="L4270">
        <v>6</v>
      </c>
      <c r="R4270">
        <v>12</v>
      </c>
      <c r="S4270" t="s">
        <v>90</v>
      </c>
      <c r="T4270" s="297">
        <v>46311.754166666666</v>
      </c>
    </row>
    <row r="4271" spans="1:20" x14ac:dyDescent="0.35">
      <c r="A4271" t="s">
        <v>106</v>
      </c>
      <c r="B4271" t="s">
        <v>107</v>
      </c>
      <c r="C4271" t="s">
        <v>93</v>
      </c>
      <c r="D4271" s="29">
        <v>46637</v>
      </c>
      <c r="E4271">
        <v>0</v>
      </c>
      <c r="F4271">
        <v>0</v>
      </c>
      <c r="G4271">
        <v>0</v>
      </c>
      <c r="H4271">
        <v>0</v>
      </c>
      <c r="L4271">
        <v>6</v>
      </c>
      <c r="R4271">
        <v>12</v>
      </c>
      <c r="S4271" t="s">
        <v>90</v>
      </c>
      <c r="T4271" s="297">
        <v>46311.754166666666</v>
      </c>
    </row>
    <row r="4272" spans="1:20" x14ac:dyDescent="0.35">
      <c r="A4272" t="s">
        <v>106</v>
      </c>
      <c r="B4272" t="s">
        <v>107</v>
      </c>
      <c r="C4272" t="s">
        <v>93</v>
      </c>
      <c r="D4272" s="29">
        <v>46638</v>
      </c>
      <c r="E4272">
        <v>0</v>
      </c>
      <c r="F4272">
        <v>0</v>
      </c>
      <c r="G4272">
        <v>0</v>
      </c>
      <c r="H4272">
        <v>0</v>
      </c>
      <c r="L4272">
        <v>6</v>
      </c>
      <c r="R4272">
        <v>12</v>
      </c>
      <c r="S4272" t="s">
        <v>90</v>
      </c>
      <c r="T4272" s="297">
        <v>46311.754166666666</v>
      </c>
    </row>
    <row r="4273" spans="1:20" x14ac:dyDescent="0.35">
      <c r="A4273" t="s">
        <v>106</v>
      </c>
      <c r="B4273" t="s">
        <v>107</v>
      </c>
      <c r="C4273" t="s">
        <v>93</v>
      </c>
      <c r="D4273" s="29">
        <v>46639</v>
      </c>
      <c r="E4273">
        <v>0</v>
      </c>
      <c r="F4273">
        <v>0</v>
      </c>
      <c r="G4273">
        <v>0</v>
      </c>
      <c r="H4273">
        <v>0</v>
      </c>
      <c r="L4273">
        <v>6</v>
      </c>
      <c r="R4273">
        <v>12</v>
      </c>
      <c r="S4273" t="s">
        <v>90</v>
      </c>
      <c r="T4273" s="297">
        <v>46311.754166666666</v>
      </c>
    </row>
    <row r="4274" spans="1:20" x14ac:dyDescent="0.35">
      <c r="A4274" t="s">
        <v>106</v>
      </c>
      <c r="B4274" t="s">
        <v>107</v>
      </c>
      <c r="C4274" t="s">
        <v>93</v>
      </c>
      <c r="D4274" s="29">
        <v>46640</v>
      </c>
      <c r="E4274">
        <v>0</v>
      </c>
      <c r="F4274">
        <v>0</v>
      </c>
      <c r="G4274">
        <v>0</v>
      </c>
      <c r="H4274">
        <v>0</v>
      </c>
      <c r="L4274">
        <v>6</v>
      </c>
      <c r="R4274">
        <v>12</v>
      </c>
      <c r="S4274" t="s">
        <v>90</v>
      </c>
      <c r="T4274" s="297">
        <v>46311.754166666666</v>
      </c>
    </row>
    <row r="4275" spans="1:20" x14ac:dyDescent="0.35">
      <c r="A4275" t="s">
        <v>106</v>
      </c>
      <c r="B4275" t="s">
        <v>107</v>
      </c>
      <c r="C4275" t="s">
        <v>93</v>
      </c>
      <c r="D4275" s="29">
        <v>46641</v>
      </c>
      <c r="E4275">
        <v>0</v>
      </c>
      <c r="F4275">
        <v>0</v>
      </c>
      <c r="G4275">
        <v>0</v>
      </c>
      <c r="H4275">
        <v>0</v>
      </c>
      <c r="L4275">
        <v>6</v>
      </c>
      <c r="R4275">
        <v>12</v>
      </c>
      <c r="S4275" t="s">
        <v>90</v>
      </c>
      <c r="T4275" s="297">
        <v>46311.754166666666</v>
      </c>
    </row>
    <row r="4276" spans="1:20" x14ac:dyDescent="0.35">
      <c r="A4276" t="s">
        <v>106</v>
      </c>
      <c r="B4276" t="s">
        <v>107</v>
      </c>
      <c r="C4276" t="s">
        <v>93</v>
      </c>
      <c r="D4276" s="29">
        <v>46642</v>
      </c>
      <c r="E4276">
        <v>0</v>
      </c>
      <c r="F4276">
        <v>0</v>
      </c>
      <c r="G4276">
        <v>0</v>
      </c>
      <c r="H4276">
        <v>0</v>
      </c>
      <c r="L4276">
        <v>6</v>
      </c>
      <c r="R4276">
        <v>12</v>
      </c>
      <c r="S4276" t="s">
        <v>90</v>
      </c>
      <c r="T4276" s="297">
        <v>46311.754166666666</v>
      </c>
    </row>
    <row r="4277" spans="1:20" x14ac:dyDescent="0.35">
      <c r="A4277" t="s">
        <v>106</v>
      </c>
      <c r="B4277" t="s">
        <v>107</v>
      </c>
      <c r="C4277" t="s">
        <v>93</v>
      </c>
      <c r="D4277" s="29">
        <v>46643</v>
      </c>
      <c r="E4277">
        <v>0</v>
      </c>
      <c r="F4277">
        <v>0</v>
      </c>
      <c r="G4277">
        <v>0</v>
      </c>
      <c r="H4277">
        <v>0</v>
      </c>
      <c r="L4277">
        <v>6</v>
      </c>
      <c r="R4277">
        <v>12</v>
      </c>
      <c r="S4277" t="s">
        <v>90</v>
      </c>
      <c r="T4277" s="297">
        <v>46311.754166666666</v>
      </c>
    </row>
    <row r="4278" spans="1:20" x14ac:dyDescent="0.35">
      <c r="A4278" t="s">
        <v>106</v>
      </c>
      <c r="B4278" t="s">
        <v>107</v>
      </c>
      <c r="C4278" t="s">
        <v>93</v>
      </c>
      <c r="D4278" s="29">
        <v>46644</v>
      </c>
      <c r="E4278">
        <v>0</v>
      </c>
      <c r="F4278">
        <v>0</v>
      </c>
      <c r="G4278">
        <v>0</v>
      </c>
      <c r="H4278">
        <v>0</v>
      </c>
      <c r="L4278">
        <v>6</v>
      </c>
      <c r="R4278">
        <v>12</v>
      </c>
      <c r="S4278" t="s">
        <v>90</v>
      </c>
      <c r="T4278" s="297">
        <v>46311.754166666666</v>
      </c>
    </row>
    <row r="4279" spans="1:20" x14ac:dyDescent="0.35">
      <c r="A4279" t="s">
        <v>106</v>
      </c>
      <c r="B4279" t="s">
        <v>107</v>
      </c>
      <c r="C4279" t="s">
        <v>93</v>
      </c>
      <c r="D4279" s="29">
        <v>46645</v>
      </c>
      <c r="E4279">
        <v>0</v>
      </c>
      <c r="F4279">
        <v>0</v>
      </c>
      <c r="G4279">
        <v>0</v>
      </c>
      <c r="H4279">
        <v>0</v>
      </c>
      <c r="L4279">
        <v>6</v>
      </c>
      <c r="R4279">
        <v>12</v>
      </c>
      <c r="S4279" t="s">
        <v>90</v>
      </c>
      <c r="T4279" s="297">
        <v>46311.754166666666</v>
      </c>
    </row>
    <row r="4280" spans="1:20" x14ac:dyDescent="0.35">
      <c r="A4280" t="s">
        <v>106</v>
      </c>
      <c r="B4280" t="s">
        <v>107</v>
      </c>
      <c r="C4280" t="s">
        <v>93</v>
      </c>
      <c r="D4280" s="29">
        <v>46646</v>
      </c>
      <c r="E4280">
        <v>0</v>
      </c>
      <c r="F4280">
        <v>0</v>
      </c>
      <c r="G4280">
        <v>0</v>
      </c>
      <c r="H4280">
        <v>0</v>
      </c>
      <c r="L4280">
        <v>6</v>
      </c>
      <c r="R4280">
        <v>12</v>
      </c>
      <c r="S4280" t="s">
        <v>90</v>
      </c>
      <c r="T4280" s="297">
        <v>46311.754166666666</v>
      </c>
    </row>
    <row r="4281" spans="1:20" x14ac:dyDescent="0.35">
      <c r="A4281" t="s">
        <v>106</v>
      </c>
      <c r="B4281" t="s">
        <v>107</v>
      </c>
      <c r="C4281" t="s">
        <v>93</v>
      </c>
      <c r="D4281" s="29">
        <v>46647</v>
      </c>
      <c r="E4281">
        <v>0</v>
      </c>
      <c r="F4281">
        <v>0</v>
      </c>
      <c r="G4281">
        <v>0</v>
      </c>
      <c r="H4281">
        <v>0</v>
      </c>
      <c r="L4281">
        <v>6</v>
      </c>
      <c r="R4281">
        <v>12</v>
      </c>
      <c r="S4281" t="s">
        <v>90</v>
      </c>
      <c r="T4281" s="297">
        <v>46311.754166666666</v>
      </c>
    </row>
    <row r="4282" spans="1:20" x14ac:dyDescent="0.35">
      <c r="A4282" t="s">
        <v>106</v>
      </c>
      <c r="B4282" t="s">
        <v>107</v>
      </c>
      <c r="C4282" t="s">
        <v>93</v>
      </c>
      <c r="D4282" s="29">
        <v>46648</v>
      </c>
      <c r="E4282">
        <v>0</v>
      </c>
      <c r="F4282">
        <v>0</v>
      </c>
      <c r="G4282">
        <v>0</v>
      </c>
      <c r="H4282">
        <v>0</v>
      </c>
      <c r="L4282">
        <v>6</v>
      </c>
      <c r="R4282">
        <v>12</v>
      </c>
      <c r="S4282" t="s">
        <v>90</v>
      </c>
      <c r="T4282" s="297">
        <v>46311.754166666666</v>
      </c>
    </row>
    <row r="4283" spans="1:20" x14ac:dyDescent="0.35">
      <c r="A4283" t="s">
        <v>106</v>
      </c>
      <c r="B4283" t="s">
        <v>107</v>
      </c>
      <c r="C4283" t="s">
        <v>93</v>
      </c>
      <c r="D4283" s="29">
        <v>46649</v>
      </c>
      <c r="E4283">
        <v>0</v>
      </c>
      <c r="F4283">
        <v>0</v>
      </c>
      <c r="G4283">
        <v>0</v>
      </c>
      <c r="H4283">
        <v>0</v>
      </c>
      <c r="L4283">
        <v>6</v>
      </c>
      <c r="R4283">
        <v>12</v>
      </c>
      <c r="S4283" t="s">
        <v>90</v>
      </c>
      <c r="T4283" s="297">
        <v>46311.754166666666</v>
      </c>
    </row>
    <row r="4284" spans="1:20" x14ac:dyDescent="0.35">
      <c r="A4284" t="s">
        <v>106</v>
      </c>
      <c r="B4284" t="s">
        <v>107</v>
      </c>
      <c r="C4284" t="s">
        <v>93</v>
      </c>
      <c r="D4284" s="29">
        <v>46650</v>
      </c>
      <c r="E4284">
        <v>0</v>
      </c>
      <c r="F4284">
        <v>0</v>
      </c>
      <c r="G4284">
        <v>0</v>
      </c>
      <c r="H4284">
        <v>0</v>
      </c>
      <c r="L4284">
        <v>6</v>
      </c>
      <c r="R4284">
        <v>12</v>
      </c>
      <c r="S4284" t="s">
        <v>90</v>
      </c>
      <c r="T4284" s="297">
        <v>46311.754166666666</v>
      </c>
    </row>
    <row r="4285" spans="1:20" x14ac:dyDescent="0.35">
      <c r="A4285" t="s">
        <v>106</v>
      </c>
      <c r="B4285" t="s">
        <v>107</v>
      </c>
      <c r="C4285" t="s">
        <v>93</v>
      </c>
      <c r="D4285" s="29">
        <v>46651</v>
      </c>
      <c r="E4285">
        <v>0</v>
      </c>
      <c r="F4285">
        <v>0</v>
      </c>
      <c r="G4285">
        <v>0</v>
      </c>
      <c r="H4285">
        <v>0</v>
      </c>
      <c r="L4285">
        <v>6</v>
      </c>
      <c r="R4285">
        <v>12</v>
      </c>
      <c r="S4285" t="s">
        <v>90</v>
      </c>
      <c r="T4285" s="297">
        <v>46311.754166666666</v>
      </c>
    </row>
    <row r="4286" spans="1:20" x14ac:dyDescent="0.35">
      <c r="A4286" t="s">
        <v>106</v>
      </c>
      <c r="B4286" t="s">
        <v>107</v>
      </c>
      <c r="C4286" t="s">
        <v>93</v>
      </c>
      <c r="D4286" s="29">
        <v>46652</v>
      </c>
      <c r="E4286">
        <v>0</v>
      </c>
      <c r="F4286">
        <v>0</v>
      </c>
      <c r="G4286">
        <v>0</v>
      </c>
      <c r="H4286">
        <v>0</v>
      </c>
      <c r="L4286">
        <v>6</v>
      </c>
      <c r="R4286">
        <v>12</v>
      </c>
      <c r="S4286" t="s">
        <v>90</v>
      </c>
      <c r="T4286" s="297">
        <v>46311.754166666666</v>
      </c>
    </row>
    <row r="4287" spans="1:20" x14ac:dyDescent="0.35">
      <c r="A4287" t="s">
        <v>106</v>
      </c>
      <c r="B4287" t="s">
        <v>107</v>
      </c>
      <c r="C4287" t="s">
        <v>93</v>
      </c>
      <c r="D4287" s="29">
        <v>46653</v>
      </c>
      <c r="E4287">
        <v>0</v>
      </c>
      <c r="F4287">
        <v>0</v>
      </c>
      <c r="G4287">
        <v>0</v>
      </c>
      <c r="H4287">
        <v>0</v>
      </c>
      <c r="L4287">
        <v>6</v>
      </c>
      <c r="R4287">
        <v>12</v>
      </c>
      <c r="S4287" t="s">
        <v>90</v>
      </c>
      <c r="T4287" s="297">
        <v>46311.754166666666</v>
      </c>
    </row>
    <row r="4288" spans="1:20" x14ac:dyDescent="0.35">
      <c r="A4288" t="s">
        <v>106</v>
      </c>
      <c r="B4288" t="s">
        <v>107</v>
      </c>
      <c r="C4288" t="s">
        <v>93</v>
      </c>
      <c r="D4288" s="29">
        <v>46654</v>
      </c>
      <c r="E4288">
        <v>0</v>
      </c>
      <c r="F4288">
        <v>0</v>
      </c>
      <c r="G4288">
        <v>0</v>
      </c>
      <c r="H4288">
        <v>0</v>
      </c>
      <c r="L4288">
        <v>6</v>
      </c>
      <c r="R4288">
        <v>12</v>
      </c>
      <c r="S4288" t="s">
        <v>90</v>
      </c>
      <c r="T4288" s="297">
        <v>46311.754166666666</v>
      </c>
    </row>
    <row r="4289" spans="1:20" x14ac:dyDescent="0.35">
      <c r="A4289" t="s">
        <v>106</v>
      </c>
      <c r="B4289" t="s">
        <v>107</v>
      </c>
      <c r="C4289" t="s">
        <v>93</v>
      </c>
      <c r="D4289" s="29">
        <v>46655</v>
      </c>
      <c r="E4289">
        <v>0</v>
      </c>
      <c r="F4289">
        <v>0</v>
      </c>
      <c r="G4289">
        <v>0</v>
      </c>
      <c r="H4289">
        <v>0</v>
      </c>
      <c r="L4289">
        <v>6</v>
      </c>
      <c r="R4289">
        <v>12</v>
      </c>
      <c r="S4289" t="s">
        <v>90</v>
      </c>
      <c r="T4289" s="297">
        <v>46311.754166666666</v>
      </c>
    </row>
    <row r="4290" spans="1:20" x14ac:dyDescent="0.35">
      <c r="A4290" t="s">
        <v>106</v>
      </c>
      <c r="B4290" t="s">
        <v>107</v>
      </c>
      <c r="C4290" t="s">
        <v>93</v>
      </c>
      <c r="D4290" s="29">
        <v>46656</v>
      </c>
      <c r="E4290">
        <v>0</v>
      </c>
      <c r="F4290">
        <v>0</v>
      </c>
      <c r="G4290">
        <v>0</v>
      </c>
      <c r="H4290">
        <v>0</v>
      </c>
      <c r="L4290">
        <v>6</v>
      </c>
      <c r="R4290">
        <v>12</v>
      </c>
      <c r="S4290" t="s">
        <v>90</v>
      </c>
      <c r="T4290" s="297">
        <v>46311.754166666666</v>
      </c>
    </row>
    <row r="4291" spans="1:20" x14ac:dyDescent="0.35">
      <c r="A4291" t="s">
        <v>106</v>
      </c>
      <c r="B4291" t="s">
        <v>107</v>
      </c>
      <c r="C4291" t="s">
        <v>93</v>
      </c>
      <c r="D4291" s="29">
        <v>46657</v>
      </c>
      <c r="E4291">
        <v>0</v>
      </c>
      <c r="F4291">
        <v>0</v>
      </c>
      <c r="G4291">
        <v>0</v>
      </c>
      <c r="H4291">
        <v>0</v>
      </c>
      <c r="L4291">
        <v>6</v>
      </c>
      <c r="R4291">
        <v>12</v>
      </c>
      <c r="S4291" t="s">
        <v>90</v>
      </c>
      <c r="T4291" s="297">
        <v>46311.754166666666</v>
      </c>
    </row>
    <row r="4292" spans="1:20" x14ac:dyDescent="0.35">
      <c r="A4292" t="s">
        <v>106</v>
      </c>
      <c r="B4292" t="s">
        <v>107</v>
      </c>
      <c r="C4292" t="s">
        <v>93</v>
      </c>
      <c r="D4292" s="29">
        <v>46658</v>
      </c>
      <c r="E4292">
        <v>0</v>
      </c>
      <c r="F4292">
        <v>0</v>
      </c>
      <c r="G4292">
        <v>0</v>
      </c>
      <c r="H4292">
        <v>0</v>
      </c>
      <c r="L4292">
        <v>6</v>
      </c>
      <c r="R4292">
        <v>12</v>
      </c>
      <c r="S4292" t="s">
        <v>90</v>
      </c>
      <c r="T4292" s="297">
        <v>46311.754166666666</v>
      </c>
    </row>
    <row r="4293" spans="1:20" x14ac:dyDescent="0.35">
      <c r="A4293" t="s">
        <v>106</v>
      </c>
      <c r="B4293" t="s">
        <v>107</v>
      </c>
      <c r="C4293" t="s">
        <v>93</v>
      </c>
      <c r="D4293" s="29">
        <v>46659</v>
      </c>
      <c r="E4293">
        <v>0</v>
      </c>
      <c r="F4293">
        <v>0</v>
      </c>
      <c r="G4293">
        <v>0</v>
      </c>
      <c r="H4293">
        <v>0</v>
      </c>
      <c r="L4293">
        <v>6</v>
      </c>
      <c r="R4293">
        <v>12</v>
      </c>
      <c r="S4293" t="s">
        <v>90</v>
      </c>
      <c r="T4293" s="297">
        <v>46311.754166666666</v>
      </c>
    </row>
    <row r="4294" spans="1:20" x14ac:dyDescent="0.35">
      <c r="A4294" t="s">
        <v>106</v>
      </c>
      <c r="B4294" t="s">
        <v>107</v>
      </c>
      <c r="C4294" t="s">
        <v>93</v>
      </c>
      <c r="D4294" s="29">
        <v>46660</v>
      </c>
      <c r="E4294">
        <v>0</v>
      </c>
      <c r="F4294">
        <v>0</v>
      </c>
      <c r="G4294">
        <v>0</v>
      </c>
      <c r="H4294">
        <v>0</v>
      </c>
      <c r="L4294">
        <v>6</v>
      </c>
      <c r="R4294">
        <v>12</v>
      </c>
      <c r="S4294" t="s">
        <v>90</v>
      </c>
      <c r="T4294" s="297">
        <v>46311.754166666666</v>
      </c>
    </row>
    <row r="4295" spans="1:20" x14ac:dyDescent="0.35">
      <c r="A4295" t="s">
        <v>106</v>
      </c>
      <c r="B4295" t="s">
        <v>107</v>
      </c>
      <c r="C4295" t="s">
        <v>93</v>
      </c>
      <c r="D4295" s="29">
        <v>46661</v>
      </c>
      <c r="E4295">
        <v>0</v>
      </c>
      <c r="F4295">
        <v>0</v>
      </c>
      <c r="G4295">
        <v>0</v>
      </c>
      <c r="H4295">
        <v>0</v>
      </c>
      <c r="L4295">
        <v>6</v>
      </c>
      <c r="R4295">
        <v>12</v>
      </c>
      <c r="S4295" t="s">
        <v>90</v>
      </c>
      <c r="T4295" s="297">
        <v>46311.754166666666</v>
      </c>
    </row>
    <row r="4296" spans="1:20" x14ac:dyDescent="0.35">
      <c r="A4296" t="s">
        <v>106</v>
      </c>
      <c r="B4296" t="s">
        <v>107</v>
      </c>
      <c r="C4296" t="s">
        <v>93</v>
      </c>
      <c r="D4296" s="29">
        <v>46662</v>
      </c>
      <c r="E4296">
        <v>0</v>
      </c>
      <c r="F4296">
        <v>0</v>
      </c>
      <c r="G4296">
        <v>0</v>
      </c>
      <c r="H4296">
        <v>0</v>
      </c>
      <c r="L4296">
        <v>6</v>
      </c>
      <c r="R4296">
        <v>12</v>
      </c>
      <c r="S4296" t="s">
        <v>90</v>
      </c>
      <c r="T4296" s="297">
        <v>46311.754166666666</v>
      </c>
    </row>
    <row r="4297" spans="1:20" x14ac:dyDescent="0.35">
      <c r="A4297" t="s">
        <v>106</v>
      </c>
      <c r="B4297" t="s">
        <v>107</v>
      </c>
      <c r="C4297" t="s">
        <v>93</v>
      </c>
      <c r="D4297" s="29">
        <v>46663</v>
      </c>
      <c r="E4297">
        <v>0</v>
      </c>
      <c r="F4297">
        <v>0</v>
      </c>
      <c r="G4297">
        <v>0</v>
      </c>
      <c r="H4297">
        <v>0</v>
      </c>
      <c r="L4297">
        <v>6</v>
      </c>
      <c r="R4297">
        <v>12</v>
      </c>
      <c r="S4297" t="s">
        <v>90</v>
      </c>
      <c r="T4297" s="297">
        <v>46311.754166666666</v>
      </c>
    </row>
    <row r="4298" spans="1:20" x14ac:dyDescent="0.35">
      <c r="A4298" t="s">
        <v>106</v>
      </c>
      <c r="B4298" t="s">
        <v>107</v>
      </c>
      <c r="C4298" t="s">
        <v>93</v>
      </c>
      <c r="D4298" s="29">
        <v>46664</v>
      </c>
      <c r="E4298">
        <v>0</v>
      </c>
      <c r="F4298">
        <v>0</v>
      </c>
      <c r="G4298">
        <v>0</v>
      </c>
      <c r="H4298">
        <v>0</v>
      </c>
      <c r="L4298">
        <v>6</v>
      </c>
      <c r="R4298">
        <v>12</v>
      </c>
      <c r="S4298" t="s">
        <v>90</v>
      </c>
      <c r="T4298" s="297">
        <v>46311.754166666666</v>
      </c>
    </row>
    <row r="4299" spans="1:20" x14ac:dyDescent="0.35">
      <c r="A4299" t="s">
        <v>106</v>
      </c>
      <c r="B4299" t="s">
        <v>107</v>
      </c>
      <c r="C4299" t="s">
        <v>93</v>
      </c>
      <c r="D4299" s="29">
        <v>46665</v>
      </c>
      <c r="E4299">
        <v>0</v>
      </c>
      <c r="F4299">
        <v>0</v>
      </c>
      <c r="G4299">
        <v>0</v>
      </c>
      <c r="H4299">
        <v>0</v>
      </c>
      <c r="L4299">
        <v>6</v>
      </c>
      <c r="R4299">
        <v>12</v>
      </c>
      <c r="S4299" t="s">
        <v>90</v>
      </c>
      <c r="T4299" s="297">
        <v>46311.754166666666</v>
      </c>
    </row>
    <row r="4300" spans="1:20" x14ac:dyDescent="0.35">
      <c r="A4300" t="s">
        <v>106</v>
      </c>
      <c r="B4300" t="s">
        <v>107</v>
      </c>
      <c r="C4300" t="s">
        <v>93</v>
      </c>
      <c r="D4300" s="29">
        <v>46666</v>
      </c>
      <c r="E4300">
        <v>0</v>
      </c>
      <c r="F4300">
        <v>0</v>
      </c>
      <c r="G4300">
        <v>0</v>
      </c>
      <c r="H4300">
        <v>0</v>
      </c>
      <c r="L4300">
        <v>6</v>
      </c>
      <c r="R4300">
        <v>12</v>
      </c>
      <c r="S4300" t="s">
        <v>90</v>
      </c>
      <c r="T4300" s="297">
        <v>46311.754166666666</v>
      </c>
    </row>
    <row r="4301" spans="1:20" x14ac:dyDescent="0.35">
      <c r="A4301" t="s">
        <v>106</v>
      </c>
      <c r="B4301" t="s">
        <v>107</v>
      </c>
      <c r="C4301" t="s">
        <v>93</v>
      </c>
      <c r="D4301" s="29">
        <v>46667</v>
      </c>
      <c r="E4301">
        <v>0</v>
      </c>
      <c r="F4301">
        <v>0</v>
      </c>
      <c r="G4301">
        <v>0</v>
      </c>
      <c r="H4301">
        <v>0</v>
      </c>
      <c r="L4301">
        <v>6</v>
      </c>
      <c r="R4301">
        <v>12</v>
      </c>
      <c r="S4301" t="s">
        <v>90</v>
      </c>
      <c r="T4301" s="297">
        <v>46311.754166666666</v>
      </c>
    </row>
    <row r="4302" spans="1:20" x14ac:dyDescent="0.35">
      <c r="A4302" t="s">
        <v>106</v>
      </c>
      <c r="B4302" t="s">
        <v>107</v>
      </c>
      <c r="C4302" t="s">
        <v>93</v>
      </c>
      <c r="D4302" s="29">
        <v>46668</v>
      </c>
      <c r="E4302">
        <v>0</v>
      </c>
      <c r="F4302">
        <v>0</v>
      </c>
      <c r="G4302">
        <v>0</v>
      </c>
      <c r="H4302">
        <v>0</v>
      </c>
      <c r="L4302">
        <v>6</v>
      </c>
      <c r="R4302">
        <v>12</v>
      </c>
      <c r="S4302" t="s">
        <v>90</v>
      </c>
      <c r="T4302" s="297">
        <v>46311.754166666666</v>
      </c>
    </row>
    <row r="4303" spans="1:20" x14ac:dyDescent="0.35">
      <c r="A4303" t="s">
        <v>106</v>
      </c>
      <c r="B4303" t="s">
        <v>107</v>
      </c>
      <c r="C4303" t="s">
        <v>93</v>
      </c>
      <c r="D4303" s="29">
        <v>46669</v>
      </c>
      <c r="E4303">
        <v>0</v>
      </c>
      <c r="F4303">
        <v>0</v>
      </c>
      <c r="G4303">
        <v>0</v>
      </c>
      <c r="H4303">
        <v>0</v>
      </c>
      <c r="L4303">
        <v>6</v>
      </c>
      <c r="R4303">
        <v>12</v>
      </c>
      <c r="S4303" t="s">
        <v>90</v>
      </c>
      <c r="T4303" s="297">
        <v>46311.754166666666</v>
      </c>
    </row>
    <row r="4304" spans="1:20" x14ac:dyDescent="0.35">
      <c r="A4304" t="s">
        <v>106</v>
      </c>
      <c r="B4304" t="s">
        <v>107</v>
      </c>
      <c r="C4304" t="s">
        <v>93</v>
      </c>
      <c r="D4304" s="29">
        <v>46670</v>
      </c>
      <c r="E4304">
        <v>0</v>
      </c>
      <c r="F4304">
        <v>0</v>
      </c>
      <c r="G4304">
        <v>0</v>
      </c>
      <c r="H4304">
        <v>0</v>
      </c>
      <c r="L4304">
        <v>6</v>
      </c>
      <c r="R4304">
        <v>12</v>
      </c>
      <c r="S4304" t="s">
        <v>90</v>
      </c>
      <c r="T4304" s="297">
        <v>46311.754166666666</v>
      </c>
    </row>
    <row r="4305" spans="1:20" x14ac:dyDescent="0.35">
      <c r="A4305" t="s">
        <v>106</v>
      </c>
      <c r="B4305" t="s">
        <v>107</v>
      </c>
      <c r="C4305" t="s">
        <v>93</v>
      </c>
      <c r="D4305" s="29">
        <v>46671</v>
      </c>
      <c r="E4305">
        <v>0</v>
      </c>
      <c r="F4305">
        <v>0</v>
      </c>
      <c r="G4305">
        <v>0</v>
      </c>
      <c r="H4305">
        <v>0</v>
      </c>
      <c r="L4305">
        <v>6</v>
      </c>
      <c r="R4305">
        <v>12</v>
      </c>
      <c r="S4305" t="s">
        <v>90</v>
      </c>
      <c r="T4305" s="297">
        <v>46311.754166666666</v>
      </c>
    </row>
    <row r="4306" spans="1:20" x14ac:dyDescent="0.35">
      <c r="A4306" t="s">
        <v>106</v>
      </c>
      <c r="B4306" t="s">
        <v>107</v>
      </c>
      <c r="C4306" t="s">
        <v>93</v>
      </c>
      <c r="D4306" s="29">
        <v>46672</v>
      </c>
      <c r="E4306">
        <v>0</v>
      </c>
      <c r="F4306">
        <v>0</v>
      </c>
      <c r="G4306">
        <v>0</v>
      </c>
      <c r="H4306">
        <v>0</v>
      </c>
      <c r="L4306">
        <v>6</v>
      </c>
      <c r="R4306">
        <v>12</v>
      </c>
      <c r="S4306" t="s">
        <v>90</v>
      </c>
      <c r="T4306" s="297">
        <v>46311.754166666666</v>
      </c>
    </row>
    <row r="4307" spans="1:20" x14ac:dyDescent="0.35">
      <c r="A4307" t="s">
        <v>106</v>
      </c>
      <c r="B4307" t="s">
        <v>107</v>
      </c>
      <c r="C4307" t="s">
        <v>93</v>
      </c>
      <c r="D4307" s="29">
        <v>46673</v>
      </c>
      <c r="E4307">
        <v>0</v>
      </c>
      <c r="F4307">
        <v>0</v>
      </c>
      <c r="G4307">
        <v>0</v>
      </c>
      <c r="H4307">
        <v>0</v>
      </c>
      <c r="L4307">
        <v>6</v>
      </c>
      <c r="R4307">
        <v>12</v>
      </c>
      <c r="S4307" t="s">
        <v>90</v>
      </c>
      <c r="T4307" s="297">
        <v>46311.754166666666</v>
      </c>
    </row>
    <row r="4308" spans="1:20" x14ac:dyDescent="0.35">
      <c r="A4308" t="s">
        <v>106</v>
      </c>
      <c r="B4308" t="s">
        <v>107</v>
      </c>
      <c r="C4308" t="s">
        <v>93</v>
      </c>
      <c r="D4308" s="29">
        <v>46674</v>
      </c>
      <c r="E4308">
        <v>0</v>
      </c>
      <c r="F4308">
        <v>0</v>
      </c>
      <c r="G4308">
        <v>0</v>
      </c>
      <c r="H4308">
        <v>0</v>
      </c>
      <c r="L4308">
        <v>6</v>
      </c>
      <c r="R4308">
        <v>12</v>
      </c>
      <c r="S4308" t="s">
        <v>90</v>
      </c>
      <c r="T4308" s="297">
        <v>46311.754166666666</v>
      </c>
    </row>
    <row r="4309" spans="1:20" x14ac:dyDescent="0.35">
      <c r="A4309" t="s">
        <v>106</v>
      </c>
      <c r="B4309" t="s">
        <v>107</v>
      </c>
      <c r="C4309" t="s">
        <v>93</v>
      </c>
      <c r="D4309" s="29">
        <v>46675</v>
      </c>
      <c r="E4309">
        <v>0</v>
      </c>
      <c r="F4309">
        <v>0</v>
      </c>
      <c r="G4309">
        <v>0</v>
      </c>
      <c r="H4309">
        <v>0</v>
      </c>
      <c r="L4309">
        <v>6</v>
      </c>
      <c r="R4309">
        <v>12</v>
      </c>
      <c r="S4309" t="s">
        <v>90</v>
      </c>
      <c r="T4309" s="297">
        <v>46311.754166666666</v>
      </c>
    </row>
    <row r="4310" spans="1:20" x14ac:dyDescent="0.35">
      <c r="A4310" t="s">
        <v>106</v>
      </c>
      <c r="B4310" t="s">
        <v>107</v>
      </c>
      <c r="C4310" t="s">
        <v>93</v>
      </c>
      <c r="D4310" s="29">
        <v>46676</v>
      </c>
      <c r="E4310">
        <v>0</v>
      </c>
      <c r="F4310">
        <v>0</v>
      </c>
      <c r="G4310">
        <v>0</v>
      </c>
      <c r="H4310">
        <v>0</v>
      </c>
      <c r="L4310">
        <v>6</v>
      </c>
      <c r="R4310">
        <v>12</v>
      </c>
      <c r="S4310" t="s">
        <v>90</v>
      </c>
      <c r="T4310" s="297">
        <v>46311.754166666666</v>
      </c>
    </row>
    <row r="4311" spans="1:20" x14ac:dyDescent="0.35">
      <c r="A4311" t="s">
        <v>106</v>
      </c>
      <c r="B4311" t="s">
        <v>107</v>
      </c>
      <c r="C4311" t="s">
        <v>93</v>
      </c>
      <c r="D4311" s="29">
        <v>46677</v>
      </c>
      <c r="E4311">
        <v>0</v>
      </c>
      <c r="F4311">
        <v>0</v>
      </c>
      <c r="G4311">
        <v>0</v>
      </c>
      <c r="H4311">
        <v>0</v>
      </c>
      <c r="L4311">
        <v>6</v>
      </c>
      <c r="R4311">
        <v>12</v>
      </c>
      <c r="S4311" t="s">
        <v>90</v>
      </c>
      <c r="T4311" s="297">
        <v>46311.754166666666</v>
      </c>
    </row>
    <row r="4312" spans="1:20" x14ac:dyDescent="0.35">
      <c r="A4312" t="s">
        <v>106</v>
      </c>
      <c r="B4312" t="s">
        <v>107</v>
      </c>
      <c r="C4312" t="s">
        <v>93</v>
      </c>
      <c r="D4312" s="29">
        <v>46678</v>
      </c>
      <c r="E4312">
        <v>0</v>
      </c>
      <c r="F4312">
        <v>0</v>
      </c>
      <c r="G4312">
        <v>0</v>
      </c>
      <c r="H4312">
        <v>0</v>
      </c>
      <c r="L4312">
        <v>6</v>
      </c>
      <c r="R4312">
        <v>12</v>
      </c>
      <c r="S4312" t="s">
        <v>90</v>
      </c>
      <c r="T4312" s="297">
        <v>46311.754166666666</v>
      </c>
    </row>
    <row r="4313" spans="1:20" x14ac:dyDescent="0.35">
      <c r="A4313" t="s">
        <v>106</v>
      </c>
      <c r="B4313" t="s">
        <v>107</v>
      </c>
      <c r="C4313" t="s">
        <v>93</v>
      </c>
      <c r="D4313" s="29">
        <v>46679</v>
      </c>
      <c r="E4313">
        <v>0</v>
      </c>
      <c r="F4313">
        <v>0</v>
      </c>
      <c r="G4313">
        <v>0</v>
      </c>
      <c r="H4313">
        <v>0</v>
      </c>
      <c r="L4313">
        <v>6</v>
      </c>
      <c r="R4313">
        <v>12</v>
      </c>
      <c r="S4313" t="s">
        <v>90</v>
      </c>
      <c r="T4313" s="297">
        <v>46311.754166666666</v>
      </c>
    </row>
    <row r="4314" spans="1:20" x14ac:dyDescent="0.35">
      <c r="A4314" t="s">
        <v>106</v>
      </c>
      <c r="B4314" t="s">
        <v>107</v>
      </c>
      <c r="C4314" t="s">
        <v>93</v>
      </c>
      <c r="D4314" s="29">
        <v>46680</v>
      </c>
      <c r="E4314">
        <v>0</v>
      </c>
      <c r="F4314">
        <v>0</v>
      </c>
      <c r="G4314">
        <v>0</v>
      </c>
      <c r="H4314">
        <v>0</v>
      </c>
      <c r="L4314">
        <v>6</v>
      </c>
      <c r="R4314">
        <v>12</v>
      </c>
      <c r="S4314" t="s">
        <v>90</v>
      </c>
      <c r="T4314" s="297">
        <v>46311.754166666666</v>
      </c>
    </row>
    <row r="4315" spans="1:20" x14ac:dyDescent="0.35">
      <c r="A4315" t="s">
        <v>106</v>
      </c>
      <c r="B4315" t="s">
        <v>107</v>
      </c>
      <c r="C4315" t="s">
        <v>93</v>
      </c>
      <c r="D4315" s="29">
        <v>46681</v>
      </c>
      <c r="E4315">
        <v>0</v>
      </c>
      <c r="F4315">
        <v>0</v>
      </c>
      <c r="G4315">
        <v>0</v>
      </c>
      <c r="H4315">
        <v>0</v>
      </c>
      <c r="L4315">
        <v>6</v>
      </c>
      <c r="R4315">
        <v>12</v>
      </c>
      <c r="S4315" t="s">
        <v>90</v>
      </c>
      <c r="T4315" s="297">
        <v>46311.754166666666</v>
      </c>
    </row>
    <row r="4316" spans="1:20" x14ac:dyDescent="0.35">
      <c r="A4316" t="s">
        <v>106</v>
      </c>
      <c r="B4316" t="s">
        <v>107</v>
      </c>
      <c r="C4316" t="s">
        <v>93</v>
      </c>
      <c r="D4316" s="29">
        <v>46682</v>
      </c>
      <c r="E4316">
        <v>0</v>
      </c>
      <c r="F4316">
        <v>0</v>
      </c>
      <c r="G4316">
        <v>0</v>
      </c>
      <c r="H4316">
        <v>0</v>
      </c>
      <c r="L4316">
        <v>6</v>
      </c>
      <c r="R4316">
        <v>12</v>
      </c>
      <c r="S4316" t="s">
        <v>90</v>
      </c>
      <c r="T4316" s="297">
        <v>46311.754166666666</v>
      </c>
    </row>
    <row r="4317" spans="1:20" x14ac:dyDescent="0.35">
      <c r="A4317" t="s">
        <v>106</v>
      </c>
      <c r="B4317" t="s">
        <v>107</v>
      </c>
      <c r="C4317" t="s">
        <v>93</v>
      </c>
      <c r="D4317" s="29">
        <v>46683</v>
      </c>
      <c r="E4317">
        <v>0</v>
      </c>
      <c r="F4317">
        <v>0</v>
      </c>
      <c r="G4317">
        <v>0</v>
      </c>
      <c r="H4317">
        <v>0</v>
      </c>
      <c r="L4317">
        <v>6</v>
      </c>
      <c r="R4317">
        <v>12</v>
      </c>
      <c r="S4317" t="s">
        <v>90</v>
      </c>
      <c r="T4317" s="297">
        <v>46311.754166666666</v>
      </c>
    </row>
    <row r="4318" spans="1:20" x14ac:dyDescent="0.35">
      <c r="A4318" t="s">
        <v>106</v>
      </c>
      <c r="B4318" t="s">
        <v>107</v>
      </c>
      <c r="C4318" t="s">
        <v>93</v>
      </c>
      <c r="D4318" s="29">
        <v>46684</v>
      </c>
      <c r="E4318">
        <v>0</v>
      </c>
      <c r="F4318">
        <v>0</v>
      </c>
      <c r="G4318">
        <v>0</v>
      </c>
      <c r="H4318">
        <v>0</v>
      </c>
      <c r="L4318">
        <v>6</v>
      </c>
      <c r="R4318">
        <v>12</v>
      </c>
      <c r="S4318" t="s">
        <v>90</v>
      </c>
      <c r="T4318" s="297">
        <v>46311.754166666666</v>
      </c>
    </row>
    <row r="4319" spans="1:20" x14ac:dyDescent="0.35">
      <c r="A4319" t="s">
        <v>106</v>
      </c>
      <c r="B4319" t="s">
        <v>107</v>
      </c>
      <c r="C4319" t="s">
        <v>93</v>
      </c>
      <c r="D4319" s="29">
        <v>46685</v>
      </c>
      <c r="E4319">
        <v>0</v>
      </c>
      <c r="F4319">
        <v>0</v>
      </c>
      <c r="G4319">
        <v>0</v>
      </c>
      <c r="H4319">
        <v>0</v>
      </c>
      <c r="L4319">
        <v>6</v>
      </c>
      <c r="R4319">
        <v>12</v>
      </c>
      <c r="S4319" t="s">
        <v>90</v>
      </c>
      <c r="T4319" s="297">
        <v>46311.754166666666</v>
      </c>
    </row>
    <row r="4320" spans="1:20" x14ac:dyDescent="0.35">
      <c r="A4320" t="s">
        <v>106</v>
      </c>
      <c r="B4320" t="s">
        <v>107</v>
      </c>
      <c r="C4320" t="s">
        <v>93</v>
      </c>
      <c r="D4320" s="29">
        <v>46686</v>
      </c>
      <c r="E4320">
        <v>0</v>
      </c>
      <c r="F4320">
        <v>0</v>
      </c>
      <c r="G4320">
        <v>0</v>
      </c>
      <c r="H4320">
        <v>0</v>
      </c>
      <c r="L4320">
        <v>6</v>
      </c>
      <c r="R4320">
        <v>12</v>
      </c>
      <c r="S4320" t="s">
        <v>90</v>
      </c>
      <c r="T4320" s="297">
        <v>46311.754166666666</v>
      </c>
    </row>
    <row r="4321" spans="1:20" x14ac:dyDescent="0.35">
      <c r="A4321" t="s">
        <v>106</v>
      </c>
      <c r="B4321" t="s">
        <v>107</v>
      </c>
      <c r="C4321" t="s">
        <v>93</v>
      </c>
      <c r="D4321" s="29">
        <v>46687</v>
      </c>
      <c r="E4321">
        <v>0</v>
      </c>
      <c r="F4321">
        <v>0</v>
      </c>
      <c r="G4321">
        <v>0</v>
      </c>
      <c r="H4321">
        <v>0</v>
      </c>
      <c r="L4321">
        <v>6</v>
      </c>
      <c r="R4321">
        <v>12</v>
      </c>
      <c r="S4321" t="s">
        <v>90</v>
      </c>
      <c r="T4321" s="297">
        <v>46311.754166666666</v>
      </c>
    </row>
    <row r="4322" spans="1:20" x14ac:dyDescent="0.35">
      <c r="A4322" t="s">
        <v>106</v>
      </c>
      <c r="B4322" t="s">
        <v>107</v>
      </c>
      <c r="C4322" t="s">
        <v>93</v>
      </c>
      <c r="D4322" s="29">
        <v>46688</v>
      </c>
      <c r="E4322">
        <v>0</v>
      </c>
      <c r="F4322">
        <v>0</v>
      </c>
      <c r="G4322">
        <v>0</v>
      </c>
      <c r="H4322">
        <v>0</v>
      </c>
      <c r="L4322">
        <v>6</v>
      </c>
      <c r="R4322">
        <v>12</v>
      </c>
      <c r="S4322" t="s">
        <v>90</v>
      </c>
      <c r="T4322" s="297">
        <v>46311.754166666666</v>
      </c>
    </row>
    <row r="4323" spans="1:20" x14ac:dyDescent="0.35">
      <c r="A4323" t="s">
        <v>106</v>
      </c>
      <c r="B4323" t="s">
        <v>107</v>
      </c>
      <c r="C4323" t="s">
        <v>93</v>
      </c>
      <c r="D4323" s="29">
        <v>46689</v>
      </c>
      <c r="E4323">
        <v>0</v>
      </c>
      <c r="F4323">
        <v>0</v>
      </c>
      <c r="G4323">
        <v>0</v>
      </c>
      <c r="H4323">
        <v>0</v>
      </c>
      <c r="L4323">
        <v>6</v>
      </c>
      <c r="R4323">
        <v>12</v>
      </c>
      <c r="S4323" t="s">
        <v>90</v>
      </c>
      <c r="T4323" s="297">
        <v>46311.754166666666</v>
      </c>
    </row>
    <row r="4324" spans="1:20" x14ac:dyDescent="0.35">
      <c r="A4324" t="s">
        <v>106</v>
      </c>
      <c r="B4324" t="s">
        <v>107</v>
      </c>
      <c r="C4324" t="s">
        <v>93</v>
      </c>
      <c r="D4324" s="29">
        <v>46690</v>
      </c>
      <c r="E4324">
        <v>0</v>
      </c>
      <c r="F4324">
        <v>0</v>
      </c>
      <c r="G4324">
        <v>0</v>
      </c>
      <c r="H4324">
        <v>0</v>
      </c>
      <c r="L4324">
        <v>6.25</v>
      </c>
      <c r="R4324">
        <v>12.5</v>
      </c>
      <c r="S4324" t="s">
        <v>90</v>
      </c>
      <c r="T4324" s="297">
        <v>46311.754166666666</v>
      </c>
    </row>
    <row r="4325" spans="1:20" x14ac:dyDescent="0.35">
      <c r="A4325" t="s">
        <v>106</v>
      </c>
      <c r="B4325" t="s">
        <v>107</v>
      </c>
      <c r="C4325" t="s">
        <v>93</v>
      </c>
      <c r="D4325" s="29">
        <v>46691</v>
      </c>
      <c r="E4325">
        <v>0</v>
      </c>
      <c r="F4325">
        <v>0</v>
      </c>
      <c r="G4325">
        <v>0</v>
      </c>
      <c r="H4325">
        <v>0</v>
      </c>
      <c r="L4325">
        <v>6</v>
      </c>
      <c r="R4325">
        <v>12</v>
      </c>
      <c r="S4325" t="s">
        <v>90</v>
      </c>
      <c r="T4325" s="297">
        <v>46311.754166666666</v>
      </c>
    </row>
    <row r="4326" spans="1:20" x14ac:dyDescent="0.35">
      <c r="A4326" t="s">
        <v>106</v>
      </c>
      <c r="B4326" t="s">
        <v>107</v>
      </c>
      <c r="C4326" t="s">
        <v>93</v>
      </c>
      <c r="D4326" s="29">
        <v>46692</v>
      </c>
      <c r="E4326">
        <v>0</v>
      </c>
      <c r="F4326">
        <v>0</v>
      </c>
      <c r="G4326">
        <v>0</v>
      </c>
      <c r="H4326">
        <v>0</v>
      </c>
      <c r="L4326">
        <v>6</v>
      </c>
      <c r="R4326">
        <v>12</v>
      </c>
      <c r="S4326" t="s">
        <v>90</v>
      </c>
      <c r="T4326" s="297">
        <v>46311.754166666666</v>
      </c>
    </row>
    <row r="4327" spans="1:20" x14ac:dyDescent="0.35">
      <c r="A4327" t="s">
        <v>106</v>
      </c>
      <c r="B4327" t="s">
        <v>107</v>
      </c>
      <c r="C4327" t="s">
        <v>93</v>
      </c>
      <c r="D4327" s="29">
        <v>46693</v>
      </c>
      <c r="E4327">
        <v>0</v>
      </c>
      <c r="F4327">
        <v>0</v>
      </c>
      <c r="G4327">
        <v>0</v>
      </c>
      <c r="H4327">
        <v>0</v>
      </c>
      <c r="L4327">
        <v>6</v>
      </c>
      <c r="R4327">
        <v>12</v>
      </c>
      <c r="S4327" t="s">
        <v>90</v>
      </c>
      <c r="T4327" s="297">
        <v>46311.754166666666</v>
      </c>
    </row>
    <row r="4328" spans="1:20" x14ac:dyDescent="0.35">
      <c r="A4328" t="s">
        <v>106</v>
      </c>
      <c r="B4328" t="s">
        <v>107</v>
      </c>
      <c r="C4328" t="s">
        <v>93</v>
      </c>
      <c r="D4328" s="29">
        <v>46694</v>
      </c>
      <c r="E4328">
        <v>0</v>
      </c>
      <c r="F4328">
        <v>0</v>
      </c>
      <c r="G4328">
        <v>0</v>
      </c>
      <c r="H4328">
        <v>0</v>
      </c>
      <c r="L4328">
        <v>6</v>
      </c>
      <c r="R4328">
        <v>12</v>
      </c>
      <c r="S4328" t="s">
        <v>90</v>
      </c>
      <c r="T4328" s="297">
        <v>46311.754166666666</v>
      </c>
    </row>
    <row r="4329" spans="1:20" x14ac:dyDescent="0.35">
      <c r="A4329" t="s">
        <v>106</v>
      </c>
      <c r="B4329" t="s">
        <v>107</v>
      </c>
      <c r="C4329" t="s">
        <v>93</v>
      </c>
      <c r="D4329" s="29">
        <v>46695</v>
      </c>
      <c r="E4329">
        <v>0</v>
      </c>
      <c r="F4329">
        <v>0</v>
      </c>
      <c r="G4329">
        <v>0</v>
      </c>
      <c r="H4329">
        <v>0</v>
      </c>
      <c r="L4329">
        <v>6</v>
      </c>
      <c r="R4329">
        <v>12</v>
      </c>
      <c r="S4329" t="s">
        <v>90</v>
      </c>
      <c r="T4329" s="297">
        <v>46311.754166666666</v>
      </c>
    </row>
    <row r="4330" spans="1:20" x14ac:dyDescent="0.35">
      <c r="A4330" t="s">
        <v>106</v>
      </c>
      <c r="B4330" t="s">
        <v>107</v>
      </c>
      <c r="C4330" t="s">
        <v>93</v>
      </c>
      <c r="D4330" s="29">
        <v>46696</v>
      </c>
      <c r="E4330">
        <v>0</v>
      </c>
      <c r="F4330">
        <v>0</v>
      </c>
      <c r="G4330">
        <v>0</v>
      </c>
      <c r="H4330">
        <v>0</v>
      </c>
      <c r="L4330">
        <v>6</v>
      </c>
      <c r="R4330">
        <v>12</v>
      </c>
      <c r="S4330" t="s">
        <v>90</v>
      </c>
      <c r="T4330" s="297">
        <v>46311.754166666666</v>
      </c>
    </row>
    <row r="4331" spans="1:20" x14ac:dyDescent="0.35">
      <c r="A4331" t="s">
        <v>106</v>
      </c>
      <c r="B4331" t="s">
        <v>107</v>
      </c>
      <c r="C4331" t="s">
        <v>93</v>
      </c>
      <c r="D4331" s="29">
        <v>46697</v>
      </c>
      <c r="E4331">
        <v>0</v>
      </c>
      <c r="F4331">
        <v>0</v>
      </c>
      <c r="G4331">
        <v>0</v>
      </c>
      <c r="H4331">
        <v>0</v>
      </c>
      <c r="L4331">
        <v>6</v>
      </c>
      <c r="R4331">
        <v>12</v>
      </c>
      <c r="S4331" t="s">
        <v>90</v>
      </c>
      <c r="T4331" s="297">
        <v>46311.754166666666</v>
      </c>
    </row>
    <row r="4332" spans="1:20" x14ac:dyDescent="0.35">
      <c r="A4332" t="s">
        <v>106</v>
      </c>
      <c r="B4332" t="s">
        <v>107</v>
      </c>
      <c r="C4332" t="s">
        <v>93</v>
      </c>
      <c r="D4332" s="29">
        <v>46698</v>
      </c>
      <c r="E4332">
        <v>0</v>
      </c>
      <c r="F4332">
        <v>0</v>
      </c>
      <c r="G4332">
        <v>0</v>
      </c>
      <c r="H4332">
        <v>0</v>
      </c>
      <c r="L4332">
        <v>6</v>
      </c>
      <c r="R4332">
        <v>12</v>
      </c>
      <c r="S4332" t="s">
        <v>90</v>
      </c>
      <c r="T4332" s="297">
        <v>46311.754166666666</v>
      </c>
    </row>
    <row r="4333" spans="1:20" x14ac:dyDescent="0.35">
      <c r="A4333" t="s">
        <v>106</v>
      </c>
      <c r="B4333" t="s">
        <v>107</v>
      </c>
      <c r="C4333" t="s">
        <v>93</v>
      </c>
      <c r="D4333" s="29">
        <v>46699</v>
      </c>
      <c r="E4333">
        <v>0</v>
      </c>
      <c r="F4333">
        <v>0</v>
      </c>
      <c r="G4333">
        <v>0</v>
      </c>
      <c r="H4333">
        <v>0</v>
      </c>
      <c r="L4333">
        <v>6</v>
      </c>
      <c r="R4333">
        <v>12</v>
      </c>
      <c r="S4333" t="s">
        <v>90</v>
      </c>
      <c r="T4333" s="297">
        <v>46311.754166666666</v>
      </c>
    </row>
    <row r="4334" spans="1:20" x14ac:dyDescent="0.35">
      <c r="A4334" t="s">
        <v>106</v>
      </c>
      <c r="B4334" t="s">
        <v>107</v>
      </c>
      <c r="C4334" t="s">
        <v>93</v>
      </c>
      <c r="D4334" s="29">
        <v>46700</v>
      </c>
      <c r="E4334">
        <v>0</v>
      </c>
      <c r="F4334">
        <v>0</v>
      </c>
      <c r="G4334">
        <v>0</v>
      </c>
      <c r="H4334">
        <v>0</v>
      </c>
      <c r="L4334">
        <v>6</v>
      </c>
      <c r="R4334">
        <v>12</v>
      </c>
      <c r="S4334" t="s">
        <v>90</v>
      </c>
      <c r="T4334" s="297">
        <v>46311.754166666666</v>
      </c>
    </row>
    <row r="4335" spans="1:20" x14ac:dyDescent="0.35">
      <c r="A4335" t="s">
        <v>106</v>
      </c>
      <c r="B4335" t="s">
        <v>107</v>
      </c>
      <c r="C4335" t="s">
        <v>93</v>
      </c>
      <c r="D4335" s="29">
        <v>46701</v>
      </c>
      <c r="E4335">
        <v>0</v>
      </c>
      <c r="F4335">
        <v>0</v>
      </c>
      <c r="G4335">
        <v>0</v>
      </c>
      <c r="H4335">
        <v>0</v>
      </c>
      <c r="L4335">
        <v>6</v>
      </c>
      <c r="R4335">
        <v>12</v>
      </c>
      <c r="S4335" t="s">
        <v>90</v>
      </c>
      <c r="T4335" s="297">
        <v>46311.754166666666</v>
      </c>
    </row>
    <row r="4336" spans="1:20" x14ac:dyDescent="0.35">
      <c r="A4336" t="s">
        <v>106</v>
      </c>
      <c r="B4336" t="s">
        <v>107</v>
      </c>
      <c r="C4336" t="s">
        <v>93</v>
      </c>
      <c r="D4336" s="29">
        <v>46702</v>
      </c>
      <c r="E4336">
        <v>0</v>
      </c>
      <c r="F4336">
        <v>0</v>
      </c>
      <c r="G4336">
        <v>0</v>
      </c>
      <c r="H4336">
        <v>0</v>
      </c>
      <c r="L4336">
        <v>6</v>
      </c>
      <c r="R4336">
        <v>12</v>
      </c>
      <c r="S4336" t="s">
        <v>90</v>
      </c>
      <c r="T4336" s="297">
        <v>46311.754166666666</v>
      </c>
    </row>
    <row r="4337" spans="1:20" x14ac:dyDescent="0.35">
      <c r="A4337" t="s">
        <v>106</v>
      </c>
      <c r="B4337" t="s">
        <v>107</v>
      </c>
      <c r="C4337" t="s">
        <v>93</v>
      </c>
      <c r="D4337" s="29">
        <v>46703</v>
      </c>
      <c r="E4337">
        <v>0</v>
      </c>
      <c r="F4337">
        <v>0</v>
      </c>
      <c r="G4337">
        <v>0</v>
      </c>
      <c r="H4337">
        <v>0</v>
      </c>
      <c r="L4337">
        <v>6</v>
      </c>
      <c r="R4337">
        <v>12</v>
      </c>
      <c r="S4337" t="s">
        <v>90</v>
      </c>
      <c r="T4337" s="297">
        <v>46311.754166666666</v>
      </c>
    </row>
    <row r="4338" spans="1:20" x14ac:dyDescent="0.35">
      <c r="A4338" t="s">
        <v>106</v>
      </c>
      <c r="B4338" t="s">
        <v>107</v>
      </c>
      <c r="C4338" t="s">
        <v>93</v>
      </c>
      <c r="D4338" s="29">
        <v>46704</v>
      </c>
      <c r="E4338">
        <v>0</v>
      </c>
      <c r="F4338">
        <v>0</v>
      </c>
      <c r="G4338">
        <v>0</v>
      </c>
      <c r="H4338">
        <v>0</v>
      </c>
      <c r="L4338">
        <v>6</v>
      </c>
      <c r="R4338">
        <v>12</v>
      </c>
      <c r="S4338" t="s">
        <v>90</v>
      </c>
      <c r="T4338" s="297">
        <v>46311.754166666666</v>
      </c>
    </row>
    <row r="4339" spans="1:20" x14ac:dyDescent="0.35">
      <c r="A4339" t="s">
        <v>106</v>
      </c>
      <c r="B4339" t="s">
        <v>107</v>
      </c>
      <c r="C4339" t="s">
        <v>93</v>
      </c>
      <c r="D4339" s="29">
        <v>46705</v>
      </c>
      <c r="E4339">
        <v>0</v>
      </c>
      <c r="F4339">
        <v>0</v>
      </c>
      <c r="G4339">
        <v>0</v>
      </c>
      <c r="H4339">
        <v>0</v>
      </c>
      <c r="L4339">
        <v>6</v>
      </c>
      <c r="R4339">
        <v>12</v>
      </c>
      <c r="S4339" t="s">
        <v>90</v>
      </c>
      <c r="T4339" s="297">
        <v>46311.754166666666</v>
      </c>
    </row>
    <row r="4340" spans="1:20" x14ac:dyDescent="0.35">
      <c r="A4340" t="s">
        <v>106</v>
      </c>
      <c r="B4340" t="s">
        <v>107</v>
      </c>
      <c r="C4340" t="s">
        <v>93</v>
      </c>
      <c r="D4340" s="29">
        <v>46706</v>
      </c>
      <c r="E4340">
        <v>0</v>
      </c>
      <c r="F4340">
        <v>0</v>
      </c>
      <c r="G4340">
        <v>0</v>
      </c>
      <c r="H4340">
        <v>0</v>
      </c>
      <c r="L4340">
        <v>6</v>
      </c>
      <c r="R4340">
        <v>12</v>
      </c>
      <c r="S4340" t="s">
        <v>90</v>
      </c>
      <c r="T4340" s="297">
        <v>46311.754166666666</v>
      </c>
    </row>
    <row r="4341" spans="1:20" x14ac:dyDescent="0.35">
      <c r="A4341" t="s">
        <v>106</v>
      </c>
      <c r="B4341" t="s">
        <v>107</v>
      </c>
      <c r="C4341" t="s">
        <v>93</v>
      </c>
      <c r="D4341" s="29">
        <v>46707</v>
      </c>
      <c r="E4341">
        <v>0</v>
      </c>
      <c r="F4341">
        <v>0</v>
      </c>
      <c r="G4341">
        <v>0</v>
      </c>
      <c r="H4341">
        <v>0</v>
      </c>
      <c r="L4341">
        <v>6</v>
      </c>
      <c r="R4341">
        <v>12</v>
      </c>
      <c r="S4341" t="s">
        <v>90</v>
      </c>
      <c r="T4341" s="297">
        <v>46311.754166666666</v>
      </c>
    </row>
    <row r="4342" spans="1:20" x14ac:dyDescent="0.35">
      <c r="A4342" t="s">
        <v>106</v>
      </c>
      <c r="B4342" t="s">
        <v>107</v>
      </c>
      <c r="C4342" t="s">
        <v>93</v>
      </c>
      <c r="D4342" s="29">
        <v>46708</v>
      </c>
      <c r="E4342">
        <v>0</v>
      </c>
      <c r="F4342">
        <v>0</v>
      </c>
      <c r="G4342">
        <v>0</v>
      </c>
      <c r="H4342">
        <v>0</v>
      </c>
      <c r="L4342">
        <v>6</v>
      </c>
      <c r="R4342">
        <v>12</v>
      </c>
      <c r="S4342" t="s">
        <v>90</v>
      </c>
      <c r="T4342" s="297">
        <v>46311.754166666666</v>
      </c>
    </row>
    <row r="4343" spans="1:20" x14ac:dyDescent="0.35">
      <c r="A4343" t="s">
        <v>106</v>
      </c>
      <c r="B4343" t="s">
        <v>107</v>
      </c>
      <c r="C4343" t="s">
        <v>93</v>
      </c>
      <c r="D4343" s="29">
        <v>46709</v>
      </c>
      <c r="E4343">
        <v>0</v>
      </c>
      <c r="F4343">
        <v>0</v>
      </c>
      <c r="G4343">
        <v>0</v>
      </c>
      <c r="H4343">
        <v>0</v>
      </c>
      <c r="L4343">
        <v>6</v>
      </c>
      <c r="R4343">
        <v>12</v>
      </c>
      <c r="S4343" t="s">
        <v>90</v>
      </c>
      <c r="T4343" s="297">
        <v>46311.754166666666</v>
      </c>
    </row>
    <row r="4344" spans="1:20" x14ac:dyDescent="0.35">
      <c r="A4344" t="s">
        <v>106</v>
      </c>
      <c r="B4344" t="s">
        <v>107</v>
      </c>
      <c r="C4344" t="s">
        <v>93</v>
      </c>
      <c r="D4344" s="29">
        <v>46710</v>
      </c>
      <c r="E4344">
        <v>0</v>
      </c>
      <c r="F4344">
        <v>0</v>
      </c>
      <c r="G4344">
        <v>0</v>
      </c>
      <c r="H4344">
        <v>0</v>
      </c>
      <c r="L4344">
        <v>6</v>
      </c>
      <c r="R4344">
        <v>12</v>
      </c>
      <c r="S4344" t="s">
        <v>90</v>
      </c>
      <c r="T4344" s="297">
        <v>46311.754166666666</v>
      </c>
    </row>
    <row r="4345" spans="1:20" x14ac:dyDescent="0.35">
      <c r="A4345" t="s">
        <v>106</v>
      </c>
      <c r="B4345" t="s">
        <v>107</v>
      </c>
      <c r="C4345" t="s">
        <v>93</v>
      </c>
      <c r="D4345" s="29">
        <v>46711</v>
      </c>
      <c r="E4345">
        <v>0</v>
      </c>
      <c r="F4345">
        <v>0</v>
      </c>
      <c r="G4345">
        <v>0</v>
      </c>
      <c r="H4345">
        <v>0</v>
      </c>
      <c r="L4345">
        <v>6</v>
      </c>
      <c r="R4345">
        <v>12</v>
      </c>
      <c r="S4345" t="s">
        <v>90</v>
      </c>
      <c r="T4345" s="297">
        <v>46311.754166666666</v>
      </c>
    </row>
    <row r="4346" spans="1:20" x14ac:dyDescent="0.35">
      <c r="A4346" t="s">
        <v>106</v>
      </c>
      <c r="B4346" t="s">
        <v>107</v>
      </c>
      <c r="C4346" t="s">
        <v>93</v>
      </c>
      <c r="D4346" s="29">
        <v>46712</v>
      </c>
      <c r="E4346">
        <v>0</v>
      </c>
      <c r="F4346">
        <v>0</v>
      </c>
      <c r="G4346">
        <v>0</v>
      </c>
      <c r="H4346">
        <v>0</v>
      </c>
      <c r="L4346">
        <v>6</v>
      </c>
      <c r="R4346">
        <v>12</v>
      </c>
      <c r="S4346" t="s">
        <v>90</v>
      </c>
      <c r="T4346" s="297">
        <v>46311.754166666666</v>
      </c>
    </row>
    <row r="4347" spans="1:20" x14ac:dyDescent="0.35">
      <c r="A4347" t="s">
        <v>106</v>
      </c>
      <c r="B4347" t="s">
        <v>107</v>
      </c>
      <c r="C4347" t="s">
        <v>93</v>
      </c>
      <c r="D4347" s="29">
        <v>46713</v>
      </c>
      <c r="E4347">
        <v>0</v>
      </c>
      <c r="F4347">
        <v>0</v>
      </c>
      <c r="G4347">
        <v>0</v>
      </c>
      <c r="H4347">
        <v>0</v>
      </c>
      <c r="L4347">
        <v>6</v>
      </c>
      <c r="R4347">
        <v>12</v>
      </c>
      <c r="S4347" t="s">
        <v>90</v>
      </c>
      <c r="T4347" s="297">
        <v>46311.754166666666</v>
      </c>
    </row>
    <row r="4348" spans="1:20" x14ac:dyDescent="0.35">
      <c r="A4348" t="s">
        <v>106</v>
      </c>
      <c r="B4348" t="s">
        <v>107</v>
      </c>
      <c r="C4348" t="s">
        <v>93</v>
      </c>
      <c r="D4348" s="29">
        <v>46714</v>
      </c>
      <c r="E4348">
        <v>0</v>
      </c>
      <c r="F4348">
        <v>0</v>
      </c>
      <c r="G4348">
        <v>0</v>
      </c>
      <c r="H4348">
        <v>0</v>
      </c>
      <c r="L4348">
        <v>6</v>
      </c>
      <c r="R4348">
        <v>12</v>
      </c>
      <c r="S4348" t="s">
        <v>90</v>
      </c>
      <c r="T4348" s="297">
        <v>46311.754166666666</v>
      </c>
    </row>
    <row r="4349" spans="1:20" x14ac:dyDescent="0.35">
      <c r="A4349" t="s">
        <v>106</v>
      </c>
      <c r="B4349" t="s">
        <v>107</v>
      </c>
      <c r="C4349" t="s">
        <v>93</v>
      </c>
      <c r="D4349" s="29">
        <v>46715</v>
      </c>
      <c r="E4349">
        <v>0</v>
      </c>
      <c r="F4349">
        <v>0</v>
      </c>
      <c r="G4349">
        <v>0</v>
      </c>
      <c r="H4349">
        <v>0</v>
      </c>
      <c r="L4349">
        <v>6</v>
      </c>
      <c r="R4349">
        <v>12</v>
      </c>
      <c r="S4349" t="s">
        <v>90</v>
      </c>
      <c r="T4349" s="297">
        <v>46311.754166666666</v>
      </c>
    </row>
    <row r="4350" spans="1:20" x14ac:dyDescent="0.35">
      <c r="A4350" t="s">
        <v>106</v>
      </c>
      <c r="B4350" t="s">
        <v>107</v>
      </c>
      <c r="C4350" t="s">
        <v>93</v>
      </c>
      <c r="D4350" s="29">
        <v>46716</v>
      </c>
      <c r="E4350">
        <v>0</v>
      </c>
      <c r="F4350">
        <v>0</v>
      </c>
      <c r="G4350">
        <v>0</v>
      </c>
      <c r="H4350">
        <v>0</v>
      </c>
      <c r="L4350">
        <v>6</v>
      </c>
      <c r="R4350">
        <v>12</v>
      </c>
      <c r="S4350" t="s">
        <v>90</v>
      </c>
      <c r="T4350" s="297">
        <v>46311.754166666666</v>
      </c>
    </row>
    <row r="4351" spans="1:20" x14ac:dyDescent="0.35">
      <c r="A4351" t="s">
        <v>106</v>
      </c>
      <c r="B4351" t="s">
        <v>107</v>
      </c>
      <c r="C4351" t="s">
        <v>93</v>
      </c>
      <c r="D4351" s="29">
        <v>46717</v>
      </c>
      <c r="E4351">
        <v>0</v>
      </c>
      <c r="F4351">
        <v>0</v>
      </c>
      <c r="G4351">
        <v>0</v>
      </c>
      <c r="H4351">
        <v>0</v>
      </c>
      <c r="L4351">
        <v>6</v>
      </c>
      <c r="R4351">
        <v>12</v>
      </c>
      <c r="S4351" t="s">
        <v>90</v>
      </c>
      <c r="T4351" s="297">
        <v>46311.754166666666</v>
      </c>
    </row>
    <row r="4352" spans="1:20" x14ac:dyDescent="0.35">
      <c r="A4352" t="s">
        <v>106</v>
      </c>
      <c r="B4352" t="s">
        <v>107</v>
      </c>
      <c r="C4352" t="s">
        <v>93</v>
      </c>
      <c r="D4352" s="29">
        <v>46718</v>
      </c>
      <c r="E4352">
        <v>0</v>
      </c>
      <c r="F4352">
        <v>0</v>
      </c>
      <c r="G4352">
        <v>0</v>
      </c>
      <c r="H4352">
        <v>0</v>
      </c>
      <c r="L4352">
        <v>6</v>
      </c>
      <c r="R4352">
        <v>12</v>
      </c>
      <c r="S4352" t="s">
        <v>90</v>
      </c>
      <c r="T4352" s="297">
        <v>46311.754166666666</v>
      </c>
    </row>
    <row r="4353" spans="1:20" x14ac:dyDescent="0.35">
      <c r="A4353" t="s">
        <v>106</v>
      </c>
      <c r="B4353" t="s">
        <v>107</v>
      </c>
      <c r="C4353" t="s">
        <v>93</v>
      </c>
      <c r="D4353" s="29">
        <v>46719</v>
      </c>
      <c r="E4353">
        <v>0</v>
      </c>
      <c r="F4353">
        <v>0</v>
      </c>
      <c r="G4353">
        <v>0</v>
      </c>
      <c r="H4353">
        <v>0</v>
      </c>
      <c r="L4353">
        <v>6</v>
      </c>
      <c r="R4353">
        <v>12</v>
      </c>
      <c r="S4353" t="s">
        <v>90</v>
      </c>
      <c r="T4353" s="297">
        <v>46311.754166666666</v>
      </c>
    </row>
    <row r="4354" spans="1:20" x14ac:dyDescent="0.35">
      <c r="A4354" t="s">
        <v>106</v>
      </c>
      <c r="B4354" t="s">
        <v>107</v>
      </c>
      <c r="C4354" t="s">
        <v>93</v>
      </c>
      <c r="D4354" s="29">
        <v>46720</v>
      </c>
      <c r="E4354">
        <v>0</v>
      </c>
      <c r="F4354">
        <v>0</v>
      </c>
      <c r="G4354">
        <v>0</v>
      </c>
      <c r="H4354">
        <v>0</v>
      </c>
      <c r="L4354">
        <v>6</v>
      </c>
      <c r="R4354">
        <v>12</v>
      </c>
      <c r="S4354" t="s">
        <v>90</v>
      </c>
      <c r="T4354" s="297">
        <v>46311.754166666666</v>
      </c>
    </row>
    <row r="4355" spans="1:20" x14ac:dyDescent="0.35">
      <c r="A4355" t="s">
        <v>106</v>
      </c>
      <c r="B4355" t="s">
        <v>107</v>
      </c>
      <c r="C4355" t="s">
        <v>93</v>
      </c>
      <c r="D4355" s="29">
        <v>46721</v>
      </c>
      <c r="E4355">
        <v>0</v>
      </c>
      <c r="F4355">
        <v>0</v>
      </c>
      <c r="G4355">
        <v>0</v>
      </c>
      <c r="H4355">
        <v>0</v>
      </c>
      <c r="L4355">
        <v>6</v>
      </c>
      <c r="R4355">
        <v>12</v>
      </c>
      <c r="S4355" t="s">
        <v>90</v>
      </c>
      <c r="T4355" s="297">
        <v>46311.754166666666</v>
      </c>
    </row>
    <row r="4356" spans="1:20" x14ac:dyDescent="0.35">
      <c r="A4356" t="s">
        <v>106</v>
      </c>
      <c r="B4356" t="s">
        <v>107</v>
      </c>
      <c r="C4356" t="s">
        <v>93</v>
      </c>
      <c r="D4356" s="29">
        <v>46722</v>
      </c>
      <c r="E4356">
        <v>0</v>
      </c>
      <c r="F4356">
        <v>0</v>
      </c>
      <c r="G4356">
        <v>0</v>
      </c>
      <c r="H4356">
        <v>0</v>
      </c>
      <c r="L4356">
        <v>6</v>
      </c>
      <c r="R4356">
        <v>12</v>
      </c>
      <c r="S4356" t="s">
        <v>90</v>
      </c>
      <c r="T4356" s="297">
        <v>46311.754166666666</v>
      </c>
    </row>
    <row r="4357" spans="1:20" x14ac:dyDescent="0.35">
      <c r="A4357" t="s">
        <v>106</v>
      </c>
      <c r="B4357" t="s">
        <v>107</v>
      </c>
      <c r="C4357" t="s">
        <v>93</v>
      </c>
      <c r="D4357" s="29">
        <v>46723</v>
      </c>
      <c r="E4357">
        <v>0</v>
      </c>
      <c r="F4357">
        <v>0</v>
      </c>
      <c r="G4357">
        <v>0</v>
      </c>
      <c r="H4357">
        <v>0</v>
      </c>
      <c r="L4357">
        <v>6</v>
      </c>
      <c r="R4357">
        <v>12</v>
      </c>
      <c r="S4357" t="s">
        <v>90</v>
      </c>
      <c r="T4357" s="297">
        <v>46311.754166666666</v>
      </c>
    </row>
    <row r="4358" spans="1:20" x14ac:dyDescent="0.35">
      <c r="A4358" t="s">
        <v>106</v>
      </c>
      <c r="B4358" t="s">
        <v>107</v>
      </c>
      <c r="C4358" t="s">
        <v>93</v>
      </c>
      <c r="D4358" s="29">
        <v>46724</v>
      </c>
      <c r="E4358">
        <v>0</v>
      </c>
      <c r="F4358">
        <v>0</v>
      </c>
      <c r="G4358">
        <v>0</v>
      </c>
      <c r="H4358">
        <v>0</v>
      </c>
      <c r="L4358">
        <v>6</v>
      </c>
      <c r="R4358">
        <v>12</v>
      </c>
      <c r="S4358" t="s">
        <v>90</v>
      </c>
      <c r="T4358" s="297">
        <v>46311.754166666666</v>
      </c>
    </row>
    <row r="4359" spans="1:20" x14ac:dyDescent="0.35">
      <c r="A4359" t="s">
        <v>106</v>
      </c>
      <c r="B4359" t="s">
        <v>107</v>
      </c>
      <c r="C4359" t="s">
        <v>93</v>
      </c>
      <c r="D4359" s="29">
        <v>46725</v>
      </c>
      <c r="E4359">
        <v>0</v>
      </c>
      <c r="F4359">
        <v>0</v>
      </c>
      <c r="G4359">
        <v>0</v>
      </c>
      <c r="H4359">
        <v>0</v>
      </c>
      <c r="L4359">
        <v>6</v>
      </c>
      <c r="R4359">
        <v>12</v>
      </c>
      <c r="S4359" t="s">
        <v>90</v>
      </c>
      <c r="T4359" s="297">
        <v>46311.754166666666</v>
      </c>
    </row>
    <row r="4360" spans="1:20" x14ac:dyDescent="0.35">
      <c r="A4360" t="s">
        <v>106</v>
      </c>
      <c r="B4360" t="s">
        <v>107</v>
      </c>
      <c r="C4360" t="s">
        <v>93</v>
      </c>
      <c r="D4360" s="29">
        <v>46726</v>
      </c>
      <c r="E4360">
        <v>0</v>
      </c>
      <c r="F4360">
        <v>0</v>
      </c>
      <c r="G4360">
        <v>0</v>
      </c>
      <c r="H4360">
        <v>0</v>
      </c>
      <c r="L4360">
        <v>6</v>
      </c>
      <c r="R4360">
        <v>12</v>
      </c>
      <c r="S4360" t="s">
        <v>90</v>
      </c>
      <c r="T4360" s="297">
        <v>46311.754166666666</v>
      </c>
    </row>
    <row r="4361" spans="1:20" x14ac:dyDescent="0.35">
      <c r="A4361" t="s">
        <v>106</v>
      </c>
      <c r="B4361" t="s">
        <v>107</v>
      </c>
      <c r="C4361" t="s">
        <v>93</v>
      </c>
      <c r="D4361" s="29">
        <v>46727</v>
      </c>
      <c r="E4361">
        <v>0</v>
      </c>
      <c r="F4361">
        <v>0</v>
      </c>
      <c r="G4361">
        <v>0</v>
      </c>
      <c r="H4361">
        <v>0</v>
      </c>
      <c r="L4361">
        <v>6</v>
      </c>
      <c r="R4361">
        <v>12</v>
      </c>
      <c r="S4361" t="s">
        <v>90</v>
      </c>
      <c r="T4361" s="297">
        <v>46311.754166666666</v>
      </c>
    </row>
    <row r="4362" spans="1:20" x14ac:dyDescent="0.35">
      <c r="A4362" t="s">
        <v>106</v>
      </c>
      <c r="B4362" t="s">
        <v>107</v>
      </c>
      <c r="C4362" t="s">
        <v>93</v>
      </c>
      <c r="D4362" s="29">
        <v>46728</v>
      </c>
      <c r="E4362">
        <v>0</v>
      </c>
      <c r="F4362">
        <v>0</v>
      </c>
      <c r="G4362">
        <v>0</v>
      </c>
      <c r="H4362">
        <v>0</v>
      </c>
      <c r="L4362">
        <v>6</v>
      </c>
      <c r="R4362">
        <v>12</v>
      </c>
      <c r="S4362" t="s">
        <v>90</v>
      </c>
      <c r="T4362" s="297">
        <v>46311.754166666666</v>
      </c>
    </row>
    <row r="4363" spans="1:20" x14ac:dyDescent="0.35">
      <c r="A4363" t="s">
        <v>106</v>
      </c>
      <c r="B4363" t="s">
        <v>107</v>
      </c>
      <c r="C4363" t="s">
        <v>93</v>
      </c>
      <c r="D4363" s="29">
        <v>46729</v>
      </c>
      <c r="E4363">
        <v>0</v>
      </c>
      <c r="F4363">
        <v>0</v>
      </c>
      <c r="G4363">
        <v>0</v>
      </c>
      <c r="H4363">
        <v>0</v>
      </c>
      <c r="L4363">
        <v>6</v>
      </c>
      <c r="R4363">
        <v>12</v>
      </c>
      <c r="S4363" t="s">
        <v>90</v>
      </c>
      <c r="T4363" s="297">
        <v>46311.754166666666</v>
      </c>
    </row>
    <row r="4364" spans="1:20" x14ac:dyDescent="0.35">
      <c r="A4364" t="s">
        <v>106</v>
      </c>
      <c r="B4364" t="s">
        <v>107</v>
      </c>
      <c r="C4364" t="s">
        <v>93</v>
      </c>
      <c r="D4364" s="29">
        <v>46730</v>
      </c>
      <c r="E4364">
        <v>0</v>
      </c>
      <c r="F4364">
        <v>0</v>
      </c>
      <c r="G4364">
        <v>0</v>
      </c>
      <c r="H4364">
        <v>0</v>
      </c>
      <c r="L4364">
        <v>6</v>
      </c>
      <c r="R4364">
        <v>12</v>
      </c>
      <c r="S4364" t="s">
        <v>90</v>
      </c>
      <c r="T4364" s="297">
        <v>46311.754166666666</v>
      </c>
    </row>
    <row r="4365" spans="1:20" x14ac:dyDescent="0.35">
      <c r="A4365" t="s">
        <v>106</v>
      </c>
      <c r="B4365" t="s">
        <v>107</v>
      </c>
      <c r="C4365" t="s">
        <v>93</v>
      </c>
      <c r="D4365" s="29">
        <v>46731</v>
      </c>
      <c r="E4365">
        <v>0</v>
      </c>
      <c r="F4365">
        <v>0</v>
      </c>
      <c r="G4365">
        <v>0</v>
      </c>
      <c r="H4365">
        <v>0</v>
      </c>
      <c r="L4365">
        <v>6</v>
      </c>
      <c r="R4365">
        <v>12</v>
      </c>
      <c r="S4365" t="s">
        <v>90</v>
      </c>
      <c r="T4365" s="297">
        <v>46311.754166666666</v>
      </c>
    </row>
    <row r="4366" spans="1:20" x14ac:dyDescent="0.35">
      <c r="A4366" t="s">
        <v>106</v>
      </c>
      <c r="B4366" t="s">
        <v>107</v>
      </c>
      <c r="C4366" t="s">
        <v>93</v>
      </c>
      <c r="D4366" s="29">
        <v>46732</v>
      </c>
      <c r="E4366">
        <v>0</v>
      </c>
      <c r="F4366">
        <v>0</v>
      </c>
      <c r="G4366">
        <v>0</v>
      </c>
      <c r="H4366">
        <v>0</v>
      </c>
      <c r="L4366">
        <v>6</v>
      </c>
      <c r="R4366">
        <v>12</v>
      </c>
      <c r="S4366" t="s">
        <v>90</v>
      </c>
      <c r="T4366" s="297">
        <v>46311.754166666666</v>
      </c>
    </row>
    <row r="4367" spans="1:20" x14ac:dyDescent="0.35">
      <c r="A4367" t="s">
        <v>106</v>
      </c>
      <c r="B4367" t="s">
        <v>107</v>
      </c>
      <c r="C4367" t="s">
        <v>93</v>
      </c>
      <c r="D4367" s="29">
        <v>46733</v>
      </c>
      <c r="E4367">
        <v>0</v>
      </c>
      <c r="F4367">
        <v>0</v>
      </c>
      <c r="G4367">
        <v>0</v>
      </c>
      <c r="H4367">
        <v>0</v>
      </c>
      <c r="L4367">
        <v>6</v>
      </c>
      <c r="R4367">
        <v>12</v>
      </c>
      <c r="S4367" t="s">
        <v>90</v>
      </c>
      <c r="T4367" s="297">
        <v>46311.754166666666</v>
      </c>
    </row>
    <row r="4368" spans="1:20" x14ac:dyDescent="0.35">
      <c r="A4368" t="s">
        <v>106</v>
      </c>
      <c r="B4368" t="s">
        <v>107</v>
      </c>
      <c r="C4368" t="s">
        <v>93</v>
      </c>
      <c r="D4368" s="29">
        <v>46734</v>
      </c>
      <c r="E4368">
        <v>0</v>
      </c>
      <c r="F4368">
        <v>0</v>
      </c>
      <c r="G4368">
        <v>0</v>
      </c>
      <c r="H4368">
        <v>0</v>
      </c>
      <c r="L4368">
        <v>6</v>
      </c>
      <c r="R4368">
        <v>12</v>
      </c>
      <c r="S4368" t="s">
        <v>90</v>
      </c>
      <c r="T4368" s="297">
        <v>46311.754166666666</v>
      </c>
    </row>
    <row r="4369" spans="1:20" x14ac:dyDescent="0.35">
      <c r="A4369" t="s">
        <v>106</v>
      </c>
      <c r="B4369" t="s">
        <v>107</v>
      </c>
      <c r="C4369" t="s">
        <v>93</v>
      </c>
      <c r="D4369" s="29">
        <v>46735</v>
      </c>
      <c r="E4369">
        <v>0</v>
      </c>
      <c r="F4369">
        <v>0</v>
      </c>
      <c r="G4369">
        <v>0</v>
      </c>
      <c r="H4369">
        <v>0</v>
      </c>
      <c r="L4369">
        <v>6</v>
      </c>
      <c r="R4369">
        <v>12</v>
      </c>
      <c r="S4369" t="s">
        <v>90</v>
      </c>
      <c r="T4369" s="297">
        <v>46311.754166666666</v>
      </c>
    </row>
    <row r="4370" spans="1:20" x14ac:dyDescent="0.35">
      <c r="A4370" t="s">
        <v>106</v>
      </c>
      <c r="B4370" t="s">
        <v>107</v>
      </c>
      <c r="C4370" t="s">
        <v>93</v>
      </c>
      <c r="D4370" s="29">
        <v>46736</v>
      </c>
      <c r="E4370">
        <v>0</v>
      </c>
      <c r="F4370">
        <v>0</v>
      </c>
      <c r="G4370">
        <v>0</v>
      </c>
      <c r="H4370">
        <v>0</v>
      </c>
      <c r="L4370">
        <v>6</v>
      </c>
      <c r="R4370">
        <v>12</v>
      </c>
      <c r="S4370" t="s">
        <v>90</v>
      </c>
      <c r="T4370" s="297">
        <v>46311.754166666666</v>
      </c>
    </row>
    <row r="4371" spans="1:20" x14ac:dyDescent="0.35">
      <c r="A4371" t="s">
        <v>106</v>
      </c>
      <c r="B4371" t="s">
        <v>107</v>
      </c>
      <c r="C4371" t="s">
        <v>93</v>
      </c>
      <c r="D4371" s="29">
        <v>46737</v>
      </c>
      <c r="E4371">
        <v>0</v>
      </c>
      <c r="F4371">
        <v>0</v>
      </c>
      <c r="G4371">
        <v>0</v>
      </c>
      <c r="H4371">
        <v>0</v>
      </c>
      <c r="L4371">
        <v>6</v>
      </c>
      <c r="R4371">
        <v>12</v>
      </c>
      <c r="S4371" t="s">
        <v>90</v>
      </c>
      <c r="T4371" s="297">
        <v>46311.754166666666</v>
      </c>
    </row>
    <row r="4372" spans="1:20" x14ac:dyDescent="0.35">
      <c r="A4372" t="s">
        <v>106</v>
      </c>
      <c r="B4372" t="s">
        <v>107</v>
      </c>
      <c r="C4372" t="s">
        <v>93</v>
      </c>
      <c r="D4372" s="29">
        <v>46738</v>
      </c>
      <c r="E4372">
        <v>0</v>
      </c>
      <c r="F4372">
        <v>0</v>
      </c>
      <c r="G4372">
        <v>0</v>
      </c>
      <c r="H4372">
        <v>0</v>
      </c>
      <c r="L4372">
        <v>6</v>
      </c>
      <c r="R4372">
        <v>12</v>
      </c>
      <c r="S4372" t="s">
        <v>90</v>
      </c>
      <c r="T4372" s="297">
        <v>46311.754166666666</v>
      </c>
    </row>
    <row r="4373" spans="1:20" x14ac:dyDescent="0.35">
      <c r="A4373" t="s">
        <v>106</v>
      </c>
      <c r="B4373" t="s">
        <v>107</v>
      </c>
      <c r="C4373" t="s">
        <v>93</v>
      </c>
      <c r="D4373" s="29">
        <v>46739</v>
      </c>
      <c r="E4373">
        <v>0</v>
      </c>
      <c r="F4373">
        <v>0</v>
      </c>
      <c r="G4373">
        <v>0</v>
      </c>
      <c r="H4373">
        <v>0</v>
      </c>
      <c r="L4373">
        <v>6</v>
      </c>
      <c r="R4373">
        <v>12</v>
      </c>
      <c r="S4373" t="s">
        <v>90</v>
      </c>
      <c r="T4373" s="297">
        <v>46311.754166666666</v>
      </c>
    </row>
    <row r="4374" spans="1:20" x14ac:dyDescent="0.35">
      <c r="A4374" t="s">
        <v>106</v>
      </c>
      <c r="B4374" t="s">
        <v>107</v>
      </c>
      <c r="C4374" t="s">
        <v>93</v>
      </c>
      <c r="D4374" s="29">
        <v>46740</v>
      </c>
      <c r="E4374">
        <v>0</v>
      </c>
      <c r="F4374">
        <v>0</v>
      </c>
      <c r="G4374">
        <v>0</v>
      </c>
      <c r="H4374">
        <v>0</v>
      </c>
      <c r="L4374">
        <v>6</v>
      </c>
      <c r="R4374">
        <v>12</v>
      </c>
      <c r="S4374" t="s">
        <v>90</v>
      </c>
      <c r="T4374" s="297">
        <v>46311.754166666666</v>
      </c>
    </row>
    <row r="4375" spans="1:20" x14ac:dyDescent="0.35">
      <c r="A4375" t="s">
        <v>106</v>
      </c>
      <c r="B4375" t="s">
        <v>107</v>
      </c>
      <c r="C4375" t="s">
        <v>93</v>
      </c>
      <c r="D4375" s="29">
        <v>46741</v>
      </c>
      <c r="E4375">
        <v>0</v>
      </c>
      <c r="F4375">
        <v>0</v>
      </c>
      <c r="G4375">
        <v>0</v>
      </c>
      <c r="H4375">
        <v>0</v>
      </c>
      <c r="L4375">
        <v>6</v>
      </c>
      <c r="R4375">
        <v>12</v>
      </c>
      <c r="S4375" t="s">
        <v>90</v>
      </c>
      <c r="T4375" s="297">
        <v>46311.754166666666</v>
      </c>
    </row>
    <row r="4376" spans="1:20" x14ac:dyDescent="0.35">
      <c r="A4376" t="s">
        <v>106</v>
      </c>
      <c r="B4376" t="s">
        <v>107</v>
      </c>
      <c r="C4376" t="s">
        <v>93</v>
      </c>
      <c r="D4376" s="29">
        <v>46742</v>
      </c>
      <c r="E4376">
        <v>0</v>
      </c>
      <c r="F4376">
        <v>0</v>
      </c>
      <c r="G4376">
        <v>0</v>
      </c>
      <c r="H4376">
        <v>0</v>
      </c>
      <c r="L4376">
        <v>6</v>
      </c>
      <c r="R4376">
        <v>12</v>
      </c>
      <c r="S4376" t="s">
        <v>90</v>
      </c>
      <c r="T4376" s="297">
        <v>46311.754166666666</v>
      </c>
    </row>
    <row r="4377" spans="1:20" x14ac:dyDescent="0.35">
      <c r="A4377" t="s">
        <v>106</v>
      </c>
      <c r="B4377" t="s">
        <v>107</v>
      </c>
      <c r="C4377" t="s">
        <v>93</v>
      </c>
      <c r="D4377" s="29">
        <v>46743</v>
      </c>
      <c r="E4377">
        <v>0</v>
      </c>
      <c r="F4377">
        <v>0</v>
      </c>
      <c r="G4377">
        <v>0</v>
      </c>
      <c r="H4377">
        <v>0</v>
      </c>
      <c r="L4377">
        <v>6</v>
      </c>
      <c r="R4377">
        <v>12</v>
      </c>
      <c r="S4377" t="s">
        <v>90</v>
      </c>
      <c r="T4377" s="297">
        <v>46311.754166666666</v>
      </c>
    </row>
    <row r="4378" spans="1:20" x14ac:dyDescent="0.35">
      <c r="A4378" t="s">
        <v>106</v>
      </c>
      <c r="B4378" t="s">
        <v>107</v>
      </c>
      <c r="C4378" t="s">
        <v>93</v>
      </c>
      <c r="D4378" s="29">
        <v>46744</v>
      </c>
      <c r="E4378">
        <v>0</v>
      </c>
      <c r="F4378">
        <v>0</v>
      </c>
      <c r="G4378">
        <v>0</v>
      </c>
      <c r="H4378">
        <v>0</v>
      </c>
      <c r="L4378">
        <v>6</v>
      </c>
      <c r="R4378">
        <v>12</v>
      </c>
      <c r="S4378" t="s">
        <v>90</v>
      </c>
      <c r="T4378" s="297">
        <v>46311.754166666666</v>
      </c>
    </row>
    <row r="4379" spans="1:20" x14ac:dyDescent="0.35">
      <c r="A4379" t="s">
        <v>106</v>
      </c>
      <c r="B4379" t="s">
        <v>107</v>
      </c>
      <c r="C4379" t="s">
        <v>93</v>
      </c>
      <c r="D4379" s="29">
        <v>46745</v>
      </c>
      <c r="E4379">
        <v>0</v>
      </c>
      <c r="F4379">
        <v>0</v>
      </c>
      <c r="G4379">
        <v>0</v>
      </c>
      <c r="H4379">
        <v>0</v>
      </c>
      <c r="L4379">
        <v>6</v>
      </c>
      <c r="R4379">
        <v>12</v>
      </c>
      <c r="S4379" t="s">
        <v>90</v>
      </c>
      <c r="T4379" s="297">
        <v>46311.754166666666</v>
      </c>
    </row>
    <row r="4380" spans="1:20" x14ac:dyDescent="0.35">
      <c r="A4380" t="s">
        <v>106</v>
      </c>
      <c r="B4380" t="s">
        <v>107</v>
      </c>
      <c r="C4380" t="s">
        <v>93</v>
      </c>
      <c r="D4380" s="29">
        <v>46746</v>
      </c>
      <c r="E4380">
        <v>0</v>
      </c>
      <c r="F4380">
        <v>0</v>
      </c>
      <c r="G4380">
        <v>0</v>
      </c>
      <c r="H4380">
        <v>0</v>
      </c>
      <c r="L4380">
        <v>6</v>
      </c>
      <c r="R4380">
        <v>12</v>
      </c>
      <c r="S4380" t="s">
        <v>90</v>
      </c>
      <c r="T4380" s="297">
        <v>46311.754166666666</v>
      </c>
    </row>
    <row r="4381" spans="1:20" x14ac:dyDescent="0.35">
      <c r="A4381" t="s">
        <v>106</v>
      </c>
      <c r="B4381" t="s">
        <v>107</v>
      </c>
      <c r="C4381" t="s">
        <v>93</v>
      </c>
      <c r="D4381" s="29">
        <v>46747</v>
      </c>
      <c r="E4381">
        <v>0</v>
      </c>
      <c r="F4381">
        <v>0</v>
      </c>
      <c r="G4381">
        <v>0</v>
      </c>
      <c r="H4381">
        <v>0</v>
      </c>
      <c r="L4381">
        <v>6</v>
      </c>
      <c r="R4381">
        <v>12</v>
      </c>
      <c r="S4381" t="s">
        <v>90</v>
      </c>
      <c r="T4381" s="297">
        <v>46311.754166666666</v>
      </c>
    </row>
    <row r="4382" spans="1:20" x14ac:dyDescent="0.35">
      <c r="A4382" t="s">
        <v>106</v>
      </c>
      <c r="B4382" t="s">
        <v>107</v>
      </c>
      <c r="C4382" t="s">
        <v>93</v>
      </c>
      <c r="D4382" s="29">
        <v>46748</v>
      </c>
      <c r="E4382">
        <v>0</v>
      </c>
      <c r="F4382">
        <v>0</v>
      </c>
      <c r="G4382">
        <v>0</v>
      </c>
      <c r="H4382">
        <v>0</v>
      </c>
      <c r="L4382">
        <v>6</v>
      </c>
      <c r="R4382">
        <v>12</v>
      </c>
      <c r="S4382" t="s">
        <v>90</v>
      </c>
      <c r="T4382" s="297">
        <v>46311.754166666666</v>
      </c>
    </row>
    <row r="4383" spans="1:20" x14ac:dyDescent="0.35">
      <c r="A4383" t="s">
        <v>106</v>
      </c>
      <c r="B4383" t="s">
        <v>107</v>
      </c>
      <c r="C4383" t="s">
        <v>93</v>
      </c>
      <c r="D4383" s="29">
        <v>46749</v>
      </c>
      <c r="E4383">
        <v>0</v>
      </c>
      <c r="F4383">
        <v>0</v>
      </c>
      <c r="G4383">
        <v>0</v>
      </c>
      <c r="H4383">
        <v>0</v>
      </c>
      <c r="L4383">
        <v>6</v>
      </c>
      <c r="R4383">
        <v>12</v>
      </c>
      <c r="S4383" t="s">
        <v>90</v>
      </c>
      <c r="T4383" s="297">
        <v>46311.754166666666</v>
      </c>
    </row>
    <row r="4384" spans="1:20" x14ac:dyDescent="0.35">
      <c r="A4384" t="s">
        <v>106</v>
      </c>
      <c r="B4384" t="s">
        <v>107</v>
      </c>
      <c r="C4384" t="s">
        <v>93</v>
      </c>
      <c r="D4384" s="29">
        <v>46750</v>
      </c>
      <c r="E4384">
        <v>0</v>
      </c>
      <c r="F4384">
        <v>0</v>
      </c>
      <c r="G4384">
        <v>0</v>
      </c>
      <c r="H4384">
        <v>0</v>
      </c>
      <c r="L4384">
        <v>6</v>
      </c>
      <c r="R4384">
        <v>12</v>
      </c>
      <c r="S4384" t="s">
        <v>90</v>
      </c>
      <c r="T4384" s="297">
        <v>46311.754166666666</v>
      </c>
    </row>
    <row r="4385" spans="1:20" x14ac:dyDescent="0.35">
      <c r="A4385" t="s">
        <v>106</v>
      </c>
      <c r="B4385" t="s">
        <v>107</v>
      </c>
      <c r="C4385" t="s">
        <v>93</v>
      </c>
      <c r="D4385" s="29">
        <v>46751</v>
      </c>
      <c r="E4385">
        <v>0</v>
      </c>
      <c r="F4385">
        <v>0</v>
      </c>
      <c r="G4385">
        <v>0</v>
      </c>
      <c r="H4385">
        <v>0</v>
      </c>
      <c r="L4385">
        <v>6</v>
      </c>
      <c r="R4385">
        <v>12</v>
      </c>
      <c r="S4385" t="s">
        <v>90</v>
      </c>
      <c r="T4385" s="297">
        <v>46311.754166666666</v>
      </c>
    </row>
    <row r="4386" spans="1:20" x14ac:dyDescent="0.35">
      <c r="A4386" t="s">
        <v>106</v>
      </c>
      <c r="B4386" t="s">
        <v>107</v>
      </c>
      <c r="C4386" t="s">
        <v>93</v>
      </c>
      <c r="D4386" s="29">
        <v>46752</v>
      </c>
      <c r="E4386">
        <v>0</v>
      </c>
      <c r="F4386">
        <v>0</v>
      </c>
      <c r="G4386">
        <v>0</v>
      </c>
      <c r="H4386">
        <v>0</v>
      </c>
      <c r="L4386">
        <v>6</v>
      </c>
      <c r="R4386">
        <v>12</v>
      </c>
      <c r="S4386" t="s">
        <v>90</v>
      </c>
      <c r="T4386" s="297">
        <v>46311.754166666666</v>
      </c>
    </row>
    <row r="4387" spans="1:20" x14ac:dyDescent="0.35">
      <c r="A4387" t="s">
        <v>108</v>
      </c>
      <c r="B4387" t="s">
        <v>109</v>
      </c>
      <c r="C4387" t="s">
        <v>89</v>
      </c>
      <c r="D4387" s="29">
        <v>46388</v>
      </c>
      <c r="E4387">
        <v>0</v>
      </c>
      <c r="F4387">
        <v>0</v>
      </c>
      <c r="G4387">
        <v>0</v>
      </c>
      <c r="H4387">
        <v>0</v>
      </c>
      <c r="L4387">
        <v>1.5</v>
      </c>
      <c r="R4387">
        <v>2.9922200000000001</v>
      </c>
      <c r="S4387" t="s">
        <v>90</v>
      </c>
      <c r="T4387" s="297">
        <v>46311.754166666666</v>
      </c>
    </row>
    <row r="4388" spans="1:20" x14ac:dyDescent="0.35">
      <c r="A4388" t="s">
        <v>108</v>
      </c>
      <c r="B4388" t="s">
        <v>109</v>
      </c>
      <c r="C4388" t="s">
        <v>89</v>
      </c>
      <c r="D4388" s="29">
        <v>46389</v>
      </c>
      <c r="E4388">
        <v>0</v>
      </c>
      <c r="F4388">
        <v>0</v>
      </c>
      <c r="G4388">
        <v>0</v>
      </c>
      <c r="H4388">
        <v>0</v>
      </c>
      <c r="L4388">
        <v>1.5</v>
      </c>
      <c r="R4388">
        <v>2.9922200000000001</v>
      </c>
      <c r="S4388" t="s">
        <v>90</v>
      </c>
      <c r="T4388" s="297">
        <v>46311.754166666666</v>
      </c>
    </row>
    <row r="4389" spans="1:20" x14ac:dyDescent="0.35">
      <c r="A4389" t="s">
        <v>108</v>
      </c>
      <c r="B4389" t="s">
        <v>109</v>
      </c>
      <c r="C4389" t="s">
        <v>89</v>
      </c>
      <c r="D4389" s="29">
        <v>46390</v>
      </c>
      <c r="E4389">
        <v>0</v>
      </c>
      <c r="F4389">
        <v>0</v>
      </c>
      <c r="G4389">
        <v>0</v>
      </c>
      <c r="H4389">
        <v>0</v>
      </c>
      <c r="L4389">
        <v>1.5</v>
      </c>
      <c r="R4389">
        <v>2.9922200000000001</v>
      </c>
      <c r="S4389" t="s">
        <v>90</v>
      </c>
      <c r="T4389" s="297">
        <v>46311.754166666666</v>
      </c>
    </row>
    <row r="4390" spans="1:20" x14ac:dyDescent="0.35">
      <c r="A4390" t="s">
        <v>108</v>
      </c>
      <c r="B4390" t="s">
        <v>109</v>
      </c>
      <c r="C4390" t="s">
        <v>89</v>
      </c>
      <c r="D4390" s="29">
        <v>46391</v>
      </c>
      <c r="E4390">
        <v>0</v>
      </c>
      <c r="F4390">
        <v>0</v>
      </c>
      <c r="G4390">
        <v>0</v>
      </c>
      <c r="H4390">
        <v>0</v>
      </c>
      <c r="L4390">
        <v>1.5</v>
      </c>
      <c r="R4390">
        <v>2.9922200000000001</v>
      </c>
      <c r="S4390" t="s">
        <v>90</v>
      </c>
      <c r="T4390" s="297">
        <v>46311.754166666666</v>
      </c>
    </row>
    <row r="4391" spans="1:20" x14ac:dyDescent="0.35">
      <c r="A4391" t="s">
        <v>108</v>
      </c>
      <c r="B4391" t="s">
        <v>109</v>
      </c>
      <c r="C4391" t="s">
        <v>89</v>
      </c>
      <c r="D4391" s="29">
        <v>46392</v>
      </c>
      <c r="E4391">
        <v>0</v>
      </c>
      <c r="F4391">
        <v>0</v>
      </c>
      <c r="G4391">
        <v>0</v>
      </c>
      <c r="H4391">
        <v>0</v>
      </c>
      <c r="L4391">
        <v>1.5</v>
      </c>
      <c r="R4391">
        <v>2.9922200000000001</v>
      </c>
      <c r="S4391" t="s">
        <v>90</v>
      </c>
      <c r="T4391" s="297">
        <v>46311.754166666666</v>
      </c>
    </row>
    <row r="4392" spans="1:20" x14ac:dyDescent="0.35">
      <c r="A4392" t="s">
        <v>108</v>
      </c>
      <c r="B4392" t="s">
        <v>109</v>
      </c>
      <c r="C4392" t="s">
        <v>89</v>
      </c>
      <c r="D4392" s="29">
        <v>46393</v>
      </c>
      <c r="E4392">
        <v>0</v>
      </c>
      <c r="F4392">
        <v>0</v>
      </c>
      <c r="G4392">
        <v>0</v>
      </c>
      <c r="H4392">
        <v>0</v>
      </c>
      <c r="L4392">
        <v>1.5</v>
      </c>
      <c r="R4392">
        <v>2.9922200000000001</v>
      </c>
      <c r="S4392" t="s">
        <v>90</v>
      </c>
      <c r="T4392" s="297">
        <v>46311.754166666666</v>
      </c>
    </row>
    <row r="4393" spans="1:20" x14ac:dyDescent="0.35">
      <c r="A4393" t="s">
        <v>108</v>
      </c>
      <c r="B4393" t="s">
        <v>109</v>
      </c>
      <c r="C4393" t="s">
        <v>89</v>
      </c>
      <c r="D4393" s="29">
        <v>46394</v>
      </c>
      <c r="E4393">
        <v>0</v>
      </c>
      <c r="F4393">
        <v>0</v>
      </c>
      <c r="G4393">
        <v>0</v>
      </c>
      <c r="H4393">
        <v>0</v>
      </c>
      <c r="L4393">
        <v>1.5</v>
      </c>
      <c r="R4393">
        <v>2.9922200000000001</v>
      </c>
      <c r="S4393" t="s">
        <v>90</v>
      </c>
      <c r="T4393" s="297">
        <v>46311.754166666666</v>
      </c>
    </row>
    <row r="4394" spans="1:20" x14ac:dyDescent="0.35">
      <c r="A4394" t="s">
        <v>108</v>
      </c>
      <c r="B4394" t="s">
        <v>109</v>
      </c>
      <c r="C4394" t="s">
        <v>89</v>
      </c>
      <c r="D4394" s="29">
        <v>46395</v>
      </c>
      <c r="E4394">
        <v>0</v>
      </c>
      <c r="F4394">
        <v>0</v>
      </c>
      <c r="G4394">
        <v>0</v>
      </c>
      <c r="H4394">
        <v>0</v>
      </c>
      <c r="L4394">
        <v>1.5</v>
      </c>
      <c r="R4394">
        <v>2.9922200000000001</v>
      </c>
      <c r="S4394" t="s">
        <v>90</v>
      </c>
      <c r="T4394" s="297">
        <v>46311.754166666666</v>
      </c>
    </row>
    <row r="4395" spans="1:20" x14ac:dyDescent="0.35">
      <c r="A4395" t="s">
        <v>108</v>
      </c>
      <c r="B4395" t="s">
        <v>109</v>
      </c>
      <c r="C4395" t="s">
        <v>89</v>
      </c>
      <c r="D4395" s="29">
        <v>46396</v>
      </c>
      <c r="E4395">
        <v>0</v>
      </c>
      <c r="F4395">
        <v>0</v>
      </c>
      <c r="G4395">
        <v>0</v>
      </c>
      <c r="H4395">
        <v>0</v>
      </c>
      <c r="L4395">
        <v>1.5</v>
      </c>
      <c r="R4395">
        <v>2.9922200000000001</v>
      </c>
      <c r="S4395" t="s">
        <v>90</v>
      </c>
      <c r="T4395" s="297">
        <v>46311.754166666666</v>
      </c>
    </row>
    <row r="4396" spans="1:20" x14ac:dyDescent="0.35">
      <c r="A4396" t="s">
        <v>108</v>
      </c>
      <c r="B4396" t="s">
        <v>109</v>
      </c>
      <c r="C4396" t="s">
        <v>89</v>
      </c>
      <c r="D4396" s="29">
        <v>46397</v>
      </c>
      <c r="E4396">
        <v>0</v>
      </c>
      <c r="F4396">
        <v>0</v>
      </c>
      <c r="G4396">
        <v>0</v>
      </c>
      <c r="H4396">
        <v>0</v>
      </c>
      <c r="L4396">
        <v>1.5</v>
      </c>
      <c r="R4396">
        <v>2.9922200000000001</v>
      </c>
      <c r="S4396" t="s">
        <v>90</v>
      </c>
      <c r="T4396" s="297">
        <v>46311.754166666666</v>
      </c>
    </row>
    <row r="4397" spans="1:20" x14ac:dyDescent="0.35">
      <c r="A4397" t="s">
        <v>108</v>
      </c>
      <c r="B4397" t="s">
        <v>109</v>
      </c>
      <c r="C4397" t="s">
        <v>89</v>
      </c>
      <c r="D4397" s="29">
        <v>46398</v>
      </c>
      <c r="E4397">
        <v>0</v>
      </c>
      <c r="F4397">
        <v>0</v>
      </c>
      <c r="G4397">
        <v>0</v>
      </c>
      <c r="H4397">
        <v>0</v>
      </c>
      <c r="L4397">
        <v>1.5</v>
      </c>
      <c r="R4397">
        <v>2.9922200000000001</v>
      </c>
      <c r="S4397" t="s">
        <v>90</v>
      </c>
      <c r="T4397" s="297">
        <v>46311.754166666666</v>
      </c>
    </row>
    <row r="4398" spans="1:20" x14ac:dyDescent="0.35">
      <c r="A4398" t="s">
        <v>108</v>
      </c>
      <c r="B4398" t="s">
        <v>109</v>
      </c>
      <c r="C4398" t="s">
        <v>89</v>
      </c>
      <c r="D4398" s="29">
        <v>46399</v>
      </c>
      <c r="E4398">
        <v>0</v>
      </c>
      <c r="F4398">
        <v>0</v>
      </c>
      <c r="G4398">
        <v>0</v>
      </c>
      <c r="H4398">
        <v>0</v>
      </c>
      <c r="L4398">
        <v>1.5</v>
      </c>
      <c r="R4398">
        <v>2.9922200000000001</v>
      </c>
      <c r="S4398" t="s">
        <v>90</v>
      </c>
      <c r="T4398" s="297">
        <v>46311.754166666666</v>
      </c>
    </row>
    <row r="4399" spans="1:20" x14ac:dyDescent="0.35">
      <c r="A4399" t="s">
        <v>108</v>
      </c>
      <c r="B4399" t="s">
        <v>109</v>
      </c>
      <c r="C4399" t="s">
        <v>89</v>
      </c>
      <c r="D4399" s="29">
        <v>46400</v>
      </c>
      <c r="E4399">
        <v>0</v>
      </c>
      <c r="F4399">
        <v>0</v>
      </c>
      <c r="G4399">
        <v>0</v>
      </c>
      <c r="H4399">
        <v>0</v>
      </c>
      <c r="L4399">
        <v>1.5</v>
      </c>
      <c r="R4399">
        <v>2.9922200000000001</v>
      </c>
      <c r="S4399" t="s">
        <v>90</v>
      </c>
      <c r="T4399" s="297">
        <v>46311.754166666666</v>
      </c>
    </row>
    <row r="4400" spans="1:20" x14ac:dyDescent="0.35">
      <c r="A4400" t="s">
        <v>108</v>
      </c>
      <c r="B4400" t="s">
        <v>109</v>
      </c>
      <c r="C4400" t="s">
        <v>89</v>
      </c>
      <c r="D4400" s="29">
        <v>46401</v>
      </c>
      <c r="E4400">
        <v>0</v>
      </c>
      <c r="F4400">
        <v>0</v>
      </c>
      <c r="G4400">
        <v>0</v>
      </c>
      <c r="H4400">
        <v>0</v>
      </c>
      <c r="L4400">
        <v>1.5</v>
      </c>
      <c r="R4400">
        <v>2.9922200000000001</v>
      </c>
      <c r="S4400" t="s">
        <v>90</v>
      </c>
      <c r="T4400" s="297">
        <v>46311.754166666666</v>
      </c>
    </row>
    <row r="4401" spans="1:20" x14ac:dyDescent="0.35">
      <c r="A4401" t="s">
        <v>108</v>
      </c>
      <c r="B4401" t="s">
        <v>109</v>
      </c>
      <c r="C4401" t="s">
        <v>89</v>
      </c>
      <c r="D4401" s="29">
        <v>46402</v>
      </c>
      <c r="E4401">
        <v>0</v>
      </c>
      <c r="F4401">
        <v>0</v>
      </c>
      <c r="G4401">
        <v>0</v>
      </c>
      <c r="H4401">
        <v>0</v>
      </c>
      <c r="L4401">
        <v>1.5</v>
      </c>
      <c r="R4401">
        <v>2.9922200000000001</v>
      </c>
      <c r="S4401" t="s">
        <v>90</v>
      </c>
      <c r="T4401" s="297">
        <v>46311.754166666666</v>
      </c>
    </row>
    <row r="4402" spans="1:20" x14ac:dyDescent="0.35">
      <c r="A4402" t="s">
        <v>108</v>
      </c>
      <c r="B4402" t="s">
        <v>109</v>
      </c>
      <c r="C4402" t="s">
        <v>89</v>
      </c>
      <c r="D4402" s="29">
        <v>46403</v>
      </c>
      <c r="E4402">
        <v>0</v>
      </c>
      <c r="F4402">
        <v>0</v>
      </c>
      <c r="G4402">
        <v>0</v>
      </c>
      <c r="H4402">
        <v>0</v>
      </c>
      <c r="L4402">
        <v>1.5</v>
      </c>
      <c r="R4402">
        <v>2.9922200000000001</v>
      </c>
      <c r="S4402" t="s">
        <v>90</v>
      </c>
      <c r="T4402" s="297">
        <v>46311.754166666666</v>
      </c>
    </row>
    <row r="4403" spans="1:20" x14ac:dyDescent="0.35">
      <c r="A4403" t="s">
        <v>108</v>
      </c>
      <c r="B4403" t="s">
        <v>109</v>
      </c>
      <c r="C4403" t="s">
        <v>89</v>
      </c>
      <c r="D4403" s="29">
        <v>46404</v>
      </c>
      <c r="E4403">
        <v>0</v>
      </c>
      <c r="F4403">
        <v>0</v>
      </c>
      <c r="G4403">
        <v>0</v>
      </c>
      <c r="H4403">
        <v>0</v>
      </c>
      <c r="L4403">
        <v>1.5</v>
      </c>
      <c r="R4403">
        <v>2.9922200000000001</v>
      </c>
      <c r="S4403" t="s">
        <v>90</v>
      </c>
      <c r="T4403" s="297">
        <v>46311.754166666666</v>
      </c>
    </row>
    <row r="4404" spans="1:20" x14ac:dyDescent="0.35">
      <c r="A4404" t="s">
        <v>108</v>
      </c>
      <c r="B4404" t="s">
        <v>109</v>
      </c>
      <c r="C4404" t="s">
        <v>89</v>
      </c>
      <c r="D4404" s="29">
        <v>46405</v>
      </c>
      <c r="E4404">
        <v>0</v>
      </c>
      <c r="F4404">
        <v>0</v>
      </c>
      <c r="G4404">
        <v>0</v>
      </c>
      <c r="H4404">
        <v>0</v>
      </c>
      <c r="L4404">
        <v>1.5</v>
      </c>
      <c r="R4404">
        <v>2.9922200000000001</v>
      </c>
      <c r="S4404" t="s">
        <v>90</v>
      </c>
      <c r="T4404" s="297">
        <v>46311.754166666666</v>
      </c>
    </row>
    <row r="4405" spans="1:20" x14ac:dyDescent="0.35">
      <c r="A4405" t="s">
        <v>108</v>
      </c>
      <c r="B4405" t="s">
        <v>109</v>
      </c>
      <c r="C4405" t="s">
        <v>89</v>
      </c>
      <c r="D4405" s="29">
        <v>46406</v>
      </c>
      <c r="E4405">
        <v>0</v>
      </c>
      <c r="F4405">
        <v>0</v>
      </c>
      <c r="G4405">
        <v>0</v>
      </c>
      <c r="H4405">
        <v>0</v>
      </c>
      <c r="L4405">
        <v>1.5</v>
      </c>
      <c r="R4405">
        <v>2.9922200000000001</v>
      </c>
      <c r="S4405" t="s">
        <v>90</v>
      </c>
      <c r="T4405" s="297">
        <v>46311.754166666666</v>
      </c>
    </row>
    <row r="4406" spans="1:20" x14ac:dyDescent="0.35">
      <c r="A4406" t="s">
        <v>108</v>
      </c>
      <c r="B4406" t="s">
        <v>109</v>
      </c>
      <c r="C4406" t="s">
        <v>89</v>
      </c>
      <c r="D4406" s="29">
        <v>46407</v>
      </c>
      <c r="E4406">
        <v>0</v>
      </c>
      <c r="F4406">
        <v>0</v>
      </c>
      <c r="G4406">
        <v>0</v>
      </c>
      <c r="H4406">
        <v>0</v>
      </c>
      <c r="L4406">
        <v>1.5</v>
      </c>
      <c r="R4406">
        <v>2.9922200000000001</v>
      </c>
      <c r="S4406" t="s">
        <v>90</v>
      </c>
      <c r="T4406" s="297">
        <v>46311.754166666666</v>
      </c>
    </row>
    <row r="4407" spans="1:20" x14ac:dyDescent="0.35">
      <c r="A4407" t="s">
        <v>108</v>
      </c>
      <c r="B4407" t="s">
        <v>109</v>
      </c>
      <c r="C4407" t="s">
        <v>89</v>
      </c>
      <c r="D4407" s="29">
        <v>46408</v>
      </c>
      <c r="E4407">
        <v>0</v>
      </c>
      <c r="F4407">
        <v>0</v>
      </c>
      <c r="G4407">
        <v>0</v>
      </c>
      <c r="H4407">
        <v>0</v>
      </c>
      <c r="L4407">
        <v>1.5</v>
      </c>
      <c r="R4407">
        <v>2.9922200000000001</v>
      </c>
      <c r="S4407" t="s">
        <v>90</v>
      </c>
      <c r="T4407" s="297">
        <v>46311.754166666666</v>
      </c>
    </row>
    <row r="4408" spans="1:20" x14ac:dyDescent="0.35">
      <c r="A4408" t="s">
        <v>108</v>
      </c>
      <c r="B4408" t="s">
        <v>109</v>
      </c>
      <c r="C4408" t="s">
        <v>89</v>
      </c>
      <c r="D4408" s="29">
        <v>46409</v>
      </c>
      <c r="E4408">
        <v>0</v>
      </c>
      <c r="F4408">
        <v>0</v>
      </c>
      <c r="G4408">
        <v>0</v>
      </c>
      <c r="H4408">
        <v>0</v>
      </c>
      <c r="L4408">
        <v>1.5</v>
      </c>
      <c r="R4408">
        <v>2.9922200000000001</v>
      </c>
      <c r="S4408" t="s">
        <v>90</v>
      </c>
      <c r="T4408" s="297">
        <v>46311.754166666666</v>
      </c>
    </row>
    <row r="4409" spans="1:20" x14ac:dyDescent="0.35">
      <c r="A4409" t="s">
        <v>108</v>
      </c>
      <c r="B4409" t="s">
        <v>109</v>
      </c>
      <c r="C4409" t="s">
        <v>89</v>
      </c>
      <c r="D4409" s="29">
        <v>46410</v>
      </c>
      <c r="E4409">
        <v>0</v>
      </c>
      <c r="F4409">
        <v>0</v>
      </c>
      <c r="G4409">
        <v>0</v>
      </c>
      <c r="H4409">
        <v>0</v>
      </c>
      <c r="L4409">
        <v>1.5</v>
      </c>
      <c r="R4409">
        <v>2.9922200000000001</v>
      </c>
      <c r="S4409" t="s">
        <v>90</v>
      </c>
      <c r="T4409" s="297">
        <v>46311.754166666666</v>
      </c>
    </row>
    <row r="4410" spans="1:20" x14ac:dyDescent="0.35">
      <c r="A4410" t="s">
        <v>108</v>
      </c>
      <c r="B4410" t="s">
        <v>109</v>
      </c>
      <c r="C4410" t="s">
        <v>89</v>
      </c>
      <c r="D4410" s="29">
        <v>46411</v>
      </c>
      <c r="E4410">
        <v>0</v>
      </c>
      <c r="F4410">
        <v>0</v>
      </c>
      <c r="G4410">
        <v>0</v>
      </c>
      <c r="H4410">
        <v>0</v>
      </c>
      <c r="L4410">
        <v>1.5</v>
      </c>
      <c r="R4410">
        <v>2.9922200000000001</v>
      </c>
      <c r="S4410" t="s">
        <v>90</v>
      </c>
      <c r="T4410" s="297">
        <v>46311.754166666666</v>
      </c>
    </row>
    <row r="4411" spans="1:20" x14ac:dyDescent="0.35">
      <c r="A4411" t="s">
        <v>108</v>
      </c>
      <c r="B4411" t="s">
        <v>109</v>
      </c>
      <c r="C4411" t="s">
        <v>89</v>
      </c>
      <c r="D4411" s="29">
        <v>46412</v>
      </c>
      <c r="E4411">
        <v>0</v>
      </c>
      <c r="F4411">
        <v>0</v>
      </c>
      <c r="G4411">
        <v>0</v>
      </c>
      <c r="H4411">
        <v>0</v>
      </c>
      <c r="L4411">
        <v>1.5</v>
      </c>
      <c r="R4411">
        <v>2.9922200000000001</v>
      </c>
      <c r="S4411" t="s">
        <v>90</v>
      </c>
      <c r="T4411" s="297">
        <v>46311.754166666666</v>
      </c>
    </row>
    <row r="4412" spans="1:20" x14ac:dyDescent="0.35">
      <c r="A4412" t="s">
        <v>108</v>
      </c>
      <c r="B4412" t="s">
        <v>109</v>
      </c>
      <c r="C4412" t="s">
        <v>89</v>
      </c>
      <c r="D4412" s="29">
        <v>46413</v>
      </c>
      <c r="E4412">
        <v>0</v>
      </c>
      <c r="F4412">
        <v>0</v>
      </c>
      <c r="G4412">
        <v>0</v>
      </c>
      <c r="H4412">
        <v>0</v>
      </c>
      <c r="L4412">
        <v>1.5</v>
      </c>
      <c r="R4412">
        <v>2.9922200000000001</v>
      </c>
      <c r="S4412" t="s">
        <v>90</v>
      </c>
      <c r="T4412" s="297">
        <v>46311.754166666666</v>
      </c>
    </row>
    <row r="4413" spans="1:20" x14ac:dyDescent="0.35">
      <c r="A4413" t="s">
        <v>108</v>
      </c>
      <c r="B4413" t="s">
        <v>109</v>
      </c>
      <c r="C4413" t="s">
        <v>89</v>
      </c>
      <c r="D4413" s="29">
        <v>46414</v>
      </c>
      <c r="E4413">
        <v>0</v>
      </c>
      <c r="F4413">
        <v>0</v>
      </c>
      <c r="G4413">
        <v>0</v>
      </c>
      <c r="H4413">
        <v>0</v>
      </c>
      <c r="L4413">
        <v>1.5</v>
      </c>
      <c r="R4413">
        <v>2.9922200000000001</v>
      </c>
      <c r="S4413" t="s">
        <v>90</v>
      </c>
      <c r="T4413" s="297">
        <v>46311.754166666666</v>
      </c>
    </row>
    <row r="4414" spans="1:20" x14ac:dyDescent="0.35">
      <c r="A4414" t="s">
        <v>108</v>
      </c>
      <c r="B4414" t="s">
        <v>109</v>
      </c>
      <c r="C4414" t="s">
        <v>89</v>
      </c>
      <c r="D4414" s="29">
        <v>46415</v>
      </c>
      <c r="E4414">
        <v>0</v>
      </c>
      <c r="F4414">
        <v>0</v>
      </c>
      <c r="G4414">
        <v>0</v>
      </c>
      <c r="H4414">
        <v>0</v>
      </c>
      <c r="L4414">
        <v>1.5</v>
      </c>
      <c r="R4414">
        <v>2.9922200000000001</v>
      </c>
      <c r="S4414" t="s">
        <v>90</v>
      </c>
      <c r="T4414" s="297">
        <v>46311.754166666666</v>
      </c>
    </row>
    <row r="4415" spans="1:20" x14ac:dyDescent="0.35">
      <c r="A4415" t="s">
        <v>108</v>
      </c>
      <c r="B4415" t="s">
        <v>109</v>
      </c>
      <c r="C4415" t="s">
        <v>89</v>
      </c>
      <c r="D4415" s="29">
        <v>46416</v>
      </c>
      <c r="E4415">
        <v>0</v>
      </c>
      <c r="F4415">
        <v>0</v>
      </c>
      <c r="G4415">
        <v>0</v>
      </c>
      <c r="H4415">
        <v>0</v>
      </c>
      <c r="L4415">
        <v>1.5</v>
      </c>
      <c r="R4415">
        <v>2.9922200000000001</v>
      </c>
      <c r="S4415" t="s">
        <v>90</v>
      </c>
      <c r="T4415" s="297">
        <v>46311.754166666666</v>
      </c>
    </row>
    <row r="4416" spans="1:20" x14ac:dyDescent="0.35">
      <c r="A4416" t="s">
        <v>108</v>
      </c>
      <c r="B4416" t="s">
        <v>109</v>
      </c>
      <c r="C4416" t="s">
        <v>89</v>
      </c>
      <c r="D4416" s="29">
        <v>46417</v>
      </c>
      <c r="E4416">
        <v>0</v>
      </c>
      <c r="F4416">
        <v>0</v>
      </c>
      <c r="G4416">
        <v>0</v>
      </c>
      <c r="H4416">
        <v>0</v>
      </c>
      <c r="L4416">
        <v>1.5</v>
      </c>
      <c r="R4416">
        <v>2.9922200000000001</v>
      </c>
      <c r="S4416" t="s">
        <v>90</v>
      </c>
      <c r="T4416" s="297">
        <v>46311.754166666666</v>
      </c>
    </row>
    <row r="4417" spans="1:20" x14ac:dyDescent="0.35">
      <c r="A4417" t="s">
        <v>108</v>
      </c>
      <c r="B4417" t="s">
        <v>109</v>
      </c>
      <c r="C4417" t="s">
        <v>89</v>
      </c>
      <c r="D4417" s="29">
        <v>46418</v>
      </c>
      <c r="E4417">
        <v>0</v>
      </c>
      <c r="F4417">
        <v>0</v>
      </c>
      <c r="G4417">
        <v>0</v>
      </c>
      <c r="H4417">
        <v>0</v>
      </c>
      <c r="L4417">
        <v>1.5</v>
      </c>
      <c r="R4417">
        <v>2.9922200000000001</v>
      </c>
      <c r="S4417" t="s">
        <v>90</v>
      </c>
      <c r="T4417" s="297">
        <v>46311.754166666666</v>
      </c>
    </row>
    <row r="4418" spans="1:20" x14ac:dyDescent="0.35">
      <c r="A4418" t="s">
        <v>108</v>
      </c>
      <c r="B4418" t="s">
        <v>109</v>
      </c>
      <c r="C4418" t="s">
        <v>89</v>
      </c>
      <c r="D4418" s="29">
        <v>46419</v>
      </c>
      <c r="E4418">
        <v>0</v>
      </c>
      <c r="F4418">
        <v>0</v>
      </c>
      <c r="G4418">
        <v>0</v>
      </c>
      <c r="H4418">
        <v>0</v>
      </c>
      <c r="L4418">
        <v>1.5</v>
      </c>
      <c r="R4418">
        <v>2.9922200000000001</v>
      </c>
      <c r="S4418" t="s">
        <v>90</v>
      </c>
      <c r="T4418" s="297">
        <v>46311.754166666666</v>
      </c>
    </row>
    <row r="4419" spans="1:20" x14ac:dyDescent="0.35">
      <c r="A4419" t="s">
        <v>108</v>
      </c>
      <c r="B4419" t="s">
        <v>109</v>
      </c>
      <c r="C4419" t="s">
        <v>89</v>
      </c>
      <c r="D4419" s="29">
        <v>46420</v>
      </c>
      <c r="E4419">
        <v>0</v>
      </c>
      <c r="F4419">
        <v>0</v>
      </c>
      <c r="G4419">
        <v>0</v>
      </c>
      <c r="H4419">
        <v>0</v>
      </c>
      <c r="L4419">
        <v>1.5</v>
      </c>
      <c r="R4419">
        <v>2.9922200000000001</v>
      </c>
      <c r="S4419" t="s">
        <v>90</v>
      </c>
      <c r="T4419" s="297">
        <v>46311.754166666666</v>
      </c>
    </row>
    <row r="4420" spans="1:20" x14ac:dyDescent="0.35">
      <c r="A4420" t="s">
        <v>108</v>
      </c>
      <c r="B4420" t="s">
        <v>109</v>
      </c>
      <c r="C4420" t="s">
        <v>89</v>
      </c>
      <c r="D4420" s="29">
        <v>46421</v>
      </c>
      <c r="E4420">
        <v>0</v>
      </c>
      <c r="F4420">
        <v>0</v>
      </c>
      <c r="G4420">
        <v>0</v>
      </c>
      <c r="H4420">
        <v>0</v>
      </c>
      <c r="L4420">
        <v>1.5</v>
      </c>
      <c r="R4420">
        <v>2.9922200000000001</v>
      </c>
      <c r="S4420" t="s">
        <v>90</v>
      </c>
      <c r="T4420" s="297">
        <v>46311.754166666666</v>
      </c>
    </row>
    <row r="4421" spans="1:20" x14ac:dyDescent="0.35">
      <c r="A4421" t="s">
        <v>108</v>
      </c>
      <c r="B4421" t="s">
        <v>109</v>
      </c>
      <c r="C4421" t="s">
        <v>89</v>
      </c>
      <c r="D4421" s="29">
        <v>46422</v>
      </c>
      <c r="E4421">
        <v>0</v>
      </c>
      <c r="F4421">
        <v>0</v>
      </c>
      <c r="G4421">
        <v>0</v>
      </c>
      <c r="H4421">
        <v>0</v>
      </c>
      <c r="L4421">
        <v>1.5</v>
      </c>
      <c r="R4421">
        <v>2.9922200000000001</v>
      </c>
      <c r="S4421" t="s">
        <v>90</v>
      </c>
      <c r="T4421" s="297">
        <v>46311.754166666666</v>
      </c>
    </row>
    <row r="4422" spans="1:20" x14ac:dyDescent="0.35">
      <c r="A4422" t="s">
        <v>108</v>
      </c>
      <c r="B4422" t="s">
        <v>109</v>
      </c>
      <c r="C4422" t="s">
        <v>89</v>
      </c>
      <c r="D4422" s="29">
        <v>46423</v>
      </c>
      <c r="E4422">
        <v>0</v>
      </c>
      <c r="F4422">
        <v>0</v>
      </c>
      <c r="G4422">
        <v>0</v>
      </c>
      <c r="H4422">
        <v>0</v>
      </c>
      <c r="L4422">
        <v>1.5</v>
      </c>
      <c r="R4422">
        <v>2.9922200000000001</v>
      </c>
      <c r="S4422" t="s">
        <v>90</v>
      </c>
      <c r="T4422" s="297">
        <v>46311.754166666666</v>
      </c>
    </row>
    <row r="4423" spans="1:20" x14ac:dyDescent="0.35">
      <c r="A4423" t="s">
        <v>108</v>
      </c>
      <c r="B4423" t="s">
        <v>109</v>
      </c>
      <c r="C4423" t="s">
        <v>89</v>
      </c>
      <c r="D4423" s="29">
        <v>46424</v>
      </c>
      <c r="E4423">
        <v>0</v>
      </c>
      <c r="F4423">
        <v>0</v>
      </c>
      <c r="G4423">
        <v>0</v>
      </c>
      <c r="H4423">
        <v>0</v>
      </c>
      <c r="L4423">
        <v>1.5</v>
      </c>
      <c r="R4423">
        <v>2.9922200000000001</v>
      </c>
      <c r="S4423" t="s">
        <v>90</v>
      </c>
      <c r="T4423" s="297">
        <v>46311.754166666666</v>
      </c>
    </row>
    <row r="4424" spans="1:20" x14ac:dyDescent="0.35">
      <c r="A4424" t="s">
        <v>108</v>
      </c>
      <c r="B4424" t="s">
        <v>109</v>
      </c>
      <c r="C4424" t="s">
        <v>89</v>
      </c>
      <c r="D4424" s="29">
        <v>46425</v>
      </c>
      <c r="E4424">
        <v>0</v>
      </c>
      <c r="F4424">
        <v>0</v>
      </c>
      <c r="G4424">
        <v>0</v>
      </c>
      <c r="H4424">
        <v>0</v>
      </c>
      <c r="L4424">
        <v>1.5</v>
      </c>
      <c r="R4424">
        <v>2.9922200000000001</v>
      </c>
      <c r="S4424" t="s">
        <v>90</v>
      </c>
      <c r="T4424" s="297">
        <v>46311.754166666666</v>
      </c>
    </row>
    <row r="4425" spans="1:20" x14ac:dyDescent="0.35">
      <c r="A4425" t="s">
        <v>108</v>
      </c>
      <c r="B4425" t="s">
        <v>109</v>
      </c>
      <c r="C4425" t="s">
        <v>89</v>
      </c>
      <c r="D4425" s="29">
        <v>46426</v>
      </c>
      <c r="E4425">
        <v>0</v>
      </c>
      <c r="F4425">
        <v>0</v>
      </c>
      <c r="G4425">
        <v>0</v>
      </c>
      <c r="H4425">
        <v>0</v>
      </c>
      <c r="L4425">
        <v>1.5</v>
      </c>
      <c r="R4425">
        <v>2.9922200000000001</v>
      </c>
      <c r="S4425" t="s">
        <v>90</v>
      </c>
      <c r="T4425" s="297">
        <v>46311.754166666666</v>
      </c>
    </row>
    <row r="4426" spans="1:20" x14ac:dyDescent="0.35">
      <c r="A4426" t="s">
        <v>108</v>
      </c>
      <c r="B4426" t="s">
        <v>109</v>
      </c>
      <c r="C4426" t="s">
        <v>89</v>
      </c>
      <c r="D4426" s="29">
        <v>46427</v>
      </c>
      <c r="E4426">
        <v>0</v>
      </c>
      <c r="F4426">
        <v>0</v>
      </c>
      <c r="G4426">
        <v>0</v>
      </c>
      <c r="H4426">
        <v>0</v>
      </c>
      <c r="L4426">
        <v>1.5</v>
      </c>
      <c r="R4426">
        <v>2.9922200000000001</v>
      </c>
      <c r="S4426" t="s">
        <v>90</v>
      </c>
      <c r="T4426" s="297">
        <v>46311.754166666666</v>
      </c>
    </row>
    <row r="4427" spans="1:20" x14ac:dyDescent="0.35">
      <c r="A4427" t="s">
        <v>108</v>
      </c>
      <c r="B4427" t="s">
        <v>109</v>
      </c>
      <c r="C4427" t="s">
        <v>89</v>
      </c>
      <c r="D4427" s="29">
        <v>46428</v>
      </c>
      <c r="E4427">
        <v>0</v>
      </c>
      <c r="F4427">
        <v>0</v>
      </c>
      <c r="G4427">
        <v>0</v>
      </c>
      <c r="H4427">
        <v>0</v>
      </c>
      <c r="L4427">
        <v>1.5</v>
      </c>
      <c r="R4427">
        <v>2.9922200000000001</v>
      </c>
      <c r="S4427" t="s">
        <v>90</v>
      </c>
      <c r="T4427" s="297">
        <v>46311.754166666666</v>
      </c>
    </row>
    <row r="4428" spans="1:20" x14ac:dyDescent="0.35">
      <c r="A4428" t="s">
        <v>108</v>
      </c>
      <c r="B4428" t="s">
        <v>109</v>
      </c>
      <c r="C4428" t="s">
        <v>89</v>
      </c>
      <c r="D4428" s="29">
        <v>46429</v>
      </c>
      <c r="E4428">
        <v>0</v>
      </c>
      <c r="F4428">
        <v>0</v>
      </c>
      <c r="G4428">
        <v>0</v>
      </c>
      <c r="H4428">
        <v>0</v>
      </c>
      <c r="L4428">
        <v>1.5</v>
      </c>
      <c r="R4428">
        <v>2.9922200000000001</v>
      </c>
      <c r="S4428" t="s">
        <v>90</v>
      </c>
      <c r="T4428" s="297">
        <v>46311.754166666666</v>
      </c>
    </row>
    <row r="4429" spans="1:20" x14ac:dyDescent="0.35">
      <c r="A4429" t="s">
        <v>108</v>
      </c>
      <c r="B4429" t="s">
        <v>109</v>
      </c>
      <c r="C4429" t="s">
        <v>89</v>
      </c>
      <c r="D4429" s="29">
        <v>46430</v>
      </c>
      <c r="E4429">
        <v>0</v>
      </c>
      <c r="F4429">
        <v>0</v>
      </c>
      <c r="G4429">
        <v>0</v>
      </c>
      <c r="H4429">
        <v>0</v>
      </c>
      <c r="L4429">
        <v>1.5</v>
      </c>
      <c r="R4429">
        <v>2.9922200000000001</v>
      </c>
      <c r="S4429" t="s">
        <v>90</v>
      </c>
      <c r="T4429" s="297">
        <v>46311.754166666666</v>
      </c>
    </row>
    <row r="4430" spans="1:20" x14ac:dyDescent="0.35">
      <c r="A4430" t="s">
        <v>108</v>
      </c>
      <c r="B4430" t="s">
        <v>109</v>
      </c>
      <c r="C4430" t="s">
        <v>89</v>
      </c>
      <c r="D4430" s="29">
        <v>46431</v>
      </c>
      <c r="E4430">
        <v>0</v>
      </c>
      <c r="F4430">
        <v>0</v>
      </c>
      <c r="G4430">
        <v>0</v>
      </c>
      <c r="H4430">
        <v>0</v>
      </c>
      <c r="L4430">
        <v>1.5</v>
      </c>
      <c r="R4430">
        <v>2.9922200000000001</v>
      </c>
      <c r="S4430" t="s">
        <v>90</v>
      </c>
      <c r="T4430" s="297">
        <v>46311.754166666666</v>
      </c>
    </row>
    <row r="4431" spans="1:20" x14ac:dyDescent="0.35">
      <c r="A4431" t="s">
        <v>108</v>
      </c>
      <c r="B4431" t="s">
        <v>109</v>
      </c>
      <c r="C4431" t="s">
        <v>89</v>
      </c>
      <c r="D4431" s="29">
        <v>46432</v>
      </c>
      <c r="E4431">
        <v>0</v>
      </c>
      <c r="F4431">
        <v>0</v>
      </c>
      <c r="G4431">
        <v>0</v>
      </c>
      <c r="H4431">
        <v>0</v>
      </c>
      <c r="L4431">
        <v>1.5</v>
      </c>
      <c r="R4431">
        <v>2.9922200000000001</v>
      </c>
      <c r="S4431" t="s">
        <v>90</v>
      </c>
      <c r="T4431" s="297">
        <v>46311.754166666666</v>
      </c>
    </row>
    <row r="4432" spans="1:20" x14ac:dyDescent="0.35">
      <c r="A4432" t="s">
        <v>108</v>
      </c>
      <c r="B4432" t="s">
        <v>109</v>
      </c>
      <c r="C4432" t="s">
        <v>89</v>
      </c>
      <c r="D4432" s="29">
        <v>46433</v>
      </c>
      <c r="E4432">
        <v>0</v>
      </c>
      <c r="F4432">
        <v>0</v>
      </c>
      <c r="G4432">
        <v>0</v>
      </c>
      <c r="H4432">
        <v>0</v>
      </c>
      <c r="L4432">
        <v>1.5</v>
      </c>
      <c r="R4432">
        <v>2.9922200000000001</v>
      </c>
      <c r="S4432" t="s">
        <v>90</v>
      </c>
      <c r="T4432" s="297">
        <v>46311.754166666666</v>
      </c>
    </row>
    <row r="4433" spans="1:20" x14ac:dyDescent="0.35">
      <c r="A4433" t="s">
        <v>108</v>
      </c>
      <c r="B4433" t="s">
        <v>109</v>
      </c>
      <c r="C4433" t="s">
        <v>89</v>
      </c>
      <c r="D4433" s="29">
        <v>46434</v>
      </c>
      <c r="E4433">
        <v>0</v>
      </c>
      <c r="F4433">
        <v>0</v>
      </c>
      <c r="G4433">
        <v>0</v>
      </c>
      <c r="H4433">
        <v>0</v>
      </c>
      <c r="L4433">
        <v>1.5</v>
      </c>
      <c r="R4433">
        <v>2.9922200000000001</v>
      </c>
      <c r="S4433" t="s">
        <v>90</v>
      </c>
      <c r="T4433" s="297">
        <v>46311.754166666666</v>
      </c>
    </row>
    <row r="4434" spans="1:20" x14ac:dyDescent="0.35">
      <c r="A4434" t="s">
        <v>108</v>
      </c>
      <c r="B4434" t="s">
        <v>109</v>
      </c>
      <c r="C4434" t="s">
        <v>89</v>
      </c>
      <c r="D4434" s="29">
        <v>46435</v>
      </c>
      <c r="E4434">
        <v>0</v>
      </c>
      <c r="F4434">
        <v>0</v>
      </c>
      <c r="G4434">
        <v>0</v>
      </c>
      <c r="H4434">
        <v>0</v>
      </c>
      <c r="L4434">
        <v>1.5</v>
      </c>
      <c r="R4434">
        <v>2.9922200000000001</v>
      </c>
      <c r="S4434" t="s">
        <v>90</v>
      </c>
      <c r="T4434" s="297">
        <v>46311.754166666666</v>
      </c>
    </row>
    <row r="4435" spans="1:20" x14ac:dyDescent="0.35">
      <c r="A4435" t="s">
        <v>108</v>
      </c>
      <c r="B4435" t="s">
        <v>109</v>
      </c>
      <c r="C4435" t="s">
        <v>89</v>
      </c>
      <c r="D4435" s="29">
        <v>46436</v>
      </c>
      <c r="E4435">
        <v>0</v>
      </c>
      <c r="F4435">
        <v>0</v>
      </c>
      <c r="G4435">
        <v>0</v>
      </c>
      <c r="H4435">
        <v>0</v>
      </c>
      <c r="L4435">
        <v>1.5</v>
      </c>
      <c r="R4435">
        <v>2.9922200000000001</v>
      </c>
      <c r="S4435" t="s">
        <v>90</v>
      </c>
      <c r="T4435" s="297">
        <v>46311.754166666666</v>
      </c>
    </row>
    <row r="4436" spans="1:20" x14ac:dyDescent="0.35">
      <c r="A4436" t="s">
        <v>108</v>
      </c>
      <c r="B4436" t="s">
        <v>109</v>
      </c>
      <c r="C4436" t="s">
        <v>89</v>
      </c>
      <c r="D4436" s="29">
        <v>46437</v>
      </c>
      <c r="E4436">
        <v>0</v>
      </c>
      <c r="F4436">
        <v>0</v>
      </c>
      <c r="G4436">
        <v>0</v>
      </c>
      <c r="H4436">
        <v>0</v>
      </c>
      <c r="L4436">
        <v>1.5</v>
      </c>
      <c r="R4436">
        <v>2.9922200000000001</v>
      </c>
      <c r="S4436" t="s">
        <v>90</v>
      </c>
      <c r="T4436" s="297">
        <v>46311.754166666666</v>
      </c>
    </row>
    <row r="4437" spans="1:20" x14ac:dyDescent="0.35">
      <c r="A4437" t="s">
        <v>108</v>
      </c>
      <c r="B4437" t="s">
        <v>109</v>
      </c>
      <c r="C4437" t="s">
        <v>89</v>
      </c>
      <c r="D4437" s="29">
        <v>46438</v>
      </c>
      <c r="E4437">
        <v>0</v>
      </c>
      <c r="F4437">
        <v>0</v>
      </c>
      <c r="G4437">
        <v>0</v>
      </c>
      <c r="H4437">
        <v>0</v>
      </c>
      <c r="L4437">
        <v>1.5</v>
      </c>
      <c r="R4437">
        <v>2.9922200000000001</v>
      </c>
      <c r="S4437" t="s">
        <v>90</v>
      </c>
      <c r="T4437" s="297">
        <v>46311.754166666666</v>
      </c>
    </row>
    <row r="4438" spans="1:20" x14ac:dyDescent="0.35">
      <c r="A4438" t="s">
        <v>108</v>
      </c>
      <c r="B4438" t="s">
        <v>109</v>
      </c>
      <c r="C4438" t="s">
        <v>89</v>
      </c>
      <c r="D4438" s="29">
        <v>46439</v>
      </c>
      <c r="E4438">
        <v>0</v>
      </c>
      <c r="F4438">
        <v>0</v>
      </c>
      <c r="G4438">
        <v>0</v>
      </c>
      <c r="H4438">
        <v>0</v>
      </c>
      <c r="L4438">
        <v>1.5</v>
      </c>
      <c r="R4438">
        <v>2.9922200000000001</v>
      </c>
      <c r="S4438" t="s">
        <v>90</v>
      </c>
      <c r="T4438" s="297">
        <v>46311.754166666666</v>
      </c>
    </row>
    <row r="4439" spans="1:20" x14ac:dyDescent="0.35">
      <c r="A4439" t="s">
        <v>108</v>
      </c>
      <c r="B4439" t="s">
        <v>109</v>
      </c>
      <c r="C4439" t="s">
        <v>89</v>
      </c>
      <c r="D4439" s="29">
        <v>46440</v>
      </c>
      <c r="E4439">
        <v>0</v>
      </c>
      <c r="F4439">
        <v>0</v>
      </c>
      <c r="G4439">
        <v>0</v>
      </c>
      <c r="H4439">
        <v>0</v>
      </c>
      <c r="L4439">
        <v>1.5</v>
      </c>
      <c r="R4439">
        <v>2.9922200000000001</v>
      </c>
      <c r="S4439" t="s">
        <v>90</v>
      </c>
      <c r="T4439" s="297">
        <v>46311.754166666666</v>
      </c>
    </row>
    <row r="4440" spans="1:20" x14ac:dyDescent="0.35">
      <c r="A4440" t="s">
        <v>108</v>
      </c>
      <c r="B4440" t="s">
        <v>109</v>
      </c>
      <c r="C4440" t="s">
        <v>89</v>
      </c>
      <c r="D4440" s="29">
        <v>46441</v>
      </c>
      <c r="E4440">
        <v>0</v>
      </c>
      <c r="F4440">
        <v>0</v>
      </c>
      <c r="G4440">
        <v>0</v>
      </c>
      <c r="H4440">
        <v>0</v>
      </c>
      <c r="L4440">
        <v>1.5</v>
      </c>
      <c r="R4440">
        <v>2.9922200000000001</v>
      </c>
      <c r="S4440" t="s">
        <v>90</v>
      </c>
      <c r="T4440" s="297">
        <v>46311.754166666666</v>
      </c>
    </row>
    <row r="4441" spans="1:20" x14ac:dyDescent="0.35">
      <c r="A4441" t="s">
        <v>108</v>
      </c>
      <c r="B4441" t="s">
        <v>109</v>
      </c>
      <c r="C4441" t="s">
        <v>89</v>
      </c>
      <c r="D4441" s="29">
        <v>46442</v>
      </c>
      <c r="E4441">
        <v>0</v>
      </c>
      <c r="F4441">
        <v>0</v>
      </c>
      <c r="G4441">
        <v>0</v>
      </c>
      <c r="H4441">
        <v>0</v>
      </c>
      <c r="L4441">
        <v>1.5</v>
      </c>
      <c r="R4441">
        <v>2.9922200000000001</v>
      </c>
      <c r="S4441" t="s">
        <v>90</v>
      </c>
      <c r="T4441" s="297">
        <v>46311.754166666666</v>
      </c>
    </row>
    <row r="4442" spans="1:20" x14ac:dyDescent="0.35">
      <c r="A4442" t="s">
        <v>108</v>
      </c>
      <c r="B4442" t="s">
        <v>109</v>
      </c>
      <c r="C4442" t="s">
        <v>89</v>
      </c>
      <c r="D4442" s="29">
        <v>46443</v>
      </c>
      <c r="E4442">
        <v>0</v>
      </c>
      <c r="F4442">
        <v>0</v>
      </c>
      <c r="G4442">
        <v>0</v>
      </c>
      <c r="H4442">
        <v>0</v>
      </c>
      <c r="L4442">
        <v>1.5</v>
      </c>
      <c r="R4442">
        <v>2.9922200000000001</v>
      </c>
      <c r="S4442" t="s">
        <v>90</v>
      </c>
      <c r="T4442" s="297">
        <v>46311.754166666666</v>
      </c>
    </row>
    <row r="4443" spans="1:20" x14ac:dyDescent="0.35">
      <c r="A4443" t="s">
        <v>108</v>
      </c>
      <c r="B4443" t="s">
        <v>109</v>
      </c>
      <c r="C4443" t="s">
        <v>89</v>
      </c>
      <c r="D4443" s="29">
        <v>46444</v>
      </c>
      <c r="E4443">
        <v>0</v>
      </c>
      <c r="F4443">
        <v>0</v>
      </c>
      <c r="G4443">
        <v>0</v>
      </c>
      <c r="H4443">
        <v>0</v>
      </c>
      <c r="L4443">
        <v>1.5</v>
      </c>
      <c r="R4443">
        <v>2.9922200000000001</v>
      </c>
      <c r="S4443" t="s">
        <v>90</v>
      </c>
      <c r="T4443" s="297">
        <v>46311.754166666666</v>
      </c>
    </row>
    <row r="4444" spans="1:20" x14ac:dyDescent="0.35">
      <c r="A4444" t="s">
        <v>108</v>
      </c>
      <c r="B4444" t="s">
        <v>109</v>
      </c>
      <c r="C4444" t="s">
        <v>89</v>
      </c>
      <c r="D4444" s="29">
        <v>46445</v>
      </c>
      <c r="E4444">
        <v>0</v>
      </c>
      <c r="F4444">
        <v>0</v>
      </c>
      <c r="G4444">
        <v>0</v>
      </c>
      <c r="H4444">
        <v>0</v>
      </c>
      <c r="L4444">
        <v>1.5</v>
      </c>
      <c r="R4444">
        <v>2.9922200000000001</v>
      </c>
      <c r="S4444" t="s">
        <v>90</v>
      </c>
      <c r="T4444" s="297">
        <v>46311.754166666666</v>
      </c>
    </row>
    <row r="4445" spans="1:20" x14ac:dyDescent="0.35">
      <c r="A4445" t="s">
        <v>108</v>
      </c>
      <c r="B4445" t="s">
        <v>109</v>
      </c>
      <c r="C4445" t="s">
        <v>89</v>
      </c>
      <c r="D4445" s="29">
        <v>46446</v>
      </c>
      <c r="E4445">
        <v>0</v>
      </c>
      <c r="F4445">
        <v>0</v>
      </c>
      <c r="G4445">
        <v>0</v>
      </c>
      <c r="H4445">
        <v>0</v>
      </c>
      <c r="L4445">
        <v>1.5</v>
      </c>
      <c r="R4445">
        <v>2.9922200000000001</v>
      </c>
      <c r="S4445" t="s">
        <v>90</v>
      </c>
      <c r="T4445" s="297">
        <v>46311.754166666666</v>
      </c>
    </row>
    <row r="4446" spans="1:20" x14ac:dyDescent="0.35">
      <c r="A4446" t="s">
        <v>108</v>
      </c>
      <c r="B4446" t="s">
        <v>109</v>
      </c>
      <c r="C4446" t="s">
        <v>89</v>
      </c>
      <c r="D4446" s="29">
        <v>46447</v>
      </c>
      <c r="E4446">
        <v>0</v>
      </c>
      <c r="F4446">
        <v>0</v>
      </c>
      <c r="G4446">
        <v>0</v>
      </c>
      <c r="H4446">
        <v>0</v>
      </c>
      <c r="L4446">
        <v>1.5</v>
      </c>
      <c r="R4446">
        <v>2.9922200000000001</v>
      </c>
      <c r="S4446" t="s">
        <v>90</v>
      </c>
      <c r="T4446" s="297">
        <v>46311.754166666666</v>
      </c>
    </row>
    <row r="4447" spans="1:20" x14ac:dyDescent="0.35">
      <c r="A4447" t="s">
        <v>108</v>
      </c>
      <c r="B4447" t="s">
        <v>109</v>
      </c>
      <c r="C4447" t="s">
        <v>89</v>
      </c>
      <c r="D4447" s="29">
        <v>46448</v>
      </c>
      <c r="E4447">
        <v>0</v>
      </c>
      <c r="F4447">
        <v>0</v>
      </c>
      <c r="G4447">
        <v>0</v>
      </c>
      <c r="H4447">
        <v>0</v>
      </c>
      <c r="L4447">
        <v>1.5</v>
      </c>
      <c r="R4447">
        <v>2.9922200000000001</v>
      </c>
      <c r="S4447" t="s">
        <v>90</v>
      </c>
      <c r="T4447" s="297">
        <v>46311.754166666666</v>
      </c>
    </row>
    <row r="4448" spans="1:20" x14ac:dyDescent="0.35">
      <c r="A4448" t="s">
        <v>108</v>
      </c>
      <c r="B4448" t="s">
        <v>109</v>
      </c>
      <c r="C4448" t="s">
        <v>89</v>
      </c>
      <c r="D4448" s="29">
        <v>46449</v>
      </c>
      <c r="E4448">
        <v>0</v>
      </c>
      <c r="F4448">
        <v>0</v>
      </c>
      <c r="G4448">
        <v>0</v>
      </c>
      <c r="H4448">
        <v>0</v>
      </c>
      <c r="L4448">
        <v>1.5</v>
      </c>
      <c r="R4448">
        <v>2.9922200000000001</v>
      </c>
      <c r="S4448" t="s">
        <v>90</v>
      </c>
      <c r="T4448" s="297">
        <v>46311.754166666666</v>
      </c>
    </row>
    <row r="4449" spans="1:20" x14ac:dyDescent="0.35">
      <c r="A4449" t="s">
        <v>108</v>
      </c>
      <c r="B4449" t="s">
        <v>109</v>
      </c>
      <c r="C4449" t="s">
        <v>89</v>
      </c>
      <c r="D4449" s="29">
        <v>46450</v>
      </c>
      <c r="E4449">
        <v>0</v>
      </c>
      <c r="F4449">
        <v>0</v>
      </c>
      <c r="G4449">
        <v>0</v>
      </c>
      <c r="H4449">
        <v>0</v>
      </c>
      <c r="L4449">
        <v>1.5</v>
      </c>
      <c r="R4449">
        <v>2.9922200000000001</v>
      </c>
      <c r="S4449" t="s">
        <v>90</v>
      </c>
      <c r="T4449" s="297">
        <v>46311.754166666666</v>
      </c>
    </row>
    <row r="4450" spans="1:20" x14ac:dyDescent="0.35">
      <c r="A4450" t="s">
        <v>108</v>
      </c>
      <c r="B4450" t="s">
        <v>109</v>
      </c>
      <c r="C4450" t="s">
        <v>89</v>
      </c>
      <c r="D4450" s="29">
        <v>46451</v>
      </c>
      <c r="E4450">
        <v>0</v>
      </c>
      <c r="F4450">
        <v>0</v>
      </c>
      <c r="G4450">
        <v>0</v>
      </c>
      <c r="H4450">
        <v>0</v>
      </c>
      <c r="L4450">
        <v>1.5</v>
      </c>
      <c r="R4450">
        <v>2.9922200000000001</v>
      </c>
      <c r="S4450" t="s">
        <v>90</v>
      </c>
      <c r="T4450" s="297">
        <v>46311.754166666666</v>
      </c>
    </row>
    <row r="4451" spans="1:20" x14ac:dyDescent="0.35">
      <c r="A4451" t="s">
        <v>108</v>
      </c>
      <c r="B4451" t="s">
        <v>109</v>
      </c>
      <c r="C4451" t="s">
        <v>89</v>
      </c>
      <c r="D4451" s="29">
        <v>46452</v>
      </c>
      <c r="E4451">
        <v>0</v>
      </c>
      <c r="F4451">
        <v>0</v>
      </c>
      <c r="G4451">
        <v>0</v>
      </c>
      <c r="H4451">
        <v>0</v>
      </c>
      <c r="L4451">
        <v>1.5</v>
      </c>
      <c r="R4451">
        <v>2.9922200000000001</v>
      </c>
      <c r="S4451" t="s">
        <v>90</v>
      </c>
      <c r="T4451" s="297">
        <v>46311.754166666666</v>
      </c>
    </row>
    <row r="4452" spans="1:20" x14ac:dyDescent="0.35">
      <c r="A4452" t="s">
        <v>108</v>
      </c>
      <c r="B4452" t="s">
        <v>109</v>
      </c>
      <c r="C4452" t="s">
        <v>89</v>
      </c>
      <c r="D4452" s="29">
        <v>46453</v>
      </c>
      <c r="E4452">
        <v>0</v>
      </c>
      <c r="F4452">
        <v>0</v>
      </c>
      <c r="G4452">
        <v>0</v>
      </c>
      <c r="H4452">
        <v>0</v>
      </c>
      <c r="L4452">
        <v>1.5</v>
      </c>
      <c r="R4452">
        <v>2.9922200000000001</v>
      </c>
      <c r="S4452" t="s">
        <v>90</v>
      </c>
      <c r="T4452" s="297">
        <v>46311.754166666666</v>
      </c>
    </row>
    <row r="4453" spans="1:20" x14ac:dyDescent="0.35">
      <c r="A4453" t="s">
        <v>108</v>
      </c>
      <c r="B4453" t="s">
        <v>109</v>
      </c>
      <c r="C4453" t="s">
        <v>89</v>
      </c>
      <c r="D4453" s="29">
        <v>46454</v>
      </c>
      <c r="E4453">
        <v>0</v>
      </c>
      <c r="F4453">
        <v>0</v>
      </c>
      <c r="G4453">
        <v>0</v>
      </c>
      <c r="H4453">
        <v>0</v>
      </c>
      <c r="L4453">
        <v>1.5</v>
      </c>
      <c r="R4453">
        <v>2.9922200000000001</v>
      </c>
      <c r="S4453" t="s">
        <v>90</v>
      </c>
      <c r="T4453" s="297">
        <v>46311.754166666666</v>
      </c>
    </row>
    <row r="4454" spans="1:20" x14ac:dyDescent="0.35">
      <c r="A4454" t="s">
        <v>108</v>
      </c>
      <c r="B4454" t="s">
        <v>109</v>
      </c>
      <c r="C4454" t="s">
        <v>89</v>
      </c>
      <c r="D4454" s="29">
        <v>46455</v>
      </c>
      <c r="E4454">
        <v>0</v>
      </c>
      <c r="F4454">
        <v>0</v>
      </c>
      <c r="G4454">
        <v>0</v>
      </c>
      <c r="H4454">
        <v>0</v>
      </c>
      <c r="L4454">
        <v>1.5</v>
      </c>
      <c r="R4454">
        <v>2.9922200000000001</v>
      </c>
      <c r="S4454" t="s">
        <v>90</v>
      </c>
      <c r="T4454" s="297">
        <v>46311.754166666666</v>
      </c>
    </row>
    <row r="4455" spans="1:20" x14ac:dyDescent="0.35">
      <c r="A4455" t="s">
        <v>108</v>
      </c>
      <c r="B4455" t="s">
        <v>109</v>
      </c>
      <c r="C4455" t="s">
        <v>89</v>
      </c>
      <c r="D4455" s="29">
        <v>46456</v>
      </c>
      <c r="E4455">
        <v>0</v>
      </c>
      <c r="F4455">
        <v>0</v>
      </c>
      <c r="G4455">
        <v>0</v>
      </c>
      <c r="H4455">
        <v>0</v>
      </c>
      <c r="L4455">
        <v>1.5</v>
      </c>
      <c r="R4455">
        <v>2.9922200000000001</v>
      </c>
      <c r="S4455" t="s">
        <v>90</v>
      </c>
      <c r="T4455" s="297">
        <v>46311.754166666666</v>
      </c>
    </row>
    <row r="4456" spans="1:20" x14ac:dyDescent="0.35">
      <c r="A4456" t="s">
        <v>108</v>
      </c>
      <c r="B4456" t="s">
        <v>109</v>
      </c>
      <c r="C4456" t="s">
        <v>89</v>
      </c>
      <c r="D4456" s="29">
        <v>46457</v>
      </c>
      <c r="E4456">
        <v>0</v>
      </c>
      <c r="F4456">
        <v>0</v>
      </c>
      <c r="G4456">
        <v>0</v>
      </c>
      <c r="H4456">
        <v>0</v>
      </c>
      <c r="L4456">
        <v>1.5</v>
      </c>
      <c r="R4456">
        <v>2.9922200000000001</v>
      </c>
      <c r="S4456" t="s">
        <v>90</v>
      </c>
      <c r="T4456" s="297">
        <v>46311.754166666666</v>
      </c>
    </row>
    <row r="4457" spans="1:20" x14ac:dyDescent="0.35">
      <c r="A4457" t="s">
        <v>108</v>
      </c>
      <c r="B4457" t="s">
        <v>109</v>
      </c>
      <c r="C4457" t="s">
        <v>89</v>
      </c>
      <c r="D4457" s="29">
        <v>46458</v>
      </c>
      <c r="E4457">
        <v>0</v>
      </c>
      <c r="F4457">
        <v>0</v>
      </c>
      <c r="G4457">
        <v>0</v>
      </c>
      <c r="H4457">
        <v>0</v>
      </c>
      <c r="L4457">
        <v>1.5</v>
      </c>
      <c r="R4457">
        <v>2.9922200000000001</v>
      </c>
      <c r="S4457" t="s">
        <v>90</v>
      </c>
      <c r="T4457" s="297">
        <v>46311.754166666666</v>
      </c>
    </row>
    <row r="4458" spans="1:20" x14ac:dyDescent="0.35">
      <c r="A4458" t="s">
        <v>108</v>
      </c>
      <c r="B4458" t="s">
        <v>109</v>
      </c>
      <c r="C4458" t="s">
        <v>89</v>
      </c>
      <c r="D4458" s="29">
        <v>46459</v>
      </c>
      <c r="E4458">
        <v>0</v>
      </c>
      <c r="F4458">
        <v>0</v>
      </c>
      <c r="G4458">
        <v>0</v>
      </c>
      <c r="H4458">
        <v>0</v>
      </c>
      <c r="L4458">
        <v>1.5</v>
      </c>
      <c r="R4458">
        <v>2.9922200000000001</v>
      </c>
      <c r="S4458" t="s">
        <v>90</v>
      </c>
      <c r="T4458" s="297">
        <v>46311.754166666666</v>
      </c>
    </row>
    <row r="4459" spans="1:20" x14ac:dyDescent="0.35">
      <c r="A4459" t="s">
        <v>108</v>
      </c>
      <c r="B4459" t="s">
        <v>109</v>
      </c>
      <c r="C4459" t="s">
        <v>89</v>
      </c>
      <c r="D4459" s="29">
        <v>46460</v>
      </c>
      <c r="E4459">
        <v>0</v>
      </c>
      <c r="F4459">
        <v>0</v>
      </c>
      <c r="G4459">
        <v>0</v>
      </c>
      <c r="H4459">
        <v>0</v>
      </c>
      <c r="L4459">
        <v>1.5</v>
      </c>
      <c r="R4459">
        <v>2.9922200000000001</v>
      </c>
      <c r="S4459" t="s">
        <v>90</v>
      </c>
      <c r="T4459" s="297">
        <v>46311.754166666666</v>
      </c>
    </row>
    <row r="4460" spans="1:20" x14ac:dyDescent="0.35">
      <c r="A4460" t="s">
        <v>108</v>
      </c>
      <c r="B4460" t="s">
        <v>109</v>
      </c>
      <c r="C4460" t="s">
        <v>89</v>
      </c>
      <c r="D4460" s="29">
        <v>46461</v>
      </c>
      <c r="E4460">
        <v>0</v>
      </c>
      <c r="F4460">
        <v>0</v>
      </c>
      <c r="G4460">
        <v>0</v>
      </c>
      <c r="H4460">
        <v>0</v>
      </c>
      <c r="L4460">
        <v>1.5</v>
      </c>
      <c r="R4460">
        <v>2.9922200000000001</v>
      </c>
      <c r="S4460" t="s">
        <v>90</v>
      </c>
      <c r="T4460" s="297">
        <v>46311.754166666666</v>
      </c>
    </row>
    <row r="4461" spans="1:20" x14ac:dyDescent="0.35">
      <c r="A4461" t="s">
        <v>108</v>
      </c>
      <c r="B4461" t="s">
        <v>109</v>
      </c>
      <c r="C4461" t="s">
        <v>89</v>
      </c>
      <c r="D4461" s="29">
        <v>46462</v>
      </c>
      <c r="E4461">
        <v>0</v>
      </c>
      <c r="F4461">
        <v>0</v>
      </c>
      <c r="G4461">
        <v>0</v>
      </c>
      <c r="H4461">
        <v>0</v>
      </c>
      <c r="L4461">
        <v>1.5</v>
      </c>
      <c r="R4461">
        <v>2.9922200000000001</v>
      </c>
      <c r="S4461" t="s">
        <v>90</v>
      </c>
      <c r="T4461" s="297">
        <v>46311.754166666666</v>
      </c>
    </row>
    <row r="4462" spans="1:20" x14ac:dyDescent="0.35">
      <c r="A4462" t="s">
        <v>108</v>
      </c>
      <c r="B4462" t="s">
        <v>109</v>
      </c>
      <c r="C4462" t="s">
        <v>89</v>
      </c>
      <c r="D4462" s="29">
        <v>46463</v>
      </c>
      <c r="E4462">
        <v>0</v>
      </c>
      <c r="F4462">
        <v>0</v>
      </c>
      <c r="G4462">
        <v>0</v>
      </c>
      <c r="H4462">
        <v>0</v>
      </c>
      <c r="L4462">
        <v>1.5</v>
      </c>
      <c r="R4462">
        <v>2.9922200000000001</v>
      </c>
      <c r="S4462" t="s">
        <v>90</v>
      </c>
      <c r="T4462" s="297">
        <v>46311.754166666666</v>
      </c>
    </row>
    <row r="4463" spans="1:20" x14ac:dyDescent="0.35">
      <c r="A4463" t="s">
        <v>108</v>
      </c>
      <c r="B4463" t="s">
        <v>109</v>
      </c>
      <c r="C4463" t="s">
        <v>89</v>
      </c>
      <c r="D4463" s="29">
        <v>46464</v>
      </c>
      <c r="E4463">
        <v>0</v>
      </c>
      <c r="F4463">
        <v>0</v>
      </c>
      <c r="G4463">
        <v>0</v>
      </c>
      <c r="H4463">
        <v>0</v>
      </c>
      <c r="L4463">
        <v>1.5</v>
      </c>
      <c r="R4463">
        <v>2.9922200000000001</v>
      </c>
      <c r="S4463" t="s">
        <v>90</v>
      </c>
      <c r="T4463" s="297">
        <v>46311.754166666666</v>
      </c>
    </row>
    <row r="4464" spans="1:20" x14ac:dyDescent="0.35">
      <c r="A4464" t="s">
        <v>108</v>
      </c>
      <c r="B4464" t="s">
        <v>109</v>
      </c>
      <c r="C4464" t="s">
        <v>89</v>
      </c>
      <c r="D4464" s="29">
        <v>46465</v>
      </c>
      <c r="E4464">
        <v>0</v>
      </c>
      <c r="F4464">
        <v>0</v>
      </c>
      <c r="G4464">
        <v>0</v>
      </c>
      <c r="H4464">
        <v>0</v>
      </c>
      <c r="L4464">
        <v>1.5</v>
      </c>
      <c r="R4464">
        <v>2.9922200000000001</v>
      </c>
      <c r="S4464" t="s">
        <v>90</v>
      </c>
      <c r="T4464" s="297">
        <v>46311.754166666666</v>
      </c>
    </row>
    <row r="4465" spans="1:20" x14ac:dyDescent="0.35">
      <c r="A4465" t="s">
        <v>108</v>
      </c>
      <c r="B4465" t="s">
        <v>109</v>
      </c>
      <c r="C4465" t="s">
        <v>89</v>
      </c>
      <c r="D4465" s="29">
        <v>46466</v>
      </c>
      <c r="E4465">
        <v>0</v>
      </c>
      <c r="F4465">
        <v>0</v>
      </c>
      <c r="G4465">
        <v>0</v>
      </c>
      <c r="H4465">
        <v>0</v>
      </c>
      <c r="L4465">
        <v>1.5</v>
      </c>
      <c r="R4465">
        <v>2.9922200000000001</v>
      </c>
      <c r="S4465" t="s">
        <v>90</v>
      </c>
      <c r="T4465" s="297">
        <v>46311.754166666666</v>
      </c>
    </row>
    <row r="4466" spans="1:20" x14ac:dyDescent="0.35">
      <c r="A4466" t="s">
        <v>108</v>
      </c>
      <c r="B4466" t="s">
        <v>109</v>
      </c>
      <c r="C4466" t="s">
        <v>89</v>
      </c>
      <c r="D4466" s="29">
        <v>46467</v>
      </c>
      <c r="E4466">
        <v>0</v>
      </c>
      <c r="F4466">
        <v>0</v>
      </c>
      <c r="G4466">
        <v>0</v>
      </c>
      <c r="H4466">
        <v>0</v>
      </c>
      <c r="L4466">
        <v>1.5</v>
      </c>
      <c r="R4466">
        <v>2.9922200000000001</v>
      </c>
      <c r="S4466" t="s">
        <v>90</v>
      </c>
      <c r="T4466" s="297">
        <v>46311.754166666666</v>
      </c>
    </row>
    <row r="4467" spans="1:20" x14ac:dyDescent="0.35">
      <c r="A4467" t="s">
        <v>108</v>
      </c>
      <c r="B4467" t="s">
        <v>109</v>
      </c>
      <c r="C4467" t="s">
        <v>89</v>
      </c>
      <c r="D4467" s="29">
        <v>46468</v>
      </c>
      <c r="E4467">
        <v>0</v>
      </c>
      <c r="F4467">
        <v>0</v>
      </c>
      <c r="G4467">
        <v>0</v>
      </c>
      <c r="H4467">
        <v>0</v>
      </c>
      <c r="L4467">
        <v>1.5</v>
      </c>
      <c r="R4467">
        <v>2.9922200000000001</v>
      </c>
      <c r="S4467" t="s">
        <v>90</v>
      </c>
      <c r="T4467" s="297">
        <v>46311.754166666666</v>
      </c>
    </row>
    <row r="4468" spans="1:20" x14ac:dyDescent="0.35">
      <c r="A4468" t="s">
        <v>108</v>
      </c>
      <c r="B4468" t="s">
        <v>109</v>
      </c>
      <c r="C4468" t="s">
        <v>89</v>
      </c>
      <c r="D4468" s="29">
        <v>46469</v>
      </c>
      <c r="E4468">
        <v>0</v>
      </c>
      <c r="F4468">
        <v>0</v>
      </c>
      <c r="G4468">
        <v>0</v>
      </c>
      <c r="H4468">
        <v>0</v>
      </c>
      <c r="L4468">
        <v>1.5</v>
      </c>
      <c r="R4468">
        <v>2.9922200000000001</v>
      </c>
      <c r="S4468" t="s">
        <v>90</v>
      </c>
      <c r="T4468" s="297">
        <v>46311.754166666666</v>
      </c>
    </row>
    <row r="4469" spans="1:20" x14ac:dyDescent="0.35">
      <c r="A4469" t="s">
        <v>108</v>
      </c>
      <c r="B4469" t="s">
        <v>109</v>
      </c>
      <c r="C4469" t="s">
        <v>89</v>
      </c>
      <c r="D4469" s="29">
        <v>46470</v>
      </c>
      <c r="E4469">
        <v>0</v>
      </c>
      <c r="F4469">
        <v>0</v>
      </c>
      <c r="G4469">
        <v>0</v>
      </c>
      <c r="H4469">
        <v>0</v>
      </c>
      <c r="L4469">
        <v>1.5</v>
      </c>
      <c r="R4469">
        <v>2.9922200000000001</v>
      </c>
      <c r="S4469" t="s">
        <v>90</v>
      </c>
      <c r="T4469" s="297">
        <v>46311.754166666666</v>
      </c>
    </row>
    <row r="4470" spans="1:20" x14ac:dyDescent="0.35">
      <c r="A4470" t="s">
        <v>108</v>
      </c>
      <c r="B4470" t="s">
        <v>109</v>
      </c>
      <c r="C4470" t="s">
        <v>89</v>
      </c>
      <c r="D4470" s="29">
        <v>46471</v>
      </c>
      <c r="E4470">
        <v>0</v>
      </c>
      <c r="F4470">
        <v>0</v>
      </c>
      <c r="G4470">
        <v>0</v>
      </c>
      <c r="H4470">
        <v>0</v>
      </c>
      <c r="L4470">
        <v>1.5</v>
      </c>
      <c r="R4470">
        <v>2.9922200000000001</v>
      </c>
      <c r="S4470" t="s">
        <v>90</v>
      </c>
      <c r="T4470" s="297">
        <v>46311.754166666666</v>
      </c>
    </row>
    <row r="4471" spans="1:20" x14ac:dyDescent="0.35">
      <c r="A4471" t="s">
        <v>108</v>
      </c>
      <c r="B4471" t="s">
        <v>109</v>
      </c>
      <c r="C4471" t="s">
        <v>89</v>
      </c>
      <c r="D4471" s="29">
        <v>46472</v>
      </c>
      <c r="E4471">
        <v>0</v>
      </c>
      <c r="F4471">
        <v>0</v>
      </c>
      <c r="G4471">
        <v>0</v>
      </c>
      <c r="H4471">
        <v>0</v>
      </c>
      <c r="L4471">
        <v>1.5</v>
      </c>
      <c r="R4471">
        <v>2.9922200000000001</v>
      </c>
      <c r="S4471" t="s">
        <v>90</v>
      </c>
      <c r="T4471" s="297">
        <v>46311.754166666666</v>
      </c>
    </row>
    <row r="4472" spans="1:20" x14ac:dyDescent="0.35">
      <c r="A4472" t="s">
        <v>108</v>
      </c>
      <c r="B4472" t="s">
        <v>109</v>
      </c>
      <c r="C4472" t="s">
        <v>89</v>
      </c>
      <c r="D4472" s="29">
        <v>46473</v>
      </c>
      <c r="E4472">
        <v>0</v>
      </c>
      <c r="F4472">
        <v>0</v>
      </c>
      <c r="G4472">
        <v>0</v>
      </c>
      <c r="H4472">
        <v>0</v>
      </c>
      <c r="L4472">
        <v>1.5</v>
      </c>
      <c r="R4472">
        <v>2.9922200000000001</v>
      </c>
      <c r="S4472" t="s">
        <v>90</v>
      </c>
      <c r="T4472" s="297">
        <v>46311.754166666666</v>
      </c>
    </row>
    <row r="4473" spans="1:20" x14ac:dyDescent="0.35">
      <c r="A4473" t="s">
        <v>108</v>
      </c>
      <c r="B4473" t="s">
        <v>109</v>
      </c>
      <c r="C4473" t="s">
        <v>89</v>
      </c>
      <c r="D4473" s="29">
        <v>46474</v>
      </c>
      <c r="E4473">
        <v>0</v>
      </c>
      <c r="F4473">
        <v>0</v>
      </c>
      <c r="G4473">
        <v>0</v>
      </c>
      <c r="H4473">
        <v>0</v>
      </c>
      <c r="L4473">
        <v>1.5</v>
      </c>
      <c r="R4473">
        <v>2.9922200000000001</v>
      </c>
      <c r="S4473" t="s">
        <v>90</v>
      </c>
      <c r="T4473" s="297">
        <v>46311.754166666666</v>
      </c>
    </row>
    <row r="4474" spans="1:20" x14ac:dyDescent="0.35">
      <c r="A4474" t="s">
        <v>108</v>
      </c>
      <c r="B4474" t="s">
        <v>109</v>
      </c>
      <c r="C4474" t="s">
        <v>89</v>
      </c>
      <c r="D4474" s="29">
        <v>46475</v>
      </c>
      <c r="E4474">
        <v>0</v>
      </c>
      <c r="F4474">
        <v>0</v>
      </c>
      <c r="G4474">
        <v>0</v>
      </c>
      <c r="H4474">
        <v>0</v>
      </c>
      <c r="L4474">
        <v>1.5</v>
      </c>
      <c r="R4474">
        <v>2.9922200000000001</v>
      </c>
      <c r="S4474" t="s">
        <v>90</v>
      </c>
      <c r="T4474" s="297">
        <v>46311.754166666666</v>
      </c>
    </row>
    <row r="4475" spans="1:20" x14ac:dyDescent="0.35">
      <c r="A4475" t="s">
        <v>108</v>
      </c>
      <c r="B4475" t="s">
        <v>109</v>
      </c>
      <c r="C4475" t="s">
        <v>89</v>
      </c>
      <c r="D4475" s="29">
        <v>46476</v>
      </c>
      <c r="E4475">
        <v>0</v>
      </c>
      <c r="F4475">
        <v>0</v>
      </c>
      <c r="G4475">
        <v>0</v>
      </c>
      <c r="H4475">
        <v>0</v>
      </c>
      <c r="L4475">
        <v>1.5</v>
      </c>
      <c r="R4475">
        <v>2.9922200000000001</v>
      </c>
      <c r="S4475" t="s">
        <v>90</v>
      </c>
      <c r="T4475" s="297">
        <v>46311.754166666666</v>
      </c>
    </row>
    <row r="4476" spans="1:20" x14ac:dyDescent="0.35">
      <c r="A4476" t="s">
        <v>108</v>
      </c>
      <c r="B4476" t="s">
        <v>109</v>
      </c>
      <c r="C4476" t="s">
        <v>89</v>
      </c>
      <c r="D4476" s="29">
        <v>46477</v>
      </c>
      <c r="E4476">
        <v>0</v>
      </c>
      <c r="F4476">
        <v>0</v>
      </c>
      <c r="G4476">
        <v>0</v>
      </c>
      <c r="H4476">
        <v>0</v>
      </c>
      <c r="L4476">
        <v>1.5</v>
      </c>
      <c r="R4476">
        <v>2.9922200000000001</v>
      </c>
      <c r="S4476" t="s">
        <v>90</v>
      </c>
      <c r="T4476" s="297">
        <v>46311.754166666666</v>
      </c>
    </row>
    <row r="4477" spans="1:20" x14ac:dyDescent="0.35">
      <c r="A4477" t="s">
        <v>108</v>
      </c>
      <c r="B4477" t="s">
        <v>109</v>
      </c>
      <c r="C4477" t="s">
        <v>89</v>
      </c>
      <c r="D4477" s="29">
        <v>46478</v>
      </c>
      <c r="E4477">
        <v>0</v>
      </c>
      <c r="F4477">
        <v>0</v>
      </c>
      <c r="G4477">
        <v>0</v>
      </c>
      <c r="H4477">
        <v>0</v>
      </c>
      <c r="R4477">
        <v>2.9922200000000001</v>
      </c>
      <c r="S4477" t="s">
        <v>90</v>
      </c>
      <c r="T4477" s="297">
        <v>46311.754166666666</v>
      </c>
    </row>
    <row r="4478" spans="1:20" x14ac:dyDescent="0.35">
      <c r="A4478" t="s">
        <v>108</v>
      </c>
      <c r="B4478" t="s">
        <v>109</v>
      </c>
      <c r="C4478" t="s">
        <v>89</v>
      </c>
      <c r="D4478" s="29">
        <v>46479</v>
      </c>
      <c r="E4478">
        <v>0</v>
      </c>
      <c r="F4478">
        <v>0</v>
      </c>
      <c r="G4478">
        <v>0</v>
      </c>
      <c r="H4478">
        <v>0</v>
      </c>
      <c r="R4478">
        <v>2.9922200000000001</v>
      </c>
      <c r="S4478" t="s">
        <v>90</v>
      </c>
      <c r="T4478" s="297">
        <v>46311.754166666666</v>
      </c>
    </row>
    <row r="4479" spans="1:20" x14ac:dyDescent="0.35">
      <c r="A4479" t="s">
        <v>108</v>
      </c>
      <c r="B4479" t="s">
        <v>109</v>
      </c>
      <c r="C4479" t="s">
        <v>89</v>
      </c>
      <c r="D4479" s="29">
        <v>46480</v>
      </c>
      <c r="E4479">
        <v>0</v>
      </c>
      <c r="F4479">
        <v>0</v>
      </c>
      <c r="G4479">
        <v>0</v>
      </c>
      <c r="H4479">
        <v>0</v>
      </c>
      <c r="R4479">
        <v>2.9922200000000001</v>
      </c>
      <c r="S4479" t="s">
        <v>90</v>
      </c>
      <c r="T4479" s="297">
        <v>46311.754166666666</v>
      </c>
    </row>
    <row r="4480" spans="1:20" x14ac:dyDescent="0.35">
      <c r="A4480" t="s">
        <v>108</v>
      </c>
      <c r="B4480" t="s">
        <v>109</v>
      </c>
      <c r="C4480" t="s">
        <v>89</v>
      </c>
      <c r="D4480" s="29">
        <v>46481</v>
      </c>
      <c r="E4480">
        <v>0</v>
      </c>
      <c r="F4480">
        <v>0</v>
      </c>
      <c r="G4480">
        <v>0</v>
      </c>
      <c r="H4480">
        <v>0</v>
      </c>
      <c r="R4480">
        <v>2.9922200000000001</v>
      </c>
      <c r="S4480" t="s">
        <v>90</v>
      </c>
      <c r="T4480" s="297">
        <v>46311.754166666666</v>
      </c>
    </row>
    <row r="4481" spans="1:20" x14ac:dyDescent="0.35">
      <c r="A4481" t="s">
        <v>108</v>
      </c>
      <c r="B4481" t="s">
        <v>109</v>
      </c>
      <c r="C4481" t="s">
        <v>89</v>
      </c>
      <c r="D4481" s="29">
        <v>46482</v>
      </c>
      <c r="E4481">
        <v>0</v>
      </c>
      <c r="F4481">
        <v>0</v>
      </c>
      <c r="G4481">
        <v>0</v>
      </c>
      <c r="H4481">
        <v>0</v>
      </c>
      <c r="R4481">
        <v>2.9922200000000001</v>
      </c>
      <c r="S4481" t="s">
        <v>90</v>
      </c>
      <c r="T4481" s="297">
        <v>46311.754166666666</v>
      </c>
    </row>
    <row r="4482" spans="1:20" x14ac:dyDescent="0.35">
      <c r="A4482" t="s">
        <v>108</v>
      </c>
      <c r="B4482" t="s">
        <v>109</v>
      </c>
      <c r="C4482" t="s">
        <v>89</v>
      </c>
      <c r="D4482" s="29">
        <v>46483</v>
      </c>
      <c r="E4482">
        <v>0</v>
      </c>
      <c r="F4482">
        <v>0</v>
      </c>
      <c r="G4482">
        <v>0</v>
      </c>
      <c r="H4482">
        <v>0</v>
      </c>
      <c r="R4482">
        <v>2.9922200000000001</v>
      </c>
      <c r="S4482" t="s">
        <v>90</v>
      </c>
      <c r="T4482" s="297">
        <v>46311.754166666666</v>
      </c>
    </row>
    <row r="4483" spans="1:20" x14ac:dyDescent="0.35">
      <c r="A4483" t="s">
        <v>108</v>
      </c>
      <c r="B4483" t="s">
        <v>109</v>
      </c>
      <c r="C4483" t="s">
        <v>89</v>
      </c>
      <c r="D4483" s="29">
        <v>46484</v>
      </c>
      <c r="E4483">
        <v>0</v>
      </c>
      <c r="F4483">
        <v>0</v>
      </c>
      <c r="G4483">
        <v>0</v>
      </c>
      <c r="H4483">
        <v>0</v>
      </c>
      <c r="R4483">
        <v>2.9922200000000001</v>
      </c>
      <c r="S4483" t="s">
        <v>90</v>
      </c>
      <c r="T4483" s="297">
        <v>46311.754166666666</v>
      </c>
    </row>
    <row r="4484" spans="1:20" x14ac:dyDescent="0.35">
      <c r="A4484" t="s">
        <v>108</v>
      </c>
      <c r="B4484" t="s">
        <v>109</v>
      </c>
      <c r="C4484" t="s">
        <v>89</v>
      </c>
      <c r="D4484" s="29">
        <v>46485</v>
      </c>
      <c r="E4484">
        <v>0</v>
      </c>
      <c r="F4484">
        <v>0</v>
      </c>
      <c r="G4484">
        <v>0</v>
      </c>
      <c r="H4484">
        <v>0</v>
      </c>
      <c r="R4484">
        <v>2.9922200000000001</v>
      </c>
      <c r="S4484" t="s">
        <v>90</v>
      </c>
      <c r="T4484" s="297">
        <v>46311.754166666666</v>
      </c>
    </row>
    <row r="4485" spans="1:20" x14ac:dyDescent="0.35">
      <c r="A4485" t="s">
        <v>108</v>
      </c>
      <c r="B4485" t="s">
        <v>109</v>
      </c>
      <c r="C4485" t="s">
        <v>89</v>
      </c>
      <c r="D4485" s="29">
        <v>46486</v>
      </c>
      <c r="E4485">
        <v>0</v>
      </c>
      <c r="F4485">
        <v>0</v>
      </c>
      <c r="G4485">
        <v>0</v>
      </c>
      <c r="H4485">
        <v>0</v>
      </c>
      <c r="R4485">
        <v>2.9922200000000001</v>
      </c>
      <c r="S4485" t="s">
        <v>90</v>
      </c>
      <c r="T4485" s="297">
        <v>46311.754166666666</v>
      </c>
    </row>
    <row r="4486" spans="1:20" x14ac:dyDescent="0.35">
      <c r="A4486" t="s">
        <v>108</v>
      </c>
      <c r="B4486" t="s">
        <v>109</v>
      </c>
      <c r="C4486" t="s">
        <v>89</v>
      </c>
      <c r="D4486" s="29">
        <v>46487</v>
      </c>
      <c r="E4486">
        <v>0</v>
      </c>
      <c r="F4486">
        <v>0</v>
      </c>
      <c r="G4486">
        <v>0</v>
      </c>
      <c r="H4486">
        <v>0</v>
      </c>
      <c r="R4486">
        <v>2.9922200000000001</v>
      </c>
      <c r="S4486" t="s">
        <v>90</v>
      </c>
      <c r="T4486" s="297">
        <v>46311.754166666666</v>
      </c>
    </row>
    <row r="4487" spans="1:20" x14ac:dyDescent="0.35">
      <c r="A4487" t="s">
        <v>108</v>
      </c>
      <c r="B4487" t="s">
        <v>109</v>
      </c>
      <c r="C4487" t="s">
        <v>89</v>
      </c>
      <c r="D4487" s="29">
        <v>46488</v>
      </c>
      <c r="E4487">
        <v>0</v>
      </c>
      <c r="F4487">
        <v>0</v>
      </c>
      <c r="G4487">
        <v>0</v>
      </c>
      <c r="H4487">
        <v>0</v>
      </c>
      <c r="R4487">
        <v>2.9922200000000001</v>
      </c>
      <c r="S4487" t="s">
        <v>90</v>
      </c>
      <c r="T4487" s="297">
        <v>46311.754166666666</v>
      </c>
    </row>
    <row r="4488" spans="1:20" x14ac:dyDescent="0.35">
      <c r="A4488" t="s">
        <v>108</v>
      </c>
      <c r="B4488" t="s">
        <v>109</v>
      </c>
      <c r="C4488" t="s">
        <v>89</v>
      </c>
      <c r="D4488" s="29">
        <v>46489</v>
      </c>
      <c r="E4488">
        <v>0</v>
      </c>
      <c r="F4488">
        <v>0</v>
      </c>
      <c r="G4488">
        <v>0</v>
      </c>
      <c r="H4488">
        <v>0</v>
      </c>
      <c r="R4488">
        <v>2.9922200000000001</v>
      </c>
      <c r="S4488" t="s">
        <v>90</v>
      </c>
      <c r="T4488" s="297">
        <v>46311.754166666666</v>
      </c>
    </row>
    <row r="4489" spans="1:20" x14ac:dyDescent="0.35">
      <c r="A4489" t="s">
        <v>108</v>
      </c>
      <c r="B4489" t="s">
        <v>109</v>
      </c>
      <c r="C4489" t="s">
        <v>89</v>
      </c>
      <c r="D4489" s="29">
        <v>46490</v>
      </c>
      <c r="E4489">
        <v>0</v>
      </c>
      <c r="F4489">
        <v>0</v>
      </c>
      <c r="G4489">
        <v>0</v>
      </c>
      <c r="H4489">
        <v>0</v>
      </c>
      <c r="R4489">
        <v>2.9922200000000001</v>
      </c>
      <c r="S4489" t="s">
        <v>90</v>
      </c>
      <c r="T4489" s="297">
        <v>46311.754166666666</v>
      </c>
    </row>
    <row r="4490" spans="1:20" x14ac:dyDescent="0.35">
      <c r="A4490" t="s">
        <v>108</v>
      </c>
      <c r="B4490" t="s">
        <v>109</v>
      </c>
      <c r="C4490" t="s">
        <v>89</v>
      </c>
      <c r="D4490" s="29">
        <v>46491</v>
      </c>
      <c r="E4490">
        <v>0</v>
      </c>
      <c r="F4490">
        <v>0</v>
      </c>
      <c r="G4490">
        <v>0</v>
      </c>
      <c r="H4490">
        <v>0</v>
      </c>
      <c r="R4490">
        <v>2.9922200000000001</v>
      </c>
      <c r="S4490" t="s">
        <v>90</v>
      </c>
      <c r="T4490" s="297">
        <v>46311.754166666666</v>
      </c>
    </row>
    <row r="4491" spans="1:20" x14ac:dyDescent="0.35">
      <c r="A4491" t="s">
        <v>108</v>
      </c>
      <c r="B4491" t="s">
        <v>109</v>
      </c>
      <c r="C4491" t="s">
        <v>89</v>
      </c>
      <c r="D4491" s="29">
        <v>46492</v>
      </c>
      <c r="E4491">
        <v>0</v>
      </c>
      <c r="F4491">
        <v>0</v>
      </c>
      <c r="G4491">
        <v>0</v>
      </c>
      <c r="H4491">
        <v>0</v>
      </c>
      <c r="R4491">
        <v>2.9922200000000001</v>
      </c>
      <c r="S4491" t="s">
        <v>90</v>
      </c>
      <c r="T4491" s="297">
        <v>46311.754166666666</v>
      </c>
    </row>
    <row r="4492" spans="1:20" x14ac:dyDescent="0.35">
      <c r="A4492" t="s">
        <v>108</v>
      </c>
      <c r="B4492" t="s">
        <v>109</v>
      </c>
      <c r="C4492" t="s">
        <v>89</v>
      </c>
      <c r="D4492" s="29">
        <v>46493</v>
      </c>
      <c r="E4492">
        <v>0</v>
      </c>
      <c r="F4492">
        <v>0</v>
      </c>
      <c r="G4492">
        <v>0</v>
      </c>
      <c r="H4492">
        <v>0</v>
      </c>
      <c r="R4492">
        <v>2.9922200000000001</v>
      </c>
      <c r="S4492" t="s">
        <v>90</v>
      </c>
      <c r="T4492" s="297">
        <v>46311.754166666666</v>
      </c>
    </row>
    <row r="4493" spans="1:20" x14ac:dyDescent="0.35">
      <c r="A4493" t="s">
        <v>108</v>
      </c>
      <c r="B4493" t="s">
        <v>109</v>
      </c>
      <c r="C4493" t="s">
        <v>89</v>
      </c>
      <c r="D4493" s="29">
        <v>46494</v>
      </c>
      <c r="E4493">
        <v>0</v>
      </c>
      <c r="F4493">
        <v>0</v>
      </c>
      <c r="G4493">
        <v>0</v>
      </c>
      <c r="H4493">
        <v>0</v>
      </c>
      <c r="R4493">
        <v>2.9922200000000001</v>
      </c>
      <c r="S4493" t="s">
        <v>90</v>
      </c>
      <c r="T4493" s="297">
        <v>46311.754166666666</v>
      </c>
    </row>
    <row r="4494" spans="1:20" x14ac:dyDescent="0.35">
      <c r="A4494" t="s">
        <v>108</v>
      </c>
      <c r="B4494" t="s">
        <v>109</v>
      </c>
      <c r="C4494" t="s">
        <v>89</v>
      </c>
      <c r="D4494" s="29">
        <v>46495</v>
      </c>
      <c r="E4494">
        <v>0</v>
      </c>
      <c r="F4494">
        <v>0</v>
      </c>
      <c r="G4494">
        <v>0</v>
      </c>
      <c r="H4494">
        <v>0</v>
      </c>
      <c r="R4494">
        <v>2.9922200000000001</v>
      </c>
      <c r="S4494" t="s">
        <v>90</v>
      </c>
      <c r="T4494" s="297">
        <v>46311.754166666666</v>
      </c>
    </row>
    <row r="4495" spans="1:20" x14ac:dyDescent="0.35">
      <c r="A4495" t="s">
        <v>108</v>
      </c>
      <c r="B4495" t="s">
        <v>109</v>
      </c>
      <c r="C4495" t="s">
        <v>89</v>
      </c>
      <c r="D4495" s="29">
        <v>46496</v>
      </c>
      <c r="E4495">
        <v>0</v>
      </c>
      <c r="F4495">
        <v>0</v>
      </c>
      <c r="G4495">
        <v>0</v>
      </c>
      <c r="H4495">
        <v>0</v>
      </c>
      <c r="R4495">
        <v>2.9922200000000001</v>
      </c>
      <c r="S4495" t="s">
        <v>90</v>
      </c>
      <c r="T4495" s="297">
        <v>46311.754166666666</v>
      </c>
    </row>
    <row r="4496" spans="1:20" x14ac:dyDescent="0.35">
      <c r="A4496" t="s">
        <v>108</v>
      </c>
      <c r="B4496" t="s">
        <v>109</v>
      </c>
      <c r="C4496" t="s">
        <v>89</v>
      </c>
      <c r="D4496" s="29">
        <v>46497</v>
      </c>
      <c r="E4496">
        <v>0</v>
      </c>
      <c r="F4496">
        <v>0</v>
      </c>
      <c r="G4496">
        <v>0</v>
      </c>
      <c r="H4496">
        <v>0</v>
      </c>
      <c r="R4496">
        <v>2.9922200000000001</v>
      </c>
      <c r="S4496" t="s">
        <v>90</v>
      </c>
      <c r="T4496" s="297">
        <v>46311.754166666666</v>
      </c>
    </row>
    <row r="4497" spans="1:20" x14ac:dyDescent="0.35">
      <c r="A4497" t="s">
        <v>108</v>
      </c>
      <c r="B4497" t="s">
        <v>109</v>
      </c>
      <c r="C4497" t="s">
        <v>89</v>
      </c>
      <c r="D4497" s="29">
        <v>46498</v>
      </c>
      <c r="E4497">
        <v>0</v>
      </c>
      <c r="F4497">
        <v>0</v>
      </c>
      <c r="G4497">
        <v>0</v>
      </c>
      <c r="H4497">
        <v>0</v>
      </c>
      <c r="R4497">
        <v>2.9922200000000001</v>
      </c>
      <c r="S4497" t="s">
        <v>90</v>
      </c>
      <c r="T4497" s="297">
        <v>46311.754166666666</v>
      </c>
    </row>
    <row r="4498" spans="1:20" x14ac:dyDescent="0.35">
      <c r="A4498" t="s">
        <v>108</v>
      </c>
      <c r="B4498" t="s">
        <v>109</v>
      </c>
      <c r="C4498" t="s">
        <v>89</v>
      </c>
      <c r="D4498" s="29">
        <v>46499</v>
      </c>
      <c r="E4498">
        <v>0</v>
      </c>
      <c r="F4498">
        <v>0</v>
      </c>
      <c r="G4498">
        <v>0</v>
      </c>
      <c r="H4498">
        <v>0</v>
      </c>
      <c r="R4498">
        <v>2.9922200000000001</v>
      </c>
      <c r="S4498" t="s">
        <v>90</v>
      </c>
      <c r="T4498" s="297">
        <v>46311.754166666666</v>
      </c>
    </row>
    <row r="4499" spans="1:20" x14ac:dyDescent="0.35">
      <c r="A4499" t="s">
        <v>108</v>
      </c>
      <c r="B4499" t="s">
        <v>109</v>
      </c>
      <c r="C4499" t="s">
        <v>89</v>
      </c>
      <c r="D4499" s="29">
        <v>46500</v>
      </c>
      <c r="E4499">
        <v>0</v>
      </c>
      <c r="F4499">
        <v>0</v>
      </c>
      <c r="G4499">
        <v>0</v>
      </c>
      <c r="H4499">
        <v>0</v>
      </c>
      <c r="R4499">
        <v>2.9922200000000001</v>
      </c>
      <c r="S4499" t="s">
        <v>90</v>
      </c>
      <c r="T4499" s="297">
        <v>46311.754166666666</v>
      </c>
    </row>
    <row r="4500" spans="1:20" x14ac:dyDescent="0.35">
      <c r="A4500" t="s">
        <v>108</v>
      </c>
      <c r="B4500" t="s">
        <v>109</v>
      </c>
      <c r="C4500" t="s">
        <v>89</v>
      </c>
      <c r="D4500" s="29">
        <v>46501</v>
      </c>
      <c r="E4500">
        <v>0</v>
      </c>
      <c r="F4500">
        <v>0</v>
      </c>
      <c r="G4500">
        <v>0</v>
      </c>
      <c r="H4500">
        <v>0</v>
      </c>
      <c r="R4500">
        <v>2.9922200000000001</v>
      </c>
      <c r="S4500" t="s">
        <v>90</v>
      </c>
      <c r="T4500" s="297">
        <v>46311.754166666666</v>
      </c>
    </row>
    <row r="4501" spans="1:20" x14ac:dyDescent="0.35">
      <c r="A4501" t="s">
        <v>108</v>
      </c>
      <c r="B4501" t="s">
        <v>109</v>
      </c>
      <c r="C4501" t="s">
        <v>89</v>
      </c>
      <c r="D4501" s="29">
        <v>46502</v>
      </c>
      <c r="E4501">
        <v>0</v>
      </c>
      <c r="F4501">
        <v>0</v>
      </c>
      <c r="G4501">
        <v>0</v>
      </c>
      <c r="H4501">
        <v>0</v>
      </c>
      <c r="R4501">
        <v>2.9922200000000001</v>
      </c>
      <c r="S4501" t="s">
        <v>90</v>
      </c>
      <c r="T4501" s="297">
        <v>46311.754166666666</v>
      </c>
    </row>
    <row r="4502" spans="1:20" x14ac:dyDescent="0.35">
      <c r="A4502" t="s">
        <v>108</v>
      </c>
      <c r="B4502" t="s">
        <v>109</v>
      </c>
      <c r="C4502" t="s">
        <v>89</v>
      </c>
      <c r="D4502" s="29">
        <v>46503</v>
      </c>
      <c r="E4502">
        <v>0</v>
      </c>
      <c r="F4502">
        <v>0</v>
      </c>
      <c r="G4502">
        <v>0</v>
      </c>
      <c r="H4502">
        <v>0</v>
      </c>
      <c r="R4502">
        <v>2.9922200000000001</v>
      </c>
      <c r="S4502" t="s">
        <v>90</v>
      </c>
      <c r="T4502" s="297">
        <v>46311.754166666666</v>
      </c>
    </row>
    <row r="4503" spans="1:20" x14ac:dyDescent="0.35">
      <c r="A4503" t="s">
        <v>108</v>
      </c>
      <c r="B4503" t="s">
        <v>109</v>
      </c>
      <c r="C4503" t="s">
        <v>89</v>
      </c>
      <c r="D4503" s="29">
        <v>46504</v>
      </c>
      <c r="E4503">
        <v>0</v>
      </c>
      <c r="F4503">
        <v>0</v>
      </c>
      <c r="G4503">
        <v>0</v>
      </c>
      <c r="H4503">
        <v>0</v>
      </c>
      <c r="R4503">
        <v>2.9922200000000001</v>
      </c>
      <c r="S4503" t="s">
        <v>90</v>
      </c>
      <c r="T4503" s="297">
        <v>46311.754166666666</v>
      </c>
    </row>
    <row r="4504" spans="1:20" x14ac:dyDescent="0.35">
      <c r="A4504" t="s">
        <v>108</v>
      </c>
      <c r="B4504" t="s">
        <v>109</v>
      </c>
      <c r="C4504" t="s">
        <v>89</v>
      </c>
      <c r="D4504" s="29">
        <v>46505</v>
      </c>
      <c r="E4504">
        <v>0</v>
      </c>
      <c r="F4504">
        <v>0</v>
      </c>
      <c r="G4504">
        <v>0</v>
      </c>
      <c r="H4504">
        <v>0</v>
      </c>
      <c r="R4504">
        <v>2.9922200000000001</v>
      </c>
      <c r="S4504" t="s">
        <v>90</v>
      </c>
      <c r="T4504" s="297">
        <v>46311.754166666666</v>
      </c>
    </row>
    <row r="4505" spans="1:20" x14ac:dyDescent="0.35">
      <c r="A4505" t="s">
        <v>108</v>
      </c>
      <c r="B4505" t="s">
        <v>109</v>
      </c>
      <c r="C4505" t="s">
        <v>89</v>
      </c>
      <c r="D4505" s="29">
        <v>46506</v>
      </c>
      <c r="E4505">
        <v>0</v>
      </c>
      <c r="F4505">
        <v>0</v>
      </c>
      <c r="G4505">
        <v>0</v>
      </c>
      <c r="H4505">
        <v>0</v>
      </c>
      <c r="R4505">
        <v>2.9922200000000001</v>
      </c>
      <c r="S4505" t="s">
        <v>90</v>
      </c>
      <c r="T4505" s="297">
        <v>46311.754166666666</v>
      </c>
    </row>
    <row r="4506" spans="1:20" x14ac:dyDescent="0.35">
      <c r="A4506" t="s">
        <v>108</v>
      </c>
      <c r="B4506" t="s">
        <v>109</v>
      </c>
      <c r="C4506" t="s">
        <v>89</v>
      </c>
      <c r="D4506" s="29">
        <v>46507</v>
      </c>
      <c r="E4506">
        <v>0</v>
      </c>
      <c r="F4506">
        <v>0</v>
      </c>
      <c r="G4506">
        <v>0</v>
      </c>
      <c r="H4506">
        <v>0</v>
      </c>
      <c r="R4506">
        <v>2.9922200000000001</v>
      </c>
      <c r="S4506" t="s">
        <v>90</v>
      </c>
      <c r="T4506" s="297">
        <v>46311.754166666666</v>
      </c>
    </row>
    <row r="4507" spans="1:20" x14ac:dyDescent="0.35">
      <c r="A4507" t="s">
        <v>108</v>
      </c>
      <c r="B4507" t="s">
        <v>109</v>
      </c>
      <c r="C4507" t="s">
        <v>89</v>
      </c>
      <c r="D4507" s="29">
        <v>46508</v>
      </c>
      <c r="E4507">
        <v>0</v>
      </c>
      <c r="F4507">
        <v>0</v>
      </c>
      <c r="G4507">
        <v>0</v>
      </c>
      <c r="H4507">
        <v>0</v>
      </c>
      <c r="R4507">
        <v>2.9922200000000001</v>
      </c>
      <c r="S4507" t="s">
        <v>90</v>
      </c>
      <c r="T4507" s="297">
        <v>46311.754166666666</v>
      </c>
    </row>
    <row r="4508" spans="1:20" x14ac:dyDescent="0.35">
      <c r="A4508" t="s">
        <v>108</v>
      </c>
      <c r="B4508" t="s">
        <v>109</v>
      </c>
      <c r="C4508" t="s">
        <v>89</v>
      </c>
      <c r="D4508" s="29">
        <v>46509</v>
      </c>
      <c r="E4508">
        <v>0</v>
      </c>
      <c r="F4508">
        <v>0</v>
      </c>
      <c r="G4508">
        <v>0</v>
      </c>
      <c r="H4508">
        <v>0</v>
      </c>
      <c r="R4508">
        <v>2.9922200000000001</v>
      </c>
      <c r="S4508" t="s">
        <v>90</v>
      </c>
      <c r="T4508" s="297">
        <v>46311.754166666666</v>
      </c>
    </row>
    <row r="4509" spans="1:20" x14ac:dyDescent="0.35">
      <c r="A4509" t="s">
        <v>108</v>
      </c>
      <c r="B4509" t="s">
        <v>109</v>
      </c>
      <c r="C4509" t="s">
        <v>89</v>
      </c>
      <c r="D4509" s="29">
        <v>46510</v>
      </c>
      <c r="E4509">
        <v>0</v>
      </c>
      <c r="F4509">
        <v>0</v>
      </c>
      <c r="G4509">
        <v>0</v>
      </c>
      <c r="H4509">
        <v>0</v>
      </c>
      <c r="R4509">
        <v>2.9922200000000001</v>
      </c>
      <c r="S4509" t="s">
        <v>90</v>
      </c>
      <c r="T4509" s="297">
        <v>46311.754166666666</v>
      </c>
    </row>
    <row r="4510" spans="1:20" x14ac:dyDescent="0.35">
      <c r="A4510" t="s">
        <v>108</v>
      </c>
      <c r="B4510" t="s">
        <v>109</v>
      </c>
      <c r="C4510" t="s">
        <v>89</v>
      </c>
      <c r="D4510" s="29">
        <v>46511</v>
      </c>
      <c r="E4510">
        <v>0</v>
      </c>
      <c r="F4510">
        <v>0</v>
      </c>
      <c r="G4510">
        <v>0</v>
      </c>
      <c r="H4510">
        <v>0</v>
      </c>
      <c r="R4510">
        <v>2.9922200000000001</v>
      </c>
      <c r="S4510" t="s">
        <v>90</v>
      </c>
      <c r="T4510" s="297">
        <v>46311.754166666666</v>
      </c>
    </row>
    <row r="4511" spans="1:20" x14ac:dyDescent="0.35">
      <c r="A4511" t="s">
        <v>108</v>
      </c>
      <c r="B4511" t="s">
        <v>109</v>
      </c>
      <c r="C4511" t="s">
        <v>89</v>
      </c>
      <c r="D4511" s="29">
        <v>46512</v>
      </c>
      <c r="E4511">
        <v>0</v>
      </c>
      <c r="F4511">
        <v>0</v>
      </c>
      <c r="G4511">
        <v>0</v>
      </c>
      <c r="H4511">
        <v>0</v>
      </c>
      <c r="R4511">
        <v>2.9922200000000001</v>
      </c>
      <c r="S4511" t="s">
        <v>90</v>
      </c>
      <c r="T4511" s="297">
        <v>46311.754166666666</v>
      </c>
    </row>
    <row r="4512" spans="1:20" x14ac:dyDescent="0.35">
      <c r="A4512" t="s">
        <v>108</v>
      </c>
      <c r="B4512" t="s">
        <v>109</v>
      </c>
      <c r="C4512" t="s">
        <v>89</v>
      </c>
      <c r="D4512" s="29">
        <v>46513</v>
      </c>
      <c r="E4512">
        <v>0</v>
      </c>
      <c r="F4512">
        <v>0</v>
      </c>
      <c r="G4512">
        <v>0</v>
      </c>
      <c r="H4512">
        <v>0</v>
      </c>
      <c r="R4512">
        <v>2.9922200000000001</v>
      </c>
      <c r="S4512" t="s">
        <v>90</v>
      </c>
      <c r="T4512" s="297">
        <v>46311.754166666666</v>
      </c>
    </row>
    <row r="4513" spans="1:20" x14ac:dyDescent="0.35">
      <c r="A4513" t="s">
        <v>108</v>
      </c>
      <c r="B4513" t="s">
        <v>109</v>
      </c>
      <c r="C4513" t="s">
        <v>89</v>
      </c>
      <c r="D4513" s="29">
        <v>46514</v>
      </c>
      <c r="E4513">
        <v>0</v>
      </c>
      <c r="F4513">
        <v>0</v>
      </c>
      <c r="G4513">
        <v>0</v>
      </c>
      <c r="H4513">
        <v>0</v>
      </c>
      <c r="R4513">
        <v>2.9922200000000001</v>
      </c>
      <c r="S4513" t="s">
        <v>90</v>
      </c>
      <c r="T4513" s="297">
        <v>46311.754166666666</v>
      </c>
    </row>
    <row r="4514" spans="1:20" x14ac:dyDescent="0.35">
      <c r="A4514" t="s">
        <v>108</v>
      </c>
      <c r="B4514" t="s">
        <v>109</v>
      </c>
      <c r="C4514" t="s">
        <v>89</v>
      </c>
      <c r="D4514" s="29">
        <v>46515</v>
      </c>
      <c r="E4514">
        <v>0</v>
      </c>
      <c r="F4514">
        <v>0</v>
      </c>
      <c r="G4514">
        <v>0</v>
      </c>
      <c r="H4514">
        <v>0</v>
      </c>
      <c r="R4514">
        <v>2.9922200000000001</v>
      </c>
      <c r="S4514" t="s">
        <v>90</v>
      </c>
      <c r="T4514" s="297">
        <v>46311.754166666666</v>
      </c>
    </row>
    <row r="4515" spans="1:20" x14ac:dyDescent="0.35">
      <c r="A4515" t="s">
        <v>108</v>
      </c>
      <c r="B4515" t="s">
        <v>109</v>
      </c>
      <c r="C4515" t="s">
        <v>89</v>
      </c>
      <c r="D4515" s="29">
        <v>46516</v>
      </c>
      <c r="E4515">
        <v>0</v>
      </c>
      <c r="F4515">
        <v>0</v>
      </c>
      <c r="G4515">
        <v>0</v>
      </c>
      <c r="H4515">
        <v>0</v>
      </c>
      <c r="R4515">
        <v>2.9922200000000001</v>
      </c>
      <c r="S4515" t="s">
        <v>90</v>
      </c>
      <c r="T4515" s="297">
        <v>46311.754166666666</v>
      </c>
    </row>
    <row r="4516" spans="1:20" x14ac:dyDescent="0.35">
      <c r="A4516" t="s">
        <v>108</v>
      </c>
      <c r="B4516" t="s">
        <v>109</v>
      </c>
      <c r="C4516" t="s">
        <v>89</v>
      </c>
      <c r="D4516" s="29">
        <v>46517</v>
      </c>
      <c r="E4516">
        <v>0</v>
      </c>
      <c r="F4516">
        <v>0</v>
      </c>
      <c r="G4516">
        <v>0</v>
      </c>
      <c r="H4516">
        <v>0</v>
      </c>
      <c r="R4516">
        <v>2.9922200000000001</v>
      </c>
      <c r="S4516" t="s">
        <v>90</v>
      </c>
      <c r="T4516" s="297">
        <v>46311.754166666666</v>
      </c>
    </row>
    <row r="4517" spans="1:20" x14ac:dyDescent="0.35">
      <c r="A4517" t="s">
        <v>108</v>
      </c>
      <c r="B4517" t="s">
        <v>109</v>
      </c>
      <c r="C4517" t="s">
        <v>89</v>
      </c>
      <c r="D4517" s="29">
        <v>46518</v>
      </c>
      <c r="E4517">
        <v>0</v>
      </c>
      <c r="F4517">
        <v>0</v>
      </c>
      <c r="G4517">
        <v>0</v>
      </c>
      <c r="H4517">
        <v>0</v>
      </c>
      <c r="R4517">
        <v>2.9922200000000001</v>
      </c>
      <c r="S4517" t="s">
        <v>90</v>
      </c>
      <c r="T4517" s="297">
        <v>46311.754166666666</v>
      </c>
    </row>
    <row r="4518" spans="1:20" x14ac:dyDescent="0.35">
      <c r="A4518" t="s">
        <v>108</v>
      </c>
      <c r="B4518" t="s">
        <v>109</v>
      </c>
      <c r="C4518" t="s">
        <v>89</v>
      </c>
      <c r="D4518" s="29">
        <v>46519</v>
      </c>
      <c r="E4518">
        <v>0</v>
      </c>
      <c r="F4518">
        <v>0</v>
      </c>
      <c r="G4518">
        <v>0</v>
      </c>
      <c r="H4518">
        <v>0</v>
      </c>
      <c r="R4518">
        <v>2.9922200000000001</v>
      </c>
      <c r="S4518" t="s">
        <v>90</v>
      </c>
      <c r="T4518" s="297">
        <v>46311.754166666666</v>
      </c>
    </row>
    <row r="4519" spans="1:20" x14ac:dyDescent="0.35">
      <c r="A4519" t="s">
        <v>108</v>
      </c>
      <c r="B4519" t="s">
        <v>109</v>
      </c>
      <c r="C4519" t="s">
        <v>89</v>
      </c>
      <c r="D4519" s="29">
        <v>46520</v>
      </c>
      <c r="E4519">
        <v>0</v>
      </c>
      <c r="F4519">
        <v>0</v>
      </c>
      <c r="G4519">
        <v>0</v>
      </c>
      <c r="H4519">
        <v>0</v>
      </c>
      <c r="R4519">
        <v>2.9922200000000001</v>
      </c>
      <c r="S4519" t="s">
        <v>90</v>
      </c>
      <c r="T4519" s="297">
        <v>46311.754166666666</v>
      </c>
    </row>
    <row r="4520" spans="1:20" x14ac:dyDescent="0.35">
      <c r="A4520" t="s">
        <v>108</v>
      </c>
      <c r="B4520" t="s">
        <v>109</v>
      </c>
      <c r="C4520" t="s">
        <v>89</v>
      </c>
      <c r="D4520" s="29">
        <v>46521</v>
      </c>
      <c r="E4520">
        <v>0</v>
      </c>
      <c r="F4520">
        <v>0</v>
      </c>
      <c r="G4520">
        <v>0</v>
      </c>
      <c r="H4520">
        <v>0</v>
      </c>
      <c r="R4520">
        <v>2.9922200000000001</v>
      </c>
      <c r="S4520" t="s">
        <v>90</v>
      </c>
      <c r="T4520" s="297">
        <v>46311.754166666666</v>
      </c>
    </row>
    <row r="4521" spans="1:20" x14ac:dyDescent="0.35">
      <c r="A4521" t="s">
        <v>108</v>
      </c>
      <c r="B4521" t="s">
        <v>109</v>
      </c>
      <c r="C4521" t="s">
        <v>89</v>
      </c>
      <c r="D4521" s="29">
        <v>46522</v>
      </c>
      <c r="E4521">
        <v>0</v>
      </c>
      <c r="F4521">
        <v>0</v>
      </c>
      <c r="G4521">
        <v>0</v>
      </c>
      <c r="H4521">
        <v>0</v>
      </c>
      <c r="R4521">
        <v>2.9922200000000001</v>
      </c>
      <c r="S4521" t="s">
        <v>90</v>
      </c>
      <c r="T4521" s="297">
        <v>46311.754166666666</v>
      </c>
    </row>
    <row r="4522" spans="1:20" x14ac:dyDescent="0.35">
      <c r="A4522" t="s">
        <v>108</v>
      </c>
      <c r="B4522" t="s">
        <v>109</v>
      </c>
      <c r="C4522" t="s">
        <v>89</v>
      </c>
      <c r="D4522" s="29">
        <v>46523</v>
      </c>
      <c r="E4522">
        <v>0</v>
      </c>
      <c r="F4522">
        <v>0</v>
      </c>
      <c r="G4522">
        <v>0</v>
      </c>
      <c r="H4522">
        <v>0</v>
      </c>
      <c r="R4522">
        <v>2.9922200000000001</v>
      </c>
      <c r="S4522" t="s">
        <v>90</v>
      </c>
      <c r="T4522" s="297">
        <v>46311.754166666666</v>
      </c>
    </row>
    <row r="4523" spans="1:20" x14ac:dyDescent="0.35">
      <c r="A4523" t="s">
        <v>108</v>
      </c>
      <c r="B4523" t="s">
        <v>109</v>
      </c>
      <c r="C4523" t="s">
        <v>89</v>
      </c>
      <c r="D4523" s="29">
        <v>46524</v>
      </c>
      <c r="E4523">
        <v>0</v>
      </c>
      <c r="F4523">
        <v>0</v>
      </c>
      <c r="G4523">
        <v>0</v>
      </c>
      <c r="H4523">
        <v>0</v>
      </c>
      <c r="R4523">
        <v>2.9922200000000001</v>
      </c>
      <c r="S4523" t="s">
        <v>90</v>
      </c>
      <c r="T4523" s="297">
        <v>46311.754166666666</v>
      </c>
    </row>
    <row r="4524" spans="1:20" x14ac:dyDescent="0.35">
      <c r="A4524" t="s">
        <v>108</v>
      </c>
      <c r="B4524" t="s">
        <v>109</v>
      </c>
      <c r="C4524" t="s">
        <v>89</v>
      </c>
      <c r="D4524" s="29">
        <v>46525</v>
      </c>
      <c r="E4524">
        <v>0</v>
      </c>
      <c r="F4524">
        <v>0</v>
      </c>
      <c r="G4524">
        <v>0</v>
      </c>
      <c r="H4524">
        <v>0</v>
      </c>
      <c r="R4524">
        <v>2.9922200000000001</v>
      </c>
      <c r="S4524" t="s">
        <v>90</v>
      </c>
      <c r="T4524" s="297">
        <v>46311.754166666666</v>
      </c>
    </row>
    <row r="4525" spans="1:20" x14ac:dyDescent="0.35">
      <c r="A4525" t="s">
        <v>108</v>
      </c>
      <c r="B4525" t="s">
        <v>109</v>
      </c>
      <c r="C4525" t="s">
        <v>89</v>
      </c>
      <c r="D4525" s="29">
        <v>46526</v>
      </c>
      <c r="E4525">
        <v>0</v>
      </c>
      <c r="F4525">
        <v>0</v>
      </c>
      <c r="G4525">
        <v>0</v>
      </c>
      <c r="H4525">
        <v>0</v>
      </c>
      <c r="R4525">
        <v>2.9922200000000001</v>
      </c>
      <c r="S4525" t="s">
        <v>90</v>
      </c>
      <c r="T4525" s="297">
        <v>46311.754166666666</v>
      </c>
    </row>
    <row r="4526" spans="1:20" x14ac:dyDescent="0.35">
      <c r="A4526" t="s">
        <v>108</v>
      </c>
      <c r="B4526" t="s">
        <v>109</v>
      </c>
      <c r="C4526" t="s">
        <v>89</v>
      </c>
      <c r="D4526" s="29">
        <v>46527</v>
      </c>
      <c r="E4526">
        <v>0</v>
      </c>
      <c r="F4526">
        <v>0</v>
      </c>
      <c r="G4526">
        <v>0</v>
      </c>
      <c r="H4526">
        <v>0</v>
      </c>
      <c r="R4526">
        <v>2.9922200000000001</v>
      </c>
      <c r="S4526" t="s">
        <v>90</v>
      </c>
      <c r="T4526" s="297">
        <v>46311.754166666666</v>
      </c>
    </row>
    <row r="4527" spans="1:20" x14ac:dyDescent="0.35">
      <c r="A4527" t="s">
        <v>108</v>
      </c>
      <c r="B4527" t="s">
        <v>109</v>
      </c>
      <c r="C4527" t="s">
        <v>89</v>
      </c>
      <c r="D4527" s="29">
        <v>46528</v>
      </c>
      <c r="E4527">
        <v>0</v>
      </c>
      <c r="F4527">
        <v>0</v>
      </c>
      <c r="G4527">
        <v>0</v>
      </c>
      <c r="H4527">
        <v>0</v>
      </c>
      <c r="R4527">
        <v>2.9922200000000001</v>
      </c>
      <c r="S4527" t="s">
        <v>90</v>
      </c>
      <c r="T4527" s="297">
        <v>46311.754166666666</v>
      </c>
    </row>
    <row r="4528" spans="1:20" x14ac:dyDescent="0.35">
      <c r="A4528" t="s">
        <v>108</v>
      </c>
      <c r="B4528" t="s">
        <v>109</v>
      </c>
      <c r="C4528" t="s">
        <v>89</v>
      </c>
      <c r="D4528" s="29">
        <v>46529</v>
      </c>
      <c r="E4528">
        <v>0</v>
      </c>
      <c r="F4528">
        <v>0</v>
      </c>
      <c r="G4528">
        <v>0</v>
      </c>
      <c r="H4528">
        <v>0</v>
      </c>
      <c r="R4528">
        <v>2.9922200000000001</v>
      </c>
      <c r="S4528" t="s">
        <v>90</v>
      </c>
      <c r="T4528" s="297">
        <v>46311.754166666666</v>
      </c>
    </row>
    <row r="4529" spans="1:20" x14ac:dyDescent="0.35">
      <c r="A4529" t="s">
        <v>108</v>
      </c>
      <c r="B4529" t="s">
        <v>109</v>
      </c>
      <c r="C4529" t="s">
        <v>89</v>
      </c>
      <c r="D4529" s="29">
        <v>46530</v>
      </c>
      <c r="E4529">
        <v>0</v>
      </c>
      <c r="F4529">
        <v>0</v>
      </c>
      <c r="G4529">
        <v>0</v>
      </c>
      <c r="H4529">
        <v>0</v>
      </c>
      <c r="R4529">
        <v>2.9922200000000001</v>
      </c>
      <c r="S4529" t="s">
        <v>90</v>
      </c>
      <c r="T4529" s="297">
        <v>46311.754166666666</v>
      </c>
    </row>
    <row r="4530" spans="1:20" x14ac:dyDescent="0.35">
      <c r="A4530" t="s">
        <v>108</v>
      </c>
      <c r="B4530" t="s">
        <v>109</v>
      </c>
      <c r="C4530" t="s">
        <v>89</v>
      </c>
      <c r="D4530" s="29">
        <v>46531</v>
      </c>
      <c r="E4530">
        <v>0</v>
      </c>
      <c r="F4530">
        <v>0</v>
      </c>
      <c r="G4530">
        <v>0</v>
      </c>
      <c r="H4530">
        <v>0</v>
      </c>
      <c r="R4530">
        <v>2.9922200000000001</v>
      </c>
      <c r="S4530" t="s">
        <v>90</v>
      </c>
      <c r="T4530" s="297">
        <v>46311.754166666666</v>
      </c>
    </row>
    <row r="4531" spans="1:20" x14ac:dyDescent="0.35">
      <c r="A4531" t="s">
        <v>108</v>
      </c>
      <c r="B4531" t="s">
        <v>109</v>
      </c>
      <c r="C4531" t="s">
        <v>89</v>
      </c>
      <c r="D4531" s="29">
        <v>46532</v>
      </c>
      <c r="E4531">
        <v>0</v>
      </c>
      <c r="F4531">
        <v>0</v>
      </c>
      <c r="G4531">
        <v>0</v>
      </c>
      <c r="H4531">
        <v>0</v>
      </c>
      <c r="R4531">
        <v>2.9922200000000001</v>
      </c>
      <c r="S4531" t="s">
        <v>90</v>
      </c>
      <c r="T4531" s="297">
        <v>46311.754166666666</v>
      </c>
    </row>
    <row r="4532" spans="1:20" x14ac:dyDescent="0.35">
      <c r="A4532" t="s">
        <v>108</v>
      </c>
      <c r="B4532" t="s">
        <v>109</v>
      </c>
      <c r="C4532" t="s">
        <v>89</v>
      </c>
      <c r="D4532" s="29">
        <v>46533</v>
      </c>
      <c r="E4532">
        <v>0</v>
      </c>
      <c r="F4532">
        <v>0</v>
      </c>
      <c r="G4532">
        <v>0</v>
      </c>
      <c r="H4532">
        <v>0</v>
      </c>
      <c r="R4532">
        <v>2.9922200000000001</v>
      </c>
      <c r="S4532" t="s">
        <v>90</v>
      </c>
      <c r="T4532" s="297">
        <v>46311.754166666666</v>
      </c>
    </row>
    <row r="4533" spans="1:20" x14ac:dyDescent="0.35">
      <c r="A4533" t="s">
        <v>108</v>
      </c>
      <c r="B4533" t="s">
        <v>109</v>
      </c>
      <c r="C4533" t="s">
        <v>89</v>
      </c>
      <c r="D4533" s="29">
        <v>46534</v>
      </c>
      <c r="E4533">
        <v>0</v>
      </c>
      <c r="F4533">
        <v>0</v>
      </c>
      <c r="G4533">
        <v>0</v>
      </c>
      <c r="H4533">
        <v>0</v>
      </c>
      <c r="R4533">
        <v>2.9922200000000001</v>
      </c>
      <c r="S4533" t="s">
        <v>90</v>
      </c>
      <c r="T4533" s="297">
        <v>46311.754166666666</v>
      </c>
    </row>
    <row r="4534" spans="1:20" x14ac:dyDescent="0.35">
      <c r="A4534" t="s">
        <v>108</v>
      </c>
      <c r="B4534" t="s">
        <v>109</v>
      </c>
      <c r="C4534" t="s">
        <v>89</v>
      </c>
      <c r="D4534" s="29">
        <v>46535</v>
      </c>
      <c r="E4534">
        <v>0</v>
      </c>
      <c r="F4534">
        <v>0</v>
      </c>
      <c r="G4534">
        <v>0</v>
      </c>
      <c r="H4534">
        <v>0</v>
      </c>
      <c r="R4534">
        <v>2.9922200000000001</v>
      </c>
      <c r="S4534" t="s">
        <v>90</v>
      </c>
      <c r="T4534" s="297">
        <v>46311.754166666666</v>
      </c>
    </row>
    <row r="4535" spans="1:20" x14ac:dyDescent="0.35">
      <c r="A4535" t="s">
        <v>108</v>
      </c>
      <c r="B4535" t="s">
        <v>109</v>
      </c>
      <c r="C4535" t="s">
        <v>89</v>
      </c>
      <c r="D4535" s="29">
        <v>46536</v>
      </c>
      <c r="E4535">
        <v>0</v>
      </c>
      <c r="F4535">
        <v>0</v>
      </c>
      <c r="G4535">
        <v>0</v>
      </c>
      <c r="H4535">
        <v>0</v>
      </c>
      <c r="R4535">
        <v>2.9922200000000001</v>
      </c>
      <c r="S4535" t="s">
        <v>90</v>
      </c>
      <c r="T4535" s="297">
        <v>46311.754166666666</v>
      </c>
    </row>
    <row r="4536" spans="1:20" x14ac:dyDescent="0.35">
      <c r="A4536" t="s">
        <v>108</v>
      </c>
      <c r="B4536" t="s">
        <v>109</v>
      </c>
      <c r="C4536" t="s">
        <v>89</v>
      </c>
      <c r="D4536" s="29">
        <v>46537</v>
      </c>
      <c r="E4536">
        <v>0</v>
      </c>
      <c r="F4536">
        <v>0</v>
      </c>
      <c r="G4536">
        <v>0</v>
      </c>
      <c r="H4536">
        <v>0</v>
      </c>
      <c r="R4536">
        <v>2.9922200000000001</v>
      </c>
      <c r="S4536" t="s">
        <v>90</v>
      </c>
      <c r="T4536" s="297">
        <v>46311.754166666666</v>
      </c>
    </row>
    <row r="4537" spans="1:20" x14ac:dyDescent="0.35">
      <c r="A4537" t="s">
        <v>108</v>
      </c>
      <c r="B4537" t="s">
        <v>109</v>
      </c>
      <c r="C4537" t="s">
        <v>89</v>
      </c>
      <c r="D4537" s="29">
        <v>46538</v>
      </c>
      <c r="E4537">
        <v>0</v>
      </c>
      <c r="F4537">
        <v>0</v>
      </c>
      <c r="G4537">
        <v>0</v>
      </c>
      <c r="H4537">
        <v>0</v>
      </c>
      <c r="R4537">
        <v>2.9922200000000001</v>
      </c>
      <c r="S4537" t="s">
        <v>90</v>
      </c>
      <c r="T4537" s="297">
        <v>46311.754166666666</v>
      </c>
    </row>
    <row r="4538" spans="1:20" x14ac:dyDescent="0.35">
      <c r="A4538" t="s">
        <v>108</v>
      </c>
      <c r="B4538" t="s">
        <v>109</v>
      </c>
      <c r="C4538" t="s">
        <v>89</v>
      </c>
      <c r="D4538" s="29">
        <v>46539</v>
      </c>
      <c r="E4538">
        <v>0</v>
      </c>
      <c r="F4538">
        <v>0</v>
      </c>
      <c r="G4538">
        <v>0</v>
      </c>
      <c r="H4538">
        <v>0</v>
      </c>
      <c r="R4538">
        <v>2.9922200000000001</v>
      </c>
      <c r="S4538" t="s">
        <v>90</v>
      </c>
      <c r="T4538" s="297">
        <v>46311.754166666666</v>
      </c>
    </row>
    <row r="4539" spans="1:20" x14ac:dyDescent="0.35">
      <c r="A4539" t="s">
        <v>108</v>
      </c>
      <c r="B4539" t="s">
        <v>109</v>
      </c>
      <c r="C4539" t="s">
        <v>89</v>
      </c>
      <c r="D4539" s="29">
        <v>46540</v>
      </c>
      <c r="E4539">
        <v>0</v>
      </c>
      <c r="F4539">
        <v>0</v>
      </c>
      <c r="G4539">
        <v>0</v>
      </c>
      <c r="H4539">
        <v>0</v>
      </c>
      <c r="R4539">
        <v>2.9922200000000001</v>
      </c>
      <c r="S4539" t="s">
        <v>90</v>
      </c>
      <c r="T4539" s="297">
        <v>46311.754166666666</v>
      </c>
    </row>
    <row r="4540" spans="1:20" x14ac:dyDescent="0.35">
      <c r="A4540" t="s">
        <v>108</v>
      </c>
      <c r="B4540" t="s">
        <v>109</v>
      </c>
      <c r="C4540" t="s">
        <v>89</v>
      </c>
      <c r="D4540" s="29">
        <v>46541</v>
      </c>
      <c r="E4540">
        <v>0</v>
      </c>
      <c r="F4540">
        <v>0</v>
      </c>
      <c r="G4540">
        <v>0</v>
      </c>
      <c r="H4540">
        <v>0</v>
      </c>
      <c r="R4540">
        <v>2.9922200000000001</v>
      </c>
      <c r="S4540" t="s">
        <v>90</v>
      </c>
      <c r="T4540" s="297">
        <v>46311.754166666666</v>
      </c>
    </row>
    <row r="4541" spans="1:20" x14ac:dyDescent="0.35">
      <c r="A4541" t="s">
        <v>108</v>
      </c>
      <c r="B4541" t="s">
        <v>109</v>
      </c>
      <c r="C4541" t="s">
        <v>89</v>
      </c>
      <c r="D4541" s="29">
        <v>46542</v>
      </c>
      <c r="E4541">
        <v>0</v>
      </c>
      <c r="F4541">
        <v>0</v>
      </c>
      <c r="G4541">
        <v>0</v>
      </c>
      <c r="H4541">
        <v>0</v>
      </c>
      <c r="R4541">
        <v>2.9922200000000001</v>
      </c>
      <c r="S4541" t="s">
        <v>90</v>
      </c>
      <c r="T4541" s="297">
        <v>46311.754166666666</v>
      </c>
    </row>
    <row r="4542" spans="1:20" x14ac:dyDescent="0.35">
      <c r="A4542" t="s">
        <v>108</v>
      </c>
      <c r="B4542" t="s">
        <v>109</v>
      </c>
      <c r="C4542" t="s">
        <v>89</v>
      </c>
      <c r="D4542" s="29">
        <v>46543</v>
      </c>
      <c r="E4542">
        <v>0</v>
      </c>
      <c r="F4542">
        <v>0</v>
      </c>
      <c r="G4542">
        <v>0</v>
      </c>
      <c r="H4542">
        <v>0</v>
      </c>
      <c r="R4542">
        <v>2.9922200000000001</v>
      </c>
      <c r="S4542" t="s">
        <v>90</v>
      </c>
      <c r="T4542" s="297">
        <v>46311.754166666666</v>
      </c>
    </row>
    <row r="4543" spans="1:20" x14ac:dyDescent="0.35">
      <c r="A4543" t="s">
        <v>108</v>
      </c>
      <c r="B4543" t="s">
        <v>109</v>
      </c>
      <c r="C4543" t="s">
        <v>89</v>
      </c>
      <c r="D4543" s="29">
        <v>46544</v>
      </c>
      <c r="E4543">
        <v>0</v>
      </c>
      <c r="F4543">
        <v>0</v>
      </c>
      <c r="G4543">
        <v>0</v>
      </c>
      <c r="H4543">
        <v>0</v>
      </c>
      <c r="R4543">
        <v>2.9922200000000001</v>
      </c>
      <c r="S4543" t="s">
        <v>90</v>
      </c>
      <c r="T4543" s="297">
        <v>46311.754166666666</v>
      </c>
    </row>
    <row r="4544" spans="1:20" x14ac:dyDescent="0.35">
      <c r="A4544" t="s">
        <v>108</v>
      </c>
      <c r="B4544" t="s">
        <v>109</v>
      </c>
      <c r="C4544" t="s">
        <v>89</v>
      </c>
      <c r="D4544" s="29">
        <v>46545</v>
      </c>
      <c r="E4544">
        <v>0</v>
      </c>
      <c r="F4544">
        <v>0</v>
      </c>
      <c r="G4544">
        <v>0</v>
      </c>
      <c r="H4544">
        <v>0</v>
      </c>
      <c r="R4544">
        <v>2.9922200000000001</v>
      </c>
      <c r="S4544" t="s">
        <v>90</v>
      </c>
      <c r="T4544" s="297">
        <v>46311.754166666666</v>
      </c>
    </row>
    <row r="4545" spans="1:20" x14ac:dyDescent="0.35">
      <c r="A4545" t="s">
        <v>108</v>
      </c>
      <c r="B4545" t="s">
        <v>109</v>
      </c>
      <c r="C4545" t="s">
        <v>89</v>
      </c>
      <c r="D4545" s="29">
        <v>46546</v>
      </c>
      <c r="E4545">
        <v>0</v>
      </c>
      <c r="F4545">
        <v>0</v>
      </c>
      <c r="G4545">
        <v>0</v>
      </c>
      <c r="H4545">
        <v>0</v>
      </c>
      <c r="R4545">
        <v>2.9922200000000001</v>
      </c>
      <c r="S4545" t="s">
        <v>90</v>
      </c>
      <c r="T4545" s="297">
        <v>46311.754166666666</v>
      </c>
    </row>
    <row r="4546" spans="1:20" x14ac:dyDescent="0.35">
      <c r="A4546" t="s">
        <v>108</v>
      </c>
      <c r="B4546" t="s">
        <v>109</v>
      </c>
      <c r="C4546" t="s">
        <v>89</v>
      </c>
      <c r="D4546" s="29">
        <v>46547</v>
      </c>
      <c r="E4546">
        <v>0</v>
      </c>
      <c r="F4546">
        <v>0</v>
      </c>
      <c r="G4546">
        <v>0</v>
      </c>
      <c r="H4546">
        <v>0</v>
      </c>
      <c r="R4546">
        <v>2.9922200000000001</v>
      </c>
      <c r="S4546" t="s">
        <v>90</v>
      </c>
      <c r="T4546" s="297">
        <v>46311.754166666666</v>
      </c>
    </row>
    <row r="4547" spans="1:20" x14ac:dyDescent="0.35">
      <c r="A4547" t="s">
        <v>108</v>
      </c>
      <c r="B4547" t="s">
        <v>109</v>
      </c>
      <c r="C4547" t="s">
        <v>89</v>
      </c>
      <c r="D4547" s="29">
        <v>46548</v>
      </c>
      <c r="E4547">
        <v>0</v>
      </c>
      <c r="F4547">
        <v>0</v>
      </c>
      <c r="G4547">
        <v>0</v>
      </c>
      <c r="H4547">
        <v>0</v>
      </c>
      <c r="R4547">
        <v>2.9922200000000001</v>
      </c>
      <c r="S4547" t="s">
        <v>90</v>
      </c>
      <c r="T4547" s="297">
        <v>46311.754166666666</v>
      </c>
    </row>
    <row r="4548" spans="1:20" x14ac:dyDescent="0.35">
      <c r="A4548" t="s">
        <v>108</v>
      </c>
      <c r="B4548" t="s">
        <v>109</v>
      </c>
      <c r="C4548" t="s">
        <v>89</v>
      </c>
      <c r="D4548" s="29">
        <v>46549</v>
      </c>
      <c r="E4548">
        <v>0</v>
      </c>
      <c r="F4548">
        <v>0</v>
      </c>
      <c r="G4548">
        <v>0</v>
      </c>
      <c r="H4548">
        <v>0</v>
      </c>
      <c r="R4548">
        <v>2.9922200000000001</v>
      </c>
      <c r="S4548" t="s">
        <v>90</v>
      </c>
      <c r="T4548" s="297">
        <v>46311.754166666666</v>
      </c>
    </row>
    <row r="4549" spans="1:20" x14ac:dyDescent="0.35">
      <c r="A4549" t="s">
        <v>108</v>
      </c>
      <c r="B4549" t="s">
        <v>109</v>
      </c>
      <c r="C4549" t="s">
        <v>89</v>
      </c>
      <c r="D4549" s="29">
        <v>46550</v>
      </c>
      <c r="E4549">
        <v>0</v>
      </c>
      <c r="F4549">
        <v>0</v>
      </c>
      <c r="G4549">
        <v>0</v>
      </c>
      <c r="H4549">
        <v>0</v>
      </c>
      <c r="R4549">
        <v>2.9922200000000001</v>
      </c>
      <c r="S4549" t="s">
        <v>90</v>
      </c>
      <c r="T4549" s="297">
        <v>46311.754166666666</v>
      </c>
    </row>
    <row r="4550" spans="1:20" x14ac:dyDescent="0.35">
      <c r="A4550" t="s">
        <v>108</v>
      </c>
      <c r="B4550" t="s">
        <v>109</v>
      </c>
      <c r="C4550" t="s">
        <v>89</v>
      </c>
      <c r="D4550" s="29">
        <v>46551</v>
      </c>
      <c r="E4550">
        <v>0</v>
      </c>
      <c r="F4550">
        <v>0</v>
      </c>
      <c r="G4550">
        <v>0</v>
      </c>
      <c r="H4550">
        <v>0</v>
      </c>
      <c r="R4550">
        <v>2.9922200000000001</v>
      </c>
      <c r="S4550" t="s">
        <v>90</v>
      </c>
      <c r="T4550" s="297">
        <v>46311.754166666666</v>
      </c>
    </row>
    <row r="4551" spans="1:20" x14ac:dyDescent="0.35">
      <c r="A4551" t="s">
        <v>108</v>
      </c>
      <c r="B4551" t="s">
        <v>109</v>
      </c>
      <c r="C4551" t="s">
        <v>89</v>
      </c>
      <c r="D4551" s="29">
        <v>46552</v>
      </c>
      <c r="E4551">
        <v>0</v>
      </c>
      <c r="F4551">
        <v>0</v>
      </c>
      <c r="G4551">
        <v>0</v>
      </c>
      <c r="H4551">
        <v>0</v>
      </c>
      <c r="R4551">
        <v>2.9922200000000001</v>
      </c>
      <c r="S4551" t="s">
        <v>90</v>
      </c>
      <c r="T4551" s="297">
        <v>46311.754166666666</v>
      </c>
    </row>
    <row r="4552" spans="1:20" x14ac:dyDescent="0.35">
      <c r="A4552" t="s">
        <v>108</v>
      </c>
      <c r="B4552" t="s">
        <v>109</v>
      </c>
      <c r="C4552" t="s">
        <v>89</v>
      </c>
      <c r="D4552" s="29">
        <v>46553</v>
      </c>
      <c r="E4552">
        <v>0</v>
      </c>
      <c r="F4552">
        <v>0</v>
      </c>
      <c r="G4552">
        <v>0</v>
      </c>
      <c r="H4552">
        <v>0</v>
      </c>
      <c r="R4552">
        <v>2.9922200000000001</v>
      </c>
      <c r="S4552" t="s">
        <v>90</v>
      </c>
      <c r="T4552" s="297">
        <v>46311.754166666666</v>
      </c>
    </row>
    <row r="4553" spans="1:20" x14ac:dyDescent="0.35">
      <c r="A4553" t="s">
        <v>108</v>
      </c>
      <c r="B4553" t="s">
        <v>109</v>
      </c>
      <c r="C4553" t="s">
        <v>89</v>
      </c>
      <c r="D4553" s="29">
        <v>46554</v>
      </c>
      <c r="E4553">
        <v>0</v>
      </c>
      <c r="F4553">
        <v>0</v>
      </c>
      <c r="G4553">
        <v>0</v>
      </c>
      <c r="H4553">
        <v>0</v>
      </c>
      <c r="R4553">
        <v>2.9922200000000001</v>
      </c>
      <c r="S4553" t="s">
        <v>90</v>
      </c>
      <c r="T4553" s="297">
        <v>46311.754166666666</v>
      </c>
    </row>
    <row r="4554" spans="1:20" x14ac:dyDescent="0.35">
      <c r="A4554" t="s">
        <v>108</v>
      </c>
      <c r="B4554" t="s">
        <v>109</v>
      </c>
      <c r="C4554" t="s">
        <v>89</v>
      </c>
      <c r="D4554" s="29">
        <v>46555</v>
      </c>
      <c r="E4554">
        <v>0</v>
      </c>
      <c r="F4554">
        <v>0</v>
      </c>
      <c r="G4554">
        <v>0</v>
      </c>
      <c r="H4554">
        <v>0</v>
      </c>
      <c r="R4554">
        <v>2.9922200000000001</v>
      </c>
      <c r="S4554" t="s">
        <v>90</v>
      </c>
      <c r="T4554" s="297">
        <v>46311.754166666666</v>
      </c>
    </row>
    <row r="4555" spans="1:20" x14ac:dyDescent="0.35">
      <c r="A4555" t="s">
        <v>108</v>
      </c>
      <c r="B4555" t="s">
        <v>109</v>
      </c>
      <c r="C4555" t="s">
        <v>89</v>
      </c>
      <c r="D4555" s="29">
        <v>46556</v>
      </c>
      <c r="E4555">
        <v>0</v>
      </c>
      <c r="F4555">
        <v>0</v>
      </c>
      <c r="G4555">
        <v>0</v>
      </c>
      <c r="H4555">
        <v>0</v>
      </c>
      <c r="R4555">
        <v>2.9922200000000001</v>
      </c>
      <c r="S4555" t="s">
        <v>90</v>
      </c>
      <c r="T4555" s="297">
        <v>46311.754166666666</v>
      </c>
    </row>
    <row r="4556" spans="1:20" x14ac:dyDescent="0.35">
      <c r="A4556" t="s">
        <v>108</v>
      </c>
      <c r="B4556" t="s">
        <v>109</v>
      </c>
      <c r="C4556" t="s">
        <v>89</v>
      </c>
      <c r="D4556" s="29">
        <v>46557</v>
      </c>
      <c r="E4556">
        <v>0</v>
      </c>
      <c r="F4556">
        <v>0</v>
      </c>
      <c r="G4556">
        <v>0</v>
      </c>
      <c r="H4556">
        <v>0</v>
      </c>
      <c r="R4556">
        <v>2.9922200000000001</v>
      </c>
      <c r="S4556" t="s">
        <v>90</v>
      </c>
      <c r="T4556" s="297">
        <v>46311.754166666666</v>
      </c>
    </row>
    <row r="4557" spans="1:20" x14ac:dyDescent="0.35">
      <c r="A4557" t="s">
        <v>108</v>
      </c>
      <c r="B4557" t="s">
        <v>109</v>
      </c>
      <c r="C4557" t="s">
        <v>89</v>
      </c>
      <c r="D4557" s="29">
        <v>46558</v>
      </c>
      <c r="E4557">
        <v>0</v>
      </c>
      <c r="F4557">
        <v>0</v>
      </c>
      <c r="G4557">
        <v>0</v>
      </c>
      <c r="H4557">
        <v>0</v>
      </c>
      <c r="R4557">
        <v>2.9922200000000001</v>
      </c>
      <c r="S4557" t="s">
        <v>90</v>
      </c>
      <c r="T4557" s="297">
        <v>46311.754166666666</v>
      </c>
    </row>
    <row r="4558" spans="1:20" x14ac:dyDescent="0.35">
      <c r="A4558" t="s">
        <v>108</v>
      </c>
      <c r="B4558" t="s">
        <v>109</v>
      </c>
      <c r="C4558" t="s">
        <v>89</v>
      </c>
      <c r="D4558" s="29">
        <v>46559</v>
      </c>
      <c r="E4558">
        <v>0</v>
      </c>
      <c r="F4558">
        <v>0</v>
      </c>
      <c r="G4558">
        <v>0</v>
      </c>
      <c r="H4558">
        <v>0</v>
      </c>
      <c r="R4558">
        <v>2.9922200000000001</v>
      </c>
      <c r="S4558" t="s">
        <v>90</v>
      </c>
      <c r="T4558" s="297">
        <v>46311.754166666666</v>
      </c>
    </row>
    <row r="4559" spans="1:20" x14ac:dyDescent="0.35">
      <c r="A4559" t="s">
        <v>108</v>
      </c>
      <c r="B4559" t="s">
        <v>109</v>
      </c>
      <c r="C4559" t="s">
        <v>89</v>
      </c>
      <c r="D4559" s="29">
        <v>46560</v>
      </c>
      <c r="E4559">
        <v>0</v>
      </c>
      <c r="F4559">
        <v>0</v>
      </c>
      <c r="G4559">
        <v>0</v>
      </c>
      <c r="H4559">
        <v>0</v>
      </c>
      <c r="R4559">
        <v>2.9922200000000001</v>
      </c>
      <c r="S4559" t="s">
        <v>90</v>
      </c>
      <c r="T4559" s="297">
        <v>46311.754166666666</v>
      </c>
    </row>
    <row r="4560" spans="1:20" x14ac:dyDescent="0.35">
      <c r="A4560" t="s">
        <v>108</v>
      </c>
      <c r="B4560" t="s">
        <v>109</v>
      </c>
      <c r="C4560" t="s">
        <v>89</v>
      </c>
      <c r="D4560" s="29">
        <v>46561</v>
      </c>
      <c r="E4560">
        <v>0</v>
      </c>
      <c r="F4560">
        <v>0</v>
      </c>
      <c r="G4560">
        <v>0</v>
      </c>
      <c r="H4560">
        <v>0</v>
      </c>
      <c r="R4560">
        <v>2.9922200000000001</v>
      </c>
      <c r="S4560" t="s">
        <v>90</v>
      </c>
      <c r="T4560" s="297">
        <v>46311.754166666666</v>
      </c>
    </row>
    <row r="4561" spans="1:20" x14ac:dyDescent="0.35">
      <c r="A4561" t="s">
        <v>108</v>
      </c>
      <c r="B4561" t="s">
        <v>109</v>
      </c>
      <c r="C4561" t="s">
        <v>89</v>
      </c>
      <c r="D4561" s="29">
        <v>46562</v>
      </c>
      <c r="E4561">
        <v>0</v>
      </c>
      <c r="F4561">
        <v>0</v>
      </c>
      <c r="G4561">
        <v>0</v>
      </c>
      <c r="H4561">
        <v>0</v>
      </c>
      <c r="R4561">
        <v>2.9922200000000001</v>
      </c>
      <c r="S4561" t="s">
        <v>90</v>
      </c>
      <c r="T4561" s="297">
        <v>46311.754166666666</v>
      </c>
    </row>
    <row r="4562" spans="1:20" x14ac:dyDescent="0.35">
      <c r="A4562" t="s">
        <v>108</v>
      </c>
      <c r="B4562" t="s">
        <v>109</v>
      </c>
      <c r="C4562" t="s">
        <v>89</v>
      </c>
      <c r="D4562" s="29">
        <v>46563</v>
      </c>
      <c r="E4562">
        <v>0</v>
      </c>
      <c r="F4562">
        <v>0</v>
      </c>
      <c r="G4562">
        <v>0</v>
      </c>
      <c r="H4562">
        <v>0</v>
      </c>
      <c r="R4562">
        <v>2.9922200000000001</v>
      </c>
      <c r="S4562" t="s">
        <v>90</v>
      </c>
      <c r="T4562" s="297">
        <v>46311.754166666666</v>
      </c>
    </row>
    <row r="4563" spans="1:20" x14ac:dyDescent="0.35">
      <c r="A4563" t="s">
        <v>108</v>
      </c>
      <c r="B4563" t="s">
        <v>109</v>
      </c>
      <c r="C4563" t="s">
        <v>89</v>
      </c>
      <c r="D4563" s="29">
        <v>46564</v>
      </c>
      <c r="E4563">
        <v>0</v>
      </c>
      <c r="F4563">
        <v>0</v>
      </c>
      <c r="G4563">
        <v>0</v>
      </c>
      <c r="H4563">
        <v>0</v>
      </c>
      <c r="R4563">
        <v>2.9922200000000001</v>
      </c>
      <c r="S4563" t="s">
        <v>90</v>
      </c>
      <c r="T4563" s="297">
        <v>46311.754166666666</v>
      </c>
    </row>
    <row r="4564" spans="1:20" x14ac:dyDescent="0.35">
      <c r="A4564" t="s">
        <v>108</v>
      </c>
      <c r="B4564" t="s">
        <v>109</v>
      </c>
      <c r="C4564" t="s">
        <v>89</v>
      </c>
      <c r="D4564" s="29">
        <v>46565</v>
      </c>
      <c r="E4564">
        <v>0</v>
      </c>
      <c r="F4564">
        <v>0</v>
      </c>
      <c r="G4564">
        <v>0</v>
      </c>
      <c r="H4564">
        <v>0</v>
      </c>
      <c r="R4564">
        <v>2.9922200000000001</v>
      </c>
      <c r="S4564" t="s">
        <v>90</v>
      </c>
      <c r="T4564" s="297">
        <v>46311.754166666666</v>
      </c>
    </row>
    <row r="4565" spans="1:20" x14ac:dyDescent="0.35">
      <c r="A4565" t="s">
        <v>108</v>
      </c>
      <c r="B4565" t="s">
        <v>109</v>
      </c>
      <c r="C4565" t="s">
        <v>89</v>
      </c>
      <c r="D4565" s="29">
        <v>46566</v>
      </c>
      <c r="E4565">
        <v>0</v>
      </c>
      <c r="F4565">
        <v>0</v>
      </c>
      <c r="G4565">
        <v>0</v>
      </c>
      <c r="H4565">
        <v>0</v>
      </c>
      <c r="R4565">
        <v>2.9922200000000001</v>
      </c>
      <c r="S4565" t="s">
        <v>90</v>
      </c>
      <c r="T4565" s="297">
        <v>46311.754166666666</v>
      </c>
    </row>
    <row r="4566" spans="1:20" x14ac:dyDescent="0.35">
      <c r="A4566" t="s">
        <v>108</v>
      </c>
      <c r="B4566" t="s">
        <v>109</v>
      </c>
      <c r="C4566" t="s">
        <v>89</v>
      </c>
      <c r="D4566" s="29">
        <v>46567</v>
      </c>
      <c r="E4566">
        <v>0</v>
      </c>
      <c r="F4566">
        <v>0</v>
      </c>
      <c r="G4566">
        <v>0</v>
      </c>
      <c r="H4566">
        <v>0</v>
      </c>
      <c r="R4566">
        <v>2.9922200000000001</v>
      </c>
      <c r="S4566" t="s">
        <v>90</v>
      </c>
      <c r="T4566" s="297">
        <v>46311.754166666666</v>
      </c>
    </row>
    <row r="4567" spans="1:20" x14ac:dyDescent="0.35">
      <c r="A4567" t="s">
        <v>108</v>
      </c>
      <c r="B4567" t="s">
        <v>109</v>
      </c>
      <c r="C4567" t="s">
        <v>89</v>
      </c>
      <c r="D4567" s="29">
        <v>46568</v>
      </c>
      <c r="E4567">
        <v>0</v>
      </c>
      <c r="F4567">
        <v>0</v>
      </c>
      <c r="G4567">
        <v>0</v>
      </c>
      <c r="H4567">
        <v>0</v>
      </c>
      <c r="R4567">
        <v>2.9922200000000001</v>
      </c>
      <c r="S4567" t="s">
        <v>90</v>
      </c>
      <c r="T4567" s="297">
        <v>46311.754166666666</v>
      </c>
    </row>
    <row r="4568" spans="1:20" x14ac:dyDescent="0.35">
      <c r="A4568" t="s">
        <v>108</v>
      </c>
      <c r="B4568" t="s">
        <v>109</v>
      </c>
      <c r="C4568" t="s">
        <v>89</v>
      </c>
      <c r="D4568" s="29">
        <v>46569</v>
      </c>
      <c r="E4568">
        <v>0</v>
      </c>
      <c r="F4568">
        <v>0</v>
      </c>
      <c r="G4568">
        <v>0</v>
      </c>
      <c r="H4568">
        <v>0</v>
      </c>
      <c r="R4568">
        <v>2.9922200000000001</v>
      </c>
      <c r="S4568" t="s">
        <v>90</v>
      </c>
      <c r="T4568" s="297">
        <v>46311.754166666666</v>
      </c>
    </row>
    <row r="4569" spans="1:20" x14ac:dyDescent="0.35">
      <c r="A4569" t="s">
        <v>108</v>
      </c>
      <c r="B4569" t="s">
        <v>109</v>
      </c>
      <c r="C4569" t="s">
        <v>89</v>
      </c>
      <c r="D4569" s="29">
        <v>46570</v>
      </c>
      <c r="E4569">
        <v>0</v>
      </c>
      <c r="F4569">
        <v>0</v>
      </c>
      <c r="G4569">
        <v>0</v>
      </c>
      <c r="H4569">
        <v>0</v>
      </c>
      <c r="R4569">
        <v>2.9922200000000001</v>
      </c>
      <c r="S4569" t="s">
        <v>90</v>
      </c>
      <c r="T4569" s="297">
        <v>46311.754166666666</v>
      </c>
    </row>
    <row r="4570" spans="1:20" x14ac:dyDescent="0.35">
      <c r="A4570" t="s">
        <v>108</v>
      </c>
      <c r="B4570" t="s">
        <v>109</v>
      </c>
      <c r="C4570" t="s">
        <v>89</v>
      </c>
      <c r="D4570" s="29">
        <v>46571</v>
      </c>
      <c r="E4570">
        <v>0</v>
      </c>
      <c r="F4570">
        <v>0</v>
      </c>
      <c r="G4570">
        <v>0</v>
      </c>
      <c r="H4570">
        <v>0</v>
      </c>
      <c r="R4570">
        <v>2.9922200000000001</v>
      </c>
      <c r="S4570" t="s">
        <v>90</v>
      </c>
      <c r="T4570" s="297">
        <v>46311.754166666666</v>
      </c>
    </row>
    <row r="4571" spans="1:20" x14ac:dyDescent="0.35">
      <c r="A4571" t="s">
        <v>108</v>
      </c>
      <c r="B4571" t="s">
        <v>109</v>
      </c>
      <c r="C4571" t="s">
        <v>89</v>
      </c>
      <c r="D4571" s="29">
        <v>46572</v>
      </c>
      <c r="E4571">
        <v>0</v>
      </c>
      <c r="F4571">
        <v>0</v>
      </c>
      <c r="G4571">
        <v>0</v>
      </c>
      <c r="H4571">
        <v>0</v>
      </c>
      <c r="R4571">
        <v>2.9922200000000001</v>
      </c>
      <c r="S4571" t="s">
        <v>90</v>
      </c>
      <c r="T4571" s="297">
        <v>46311.754166666666</v>
      </c>
    </row>
    <row r="4572" spans="1:20" x14ac:dyDescent="0.35">
      <c r="A4572" t="s">
        <v>108</v>
      </c>
      <c r="B4572" t="s">
        <v>109</v>
      </c>
      <c r="C4572" t="s">
        <v>89</v>
      </c>
      <c r="D4572" s="29">
        <v>46573</v>
      </c>
      <c r="E4572">
        <v>0</v>
      </c>
      <c r="F4572">
        <v>0</v>
      </c>
      <c r="G4572">
        <v>0</v>
      </c>
      <c r="H4572">
        <v>0</v>
      </c>
      <c r="R4572">
        <v>2.9922200000000001</v>
      </c>
      <c r="S4572" t="s">
        <v>90</v>
      </c>
      <c r="T4572" s="297">
        <v>46311.754166666666</v>
      </c>
    </row>
    <row r="4573" spans="1:20" x14ac:dyDescent="0.35">
      <c r="A4573" t="s">
        <v>108</v>
      </c>
      <c r="B4573" t="s">
        <v>109</v>
      </c>
      <c r="C4573" t="s">
        <v>89</v>
      </c>
      <c r="D4573" s="29">
        <v>46574</v>
      </c>
      <c r="E4573">
        <v>0</v>
      </c>
      <c r="F4573">
        <v>0</v>
      </c>
      <c r="G4573">
        <v>0</v>
      </c>
      <c r="H4573">
        <v>0</v>
      </c>
      <c r="R4573">
        <v>2.9922200000000001</v>
      </c>
      <c r="S4573" t="s">
        <v>90</v>
      </c>
      <c r="T4573" s="297">
        <v>46311.754166666666</v>
      </c>
    </row>
    <row r="4574" spans="1:20" x14ac:dyDescent="0.35">
      <c r="A4574" t="s">
        <v>108</v>
      </c>
      <c r="B4574" t="s">
        <v>109</v>
      </c>
      <c r="C4574" t="s">
        <v>89</v>
      </c>
      <c r="D4574" s="29">
        <v>46575</v>
      </c>
      <c r="E4574">
        <v>0</v>
      </c>
      <c r="F4574">
        <v>0</v>
      </c>
      <c r="G4574">
        <v>0</v>
      </c>
      <c r="H4574">
        <v>0</v>
      </c>
      <c r="R4574">
        <v>2.9922200000000001</v>
      </c>
      <c r="S4574" t="s">
        <v>90</v>
      </c>
      <c r="T4574" s="297">
        <v>46311.754166666666</v>
      </c>
    </row>
    <row r="4575" spans="1:20" x14ac:dyDescent="0.35">
      <c r="A4575" t="s">
        <v>108</v>
      </c>
      <c r="B4575" t="s">
        <v>109</v>
      </c>
      <c r="C4575" t="s">
        <v>89</v>
      </c>
      <c r="D4575" s="29">
        <v>46576</v>
      </c>
      <c r="E4575">
        <v>0</v>
      </c>
      <c r="F4575">
        <v>0</v>
      </c>
      <c r="G4575">
        <v>0</v>
      </c>
      <c r="H4575">
        <v>0</v>
      </c>
      <c r="R4575">
        <v>2.9922200000000001</v>
      </c>
      <c r="S4575" t="s">
        <v>90</v>
      </c>
      <c r="T4575" s="297">
        <v>46311.754166666666</v>
      </c>
    </row>
    <row r="4576" spans="1:20" x14ac:dyDescent="0.35">
      <c r="A4576" t="s">
        <v>108</v>
      </c>
      <c r="B4576" t="s">
        <v>109</v>
      </c>
      <c r="C4576" t="s">
        <v>89</v>
      </c>
      <c r="D4576" s="29">
        <v>46577</v>
      </c>
      <c r="E4576">
        <v>0</v>
      </c>
      <c r="F4576">
        <v>0</v>
      </c>
      <c r="G4576">
        <v>0</v>
      </c>
      <c r="H4576">
        <v>0</v>
      </c>
      <c r="R4576">
        <v>2.9922200000000001</v>
      </c>
      <c r="S4576" t="s">
        <v>90</v>
      </c>
      <c r="T4576" s="297">
        <v>46311.754166666666</v>
      </c>
    </row>
    <row r="4577" spans="1:20" x14ac:dyDescent="0.35">
      <c r="A4577" t="s">
        <v>108</v>
      </c>
      <c r="B4577" t="s">
        <v>109</v>
      </c>
      <c r="C4577" t="s">
        <v>89</v>
      </c>
      <c r="D4577" s="29">
        <v>46578</v>
      </c>
      <c r="E4577">
        <v>0</v>
      </c>
      <c r="F4577">
        <v>0</v>
      </c>
      <c r="G4577">
        <v>0</v>
      </c>
      <c r="H4577">
        <v>0</v>
      </c>
      <c r="R4577">
        <v>2.9922200000000001</v>
      </c>
      <c r="S4577" t="s">
        <v>90</v>
      </c>
      <c r="T4577" s="297">
        <v>46311.754166666666</v>
      </c>
    </row>
    <row r="4578" spans="1:20" x14ac:dyDescent="0.35">
      <c r="A4578" t="s">
        <v>108</v>
      </c>
      <c r="B4578" t="s">
        <v>109</v>
      </c>
      <c r="C4578" t="s">
        <v>89</v>
      </c>
      <c r="D4578" s="29">
        <v>46579</v>
      </c>
      <c r="E4578">
        <v>0</v>
      </c>
      <c r="F4578">
        <v>0</v>
      </c>
      <c r="G4578">
        <v>0</v>
      </c>
      <c r="H4578">
        <v>0</v>
      </c>
      <c r="R4578">
        <v>2.9922200000000001</v>
      </c>
      <c r="S4578" t="s">
        <v>90</v>
      </c>
      <c r="T4578" s="297">
        <v>46311.754166666666</v>
      </c>
    </row>
    <row r="4579" spans="1:20" x14ac:dyDescent="0.35">
      <c r="A4579" t="s">
        <v>108</v>
      </c>
      <c r="B4579" t="s">
        <v>109</v>
      </c>
      <c r="C4579" t="s">
        <v>89</v>
      </c>
      <c r="D4579" s="29">
        <v>46580</v>
      </c>
      <c r="E4579">
        <v>0</v>
      </c>
      <c r="F4579">
        <v>0</v>
      </c>
      <c r="G4579">
        <v>0</v>
      </c>
      <c r="H4579">
        <v>0</v>
      </c>
      <c r="R4579">
        <v>2.9922200000000001</v>
      </c>
      <c r="S4579" t="s">
        <v>90</v>
      </c>
      <c r="T4579" s="297">
        <v>46311.754166666666</v>
      </c>
    </row>
    <row r="4580" spans="1:20" x14ac:dyDescent="0.35">
      <c r="A4580" t="s">
        <v>108</v>
      </c>
      <c r="B4580" t="s">
        <v>109</v>
      </c>
      <c r="C4580" t="s">
        <v>89</v>
      </c>
      <c r="D4580" s="29">
        <v>46581</v>
      </c>
      <c r="E4580">
        <v>0</v>
      </c>
      <c r="F4580">
        <v>0</v>
      </c>
      <c r="G4580">
        <v>0</v>
      </c>
      <c r="H4580">
        <v>0</v>
      </c>
      <c r="R4580">
        <v>2.9922200000000001</v>
      </c>
      <c r="S4580" t="s">
        <v>90</v>
      </c>
      <c r="T4580" s="297">
        <v>46311.754166666666</v>
      </c>
    </row>
    <row r="4581" spans="1:20" x14ac:dyDescent="0.35">
      <c r="A4581" t="s">
        <v>108</v>
      </c>
      <c r="B4581" t="s">
        <v>109</v>
      </c>
      <c r="C4581" t="s">
        <v>89</v>
      </c>
      <c r="D4581" s="29">
        <v>46582</v>
      </c>
      <c r="E4581">
        <v>0</v>
      </c>
      <c r="F4581">
        <v>0</v>
      </c>
      <c r="G4581">
        <v>0</v>
      </c>
      <c r="H4581">
        <v>0</v>
      </c>
      <c r="R4581">
        <v>2.9922200000000001</v>
      </c>
      <c r="S4581" t="s">
        <v>90</v>
      </c>
      <c r="T4581" s="297">
        <v>46311.754166666666</v>
      </c>
    </row>
    <row r="4582" spans="1:20" x14ac:dyDescent="0.35">
      <c r="A4582" t="s">
        <v>108</v>
      </c>
      <c r="B4582" t="s">
        <v>109</v>
      </c>
      <c r="C4582" t="s">
        <v>89</v>
      </c>
      <c r="D4582" s="29">
        <v>46583</v>
      </c>
      <c r="E4582">
        <v>0</v>
      </c>
      <c r="F4582">
        <v>0</v>
      </c>
      <c r="G4582">
        <v>0</v>
      </c>
      <c r="H4582">
        <v>0</v>
      </c>
      <c r="R4582">
        <v>2.9922200000000001</v>
      </c>
      <c r="S4582" t="s">
        <v>90</v>
      </c>
      <c r="T4582" s="297">
        <v>46311.754166666666</v>
      </c>
    </row>
    <row r="4583" spans="1:20" x14ac:dyDescent="0.35">
      <c r="A4583" t="s">
        <v>108</v>
      </c>
      <c r="B4583" t="s">
        <v>109</v>
      </c>
      <c r="C4583" t="s">
        <v>89</v>
      </c>
      <c r="D4583" s="29">
        <v>46584</v>
      </c>
      <c r="E4583">
        <v>0</v>
      </c>
      <c r="F4583">
        <v>0</v>
      </c>
      <c r="G4583">
        <v>0</v>
      </c>
      <c r="H4583">
        <v>0</v>
      </c>
      <c r="R4583">
        <v>2.9922200000000001</v>
      </c>
      <c r="S4583" t="s">
        <v>90</v>
      </c>
      <c r="T4583" s="297">
        <v>46311.754166666666</v>
      </c>
    </row>
    <row r="4584" spans="1:20" x14ac:dyDescent="0.35">
      <c r="A4584" t="s">
        <v>108</v>
      </c>
      <c r="B4584" t="s">
        <v>109</v>
      </c>
      <c r="C4584" t="s">
        <v>89</v>
      </c>
      <c r="D4584" s="29">
        <v>46585</v>
      </c>
      <c r="E4584">
        <v>0</v>
      </c>
      <c r="F4584">
        <v>0</v>
      </c>
      <c r="G4584">
        <v>0</v>
      </c>
      <c r="H4584">
        <v>0</v>
      </c>
      <c r="R4584">
        <v>2.9922200000000001</v>
      </c>
      <c r="S4584" t="s">
        <v>90</v>
      </c>
      <c r="T4584" s="297">
        <v>46311.754166666666</v>
      </c>
    </row>
    <row r="4585" spans="1:20" x14ac:dyDescent="0.35">
      <c r="A4585" t="s">
        <v>108</v>
      </c>
      <c r="B4585" t="s">
        <v>109</v>
      </c>
      <c r="C4585" t="s">
        <v>89</v>
      </c>
      <c r="D4585" s="29">
        <v>46586</v>
      </c>
      <c r="E4585">
        <v>0</v>
      </c>
      <c r="F4585">
        <v>0</v>
      </c>
      <c r="G4585">
        <v>0</v>
      </c>
      <c r="H4585">
        <v>0</v>
      </c>
      <c r="R4585">
        <v>2.9922200000000001</v>
      </c>
      <c r="S4585" t="s">
        <v>90</v>
      </c>
      <c r="T4585" s="297">
        <v>46311.754166666666</v>
      </c>
    </row>
    <row r="4586" spans="1:20" x14ac:dyDescent="0.35">
      <c r="A4586" t="s">
        <v>108</v>
      </c>
      <c r="B4586" t="s">
        <v>109</v>
      </c>
      <c r="C4586" t="s">
        <v>89</v>
      </c>
      <c r="D4586" s="29">
        <v>46587</v>
      </c>
      <c r="E4586">
        <v>0</v>
      </c>
      <c r="F4586">
        <v>0</v>
      </c>
      <c r="G4586">
        <v>0</v>
      </c>
      <c r="H4586">
        <v>0</v>
      </c>
      <c r="R4586">
        <v>2.9922200000000001</v>
      </c>
      <c r="S4586" t="s">
        <v>90</v>
      </c>
      <c r="T4586" s="297">
        <v>46311.754166666666</v>
      </c>
    </row>
    <row r="4587" spans="1:20" x14ac:dyDescent="0.35">
      <c r="A4587" t="s">
        <v>108</v>
      </c>
      <c r="B4587" t="s">
        <v>109</v>
      </c>
      <c r="C4587" t="s">
        <v>89</v>
      </c>
      <c r="D4587" s="29">
        <v>46588</v>
      </c>
      <c r="E4587">
        <v>0</v>
      </c>
      <c r="F4587">
        <v>0</v>
      </c>
      <c r="G4587">
        <v>0</v>
      </c>
      <c r="H4587">
        <v>0</v>
      </c>
      <c r="R4587">
        <v>2.9922200000000001</v>
      </c>
      <c r="S4587" t="s">
        <v>90</v>
      </c>
      <c r="T4587" s="297">
        <v>46311.754166666666</v>
      </c>
    </row>
    <row r="4588" spans="1:20" x14ac:dyDescent="0.35">
      <c r="A4588" t="s">
        <v>108</v>
      </c>
      <c r="B4588" t="s">
        <v>109</v>
      </c>
      <c r="C4588" t="s">
        <v>89</v>
      </c>
      <c r="D4588" s="29">
        <v>46589</v>
      </c>
      <c r="E4588">
        <v>0</v>
      </c>
      <c r="F4588">
        <v>0</v>
      </c>
      <c r="G4588">
        <v>0</v>
      </c>
      <c r="H4588">
        <v>0</v>
      </c>
      <c r="R4588">
        <v>2.9922200000000001</v>
      </c>
      <c r="S4588" t="s">
        <v>90</v>
      </c>
      <c r="T4588" s="297">
        <v>46311.754166666666</v>
      </c>
    </row>
    <row r="4589" spans="1:20" x14ac:dyDescent="0.35">
      <c r="A4589" t="s">
        <v>108</v>
      </c>
      <c r="B4589" t="s">
        <v>109</v>
      </c>
      <c r="C4589" t="s">
        <v>89</v>
      </c>
      <c r="D4589" s="29">
        <v>46590</v>
      </c>
      <c r="E4589">
        <v>0</v>
      </c>
      <c r="F4589">
        <v>0</v>
      </c>
      <c r="G4589">
        <v>0</v>
      </c>
      <c r="H4589">
        <v>0</v>
      </c>
      <c r="R4589">
        <v>2.9922200000000001</v>
      </c>
      <c r="S4589" t="s">
        <v>90</v>
      </c>
      <c r="T4589" s="297">
        <v>46311.754166666666</v>
      </c>
    </row>
    <row r="4590" spans="1:20" x14ac:dyDescent="0.35">
      <c r="A4590" t="s">
        <v>108</v>
      </c>
      <c r="B4590" t="s">
        <v>109</v>
      </c>
      <c r="C4590" t="s">
        <v>89</v>
      </c>
      <c r="D4590" s="29">
        <v>46591</v>
      </c>
      <c r="E4590">
        <v>0</v>
      </c>
      <c r="F4590">
        <v>0</v>
      </c>
      <c r="G4590">
        <v>0</v>
      </c>
      <c r="H4590">
        <v>0</v>
      </c>
      <c r="R4590">
        <v>2.9922200000000001</v>
      </c>
      <c r="S4590" t="s">
        <v>90</v>
      </c>
      <c r="T4590" s="297">
        <v>46311.754166666666</v>
      </c>
    </row>
    <row r="4591" spans="1:20" x14ac:dyDescent="0.35">
      <c r="A4591" t="s">
        <v>108</v>
      </c>
      <c r="B4591" t="s">
        <v>109</v>
      </c>
      <c r="C4591" t="s">
        <v>89</v>
      </c>
      <c r="D4591" s="29">
        <v>46592</v>
      </c>
      <c r="E4591">
        <v>0</v>
      </c>
      <c r="F4591">
        <v>0</v>
      </c>
      <c r="G4591">
        <v>0</v>
      </c>
      <c r="H4591">
        <v>0</v>
      </c>
      <c r="R4591">
        <v>2.9922200000000001</v>
      </c>
      <c r="S4591" t="s">
        <v>90</v>
      </c>
      <c r="T4591" s="297">
        <v>46311.754166666666</v>
      </c>
    </row>
    <row r="4592" spans="1:20" x14ac:dyDescent="0.35">
      <c r="A4592" t="s">
        <v>108</v>
      </c>
      <c r="B4592" t="s">
        <v>109</v>
      </c>
      <c r="C4592" t="s">
        <v>89</v>
      </c>
      <c r="D4592" s="29">
        <v>46593</v>
      </c>
      <c r="E4592">
        <v>0</v>
      </c>
      <c r="F4592">
        <v>0</v>
      </c>
      <c r="G4592">
        <v>0</v>
      </c>
      <c r="H4592">
        <v>0</v>
      </c>
      <c r="R4592">
        <v>2.9922200000000001</v>
      </c>
      <c r="S4592" t="s">
        <v>90</v>
      </c>
      <c r="T4592" s="297">
        <v>46311.754166666666</v>
      </c>
    </row>
    <row r="4593" spans="1:20" x14ac:dyDescent="0.35">
      <c r="A4593" t="s">
        <v>108</v>
      </c>
      <c r="B4593" t="s">
        <v>109</v>
      </c>
      <c r="C4593" t="s">
        <v>89</v>
      </c>
      <c r="D4593" s="29">
        <v>46594</v>
      </c>
      <c r="E4593">
        <v>0</v>
      </c>
      <c r="F4593">
        <v>0</v>
      </c>
      <c r="G4593">
        <v>0</v>
      </c>
      <c r="H4593">
        <v>0</v>
      </c>
      <c r="R4593">
        <v>2.9922200000000001</v>
      </c>
      <c r="S4593" t="s">
        <v>90</v>
      </c>
      <c r="T4593" s="297">
        <v>46311.754166666666</v>
      </c>
    </row>
    <row r="4594" spans="1:20" x14ac:dyDescent="0.35">
      <c r="A4594" t="s">
        <v>108</v>
      </c>
      <c r="B4594" t="s">
        <v>109</v>
      </c>
      <c r="C4594" t="s">
        <v>89</v>
      </c>
      <c r="D4594" s="29">
        <v>46595</v>
      </c>
      <c r="E4594">
        <v>0</v>
      </c>
      <c r="F4594">
        <v>0</v>
      </c>
      <c r="G4594">
        <v>0</v>
      </c>
      <c r="H4594">
        <v>0</v>
      </c>
      <c r="R4594">
        <v>2.9922200000000001</v>
      </c>
      <c r="S4594" t="s">
        <v>90</v>
      </c>
      <c r="T4594" s="297">
        <v>46311.754166666666</v>
      </c>
    </row>
    <row r="4595" spans="1:20" x14ac:dyDescent="0.35">
      <c r="A4595" t="s">
        <v>108</v>
      </c>
      <c r="B4595" t="s">
        <v>109</v>
      </c>
      <c r="C4595" t="s">
        <v>89</v>
      </c>
      <c r="D4595" s="29">
        <v>46596</v>
      </c>
      <c r="E4595">
        <v>0</v>
      </c>
      <c r="F4595">
        <v>0</v>
      </c>
      <c r="G4595">
        <v>0</v>
      </c>
      <c r="H4595">
        <v>0</v>
      </c>
      <c r="R4595">
        <v>2.9922200000000001</v>
      </c>
      <c r="S4595" t="s">
        <v>90</v>
      </c>
      <c r="T4595" s="297">
        <v>46311.754166666666</v>
      </c>
    </row>
    <row r="4596" spans="1:20" x14ac:dyDescent="0.35">
      <c r="A4596" t="s">
        <v>108</v>
      </c>
      <c r="B4596" t="s">
        <v>109</v>
      </c>
      <c r="C4596" t="s">
        <v>89</v>
      </c>
      <c r="D4596" s="29">
        <v>46597</v>
      </c>
      <c r="E4596">
        <v>0</v>
      </c>
      <c r="F4596">
        <v>0</v>
      </c>
      <c r="G4596">
        <v>0</v>
      </c>
      <c r="H4596">
        <v>0</v>
      </c>
      <c r="R4596">
        <v>2.9922200000000001</v>
      </c>
      <c r="S4596" t="s">
        <v>90</v>
      </c>
      <c r="T4596" s="297">
        <v>46311.754166666666</v>
      </c>
    </row>
    <row r="4597" spans="1:20" x14ac:dyDescent="0.35">
      <c r="A4597" t="s">
        <v>108</v>
      </c>
      <c r="B4597" t="s">
        <v>109</v>
      </c>
      <c r="C4597" t="s">
        <v>89</v>
      </c>
      <c r="D4597" s="29">
        <v>46598</v>
      </c>
      <c r="E4597">
        <v>0</v>
      </c>
      <c r="F4597">
        <v>0</v>
      </c>
      <c r="G4597">
        <v>0</v>
      </c>
      <c r="H4597">
        <v>0</v>
      </c>
      <c r="R4597">
        <v>2.9922200000000001</v>
      </c>
      <c r="S4597" t="s">
        <v>90</v>
      </c>
      <c r="T4597" s="297">
        <v>46311.754166666666</v>
      </c>
    </row>
    <row r="4598" spans="1:20" x14ac:dyDescent="0.35">
      <c r="A4598" t="s">
        <v>108</v>
      </c>
      <c r="B4598" t="s">
        <v>109</v>
      </c>
      <c r="C4598" t="s">
        <v>89</v>
      </c>
      <c r="D4598" s="29">
        <v>46599</v>
      </c>
      <c r="E4598">
        <v>0</v>
      </c>
      <c r="F4598">
        <v>0</v>
      </c>
      <c r="G4598">
        <v>0</v>
      </c>
      <c r="H4598">
        <v>0</v>
      </c>
      <c r="R4598">
        <v>2.9922200000000001</v>
      </c>
      <c r="S4598" t="s">
        <v>90</v>
      </c>
      <c r="T4598" s="297">
        <v>46311.754166666666</v>
      </c>
    </row>
    <row r="4599" spans="1:20" x14ac:dyDescent="0.35">
      <c r="A4599" t="s">
        <v>108</v>
      </c>
      <c r="B4599" t="s">
        <v>109</v>
      </c>
      <c r="C4599" t="s">
        <v>89</v>
      </c>
      <c r="D4599" s="29">
        <v>46600</v>
      </c>
      <c r="E4599">
        <v>0</v>
      </c>
      <c r="F4599">
        <v>0</v>
      </c>
      <c r="G4599">
        <v>0</v>
      </c>
      <c r="H4599">
        <v>0</v>
      </c>
      <c r="R4599">
        <v>2.9922200000000001</v>
      </c>
      <c r="S4599" t="s">
        <v>90</v>
      </c>
      <c r="T4599" s="297">
        <v>46311.754166666666</v>
      </c>
    </row>
    <row r="4600" spans="1:20" x14ac:dyDescent="0.35">
      <c r="A4600" t="s">
        <v>108</v>
      </c>
      <c r="B4600" t="s">
        <v>109</v>
      </c>
      <c r="C4600" t="s">
        <v>89</v>
      </c>
      <c r="D4600" s="29">
        <v>46601</v>
      </c>
      <c r="E4600">
        <v>0</v>
      </c>
      <c r="F4600">
        <v>0</v>
      </c>
      <c r="G4600">
        <v>0</v>
      </c>
      <c r="H4600">
        <v>0</v>
      </c>
      <c r="R4600">
        <v>2.9922200000000001</v>
      </c>
      <c r="S4600" t="s">
        <v>90</v>
      </c>
      <c r="T4600" s="297">
        <v>46311.754166666666</v>
      </c>
    </row>
    <row r="4601" spans="1:20" x14ac:dyDescent="0.35">
      <c r="A4601" t="s">
        <v>108</v>
      </c>
      <c r="B4601" t="s">
        <v>109</v>
      </c>
      <c r="C4601" t="s">
        <v>89</v>
      </c>
      <c r="D4601" s="29">
        <v>46602</v>
      </c>
      <c r="E4601">
        <v>0</v>
      </c>
      <c r="F4601">
        <v>0</v>
      </c>
      <c r="G4601">
        <v>0</v>
      </c>
      <c r="H4601">
        <v>0</v>
      </c>
      <c r="R4601">
        <v>2.9922200000000001</v>
      </c>
      <c r="S4601" t="s">
        <v>90</v>
      </c>
      <c r="T4601" s="297">
        <v>46311.754166666666</v>
      </c>
    </row>
    <row r="4602" spans="1:20" x14ac:dyDescent="0.35">
      <c r="A4602" t="s">
        <v>108</v>
      </c>
      <c r="B4602" t="s">
        <v>109</v>
      </c>
      <c r="C4602" t="s">
        <v>89</v>
      </c>
      <c r="D4602" s="29">
        <v>46603</v>
      </c>
      <c r="E4602">
        <v>0</v>
      </c>
      <c r="F4602">
        <v>0</v>
      </c>
      <c r="G4602">
        <v>0</v>
      </c>
      <c r="H4602">
        <v>0</v>
      </c>
      <c r="R4602">
        <v>2.9922200000000001</v>
      </c>
      <c r="S4602" t="s">
        <v>90</v>
      </c>
      <c r="T4602" s="297">
        <v>46311.754166666666</v>
      </c>
    </row>
    <row r="4603" spans="1:20" x14ac:dyDescent="0.35">
      <c r="A4603" t="s">
        <v>108</v>
      </c>
      <c r="B4603" t="s">
        <v>109</v>
      </c>
      <c r="C4603" t="s">
        <v>89</v>
      </c>
      <c r="D4603" s="29">
        <v>46604</v>
      </c>
      <c r="E4603">
        <v>0</v>
      </c>
      <c r="F4603">
        <v>0</v>
      </c>
      <c r="G4603">
        <v>0</v>
      </c>
      <c r="H4603">
        <v>0</v>
      </c>
      <c r="R4603">
        <v>2.9922200000000001</v>
      </c>
      <c r="S4603" t="s">
        <v>90</v>
      </c>
      <c r="T4603" s="297">
        <v>46311.754166666666</v>
      </c>
    </row>
    <row r="4604" spans="1:20" x14ac:dyDescent="0.35">
      <c r="A4604" t="s">
        <v>108</v>
      </c>
      <c r="B4604" t="s">
        <v>109</v>
      </c>
      <c r="C4604" t="s">
        <v>89</v>
      </c>
      <c r="D4604" s="29">
        <v>46605</v>
      </c>
      <c r="E4604">
        <v>0</v>
      </c>
      <c r="F4604">
        <v>0</v>
      </c>
      <c r="G4604">
        <v>0</v>
      </c>
      <c r="H4604">
        <v>0</v>
      </c>
      <c r="R4604">
        <v>2.9922200000000001</v>
      </c>
      <c r="S4604" t="s">
        <v>90</v>
      </c>
      <c r="T4604" s="297">
        <v>46311.754166666666</v>
      </c>
    </row>
    <row r="4605" spans="1:20" x14ac:dyDescent="0.35">
      <c r="A4605" t="s">
        <v>108</v>
      </c>
      <c r="B4605" t="s">
        <v>109</v>
      </c>
      <c r="C4605" t="s">
        <v>89</v>
      </c>
      <c r="D4605" s="29">
        <v>46606</v>
      </c>
      <c r="E4605">
        <v>0</v>
      </c>
      <c r="F4605">
        <v>0</v>
      </c>
      <c r="G4605">
        <v>0</v>
      </c>
      <c r="H4605">
        <v>0</v>
      </c>
      <c r="R4605">
        <v>2.9922200000000001</v>
      </c>
      <c r="S4605" t="s">
        <v>90</v>
      </c>
      <c r="T4605" s="297">
        <v>46311.754166666666</v>
      </c>
    </row>
    <row r="4606" spans="1:20" x14ac:dyDescent="0.35">
      <c r="A4606" t="s">
        <v>108</v>
      </c>
      <c r="B4606" t="s">
        <v>109</v>
      </c>
      <c r="C4606" t="s">
        <v>89</v>
      </c>
      <c r="D4606" s="29">
        <v>46607</v>
      </c>
      <c r="E4606">
        <v>0</v>
      </c>
      <c r="F4606">
        <v>0</v>
      </c>
      <c r="G4606">
        <v>0</v>
      </c>
      <c r="H4606">
        <v>0</v>
      </c>
      <c r="R4606">
        <v>2.9922200000000001</v>
      </c>
      <c r="S4606" t="s">
        <v>90</v>
      </c>
      <c r="T4606" s="297">
        <v>46311.754166666666</v>
      </c>
    </row>
    <row r="4607" spans="1:20" x14ac:dyDescent="0.35">
      <c r="A4607" t="s">
        <v>108</v>
      </c>
      <c r="B4607" t="s">
        <v>109</v>
      </c>
      <c r="C4607" t="s">
        <v>89</v>
      </c>
      <c r="D4607" s="29">
        <v>46608</v>
      </c>
      <c r="E4607">
        <v>0</v>
      </c>
      <c r="F4607">
        <v>0</v>
      </c>
      <c r="G4607">
        <v>0</v>
      </c>
      <c r="H4607">
        <v>0</v>
      </c>
      <c r="R4607">
        <v>2.9922200000000001</v>
      </c>
      <c r="S4607" t="s">
        <v>90</v>
      </c>
      <c r="T4607" s="297">
        <v>46311.754166666666</v>
      </c>
    </row>
    <row r="4608" spans="1:20" x14ac:dyDescent="0.35">
      <c r="A4608" t="s">
        <v>108</v>
      </c>
      <c r="B4608" t="s">
        <v>109</v>
      </c>
      <c r="C4608" t="s">
        <v>89</v>
      </c>
      <c r="D4608" s="29">
        <v>46609</v>
      </c>
      <c r="E4608">
        <v>0</v>
      </c>
      <c r="F4608">
        <v>0</v>
      </c>
      <c r="G4608">
        <v>0</v>
      </c>
      <c r="H4608">
        <v>0</v>
      </c>
      <c r="R4608">
        <v>2.9922200000000001</v>
      </c>
      <c r="S4608" t="s">
        <v>90</v>
      </c>
      <c r="T4608" s="297">
        <v>46311.754166666666</v>
      </c>
    </row>
    <row r="4609" spans="1:20" x14ac:dyDescent="0.35">
      <c r="A4609" t="s">
        <v>108</v>
      </c>
      <c r="B4609" t="s">
        <v>109</v>
      </c>
      <c r="C4609" t="s">
        <v>89</v>
      </c>
      <c r="D4609" s="29">
        <v>46610</v>
      </c>
      <c r="E4609">
        <v>0</v>
      </c>
      <c r="F4609">
        <v>0</v>
      </c>
      <c r="G4609">
        <v>0</v>
      </c>
      <c r="H4609">
        <v>0</v>
      </c>
      <c r="R4609">
        <v>2.9922200000000001</v>
      </c>
      <c r="S4609" t="s">
        <v>90</v>
      </c>
      <c r="T4609" s="297">
        <v>46311.754166666666</v>
      </c>
    </row>
    <row r="4610" spans="1:20" x14ac:dyDescent="0.35">
      <c r="A4610" t="s">
        <v>108</v>
      </c>
      <c r="B4610" t="s">
        <v>109</v>
      </c>
      <c r="C4610" t="s">
        <v>89</v>
      </c>
      <c r="D4610" s="29">
        <v>46611</v>
      </c>
      <c r="E4610">
        <v>0</v>
      </c>
      <c r="F4610">
        <v>0</v>
      </c>
      <c r="G4610">
        <v>0</v>
      </c>
      <c r="H4610">
        <v>0</v>
      </c>
      <c r="R4610">
        <v>2.9922200000000001</v>
      </c>
      <c r="S4610" t="s">
        <v>90</v>
      </c>
      <c r="T4610" s="297">
        <v>46311.754166666666</v>
      </c>
    </row>
    <row r="4611" spans="1:20" x14ac:dyDescent="0.35">
      <c r="A4611" t="s">
        <v>108</v>
      </c>
      <c r="B4611" t="s">
        <v>109</v>
      </c>
      <c r="C4611" t="s">
        <v>89</v>
      </c>
      <c r="D4611" s="29">
        <v>46612</v>
      </c>
      <c r="E4611">
        <v>0</v>
      </c>
      <c r="F4611">
        <v>0</v>
      </c>
      <c r="G4611">
        <v>0</v>
      </c>
      <c r="H4611">
        <v>0</v>
      </c>
      <c r="R4611">
        <v>2.9922200000000001</v>
      </c>
      <c r="S4611" t="s">
        <v>90</v>
      </c>
      <c r="T4611" s="297">
        <v>46311.754166666666</v>
      </c>
    </row>
    <row r="4612" spans="1:20" x14ac:dyDescent="0.35">
      <c r="A4612" t="s">
        <v>108</v>
      </c>
      <c r="B4612" t="s">
        <v>109</v>
      </c>
      <c r="C4612" t="s">
        <v>89</v>
      </c>
      <c r="D4612" s="29">
        <v>46613</v>
      </c>
      <c r="E4612">
        <v>0</v>
      </c>
      <c r="F4612">
        <v>0</v>
      </c>
      <c r="G4612">
        <v>0</v>
      </c>
      <c r="H4612">
        <v>0</v>
      </c>
      <c r="R4612">
        <v>2.9922200000000001</v>
      </c>
      <c r="S4612" t="s">
        <v>90</v>
      </c>
      <c r="T4612" s="297">
        <v>46311.754166666666</v>
      </c>
    </row>
    <row r="4613" spans="1:20" x14ac:dyDescent="0.35">
      <c r="A4613" t="s">
        <v>108</v>
      </c>
      <c r="B4613" t="s">
        <v>109</v>
      </c>
      <c r="C4613" t="s">
        <v>89</v>
      </c>
      <c r="D4613" s="29">
        <v>46614</v>
      </c>
      <c r="E4613">
        <v>0</v>
      </c>
      <c r="F4613">
        <v>0</v>
      </c>
      <c r="G4613">
        <v>0</v>
      </c>
      <c r="H4613">
        <v>0</v>
      </c>
      <c r="R4613">
        <v>2.9922200000000001</v>
      </c>
      <c r="S4613" t="s">
        <v>90</v>
      </c>
      <c r="T4613" s="297">
        <v>46311.754166666666</v>
      </c>
    </row>
    <row r="4614" spans="1:20" x14ac:dyDescent="0.35">
      <c r="A4614" t="s">
        <v>108</v>
      </c>
      <c r="B4614" t="s">
        <v>109</v>
      </c>
      <c r="C4614" t="s">
        <v>89</v>
      </c>
      <c r="D4614" s="29">
        <v>46615</v>
      </c>
      <c r="E4614">
        <v>0</v>
      </c>
      <c r="F4614">
        <v>0</v>
      </c>
      <c r="G4614">
        <v>0</v>
      </c>
      <c r="H4614">
        <v>0</v>
      </c>
      <c r="R4614">
        <v>2.9922200000000001</v>
      </c>
      <c r="S4614" t="s">
        <v>90</v>
      </c>
      <c r="T4614" s="297">
        <v>46311.754166666666</v>
      </c>
    </row>
    <row r="4615" spans="1:20" x14ac:dyDescent="0.35">
      <c r="A4615" t="s">
        <v>108</v>
      </c>
      <c r="B4615" t="s">
        <v>109</v>
      </c>
      <c r="C4615" t="s">
        <v>89</v>
      </c>
      <c r="D4615" s="29">
        <v>46616</v>
      </c>
      <c r="E4615">
        <v>0</v>
      </c>
      <c r="F4615">
        <v>0</v>
      </c>
      <c r="G4615">
        <v>0</v>
      </c>
      <c r="H4615">
        <v>0</v>
      </c>
      <c r="R4615">
        <v>2.9922200000000001</v>
      </c>
      <c r="S4615" t="s">
        <v>90</v>
      </c>
      <c r="T4615" s="297">
        <v>46311.754166666666</v>
      </c>
    </row>
    <row r="4616" spans="1:20" x14ac:dyDescent="0.35">
      <c r="A4616" t="s">
        <v>108</v>
      </c>
      <c r="B4616" t="s">
        <v>109</v>
      </c>
      <c r="C4616" t="s">
        <v>89</v>
      </c>
      <c r="D4616" s="29">
        <v>46617</v>
      </c>
      <c r="E4616">
        <v>0</v>
      </c>
      <c r="F4616">
        <v>0</v>
      </c>
      <c r="G4616">
        <v>0</v>
      </c>
      <c r="H4616">
        <v>0</v>
      </c>
      <c r="R4616">
        <v>2.9922200000000001</v>
      </c>
      <c r="S4616" t="s">
        <v>90</v>
      </c>
      <c r="T4616" s="297">
        <v>46311.754166666666</v>
      </c>
    </row>
    <row r="4617" spans="1:20" x14ac:dyDescent="0.35">
      <c r="A4617" t="s">
        <v>108</v>
      </c>
      <c r="B4617" t="s">
        <v>109</v>
      </c>
      <c r="C4617" t="s">
        <v>89</v>
      </c>
      <c r="D4617" s="29">
        <v>46618</v>
      </c>
      <c r="E4617">
        <v>0</v>
      </c>
      <c r="F4617">
        <v>0</v>
      </c>
      <c r="G4617">
        <v>0</v>
      </c>
      <c r="H4617">
        <v>0</v>
      </c>
      <c r="R4617">
        <v>2.9922200000000001</v>
      </c>
      <c r="S4617" t="s">
        <v>90</v>
      </c>
      <c r="T4617" s="297">
        <v>46311.754166666666</v>
      </c>
    </row>
    <row r="4618" spans="1:20" x14ac:dyDescent="0.35">
      <c r="A4618" t="s">
        <v>108</v>
      </c>
      <c r="B4618" t="s">
        <v>109</v>
      </c>
      <c r="C4618" t="s">
        <v>89</v>
      </c>
      <c r="D4618" s="29">
        <v>46619</v>
      </c>
      <c r="E4618">
        <v>0</v>
      </c>
      <c r="F4618">
        <v>0</v>
      </c>
      <c r="G4618">
        <v>0</v>
      </c>
      <c r="H4618">
        <v>0</v>
      </c>
      <c r="R4618">
        <v>2.9922200000000001</v>
      </c>
      <c r="S4618" t="s">
        <v>90</v>
      </c>
      <c r="T4618" s="297">
        <v>46311.754166666666</v>
      </c>
    </row>
    <row r="4619" spans="1:20" x14ac:dyDescent="0.35">
      <c r="A4619" t="s">
        <v>108</v>
      </c>
      <c r="B4619" t="s">
        <v>109</v>
      </c>
      <c r="C4619" t="s">
        <v>89</v>
      </c>
      <c r="D4619" s="29">
        <v>46620</v>
      </c>
      <c r="E4619">
        <v>0</v>
      </c>
      <c r="F4619">
        <v>0</v>
      </c>
      <c r="G4619">
        <v>0</v>
      </c>
      <c r="H4619">
        <v>0</v>
      </c>
      <c r="R4619">
        <v>2.9922200000000001</v>
      </c>
      <c r="S4619" t="s">
        <v>90</v>
      </c>
      <c r="T4619" s="297">
        <v>46311.754166666666</v>
      </c>
    </row>
    <row r="4620" spans="1:20" x14ac:dyDescent="0.35">
      <c r="A4620" t="s">
        <v>108</v>
      </c>
      <c r="B4620" t="s">
        <v>109</v>
      </c>
      <c r="C4620" t="s">
        <v>89</v>
      </c>
      <c r="D4620" s="29">
        <v>46621</v>
      </c>
      <c r="E4620">
        <v>0</v>
      </c>
      <c r="F4620">
        <v>0</v>
      </c>
      <c r="G4620">
        <v>0</v>
      </c>
      <c r="H4620">
        <v>0</v>
      </c>
      <c r="R4620">
        <v>2.9922200000000001</v>
      </c>
      <c r="S4620" t="s">
        <v>90</v>
      </c>
      <c r="T4620" s="297">
        <v>46311.754166666666</v>
      </c>
    </row>
    <row r="4621" spans="1:20" x14ac:dyDescent="0.35">
      <c r="A4621" t="s">
        <v>108</v>
      </c>
      <c r="B4621" t="s">
        <v>109</v>
      </c>
      <c r="C4621" t="s">
        <v>89</v>
      </c>
      <c r="D4621" s="29">
        <v>46622</v>
      </c>
      <c r="E4621">
        <v>0</v>
      </c>
      <c r="F4621">
        <v>0</v>
      </c>
      <c r="G4621">
        <v>0</v>
      </c>
      <c r="H4621">
        <v>0</v>
      </c>
      <c r="R4621">
        <v>2.9922200000000001</v>
      </c>
      <c r="S4621" t="s">
        <v>90</v>
      </c>
      <c r="T4621" s="297">
        <v>46311.754166666666</v>
      </c>
    </row>
    <row r="4622" spans="1:20" x14ac:dyDescent="0.35">
      <c r="A4622" t="s">
        <v>108</v>
      </c>
      <c r="B4622" t="s">
        <v>109</v>
      </c>
      <c r="C4622" t="s">
        <v>89</v>
      </c>
      <c r="D4622" s="29">
        <v>46623</v>
      </c>
      <c r="E4622">
        <v>0</v>
      </c>
      <c r="F4622">
        <v>0</v>
      </c>
      <c r="G4622">
        <v>0</v>
      </c>
      <c r="H4622">
        <v>0</v>
      </c>
      <c r="R4622">
        <v>2.9922200000000001</v>
      </c>
      <c r="S4622" t="s">
        <v>90</v>
      </c>
      <c r="T4622" s="297">
        <v>46311.754166666666</v>
      </c>
    </row>
    <row r="4623" spans="1:20" x14ac:dyDescent="0.35">
      <c r="A4623" t="s">
        <v>108</v>
      </c>
      <c r="B4623" t="s">
        <v>109</v>
      </c>
      <c r="C4623" t="s">
        <v>89</v>
      </c>
      <c r="D4623" s="29">
        <v>46624</v>
      </c>
      <c r="E4623">
        <v>0</v>
      </c>
      <c r="F4623">
        <v>0</v>
      </c>
      <c r="G4623">
        <v>0</v>
      </c>
      <c r="H4623">
        <v>0</v>
      </c>
      <c r="R4623">
        <v>2.9922200000000001</v>
      </c>
      <c r="S4623" t="s">
        <v>90</v>
      </c>
      <c r="T4623" s="297">
        <v>46311.754166666666</v>
      </c>
    </row>
    <row r="4624" spans="1:20" x14ac:dyDescent="0.35">
      <c r="A4624" t="s">
        <v>108</v>
      </c>
      <c r="B4624" t="s">
        <v>109</v>
      </c>
      <c r="C4624" t="s">
        <v>89</v>
      </c>
      <c r="D4624" s="29">
        <v>46625</v>
      </c>
      <c r="E4624">
        <v>0</v>
      </c>
      <c r="F4624">
        <v>0</v>
      </c>
      <c r="G4624">
        <v>0</v>
      </c>
      <c r="H4624">
        <v>0</v>
      </c>
      <c r="R4624">
        <v>2.9922200000000001</v>
      </c>
      <c r="S4624" t="s">
        <v>90</v>
      </c>
      <c r="T4624" s="297">
        <v>46311.754166666666</v>
      </c>
    </row>
    <row r="4625" spans="1:20" x14ac:dyDescent="0.35">
      <c r="A4625" t="s">
        <v>108</v>
      </c>
      <c r="B4625" t="s">
        <v>109</v>
      </c>
      <c r="C4625" t="s">
        <v>89</v>
      </c>
      <c r="D4625" s="29">
        <v>46626</v>
      </c>
      <c r="E4625">
        <v>0</v>
      </c>
      <c r="F4625">
        <v>0</v>
      </c>
      <c r="G4625">
        <v>0</v>
      </c>
      <c r="H4625">
        <v>0</v>
      </c>
      <c r="R4625">
        <v>2.9922200000000001</v>
      </c>
      <c r="S4625" t="s">
        <v>90</v>
      </c>
      <c r="T4625" s="297">
        <v>46311.754166666666</v>
      </c>
    </row>
    <row r="4626" spans="1:20" x14ac:dyDescent="0.35">
      <c r="A4626" t="s">
        <v>108</v>
      </c>
      <c r="B4626" t="s">
        <v>109</v>
      </c>
      <c r="C4626" t="s">
        <v>89</v>
      </c>
      <c r="D4626" s="29">
        <v>46627</v>
      </c>
      <c r="E4626">
        <v>0</v>
      </c>
      <c r="F4626">
        <v>0</v>
      </c>
      <c r="G4626">
        <v>0</v>
      </c>
      <c r="H4626">
        <v>0</v>
      </c>
      <c r="R4626">
        <v>2.9922200000000001</v>
      </c>
      <c r="S4626" t="s">
        <v>90</v>
      </c>
      <c r="T4626" s="297">
        <v>46311.754166666666</v>
      </c>
    </row>
    <row r="4627" spans="1:20" x14ac:dyDescent="0.35">
      <c r="A4627" t="s">
        <v>108</v>
      </c>
      <c r="B4627" t="s">
        <v>109</v>
      </c>
      <c r="C4627" t="s">
        <v>89</v>
      </c>
      <c r="D4627" s="29">
        <v>46628</v>
      </c>
      <c r="E4627">
        <v>0</v>
      </c>
      <c r="F4627">
        <v>0</v>
      </c>
      <c r="G4627">
        <v>0</v>
      </c>
      <c r="H4627">
        <v>0</v>
      </c>
      <c r="R4627">
        <v>2.9922200000000001</v>
      </c>
      <c r="S4627" t="s">
        <v>90</v>
      </c>
      <c r="T4627" s="297">
        <v>46311.754166666666</v>
      </c>
    </row>
    <row r="4628" spans="1:20" x14ac:dyDescent="0.35">
      <c r="A4628" t="s">
        <v>108</v>
      </c>
      <c r="B4628" t="s">
        <v>109</v>
      </c>
      <c r="C4628" t="s">
        <v>89</v>
      </c>
      <c r="D4628" s="29">
        <v>46629</v>
      </c>
      <c r="E4628">
        <v>0</v>
      </c>
      <c r="F4628">
        <v>0</v>
      </c>
      <c r="G4628">
        <v>0</v>
      </c>
      <c r="H4628">
        <v>0</v>
      </c>
      <c r="R4628">
        <v>2.9922200000000001</v>
      </c>
      <c r="S4628" t="s">
        <v>90</v>
      </c>
      <c r="T4628" s="297">
        <v>46311.754166666666</v>
      </c>
    </row>
    <row r="4629" spans="1:20" x14ac:dyDescent="0.35">
      <c r="A4629" t="s">
        <v>108</v>
      </c>
      <c r="B4629" t="s">
        <v>109</v>
      </c>
      <c r="C4629" t="s">
        <v>89</v>
      </c>
      <c r="D4629" s="29">
        <v>46630</v>
      </c>
      <c r="E4629">
        <v>0</v>
      </c>
      <c r="F4629">
        <v>0</v>
      </c>
      <c r="G4629">
        <v>0</v>
      </c>
      <c r="H4629">
        <v>0</v>
      </c>
      <c r="R4629">
        <v>2.9922200000000001</v>
      </c>
      <c r="S4629" t="s">
        <v>90</v>
      </c>
      <c r="T4629" s="297">
        <v>46311.754166666666</v>
      </c>
    </row>
    <row r="4630" spans="1:20" x14ac:dyDescent="0.35">
      <c r="A4630" t="s">
        <v>108</v>
      </c>
      <c r="B4630" t="s">
        <v>109</v>
      </c>
      <c r="C4630" t="s">
        <v>89</v>
      </c>
      <c r="D4630" s="29">
        <v>46631</v>
      </c>
      <c r="E4630">
        <v>0</v>
      </c>
      <c r="F4630">
        <v>0</v>
      </c>
      <c r="G4630">
        <v>0</v>
      </c>
      <c r="H4630">
        <v>0</v>
      </c>
      <c r="R4630">
        <v>2.9922200000000001</v>
      </c>
      <c r="S4630" t="s">
        <v>90</v>
      </c>
      <c r="T4630" s="297">
        <v>46311.754166666666</v>
      </c>
    </row>
    <row r="4631" spans="1:20" x14ac:dyDescent="0.35">
      <c r="A4631" t="s">
        <v>108</v>
      </c>
      <c r="B4631" t="s">
        <v>109</v>
      </c>
      <c r="C4631" t="s">
        <v>89</v>
      </c>
      <c r="D4631" s="29">
        <v>46632</v>
      </c>
      <c r="E4631">
        <v>0</v>
      </c>
      <c r="F4631">
        <v>0</v>
      </c>
      <c r="G4631">
        <v>0</v>
      </c>
      <c r="H4631">
        <v>0</v>
      </c>
      <c r="R4631">
        <v>2.9922200000000001</v>
      </c>
      <c r="S4631" t="s">
        <v>90</v>
      </c>
      <c r="T4631" s="297">
        <v>46311.754166666666</v>
      </c>
    </row>
    <row r="4632" spans="1:20" x14ac:dyDescent="0.35">
      <c r="A4632" t="s">
        <v>108</v>
      </c>
      <c r="B4632" t="s">
        <v>109</v>
      </c>
      <c r="C4632" t="s">
        <v>89</v>
      </c>
      <c r="D4632" s="29">
        <v>46633</v>
      </c>
      <c r="E4632">
        <v>0</v>
      </c>
      <c r="F4632">
        <v>0</v>
      </c>
      <c r="G4632">
        <v>0</v>
      </c>
      <c r="H4632">
        <v>0</v>
      </c>
      <c r="R4632">
        <v>2.9922200000000001</v>
      </c>
      <c r="S4632" t="s">
        <v>90</v>
      </c>
      <c r="T4632" s="297">
        <v>46311.754166666666</v>
      </c>
    </row>
    <row r="4633" spans="1:20" x14ac:dyDescent="0.35">
      <c r="A4633" t="s">
        <v>108</v>
      </c>
      <c r="B4633" t="s">
        <v>109</v>
      </c>
      <c r="C4633" t="s">
        <v>89</v>
      </c>
      <c r="D4633" s="29">
        <v>46634</v>
      </c>
      <c r="E4633">
        <v>0</v>
      </c>
      <c r="F4633">
        <v>0</v>
      </c>
      <c r="G4633">
        <v>0</v>
      </c>
      <c r="H4633">
        <v>0</v>
      </c>
      <c r="R4633">
        <v>2.9922200000000001</v>
      </c>
      <c r="S4633" t="s">
        <v>90</v>
      </c>
      <c r="T4633" s="297">
        <v>46311.754166666666</v>
      </c>
    </row>
    <row r="4634" spans="1:20" x14ac:dyDescent="0.35">
      <c r="A4634" t="s">
        <v>108</v>
      </c>
      <c r="B4634" t="s">
        <v>109</v>
      </c>
      <c r="C4634" t="s">
        <v>89</v>
      </c>
      <c r="D4634" s="29">
        <v>46635</v>
      </c>
      <c r="E4634">
        <v>0</v>
      </c>
      <c r="F4634">
        <v>0</v>
      </c>
      <c r="G4634">
        <v>0</v>
      </c>
      <c r="H4634">
        <v>0</v>
      </c>
      <c r="R4634">
        <v>2.9922200000000001</v>
      </c>
      <c r="S4634" t="s">
        <v>90</v>
      </c>
      <c r="T4634" s="297">
        <v>46311.754166666666</v>
      </c>
    </row>
    <row r="4635" spans="1:20" x14ac:dyDescent="0.35">
      <c r="A4635" t="s">
        <v>108</v>
      </c>
      <c r="B4635" t="s">
        <v>109</v>
      </c>
      <c r="C4635" t="s">
        <v>89</v>
      </c>
      <c r="D4635" s="29">
        <v>46636</v>
      </c>
      <c r="E4635">
        <v>0</v>
      </c>
      <c r="F4635">
        <v>0</v>
      </c>
      <c r="G4635">
        <v>0</v>
      </c>
      <c r="H4635">
        <v>0</v>
      </c>
      <c r="R4635">
        <v>2.9922200000000001</v>
      </c>
      <c r="S4635" t="s">
        <v>90</v>
      </c>
      <c r="T4635" s="297">
        <v>46311.754166666666</v>
      </c>
    </row>
    <row r="4636" spans="1:20" x14ac:dyDescent="0.35">
      <c r="A4636" t="s">
        <v>108</v>
      </c>
      <c r="B4636" t="s">
        <v>109</v>
      </c>
      <c r="C4636" t="s">
        <v>89</v>
      </c>
      <c r="D4636" s="29">
        <v>46637</v>
      </c>
      <c r="E4636">
        <v>0</v>
      </c>
      <c r="F4636">
        <v>0</v>
      </c>
      <c r="G4636">
        <v>0</v>
      </c>
      <c r="H4636">
        <v>0</v>
      </c>
      <c r="R4636">
        <v>2.9922200000000001</v>
      </c>
      <c r="S4636" t="s">
        <v>90</v>
      </c>
      <c r="T4636" s="297">
        <v>46311.754166666666</v>
      </c>
    </row>
    <row r="4637" spans="1:20" x14ac:dyDescent="0.35">
      <c r="A4637" t="s">
        <v>108</v>
      </c>
      <c r="B4637" t="s">
        <v>109</v>
      </c>
      <c r="C4637" t="s">
        <v>89</v>
      </c>
      <c r="D4637" s="29">
        <v>46638</v>
      </c>
      <c r="E4637">
        <v>0</v>
      </c>
      <c r="F4637">
        <v>0</v>
      </c>
      <c r="G4637">
        <v>0</v>
      </c>
      <c r="H4637">
        <v>0</v>
      </c>
      <c r="R4637">
        <v>2.9922200000000001</v>
      </c>
      <c r="S4637" t="s">
        <v>90</v>
      </c>
      <c r="T4637" s="297">
        <v>46311.754166666666</v>
      </c>
    </row>
    <row r="4638" spans="1:20" x14ac:dyDescent="0.35">
      <c r="A4638" t="s">
        <v>108</v>
      </c>
      <c r="B4638" t="s">
        <v>109</v>
      </c>
      <c r="C4638" t="s">
        <v>89</v>
      </c>
      <c r="D4638" s="29">
        <v>46639</v>
      </c>
      <c r="E4638">
        <v>0</v>
      </c>
      <c r="F4638">
        <v>0</v>
      </c>
      <c r="G4638">
        <v>0</v>
      </c>
      <c r="H4638">
        <v>0</v>
      </c>
      <c r="R4638">
        <v>2.9922200000000001</v>
      </c>
      <c r="S4638" t="s">
        <v>90</v>
      </c>
      <c r="T4638" s="297">
        <v>46311.754166666666</v>
      </c>
    </row>
    <row r="4639" spans="1:20" x14ac:dyDescent="0.35">
      <c r="A4639" t="s">
        <v>108</v>
      </c>
      <c r="B4639" t="s">
        <v>109</v>
      </c>
      <c r="C4639" t="s">
        <v>89</v>
      </c>
      <c r="D4639" s="29">
        <v>46640</v>
      </c>
      <c r="E4639">
        <v>0</v>
      </c>
      <c r="F4639">
        <v>0</v>
      </c>
      <c r="G4639">
        <v>0</v>
      </c>
      <c r="H4639">
        <v>0</v>
      </c>
      <c r="R4639">
        <v>2.9922200000000001</v>
      </c>
      <c r="S4639" t="s">
        <v>90</v>
      </c>
      <c r="T4639" s="297">
        <v>46311.754166666666</v>
      </c>
    </row>
    <row r="4640" spans="1:20" x14ac:dyDescent="0.35">
      <c r="A4640" t="s">
        <v>108</v>
      </c>
      <c r="B4640" t="s">
        <v>109</v>
      </c>
      <c r="C4640" t="s">
        <v>89</v>
      </c>
      <c r="D4640" s="29">
        <v>46641</v>
      </c>
      <c r="E4640">
        <v>0</v>
      </c>
      <c r="F4640">
        <v>0</v>
      </c>
      <c r="G4640">
        <v>0</v>
      </c>
      <c r="H4640">
        <v>0</v>
      </c>
      <c r="R4640">
        <v>2.9922200000000001</v>
      </c>
      <c r="S4640" t="s">
        <v>90</v>
      </c>
      <c r="T4640" s="297">
        <v>46311.754166666666</v>
      </c>
    </row>
    <row r="4641" spans="1:20" x14ac:dyDescent="0.35">
      <c r="A4641" t="s">
        <v>108</v>
      </c>
      <c r="B4641" t="s">
        <v>109</v>
      </c>
      <c r="C4641" t="s">
        <v>89</v>
      </c>
      <c r="D4641" s="29">
        <v>46642</v>
      </c>
      <c r="E4641">
        <v>0</v>
      </c>
      <c r="F4641">
        <v>0</v>
      </c>
      <c r="G4641">
        <v>0</v>
      </c>
      <c r="H4641">
        <v>0</v>
      </c>
      <c r="R4641">
        <v>2.9922200000000001</v>
      </c>
      <c r="S4641" t="s">
        <v>90</v>
      </c>
      <c r="T4641" s="297">
        <v>46311.754166666666</v>
      </c>
    </row>
    <row r="4642" spans="1:20" x14ac:dyDescent="0.35">
      <c r="A4642" t="s">
        <v>108</v>
      </c>
      <c r="B4642" t="s">
        <v>109</v>
      </c>
      <c r="C4642" t="s">
        <v>89</v>
      </c>
      <c r="D4642" s="29">
        <v>46643</v>
      </c>
      <c r="E4642">
        <v>0</v>
      </c>
      <c r="F4642">
        <v>0</v>
      </c>
      <c r="G4642">
        <v>0</v>
      </c>
      <c r="H4642">
        <v>0</v>
      </c>
      <c r="R4642">
        <v>2.9922200000000001</v>
      </c>
      <c r="S4642" t="s">
        <v>90</v>
      </c>
      <c r="T4642" s="297">
        <v>46311.754166666666</v>
      </c>
    </row>
    <row r="4643" spans="1:20" x14ac:dyDescent="0.35">
      <c r="A4643" t="s">
        <v>108</v>
      </c>
      <c r="B4643" t="s">
        <v>109</v>
      </c>
      <c r="C4643" t="s">
        <v>89</v>
      </c>
      <c r="D4643" s="29">
        <v>46644</v>
      </c>
      <c r="E4643">
        <v>0</v>
      </c>
      <c r="F4643">
        <v>0</v>
      </c>
      <c r="G4643">
        <v>0</v>
      </c>
      <c r="H4643">
        <v>0</v>
      </c>
      <c r="R4643">
        <v>2.9922200000000001</v>
      </c>
      <c r="S4643" t="s">
        <v>90</v>
      </c>
      <c r="T4643" s="297">
        <v>46311.754166666666</v>
      </c>
    </row>
    <row r="4644" spans="1:20" x14ac:dyDescent="0.35">
      <c r="A4644" t="s">
        <v>108</v>
      </c>
      <c r="B4644" t="s">
        <v>109</v>
      </c>
      <c r="C4644" t="s">
        <v>89</v>
      </c>
      <c r="D4644" s="29">
        <v>46645</v>
      </c>
      <c r="E4644">
        <v>0</v>
      </c>
      <c r="F4644">
        <v>0</v>
      </c>
      <c r="G4644">
        <v>0</v>
      </c>
      <c r="H4644">
        <v>0</v>
      </c>
      <c r="R4644">
        <v>2.9922200000000001</v>
      </c>
      <c r="S4644" t="s">
        <v>90</v>
      </c>
      <c r="T4644" s="297">
        <v>46311.754166666666</v>
      </c>
    </row>
    <row r="4645" spans="1:20" x14ac:dyDescent="0.35">
      <c r="A4645" t="s">
        <v>108</v>
      </c>
      <c r="B4645" t="s">
        <v>109</v>
      </c>
      <c r="C4645" t="s">
        <v>89</v>
      </c>
      <c r="D4645" s="29">
        <v>46646</v>
      </c>
      <c r="E4645">
        <v>0</v>
      </c>
      <c r="F4645">
        <v>0</v>
      </c>
      <c r="G4645">
        <v>0</v>
      </c>
      <c r="H4645">
        <v>0</v>
      </c>
      <c r="R4645">
        <v>2.9922200000000001</v>
      </c>
      <c r="S4645" t="s">
        <v>90</v>
      </c>
      <c r="T4645" s="297">
        <v>46311.754166666666</v>
      </c>
    </row>
    <row r="4646" spans="1:20" x14ac:dyDescent="0.35">
      <c r="A4646" t="s">
        <v>108</v>
      </c>
      <c r="B4646" t="s">
        <v>109</v>
      </c>
      <c r="C4646" t="s">
        <v>89</v>
      </c>
      <c r="D4646" s="29">
        <v>46647</v>
      </c>
      <c r="E4646">
        <v>0</v>
      </c>
      <c r="F4646">
        <v>0</v>
      </c>
      <c r="G4646">
        <v>0</v>
      </c>
      <c r="H4646">
        <v>0</v>
      </c>
      <c r="R4646">
        <v>2.9922200000000001</v>
      </c>
      <c r="S4646" t="s">
        <v>90</v>
      </c>
      <c r="T4646" s="297">
        <v>46311.754166666666</v>
      </c>
    </row>
    <row r="4647" spans="1:20" x14ac:dyDescent="0.35">
      <c r="A4647" t="s">
        <v>108</v>
      </c>
      <c r="B4647" t="s">
        <v>109</v>
      </c>
      <c r="C4647" t="s">
        <v>89</v>
      </c>
      <c r="D4647" s="29">
        <v>46648</v>
      </c>
      <c r="E4647">
        <v>0</v>
      </c>
      <c r="F4647">
        <v>0</v>
      </c>
      <c r="G4647">
        <v>0</v>
      </c>
      <c r="H4647">
        <v>0</v>
      </c>
      <c r="R4647">
        <v>2.9922200000000001</v>
      </c>
      <c r="S4647" t="s">
        <v>90</v>
      </c>
      <c r="T4647" s="297">
        <v>46311.754166666666</v>
      </c>
    </row>
    <row r="4648" spans="1:20" x14ac:dyDescent="0.35">
      <c r="A4648" t="s">
        <v>108</v>
      </c>
      <c r="B4648" t="s">
        <v>109</v>
      </c>
      <c r="C4648" t="s">
        <v>89</v>
      </c>
      <c r="D4648" s="29">
        <v>46649</v>
      </c>
      <c r="E4648">
        <v>0</v>
      </c>
      <c r="F4648">
        <v>0</v>
      </c>
      <c r="G4648">
        <v>0</v>
      </c>
      <c r="H4648">
        <v>0</v>
      </c>
      <c r="R4648">
        <v>2.9922200000000001</v>
      </c>
      <c r="S4648" t="s">
        <v>90</v>
      </c>
      <c r="T4648" s="297">
        <v>46311.754166666666</v>
      </c>
    </row>
    <row r="4649" spans="1:20" x14ac:dyDescent="0.35">
      <c r="A4649" t="s">
        <v>108</v>
      </c>
      <c r="B4649" t="s">
        <v>109</v>
      </c>
      <c r="C4649" t="s">
        <v>89</v>
      </c>
      <c r="D4649" s="29">
        <v>46650</v>
      </c>
      <c r="E4649">
        <v>0</v>
      </c>
      <c r="F4649">
        <v>0</v>
      </c>
      <c r="G4649">
        <v>0</v>
      </c>
      <c r="H4649">
        <v>0</v>
      </c>
      <c r="R4649">
        <v>2.9922200000000001</v>
      </c>
      <c r="S4649" t="s">
        <v>90</v>
      </c>
      <c r="T4649" s="297">
        <v>46311.754166666666</v>
      </c>
    </row>
    <row r="4650" spans="1:20" x14ac:dyDescent="0.35">
      <c r="A4650" t="s">
        <v>108</v>
      </c>
      <c r="B4650" t="s">
        <v>109</v>
      </c>
      <c r="C4650" t="s">
        <v>89</v>
      </c>
      <c r="D4650" s="29">
        <v>46651</v>
      </c>
      <c r="E4650">
        <v>0</v>
      </c>
      <c r="F4650">
        <v>0</v>
      </c>
      <c r="G4650">
        <v>0</v>
      </c>
      <c r="H4650">
        <v>0</v>
      </c>
      <c r="R4650">
        <v>2.9922200000000001</v>
      </c>
      <c r="S4650" t="s">
        <v>90</v>
      </c>
      <c r="T4650" s="297">
        <v>46311.754166666666</v>
      </c>
    </row>
    <row r="4651" spans="1:20" x14ac:dyDescent="0.35">
      <c r="A4651" t="s">
        <v>108</v>
      </c>
      <c r="B4651" t="s">
        <v>109</v>
      </c>
      <c r="C4651" t="s">
        <v>89</v>
      </c>
      <c r="D4651" s="29">
        <v>46652</v>
      </c>
      <c r="E4651">
        <v>0</v>
      </c>
      <c r="F4651">
        <v>0</v>
      </c>
      <c r="G4651">
        <v>0</v>
      </c>
      <c r="H4651">
        <v>0</v>
      </c>
      <c r="R4651">
        <v>2.9922200000000001</v>
      </c>
      <c r="S4651" t="s">
        <v>90</v>
      </c>
      <c r="T4651" s="297">
        <v>46311.754166666666</v>
      </c>
    </row>
    <row r="4652" spans="1:20" x14ac:dyDescent="0.35">
      <c r="A4652" t="s">
        <v>108</v>
      </c>
      <c r="B4652" t="s">
        <v>109</v>
      </c>
      <c r="C4652" t="s">
        <v>89</v>
      </c>
      <c r="D4652" s="29">
        <v>46653</v>
      </c>
      <c r="E4652">
        <v>0</v>
      </c>
      <c r="F4652">
        <v>0</v>
      </c>
      <c r="G4652">
        <v>0</v>
      </c>
      <c r="H4652">
        <v>0</v>
      </c>
      <c r="R4652">
        <v>2.9922200000000001</v>
      </c>
      <c r="S4652" t="s">
        <v>90</v>
      </c>
      <c r="T4652" s="297">
        <v>46311.754166666666</v>
      </c>
    </row>
    <row r="4653" spans="1:20" x14ac:dyDescent="0.35">
      <c r="A4653" t="s">
        <v>108</v>
      </c>
      <c r="B4653" t="s">
        <v>109</v>
      </c>
      <c r="C4653" t="s">
        <v>89</v>
      </c>
      <c r="D4653" s="29">
        <v>46654</v>
      </c>
      <c r="E4653">
        <v>0</v>
      </c>
      <c r="F4653">
        <v>0</v>
      </c>
      <c r="G4653">
        <v>0</v>
      </c>
      <c r="H4653">
        <v>0</v>
      </c>
      <c r="R4653">
        <v>2.9922200000000001</v>
      </c>
      <c r="S4653" t="s">
        <v>90</v>
      </c>
      <c r="T4653" s="297">
        <v>46311.754166666666</v>
      </c>
    </row>
    <row r="4654" spans="1:20" x14ac:dyDescent="0.35">
      <c r="A4654" t="s">
        <v>108</v>
      </c>
      <c r="B4654" t="s">
        <v>109</v>
      </c>
      <c r="C4654" t="s">
        <v>89</v>
      </c>
      <c r="D4654" s="29">
        <v>46655</v>
      </c>
      <c r="E4654">
        <v>0</v>
      </c>
      <c r="F4654">
        <v>0</v>
      </c>
      <c r="G4654">
        <v>0</v>
      </c>
      <c r="H4654">
        <v>0</v>
      </c>
      <c r="R4654">
        <v>2.9922200000000001</v>
      </c>
      <c r="S4654" t="s">
        <v>90</v>
      </c>
      <c r="T4654" s="297">
        <v>46311.754166666666</v>
      </c>
    </row>
    <row r="4655" spans="1:20" x14ac:dyDescent="0.35">
      <c r="A4655" t="s">
        <v>108</v>
      </c>
      <c r="B4655" t="s">
        <v>109</v>
      </c>
      <c r="C4655" t="s">
        <v>89</v>
      </c>
      <c r="D4655" s="29">
        <v>46656</v>
      </c>
      <c r="E4655">
        <v>0</v>
      </c>
      <c r="F4655">
        <v>0</v>
      </c>
      <c r="G4655">
        <v>0</v>
      </c>
      <c r="H4655">
        <v>0</v>
      </c>
      <c r="R4655">
        <v>2.9922200000000001</v>
      </c>
      <c r="S4655" t="s">
        <v>90</v>
      </c>
      <c r="T4655" s="297">
        <v>46311.754166666666</v>
      </c>
    </row>
    <row r="4656" spans="1:20" x14ac:dyDescent="0.35">
      <c r="A4656" t="s">
        <v>108</v>
      </c>
      <c r="B4656" t="s">
        <v>109</v>
      </c>
      <c r="C4656" t="s">
        <v>89</v>
      </c>
      <c r="D4656" s="29">
        <v>46657</v>
      </c>
      <c r="E4656">
        <v>0</v>
      </c>
      <c r="F4656">
        <v>0</v>
      </c>
      <c r="G4656">
        <v>0</v>
      </c>
      <c r="H4656">
        <v>0</v>
      </c>
      <c r="R4656">
        <v>2.9922200000000001</v>
      </c>
      <c r="S4656" t="s">
        <v>90</v>
      </c>
      <c r="T4656" s="297">
        <v>46311.754166666666</v>
      </c>
    </row>
    <row r="4657" spans="1:20" x14ac:dyDescent="0.35">
      <c r="A4657" t="s">
        <v>108</v>
      </c>
      <c r="B4657" t="s">
        <v>109</v>
      </c>
      <c r="C4657" t="s">
        <v>89</v>
      </c>
      <c r="D4657" s="29">
        <v>46658</v>
      </c>
      <c r="E4657">
        <v>0</v>
      </c>
      <c r="F4657">
        <v>0</v>
      </c>
      <c r="G4657">
        <v>0</v>
      </c>
      <c r="H4657">
        <v>0</v>
      </c>
      <c r="R4657">
        <v>2.9922200000000001</v>
      </c>
      <c r="S4657" t="s">
        <v>90</v>
      </c>
      <c r="T4657" s="297">
        <v>46311.754166666666</v>
      </c>
    </row>
    <row r="4658" spans="1:20" x14ac:dyDescent="0.35">
      <c r="A4658" t="s">
        <v>108</v>
      </c>
      <c r="B4658" t="s">
        <v>109</v>
      </c>
      <c r="C4658" t="s">
        <v>89</v>
      </c>
      <c r="D4658" s="29">
        <v>46659</v>
      </c>
      <c r="E4658">
        <v>0</v>
      </c>
      <c r="F4658">
        <v>0</v>
      </c>
      <c r="G4658">
        <v>0</v>
      </c>
      <c r="H4658">
        <v>0</v>
      </c>
      <c r="R4658">
        <v>2.9922200000000001</v>
      </c>
      <c r="S4658" t="s">
        <v>90</v>
      </c>
      <c r="T4658" s="297">
        <v>46311.754166666666</v>
      </c>
    </row>
    <row r="4659" spans="1:20" x14ac:dyDescent="0.35">
      <c r="A4659" t="s">
        <v>108</v>
      </c>
      <c r="B4659" t="s">
        <v>109</v>
      </c>
      <c r="C4659" t="s">
        <v>89</v>
      </c>
      <c r="D4659" s="29">
        <v>46660</v>
      </c>
      <c r="E4659">
        <v>0</v>
      </c>
      <c r="F4659">
        <v>0</v>
      </c>
      <c r="G4659">
        <v>0</v>
      </c>
      <c r="H4659">
        <v>0</v>
      </c>
      <c r="R4659">
        <v>2.9922200000000001</v>
      </c>
      <c r="S4659" t="s">
        <v>90</v>
      </c>
      <c r="T4659" s="297">
        <v>46311.754166666666</v>
      </c>
    </row>
    <row r="4660" spans="1:20" x14ac:dyDescent="0.35">
      <c r="A4660" t="s">
        <v>108</v>
      </c>
      <c r="B4660" t="s">
        <v>109</v>
      </c>
      <c r="C4660" t="s">
        <v>89</v>
      </c>
      <c r="D4660" s="29">
        <v>46661</v>
      </c>
      <c r="E4660">
        <v>0</v>
      </c>
      <c r="F4660">
        <v>0</v>
      </c>
      <c r="G4660">
        <v>0</v>
      </c>
      <c r="H4660">
        <v>0</v>
      </c>
      <c r="R4660">
        <v>2.9922200000000001</v>
      </c>
      <c r="S4660" t="s">
        <v>90</v>
      </c>
      <c r="T4660" s="297">
        <v>46311.754166666666</v>
      </c>
    </row>
    <row r="4661" spans="1:20" x14ac:dyDescent="0.35">
      <c r="A4661" t="s">
        <v>108</v>
      </c>
      <c r="B4661" t="s">
        <v>109</v>
      </c>
      <c r="C4661" t="s">
        <v>89</v>
      </c>
      <c r="D4661" s="29">
        <v>46662</v>
      </c>
      <c r="E4661">
        <v>0</v>
      </c>
      <c r="F4661">
        <v>0</v>
      </c>
      <c r="G4661">
        <v>0</v>
      </c>
      <c r="H4661">
        <v>0</v>
      </c>
      <c r="R4661">
        <v>2.9922200000000001</v>
      </c>
      <c r="S4661" t="s">
        <v>90</v>
      </c>
      <c r="T4661" s="297">
        <v>46311.754166666666</v>
      </c>
    </row>
    <row r="4662" spans="1:20" x14ac:dyDescent="0.35">
      <c r="A4662" t="s">
        <v>108</v>
      </c>
      <c r="B4662" t="s">
        <v>109</v>
      </c>
      <c r="C4662" t="s">
        <v>89</v>
      </c>
      <c r="D4662" s="29">
        <v>46663</v>
      </c>
      <c r="E4662">
        <v>0</v>
      </c>
      <c r="F4662">
        <v>0</v>
      </c>
      <c r="G4662">
        <v>0</v>
      </c>
      <c r="H4662">
        <v>0</v>
      </c>
      <c r="R4662">
        <v>2.9922200000000001</v>
      </c>
      <c r="S4662" t="s">
        <v>90</v>
      </c>
      <c r="T4662" s="297">
        <v>46311.754166666666</v>
      </c>
    </row>
    <row r="4663" spans="1:20" x14ac:dyDescent="0.35">
      <c r="A4663" t="s">
        <v>108</v>
      </c>
      <c r="B4663" t="s">
        <v>109</v>
      </c>
      <c r="C4663" t="s">
        <v>89</v>
      </c>
      <c r="D4663" s="29">
        <v>46664</v>
      </c>
      <c r="E4663">
        <v>0</v>
      </c>
      <c r="F4663">
        <v>0</v>
      </c>
      <c r="G4663">
        <v>0</v>
      </c>
      <c r="H4663">
        <v>0</v>
      </c>
      <c r="R4663">
        <v>2.9922200000000001</v>
      </c>
      <c r="S4663" t="s">
        <v>90</v>
      </c>
      <c r="T4663" s="297">
        <v>46311.754166666666</v>
      </c>
    </row>
    <row r="4664" spans="1:20" x14ac:dyDescent="0.35">
      <c r="A4664" t="s">
        <v>108</v>
      </c>
      <c r="B4664" t="s">
        <v>109</v>
      </c>
      <c r="C4664" t="s">
        <v>89</v>
      </c>
      <c r="D4664" s="29">
        <v>46665</v>
      </c>
      <c r="E4664">
        <v>0</v>
      </c>
      <c r="F4664">
        <v>0</v>
      </c>
      <c r="G4664">
        <v>0</v>
      </c>
      <c r="H4664">
        <v>0</v>
      </c>
      <c r="R4664">
        <v>2.9922200000000001</v>
      </c>
      <c r="S4664" t="s">
        <v>90</v>
      </c>
      <c r="T4664" s="297">
        <v>46311.754166666666</v>
      </c>
    </row>
    <row r="4665" spans="1:20" x14ac:dyDescent="0.35">
      <c r="A4665" t="s">
        <v>108</v>
      </c>
      <c r="B4665" t="s">
        <v>109</v>
      </c>
      <c r="C4665" t="s">
        <v>89</v>
      </c>
      <c r="D4665" s="29">
        <v>46666</v>
      </c>
      <c r="E4665">
        <v>0</v>
      </c>
      <c r="F4665">
        <v>0</v>
      </c>
      <c r="G4665">
        <v>0</v>
      </c>
      <c r="H4665">
        <v>0</v>
      </c>
      <c r="R4665">
        <v>2.9922200000000001</v>
      </c>
      <c r="S4665" t="s">
        <v>90</v>
      </c>
      <c r="T4665" s="297">
        <v>46311.754166666666</v>
      </c>
    </row>
    <row r="4666" spans="1:20" x14ac:dyDescent="0.35">
      <c r="A4666" t="s">
        <v>108</v>
      </c>
      <c r="B4666" t="s">
        <v>109</v>
      </c>
      <c r="C4666" t="s">
        <v>89</v>
      </c>
      <c r="D4666" s="29">
        <v>46667</v>
      </c>
      <c r="E4666">
        <v>0</v>
      </c>
      <c r="F4666">
        <v>0</v>
      </c>
      <c r="G4666">
        <v>0</v>
      </c>
      <c r="H4666">
        <v>0</v>
      </c>
      <c r="R4666">
        <v>2.9922200000000001</v>
      </c>
      <c r="S4666" t="s">
        <v>90</v>
      </c>
      <c r="T4666" s="297">
        <v>46311.754166666666</v>
      </c>
    </row>
    <row r="4667" spans="1:20" x14ac:dyDescent="0.35">
      <c r="A4667" t="s">
        <v>108</v>
      </c>
      <c r="B4667" t="s">
        <v>109</v>
      </c>
      <c r="C4667" t="s">
        <v>89</v>
      </c>
      <c r="D4667" s="29">
        <v>46668</v>
      </c>
      <c r="E4667">
        <v>0</v>
      </c>
      <c r="F4667">
        <v>0</v>
      </c>
      <c r="G4667">
        <v>0</v>
      </c>
      <c r="H4667">
        <v>0</v>
      </c>
      <c r="R4667">
        <v>2.9922200000000001</v>
      </c>
      <c r="S4667" t="s">
        <v>90</v>
      </c>
      <c r="T4667" s="297">
        <v>46311.754166666666</v>
      </c>
    </row>
    <row r="4668" spans="1:20" x14ac:dyDescent="0.35">
      <c r="A4668" t="s">
        <v>108</v>
      </c>
      <c r="B4668" t="s">
        <v>109</v>
      </c>
      <c r="C4668" t="s">
        <v>89</v>
      </c>
      <c r="D4668" s="29">
        <v>46669</v>
      </c>
      <c r="E4668">
        <v>0</v>
      </c>
      <c r="F4668">
        <v>0</v>
      </c>
      <c r="G4668">
        <v>0</v>
      </c>
      <c r="H4668">
        <v>0</v>
      </c>
      <c r="R4668">
        <v>2.9922200000000001</v>
      </c>
      <c r="S4668" t="s">
        <v>90</v>
      </c>
      <c r="T4668" s="297">
        <v>46311.754166666666</v>
      </c>
    </row>
    <row r="4669" spans="1:20" x14ac:dyDescent="0.35">
      <c r="A4669" t="s">
        <v>108</v>
      </c>
      <c r="B4669" t="s">
        <v>109</v>
      </c>
      <c r="C4669" t="s">
        <v>89</v>
      </c>
      <c r="D4669" s="29">
        <v>46670</v>
      </c>
      <c r="E4669">
        <v>0</v>
      </c>
      <c r="F4669">
        <v>0</v>
      </c>
      <c r="G4669">
        <v>0</v>
      </c>
      <c r="H4669">
        <v>0</v>
      </c>
      <c r="R4669">
        <v>2.9922200000000001</v>
      </c>
      <c r="S4669" t="s">
        <v>90</v>
      </c>
      <c r="T4669" s="297">
        <v>46311.754166666666</v>
      </c>
    </row>
    <row r="4670" spans="1:20" x14ac:dyDescent="0.35">
      <c r="A4670" t="s">
        <v>108</v>
      </c>
      <c r="B4670" t="s">
        <v>109</v>
      </c>
      <c r="C4670" t="s">
        <v>89</v>
      </c>
      <c r="D4670" s="29">
        <v>46671</v>
      </c>
      <c r="E4670">
        <v>0</v>
      </c>
      <c r="F4670">
        <v>0</v>
      </c>
      <c r="G4670">
        <v>0</v>
      </c>
      <c r="H4670">
        <v>0</v>
      </c>
      <c r="R4670">
        <v>2.9922200000000001</v>
      </c>
      <c r="S4670" t="s">
        <v>90</v>
      </c>
      <c r="T4670" s="297">
        <v>46311.754166666666</v>
      </c>
    </row>
    <row r="4671" spans="1:20" x14ac:dyDescent="0.35">
      <c r="A4671" t="s">
        <v>108</v>
      </c>
      <c r="B4671" t="s">
        <v>109</v>
      </c>
      <c r="C4671" t="s">
        <v>89</v>
      </c>
      <c r="D4671" s="29">
        <v>46672</v>
      </c>
      <c r="E4671">
        <v>0</v>
      </c>
      <c r="F4671">
        <v>0</v>
      </c>
      <c r="G4671">
        <v>0</v>
      </c>
      <c r="H4671">
        <v>0</v>
      </c>
      <c r="R4671">
        <v>2.9922200000000001</v>
      </c>
      <c r="S4671" t="s">
        <v>90</v>
      </c>
      <c r="T4671" s="297">
        <v>46311.754166666666</v>
      </c>
    </row>
    <row r="4672" spans="1:20" x14ac:dyDescent="0.35">
      <c r="A4672" t="s">
        <v>108</v>
      </c>
      <c r="B4672" t="s">
        <v>109</v>
      </c>
      <c r="C4672" t="s">
        <v>89</v>
      </c>
      <c r="D4672" s="29">
        <v>46673</v>
      </c>
      <c r="E4672">
        <v>0</v>
      </c>
      <c r="F4672">
        <v>0</v>
      </c>
      <c r="G4672">
        <v>0</v>
      </c>
      <c r="H4672">
        <v>0</v>
      </c>
      <c r="R4672">
        <v>2.9922200000000001</v>
      </c>
      <c r="S4672" t="s">
        <v>90</v>
      </c>
      <c r="T4672" s="297">
        <v>46311.754166666666</v>
      </c>
    </row>
    <row r="4673" spans="1:20" x14ac:dyDescent="0.35">
      <c r="A4673" t="s">
        <v>108</v>
      </c>
      <c r="B4673" t="s">
        <v>109</v>
      </c>
      <c r="C4673" t="s">
        <v>89</v>
      </c>
      <c r="D4673" s="29">
        <v>46674</v>
      </c>
      <c r="E4673">
        <v>0</v>
      </c>
      <c r="F4673">
        <v>0</v>
      </c>
      <c r="G4673">
        <v>0</v>
      </c>
      <c r="H4673">
        <v>0</v>
      </c>
      <c r="R4673">
        <v>2.9922200000000001</v>
      </c>
      <c r="S4673" t="s">
        <v>90</v>
      </c>
      <c r="T4673" s="297">
        <v>46311.754166666666</v>
      </c>
    </row>
    <row r="4674" spans="1:20" x14ac:dyDescent="0.35">
      <c r="A4674" t="s">
        <v>108</v>
      </c>
      <c r="B4674" t="s">
        <v>109</v>
      </c>
      <c r="C4674" t="s">
        <v>89</v>
      </c>
      <c r="D4674" s="29">
        <v>46675</v>
      </c>
      <c r="E4674">
        <v>0</v>
      </c>
      <c r="F4674">
        <v>0</v>
      </c>
      <c r="G4674">
        <v>0</v>
      </c>
      <c r="H4674">
        <v>0</v>
      </c>
      <c r="R4674">
        <v>2.9922200000000001</v>
      </c>
      <c r="S4674" t="s">
        <v>90</v>
      </c>
      <c r="T4674" s="297">
        <v>46311.754166666666</v>
      </c>
    </row>
    <row r="4675" spans="1:20" x14ac:dyDescent="0.35">
      <c r="A4675" t="s">
        <v>108</v>
      </c>
      <c r="B4675" t="s">
        <v>109</v>
      </c>
      <c r="C4675" t="s">
        <v>89</v>
      </c>
      <c r="D4675" s="29">
        <v>46676</v>
      </c>
      <c r="E4675">
        <v>0</v>
      </c>
      <c r="F4675">
        <v>0</v>
      </c>
      <c r="G4675">
        <v>0</v>
      </c>
      <c r="H4675">
        <v>0</v>
      </c>
      <c r="R4675">
        <v>2.9922200000000001</v>
      </c>
      <c r="S4675" t="s">
        <v>90</v>
      </c>
      <c r="T4675" s="297">
        <v>46311.754166666666</v>
      </c>
    </row>
    <row r="4676" spans="1:20" x14ac:dyDescent="0.35">
      <c r="A4676" t="s">
        <v>108</v>
      </c>
      <c r="B4676" t="s">
        <v>109</v>
      </c>
      <c r="C4676" t="s">
        <v>89</v>
      </c>
      <c r="D4676" s="29">
        <v>46677</v>
      </c>
      <c r="E4676">
        <v>0</v>
      </c>
      <c r="F4676">
        <v>0</v>
      </c>
      <c r="G4676">
        <v>0</v>
      </c>
      <c r="H4676">
        <v>0</v>
      </c>
      <c r="R4676">
        <v>2.9922200000000001</v>
      </c>
      <c r="S4676" t="s">
        <v>90</v>
      </c>
      <c r="T4676" s="297">
        <v>46311.754166666666</v>
      </c>
    </row>
    <row r="4677" spans="1:20" x14ac:dyDescent="0.35">
      <c r="A4677" t="s">
        <v>108</v>
      </c>
      <c r="B4677" t="s">
        <v>109</v>
      </c>
      <c r="C4677" t="s">
        <v>89</v>
      </c>
      <c r="D4677" s="29">
        <v>46678</v>
      </c>
      <c r="E4677">
        <v>0</v>
      </c>
      <c r="F4677">
        <v>0</v>
      </c>
      <c r="G4677">
        <v>0</v>
      </c>
      <c r="H4677">
        <v>0</v>
      </c>
      <c r="R4677">
        <v>2.9922200000000001</v>
      </c>
      <c r="S4677" t="s">
        <v>90</v>
      </c>
      <c r="T4677" s="297">
        <v>46311.754166666666</v>
      </c>
    </row>
    <row r="4678" spans="1:20" x14ac:dyDescent="0.35">
      <c r="A4678" t="s">
        <v>108</v>
      </c>
      <c r="B4678" t="s">
        <v>109</v>
      </c>
      <c r="C4678" t="s">
        <v>89</v>
      </c>
      <c r="D4678" s="29">
        <v>46679</v>
      </c>
      <c r="E4678">
        <v>0</v>
      </c>
      <c r="F4678">
        <v>0</v>
      </c>
      <c r="G4678">
        <v>0</v>
      </c>
      <c r="H4678">
        <v>0</v>
      </c>
      <c r="R4678">
        <v>2.9922200000000001</v>
      </c>
      <c r="S4678" t="s">
        <v>90</v>
      </c>
      <c r="T4678" s="297">
        <v>46311.754166666666</v>
      </c>
    </row>
    <row r="4679" spans="1:20" x14ac:dyDescent="0.35">
      <c r="A4679" t="s">
        <v>108</v>
      </c>
      <c r="B4679" t="s">
        <v>109</v>
      </c>
      <c r="C4679" t="s">
        <v>89</v>
      </c>
      <c r="D4679" s="29">
        <v>46680</v>
      </c>
      <c r="E4679">
        <v>0</v>
      </c>
      <c r="F4679">
        <v>0</v>
      </c>
      <c r="G4679">
        <v>0</v>
      </c>
      <c r="H4679">
        <v>0</v>
      </c>
      <c r="R4679">
        <v>2.9922200000000001</v>
      </c>
      <c r="S4679" t="s">
        <v>90</v>
      </c>
      <c r="T4679" s="297">
        <v>46311.754166666666</v>
      </c>
    </row>
    <row r="4680" spans="1:20" x14ac:dyDescent="0.35">
      <c r="A4680" t="s">
        <v>108</v>
      </c>
      <c r="B4680" t="s">
        <v>109</v>
      </c>
      <c r="C4680" t="s">
        <v>89</v>
      </c>
      <c r="D4680" s="29">
        <v>46681</v>
      </c>
      <c r="E4680">
        <v>0</v>
      </c>
      <c r="F4680">
        <v>0</v>
      </c>
      <c r="G4680">
        <v>0</v>
      </c>
      <c r="H4680">
        <v>0</v>
      </c>
      <c r="R4680">
        <v>2.9922200000000001</v>
      </c>
      <c r="S4680" t="s">
        <v>90</v>
      </c>
      <c r="T4680" s="297">
        <v>46311.754166666666</v>
      </c>
    </row>
    <row r="4681" spans="1:20" x14ac:dyDescent="0.35">
      <c r="A4681" t="s">
        <v>108</v>
      </c>
      <c r="B4681" t="s">
        <v>109</v>
      </c>
      <c r="C4681" t="s">
        <v>89</v>
      </c>
      <c r="D4681" s="29">
        <v>46682</v>
      </c>
      <c r="E4681">
        <v>0</v>
      </c>
      <c r="F4681">
        <v>0</v>
      </c>
      <c r="G4681">
        <v>0</v>
      </c>
      <c r="H4681">
        <v>0</v>
      </c>
      <c r="R4681">
        <v>2.9922200000000001</v>
      </c>
      <c r="S4681" t="s">
        <v>90</v>
      </c>
      <c r="T4681" s="297">
        <v>46311.754166666666</v>
      </c>
    </row>
    <row r="4682" spans="1:20" x14ac:dyDescent="0.35">
      <c r="A4682" t="s">
        <v>108</v>
      </c>
      <c r="B4682" t="s">
        <v>109</v>
      </c>
      <c r="C4682" t="s">
        <v>89</v>
      </c>
      <c r="D4682" s="29">
        <v>46683</v>
      </c>
      <c r="E4682">
        <v>0</v>
      </c>
      <c r="F4682">
        <v>0</v>
      </c>
      <c r="G4682">
        <v>0</v>
      </c>
      <c r="H4682">
        <v>0</v>
      </c>
      <c r="R4682">
        <v>2.9922200000000001</v>
      </c>
      <c r="S4682" t="s">
        <v>90</v>
      </c>
      <c r="T4682" s="297">
        <v>46311.754166666666</v>
      </c>
    </row>
    <row r="4683" spans="1:20" x14ac:dyDescent="0.35">
      <c r="A4683" t="s">
        <v>108</v>
      </c>
      <c r="B4683" t="s">
        <v>109</v>
      </c>
      <c r="C4683" t="s">
        <v>89</v>
      </c>
      <c r="D4683" s="29">
        <v>46684</v>
      </c>
      <c r="E4683">
        <v>0</v>
      </c>
      <c r="F4683">
        <v>0</v>
      </c>
      <c r="G4683">
        <v>0</v>
      </c>
      <c r="H4683">
        <v>0</v>
      </c>
      <c r="R4683">
        <v>2.9922200000000001</v>
      </c>
      <c r="S4683" t="s">
        <v>90</v>
      </c>
      <c r="T4683" s="297">
        <v>46311.754166666666</v>
      </c>
    </row>
    <row r="4684" spans="1:20" x14ac:dyDescent="0.35">
      <c r="A4684" t="s">
        <v>108</v>
      </c>
      <c r="B4684" t="s">
        <v>109</v>
      </c>
      <c r="C4684" t="s">
        <v>89</v>
      </c>
      <c r="D4684" s="29">
        <v>46685</v>
      </c>
      <c r="E4684">
        <v>0</v>
      </c>
      <c r="F4684">
        <v>0</v>
      </c>
      <c r="G4684">
        <v>0</v>
      </c>
      <c r="H4684">
        <v>0</v>
      </c>
      <c r="R4684">
        <v>2.9922200000000001</v>
      </c>
      <c r="S4684" t="s">
        <v>90</v>
      </c>
      <c r="T4684" s="297">
        <v>46311.754166666666</v>
      </c>
    </row>
    <row r="4685" spans="1:20" x14ac:dyDescent="0.35">
      <c r="A4685" t="s">
        <v>108</v>
      </c>
      <c r="B4685" t="s">
        <v>109</v>
      </c>
      <c r="C4685" t="s">
        <v>89</v>
      </c>
      <c r="D4685" s="29">
        <v>46686</v>
      </c>
      <c r="E4685">
        <v>0</v>
      </c>
      <c r="F4685">
        <v>0</v>
      </c>
      <c r="G4685">
        <v>0</v>
      </c>
      <c r="H4685">
        <v>0</v>
      </c>
      <c r="R4685">
        <v>2.9922200000000001</v>
      </c>
      <c r="S4685" t="s">
        <v>90</v>
      </c>
      <c r="T4685" s="297">
        <v>46311.754166666666</v>
      </c>
    </row>
    <row r="4686" spans="1:20" x14ac:dyDescent="0.35">
      <c r="A4686" t="s">
        <v>108</v>
      </c>
      <c r="B4686" t="s">
        <v>109</v>
      </c>
      <c r="C4686" t="s">
        <v>89</v>
      </c>
      <c r="D4686" s="29">
        <v>46687</v>
      </c>
      <c r="E4686">
        <v>0</v>
      </c>
      <c r="F4686">
        <v>0</v>
      </c>
      <c r="G4686">
        <v>0</v>
      </c>
      <c r="H4686">
        <v>0</v>
      </c>
      <c r="R4686">
        <v>2.9922200000000001</v>
      </c>
      <c r="S4686" t="s">
        <v>90</v>
      </c>
      <c r="T4686" s="297">
        <v>46311.754166666666</v>
      </c>
    </row>
    <row r="4687" spans="1:20" x14ac:dyDescent="0.35">
      <c r="A4687" t="s">
        <v>108</v>
      </c>
      <c r="B4687" t="s">
        <v>109</v>
      </c>
      <c r="C4687" t="s">
        <v>89</v>
      </c>
      <c r="D4687" s="29">
        <v>46688</v>
      </c>
      <c r="E4687">
        <v>0</v>
      </c>
      <c r="F4687">
        <v>0</v>
      </c>
      <c r="G4687">
        <v>0</v>
      </c>
      <c r="H4687">
        <v>0</v>
      </c>
      <c r="R4687">
        <v>2.9922200000000001</v>
      </c>
      <c r="S4687" t="s">
        <v>90</v>
      </c>
      <c r="T4687" s="297">
        <v>46311.754166666666</v>
      </c>
    </row>
    <row r="4688" spans="1:20" x14ac:dyDescent="0.35">
      <c r="A4688" t="s">
        <v>108</v>
      </c>
      <c r="B4688" t="s">
        <v>109</v>
      </c>
      <c r="C4688" t="s">
        <v>89</v>
      </c>
      <c r="D4688" s="29">
        <v>46689</v>
      </c>
      <c r="E4688">
        <v>0</v>
      </c>
      <c r="F4688">
        <v>0</v>
      </c>
      <c r="G4688">
        <v>0</v>
      </c>
      <c r="H4688">
        <v>0</v>
      </c>
      <c r="R4688">
        <v>2.9922200000000001</v>
      </c>
      <c r="S4688" t="s">
        <v>90</v>
      </c>
      <c r="T4688" s="297">
        <v>46311.754166666666</v>
      </c>
    </row>
    <row r="4689" spans="1:20" x14ac:dyDescent="0.35">
      <c r="A4689" t="s">
        <v>108</v>
      </c>
      <c r="B4689" t="s">
        <v>109</v>
      </c>
      <c r="C4689" t="s">
        <v>89</v>
      </c>
      <c r="D4689" s="29">
        <v>46690</v>
      </c>
      <c r="E4689">
        <v>0</v>
      </c>
      <c r="F4689">
        <v>0</v>
      </c>
      <c r="G4689">
        <v>0</v>
      </c>
      <c r="H4689">
        <v>0</v>
      </c>
      <c r="R4689">
        <v>2.9922200000000001</v>
      </c>
      <c r="S4689" t="s">
        <v>90</v>
      </c>
      <c r="T4689" s="297">
        <v>46311.754166666666</v>
      </c>
    </row>
    <row r="4690" spans="1:20" x14ac:dyDescent="0.35">
      <c r="A4690" t="s">
        <v>108</v>
      </c>
      <c r="B4690" t="s">
        <v>109</v>
      </c>
      <c r="C4690" t="s">
        <v>89</v>
      </c>
      <c r="D4690" s="29">
        <v>46691</v>
      </c>
      <c r="E4690">
        <v>0</v>
      </c>
      <c r="F4690">
        <v>0</v>
      </c>
      <c r="G4690">
        <v>0</v>
      </c>
      <c r="H4690">
        <v>0</v>
      </c>
      <c r="R4690">
        <v>2.9922200000000001</v>
      </c>
      <c r="S4690" t="s">
        <v>90</v>
      </c>
      <c r="T4690" s="297">
        <v>46311.754166666666</v>
      </c>
    </row>
    <row r="4691" spans="1:20" x14ac:dyDescent="0.35">
      <c r="A4691" t="s">
        <v>108</v>
      </c>
      <c r="B4691" t="s">
        <v>109</v>
      </c>
      <c r="C4691" t="s">
        <v>89</v>
      </c>
      <c r="D4691" s="29">
        <v>46692</v>
      </c>
      <c r="E4691">
        <v>0</v>
      </c>
      <c r="F4691">
        <v>0</v>
      </c>
      <c r="G4691">
        <v>0</v>
      </c>
      <c r="H4691">
        <v>0</v>
      </c>
      <c r="R4691">
        <v>2.9922200000000001</v>
      </c>
      <c r="S4691" t="s">
        <v>90</v>
      </c>
      <c r="T4691" s="297">
        <v>46311.754166666666</v>
      </c>
    </row>
    <row r="4692" spans="1:20" x14ac:dyDescent="0.35">
      <c r="A4692" t="s">
        <v>108</v>
      </c>
      <c r="B4692" t="s">
        <v>109</v>
      </c>
      <c r="C4692" t="s">
        <v>89</v>
      </c>
      <c r="D4692" s="29">
        <v>46693</v>
      </c>
      <c r="E4692">
        <v>0</v>
      </c>
      <c r="F4692">
        <v>0</v>
      </c>
      <c r="G4692">
        <v>0</v>
      </c>
      <c r="H4692">
        <v>0</v>
      </c>
      <c r="R4692">
        <v>2.9922200000000001</v>
      </c>
      <c r="S4692" t="s">
        <v>90</v>
      </c>
      <c r="T4692" s="297">
        <v>46311.754166666666</v>
      </c>
    </row>
    <row r="4693" spans="1:20" x14ac:dyDescent="0.35">
      <c r="A4693" t="s">
        <v>108</v>
      </c>
      <c r="B4693" t="s">
        <v>109</v>
      </c>
      <c r="C4693" t="s">
        <v>89</v>
      </c>
      <c r="D4693" s="29">
        <v>46694</v>
      </c>
      <c r="E4693">
        <v>0</v>
      </c>
      <c r="F4693">
        <v>0</v>
      </c>
      <c r="G4693">
        <v>0</v>
      </c>
      <c r="H4693">
        <v>0</v>
      </c>
      <c r="R4693">
        <v>2.9922200000000001</v>
      </c>
      <c r="S4693" t="s">
        <v>90</v>
      </c>
      <c r="T4693" s="297">
        <v>46311.754166666666</v>
      </c>
    </row>
    <row r="4694" spans="1:20" x14ac:dyDescent="0.35">
      <c r="A4694" t="s">
        <v>108</v>
      </c>
      <c r="B4694" t="s">
        <v>109</v>
      </c>
      <c r="C4694" t="s">
        <v>89</v>
      </c>
      <c r="D4694" s="29">
        <v>46695</v>
      </c>
      <c r="E4694">
        <v>0</v>
      </c>
      <c r="F4694">
        <v>0</v>
      </c>
      <c r="G4694">
        <v>0</v>
      </c>
      <c r="H4694">
        <v>0</v>
      </c>
      <c r="R4694">
        <v>2.9922200000000001</v>
      </c>
      <c r="S4694" t="s">
        <v>90</v>
      </c>
      <c r="T4694" s="297">
        <v>46311.754166666666</v>
      </c>
    </row>
    <row r="4695" spans="1:20" x14ac:dyDescent="0.35">
      <c r="A4695" t="s">
        <v>108</v>
      </c>
      <c r="B4695" t="s">
        <v>109</v>
      </c>
      <c r="C4695" t="s">
        <v>89</v>
      </c>
      <c r="D4695" s="29">
        <v>46696</v>
      </c>
      <c r="E4695">
        <v>0</v>
      </c>
      <c r="F4695">
        <v>0</v>
      </c>
      <c r="G4695">
        <v>0</v>
      </c>
      <c r="H4695">
        <v>0</v>
      </c>
      <c r="R4695">
        <v>2.9922200000000001</v>
      </c>
      <c r="S4695" t="s">
        <v>90</v>
      </c>
      <c r="T4695" s="297">
        <v>46311.754166666666</v>
      </c>
    </row>
    <row r="4696" spans="1:20" x14ac:dyDescent="0.35">
      <c r="A4696" t="s">
        <v>108</v>
      </c>
      <c r="B4696" t="s">
        <v>109</v>
      </c>
      <c r="C4696" t="s">
        <v>89</v>
      </c>
      <c r="D4696" s="29">
        <v>46697</v>
      </c>
      <c r="E4696">
        <v>0</v>
      </c>
      <c r="F4696">
        <v>0</v>
      </c>
      <c r="G4696">
        <v>0</v>
      </c>
      <c r="H4696">
        <v>0</v>
      </c>
      <c r="R4696">
        <v>2.9922200000000001</v>
      </c>
      <c r="S4696" t="s">
        <v>90</v>
      </c>
      <c r="T4696" s="297">
        <v>46311.754166666666</v>
      </c>
    </row>
    <row r="4697" spans="1:20" x14ac:dyDescent="0.35">
      <c r="A4697" t="s">
        <v>108</v>
      </c>
      <c r="B4697" t="s">
        <v>109</v>
      </c>
      <c r="C4697" t="s">
        <v>89</v>
      </c>
      <c r="D4697" s="29">
        <v>46698</v>
      </c>
      <c r="E4697">
        <v>0</v>
      </c>
      <c r="F4697">
        <v>0</v>
      </c>
      <c r="G4697">
        <v>0</v>
      </c>
      <c r="H4697">
        <v>0</v>
      </c>
      <c r="R4697">
        <v>2.9922200000000001</v>
      </c>
      <c r="S4697" t="s">
        <v>90</v>
      </c>
      <c r="T4697" s="297">
        <v>46311.754166666666</v>
      </c>
    </row>
    <row r="4698" spans="1:20" x14ac:dyDescent="0.35">
      <c r="A4698" t="s">
        <v>108</v>
      </c>
      <c r="B4698" t="s">
        <v>109</v>
      </c>
      <c r="C4698" t="s">
        <v>89</v>
      </c>
      <c r="D4698" s="29">
        <v>46699</v>
      </c>
      <c r="E4698">
        <v>0</v>
      </c>
      <c r="F4698">
        <v>0</v>
      </c>
      <c r="G4698">
        <v>0</v>
      </c>
      <c r="H4698">
        <v>0</v>
      </c>
      <c r="R4698">
        <v>2.9922200000000001</v>
      </c>
      <c r="S4698" t="s">
        <v>90</v>
      </c>
      <c r="T4698" s="297">
        <v>46311.754166666666</v>
      </c>
    </row>
    <row r="4699" spans="1:20" x14ac:dyDescent="0.35">
      <c r="A4699" t="s">
        <v>108</v>
      </c>
      <c r="B4699" t="s">
        <v>109</v>
      </c>
      <c r="C4699" t="s">
        <v>89</v>
      </c>
      <c r="D4699" s="29">
        <v>46700</v>
      </c>
      <c r="E4699">
        <v>0</v>
      </c>
      <c r="F4699">
        <v>0</v>
      </c>
      <c r="G4699">
        <v>0</v>
      </c>
      <c r="H4699">
        <v>0</v>
      </c>
      <c r="R4699">
        <v>2.9922200000000001</v>
      </c>
      <c r="S4699" t="s">
        <v>90</v>
      </c>
      <c r="T4699" s="297">
        <v>46311.754166666666</v>
      </c>
    </row>
    <row r="4700" spans="1:20" x14ac:dyDescent="0.35">
      <c r="A4700" t="s">
        <v>108</v>
      </c>
      <c r="B4700" t="s">
        <v>109</v>
      </c>
      <c r="C4700" t="s">
        <v>89</v>
      </c>
      <c r="D4700" s="29">
        <v>46701</v>
      </c>
      <c r="E4700">
        <v>0</v>
      </c>
      <c r="F4700">
        <v>0</v>
      </c>
      <c r="G4700">
        <v>0</v>
      </c>
      <c r="H4700">
        <v>0</v>
      </c>
      <c r="R4700">
        <v>2.9922200000000001</v>
      </c>
      <c r="S4700" t="s">
        <v>90</v>
      </c>
      <c r="T4700" s="297">
        <v>46311.754166666666</v>
      </c>
    </row>
    <row r="4701" spans="1:20" x14ac:dyDescent="0.35">
      <c r="A4701" t="s">
        <v>108</v>
      </c>
      <c r="B4701" t="s">
        <v>109</v>
      </c>
      <c r="C4701" t="s">
        <v>89</v>
      </c>
      <c r="D4701" s="29">
        <v>46702</v>
      </c>
      <c r="E4701">
        <v>0</v>
      </c>
      <c r="F4701">
        <v>0</v>
      </c>
      <c r="G4701">
        <v>0</v>
      </c>
      <c r="H4701">
        <v>0</v>
      </c>
      <c r="R4701">
        <v>2.9922200000000001</v>
      </c>
      <c r="S4701" t="s">
        <v>90</v>
      </c>
      <c r="T4701" s="297">
        <v>46311.754166666666</v>
      </c>
    </row>
    <row r="4702" spans="1:20" x14ac:dyDescent="0.35">
      <c r="A4702" t="s">
        <v>108</v>
      </c>
      <c r="B4702" t="s">
        <v>109</v>
      </c>
      <c r="C4702" t="s">
        <v>89</v>
      </c>
      <c r="D4702" s="29">
        <v>46703</v>
      </c>
      <c r="E4702">
        <v>0</v>
      </c>
      <c r="F4702">
        <v>0</v>
      </c>
      <c r="G4702">
        <v>0</v>
      </c>
      <c r="H4702">
        <v>0</v>
      </c>
      <c r="R4702">
        <v>2.9922200000000001</v>
      </c>
      <c r="S4702" t="s">
        <v>90</v>
      </c>
      <c r="T4702" s="297">
        <v>46311.754166666666</v>
      </c>
    </row>
    <row r="4703" spans="1:20" x14ac:dyDescent="0.35">
      <c r="A4703" t="s">
        <v>108</v>
      </c>
      <c r="B4703" t="s">
        <v>109</v>
      </c>
      <c r="C4703" t="s">
        <v>89</v>
      </c>
      <c r="D4703" s="29">
        <v>46704</v>
      </c>
      <c r="E4703">
        <v>0</v>
      </c>
      <c r="F4703">
        <v>0</v>
      </c>
      <c r="G4703">
        <v>0</v>
      </c>
      <c r="H4703">
        <v>0</v>
      </c>
      <c r="R4703">
        <v>2.9922200000000001</v>
      </c>
      <c r="S4703" t="s">
        <v>90</v>
      </c>
      <c r="T4703" s="297">
        <v>46311.754166666666</v>
      </c>
    </row>
    <row r="4704" spans="1:20" x14ac:dyDescent="0.35">
      <c r="A4704" t="s">
        <v>108</v>
      </c>
      <c r="B4704" t="s">
        <v>109</v>
      </c>
      <c r="C4704" t="s">
        <v>89</v>
      </c>
      <c r="D4704" s="29">
        <v>46705</v>
      </c>
      <c r="E4704">
        <v>0</v>
      </c>
      <c r="F4704">
        <v>0</v>
      </c>
      <c r="G4704">
        <v>0</v>
      </c>
      <c r="H4704">
        <v>0</v>
      </c>
      <c r="R4704">
        <v>2.9922200000000001</v>
      </c>
      <c r="S4704" t="s">
        <v>90</v>
      </c>
      <c r="T4704" s="297">
        <v>46311.754166666666</v>
      </c>
    </row>
    <row r="4705" spans="1:20" x14ac:dyDescent="0.35">
      <c r="A4705" t="s">
        <v>108</v>
      </c>
      <c r="B4705" t="s">
        <v>109</v>
      </c>
      <c r="C4705" t="s">
        <v>89</v>
      </c>
      <c r="D4705" s="29">
        <v>46706</v>
      </c>
      <c r="E4705">
        <v>0</v>
      </c>
      <c r="F4705">
        <v>0</v>
      </c>
      <c r="G4705">
        <v>0</v>
      </c>
      <c r="H4705">
        <v>0</v>
      </c>
      <c r="R4705">
        <v>2.9922200000000001</v>
      </c>
      <c r="S4705" t="s">
        <v>90</v>
      </c>
      <c r="T4705" s="297">
        <v>46311.754166666666</v>
      </c>
    </row>
    <row r="4706" spans="1:20" x14ac:dyDescent="0.35">
      <c r="A4706" t="s">
        <v>108</v>
      </c>
      <c r="B4706" t="s">
        <v>109</v>
      </c>
      <c r="C4706" t="s">
        <v>89</v>
      </c>
      <c r="D4706" s="29">
        <v>46707</v>
      </c>
      <c r="E4706">
        <v>0</v>
      </c>
      <c r="F4706">
        <v>0</v>
      </c>
      <c r="G4706">
        <v>0</v>
      </c>
      <c r="H4706">
        <v>0</v>
      </c>
      <c r="R4706">
        <v>2.9922200000000001</v>
      </c>
      <c r="S4706" t="s">
        <v>90</v>
      </c>
      <c r="T4706" s="297">
        <v>46311.754166666666</v>
      </c>
    </row>
    <row r="4707" spans="1:20" x14ac:dyDescent="0.35">
      <c r="A4707" t="s">
        <v>108</v>
      </c>
      <c r="B4707" t="s">
        <v>109</v>
      </c>
      <c r="C4707" t="s">
        <v>89</v>
      </c>
      <c r="D4707" s="29">
        <v>46708</v>
      </c>
      <c r="E4707">
        <v>0</v>
      </c>
      <c r="F4707">
        <v>0</v>
      </c>
      <c r="G4707">
        <v>0</v>
      </c>
      <c r="H4707">
        <v>0</v>
      </c>
      <c r="R4707">
        <v>2.9922200000000001</v>
      </c>
      <c r="S4707" t="s">
        <v>90</v>
      </c>
      <c r="T4707" s="297">
        <v>46311.754166666666</v>
      </c>
    </row>
    <row r="4708" spans="1:20" x14ac:dyDescent="0.35">
      <c r="A4708" t="s">
        <v>108</v>
      </c>
      <c r="B4708" t="s">
        <v>109</v>
      </c>
      <c r="C4708" t="s">
        <v>89</v>
      </c>
      <c r="D4708" s="29">
        <v>46709</v>
      </c>
      <c r="E4708">
        <v>0</v>
      </c>
      <c r="F4708">
        <v>0</v>
      </c>
      <c r="G4708">
        <v>0</v>
      </c>
      <c r="H4708">
        <v>0</v>
      </c>
      <c r="R4708">
        <v>2.9922200000000001</v>
      </c>
      <c r="S4708" t="s">
        <v>90</v>
      </c>
      <c r="T4708" s="297">
        <v>46311.754166666666</v>
      </c>
    </row>
    <row r="4709" spans="1:20" x14ac:dyDescent="0.35">
      <c r="A4709" t="s">
        <v>108</v>
      </c>
      <c r="B4709" t="s">
        <v>109</v>
      </c>
      <c r="C4709" t="s">
        <v>89</v>
      </c>
      <c r="D4709" s="29">
        <v>46710</v>
      </c>
      <c r="E4709">
        <v>0</v>
      </c>
      <c r="F4709">
        <v>0</v>
      </c>
      <c r="G4709">
        <v>0</v>
      </c>
      <c r="H4709">
        <v>0</v>
      </c>
      <c r="R4709">
        <v>2.9922200000000001</v>
      </c>
      <c r="S4709" t="s">
        <v>90</v>
      </c>
      <c r="T4709" s="297">
        <v>46311.754166666666</v>
      </c>
    </row>
    <row r="4710" spans="1:20" x14ac:dyDescent="0.35">
      <c r="A4710" t="s">
        <v>108</v>
      </c>
      <c r="B4710" t="s">
        <v>109</v>
      </c>
      <c r="C4710" t="s">
        <v>89</v>
      </c>
      <c r="D4710" s="29">
        <v>46711</v>
      </c>
      <c r="E4710">
        <v>0</v>
      </c>
      <c r="F4710">
        <v>0</v>
      </c>
      <c r="G4710">
        <v>0</v>
      </c>
      <c r="H4710">
        <v>0</v>
      </c>
      <c r="R4710">
        <v>2.9922200000000001</v>
      </c>
      <c r="S4710" t="s">
        <v>90</v>
      </c>
      <c r="T4710" s="297">
        <v>46311.754166666666</v>
      </c>
    </row>
    <row r="4711" spans="1:20" x14ac:dyDescent="0.35">
      <c r="A4711" t="s">
        <v>108</v>
      </c>
      <c r="B4711" t="s">
        <v>109</v>
      </c>
      <c r="C4711" t="s">
        <v>89</v>
      </c>
      <c r="D4711" s="29">
        <v>46712</v>
      </c>
      <c r="E4711">
        <v>0</v>
      </c>
      <c r="F4711">
        <v>0</v>
      </c>
      <c r="G4711">
        <v>0</v>
      </c>
      <c r="H4711">
        <v>0</v>
      </c>
      <c r="R4711">
        <v>2.9922200000000001</v>
      </c>
      <c r="S4711" t="s">
        <v>90</v>
      </c>
      <c r="T4711" s="297">
        <v>46311.754166666666</v>
      </c>
    </row>
    <row r="4712" spans="1:20" x14ac:dyDescent="0.35">
      <c r="A4712" t="s">
        <v>108</v>
      </c>
      <c r="B4712" t="s">
        <v>109</v>
      </c>
      <c r="C4712" t="s">
        <v>89</v>
      </c>
      <c r="D4712" s="29">
        <v>46713</v>
      </c>
      <c r="E4712">
        <v>0</v>
      </c>
      <c r="F4712">
        <v>0</v>
      </c>
      <c r="G4712">
        <v>0</v>
      </c>
      <c r="H4712">
        <v>0</v>
      </c>
      <c r="R4712">
        <v>2.9922200000000001</v>
      </c>
      <c r="S4712" t="s">
        <v>90</v>
      </c>
      <c r="T4712" s="297">
        <v>46311.754166666666</v>
      </c>
    </row>
    <row r="4713" spans="1:20" x14ac:dyDescent="0.35">
      <c r="A4713" t="s">
        <v>108</v>
      </c>
      <c r="B4713" t="s">
        <v>109</v>
      </c>
      <c r="C4713" t="s">
        <v>89</v>
      </c>
      <c r="D4713" s="29">
        <v>46714</v>
      </c>
      <c r="E4713">
        <v>0</v>
      </c>
      <c r="F4713">
        <v>0</v>
      </c>
      <c r="G4713">
        <v>0</v>
      </c>
      <c r="H4713">
        <v>0</v>
      </c>
      <c r="R4713">
        <v>2.9922200000000001</v>
      </c>
      <c r="S4713" t="s">
        <v>90</v>
      </c>
      <c r="T4713" s="297">
        <v>46311.754166666666</v>
      </c>
    </row>
    <row r="4714" spans="1:20" x14ac:dyDescent="0.35">
      <c r="A4714" t="s">
        <v>108</v>
      </c>
      <c r="B4714" t="s">
        <v>109</v>
      </c>
      <c r="C4714" t="s">
        <v>89</v>
      </c>
      <c r="D4714" s="29">
        <v>46715</v>
      </c>
      <c r="E4714">
        <v>0</v>
      </c>
      <c r="F4714">
        <v>0</v>
      </c>
      <c r="G4714">
        <v>0</v>
      </c>
      <c r="H4714">
        <v>0</v>
      </c>
      <c r="R4714">
        <v>2.9922200000000001</v>
      </c>
      <c r="S4714" t="s">
        <v>90</v>
      </c>
      <c r="T4714" s="297">
        <v>46311.754166666666</v>
      </c>
    </row>
    <row r="4715" spans="1:20" x14ac:dyDescent="0.35">
      <c r="A4715" t="s">
        <v>108</v>
      </c>
      <c r="B4715" t="s">
        <v>109</v>
      </c>
      <c r="C4715" t="s">
        <v>89</v>
      </c>
      <c r="D4715" s="29">
        <v>46716</v>
      </c>
      <c r="E4715">
        <v>0</v>
      </c>
      <c r="F4715">
        <v>0</v>
      </c>
      <c r="G4715">
        <v>0</v>
      </c>
      <c r="H4715">
        <v>0</v>
      </c>
      <c r="R4715">
        <v>2.9922200000000001</v>
      </c>
      <c r="S4715" t="s">
        <v>90</v>
      </c>
      <c r="T4715" s="297">
        <v>46311.754166666666</v>
      </c>
    </row>
    <row r="4716" spans="1:20" x14ac:dyDescent="0.35">
      <c r="A4716" t="s">
        <v>108</v>
      </c>
      <c r="B4716" t="s">
        <v>109</v>
      </c>
      <c r="C4716" t="s">
        <v>89</v>
      </c>
      <c r="D4716" s="29">
        <v>46717</v>
      </c>
      <c r="E4716">
        <v>0</v>
      </c>
      <c r="F4716">
        <v>0</v>
      </c>
      <c r="G4716">
        <v>0</v>
      </c>
      <c r="H4716">
        <v>0</v>
      </c>
      <c r="R4716">
        <v>2.9922200000000001</v>
      </c>
      <c r="S4716" t="s">
        <v>90</v>
      </c>
      <c r="T4716" s="297">
        <v>46311.754166666666</v>
      </c>
    </row>
    <row r="4717" spans="1:20" x14ac:dyDescent="0.35">
      <c r="A4717" t="s">
        <v>108</v>
      </c>
      <c r="B4717" t="s">
        <v>109</v>
      </c>
      <c r="C4717" t="s">
        <v>89</v>
      </c>
      <c r="D4717" s="29">
        <v>46718</v>
      </c>
      <c r="E4717">
        <v>0</v>
      </c>
      <c r="F4717">
        <v>0</v>
      </c>
      <c r="G4717">
        <v>0</v>
      </c>
      <c r="H4717">
        <v>0</v>
      </c>
      <c r="R4717">
        <v>2.9922200000000001</v>
      </c>
      <c r="S4717" t="s">
        <v>90</v>
      </c>
      <c r="T4717" s="297">
        <v>46311.754166666666</v>
      </c>
    </row>
    <row r="4718" spans="1:20" x14ac:dyDescent="0.35">
      <c r="A4718" t="s">
        <v>108</v>
      </c>
      <c r="B4718" t="s">
        <v>109</v>
      </c>
      <c r="C4718" t="s">
        <v>89</v>
      </c>
      <c r="D4718" s="29">
        <v>46719</v>
      </c>
      <c r="E4718">
        <v>0</v>
      </c>
      <c r="F4718">
        <v>0</v>
      </c>
      <c r="G4718">
        <v>0</v>
      </c>
      <c r="H4718">
        <v>0</v>
      </c>
      <c r="R4718">
        <v>2.9922200000000001</v>
      </c>
      <c r="S4718" t="s">
        <v>90</v>
      </c>
      <c r="T4718" s="297">
        <v>46311.754166666666</v>
      </c>
    </row>
    <row r="4719" spans="1:20" x14ac:dyDescent="0.35">
      <c r="A4719" t="s">
        <v>108</v>
      </c>
      <c r="B4719" t="s">
        <v>109</v>
      </c>
      <c r="C4719" t="s">
        <v>89</v>
      </c>
      <c r="D4719" s="29">
        <v>46720</v>
      </c>
      <c r="E4719">
        <v>0</v>
      </c>
      <c r="F4719">
        <v>0</v>
      </c>
      <c r="G4719">
        <v>0</v>
      </c>
      <c r="H4719">
        <v>0</v>
      </c>
      <c r="R4719">
        <v>2.9922200000000001</v>
      </c>
      <c r="S4719" t="s">
        <v>90</v>
      </c>
      <c r="T4719" s="297">
        <v>46311.754166666666</v>
      </c>
    </row>
    <row r="4720" spans="1:20" x14ac:dyDescent="0.35">
      <c r="A4720" t="s">
        <v>108</v>
      </c>
      <c r="B4720" t="s">
        <v>109</v>
      </c>
      <c r="C4720" t="s">
        <v>89</v>
      </c>
      <c r="D4720" s="29">
        <v>46721</v>
      </c>
      <c r="E4720">
        <v>0</v>
      </c>
      <c r="F4720">
        <v>0</v>
      </c>
      <c r="G4720">
        <v>0</v>
      </c>
      <c r="H4720">
        <v>0</v>
      </c>
      <c r="R4720">
        <v>2.9922200000000001</v>
      </c>
      <c r="S4720" t="s">
        <v>90</v>
      </c>
      <c r="T4720" s="297">
        <v>46311.754166666666</v>
      </c>
    </row>
    <row r="4721" spans="1:20" x14ac:dyDescent="0.35">
      <c r="A4721" t="s">
        <v>108</v>
      </c>
      <c r="B4721" t="s">
        <v>109</v>
      </c>
      <c r="C4721" t="s">
        <v>89</v>
      </c>
      <c r="D4721" s="29">
        <v>46722</v>
      </c>
      <c r="E4721">
        <v>0</v>
      </c>
      <c r="F4721">
        <v>0</v>
      </c>
      <c r="G4721">
        <v>0</v>
      </c>
      <c r="H4721">
        <v>0</v>
      </c>
      <c r="R4721">
        <v>2.9922200000000001</v>
      </c>
      <c r="S4721" t="s">
        <v>90</v>
      </c>
      <c r="T4721" s="297">
        <v>46311.754166666666</v>
      </c>
    </row>
    <row r="4722" spans="1:20" x14ac:dyDescent="0.35">
      <c r="A4722" t="s">
        <v>108</v>
      </c>
      <c r="B4722" t="s">
        <v>109</v>
      </c>
      <c r="C4722" t="s">
        <v>89</v>
      </c>
      <c r="D4722" s="29">
        <v>46723</v>
      </c>
      <c r="E4722">
        <v>0</v>
      </c>
      <c r="F4722">
        <v>0</v>
      </c>
      <c r="G4722">
        <v>0</v>
      </c>
      <c r="H4722">
        <v>0</v>
      </c>
      <c r="R4722">
        <v>2.9922200000000001</v>
      </c>
      <c r="S4722" t="s">
        <v>90</v>
      </c>
      <c r="T4722" s="297">
        <v>46311.754166666666</v>
      </c>
    </row>
    <row r="4723" spans="1:20" x14ac:dyDescent="0.35">
      <c r="A4723" t="s">
        <v>108</v>
      </c>
      <c r="B4723" t="s">
        <v>109</v>
      </c>
      <c r="C4723" t="s">
        <v>89</v>
      </c>
      <c r="D4723" s="29">
        <v>46724</v>
      </c>
      <c r="E4723">
        <v>0</v>
      </c>
      <c r="F4723">
        <v>0</v>
      </c>
      <c r="G4723">
        <v>0</v>
      </c>
      <c r="H4723">
        <v>0</v>
      </c>
      <c r="R4723">
        <v>2.9922200000000001</v>
      </c>
      <c r="S4723" t="s">
        <v>90</v>
      </c>
      <c r="T4723" s="297">
        <v>46311.754166666666</v>
      </c>
    </row>
    <row r="4724" spans="1:20" x14ac:dyDescent="0.35">
      <c r="A4724" t="s">
        <v>108</v>
      </c>
      <c r="B4724" t="s">
        <v>109</v>
      </c>
      <c r="C4724" t="s">
        <v>89</v>
      </c>
      <c r="D4724" s="29">
        <v>46725</v>
      </c>
      <c r="E4724">
        <v>0</v>
      </c>
      <c r="F4724">
        <v>0</v>
      </c>
      <c r="G4724">
        <v>0</v>
      </c>
      <c r="H4724">
        <v>0</v>
      </c>
      <c r="R4724">
        <v>2.9922200000000001</v>
      </c>
      <c r="S4724" t="s">
        <v>90</v>
      </c>
      <c r="T4724" s="297">
        <v>46311.754166666666</v>
      </c>
    </row>
    <row r="4725" spans="1:20" x14ac:dyDescent="0.35">
      <c r="A4725" t="s">
        <v>108</v>
      </c>
      <c r="B4725" t="s">
        <v>109</v>
      </c>
      <c r="C4725" t="s">
        <v>89</v>
      </c>
      <c r="D4725" s="29">
        <v>46726</v>
      </c>
      <c r="E4725">
        <v>0</v>
      </c>
      <c r="F4725">
        <v>0</v>
      </c>
      <c r="G4725">
        <v>0</v>
      </c>
      <c r="H4725">
        <v>0</v>
      </c>
      <c r="R4725">
        <v>2.9922200000000001</v>
      </c>
      <c r="S4725" t="s">
        <v>90</v>
      </c>
      <c r="T4725" s="297">
        <v>46311.754166666666</v>
      </c>
    </row>
    <row r="4726" spans="1:20" x14ac:dyDescent="0.35">
      <c r="A4726" t="s">
        <v>108</v>
      </c>
      <c r="B4726" t="s">
        <v>109</v>
      </c>
      <c r="C4726" t="s">
        <v>89</v>
      </c>
      <c r="D4726" s="29">
        <v>46727</v>
      </c>
      <c r="E4726">
        <v>0</v>
      </c>
      <c r="F4726">
        <v>0</v>
      </c>
      <c r="G4726">
        <v>0</v>
      </c>
      <c r="H4726">
        <v>0</v>
      </c>
      <c r="R4726">
        <v>2.9922200000000001</v>
      </c>
      <c r="S4726" t="s">
        <v>90</v>
      </c>
      <c r="T4726" s="297">
        <v>46311.754166666666</v>
      </c>
    </row>
    <row r="4727" spans="1:20" x14ac:dyDescent="0.35">
      <c r="A4727" t="s">
        <v>108</v>
      </c>
      <c r="B4727" t="s">
        <v>109</v>
      </c>
      <c r="C4727" t="s">
        <v>89</v>
      </c>
      <c r="D4727" s="29">
        <v>46728</v>
      </c>
      <c r="E4727">
        <v>0</v>
      </c>
      <c r="F4727">
        <v>0</v>
      </c>
      <c r="G4727">
        <v>0</v>
      </c>
      <c r="H4727">
        <v>0</v>
      </c>
      <c r="R4727">
        <v>2.9922200000000001</v>
      </c>
      <c r="S4727" t="s">
        <v>90</v>
      </c>
      <c r="T4727" s="297">
        <v>46311.754166666666</v>
      </c>
    </row>
    <row r="4728" spans="1:20" x14ac:dyDescent="0.35">
      <c r="A4728" t="s">
        <v>108</v>
      </c>
      <c r="B4728" t="s">
        <v>109</v>
      </c>
      <c r="C4728" t="s">
        <v>89</v>
      </c>
      <c r="D4728" s="29">
        <v>46729</v>
      </c>
      <c r="E4728">
        <v>0</v>
      </c>
      <c r="F4728">
        <v>0</v>
      </c>
      <c r="G4728">
        <v>0</v>
      </c>
      <c r="H4728">
        <v>0</v>
      </c>
      <c r="R4728">
        <v>2.9922200000000001</v>
      </c>
      <c r="S4728" t="s">
        <v>90</v>
      </c>
      <c r="T4728" s="297">
        <v>46311.754166666666</v>
      </c>
    </row>
    <row r="4729" spans="1:20" x14ac:dyDescent="0.35">
      <c r="A4729" t="s">
        <v>108</v>
      </c>
      <c r="B4729" t="s">
        <v>109</v>
      </c>
      <c r="C4729" t="s">
        <v>89</v>
      </c>
      <c r="D4729" s="29">
        <v>46730</v>
      </c>
      <c r="E4729">
        <v>0</v>
      </c>
      <c r="F4729">
        <v>0</v>
      </c>
      <c r="G4729">
        <v>0</v>
      </c>
      <c r="H4729">
        <v>0</v>
      </c>
      <c r="R4729">
        <v>2.9922200000000001</v>
      </c>
      <c r="S4729" t="s">
        <v>90</v>
      </c>
      <c r="T4729" s="297">
        <v>46311.754166666666</v>
      </c>
    </row>
    <row r="4730" spans="1:20" x14ac:dyDescent="0.35">
      <c r="A4730" t="s">
        <v>108</v>
      </c>
      <c r="B4730" t="s">
        <v>109</v>
      </c>
      <c r="C4730" t="s">
        <v>89</v>
      </c>
      <c r="D4730" s="29">
        <v>46731</v>
      </c>
      <c r="E4730">
        <v>0</v>
      </c>
      <c r="F4730">
        <v>0</v>
      </c>
      <c r="G4730">
        <v>0</v>
      </c>
      <c r="H4730">
        <v>0</v>
      </c>
      <c r="R4730">
        <v>2.9922200000000001</v>
      </c>
      <c r="S4730" t="s">
        <v>90</v>
      </c>
      <c r="T4730" s="297">
        <v>46311.754166666666</v>
      </c>
    </row>
    <row r="4731" spans="1:20" x14ac:dyDescent="0.35">
      <c r="A4731" t="s">
        <v>108</v>
      </c>
      <c r="B4731" t="s">
        <v>109</v>
      </c>
      <c r="C4731" t="s">
        <v>89</v>
      </c>
      <c r="D4731" s="29">
        <v>46732</v>
      </c>
      <c r="E4731">
        <v>0</v>
      </c>
      <c r="F4731">
        <v>0</v>
      </c>
      <c r="G4731">
        <v>0</v>
      </c>
      <c r="H4731">
        <v>0</v>
      </c>
      <c r="R4731">
        <v>2.9922200000000001</v>
      </c>
      <c r="S4731" t="s">
        <v>90</v>
      </c>
      <c r="T4731" s="297">
        <v>46311.754166666666</v>
      </c>
    </row>
    <row r="4732" spans="1:20" x14ac:dyDescent="0.35">
      <c r="A4732" t="s">
        <v>108</v>
      </c>
      <c r="B4732" t="s">
        <v>109</v>
      </c>
      <c r="C4732" t="s">
        <v>89</v>
      </c>
      <c r="D4732" s="29">
        <v>46733</v>
      </c>
      <c r="E4732">
        <v>0</v>
      </c>
      <c r="F4732">
        <v>0</v>
      </c>
      <c r="G4732">
        <v>0</v>
      </c>
      <c r="H4732">
        <v>0</v>
      </c>
      <c r="R4732">
        <v>2.9922200000000001</v>
      </c>
      <c r="S4732" t="s">
        <v>90</v>
      </c>
      <c r="T4732" s="297">
        <v>46311.754166666666</v>
      </c>
    </row>
    <row r="4733" spans="1:20" x14ac:dyDescent="0.35">
      <c r="A4733" t="s">
        <v>108</v>
      </c>
      <c r="B4733" t="s">
        <v>109</v>
      </c>
      <c r="C4733" t="s">
        <v>89</v>
      </c>
      <c r="D4733" s="29">
        <v>46734</v>
      </c>
      <c r="E4733">
        <v>0</v>
      </c>
      <c r="F4733">
        <v>0</v>
      </c>
      <c r="G4733">
        <v>0</v>
      </c>
      <c r="H4733">
        <v>0</v>
      </c>
      <c r="R4733">
        <v>2.9922200000000001</v>
      </c>
      <c r="S4733" t="s">
        <v>90</v>
      </c>
      <c r="T4733" s="297">
        <v>46311.754166666666</v>
      </c>
    </row>
    <row r="4734" spans="1:20" x14ac:dyDescent="0.35">
      <c r="A4734" t="s">
        <v>108</v>
      </c>
      <c r="B4734" t="s">
        <v>109</v>
      </c>
      <c r="C4734" t="s">
        <v>89</v>
      </c>
      <c r="D4734" s="29">
        <v>46735</v>
      </c>
      <c r="E4734">
        <v>0</v>
      </c>
      <c r="F4734">
        <v>0</v>
      </c>
      <c r="G4734">
        <v>0</v>
      </c>
      <c r="H4734">
        <v>0</v>
      </c>
      <c r="R4734">
        <v>2.9922200000000001</v>
      </c>
      <c r="S4734" t="s">
        <v>90</v>
      </c>
      <c r="T4734" s="297">
        <v>46311.754166666666</v>
      </c>
    </row>
    <row r="4735" spans="1:20" x14ac:dyDescent="0.35">
      <c r="A4735" t="s">
        <v>108</v>
      </c>
      <c r="B4735" t="s">
        <v>109</v>
      </c>
      <c r="C4735" t="s">
        <v>89</v>
      </c>
      <c r="D4735" s="29">
        <v>46736</v>
      </c>
      <c r="E4735">
        <v>0</v>
      </c>
      <c r="F4735">
        <v>0</v>
      </c>
      <c r="G4735">
        <v>0</v>
      </c>
      <c r="H4735">
        <v>0</v>
      </c>
      <c r="R4735">
        <v>2.9922200000000001</v>
      </c>
      <c r="S4735" t="s">
        <v>90</v>
      </c>
      <c r="T4735" s="297">
        <v>46311.754166666666</v>
      </c>
    </row>
    <row r="4736" spans="1:20" x14ac:dyDescent="0.35">
      <c r="A4736" t="s">
        <v>108</v>
      </c>
      <c r="B4736" t="s">
        <v>109</v>
      </c>
      <c r="C4736" t="s">
        <v>89</v>
      </c>
      <c r="D4736" s="29">
        <v>46737</v>
      </c>
      <c r="E4736">
        <v>0</v>
      </c>
      <c r="F4736">
        <v>0</v>
      </c>
      <c r="G4736">
        <v>0</v>
      </c>
      <c r="H4736">
        <v>0</v>
      </c>
      <c r="R4736">
        <v>2.9922200000000001</v>
      </c>
      <c r="S4736" t="s">
        <v>90</v>
      </c>
      <c r="T4736" s="297">
        <v>46311.754166666666</v>
      </c>
    </row>
    <row r="4737" spans="1:20" x14ac:dyDescent="0.35">
      <c r="A4737" t="s">
        <v>108</v>
      </c>
      <c r="B4737" t="s">
        <v>109</v>
      </c>
      <c r="C4737" t="s">
        <v>89</v>
      </c>
      <c r="D4737" s="29">
        <v>46738</v>
      </c>
      <c r="E4737">
        <v>0</v>
      </c>
      <c r="F4737">
        <v>0</v>
      </c>
      <c r="G4737">
        <v>0</v>
      </c>
      <c r="H4737">
        <v>0</v>
      </c>
      <c r="R4737">
        <v>2.9922200000000001</v>
      </c>
      <c r="S4737" t="s">
        <v>90</v>
      </c>
      <c r="T4737" s="297">
        <v>46311.754166666666</v>
      </c>
    </row>
    <row r="4738" spans="1:20" x14ac:dyDescent="0.35">
      <c r="A4738" t="s">
        <v>108</v>
      </c>
      <c r="B4738" t="s">
        <v>109</v>
      </c>
      <c r="C4738" t="s">
        <v>89</v>
      </c>
      <c r="D4738" s="29">
        <v>46739</v>
      </c>
      <c r="E4738">
        <v>0</v>
      </c>
      <c r="F4738">
        <v>0</v>
      </c>
      <c r="G4738">
        <v>0</v>
      </c>
      <c r="H4738">
        <v>0</v>
      </c>
      <c r="R4738">
        <v>2.9922200000000001</v>
      </c>
      <c r="S4738" t="s">
        <v>90</v>
      </c>
      <c r="T4738" s="297">
        <v>46311.754166666666</v>
      </c>
    </row>
    <row r="4739" spans="1:20" x14ac:dyDescent="0.35">
      <c r="A4739" t="s">
        <v>108</v>
      </c>
      <c r="B4739" t="s">
        <v>109</v>
      </c>
      <c r="C4739" t="s">
        <v>89</v>
      </c>
      <c r="D4739" s="29">
        <v>46740</v>
      </c>
      <c r="E4739">
        <v>0</v>
      </c>
      <c r="F4739">
        <v>0</v>
      </c>
      <c r="G4739">
        <v>0</v>
      </c>
      <c r="H4739">
        <v>0</v>
      </c>
      <c r="R4739">
        <v>2.9922200000000001</v>
      </c>
      <c r="S4739" t="s">
        <v>90</v>
      </c>
      <c r="T4739" s="297">
        <v>46311.754166666666</v>
      </c>
    </row>
    <row r="4740" spans="1:20" x14ac:dyDescent="0.35">
      <c r="A4740" t="s">
        <v>108</v>
      </c>
      <c r="B4740" t="s">
        <v>109</v>
      </c>
      <c r="C4740" t="s">
        <v>89</v>
      </c>
      <c r="D4740" s="29">
        <v>46741</v>
      </c>
      <c r="E4740">
        <v>0</v>
      </c>
      <c r="F4740">
        <v>0</v>
      </c>
      <c r="G4740">
        <v>0</v>
      </c>
      <c r="H4740">
        <v>0</v>
      </c>
      <c r="R4740">
        <v>2.9922200000000001</v>
      </c>
      <c r="S4740" t="s">
        <v>90</v>
      </c>
      <c r="T4740" s="297">
        <v>46311.754166666666</v>
      </c>
    </row>
    <row r="4741" spans="1:20" x14ac:dyDescent="0.35">
      <c r="A4741" t="s">
        <v>108</v>
      </c>
      <c r="B4741" t="s">
        <v>109</v>
      </c>
      <c r="C4741" t="s">
        <v>89</v>
      </c>
      <c r="D4741" s="29">
        <v>46742</v>
      </c>
      <c r="E4741">
        <v>0</v>
      </c>
      <c r="F4741">
        <v>0</v>
      </c>
      <c r="G4741">
        <v>0</v>
      </c>
      <c r="H4741">
        <v>0</v>
      </c>
      <c r="R4741">
        <v>2.9922200000000001</v>
      </c>
      <c r="S4741" t="s">
        <v>90</v>
      </c>
      <c r="T4741" s="297">
        <v>46311.754166666666</v>
      </c>
    </row>
    <row r="4742" spans="1:20" x14ac:dyDescent="0.35">
      <c r="A4742" t="s">
        <v>108</v>
      </c>
      <c r="B4742" t="s">
        <v>109</v>
      </c>
      <c r="C4742" t="s">
        <v>89</v>
      </c>
      <c r="D4742" s="29">
        <v>46743</v>
      </c>
      <c r="E4742">
        <v>0</v>
      </c>
      <c r="F4742">
        <v>0</v>
      </c>
      <c r="G4742">
        <v>0</v>
      </c>
      <c r="H4742">
        <v>0</v>
      </c>
      <c r="R4742">
        <v>2.9922200000000001</v>
      </c>
      <c r="S4742" t="s">
        <v>90</v>
      </c>
      <c r="T4742" s="297">
        <v>46311.754166666666</v>
      </c>
    </row>
    <row r="4743" spans="1:20" x14ac:dyDescent="0.35">
      <c r="A4743" t="s">
        <v>108</v>
      </c>
      <c r="B4743" t="s">
        <v>109</v>
      </c>
      <c r="C4743" t="s">
        <v>89</v>
      </c>
      <c r="D4743" s="29">
        <v>46744</v>
      </c>
      <c r="E4743">
        <v>0</v>
      </c>
      <c r="F4743">
        <v>0</v>
      </c>
      <c r="G4743">
        <v>0</v>
      </c>
      <c r="H4743">
        <v>0</v>
      </c>
      <c r="R4743">
        <v>2.9922200000000001</v>
      </c>
      <c r="S4743" t="s">
        <v>90</v>
      </c>
      <c r="T4743" s="297">
        <v>46311.754166666666</v>
      </c>
    </row>
    <row r="4744" spans="1:20" x14ac:dyDescent="0.35">
      <c r="A4744" t="s">
        <v>108</v>
      </c>
      <c r="B4744" t="s">
        <v>109</v>
      </c>
      <c r="C4744" t="s">
        <v>89</v>
      </c>
      <c r="D4744" s="29">
        <v>46745</v>
      </c>
      <c r="E4744">
        <v>0</v>
      </c>
      <c r="F4744">
        <v>0</v>
      </c>
      <c r="G4744">
        <v>0</v>
      </c>
      <c r="H4744">
        <v>0</v>
      </c>
      <c r="R4744">
        <v>2.9922200000000001</v>
      </c>
      <c r="S4744" t="s">
        <v>90</v>
      </c>
      <c r="T4744" s="297">
        <v>46311.754166666666</v>
      </c>
    </row>
    <row r="4745" spans="1:20" x14ac:dyDescent="0.35">
      <c r="A4745" t="s">
        <v>108</v>
      </c>
      <c r="B4745" t="s">
        <v>109</v>
      </c>
      <c r="C4745" t="s">
        <v>89</v>
      </c>
      <c r="D4745" s="29">
        <v>46746</v>
      </c>
      <c r="E4745">
        <v>0</v>
      </c>
      <c r="F4745">
        <v>0</v>
      </c>
      <c r="G4745">
        <v>0</v>
      </c>
      <c r="H4745">
        <v>0</v>
      </c>
      <c r="R4745">
        <v>2.9922200000000001</v>
      </c>
      <c r="S4745" t="s">
        <v>90</v>
      </c>
      <c r="T4745" s="297">
        <v>46311.754166666666</v>
      </c>
    </row>
    <row r="4746" spans="1:20" x14ac:dyDescent="0.35">
      <c r="A4746" t="s">
        <v>108</v>
      </c>
      <c r="B4746" t="s">
        <v>109</v>
      </c>
      <c r="C4746" t="s">
        <v>89</v>
      </c>
      <c r="D4746" s="29">
        <v>46747</v>
      </c>
      <c r="E4746">
        <v>0</v>
      </c>
      <c r="F4746">
        <v>0</v>
      </c>
      <c r="G4746">
        <v>0</v>
      </c>
      <c r="H4746">
        <v>0</v>
      </c>
      <c r="R4746">
        <v>2.9922200000000001</v>
      </c>
      <c r="S4746" t="s">
        <v>90</v>
      </c>
      <c r="T4746" s="297">
        <v>46311.754166666666</v>
      </c>
    </row>
    <row r="4747" spans="1:20" x14ac:dyDescent="0.35">
      <c r="A4747" t="s">
        <v>108</v>
      </c>
      <c r="B4747" t="s">
        <v>109</v>
      </c>
      <c r="C4747" t="s">
        <v>89</v>
      </c>
      <c r="D4747" s="29">
        <v>46748</v>
      </c>
      <c r="E4747">
        <v>0</v>
      </c>
      <c r="F4747">
        <v>0</v>
      </c>
      <c r="G4747">
        <v>0</v>
      </c>
      <c r="H4747">
        <v>0</v>
      </c>
      <c r="R4747">
        <v>2.9922200000000001</v>
      </c>
      <c r="S4747" t="s">
        <v>90</v>
      </c>
      <c r="T4747" s="297">
        <v>46311.754166666666</v>
      </c>
    </row>
    <row r="4748" spans="1:20" x14ac:dyDescent="0.35">
      <c r="A4748" t="s">
        <v>108</v>
      </c>
      <c r="B4748" t="s">
        <v>109</v>
      </c>
      <c r="C4748" t="s">
        <v>89</v>
      </c>
      <c r="D4748" s="29">
        <v>46749</v>
      </c>
      <c r="E4748">
        <v>0</v>
      </c>
      <c r="F4748">
        <v>0</v>
      </c>
      <c r="G4748">
        <v>0</v>
      </c>
      <c r="H4748">
        <v>0</v>
      </c>
      <c r="R4748">
        <v>2.9922200000000001</v>
      </c>
      <c r="S4748" t="s">
        <v>90</v>
      </c>
      <c r="T4748" s="297">
        <v>46311.754166666666</v>
      </c>
    </row>
    <row r="4749" spans="1:20" x14ac:dyDescent="0.35">
      <c r="A4749" t="s">
        <v>108</v>
      </c>
      <c r="B4749" t="s">
        <v>109</v>
      </c>
      <c r="C4749" t="s">
        <v>89</v>
      </c>
      <c r="D4749" s="29">
        <v>46750</v>
      </c>
      <c r="E4749">
        <v>0</v>
      </c>
      <c r="F4749">
        <v>0</v>
      </c>
      <c r="G4749">
        <v>0</v>
      </c>
      <c r="H4749">
        <v>0</v>
      </c>
      <c r="R4749">
        <v>2.9922200000000001</v>
      </c>
      <c r="S4749" t="s">
        <v>90</v>
      </c>
      <c r="T4749" s="297">
        <v>46311.754166666666</v>
      </c>
    </row>
    <row r="4750" spans="1:20" x14ac:dyDescent="0.35">
      <c r="A4750" t="s">
        <v>108</v>
      </c>
      <c r="B4750" t="s">
        <v>109</v>
      </c>
      <c r="C4750" t="s">
        <v>89</v>
      </c>
      <c r="D4750" s="29">
        <v>46751</v>
      </c>
      <c r="E4750">
        <v>0</v>
      </c>
      <c r="F4750">
        <v>0</v>
      </c>
      <c r="G4750">
        <v>0</v>
      </c>
      <c r="H4750">
        <v>0</v>
      </c>
      <c r="R4750">
        <v>2.9922200000000001</v>
      </c>
      <c r="S4750" t="s">
        <v>90</v>
      </c>
      <c r="T4750" s="297">
        <v>46311.754166666666</v>
      </c>
    </row>
    <row r="4751" spans="1:20" x14ac:dyDescent="0.35">
      <c r="A4751" t="s">
        <v>108</v>
      </c>
      <c r="B4751" t="s">
        <v>109</v>
      </c>
      <c r="C4751" t="s">
        <v>89</v>
      </c>
      <c r="D4751" s="29">
        <v>46752</v>
      </c>
      <c r="E4751">
        <v>0</v>
      </c>
      <c r="F4751">
        <v>0</v>
      </c>
      <c r="G4751">
        <v>0</v>
      </c>
      <c r="H4751">
        <v>0</v>
      </c>
      <c r="R4751">
        <v>2.9922200000000001</v>
      </c>
      <c r="S4751" t="s">
        <v>90</v>
      </c>
      <c r="T4751" s="297">
        <v>46311.754166666666</v>
      </c>
    </row>
    <row r="4752" spans="1:20" x14ac:dyDescent="0.35">
      <c r="A4752" t="s">
        <v>110</v>
      </c>
      <c r="B4752" t="s">
        <v>111</v>
      </c>
      <c r="C4752" t="s">
        <v>93</v>
      </c>
      <c r="D4752" s="29">
        <v>46388</v>
      </c>
      <c r="E4752">
        <v>0</v>
      </c>
      <c r="F4752">
        <v>0</v>
      </c>
      <c r="G4752">
        <v>0</v>
      </c>
      <c r="H4752">
        <v>0</v>
      </c>
      <c r="L4752">
        <v>23.256</v>
      </c>
      <c r="R4752">
        <v>273.89019999999999</v>
      </c>
      <c r="S4752" t="s">
        <v>90</v>
      </c>
      <c r="T4752" s="297">
        <v>46311.754166666666</v>
      </c>
    </row>
    <row r="4753" spans="1:20" x14ac:dyDescent="0.35">
      <c r="A4753" t="s">
        <v>110</v>
      </c>
      <c r="B4753" t="s">
        <v>111</v>
      </c>
      <c r="C4753" t="s">
        <v>93</v>
      </c>
      <c r="D4753" s="29">
        <v>46389</v>
      </c>
      <c r="E4753">
        <v>0</v>
      </c>
      <c r="F4753">
        <v>0</v>
      </c>
      <c r="G4753">
        <v>0</v>
      </c>
      <c r="H4753">
        <v>0</v>
      </c>
      <c r="L4753">
        <v>23.256</v>
      </c>
      <c r="R4753">
        <v>273.89019999999999</v>
      </c>
      <c r="S4753" t="s">
        <v>90</v>
      </c>
      <c r="T4753" s="297">
        <v>46311.754166666666</v>
      </c>
    </row>
    <row r="4754" spans="1:20" x14ac:dyDescent="0.35">
      <c r="A4754" t="s">
        <v>110</v>
      </c>
      <c r="B4754" t="s">
        <v>111</v>
      </c>
      <c r="C4754" t="s">
        <v>93</v>
      </c>
      <c r="D4754" s="29">
        <v>46390</v>
      </c>
      <c r="E4754">
        <v>0</v>
      </c>
      <c r="F4754">
        <v>0</v>
      </c>
      <c r="G4754">
        <v>0</v>
      </c>
      <c r="H4754">
        <v>0</v>
      </c>
      <c r="L4754">
        <v>23.256</v>
      </c>
      <c r="R4754">
        <v>273.89019999999999</v>
      </c>
      <c r="S4754" t="s">
        <v>90</v>
      </c>
      <c r="T4754" s="297">
        <v>46311.754166666666</v>
      </c>
    </row>
    <row r="4755" spans="1:20" x14ac:dyDescent="0.35">
      <c r="A4755" t="s">
        <v>110</v>
      </c>
      <c r="B4755" t="s">
        <v>111</v>
      </c>
      <c r="C4755" t="s">
        <v>93</v>
      </c>
      <c r="D4755" s="29">
        <v>46391</v>
      </c>
      <c r="E4755">
        <v>0</v>
      </c>
      <c r="F4755">
        <v>0</v>
      </c>
      <c r="G4755">
        <v>0</v>
      </c>
      <c r="H4755">
        <v>0</v>
      </c>
      <c r="L4755">
        <v>23.256</v>
      </c>
      <c r="R4755">
        <v>273.89019999999999</v>
      </c>
      <c r="S4755" t="s">
        <v>90</v>
      </c>
      <c r="T4755" s="297">
        <v>46311.754166666666</v>
      </c>
    </row>
    <row r="4756" spans="1:20" x14ac:dyDescent="0.35">
      <c r="A4756" t="s">
        <v>110</v>
      </c>
      <c r="B4756" t="s">
        <v>111</v>
      </c>
      <c r="C4756" t="s">
        <v>93</v>
      </c>
      <c r="D4756" s="29">
        <v>46392</v>
      </c>
      <c r="E4756">
        <v>0</v>
      </c>
      <c r="F4756">
        <v>0</v>
      </c>
      <c r="G4756">
        <v>0</v>
      </c>
      <c r="H4756">
        <v>0</v>
      </c>
      <c r="L4756">
        <v>23.256</v>
      </c>
      <c r="R4756">
        <v>273.89019999999999</v>
      </c>
      <c r="S4756" t="s">
        <v>90</v>
      </c>
      <c r="T4756" s="297">
        <v>46311.754166666666</v>
      </c>
    </row>
    <row r="4757" spans="1:20" x14ac:dyDescent="0.35">
      <c r="A4757" t="s">
        <v>110</v>
      </c>
      <c r="B4757" t="s">
        <v>111</v>
      </c>
      <c r="C4757" t="s">
        <v>93</v>
      </c>
      <c r="D4757" s="29">
        <v>46393</v>
      </c>
      <c r="E4757">
        <v>0</v>
      </c>
      <c r="F4757">
        <v>0</v>
      </c>
      <c r="G4757">
        <v>0</v>
      </c>
      <c r="H4757">
        <v>0</v>
      </c>
      <c r="L4757">
        <v>23.256</v>
      </c>
      <c r="R4757">
        <v>273.89019999999999</v>
      </c>
      <c r="S4757" t="s">
        <v>90</v>
      </c>
      <c r="T4757" s="297">
        <v>46311.754166666666</v>
      </c>
    </row>
    <row r="4758" spans="1:20" x14ac:dyDescent="0.35">
      <c r="A4758" t="s">
        <v>110</v>
      </c>
      <c r="B4758" t="s">
        <v>111</v>
      </c>
      <c r="C4758" t="s">
        <v>93</v>
      </c>
      <c r="D4758" s="29">
        <v>46394</v>
      </c>
      <c r="E4758">
        <v>0</v>
      </c>
      <c r="F4758">
        <v>0</v>
      </c>
      <c r="G4758">
        <v>0</v>
      </c>
      <c r="H4758">
        <v>0</v>
      </c>
      <c r="L4758">
        <v>23.256</v>
      </c>
      <c r="R4758">
        <v>273.89019999999999</v>
      </c>
      <c r="S4758" t="s">
        <v>90</v>
      </c>
      <c r="T4758" s="297">
        <v>46311.754166666666</v>
      </c>
    </row>
    <row r="4759" spans="1:20" x14ac:dyDescent="0.35">
      <c r="A4759" t="s">
        <v>110</v>
      </c>
      <c r="B4759" t="s">
        <v>111</v>
      </c>
      <c r="C4759" t="s">
        <v>93</v>
      </c>
      <c r="D4759" s="29">
        <v>46395</v>
      </c>
      <c r="E4759">
        <v>0</v>
      </c>
      <c r="F4759">
        <v>0</v>
      </c>
      <c r="G4759">
        <v>0</v>
      </c>
      <c r="H4759">
        <v>0</v>
      </c>
      <c r="L4759">
        <v>23.256</v>
      </c>
      <c r="R4759">
        <v>273.89019999999999</v>
      </c>
      <c r="S4759" t="s">
        <v>90</v>
      </c>
      <c r="T4759" s="297">
        <v>46311.754166666666</v>
      </c>
    </row>
    <row r="4760" spans="1:20" x14ac:dyDescent="0.35">
      <c r="A4760" t="s">
        <v>110</v>
      </c>
      <c r="B4760" t="s">
        <v>111</v>
      </c>
      <c r="C4760" t="s">
        <v>93</v>
      </c>
      <c r="D4760" s="29">
        <v>46396</v>
      </c>
      <c r="E4760">
        <v>0</v>
      </c>
      <c r="F4760">
        <v>0</v>
      </c>
      <c r="G4760">
        <v>0</v>
      </c>
      <c r="H4760">
        <v>0</v>
      </c>
      <c r="L4760">
        <v>23.256</v>
      </c>
      <c r="R4760">
        <v>273.89019999999999</v>
      </c>
      <c r="S4760" t="s">
        <v>90</v>
      </c>
      <c r="T4760" s="297">
        <v>46311.754166666666</v>
      </c>
    </row>
    <row r="4761" spans="1:20" x14ac:dyDescent="0.35">
      <c r="A4761" t="s">
        <v>110</v>
      </c>
      <c r="B4761" t="s">
        <v>111</v>
      </c>
      <c r="C4761" t="s">
        <v>93</v>
      </c>
      <c r="D4761" s="29">
        <v>46397</v>
      </c>
      <c r="E4761">
        <v>0</v>
      </c>
      <c r="F4761">
        <v>0</v>
      </c>
      <c r="G4761">
        <v>0</v>
      </c>
      <c r="H4761">
        <v>0</v>
      </c>
      <c r="L4761">
        <v>23.256</v>
      </c>
      <c r="R4761">
        <v>273.89019999999999</v>
      </c>
      <c r="S4761" t="s">
        <v>90</v>
      </c>
      <c r="T4761" s="297">
        <v>46311.754166666666</v>
      </c>
    </row>
    <row r="4762" spans="1:20" x14ac:dyDescent="0.35">
      <c r="A4762" t="s">
        <v>110</v>
      </c>
      <c r="B4762" t="s">
        <v>111</v>
      </c>
      <c r="C4762" t="s">
        <v>93</v>
      </c>
      <c r="D4762" s="29">
        <v>46398</v>
      </c>
      <c r="E4762">
        <v>0</v>
      </c>
      <c r="F4762">
        <v>0</v>
      </c>
      <c r="G4762">
        <v>0</v>
      </c>
      <c r="H4762">
        <v>0</v>
      </c>
      <c r="L4762">
        <v>23.256</v>
      </c>
      <c r="R4762">
        <v>273.89019999999999</v>
      </c>
      <c r="S4762" t="s">
        <v>90</v>
      </c>
      <c r="T4762" s="297">
        <v>46311.754166666666</v>
      </c>
    </row>
    <row r="4763" spans="1:20" x14ac:dyDescent="0.35">
      <c r="A4763" t="s">
        <v>110</v>
      </c>
      <c r="B4763" t="s">
        <v>111</v>
      </c>
      <c r="C4763" t="s">
        <v>93</v>
      </c>
      <c r="D4763" s="29">
        <v>46399</v>
      </c>
      <c r="E4763">
        <v>0</v>
      </c>
      <c r="F4763">
        <v>0</v>
      </c>
      <c r="G4763">
        <v>0</v>
      </c>
      <c r="H4763">
        <v>0</v>
      </c>
      <c r="L4763">
        <v>23.256</v>
      </c>
      <c r="R4763">
        <v>273.89019999999999</v>
      </c>
      <c r="S4763" t="s">
        <v>90</v>
      </c>
      <c r="T4763" s="297">
        <v>46311.754166666666</v>
      </c>
    </row>
    <row r="4764" spans="1:20" x14ac:dyDescent="0.35">
      <c r="A4764" t="s">
        <v>110</v>
      </c>
      <c r="B4764" t="s">
        <v>111</v>
      </c>
      <c r="C4764" t="s">
        <v>93</v>
      </c>
      <c r="D4764" s="29">
        <v>46400</v>
      </c>
      <c r="E4764">
        <v>0</v>
      </c>
      <c r="F4764">
        <v>0</v>
      </c>
      <c r="G4764">
        <v>0</v>
      </c>
      <c r="H4764">
        <v>0</v>
      </c>
      <c r="L4764">
        <v>23.256</v>
      </c>
      <c r="R4764">
        <v>273.89019999999999</v>
      </c>
      <c r="S4764" t="s">
        <v>90</v>
      </c>
      <c r="T4764" s="297">
        <v>46311.754166666666</v>
      </c>
    </row>
    <row r="4765" spans="1:20" x14ac:dyDescent="0.35">
      <c r="A4765" t="s">
        <v>110</v>
      </c>
      <c r="B4765" t="s">
        <v>111</v>
      </c>
      <c r="C4765" t="s">
        <v>93</v>
      </c>
      <c r="D4765" s="29">
        <v>46401</v>
      </c>
      <c r="E4765">
        <v>0</v>
      </c>
      <c r="F4765">
        <v>0</v>
      </c>
      <c r="G4765">
        <v>0</v>
      </c>
      <c r="H4765">
        <v>0</v>
      </c>
      <c r="L4765">
        <v>23.256</v>
      </c>
      <c r="R4765">
        <v>273.89019999999999</v>
      </c>
      <c r="S4765" t="s">
        <v>90</v>
      </c>
      <c r="T4765" s="297">
        <v>46311.754166666666</v>
      </c>
    </row>
    <row r="4766" spans="1:20" x14ac:dyDescent="0.35">
      <c r="A4766" t="s">
        <v>110</v>
      </c>
      <c r="B4766" t="s">
        <v>111</v>
      </c>
      <c r="C4766" t="s">
        <v>93</v>
      </c>
      <c r="D4766" s="29">
        <v>46402</v>
      </c>
      <c r="E4766">
        <v>0</v>
      </c>
      <c r="F4766">
        <v>0</v>
      </c>
      <c r="G4766">
        <v>0</v>
      </c>
      <c r="H4766">
        <v>0</v>
      </c>
      <c r="L4766">
        <v>23.256</v>
      </c>
      <c r="R4766">
        <v>273.89019999999999</v>
      </c>
      <c r="S4766" t="s">
        <v>90</v>
      </c>
      <c r="T4766" s="297">
        <v>46311.754166666666</v>
      </c>
    </row>
    <row r="4767" spans="1:20" x14ac:dyDescent="0.35">
      <c r="A4767" t="s">
        <v>110</v>
      </c>
      <c r="B4767" t="s">
        <v>111</v>
      </c>
      <c r="C4767" t="s">
        <v>93</v>
      </c>
      <c r="D4767" s="29">
        <v>46403</v>
      </c>
      <c r="E4767">
        <v>0</v>
      </c>
      <c r="F4767">
        <v>0</v>
      </c>
      <c r="G4767">
        <v>0</v>
      </c>
      <c r="H4767">
        <v>0</v>
      </c>
      <c r="L4767">
        <v>23.256</v>
      </c>
      <c r="R4767">
        <v>273.89019999999999</v>
      </c>
      <c r="S4767" t="s">
        <v>90</v>
      </c>
      <c r="T4767" s="297">
        <v>46311.754166666666</v>
      </c>
    </row>
    <row r="4768" spans="1:20" x14ac:dyDescent="0.35">
      <c r="A4768" t="s">
        <v>110</v>
      </c>
      <c r="B4768" t="s">
        <v>111</v>
      </c>
      <c r="C4768" t="s">
        <v>93</v>
      </c>
      <c r="D4768" s="29">
        <v>46404</v>
      </c>
      <c r="E4768">
        <v>0</v>
      </c>
      <c r="F4768">
        <v>0</v>
      </c>
      <c r="G4768">
        <v>0</v>
      </c>
      <c r="H4768">
        <v>0</v>
      </c>
      <c r="L4768">
        <v>23.256</v>
      </c>
      <c r="R4768">
        <v>273.89019999999999</v>
      </c>
      <c r="S4768" t="s">
        <v>90</v>
      </c>
      <c r="T4768" s="297">
        <v>46311.754166666666</v>
      </c>
    </row>
    <row r="4769" spans="1:20" x14ac:dyDescent="0.35">
      <c r="A4769" t="s">
        <v>110</v>
      </c>
      <c r="B4769" t="s">
        <v>111</v>
      </c>
      <c r="C4769" t="s">
        <v>93</v>
      </c>
      <c r="D4769" s="29">
        <v>46405</v>
      </c>
      <c r="E4769">
        <v>0</v>
      </c>
      <c r="F4769">
        <v>0</v>
      </c>
      <c r="G4769">
        <v>0</v>
      </c>
      <c r="H4769">
        <v>0</v>
      </c>
      <c r="L4769">
        <v>23.256</v>
      </c>
      <c r="R4769">
        <v>273.89019999999999</v>
      </c>
      <c r="S4769" t="s">
        <v>90</v>
      </c>
      <c r="T4769" s="297">
        <v>46311.754166666666</v>
      </c>
    </row>
    <row r="4770" spans="1:20" x14ac:dyDescent="0.35">
      <c r="A4770" t="s">
        <v>110</v>
      </c>
      <c r="B4770" t="s">
        <v>111</v>
      </c>
      <c r="C4770" t="s">
        <v>93</v>
      </c>
      <c r="D4770" s="29">
        <v>46406</v>
      </c>
      <c r="E4770">
        <v>0</v>
      </c>
      <c r="F4770">
        <v>0</v>
      </c>
      <c r="G4770">
        <v>0</v>
      </c>
      <c r="H4770">
        <v>0</v>
      </c>
      <c r="L4770">
        <v>23.256</v>
      </c>
      <c r="R4770">
        <v>273.89019999999999</v>
      </c>
      <c r="S4770" t="s">
        <v>90</v>
      </c>
      <c r="T4770" s="297">
        <v>46311.754166666666</v>
      </c>
    </row>
    <row r="4771" spans="1:20" x14ac:dyDescent="0.35">
      <c r="A4771" t="s">
        <v>110</v>
      </c>
      <c r="B4771" t="s">
        <v>111</v>
      </c>
      <c r="C4771" t="s">
        <v>93</v>
      </c>
      <c r="D4771" s="29">
        <v>46407</v>
      </c>
      <c r="E4771">
        <v>0</v>
      </c>
      <c r="F4771">
        <v>0</v>
      </c>
      <c r="G4771">
        <v>0</v>
      </c>
      <c r="H4771">
        <v>0</v>
      </c>
      <c r="L4771">
        <v>23.256</v>
      </c>
      <c r="R4771">
        <v>273.89019999999999</v>
      </c>
      <c r="S4771" t="s">
        <v>90</v>
      </c>
      <c r="T4771" s="297">
        <v>46311.754166666666</v>
      </c>
    </row>
    <row r="4772" spans="1:20" x14ac:dyDescent="0.35">
      <c r="A4772" t="s">
        <v>110</v>
      </c>
      <c r="B4772" t="s">
        <v>111</v>
      </c>
      <c r="C4772" t="s">
        <v>93</v>
      </c>
      <c r="D4772" s="29">
        <v>46408</v>
      </c>
      <c r="E4772">
        <v>0</v>
      </c>
      <c r="F4772">
        <v>0</v>
      </c>
      <c r="G4772">
        <v>0</v>
      </c>
      <c r="H4772">
        <v>0</v>
      </c>
      <c r="L4772">
        <v>23.256</v>
      </c>
      <c r="R4772">
        <v>273.89019999999999</v>
      </c>
      <c r="S4772" t="s">
        <v>90</v>
      </c>
      <c r="T4772" s="297">
        <v>46311.754166666666</v>
      </c>
    </row>
    <row r="4773" spans="1:20" x14ac:dyDescent="0.35">
      <c r="A4773" t="s">
        <v>110</v>
      </c>
      <c r="B4773" t="s">
        <v>111</v>
      </c>
      <c r="C4773" t="s">
        <v>93</v>
      </c>
      <c r="D4773" s="29">
        <v>46409</v>
      </c>
      <c r="E4773">
        <v>0</v>
      </c>
      <c r="F4773">
        <v>0</v>
      </c>
      <c r="G4773">
        <v>0</v>
      </c>
      <c r="H4773">
        <v>0</v>
      </c>
      <c r="L4773">
        <v>23.256</v>
      </c>
      <c r="R4773">
        <v>273.89019999999999</v>
      </c>
      <c r="S4773" t="s">
        <v>90</v>
      </c>
      <c r="T4773" s="297">
        <v>46311.754166666666</v>
      </c>
    </row>
    <row r="4774" spans="1:20" x14ac:dyDescent="0.35">
      <c r="A4774" t="s">
        <v>110</v>
      </c>
      <c r="B4774" t="s">
        <v>111</v>
      </c>
      <c r="C4774" t="s">
        <v>93</v>
      </c>
      <c r="D4774" s="29">
        <v>46410</v>
      </c>
      <c r="E4774">
        <v>0</v>
      </c>
      <c r="F4774">
        <v>0</v>
      </c>
      <c r="G4774">
        <v>0</v>
      </c>
      <c r="H4774">
        <v>0</v>
      </c>
      <c r="L4774">
        <v>23.256</v>
      </c>
      <c r="R4774">
        <v>273.89019999999999</v>
      </c>
      <c r="S4774" t="s">
        <v>90</v>
      </c>
      <c r="T4774" s="297">
        <v>46311.754166666666</v>
      </c>
    </row>
    <row r="4775" spans="1:20" x14ac:dyDescent="0.35">
      <c r="A4775" t="s">
        <v>110</v>
      </c>
      <c r="B4775" t="s">
        <v>111</v>
      </c>
      <c r="C4775" t="s">
        <v>93</v>
      </c>
      <c r="D4775" s="29">
        <v>46411</v>
      </c>
      <c r="E4775">
        <v>0</v>
      </c>
      <c r="F4775">
        <v>0</v>
      </c>
      <c r="G4775">
        <v>0</v>
      </c>
      <c r="H4775">
        <v>0</v>
      </c>
      <c r="L4775">
        <v>23.256</v>
      </c>
      <c r="R4775">
        <v>273.89019999999999</v>
      </c>
      <c r="S4775" t="s">
        <v>90</v>
      </c>
      <c r="T4775" s="297">
        <v>46311.754166666666</v>
      </c>
    </row>
    <row r="4776" spans="1:20" x14ac:dyDescent="0.35">
      <c r="A4776" t="s">
        <v>110</v>
      </c>
      <c r="B4776" t="s">
        <v>111</v>
      </c>
      <c r="C4776" t="s">
        <v>93</v>
      </c>
      <c r="D4776" s="29">
        <v>46412</v>
      </c>
      <c r="E4776">
        <v>0</v>
      </c>
      <c r="F4776">
        <v>0</v>
      </c>
      <c r="G4776">
        <v>0</v>
      </c>
      <c r="H4776">
        <v>0</v>
      </c>
      <c r="L4776">
        <v>23.256</v>
      </c>
      <c r="R4776">
        <v>273.89019999999999</v>
      </c>
      <c r="S4776" t="s">
        <v>90</v>
      </c>
      <c r="T4776" s="297">
        <v>46311.754166666666</v>
      </c>
    </row>
    <row r="4777" spans="1:20" x14ac:dyDescent="0.35">
      <c r="A4777" t="s">
        <v>110</v>
      </c>
      <c r="B4777" t="s">
        <v>111</v>
      </c>
      <c r="C4777" t="s">
        <v>93</v>
      </c>
      <c r="D4777" s="29">
        <v>46413</v>
      </c>
      <c r="E4777">
        <v>0</v>
      </c>
      <c r="F4777">
        <v>0</v>
      </c>
      <c r="G4777">
        <v>0</v>
      </c>
      <c r="H4777">
        <v>0</v>
      </c>
      <c r="L4777">
        <v>23.256</v>
      </c>
      <c r="R4777">
        <v>273.89019999999999</v>
      </c>
      <c r="S4777" t="s">
        <v>90</v>
      </c>
      <c r="T4777" s="297">
        <v>46311.754166666666</v>
      </c>
    </row>
    <row r="4778" spans="1:20" x14ac:dyDescent="0.35">
      <c r="A4778" t="s">
        <v>110</v>
      </c>
      <c r="B4778" t="s">
        <v>111</v>
      </c>
      <c r="C4778" t="s">
        <v>93</v>
      </c>
      <c r="D4778" s="29">
        <v>46414</v>
      </c>
      <c r="E4778">
        <v>0</v>
      </c>
      <c r="F4778">
        <v>0</v>
      </c>
      <c r="G4778">
        <v>0</v>
      </c>
      <c r="H4778">
        <v>0</v>
      </c>
      <c r="L4778">
        <v>23.256</v>
      </c>
      <c r="R4778">
        <v>273.89019999999999</v>
      </c>
      <c r="S4778" t="s">
        <v>90</v>
      </c>
      <c r="T4778" s="297">
        <v>46311.754166666666</v>
      </c>
    </row>
    <row r="4779" spans="1:20" x14ac:dyDescent="0.35">
      <c r="A4779" t="s">
        <v>110</v>
      </c>
      <c r="B4779" t="s">
        <v>111</v>
      </c>
      <c r="C4779" t="s">
        <v>93</v>
      </c>
      <c r="D4779" s="29">
        <v>46415</v>
      </c>
      <c r="E4779">
        <v>0</v>
      </c>
      <c r="F4779">
        <v>0</v>
      </c>
      <c r="G4779">
        <v>0</v>
      </c>
      <c r="H4779">
        <v>0</v>
      </c>
      <c r="L4779">
        <v>23.256</v>
      </c>
      <c r="R4779">
        <v>273.89019999999999</v>
      </c>
      <c r="S4779" t="s">
        <v>90</v>
      </c>
      <c r="T4779" s="297">
        <v>46311.754166666666</v>
      </c>
    </row>
    <row r="4780" spans="1:20" x14ac:dyDescent="0.35">
      <c r="A4780" t="s">
        <v>110</v>
      </c>
      <c r="B4780" t="s">
        <v>111</v>
      </c>
      <c r="C4780" t="s">
        <v>93</v>
      </c>
      <c r="D4780" s="29">
        <v>46416</v>
      </c>
      <c r="E4780">
        <v>0</v>
      </c>
      <c r="F4780">
        <v>0</v>
      </c>
      <c r="G4780">
        <v>0</v>
      </c>
      <c r="H4780">
        <v>0</v>
      </c>
      <c r="L4780">
        <v>23.256</v>
      </c>
      <c r="R4780">
        <v>273.89019999999999</v>
      </c>
      <c r="S4780" t="s">
        <v>90</v>
      </c>
      <c r="T4780" s="297">
        <v>46311.754166666666</v>
      </c>
    </row>
    <row r="4781" spans="1:20" x14ac:dyDescent="0.35">
      <c r="A4781" t="s">
        <v>110</v>
      </c>
      <c r="B4781" t="s">
        <v>111</v>
      </c>
      <c r="C4781" t="s">
        <v>93</v>
      </c>
      <c r="D4781" s="29">
        <v>46417</v>
      </c>
      <c r="E4781">
        <v>0</v>
      </c>
      <c r="F4781">
        <v>0</v>
      </c>
      <c r="G4781">
        <v>0</v>
      </c>
      <c r="H4781">
        <v>0</v>
      </c>
      <c r="L4781">
        <v>23.256</v>
      </c>
      <c r="R4781">
        <v>273.89019999999999</v>
      </c>
      <c r="S4781" t="s">
        <v>90</v>
      </c>
      <c r="T4781" s="297">
        <v>46311.754166666666</v>
      </c>
    </row>
    <row r="4782" spans="1:20" x14ac:dyDescent="0.35">
      <c r="A4782" t="s">
        <v>110</v>
      </c>
      <c r="B4782" t="s">
        <v>111</v>
      </c>
      <c r="C4782" t="s">
        <v>93</v>
      </c>
      <c r="D4782" s="29">
        <v>46418</v>
      </c>
      <c r="E4782">
        <v>0</v>
      </c>
      <c r="F4782">
        <v>0</v>
      </c>
      <c r="G4782">
        <v>0</v>
      </c>
      <c r="H4782">
        <v>0</v>
      </c>
      <c r="L4782">
        <v>23.256</v>
      </c>
      <c r="R4782">
        <v>273.89019999999999</v>
      </c>
      <c r="S4782" t="s">
        <v>90</v>
      </c>
      <c r="T4782" s="297">
        <v>46311.754166666666</v>
      </c>
    </row>
    <row r="4783" spans="1:20" x14ac:dyDescent="0.35">
      <c r="A4783" t="s">
        <v>110</v>
      </c>
      <c r="B4783" t="s">
        <v>111</v>
      </c>
      <c r="C4783" t="s">
        <v>93</v>
      </c>
      <c r="D4783" s="29">
        <v>46419</v>
      </c>
      <c r="E4783">
        <v>0</v>
      </c>
      <c r="F4783">
        <v>0</v>
      </c>
      <c r="G4783">
        <v>0</v>
      </c>
      <c r="H4783">
        <v>0</v>
      </c>
      <c r="L4783">
        <v>23.256</v>
      </c>
      <c r="R4783">
        <v>273.89019999999999</v>
      </c>
      <c r="S4783" t="s">
        <v>90</v>
      </c>
      <c r="T4783" s="297">
        <v>46311.754166666666</v>
      </c>
    </row>
    <row r="4784" spans="1:20" x14ac:dyDescent="0.35">
      <c r="A4784" t="s">
        <v>110</v>
      </c>
      <c r="B4784" t="s">
        <v>111</v>
      </c>
      <c r="C4784" t="s">
        <v>93</v>
      </c>
      <c r="D4784" s="29">
        <v>46420</v>
      </c>
      <c r="E4784">
        <v>0</v>
      </c>
      <c r="F4784">
        <v>0</v>
      </c>
      <c r="G4784">
        <v>0</v>
      </c>
      <c r="H4784">
        <v>0</v>
      </c>
      <c r="L4784">
        <v>23.256</v>
      </c>
      <c r="R4784">
        <v>273.89019999999999</v>
      </c>
      <c r="S4784" t="s">
        <v>90</v>
      </c>
      <c r="T4784" s="297">
        <v>46311.754166666666</v>
      </c>
    </row>
    <row r="4785" spans="1:20" x14ac:dyDescent="0.35">
      <c r="A4785" t="s">
        <v>110</v>
      </c>
      <c r="B4785" t="s">
        <v>111</v>
      </c>
      <c r="C4785" t="s">
        <v>93</v>
      </c>
      <c r="D4785" s="29">
        <v>46421</v>
      </c>
      <c r="E4785">
        <v>0</v>
      </c>
      <c r="F4785">
        <v>0</v>
      </c>
      <c r="G4785">
        <v>0</v>
      </c>
      <c r="H4785">
        <v>0</v>
      </c>
      <c r="L4785">
        <v>23.256</v>
      </c>
      <c r="R4785">
        <v>273.89019999999999</v>
      </c>
      <c r="S4785" t="s">
        <v>90</v>
      </c>
      <c r="T4785" s="297">
        <v>46311.754166666666</v>
      </c>
    </row>
    <row r="4786" spans="1:20" x14ac:dyDescent="0.35">
      <c r="A4786" t="s">
        <v>110</v>
      </c>
      <c r="B4786" t="s">
        <v>111</v>
      </c>
      <c r="C4786" t="s">
        <v>93</v>
      </c>
      <c r="D4786" s="29">
        <v>46422</v>
      </c>
      <c r="E4786">
        <v>0</v>
      </c>
      <c r="F4786">
        <v>0</v>
      </c>
      <c r="G4786">
        <v>0</v>
      </c>
      <c r="H4786">
        <v>0</v>
      </c>
      <c r="L4786">
        <v>23.256</v>
      </c>
      <c r="R4786">
        <v>273.89019999999999</v>
      </c>
      <c r="S4786" t="s">
        <v>90</v>
      </c>
      <c r="T4786" s="297">
        <v>46311.754166666666</v>
      </c>
    </row>
    <row r="4787" spans="1:20" x14ac:dyDescent="0.35">
      <c r="A4787" t="s">
        <v>110</v>
      </c>
      <c r="B4787" t="s">
        <v>111</v>
      </c>
      <c r="C4787" t="s">
        <v>93</v>
      </c>
      <c r="D4787" s="29">
        <v>46423</v>
      </c>
      <c r="E4787">
        <v>0</v>
      </c>
      <c r="F4787">
        <v>0</v>
      </c>
      <c r="G4787">
        <v>0</v>
      </c>
      <c r="H4787">
        <v>0</v>
      </c>
      <c r="L4787">
        <v>23.256</v>
      </c>
      <c r="R4787">
        <v>273.89019999999999</v>
      </c>
      <c r="S4787" t="s">
        <v>90</v>
      </c>
      <c r="T4787" s="297">
        <v>46311.754166666666</v>
      </c>
    </row>
    <row r="4788" spans="1:20" x14ac:dyDescent="0.35">
      <c r="A4788" t="s">
        <v>110</v>
      </c>
      <c r="B4788" t="s">
        <v>111</v>
      </c>
      <c r="C4788" t="s">
        <v>93</v>
      </c>
      <c r="D4788" s="29">
        <v>46424</v>
      </c>
      <c r="E4788">
        <v>0</v>
      </c>
      <c r="F4788">
        <v>0</v>
      </c>
      <c r="G4788">
        <v>0</v>
      </c>
      <c r="H4788">
        <v>0</v>
      </c>
      <c r="L4788">
        <v>23.256</v>
      </c>
      <c r="R4788">
        <v>273.89019999999999</v>
      </c>
      <c r="S4788" t="s">
        <v>90</v>
      </c>
      <c r="T4788" s="297">
        <v>46311.754166666666</v>
      </c>
    </row>
    <row r="4789" spans="1:20" x14ac:dyDescent="0.35">
      <c r="A4789" t="s">
        <v>110</v>
      </c>
      <c r="B4789" t="s">
        <v>111</v>
      </c>
      <c r="C4789" t="s">
        <v>93</v>
      </c>
      <c r="D4789" s="29">
        <v>46425</v>
      </c>
      <c r="E4789">
        <v>0</v>
      </c>
      <c r="F4789">
        <v>0</v>
      </c>
      <c r="G4789">
        <v>0</v>
      </c>
      <c r="H4789">
        <v>0</v>
      </c>
      <c r="L4789">
        <v>23.256</v>
      </c>
      <c r="R4789">
        <v>273.89019999999999</v>
      </c>
      <c r="S4789" t="s">
        <v>90</v>
      </c>
      <c r="T4789" s="297">
        <v>46311.754166666666</v>
      </c>
    </row>
    <row r="4790" spans="1:20" x14ac:dyDescent="0.35">
      <c r="A4790" t="s">
        <v>110</v>
      </c>
      <c r="B4790" t="s">
        <v>111</v>
      </c>
      <c r="C4790" t="s">
        <v>93</v>
      </c>
      <c r="D4790" s="29">
        <v>46426</v>
      </c>
      <c r="E4790">
        <v>0</v>
      </c>
      <c r="F4790">
        <v>0</v>
      </c>
      <c r="G4790">
        <v>0</v>
      </c>
      <c r="H4790">
        <v>0</v>
      </c>
      <c r="L4790">
        <v>23.256</v>
      </c>
      <c r="R4790">
        <v>273.89019999999999</v>
      </c>
      <c r="S4790" t="s">
        <v>90</v>
      </c>
      <c r="T4790" s="297">
        <v>46311.754166666666</v>
      </c>
    </row>
    <row r="4791" spans="1:20" x14ac:dyDescent="0.35">
      <c r="A4791" t="s">
        <v>110</v>
      </c>
      <c r="B4791" t="s">
        <v>111</v>
      </c>
      <c r="C4791" t="s">
        <v>93</v>
      </c>
      <c r="D4791" s="29">
        <v>46427</v>
      </c>
      <c r="E4791">
        <v>0</v>
      </c>
      <c r="F4791">
        <v>0</v>
      </c>
      <c r="G4791">
        <v>0</v>
      </c>
      <c r="H4791">
        <v>0</v>
      </c>
      <c r="L4791">
        <v>23.256</v>
      </c>
      <c r="R4791">
        <v>273.89019999999999</v>
      </c>
      <c r="S4791" t="s">
        <v>90</v>
      </c>
      <c r="T4791" s="297">
        <v>46311.754166666666</v>
      </c>
    </row>
    <row r="4792" spans="1:20" x14ac:dyDescent="0.35">
      <c r="A4792" t="s">
        <v>110</v>
      </c>
      <c r="B4792" t="s">
        <v>111</v>
      </c>
      <c r="C4792" t="s">
        <v>93</v>
      </c>
      <c r="D4792" s="29">
        <v>46428</v>
      </c>
      <c r="E4792">
        <v>0</v>
      </c>
      <c r="F4792">
        <v>0</v>
      </c>
      <c r="G4792">
        <v>0</v>
      </c>
      <c r="H4792">
        <v>0</v>
      </c>
      <c r="L4792">
        <v>23.256</v>
      </c>
      <c r="R4792">
        <v>273.89019999999999</v>
      </c>
      <c r="S4792" t="s">
        <v>90</v>
      </c>
      <c r="T4792" s="297">
        <v>46311.754166666666</v>
      </c>
    </row>
    <row r="4793" spans="1:20" x14ac:dyDescent="0.35">
      <c r="A4793" t="s">
        <v>110</v>
      </c>
      <c r="B4793" t="s">
        <v>111</v>
      </c>
      <c r="C4793" t="s">
        <v>93</v>
      </c>
      <c r="D4793" s="29">
        <v>46429</v>
      </c>
      <c r="E4793">
        <v>0</v>
      </c>
      <c r="F4793">
        <v>0</v>
      </c>
      <c r="G4793">
        <v>0</v>
      </c>
      <c r="H4793">
        <v>0</v>
      </c>
      <c r="L4793">
        <v>23.256</v>
      </c>
      <c r="R4793">
        <v>273.89019999999999</v>
      </c>
      <c r="S4793" t="s">
        <v>90</v>
      </c>
      <c r="T4793" s="297">
        <v>46311.754166666666</v>
      </c>
    </row>
    <row r="4794" spans="1:20" x14ac:dyDescent="0.35">
      <c r="A4794" t="s">
        <v>110</v>
      </c>
      <c r="B4794" t="s">
        <v>111</v>
      </c>
      <c r="C4794" t="s">
        <v>93</v>
      </c>
      <c r="D4794" s="29">
        <v>46430</v>
      </c>
      <c r="E4794">
        <v>0</v>
      </c>
      <c r="F4794">
        <v>0</v>
      </c>
      <c r="G4794">
        <v>0</v>
      </c>
      <c r="H4794">
        <v>0</v>
      </c>
      <c r="L4794">
        <v>23.256</v>
      </c>
      <c r="R4794">
        <v>273.89019999999999</v>
      </c>
      <c r="S4794" t="s">
        <v>90</v>
      </c>
      <c r="T4794" s="297">
        <v>46311.754166666666</v>
      </c>
    </row>
    <row r="4795" spans="1:20" x14ac:dyDescent="0.35">
      <c r="A4795" t="s">
        <v>110</v>
      </c>
      <c r="B4795" t="s">
        <v>111</v>
      </c>
      <c r="C4795" t="s">
        <v>93</v>
      </c>
      <c r="D4795" s="29">
        <v>46431</v>
      </c>
      <c r="E4795">
        <v>0</v>
      </c>
      <c r="F4795">
        <v>0</v>
      </c>
      <c r="G4795">
        <v>0</v>
      </c>
      <c r="H4795">
        <v>0</v>
      </c>
      <c r="L4795">
        <v>23.256</v>
      </c>
      <c r="R4795">
        <v>273.89019999999999</v>
      </c>
      <c r="S4795" t="s">
        <v>90</v>
      </c>
      <c r="T4795" s="297">
        <v>46311.754166666666</v>
      </c>
    </row>
    <row r="4796" spans="1:20" x14ac:dyDescent="0.35">
      <c r="A4796" t="s">
        <v>110</v>
      </c>
      <c r="B4796" t="s">
        <v>111</v>
      </c>
      <c r="C4796" t="s">
        <v>93</v>
      </c>
      <c r="D4796" s="29">
        <v>46432</v>
      </c>
      <c r="E4796">
        <v>0</v>
      </c>
      <c r="F4796">
        <v>0</v>
      </c>
      <c r="G4796">
        <v>0</v>
      </c>
      <c r="H4796">
        <v>0</v>
      </c>
      <c r="L4796">
        <v>23.256</v>
      </c>
      <c r="R4796">
        <v>273.89019999999999</v>
      </c>
      <c r="S4796" t="s">
        <v>90</v>
      </c>
      <c r="T4796" s="297">
        <v>46311.754166666666</v>
      </c>
    </row>
    <row r="4797" spans="1:20" x14ac:dyDescent="0.35">
      <c r="A4797" t="s">
        <v>110</v>
      </c>
      <c r="B4797" t="s">
        <v>111</v>
      </c>
      <c r="C4797" t="s">
        <v>93</v>
      </c>
      <c r="D4797" s="29">
        <v>46433</v>
      </c>
      <c r="E4797">
        <v>0</v>
      </c>
      <c r="F4797">
        <v>0</v>
      </c>
      <c r="G4797">
        <v>0</v>
      </c>
      <c r="H4797">
        <v>0</v>
      </c>
      <c r="L4797">
        <v>23.256</v>
      </c>
      <c r="R4797">
        <v>273.89019999999999</v>
      </c>
      <c r="S4797" t="s">
        <v>90</v>
      </c>
      <c r="T4797" s="297">
        <v>46311.754166666666</v>
      </c>
    </row>
    <row r="4798" spans="1:20" x14ac:dyDescent="0.35">
      <c r="A4798" t="s">
        <v>110</v>
      </c>
      <c r="B4798" t="s">
        <v>111</v>
      </c>
      <c r="C4798" t="s">
        <v>93</v>
      </c>
      <c r="D4798" s="29">
        <v>46434</v>
      </c>
      <c r="E4798">
        <v>0</v>
      </c>
      <c r="F4798">
        <v>0</v>
      </c>
      <c r="G4798">
        <v>0</v>
      </c>
      <c r="H4798">
        <v>0</v>
      </c>
      <c r="L4798">
        <v>23.256</v>
      </c>
      <c r="R4798">
        <v>273.89019999999999</v>
      </c>
      <c r="S4798" t="s">
        <v>90</v>
      </c>
      <c r="T4798" s="297">
        <v>46311.754166666666</v>
      </c>
    </row>
    <row r="4799" spans="1:20" x14ac:dyDescent="0.35">
      <c r="A4799" t="s">
        <v>110</v>
      </c>
      <c r="B4799" t="s">
        <v>111</v>
      </c>
      <c r="C4799" t="s">
        <v>93</v>
      </c>
      <c r="D4799" s="29">
        <v>46435</v>
      </c>
      <c r="E4799">
        <v>0</v>
      </c>
      <c r="F4799">
        <v>0</v>
      </c>
      <c r="G4799">
        <v>0</v>
      </c>
      <c r="H4799">
        <v>0</v>
      </c>
      <c r="L4799">
        <v>23.256</v>
      </c>
      <c r="R4799">
        <v>273.89019999999999</v>
      </c>
      <c r="S4799" t="s">
        <v>90</v>
      </c>
      <c r="T4799" s="297">
        <v>46311.754166666666</v>
      </c>
    </row>
    <row r="4800" spans="1:20" x14ac:dyDescent="0.35">
      <c r="A4800" t="s">
        <v>110</v>
      </c>
      <c r="B4800" t="s">
        <v>111</v>
      </c>
      <c r="C4800" t="s">
        <v>93</v>
      </c>
      <c r="D4800" s="29">
        <v>46436</v>
      </c>
      <c r="E4800">
        <v>0</v>
      </c>
      <c r="F4800">
        <v>0</v>
      </c>
      <c r="G4800">
        <v>0</v>
      </c>
      <c r="H4800">
        <v>0</v>
      </c>
      <c r="L4800">
        <v>23.256</v>
      </c>
      <c r="R4800">
        <v>273.89019999999999</v>
      </c>
      <c r="S4800" t="s">
        <v>90</v>
      </c>
      <c r="T4800" s="297">
        <v>46311.754166666666</v>
      </c>
    </row>
    <row r="4801" spans="1:20" x14ac:dyDescent="0.35">
      <c r="A4801" t="s">
        <v>110</v>
      </c>
      <c r="B4801" t="s">
        <v>111</v>
      </c>
      <c r="C4801" t="s">
        <v>93</v>
      </c>
      <c r="D4801" s="29">
        <v>46437</v>
      </c>
      <c r="E4801">
        <v>0</v>
      </c>
      <c r="F4801">
        <v>0</v>
      </c>
      <c r="G4801">
        <v>0</v>
      </c>
      <c r="H4801">
        <v>0</v>
      </c>
      <c r="L4801">
        <v>23.256</v>
      </c>
      <c r="R4801">
        <v>273.89019999999999</v>
      </c>
      <c r="S4801" t="s">
        <v>90</v>
      </c>
      <c r="T4801" s="297">
        <v>46311.754166666666</v>
      </c>
    </row>
    <row r="4802" spans="1:20" x14ac:dyDescent="0.35">
      <c r="A4802" t="s">
        <v>110</v>
      </c>
      <c r="B4802" t="s">
        <v>111</v>
      </c>
      <c r="C4802" t="s">
        <v>93</v>
      </c>
      <c r="D4802" s="29">
        <v>46438</v>
      </c>
      <c r="E4802">
        <v>0</v>
      </c>
      <c r="F4802">
        <v>0</v>
      </c>
      <c r="G4802">
        <v>0</v>
      </c>
      <c r="H4802">
        <v>0</v>
      </c>
      <c r="L4802">
        <v>23.256</v>
      </c>
      <c r="R4802">
        <v>273.89019999999999</v>
      </c>
      <c r="S4802" t="s">
        <v>90</v>
      </c>
      <c r="T4802" s="297">
        <v>46311.754166666666</v>
      </c>
    </row>
    <row r="4803" spans="1:20" x14ac:dyDescent="0.35">
      <c r="A4803" t="s">
        <v>110</v>
      </c>
      <c r="B4803" t="s">
        <v>111</v>
      </c>
      <c r="C4803" t="s">
        <v>93</v>
      </c>
      <c r="D4803" s="29">
        <v>46439</v>
      </c>
      <c r="E4803">
        <v>0</v>
      </c>
      <c r="F4803">
        <v>0</v>
      </c>
      <c r="G4803">
        <v>0</v>
      </c>
      <c r="H4803">
        <v>0</v>
      </c>
      <c r="L4803">
        <v>23.256</v>
      </c>
      <c r="R4803">
        <v>273.89019999999999</v>
      </c>
      <c r="S4803" t="s">
        <v>90</v>
      </c>
      <c r="T4803" s="297">
        <v>46311.754166666666</v>
      </c>
    </row>
    <row r="4804" spans="1:20" x14ac:dyDescent="0.35">
      <c r="A4804" t="s">
        <v>110</v>
      </c>
      <c r="B4804" t="s">
        <v>111</v>
      </c>
      <c r="C4804" t="s">
        <v>93</v>
      </c>
      <c r="D4804" s="29">
        <v>46440</v>
      </c>
      <c r="E4804">
        <v>0</v>
      </c>
      <c r="F4804">
        <v>0</v>
      </c>
      <c r="G4804">
        <v>0</v>
      </c>
      <c r="H4804">
        <v>0</v>
      </c>
      <c r="L4804">
        <v>23.256</v>
      </c>
      <c r="R4804">
        <v>273.89019999999999</v>
      </c>
      <c r="S4804" t="s">
        <v>90</v>
      </c>
      <c r="T4804" s="297">
        <v>46311.754166666666</v>
      </c>
    </row>
    <row r="4805" spans="1:20" x14ac:dyDescent="0.35">
      <c r="A4805" t="s">
        <v>110</v>
      </c>
      <c r="B4805" t="s">
        <v>111</v>
      </c>
      <c r="C4805" t="s">
        <v>93</v>
      </c>
      <c r="D4805" s="29">
        <v>46441</v>
      </c>
      <c r="E4805">
        <v>0</v>
      </c>
      <c r="F4805">
        <v>0</v>
      </c>
      <c r="G4805">
        <v>0</v>
      </c>
      <c r="H4805">
        <v>0</v>
      </c>
      <c r="L4805">
        <v>23.256</v>
      </c>
      <c r="R4805">
        <v>273.89019999999999</v>
      </c>
      <c r="S4805" t="s">
        <v>90</v>
      </c>
      <c r="T4805" s="297">
        <v>46311.754166666666</v>
      </c>
    </row>
    <row r="4806" spans="1:20" x14ac:dyDescent="0.35">
      <c r="A4806" t="s">
        <v>110</v>
      </c>
      <c r="B4806" t="s">
        <v>111</v>
      </c>
      <c r="C4806" t="s">
        <v>93</v>
      </c>
      <c r="D4806" s="29">
        <v>46442</v>
      </c>
      <c r="E4806">
        <v>0</v>
      </c>
      <c r="F4806">
        <v>0</v>
      </c>
      <c r="G4806">
        <v>0</v>
      </c>
      <c r="H4806">
        <v>0</v>
      </c>
      <c r="L4806">
        <v>23.256</v>
      </c>
      <c r="R4806">
        <v>273.89019999999999</v>
      </c>
      <c r="S4806" t="s">
        <v>90</v>
      </c>
      <c r="T4806" s="297">
        <v>46311.754166666666</v>
      </c>
    </row>
    <row r="4807" spans="1:20" x14ac:dyDescent="0.35">
      <c r="A4807" t="s">
        <v>110</v>
      </c>
      <c r="B4807" t="s">
        <v>111</v>
      </c>
      <c r="C4807" t="s">
        <v>93</v>
      </c>
      <c r="D4807" s="29">
        <v>46443</v>
      </c>
      <c r="E4807">
        <v>0</v>
      </c>
      <c r="F4807">
        <v>0</v>
      </c>
      <c r="G4807">
        <v>0</v>
      </c>
      <c r="H4807">
        <v>0</v>
      </c>
      <c r="L4807">
        <v>23.256</v>
      </c>
      <c r="R4807">
        <v>273.89019999999999</v>
      </c>
      <c r="S4807" t="s">
        <v>90</v>
      </c>
      <c r="T4807" s="297">
        <v>46311.754166666666</v>
      </c>
    </row>
    <row r="4808" spans="1:20" x14ac:dyDescent="0.35">
      <c r="A4808" t="s">
        <v>110</v>
      </c>
      <c r="B4808" t="s">
        <v>111</v>
      </c>
      <c r="C4808" t="s">
        <v>93</v>
      </c>
      <c r="D4808" s="29">
        <v>46444</v>
      </c>
      <c r="E4808">
        <v>0</v>
      </c>
      <c r="F4808">
        <v>0</v>
      </c>
      <c r="G4808">
        <v>0</v>
      </c>
      <c r="H4808">
        <v>0</v>
      </c>
      <c r="L4808">
        <v>23.256</v>
      </c>
      <c r="R4808">
        <v>273.89019999999999</v>
      </c>
      <c r="S4808" t="s">
        <v>90</v>
      </c>
      <c r="T4808" s="297">
        <v>46311.754166666666</v>
      </c>
    </row>
    <row r="4809" spans="1:20" x14ac:dyDescent="0.35">
      <c r="A4809" t="s">
        <v>110</v>
      </c>
      <c r="B4809" t="s">
        <v>111</v>
      </c>
      <c r="C4809" t="s">
        <v>93</v>
      </c>
      <c r="D4809" s="29">
        <v>46445</v>
      </c>
      <c r="E4809">
        <v>0</v>
      </c>
      <c r="F4809">
        <v>0</v>
      </c>
      <c r="G4809">
        <v>0</v>
      </c>
      <c r="H4809">
        <v>0</v>
      </c>
      <c r="L4809">
        <v>23.256</v>
      </c>
      <c r="R4809">
        <v>273.89019999999999</v>
      </c>
      <c r="S4809" t="s">
        <v>90</v>
      </c>
      <c r="T4809" s="297">
        <v>46311.754166666666</v>
      </c>
    </row>
    <row r="4810" spans="1:20" x14ac:dyDescent="0.35">
      <c r="A4810" t="s">
        <v>110</v>
      </c>
      <c r="B4810" t="s">
        <v>111</v>
      </c>
      <c r="C4810" t="s">
        <v>93</v>
      </c>
      <c r="D4810" s="29">
        <v>46446</v>
      </c>
      <c r="E4810">
        <v>0</v>
      </c>
      <c r="F4810">
        <v>0</v>
      </c>
      <c r="G4810">
        <v>0</v>
      </c>
      <c r="H4810">
        <v>0</v>
      </c>
      <c r="L4810">
        <v>23.256</v>
      </c>
      <c r="R4810">
        <v>273.89019999999999</v>
      </c>
      <c r="S4810" t="s">
        <v>90</v>
      </c>
      <c r="T4810" s="297">
        <v>46311.754166666666</v>
      </c>
    </row>
    <row r="4811" spans="1:20" x14ac:dyDescent="0.35">
      <c r="A4811" t="s">
        <v>110</v>
      </c>
      <c r="B4811" t="s">
        <v>111</v>
      </c>
      <c r="C4811" t="s">
        <v>93</v>
      </c>
      <c r="D4811" s="29">
        <v>46447</v>
      </c>
      <c r="E4811">
        <v>0</v>
      </c>
      <c r="F4811">
        <v>0</v>
      </c>
      <c r="G4811">
        <v>0</v>
      </c>
      <c r="H4811">
        <v>0</v>
      </c>
      <c r="L4811">
        <v>23.256</v>
      </c>
      <c r="R4811">
        <v>273.89019999999999</v>
      </c>
      <c r="S4811" t="s">
        <v>90</v>
      </c>
      <c r="T4811" s="297">
        <v>46311.754166666666</v>
      </c>
    </row>
    <row r="4812" spans="1:20" x14ac:dyDescent="0.35">
      <c r="A4812" t="s">
        <v>110</v>
      </c>
      <c r="B4812" t="s">
        <v>111</v>
      </c>
      <c r="C4812" t="s">
        <v>93</v>
      </c>
      <c r="D4812" s="29">
        <v>46448</v>
      </c>
      <c r="E4812">
        <v>0</v>
      </c>
      <c r="F4812">
        <v>0</v>
      </c>
      <c r="G4812">
        <v>0</v>
      </c>
      <c r="H4812">
        <v>0</v>
      </c>
      <c r="L4812">
        <v>23.256</v>
      </c>
      <c r="R4812">
        <v>273.89019999999999</v>
      </c>
      <c r="S4812" t="s">
        <v>90</v>
      </c>
      <c r="T4812" s="297">
        <v>46311.754166666666</v>
      </c>
    </row>
    <row r="4813" spans="1:20" x14ac:dyDescent="0.35">
      <c r="A4813" t="s">
        <v>110</v>
      </c>
      <c r="B4813" t="s">
        <v>111</v>
      </c>
      <c r="C4813" t="s">
        <v>93</v>
      </c>
      <c r="D4813" s="29">
        <v>46449</v>
      </c>
      <c r="E4813">
        <v>0</v>
      </c>
      <c r="F4813">
        <v>0</v>
      </c>
      <c r="G4813">
        <v>0</v>
      </c>
      <c r="H4813">
        <v>0</v>
      </c>
      <c r="L4813">
        <v>23.256</v>
      </c>
      <c r="R4813">
        <v>273.89019999999999</v>
      </c>
      <c r="S4813" t="s">
        <v>90</v>
      </c>
      <c r="T4813" s="297">
        <v>46311.754166666666</v>
      </c>
    </row>
    <row r="4814" spans="1:20" x14ac:dyDescent="0.35">
      <c r="A4814" t="s">
        <v>110</v>
      </c>
      <c r="B4814" t="s">
        <v>111</v>
      </c>
      <c r="C4814" t="s">
        <v>93</v>
      </c>
      <c r="D4814" s="29">
        <v>46450</v>
      </c>
      <c r="E4814">
        <v>0</v>
      </c>
      <c r="F4814">
        <v>0</v>
      </c>
      <c r="G4814">
        <v>0</v>
      </c>
      <c r="H4814">
        <v>0</v>
      </c>
      <c r="L4814">
        <v>23.256</v>
      </c>
      <c r="R4814">
        <v>273.89019999999999</v>
      </c>
      <c r="S4814" t="s">
        <v>90</v>
      </c>
      <c r="T4814" s="297">
        <v>46311.754166666666</v>
      </c>
    </row>
    <row r="4815" spans="1:20" x14ac:dyDescent="0.35">
      <c r="A4815" t="s">
        <v>110</v>
      </c>
      <c r="B4815" t="s">
        <v>111</v>
      </c>
      <c r="C4815" t="s">
        <v>93</v>
      </c>
      <c r="D4815" s="29">
        <v>46451</v>
      </c>
      <c r="E4815">
        <v>0</v>
      </c>
      <c r="F4815">
        <v>0</v>
      </c>
      <c r="G4815">
        <v>0</v>
      </c>
      <c r="H4815">
        <v>0</v>
      </c>
      <c r="L4815">
        <v>23.256</v>
      </c>
      <c r="R4815">
        <v>273.89019999999999</v>
      </c>
      <c r="S4815" t="s">
        <v>90</v>
      </c>
      <c r="T4815" s="297">
        <v>46311.754166666666</v>
      </c>
    </row>
    <row r="4816" spans="1:20" x14ac:dyDescent="0.35">
      <c r="A4816" t="s">
        <v>110</v>
      </c>
      <c r="B4816" t="s">
        <v>111</v>
      </c>
      <c r="C4816" t="s">
        <v>93</v>
      </c>
      <c r="D4816" s="29">
        <v>46452</v>
      </c>
      <c r="E4816">
        <v>0</v>
      </c>
      <c r="F4816">
        <v>0</v>
      </c>
      <c r="G4816">
        <v>0</v>
      </c>
      <c r="H4816">
        <v>0</v>
      </c>
      <c r="L4816">
        <v>23.256</v>
      </c>
      <c r="R4816">
        <v>273.89019999999999</v>
      </c>
      <c r="S4816" t="s">
        <v>90</v>
      </c>
      <c r="T4816" s="297">
        <v>46311.754166666666</v>
      </c>
    </row>
    <row r="4817" spans="1:20" x14ac:dyDescent="0.35">
      <c r="A4817" t="s">
        <v>110</v>
      </c>
      <c r="B4817" t="s">
        <v>111</v>
      </c>
      <c r="C4817" t="s">
        <v>93</v>
      </c>
      <c r="D4817" s="29">
        <v>46453</v>
      </c>
      <c r="E4817">
        <v>0</v>
      </c>
      <c r="F4817">
        <v>0</v>
      </c>
      <c r="G4817">
        <v>0</v>
      </c>
      <c r="H4817">
        <v>0</v>
      </c>
      <c r="L4817">
        <v>23.256</v>
      </c>
      <c r="R4817">
        <v>273.89019999999999</v>
      </c>
      <c r="S4817" t="s">
        <v>90</v>
      </c>
      <c r="T4817" s="297">
        <v>46311.754166666666</v>
      </c>
    </row>
    <row r="4818" spans="1:20" x14ac:dyDescent="0.35">
      <c r="A4818" t="s">
        <v>110</v>
      </c>
      <c r="B4818" t="s">
        <v>111</v>
      </c>
      <c r="C4818" t="s">
        <v>93</v>
      </c>
      <c r="D4818" s="29">
        <v>46454</v>
      </c>
      <c r="E4818">
        <v>0</v>
      </c>
      <c r="F4818">
        <v>0</v>
      </c>
      <c r="G4818">
        <v>0</v>
      </c>
      <c r="H4818">
        <v>0</v>
      </c>
      <c r="L4818">
        <v>23.256</v>
      </c>
      <c r="R4818">
        <v>273.89019999999999</v>
      </c>
      <c r="S4818" t="s">
        <v>90</v>
      </c>
      <c r="T4818" s="297">
        <v>46311.754166666666</v>
      </c>
    </row>
    <row r="4819" spans="1:20" x14ac:dyDescent="0.35">
      <c r="A4819" t="s">
        <v>110</v>
      </c>
      <c r="B4819" t="s">
        <v>111</v>
      </c>
      <c r="C4819" t="s">
        <v>93</v>
      </c>
      <c r="D4819" s="29">
        <v>46455</v>
      </c>
      <c r="E4819">
        <v>0</v>
      </c>
      <c r="F4819">
        <v>0</v>
      </c>
      <c r="G4819">
        <v>0</v>
      </c>
      <c r="H4819">
        <v>0</v>
      </c>
      <c r="L4819">
        <v>23.256</v>
      </c>
      <c r="R4819">
        <v>273.89019999999999</v>
      </c>
      <c r="S4819" t="s">
        <v>90</v>
      </c>
      <c r="T4819" s="297">
        <v>46311.754166666666</v>
      </c>
    </row>
    <row r="4820" spans="1:20" x14ac:dyDescent="0.35">
      <c r="A4820" t="s">
        <v>110</v>
      </c>
      <c r="B4820" t="s">
        <v>111</v>
      </c>
      <c r="C4820" t="s">
        <v>93</v>
      </c>
      <c r="D4820" s="29">
        <v>46456</v>
      </c>
      <c r="E4820">
        <v>0</v>
      </c>
      <c r="F4820">
        <v>0</v>
      </c>
      <c r="G4820">
        <v>0</v>
      </c>
      <c r="H4820">
        <v>0</v>
      </c>
      <c r="L4820">
        <v>23.256</v>
      </c>
      <c r="R4820">
        <v>273.89019999999999</v>
      </c>
      <c r="S4820" t="s">
        <v>90</v>
      </c>
      <c r="T4820" s="297">
        <v>46311.754166666666</v>
      </c>
    </row>
    <row r="4821" spans="1:20" x14ac:dyDescent="0.35">
      <c r="A4821" t="s">
        <v>110</v>
      </c>
      <c r="B4821" t="s">
        <v>111</v>
      </c>
      <c r="C4821" t="s">
        <v>93</v>
      </c>
      <c r="D4821" s="29">
        <v>46457</v>
      </c>
      <c r="E4821">
        <v>0</v>
      </c>
      <c r="F4821">
        <v>0</v>
      </c>
      <c r="G4821">
        <v>0</v>
      </c>
      <c r="H4821">
        <v>0</v>
      </c>
      <c r="L4821">
        <v>23.256</v>
      </c>
      <c r="R4821">
        <v>273.89019999999999</v>
      </c>
      <c r="S4821" t="s">
        <v>90</v>
      </c>
      <c r="T4821" s="297">
        <v>46311.754166666666</v>
      </c>
    </row>
    <row r="4822" spans="1:20" x14ac:dyDescent="0.35">
      <c r="A4822" t="s">
        <v>110</v>
      </c>
      <c r="B4822" t="s">
        <v>111</v>
      </c>
      <c r="C4822" t="s">
        <v>93</v>
      </c>
      <c r="D4822" s="29">
        <v>46458</v>
      </c>
      <c r="E4822">
        <v>0</v>
      </c>
      <c r="F4822">
        <v>0</v>
      </c>
      <c r="G4822">
        <v>0</v>
      </c>
      <c r="H4822">
        <v>0</v>
      </c>
      <c r="L4822">
        <v>23.256</v>
      </c>
      <c r="R4822">
        <v>273.89019999999999</v>
      </c>
      <c r="S4822" t="s">
        <v>90</v>
      </c>
      <c r="T4822" s="297">
        <v>46311.754166666666</v>
      </c>
    </row>
    <row r="4823" spans="1:20" x14ac:dyDescent="0.35">
      <c r="A4823" t="s">
        <v>110</v>
      </c>
      <c r="B4823" t="s">
        <v>111</v>
      </c>
      <c r="C4823" t="s">
        <v>93</v>
      </c>
      <c r="D4823" s="29">
        <v>46459</v>
      </c>
      <c r="E4823">
        <v>0</v>
      </c>
      <c r="F4823">
        <v>0</v>
      </c>
      <c r="G4823">
        <v>0</v>
      </c>
      <c r="H4823">
        <v>0</v>
      </c>
      <c r="L4823">
        <v>23.256</v>
      </c>
      <c r="R4823">
        <v>273.89019999999999</v>
      </c>
      <c r="S4823" t="s">
        <v>90</v>
      </c>
      <c r="T4823" s="297">
        <v>46311.754166666666</v>
      </c>
    </row>
    <row r="4824" spans="1:20" x14ac:dyDescent="0.35">
      <c r="A4824" t="s">
        <v>110</v>
      </c>
      <c r="B4824" t="s">
        <v>111</v>
      </c>
      <c r="C4824" t="s">
        <v>93</v>
      </c>
      <c r="D4824" s="29">
        <v>46460</v>
      </c>
      <c r="E4824">
        <v>0</v>
      </c>
      <c r="F4824">
        <v>0</v>
      </c>
      <c r="G4824">
        <v>0</v>
      </c>
      <c r="H4824">
        <v>0</v>
      </c>
      <c r="L4824">
        <v>23.256</v>
      </c>
      <c r="R4824">
        <v>273.89019999999999</v>
      </c>
      <c r="S4824" t="s">
        <v>90</v>
      </c>
      <c r="T4824" s="297">
        <v>46311.754166666666</v>
      </c>
    </row>
    <row r="4825" spans="1:20" x14ac:dyDescent="0.35">
      <c r="A4825" t="s">
        <v>110</v>
      </c>
      <c r="B4825" t="s">
        <v>111</v>
      </c>
      <c r="C4825" t="s">
        <v>93</v>
      </c>
      <c r="D4825" s="29">
        <v>46461</v>
      </c>
      <c r="E4825">
        <v>0</v>
      </c>
      <c r="F4825">
        <v>0</v>
      </c>
      <c r="G4825">
        <v>0</v>
      </c>
      <c r="H4825">
        <v>0</v>
      </c>
      <c r="L4825">
        <v>23.256</v>
      </c>
      <c r="R4825">
        <v>273.89019999999999</v>
      </c>
      <c r="S4825" t="s">
        <v>90</v>
      </c>
      <c r="T4825" s="297">
        <v>46311.754166666666</v>
      </c>
    </row>
    <row r="4826" spans="1:20" x14ac:dyDescent="0.35">
      <c r="A4826" t="s">
        <v>110</v>
      </c>
      <c r="B4826" t="s">
        <v>111</v>
      </c>
      <c r="C4826" t="s">
        <v>93</v>
      </c>
      <c r="D4826" s="29">
        <v>46462</v>
      </c>
      <c r="E4826">
        <v>0</v>
      </c>
      <c r="F4826">
        <v>0</v>
      </c>
      <c r="G4826">
        <v>0</v>
      </c>
      <c r="H4826">
        <v>0</v>
      </c>
      <c r="L4826">
        <v>23.256</v>
      </c>
      <c r="R4826">
        <v>273.89019999999999</v>
      </c>
      <c r="S4826" t="s">
        <v>90</v>
      </c>
      <c r="T4826" s="297">
        <v>46311.754166666666</v>
      </c>
    </row>
    <row r="4827" spans="1:20" x14ac:dyDescent="0.35">
      <c r="A4827" t="s">
        <v>110</v>
      </c>
      <c r="B4827" t="s">
        <v>111</v>
      </c>
      <c r="C4827" t="s">
        <v>93</v>
      </c>
      <c r="D4827" s="29">
        <v>46463</v>
      </c>
      <c r="E4827">
        <v>0</v>
      </c>
      <c r="F4827">
        <v>0</v>
      </c>
      <c r="G4827">
        <v>0</v>
      </c>
      <c r="H4827">
        <v>0</v>
      </c>
      <c r="L4827">
        <v>23.256</v>
      </c>
      <c r="R4827">
        <v>273.89019999999999</v>
      </c>
      <c r="S4827" t="s">
        <v>90</v>
      </c>
      <c r="T4827" s="297">
        <v>46311.754166666666</v>
      </c>
    </row>
    <row r="4828" spans="1:20" x14ac:dyDescent="0.35">
      <c r="A4828" t="s">
        <v>110</v>
      </c>
      <c r="B4828" t="s">
        <v>111</v>
      </c>
      <c r="C4828" t="s">
        <v>93</v>
      </c>
      <c r="D4828" s="29">
        <v>46464</v>
      </c>
      <c r="E4828">
        <v>0</v>
      </c>
      <c r="F4828">
        <v>0</v>
      </c>
      <c r="G4828">
        <v>0</v>
      </c>
      <c r="H4828">
        <v>0</v>
      </c>
      <c r="L4828">
        <v>23.256</v>
      </c>
      <c r="R4828">
        <v>273.89019999999999</v>
      </c>
      <c r="S4828" t="s">
        <v>90</v>
      </c>
      <c r="T4828" s="297">
        <v>46311.754166666666</v>
      </c>
    </row>
    <row r="4829" spans="1:20" x14ac:dyDescent="0.35">
      <c r="A4829" t="s">
        <v>110</v>
      </c>
      <c r="B4829" t="s">
        <v>111</v>
      </c>
      <c r="C4829" t="s">
        <v>93</v>
      </c>
      <c r="D4829" s="29">
        <v>46465</v>
      </c>
      <c r="E4829">
        <v>0</v>
      </c>
      <c r="F4829">
        <v>0</v>
      </c>
      <c r="G4829">
        <v>0</v>
      </c>
      <c r="H4829">
        <v>0</v>
      </c>
      <c r="L4829">
        <v>23.256</v>
      </c>
      <c r="R4829">
        <v>273.89019999999999</v>
      </c>
      <c r="S4829" t="s">
        <v>90</v>
      </c>
      <c r="T4829" s="297">
        <v>46311.754166666666</v>
      </c>
    </row>
    <row r="4830" spans="1:20" x14ac:dyDescent="0.35">
      <c r="A4830" t="s">
        <v>110</v>
      </c>
      <c r="B4830" t="s">
        <v>111</v>
      </c>
      <c r="C4830" t="s">
        <v>93</v>
      </c>
      <c r="D4830" s="29">
        <v>46466</v>
      </c>
      <c r="E4830">
        <v>0</v>
      </c>
      <c r="F4830">
        <v>0</v>
      </c>
      <c r="G4830">
        <v>0</v>
      </c>
      <c r="H4830">
        <v>0</v>
      </c>
      <c r="L4830">
        <v>23.256</v>
      </c>
      <c r="R4830">
        <v>273.89019999999999</v>
      </c>
      <c r="S4830" t="s">
        <v>90</v>
      </c>
      <c r="T4830" s="297">
        <v>46311.754166666666</v>
      </c>
    </row>
    <row r="4831" spans="1:20" x14ac:dyDescent="0.35">
      <c r="A4831" t="s">
        <v>110</v>
      </c>
      <c r="B4831" t="s">
        <v>111</v>
      </c>
      <c r="C4831" t="s">
        <v>93</v>
      </c>
      <c r="D4831" s="29">
        <v>46467</v>
      </c>
      <c r="E4831">
        <v>0</v>
      </c>
      <c r="F4831">
        <v>0</v>
      </c>
      <c r="G4831">
        <v>0</v>
      </c>
      <c r="H4831">
        <v>0</v>
      </c>
      <c r="L4831">
        <v>23.256</v>
      </c>
      <c r="R4831">
        <v>273.89019999999999</v>
      </c>
      <c r="S4831" t="s">
        <v>90</v>
      </c>
      <c r="T4831" s="297">
        <v>46311.754166666666</v>
      </c>
    </row>
    <row r="4832" spans="1:20" x14ac:dyDescent="0.35">
      <c r="A4832" t="s">
        <v>110</v>
      </c>
      <c r="B4832" t="s">
        <v>111</v>
      </c>
      <c r="C4832" t="s">
        <v>93</v>
      </c>
      <c r="D4832" s="29">
        <v>46468</v>
      </c>
      <c r="E4832">
        <v>0</v>
      </c>
      <c r="F4832">
        <v>0</v>
      </c>
      <c r="G4832">
        <v>0</v>
      </c>
      <c r="H4832">
        <v>0</v>
      </c>
      <c r="L4832">
        <v>23.256</v>
      </c>
      <c r="R4832">
        <v>273.89019999999999</v>
      </c>
      <c r="S4832" t="s">
        <v>90</v>
      </c>
      <c r="T4832" s="297">
        <v>46311.754166666666</v>
      </c>
    </row>
    <row r="4833" spans="1:20" x14ac:dyDescent="0.35">
      <c r="A4833" t="s">
        <v>110</v>
      </c>
      <c r="B4833" t="s">
        <v>111</v>
      </c>
      <c r="C4833" t="s">
        <v>93</v>
      </c>
      <c r="D4833" s="29">
        <v>46469</v>
      </c>
      <c r="E4833">
        <v>0</v>
      </c>
      <c r="F4833">
        <v>0</v>
      </c>
      <c r="G4833">
        <v>0</v>
      </c>
      <c r="H4833">
        <v>0</v>
      </c>
      <c r="L4833">
        <v>23.256</v>
      </c>
      <c r="R4833">
        <v>273.89019999999999</v>
      </c>
      <c r="S4833" t="s">
        <v>90</v>
      </c>
      <c r="T4833" s="297">
        <v>46311.754166666666</v>
      </c>
    </row>
    <row r="4834" spans="1:20" x14ac:dyDescent="0.35">
      <c r="A4834" t="s">
        <v>110</v>
      </c>
      <c r="B4834" t="s">
        <v>111</v>
      </c>
      <c r="C4834" t="s">
        <v>93</v>
      </c>
      <c r="D4834" s="29">
        <v>46470</v>
      </c>
      <c r="E4834">
        <v>0</v>
      </c>
      <c r="F4834">
        <v>0</v>
      </c>
      <c r="G4834">
        <v>0</v>
      </c>
      <c r="H4834">
        <v>0</v>
      </c>
      <c r="L4834">
        <v>23.256</v>
      </c>
      <c r="R4834">
        <v>273.89019999999999</v>
      </c>
      <c r="S4834" t="s">
        <v>90</v>
      </c>
      <c r="T4834" s="297">
        <v>46311.754166666666</v>
      </c>
    </row>
    <row r="4835" spans="1:20" x14ac:dyDescent="0.35">
      <c r="A4835" t="s">
        <v>110</v>
      </c>
      <c r="B4835" t="s">
        <v>111</v>
      </c>
      <c r="C4835" t="s">
        <v>93</v>
      </c>
      <c r="D4835" s="29">
        <v>46471</v>
      </c>
      <c r="E4835">
        <v>0</v>
      </c>
      <c r="F4835">
        <v>0</v>
      </c>
      <c r="G4835">
        <v>0</v>
      </c>
      <c r="H4835">
        <v>0</v>
      </c>
      <c r="L4835">
        <v>23.256</v>
      </c>
      <c r="R4835">
        <v>273.89019999999999</v>
      </c>
      <c r="S4835" t="s">
        <v>90</v>
      </c>
      <c r="T4835" s="297">
        <v>46311.754166666666</v>
      </c>
    </row>
    <row r="4836" spans="1:20" x14ac:dyDescent="0.35">
      <c r="A4836" t="s">
        <v>110</v>
      </c>
      <c r="B4836" t="s">
        <v>111</v>
      </c>
      <c r="C4836" t="s">
        <v>93</v>
      </c>
      <c r="D4836" s="29">
        <v>46472</v>
      </c>
      <c r="E4836">
        <v>0</v>
      </c>
      <c r="F4836">
        <v>0</v>
      </c>
      <c r="G4836">
        <v>0</v>
      </c>
      <c r="H4836">
        <v>0</v>
      </c>
      <c r="L4836">
        <v>23.256</v>
      </c>
      <c r="R4836">
        <v>273.89019999999999</v>
      </c>
      <c r="S4836" t="s">
        <v>90</v>
      </c>
      <c r="T4836" s="297">
        <v>46311.754166666666</v>
      </c>
    </row>
    <row r="4837" spans="1:20" x14ac:dyDescent="0.35">
      <c r="A4837" t="s">
        <v>110</v>
      </c>
      <c r="B4837" t="s">
        <v>111</v>
      </c>
      <c r="C4837" t="s">
        <v>93</v>
      </c>
      <c r="D4837" s="29">
        <v>46473</v>
      </c>
      <c r="E4837">
        <v>0</v>
      </c>
      <c r="F4837">
        <v>0</v>
      </c>
      <c r="G4837">
        <v>0</v>
      </c>
      <c r="H4837">
        <v>0</v>
      </c>
      <c r="L4837">
        <v>23.256</v>
      </c>
      <c r="R4837">
        <v>273.89019999999999</v>
      </c>
      <c r="S4837" t="s">
        <v>90</v>
      </c>
      <c r="T4837" s="297">
        <v>46311.754166666666</v>
      </c>
    </row>
    <row r="4838" spans="1:20" x14ac:dyDescent="0.35">
      <c r="A4838" t="s">
        <v>110</v>
      </c>
      <c r="B4838" t="s">
        <v>111</v>
      </c>
      <c r="C4838" t="s">
        <v>93</v>
      </c>
      <c r="D4838" s="29">
        <v>46474</v>
      </c>
      <c r="E4838">
        <v>0</v>
      </c>
      <c r="F4838">
        <v>0</v>
      </c>
      <c r="G4838">
        <v>0</v>
      </c>
      <c r="H4838">
        <v>0</v>
      </c>
      <c r="L4838">
        <v>23.256</v>
      </c>
      <c r="R4838">
        <v>273.89019999999999</v>
      </c>
      <c r="S4838" t="s">
        <v>90</v>
      </c>
      <c r="T4838" s="297">
        <v>46311.754166666666</v>
      </c>
    </row>
    <row r="4839" spans="1:20" x14ac:dyDescent="0.35">
      <c r="A4839" t="s">
        <v>110</v>
      </c>
      <c r="B4839" t="s">
        <v>111</v>
      </c>
      <c r="C4839" t="s">
        <v>93</v>
      </c>
      <c r="D4839" s="29">
        <v>46475</v>
      </c>
      <c r="E4839">
        <v>0</v>
      </c>
      <c r="F4839">
        <v>0</v>
      </c>
      <c r="G4839">
        <v>0</v>
      </c>
      <c r="H4839">
        <v>0</v>
      </c>
      <c r="L4839">
        <v>23.256</v>
      </c>
      <c r="R4839">
        <v>273.89019999999999</v>
      </c>
      <c r="S4839" t="s">
        <v>90</v>
      </c>
      <c r="T4839" s="297">
        <v>46311.754166666666</v>
      </c>
    </row>
    <row r="4840" spans="1:20" x14ac:dyDescent="0.35">
      <c r="A4840" t="s">
        <v>110</v>
      </c>
      <c r="B4840" t="s">
        <v>111</v>
      </c>
      <c r="C4840" t="s">
        <v>93</v>
      </c>
      <c r="D4840" s="29">
        <v>46476</v>
      </c>
      <c r="E4840">
        <v>0</v>
      </c>
      <c r="F4840">
        <v>0</v>
      </c>
      <c r="G4840">
        <v>0</v>
      </c>
      <c r="H4840">
        <v>0</v>
      </c>
      <c r="L4840">
        <v>23.256</v>
      </c>
      <c r="R4840">
        <v>273.89019999999999</v>
      </c>
      <c r="S4840" t="s">
        <v>90</v>
      </c>
      <c r="T4840" s="297">
        <v>46311.754166666666</v>
      </c>
    </row>
    <row r="4841" spans="1:20" x14ac:dyDescent="0.35">
      <c r="A4841" t="s">
        <v>110</v>
      </c>
      <c r="B4841" t="s">
        <v>111</v>
      </c>
      <c r="C4841" t="s">
        <v>93</v>
      </c>
      <c r="D4841" s="29">
        <v>46477</v>
      </c>
      <c r="E4841">
        <v>0</v>
      </c>
      <c r="F4841">
        <v>0</v>
      </c>
      <c r="G4841">
        <v>0</v>
      </c>
      <c r="H4841">
        <v>0</v>
      </c>
      <c r="L4841">
        <v>23.256</v>
      </c>
      <c r="R4841">
        <v>273.89019999999999</v>
      </c>
      <c r="S4841" t="s">
        <v>90</v>
      </c>
      <c r="T4841" s="297">
        <v>46311.754166666666</v>
      </c>
    </row>
    <row r="4842" spans="1:20" x14ac:dyDescent="0.35">
      <c r="A4842" t="s">
        <v>110</v>
      </c>
      <c r="B4842" t="s">
        <v>111</v>
      </c>
      <c r="C4842" t="s">
        <v>93</v>
      </c>
      <c r="D4842" s="29">
        <v>46478</v>
      </c>
      <c r="E4842">
        <v>0</v>
      </c>
      <c r="F4842">
        <v>0</v>
      </c>
      <c r="G4842">
        <v>0</v>
      </c>
      <c r="H4842">
        <v>0</v>
      </c>
      <c r="L4842">
        <v>23.256</v>
      </c>
      <c r="R4842">
        <v>273.89019999999999</v>
      </c>
      <c r="S4842" t="s">
        <v>90</v>
      </c>
      <c r="T4842" s="297">
        <v>46311.754166666666</v>
      </c>
    </row>
    <row r="4843" spans="1:20" x14ac:dyDescent="0.35">
      <c r="A4843" t="s">
        <v>110</v>
      </c>
      <c r="B4843" t="s">
        <v>111</v>
      </c>
      <c r="C4843" t="s">
        <v>93</v>
      </c>
      <c r="D4843" s="29">
        <v>46479</v>
      </c>
      <c r="E4843">
        <v>0</v>
      </c>
      <c r="F4843">
        <v>0</v>
      </c>
      <c r="G4843">
        <v>0</v>
      </c>
      <c r="H4843">
        <v>0</v>
      </c>
      <c r="L4843">
        <v>23.256</v>
      </c>
      <c r="R4843">
        <v>273.89019999999999</v>
      </c>
      <c r="S4843" t="s">
        <v>90</v>
      </c>
      <c r="T4843" s="297">
        <v>46311.754166666666</v>
      </c>
    </row>
    <row r="4844" spans="1:20" x14ac:dyDescent="0.35">
      <c r="A4844" t="s">
        <v>110</v>
      </c>
      <c r="B4844" t="s">
        <v>111</v>
      </c>
      <c r="C4844" t="s">
        <v>93</v>
      </c>
      <c r="D4844" s="29">
        <v>46480</v>
      </c>
      <c r="E4844">
        <v>0</v>
      </c>
      <c r="F4844">
        <v>0</v>
      </c>
      <c r="G4844">
        <v>0</v>
      </c>
      <c r="H4844">
        <v>0</v>
      </c>
      <c r="L4844">
        <v>23.256</v>
      </c>
      <c r="R4844">
        <v>273.89019999999999</v>
      </c>
      <c r="S4844" t="s">
        <v>90</v>
      </c>
      <c r="T4844" s="297">
        <v>46311.754166666666</v>
      </c>
    </row>
    <row r="4845" spans="1:20" x14ac:dyDescent="0.35">
      <c r="A4845" t="s">
        <v>110</v>
      </c>
      <c r="B4845" t="s">
        <v>111</v>
      </c>
      <c r="C4845" t="s">
        <v>93</v>
      </c>
      <c r="D4845" s="29">
        <v>46481</v>
      </c>
      <c r="E4845">
        <v>0</v>
      </c>
      <c r="F4845">
        <v>0</v>
      </c>
      <c r="G4845">
        <v>0</v>
      </c>
      <c r="H4845">
        <v>0</v>
      </c>
      <c r="L4845">
        <v>23.256</v>
      </c>
      <c r="R4845">
        <v>273.89019999999999</v>
      </c>
      <c r="S4845" t="s">
        <v>90</v>
      </c>
      <c r="T4845" s="297">
        <v>46311.754166666666</v>
      </c>
    </row>
    <row r="4846" spans="1:20" x14ac:dyDescent="0.35">
      <c r="A4846" t="s">
        <v>110</v>
      </c>
      <c r="B4846" t="s">
        <v>111</v>
      </c>
      <c r="C4846" t="s">
        <v>93</v>
      </c>
      <c r="D4846" s="29">
        <v>46482</v>
      </c>
      <c r="E4846">
        <v>0</v>
      </c>
      <c r="F4846">
        <v>0</v>
      </c>
      <c r="G4846">
        <v>0</v>
      </c>
      <c r="H4846">
        <v>0</v>
      </c>
      <c r="L4846">
        <v>23.256</v>
      </c>
      <c r="R4846">
        <v>273.89019999999999</v>
      </c>
      <c r="S4846" t="s">
        <v>90</v>
      </c>
      <c r="T4846" s="297">
        <v>46311.754166666666</v>
      </c>
    </row>
    <row r="4847" spans="1:20" x14ac:dyDescent="0.35">
      <c r="A4847" t="s">
        <v>110</v>
      </c>
      <c r="B4847" t="s">
        <v>111</v>
      </c>
      <c r="C4847" t="s">
        <v>93</v>
      </c>
      <c r="D4847" s="29">
        <v>46483</v>
      </c>
      <c r="E4847">
        <v>0</v>
      </c>
      <c r="F4847">
        <v>0</v>
      </c>
      <c r="G4847">
        <v>0</v>
      </c>
      <c r="H4847">
        <v>0</v>
      </c>
      <c r="L4847">
        <v>23.256</v>
      </c>
      <c r="R4847">
        <v>273.89019999999999</v>
      </c>
      <c r="S4847" t="s">
        <v>90</v>
      </c>
      <c r="T4847" s="297">
        <v>46311.754166666666</v>
      </c>
    </row>
    <row r="4848" spans="1:20" x14ac:dyDescent="0.35">
      <c r="A4848" t="s">
        <v>110</v>
      </c>
      <c r="B4848" t="s">
        <v>111</v>
      </c>
      <c r="C4848" t="s">
        <v>93</v>
      </c>
      <c r="D4848" s="29">
        <v>46484</v>
      </c>
      <c r="E4848">
        <v>0</v>
      </c>
      <c r="F4848">
        <v>0</v>
      </c>
      <c r="G4848">
        <v>0</v>
      </c>
      <c r="H4848">
        <v>0</v>
      </c>
      <c r="L4848">
        <v>23.256</v>
      </c>
      <c r="R4848">
        <v>273.89019999999999</v>
      </c>
      <c r="S4848" t="s">
        <v>90</v>
      </c>
      <c r="T4848" s="297">
        <v>46311.754166666666</v>
      </c>
    </row>
    <row r="4849" spans="1:20" x14ac:dyDescent="0.35">
      <c r="A4849" t="s">
        <v>110</v>
      </c>
      <c r="B4849" t="s">
        <v>111</v>
      </c>
      <c r="C4849" t="s">
        <v>93</v>
      </c>
      <c r="D4849" s="29">
        <v>46485</v>
      </c>
      <c r="E4849">
        <v>0</v>
      </c>
      <c r="F4849">
        <v>0</v>
      </c>
      <c r="G4849">
        <v>0</v>
      </c>
      <c r="H4849">
        <v>0</v>
      </c>
      <c r="L4849">
        <v>23.256</v>
      </c>
      <c r="R4849">
        <v>273.89019999999999</v>
      </c>
      <c r="S4849" t="s">
        <v>90</v>
      </c>
      <c r="T4849" s="297">
        <v>46311.754166666666</v>
      </c>
    </row>
    <row r="4850" spans="1:20" x14ac:dyDescent="0.35">
      <c r="A4850" t="s">
        <v>110</v>
      </c>
      <c r="B4850" t="s">
        <v>111</v>
      </c>
      <c r="C4850" t="s">
        <v>93</v>
      </c>
      <c r="D4850" s="29">
        <v>46486</v>
      </c>
      <c r="E4850">
        <v>0</v>
      </c>
      <c r="F4850">
        <v>0</v>
      </c>
      <c r="G4850">
        <v>0</v>
      </c>
      <c r="H4850">
        <v>0</v>
      </c>
      <c r="L4850">
        <v>23.256</v>
      </c>
      <c r="R4850">
        <v>273.89019999999999</v>
      </c>
      <c r="S4850" t="s">
        <v>90</v>
      </c>
      <c r="T4850" s="297">
        <v>46311.754166666666</v>
      </c>
    </row>
    <row r="4851" spans="1:20" x14ac:dyDescent="0.35">
      <c r="A4851" t="s">
        <v>110</v>
      </c>
      <c r="B4851" t="s">
        <v>111</v>
      </c>
      <c r="C4851" t="s">
        <v>93</v>
      </c>
      <c r="D4851" s="29">
        <v>46487</v>
      </c>
      <c r="E4851">
        <v>0</v>
      </c>
      <c r="F4851">
        <v>0</v>
      </c>
      <c r="G4851">
        <v>0</v>
      </c>
      <c r="H4851">
        <v>0</v>
      </c>
      <c r="L4851">
        <v>23.256</v>
      </c>
      <c r="R4851">
        <v>273.89019999999999</v>
      </c>
      <c r="S4851" t="s">
        <v>90</v>
      </c>
      <c r="T4851" s="297">
        <v>46311.754166666666</v>
      </c>
    </row>
    <row r="4852" spans="1:20" x14ac:dyDescent="0.35">
      <c r="A4852" t="s">
        <v>110</v>
      </c>
      <c r="B4852" t="s">
        <v>111</v>
      </c>
      <c r="C4852" t="s">
        <v>93</v>
      </c>
      <c r="D4852" s="29">
        <v>46488</v>
      </c>
      <c r="E4852">
        <v>0</v>
      </c>
      <c r="F4852">
        <v>0</v>
      </c>
      <c r="G4852">
        <v>0</v>
      </c>
      <c r="H4852">
        <v>0</v>
      </c>
      <c r="L4852">
        <v>23.256</v>
      </c>
      <c r="R4852">
        <v>273.89019999999999</v>
      </c>
      <c r="S4852" t="s">
        <v>90</v>
      </c>
      <c r="T4852" s="297">
        <v>46311.754166666666</v>
      </c>
    </row>
    <row r="4853" spans="1:20" x14ac:dyDescent="0.35">
      <c r="A4853" t="s">
        <v>110</v>
      </c>
      <c r="B4853" t="s">
        <v>111</v>
      </c>
      <c r="C4853" t="s">
        <v>93</v>
      </c>
      <c r="D4853" s="29">
        <v>46489</v>
      </c>
      <c r="E4853">
        <v>0</v>
      </c>
      <c r="F4853">
        <v>0</v>
      </c>
      <c r="G4853">
        <v>0</v>
      </c>
      <c r="H4853">
        <v>0</v>
      </c>
      <c r="L4853">
        <v>23.256</v>
      </c>
      <c r="R4853">
        <v>273.89019999999999</v>
      </c>
      <c r="S4853" t="s">
        <v>90</v>
      </c>
      <c r="T4853" s="297">
        <v>46311.754166666666</v>
      </c>
    </row>
    <row r="4854" spans="1:20" x14ac:dyDescent="0.35">
      <c r="A4854" t="s">
        <v>110</v>
      </c>
      <c r="B4854" t="s">
        <v>111</v>
      </c>
      <c r="C4854" t="s">
        <v>93</v>
      </c>
      <c r="D4854" s="29">
        <v>46490</v>
      </c>
      <c r="E4854">
        <v>0</v>
      </c>
      <c r="F4854">
        <v>0</v>
      </c>
      <c r="G4854">
        <v>0</v>
      </c>
      <c r="H4854">
        <v>0</v>
      </c>
      <c r="L4854">
        <v>23.256</v>
      </c>
      <c r="R4854">
        <v>273.89019999999999</v>
      </c>
      <c r="S4854" t="s">
        <v>90</v>
      </c>
      <c r="T4854" s="297">
        <v>46311.754166666666</v>
      </c>
    </row>
    <row r="4855" spans="1:20" x14ac:dyDescent="0.35">
      <c r="A4855" t="s">
        <v>110</v>
      </c>
      <c r="B4855" t="s">
        <v>111</v>
      </c>
      <c r="C4855" t="s">
        <v>93</v>
      </c>
      <c r="D4855" s="29">
        <v>46491</v>
      </c>
      <c r="E4855">
        <v>0</v>
      </c>
      <c r="F4855">
        <v>0</v>
      </c>
      <c r="G4855">
        <v>0</v>
      </c>
      <c r="H4855">
        <v>0</v>
      </c>
      <c r="L4855">
        <v>23.256</v>
      </c>
      <c r="R4855">
        <v>273.89019999999999</v>
      </c>
      <c r="S4855" t="s">
        <v>90</v>
      </c>
      <c r="T4855" s="297">
        <v>46311.754166666666</v>
      </c>
    </row>
    <row r="4856" spans="1:20" x14ac:dyDescent="0.35">
      <c r="A4856" t="s">
        <v>110</v>
      </c>
      <c r="B4856" t="s">
        <v>111</v>
      </c>
      <c r="C4856" t="s">
        <v>93</v>
      </c>
      <c r="D4856" s="29">
        <v>46492</v>
      </c>
      <c r="E4856">
        <v>0</v>
      </c>
      <c r="F4856">
        <v>0</v>
      </c>
      <c r="G4856">
        <v>0</v>
      </c>
      <c r="H4856">
        <v>0</v>
      </c>
      <c r="L4856">
        <v>23.256</v>
      </c>
      <c r="R4856">
        <v>273.89019999999999</v>
      </c>
      <c r="S4856" t="s">
        <v>90</v>
      </c>
      <c r="T4856" s="297">
        <v>46311.754166666666</v>
      </c>
    </row>
    <row r="4857" spans="1:20" x14ac:dyDescent="0.35">
      <c r="A4857" t="s">
        <v>110</v>
      </c>
      <c r="B4857" t="s">
        <v>111</v>
      </c>
      <c r="C4857" t="s">
        <v>93</v>
      </c>
      <c r="D4857" s="29">
        <v>46493</v>
      </c>
      <c r="E4857">
        <v>0</v>
      </c>
      <c r="F4857">
        <v>0</v>
      </c>
      <c r="G4857">
        <v>0</v>
      </c>
      <c r="H4857">
        <v>0</v>
      </c>
      <c r="L4857">
        <v>23.256</v>
      </c>
      <c r="R4857">
        <v>273.89019999999999</v>
      </c>
      <c r="S4857" t="s">
        <v>90</v>
      </c>
      <c r="T4857" s="297">
        <v>46311.754166666666</v>
      </c>
    </row>
    <row r="4858" spans="1:20" x14ac:dyDescent="0.35">
      <c r="A4858" t="s">
        <v>110</v>
      </c>
      <c r="B4858" t="s">
        <v>111</v>
      </c>
      <c r="C4858" t="s">
        <v>93</v>
      </c>
      <c r="D4858" s="29">
        <v>46494</v>
      </c>
      <c r="E4858">
        <v>0</v>
      </c>
      <c r="F4858">
        <v>0</v>
      </c>
      <c r="G4858">
        <v>0</v>
      </c>
      <c r="H4858">
        <v>0</v>
      </c>
      <c r="L4858">
        <v>23.256</v>
      </c>
      <c r="R4858">
        <v>273.89019999999999</v>
      </c>
      <c r="S4858" t="s">
        <v>90</v>
      </c>
      <c r="T4858" s="297">
        <v>46311.754166666666</v>
      </c>
    </row>
    <row r="4859" spans="1:20" x14ac:dyDescent="0.35">
      <c r="A4859" t="s">
        <v>110</v>
      </c>
      <c r="B4859" t="s">
        <v>111</v>
      </c>
      <c r="C4859" t="s">
        <v>93</v>
      </c>
      <c r="D4859" s="29">
        <v>46495</v>
      </c>
      <c r="E4859">
        <v>0</v>
      </c>
      <c r="F4859">
        <v>0</v>
      </c>
      <c r="G4859">
        <v>0</v>
      </c>
      <c r="H4859">
        <v>0</v>
      </c>
      <c r="L4859">
        <v>23.256</v>
      </c>
      <c r="R4859">
        <v>273.89019999999999</v>
      </c>
      <c r="S4859" t="s">
        <v>90</v>
      </c>
      <c r="T4859" s="297">
        <v>46311.754166666666</v>
      </c>
    </row>
    <row r="4860" spans="1:20" x14ac:dyDescent="0.35">
      <c r="A4860" t="s">
        <v>110</v>
      </c>
      <c r="B4860" t="s">
        <v>111</v>
      </c>
      <c r="C4860" t="s">
        <v>93</v>
      </c>
      <c r="D4860" s="29">
        <v>46496</v>
      </c>
      <c r="E4860">
        <v>0</v>
      </c>
      <c r="F4860">
        <v>0</v>
      </c>
      <c r="G4860">
        <v>0</v>
      </c>
      <c r="H4860">
        <v>0</v>
      </c>
      <c r="L4860">
        <v>23.256</v>
      </c>
      <c r="R4860">
        <v>273.89019999999999</v>
      </c>
      <c r="S4860" t="s">
        <v>90</v>
      </c>
      <c r="T4860" s="297">
        <v>46311.754166666666</v>
      </c>
    </row>
    <row r="4861" spans="1:20" x14ac:dyDescent="0.35">
      <c r="A4861" t="s">
        <v>110</v>
      </c>
      <c r="B4861" t="s">
        <v>111</v>
      </c>
      <c r="C4861" t="s">
        <v>93</v>
      </c>
      <c r="D4861" s="29">
        <v>46497</v>
      </c>
      <c r="E4861">
        <v>0</v>
      </c>
      <c r="F4861">
        <v>0</v>
      </c>
      <c r="G4861">
        <v>0</v>
      </c>
      <c r="H4861">
        <v>0</v>
      </c>
      <c r="L4861">
        <v>23.256</v>
      </c>
      <c r="R4861">
        <v>273.89019999999999</v>
      </c>
      <c r="S4861" t="s">
        <v>90</v>
      </c>
      <c r="T4861" s="297">
        <v>46311.754166666666</v>
      </c>
    </row>
    <row r="4862" spans="1:20" x14ac:dyDescent="0.35">
      <c r="A4862" t="s">
        <v>110</v>
      </c>
      <c r="B4862" t="s">
        <v>111</v>
      </c>
      <c r="C4862" t="s">
        <v>93</v>
      </c>
      <c r="D4862" s="29">
        <v>46498</v>
      </c>
      <c r="E4862">
        <v>0</v>
      </c>
      <c r="F4862">
        <v>0</v>
      </c>
      <c r="G4862">
        <v>0</v>
      </c>
      <c r="H4862">
        <v>0</v>
      </c>
      <c r="L4862">
        <v>23.256</v>
      </c>
      <c r="R4862">
        <v>273.89019999999999</v>
      </c>
      <c r="S4862" t="s">
        <v>90</v>
      </c>
      <c r="T4862" s="297">
        <v>46311.754166666666</v>
      </c>
    </row>
    <row r="4863" spans="1:20" x14ac:dyDescent="0.35">
      <c r="A4863" t="s">
        <v>110</v>
      </c>
      <c r="B4863" t="s">
        <v>111</v>
      </c>
      <c r="C4863" t="s">
        <v>93</v>
      </c>
      <c r="D4863" s="29">
        <v>46499</v>
      </c>
      <c r="E4863">
        <v>0</v>
      </c>
      <c r="F4863">
        <v>0</v>
      </c>
      <c r="G4863">
        <v>0</v>
      </c>
      <c r="H4863">
        <v>0</v>
      </c>
      <c r="L4863">
        <v>23.256</v>
      </c>
      <c r="R4863">
        <v>273.89019999999999</v>
      </c>
      <c r="S4863" t="s">
        <v>90</v>
      </c>
      <c r="T4863" s="297">
        <v>46311.754166666666</v>
      </c>
    </row>
    <row r="4864" spans="1:20" x14ac:dyDescent="0.35">
      <c r="A4864" t="s">
        <v>110</v>
      </c>
      <c r="B4864" t="s">
        <v>111</v>
      </c>
      <c r="C4864" t="s">
        <v>93</v>
      </c>
      <c r="D4864" s="29">
        <v>46500</v>
      </c>
      <c r="E4864">
        <v>0</v>
      </c>
      <c r="F4864">
        <v>0</v>
      </c>
      <c r="G4864">
        <v>0</v>
      </c>
      <c r="H4864">
        <v>0</v>
      </c>
      <c r="L4864">
        <v>23.256</v>
      </c>
      <c r="R4864">
        <v>273.89019999999999</v>
      </c>
      <c r="S4864" t="s">
        <v>90</v>
      </c>
      <c r="T4864" s="297">
        <v>46311.754166666666</v>
      </c>
    </row>
    <row r="4865" spans="1:20" x14ac:dyDescent="0.35">
      <c r="A4865" t="s">
        <v>110</v>
      </c>
      <c r="B4865" t="s">
        <v>111</v>
      </c>
      <c r="C4865" t="s">
        <v>93</v>
      </c>
      <c r="D4865" s="29">
        <v>46501</v>
      </c>
      <c r="E4865">
        <v>0</v>
      </c>
      <c r="F4865">
        <v>0</v>
      </c>
      <c r="G4865">
        <v>0</v>
      </c>
      <c r="H4865">
        <v>0</v>
      </c>
      <c r="L4865">
        <v>23.256</v>
      </c>
      <c r="R4865">
        <v>273.89019999999999</v>
      </c>
      <c r="S4865" t="s">
        <v>90</v>
      </c>
      <c r="T4865" s="297">
        <v>46311.754166666666</v>
      </c>
    </row>
    <row r="4866" spans="1:20" x14ac:dyDescent="0.35">
      <c r="A4866" t="s">
        <v>110</v>
      </c>
      <c r="B4866" t="s">
        <v>111</v>
      </c>
      <c r="C4866" t="s">
        <v>93</v>
      </c>
      <c r="D4866" s="29">
        <v>46502</v>
      </c>
      <c r="E4866">
        <v>0</v>
      </c>
      <c r="F4866">
        <v>0</v>
      </c>
      <c r="G4866">
        <v>0</v>
      </c>
      <c r="H4866">
        <v>0</v>
      </c>
      <c r="L4866">
        <v>23.256</v>
      </c>
      <c r="R4866">
        <v>273.89019999999999</v>
      </c>
      <c r="S4866" t="s">
        <v>90</v>
      </c>
      <c r="T4866" s="297">
        <v>46311.754166666666</v>
      </c>
    </row>
    <row r="4867" spans="1:20" x14ac:dyDescent="0.35">
      <c r="A4867" t="s">
        <v>110</v>
      </c>
      <c r="B4867" t="s">
        <v>111</v>
      </c>
      <c r="C4867" t="s">
        <v>93</v>
      </c>
      <c r="D4867" s="29">
        <v>46503</v>
      </c>
      <c r="E4867">
        <v>0</v>
      </c>
      <c r="F4867">
        <v>0</v>
      </c>
      <c r="G4867">
        <v>0</v>
      </c>
      <c r="H4867">
        <v>0</v>
      </c>
      <c r="L4867">
        <v>23.256</v>
      </c>
      <c r="R4867">
        <v>273.89019999999999</v>
      </c>
      <c r="S4867" t="s">
        <v>90</v>
      </c>
      <c r="T4867" s="297">
        <v>46311.754166666666</v>
      </c>
    </row>
    <row r="4868" spans="1:20" x14ac:dyDescent="0.35">
      <c r="A4868" t="s">
        <v>110</v>
      </c>
      <c r="B4868" t="s">
        <v>111</v>
      </c>
      <c r="C4868" t="s">
        <v>93</v>
      </c>
      <c r="D4868" s="29">
        <v>46504</v>
      </c>
      <c r="E4868">
        <v>0</v>
      </c>
      <c r="F4868">
        <v>0</v>
      </c>
      <c r="G4868">
        <v>0</v>
      </c>
      <c r="H4868">
        <v>0</v>
      </c>
      <c r="L4868">
        <v>23.256</v>
      </c>
      <c r="R4868">
        <v>273.89019999999999</v>
      </c>
      <c r="S4868" t="s">
        <v>90</v>
      </c>
      <c r="T4868" s="297">
        <v>46311.754166666666</v>
      </c>
    </row>
    <row r="4869" spans="1:20" x14ac:dyDescent="0.35">
      <c r="A4869" t="s">
        <v>110</v>
      </c>
      <c r="B4869" t="s">
        <v>111</v>
      </c>
      <c r="C4869" t="s">
        <v>93</v>
      </c>
      <c r="D4869" s="29">
        <v>46505</v>
      </c>
      <c r="E4869">
        <v>0</v>
      </c>
      <c r="F4869">
        <v>0</v>
      </c>
      <c r="G4869">
        <v>0</v>
      </c>
      <c r="H4869">
        <v>0</v>
      </c>
      <c r="L4869">
        <v>23.256</v>
      </c>
      <c r="R4869">
        <v>273.89019999999999</v>
      </c>
      <c r="S4869" t="s">
        <v>90</v>
      </c>
      <c r="T4869" s="297">
        <v>46311.754166666666</v>
      </c>
    </row>
    <row r="4870" spans="1:20" x14ac:dyDescent="0.35">
      <c r="A4870" t="s">
        <v>110</v>
      </c>
      <c r="B4870" t="s">
        <v>111</v>
      </c>
      <c r="C4870" t="s">
        <v>93</v>
      </c>
      <c r="D4870" s="29">
        <v>46506</v>
      </c>
      <c r="E4870">
        <v>0</v>
      </c>
      <c r="F4870">
        <v>0</v>
      </c>
      <c r="G4870">
        <v>0</v>
      </c>
      <c r="H4870">
        <v>0</v>
      </c>
      <c r="L4870">
        <v>23.256</v>
      </c>
      <c r="R4870">
        <v>273.89019999999999</v>
      </c>
      <c r="S4870" t="s">
        <v>90</v>
      </c>
      <c r="T4870" s="297">
        <v>46311.754166666666</v>
      </c>
    </row>
    <row r="4871" spans="1:20" x14ac:dyDescent="0.35">
      <c r="A4871" t="s">
        <v>110</v>
      </c>
      <c r="B4871" t="s">
        <v>111</v>
      </c>
      <c r="C4871" t="s">
        <v>93</v>
      </c>
      <c r="D4871" s="29">
        <v>46507</v>
      </c>
      <c r="E4871">
        <v>0</v>
      </c>
      <c r="F4871">
        <v>0</v>
      </c>
      <c r="G4871">
        <v>0</v>
      </c>
      <c r="H4871">
        <v>0</v>
      </c>
      <c r="L4871">
        <v>23.256</v>
      </c>
      <c r="R4871">
        <v>273.89019999999999</v>
      </c>
      <c r="S4871" t="s">
        <v>90</v>
      </c>
      <c r="T4871" s="297">
        <v>46311.754166666666</v>
      </c>
    </row>
    <row r="4872" spans="1:20" x14ac:dyDescent="0.35">
      <c r="A4872" t="s">
        <v>110</v>
      </c>
      <c r="B4872" t="s">
        <v>111</v>
      </c>
      <c r="C4872" t="s">
        <v>93</v>
      </c>
      <c r="D4872" s="29">
        <v>46508</v>
      </c>
      <c r="E4872">
        <v>0</v>
      </c>
      <c r="F4872">
        <v>0</v>
      </c>
      <c r="G4872">
        <v>0</v>
      </c>
      <c r="H4872">
        <v>0</v>
      </c>
      <c r="L4872">
        <v>23.256</v>
      </c>
      <c r="R4872">
        <v>273.89019999999999</v>
      </c>
      <c r="S4872" t="s">
        <v>90</v>
      </c>
      <c r="T4872" s="297">
        <v>46311.754166666666</v>
      </c>
    </row>
    <row r="4873" spans="1:20" x14ac:dyDescent="0.35">
      <c r="A4873" t="s">
        <v>110</v>
      </c>
      <c r="B4873" t="s">
        <v>111</v>
      </c>
      <c r="C4873" t="s">
        <v>93</v>
      </c>
      <c r="D4873" s="29">
        <v>46509</v>
      </c>
      <c r="E4873">
        <v>0</v>
      </c>
      <c r="F4873">
        <v>0</v>
      </c>
      <c r="G4873">
        <v>0</v>
      </c>
      <c r="H4873">
        <v>0</v>
      </c>
      <c r="L4873">
        <v>23.256</v>
      </c>
      <c r="R4873">
        <v>273.89019999999999</v>
      </c>
      <c r="S4873" t="s">
        <v>90</v>
      </c>
      <c r="T4873" s="297">
        <v>46311.754166666666</v>
      </c>
    </row>
    <row r="4874" spans="1:20" x14ac:dyDescent="0.35">
      <c r="A4874" t="s">
        <v>110</v>
      </c>
      <c r="B4874" t="s">
        <v>111</v>
      </c>
      <c r="C4874" t="s">
        <v>93</v>
      </c>
      <c r="D4874" s="29">
        <v>46510</v>
      </c>
      <c r="E4874">
        <v>0</v>
      </c>
      <c r="F4874">
        <v>0</v>
      </c>
      <c r="G4874">
        <v>0</v>
      </c>
      <c r="H4874">
        <v>0</v>
      </c>
      <c r="L4874">
        <v>23.256</v>
      </c>
      <c r="R4874">
        <v>273.89019999999999</v>
      </c>
      <c r="S4874" t="s">
        <v>90</v>
      </c>
      <c r="T4874" s="297">
        <v>46311.754166666666</v>
      </c>
    </row>
    <row r="4875" spans="1:20" x14ac:dyDescent="0.35">
      <c r="A4875" t="s">
        <v>110</v>
      </c>
      <c r="B4875" t="s">
        <v>111</v>
      </c>
      <c r="C4875" t="s">
        <v>93</v>
      </c>
      <c r="D4875" s="29">
        <v>46511</v>
      </c>
      <c r="E4875">
        <v>0</v>
      </c>
      <c r="F4875">
        <v>0</v>
      </c>
      <c r="G4875">
        <v>0</v>
      </c>
      <c r="H4875">
        <v>0</v>
      </c>
      <c r="L4875">
        <v>23.256</v>
      </c>
      <c r="R4875">
        <v>273.89019999999999</v>
      </c>
      <c r="S4875" t="s">
        <v>90</v>
      </c>
      <c r="T4875" s="297">
        <v>46311.754166666666</v>
      </c>
    </row>
    <row r="4876" spans="1:20" x14ac:dyDescent="0.35">
      <c r="A4876" t="s">
        <v>110</v>
      </c>
      <c r="B4876" t="s">
        <v>111</v>
      </c>
      <c r="C4876" t="s">
        <v>93</v>
      </c>
      <c r="D4876" s="29">
        <v>46512</v>
      </c>
      <c r="E4876">
        <v>0</v>
      </c>
      <c r="F4876">
        <v>0</v>
      </c>
      <c r="G4876">
        <v>0</v>
      </c>
      <c r="H4876">
        <v>0</v>
      </c>
      <c r="L4876">
        <v>23.256</v>
      </c>
      <c r="R4876">
        <v>273.89019999999999</v>
      </c>
      <c r="S4876" t="s">
        <v>90</v>
      </c>
      <c r="T4876" s="297">
        <v>46311.754166666666</v>
      </c>
    </row>
    <row r="4877" spans="1:20" x14ac:dyDescent="0.35">
      <c r="A4877" t="s">
        <v>110</v>
      </c>
      <c r="B4877" t="s">
        <v>111</v>
      </c>
      <c r="C4877" t="s">
        <v>93</v>
      </c>
      <c r="D4877" s="29">
        <v>46513</v>
      </c>
      <c r="E4877">
        <v>0</v>
      </c>
      <c r="F4877">
        <v>0</v>
      </c>
      <c r="G4877">
        <v>0</v>
      </c>
      <c r="H4877">
        <v>0</v>
      </c>
      <c r="L4877">
        <v>23.256</v>
      </c>
      <c r="R4877">
        <v>273.89019999999999</v>
      </c>
      <c r="S4877" t="s">
        <v>90</v>
      </c>
      <c r="T4877" s="297">
        <v>46311.754166666666</v>
      </c>
    </row>
    <row r="4878" spans="1:20" x14ac:dyDescent="0.35">
      <c r="A4878" t="s">
        <v>110</v>
      </c>
      <c r="B4878" t="s">
        <v>111</v>
      </c>
      <c r="C4878" t="s">
        <v>93</v>
      </c>
      <c r="D4878" s="29">
        <v>46514</v>
      </c>
      <c r="E4878">
        <v>0</v>
      </c>
      <c r="F4878">
        <v>0</v>
      </c>
      <c r="G4878">
        <v>0</v>
      </c>
      <c r="H4878">
        <v>0</v>
      </c>
      <c r="L4878">
        <v>23.256</v>
      </c>
      <c r="R4878">
        <v>273.89019999999999</v>
      </c>
      <c r="S4878" t="s">
        <v>90</v>
      </c>
      <c r="T4878" s="297">
        <v>46311.754166666666</v>
      </c>
    </row>
    <row r="4879" spans="1:20" x14ac:dyDescent="0.35">
      <c r="A4879" t="s">
        <v>110</v>
      </c>
      <c r="B4879" t="s">
        <v>111</v>
      </c>
      <c r="C4879" t="s">
        <v>93</v>
      </c>
      <c r="D4879" s="29">
        <v>46515</v>
      </c>
      <c r="E4879">
        <v>0</v>
      </c>
      <c r="F4879">
        <v>0</v>
      </c>
      <c r="G4879">
        <v>0</v>
      </c>
      <c r="H4879">
        <v>0</v>
      </c>
      <c r="L4879">
        <v>23.256</v>
      </c>
      <c r="R4879">
        <v>273.89019999999999</v>
      </c>
      <c r="S4879" t="s">
        <v>90</v>
      </c>
      <c r="T4879" s="297">
        <v>46311.754166666666</v>
      </c>
    </row>
    <row r="4880" spans="1:20" x14ac:dyDescent="0.35">
      <c r="A4880" t="s">
        <v>110</v>
      </c>
      <c r="B4880" t="s">
        <v>111</v>
      </c>
      <c r="C4880" t="s">
        <v>93</v>
      </c>
      <c r="D4880" s="29">
        <v>46516</v>
      </c>
      <c r="E4880">
        <v>0</v>
      </c>
      <c r="F4880">
        <v>0</v>
      </c>
      <c r="G4880">
        <v>0</v>
      </c>
      <c r="H4880">
        <v>0</v>
      </c>
      <c r="L4880">
        <v>23.256</v>
      </c>
      <c r="R4880">
        <v>273.89019999999999</v>
      </c>
      <c r="S4880" t="s">
        <v>90</v>
      </c>
      <c r="T4880" s="297">
        <v>46311.754166666666</v>
      </c>
    </row>
    <row r="4881" spans="1:20" x14ac:dyDescent="0.35">
      <c r="A4881" t="s">
        <v>110</v>
      </c>
      <c r="B4881" t="s">
        <v>111</v>
      </c>
      <c r="C4881" t="s">
        <v>93</v>
      </c>
      <c r="D4881" s="29">
        <v>46517</v>
      </c>
      <c r="E4881">
        <v>0.79</v>
      </c>
      <c r="F4881">
        <v>0.56999999999999995</v>
      </c>
      <c r="G4881">
        <v>0.98</v>
      </c>
      <c r="H4881">
        <v>0.96</v>
      </c>
      <c r="J4881">
        <v>5</v>
      </c>
      <c r="K4881">
        <v>10</v>
      </c>
      <c r="L4881">
        <v>23.256</v>
      </c>
      <c r="R4881">
        <v>273.89019999999999</v>
      </c>
      <c r="S4881" t="s">
        <v>90</v>
      </c>
      <c r="T4881" s="297">
        <v>46311.754166666666</v>
      </c>
    </row>
    <row r="4882" spans="1:20" x14ac:dyDescent="0.35">
      <c r="A4882" t="s">
        <v>110</v>
      </c>
      <c r="B4882" t="s">
        <v>111</v>
      </c>
      <c r="C4882" t="s">
        <v>93</v>
      </c>
      <c r="D4882" s="29">
        <v>46518</v>
      </c>
      <c r="E4882">
        <v>0.79</v>
      </c>
      <c r="F4882">
        <v>0.56999999999999995</v>
      </c>
      <c r="G4882">
        <v>0.98</v>
      </c>
      <c r="H4882">
        <v>0.96</v>
      </c>
      <c r="J4882">
        <v>5</v>
      </c>
      <c r="K4882">
        <v>10</v>
      </c>
      <c r="L4882">
        <v>23.256</v>
      </c>
      <c r="R4882">
        <v>273.89019999999999</v>
      </c>
      <c r="S4882" t="s">
        <v>90</v>
      </c>
      <c r="T4882" s="297">
        <v>46311.754166666666</v>
      </c>
    </row>
    <row r="4883" spans="1:20" x14ac:dyDescent="0.35">
      <c r="A4883" t="s">
        <v>110</v>
      </c>
      <c r="B4883" t="s">
        <v>111</v>
      </c>
      <c r="C4883" t="s">
        <v>93</v>
      </c>
      <c r="D4883" s="29">
        <v>46519</v>
      </c>
      <c r="E4883">
        <v>0.79</v>
      </c>
      <c r="F4883">
        <v>0.56999999999999995</v>
      </c>
      <c r="G4883">
        <v>0.98</v>
      </c>
      <c r="H4883">
        <v>0.96</v>
      </c>
      <c r="J4883">
        <v>5</v>
      </c>
      <c r="K4883">
        <v>10</v>
      </c>
      <c r="L4883">
        <v>23.256</v>
      </c>
      <c r="R4883">
        <v>273.89019999999999</v>
      </c>
      <c r="S4883" t="s">
        <v>90</v>
      </c>
      <c r="T4883" s="297">
        <v>46311.754166666666</v>
      </c>
    </row>
    <row r="4884" spans="1:20" x14ac:dyDescent="0.35">
      <c r="A4884" t="s">
        <v>110</v>
      </c>
      <c r="B4884" t="s">
        <v>111</v>
      </c>
      <c r="C4884" t="s">
        <v>93</v>
      </c>
      <c r="D4884" s="29">
        <v>46520</v>
      </c>
      <c r="E4884">
        <v>0.79</v>
      </c>
      <c r="F4884">
        <v>0.56999999999999995</v>
      </c>
      <c r="G4884">
        <v>0.98</v>
      </c>
      <c r="H4884">
        <v>0.96</v>
      </c>
      <c r="J4884">
        <v>5</v>
      </c>
      <c r="K4884">
        <v>10</v>
      </c>
      <c r="L4884">
        <v>23.256</v>
      </c>
      <c r="R4884">
        <v>273.89019999999999</v>
      </c>
      <c r="S4884" t="s">
        <v>90</v>
      </c>
      <c r="T4884" s="297">
        <v>46311.754166666666</v>
      </c>
    </row>
    <row r="4885" spans="1:20" x14ac:dyDescent="0.35">
      <c r="A4885" t="s">
        <v>110</v>
      </c>
      <c r="B4885" t="s">
        <v>111</v>
      </c>
      <c r="C4885" t="s">
        <v>93</v>
      </c>
      <c r="D4885" s="29">
        <v>46521</v>
      </c>
      <c r="E4885">
        <v>0.79</v>
      </c>
      <c r="F4885">
        <v>0.56999999999999995</v>
      </c>
      <c r="G4885">
        <v>0.98</v>
      </c>
      <c r="H4885">
        <v>0.96</v>
      </c>
      <c r="J4885">
        <v>5</v>
      </c>
      <c r="K4885">
        <v>10</v>
      </c>
      <c r="L4885">
        <v>23.256</v>
      </c>
      <c r="R4885">
        <v>273.89019999999999</v>
      </c>
      <c r="S4885" t="s">
        <v>90</v>
      </c>
      <c r="T4885" s="297">
        <v>46311.754166666666</v>
      </c>
    </row>
    <row r="4886" spans="1:20" x14ac:dyDescent="0.35">
      <c r="A4886" t="s">
        <v>110</v>
      </c>
      <c r="B4886" t="s">
        <v>111</v>
      </c>
      <c r="C4886" t="s">
        <v>93</v>
      </c>
      <c r="D4886" s="29">
        <v>46522</v>
      </c>
      <c r="E4886">
        <v>0</v>
      </c>
      <c r="F4886">
        <v>0</v>
      </c>
      <c r="G4886">
        <v>0</v>
      </c>
      <c r="H4886">
        <v>0</v>
      </c>
      <c r="L4886">
        <v>23.256</v>
      </c>
      <c r="R4886">
        <v>273.89019999999999</v>
      </c>
      <c r="S4886" t="s">
        <v>90</v>
      </c>
      <c r="T4886" s="297">
        <v>46311.754166666666</v>
      </c>
    </row>
    <row r="4887" spans="1:20" x14ac:dyDescent="0.35">
      <c r="A4887" t="s">
        <v>110</v>
      </c>
      <c r="B4887" t="s">
        <v>111</v>
      </c>
      <c r="C4887" t="s">
        <v>93</v>
      </c>
      <c r="D4887" s="29">
        <v>46523</v>
      </c>
      <c r="E4887">
        <v>0</v>
      </c>
      <c r="F4887">
        <v>0</v>
      </c>
      <c r="G4887">
        <v>0</v>
      </c>
      <c r="H4887">
        <v>0</v>
      </c>
      <c r="L4887">
        <v>23.256</v>
      </c>
      <c r="R4887">
        <v>273.89019999999999</v>
      </c>
      <c r="S4887" t="s">
        <v>90</v>
      </c>
      <c r="T4887" s="297">
        <v>46311.754166666666</v>
      </c>
    </row>
    <row r="4888" spans="1:20" x14ac:dyDescent="0.35">
      <c r="A4888" t="s">
        <v>110</v>
      </c>
      <c r="B4888" t="s">
        <v>111</v>
      </c>
      <c r="C4888" t="s">
        <v>93</v>
      </c>
      <c r="D4888" s="29">
        <v>46524</v>
      </c>
      <c r="E4888">
        <v>0</v>
      </c>
      <c r="F4888">
        <v>0</v>
      </c>
      <c r="G4888">
        <v>0</v>
      </c>
      <c r="H4888">
        <v>0</v>
      </c>
      <c r="L4888">
        <v>23.256</v>
      </c>
      <c r="R4888">
        <v>273.89019999999999</v>
      </c>
      <c r="S4888" t="s">
        <v>90</v>
      </c>
      <c r="T4888" s="297">
        <v>46311.754166666666</v>
      </c>
    </row>
    <row r="4889" spans="1:20" x14ac:dyDescent="0.35">
      <c r="A4889" t="s">
        <v>110</v>
      </c>
      <c r="B4889" t="s">
        <v>111</v>
      </c>
      <c r="C4889" t="s">
        <v>93</v>
      </c>
      <c r="D4889" s="29">
        <v>46525</v>
      </c>
      <c r="E4889">
        <v>0</v>
      </c>
      <c r="F4889">
        <v>0</v>
      </c>
      <c r="G4889">
        <v>0</v>
      </c>
      <c r="H4889">
        <v>0</v>
      </c>
      <c r="L4889">
        <v>23.256</v>
      </c>
      <c r="R4889">
        <v>273.89019999999999</v>
      </c>
      <c r="S4889" t="s">
        <v>90</v>
      </c>
      <c r="T4889" s="297">
        <v>46311.754166666666</v>
      </c>
    </row>
    <row r="4890" spans="1:20" x14ac:dyDescent="0.35">
      <c r="A4890" t="s">
        <v>110</v>
      </c>
      <c r="B4890" t="s">
        <v>111</v>
      </c>
      <c r="C4890" t="s">
        <v>93</v>
      </c>
      <c r="D4890" s="29">
        <v>46526</v>
      </c>
      <c r="E4890">
        <v>1</v>
      </c>
      <c r="F4890">
        <v>1</v>
      </c>
      <c r="G4890">
        <v>1</v>
      </c>
      <c r="H4890">
        <v>1</v>
      </c>
      <c r="J4890">
        <v>0</v>
      </c>
      <c r="K4890">
        <v>0</v>
      </c>
      <c r="L4890">
        <v>23.256</v>
      </c>
      <c r="R4890">
        <v>273.89019999999999</v>
      </c>
      <c r="S4890" t="s">
        <v>90</v>
      </c>
      <c r="T4890" s="297">
        <v>46311.754166666666</v>
      </c>
    </row>
    <row r="4891" spans="1:20" x14ac:dyDescent="0.35">
      <c r="A4891" t="s">
        <v>110</v>
      </c>
      <c r="B4891" t="s">
        <v>111</v>
      </c>
      <c r="C4891" t="s">
        <v>93</v>
      </c>
      <c r="D4891" s="29">
        <v>46527</v>
      </c>
      <c r="E4891">
        <v>0</v>
      </c>
      <c r="F4891">
        <v>0</v>
      </c>
      <c r="G4891">
        <v>0</v>
      </c>
      <c r="H4891">
        <v>0</v>
      </c>
      <c r="L4891">
        <v>23.256</v>
      </c>
      <c r="R4891">
        <v>273.89019999999999</v>
      </c>
      <c r="S4891" t="s">
        <v>90</v>
      </c>
      <c r="T4891" s="297">
        <v>46311.754166666666</v>
      </c>
    </row>
    <row r="4892" spans="1:20" x14ac:dyDescent="0.35">
      <c r="A4892" t="s">
        <v>110</v>
      </c>
      <c r="B4892" t="s">
        <v>111</v>
      </c>
      <c r="C4892" t="s">
        <v>93</v>
      </c>
      <c r="D4892" s="29">
        <v>46528</v>
      </c>
      <c r="E4892">
        <v>0</v>
      </c>
      <c r="F4892">
        <v>0</v>
      </c>
      <c r="G4892">
        <v>0</v>
      </c>
      <c r="H4892">
        <v>0</v>
      </c>
      <c r="L4892">
        <v>23.256</v>
      </c>
      <c r="R4892">
        <v>273.89019999999999</v>
      </c>
      <c r="S4892" t="s">
        <v>90</v>
      </c>
      <c r="T4892" s="297">
        <v>46311.754166666666</v>
      </c>
    </row>
    <row r="4893" spans="1:20" x14ac:dyDescent="0.35">
      <c r="A4893" t="s">
        <v>110</v>
      </c>
      <c r="B4893" t="s">
        <v>111</v>
      </c>
      <c r="C4893" t="s">
        <v>93</v>
      </c>
      <c r="D4893" s="29">
        <v>46529</v>
      </c>
      <c r="E4893">
        <v>0</v>
      </c>
      <c r="F4893">
        <v>0</v>
      </c>
      <c r="G4893">
        <v>0</v>
      </c>
      <c r="H4893">
        <v>0</v>
      </c>
      <c r="L4893">
        <v>23.256</v>
      </c>
      <c r="R4893">
        <v>273.89019999999999</v>
      </c>
      <c r="S4893" t="s">
        <v>90</v>
      </c>
      <c r="T4893" s="297">
        <v>46311.754166666666</v>
      </c>
    </row>
    <row r="4894" spans="1:20" x14ac:dyDescent="0.35">
      <c r="A4894" t="s">
        <v>110</v>
      </c>
      <c r="B4894" t="s">
        <v>111</v>
      </c>
      <c r="C4894" t="s">
        <v>93</v>
      </c>
      <c r="D4894" s="29">
        <v>46530</v>
      </c>
      <c r="E4894">
        <v>0</v>
      </c>
      <c r="F4894">
        <v>0</v>
      </c>
      <c r="G4894">
        <v>0</v>
      </c>
      <c r="H4894">
        <v>0</v>
      </c>
      <c r="L4894">
        <v>23.256</v>
      </c>
      <c r="R4894">
        <v>273.89019999999999</v>
      </c>
      <c r="S4894" t="s">
        <v>90</v>
      </c>
      <c r="T4894" s="297">
        <v>46311.754166666666</v>
      </c>
    </row>
    <row r="4895" spans="1:20" x14ac:dyDescent="0.35">
      <c r="A4895" t="s">
        <v>110</v>
      </c>
      <c r="B4895" t="s">
        <v>111</v>
      </c>
      <c r="C4895" t="s">
        <v>93</v>
      </c>
      <c r="D4895" s="29">
        <v>46531</v>
      </c>
      <c r="E4895">
        <v>0.79</v>
      </c>
      <c r="F4895">
        <v>0.56999999999999995</v>
      </c>
      <c r="G4895">
        <v>0.98</v>
      </c>
      <c r="H4895">
        <v>0.96</v>
      </c>
      <c r="J4895">
        <v>5</v>
      </c>
      <c r="K4895">
        <v>10</v>
      </c>
      <c r="L4895">
        <v>23.256</v>
      </c>
      <c r="R4895">
        <v>273.89019999999999</v>
      </c>
      <c r="S4895" t="s">
        <v>90</v>
      </c>
      <c r="T4895" s="297">
        <v>46311.754166666666</v>
      </c>
    </row>
    <row r="4896" spans="1:20" x14ac:dyDescent="0.35">
      <c r="A4896" t="s">
        <v>110</v>
      </c>
      <c r="B4896" t="s">
        <v>111</v>
      </c>
      <c r="C4896" t="s">
        <v>93</v>
      </c>
      <c r="D4896" s="29">
        <v>46532</v>
      </c>
      <c r="E4896">
        <v>0.79</v>
      </c>
      <c r="F4896">
        <v>0.56999999999999995</v>
      </c>
      <c r="G4896">
        <v>0.98</v>
      </c>
      <c r="H4896">
        <v>0.96</v>
      </c>
      <c r="J4896">
        <v>5</v>
      </c>
      <c r="K4896">
        <v>10</v>
      </c>
      <c r="L4896">
        <v>23.256</v>
      </c>
      <c r="R4896">
        <v>273.89019999999999</v>
      </c>
      <c r="S4896" t="s">
        <v>90</v>
      </c>
      <c r="T4896" s="297">
        <v>46311.754166666666</v>
      </c>
    </row>
    <row r="4897" spans="1:20" x14ac:dyDescent="0.35">
      <c r="A4897" t="s">
        <v>110</v>
      </c>
      <c r="B4897" t="s">
        <v>111</v>
      </c>
      <c r="C4897" t="s">
        <v>93</v>
      </c>
      <c r="D4897" s="29">
        <v>46533</v>
      </c>
      <c r="E4897">
        <v>0.79</v>
      </c>
      <c r="F4897">
        <v>0.56999999999999995</v>
      </c>
      <c r="G4897">
        <v>0.98</v>
      </c>
      <c r="H4897">
        <v>0.96</v>
      </c>
      <c r="J4897">
        <v>5</v>
      </c>
      <c r="K4897">
        <v>10</v>
      </c>
      <c r="L4897">
        <v>23.256</v>
      </c>
      <c r="R4897">
        <v>273.89019999999999</v>
      </c>
      <c r="S4897" t="s">
        <v>90</v>
      </c>
      <c r="T4897" s="297">
        <v>46311.754166666666</v>
      </c>
    </row>
    <row r="4898" spans="1:20" x14ac:dyDescent="0.35">
      <c r="A4898" t="s">
        <v>110</v>
      </c>
      <c r="B4898" t="s">
        <v>111</v>
      </c>
      <c r="C4898" t="s">
        <v>93</v>
      </c>
      <c r="D4898" s="29">
        <v>46534</v>
      </c>
      <c r="E4898">
        <v>0.79</v>
      </c>
      <c r="F4898">
        <v>0.56999999999999995</v>
      </c>
      <c r="G4898">
        <v>0.98</v>
      </c>
      <c r="H4898">
        <v>0.96</v>
      </c>
      <c r="J4898">
        <v>5</v>
      </c>
      <c r="K4898">
        <v>10</v>
      </c>
      <c r="L4898">
        <v>23.256</v>
      </c>
      <c r="R4898">
        <v>273.89019999999999</v>
      </c>
      <c r="S4898" t="s">
        <v>90</v>
      </c>
      <c r="T4898" s="297">
        <v>46311.754166666666</v>
      </c>
    </row>
    <row r="4899" spans="1:20" x14ac:dyDescent="0.35">
      <c r="A4899" t="s">
        <v>110</v>
      </c>
      <c r="B4899" t="s">
        <v>111</v>
      </c>
      <c r="C4899" t="s">
        <v>93</v>
      </c>
      <c r="D4899" s="29">
        <v>46535</v>
      </c>
      <c r="E4899">
        <v>0.79</v>
      </c>
      <c r="F4899">
        <v>0.56999999999999995</v>
      </c>
      <c r="G4899">
        <v>0.98</v>
      </c>
      <c r="H4899">
        <v>0.96</v>
      </c>
      <c r="J4899">
        <v>5</v>
      </c>
      <c r="K4899">
        <v>10</v>
      </c>
      <c r="L4899">
        <v>23.256</v>
      </c>
      <c r="R4899">
        <v>273.89019999999999</v>
      </c>
      <c r="S4899" t="s">
        <v>90</v>
      </c>
      <c r="T4899" s="297">
        <v>46311.754166666666</v>
      </c>
    </row>
    <row r="4900" spans="1:20" x14ac:dyDescent="0.35">
      <c r="A4900" t="s">
        <v>110</v>
      </c>
      <c r="B4900" t="s">
        <v>111</v>
      </c>
      <c r="C4900" t="s">
        <v>93</v>
      </c>
      <c r="D4900" s="29">
        <v>46536</v>
      </c>
      <c r="E4900">
        <v>0</v>
      </c>
      <c r="F4900">
        <v>0</v>
      </c>
      <c r="G4900">
        <v>0</v>
      </c>
      <c r="H4900">
        <v>0</v>
      </c>
      <c r="L4900">
        <v>23.256</v>
      </c>
      <c r="R4900">
        <v>273.89019999999999</v>
      </c>
      <c r="S4900" t="s">
        <v>90</v>
      </c>
      <c r="T4900" s="297">
        <v>46311.754166666666</v>
      </c>
    </row>
    <row r="4901" spans="1:20" x14ac:dyDescent="0.35">
      <c r="A4901" t="s">
        <v>110</v>
      </c>
      <c r="B4901" t="s">
        <v>111</v>
      </c>
      <c r="C4901" t="s">
        <v>93</v>
      </c>
      <c r="D4901" s="29">
        <v>46537</v>
      </c>
      <c r="E4901">
        <v>0</v>
      </c>
      <c r="F4901">
        <v>0</v>
      </c>
      <c r="G4901">
        <v>0</v>
      </c>
      <c r="H4901">
        <v>0</v>
      </c>
      <c r="L4901">
        <v>23.256</v>
      </c>
      <c r="R4901">
        <v>273.89019999999999</v>
      </c>
      <c r="S4901" t="s">
        <v>90</v>
      </c>
      <c r="T4901" s="297">
        <v>46311.754166666666</v>
      </c>
    </row>
    <row r="4902" spans="1:20" x14ac:dyDescent="0.35">
      <c r="A4902" t="s">
        <v>110</v>
      </c>
      <c r="B4902" t="s">
        <v>111</v>
      </c>
      <c r="C4902" t="s">
        <v>93</v>
      </c>
      <c r="D4902" s="29">
        <v>46538</v>
      </c>
      <c r="E4902">
        <v>0</v>
      </c>
      <c r="F4902">
        <v>0</v>
      </c>
      <c r="G4902">
        <v>0</v>
      </c>
      <c r="H4902">
        <v>0</v>
      </c>
      <c r="L4902">
        <v>23.256</v>
      </c>
      <c r="R4902">
        <v>273.89019999999999</v>
      </c>
      <c r="S4902" t="s">
        <v>90</v>
      </c>
      <c r="T4902" s="297">
        <v>46311.754166666666</v>
      </c>
    </row>
    <row r="4903" spans="1:20" x14ac:dyDescent="0.35">
      <c r="A4903" t="s">
        <v>110</v>
      </c>
      <c r="B4903" t="s">
        <v>111</v>
      </c>
      <c r="C4903" t="s">
        <v>93</v>
      </c>
      <c r="D4903" s="29">
        <v>46539</v>
      </c>
      <c r="E4903">
        <v>0</v>
      </c>
      <c r="F4903">
        <v>0</v>
      </c>
      <c r="G4903">
        <v>0</v>
      </c>
      <c r="H4903">
        <v>0</v>
      </c>
      <c r="L4903">
        <v>23.256</v>
      </c>
      <c r="R4903">
        <v>273.89019999999999</v>
      </c>
      <c r="S4903" t="s">
        <v>90</v>
      </c>
      <c r="T4903" s="297">
        <v>46311.754166666666</v>
      </c>
    </row>
    <row r="4904" spans="1:20" x14ac:dyDescent="0.35">
      <c r="A4904" t="s">
        <v>110</v>
      </c>
      <c r="B4904" t="s">
        <v>111</v>
      </c>
      <c r="C4904" t="s">
        <v>93</v>
      </c>
      <c r="D4904" s="29">
        <v>46540</v>
      </c>
      <c r="E4904">
        <v>0</v>
      </c>
      <c r="F4904">
        <v>0</v>
      </c>
      <c r="G4904">
        <v>0</v>
      </c>
      <c r="H4904">
        <v>0</v>
      </c>
      <c r="L4904">
        <v>23.256</v>
      </c>
      <c r="R4904">
        <v>273.89019999999999</v>
      </c>
      <c r="S4904" t="s">
        <v>90</v>
      </c>
      <c r="T4904" s="297">
        <v>46311.754166666666</v>
      </c>
    </row>
    <row r="4905" spans="1:20" x14ac:dyDescent="0.35">
      <c r="A4905" t="s">
        <v>110</v>
      </c>
      <c r="B4905" t="s">
        <v>111</v>
      </c>
      <c r="C4905" t="s">
        <v>93</v>
      </c>
      <c r="D4905" s="29">
        <v>46541</v>
      </c>
      <c r="E4905">
        <v>0</v>
      </c>
      <c r="F4905">
        <v>0</v>
      </c>
      <c r="G4905">
        <v>0</v>
      </c>
      <c r="H4905">
        <v>0</v>
      </c>
      <c r="L4905">
        <v>23.256</v>
      </c>
      <c r="R4905">
        <v>273.89019999999999</v>
      </c>
      <c r="S4905" t="s">
        <v>90</v>
      </c>
      <c r="T4905" s="297">
        <v>46311.754166666666</v>
      </c>
    </row>
    <row r="4906" spans="1:20" x14ac:dyDescent="0.35">
      <c r="A4906" t="s">
        <v>110</v>
      </c>
      <c r="B4906" t="s">
        <v>111</v>
      </c>
      <c r="C4906" t="s">
        <v>93</v>
      </c>
      <c r="D4906" s="29">
        <v>46542</v>
      </c>
      <c r="E4906">
        <v>0</v>
      </c>
      <c r="F4906">
        <v>0</v>
      </c>
      <c r="G4906">
        <v>0</v>
      </c>
      <c r="H4906">
        <v>0</v>
      </c>
      <c r="L4906">
        <v>23.256</v>
      </c>
      <c r="R4906">
        <v>273.89019999999999</v>
      </c>
      <c r="S4906" t="s">
        <v>90</v>
      </c>
      <c r="T4906" s="297">
        <v>46311.754166666666</v>
      </c>
    </row>
    <row r="4907" spans="1:20" x14ac:dyDescent="0.35">
      <c r="A4907" t="s">
        <v>110</v>
      </c>
      <c r="B4907" t="s">
        <v>111</v>
      </c>
      <c r="C4907" t="s">
        <v>93</v>
      </c>
      <c r="D4907" s="29">
        <v>46543</v>
      </c>
      <c r="E4907">
        <v>0</v>
      </c>
      <c r="F4907">
        <v>0</v>
      </c>
      <c r="G4907">
        <v>0</v>
      </c>
      <c r="H4907">
        <v>0</v>
      </c>
      <c r="L4907">
        <v>23.256</v>
      </c>
      <c r="R4907">
        <v>273.89019999999999</v>
      </c>
      <c r="S4907" t="s">
        <v>90</v>
      </c>
      <c r="T4907" s="297">
        <v>46311.754166666666</v>
      </c>
    </row>
    <row r="4908" spans="1:20" x14ac:dyDescent="0.35">
      <c r="A4908" t="s">
        <v>110</v>
      </c>
      <c r="B4908" t="s">
        <v>111</v>
      </c>
      <c r="C4908" t="s">
        <v>93</v>
      </c>
      <c r="D4908" s="29">
        <v>46544</v>
      </c>
      <c r="E4908">
        <v>0</v>
      </c>
      <c r="F4908">
        <v>0</v>
      </c>
      <c r="G4908">
        <v>0</v>
      </c>
      <c r="H4908">
        <v>0</v>
      </c>
      <c r="L4908">
        <v>23.256</v>
      </c>
      <c r="R4908">
        <v>273.89019999999999</v>
      </c>
      <c r="S4908" t="s">
        <v>90</v>
      </c>
      <c r="T4908" s="297">
        <v>46311.754166666666</v>
      </c>
    </row>
    <row r="4909" spans="1:20" x14ac:dyDescent="0.35">
      <c r="A4909" t="s">
        <v>110</v>
      </c>
      <c r="B4909" t="s">
        <v>111</v>
      </c>
      <c r="C4909" t="s">
        <v>93</v>
      </c>
      <c r="D4909" s="29">
        <v>46545</v>
      </c>
      <c r="E4909">
        <v>0</v>
      </c>
      <c r="F4909">
        <v>0</v>
      </c>
      <c r="G4909">
        <v>0</v>
      </c>
      <c r="H4909">
        <v>0</v>
      </c>
      <c r="L4909">
        <v>23.256</v>
      </c>
      <c r="R4909">
        <v>273.89019999999999</v>
      </c>
      <c r="S4909" t="s">
        <v>90</v>
      </c>
      <c r="T4909" s="297">
        <v>46311.754166666666</v>
      </c>
    </row>
    <row r="4910" spans="1:20" x14ac:dyDescent="0.35">
      <c r="A4910" t="s">
        <v>110</v>
      </c>
      <c r="B4910" t="s">
        <v>111</v>
      </c>
      <c r="C4910" t="s">
        <v>93</v>
      </c>
      <c r="D4910" s="29">
        <v>46546</v>
      </c>
      <c r="E4910">
        <v>0</v>
      </c>
      <c r="F4910">
        <v>0</v>
      </c>
      <c r="G4910">
        <v>0</v>
      </c>
      <c r="H4910">
        <v>0</v>
      </c>
      <c r="L4910">
        <v>23.256</v>
      </c>
      <c r="R4910">
        <v>273.89019999999999</v>
      </c>
      <c r="S4910" t="s">
        <v>90</v>
      </c>
      <c r="T4910" s="297">
        <v>46311.754166666666</v>
      </c>
    </row>
    <row r="4911" spans="1:20" x14ac:dyDescent="0.35">
      <c r="A4911" t="s">
        <v>110</v>
      </c>
      <c r="B4911" t="s">
        <v>111</v>
      </c>
      <c r="C4911" t="s">
        <v>93</v>
      </c>
      <c r="D4911" s="29">
        <v>46547</v>
      </c>
      <c r="E4911">
        <v>1</v>
      </c>
      <c r="F4911">
        <v>1</v>
      </c>
      <c r="G4911">
        <v>1</v>
      </c>
      <c r="H4911">
        <v>1</v>
      </c>
      <c r="J4911">
        <v>0</v>
      </c>
      <c r="K4911">
        <v>0</v>
      </c>
      <c r="L4911">
        <v>23.256</v>
      </c>
      <c r="R4911">
        <v>273.89019999999999</v>
      </c>
      <c r="S4911" t="s">
        <v>90</v>
      </c>
      <c r="T4911" s="297">
        <v>46311.754166666666</v>
      </c>
    </row>
    <row r="4912" spans="1:20" x14ac:dyDescent="0.35">
      <c r="A4912" t="s">
        <v>110</v>
      </c>
      <c r="B4912" t="s">
        <v>111</v>
      </c>
      <c r="C4912" t="s">
        <v>93</v>
      </c>
      <c r="D4912" s="29">
        <v>46548</v>
      </c>
      <c r="E4912">
        <v>0</v>
      </c>
      <c r="F4912">
        <v>0</v>
      </c>
      <c r="G4912">
        <v>0</v>
      </c>
      <c r="H4912">
        <v>0</v>
      </c>
      <c r="L4912">
        <v>23.256</v>
      </c>
      <c r="R4912">
        <v>273.89019999999999</v>
      </c>
      <c r="S4912" t="s">
        <v>90</v>
      </c>
      <c r="T4912" s="297">
        <v>46311.754166666666</v>
      </c>
    </row>
    <row r="4913" spans="1:20" x14ac:dyDescent="0.35">
      <c r="A4913" t="s">
        <v>110</v>
      </c>
      <c r="B4913" t="s">
        <v>111</v>
      </c>
      <c r="C4913" t="s">
        <v>93</v>
      </c>
      <c r="D4913" s="29">
        <v>46549</v>
      </c>
      <c r="E4913">
        <v>0</v>
      </c>
      <c r="F4913">
        <v>0</v>
      </c>
      <c r="G4913">
        <v>0</v>
      </c>
      <c r="H4913">
        <v>0</v>
      </c>
      <c r="L4913">
        <v>23.256</v>
      </c>
      <c r="R4913">
        <v>273.89019999999999</v>
      </c>
      <c r="S4913" t="s">
        <v>90</v>
      </c>
      <c r="T4913" s="297">
        <v>46311.754166666666</v>
      </c>
    </row>
    <row r="4914" spans="1:20" x14ac:dyDescent="0.35">
      <c r="A4914" t="s">
        <v>110</v>
      </c>
      <c r="B4914" t="s">
        <v>111</v>
      </c>
      <c r="C4914" t="s">
        <v>93</v>
      </c>
      <c r="D4914" s="29">
        <v>46550</v>
      </c>
      <c r="E4914">
        <v>0</v>
      </c>
      <c r="F4914">
        <v>0</v>
      </c>
      <c r="G4914">
        <v>0</v>
      </c>
      <c r="H4914">
        <v>0</v>
      </c>
      <c r="L4914">
        <v>23.256</v>
      </c>
      <c r="R4914">
        <v>273.89019999999999</v>
      </c>
      <c r="S4914" t="s">
        <v>90</v>
      </c>
      <c r="T4914" s="297">
        <v>46311.754166666666</v>
      </c>
    </row>
    <row r="4915" spans="1:20" x14ac:dyDescent="0.35">
      <c r="A4915" t="s">
        <v>110</v>
      </c>
      <c r="B4915" t="s">
        <v>111</v>
      </c>
      <c r="C4915" t="s">
        <v>93</v>
      </c>
      <c r="D4915" s="29">
        <v>46551</v>
      </c>
      <c r="E4915">
        <v>0</v>
      </c>
      <c r="F4915">
        <v>0</v>
      </c>
      <c r="G4915">
        <v>0</v>
      </c>
      <c r="H4915">
        <v>0</v>
      </c>
      <c r="L4915">
        <v>23.256</v>
      </c>
      <c r="R4915">
        <v>273.89019999999999</v>
      </c>
      <c r="S4915" t="s">
        <v>90</v>
      </c>
      <c r="T4915" s="297">
        <v>46311.754166666666</v>
      </c>
    </row>
    <row r="4916" spans="1:20" x14ac:dyDescent="0.35">
      <c r="A4916" t="s">
        <v>110</v>
      </c>
      <c r="B4916" t="s">
        <v>111</v>
      </c>
      <c r="C4916" t="s">
        <v>93</v>
      </c>
      <c r="D4916" s="29">
        <v>46552</v>
      </c>
      <c r="E4916">
        <v>0</v>
      </c>
      <c r="F4916">
        <v>0</v>
      </c>
      <c r="G4916">
        <v>0</v>
      </c>
      <c r="H4916">
        <v>0</v>
      </c>
      <c r="L4916">
        <v>23.256</v>
      </c>
      <c r="R4916">
        <v>273.89019999999999</v>
      </c>
      <c r="S4916" t="s">
        <v>90</v>
      </c>
      <c r="T4916" s="297">
        <v>46311.754166666666</v>
      </c>
    </row>
    <row r="4917" spans="1:20" x14ac:dyDescent="0.35">
      <c r="A4917" t="s">
        <v>110</v>
      </c>
      <c r="B4917" t="s">
        <v>111</v>
      </c>
      <c r="C4917" t="s">
        <v>93</v>
      </c>
      <c r="D4917" s="29">
        <v>46553</v>
      </c>
      <c r="E4917">
        <v>0</v>
      </c>
      <c r="F4917">
        <v>0</v>
      </c>
      <c r="G4917">
        <v>0</v>
      </c>
      <c r="H4917">
        <v>0</v>
      </c>
      <c r="L4917">
        <v>23.256</v>
      </c>
      <c r="R4917">
        <v>273.89019999999999</v>
      </c>
      <c r="S4917" t="s">
        <v>90</v>
      </c>
      <c r="T4917" s="297">
        <v>46311.754166666666</v>
      </c>
    </row>
    <row r="4918" spans="1:20" x14ac:dyDescent="0.35">
      <c r="A4918" t="s">
        <v>110</v>
      </c>
      <c r="B4918" t="s">
        <v>111</v>
      </c>
      <c r="C4918" t="s">
        <v>93</v>
      </c>
      <c r="D4918" s="29">
        <v>46554</v>
      </c>
      <c r="E4918">
        <v>0</v>
      </c>
      <c r="F4918">
        <v>0</v>
      </c>
      <c r="G4918">
        <v>0</v>
      </c>
      <c r="H4918">
        <v>0</v>
      </c>
      <c r="L4918">
        <v>23.256</v>
      </c>
      <c r="R4918">
        <v>273.89019999999999</v>
      </c>
      <c r="S4918" t="s">
        <v>90</v>
      </c>
      <c r="T4918" s="297">
        <v>46311.754166666666</v>
      </c>
    </row>
    <row r="4919" spans="1:20" x14ac:dyDescent="0.35">
      <c r="A4919" t="s">
        <v>110</v>
      </c>
      <c r="B4919" t="s">
        <v>111</v>
      </c>
      <c r="C4919" t="s">
        <v>93</v>
      </c>
      <c r="D4919" s="29">
        <v>46555</v>
      </c>
      <c r="E4919">
        <v>0</v>
      </c>
      <c r="F4919">
        <v>0</v>
      </c>
      <c r="G4919">
        <v>0</v>
      </c>
      <c r="H4919">
        <v>0</v>
      </c>
      <c r="L4919">
        <v>23.256</v>
      </c>
      <c r="R4919">
        <v>273.89019999999999</v>
      </c>
      <c r="S4919" t="s">
        <v>90</v>
      </c>
      <c r="T4919" s="297">
        <v>46311.754166666666</v>
      </c>
    </row>
    <row r="4920" spans="1:20" x14ac:dyDescent="0.35">
      <c r="A4920" t="s">
        <v>110</v>
      </c>
      <c r="B4920" t="s">
        <v>111</v>
      </c>
      <c r="C4920" t="s">
        <v>93</v>
      </c>
      <c r="D4920" s="29">
        <v>46556</v>
      </c>
      <c r="E4920">
        <v>0</v>
      </c>
      <c r="F4920">
        <v>0</v>
      </c>
      <c r="G4920">
        <v>0</v>
      </c>
      <c r="H4920">
        <v>0</v>
      </c>
      <c r="L4920">
        <v>23.256</v>
      </c>
      <c r="R4920">
        <v>273.89019999999999</v>
      </c>
      <c r="S4920" t="s">
        <v>90</v>
      </c>
      <c r="T4920" s="297">
        <v>46311.754166666666</v>
      </c>
    </row>
    <row r="4921" spans="1:20" x14ac:dyDescent="0.35">
      <c r="A4921" t="s">
        <v>110</v>
      </c>
      <c r="B4921" t="s">
        <v>111</v>
      </c>
      <c r="C4921" t="s">
        <v>93</v>
      </c>
      <c r="D4921" s="29">
        <v>46557</v>
      </c>
      <c r="E4921">
        <v>0</v>
      </c>
      <c r="F4921">
        <v>0</v>
      </c>
      <c r="G4921">
        <v>0</v>
      </c>
      <c r="H4921">
        <v>0</v>
      </c>
      <c r="L4921">
        <v>23.256</v>
      </c>
      <c r="R4921">
        <v>273.89019999999999</v>
      </c>
      <c r="S4921" t="s">
        <v>90</v>
      </c>
      <c r="T4921" s="297">
        <v>46311.754166666666</v>
      </c>
    </row>
    <row r="4922" spans="1:20" x14ac:dyDescent="0.35">
      <c r="A4922" t="s">
        <v>110</v>
      </c>
      <c r="B4922" t="s">
        <v>111</v>
      </c>
      <c r="C4922" t="s">
        <v>93</v>
      </c>
      <c r="D4922" s="29">
        <v>46558</v>
      </c>
      <c r="E4922">
        <v>0</v>
      </c>
      <c r="F4922">
        <v>0</v>
      </c>
      <c r="G4922">
        <v>0</v>
      </c>
      <c r="H4922">
        <v>0</v>
      </c>
      <c r="L4922">
        <v>23.256</v>
      </c>
      <c r="R4922">
        <v>273.89019999999999</v>
      </c>
      <c r="S4922" t="s">
        <v>90</v>
      </c>
      <c r="T4922" s="297">
        <v>46311.754166666666</v>
      </c>
    </row>
    <row r="4923" spans="1:20" x14ac:dyDescent="0.35">
      <c r="A4923" t="s">
        <v>110</v>
      </c>
      <c r="B4923" t="s">
        <v>111</v>
      </c>
      <c r="C4923" t="s">
        <v>93</v>
      </c>
      <c r="D4923" s="29">
        <v>46559</v>
      </c>
      <c r="E4923">
        <v>0</v>
      </c>
      <c r="F4923">
        <v>0</v>
      </c>
      <c r="G4923">
        <v>0</v>
      </c>
      <c r="H4923">
        <v>0</v>
      </c>
      <c r="L4923">
        <v>23.256</v>
      </c>
      <c r="R4923">
        <v>273.89019999999999</v>
      </c>
      <c r="S4923" t="s">
        <v>90</v>
      </c>
      <c r="T4923" s="297">
        <v>46311.754166666666</v>
      </c>
    </row>
    <row r="4924" spans="1:20" x14ac:dyDescent="0.35">
      <c r="A4924" t="s">
        <v>110</v>
      </c>
      <c r="B4924" t="s">
        <v>111</v>
      </c>
      <c r="C4924" t="s">
        <v>93</v>
      </c>
      <c r="D4924" s="29">
        <v>46560</v>
      </c>
      <c r="E4924">
        <v>0</v>
      </c>
      <c r="F4924">
        <v>0</v>
      </c>
      <c r="G4924">
        <v>0</v>
      </c>
      <c r="H4924">
        <v>0</v>
      </c>
      <c r="L4924">
        <v>23.256</v>
      </c>
      <c r="R4924">
        <v>273.89019999999999</v>
      </c>
      <c r="S4924" t="s">
        <v>90</v>
      </c>
      <c r="T4924" s="297">
        <v>46311.754166666666</v>
      </c>
    </row>
    <row r="4925" spans="1:20" x14ac:dyDescent="0.35">
      <c r="A4925" t="s">
        <v>110</v>
      </c>
      <c r="B4925" t="s">
        <v>111</v>
      </c>
      <c r="C4925" t="s">
        <v>93</v>
      </c>
      <c r="D4925" s="29">
        <v>46561</v>
      </c>
      <c r="E4925">
        <v>0</v>
      </c>
      <c r="F4925">
        <v>0</v>
      </c>
      <c r="G4925">
        <v>0</v>
      </c>
      <c r="H4925">
        <v>0</v>
      </c>
      <c r="L4925">
        <v>23.256</v>
      </c>
      <c r="R4925">
        <v>273.89019999999999</v>
      </c>
      <c r="S4925" t="s">
        <v>90</v>
      </c>
      <c r="T4925" s="297">
        <v>46311.754166666666</v>
      </c>
    </row>
    <row r="4926" spans="1:20" x14ac:dyDescent="0.35">
      <c r="A4926" t="s">
        <v>110</v>
      </c>
      <c r="B4926" t="s">
        <v>111</v>
      </c>
      <c r="C4926" t="s">
        <v>93</v>
      </c>
      <c r="D4926" s="29">
        <v>46562</v>
      </c>
      <c r="E4926">
        <v>0</v>
      </c>
      <c r="F4926">
        <v>0</v>
      </c>
      <c r="G4926">
        <v>0</v>
      </c>
      <c r="H4926">
        <v>0</v>
      </c>
      <c r="L4926">
        <v>23.256</v>
      </c>
      <c r="R4926">
        <v>273.89019999999999</v>
      </c>
      <c r="S4926" t="s">
        <v>90</v>
      </c>
      <c r="T4926" s="297">
        <v>46311.754166666666</v>
      </c>
    </row>
    <row r="4927" spans="1:20" x14ac:dyDescent="0.35">
      <c r="A4927" t="s">
        <v>110</v>
      </c>
      <c r="B4927" t="s">
        <v>111</v>
      </c>
      <c r="C4927" t="s">
        <v>93</v>
      </c>
      <c r="D4927" s="29">
        <v>46563</v>
      </c>
      <c r="E4927">
        <v>0</v>
      </c>
      <c r="F4927">
        <v>0</v>
      </c>
      <c r="G4927">
        <v>0</v>
      </c>
      <c r="H4927">
        <v>0</v>
      </c>
      <c r="L4927">
        <v>23.256</v>
      </c>
      <c r="R4927">
        <v>273.89019999999999</v>
      </c>
      <c r="S4927" t="s">
        <v>90</v>
      </c>
      <c r="T4927" s="297">
        <v>46311.754166666666</v>
      </c>
    </row>
    <row r="4928" spans="1:20" x14ac:dyDescent="0.35">
      <c r="A4928" t="s">
        <v>110</v>
      </c>
      <c r="B4928" t="s">
        <v>111</v>
      </c>
      <c r="C4928" t="s">
        <v>93</v>
      </c>
      <c r="D4928" s="29">
        <v>46564</v>
      </c>
      <c r="E4928">
        <v>0</v>
      </c>
      <c r="F4928">
        <v>0</v>
      </c>
      <c r="G4928">
        <v>0</v>
      </c>
      <c r="H4928">
        <v>0</v>
      </c>
      <c r="L4928">
        <v>23.256</v>
      </c>
      <c r="R4928">
        <v>273.89019999999999</v>
      </c>
      <c r="S4928" t="s">
        <v>90</v>
      </c>
      <c r="T4928" s="297">
        <v>46311.754166666666</v>
      </c>
    </row>
    <row r="4929" spans="1:20" x14ac:dyDescent="0.35">
      <c r="A4929" t="s">
        <v>110</v>
      </c>
      <c r="B4929" t="s">
        <v>111</v>
      </c>
      <c r="C4929" t="s">
        <v>93</v>
      </c>
      <c r="D4929" s="29">
        <v>46565</v>
      </c>
      <c r="E4929">
        <v>0</v>
      </c>
      <c r="F4929">
        <v>0</v>
      </c>
      <c r="G4929">
        <v>0</v>
      </c>
      <c r="H4929">
        <v>0</v>
      </c>
      <c r="L4929">
        <v>23.256</v>
      </c>
      <c r="R4929">
        <v>273.89019999999999</v>
      </c>
      <c r="S4929" t="s">
        <v>90</v>
      </c>
      <c r="T4929" s="297">
        <v>46311.754166666666</v>
      </c>
    </row>
    <row r="4930" spans="1:20" x14ac:dyDescent="0.35">
      <c r="A4930" t="s">
        <v>110</v>
      </c>
      <c r="B4930" t="s">
        <v>111</v>
      </c>
      <c r="C4930" t="s">
        <v>93</v>
      </c>
      <c r="D4930" s="29">
        <v>46566</v>
      </c>
      <c r="E4930">
        <v>0</v>
      </c>
      <c r="F4930">
        <v>0</v>
      </c>
      <c r="G4930">
        <v>0</v>
      </c>
      <c r="H4930">
        <v>0</v>
      </c>
      <c r="L4930">
        <v>23.256</v>
      </c>
      <c r="R4930">
        <v>273.89019999999999</v>
      </c>
      <c r="S4930" t="s">
        <v>90</v>
      </c>
      <c r="T4930" s="297">
        <v>46311.754166666666</v>
      </c>
    </row>
    <row r="4931" spans="1:20" x14ac:dyDescent="0.35">
      <c r="A4931" t="s">
        <v>110</v>
      </c>
      <c r="B4931" t="s">
        <v>111</v>
      </c>
      <c r="C4931" t="s">
        <v>93</v>
      </c>
      <c r="D4931" s="29">
        <v>46567</v>
      </c>
      <c r="E4931">
        <v>0</v>
      </c>
      <c r="F4931">
        <v>0</v>
      </c>
      <c r="G4931">
        <v>0</v>
      </c>
      <c r="H4931">
        <v>0</v>
      </c>
      <c r="L4931">
        <v>23.256</v>
      </c>
      <c r="R4931">
        <v>273.89019999999999</v>
      </c>
      <c r="S4931" t="s">
        <v>90</v>
      </c>
      <c r="T4931" s="297">
        <v>46311.754166666666</v>
      </c>
    </row>
    <row r="4932" spans="1:20" x14ac:dyDescent="0.35">
      <c r="A4932" t="s">
        <v>110</v>
      </c>
      <c r="B4932" t="s">
        <v>111</v>
      </c>
      <c r="C4932" t="s">
        <v>93</v>
      </c>
      <c r="D4932" s="29">
        <v>46568</v>
      </c>
      <c r="E4932">
        <v>0</v>
      </c>
      <c r="F4932">
        <v>0</v>
      </c>
      <c r="G4932">
        <v>0</v>
      </c>
      <c r="H4932">
        <v>0</v>
      </c>
      <c r="L4932">
        <v>23.256</v>
      </c>
      <c r="R4932">
        <v>273.89019999999999</v>
      </c>
      <c r="S4932" t="s">
        <v>90</v>
      </c>
      <c r="T4932" s="297">
        <v>46311.754166666666</v>
      </c>
    </row>
    <row r="4933" spans="1:20" x14ac:dyDescent="0.35">
      <c r="A4933" t="s">
        <v>110</v>
      </c>
      <c r="B4933" t="s">
        <v>111</v>
      </c>
      <c r="C4933" t="s">
        <v>93</v>
      </c>
      <c r="D4933" s="29">
        <v>46569</v>
      </c>
      <c r="E4933">
        <v>0</v>
      </c>
      <c r="F4933">
        <v>0</v>
      </c>
      <c r="G4933">
        <v>0</v>
      </c>
      <c r="H4933">
        <v>0</v>
      </c>
      <c r="L4933">
        <v>23.256</v>
      </c>
      <c r="R4933">
        <v>273.89019999999999</v>
      </c>
      <c r="S4933" t="s">
        <v>90</v>
      </c>
      <c r="T4933" s="297">
        <v>46311.754166666666</v>
      </c>
    </row>
    <row r="4934" spans="1:20" x14ac:dyDescent="0.35">
      <c r="A4934" t="s">
        <v>110</v>
      </c>
      <c r="B4934" t="s">
        <v>111</v>
      </c>
      <c r="C4934" t="s">
        <v>93</v>
      </c>
      <c r="D4934" s="29">
        <v>46570</v>
      </c>
      <c r="E4934">
        <v>0</v>
      </c>
      <c r="F4934">
        <v>0</v>
      </c>
      <c r="G4934">
        <v>0</v>
      </c>
      <c r="H4934">
        <v>0</v>
      </c>
      <c r="L4934">
        <v>23.256</v>
      </c>
      <c r="R4934">
        <v>273.89019999999999</v>
      </c>
      <c r="S4934" t="s">
        <v>90</v>
      </c>
      <c r="T4934" s="297">
        <v>46311.754166666666</v>
      </c>
    </row>
    <row r="4935" spans="1:20" x14ac:dyDescent="0.35">
      <c r="A4935" t="s">
        <v>110</v>
      </c>
      <c r="B4935" t="s">
        <v>111</v>
      </c>
      <c r="C4935" t="s">
        <v>93</v>
      </c>
      <c r="D4935" s="29">
        <v>46571</v>
      </c>
      <c r="E4935">
        <v>0</v>
      </c>
      <c r="F4935">
        <v>0</v>
      </c>
      <c r="G4935">
        <v>0</v>
      </c>
      <c r="H4935">
        <v>0</v>
      </c>
      <c r="L4935">
        <v>23.256</v>
      </c>
      <c r="R4935">
        <v>273.89019999999999</v>
      </c>
      <c r="S4935" t="s">
        <v>90</v>
      </c>
      <c r="T4935" s="297">
        <v>46311.754166666666</v>
      </c>
    </row>
    <row r="4936" spans="1:20" x14ac:dyDescent="0.35">
      <c r="A4936" t="s">
        <v>110</v>
      </c>
      <c r="B4936" t="s">
        <v>111</v>
      </c>
      <c r="C4936" t="s">
        <v>93</v>
      </c>
      <c r="D4936" s="29">
        <v>46572</v>
      </c>
      <c r="E4936">
        <v>0</v>
      </c>
      <c r="F4936">
        <v>0</v>
      </c>
      <c r="G4936">
        <v>0</v>
      </c>
      <c r="H4936">
        <v>0</v>
      </c>
      <c r="L4936">
        <v>23.256</v>
      </c>
      <c r="R4936">
        <v>273.89019999999999</v>
      </c>
      <c r="S4936" t="s">
        <v>90</v>
      </c>
      <c r="T4936" s="297">
        <v>46311.754166666666</v>
      </c>
    </row>
    <row r="4937" spans="1:20" x14ac:dyDescent="0.35">
      <c r="A4937" t="s">
        <v>110</v>
      </c>
      <c r="B4937" t="s">
        <v>111</v>
      </c>
      <c r="C4937" t="s">
        <v>93</v>
      </c>
      <c r="D4937" s="29">
        <v>46573</v>
      </c>
      <c r="E4937">
        <v>0</v>
      </c>
      <c r="F4937">
        <v>0</v>
      </c>
      <c r="G4937">
        <v>0</v>
      </c>
      <c r="H4937">
        <v>0</v>
      </c>
      <c r="L4937">
        <v>23.256</v>
      </c>
      <c r="R4937">
        <v>273.89019999999999</v>
      </c>
      <c r="S4937" t="s">
        <v>90</v>
      </c>
      <c r="T4937" s="297">
        <v>46311.754166666666</v>
      </c>
    </row>
    <row r="4938" spans="1:20" x14ac:dyDescent="0.35">
      <c r="A4938" t="s">
        <v>110</v>
      </c>
      <c r="B4938" t="s">
        <v>111</v>
      </c>
      <c r="C4938" t="s">
        <v>93</v>
      </c>
      <c r="D4938" s="29">
        <v>46574</v>
      </c>
      <c r="E4938">
        <v>0</v>
      </c>
      <c r="F4938">
        <v>0</v>
      </c>
      <c r="G4938">
        <v>0</v>
      </c>
      <c r="H4938">
        <v>0</v>
      </c>
      <c r="L4938">
        <v>23.256</v>
      </c>
      <c r="R4938">
        <v>273.89019999999999</v>
      </c>
      <c r="S4938" t="s">
        <v>90</v>
      </c>
      <c r="T4938" s="297">
        <v>46311.754166666666</v>
      </c>
    </row>
    <row r="4939" spans="1:20" x14ac:dyDescent="0.35">
      <c r="A4939" t="s">
        <v>110</v>
      </c>
      <c r="B4939" t="s">
        <v>111</v>
      </c>
      <c r="C4939" t="s">
        <v>93</v>
      </c>
      <c r="D4939" s="29">
        <v>46575</v>
      </c>
      <c r="E4939">
        <v>0</v>
      </c>
      <c r="F4939">
        <v>0</v>
      </c>
      <c r="G4939">
        <v>0</v>
      </c>
      <c r="H4939">
        <v>0</v>
      </c>
      <c r="L4939">
        <v>23.256</v>
      </c>
      <c r="R4939">
        <v>273.89019999999999</v>
      </c>
      <c r="S4939" t="s">
        <v>90</v>
      </c>
      <c r="T4939" s="297">
        <v>46311.754166666666</v>
      </c>
    </row>
    <row r="4940" spans="1:20" x14ac:dyDescent="0.35">
      <c r="A4940" t="s">
        <v>110</v>
      </c>
      <c r="B4940" t="s">
        <v>111</v>
      </c>
      <c r="C4940" t="s">
        <v>93</v>
      </c>
      <c r="D4940" s="29">
        <v>46576</v>
      </c>
      <c r="E4940">
        <v>0</v>
      </c>
      <c r="F4940">
        <v>0</v>
      </c>
      <c r="G4940">
        <v>0</v>
      </c>
      <c r="H4940">
        <v>0</v>
      </c>
      <c r="L4940">
        <v>23.256</v>
      </c>
      <c r="R4940">
        <v>273.89019999999999</v>
      </c>
      <c r="S4940" t="s">
        <v>90</v>
      </c>
      <c r="T4940" s="297">
        <v>46311.754166666666</v>
      </c>
    </row>
    <row r="4941" spans="1:20" x14ac:dyDescent="0.35">
      <c r="A4941" t="s">
        <v>110</v>
      </c>
      <c r="B4941" t="s">
        <v>111</v>
      </c>
      <c r="C4941" t="s">
        <v>93</v>
      </c>
      <c r="D4941" s="29">
        <v>46577</v>
      </c>
      <c r="E4941">
        <v>0</v>
      </c>
      <c r="F4941">
        <v>0</v>
      </c>
      <c r="G4941">
        <v>0</v>
      </c>
      <c r="H4941">
        <v>0</v>
      </c>
      <c r="L4941">
        <v>23.256</v>
      </c>
      <c r="R4941">
        <v>273.89019999999999</v>
      </c>
      <c r="S4941" t="s">
        <v>90</v>
      </c>
      <c r="T4941" s="297">
        <v>46311.754166666666</v>
      </c>
    </row>
    <row r="4942" spans="1:20" x14ac:dyDescent="0.35">
      <c r="A4942" t="s">
        <v>110</v>
      </c>
      <c r="B4942" t="s">
        <v>111</v>
      </c>
      <c r="C4942" t="s">
        <v>93</v>
      </c>
      <c r="D4942" s="29">
        <v>46578</v>
      </c>
      <c r="E4942">
        <v>0</v>
      </c>
      <c r="F4942">
        <v>0</v>
      </c>
      <c r="G4942">
        <v>0</v>
      </c>
      <c r="H4942">
        <v>0</v>
      </c>
      <c r="L4942">
        <v>23.256</v>
      </c>
      <c r="R4942">
        <v>273.89019999999999</v>
      </c>
      <c r="S4942" t="s">
        <v>90</v>
      </c>
      <c r="T4942" s="297">
        <v>46311.754166666666</v>
      </c>
    </row>
    <row r="4943" spans="1:20" x14ac:dyDescent="0.35">
      <c r="A4943" t="s">
        <v>110</v>
      </c>
      <c r="B4943" t="s">
        <v>111</v>
      </c>
      <c r="C4943" t="s">
        <v>93</v>
      </c>
      <c r="D4943" s="29">
        <v>46579</v>
      </c>
      <c r="E4943">
        <v>0</v>
      </c>
      <c r="F4943">
        <v>0</v>
      </c>
      <c r="G4943">
        <v>0</v>
      </c>
      <c r="H4943">
        <v>0</v>
      </c>
      <c r="L4943">
        <v>23.256</v>
      </c>
      <c r="R4943">
        <v>273.89019999999999</v>
      </c>
      <c r="S4943" t="s">
        <v>90</v>
      </c>
      <c r="T4943" s="297">
        <v>46311.754166666666</v>
      </c>
    </row>
    <row r="4944" spans="1:20" x14ac:dyDescent="0.35">
      <c r="A4944" t="s">
        <v>110</v>
      </c>
      <c r="B4944" t="s">
        <v>111</v>
      </c>
      <c r="C4944" t="s">
        <v>93</v>
      </c>
      <c r="D4944" s="29">
        <v>46580</v>
      </c>
      <c r="E4944">
        <v>0</v>
      </c>
      <c r="F4944">
        <v>0</v>
      </c>
      <c r="G4944">
        <v>0</v>
      </c>
      <c r="H4944">
        <v>0</v>
      </c>
      <c r="L4944">
        <v>23.256</v>
      </c>
      <c r="R4944">
        <v>273.89019999999999</v>
      </c>
      <c r="S4944" t="s">
        <v>90</v>
      </c>
      <c r="T4944" s="297">
        <v>46311.754166666666</v>
      </c>
    </row>
    <row r="4945" spans="1:20" x14ac:dyDescent="0.35">
      <c r="A4945" t="s">
        <v>110</v>
      </c>
      <c r="B4945" t="s">
        <v>111</v>
      </c>
      <c r="C4945" t="s">
        <v>93</v>
      </c>
      <c r="D4945" s="29">
        <v>46581</v>
      </c>
      <c r="E4945">
        <v>0</v>
      </c>
      <c r="F4945">
        <v>0</v>
      </c>
      <c r="G4945">
        <v>0</v>
      </c>
      <c r="H4945">
        <v>0</v>
      </c>
      <c r="L4945">
        <v>23.256</v>
      </c>
      <c r="R4945">
        <v>273.89019999999999</v>
      </c>
      <c r="S4945" t="s">
        <v>90</v>
      </c>
      <c r="T4945" s="297">
        <v>46311.754166666666</v>
      </c>
    </row>
    <row r="4946" spans="1:20" x14ac:dyDescent="0.35">
      <c r="A4946" t="s">
        <v>110</v>
      </c>
      <c r="B4946" t="s">
        <v>111</v>
      </c>
      <c r="C4946" t="s">
        <v>93</v>
      </c>
      <c r="D4946" s="29">
        <v>46582</v>
      </c>
      <c r="E4946">
        <v>0</v>
      </c>
      <c r="F4946">
        <v>0</v>
      </c>
      <c r="G4946">
        <v>0</v>
      </c>
      <c r="H4946">
        <v>0</v>
      </c>
      <c r="L4946">
        <v>23.256</v>
      </c>
      <c r="R4946">
        <v>273.89019999999999</v>
      </c>
      <c r="S4946" t="s">
        <v>90</v>
      </c>
      <c r="T4946" s="297">
        <v>46311.754166666666</v>
      </c>
    </row>
    <row r="4947" spans="1:20" x14ac:dyDescent="0.35">
      <c r="A4947" t="s">
        <v>110</v>
      </c>
      <c r="B4947" t="s">
        <v>111</v>
      </c>
      <c r="C4947" t="s">
        <v>93</v>
      </c>
      <c r="D4947" s="29">
        <v>46583</v>
      </c>
      <c r="E4947">
        <v>0</v>
      </c>
      <c r="F4947">
        <v>0</v>
      </c>
      <c r="G4947">
        <v>0</v>
      </c>
      <c r="H4947">
        <v>0</v>
      </c>
      <c r="L4947">
        <v>23.256</v>
      </c>
      <c r="R4947">
        <v>273.89019999999999</v>
      </c>
      <c r="S4947" t="s">
        <v>90</v>
      </c>
      <c r="T4947" s="297">
        <v>46311.754166666666</v>
      </c>
    </row>
    <row r="4948" spans="1:20" x14ac:dyDescent="0.35">
      <c r="A4948" t="s">
        <v>110</v>
      </c>
      <c r="B4948" t="s">
        <v>111</v>
      </c>
      <c r="C4948" t="s">
        <v>93</v>
      </c>
      <c r="D4948" s="29">
        <v>46584</v>
      </c>
      <c r="E4948">
        <v>0</v>
      </c>
      <c r="F4948">
        <v>0</v>
      </c>
      <c r="G4948">
        <v>0</v>
      </c>
      <c r="H4948">
        <v>0</v>
      </c>
      <c r="L4948">
        <v>23.256</v>
      </c>
      <c r="R4948">
        <v>273.89019999999999</v>
      </c>
      <c r="S4948" t="s">
        <v>90</v>
      </c>
      <c r="T4948" s="297">
        <v>46311.754166666666</v>
      </c>
    </row>
    <row r="4949" spans="1:20" x14ac:dyDescent="0.35">
      <c r="A4949" t="s">
        <v>110</v>
      </c>
      <c r="B4949" t="s">
        <v>111</v>
      </c>
      <c r="C4949" t="s">
        <v>93</v>
      </c>
      <c r="D4949" s="29">
        <v>46585</v>
      </c>
      <c r="E4949">
        <v>0</v>
      </c>
      <c r="F4949">
        <v>0</v>
      </c>
      <c r="G4949">
        <v>0</v>
      </c>
      <c r="H4949">
        <v>0</v>
      </c>
      <c r="L4949">
        <v>23.256</v>
      </c>
      <c r="R4949">
        <v>273.89019999999999</v>
      </c>
      <c r="S4949" t="s">
        <v>90</v>
      </c>
      <c r="T4949" s="297">
        <v>46311.754166666666</v>
      </c>
    </row>
    <row r="4950" spans="1:20" x14ac:dyDescent="0.35">
      <c r="A4950" t="s">
        <v>110</v>
      </c>
      <c r="B4950" t="s">
        <v>111</v>
      </c>
      <c r="C4950" t="s">
        <v>93</v>
      </c>
      <c r="D4950" s="29">
        <v>46586</v>
      </c>
      <c r="E4950">
        <v>0</v>
      </c>
      <c r="F4950">
        <v>0</v>
      </c>
      <c r="G4950">
        <v>0</v>
      </c>
      <c r="H4950">
        <v>0</v>
      </c>
      <c r="L4950">
        <v>23.256</v>
      </c>
      <c r="R4950">
        <v>273.89019999999999</v>
      </c>
      <c r="S4950" t="s">
        <v>90</v>
      </c>
      <c r="T4950" s="297">
        <v>46311.754166666666</v>
      </c>
    </row>
    <row r="4951" spans="1:20" x14ac:dyDescent="0.35">
      <c r="A4951" t="s">
        <v>110</v>
      </c>
      <c r="B4951" t="s">
        <v>111</v>
      </c>
      <c r="C4951" t="s">
        <v>93</v>
      </c>
      <c r="D4951" s="29">
        <v>46587</v>
      </c>
      <c r="E4951">
        <v>0</v>
      </c>
      <c r="F4951">
        <v>0</v>
      </c>
      <c r="G4951">
        <v>0</v>
      </c>
      <c r="H4951">
        <v>0</v>
      </c>
      <c r="L4951">
        <v>23.256</v>
      </c>
      <c r="R4951">
        <v>273.89019999999999</v>
      </c>
      <c r="S4951" t="s">
        <v>90</v>
      </c>
      <c r="T4951" s="297">
        <v>46311.754166666666</v>
      </c>
    </row>
    <row r="4952" spans="1:20" x14ac:dyDescent="0.35">
      <c r="A4952" t="s">
        <v>110</v>
      </c>
      <c r="B4952" t="s">
        <v>111</v>
      </c>
      <c r="C4952" t="s">
        <v>93</v>
      </c>
      <c r="D4952" s="29">
        <v>46588</v>
      </c>
      <c r="E4952">
        <v>0</v>
      </c>
      <c r="F4952">
        <v>0</v>
      </c>
      <c r="G4952">
        <v>0</v>
      </c>
      <c r="H4952">
        <v>0</v>
      </c>
      <c r="L4952">
        <v>23.256</v>
      </c>
      <c r="R4952">
        <v>273.89019999999999</v>
      </c>
      <c r="S4952" t="s">
        <v>90</v>
      </c>
      <c r="T4952" s="297">
        <v>46311.754166666666</v>
      </c>
    </row>
    <row r="4953" spans="1:20" x14ac:dyDescent="0.35">
      <c r="A4953" t="s">
        <v>110</v>
      </c>
      <c r="B4953" t="s">
        <v>111</v>
      </c>
      <c r="C4953" t="s">
        <v>93</v>
      </c>
      <c r="D4953" s="29">
        <v>46589</v>
      </c>
      <c r="E4953">
        <v>0</v>
      </c>
      <c r="F4953">
        <v>0</v>
      </c>
      <c r="G4953">
        <v>0</v>
      </c>
      <c r="H4953">
        <v>0</v>
      </c>
      <c r="L4953">
        <v>23.256</v>
      </c>
      <c r="R4953">
        <v>273.89019999999999</v>
      </c>
      <c r="S4953" t="s">
        <v>90</v>
      </c>
      <c r="T4953" s="297">
        <v>46311.754166666666</v>
      </c>
    </row>
    <row r="4954" spans="1:20" x14ac:dyDescent="0.35">
      <c r="A4954" t="s">
        <v>110</v>
      </c>
      <c r="B4954" t="s">
        <v>111</v>
      </c>
      <c r="C4954" t="s">
        <v>93</v>
      </c>
      <c r="D4954" s="29">
        <v>46590</v>
      </c>
      <c r="E4954">
        <v>0</v>
      </c>
      <c r="F4954">
        <v>0</v>
      </c>
      <c r="G4954">
        <v>0</v>
      </c>
      <c r="H4954">
        <v>0</v>
      </c>
      <c r="L4954">
        <v>23.256</v>
      </c>
      <c r="R4954">
        <v>273.89019999999999</v>
      </c>
      <c r="S4954" t="s">
        <v>90</v>
      </c>
      <c r="T4954" s="297">
        <v>46311.754166666666</v>
      </c>
    </row>
    <row r="4955" spans="1:20" x14ac:dyDescent="0.35">
      <c r="A4955" t="s">
        <v>110</v>
      </c>
      <c r="B4955" t="s">
        <v>111</v>
      </c>
      <c r="C4955" t="s">
        <v>93</v>
      </c>
      <c r="D4955" s="29">
        <v>46591</v>
      </c>
      <c r="E4955">
        <v>0</v>
      </c>
      <c r="F4955">
        <v>0</v>
      </c>
      <c r="G4955">
        <v>0</v>
      </c>
      <c r="H4955">
        <v>0</v>
      </c>
      <c r="L4955">
        <v>23.256</v>
      </c>
      <c r="R4955">
        <v>273.89019999999999</v>
      </c>
      <c r="S4955" t="s">
        <v>90</v>
      </c>
      <c r="T4955" s="297">
        <v>46311.754166666666</v>
      </c>
    </row>
    <row r="4956" spans="1:20" x14ac:dyDescent="0.35">
      <c r="A4956" t="s">
        <v>110</v>
      </c>
      <c r="B4956" t="s">
        <v>111</v>
      </c>
      <c r="C4956" t="s">
        <v>93</v>
      </c>
      <c r="D4956" s="29">
        <v>46592</v>
      </c>
      <c r="E4956">
        <v>0</v>
      </c>
      <c r="F4956">
        <v>0</v>
      </c>
      <c r="G4956">
        <v>0</v>
      </c>
      <c r="H4956">
        <v>0</v>
      </c>
      <c r="L4956">
        <v>23.256</v>
      </c>
      <c r="R4956">
        <v>273.89019999999999</v>
      </c>
      <c r="S4956" t="s">
        <v>90</v>
      </c>
      <c r="T4956" s="297">
        <v>46311.754166666666</v>
      </c>
    </row>
    <row r="4957" spans="1:20" x14ac:dyDescent="0.35">
      <c r="A4957" t="s">
        <v>110</v>
      </c>
      <c r="B4957" t="s">
        <v>111</v>
      </c>
      <c r="C4957" t="s">
        <v>93</v>
      </c>
      <c r="D4957" s="29">
        <v>46593</v>
      </c>
      <c r="E4957">
        <v>0</v>
      </c>
      <c r="F4957">
        <v>0</v>
      </c>
      <c r="G4957">
        <v>0</v>
      </c>
      <c r="H4957">
        <v>0</v>
      </c>
      <c r="L4957">
        <v>23.256</v>
      </c>
      <c r="R4957">
        <v>273.89019999999999</v>
      </c>
      <c r="S4957" t="s">
        <v>90</v>
      </c>
      <c r="T4957" s="297">
        <v>46311.754166666666</v>
      </c>
    </row>
    <row r="4958" spans="1:20" x14ac:dyDescent="0.35">
      <c r="A4958" t="s">
        <v>110</v>
      </c>
      <c r="B4958" t="s">
        <v>111</v>
      </c>
      <c r="C4958" t="s">
        <v>93</v>
      </c>
      <c r="D4958" s="29">
        <v>46594</v>
      </c>
      <c r="E4958">
        <v>0</v>
      </c>
      <c r="F4958">
        <v>0</v>
      </c>
      <c r="G4958">
        <v>0</v>
      </c>
      <c r="H4958">
        <v>0</v>
      </c>
      <c r="L4958">
        <v>23.256</v>
      </c>
      <c r="R4958">
        <v>273.89019999999999</v>
      </c>
      <c r="S4958" t="s">
        <v>90</v>
      </c>
      <c r="T4958" s="297">
        <v>46311.754166666666</v>
      </c>
    </row>
    <row r="4959" spans="1:20" x14ac:dyDescent="0.35">
      <c r="A4959" t="s">
        <v>110</v>
      </c>
      <c r="B4959" t="s">
        <v>111</v>
      </c>
      <c r="C4959" t="s">
        <v>93</v>
      </c>
      <c r="D4959" s="29">
        <v>46595</v>
      </c>
      <c r="E4959">
        <v>0</v>
      </c>
      <c r="F4959">
        <v>0</v>
      </c>
      <c r="G4959">
        <v>0</v>
      </c>
      <c r="H4959">
        <v>0</v>
      </c>
      <c r="L4959">
        <v>23.256</v>
      </c>
      <c r="R4959">
        <v>273.89019999999999</v>
      </c>
      <c r="S4959" t="s">
        <v>90</v>
      </c>
      <c r="T4959" s="297">
        <v>46311.754166666666</v>
      </c>
    </row>
    <row r="4960" spans="1:20" x14ac:dyDescent="0.35">
      <c r="A4960" t="s">
        <v>110</v>
      </c>
      <c r="B4960" t="s">
        <v>111</v>
      </c>
      <c r="C4960" t="s">
        <v>93</v>
      </c>
      <c r="D4960" s="29">
        <v>46596</v>
      </c>
      <c r="E4960">
        <v>0</v>
      </c>
      <c r="F4960">
        <v>0</v>
      </c>
      <c r="G4960">
        <v>0</v>
      </c>
      <c r="H4960">
        <v>0</v>
      </c>
      <c r="L4960">
        <v>23.256</v>
      </c>
      <c r="R4960">
        <v>273.89019999999999</v>
      </c>
      <c r="S4960" t="s">
        <v>90</v>
      </c>
      <c r="T4960" s="297">
        <v>46311.754166666666</v>
      </c>
    </row>
    <row r="4961" spans="1:20" x14ac:dyDescent="0.35">
      <c r="A4961" t="s">
        <v>110</v>
      </c>
      <c r="B4961" t="s">
        <v>111</v>
      </c>
      <c r="C4961" t="s">
        <v>93</v>
      </c>
      <c r="D4961" s="29">
        <v>46597</v>
      </c>
      <c r="E4961">
        <v>0</v>
      </c>
      <c r="F4961">
        <v>0</v>
      </c>
      <c r="G4961">
        <v>0</v>
      </c>
      <c r="H4961">
        <v>0</v>
      </c>
      <c r="L4961">
        <v>23.256</v>
      </c>
      <c r="R4961">
        <v>273.89019999999999</v>
      </c>
      <c r="S4961" t="s">
        <v>90</v>
      </c>
      <c r="T4961" s="297">
        <v>46311.754166666666</v>
      </c>
    </row>
    <row r="4962" spans="1:20" x14ac:dyDescent="0.35">
      <c r="A4962" t="s">
        <v>110</v>
      </c>
      <c r="B4962" t="s">
        <v>111</v>
      </c>
      <c r="C4962" t="s">
        <v>93</v>
      </c>
      <c r="D4962" s="29">
        <v>46598</v>
      </c>
      <c r="E4962">
        <v>0</v>
      </c>
      <c r="F4962">
        <v>0</v>
      </c>
      <c r="G4962">
        <v>0</v>
      </c>
      <c r="H4962">
        <v>0</v>
      </c>
      <c r="L4962">
        <v>23.256</v>
      </c>
      <c r="R4962">
        <v>273.89019999999999</v>
      </c>
      <c r="S4962" t="s">
        <v>90</v>
      </c>
      <c r="T4962" s="297">
        <v>46311.754166666666</v>
      </c>
    </row>
    <row r="4963" spans="1:20" x14ac:dyDescent="0.35">
      <c r="A4963" t="s">
        <v>110</v>
      </c>
      <c r="B4963" t="s">
        <v>111</v>
      </c>
      <c r="C4963" t="s">
        <v>93</v>
      </c>
      <c r="D4963" s="29">
        <v>46599</v>
      </c>
      <c r="E4963">
        <v>0</v>
      </c>
      <c r="F4963">
        <v>0</v>
      </c>
      <c r="G4963">
        <v>0</v>
      </c>
      <c r="H4963">
        <v>0</v>
      </c>
      <c r="L4963">
        <v>23.256</v>
      </c>
      <c r="R4963">
        <v>273.89019999999999</v>
      </c>
      <c r="S4963" t="s">
        <v>90</v>
      </c>
      <c r="T4963" s="297">
        <v>46311.754166666666</v>
      </c>
    </row>
    <row r="4964" spans="1:20" x14ac:dyDescent="0.35">
      <c r="A4964" t="s">
        <v>110</v>
      </c>
      <c r="B4964" t="s">
        <v>111</v>
      </c>
      <c r="C4964" t="s">
        <v>93</v>
      </c>
      <c r="D4964" s="29">
        <v>46600</v>
      </c>
      <c r="E4964">
        <v>0</v>
      </c>
      <c r="F4964">
        <v>0</v>
      </c>
      <c r="G4964">
        <v>0</v>
      </c>
      <c r="H4964">
        <v>0</v>
      </c>
      <c r="L4964">
        <v>23.256</v>
      </c>
      <c r="R4964">
        <v>273.89019999999999</v>
      </c>
      <c r="S4964" t="s">
        <v>90</v>
      </c>
      <c r="T4964" s="297">
        <v>46311.754166666666</v>
      </c>
    </row>
    <row r="4965" spans="1:20" x14ac:dyDescent="0.35">
      <c r="A4965" t="s">
        <v>110</v>
      </c>
      <c r="B4965" t="s">
        <v>111</v>
      </c>
      <c r="C4965" t="s">
        <v>93</v>
      </c>
      <c r="D4965" s="29">
        <v>46601</v>
      </c>
      <c r="E4965">
        <v>0</v>
      </c>
      <c r="F4965">
        <v>0</v>
      </c>
      <c r="G4965">
        <v>0</v>
      </c>
      <c r="H4965">
        <v>0</v>
      </c>
      <c r="L4965">
        <v>23.256</v>
      </c>
      <c r="R4965">
        <v>273.89019999999999</v>
      </c>
      <c r="S4965" t="s">
        <v>90</v>
      </c>
      <c r="T4965" s="297">
        <v>46311.754166666666</v>
      </c>
    </row>
    <row r="4966" spans="1:20" x14ac:dyDescent="0.35">
      <c r="A4966" t="s">
        <v>110</v>
      </c>
      <c r="B4966" t="s">
        <v>111</v>
      </c>
      <c r="C4966" t="s">
        <v>93</v>
      </c>
      <c r="D4966" s="29">
        <v>46602</v>
      </c>
      <c r="E4966">
        <v>0</v>
      </c>
      <c r="F4966">
        <v>0</v>
      </c>
      <c r="G4966">
        <v>0</v>
      </c>
      <c r="H4966">
        <v>0</v>
      </c>
      <c r="L4966">
        <v>23.256</v>
      </c>
      <c r="R4966">
        <v>273.89019999999999</v>
      </c>
      <c r="S4966" t="s">
        <v>90</v>
      </c>
      <c r="T4966" s="297">
        <v>46311.754166666666</v>
      </c>
    </row>
    <row r="4967" spans="1:20" x14ac:dyDescent="0.35">
      <c r="A4967" t="s">
        <v>110</v>
      </c>
      <c r="B4967" t="s">
        <v>111</v>
      </c>
      <c r="C4967" t="s">
        <v>93</v>
      </c>
      <c r="D4967" s="29">
        <v>46603</v>
      </c>
      <c r="E4967">
        <v>0</v>
      </c>
      <c r="F4967">
        <v>0</v>
      </c>
      <c r="G4967">
        <v>0</v>
      </c>
      <c r="H4967">
        <v>0</v>
      </c>
      <c r="L4967">
        <v>23.256</v>
      </c>
      <c r="R4967">
        <v>273.89019999999999</v>
      </c>
      <c r="S4967" t="s">
        <v>90</v>
      </c>
      <c r="T4967" s="297">
        <v>46311.754166666666</v>
      </c>
    </row>
    <row r="4968" spans="1:20" x14ac:dyDescent="0.35">
      <c r="A4968" t="s">
        <v>110</v>
      </c>
      <c r="B4968" t="s">
        <v>111</v>
      </c>
      <c r="C4968" t="s">
        <v>93</v>
      </c>
      <c r="D4968" s="29">
        <v>46604</v>
      </c>
      <c r="E4968">
        <v>0</v>
      </c>
      <c r="F4968">
        <v>0</v>
      </c>
      <c r="G4968">
        <v>0</v>
      </c>
      <c r="H4968">
        <v>0</v>
      </c>
      <c r="L4968">
        <v>23.256</v>
      </c>
      <c r="R4968">
        <v>273.89019999999999</v>
      </c>
      <c r="S4968" t="s">
        <v>90</v>
      </c>
      <c r="T4968" s="297">
        <v>46311.754166666666</v>
      </c>
    </row>
    <row r="4969" spans="1:20" x14ac:dyDescent="0.35">
      <c r="A4969" t="s">
        <v>110</v>
      </c>
      <c r="B4969" t="s">
        <v>111</v>
      </c>
      <c r="C4969" t="s">
        <v>93</v>
      </c>
      <c r="D4969" s="29">
        <v>46605</v>
      </c>
      <c r="E4969">
        <v>0</v>
      </c>
      <c r="F4969">
        <v>0</v>
      </c>
      <c r="G4969">
        <v>0</v>
      </c>
      <c r="H4969">
        <v>0</v>
      </c>
      <c r="L4969">
        <v>23.256</v>
      </c>
      <c r="R4969">
        <v>273.89019999999999</v>
      </c>
      <c r="S4969" t="s">
        <v>90</v>
      </c>
      <c r="T4969" s="297">
        <v>46311.754166666666</v>
      </c>
    </row>
    <row r="4970" spans="1:20" x14ac:dyDescent="0.35">
      <c r="A4970" t="s">
        <v>110</v>
      </c>
      <c r="B4970" t="s">
        <v>111</v>
      </c>
      <c r="C4970" t="s">
        <v>93</v>
      </c>
      <c r="D4970" s="29">
        <v>46606</v>
      </c>
      <c r="E4970">
        <v>0</v>
      </c>
      <c r="F4970">
        <v>0</v>
      </c>
      <c r="G4970">
        <v>0</v>
      </c>
      <c r="H4970">
        <v>0</v>
      </c>
      <c r="L4970">
        <v>23.256</v>
      </c>
      <c r="R4970">
        <v>273.89019999999999</v>
      </c>
      <c r="S4970" t="s">
        <v>90</v>
      </c>
      <c r="T4970" s="297">
        <v>46311.754166666666</v>
      </c>
    </row>
    <row r="4971" spans="1:20" x14ac:dyDescent="0.35">
      <c r="A4971" t="s">
        <v>110</v>
      </c>
      <c r="B4971" t="s">
        <v>111</v>
      </c>
      <c r="C4971" t="s">
        <v>93</v>
      </c>
      <c r="D4971" s="29">
        <v>46607</v>
      </c>
      <c r="E4971">
        <v>0</v>
      </c>
      <c r="F4971">
        <v>0</v>
      </c>
      <c r="G4971">
        <v>0</v>
      </c>
      <c r="H4971">
        <v>0</v>
      </c>
      <c r="L4971">
        <v>23.256</v>
      </c>
      <c r="R4971">
        <v>273.89019999999999</v>
      </c>
      <c r="S4971" t="s">
        <v>90</v>
      </c>
      <c r="T4971" s="297">
        <v>46311.754166666666</v>
      </c>
    </row>
    <row r="4972" spans="1:20" x14ac:dyDescent="0.35">
      <c r="A4972" t="s">
        <v>110</v>
      </c>
      <c r="B4972" t="s">
        <v>111</v>
      </c>
      <c r="C4972" t="s">
        <v>93</v>
      </c>
      <c r="D4972" s="29">
        <v>46608</v>
      </c>
      <c r="E4972">
        <v>0</v>
      </c>
      <c r="F4972">
        <v>0</v>
      </c>
      <c r="G4972">
        <v>0</v>
      </c>
      <c r="H4972">
        <v>0</v>
      </c>
      <c r="L4972">
        <v>23.256</v>
      </c>
      <c r="R4972">
        <v>273.89019999999999</v>
      </c>
      <c r="S4972" t="s">
        <v>90</v>
      </c>
      <c r="T4972" s="297">
        <v>46311.754166666666</v>
      </c>
    </row>
    <row r="4973" spans="1:20" x14ac:dyDescent="0.35">
      <c r="A4973" t="s">
        <v>110</v>
      </c>
      <c r="B4973" t="s">
        <v>111</v>
      </c>
      <c r="C4973" t="s">
        <v>93</v>
      </c>
      <c r="D4973" s="29">
        <v>46609</v>
      </c>
      <c r="E4973">
        <v>0</v>
      </c>
      <c r="F4973">
        <v>0</v>
      </c>
      <c r="G4973">
        <v>0</v>
      </c>
      <c r="H4973">
        <v>0</v>
      </c>
      <c r="L4973">
        <v>23.256</v>
      </c>
      <c r="R4973">
        <v>273.89019999999999</v>
      </c>
      <c r="S4973" t="s">
        <v>90</v>
      </c>
      <c r="T4973" s="297">
        <v>46311.754166666666</v>
      </c>
    </row>
    <row r="4974" spans="1:20" x14ac:dyDescent="0.35">
      <c r="A4974" t="s">
        <v>110</v>
      </c>
      <c r="B4974" t="s">
        <v>111</v>
      </c>
      <c r="C4974" t="s">
        <v>93</v>
      </c>
      <c r="D4974" s="29">
        <v>46610</v>
      </c>
      <c r="E4974">
        <v>0</v>
      </c>
      <c r="F4974">
        <v>0</v>
      </c>
      <c r="G4974">
        <v>0</v>
      </c>
      <c r="H4974">
        <v>0</v>
      </c>
      <c r="L4974">
        <v>23.256</v>
      </c>
      <c r="R4974">
        <v>273.89019999999999</v>
      </c>
      <c r="S4974" t="s">
        <v>90</v>
      </c>
      <c r="T4974" s="297">
        <v>46311.754166666666</v>
      </c>
    </row>
    <row r="4975" spans="1:20" x14ac:dyDescent="0.35">
      <c r="A4975" t="s">
        <v>110</v>
      </c>
      <c r="B4975" t="s">
        <v>111</v>
      </c>
      <c r="C4975" t="s">
        <v>93</v>
      </c>
      <c r="D4975" s="29">
        <v>46611</v>
      </c>
      <c r="E4975">
        <v>0</v>
      </c>
      <c r="F4975">
        <v>0</v>
      </c>
      <c r="G4975">
        <v>0</v>
      </c>
      <c r="H4975">
        <v>0</v>
      </c>
      <c r="L4975">
        <v>23.256</v>
      </c>
      <c r="R4975">
        <v>273.89019999999999</v>
      </c>
      <c r="S4975" t="s">
        <v>90</v>
      </c>
      <c r="T4975" s="297">
        <v>46311.754166666666</v>
      </c>
    </row>
    <row r="4976" spans="1:20" x14ac:dyDescent="0.35">
      <c r="A4976" t="s">
        <v>110</v>
      </c>
      <c r="B4976" t="s">
        <v>111</v>
      </c>
      <c r="C4976" t="s">
        <v>93</v>
      </c>
      <c r="D4976" s="29">
        <v>46612</v>
      </c>
      <c r="E4976">
        <v>0</v>
      </c>
      <c r="F4976">
        <v>0</v>
      </c>
      <c r="G4976">
        <v>0</v>
      </c>
      <c r="H4976">
        <v>0</v>
      </c>
      <c r="L4976">
        <v>23.256</v>
      </c>
      <c r="R4976">
        <v>273.89019999999999</v>
      </c>
      <c r="S4976" t="s">
        <v>90</v>
      </c>
      <c r="T4976" s="297">
        <v>46311.754166666666</v>
      </c>
    </row>
    <row r="4977" spans="1:20" x14ac:dyDescent="0.35">
      <c r="A4977" t="s">
        <v>110</v>
      </c>
      <c r="B4977" t="s">
        <v>111</v>
      </c>
      <c r="C4977" t="s">
        <v>93</v>
      </c>
      <c r="D4977" s="29">
        <v>46613</v>
      </c>
      <c r="E4977">
        <v>0</v>
      </c>
      <c r="F4977">
        <v>0</v>
      </c>
      <c r="G4977">
        <v>0</v>
      </c>
      <c r="H4977">
        <v>0</v>
      </c>
      <c r="L4977">
        <v>23.256</v>
      </c>
      <c r="R4977">
        <v>273.89019999999999</v>
      </c>
      <c r="S4977" t="s">
        <v>90</v>
      </c>
      <c r="T4977" s="297">
        <v>46311.754166666666</v>
      </c>
    </row>
    <row r="4978" spans="1:20" x14ac:dyDescent="0.35">
      <c r="A4978" t="s">
        <v>110</v>
      </c>
      <c r="B4978" t="s">
        <v>111</v>
      </c>
      <c r="C4978" t="s">
        <v>93</v>
      </c>
      <c r="D4978" s="29">
        <v>46614</v>
      </c>
      <c r="E4978">
        <v>0</v>
      </c>
      <c r="F4978">
        <v>0</v>
      </c>
      <c r="G4978">
        <v>0</v>
      </c>
      <c r="H4978">
        <v>0</v>
      </c>
      <c r="L4978">
        <v>23.256</v>
      </c>
      <c r="R4978">
        <v>273.89019999999999</v>
      </c>
      <c r="S4978" t="s">
        <v>90</v>
      </c>
      <c r="T4978" s="297">
        <v>46311.754166666666</v>
      </c>
    </row>
    <row r="4979" spans="1:20" x14ac:dyDescent="0.35">
      <c r="A4979" t="s">
        <v>110</v>
      </c>
      <c r="B4979" t="s">
        <v>111</v>
      </c>
      <c r="C4979" t="s">
        <v>93</v>
      </c>
      <c r="D4979" s="29">
        <v>46615</v>
      </c>
      <c r="E4979">
        <v>0</v>
      </c>
      <c r="F4979">
        <v>0</v>
      </c>
      <c r="G4979">
        <v>0</v>
      </c>
      <c r="H4979">
        <v>0</v>
      </c>
      <c r="L4979">
        <v>23.256</v>
      </c>
      <c r="R4979">
        <v>273.89019999999999</v>
      </c>
      <c r="S4979" t="s">
        <v>90</v>
      </c>
      <c r="T4979" s="297">
        <v>46311.754166666666</v>
      </c>
    </row>
    <row r="4980" spans="1:20" x14ac:dyDescent="0.35">
      <c r="A4980" t="s">
        <v>110</v>
      </c>
      <c r="B4980" t="s">
        <v>111</v>
      </c>
      <c r="C4980" t="s">
        <v>93</v>
      </c>
      <c r="D4980" s="29">
        <v>46616</v>
      </c>
      <c r="E4980">
        <v>0</v>
      </c>
      <c r="F4980">
        <v>0</v>
      </c>
      <c r="G4980">
        <v>0</v>
      </c>
      <c r="H4980">
        <v>0</v>
      </c>
      <c r="L4980">
        <v>23.256</v>
      </c>
      <c r="R4980">
        <v>273.89019999999999</v>
      </c>
      <c r="S4980" t="s">
        <v>90</v>
      </c>
      <c r="T4980" s="297">
        <v>46311.754166666666</v>
      </c>
    </row>
    <row r="4981" spans="1:20" x14ac:dyDescent="0.35">
      <c r="A4981" t="s">
        <v>110</v>
      </c>
      <c r="B4981" t="s">
        <v>111</v>
      </c>
      <c r="C4981" t="s">
        <v>93</v>
      </c>
      <c r="D4981" s="29">
        <v>46617</v>
      </c>
      <c r="E4981">
        <v>0</v>
      </c>
      <c r="F4981">
        <v>0</v>
      </c>
      <c r="G4981">
        <v>0</v>
      </c>
      <c r="H4981">
        <v>0</v>
      </c>
      <c r="L4981">
        <v>23.256</v>
      </c>
      <c r="R4981">
        <v>273.89019999999999</v>
      </c>
      <c r="S4981" t="s">
        <v>90</v>
      </c>
      <c r="T4981" s="297">
        <v>46311.754166666666</v>
      </c>
    </row>
    <row r="4982" spans="1:20" x14ac:dyDescent="0.35">
      <c r="A4982" t="s">
        <v>110</v>
      </c>
      <c r="B4982" t="s">
        <v>111</v>
      </c>
      <c r="C4982" t="s">
        <v>93</v>
      </c>
      <c r="D4982" s="29">
        <v>46618</v>
      </c>
      <c r="E4982">
        <v>0</v>
      </c>
      <c r="F4982">
        <v>0</v>
      </c>
      <c r="G4982">
        <v>0</v>
      </c>
      <c r="H4982">
        <v>0</v>
      </c>
      <c r="L4982">
        <v>23.256</v>
      </c>
      <c r="R4982">
        <v>273.89019999999999</v>
      </c>
      <c r="S4982" t="s">
        <v>90</v>
      </c>
      <c r="T4982" s="297">
        <v>46311.754166666666</v>
      </c>
    </row>
    <row r="4983" spans="1:20" x14ac:dyDescent="0.35">
      <c r="A4983" t="s">
        <v>110</v>
      </c>
      <c r="B4983" t="s">
        <v>111</v>
      </c>
      <c r="C4983" t="s">
        <v>93</v>
      </c>
      <c r="D4983" s="29">
        <v>46619</v>
      </c>
      <c r="E4983">
        <v>0</v>
      </c>
      <c r="F4983">
        <v>0</v>
      </c>
      <c r="G4983">
        <v>0</v>
      </c>
      <c r="H4983">
        <v>0</v>
      </c>
      <c r="L4983">
        <v>23.256</v>
      </c>
      <c r="R4983">
        <v>273.89019999999999</v>
      </c>
      <c r="S4983" t="s">
        <v>90</v>
      </c>
      <c r="T4983" s="297">
        <v>46311.754166666666</v>
      </c>
    </row>
    <row r="4984" spans="1:20" x14ac:dyDescent="0.35">
      <c r="A4984" t="s">
        <v>110</v>
      </c>
      <c r="B4984" t="s">
        <v>111</v>
      </c>
      <c r="C4984" t="s">
        <v>93</v>
      </c>
      <c r="D4984" s="29">
        <v>46620</v>
      </c>
      <c r="E4984">
        <v>0</v>
      </c>
      <c r="F4984">
        <v>0</v>
      </c>
      <c r="G4984">
        <v>0</v>
      </c>
      <c r="H4984">
        <v>0</v>
      </c>
      <c r="L4984">
        <v>23.256</v>
      </c>
      <c r="R4984">
        <v>273.89019999999999</v>
      </c>
      <c r="S4984" t="s">
        <v>90</v>
      </c>
      <c r="T4984" s="297">
        <v>46311.754166666666</v>
      </c>
    </row>
    <row r="4985" spans="1:20" x14ac:dyDescent="0.35">
      <c r="A4985" t="s">
        <v>110</v>
      </c>
      <c r="B4985" t="s">
        <v>111</v>
      </c>
      <c r="C4985" t="s">
        <v>93</v>
      </c>
      <c r="D4985" s="29">
        <v>46621</v>
      </c>
      <c r="E4985">
        <v>0</v>
      </c>
      <c r="F4985">
        <v>0</v>
      </c>
      <c r="G4985">
        <v>0</v>
      </c>
      <c r="H4985">
        <v>0</v>
      </c>
      <c r="L4985">
        <v>23.256</v>
      </c>
      <c r="R4985">
        <v>273.89019999999999</v>
      </c>
      <c r="S4985" t="s">
        <v>90</v>
      </c>
      <c r="T4985" s="297">
        <v>46311.754166666666</v>
      </c>
    </row>
    <row r="4986" spans="1:20" x14ac:dyDescent="0.35">
      <c r="A4986" t="s">
        <v>110</v>
      </c>
      <c r="B4986" t="s">
        <v>111</v>
      </c>
      <c r="C4986" t="s">
        <v>93</v>
      </c>
      <c r="D4986" s="29">
        <v>46622</v>
      </c>
      <c r="E4986">
        <v>0</v>
      </c>
      <c r="F4986">
        <v>0</v>
      </c>
      <c r="G4986">
        <v>0</v>
      </c>
      <c r="H4986">
        <v>0</v>
      </c>
      <c r="L4986">
        <v>23.256</v>
      </c>
      <c r="R4986">
        <v>273.89019999999999</v>
      </c>
      <c r="S4986" t="s">
        <v>90</v>
      </c>
      <c r="T4986" s="297">
        <v>46311.754166666666</v>
      </c>
    </row>
    <row r="4987" spans="1:20" x14ac:dyDescent="0.35">
      <c r="A4987" t="s">
        <v>110</v>
      </c>
      <c r="B4987" t="s">
        <v>111</v>
      </c>
      <c r="C4987" t="s">
        <v>93</v>
      </c>
      <c r="D4987" s="29">
        <v>46623</v>
      </c>
      <c r="E4987">
        <v>0</v>
      </c>
      <c r="F4987">
        <v>0</v>
      </c>
      <c r="G4987">
        <v>0</v>
      </c>
      <c r="H4987">
        <v>0</v>
      </c>
      <c r="L4987">
        <v>23.256</v>
      </c>
      <c r="R4987">
        <v>273.89019999999999</v>
      </c>
      <c r="S4987" t="s">
        <v>90</v>
      </c>
      <c r="T4987" s="297">
        <v>46311.754166666666</v>
      </c>
    </row>
    <row r="4988" spans="1:20" x14ac:dyDescent="0.35">
      <c r="A4988" t="s">
        <v>110</v>
      </c>
      <c r="B4988" t="s">
        <v>111</v>
      </c>
      <c r="C4988" t="s">
        <v>93</v>
      </c>
      <c r="D4988" s="29">
        <v>46624</v>
      </c>
      <c r="E4988">
        <v>0</v>
      </c>
      <c r="F4988">
        <v>0</v>
      </c>
      <c r="G4988">
        <v>0</v>
      </c>
      <c r="H4988">
        <v>0</v>
      </c>
      <c r="L4988">
        <v>23.256</v>
      </c>
      <c r="R4988">
        <v>273.89019999999999</v>
      </c>
      <c r="S4988" t="s">
        <v>90</v>
      </c>
      <c r="T4988" s="297">
        <v>46311.754166666666</v>
      </c>
    </row>
    <row r="4989" spans="1:20" x14ac:dyDescent="0.35">
      <c r="A4989" t="s">
        <v>110</v>
      </c>
      <c r="B4989" t="s">
        <v>111</v>
      </c>
      <c r="C4989" t="s">
        <v>93</v>
      </c>
      <c r="D4989" s="29">
        <v>46625</v>
      </c>
      <c r="E4989">
        <v>0</v>
      </c>
      <c r="F4989">
        <v>0</v>
      </c>
      <c r="G4989">
        <v>0</v>
      </c>
      <c r="H4989">
        <v>0</v>
      </c>
      <c r="L4989">
        <v>23.256</v>
      </c>
      <c r="R4989">
        <v>273.89019999999999</v>
      </c>
      <c r="S4989" t="s">
        <v>90</v>
      </c>
      <c r="T4989" s="297">
        <v>46311.754166666666</v>
      </c>
    </row>
    <row r="4990" spans="1:20" x14ac:dyDescent="0.35">
      <c r="A4990" t="s">
        <v>110</v>
      </c>
      <c r="B4990" t="s">
        <v>111</v>
      </c>
      <c r="C4990" t="s">
        <v>93</v>
      </c>
      <c r="D4990" s="29">
        <v>46626</v>
      </c>
      <c r="E4990">
        <v>0</v>
      </c>
      <c r="F4990">
        <v>0</v>
      </c>
      <c r="G4990">
        <v>0</v>
      </c>
      <c r="H4990">
        <v>0</v>
      </c>
      <c r="L4990">
        <v>23.256</v>
      </c>
      <c r="R4990">
        <v>273.89019999999999</v>
      </c>
      <c r="S4990" t="s">
        <v>90</v>
      </c>
      <c r="T4990" s="297">
        <v>46311.754166666666</v>
      </c>
    </row>
    <row r="4991" spans="1:20" x14ac:dyDescent="0.35">
      <c r="A4991" t="s">
        <v>110</v>
      </c>
      <c r="B4991" t="s">
        <v>111</v>
      </c>
      <c r="C4991" t="s">
        <v>93</v>
      </c>
      <c r="D4991" s="29">
        <v>46627</v>
      </c>
      <c r="E4991">
        <v>0</v>
      </c>
      <c r="F4991">
        <v>0</v>
      </c>
      <c r="G4991">
        <v>0</v>
      </c>
      <c r="H4991">
        <v>0</v>
      </c>
      <c r="L4991">
        <v>23.256</v>
      </c>
      <c r="R4991">
        <v>273.89019999999999</v>
      </c>
      <c r="S4991" t="s">
        <v>90</v>
      </c>
      <c r="T4991" s="297">
        <v>46311.754166666666</v>
      </c>
    </row>
    <row r="4992" spans="1:20" x14ac:dyDescent="0.35">
      <c r="A4992" t="s">
        <v>110</v>
      </c>
      <c r="B4992" t="s">
        <v>111</v>
      </c>
      <c r="C4992" t="s">
        <v>93</v>
      </c>
      <c r="D4992" s="29">
        <v>46628</v>
      </c>
      <c r="E4992">
        <v>0</v>
      </c>
      <c r="F4992">
        <v>0</v>
      </c>
      <c r="G4992">
        <v>0</v>
      </c>
      <c r="H4992">
        <v>0</v>
      </c>
      <c r="L4992">
        <v>23.256</v>
      </c>
      <c r="R4992">
        <v>273.89019999999999</v>
      </c>
      <c r="S4992" t="s">
        <v>90</v>
      </c>
      <c r="T4992" s="297">
        <v>46311.754166666666</v>
      </c>
    </row>
    <row r="4993" spans="1:20" x14ac:dyDescent="0.35">
      <c r="A4993" t="s">
        <v>110</v>
      </c>
      <c r="B4993" t="s">
        <v>111</v>
      </c>
      <c r="C4993" t="s">
        <v>93</v>
      </c>
      <c r="D4993" s="29">
        <v>46629</v>
      </c>
      <c r="E4993">
        <v>0</v>
      </c>
      <c r="F4993">
        <v>0</v>
      </c>
      <c r="G4993">
        <v>0</v>
      </c>
      <c r="H4993">
        <v>0</v>
      </c>
      <c r="L4993">
        <v>23.256</v>
      </c>
      <c r="R4993">
        <v>273.89019999999999</v>
      </c>
      <c r="S4993" t="s">
        <v>90</v>
      </c>
      <c r="T4993" s="297">
        <v>46311.754166666666</v>
      </c>
    </row>
    <row r="4994" spans="1:20" x14ac:dyDescent="0.35">
      <c r="A4994" t="s">
        <v>110</v>
      </c>
      <c r="B4994" t="s">
        <v>111</v>
      </c>
      <c r="C4994" t="s">
        <v>93</v>
      </c>
      <c r="D4994" s="29">
        <v>46630</v>
      </c>
      <c r="E4994">
        <v>0</v>
      </c>
      <c r="F4994">
        <v>0</v>
      </c>
      <c r="G4994">
        <v>0</v>
      </c>
      <c r="H4994">
        <v>0</v>
      </c>
      <c r="L4994">
        <v>23.256</v>
      </c>
      <c r="R4994">
        <v>273.89019999999999</v>
      </c>
      <c r="S4994" t="s">
        <v>90</v>
      </c>
      <c r="T4994" s="297">
        <v>46311.754166666666</v>
      </c>
    </row>
    <row r="4995" spans="1:20" x14ac:dyDescent="0.35">
      <c r="A4995" t="s">
        <v>110</v>
      </c>
      <c r="B4995" t="s">
        <v>111</v>
      </c>
      <c r="C4995" t="s">
        <v>93</v>
      </c>
      <c r="D4995" s="29">
        <v>46631</v>
      </c>
      <c r="E4995">
        <v>0</v>
      </c>
      <c r="F4995">
        <v>0</v>
      </c>
      <c r="G4995">
        <v>0</v>
      </c>
      <c r="H4995">
        <v>0</v>
      </c>
      <c r="L4995">
        <v>23.256</v>
      </c>
      <c r="R4995">
        <v>273.89019999999999</v>
      </c>
      <c r="S4995" t="s">
        <v>90</v>
      </c>
      <c r="T4995" s="297">
        <v>46311.754166666666</v>
      </c>
    </row>
    <row r="4996" spans="1:20" x14ac:dyDescent="0.35">
      <c r="A4996" t="s">
        <v>110</v>
      </c>
      <c r="B4996" t="s">
        <v>111</v>
      </c>
      <c r="C4996" t="s">
        <v>93</v>
      </c>
      <c r="D4996" s="29">
        <v>46632</v>
      </c>
      <c r="E4996">
        <v>1</v>
      </c>
      <c r="F4996">
        <v>0.01</v>
      </c>
      <c r="G4996">
        <v>1</v>
      </c>
      <c r="H4996">
        <v>0.92</v>
      </c>
      <c r="J4996">
        <v>0</v>
      </c>
      <c r="K4996">
        <v>23</v>
      </c>
      <c r="L4996">
        <v>23.256</v>
      </c>
      <c r="R4996">
        <v>273.89019999999999</v>
      </c>
      <c r="S4996" t="s">
        <v>90</v>
      </c>
      <c r="T4996" s="297">
        <v>46311.754166666666</v>
      </c>
    </row>
    <row r="4997" spans="1:20" x14ac:dyDescent="0.35">
      <c r="A4997" t="s">
        <v>110</v>
      </c>
      <c r="B4997" t="s">
        <v>111</v>
      </c>
      <c r="C4997" t="s">
        <v>93</v>
      </c>
      <c r="D4997" s="29">
        <v>46633</v>
      </c>
      <c r="E4997">
        <v>0</v>
      </c>
      <c r="F4997">
        <v>0</v>
      </c>
      <c r="G4997">
        <v>0</v>
      </c>
      <c r="H4997">
        <v>0</v>
      </c>
      <c r="L4997">
        <v>23.256</v>
      </c>
      <c r="R4997">
        <v>273.89019999999999</v>
      </c>
      <c r="S4997" t="s">
        <v>90</v>
      </c>
      <c r="T4997" s="297">
        <v>46311.754166666666</v>
      </c>
    </row>
    <row r="4998" spans="1:20" x14ac:dyDescent="0.35">
      <c r="A4998" t="s">
        <v>110</v>
      </c>
      <c r="B4998" t="s">
        <v>111</v>
      </c>
      <c r="C4998" t="s">
        <v>93</v>
      </c>
      <c r="D4998" s="29">
        <v>46634</v>
      </c>
      <c r="E4998">
        <v>0</v>
      </c>
      <c r="F4998">
        <v>0</v>
      </c>
      <c r="G4998">
        <v>0</v>
      </c>
      <c r="H4998">
        <v>0</v>
      </c>
      <c r="L4998">
        <v>23.256</v>
      </c>
      <c r="R4998">
        <v>273.89019999999999</v>
      </c>
      <c r="S4998" t="s">
        <v>90</v>
      </c>
      <c r="T4998" s="297">
        <v>46311.754166666666</v>
      </c>
    </row>
    <row r="4999" spans="1:20" x14ac:dyDescent="0.35">
      <c r="A4999" t="s">
        <v>110</v>
      </c>
      <c r="B4999" t="s">
        <v>111</v>
      </c>
      <c r="C4999" t="s">
        <v>93</v>
      </c>
      <c r="D4999" s="29">
        <v>46635</v>
      </c>
      <c r="E4999">
        <v>0</v>
      </c>
      <c r="F4999">
        <v>0</v>
      </c>
      <c r="G4999">
        <v>0</v>
      </c>
      <c r="H4999">
        <v>0</v>
      </c>
      <c r="L4999">
        <v>23.256</v>
      </c>
      <c r="R4999">
        <v>273.89019999999999</v>
      </c>
      <c r="S4999" t="s">
        <v>90</v>
      </c>
      <c r="T4999" s="297">
        <v>46311.754166666666</v>
      </c>
    </row>
    <row r="5000" spans="1:20" x14ac:dyDescent="0.35">
      <c r="A5000" t="s">
        <v>110</v>
      </c>
      <c r="B5000" t="s">
        <v>111</v>
      </c>
      <c r="C5000" t="s">
        <v>93</v>
      </c>
      <c r="D5000" s="29">
        <v>46636</v>
      </c>
      <c r="E5000">
        <v>1</v>
      </c>
      <c r="F5000">
        <v>0.01</v>
      </c>
      <c r="G5000">
        <v>1</v>
      </c>
      <c r="H5000">
        <v>0.92</v>
      </c>
      <c r="J5000">
        <v>0</v>
      </c>
      <c r="K5000">
        <v>23</v>
      </c>
      <c r="L5000">
        <v>23.256</v>
      </c>
      <c r="R5000">
        <v>273.89019999999999</v>
      </c>
      <c r="S5000" t="s">
        <v>90</v>
      </c>
      <c r="T5000" s="297">
        <v>46311.754166666666</v>
      </c>
    </row>
    <row r="5001" spans="1:20" x14ac:dyDescent="0.35">
      <c r="A5001" t="s">
        <v>110</v>
      </c>
      <c r="B5001" t="s">
        <v>111</v>
      </c>
      <c r="C5001" t="s">
        <v>93</v>
      </c>
      <c r="D5001" s="29">
        <v>46637</v>
      </c>
      <c r="E5001">
        <v>1</v>
      </c>
      <c r="F5001">
        <v>0.01</v>
      </c>
      <c r="G5001">
        <v>1</v>
      </c>
      <c r="H5001">
        <v>0.92</v>
      </c>
      <c r="J5001">
        <v>0</v>
      </c>
      <c r="K5001">
        <v>23</v>
      </c>
      <c r="L5001">
        <v>23.256</v>
      </c>
      <c r="R5001">
        <v>273.89019999999999</v>
      </c>
      <c r="S5001" t="s">
        <v>90</v>
      </c>
      <c r="T5001" s="297">
        <v>46311.754166666666</v>
      </c>
    </row>
    <row r="5002" spans="1:20" x14ac:dyDescent="0.35">
      <c r="A5002" t="s">
        <v>110</v>
      </c>
      <c r="B5002" t="s">
        <v>111</v>
      </c>
      <c r="C5002" t="s">
        <v>93</v>
      </c>
      <c r="D5002" s="29">
        <v>46638</v>
      </c>
      <c r="E5002">
        <v>1</v>
      </c>
      <c r="F5002">
        <v>0.01</v>
      </c>
      <c r="G5002">
        <v>1</v>
      </c>
      <c r="H5002">
        <v>0.92</v>
      </c>
      <c r="J5002">
        <v>0</v>
      </c>
      <c r="K5002">
        <v>23</v>
      </c>
      <c r="L5002">
        <v>23.256</v>
      </c>
      <c r="R5002">
        <v>273.89019999999999</v>
      </c>
      <c r="S5002" t="s">
        <v>90</v>
      </c>
      <c r="T5002" s="297">
        <v>46311.754166666666</v>
      </c>
    </row>
    <row r="5003" spans="1:20" x14ac:dyDescent="0.35">
      <c r="A5003" t="s">
        <v>110</v>
      </c>
      <c r="B5003" t="s">
        <v>111</v>
      </c>
      <c r="C5003" t="s">
        <v>93</v>
      </c>
      <c r="D5003" s="29">
        <v>46639</v>
      </c>
      <c r="E5003">
        <v>0</v>
      </c>
      <c r="F5003">
        <v>0</v>
      </c>
      <c r="G5003">
        <v>0</v>
      </c>
      <c r="H5003">
        <v>0</v>
      </c>
      <c r="L5003">
        <v>23.256</v>
      </c>
      <c r="R5003">
        <v>273.89019999999999</v>
      </c>
      <c r="S5003" t="s">
        <v>90</v>
      </c>
      <c r="T5003" s="297">
        <v>46311.754166666666</v>
      </c>
    </row>
    <row r="5004" spans="1:20" x14ac:dyDescent="0.35">
      <c r="A5004" t="s">
        <v>110</v>
      </c>
      <c r="B5004" t="s">
        <v>111</v>
      </c>
      <c r="C5004" t="s">
        <v>93</v>
      </c>
      <c r="D5004" s="29">
        <v>46640</v>
      </c>
      <c r="E5004">
        <v>0</v>
      </c>
      <c r="F5004">
        <v>0</v>
      </c>
      <c r="G5004">
        <v>0</v>
      </c>
      <c r="H5004">
        <v>0</v>
      </c>
      <c r="L5004">
        <v>23.256</v>
      </c>
      <c r="R5004">
        <v>273.89019999999999</v>
      </c>
      <c r="S5004" t="s">
        <v>90</v>
      </c>
      <c r="T5004" s="297">
        <v>46311.754166666666</v>
      </c>
    </row>
    <row r="5005" spans="1:20" x14ac:dyDescent="0.35">
      <c r="A5005" t="s">
        <v>110</v>
      </c>
      <c r="B5005" t="s">
        <v>111</v>
      </c>
      <c r="C5005" t="s">
        <v>93</v>
      </c>
      <c r="D5005" s="29">
        <v>46641</v>
      </c>
      <c r="E5005">
        <v>0</v>
      </c>
      <c r="F5005">
        <v>0</v>
      </c>
      <c r="G5005">
        <v>0</v>
      </c>
      <c r="H5005">
        <v>0</v>
      </c>
      <c r="L5005">
        <v>23.256</v>
      </c>
      <c r="R5005">
        <v>273.89019999999999</v>
      </c>
      <c r="S5005" t="s">
        <v>90</v>
      </c>
      <c r="T5005" s="297">
        <v>46311.754166666666</v>
      </c>
    </row>
    <row r="5006" spans="1:20" x14ac:dyDescent="0.35">
      <c r="A5006" t="s">
        <v>110</v>
      </c>
      <c r="B5006" t="s">
        <v>111</v>
      </c>
      <c r="C5006" t="s">
        <v>93</v>
      </c>
      <c r="D5006" s="29">
        <v>46642</v>
      </c>
      <c r="E5006">
        <v>0</v>
      </c>
      <c r="F5006">
        <v>0</v>
      </c>
      <c r="G5006">
        <v>0</v>
      </c>
      <c r="H5006">
        <v>0</v>
      </c>
      <c r="L5006">
        <v>23.256</v>
      </c>
      <c r="R5006">
        <v>273.89019999999999</v>
      </c>
      <c r="S5006" t="s">
        <v>90</v>
      </c>
      <c r="T5006" s="297">
        <v>46311.754166666666</v>
      </c>
    </row>
    <row r="5007" spans="1:20" x14ac:dyDescent="0.35">
      <c r="A5007" t="s">
        <v>110</v>
      </c>
      <c r="B5007" t="s">
        <v>111</v>
      </c>
      <c r="C5007" t="s">
        <v>93</v>
      </c>
      <c r="D5007" s="29">
        <v>46643</v>
      </c>
      <c r="E5007">
        <v>0</v>
      </c>
      <c r="F5007">
        <v>0</v>
      </c>
      <c r="G5007">
        <v>0</v>
      </c>
      <c r="H5007">
        <v>0</v>
      </c>
      <c r="L5007">
        <v>23.256</v>
      </c>
      <c r="R5007">
        <v>273.89019999999999</v>
      </c>
      <c r="S5007" t="s">
        <v>90</v>
      </c>
      <c r="T5007" s="297">
        <v>46311.754166666666</v>
      </c>
    </row>
    <row r="5008" spans="1:20" x14ac:dyDescent="0.35">
      <c r="A5008" t="s">
        <v>110</v>
      </c>
      <c r="B5008" t="s">
        <v>111</v>
      </c>
      <c r="C5008" t="s">
        <v>93</v>
      </c>
      <c r="D5008" s="29">
        <v>46644</v>
      </c>
      <c r="E5008">
        <v>0</v>
      </c>
      <c r="F5008">
        <v>0</v>
      </c>
      <c r="G5008">
        <v>0</v>
      </c>
      <c r="H5008">
        <v>0</v>
      </c>
      <c r="L5008">
        <v>23.256</v>
      </c>
      <c r="R5008">
        <v>273.89019999999999</v>
      </c>
      <c r="S5008" t="s">
        <v>90</v>
      </c>
      <c r="T5008" s="297">
        <v>46311.754166666666</v>
      </c>
    </row>
    <row r="5009" spans="1:20" x14ac:dyDescent="0.35">
      <c r="A5009" t="s">
        <v>110</v>
      </c>
      <c r="B5009" t="s">
        <v>111</v>
      </c>
      <c r="C5009" t="s">
        <v>93</v>
      </c>
      <c r="D5009" s="29">
        <v>46645</v>
      </c>
      <c r="E5009">
        <v>0</v>
      </c>
      <c r="F5009">
        <v>0</v>
      </c>
      <c r="G5009">
        <v>0</v>
      </c>
      <c r="H5009">
        <v>0</v>
      </c>
      <c r="L5009">
        <v>23.256</v>
      </c>
      <c r="R5009">
        <v>273.89019999999999</v>
      </c>
      <c r="S5009" t="s">
        <v>90</v>
      </c>
      <c r="T5009" s="297">
        <v>46311.754166666666</v>
      </c>
    </row>
    <row r="5010" spans="1:20" x14ac:dyDescent="0.35">
      <c r="A5010" t="s">
        <v>110</v>
      </c>
      <c r="B5010" t="s">
        <v>111</v>
      </c>
      <c r="C5010" t="s">
        <v>93</v>
      </c>
      <c r="D5010" s="29">
        <v>46646</v>
      </c>
      <c r="E5010">
        <v>0</v>
      </c>
      <c r="F5010">
        <v>0</v>
      </c>
      <c r="G5010">
        <v>0</v>
      </c>
      <c r="H5010">
        <v>0</v>
      </c>
      <c r="L5010">
        <v>23.256</v>
      </c>
      <c r="R5010">
        <v>273.89019999999999</v>
      </c>
      <c r="S5010" t="s">
        <v>90</v>
      </c>
      <c r="T5010" s="297">
        <v>46311.754166666666</v>
      </c>
    </row>
    <row r="5011" spans="1:20" x14ac:dyDescent="0.35">
      <c r="A5011" t="s">
        <v>110</v>
      </c>
      <c r="B5011" t="s">
        <v>111</v>
      </c>
      <c r="C5011" t="s">
        <v>93</v>
      </c>
      <c r="D5011" s="29">
        <v>46647</v>
      </c>
      <c r="E5011">
        <v>0</v>
      </c>
      <c r="F5011">
        <v>0</v>
      </c>
      <c r="G5011">
        <v>0</v>
      </c>
      <c r="H5011">
        <v>0</v>
      </c>
      <c r="L5011">
        <v>23.256</v>
      </c>
      <c r="R5011">
        <v>273.89019999999999</v>
      </c>
      <c r="S5011" t="s">
        <v>90</v>
      </c>
      <c r="T5011" s="297">
        <v>46311.754166666666</v>
      </c>
    </row>
    <row r="5012" spans="1:20" x14ac:dyDescent="0.35">
      <c r="A5012" t="s">
        <v>110</v>
      </c>
      <c r="B5012" t="s">
        <v>111</v>
      </c>
      <c r="C5012" t="s">
        <v>93</v>
      </c>
      <c r="D5012" s="29">
        <v>46648</v>
      </c>
      <c r="E5012">
        <v>0</v>
      </c>
      <c r="F5012">
        <v>0</v>
      </c>
      <c r="G5012">
        <v>0</v>
      </c>
      <c r="H5012">
        <v>0</v>
      </c>
      <c r="L5012">
        <v>23.256</v>
      </c>
      <c r="R5012">
        <v>273.89019999999999</v>
      </c>
      <c r="S5012" t="s">
        <v>90</v>
      </c>
      <c r="T5012" s="297">
        <v>46311.754166666666</v>
      </c>
    </row>
    <row r="5013" spans="1:20" x14ac:dyDescent="0.35">
      <c r="A5013" t="s">
        <v>110</v>
      </c>
      <c r="B5013" t="s">
        <v>111</v>
      </c>
      <c r="C5013" t="s">
        <v>93</v>
      </c>
      <c r="D5013" s="29">
        <v>46649</v>
      </c>
      <c r="E5013">
        <v>0</v>
      </c>
      <c r="F5013">
        <v>0</v>
      </c>
      <c r="G5013">
        <v>0</v>
      </c>
      <c r="H5013">
        <v>0</v>
      </c>
      <c r="L5013">
        <v>23.256</v>
      </c>
      <c r="R5013">
        <v>273.89019999999999</v>
      </c>
      <c r="S5013" t="s">
        <v>90</v>
      </c>
      <c r="T5013" s="297">
        <v>46311.754166666666</v>
      </c>
    </row>
    <row r="5014" spans="1:20" x14ac:dyDescent="0.35">
      <c r="A5014" t="s">
        <v>110</v>
      </c>
      <c r="B5014" t="s">
        <v>111</v>
      </c>
      <c r="C5014" t="s">
        <v>93</v>
      </c>
      <c r="D5014" s="29">
        <v>46650</v>
      </c>
      <c r="E5014">
        <v>0</v>
      </c>
      <c r="F5014">
        <v>0</v>
      </c>
      <c r="G5014">
        <v>0</v>
      </c>
      <c r="H5014">
        <v>0</v>
      </c>
      <c r="L5014">
        <v>23.256</v>
      </c>
      <c r="R5014">
        <v>273.89019999999999</v>
      </c>
      <c r="S5014" t="s">
        <v>90</v>
      </c>
      <c r="T5014" s="297">
        <v>46311.754166666666</v>
      </c>
    </row>
    <row r="5015" spans="1:20" x14ac:dyDescent="0.35">
      <c r="A5015" t="s">
        <v>110</v>
      </c>
      <c r="B5015" t="s">
        <v>111</v>
      </c>
      <c r="C5015" t="s">
        <v>93</v>
      </c>
      <c r="D5015" s="29">
        <v>46651</v>
      </c>
      <c r="E5015">
        <v>0</v>
      </c>
      <c r="F5015">
        <v>0</v>
      </c>
      <c r="G5015">
        <v>0</v>
      </c>
      <c r="H5015">
        <v>0</v>
      </c>
      <c r="L5015">
        <v>23.256</v>
      </c>
      <c r="R5015">
        <v>273.89019999999999</v>
      </c>
      <c r="S5015" t="s">
        <v>90</v>
      </c>
      <c r="T5015" s="297">
        <v>46311.754166666666</v>
      </c>
    </row>
    <row r="5016" spans="1:20" x14ac:dyDescent="0.35">
      <c r="A5016" t="s">
        <v>110</v>
      </c>
      <c r="B5016" t="s">
        <v>111</v>
      </c>
      <c r="C5016" t="s">
        <v>93</v>
      </c>
      <c r="D5016" s="29">
        <v>46652</v>
      </c>
      <c r="E5016">
        <v>0</v>
      </c>
      <c r="F5016">
        <v>0</v>
      </c>
      <c r="G5016">
        <v>0</v>
      </c>
      <c r="H5016">
        <v>0</v>
      </c>
      <c r="L5016">
        <v>23.256</v>
      </c>
      <c r="R5016">
        <v>273.89019999999999</v>
      </c>
      <c r="S5016" t="s">
        <v>90</v>
      </c>
      <c r="T5016" s="297">
        <v>46311.754166666666</v>
      </c>
    </row>
    <row r="5017" spans="1:20" x14ac:dyDescent="0.35">
      <c r="A5017" t="s">
        <v>110</v>
      </c>
      <c r="B5017" t="s">
        <v>111</v>
      </c>
      <c r="C5017" t="s">
        <v>93</v>
      </c>
      <c r="D5017" s="29">
        <v>46653</v>
      </c>
      <c r="E5017">
        <v>0</v>
      </c>
      <c r="F5017">
        <v>0</v>
      </c>
      <c r="G5017">
        <v>0</v>
      </c>
      <c r="H5017">
        <v>0</v>
      </c>
      <c r="L5017">
        <v>23.256</v>
      </c>
      <c r="R5017">
        <v>273.89019999999999</v>
      </c>
      <c r="S5017" t="s">
        <v>90</v>
      </c>
      <c r="T5017" s="297">
        <v>46311.754166666666</v>
      </c>
    </row>
    <row r="5018" spans="1:20" x14ac:dyDescent="0.35">
      <c r="A5018" t="s">
        <v>110</v>
      </c>
      <c r="B5018" t="s">
        <v>111</v>
      </c>
      <c r="C5018" t="s">
        <v>93</v>
      </c>
      <c r="D5018" s="29">
        <v>46654</v>
      </c>
      <c r="E5018">
        <v>0</v>
      </c>
      <c r="F5018">
        <v>0</v>
      </c>
      <c r="G5018">
        <v>0</v>
      </c>
      <c r="H5018">
        <v>0</v>
      </c>
      <c r="L5018">
        <v>23.256</v>
      </c>
      <c r="R5018">
        <v>273.89019999999999</v>
      </c>
      <c r="S5018" t="s">
        <v>90</v>
      </c>
      <c r="T5018" s="297">
        <v>46311.754166666666</v>
      </c>
    </row>
    <row r="5019" spans="1:20" x14ac:dyDescent="0.35">
      <c r="A5019" t="s">
        <v>110</v>
      </c>
      <c r="B5019" t="s">
        <v>111</v>
      </c>
      <c r="C5019" t="s">
        <v>93</v>
      </c>
      <c r="D5019" s="29">
        <v>46655</v>
      </c>
      <c r="E5019">
        <v>0</v>
      </c>
      <c r="F5019">
        <v>0</v>
      </c>
      <c r="G5019">
        <v>0</v>
      </c>
      <c r="H5019">
        <v>0</v>
      </c>
      <c r="L5019">
        <v>23.256</v>
      </c>
      <c r="R5019">
        <v>273.89019999999999</v>
      </c>
      <c r="S5019" t="s">
        <v>90</v>
      </c>
      <c r="T5019" s="297">
        <v>46311.754166666666</v>
      </c>
    </row>
    <row r="5020" spans="1:20" x14ac:dyDescent="0.35">
      <c r="A5020" t="s">
        <v>110</v>
      </c>
      <c r="B5020" t="s">
        <v>111</v>
      </c>
      <c r="C5020" t="s">
        <v>93</v>
      </c>
      <c r="D5020" s="29">
        <v>46656</v>
      </c>
      <c r="E5020">
        <v>0</v>
      </c>
      <c r="F5020">
        <v>0</v>
      </c>
      <c r="G5020">
        <v>0</v>
      </c>
      <c r="H5020">
        <v>0</v>
      </c>
      <c r="L5020">
        <v>23.256</v>
      </c>
      <c r="R5020">
        <v>273.89019999999999</v>
      </c>
      <c r="S5020" t="s">
        <v>90</v>
      </c>
      <c r="T5020" s="297">
        <v>46311.754166666666</v>
      </c>
    </row>
    <row r="5021" spans="1:20" x14ac:dyDescent="0.35">
      <c r="A5021" t="s">
        <v>110</v>
      </c>
      <c r="B5021" t="s">
        <v>111</v>
      </c>
      <c r="C5021" t="s">
        <v>93</v>
      </c>
      <c r="D5021" s="29">
        <v>46657</v>
      </c>
      <c r="E5021">
        <v>0</v>
      </c>
      <c r="F5021">
        <v>0</v>
      </c>
      <c r="G5021">
        <v>0</v>
      </c>
      <c r="H5021">
        <v>0</v>
      </c>
      <c r="L5021">
        <v>23.256</v>
      </c>
      <c r="R5021">
        <v>273.89019999999999</v>
      </c>
      <c r="S5021" t="s">
        <v>90</v>
      </c>
      <c r="T5021" s="297">
        <v>46311.754166666666</v>
      </c>
    </row>
    <row r="5022" spans="1:20" x14ac:dyDescent="0.35">
      <c r="A5022" t="s">
        <v>110</v>
      </c>
      <c r="B5022" t="s">
        <v>111</v>
      </c>
      <c r="C5022" t="s">
        <v>93</v>
      </c>
      <c r="D5022" s="29">
        <v>46658</v>
      </c>
      <c r="E5022">
        <v>0</v>
      </c>
      <c r="F5022">
        <v>0</v>
      </c>
      <c r="G5022">
        <v>0</v>
      </c>
      <c r="H5022">
        <v>0</v>
      </c>
      <c r="L5022">
        <v>23.256</v>
      </c>
      <c r="R5022">
        <v>273.89019999999999</v>
      </c>
      <c r="S5022" t="s">
        <v>90</v>
      </c>
      <c r="T5022" s="297">
        <v>46311.754166666666</v>
      </c>
    </row>
    <row r="5023" spans="1:20" x14ac:dyDescent="0.35">
      <c r="A5023" t="s">
        <v>110</v>
      </c>
      <c r="B5023" t="s">
        <v>111</v>
      </c>
      <c r="C5023" t="s">
        <v>93</v>
      </c>
      <c r="D5023" s="29">
        <v>46659</v>
      </c>
      <c r="E5023">
        <v>0</v>
      </c>
      <c r="F5023">
        <v>0</v>
      </c>
      <c r="G5023">
        <v>0</v>
      </c>
      <c r="H5023">
        <v>0</v>
      </c>
      <c r="L5023">
        <v>23.256</v>
      </c>
      <c r="R5023">
        <v>273.89019999999999</v>
      </c>
      <c r="S5023" t="s">
        <v>90</v>
      </c>
      <c r="T5023" s="297">
        <v>46311.754166666666</v>
      </c>
    </row>
    <row r="5024" spans="1:20" x14ac:dyDescent="0.35">
      <c r="A5024" t="s">
        <v>110</v>
      </c>
      <c r="B5024" t="s">
        <v>111</v>
      </c>
      <c r="C5024" t="s">
        <v>93</v>
      </c>
      <c r="D5024" s="29">
        <v>46660</v>
      </c>
      <c r="E5024">
        <v>0</v>
      </c>
      <c r="F5024">
        <v>0</v>
      </c>
      <c r="G5024">
        <v>0</v>
      </c>
      <c r="H5024">
        <v>0</v>
      </c>
      <c r="L5024">
        <v>23.256</v>
      </c>
      <c r="R5024">
        <v>273.89019999999999</v>
      </c>
      <c r="S5024" t="s">
        <v>90</v>
      </c>
      <c r="T5024" s="297">
        <v>46311.754166666666</v>
      </c>
    </row>
    <row r="5025" spans="1:20" x14ac:dyDescent="0.35">
      <c r="A5025" t="s">
        <v>110</v>
      </c>
      <c r="B5025" t="s">
        <v>111</v>
      </c>
      <c r="C5025" t="s">
        <v>93</v>
      </c>
      <c r="D5025" s="29">
        <v>46661</v>
      </c>
      <c r="E5025">
        <v>0</v>
      </c>
      <c r="F5025">
        <v>0</v>
      </c>
      <c r="G5025">
        <v>0</v>
      </c>
      <c r="H5025">
        <v>0</v>
      </c>
      <c r="L5025">
        <v>19.776</v>
      </c>
      <c r="R5025">
        <v>271.2</v>
      </c>
      <c r="S5025" t="s">
        <v>90</v>
      </c>
      <c r="T5025" s="297">
        <v>46311.754166666666</v>
      </c>
    </row>
    <row r="5026" spans="1:20" x14ac:dyDescent="0.35">
      <c r="A5026" t="s">
        <v>110</v>
      </c>
      <c r="B5026" t="s">
        <v>111</v>
      </c>
      <c r="C5026" t="s">
        <v>93</v>
      </c>
      <c r="D5026" s="29">
        <v>46662</v>
      </c>
      <c r="E5026">
        <v>0</v>
      </c>
      <c r="F5026">
        <v>0</v>
      </c>
      <c r="G5026">
        <v>0</v>
      </c>
      <c r="H5026">
        <v>0</v>
      </c>
      <c r="L5026">
        <v>19.776</v>
      </c>
      <c r="R5026">
        <v>271.2</v>
      </c>
      <c r="S5026" t="s">
        <v>90</v>
      </c>
      <c r="T5026" s="297">
        <v>46311.754166666666</v>
      </c>
    </row>
    <row r="5027" spans="1:20" x14ac:dyDescent="0.35">
      <c r="A5027" t="s">
        <v>110</v>
      </c>
      <c r="B5027" t="s">
        <v>111</v>
      </c>
      <c r="C5027" t="s">
        <v>93</v>
      </c>
      <c r="D5027" s="29">
        <v>46663</v>
      </c>
      <c r="E5027">
        <v>0</v>
      </c>
      <c r="F5027">
        <v>0</v>
      </c>
      <c r="G5027">
        <v>0</v>
      </c>
      <c r="H5027">
        <v>0</v>
      </c>
      <c r="L5027">
        <v>19.776</v>
      </c>
      <c r="R5027">
        <v>271.2</v>
      </c>
      <c r="S5027" t="s">
        <v>90</v>
      </c>
      <c r="T5027" s="297">
        <v>46311.754166666666</v>
      </c>
    </row>
    <row r="5028" spans="1:20" x14ac:dyDescent="0.35">
      <c r="A5028" t="s">
        <v>110</v>
      </c>
      <c r="B5028" t="s">
        <v>111</v>
      </c>
      <c r="C5028" t="s">
        <v>93</v>
      </c>
      <c r="D5028" s="29">
        <v>46664</v>
      </c>
      <c r="E5028">
        <v>0</v>
      </c>
      <c r="F5028">
        <v>0</v>
      </c>
      <c r="G5028">
        <v>0</v>
      </c>
      <c r="H5028">
        <v>0</v>
      </c>
      <c r="L5028">
        <v>19.776</v>
      </c>
      <c r="R5028">
        <v>271.2</v>
      </c>
      <c r="S5028" t="s">
        <v>90</v>
      </c>
      <c r="T5028" s="297">
        <v>46311.754166666666</v>
      </c>
    </row>
    <row r="5029" spans="1:20" x14ac:dyDescent="0.35">
      <c r="A5029" t="s">
        <v>110</v>
      </c>
      <c r="B5029" t="s">
        <v>111</v>
      </c>
      <c r="C5029" t="s">
        <v>93</v>
      </c>
      <c r="D5029" s="29">
        <v>46665</v>
      </c>
      <c r="E5029">
        <v>0</v>
      </c>
      <c r="F5029">
        <v>0</v>
      </c>
      <c r="G5029">
        <v>0</v>
      </c>
      <c r="H5029">
        <v>0</v>
      </c>
      <c r="L5029">
        <v>19.776</v>
      </c>
      <c r="R5029">
        <v>271.2</v>
      </c>
      <c r="S5029" t="s">
        <v>90</v>
      </c>
      <c r="T5029" s="297">
        <v>46311.754166666666</v>
      </c>
    </row>
    <row r="5030" spans="1:20" x14ac:dyDescent="0.35">
      <c r="A5030" t="s">
        <v>110</v>
      </c>
      <c r="B5030" t="s">
        <v>111</v>
      </c>
      <c r="C5030" t="s">
        <v>93</v>
      </c>
      <c r="D5030" s="29">
        <v>46666</v>
      </c>
      <c r="E5030">
        <v>0</v>
      </c>
      <c r="F5030">
        <v>0</v>
      </c>
      <c r="G5030">
        <v>0</v>
      </c>
      <c r="H5030">
        <v>0</v>
      </c>
      <c r="L5030">
        <v>19.776</v>
      </c>
      <c r="R5030">
        <v>271.2</v>
      </c>
      <c r="S5030" t="s">
        <v>90</v>
      </c>
      <c r="T5030" s="297">
        <v>46311.754166666666</v>
      </c>
    </row>
    <row r="5031" spans="1:20" x14ac:dyDescent="0.35">
      <c r="A5031" t="s">
        <v>110</v>
      </c>
      <c r="B5031" t="s">
        <v>111</v>
      </c>
      <c r="C5031" t="s">
        <v>93</v>
      </c>
      <c r="D5031" s="29">
        <v>46667</v>
      </c>
      <c r="E5031">
        <v>0</v>
      </c>
      <c r="F5031">
        <v>0</v>
      </c>
      <c r="G5031">
        <v>0</v>
      </c>
      <c r="H5031">
        <v>0</v>
      </c>
      <c r="L5031">
        <v>19.776</v>
      </c>
      <c r="R5031">
        <v>271.2</v>
      </c>
      <c r="S5031" t="s">
        <v>90</v>
      </c>
      <c r="T5031" s="297">
        <v>46311.754166666666</v>
      </c>
    </row>
    <row r="5032" spans="1:20" x14ac:dyDescent="0.35">
      <c r="A5032" t="s">
        <v>110</v>
      </c>
      <c r="B5032" t="s">
        <v>111</v>
      </c>
      <c r="C5032" t="s">
        <v>93</v>
      </c>
      <c r="D5032" s="29">
        <v>46668</v>
      </c>
      <c r="E5032">
        <v>0</v>
      </c>
      <c r="F5032">
        <v>0</v>
      </c>
      <c r="G5032">
        <v>0</v>
      </c>
      <c r="H5032">
        <v>0</v>
      </c>
      <c r="L5032">
        <v>19.776</v>
      </c>
      <c r="R5032">
        <v>271.2</v>
      </c>
      <c r="S5032" t="s">
        <v>90</v>
      </c>
      <c r="T5032" s="297">
        <v>46311.754166666666</v>
      </c>
    </row>
    <row r="5033" spans="1:20" x14ac:dyDescent="0.35">
      <c r="A5033" t="s">
        <v>110</v>
      </c>
      <c r="B5033" t="s">
        <v>111</v>
      </c>
      <c r="C5033" t="s">
        <v>93</v>
      </c>
      <c r="D5033" s="29">
        <v>46669</v>
      </c>
      <c r="E5033">
        <v>0</v>
      </c>
      <c r="F5033">
        <v>0</v>
      </c>
      <c r="G5033">
        <v>0</v>
      </c>
      <c r="H5033">
        <v>0</v>
      </c>
      <c r="L5033">
        <v>19.776</v>
      </c>
      <c r="R5033">
        <v>271.2</v>
      </c>
      <c r="S5033" t="s">
        <v>90</v>
      </c>
      <c r="T5033" s="297">
        <v>46311.754166666666</v>
      </c>
    </row>
    <row r="5034" spans="1:20" x14ac:dyDescent="0.35">
      <c r="A5034" t="s">
        <v>110</v>
      </c>
      <c r="B5034" t="s">
        <v>111</v>
      </c>
      <c r="C5034" t="s">
        <v>93</v>
      </c>
      <c r="D5034" s="29">
        <v>46670</v>
      </c>
      <c r="E5034">
        <v>0</v>
      </c>
      <c r="F5034">
        <v>0</v>
      </c>
      <c r="G5034">
        <v>0</v>
      </c>
      <c r="H5034">
        <v>0</v>
      </c>
      <c r="L5034">
        <v>19.776</v>
      </c>
      <c r="R5034">
        <v>271.2</v>
      </c>
      <c r="S5034" t="s">
        <v>90</v>
      </c>
      <c r="T5034" s="297">
        <v>46311.754166666666</v>
      </c>
    </row>
    <row r="5035" spans="1:20" x14ac:dyDescent="0.35">
      <c r="A5035" t="s">
        <v>110</v>
      </c>
      <c r="B5035" t="s">
        <v>111</v>
      </c>
      <c r="C5035" t="s">
        <v>93</v>
      </c>
      <c r="D5035" s="29">
        <v>46671</v>
      </c>
      <c r="E5035">
        <v>0</v>
      </c>
      <c r="F5035">
        <v>0</v>
      </c>
      <c r="G5035">
        <v>0</v>
      </c>
      <c r="H5035">
        <v>0</v>
      </c>
      <c r="L5035">
        <v>19.776</v>
      </c>
      <c r="R5035">
        <v>271.2</v>
      </c>
      <c r="S5035" t="s">
        <v>90</v>
      </c>
      <c r="T5035" s="297">
        <v>46311.754166666666</v>
      </c>
    </row>
    <row r="5036" spans="1:20" x14ac:dyDescent="0.35">
      <c r="A5036" t="s">
        <v>110</v>
      </c>
      <c r="B5036" t="s">
        <v>111</v>
      </c>
      <c r="C5036" t="s">
        <v>93</v>
      </c>
      <c r="D5036" s="29">
        <v>46672</v>
      </c>
      <c r="E5036">
        <v>0</v>
      </c>
      <c r="F5036">
        <v>0</v>
      </c>
      <c r="G5036">
        <v>0</v>
      </c>
      <c r="H5036">
        <v>0</v>
      </c>
      <c r="L5036">
        <v>19.776</v>
      </c>
      <c r="R5036">
        <v>271.2</v>
      </c>
      <c r="S5036" t="s">
        <v>90</v>
      </c>
      <c r="T5036" s="297">
        <v>46311.754166666666</v>
      </c>
    </row>
    <row r="5037" spans="1:20" x14ac:dyDescent="0.35">
      <c r="A5037" t="s">
        <v>110</v>
      </c>
      <c r="B5037" t="s">
        <v>111</v>
      </c>
      <c r="C5037" t="s">
        <v>93</v>
      </c>
      <c r="D5037" s="29">
        <v>46673</v>
      </c>
      <c r="E5037">
        <v>0</v>
      </c>
      <c r="F5037">
        <v>0</v>
      </c>
      <c r="G5037">
        <v>0</v>
      </c>
      <c r="H5037">
        <v>0</v>
      </c>
      <c r="L5037">
        <v>19.776</v>
      </c>
      <c r="R5037">
        <v>271.2</v>
      </c>
      <c r="S5037" t="s">
        <v>90</v>
      </c>
      <c r="T5037" s="297">
        <v>46311.754166666666</v>
      </c>
    </row>
    <row r="5038" spans="1:20" x14ac:dyDescent="0.35">
      <c r="A5038" t="s">
        <v>110</v>
      </c>
      <c r="B5038" t="s">
        <v>111</v>
      </c>
      <c r="C5038" t="s">
        <v>93</v>
      </c>
      <c r="D5038" s="29">
        <v>46674</v>
      </c>
      <c r="E5038">
        <v>0</v>
      </c>
      <c r="F5038">
        <v>0</v>
      </c>
      <c r="G5038">
        <v>0</v>
      </c>
      <c r="H5038">
        <v>0</v>
      </c>
      <c r="L5038">
        <v>19.776</v>
      </c>
      <c r="R5038">
        <v>271.2</v>
      </c>
      <c r="S5038" t="s">
        <v>90</v>
      </c>
      <c r="T5038" s="297">
        <v>46311.754166666666</v>
      </c>
    </row>
    <row r="5039" spans="1:20" x14ac:dyDescent="0.35">
      <c r="A5039" t="s">
        <v>110</v>
      </c>
      <c r="B5039" t="s">
        <v>111</v>
      </c>
      <c r="C5039" t="s">
        <v>93</v>
      </c>
      <c r="D5039" s="29">
        <v>46675</v>
      </c>
      <c r="E5039">
        <v>0</v>
      </c>
      <c r="F5039">
        <v>0</v>
      </c>
      <c r="G5039">
        <v>0</v>
      </c>
      <c r="H5039">
        <v>0</v>
      </c>
      <c r="L5039">
        <v>19.776</v>
      </c>
      <c r="R5039">
        <v>271.2</v>
      </c>
      <c r="S5039" t="s">
        <v>90</v>
      </c>
      <c r="T5039" s="297">
        <v>46311.754166666666</v>
      </c>
    </row>
    <row r="5040" spans="1:20" x14ac:dyDescent="0.35">
      <c r="A5040" t="s">
        <v>110</v>
      </c>
      <c r="B5040" t="s">
        <v>111</v>
      </c>
      <c r="C5040" t="s">
        <v>93</v>
      </c>
      <c r="D5040" s="29">
        <v>46676</v>
      </c>
      <c r="E5040">
        <v>0</v>
      </c>
      <c r="F5040">
        <v>0</v>
      </c>
      <c r="G5040">
        <v>0</v>
      </c>
      <c r="H5040">
        <v>0</v>
      </c>
      <c r="L5040">
        <v>19.776</v>
      </c>
      <c r="R5040">
        <v>271.2</v>
      </c>
      <c r="S5040" t="s">
        <v>90</v>
      </c>
      <c r="T5040" s="297">
        <v>46311.754166666666</v>
      </c>
    </row>
    <row r="5041" spans="1:20" x14ac:dyDescent="0.35">
      <c r="A5041" t="s">
        <v>110</v>
      </c>
      <c r="B5041" t="s">
        <v>111</v>
      </c>
      <c r="C5041" t="s">
        <v>93</v>
      </c>
      <c r="D5041" s="29">
        <v>46677</v>
      </c>
      <c r="E5041">
        <v>0</v>
      </c>
      <c r="F5041">
        <v>0</v>
      </c>
      <c r="G5041">
        <v>0</v>
      </c>
      <c r="H5041">
        <v>0</v>
      </c>
      <c r="L5041">
        <v>19.776</v>
      </c>
      <c r="R5041">
        <v>271.2</v>
      </c>
      <c r="S5041" t="s">
        <v>90</v>
      </c>
      <c r="T5041" s="297">
        <v>46311.754166666666</v>
      </c>
    </row>
    <row r="5042" spans="1:20" x14ac:dyDescent="0.35">
      <c r="A5042" t="s">
        <v>110</v>
      </c>
      <c r="B5042" t="s">
        <v>111</v>
      </c>
      <c r="C5042" t="s">
        <v>93</v>
      </c>
      <c r="D5042" s="29">
        <v>46678</v>
      </c>
      <c r="E5042">
        <v>0</v>
      </c>
      <c r="F5042">
        <v>0</v>
      </c>
      <c r="G5042">
        <v>0</v>
      </c>
      <c r="H5042">
        <v>0</v>
      </c>
      <c r="L5042">
        <v>19.776</v>
      </c>
      <c r="R5042">
        <v>271.2</v>
      </c>
      <c r="S5042" t="s">
        <v>90</v>
      </c>
      <c r="T5042" s="297">
        <v>46311.754166666666</v>
      </c>
    </row>
    <row r="5043" spans="1:20" x14ac:dyDescent="0.35">
      <c r="A5043" t="s">
        <v>110</v>
      </c>
      <c r="B5043" t="s">
        <v>111</v>
      </c>
      <c r="C5043" t="s">
        <v>93</v>
      </c>
      <c r="D5043" s="29">
        <v>46679</v>
      </c>
      <c r="E5043">
        <v>0</v>
      </c>
      <c r="F5043">
        <v>0</v>
      </c>
      <c r="G5043">
        <v>0</v>
      </c>
      <c r="H5043">
        <v>0</v>
      </c>
      <c r="L5043">
        <v>19.776</v>
      </c>
      <c r="R5043">
        <v>271.2</v>
      </c>
      <c r="S5043" t="s">
        <v>90</v>
      </c>
      <c r="T5043" s="297">
        <v>46311.754166666666</v>
      </c>
    </row>
    <row r="5044" spans="1:20" x14ac:dyDescent="0.35">
      <c r="A5044" t="s">
        <v>110</v>
      </c>
      <c r="B5044" t="s">
        <v>111</v>
      </c>
      <c r="C5044" t="s">
        <v>93</v>
      </c>
      <c r="D5044" s="29">
        <v>46680</v>
      </c>
      <c r="E5044">
        <v>0</v>
      </c>
      <c r="F5044">
        <v>0</v>
      </c>
      <c r="G5044">
        <v>0</v>
      </c>
      <c r="H5044">
        <v>0</v>
      </c>
      <c r="L5044">
        <v>19.776</v>
      </c>
      <c r="R5044">
        <v>271.2</v>
      </c>
      <c r="S5044" t="s">
        <v>90</v>
      </c>
      <c r="T5044" s="297">
        <v>46311.754166666666</v>
      </c>
    </row>
    <row r="5045" spans="1:20" x14ac:dyDescent="0.35">
      <c r="A5045" t="s">
        <v>110</v>
      </c>
      <c r="B5045" t="s">
        <v>111</v>
      </c>
      <c r="C5045" t="s">
        <v>93</v>
      </c>
      <c r="D5045" s="29">
        <v>46681</v>
      </c>
      <c r="E5045">
        <v>0</v>
      </c>
      <c r="F5045">
        <v>0</v>
      </c>
      <c r="G5045">
        <v>0</v>
      </c>
      <c r="H5045">
        <v>0</v>
      </c>
      <c r="L5045">
        <v>19.776</v>
      </c>
      <c r="R5045">
        <v>271.2</v>
      </c>
      <c r="S5045" t="s">
        <v>90</v>
      </c>
      <c r="T5045" s="297">
        <v>46311.754166666666</v>
      </c>
    </row>
    <row r="5046" spans="1:20" x14ac:dyDescent="0.35">
      <c r="A5046" t="s">
        <v>110</v>
      </c>
      <c r="B5046" t="s">
        <v>111</v>
      </c>
      <c r="C5046" t="s">
        <v>93</v>
      </c>
      <c r="D5046" s="29">
        <v>46682</v>
      </c>
      <c r="E5046">
        <v>0</v>
      </c>
      <c r="F5046">
        <v>0</v>
      </c>
      <c r="G5046">
        <v>0</v>
      </c>
      <c r="H5046">
        <v>0</v>
      </c>
      <c r="L5046">
        <v>19.776</v>
      </c>
      <c r="R5046">
        <v>271.2</v>
      </c>
      <c r="S5046" t="s">
        <v>90</v>
      </c>
      <c r="T5046" s="297">
        <v>46311.754166666666</v>
      </c>
    </row>
    <row r="5047" spans="1:20" x14ac:dyDescent="0.35">
      <c r="A5047" t="s">
        <v>110</v>
      </c>
      <c r="B5047" t="s">
        <v>111</v>
      </c>
      <c r="C5047" t="s">
        <v>93</v>
      </c>
      <c r="D5047" s="29">
        <v>46683</v>
      </c>
      <c r="E5047">
        <v>0</v>
      </c>
      <c r="F5047">
        <v>0</v>
      </c>
      <c r="G5047">
        <v>0</v>
      </c>
      <c r="H5047">
        <v>0</v>
      </c>
      <c r="L5047">
        <v>19.776</v>
      </c>
      <c r="R5047">
        <v>271.2</v>
      </c>
      <c r="S5047" t="s">
        <v>90</v>
      </c>
      <c r="T5047" s="297">
        <v>46311.754166666666</v>
      </c>
    </row>
    <row r="5048" spans="1:20" x14ac:dyDescent="0.35">
      <c r="A5048" t="s">
        <v>110</v>
      </c>
      <c r="B5048" t="s">
        <v>111</v>
      </c>
      <c r="C5048" t="s">
        <v>93</v>
      </c>
      <c r="D5048" s="29">
        <v>46684</v>
      </c>
      <c r="E5048">
        <v>0</v>
      </c>
      <c r="F5048">
        <v>0</v>
      </c>
      <c r="G5048">
        <v>0</v>
      </c>
      <c r="H5048">
        <v>0</v>
      </c>
      <c r="L5048">
        <v>19.776</v>
      </c>
      <c r="R5048">
        <v>271.2</v>
      </c>
      <c r="S5048" t="s">
        <v>90</v>
      </c>
      <c r="T5048" s="297">
        <v>46311.754166666666</v>
      </c>
    </row>
    <row r="5049" spans="1:20" x14ac:dyDescent="0.35">
      <c r="A5049" t="s">
        <v>110</v>
      </c>
      <c r="B5049" t="s">
        <v>111</v>
      </c>
      <c r="C5049" t="s">
        <v>93</v>
      </c>
      <c r="D5049" s="29">
        <v>46685</v>
      </c>
      <c r="E5049">
        <v>0</v>
      </c>
      <c r="F5049">
        <v>0</v>
      </c>
      <c r="G5049">
        <v>0</v>
      </c>
      <c r="H5049">
        <v>0</v>
      </c>
      <c r="L5049">
        <v>19.776</v>
      </c>
      <c r="R5049">
        <v>271.2</v>
      </c>
      <c r="S5049" t="s">
        <v>90</v>
      </c>
      <c r="T5049" s="297">
        <v>46311.754166666666</v>
      </c>
    </row>
    <row r="5050" spans="1:20" x14ac:dyDescent="0.35">
      <c r="A5050" t="s">
        <v>110</v>
      </c>
      <c r="B5050" t="s">
        <v>111</v>
      </c>
      <c r="C5050" t="s">
        <v>93</v>
      </c>
      <c r="D5050" s="29">
        <v>46686</v>
      </c>
      <c r="E5050">
        <v>0</v>
      </c>
      <c r="F5050">
        <v>0</v>
      </c>
      <c r="G5050">
        <v>0</v>
      </c>
      <c r="H5050">
        <v>0</v>
      </c>
      <c r="L5050">
        <v>19.776</v>
      </c>
      <c r="R5050">
        <v>271.2</v>
      </c>
      <c r="S5050" t="s">
        <v>90</v>
      </c>
      <c r="T5050" s="297">
        <v>46311.754166666666</v>
      </c>
    </row>
    <row r="5051" spans="1:20" x14ac:dyDescent="0.35">
      <c r="A5051" t="s">
        <v>110</v>
      </c>
      <c r="B5051" t="s">
        <v>111</v>
      </c>
      <c r="C5051" t="s">
        <v>93</v>
      </c>
      <c r="D5051" s="29">
        <v>46687</v>
      </c>
      <c r="E5051">
        <v>0</v>
      </c>
      <c r="F5051">
        <v>0</v>
      </c>
      <c r="G5051">
        <v>0</v>
      </c>
      <c r="H5051">
        <v>0</v>
      </c>
      <c r="L5051">
        <v>19.776</v>
      </c>
      <c r="R5051">
        <v>271.2</v>
      </c>
      <c r="S5051" t="s">
        <v>90</v>
      </c>
      <c r="T5051" s="297">
        <v>46311.754166666666</v>
      </c>
    </row>
    <row r="5052" spans="1:20" x14ac:dyDescent="0.35">
      <c r="A5052" t="s">
        <v>110</v>
      </c>
      <c r="B5052" t="s">
        <v>111</v>
      </c>
      <c r="C5052" t="s">
        <v>93</v>
      </c>
      <c r="D5052" s="29">
        <v>46688</v>
      </c>
      <c r="E5052">
        <v>0</v>
      </c>
      <c r="F5052">
        <v>0</v>
      </c>
      <c r="G5052">
        <v>0</v>
      </c>
      <c r="H5052">
        <v>0</v>
      </c>
      <c r="L5052">
        <v>19.776</v>
      </c>
      <c r="R5052">
        <v>271.2</v>
      </c>
      <c r="S5052" t="s">
        <v>90</v>
      </c>
      <c r="T5052" s="297">
        <v>46311.754166666666</v>
      </c>
    </row>
    <row r="5053" spans="1:20" x14ac:dyDescent="0.35">
      <c r="A5053" t="s">
        <v>110</v>
      </c>
      <c r="B5053" t="s">
        <v>111</v>
      </c>
      <c r="C5053" t="s">
        <v>93</v>
      </c>
      <c r="D5053" s="29">
        <v>46689</v>
      </c>
      <c r="E5053">
        <v>0</v>
      </c>
      <c r="F5053">
        <v>0</v>
      </c>
      <c r="G5053">
        <v>0</v>
      </c>
      <c r="H5053">
        <v>0</v>
      </c>
      <c r="L5053">
        <v>19.776</v>
      </c>
      <c r="R5053">
        <v>271.2</v>
      </c>
      <c r="S5053" t="s">
        <v>90</v>
      </c>
      <c r="T5053" s="297">
        <v>46311.754166666666</v>
      </c>
    </row>
    <row r="5054" spans="1:20" x14ac:dyDescent="0.35">
      <c r="A5054" t="s">
        <v>110</v>
      </c>
      <c r="B5054" t="s">
        <v>111</v>
      </c>
      <c r="C5054" t="s">
        <v>93</v>
      </c>
      <c r="D5054" s="29">
        <v>46690</v>
      </c>
      <c r="E5054">
        <v>0</v>
      </c>
      <c r="F5054">
        <v>0</v>
      </c>
      <c r="G5054">
        <v>0</v>
      </c>
      <c r="H5054">
        <v>0</v>
      </c>
      <c r="L5054">
        <v>19.776</v>
      </c>
      <c r="R5054">
        <v>271.2</v>
      </c>
      <c r="S5054" t="s">
        <v>90</v>
      </c>
      <c r="T5054" s="297">
        <v>46311.754166666666</v>
      </c>
    </row>
    <row r="5055" spans="1:20" x14ac:dyDescent="0.35">
      <c r="A5055" t="s">
        <v>110</v>
      </c>
      <c r="B5055" t="s">
        <v>111</v>
      </c>
      <c r="C5055" t="s">
        <v>93</v>
      </c>
      <c r="D5055" s="29">
        <v>46691</v>
      </c>
      <c r="E5055">
        <v>0</v>
      </c>
      <c r="F5055">
        <v>0</v>
      </c>
      <c r="G5055">
        <v>0</v>
      </c>
      <c r="H5055">
        <v>0</v>
      </c>
      <c r="L5055">
        <v>19.776</v>
      </c>
      <c r="R5055">
        <v>271.2</v>
      </c>
      <c r="S5055" t="s">
        <v>90</v>
      </c>
      <c r="T5055" s="297">
        <v>46311.754166666666</v>
      </c>
    </row>
    <row r="5056" spans="1:20" x14ac:dyDescent="0.35">
      <c r="A5056" t="s">
        <v>110</v>
      </c>
      <c r="B5056" t="s">
        <v>111</v>
      </c>
      <c r="C5056" t="s">
        <v>93</v>
      </c>
      <c r="D5056" s="29">
        <v>46692</v>
      </c>
      <c r="E5056">
        <v>0</v>
      </c>
      <c r="F5056">
        <v>0</v>
      </c>
      <c r="G5056">
        <v>0</v>
      </c>
      <c r="H5056">
        <v>0</v>
      </c>
      <c r="L5056">
        <v>19.776</v>
      </c>
      <c r="R5056">
        <v>271.2</v>
      </c>
      <c r="S5056" t="s">
        <v>90</v>
      </c>
      <c r="T5056" s="297">
        <v>46311.754166666666</v>
      </c>
    </row>
    <row r="5057" spans="1:20" x14ac:dyDescent="0.35">
      <c r="A5057" t="s">
        <v>110</v>
      </c>
      <c r="B5057" t="s">
        <v>111</v>
      </c>
      <c r="C5057" t="s">
        <v>93</v>
      </c>
      <c r="D5057" s="29">
        <v>46693</v>
      </c>
      <c r="E5057">
        <v>0</v>
      </c>
      <c r="F5057">
        <v>0</v>
      </c>
      <c r="G5057">
        <v>0</v>
      </c>
      <c r="H5057">
        <v>0</v>
      </c>
      <c r="L5057">
        <v>19.776</v>
      </c>
      <c r="R5057">
        <v>271.2</v>
      </c>
      <c r="S5057" t="s">
        <v>90</v>
      </c>
      <c r="T5057" s="297">
        <v>46311.754166666666</v>
      </c>
    </row>
    <row r="5058" spans="1:20" x14ac:dyDescent="0.35">
      <c r="A5058" t="s">
        <v>110</v>
      </c>
      <c r="B5058" t="s">
        <v>111</v>
      </c>
      <c r="C5058" t="s">
        <v>93</v>
      </c>
      <c r="D5058" s="29">
        <v>46694</v>
      </c>
      <c r="E5058">
        <v>0</v>
      </c>
      <c r="F5058">
        <v>0</v>
      </c>
      <c r="G5058">
        <v>0</v>
      </c>
      <c r="H5058">
        <v>0</v>
      </c>
      <c r="L5058">
        <v>19.776</v>
      </c>
      <c r="R5058">
        <v>271.2</v>
      </c>
      <c r="S5058" t="s">
        <v>90</v>
      </c>
      <c r="T5058" s="297">
        <v>46311.754166666666</v>
      </c>
    </row>
    <row r="5059" spans="1:20" x14ac:dyDescent="0.35">
      <c r="A5059" t="s">
        <v>110</v>
      </c>
      <c r="B5059" t="s">
        <v>111</v>
      </c>
      <c r="C5059" t="s">
        <v>93</v>
      </c>
      <c r="D5059" s="29">
        <v>46695</v>
      </c>
      <c r="E5059">
        <v>0</v>
      </c>
      <c r="F5059">
        <v>0</v>
      </c>
      <c r="G5059">
        <v>0</v>
      </c>
      <c r="H5059">
        <v>0</v>
      </c>
      <c r="L5059">
        <v>19.776</v>
      </c>
      <c r="R5059">
        <v>271.2</v>
      </c>
      <c r="S5059" t="s">
        <v>90</v>
      </c>
      <c r="T5059" s="297">
        <v>46311.754166666666</v>
      </c>
    </row>
    <row r="5060" spans="1:20" x14ac:dyDescent="0.35">
      <c r="A5060" t="s">
        <v>110</v>
      </c>
      <c r="B5060" t="s">
        <v>111</v>
      </c>
      <c r="C5060" t="s">
        <v>93</v>
      </c>
      <c r="D5060" s="29">
        <v>46696</v>
      </c>
      <c r="E5060">
        <v>0</v>
      </c>
      <c r="F5060">
        <v>0</v>
      </c>
      <c r="G5060">
        <v>0</v>
      </c>
      <c r="H5060">
        <v>0</v>
      </c>
      <c r="L5060">
        <v>19.776</v>
      </c>
      <c r="R5060">
        <v>271.2</v>
      </c>
      <c r="S5060" t="s">
        <v>90</v>
      </c>
      <c r="T5060" s="297">
        <v>46311.754166666666</v>
      </c>
    </row>
    <row r="5061" spans="1:20" x14ac:dyDescent="0.35">
      <c r="A5061" t="s">
        <v>110</v>
      </c>
      <c r="B5061" t="s">
        <v>111</v>
      </c>
      <c r="C5061" t="s">
        <v>93</v>
      </c>
      <c r="D5061" s="29">
        <v>46697</v>
      </c>
      <c r="E5061">
        <v>0</v>
      </c>
      <c r="F5061">
        <v>0</v>
      </c>
      <c r="G5061">
        <v>0</v>
      </c>
      <c r="H5061">
        <v>0</v>
      </c>
      <c r="L5061">
        <v>19.776</v>
      </c>
      <c r="R5061">
        <v>271.2</v>
      </c>
      <c r="S5061" t="s">
        <v>90</v>
      </c>
      <c r="T5061" s="297">
        <v>46311.754166666666</v>
      </c>
    </row>
    <row r="5062" spans="1:20" x14ac:dyDescent="0.35">
      <c r="A5062" t="s">
        <v>110</v>
      </c>
      <c r="B5062" t="s">
        <v>111</v>
      </c>
      <c r="C5062" t="s">
        <v>93</v>
      </c>
      <c r="D5062" s="29">
        <v>46698</v>
      </c>
      <c r="E5062">
        <v>0</v>
      </c>
      <c r="F5062">
        <v>0</v>
      </c>
      <c r="G5062">
        <v>0</v>
      </c>
      <c r="H5062">
        <v>0</v>
      </c>
      <c r="L5062">
        <v>19.776</v>
      </c>
      <c r="R5062">
        <v>271.2</v>
      </c>
      <c r="S5062" t="s">
        <v>90</v>
      </c>
      <c r="T5062" s="297">
        <v>46311.754166666666</v>
      </c>
    </row>
    <row r="5063" spans="1:20" x14ac:dyDescent="0.35">
      <c r="A5063" t="s">
        <v>110</v>
      </c>
      <c r="B5063" t="s">
        <v>111</v>
      </c>
      <c r="C5063" t="s">
        <v>93</v>
      </c>
      <c r="D5063" s="29">
        <v>46699</v>
      </c>
      <c r="E5063">
        <v>0</v>
      </c>
      <c r="F5063">
        <v>0</v>
      </c>
      <c r="G5063">
        <v>0</v>
      </c>
      <c r="H5063">
        <v>0</v>
      </c>
      <c r="L5063">
        <v>19.776</v>
      </c>
      <c r="R5063">
        <v>271.2</v>
      </c>
      <c r="S5063" t="s">
        <v>90</v>
      </c>
      <c r="T5063" s="297">
        <v>46311.754166666666</v>
      </c>
    </row>
    <row r="5064" spans="1:20" x14ac:dyDescent="0.35">
      <c r="A5064" t="s">
        <v>110</v>
      </c>
      <c r="B5064" t="s">
        <v>111</v>
      </c>
      <c r="C5064" t="s">
        <v>93</v>
      </c>
      <c r="D5064" s="29">
        <v>46700</v>
      </c>
      <c r="E5064">
        <v>0</v>
      </c>
      <c r="F5064">
        <v>0</v>
      </c>
      <c r="G5064">
        <v>0</v>
      </c>
      <c r="H5064">
        <v>0</v>
      </c>
      <c r="L5064">
        <v>19.776</v>
      </c>
      <c r="R5064">
        <v>271.2</v>
      </c>
      <c r="S5064" t="s">
        <v>90</v>
      </c>
      <c r="T5064" s="297">
        <v>46311.754166666666</v>
      </c>
    </row>
    <row r="5065" spans="1:20" x14ac:dyDescent="0.35">
      <c r="A5065" t="s">
        <v>110</v>
      </c>
      <c r="B5065" t="s">
        <v>111</v>
      </c>
      <c r="C5065" t="s">
        <v>93</v>
      </c>
      <c r="D5065" s="29">
        <v>46701</v>
      </c>
      <c r="E5065">
        <v>0</v>
      </c>
      <c r="F5065">
        <v>0</v>
      </c>
      <c r="G5065">
        <v>0</v>
      </c>
      <c r="H5065">
        <v>0</v>
      </c>
      <c r="L5065">
        <v>19.776</v>
      </c>
      <c r="R5065">
        <v>271.2</v>
      </c>
      <c r="S5065" t="s">
        <v>90</v>
      </c>
      <c r="T5065" s="297">
        <v>46311.754166666666</v>
      </c>
    </row>
    <row r="5066" spans="1:20" x14ac:dyDescent="0.35">
      <c r="A5066" t="s">
        <v>110</v>
      </c>
      <c r="B5066" t="s">
        <v>111</v>
      </c>
      <c r="C5066" t="s">
        <v>93</v>
      </c>
      <c r="D5066" s="29">
        <v>46702</v>
      </c>
      <c r="E5066">
        <v>0</v>
      </c>
      <c r="F5066">
        <v>0</v>
      </c>
      <c r="G5066">
        <v>0</v>
      </c>
      <c r="H5066">
        <v>0</v>
      </c>
      <c r="L5066">
        <v>19.776</v>
      </c>
      <c r="R5066">
        <v>271.2</v>
      </c>
      <c r="S5066" t="s">
        <v>90</v>
      </c>
      <c r="T5066" s="297">
        <v>46311.754166666666</v>
      </c>
    </row>
    <row r="5067" spans="1:20" x14ac:dyDescent="0.35">
      <c r="A5067" t="s">
        <v>110</v>
      </c>
      <c r="B5067" t="s">
        <v>111</v>
      </c>
      <c r="C5067" t="s">
        <v>93</v>
      </c>
      <c r="D5067" s="29">
        <v>46703</v>
      </c>
      <c r="E5067">
        <v>0</v>
      </c>
      <c r="F5067">
        <v>0</v>
      </c>
      <c r="G5067">
        <v>0</v>
      </c>
      <c r="H5067">
        <v>0</v>
      </c>
      <c r="L5067">
        <v>19.776</v>
      </c>
      <c r="R5067">
        <v>271.2</v>
      </c>
      <c r="S5067" t="s">
        <v>90</v>
      </c>
      <c r="T5067" s="297">
        <v>46311.754166666666</v>
      </c>
    </row>
    <row r="5068" spans="1:20" x14ac:dyDescent="0.35">
      <c r="A5068" t="s">
        <v>110</v>
      </c>
      <c r="B5068" t="s">
        <v>111</v>
      </c>
      <c r="C5068" t="s">
        <v>93</v>
      </c>
      <c r="D5068" s="29">
        <v>46704</v>
      </c>
      <c r="E5068">
        <v>0</v>
      </c>
      <c r="F5068">
        <v>0</v>
      </c>
      <c r="G5068">
        <v>0</v>
      </c>
      <c r="H5068">
        <v>0</v>
      </c>
      <c r="L5068">
        <v>19.776</v>
      </c>
      <c r="R5068">
        <v>271.2</v>
      </c>
      <c r="S5068" t="s">
        <v>90</v>
      </c>
      <c r="T5068" s="297">
        <v>46311.754166666666</v>
      </c>
    </row>
    <row r="5069" spans="1:20" x14ac:dyDescent="0.35">
      <c r="A5069" t="s">
        <v>110</v>
      </c>
      <c r="B5069" t="s">
        <v>111</v>
      </c>
      <c r="C5069" t="s">
        <v>93</v>
      </c>
      <c r="D5069" s="29">
        <v>46705</v>
      </c>
      <c r="E5069">
        <v>0</v>
      </c>
      <c r="F5069">
        <v>0</v>
      </c>
      <c r="G5069">
        <v>0</v>
      </c>
      <c r="H5069">
        <v>0</v>
      </c>
      <c r="L5069">
        <v>19.776</v>
      </c>
      <c r="R5069">
        <v>271.2</v>
      </c>
      <c r="S5069" t="s">
        <v>90</v>
      </c>
      <c r="T5069" s="297">
        <v>46311.754166666666</v>
      </c>
    </row>
    <row r="5070" spans="1:20" x14ac:dyDescent="0.35">
      <c r="A5070" t="s">
        <v>110</v>
      </c>
      <c r="B5070" t="s">
        <v>111</v>
      </c>
      <c r="C5070" t="s">
        <v>93</v>
      </c>
      <c r="D5070" s="29">
        <v>46706</v>
      </c>
      <c r="E5070">
        <v>0</v>
      </c>
      <c r="F5070">
        <v>0</v>
      </c>
      <c r="G5070">
        <v>0</v>
      </c>
      <c r="H5070">
        <v>0</v>
      </c>
      <c r="L5070">
        <v>19.776</v>
      </c>
      <c r="R5070">
        <v>271.2</v>
      </c>
      <c r="S5070" t="s">
        <v>90</v>
      </c>
      <c r="T5070" s="297">
        <v>46311.754166666666</v>
      </c>
    </row>
    <row r="5071" spans="1:20" x14ac:dyDescent="0.35">
      <c r="A5071" t="s">
        <v>110</v>
      </c>
      <c r="B5071" t="s">
        <v>111</v>
      </c>
      <c r="C5071" t="s">
        <v>93</v>
      </c>
      <c r="D5071" s="29">
        <v>46707</v>
      </c>
      <c r="E5071">
        <v>0</v>
      </c>
      <c r="F5071">
        <v>0</v>
      </c>
      <c r="G5071">
        <v>0</v>
      </c>
      <c r="H5071">
        <v>0</v>
      </c>
      <c r="L5071">
        <v>19.776</v>
      </c>
      <c r="R5071">
        <v>271.2</v>
      </c>
      <c r="S5071" t="s">
        <v>90</v>
      </c>
      <c r="T5071" s="297">
        <v>46311.754166666666</v>
      </c>
    </row>
    <row r="5072" spans="1:20" x14ac:dyDescent="0.35">
      <c r="A5072" t="s">
        <v>110</v>
      </c>
      <c r="B5072" t="s">
        <v>111</v>
      </c>
      <c r="C5072" t="s">
        <v>93</v>
      </c>
      <c r="D5072" s="29">
        <v>46708</v>
      </c>
      <c r="E5072">
        <v>0</v>
      </c>
      <c r="F5072">
        <v>0</v>
      </c>
      <c r="G5072">
        <v>0</v>
      </c>
      <c r="H5072">
        <v>0</v>
      </c>
      <c r="L5072">
        <v>19.776</v>
      </c>
      <c r="R5072">
        <v>271.2</v>
      </c>
      <c r="S5072" t="s">
        <v>90</v>
      </c>
      <c r="T5072" s="297">
        <v>46311.754166666666</v>
      </c>
    </row>
    <row r="5073" spans="1:20" x14ac:dyDescent="0.35">
      <c r="A5073" t="s">
        <v>110</v>
      </c>
      <c r="B5073" t="s">
        <v>111</v>
      </c>
      <c r="C5073" t="s">
        <v>93</v>
      </c>
      <c r="D5073" s="29">
        <v>46709</v>
      </c>
      <c r="E5073">
        <v>0</v>
      </c>
      <c r="F5073">
        <v>0</v>
      </c>
      <c r="G5073">
        <v>0</v>
      </c>
      <c r="H5073">
        <v>0</v>
      </c>
      <c r="L5073">
        <v>19.776</v>
      </c>
      <c r="R5073">
        <v>271.2</v>
      </c>
      <c r="S5073" t="s">
        <v>90</v>
      </c>
      <c r="T5073" s="297">
        <v>46311.754166666666</v>
      </c>
    </row>
    <row r="5074" spans="1:20" x14ac:dyDescent="0.35">
      <c r="A5074" t="s">
        <v>110</v>
      </c>
      <c r="B5074" t="s">
        <v>111</v>
      </c>
      <c r="C5074" t="s">
        <v>93</v>
      </c>
      <c r="D5074" s="29">
        <v>46710</v>
      </c>
      <c r="E5074">
        <v>0</v>
      </c>
      <c r="F5074">
        <v>0</v>
      </c>
      <c r="G5074">
        <v>0</v>
      </c>
      <c r="H5074">
        <v>0</v>
      </c>
      <c r="L5074">
        <v>19.776</v>
      </c>
      <c r="R5074">
        <v>271.2</v>
      </c>
      <c r="S5074" t="s">
        <v>90</v>
      </c>
      <c r="T5074" s="297">
        <v>46311.754166666666</v>
      </c>
    </row>
    <row r="5075" spans="1:20" x14ac:dyDescent="0.35">
      <c r="A5075" t="s">
        <v>110</v>
      </c>
      <c r="B5075" t="s">
        <v>111</v>
      </c>
      <c r="C5075" t="s">
        <v>93</v>
      </c>
      <c r="D5075" s="29">
        <v>46711</v>
      </c>
      <c r="E5075">
        <v>0</v>
      </c>
      <c r="F5075">
        <v>0</v>
      </c>
      <c r="G5075">
        <v>0</v>
      </c>
      <c r="H5075">
        <v>0</v>
      </c>
      <c r="L5075">
        <v>19.776</v>
      </c>
      <c r="R5075">
        <v>271.2</v>
      </c>
      <c r="S5075" t="s">
        <v>90</v>
      </c>
      <c r="T5075" s="297">
        <v>46311.754166666666</v>
      </c>
    </row>
    <row r="5076" spans="1:20" x14ac:dyDescent="0.35">
      <c r="A5076" t="s">
        <v>110</v>
      </c>
      <c r="B5076" t="s">
        <v>111</v>
      </c>
      <c r="C5076" t="s">
        <v>93</v>
      </c>
      <c r="D5076" s="29">
        <v>46712</v>
      </c>
      <c r="E5076">
        <v>0</v>
      </c>
      <c r="F5076">
        <v>0</v>
      </c>
      <c r="G5076">
        <v>0</v>
      </c>
      <c r="H5076">
        <v>0</v>
      </c>
      <c r="L5076">
        <v>19.776</v>
      </c>
      <c r="R5076">
        <v>271.2</v>
      </c>
      <c r="S5076" t="s">
        <v>90</v>
      </c>
      <c r="T5076" s="297">
        <v>46311.754166666666</v>
      </c>
    </row>
    <row r="5077" spans="1:20" x14ac:dyDescent="0.35">
      <c r="A5077" t="s">
        <v>110</v>
      </c>
      <c r="B5077" t="s">
        <v>111</v>
      </c>
      <c r="C5077" t="s">
        <v>93</v>
      </c>
      <c r="D5077" s="29">
        <v>46713</v>
      </c>
      <c r="E5077">
        <v>0</v>
      </c>
      <c r="F5077">
        <v>0</v>
      </c>
      <c r="G5077">
        <v>0</v>
      </c>
      <c r="H5077">
        <v>0</v>
      </c>
      <c r="L5077">
        <v>19.776</v>
      </c>
      <c r="R5077">
        <v>271.2</v>
      </c>
      <c r="S5077" t="s">
        <v>90</v>
      </c>
      <c r="T5077" s="297">
        <v>46311.754166666666</v>
      </c>
    </row>
    <row r="5078" spans="1:20" x14ac:dyDescent="0.35">
      <c r="A5078" t="s">
        <v>110</v>
      </c>
      <c r="B5078" t="s">
        <v>111</v>
      </c>
      <c r="C5078" t="s">
        <v>93</v>
      </c>
      <c r="D5078" s="29">
        <v>46714</v>
      </c>
      <c r="E5078">
        <v>0</v>
      </c>
      <c r="F5078">
        <v>0</v>
      </c>
      <c r="G5078">
        <v>0</v>
      </c>
      <c r="H5078">
        <v>0</v>
      </c>
      <c r="L5078">
        <v>19.776</v>
      </c>
      <c r="R5078">
        <v>271.2</v>
      </c>
      <c r="S5078" t="s">
        <v>90</v>
      </c>
      <c r="T5078" s="297">
        <v>46311.754166666666</v>
      </c>
    </row>
    <row r="5079" spans="1:20" x14ac:dyDescent="0.35">
      <c r="A5079" t="s">
        <v>110</v>
      </c>
      <c r="B5079" t="s">
        <v>111</v>
      </c>
      <c r="C5079" t="s">
        <v>93</v>
      </c>
      <c r="D5079" s="29">
        <v>46715</v>
      </c>
      <c r="E5079">
        <v>0</v>
      </c>
      <c r="F5079">
        <v>0</v>
      </c>
      <c r="G5079">
        <v>0</v>
      </c>
      <c r="H5079">
        <v>0</v>
      </c>
      <c r="L5079">
        <v>19.776</v>
      </c>
      <c r="R5079">
        <v>271.2</v>
      </c>
      <c r="S5079" t="s">
        <v>90</v>
      </c>
      <c r="T5079" s="297">
        <v>46311.754166666666</v>
      </c>
    </row>
    <row r="5080" spans="1:20" x14ac:dyDescent="0.35">
      <c r="A5080" t="s">
        <v>110</v>
      </c>
      <c r="B5080" t="s">
        <v>111</v>
      </c>
      <c r="C5080" t="s">
        <v>93</v>
      </c>
      <c r="D5080" s="29">
        <v>46716</v>
      </c>
      <c r="E5080">
        <v>0</v>
      </c>
      <c r="F5080">
        <v>0</v>
      </c>
      <c r="G5080">
        <v>0</v>
      </c>
      <c r="H5080">
        <v>0</v>
      </c>
      <c r="L5080">
        <v>19.776</v>
      </c>
      <c r="R5080">
        <v>271.2</v>
      </c>
      <c r="S5080" t="s">
        <v>90</v>
      </c>
      <c r="T5080" s="297">
        <v>46311.754166666666</v>
      </c>
    </row>
    <row r="5081" spans="1:20" x14ac:dyDescent="0.35">
      <c r="A5081" t="s">
        <v>110</v>
      </c>
      <c r="B5081" t="s">
        <v>111</v>
      </c>
      <c r="C5081" t="s">
        <v>93</v>
      </c>
      <c r="D5081" s="29">
        <v>46717</v>
      </c>
      <c r="E5081">
        <v>0</v>
      </c>
      <c r="F5081">
        <v>0</v>
      </c>
      <c r="G5081">
        <v>0</v>
      </c>
      <c r="H5081">
        <v>0</v>
      </c>
      <c r="L5081">
        <v>19.776</v>
      </c>
      <c r="R5081">
        <v>271.2</v>
      </c>
      <c r="S5081" t="s">
        <v>90</v>
      </c>
      <c r="T5081" s="297">
        <v>46311.754166666666</v>
      </c>
    </row>
    <row r="5082" spans="1:20" x14ac:dyDescent="0.35">
      <c r="A5082" t="s">
        <v>110</v>
      </c>
      <c r="B5082" t="s">
        <v>111</v>
      </c>
      <c r="C5082" t="s">
        <v>93</v>
      </c>
      <c r="D5082" s="29">
        <v>46718</v>
      </c>
      <c r="E5082">
        <v>0</v>
      </c>
      <c r="F5082">
        <v>0</v>
      </c>
      <c r="G5082">
        <v>0</v>
      </c>
      <c r="H5082">
        <v>0</v>
      </c>
      <c r="L5082">
        <v>19.776</v>
      </c>
      <c r="R5082">
        <v>271.2</v>
      </c>
      <c r="S5082" t="s">
        <v>90</v>
      </c>
      <c r="T5082" s="297">
        <v>46311.754166666666</v>
      </c>
    </row>
    <row r="5083" spans="1:20" x14ac:dyDescent="0.35">
      <c r="A5083" t="s">
        <v>110</v>
      </c>
      <c r="B5083" t="s">
        <v>111</v>
      </c>
      <c r="C5083" t="s">
        <v>93</v>
      </c>
      <c r="D5083" s="29">
        <v>46719</v>
      </c>
      <c r="E5083">
        <v>0</v>
      </c>
      <c r="F5083">
        <v>0</v>
      </c>
      <c r="G5083">
        <v>0</v>
      </c>
      <c r="H5083">
        <v>0</v>
      </c>
      <c r="L5083">
        <v>19.776</v>
      </c>
      <c r="R5083">
        <v>271.2</v>
      </c>
      <c r="S5083" t="s">
        <v>90</v>
      </c>
      <c r="T5083" s="297">
        <v>46311.754166666666</v>
      </c>
    </row>
    <row r="5084" spans="1:20" x14ac:dyDescent="0.35">
      <c r="A5084" t="s">
        <v>110</v>
      </c>
      <c r="B5084" t="s">
        <v>111</v>
      </c>
      <c r="C5084" t="s">
        <v>93</v>
      </c>
      <c r="D5084" s="29">
        <v>46720</v>
      </c>
      <c r="E5084">
        <v>0</v>
      </c>
      <c r="F5084">
        <v>0</v>
      </c>
      <c r="G5084">
        <v>0</v>
      </c>
      <c r="H5084">
        <v>0</v>
      </c>
      <c r="L5084">
        <v>19.776</v>
      </c>
      <c r="R5084">
        <v>271.2</v>
      </c>
      <c r="S5084" t="s">
        <v>90</v>
      </c>
      <c r="T5084" s="297">
        <v>46311.754166666666</v>
      </c>
    </row>
    <row r="5085" spans="1:20" x14ac:dyDescent="0.35">
      <c r="A5085" t="s">
        <v>110</v>
      </c>
      <c r="B5085" t="s">
        <v>111</v>
      </c>
      <c r="C5085" t="s">
        <v>93</v>
      </c>
      <c r="D5085" s="29">
        <v>46721</v>
      </c>
      <c r="E5085">
        <v>0</v>
      </c>
      <c r="F5085">
        <v>0</v>
      </c>
      <c r="G5085">
        <v>0</v>
      </c>
      <c r="H5085">
        <v>0</v>
      </c>
      <c r="L5085">
        <v>19.776</v>
      </c>
      <c r="R5085">
        <v>271.2</v>
      </c>
      <c r="S5085" t="s">
        <v>90</v>
      </c>
      <c r="T5085" s="297">
        <v>46311.754166666666</v>
      </c>
    </row>
    <row r="5086" spans="1:20" x14ac:dyDescent="0.35">
      <c r="A5086" t="s">
        <v>110</v>
      </c>
      <c r="B5086" t="s">
        <v>111</v>
      </c>
      <c r="C5086" t="s">
        <v>93</v>
      </c>
      <c r="D5086" s="29">
        <v>46722</v>
      </c>
      <c r="E5086">
        <v>0</v>
      </c>
      <c r="F5086">
        <v>0</v>
      </c>
      <c r="G5086">
        <v>0</v>
      </c>
      <c r="H5086">
        <v>0</v>
      </c>
      <c r="L5086">
        <v>19.776</v>
      </c>
      <c r="R5086">
        <v>271.2</v>
      </c>
      <c r="S5086" t="s">
        <v>90</v>
      </c>
      <c r="T5086" s="297">
        <v>46311.754166666666</v>
      </c>
    </row>
    <row r="5087" spans="1:20" x14ac:dyDescent="0.35">
      <c r="A5087" t="s">
        <v>110</v>
      </c>
      <c r="B5087" t="s">
        <v>111</v>
      </c>
      <c r="C5087" t="s">
        <v>93</v>
      </c>
      <c r="D5087" s="29">
        <v>46723</v>
      </c>
      <c r="E5087">
        <v>0</v>
      </c>
      <c r="F5087">
        <v>0</v>
      </c>
      <c r="G5087">
        <v>0</v>
      </c>
      <c r="H5087">
        <v>0</v>
      </c>
      <c r="L5087">
        <v>19.776</v>
      </c>
      <c r="R5087">
        <v>271.2</v>
      </c>
      <c r="S5087" t="s">
        <v>90</v>
      </c>
      <c r="T5087" s="297">
        <v>46311.754166666666</v>
      </c>
    </row>
    <row r="5088" spans="1:20" x14ac:dyDescent="0.35">
      <c r="A5088" t="s">
        <v>110</v>
      </c>
      <c r="B5088" t="s">
        <v>111</v>
      </c>
      <c r="C5088" t="s">
        <v>93</v>
      </c>
      <c r="D5088" s="29">
        <v>46724</v>
      </c>
      <c r="E5088">
        <v>0</v>
      </c>
      <c r="F5088">
        <v>0</v>
      </c>
      <c r="G5088">
        <v>0</v>
      </c>
      <c r="H5088">
        <v>0</v>
      </c>
      <c r="L5088">
        <v>19.776</v>
      </c>
      <c r="R5088">
        <v>271.2</v>
      </c>
      <c r="S5088" t="s">
        <v>90</v>
      </c>
      <c r="T5088" s="297">
        <v>46311.754166666666</v>
      </c>
    </row>
    <row r="5089" spans="1:20" x14ac:dyDescent="0.35">
      <c r="A5089" t="s">
        <v>110</v>
      </c>
      <c r="B5089" t="s">
        <v>111</v>
      </c>
      <c r="C5089" t="s">
        <v>93</v>
      </c>
      <c r="D5089" s="29">
        <v>46725</v>
      </c>
      <c r="E5089">
        <v>0</v>
      </c>
      <c r="F5089">
        <v>0</v>
      </c>
      <c r="G5089">
        <v>0</v>
      </c>
      <c r="H5089">
        <v>0</v>
      </c>
      <c r="L5089">
        <v>19.776</v>
      </c>
      <c r="R5089">
        <v>271.2</v>
      </c>
      <c r="S5089" t="s">
        <v>90</v>
      </c>
      <c r="T5089" s="297">
        <v>46311.754166666666</v>
      </c>
    </row>
    <row r="5090" spans="1:20" x14ac:dyDescent="0.35">
      <c r="A5090" t="s">
        <v>110</v>
      </c>
      <c r="B5090" t="s">
        <v>111</v>
      </c>
      <c r="C5090" t="s">
        <v>93</v>
      </c>
      <c r="D5090" s="29">
        <v>46726</v>
      </c>
      <c r="E5090">
        <v>0</v>
      </c>
      <c r="F5090">
        <v>0</v>
      </c>
      <c r="G5090">
        <v>0</v>
      </c>
      <c r="H5090">
        <v>0</v>
      </c>
      <c r="L5090">
        <v>19.776</v>
      </c>
      <c r="R5090">
        <v>271.2</v>
      </c>
      <c r="S5090" t="s">
        <v>90</v>
      </c>
      <c r="T5090" s="297">
        <v>46311.754166666666</v>
      </c>
    </row>
    <row r="5091" spans="1:20" x14ac:dyDescent="0.35">
      <c r="A5091" t="s">
        <v>110</v>
      </c>
      <c r="B5091" t="s">
        <v>111</v>
      </c>
      <c r="C5091" t="s">
        <v>93</v>
      </c>
      <c r="D5091" s="29">
        <v>46727</v>
      </c>
      <c r="E5091">
        <v>0</v>
      </c>
      <c r="F5091">
        <v>0</v>
      </c>
      <c r="G5091">
        <v>0</v>
      </c>
      <c r="H5091">
        <v>0</v>
      </c>
      <c r="L5091">
        <v>19.776</v>
      </c>
      <c r="R5091">
        <v>271.2</v>
      </c>
      <c r="S5091" t="s">
        <v>90</v>
      </c>
      <c r="T5091" s="297">
        <v>46311.754166666666</v>
      </c>
    </row>
    <row r="5092" spans="1:20" x14ac:dyDescent="0.35">
      <c r="A5092" t="s">
        <v>110</v>
      </c>
      <c r="B5092" t="s">
        <v>111</v>
      </c>
      <c r="C5092" t="s">
        <v>93</v>
      </c>
      <c r="D5092" s="29">
        <v>46728</v>
      </c>
      <c r="E5092">
        <v>0</v>
      </c>
      <c r="F5092">
        <v>0</v>
      </c>
      <c r="G5092">
        <v>0</v>
      </c>
      <c r="H5092">
        <v>0</v>
      </c>
      <c r="L5092">
        <v>19.776</v>
      </c>
      <c r="R5092">
        <v>271.2</v>
      </c>
      <c r="S5092" t="s">
        <v>90</v>
      </c>
      <c r="T5092" s="297">
        <v>46311.754166666666</v>
      </c>
    </row>
    <row r="5093" spans="1:20" x14ac:dyDescent="0.35">
      <c r="A5093" t="s">
        <v>110</v>
      </c>
      <c r="B5093" t="s">
        <v>111</v>
      </c>
      <c r="C5093" t="s">
        <v>93</v>
      </c>
      <c r="D5093" s="29">
        <v>46729</v>
      </c>
      <c r="E5093">
        <v>0</v>
      </c>
      <c r="F5093">
        <v>0</v>
      </c>
      <c r="G5093">
        <v>0</v>
      </c>
      <c r="H5093">
        <v>0</v>
      </c>
      <c r="L5093">
        <v>19.776</v>
      </c>
      <c r="R5093">
        <v>271.2</v>
      </c>
      <c r="S5093" t="s">
        <v>90</v>
      </c>
      <c r="T5093" s="297">
        <v>46311.754166666666</v>
      </c>
    </row>
    <row r="5094" spans="1:20" x14ac:dyDescent="0.35">
      <c r="A5094" t="s">
        <v>110</v>
      </c>
      <c r="B5094" t="s">
        <v>111</v>
      </c>
      <c r="C5094" t="s">
        <v>93</v>
      </c>
      <c r="D5094" s="29">
        <v>46730</v>
      </c>
      <c r="E5094">
        <v>0</v>
      </c>
      <c r="F5094">
        <v>0</v>
      </c>
      <c r="G5094">
        <v>0</v>
      </c>
      <c r="H5094">
        <v>0</v>
      </c>
      <c r="L5094">
        <v>19.776</v>
      </c>
      <c r="R5094">
        <v>271.2</v>
      </c>
      <c r="S5094" t="s">
        <v>90</v>
      </c>
      <c r="T5094" s="297">
        <v>46311.754166666666</v>
      </c>
    </row>
    <row r="5095" spans="1:20" x14ac:dyDescent="0.35">
      <c r="A5095" t="s">
        <v>110</v>
      </c>
      <c r="B5095" t="s">
        <v>111</v>
      </c>
      <c r="C5095" t="s">
        <v>93</v>
      </c>
      <c r="D5095" s="29">
        <v>46731</v>
      </c>
      <c r="E5095">
        <v>0</v>
      </c>
      <c r="F5095">
        <v>0</v>
      </c>
      <c r="G5095">
        <v>0</v>
      </c>
      <c r="H5095">
        <v>0</v>
      </c>
      <c r="L5095">
        <v>19.776</v>
      </c>
      <c r="R5095">
        <v>271.2</v>
      </c>
      <c r="S5095" t="s">
        <v>90</v>
      </c>
      <c r="T5095" s="297">
        <v>46311.754166666666</v>
      </c>
    </row>
    <row r="5096" spans="1:20" x14ac:dyDescent="0.35">
      <c r="A5096" t="s">
        <v>110</v>
      </c>
      <c r="B5096" t="s">
        <v>111</v>
      </c>
      <c r="C5096" t="s">
        <v>93</v>
      </c>
      <c r="D5096" s="29">
        <v>46732</v>
      </c>
      <c r="E5096">
        <v>0</v>
      </c>
      <c r="F5096">
        <v>0</v>
      </c>
      <c r="G5096">
        <v>0</v>
      </c>
      <c r="H5096">
        <v>0</v>
      </c>
      <c r="L5096">
        <v>19.776</v>
      </c>
      <c r="R5096">
        <v>271.2</v>
      </c>
      <c r="S5096" t="s">
        <v>90</v>
      </c>
      <c r="T5096" s="297">
        <v>46311.754166666666</v>
      </c>
    </row>
    <row r="5097" spans="1:20" x14ac:dyDescent="0.35">
      <c r="A5097" t="s">
        <v>110</v>
      </c>
      <c r="B5097" t="s">
        <v>111</v>
      </c>
      <c r="C5097" t="s">
        <v>93</v>
      </c>
      <c r="D5097" s="29">
        <v>46733</v>
      </c>
      <c r="E5097">
        <v>0</v>
      </c>
      <c r="F5097">
        <v>0</v>
      </c>
      <c r="G5097">
        <v>0</v>
      </c>
      <c r="H5097">
        <v>0</v>
      </c>
      <c r="L5097">
        <v>19.776</v>
      </c>
      <c r="R5097">
        <v>271.2</v>
      </c>
      <c r="S5097" t="s">
        <v>90</v>
      </c>
      <c r="T5097" s="297">
        <v>46311.754166666666</v>
      </c>
    </row>
    <row r="5098" spans="1:20" x14ac:dyDescent="0.35">
      <c r="A5098" t="s">
        <v>110</v>
      </c>
      <c r="B5098" t="s">
        <v>111</v>
      </c>
      <c r="C5098" t="s">
        <v>93</v>
      </c>
      <c r="D5098" s="29">
        <v>46734</v>
      </c>
      <c r="E5098">
        <v>0</v>
      </c>
      <c r="F5098">
        <v>0</v>
      </c>
      <c r="G5098">
        <v>0</v>
      </c>
      <c r="H5098">
        <v>0</v>
      </c>
      <c r="L5098">
        <v>19.776</v>
      </c>
      <c r="R5098">
        <v>271.2</v>
      </c>
      <c r="S5098" t="s">
        <v>90</v>
      </c>
      <c r="T5098" s="297">
        <v>46311.754166666666</v>
      </c>
    </row>
    <row r="5099" spans="1:20" x14ac:dyDescent="0.35">
      <c r="A5099" t="s">
        <v>110</v>
      </c>
      <c r="B5099" t="s">
        <v>111</v>
      </c>
      <c r="C5099" t="s">
        <v>93</v>
      </c>
      <c r="D5099" s="29">
        <v>46735</v>
      </c>
      <c r="E5099">
        <v>0</v>
      </c>
      <c r="F5099">
        <v>0</v>
      </c>
      <c r="G5099">
        <v>0</v>
      </c>
      <c r="H5099">
        <v>0</v>
      </c>
      <c r="L5099">
        <v>19.776</v>
      </c>
      <c r="R5099">
        <v>271.2</v>
      </c>
      <c r="S5099" t="s">
        <v>90</v>
      </c>
      <c r="T5099" s="297">
        <v>46311.754166666666</v>
      </c>
    </row>
    <row r="5100" spans="1:20" x14ac:dyDescent="0.35">
      <c r="A5100" t="s">
        <v>110</v>
      </c>
      <c r="B5100" t="s">
        <v>111</v>
      </c>
      <c r="C5100" t="s">
        <v>93</v>
      </c>
      <c r="D5100" s="29">
        <v>46736</v>
      </c>
      <c r="E5100">
        <v>0</v>
      </c>
      <c r="F5100">
        <v>0</v>
      </c>
      <c r="G5100">
        <v>0</v>
      </c>
      <c r="H5100">
        <v>0</v>
      </c>
      <c r="L5100">
        <v>19.776</v>
      </c>
      <c r="R5100">
        <v>271.2</v>
      </c>
      <c r="S5100" t="s">
        <v>90</v>
      </c>
      <c r="T5100" s="297">
        <v>46311.754166666666</v>
      </c>
    </row>
    <row r="5101" spans="1:20" x14ac:dyDescent="0.35">
      <c r="A5101" t="s">
        <v>110</v>
      </c>
      <c r="B5101" t="s">
        <v>111</v>
      </c>
      <c r="C5101" t="s">
        <v>93</v>
      </c>
      <c r="D5101" s="29">
        <v>46737</v>
      </c>
      <c r="E5101">
        <v>0</v>
      </c>
      <c r="F5101">
        <v>0</v>
      </c>
      <c r="G5101">
        <v>0</v>
      </c>
      <c r="H5101">
        <v>0</v>
      </c>
      <c r="L5101">
        <v>19.776</v>
      </c>
      <c r="R5101">
        <v>271.2</v>
      </c>
      <c r="S5101" t="s">
        <v>90</v>
      </c>
      <c r="T5101" s="297">
        <v>46311.754166666666</v>
      </c>
    </row>
    <row r="5102" spans="1:20" x14ac:dyDescent="0.35">
      <c r="A5102" t="s">
        <v>110</v>
      </c>
      <c r="B5102" t="s">
        <v>111</v>
      </c>
      <c r="C5102" t="s">
        <v>93</v>
      </c>
      <c r="D5102" s="29">
        <v>46738</v>
      </c>
      <c r="E5102">
        <v>0</v>
      </c>
      <c r="F5102">
        <v>0</v>
      </c>
      <c r="G5102">
        <v>0</v>
      </c>
      <c r="H5102">
        <v>0</v>
      </c>
      <c r="L5102">
        <v>19.776</v>
      </c>
      <c r="R5102">
        <v>271.2</v>
      </c>
      <c r="S5102" t="s">
        <v>90</v>
      </c>
      <c r="T5102" s="297">
        <v>46311.754166666666</v>
      </c>
    </row>
    <row r="5103" spans="1:20" x14ac:dyDescent="0.35">
      <c r="A5103" t="s">
        <v>110</v>
      </c>
      <c r="B5103" t="s">
        <v>111</v>
      </c>
      <c r="C5103" t="s">
        <v>93</v>
      </c>
      <c r="D5103" s="29">
        <v>46739</v>
      </c>
      <c r="E5103">
        <v>0</v>
      </c>
      <c r="F5103">
        <v>0</v>
      </c>
      <c r="G5103">
        <v>0</v>
      </c>
      <c r="H5103">
        <v>0</v>
      </c>
      <c r="L5103">
        <v>19.776</v>
      </c>
      <c r="R5103">
        <v>271.2</v>
      </c>
      <c r="S5103" t="s">
        <v>90</v>
      </c>
      <c r="T5103" s="297">
        <v>46311.754166666666</v>
      </c>
    </row>
    <row r="5104" spans="1:20" x14ac:dyDescent="0.35">
      <c r="A5104" t="s">
        <v>110</v>
      </c>
      <c r="B5104" t="s">
        <v>111</v>
      </c>
      <c r="C5104" t="s">
        <v>93</v>
      </c>
      <c r="D5104" s="29">
        <v>46740</v>
      </c>
      <c r="E5104">
        <v>0</v>
      </c>
      <c r="F5104">
        <v>0</v>
      </c>
      <c r="G5104">
        <v>0</v>
      </c>
      <c r="H5104">
        <v>0</v>
      </c>
      <c r="L5104">
        <v>19.776</v>
      </c>
      <c r="R5104">
        <v>271.2</v>
      </c>
      <c r="S5104" t="s">
        <v>90</v>
      </c>
      <c r="T5104" s="297">
        <v>46311.754166666666</v>
      </c>
    </row>
    <row r="5105" spans="1:20" x14ac:dyDescent="0.35">
      <c r="A5105" t="s">
        <v>110</v>
      </c>
      <c r="B5105" t="s">
        <v>111</v>
      </c>
      <c r="C5105" t="s">
        <v>93</v>
      </c>
      <c r="D5105" s="29">
        <v>46741</v>
      </c>
      <c r="E5105">
        <v>0</v>
      </c>
      <c r="F5105">
        <v>0</v>
      </c>
      <c r="G5105">
        <v>0</v>
      </c>
      <c r="H5105">
        <v>0</v>
      </c>
      <c r="L5105">
        <v>19.776</v>
      </c>
      <c r="R5105">
        <v>271.2</v>
      </c>
      <c r="S5105" t="s">
        <v>90</v>
      </c>
      <c r="T5105" s="297">
        <v>46311.754166666666</v>
      </c>
    </row>
    <row r="5106" spans="1:20" x14ac:dyDescent="0.35">
      <c r="A5106" t="s">
        <v>110</v>
      </c>
      <c r="B5106" t="s">
        <v>111</v>
      </c>
      <c r="C5106" t="s">
        <v>93</v>
      </c>
      <c r="D5106" s="29">
        <v>46742</v>
      </c>
      <c r="E5106">
        <v>0</v>
      </c>
      <c r="F5106">
        <v>0</v>
      </c>
      <c r="G5106">
        <v>0</v>
      </c>
      <c r="H5106">
        <v>0</v>
      </c>
      <c r="L5106">
        <v>19.776</v>
      </c>
      <c r="R5106">
        <v>271.2</v>
      </c>
      <c r="S5106" t="s">
        <v>90</v>
      </c>
      <c r="T5106" s="297">
        <v>46311.754166666666</v>
      </c>
    </row>
    <row r="5107" spans="1:20" x14ac:dyDescent="0.35">
      <c r="A5107" t="s">
        <v>110</v>
      </c>
      <c r="B5107" t="s">
        <v>111</v>
      </c>
      <c r="C5107" t="s">
        <v>93</v>
      </c>
      <c r="D5107" s="29">
        <v>46743</v>
      </c>
      <c r="E5107">
        <v>0</v>
      </c>
      <c r="F5107">
        <v>0</v>
      </c>
      <c r="G5107">
        <v>0</v>
      </c>
      <c r="H5107">
        <v>0</v>
      </c>
      <c r="L5107">
        <v>19.776</v>
      </c>
      <c r="R5107">
        <v>271.2</v>
      </c>
      <c r="S5107" t="s">
        <v>90</v>
      </c>
      <c r="T5107" s="297">
        <v>46311.754166666666</v>
      </c>
    </row>
    <row r="5108" spans="1:20" x14ac:dyDescent="0.35">
      <c r="A5108" t="s">
        <v>110</v>
      </c>
      <c r="B5108" t="s">
        <v>111</v>
      </c>
      <c r="C5108" t="s">
        <v>93</v>
      </c>
      <c r="D5108" s="29">
        <v>46744</v>
      </c>
      <c r="E5108">
        <v>0</v>
      </c>
      <c r="F5108">
        <v>0</v>
      </c>
      <c r="G5108">
        <v>0</v>
      </c>
      <c r="H5108">
        <v>0</v>
      </c>
      <c r="L5108">
        <v>19.776</v>
      </c>
      <c r="R5108">
        <v>271.2</v>
      </c>
      <c r="S5108" t="s">
        <v>90</v>
      </c>
      <c r="T5108" s="297">
        <v>46311.754166666666</v>
      </c>
    </row>
    <row r="5109" spans="1:20" x14ac:dyDescent="0.35">
      <c r="A5109" t="s">
        <v>110</v>
      </c>
      <c r="B5109" t="s">
        <v>111</v>
      </c>
      <c r="C5109" t="s">
        <v>93</v>
      </c>
      <c r="D5109" s="29">
        <v>46745</v>
      </c>
      <c r="E5109">
        <v>0</v>
      </c>
      <c r="F5109">
        <v>0</v>
      </c>
      <c r="G5109">
        <v>0</v>
      </c>
      <c r="H5109">
        <v>0</v>
      </c>
      <c r="L5109">
        <v>19.776</v>
      </c>
      <c r="R5109">
        <v>271.2</v>
      </c>
      <c r="S5109" t="s">
        <v>90</v>
      </c>
      <c r="T5109" s="297">
        <v>46311.754166666666</v>
      </c>
    </row>
    <row r="5110" spans="1:20" x14ac:dyDescent="0.35">
      <c r="A5110" t="s">
        <v>110</v>
      </c>
      <c r="B5110" t="s">
        <v>111</v>
      </c>
      <c r="C5110" t="s">
        <v>93</v>
      </c>
      <c r="D5110" s="29">
        <v>46746</v>
      </c>
      <c r="E5110">
        <v>0</v>
      </c>
      <c r="F5110">
        <v>0</v>
      </c>
      <c r="G5110">
        <v>0</v>
      </c>
      <c r="H5110">
        <v>0</v>
      </c>
      <c r="L5110">
        <v>19.776</v>
      </c>
      <c r="R5110">
        <v>271.2</v>
      </c>
      <c r="S5110" t="s">
        <v>90</v>
      </c>
      <c r="T5110" s="297">
        <v>46311.754166666666</v>
      </c>
    </row>
    <row r="5111" spans="1:20" x14ac:dyDescent="0.35">
      <c r="A5111" t="s">
        <v>110</v>
      </c>
      <c r="B5111" t="s">
        <v>111</v>
      </c>
      <c r="C5111" t="s">
        <v>93</v>
      </c>
      <c r="D5111" s="29">
        <v>46747</v>
      </c>
      <c r="E5111">
        <v>0</v>
      </c>
      <c r="F5111">
        <v>0</v>
      </c>
      <c r="G5111">
        <v>0</v>
      </c>
      <c r="H5111">
        <v>0</v>
      </c>
      <c r="L5111">
        <v>19.776</v>
      </c>
      <c r="R5111">
        <v>271.2</v>
      </c>
      <c r="S5111" t="s">
        <v>90</v>
      </c>
      <c r="T5111" s="297">
        <v>46311.754166666666</v>
      </c>
    </row>
    <row r="5112" spans="1:20" x14ac:dyDescent="0.35">
      <c r="A5112" t="s">
        <v>110</v>
      </c>
      <c r="B5112" t="s">
        <v>111</v>
      </c>
      <c r="C5112" t="s">
        <v>93</v>
      </c>
      <c r="D5112" s="29">
        <v>46748</v>
      </c>
      <c r="E5112">
        <v>0</v>
      </c>
      <c r="F5112">
        <v>0</v>
      </c>
      <c r="G5112">
        <v>0</v>
      </c>
      <c r="H5112">
        <v>0</v>
      </c>
      <c r="L5112">
        <v>19.776</v>
      </c>
      <c r="R5112">
        <v>271.2</v>
      </c>
      <c r="S5112" t="s">
        <v>90</v>
      </c>
      <c r="T5112" s="297">
        <v>46311.754166666666</v>
      </c>
    </row>
    <row r="5113" spans="1:20" x14ac:dyDescent="0.35">
      <c r="A5113" t="s">
        <v>110</v>
      </c>
      <c r="B5113" t="s">
        <v>111</v>
      </c>
      <c r="C5113" t="s">
        <v>93</v>
      </c>
      <c r="D5113" s="29">
        <v>46749</v>
      </c>
      <c r="E5113">
        <v>0</v>
      </c>
      <c r="F5113">
        <v>0</v>
      </c>
      <c r="G5113">
        <v>0</v>
      </c>
      <c r="H5113">
        <v>0</v>
      </c>
      <c r="L5113">
        <v>19.776</v>
      </c>
      <c r="R5113">
        <v>271.2</v>
      </c>
      <c r="S5113" t="s">
        <v>90</v>
      </c>
      <c r="T5113" s="297">
        <v>46311.754166666666</v>
      </c>
    </row>
    <row r="5114" spans="1:20" x14ac:dyDescent="0.35">
      <c r="A5114" t="s">
        <v>110</v>
      </c>
      <c r="B5114" t="s">
        <v>111</v>
      </c>
      <c r="C5114" t="s">
        <v>93</v>
      </c>
      <c r="D5114" s="29">
        <v>46750</v>
      </c>
      <c r="E5114">
        <v>0</v>
      </c>
      <c r="F5114">
        <v>0</v>
      </c>
      <c r="G5114">
        <v>0</v>
      </c>
      <c r="H5114">
        <v>0</v>
      </c>
      <c r="L5114">
        <v>19.776</v>
      </c>
      <c r="R5114">
        <v>271.2</v>
      </c>
      <c r="S5114" t="s">
        <v>90</v>
      </c>
      <c r="T5114" s="297">
        <v>46311.754166666666</v>
      </c>
    </row>
    <row r="5115" spans="1:20" x14ac:dyDescent="0.35">
      <c r="A5115" t="s">
        <v>110</v>
      </c>
      <c r="B5115" t="s">
        <v>111</v>
      </c>
      <c r="C5115" t="s">
        <v>93</v>
      </c>
      <c r="D5115" s="29">
        <v>46751</v>
      </c>
      <c r="E5115">
        <v>0</v>
      </c>
      <c r="F5115">
        <v>0</v>
      </c>
      <c r="G5115">
        <v>0</v>
      </c>
      <c r="H5115">
        <v>0</v>
      </c>
      <c r="L5115">
        <v>19.776</v>
      </c>
      <c r="R5115">
        <v>271.2</v>
      </c>
      <c r="S5115" t="s">
        <v>90</v>
      </c>
      <c r="T5115" s="297">
        <v>46311.754166666666</v>
      </c>
    </row>
    <row r="5116" spans="1:20" x14ac:dyDescent="0.35">
      <c r="A5116" t="s">
        <v>110</v>
      </c>
      <c r="B5116" t="s">
        <v>111</v>
      </c>
      <c r="C5116" t="s">
        <v>93</v>
      </c>
      <c r="D5116" s="29">
        <v>46752</v>
      </c>
      <c r="E5116">
        <v>0</v>
      </c>
      <c r="F5116">
        <v>0</v>
      </c>
      <c r="G5116">
        <v>0</v>
      </c>
      <c r="H5116">
        <v>0</v>
      </c>
      <c r="L5116">
        <v>19.776</v>
      </c>
      <c r="R5116">
        <v>271.2</v>
      </c>
      <c r="S5116" t="s">
        <v>90</v>
      </c>
      <c r="T5116" s="297">
        <v>46311.754166666666</v>
      </c>
    </row>
    <row r="5117" spans="1:20" x14ac:dyDescent="0.35">
      <c r="A5117" t="s">
        <v>110</v>
      </c>
      <c r="B5117" t="s">
        <v>111</v>
      </c>
      <c r="C5117" t="s">
        <v>89</v>
      </c>
      <c r="D5117" s="29">
        <v>46388</v>
      </c>
      <c r="E5117">
        <v>0</v>
      </c>
      <c r="F5117">
        <v>0</v>
      </c>
      <c r="G5117">
        <v>0</v>
      </c>
      <c r="H5117">
        <v>0</v>
      </c>
      <c r="L5117">
        <v>94.753641000000002</v>
      </c>
      <c r="R5117">
        <v>638.34031500000003</v>
      </c>
      <c r="S5117" t="s">
        <v>90</v>
      </c>
      <c r="T5117" s="297">
        <v>46311.754166666666</v>
      </c>
    </row>
    <row r="5118" spans="1:20" x14ac:dyDescent="0.35">
      <c r="A5118" t="s">
        <v>110</v>
      </c>
      <c r="B5118" t="s">
        <v>111</v>
      </c>
      <c r="C5118" t="s">
        <v>89</v>
      </c>
      <c r="D5118" s="29">
        <v>46389</v>
      </c>
      <c r="E5118">
        <v>0</v>
      </c>
      <c r="F5118">
        <v>0</v>
      </c>
      <c r="G5118">
        <v>0</v>
      </c>
      <c r="H5118">
        <v>0</v>
      </c>
      <c r="L5118">
        <v>94.753641000000002</v>
      </c>
      <c r="R5118">
        <v>638.34031500000003</v>
      </c>
      <c r="S5118" t="s">
        <v>90</v>
      </c>
      <c r="T5118" s="297">
        <v>46311.754166666666</v>
      </c>
    </row>
    <row r="5119" spans="1:20" x14ac:dyDescent="0.35">
      <c r="A5119" t="s">
        <v>110</v>
      </c>
      <c r="B5119" t="s">
        <v>111</v>
      </c>
      <c r="C5119" t="s">
        <v>89</v>
      </c>
      <c r="D5119" s="29">
        <v>46390</v>
      </c>
      <c r="E5119">
        <v>0</v>
      </c>
      <c r="F5119">
        <v>0</v>
      </c>
      <c r="G5119">
        <v>0</v>
      </c>
      <c r="H5119">
        <v>0</v>
      </c>
      <c r="L5119">
        <v>94.753641000000002</v>
      </c>
      <c r="R5119">
        <v>638.34031500000003</v>
      </c>
      <c r="S5119" t="s">
        <v>90</v>
      </c>
      <c r="T5119" s="297">
        <v>46311.754166666666</v>
      </c>
    </row>
    <row r="5120" spans="1:20" x14ac:dyDescent="0.35">
      <c r="A5120" t="s">
        <v>110</v>
      </c>
      <c r="B5120" t="s">
        <v>111</v>
      </c>
      <c r="C5120" t="s">
        <v>89</v>
      </c>
      <c r="D5120" s="29">
        <v>46391</v>
      </c>
      <c r="E5120">
        <v>0</v>
      </c>
      <c r="F5120">
        <v>0</v>
      </c>
      <c r="G5120">
        <v>0</v>
      </c>
      <c r="H5120">
        <v>0</v>
      </c>
      <c r="L5120">
        <v>94.753641000000002</v>
      </c>
      <c r="R5120">
        <v>638.34031500000003</v>
      </c>
      <c r="S5120" t="s">
        <v>90</v>
      </c>
      <c r="T5120" s="297">
        <v>46311.754166666666</v>
      </c>
    </row>
    <row r="5121" spans="1:20" x14ac:dyDescent="0.35">
      <c r="A5121" t="s">
        <v>110</v>
      </c>
      <c r="B5121" t="s">
        <v>111</v>
      </c>
      <c r="C5121" t="s">
        <v>89</v>
      </c>
      <c r="D5121" s="29">
        <v>46392</v>
      </c>
      <c r="E5121">
        <v>0</v>
      </c>
      <c r="F5121">
        <v>0</v>
      </c>
      <c r="G5121">
        <v>0</v>
      </c>
      <c r="H5121">
        <v>0</v>
      </c>
      <c r="L5121">
        <v>94.753641000000002</v>
      </c>
      <c r="R5121">
        <v>638.34031500000003</v>
      </c>
      <c r="S5121" t="s">
        <v>90</v>
      </c>
      <c r="T5121" s="297">
        <v>46311.754166666666</v>
      </c>
    </row>
    <row r="5122" spans="1:20" x14ac:dyDescent="0.35">
      <c r="A5122" t="s">
        <v>110</v>
      </c>
      <c r="B5122" t="s">
        <v>111</v>
      </c>
      <c r="C5122" t="s">
        <v>89</v>
      </c>
      <c r="D5122" s="29">
        <v>46393</v>
      </c>
      <c r="E5122">
        <v>0</v>
      </c>
      <c r="F5122">
        <v>0</v>
      </c>
      <c r="G5122">
        <v>0.53</v>
      </c>
      <c r="H5122">
        <v>0.53</v>
      </c>
      <c r="J5122">
        <v>300</v>
      </c>
      <c r="K5122">
        <v>300</v>
      </c>
      <c r="L5122">
        <v>94.753641000000002</v>
      </c>
      <c r="R5122">
        <v>638.34031500000003</v>
      </c>
      <c r="S5122" t="s">
        <v>90</v>
      </c>
      <c r="T5122" s="297">
        <v>46311.754166666666</v>
      </c>
    </row>
    <row r="5123" spans="1:20" x14ac:dyDescent="0.35">
      <c r="A5123" t="s">
        <v>110</v>
      </c>
      <c r="B5123" t="s">
        <v>111</v>
      </c>
      <c r="C5123" t="s">
        <v>89</v>
      </c>
      <c r="D5123" s="29">
        <v>46394</v>
      </c>
      <c r="E5123">
        <v>0</v>
      </c>
      <c r="F5123">
        <v>0</v>
      </c>
      <c r="G5123">
        <v>0.53</v>
      </c>
      <c r="H5123">
        <v>0.53</v>
      </c>
      <c r="J5123">
        <v>300</v>
      </c>
      <c r="K5123">
        <v>300</v>
      </c>
      <c r="L5123">
        <v>94.753641000000002</v>
      </c>
      <c r="R5123">
        <v>638.34031500000003</v>
      </c>
      <c r="S5123" t="s">
        <v>90</v>
      </c>
      <c r="T5123" s="297">
        <v>46311.754166666666</v>
      </c>
    </row>
    <row r="5124" spans="1:20" x14ac:dyDescent="0.35">
      <c r="A5124" t="s">
        <v>110</v>
      </c>
      <c r="B5124" t="s">
        <v>111</v>
      </c>
      <c r="C5124" t="s">
        <v>89</v>
      </c>
      <c r="D5124" s="29">
        <v>46395</v>
      </c>
      <c r="E5124">
        <v>0</v>
      </c>
      <c r="F5124">
        <v>0</v>
      </c>
      <c r="G5124">
        <v>0.53</v>
      </c>
      <c r="H5124">
        <v>0.53</v>
      </c>
      <c r="J5124">
        <v>300</v>
      </c>
      <c r="K5124">
        <v>300</v>
      </c>
      <c r="L5124">
        <v>94.753641000000002</v>
      </c>
      <c r="R5124">
        <v>638.34031500000003</v>
      </c>
      <c r="S5124" t="s">
        <v>90</v>
      </c>
      <c r="T5124" s="297">
        <v>46311.754166666666</v>
      </c>
    </row>
    <row r="5125" spans="1:20" x14ac:dyDescent="0.35">
      <c r="A5125" t="s">
        <v>110</v>
      </c>
      <c r="B5125" t="s">
        <v>111</v>
      </c>
      <c r="C5125" t="s">
        <v>89</v>
      </c>
      <c r="D5125" s="29">
        <v>46396</v>
      </c>
      <c r="E5125">
        <v>0</v>
      </c>
      <c r="F5125">
        <v>0</v>
      </c>
      <c r="G5125">
        <v>0.53</v>
      </c>
      <c r="H5125">
        <v>0.53</v>
      </c>
      <c r="J5125">
        <v>300</v>
      </c>
      <c r="K5125">
        <v>300</v>
      </c>
      <c r="L5125">
        <v>94.753641000000002</v>
      </c>
      <c r="R5125">
        <v>638.34031500000003</v>
      </c>
      <c r="S5125" t="s">
        <v>90</v>
      </c>
      <c r="T5125" s="297">
        <v>46311.754166666666</v>
      </c>
    </row>
    <row r="5126" spans="1:20" x14ac:dyDescent="0.35">
      <c r="A5126" t="s">
        <v>110</v>
      </c>
      <c r="B5126" t="s">
        <v>111</v>
      </c>
      <c r="C5126" t="s">
        <v>89</v>
      </c>
      <c r="D5126" s="29">
        <v>46397</v>
      </c>
      <c r="E5126">
        <v>0</v>
      </c>
      <c r="F5126">
        <v>0</v>
      </c>
      <c r="G5126">
        <v>0.53</v>
      </c>
      <c r="H5126">
        <v>0.53</v>
      </c>
      <c r="J5126">
        <v>300</v>
      </c>
      <c r="K5126">
        <v>300</v>
      </c>
      <c r="L5126">
        <v>94.753641000000002</v>
      </c>
      <c r="R5126">
        <v>638.34031500000003</v>
      </c>
      <c r="S5126" t="s">
        <v>90</v>
      </c>
      <c r="T5126" s="297">
        <v>46311.754166666666</v>
      </c>
    </row>
    <row r="5127" spans="1:20" x14ac:dyDescent="0.35">
      <c r="A5127" t="s">
        <v>110</v>
      </c>
      <c r="B5127" t="s">
        <v>111</v>
      </c>
      <c r="C5127" t="s">
        <v>89</v>
      </c>
      <c r="D5127" s="29">
        <v>46398</v>
      </c>
      <c r="E5127">
        <v>0</v>
      </c>
      <c r="F5127">
        <v>0</v>
      </c>
      <c r="G5127">
        <v>0.53</v>
      </c>
      <c r="H5127">
        <v>0.53</v>
      </c>
      <c r="J5127">
        <v>300</v>
      </c>
      <c r="K5127">
        <v>300</v>
      </c>
      <c r="L5127">
        <v>94.753641000000002</v>
      </c>
      <c r="R5127">
        <v>638.34031500000003</v>
      </c>
      <c r="S5127" t="s">
        <v>90</v>
      </c>
      <c r="T5127" s="297">
        <v>46311.754166666666</v>
      </c>
    </row>
    <row r="5128" spans="1:20" x14ac:dyDescent="0.35">
      <c r="A5128" t="s">
        <v>110</v>
      </c>
      <c r="B5128" t="s">
        <v>111</v>
      </c>
      <c r="C5128" t="s">
        <v>89</v>
      </c>
      <c r="D5128" s="29">
        <v>46399</v>
      </c>
      <c r="E5128">
        <v>0</v>
      </c>
      <c r="F5128">
        <v>0</v>
      </c>
      <c r="G5128">
        <v>0.53</v>
      </c>
      <c r="H5128">
        <v>0.53</v>
      </c>
      <c r="J5128">
        <v>300</v>
      </c>
      <c r="K5128">
        <v>300</v>
      </c>
      <c r="L5128">
        <v>94.753641000000002</v>
      </c>
      <c r="R5128">
        <v>638.34031500000003</v>
      </c>
      <c r="S5128" t="s">
        <v>90</v>
      </c>
      <c r="T5128" s="297">
        <v>46311.754166666666</v>
      </c>
    </row>
    <row r="5129" spans="1:20" x14ac:dyDescent="0.35">
      <c r="A5129" t="s">
        <v>110</v>
      </c>
      <c r="B5129" t="s">
        <v>111</v>
      </c>
      <c r="C5129" t="s">
        <v>89</v>
      </c>
      <c r="D5129" s="29">
        <v>46400</v>
      </c>
      <c r="E5129">
        <v>0</v>
      </c>
      <c r="F5129">
        <v>0</v>
      </c>
      <c r="G5129">
        <v>0.53</v>
      </c>
      <c r="H5129">
        <v>0.53</v>
      </c>
      <c r="J5129">
        <v>300</v>
      </c>
      <c r="K5129">
        <v>300</v>
      </c>
      <c r="L5129">
        <v>94.753641000000002</v>
      </c>
      <c r="R5129">
        <v>638.34031500000003</v>
      </c>
      <c r="S5129" t="s">
        <v>90</v>
      </c>
      <c r="T5129" s="297">
        <v>46311.754166666666</v>
      </c>
    </row>
    <row r="5130" spans="1:20" x14ac:dyDescent="0.35">
      <c r="A5130" t="s">
        <v>110</v>
      </c>
      <c r="B5130" t="s">
        <v>111</v>
      </c>
      <c r="C5130" t="s">
        <v>89</v>
      </c>
      <c r="D5130" s="29">
        <v>46401</v>
      </c>
      <c r="E5130">
        <v>0</v>
      </c>
      <c r="F5130">
        <v>0</v>
      </c>
      <c r="G5130">
        <v>0.53</v>
      </c>
      <c r="H5130">
        <v>0.53</v>
      </c>
      <c r="J5130">
        <v>300</v>
      </c>
      <c r="K5130">
        <v>300</v>
      </c>
      <c r="L5130">
        <v>94.753641000000002</v>
      </c>
      <c r="R5130">
        <v>638.34031500000003</v>
      </c>
      <c r="S5130" t="s">
        <v>90</v>
      </c>
      <c r="T5130" s="297">
        <v>46311.754166666666</v>
      </c>
    </row>
    <row r="5131" spans="1:20" x14ac:dyDescent="0.35">
      <c r="A5131" t="s">
        <v>110</v>
      </c>
      <c r="B5131" t="s">
        <v>111</v>
      </c>
      <c r="C5131" t="s">
        <v>89</v>
      </c>
      <c r="D5131" s="29">
        <v>46402</v>
      </c>
      <c r="E5131">
        <v>0</v>
      </c>
      <c r="F5131">
        <v>0</v>
      </c>
      <c r="G5131">
        <v>0.53</v>
      </c>
      <c r="H5131">
        <v>0.53</v>
      </c>
      <c r="J5131">
        <v>300</v>
      </c>
      <c r="K5131">
        <v>300</v>
      </c>
      <c r="L5131">
        <v>94.753641000000002</v>
      </c>
      <c r="R5131">
        <v>638.34031500000003</v>
      </c>
      <c r="S5131" t="s">
        <v>90</v>
      </c>
      <c r="T5131" s="297">
        <v>46311.754166666666</v>
      </c>
    </row>
    <row r="5132" spans="1:20" x14ac:dyDescent="0.35">
      <c r="A5132" t="s">
        <v>110</v>
      </c>
      <c r="B5132" t="s">
        <v>111</v>
      </c>
      <c r="C5132" t="s">
        <v>89</v>
      </c>
      <c r="D5132" s="29">
        <v>46403</v>
      </c>
      <c r="E5132">
        <v>0</v>
      </c>
      <c r="F5132">
        <v>0</v>
      </c>
      <c r="G5132">
        <v>0</v>
      </c>
      <c r="H5132">
        <v>0</v>
      </c>
      <c r="L5132">
        <v>94.753641000000002</v>
      </c>
      <c r="R5132">
        <v>638.34031500000003</v>
      </c>
      <c r="S5132" t="s">
        <v>90</v>
      </c>
      <c r="T5132" s="297">
        <v>46311.754166666666</v>
      </c>
    </row>
    <row r="5133" spans="1:20" x14ac:dyDescent="0.35">
      <c r="A5133" t="s">
        <v>110</v>
      </c>
      <c r="B5133" t="s">
        <v>111</v>
      </c>
      <c r="C5133" t="s">
        <v>89</v>
      </c>
      <c r="D5133" s="29">
        <v>46404</v>
      </c>
      <c r="E5133">
        <v>0</v>
      </c>
      <c r="F5133">
        <v>0</v>
      </c>
      <c r="G5133">
        <v>0</v>
      </c>
      <c r="H5133">
        <v>0</v>
      </c>
      <c r="L5133">
        <v>94.753641000000002</v>
      </c>
      <c r="R5133">
        <v>638.34031500000003</v>
      </c>
      <c r="S5133" t="s">
        <v>90</v>
      </c>
      <c r="T5133" s="297">
        <v>46311.754166666666</v>
      </c>
    </row>
    <row r="5134" spans="1:20" x14ac:dyDescent="0.35">
      <c r="A5134" t="s">
        <v>110</v>
      </c>
      <c r="B5134" t="s">
        <v>111</v>
      </c>
      <c r="C5134" t="s">
        <v>89</v>
      </c>
      <c r="D5134" s="29">
        <v>46405</v>
      </c>
      <c r="E5134">
        <v>0</v>
      </c>
      <c r="F5134">
        <v>0</v>
      </c>
      <c r="G5134">
        <v>0</v>
      </c>
      <c r="H5134">
        <v>0</v>
      </c>
      <c r="L5134">
        <v>94.753641000000002</v>
      </c>
      <c r="R5134">
        <v>638.34031500000003</v>
      </c>
      <c r="S5134" t="s">
        <v>90</v>
      </c>
      <c r="T5134" s="297">
        <v>46311.754166666666</v>
      </c>
    </row>
    <row r="5135" spans="1:20" x14ac:dyDescent="0.35">
      <c r="A5135" t="s">
        <v>110</v>
      </c>
      <c r="B5135" t="s">
        <v>111</v>
      </c>
      <c r="C5135" t="s">
        <v>89</v>
      </c>
      <c r="D5135" s="29">
        <v>46406</v>
      </c>
      <c r="E5135">
        <v>0</v>
      </c>
      <c r="F5135">
        <v>0</v>
      </c>
      <c r="G5135">
        <v>0</v>
      </c>
      <c r="H5135">
        <v>0</v>
      </c>
      <c r="L5135">
        <v>94.753641000000002</v>
      </c>
      <c r="R5135">
        <v>638.34031500000003</v>
      </c>
      <c r="S5135" t="s">
        <v>90</v>
      </c>
      <c r="T5135" s="297">
        <v>46311.754166666666</v>
      </c>
    </row>
    <row r="5136" spans="1:20" x14ac:dyDescent="0.35">
      <c r="A5136" t="s">
        <v>110</v>
      </c>
      <c r="B5136" t="s">
        <v>111</v>
      </c>
      <c r="C5136" t="s">
        <v>89</v>
      </c>
      <c r="D5136" s="29">
        <v>46407</v>
      </c>
      <c r="E5136">
        <v>0</v>
      </c>
      <c r="F5136">
        <v>0</v>
      </c>
      <c r="G5136">
        <v>0</v>
      </c>
      <c r="H5136">
        <v>0</v>
      </c>
      <c r="L5136">
        <v>94.753641000000002</v>
      </c>
      <c r="R5136">
        <v>638.34031500000003</v>
      </c>
      <c r="S5136" t="s">
        <v>90</v>
      </c>
      <c r="T5136" s="297">
        <v>46311.754166666666</v>
      </c>
    </row>
    <row r="5137" spans="1:20" x14ac:dyDescent="0.35">
      <c r="A5137" t="s">
        <v>110</v>
      </c>
      <c r="B5137" t="s">
        <v>111</v>
      </c>
      <c r="C5137" t="s">
        <v>89</v>
      </c>
      <c r="D5137" s="29">
        <v>46408</v>
      </c>
      <c r="E5137">
        <v>0</v>
      </c>
      <c r="F5137">
        <v>0</v>
      </c>
      <c r="G5137">
        <v>0</v>
      </c>
      <c r="H5137">
        <v>0</v>
      </c>
      <c r="L5137">
        <v>94.753641000000002</v>
      </c>
      <c r="R5137">
        <v>638.34031500000003</v>
      </c>
      <c r="S5137" t="s">
        <v>90</v>
      </c>
      <c r="T5137" s="297">
        <v>46311.754166666666</v>
      </c>
    </row>
    <row r="5138" spans="1:20" x14ac:dyDescent="0.35">
      <c r="A5138" t="s">
        <v>110</v>
      </c>
      <c r="B5138" t="s">
        <v>111</v>
      </c>
      <c r="C5138" t="s">
        <v>89</v>
      </c>
      <c r="D5138" s="29">
        <v>46409</v>
      </c>
      <c r="E5138">
        <v>0</v>
      </c>
      <c r="F5138">
        <v>0</v>
      </c>
      <c r="G5138">
        <v>0</v>
      </c>
      <c r="H5138">
        <v>0</v>
      </c>
      <c r="L5138">
        <v>94.753641000000002</v>
      </c>
      <c r="R5138">
        <v>638.34031500000003</v>
      </c>
      <c r="S5138" t="s">
        <v>90</v>
      </c>
      <c r="T5138" s="297">
        <v>46311.754166666666</v>
      </c>
    </row>
    <row r="5139" spans="1:20" x14ac:dyDescent="0.35">
      <c r="A5139" t="s">
        <v>110</v>
      </c>
      <c r="B5139" t="s">
        <v>111</v>
      </c>
      <c r="C5139" t="s">
        <v>89</v>
      </c>
      <c r="D5139" s="29">
        <v>46410</v>
      </c>
      <c r="E5139">
        <v>0</v>
      </c>
      <c r="F5139">
        <v>0</v>
      </c>
      <c r="G5139">
        <v>0</v>
      </c>
      <c r="H5139">
        <v>0</v>
      </c>
      <c r="L5139">
        <v>94.753641000000002</v>
      </c>
      <c r="R5139">
        <v>638.34031500000003</v>
      </c>
      <c r="S5139" t="s">
        <v>90</v>
      </c>
      <c r="T5139" s="297">
        <v>46311.754166666666</v>
      </c>
    </row>
    <row r="5140" spans="1:20" x14ac:dyDescent="0.35">
      <c r="A5140" t="s">
        <v>110</v>
      </c>
      <c r="B5140" t="s">
        <v>111</v>
      </c>
      <c r="C5140" t="s">
        <v>89</v>
      </c>
      <c r="D5140" s="29">
        <v>46411</v>
      </c>
      <c r="E5140">
        <v>0</v>
      </c>
      <c r="F5140">
        <v>0</v>
      </c>
      <c r="G5140">
        <v>0</v>
      </c>
      <c r="H5140">
        <v>0</v>
      </c>
      <c r="L5140">
        <v>94.753641000000002</v>
      </c>
      <c r="R5140">
        <v>638.34031500000003</v>
      </c>
      <c r="S5140" t="s">
        <v>90</v>
      </c>
      <c r="T5140" s="297">
        <v>46311.754166666666</v>
      </c>
    </row>
    <row r="5141" spans="1:20" x14ac:dyDescent="0.35">
      <c r="A5141" t="s">
        <v>110</v>
      </c>
      <c r="B5141" t="s">
        <v>111</v>
      </c>
      <c r="C5141" t="s">
        <v>89</v>
      </c>
      <c r="D5141" s="29">
        <v>46412</v>
      </c>
      <c r="E5141">
        <v>0</v>
      </c>
      <c r="F5141">
        <v>0</v>
      </c>
      <c r="G5141">
        <v>0</v>
      </c>
      <c r="H5141">
        <v>0</v>
      </c>
      <c r="L5141">
        <v>94.753641000000002</v>
      </c>
      <c r="R5141">
        <v>638.34031500000003</v>
      </c>
      <c r="S5141" t="s">
        <v>90</v>
      </c>
      <c r="T5141" s="297">
        <v>46311.754166666666</v>
      </c>
    </row>
    <row r="5142" spans="1:20" x14ac:dyDescent="0.35">
      <c r="A5142" t="s">
        <v>110</v>
      </c>
      <c r="B5142" t="s">
        <v>111</v>
      </c>
      <c r="C5142" t="s">
        <v>89</v>
      </c>
      <c r="D5142" s="29">
        <v>46413</v>
      </c>
      <c r="E5142">
        <v>0</v>
      </c>
      <c r="F5142">
        <v>0</v>
      </c>
      <c r="G5142">
        <v>0</v>
      </c>
      <c r="H5142">
        <v>0</v>
      </c>
      <c r="L5142">
        <v>94.753641000000002</v>
      </c>
      <c r="R5142">
        <v>638.34031500000003</v>
      </c>
      <c r="S5142" t="s">
        <v>90</v>
      </c>
      <c r="T5142" s="297">
        <v>46311.754166666666</v>
      </c>
    </row>
    <row r="5143" spans="1:20" x14ac:dyDescent="0.35">
      <c r="A5143" t="s">
        <v>110</v>
      </c>
      <c r="B5143" t="s">
        <v>111</v>
      </c>
      <c r="C5143" t="s">
        <v>89</v>
      </c>
      <c r="D5143" s="29">
        <v>46414</v>
      </c>
      <c r="E5143">
        <v>0</v>
      </c>
      <c r="F5143">
        <v>0</v>
      </c>
      <c r="G5143">
        <v>0</v>
      </c>
      <c r="H5143">
        <v>0</v>
      </c>
      <c r="L5143">
        <v>94.753641000000002</v>
      </c>
      <c r="R5143">
        <v>638.34031500000003</v>
      </c>
      <c r="S5143" t="s">
        <v>90</v>
      </c>
      <c r="T5143" s="297">
        <v>46311.754166666666</v>
      </c>
    </row>
    <row r="5144" spans="1:20" x14ac:dyDescent="0.35">
      <c r="A5144" t="s">
        <v>110</v>
      </c>
      <c r="B5144" t="s">
        <v>111</v>
      </c>
      <c r="C5144" t="s">
        <v>89</v>
      </c>
      <c r="D5144" s="29">
        <v>46415</v>
      </c>
      <c r="E5144">
        <v>0</v>
      </c>
      <c r="F5144">
        <v>0</v>
      </c>
      <c r="G5144">
        <v>0</v>
      </c>
      <c r="H5144">
        <v>0</v>
      </c>
      <c r="L5144">
        <v>94.753641000000002</v>
      </c>
      <c r="R5144">
        <v>638.34031500000003</v>
      </c>
      <c r="S5144" t="s">
        <v>90</v>
      </c>
      <c r="T5144" s="297">
        <v>46311.754166666666</v>
      </c>
    </row>
    <row r="5145" spans="1:20" x14ac:dyDescent="0.35">
      <c r="A5145" t="s">
        <v>110</v>
      </c>
      <c r="B5145" t="s">
        <v>111</v>
      </c>
      <c r="C5145" t="s">
        <v>89</v>
      </c>
      <c r="D5145" s="29">
        <v>46416</v>
      </c>
      <c r="E5145">
        <v>0</v>
      </c>
      <c r="F5145">
        <v>0</v>
      </c>
      <c r="G5145">
        <v>0</v>
      </c>
      <c r="H5145">
        <v>0</v>
      </c>
      <c r="L5145">
        <v>94.753641000000002</v>
      </c>
      <c r="R5145">
        <v>638.34031500000003</v>
      </c>
      <c r="S5145" t="s">
        <v>90</v>
      </c>
      <c r="T5145" s="297">
        <v>46311.754166666666</v>
      </c>
    </row>
    <row r="5146" spans="1:20" x14ac:dyDescent="0.35">
      <c r="A5146" t="s">
        <v>110</v>
      </c>
      <c r="B5146" t="s">
        <v>111</v>
      </c>
      <c r="C5146" t="s">
        <v>89</v>
      </c>
      <c r="D5146" s="29">
        <v>46417</v>
      </c>
      <c r="E5146">
        <v>0</v>
      </c>
      <c r="F5146">
        <v>0</v>
      </c>
      <c r="G5146">
        <v>0</v>
      </c>
      <c r="H5146">
        <v>0</v>
      </c>
      <c r="L5146">
        <v>94.753641000000002</v>
      </c>
      <c r="R5146">
        <v>638.34031500000003</v>
      </c>
      <c r="S5146" t="s">
        <v>90</v>
      </c>
      <c r="T5146" s="297">
        <v>46311.754166666666</v>
      </c>
    </row>
    <row r="5147" spans="1:20" x14ac:dyDescent="0.35">
      <c r="A5147" t="s">
        <v>110</v>
      </c>
      <c r="B5147" t="s">
        <v>111</v>
      </c>
      <c r="C5147" t="s">
        <v>89</v>
      </c>
      <c r="D5147" s="29">
        <v>46418</v>
      </c>
      <c r="E5147">
        <v>0</v>
      </c>
      <c r="F5147">
        <v>0</v>
      </c>
      <c r="G5147">
        <v>0</v>
      </c>
      <c r="H5147">
        <v>0</v>
      </c>
      <c r="L5147">
        <v>94.753641000000002</v>
      </c>
      <c r="R5147">
        <v>638.34031500000003</v>
      </c>
      <c r="S5147" t="s">
        <v>90</v>
      </c>
      <c r="T5147" s="297">
        <v>46311.754166666666</v>
      </c>
    </row>
    <row r="5148" spans="1:20" x14ac:dyDescent="0.35">
      <c r="A5148" t="s">
        <v>110</v>
      </c>
      <c r="B5148" t="s">
        <v>111</v>
      </c>
      <c r="C5148" t="s">
        <v>89</v>
      </c>
      <c r="D5148" s="29">
        <v>46419</v>
      </c>
      <c r="E5148">
        <v>0</v>
      </c>
      <c r="F5148">
        <v>0</v>
      </c>
      <c r="G5148">
        <v>0</v>
      </c>
      <c r="H5148">
        <v>0</v>
      </c>
      <c r="L5148">
        <v>94.753641000000002</v>
      </c>
      <c r="R5148">
        <v>638.34031500000003</v>
      </c>
      <c r="S5148" t="s">
        <v>90</v>
      </c>
      <c r="T5148" s="297">
        <v>46311.754166666666</v>
      </c>
    </row>
    <row r="5149" spans="1:20" x14ac:dyDescent="0.35">
      <c r="A5149" t="s">
        <v>110</v>
      </c>
      <c r="B5149" t="s">
        <v>111</v>
      </c>
      <c r="C5149" t="s">
        <v>89</v>
      </c>
      <c r="D5149" s="29">
        <v>46420</v>
      </c>
      <c r="E5149">
        <v>0</v>
      </c>
      <c r="F5149">
        <v>0</v>
      </c>
      <c r="G5149">
        <v>0</v>
      </c>
      <c r="H5149">
        <v>0</v>
      </c>
      <c r="L5149">
        <v>94.753641000000002</v>
      </c>
      <c r="R5149">
        <v>638.34031500000003</v>
      </c>
      <c r="S5149" t="s">
        <v>90</v>
      </c>
      <c r="T5149" s="297">
        <v>46311.754166666666</v>
      </c>
    </row>
    <row r="5150" spans="1:20" x14ac:dyDescent="0.35">
      <c r="A5150" t="s">
        <v>110</v>
      </c>
      <c r="B5150" t="s">
        <v>111</v>
      </c>
      <c r="C5150" t="s">
        <v>89</v>
      </c>
      <c r="D5150" s="29">
        <v>46421</v>
      </c>
      <c r="E5150">
        <v>0</v>
      </c>
      <c r="F5150">
        <v>0</v>
      </c>
      <c r="G5150">
        <v>0</v>
      </c>
      <c r="H5150">
        <v>0</v>
      </c>
      <c r="L5150">
        <v>94.753641000000002</v>
      </c>
      <c r="R5150">
        <v>638.34031500000003</v>
      </c>
      <c r="S5150" t="s">
        <v>90</v>
      </c>
      <c r="T5150" s="297">
        <v>46311.754166666666</v>
      </c>
    </row>
    <row r="5151" spans="1:20" x14ac:dyDescent="0.35">
      <c r="A5151" t="s">
        <v>110</v>
      </c>
      <c r="B5151" t="s">
        <v>111</v>
      </c>
      <c r="C5151" t="s">
        <v>89</v>
      </c>
      <c r="D5151" s="29">
        <v>46422</v>
      </c>
      <c r="E5151">
        <v>0</v>
      </c>
      <c r="F5151">
        <v>0</v>
      </c>
      <c r="G5151">
        <v>0</v>
      </c>
      <c r="H5151">
        <v>0</v>
      </c>
      <c r="L5151">
        <v>94.753641000000002</v>
      </c>
      <c r="R5151">
        <v>638.34031500000003</v>
      </c>
      <c r="S5151" t="s">
        <v>90</v>
      </c>
      <c r="T5151" s="297">
        <v>46311.754166666666</v>
      </c>
    </row>
    <row r="5152" spans="1:20" x14ac:dyDescent="0.35">
      <c r="A5152" t="s">
        <v>110</v>
      </c>
      <c r="B5152" t="s">
        <v>111</v>
      </c>
      <c r="C5152" t="s">
        <v>89</v>
      </c>
      <c r="D5152" s="29">
        <v>46423</v>
      </c>
      <c r="E5152">
        <v>0</v>
      </c>
      <c r="F5152">
        <v>0</v>
      </c>
      <c r="G5152">
        <v>0</v>
      </c>
      <c r="H5152">
        <v>0</v>
      </c>
      <c r="L5152">
        <v>94.753641000000002</v>
      </c>
      <c r="R5152">
        <v>638.34031500000003</v>
      </c>
      <c r="S5152" t="s">
        <v>90</v>
      </c>
      <c r="T5152" s="297">
        <v>46311.754166666666</v>
      </c>
    </row>
    <row r="5153" spans="1:20" x14ac:dyDescent="0.35">
      <c r="A5153" t="s">
        <v>110</v>
      </c>
      <c r="B5153" t="s">
        <v>111</v>
      </c>
      <c r="C5153" t="s">
        <v>89</v>
      </c>
      <c r="D5153" s="29">
        <v>46424</v>
      </c>
      <c r="E5153">
        <v>0</v>
      </c>
      <c r="F5153">
        <v>0</v>
      </c>
      <c r="G5153">
        <v>0</v>
      </c>
      <c r="H5153">
        <v>0</v>
      </c>
      <c r="L5153">
        <v>94.753641000000002</v>
      </c>
      <c r="R5153">
        <v>638.34031500000003</v>
      </c>
      <c r="S5153" t="s">
        <v>90</v>
      </c>
      <c r="T5153" s="297">
        <v>46311.754166666666</v>
      </c>
    </row>
    <row r="5154" spans="1:20" x14ac:dyDescent="0.35">
      <c r="A5154" t="s">
        <v>110</v>
      </c>
      <c r="B5154" t="s">
        <v>111</v>
      </c>
      <c r="C5154" t="s">
        <v>89</v>
      </c>
      <c r="D5154" s="29">
        <v>46425</v>
      </c>
      <c r="E5154">
        <v>0</v>
      </c>
      <c r="F5154">
        <v>0</v>
      </c>
      <c r="G5154">
        <v>0</v>
      </c>
      <c r="H5154">
        <v>0</v>
      </c>
      <c r="L5154">
        <v>94.753641000000002</v>
      </c>
      <c r="R5154">
        <v>638.34031500000003</v>
      </c>
      <c r="S5154" t="s">
        <v>90</v>
      </c>
      <c r="T5154" s="297">
        <v>46311.754166666666</v>
      </c>
    </row>
    <row r="5155" spans="1:20" x14ac:dyDescent="0.35">
      <c r="A5155" t="s">
        <v>110</v>
      </c>
      <c r="B5155" t="s">
        <v>111</v>
      </c>
      <c r="C5155" t="s">
        <v>89</v>
      </c>
      <c r="D5155" s="29">
        <v>46426</v>
      </c>
      <c r="E5155">
        <v>0</v>
      </c>
      <c r="F5155">
        <v>0</v>
      </c>
      <c r="G5155">
        <v>0</v>
      </c>
      <c r="H5155">
        <v>0</v>
      </c>
      <c r="L5155">
        <v>94.753641000000002</v>
      </c>
      <c r="R5155">
        <v>638.34031500000003</v>
      </c>
      <c r="S5155" t="s">
        <v>90</v>
      </c>
      <c r="T5155" s="297">
        <v>46311.754166666666</v>
      </c>
    </row>
    <row r="5156" spans="1:20" x14ac:dyDescent="0.35">
      <c r="A5156" t="s">
        <v>110</v>
      </c>
      <c r="B5156" t="s">
        <v>111</v>
      </c>
      <c r="C5156" t="s">
        <v>89</v>
      </c>
      <c r="D5156" s="29">
        <v>46427</v>
      </c>
      <c r="E5156">
        <v>0</v>
      </c>
      <c r="F5156">
        <v>0</v>
      </c>
      <c r="G5156">
        <v>0</v>
      </c>
      <c r="H5156">
        <v>0</v>
      </c>
      <c r="L5156">
        <v>94.753641000000002</v>
      </c>
      <c r="R5156">
        <v>638.34031500000003</v>
      </c>
      <c r="S5156" t="s">
        <v>90</v>
      </c>
      <c r="T5156" s="297">
        <v>46311.754166666666</v>
      </c>
    </row>
    <row r="5157" spans="1:20" x14ac:dyDescent="0.35">
      <c r="A5157" t="s">
        <v>110</v>
      </c>
      <c r="B5157" t="s">
        <v>111</v>
      </c>
      <c r="C5157" t="s">
        <v>89</v>
      </c>
      <c r="D5157" s="29">
        <v>46428</v>
      </c>
      <c r="E5157">
        <v>0</v>
      </c>
      <c r="F5157">
        <v>0</v>
      </c>
      <c r="G5157">
        <v>0</v>
      </c>
      <c r="H5157">
        <v>0</v>
      </c>
      <c r="L5157">
        <v>94.753641000000002</v>
      </c>
      <c r="R5157">
        <v>638.34031500000003</v>
      </c>
      <c r="S5157" t="s">
        <v>90</v>
      </c>
      <c r="T5157" s="297">
        <v>46311.754166666666</v>
      </c>
    </row>
    <row r="5158" spans="1:20" x14ac:dyDescent="0.35">
      <c r="A5158" t="s">
        <v>110</v>
      </c>
      <c r="B5158" t="s">
        <v>111</v>
      </c>
      <c r="C5158" t="s">
        <v>89</v>
      </c>
      <c r="D5158" s="29">
        <v>46429</v>
      </c>
      <c r="E5158">
        <v>0</v>
      </c>
      <c r="F5158">
        <v>0</v>
      </c>
      <c r="G5158">
        <v>0</v>
      </c>
      <c r="H5158">
        <v>0</v>
      </c>
      <c r="L5158">
        <v>94.753641000000002</v>
      </c>
      <c r="R5158">
        <v>638.34031500000003</v>
      </c>
      <c r="S5158" t="s">
        <v>90</v>
      </c>
      <c r="T5158" s="297">
        <v>46311.754166666666</v>
      </c>
    </row>
    <row r="5159" spans="1:20" x14ac:dyDescent="0.35">
      <c r="A5159" t="s">
        <v>110</v>
      </c>
      <c r="B5159" t="s">
        <v>111</v>
      </c>
      <c r="C5159" t="s">
        <v>89</v>
      </c>
      <c r="D5159" s="29">
        <v>46430</v>
      </c>
      <c r="E5159">
        <v>0</v>
      </c>
      <c r="F5159">
        <v>0</v>
      </c>
      <c r="G5159">
        <v>0</v>
      </c>
      <c r="H5159">
        <v>0</v>
      </c>
      <c r="L5159">
        <v>94.753641000000002</v>
      </c>
      <c r="R5159">
        <v>638.34031500000003</v>
      </c>
      <c r="S5159" t="s">
        <v>90</v>
      </c>
      <c r="T5159" s="297">
        <v>46311.754166666666</v>
      </c>
    </row>
    <row r="5160" spans="1:20" x14ac:dyDescent="0.35">
      <c r="A5160" t="s">
        <v>110</v>
      </c>
      <c r="B5160" t="s">
        <v>111</v>
      </c>
      <c r="C5160" t="s">
        <v>89</v>
      </c>
      <c r="D5160" s="29">
        <v>46431</v>
      </c>
      <c r="E5160">
        <v>0</v>
      </c>
      <c r="F5160">
        <v>0</v>
      </c>
      <c r="G5160">
        <v>0</v>
      </c>
      <c r="H5160">
        <v>0</v>
      </c>
      <c r="L5160">
        <v>94.753641000000002</v>
      </c>
      <c r="R5160">
        <v>638.34031500000003</v>
      </c>
      <c r="S5160" t="s">
        <v>90</v>
      </c>
      <c r="T5160" s="297">
        <v>46311.754166666666</v>
      </c>
    </row>
    <row r="5161" spans="1:20" x14ac:dyDescent="0.35">
      <c r="A5161" t="s">
        <v>110</v>
      </c>
      <c r="B5161" t="s">
        <v>111</v>
      </c>
      <c r="C5161" t="s">
        <v>89</v>
      </c>
      <c r="D5161" s="29">
        <v>46432</v>
      </c>
      <c r="E5161">
        <v>0</v>
      </c>
      <c r="F5161">
        <v>0</v>
      </c>
      <c r="G5161">
        <v>0</v>
      </c>
      <c r="H5161">
        <v>0</v>
      </c>
      <c r="L5161">
        <v>94.753641000000002</v>
      </c>
      <c r="R5161">
        <v>638.34031500000003</v>
      </c>
      <c r="S5161" t="s">
        <v>90</v>
      </c>
      <c r="T5161" s="297">
        <v>46311.754166666666</v>
      </c>
    </row>
    <row r="5162" spans="1:20" x14ac:dyDescent="0.35">
      <c r="A5162" t="s">
        <v>110</v>
      </c>
      <c r="B5162" t="s">
        <v>111</v>
      </c>
      <c r="C5162" t="s">
        <v>89</v>
      </c>
      <c r="D5162" s="29">
        <v>46433</v>
      </c>
      <c r="E5162">
        <v>0</v>
      </c>
      <c r="F5162">
        <v>0</v>
      </c>
      <c r="G5162">
        <v>0</v>
      </c>
      <c r="H5162">
        <v>0</v>
      </c>
      <c r="L5162">
        <v>94.753641000000002</v>
      </c>
      <c r="R5162">
        <v>638.34031500000003</v>
      </c>
      <c r="S5162" t="s">
        <v>90</v>
      </c>
      <c r="T5162" s="297">
        <v>46311.754166666666</v>
      </c>
    </row>
    <row r="5163" spans="1:20" x14ac:dyDescent="0.35">
      <c r="A5163" t="s">
        <v>110</v>
      </c>
      <c r="B5163" t="s">
        <v>111</v>
      </c>
      <c r="C5163" t="s">
        <v>89</v>
      </c>
      <c r="D5163" s="29">
        <v>46434</v>
      </c>
      <c r="E5163">
        <v>0</v>
      </c>
      <c r="F5163">
        <v>0</v>
      </c>
      <c r="G5163">
        <v>0</v>
      </c>
      <c r="H5163">
        <v>0</v>
      </c>
      <c r="L5163">
        <v>94.753641000000002</v>
      </c>
      <c r="R5163">
        <v>638.34031500000003</v>
      </c>
      <c r="S5163" t="s">
        <v>90</v>
      </c>
      <c r="T5163" s="297">
        <v>46311.754166666666</v>
      </c>
    </row>
    <row r="5164" spans="1:20" x14ac:dyDescent="0.35">
      <c r="A5164" t="s">
        <v>110</v>
      </c>
      <c r="B5164" t="s">
        <v>111</v>
      </c>
      <c r="C5164" t="s">
        <v>89</v>
      </c>
      <c r="D5164" s="29">
        <v>46435</v>
      </c>
      <c r="E5164">
        <v>0</v>
      </c>
      <c r="F5164">
        <v>0</v>
      </c>
      <c r="G5164">
        <v>0</v>
      </c>
      <c r="H5164">
        <v>0</v>
      </c>
      <c r="L5164">
        <v>94.753641000000002</v>
      </c>
      <c r="R5164">
        <v>638.34031500000003</v>
      </c>
      <c r="S5164" t="s">
        <v>90</v>
      </c>
      <c r="T5164" s="297">
        <v>46311.754166666666</v>
      </c>
    </row>
    <row r="5165" spans="1:20" x14ac:dyDescent="0.35">
      <c r="A5165" t="s">
        <v>110</v>
      </c>
      <c r="B5165" t="s">
        <v>111</v>
      </c>
      <c r="C5165" t="s">
        <v>89</v>
      </c>
      <c r="D5165" s="29">
        <v>46436</v>
      </c>
      <c r="E5165">
        <v>0</v>
      </c>
      <c r="F5165">
        <v>0</v>
      </c>
      <c r="G5165">
        <v>0</v>
      </c>
      <c r="H5165">
        <v>0</v>
      </c>
      <c r="L5165">
        <v>94.753641000000002</v>
      </c>
      <c r="R5165">
        <v>638.34031500000003</v>
      </c>
      <c r="S5165" t="s">
        <v>90</v>
      </c>
      <c r="T5165" s="297">
        <v>46311.754166666666</v>
      </c>
    </row>
    <row r="5166" spans="1:20" x14ac:dyDescent="0.35">
      <c r="A5166" t="s">
        <v>110</v>
      </c>
      <c r="B5166" t="s">
        <v>111</v>
      </c>
      <c r="C5166" t="s">
        <v>89</v>
      </c>
      <c r="D5166" s="29">
        <v>46437</v>
      </c>
      <c r="E5166">
        <v>0</v>
      </c>
      <c r="F5166">
        <v>0</v>
      </c>
      <c r="G5166">
        <v>0</v>
      </c>
      <c r="H5166">
        <v>0</v>
      </c>
      <c r="L5166">
        <v>94.753641000000002</v>
      </c>
      <c r="R5166">
        <v>638.34031500000003</v>
      </c>
      <c r="S5166" t="s">
        <v>90</v>
      </c>
      <c r="T5166" s="297">
        <v>46311.754166666666</v>
      </c>
    </row>
    <row r="5167" spans="1:20" x14ac:dyDescent="0.35">
      <c r="A5167" t="s">
        <v>110</v>
      </c>
      <c r="B5167" t="s">
        <v>111</v>
      </c>
      <c r="C5167" t="s">
        <v>89</v>
      </c>
      <c r="D5167" s="29">
        <v>46438</v>
      </c>
      <c r="E5167">
        <v>0</v>
      </c>
      <c r="F5167">
        <v>0</v>
      </c>
      <c r="G5167">
        <v>0</v>
      </c>
      <c r="H5167">
        <v>0</v>
      </c>
      <c r="L5167">
        <v>94.753641000000002</v>
      </c>
      <c r="R5167">
        <v>638.34031500000003</v>
      </c>
      <c r="S5167" t="s">
        <v>90</v>
      </c>
      <c r="T5167" s="297">
        <v>46311.754166666666</v>
      </c>
    </row>
    <row r="5168" spans="1:20" x14ac:dyDescent="0.35">
      <c r="A5168" t="s">
        <v>110</v>
      </c>
      <c r="B5168" t="s">
        <v>111</v>
      </c>
      <c r="C5168" t="s">
        <v>89</v>
      </c>
      <c r="D5168" s="29">
        <v>46439</v>
      </c>
      <c r="E5168">
        <v>0</v>
      </c>
      <c r="F5168">
        <v>0</v>
      </c>
      <c r="G5168">
        <v>0</v>
      </c>
      <c r="H5168">
        <v>0</v>
      </c>
      <c r="L5168">
        <v>94.753641000000002</v>
      </c>
      <c r="R5168">
        <v>638.34031500000003</v>
      </c>
      <c r="S5168" t="s">
        <v>90</v>
      </c>
      <c r="T5168" s="297">
        <v>46311.754166666666</v>
      </c>
    </row>
    <row r="5169" spans="1:20" x14ac:dyDescent="0.35">
      <c r="A5169" t="s">
        <v>110</v>
      </c>
      <c r="B5169" t="s">
        <v>111</v>
      </c>
      <c r="C5169" t="s">
        <v>89</v>
      </c>
      <c r="D5169" s="29">
        <v>46440</v>
      </c>
      <c r="E5169">
        <v>0</v>
      </c>
      <c r="F5169">
        <v>0</v>
      </c>
      <c r="G5169">
        <v>0.81</v>
      </c>
      <c r="H5169">
        <v>0.81</v>
      </c>
      <c r="J5169">
        <v>120</v>
      </c>
      <c r="K5169">
        <v>120</v>
      </c>
      <c r="L5169">
        <v>94.753641000000002</v>
      </c>
      <c r="R5169">
        <v>638.34031500000003</v>
      </c>
      <c r="S5169" t="s">
        <v>90</v>
      </c>
      <c r="T5169" s="297">
        <v>46311.754166666666</v>
      </c>
    </row>
    <row r="5170" spans="1:20" x14ac:dyDescent="0.35">
      <c r="A5170" t="s">
        <v>110</v>
      </c>
      <c r="B5170" t="s">
        <v>111</v>
      </c>
      <c r="C5170" t="s">
        <v>89</v>
      </c>
      <c r="D5170" s="29">
        <v>46441</v>
      </c>
      <c r="E5170">
        <v>0</v>
      </c>
      <c r="F5170">
        <v>0</v>
      </c>
      <c r="G5170">
        <v>0.81</v>
      </c>
      <c r="H5170">
        <v>0.81</v>
      </c>
      <c r="J5170">
        <v>120</v>
      </c>
      <c r="K5170">
        <v>120</v>
      </c>
      <c r="L5170">
        <v>94.753641000000002</v>
      </c>
      <c r="R5170">
        <v>638.34031500000003</v>
      </c>
      <c r="S5170" t="s">
        <v>90</v>
      </c>
      <c r="T5170" s="297">
        <v>46311.754166666666</v>
      </c>
    </row>
    <row r="5171" spans="1:20" x14ac:dyDescent="0.35">
      <c r="A5171" t="s">
        <v>110</v>
      </c>
      <c r="B5171" t="s">
        <v>111</v>
      </c>
      <c r="C5171" t="s">
        <v>89</v>
      </c>
      <c r="D5171" s="29">
        <v>46442</v>
      </c>
      <c r="E5171">
        <v>0</v>
      </c>
      <c r="F5171">
        <v>0</v>
      </c>
      <c r="G5171">
        <v>0.81</v>
      </c>
      <c r="H5171">
        <v>0.81</v>
      </c>
      <c r="J5171">
        <v>120</v>
      </c>
      <c r="K5171">
        <v>120</v>
      </c>
      <c r="L5171">
        <v>94.753641000000002</v>
      </c>
      <c r="R5171">
        <v>638.34031500000003</v>
      </c>
      <c r="S5171" t="s">
        <v>90</v>
      </c>
      <c r="T5171" s="297">
        <v>46311.754166666666</v>
      </c>
    </row>
    <row r="5172" spans="1:20" x14ac:dyDescent="0.35">
      <c r="A5172" t="s">
        <v>110</v>
      </c>
      <c r="B5172" t="s">
        <v>111</v>
      </c>
      <c r="C5172" t="s">
        <v>89</v>
      </c>
      <c r="D5172" s="29">
        <v>46443</v>
      </c>
      <c r="E5172">
        <v>0</v>
      </c>
      <c r="F5172">
        <v>0</v>
      </c>
      <c r="G5172">
        <v>0.81</v>
      </c>
      <c r="H5172">
        <v>0.81</v>
      </c>
      <c r="J5172">
        <v>120</v>
      </c>
      <c r="K5172">
        <v>120</v>
      </c>
      <c r="L5172">
        <v>94.753641000000002</v>
      </c>
      <c r="R5172">
        <v>638.34031500000003</v>
      </c>
      <c r="S5172" t="s">
        <v>90</v>
      </c>
      <c r="T5172" s="297">
        <v>46311.754166666666</v>
      </c>
    </row>
    <row r="5173" spans="1:20" x14ac:dyDescent="0.35">
      <c r="A5173" t="s">
        <v>110</v>
      </c>
      <c r="B5173" t="s">
        <v>111</v>
      </c>
      <c r="C5173" t="s">
        <v>89</v>
      </c>
      <c r="D5173" s="29">
        <v>46444</v>
      </c>
      <c r="E5173">
        <v>0</v>
      </c>
      <c r="F5173">
        <v>0</v>
      </c>
      <c r="G5173">
        <v>0.81</v>
      </c>
      <c r="H5173">
        <v>0.81</v>
      </c>
      <c r="J5173">
        <v>120</v>
      </c>
      <c r="K5173">
        <v>120</v>
      </c>
      <c r="L5173">
        <v>94.753641000000002</v>
      </c>
      <c r="R5173">
        <v>638.34031500000003</v>
      </c>
      <c r="S5173" t="s">
        <v>90</v>
      </c>
      <c r="T5173" s="297">
        <v>46311.754166666666</v>
      </c>
    </row>
    <row r="5174" spans="1:20" x14ac:dyDescent="0.35">
      <c r="A5174" t="s">
        <v>110</v>
      </c>
      <c r="B5174" t="s">
        <v>111</v>
      </c>
      <c r="C5174" t="s">
        <v>89</v>
      </c>
      <c r="D5174" s="29">
        <v>46445</v>
      </c>
      <c r="E5174">
        <v>0</v>
      </c>
      <c r="F5174">
        <v>0</v>
      </c>
      <c r="G5174">
        <v>0.81</v>
      </c>
      <c r="H5174">
        <v>0.81</v>
      </c>
      <c r="J5174">
        <v>120</v>
      </c>
      <c r="K5174">
        <v>120</v>
      </c>
      <c r="L5174">
        <v>94.753641000000002</v>
      </c>
      <c r="R5174">
        <v>638.34031500000003</v>
      </c>
      <c r="S5174" t="s">
        <v>90</v>
      </c>
      <c r="T5174" s="297">
        <v>46311.754166666666</v>
      </c>
    </row>
    <row r="5175" spans="1:20" x14ac:dyDescent="0.35">
      <c r="A5175" t="s">
        <v>110</v>
      </c>
      <c r="B5175" t="s">
        <v>111</v>
      </c>
      <c r="C5175" t="s">
        <v>89</v>
      </c>
      <c r="D5175" s="29">
        <v>46446</v>
      </c>
      <c r="E5175">
        <v>0</v>
      </c>
      <c r="F5175">
        <v>0</v>
      </c>
      <c r="G5175">
        <v>0.81</v>
      </c>
      <c r="H5175">
        <v>0.81</v>
      </c>
      <c r="J5175">
        <v>120</v>
      </c>
      <c r="K5175">
        <v>120</v>
      </c>
      <c r="L5175">
        <v>94.753641000000002</v>
      </c>
      <c r="R5175">
        <v>638.34031500000003</v>
      </c>
      <c r="S5175" t="s">
        <v>90</v>
      </c>
      <c r="T5175" s="297">
        <v>46311.754166666666</v>
      </c>
    </row>
    <row r="5176" spans="1:20" x14ac:dyDescent="0.35">
      <c r="A5176" t="s">
        <v>110</v>
      </c>
      <c r="B5176" t="s">
        <v>111</v>
      </c>
      <c r="C5176" t="s">
        <v>89</v>
      </c>
      <c r="D5176" s="29">
        <v>46447</v>
      </c>
      <c r="E5176">
        <v>0</v>
      </c>
      <c r="F5176">
        <v>0</v>
      </c>
      <c r="G5176">
        <v>0.81</v>
      </c>
      <c r="H5176">
        <v>0.81</v>
      </c>
      <c r="J5176">
        <v>120</v>
      </c>
      <c r="K5176">
        <v>120</v>
      </c>
      <c r="L5176">
        <v>94.753641000000002</v>
      </c>
      <c r="R5176">
        <v>638.34031500000003</v>
      </c>
      <c r="S5176" t="s">
        <v>90</v>
      </c>
      <c r="T5176" s="297">
        <v>46311.754166666666</v>
      </c>
    </row>
    <row r="5177" spans="1:20" x14ac:dyDescent="0.35">
      <c r="A5177" t="s">
        <v>110</v>
      </c>
      <c r="B5177" t="s">
        <v>111</v>
      </c>
      <c r="C5177" t="s">
        <v>89</v>
      </c>
      <c r="D5177" s="29">
        <v>46448</v>
      </c>
      <c r="E5177">
        <v>0</v>
      </c>
      <c r="F5177">
        <v>0</v>
      </c>
      <c r="G5177">
        <v>0.81</v>
      </c>
      <c r="H5177">
        <v>0.81</v>
      </c>
      <c r="J5177">
        <v>120</v>
      </c>
      <c r="K5177">
        <v>120</v>
      </c>
      <c r="L5177">
        <v>94.753641000000002</v>
      </c>
      <c r="R5177">
        <v>638.34031500000003</v>
      </c>
      <c r="S5177" t="s">
        <v>90</v>
      </c>
      <c r="T5177" s="297">
        <v>46311.754166666666</v>
      </c>
    </row>
    <row r="5178" spans="1:20" x14ac:dyDescent="0.35">
      <c r="A5178" t="s">
        <v>110</v>
      </c>
      <c r="B5178" t="s">
        <v>111</v>
      </c>
      <c r="C5178" t="s">
        <v>89</v>
      </c>
      <c r="D5178" s="29">
        <v>46449</v>
      </c>
      <c r="E5178">
        <v>0</v>
      </c>
      <c r="F5178">
        <v>0</v>
      </c>
      <c r="G5178">
        <v>0.81</v>
      </c>
      <c r="H5178">
        <v>0.81</v>
      </c>
      <c r="J5178">
        <v>120</v>
      </c>
      <c r="K5178">
        <v>120</v>
      </c>
      <c r="L5178">
        <v>94.753641000000002</v>
      </c>
      <c r="R5178">
        <v>638.34031500000003</v>
      </c>
      <c r="S5178" t="s">
        <v>90</v>
      </c>
      <c r="T5178" s="297">
        <v>46311.754166666666</v>
      </c>
    </row>
    <row r="5179" spans="1:20" x14ac:dyDescent="0.35">
      <c r="A5179" t="s">
        <v>110</v>
      </c>
      <c r="B5179" t="s">
        <v>111</v>
      </c>
      <c r="C5179" t="s">
        <v>89</v>
      </c>
      <c r="D5179" s="29">
        <v>46450</v>
      </c>
      <c r="E5179">
        <v>0</v>
      </c>
      <c r="F5179">
        <v>0</v>
      </c>
      <c r="G5179">
        <v>0.81</v>
      </c>
      <c r="H5179">
        <v>0.81</v>
      </c>
      <c r="J5179">
        <v>120</v>
      </c>
      <c r="K5179">
        <v>120</v>
      </c>
      <c r="L5179">
        <v>94.753641000000002</v>
      </c>
      <c r="R5179">
        <v>638.34031500000003</v>
      </c>
      <c r="S5179" t="s">
        <v>90</v>
      </c>
      <c r="T5179" s="297">
        <v>46311.754166666666</v>
      </c>
    </row>
    <row r="5180" spans="1:20" x14ac:dyDescent="0.35">
      <c r="A5180" t="s">
        <v>110</v>
      </c>
      <c r="B5180" t="s">
        <v>111</v>
      </c>
      <c r="C5180" t="s">
        <v>89</v>
      </c>
      <c r="D5180" s="29">
        <v>46451</v>
      </c>
      <c r="E5180">
        <v>0</v>
      </c>
      <c r="F5180">
        <v>0</v>
      </c>
      <c r="G5180">
        <v>0.81</v>
      </c>
      <c r="H5180">
        <v>0.81</v>
      </c>
      <c r="J5180">
        <v>120</v>
      </c>
      <c r="K5180">
        <v>120</v>
      </c>
      <c r="L5180">
        <v>94.753641000000002</v>
      </c>
      <c r="R5180">
        <v>638.34031500000003</v>
      </c>
      <c r="S5180" t="s">
        <v>90</v>
      </c>
      <c r="T5180" s="297">
        <v>46311.754166666666</v>
      </c>
    </row>
    <row r="5181" spans="1:20" x14ac:dyDescent="0.35">
      <c r="A5181" t="s">
        <v>110</v>
      </c>
      <c r="B5181" t="s">
        <v>111</v>
      </c>
      <c r="C5181" t="s">
        <v>89</v>
      </c>
      <c r="D5181" s="29">
        <v>46452</v>
      </c>
      <c r="E5181">
        <v>0</v>
      </c>
      <c r="F5181">
        <v>0</v>
      </c>
      <c r="G5181">
        <v>0.81</v>
      </c>
      <c r="H5181">
        <v>0.81</v>
      </c>
      <c r="J5181">
        <v>120</v>
      </c>
      <c r="K5181">
        <v>120</v>
      </c>
      <c r="L5181">
        <v>94.753641000000002</v>
      </c>
      <c r="R5181">
        <v>638.34031500000003</v>
      </c>
      <c r="S5181" t="s">
        <v>90</v>
      </c>
      <c r="T5181" s="297">
        <v>46311.754166666666</v>
      </c>
    </row>
    <row r="5182" spans="1:20" x14ac:dyDescent="0.35">
      <c r="A5182" t="s">
        <v>110</v>
      </c>
      <c r="B5182" t="s">
        <v>111</v>
      </c>
      <c r="C5182" t="s">
        <v>89</v>
      </c>
      <c r="D5182" s="29">
        <v>46453</v>
      </c>
      <c r="E5182">
        <v>0</v>
      </c>
      <c r="F5182">
        <v>0</v>
      </c>
      <c r="G5182">
        <v>0.81</v>
      </c>
      <c r="H5182">
        <v>0.81</v>
      </c>
      <c r="J5182">
        <v>120</v>
      </c>
      <c r="K5182">
        <v>120</v>
      </c>
      <c r="L5182">
        <v>94.753641000000002</v>
      </c>
      <c r="R5182">
        <v>638.34031500000003</v>
      </c>
      <c r="S5182" t="s">
        <v>90</v>
      </c>
      <c r="T5182" s="297">
        <v>46311.754166666666</v>
      </c>
    </row>
    <row r="5183" spans="1:20" x14ac:dyDescent="0.35">
      <c r="A5183" t="s">
        <v>110</v>
      </c>
      <c r="B5183" t="s">
        <v>111</v>
      </c>
      <c r="C5183" t="s">
        <v>89</v>
      </c>
      <c r="D5183" s="29">
        <v>46454</v>
      </c>
      <c r="E5183">
        <v>0</v>
      </c>
      <c r="F5183">
        <v>0</v>
      </c>
      <c r="G5183">
        <v>0.81</v>
      </c>
      <c r="H5183">
        <v>0.81</v>
      </c>
      <c r="J5183">
        <v>120</v>
      </c>
      <c r="K5183">
        <v>120</v>
      </c>
      <c r="L5183">
        <v>94.753641000000002</v>
      </c>
      <c r="R5183">
        <v>638.34031500000003</v>
      </c>
      <c r="S5183" t="s">
        <v>90</v>
      </c>
      <c r="T5183" s="297">
        <v>46311.754166666666</v>
      </c>
    </row>
    <row r="5184" spans="1:20" x14ac:dyDescent="0.35">
      <c r="A5184" t="s">
        <v>110</v>
      </c>
      <c r="B5184" t="s">
        <v>111</v>
      </c>
      <c r="C5184" t="s">
        <v>89</v>
      </c>
      <c r="D5184" s="29">
        <v>46455</v>
      </c>
      <c r="E5184">
        <v>0</v>
      </c>
      <c r="F5184">
        <v>0</v>
      </c>
      <c r="G5184">
        <v>0.81</v>
      </c>
      <c r="H5184">
        <v>0.81</v>
      </c>
      <c r="J5184">
        <v>120</v>
      </c>
      <c r="K5184">
        <v>120</v>
      </c>
      <c r="L5184">
        <v>94.753641000000002</v>
      </c>
      <c r="R5184">
        <v>638.34031500000003</v>
      </c>
      <c r="S5184" t="s">
        <v>90</v>
      </c>
      <c r="T5184" s="297">
        <v>46311.754166666666</v>
      </c>
    </row>
    <row r="5185" spans="1:20" x14ac:dyDescent="0.35">
      <c r="A5185" t="s">
        <v>110</v>
      </c>
      <c r="B5185" t="s">
        <v>111</v>
      </c>
      <c r="C5185" t="s">
        <v>89</v>
      </c>
      <c r="D5185" s="29">
        <v>46456</v>
      </c>
      <c r="E5185">
        <v>0</v>
      </c>
      <c r="F5185">
        <v>0</v>
      </c>
      <c r="G5185">
        <v>0.81</v>
      </c>
      <c r="H5185">
        <v>0.81</v>
      </c>
      <c r="J5185">
        <v>120</v>
      </c>
      <c r="K5185">
        <v>120</v>
      </c>
      <c r="L5185">
        <v>94.753641000000002</v>
      </c>
      <c r="R5185">
        <v>638.34031500000003</v>
      </c>
      <c r="S5185" t="s">
        <v>90</v>
      </c>
      <c r="T5185" s="297">
        <v>46311.754166666666</v>
      </c>
    </row>
    <row r="5186" spans="1:20" x14ac:dyDescent="0.35">
      <c r="A5186" t="s">
        <v>110</v>
      </c>
      <c r="B5186" t="s">
        <v>111</v>
      </c>
      <c r="C5186" t="s">
        <v>89</v>
      </c>
      <c r="D5186" s="29">
        <v>46457</v>
      </c>
      <c r="E5186">
        <v>0</v>
      </c>
      <c r="F5186">
        <v>0</v>
      </c>
      <c r="G5186">
        <v>0.81</v>
      </c>
      <c r="H5186">
        <v>0.81</v>
      </c>
      <c r="J5186">
        <v>120</v>
      </c>
      <c r="K5186">
        <v>120</v>
      </c>
      <c r="L5186">
        <v>94.753641000000002</v>
      </c>
      <c r="R5186">
        <v>638.34031500000003</v>
      </c>
      <c r="S5186" t="s">
        <v>90</v>
      </c>
      <c r="T5186" s="297">
        <v>46311.754166666666</v>
      </c>
    </row>
    <row r="5187" spans="1:20" x14ac:dyDescent="0.35">
      <c r="A5187" t="s">
        <v>110</v>
      </c>
      <c r="B5187" t="s">
        <v>111</v>
      </c>
      <c r="C5187" t="s">
        <v>89</v>
      </c>
      <c r="D5187" s="29">
        <v>46458</v>
      </c>
      <c r="E5187">
        <v>0</v>
      </c>
      <c r="F5187">
        <v>0</v>
      </c>
      <c r="G5187">
        <v>0.81</v>
      </c>
      <c r="H5187">
        <v>0.81</v>
      </c>
      <c r="J5187">
        <v>120</v>
      </c>
      <c r="K5187">
        <v>120</v>
      </c>
      <c r="L5187">
        <v>94.753641000000002</v>
      </c>
      <c r="R5187">
        <v>638.34031500000003</v>
      </c>
      <c r="S5187" t="s">
        <v>90</v>
      </c>
      <c r="T5187" s="297">
        <v>46311.754166666666</v>
      </c>
    </row>
    <row r="5188" spans="1:20" x14ac:dyDescent="0.35">
      <c r="A5188" t="s">
        <v>110</v>
      </c>
      <c r="B5188" t="s">
        <v>111</v>
      </c>
      <c r="C5188" t="s">
        <v>89</v>
      </c>
      <c r="D5188" s="29">
        <v>46459</v>
      </c>
      <c r="E5188">
        <v>0</v>
      </c>
      <c r="F5188">
        <v>0</v>
      </c>
      <c r="G5188">
        <v>0.81</v>
      </c>
      <c r="H5188">
        <v>0.81</v>
      </c>
      <c r="J5188">
        <v>120</v>
      </c>
      <c r="K5188">
        <v>120</v>
      </c>
      <c r="L5188">
        <v>94.753641000000002</v>
      </c>
      <c r="R5188">
        <v>638.34031500000003</v>
      </c>
      <c r="S5188" t="s">
        <v>90</v>
      </c>
      <c r="T5188" s="297">
        <v>46311.754166666666</v>
      </c>
    </row>
    <row r="5189" spans="1:20" x14ac:dyDescent="0.35">
      <c r="A5189" t="s">
        <v>110</v>
      </c>
      <c r="B5189" t="s">
        <v>111</v>
      </c>
      <c r="C5189" t="s">
        <v>89</v>
      </c>
      <c r="D5189" s="29">
        <v>46460</v>
      </c>
      <c r="E5189">
        <v>0</v>
      </c>
      <c r="F5189">
        <v>0</v>
      </c>
      <c r="G5189">
        <v>0.81</v>
      </c>
      <c r="H5189">
        <v>0.81</v>
      </c>
      <c r="J5189">
        <v>120</v>
      </c>
      <c r="K5189">
        <v>120</v>
      </c>
      <c r="L5189">
        <v>94.753641000000002</v>
      </c>
      <c r="R5189">
        <v>638.34031500000003</v>
      </c>
      <c r="S5189" t="s">
        <v>90</v>
      </c>
      <c r="T5189" s="297">
        <v>46311.754166666666</v>
      </c>
    </row>
    <row r="5190" spans="1:20" x14ac:dyDescent="0.35">
      <c r="A5190" t="s">
        <v>110</v>
      </c>
      <c r="B5190" t="s">
        <v>111</v>
      </c>
      <c r="C5190" t="s">
        <v>89</v>
      </c>
      <c r="D5190" s="29">
        <v>46461</v>
      </c>
      <c r="E5190">
        <v>0</v>
      </c>
      <c r="F5190">
        <v>0</v>
      </c>
      <c r="G5190">
        <v>0.81</v>
      </c>
      <c r="H5190">
        <v>0.81</v>
      </c>
      <c r="J5190">
        <v>120</v>
      </c>
      <c r="K5190">
        <v>120</v>
      </c>
      <c r="L5190">
        <v>94.753641000000002</v>
      </c>
      <c r="R5190">
        <v>638.34031500000003</v>
      </c>
      <c r="S5190" t="s">
        <v>90</v>
      </c>
      <c r="T5190" s="297">
        <v>46311.754166666666</v>
      </c>
    </row>
    <row r="5191" spans="1:20" x14ac:dyDescent="0.35">
      <c r="A5191" t="s">
        <v>110</v>
      </c>
      <c r="B5191" t="s">
        <v>111</v>
      </c>
      <c r="C5191" t="s">
        <v>89</v>
      </c>
      <c r="D5191" s="29">
        <v>46462</v>
      </c>
      <c r="E5191">
        <v>0</v>
      </c>
      <c r="F5191">
        <v>0</v>
      </c>
      <c r="G5191">
        <v>0.81</v>
      </c>
      <c r="H5191">
        <v>0.81</v>
      </c>
      <c r="J5191">
        <v>120</v>
      </c>
      <c r="K5191">
        <v>120</v>
      </c>
      <c r="L5191">
        <v>94.753641000000002</v>
      </c>
      <c r="R5191">
        <v>638.34031500000003</v>
      </c>
      <c r="S5191" t="s">
        <v>90</v>
      </c>
      <c r="T5191" s="297">
        <v>46311.754166666666</v>
      </c>
    </row>
    <row r="5192" spans="1:20" x14ac:dyDescent="0.35">
      <c r="A5192" t="s">
        <v>110</v>
      </c>
      <c r="B5192" t="s">
        <v>111</v>
      </c>
      <c r="C5192" t="s">
        <v>89</v>
      </c>
      <c r="D5192" s="29">
        <v>46463</v>
      </c>
      <c r="E5192">
        <v>0</v>
      </c>
      <c r="F5192">
        <v>0</v>
      </c>
      <c r="G5192">
        <v>0.81</v>
      </c>
      <c r="H5192">
        <v>0.81</v>
      </c>
      <c r="J5192">
        <v>120</v>
      </c>
      <c r="K5192">
        <v>120</v>
      </c>
      <c r="L5192">
        <v>94.753641000000002</v>
      </c>
      <c r="R5192">
        <v>638.34031500000003</v>
      </c>
      <c r="S5192" t="s">
        <v>90</v>
      </c>
      <c r="T5192" s="297">
        <v>46311.754166666666</v>
      </c>
    </row>
    <row r="5193" spans="1:20" x14ac:dyDescent="0.35">
      <c r="A5193" t="s">
        <v>110</v>
      </c>
      <c r="B5193" t="s">
        <v>111</v>
      </c>
      <c r="C5193" t="s">
        <v>89</v>
      </c>
      <c r="D5193" s="29">
        <v>46464</v>
      </c>
      <c r="E5193">
        <v>0</v>
      </c>
      <c r="F5193">
        <v>0</v>
      </c>
      <c r="G5193">
        <v>0.81</v>
      </c>
      <c r="H5193">
        <v>0.81</v>
      </c>
      <c r="J5193">
        <v>120</v>
      </c>
      <c r="K5193">
        <v>120</v>
      </c>
      <c r="L5193">
        <v>94.753641000000002</v>
      </c>
      <c r="R5193">
        <v>638.34031500000003</v>
      </c>
      <c r="S5193" t="s">
        <v>90</v>
      </c>
      <c r="T5193" s="297">
        <v>46311.754166666666</v>
      </c>
    </row>
    <row r="5194" spans="1:20" x14ac:dyDescent="0.35">
      <c r="A5194" t="s">
        <v>110</v>
      </c>
      <c r="B5194" t="s">
        <v>111</v>
      </c>
      <c r="C5194" t="s">
        <v>89</v>
      </c>
      <c r="D5194" s="29">
        <v>46465</v>
      </c>
      <c r="E5194">
        <v>0</v>
      </c>
      <c r="F5194">
        <v>0</v>
      </c>
      <c r="G5194">
        <v>0.81</v>
      </c>
      <c r="H5194">
        <v>0.81</v>
      </c>
      <c r="J5194">
        <v>120</v>
      </c>
      <c r="K5194">
        <v>120</v>
      </c>
      <c r="L5194">
        <v>94.753641000000002</v>
      </c>
      <c r="R5194">
        <v>638.34031500000003</v>
      </c>
      <c r="S5194" t="s">
        <v>90</v>
      </c>
      <c r="T5194" s="297">
        <v>46311.754166666666</v>
      </c>
    </row>
    <row r="5195" spans="1:20" x14ac:dyDescent="0.35">
      <c r="A5195" t="s">
        <v>110</v>
      </c>
      <c r="B5195" t="s">
        <v>111</v>
      </c>
      <c r="C5195" t="s">
        <v>89</v>
      </c>
      <c r="D5195" s="29">
        <v>46466</v>
      </c>
      <c r="E5195">
        <v>0</v>
      </c>
      <c r="F5195">
        <v>0</v>
      </c>
      <c r="G5195">
        <v>0.81</v>
      </c>
      <c r="H5195">
        <v>0.81</v>
      </c>
      <c r="J5195">
        <v>120</v>
      </c>
      <c r="K5195">
        <v>120</v>
      </c>
      <c r="L5195">
        <v>94.753641000000002</v>
      </c>
      <c r="R5195">
        <v>638.34031500000003</v>
      </c>
      <c r="S5195" t="s">
        <v>90</v>
      </c>
      <c r="T5195" s="297">
        <v>46311.754166666666</v>
      </c>
    </row>
    <row r="5196" spans="1:20" x14ac:dyDescent="0.35">
      <c r="A5196" t="s">
        <v>110</v>
      </c>
      <c r="B5196" t="s">
        <v>111</v>
      </c>
      <c r="C5196" t="s">
        <v>89</v>
      </c>
      <c r="D5196" s="29">
        <v>46467</v>
      </c>
      <c r="E5196">
        <v>0</v>
      </c>
      <c r="F5196">
        <v>0</v>
      </c>
      <c r="G5196">
        <v>0.81</v>
      </c>
      <c r="H5196">
        <v>0.81</v>
      </c>
      <c r="J5196">
        <v>120</v>
      </c>
      <c r="K5196">
        <v>120</v>
      </c>
      <c r="L5196">
        <v>94.753641000000002</v>
      </c>
      <c r="R5196">
        <v>638.34031500000003</v>
      </c>
      <c r="S5196" t="s">
        <v>90</v>
      </c>
      <c r="T5196" s="297">
        <v>46311.754166666666</v>
      </c>
    </row>
    <row r="5197" spans="1:20" x14ac:dyDescent="0.35">
      <c r="A5197" t="s">
        <v>110</v>
      </c>
      <c r="B5197" t="s">
        <v>111</v>
      </c>
      <c r="C5197" t="s">
        <v>89</v>
      </c>
      <c r="D5197" s="29">
        <v>46468</v>
      </c>
      <c r="E5197">
        <v>0</v>
      </c>
      <c r="F5197">
        <v>0</v>
      </c>
      <c r="G5197">
        <v>0.81</v>
      </c>
      <c r="H5197">
        <v>0.81</v>
      </c>
      <c r="J5197">
        <v>120</v>
      </c>
      <c r="K5197">
        <v>120</v>
      </c>
      <c r="L5197">
        <v>94.753641000000002</v>
      </c>
      <c r="R5197">
        <v>638.34031500000003</v>
      </c>
      <c r="S5197" t="s">
        <v>90</v>
      </c>
      <c r="T5197" s="297">
        <v>46311.754166666666</v>
      </c>
    </row>
    <row r="5198" spans="1:20" x14ac:dyDescent="0.35">
      <c r="A5198" t="s">
        <v>110</v>
      </c>
      <c r="B5198" t="s">
        <v>111</v>
      </c>
      <c r="C5198" t="s">
        <v>89</v>
      </c>
      <c r="D5198" s="29">
        <v>46469</v>
      </c>
      <c r="E5198">
        <v>0</v>
      </c>
      <c r="F5198">
        <v>0</v>
      </c>
      <c r="G5198">
        <v>0.81</v>
      </c>
      <c r="H5198">
        <v>0.81</v>
      </c>
      <c r="J5198">
        <v>120</v>
      </c>
      <c r="K5198">
        <v>120</v>
      </c>
      <c r="L5198">
        <v>94.753641000000002</v>
      </c>
      <c r="R5198">
        <v>638.34031500000003</v>
      </c>
      <c r="S5198" t="s">
        <v>90</v>
      </c>
      <c r="T5198" s="297">
        <v>46311.754166666666</v>
      </c>
    </row>
    <row r="5199" spans="1:20" x14ac:dyDescent="0.35">
      <c r="A5199" t="s">
        <v>110</v>
      </c>
      <c r="B5199" t="s">
        <v>111</v>
      </c>
      <c r="C5199" t="s">
        <v>89</v>
      </c>
      <c r="D5199" s="29">
        <v>46470</v>
      </c>
      <c r="E5199">
        <v>0</v>
      </c>
      <c r="F5199">
        <v>0</v>
      </c>
      <c r="G5199">
        <v>0.81</v>
      </c>
      <c r="H5199">
        <v>0.81</v>
      </c>
      <c r="J5199">
        <v>120</v>
      </c>
      <c r="K5199">
        <v>120</v>
      </c>
      <c r="L5199">
        <v>94.753641000000002</v>
      </c>
      <c r="R5199">
        <v>638.34031500000003</v>
      </c>
      <c r="S5199" t="s">
        <v>90</v>
      </c>
      <c r="T5199" s="297">
        <v>46311.754166666666</v>
      </c>
    </row>
    <row r="5200" spans="1:20" x14ac:dyDescent="0.35">
      <c r="A5200" t="s">
        <v>110</v>
      </c>
      <c r="B5200" t="s">
        <v>111</v>
      </c>
      <c r="C5200" t="s">
        <v>89</v>
      </c>
      <c r="D5200" s="29">
        <v>46471</v>
      </c>
      <c r="E5200">
        <v>0</v>
      </c>
      <c r="F5200">
        <v>0</v>
      </c>
      <c r="G5200">
        <v>0.81</v>
      </c>
      <c r="H5200">
        <v>0.81</v>
      </c>
      <c r="J5200">
        <v>120</v>
      </c>
      <c r="K5200">
        <v>120</v>
      </c>
      <c r="L5200">
        <v>94.753641000000002</v>
      </c>
      <c r="R5200">
        <v>638.34031500000003</v>
      </c>
      <c r="S5200" t="s">
        <v>90</v>
      </c>
      <c r="T5200" s="297">
        <v>46311.754166666666</v>
      </c>
    </row>
    <row r="5201" spans="1:20" x14ac:dyDescent="0.35">
      <c r="A5201" t="s">
        <v>110</v>
      </c>
      <c r="B5201" t="s">
        <v>111</v>
      </c>
      <c r="C5201" t="s">
        <v>89</v>
      </c>
      <c r="D5201" s="29">
        <v>46472</v>
      </c>
      <c r="E5201">
        <v>0</v>
      </c>
      <c r="F5201">
        <v>0</v>
      </c>
      <c r="G5201">
        <v>0.81</v>
      </c>
      <c r="H5201">
        <v>0.81</v>
      </c>
      <c r="J5201">
        <v>120</v>
      </c>
      <c r="K5201">
        <v>120</v>
      </c>
      <c r="L5201">
        <v>94.753641000000002</v>
      </c>
      <c r="R5201">
        <v>638.34031500000003</v>
      </c>
      <c r="S5201" t="s">
        <v>90</v>
      </c>
      <c r="T5201" s="297">
        <v>46311.754166666666</v>
      </c>
    </row>
    <row r="5202" spans="1:20" x14ac:dyDescent="0.35">
      <c r="A5202" t="s">
        <v>110</v>
      </c>
      <c r="B5202" t="s">
        <v>111</v>
      </c>
      <c r="C5202" t="s">
        <v>89</v>
      </c>
      <c r="D5202" s="29">
        <v>46473</v>
      </c>
      <c r="E5202">
        <v>0</v>
      </c>
      <c r="F5202">
        <v>0</v>
      </c>
      <c r="G5202">
        <v>0.81</v>
      </c>
      <c r="H5202">
        <v>0.81</v>
      </c>
      <c r="J5202">
        <v>120</v>
      </c>
      <c r="K5202">
        <v>120</v>
      </c>
      <c r="L5202">
        <v>94.753641000000002</v>
      </c>
      <c r="R5202">
        <v>638.34031500000003</v>
      </c>
      <c r="S5202" t="s">
        <v>90</v>
      </c>
      <c r="T5202" s="297">
        <v>46311.754166666666</v>
      </c>
    </row>
    <row r="5203" spans="1:20" x14ac:dyDescent="0.35">
      <c r="A5203" t="s">
        <v>110</v>
      </c>
      <c r="B5203" t="s">
        <v>111</v>
      </c>
      <c r="C5203" t="s">
        <v>89</v>
      </c>
      <c r="D5203" s="29">
        <v>46474</v>
      </c>
      <c r="E5203">
        <v>0</v>
      </c>
      <c r="F5203">
        <v>0</v>
      </c>
      <c r="G5203">
        <v>0.81</v>
      </c>
      <c r="H5203">
        <v>0.81</v>
      </c>
      <c r="J5203">
        <v>120</v>
      </c>
      <c r="K5203">
        <v>120</v>
      </c>
      <c r="L5203">
        <v>94.753641000000002</v>
      </c>
      <c r="R5203">
        <v>638.34031500000003</v>
      </c>
      <c r="S5203" t="s">
        <v>90</v>
      </c>
      <c r="T5203" s="297">
        <v>46311.754166666666</v>
      </c>
    </row>
    <row r="5204" spans="1:20" x14ac:dyDescent="0.35">
      <c r="A5204" t="s">
        <v>110</v>
      </c>
      <c r="B5204" t="s">
        <v>111</v>
      </c>
      <c r="C5204" t="s">
        <v>89</v>
      </c>
      <c r="D5204" s="29">
        <v>46475</v>
      </c>
      <c r="E5204">
        <v>0</v>
      </c>
      <c r="F5204">
        <v>0</v>
      </c>
      <c r="G5204">
        <v>0.81</v>
      </c>
      <c r="H5204">
        <v>0.81</v>
      </c>
      <c r="J5204">
        <v>120</v>
      </c>
      <c r="K5204">
        <v>120</v>
      </c>
      <c r="L5204">
        <v>94.753641000000002</v>
      </c>
      <c r="R5204">
        <v>638.34031500000003</v>
      </c>
      <c r="S5204" t="s">
        <v>90</v>
      </c>
      <c r="T5204" s="297">
        <v>46311.754166666666</v>
      </c>
    </row>
    <row r="5205" spans="1:20" x14ac:dyDescent="0.35">
      <c r="A5205" t="s">
        <v>110</v>
      </c>
      <c r="B5205" t="s">
        <v>111</v>
      </c>
      <c r="C5205" t="s">
        <v>89</v>
      </c>
      <c r="D5205" s="29">
        <v>46476</v>
      </c>
      <c r="E5205">
        <v>0</v>
      </c>
      <c r="F5205">
        <v>0</v>
      </c>
      <c r="G5205">
        <v>0.81</v>
      </c>
      <c r="H5205">
        <v>0.81</v>
      </c>
      <c r="J5205">
        <v>120</v>
      </c>
      <c r="K5205">
        <v>120</v>
      </c>
      <c r="L5205">
        <v>94.753641000000002</v>
      </c>
      <c r="R5205">
        <v>638.34031500000003</v>
      </c>
      <c r="S5205" t="s">
        <v>90</v>
      </c>
      <c r="T5205" s="297">
        <v>46311.754166666666</v>
      </c>
    </row>
    <row r="5206" spans="1:20" x14ac:dyDescent="0.35">
      <c r="A5206" t="s">
        <v>110</v>
      </c>
      <c r="B5206" t="s">
        <v>111</v>
      </c>
      <c r="C5206" t="s">
        <v>89</v>
      </c>
      <c r="D5206" s="29">
        <v>46477</v>
      </c>
      <c r="E5206">
        <v>0</v>
      </c>
      <c r="F5206">
        <v>0</v>
      </c>
      <c r="G5206">
        <v>0.81</v>
      </c>
      <c r="H5206">
        <v>0.81</v>
      </c>
      <c r="J5206">
        <v>120</v>
      </c>
      <c r="K5206">
        <v>120</v>
      </c>
      <c r="L5206">
        <v>94.753641000000002</v>
      </c>
      <c r="R5206">
        <v>638.34031500000003</v>
      </c>
      <c r="S5206" t="s">
        <v>90</v>
      </c>
      <c r="T5206" s="297">
        <v>46311.754166666666</v>
      </c>
    </row>
    <row r="5207" spans="1:20" x14ac:dyDescent="0.35">
      <c r="A5207" t="s">
        <v>110</v>
      </c>
      <c r="B5207" t="s">
        <v>111</v>
      </c>
      <c r="C5207" t="s">
        <v>89</v>
      </c>
      <c r="D5207" s="29">
        <v>46478</v>
      </c>
      <c r="E5207">
        <v>0</v>
      </c>
      <c r="F5207">
        <v>0</v>
      </c>
      <c r="G5207">
        <v>0.81</v>
      </c>
      <c r="H5207">
        <v>0.81</v>
      </c>
      <c r="J5207">
        <v>120</v>
      </c>
      <c r="K5207">
        <v>120</v>
      </c>
      <c r="L5207">
        <v>94.753641000000002</v>
      </c>
      <c r="R5207">
        <v>638.34031500000003</v>
      </c>
      <c r="S5207" t="s">
        <v>90</v>
      </c>
      <c r="T5207" s="297">
        <v>46311.754166666666</v>
      </c>
    </row>
    <row r="5208" spans="1:20" x14ac:dyDescent="0.35">
      <c r="A5208" t="s">
        <v>110</v>
      </c>
      <c r="B5208" t="s">
        <v>111</v>
      </c>
      <c r="C5208" t="s">
        <v>89</v>
      </c>
      <c r="D5208" s="29">
        <v>46479</v>
      </c>
      <c r="E5208">
        <v>0</v>
      </c>
      <c r="F5208">
        <v>0</v>
      </c>
      <c r="G5208">
        <v>0.81</v>
      </c>
      <c r="H5208">
        <v>0.81</v>
      </c>
      <c r="J5208">
        <v>120</v>
      </c>
      <c r="K5208">
        <v>120</v>
      </c>
      <c r="L5208">
        <v>94.753641000000002</v>
      </c>
      <c r="R5208">
        <v>638.34031500000003</v>
      </c>
      <c r="S5208" t="s">
        <v>90</v>
      </c>
      <c r="T5208" s="297">
        <v>46311.754166666666</v>
      </c>
    </row>
    <row r="5209" spans="1:20" x14ac:dyDescent="0.35">
      <c r="A5209" t="s">
        <v>110</v>
      </c>
      <c r="B5209" t="s">
        <v>111</v>
      </c>
      <c r="C5209" t="s">
        <v>89</v>
      </c>
      <c r="D5209" s="29">
        <v>46480</v>
      </c>
      <c r="E5209">
        <v>0</v>
      </c>
      <c r="F5209">
        <v>0</v>
      </c>
      <c r="G5209">
        <v>0.81</v>
      </c>
      <c r="H5209">
        <v>0.81</v>
      </c>
      <c r="J5209">
        <v>120</v>
      </c>
      <c r="K5209">
        <v>120</v>
      </c>
      <c r="L5209">
        <v>94.753641000000002</v>
      </c>
      <c r="R5209">
        <v>638.34031500000003</v>
      </c>
      <c r="S5209" t="s">
        <v>90</v>
      </c>
      <c r="T5209" s="297">
        <v>46311.754166666666</v>
      </c>
    </row>
    <row r="5210" spans="1:20" x14ac:dyDescent="0.35">
      <c r="A5210" t="s">
        <v>110</v>
      </c>
      <c r="B5210" t="s">
        <v>111</v>
      </c>
      <c r="C5210" t="s">
        <v>89</v>
      </c>
      <c r="D5210" s="29">
        <v>46481</v>
      </c>
      <c r="E5210">
        <v>0</v>
      </c>
      <c r="F5210">
        <v>0</v>
      </c>
      <c r="G5210">
        <v>0.81</v>
      </c>
      <c r="H5210">
        <v>0.81</v>
      </c>
      <c r="J5210">
        <v>120</v>
      </c>
      <c r="K5210">
        <v>120</v>
      </c>
      <c r="L5210">
        <v>94.753641000000002</v>
      </c>
      <c r="R5210">
        <v>638.34031500000003</v>
      </c>
      <c r="S5210" t="s">
        <v>90</v>
      </c>
      <c r="T5210" s="297">
        <v>46311.754166666666</v>
      </c>
    </row>
    <row r="5211" spans="1:20" x14ac:dyDescent="0.35">
      <c r="A5211" t="s">
        <v>110</v>
      </c>
      <c r="B5211" t="s">
        <v>111</v>
      </c>
      <c r="C5211" t="s">
        <v>89</v>
      </c>
      <c r="D5211" s="29">
        <v>46482</v>
      </c>
      <c r="E5211">
        <v>0</v>
      </c>
      <c r="F5211">
        <v>0</v>
      </c>
      <c r="G5211">
        <v>0.81</v>
      </c>
      <c r="H5211">
        <v>0.81</v>
      </c>
      <c r="J5211">
        <v>120</v>
      </c>
      <c r="K5211">
        <v>120</v>
      </c>
      <c r="L5211">
        <v>94.753641000000002</v>
      </c>
      <c r="R5211">
        <v>638.34031500000003</v>
      </c>
      <c r="S5211" t="s">
        <v>90</v>
      </c>
      <c r="T5211" s="297">
        <v>46311.754166666666</v>
      </c>
    </row>
    <row r="5212" spans="1:20" x14ac:dyDescent="0.35">
      <c r="A5212" t="s">
        <v>110</v>
      </c>
      <c r="B5212" t="s">
        <v>111</v>
      </c>
      <c r="C5212" t="s">
        <v>89</v>
      </c>
      <c r="D5212" s="29">
        <v>46483</v>
      </c>
      <c r="E5212">
        <v>0</v>
      </c>
      <c r="F5212">
        <v>0</v>
      </c>
      <c r="G5212">
        <v>0.81</v>
      </c>
      <c r="H5212">
        <v>0.81</v>
      </c>
      <c r="J5212">
        <v>120</v>
      </c>
      <c r="K5212">
        <v>120</v>
      </c>
      <c r="L5212">
        <v>94.753641000000002</v>
      </c>
      <c r="R5212">
        <v>638.34031500000003</v>
      </c>
      <c r="S5212" t="s">
        <v>90</v>
      </c>
      <c r="T5212" s="297">
        <v>46311.754166666666</v>
      </c>
    </row>
    <row r="5213" spans="1:20" x14ac:dyDescent="0.35">
      <c r="A5213" t="s">
        <v>110</v>
      </c>
      <c r="B5213" t="s">
        <v>111</v>
      </c>
      <c r="C5213" t="s">
        <v>89</v>
      </c>
      <c r="D5213" s="29">
        <v>46484</v>
      </c>
      <c r="E5213">
        <v>0</v>
      </c>
      <c r="F5213">
        <v>0</v>
      </c>
      <c r="G5213">
        <v>0.81</v>
      </c>
      <c r="H5213">
        <v>0.81</v>
      </c>
      <c r="J5213">
        <v>120</v>
      </c>
      <c r="K5213">
        <v>120</v>
      </c>
      <c r="L5213">
        <v>94.753641000000002</v>
      </c>
      <c r="R5213">
        <v>638.34031500000003</v>
      </c>
      <c r="S5213" t="s">
        <v>90</v>
      </c>
      <c r="T5213" s="297">
        <v>46311.754166666666</v>
      </c>
    </row>
    <row r="5214" spans="1:20" x14ac:dyDescent="0.35">
      <c r="A5214" t="s">
        <v>110</v>
      </c>
      <c r="B5214" t="s">
        <v>111</v>
      </c>
      <c r="C5214" t="s">
        <v>89</v>
      </c>
      <c r="D5214" s="29">
        <v>46485</v>
      </c>
      <c r="E5214">
        <v>0</v>
      </c>
      <c r="F5214">
        <v>0</v>
      </c>
      <c r="G5214">
        <v>0.81</v>
      </c>
      <c r="H5214">
        <v>0.81</v>
      </c>
      <c r="J5214">
        <v>120</v>
      </c>
      <c r="K5214">
        <v>120</v>
      </c>
      <c r="L5214">
        <v>94.753641000000002</v>
      </c>
      <c r="R5214">
        <v>638.34031500000003</v>
      </c>
      <c r="S5214" t="s">
        <v>90</v>
      </c>
      <c r="T5214" s="297">
        <v>46311.754166666666</v>
      </c>
    </row>
    <row r="5215" spans="1:20" x14ac:dyDescent="0.35">
      <c r="A5215" t="s">
        <v>110</v>
      </c>
      <c r="B5215" t="s">
        <v>111</v>
      </c>
      <c r="C5215" t="s">
        <v>89</v>
      </c>
      <c r="D5215" s="29">
        <v>46486</v>
      </c>
      <c r="E5215">
        <v>0</v>
      </c>
      <c r="F5215">
        <v>0</v>
      </c>
      <c r="G5215">
        <v>0.81</v>
      </c>
      <c r="H5215">
        <v>0.81</v>
      </c>
      <c r="J5215">
        <v>120</v>
      </c>
      <c r="K5215">
        <v>120</v>
      </c>
      <c r="L5215">
        <v>94.753641000000002</v>
      </c>
      <c r="R5215">
        <v>638.34031500000003</v>
      </c>
      <c r="S5215" t="s">
        <v>90</v>
      </c>
      <c r="T5215" s="297">
        <v>46311.754166666666</v>
      </c>
    </row>
    <row r="5216" spans="1:20" x14ac:dyDescent="0.35">
      <c r="A5216" t="s">
        <v>110</v>
      </c>
      <c r="B5216" t="s">
        <v>111</v>
      </c>
      <c r="C5216" t="s">
        <v>89</v>
      </c>
      <c r="D5216" s="29">
        <v>46487</v>
      </c>
      <c r="E5216">
        <v>0</v>
      </c>
      <c r="F5216">
        <v>0</v>
      </c>
      <c r="G5216">
        <v>0.81</v>
      </c>
      <c r="H5216">
        <v>0.81</v>
      </c>
      <c r="J5216">
        <v>120</v>
      </c>
      <c r="K5216">
        <v>120</v>
      </c>
      <c r="L5216">
        <v>94.753641000000002</v>
      </c>
      <c r="R5216">
        <v>638.34031500000003</v>
      </c>
      <c r="S5216" t="s">
        <v>90</v>
      </c>
      <c r="T5216" s="297">
        <v>46311.754166666666</v>
      </c>
    </row>
    <row r="5217" spans="1:20" x14ac:dyDescent="0.35">
      <c r="A5217" t="s">
        <v>110</v>
      </c>
      <c r="B5217" t="s">
        <v>111</v>
      </c>
      <c r="C5217" t="s">
        <v>89</v>
      </c>
      <c r="D5217" s="29">
        <v>46488</v>
      </c>
      <c r="E5217">
        <v>0</v>
      </c>
      <c r="F5217">
        <v>0</v>
      </c>
      <c r="G5217">
        <v>0.81</v>
      </c>
      <c r="H5217">
        <v>0.81</v>
      </c>
      <c r="J5217">
        <v>120</v>
      </c>
      <c r="K5217">
        <v>120</v>
      </c>
      <c r="L5217">
        <v>94.753641000000002</v>
      </c>
      <c r="R5217">
        <v>638.34031500000003</v>
      </c>
      <c r="S5217" t="s">
        <v>90</v>
      </c>
      <c r="T5217" s="297">
        <v>46311.754166666666</v>
      </c>
    </row>
    <row r="5218" spans="1:20" x14ac:dyDescent="0.35">
      <c r="A5218" t="s">
        <v>110</v>
      </c>
      <c r="B5218" t="s">
        <v>111</v>
      </c>
      <c r="C5218" t="s">
        <v>89</v>
      </c>
      <c r="D5218" s="29">
        <v>46489</v>
      </c>
      <c r="E5218">
        <v>0</v>
      </c>
      <c r="F5218">
        <v>0</v>
      </c>
      <c r="G5218">
        <v>0.81</v>
      </c>
      <c r="H5218">
        <v>0.81</v>
      </c>
      <c r="J5218">
        <v>120</v>
      </c>
      <c r="K5218">
        <v>120</v>
      </c>
      <c r="L5218">
        <v>94.753641000000002</v>
      </c>
      <c r="R5218">
        <v>638.34031500000003</v>
      </c>
      <c r="S5218" t="s">
        <v>90</v>
      </c>
      <c r="T5218" s="297">
        <v>46311.754166666666</v>
      </c>
    </row>
    <row r="5219" spans="1:20" x14ac:dyDescent="0.35">
      <c r="A5219" t="s">
        <v>110</v>
      </c>
      <c r="B5219" t="s">
        <v>111</v>
      </c>
      <c r="C5219" t="s">
        <v>89</v>
      </c>
      <c r="D5219" s="29">
        <v>46490</v>
      </c>
      <c r="E5219">
        <v>0</v>
      </c>
      <c r="F5219">
        <v>0</v>
      </c>
      <c r="G5219">
        <v>0.81</v>
      </c>
      <c r="H5219">
        <v>0.81</v>
      </c>
      <c r="J5219">
        <v>120</v>
      </c>
      <c r="K5219">
        <v>120</v>
      </c>
      <c r="L5219">
        <v>94.753641000000002</v>
      </c>
      <c r="R5219">
        <v>638.34031500000003</v>
      </c>
      <c r="S5219" t="s">
        <v>90</v>
      </c>
      <c r="T5219" s="297">
        <v>46311.754166666666</v>
      </c>
    </row>
    <row r="5220" spans="1:20" x14ac:dyDescent="0.35">
      <c r="A5220" t="s">
        <v>110</v>
      </c>
      <c r="B5220" t="s">
        <v>111</v>
      </c>
      <c r="C5220" t="s">
        <v>89</v>
      </c>
      <c r="D5220" s="29">
        <v>46491</v>
      </c>
      <c r="E5220">
        <v>0</v>
      </c>
      <c r="F5220">
        <v>0</v>
      </c>
      <c r="G5220">
        <v>0.81</v>
      </c>
      <c r="H5220">
        <v>0.81</v>
      </c>
      <c r="J5220">
        <v>120</v>
      </c>
      <c r="K5220">
        <v>120</v>
      </c>
      <c r="L5220">
        <v>94.753641000000002</v>
      </c>
      <c r="R5220">
        <v>638.34031500000003</v>
      </c>
      <c r="S5220" t="s">
        <v>90</v>
      </c>
      <c r="T5220" s="297">
        <v>46311.754166666666</v>
      </c>
    </row>
    <row r="5221" spans="1:20" x14ac:dyDescent="0.35">
      <c r="A5221" t="s">
        <v>110</v>
      </c>
      <c r="B5221" t="s">
        <v>111</v>
      </c>
      <c r="C5221" t="s">
        <v>89</v>
      </c>
      <c r="D5221" s="29">
        <v>46492</v>
      </c>
      <c r="E5221">
        <v>0</v>
      </c>
      <c r="F5221">
        <v>0</v>
      </c>
      <c r="G5221">
        <v>0.81</v>
      </c>
      <c r="H5221">
        <v>0.81</v>
      </c>
      <c r="J5221">
        <v>120</v>
      </c>
      <c r="K5221">
        <v>120</v>
      </c>
      <c r="L5221">
        <v>94.753641000000002</v>
      </c>
      <c r="R5221">
        <v>638.34031500000003</v>
      </c>
      <c r="S5221" t="s">
        <v>90</v>
      </c>
      <c r="T5221" s="297">
        <v>46311.754166666666</v>
      </c>
    </row>
    <row r="5222" spans="1:20" x14ac:dyDescent="0.35">
      <c r="A5222" t="s">
        <v>110</v>
      </c>
      <c r="B5222" t="s">
        <v>111</v>
      </c>
      <c r="C5222" t="s">
        <v>89</v>
      </c>
      <c r="D5222" s="29">
        <v>46493</v>
      </c>
      <c r="E5222">
        <v>0</v>
      </c>
      <c r="F5222">
        <v>0</v>
      </c>
      <c r="G5222">
        <v>0.81</v>
      </c>
      <c r="H5222">
        <v>0.81</v>
      </c>
      <c r="J5222">
        <v>120</v>
      </c>
      <c r="K5222">
        <v>120</v>
      </c>
      <c r="L5222">
        <v>94.753641000000002</v>
      </c>
      <c r="R5222">
        <v>638.34031500000003</v>
      </c>
      <c r="S5222" t="s">
        <v>90</v>
      </c>
      <c r="T5222" s="297">
        <v>46311.754166666666</v>
      </c>
    </row>
    <row r="5223" spans="1:20" x14ac:dyDescent="0.35">
      <c r="A5223" t="s">
        <v>110</v>
      </c>
      <c r="B5223" t="s">
        <v>111</v>
      </c>
      <c r="C5223" t="s">
        <v>89</v>
      </c>
      <c r="D5223" s="29">
        <v>46494</v>
      </c>
      <c r="E5223">
        <v>0</v>
      </c>
      <c r="F5223">
        <v>0</v>
      </c>
      <c r="G5223">
        <v>0.81</v>
      </c>
      <c r="H5223">
        <v>0.81</v>
      </c>
      <c r="J5223">
        <v>120</v>
      </c>
      <c r="K5223">
        <v>120</v>
      </c>
      <c r="L5223">
        <v>94.753641000000002</v>
      </c>
      <c r="R5223">
        <v>638.34031500000003</v>
      </c>
      <c r="S5223" t="s">
        <v>90</v>
      </c>
      <c r="T5223" s="297">
        <v>46311.754166666666</v>
      </c>
    </row>
    <row r="5224" spans="1:20" x14ac:dyDescent="0.35">
      <c r="A5224" t="s">
        <v>110</v>
      </c>
      <c r="B5224" t="s">
        <v>111</v>
      </c>
      <c r="C5224" t="s">
        <v>89</v>
      </c>
      <c r="D5224" s="29">
        <v>46495</v>
      </c>
      <c r="E5224">
        <v>0</v>
      </c>
      <c r="F5224">
        <v>0</v>
      </c>
      <c r="G5224">
        <v>0.81</v>
      </c>
      <c r="H5224">
        <v>0.81</v>
      </c>
      <c r="J5224">
        <v>120</v>
      </c>
      <c r="K5224">
        <v>120</v>
      </c>
      <c r="L5224">
        <v>94.753641000000002</v>
      </c>
      <c r="R5224">
        <v>638.34031500000003</v>
      </c>
      <c r="S5224" t="s">
        <v>90</v>
      </c>
      <c r="T5224" s="297">
        <v>46311.754166666666</v>
      </c>
    </row>
    <row r="5225" spans="1:20" x14ac:dyDescent="0.35">
      <c r="A5225" t="s">
        <v>110</v>
      </c>
      <c r="B5225" t="s">
        <v>111</v>
      </c>
      <c r="C5225" t="s">
        <v>89</v>
      </c>
      <c r="D5225" s="29">
        <v>46496</v>
      </c>
      <c r="E5225">
        <v>0</v>
      </c>
      <c r="F5225">
        <v>0</v>
      </c>
      <c r="G5225">
        <v>0.81</v>
      </c>
      <c r="H5225">
        <v>0.81</v>
      </c>
      <c r="J5225">
        <v>120</v>
      </c>
      <c r="K5225">
        <v>120</v>
      </c>
      <c r="L5225">
        <v>94.753641000000002</v>
      </c>
      <c r="R5225">
        <v>638.34031500000003</v>
      </c>
      <c r="S5225" t="s">
        <v>90</v>
      </c>
      <c r="T5225" s="297">
        <v>46311.754166666666</v>
      </c>
    </row>
    <row r="5226" spans="1:20" x14ac:dyDescent="0.35">
      <c r="A5226" t="s">
        <v>110</v>
      </c>
      <c r="B5226" t="s">
        <v>111</v>
      </c>
      <c r="C5226" t="s">
        <v>89</v>
      </c>
      <c r="D5226" s="29">
        <v>46497</v>
      </c>
      <c r="E5226">
        <v>0</v>
      </c>
      <c r="F5226">
        <v>0</v>
      </c>
      <c r="G5226">
        <v>0.81</v>
      </c>
      <c r="H5226">
        <v>0.81</v>
      </c>
      <c r="J5226">
        <v>120</v>
      </c>
      <c r="K5226">
        <v>120</v>
      </c>
      <c r="L5226">
        <v>94.753641000000002</v>
      </c>
      <c r="R5226">
        <v>638.34031500000003</v>
      </c>
      <c r="S5226" t="s">
        <v>90</v>
      </c>
      <c r="T5226" s="297">
        <v>46311.754166666666</v>
      </c>
    </row>
    <row r="5227" spans="1:20" x14ac:dyDescent="0.35">
      <c r="A5227" t="s">
        <v>110</v>
      </c>
      <c r="B5227" t="s">
        <v>111</v>
      </c>
      <c r="C5227" t="s">
        <v>89</v>
      </c>
      <c r="D5227" s="29">
        <v>46498</v>
      </c>
      <c r="E5227">
        <v>0</v>
      </c>
      <c r="F5227">
        <v>0</v>
      </c>
      <c r="G5227">
        <v>0.81</v>
      </c>
      <c r="H5227">
        <v>0.81</v>
      </c>
      <c r="J5227">
        <v>120</v>
      </c>
      <c r="K5227">
        <v>120</v>
      </c>
      <c r="L5227">
        <v>94.753641000000002</v>
      </c>
      <c r="R5227">
        <v>638.34031500000003</v>
      </c>
      <c r="S5227" t="s">
        <v>90</v>
      </c>
      <c r="T5227" s="297">
        <v>46311.754166666666</v>
      </c>
    </row>
    <row r="5228" spans="1:20" x14ac:dyDescent="0.35">
      <c r="A5228" t="s">
        <v>110</v>
      </c>
      <c r="B5228" t="s">
        <v>111</v>
      </c>
      <c r="C5228" t="s">
        <v>89</v>
      </c>
      <c r="D5228" s="29">
        <v>46499</v>
      </c>
      <c r="E5228">
        <v>0</v>
      </c>
      <c r="F5228">
        <v>0</v>
      </c>
      <c r="G5228">
        <v>0.81</v>
      </c>
      <c r="H5228">
        <v>0.81</v>
      </c>
      <c r="J5228">
        <v>120</v>
      </c>
      <c r="K5228">
        <v>120</v>
      </c>
      <c r="L5228">
        <v>94.753641000000002</v>
      </c>
      <c r="R5228">
        <v>638.34031500000003</v>
      </c>
      <c r="S5228" t="s">
        <v>90</v>
      </c>
      <c r="T5228" s="297">
        <v>46311.754166666666</v>
      </c>
    </row>
    <row r="5229" spans="1:20" x14ac:dyDescent="0.35">
      <c r="A5229" t="s">
        <v>110</v>
      </c>
      <c r="B5229" t="s">
        <v>111</v>
      </c>
      <c r="C5229" t="s">
        <v>89</v>
      </c>
      <c r="D5229" s="29">
        <v>46500</v>
      </c>
      <c r="E5229">
        <v>0</v>
      </c>
      <c r="F5229">
        <v>0</v>
      </c>
      <c r="G5229">
        <v>0.81</v>
      </c>
      <c r="H5229">
        <v>0.81</v>
      </c>
      <c r="J5229">
        <v>120</v>
      </c>
      <c r="K5229">
        <v>120</v>
      </c>
      <c r="L5229">
        <v>94.753641000000002</v>
      </c>
      <c r="R5229">
        <v>638.34031500000003</v>
      </c>
      <c r="S5229" t="s">
        <v>90</v>
      </c>
      <c r="T5229" s="297">
        <v>46311.754166666666</v>
      </c>
    </row>
    <row r="5230" spans="1:20" x14ac:dyDescent="0.35">
      <c r="A5230" t="s">
        <v>110</v>
      </c>
      <c r="B5230" t="s">
        <v>111</v>
      </c>
      <c r="C5230" t="s">
        <v>89</v>
      </c>
      <c r="D5230" s="29">
        <v>46501</v>
      </c>
      <c r="E5230">
        <v>0</v>
      </c>
      <c r="F5230">
        <v>0</v>
      </c>
      <c r="G5230">
        <v>0.81</v>
      </c>
      <c r="H5230">
        <v>0.81</v>
      </c>
      <c r="J5230">
        <v>120</v>
      </c>
      <c r="K5230">
        <v>120</v>
      </c>
      <c r="L5230">
        <v>94.753641000000002</v>
      </c>
      <c r="R5230">
        <v>638.34031500000003</v>
      </c>
      <c r="S5230" t="s">
        <v>90</v>
      </c>
      <c r="T5230" s="297">
        <v>46311.754166666666</v>
      </c>
    </row>
    <row r="5231" spans="1:20" x14ac:dyDescent="0.35">
      <c r="A5231" t="s">
        <v>110</v>
      </c>
      <c r="B5231" t="s">
        <v>111</v>
      </c>
      <c r="C5231" t="s">
        <v>89</v>
      </c>
      <c r="D5231" s="29">
        <v>46502</v>
      </c>
      <c r="E5231">
        <v>0</v>
      </c>
      <c r="F5231">
        <v>0</v>
      </c>
      <c r="G5231">
        <v>0.81</v>
      </c>
      <c r="H5231">
        <v>0.81</v>
      </c>
      <c r="J5231">
        <v>120</v>
      </c>
      <c r="K5231">
        <v>120</v>
      </c>
      <c r="L5231">
        <v>94.753641000000002</v>
      </c>
      <c r="R5231">
        <v>638.34031500000003</v>
      </c>
      <c r="S5231" t="s">
        <v>90</v>
      </c>
      <c r="T5231" s="297">
        <v>46311.754166666666</v>
      </c>
    </row>
    <row r="5232" spans="1:20" x14ac:dyDescent="0.35">
      <c r="A5232" t="s">
        <v>110</v>
      </c>
      <c r="B5232" t="s">
        <v>111</v>
      </c>
      <c r="C5232" t="s">
        <v>89</v>
      </c>
      <c r="D5232" s="29">
        <v>46503</v>
      </c>
      <c r="E5232">
        <v>0</v>
      </c>
      <c r="F5232">
        <v>0</v>
      </c>
      <c r="G5232">
        <v>0.81</v>
      </c>
      <c r="H5232">
        <v>0.81</v>
      </c>
      <c r="J5232">
        <v>120</v>
      </c>
      <c r="K5232">
        <v>120</v>
      </c>
      <c r="L5232">
        <v>94.753641000000002</v>
      </c>
      <c r="R5232">
        <v>638.34031500000003</v>
      </c>
      <c r="S5232" t="s">
        <v>90</v>
      </c>
      <c r="T5232" s="297">
        <v>46311.754166666666</v>
      </c>
    </row>
    <row r="5233" spans="1:20" x14ac:dyDescent="0.35">
      <c r="A5233" t="s">
        <v>110</v>
      </c>
      <c r="B5233" t="s">
        <v>111</v>
      </c>
      <c r="C5233" t="s">
        <v>89</v>
      </c>
      <c r="D5233" s="29">
        <v>46504</v>
      </c>
      <c r="E5233">
        <v>0</v>
      </c>
      <c r="F5233">
        <v>0</v>
      </c>
      <c r="G5233">
        <v>0.81</v>
      </c>
      <c r="H5233">
        <v>0.81</v>
      </c>
      <c r="J5233">
        <v>120</v>
      </c>
      <c r="K5233">
        <v>120</v>
      </c>
      <c r="L5233">
        <v>94.753641000000002</v>
      </c>
      <c r="R5233">
        <v>638.34031500000003</v>
      </c>
      <c r="S5233" t="s">
        <v>90</v>
      </c>
      <c r="T5233" s="297">
        <v>46311.754166666666</v>
      </c>
    </row>
    <row r="5234" spans="1:20" x14ac:dyDescent="0.35">
      <c r="A5234" t="s">
        <v>110</v>
      </c>
      <c r="B5234" t="s">
        <v>111</v>
      </c>
      <c r="C5234" t="s">
        <v>89</v>
      </c>
      <c r="D5234" s="29">
        <v>46505</v>
      </c>
      <c r="E5234">
        <v>0</v>
      </c>
      <c r="F5234">
        <v>0</v>
      </c>
      <c r="G5234">
        <v>0.81</v>
      </c>
      <c r="H5234">
        <v>0.81</v>
      </c>
      <c r="J5234">
        <v>120</v>
      </c>
      <c r="K5234">
        <v>120</v>
      </c>
      <c r="L5234">
        <v>94.753641000000002</v>
      </c>
      <c r="R5234">
        <v>638.34031500000003</v>
      </c>
      <c r="S5234" t="s">
        <v>90</v>
      </c>
      <c r="T5234" s="297">
        <v>46311.754166666666</v>
      </c>
    </row>
    <row r="5235" spans="1:20" x14ac:dyDescent="0.35">
      <c r="A5235" t="s">
        <v>110</v>
      </c>
      <c r="B5235" t="s">
        <v>111</v>
      </c>
      <c r="C5235" t="s">
        <v>89</v>
      </c>
      <c r="D5235" s="29">
        <v>46506</v>
      </c>
      <c r="E5235">
        <v>0</v>
      </c>
      <c r="F5235">
        <v>0</v>
      </c>
      <c r="G5235">
        <v>0.81</v>
      </c>
      <c r="H5235">
        <v>0.81</v>
      </c>
      <c r="J5235">
        <v>120</v>
      </c>
      <c r="K5235">
        <v>120</v>
      </c>
      <c r="L5235">
        <v>94.753641000000002</v>
      </c>
      <c r="R5235">
        <v>638.34031500000003</v>
      </c>
      <c r="S5235" t="s">
        <v>90</v>
      </c>
      <c r="T5235" s="297">
        <v>46311.754166666666</v>
      </c>
    </row>
    <row r="5236" spans="1:20" x14ac:dyDescent="0.35">
      <c r="A5236" t="s">
        <v>110</v>
      </c>
      <c r="B5236" t="s">
        <v>111</v>
      </c>
      <c r="C5236" t="s">
        <v>89</v>
      </c>
      <c r="D5236" s="29">
        <v>46507</v>
      </c>
      <c r="E5236">
        <v>0</v>
      </c>
      <c r="F5236">
        <v>0</v>
      </c>
      <c r="G5236">
        <v>0.81</v>
      </c>
      <c r="H5236">
        <v>0.81</v>
      </c>
      <c r="J5236">
        <v>120</v>
      </c>
      <c r="K5236">
        <v>120</v>
      </c>
      <c r="L5236">
        <v>94.753641000000002</v>
      </c>
      <c r="R5236">
        <v>638.34031500000003</v>
      </c>
      <c r="S5236" t="s">
        <v>90</v>
      </c>
      <c r="T5236" s="297">
        <v>46311.754166666666</v>
      </c>
    </row>
    <row r="5237" spans="1:20" x14ac:dyDescent="0.35">
      <c r="A5237" t="s">
        <v>110</v>
      </c>
      <c r="B5237" t="s">
        <v>111</v>
      </c>
      <c r="C5237" t="s">
        <v>89</v>
      </c>
      <c r="D5237" s="29">
        <v>46508</v>
      </c>
      <c r="E5237">
        <v>0</v>
      </c>
      <c r="F5237">
        <v>0</v>
      </c>
      <c r="G5237">
        <v>0.81</v>
      </c>
      <c r="H5237">
        <v>0.81</v>
      </c>
      <c r="J5237">
        <v>120</v>
      </c>
      <c r="K5237">
        <v>120</v>
      </c>
      <c r="L5237">
        <v>94.753641000000002</v>
      </c>
      <c r="R5237">
        <v>638.34031500000003</v>
      </c>
      <c r="S5237" t="s">
        <v>90</v>
      </c>
      <c r="T5237" s="297">
        <v>46311.754166666666</v>
      </c>
    </row>
    <row r="5238" spans="1:20" x14ac:dyDescent="0.35">
      <c r="A5238" t="s">
        <v>110</v>
      </c>
      <c r="B5238" t="s">
        <v>111</v>
      </c>
      <c r="C5238" t="s">
        <v>89</v>
      </c>
      <c r="D5238" s="29">
        <v>46509</v>
      </c>
      <c r="E5238">
        <v>0</v>
      </c>
      <c r="F5238">
        <v>0</v>
      </c>
      <c r="G5238">
        <v>0.81</v>
      </c>
      <c r="H5238">
        <v>0.81</v>
      </c>
      <c r="J5238">
        <v>120</v>
      </c>
      <c r="K5238">
        <v>120</v>
      </c>
      <c r="L5238">
        <v>94.753641000000002</v>
      </c>
      <c r="R5238">
        <v>638.34031500000003</v>
      </c>
      <c r="S5238" t="s">
        <v>90</v>
      </c>
      <c r="T5238" s="297">
        <v>46311.754166666666</v>
      </c>
    </row>
    <row r="5239" spans="1:20" x14ac:dyDescent="0.35">
      <c r="A5239" t="s">
        <v>110</v>
      </c>
      <c r="B5239" t="s">
        <v>111</v>
      </c>
      <c r="C5239" t="s">
        <v>89</v>
      </c>
      <c r="D5239" s="29">
        <v>46510</v>
      </c>
      <c r="E5239">
        <v>0</v>
      </c>
      <c r="F5239">
        <v>0</v>
      </c>
      <c r="G5239">
        <v>0.81</v>
      </c>
      <c r="H5239">
        <v>0.81</v>
      </c>
      <c r="J5239">
        <v>120</v>
      </c>
      <c r="K5239">
        <v>120</v>
      </c>
      <c r="L5239">
        <v>94.753641000000002</v>
      </c>
      <c r="R5239">
        <v>638.34031500000003</v>
      </c>
      <c r="S5239" t="s">
        <v>90</v>
      </c>
      <c r="T5239" s="297">
        <v>46311.754166666666</v>
      </c>
    </row>
    <row r="5240" spans="1:20" x14ac:dyDescent="0.35">
      <c r="A5240" t="s">
        <v>110</v>
      </c>
      <c r="B5240" t="s">
        <v>111</v>
      </c>
      <c r="C5240" t="s">
        <v>89</v>
      </c>
      <c r="D5240" s="29">
        <v>46511</v>
      </c>
      <c r="E5240">
        <v>0</v>
      </c>
      <c r="F5240">
        <v>0</v>
      </c>
      <c r="G5240">
        <v>0.81</v>
      </c>
      <c r="H5240">
        <v>0.81</v>
      </c>
      <c r="J5240">
        <v>120</v>
      </c>
      <c r="K5240">
        <v>120</v>
      </c>
      <c r="L5240">
        <v>94.753641000000002</v>
      </c>
      <c r="R5240">
        <v>638.34031500000003</v>
      </c>
      <c r="S5240" t="s">
        <v>90</v>
      </c>
      <c r="T5240" s="297">
        <v>46311.754166666666</v>
      </c>
    </row>
    <row r="5241" spans="1:20" x14ac:dyDescent="0.35">
      <c r="A5241" t="s">
        <v>110</v>
      </c>
      <c r="B5241" t="s">
        <v>111</v>
      </c>
      <c r="C5241" t="s">
        <v>89</v>
      </c>
      <c r="D5241" s="29">
        <v>46512</v>
      </c>
      <c r="E5241">
        <v>0</v>
      </c>
      <c r="F5241">
        <v>0</v>
      </c>
      <c r="G5241">
        <v>0.81</v>
      </c>
      <c r="H5241">
        <v>0.81</v>
      </c>
      <c r="J5241">
        <v>120</v>
      </c>
      <c r="K5241">
        <v>120</v>
      </c>
      <c r="L5241">
        <v>94.753641000000002</v>
      </c>
      <c r="R5241">
        <v>638.34031500000003</v>
      </c>
      <c r="S5241" t="s">
        <v>90</v>
      </c>
      <c r="T5241" s="297">
        <v>46311.754166666666</v>
      </c>
    </row>
    <row r="5242" spans="1:20" x14ac:dyDescent="0.35">
      <c r="A5242" t="s">
        <v>110</v>
      </c>
      <c r="B5242" t="s">
        <v>111</v>
      </c>
      <c r="C5242" t="s">
        <v>89</v>
      </c>
      <c r="D5242" s="29">
        <v>46513</v>
      </c>
      <c r="E5242">
        <v>0</v>
      </c>
      <c r="F5242">
        <v>0</v>
      </c>
      <c r="G5242">
        <v>0.81</v>
      </c>
      <c r="H5242">
        <v>0.81</v>
      </c>
      <c r="J5242">
        <v>120</v>
      </c>
      <c r="K5242">
        <v>120</v>
      </c>
      <c r="L5242">
        <v>94.753641000000002</v>
      </c>
      <c r="R5242">
        <v>638.34031500000003</v>
      </c>
      <c r="S5242" t="s">
        <v>90</v>
      </c>
      <c r="T5242" s="297">
        <v>46311.754166666666</v>
      </c>
    </row>
    <row r="5243" spans="1:20" x14ac:dyDescent="0.35">
      <c r="A5243" t="s">
        <v>110</v>
      </c>
      <c r="B5243" t="s">
        <v>111</v>
      </c>
      <c r="C5243" t="s">
        <v>89</v>
      </c>
      <c r="D5243" s="29">
        <v>46514</v>
      </c>
      <c r="E5243">
        <v>0</v>
      </c>
      <c r="F5243">
        <v>0</v>
      </c>
      <c r="G5243">
        <v>0.81</v>
      </c>
      <c r="H5243">
        <v>0.81</v>
      </c>
      <c r="J5243">
        <v>120</v>
      </c>
      <c r="K5243">
        <v>120</v>
      </c>
      <c r="L5243">
        <v>94.753641000000002</v>
      </c>
      <c r="R5243">
        <v>638.34031500000003</v>
      </c>
      <c r="S5243" t="s">
        <v>90</v>
      </c>
      <c r="T5243" s="297">
        <v>46311.754166666666</v>
      </c>
    </row>
    <row r="5244" spans="1:20" x14ac:dyDescent="0.35">
      <c r="A5244" t="s">
        <v>110</v>
      </c>
      <c r="B5244" t="s">
        <v>111</v>
      </c>
      <c r="C5244" t="s">
        <v>89</v>
      </c>
      <c r="D5244" s="29">
        <v>46515</v>
      </c>
      <c r="E5244">
        <v>0</v>
      </c>
      <c r="F5244">
        <v>0</v>
      </c>
      <c r="G5244">
        <v>0.81</v>
      </c>
      <c r="H5244">
        <v>0.81</v>
      </c>
      <c r="J5244">
        <v>120</v>
      </c>
      <c r="K5244">
        <v>120</v>
      </c>
      <c r="L5244">
        <v>94.753641000000002</v>
      </c>
      <c r="R5244">
        <v>638.34031500000003</v>
      </c>
      <c r="S5244" t="s">
        <v>90</v>
      </c>
      <c r="T5244" s="297">
        <v>46311.754166666666</v>
      </c>
    </row>
    <row r="5245" spans="1:20" x14ac:dyDescent="0.35">
      <c r="A5245" t="s">
        <v>110</v>
      </c>
      <c r="B5245" t="s">
        <v>111</v>
      </c>
      <c r="C5245" t="s">
        <v>89</v>
      </c>
      <c r="D5245" s="29">
        <v>46516</v>
      </c>
      <c r="E5245">
        <v>0</v>
      </c>
      <c r="F5245">
        <v>0</v>
      </c>
      <c r="G5245">
        <v>0.81</v>
      </c>
      <c r="H5245">
        <v>0.81</v>
      </c>
      <c r="J5245">
        <v>120</v>
      </c>
      <c r="K5245">
        <v>120</v>
      </c>
      <c r="L5245">
        <v>94.753641000000002</v>
      </c>
      <c r="R5245">
        <v>638.34031500000003</v>
      </c>
      <c r="S5245" t="s">
        <v>90</v>
      </c>
      <c r="T5245" s="297">
        <v>46311.754166666666</v>
      </c>
    </row>
    <row r="5246" spans="1:20" x14ac:dyDescent="0.35">
      <c r="A5246" t="s">
        <v>110</v>
      </c>
      <c r="B5246" t="s">
        <v>111</v>
      </c>
      <c r="C5246" t="s">
        <v>89</v>
      </c>
      <c r="D5246" s="29">
        <v>46517</v>
      </c>
      <c r="E5246">
        <v>0</v>
      </c>
      <c r="F5246">
        <v>0</v>
      </c>
      <c r="G5246">
        <v>0.81</v>
      </c>
      <c r="H5246">
        <v>0.81</v>
      </c>
      <c r="J5246">
        <v>120</v>
      </c>
      <c r="K5246">
        <v>120</v>
      </c>
      <c r="L5246">
        <v>94.753641000000002</v>
      </c>
      <c r="R5246">
        <v>638.34031500000003</v>
      </c>
      <c r="S5246" t="s">
        <v>90</v>
      </c>
      <c r="T5246" s="297">
        <v>46311.754166666666</v>
      </c>
    </row>
    <row r="5247" spans="1:20" x14ac:dyDescent="0.35">
      <c r="A5247" t="s">
        <v>110</v>
      </c>
      <c r="B5247" t="s">
        <v>111</v>
      </c>
      <c r="C5247" t="s">
        <v>89</v>
      </c>
      <c r="D5247" s="29">
        <v>46518</v>
      </c>
      <c r="E5247">
        <v>0</v>
      </c>
      <c r="F5247">
        <v>0</v>
      </c>
      <c r="G5247">
        <v>0.81</v>
      </c>
      <c r="H5247">
        <v>0.81</v>
      </c>
      <c r="J5247">
        <v>120</v>
      </c>
      <c r="K5247">
        <v>120</v>
      </c>
      <c r="L5247">
        <v>94.753641000000002</v>
      </c>
      <c r="R5247">
        <v>638.34031500000003</v>
      </c>
      <c r="S5247" t="s">
        <v>90</v>
      </c>
      <c r="T5247" s="297">
        <v>46311.754166666666</v>
      </c>
    </row>
    <row r="5248" spans="1:20" x14ac:dyDescent="0.35">
      <c r="A5248" t="s">
        <v>110</v>
      </c>
      <c r="B5248" t="s">
        <v>111</v>
      </c>
      <c r="C5248" t="s">
        <v>89</v>
      </c>
      <c r="D5248" s="29">
        <v>46519</v>
      </c>
      <c r="E5248">
        <v>0</v>
      </c>
      <c r="F5248">
        <v>0</v>
      </c>
      <c r="G5248">
        <v>0.81</v>
      </c>
      <c r="H5248">
        <v>0.81</v>
      </c>
      <c r="J5248">
        <v>120</v>
      </c>
      <c r="K5248">
        <v>120</v>
      </c>
      <c r="L5248">
        <v>94.753641000000002</v>
      </c>
      <c r="R5248">
        <v>638.34031500000003</v>
      </c>
      <c r="S5248" t="s">
        <v>90</v>
      </c>
      <c r="T5248" s="297">
        <v>46311.754166666666</v>
      </c>
    </row>
    <row r="5249" spans="1:20" x14ac:dyDescent="0.35">
      <c r="A5249" t="s">
        <v>110</v>
      </c>
      <c r="B5249" t="s">
        <v>111</v>
      </c>
      <c r="C5249" t="s">
        <v>89</v>
      </c>
      <c r="D5249" s="29">
        <v>46520</v>
      </c>
      <c r="E5249">
        <v>0</v>
      </c>
      <c r="F5249">
        <v>0</v>
      </c>
      <c r="G5249">
        <v>0.81</v>
      </c>
      <c r="H5249">
        <v>0.81</v>
      </c>
      <c r="J5249">
        <v>120</v>
      </c>
      <c r="K5249">
        <v>120</v>
      </c>
      <c r="L5249">
        <v>94.753641000000002</v>
      </c>
      <c r="R5249">
        <v>638.34031500000003</v>
      </c>
      <c r="S5249" t="s">
        <v>90</v>
      </c>
      <c r="T5249" s="297">
        <v>46311.754166666666</v>
      </c>
    </row>
    <row r="5250" spans="1:20" x14ac:dyDescent="0.35">
      <c r="A5250" t="s">
        <v>110</v>
      </c>
      <c r="B5250" t="s">
        <v>111</v>
      </c>
      <c r="C5250" t="s">
        <v>89</v>
      </c>
      <c r="D5250" s="29">
        <v>46521</v>
      </c>
      <c r="E5250">
        <v>0</v>
      </c>
      <c r="F5250">
        <v>0</v>
      </c>
      <c r="G5250">
        <v>0.81</v>
      </c>
      <c r="H5250">
        <v>0.81</v>
      </c>
      <c r="J5250">
        <v>120</v>
      </c>
      <c r="K5250">
        <v>120</v>
      </c>
      <c r="L5250">
        <v>94.753641000000002</v>
      </c>
      <c r="R5250">
        <v>638.34031500000003</v>
      </c>
      <c r="S5250" t="s">
        <v>90</v>
      </c>
      <c r="T5250" s="297">
        <v>46311.754166666666</v>
      </c>
    </row>
    <row r="5251" spans="1:20" x14ac:dyDescent="0.35">
      <c r="A5251" t="s">
        <v>110</v>
      </c>
      <c r="B5251" t="s">
        <v>111</v>
      </c>
      <c r="C5251" t="s">
        <v>89</v>
      </c>
      <c r="D5251" s="29">
        <v>46522</v>
      </c>
      <c r="E5251">
        <v>0</v>
      </c>
      <c r="F5251">
        <v>0</v>
      </c>
      <c r="G5251">
        <v>0.81</v>
      </c>
      <c r="H5251">
        <v>0.81</v>
      </c>
      <c r="J5251">
        <v>120</v>
      </c>
      <c r="K5251">
        <v>120</v>
      </c>
      <c r="L5251">
        <v>94.753641000000002</v>
      </c>
      <c r="R5251">
        <v>638.34031500000003</v>
      </c>
      <c r="S5251" t="s">
        <v>90</v>
      </c>
      <c r="T5251" s="297">
        <v>46311.754166666666</v>
      </c>
    </row>
    <row r="5252" spans="1:20" x14ac:dyDescent="0.35">
      <c r="A5252" t="s">
        <v>110</v>
      </c>
      <c r="B5252" t="s">
        <v>111</v>
      </c>
      <c r="C5252" t="s">
        <v>89</v>
      </c>
      <c r="D5252" s="29">
        <v>46523</v>
      </c>
      <c r="E5252">
        <v>0</v>
      </c>
      <c r="F5252">
        <v>0</v>
      </c>
      <c r="G5252">
        <v>0.81</v>
      </c>
      <c r="H5252">
        <v>0.81</v>
      </c>
      <c r="J5252">
        <v>120</v>
      </c>
      <c r="K5252">
        <v>120</v>
      </c>
      <c r="L5252">
        <v>94.753641000000002</v>
      </c>
      <c r="R5252">
        <v>638.34031500000003</v>
      </c>
      <c r="S5252" t="s">
        <v>90</v>
      </c>
      <c r="T5252" s="297">
        <v>46311.754166666666</v>
      </c>
    </row>
    <row r="5253" spans="1:20" x14ac:dyDescent="0.35">
      <c r="A5253" t="s">
        <v>110</v>
      </c>
      <c r="B5253" t="s">
        <v>111</v>
      </c>
      <c r="C5253" t="s">
        <v>89</v>
      </c>
      <c r="D5253" s="29">
        <v>46524</v>
      </c>
      <c r="E5253">
        <v>0</v>
      </c>
      <c r="F5253">
        <v>0</v>
      </c>
      <c r="G5253">
        <v>0.81</v>
      </c>
      <c r="H5253">
        <v>0.81</v>
      </c>
      <c r="J5253">
        <v>120</v>
      </c>
      <c r="K5253">
        <v>120</v>
      </c>
      <c r="L5253">
        <v>94.753641000000002</v>
      </c>
      <c r="R5253">
        <v>638.34031500000003</v>
      </c>
      <c r="S5253" t="s">
        <v>90</v>
      </c>
      <c r="T5253" s="297">
        <v>46311.754166666666</v>
      </c>
    </row>
    <row r="5254" spans="1:20" x14ac:dyDescent="0.35">
      <c r="A5254" t="s">
        <v>110</v>
      </c>
      <c r="B5254" t="s">
        <v>111</v>
      </c>
      <c r="C5254" t="s">
        <v>89</v>
      </c>
      <c r="D5254" s="29">
        <v>46525</v>
      </c>
      <c r="E5254">
        <v>0</v>
      </c>
      <c r="F5254">
        <v>0</v>
      </c>
      <c r="G5254">
        <v>0.81</v>
      </c>
      <c r="H5254">
        <v>0.81</v>
      </c>
      <c r="J5254">
        <v>120</v>
      </c>
      <c r="K5254">
        <v>120</v>
      </c>
      <c r="L5254">
        <v>94.753641000000002</v>
      </c>
      <c r="R5254">
        <v>638.34031500000003</v>
      </c>
      <c r="S5254" t="s">
        <v>90</v>
      </c>
      <c r="T5254" s="297">
        <v>46311.754166666666</v>
      </c>
    </row>
    <row r="5255" spans="1:20" x14ac:dyDescent="0.35">
      <c r="A5255" t="s">
        <v>110</v>
      </c>
      <c r="B5255" t="s">
        <v>111</v>
      </c>
      <c r="C5255" t="s">
        <v>89</v>
      </c>
      <c r="D5255" s="29">
        <v>46526</v>
      </c>
      <c r="E5255">
        <v>0</v>
      </c>
      <c r="F5255">
        <v>0</v>
      </c>
      <c r="G5255">
        <v>0.81</v>
      </c>
      <c r="H5255">
        <v>0.81</v>
      </c>
      <c r="J5255">
        <v>120</v>
      </c>
      <c r="K5255">
        <v>120</v>
      </c>
      <c r="L5255">
        <v>94.753641000000002</v>
      </c>
      <c r="R5255">
        <v>638.34031500000003</v>
      </c>
      <c r="S5255" t="s">
        <v>90</v>
      </c>
      <c r="T5255" s="297">
        <v>46311.754166666666</v>
      </c>
    </row>
    <row r="5256" spans="1:20" x14ac:dyDescent="0.35">
      <c r="A5256" t="s">
        <v>110</v>
      </c>
      <c r="B5256" t="s">
        <v>111</v>
      </c>
      <c r="C5256" t="s">
        <v>89</v>
      </c>
      <c r="D5256" s="29">
        <v>46527</v>
      </c>
      <c r="E5256">
        <v>0</v>
      </c>
      <c r="F5256">
        <v>0</v>
      </c>
      <c r="G5256">
        <v>0.81</v>
      </c>
      <c r="H5256">
        <v>0.81</v>
      </c>
      <c r="J5256">
        <v>120</v>
      </c>
      <c r="K5256">
        <v>120</v>
      </c>
      <c r="L5256">
        <v>94.753641000000002</v>
      </c>
      <c r="R5256">
        <v>638.34031500000003</v>
      </c>
      <c r="S5256" t="s">
        <v>90</v>
      </c>
      <c r="T5256" s="297">
        <v>46311.754166666666</v>
      </c>
    </row>
    <row r="5257" spans="1:20" x14ac:dyDescent="0.35">
      <c r="A5257" t="s">
        <v>110</v>
      </c>
      <c r="B5257" t="s">
        <v>111</v>
      </c>
      <c r="C5257" t="s">
        <v>89</v>
      </c>
      <c r="D5257" s="29">
        <v>46528</v>
      </c>
      <c r="E5257">
        <v>0</v>
      </c>
      <c r="F5257">
        <v>0</v>
      </c>
      <c r="G5257">
        <v>0.81</v>
      </c>
      <c r="H5257">
        <v>0.81</v>
      </c>
      <c r="J5257">
        <v>120</v>
      </c>
      <c r="K5257">
        <v>120</v>
      </c>
      <c r="L5257">
        <v>94.753641000000002</v>
      </c>
      <c r="R5257">
        <v>638.34031500000003</v>
      </c>
      <c r="S5257" t="s">
        <v>90</v>
      </c>
      <c r="T5257" s="297">
        <v>46311.754166666666</v>
      </c>
    </row>
    <row r="5258" spans="1:20" x14ac:dyDescent="0.35">
      <c r="A5258" t="s">
        <v>110</v>
      </c>
      <c r="B5258" t="s">
        <v>111</v>
      </c>
      <c r="C5258" t="s">
        <v>89</v>
      </c>
      <c r="D5258" s="29">
        <v>46529</v>
      </c>
      <c r="E5258">
        <v>0</v>
      </c>
      <c r="F5258">
        <v>0</v>
      </c>
      <c r="G5258">
        <v>0.81</v>
      </c>
      <c r="H5258">
        <v>0.81</v>
      </c>
      <c r="J5258">
        <v>120</v>
      </c>
      <c r="K5258">
        <v>120</v>
      </c>
      <c r="L5258">
        <v>94.753641000000002</v>
      </c>
      <c r="R5258">
        <v>638.34031500000003</v>
      </c>
      <c r="S5258" t="s">
        <v>90</v>
      </c>
      <c r="T5258" s="297">
        <v>46311.754166666666</v>
      </c>
    </row>
    <row r="5259" spans="1:20" x14ac:dyDescent="0.35">
      <c r="A5259" t="s">
        <v>110</v>
      </c>
      <c r="B5259" t="s">
        <v>111</v>
      </c>
      <c r="C5259" t="s">
        <v>89</v>
      </c>
      <c r="D5259" s="29">
        <v>46530</v>
      </c>
      <c r="E5259">
        <v>0</v>
      </c>
      <c r="F5259">
        <v>0</v>
      </c>
      <c r="G5259">
        <v>0.81</v>
      </c>
      <c r="H5259">
        <v>0.81</v>
      </c>
      <c r="J5259">
        <v>120</v>
      </c>
      <c r="K5259">
        <v>120</v>
      </c>
      <c r="L5259">
        <v>94.753641000000002</v>
      </c>
      <c r="R5259">
        <v>638.34031500000003</v>
      </c>
      <c r="S5259" t="s">
        <v>90</v>
      </c>
      <c r="T5259" s="297">
        <v>46311.754166666666</v>
      </c>
    </row>
    <row r="5260" spans="1:20" x14ac:dyDescent="0.35">
      <c r="A5260" t="s">
        <v>110</v>
      </c>
      <c r="B5260" t="s">
        <v>111</v>
      </c>
      <c r="C5260" t="s">
        <v>89</v>
      </c>
      <c r="D5260" s="29">
        <v>46531</v>
      </c>
      <c r="E5260">
        <v>0</v>
      </c>
      <c r="F5260">
        <v>0</v>
      </c>
      <c r="G5260">
        <v>0.81</v>
      </c>
      <c r="H5260">
        <v>0.81</v>
      </c>
      <c r="J5260">
        <v>120</v>
      </c>
      <c r="K5260">
        <v>120</v>
      </c>
      <c r="L5260">
        <v>94.753641000000002</v>
      </c>
      <c r="R5260">
        <v>638.34031500000003</v>
      </c>
      <c r="S5260" t="s">
        <v>90</v>
      </c>
      <c r="T5260" s="297">
        <v>46311.754166666666</v>
      </c>
    </row>
    <row r="5261" spans="1:20" x14ac:dyDescent="0.35">
      <c r="A5261" t="s">
        <v>110</v>
      </c>
      <c r="B5261" t="s">
        <v>111</v>
      </c>
      <c r="C5261" t="s">
        <v>89</v>
      </c>
      <c r="D5261" s="29">
        <v>46532</v>
      </c>
      <c r="E5261">
        <v>0</v>
      </c>
      <c r="F5261">
        <v>0</v>
      </c>
      <c r="G5261">
        <v>0.81</v>
      </c>
      <c r="H5261">
        <v>0.81</v>
      </c>
      <c r="J5261">
        <v>120</v>
      </c>
      <c r="K5261">
        <v>120</v>
      </c>
      <c r="L5261">
        <v>94.753641000000002</v>
      </c>
      <c r="R5261">
        <v>638.34031500000003</v>
      </c>
      <c r="S5261" t="s">
        <v>90</v>
      </c>
      <c r="T5261" s="297">
        <v>46311.754166666666</v>
      </c>
    </row>
    <row r="5262" spans="1:20" x14ac:dyDescent="0.35">
      <c r="A5262" t="s">
        <v>110</v>
      </c>
      <c r="B5262" t="s">
        <v>111</v>
      </c>
      <c r="C5262" t="s">
        <v>89</v>
      </c>
      <c r="D5262" s="29">
        <v>46533</v>
      </c>
      <c r="E5262">
        <v>0</v>
      </c>
      <c r="F5262">
        <v>0</v>
      </c>
      <c r="G5262">
        <v>0.81</v>
      </c>
      <c r="H5262">
        <v>0.81</v>
      </c>
      <c r="J5262">
        <v>120</v>
      </c>
      <c r="K5262">
        <v>120</v>
      </c>
      <c r="L5262">
        <v>94.753641000000002</v>
      </c>
      <c r="R5262">
        <v>638.34031500000003</v>
      </c>
      <c r="S5262" t="s">
        <v>90</v>
      </c>
      <c r="T5262" s="297">
        <v>46311.754166666666</v>
      </c>
    </row>
    <row r="5263" spans="1:20" x14ac:dyDescent="0.35">
      <c r="A5263" t="s">
        <v>110</v>
      </c>
      <c r="B5263" t="s">
        <v>111</v>
      </c>
      <c r="C5263" t="s">
        <v>89</v>
      </c>
      <c r="D5263" s="29">
        <v>46534</v>
      </c>
      <c r="E5263">
        <v>0</v>
      </c>
      <c r="F5263">
        <v>0</v>
      </c>
      <c r="G5263">
        <v>0.81</v>
      </c>
      <c r="H5263">
        <v>0.81</v>
      </c>
      <c r="J5263">
        <v>120</v>
      </c>
      <c r="K5263">
        <v>120</v>
      </c>
      <c r="L5263">
        <v>94.753641000000002</v>
      </c>
      <c r="R5263">
        <v>638.34031500000003</v>
      </c>
      <c r="S5263" t="s">
        <v>90</v>
      </c>
      <c r="T5263" s="297">
        <v>46311.754166666666</v>
      </c>
    </row>
    <row r="5264" spans="1:20" x14ac:dyDescent="0.35">
      <c r="A5264" t="s">
        <v>110</v>
      </c>
      <c r="B5264" t="s">
        <v>111</v>
      </c>
      <c r="C5264" t="s">
        <v>89</v>
      </c>
      <c r="D5264" s="29">
        <v>46535</v>
      </c>
      <c r="E5264">
        <v>0</v>
      </c>
      <c r="F5264">
        <v>0</v>
      </c>
      <c r="G5264">
        <v>0.81</v>
      </c>
      <c r="H5264">
        <v>0.81</v>
      </c>
      <c r="J5264">
        <v>120</v>
      </c>
      <c r="K5264">
        <v>120</v>
      </c>
      <c r="L5264">
        <v>94.753641000000002</v>
      </c>
      <c r="R5264">
        <v>638.34031500000003</v>
      </c>
      <c r="S5264" t="s">
        <v>90</v>
      </c>
      <c r="T5264" s="297">
        <v>46311.754166666666</v>
      </c>
    </row>
    <row r="5265" spans="1:20" x14ac:dyDescent="0.35">
      <c r="A5265" t="s">
        <v>110</v>
      </c>
      <c r="B5265" t="s">
        <v>111</v>
      </c>
      <c r="C5265" t="s">
        <v>89</v>
      </c>
      <c r="D5265" s="29">
        <v>46536</v>
      </c>
      <c r="E5265">
        <v>0</v>
      </c>
      <c r="F5265">
        <v>0</v>
      </c>
      <c r="G5265">
        <v>0</v>
      </c>
      <c r="H5265">
        <v>0</v>
      </c>
      <c r="L5265">
        <v>94.753641000000002</v>
      </c>
      <c r="R5265">
        <v>638.34031500000003</v>
      </c>
      <c r="S5265" t="s">
        <v>90</v>
      </c>
      <c r="T5265" s="297">
        <v>46311.754166666666</v>
      </c>
    </row>
    <row r="5266" spans="1:20" x14ac:dyDescent="0.35">
      <c r="A5266" t="s">
        <v>110</v>
      </c>
      <c r="B5266" t="s">
        <v>111</v>
      </c>
      <c r="C5266" t="s">
        <v>89</v>
      </c>
      <c r="D5266" s="29">
        <v>46537</v>
      </c>
      <c r="E5266">
        <v>0</v>
      </c>
      <c r="F5266">
        <v>0</v>
      </c>
      <c r="G5266">
        <v>0</v>
      </c>
      <c r="H5266">
        <v>0</v>
      </c>
      <c r="L5266">
        <v>94.753641000000002</v>
      </c>
      <c r="R5266">
        <v>638.34031500000003</v>
      </c>
      <c r="S5266" t="s">
        <v>90</v>
      </c>
      <c r="T5266" s="297">
        <v>46311.754166666666</v>
      </c>
    </row>
    <row r="5267" spans="1:20" x14ac:dyDescent="0.35">
      <c r="A5267" t="s">
        <v>110</v>
      </c>
      <c r="B5267" t="s">
        <v>111</v>
      </c>
      <c r="C5267" t="s">
        <v>89</v>
      </c>
      <c r="D5267" s="29">
        <v>46538</v>
      </c>
      <c r="E5267">
        <v>0</v>
      </c>
      <c r="F5267">
        <v>0</v>
      </c>
      <c r="G5267">
        <v>0</v>
      </c>
      <c r="H5267">
        <v>0</v>
      </c>
      <c r="L5267">
        <v>94.753641000000002</v>
      </c>
      <c r="R5267">
        <v>638.34031500000003</v>
      </c>
      <c r="S5267" t="s">
        <v>90</v>
      </c>
      <c r="T5267" s="297">
        <v>46311.754166666666</v>
      </c>
    </row>
    <row r="5268" spans="1:20" x14ac:dyDescent="0.35">
      <c r="A5268" t="s">
        <v>110</v>
      </c>
      <c r="B5268" t="s">
        <v>111</v>
      </c>
      <c r="C5268" t="s">
        <v>89</v>
      </c>
      <c r="D5268" s="29">
        <v>46539</v>
      </c>
      <c r="E5268">
        <v>0</v>
      </c>
      <c r="F5268">
        <v>0</v>
      </c>
      <c r="G5268">
        <v>0</v>
      </c>
      <c r="H5268">
        <v>0</v>
      </c>
      <c r="L5268">
        <v>94.753641000000002</v>
      </c>
      <c r="R5268">
        <v>638.34031500000003</v>
      </c>
      <c r="S5268" t="s">
        <v>90</v>
      </c>
      <c r="T5268" s="297">
        <v>46311.754166666666</v>
      </c>
    </row>
    <row r="5269" spans="1:20" x14ac:dyDescent="0.35">
      <c r="A5269" t="s">
        <v>110</v>
      </c>
      <c r="B5269" t="s">
        <v>111</v>
      </c>
      <c r="C5269" t="s">
        <v>89</v>
      </c>
      <c r="D5269" s="29">
        <v>46540</v>
      </c>
      <c r="E5269">
        <v>0</v>
      </c>
      <c r="F5269">
        <v>0</v>
      </c>
      <c r="G5269">
        <v>0</v>
      </c>
      <c r="H5269">
        <v>0</v>
      </c>
      <c r="L5269">
        <v>94.753641000000002</v>
      </c>
      <c r="R5269">
        <v>638.34031500000003</v>
      </c>
      <c r="S5269" t="s">
        <v>90</v>
      </c>
      <c r="T5269" s="297">
        <v>46311.754166666666</v>
      </c>
    </row>
    <row r="5270" spans="1:20" x14ac:dyDescent="0.35">
      <c r="A5270" t="s">
        <v>110</v>
      </c>
      <c r="B5270" t="s">
        <v>111</v>
      </c>
      <c r="C5270" t="s">
        <v>89</v>
      </c>
      <c r="D5270" s="29">
        <v>46541</v>
      </c>
      <c r="E5270">
        <v>0</v>
      </c>
      <c r="F5270">
        <v>0</v>
      </c>
      <c r="G5270">
        <v>0</v>
      </c>
      <c r="H5270">
        <v>0</v>
      </c>
      <c r="L5270">
        <v>94.753641000000002</v>
      </c>
      <c r="R5270">
        <v>638.34031500000003</v>
      </c>
      <c r="S5270" t="s">
        <v>90</v>
      </c>
      <c r="T5270" s="297">
        <v>46311.754166666666</v>
      </c>
    </row>
    <row r="5271" spans="1:20" x14ac:dyDescent="0.35">
      <c r="A5271" t="s">
        <v>110</v>
      </c>
      <c r="B5271" t="s">
        <v>111</v>
      </c>
      <c r="C5271" t="s">
        <v>89</v>
      </c>
      <c r="D5271" s="29">
        <v>46542</v>
      </c>
      <c r="E5271">
        <v>0</v>
      </c>
      <c r="F5271">
        <v>0</v>
      </c>
      <c r="G5271">
        <v>0</v>
      </c>
      <c r="H5271">
        <v>0</v>
      </c>
      <c r="L5271">
        <v>94.753641000000002</v>
      </c>
      <c r="R5271">
        <v>638.34031500000003</v>
      </c>
      <c r="S5271" t="s">
        <v>90</v>
      </c>
      <c r="T5271" s="297">
        <v>46311.754166666666</v>
      </c>
    </row>
    <row r="5272" spans="1:20" x14ac:dyDescent="0.35">
      <c r="A5272" t="s">
        <v>110</v>
      </c>
      <c r="B5272" t="s">
        <v>111</v>
      </c>
      <c r="C5272" t="s">
        <v>89</v>
      </c>
      <c r="D5272" s="29">
        <v>46543</v>
      </c>
      <c r="E5272">
        <v>0</v>
      </c>
      <c r="F5272">
        <v>0</v>
      </c>
      <c r="G5272">
        <v>0</v>
      </c>
      <c r="H5272">
        <v>0</v>
      </c>
      <c r="L5272">
        <v>94.753641000000002</v>
      </c>
      <c r="R5272">
        <v>638.34031500000003</v>
      </c>
      <c r="S5272" t="s">
        <v>90</v>
      </c>
      <c r="T5272" s="297">
        <v>46311.754166666666</v>
      </c>
    </row>
    <row r="5273" spans="1:20" x14ac:dyDescent="0.35">
      <c r="A5273" t="s">
        <v>110</v>
      </c>
      <c r="B5273" t="s">
        <v>111</v>
      </c>
      <c r="C5273" t="s">
        <v>89</v>
      </c>
      <c r="D5273" s="29">
        <v>46544</v>
      </c>
      <c r="E5273">
        <v>0</v>
      </c>
      <c r="F5273">
        <v>0</v>
      </c>
      <c r="G5273">
        <v>0</v>
      </c>
      <c r="H5273">
        <v>0</v>
      </c>
      <c r="L5273">
        <v>94.753641000000002</v>
      </c>
      <c r="R5273">
        <v>638.34031500000003</v>
      </c>
      <c r="S5273" t="s">
        <v>90</v>
      </c>
      <c r="T5273" s="297">
        <v>46311.754166666666</v>
      </c>
    </row>
    <row r="5274" spans="1:20" x14ac:dyDescent="0.35">
      <c r="A5274" t="s">
        <v>110</v>
      </c>
      <c r="B5274" t="s">
        <v>111</v>
      </c>
      <c r="C5274" t="s">
        <v>89</v>
      </c>
      <c r="D5274" s="29">
        <v>46545</v>
      </c>
      <c r="E5274">
        <v>0</v>
      </c>
      <c r="F5274">
        <v>0</v>
      </c>
      <c r="G5274">
        <v>0</v>
      </c>
      <c r="H5274">
        <v>0</v>
      </c>
      <c r="L5274">
        <v>94.753641000000002</v>
      </c>
      <c r="R5274">
        <v>638.34031500000003</v>
      </c>
      <c r="S5274" t="s">
        <v>90</v>
      </c>
      <c r="T5274" s="297">
        <v>46311.754166666666</v>
      </c>
    </row>
    <row r="5275" spans="1:20" x14ac:dyDescent="0.35">
      <c r="A5275" t="s">
        <v>110</v>
      </c>
      <c r="B5275" t="s">
        <v>111</v>
      </c>
      <c r="C5275" t="s">
        <v>89</v>
      </c>
      <c r="D5275" s="29">
        <v>46546</v>
      </c>
      <c r="E5275">
        <v>0</v>
      </c>
      <c r="F5275">
        <v>0</v>
      </c>
      <c r="G5275">
        <v>0</v>
      </c>
      <c r="H5275">
        <v>0</v>
      </c>
      <c r="L5275">
        <v>94.753641000000002</v>
      </c>
      <c r="R5275">
        <v>638.34031500000003</v>
      </c>
      <c r="S5275" t="s">
        <v>90</v>
      </c>
      <c r="T5275" s="297">
        <v>46311.754166666666</v>
      </c>
    </row>
    <row r="5276" spans="1:20" x14ac:dyDescent="0.35">
      <c r="A5276" t="s">
        <v>110</v>
      </c>
      <c r="B5276" t="s">
        <v>111</v>
      </c>
      <c r="C5276" t="s">
        <v>89</v>
      </c>
      <c r="D5276" s="29">
        <v>46547</v>
      </c>
      <c r="E5276">
        <v>0</v>
      </c>
      <c r="F5276">
        <v>0</v>
      </c>
      <c r="G5276">
        <v>0</v>
      </c>
      <c r="H5276">
        <v>0</v>
      </c>
      <c r="L5276">
        <v>94.753641000000002</v>
      </c>
      <c r="R5276">
        <v>638.34031500000003</v>
      </c>
      <c r="S5276" t="s">
        <v>90</v>
      </c>
      <c r="T5276" s="297">
        <v>46311.754166666666</v>
      </c>
    </row>
    <row r="5277" spans="1:20" x14ac:dyDescent="0.35">
      <c r="A5277" t="s">
        <v>110</v>
      </c>
      <c r="B5277" t="s">
        <v>111</v>
      </c>
      <c r="C5277" t="s">
        <v>89</v>
      </c>
      <c r="D5277" s="29">
        <v>46548</v>
      </c>
      <c r="E5277">
        <v>0</v>
      </c>
      <c r="F5277">
        <v>0</v>
      </c>
      <c r="G5277">
        <v>0</v>
      </c>
      <c r="H5277">
        <v>0</v>
      </c>
      <c r="L5277">
        <v>94.753641000000002</v>
      </c>
      <c r="R5277">
        <v>638.34031500000003</v>
      </c>
      <c r="S5277" t="s">
        <v>90</v>
      </c>
      <c r="T5277" s="297">
        <v>46311.754166666666</v>
      </c>
    </row>
    <row r="5278" spans="1:20" x14ac:dyDescent="0.35">
      <c r="A5278" t="s">
        <v>110</v>
      </c>
      <c r="B5278" t="s">
        <v>111</v>
      </c>
      <c r="C5278" t="s">
        <v>89</v>
      </c>
      <c r="D5278" s="29">
        <v>46549</v>
      </c>
      <c r="E5278">
        <v>0</v>
      </c>
      <c r="F5278">
        <v>0</v>
      </c>
      <c r="G5278">
        <v>0</v>
      </c>
      <c r="H5278">
        <v>0</v>
      </c>
      <c r="L5278">
        <v>94.753641000000002</v>
      </c>
      <c r="R5278">
        <v>638.34031500000003</v>
      </c>
      <c r="S5278" t="s">
        <v>90</v>
      </c>
      <c r="T5278" s="297">
        <v>46311.754166666666</v>
      </c>
    </row>
    <row r="5279" spans="1:20" x14ac:dyDescent="0.35">
      <c r="A5279" t="s">
        <v>110</v>
      </c>
      <c r="B5279" t="s">
        <v>111</v>
      </c>
      <c r="C5279" t="s">
        <v>89</v>
      </c>
      <c r="D5279" s="29">
        <v>46550</v>
      </c>
      <c r="E5279">
        <v>0</v>
      </c>
      <c r="F5279">
        <v>0</v>
      </c>
      <c r="G5279">
        <v>0</v>
      </c>
      <c r="H5279">
        <v>0</v>
      </c>
      <c r="L5279">
        <v>94.753641000000002</v>
      </c>
      <c r="R5279">
        <v>638.34031500000003</v>
      </c>
      <c r="S5279" t="s">
        <v>90</v>
      </c>
      <c r="T5279" s="297">
        <v>46311.754166666666</v>
      </c>
    </row>
    <row r="5280" spans="1:20" x14ac:dyDescent="0.35">
      <c r="A5280" t="s">
        <v>110</v>
      </c>
      <c r="B5280" t="s">
        <v>111</v>
      </c>
      <c r="C5280" t="s">
        <v>89</v>
      </c>
      <c r="D5280" s="29">
        <v>46551</v>
      </c>
      <c r="E5280">
        <v>0</v>
      </c>
      <c r="F5280">
        <v>0</v>
      </c>
      <c r="G5280">
        <v>0</v>
      </c>
      <c r="H5280">
        <v>0</v>
      </c>
      <c r="L5280">
        <v>94.753641000000002</v>
      </c>
      <c r="R5280">
        <v>638.34031500000003</v>
      </c>
      <c r="S5280" t="s">
        <v>90</v>
      </c>
      <c r="T5280" s="297">
        <v>46311.754166666666</v>
      </c>
    </row>
    <row r="5281" spans="1:20" x14ac:dyDescent="0.35">
      <c r="A5281" t="s">
        <v>110</v>
      </c>
      <c r="B5281" t="s">
        <v>111</v>
      </c>
      <c r="C5281" t="s">
        <v>89</v>
      </c>
      <c r="D5281" s="29">
        <v>46552</v>
      </c>
      <c r="E5281">
        <v>0</v>
      </c>
      <c r="F5281">
        <v>0</v>
      </c>
      <c r="G5281">
        <v>0</v>
      </c>
      <c r="H5281">
        <v>0</v>
      </c>
      <c r="L5281">
        <v>94.753641000000002</v>
      </c>
      <c r="R5281">
        <v>638.34031500000003</v>
      </c>
      <c r="S5281" t="s">
        <v>90</v>
      </c>
      <c r="T5281" s="297">
        <v>46311.754166666666</v>
      </c>
    </row>
    <row r="5282" spans="1:20" x14ac:dyDescent="0.35">
      <c r="A5282" t="s">
        <v>110</v>
      </c>
      <c r="B5282" t="s">
        <v>111</v>
      </c>
      <c r="C5282" t="s">
        <v>89</v>
      </c>
      <c r="D5282" s="29">
        <v>46553</v>
      </c>
      <c r="E5282">
        <v>0</v>
      </c>
      <c r="F5282">
        <v>0</v>
      </c>
      <c r="G5282">
        <v>0</v>
      </c>
      <c r="H5282">
        <v>0</v>
      </c>
      <c r="L5282">
        <v>94.753641000000002</v>
      </c>
      <c r="R5282">
        <v>638.34031500000003</v>
      </c>
      <c r="S5282" t="s">
        <v>90</v>
      </c>
      <c r="T5282" s="297">
        <v>46311.754166666666</v>
      </c>
    </row>
    <row r="5283" spans="1:20" x14ac:dyDescent="0.35">
      <c r="A5283" t="s">
        <v>110</v>
      </c>
      <c r="B5283" t="s">
        <v>111</v>
      </c>
      <c r="C5283" t="s">
        <v>89</v>
      </c>
      <c r="D5283" s="29">
        <v>46554</v>
      </c>
      <c r="E5283">
        <v>0</v>
      </c>
      <c r="F5283">
        <v>0</v>
      </c>
      <c r="G5283">
        <v>0</v>
      </c>
      <c r="H5283">
        <v>0</v>
      </c>
      <c r="L5283">
        <v>94.753641000000002</v>
      </c>
      <c r="R5283">
        <v>638.34031500000003</v>
      </c>
      <c r="S5283" t="s">
        <v>90</v>
      </c>
      <c r="T5283" s="297">
        <v>46311.754166666666</v>
      </c>
    </row>
    <row r="5284" spans="1:20" x14ac:dyDescent="0.35">
      <c r="A5284" t="s">
        <v>110</v>
      </c>
      <c r="B5284" t="s">
        <v>111</v>
      </c>
      <c r="C5284" t="s">
        <v>89</v>
      </c>
      <c r="D5284" s="29">
        <v>46555</v>
      </c>
      <c r="E5284">
        <v>0</v>
      </c>
      <c r="F5284">
        <v>0</v>
      </c>
      <c r="G5284">
        <v>0</v>
      </c>
      <c r="H5284">
        <v>0</v>
      </c>
      <c r="L5284">
        <v>94.753641000000002</v>
      </c>
      <c r="R5284">
        <v>638.34031500000003</v>
      </c>
      <c r="S5284" t="s">
        <v>90</v>
      </c>
      <c r="T5284" s="297">
        <v>46311.754166666666</v>
      </c>
    </row>
    <row r="5285" spans="1:20" x14ac:dyDescent="0.35">
      <c r="A5285" t="s">
        <v>110</v>
      </c>
      <c r="B5285" t="s">
        <v>111</v>
      </c>
      <c r="C5285" t="s">
        <v>89</v>
      </c>
      <c r="D5285" s="29">
        <v>46556</v>
      </c>
      <c r="E5285">
        <v>0</v>
      </c>
      <c r="F5285">
        <v>0</v>
      </c>
      <c r="G5285">
        <v>0.64</v>
      </c>
      <c r="H5285">
        <v>0.64</v>
      </c>
      <c r="J5285">
        <v>230</v>
      </c>
      <c r="K5285">
        <v>230</v>
      </c>
      <c r="L5285">
        <v>94.753641000000002</v>
      </c>
      <c r="R5285">
        <v>638.34031500000003</v>
      </c>
      <c r="S5285" t="s">
        <v>90</v>
      </c>
      <c r="T5285" s="297">
        <v>46311.754166666666</v>
      </c>
    </row>
    <row r="5286" spans="1:20" x14ac:dyDescent="0.35">
      <c r="A5286" t="s">
        <v>110</v>
      </c>
      <c r="B5286" t="s">
        <v>111</v>
      </c>
      <c r="C5286" t="s">
        <v>89</v>
      </c>
      <c r="D5286" s="29">
        <v>46557</v>
      </c>
      <c r="E5286">
        <v>0</v>
      </c>
      <c r="F5286">
        <v>0</v>
      </c>
      <c r="G5286">
        <v>0.64</v>
      </c>
      <c r="H5286">
        <v>0.64</v>
      </c>
      <c r="J5286">
        <v>230</v>
      </c>
      <c r="K5286">
        <v>230</v>
      </c>
      <c r="L5286">
        <v>94.753641000000002</v>
      </c>
      <c r="R5286">
        <v>638.34031500000003</v>
      </c>
      <c r="S5286" t="s">
        <v>90</v>
      </c>
      <c r="T5286" s="297">
        <v>46311.754166666666</v>
      </c>
    </row>
    <row r="5287" spans="1:20" x14ac:dyDescent="0.35">
      <c r="A5287" t="s">
        <v>110</v>
      </c>
      <c r="B5287" t="s">
        <v>111</v>
      </c>
      <c r="C5287" t="s">
        <v>89</v>
      </c>
      <c r="D5287" s="29">
        <v>46558</v>
      </c>
      <c r="E5287">
        <v>0</v>
      </c>
      <c r="F5287">
        <v>0</v>
      </c>
      <c r="G5287">
        <v>0.64</v>
      </c>
      <c r="H5287">
        <v>0.64</v>
      </c>
      <c r="J5287">
        <v>230</v>
      </c>
      <c r="K5287">
        <v>230</v>
      </c>
      <c r="L5287">
        <v>94.753641000000002</v>
      </c>
      <c r="R5287">
        <v>638.34031500000003</v>
      </c>
      <c r="S5287" t="s">
        <v>90</v>
      </c>
      <c r="T5287" s="297">
        <v>46311.754166666666</v>
      </c>
    </row>
    <row r="5288" spans="1:20" x14ac:dyDescent="0.35">
      <c r="A5288" t="s">
        <v>110</v>
      </c>
      <c r="B5288" t="s">
        <v>111</v>
      </c>
      <c r="C5288" t="s">
        <v>89</v>
      </c>
      <c r="D5288" s="29">
        <v>46559</v>
      </c>
      <c r="E5288">
        <v>0</v>
      </c>
      <c r="F5288">
        <v>0</v>
      </c>
      <c r="G5288">
        <v>0.64</v>
      </c>
      <c r="H5288">
        <v>0.64</v>
      </c>
      <c r="J5288">
        <v>230</v>
      </c>
      <c r="K5288">
        <v>230</v>
      </c>
      <c r="L5288">
        <v>94.753641000000002</v>
      </c>
      <c r="R5288">
        <v>638.34031500000003</v>
      </c>
      <c r="S5288" t="s">
        <v>90</v>
      </c>
      <c r="T5288" s="297">
        <v>46311.754166666666</v>
      </c>
    </row>
    <row r="5289" spans="1:20" x14ac:dyDescent="0.35">
      <c r="A5289" t="s">
        <v>110</v>
      </c>
      <c r="B5289" t="s">
        <v>111</v>
      </c>
      <c r="C5289" t="s">
        <v>89</v>
      </c>
      <c r="D5289" s="29">
        <v>46560</v>
      </c>
      <c r="E5289">
        <v>0</v>
      </c>
      <c r="F5289">
        <v>0</v>
      </c>
      <c r="G5289">
        <v>0.64</v>
      </c>
      <c r="H5289">
        <v>0.64</v>
      </c>
      <c r="J5289">
        <v>230</v>
      </c>
      <c r="K5289">
        <v>230</v>
      </c>
      <c r="L5289">
        <v>94.753641000000002</v>
      </c>
      <c r="R5289">
        <v>638.34031500000003</v>
      </c>
      <c r="S5289" t="s">
        <v>90</v>
      </c>
      <c r="T5289" s="297">
        <v>46311.754166666666</v>
      </c>
    </row>
    <row r="5290" spans="1:20" x14ac:dyDescent="0.35">
      <c r="A5290" t="s">
        <v>110</v>
      </c>
      <c r="B5290" t="s">
        <v>111</v>
      </c>
      <c r="C5290" t="s">
        <v>89</v>
      </c>
      <c r="D5290" s="29">
        <v>46561</v>
      </c>
      <c r="E5290">
        <v>0</v>
      </c>
      <c r="F5290">
        <v>0</v>
      </c>
      <c r="G5290">
        <v>0.64</v>
      </c>
      <c r="H5290">
        <v>0.64</v>
      </c>
      <c r="J5290">
        <v>230</v>
      </c>
      <c r="K5290">
        <v>230</v>
      </c>
      <c r="L5290">
        <v>94.753641000000002</v>
      </c>
      <c r="R5290">
        <v>638.34031500000003</v>
      </c>
      <c r="S5290" t="s">
        <v>90</v>
      </c>
      <c r="T5290" s="297">
        <v>46311.754166666666</v>
      </c>
    </row>
    <row r="5291" spans="1:20" x14ac:dyDescent="0.35">
      <c r="A5291" t="s">
        <v>110</v>
      </c>
      <c r="B5291" t="s">
        <v>111</v>
      </c>
      <c r="C5291" t="s">
        <v>89</v>
      </c>
      <c r="D5291" s="29">
        <v>46562</v>
      </c>
      <c r="E5291">
        <v>0</v>
      </c>
      <c r="F5291">
        <v>0</v>
      </c>
      <c r="G5291">
        <v>0.64</v>
      </c>
      <c r="H5291">
        <v>0.64</v>
      </c>
      <c r="J5291">
        <v>230</v>
      </c>
      <c r="K5291">
        <v>230</v>
      </c>
      <c r="L5291">
        <v>94.753641000000002</v>
      </c>
      <c r="R5291">
        <v>638.34031500000003</v>
      </c>
      <c r="S5291" t="s">
        <v>90</v>
      </c>
      <c r="T5291" s="297">
        <v>46311.754166666666</v>
      </c>
    </row>
    <row r="5292" spans="1:20" x14ac:dyDescent="0.35">
      <c r="A5292" t="s">
        <v>110</v>
      </c>
      <c r="B5292" t="s">
        <v>111</v>
      </c>
      <c r="C5292" t="s">
        <v>89</v>
      </c>
      <c r="D5292" s="29">
        <v>46563</v>
      </c>
      <c r="E5292">
        <v>0</v>
      </c>
      <c r="F5292">
        <v>0</v>
      </c>
      <c r="G5292">
        <v>0.64</v>
      </c>
      <c r="H5292">
        <v>0.64</v>
      </c>
      <c r="J5292">
        <v>230</v>
      </c>
      <c r="K5292">
        <v>230</v>
      </c>
      <c r="L5292">
        <v>94.753641000000002</v>
      </c>
      <c r="R5292">
        <v>638.34031500000003</v>
      </c>
      <c r="S5292" t="s">
        <v>90</v>
      </c>
      <c r="T5292" s="297">
        <v>46311.754166666666</v>
      </c>
    </row>
    <row r="5293" spans="1:20" x14ac:dyDescent="0.35">
      <c r="A5293" t="s">
        <v>110</v>
      </c>
      <c r="B5293" t="s">
        <v>111</v>
      </c>
      <c r="C5293" t="s">
        <v>89</v>
      </c>
      <c r="D5293" s="29">
        <v>46564</v>
      </c>
      <c r="E5293">
        <v>0</v>
      </c>
      <c r="F5293">
        <v>0</v>
      </c>
      <c r="G5293">
        <v>0</v>
      </c>
      <c r="H5293">
        <v>0</v>
      </c>
      <c r="L5293">
        <v>94.753641000000002</v>
      </c>
      <c r="R5293">
        <v>638.34031500000003</v>
      </c>
      <c r="S5293" t="s">
        <v>90</v>
      </c>
      <c r="T5293" s="297">
        <v>46311.754166666666</v>
      </c>
    </row>
    <row r="5294" spans="1:20" x14ac:dyDescent="0.35">
      <c r="A5294" t="s">
        <v>110</v>
      </c>
      <c r="B5294" t="s">
        <v>111</v>
      </c>
      <c r="C5294" t="s">
        <v>89</v>
      </c>
      <c r="D5294" s="29">
        <v>46565</v>
      </c>
      <c r="E5294">
        <v>0</v>
      </c>
      <c r="F5294">
        <v>0</v>
      </c>
      <c r="G5294">
        <v>0</v>
      </c>
      <c r="H5294">
        <v>0</v>
      </c>
      <c r="L5294">
        <v>94.753641000000002</v>
      </c>
      <c r="R5294">
        <v>638.34031500000003</v>
      </c>
      <c r="S5294" t="s">
        <v>90</v>
      </c>
      <c r="T5294" s="297">
        <v>46311.754166666666</v>
      </c>
    </row>
    <row r="5295" spans="1:20" x14ac:dyDescent="0.35">
      <c r="A5295" t="s">
        <v>110</v>
      </c>
      <c r="B5295" t="s">
        <v>111</v>
      </c>
      <c r="C5295" t="s">
        <v>89</v>
      </c>
      <c r="D5295" s="29">
        <v>46566</v>
      </c>
      <c r="E5295">
        <v>0</v>
      </c>
      <c r="F5295">
        <v>0</v>
      </c>
      <c r="G5295">
        <v>0</v>
      </c>
      <c r="H5295">
        <v>0</v>
      </c>
      <c r="L5295">
        <v>94.753641000000002</v>
      </c>
      <c r="R5295">
        <v>638.34031500000003</v>
      </c>
      <c r="S5295" t="s">
        <v>90</v>
      </c>
      <c r="T5295" s="297">
        <v>46311.754166666666</v>
      </c>
    </row>
    <row r="5296" spans="1:20" x14ac:dyDescent="0.35">
      <c r="A5296" t="s">
        <v>110</v>
      </c>
      <c r="B5296" t="s">
        <v>111</v>
      </c>
      <c r="C5296" t="s">
        <v>89</v>
      </c>
      <c r="D5296" s="29">
        <v>46567</v>
      </c>
      <c r="E5296">
        <v>0</v>
      </c>
      <c r="F5296">
        <v>0</v>
      </c>
      <c r="G5296">
        <v>0</v>
      </c>
      <c r="H5296">
        <v>0</v>
      </c>
      <c r="L5296">
        <v>94.753641000000002</v>
      </c>
      <c r="R5296">
        <v>638.34031500000003</v>
      </c>
      <c r="S5296" t="s">
        <v>90</v>
      </c>
      <c r="T5296" s="297">
        <v>46311.754166666666</v>
      </c>
    </row>
    <row r="5297" spans="1:20" x14ac:dyDescent="0.35">
      <c r="A5297" t="s">
        <v>110</v>
      </c>
      <c r="B5297" t="s">
        <v>111</v>
      </c>
      <c r="C5297" t="s">
        <v>89</v>
      </c>
      <c r="D5297" s="29">
        <v>46568</v>
      </c>
      <c r="E5297">
        <v>0</v>
      </c>
      <c r="F5297">
        <v>0</v>
      </c>
      <c r="G5297">
        <v>0</v>
      </c>
      <c r="H5297">
        <v>0</v>
      </c>
      <c r="L5297">
        <v>94.753641000000002</v>
      </c>
      <c r="R5297">
        <v>638.34031500000003</v>
      </c>
      <c r="S5297" t="s">
        <v>90</v>
      </c>
      <c r="T5297" s="297">
        <v>46311.754166666666</v>
      </c>
    </row>
    <row r="5298" spans="1:20" x14ac:dyDescent="0.35">
      <c r="A5298" t="s">
        <v>110</v>
      </c>
      <c r="B5298" t="s">
        <v>111</v>
      </c>
      <c r="C5298" t="s">
        <v>89</v>
      </c>
      <c r="D5298" s="29">
        <v>46569</v>
      </c>
      <c r="E5298">
        <v>0</v>
      </c>
      <c r="F5298">
        <v>0</v>
      </c>
      <c r="G5298">
        <v>0</v>
      </c>
      <c r="H5298">
        <v>0</v>
      </c>
      <c r="L5298">
        <v>94.753641000000002</v>
      </c>
      <c r="R5298">
        <v>638.34031500000003</v>
      </c>
      <c r="S5298" t="s">
        <v>90</v>
      </c>
      <c r="T5298" s="297">
        <v>46311.754166666666</v>
      </c>
    </row>
    <row r="5299" spans="1:20" x14ac:dyDescent="0.35">
      <c r="A5299" t="s">
        <v>110</v>
      </c>
      <c r="B5299" t="s">
        <v>111</v>
      </c>
      <c r="C5299" t="s">
        <v>89</v>
      </c>
      <c r="D5299" s="29">
        <v>46570</v>
      </c>
      <c r="E5299">
        <v>0</v>
      </c>
      <c r="F5299">
        <v>0</v>
      </c>
      <c r="G5299">
        <v>0</v>
      </c>
      <c r="H5299">
        <v>0</v>
      </c>
      <c r="L5299">
        <v>94.753641000000002</v>
      </c>
      <c r="R5299">
        <v>638.34031500000003</v>
      </c>
      <c r="S5299" t="s">
        <v>90</v>
      </c>
      <c r="T5299" s="297">
        <v>46311.754166666666</v>
      </c>
    </row>
    <row r="5300" spans="1:20" x14ac:dyDescent="0.35">
      <c r="A5300" t="s">
        <v>110</v>
      </c>
      <c r="B5300" t="s">
        <v>111</v>
      </c>
      <c r="C5300" t="s">
        <v>89</v>
      </c>
      <c r="D5300" s="29">
        <v>46571</v>
      </c>
      <c r="E5300">
        <v>0</v>
      </c>
      <c r="F5300">
        <v>0</v>
      </c>
      <c r="G5300">
        <v>0</v>
      </c>
      <c r="H5300">
        <v>0</v>
      </c>
      <c r="L5300">
        <v>94.753641000000002</v>
      </c>
      <c r="R5300">
        <v>638.34031500000003</v>
      </c>
      <c r="S5300" t="s">
        <v>90</v>
      </c>
      <c r="T5300" s="297">
        <v>46311.754166666666</v>
      </c>
    </row>
    <row r="5301" spans="1:20" x14ac:dyDescent="0.35">
      <c r="A5301" t="s">
        <v>110</v>
      </c>
      <c r="B5301" t="s">
        <v>111</v>
      </c>
      <c r="C5301" t="s">
        <v>89</v>
      </c>
      <c r="D5301" s="29">
        <v>46572</v>
      </c>
      <c r="E5301">
        <v>0</v>
      </c>
      <c r="F5301">
        <v>0</v>
      </c>
      <c r="G5301">
        <v>0</v>
      </c>
      <c r="H5301">
        <v>0</v>
      </c>
      <c r="L5301">
        <v>94.753641000000002</v>
      </c>
      <c r="R5301">
        <v>638.34031500000003</v>
      </c>
      <c r="S5301" t="s">
        <v>90</v>
      </c>
      <c r="T5301" s="297">
        <v>46311.754166666666</v>
      </c>
    </row>
    <row r="5302" spans="1:20" x14ac:dyDescent="0.35">
      <c r="A5302" t="s">
        <v>110</v>
      </c>
      <c r="B5302" t="s">
        <v>111</v>
      </c>
      <c r="C5302" t="s">
        <v>89</v>
      </c>
      <c r="D5302" s="29">
        <v>46573</v>
      </c>
      <c r="E5302">
        <v>0</v>
      </c>
      <c r="F5302">
        <v>0</v>
      </c>
      <c r="G5302">
        <v>0</v>
      </c>
      <c r="H5302">
        <v>0</v>
      </c>
      <c r="L5302">
        <v>94.753641000000002</v>
      </c>
      <c r="R5302">
        <v>638.34031500000003</v>
      </c>
      <c r="S5302" t="s">
        <v>90</v>
      </c>
      <c r="T5302" s="297">
        <v>46311.754166666666</v>
      </c>
    </row>
    <row r="5303" spans="1:20" x14ac:dyDescent="0.35">
      <c r="A5303" t="s">
        <v>110</v>
      </c>
      <c r="B5303" t="s">
        <v>111</v>
      </c>
      <c r="C5303" t="s">
        <v>89</v>
      </c>
      <c r="D5303" s="29">
        <v>46574</v>
      </c>
      <c r="E5303">
        <v>0</v>
      </c>
      <c r="F5303">
        <v>0</v>
      </c>
      <c r="G5303">
        <v>0.54</v>
      </c>
      <c r="H5303">
        <v>0.53</v>
      </c>
      <c r="J5303">
        <v>295</v>
      </c>
      <c r="K5303">
        <v>300</v>
      </c>
      <c r="L5303">
        <v>94.753641000000002</v>
      </c>
      <c r="R5303">
        <v>638.34031500000003</v>
      </c>
      <c r="S5303" t="s">
        <v>90</v>
      </c>
      <c r="T5303" s="297">
        <v>46311.754166666666</v>
      </c>
    </row>
    <row r="5304" spans="1:20" x14ac:dyDescent="0.35">
      <c r="A5304" t="s">
        <v>110</v>
      </c>
      <c r="B5304" t="s">
        <v>111</v>
      </c>
      <c r="C5304" t="s">
        <v>89</v>
      </c>
      <c r="D5304" s="29">
        <v>46575</v>
      </c>
      <c r="E5304">
        <v>0</v>
      </c>
      <c r="F5304">
        <v>0</v>
      </c>
      <c r="G5304">
        <v>0</v>
      </c>
      <c r="H5304">
        <v>0</v>
      </c>
      <c r="L5304">
        <v>94.753641000000002</v>
      </c>
      <c r="R5304">
        <v>638.34031500000003</v>
      </c>
      <c r="S5304" t="s">
        <v>90</v>
      </c>
      <c r="T5304" s="297">
        <v>46311.754166666666</v>
      </c>
    </row>
    <row r="5305" spans="1:20" x14ac:dyDescent="0.35">
      <c r="A5305" t="s">
        <v>110</v>
      </c>
      <c r="B5305" t="s">
        <v>111</v>
      </c>
      <c r="C5305" t="s">
        <v>89</v>
      </c>
      <c r="D5305" s="29">
        <v>46576</v>
      </c>
      <c r="E5305">
        <v>0</v>
      </c>
      <c r="F5305">
        <v>0</v>
      </c>
      <c r="G5305">
        <v>0</v>
      </c>
      <c r="H5305">
        <v>0</v>
      </c>
      <c r="L5305">
        <v>94.753641000000002</v>
      </c>
      <c r="R5305">
        <v>638.34031500000003</v>
      </c>
      <c r="S5305" t="s">
        <v>90</v>
      </c>
      <c r="T5305" s="297">
        <v>46311.754166666666</v>
      </c>
    </row>
    <row r="5306" spans="1:20" x14ac:dyDescent="0.35">
      <c r="A5306" t="s">
        <v>110</v>
      </c>
      <c r="B5306" t="s">
        <v>111</v>
      </c>
      <c r="C5306" t="s">
        <v>89</v>
      </c>
      <c r="D5306" s="29">
        <v>46577</v>
      </c>
      <c r="E5306">
        <v>0</v>
      </c>
      <c r="F5306">
        <v>0</v>
      </c>
      <c r="G5306">
        <v>0</v>
      </c>
      <c r="H5306">
        <v>0</v>
      </c>
      <c r="L5306">
        <v>94.753641000000002</v>
      </c>
      <c r="R5306">
        <v>638.34031500000003</v>
      </c>
      <c r="S5306" t="s">
        <v>90</v>
      </c>
      <c r="T5306" s="297">
        <v>46311.754166666666</v>
      </c>
    </row>
    <row r="5307" spans="1:20" x14ac:dyDescent="0.35">
      <c r="A5307" t="s">
        <v>110</v>
      </c>
      <c r="B5307" t="s">
        <v>111</v>
      </c>
      <c r="C5307" t="s">
        <v>89</v>
      </c>
      <c r="D5307" s="29">
        <v>46578</v>
      </c>
      <c r="E5307">
        <v>0</v>
      </c>
      <c r="F5307">
        <v>0</v>
      </c>
      <c r="G5307">
        <v>0</v>
      </c>
      <c r="H5307">
        <v>0</v>
      </c>
      <c r="L5307">
        <v>94.753641000000002</v>
      </c>
      <c r="R5307">
        <v>638.34031500000003</v>
      </c>
      <c r="S5307" t="s">
        <v>90</v>
      </c>
      <c r="T5307" s="297">
        <v>46311.754166666666</v>
      </c>
    </row>
    <row r="5308" spans="1:20" x14ac:dyDescent="0.35">
      <c r="A5308" t="s">
        <v>110</v>
      </c>
      <c r="B5308" t="s">
        <v>111</v>
      </c>
      <c r="C5308" t="s">
        <v>89</v>
      </c>
      <c r="D5308" s="29">
        <v>46579</v>
      </c>
      <c r="E5308">
        <v>0</v>
      </c>
      <c r="F5308">
        <v>0</v>
      </c>
      <c r="G5308">
        <v>0</v>
      </c>
      <c r="H5308">
        <v>0</v>
      </c>
      <c r="L5308">
        <v>94.753641000000002</v>
      </c>
      <c r="R5308">
        <v>638.34031500000003</v>
      </c>
      <c r="S5308" t="s">
        <v>90</v>
      </c>
      <c r="T5308" s="297">
        <v>46311.754166666666</v>
      </c>
    </row>
    <row r="5309" spans="1:20" x14ac:dyDescent="0.35">
      <c r="A5309" t="s">
        <v>110</v>
      </c>
      <c r="B5309" t="s">
        <v>111</v>
      </c>
      <c r="C5309" t="s">
        <v>89</v>
      </c>
      <c r="D5309" s="29">
        <v>46580</v>
      </c>
      <c r="E5309">
        <v>0</v>
      </c>
      <c r="F5309">
        <v>0</v>
      </c>
      <c r="G5309">
        <v>0</v>
      </c>
      <c r="H5309">
        <v>0</v>
      </c>
      <c r="L5309">
        <v>94.753641000000002</v>
      </c>
      <c r="R5309">
        <v>638.34031500000003</v>
      </c>
      <c r="S5309" t="s">
        <v>90</v>
      </c>
      <c r="T5309" s="297">
        <v>46311.754166666666</v>
      </c>
    </row>
    <row r="5310" spans="1:20" x14ac:dyDescent="0.35">
      <c r="A5310" t="s">
        <v>110</v>
      </c>
      <c r="B5310" t="s">
        <v>111</v>
      </c>
      <c r="C5310" t="s">
        <v>89</v>
      </c>
      <c r="D5310" s="29">
        <v>46581</v>
      </c>
      <c r="E5310">
        <v>0</v>
      </c>
      <c r="F5310">
        <v>0</v>
      </c>
      <c r="G5310">
        <v>0</v>
      </c>
      <c r="H5310">
        <v>0</v>
      </c>
      <c r="L5310">
        <v>94.753641000000002</v>
      </c>
      <c r="R5310">
        <v>638.34031500000003</v>
      </c>
      <c r="S5310" t="s">
        <v>90</v>
      </c>
      <c r="T5310" s="297">
        <v>46311.754166666666</v>
      </c>
    </row>
    <row r="5311" spans="1:20" x14ac:dyDescent="0.35">
      <c r="A5311" t="s">
        <v>110</v>
      </c>
      <c r="B5311" t="s">
        <v>111</v>
      </c>
      <c r="C5311" t="s">
        <v>89</v>
      </c>
      <c r="D5311" s="29">
        <v>46582</v>
      </c>
      <c r="E5311">
        <v>0</v>
      </c>
      <c r="F5311">
        <v>0</v>
      </c>
      <c r="G5311">
        <v>0</v>
      </c>
      <c r="H5311">
        <v>0</v>
      </c>
      <c r="L5311">
        <v>94.753641000000002</v>
      </c>
      <c r="R5311">
        <v>638.34031500000003</v>
      </c>
      <c r="S5311" t="s">
        <v>90</v>
      </c>
      <c r="T5311" s="297">
        <v>46311.754166666666</v>
      </c>
    </row>
    <row r="5312" spans="1:20" x14ac:dyDescent="0.35">
      <c r="A5312" t="s">
        <v>110</v>
      </c>
      <c r="B5312" t="s">
        <v>111</v>
      </c>
      <c r="C5312" t="s">
        <v>89</v>
      </c>
      <c r="D5312" s="29">
        <v>46583</v>
      </c>
      <c r="E5312">
        <v>0</v>
      </c>
      <c r="F5312">
        <v>0</v>
      </c>
      <c r="G5312">
        <v>0</v>
      </c>
      <c r="H5312">
        <v>0</v>
      </c>
      <c r="L5312">
        <v>94.753641000000002</v>
      </c>
      <c r="R5312">
        <v>638.34031500000003</v>
      </c>
      <c r="S5312" t="s">
        <v>90</v>
      </c>
      <c r="T5312" s="297">
        <v>46311.754166666666</v>
      </c>
    </row>
    <row r="5313" spans="1:20" x14ac:dyDescent="0.35">
      <c r="A5313" t="s">
        <v>110</v>
      </c>
      <c r="B5313" t="s">
        <v>111</v>
      </c>
      <c r="C5313" t="s">
        <v>89</v>
      </c>
      <c r="D5313" s="29">
        <v>46584</v>
      </c>
      <c r="E5313">
        <v>0</v>
      </c>
      <c r="F5313">
        <v>0</v>
      </c>
      <c r="G5313">
        <v>0</v>
      </c>
      <c r="H5313">
        <v>0</v>
      </c>
      <c r="L5313">
        <v>94.753641000000002</v>
      </c>
      <c r="R5313">
        <v>638.34031500000003</v>
      </c>
      <c r="S5313" t="s">
        <v>90</v>
      </c>
      <c r="T5313" s="297">
        <v>46311.754166666666</v>
      </c>
    </row>
    <row r="5314" spans="1:20" x14ac:dyDescent="0.35">
      <c r="A5314" t="s">
        <v>110</v>
      </c>
      <c r="B5314" t="s">
        <v>111</v>
      </c>
      <c r="C5314" t="s">
        <v>89</v>
      </c>
      <c r="D5314" s="29">
        <v>46585</v>
      </c>
      <c r="E5314">
        <v>0</v>
      </c>
      <c r="F5314">
        <v>0</v>
      </c>
      <c r="G5314">
        <v>0</v>
      </c>
      <c r="H5314">
        <v>0</v>
      </c>
      <c r="L5314">
        <v>94.753641000000002</v>
      </c>
      <c r="R5314">
        <v>638.34031500000003</v>
      </c>
      <c r="S5314" t="s">
        <v>90</v>
      </c>
      <c r="T5314" s="297">
        <v>46311.754166666666</v>
      </c>
    </row>
    <row r="5315" spans="1:20" x14ac:dyDescent="0.35">
      <c r="A5315" t="s">
        <v>110</v>
      </c>
      <c r="B5315" t="s">
        <v>111</v>
      </c>
      <c r="C5315" t="s">
        <v>89</v>
      </c>
      <c r="D5315" s="29">
        <v>46586</v>
      </c>
      <c r="E5315">
        <v>0</v>
      </c>
      <c r="F5315">
        <v>0</v>
      </c>
      <c r="G5315">
        <v>0</v>
      </c>
      <c r="H5315">
        <v>0</v>
      </c>
      <c r="L5315">
        <v>94.753641000000002</v>
      </c>
      <c r="R5315">
        <v>638.34031500000003</v>
      </c>
      <c r="S5315" t="s">
        <v>90</v>
      </c>
      <c r="T5315" s="297">
        <v>46311.754166666666</v>
      </c>
    </row>
    <row r="5316" spans="1:20" x14ac:dyDescent="0.35">
      <c r="A5316" t="s">
        <v>110</v>
      </c>
      <c r="B5316" t="s">
        <v>111</v>
      </c>
      <c r="C5316" t="s">
        <v>89</v>
      </c>
      <c r="D5316" s="29">
        <v>46587</v>
      </c>
      <c r="E5316">
        <v>0</v>
      </c>
      <c r="F5316">
        <v>0</v>
      </c>
      <c r="G5316">
        <v>0</v>
      </c>
      <c r="H5316">
        <v>0</v>
      </c>
      <c r="L5316">
        <v>94.753641000000002</v>
      </c>
      <c r="R5316">
        <v>638.34031500000003</v>
      </c>
      <c r="S5316" t="s">
        <v>90</v>
      </c>
      <c r="T5316" s="297">
        <v>46311.754166666666</v>
      </c>
    </row>
    <row r="5317" spans="1:20" x14ac:dyDescent="0.35">
      <c r="A5317" t="s">
        <v>110</v>
      </c>
      <c r="B5317" t="s">
        <v>111</v>
      </c>
      <c r="C5317" t="s">
        <v>89</v>
      </c>
      <c r="D5317" s="29">
        <v>46588</v>
      </c>
      <c r="E5317">
        <v>0</v>
      </c>
      <c r="F5317">
        <v>0</v>
      </c>
      <c r="G5317">
        <v>0</v>
      </c>
      <c r="H5317">
        <v>0</v>
      </c>
      <c r="L5317">
        <v>94.753641000000002</v>
      </c>
      <c r="R5317">
        <v>638.34031500000003</v>
      </c>
      <c r="S5317" t="s">
        <v>90</v>
      </c>
      <c r="T5317" s="297">
        <v>46311.754166666666</v>
      </c>
    </row>
    <row r="5318" spans="1:20" x14ac:dyDescent="0.35">
      <c r="A5318" t="s">
        <v>110</v>
      </c>
      <c r="B5318" t="s">
        <v>111</v>
      </c>
      <c r="C5318" t="s">
        <v>89</v>
      </c>
      <c r="D5318" s="29">
        <v>46589</v>
      </c>
      <c r="E5318">
        <v>0</v>
      </c>
      <c r="F5318">
        <v>0</v>
      </c>
      <c r="G5318">
        <v>0</v>
      </c>
      <c r="H5318">
        <v>0</v>
      </c>
      <c r="L5318">
        <v>94.753641000000002</v>
      </c>
      <c r="R5318">
        <v>638.34031500000003</v>
      </c>
      <c r="S5318" t="s">
        <v>90</v>
      </c>
      <c r="T5318" s="297">
        <v>46311.754166666666</v>
      </c>
    </row>
    <row r="5319" spans="1:20" x14ac:dyDescent="0.35">
      <c r="A5319" t="s">
        <v>110</v>
      </c>
      <c r="B5319" t="s">
        <v>111</v>
      </c>
      <c r="C5319" t="s">
        <v>89</v>
      </c>
      <c r="D5319" s="29">
        <v>46590</v>
      </c>
      <c r="E5319">
        <v>0</v>
      </c>
      <c r="F5319">
        <v>0</v>
      </c>
      <c r="G5319">
        <v>0</v>
      </c>
      <c r="H5319">
        <v>0</v>
      </c>
      <c r="L5319">
        <v>94.753641000000002</v>
      </c>
      <c r="R5319">
        <v>638.34031500000003</v>
      </c>
      <c r="S5319" t="s">
        <v>90</v>
      </c>
      <c r="T5319" s="297">
        <v>46311.754166666666</v>
      </c>
    </row>
    <row r="5320" spans="1:20" x14ac:dyDescent="0.35">
      <c r="A5320" t="s">
        <v>110</v>
      </c>
      <c r="B5320" t="s">
        <v>111</v>
      </c>
      <c r="C5320" t="s">
        <v>89</v>
      </c>
      <c r="D5320" s="29">
        <v>46591</v>
      </c>
      <c r="E5320">
        <v>0</v>
      </c>
      <c r="F5320">
        <v>0</v>
      </c>
      <c r="G5320">
        <v>0</v>
      </c>
      <c r="H5320">
        <v>0</v>
      </c>
      <c r="L5320">
        <v>94.753641000000002</v>
      </c>
      <c r="R5320">
        <v>638.34031500000003</v>
      </c>
      <c r="S5320" t="s">
        <v>90</v>
      </c>
      <c r="T5320" s="297">
        <v>46311.754166666666</v>
      </c>
    </row>
    <row r="5321" spans="1:20" x14ac:dyDescent="0.35">
      <c r="A5321" t="s">
        <v>110</v>
      </c>
      <c r="B5321" t="s">
        <v>111</v>
      </c>
      <c r="C5321" t="s">
        <v>89</v>
      </c>
      <c r="D5321" s="29">
        <v>46592</v>
      </c>
      <c r="E5321">
        <v>0</v>
      </c>
      <c r="F5321">
        <v>0</v>
      </c>
      <c r="G5321">
        <v>0</v>
      </c>
      <c r="H5321">
        <v>0</v>
      </c>
      <c r="L5321">
        <v>94.753641000000002</v>
      </c>
      <c r="R5321">
        <v>638.34031500000003</v>
      </c>
      <c r="S5321" t="s">
        <v>90</v>
      </c>
      <c r="T5321" s="297">
        <v>46311.754166666666</v>
      </c>
    </row>
    <row r="5322" spans="1:20" x14ac:dyDescent="0.35">
      <c r="A5322" t="s">
        <v>110</v>
      </c>
      <c r="B5322" t="s">
        <v>111</v>
      </c>
      <c r="C5322" t="s">
        <v>89</v>
      </c>
      <c r="D5322" s="29">
        <v>46593</v>
      </c>
      <c r="E5322">
        <v>0</v>
      </c>
      <c r="F5322">
        <v>0</v>
      </c>
      <c r="G5322">
        <v>0</v>
      </c>
      <c r="H5322">
        <v>0</v>
      </c>
      <c r="L5322">
        <v>94.753641000000002</v>
      </c>
      <c r="R5322">
        <v>638.34031500000003</v>
      </c>
      <c r="S5322" t="s">
        <v>90</v>
      </c>
      <c r="T5322" s="297">
        <v>46311.754166666666</v>
      </c>
    </row>
    <row r="5323" spans="1:20" x14ac:dyDescent="0.35">
      <c r="A5323" t="s">
        <v>110</v>
      </c>
      <c r="B5323" t="s">
        <v>111</v>
      </c>
      <c r="C5323" t="s">
        <v>89</v>
      </c>
      <c r="D5323" s="29">
        <v>46594</v>
      </c>
      <c r="E5323">
        <v>0</v>
      </c>
      <c r="F5323">
        <v>0</v>
      </c>
      <c r="G5323">
        <v>0</v>
      </c>
      <c r="H5323">
        <v>0</v>
      </c>
      <c r="L5323">
        <v>94.753641000000002</v>
      </c>
      <c r="R5323">
        <v>638.34031500000003</v>
      </c>
      <c r="S5323" t="s">
        <v>90</v>
      </c>
      <c r="T5323" s="297">
        <v>46311.754166666666</v>
      </c>
    </row>
    <row r="5324" spans="1:20" x14ac:dyDescent="0.35">
      <c r="A5324" t="s">
        <v>110</v>
      </c>
      <c r="B5324" t="s">
        <v>111</v>
      </c>
      <c r="C5324" t="s">
        <v>89</v>
      </c>
      <c r="D5324" s="29">
        <v>46595</v>
      </c>
      <c r="E5324">
        <v>0</v>
      </c>
      <c r="F5324">
        <v>0</v>
      </c>
      <c r="G5324">
        <v>0</v>
      </c>
      <c r="H5324">
        <v>0</v>
      </c>
      <c r="L5324">
        <v>94.753641000000002</v>
      </c>
      <c r="R5324">
        <v>638.34031500000003</v>
      </c>
      <c r="S5324" t="s">
        <v>90</v>
      </c>
      <c r="T5324" s="297">
        <v>46311.754166666666</v>
      </c>
    </row>
    <row r="5325" spans="1:20" x14ac:dyDescent="0.35">
      <c r="A5325" t="s">
        <v>110</v>
      </c>
      <c r="B5325" t="s">
        <v>111</v>
      </c>
      <c r="C5325" t="s">
        <v>89</v>
      </c>
      <c r="D5325" s="29">
        <v>46596</v>
      </c>
      <c r="E5325">
        <v>0</v>
      </c>
      <c r="F5325">
        <v>0</v>
      </c>
      <c r="G5325">
        <v>0</v>
      </c>
      <c r="H5325">
        <v>0</v>
      </c>
      <c r="L5325">
        <v>94.753641000000002</v>
      </c>
      <c r="R5325">
        <v>638.34031500000003</v>
      </c>
      <c r="S5325" t="s">
        <v>90</v>
      </c>
      <c r="T5325" s="297">
        <v>46311.754166666666</v>
      </c>
    </row>
    <row r="5326" spans="1:20" x14ac:dyDescent="0.35">
      <c r="A5326" t="s">
        <v>110</v>
      </c>
      <c r="B5326" t="s">
        <v>111</v>
      </c>
      <c r="C5326" t="s">
        <v>89</v>
      </c>
      <c r="D5326" s="29">
        <v>46597</v>
      </c>
      <c r="E5326">
        <v>0</v>
      </c>
      <c r="F5326">
        <v>0</v>
      </c>
      <c r="G5326">
        <v>0</v>
      </c>
      <c r="H5326">
        <v>0</v>
      </c>
      <c r="L5326">
        <v>94.753641000000002</v>
      </c>
      <c r="R5326">
        <v>638.34031500000003</v>
      </c>
      <c r="S5326" t="s">
        <v>90</v>
      </c>
      <c r="T5326" s="297">
        <v>46311.754166666666</v>
      </c>
    </row>
    <row r="5327" spans="1:20" x14ac:dyDescent="0.35">
      <c r="A5327" t="s">
        <v>110</v>
      </c>
      <c r="B5327" t="s">
        <v>111</v>
      </c>
      <c r="C5327" t="s">
        <v>89</v>
      </c>
      <c r="D5327" s="29">
        <v>46598</v>
      </c>
      <c r="E5327">
        <v>0</v>
      </c>
      <c r="F5327">
        <v>0</v>
      </c>
      <c r="G5327">
        <v>0</v>
      </c>
      <c r="H5327">
        <v>0</v>
      </c>
      <c r="L5327">
        <v>94.753641000000002</v>
      </c>
      <c r="R5327">
        <v>638.34031500000003</v>
      </c>
      <c r="S5327" t="s">
        <v>90</v>
      </c>
      <c r="T5327" s="297">
        <v>46311.754166666666</v>
      </c>
    </row>
    <row r="5328" spans="1:20" x14ac:dyDescent="0.35">
      <c r="A5328" t="s">
        <v>110</v>
      </c>
      <c r="B5328" t="s">
        <v>111</v>
      </c>
      <c r="C5328" t="s">
        <v>89</v>
      </c>
      <c r="D5328" s="29">
        <v>46599</v>
      </c>
      <c r="E5328">
        <v>0</v>
      </c>
      <c r="F5328">
        <v>0</v>
      </c>
      <c r="G5328">
        <v>0</v>
      </c>
      <c r="H5328">
        <v>0</v>
      </c>
      <c r="L5328">
        <v>94.753641000000002</v>
      </c>
      <c r="R5328">
        <v>638.34031500000003</v>
      </c>
      <c r="S5328" t="s">
        <v>90</v>
      </c>
      <c r="T5328" s="297">
        <v>46311.754166666666</v>
      </c>
    </row>
    <row r="5329" spans="1:20" x14ac:dyDescent="0.35">
      <c r="A5329" t="s">
        <v>110</v>
      </c>
      <c r="B5329" t="s">
        <v>111</v>
      </c>
      <c r="C5329" t="s">
        <v>89</v>
      </c>
      <c r="D5329" s="29">
        <v>46600</v>
      </c>
      <c r="E5329">
        <v>0</v>
      </c>
      <c r="F5329">
        <v>0</v>
      </c>
      <c r="G5329">
        <v>0</v>
      </c>
      <c r="H5329">
        <v>0</v>
      </c>
      <c r="L5329">
        <v>94.753641000000002</v>
      </c>
      <c r="R5329">
        <v>638.34031500000003</v>
      </c>
      <c r="S5329" t="s">
        <v>90</v>
      </c>
      <c r="T5329" s="297">
        <v>46311.754166666666</v>
      </c>
    </row>
    <row r="5330" spans="1:20" x14ac:dyDescent="0.35">
      <c r="A5330" t="s">
        <v>110</v>
      </c>
      <c r="B5330" t="s">
        <v>111</v>
      </c>
      <c r="C5330" t="s">
        <v>89</v>
      </c>
      <c r="D5330" s="29">
        <v>46601</v>
      </c>
      <c r="E5330">
        <v>0</v>
      </c>
      <c r="F5330">
        <v>0</v>
      </c>
      <c r="G5330">
        <v>0</v>
      </c>
      <c r="H5330">
        <v>0</v>
      </c>
      <c r="L5330">
        <v>94.753641000000002</v>
      </c>
      <c r="R5330">
        <v>638.34031500000003</v>
      </c>
      <c r="S5330" t="s">
        <v>90</v>
      </c>
      <c r="T5330" s="297">
        <v>46311.754166666666</v>
      </c>
    </row>
    <row r="5331" spans="1:20" x14ac:dyDescent="0.35">
      <c r="A5331" t="s">
        <v>110</v>
      </c>
      <c r="B5331" t="s">
        <v>111</v>
      </c>
      <c r="C5331" t="s">
        <v>89</v>
      </c>
      <c r="D5331" s="29">
        <v>46602</v>
      </c>
      <c r="E5331">
        <v>0</v>
      </c>
      <c r="F5331">
        <v>0</v>
      </c>
      <c r="G5331">
        <v>0</v>
      </c>
      <c r="H5331">
        <v>0</v>
      </c>
      <c r="L5331">
        <v>94.753641000000002</v>
      </c>
      <c r="R5331">
        <v>638.34031500000003</v>
      </c>
      <c r="S5331" t="s">
        <v>90</v>
      </c>
      <c r="T5331" s="297">
        <v>46311.754166666666</v>
      </c>
    </row>
    <row r="5332" spans="1:20" x14ac:dyDescent="0.35">
      <c r="A5332" t="s">
        <v>110</v>
      </c>
      <c r="B5332" t="s">
        <v>111</v>
      </c>
      <c r="C5332" t="s">
        <v>89</v>
      </c>
      <c r="D5332" s="29">
        <v>46603</v>
      </c>
      <c r="E5332">
        <v>0</v>
      </c>
      <c r="F5332">
        <v>0</v>
      </c>
      <c r="G5332">
        <v>0</v>
      </c>
      <c r="H5332">
        <v>0</v>
      </c>
      <c r="L5332">
        <v>94.753641000000002</v>
      </c>
      <c r="R5332">
        <v>638.34031500000003</v>
      </c>
      <c r="S5332" t="s">
        <v>90</v>
      </c>
      <c r="T5332" s="297">
        <v>46311.754166666666</v>
      </c>
    </row>
    <row r="5333" spans="1:20" x14ac:dyDescent="0.35">
      <c r="A5333" t="s">
        <v>110</v>
      </c>
      <c r="B5333" t="s">
        <v>111</v>
      </c>
      <c r="C5333" t="s">
        <v>89</v>
      </c>
      <c r="D5333" s="29">
        <v>46604</v>
      </c>
      <c r="E5333">
        <v>0</v>
      </c>
      <c r="F5333">
        <v>0</v>
      </c>
      <c r="G5333">
        <v>0</v>
      </c>
      <c r="H5333">
        <v>0</v>
      </c>
      <c r="L5333">
        <v>94.753641000000002</v>
      </c>
      <c r="R5333">
        <v>638.34031500000003</v>
      </c>
      <c r="S5333" t="s">
        <v>90</v>
      </c>
      <c r="T5333" s="297">
        <v>46311.754166666666</v>
      </c>
    </row>
    <row r="5334" spans="1:20" x14ac:dyDescent="0.35">
      <c r="A5334" t="s">
        <v>110</v>
      </c>
      <c r="B5334" t="s">
        <v>111</v>
      </c>
      <c r="C5334" t="s">
        <v>89</v>
      </c>
      <c r="D5334" s="29">
        <v>46605</v>
      </c>
      <c r="E5334">
        <v>0</v>
      </c>
      <c r="F5334">
        <v>0</v>
      </c>
      <c r="G5334">
        <v>0</v>
      </c>
      <c r="H5334">
        <v>0</v>
      </c>
      <c r="L5334">
        <v>94.753641000000002</v>
      </c>
      <c r="R5334">
        <v>638.34031500000003</v>
      </c>
      <c r="S5334" t="s">
        <v>90</v>
      </c>
      <c r="T5334" s="297">
        <v>46311.754166666666</v>
      </c>
    </row>
    <row r="5335" spans="1:20" x14ac:dyDescent="0.35">
      <c r="A5335" t="s">
        <v>110</v>
      </c>
      <c r="B5335" t="s">
        <v>111</v>
      </c>
      <c r="C5335" t="s">
        <v>89</v>
      </c>
      <c r="D5335" s="29">
        <v>46606</v>
      </c>
      <c r="E5335">
        <v>0</v>
      </c>
      <c r="F5335">
        <v>0</v>
      </c>
      <c r="G5335">
        <v>0</v>
      </c>
      <c r="H5335">
        <v>0</v>
      </c>
      <c r="L5335">
        <v>94.753641000000002</v>
      </c>
      <c r="R5335">
        <v>638.34031500000003</v>
      </c>
      <c r="S5335" t="s">
        <v>90</v>
      </c>
      <c r="T5335" s="297">
        <v>46311.754166666666</v>
      </c>
    </row>
    <row r="5336" spans="1:20" x14ac:dyDescent="0.35">
      <c r="A5336" t="s">
        <v>110</v>
      </c>
      <c r="B5336" t="s">
        <v>111</v>
      </c>
      <c r="C5336" t="s">
        <v>89</v>
      </c>
      <c r="D5336" s="29">
        <v>46607</v>
      </c>
      <c r="E5336">
        <v>0</v>
      </c>
      <c r="F5336">
        <v>0</v>
      </c>
      <c r="G5336">
        <v>0</v>
      </c>
      <c r="H5336">
        <v>0</v>
      </c>
      <c r="L5336">
        <v>94.753641000000002</v>
      </c>
      <c r="R5336">
        <v>638.34031500000003</v>
      </c>
      <c r="S5336" t="s">
        <v>90</v>
      </c>
      <c r="T5336" s="297">
        <v>46311.754166666666</v>
      </c>
    </row>
    <row r="5337" spans="1:20" x14ac:dyDescent="0.35">
      <c r="A5337" t="s">
        <v>110</v>
      </c>
      <c r="B5337" t="s">
        <v>111</v>
      </c>
      <c r="C5337" t="s">
        <v>89</v>
      </c>
      <c r="D5337" s="29">
        <v>46608</v>
      </c>
      <c r="E5337">
        <v>0</v>
      </c>
      <c r="F5337">
        <v>0</v>
      </c>
      <c r="G5337">
        <v>0</v>
      </c>
      <c r="H5337">
        <v>0</v>
      </c>
      <c r="L5337">
        <v>94.753641000000002</v>
      </c>
      <c r="R5337">
        <v>638.34031500000003</v>
      </c>
      <c r="S5337" t="s">
        <v>90</v>
      </c>
      <c r="T5337" s="297">
        <v>46311.754166666666</v>
      </c>
    </row>
    <row r="5338" spans="1:20" x14ac:dyDescent="0.35">
      <c r="A5338" t="s">
        <v>110</v>
      </c>
      <c r="B5338" t="s">
        <v>111</v>
      </c>
      <c r="C5338" t="s">
        <v>89</v>
      </c>
      <c r="D5338" s="29">
        <v>46609</v>
      </c>
      <c r="E5338">
        <v>0</v>
      </c>
      <c r="F5338">
        <v>0</v>
      </c>
      <c r="G5338">
        <v>0</v>
      </c>
      <c r="H5338">
        <v>0</v>
      </c>
      <c r="L5338">
        <v>94.753641000000002</v>
      </c>
      <c r="R5338">
        <v>638.34031500000003</v>
      </c>
      <c r="S5338" t="s">
        <v>90</v>
      </c>
      <c r="T5338" s="297">
        <v>46311.754166666666</v>
      </c>
    </row>
    <row r="5339" spans="1:20" x14ac:dyDescent="0.35">
      <c r="A5339" t="s">
        <v>110</v>
      </c>
      <c r="B5339" t="s">
        <v>111</v>
      </c>
      <c r="C5339" t="s">
        <v>89</v>
      </c>
      <c r="D5339" s="29">
        <v>46610</v>
      </c>
      <c r="E5339">
        <v>0</v>
      </c>
      <c r="F5339">
        <v>0</v>
      </c>
      <c r="G5339">
        <v>0</v>
      </c>
      <c r="H5339">
        <v>0</v>
      </c>
      <c r="L5339">
        <v>94.753641000000002</v>
      </c>
      <c r="R5339">
        <v>638.34031500000003</v>
      </c>
      <c r="S5339" t="s">
        <v>90</v>
      </c>
      <c r="T5339" s="297">
        <v>46311.754166666666</v>
      </c>
    </row>
    <row r="5340" spans="1:20" x14ac:dyDescent="0.35">
      <c r="A5340" t="s">
        <v>110</v>
      </c>
      <c r="B5340" t="s">
        <v>111</v>
      </c>
      <c r="C5340" t="s">
        <v>89</v>
      </c>
      <c r="D5340" s="29">
        <v>46611</v>
      </c>
      <c r="E5340">
        <v>0</v>
      </c>
      <c r="F5340">
        <v>0</v>
      </c>
      <c r="G5340">
        <v>0</v>
      </c>
      <c r="H5340">
        <v>0</v>
      </c>
      <c r="L5340">
        <v>94.753641000000002</v>
      </c>
      <c r="R5340">
        <v>638.34031500000003</v>
      </c>
      <c r="S5340" t="s">
        <v>90</v>
      </c>
      <c r="T5340" s="297">
        <v>46311.754166666666</v>
      </c>
    </row>
    <row r="5341" spans="1:20" x14ac:dyDescent="0.35">
      <c r="A5341" t="s">
        <v>110</v>
      </c>
      <c r="B5341" t="s">
        <v>111</v>
      </c>
      <c r="C5341" t="s">
        <v>89</v>
      </c>
      <c r="D5341" s="29">
        <v>46612</v>
      </c>
      <c r="E5341">
        <v>0</v>
      </c>
      <c r="F5341">
        <v>0</v>
      </c>
      <c r="G5341">
        <v>0</v>
      </c>
      <c r="H5341">
        <v>0</v>
      </c>
      <c r="L5341">
        <v>94.753641000000002</v>
      </c>
      <c r="R5341">
        <v>638.34031500000003</v>
      </c>
      <c r="S5341" t="s">
        <v>90</v>
      </c>
      <c r="T5341" s="297">
        <v>46311.754166666666</v>
      </c>
    </row>
    <row r="5342" spans="1:20" x14ac:dyDescent="0.35">
      <c r="A5342" t="s">
        <v>110</v>
      </c>
      <c r="B5342" t="s">
        <v>111</v>
      </c>
      <c r="C5342" t="s">
        <v>89</v>
      </c>
      <c r="D5342" s="29">
        <v>46613</v>
      </c>
      <c r="E5342">
        <v>0</v>
      </c>
      <c r="F5342">
        <v>0</v>
      </c>
      <c r="G5342">
        <v>0</v>
      </c>
      <c r="H5342">
        <v>0</v>
      </c>
      <c r="L5342">
        <v>94.753641000000002</v>
      </c>
      <c r="R5342">
        <v>638.34031500000003</v>
      </c>
      <c r="S5342" t="s">
        <v>90</v>
      </c>
      <c r="T5342" s="297">
        <v>46311.754166666666</v>
      </c>
    </row>
    <row r="5343" spans="1:20" x14ac:dyDescent="0.35">
      <c r="A5343" t="s">
        <v>110</v>
      </c>
      <c r="B5343" t="s">
        <v>111</v>
      </c>
      <c r="C5343" t="s">
        <v>89</v>
      </c>
      <c r="D5343" s="29">
        <v>46614</v>
      </c>
      <c r="E5343">
        <v>0</v>
      </c>
      <c r="F5343">
        <v>0</v>
      </c>
      <c r="G5343">
        <v>0</v>
      </c>
      <c r="H5343">
        <v>0</v>
      </c>
      <c r="L5343">
        <v>94.753641000000002</v>
      </c>
      <c r="R5343">
        <v>638.34031500000003</v>
      </c>
      <c r="S5343" t="s">
        <v>90</v>
      </c>
      <c r="T5343" s="297">
        <v>46311.754166666666</v>
      </c>
    </row>
    <row r="5344" spans="1:20" x14ac:dyDescent="0.35">
      <c r="A5344" t="s">
        <v>110</v>
      </c>
      <c r="B5344" t="s">
        <v>111</v>
      </c>
      <c r="C5344" t="s">
        <v>89</v>
      </c>
      <c r="D5344" s="29">
        <v>46615</v>
      </c>
      <c r="E5344">
        <v>0</v>
      </c>
      <c r="F5344">
        <v>0</v>
      </c>
      <c r="G5344">
        <v>0</v>
      </c>
      <c r="H5344">
        <v>0</v>
      </c>
      <c r="L5344">
        <v>94.753641000000002</v>
      </c>
      <c r="R5344">
        <v>638.34031500000003</v>
      </c>
      <c r="S5344" t="s">
        <v>90</v>
      </c>
      <c r="T5344" s="297">
        <v>46311.754166666666</v>
      </c>
    </row>
    <row r="5345" spans="1:20" x14ac:dyDescent="0.35">
      <c r="A5345" t="s">
        <v>110</v>
      </c>
      <c r="B5345" t="s">
        <v>111</v>
      </c>
      <c r="C5345" t="s">
        <v>89</v>
      </c>
      <c r="D5345" s="29">
        <v>46616</v>
      </c>
      <c r="E5345">
        <v>0</v>
      </c>
      <c r="F5345">
        <v>0</v>
      </c>
      <c r="G5345">
        <v>0</v>
      </c>
      <c r="H5345">
        <v>0</v>
      </c>
      <c r="L5345">
        <v>94.753641000000002</v>
      </c>
      <c r="R5345">
        <v>638.34031500000003</v>
      </c>
      <c r="S5345" t="s">
        <v>90</v>
      </c>
      <c r="T5345" s="297">
        <v>46311.754166666666</v>
      </c>
    </row>
    <row r="5346" spans="1:20" x14ac:dyDescent="0.35">
      <c r="A5346" t="s">
        <v>110</v>
      </c>
      <c r="B5346" t="s">
        <v>111</v>
      </c>
      <c r="C5346" t="s">
        <v>89</v>
      </c>
      <c r="D5346" s="29">
        <v>46617</v>
      </c>
      <c r="E5346">
        <v>0</v>
      </c>
      <c r="F5346">
        <v>0</v>
      </c>
      <c r="G5346">
        <v>0</v>
      </c>
      <c r="H5346">
        <v>0</v>
      </c>
      <c r="L5346">
        <v>94.753641000000002</v>
      </c>
      <c r="R5346">
        <v>638.34031500000003</v>
      </c>
      <c r="S5346" t="s">
        <v>90</v>
      </c>
      <c r="T5346" s="297">
        <v>46311.754166666666</v>
      </c>
    </row>
    <row r="5347" spans="1:20" x14ac:dyDescent="0.35">
      <c r="A5347" t="s">
        <v>110</v>
      </c>
      <c r="B5347" t="s">
        <v>111</v>
      </c>
      <c r="C5347" t="s">
        <v>89</v>
      </c>
      <c r="D5347" s="29">
        <v>46618</v>
      </c>
      <c r="E5347">
        <v>0</v>
      </c>
      <c r="F5347">
        <v>0</v>
      </c>
      <c r="G5347">
        <v>0</v>
      </c>
      <c r="H5347">
        <v>0</v>
      </c>
      <c r="L5347">
        <v>94.753641000000002</v>
      </c>
      <c r="R5347">
        <v>638.34031500000003</v>
      </c>
      <c r="S5347" t="s">
        <v>90</v>
      </c>
      <c r="T5347" s="297">
        <v>46311.754166666666</v>
      </c>
    </row>
    <row r="5348" spans="1:20" x14ac:dyDescent="0.35">
      <c r="A5348" t="s">
        <v>110</v>
      </c>
      <c r="B5348" t="s">
        <v>111</v>
      </c>
      <c r="C5348" t="s">
        <v>89</v>
      </c>
      <c r="D5348" s="29">
        <v>46619</v>
      </c>
      <c r="E5348">
        <v>0</v>
      </c>
      <c r="F5348">
        <v>0</v>
      </c>
      <c r="G5348">
        <v>0</v>
      </c>
      <c r="H5348">
        <v>0</v>
      </c>
      <c r="L5348">
        <v>94.753641000000002</v>
      </c>
      <c r="R5348">
        <v>638.34031500000003</v>
      </c>
      <c r="S5348" t="s">
        <v>90</v>
      </c>
      <c r="T5348" s="297">
        <v>46311.754166666666</v>
      </c>
    </row>
    <row r="5349" spans="1:20" x14ac:dyDescent="0.35">
      <c r="A5349" t="s">
        <v>110</v>
      </c>
      <c r="B5349" t="s">
        <v>111</v>
      </c>
      <c r="C5349" t="s">
        <v>89</v>
      </c>
      <c r="D5349" s="29">
        <v>46620</v>
      </c>
      <c r="E5349">
        <v>0</v>
      </c>
      <c r="F5349">
        <v>0</v>
      </c>
      <c r="G5349">
        <v>0</v>
      </c>
      <c r="H5349">
        <v>0</v>
      </c>
      <c r="L5349">
        <v>94.753641000000002</v>
      </c>
      <c r="R5349">
        <v>638.34031500000003</v>
      </c>
      <c r="S5349" t="s">
        <v>90</v>
      </c>
      <c r="T5349" s="297">
        <v>46311.754166666666</v>
      </c>
    </row>
    <row r="5350" spans="1:20" x14ac:dyDescent="0.35">
      <c r="A5350" t="s">
        <v>110</v>
      </c>
      <c r="B5350" t="s">
        <v>111</v>
      </c>
      <c r="C5350" t="s">
        <v>89</v>
      </c>
      <c r="D5350" s="29">
        <v>46621</v>
      </c>
      <c r="E5350">
        <v>0</v>
      </c>
      <c r="F5350">
        <v>0</v>
      </c>
      <c r="G5350">
        <v>0</v>
      </c>
      <c r="H5350">
        <v>0</v>
      </c>
      <c r="L5350">
        <v>94.753641000000002</v>
      </c>
      <c r="R5350">
        <v>638.34031500000003</v>
      </c>
      <c r="S5350" t="s">
        <v>90</v>
      </c>
      <c r="T5350" s="297">
        <v>46311.754166666666</v>
      </c>
    </row>
    <row r="5351" spans="1:20" x14ac:dyDescent="0.35">
      <c r="A5351" t="s">
        <v>110</v>
      </c>
      <c r="B5351" t="s">
        <v>111</v>
      </c>
      <c r="C5351" t="s">
        <v>89</v>
      </c>
      <c r="D5351" s="29">
        <v>46622</v>
      </c>
      <c r="E5351">
        <v>0</v>
      </c>
      <c r="F5351">
        <v>0</v>
      </c>
      <c r="G5351">
        <v>0</v>
      </c>
      <c r="H5351">
        <v>0</v>
      </c>
      <c r="L5351">
        <v>94.753641000000002</v>
      </c>
      <c r="R5351">
        <v>638.34031500000003</v>
      </c>
      <c r="S5351" t="s">
        <v>90</v>
      </c>
      <c r="T5351" s="297">
        <v>46311.754166666666</v>
      </c>
    </row>
    <row r="5352" spans="1:20" x14ac:dyDescent="0.35">
      <c r="A5352" t="s">
        <v>110</v>
      </c>
      <c r="B5352" t="s">
        <v>111</v>
      </c>
      <c r="C5352" t="s">
        <v>89</v>
      </c>
      <c r="D5352" s="29">
        <v>46623</v>
      </c>
      <c r="E5352">
        <v>0</v>
      </c>
      <c r="F5352">
        <v>0</v>
      </c>
      <c r="G5352">
        <v>0</v>
      </c>
      <c r="H5352">
        <v>0</v>
      </c>
      <c r="L5352">
        <v>94.753641000000002</v>
      </c>
      <c r="R5352">
        <v>638.34031500000003</v>
      </c>
      <c r="S5352" t="s">
        <v>90</v>
      </c>
      <c r="T5352" s="297">
        <v>46311.754166666666</v>
      </c>
    </row>
    <row r="5353" spans="1:20" x14ac:dyDescent="0.35">
      <c r="A5353" t="s">
        <v>110</v>
      </c>
      <c r="B5353" t="s">
        <v>111</v>
      </c>
      <c r="C5353" t="s">
        <v>89</v>
      </c>
      <c r="D5353" s="29">
        <v>46624</v>
      </c>
      <c r="E5353">
        <v>0</v>
      </c>
      <c r="F5353">
        <v>0</v>
      </c>
      <c r="G5353">
        <v>0</v>
      </c>
      <c r="H5353">
        <v>0</v>
      </c>
      <c r="L5353">
        <v>94.753641000000002</v>
      </c>
      <c r="R5353">
        <v>638.34031500000003</v>
      </c>
      <c r="S5353" t="s">
        <v>90</v>
      </c>
      <c r="T5353" s="297">
        <v>46311.754166666666</v>
      </c>
    </row>
    <row r="5354" spans="1:20" x14ac:dyDescent="0.35">
      <c r="A5354" t="s">
        <v>110</v>
      </c>
      <c r="B5354" t="s">
        <v>111</v>
      </c>
      <c r="C5354" t="s">
        <v>89</v>
      </c>
      <c r="D5354" s="29">
        <v>46625</v>
      </c>
      <c r="E5354">
        <v>0</v>
      </c>
      <c r="F5354">
        <v>0</v>
      </c>
      <c r="G5354">
        <v>0</v>
      </c>
      <c r="H5354">
        <v>0</v>
      </c>
      <c r="L5354">
        <v>94.753641000000002</v>
      </c>
      <c r="R5354">
        <v>638.34031500000003</v>
      </c>
      <c r="S5354" t="s">
        <v>90</v>
      </c>
      <c r="T5354" s="297">
        <v>46311.754166666666</v>
      </c>
    </row>
    <row r="5355" spans="1:20" x14ac:dyDescent="0.35">
      <c r="A5355" t="s">
        <v>110</v>
      </c>
      <c r="B5355" t="s">
        <v>111</v>
      </c>
      <c r="C5355" t="s">
        <v>89</v>
      </c>
      <c r="D5355" s="29">
        <v>46626</v>
      </c>
      <c r="E5355">
        <v>0</v>
      </c>
      <c r="F5355">
        <v>0</v>
      </c>
      <c r="G5355">
        <v>0</v>
      </c>
      <c r="H5355">
        <v>0</v>
      </c>
      <c r="L5355">
        <v>94.753641000000002</v>
      </c>
      <c r="R5355">
        <v>638.34031500000003</v>
      </c>
      <c r="S5355" t="s">
        <v>90</v>
      </c>
      <c r="T5355" s="297">
        <v>46311.754166666666</v>
      </c>
    </row>
    <row r="5356" spans="1:20" x14ac:dyDescent="0.35">
      <c r="A5356" t="s">
        <v>110</v>
      </c>
      <c r="B5356" t="s">
        <v>111</v>
      </c>
      <c r="C5356" t="s">
        <v>89</v>
      </c>
      <c r="D5356" s="29">
        <v>46627</v>
      </c>
      <c r="E5356">
        <v>0</v>
      </c>
      <c r="F5356">
        <v>0</v>
      </c>
      <c r="G5356">
        <v>0</v>
      </c>
      <c r="H5356">
        <v>0</v>
      </c>
      <c r="L5356">
        <v>94.753641000000002</v>
      </c>
      <c r="R5356">
        <v>638.34031500000003</v>
      </c>
      <c r="S5356" t="s">
        <v>90</v>
      </c>
      <c r="T5356" s="297">
        <v>46311.754166666666</v>
      </c>
    </row>
    <row r="5357" spans="1:20" x14ac:dyDescent="0.35">
      <c r="A5357" t="s">
        <v>110</v>
      </c>
      <c r="B5357" t="s">
        <v>111</v>
      </c>
      <c r="C5357" t="s">
        <v>89</v>
      </c>
      <c r="D5357" s="29">
        <v>46628</v>
      </c>
      <c r="E5357">
        <v>0</v>
      </c>
      <c r="F5357">
        <v>0</v>
      </c>
      <c r="G5357">
        <v>0</v>
      </c>
      <c r="H5357">
        <v>0</v>
      </c>
      <c r="L5357">
        <v>94.753641000000002</v>
      </c>
      <c r="R5357">
        <v>638.34031500000003</v>
      </c>
      <c r="S5357" t="s">
        <v>90</v>
      </c>
      <c r="T5357" s="297">
        <v>46311.754166666666</v>
      </c>
    </row>
    <row r="5358" spans="1:20" x14ac:dyDescent="0.35">
      <c r="A5358" t="s">
        <v>110</v>
      </c>
      <c r="B5358" t="s">
        <v>111</v>
      </c>
      <c r="C5358" t="s">
        <v>89</v>
      </c>
      <c r="D5358" s="29">
        <v>46629</v>
      </c>
      <c r="E5358">
        <v>0</v>
      </c>
      <c r="F5358">
        <v>0</v>
      </c>
      <c r="G5358">
        <v>0</v>
      </c>
      <c r="H5358">
        <v>0</v>
      </c>
      <c r="L5358">
        <v>94.753641000000002</v>
      </c>
      <c r="R5358">
        <v>638.34031500000003</v>
      </c>
      <c r="S5358" t="s">
        <v>90</v>
      </c>
      <c r="T5358" s="297">
        <v>46311.754166666666</v>
      </c>
    </row>
    <row r="5359" spans="1:20" x14ac:dyDescent="0.35">
      <c r="A5359" t="s">
        <v>110</v>
      </c>
      <c r="B5359" t="s">
        <v>111</v>
      </c>
      <c r="C5359" t="s">
        <v>89</v>
      </c>
      <c r="D5359" s="29">
        <v>46630</v>
      </c>
      <c r="E5359">
        <v>0</v>
      </c>
      <c r="F5359">
        <v>0</v>
      </c>
      <c r="G5359">
        <v>0</v>
      </c>
      <c r="H5359">
        <v>0</v>
      </c>
      <c r="L5359">
        <v>94.753641000000002</v>
      </c>
      <c r="R5359">
        <v>638.34031500000003</v>
      </c>
      <c r="S5359" t="s">
        <v>90</v>
      </c>
      <c r="T5359" s="297">
        <v>46311.754166666666</v>
      </c>
    </row>
    <row r="5360" spans="1:20" x14ac:dyDescent="0.35">
      <c r="A5360" t="s">
        <v>110</v>
      </c>
      <c r="B5360" t="s">
        <v>111</v>
      </c>
      <c r="C5360" t="s">
        <v>89</v>
      </c>
      <c r="D5360" s="29">
        <v>46631</v>
      </c>
      <c r="E5360">
        <v>0</v>
      </c>
      <c r="F5360">
        <v>0</v>
      </c>
      <c r="G5360">
        <v>0</v>
      </c>
      <c r="H5360">
        <v>0</v>
      </c>
      <c r="L5360">
        <v>94.753641000000002</v>
      </c>
      <c r="R5360">
        <v>638.34031500000003</v>
      </c>
      <c r="S5360" t="s">
        <v>90</v>
      </c>
      <c r="T5360" s="297">
        <v>46311.754166666666</v>
      </c>
    </row>
    <row r="5361" spans="1:20" x14ac:dyDescent="0.35">
      <c r="A5361" t="s">
        <v>110</v>
      </c>
      <c r="B5361" t="s">
        <v>111</v>
      </c>
      <c r="C5361" t="s">
        <v>89</v>
      </c>
      <c r="D5361" s="29">
        <v>46632</v>
      </c>
      <c r="E5361">
        <v>0</v>
      </c>
      <c r="F5361">
        <v>0</v>
      </c>
      <c r="G5361">
        <v>0</v>
      </c>
      <c r="H5361">
        <v>0</v>
      </c>
      <c r="L5361">
        <v>94.753641000000002</v>
      </c>
      <c r="R5361">
        <v>638.34031500000003</v>
      </c>
      <c r="S5361" t="s">
        <v>90</v>
      </c>
      <c r="T5361" s="297">
        <v>46311.754166666666</v>
      </c>
    </row>
    <row r="5362" spans="1:20" x14ac:dyDescent="0.35">
      <c r="A5362" t="s">
        <v>110</v>
      </c>
      <c r="B5362" t="s">
        <v>111</v>
      </c>
      <c r="C5362" t="s">
        <v>89</v>
      </c>
      <c r="D5362" s="29">
        <v>46633</v>
      </c>
      <c r="E5362">
        <v>0</v>
      </c>
      <c r="F5362">
        <v>0</v>
      </c>
      <c r="G5362">
        <v>0</v>
      </c>
      <c r="H5362">
        <v>0</v>
      </c>
      <c r="L5362">
        <v>94.753641000000002</v>
      </c>
      <c r="R5362">
        <v>638.34031500000003</v>
      </c>
      <c r="S5362" t="s">
        <v>90</v>
      </c>
      <c r="T5362" s="297">
        <v>46311.754166666666</v>
      </c>
    </row>
    <row r="5363" spans="1:20" x14ac:dyDescent="0.35">
      <c r="A5363" t="s">
        <v>110</v>
      </c>
      <c r="B5363" t="s">
        <v>111</v>
      </c>
      <c r="C5363" t="s">
        <v>89</v>
      </c>
      <c r="D5363" s="29">
        <v>46634</v>
      </c>
      <c r="E5363">
        <v>0</v>
      </c>
      <c r="F5363">
        <v>0</v>
      </c>
      <c r="G5363">
        <v>0</v>
      </c>
      <c r="H5363">
        <v>0</v>
      </c>
      <c r="L5363">
        <v>94.753641000000002</v>
      </c>
      <c r="R5363">
        <v>638.34031500000003</v>
      </c>
      <c r="S5363" t="s">
        <v>90</v>
      </c>
      <c r="T5363" s="297">
        <v>46311.754166666666</v>
      </c>
    </row>
    <row r="5364" spans="1:20" x14ac:dyDescent="0.35">
      <c r="A5364" t="s">
        <v>110</v>
      </c>
      <c r="B5364" t="s">
        <v>111</v>
      </c>
      <c r="C5364" t="s">
        <v>89</v>
      </c>
      <c r="D5364" s="29">
        <v>46635</v>
      </c>
      <c r="E5364">
        <v>0</v>
      </c>
      <c r="F5364">
        <v>0</v>
      </c>
      <c r="G5364">
        <v>0</v>
      </c>
      <c r="H5364">
        <v>0</v>
      </c>
      <c r="L5364">
        <v>94.753641000000002</v>
      </c>
      <c r="R5364">
        <v>638.34031500000003</v>
      </c>
      <c r="S5364" t="s">
        <v>90</v>
      </c>
      <c r="T5364" s="297">
        <v>46311.754166666666</v>
      </c>
    </row>
    <row r="5365" spans="1:20" x14ac:dyDescent="0.35">
      <c r="A5365" t="s">
        <v>110</v>
      </c>
      <c r="B5365" t="s">
        <v>111</v>
      </c>
      <c r="C5365" t="s">
        <v>89</v>
      </c>
      <c r="D5365" s="29">
        <v>46636</v>
      </c>
      <c r="E5365">
        <v>0</v>
      </c>
      <c r="F5365">
        <v>0</v>
      </c>
      <c r="G5365">
        <v>0</v>
      </c>
      <c r="H5365">
        <v>0</v>
      </c>
      <c r="L5365">
        <v>94.753641000000002</v>
      </c>
      <c r="R5365">
        <v>638.34031500000003</v>
      </c>
      <c r="S5365" t="s">
        <v>90</v>
      </c>
      <c r="T5365" s="297">
        <v>46311.754166666666</v>
      </c>
    </row>
    <row r="5366" spans="1:20" x14ac:dyDescent="0.35">
      <c r="A5366" t="s">
        <v>110</v>
      </c>
      <c r="B5366" t="s">
        <v>111</v>
      </c>
      <c r="C5366" t="s">
        <v>89</v>
      </c>
      <c r="D5366" s="29">
        <v>46637</v>
      </c>
      <c r="E5366">
        <v>0</v>
      </c>
      <c r="F5366">
        <v>0</v>
      </c>
      <c r="G5366">
        <v>0</v>
      </c>
      <c r="H5366">
        <v>0</v>
      </c>
      <c r="L5366">
        <v>94.753641000000002</v>
      </c>
      <c r="R5366">
        <v>638.34031500000003</v>
      </c>
      <c r="S5366" t="s">
        <v>90</v>
      </c>
      <c r="T5366" s="297">
        <v>46311.754166666666</v>
      </c>
    </row>
    <row r="5367" spans="1:20" x14ac:dyDescent="0.35">
      <c r="A5367" t="s">
        <v>110</v>
      </c>
      <c r="B5367" t="s">
        <v>111</v>
      </c>
      <c r="C5367" t="s">
        <v>89</v>
      </c>
      <c r="D5367" s="29">
        <v>46638</v>
      </c>
      <c r="E5367">
        <v>0</v>
      </c>
      <c r="F5367">
        <v>0</v>
      </c>
      <c r="G5367">
        <v>0</v>
      </c>
      <c r="H5367">
        <v>0</v>
      </c>
      <c r="L5367">
        <v>94.753641000000002</v>
      </c>
      <c r="R5367">
        <v>638.34031500000003</v>
      </c>
      <c r="S5367" t="s">
        <v>90</v>
      </c>
      <c r="T5367" s="297">
        <v>46311.754166666666</v>
      </c>
    </row>
    <row r="5368" spans="1:20" x14ac:dyDescent="0.35">
      <c r="A5368" t="s">
        <v>110</v>
      </c>
      <c r="B5368" t="s">
        <v>111</v>
      </c>
      <c r="C5368" t="s">
        <v>89</v>
      </c>
      <c r="D5368" s="29">
        <v>46639</v>
      </c>
      <c r="E5368">
        <v>0</v>
      </c>
      <c r="F5368">
        <v>0</v>
      </c>
      <c r="G5368">
        <v>0</v>
      </c>
      <c r="H5368">
        <v>0</v>
      </c>
      <c r="L5368">
        <v>94.753641000000002</v>
      </c>
      <c r="R5368">
        <v>638.34031500000003</v>
      </c>
      <c r="S5368" t="s">
        <v>90</v>
      </c>
      <c r="T5368" s="297">
        <v>46311.754166666666</v>
      </c>
    </row>
    <row r="5369" spans="1:20" x14ac:dyDescent="0.35">
      <c r="A5369" t="s">
        <v>110</v>
      </c>
      <c r="B5369" t="s">
        <v>111</v>
      </c>
      <c r="C5369" t="s">
        <v>89</v>
      </c>
      <c r="D5369" s="29">
        <v>46640</v>
      </c>
      <c r="E5369">
        <v>0</v>
      </c>
      <c r="F5369">
        <v>0</v>
      </c>
      <c r="G5369">
        <v>0</v>
      </c>
      <c r="H5369">
        <v>0</v>
      </c>
      <c r="L5369">
        <v>94.753641000000002</v>
      </c>
      <c r="R5369">
        <v>638.34031500000003</v>
      </c>
      <c r="S5369" t="s">
        <v>90</v>
      </c>
      <c r="T5369" s="297">
        <v>46311.754166666666</v>
      </c>
    </row>
    <row r="5370" spans="1:20" x14ac:dyDescent="0.35">
      <c r="A5370" t="s">
        <v>110</v>
      </c>
      <c r="B5370" t="s">
        <v>111</v>
      </c>
      <c r="C5370" t="s">
        <v>89</v>
      </c>
      <c r="D5370" s="29">
        <v>46641</v>
      </c>
      <c r="E5370">
        <v>0</v>
      </c>
      <c r="F5370">
        <v>0</v>
      </c>
      <c r="G5370">
        <v>0</v>
      </c>
      <c r="H5370">
        <v>0</v>
      </c>
      <c r="L5370">
        <v>94.753641000000002</v>
      </c>
      <c r="R5370">
        <v>638.34031500000003</v>
      </c>
      <c r="S5370" t="s">
        <v>90</v>
      </c>
      <c r="T5370" s="297">
        <v>46311.754166666666</v>
      </c>
    </row>
    <row r="5371" spans="1:20" x14ac:dyDescent="0.35">
      <c r="A5371" t="s">
        <v>110</v>
      </c>
      <c r="B5371" t="s">
        <v>111</v>
      </c>
      <c r="C5371" t="s">
        <v>89</v>
      </c>
      <c r="D5371" s="29">
        <v>46642</v>
      </c>
      <c r="E5371">
        <v>0</v>
      </c>
      <c r="F5371">
        <v>0</v>
      </c>
      <c r="G5371">
        <v>0</v>
      </c>
      <c r="H5371">
        <v>0</v>
      </c>
      <c r="L5371">
        <v>94.753641000000002</v>
      </c>
      <c r="R5371">
        <v>638.34031500000003</v>
      </c>
      <c r="S5371" t="s">
        <v>90</v>
      </c>
      <c r="T5371" s="297">
        <v>46311.754166666666</v>
      </c>
    </row>
    <row r="5372" spans="1:20" x14ac:dyDescent="0.35">
      <c r="A5372" t="s">
        <v>110</v>
      </c>
      <c r="B5372" t="s">
        <v>111</v>
      </c>
      <c r="C5372" t="s">
        <v>89</v>
      </c>
      <c r="D5372" s="29">
        <v>46643</v>
      </c>
      <c r="E5372">
        <v>0</v>
      </c>
      <c r="F5372">
        <v>0</v>
      </c>
      <c r="G5372">
        <v>0</v>
      </c>
      <c r="H5372">
        <v>0</v>
      </c>
      <c r="L5372">
        <v>94.753641000000002</v>
      </c>
      <c r="R5372">
        <v>638.34031500000003</v>
      </c>
      <c r="S5372" t="s">
        <v>90</v>
      </c>
      <c r="T5372" s="297">
        <v>46311.754166666666</v>
      </c>
    </row>
    <row r="5373" spans="1:20" x14ac:dyDescent="0.35">
      <c r="A5373" t="s">
        <v>110</v>
      </c>
      <c r="B5373" t="s">
        <v>111</v>
      </c>
      <c r="C5373" t="s">
        <v>89</v>
      </c>
      <c r="D5373" s="29">
        <v>46644</v>
      </c>
      <c r="E5373">
        <v>0</v>
      </c>
      <c r="F5373">
        <v>0</v>
      </c>
      <c r="G5373">
        <v>0</v>
      </c>
      <c r="H5373">
        <v>0</v>
      </c>
      <c r="L5373">
        <v>94.753641000000002</v>
      </c>
      <c r="R5373">
        <v>638.34031500000003</v>
      </c>
      <c r="S5373" t="s">
        <v>90</v>
      </c>
      <c r="T5373" s="297">
        <v>46311.754166666666</v>
      </c>
    </row>
    <row r="5374" spans="1:20" x14ac:dyDescent="0.35">
      <c r="A5374" t="s">
        <v>110</v>
      </c>
      <c r="B5374" t="s">
        <v>111</v>
      </c>
      <c r="C5374" t="s">
        <v>89</v>
      </c>
      <c r="D5374" s="29">
        <v>46645</v>
      </c>
      <c r="E5374">
        <v>0</v>
      </c>
      <c r="F5374">
        <v>0</v>
      </c>
      <c r="G5374">
        <v>0</v>
      </c>
      <c r="H5374">
        <v>0</v>
      </c>
      <c r="L5374">
        <v>94.753641000000002</v>
      </c>
      <c r="R5374">
        <v>638.34031500000003</v>
      </c>
      <c r="S5374" t="s">
        <v>90</v>
      </c>
      <c r="T5374" s="297">
        <v>46311.754166666666</v>
      </c>
    </row>
    <row r="5375" spans="1:20" x14ac:dyDescent="0.35">
      <c r="A5375" t="s">
        <v>110</v>
      </c>
      <c r="B5375" t="s">
        <v>111</v>
      </c>
      <c r="C5375" t="s">
        <v>89</v>
      </c>
      <c r="D5375" s="29">
        <v>46646</v>
      </c>
      <c r="E5375">
        <v>0</v>
      </c>
      <c r="F5375">
        <v>0</v>
      </c>
      <c r="G5375">
        <v>0</v>
      </c>
      <c r="H5375">
        <v>0</v>
      </c>
      <c r="L5375">
        <v>94.753641000000002</v>
      </c>
      <c r="R5375">
        <v>638.34031500000003</v>
      </c>
      <c r="S5375" t="s">
        <v>90</v>
      </c>
      <c r="T5375" s="297">
        <v>46311.754166666666</v>
      </c>
    </row>
    <row r="5376" spans="1:20" x14ac:dyDescent="0.35">
      <c r="A5376" t="s">
        <v>110</v>
      </c>
      <c r="B5376" t="s">
        <v>111</v>
      </c>
      <c r="C5376" t="s">
        <v>89</v>
      </c>
      <c r="D5376" s="29">
        <v>46647</v>
      </c>
      <c r="E5376">
        <v>0</v>
      </c>
      <c r="F5376">
        <v>0</v>
      </c>
      <c r="G5376">
        <v>0</v>
      </c>
      <c r="H5376">
        <v>0</v>
      </c>
      <c r="L5376">
        <v>94.753641000000002</v>
      </c>
      <c r="R5376">
        <v>638.34031500000003</v>
      </c>
      <c r="S5376" t="s">
        <v>90</v>
      </c>
      <c r="T5376" s="297">
        <v>46311.754166666666</v>
      </c>
    </row>
    <row r="5377" spans="1:20" x14ac:dyDescent="0.35">
      <c r="A5377" t="s">
        <v>110</v>
      </c>
      <c r="B5377" t="s">
        <v>111</v>
      </c>
      <c r="C5377" t="s">
        <v>89</v>
      </c>
      <c r="D5377" s="29">
        <v>46648</v>
      </c>
      <c r="E5377">
        <v>0</v>
      </c>
      <c r="F5377">
        <v>0</v>
      </c>
      <c r="G5377">
        <v>0</v>
      </c>
      <c r="H5377">
        <v>0</v>
      </c>
      <c r="L5377">
        <v>94.753641000000002</v>
      </c>
      <c r="R5377">
        <v>638.34031500000003</v>
      </c>
      <c r="S5377" t="s">
        <v>90</v>
      </c>
      <c r="T5377" s="297">
        <v>46311.754166666666</v>
      </c>
    </row>
    <row r="5378" spans="1:20" x14ac:dyDescent="0.35">
      <c r="A5378" t="s">
        <v>110</v>
      </c>
      <c r="B5378" t="s">
        <v>111</v>
      </c>
      <c r="C5378" t="s">
        <v>89</v>
      </c>
      <c r="D5378" s="29">
        <v>46649</v>
      </c>
      <c r="E5378">
        <v>0</v>
      </c>
      <c r="F5378">
        <v>0</v>
      </c>
      <c r="G5378">
        <v>0</v>
      </c>
      <c r="H5378">
        <v>0</v>
      </c>
      <c r="L5378">
        <v>94.753641000000002</v>
      </c>
      <c r="R5378">
        <v>638.34031500000003</v>
      </c>
      <c r="S5378" t="s">
        <v>90</v>
      </c>
      <c r="T5378" s="297">
        <v>46311.754166666666</v>
      </c>
    </row>
    <row r="5379" spans="1:20" x14ac:dyDescent="0.35">
      <c r="A5379" t="s">
        <v>110</v>
      </c>
      <c r="B5379" t="s">
        <v>111</v>
      </c>
      <c r="C5379" t="s">
        <v>89</v>
      </c>
      <c r="D5379" s="29">
        <v>46650</v>
      </c>
      <c r="E5379">
        <v>0</v>
      </c>
      <c r="F5379">
        <v>0</v>
      </c>
      <c r="G5379">
        <v>0</v>
      </c>
      <c r="H5379">
        <v>0</v>
      </c>
      <c r="L5379">
        <v>94.753641000000002</v>
      </c>
      <c r="R5379">
        <v>638.34031500000003</v>
      </c>
      <c r="S5379" t="s">
        <v>90</v>
      </c>
      <c r="T5379" s="297">
        <v>46311.754166666666</v>
      </c>
    </row>
    <row r="5380" spans="1:20" x14ac:dyDescent="0.35">
      <c r="A5380" t="s">
        <v>110</v>
      </c>
      <c r="B5380" t="s">
        <v>111</v>
      </c>
      <c r="C5380" t="s">
        <v>89</v>
      </c>
      <c r="D5380" s="29">
        <v>46651</v>
      </c>
      <c r="E5380">
        <v>0</v>
      </c>
      <c r="F5380">
        <v>0</v>
      </c>
      <c r="G5380">
        <v>0</v>
      </c>
      <c r="H5380">
        <v>0</v>
      </c>
      <c r="L5380">
        <v>94.753641000000002</v>
      </c>
      <c r="R5380">
        <v>638.34031500000003</v>
      </c>
      <c r="S5380" t="s">
        <v>90</v>
      </c>
      <c r="T5380" s="297">
        <v>46311.754166666666</v>
      </c>
    </row>
    <row r="5381" spans="1:20" x14ac:dyDescent="0.35">
      <c r="A5381" t="s">
        <v>110</v>
      </c>
      <c r="B5381" t="s">
        <v>111</v>
      </c>
      <c r="C5381" t="s">
        <v>89</v>
      </c>
      <c r="D5381" s="29">
        <v>46652</v>
      </c>
      <c r="E5381">
        <v>0</v>
      </c>
      <c r="F5381">
        <v>0</v>
      </c>
      <c r="G5381">
        <v>0</v>
      </c>
      <c r="H5381">
        <v>0</v>
      </c>
      <c r="L5381">
        <v>94.753641000000002</v>
      </c>
      <c r="R5381">
        <v>638.34031500000003</v>
      </c>
      <c r="S5381" t="s">
        <v>90</v>
      </c>
      <c r="T5381" s="297">
        <v>46311.754166666666</v>
      </c>
    </row>
    <row r="5382" spans="1:20" x14ac:dyDescent="0.35">
      <c r="A5382" t="s">
        <v>110</v>
      </c>
      <c r="B5382" t="s">
        <v>111</v>
      </c>
      <c r="C5382" t="s">
        <v>89</v>
      </c>
      <c r="D5382" s="29">
        <v>46653</v>
      </c>
      <c r="E5382">
        <v>0</v>
      </c>
      <c r="F5382">
        <v>0</v>
      </c>
      <c r="G5382">
        <v>0</v>
      </c>
      <c r="H5382">
        <v>0</v>
      </c>
      <c r="L5382">
        <v>94.753641000000002</v>
      </c>
      <c r="R5382">
        <v>638.34031500000003</v>
      </c>
      <c r="S5382" t="s">
        <v>90</v>
      </c>
      <c r="T5382" s="297">
        <v>46311.754166666666</v>
      </c>
    </row>
    <row r="5383" spans="1:20" x14ac:dyDescent="0.35">
      <c r="A5383" t="s">
        <v>110</v>
      </c>
      <c r="B5383" t="s">
        <v>111</v>
      </c>
      <c r="C5383" t="s">
        <v>89</v>
      </c>
      <c r="D5383" s="29">
        <v>46654</v>
      </c>
      <c r="E5383">
        <v>0</v>
      </c>
      <c r="F5383">
        <v>0</v>
      </c>
      <c r="G5383">
        <v>0</v>
      </c>
      <c r="H5383">
        <v>0</v>
      </c>
      <c r="L5383">
        <v>94.753641000000002</v>
      </c>
      <c r="R5383">
        <v>638.34031500000003</v>
      </c>
      <c r="S5383" t="s">
        <v>90</v>
      </c>
      <c r="T5383" s="297">
        <v>46311.754166666666</v>
      </c>
    </row>
    <row r="5384" spans="1:20" x14ac:dyDescent="0.35">
      <c r="A5384" t="s">
        <v>110</v>
      </c>
      <c r="B5384" t="s">
        <v>111</v>
      </c>
      <c r="C5384" t="s">
        <v>89</v>
      </c>
      <c r="D5384" s="29">
        <v>46655</v>
      </c>
      <c r="E5384">
        <v>0</v>
      </c>
      <c r="F5384">
        <v>0</v>
      </c>
      <c r="G5384">
        <v>0</v>
      </c>
      <c r="H5384">
        <v>0</v>
      </c>
      <c r="L5384">
        <v>94.753641000000002</v>
      </c>
      <c r="R5384">
        <v>638.34031500000003</v>
      </c>
      <c r="S5384" t="s">
        <v>90</v>
      </c>
      <c r="T5384" s="297">
        <v>46311.754166666666</v>
      </c>
    </row>
    <row r="5385" spans="1:20" x14ac:dyDescent="0.35">
      <c r="A5385" t="s">
        <v>110</v>
      </c>
      <c r="B5385" t="s">
        <v>111</v>
      </c>
      <c r="C5385" t="s">
        <v>89</v>
      </c>
      <c r="D5385" s="29">
        <v>46656</v>
      </c>
      <c r="E5385">
        <v>0</v>
      </c>
      <c r="F5385">
        <v>0</v>
      </c>
      <c r="G5385">
        <v>0</v>
      </c>
      <c r="H5385">
        <v>0</v>
      </c>
      <c r="L5385">
        <v>94.753641000000002</v>
      </c>
      <c r="R5385">
        <v>638.34031500000003</v>
      </c>
      <c r="S5385" t="s">
        <v>90</v>
      </c>
      <c r="T5385" s="297">
        <v>46311.754166666666</v>
      </c>
    </row>
    <row r="5386" spans="1:20" x14ac:dyDescent="0.35">
      <c r="A5386" t="s">
        <v>110</v>
      </c>
      <c r="B5386" t="s">
        <v>111</v>
      </c>
      <c r="C5386" t="s">
        <v>89</v>
      </c>
      <c r="D5386" s="29">
        <v>46657</v>
      </c>
      <c r="E5386">
        <v>0</v>
      </c>
      <c r="F5386">
        <v>0</v>
      </c>
      <c r="G5386">
        <v>0</v>
      </c>
      <c r="H5386">
        <v>0</v>
      </c>
      <c r="L5386">
        <v>94.753641000000002</v>
      </c>
      <c r="R5386">
        <v>638.34031500000003</v>
      </c>
      <c r="S5386" t="s">
        <v>90</v>
      </c>
      <c r="T5386" s="297">
        <v>46311.754166666666</v>
      </c>
    </row>
    <row r="5387" spans="1:20" x14ac:dyDescent="0.35">
      <c r="A5387" t="s">
        <v>110</v>
      </c>
      <c r="B5387" t="s">
        <v>111</v>
      </c>
      <c r="C5387" t="s">
        <v>89</v>
      </c>
      <c r="D5387" s="29">
        <v>46658</v>
      </c>
      <c r="E5387">
        <v>0</v>
      </c>
      <c r="F5387">
        <v>0</v>
      </c>
      <c r="G5387">
        <v>0</v>
      </c>
      <c r="H5387">
        <v>0</v>
      </c>
      <c r="L5387">
        <v>94.753641000000002</v>
      </c>
      <c r="R5387">
        <v>638.34031500000003</v>
      </c>
      <c r="S5387" t="s">
        <v>90</v>
      </c>
      <c r="T5387" s="297">
        <v>46311.754166666666</v>
      </c>
    </row>
    <row r="5388" spans="1:20" x14ac:dyDescent="0.35">
      <c r="A5388" t="s">
        <v>110</v>
      </c>
      <c r="B5388" t="s">
        <v>111</v>
      </c>
      <c r="C5388" t="s">
        <v>89</v>
      </c>
      <c r="D5388" s="29">
        <v>46659</v>
      </c>
      <c r="E5388">
        <v>0</v>
      </c>
      <c r="F5388">
        <v>0</v>
      </c>
      <c r="G5388">
        <v>0</v>
      </c>
      <c r="H5388">
        <v>0</v>
      </c>
      <c r="L5388">
        <v>94.753641000000002</v>
      </c>
      <c r="R5388">
        <v>638.34031500000003</v>
      </c>
      <c r="S5388" t="s">
        <v>90</v>
      </c>
      <c r="T5388" s="297">
        <v>46311.754166666666</v>
      </c>
    </row>
    <row r="5389" spans="1:20" x14ac:dyDescent="0.35">
      <c r="A5389" t="s">
        <v>110</v>
      </c>
      <c r="B5389" t="s">
        <v>111</v>
      </c>
      <c r="C5389" t="s">
        <v>89</v>
      </c>
      <c r="D5389" s="29">
        <v>46660</v>
      </c>
      <c r="E5389">
        <v>0</v>
      </c>
      <c r="F5389">
        <v>0</v>
      </c>
      <c r="G5389">
        <v>0</v>
      </c>
      <c r="H5389">
        <v>0</v>
      </c>
      <c r="L5389">
        <v>94.753641000000002</v>
      </c>
      <c r="R5389">
        <v>638.34031500000003</v>
      </c>
      <c r="S5389" t="s">
        <v>90</v>
      </c>
      <c r="T5389" s="297">
        <v>46311.754166666666</v>
      </c>
    </row>
    <row r="5390" spans="1:20" x14ac:dyDescent="0.35">
      <c r="A5390" t="s">
        <v>110</v>
      </c>
      <c r="B5390" t="s">
        <v>111</v>
      </c>
      <c r="C5390" t="s">
        <v>89</v>
      </c>
      <c r="D5390" s="29">
        <v>46661</v>
      </c>
      <c r="E5390">
        <v>0</v>
      </c>
      <c r="F5390">
        <v>0</v>
      </c>
      <c r="G5390">
        <v>0</v>
      </c>
      <c r="H5390">
        <v>0</v>
      </c>
      <c r="L5390">
        <v>94.753641000000002</v>
      </c>
      <c r="R5390">
        <v>638.34031500000003</v>
      </c>
      <c r="S5390" t="s">
        <v>90</v>
      </c>
      <c r="T5390" s="297">
        <v>46311.754166666666</v>
      </c>
    </row>
    <row r="5391" spans="1:20" x14ac:dyDescent="0.35">
      <c r="A5391" t="s">
        <v>110</v>
      </c>
      <c r="B5391" t="s">
        <v>111</v>
      </c>
      <c r="C5391" t="s">
        <v>89</v>
      </c>
      <c r="D5391" s="29">
        <v>46662</v>
      </c>
      <c r="E5391">
        <v>0</v>
      </c>
      <c r="F5391">
        <v>0</v>
      </c>
      <c r="G5391">
        <v>0</v>
      </c>
      <c r="H5391">
        <v>0</v>
      </c>
      <c r="L5391">
        <v>94.753641000000002</v>
      </c>
      <c r="R5391">
        <v>638.34031500000003</v>
      </c>
      <c r="S5391" t="s">
        <v>90</v>
      </c>
      <c r="T5391" s="297">
        <v>46311.754166666666</v>
      </c>
    </row>
    <row r="5392" spans="1:20" x14ac:dyDescent="0.35">
      <c r="A5392" t="s">
        <v>110</v>
      </c>
      <c r="B5392" t="s">
        <v>111</v>
      </c>
      <c r="C5392" t="s">
        <v>89</v>
      </c>
      <c r="D5392" s="29">
        <v>46663</v>
      </c>
      <c r="E5392">
        <v>0</v>
      </c>
      <c r="F5392">
        <v>0</v>
      </c>
      <c r="G5392">
        <v>0</v>
      </c>
      <c r="H5392">
        <v>0</v>
      </c>
      <c r="L5392">
        <v>94.753641000000002</v>
      </c>
      <c r="R5392">
        <v>638.34031500000003</v>
      </c>
      <c r="S5392" t="s">
        <v>90</v>
      </c>
      <c r="T5392" s="297">
        <v>46311.754166666666</v>
      </c>
    </row>
    <row r="5393" spans="1:20" x14ac:dyDescent="0.35">
      <c r="A5393" t="s">
        <v>110</v>
      </c>
      <c r="B5393" t="s">
        <v>111</v>
      </c>
      <c r="C5393" t="s">
        <v>89</v>
      </c>
      <c r="D5393" s="29">
        <v>46664</v>
      </c>
      <c r="E5393">
        <v>0</v>
      </c>
      <c r="F5393">
        <v>0</v>
      </c>
      <c r="G5393">
        <v>0</v>
      </c>
      <c r="H5393">
        <v>0</v>
      </c>
      <c r="L5393">
        <v>94.753641000000002</v>
      </c>
      <c r="R5393">
        <v>638.34031500000003</v>
      </c>
      <c r="S5393" t="s">
        <v>90</v>
      </c>
      <c r="T5393" s="297">
        <v>46311.754166666666</v>
      </c>
    </row>
    <row r="5394" spans="1:20" x14ac:dyDescent="0.35">
      <c r="A5394" t="s">
        <v>110</v>
      </c>
      <c r="B5394" t="s">
        <v>111</v>
      </c>
      <c r="C5394" t="s">
        <v>89</v>
      </c>
      <c r="D5394" s="29">
        <v>46665</v>
      </c>
      <c r="E5394">
        <v>0</v>
      </c>
      <c r="F5394">
        <v>0</v>
      </c>
      <c r="G5394">
        <v>0</v>
      </c>
      <c r="H5394">
        <v>0</v>
      </c>
      <c r="L5394">
        <v>94.753641000000002</v>
      </c>
      <c r="R5394">
        <v>638.34031500000003</v>
      </c>
      <c r="S5394" t="s">
        <v>90</v>
      </c>
      <c r="T5394" s="297">
        <v>46311.754166666666</v>
      </c>
    </row>
    <row r="5395" spans="1:20" x14ac:dyDescent="0.35">
      <c r="A5395" t="s">
        <v>110</v>
      </c>
      <c r="B5395" t="s">
        <v>111</v>
      </c>
      <c r="C5395" t="s">
        <v>89</v>
      </c>
      <c r="D5395" s="29">
        <v>46666</v>
      </c>
      <c r="E5395">
        <v>0</v>
      </c>
      <c r="F5395">
        <v>0</v>
      </c>
      <c r="G5395">
        <v>0</v>
      </c>
      <c r="H5395">
        <v>0</v>
      </c>
      <c r="L5395">
        <v>94.753641000000002</v>
      </c>
      <c r="R5395">
        <v>638.34031500000003</v>
      </c>
      <c r="S5395" t="s">
        <v>90</v>
      </c>
      <c r="T5395" s="297">
        <v>46311.754166666666</v>
      </c>
    </row>
    <row r="5396" spans="1:20" x14ac:dyDescent="0.35">
      <c r="A5396" t="s">
        <v>110</v>
      </c>
      <c r="B5396" t="s">
        <v>111</v>
      </c>
      <c r="C5396" t="s">
        <v>89</v>
      </c>
      <c r="D5396" s="29">
        <v>46667</v>
      </c>
      <c r="E5396">
        <v>0</v>
      </c>
      <c r="F5396">
        <v>0</v>
      </c>
      <c r="G5396">
        <v>0</v>
      </c>
      <c r="H5396">
        <v>0</v>
      </c>
      <c r="L5396">
        <v>94.753641000000002</v>
      </c>
      <c r="R5396">
        <v>638.34031500000003</v>
      </c>
      <c r="S5396" t="s">
        <v>90</v>
      </c>
      <c r="T5396" s="297">
        <v>46311.754166666666</v>
      </c>
    </row>
    <row r="5397" spans="1:20" x14ac:dyDescent="0.35">
      <c r="A5397" t="s">
        <v>110</v>
      </c>
      <c r="B5397" t="s">
        <v>111</v>
      </c>
      <c r="C5397" t="s">
        <v>89</v>
      </c>
      <c r="D5397" s="29">
        <v>46668</v>
      </c>
      <c r="E5397">
        <v>0</v>
      </c>
      <c r="F5397">
        <v>0</v>
      </c>
      <c r="G5397">
        <v>0</v>
      </c>
      <c r="H5397">
        <v>0</v>
      </c>
      <c r="L5397">
        <v>94.753641000000002</v>
      </c>
      <c r="R5397">
        <v>638.34031500000003</v>
      </c>
      <c r="S5397" t="s">
        <v>90</v>
      </c>
      <c r="T5397" s="297">
        <v>46311.754166666666</v>
      </c>
    </row>
    <row r="5398" spans="1:20" x14ac:dyDescent="0.35">
      <c r="A5398" t="s">
        <v>110</v>
      </c>
      <c r="B5398" t="s">
        <v>111</v>
      </c>
      <c r="C5398" t="s">
        <v>89</v>
      </c>
      <c r="D5398" s="29">
        <v>46669</v>
      </c>
      <c r="E5398">
        <v>0</v>
      </c>
      <c r="F5398">
        <v>0</v>
      </c>
      <c r="G5398">
        <v>0</v>
      </c>
      <c r="H5398">
        <v>0</v>
      </c>
      <c r="L5398">
        <v>94.753641000000002</v>
      </c>
      <c r="R5398">
        <v>638.34031500000003</v>
      </c>
      <c r="S5398" t="s">
        <v>90</v>
      </c>
      <c r="T5398" s="297">
        <v>46311.754166666666</v>
      </c>
    </row>
    <row r="5399" spans="1:20" x14ac:dyDescent="0.35">
      <c r="A5399" t="s">
        <v>110</v>
      </c>
      <c r="B5399" t="s">
        <v>111</v>
      </c>
      <c r="C5399" t="s">
        <v>89</v>
      </c>
      <c r="D5399" s="29">
        <v>46670</v>
      </c>
      <c r="E5399">
        <v>0</v>
      </c>
      <c r="F5399">
        <v>0</v>
      </c>
      <c r="G5399">
        <v>0</v>
      </c>
      <c r="H5399">
        <v>0</v>
      </c>
      <c r="L5399">
        <v>94.753641000000002</v>
      </c>
      <c r="R5399">
        <v>638.34031500000003</v>
      </c>
      <c r="S5399" t="s">
        <v>90</v>
      </c>
      <c r="T5399" s="297">
        <v>46311.754166666666</v>
      </c>
    </row>
    <row r="5400" spans="1:20" x14ac:dyDescent="0.35">
      <c r="A5400" t="s">
        <v>110</v>
      </c>
      <c r="B5400" t="s">
        <v>111</v>
      </c>
      <c r="C5400" t="s">
        <v>89</v>
      </c>
      <c r="D5400" s="29">
        <v>46671</v>
      </c>
      <c r="E5400">
        <v>0</v>
      </c>
      <c r="F5400">
        <v>0</v>
      </c>
      <c r="G5400">
        <v>0</v>
      </c>
      <c r="H5400">
        <v>0</v>
      </c>
      <c r="L5400">
        <v>94.753641000000002</v>
      </c>
      <c r="R5400">
        <v>638.34031500000003</v>
      </c>
      <c r="S5400" t="s">
        <v>90</v>
      </c>
      <c r="T5400" s="297">
        <v>46311.754166666666</v>
      </c>
    </row>
    <row r="5401" spans="1:20" x14ac:dyDescent="0.35">
      <c r="A5401" t="s">
        <v>110</v>
      </c>
      <c r="B5401" t="s">
        <v>111</v>
      </c>
      <c r="C5401" t="s">
        <v>89</v>
      </c>
      <c r="D5401" s="29">
        <v>46672</v>
      </c>
      <c r="E5401">
        <v>0</v>
      </c>
      <c r="F5401">
        <v>0</v>
      </c>
      <c r="G5401">
        <v>0</v>
      </c>
      <c r="H5401">
        <v>0</v>
      </c>
      <c r="L5401">
        <v>94.753641000000002</v>
      </c>
      <c r="R5401">
        <v>638.34031500000003</v>
      </c>
      <c r="S5401" t="s">
        <v>90</v>
      </c>
      <c r="T5401" s="297">
        <v>46311.754166666666</v>
      </c>
    </row>
    <row r="5402" spans="1:20" x14ac:dyDescent="0.35">
      <c r="A5402" t="s">
        <v>110</v>
      </c>
      <c r="B5402" t="s">
        <v>111</v>
      </c>
      <c r="C5402" t="s">
        <v>89</v>
      </c>
      <c r="D5402" s="29">
        <v>46673</v>
      </c>
      <c r="E5402">
        <v>0</v>
      </c>
      <c r="F5402">
        <v>0</v>
      </c>
      <c r="G5402">
        <v>0</v>
      </c>
      <c r="H5402">
        <v>0</v>
      </c>
      <c r="L5402">
        <v>94.753641000000002</v>
      </c>
      <c r="R5402">
        <v>638.34031500000003</v>
      </c>
      <c r="S5402" t="s">
        <v>90</v>
      </c>
      <c r="T5402" s="297">
        <v>46311.754166666666</v>
      </c>
    </row>
    <row r="5403" spans="1:20" x14ac:dyDescent="0.35">
      <c r="A5403" t="s">
        <v>110</v>
      </c>
      <c r="B5403" t="s">
        <v>111</v>
      </c>
      <c r="C5403" t="s">
        <v>89</v>
      </c>
      <c r="D5403" s="29">
        <v>46674</v>
      </c>
      <c r="E5403">
        <v>0</v>
      </c>
      <c r="F5403">
        <v>0</v>
      </c>
      <c r="G5403">
        <v>0</v>
      </c>
      <c r="H5403">
        <v>0</v>
      </c>
      <c r="L5403">
        <v>94.753641000000002</v>
      </c>
      <c r="R5403">
        <v>638.34031500000003</v>
      </c>
      <c r="S5403" t="s">
        <v>90</v>
      </c>
      <c r="T5403" s="297">
        <v>46311.754166666666</v>
      </c>
    </row>
    <row r="5404" spans="1:20" x14ac:dyDescent="0.35">
      <c r="A5404" t="s">
        <v>110</v>
      </c>
      <c r="B5404" t="s">
        <v>111</v>
      </c>
      <c r="C5404" t="s">
        <v>89</v>
      </c>
      <c r="D5404" s="29">
        <v>46675</v>
      </c>
      <c r="E5404">
        <v>0</v>
      </c>
      <c r="F5404">
        <v>0</v>
      </c>
      <c r="G5404">
        <v>0</v>
      </c>
      <c r="H5404">
        <v>0</v>
      </c>
      <c r="L5404">
        <v>94.753641000000002</v>
      </c>
      <c r="R5404">
        <v>638.34031500000003</v>
      </c>
      <c r="S5404" t="s">
        <v>90</v>
      </c>
      <c r="T5404" s="297">
        <v>46311.754166666666</v>
      </c>
    </row>
    <row r="5405" spans="1:20" x14ac:dyDescent="0.35">
      <c r="A5405" t="s">
        <v>110</v>
      </c>
      <c r="B5405" t="s">
        <v>111</v>
      </c>
      <c r="C5405" t="s">
        <v>89</v>
      </c>
      <c r="D5405" s="29">
        <v>46676</v>
      </c>
      <c r="E5405">
        <v>0</v>
      </c>
      <c r="F5405">
        <v>0</v>
      </c>
      <c r="G5405">
        <v>0</v>
      </c>
      <c r="H5405">
        <v>0</v>
      </c>
      <c r="L5405">
        <v>94.753641000000002</v>
      </c>
      <c r="R5405">
        <v>638.34031500000003</v>
      </c>
      <c r="S5405" t="s">
        <v>90</v>
      </c>
      <c r="T5405" s="297">
        <v>46311.754166666666</v>
      </c>
    </row>
    <row r="5406" spans="1:20" x14ac:dyDescent="0.35">
      <c r="A5406" t="s">
        <v>110</v>
      </c>
      <c r="B5406" t="s">
        <v>111</v>
      </c>
      <c r="C5406" t="s">
        <v>89</v>
      </c>
      <c r="D5406" s="29">
        <v>46677</v>
      </c>
      <c r="E5406">
        <v>0</v>
      </c>
      <c r="F5406">
        <v>0</v>
      </c>
      <c r="G5406">
        <v>0</v>
      </c>
      <c r="H5406">
        <v>0</v>
      </c>
      <c r="L5406">
        <v>94.753641000000002</v>
      </c>
      <c r="R5406">
        <v>638.34031500000003</v>
      </c>
      <c r="S5406" t="s">
        <v>90</v>
      </c>
      <c r="T5406" s="297">
        <v>46311.754166666666</v>
      </c>
    </row>
    <row r="5407" spans="1:20" x14ac:dyDescent="0.35">
      <c r="A5407" t="s">
        <v>110</v>
      </c>
      <c r="B5407" t="s">
        <v>111</v>
      </c>
      <c r="C5407" t="s">
        <v>89</v>
      </c>
      <c r="D5407" s="29">
        <v>46678</v>
      </c>
      <c r="E5407">
        <v>0</v>
      </c>
      <c r="F5407">
        <v>0</v>
      </c>
      <c r="G5407">
        <v>0</v>
      </c>
      <c r="H5407">
        <v>0</v>
      </c>
      <c r="L5407">
        <v>94.753641000000002</v>
      </c>
      <c r="R5407">
        <v>638.34031500000003</v>
      </c>
      <c r="S5407" t="s">
        <v>90</v>
      </c>
      <c r="T5407" s="297">
        <v>46311.754166666666</v>
      </c>
    </row>
    <row r="5408" spans="1:20" x14ac:dyDescent="0.35">
      <c r="A5408" t="s">
        <v>110</v>
      </c>
      <c r="B5408" t="s">
        <v>111</v>
      </c>
      <c r="C5408" t="s">
        <v>89</v>
      </c>
      <c r="D5408" s="29">
        <v>46679</v>
      </c>
      <c r="E5408">
        <v>0</v>
      </c>
      <c r="F5408">
        <v>0</v>
      </c>
      <c r="G5408">
        <v>0</v>
      </c>
      <c r="H5408">
        <v>0</v>
      </c>
      <c r="L5408">
        <v>94.753641000000002</v>
      </c>
      <c r="R5408">
        <v>638.34031500000003</v>
      </c>
      <c r="S5408" t="s">
        <v>90</v>
      </c>
      <c r="T5408" s="297">
        <v>46311.754166666666</v>
      </c>
    </row>
    <row r="5409" spans="1:20" x14ac:dyDescent="0.35">
      <c r="A5409" t="s">
        <v>110</v>
      </c>
      <c r="B5409" t="s">
        <v>111</v>
      </c>
      <c r="C5409" t="s">
        <v>89</v>
      </c>
      <c r="D5409" s="29">
        <v>46680</v>
      </c>
      <c r="E5409">
        <v>0</v>
      </c>
      <c r="F5409">
        <v>0</v>
      </c>
      <c r="G5409">
        <v>0</v>
      </c>
      <c r="H5409">
        <v>0</v>
      </c>
      <c r="L5409">
        <v>94.753641000000002</v>
      </c>
      <c r="R5409">
        <v>638.34031500000003</v>
      </c>
      <c r="S5409" t="s">
        <v>90</v>
      </c>
      <c r="T5409" s="297">
        <v>46311.754166666666</v>
      </c>
    </row>
    <row r="5410" spans="1:20" x14ac:dyDescent="0.35">
      <c r="A5410" t="s">
        <v>110</v>
      </c>
      <c r="B5410" t="s">
        <v>111</v>
      </c>
      <c r="C5410" t="s">
        <v>89</v>
      </c>
      <c r="D5410" s="29">
        <v>46681</v>
      </c>
      <c r="E5410">
        <v>0</v>
      </c>
      <c r="F5410">
        <v>0</v>
      </c>
      <c r="G5410">
        <v>0</v>
      </c>
      <c r="H5410">
        <v>0</v>
      </c>
      <c r="L5410">
        <v>94.753641000000002</v>
      </c>
      <c r="R5410">
        <v>638.34031500000003</v>
      </c>
      <c r="S5410" t="s">
        <v>90</v>
      </c>
      <c r="T5410" s="297">
        <v>46311.754166666666</v>
      </c>
    </row>
    <row r="5411" spans="1:20" x14ac:dyDescent="0.35">
      <c r="A5411" t="s">
        <v>110</v>
      </c>
      <c r="B5411" t="s">
        <v>111</v>
      </c>
      <c r="C5411" t="s">
        <v>89</v>
      </c>
      <c r="D5411" s="29">
        <v>46682</v>
      </c>
      <c r="E5411">
        <v>0</v>
      </c>
      <c r="F5411">
        <v>0</v>
      </c>
      <c r="G5411">
        <v>0</v>
      </c>
      <c r="H5411">
        <v>0</v>
      </c>
      <c r="L5411">
        <v>94.753641000000002</v>
      </c>
      <c r="R5411">
        <v>638.34031500000003</v>
      </c>
      <c r="S5411" t="s">
        <v>90</v>
      </c>
      <c r="T5411" s="297">
        <v>46311.754166666666</v>
      </c>
    </row>
    <row r="5412" spans="1:20" x14ac:dyDescent="0.35">
      <c r="A5412" t="s">
        <v>110</v>
      </c>
      <c r="B5412" t="s">
        <v>111</v>
      </c>
      <c r="C5412" t="s">
        <v>89</v>
      </c>
      <c r="D5412" s="29">
        <v>46683</v>
      </c>
      <c r="E5412">
        <v>0</v>
      </c>
      <c r="F5412">
        <v>0</v>
      </c>
      <c r="G5412">
        <v>0</v>
      </c>
      <c r="H5412">
        <v>0</v>
      </c>
      <c r="L5412">
        <v>94.753641000000002</v>
      </c>
      <c r="R5412">
        <v>638.34031500000003</v>
      </c>
      <c r="S5412" t="s">
        <v>90</v>
      </c>
      <c r="T5412" s="297">
        <v>46311.754166666666</v>
      </c>
    </row>
    <row r="5413" spans="1:20" x14ac:dyDescent="0.35">
      <c r="A5413" t="s">
        <v>110</v>
      </c>
      <c r="B5413" t="s">
        <v>111</v>
      </c>
      <c r="C5413" t="s">
        <v>89</v>
      </c>
      <c r="D5413" s="29">
        <v>46684</v>
      </c>
      <c r="E5413">
        <v>0</v>
      </c>
      <c r="F5413">
        <v>0</v>
      </c>
      <c r="G5413">
        <v>0</v>
      </c>
      <c r="H5413">
        <v>0</v>
      </c>
      <c r="L5413">
        <v>94.753641000000002</v>
      </c>
      <c r="R5413">
        <v>638.34031500000003</v>
      </c>
      <c r="S5413" t="s">
        <v>90</v>
      </c>
      <c r="T5413" s="297">
        <v>46311.754166666666</v>
      </c>
    </row>
    <row r="5414" spans="1:20" x14ac:dyDescent="0.35">
      <c r="A5414" t="s">
        <v>110</v>
      </c>
      <c r="B5414" t="s">
        <v>111</v>
      </c>
      <c r="C5414" t="s">
        <v>89</v>
      </c>
      <c r="D5414" s="29">
        <v>46685</v>
      </c>
      <c r="E5414">
        <v>0</v>
      </c>
      <c r="F5414">
        <v>0</v>
      </c>
      <c r="G5414">
        <v>0</v>
      </c>
      <c r="H5414">
        <v>0</v>
      </c>
      <c r="L5414">
        <v>94.753641000000002</v>
      </c>
      <c r="R5414">
        <v>638.34031500000003</v>
      </c>
      <c r="S5414" t="s">
        <v>90</v>
      </c>
      <c r="T5414" s="297">
        <v>46311.754166666666</v>
      </c>
    </row>
    <row r="5415" spans="1:20" x14ac:dyDescent="0.35">
      <c r="A5415" t="s">
        <v>110</v>
      </c>
      <c r="B5415" t="s">
        <v>111</v>
      </c>
      <c r="C5415" t="s">
        <v>89</v>
      </c>
      <c r="D5415" s="29">
        <v>46686</v>
      </c>
      <c r="E5415">
        <v>0</v>
      </c>
      <c r="F5415">
        <v>0</v>
      </c>
      <c r="G5415">
        <v>0</v>
      </c>
      <c r="H5415">
        <v>0</v>
      </c>
      <c r="L5415">
        <v>94.753641000000002</v>
      </c>
      <c r="R5415">
        <v>638.34031500000003</v>
      </c>
      <c r="S5415" t="s">
        <v>90</v>
      </c>
      <c r="T5415" s="297">
        <v>46311.754166666666</v>
      </c>
    </row>
    <row r="5416" spans="1:20" x14ac:dyDescent="0.35">
      <c r="A5416" t="s">
        <v>110</v>
      </c>
      <c r="B5416" t="s">
        <v>111</v>
      </c>
      <c r="C5416" t="s">
        <v>89</v>
      </c>
      <c r="D5416" s="29">
        <v>46687</v>
      </c>
      <c r="E5416">
        <v>0</v>
      </c>
      <c r="F5416">
        <v>0</v>
      </c>
      <c r="G5416">
        <v>0</v>
      </c>
      <c r="H5416">
        <v>0</v>
      </c>
      <c r="L5416">
        <v>94.753641000000002</v>
      </c>
      <c r="R5416">
        <v>638.34031500000003</v>
      </c>
      <c r="S5416" t="s">
        <v>90</v>
      </c>
      <c r="T5416" s="297">
        <v>46311.754166666666</v>
      </c>
    </row>
    <row r="5417" spans="1:20" x14ac:dyDescent="0.35">
      <c r="A5417" t="s">
        <v>110</v>
      </c>
      <c r="B5417" t="s">
        <v>111</v>
      </c>
      <c r="C5417" t="s">
        <v>89</v>
      </c>
      <c r="D5417" s="29">
        <v>46688</v>
      </c>
      <c r="E5417">
        <v>0</v>
      </c>
      <c r="F5417">
        <v>0</v>
      </c>
      <c r="G5417">
        <v>0</v>
      </c>
      <c r="H5417">
        <v>0</v>
      </c>
      <c r="L5417">
        <v>94.753641000000002</v>
      </c>
      <c r="R5417">
        <v>638.34031500000003</v>
      </c>
      <c r="S5417" t="s">
        <v>90</v>
      </c>
      <c r="T5417" s="297">
        <v>46311.754166666666</v>
      </c>
    </row>
    <row r="5418" spans="1:20" x14ac:dyDescent="0.35">
      <c r="A5418" t="s">
        <v>110</v>
      </c>
      <c r="B5418" t="s">
        <v>111</v>
      </c>
      <c r="C5418" t="s">
        <v>89</v>
      </c>
      <c r="D5418" s="29">
        <v>46689</v>
      </c>
      <c r="E5418">
        <v>0</v>
      </c>
      <c r="F5418">
        <v>0</v>
      </c>
      <c r="G5418">
        <v>0</v>
      </c>
      <c r="H5418">
        <v>0</v>
      </c>
      <c r="L5418">
        <v>94.753641000000002</v>
      </c>
      <c r="R5418">
        <v>638.34031500000003</v>
      </c>
      <c r="S5418" t="s">
        <v>90</v>
      </c>
      <c r="T5418" s="297">
        <v>46311.754166666666</v>
      </c>
    </row>
    <row r="5419" spans="1:20" x14ac:dyDescent="0.35">
      <c r="A5419" t="s">
        <v>110</v>
      </c>
      <c r="B5419" t="s">
        <v>111</v>
      </c>
      <c r="C5419" t="s">
        <v>89</v>
      </c>
      <c r="D5419" s="29">
        <v>46690</v>
      </c>
      <c r="E5419">
        <v>0</v>
      </c>
      <c r="F5419">
        <v>0</v>
      </c>
      <c r="G5419">
        <v>0</v>
      </c>
      <c r="H5419">
        <v>0</v>
      </c>
      <c r="L5419">
        <v>94.753641000000002</v>
      </c>
      <c r="R5419">
        <v>638.34031500000003</v>
      </c>
      <c r="S5419" t="s">
        <v>90</v>
      </c>
      <c r="T5419" s="297">
        <v>46311.754166666666</v>
      </c>
    </row>
    <row r="5420" spans="1:20" x14ac:dyDescent="0.35">
      <c r="A5420" t="s">
        <v>110</v>
      </c>
      <c r="B5420" t="s">
        <v>111</v>
      </c>
      <c r="C5420" t="s">
        <v>89</v>
      </c>
      <c r="D5420" s="29">
        <v>46691</v>
      </c>
      <c r="E5420">
        <v>0</v>
      </c>
      <c r="F5420">
        <v>0</v>
      </c>
      <c r="G5420">
        <v>0</v>
      </c>
      <c r="H5420">
        <v>0</v>
      </c>
      <c r="L5420">
        <v>94.753641000000002</v>
      </c>
      <c r="R5420">
        <v>638.34031500000003</v>
      </c>
      <c r="S5420" t="s">
        <v>90</v>
      </c>
      <c r="T5420" s="297">
        <v>46311.754166666666</v>
      </c>
    </row>
    <row r="5421" spans="1:20" x14ac:dyDescent="0.35">
      <c r="A5421" t="s">
        <v>110</v>
      </c>
      <c r="B5421" t="s">
        <v>111</v>
      </c>
      <c r="C5421" t="s">
        <v>89</v>
      </c>
      <c r="D5421" s="29">
        <v>46692</v>
      </c>
      <c r="E5421">
        <v>0</v>
      </c>
      <c r="F5421">
        <v>0</v>
      </c>
      <c r="G5421">
        <v>0</v>
      </c>
      <c r="H5421">
        <v>0</v>
      </c>
      <c r="L5421">
        <v>94.753641000000002</v>
      </c>
      <c r="R5421">
        <v>638.34031500000003</v>
      </c>
      <c r="S5421" t="s">
        <v>90</v>
      </c>
      <c r="T5421" s="297">
        <v>46311.754166666666</v>
      </c>
    </row>
    <row r="5422" spans="1:20" x14ac:dyDescent="0.35">
      <c r="A5422" t="s">
        <v>110</v>
      </c>
      <c r="B5422" t="s">
        <v>111</v>
      </c>
      <c r="C5422" t="s">
        <v>89</v>
      </c>
      <c r="D5422" s="29">
        <v>46693</v>
      </c>
      <c r="E5422">
        <v>0</v>
      </c>
      <c r="F5422">
        <v>0</v>
      </c>
      <c r="G5422">
        <v>0</v>
      </c>
      <c r="H5422">
        <v>0</v>
      </c>
      <c r="L5422">
        <v>94.753641000000002</v>
      </c>
      <c r="R5422">
        <v>638.34031500000003</v>
      </c>
      <c r="S5422" t="s">
        <v>90</v>
      </c>
      <c r="T5422" s="297">
        <v>46311.754166666666</v>
      </c>
    </row>
    <row r="5423" spans="1:20" x14ac:dyDescent="0.35">
      <c r="A5423" t="s">
        <v>110</v>
      </c>
      <c r="B5423" t="s">
        <v>111</v>
      </c>
      <c r="C5423" t="s">
        <v>89</v>
      </c>
      <c r="D5423" s="29">
        <v>46694</v>
      </c>
      <c r="E5423">
        <v>0</v>
      </c>
      <c r="F5423">
        <v>0</v>
      </c>
      <c r="G5423">
        <v>0</v>
      </c>
      <c r="H5423">
        <v>0</v>
      </c>
      <c r="L5423">
        <v>94.753641000000002</v>
      </c>
      <c r="R5423">
        <v>638.34031500000003</v>
      </c>
      <c r="S5423" t="s">
        <v>90</v>
      </c>
      <c r="T5423" s="297">
        <v>46311.754166666666</v>
      </c>
    </row>
    <row r="5424" spans="1:20" x14ac:dyDescent="0.35">
      <c r="A5424" t="s">
        <v>110</v>
      </c>
      <c r="B5424" t="s">
        <v>111</v>
      </c>
      <c r="C5424" t="s">
        <v>89</v>
      </c>
      <c r="D5424" s="29">
        <v>46695</v>
      </c>
      <c r="E5424">
        <v>0</v>
      </c>
      <c r="F5424">
        <v>0</v>
      </c>
      <c r="G5424">
        <v>0</v>
      </c>
      <c r="H5424">
        <v>0</v>
      </c>
      <c r="L5424">
        <v>94.753641000000002</v>
      </c>
      <c r="R5424">
        <v>638.34031500000003</v>
      </c>
      <c r="S5424" t="s">
        <v>90</v>
      </c>
      <c r="T5424" s="297">
        <v>46311.754166666666</v>
      </c>
    </row>
    <row r="5425" spans="1:20" x14ac:dyDescent="0.35">
      <c r="A5425" t="s">
        <v>110</v>
      </c>
      <c r="B5425" t="s">
        <v>111</v>
      </c>
      <c r="C5425" t="s">
        <v>89</v>
      </c>
      <c r="D5425" s="29">
        <v>46696</v>
      </c>
      <c r="E5425">
        <v>0</v>
      </c>
      <c r="F5425">
        <v>0</v>
      </c>
      <c r="G5425">
        <v>0</v>
      </c>
      <c r="H5425">
        <v>0</v>
      </c>
      <c r="L5425">
        <v>94.753641000000002</v>
      </c>
      <c r="R5425">
        <v>638.34031500000003</v>
      </c>
      <c r="S5425" t="s">
        <v>90</v>
      </c>
      <c r="T5425" s="297">
        <v>46311.754166666666</v>
      </c>
    </row>
    <row r="5426" spans="1:20" x14ac:dyDescent="0.35">
      <c r="A5426" t="s">
        <v>110</v>
      </c>
      <c r="B5426" t="s">
        <v>111</v>
      </c>
      <c r="C5426" t="s">
        <v>89</v>
      </c>
      <c r="D5426" s="29">
        <v>46697</v>
      </c>
      <c r="E5426">
        <v>0</v>
      </c>
      <c r="F5426">
        <v>0</v>
      </c>
      <c r="G5426">
        <v>0</v>
      </c>
      <c r="H5426">
        <v>0</v>
      </c>
      <c r="L5426">
        <v>94.753641000000002</v>
      </c>
      <c r="R5426">
        <v>638.34031500000003</v>
      </c>
      <c r="S5426" t="s">
        <v>90</v>
      </c>
      <c r="T5426" s="297">
        <v>46311.754166666666</v>
      </c>
    </row>
    <row r="5427" spans="1:20" x14ac:dyDescent="0.35">
      <c r="A5427" t="s">
        <v>110</v>
      </c>
      <c r="B5427" t="s">
        <v>111</v>
      </c>
      <c r="C5427" t="s">
        <v>89</v>
      </c>
      <c r="D5427" s="29">
        <v>46698</v>
      </c>
      <c r="E5427">
        <v>0</v>
      </c>
      <c r="F5427">
        <v>0</v>
      </c>
      <c r="G5427">
        <v>0</v>
      </c>
      <c r="H5427">
        <v>0</v>
      </c>
      <c r="L5427">
        <v>94.753641000000002</v>
      </c>
      <c r="R5427">
        <v>638.34031500000003</v>
      </c>
      <c r="S5427" t="s">
        <v>90</v>
      </c>
      <c r="T5427" s="297">
        <v>46311.754166666666</v>
      </c>
    </row>
    <row r="5428" spans="1:20" x14ac:dyDescent="0.35">
      <c r="A5428" t="s">
        <v>110</v>
      </c>
      <c r="B5428" t="s">
        <v>111</v>
      </c>
      <c r="C5428" t="s">
        <v>89</v>
      </c>
      <c r="D5428" s="29">
        <v>46699</v>
      </c>
      <c r="E5428">
        <v>0</v>
      </c>
      <c r="F5428">
        <v>0</v>
      </c>
      <c r="G5428">
        <v>0</v>
      </c>
      <c r="H5428">
        <v>0</v>
      </c>
      <c r="L5428">
        <v>94.753641000000002</v>
      </c>
      <c r="R5428">
        <v>638.34031500000003</v>
      </c>
      <c r="S5428" t="s">
        <v>90</v>
      </c>
      <c r="T5428" s="297">
        <v>46311.754166666666</v>
      </c>
    </row>
    <row r="5429" spans="1:20" x14ac:dyDescent="0.35">
      <c r="A5429" t="s">
        <v>110</v>
      </c>
      <c r="B5429" t="s">
        <v>111</v>
      </c>
      <c r="C5429" t="s">
        <v>89</v>
      </c>
      <c r="D5429" s="29">
        <v>46700</v>
      </c>
      <c r="E5429">
        <v>0</v>
      </c>
      <c r="F5429">
        <v>0</v>
      </c>
      <c r="G5429">
        <v>0</v>
      </c>
      <c r="H5429">
        <v>0</v>
      </c>
      <c r="L5429">
        <v>94.753641000000002</v>
      </c>
      <c r="R5429">
        <v>638.34031500000003</v>
      </c>
      <c r="S5429" t="s">
        <v>90</v>
      </c>
      <c r="T5429" s="297">
        <v>46311.754166666666</v>
      </c>
    </row>
    <row r="5430" spans="1:20" x14ac:dyDescent="0.35">
      <c r="A5430" t="s">
        <v>110</v>
      </c>
      <c r="B5430" t="s">
        <v>111</v>
      </c>
      <c r="C5430" t="s">
        <v>89</v>
      </c>
      <c r="D5430" s="29">
        <v>46701</v>
      </c>
      <c r="E5430">
        <v>0</v>
      </c>
      <c r="F5430">
        <v>0</v>
      </c>
      <c r="G5430">
        <v>0</v>
      </c>
      <c r="H5430">
        <v>0</v>
      </c>
      <c r="L5430">
        <v>94.753641000000002</v>
      </c>
      <c r="R5430">
        <v>638.34031500000003</v>
      </c>
      <c r="S5430" t="s">
        <v>90</v>
      </c>
      <c r="T5430" s="297">
        <v>46311.754166666666</v>
      </c>
    </row>
    <row r="5431" spans="1:20" x14ac:dyDescent="0.35">
      <c r="A5431" t="s">
        <v>110</v>
      </c>
      <c r="B5431" t="s">
        <v>111</v>
      </c>
      <c r="C5431" t="s">
        <v>89</v>
      </c>
      <c r="D5431" s="29">
        <v>46702</v>
      </c>
      <c r="E5431">
        <v>0</v>
      </c>
      <c r="F5431">
        <v>0</v>
      </c>
      <c r="G5431">
        <v>0</v>
      </c>
      <c r="H5431">
        <v>0</v>
      </c>
      <c r="L5431">
        <v>94.753641000000002</v>
      </c>
      <c r="R5431">
        <v>638.34031500000003</v>
      </c>
      <c r="S5431" t="s">
        <v>90</v>
      </c>
      <c r="T5431" s="297">
        <v>46311.754166666666</v>
      </c>
    </row>
    <row r="5432" spans="1:20" x14ac:dyDescent="0.35">
      <c r="A5432" t="s">
        <v>110</v>
      </c>
      <c r="B5432" t="s">
        <v>111</v>
      </c>
      <c r="C5432" t="s">
        <v>89</v>
      </c>
      <c r="D5432" s="29">
        <v>46703</v>
      </c>
      <c r="E5432">
        <v>0</v>
      </c>
      <c r="F5432">
        <v>0</v>
      </c>
      <c r="G5432">
        <v>0</v>
      </c>
      <c r="H5432">
        <v>0</v>
      </c>
      <c r="L5432">
        <v>94.753641000000002</v>
      </c>
      <c r="R5432">
        <v>638.34031500000003</v>
      </c>
      <c r="S5432" t="s">
        <v>90</v>
      </c>
      <c r="T5432" s="297">
        <v>46311.754166666666</v>
      </c>
    </row>
    <row r="5433" spans="1:20" x14ac:dyDescent="0.35">
      <c r="A5433" t="s">
        <v>110</v>
      </c>
      <c r="B5433" t="s">
        <v>111</v>
      </c>
      <c r="C5433" t="s">
        <v>89</v>
      </c>
      <c r="D5433" s="29">
        <v>46704</v>
      </c>
      <c r="E5433">
        <v>0</v>
      </c>
      <c r="F5433">
        <v>0</v>
      </c>
      <c r="G5433">
        <v>0</v>
      </c>
      <c r="H5433">
        <v>0</v>
      </c>
      <c r="L5433">
        <v>94.753641000000002</v>
      </c>
      <c r="R5433">
        <v>638.34031500000003</v>
      </c>
      <c r="S5433" t="s">
        <v>90</v>
      </c>
      <c r="T5433" s="297">
        <v>46311.754166666666</v>
      </c>
    </row>
    <row r="5434" spans="1:20" x14ac:dyDescent="0.35">
      <c r="A5434" t="s">
        <v>110</v>
      </c>
      <c r="B5434" t="s">
        <v>111</v>
      </c>
      <c r="C5434" t="s">
        <v>89</v>
      </c>
      <c r="D5434" s="29">
        <v>46705</v>
      </c>
      <c r="E5434">
        <v>0</v>
      </c>
      <c r="F5434">
        <v>0</v>
      </c>
      <c r="G5434">
        <v>0</v>
      </c>
      <c r="H5434">
        <v>0</v>
      </c>
      <c r="L5434">
        <v>94.753641000000002</v>
      </c>
      <c r="R5434">
        <v>638.34031500000003</v>
      </c>
      <c r="S5434" t="s">
        <v>90</v>
      </c>
      <c r="T5434" s="297">
        <v>46311.754166666666</v>
      </c>
    </row>
    <row r="5435" spans="1:20" x14ac:dyDescent="0.35">
      <c r="A5435" t="s">
        <v>110</v>
      </c>
      <c r="B5435" t="s">
        <v>111</v>
      </c>
      <c r="C5435" t="s">
        <v>89</v>
      </c>
      <c r="D5435" s="29">
        <v>46706</v>
      </c>
      <c r="E5435">
        <v>0</v>
      </c>
      <c r="F5435">
        <v>0</v>
      </c>
      <c r="G5435">
        <v>0</v>
      </c>
      <c r="H5435">
        <v>0</v>
      </c>
      <c r="L5435">
        <v>94.753641000000002</v>
      </c>
      <c r="R5435">
        <v>638.34031500000003</v>
      </c>
      <c r="S5435" t="s">
        <v>90</v>
      </c>
      <c r="T5435" s="297">
        <v>46311.754166666666</v>
      </c>
    </row>
    <row r="5436" spans="1:20" x14ac:dyDescent="0.35">
      <c r="A5436" t="s">
        <v>110</v>
      </c>
      <c r="B5436" t="s">
        <v>111</v>
      </c>
      <c r="C5436" t="s">
        <v>89</v>
      </c>
      <c r="D5436" s="29">
        <v>46707</v>
      </c>
      <c r="E5436">
        <v>0</v>
      </c>
      <c r="F5436">
        <v>0</v>
      </c>
      <c r="G5436">
        <v>0</v>
      </c>
      <c r="H5436">
        <v>0</v>
      </c>
      <c r="L5436">
        <v>94.753641000000002</v>
      </c>
      <c r="R5436">
        <v>638.34031500000003</v>
      </c>
      <c r="S5436" t="s">
        <v>90</v>
      </c>
      <c r="T5436" s="297">
        <v>46311.754166666666</v>
      </c>
    </row>
    <row r="5437" spans="1:20" x14ac:dyDescent="0.35">
      <c r="A5437" t="s">
        <v>110</v>
      </c>
      <c r="B5437" t="s">
        <v>111</v>
      </c>
      <c r="C5437" t="s">
        <v>89</v>
      </c>
      <c r="D5437" s="29">
        <v>46708</v>
      </c>
      <c r="E5437">
        <v>0</v>
      </c>
      <c r="F5437">
        <v>0</v>
      </c>
      <c r="G5437">
        <v>0</v>
      </c>
      <c r="H5437">
        <v>0</v>
      </c>
      <c r="L5437">
        <v>94.753641000000002</v>
      </c>
      <c r="R5437">
        <v>638.34031500000003</v>
      </c>
      <c r="S5437" t="s">
        <v>90</v>
      </c>
      <c r="T5437" s="297">
        <v>46311.754166666666</v>
      </c>
    </row>
    <row r="5438" spans="1:20" x14ac:dyDescent="0.35">
      <c r="A5438" t="s">
        <v>110</v>
      </c>
      <c r="B5438" t="s">
        <v>111</v>
      </c>
      <c r="C5438" t="s">
        <v>89</v>
      </c>
      <c r="D5438" s="29">
        <v>46709</v>
      </c>
      <c r="E5438">
        <v>0</v>
      </c>
      <c r="F5438">
        <v>0</v>
      </c>
      <c r="G5438">
        <v>0</v>
      </c>
      <c r="H5438">
        <v>0</v>
      </c>
      <c r="L5438">
        <v>94.753641000000002</v>
      </c>
      <c r="R5438">
        <v>638.34031500000003</v>
      </c>
      <c r="S5438" t="s">
        <v>90</v>
      </c>
      <c r="T5438" s="297">
        <v>46311.754166666666</v>
      </c>
    </row>
    <row r="5439" spans="1:20" x14ac:dyDescent="0.35">
      <c r="A5439" t="s">
        <v>110</v>
      </c>
      <c r="B5439" t="s">
        <v>111</v>
      </c>
      <c r="C5439" t="s">
        <v>89</v>
      </c>
      <c r="D5439" s="29">
        <v>46710</v>
      </c>
      <c r="E5439">
        <v>0</v>
      </c>
      <c r="F5439">
        <v>0</v>
      </c>
      <c r="G5439">
        <v>0</v>
      </c>
      <c r="H5439">
        <v>0</v>
      </c>
      <c r="L5439">
        <v>94.753641000000002</v>
      </c>
      <c r="R5439">
        <v>638.34031500000003</v>
      </c>
      <c r="S5439" t="s">
        <v>90</v>
      </c>
      <c r="T5439" s="297">
        <v>46311.754166666666</v>
      </c>
    </row>
    <row r="5440" spans="1:20" x14ac:dyDescent="0.35">
      <c r="A5440" t="s">
        <v>110</v>
      </c>
      <c r="B5440" t="s">
        <v>111</v>
      </c>
      <c r="C5440" t="s">
        <v>89</v>
      </c>
      <c r="D5440" s="29">
        <v>46711</v>
      </c>
      <c r="E5440">
        <v>0</v>
      </c>
      <c r="F5440">
        <v>0</v>
      </c>
      <c r="G5440">
        <v>0</v>
      </c>
      <c r="H5440">
        <v>0</v>
      </c>
      <c r="L5440">
        <v>94.753641000000002</v>
      </c>
      <c r="R5440">
        <v>638.34031500000003</v>
      </c>
      <c r="S5440" t="s">
        <v>90</v>
      </c>
      <c r="T5440" s="297">
        <v>46311.754166666666</v>
      </c>
    </row>
    <row r="5441" spans="1:20" x14ac:dyDescent="0.35">
      <c r="A5441" t="s">
        <v>110</v>
      </c>
      <c r="B5441" t="s">
        <v>111</v>
      </c>
      <c r="C5441" t="s">
        <v>89</v>
      </c>
      <c r="D5441" s="29">
        <v>46712</v>
      </c>
      <c r="E5441">
        <v>0</v>
      </c>
      <c r="F5441">
        <v>0</v>
      </c>
      <c r="G5441">
        <v>0</v>
      </c>
      <c r="H5441">
        <v>0</v>
      </c>
      <c r="L5441">
        <v>94.753641000000002</v>
      </c>
      <c r="R5441">
        <v>638.34031500000003</v>
      </c>
      <c r="S5441" t="s">
        <v>90</v>
      </c>
      <c r="T5441" s="297">
        <v>46311.754166666666</v>
      </c>
    </row>
    <row r="5442" spans="1:20" x14ac:dyDescent="0.35">
      <c r="A5442" t="s">
        <v>110</v>
      </c>
      <c r="B5442" t="s">
        <v>111</v>
      </c>
      <c r="C5442" t="s">
        <v>89</v>
      </c>
      <c r="D5442" s="29">
        <v>46713</v>
      </c>
      <c r="E5442">
        <v>0</v>
      </c>
      <c r="F5442">
        <v>0</v>
      </c>
      <c r="G5442">
        <v>0</v>
      </c>
      <c r="H5442">
        <v>0</v>
      </c>
      <c r="L5442">
        <v>94.753641000000002</v>
      </c>
      <c r="R5442">
        <v>638.34031500000003</v>
      </c>
      <c r="S5442" t="s">
        <v>90</v>
      </c>
      <c r="T5442" s="297">
        <v>46311.754166666666</v>
      </c>
    </row>
    <row r="5443" spans="1:20" x14ac:dyDescent="0.35">
      <c r="A5443" t="s">
        <v>110</v>
      </c>
      <c r="B5443" t="s">
        <v>111</v>
      </c>
      <c r="C5443" t="s">
        <v>89</v>
      </c>
      <c r="D5443" s="29">
        <v>46714</v>
      </c>
      <c r="E5443">
        <v>0</v>
      </c>
      <c r="F5443">
        <v>0</v>
      </c>
      <c r="G5443">
        <v>0</v>
      </c>
      <c r="H5443">
        <v>0</v>
      </c>
      <c r="L5443">
        <v>94.753641000000002</v>
      </c>
      <c r="R5443">
        <v>638.34031500000003</v>
      </c>
      <c r="S5443" t="s">
        <v>90</v>
      </c>
      <c r="T5443" s="297">
        <v>46311.754166666666</v>
      </c>
    </row>
    <row r="5444" spans="1:20" x14ac:dyDescent="0.35">
      <c r="A5444" t="s">
        <v>110</v>
      </c>
      <c r="B5444" t="s">
        <v>111</v>
      </c>
      <c r="C5444" t="s">
        <v>89</v>
      </c>
      <c r="D5444" s="29">
        <v>46715</v>
      </c>
      <c r="E5444">
        <v>0</v>
      </c>
      <c r="F5444">
        <v>0</v>
      </c>
      <c r="G5444">
        <v>0</v>
      </c>
      <c r="H5444">
        <v>0</v>
      </c>
      <c r="L5444">
        <v>94.753641000000002</v>
      </c>
      <c r="R5444">
        <v>638.34031500000003</v>
      </c>
      <c r="S5444" t="s">
        <v>90</v>
      </c>
      <c r="T5444" s="297">
        <v>46311.754166666666</v>
      </c>
    </row>
    <row r="5445" spans="1:20" x14ac:dyDescent="0.35">
      <c r="A5445" t="s">
        <v>110</v>
      </c>
      <c r="B5445" t="s">
        <v>111</v>
      </c>
      <c r="C5445" t="s">
        <v>89</v>
      </c>
      <c r="D5445" s="29">
        <v>46716</v>
      </c>
      <c r="E5445">
        <v>0</v>
      </c>
      <c r="F5445">
        <v>0</v>
      </c>
      <c r="G5445">
        <v>0</v>
      </c>
      <c r="H5445">
        <v>0</v>
      </c>
      <c r="L5445">
        <v>94.753641000000002</v>
      </c>
      <c r="R5445">
        <v>638.34031500000003</v>
      </c>
      <c r="S5445" t="s">
        <v>90</v>
      </c>
      <c r="T5445" s="297">
        <v>46311.754166666666</v>
      </c>
    </row>
    <row r="5446" spans="1:20" x14ac:dyDescent="0.35">
      <c r="A5446" t="s">
        <v>110</v>
      </c>
      <c r="B5446" t="s">
        <v>111</v>
      </c>
      <c r="C5446" t="s">
        <v>89</v>
      </c>
      <c r="D5446" s="29">
        <v>46717</v>
      </c>
      <c r="E5446">
        <v>0</v>
      </c>
      <c r="F5446">
        <v>0</v>
      </c>
      <c r="G5446">
        <v>0</v>
      </c>
      <c r="H5446">
        <v>0</v>
      </c>
      <c r="L5446">
        <v>94.753641000000002</v>
      </c>
      <c r="R5446">
        <v>638.34031500000003</v>
      </c>
      <c r="S5446" t="s">
        <v>90</v>
      </c>
      <c r="T5446" s="297">
        <v>46311.754166666666</v>
      </c>
    </row>
    <row r="5447" spans="1:20" x14ac:dyDescent="0.35">
      <c r="A5447" t="s">
        <v>110</v>
      </c>
      <c r="B5447" t="s">
        <v>111</v>
      </c>
      <c r="C5447" t="s">
        <v>89</v>
      </c>
      <c r="D5447" s="29">
        <v>46718</v>
      </c>
      <c r="E5447">
        <v>0</v>
      </c>
      <c r="F5447">
        <v>0</v>
      </c>
      <c r="G5447">
        <v>0</v>
      </c>
      <c r="H5447">
        <v>0</v>
      </c>
      <c r="L5447">
        <v>94.753641000000002</v>
      </c>
      <c r="R5447">
        <v>638.34031500000003</v>
      </c>
      <c r="S5447" t="s">
        <v>90</v>
      </c>
      <c r="T5447" s="297">
        <v>46311.754166666666</v>
      </c>
    </row>
    <row r="5448" spans="1:20" x14ac:dyDescent="0.35">
      <c r="A5448" t="s">
        <v>110</v>
      </c>
      <c r="B5448" t="s">
        <v>111</v>
      </c>
      <c r="C5448" t="s">
        <v>89</v>
      </c>
      <c r="D5448" s="29">
        <v>46719</v>
      </c>
      <c r="E5448">
        <v>0</v>
      </c>
      <c r="F5448">
        <v>0</v>
      </c>
      <c r="G5448">
        <v>0</v>
      </c>
      <c r="H5448">
        <v>0</v>
      </c>
      <c r="L5448">
        <v>94.753641000000002</v>
      </c>
      <c r="R5448">
        <v>638.34031500000003</v>
      </c>
      <c r="S5448" t="s">
        <v>90</v>
      </c>
      <c r="T5448" s="297">
        <v>46311.754166666666</v>
      </c>
    </row>
    <row r="5449" spans="1:20" x14ac:dyDescent="0.35">
      <c r="A5449" t="s">
        <v>110</v>
      </c>
      <c r="B5449" t="s">
        <v>111</v>
      </c>
      <c r="C5449" t="s">
        <v>89</v>
      </c>
      <c r="D5449" s="29">
        <v>46720</v>
      </c>
      <c r="E5449">
        <v>0</v>
      </c>
      <c r="F5449">
        <v>0</v>
      </c>
      <c r="G5449">
        <v>0</v>
      </c>
      <c r="H5449">
        <v>0</v>
      </c>
      <c r="L5449">
        <v>94.753641000000002</v>
      </c>
      <c r="R5449">
        <v>638.34031500000003</v>
      </c>
      <c r="S5449" t="s">
        <v>90</v>
      </c>
      <c r="T5449" s="297">
        <v>46311.754166666666</v>
      </c>
    </row>
    <row r="5450" spans="1:20" x14ac:dyDescent="0.35">
      <c r="A5450" t="s">
        <v>110</v>
      </c>
      <c r="B5450" t="s">
        <v>111</v>
      </c>
      <c r="C5450" t="s">
        <v>89</v>
      </c>
      <c r="D5450" s="29">
        <v>46721</v>
      </c>
      <c r="E5450">
        <v>0</v>
      </c>
      <c r="F5450">
        <v>0</v>
      </c>
      <c r="G5450">
        <v>0</v>
      </c>
      <c r="H5450">
        <v>0</v>
      </c>
      <c r="L5450">
        <v>94.753641000000002</v>
      </c>
      <c r="R5450">
        <v>638.34031500000003</v>
      </c>
      <c r="S5450" t="s">
        <v>90</v>
      </c>
      <c r="T5450" s="297">
        <v>46311.754166666666</v>
      </c>
    </row>
    <row r="5451" spans="1:20" x14ac:dyDescent="0.35">
      <c r="A5451" t="s">
        <v>110</v>
      </c>
      <c r="B5451" t="s">
        <v>111</v>
      </c>
      <c r="C5451" t="s">
        <v>89</v>
      </c>
      <c r="D5451" s="29">
        <v>46722</v>
      </c>
      <c r="E5451">
        <v>0</v>
      </c>
      <c r="F5451">
        <v>0</v>
      </c>
      <c r="G5451">
        <v>0</v>
      </c>
      <c r="H5451">
        <v>0</v>
      </c>
      <c r="L5451">
        <v>74.805505999999994</v>
      </c>
      <c r="R5451">
        <v>638.34031500000003</v>
      </c>
      <c r="S5451" t="s">
        <v>90</v>
      </c>
      <c r="T5451" s="297">
        <v>46311.754166666666</v>
      </c>
    </row>
    <row r="5452" spans="1:20" x14ac:dyDescent="0.35">
      <c r="A5452" t="s">
        <v>110</v>
      </c>
      <c r="B5452" t="s">
        <v>111</v>
      </c>
      <c r="C5452" t="s">
        <v>89</v>
      </c>
      <c r="D5452" s="29">
        <v>46723</v>
      </c>
      <c r="E5452">
        <v>0</v>
      </c>
      <c r="F5452">
        <v>0</v>
      </c>
      <c r="G5452">
        <v>0</v>
      </c>
      <c r="H5452">
        <v>0</v>
      </c>
      <c r="L5452">
        <v>74.805505999999994</v>
      </c>
      <c r="R5452">
        <v>638.34031500000003</v>
      </c>
      <c r="S5452" t="s">
        <v>90</v>
      </c>
      <c r="T5452" s="297">
        <v>46311.754166666666</v>
      </c>
    </row>
    <row r="5453" spans="1:20" x14ac:dyDescent="0.35">
      <c r="A5453" t="s">
        <v>110</v>
      </c>
      <c r="B5453" t="s">
        <v>111</v>
      </c>
      <c r="C5453" t="s">
        <v>89</v>
      </c>
      <c r="D5453" s="29">
        <v>46724</v>
      </c>
      <c r="E5453">
        <v>0</v>
      </c>
      <c r="F5453">
        <v>0</v>
      </c>
      <c r="G5453">
        <v>0</v>
      </c>
      <c r="H5453">
        <v>0</v>
      </c>
      <c r="L5453">
        <v>74.805505999999994</v>
      </c>
      <c r="R5453">
        <v>638.34031500000003</v>
      </c>
      <c r="S5453" t="s">
        <v>90</v>
      </c>
      <c r="T5453" s="297">
        <v>46311.754166666666</v>
      </c>
    </row>
    <row r="5454" spans="1:20" x14ac:dyDescent="0.35">
      <c r="A5454" t="s">
        <v>110</v>
      </c>
      <c r="B5454" t="s">
        <v>111</v>
      </c>
      <c r="C5454" t="s">
        <v>89</v>
      </c>
      <c r="D5454" s="29">
        <v>46725</v>
      </c>
      <c r="E5454">
        <v>0</v>
      </c>
      <c r="F5454">
        <v>0</v>
      </c>
      <c r="G5454">
        <v>0</v>
      </c>
      <c r="H5454">
        <v>0</v>
      </c>
      <c r="L5454">
        <v>74.805505999999994</v>
      </c>
      <c r="R5454">
        <v>638.34031500000003</v>
      </c>
      <c r="S5454" t="s">
        <v>90</v>
      </c>
      <c r="T5454" s="297">
        <v>46311.754166666666</v>
      </c>
    </row>
    <row r="5455" spans="1:20" x14ac:dyDescent="0.35">
      <c r="A5455" t="s">
        <v>110</v>
      </c>
      <c r="B5455" t="s">
        <v>111</v>
      </c>
      <c r="C5455" t="s">
        <v>89</v>
      </c>
      <c r="D5455" s="29">
        <v>46726</v>
      </c>
      <c r="E5455">
        <v>0</v>
      </c>
      <c r="F5455">
        <v>0</v>
      </c>
      <c r="G5455">
        <v>0</v>
      </c>
      <c r="H5455">
        <v>0</v>
      </c>
      <c r="L5455">
        <v>74.805505999999994</v>
      </c>
      <c r="R5455">
        <v>638.34031500000003</v>
      </c>
      <c r="S5455" t="s">
        <v>90</v>
      </c>
      <c r="T5455" s="297">
        <v>46311.754166666666</v>
      </c>
    </row>
    <row r="5456" spans="1:20" x14ac:dyDescent="0.35">
      <c r="A5456" t="s">
        <v>110</v>
      </c>
      <c r="B5456" t="s">
        <v>111</v>
      </c>
      <c r="C5456" t="s">
        <v>89</v>
      </c>
      <c r="D5456" s="29">
        <v>46727</v>
      </c>
      <c r="E5456">
        <v>0</v>
      </c>
      <c r="F5456">
        <v>0</v>
      </c>
      <c r="G5456">
        <v>0</v>
      </c>
      <c r="H5456">
        <v>0</v>
      </c>
      <c r="L5456">
        <v>74.805505999999994</v>
      </c>
      <c r="R5456">
        <v>638.34031500000003</v>
      </c>
      <c r="S5456" t="s">
        <v>90</v>
      </c>
      <c r="T5456" s="297">
        <v>46311.754166666666</v>
      </c>
    </row>
    <row r="5457" spans="1:20" x14ac:dyDescent="0.35">
      <c r="A5457" t="s">
        <v>110</v>
      </c>
      <c r="B5457" t="s">
        <v>111</v>
      </c>
      <c r="C5457" t="s">
        <v>89</v>
      </c>
      <c r="D5457" s="29">
        <v>46728</v>
      </c>
      <c r="E5457">
        <v>0</v>
      </c>
      <c r="F5457">
        <v>0</v>
      </c>
      <c r="G5457">
        <v>0</v>
      </c>
      <c r="H5457">
        <v>0</v>
      </c>
      <c r="L5457">
        <v>74.805505999999994</v>
      </c>
      <c r="R5457">
        <v>638.34031500000003</v>
      </c>
      <c r="S5457" t="s">
        <v>90</v>
      </c>
      <c r="T5457" s="297">
        <v>46311.754166666666</v>
      </c>
    </row>
    <row r="5458" spans="1:20" x14ac:dyDescent="0.35">
      <c r="A5458" t="s">
        <v>110</v>
      </c>
      <c r="B5458" t="s">
        <v>111</v>
      </c>
      <c r="C5458" t="s">
        <v>89</v>
      </c>
      <c r="D5458" s="29">
        <v>46729</v>
      </c>
      <c r="E5458">
        <v>0</v>
      </c>
      <c r="F5458">
        <v>0</v>
      </c>
      <c r="G5458">
        <v>0</v>
      </c>
      <c r="H5458">
        <v>0</v>
      </c>
      <c r="L5458">
        <v>74.805505999999994</v>
      </c>
      <c r="R5458">
        <v>638.34031500000003</v>
      </c>
      <c r="S5458" t="s">
        <v>90</v>
      </c>
      <c r="T5458" s="297">
        <v>46311.754166666666</v>
      </c>
    </row>
    <row r="5459" spans="1:20" x14ac:dyDescent="0.35">
      <c r="A5459" t="s">
        <v>110</v>
      </c>
      <c r="B5459" t="s">
        <v>111</v>
      </c>
      <c r="C5459" t="s">
        <v>89</v>
      </c>
      <c r="D5459" s="29">
        <v>46730</v>
      </c>
      <c r="E5459">
        <v>0</v>
      </c>
      <c r="F5459">
        <v>0</v>
      </c>
      <c r="G5459">
        <v>0</v>
      </c>
      <c r="H5459">
        <v>0</v>
      </c>
      <c r="L5459">
        <v>74.805505999999994</v>
      </c>
      <c r="R5459">
        <v>638.34031500000003</v>
      </c>
      <c r="S5459" t="s">
        <v>90</v>
      </c>
      <c r="T5459" s="297">
        <v>46311.754166666666</v>
      </c>
    </row>
    <row r="5460" spans="1:20" x14ac:dyDescent="0.35">
      <c r="A5460" t="s">
        <v>110</v>
      </c>
      <c r="B5460" t="s">
        <v>111</v>
      </c>
      <c r="C5460" t="s">
        <v>89</v>
      </c>
      <c r="D5460" s="29">
        <v>46731</v>
      </c>
      <c r="E5460">
        <v>0</v>
      </c>
      <c r="F5460">
        <v>0</v>
      </c>
      <c r="G5460">
        <v>0</v>
      </c>
      <c r="H5460">
        <v>0</v>
      </c>
      <c r="L5460">
        <v>74.805505999999994</v>
      </c>
      <c r="R5460">
        <v>638.34031500000003</v>
      </c>
      <c r="S5460" t="s">
        <v>90</v>
      </c>
      <c r="T5460" s="297">
        <v>46311.754166666666</v>
      </c>
    </row>
    <row r="5461" spans="1:20" x14ac:dyDescent="0.35">
      <c r="A5461" t="s">
        <v>110</v>
      </c>
      <c r="B5461" t="s">
        <v>111</v>
      </c>
      <c r="C5461" t="s">
        <v>89</v>
      </c>
      <c r="D5461" s="29">
        <v>46732</v>
      </c>
      <c r="E5461">
        <v>0</v>
      </c>
      <c r="F5461">
        <v>0</v>
      </c>
      <c r="G5461">
        <v>0</v>
      </c>
      <c r="H5461">
        <v>0</v>
      </c>
      <c r="L5461">
        <v>74.805505999999994</v>
      </c>
      <c r="R5461">
        <v>638.34031500000003</v>
      </c>
      <c r="S5461" t="s">
        <v>90</v>
      </c>
      <c r="T5461" s="297">
        <v>46311.754166666666</v>
      </c>
    </row>
    <row r="5462" spans="1:20" x14ac:dyDescent="0.35">
      <c r="A5462" t="s">
        <v>110</v>
      </c>
      <c r="B5462" t="s">
        <v>111</v>
      </c>
      <c r="C5462" t="s">
        <v>89</v>
      </c>
      <c r="D5462" s="29">
        <v>46733</v>
      </c>
      <c r="E5462">
        <v>0</v>
      </c>
      <c r="F5462">
        <v>0</v>
      </c>
      <c r="G5462">
        <v>0</v>
      </c>
      <c r="H5462">
        <v>0</v>
      </c>
      <c r="L5462">
        <v>74.805505999999994</v>
      </c>
      <c r="R5462">
        <v>638.34031500000003</v>
      </c>
      <c r="S5462" t="s">
        <v>90</v>
      </c>
      <c r="T5462" s="297">
        <v>46311.754166666666</v>
      </c>
    </row>
    <row r="5463" spans="1:20" x14ac:dyDescent="0.35">
      <c r="A5463" t="s">
        <v>110</v>
      </c>
      <c r="B5463" t="s">
        <v>111</v>
      </c>
      <c r="C5463" t="s">
        <v>89</v>
      </c>
      <c r="D5463" s="29">
        <v>46734</v>
      </c>
      <c r="E5463">
        <v>0</v>
      </c>
      <c r="F5463">
        <v>0</v>
      </c>
      <c r="G5463">
        <v>0</v>
      </c>
      <c r="H5463">
        <v>0</v>
      </c>
      <c r="L5463">
        <v>74.805505999999994</v>
      </c>
      <c r="R5463">
        <v>638.34031500000003</v>
      </c>
      <c r="S5463" t="s">
        <v>90</v>
      </c>
      <c r="T5463" s="297">
        <v>46311.754166666666</v>
      </c>
    </row>
    <row r="5464" spans="1:20" x14ac:dyDescent="0.35">
      <c r="A5464" t="s">
        <v>110</v>
      </c>
      <c r="B5464" t="s">
        <v>111</v>
      </c>
      <c r="C5464" t="s">
        <v>89</v>
      </c>
      <c r="D5464" s="29">
        <v>46735</v>
      </c>
      <c r="E5464">
        <v>0</v>
      </c>
      <c r="F5464">
        <v>0</v>
      </c>
      <c r="G5464">
        <v>0</v>
      </c>
      <c r="H5464">
        <v>0</v>
      </c>
      <c r="L5464">
        <v>74.805505999999994</v>
      </c>
      <c r="R5464">
        <v>638.34031500000003</v>
      </c>
      <c r="S5464" t="s">
        <v>90</v>
      </c>
      <c r="T5464" s="297">
        <v>46311.754166666666</v>
      </c>
    </row>
    <row r="5465" spans="1:20" x14ac:dyDescent="0.35">
      <c r="A5465" t="s">
        <v>110</v>
      </c>
      <c r="B5465" t="s">
        <v>111</v>
      </c>
      <c r="C5465" t="s">
        <v>89</v>
      </c>
      <c r="D5465" s="29">
        <v>46736</v>
      </c>
      <c r="E5465">
        <v>0</v>
      </c>
      <c r="F5465">
        <v>0</v>
      </c>
      <c r="G5465">
        <v>0</v>
      </c>
      <c r="H5465">
        <v>0</v>
      </c>
      <c r="L5465">
        <v>74.805505999999994</v>
      </c>
      <c r="R5465">
        <v>638.34031500000003</v>
      </c>
      <c r="S5465" t="s">
        <v>90</v>
      </c>
      <c r="T5465" s="297">
        <v>46311.754166666666</v>
      </c>
    </row>
    <row r="5466" spans="1:20" x14ac:dyDescent="0.35">
      <c r="A5466" t="s">
        <v>110</v>
      </c>
      <c r="B5466" t="s">
        <v>111</v>
      </c>
      <c r="C5466" t="s">
        <v>89</v>
      </c>
      <c r="D5466" s="29">
        <v>46737</v>
      </c>
      <c r="E5466">
        <v>0</v>
      </c>
      <c r="F5466">
        <v>0</v>
      </c>
      <c r="G5466">
        <v>0</v>
      </c>
      <c r="H5466">
        <v>0</v>
      </c>
      <c r="L5466">
        <v>74.805505999999994</v>
      </c>
      <c r="R5466">
        <v>638.34031500000003</v>
      </c>
      <c r="S5466" t="s">
        <v>90</v>
      </c>
      <c r="T5466" s="297">
        <v>46311.754166666666</v>
      </c>
    </row>
    <row r="5467" spans="1:20" x14ac:dyDescent="0.35">
      <c r="A5467" t="s">
        <v>110</v>
      </c>
      <c r="B5467" t="s">
        <v>111</v>
      </c>
      <c r="C5467" t="s">
        <v>89</v>
      </c>
      <c r="D5467" s="29">
        <v>46738</v>
      </c>
      <c r="E5467">
        <v>0</v>
      </c>
      <c r="F5467">
        <v>0</v>
      </c>
      <c r="G5467">
        <v>0</v>
      </c>
      <c r="H5467">
        <v>0</v>
      </c>
      <c r="L5467">
        <v>74.805505999999994</v>
      </c>
      <c r="R5467">
        <v>638.34031500000003</v>
      </c>
      <c r="S5467" t="s">
        <v>90</v>
      </c>
      <c r="T5467" s="297">
        <v>46311.754166666666</v>
      </c>
    </row>
    <row r="5468" spans="1:20" x14ac:dyDescent="0.35">
      <c r="A5468" t="s">
        <v>110</v>
      </c>
      <c r="B5468" t="s">
        <v>111</v>
      </c>
      <c r="C5468" t="s">
        <v>89</v>
      </c>
      <c r="D5468" s="29">
        <v>46739</v>
      </c>
      <c r="E5468">
        <v>0</v>
      </c>
      <c r="F5468">
        <v>0</v>
      </c>
      <c r="G5468">
        <v>0</v>
      </c>
      <c r="H5468">
        <v>0</v>
      </c>
      <c r="L5468">
        <v>74.805505999999994</v>
      </c>
      <c r="R5468">
        <v>638.34031500000003</v>
      </c>
      <c r="S5468" t="s">
        <v>90</v>
      </c>
      <c r="T5468" s="297">
        <v>46311.754166666666</v>
      </c>
    </row>
    <row r="5469" spans="1:20" x14ac:dyDescent="0.35">
      <c r="A5469" t="s">
        <v>110</v>
      </c>
      <c r="B5469" t="s">
        <v>111</v>
      </c>
      <c r="C5469" t="s">
        <v>89</v>
      </c>
      <c r="D5469" s="29">
        <v>46740</v>
      </c>
      <c r="E5469">
        <v>0</v>
      </c>
      <c r="F5469">
        <v>0</v>
      </c>
      <c r="G5469">
        <v>0</v>
      </c>
      <c r="H5469">
        <v>0</v>
      </c>
      <c r="L5469">
        <v>74.805505999999994</v>
      </c>
      <c r="R5469">
        <v>638.34031500000003</v>
      </c>
      <c r="S5469" t="s">
        <v>90</v>
      </c>
      <c r="T5469" s="297">
        <v>46311.754166666666</v>
      </c>
    </row>
    <row r="5470" spans="1:20" x14ac:dyDescent="0.35">
      <c r="A5470" t="s">
        <v>110</v>
      </c>
      <c r="B5470" t="s">
        <v>111</v>
      </c>
      <c r="C5470" t="s">
        <v>89</v>
      </c>
      <c r="D5470" s="29">
        <v>46741</v>
      </c>
      <c r="E5470">
        <v>0</v>
      </c>
      <c r="F5470">
        <v>0</v>
      </c>
      <c r="G5470">
        <v>0</v>
      </c>
      <c r="H5470">
        <v>0</v>
      </c>
      <c r="L5470">
        <v>74.805505999999994</v>
      </c>
      <c r="R5470">
        <v>638.34031500000003</v>
      </c>
      <c r="S5470" t="s">
        <v>90</v>
      </c>
      <c r="T5470" s="297">
        <v>46311.754166666666</v>
      </c>
    </row>
    <row r="5471" spans="1:20" x14ac:dyDescent="0.35">
      <c r="A5471" t="s">
        <v>110</v>
      </c>
      <c r="B5471" t="s">
        <v>111</v>
      </c>
      <c r="C5471" t="s">
        <v>89</v>
      </c>
      <c r="D5471" s="29">
        <v>46742</v>
      </c>
      <c r="E5471">
        <v>0</v>
      </c>
      <c r="F5471">
        <v>0</v>
      </c>
      <c r="G5471">
        <v>0</v>
      </c>
      <c r="H5471">
        <v>0</v>
      </c>
      <c r="L5471">
        <v>74.805505999999994</v>
      </c>
      <c r="R5471">
        <v>638.34031500000003</v>
      </c>
      <c r="S5471" t="s">
        <v>90</v>
      </c>
      <c r="T5471" s="297">
        <v>46311.754166666666</v>
      </c>
    </row>
    <row r="5472" spans="1:20" x14ac:dyDescent="0.35">
      <c r="A5472" t="s">
        <v>110</v>
      </c>
      <c r="B5472" t="s">
        <v>111</v>
      </c>
      <c r="C5472" t="s">
        <v>89</v>
      </c>
      <c r="D5472" s="29">
        <v>46743</v>
      </c>
      <c r="E5472">
        <v>0</v>
      </c>
      <c r="F5472">
        <v>0</v>
      </c>
      <c r="G5472">
        <v>0</v>
      </c>
      <c r="H5472">
        <v>0</v>
      </c>
      <c r="L5472">
        <v>74.805505999999994</v>
      </c>
      <c r="R5472">
        <v>638.34031500000003</v>
      </c>
      <c r="S5472" t="s">
        <v>90</v>
      </c>
      <c r="T5472" s="297">
        <v>46311.754166666666</v>
      </c>
    </row>
    <row r="5473" spans="1:20" x14ac:dyDescent="0.35">
      <c r="A5473" t="s">
        <v>110</v>
      </c>
      <c r="B5473" t="s">
        <v>111</v>
      </c>
      <c r="C5473" t="s">
        <v>89</v>
      </c>
      <c r="D5473" s="29">
        <v>46744</v>
      </c>
      <c r="E5473">
        <v>0</v>
      </c>
      <c r="F5473">
        <v>0</v>
      </c>
      <c r="G5473">
        <v>0</v>
      </c>
      <c r="H5473">
        <v>0</v>
      </c>
      <c r="L5473">
        <v>74.805505999999994</v>
      </c>
      <c r="R5473">
        <v>638.34031500000003</v>
      </c>
      <c r="S5473" t="s">
        <v>90</v>
      </c>
      <c r="T5473" s="297">
        <v>46311.754166666666</v>
      </c>
    </row>
    <row r="5474" spans="1:20" x14ac:dyDescent="0.35">
      <c r="A5474" t="s">
        <v>110</v>
      </c>
      <c r="B5474" t="s">
        <v>111</v>
      </c>
      <c r="C5474" t="s">
        <v>89</v>
      </c>
      <c r="D5474" s="29">
        <v>46745</v>
      </c>
      <c r="E5474">
        <v>0</v>
      </c>
      <c r="F5474">
        <v>0</v>
      </c>
      <c r="G5474">
        <v>0</v>
      </c>
      <c r="H5474">
        <v>0</v>
      </c>
      <c r="L5474">
        <v>74.805505999999994</v>
      </c>
      <c r="R5474">
        <v>638.34031500000003</v>
      </c>
      <c r="S5474" t="s">
        <v>90</v>
      </c>
      <c r="T5474" s="297">
        <v>46311.754166666666</v>
      </c>
    </row>
    <row r="5475" spans="1:20" x14ac:dyDescent="0.35">
      <c r="A5475" t="s">
        <v>110</v>
      </c>
      <c r="B5475" t="s">
        <v>111</v>
      </c>
      <c r="C5475" t="s">
        <v>89</v>
      </c>
      <c r="D5475" s="29">
        <v>46746</v>
      </c>
      <c r="E5475">
        <v>0</v>
      </c>
      <c r="F5475">
        <v>0</v>
      </c>
      <c r="G5475">
        <v>0</v>
      </c>
      <c r="H5475">
        <v>0</v>
      </c>
      <c r="L5475">
        <v>74.805505999999994</v>
      </c>
      <c r="R5475">
        <v>638.34031500000003</v>
      </c>
      <c r="S5475" t="s">
        <v>90</v>
      </c>
      <c r="T5475" s="297">
        <v>46311.754166666666</v>
      </c>
    </row>
    <row r="5476" spans="1:20" x14ac:dyDescent="0.35">
      <c r="A5476" t="s">
        <v>110</v>
      </c>
      <c r="B5476" t="s">
        <v>111</v>
      </c>
      <c r="C5476" t="s">
        <v>89</v>
      </c>
      <c r="D5476" s="29">
        <v>46747</v>
      </c>
      <c r="E5476">
        <v>0</v>
      </c>
      <c r="F5476">
        <v>0</v>
      </c>
      <c r="G5476">
        <v>0</v>
      </c>
      <c r="H5476">
        <v>0</v>
      </c>
      <c r="L5476">
        <v>74.805505999999994</v>
      </c>
      <c r="R5476">
        <v>638.34031500000003</v>
      </c>
      <c r="S5476" t="s">
        <v>90</v>
      </c>
      <c r="T5476" s="297">
        <v>46311.754166666666</v>
      </c>
    </row>
    <row r="5477" spans="1:20" x14ac:dyDescent="0.35">
      <c r="A5477" t="s">
        <v>110</v>
      </c>
      <c r="B5477" t="s">
        <v>111</v>
      </c>
      <c r="C5477" t="s">
        <v>89</v>
      </c>
      <c r="D5477" s="29">
        <v>46748</v>
      </c>
      <c r="E5477">
        <v>0</v>
      </c>
      <c r="F5477">
        <v>0</v>
      </c>
      <c r="G5477">
        <v>0</v>
      </c>
      <c r="H5477">
        <v>0</v>
      </c>
      <c r="L5477">
        <v>74.805505999999994</v>
      </c>
      <c r="R5477">
        <v>638.34031500000003</v>
      </c>
      <c r="S5477" t="s">
        <v>90</v>
      </c>
      <c r="T5477" s="297">
        <v>46311.754166666666</v>
      </c>
    </row>
    <row r="5478" spans="1:20" x14ac:dyDescent="0.35">
      <c r="A5478" t="s">
        <v>110</v>
      </c>
      <c r="B5478" t="s">
        <v>111</v>
      </c>
      <c r="C5478" t="s">
        <v>89</v>
      </c>
      <c r="D5478" s="29">
        <v>46749</v>
      </c>
      <c r="E5478">
        <v>0</v>
      </c>
      <c r="F5478">
        <v>0</v>
      </c>
      <c r="G5478">
        <v>0</v>
      </c>
      <c r="H5478">
        <v>0</v>
      </c>
      <c r="L5478">
        <v>74.805505999999994</v>
      </c>
      <c r="R5478">
        <v>638.34031500000003</v>
      </c>
      <c r="S5478" t="s">
        <v>90</v>
      </c>
      <c r="T5478" s="297">
        <v>46311.754166666666</v>
      </c>
    </row>
    <row r="5479" spans="1:20" x14ac:dyDescent="0.35">
      <c r="A5479" t="s">
        <v>110</v>
      </c>
      <c r="B5479" t="s">
        <v>111</v>
      </c>
      <c r="C5479" t="s">
        <v>89</v>
      </c>
      <c r="D5479" s="29">
        <v>46750</v>
      </c>
      <c r="E5479">
        <v>0</v>
      </c>
      <c r="F5479">
        <v>0</v>
      </c>
      <c r="G5479">
        <v>0</v>
      </c>
      <c r="H5479">
        <v>0</v>
      </c>
      <c r="L5479">
        <v>74.805505999999994</v>
      </c>
      <c r="R5479">
        <v>638.34031500000003</v>
      </c>
      <c r="S5479" t="s">
        <v>90</v>
      </c>
      <c r="T5479" s="297">
        <v>46311.754166666666</v>
      </c>
    </row>
    <row r="5480" spans="1:20" x14ac:dyDescent="0.35">
      <c r="A5480" t="s">
        <v>110</v>
      </c>
      <c r="B5480" t="s">
        <v>111</v>
      </c>
      <c r="C5480" t="s">
        <v>89</v>
      </c>
      <c r="D5480" s="29">
        <v>46751</v>
      </c>
      <c r="E5480">
        <v>0</v>
      </c>
      <c r="F5480">
        <v>0</v>
      </c>
      <c r="G5480">
        <v>0</v>
      </c>
      <c r="H5480">
        <v>0</v>
      </c>
      <c r="L5480">
        <v>74.805505999999994</v>
      </c>
      <c r="R5480">
        <v>638.34031500000003</v>
      </c>
      <c r="S5480" t="s">
        <v>90</v>
      </c>
      <c r="T5480" s="297">
        <v>46311.754166666666</v>
      </c>
    </row>
    <row r="5481" spans="1:20" x14ac:dyDescent="0.35">
      <c r="A5481" t="s">
        <v>110</v>
      </c>
      <c r="B5481" t="s">
        <v>111</v>
      </c>
      <c r="C5481" t="s">
        <v>89</v>
      </c>
      <c r="D5481" s="29">
        <v>46752</v>
      </c>
      <c r="E5481">
        <v>0</v>
      </c>
      <c r="F5481">
        <v>0</v>
      </c>
      <c r="G5481">
        <v>0</v>
      </c>
      <c r="H5481">
        <v>0</v>
      </c>
      <c r="L5481">
        <v>74.805505999999994</v>
      </c>
      <c r="R5481">
        <v>638.34031500000003</v>
      </c>
      <c r="S5481" t="s">
        <v>90</v>
      </c>
      <c r="T5481" s="297">
        <v>46311.754166666666</v>
      </c>
    </row>
    <row r="5482" spans="1:20" x14ac:dyDescent="0.35">
      <c r="A5482" t="s">
        <v>112</v>
      </c>
      <c r="B5482" t="s">
        <v>113</v>
      </c>
      <c r="C5482" t="s">
        <v>89</v>
      </c>
      <c r="D5482" s="29">
        <v>46388</v>
      </c>
      <c r="E5482">
        <v>0</v>
      </c>
      <c r="F5482">
        <v>0</v>
      </c>
      <c r="G5482">
        <v>0</v>
      </c>
      <c r="H5482">
        <v>0</v>
      </c>
      <c r="L5482">
        <v>400.95751000000001</v>
      </c>
      <c r="R5482">
        <v>400.95751000000001</v>
      </c>
      <c r="S5482" t="s">
        <v>90</v>
      </c>
      <c r="T5482" s="297">
        <v>46311.754166666666</v>
      </c>
    </row>
    <row r="5483" spans="1:20" x14ac:dyDescent="0.35">
      <c r="A5483" t="s">
        <v>112</v>
      </c>
      <c r="B5483" t="s">
        <v>113</v>
      </c>
      <c r="C5483" t="s">
        <v>89</v>
      </c>
      <c r="D5483" s="29">
        <v>46389</v>
      </c>
      <c r="E5483">
        <v>0</v>
      </c>
      <c r="F5483">
        <v>0</v>
      </c>
      <c r="G5483">
        <v>0</v>
      </c>
      <c r="H5483">
        <v>0</v>
      </c>
      <c r="L5483">
        <v>400.95751000000001</v>
      </c>
      <c r="R5483">
        <v>400.95751000000001</v>
      </c>
      <c r="S5483" t="s">
        <v>90</v>
      </c>
      <c r="T5483" s="297">
        <v>46311.754166666666</v>
      </c>
    </row>
    <row r="5484" spans="1:20" x14ac:dyDescent="0.35">
      <c r="A5484" t="s">
        <v>112</v>
      </c>
      <c r="B5484" t="s">
        <v>113</v>
      </c>
      <c r="C5484" t="s">
        <v>89</v>
      </c>
      <c r="D5484" s="29">
        <v>46390</v>
      </c>
      <c r="E5484">
        <v>0</v>
      </c>
      <c r="F5484">
        <v>0</v>
      </c>
      <c r="G5484">
        <v>0</v>
      </c>
      <c r="H5484">
        <v>0</v>
      </c>
      <c r="L5484">
        <v>400.95751000000001</v>
      </c>
      <c r="R5484">
        <v>400.95751000000001</v>
      </c>
      <c r="S5484" t="s">
        <v>90</v>
      </c>
      <c r="T5484" s="297">
        <v>46311.754166666666</v>
      </c>
    </row>
    <row r="5485" spans="1:20" x14ac:dyDescent="0.35">
      <c r="A5485" t="s">
        <v>112</v>
      </c>
      <c r="B5485" t="s">
        <v>113</v>
      </c>
      <c r="C5485" t="s">
        <v>89</v>
      </c>
      <c r="D5485" s="29">
        <v>46391</v>
      </c>
      <c r="E5485">
        <v>0</v>
      </c>
      <c r="F5485">
        <v>0</v>
      </c>
      <c r="G5485">
        <v>0</v>
      </c>
      <c r="H5485">
        <v>0</v>
      </c>
      <c r="L5485">
        <v>400.95751000000001</v>
      </c>
      <c r="R5485">
        <v>400.95751000000001</v>
      </c>
      <c r="S5485" t="s">
        <v>90</v>
      </c>
      <c r="T5485" s="297">
        <v>46311.754166666666</v>
      </c>
    </row>
    <row r="5486" spans="1:20" x14ac:dyDescent="0.35">
      <c r="A5486" t="s">
        <v>112</v>
      </c>
      <c r="B5486" t="s">
        <v>113</v>
      </c>
      <c r="C5486" t="s">
        <v>89</v>
      </c>
      <c r="D5486" s="29">
        <v>46392</v>
      </c>
      <c r="E5486">
        <v>0</v>
      </c>
      <c r="F5486">
        <v>0</v>
      </c>
      <c r="G5486">
        <v>0</v>
      </c>
      <c r="H5486">
        <v>0</v>
      </c>
      <c r="L5486">
        <v>400.95751000000001</v>
      </c>
      <c r="R5486">
        <v>400.95751000000001</v>
      </c>
      <c r="S5486" t="s">
        <v>90</v>
      </c>
      <c r="T5486" s="297">
        <v>46311.754166666666</v>
      </c>
    </row>
    <row r="5487" spans="1:20" x14ac:dyDescent="0.35">
      <c r="A5487" t="s">
        <v>112</v>
      </c>
      <c r="B5487" t="s">
        <v>113</v>
      </c>
      <c r="C5487" t="s">
        <v>89</v>
      </c>
      <c r="D5487" s="29">
        <v>46393</v>
      </c>
      <c r="E5487">
        <v>0</v>
      </c>
      <c r="F5487">
        <v>0</v>
      </c>
      <c r="G5487">
        <v>0</v>
      </c>
      <c r="H5487">
        <v>0</v>
      </c>
      <c r="L5487">
        <v>400.95751000000001</v>
      </c>
      <c r="R5487">
        <v>400.95751000000001</v>
      </c>
      <c r="S5487" t="s">
        <v>90</v>
      </c>
      <c r="T5487" s="297">
        <v>46311.754166666666</v>
      </c>
    </row>
    <row r="5488" spans="1:20" x14ac:dyDescent="0.35">
      <c r="A5488" t="s">
        <v>112</v>
      </c>
      <c r="B5488" t="s">
        <v>113</v>
      </c>
      <c r="C5488" t="s">
        <v>89</v>
      </c>
      <c r="D5488" s="29">
        <v>46394</v>
      </c>
      <c r="E5488">
        <v>0</v>
      </c>
      <c r="F5488">
        <v>0</v>
      </c>
      <c r="G5488">
        <v>0</v>
      </c>
      <c r="H5488">
        <v>0</v>
      </c>
      <c r="L5488">
        <v>400.95751000000001</v>
      </c>
      <c r="R5488">
        <v>400.95751000000001</v>
      </c>
      <c r="S5488" t="s">
        <v>90</v>
      </c>
      <c r="T5488" s="297">
        <v>46311.754166666666</v>
      </c>
    </row>
    <row r="5489" spans="1:20" x14ac:dyDescent="0.35">
      <c r="A5489" t="s">
        <v>112</v>
      </c>
      <c r="B5489" t="s">
        <v>113</v>
      </c>
      <c r="C5489" t="s">
        <v>89</v>
      </c>
      <c r="D5489" s="29">
        <v>46395</v>
      </c>
      <c r="E5489">
        <v>0</v>
      </c>
      <c r="F5489">
        <v>0</v>
      </c>
      <c r="G5489">
        <v>0</v>
      </c>
      <c r="H5489">
        <v>0</v>
      </c>
      <c r="L5489">
        <v>400.95751000000001</v>
      </c>
      <c r="R5489">
        <v>400.95751000000001</v>
      </c>
      <c r="S5489" t="s">
        <v>90</v>
      </c>
      <c r="T5489" s="297">
        <v>46311.754166666666</v>
      </c>
    </row>
    <row r="5490" spans="1:20" x14ac:dyDescent="0.35">
      <c r="A5490" t="s">
        <v>112</v>
      </c>
      <c r="B5490" t="s">
        <v>113</v>
      </c>
      <c r="C5490" t="s">
        <v>89</v>
      </c>
      <c r="D5490" s="29">
        <v>46396</v>
      </c>
      <c r="E5490">
        <v>0</v>
      </c>
      <c r="F5490">
        <v>0</v>
      </c>
      <c r="G5490">
        <v>0</v>
      </c>
      <c r="H5490">
        <v>0</v>
      </c>
      <c r="L5490">
        <v>400.95751000000001</v>
      </c>
      <c r="R5490">
        <v>400.95751000000001</v>
      </c>
      <c r="S5490" t="s">
        <v>90</v>
      </c>
      <c r="T5490" s="297">
        <v>46311.754166666666</v>
      </c>
    </row>
    <row r="5491" spans="1:20" x14ac:dyDescent="0.35">
      <c r="A5491" t="s">
        <v>112</v>
      </c>
      <c r="B5491" t="s">
        <v>113</v>
      </c>
      <c r="C5491" t="s">
        <v>89</v>
      </c>
      <c r="D5491" s="29">
        <v>46397</v>
      </c>
      <c r="E5491">
        <v>0</v>
      </c>
      <c r="F5491">
        <v>0</v>
      </c>
      <c r="G5491">
        <v>0</v>
      </c>
      <c r="H5491">
        <v>0</v>
      </c>
      <c r="L5491">
        <v>400.95751000000001</v>
      </c>
      <c r="R5491">
        <v>400.95751000000001</v>
      </c>
      <c r="S5491" t="s">
        <v>90</v>
      </c>
      <c r="T5491" s="297">
        <v>46311.754166666666</v>
      </c>
    </row>
    <row r="5492" spans="1:20" x14ac:dyDescent="0.35">
      <c r="A5492" t="s">
        <v>112</v>
      </c>
      <c r="B5492" t="s">
        <v>113</v>
      </c>
      <c r="C5492" t="s">
        <v>89</v>
      </c>
      <c r="D5492" s="29">
        <v>46398</v>
      </c>
      <c r="E5492">
        <v>0</v>
      </c>
      <c r="F5492">
        <v>0</v>
      </c>
      <c r="G5492">
        <v>0</v>
      </c>
      <c r="H5492">
        <v>0</v>
      </c>
      <c r="L5492">
        <v>400.95751000000001</v>
      </c>
      <c r="R5492">
        <v>400.95751000000001</v>
      </c>
      <c r="S5492" t="s">
        <v>90</v>
      </c>
      <c r="T5492" s="297">
        <v>46311.754166666666</v>
      </c>
    </row>
    <row r="5493" spans="1:20" x14ac:dyDescent="0.35">
      <c r="A5493" t="s">
        <v>112</v>
      </c>
      <c r="B5493" t="s">
        <v>113</v>
      </c>
      <c r="C5493" t="s">
        <v>89</v>
      </c>
      <c r="D5493" s="29">
        <v>46399</v>
      </c>
      <c r="E5493">
        <v>0</v>
      </c>
      <c r="F5493">
        <v>0</v>
      </c>
      <c r="G5493">
        <v>0</v>
      </c>
      <c r="H5493">
        <v>0</v>
      </c>
      <c r="L5493">
        <v>400.95751000000001</v>
      </c>
      <c r="R5493">
        <v>400.95751000000001</v>
      </c>
      <c r="S5493" t="s">
        <v>90</v>
      </c>
      <c r="T5493" s="297">
        <v>46311.754166666666</v>
      </c>
    </row>
    <row r="5494" spans="1:20" x14ac:dyDescent="0.35">
      <c r="A5494" t="s">
        <v>112</v>
      </c>
      <c r="B5494" t="s">
        <v>113</v>
      </c>
      <c r="C5494" t="s">
        <v>89</v>
      </c>
      <c r="D5494" s="29">
        <v>46400</v>
      </c>
      <c r="E5494">
        <v>0</v>
      </c>
      <c r="F5494">
        <v>0</v>
      </c>
      <c r="G5494">
        <v>0</v>
      </c>
      <c r="H5494">
        <v>0</v>
      </c>
      <c r="L5494">
        <v>400.95751000000001</v>
      </c>
      <c r="R5494">
        <v>400.95751000000001</v>
      </c>
      <c r="S5494" t="s">
        <v>90</v>
      </c>
      <c r="T5494" s="297">
        <v>46311.754166666666</v>
      </c>
    </row>
    <row r="5495" spans="1:20" x14ac:dyDescent="0.35">
      <c r="A5495" t="s">
        <v>112</v>
      </c>
      <c r="B5495" t="s">
        <v>113</v>
      </c>
      <c r="C5495" t="s">
        <v>89</v>
      </c>
      <c r="D5495" s="29">
        <v>46401</v>
      </c>
      <c r="E5495">
        <v>0</v>
      </c>
      <c r="F5495">
        <v>0</v>
      </c>
      <c r="G5495">
        <v>0</v>
      </c>
      <c r="H5495">
        <v>0</v>
      </c>
      <c r="L5495">
        <v>400.95751000000001</v>
      </c>
      <c r="R5495">
        <v>400.95751000000001</v>
      </c>
      <c r="S5495" t="s">
        <v>90</v>
      </c>
      <c r="T5495" s="297">
        <v>46311.754166666666</v>
      </c>
    </row>
    <row r="5496" spans="1:20" x14ac:dyDescent="0.35">
      <c r="A5496" t="s">
        <v>112</v>
      </c>
      <c r="B5496" t="s">
        <v>113</v>
      </c>
      <c r="C5496" t="s">
        <v>89</v>
      </c>
      <c r="D5496" s="29">
        <v>46402</v>
      </c>
      <c r="E5496">
        <v>0</v>
      </c>
      <c r="F5496">
        <v>0</v>
      </c>
      <c r="G5496">
        <v>0</v>
      </c>
      <c r="H5496">
        <v>0</v>
      </c>
      <c r="L5496">
        <v>400.95751000000001</v>
      </c>
      <c r="R5496">
        <v>400.95751000000001</v>
      </c>
      <c r="S5496" t="s">
        <v>90</v>
      </c>
      <c r="T5496" s="297">
        <v>46311.754166666666</v>
      </c>
    </row>
    <row r="5497" spans="1:20" x14ac:dyDescent="0.35">
      <c r="A5497" t="s">
        <v>112</v>
      </c>
      <c r="B5497" t="s">
        <v>113</v>
      </c>
      <c r="C5497" t="s">
        <v>89</v>
      </c>
      <c r="D5497" s="29">
        <v>46403</v>
      </c>
      <c r="E5497">
        <v>0</v>
      </c>
      <c r="F5497">
        <v>0</v>
      </c>
      <c r="G5497">
        <v>0</v>
      </c>
      <c r="H5497">
        <v>0</v>
      </c>
      <c r="L5497">
        <v>400.95751000000001</v>
      </c>
      <c r="R5497">
        <v>400.95751000000001</v>
      </c>
      <c r="S5497" t="s">
        <v>90</v>
      </c>
      <c r="T5497" s="297">
        <v>46311.754166666666</v>
      </c>
    </row>
    <row r="5498" spans="1:20" x14ac:dyDescent="0.35">
      <c r="A5498" t="s">
        <v>112</v>
      </c>
      <c r="B5498" t="s">
        <v>113</v>
      </c>
      <c r="C5498" t="s">
        <v>89</v>
      </c>
      <c r="D5498" s="29">
        <v>46404</v>
      </c>
      <c r="E5498">
        <v>0</v>
      </c>
      <c r="F5498">
        <v>0</v>
      </c>
      <c r="G5498">
        <v>0</v>
      </c>
      <c r="H5498">
        <v>0</v>
      </c>
      <c r="L5498">
        <v>400.95751000000001</v>
      </c>
      <c r="R5498">
        <v>400.95751000000001</v>
      </c>
      <c r="S5498" t="s">
        <v>90</v>
      </c>
      <c r="T5498" s="297">
        <v>46311.754166666666</v>
      </c>
    </row>
    <row r="5499" spans="1:20" x14ac:dyDescent="0.35">
      <c r="A5499" t="s">
        <v>112</v>
      </c>
      <c r="B5499" t="s">
        <v>113</v>
      </c>
      <c r="C5499" t="s">
        <v>89</v>
      </c>
      <c r="D5499" s="29">
        <v>46405</v>
      </c>
      <c r="E5499">
        <v>0</v>
      </c>
      <c r="F5499">
        <v>0</v>
      </c>
      <c r="G5499">
        <v>0</v>
      </c>
      <c r="H5499">
        <v>0</v>
      </c>
      <c r="L5499">
        <v>400.95751000000001</v>
      </c>
      <c r="R5499">
        <v>400.95751000000001</v>
      </c>
      <c r="S5499" t="s">
        <v>90</v>
      </c>
      <c r="T5499" s="297">
        <v>46311.754166666666</v>
      </c>
    </row>
    <row r="5500" spans="1:20" x14ac:dyDescent="0.35">
      <c r="A5500" t="s">
        <v>112</v>
      </c>
      <c r="B5500" t="s">
        <v>113</v>
      </c>
      <c r="C5500" t="s">
        <v>89</v>
      </c>
      <c r="D5500" s="29">
        <v>46406</v>
      </c>
      <c r="E5500">
        <v>0</v>
      </c>
      <c r="F5500">
        <v>0</v>
      </c>
      <c r="G5500">
        <v>0</v>
      </c>
      <c r="H5500">
        <v>0</v>
      </c>
      <c r="L5500">
        <v>400.95751000000001</v>
      </c>
      <c r="R5500">
        <v>400.95751000000001</v>
      </c>
      <c r="S5500" t="s">
        <v>90</v>
      </c>
      <c r="T5500" s="297">
        <v>46311.754166666666</v>
      </c>
    </row>
    <row r="5501" spans="1:20" x14ac:dyDescent="0.35">
      <c r="A5501" t="s">
        <v>112</v>
      </c>
      <c r="B5501" t="s">
        <v>113</v>
      </c>
      <c r="C5501" t="s">
        <v>89</v>
      </c>
      <c r="D5501" s="29">
        <v>46407</v>
      </c>
      <c r="E5501">
        <v>0</v>
      </c>
      <c r="F5501">
        <v>0</v>
      </c>
      <c r="G5501">
        <v>0</v>
      </c>
      <c r="H5501">
        <v>0</v>
      </c>
      <c r="L5501">
        <v>400.95751000000001</v>
      </c>
      <c r="R5501">
        <v>400.95751000000001</v>
      </c>
      <c r="S5501" t="s">
        <v>90</v>
      </c>
      <c r="T5501" s="297">
        <v>46311.754166666666</v>
      </c>
    </row>
    <row r="5502" spans="1:20" x14ac:dyDescent="0.35">
      <c r="A5502" t="s">
        <v>112</v>
      </c>
      <c r="B5502" t="s">
        <v>113</v>
      </c>
      <c r="C5502" t="s">
        <v>89</v>
      </c>
      <c r="D5502" s="29">
        <v>46408</v>
      </c>
      <c r="E5502">
        <v>0</v>
      </c>
      <c r="F5502">
        <v>0</v>
      </c>
      <c r="G5502">
        <v>0</v>
      </c>
      <c r="H5502">
        <v>0</v>
      </c>
      <c r="L5502">
        <v>400.95751000000001</v>
      </c>
      <c r="R5502">
        <v>400.95751000000001</v>
      </c>
      <c r="S5502" t="s">
        <v>90</v>
      </c>
      <c r="T5502" s="297">
        <v>46311.754166666666</v>
      </c>
    </row>
    <row r="5503" spans="1:20" x14ac:dyDescent="0.35">
      <c r="A5503" t="s">
        <v>112</v>
      </c>
      <c r="B5503" t="s">
        <v>113</v>
      </c>
      <c r="C5503" t="s">
        <v>89</v>
      </c>
      <c r="D5503" s="29">
        <v>46409</v>
      </c>
      <c r="E5503">
        <v>0</v>
      </c>
      <c r="F5503">
        <v>0</v>
      </c>
      <c r="G5503">
        <v>0</v>
      </c>
      <c r="H5503">
        <v>0</v>
      </c>
      <c r="L5503">
        <v>400.95751000000001</v>
      </c>
      <c r="R5503">
        <v>400.95751000000001</v>
      </c>
      <c r="S5503" t="s">
        <v>90</v>
      </c>
      <c r="T5503" s="297">
        <v>46311.754166666666</v>
      </c>
    </row>
    <row r="5504" spans="1:20" x14ac:dyDescent="0.35">
      <c r="A5504" t="s">
        <v>112</v>
      </c>
      <c r="B5504" t="s">
        <v>113</v>
      </c>
      <c r="C5504" t="s">
        <v>89</v>
      </c>
      <c r="D5504" s="29">
        <v>46410</v>
      </c>
      <c r="E5504">
        <v>0</v>
      </c>
      <c r="F5504">
        <v>0</v>
      </c>
      <c r="G5504">
        <v>0</v>
      </c>
      <c r="H5504">
        <v>0</v>
      </c>
      <c r="L5504">
        <v>400.95751000000001</v>
      </c>
      <c r="R5504">
        <v>400.95751000000001</v>
      </c>
      <c r="S5504" t="s">
        <v>90</v>
      </c>
      <c r="T5504" s="297">
        <v>46311.754166666666</v>
      </c>
    </row>
    <row r="5505" spans="1:20" x14ac:dyDescent="0.35">
      <c r="A5505" t="s">
        <v>112</v>
      </c>
      <c r="B5505" t="s">
        <v>113</v>
      </c>
      <c r="C5505" t="s">
        <v>89</v>
      </c>
      <c r="D5505" s="29">
        <v>46411</v>
      </c>
      <c r="E5505">
        <v>0</v>
      </c>
      <c r="F5505">
        <v>0</v>
      </c>
      <c r="G5505">
        <v>0</v>
      </c>
      <c r="H5505">
        <v>0</v>
      </c>
      <c r="L5505">
        <v>400.95751000000001</v>
      </c>
      <c r="R5505">
        <v>400.95751000000001</v>
      </c>
      <c r="S5505" t="s">
        <v>90</v>
      </c>
      <c r="T5505" s="297">
        <v>46311.754166666666</v>
      </c>
    </row>
    <row r="5506" spans="1:20" x14ac:dyDescent="0.35">
      <c r="A5506" t="s">
        <v>112</v>
      </c>
      <c r="B5506" t="s">
        <v>113</v>
      </c>
      <c r="C5506" t="s">
        <v>89</v>
      </c>
      <c r="D5506" s="29">
        <v>46412</v>
      </c>
      <c r="E5506">
        <v>0</v>
      </c>
      <c r="F5506">
        <v>0</v>
      </c>
      <c r="G5506">
        <v>0</v>
      </c>
      <c r="H5506">
        <v>0</v>
      </c>
      <c r="L5506">
        <v>400.95751000000001</v>
      </c>
      <c r="R5506">
        <v>400.95751000000001</v>
      </c>
      <c r="S5506" t="s">
        <v>90</v>
      </c>
      <c r="T5506" s="297">
        <v>46311.754166666666</v>
      </c>
    </row>
    <row r="5507" spans="1:20" x14ac:dyDescent="0.35">
      <c r="A5507" t="s">
        <v>112</v>
      </c>
      <c r="B5507" t="s">
        <v>113</v>
      </c>
      <c r="C5507" t="s">
        <v>89</v>
      </c>
      <c r="D5507" s="29">
        <v>46413</v>
      </c>
      <c r="E5507">
        <v>0</v>
      </c>
      <c r="F5507">
        <v>0</v>
      </c>
      <c r="G5507">
        <v>0</v>
      </c>
      <c r="H5507">
        <v>0</v>
      </c>
      <c r="L5507">
        <v>400.95751000000001</v>
      </c>
      <c r="R5507">
        <v>400.95751000000001</v>
      </c>
      <c r="S5507" t="s">
        <v>90</v>
      </c>
      <c r="T5507" s="297">
        <v>46311.754166666666</v>
      </c>
    </row>
    <row r="5508" spans="1:20" x14ac:dyDescent="0.35">
      <c r="A5508" t="s">
        <v>112</v>
      </c>
      <c r="B5508" t="s">
        <v>113</v>
      </c>
      <c r="C5508" t="s">
        <v>89</v>
      </c>
      <c r="D5508" s="29">
        <v>46414</v>
      </c>
      <c r="E5508">
        <v>0</v>
      </c>
      <c r="F5508">
        <v>0</v>
      </c>
      <c r="G5508">
        <v>0</v>
      </c>
      <c r="H5508">
        <v>0</v>
      </c>
      <c r="L5508">
        <v>400.95751000000001</v>
      </c>
      <c r="R5508">
        <v>400.95751000000001</v>
      </c>
      <c r="S5508" t="s">
        <v>90</v>
      </c>
      <c r="T5508" s="297">
        <v>46311.754166666666</v>
      </c>
    </row>
    <row r="5509" spans="1:20" x14ac:dyDescent="0.35">
      <c r="A5509" t="s">
        <v>112</v>
      </c>
      <c r="B5509" t="s">
        <v>113</v>
      </c>
      <c r="C5509" t="s">
        <v>89</v>
      </c>
      <c r="D5509" s="29">
        <v>46415</v>
      </c>
      <c r="E5509">
        <v>0</v>
      </c>
      <c r="F5509">
        <v>0</v>
      </c>
      <c r="G5509">
        <v>0</v>
      </c>
      <c r="H5509">
        <v>0</v>
      </c>
      <c r="L5509">
        <v>400.95751000000001</v>
      </c>
      <c r="R5509">
        <v>400.95751000000001</v>
      </c>
      <c r="S5509" t="s">
        <v>90</v>
      </c>
      <c r="T5509" s="297">
        <v>46311.754166666666</v>
      </c>
    </row>
    <row r="5510" spans="1:20" x14ac:dyDescent="0.35">
      <c r="A5510" t="s">
        <v>112</v>
      </c>
      <c r="B5510" t="s">
        <v>113</v>
      </c>
      <c r="C5510" t="s">
        <v>89</v>
      </c>
      <c r="D5510" s="29">
        <v>46416</v>
      </c>
      <c r="E5510">
        <v>0</v>
      </c>
      <c r="F5510">
        <v>0</v>
      </c>
      <c r="G5510">
        <v>0</v>
      </c>
      <c r="H5510">
        <v>0</v>
      </c>
      <c r="L5510">
        <v>400.95751000000001</v>
      </c>
      <c r="R5510">
        <v>400.95751000000001</v>
      </c>
      <c r="S5510" t="s">
        <v>90</v>
      </c>
      <c r="T5510" s="297">
        <v>46311.754166666666</v>
      </c>
    </row>
    <row r="5511" spans="1:20" x14ac:dyDescent="0.35">
      <c r="A5511" t="s">
        <v>112</v>
      </c>
      <c r="B5511" t="s">
        <v>113</v>
      </c>
      <c r="C5511" t="s">
        <v>89</v>
      </c>
      <c r="D5511" s="29">
        <v>46417</v>
      </c>
      <c r="E5511">
        <v>0</v>
      </c>
      <c r="F5511">
        <v>0</v>
      </c>
      <c r="G5511">
        <v>0</v>
      </c>
      <c r="H5511">
        <v>0</v>
      </c>
      <c r="L5511">
        <v>400.95751000000001</v>
      </c>
      <c r="R5511">
        <v>400.95751000000001</v>
      </c>
      <c r="S5511" t="s">
        <v>90</v>
      </c>
      <c r="T5511" s="297">
        <v>46311.754166666666</v>
      </c>
    </row>
    <row r="5512" spans="1:20" x14ac:dyDescent="0.35">
      <c r="A5512" t="s">
        <v>112</v>
      </c>
      <c r="B5512" t="s">
        <v>113</v>
      </c>
      <c r="C5512" t="s">
        <v>89</v>
      </c>
      <c r="D5512" s="29">
        <v>46418</v>
      </c>
      <c r="E5512">
        <v>0</v>
      </c>
      <c r="F5512">
        <v>0</v>
      </c>
      <c r="G5512">
        <v>0</v>
      </c>
      <c r="H5512">
        <v>0</v>
      </c>
      <c r="L5512">
        <v>400.95751000000001</v>
      </c>
      <c r="R5512">
        <v>400.95751000000001</v>
      </c>
      <c r="S5512" t="s">
        <v>90</v>
      </c>
      <c r="T5512" s="297">
        <v>46311.754166666666</v>
      </c>
    </row>
    <row r="5513" spans="1:20" x14ac:dyDescent="0.35">
      <c r="A5513" t="s">
        <v>112</v>
      </c>
      <c r="B5513" t="s">
        <v>113</v>
      </c>
      <c r="C5513" t="s">
        <v>89</v>
      </c>
      <c r="D5513" s="29">
        <v>46419</v>
      </c>
      <c r="E5513">
        <v>0</v>
      </c>
      <c r="F5513">
        <v>0</v>
      </c>
      <c r="G5513">
        <v>0</v>
      </c>
      <c r="H5513">
        <v>0</v>
      </c>
      <c r="L5513">
        <v>400.95751000000001</v>
      </c>
      <c r="R5513">
        <v>400.95751000000001</v>
      </c>
      <c r="S5513" t="s">
        <v>90</v>
      </c>
      <c r="T5513" s="297">
        <v>46311.754166666666</v>
      </c>
    </row>
    <row r="5514" spans="1:20" x14ac:dyDescent="0.35">
      <c r="A5514" t="s">
        <v>112</v>
      </c>
      <c r="B5514" t="s">
        <v>113</v>
      </c>
      <c r="C5514" t="s">
        <v>89</v>
      </c>
      <c r="D5514" s="29">
        <v>46420</v>
      </c>
      <c r="E5514">
        <v>0</v>
      </c>
      <c r="F5514">
        <v>0</v>
      </c>
      <c r="G5514">
        <v>0</v>
      </c>
      <c r="H5514">
        <v>0</v>
      </c>
      <c r="L5514">
        <v>400.95751000000001</v>
      </c>
      <c r="R5514">
        <v>400.95751000000001</v>
      </c>
      <c r="S5514" t="s">
        <v>90</v>
      </c>
      <c r="T5514" s="297">
        <v>46311.754166666666</v>
      </c>
    </row>
    <row r="5515" spans="1:20" x14ac:dyDescent="0.35">
      <c r="A5515" t="s">
        <v>112</v>
      </c>
      <c r="B5515" t="s">
        <v>113</v>
      </c>
      <c r="C5515" t="s">
        <v>89</v>
      </c>
      <c r="D5515" s="29">
        <v>46421</v>
      </c>
      <c r="E5515">
        <v>0</v>
      </c>
      <c r="F5515">
        <v>0</v>
      </c>
      <c r="G5515">
        <v>0</v>
      </c>
      <c r="H5515">
        <v>0</v>
      </c>
      <c r="L5515">
        <v>400.95751000000001</v>
      </c>
      <c r="R5515">
        <v>400.95751000000001</v>
      </c>
      <c r="S5515" t="s">
        <v>90</v>
      </c>
      <c r="T5515" s="297">
        <v>46311.754166666666</v>
      </c>
    </row>
    <row r="5516" spans="1:20" x14ac:dyDescent="0.35">
      <c r="A5516" t="s">
        <v>112</v>
      </c>
      <c r="B5516" t="s">
        <v>113</v>
      </c>
      <c r="C5516" t="s">
        <v>89</v>
      </c>
      <c r="D5516" s="29">
        <v>46422</v>
      </c>
      <c r="E5516">
        <v>0</v>
      </c>
      <c r="F5516">
        <v>0</v>
      </c>
      <c r="G5516">
        <v>0</v>
      </c>
      <c r="H5516">
        <v>0</v>
      </c>
      <c r="L5516">
        <v>400.95751000000001</v>
      </c>
      <c r="R5516">
        <v>400.95751000000001</v>
      </c>
      <c r="S5516" t="s">
        <v>90</v>
      </c>
      <c r="T5516" s="297">
        <v>46311.754166666666</v>
      </c>
    </row>
    <row r="5517" spans="1:20" x14ac:dyDescent="0.35">
      <c r="A5517" t="s">
        <v>112</v>
      </c>
      <c r="B5517" t="s">
        <v>113</v>
      </c>
      <c r="C5517" t="s">
        <v>89</v>
      </c>
      <c r="D5517" s="29">
        <v>46423</v>
      </c>
      <c r="E5517">
        <v>0</v>
      </c>
      <c r="F5517">
        <v>0</v>
      </c>
      <c r="G5517">
        <v>0</v>
      </c>
      <c r="H5517">
        <v>0</v>
      </c>
      <c r="L5517">
        <v>400.95751000000001</v>
      </c>
      <c r="R5517">
        <v>400.95751000000001</v>
      </c>
      <c r="S5517" t="s">
        <v>90</v>
      </c>
      <c r="T5517" s="297">
        <v>46311.754166666666</v>
      </c>
    </row>
    <row r="5518" spans="1:20" x14ac:dyDescent="0.35">
      <c r="A5518" t="s">
        <v>112</v>
      </c>
      <c r="B5518" t="s">
        <v>113</v>
      </c>
      <c r="C5518" t="s">
        <v>89</v>
      </c>
      <c r="D5518" s="29">
        <v>46424</v>
      </c>
      <c r="E5518">
        <v>0</v>
      </c>
      <c r="F5518">
        <v>0</v>
      </c>
      <c r="G5518">
        <v>0</v>
      </c>
      <c r="H5518">
        <v>0</v>
      </c>
      <c r="L5518">
        <v>400.95751000000001</v>
      </c>
      <c r="R5518">
        <v>400.95751000000001</v>
      </c>
      <c r="S5518" t="s">
        <v>90</v>
      </c>
      <c r="T5518" s="297">
        <v>46311.754166666666</v>
      </c>
    </row>
    <row r="5519" spans="1:20" x14ac:dyDescent="0.35">
      <c r="A5519" t="s">
        <v>112</v>
      </c>
      <c r="B5519" t="s">
        <v>113</v>
      </c>
      <c r="C5519" t="s">
        <v>89</v>
      </c>
      <c r="D5519" s="29">
        <v>46425</v>
      </c>
      <c r="E5519">
        <v>0</v>
      </c>
      <c r="F5519">
        <v>0</v>
      </c>
      <c r="G5519">
        <v>0</v>
      </c>
      <c r="H5519">
        <v>0</v>
      </c>
      <c r="L5519">
        <v>400.95751000000001</v>
      </c>
      <c r="R5519">
        <v>400.95751000000001</v>
      </c>
      <c r="S5519" t="s">
        <v>90</v>
      </c>
      <c r="T5519" s="297">
        <v>46311.754166666666</v>
      </c>
    </row>
    <row r="5520" spans="1:20" x14ac:dyDescent="0.35">
      <c r="A5520" t="s">
        <v>112</v>
      </c>
      <c r="B5520" t="s">
        <v>113</v>
      </c>
      <c r="C5520" t="s">
        <v>89</v>
      </c>
      <c r="D5520" s="29">
        <v>46426</v>
      </c>
      <c r="E5520">
        <v>0</v>
      </c>
      <c r="F5520">
        <v>0</v>
      </c>
      <c r="G5520">
        <v>0</v>
      </c>
      <c r="H5520">
        <v>0</v>
      </c>
      <c r="L5520">
        <v>400.95751000000001</v>
      </c>
      <c r="R5520">
        <v>400.95751000000001</v>
      </c>
      <c r="S5520" t="s">
        <v>90</v>
      </c>
      <c r="T5520" s="297">
        <v>46311.754166666666</v>
      </c>
    </row>
    <row r="5521" spans="1:20" x14ac:dyDescent="0.35">
      <c r="A5521" t="s">
        <v>112</v>
      </c>
      <c r="B5521" t="s">
        <v>113</v>
      </c>
      <c r="C5521" t="s">
        <v>89</v>
      </c>
      <c r="D5521" s="29">
        <v>46427</v>
      </c>
      <c r="E5521">
        <v>0</v>
      </c>
      <c r="F5521">
        <v>0</v>
      </c>
      <c r="G5521">
        <v>0</v>
      </c>
      <c r="H5521">
        <v>0</v>
      </c>
      <c r="L5521">
        <v>400.95751000000001</v>
      </c>
      <c r="R5521">
        <v>400.95751000000001</v>
      </c>
      <c r="S5521" t="s">
        <v>90</v>
      </c>
      <c r="T5521" s="297">
        <v>46311.754166666666</v>
      </c>
    </row>
    <row r="5522" spans="1:20" x14ac:dyDescent="0.35">
      <c r="A5522" t="s">
        <v>112</v>
      </c>
      <c r="B5522" t="s">
        <v>113</v>
      </c>
      <c r="C5522" t="s">
        <v>89</v>
      </c>
      <c r="D5522" s="29">
        <v>46428</v>
      </c>
      <c r="E5522">
        <v>0</v>
      </c>
      <c r="F5522">
        <v>0</v>
      </c>
      <c r="G5522">
        <v>0</v>
      </c>
      <c r="H5522">
        <v>0</v>
      </c>
      <c r="L5522">
        <v>400.95751000000001</v>
      </c>
      <c r="R5522">
        <v>400.95751000000001</v>
      </c>
      <c r="S5522" t="s">
        <v>90</v>
      </c>
      <c r="T5522" s="297">
        <v>46311.754166666666</v>
      </c>
    </row>
    <row r="5523" spans="1:20" x14ac:dyDescent="0.35">
      <c r="A5523" t="s">
        <v>112</v>
      </c>
      <c r="B5523" t="s">
        <v>113</v>
      </c>
      <c r="C5523" t="s">
        <v>89</v>
      </c>
      <c r="D5523" s="29">
        <v>46429</v>
      </c>
      <c r="E5523">
        <v>0</v>
      </c>
      <c r="F5523">
        <v>0</v>
      </c>
      <c r="G5523">
        <v>0</v>
      </c>
      <c r="H5523">
        <v>0</v>
      </c>
      <c r="L5523">
        <v>400.95751000000001</v>
      </c>
      <c r="R5523">
        <v>400.95751000000001</v>
      </c>
      <c r="S5523" t="s">
        <v>90</v>
      </c>
      <c r="T5523" s="297">
        <v>46311.754166666666</v>
      </c>
    </row>
    <row r="5524" spans="1:20" x14ac:dyDescent="0.35">
      <c r="A5524" t="s">
        <v>112</v>
      </c>
      <c r="B5524" t="s">
        <v>113</v>
      </c>
      <c r="C5524" t="s">
        <v>89</v>
      </c>
      <c r="D5524" s="29">
        <v>46430</v>
      </c>
      <c r="E5524">
        <v>0</v>
      </c>
      <c r="F5524">
        <v>0</v>
      </c>
      <c r="G5524">
        <v>0</v>
      </c>
      <c r="H5524">
        <v>0</v>
      </c>
      <c r="L5524">
        <v>400.95751000000001</v>
      </c>
      <c r="R5524">
        <v>400.95751000000001</v>
      </c>
      <c r="S5524" t="s">
        <v>90</v>
      </c>
      <c r="T5524" s="297">
        <v>46311.754166666666</v>
      </c>
    </row>
    <row r="5525" spans="1:20" x14ac:dyDescent="0.35">
      <c r="A5525" t="s">
        <v>112</v>
      </c>
      <c r="B5525" t="s">
        <v>113</v>
      </c>
      <c r="C5525" t="s">
        <v>89</v>
      </c>
      <c r="D5525" s="29">
        <v>46431</v>
      </c>
      <c r="E5525">
        <v>0</v>
      </c>
      <c r="F5525">
        <v>0</v>
      </c>
      <c r="G5525">
        <v>0</v>
      </c>
      <c r="H5525">
        <v>0</v>
      </c>
      <c r="L5525">
        <v>400.95751000000001</v>
      </c>
      <c r="R5525">
        <v>400.95751000000001</v>
      </c>
      <c r="S5525" t="s">
        <v>90</v>
      </c>
      <c r="T5525" s="297">
        <v>46311.754166666666</v>
      </c>
    </row>
    <row r="5526" spans="1:20" x14ac:dyDescent="0.35">
      <c r="A5526" t="s">
        <v>112</v>
      </c>
      <c r="B5526" t="s">
        <v>113</v>
      </c>
      <c r="C5526" t="s">
        <v>89</v>
      </c>
      <c r="D5526" s="29">
        <v>46432</v>
      </c>
      <c r="E5526">
        <v>0</v>
      </c>
      <c r="F5526">
        <v>0</v>
      </c>
      <c r="G5526">
        <v>0</v>
      </c>
      <c r="H5526">
        <v>0</v>
      </c>
      <c r="L5526">
        <v>400.95751000000001</v>
      </c>
      <c r="R5526">
        <v>400.95751000000001</v>
      </c>
      <c r="S5526" t="s">
        <v>90</v>
      </c>
      <c r="T5526" s="297">
        <v>46311.754166666666</v>
      </c>
    </row>
    <row r="5527" spans="1:20" x14ac:dyDescent="0.35">
      <c r="A5527" t="s">
        <v>112</v>
      </c>
      <c r="B5527" t="s">
        <v>113</v>
      </c>
      <c r="C5527" t="s">
        <v>89</v>
      </c>
      <c r="D5527" s="29">
        <v>46433</v>
      </c>
      <c r="E5527">
        <v>0</v>
      </c>
      <c r="F5527">
        <v>0</v>
      </c>
      <c r="G5527">
        <v>0</v>
      </c>
      <c r="H5527">
        <v>0</v>
      </c>
      <c r="L5527">
        <v>400.95751000000001</v>
      </c>
      <c r="R5527">
        <v>400.95751000000001</v>
      </c>
      <c r="S5527" t="s">
        <v>90</v>
      </c>
      <c r="T5527" s="297">
        <v>46311.754166666666</v>
      </c>
    </row>
    <row r="5528" spans="1:20" x14ac:dyDescent="0.35">
      <c r="A5528" t="s">
        <v>112</v>
      </c>
      <c r="B5528" t="s">
        <v>113</v>
      </c>
      <c r="C5528" t="s">
        <v>89</v>
      </c>
      <c r="D5528" s="29">
        <v>46434</v>
      </c>
      <c r="E5528">
        <v>0</v>
      </c>
      <c r="F5528">
        <v>0</v>
      </c>
      <c r="G5528">
        <v>0</v>
      </c>
      <c r="H5528">
        <v>0</v>
      </c>
      <c r="L5528">
        <v>400.95751000000001</v>
      </c>
      <c r="R5528">
        <v>400.95751000000001</v>
      </c>
      <c r="S5528" t="s">
        <v>90</v>
      </c>
      <c r="T5528" s="297">
        <v>46311.754166666666</v>
      </c>
    </row>
    <row r="5529" spans="1:20" x14ac:dyDescent="0.35">
      <c r="A5529" t="s">
        <v>112</v>
      </c>
      <c r="B5529" t="s">
        <v>113</v>
      </c>
      <c r="C5529" t="s">
        <v>89</v>
      </c>
      <c r="D5529" s="29">
        <v>46435</v>
      </c>
      <c r="E5529">
        <v>0</v>
      </c>
      <c r="F5529">
        <v>0</v>
      </c>
      <c r="G5529">
        <v>0</v>
      </c>
      <c r="H5529">
        <v>0</v>
      </c>
      <c r="L5529">
        <v>400.95751000000001</v>
      </c>
      <c r="R5529">
        <v>400.95751000000001</v>
      </c>
      <c r="S5529" t="s">
        <v>90</v>
      </c>
      <c r="T5529" s="297">
        <v>46311.754166666666</v>
      </c>
    </row>
    <row r="5530" spans="1:20" x14ac:dyDescent="0.35">
      <c r="A5530" t="s">
        <v>112</v>
      </c>
      <c r="B5530" t="s">
        <v>113</v>
      </c>
      <c r="C5530" t="s">
        <v>89</v>
      </c>
      <c r="D5530" s="29">
        <v>46436</v>
      </c>
      <c r="E5530">
        <v>0</v>
      </c>
      <c r="F5530">
        <v>0</v>
      </c>
      <c r="G5530">
        <v>0</v>
      </c>
      <c r="H5530">
        <v>0</v>
      </c>
      <c r="L5530">
        <v>400.95751000000001</v>
      </c>
      <c r="R5530">
        <v>400.95751000000001</v>
      </c>
      <c r="S5530" t="s">
        <v>90</v>
      </c>
      <c r="T5530" s="297">
        <v>46311.754166666666</v>
      </c>
    </row>
    <row r="5531" spans="1:20" x14ac:dyDescent="0.35">
      <c r="A5531" t="s">
        <v>112</v>
      </c>
      <c r="B5531" t="s">
        <v>113</v>
      </c>
      <c r="C5531" t="s">
        <v>89</v>
      </c>
      <c r="D5531" s="29">
        <v>46437</v>
      </c>
      <c r="E5531">
        <v>0</v>
      </c>
      <c r="F5531">
        <v>0</v>
      </c>
      <c r="G5531">
        <v>0</v>
      </c>
      <c r="H5531">
        <v>0</v>
      </c>
      <c r="L5531">
        <v>400.95751000000001</v>
      </c>
      <c r="R5531">
        <v>400.95751000000001</v>
      </c>
      <c r="S5531" t="s">
        <v>90</v>
      </c>
      <c r="T5531" s="297">
        <v>46311.754166666666</v>
      </c>
    </row>
    <row r="5532" spans="1:20" x14ac:dyDescent="0.35">
      <c r="A5532" t="s">
        <v>112</v>
      </c>
      <c r="B5532" t="s">
        <v>113</v>
      </c>
      <c r="C5532" t="s">
        <v>89</v>
      </c>
      <c r="D5532" s="29">
        <v>46438</v>
      </c>
      <c r="E5532">
        <v>0</v>
      </c>
      <c r="F5532">
        <v>0</v>
      </c>
      <c r="G5532">
        <v>0</v>
      </c>
      <c r="H5532">
        <v>0</v>
      </c>
      <c r="L5532">
        <v>400.95751000000001</v>
      </c>
      <c r="R5532">
        <v>400.95751000000001</v>
      </c>
      <c r="S5532" t="s">
        <v>90</v>
      </c>
      <c r="T5532" s="297">
        <v>46311.754166666666</v>
      </c>
    </row>
    <row r="5533" spans="1:20" x14ac:dyDescent="0.35">
      <c r="A5533" t="s">
        <v>112</v>
      </c>
      <c r="B5533" t="s">
        <v>113</v>
      </c>
      <c r="C5533" t="s">
        <v>89</v>
      </c>
      <c r="D5533" s="29">
        <v>46439</v>
      </c>
      <c r="E5533">
        <v>0</v>
      </c>
      <c r="F5533">
        <v>0</v>
      </c>
      <c r="G5533">
        <v>0</v>
      </c>
      <c r="H5533">
        <v>0</v>
      </c>
      <c r="L5533">
        <v>400.95751000000001</v>
      </c>
      <c r="R5533">
        <v>400.95751000000001</v>
      </c>
      <c r="S5533" t="s">
        <v>90</v>
      </c>
      <c r="T5533" s="297">
        <v>46311.754166666666</v>
      </c>
    </row>
    <row r="5534" spans="1:20" x14ac:dyDescent="0.35">
      <c r="A5534" t="s">
        <v>112</v>
      </c>
      <c r="B5534" t="s">
        <v>113</v>
      </c>
      <c r="C5534" t="s">
        <v>89</v>
      </c>
      <c r="D5534" s="29">
        <v>46440</v>
      </c>
      <c r="E5534">
        <v>0</v>
      </c>
      <c r="F5534">
        <v>0</v>
      </c>
      <c r="G5534">
        <v>0</v>
      </c>
      <c r="H5534">
        <v>0</v>
      </c>
      <c r="L5534">
        <v>400.95751000000001</v>
      </c>
      <c r="R5534">
        <v>400.95751000000001</v>
      </c>
      <c r="S5534" t="s">
        <v>90</v>
      </c>
      <c r="T5534" s="297">
        <v>46311.754166666666</v>
      </c>
    </row>
    <row r="5535" spans="1:20" x14ac:dyDescent="0.35">
      <c r="A5535" t="s">
        <v>112</v>
      </c>
      <c r="B5535" t="s">
        <v>113</v>
      </c>
      <c r="C5535" t="s">
        <v>89</v>
      </c>
      <c r="D5535" s="29">
        <v>46441</v>
      </c>
      <c r="E5535">
        <v>0</v>
      </c>
      <c r="F5535">
        <v>0</v>
      </c>
      <c r="G5535">
        <v>0</v>
      </c>
      <c r="H5535">
        <v>0</v>
      </c>
      <c r="L5535">
        <v>400.95751000000001</v>
      </c>
      <c r="R5535">
        <v>400.95751000000001</v>
      </c>
      <c r="S5535" t="s">
        <v>90</v>
      </c>
      <c r="T5535" s="297">
        <v>46311.754166666666</v>
      </c>
    </row>
    <row r="5536" spans="1:20" x14ac:dyDescent="0.35">
      <c r="A5536" t="s">
        <v>112</v>
      </c>
      <c r="B5536" t="s">
        <v>113</v>
      </c>
      <c r="C5536" t="s">
        <v>89</v>
      </c>
      <c r="D5536" s="29">
        <v>46442</v>
      </c>
      <c r="E5536">
        <v>0</v>
      </c>
      <c r="F5536">
        <v>0</v>
      </c>
      <c r="G5536">
        <v>0</v>
      </c>
      <c r="H5536">
        <v>0</v>
      </c>
      <c r="L5536">
        <v>400.95751000000001</v>
      </c>
      <c r="R5536">
        <v>400.95751000000001</v>
      </c>
      <c r="S5536" t="s">
        <v>90</v>
      </c>
      <c r="T5536" s="297">
        <v>46311.754166666666</v>
      </c>
    </row>
    <row r="5537" spans="1:20" x14ac:dyDescent="0.35">
      <c r="A5537" t="s">
        <v>112</v>
      </c>
      <c r="B5537" t="s">
        <v>113</v>
      </c>
      <c r="C5537" t="s">
        <v>89</v>
      </c>
      <c r="D5537" s="29">
        <v>46443</v>
      </c>
      <c r="E5537">
        <v>0</v>
      </c>
      <c r="F5537">
        <v>0</v>
      </c>
      <c r="G5537">
        <v>0</v>
      </c>
      <c r="H5537">
        <v>0</v>
      </c>
      <c r="L5537">
        <v>400.95751000000001</v>
      </c>
      <c r="R5537">
        <v>400.95751000000001</v>
      </c>
      <c r="S5537" t="s">
        <v>90</v>
      </c>
      <c r="T5537" s="297">
        <v>46311.754166666666</v>
      </c>
    </row>
    <row r="5538" spans="1:20" x14ac:dyDescent="0.35">
      <c r="A5538" t="s">
        <v>112</v>
      </c>
      <c r="B5538" t="s">
        <v>113</v>
      </c>
      <c r="C5538" t="s">
        <v>89</v>
      </c>
      <c r="D5538" s="29">
        <v>46444</v>
      </c>
      <c r="E5538">
        <v>0</v>
      </c>
      <c r="F5538">
        <v>0</v>
      </c>
      <c r="G5538">
        <v>0</v>
      </c>
      <c r="H5538">
        <v>0</v>
      </c>
      <c r="L5538">
        <v>400.95751000000001</v>
      </c>
      <c r="R5538">
        <v>400.95751000000001</v>
      </c>
      <c r="S5538" t="s">
        <v>90</v>
      </c>
      <c r="T5538" s="297">
        <v>46311.754166666666</v>
      </c>
    </row>
    <row r="5539" spans="1:20" x14ac:dyDescent="0.35">
      <c r="A5539" t="s">
        <v>112</v>
      </c>
      <c r="B5539" t="s">
        <v>113</v>
      </c>
      <c r="C5539" t="s">
        <v>89</v>
      </c>
      <c r="D5539" s="29">
        <v>46445</v>
      </c>
      <c r="E5539">
        <v>0</v>
      </c>
      <c r="F5539">
        <v>0</v>
      </c>
      <c r="G5539">
        <v>0</v>
      </c>
      <c r="H5539">
        <v>0</v>
      </c>
      <c r="L5539">
        <v>400.95751000000001</v>
      </c>
      <c r="R5539">
        <v>400.95751000000001</v>
      </c>
      <c r="S5539" t="s">
        <v>90</v>
      </c>
      <c r="T5539" s="297">
        <v>46311.754166666666</v>
      </c>
    </row>
    <row r="5540" spans="1:20" x14ac:dyDescent="0.35">
      <c r="A5540" t="s">
        <v>112</v>
      </c>
      <c r="B5540" t="s">
        <v>113</v>
      </c>
      <c r="C5540" t="s">
        <v>89</v>
      </c>
      <c r="D5540" s="29">
        <v>46446</v>
      </c>
      <c r="E5540">
        <v>0</v>
      </c>
      <c r="F5540">
        <v>0</v>
      </c>
      <c r="G5540">
        <v>0</v>
      </c>
      <c r="H5540">
        <v>0</v>
      </c>
      <c r="L5540">
        <v>400.95751000000001</v>
      </c>
      <c r="R5540">
        <v>400.95751000000001</v>
      </c>
      <c r="S5540" t="s">
        <v>90</v>
      </c>
      <c r="T5540" s="297">
        <v>46311.754166666666</v>
      </c>
    </row>
    <row r="5541" spans="1:20" x14ac:dyDescent="0.35">
      <c r="A5541" t="s">
        <v>112</v>
      </c>
      <c r="B5541" t="s">
        <v>113</v>
      </c>
      <c r="C5541" t="s">
        <v>89</v>
      </c>
      <c r="D5541" s="29">
        <v>46447</v>
      </c>
      <c r="E5541">
        <v>0</v>
      </c>
      <c r="F5541">
        <v>0</v>
      </c>
      <c r="G5541">
        <v>0</v>
      </c>
      <c r="H5541">
        <v>0</v>
      </c>
      <c r="L5541">
        <v>400.95751000000001</v>
      </c>
      <c r="R5541">
        <v>400.95751000000001</v>
      </c>
      <c r="S5541" t="s">
        <v>90</v>
      </c>
      <c r="T5541" s="297">
        <v>46311.754166666666</v>
      </c>
    </row>
    <row r="5542" spans="1:20" x14ac:dyDescent="0.35">
      <c r="A5542" t="s">
        <v>112</v>
      </c>
      <c r="B5542" t="s">
        <v>113</v>
      </c>
      <c r="C5542" t="s">
        <v>89</v>
      </c>
      <c r="D5542" s="29">
        <v>46448</v>
      </c>
      <c r="E5542">
        <v>0</v>
      </c>
      <c r="F5542">
        <v>0</v>
      </c>
      <c r="G5542">
        <v>0</v>
      </c>
      <c r="H5542">
        <v>0</v>
      </c>
      <c r="L5542">
        <v>400.95751000000001</v>
      </c>
      <c r="R5542">
        <v>400.95751000000001</v>
      </c>
      <c r="S5542" t="s">
        <v>90</v>
      </c>
      <c r="T5542" s="297">
        <v>46311.754166666666</v>
      </c>
    </row>
    <row r="5543" spans="1:20" x14ac:dyDescent="0.35">
      <c r="A5543" t="s">
        <v>112</v>
      </c>
      <c r="B5543" t="s">
        <v>113</v>
      </c>
      <c r="C5543" t="s">
        <v>89</v>
      </c>
      <c r="D5543" s="29">
        <v>46449</v>
      </c>
      <c r="E5543">
        <v>0</v>
      </c>
      <c r="F5543">
        <v>0</v>
      </c>
      <c r="G5543">
        <v>0</v>
      </c>
      <c r="H5543">
        <v>0</v>
      </c>
      <c r="L5543">
        <v>400.95751000000001</v>
      </c>
      <c r="R5543">
        <v>400.95751000000001</v>
      </c>
      <c r="S5543" t="s">
        <v>90</v>
      </c>
      <c r="T5543" s="297">
        <v>46311.754166666666</v>
      </c>
    </row>
    <row r="5544" spans="1:20" x14ac:dyDescent="0.35">
      <c r="A5544" t="s">
        <v>112</v>
      </c>
      <c r="B5544" t="s">
        <v>113</v>
      </c>
      <c r="C5544" t="s">
        <v>89</v>
      </c>
      <c r="D5544" s="29">
        <v>46450</v>
      </c>
      <c r="E5544">
        <v>0</v>
      </c>
      <c r="F5544">
        <v>0</v>
      </c>
      <c r="G5544">
        <v>0</v>
      </c>
      <c r="H5544">
        <v>0</v>
      </c>
      <c r="L5544">
        <v>400.95751000000001</v>
      </c>
      <c r="R5544">
        <v>400.95751000000001</v>
      </c>
      <c r="S5544" t="s">
        <v>90</v>
      </c>
      <c r="T5544" s="297">
        <v>46311.754166666666</v>
      </c>
    </row>
    <row r="5545" spans="1:20" x14ac:dyDescent="0.35">
      <c r="A5545" t="s">
        <v>112</v>
      </c>
      <c r="B5545" t="s">
        <v>113</v>
      </c>
      <c r="C5545" t="s">
        <v>89</v>
      </c>
      <c r="D5545" s="29">
        <v>46451</v>
      </c>
      <c r="E5545">
        <v>0</v>
      </c>
      <c r="F5545">
        <v>0</v>
      </c>
      <c r="G5545">
        <v>0</v>
      </c>
      <c r="H5545">
        <v>0</v>
      </c>
      <c r="L5545">
        <v>400.95751000000001</v>
      </c>
      <c r="R5545">
        <v>400.95751000000001</v>
      </c>
      <c r="S5545" t="s">
        <v>90</v>
      </c>
      <c r="T5545" s="297">
        <v>46311.754166666666</v>
      </c>
    </row>
    <row r="5546" spans="1:20" x14ac:dyDescent="0.35">
      <c r="A5546" t="s">
        <v>112</v>
      </c>
      <c r="B5546" t="s">
        <v>113</v>
      </c>
      <c r="C5546" t="s">
        <v>89</v>
      </c>
      <c r="D5546" s="29">
        <v>46452</v>
      </c>
      <c r="E5546">
        <v>0</v>
      </c>
      <c r="F5546">
        <v>0</v>
      </c>
      <c r="G5546">
        <v>0</v>
      </c>
      <c r="H5546">
        <v>0</v>
      </c>
      <c r="L5546">
        <v>400.95751000000001</v>
      </c>
      <c r="R5546">
        <v>400.95751000000001</v>
      </c>
      <c r="S5546" t="s">
        <v>90</v>
      </c>
      <c r="T5546" s="297">
        <v>46311.754166666666</v>
      </c>
    </row>
    <row r="5547" spans="1:20" x14ac:dyDescent="0.35">
      <c r="A5547" t="s">
        <v>112</v>
      </c>
      <c r="B5547" t="s">
        <v>113</v>
      </c>
      <c r="C5547" t="s">
        <v>89</v>
      </c>
      <c r="D5547" s="29">
        <v>46453</v>
      </c>
      <c r="E5547">
        <v>0</v>
      </c>
      <c r="F5547">
        <v>0</v>
      </c>
      <c r="G5547">
        <v>0</v>
      </c>
      <c r="H5547">
        <v>0</v>
      </c>
      <c r="L5547">
        <v>400.95751000000001</v>
      </c>
      <c r="R5547">
        <v>400.95751000000001</v>
      </c>
      <c r="S5547" t="s">
        <v>90</v>
      </c>
      <c r="T5547" s="297">
        <v>46311.754166666666</v>
      </c>
    </row>
    <row r="5548" spans="1:20" x14ac:dyDescent="0.35">
      <c r="A5548" t="s">
        <v>112</v>
      </c>
      <c r="B5548" t="s">
        <v>113</v>
      </c>
      <c r="C5548" t="s">
        <v>89</v>
      </c>
      <c r="D5548" s="29">
        <v>46454</v>
      </c>
      <c r="E5548">
        <v>0</v>
      </c>
      <c r="F5548">
        <v>0</v>
      </c>
      <c r="G5548">
        <v>0</v>
      </c>
      <c r="H5548">
        <v>0</v>
      </c>
      <c r="L5548">
        <v>400.95751000000001</v>
      </c>
      <c r="R5548">
        <v>400.95751000000001</v>
      </c>
      <c r="S5548" t="s">
        <v>90</v>
      </c>
      <c r="T5548" s="297">
        <v>46311.754166666666</v>
      </c>
    </row>
    <row r="5549" spans="1:20" x14ac:dyDescent="0.35">
      <c r="A5549" t="s">
        <v>112</v>
      </c>
      <c r="B5549" t="s">
        <v>113</v>
      </c>
      <c r="C5549" t="s">
        <v>89</v>
      </c>
      <c r="D5549" s="29">
        <v>46455</v>
      </c>
      <c r="E5549">
        <v>0</v>
      </c>
      <c r="F5549">
        <v>0</v>
      </c>
      <c r="G5549">
        <v>0</v>
      </c>
      <c r="H5549">
        <v>0</v>
      </c>
      <c r="L5549">
        <v>400.95751000000001</v>
      </c>
      <c r="R5549">
        <v>400.95751000000001</v>
      </c>
      <c r="S5549" t="s">
        <v>90</v>
      </c>
      <c r="T5549" s="297">
        <v>46311.754166666666</v>
      </c>
    </row>
    <row r="5550" spans="1:20" x14ac:dyDescent="0.35">
      <c r="A5550" t="s">
        <v>112</v>
      </c>
      <c r="B5550" t="s">
        <v>113</v>
      </c>
      <c r="C5550" t="s">
        <v>89</v>
      </c>
      <c r="D5550" s="29">
        <v>46456</v>
      </c>
      <c r="E5550">
        <v>0</v>
      </c>
      <c r="F5550">
        <v>0</v>
      </c>
      <c r="G5550">
        <v>0</v>
      </c>
      <c r="H5550">
        <v>0</v>
      </c>
      <c r="L5550">
        <v>400.95751000000001</v>
      </c>
      <c r="R5550">
        <v>400.95751000000001</v>
      </c>
      <c r="S5550" t="s">
        <v>90</v>
      </c>
      <c r="T5550" s="297">
        <v>46311.754166666666</v>
      </c>
    </row>
    <row r="5551" spans="1:20" x14ac:dyDescent="0.35">
      <c r="A5551" t="s">
        <v>112</v>
      </c>
      <c r="B5551" t="s">
        <v>113</v>
      </c>
      <c r="C5551" t="s">
        <v>89</v>
      </c>
      <c r="D5551" s="29">
        <v>46457</v>
      </c>
      <c r="E5551">
        <v>0</v>
      </c>
      <c r="F5551">
        <v>0</v>
      </c>
      <c r="G5551">
        <v>0</v>
      </c>
      <c r="H5551">
        <v>0</v>
      </c>
      <c r="L5551">
        <v>400.95751000000001</v>
      </c>
      <c r="R5551">
        <v>400.95751000000001</v>
      </c>
      <c r="S5551" t="s">
        <v>90</v>
      </c>
      <c r="T5551" s="297">
        <v>46311.754166666666</v>
      </c>
    </row>
    <row r="5552" spans="1:20" x14ac:dyDescent="0.35">
      <c r="A5552" t="s">
        <v>112</v>
      </c>
      <c r="B5552" t="s">
        <v>113</v>
      </c>
      <c r="C5552" t="s">
        <v>89</v>
      </c>
      <c r="D5552" s="29">
        <v>46458</v>
      </c>
      <c r="E5552">
        <v>0</v>
      </c>
      <c r="F5552">
        <v>0</v>
      </c>
      <c r="G5552">
        <v>0</v>
      </c>
      <c r="H5552">
        <v>0</v>
      </c>
      <c r="L5552">
        <v>400.95751000000001</v>
      </c>
      <c r="R5552">
        <v>400.95751000000001</v>
      </c>
      <c r="S5552" t="s">
        <v>90</v>
      </c>
      <c r="T5552" s="297">
        <v>46311.754166666666</v>
      </c>
    </row>
    <row r="5553" spans="1:20" x14ac:dyDescent="0.35">
      <c r="A5553" t="s">
        <v>112</v>
      </c>
      <c r="B5553" t="s">
        <v>113</v>
      </c>
      <c r="C5553" t="s">
        <v>89</v>
      </c>
      <c r="D5553" s="29">
        <v>46459</v>
      </c>
      <c r="E5553">
        <v>0</v>
      </c>
      <c r="F5553">
        <v>0</v>
      </c>
      <c r="G5553">
        <v>0</v>
      </c>
      <c r="H5553">
        <v>0</v>
      </c>
      <c r="L5553">
        <v>400.95751000000001</v>
      </c>
      <c r="R5553">
        <v>400.95751000000001</v>
      </c>
      <c r="S5553" t="s">
        <v>90</v>
      </c>
      <c r="T5553" s="297">
        <v>46311.754166666666</v>
      </c>
    </row>
    <row r="5554" spans="1:20" x14ac:dyDescent="0.35">
      <c r="A5554" t="s">
        <v>112</v>
      </c>
      <c r="B5554" t="s">
        <v>113</v>
      </c>
      <c r="C5554" t="s">
        <v>89</v>
      </c>
      <c r="D5554" s="29">
        <v>46460</v>
      </c>
      <c r="E5554">
        <v>0</v>
      </c>
      <c r="F5554">
        <v>0</v>
      </c>
      <c r="G5554">
        <v>0</v>
      </c>
      <c r="H5554">
        <v>0</v>
      </c>
      <c r="L5554">
        <v>400.95751000000001</v>
      </c>
      <c r="R5554">
        <v>400.95751000000001</v>
      </c>
      <c r="S5554" t="s">
        <v>90</v>
      </c>
      <c r="T5554" s="297">
        <v>46311.754166666666</v>
      </c>
    </row>
    <row r="5555" spans="1:20" x14ac:dyDescent="0.35">
      <c r="A5555" t="s">
        <v>112</v>
      </c>
      <c r="B5555" t="s">
        <v>113</v>
      </c>
      <c r="C5555" t="s">
        <v>89</v>
      </c>
      <c r="D5555" s="29">
        <v>46461</v>
      </c>
      <c r="E5555">
        <v>0</v>
      </c>
      <c r="F5555">
        <v>0</v>
      </c>
      <c r="G5555">
        <v>0</v>
      </c>
      <c r="H5555">
        <v>0</v>
      </c>
      <c r="L5555">
        <v>400.95751000000001</v>
      </c>
      <c r="R5555">
        <v>400.95751000000001</v>
      </c>
      <c r="S5555" t="s">
        <v>90</v>
      </c>
      <c r="T5555" s="297">
        <v>46311.754166666666</v>
      </c>
    </row>
    <row r="5556" spans="1:20" x14ac:dyDescent="0.35">
      <c r="A5556" t="s">
        <v>112</v>
      </c>
      <c r="B5556" t="s">
        <v>113</v>
      </c>
      <c r="C5556" t="s">
        <v>89</v>
      </c>
      <c r="D5556" s="29">
        <v>46462</v>
      </c>
      <c r="E5556">
        <v>0</v>
      </c>
      <c r="F5556">
        <v>0</v>
      </c>
      <c r="G5556">
        <v>0</v>
      </c>
      <c r="H5556">
        <v>0</v>
      </c>
      <c r="L5556">
        <v>400.95751000000001</v>
      </c>
      <c r="R5556">
        <v>400.95751000000001</v>
      </c>
      <c r="S5556" t="s">
        <v>90</v>
      </c>
      <c r="T5556" s="297">
        <v>46311.754166666666</v>
      </c>
    </row>
    <row r="5557" spans="1:20" x14ac:dyDescent="0.35">
      <c r="A5557" t="s">
        <v>112</v>
      </c>
      <c r="B5557" t="s">
        <v>113</v>
      </c>
      <c r="C5557" t="s">
        <v>89</v>
      </c>
      <c r="D5557" s="29">
        <v>46463</v>
      </c>
      <c r="E5557">
        <v>0</v>
      </c>
      <c r="F5557">
        <v>0</v>
      </c>
      <c r="G5557">
        <v>0</v>
      </c>
      <c r="H5557">
        <v>0</v>
      </c>
      <c r="L5557">
        <v>400.95751000000001</v>
      </c>
      <c r="R5557">
        <v>400.95751000000001</v>
      </c>
      <c r="S5557" t="s">
        <v>90</v>
      </c>
      <c r="T5557" s="297">
        <v>46311.754166666666</v>
      </c>
    </row>
    <row r="5558" spans="1:20" x14ac:dyDescent="0.35">
      <c r="A5558" t="s">
        <v>112</v>
      </c>
      <c r="B5558" t="s">
        <v>113</v>
      </c>
      <c r="C5558" t="s">
        <v>89</v>
      </c>
      <c r="D5558" s="29">
        <v>46464</v>
      </c>
      <c r="E5558">
        <v>0</v>
      </c>
      <c r="F5558">
        <v>0</v>
      </c>
      <c r="G5558">
        <v>0</v>
      </c>
      <c r="H5558">
        <v>0</v>
      </c>
      <c r="L5558">
        <v>400.95751000000001</v>
      </c>
      <c r="R5558">
        <v>400.95751000000001</v>
      </c>
      <c r="S5558" t="s">
        <v>90</v>
      </c>
      <c r="T5558" s="297">
        <v>46311.754166666666</v>
      </c>
    </row>
    <row r="5559" spans="1:20" x14ac:dyDescent="0.35">
      <c r="A5559" t="s">
        <v>112</v>
      </c>
      <c r="B5559" t="s">
        <v>113</v>
      </c>
      <c r="C5559" t="s">
        <v>89</v>
      </c>
      <c r="D5559" s="29">
        <v>46465</v>
      </c>
      <c r="E5559">
        <v>0</v>
      </c>
      <c r="F5559">
        <v>0</v>
      </c>
      <c r="G5559">
        <v>0</v>
      </c>
      <c r="H5559">
        <v>0</v>
      </c>
      <c r="L5559">
        <v>400.95751000000001</v>
      </c>
      <c r="R5559">
        <v>400.95751000000001</v>
      </c>
      <c r="S5559" t="s">
        <v>90</v>
      </c>
      <c r="T5559" s="297">
        <v>46311.754166666666</v>
      </c>
    </row>
    <row r="5560" spans="1:20" x14ac:dyDescent="0.35">
      <c r="A5560" t="s">
        <v>112</v>
      </c>
      <c r="B5560" t="s">
        <v>113</v>
      </c>
      <c r="C5560" t="s">
        <v>89</v>
      </c>
      <c r="D5560" s="29">
        <v>46466</v>
      </c>
      <c r="E5560">
        <v>0</v>
      </c>
      <c r="F5560">
        <v>0</v>
      </c>
      <c r="G5560">
        <v>0</v>
      </c>
      <c r="H5560">
        <v>0</v>
      </c>
      <c r="L5560">
        <v>400.95751000000001</v>
      </c>
      <c r="R5560">
        <v>400.95751000000001</v>
      </c>
      <c r="S5560" t="s">
        <v>90</v>
      </c>
      <c r="T5560" s="297">
        <v>46311.754166666666</v>
      </c>
    </row>
    <row r="5561" spans="1:20" x14ac:dyDescent="0.35">
      <c r="A5561" t="s">
        <v>112</v>
      </c>
      <c r="B5561" t="s">
        <v>113</v>
      </c>
      <c r="C5561" t="s">
        <v>89</v>
      </c>
      <c r="D5561" s="29">
        <v>46467</v>
      </c>
      <c r="E5561">
        <v>0</v>
      </c>
      <c r="F5561">
        <v>0</v>
      </c>
      <c r="G5561">
        <v>0</v>
      </c>
      <c r="H5561">
        <v>0</v>
      </c>
      <c r="L5561">
        <v>400.95751000000001</v>
      </c>
      <c r="R5561">
        <v>400.95751000000001</v>
      </c>
      <c r="S5561" t="s">
        <v>90</v>
      </c>
      <c r="T5561" s="297">
        <v>46311.754166666666</v>
      </c>
    </row>
    <row r="5562" spans="1:20" x14ac:dyDescent="0.35">
      <c r="A5562" t="s">
        <v>112</v>
      </c>
      <c r="B5562" t="s">
        <v>113</v>
      </c>
      <c r="C5562" t="s">
        <v>89</v>
      </c>
      <c r="D5562" s="29">
        <v>46468</v>
      </c>
      <c r="E5562">
        <v>0</v>
      </c>
      <c r="F5562">
        <v>0</v>
      </c>
      <c r="G5562">
        <v>0</v>
      </c>
      <c r="H5562">
        <v>0</v>
      </c>
      <c r="L5562">
        <v>400.95751000000001</v>
      </c>
      <c r="R5562">
        <v>400.95751000000001</v>
      </c>
      <c r="S5562" t="s">
        <v>90</v>
      </c>
      <c r="T5562" s="297">
        <v>46311.754166666666</v>
      </c>
    </row>
    <row r="5563" spans="1:20" x14ac:dyDescent="0.35">
      <c r="A5563" t="s">
        <v>112</v>
      </c>
      <c r="B5563" t="s">
        <v>113</v>
      </c>
      <c r="C5563" t="s">
        <v>89</v>
      </c>
      <c r="D5563" s="29">
        <v>46469</v>
      </c>
      <c r="E5563">
        <v>0</v>
      </c>
      <c r="F5563">
        <v>0</v>
      </c>
      <c r="G5563">
        <v>0</v>
      </c>
      <c r="H5563">
        <v>0</v>
      </c>
      <c r="L5563">
        <v>400.95751000000001</v>
      </c>
      <c r="R5563">
        <v>400.95751000000001</v>
      </c>
      <c r="S5563" t="s">
        <v>90</v>
      </c>
      <c r="T5563" s="297">
        <v>46311.754166666666</v>
      </c>
    </row>
    <row r="5564" spans="1:20" x14ac:dyDescent="0.35">
      <c r="A5564" t="s">
        <v>112</v>
      </c>
      <c r="B5564" t="s">
        <v>113</v>
      </c>
      <c r="C5564" t="s">
        <v>89</v>
      </c>
      <c r="D5564" s="29">
        <v>46470</v>
      </c>
      <c r="E5564">
        <v>0</v>
      </c>
      <c r="F5564">
        <v>0</v>
      </c>
      <c r="G5564">
        <v>0</v>
      </c>
      <c r="H5564">
        <v>0</v>
      </c>
      <c r="L5564">
        <v>400.95751000000001</v>
      </c>
      <c r="R5564">
        <v>400.95751000000001</v>
      </c>
      <c r="S5564" t="s">
        <v>90</v>
      </c>
      <c r="T5564" s="297">
        <v>46311.754166666666</v>
      </c>
    </row>
    <row r="5565" spans="1:20" x14ac:dyDescent="0.35">
      <c r="A5565" t="s">
        <v>112</v>
      </c>
      <c r="B5565" t="s">
        <v>113</v>
      </c>
      <c r="C5565" t="s">
        <v>89</v>
      </c>
      <c r="D5565" s="29">
        <v>46471</v>
      </c>
      <c r="E5565">
        <v>0</v>
      </c>
      <c r="F5565">
        <v>0</v>
      </c>
      <c r="G5565">
        <v>0</v>
      </c>
      <c r="H5565">
        <v>0</v>
      </c>
      <c r="L5565">
        <v>400.95751000000001</v>
      </c>
      <c r="R5565">
        <v>400.95751000000001</v>
      </c>
      <c r="S5565" t="s">
        <v>90</v>
      </c>
      <c r="T5565" s="297">
        <v>46311.754166666666</v>
      </c>
    </row>
    <row r="5566" spans="1:20" x14ac:dyDescent="0.35">
      <c r="A5566" t="s">
        <v>112</v>
      </c>
      <c r="B5566" t="s">
        <v>113</v>
      </c>
      <c r="C5566" t="s">
        <v>89</v>
      </c>
      <c r="D5566" s="29">
        <v>46472</v>
      </c>
      <c r="E5566">
        <v>0</v>
      </c>
      <c r="F5566">
        <v>0</v>
      </c>
      <c r="G5566">
        <v>0</v>
      </c>
      <c r="H5566">
        <v>0</v>
      </c>
      <c r="L5566">
        <v>400.95751000000001</v>
      </c>
      <c r="R5566">
        <v>400.95751000000001</v>
      </c>
      <c r="S5566" t="s">
        <v>90</v>
      </c>
      <c r="T5566" s="297">
        <v>46311.754166666666</v>
      </c>
    </row>
    <row r="5567" spans="1:20" x14ac:dyDescent="0.35">
      <c r="A5567" t="s">
        <v>112</v>
      </c>
      <c r="B5567" t="s">
        <v>113</v>
      </c>
      <c r="C5567" t="s">
        <v>89</v>
      </c>
      <c r="D5567" s="29">
        <v>46473</v>
      </c>
      <c r="E5567">
        <v>0</v>
      </c>
      <c r="F5567">
        <v>0</v>
      </c>
      <c r="G5567">
        <v>0</v>
      </c>
      <c r="H5567">
        <v>0</v>
      </c>
      <c r="L5567">
        <v>400.95751000000001</v>
      </c>
      <c r="R5567">
        <v>400.95751000000001</v>
      </c>
      <c r="S5567" t="s">
        <v>90</v>
      </c>
      <c r="T5567" s="297">
        <v>46311.754166666666</v>
      </c>
    </row>
    <row r="5568" spans="1:20" x14ac:dyDescent="0.35">
      <c r="A5568" t="s">
        <v>112</v>
      </c>
      <c r="B5568" t="s">
        <v>113</v>
      </c>
      <c r="C5568" t="s">
        <v>89</v>
      </c>
      <c r="D5568" s="29">
        <v>46474</v>
      </c>
      <c r="E5568">
        <v>0</v>
      </c>
      <c r="F5568">
        <v>0</v>
      </c>
      <c r="G5568">
        <v>0</v>
      </c>
      <c r="H5568">
        <v>0</v>
      </c>
      <c r="L5568">
        <v>400.95751000000001</v>
      </c>
      <c r="R5568">
        <v>400.95751000000001</v>
      </c>
      <c r="S5568" t="s">
        <v>90</v>
      </c>
      <c r="T5568" s="297">
        <v>46311.754166666666</v>
      </c>
    </row>
    <row r="5569" spans="1:20" x14ac:dyDescent="0.35">
      <c r="A5569" t="s">
        <v>112</v>
      </c>
      <c r="B5569" t="s">
        <v>113</v>
      </c>
      <c r="C5569" t="s">
        <v>89</v>
      </c>
      <c r="D5569" s="29">
        <v>46475</v>
      </c>
      <c r="E5569">
        <v>0</v>
      </c>
      <c r="F5569">
        <v>0</v>
      </c>
      <c r="G5569">
        <v>0</v>
      </c>
      <c r="H5569">
        <v>0</v>
      </c>
      <c r="L5569">
        <v>400.95751000000001</v>
      </c>
      <c r="R5569">
        <v>400.95751000000001</v>
      </c>
      <c r="S5569" t="s">
        <v>90</v>
      </c>
      <c r="T5569" s="297">
        <v>46311.754166666666</v>
      </c>
    </row>
    <row r="5570" spans="1:20" x14ac:dyDescent="0.35">
      <c r="A5570" t="s">
        <v>112</v>
      </c>
      <c r="B5570" t="s">
        <v>113</v>
      </c>
      <c r="C5570" t="s">
        <v>89</v>
      </c>
      <c r="D5570" s="29">
        <v>46476</v>
      </c>
      <c r="E5570">
        <v>0</v>
      </c>
      <c r="F5570">
        <v>0</v>
      </c>
      <c r="G5570">
        <v>0</v>
      </c>
      <c r="H5570">
        <v>0</v>
      </c>
      <c r="L5570">
        <v>400.95751000000001</v>
      </c>
      <c r="R5570">
        <v>400.95751000000001</v>
      </c>
      <c r="S5570" t="s">
        <v>90</v>
      </c>
      <c r="T5570" s="297">
        <v>46311.754166666666</v>
      </c>
    </row>
    <row r="5571" spans="1:20" x14ac:dyDescent="0.35">
      <c r="A5571" t="s">
        <v>112</v>
      </c>
      <c r="B5571" t="s">
        <v>113</v>
      </c>
      <c r="C5571" t="s">
        <v>89</v>
      </c>
      <c r="D5571" s="29">
        <v>46477</v>
      </c>
      <c r="E5571">
        <v>0</v>
      </c>
      <c r="F5571">
        <v>0</v>
      </c>
      <c r="G5571">
        <v>0</v>
      </c>
      <c r="H5571">
        <v>0</v>
      </c>
      <c r="L5571">
        <v>400.95751000000001</v>
      </c>
      <c r="R5571">
        <v>400.95751000000001</v>
      </c>
      <c r="S5571" t="s">
        <v>90</v>
      </c>
      <c r="T5571" s="297">
        <v>46311.754166666666</v>
      </c>
    </row>
    <row r="5572" spans="1:20" x14ac:dyDescent="0.35">
      <c r="A5572" t="s">
        <v>112</v>
      </c>
      <c r="B5572" t="s">
        <v>113</v>
      </c>
      <c r="C5572" t="s">
        <v>89</v>
      </c>
      <c r="D5572" s="29">
        <v>46478</v>
      </c>
      <c r="E5572">
        <v>0</v>
      </c>
      <c r="F5572">
        <v>0</v>
      </c>
      <c r="G5572">
        <v>0</v>
      </c>
      <c r="H5572">
        <v>0</v>
      </c>
      <c r="L5572">
        <v>382.00678199999999</v>
      </c>
      <c r="R5572">
        <v>382.00678199999999</v>
      </c>
      <c r="S5572" t="s">
        <v>90</v>
      </c>
      <c r="T5572" s="297">
        <v>46311.754166666666</v>
      </c>
    </row>
    <row r="5573" spans="1:20" x14ac:dyDescent="0.35">
      <c r="A5573" t="s">
        <v>112</v>
      </c>
      <c r="B5573" t="s">
        <v>113</v>
      </c>
      <c r="C5573" t="s">
        <v>89</v>
      </c>
      <c r="D5573" s="29">
        <v>46479</v>
      </c>
      <c r="E5573">
        <v>0</v>
      </c>
      <c r="F5573">
        <v>0</v>
      </c>
      <c r="G5573">
        <v>0</v>
      </c>
      <c r="H5573">
        <v>0</v>
      </c>
      <c r="L5573">
        <v>382.00678199999999</v>
      </c>
      <c r="R5573">
        <v>382.00678199999999</v>
      </c>
      <c r="S5573" t="s">
        <v>90</v>
      </c>
      <c r="T5573" s="297">
        <v>46311.754166666666</v>
      </c>
    </row>
    <row r="5574" spans="1:20" x14ac:dyDescent="0.35">
      <c r="A5574" t="s">
        <v>112</v>
      </c>
      <c r="B5574" t="s">
        <v>113</v>
      </c>
      <c r="C5574" t="s">
        <v>89</v>
      </c>
      <c r="D5574" s="29">
        <v>46480</v>
      </c>
      <c r="E5574">
        <v>0</v>
      </c>
      <c r="F5574">
        <v>0</v>
      </c>
      <c r="G5574">
        <v>0</v>
      </c>
      <c r="H5574">
        <v>0</v>
      </c>
      <c r="L5574">
        <v>382.00678199999999</v>
      </c>
      <c r="R5574">
        <v>382.00678199999999</v>
      </c>
      <c r="S5574" t="s">
        <v>90</v>
      </c>
      <c r="T5574" s="297">
        <v>46311.754166666666</v>
      </c>
    </row>
    <row r="5575" spans="1:20" x14ac:dyDescent="0.35">
      <c r="A5575" t="s">
        <v>112</v>
      </c>
      <c r="B5575" t="s">
        <v>113</v>
      </c>
      <c r="C5575" t="s">
        <v>89</v>
      </c>
      <c r="D5575" s="29">
        <v>46481</v>
      </c>
      <c r="E5575">
        <v>0</v>
      </c>
      <c r="F5575">
        <v>0</v>
      </c>
      <c r="G5575">
        <v>0</v>
      </c>
      <c r="H5575">
        <v>0</v>
      </c>
      <c r="L5575">
        <v>382.00678199999999</v>
      </c>
      <c r="R5575">
        <v>382.00678199999999</v>
      </c>
      <c r="S5575" t="s">
        <v>90</v>
      </c>
      <c r="T5575" s="297">
        <v>46311.754166666666</v>
      </c>
    </row>
    <row r="5576" spans="1:20" x14ac:dyDescent="0.35">
      <c r="A5576" t="s">
        <v>112</v>
      </c>
      <c r="B5576" t="s">
        <v>113</v>
      </c>
      <c r="C5576" t="s">
        <v>89</v>
      </c>
      <c r="D5576" s="29">
        <v>46482</v>
      </c>
      <c r="E5576">
        <v>0.12</v>
      </c>
      <c r="F5576">
        <v>7.0000000000000007E-2</v>
      </c>
      <c r="G5576">
        <v>0.12</v>
      </c>
      <c r="H5576">
        <v>7.0000000000000007E-2</v>
      </c>
      <c r="J5576">
        <v>335</v>
      </c>
      <c r="K5576">
        <v>355</v>
      </c>
      <c r="L5576">
        <v>382.00678199999999</v>
      </c>
      <c r="R5576">
        <v>382.00678199999999</v>
      </c>
      <c r="S5576" t="s">
        <v>90</v>
      </c>
      <c r="T5576" s="297">
        <v>46311.754166666666</v>
      </c>
    </row>
    <row r="5577" spans="1:20" x14ac:dyDescent="0.35">
      <c r="A5577" t="s">
        <v>112</v>
      </c>
      <c r="B5577" t="s">
        <v>113</v>
      </c>
      <c r="C5577" t="s">
        <v>89</v>
      </c>
      <c r="D5577" s="29">
        <v>46483</v>
      </c>
      <c r="E5577">
        <v>0.12</v>
      </c>
      <c r="F5577">
        <v>7.0000000000000007E-2</v>
      </c>
      <c r="G5577">
        <v>0.12</v>
      </c>
      <c r="H5577">
        <v>7.0000000000000007E-2</v>
      </c>
      <c r="J5577">
        <v>335</v>
      </c>
      <c r="K5577">
        <v>355</v>
      </c>
      <c r="L5577">
        <v>382.00678199999999</v>
      </c>
      <c r="R5577">
        <v>382.00678199999999</v>
      </c>
      <c r="S5577" t="s">
        <v>90</v>
      </c>
      <c r="T5577" s="297">
        <v>46311.754166666666</v>
      </c>
    </row>
    <row r="5578" spans="1:20" x14ac:dyDescent="0.35">
      <c r="A5578" t="s">
        <v>112</v>
      </c>
      <c r="B5578" t="s">
        <v>113</v>
      </c>
      <c r="C5578" t="s">
        <v>89</v>
      </c>
      <c r="D5578" s="29">
        <v>46484</v>
      </c>
      <c r="E5578">
        <v>0.12</v>
      </c>
      <c r="F5578">
        <v>7.0000000000000007E-2</v>
      </c>
      <c r="G5578">
        <v>0.12</v>
      </c>
      <c r="H5578">
        <v>7.0000000000000007E-2</v>
      </c>
      <c r="J5578">
        <v>335</v>
      </c>
      <c r="K5578">
        <v>355</v>
      </c>
      <c r="L5578">
        <v>382.00678199999999</v>
      </c>
      <c r="R5578">
        <v>382.00678199999999</v>
      </c>
      <c r="S5578" t="s">
        <v>90</v>
      </c>
      <c r="T5578" s="297">
        <v>46311.754166666666</v>
      </c>
    </row>
    <row r="5579" spans="1:20" x14ac:dyDescent="0.35">
      <c r="A5579" t="s">
        <v>112</v>
      </c>
      <c r="B5579" t="s">
        <v>113</v>
      </c>
      <c r="C5579" t="s">
        <v>89</v>
      </c>
      <c r="D5579" s="29">
        <v>46485</v>
      </c>
      <c r="E5579">
        <v>0.12</v>
      </c>
      <c r="F5579">
        <v>7.0000000000000007E-2</v>
      </c>
      <c r="G5579">
        <v>0.12</v>
      </c>
      <c r="H5579">
        <v>7.0000000000000007E-2</v>
      </c>
      <c r="J5579">
        <v>335</v>
      </c>
      <c r="K5579">
        <v>355</v>
      </c>
      <c r="L5579">
        <v>382.00678199999999</v>
      </c>
      <c r="R5579">
        <v>382.00678199999999</v>
      </c>
      <c r="S5579" t="s">
        <v>90</v>
      </c>
      <c r="T5579" s="297">
        <v>46311.754166666666</v>
      </c>
    </row>
    <row r="5580" spans="1:20" x14ac:dyDescent="0.35">
      <c r="A5580" t="s">
        <v>112</v>
      </c>
      <c r="B5580" t="s">
        <v>113</v>
      </c>
      <c r="C5580" t="s">
        <v>89</v>
      </c>
      <c r="D5580" s="29">
        <v>46486</v>
      </c>
      <c r="E5580">
        <v>0.12</v>
      </c>
      <c r="F5580">
        <v>7.0000000000000007E-2</v>
      </c>
      <c r="G5580">
        <v>0.12</v>
      </c>
      <c r="H5580">
        <v>7.0000000000000007E-2</v>
      </c>
      <c r="J5580">
        <v>335</v>
      </c>
      <c r="K5580">
        <v>355</v>
      </c>
      <c r="L5580">
        <v>382.00678199999999</v>
      </c>
      <c r="R5580">
        <v>382.00678199999999</v>
      </c>
      <c r="S5580" t="s">
        <v>90</v>
      </c>
      <c r="T5580" s="297">
        <v>46311.754166666666</v>
      </c>
    </row>
    <row r="5581" spans="1:20" x14ac:dyDescent="0.35">
      <c r="A5581" t="s">
        <v>112</v>
      </c>
      <c r="B5581" t="s">
        <v>113</v>
      </c>
      <c r="C5581" t="s">
        <v>89</v>
      </c>
      <c r="D5581" s="29">
        <v>46487</v>
      </c>
      <c r="E5581">
        <v>0.04</v>
      </c>
      <c r="F5581">
        <v>0.04</v>
      </c>
      <c r="G5581">
        <v>0.04</v>
      </c>
      <c r="H5581">
        <v>0.04</v>
      </c>
      <c r="J5581">
        <v>365</v>
      </c>
      <c r="K5581">
        <v>365</v>
      </c>
      <c r="L5581">
        <v>382.00678199999999</v>
      </c>
      <c r="R5581">
        <v>382.00678199999999</v>
      </c>
      <c r="S5581" t="s">
        <v>90</v>
      </c>
      <c r="T5581" s="297">
        <v>46311.754166666666</v>
      </c>
    </row>
    <row r="5582" spans="1:20" x14ac:dyDescent="0.35">
      <c r="A5582" t="s">
        <v>112</v>
      </c>
      <c r="B5582" t="s">
        <v>113</v>
      </c>
      <c r="C5582" t="s">
        <v>89</v>
      </c>
      <c r="D5582" s="29">
        <v>46488</v>
      </c>
      <c r="E5582">
        <v>0.04</v>
      </c>
      <c r="F5582">
        <v>0.04</v>
      </c>
      <c r="G5582">
        <v>0.04</v>
      </c>
      <c r="H5582">
        <v>0.04</v>
      </c>
      <c r="J5582">
        <v>365</v>
      </c>
      <c r="K5582">
        <v>365</v>
      </c>
      <c r="L5582">
        <v>382.00678199999999</v>
      </c>
      <c r="R5582">
        <v>382.00678199999999</v>
      </c>
      <c r="S5582" t="s">
        <v>90</v>
      </c>
      <c r="T5582" s="297">
        <v>46311.754166666666</v>
      </c>
    </row>
    <row r="5583" spans="1:20" x14ac:dyDescent="0.35">
      <c r="A5583" t="s">
        <v>112</v>
      </c>
      <c r="B5583" t="s">
        <v>113</v>
      </c>
      <c r="C5583" t="s">
        <v>89</v>
      </c>
      <c r="D5583" s="29">
        <v>46489</v>
      </c>
      <c r="E5583">
        <v>0.12</v>
      </c>
      <c r="F5583">
        <v>7.0000000000000007E-2</v>
      </c>
      <c r="G5583">
        <v>0.12</v>
      </c>
      <c r="H5583">
        <v>7.0000000000000007E-2</v>
      </c>
      <c r="J5583">
        <v>335</v>
      </c>
      <c r="K5583">
        <v>355</v>
      </c>
      <c r="L5583">
        <v>382.00678199999999</v>
      </c>
      <c r="R5583">
        <v>382.00678199999999</v>
      </c>
      <c r="S5583" t="s">
        <v>90</v>
      </c>
      <c r="T5583" s="297">
        <v>46311.754166666666</v>
      </c>
    </row>
    <row r="5584" spans="1:20" x14ac:dyDescent="0.35">
      <c r="A5584" t="s">
        <v>112</v>
      </c>
      <c r="B5584" t="s">
        <v>113</v>
      </c>
      <c r="C5584" t="s">
        <v>89</v>
      </c>
      <c r="D5584" s="29">
        <v>46490</v>
      </c>
      <c r="E5584">
        <v>0.12</v>
      </c>
      <c r="F5584">
        <v>7.0000000000000007E-2</v>
      </c>
      <c r="G5584">
        <v>0.12</v>
      </c>
      <c r="H5584">
        <v>7.0000000000000007E-2</v>
      </c>
      <c r="J5584">
        <v>335</v>
      </c>
      <c r="K5584">
        <v>355</v>
      </c>
      <c r="L5584">
        <v>382.00678199999999</v>
      </c>
      <c r="R5584">
        <v>382.00678199999999</v>
      </c>
      <c r="S5584" t="s">
        <v>90</v>
      </c>
      <c r="T5584" s="297">
        <v>46311.754166666666</v>
      </c>
    </row>
    <row r="5585" spans="1:20" x14ac:dyDescent="0.35">
      <c r="A5585" t="s">
        <v>112</v>
      </c>
      <c r="B5585" t="s">
        <v>113</v>
      </c>
      <c r="C5585" t="s">
        <v>89</v>
      </c>
      <c r="D5585" s="29">
        <v>46491</v>
      </c>
      <c r="E5585">
        <v>0.12</v>
      </c>
      <c r="F5585">
        <v>7.0000000000000007E-2</v>
      </c>
      <c r="G5585">
        <v>0.12</v>
      </c>
      <c r="H5585">
        <v>7.0000000000000007E-2</v>
      </c>
      <c r="J5585">
        <v>335</v>
      </c>
      <c r="K5585">
        <v>355</v>
      </c>
      <c r="L5585">
        <v>382.00678199999999</v>
      </c>
      <c r="R5585">
        <v>382.00678199999999</v>
      </c>
      <c r="S5585" t="s">
        <v>90</v>
      </c>
      <c r="T5585" s="297">
        <v>46311.754166666666</v>
      </c>
    </row>
    <row r="5586" spans="1:20" x14ac:dyDescent="0.35">
      <c r="A5586" t="s">
        <v>112</v>
      </c>
      <c r="B5586" t="s">
        <v>113</v>
      </c>
      <c r="C5586" t="s">
        <v>89</v>
      </c>
      <c r="D5586" s="29">
        <v>46492</v>
      </c>
      <c r="E5586">
        <v>0.12</v>
      </c>
      <c r="F5586">
        <v>7.0000000000000007E-2</v>
      </c>
      <c r="G5586">
        <v>0.12</v>
      </c>
      <c r="H5586">
        <v>7.0000000000000007E-2</v>
      </c>
      <c r="J5586">
        <v>335</v>
      </c>
      <c r="K5586">
        <v>355</v>
      </c>
      <c r="L5586">
        <v>382.00678199999999</v>
      </c>
      <c r="R5586">
        <v>382.00678199999999</v>
      </c>
      <c r="S5586" t="s">
        <v>90</v>
      </c>
      <c r="T5586" s="297">
        <v>46311.754166666666</v>
      </c>
    </row>
    <row r="5587" spans="1:20" x14ac:dyDescent="0.35">
      <c r="A5587" t="s">
        <v>112</v>
      </c>
      <c r="B5587" t="s">
        <v>113</v>
      </c>
      <c r="C5587" t="s">
        <v>89</v>
      </c>
      <c r="D5587" s="29">
        <v>46493</v>
      </c>
      <c r="E5587">
        <v>0.12</v>
      </c>
      <c r="F5587">
        <v>7.0000000000000007E-2</v>
      </c>
      <c r="G5587">
        <v>0.12</v>
      </c>
      <c r="H5587">
        <v>7.0000000000000007E-2</v>
      </c>
      <c r="J5587">
        <v>335</v>
      </c>
      <c r="K5587">
        <v>355</v>
      </c>
      <c r="L5587">
        <v>382.00678199999999</v>
      </c>
      <c r="R5587">
        <v>382.00678199999999</v>
      </c>
      <c r="S5587" t="s">
        <v>90</v>
      </c>
      <c r="T5587" s="297">
        <v>46311.754166666666</v>
      </c>
    </row>
    <row r="5588" spans="1:20" x14ac:dyDescent="0.35">
      <c r="A5588" t="s">
        <v>112</v>
      </c>
      <c r="B5588" t="s">
        <v>113</v>
      </c>
      <c r="C5588" t="s">
        <v>89</v>
      </c>
      <c r="D5588" s="29">
        <v>46494</v>
      </c>
      <c r="E5588">
        <v>0</v>
      </c>
      <c r="F5588">
        <v>0</v>
      </c>
      <c r="G5588">
        <v>0</v>
      </c>
      <c r="H5588">
        <v>0</v>
      </c>
      <c r="L5588">
        <v>382.00678199999999</v>
      </c>
      <c r="R5588">
        <v>382.00678199999999</v>
      </c>
      <c r="S5588" t="s">
        <v>90</v>
      </c>
      <c r="T5588" s="297">
        <v>46311.754166666666</v>
      </c>
    </row>
    <row r="5589" spans="1:20" x14ac:dyDescent="0.35">
      <c r="A5589" t="s">
        <v>112</v>
      </c>
      <c r="B5589" t="s">
        <v>113</v>
      </c>
      <c r="C5589" t="s">
        <v>89</v>
      </c>
      <c r="D5589" s="29">
        <v>46495</v>
      </c>
      <c r="E5589">
        <v>0</v>
      </c>
      <c r="F5589">
        <v>0</v>
      </c>
      <c r="G5589">
        <v>0</v>
      </c>
      <c r="H5589">
        <v>0</v>
      </c>
      <c r="L5589">
        <v>382.00678199999999</v>
      </c>
      <c r="R5589">
        <v>382.00678199999999</v>
      </c>
      <c r="S5589" t="s">
        <v>90</v>
      </c>
      <c r="T5589" s="297">
        <v>46311.754166666666</v>
      </c>
    </row>
    <row r="5590" spans="1:20" x14ac:dyDescent="0.35">
      <c r="A5590" t="s">
        <v>112</v>
      </c>
      <c r="B5590" t="s">
        <v>113</v>
      </c>
      <c r="C5590" t="s">
        <v>89</v>
      </c>
      <c r="D5590" s="29">
        <v>46496</v>
      </c>
      <c r="E5590">
        <v>0</v>
      </c>
      <c r="F5590">
        <v>0</v>
      </c>
      <c r="G5590">
        <v>0</v>
      </c>
      <c r="H5590">
        <v>0</v>
      </c>
      <c r="L5590">
        <v>382.00678199999999</v>
      </c>
      <c r="R5590">
        <v>382.00678199999999</v>
      </c>
      <c r="S5590" t="s">
        <v>90</v>
      </c>
      <c r="T5590" s="297">
        <v>46311.754166666666</v>
      </c>
    </row>
    <row r="5591" spans="1:20" x14ac:dyDescent="0.35">
      <c r="A5591" t="s">
        <v>112</v>
      </c>
      <c r="B5591" t="s">
        <v>113</v>
      </c>
      <c r="C5591" t="s">
        <v>89</v>
      </c>
      <c r="D5591" s="29">
        <v>46497</v>
      </c>
      <c r="E5591">
        <v>0</v>
      </c>
      <c r="F5591">
        <v>0</v>
      </c>
      <c r="G5591">
        <v>0</v>
      </c>
      <c r="H5591">
        <v>0</v>
      </c>
      <c r="L5591">
        <v>382.00678199999999</v>
      </c>
      <c r="R5591">
        <v>382.00678199999999</v>
      </c>
      <c r="S5591" t="s">
        <v>90</v>
      </c>
      <c r="T5591" s="297">
        <v>46311.754166666666</v>
      </c>
    </row>
    <row r="5592" spans="1:20" x14ac:dyDescent="0.35">
      <c r="A5592" t="s">
        <v>112</v>
      </c>
      <c r="B5592" t="s">
        <v>113</v>
      </c>
      <c r="C5592" t="s">
        <v>89</v>
      </c>
      <c r="D5592" s="29">
        <v>46498</v>
      </c>
      <c r="E5592">
        <v>0</v>
      </c>
      <c r="F5592">
        <v>0</v>
      </c>
      <c r="G5592">
        <v>0</v>
      </c>
      <c r="H5592">
        <v>0</v>
      </c>
      <c r="L5592">
        <v>382.00678199999999</v>
      </c>
      <c r="R5592">
        <v>382.00678199999999</v>
      </c>
      <c r="S5592" t="s">
        <v>90</v>
      </c>
      <c r="T5592" s="297">
        <v>46311.754166666666</v>
      </c>
    </row>
    <row r="5593" spans="1:20" x14ac:dyDescent="0.35">
      <c r="A5593" t="s">
        <v>112</v>
      </c>
      <c r="B5593" t="s">
        <v>113</v>
      </c>
      <c r="C5593" t="s">
        <v>89</v>
      </c>
      <c r="D5593" s="29">
        <v>46499</v>
      </c>
      <c r="E5593">
        <v>0</v>
      </c>
      <c r="F5593">
        <v>0</v>
      </c>
      <c r="G5593">
        <v>0</v>
      </c>
      <c r="H5593">
        <v>0</v>
      </c>
      <c r="L5593">
        <v>382.00678199999999</v>
      </c>
      <c r="R5593">
        <v>382.00678199999999</v>
      </c>
      <c r="S5593" t="s">
        <v>90</v>
      </c>
      <c r="T5593" s="297">
        <v>46311.754166666666</v>
      </c>
    </row>
    <row r="5594" spans="1:20" x14ac:dyDescent="0.35">
      <c r="A5594" t="s">
        <v>112</v>
      </c>
      <c r="B5594" t="s">
        <v>113</v>
      </c>
      <c r="C5594" t="s">
        <v>89</v>
      </c>
      <c r="D5594" s="29">
        <v>46500</v>
      </c>
      <c r="E5594">
        <v>0</v>
      </c>
      <c r="F5594">
        <v>0</v>
      </c>
      <c r="G5594">
        <v>0</v>
      </c>
      <c r="H5594">
        <v>0</v>
      </c>
      <c r="L5594">
        <v>382.00678199999999</v>
      </c>
      <c r="R5594">
        <v>382.00678199999999</v>
      </c>
      <c r="S5594" t="s">
        <v>90</v>
      </c>
      <c r="T5594" s="297">
        <v>46311.754166666666</v>
      </c>
    </row>
    <row r="5595" spans="1:20" x14ac:dyDescent="0.35">
      <c r="A5595" t="s">
        <v>112</v>
      </c>
      <c r="B5595" t="s">
        <v>113</v>
      </c>
      <c r="C5595" t="s">
        <v>89</v>
      </c>
      <c r="D5595" s="29">
        <v>46501</v>
      </c>
      <c r="E5595">
        <v>0</v>
      </c>
      <c r="F5595">
        <v>0</v>
      </c>
      <c r="G5595">
        <v>0</v>
      </c>
      <c r="H5595">
        <v>0</v>
      </c>
      <c r="L5595">
        <v>382.00678199999999</v>
      </c>
      <c r="R5595">
        <v>382.00678199999999</v>
      </c>
      <c r="S5595" t="s">
        <v>90</v>
      </c>
      <c r="T5595" s="297">
        <v>46311.754166666666</v>
      </c>
    </row>
    <row r="5596" spans="1:20" x14ac:dyDescent="0.35">
      <c r="A5596" t="s">
        <v>112</v>
      </c>
      <c r="B5596" t="s">
        <v>113</v>
      </c>
      <c r="C5596" t="s">
        <v>89</v>
      </c>
      <c r="D5596" s="29">
        <v>46502</v>
      </c>
      <c r="E5596">
        <v>0</v>
      </c>
      <c r="F5596">
        <v>0</v>
      </c>
      <c r="G5596">
        <v>0</v>
      </c>
      <c r="H5596">
        <v>0</v>
      </c>
      <c r="L5596">
        <v>382.00678199999999</v>
      </c>
      <c r="R5596">
        <v>382.00678199999999</v>
      </c>
      <c r="S5596" t="s">
        <v>90</v>
      </c>
      <c r="T5596" s="297">
        <v>46311.754166666666</v>
      </c>
    </row>
    <row r="5597" spans="1:20" x14ac:dyDescent="0.35">
      <c r="A5597" t="s">
        <v>112</v>
      </c>
      <c r="B5597" t="s">
        <v>113</v>
      </c>
      <c r="C5597" t="s">
        <v>89</v>
      </c>
      <c r="D5597" s="29">
        <v>46503</v>
      </c>
      <c r="E5597">
        <v>0</v>
      </c>
      <c r="F5597">
        <v>0</v>
      </c>
      <c r="G5597">
        <v>0</v>
      </c>
      <c r="H5597">
        <v>0</v>
      </c>
      <c r="L5597">
        <v>382.00678199999999</v>
      </c>
      <c r="R5597">
        <v>382.00678199999999</v>
      </c>
      <c r="S5597" t="s">
        <v>90</v>
      </c>
      <c r="T5597" s="297">
        <v>46311.754166666666</v>
      </c>
    </row>
    <row r="5598" spans="1:20" x14ac:dyDescent="0.35">
      <c r="A5598" t="s">
        <v>112</v>
      </c>
      <c r="B5598" t="s">
        <v>113</v>
      </c>
      <c r="C5598" t="s">
        <v>89</v>
      </c>
      <c r="D5598" s="29">
        <v>46504</v>
      </c>
      <c r="E5598">
        <v>0</v>
      </c>
      <c r="F5598">
        <v>0</v>
      </c>
      <c r="G5598">
        <v>0</v>
      </c>
      <c r="H5598">
        <v>0</v>
      </c>
      <c r="L5598">
        <v>382.00678199999999</v>
      </c>
      <c r="R5598">
        <v>382.00678199999999</v>
      </c>
      <c r="S5598" t="s">
        <v>90</v>
      </c>
      <c r="T5598" s="297">
        <v>46311.754166666666</v>
      </c>
    </row>
    <row r="5599" spans="1:20" x14ac:dyDescent="0.35">
      <c r="A5599" t="s">
        <v>112</v>
      </c>
      <c r="B5599" t="s">
        <v>113</v>
      </c>
      <c r="C5599" t="s">
        <v>89</v>
      </c>
      <c r="D5599" s="29">
        <v>46505</v>
      </c>
      <c r="E5599">
        <v>0</v>
      </c>
      <c r="F5599">
        <v>0</v>
      </c>
      <c r="G5599">
        <v>0</v>
      </c>
      <c r="H5599">
        <v>0</v>
      </c>
      <c r="L5599">
        <v>382.00678199999999</v>
      </c>
      <c r="R5599">
        <v>382.00678199999999</v>
      </c>
      <c r="S5599" t="s">
        <v>90</v>
      </c>
      <c r="T5599" s="297">
        <v>46311.754166666666</v>
      </c>
    </row>
    <row r="5600" spans="1:20" x14ac:dyDescent="0.35">
      <c r="A5600" t="s">
        <v>112</v>
      </c>
      <c r="B5600" t="s">
        <v>113</v>
      </c>
      <c r="C5600" t="s">
        <v>89</v>
      </c>
      <c r="D5600" s="29">
        <v>46506</v>
      </c>
      <c r="E5600">
        <v>0</v>
      </c>
      <c r="F5600">
        <v>0</v>
      </c>
      <c r="G5600">
        <v>0</v>
      </c>
      <c r="H5600">
        <v>0</v>
      </c>
      <c r="L5600">
        <v>382.00678199999999</v>
      </c>
      <c r="R5600">
        <v>382.00678199999999</v>
      </c>
      <c r="S5600" t="s">
        <v>90</v>
      </c>
      <c r="T5600" s="297">
        <v>46311.754166666666</v>
      </c>
    </row>
    <row r="5601" spans="1:20" x14ac:dyDescent="0.35">
      <c r="A5601" t="s">
        <v>112</v>
      </c>
      <c r="B5601" t="s">
        <v>113</v>
      </c>
      <c r="C5601" t="s">
        <v>89</v>
      </c>
      <c r="D5601" s="29">
        <v>46507</v>
      </c>
      <c r="E5601">
        <v>0</v>
      </c>
      <c r="F5601">
        <v>0</v>
      </c>
      <c r="G5601">
        <v>0</v>
      </c>
      <c r="H5601">
        <v>0</v>
      </c>
      <c r="L5601">
        <v>382.00678199999999</v>
      </c>
      <c r="R5601">
        <v>382.00678199999999</v>
      </c>
      <c r="S5601" t="s">
        <v>90</v>
      </c>
      <c r="T5601" s="297">
        <v>46311.754166666666</v>
      </c>
    </row>
    <row r="5602" spans="1:20" x14ac:dyDescent="0.35">
      <c r="A5602" t="s">
        <v>112</v>
      </c>
      <c r="B5602" t="s">
        <v>113</v>
      </c>
      <c r="C5602" t="s">
        <v>89</v>
      </c>
      <c r="D5602" s="29">
        <v>46508</v>
      </c>
      <c r="E5602">
        <v>0</v>
      </c>
      <c r="F5602">
        <v>0</v>
      </c>
      <c r="G5602">
        <v>0</v>
      </c>
      <c r="H5602">
        <v>0</v>
      </c>
      <c r="L5602">
        <v>382.00678199999999</v>
      </c>
      <c r="R5602">
        <v>382.00678199999999</v>
      </c>
      <c r="S5602" t="s">
        <v>90</v>
      </c>
      <c r="T5602" s="297">
        <v>46311.754166666666</v>
      </c>
    </row>
    <row r="5603" spans="1:20" x14ac:dyDescent="0.35">
      <c r="A5603" t="s">
        <v>112</v>
      </c>
      <c r="B5603" t="s">
        <v>113</v>
      </c>
      <c r="C5603" t="s">
        <v>89</v>
      </c>
      <c r="D5603" s="29">
        <v>46509</v>
      </c>
      <c r="E5603">
        <v>0</v>
      </c>
      <c r="F5603">
        <v>0</v>
      </c>
      <c r="G5603">
        <v>0</v>
      </c>
      <c r="H5603">
        <v>0</v>
      </c>
      <c r="L5603">
        <v>382.00678199999999</v>
      </c>
      <c r="R5603">
        <v>382.00678199999999</v>
      </c>
      <c r="S5603" t="s">
        <v>90</v>
      </c>
      <c r="T5603" s="297">
        <v>46311.754166666666</v>
      </c>
    </row>
    <row r="5604" spans="1:20" x14ac:dyDescent="0.35">
      <c r="A5604" t="s">
        <v>112</v>
      </c>
      <c r="B5604" t="s">
        <v>113</v>
      </c>
      <c r="C5604" t="s">
        <v>89</v>
      </c>
      <c r="D5604" s="29">
        <v>46510</v>
      </c>
      <c r="E5604">
        <v>0</v>
      </c>
      <c r="F5604">
        <v>0</v>
      </c>
      <c r="G5604">
        <v>0</v>
      </c>
      <c r="H5604">
        <v>0</v>
      </c>
      <c r="L5604">
        <v>382.00678199999999</v>
      </c>
      <c r="R5604">
        <v>382.00678199999999</v>
      </c>
      <c r="S5604" t="s">
        <v>90</v>
      </c>
      <c r="T5604" s="297">
        <v>46311.754166666666</v>
      </c>
    </row>
    <row r="5605" spans="1:20" x14ac:dyDescent="0.35">
      <c r="A5605" t="s">
        <v>112</v>
      </c>
      <c r="B5605" t="s">
        <v>113</v>
      </c>
      <c r="C5605" t="s">
        <v>89</v>
      </c>
      <c r="D5605" s="29">
        <v>46511</v>
      </c>
      <c r="E5605">
        <v>0</v>
      </c>
      <c r="F5605">
        <v>0</v>
      </c>
      <c r="G5605">
        <v>0</v>
      </c>
      <c r="H5605">
        <v>0</v>
      </c>
      <c r="L5605">
        <v>382.00678199999999</v>
      </c>
      <c r="R5605">
        <v>382.00678199999999</v>
      </c>
      <c r="S5605" t="s">
        <v>90</v>
      </c>
      <c r="T5605" s="297">
        <v>46311.754166666666</v>
      </c>
    </row>
    <row r="5606" spans="1:20" x14ac:dyDescent="0.35">
      <c r="A5606" t="s">
        <v>112</v>
      </c>
      <c r="B5606" t="s">
        <v>113</v>
      </c>
      <c r="C5606" t="s">
        <v>89</v>
      </c>
      <c r="D5606" s="29">
        <v>46512</v>
      </c>
      <c r="E5606">
        <v>0</v>
      </c>
      <c r="F5606">
        <v>0</v>
      </c>
      <c r="G5606">
        <v>0</v>
      </c>
      <c r="H5606">
        <v>0</v>
      </c>
      <c r="L5606">
        <v>382.00678199999999</v>
      </c>
      <c r="R5606">
        <v>382.00678199999999</v>
      </c>
      <c r="S5606" t="s">
        <v>90</v>
      </c>
      <c r="T5606" s="297">
        <v>46311.754166666666</v>
      </c>
    </row>
    <row r="5607" spans="1:20" x14ac:dyDescent="0.35">
      <c r="A5607" t="s">
        <v>112</v>
      </c>
      <c r="B5607" t="s">
        <v>113</v>
      </c>
      <c r="C5607" t="s">
        <v>89</v>
      </c>
      <c r="D5607" s="29">
        <v>46513</v>
      </c>
      <c r="E5607">
        <v>0</v>
      </c>
      <c r="F5607">
        <v>0</v>
      </c>
      <c r="G5607">
        <v>0</v>
      </c>
      <c r="H5607">
        <v>0</v>
      </c>
      <c r="L5607">
        <v>382.00678199999999</v>
      </c>
      <c r="R5607">
        <v>382.00678199999999</v>
      </c>
      <c r="S5607" t="s">
        <v>90</v>
      </c>
      <c r="T5607" s="297">
        <v>46311.754166666666</v>
      </c>
    </row>
    <row r="5608" spans="1:20" x14ac:dyDescent="0.35">
      <c r="A5608" t="s">
        <v>112</v>
      </c>
      <c r="B5608" t="s">
        <v>113</v>
      </c>
      <c r="C5608" t="s">
        <v>89</v>
      </c>
      <c r="D5608" s="29">
        <v>46514</v>
      </c>
      <c r="E5608">
        <v>0</v>
      </c>
      <c r="F5608">
        <v>0</v>
      </c>
      <c r="G5608">
        <v>0</v>
      </c>
      <c r="H5608">
        <v>0</v>
      </c>
      <c r="L5608">
        <v>382.00678199999999</v>
      </c>
      <c r="R5608">
        <v>382.00678199999999</v>
      </c>
      <c r="S5608" t="s">
        <v>90</v>
      </c>
      <c r="T5608" s="297">
        <v>46311.754166666666</v>
      </c>
    </row>
    <row r="5609" spans="1:20" x14ac:dyDescent="0.35">
      <c r="A5609" t="s">
        <v>112</v>
      </c>
      <c r="B5609" t="s">
        <v>113</v>
      </c>
      <c r="C5609" t="s">
        <v>89</v>
      </c>
      <c r="D5609" s="29">
        <v>46515</v>
      </c>
      <c r="E5609">
        <v>0</v>
      </c>
      <c r="F5609">
        <v>0</v>
      </c>
      <c r="G5609">
        <v>0</v>
      </c>
      <c r="H5609">
        <v>0</v>
      </c>
      <c r="L5609">
        <v>382.00678199999999</v>
      </c>
      <c r="R5609">
        <v>382.00678199999999</v>
      </c>
      <c r="S5609" t="s">
        <v>90</v>
      </c>
      <c r="T5609" s="297">
        <v>46311.754166666666</v>
      </c>
    </row>
    <row r="5610" spans="1:20" x14ac:dyDescent="0.35">
      <c r="A5610" t="s">
        <v>112</v>
      </c>
      <c r="B5610" t="s">
        <v>113</v>
      </c>
      <c r="C5610" t="s">
        <v>89</v>
      </c>
      <c r="D5610" s="29">
        <v>46516</v>
      </c>
      <c r="E5610">
        <v>0</v>
      </c>
      <c r="F5610">
        <v>0</v>
      </c>
      <c r="G5610">
        <v>0</v>
      </c>
      <c r="H5610">
        <v>0</v>
      </c>
      <c r="L5610">
        <v>382.00678199999999</v>
      </c>
      <c r="R5610">
        <v>382.00678199999999</v>
      </c>
      <c r="S5610" t="s">
        <v>90</v>
      </c>
      <c r="T5610" s="297">
        <v>46311.754166666666</v>
      </c>
    </row>
    <row r="5611" spans="1:20" x14ac:dyDescent="0.35">
      <c r="A5611" t="s">
        <v>112</v>
      </c>
      <c r="B5611" t="s">
        <v>113</v>
      </c>
      <c r="C5611" t="s">
        <v>89</v>
      </c>
      <c r="D5611" s="29">
        <v>46517</v>
      </c>
      <c r="E5611">
        <v>0</v>
      </c>
      <c r="F5611">
        <v>0</v>
      </c>
      <c r="G5611">
        <v>0</v>
      </c>
      <c r="H5611">
        <v>0</v>
      </c>
      <c r="L5611">
        <v>382.00678199999999</v>
      </c>
      <c r="R5611">
        <v>382.00678199999999</v>
      </c>
      <c r="S5611" t="s">
        <v>90</v>
      </c>
      <c r="T5611" s="297">
        <v>46311.754166666666</v>
      </c>
    </row>
    <row r="5612" spans="1:20" x14ac:dyDescent="0.35">
      <c r="A5612" t="s">
        <v>112</v>
      </c>
      <c r="B5612" t="s">
        <v>113</v>
      </c>
      <c r="C5612" t="s">
        <v>89</v>
      </c>
      <c r="D5612" s="29">
        <v>46518</v>
      </c>
      <c r="E5612">
        <v>0</v>
      </c>
      <c r="F5612">
        <v>0</v>
      </c>
      <c r="G5612">
        <v>0</v>
      </c>
      <c r="H5612">
        <v>0</v>
      </c>
      <c r="L5612">
        <v>382.00678199999999</v>
      </c>
      <c r="R5612">
        <v>382.00678199999999</v>
      </c>
      <c r="S5612" t="s">
        <v>90</v>
      </c>
      <c r="T5612" s="297">
        <v>46311.754166666666</v>
      </c>
    </row>
    <row r="5613" spans="1:20" x14ac:dyDescent="0.35">
      <c r="A5613" t="s">
        <v>112</v>
      </c>
      <c r="B5613" t="s">
        <v>113</v>
      </c>
      <c r="C5613" t="s">
        <v>89</v>
      </c>
      <c r="D5613" s="29">
        <v>46519</v>
      </c>
      <c r="E5613">
        <v>0</v>
      </c>
      <c r="F5613">
        <v>0</v>
      </c>
      <c r="G5613">
        <v>0</v>
      </c>
      <c r="H5613">
        <v>0</v>
      </c>
      <c r="L5613">
        <v>382.00678199999999</v>
      </c>
      <c r="R5613">
        <v>382.00678199999999</v>
      </c>
      <c r="S5613" t="s">
        <v>90</v>
      </c>
      <c r="T5613" s="297">
        <v>46311.754166666666</v>
      </c>
    </row>
    <row r="5614" spans="1:20" x14ac:dyDescent="0.35">
      <c r="A5614" t="s">
        <v>112</v>
      </c>
      <c r="B5614" t="s">
        <v>113</v>
      </c>
      <c r="C5614" t="s">
        <v>89</v>
      </c>
      <c r="D5614" s="29">
        <v>46520</v>
      </c>
      <c r="E5614">
        <v>0</v>
      </c>
      <c r="F5614">
        <v>0</v>
      </c>
      <c r="G5614">
        <v>0</v>
      </c>
      <c r="H5614">
        <v>0</v>
      </c>
      <c r="L5614">
        <v>382.00678199999999</v>
      </c>
      <c r="R5614">
        <v>382.00678199999999</v>
      </c>
      <c r="S5614" t="s">
        <v>90</v>
      </c>
      <c r="T5614" s="297">
        <v>46311.754166666666</v>
      </c>
    </row>
    <row r="5615" spans="1:20" x14ac:dyDescent="0.35">
      <c r="A5615" t="s">
        <v>112</v>
      </c>
      <c r="B5615" t="s">
        <v>113</v>
      </c>
      <c r="C5615" t="s">
        <v>89</v>
      </c>
      <c r="D5615" s="29">
        <v>46521</v>
      </c>
      <c r="E5615">
        <v>0</v>
      </c>
      <c r="F5615">
        <v>0</v>
      </c>
      <c r="G5615">
        <v>0</v>
      </c>
      <c r="H5615">
        <v>0</v>
      </c>
      <c r="L5615">
        <v>382.00678199999999</v>
      </c>
      <c r="R5615">
        <v>382.00678199999999</v>
      </c>
      <c r="S5615" t="s">
        <v>90</v>
      </c>
      <c r="T5615" s="297">
        <v>46311.754166666666</v>
      </c>
    </row>
    <row r="5616" spans="1:20" x14ac:dyDescent="0.35">
      <c r="A5616" t="s">
        <v>112</v>
      </c>
      <c r="B5616" t="s">
        <v>113</v>
      </c>
      <c r="C5616" t="s">
        <v>89</v>
      </c>
      <c r="D5616" s="29">
        <v>46522</v>
      </c>
      <c r="E5616">
        <v>0</v>
      </c>
      <c r="F5616">
        <v>0</v>
      </c>
      <c r="G5616">
        <v>0</v>
      </c>
      <c r="H5616">
        <v>0</v>
      </c>
      <c r="L5616">
        <v>382.00678199999999</v>
      </c>
      <c r="R5616">
        <v>382.00678199999999</v>
      </c>
      <c r="S5616" t="s">
        <v>90</v>
      </c>
      <c r="T5616" s="297">
        <v>46311.754166666666</v>
      </c>
    </row>
    <row r="5617" spans="1:20" x14ac:dyDescent="0.35">
      <c r="A5617" t="s">
        <v>112</v>
      </c>
      <c r="B5617" t="s">
        <v>113</v>
      </c>
      <c r="C5617" t="s">
        <v>89</v>
      </c>
      <c r="D5617" s="29">
        <v>46523</v>
      </c>
      <c r="E5617">
        <v>0</v>
      </c>
      <c r="F5617">
        <v>0</v>
      </c>
      <c r="G5617">
        <v>0</v>
      </c>
      <c r="H5617">
        <v>0</v>
      </c>
      <c r="L5617">
        <v>382.00678199999999</v>
      </c>
      <c r="R5617">
        <v>382.00678199999999</v>
      </c>
      <c r="S5617" t="s">
        <v>90</v>
      </c>
      <c r="T5617" s="297">
        <v>46311.754166666666</v>
      </c>
    </row>
    <row r="5618" spans="1:20" x14ac:dyDescent="0.35">
      <c r="A5618" t="s">
        <v>112</v>
      </c>
      <c r="B5618" t="s">
        <v>113</v>
      </c>
      <c r="C5618" t="s">
        <v>89</v>
      </c>
      <c r="D5618" s="29">
        <v>46524</v>
      </c>
      <c r="E5618">
        <v>0</v>
      </c>
      <c r="F5618">
        <v>0</v>
      </c>
      <c r="G5618">
        <v>0</v>
      </c>
      <c r="H5618">
        <v>0</v>
      </c>
      <c r="L5618">
        <v>382.00678199999999</v>
      </c>
      <c r="R5618">
        <v>382.00678199999999</v>
      </c>
      <c r="S5618" t="s">
        <v>90</v>
      </c>
      <c r="T5618" s="297">
        <v>46311.754166666666</v>
      </c>
    </row>
    <row r="5619" spans="1:20" x14ac:dyDescent="0.35">
      <c r="A5619" t="s">
        <v>112</v>
      </c>
      <c r="B5619" t="s">
        <v>113</v>
      </c>
      <c r="C5619" t="s">
        <v>89</v>
      </c>
      <c r="D5619" s="29">
        <v>46525</v>
      </c>
      <c r="E5619">
        <v>0</v>
      </c>
      <c r="F5619">
        <v>0</v>
      </c>
      <c r="G5619">
        <v>0</v>
      </c>
      <c r="H5619">
        <v>0</v>
      </c>
      <c r="L5619">
        <v>382.00678199999999</v>
      </c>
      <c r="R5619">
        <v>382.00678199999999</v>
      </c>
      <c r="S5619" t="s">
        <v>90</v>
      </c>
      <c r="T5619" s="297">
        <v>46311.754166666666</v>
      </c>
    </row>
    <row r="5620" spans="1:20" x14ac:dyDescent="0.35">
      <c r="A5620" t="s">
        <v>112</v>
      </c>
      <c r="B5620" t="s">
        <v>113</v>
      </c>
      <c r="C5620" t="s">
        <v>89</v>
      </c>
      <c r="D5620" s="29">
        <v>46526</v>
      </c>
      <c r="E5620">
        <v>0</v>
      </c>
      <c r="F5620">
        <v>0</v>
      </c>
      <c r="G5620">
        <v>0</v>
      </c>
      <c r="H5620">
        <v>0</v>
      </c>
      <c r="L5620">
        <v>382.00678199999999</v>
      </c>
      <c r="R5620">
        <v>382.00678199999999</v>
      </c>
      <c r="S5620" t="s">
        <v>90</v>
      </c>
      <c r="T5620" s="297">
        <v>46311.754166666666</v>
      </c>
    </row>
    <row r="5621" spans="1:20" x14ac:dyDescent="0.35">
      <c r="A5621" t="s">
        <v>112</v>
      </c>
      <c r="B5621" t="s">
        <v>113</v>
      </c>
      <c r="C5621" t="s">
        <v>89</v>
      </c>
      <c r="D5621" s="29">
        <v>46527</v>
      </c>
      <c r="E5621">
        <v>0</v>
      </c>
      <c r="F5621">
        <v>0</v>
      </c>
      <c r="G5621">
        <v>0</v>
      </c>
      <c r="H5621">
        <v>0</v>
      </c>
      <c r="L5621">
        <v>382.00678199999999</v>
      </c>
      <c r="R5621">
        <v>382.00678199999999</v>
      </c>
      <c r="S5621" t="s">
        <v>90</v>
      </c>
      <c r="T5621" s="297">
        <v>46311.754166666666</v>
      </c>
    </row>
    <row r="5622" spans="1:20" x14ac:dyDescent="0.35">
      <c r="A5622" t="s">
        <v>112</v>
      </c>
      <c r="B5622" t="s">
        <v>113</v>
      </c>
      <c r="C5622" t="s">
        <v>89</v>
      </c>
      <c r="D5622" s="29">
        <v>46528</v>
      </c>
      <c r="E5622">
        <v>0</v>
      </c>
      <c r="F5622">
        <v>0</v>
      </c>
      <c r="G5622">
        <v>0</v>
      </c>
      <c r="H5622">
        <v>0</v>
      </c>
      <c r="L5622">
        <v>382.00678199999999</v>
      </c>
      <c r="R5622">
        <v>382.00678199999999</v>
      </c>
      <c r="S5622" t="s">
        <v>90</v>
      </c>
      <c r="T5622" s="297">
        <v>46311.754166666666</v>
      </c>
    </row>
    <row r="5623" spans="1:20" x14ac:dyDescent="0.35">
      <c r="A5623" t="s">
        <v>112</v>
      </c>
      <c r="B5623" t="s">
        <v>113</v>
      </c>
      <c r="C5623" t="s">
        <v>89</v>
      </c>
      <c r="D5623" s="29">
        <v>46529</v>
      </c>
      <c r="E5623">
        <v>0</v>
      </c>
      <c r="F5623">
        <v>0</v>
      </c>
      <c r="G5623">
        <v>0</v>
      </c>
      <c r="H5623">
        <v>0</v>
      </c>
      <c r="L5623">
        <v>382.00678199999999</v>
      </c>
      <c r="R5623">
        <v>382.00678199999999</v>
      </c>
      <c r="S5623" t="s">
        <v>90</v>
      </c>
      <c r="T5623" s="297">
        <v>46311.754166666666</v>
      </c>
    </row>
    <row r="5624" spans="1:20" x14ac:dyDescent="0.35">
      <c r="A5624" t="s">
        <v>112</v>
      </c>
      <c r="B5624" t="s">
        <v>113</v>
      </c>
      <c r="C5624" t="s">
        <v>89</v>
      </c>
      <c r="D5624" s="29">
        <v>46530</v>
      </c>
      <c r="E5624">
        <v>0</v>
      </c>
      <c r="F5624">
        <v>0</v>
      </c>
      <c r="G5624">
        <v>0</v>
      </c>
      <c r="H5624">
        <v>0</v>
      </c>
      <c r="L5624">
        <v>382.00678199999999</v>
      </c>
      <c r="R5624">
        <v>382.00678199999999</v>
      </c>
      <c r="S5624" t="s">
        <v>90</v>
      </c>
      <c r="T5624" s="297">
        <v>46311.754166666666</v>
      </c>
    </row>
    <row r="5625" spans="1:20" x14ac:dyDescent="0.35">
      <c r="A5625" t="s">
        <v>112</v>
      </c>
      <c r="B5625" t="s">
        <v>113</v>
      </c>
      <c r="C5625" t="s">
        <v>89</v>
      </c>
      <c r="D5625" s="29">
        <v>46531</v>
      </c>
      <c r="E5625">
        <v>0</v>
      </c>
      <c r="F5625">
        <v>0</v>
      </c>
      <c r="G5625">
        <v>0</v>
      </c>
      <c r="H5625">
        <v>0</v>
      </c>
      <c r="L5625">
        <v>382.00678199999999</v>
      </c>
      <c r="R5625">
        <v>382.00678199999999</v>
      </c>
      <c r="S5625" t="s">
        <v>90</v>
      </c>
      <c r="T5625" s="297">
        <v>46311.754166666666</v>
      </c>
    </row>
    <row r="5626" spans="1:20" x14ac:dyDescent="0.35">
      <c r="A5626" t="s">
        <v>112</v>
      </c>
      <c r="B5626" t="s">
        <v>113</v>
      </c>
      <c r="C5626" t="s">
        <v>89</v>
      </c>
      <c r="D5626" s="29">
        <v>46532</v>
      </c>
      <c r="E5626">
        <v>0</v>
      </c>
      <c r="F5626">
        <v>0</v>
      </c>
      <c r="G5626">
        <v>0</v>
      </c>
      <c r="H5626">
        <v>0</v>
      </c>
      <c r="L5626">
        <v>382.00678199999999</v>
      </c>
      <c r="R5626">
        <v>382.00678199999999</v>
      </c>
      <c r="S5626" t="s">
        <v>90</v>
      </c>
      <c r="T5626" s="297">
        <v>46311.754166666666</v>
      </c>
    </row>
    <row r="5627" spans="1:20" x14ac:dyDescent="0.35">
      <c r="A5627" t="s">
        <v>112</v>
      </c>
      <c r="B5627" t="s">
        <v>113</v>
      </c>
      <c r="C5627" t="s">
        <v>89</v>
      </c>
      <c r="D5627" s="29">
        <v>46533</v>
      </c>
      <c r="E5627">
        <v>0</v>
      </c>
      <c r="F5627">
        <v>0</v>
      </c>
      <c r="G5627">
        <v>0</v>
      </c>
      <c r="H5627">
        <v>0</v>
      </c>
      <c r="L5627">
        <v>382.00678199999999</v>
      </c>
      <c r="R5627">
        <v>382.00678199999999</v>
      </c>
      <c r="S5627" t="s">
        <v>90</v>
      </c>
      <c r="T5627" s="297">
        <v>46311.754166666666</v>
      </c>
    </row>
    <row r="5628" spans="1:20" x14ac:dyDescent="0.35">
      <c r="A5628" t="s">
        <v>112</v>
      </c>
      <c r="B5628" t="s">
        <v>113</v>
      </c>
      <c r="C5628" t="s">
        <v>89</v>
      </c>
      <c r="D5628" s="29">
        <v>46534</v>
      </c>
      <c r="E5628">
        <v>0</v>
      </c>
      <c r="F5628">
        <v>0</v>
      </c>
      <c r="G5628">
        <v>0</v>
      </c>
      <c r="H5628">
        <v>0</v>
      </c>
      <c r="L5628">
        <v>382.00678199999999</v>
      </c>
      <c r="R5628">
        <v>382.00678199999999</v>
      </c>
      <c r="S5628" t="s">
        <v>90</v>
      </c>
      <c r="T5628" s="297">
        <v>46311.754166666666</v>
      </c>
    </row>
    <row r="5629" spans="1:20" x14ac:dyDescent="0.35">
      <c r="A5629" t="s">
        <v>112</v>
      </c>
      <c r="B5629" t="s">
        <v>113</v>
      </c>
      <c r="C5629" t="s">
        <v>89</v>
      </c>
      <c r="D5629" s="29">
        <v>46535</v>
      </c>
      <c r="E5629">
        <v>0</v>
      </c>
      <c r="F5629">
        <v>0</v>
      </c>
      <c r="G5629">
        <v>0</v>
      </c>
      <c r="H5629">
        <v>0</v>
      </c>
      <c r="L5629">
        <v>382.00678199999999</v>
      </c>
      <c r="R5629">
        <v>382.00678199999999</v>
      </c>
      <c r="S5629" t="s">
        <v>90</v>
      </c>
      <c r="T5629" s="297">
        <v>46311.754166666666</v>
      </c>
    </row>
    <row r="5630" spans="1:20" x14ac:dyDescent="0.35">
      <c r="A5630" t="s">
        <v>112</v>
      </c>
      <c r="B5630" t="s">
        <v>113</v>
      </c>
      <c r="C5630" t="s">
        <v>89</v>
      </c>
      <c r="D5630" s="29">
        <v>46536</v>
      </c>
      <c r="E5630">
        <v>0</v>
      </c>
      <c r="F5630">
        <v>0</v>
      </c>
      <c r="G5630">
        <v>0</v>
      </c>
      <c r="H5630">
        <v>0</v>
      </c>
      <c r="L5630">
        <v>382.00678199999999</v>
      </c>
      <c r="R5630">
        <v>382.00678199999999</v>
      </c>
      <c r="S5630" t="s">
        <v>90</v>
      </c>
      <c r="T5630" s="297">
        <v>46311.754166666666</v>
      </c>
    </row>
    <row r="5631" spans="1:20" x14ac:dyDescent="0.35">
      <c r="A5631" t="s">
        <v>112</v>
      </c>
      <c r="B5631" t="s">
        <v>113</v>
      </c>
      <c r="C5631" t="s">
        <v>89</v>
      </c>
      <c r="D5631" s="29">
        <v>46537</v>
      </c>
      <c r="E5631">
        <v>0</v>
      </c>
      <c r="F5631">
        <v>0</v>
      </c>
      <c r="G5631">
        <v>0</v>
      </c>
      <c r="H5631">
        <v>0</v>
      </c>
      <c r="L5631">
        <v>382.00678199999999</v>
      </c>
      <c r="R5631">
        <v>382.00678199999999</v>
      </c>
      <c r="S5631" t="s">
        <v>90</v>
      </c>
      <c r="T5631" s="297">
        <v>46311.754166666666</v>
      </c>
    </row>
    <row r="5632" spans="1:20" x14ac:dyDescent="0.35">
      <c r="A5632" t="s">
        <v>112</v>
      </c>
      <c r="B5632" t="s">
        <v>113</v>
      </c>
      <c r="C5632" t="s">
        <v>89</v>
      </c>
      <c r="D5632" s="29">
        <v>46538</v>
      </c>
      <c r="E5632">
        <v>0.19</v>
      </c>
      <c r="F5632">
        <v>0.19</v>
      </c>
      <c r="G5632">
        <v>0.19</v>
      </c>
      <c r="H5632">
        <v>0.19</v>
      </c>
      <c r="J5632">
        <v>310</v>
      </c>
      <c r="K5632">
        <v>310</v>
      </c>
      <c r="L5632">
        <v>382.00678199999999</v>
      </c>
      <c r="R5632">
        <v>382.00678199999999</v>
      </c>
      <c r="S5632" t="s">
        <v>90</v>
      </c>
      <c r="T5632" s="297">
        <v>46311.754166666666</v>
      </c>
    </row>
    <row r="5633" spans="1:20" x14ac:dyDescent="0.35">
      <c r="A5633" t="s">
        <v>112</v>
      </c>
      <c r="B5633" t="s">
        <v>113</v>
      </c>
      <c r="C5633" t="s">
        <v>89</v>
      </c>
      <c r="D5633" s="29">
        <v>46539</v>
      </c>
      <c r="E5633">
        <v>0.19</v>
      </c>
      <c r="F5633">
        <v>0.19</v>
      </c>
      <c r="G5633">
        <v>0.19</v>
      </c>
      <c r="H5633">
        <v>0.19</v>
      </c>
      <c r="J5633">
        <v>310</v>
      </c>
      <c r="K5633">
        <v>310</v>
      </c>
      <c r="L5633">
        <v>382.00678199999999</v>
      </c>
      <c r="R5633">
        <v>382.00678199999999</v>
      </c>
      <c r="S5633" t="s">
        <v>90</v>
      </c>
      <c r="T5633" s="297">
        <v>46311.754166666666</v>
      </c>
    </row>
    <row r="5634" spans="1:20" x14ac:dyDescent="0.35">
      <c r="A5634" t="s">
        <v>112</v>
      </c>
      <c r="B5634" t="s">
        <v>113</v>
      </c>
      <c r="C5634" t="s">
        <v>89</v>
      </c>
      <c r="D5634" s="29">
        <v>46540</v>
      </c>
      <c r="E5634">
        <v>0.19</v>
      </c>
      <c r="F5634">
        <v>0.19</v>
      </c>
      <c r="G5634">
        <v>0.19</v>
      </c>
      <c r="H5634">
        <v>0.19</v>
      </c>
      <c r="J5634">
        <v>310</v>
      </c>
      <c r="K5634">
        <v>310</v>
      </c>
      <c r="L5634">
        <v>382.00678199999999</v>
      </c>
      <c r="R5634">
        <v>382.00678199999999</v>
      </c>
      <c r="S5634" t="s">
        <v>90</v>
      </c>
      <c r="T5634" s="297">
        <v>46311.754166666666</v>
      </c>
    </row>
    <row r="5635" spans="1:20" x14ac:dyDescent="0.35">
      <c r="A5635" t="s">
        <v>112</v>
      </c>
      <c r="B5635" t="s">
        <v>113</v>
      </c>
      <c r="C5635" t="s">
        <v>89</v>
      </c>
      <c r="D5635" s="29">
        <v>46541</v>
      </c>
      <c r="E5635">
        <v>0.19</v>
      </c>
      <c r="F5635">
        <v>0.19</v>
      </c>
      <c r="G5635">
        <v>0.19</v>
      </c>
      <c r="H5635">
        <v>0.19</v>
      </c>
      <c r="J5635">
        <v>310</v>
      </c>
      <c r="K5635">
        <v>310</v>
      </c>
      <c r="L5635">
        <v>382.00678199999999</v>
      </c>
      <c r="R5635">
        <v>382.00678199999999</v>
      </c>
      <c r="S5635" t="s">
        <v>90</v>
      </c>
      <c r="T5635" s="297">
        <v>46311.754166666666</v>
      </c>
    </row>
    <row r="5636" spans="1:20" x14ac:dyDescent="0.35">
      <c r="A5636" t="s">
        <v>112</v>
      </c>
      <c r="B5636" t="s">
        <v>113</v>
      </c>
      <c r="C5636" t="s">
        <v>89</v>
      </c>
      <c r="D5636" s="29">
        <v>46542</v>
      </c>
      <c r="E5636">
        <v>0.19</v>
      </c>
      <c r="F5636">
        <v>0.19</v>
      </c>
      <c r="G5636">
        <v>0.19</v>
      </c>
      <c r="H5636">
        <v>0.19</v>
      </c>
      <c r="J5636">
        <v>310</v>
      </c>
      <c r="K5636">
        <v>310</v>
      </c>
      <c r="L5636">
        <v>382.00678199999999</v>
      </c>
      <c r="R5636">
        <v>382.00678199999999</v>
      </c>
      <c r="S5636" t="s">
        <v>90</v>
      </c>
      <c r="T5636" s="297">
        <v>46311.754166666666</v>
      </c>
    </row>
    <row r="5637" spans="1:20" x14ac:dyDescent="0.35">
      <c r="A5637" t="s">
        <v>112</v>
      </c>
      <c r="B5637" t="s">
        <v>113</v>
      </c>
      <c r="C5637" t="s">
        <v>89</v>
      </c>
      <c r="D5637" s="29">
        <v>46543</v>
      </c>
      <c r="E5637">
        <v>0</v>
      </c>
      <c r="F5637">
        <v>0</v>
      </c>
      <c r="G5637">
        <v>0</v>
      </c>
      <c r="H5637">
        <v>0</v>
      </c>
      <c r="L5637">
        <v>382.00678199999999</v>
      </c>
      <c r="R5637">
        <v>382.00678199999999</v>
      </c>
      <c r="S5637" t="s">
        <v>90</v>
      </c>
      <c r="T5637" s="297">
        <v>46311.754166666666</v>
      </c>
    </row>
    <row r="5638" spans="1:20" x14ac:dyDescent="0.35">
      <c r="A5638" t="s">
        <v>112</v>
      </c>
      <c r="B5638" t="s">
        <v>113</v>
      </c>
      <c r="C5638" t="s">
        <v>89</v>
      </c>
      <c r="D5638" s="29">
        <v>46544</v>
      </c>
      <c r="E5638">
        <v>0</v>
      </c>
      <c r="F5638">
        <v>0</v>
      </c>
      <c r="G5638">
        <v>0</v>
      </c>
      <c r="H5638">
        <v>0</v>
      </c>
      <c r="L5638">
        <v>382.00678199999999</v>
      </c>
      <c r="R5638">
        <v>382.00678199999999</v>
      </c>
      <c r="S5638" t="s">
        <v>90</v>
      </c>
      <c r="T5638" s="297">
        <v>46311.754166666666</v>
      </c>
    </row>
    <row r="5639" spans="1:20" x14ac:dyDescent="0.35">
      <c r="A5639" t="s">
        <v>112</v>
      </c>
      <c r="B5639" t="s">
        <v>113</v>
      </c>
      <c r="C5639" t="s">
        <v>89</v>
      </c>
      <c r="D5639" s="29">
        <v>46545</v>
      </c>
      <c r="E5639">
        <v>0.08</v>
      </c>
      <c r="F5639">
        <v>0.08</v>
      </c>
      <c r="G5639">
        <v>0.08</v>
      </c>
      <c r="H5639">
        <v>0.08</v>
      </c>
      <c r="J5639">
        <v>350</v>
      </c>
      <c r="K5639">
        <v>350</v>
      </c>
      <c r="L5639">
        <v>382.00678199999999</v>
      </c>
      <c r="R5639">
        <v>382.00678199999999</v>
      </c>
      <c r="S5639" t="s">
        <v>90</v>
      </c>
      <c r="T5639" s="297">
        <v>46311.754166666666</v>
      </c>
    </row>
    <row r="5640" spans="1:20" x14ac:dyDescent="0.35">
      <c r="A5640" t="s">
        <v>112</v>
      </c>
      <c r="B5640" t="s">
        <v>113</v>
      </c>
      <c r="C5640" t="s">
        <v>89</v>
      </c>
      <c r="D5640" s="29">
        <v>46546</v>
      </c>
      <c r="E5640">
        <v>0.08</v>
      </c>
      <c r="F5640">
        <v>0.08</v>
      </c>
      <c r="G5640">
        <v>0.08</v>
      </c>
      <c r="H5640">
        <v>0.08</v>
      </c>
      <c r="J5640">
        <v>350</v>
      </c>
      <c r="K5640">
        <v>350</v>
      </c>
      <c r="L5640">
        <v>382.00678199999999</v>
      </c>
      <c r="R5640">
        <v>382.00678199999999</v>
      </c>
      <c r="S5640" t="s">
        <v>90</v>
      </c>
      <c r="T5640" s="297">
        <v>46311.754166666666</v>
      </c>
    </row>
    <row r="5641" spans="1:20" x14ac:dyDescent="0.35">
      <c r="A5641" t="s">
        <v>112</v>
      </c>
      <c r="B5641" t="s">
        <v>113</v>
      </c>
      <c r="C5641" t="s">
        <v>89</v>
      </c>
      <c r="D5641" s="29">
        <v>46547</v>
      </c>
      <c r="E5641">
        <v>0.08</v>
      </c>
      <c r="F5641">
        <v>0.08</v>
      </c>
      <c r="G5641">
        <v>0.08</v>
      </c>
      <c r="H5641">
        <v>0.08</v>
      </c>
      <c r="J5641">
        <v>350</v>
      </c>
      <c r="K5641">
        <v>350</v>
      </c>
      <c r="L5641">
        <v>382.00678199999999</v>
      </c>
      <c r="R5641">
        <v>382.00678199999999</v>
      </c>
      <c r="S5641" t="s">
        <v>90</v>
      </c>
      <c r="T5641" s="297">
        <v>46311.754166666666</v>
      </c>
    </row>
    <row r="5642" spans="1:20" x14ac:dyDescent="0.35">
      <c r="A5642" t="s">
        <v>112</v>
      </c>
      <c r="B5642" t="s">
        <v>113</v>
      </c>
      <c r="C5642" t="s">
        <v>89</v>
      </c>
      <c r="D5642" s="29">
        <v>46548</v>
      </c>
      <c r="E5642">
        <v>0.08</v>
      </c>
      <c r="F5642">
        <v>0.08</v>
      </c>
      <c r="G5642">
        <v>0.08</v>
      </c>
      <c r="H5642">
        <v>0.08</v>
      </c>
      <c r="J5642">
        <v>350</v>
      </c>
      <c r="K5642">
        <v>350</v>
      </c>
      <c r="L5642">
        <v>382.00678199999999</v>
      </c>
      <c r="R5642">
        <v>382.00678199999999</v>
      </c>
      <c r="S5642" t="s">
        <v>90</v>
      </c>
      <c r="T5642" s="297">
        <v>46311.754166666666</v>
      </c>
    </row>
    <row r="5643" spans="1:20" x14ac:dyDescent="0.35">
      <c r="A5643" t="s">
        <v>112</v>
      </c>
      <c r="B5643" t="s">
        <v>113</v>
      </c>
      <c r="C5643" t="s">
        <v>89</v>
      </c>
      <c r="D5643" s="29">
        <v>46549</v>
      </c>
      <c r="E5643">
        <v>0.08</v>
      </c>
      <c r="F5643">
        <v>0.08</v>
      </c>
      <c r="G5643">
        <v>0.08</v>
      </c>
      <c r="H5643">
        <v>0.08</v>
      </c>
      <c r="J5643">
        <v>350</v>
      </c>
      <c r="K5643">
        <v>350</v>
      </c>
      <c r="L5643">
        <v>382.00678199999999</v>
      </c>
      <c r="R5643">
        <v>382.00678199999999</v>
      </c>
      <c r="S5643" t="s">
        <v>90</v>
      </c>
      <c r="T5643" s="297">
        <v>46311.754166666666</v>
      </c>
    </row>
    <row r="5644" spans="1:20" x14ac:dyDescent="0.35">
      <c r="A5644" t="s">
        <v>112</v>
      </c>
      <c r="B5644" t="s">
        <v>113</v>
      </c>
      <c r="C5644" t="s">
        <v>89</v>
      </c>
      <c r="D5644" s="29">
        <v>46550</v>
      </c>
      <c r="E5644">
        <v>0</v>
      </c>
      <c r="F5644">
        <v>0</v>
      </c>
      <c r="G5644">
        <v>0</v>
      </c>
      <c r="H5644">
        <v>0</v>
      </c>
      <c r="L5644">
        <v>382.00678199999999</v>
      </c>
      <c r="R5644">
        <v>382.00678199999999</v>
      </c>
      <c r="S5644" t="s">
        <v>90</v>
      </c>
      <c r="T5644" s="297">
        <v>46311.754166666666</v>
      </c>
    </row>
    <row r="5645" spans="1:20" x14ac:dyDescent="0.35">
      <c r="A5645" t="s">
        <v>112</v>
      </c>
      <c r="B5645" t="s">
        <v>113</v>
      </c>
      <c r="C5645" t="s">
        <v>89</v>
      </c>
      <c r="D5645" s="29">
        <v>46551</v>
      </c>
      <c r="E5645">
        <v>0</v>
      </c>
      <c r="F5645">
        <v>0</v>
      </c>
      <c r="G5645">
        <v>0</v>
      </c>
      <c r="H5645">
        <v>0</v>
      </c>
      <c r="L5645">
        <v>382.00678199999999</v>
      </c>
      <c r="R5645">
        <v>382.00678199999999</v>
      </c>
      <c r="S5645" t="s">
        <v>90</v>
      </c>
      <c r="T5645" s="297">
        <v>46311.754166666666</v>
      </c>
    </row>
    <row r="5646" spans="1:20" x14ac:dyDescent="0.35">
      <c r="A5646" t="s">
        <v>112</v>
      </c>
      <c r="B5646" t="s">
        <v>113</v>
      </c>
      <c r="C5646" t="s">
        <v>89</v>
      </c>
      <c r="D5646" s="29">
        <v>46552</v>
      </c>
      <c r="E5646">
        <v>0.08</v>
      </c>
      <c r="F5646">
        <v>0.08</v>
      </c>
      <c r="G5646">
        <v>0.08</v>
      </c>
      <c r="H5646">
        <v>0.08</v>
      </c>
      <c r="J5646">
        <v>350</v>
      </c>
      <c r="K5646">
        <v>350</v>
      </c>
      <c r="L5646">
        <v>382.00678199999999</v>
      </c>
      <c r="R5646">
        <v>382.00678199999999</v>
      </c>
      <c r="S5646" t="s">
        <v>90</v>
      </c>
      <c r="T5646" s="297">
        <v>46311.754166666666</v>
      </c>
    </row>
    <row r="5647" spans="1:20" x14ac:dyDescent="0.35">
      <c r="A5647" t="s">
        <v>112</v>
      </c>
      <c r="B5647" t="s">
        <v>113</v>
      </c>
      <c r="C5647" t="s">
        <v>89</v>
      </c>
      <c r="D5647" s="29">
        <v>46553</v>
      </c>
      <c r="E5647">
        <v>0.08</v>
      </c>
      <c r="F5647">
        <v>0.08</v>
      </c>
      <c r="G5647">
        <v>0.08</v>
      </c>
      <c r="H5647">
        <v>0.08</v>
      </c>
      <c r="J5647">
        <v>350</v>
      </c>
      <c r="K5647">
        <v>350</v>
      </c>
      <c r="L5647">
        <v>382.00678199999999</v>
      </c>
      <c r="R5647">
        <v>382.00678199999999</v>
      </c>
      <c r="S5647" t="s">
        <v>90</v>
      </c>
      <c r="T5647" s="297">
        <v>46311.754166666666</v>
      </c>
    </row>
    <row r="5648" spans="1:20" x14ac:dyDescent="0.35">
      <c r="A5648" t="s">
        <v>112</v>
      </c>
      <c r="B5648" t="s">
        <v>113</v>
      </c>
      <c r="C5648" t="s">
        <v>89</v>
      </c>
      <c r="D5648" s="29">
        <v>46554</v>
      </c>
      <c r="E5648">
        <v>0.08</v>
      </c>
      <c r="F5648">
        <v>0.08</v>
      </c>
      <c r="G5648">
        <v>0.08</v>
      </c>
      <c r="H5648">
        <v>0.08</v>
      </c>
      <c r="J5648">
        <v>350</v>
      </c>
      <c r="K5648">
        <v>350</v>
      </c>
      <c r="L5648">
        <v>382.00678199999999</v>
      </c>
      <c r="R5648">
        <v>382.00678199999999</v>
      </c>
      <c r="S5648" t="s">
        <v>90</v>
      </c>
      <c r="T5648" s="297">
        <v>46311.754166666666</v>
      </c>
    </row>
    <row r="5649" spans="1:20" x14ac:dyDescent="0.35">
      <c r="A5649" t="s">
        <v>112</v>
      </c>
      <c r="B5649" t="s">
        <v>113</v>
      </c>
      <c r="C5649" t="s">
        <v>89</v>
      </c>
      <c r="D5649" s="29">
        <v>46555</v>
      </c>
      <c r="E5649">
        <v>0.08</v>
      </c>
      <c r="F5649">
        <v>0.08</v>
      </c>
      <c r="G5649">
        <v>0.08</v>
      </c>
      <c r="H5649">
        <v>0.08</v>
      </c>
      <c r="J5649">
        <v>350</v>
      </c>
      <c r="K5649">
        <v>350</v>
      </c>
      <c r="L5649">
        <v>382.00678199999999</v>
      </c>
      <c r="R5649">
        <v>382.00678199999999</v>
      </c>
      <c r="S5649" t="s">
        <v>90</v>
      </c>
      <c r="T5649" s="297">
        <v>46311.754166666666</v>
      </c>
    </row>
    <row r="5650" spans="1:20" x14ac:dyDescent="0.35">
      <c r="A5650" t="s">
        <v>112</v>
      </c>
      <c r="B5650" t="s">
        <v>113</v>
      </c>
      <c r="C5650" t="s">
        <v>89</v>
      </c>
      <c r="D5650" s="29">
        <v>46556</v>
      </c>
      <c r="E5650">
        <v>0.08</v>
      </c>
      <c r="F5650">
        <v>0.08</v>
      </c>
      <c r="G5650">
        <v>0.08</v>
      </c>
      <c r="H5650">
        <v>0.08</v>
      </c>
      <c r="J5650">
        <v>350</v>
      </c>
      <c r="K5650">
        <v>350</v>
      </c>
      <c r="L5650">
        <v>382.00678199999999</v>
      </c>
      <c r="R5650">
        <v>382.00678199999999</v>
      </c>
      <c r="S5650" t="s">
        <v>90</v>
      </c>
      <c r="T5650" s="297">
        <v>46311.754166666666</v>
      </c>
    </row>
    <row r="5651" spans="1:20" x14ac:dyDescent="0.35">
      <c r="A5651" t="s">
        <v>112</v>
      </c>
      <c r="B5651" t="s">
        <v>113</v>
      </c>
      <c r="C5651" t="s">
        <v>89</v>
      </c>
      <c r="D5651" s="29">
        <v>46557</v>
      </c>
      <c r="E5651">
        <v>0.08</v>
      </c>
      <c r="F5651">
        <v>0.08</v>
      </c>
      <c r="G5651">
        <v>0.08</v>
      </c>
      <c r="H5651">
        <v>0.08</v>
      </c>
      <c r="J5651">
        <v>350</v>
      </c>
      <c r="K5651">
        <v>350</v>
      </c>
      <c r="L5651">
        <v>382.00678199999999</v>
      </c>
      <c r="R5651">
        <v>382.00678199999999</v>
      </c>
      <c r="S5651" t="s">
        <v>90</v>
      </c>
      <c r="T5651" s="297">
        <v>46311.754166666666</v>
      </c>
    </row>
    <row r="5652" spans="1:20" x14ac:dyDescent="0.35">
      <c r="A5652" t="s">
        <v>112</v>
      </c>
      <c r="B5652" t="s">
        <v>113</v>
      </c>
      <c r="C5652" t="s">
        <v>89</v>
      </c>
      <c r="D5652" s="29">
        <v>46558</v>
      </c>
      <c r="E5652">
        <v>0.08</v>
      </c>
      <c r="F5652">
        <v>0.08</v>
      </c>
      <c r="G5652">
        <v>0.08</v>
      </c>
      <c r="H5652">
        <v>0.08</v>
      </c>
      <c r="J5652">
        <v>350</v>
      </c>
      <c r="K5652">
        <v>350</v>
      </c>
      <c r="L5652">
        <v>382.00678199999999</v>
      </c>
      <c r="R5652">
        <v>382.00678199999999</v>
      </c>
      <c r="S5652" t="s">
        <v>90</v>
      </c>
      <c r="T5652" s="297">
        <v>46311.754166666666</v>
      </c>
    </row>
    <row r="5653" spans="1:20" x14ac:dyDescent="0.35">
      <c r="A5653" t="s">
        <v>112</v>
      </c>
      <c r="B5653" t="s">
        <v>113</v>
      </c>
      <c r="C5653" t="s">
        <v>89</v>
      </c>
      <c r="D5653" s="29">
        <v>46559</v>
      </c>
      <c r="E5653">
        <v>0.08</v>
      </c>
      <c r="F5653">
        <v>0.08</v>
      </c>
      <c r="G5653">
        <v>0.08</v>
      </c>
      <c r="H5653">
        <v>0.08</v>
      </c>
      <c r="J5653">
        <v>350</v>
      </c>
      <c r="K5653">
        <v>350</v>
      </c>
      <c r="L5653">
        <v>382.00678199999999</v>
      </c>
      <c r="R5653">
        <v>382.00678199999999</v>
      </c>
      <c r="S5653" t="s">
        <v>90</v>
      </c>
      <c r="T5653" s="297">
        <v>46311.754166666666</v>
      </c>
    </row>
    <row r="5654" spans="1:20" x14ac:dyDescent="0.35">
      <c r="A5654" t="s">
        <v>112</v>
      </c>
      <c r="B5654" t="s">
        <v>113</v>
      </c>
      <c r="C5654" t="s">
        <v>89</v>
      </c>
      <c r="D5654" s="29">
        <v>46560</v>
      </c>
      <c r="E5654">
        <v>0.08</v>
      </c>
      <c r="F5654">
        <v>0.08</v>
      </c>
      <c r="G5654">
        <v>0.08</v>
      </c>
      <c r="H5654">
        <v>0.08</v>
      </c>
      <c r="J5654">
        <v>350</v>
      </c>
      <c r="K5654">
        <v>350</v>
      </c>
      <c r="L5654">
        <v>382.00678199999999</v>
      </c>
      <c r="R5654">
        <v>382.00678199999999</v>
      </c>
      <c r="S5654" t="s">
        <v>90</v>
      </c>
      <c r="T5654" s="297">
        <v>46311.754166666666</v>
      </c>
    </row>
    <row r="5655" spans="1:20" x14ac:dyDescent="0.35">
      <c r="A5655" t="s">
        <v>112</v>
      </c>
      <c r="B5655" t="s">
        <v>113</v>
      </c>
      <c r="C5655" t="s">
        <v>89</v>
      </c>
      <c r="D5655" s="29">
        <v>46561</v>
      </c>
      <c r="E5655">
        <v>0.08</v>
      </c>
      <c r="F5655">
        <v>0.08</v>
      </c>
      <c r="G5655">
        <v>0.08</v>
      </c>
      <c r="H5655">
        <v>0.08</v>
      </c>
      <c r="J5655">
        <v>350</v>
      </c>
      <c r="K5655">
        <v>350</v>
      </c>
      <c r="L5655">
        <v>382.00678199999999</v>
      </c>
      <c r="R5655">
        <v>382.00678199999999</v>
      </c>
      <c r="S5655" t="s">
        <v>90</v>
      </c>
      <c r="T5655" s="297">
        <v>46311.754166666666</v>
      </c>
    </row>
    <row r="5656" spans="1:20" x14ac:dyDescent="0.35">
      <c r="A5656" t="s">
        <v>112</v>
      </c>
      <c r="B5656" t="s">
        <v>113</v>
      </c>
      <c r="C5656" t="s">
        <v>89</v>
      </c>
      <c r="D5656" s="29">
        <v>46562</v>
      </c>
      <c r="E5656">
        <v>0.44</v>
      </c>
      <c r="F5656">
        <v>0.44</v>
      </c>
      <c r="G5656">
        <v>0.44</v>
      </c>
      <c r="H5656">
        <v>0.44</v>
      </c>
      <c r="J5656">
        <v>215</v>
      </c>
      <c r="K5656">
        <v>215</v>
      </c>
      <c r="L5656">
        <v>382.00678199999999</v>
      </c>
      <c r="R5656">
        <v>382.00678199999999</v>
      </c>
      <c r="S5656" t="s">
        <v>90</v>
      </c>
      <c r="T5656" s="297">
        <v>46311.754166666666</v>
      </c>
    </row>
    <row r="5657" spans="1:20" x14ac:dyDescent="0.35">
      <c r="A5657" t="s">
        <v>112</v>
      </c>
      <c r="B5657" t="s">
        <v>113</v>
      </c>
      <c r="C5657" t="s">
        <v>89</v>
      </c>
      <c r="D5657" s="29">
        <v>46563</v>
      </c>
      <c r="E5657">
        <v>0.44</v>
      </c>
      <c r="F5657">
        <v>0.44</v>
      </c>
      <c r="G5657">
        <v>0.44</v>
      </c>
      <c r="H5657">
        <v>0.44</v>
      </c>
      <c r="J5657">
        <v>215</v>
      </c>
      <c r="K5657">
        <v>215</v>
      </c>
      <c r="L5657">
        <v>382.00678199999999</v>
      </c>
      <c r="R5657">
        <v>382.00678199999999</v>
      </c>
      <c r="S5657" t="s">
        <v>90</v>
      </c>
      <c r="T5657" s="297">
        <v>46311.754166666666</v>
      </c>
    </row>
    <row r="5658" spans="1:20" x14ac:dyDescent="0.35">
      <c r="A5658" t="s">
        <v>112</v>
      </c>
      <c r="B5658" t="s">
        <v>113</v>
      </c>
      <c r="C5658" t="s">
        <v>89</v>
      </c>
      <c r="D5658" s="29">
        <v>46564</v>
      </c>
      <c r="E5658">
        <v>0.36</v>
      </c>
      <c r="F5658">
        <v>0.36</v>
      </c>
      <c r="G5658">
        <v>0.36</v>
      </c>
      <c r="H5658">
        <v>0.36</v>
      </c>
      <c r="J5658">
        <v>245</v>
      </c>
      <c r="K5658">
        <v>245</v>
      </c>
      <c r="L5658">
        <v>382.00678199999999</v>
      </c>
      <c r="R5658">
        <v>382.00678199999999</v>
      </c>
      <c r="S5658" t="s">
        <v>90</v>
      </c>
      <c r="T5658" s="297">
        <v>46311.754166666666</v>
      </c>
    </row>
    <row r="5659" spans="1:20" x14ac:dyDescent="0.35">
      <c r="A5659" t="s">
        <v>112</v>
      </c>
      <c r="B5659" t="s">
        <v>113</v>
      </c>
      <c r="C5659" t="s">
        <v>89</v>
      </c>
      <c r="D5659" s="29">
        <v>46565</v>
      </c>
      <c r="E5659">
        <v>0.36</v>
      </c>
      <c r="F5659">
        <v>0.36</v>
      </c>
      <c r="G5659">
        <v>0.36</v>
      </c>
      <c r="H5659">
        <v>0.36</v>
      </c>
      <c r="J5659">
        <v>245</v>
      </c>
      <c r="K5659">
        <v>245</v>
      </c>
      <c r="L5659">
        <v>382.00678199999999</v>
      </c>
      <c r="R5659">
        <v>382.00678199999999</v>
      </c>
      <c r="S5659" t="s">
        <v>90</v>
      </c>
      <c r="T5659" s="297">
        <v>46311.754166666666</v>
      </c>
    </row>
    <row r="5660" spans="1:20" x14ac:dyDescent="0.35">
      <c r="A5660" t="s">
        <v>112</v>
      </c>
      <c r="B5660" t="s">
        <v>113</v>
      </c>
      <c r="C5660" t="s">
        <v>89</v>
      </c>
      <c r="D5660" s="29">
        <v>46566</v>
      </c>
      <c r="E5660">
        <v>0.44</v>
      </c>
      <c r="F5660">
        <v>0.44</v>
      </c>
      <c r="G5660">
        <v>0.44</v>
      </c>
      <c r="H5660">
        <v>0.44</v>
      </c>
      <c r="J5660">
        <v>215</v>
      </c>
      <c r="K5660">
        <v>215</v>
      </c>
      <c r="L5660">
        <v>382.00678199999999</v>
      </c>
      <c r="R5660">
        <v>382.00678199999999</v>
      </c>
      <c r="S5660" t="s">
        <v>90</v>
      </c>
      <c r="T5660" s="297">
        <v>46311.754166666666</v>
      </c>
    </row>
    <row r="5661" spans="1:20" x14ac:dyDescent="0.35">
      <c r="A5661" t="s">
        <v>112</v>
      </c>
      <c r="B5661" t="s">
        <v>113</v>
      </c>
      <c r="C5661" t="s">
        <v>89</v>
      </c>
      <c r="D5661" s="29">
        <v>46567</v>
      </c>
      <c r="E5661">
        <v>0.44</v>
      </c>
      <c r="F5661">
        <v>0.44</v>
      </c>
      <c r="G5661">
        <v>0.44</v>
      </c>
      <c r="H5661">
        <v>0.44</v>
      </c>
      <c r="J5661">
        <v>215</v>
      </c>
      <c r="K5661">
        <v>215</v>
      </c>
      <c r="L5661">
        <v>382.00678199999999</v>
      </c>
      <c r="R5661">
        <v>382.00678199999999</v>
      </c>
      <c r="S5661" t="s">
        <v>90</v>
      </c>
      <c r="T5661" s="297">
        <v>46311.754166666666</v>
      </c>
    </row>
    <row r="5662" spans="1:20" x14ac:dyDescent="0.35">
      <c r="A5662" t="s">
        <v>112</v>
      </c>
      <c r="B5662" t="s">
        <v>113</v>
      </c>
      <c r="C5662" t="s">
        <v>89</v>
      </c>
      <c r="D5662" s="29">
        <v>46568</v>
      </c>
      <c r="E5662">
        <v>0.44</v>
      </c>
      <c r="F5662">
        <v>0.44</v>
      </c>
      <c r="G5662">
        <v>0.44</v>
      </c>
      <c r="H5662">
        <v>0.44</v>
      </c>
      <c r="J5662">
        <v>215</v>
      </c>
      <c r="K5662">
        <v>215</v>
      </c>
      <c r="L5662">
        <v>382.00678199999999</v>
      </c>
      <c r="R5662">
        <v>382.00678199999999</v>
      </c>
      <c r="S5662" t="s">
        <v>90</v>
      </c>
      <c r="T5662" s="297">
        <v>46311.754166666666</v>
      </c>
    </row>
    <row r="5663" spans="1:20" x14ac:dyDescent="0.35">
      <c r="A5663" t="s">
        <v>112</v>
      </c>
      <c r="B5663" t="s">
        <v>113</v>
      </c>
      <c r="C5663" t="s">
        <v>89</v>
      </c>
      <c r="D5663" s="29">
        <v>46569</v>
      </c>
      <c r="E5663">
        <v>0.44</v>
      </c>
      <c r="F5663">
        <v>0.44</v>
      </c>
      <c r="G5663">
        <v>0.44</v>
      </c>
      <c r="H5663">
        <v>0.44</v>
      </c>
      <c r="J5663">
        <v>215</v>
      </c>
      <c r="K5663">
        <v>215</v>
      </c>
      <c r="L5663">
        <v>382.00678199999999</v>
      </c>
      <c r="R5663">
        <v>382.00678199999999</v>
      </c>
      <c r="S5663" t="s">
        <v>90</v>
      </c>
      <c r="T5663" s="297">
        <v>46311.754166666666</v>
      </c>
    </row>
    <row r="5664" spans="1:20" x14ac:dyDescent="0.35">
      <c r="A5664" t="s">
        <v>112</v>
      </c>
      <c r="B5664" t="s">
        <v>113</v>
      </c>
      <c r="C5664" t="s">
        <v>89</v>
      </c>
      <c r="D5664" s="29">
        <v>46570</v>
      </c>
      <c r="E5664">
        <v>0.44</v>
      </c>
      <c r="F5664">
        <v>0.44</v>
      </c>
      <c r="G5664">
        <v>0.44</v>
      </c>
      <c r="H5664">
        <v>0.44</v>
      </c>
      <c r="J5664">
        <v>215</v>
      </c>
      <c r="K5664">
        <v>215</v>
      </c>
      <c r="L5664">
        <v>382.00678199999999</v>
      </c>
      <c r="R5664">
        <v>382.00678199999999</v>
      </c>
      <c r="S5664" t="s">
        <v>90</v>
      </c>
      <c r="T5664" s="297">
        <v>46311.754166666666</v>
      </c>
    </row>
    <row r="5665" spans="1:20" x14ac:dyDescent="0.35">
      <c r="A5665" t="s">
        <v>112</v>
      </c>
      <c r="B5665" t="s">
        <v>113</v>
      </c>
      <c r="C5665" t="s">
        <v>89</v>
      </c>
      <c r="D5665" s="29">
        <v>46571</v>
      </c>
      <c r="E5665">
        <v>0.33</v>
      </c>
      <c r="F5665">
        <v>0.33</v>
      </c>
      <c r="G5665">
        <v>0.33</v>
      </c>
      <c r="H5665">
        <v>0.33</v>
      </c>
      <c r="J5665">
        <v>255</v>
      </c>
      <c r="K5665">
        <v>255</v>
      </c>
      <c r="L5665">
        <v>382.00678199999999</v>
      </c>
      <c r="R5665">
        <v>382.00678199999999</v>
      </c>
      <c r="S5665" t="s">
        <v>90</v>
      </c>
      <c r="T5665" s="297">
        <v>46311.754166666666</v>
      </c>
    </row>
    <row r="5666" spans="1:20" x14ac:dyDescent="0.35">
      <c r="A5666" t="s">
        <v>112</v>
      </c>
      <c r="B5666" t="s">
        <v>113</v>
      </c>
      <c r="C5666" t="s">
        <v>89</v>
      </c>
      <c r="D5666" s="29">
        <v>46572</v>
      </c>
      <c r="E5666">
        <v>0.33</v>
      </c>
      <c r="F5666">
        <v>0.33</v>
      </c>
      <c r="G5666">
        <v>0.33</v>
      </c>
      <c r="H5666">
        <v>0.33</v>
      </c>
      <c r="J5666">
        <v>255</v>
      </c>
      <c r="K5666">
        <v>255</v>
      </c>
      <c r="L5666">
        <v>382.00678199999999</v>
      </c>
      <c r="R5666">
        <v>382.00678199999999</v>
      </c>
      <c r="S5666" t="s">
        <v>90</v>
      </c>
      <c r="T5666" s="297">
        <v>46311.754166666666</v>
      </c>
    </row>
    <row r="5667" spans="1:20" x14ac:dyDescent="0.35">
      <c r="A5667" t="s">
        <v>112</v>
      </c>
      <c r="B5667" t="s">
        <v>113</v>
      </c>
      <c r="C5667" t="s">
        <v>89</v>
      </c>
      <c r="D5667" s="29">
        <v>46573</v>
      </c>
      <c r="E5667">
        <v>0.33</v>
      </c>
      <c r="F5667">
        <v>0.33</v>
      </c>
      <c r="G5667">
        <v>0.33</v>
      </c>
      <c r="H5667">
        <v>0.33</v>
      </c>
      <c r="J5667">
        <v>255</v>
      </c>
      <c r="K5667">
        <v>255</v>
      </c>
      <c r="L5667">
        <v>382.00678199999999</v>
      </c>
      <c r="R5667">
        <v>382.00678199999999</v>
      </c>
      <c r="S5667" t="s">
        <v>90</v>
      </c>
      <c r="T5667" s="297">
        <v>46311.754166666666</v>
      </c>
    </row>
    <row r="5668" spans="1:20" x14ac:dyDescent="0.35">
      <c r="A5668" t="s">
        <v>112</v>
      </c>
      <c r="B5668" t="s">
        <v>113</v>
      </c>
      <c r="C5668" t="s">
        <v>89</v>
      </c>
      <c r="D5668" s="29">
        <v>46574</v>
      </c>
      <c r="E5668">
        <v>0.33</v>
      </c>
      <c r="F5668">
        <v>0.33</v>
      </c>
      <c r="G5668">
        <v>0.33</v>
      </c>
      <c r="H5668">
        <v>0.33</v>
      </c>
      <c r="J5668">
        <v>255</v>
      </c>
      <c r="K5668">
        <v>255</v>
      </c>
      <c r="L5668">
        <v>382.00678199999999</v>
      </c>
      <c r="R5668">
        <v>382.00678199999999</v>
      </c>
      <c r="S5668" t="s">
        <v>90</v>
      </c>
      <c r="T5668" s="297">
        <v>46311.754166666666</v>
      </c>
    </row>
    <row r="5669" spans="1:20" x14ac:dyDescent="0.35">
      <c r="A5669" t="s">
        <v>112</v>
      </c>
      <c r="B5669" t="s">
        <v>113</v>
      </c>
      <c r="C5669" t="s">
        <v>89</v>
      </c>
      <c r="D5669" s="29">
        <v>46575</v>
      </c>
      <c r="E5669">
        <v>0.33</v>
      </c>
      <c r="F5669">
        <v>0.33</v>
      </c>
      <c r="G5669">
        <v>0.33</v>
      </c>
      <c r="H5669">
        <v>0.33</v>
      </c>
      <c r="J5669">
        <v>255</v>
      </c>
      <c r="K5669">
        <v>255</v>
      </c>
      <c r="L5669">
        <v>382.00678199999999</v>
      </c>
      <c r="R5669">
        <v>382.00678199999999</v>
      </c>
      <c r="S5669" t="s">
        <v>90</v>
      </c>
      <c r="T5669" s="297">
        <v>46311.754166666666</v>
      </c>
    </row>
    <row r="5670" spans="1:20" x14ac:dyDescent="0.35">
      <c r="A5670" t="s">
        <v>112</v>
      </c>
      <c r="B5670" t="s">
        <v>113</v>
      </c>
      <c r="C5670" t="s">
        <v>89</v>
      </c>
      <c r="D5670" s="29">
        <v>46576</v>
      </c>
      <c r="E5670">
        <v>0.33</v>
      </c>
      <c r="F5670">
        <v>0.33</v>
      </c>
      <c r="G5670">
        <v>0.33</v>
      </c>
      <c r="H5670">
        <v>0.33</v>
      </c>
      <c r="J5670">
        <v>255</v>
      </c>
      <c r="K5670">
        <v>255</v>
      </c>
      <c r="L5670">
        <v>382.00678199999999</v>
      </c>
      <c r="R5670">
        <v>382.00678199999999</v>
      </c>
      <c r="S5670" t="s">
        <v>90</v>
      </c>
      <c r="T5670" s="297">
        <v>46311.754166666666</v>
      </c>
    </row>
    <row r="5671" spans="1:20" x14ac:dyDescent="0.35">
      <c r="A5671" t="s">
        <v>112</v>
      </c>
      <c r="B5671" t="s">
        <v>113</v>
      </c>
      <c r="C5671" t="s">
        <v>89</v>
      </c>
      <c r="D5671" s="29">
        <v>46577</v>
      </c>
      <c r="E5671">
        <v>0.33</v>
      </c>
      <c r="F5671">
        <v>0.33</v>
      </c>
      <c r="G5671">
        <v>0.33</v>
      </c>
      <c r="H5671">
        <v>0.33</v>
      </c>
      <c r="J5671">
        <v>255</v>
      </c>
      <c r="K5671">
        <v>255</v>
      </c>
      <c r="L5671">
        <v>382.00678199999999</v>
      </c>
      <c r="R5671">
        <v>382.00678199999999</v>
      </c>
      <c r="S5671" t="s">
        <v>90</v>
      </c>
      <c r="T5671" s="297">
        <v>46311.754166666666</v>
      </c>
    </row>
    <row r="5672" spans="1:20" x14ac:dyDescent="0.35">
      <c r="A5672" t="s">
        <v>112</v>
      </c>
      <c r="B5672" t="s">
        <v>113</v>
      </c>
      <c r="C5672" t="s">
        <v>89</v>
      </c>
      <c r="D5672" s="29">
        <v>46578</v>
      </c>
      <c r="E5672">
        <v>0.33</v>
      </c>
      <c r="F5672">
        <v>0.33</v>
      </c>
      <c r="G5672">
        <v>0.33</v>
      </c>
      <c r="H5672">
        <v>0.33</v>
      </c>
      <c r="J5672">
        <v>255</v>
      </c>
      <c r="K5672">
        <v>255</v>
      </c>
      <c r="L5672">
        <v>382.00678199999999</v>
      </c>
      <c r="R5672">
        <v>382.00678199999999</v>
      </c>
      <c r="S5672" t="s">
        <v>90</v>
      </c>
      <c r="T5672" s="297">
        <v>46311.754166666666</v>
      </c>
    </row>
    <row r="5673" spans="1:20" x14ac:dyDescent="0.35">
      <c r="A5673" t="s">
        <v>112</v>
      </c>
      <c r="B5673" t="s">
        <v>113</v>
      </c>
      <c r="C5673" t="s">
        <v>89</v>
      </c>
      <c r="D5673" s="29">
        <v>46579</v>
      </c>
      <c r="E5673">
        <v>0.33</v>
      </c>
      <c r="F5673">
        <v>0.33</v>
      </c>
      <c r="G5673">
        <v>0.33</v>
      </c>
      <c r="H5673">
        <v>0.33</v>
      </c>
      <c r="J5673">
        <v>255</v>
      </c>
      <c r="K5673">
        <v>255</v>
      </c>
      <c r="L5673">
        <v>382.00678199999999</v>
      </c>
      <c r="R5673">
        <v>382.00678199999999</v>
      </c>
      <c r="S5673" t="s">
        <v>90</v>
      </c>
      <c r="T5673" s="297">
        <v>46311.754166666666</v>
      </c>
    </row>
    <row r="5674" spans="1:20" x14ac:dyDescent="0.35">
      <c r="A5674" t="s">
        <v>112</v>
      </c>
      <c r="B5674" t="s">
        <v>113</v>
      </c>
      <c r="C5674" t="s">
        <v>89</v>
      </c>
      <c r="D5674" s="29">
        <v>46580</v>
      </c>
      <c r="E5674">
        <v>0.33</v>
      </c>
      <c r="F5674">
        <v>0.33</v>
      </c>
      <c r="G5674">
        <v>0.33</v>
      </c>
      <c r="H5674">
        <v>0.33</v>
      </c>
      <c r="J5674">
        <v>255</v>
      </c>
      <c r="K5674">
        <v>255</v>
      </c>
      <c r="L5674">
        <v>382.00678199999999</v>
      </c>
      <c r="R5674">
        <v>382.00678199999999</v>
      </c>
      <c r="S5674" t="s">
        <v>90</v>
      </c>
      <c r="T5674" s="297">
        <v>46311.754166666666</v>
      </c>
    </row>
    <row r="5675" spans="1:20" x14ac:dyDescent="0.35">
      <c r="A5675" t="s">
        <v>112</v>
      </c>
      <c r="B5675" t="s">
        <v>113</v>
      </c>
      <c r="C5675" t="s">
        <v>89</v>
      </c>
      <c r="D5675" s="29">
        <v>46581</v>
      </c>
      <c r="E5675">
        <v>0.33</v>
      </c>
      <c r="F5675">
        <v>0.33</v>
      </c>
      <c r="G5675">
        <v>0.33</v>
      </c>
      <c r="H5675">
        <v>0.33</v>
      </c>
      <c r="J5675">
        <v>255</v>
      </c>
      <c r="K5675">
        <v>255</v>
      </c>
      <c r="L5675">
        <v>382.00678199999999</v>
      </c>
      <c r="R5675">
        <v>382.00678199999999</v>
      </c>
      <c r="S5675" t="s">
        <v>90</v>
      </c>
      <c r="T5675" s="297">
        <v>46311.754166666666</v>
      </c>
    </row>
    <row r="5676" spans="1:20" x14ac:dyDescent="0.35">
      <c r="A5676" t="s">
        <v>112</v>
      </c>
      <c r="B5676" t="s">
        <v>113</v>
      </c>
      <c r="C5676" t="s">
        <v>89</v>
      </c>
      <c r="D5676" s="29">
        <v>46582</v>
      </c>
      <c r="E5676">
        <v>0.33</v>
      </c>
      <c r="F5676">
        <v>0.33</v>
      </c>
      <c r="G5676">
        <v>0.33</v>
      </c>
      <c r="H5676">
        <v>0.33</v>
      </c>
      <c r="J5676">
        <v>255</v>
      </c>
      <c r="K5676">
        <v>255</v>
      </c>
      <c r="L5676">
        <v>382.00678199999999</v>
      </c>
      <c r="R5676">
        <v>382.00678199999999</v>
      </c>
      <c r="S5676" t="s">
        <v>90</v>
      </c>
      <c r="T5676" s="297">
        <v>46311.754166666666</v>
      </c>
    </row>
    <row r="5677" spans="1:20" x14ac:dyDescent="0.35">
      <c r="A5677" t="s">
        <v>112</v>
      </c>
      <c r="B5677" t="s">
        <v>113</v>
      </c>
      <c r="C5677" t="s">
        <v>89</v>
      </c>
      <c r="D5677" s="29">
        <v>46583</v>
      </c>
      <c r="E5677">
        <v>0.33</v>
      </c>
      <c r="F5677">
        <v>0.33</v>
      </c>
      <c r="G5677">
        <v>0.33</v>
      </c>
      <c r="H5677">
        <v>0.33</v>
      </c>
      <c r="J5677">
        <v>255</v>
      </c>
      <c r="K5677">
        <v>255</v>
      </c>
      <c r="L5677">
        <v>382.00678199999999</v>
      </c>
      <c r="R5677">
        <v>382.00678199999999</v>
      </c>
      <c r="S5677" t="s">
        <v>90</v>
      </c>
      <c r="T5677" s="297">
        <v>46311.754166666666</v>
      </c>
    </row>
    <row r="5678" spans="1:20" x14ac:dyDescent="0.35">
      <c r="A5678" t="s">
        <v>112</v>
      </c>
      <c r="B5678" t="s">
        <v>113</v>
      </c>
      <c r="C5678" t="s">
        <v>89</v>
      </c>
      <c r="D5678" s="29">
        <v>46584</v>
      </c>
      <c r="E5678">
        <v>0.33</v>
      </c>
      <c r="F5678">
        <v>0.33</v>
      </c>
      <c r="G5678">
        <v>0.33</v>
      </c>
      <c r="H5678">
        <v>0.33</v>
      </c>
      <c r="J5678">
        <v>255</v>
      </c>
      <c r="K5678">
        <v>255</v>
      </c>
      <c r="L5678">
        <v>382.00678199999999</v>
      </c>
      <c r="R5678">
        <v>382.00678199999999</v>
      </c>
      <c r="S5678" t="s">
        <v>90</v>
      </c>
      <c r="T5678" s="297">
        <v>46311.754166666666</v>
      </c>
    </row>
    <row r="5679" spans="1:20" x14ac:dyDescent="0.35">
      <c r="A5679" t="s">
        <v>112</v>
      </c>
      <c r="B5679" t="s">
        <v>113</v>
      </c>
      <c r="C5679" t="s">
        <v>89</v>
      </c>
      <c r="D5679" s="29">
        <v>46585</v>
      </c>
      <c r="E5679">
        <v>0</v>
      </c>
      <c r="F5679">
        <v>0</v>
      </c>
      <c r="G5679">
        <v>0</v>
      </c>
      <c r="H5679">
        <v>0</v>
      </c>
      <c r="L5679">
        <v>382.00678199999999</v>
      </c>
      <c r="R5679">
        <v>382.00678199999999</v>
      </c>
      <c r="S5679" t="s">
        <v>90</v>
      </c>
      <c r="T5679" s="297">
        <v>46311.754166666666</v>
      </c>
    </row>
    <row r="5680" spans="1:20" x14ac:dyDescent="0.35">
      <c r="A5680" t="s">
        <v>112</v>
      </c>
      <c r="B5680" t="s">
        <v>113</v>
      </c>
      <c r="C5680" t="s">
        <v>89</v>
      </c>
      <c r="D5680" s="29">
        <v>46586</v>
      </c>
      <c r="E5680">
        <v>0</v>
      </c>
      <c r="F5680">
        <v>0</v>
      </c>
      <c r="G5680">
        <v>0</v>
      </c>
      <c r="H5680">
        <v>0</v>
      </c>
      <c r="L5680">
        <v>382.00678199999999</v>
      </c>
      <c r="R5680">
        <v>382.00678199999999</v>
      </c>
      <c r="S5680" t="s">
        <v>90</v>
      </c>
      <c r="T5680" s="297">
        <v>46311.754166666666</v>
      </c>
    </row>
    <row r="5681" spans="1:20" x14ac:dyDescent="0.35">
      <c r="A5681" t="s">
        <v>112</v>
      </c>
      <c r="B5681" t="s">
        <v>113</v>
      </c>
      <c r="C5681" t="s">
        <v>89</v>
      </c>
      <c r="D5681" s="29">
        <v>46587</v>
      </c>
      <c r="E5681">
        <v>0</v>
      </c>
      <c r="F5681">
        <v>0</v>
      </c>
      <c r="G5681">
        <v>0</v>
      </c>
      <c r="H5681">
        <v>0</v>
      </c>
      <c r="L5681">
        <v>382.00678199999999</v>
      </c>
      <c r="R5681">
        <v>382.00678199999999</v>
      </c>
      <c r="S5681" t="s">
        <v>90</v>
      </c>
      <c r="T5681" s="297">
        <v>46311.754166666666</v>
      </c>
    </row>
    <row r="5682" spans="1:20" x14ac:dyDescent="0.35">
      <c r="A5682" t="s">
        <v>112</v>
      </c>
      <c r="B5682" t="s">
        <v>113</v>
      </c>
      <c r="C5682" t="s">
        <v>89</v>
      </c>
      <c r="D5682" s="29">
        <v>46588</v>
      </c>
      <c r="E5682">
        <v>0</v>
      </c>
      <c r="F5682">
        <v>0</v>
      </c>
      <c r="G5682">
        <v>0</v>
      </c>
      <c r="H5682">
        <v>0</v>
      </c>
      <c r="L5682">
        <v>382.00678199999999</v>
      </c>
      <c r="R5682">
        <v>382.00678199999999</v>
      </c>
      <c r="S5682" t="s">
        <v>90</v>
      </c>
      <c r="T5682" s="297">
        <v>46311.754166666666</v>
      </c>
    </row>
    <row r="5683" spans="1:20" x14ac:dyDescent="0.35">
      <c r="A5683" t="s">
        <v>112</v>
      </c>
      <c r="B5683" t="s">
        <v>113</v>
      </c>
      <c r="C5683" t="s">
        <v>89</v>
      </c>
      <c r="D5683" s="29">
        <v>46589</v>
      </c>
      <c r="E5683">
        <v>0</v>
      </c>
      <c r="F5683">
        <v>0</v>
      </c>
      <c r="G5683">
        <v>0</v>
      </c>
      <c r="H5683">
        <v>0</v>
      </c>
      <c r="L5683">
        <v>382.00678199999999</v>
      </c>
      <c r="R5683">
        <v>382.00678199999999</v>
      </c>
      <c r="S5683" t="s">
        <v>90</v>
      </c>
      <c r="T5683" s="297">
        <v>46311.754166666666</v>
      </c>
    </row>
    <row r="5684" spans="1:20" x14ac:dyDescent="0.35">
      <c r="A5684" t="s">
        <v>112</v>
      </c>
      <c r="B5684" t="s">
        <v>113</v>
      </c>
      <c r="C5684" t="s">
        <v>89</v>
      </c>
      <c r="D5684" s="29">
        <v>46590</v>
      </c>
      <c r="E5684">
        <v>0</v>
      </c>
      <c r="F5684">
        <v>0</v>
      </c>
      <c r="G5684">
        <v>0</v>
      </c>
      <c r="H5684">
        <v>0</v>
      </c>
      <c r="L5684">
        <v>382.00678199999999</v>
      </c>
      <c r="R5684">
        <v>382.00678199999999</v>
      </c>
      <c r="S5684" t="s">
        <v>90</v>
      </c>
      <c r="T5684" s="297">
        <v>46311.754166666666</v>
      </c>
    </row>
    <row r="5685" spans="1:20" x14ac:dyDescent="0.35">
      <c r="A5685" t="s">
        <v>112</v>
      </c>
      <c r="B5685" t="s">
        <v>113</v>
      </c>
      <c r="C5685" t="s">
        <v>89</v>
      </c>
      <c r="D5685" s="29">
        <v>46591</v>
      </c>
      <c r="E5685">
        <v>0</v>
      </c>
      <c r="F5685">
        <v>0</v>
      </c>
      <c r="G5685">
        <v>0</v>
      </c>
      <c r="H5685">
        <v>0</v>
      </c>
      <c r="L5685">
        <v>382.00678199999999</v>
      </c>
      <c r="R5685">
        <v>382.00678199999999</v>
      </c>
      <c r="S5685" t="s">
        <v>90</v>
      </c>
      <c r="T5685" s="297">
        <v>46311.754166666666</v>
      </c>
    </row>
    <row r="5686" spans="1:20" x14ac:dyDescent="0.35">
      <c r="A5686" t="s">
        <v>112</v>
      </c>
      <c r="B5686" t="s">
        <v>113</v>
      </c>
      <c r="C5686" t="s">
        <v>89</v>
      </c>
      <c r="D5686" s="29">
        <v>46592</v>
      </c>
      <c r="E5686">
        <v>0</v>
      </c>
      <c r="F5686">
        <v>0</v>
      </c>
      <c r="G5686">
        <v>0</v>
      </c>
      <c r="H5686">
        <v>0</v>
      </c>
      <c r="L5686">
        <v>382.00678199999999</v>
      </c>
      <c r="R5686">
        <v>382.00678199999999</v>
      </c>
      <c r="S5686" t="s">
        <v>90</v>
      </c>
      <c r="T5686" s="297">
        <v>46311.754166666666</v>
      </c>
    </row>
    <row r="5687" spans="1:20" x14ac:dyDescent="0.35">
      <c r="A5687" t="s">
        <v>112</v>
      </c>
      <c r="B5687" t="s">
        <v>113</v>
      </c>
      <c r="C5687" t="s">
        <v>89</v>
      </c>
      <c r="D5687" s="29">
        <v>46593</v>
      </c>
      <c r="E5687">
        <v>0</v>
      </c>
      <c r="F5687">
        <v>0</v>
      </c>
      <c r="G5687">
        <v>0</v>
      </c>
      <c r="H5687">
        <v>0</v>
      </c>
      <c r="L5687">
        <v>382.00678199999999</v>
      </c>
      <c r="R5687">
        <v>382.00678199999999</v>
      </c>
      <c r="S5687" t="s">
        <v>90</v>
      </c>
      <c r="T5687" s="297">
        <v>46311.754166666666</v>
      </c>
    </row>
    <row r="5688" spans="1:20" x14ac:dyDescent="0.35">
      <c r="A5688" t="s">
        <v>112</v>
      </c>
      <c r="B5688" t="s">
        <v>113</v>
      </c>
      <c r="C5688" t="s">
        <v>89</v>
      </c>
      <c r="D5688" s="29">
        <v>46594</v>
      </c>
      <c r="E5688">
        <v>0</v>
      </c>
      <c r="F5688">
        <v>0</v>
      </c>
      <c r="G5688">
        <v>0</v>
      </c>
      <c r="H5688">
        <v>0</v>
      </c>
      <c r="L5688">
        <v>382.00678199999999</v>
      </c>
      <c r="R5688">
        <v>382.00678199999999</v>
      </c>
      <c r="S5688" t="s">
        <v>90</v>
      </c>
      <c r="T5688" s="297">
        <v>46311.754166666666</v>
      </c>
    </row>
    <row r="5689" spans="1:20" x14ac:dyDescent="0.35">
      <c r="A5689" t="s">
        <v>112</v>
      </c>
      <c r="B5689" t="s">
        <v>113</v>
      </c>
      <c r="C5689" t="s">
        <v>89</v>
      </c>
      <c r="D5689" s="29">
        <v>46595</v>
      </c>
      <c r="E5689">
        <v>0</v>
      </c>
      <c r="F5689">
        <v>0</v>
      </c>
      <c r="G5689">
        <v>0</v>
      </c>
      <c r="H5689">
        <v>0</v>
      </c>
      <c r="L5689">
        <v>382.00678199999999</v>
      </c>
      <c r="R5689">
        <v>382.00678199999999</v>
      </c>
      <c r="S5689" t="s">
        <v>90</v>
      </c>
      <c r="T5689" s="297">
        <v>46311.754166666666</v>
      </c>
    </row>
    <row r="5690" spans="1:20" x14ac:dyDescent="0.35">
      <c r="A5690" t="s">
        <v>112</v>
      </c>
      <c r="B5690" t="s">
        <v>113</v>
      </c>
      <c r="C5690" t="s">
        <v>89</v>
      </c>
      <c r="D5690" s="29">
        <v>46596</v>
      </c>
      <c r="E5690">
        <v>0</v>
      </c>
      <c r="F5690">
        <v>0</v>
      </c>
      <c r="G5690">
        <v>0</v>
      </c>
      <c r="H5690">
        <v>0</v>
      </c>
      <c r="L5690">
        <v>382.00678199999999</v>
      </c>
      <c r="R5690">
        <v>382.00678199999999</v>
      </c>
      <c r="S5690" t="s">
        <v>90</v>
      </c>
      <c r="T5690" s="297">
        <v>46311.754166666666</v>
      </c>
    </row>
    <row r="5691" spans="1:20" x14ac:dyDescent="0.35">
      <c r="A5691" t="s">
        <v>112</v>
      </c>
      <c r="B5691" t="s">
        <v>113</v>
      </c>
      <c r="C5691" t="s">
        <v>89</v>
      </c>
      <c r="D5691" s="29">
        <v>46597</v>
      </c>
      <c r="E5691">
        <v>0</v>
      </c>
      <c r="F5691">
        <v>0</v>
      </c>
      <c r="G5691">
        <v>0</v>
      </c>
      <c r="H5691">
        <v>0</v>
      </c>
      <c r="L5691">
        <v>382.00678199999999</v>
      </c>
      <c r="R5691">
        <v>382.00678199999999</v>
      </c>
      <c r="S5691" t="s">
        <v>90</v>
      </c>
      <c r="T5691" s="297">
        <v>46311.754166666666</v>
      </c>
    </row>
    <row r="5692" spans="1:20" x14ac:dyDescent="0.35">
      <c r="A5692" t="s">
        <v>112</v>
      </c>
      <c r="B5692" t="s">
        <v>113</v>
      </c>
      <c r="C5692" t="s">
        <v>89</v>
      </c>
      <c r="D5692" s="29">
        <v>46598</v>
      </c>
      <c r="E5692">
        <v>0</v>
      </c>
      <c r="F5692">
        <v>0</v>
      </c>
      <c r="G5692">
        <v>0</v>
      </c>
      <c r="H5692">
        <v>0</v>
      </c>
      <c r="L5692">
        <v>382.00678199999999</v>
      </c>
      <c r="R5692">
        <v>382.00678199999999</v>
      </c>
      <c r="S5692" t="s">
        <v>90</v>
      </c>
      <c r="T5692" s="297">
        <v>46311.754166666666</v>
      </c>
    </row>
    <row r="5693" spans="1:20" x14ac:dyDescent="0.35">
      <c r="A5693" t="s">
        <v>112</v>
      </c>
      <c r="B5693" t="s">
        <v>113</v>
      </c>
      <c r="C5693" t="s">
        <v>89</v>
      </c>
      <c r="D5693" s="29">
        <v>46599</v>
      </c>
      <c r="E5693">
        <v>0</v>
      </c>
      <c r="F5693">
        <v>0</v>
      </c>
      <c r="G5693">
        <v>0</v>
      </c>
      <c r="H5693">
        <v>0</v>
      </c>
      <c r="L5693">
        <v>382.00678199999999</v>
      </c>
      <c r="R5693">
        <v>382.00678199999999</v>
      </c>
      <c r="S5693" t="s">
        <v>90</v>
      </c>
      <c r="T5693" s="297">
        <v>46311.754166666666</v>
      </c>
    </row>
    <row r="5694" spans="1:20" x14ac:dyDescent="0.35">
      <c r="A5694" t="s">
        <v>112</v>
      </c>
      <c r="B5694" t="s">
        <v>113</v>
      </c>
      <c r="C5694" t="s">
        <v>89</v>
      </c>
      <c r="D5694" s="29">
        <v>46600</v>
      </c>
      <c r="E5694">
        <v>0</v>
      </c>
      <c r="F5694">
        <v>0</v>
      </c>
      <c r="G5694">
        <v>0</v>
      </c>
      <c r="H5694">
        <v>0</v>
      </c>
      <c r="L5694">
        <v>382.00678199999999</v>
      </c>
      <c r="R5694">
        <v>382.00678199999999</v>
      </c>
      <c r="S5694" t="s">
        <v>90</v>
      </c>
      <c r="T5694" s="297">
        <v>46311.754166666666</v>
      </c>
    </row>
    <row r="5695" spans="1:20" x14ac:dyDescent="0.35">
      <c r="A5695" t="s">
        <v>112</v>
      </c>
      <c r="B5695" t="s">
        <v>113</v>
      </c>
      <c r="C5695" t="s">
        <v>89</v>
      </c>
      <c r="D5695" s="29">
        <v>46601</v>
      </c>
      <c r="E5695">
        <v>0</v>
      </c>
      <c r="F5695">
        <v>0</v>
      </c>
      <c r="G5695">
        <v>0</v>
      </c>
      <c r="H5695">
        <v>0</v>
      </c>
      <c r="L5695">
        <v>382.00678199999999</v>
      </c>
      <c r="R5695">
        <v>382.00678199999999</v>
      </c>
      <c r="S5695" t="s">
        <v>90</v>
      </c>
      <c r="T5695" s="297">
        <v>46311.754166666666</v>
      </c>
    </row>
    <row r="5696" spans="1:20" x14ac:dyDescent="0.35">
      <c r="A5696" t="s">
        <v>112</v>
      </c>
      <c r="B5696" t="s">
        <v>113</v>
      </c>
      <c r="C5696" t="s">
        <v>89</v>
      </c>
      <c r="D5696" s="29">
        <v>46602</v>
      </c>
      <c r="E5696">
        <v>0</v>
      </c>
      <c r="F5696">
        <v>0</v>
      </c>
      <c r="G5696">
        <v>0</v>
      </c>
      <c r="H5696">
        <v>0</v>
      </c>
      <c r="L5696">
        <v>382.00678199999999</v>
      </c>
      <c r="R5696">
        <v>382.00678199999999</v>
      </c>
      <c r="S5696" t="s">
        <v>90</v>
      </c>
      <c r="T5696" s="297">
        <v>46311.754166666666</v>
      </c>
    </row>
    <row r="5697" spans="1:20" x14ac:dyDescent="0.35">
      <c r="A5697" t="s">
        <v>112</v>
      </c>
      <c r="B5697" t="s">
        <v>113</v>
      </c>
      <c r="C5697" t="s">
        <v>89</v>
      </c>
      <c r="D5697" s="29">
        <v>46603</v>
      </c>
      <c r="E5697">
        <v>0</v>
      </c>
      <c r="F5697">
        <v>0</v>
      </c>
      <c r="G5697">
        <v>0</v>
      </c>
      <c r="H5697">
        <v>0</v>
      </c>
      <c r="L5697">
        <v>382.00678199999999</v>
      </c>
      <c r="R5697">
        <v>382.00678199999999</v>
      </c>
      <c r="S5697" t="s">
        <v>90</v>
      </c>
      <c r="T5697" s="297">
        <v>46311.754166666666</v>
      </c>
    </row>
    <row r="5698" spans="1:20" x14ac:dyDescent="0.35">
      <c r="A5698" t="s">
        <v>112</v>
      </c>
      <c r="B5698" t="s">
        <v>113</v>
      </c>
      <c r="C5698" t="s">
        <v>89</v>
      </c>
      <c r="D5698" s="29">
        <v>46604</v>
      </c>
      <c r="E5698">
        <v>0</v>
      </c>
      <c r="F5698">
        <v>0</v>
      </c>
      <c r="G5698">
        <v>0</v>
      </c>
      <c r="H5698">
        <v>0</v>
      </c>
      <c r="L5698">
        <v>382.00678199999999</v>
      </c>
      <c r="R5698">
        <v>382.00678199999999</v>
      </c>
      <c r="S5698" t="s">
        <v>90</v>
      </c>
      <c r="T5698" s="297">
        <v>46311.754166666666</v>
      </c>
    </row>
    <row r="5699" spans="1:20" x14ac:dyDescent="0.35">
      <c r="A5699" t="s">
        <v>112</v>
      </c>
      <c r="B5699" t="s">
        <v>113</v>
      </c>
      <c r="C5699" t="s">
        <v>89</v>
      </c>
      <c r="D5699" s="29">
        <v>46605</v>
      </c>
      <c r="E5699">
        <v>0</v>
      </c>
      <c r="F5699">
        <v>0</v>
      </c>
      <c r="G5699">
        <v>0</v>
      </c>
      <c r="H5699">
        <v>0</v>
      </c>
      <c r="L5699">
        <v>382.00678199999999</v>
      </c>
      <c r="R5699">
        <v>382.00678199999999</v>
      </c>
      <c r="S5699" t="s">
        <v>90</v>
      </c>
      <c r="T5699" s="297">
        <v>46311.754166666666</v>
      </c>
    </row>
    <row r="5700" spans="1:20" x14ac:dyDescent="0.35">
      <c r="A5700" t="s">
        <v>112</v>
      </c>
      <c r="B5700" t="s">
        <v>113</v>
      </c>
      <c r="C5700" t="s">
        <v>89</v>
      </c>
      <c r="D5700" s="29">
        <v>46606</v>
      </c>
      <c r="E5700">
        <v>0</v>
      </c>
      <c r="F5700">
        <v>0</v>
      </c>
      <c r="G5700">
        <v>0</v>
      </c>
      <c r="H5700">
        <v>0</v>
      </c>
      <c r="L5700">
        <v>382.00678199999999</v>
      </c>
      <c r="R5700">
        <v>382.00678199999999</v>
      </c>
      <c r="S5700" t="s">
        <v>90</v>
      </c>
      <c r="T5700" s="297">
        <v>46311.754166666666</v>
      </c>
    </row>
    <row r="5701" spans="1:20" x14ac:dyDescent="0.35">
      <c r="A5701" t="s">
        <v>112</v>
      </c>
      <c r="B5701" t="s">
        <v>113</v>
      </c>
      <c r="C5701" t="s">
        <v>89</v>
      </c>
      <c r="D5701" s="29">
        <v>46607</v>
      </c>
      <c r="E5701">
        <v>0</v>
      </c>
      <c r="F5701">
        <v>0</v>
      </c>
      <c r="G5701">
        <v>0</v>
      </c>
      <c r="H5701">
        <v>0</v>
      </c>
      <c r="L5701">
        <v>382.00678199999999</v>
      </c>
      <c r="R5701">
        <v>382.00678199999999</v>
      </c>
      <c r="S5701" t="s">
        <v>90</v>
      </c>
      <c r="T5701" s="297">
        <v>46311.754166666666</v>
      </c>
    </row>
    <row r="5702" spans="1:20" x14ac:dyDescent="0.35">
      <c r="A5702" t="s">
        <v>112</v>
      </c>
      <c r="B5702" t="s">
        <v>113</v>
      </c>
      <c r="C5702" t="s">
        <v>89</v>
      </c>
      <c r="D5702" s="29">
        <v>46608</v>
      </c>
      <c r="E5702">
        <v>0</v>
      </c>
      <c r="F5702">
        <v>0</v>
      </c>
      <c r="G5702">
        <v>0</v>
      </c>
      <c r="H5702">
        <v>0</v>
      </c>
      <c r="L5702">
        <v>382.00678199999999</v>
      </c>
      <c r="R5702">
        <v>382.00678199999999</v>
      </c>
      <c r="S5702" t="s">
        <v>90</v>
      </c>
      <c r="T5702" s="297">
        <v>46311.754166666666</v>
      </c>
    </row>
    <row r="5703" spans="1:20" x14ac:dyDescent="0.35">
      <c r="A5703" t="s">
        <v>112</v>
      </c>
      <c r="B5703" t="s">
        <v>113</v>
      </c>
      <c r="C5703" t="s">
        <v>89</v>
      </c>
      <c r="D5703" s="29">
        <v>46609</v>
      </c>
      <c r="E5703">
        <v>0</v>
      </c>
      <c r="F5703">
        <v>0</v>
      </c>
      <c r="G5703">
        <v>0</v>
      </c>
      <c r="H5703">
        <v>0</v>
      </c>
      <c r="L5703">
        <v>382.00678199999999</v>
      </c>
      <c r="R5703">
        <v>382.00678199999999</v>
      </c>
      <c r="S5703" t="s">
        <v>90</v>
      </c>
      <c r="T5703" s="297">
        <v>46311.754166666666</v>
      </c>
    </row>
    <row r="5704" spans="1:20" x14ac:dyDescent="0.35">
      <c r="A5704" t="s">
        <v>112</v>
      </c>
      <c r="B5704" t="s">
        <v>113</v>
      </c>
      <c r="C5704" t="s">
        <v>89</v>
      </c>
      <c r="D5704" s="29">
        <v>46610</v>
      </c>
      <c r="E5704">
        <v>0</v>
      </c>
      <c r="F5704">
        <v>0</v>
      </c>
      <c r="G5704">
        <v>0</v>
      </c>
      <c r="H5704">
        <v>0</v>
      </c>
      <c r="L5704">
        <v>382.00678199999999</v>
      </c>
      <c r="R5704">
        <v>382.00678199999999</v>
      </c>
      <c r="S5704" t="s">
        <v>90</v>
      </c>
      <c r="T5704" s="297">
        <v>46311.754166666666</v>
      </c>
    </row>
    <row r="5705" spans="1:20" x14ac:dyDescent="0.35">
      <c r="A5705" t="s">
        <v>112</v>
      </c>
      <c r="B5705" t="s">
        <v>113</v>
      </c>
      <c r="C5705" t="s">
        <v>89</v>
      </c>
      <c r="D5705" s="29">
        <v>46611</v>
      </c>
      <c r="E5705">
        <v>0</v>
      </c>
      <c r="F5705">
        <v>0</v>
      </c>
      <c r="G5705">
        <v>0</v>
      </c>
      <c r="H5705">
        <v>0</v>
      </c>
      <c r="L5705">
        <v>382.00678199999999</v>
      </c>
      <c r="R5705">
        <v>382.00678199999999</v>
      </c>
      <c r="S5705" t="s">
        <v>90</v>
      </c>
      <c r="T5705" s="297">
        <v>46311.754166666666</v>
      </c>
    </row>
    <row r="5706" spans="1:20" x14ac:dyDescent="0.35">
      <c r="A5706" t="s">
        <v>112</v>
      </c>
      <c r="B5706" t="s">
        <v>113</v>
      </c>
      <c r="C5706" t="s">
        <v>89</v>
      </c>
      <c r="D5706" s="29">
        <v>46612</v>
      </c>
      <c r="E5706">
        <v>0</v>
      </c>
      <c r="F5706">
        <v>0</v>
      </c>
      <c r="G5706">
        <v>0</v>
      </c>
      <c r="H5706">
        <v>0</v>
      </c>
      <c r="L5706">
        <v>382.00678199999999</v>
      </c>
      <c r="R5706">
        <v>382.00678199999999</v>
      </c>
      <c r="S5706" t="s">
        <v>90</v>
      </c>
      <c r="T5706" s="297">
        <v>46311.754166666666</v>
      </c>
    </row>
    <row r="5707" spans="1:20" x14ac:dyDescent="0.35">
      <c r="A5707" t="s">
        <v>112</v>
      </c>
      <c r="B5707" t="s">
        <v>113</v>
      </c>
      <c r="C5707" t="s">
        <v>89</v>
      </c>
      <c r="D5707" s="29">
        <v>46613</v>
      </c>
      <c r="E5707">
        <v>0</v>
      </c>
      <c r="F5707">
        <v>0</v>
      </c>
      <c r="G5707">
        <v>0</v>
      </c>
      <c r="H5707">
        <v>0</v>
      </c>
      <c r="L5707">
        <v>382.00678199999999</v>
      </c>
      <c r="R5707">
        <v>382.00678199999999</v>
      </c>
      <c r="S5707" t="s">
        <v>90</v>
      </c>
      <c r="T5707" s="297">
        <v>46311.754166666666</v>
      </c>
    </row>
    <row r="5708" spans="1:20" x14ac:dyDescent="0.35">
      <c r="A5708" t="s">
        <v>112</v>
      </c>
      <c r="B5708" t="s">
        <v>113</v>
      </c>
      <c r="C5708" t="s">
        <v>89</v>
      </c>
      <c r="D5708" s="29">
        <v>46614</v>
      </c>
      <c r="E5708">
        <v>0</v>
      </c>
      <c r="F5708">
        <v>0</v>
      </c>
      <c r="G5708">
        <v>0</v>
      </c>
      <c r="H5708">
        <v>0</v>
      </c>
      <c r="L5708">
        <v>382.00678199999999</v>
      </c>
      <c r="R5708">
        <v>382.00678199999999</v>
      </c>
      <c r="S5708" t="s">
        <v>90</v>
      </c>
      <c r="T5708" s="297">
        <v>46311.754166666666</v>
      </c>
    </row>
    <row r="5709" spans="1:20" x14ac:dyDescent="0.35">
      <c r="A5709" t="s">
        <v>112</v>
      </c>
      <c r="B5709" t="s">
        <v>113</v>
      </c>
      <c r="C5709" t="s">
        <v>89</v>
      </c>
      <c r="D5709" s="29">
        <v>46615</v>
      </c>
      <c r="E5709">
        <v>0</v>
      </c>
      <c r="F5709">
        <v>0</v>
      </c>
      <c r="G5709">
        <v>0</v>
      </c>
      <c r="H5709">
        <v>0</v>
      </c>
      <c r="L5709">
        <v>382.00678199999999</v>
      </c>
      <c r="R5709">
        <v>382.00678199999999</v>
      </c>
      <c r="S5709" t="s">
        <v>90</v>
      </c>
      <c r="T5709" s="297">
        <v>46311.754166666666</v>
      </c>
    </row>
    <row r="5710" spans="1:20" x14ac:dyDescent="0.35">
      <c r="A5710" t="s">
        <v>112</v>
      </c>
      <c r="B5710" t="s">
        <v>113</v>
      </c>
      <c r="C5710" t="s">
        <v>89</v>
      </c>
      <c r="D5710" s="29">
        <v>46616</v>
      </c>
      <c r="E5710">
        <v>0</v>
      </c>
      <c r="F5710">
        <v>0</v>
      </c>
      <c r="G5710">
        <v>0</v>
      </c>
      <c r="H5710">
        <v>0</v>
      </c>
      <c r="L5710">
        <v>382.00678199999999</v>
      </c>
      <c r="R5710">
        <v>382.00678199999999</v>
      </c>
      <c r="S5710" t="s">
        <v>90</v>
      </c>
      <c r="T5710" s="297">
        <v>46311.754166666666</v>
      </c>
    </row>
    <row r="5711" spans="1:20" x14ac:dyDescent="0.35">
      <c r="A5711" t="s">
        <v>112</v>
      </c>
      <c r="B5711" t="s">
        <v>113</v>
      </c>
      <c r="C5711" t="s">
        <v>89</v>
      </c>
      <c r="D5711" s="29">
        <v>46617</v>
      </c>
      <c r="E5711">
        <v>0</v>
      </c>
      <c r="F5711">
        <v>0</v>
      </c>
      <c r="G5711">
        <v>0</v>
      </c>
      <c r="H5711">
        <v>0</v>
      </c>
      <c r="L5711">
        <v>382.00678199999999</v>
      </c>
      <c r="R5711">
        <v>382.00678199999999</v>
      </c>
      <c r="S5711" t="s">
        <v>90</v>
      </c>
      <c r="T5711" s="297">
        <v>46311.754166666666</v>
      </c>
    </row>
    <row r="5712" spans="1:20" x14ac:dyDescent="0.35">
      <c r="A5712" t="s">
        <v>112</v>
      </c>
      <c r="B5712" t="s">
        <v>113</v>
      </c>
      <c r="C5712" t="s">
        <v>89</v>
      </c>
      <c r="D5712" s="29">
        <v>46618</v>
      </c>
      <c r="E5712">
        <v>0</v>
      </c>
      <c r="F5712">
        <v>0</v>
      </c>
      <c r="G5712">
        <v>0</v>
      </c>
      <c r="H5712">
        <v>0</v>
      </c>
      <c r="L5712">
        <v>382.00678199999999</v>
      </c>
      <c r="R5712">
        <v>382.00678199999999</v>
      </c>
      <c r="S5712" t="s">
        <v>90</v>
      </c>
      <c r="T5712" s="297">
        <v>46311.754166666666</v>
      </c>
    </row>
    <row r="5713" spans="1:20" x14ac:dyDescent="0.35">
      <c r="A5713" t="s">
        <v>112</v>
      </c>
      <c r="B5713" t="s">
        <v>113</v>
      </c>
      <c r="C5713" t="s">
        <v>89</v>
      </c>
      <c r="D5713" s="29">
        <v>46619</v>
      </c>
      <c r="E5713">
        <v>0</v>
      </c>
      <c r="F5713">
        <v>0</v>
      </c>
      <c r="G5713">
        <v>0</v>
      </c>
      <c r="H5713">
        <v>0</v>
      </c>
      <c r="L5713">
        <v>382.00678199999999</v>
      </c>
      <c r="R5713">
        <v>382.00678199999999</v>
      </c>
      <c r="S5713" t="s">
        <v>90</v>
      </c>
      <c r="T5713" s="297">
        <v>46311.754166666666</v>
      </c>
    </row>
    <row r="5714" spans="1:20" x14ac:dyDescent="0.35">
      <c r="A5714" t="s">
        <v>112</v>
      </c>
      <c r="B5714" t="s">
        <v>113</v>
      </c>
      <c r="C5714" t="s">
        <v>89</v>
      </c>
      <c r="D5714" s="29">
        <v>46620</v>
      </c>
      <c r="E5714">
        <v>0</v>
      </c>
      <c r="F5714">
        <v>0</v>
      </c>
      <c r="G5714">
        <v>0</v>
      </c>
      <c r="H5714">
        <v>0</v>
      </c>
      <c r="L5714">
        <v>382.00678199999999</v>
      </c>
      <c r="R5714">
        <v>382.00678199999999</v>
      </c>
      <c r="S5714" t="s">
        <v>90</v>
      </c>
      <c r="T5714" s="297">
        <v>46311.754166666666</v>
      </c>
    </row>
    <row r="5715" spans="1:20" x14ac:dyDescent="0.35">
      <c r="A5715" t="s">
        <v>112</v>
      </c>
      <c r="B5715" t="s">
        <v>113</v>
      </c>
      <c r="C5715" t="s">
        <v>89</v>
      </c>
      <c r="D5715" s="29">
        <v>46621</v>
      </c>
      <c r="E5715">
        <v>0</v>
      </c>
      <c r="F5715">
        <v>0</v>
      </c>
      <c r="G5715">
        <v>0</v>
      </c>
      <c r="H5715">
        <v>0</v>
      </c>
      <c r="L5715">
        <v>382.00678199999999</v>
      </c>
      <c r="R5715">
        <v>382.00678199999999</v>
      </c>
      <c r="S5715" t="s">
        <v>90</v>
      </c>
      <c r="T5715" s="297">
        <v>46311.754166666666</v>
      </c>
    </row>
    <row r="5716" spans="1:20" x14ac:dyDescent="0.35">
      <c r="A5716" t="s">
        <v>112</v>
      </c>
      <c r="B5716" t="s">
        <v>113</v>
      </c>
      <c r="C5716" t="s">
        <v>89</v>
      </c>
      <c r="D5716" s="29">
        <v>46622</v>
      </c>
      <c r="E5716">
        <v>0</v>
      </c>
      <c r="F5716">
        <v>0</v>
      </c>
      <c r="G5716">
        <v>0</v>
      </c>
      <c r="H5716">
        <v>0</v>
      </c>
      <c r="L5716">
        <v>382.00678199999999</v>
      </c>
      <c r="R5716">
        <v>382.00678199999999</v>
      </c>
      <c r="S5716" t="s">
        <v>90</v>
      </c>
      <c r="T5716" s="297">
        <v>46311.754166666666</v>
      </c>
    </row>
    <row r="5717" spans="1:20" x14ac:dyDescent="0.35">
      <c r="A5717" t="s">
        <v>112</v>
      </c>
      <c r="B5717" t="s">
        <v>113</v>
      </c>
      <c r="C5717" t="s">
        <v>89</v>
      </c>
      <c r="D5717" s="29">
        <v>46623</v>
      </c>
      <c r="E5717">
        <v>0</v>
      </c>
      <c r="F5717">
        <v>0</v>
      </c>
      <c r="G5717">
        <v>0</v>
      </c>
      <c r="H5717">
        <v>0</v>
      </c>
      <c r="L5717">
        <v>382.00678199999999</v>
      </c>
      <c r="R5717">
        <v>382.00678199999999</v>
      </c>
      <c r="S5717" t="s">
        <v>90</v>
      </c>
      <c r="T5717" s="297">
        <v>46311.754166666666</v>
      </c>
    </row>
    <row r="5718" spans="1:20" x14ac:dyDescent="0.35">
      <c r="A5718" t="s">
        <v>112</v>
      </c>
      <c r="B5718" t="s">
        <v>113</v>
      </c>
      <c r="C5718" t="s">
        <v>89</v>
      </c>
      <c r="D5718" s="29">
        <v>46624</v>
      </c>
      <c r="E5718">
        <v>0</v>
      </c>
      <c r="F5718">
        <v>0</v>
      </c>
      <c r="G5718">
        <v>0</v>
      </c>
      <c r="H5718">
        <v>0</v>
      </c>
      <c r="L5718">
        <v>382.00678199999999</v>
      </c>
      <c r="R5718">
        <v>382.00678199999999</v>
      </c>
      <c r="S5718" t="s">
        <v>90</v>
      </c>
      <c r="T5718" s="297">
        <v>46311.754166666666</v>
      </c>
    </row>
    <row r="5719" spans="1:20" x14ac:dyDescent="0.35">
      <c r="A5719" t="s">
        <v>112</v>
      </c>
      <c r="B5719" t="s">
        <v>113</v>
      </c>
      <c r="C5719" t="s">
        <v>89</v>
      </c>
      <c r="D5719" s="29">
        <v>46625</v>
      </c>
      <c r="E5719">
        <v>0</v>
      </c>
      <c r="F5719">
        <v>0</v>
      </c>
      <c r="G5719">
        <v>0</v>
      </c>
      <c r="H5719">
        <v>0</v>
      </c>
      <c r="L5719">
        <v>382.00678199999999</v>
      </c>
      <c r="R5719">
        <v>382.00678199999999</v>
      </c>
      <c r="S5719" t="s">
        <v>90</v>
      </c>
      <c r="T5719" s="297">
        <v>46311.754166666666</v>
      </c>
    </row>
    <row r="5720" spans="1:20" x14ac:dyDescent="0.35">
      <c r="A5720" t="s">
        <v>112</v>
      </c>
      <c r="B5720" t="s">
        <v>113</v>
      </c>
      <c r="C5720" t="s">
        <v>89</v>
      </c>
      <c r="D5720" s="29">
        <v>46626</v>
      </c>
      <c r="E5720">
        <v>0</v>
      </c>
      <c r="F5720">
        <v>0</v>
      </c>
      <c r="G5720">
        <v>0</v>
      </c>
      <c r="H5720">
        <v>0</v>
      </c>
      <c r="L5720">
        <v>382.00678199999999</v>
      </c>
      <c r="R5720">
        <v>382.00678199999999</v>
      </c>
      <c r="S5720" t="s">
        <v>90</v>
      </c>
      <c r="T5720" s="297">
        <v>46311.754166666666</v>
      </c>
    </row>
    <row r="5721" spans="1:20" x14ac:dyDescent="0.35">
      <c r="A5721" t="s">
        <v>112</v>
      </c>
      <c r="B5721" t="s">
        <v>113</v>
      </c>
      <c r="C5721" t="s">
        <v>89</v>
      </c>
      <c r="D5721" s="29">
        <v>46627</v>
      </c>
      <c r="E5721">
        <v>0</v>
      </c>
      <c r="F5721">
        <v>0</v>
      </c>
      <c r="G5721">
        <v>0</v>
      </c>
      <c r="H5721">
        <v>0</v>
      </c>
      <c r="L5721">
        <v>382.00678199999999</v>
      </c>
      <c r="R5721">
        <v>382.00678199999999</v>
      </c>
      <c r="S5721" t="s">
        <v>90</v>
      </c>
      <c r="T5721" s="297">
        <v>46311.754166666666</v>
      </c>
    </row>
    <row r="5722" spans="1:20" x14ac:dyDescent="0.35">
      <c r="A5722" t="s">
        <v>112</v>
      </c>
      <c r="B5722" t="s">
        <v>113</v>
      </c>
      <c r="C5722" t="s">
        <v>89</v>
      </c>
      <c r="D5722" s="29">
        <v>46628</v>
      </c>
      <c r="E5722">
        <v>0</v>
      </c>
      <c r="F5722">
        <v>0</v>
      </c>
      <c r="G5722">
        <v>0</v>
      </c>
      <c r="H5722">
        <v>0</v>
      </c>
      <c r="L5722">
        <v>382.00678199999999</v>
      </c>
      <c r="R5722">
        <v>382.00678199999999</v>
      </c>
      <c r="S5722" t="s">
        <v>90</v>
      </c>
      <c r="T5722" s="297">
        <v>46311.754166666666</v>
      </c>
    </row>
    <row r="5723" spans="1:20" x14ac:dyDescent="0.35">
      <c r="A5723" t="s">
        <v>112</v>
      </c>
      <c r="B5723" t="s">
        <v>113</v>
      </c>
      <c r="C5723" t="s">
        <v>89</v>
      </c>
      <c r="D5723" s="29">
        <v>46629</v>
      </c>
      <c r="E5723">
        <v>0</v>
      </c>
      <c r="F5723">
        <v>0</v>
      </c>
      <c r="G5723">
        <v>0</v>
      </c>
      <c r="H5723">
        <v>0</v>
      </c>
      <c r="L5723">
        <v>382.00678199999999</v>
      </c>
      <c r="R5723">
        <v>382.00678199999999</v>
      </c>
      <c r="S5723" t="s">
        <v>90</v>
      </c>
      <c r="T5723" s="297">
        <v>46311.754166666666</v>
      </c>
    </row>
    <row r="5724" spans="1:20" x14ac:dyDescent="0.35">
      <c r="A5724" t="s">
        <v>112</v>
      </c>
      <c r="B5724" t="s">
        <v>113</v>
      </c>
      <c r="C5724" t="s">
        <v>89</v>
      </c>
      <c r="D5724" s="29">
        <v>46630</v>
      </c>
      <c r="E5724">
        <v>0</v>
      </c>
      <c r="F5724">
        <v>0</v>
      </c>
      <c r="G5724">
        <v>0</v>
      </c>
      <c r="H5724">
        <v>0</v>
      </c>
      <c r="L5724">
        <v>382.00678199999999</v>
      </c>
      <c r="R5724">
        <v>382.00678199999999</v>
      </c>
      <c r="S5724" t="s">
        <v>90</v>
      </c>
      <c r="T5724" s="297">
        <v>46311.754166666666</v>
      </c>
    </row>
    <row r="5725" spans="1:20" x14ac:dyDescent="0.35">
      <c r="A5725" t="s">
        <v>112</v>
      </c>
      <c r="B5725" t="s">
        <v>113</v>
      </c>
      <c r="C5725" t="s">
        <v>89</v>
      </c>
      <c r="D5725" s="29">
        <v>46631</v>
      </c>
      <c r="E5725">
        <v>0</v>
      </c>
      <c r="F5725">
        <v>0</v>
      </c>
      <c r="G5725">
        <v>0</v>
      </c>
      <c r="H5725">
        <v>0</v>
      </c>
      <c r="L5725">
        <v>382.00678199999999</v>
      </c>
      <c r="R5725">
        <v>382.00678199999999</v>
      </c>
      <c r="S5725" t="s">
        <v>90</v>
      </c>
      <c r="T5725" s="297">
        <v>46311.754166666666</v>
      </c>
    </row>
    <row r="5726" spans="1:20" x14ac:dyDescent="0.35">
      <c r="A5726" t="s">
        <v>112</v>
      </c>
      <c r="B5726" t="s">
        <v>113</v>
      </c>
      <c r="C5726" t="s">
        <v>89</v>
      </c>
      <c r="D5726" s="29">
        <v>46632</v>
      </c>
      <c r="E5726">
        <v>0</v>
      </c>
      <c r="F5726">
        <v>0</v>
      </c>
      <c r="G5726">
        <v>0</v>
      </c>
      <c r="H5726">
        <v>0</v>
      </c>
      <c r="L5726">
        <v>382.00678199999999</v>
      </c>
      <c r="R5726">
        <v>382.00678199999999</v>
      </c>
      <c r="S5726" t="s">
        <v>90</v>
      </c>
      <c r="T5726" s="297">
        <v>46311.754166666666</v>
      </c>
    </row>
    <row r="5727" spans="1:20" x14ac:dyDescent="0.35">
      <c r="A5727" t="s">
        <v>112</v>
      </c>
      <c r="B5727" t="s">
        <v>113</v>
      </c>
      <c r="C5727" t="s">
        <v>89</v>
      </c>
      <c r="D5727" s="29">
        <v>46633</v>
      </c>
      <c r="E5727">
        <v>0</v>
      </c>
      <c r="F5727">
        <v>0</v>
      </c>
      <c r="G5727">
        <v>0</v>
      </c>
      <c r="H5727">
        <v>0</v>
      </c>
      <c r="L5727">
        <v>382.00678199999999</v>
      </c>
      <c r="R5727">
        <v>382.00678199999999</v>
      </c>
      <c r="S5727" t="s">
        <v>90</v>
      </c>
      <c r="T5727" s="297">
        <v>46311.754166666666</v>
      </c>
    </row>
    <row r="5728" spans="1:20" x14ac:dyDescent="0.35">
      <c r="A5728" t="s">
        <v>112</v>
      </c>
      <c r="B5728" t="s">
        <v>113</v>
      </c>
      <c r="C5728" t="s">
        <v>89</v>
      </c>
      <c r="D5728" s="29">
        <v>46634</v>
      </c>
      <c r="E5728">
        <v>0</v>
      </c>
      <c r="F5728">
        <v>0</v>
      </c>
      <c r="G5728">
        <v>0</v>
      </c>
      <c r="H5728">
        <v>0</v>
      </c>
      <c r="L5728">
        <v>382.00678199999999</v>
      </c>
      <c r="R5728">
        <v>382.00678199999999</v>
      </c>
      <c r="S5728" t="s">
        <v>90</v>
      </c>
      <c r="T5728" s="297">
        <v>46311.754166666666</v>
      </c>
    </row>
    <row r="5729" spans="1:20" x14ac:dyDescent="0.35">
      <c r="A5729" t="s">
        <v>112</v>
      </c>
      <c r="B5729" t="s">
        <v>113</v>
      </c>
      <c r="C5729" t="s">
        <v>89</v>
      </c>
      <c r="D5729" s="29">
        <v>46635</v>
      </c>
      <c r="E5729">
        <v>0</v>
      </c>
      <c r="F5729">
        <v>0</v>
      </c>
      <c r="G5729">
        <v>0</v>
      </c>
      <c r="H5729">
        <v>0</v>
      </c>
      <c r="L5729">
        <v>382.00678199999999</v>
      </c>
      <c r="R5729">
        <v>382.00678199999999</v>
      </c>
      <c r="S5729" t="s">
        <v>90</v>
      </c>
      <c r="T5729" s="297">
        <v>46311.754166666666</v>
      </c>
    </row>
    <row r="5730" spans="1:20" x14ac:dyDescent="0.35">
      <c r="A5730" t="s">
        <v>112</v>
      </c>
      <c r="B5730" t="s">
        <v>113</v>
      </c>
      <c r="C5730" t="s">
        <v>89</v>
      </c>
      <c r="D5730" s="29">
        <v>46636</v>
      </c>
      <c r="E5730">
        <v>0.16</v>
      </c>
      <c r="F5730">
        <v>0.16</v>
      </c>
      <c r="G5730">
        <v>0.16</v>
      </c>
      <c r="H5730">
        <v>0.16</v>
      </c>
      <c r="J5730">
        <v>320</v>
      </c>
      <c r="K5730">
        <v>320</v>
      </c>
      <c r="L5730">
        <v>382.00678199999999</v>
      </c>
      <c r="R5730">
        <v>382.00678199999999</v>
      </c>
      <c r="S5730" t="s">
        <v>90</v>
      </c>
      <c r="T5730" s="297">
        <v>46311.754166666666</v>
      </c>
    </row>
    <row r="5731" spans="1:20" x14ac:dyDescent="0.35">
      <c r="A5731" t="s">
        <v>112</v>
      </c>
      <c r="B5731" t="s">
        <v>113</v>
      </c>
      <c r="C5731" t="s">
        <v>89</v>
      </c>
      <c r="D5731" s="29">
        <v>46637</v>
      </c>
      <c r="E5731">
        <v>0.16</v>
      </c>
      <c r="F5731">
        <v>0.16</v>
      </c>
      <c r="G5731">
        <v>0.16</v>
      </c>
      <c r="H5731">
        <v>0.16</v>
      </c>
      <c r="J5731">
        <v>320</v>
      </c>
      <c r="K5731">
        <v>320</v>
      </c>
      <c r="L5731">
        <v>382.00678199999999</v>
      </c>
      <c r="R5731">
        <v>382.00678199999999</v>
      </c>
      <c r="S5731" t="s">
        <v>90</v>
      </c>
      <c r="T5731" s="297">
        <v>46311.754166666666</v>
      </c>
    </row>
    <row r="5732" spans="1:20" x14ac:dyDescent="0.35">
      <c r="A5732" t="s">
        <v>112</v>
      </c>
      <c r="B5732" t="s">
        <v>113</v>
      </c>
      <c r="C5732" t="s">
        <v>89</v>
      </c>
      <c r="D5732" s="29">
        <v>46638</v>
      </c>
      <c r="E5732">
        <v>0.16</v>
      </c>
      <c r="F5732">
        <v>0.16</v>
      </c>
      <c r="G5732">
        <v>0.16</v>
      </c>
      <c r="H5732">
        <v>0.16</v>
      </c>
      <c r="J5732">
        <v>320</v>
      </c>
      <c r="K5732">
        <v>320</v>
      </c>
      <c r="L5732">
        <v>382.00678199999999</v>
      </c>
      <c r="R5732">
        <v>382.00678199999999</v>
      </c>
      <c r="S5732" t="s">
        <v>90</v>
      </c>
      <c r="T5732" s="297">
        <v>46311.754166666666</v>
      </c>
    </row>
    <row r="5733" spans="1:20" x14ac:dyDescent="0.35">
      <c r="A5733" t="s">
        <v>112</v>
      </c>
      <c r="B5733" t="s">
        <v>113</v>
      </c>
      <c r="C5733" t="s">
        <v>89</v>
      </c>
      <c r="D5733" s="29">
        <v>46639</v>
      </c>
      <c r="E5733">
        <v>0.16</v>
      </c>
      <c r="F5733">
        <v>0.16</v>
      </c>
      <c r="G5733">
        <v>0.16</v>
      </c>
      <c r="H5733">
        <v>0.16</v>
      </c>
      <c r="J5733">
        <v>320</v>
      </c>
      <c r="K5733">
        <v>320</v>
      </c>
      <c r="L5733">
        <v>382.00678199999999</v>
      </c>
      <c r="R5733">
        <v>382.00678199999999</v>
      </c>
      <c r="S5733" t="s">
        <v>90</v>
      </c>
      <c r="T5733" s="297">
        <v>46311.754166666666</v>
      </c>
    </row>
    <row r="5734" spans="1:20" x14ac:dyDescent="0.35">
      <c r="A5734" t="s">
        <v>112</v>
      </c>
      <c r="B5734" t="s">
        <v>113</v>
      </c>
      <c r="C5734" t="s">
        <v>89</v>
      </c>
      <c r="D5734" s="29">
        <v>46640</v>
      </c>
      <c r="E5734">
        <v>0.16</v>
      </c>
      <c r="F5734">
        <v>0.16</v>
      </c>
      <c r="G5734">
        <v>0.16</v>
      </c>
      <c r="H5734">
        <v>0.16</v>
      </c>
      <c r="J5734">
        <v>320</v>
      </c>
      <c r="K5734">
        <v>320</v>
      </c>
      <c r="L5734">
        <v>382.00678199999999</v>
      </c>
      <c r="R5734">
        <v>382.00678199999999</v>
      </c>
      <c r="S5734" t="s">
        <v>90</v>
      </c>
      <c r="T5734" s="297">
        <v>46311.754166666666</v>
      </c>
    </row>
    <row r="5735" spans="1:20" x14ac:dyDescent="0.35">
      <c r="A5735" t="s">
        <v>112</v>
      </c>
      <c r="B5735" t="s">
        <v>113</v>
      </c>
      <c r="C5735" t="s">
        <v>89</v>
      </c>
      <c r="D5735" s="29">
        <v>46641</v>
      </c>
      <c r="E5735">
        <v>0.16</v>
      </c>
      <c r="F5735">
        <v>0.16</v>
      </c>
      <c r="G5735">
        <v>0.16</v>
      </c>
      <c r="H5735">
        <v>0.16</v>
      </c>
      <c r="J5735">
        <v>320</v>
      </c>
      <c r="K5735">
        <v>320</v>
      </c>
      <c r="L5735">
        <v>382.00678199999999</v>
      </c>
      <c r="R5735">
        <v>382.00678199999999</v>
      </c>
      <c r="S5735" t="s">
        <v>90</v>
      </c>
      <c r="T5735" s="297">
        <v>46311.754166666666</v>
      </c>
    </row>
    <row r="5736" spans="1:20" x14ac:dyDescent="0.35">
      <c r="A5736" t="s">
        <v>112</v>
      </c>
      <c r="B5736" t="s">
        <v>113</v>
      </c>
      <c r="C5736" t="s">
        <v>89</v>
      </c>
      <c r="D5736" s="29">
        <v>46642</v>
      </c>
      <c r="E5736">
        <v>0.16</v>
      </c>
      <c r="F5736">
        <v>0.16</v>
      </c>
      <c r="G5736">
        <v>0.16</v>
      </c>
      <c r="H5736">
        <v>0.16</v>
      </c>
      <c r="J5736">
        <v>320</v>
      </c>
      <c r="K5736">
        <v>320</v>
      </c>
      <c r="L5736">
        <v>382.00678199999999</v>
      </c>
      <c r="R5736">
        <v>382.00678199999999</v>
      </c>
      <c r="S5736" t="s">
        <v>90</v>
      </c>
      <c r="T5736" s="297">
        <v>46311.754166666666</v>
      </c>
    </row>
    <row r="5737" spans="1:20" x14ac:dyDescent="0.35">
      <c r="A5737" t="s">
        <v>112</v>
      </c>
      <c r="B5737" t="s">
        <v>113</v>
      </c>
      <c r="C5737" t="s">
        <v>89</v>
      </c>
      <c r="D5737" s="29">
        <v>46643</v>
      </c>
      <c r="E5737">
        <v>0.16</v>
      </c>
      <c r="F5737">
        <v>0.16</v>
      </c>
      <c r="G5737">
        <v>0.16</v>
      </c>
      <c r="H5737">
        <v>0.16</v>
      </c>
      <c r="J5737">
        <v>320</v>
      </c>
      <c r="K5737">
        <v>320</v>
      </c>
      <c r="L5737">
        <v>382.00678199999999</v>
      </c>
      <c r="R5737">
        <v>382.00678199999999</v>
      </c>
      <c r="S5737" t="s">
        <v>90</v>
      </c>
      <c r="T5737" s="297">
        <v>46311.754166666666</v>
      </c>
    </row>
    <row r="5738" spans="1:20" x14ac:dyDescent="0.35">
      <c r="A5738" t="s">
        <v>112</v>
      </c>
      <c r="B5738" t="s">
        <v>113</v>
      </c>
      <c r="C5738" t="s">
        <v>89</v>
      </c>
      <c r="D5738" s="29">
        <v>46644</v>
      </c>
      <c r="E5738">
        <v>0.16</v>
      </c>
      <c r="F5738">
        <v>0.16</v>
      </c>
      <c r="G5738">
        <v>0.16</v>
      </c>
      <c r="H5738">
        <v>0.16</v>
      </c>
      <c r="J5738">
        <v>320</v>
      </c>
      <c r="K5738">
        <v>320</v>
      </c>
      <c r="L5738">
        <v>382.00678199999999</v>
      </c>
      <c r="R5738">
        <v>382.00678199999999</v>
      </c>
      <c r="S5738" t="s">
        <v>90</v>
      </c>
      <c r="T5738" s="297">
        <v>46311.754166666666</v>
      </c>
    </row>
    <row r="5739" spans="1:20" x14ac:dyDescent="0.35">
      <c r="A5739" t="s">
        <v>112</v>
      </c>
      <c r="B5739" t="s">
        <v>113</v>
      </c>
      <c r="C5739" t="s">
        <v>89</v>
      </c>
      <c r="D5739" s="29">
        <v>46645</v>
      </c>
      <c r="E5739">
        <v>0.16</v>
      </c>
      <c r="F5739">
        <v>0.16</v>
      </c>
      <c r="G5739">
        <v>0.16</v>
      </c>
      <c r="H5739">
        <v>0.16</v>
      </c>
      <c r="J5739">
        <v>320</v>
      </c>
      <c r="K5739">
        <v>320</v>
      </c>
      <c r="L5739">
        <v>382.00678199999999</v>
      </c>
      <c r="R5739">
        <v>382.00678199999999</v>
      </c>
      <c r="S5739" t="s">
        <v>90</v>
      </c>
      <c r="T5739" s="297">
        <v>46311.754166666666</v>
      </c>
    </row>
    <row r="5740" spans="1:20" x14ac:dyDescent="0.35">
      <c r="A5740" t="s">
        <v>112</v>
      </c>
      <c r="B5740" t="s">
        <v>113</v>
      </c>
      <c r="C5740" t="s">
        <v>89</v>
      </c>
      <c r="D5740" s="29">
        <v>46646</v>
      </c>
      <c r="E5740">
        <v>0.16</v>
      </c>
      <c r="F5740">
        <v>0.16</v>
      </c>
      <c r="G5740">
        <v>0.16</v>
      </c>
      <c r="H5740">
        <v>0.16</v>
      </c>
      <c r="J5740">
        <v>320</v>
      </c>
      <c r="K5740">
        <v>320</v>
      </c>
      <c r="L5740">
        <v>382.00678199999999</v>
      </c>
      <c r="R5740">
        <v>382.00678199999999</v>
      </c>
      <c r="S5740" t="s">
        <v>90</v>
      </c>
      <c r="T5740" s="297">
        <v>46311.754166666666</v>
      </c>
    </row>
    <row r="5741" spans="1:20" x14ac:dyDescent="0.35">
      <c r="A5741" t="s">
        <v>112</v>
      </c>
      <c r="B5741" t="s">
        <v>113</v>
      </c>
      <c r="C5741" t="s">
        <v>89</v>
      </c>
      <c r="D5741" s="29">
        <v>46647</v>
      </c>
      <c r="E5741">
        <v>0.16</v>
      </c>
      <c r="F5741">
        <v>0.16</v>
      </c>
      <c r="G5741">
        <v>0.16</v>
      </c>
      <c r="H5741">
        <v>0.16</v>
      </c>
      <c r="J5741">
        <v>320</v>
      </c>
      <c r="K5741">
        <v>320</v>
      </c>
      <c r="L5741">
        <v>382.00678199999999</v>
      </c>
      <c r="R5741">
        <v>382.00678199999999</v>
      </c>
      <c r="S5741" t="s">
        <v>90</v>
      </c>
      <c r="T5741" s="297">
        <v>46311.754166666666</v>
      </c>
    </row>
    <row r="5742" spans="1:20" x14ac:dyDescent="0.35">
      <c r="A5742" t="s">
        <v>112</v>
      </c>
      <c r="B5742" t="s">
        <v>113</v>
      </c>
      <c r="C5742" t="s">
        <v>89</v>
      </c>
      <c r="D5742" s="29">
        <v>46648</v>
      </c>
      <c r="E5742">
        <v>0.16</v>
      </c>
      <c r="F5742">
        <v>0.16</v>
      </c>
      <c r="G5742">
        <v>0.16</v>
      </c>
      <c r="H5742">
        <v>0.16</v>
      </c>
      <c r="J5742">
        <v>320</v>
      </c>
      <c r="K5742">
        <v>320</v>
      </c>
      <c r="L5742">
        <v>382.00678199999999</v>
      </c>
      <c r="R5742">
        <v>382.00678199999999</v>
      </c>
      <c r="S5742" t="s">
        <v>90</v>
      </c>
      <c r="T5742" s="297">
        <v>46311.754166666666</v>
      </c>
    </row>
    <row r="5743" spans="1:20" x14ac:dyDescent="0.35">
      <c r="A5743" t="s">
        <v>112</v>
      </c>
      <c r="B5743" t="s">
        <v>113</v>
      </c>
      <c r="C5743" t="s">
        <v>89</v>
      </c>
      <c r="D5743" s="29">
        <v>46649</v>
      </c>
      <c r="E5743">
        <v>0.16</v>
      </c>
      <c r="F5743">
        <v>0.16</v>
      </c>
      <c r="G5743">
        <v>0.16</v>
      </c>
      <c r="H5743">
        <v>0.16</v>
      </c>
      <c r="J5743">
        <v>320</v>
      </c>
      <c r="K5743">
        <v>320</v>
      </c>
      <c r="L5743">
        <v>382.00678199999999</v>
      </c>
      <c r="R5743">
        <v>382.00678199999999</v>
      </c>
      <c r="S5743" t="s">
        <v>90</v>
      </c>
      <c r="T5743" s="297">
        <v>46311.754166666666</v>
      </c>
    </row>
    <row r="5744" spans="1:20" x14ac:dyDescent="0.35">
      <c r="A5744" t="s">
        <v>112</v>
      </c>
      <c r="B5744" t="s">
        <v>113</v>
      </c>
      <c r="C5744" t="s">
        <v>89</v>
      </c>
      <c r="D5744" s="29">
        <v>46650</v>
      </c>
      <c r="E5744">
        <v>0.83</v>
      </c>
      <c r="F5744">
        <v>0.83</v>
      </c>
      <c r="G5744">
        <v>0.83</v>
      </c>
      <c r="H5744">
        <v>0.83</v>
      </c>
      <c r="J5744">
        <v>65</v>
      </c>
      <c r="K5744">
        <v>65</v>
      </c>
      <c r="L5744">
        <v>382.00678199999999</v>
      </c>
      <c r="R5744">
        <v>382.00678199999999</v>
      </c>
      <c r="S5744" t="s">
        <v>90</v>
      </c>
      <c r="T5744" s="297">
        <v>46311.754166666666</v>
      </c>
    </row>
    <row r="5745" spans="1:20" x14ac:dyDescent="0.35">
      <c r="A5745" t="s">
        <v>112</v>
      </c>
      <c r="B5745" t="s">
        <v>113</v>
      </c>
      <c r="C5745" t="s">
        <v>89</v>
      </c>
      <c r="D5745" s="29">
        <v>46651</v>
      </c>
      <c r="E5745">
        <v>0.55000000000000004</v>
      </c>
      <c r="F5745">
        <v>0.55000000000000004</v>
      </c>
      <c r="G5745">
        <v>0.55000000000000004</v>
      </c>
      <c r="H5745">
        <v>0.55000000000000004</v>
      </c>
      <c r="J5745">
        <v>170</v>
      </c>
      <c r="K5745">
        <v>170</v>
      </c>
      <c r="L5745">
        <v>382.00678199999999</v>
      </c>
      <c r="R5745">
        <v>382.00678199999999</v>
      </c>
      <c r="S5745" t="s">
        <v>90</v>
      </c>
      <c r="T5745" s="297">
        <v>46311.754166666666</v>
      </c>
    </row>
    <row r="5746" spans="1:20" x14ac:dyDescent="0.35">
      <c r="A5746" t="s">
        <v>112</v>
      </c>
      <c r="B5746" t="s">
        <v>113</v>
      </c>
      <c r="C5746" t="s">
        <v>89</v>
      </c>
      <c r="D5746" s="29">
        <v>46652</v>
      </c>
      <c r="E5746">
        <v>0.55000000000000004</v>
      </c>
      <c r="F5746">
        <v>0.55000000000000004</v>
      </c>
      <c r="G5746">
        <v>0.55000000000000004</v>
      </c>
      <c r="H5746">
        <v>0.55000000000000004</v>
      </c>
      <c r="J5746">
        <v>170</v>
      </c>
      <c r="K5746">
        <v>170</v>
      </c>
      <c r="L5746">
        <v>382.00678199999999</v>
      </c>
      <c r="R5746">
        <v>382.00678199999999</v>
      </c>
      <c r="S5746" t="s">
        <v>90</v>
      </c>
      <c r="T5746" s="297">
        <v>46311.754166666666</v>
      </c>
    </row>
    <row r="5747" spans="1:20" x14ac:dyDescent="0.35">
      <c r="A5747" t="s">
        <v>112</v>
      </c>
      <c r="B5747" t="s">
        <v>113</v>
      </c>
      <c r="C5747" t="s">
        <v>89</v>
      </c>
      <c r="D5747" s="29">
        <v>46653</v>
      </c>
      <c r="E5747">
        <v>0.55000000000000004</v>
      </c>
      <c r="F5747">
        <v>0.55000000000000004</v>
      </c>
      <c r="G5747">
        <v>0.55000000000000004</v>
      </c>
      <c r="H5747">
        <v>0.55000000000000004</v>
      </c>
      <c r="J5747">
        <v>170</v>
      </c>
      <c r="K5747">
        <v>170</v>
      </c>
      <c r="L5747">
        <v>382.00678199999999</v>
      </c>
      <c r="R5747">
        <v>382.00678199999999</v>
      </c>
      <c r="S5747" t="s">
        <v>90</v>
      </c>
      <c r="T5747" s="297">
        <v>46311.754166666666</v>
      </c>
    </row>
    <row r="5748" spans="1:20" x14ac:dyDescent="0.35">
      <c r="A5748" t="s">
        <v>112</v>
      </c>
      <c r="B5748" t="s">
        <v>113</v>
      </c>
      <c r="C5748" t="s">
        <v>89</v>
      </c>
      <c r="D5748" s="29">
        <v>46654</v>
      </c>
      <c r="E5748">
        <v>0.55000000000000004</v>
      </c>
      <c r="F5748">
        <v>0.55000000000000004</v>
      </c>
      <c r="G5748">
        <v>0.55000000000000004</v>
      </c>
      <c r="H5748">
        <v>0.55000000000000004</v>
      </c>
      <c r="J5748">
        <v>170</v>
      </c>
      <c r="K5748">
        <v>170</v>
      </c>
      <c r="L5748">
        <v>382.00678199999999</v>
      </c>
      <c r="R5748">
        <v>382.00678199999999</v>
      </c>
      <c r="S5748" t="s">
        <v>90</v>
      </c>
      <c r="T5748" s="297">
        <v>46311.754166666666</v>
      </c>
    </row>
    <row r="5749" spans="1:20" x14ac:dyDescent="0.35">
      <c r="A5749" t="s">
        <v>112</v>
      </c>
      <c r="B5749" t="s">
        <v>113</v>
      </c>
      <c r="C5749" t="s">
        <v>89</v>
      </c>
      <c r="D5749" s="29">
        <v>46655</v>
      </c>
      <c r="E5749">
        <v>0.55000000000000004</v>
      </c>
      <c r="F5749">
        <v>0.55000000000000004</v>
      </c>
      <c r="G5749">
        <v>0.55000000000000004</v>
      </c>
      <c r="H5749">
        <v>0.55000000000000004</v>
      </c>
      <c r="J5749">
        <v>170</v>
      </c>
      <c r="K5749">
        <v>170</v>
      </c>
      <c r="L5749">
        <v>382.00678199999999</v>
      </c>
      <c r="R5749">
        <v>382.00678199999999</v>
      </c>
      <c r="S5749" t="s">
        <v>90</v>
      </c>
      <c r="T5749" s="297">
        <v>46311.754166666666</v>
      </c>
    </row>
    <row r="5750" spans="1:20" x14ac:dyDescent="0.35">
      <c r="A5750" t="s">
        <v>112</v>
      </c>
      <c r="B5750" t="s">
        <v>113</v>
      </c>
      <c r="C5750" t="s">
        <v>89</v>
      </c>
      <c r="D5750" s="29">
        <v>46656</v>
      </c>
      <c r="E5750">
        <v>0.55000000000000004</v>
      </c>
      <c r="F5750">
        <v>0.55000000000000004</v>
      </c>
      <c r="G5750">
        <v>0.55000000000000004</v>
      </c>
      <c r="H5750">
        <v>0.55000000000000004</v>
      </c>
      <c r="J5750">
        <v>170</v>
      </c>
      <c r="K5750">
        <v>170</v>
      </c>
      <c r="L5750">
        <v>382.00678199999999</v>
      </c>
      <c r="R5750">
        <v>382.00678199999999</v>
      </c>
      <c r="S5750" t="s">
        <v>90</v>
      </c>
      <c r="T5750" s="297">
        <v>46311.754166666666</v>
      </c>
    </row>
    <row r="5751" spans="1:20" x14ac:dyDescent="0.35">
      <c r="A5751" t="s">
        <v>112</v>
      </c>
      <c r="B5751" t="s">
        <v>113</v>
      </c>
      <c r="C5751" t="s">
        <v>89</v>
      </c>
      <c r="D5751" s="29">
        <v>46657</v>
      </c>
      <c r="E5751">
        <v>0.55000000000000004</v>
      </c>
      <c r="F5751">
        <v>0.55000000000000004</v>
      </c>
      <c r="G5751">
        <v>0.55000000000000004</v>
      </c>
      <c r="H5751">
        <v>0.55000000000000004</v>
      </c>
      <c r="J5751">
        <v>170</v>
      </c>
      <c r="K5751">
        <v>170</v>
      </c>
      <c r="L5751">
        <v>382.00678199999999</v>
      </c>
      <c r="R5751">
        <v>382.00678199999999</v>
      </c>
      <c r="S5751" t="s">
        <v>90</v>
      </c>
      <c r="T5751" s="297">
        <v>46311.754166666666</v>
      </c>
    </row>
    <row r="5752" spans="1:20" x14ac:dyDescent="0.35">
      <c r="A5752" t="s">
        <v>112</v>
      </c>
      <c r="B5752" t="s">
        <v>113</v>
      </c>
      <c r="C5752" t="s">
        <v>89</v>
      </c>
      <c r="D5752" s="29">
        <v>46658</v>
      </c>
      <c r="E5752">
        <v>0.55000000000000004</v>
      </c>
      <c r="F5752">
        <v>0.55000000000000004</v>
      </c>
      <c r="G5752">
        <v>0.55000000000000004</v>
      </c>
      <c r="H5752">
        <v>0.55000000000000004</v>
      </c>
      <c r="J5752">
        <v>170</v>
      </c>
      <c r="K5752">
        <v>170</v>
      </c>
      <c r="L5752">
        <v>382.00678199999999</v>
      </c>
      <c r="R5752">
        <v>382.00678199999999</v>
      </c>
      <c r="S5752" t="s">
        <v>90</v>
      </c>
      <c r="T5752" s="297">
        <v>46311.754166666666</v>
      </c>
    </row>
    <row r="5753" spans="1:20" x14ac:dyDescent="0.35">
      <c r="A5753" t="s">
        <v>112</v>
      </c>
      <c r="B5753" t="s">
        <v>113</v>
      </c>
      <c r="C5753" t="s">
        <v>89</v>
      </c>
      <c r="D5753" s="29">
        <v>46659</v>
      </c>
      <c r="E5753">
        <v>0.55000000000000004</v>
      </c>
      <c r="F5753">
        <v>0.55000000000000004</v>
      </c>
      <c r="G5753">
        <v>0.55000000000000004</v>
      </c>
      <c r="H5753">
        <v>0.55000000000000004</v>
      </c>
      <c r="J5753">
        <v>170</v>
      </c>
      <c r="K5753">
        <v>170</v>
      </c>
      <c r="L5753">
        <v>382.00678199999999</v>
      </c>
      <c r="R5753">
        <v>382.00678199999999</v>
      </c>
      <c r="S5753" t="s">
        <v>90</v>
      </c>
      <c r="T5753" s="297">
        <v>46311.754166666666</v>
      </c>
    </row>
    <row r="5754" spans="1:20" x14ac:dyDescent="0.35">
      <c r="A5754" t="s">
        <v>112</v>
      </c>
      <c r="B5754" t="s">
        <v>113</v>
      </c>
      <c r="C5754" t="s">
        <v>89</v>
      </c>
      <c r="D5754" s="29">
        <v>46660</v>
      </c>
      <c r="E5754">
        <v>0.55000000000000004</v>
      </c>
      <c r="F5754">
        <v>0.55000000000000004</v>
      </c>
      <c r="G5754">
        <v>0.55000000000000004</v>
      </c>
      <c r="H5754">
        <v>0.55000000000000004</v>
      </c>
      <c r="J5754">
        <v>170</v>
      </c>
      <c r="K5754">
        <v>170</v>
      </c>
      <c r="L5754">
        <v>382.00678199999999</v>
      </c>
      <c r="R5754">
        <v>382.00678199999999</v>
      </c>
      <c r="S5754" t="s">
        <v>90</v>
      </c>
      <c r="T5754" s="297">
        <v>46311.754166666666</v>
      </c>
    </row>
    <row r="5755" spans="1:20" x14ac:dyDescent="0.35">
      <c r="A5755" t="s">
        <v>112</v>
      </c>
      <c r="B5755" t="s">
        <v>113</v>
      </c>
      <c r="C5755" t="s">
        <v>89</v>
      </c>
      <c r="D5755" s="29">
        <v>46661</v>
      </c>
      <c r="E5755">
        <v>0.55000000000000004</v>
      </c>
      <c r="F5755">
        <v>0.55000000000000004</v>
      </c>
      <c r="G5755">
        <v>0.55000000000000004</v>
      </c>
      <c r="H5755">
        <v>0.55000000000000004</v>
      </c>
      <c r="J5755">
        <v>170</v>
      </c>
      <c r="K5755">
        <v>170</v>
      </c>
      <c r="L5755">
        <v>382.00678199999999</v>
      </c>
      <c r="R5755">
        <v>382.00678199999999</v>
      </c>
      <c r="S5755" t="s">
        <v>90</v>
      </c>
      <c r="T5755" s="297">
        <v>46311.754166666666</v>
      </c>
    </row>
    <row r="5756" spans="1:20" x14ac:dyDescent="0.35">
      <c r="A5756" t="s">
        <v>112</v>
      </c>
      <c r="B5756" t="s">
        <v>113</v>
      </c>
      <c r="C5756" t="s">
        <v>89</v>
      </c>
      <c r="D5756" s="29">
        <v>46662</v>
      </c>
      <c r="E5756">
        <v>0.04</v>
      </c>
      <c r="F5756">
        <v>0.04</v>
      </c>
      <c r="G5756">
        <v>0.04</v>
      </c>
      <c r="H5756">
        <v>0.04</v>
      </c>
      <c r="J5756">
        <v>365</v>
      </c>
      <c r="K5756">
        <v>365</v>
      </c>
      <c r="L5756">
        <v>382.00678199999999</v>
      </c>
      <c r="R5756">
        <v>382.00678199999999</v>
      </c>
      <c r="S5756" t="s">
        <v>90</v>
      </c>
      <c r="T5756" s="297">
        <v>46311.754166666666</v>
      </c>
    </row>
    <row r="5757" spans="1:20" x14ac:dyDescent="0.35">
      <c r="A5757" t="s">
        <v>112</v>
      </c>
      <c r="B5757" t="s">
        <v>113</v>
      </c>
      <c r="C5757" t="s">
        <v>89</v>
      </c>
      <c r="D5757" s="29">
        <v>46663</v>
      </c>
      <c r="E5757">
        <v>0.04</v>
      </c>
      <c r="F5757">
        <v>0.04</v>
      </c>
      <c r="G5757">
        <v>0.04</v>
      </c>
      <c r="H5757">
        <v>0.04</v>
      </c>
      <c r="J5757">
        <v>365</v>
      </c>
      <c r="K5757">
        <v>365</v>
      </c>
      <c r="L5757">
        <v>382.00678199999999</v>
      </c>
      <c r="R5757">
        <v>382.00678199999999</v>
      </c>
      <c r="S5757" t="s">
        <v>90</v>
      </c>
      <c r="T5757" s="297">
        <v>46311.754166666666</v>
      </c>
    </row>
    <row r="5758" spans="1:20" x14ac:dyDescent="0.35">
      <c r="A5758" t="s">
        <v>112</v>
      </c>
      <c r="B5758" t="s">
        <v>113</v>
      </c>
      <c r="C5758" t="s">
        <v>89</v>
      </c>
      <c r="D5758" s="29">
        <v>46664</v>
      </c>
      <c r="E5758">
        <v>0.04</v>
      </c>
      <c r="F5758">
        <v>0.04</v>
      </c>
      <c r="G5758">
        <v>0.04</v>
      </c>
      <c r="H5758">
        <v>0.04</v>
      </c>
      <c r="J5758">
        <v>365</v>
      </c>
      <c r="K5758">
        <v>365</v>
      </c>
      <c r="L5758">
        <v>382.00678199999999</v>
      </c>
      <c r="R5758">
        <v>382.00678199999999</v>
      </c>
      <c r="S5758" t="s">
        <v>90</v>
      </c>
      <c r="T5758" s="297">
        <v>46311.754166666666</v>
      </c>
    </row>
    <row r="5759" spans="1:20" x14ac:dyDescent="0.35">
      <c r="A5759" t="s">
        <v>112</v>
      </c>
      <c r="B5759" t="s">
        <v>113</v>
      </c>
      <c r="C5759" t="s">
        <v>89</v>
      </c>
      <c r="D5759" s="29">
        <v>46665</v>
      </c>
      <c r="E5759">
        <v>0.04</v>
      </c>
      <c r="F5759">
        <v>0.04</v>
      </c>
      <c r="G5759">
        <v>0.04</v>
      </c>
      <c r="H5759">
        <v>0.04</v>
      </c>
      <c r="J5759">
        <v>365</v>
      </c>
      <c r="K5759">
        <v>365</v>
      </c>
      <c r="L5759">
        <v>382.00678199999999</v>
      </c>
      <c r="R5759">
        <v>382.00678199999999</v>
      </c>
      <c r="S5759" t="s">
        <v>90</v>
      </c>
      <c r="T5759" s="297">
        <v>46311.754166666666</v>
      </c>
    </row>
    <row r="5760" spans="1:20" x14ac:dyDescent="0.35">
      <c r="A5760" t="s">
        <v>112</v>
      </c>
      <c r="B5760" t="s">
        <v>113</v>
      </c>
      <c r="C5760" t="s">
        <v>89</v>
      </c>
      <c r="D5760" s="29">
        <v>46666</v>
      </c>
      <c r="E5760">
        <v>0.04</v>
      </c>
      <c r="F5760">
        <v>0.04</v>
      </c>
      <c r="G5760">
        <v>0.04</v>
      </c>
      <c r="H5760">
        <v>0.04</v>
      </c>
      <c r="J5760">
        <v>365</v>
      </c>
      <c r="K5760">
        <v>365</v>
      </c>
      <c r="L5760">
        <v>382.00678199999999</v>
      </c>
      <c r="R5760">
        <v>382.00678199999999</v>
      </c>
      <c r="S5760" t="s">
        <v>90</v>
      </c>
      <c r="T5760" s="297">
        <v>46311.754166666666</v>
      </c>
    </row>
    <row r="5761" spans="1:20" x14ac:dyDescent="0.35">
      <c r="A5761" t="s">
        <v>112</v>
      </c>
      <c r="B5761" t="s">
        <v>113</v>
      </c>
      <c r="C5761" t="s">
        <v>89</v>
      </c>
      <c r="D5761" s="29">
        <v>46667</v>
      </c>
      <c r="E5761">
        <v>0.04</v>
      </c>
      <c r="F5761">
        <v>0.04</v>
      </c>
      <c r="G5761">
        <v>0.04</v>
      </c>
      <c r="H5761">
        <v>0.04</v>
      </c>
      <c r="J5761">
        <v>365</v>
      </c>
      <c r="K5761">
        <v>365</v>
      </c>
      <c r="L5761">
        <v>382.00678199999999</v>
      </c>
      <c r="R5761">
        <v>382.00678199999999</v>
      </c>
      <c r="S5761" t="s">
        <v>90</v>
      </c>
      <c r="T5761" s="297">
        <v>46311.754166666666</v>
      </c>
    </row>
    <row r="5762" spans="1:20" x14ac:dyDescent="0.35">
      <c r="A5762" t="s">
        <v>112</v>
      </c>
      <c r="B5762" t="s">
        <v>113</v>
      </c>
      <c r="C5762" t="s">
        <v>89</v>
      </c>
      <c r="D5762" s="29">
        <v>46668</v>
      </c>
      <c r="E5762">
        <v>0.04</v>
      </c>
      <c r="F5762">
        <v>0.04</v>
      </c>
      <c r="G5762">
        <v>0.04</v>
      </c>
      <c r="H5762">
        <v>0.04</v>
      </c>
      <c r="J5762">
        <v>365</v>
      </c>
      <c r="K5762">
        <v>365</v>
      </c>
      <c r="L5762">
        <v>382.00678199999999</v>
      </c>
      <c r="R5762">
        <v>382.00678199999999</v>
      </c>
      <c r="S5762" t="s">
        <v>90</v>
      </c>
      <c r="T5762" s="297">
        <v>46311.754166666666</v>
      </c>
    </row>
    <row r="5763" spans="1:20" x14ac:dyDescent="0.35">
      <c r="A5763" t="s">
        <v>112</v>
      </c>
      <c r="B5763" t="s">
        <v>113</v>
      </c>
      <c r="C5763" t="s">
        <v>89</v>
      </c>
      <c r="D5763" s="29">
        <v>46669</v>
      </c>
      <c r="E5763">
        <v>0.04</v>
      </c>
      <c r="F5763">
        <v>0.04</v>
      </c>
      <c r="G5763">
        <v>0.04</v>
      </c>
      <c r="H5763">
        <v>0.04</v>
      </c>
      <c r="J5763">
        <v>365</v>
      </c>
      <c r="K5763">
        <v>365</v>
      </c>
      <c r="L5763">
        <v>382.00678199999999</v>
      </c>
      <c r="R5763">
        <v>382.00678199999999</v>
      </c>
      <c r="S5763" t="s">
        <v>90</v>
      </c>
      <c r="T5763" s="297">
        <v>46311.754166666666</v>
      </c>
    </row>
    <row r="5764" spans="1:20" x14ac:dyDescent="0.35">
      <c r="A5764" t="s">
        <v>112</v>
      </c>
      <c r="B5764" t="s">
        <v>113</v>
      </c>
      <c r="C5764" t="s">
        <v>89</v>
      </c>
      <c r="D5764" s="29">
        <v>46670</v>
      </c>
      <c r="E5764">
        <v>0.04</v>
      </c>
      <c r="F5764">
        <v>0.04</v>
      </c>
      <c r="G5764">
        <v>0.04</v>
      </c>
      <c r="H5764">
        <v>0.04</v>
      </c>
      <c r="J5764">
        <v>365</v>
      </c>
      <c r="K5764">
        <v>365</v>
      </c>
      <c r="L5764">
        <v>382.00678199999999</v>
      </c>
      <c r="R5764">
        <v>382.00678199999999</v>
      </c>
      <c r="S5764" t="s">
        <v>90</v>
      </c>
      <c r="T5764" s="297">
        <v>46311.754166666666</v>
      </c>
    </row>
    <row r="5765" spans="1:20" x14ac:dyDescent="0.35">
      <c r="A5765" t="s">
        <v>112</v>
      </c>
      <c r="B5765" t="s">
        <v>113</v>
      </c>
      <c r="C5765" t="s">
        <v>89</v>
      </c>
      <c r="D5765" s="29">
        <v>46671</v>
      </c>
      <c r="E5765">
        <v>0.04</v>
      </c>
      <c r="F5765">
        <v>0.04</v>
      </c>
      <c r="G5765">
        <v>0.04</v>
      </c>
      <c r="H5765">
        <v>0.04</v>
      </c>
      <c r="J5765">
        <v>365</v>
      </c>
      <c r="K5765">
        <v>365</v>
      </c>
      <c r="L5765">
        <v>382.00678199999999</v>
      </c>
      <c r="R5765">
        <v>382.00678199999999</v>
      </c>
      <c r="S5765" t="s">
        <v>90</v>
      </c>
      <c r="T5765" s="297">
        <v>46311.754166666666</v>
      </c>
    </row>
    <row r="5766" spans="1:20" x14ac:dyDescent="0.35">
      <c r="A5766" t="s">
        <v>112</v>
      </c>
      <c r="B5766" t="s">
        <v>113</v>
      </c>
      <c r="C5766" t="s">
        <v>89</v>
      </c>
      <c r="D5766" s="29">
        <v>46672</v>
      </c>
      <c r="E5766">
        <v>0.04</v>
      </c>
      <c r="F5766">
        <v>0.04</v>
      </c>
      <c r="G5766">
        <v>0.04</v>
      </c>
      <c r="H5766">
        <v>0.04</v>
      </c>
      <c r="J5766">
        <v>365</v>
      </c>
      <c r="K5766">
        <v>365</v>
      </c>
      <c r="L5766">
        <v>382.00678199999999</v>
      </c>
      <c r="R5766">
        <v>382.00678199999999</v>
      </c>
      <c r="S5766" t="s">
        <v>90</v>
      </c>
      <c r="T5766" s="297">
        <v>46311.754166666666</v>
      </c>
    </row>
    <row r="5767" spans="1:20" x14ac:dyDescent="0.35">
      <c r="A5767" t="s">
        <v>112</v>
      </c>
      <c r="B5767" t="s">
        <v>113</v>
      </c>
      <c r="C5767" t="s">
        <v>89</v>
      </c>
      <c r="D5767" s="29">
        <v>46673</v>
      </c>
      <c r="E5767">
        <v>0.04</v>
      </c>
      <c r="F5767">
        <v>0.04</v>
      </c>
      <c r="G5767">
        <v>0.04</v>
      </c>
      <c r="H5767">
        <v>0.04</v>
      </c>
      <c r="J5767">
        <v>365</v>
      </c>
      <c r="K5767">
        <v>365</v>
      </c>
      <c r="L5767">
        <v>382.00678199999999</v>
      </c>
      <c r="R5767">
        <v>382.00678199999999</v>
      </c>
      <c r="S5767" t="s">
        <v>90</v>
      </c>
      <c r="T5767" s="297">
        <v>46311.754166666666</v>
      </c>
    </row>
    <row r="5768" spans="1:20" x14ac:dyDescent="0.35">
      <c r="A5768" t="s">
        <v>112</v>
      </c>
      <c r="B5768" t="s">
        <v>113</v>
      </c>
      <c r="C5768" t="s">
        <v>89</v>
      </c>
      <c r="D5768" s="29">
        <v>46674</v>
      </c>
      <c r="E5768">
        <v>0.04</v>
      </c>
      <c r="F5768">
        <v>0.04</v>
      </c>
      <c r="G5768">
        <v>0.04</v>
      </c>
      <c r="H5768">
        <v>0.04</v>
      </c>
      <c r="J5768">
        <v>365</v>
      </c>
      <c r="K5768">
        <v>365</v>
      </c>
      <c r="L5768">
        <v>382.00678199999999</v>
      </c>
      <c r="R5768">
        <v>382.00678199999999</v>
      </c>
      <c r="S5768" t="s">
        <v>90</v>
      </c>
      <c r="T5768" s="297">
        <v>46311.754166666666</v>
      </c>
    </row>
    <row r="5769" spans="1:20" x14ac:dyDescent="0.35">
      <c r="A5769" t="s">
        <v>112</v>
      </c>
      <c r="B5769" t="s">
        <v>113</v>
      </c>
      <c r="C5769" t="s">
        <v>89</v>
      </c>
      <c r="D5769" s="29">
        <v>46675</v>
      </c>
      <c r="E5769">
        <v>0.04</v>
      </c>
      <c r="F5769">
        <v>0.04</v>
      </c>
      <c r="G5769">
        <v>0.04</v>
      </c>
      <c r="H5769">
        <v>0.04</v>
      </c>
      <c r="J5769">
        <v>365</v>
      </c>
      <c r="K5769">
        <v>365</v>
      </c>
      <c r="L5769">
        <v>382.00678199999999</v>
      </c>
      <c r="R5769">
        <v>382.00678199999999</v>
      </c>
      <c r="S5769" t="s">
        <v>90</v>
      </c>
      <c r="T5769" s="297">
        <v>46311.754166666666</v>
      </c>
    </row>
    <row r="5770" spans="1:20" x14ac:dyDescent="0.35">
      <c r="A5770" t="s">
        <v>112</v>
      </c>
      <c r="B5770" t="s">
        <v>113</v>
      </c>
      <c r="C5770" t="s">
        <v>89</v>
      </c>
      <c r="D5770" s="29">
        <v>46676</v>
      </c>
      <c r="E5770">
        <v>0</v>
      </c>
      <c r="F5770">
        <v>0</v>
      </c>
      <c r="G5770">
        <v>0</v>
      </c>
      <c r="H5770">
        <v>0</v>
      </c>
      <c r="J5770">
        <v>385</v>
      </c>
      <c r="K5770">
        <v>385</v>
      </c>
      <c r="L5770">
        <v>382.00678199999999</v>
      </c>
      <c r="R5770">
        <v>382.00678199999999</v>
      </c>
      <c r="S5770" t="s">
        <v>90</v>
      </c>
      <c r="T5770" s="297">
        <v>46311.754166666666</v>
      </c>
    </row>
    <row r="5771" spans="1:20" x14ac:dyDescent="0.35">
      <c r="A5771" t="s">
        <v>112</v>
      </c>
      <c r="B5771" t="s">
        <v>113</v>
      </c>
      <c r="C5771" t="s">
        <v>89</v>
      </c>
      <c r="D5771" s="29">
        <v>46677</v>
      </c>
      <c r="E5771">
        <v>0</v>
      </c>
      <c r="F5771">
        <v>0</v>
      </c>
      <c r="G5771">
        <v>0</v>
      </c>
      <c r="H5771">
        <v>0</v>
      </c>
      <c r="J5771">
        <v>385</v>
      </c>
      <c r="K5771">
        <v>385</v>
      </c>
      <c r="L5771">
        <v>382.00678199999999</v>
      </c>
      <c r="R5771">
        <v>382.00678199999999</v>
      </c>
      <c r="S5771" t="s">
        <v>90</v>
      </c>
      <c r="T5771" s="297">
        <v>46311.754166666666</v>
      </c>
    </row>
    <row r="5772" spans="1:20" x14ac:dyDescent="0.35">
      <c r="A5772" t="s">
        <v>112</v>
      </c>
      <c r="B5772" t="s">
        <v>113</v>
      </c>
      <c r="C5772" t="s">
        <v>89</v>
      </c>
      <c r="D5772" s="29">
        <v>46678</v>
      </c>
      <c r="E5772">
        <v>0</v>
      </c>
      <c r="F5772">
        <v>0</v>
      </c>
      <c r="G5772">
        <v>0</v>
      </c>
      <c r="H5772">
        <v>0</v>
      </c>
      <c r="J5772">
        <v>385</v>
      </c>
      <c r="K5772">
        <v>385</v>
      </c>
      <c r="L5772">
        <v>382.00678199999999</v>
      </c>
      <c r="R5772">
        <v>382.00678199999999</v>
      </c>
      <c r="S5772" t="s">
        <v>90</v>
      </c>
      <c r="T5772" s="297">
        <v>46311.754166666666</v>
      </c>
    </row>
    <row r="5773" spans="1:20" x14ac:dyDescent="0.35">
      <c r="A5773" t="s">
        <v>112</v>
      </c>
      <c r="B5773" t="s">
        <v>113</v>
      </c>
      <c r="C5773" t="s">
        <v>89</v>
      </c>
      <c r="D5773" s="29">
        <v>46679</v>
      </c>
      <c r="E5773">
        <v>0</v>
      </c>
      <c r="F5773">
        <v>0</v>
      </c>
      <c r="G5773">
        <v>0</v>
      </c>
      <c r="H5773">
        <v>0</v>
      </c>
      <c r="J5773">
        <v>385</v>
      </c>
      <c r="K5773">
        <v>385</v>
      </c>
      <c r="L5773">
        <v>382.00678199999999</v>
      </c>
      <c r="R5773">
        <v>382.00678199999999</v>
      </c>
      <c r="S5773" t="s">
        <v>90</v>
      </c>
      <c r="T5773" s="297">
        <v>46311.754166666666</v>
      </c>
    </row>
    <row r="5774" spans="1:20" x14ac:dyDescent="0.35">
      <c r="A5774" t="s">
        <v>112</v>
      </c>
      <c r="B5774" t="s">
        <v>113</v>
      </c>
      <c r="C5774" t="s">
        <v>89</v>
      </c>
      <c r="D5774" s="29">
        <v>46680</v>
      </c>
      <c r="E5774">
        <v>0</v>
      </c>
      <c r="F5774">
        <v>0</v>
      </c>
      <c r="G5774">
        <v>0</v>
      </c>
      <c r="H5774">
        <v>0</v>
      </c>
      <c r="J5774">
        <v>385</v>
      </c>
      <c r="K5774">
        <v>385</v>
      </c>
      <c r="L5774">
        <v>382.00678199999999</v>
      </c>
      <c r="R5774">
        <v>382.00678199999999</v>
      </c>
      <c r="S5774" t="s">
        <v>90</v>
      </c>
      <c r="T5774" s="297">
        <v>46311.754166666666</v>
      </c>
    </row>
    <row r="5775" spans="1:20" x14ac:dyDescent="0.35">
      <c r="A5775" t="s">
        <v>112</v>
      </c>
      <c r="B5775" t="s">
        <v>113</v>
      </c>
      <c r="C5775" t="s">
        <v>89</v>
      </c>
      <c r="D5775" s="29">
        <v>46681</v>
      </c>
      <c r="E5775">
        <v>0</v>
      </c>
      <c r="F5775">
        <v>0</v>
      </c>
      <c r="G5775">
        <v>0</v>
      </c>
      <c r="H5775">
        <v>0</v>
      </c>
      <c r="J5775">
        <v>385</v>
      </c>
      <c r="K5775">
        <v>385</v>
      </c>
      <c r="L5775">
        <v>382.00678199999999</v>
      </c>
      <c r="R5775">
        <v>382.00678199999999</v>
      </c>
      <c r="S5775" t="s">
        <v>90</v>
      </c>
      <c r="T5775" s="297">
        <v>46311.754166666666</v>
      </c>
    </row>
    <row r="5776" spans="1:20" x14ac:dyDescent="0.35">
      <c r="A5776" t="s">
        <v>112</v>
      </c>
      <c r="B5776" t="s">
        <v>113</v>
      </c>
      <c r="C5776" t="s">
        <v>89</v>
      </c>
      <c r="D5776" s="29">
        <v>46682</v>
      </c>
      <c r="E5776">
        <v>0</v>
      </c>
      <c r="F5776">
        <v>0</v>
      </c>
      <c r="G5776">
        <v>0</v>
      </c>
      <c r="H5776">
        <v>0</v>
      </c>
      <c r="J5776">
        <v>385</v>
      </c>
      <c r="K5776">
        <v>385</v>
      </c>
      <c r="L5776">
        <v>382.00678199999999</v>
      </c>
      <c r="R5776">
        <v>382.00678199999999</v>
      </c>
      <c r="S5776" t="s">
        <v>90</v>
      </c>
      <c r="T5776" s="297">
        <v>46311.754166666666</v>
      </c>
    </row>
    <row r="5777" spans="1:20" x14ac:dyDescent="0.35">
      <c r="A5777" t="s">
        <v>112</v>
      </c>
      <c r="B5777" t="s">
        <v>113</v>
      </c>
      <c r="C5777" t="s">
        <v>89</v>
      </c>
      <c r="D5777" s="29">
        <v>46683</v>
      </c>
      <c r="E5777">
        <v>0</v>
      </c>
      <c r="F5777">
        <v>0</v>
      </c>
      <c r="G5777">
        <v>0</v>
      </c>
      <c r="H5777">
        <v>0</v>
      </c>
      <c r="J5777">
        <v>385</v>
      </c>
      <c r="K5777">
        <v>385</v>
      </c>
      <c r="L5777">
        <v>382.00678199999999</v>
      </c>
      <c r="R5777">
        <v>382.00678199999999</v>
      </c>
      <c r="S5777" t="s">
        <v>90</v>
      </c>
      <c r="T5777" s="297">
        <v>46311.754166666666</v>
      </c>
    </row>
    <row r="5778" spans="1:20" x14ac:dyDescent="0.35">
      <c r="A5778" t="s">
        <v>112</v>
      </c>
      <c r="B5778" t="s">
        <v>113</v>
      </c>
      <c r="C5778" t="s">
        <v>89</v>
      </c>
      <c r="D5778" s="29">
        <v>46684</v>
      </c>
      <c r="E5778">
        <v>0</v>
      </c>
      <c r="F5778">
        <v>0</v>
      </c>
      <c r="G5778">
        <v>0</v>
      </c>
      <c r="H5778">
        <v>0</v>
      </c>
      <c r="J5778">
        <v>385</v>
      </c>
      <c r="K5778">
        <v>385</v>
      </c>
      <c r="L5778">
        <v>382.00678199999999</v>
      </c>
      <c r="R5778">
        <v>382.00678199999999</v>
      </c>
      <c r="S5778" t="s">
        <v>90</v>
      </c>
      <c r="T5778" s="297">
        <v>46311.754166666666</v>
      </c>
    </row>
    <row r="5779" spans="1:20" x14ac:dyDescent="0.35">
      <c r="A5779" t="s">
        <v>112</v>
      </c>
      <c r="B5779" t="s">
        <v>113</v>
      </c>
      <c r="C5779" t="s">
        <v>89</v>
      </c>
      <c r="D5779" s="29">
        <v>46685</v>
      </c>
      <c r="E5779">
        <v>0</v>
      </c>
      <c r="F5779">
        <v>0</v>
      </c>
      <c r="G5779">
        <v>0</v>
      </c>
      <c r="H5779">
        <v>0</v>
      </c>
      <c r="J5779">
        <v>390</v>
      </c>
      <c r="K5779">
        <v>390</v>
      </c>
      <c r="L5779">
        <v>382.00678199999999</v>
      </c>
      <c r="R5779">
        <v>382.00678199999999</v>
      </c>
      <c r="S5779" t="s">
        <v>90</v>
      </c>
      <c r="T5779" s="297">
        <v>46311.754166666666</v>
      </c>
    </row>
    <row r="5780" spans="1:20" x14ac:dyDescent="0.35">
      <c r="A5780" t="s">
        <v>112</v>
      </c>
      <c r="B5780" t="s">
        <v>113</v>
      </c>
      <c r="C5780" t="s">
        <v>89</v>
      </c>
      <c r="D5780" s="29">
        <v>46686</v>
      </c>
      <c r="E5780">
        <v>0</v>
      </c>
      <c r="F5780">
        <v>0</v>
      </c>
      <c r="G5780">
        <v>0</v>
      </c>
      <c r="H5780">
        <v>0</v>
      </c>
      <c r="J5780">
        <v>390</v>
      </c>
      <c r="K5780">
        <v>390</v>
      </c>
      <c r="L5780">
        <v>382.00678199999999</v>
      </c>
      <c r="R5780">
        <v>382.00678199999999</v>
      </c>
      <c r="S5780" t="s">
        <v>90</v>
      </c>
      <c r="T5780" s="297">
        <v>46311.754166666666</v>
      </c>
    </row>
    <row r="5781" spans="1:20" x14ac:dyDescent="0.35">
      <c r="A5781" t="s">
        <v>112</v>
      </c>
      <c r="B5781" t="s">
        <v>113</v>
      </c>
      <c r="C5781" t="s">
        <v>89</v>
      </c>
      <c r="D5781" s="29">
        <v>46687</v>
      </c>
      <c r="E5781">
        <v>0</v>
      </c>
      <c r="F5781">
        <v>0</v>
      </c>
      <c r="G5781">
        <v>0</v>
      </c>
      <c r="H5781">
        <v>0</v>
      </c>
      <c r="J5781">
        <v>390</v>
      </c>
      <c r="K5781">
        <v>390</v>
      </c>
      <c r="L5781">
        <v>382.00678199999999</v>
      </c>
      <c r="R5781">
        <v>382.00678199999999</v>
      </c>
      <c r="S5781" t="s">
        <v>90</v>
      </c>
      <c r="T5781" s="297">
        <v>46311.754166666666</v>
      </c>
    </row>
    <row r="5782" spans="1:20" x14ac:dyDescent="0.35">
      <c r="A5782" t="s">
        <v>112</v>
      </c>
      <c r="B5782" t="s">
        <v>113</v>
      </c>
      <c r="C5782" t="s">
        <v>89</v>
      </c>
      <c r="D5782" s="29">
        <v>46688</v>
      </c>
      <c r="E5782">
        <v>0</v>
      </c>
      <c r="F5782">
        <v>0</v>
      </c>
      <c r="G5782">
        <v>0</v>
      </c>
      <c r="H5782">
        <v>0</v>
      </c>
      <c r="J5782">
        <v>390</v>
      </c>
      <c r="K5782">
        <v>390</v>
      </c>
      <c r="L5782">
        <v>382.00678199999999</v>
      </c>
      <c r="R5782">
        <v>382.00678199999999</v>
      </c>
      <c r="S5782" t="s">
        <v>90</v>
      </c>
      <c r="T5782" s="297">
        <v>46311.754166666666</v>
      </c>
    </row>
    <row r="5783" spans="1:20" x14ac:dyDescent="0.35">
      <c r="A5783" t="s">
        <v>112</v>
      </c>
      <c r="B5783" t="s">
        <v>113</v>
      </c>
      <c r="C5783" t="s">
        <v>89</v>
      </c>
      <c r="D5783" s="29">
        <v>46689</v>
      </c>
      <c r="E5783">
        <v>0</v>
      </c>
      <c r="F5783">
        <v>0</v>
      </c>
      <c r="G5783">
        <v>0</v>
      </c>
      <c r="H5783">
        <v>0</v>
      </c>
      <c r="J5783">
        <v>390</v>
      </c>
      <c r="K5783">
        <v>390</v>
      </c>
      <c r="L5783">
        <v>382.00678199999999</v>
      </c>
      <c r="R5783">
        <v>382.00678199999999</v>
      </c>
      <c r="S5783" t="s">
        <v>90</v>
      </c>
      <c r="T5783" s="297">
        <v>46311.754166666666</v>
      </c>
    </row>
    <row r="5784" spans="1:20" x14ac:dyDescent="0.35">
      <c r="A5784" t="s">
        <v>112</v>
      </c>
      <c r="B5784" t="s">
        <v>113</v>
      </c>
      <c r="C5784" t="s">
        <v>89</v>
      </c>
      <c r="D5784" s="29">
        <v>46690</v>
      </c>
      <c r="E5784">
        <v>0</v>
      </c>
      <c r="F5784">
        <v>0</v>
      </c>
      <c r="G5784">
        <v>0</v>
      </c>
      <c r="H5784">
        <v>0</v>
      </c>
      <c r="L5784">
        <v>382.00678199999999</v>
      </c>
      <c r="R5784">
        <v>382.00678199999999</v>
      </c>
      <c r="S5784" t="s">
        <v>90</v>
      </c>
      <c r="T5784" s="297">
        <v>46311.754166666666</v>
      </c>
    </row>
    <row r="5785" spans="1:20" x14ac:dyDescent="0.35">
      <c r="A5785" t="s">
        <v>112</v>
      </c>
      <c r="B5785" t="s">
        <v>113</v>
      </c>
      <c r="C5785" t="s">
        <v>89</v>
      </c>
      <c r="D5785" s="29">
        <v>46691</v>
      </c>
      <c r="E5785">
        <v>0</v>
      </c>
      <c r="F5785">
        <v>0</v>
      </c>
      <c r="G5785">
        <v>0</v>
      </c>
      <c r="H5785">
        <v>0</v>
      </c>
      <c r="L5785">
        <v>382.00678199999999</v>
      </c>
      <c r="R5785">
        <v>382.00678199999999</v>
      </c>
      <c r="S5785" t="s">
        <v>90</v>
      </c>
      <c r="T5785" s="297">
        <v>46311.754166666666</v>
      </c>
    </row>
    <row r="5786" spans="1:20" x14ac:dyDescent="0.35">
      <c r="A5786" t="s">
        <v>112</v>
      </c>
      <c r="B5786" t="s">
        <v>113</v>
      </c>
      <c r="C5786" t="s">
        <v>89</v>
      </c>
      <c r="D5786" s="29">
        <v>46692</v>
      </c>
      <c r="E5786">
        <v>0</v>
      </c>
      <c r="F5786">
        <v>0</v>
      </c>
      <c r="G5786">
        <v>0</v>
      </c>
      <c r="H5786">
        <v>0</v>
      </c>
      <c r="L5786">
        <v>400.95751000000001</v>
      </c>
      <c r="R5786">
        <v>400.95751000000001</v>
      </c>
      <c r="S5786" t="s">
        <v>90</v>
      </c>
      <c r="T5786" s="297">
        <v>46311.754166666666</v>
      </c>
    </row>
    <row r="5787" spans="1:20" x14ac:dyDescent="0.35">
      <c r="A5787" t="s">
        <v>112</v>
      </c>
      <c r="B5787" t="s">
        <v>113</v>
      </c>
      <c r="C5787" t="s">
        <v>89</v>
      </c>
      <c r="D5787" s="29">
        <v>46693</v>
      </c>
      <c r="E5787">
        <v>0</v>
      </c>
      <c r="F5787">
        <v>0</v>
      </c>
      <c r="G5787">
        <v>0</v>
      </c>
      <c r="H5787">
        <v>0</v>
      </c>
      <c r="L5787">
        <v>400.95751000000001</v>
      </c>
      <c r="R5787">
        <v>400.95751000000001</v>
      </c>
      <c r="S5787" t="s">
        <v>90</v>
      </c>
      <c r="T5787" s="297">
        <v>46311.754166666666</v>
      </c>
    </row>
    <row r="5788" spans="1:20" x14ac:dyDescent="0.35">
      <c r="A5788" t="s">
        <v>112</v>
      </c>
      <c r="B5788" t="s">
        <v>113</v>
      </c>
      <c r="C5788" t="s">
        <v>89</v>
      </c>
      <c r="D5788" s="29">
        <v>46694</v>
      </c>
      <c r="E5788">
        <v>0</v>
      </c>
      <c r="F5788">
        <v>0</v>
      </c>
      <c r="G5788">
        <v>0</v>
      </c>
      <c r="H5788">
        <v>0</v>
      </c>
      <c r="L5788">
        <v>400.95751000000001</v>
      </c>
      <c r="R5788">
        <v>400.95751000000001</v>
      </c>
      <c r="S5788" t="s">
        <v>90</v>
      </c>
      <c r="T5788" s="297">
        <v>46311.754166666666</v>
      </c>
    </row>
    <row r="5789" spans="1:20" x14ac:dyDescent="0.35">
      <c r="A5789" t="s">
        <v>112</v>
      </c>
      <c r="B5789" t="s">
        <v>113</v>
      </c>
      <c r="C5789" t="s">
        <v>89</v>
      </c>
      <c r="D5789" s="29">
        <v>46695</v>
      </c>
      <c r="E5789">
        <v>0</v>
      </c>
      <c r="F5789">
        <v>0</v>
      </c>
      <c r="G5789">
        <v>0</v>
      </c>
      <c r="H5789">
        <v>0</v>
      </c>
      <c r="L5789">
        <v>400.95751000000001</v>
      </c>
      <c r="R5789">
        <v>400.95751000000001</v>
      </c>
      <c r="S5789" t="s">
        <v>90</v>
      </c>
      <c r="T5789" s="297">
        <v>46311.754166666666</v>
      </c>
    </row>
    <row r="5790" spans="1:20" x14ac:dyDescent="0.35">
      <c r="A5790" t="s">
        <v>112</v>
      </c>
      <c r="B5790" t="s">
        <v>113</v>
      </c>
      <c r="C5790" t="s">
        <v>89</v>
      </c>
      <c r="D5790" s="29">
        <v>46696</v>
      </c>
      <c r="E5790">
        <v>0</v>
      </c>
      <c r="F5790">
        <v>0</v>
      </c>
      <c r="G5790">
        <v>0</v>
      </c>
      <c r="H5790">
        <v>0</v>
      </c>
      <c r="L5790">
        <v>400.95751000000001</v>
      </c>
      <c r="R5790">
        <v>400.95751000000001</v>
      </c>
      <c r="S5790" t="s">
        <v>90</v>
      </c>
      <c r="T5790" s="297">
        <v>46311.754166666666</v>
      </c>
    </row>
    <row r="5791" spans="1:20" x14ac:dyDescent="0.35">
      <c r="A5791" t="s">
        <v>112</v>
      </c>
      <c r="B5791" t="s">
        <v>113</v>
      </c>
      <c r="C5791" t="s">
        <v>89</v>
      </c>
      <c r="D5791" s="29">
        <v>46697</v>
      </c>
      <c r="E5791">
        <v>0</v>
      </c>
      <c r="F5791">
        <v>0</v>
      </c>
      <c r="G5791">
        <v>0</v>
      </c>
      <c r="H5791">
        <v>0</v>
      </c>
      <c r="L5791">
        <v>400.95751000000001</v>
      </c>
      <c r="R5791">
        <v>400.95751000000001</v>
      </c>
      <c r="S5791" t="s">
        <v>90</v>
      </c>
      <c r="T5791" s="297">
        <v>46311.754166666666</v>
      </c>
    </row>
    <row r="5792" spans="1:20" x14ac:dyDescent="0.35">
      <c r="A5792" t="s">
        <v>112</v>
      </c>
      <c r="B5792" t="s">
        <v>113</v>
      </c>
      <c r="C5792" t="s">
        <v>89</v>
      </c>
      <c r="D5792" s="29">
        <v>46698</v>
      </c>
      <c r="E5792">
        <v>0</v>
      </c>
      <c r="F5792">
        <v>0</v>
      </c>
      <c r="G5792">
        <v>0</v>
      </c>
      <c r="H5792">
        <v>0</v>
      </c>
      <c r="L5792">
        <v>400.95751000000001</v>
      </c>
      <c r="R5792">
        <v>400.95751000000001</v>
      </c>
      <c r="S5792" t="s">
        <v>90</v>
      </c>
      <c r="T5792" s="297">
        <v>46311.754166666666</v>
      </c>
    </row>
    <row r="5793" spans="1:20" x14ac:dyDescent="0.35">
      <c r="A5793" t="s">
        <v>112</v>
      </c>
      <c r="B5793" t="s">
        <v>113</v>
      </c>
      <c r="C5793" t="s">
        <v>89</v>
      </c>
      <c r="D5793" s="29">
        <v>46699</v>
      </c>
      <c r="E5793">
        <v>0</v>
      </c>
      <c r="F5793">
        <v>0</v>
      </c>
      <c r="G5793">
        <v>0</v>
      </c>
      <c r="H5793">
        <v>0</v>
      </c>
      <c r="L5793">
        <v>400.95751000000001</v>
      </c>
      <c r="R5793">
        <v>400.95751000000001</v>
      </c>
      <c r="S5793" t="s">
        <v>90</v>
      </c>
      <c r="T5793" s="297">
        <v>46311.754166666666</v>
      </c>
    </row>
    <row r="5794" spans="1:20" x14ac:dyDescent="0.35">
      <c r="A5794" t="s">
        <v>112</v>
      </c>
      <c r="B5794" t="s">
        <v>113</v>
      </c>
      <c r="C5794" t="s">
        <v>89</v>
      </c>
      <c r="D5794" s="29">
        <v>46700</v>
      </c>
      <c r="E5794">
        <v>0</v>
      </c>
      <c r="F5794">
        <v>0</v>
      </c>
      <c r="G5794">
        <v>0</v>
      </c>
      <c r="H5794">
        <v>0</v>
      </c>
      <c r="L5794">
        <v>400.95751000000001</v>
      </c>
      <c r="R5794">
        <v>400.95751000000001</v>
      </c>
      <c r="S5794" t="s">
        <v>90</v>
      </c>
      <c r="T5794" s="297">
        <v>46311.754166666666</v>
      </c>
    </row>
    <row r="5795" spans="1:20" x14ac:dyDescent="0.35">
      <c r="A5795" t="s">
        <v>112</v>
      </c>
      <c r="B5795" t="s">
        <v>113</v>
      </c>
      <c r="C5795" t="s">
        <v>89</v>
      </c>
      <c r="D5795" s="29">
        <v>46701</v>
      </c>
      <c r="E5795">
        <v>0</v>
      </c>
      <c r="F5795">
        <v>0</v>
      </c>
      <c r="G5795">
        <v>0</v>
      </c>
      <c r="H5795">
        <v>0</v>
      </c>
      <c r="L5795">
        <v>400.95751000000001</v>
      </c>
      <c r="R5795">
        <v>400.95751000000001</v>
      </c>
      <c r="S5795" t="s">
        <v>90</v>
      </c>
      <c r="T5795" s="297">
        <v>46311.754166666666</v>
      </c>
    </row>
    <row r="5796" spans="1:20" x14ac:dyDescent="0.35">
      <c r="A5796" t="s">
        <v>112</v>
      </c>
      <c r="B5796" t="s">
        <v>113</v>
      </c>
      <c r="C5796" t="s">
        <v>89</v>
      </c>
      <c r="D5796" s="29">
        <v>46702</v>
      </c>
      <c r="E5796">
        <v>0</v>
      </c>
      <c r="F5796">
        <v>0</v>
      </c>
      <c r="G5796">
        <v>0</v>
      </c>
      <c r="H5796">
        <v>0</v>
      </c>
      <c r="L5796">
        <v>400.95751000000001</v>
      </c>
      <c r="R5796">
        <v>400.95751000000001</v>
      </c>
      <c r="S5796" t="s">
        <v>90</v>
      </c>
      <c r="T5796" s="297">
        <v>46311.754166666666</v>
      </c>
    </row>
    <row r="5797" spans="1:20" x14ac:dyDescent="0.35">
      <c r="A5797" t="s">
        <v>112</v>
      </c>
      <c r="B5797" t="s">
        <v>113</v>
      </c>
      <c r="C5797" t="s">
        <v>89</v>
      </c>
      <c r="D5797" s="29">
        <v>46703</v>
      </c>
      <c r="E5797">
        <v>0</v>
      </c>
      <c r="F5797">
        <v>0</v>
      </c>
      <c r="G5797">
        <v>0</v>
      </c>
      <c r="H5797">
        <v>0</v>
      </c>
      <c r="L5797">
        <v>400.95751000000001</v>
      </c>
      <c r="R5797">
        <v>400.95751000000001</v>
      </c>
      <c r="S5797" t="s">
        <v>90</v>
      </c>
      <c r="T5797" s="297">
        <v>46311.754166666666</v>
      </c>
    </row>
    <row r="5798" spans="1:20" x14ac:dyDescent="0.35">
      <c r="A5798" t="s">
        <v>112</v>
      </c>
      <c r="B5798" t="s">
        <v>113</v>
      </c>
      <c r="C5798" t="s">
        <v>89</v>
      </c>
      <c r="D5798" s="29">
        <v>46704</v>
      </c>
      <c r="E5798">
        <v>0</v>
      </c>
      <c r="F5798">
        <v>0</v>
      </c>
      <c r="G5798">
        <v>0</v>
      </c>
      <c r="H5798">
        <v>0</v>
      </c>
      <c r="L5798">
        <v>400.95751000000001</v>
      </c>
      <c r="R5798">
        <v>400.95751000000001</v>
      </c>
      <c r="S5798" t="s">
        <v>90</v>
      </c>
      <c r="T5798" s="297">
        <v>46311.754166666666</v>
      </c>
    </row>
    <row r="5799" spans="1:20" x14ac:dyDescent="0.35">
      <c r="A5799" t="s">
        <v>112</v>
      </c>
      <c r="B5799" t="s">
        <v>113</v>
      </c>
      <c r="C5799" t="s">
        <v>89</v>
      </c>
      <c r="D5799" s="29">
        <v>46705</v>
      </c>
      <c r="E5799">
        <v>0</v>
      </c>
      <c r="F5799">
        <v>0</v>
      </c>
      <c r="G5799">
        <v>0</v>
      </c>
      <c r="H5799">
        <v>0</v>
      </c>
      <c r="L5799">
        <v>400.95751000000001</v>
      </c>
      <c r="R5799">
        <v>400.95751000000001</v>
      </c>
      <c r="S5799" t="s">
        <v>90</v>
      </c>
      <c r="T5799" s="297">
        <v>46311.754166666666</v>
      </c>
    </row>
    <row r="5800" spans="1:20" x14ac:dyDescent="0.35">
      <c r="A5800" t="s">
        <v>112</v>
      </c>
      <c r="B5800" t="s">
        <v>113</v>
      </c>
      <c r="C5800" t="s">
        <v>89</v>
      </c>
      <c r="D5800" s="29">
        <v>46706</v>
      </c>
      <c r="E5800">
        <v>0</v>
      </c>
      <c r="F5800">
        <v>0</v>
      </c>
      <c r="G5800">
        <v>0</v>
      </c>
      <c r="H5800">
        <v>0</v>
      </c>
      <c r="L5800">
        <v>400.95751000000001</v>
      </c>
      <c r="R5800">
        <v>400.95751000000001</v>
      </c>
      <c r="S5800" t="s">
        <v>90</v>
      </c>
      <c r="T5800" s="297">
        <v>46311.754166666666</v>
      </c>
    </row>
    <row r="5801" spans="1:20" x14ac:dyDescent="0.35">
      <c r="A5801" t="s">
        <v>112</v>
      </c>
      <c r="B5801" t="s">
        <v>113</v>
      </c>
      <c r="C5801" t="s">
        <v>89</v>
      </c>
      <c r="D5801" s="29">
        <v>46707</v>
      </c>
      <c r="E5801">
        <v>0</v>
      </c>
      <c r="F5801">
        <v>0</v>
      </c>
      <c r="G5801">
        <v>0</v>
      </c>
      <c r="H5801">
        <v>0</v>
      </c>
      <c r="L5801">
        <v>400.95751000000001</v>
      </c>
      <c r="R5801">
        <v>400.95751000000001</v>
      </c>
      <c r="S5801" t="s">
        <v>90</v>
      </c>
      <c r="T5801" s="297">
        <v>46311.754166666666</v>
      </c>
    </row>
    <row r="5802" spans="1:20" x14ac:dyDescent="0.35">
      <c r="A5802" t="s">
        <v>112</v>
      </c>
      <c r="B5802" t="s">
        <v>113</v>
      </c>
      <c r="C5802" t="s">
        <v>89</v>
      </c>
      <c r="D5802" s="29">
        <v>46708</v>
      </c>
      <c r="E5802">
        <v>0</v>
      </c>
      <c r="F5802">
        <v>0</v>
      </c>
      <c r="G5802">
        <v>0</v>
      </c>
      <c r="H5802">
        <v>0</v>
      </c>
      <c r="L5802">
        <v>400.95751000000001</v>
      </c>
      <c r="R5802">
        <v>400.95751000000001</v>
      </c>
      <c r="S5802" t="s">
        <v>90</v>
      </c>
      <c r="T5802" s="297">
        <v>46311.754166666666</v>
      </c>
    </row>
    <row r="5803" spans="1:20" x14ac:dyDescent="0.35">
      <c r="A5803" t="s">
        <v>112</v>
      </c>
      <c r="B5803" t="s">
        <v>113</v>
      </c>
      <c r="C5803" t="s">
        <v>89</v>
      </c>
      <c r="D5803" s="29">
        <v>46709</v>
      </c>
      <c r="E5803">
        <v>0</v>
      </c>
      <c r="F5803">
        <v>0</v>
      </c>
      <c r="G5803">
        <v>0</v>
      </c>
      <c r="H5803">
        <v>0</v>
      </c>
      <c r="L5803">
        <v>400.95751000000001</v>
      </c>
      <c r="R5803">
        <v>400.95751000000001</v>
      </c>
      <c r="S5803" t="s">
        <v>90</v>
      </c>
      <c r="T5803" s="297">
        <v>46311.754166666666</v>
      </c>
    </row>
    <row r="5804" spans="1:20" x14ac:dyDescent="0.35">
      <c r="A5804" t="s">
        <v>112</v>
      </c>
      <c r="B5804" t="s">
        <v>113</v>
      </c>
      <c r="C5804" t="s">
        <v>89</v>
      </c>
      <c r="D5804" s="29">
        <v>46710</v>
      </c>
      <c r="E5804">
        <v>0</v>
      </c>
      <c r="F5804">
        <v>0</v>
      </c>
      <c r="G5804">
        <v>0</v>
      </c>
      <c r="H5804">
        <v>0</v>
      </c>
      <c r="L5804">
        <v>400.95751000000001</v>
      </c>
      <c r="R5804">
        <v>400.95751000000001</v>
      </c>
      <c r="S5804" t="s">
        <v>90</v>
      </c>
      <c r="T5804" s="297">
        <v>46311.754166666666</v>
      </c>
    </row>
    <row r="5805" spans="1:20" x14ac:dyDescent="0.35">
      <c r="A5805" t="s">
        <v>112</v>
      </c>
      <c r="B5805" t="s">
        <v>113</v>
      </c>
      <c r="C5805" t="s">
        <v>89</v>
      </c>
      <c r="D5805" s="29">
        <v>46711</v>
      </c>
      <c r="E5805">
        <v>0</v>
      </c>
      <c r="F5805">
        <v>0</v>
      </c>
      <c r="G5805">
        <v>0</v>
      </c>
      <c r="H5805">
        <v>0</v>
      </c>
      <c r="L5805">
        <v>400.95751000000001</v>
      </c>
      <c r="R5805">
        <v>400.95751000000001</v>
      </c>
      <c r="S5805" t="s">
        <v>90</v>
      </c>
      <c r="T5805" s="297">
        <v>46311.754166666666</v>
      </c>
    </row>
    <row r="5806" spans="1:20" x14ac:dyDescent="0.35">
      <c r="A5806" t="s">
        <v>112</v>
      </c>
      <c r="B5806" t="s">
        <v>113</v>
      </c>
      <c r="C5806" t="s">
        <v>89</v>
      </c>
      <c r="D5806" s="29">
        <v>46712</v>
      </c>
      <c r="E5806">
        <v>0</v>
      </c>
      <c r="F5806">
        <v>0</v>
      </c>
      <c r="G5806">
        <v>0</v>
      </c>
      <c r="H5806">
        <v>0</v>
      </c>
      <c r="L5806">
        <v>400.95751000000001</v>
      </c>
      <c r="R5806">
        <v>400.95751000000001</v>
      </c>
      <c r="S5806" t="s">
        <v>90</v>
      </c>
      <c r="T5806" s="297">
        <v>46311.754166666666</v>
      </c>
    </row>
    <row r="5807" spans="1:20" x14ac:dyDescent="0.35">
      <c r="A5807" t="s">
        <v>112</v>
      </c>
      <c r="B5807" t="s">
        <v>113</v>
      </c>
      <c r="C5807" t="s">
        <v>89</v>
      </c>
      <c r="D5807" s="29">
        <v>46713</v>
      </c>
      <c r="E5807">
        <v>0</v>
      </c>
      <c r="F5807">
        <v>0</v>
      </c>
      <c r="G5807">
        <v>0</v>
      </c>
      <c r="H5807">
        <v>0</v>
      </c>
      <c r="L5807">
        <v>400.95751000000001</v>
      </c>
      <c r="R5807">
        <v>400.95751000000001</v>
      </c>
      <c r="S5807" t="s">
        <v>90</v>
      </c>
      <c r="T5807" s="297">
        <v>46311.754166666666</v>
      </c>
    </row>
    <row r="5808" spans="1:20" x14ac:dyDescent="0.35">
      <c r="A5808" t="s">
        <v>112</v>
      </c>
      <c r="B5808" t="s">
        <v>113</v>
      </c>
      <c r="C5808" t="s">
        <v>89</v>
      </c>
      <c r="D5808" s="29">
        <v>46714</v>
      </c>
      <c r="E5808">
        <v>0</v>
      </c>
      <c r="F5808">
        <v>0</v>
      </c>
      <c r="G5808">
        <v>0</v>
      </c>
      <c r="H5808">
        <v>0</v>
      </c>
      <c r="L5808">
        <v>400.95751000000001</v>
      </c>
      <c r="R5808">
        <v>400.95751000000001</v>
      </c>
      <c r="S5808" t="s">
        <v>90</v>
      </c>
      <c r="T5808" s="297">
        <v>46311.754166666666</v>
      </c>
    </row>
    <row r="5809" spans="1:20" x14ac:dyDescent="0.35">
      <c r="A5809" t="s">
        <v>112</v>
      </c>
      <c r="B5809" t="s">
        <v>113</v>
      </c>
      <c r="C5809" t="s">
        <v>89</v>
      </c>
      <c r="D5809" s="29">
        <v>46715</v>
      </c>
      <c r="E5809">
        <v>0</v>
      </c>
      <c r="F5809">
        <v>0</v>
      </c>
      <c r="G5809">
        <v>0</v>
      </c>
      <c r="H5809">
        <v>0</v>
      </c>
      <c r="L5809">
        <v>400.95751000000001</v>
      </c>
      <c r="R5809">
        <v>400.95751000000001</v>
      </c>
      <c r="S5809" t="s">
        <v>90</v>
      </c>
      <c r="T5809" s="297">
        <v>46311.754166666666</v>
      </c>
    </row>
    <row r="5810" spans="1:20" x14ac:dyDescent="0.35">
      <c r="A5810" t="s">
        <v>112</v>
      </c>
      <c r="B5810" t="s">
        <v>113</v>
      </c>
      <c r="C5810" t="s">
        <v>89</v>
      </c>
      <c r="D5810" s="29">
        <v>46716</v>
      </c>
      <c r="E5810">
        <v>0</v>
      </c>
      <c r="F5810">
        <v>0</v>
      </c>
      <c r="G5810">
        <v>0</v>
      </c>
      <c r="H5810">
        <v>0</v>
      </c>
      <c r="L5810">
        <v>400.95751000000001</v>
      </c>
      <c r="R5810">
        <v>400.95751000000001</v>
      </c>
      <c r="S5810" t="s">
        <v>90</v>
      </c>
      <c r="T5810" s="297">
        <v>46311.754166666666</v>
      </c>
    </row>
    <row r="5811" spans="1:20" x14ac:dyDescent="0.35">
      <c r="A5811" t="s">
        <v>112</v>
      </c>
      <c r="B5811" t="s">
        <v>113</v>
      </c>
      <c r="C5811" t="s">
        <v>89</v>
      </c>
      <c r="D5811" s="29">
        <v>46717</v>
      </c>
      <c r="E5811">
        <v>0</v>
      </c>
      <c r="F5811">
        <v>0</v>
      </c>
      <c r="G5811">
        <v>0</v>
      </c>
      <c r="H5811">
        <v>0</v>
      </c>
      <c r="L5811">
        <v>400.95751000000001</v>
      </c>
      <c r="R5811">
        <v>400.95751000000001</v>
      </c>
      <c r="S5811" t="s">
        <v>90</v>
      </c>
      <c r="T5811" s="297">
        <v>46311.754166666666</v>
      </c>
    </row>
    <row r="5812" spans="1:20" x14ac:dyDescent="0.35">
      <c r="A5812" t="s">
        <v>112</v>
      </c>
      <c r="B5812" t="s">
        <v>113</v>
      </c>
      <c r="C5812" t="s">
        <v>89</v>
      </c>
      <c r="D5812" s="29">
        <v>46718</v>
      </c>
      <c r="E5812">
        <v>0</v>
      </c>
      <c r="F5812">
        <v>0</v>
      </c>
      <c r="G5812">
        <v>0</v>
      </c>
      <c r="H5812">
        <v>0</v>
      </c>
      <c r="L5812">
        <v>400.95751000000001</v>
      </c>
      <c r="R5812">
        <v>400.95751000000001</v>
      </c>
      <c r="S5812" t="s">
        <v>90</v>
      </c>
      <c r="T5812" s="297">
        <v>46311.754166666666</v>
      </c>
    </row>
    <row r="5813" spans="1:20" x14ac:dyDescent="0.35">
      <c r="A5813" t="s">
        <v>112</v>
      </c>
      <c r="B5813" t="s">
        <v>113</v>
      </c>
      <c r="C5813" t="s">
        <v>89</v>
      </c>
      <c r="D5813" s="29">
        <v>46719</v>
      </c>
      <c r="E5813">
        <v>0</v>
      </c>
      <c r="F5813">
        <v>0</v>
      </c>
      <c r="G5813">
        <v>0</v>
      </c>
      <c r="H5813">
        <v>0</v>
      </c>
      <c r="L5813">
        <v>400.95751000000001</v>
      </c>
      <c r="R5813">
        <v>400.95751000000001</v>
      </c>
      <c r="S5813" t="s">
        <v>90</v>
      </c>
      <c r="T5813" s="297">
        <v>46311.754166666666</v>
      </c>
    </row>
    <row r="5814" spans="1:20" x14ac:dyDescent="0.35">
      <c r="A5814" t="s">
        <v>112</v>
      </c>
      <c r="B5814" t="s">
        <v>113</v>
      </c>
      <c r="C5814" t="s">
        <v>89</v>
      </c>
      <c r="D5814" s="29">
        <v>46720</v>
      </c>
      <c r="E5814">
        <v>0</v>
      </c>
      <c r="F5814">
        <v>0</v>
      </c>
      <c r="G5814">
        <v>0</v>
      </c>
      <c r="H5814">
        <v>0</v>
      </c>
      <c r="L5814">
        <v>400.95751000000001</v>
      </c>
      <c r="R5814">
        <v>400.95751000000001</v>
      </c>
      <c r="S5814" t="s">
        <v>90</v>
      </c>
      <c r="T5814" s="297">
        <v>46311.754166666666</v>
      </c>
    </row>
    <row r="5815" spans="1:20" x14ac:dyDescent="0.35">
      <c r="A5815" t="s">
        <v>112</v>
      </c>
      <c r="B5815" t="s">
        <v>113</v>
      </c>
      <c r="C5815" t="s">
        <v>89</v>
      </c>
      <c r="D5815" s="29">
        <v>46721</v>
      </c>
      <c r="E5815">
        <v>0</v>
      </c>
      <c r="F5815">
        <v>0</v>
      </c>
      <c r="G5815">
        <v>0</v>
      </c>
      <c r="H5815">
        <v>0</v>
      </c>
      <c r="L5815">
        <v>400.95751000000001</v>
      </c>
      <c r="R5815">
        <v>400.95751000000001</v>
      </c>
      <c r="S5815" t="s">
        <v>90</v>
      </c>
      <c r="T5815" s="297">
        <v>46311.754166666666</v>
      </c>
    </row>
    <row r="5816" spans="1:20" x14ac:dyDescent="0.35">
      <c r="A5816" t="s">
        <v>112</v>
      </c>
      <c r="B5816" t="s">
        <v>113</v>
      </c>
      <c r="C5816" t="s">
        <v>89</v>
      </c>
      <c r="D5816" s="29">
        <v>46722</v>
      </c>
      <c r="E5816">
        <v>0</v>
      </c>
      <c r="F5816">
        <v>0</v>
      </c>
      <c r="G5816">
        <v>0</v>
      </c>
      <c r="H5816">
        <v>0</v>
      </c>
      <c r="L5816">
        <v>400.95751000000001</v>
      </c>
      <c r="R5816">
        <v>400.95751000000001</v>
      </c>
      <c r="S5816" t="s">
        <v>90</v>
      </c>
      <c r="T5816" s="297">
        <v>46311.754166666666</v>
      </c>
    </row>
    <row r="5817" spans="1:20" x14ac:dyDescent="0.35">
      <c r="A5817" t="s">
        <v>112</v>
      </c>
      <c r="B5817" t="s">
        <v>113</v>
      </c>
      <c r="C5817" t="s">
        <v>89</v>
      </c>
      <c r="D5817" s="29">
        <v>46723</v>
      </c>
      <c r="E5817">
        <v>0</v>
      </c>
      <c r="F5817">
        <v>0</v>
      </c>
      <c r="G5817">
        <v>0</v>
      </c>
      <c r="H5817">
        <v>0</v>
      </c>
      <c r="L5817">
        <v>400.95751000000001</v>
      </c>
      <c r="R5817">
        <v>400.95751000000001</v>
      </c>
      <c r="S5817" t="s">
        <v>90</v>
      </c>
      <c r="T5817" s="297">
        <v>46311.754166666666</v>
      </c>
    </row>
    <row r="5818" spans="1:20" x14ac:dyDescent="0.35">
      <c r="A5818" t="s">
        <v>112</v>
      </c>
      <c r="B5818" t="s">
        <v>113</v>
      </c>
      <c r="C5818" t="s">
        <v>89</v>
      </c>
      <c r="D5818" s="29">
        <v>46724</v>
      </c>
      <c r="E5818">
        <v>0</v>
      </c>
      <c r="F5818">
        <v>0</v>
      </c>
      <c r="G5818">
        <v>0</v>
      </c>
      <c r="H5818">
        <v>0</v>
      </c>
      <c r="L5818">
        <v>400.95751000000001</v>
      </c>
      <c r="R5818">
        <v>400.95751000000001</v>
      </c>
      <c r="S5818" t="s">
        <v>90</v>
      </c>
      <c r="T5818" s="297">
        <v>46311.754166666666</v>
      </c>
    </row>
    <row r="5819" spans="1:20" x14ac:dyDescent="0.35">
      <c r="A5819" t="s">
        <v>112</v>
      </c>
      <c r="B5819" t="s">
        <v>113</v>
      </c>
      <c r="C5819" t="s">
        <v>89</v>
      </c>
      <c r="D5819" s="29">
        <v>46725</v>
      </c>
      <c r="E5819">
        <v>0</v>
      </c>
      <c r="F5819">
        <v>0</v>
      </c>
      <c r="G5819">
        <v>0</v>
      </c>
      <c r="H5819">
        <v>0</v>
      </c>
      <c r="L5819">
        <v>400.95751000000001</v>
      </c>
      <c r="R5819">
        <v>400.95751000000001</v>
      </c>
      <c r="S5819" t="s">
        <v>90</v>
      </c>
      <c r="T5819" s="297">
        <v>46311.754166666666</v>
      </c>
    </row>
    <row r="5820" spans="1:20" x14ac:dyDescent="0.35">
      <c r="A5820" t="s">
        <v>112</v>
      </c>
      <c r="B5820" t="s">
        <v>113</v>
      </c>
      <c r="C5820" t="s">
        <v>89</v>
      </c>
      <c r="D5820" s="29">
        <v>46726</v>
      </c>
      <c r="E5820">
        <v>0</v>
      </c>
      <c r="F5820">
        <v>0</v>
      </c>
      <c r="G5820">
        <v>0</v>
      </c>
      <c r="H5820">
        <v>0</v>
      </c>
      <c r="L5820">
        <v>400.95751000000001</v>
      </c>
      <c r="R5820">
        <v>400.95751000000001</v>
      </c>
      <c r="S5820" t="s">
        <v>90</v>
      </c>
      <c r="T5820" s="297">
        <v>46311.754166666666</v>
      </c>
    </row>
    <row r="5821" spans="1:20" x14ac:dyDescent="0.35">
      <c r="A5821" t="s">
        <v>112</v>
      </c>
      <c r="B5821" t="s">
        <v>113</v>
      </c>
      <c r="C5821" t="s">
        <v>89</v>
      </c>
      <c r="D5821" s="29">
        <v>46727</v>
      </c>
      <c r="E5821">
        <v>0</v>
      </c>
      <c r="F5821">
        <v>0</v>
      </c>
      <c r="G5821">
        <v>0</v>
      </c>
      <c r="H5821">
        <v>0</v>
      </c>
      <c r="L5821">
        <v>400.95751000000001</v>
      </c>
      <c r="R5821">
        <v>400.95751000000001</v>
      </c>
      <c r="S5821" t="s">
        <v>90</v>
      </c>
      <c r="T5821" s="297">
        <v>46311.754166666666</v>
      </c>
    </row>
    <row r="5822" spans="1:20" x14ac:dyDescent="0.35">
      <c r="A5822" t="s">
        <v>112</v>
      </c>
      <c r="B5822" t="s">
        <v>113</v>
      </c>
      <c r="C5822" t="s">
        <v>89</v>
      </c>
      <c r="D5822" s="29">
        <v>46728</v>
      </c>
      <c r="E5822">
        <v>0</v>
      </c>
      <c r="F5822">
        <v>0</v>
      </c>
      <c r="G5822">
        <v>0</v>
      </c>
      <c r="H5822">
        <v>0</v>
      </c>
      <c r="L5822">
        <v>400.95751000000001</v>
      </c>
      <c r="R5822">
        <v>400.95751000000001</v>
      </c>
      <c r="S5822" t="s">
        <v>90</v>
      </c>
      <c r="T5822" s="297">
        <v>46311.754166666666</v>
      </c>
    </row>
    <row r="5823" spans="1:20" x14ac:dyDescent="0.35">
      <c r="A5823" t="s">
        <v>112</v>
      </c>
      <c r="B5823" t="s">
        <v>113</v>
      </c>
      <c r="C5823" t="s">
        <v>89</v>
      </c>
      <c r="D5823" s="29">
        <v>46729</v>
      </c>
      <c r="E5823">
        <v>0</v>
      </c>
      <c r="F5823">
        <v>0</v>
      </c>
      <c r="G5823">
        <v>0</v>
      </c>
      <c r="H5823">
        <v>0</v>
      </c>
      <c r="L5823">
        <v>400.95751000000001</v>
      </c>
      <c r="R5823">
        <v>400.95751000000001</v>
      </c>
      <c r="S5823" t="s">
        <v>90</v>
      </c>
      <c r="T5823" s="297">
        <v>46311.754166666666</v>
      </c>
    </row>
    <row r="5824" spans="1:20" x14ac:dyDescent="0.35">
      <c r="A5824" t="s">
        <v>112</v>
      </c>
      <c r="B5824" t="s">
        <v>113</v>
      </c>
      <c r="C5824" t="s">
        <v>89</v>
      </c>
      <c r="D5824" s="29">
        <v>46730</v>
      </c>
      <c r="E5824">
        <v>0</v>
      </c>
      <c r="F5824">
        <v>0</v>
      </c>
      <c r="G5824">
        <v>0</v>
      </c>
      <c r="H5824">
        <v>0</v>
      </c>
      <c r="L5824">
        <v>400.95751000000001</v>
      </c>
      <c r="R5824">
        <v>400.95751000000001</v>
      </c>
      <c r="S5824" t="s">
        <v>90</v>
      </c>
      <c r="T5824" s="297">
        <v>46311.754166666666</v>
      </c>
    </row>
    <row r="5825" spans="1:20" x14ac:dyDescent="0.35">
      <c r="A5825" t="s">
        <v>112</v>
      </c>
      <c r="B5825" t="s">
        <v>113</v>
      </c>
      <c r="C5825" t="s">
        <v>89</v>
      </c>
      <c r="D5825" s="29">
        <v>46731</v>
      </c>
      <c r="E5825">
        <v>0</v>
      </c>
      <c r="F5825">
        <v>0</v>
      </c>
      <c r="G5825">
        <v>0</v>
      </c>
      <c r="H5825">
        <v>0</v>
      </c>
      <c r="L5825">
        <v>400.95751000000001</v>
      </c>
      <c r="R5825">
        <v>400.95751000000001</v>
      </c>
      <c r="S5825" t="s">
        <v>90</v>
      </c>
      <c r="T5825" s="297">
        <v>46311.754166666666</v>
      </c>
    </row>
    <row r="5826" spans="1:20" x14ac:dyDescent="0.35">
      <c r="A5826" t="s">
        <v>112</v>
      </c>
      <c r="B5826" t="s">
        <v>113</v>
      </c>
      <c r="C5826" t="s">
        <v>89</v>
      </c>
      <c r="D5826" s="29">
        <v>46732</v>
      </c>
      <c r="E5826">
        <v>0</v>
      </c>
      <c r="F5826">
        <v>0</v>
      </c>
      <c r="G5826">
        <v>0</v>
      </c>
      <c r="H5826">
        <v>0</v>
      </c>
      <c r="L5826">
        <v>400.95751000000001</v>
      </c>
      <c r="R5826">
        <v>400.95751000000001</v>
      </c>
      <c r="S5826" t="s">
        <v>90</v>
      </c>
      <c r="T5826" s="297">
        <v>46311.754166666666</v>
      </c>
    </row>
    <row r="5827" spans="1:20" x14ac:dyDescent="0.35">
      <c r="A5827" t="s">
        <v>112</v>
      </c>
      <c r="B5827" t="s">
        <v>113</v>
      </c>
      <c r="C5827" t="s">
        <v>89</v>
      </c>
      <c r="D5827" s="29">
        <v>46733</v>
      </c>
      <c r="E5827">
        <v>0</v>
      </c>
      <c r="F5827">
        <v>0</v>
      </c>
      <c r="G5827">
        <v>0</v>
      </c>
      <c r="H5827">
        <v>0</v>
      </c>
      <c r="L5827">
        <v>400.95751000000001</v>
      </c>
      <c r="R5827">
        <v>400.95751000000001</v>
      </c>
      <c r="S5827" t="s">
        <v>90</v>
      </c>
      <c r="T5827" s="297">
        <v>46311.754166666666</v>
      </c>
    </row>
    <row r="5828" spans="1:20" x14ac:dyDescent="0.35">
      <c r="A5828" t="s">
        <v>112</v>
      </c>
      <c r="B5828" t="s">
        <v>113</v>
      </c>
      <c r="C5828" t="s">
        <v>89</v>
      </c>
      <c r="D5828" s="29">
        <v>46734</v>
      </c>
      <c r="E5828">
        <v>0</v>
      </c>
      <c r="F5828">
        <v>0</v>
      </c>
      <c r="G5828">
        <v>0</v>
      </c>
      <c r="H5828">
        <v>0</v>
      </c>
      <c r="L5828">
        <v>400.95751000000001</v>
      </c>
      <c r="R5828">
        <v>400.95751000000001</v>
      </c>
      <c r="S5828" t="s">
        <v>90</v>
      </c>
      <c r="T5828" s="297">
        <v>46311.754166666666</v>
      </c>
    </row>
    <row r="5829" spans="1:20" x14ac:dyDescent="0.35">
      <c r="A5829" t="s">
        <v>112</v>
      </c>
      <c r="B5829" t="s">
        <v>113</v>
      </c>
      <c r="C5829" t="s">
        <v>89</v>
      </c>
      <c r="D5829" s="29">
        <v>46735</v>
      </c>
      <c r="E5829">
        <v>0</v>
      </c>
      <c r="F5829">
        <v>0</v>
      </c>
      <c r="G5829">
        <v>0</v>
      </c>
      <c r="H5829">
        <v>0</v>
      </c>
      <c r="L5829">
        <v>400.95751000000001</v>
      </c>
      <c r="R5829">
        <v>400.95751000000001</v>
      </c>
      <c r="S5829" t="s">
        <v>90</v>
      </c>
      <c r="T5829" s="297">
        <v>46311.754166666666</v>
      </c>
    </row>
    <row r="5830" spans="1:20" x14ac:dyDescent="0.35">
      <c r="A5830" t="s">
        <v>112</v>
      </c>
      <c r="B5830" t="s">
        <v>113</v>
      </c>
      <c r="C5830" t="s">
        <v>89</v>
      </c>
      <c r="D5830" s="29">
        <v>46736</v>
      </c>
      <c r="E5830">
        <v>0</v>
      </c>
      <c r="F5830">
        <v>0</v>
      </c>
      <c r="G5830">
        <v>0</v>
      </c>
      <c r="H5830">
        <v>0</v>
      </c>
      <c r="L5830">
        <v>400.95751000000001</v>
      </c>
      <c r="R5830">
        <v>400.95751000000001</v>
      </c>
      <c r="S5830" t="s">
        <v>90</v>
      </c>
      <c r="T5830" s="297">
        <v>46311.754166666666</v>
      </c>
    </row>
    <row r="5831" spans="1:20" x14ac:dyDescent="0.35">
      <c r="A5831" t="s">
        <v>112</v>
      </c>
      <c r="B5831" t="s">
        <v>113</v>
      </c>
      <c r="C5831" t="s">
        <v>89</v>
      </c>
      <c r="D5831" s="29">
        <v>46737</v>
      </c>
      <c r="E5831">
        <v>0</v>
      </c>
      <c r="F5831">
        <v>0</v>
      </c>
      <c r="G5831">
        <v>0</v>
      </c>
      <c r="H5831">
        <v>0</v>
      </c>
      <c r="L5831">
        <v>400.95751000000001</v>
      </c>
      <c r="R5831">
        <v>400.95751000000001</v>
      </c>
      <c r="S5831" t="s">
        <v>90</v>
      </c>
      <c r="T5831" s="297">
        <v>46311.754166666666</v>
      </c>
    </row>
    <row r="5832" spans="1:20" x14ac:dyDescent="0.35">
      <c r="A5832" t="s">
        <v>112</v>
      </c>
      <c r="B5832" t="s">
        <v>113</v>
      </c>
      <c r="C5832" t="s">
        <v>89</v>
      </c>
      <c r="D5832" s="29">
        <v>46738</v>
      </c>
      <c r="E5832">
        <v>0</v>
      </c>
      <c r="F5832">
        <v>0</v>
      </c>
      <c r="G5832">
        <v>0</v>
      </c>
      <c r="H5832">
        <v>0</v>
      </c>
      <c r="L5832">
        <v>400.95751000000001</v>
      </c>
      <c r="R5832">
        <v>400.95751000000001</v>
      </c>
      <c r="S5832" t="s">
        <v>90</v>
      </c>
      <c r="T5832" s="297">
        <v>46311.754166666666</v>
      </c>
    </row>
    <row r="5833" spans="1:20" x14ac:dyDescent="0.35">
      <c r="A5833" t="s">
        <v>112</v>
      </c>
      <c r="B5833" t="s">
        <v>113</v>
      </c>
      <c r="C5833" t="s">
        <v>89</v>
      </c>
      <c r="D5833" s="29">
        <v>46739</v>
      </c>
      <c r="E5833">
        <v>0</v>
      </c>
      <c r="F5833">
        <v>0</v>
      </c>
      <c r="G5833">
        <v>0</v>
      </c>
      <c r="H5833">
        <v>0</v>
      </c>
      <c r="L5833">
        <v>400.95751000000001</v>
      </c>
      <c r="R5833">
        <v>400.95751000000001</v>
      </c>
      <c r="S5833" t="s">
        <v>90</v>
      </c>
      <c r="T5833" s="297">
        <v>46311.754166666666</v>
      </c>
    </row>
    <row r="5834" spans="1:20" x14ac:dyDescent="0.35">
      <c r="A5834" t="s">
        <v>112</v>
      </c>
      <c r="B5834" t="s">
        <v>113</v>
      </c>
      <c r="C5834" t="s">
        <v>89</v>
      </c>
      <c r="D5834" s="29">
        <v>46740</v>
      </c>
      <c r="E5834">
        <v>0</v>
      </c>
      <c r="F5834">
        <v>0</v>
      </c>
      <c r="G5834">
        <v>0</v>
      </c>
      <c r="H5834">
        <v>0</v>
      </c>
      <c r="L5834">
        <v>400.95751000000001</v>
      </c>
      <c r="R5834">
        <v>400.95751000000001</v>
      </c>
      <c r="S5834" t="s">
        <v>90</v>
      </c>
      <c r="T5834" s="297">
        <v>46311.754166666666</v>
      </c>
    </row>
    <row r="5835" spans="1:20" x14ac:dyDescent="0.35">
      <c r="A5835" t="s">
        <v>112</v>
      </c>
      <c r="B5835" t="s">
        <v>113</v>
      </c>
      <c r="C5835" t="s">
        <v>89</v>
      </c>
      <c r="D5835" s="29">
        <v>46741</v>
      </c>
      <c r="E5835">
        <v>0</v>
      </c>
      <c r="F5835">
        <v>0</v>
      </c>
      <c r="G5835">
        <v>0</v>
      </c>
      <c r="H5835">
        <v>0</v>
      </c>
      <c r="L5835">
        <v>400.95751000000001</v>
      </c>
      <c r="R5835">
        <v>400.95751000000001</v>
      </c>
      <c r="S5835" t="s">
        <v>90</v>
      </c>
      <c r="T5835" s="297">
        <v>46311.754166666666</v>
      </c>
    </row>
    <row r="5836" spans="1:20" x14ac:dyDescent="0.35">
      <c r="A5836" t="s">
        <v>112</v>
      </c>
      <c r="B5836" t="s">
        <v>113</v>
      </c>
      <c r="C5836" t="s">
        <v>89</v>
      </c>
      <c r="D5836" s="29">
        <v>46742</v>
      </c>
      <c r="E5836">
        <v>0</v>
      </c>
      <c r="F5836">
        <v>0</v>
      </c>
      <c r="G5836">
        <v>0</v>
      </c>
      <c r="H5836">
        <v>0</v>
      </c>
      <c r="L5836">
        <v>400.95751000000001</v>
      </c>
      <c r="R5836">
        <v>400.95751000000001</v>
      </c>
      <c r="S5836" t="s">
        <v>90</v>
      </c>
      <c r="T5836" s="297">
        <v>46311.754166666666</v>
      </c>
    </row>
    <row r="5837" spans="1:20" x14ac:dyDescent="0.35">
      <c r="A5837" t="s">
        <v>112</v>
      </c>
      <c r="B5837" t="s">
        <v>113</v>
      </c>
      <c r="C5837" t="s">
        <v>89</v>
      </c>
      <c r="D5837" s="29">
        <v>46743</v>
      </c>
      <c r="E5837">
        <v>0</v>
      </c>
      <c r="F5837">
        <v>0</v>
      </c>
      <c r="G5837">
        <v>0</v>
      </c>
      <c r="H5837">
        <v>0</v>
      </c>
      <c r="L5837">
        <v>400.95751000000001</v>
      </c>
      <c r="R5837">
        <v>400.95751000000001</v>
      </c>
      <c r="S5837" t="s">
        <v>90</v>
      </c>
      <c r="T5837" s="297">
        <v>46311.754166666666</v>
      </c>
    </row>
    <row r="5838" spans="1:20" x14ac:dyDescent="0.35">
      <c r="A5838" t="s">
        <v>112</v>
      </c>
      <c r="B5838" t="s">
        <v>113</v>
      </c>
      <c r="C5838" t="s">
        <v>89</v>
      </c>
      <c r="D5838" s="29">
        <v>46744</v>
      </c>
      <c r="E5838">
        <v>0</v>
      </c>
      <c r="F5838">
        <v>0</v>
      </c>
      <c r="G5838">
        <v>0</v>
      </c>
      <c r="H5838">
        <v>0</v>
      </c>
      <c r="L5838">
        <v>400.95751000000001</v>
      </c>
      <c r="R5838">
        <v>400.95751000000001</v>
      </c>
      <c r="S5838" t="s">
        <v>90</v>
      </c>
      <c r="T5838" s="297">
        <v>46311.754166666666</v>
      </c>
    </row>
    <row r="5839" spans="1:20" x14ac:dyDescent="0.35">
      <c r="A5839" t="s">
        <v>112</v>
      </c>
      <c r="B5839" t="s">
        <v>113</v>
      </c>
      <c r="C5839" t="s">
        <v>89</v>
      </c>
      <c r="D5839" s="29">
        <v>46745</v>
      </c>
      <c r="E5839">
        <v>0</v>
      </c>
      <c r="F5839">
        <v>0</v>
      </c>
      <c r="G5839">
        <v>0</v>
      </c>
      <c r="H5839">
        <v>0</v>
      </c>
      <c r="L5839">
        <v>400.95751000000001</v>
      </c>
      <c r="R5839">
        <v>400.95751000000001</v>
      </c>
      <c r="S5839" t="s">
        <v>90</v>
      </c>
      <c r="T5839" s="297">
        <v>46311.754166666666</v>
      </c>
    </row>
    <row r="5840" spans="1:20" x14ac:dyDescent="0.35">
      <c r="A5840" t="s">
        <v>112</v>
      </c>
      <c r="B5840" t="s">
        <v>113</v>
      </c>
      <c r="C5840" t="s">
        <v>89</v>
      </c>
      <c r="D5840" s="29">
        <v>46746</v>
      </c>
      <c r="E5840">
        <v>0</v>
      </c>
      <c r="F5840">
        <v>0</v>
      </c>
      <c r="G5840">
        <v>0</v>
      </c>
      <c r="H5840">
        <v>0</v>
      </c>
      <c r="L5840">
        <v>400.95751000000001</v>
      </c>
      <c r="R5840">
        <v>400.95751000000001</v>
      </c>
      <c r="S5840" t="s">
        <v>90</v>
      </c>
      <c r="T5840" s="297">
        <v>46311.754166666666</v>
      </c>
    </row>
    <row r="5841" spans="1:20" x14ac:dyDescent="0.35">
      <c r="A5841" t="s">
        <v>112</v>
      </c>
      <c r="B5841" t="s">
        <v>113</v>
      </c>
      <c r="C5841" t="s">
        <v>89</v>
      </c>
      <c r="D5841" s="29">
        <v>46747</v>
      </c>
      <c r="E5841">
        <v>0</v>
      </c>
      <c r="F5841">
        <v>0</v>
      </c>
      <c r="G5841">
        <v>0</v>
      </c>
      <c r="H5841">
        <v>0</v>
      </c>
      <c r="L5841">
        <v>400.95751000000001</v>
      </c>
      <c r="R5841">
        <v>400.95751000000001</v>
      </c>
      <c r="S5841" t="s">
        <v>90</v>
      </c>
      <c r="T5841" s="297">
        <v>46311.754166666666</v>
      </c>
    </row>
    <row r="5842" spans="1:20" x14ac:dyDescent="0.35">
      <c r="A5842" t="s">
        <v>112</v>
      </c>
      <c r="B5842" t="s">
        <v>113</v>
      </c>
      <c r="C5842" t="s">
        <v>89</v>
      </c>
      <c r="D5842" s="29">
        <v>46748</v>
      </c>
      <c r="E5842">
        <v>0</v>
      </c>
      <c r="F5842">
        <v>0</v>
      </c>
      <c r="G5842">
        <v>0</v>
      </c>
      <c r="H5842">
        <v>0</v>
      </c>
      <c r="L5842">
        <v>400.95751000000001</v>
      </c>
      <c r="R5842">
        <v>400.95751000000001</v>
      </c>
      <c r="S5842" t="s">
        <v>90</v>
      </c>
      <c r="T5842" s="297">
        <v>46311.754166666666</v>
      </c>
    </row>
    <row r="5843" spans="1:20" x14ac:dyDescent="0.35">
      <c r="A5843" t="s">
        <v>112</v>
      </c>
      <c r="B5843" t="s">
        <v>113</v>
      </c>
      <c r="C5843" t="s">
        <v>89</v>
      </c>
      <c r="D5843" s="29">
        <v>46749</v>
      </c>
      <c r="E5843">
        <v>0</v>
      </c>
      <c r="F5843">
        <v>0</v>
      </c>
      <c r="G5843">
        <v>0</v>
      </c>
      <c r="H5843">
        <v>0</v>
      </c>
      <c r="L5843">
        <v>400.95751000000001</v>
      </c>
      <c r="R5843">
        <v>400.95751000000001</v>
      </c>
      <c r="S5843" t="s">
        <v>90</v>
      </c>
      <c r="T5843" s="297">
        <v>46311.754166666666</v>
      </c>
    </row>
    <row r="5844" spans="1:20" x14ac:dyDescent="0.35">
      <c r="A5844" t="s">
        <v>112</v>
      </c>
      <c r="B5844" t="s">
        <v>113</v>
      </c>
      <c r="C5844" t="s">
        <v>89</v>
      </c>
      <c r="D5844" s="29">
        <v>46750</v>
      </c>
      <c r="E5844">
        <v>0</v>
      </c>
      <c r="F5844">
        <v>0</v>
      </c>
      <c r="G5844">
        <v>0</v>
      </c>
      <c r="H5844">
        <v>0</v>
      </c>
      <c r="L5844">
        <v>400.95751000000001</v>
      </c>
      <c r="R5844">
        <v>400.95751000000001</v>
      </c>
      <c r="S5844" t="s">
        <v>90</v>
      </c>
      <c r="T5844" s="297">
        <v>46311.754166666666</v>
      </c>
    </row>
    <row r="5845" spans="1:20" x14ac:dyDescent="0.35">
      <c r="A5845" t="s">
        <v>112</v>
      </c>
      <c r="B5845" t="s">
        <v>113</v>
      </c>
      <c r="C5845" t="s">
        <v>89</v>
      </c>
      <c r="D5845" s="29">
        <v>46751</v>
      </c>
      <c r="E5845">
        <v>0</v>
      </c>
      <c r="F5845">
        <v>0</v>
      </c>
      <c r="G5845">
        <v>0</v>
      </c>
      <c r="H5845">
        <v>0</v>
      </c>
      <c r="L5845">
        <v>400.95751000000001</v>
      </c>
      <c r="R5845">
        <v>400.95751000000001</v>
      </c>
      <c r="S5845" t="s">
        <v>90</v>
      </c>
      <c r="T5845" s="297">
        <v>46311.754166666666</v>
      </c>
    </row>
    <row r="5846" spans="1:20" x14ac:dyDescent="0.35">
      <c r="A5846" t="s">
        <v>112</v>
      </c>
      <c r="B5846" t="s">
        <v>113</v>
      </c>
      <c r="C5846" t="s">
        <v>89</v>
      </c>
      <c r="D5846" s="29">
        <v>46752</v>
      </c>
      <c r="E5846">
        <v>0</v>
      </c>
      <c r="F5846">
        <v>0</v>
      </c>
      <c r="G5846">
        <v>0</v>
      </c>
      <c r="H5846">
        <v>0</v>
      </c>
      <c r="L5846">
        <v>400.95751000000001</v>
      </c>
      <c r="R5846">
        <v>400.95751000000001</v>
      </c>
      <c r="S5846" t="s">
        <v>90</v>
      </c>
      <c r="T5846" s="297">
        <v>46311.754166666666</v>
      </c>
    </row>
    <row r="5847" spans="1:20" x14ac:dyDescent="0.35">
      <c r="A5847" t="s">
        <v>114</v>
      </c>
      <c r="B5847" t="s">
        <v>115</v>
      </c>
      <c r="C5847" t="s">
        <v>89</v>
      </c>
      <c r="D5847" s="29">
        <v>46388</v>
      </c>
      <c r="E5847">
        <v>0</v>
      </c>
      <c r="F5847">
        <v>0</v>
      </c>
      <c r="G5847">
        <v>0</v>
      </c>
      <c r="H5847">
        <v>0</v>
      </c>
      <c r="L5847">
        <v>380.01196900000002</v>
      </c>
      <c r="R5847">
        <v>380.01196900000002</v>
      </c>
      <c r="S5847" t="s">
        <v>90</v>
      </c>
      <c r="T5847" s="297">
        <v>46311.754166666666</v>
      </c>
    </row>
    <row r="5848" spans="1:20" x14ac:dyDescent="0.35">
      <c r="A5848" t="s">
        <v>114</v>
      </c>
      <c r="B5848" t="s">
        <v>115</v>
      </c>
      <c r="C5848" t="s">
        <v>89</v>
      </c>
      <c r="D5848" s="29">
        <v>46389</v>
      </c>
      <c r="E5848">
        <v>0</v>
      </c>
      <c r="F5848">
        <v>0</v>
      </c>
      <c r="G5848">
        <v>0</v>
      </c>
      <c r="H5848">
        <v>0</v>
      </c>
      <c r="L5848">
        <v>380.01196900000002</v>
      </c>
      <c r="R5848">
        <v>380.01196900000002</v>
      </c>
      <c r="S5848" t="s">
        <v>90</v>
      </c>
      <c r="T5848" s="297">
        <v>46311.754166666666</v>
      </c>
    </row>
    <row r="5849" spans="1:20" x14ac:dyDescent="0.35">
      <c r="A5849" t="s">
        <v>114</v>
      </c>
      <c r="B5849" t="s">
        <v>115</v>
      </c>
      <c r="C5849" t="s">
        <v>89</v>
      </c>
      <c r="D5849" s="29">
        <v>46390</v>
      </c>
      <c r="E5849">
        <v>0</v>
      </c>
      <c r="F5849">
        <v>0</v>
      </c>
      <c r="G5849">
        <v>0</v>
      </c>
      <c r="H5849">
        <v>0</v>
      </c>
      <c r="L5849">
        <v>380.01196900000002</v>
      </c>
      <c r="R5849">
        <v>380.01196900000002</v>
      </c>
      <c r="S5849" t="s">
        <v>90</v>
      </c>
      <c r="T5849" s="297">
        <v>46311.754166666666</v>
      </c>
    </row>
    <row r="5850" spans="1:20" x14ac:dyDescent="0.35">
      <c r="A5850" t="s">
        <v>114</v>
      </c>
      <c r="B5850" t="s">
        <v>115</v>
      </c>
      <c r="C5850" t="s">
        <v>89</v>
      </c>
      <c r="D5850" s="29">
        <v>46391</v>
      </c>
      <c r="E5850">
        <v>0</v>
      </c>
      <c r="F5850">
        <v>0</v>
      </c>
      <c r="G5850">
        <v>0</v>
      </c>
      <c r="H5850">
        <v>0</v>
      </c>
      <c r="L5850">
        <v>380.01196900000002</v>
      </c>
      <c r="R5850">
        <v>380.01196900000002</v>
      </c>
      <c r="S5850" t="s">
        <v>90</v>
      </c>
      <c r="T5850" s="297">
        <v>46311.754166666666</v>
      </c>
    </row>
    <row r="5851" spans="1:20" x14ac:dyDescent="0.35">
      <c r="A5851" t="s">
        <v>114</v>
      </c>
      <c r="B5851" t="s">
        <v>115</v>
      </c>
      <c r="C5851" t="s">
        <v>89</v>
      </c>
      <c r="D5851" s="29">
        <v>46392</v>
      </c>
      <c r="E5851">
        <v>0</v>
      </c>
      <c r="F5851">
        <v>0</v>
      </c>
      <c r="G5851">
        <v>0</v>
      </c>
      <c r="H5851">
        <v>0</v>
      </c>
      <c r="L5851">
        <v>380.01196900000002</v>
      </c>
      <c r="R5851">
        <v>380.01196900000002</v>
      </c>
      <c r="S5851" t="s">
        <v>90</v>
      </c>
      <c r="T5851" s="297">
        <v>46311.754166666666</v>
      </c>
    </row>
    <row r="5852" spans="1:20" x14ac:dyDescent="0.35">
      <c r="A5852" t="s">
        <v>114</v>
      </c>
      <c r="B5852" t="s">
        <v>115</v>
      </c>
      <c r="C5852" t="s">
        <v>89</v>
      </c>
      <c r="D5852" s="29">
        <v>46393</v>
      </c>
      <c r="E5852">
        <v>0</v>
      </c>
      <c r="F5852">
        <v>0</v>
      </c>
      <c r="G5852">
        <v>0</v>
      </c>
      <c r="H5852">
        <v>0</v>
      </c>
      <c r="L5852">
        <v>380.01196900000002</v>
      </c>
      <c r="R5852">
        <v>380.01196900000002</v>
      </c>
      <c r="S5852" t="s">
        <v>90</v>
      </c>
      <c r="T5852" s="297">
        <v>46311.754166666666</v>
      </c>
    </row>
    <row r="5853" spans="1:20" x14ac:dyDescent="0.35">
      <c r="A5853" t="s">
        <v>114</v>
      </c>
      <c r="B5853" t="s">
        <v>115</v>
      </c>
      <c r="C5853" t="s">
        <v>89</v>
      </c>
      <c r="D5853" s="29">
        <v>46394</v>
      </c>
      <c r="E5853">
        <v>0</v>
      </c>
      <c r="F5853">
        <v>0</v>
      </c>
      <c r="G5853">
        <v>0</v>
      </c>
      <c r="H5853">
        <v>0</v>
      </c>
      <c r="L5853">
        <v>380.01196900000002</v>
      </c>
      <c r="R5853">
        <v>380.01196900000002</v>
      </c>
      <c r="S5853" t="s">
        <v>90</v>
      </c>
      <c r="T5853" s="297">
        <v>46311.754166666666</v>
      </c>
    </row>
    <row r="5854" spans="1:20" x14ac:dyDescent="0.35">
      <c r="A5854" t="s">
        <v>114</v>
      </c>
      <c r="B5854" t="s">
        <v>115</v>
      </c>
      <c r="C5854" t="s">
        <v>89</v>
      </c>
      <c r="D5854" s="29">
        <v>46395</v>
      </c>
      <c r="E5854">
        <v>0</v>
      </c>
      <c r="F5854">
        <v>0</v>
      </c>
      <c r="G5854">
        <v>0</v>
      </c>
      <c r="H5854">
        <v>0</v>
      </c>
      <c r="L5854">
        <v>380.01196900000002</v>
      </c>
      <c r="R5854">
        <v>380.01196900000002</v>
      </c>
      <c r="S5854" t="s">
        <v>90</v>
      </c>
      <c r="T5854" s="297">
        <v>46311.754166666666</v>
      </c>
    </row>
    <row r="5855" spans="1:20" x14ac:dyDescent="0.35">
      <c r="A5855" t="s">
        <v>114</v>
      </c>
      <c r="B5855" t="s">
        <v>115</v>
      </c>
      <c r="C5855" t="s">
        <v>89</v>
      </c>
      <c r="D5855" s="29">
        <v>46396</v>
      </c>
      <c r="E5855">
        <v>0</v>
      </c>
      <c r="F5855">
        <v>0</v>
      </c>
      <c r="G5855">
        <v>0</v>
      </c>
      <c r="H5855">
        <v>0</v>
      </c>
      <c r="L5855">
        <v>380.01196900000002</v>
      </c>
      <c r="R5855">
        <v>380.01196900000002</v>
      </c>
      <c r="S5855" t="s">
        <v>90</v>
      </c>
      <c r="T5855" s="297">
        <v>46311.754166666666</v>
      </c>
    </row>
    <row r="5856" spans="1:20" x14ac:dyDescent="0.35">
      <c r="A5856" t="s">
        <v>114</v>
      </c>
      <c r="B5856" t="s">
        <v>115</v>
      </c>
      <c r="C5856" t="s">
        <v>89</v>
      </c>
      <c r="D5856" s="29">
        <v>46397</v>
      </c>
      <c r="E5856">
        <v>0</v>
      </c>
      <c r="F5856">
        <v>0</v>
      </c>
      <c r="G5856">
        <v>0</v>
      </c>
      <c r="H5856">
        <v>0</v>
      </c>
      <c r="L5856">
        <v>380.01196900000002</v>
      </c>
      <c r="R5856">
        <v>380.01196900000002</v>
      </c>
      <c r="S5856" t="s">
        <v>90</v>
      </c>
      <c r="T5856" s="297">
        <v>46311.754166666666</v>
      </c>
    </row>
    <row r="5857" spans="1:20" x14ac:dyDescent="0.35">
      <c r="A5857" t="s">
        <v>114</v>
      </c>
      <c r="B5857" t="s">
        <v>115</v>
      </c>
      <c r="C5857" t="s">
        <v>89</v>
      </c>
      <c r="D5857" s="29">
        <v>46398</v>
      </c>
      <c r="E5857">
        <v>0</v>
      </c>
      <c r="F5857">
        <v>0</v>
      </c>
      <c r="G5857">
        <v>0</v>
      </c>
      <c r="H5857">
        <v>0</v>
      </c>
      <c r="L5857">
        <v>380.01196900000002</v>
      </c>
      <c r="R5857">
        <v>380.01196900000002</v>
      </c>
      <c r="S5857" t="s">
        <v>90</v>
      </c>
      <c r="T5857" s="297">
        <v>46311.754166666666</v>
      </c>
    </row>
    <row r="5858" spans="1:20" x14ac:dyDescent="0.35">
      <c r="A5858" t="s">
        <v>114</v>
      </c>
      <c r="B5858" t="s">
        <v>115</v>
      </c>
      <c r="C5858" t="s">
        <v>89</v>
      </c>
      <c r="D5858" s="29">
        <v>46399</v>
      </c>
      <c r="E5858">
        <v>0</v>
      </c>
      <c r="F5858">
        <v>0</v>
      </c>
      <c r="G5858">
        <v>0</v>
      </c>
      <c r="H5858">
        <v>0</v>
      </c>
      <c r="L5858">
        <v>380.01196900000002</v>
      </c>
      <c r="R5858">
        <v>380.01196900000002</v>
      </c>
      <c r="S5858" t="s">
        <v>90</v>
      </c>
      <c r="T5858" s="297">
        <v>46311.754166666666</v>
      </c>
    </row>
    <row r="5859" spans="1:20" x14ac:dyDescent="0.35">
      <c r="A5859" t="s">
        <v>114</v>
      </c>
      <c r="B5859" t="s">
        <v>115</v>
      </c>
      <c r="C5859" t="s">
        <v>89</v>
      </c>
      <c r="D5859" s="29">
        <v>46400</v>
      </c>
      <c r="E5859">
        <v>0</v>
      </c>
      <c r="F5859">
        <v>0</v>
      </c>
      <c r="G5859">
        <v>0</v>
      </c>
      <c r="H5859">
        <v>0</v>
      </c>
      <c r="L5859">
        <v>380.01196900000002</v>
      </c>
      <c r="R5859">
        <v>380.01196900000002</v>
      </c>
      <c r="S5859" t="s">
        <v>90</v>
      </c>
      <c r="T5859" s="297">
        <v>46311.754166666666</v>
      </c>
    </row>
    <row r="5860" spans="1:20" x14ac:dyDescent="0.35">
      <c r="A5860" t="s">
        <v>114</v>
      </c>
      <c r="B5860" t="s">
        <v>115</v>
      </c>
      <c r="C5860" t="s">
        <v>89</v>
      </c>
      <c r="D5860" s="29">
        <v>46401</v>
      </c>
      <c r="E5860">
        <v>0</v>
      </c>
      <c r="F5860">
        <v>0</v>
      </c>
      <c r="G5860">
        <v>0</v>
      </c>
      <c r="H5860">
        <v>0</v>
      </c>
      <c r="L5860">
        <v>380.01196900000002</v>
      </c>
      <c r="R5860">
        <v>380.01196900000002</v>
      </c>
      <c r="S5860" t="s">
        <v>90</v>
      </c>
      <c r="T5860" s="297">
        <v>46311.754166666666</v>
      </c>
    </row>
    <row r="5861" spans="1:20" x14ac:dyDescent="0.35">
      <c r="A5861" t="s">
        <v>114</v>
      </c>
      <c r="B5861" t="s">
        <v>115</v>
      </c>
      <c r="C5861" t="s">
        <v>89</v>
      </c>
      <c r="D5861" s="29">
        <v>46402</v>
      </c>
      <c r="E5861">
        <v>0</v>
      </c>
      <c r="F5861">
        <v>0</v>
      </c>
      <c r="G5861">
        <v>0</v>
      </c>
      <c r="H5861">
        <v>0</v>
      </c>
      <c r="L5861">
        <v>380.01196900000002</v>
      </c>
      <c r="R5861">
        <v>380.01196900000002</v>
      </c>
      <c r="S5861" t="s">
        <v>90</v>
      </c>
      <c r="T5861" s="297">
        <v>46311.754166666666</v>
      </c>
    </row>
    <row r="5862" spans="1:20" x14ac:dyDescent="0.35">
      <c r="A5862" t="s">
        <v>114</v>
      </c>
      <c r="B5862" t="s">
        <v>115</v>
      </c>
      <c r="C5862" t="s">
        <v>89</v>
      </c>
      <c r="D5862" s="29">
        <v>46403</v>
      </c>
      <c r="E5862">
        <v>0</v>
      </c>
      <c r="F5862">
        <v>0</v>
      </c>
      <c r="G5862">
        <v>0</v>
      </c>
      <c r="H5862">
        <v>0</v>
      </c>
      <c r="L5862">
        <v>380.01196900000002</v>
      </c>
      <c r="R5862">
        <v>380.01196900000002</v>
      </c>
      <c r="S5862" t="s">
        <v>90</v>
      </c>
      <c r="T5862" s="297">
        <v>46311.754166666666</v>
      </c>
    </row>
    <row r="5863" spans="1:20" x14ac:dyDescent="0.35">
      <c r="A5863" t="s">
        <v>114</v>
      </c>
      <c r="B5863" t="s">
        <v>115</v>
      </c>
      <c r="C5863" t="s">
        <v>89</v>
      </c>
      <c r="D5863" s="29">
        <v>46404</v>
      </c>
      <c r="E5863">
        <v>0</v>
      </c>
      <c r="F5863">
        <v>0</v>
      </c>
      <c r="G5863">
        <v>0</v>
      </c>
      <c r="H5863">
        <v>0</v>
      </c>
      <c r="L5863">
        <v>380.01196900000002</v>
      </c>
      <c r="R5863">
        <v>380.01196900000002</v>
      </c>
      <c r="S5863" t="s">
        <v>90</v>
      </c>
      <c r="T5863" s="297">
        <v>46311.754166666666</v>
      </c>
    </row>
    <row r="5864" spans="1:20" x14ac:dyDescent="0.35">
      <c r="A5864" t="s">
        <v>114</v>
      </c>
      <c r="B5864" t="s">
        <v>115</v>
      </c>
      <c r="C5864" t="s">
        <v>89</v>
      </c>
      <c r="D5864" s="29">
        <v>46405</v>
      </c>
      <c r="E5864">
        <v>0</v>
      </c>
      <c r="F5864">
        <v>0</v>
      </c>
      <c r="G5864">
        <v>0</v>
      </c>
      <c r="H5864">
        <v>0</v>
      </c>
      <c r="L5864">
        <v>380.01196900000002</v>
      </c>
      <c r="R5864">
        <v>380.01196900000002</v>
      </c>
      <c r="S5864" t="s">
        <v>90</v>
      </c>
      <c r="T5864" s="297">
        <v>46311.754166666666</v>
      </c>
    </row>
    <row r="5865" spans="1:20" x14ac:dyDescent="0.35">
      <c r="A5865" t="s">
        <v>114</v>
      </c>
      <c r="B5865" t="s">
        <v>115</v>
      </c>
      <c r="C5865" t="s">
        <v>89</v>
      </c>
      <c r="D5865" s="29">
        <v>46406</v>
      </c>
      <c r="E5865">
        <v>0</v>
      </c>
      <c r="F5865">
        <v>0</v>
      </c>
      <c r="G5865">
        <v>0</v>
      </c>
      <c r="H5865">
        <v>0</v>
      </c>
      <c r="L5865">
        <v>380.01196900000002</v>
      </c>
      <c r="R5865">
        <v>380.01196900000002</v>
      </c>
      <c r="S5865" t="s">
        <v>90</v>
      </c>
      <c r="T5865" s="297">
        <v>46311.754166666666</v>
      </c>
    </row>
    <row r="5866" spans="1:20" x14ac:dyDescent="0.35">
      <c r="A5866" t="s">
        <v>114</v>
      </c>
      <c r="B5866" t="s">
        <v>115</v>
      </c>
      <c r="C5866" t="s">
        <v>89</v>
      </c>
      <c r="D5866" s="29">
        <v>46407</v>
      </c>
      <c r="E5866">
        <v>0</v>
      </c>
      <c r="F5866">
        <v>0</v>
      </c>
      <c r="G5866">
        <v>0</v>
      </c>
      <c r="H5866">
        <v>0</v>
      </c>
      <c r="L5866">
        <v>380.01196900000002</v>
      </c>
      <c r="R5866">
        <v>380.01196900000002</v>
      </c>
      <c r="S5866" t="s">
        <v>90</v>
      </c>
      <c r="T5866" s="297">
        <v>46311.754166666666</v>
      </c>
    </row>
    <row r="5867" spans="1:20" x14ac:dyDescent="0.35">
      <c r="A5867" t="s">
        <v>114</v>
      </c>
      <c r="B5867" t="s">
        <v>115</v>
      </c>
      <c r="C5867" t="s">
        <v>89</v>
      </c>
      <c r="D5867" s="29">
        <v>46408</v>
      </c>
      <c r="E5867">
        <v>0</v>
      </c>
      <c r="F5867">
        <v>0</v>
      </c>
      <c r="G5867">
        <v>0</v>
      </c>
      <c r="H5867">
        <v>0</v>
      </c>
      <c r="L5867">
        <v>380.01196900000002</v>
      </c>
      <c r="R5867">
        <v>380.01196900000002</v>
      </c>
      <c r="S5867" t="s">
        <v>90</v>
      </c>
      <c r="T5867" s="297">
        <v>46311.754166666666</v>
      </c>
    </row>
    <row r="5868" spans="1:20" x14ac:dyDescent="0.35">
      <c r="A5868" t="s">
        <v>114</v>
      </c>
      <c r="B5868" t="s">
        <v>115</v>
      </c>
      <c r="C5868" t="s">
        <v>89</v>
      </c>
      <c r="D5868" s="29">
        <v>46409</v>
      </c>
      <c r="E5868">
        <v>0</v>
      </c>
      <c r="F5868">
        <v>0</v>
      </c>
      <c r="G5868">
        <v>0</v>
      </c>
      <c r="H5868">
        <v>0</v>
      </c>
      <c r="L5868">
        <v>380.01196900000002</v>
      </c>
      <c r="R5868">
        <v>380.01196900000002</v>
      </c>
      <c r="S5868" t="s">
        <v>90</v>
      </c>
      <c r="T5868" s="297">
        <v>46311.754166666666</v>
      </c>
    </row>
    <row r="5869" spans="1:20" x14ac:dyDescent="0.35">
      <c r="A5869" t="s">
        <v>114</v>
      </c>
      <c r="B5869" t="s">
        <v>115</v>
      </c>
      <c r="C5869" t="s">
        <v>89</v>
      </c>
      <c r="D5869" s="29">
        <v>46410</v>
      </c>
      <c r="E5869">
        <v>0</v>
      </c>
      <c r="F5869">
        <v>0</v>
      </c>
      <c r="G5869">
        <v>0</v>
      </c>
      <c r="H5869">
        <v>0</v>
      </c>
      <c r="L5869">
        <v>380.01196900000002</v>
      </c>
      <c r="R5869">
        <v>380.01196900000002</v>
      </c>
      <c r="S5869" t="s">
        <v>90</v>
      </c>
      <c r="T5869" s="297">
        <v>46311.754166666666</v>
      </c>
    </row>
    <row r="5870" spans="1:20" x14ac:dyDescent="0.35">
      <c r="A5870" t="s">
        <v>114</v>
      </c>
      <c r="B5870" t="s">
        <v>115</v>
      </c>
      <c r="C5870" t="s">
        <v>89</v>
      </c>
      <c r="D5870" s="29">
        <v>46411</v>
      </c>
      <c r="E5870">
        <v>0</v>
      </c>
      <c r="F5870">
        <v>0</v>
      </c>
      <c r="G5870">
        <v>0</v>
      </c>
      <c r="H5870">
        <v>0</v>
      </c>
      <c r="L5870">
        <v>380.01196900000002</v>
      </c>
      <c r="R5870">
        <v>380.01196900000002</v>
      </c>
      <c r="S5870" t="s">
        <v>90</v>
      </c>
      <c r="T5870" s="297">
        <v>46311.754166666666</v>
      </c>
    </row>
    <row r="5871" spans="1:20" x14ac:dyDescent="0.35">
      <c r="A5871" t="s">
        <v>114</v>
      </c>
      <c r="B5871" t="s">
        <v>115</v>
      </c>
      <c r="C5871" t="s">
        <v>89</v>
      </c>
      <c r="D5871" s="29">
        <v>46412</v>
      </c>
      <c r="E5871">
        <v>0</v>
      </c>
      <c r="F5871">
        <v>0</v>
      </c>
      <c r="G5871">
        <v>0</v>
      </c>
      <c r="H5871">
        <v>0</v>
      </c>
      <c r="L5871">
        <v>380.01196900000002</v>
      </c>
      <c r="R5871">
        <v>380.01196900000002</v>
      </c>
      <c r="S5871" t="s">
        <v>90</v>
      </c>
      <c r="T5871" s="297">
        <v>46311.754166666666</v>
      </c>
    </row>
    <row r="5872" spans="1:20" x14ac:dyDescent="0.35">
      <c r="A5872" t="s">
        <v>114</v>
      </c>
      <c r="B5872" t="s">
        <v>115</v>
      </c>
      <c r="C5872" t="s">
        <v>89</v>
      </c>
      <c r="D5872" s="29">
        <v>46413</v>
      </c>
      <c r="E5872">
        <v>0</v>
      </c>
      <c r="F5872">
        <v>0</v>
      </c>
      <c r="G5872">
        <v>0</v>
      </c>
      <c r="H5872">
        <v>0</v>
      </c>
      <c r="L5872">
        <v>380.01196900000002</v>
      </c>
      <c r="R5872">
        <v>380.01196900000002</v>
      </c>
      <c r="S5872" t="s">
        <v>90</v>
      </c>
      <c r="T5872" s="297">
        <v>46311.754166666666</v>
      </c>
    </row>
    <row r="5873" spans="1:20" x14ac:dyDescent="0.35">
      <c r="A5873" t="s">
        <v>114</v>
      </c>
      <c r="B5873" t="s">
        <v>115</v>
      </c>
      <c r="C5873" t="s">
        <v>89</v>
      </c>
      <c r="D5873" s="29">
        <v>46414</v>
      </c>
      <c r="E5873">
        <v>0</v>
      </c>
      <c r="F5873">
        <v>0</v>
      </c>
      <c r="G5873">
        <v>0</v>
      </c>
      <c r="H5873">
        <v>0</v>
      </c>
      <c r="L5873">
        <v>380.01196900000002</v>
      </c>
      <c r="R5873">
        <v>380.01196900000002</v>
      </c>
      <c r="S5873" t="s">
        <v>90</v>
      </c>
      <c r="T5873" s="297">
        <v>46311.754166666666</v>
      </c>
    </row>
    <row r="5874" spans="1:20" x14ac:dyDescent="0.35">
      <c r="A5874" t="s">
        <v>114</v>
      </c>
      <c r="B5874" t="s">
        <v>115</v>
      </c>
      <c r="C5874" t="s">
        <v>89</v>
      </c>
      <c r="D5874" s="29">
        <v>46415</v>
      </c>
      <c r="E5874">
        <v>0</v>
      </c>
      <c r="F5874">
        <v>0</v>
      </c>
      <c r="G5874">
        <v>0</v>
      </c>
      <c r="H5874">
        <v>0</v>
      </c>
      <c r="L5874">
        <v>380.01196900000002</v>
      </c>
      <c r="R5874">
        <v>380.01196900000002</v>
      </c>
      <c r="S5874" t="s">
        <v>90</v>
      </c>
      <c r="T5874" s="297">
        <v>46311.754166666666</v>
      </c>
    </row>
    <row r="5875" spans="1:20" x14ac:dyDescent="0.35">
      <c r="A5875" t="s">
        <v>114</v>
      </c>
      <c r="B5875" t="s">
        <v>115</v>
      </c>
      <c r="C5875" t="s">
        <v>89</v>
      </c>
      <c r="D5875" s="29">
        <v>46416</v>
      </c>
      <c r="E5875">
        <v>0</v>
      </c>
      <c r="F5875">
        <v>0</v>
      </c>
      <c r="G5875">
        <v>0</v>
      </c>
      <c r="H5875">
        <v>0</v>
      </c>
      <c r="L5875">
        <v>380.01196900000002</v>
      </c>
      <c r="R5875">
        <v>380.01196900000002</v>
      </c>
      <c r="S5875" t="s">
        <v>90</v>
      </c>
      <c r="T5875" s="297">
        <v>46311.754166666666</v>
      </c>
    </row>
    <row r="5876" spans="1:20" x14ac:dyDescent="0.35">
      <c r="A5876" t="s">
        <v>114</v>
      </c>
      <c r="B5876" t="s">
        <v>115</v>
      </c>
      <c r="C5876" t="s">
        <v>89</v>
      </c>
      <c r="D5876" s="29">
        <v>46417</v>
      </c>
      <c r="E5876">
        <v>0</v>
      </c>
      <c r="F5876">
        <v>0</v>
      </c>
      <c r="G5876">
        <v>0</v>
      </c>
      <c r="H5876">
        <v>0</v>
      </c>
      <c r="L5876">
        <v>380.01196900000002</v>
      </c>
      <c r="R5876">
        <v>380.01196900000002</v>
      </c>
      <c r="S5876" t="s">
        <v>90</v>
      </c>
      <c r="T5876" s="297">
        <v>46311.754166666666</v>
      </c>
    </row>
    <row r="5877" spans="1:20" x14ac:dyDescent="0.35">
      <c r="A5877" t="s">
        <v>114</v>
      </c>
      <c r="B5877" t="s">
        <v>115</v>
      </c>
      <c r="C5877" t="s">
        <v>89</v>
      </c>
      <c r="D5877" s="29">
        <v>46418</v>
      </c>
      <c r="E5877">
        <v>0</v>
      </c>
      <c r="F5877">
        <v>0</v>
      </c>
      <c r="G5877">
        <v>0</v>
      </c>
      <c r="H5877">
        <v>0</v>
      </c>
      <c r="L5877">
        <v>380.01196900000002</v>
      </c>
      <c r="R5877">
        <v>380.01196900000002</v>
      </c>
      <c r="S5877" t="s">
        <v>90</v>
      </c>
      <c r="T5877" s="297">
        <v>46311.754166666666</v>
      </c>
    </row>
    <row r="5878" spans="1:20" x14ac:dyDescent="0.35">
      <c r="A5878" t="s">
        <v>114</v>
      </c>
      <c r="B5878" t="s">
        <v>115</v>
      </c>
      <c r="C5878" t="s">
        <v>89</v>
      </c>
      <c r="D5878" s="29">
        <v>46419</v>
      </c>
      <c r="E5878">
        <v>0</v>
      </c>
      <c r="F5878">
        <v>0</v>
      </c>
      <c r="G5878">
        <v>0</v>
      </c>
      <c r="H5878">
        <v>0</v>
      </c>
      <c r="L5878">
        <v>380.01196900000002</v>
      </c>
      <c r="R5878">
        <v>380.01196900000002</v>
      </c>
      <c r="S5878" t="s">
        <v>90</v>
      </c>
      <c r="T5878" s="297">
        <v>46311.754166666666</v>
      </c>
    </row>
    <row r="5879" spans="1:20" x14ac:dyDescent="0.35">
      <c r="A5879" t="s">
        <v>114</v>
      </c>
      <c r="B5879" t="s">
        <v>115</v>
      </c>
      <c r="C5879" t="s">
        <v>89</v>
      </c>
      <c r="D5879" s="29">
        <v>46420</v>
      </c>
      <c r="E5879">
        <v>0</v>
      </c>
      <c r="F5879">
        <v>0</v>
      </c>
      <c r="G5879">
        <v>0</v>
      </c>
      <c r="H5879">
        <v>0</v>
      </c>
      <c r="L5879">
        <v>380.01196900000002</v>
      </c>
      <c r="R5879">
        <v>380.01196900000002</v>
      </c>
      <c r="S5879" t="s">
        <v>90</v>
      </c>
      <c r="T5879" s="297">
        <v>46311.754166666666</v>
      </c>
    </row>
    <row r="5880" spans="1:20" x14ac:dyDescent="0.35">
      <c r="A5880" t="s">
        <v>114</v>
      </c>
      <c r="B5880" t="s">
        <v>115</v>
      </c>
      <c r="C5880" t="s">
        <v>89</v>
      </c>
      <c r="D5880" s="29">
        <v>46421</v>
      </c>
      <c r="E5880">
        <v>0</v>
      </c>
      <c r="F5880">
        <v>0</v>
      </c>
      <c r="G5880">
        <v>0</v>
      </c>
      <c r="H5880">
        <v>0</v>
      </c>
      <c r="L5880">
        <v>380.01196900000002</v>
      </c>
      <c r="R5880">
        <v>380.01196900000002</v>
      </c>
      <c r="S5880" t="s">
        <v>90</v>
      </c>
      <c r="T5880" s="297">
        <v>46311.754166666666</v>
      </c>
    </row>
    <row r="5881" spans="1:20" x14ac:dyDescent="0.35">
      <c r="A5881" t="s">
        <v>114</v>
      </c>
      <c r="B5881" t="s">
        <v>115</v>
      </c>
      <c r="C5881" t="s">
        <v>89</v>
      </c>
      <c r="D5881" s="29">
        <v>46422</v>
      </c>
      <c r="E5881">
        <v>0</v>
      </c>
      <c r="F5881">
        <v>0</v>
      </c>
      <c r="G5881">
        <v>0</v>
      </c>
      <c r="H5881">
        <v>0</v>
      </c>
      <c r="L5881">
        <v>380.01196900000002</v>
      </c>
      <c r="R5881">
        <v>380.01196900000002</v>
      </c>
      <c r="S5881" t="s">
        <v>90</v>
      </c>
      <c r="T5881" s="297">
        <v>46311.754166666666</v>
      </c>
    </row>
    <row r="5882" spans="1:20" x14ac:dyDescent="0.35">
      <c r="A5882" t="s">
        <v>114</v>
      </c>
      <c r="B5882" t="s">
        <v>115</v>
      </c>
      <c r="C5882" t="s">
        <v>89</v>
      </c>
      <c r="D5882" s="29">
        <v>46423</v>
      </c>
      <c r="E5882">
        <v>0</v>
      </c>
      <c r="F5882">
        <v>0</v>
      </c>
      <c r="G5882">
        <v>0</v>
      </c>
      <c r="H5882">
        <v>0</v>
      </c>
      <c r="L5882">
        <v>380.01196900000002</v>
      </c>
      <c r="R5882">
        <v>380.01196900000002</v>
      </c>
      <c r="S5882" t="s">
        <v>90</v>
      </c>
      <c r="T5882" s="297">
        <v>46311.754166666666</v>
      </c>
    </row>
    <row r="5883" spans="1:20" x14ac:dyDescent="0.35">
      <c r="A5883" t="s">
        <v>114</v>
      </c>
      <c r="B5883" t="s">
        <v>115</v>
      </c>
      <c r="C5883" t="s">
        <v>89</v>
      </c>
      <c r="D5883" s="29">
        <v>46424</v>
      </c>
      <c r="E5883">
        <v>0</v>
      </c>
      <c r="F5883">
        <v>0</v>
      </c>
      <c r="G5883">
        <v>0</v>
      </c>
      <c r="H5883">
        <v>0</v>
      </c>
      <c r="L5883">
        <v>380.01196900000002</v>
      </c>
      <c r="R5883">
        <v>380.01196900000002</v>
      </c>
      <c r="S5883" t="s">
        <v>90</v>
      </c>
      <c r="T5883" s="297">
        <v>46311.754166666666</v>
      </c>
    </row>
    <row r="5884" spans="1:20" x14ac:dyDescent="0.35">
      <c r="A5884" t="s">
        <v>114</v>
      </c>
      <c r="B5884" t="s">
        <v>115</v>
      </c>
      <c r="C5884" t="s">
        <v>89</v>
      </c>
      <c r="D5884" s="29">
        <v>46425</v>
      </c>
      <c r="E5884">
        <v>0</v>
      </c>
      <c r="F5884">
        <v>0</v>
      </c>
      <c r="G5884">
        <v>0</v>
      </c>
      <c r="H5884">
        <v>0</v>
      </c>
      <c r="L5884">
        <v>380.01196900000002</v>
      </c>
      <c r="R5884">
        <v>380.01196900000002</v>
      </c>
      <c r="S5884" t="s">
        <v>90</v>
      </c>
      <c r="T5884" s="297">
        <v>46311.754166666666</v>
      </c>
    </row>
    <row r="5885" spans="1:20" x14ac:dyDescent="0.35">
      <c r="A5885" t="s">
        <v>114</v>
      </c>
      <c r="B5885" t="s">
        <v>115</v>
      </c>
      <c r="C5885" t="s">
        <v>89</v>
      </c>
      <c r="D5885" s="29">
        <v>46426</v>
      </c>
      <c r="E5885">
        <v>0</v>
      </c>
      <c r="F5885">
        <v>0</v>
      </c>
      <c r="G5885">
        <v>0</v>
      </c>
      <c r="H5885">
        <v>0</v>
      </c>
      <c r="L5885">
        <v>380.01196900000002</v>
      </c>
      <c r="R5885">
        <v>380.01196900000002</v>
      </c>
      <c r="S5885" t="s">
        <v>90</v>
      </c>
      <c r="T5885" s="297">
        <v>46311.754166666666</v>
      </c>
    </row>
    <row r="5886" spans="1:20" x14ac:dyDescent="0.35">
      <c r="A5886" t="s">
        <v>114</v>
      </c>
      <c r="B5886" t="s">
        <v>115</v>
      </c>
      <c r="C5886" t="s">
        <v>89</v>
      </c>
      <c r="D5886" s="29">
        <v>46427</v>
      </c>
      <c r="E5886">
        <v>0</v>
      </c>
      <c r="F5886">
        <v>0</v>
      </c>
      <c r="G5886">
        <v>0</v>
      </c>
      <c r="H5886">
        <v>0</v>
      </c>
      <c r="L5886">
        <v>380.01196900000002</v>
      </c>
      <c r="R5886">
        <v>380.01196900000002</v>
      </c>
      <c r="S5886" t="s">
        <v>90</v>
      </c>
      <c r="T5886" s="297">
        <v>46311.754166666666</v>
      </c>
    </row>
    <row r="5887" spans="1:20" x14ac:dyDescent="0.35">
      <c r="A5887" t="s">
        <v>114</v>
      </c>
      <c r="B5887" t="s">
        <v>115</v>
      </c>
      <c r="C5887" t="s">
        <v>89</v>
      </c>
      <c r="D5887" s="29">
        <v>46428</v>
      </c>
      <c r="E5887">
        <v>0</v>
      </c>
      <c r="F5887">
        <v>0</v>
      </c>
      <c r="G5887">
        <v>0</v>
      </c>
      <c r="H5887">
        <v>0</v>
      </c>
      <c r="L5887">
        <v>380.01196900000002</v>
      </c>
      <c r="R5887">
        <v>380.01196900000002</v>
      </c>
      <c r="S5887" t="s">
        <v>90</v>
      </c>
      <c r="T5887" s="297">
        <v>46311.754166666666</v>
      </c>
    </row>
    <row r="5888" spans="1:20" x14ac:dyDescent="0.35">
      <c r="A5888" t="s">
        <v>114</v>
      </c>
      <c r="B5888" t="s">
        <v>115</v>
      </c>
      <c r="C5888" t="s">
        <v>89</v>
      </c>
      <c r="D5888" s="29">
        <v>46429</v>
      </c>
      <c r="E5888">
        <v>0</v>
      </c>
      <c r="F5888">
        <v>0</v>
      </c>
      <c r="G5888">
        <v>0</v>
      </c>
      <c r="H5888">
        <v>0</v>
      </c>
      <c r="L5888">
        <v>380.01196900000002</v>
      </c>
      <c r="R5888">
        <v>380.01196900000002</v>
      </c>
      <c r="S5888" t="s">
        <v>90</v>
      </c>
      <c r="T5888" s="297">
        <v>46311.754166666666</v>
      </c>
    </row>
    <row r="5889" spans="1:20" x14ac:dyDescent="0.35">
      <c r="A5889" t="s">
        <v>114</v>
      </c>
      <c r="B5889" t="s">
        <v>115</v>
      </c>
      <c r="C5889" t="s">
        <v>89</v>
      </c>
      <c r="D5889" s="29">
        <v>46430</v>
      </c>
      <c r="E5889">
        <v>0</v>
      </c>
      <c r="F5889">
        <v>0</v>
      </c>
      <c r="G5889">
        <v>0</v>
      </c>
      <c r="H5889">
        <v>0</v>
      </c>
      <c r="L5889">
        <v>380.01196900000002</v>
      </c>
      <c r="R5889">
        <v>380.01196900000002</v>
      </c>
      <c r="S5889" t="s">
        <v>90</v>
      </c>
      <c r="T5889" s="297">
        <v>46311.754166666666</v>
      </c>
    </row>
    <row r="5890" spans="1:20" x14ac:dyDescent="0.35">
      <c r="A5890" t="s">
        <v>114</v>
      </c>
      <c r="B5890" t="s">
        <v>115</v>
      </c>
      <c r="C5890" t="s">
        <v>89</v>
      </c>
      <c r="D5890" s="29">
        <v>46431</v>
      </c>
      <c r="E5890">
        <v>0</v>
      </c>
      <c r="F5890">
        <v>0</v>
      </c>
      <c r="G5890">
        <v>0</v>
      </c>
      <c r="H5890">
        <v>0</v>
      </c>
      <c r="L5890">
        <v>380.01196900000002</v>
      </c>
      <c r="R5890">
        <v>380.01196900000002</v>
      </c>
      <c r="S5890" t="s">
        <v>90</v>
      </c>
      <c r="T5890" s="297">
        <v>46311.754166666666</v>
      </c>
    </row>
    <row r="5891" spans="1:20" x14ac:dyDescent="0.35">
      <c r="A5891" t="s">
        <v>114</v>
      </c>
      <c r="B5891" t="s">
        <v>115</v>
      </c>
      <c r="C5891" t="s">
        <v>89</v>
      </c>
      <c r="D5891" s="29">
        <v>46432</v>
      </c>
      <c r="E5891">
        <v>0</v>
      </c>
      <c r="F5891">
        <v>0</v>
      </c>
      <c r="G5891">
        <v>0</v>
      </c>
      <c r="H5891">
        <v>0</v>
      </c>
      <c r="L5891">
        <v>380.01196900000002</v>
      </c>
      <c r="R5891">
        <v>380.01196900000002</v>
      </c>
      <c r="S5891" t="s">
        <v>90</v>
      </c>
      <c r="T5891" s="297">
        <v>46311.754166666666</v>
      </c>
    </row>
    <row r="5892" spans="1:20" x14ac:dyDescent="0.35">
      <c r="A5892" t="s">
        <v>114</v>
      </c>
      <c r="B5892" t="s">
        <v>115</v>
      </c>
      <c r="C5892" t="s">
        <v>89</v>
      </c>
      <c r="D5892" s="29">
        <v>46433</v>
      </c>
      <c r="E5892">
        <v>0</v>
      </c>
      <c r="F5892">
        <v>0</v>
      </c>
      <c r="G5892">
        <v>0</v>
      </c>
      <c r="H5892">
        <v>0</v>
      </c>
      <c r="L5892">
        <v>380.01196900000002</v>
      </c>
      <c r="R5892">
        <v>380.01196900000002</v>
      </c>
      <c r="S5892" t="s">
        <v>90</v>
      </c>
      <c r="T5892" s="297">
        <v>46311.754166666666</v>
      </c>
    </row>
    <row r="5893" spans="1:20" x14ac:dyDescent="0.35">
      <c r="A5893" t="s">
        <v>114</v>
      </c>
      <c r="B5893" t="s">
        <v>115</v>
      </c>
      <c r="C5893" t="s">
        <v>89</v>
      </c>
      <c r="D5893" s="29">
        <v>46434</v>
      </c>
      <c r="E5893">
        <v>0</v>
      </c>
      <c r="F5893">
        <v>0</v>
      </c>
      <c r="G5893">
        <v>0</v>
      </c>
      <c r="H5893">
        <v>0</v>
      </c>
      <c r="L5893">
        <v>380.01196900000002</v>
      </c>
      <c r="R5893">
        <v>380.01196900000002</v>
      </c>
      <c r="S5893" t="s">
        <v>90</v>
      </c>
      <c r="T5893" s="297">
        <v>46311.754166666666</v>
      </c>
    </row>
    <row r="5894" spans="1:20" x14ac:dyDescent="0.35">
      <c r="A5894" t="s">
        <v>114</v>
      </c>
      <c r="B5894" t="s">
        <v>115</v>
      </c>
      <c r="C5894" t="s">
        <v>89</v>
      </c>
      <c r="D5894" s="29">
        <v>46435</v>
      </c>
      <c r="E5894">
        <v>0</v>
      </c>
      <c r="F5894">
        <v>0</v>
      </c>
      <c r="G5894">
        <v>0</v>
      </c>
      <c r="H5894">
        <v>0</v>
      </c>
      <c r="L5894">
        <v>380.01196900000002</v>
      </c>
      <c r="R5894">
        <v>380.01196900000002</v>
      </c>
      <c r="S5894" t="s">
        <v>90</v>
      </c>
      <c r="T5894" s="297">
        <v>46311.754166666666</v>
      </c>
    </row>
    <row r="5895" spans="1:20" x14ac:dyDescent="0.35">
      <c r="A5895" t="s">
        <v>114</v>
      </c>
      <c r="B5895" t="s">
        <v>115</v>
      </c>
      <c r="C5895" t="s">
        <v>89</v>
      </c>
      <c r="D5895" s="29">
        <v>46436</v>
      </c>
      <c r="E5895">
        <v>0</v>
      </c>
      <c r="F5895">
        <v>0</v>
      </c>
      <c r="G5895">
        <v>0</v>
      </c>
      <c r="H5895">
        <v>0</v>
      </c>
      <c r="L5895">
        <v>380.01196900000002</v>
      </c>
      <c r="R5895">
        <v>380.01196900000002</v>
      </c>
      <c r="S5895" t="s">
        <v>90</v>
      </c>
      <c r="T5895" s="297">
        <v>46311.754166666666</v>
      </c>
    </row>
    <row r="5896" spans="1:20" x14ac:dyDescent="0.35">
      <c r="A5896" t="s">
        <v>114</v>
      </c>
      <c r="B5896" t="s">
        <v>115</v>
      </c>
      <c r="C5896" t="s">
        <v>89</v>
      </c>
      <c r="D5896" s="29">
        <v>46437</v>
      </c>
      <c r="E5896">
        <v>0</v>
      </c>
      <c r="F5896">
        <v>0</v>
      </c>
      <c r="G5896">
        <v>0</v>
      </c>
      <c r="H5896">
        <v>0</v>
      </c>
      <c r="L5896">
        <v>380.01196900000002</v>
      </c>
      <c r="R5896">
        <v>380.01196900000002</v>
      </c>
      <c r="S5896" t="s">
        <v>90</v>
      </c>
      <c r="T5896" s="297">
        <v>46311.754166666666</v>
      </c>
    </row>
    <row r="5897" spans="1:20" x14ac:dyDescent="0.35">
      <c r="A5897" t="s">
        <v>114</v>
      </c>
      <c r="B5897" t="s">
        <v>115</v>
      </c>
      <c r="C5897" t="s">
        <v>89</v>
      </c>
      <c r="D5897" s="29">
        <v>46438</v>
      </c>
      <c r="E5897">
        <v>0</v>
      </c>
      <c r="F5897">
        <v>0</v>
      </c>
      <c r="G5897">
        <v>0</v>
      </c>
      <c r="H5897">
        <v>0</v>
      </c>
      <c r="L5897">
        <v>380.01196900000002</v>
      </c>
      <c r="R5897">
        <v>380.01196900000002</v>
      </c>
      <c r="S5897" t="s">
        <v>90</v>
      </c>
      <c r="T5897" s="297">
        <v>46311.754166666666</v>
      </c>
    </row>
    <row r="5898" spans="1:20" x14ac:dyDescent="0.35">
      <c r="A5898" t="s">
        <v>114</v>
      </c>
      <c r="B5898" t="s">
        <v>115</v>
      </c>
      <c r="C5898" t="s">
        <v>89</v>
      </c>
      <c r="D5898" s="29">
        <v>46439</v>
      </c>
      <c r="E5898">
        <v>0</v>
      </c>
      <c r="F5898">
        <v>0</v>
      </c>
      <c r="G5898">
        <v>0</v>
      </c>
      <c r="H5898">
        <v>0</v>
      </c>
      <c r="L5898">
        <v>380.01196900000002</v>
      </c>
      <c r="R5898">
        <v>380.01196900000002</v>
      </c>
      <c r="S5898" t="s">
        <v>90</v>
      </c>
      <c r="T5898" s="297">
        <v>46311.754166666666</v>
      </c>
    </row>
    <row r="5899" spans="1:20" x14ac:dyDescent="0.35">
      <c r="A5899" t="s">
        <v>114</v>
      </c>
      <c r="B5899" t="s">
        <v>115</v>
      </c>
      <c r="C5899" t="s">
        <v>89</v>
      </c>
      <c r="D5899" s="29">
        <v>46440</v>
      </c>
      <c r="E5899">
        <v>0</v>
      </c>
      <c r="F5899">
        <v>0</v>
      </c>
      <c r="G5899">
        <v>0</v>
      </c>
      <c r="H5899">
        <v>0</v>
      </c>
      <c r="L5899">
        <v>380.01196900000002</v>
      </c>
      <c r="R5899">
        <v>380.01196900000002</v>
      </c>
      <c r="S5899" t="s">
        <v>90</v>
      </c>
      <c r="T5899" s="297">
        <v>46311.754166666666</v>
      </c>
    </row>
    <row r="5900" spans="1:20" x14ac:dyDescent="0.35">
      <c r="A5900" t="s">
        <v>114</v>
      </c>
      <c r="B5900" t="s">
        <v>115</v>
      </c>
      <c r="C5900" t="s">
        <v>89</v>
      </c>
      <c r="D5900" s="29">
        <v>46441</v>
      </c>
      <c r="E5900">
        <v>0</v>
      </c>
      <c r="F5900">
        <v>0</v>
      </c>
      <c r="G5900">
        <v>0</v>
      </c>
      <c r="H5900">
        <v>0</v>
      </c>
      <c r="L5900">
        <v>380.01196900000002</v>
      </c>
      <c r="R5900">
        <v>380.01196900000002</v>
      </c>
      <c r="S5900" t="s">
        <v>90</v>
      </c>
      <c r="T5900" s="297">
        <v>46311.754166666666</v>
      </c>
    </row>
    <row r="5901" spans="1:20" x14ac:dyDescent="0.35">
      <c r="A5901" t="s">
        <v>114</v>
      </c>
      <c r="B5901" t="s">
        <v>115</v>
      </c>
      <c r="C5901" t="s">
        <v>89</v>
      </c>
      <c r="D5901" s="29">
        <v>46442</v>
      </c>
      <c r="E5901">
        <v>0</v>
      </c>
      <c r="F5901">
        <v>0</v>
      </c>
      <c r="G5901">
        <v>0</v>
      </c>
      <c r="H5901">
        <v>0</v>
      </c>
      <c r="L5901">
        <v>380.01196900000002</v>
      </c>
      <c r="R5901">
        <v>380.01196900000002</v>
      </c>
      <c r="S5901" t="s">
        <v>90</v>
      </c>
      <c r="T5901" s="297">
        <v>46311.754166666666</v>
      </c>
    </row>
    <row r="5902" spans="1:20" x14ac:dyDescent="0.35">
      <c r="A5902" t="s">
        <v>114</v>
      </c>
      <c r="B5902" t="s">
        <v>115</v>
      </c>
      <c r="C5902" t="s">
        <v>89</v>
      </c>
      <c r="D5902" s="29">
        <v>46443</v>
      </c>
      <c r="E5902">
        <v>0</v>
      </c>
      <c r="F5902">
        <v>0</v>
      </c>
      <c r="G5902">
        <v>0</v>
      </c>
      <c r="H5902">
        <v>0</v>
      </c>
      <c r="L5902">
        <v>380.01196900000002</v>
      </c>
      <c r="R5902">
        <v>380.01196900000002</v>
      </c>
      <c r="S5902" t="s">
        <v>90</v>
      </c>
      <c r="T5902" s="297">
        <v>46311.754166666666</v>
      </c>
    </row>
    <row r="5903" spans="1:20" x14ac:dyDescent="0.35">
      <c r="A5903" t="s">
        <v>114</v>
      </c>
      <c r="B5903" t="s">
        <v>115</v>
      </c>
      <c r="C5903" t="s">
        <v>89</v>
      </c>
      <c r="D5903" s="29">
        <v>46444</v>
      </c>
      <c r="E5903">
        <v>0</v>
      </c>
      <c r="F5903">
        <v>0</v>
      </c>
      <c r="G5903">
        <v>0</v>
      </c>
      <c r="H5903">
        <v>0</v>
      </c>
      <c r="L5903">
        <v>380.01196900000002</v>
      </c>
      <c r="R5903">
        <v>380.01196900000002</v>
      </c>
      <c r="S5903" t="s">
        <v>90</v>
      </c>
      <c r="T5903" s="297">
        <v>46311.754166666666</v>
      </c>
    </row>
    <row r="5904" spans="1:20" x14ac:dyDescent="0.35">
      <c r="A5904" t="s">
        <v>114</v>
      </c>
      <c r="B5904" t="s">
        <v>115</v>
      </c>
      <c r="C5904" t="s">
        <v>89</v>
      </c>
      <c r="D5904" s="29">
        <v>46445</v>
      </c>
      <c r="E5904">
        <v>0</v>
      </c>
      <c r="F5904">
        <v>0</v>
      </c>
      <c r="G5904">
        <v>0</v>
      </c>
      <c r="H5904">
        <v>0</v>
      </c>
      <c r="L5904">
        <v>380.01196900000002</v>
      </c>
      <c r="R5904">
        <v>380.01196900000002</v>
      </c>
      <c r="S5904" t="s">
        <v>90</v>
      </c>
      <c r="T5904" s="297">
        <v>46311.754166666666</v>
      </c>
    </row>
    <row r="5905" spans="1:20" x14ac:dyDescent="0.35">
      <c r="A5905" t="s">
        <v>114</v>
      </c>
      <c r="B5905" t="s">
        <v>115</v>
      </c>
      <c r="C5905" t="s">
        <v>89</v>
      </c>
      <c r="D5905" s="29">
        <v>46446</v>
      </c>
      <c r="E5905">
        <v>0</v>
      </c>
      <c r="F5905">
        <v>0</v>
      </c>
      <c r="G5905">
        <v>0</v>
      </c>
      <c r="H5905">
        <v>0</v>
      </c>
      <c r="L5905">
        <v>380.01196900000002</v>
      </c>
      <c r="R5905">
        <v>380.01196900000002</v>
      </c>
      <c r="S5905" t="s">
        <v>90</v>
      </c>
      <c r="T5905" s="297">
        <v>46311.754166666666</v>
      </c>
    </row>
    <row r="5906" spans="1:20" x14ac:dyDescent="0.35">
      <c r="A5906" t="s">
        <v>114</v>
      </c>
      <c r="B5906" t="s">
        <v>115</v>
      </c>
      <c r="C5906" t="s">
        <v>89</v>
      </c>
      <c r="D5906" s="29">
        <v>46447</v>
      </c>
      <c r="E5906">
        <v>0</v>
      </c>
      <c r="F5906">
        <v>0</v>
      </c>
      <c r="G5906">
        <v>0</v>
      </c>
      <c r="H5906">
        <v>0</v>
      </c>
      <c r="L5906">
        <v>380.01196900000002</v>
      </c>
      <c r="R5906">
        <v>380.01196900000002</v>
      </c>
      <c r="S5906" t="s">
        <v>90</v>
      </c>
      <c r="T5906" s="297">
        <v>46311.754166666666</v>
      </c>
    </row>
    <row r="5907" spans="1:20" x14ac:dyDescent="0.35">
      <c r="A5907" t="s">
        <v>114</v>
      </c>
      <c r="B5907" t="s">
        <v>115</v>
      </c>
      <c r="C5907" t="s">
        <v>89</v>
      </c>
      <c r="D5907" s="29">
        <v>46448</v>
      </c>
      <c r="E5907">
        <v>0</v>
      </c>
      <c r="F5907">
        <v>0</v>
      </c>
      <c r="G5907">
        <v>0</v>
      </c>
      <c r="H5907">
        <v>0</v>
      </c>
      <c r="L5907">
        <v>380.01196900000002</v>
      </c>
      <c r="R5907">
        <v>380.01196900000002</v>
      </c>
      <c r="S5907" t="s">
        <v>90</v>
      </c>
      <c r="T5907" s="297">
        <v>46311.754166666666</v>
      </c>
    </row>
    <row r="5908" spans="1:20" x14ac:dyDescent="0.35">
      <c r="A5908" t="s">
        <v>114</v>
      </c>
      <c r="B5908" t="s">
        <v>115</v>
      </c>
      <c r="C5908" t="s">
        <v>89</v>
      </c>
      <c r="D5908" s="29">
        <v>46449</v>
      </c>
      <c r="E5908">
        <v>0</v>
      </c>
      <c r="F5908">
        <v>0</v>
      </c>
      <c r="G5908">
        <v>0</v>
      </c>
      <c r="H5908">
        <v>0</v>
      </c>
      <c r="L5908">
        <v>380.01196900000002</v>
      </c>
      <c r="R5908">
        <v>380.01196900000002</v>
      </c>
      <c r="S5908" t="s">
        <v>90</v>
      </c>
      <c r="T5908" s="297">
        <v>46311.754166666666</v>
      </c>
    </row>
    <row r="5909" spans="1:20" x14ac:dyDescent="0.35">
      <c r="A5909" t="s">
        <v>114</v>
      </c>
      <c r="B5909" t="s">
        <v>115</v>
      </c>
      <c r="C5909" t="s">
        <v>89</v>
      </c>
      <c r="D5909" s="29">
        <v>46450</v>
      </c>
      <c r="E5909">
        <v>0</v>
      </c>
      <c r="F5909">
        <v>0</v>
      </c>
      <c r="G5909">
        <v>0</v>
      </c>
      <c r="H5909">
        <v>0</v>
      </c>
      <c r="L5909">
        <v>380.01196900000002</v>
      </c>
      <c r="R5909">
        <v>380.01196900000002</v>
      </c>
      <c r="S5909" t="s">
        <v>90</v>
      </c>
      <c r="T5909" s="297">
        <v>46311.754166666666</v>
      </c>
    </row>
    <row r="5910" spans="1:20" x14ac:dyDescent="0.35">
      <c r="A5910" t="s">
        <v>114</v>
      </c>
      <c r="B5910" t="s">
        <v>115</v>
      </c>
      <c r="C5910" t="s">
        <v>89</v>
      </c>
      <c r="D5910" s="29">
        <v>46451</v>
      </c>
      <c r="E5910">
        <v>0</v>
      </c>
      <c r="F5910">
        <v>0</v>
      </c>
      <c r="G5910">
        <v>0</v>
      </c>
      <c r="H5910">
        <v>0</v>
      </c>
      <c r="L5910">
        <v>380.01196900000002</v>
      </c>
      <c r="R5910">
        <v>380.01196900000002</v>
      </c>
      <c r="S5910" t="s">
        <v>90</v>
      </c>
      <c r="T5910" s="297">
        <v>46311.754166666666</v>
      </c>
    </row>
    <row r="5911" spans="1:20" x14ac:dyDescent="0.35">
      <c r="A5911" t="s">
        <v>114</v>
      </c>
      <c r="B5911" t="s">
        <v>115</v>
      </c>
      <c r="C5911" t="s">
        <v>89</v>
      </c>
      <c r="D5911" s="29">
        <v>46452</v>
      </c>
      <c r="E5911">
        <v>0</v>
      </c>
      <c r="F5911">
        <v>0</v>
      </c>
      <c r="G5911">
        <v>0</v>
      </c>
      <c r="H5911">
        <v>0</v>
      </c>
      <c r="L5911">
        <v>380.01196900000002</v>
      </c>
      <c r="R5911">
        <v>380.01196900000002</v>
      </c>
      <c r="S5911" t="s">
        <v>90</v>
      </c>
      <c r="T5911" s="297">
        <v>46311.754166666666</v>
      </c>
    </row>
    <row r="5912" spans="1:20" x14ac:dyDescent="0.35">
      <c r="A5912" t="s">
        <v>114</v>
      </c>
      <c r="B5912" t="s">
        <v>115</v>
      </c>
      <c r="C5912" t="s">
        <v>89</v>
      </c>
      <c r="D5912" s="29">
        <v>46453</v>
      </c>
      <c r="E5912">
        <v>0</v>
      </c>
      <c r="F5912">
        <v>0</v>
      </c>
      <c r="G5912">
        <v>0</v>
      </c>
      <c r="H5912">
        <v>0</v>
      </c>
      <c r="L5912">
        <v>380.01196900000002</v>
      </c>
      <c r="R5912">
        <v>380.01196900000002</v>
      </c>
      <c r="S5912" t="s">
        <v>90</v>
      </c>
      <c r="T5912" s="297">
        <v>46311.754166666666</v>
      </c>
    </row>
    <row r="5913" spans="1:20" x14ac:dyDescent="0.35">
      <c r="A5913" t="s">
        <v>114</v>
      </c>
      <c r="B5913" t="s">
        <v>115</v>
      </c>
      <c r="C5913" t="s">
        <v>89</v>
      </c>
      <c r="D5913" s="29">
        <v>46454</v>
      </c>
      <c r="E5913">
        <v>0</v>
      </c>
      <c r="F5913">
        <v>0</v>
      </c>
      <c r="G5913">
        <v>0</v>
      </c>
      <c r="H5913">
        <v>0</v>
      </c>
      <c r="L5913">
        <v>380.01196900000002</v>
      </c>
      <c r="R5913">
        <v>380.01196900000002</v>
      </c>
      <c r="S5913" t="s">
        <v>90</v>
      </c>
      <c r="T5913" s="297">
        <v>46311.754166666666</v>
      </c>
    </row>
    <row r="5914" spans="1:20" x14ac:dyDescent="0.35">
      <c r="A5914" t="s">
        <v>114</v>
      </c>
      <c r="B5914" t="s">
        <v>115</v>
      </c>
      <c r="C5914" t="s">
        <v>89</v>
      </c>
      <c r="D5914" s="29">
        <v>46455</v>
      </c>
      <c r="E5914">
        <v>0</v>
      </c>
      <c r="F5914">
        <v>0</v>
      </c>
      <c r="G5914">
        <v>0</v>
      </c>
      <c r="H5914">
        <v>0</v>
      </c>
      <c r="L5914">
        <v>380.01196900000002</v>
      </c>
      <c r="R5914">
        <v>380.01196900000002</v>
      </c>
      <c r="S5914" t="s">
        <v>90</v>
      </c>
      <c r="T5914" s="297">
        <v>46311.754166666666</v>
      </c>
    </row>
    <row r="5915" spans="1:20" x14ac:dyDescent="0.35">
      <c r="A5915" t="s">
        <v>114</v>
      </c>
      <c r="B5915" t="s">
        <v>115</v>
      </c>
      <c r="C5915" t="s">
        <v>89</v>
      </c>
      <c r="D5915" s="29">
        <v>46456</v>
      </c>
      <c r="E5915">
        <v>0</v>
      </c>
      <c r="F5915">
        <v>0</v>
      </c>
      <c r="G5915">
        <v>0</v>
      </c>
      <c r="H5915">
        <v>0</v>
      </c>
      <c r="L5915">
        <v>380.01196900000002</v>
      </c>
      <c r="R5915">
        <v>380.01196900000002</v>
      </c>
      <c r="S5915" t="s">
        <v>90</v>
      </c>
      <c r="T5915" s="297">
        <v>46311.754166666666</v>
      </c>
    </row>
    <row r="5916" spans="1:20" x14ac:dyDescent="0.35">
      <c r="A5916" t="s">
        <v>114</v>
      </c>
      <c r="B5916" t="s">
        <v>115</v>
      </c>
      <c r="C5916" t="s">
        <v>89</v>
      </c>
      <c r="D5916" s="29">
        <v>46457</v>
      </c>
      <c r="E5916">
        <v>0</v>
      </c>
      <c r="F5916">
        <v>0</v>
      </c>
      <c r="G5916">
        <v>0</v>
      </c>
      <c r="H5916">
        <v>0</v>
      </c>
      <c r="L5916">
        <v>380.01196900000002</v>
      </c>
      <c r="R5916">
        <v>380.01196900000002</v>
      </c>
      <c r="S5916" t="s">
        <v>90</v>
      </c>
      <c r="T5916" s="297">
        <v>46311.754166666666</v>
      </c>
    </row>
    <row r="5917" spans="1:20" x14ac:dyDescent="0.35">
      <c r="A5917" t="s">
        <v>114</v>
      </c>
      <c r="B5917" t="s">
        <v>115</v>
      </c>
      <c r="C5917" t="s">
        <v>89</v>
      </c>
      <c r="D5917" s="29">
        <v>46458</v>
      </c>
      <c r="E5917">
        <v>0</v>
      </c>
      <c r="F5917">
        <v>0</v>
      </c>
      <c r="G5917">
        <v>0</v>
      </c>
      <c r="H5917">
        <v>0</v>
      </c>
      <c r="L5917">
        <v>380.01196900000002</v>
      </c>
      <c r="R5917">
        <v>380.01196900000002</v>
      </c>
      <c r="S5917" t="s">
        <v>90</v>
      </c>
      <c r="T5917" s="297">
        <v>46311.754166666666</v>
      </c>
    </row>
    <row r="5918" spans="1:20" x14ac:dyDescent="0.35">
      <c r="A5918" t="s">
        <v>114</v>
      </c>
      <c r="B5918" t="s">
        <v>115</v>
      </c>
      <c r="C5918" t="s">
        <v>89</v>
      </c>
      <c r="D5918" s="29">
        <v>46459</v>
      </c>
      <c r="E5918">
        <v>0</v>
      </c>
      <c r="F5918">
        <v>0</v>
      </c>
      <c r="G5918">
        <v>0</v>
      </c>
      <c r="H5918">
        <v>0</v>
      </c>
      <c r="L5918">
        <v>380.01196900000002</v>
      </c>
      <c r="R5918">
        <v>380.01196900000002</v>
      </c>
      <c r="S5918" t="s">
        <v>90</v>
      </c>
      <c r="T5918" s="297">
        <v>46311.754166666666</v>
      </c>
    </row>
    <row r="5919" spans="1:20" x14ac:dyDescent="0.35">
      <c r="A5919" t="s">
        <v>114</v>
      </c>
      <c r="B5919" t="s">
        <v>115</v>
      </c>
      <c r="C5919" t="s">
        <v>89</v>
      </c>
      <c r="D5919" s="29">
        <v>46460</v>
      </c>
      <c r="E5919">
        <v>0</v>
      </c>
      <c r="F5919">
        <v>0</v>
      </c>
      <c r="G5919">
        <v>0</v>
      </c>
      <c r="H5919">
        <v>0</v>
      </c>
      <c r="L5919">
        <v>380.01196900000002</v>
      </c>
      <c r="R5919">
        <v>380.01196900000002</v>
      </c>
      <c r="S5919" t="s">
        <v>90</v>
      </c>
      <c r="T5919" s="297">
        <v>46311.754166666666</v>
      </c>
    </row>
    <row r="5920" spans="1:20" x14ac:dyDescent="0.35">
      <c r="A5920" t="s">
        <v>114</v>
      </c>
      <c r="B5920" t="s">
        <v>115</v>
      </c>
      <c r="C5920" t="s">
        <v>89</v>
      </c>
      <c r="D5920" s="29">
        <v>46461</v>
      </c>
      <c r="E5920">
        <v>0</v>
      </c>
      <c r="F5920">
        <v>0</v>
      </c>
      <c r="G5920">
        <v>0</v>
      </c>
      <c r="H5920">
        <v>0</v>
      </c>
      <c r="L5920">
        <v>380.01196900000002</v>
      </c>
      <c r="R5920">
        <v>380.01196900000002</v>
      </c>
      <c r="S5920" t="s">
        <v>90</v>
      </c>
      <c r="T5920" s="297">
        <v>46311.754166666666</v>
      </c>
    </row>
    <row r="5921" spans="1:20" x14ac:dyDescent="0.35">
      <c r="A5921" t="s">
        <v>114</v>
      </c>
      <c r="B5921" t="s">
        <v>115</v>
      </c>
      <c r="C5921" t="s">
        <v>89</v>
      </c>
      <c r="D5921" s="29">
        <v>46462</v>
      </c>
      <c r="E5921">
        <v>0</v>
      </c>
      <c r="F5921">
        <v>0</v>
      </c>
      <c r="G5921">
        <v>0</v>
      </c>
      <c r="H5921">
        <v>0</v>
      </c>
      <c r="L5921">
        <v>380.01196900000002</v>
      </c>
      <c r="R5921">
        <v>380.01196900000002</v>
      </c>
      <c r="S5921" t="s">
        <v>90</v>
      </c>
      <c r="T5921" s="297">
        <v>46311.754166666666</v>
      </c>
    </row>
    <row r="5922" spans="1:20" x14ac:dyDescent="0.35">
      <c r="A5922" t="s">
        <v>114</v>
      </c>
      <c r="B5922" t="s">
        <v>115</v>
      </c>
      <c r="C5922" t="s">
        <v>89</v>
      </c>
      <c r="D5922" s="29">
        <v>46463</v>
      </c>
      <c r="E5922">
        <v>0</v>
      </c>
      <c r="F5922">
        <v>0</v>
      </c>
      <c r="G5922">
        <v>0</v>
      </c>
      <c r="H5922">
        <v>0</v>
      </c>
      <c r="L5922">
        <v>380.01196900000002</v>
      </c>
      <c r="R5922">
        <v>380.01196900000002</v>
      </c>
      <c r="S5922" t="s">
        <v>90</v>
      </c>
      <c r="T5922" s="297">
        <v>46311.754166666666</v>
      </c>
    </row>
    <row r="5923" spans="1:20" x14ac:dyDescent="0.35">
      <c r="A5923" t="s">
        <v>114</v>
      </c>
      <c r="B5923" t="s">
        <v>115</v>
      </c>
      <c r="C5923" t="s">
        <v>89</v>
      </c>
      <c r="D5923" s="29">
        <v>46464</v>
      </c>
      <c r="E5923">
        <v>0</v>
      </c>
      <c r="F5923">
        <v>0</v>
      </c>
      <c r="G5923">
        <v>0</v>
      </c>
      <c r="H5923">
        <v>0</v>
      </c>
      <c r="L5923">
        <v>380.01196900000002</v>
      </c>
      <c r="R5923">
        <v>380.01196900000002</v>
      </c>
      <c r="S5923" t="s">
        <v>90</v>
      </c>
      <c r="T5923" s="297">
        <v>46311.754166666666</v>
      </c>
    </row>
    <row r="5924" spans="1:20" x14ac:dyDescent="0.35">
      <c r="A5924" t="s">
        <v>114</v>
      </c>
      <c r="B5924" t="s">
        <v>115</v>
      </c>
      <c r="C5924" t="s">
        <v>89</v>
      </c>
      <c r="D5924" s="29">
        <v>46465</v>
      </c>
      <c r="E5924">
        <v>0</v>
      </c>
      <c r="F5924">
        <v>0</v>
      </c>
      <c r="G5924">
        <v>0</v>
      </c>
      <c r="H5924">
        <v>0</v>
      </c>
      <c r="L5924">
        <v>380.01196900000002</v>
      </c>
      <c r="R5924">
        <v>380.01196900000002</v>
      </c>
      <c r="S5924" t="s">
        <v>90</v>
      </c>
      <c r="T5924" s="297">
        <v>46311.754166666666</v>
      </c>
    </row>
    <row r="5925" spans="1:20" x14ac:dyDescent="0.35">
      <c r="A5925" t="s">
        <v>114</v>
      </c>
      <c r="B5925" t="s">
        <v>115</v>
      </c>
      <c r="C5925" t="s">
        <v>89</v>
      </c>
      <c r="D5925" s="29">
        <v>46466</v>
      </c>
      <c r="E5925">
        <v>0</v>
      </c>
      <c r="F5925">
        <v>0</v>
      </c>
      <c r="G5925">
        <v>0</v>
      </c>
      <c r="H5925">
        <v>0</v>
      </c>
      <c r="L5925">
        <v>380.01196900000002</v>
      </c>
      <c r="R5925">
        <v>380.01196900000002</v>
      </c>
      <c r="S5925" t="s">
        <v>90</v>
      </c>
      <c r="T5925" s="297">
        <v>46311.754166666666</v>
      </c>
    </row>
    <row r="5926" spans="1:20" x14ac:dyDescent="0.35">
      <c r="A5926" t="s">
        <v>114</v>
      </c>
      <c r="B5926" t="s">
        <v>115</v>
      </c>
      <c r="C5926" t="s">
        <v>89</v>
      </c>
      <c r="D5926" s="29">
        <v>46467</v>
      </c>
      <c r="E5926">
        <v>0</v>
      </c>
      <c r="F5926">
        <v>0</v>
      </c>
      <c r="G5926">
        <v>0</v>
      </c>
      <c r="H5926">
        <v>0</v>
      </c>
      <c r="L5926">
        <v>380.01196900000002</v>
      </c>
      <c r="R5926">
        <v>380.01196900000002</v>
      </c>
      <c r="S5926" t="s">
        <v>90</v>
      </c>
      <c r="T5926" s="297">
        <v>46311.754166666666</v>
      </c>
    </row>
    <row r="5927" spans="1:20" x14ac:dyDescent="0.35">
      <c r="A5927" t="s">
        <v>114</v>
      </c>
      <c r="B5927" t="s">
        <v>115</v>
      </c>
      <c r="C5927" t="s">
        <v>89</v>
      </c>
      <c r="D5927" s="29">
        <v>46468</v>
      </c>
      <c r="E5927">
        <v>0</v>
      </c>
      <c r="F5927">
        <v>0</v>
      </c>
      <c r="G5927">
        <v>0</v>
      </c>
      <c r="H5927">
        <v>0</v>
      </c>
      <c r="L5927">
        <v>380.01196900000002</v>
      </c>
      <c r="R5927">
        <v>380.01196900000002</v>
      </c>
      <c r="S5927" t="s">
        <v>90</v>
      </c>
      <c r="T5927" s="297">
        <v>46311.754166666666</v>
      </c>
    </row>
    <row r="5928" spans="1:20" x14ac:dyDescent="0.35">
      <c r="A5928" t="s">
        <v>114</v>
      </c>
      <c r="B5928" t="s">
        <v>115</v>
      </c>
      <c r="C5928" t="s">
        <v>89</v>
      </c>
      <c r="D5928" s="29">
        <v>46469</v>
      </c>
      <c r="E5928">
        <v>0</v>
      </c>
      <c r="F5928">
        <v>0</v>
      </c>
      <c r="G5928">
        <v>0</v>
      </c>
      <c r="H5928">
        <v>0</v>
      </c>
      <c r="L5928">
        <v>380.01196900000002</v>
      </c>
      <c r="R5928">
        <v>380.01196900000002</v>
      </c>
      <c r="S5928" t="s">
        <v>90</v>
      </c>
      <c r="T5928" s="297">
        <v>46311.754166666666</v>
      </c>
    </row>
    <row r="5929" spans="1:20" x14ac:dyDescent="0.35">
      <c r="A5929" t="s">
        <v>114</v>
      </c>
      <c r="B5929" t="s">
        <v>115</v>
      </c>
      <c r="C5929" t="s">
        <v>89</v>
      </c>
      <c r="D5929" s="29">
        <v>46470</v>
      </c>
      <c r="E5929">
        <v>0</v>
      </c>
      <c r="F5929">
        <v>0</v>
      </c>
      <c r="G5929">
        <v>0</v>
      </c>
      <c r="H5929">
        <v>0</v>
      </c>
      <c r="L5929">
        <v>380.01196900000002</v>
      </c>
      <c r="R5929">
        <v>380.01196900000002</v>
      </c>
      <c r="S5929" t="s">
        <v>90</v>
      </c>
      <c r="T5929" s="297">
        <v>46311.754166666666</v>
      </c>
    </row>
    <row r="5930" spans="1:20" x14ac:dyDescent="0.35">
      <c r="A5930" t="s">
        <v>114</v>
      </c>
      <c r="B5930" t="s">
        <v>115</v>
      </c>
      <c r="C5930" t="s">
        <v>89</v>
      </c>
      <c r="D5930" s="29">
        <v>46471</v>
      </c>
      <c r="E5930">
        <v>0</v>
      </c>
      <c r="F5930">
        <v>0</v>
      </c>
      <c r="G5930">
        <v>0</v>
      </c>
      <c r="H5930">
        <v>0</v>
      </c>
      <c r="L5930">
        <v>380.01196900000002</v>
      </c>
      <c r="R5930">
        <v>380.01196900000002</v>
      </c>
      <c r="S5930" t="s">
        <v>90</v>
      </c>
      <c r="T5930" s="297">
        <v>46311.754166666666</v>
      </c>
    </row>
    <row r="5931" spans="1:20" x14ac:dyDescent="0.35">
      <c r="A5931" t="s">
        <v>114</v>
      </c>
      <c r="B5931" t="s">
        <v>115</v>
      </c>
      <c r="C5931" t="s">
        <v>89</v>
      </c>
      <c r="D5931" s="29">
        <v>46472</v>
      </c>
      <c r="E5931">
        <v>0</v>
      </c>
      <c r="F5931">
        <v>0</v>
      </c>
      <c r="G5931">
        <v>0</v>
      </c>
      <c r="H5931">
        <v>0</v>
      </c>
      <c r="L5931">
        <v>380.01196900000002</v>
      </c>
      <c r="R5931">
        <v>380.01196900000002</v>
      </c>
      <c r="S5931" t="s">
        <v>90</v>
      </c>
      <c r="T5931" s="297">
        <v>46311.754166666666</v>
      </c>
    </row>
    <row r="5932" spans="1:20" x14ac:dyDescent="0.35">
      <c r="A5932" t="s">
        <v>114</v>
      </c>
      <c r="B5932" t="s">
        <v>115</v>
      </c>
      <c r="C5932" t="s">
        <v>89</v>
      </c>
      <c r="D5932" s="29">
        <v>46473</v>
      </c>
      <c r="E5932">
        <v>0</v>
      </c>
      <c r="F5932">
        <v>0</v>
      </c>
      <c r="G5932">
        <v>0</v>
      </c>
      <c r="H5932">
        <v>0</v>
      </c>
      <c r="L5932">
        <v>380.01196900000002</v>
      </c>
      <c r="R5932">
        <v>380.01196900000002</v>
      </c>
      <c r="S5932" t="s">
        <v>90</v>
      </c>
      <c r="T5932" s="297">
        <v>46311.754166666666</v>
      </c>
    </row>
    <row r="5933" spans="1:20" x14ac:dyDescent="0.35">
      <c r="A5933" t="s">
        <v>114</v>
      </c>
      <c r="B5933" t="s">
        <v>115</v>
      </c>
      <c r="C5933" t="s">
        <v>89</v>
      </c>
      <c r="D5933" s="29">
        <v>46474</v>
      </c>
      <c r="E5933">
        <v>0</v>
      </c>
      <c r="F5933">
        <v>0</v>
      </c>
      <c r="G5933">
        <v>0</v>
      </c>
      <c r="H5933">
        <v>0</v>
      </c>
      <c r="L5933">
        <v>380.01196900000002</v>
      </c>
      <c r="R5933">
        <v>380.01196900000002</v>
      </c>
      <c r="S5933" t="s">
        <v>90</v>
      </c>
      <c r="T5933" s="297">
        <v>46311.754166666666</v>
      </c>
    </row>
    <row r="5934" spans="1:20" x14ac:dyDescent="0.35">
      <c r="A5934" t="s">
        <v>114</v>
      </c>
      <c r="B5934" t="s">
        <v>115</v>
      </c>
      <c r="C5934" t="s">
        <v>89</v>
      </c>
      <c r="D5934" s="29">
        <v>46475</v>
      </c>
      <c r="E5934">
        <v>0</v>
      </c>
      <c r="F5934">
        <v>0</v>
      </c>
      <c r="G5934">
        <v>0</v>
      </c>
      <c r="H5934">
        <v>0</v>
      </c>
      <c r="L5934">
        <v>380.01196900000002</v>
      </c>
      <c r="R5934">
        <v>380.01196900000002</v>
      </c>
      <c r="S5934" t="s">
        <v>90</v>
      </c>
      <c r="T5934" s="297">
        <v>46311.754166666666</v>
      </c>
    </row>
    <row r="5935" spans="1:20" x14ac:dyDescent="0.35">
      <c r="A5935" t="s">
        <v>114</v>
      </c>
      <c r="B5935" t="s">
        <v>115</v>
      </c>
      <c r="C5935" t="s">
        <v>89</v>
      </c>
      <c r="D5935" s="29">
        <v>46476</v>
      </c>
      <c r="E5935">
        <v>0</v>
      </c>
      <c r="F5935">
        <v>0</v>
      </c>
      <c r="G5935">
        <v>0</v>
      </c>
      <c r="H5935">
        <v>0</v>
      </c>
      <c r="L5935">
        <v>380.01196900000002</v>
      </c>
      <c r="R5935">
        <v>380.01196900000002</v>
      </c>
      <c r="S5935" t="s">
        <v>90</v>
      </c>
      <c r="T5935" s="297">
        <v>46311.754166666666</v>
      </c>
    </row>
    <row r="5936" spans="1:20" x14ac:dyDescent="0.35">
      <c r="A5936" t="s">
        <v>114</v>
      </c>
      <c r="B5936" t="s">
        <v>115</v>
      </c>
      <c r="C5936" t="s">
        <v>89</v>
      </c>
      <c r="D5936" s="29">
        <v>46477</v>
      </c>
      <c r="E5936">
        <v>0</v>
      </c>
      <c r="F5936">
        <v>0</v>
      </c>
      <c r="G5936">
        <v>0</v>
      </c>
      <c r="H5936">
        <v>0</v>
      </c>
      <c r="L5936">
        <v>380.01196900000002</v>
      </c>
      <c r="R5936">
        <v>380.01196900000002</v>
      </c>
      <c r="S5936" t="s">
        <v>90</v>
      </c>
      <c r="T5936" s="297">
        <v>46311.754166666666</v>
      </c>
    </row>
    <row r="5937" spans="1:20" x14ac:dyDescent="0.35">
      <c r="A5937" t="s">
        <v>114</v>
      </c>
      <c r="B5937" t="s">
        <v>115</v>
      </c>
      <c r="C5937" t="s">
        <v>89</v>
      </c>
      <c r="D5937" s="29">
        <v>46478</v>
      </c>
      <c r="E5937">
        <v>0</v>
      </c>
      <c r="F5937">
        <v>0</v>
      </c>
      <c r="G5937">
        <v>0</v>
      </c>
      <c r="H5937">
        <v>0</v>
      </c>
      <c r="L5937">
        <v>356.074207</v>
      </c>
      <c r="R5937">
        <v>356.074207</v>
      </c>
      <c r="S5937" t="s">
        <v>90</v>
      </c>
      <c r="T5937" s="297">
        <v>46311.754166666666</v>
      </c>
    </row>
    <row r="5938" spans="1:20" x14ac:dyDescent="0.35">
      <c r="A5938" t="s">
        <v>114</v>
      </c>
      <c r="B5938" t="s">
        <v>115</v>
      </c>
      <c r="C5938" t="s">
        <v>89</v>
      </c>
      <c r="D5938" s="29">
        <v>46479</v>
      </c>
      <c r="E5938">
        <v>0</v>
      </c>
      <c r="F5938">
        <v>0</v>
      </c>
      <c r="G5938">
        <v>0</v>
      </c>
      <c r="H5938">
        <v>0</v>
      </c>
      <c r="L5938">
        <v>356.074207</v>
      </c>
      <c r="R5938">
        <v>356.074207</v>
      </c>
      <c r="S5938" t="s">
        <v>90</v>
      </c>
      <c r="T5938" s="297">
        <v>46311.754166666666</v>
      </c>
    </row>
    <row r="5939" spans="1:20" x14ac:dyDescent="0.35">
      <c r="A5939" t="s">
        <v>114</v>
      </c>
      <c r="B5939" t="s">
        <v>115</v>
      </c>
      <c r="C5939" t="s">
        <v>89</v>
      </c>
      <c r="D5939" s="29">
        <v>46480</v>
      </c>
      <c r="E5939">
        <v>0</v>
      </c>
      <c r="F5939">
        <v>0</v>
      </c>
      <c r="G5939">
        <v>0</v>
      </c>
      <c r="H5939">
        <v>0</v>
      </c>
      <c r="L5939">
        <v>356.074207</v>
      </c>
      <c r="R5939">
        <v>356.074207</v>
      </c>
      <c r="S5939" t="s">
        <v>90</v>
      </c>
      <c r="T5939" s="297">
        <v>46311.754166666666</v>
      </c>
    </row>
    <row r="5940" spans="1:20" x14ac:dyDescent="0.35">
      <c r="A5940" t="s">
        <v>114</v>
      </c>
      <c r="B5940" t="s">
        <v>115</v>
      </c>
      <c r="C5940" t="s">
        <v>89</v>
      </c>
      <c r="D5940" s="29">
        <v>46481</v>
      </c>
      <c r="E5940">
        <v>0</v>
      </c>
      <c r="F5940">
        <v>0</v>
      </c>
      <c r="G5940">
        <v>0</v>
      </c>
      <c r="H5940">
        <v>0</v>
      </c>
      <c r="L5940">
        <v>356.074207</v>
      </c>
      <c r="R5940">
        <v>356.074207</v>
      </c>
      <c r="S5940" t="s">
        <v>90</v>
      </c>
      <c r="T5940" s="297">
        <v>46311.754166666666</v>
      </c>
    </row>
    <row r="5941" spans="1:20" x14ac:dyDescent="0.35">
      <c r="A5941" t="s">
        <v>114</v>
      </c>
      <c r="B5941" t="s">
        <v>115</v>
      </c>
      <c r="C5941" t="s">
        <v>89</v>
      </c>
      <c r="D5941" s="29">
        <v>46482</v>
      </c>
      <c r="E5941">
        <v>0</v>
      </c>
      <c r="F5941">
        <v>0</v>
      </c>
      <c r="G5941">
        <v>0</v>
      </c>
      <c r="H5941">
        <v>0</v>
      </c>
      <c r="L5941">
        <v>356.074207</v>
      </c>
      <c r="R5941">
        <v>356.074207</v>
      </c>
      <c r="S5941" t="s">
        <v>90</v>
      </c>
      <c r="T5941" s="297">
        <v>46311.754166666666</v>
      </c>
    </row>
    <row r="5942" spans="1:20" x14ac:dyDescent="0.35">
      <c r="A5942" t="s">
        <v>114</v>
      </c>
      <c r="B5942" t="s">
        <v>115</v>
      </c>
      <c r="C5942" t="s">
        <v>89</v>
      </c>
      <c r="D5942" s="29">
        <v>46483</v>
      </c>
      <c r="E5942">
        <v>0</v>
      </c>
      <c r="F5942">
        <v>0</v>
      </c>
      <c r="G5942">
        <v>0</v>
      </c>
      <c r="H5942">
        <v>0</v>
      </c>
      <c r="L5942">
        <v>356.074207</v>
      </c>
      <c r="R5942">
        <v>356.074207</v>
      </c>
      <c r="S5942" t="s">
        <v>90</v>
      </c>
      <c r="T5942" s="297">
        <v>46311.754166666666</v>
      </c>
    </row>
    <row r="5943" spans="1:20" x14ac:dyDescent="0.35">
      <c r="A5943" t="s">
        <v>114</v>
      </c>
      <c r="B5943" t="s">
        <v>115</v>
      </c>
      <c r="C5943" t="s">
        <v>89</v>
      </c>
      <c r="D5943" s="29">
        <v>46484</v>
      </c>
      <c r="E5943">
        <v>0</v>
      </c>
      <c r="F5943">
        <v>0</v>
      </c>
      <c r="G5943">
        <v>0</v>
      </c>
      <c r="H5943">
        <v>0</v>
      </c>
      <c r="L5943">
        <v>356.074207</v>
      </c>
      <c r="R5943">
        <v>356.074207</v>
      </c>
      <c r="S5943" t="s">
        <v>90</v>
      </c>
      <c r="T5943" s="297">
        <v>46311.754166666666</v>
      </c>
    </row>
    <row r="5944" spans="1:20" x14ac:dyDescent="0.35">
      <c r="A5944" t="s">
        <v>114</v>
      </c>
      <c r="B5944" t="s">
        <v>115</v>
      </c>
      <c r="C5944" t="s">
        <v>89</v>
      </c>
      <c r="D5944" s="29">
        <v>46485</v>
      </c>
      <c r="E5944">
        <v>0</v>
      </c>
      <c r="F5944">
        <v>0</v>
      </c>
      <c r="G5944">
        <v>0</v>
      </c>
      <c r="H5944">
        <v>0</v>
      </c>
      <c r="L5944">
        <v>356.074207</v>
      </c>
      <c r="R5944">
        <v>356.074207</v>
      </c>
      <c r="S5944" t="s">
        <v>90</v>
      </c>
      <c r="T5944" s="297">
        <v>46311.754166666666</v>
      </c>
    </row>
    <row r="5945" spans="1:20" x14ac:dyDescent="0.35">
      <c r="A5945" t="s">
        <v>114</v>
      </c>
      <c r="B5945" t="s">
        <v>115</v>
      </c>
      <c r="C5945" t="s">
        <v>89</v>
      </c>
      <c r="D5945" s="29">
        <v>46486</v>
      </c>
      <c r="E5945">
        <v>0</v>
      </c>
      <c r="F5945">
        <v>0</v>
      </c>
      <c r="G5945">
        <v>0</v>
      </c>
      <c r="H5945">
        <v>0</v>
      </c>
      <c r="L5945">
        <v>356.074207</v>
      </c>
      <c r="R5945">
        <v>356.074207</v>
      </c>
      <c r="S5945" t="s">
        <v>90</v>
      </c>
      <c r="T5945" s="297">
        <v>46311.754166666666</v>
      </c>
    </row>
    <row r="5946" spans="1:20" x14ac:dyDescent="0.35">
      <c r="A5946" t="s">
        <v>114</v>
      </c>
      <c r="B5946" t="s">
        <v>115</v>
      </c>
      <c r="C5946" t="s">
        <v>89</v>
      </c>
      <c r="D5946" s="29">
        <v>46487</v>
      </c>
      <c r="E5946">
        <v>0</v>
      </c>
      <c r="F5946">
        <v>0</v>
      </c>
      <c r="G5946">
        <v>0</v>
      </c>
      <c r="H5946">
        <v>0</v>
      </c>
      <c r="L5946">
        <v>356.074207</v>
      </c>
      <c r="R5946">
        <v>356.074207</v>
      </c>
      <c r="S5946" t="s">
        <v>90</v>
      </c>
      <c r="T5946" s="297">
        <v>46311.754166666666</v>
      </c>
    </row>
    <row r="5947" spans="1:20" x14ac:dyDescent="0.35">
      <c r="A5947" t="s">
        <v>114</v>
      </c>
      <c r="B5947" t="s">
        <v>115</v>
      </c>
      <c r="C5947" t="s">
        <v>89</v>
      </c>
      <c r="D5947" s="29">
        <v>46488</v>
      </c>
      <c r="E5947">
        <v>0</v>
      </c>
      <c r="F5947">
        <v>0</v>
      </c>
      <c r="G5947">
        <v>0</v>
      </c>
      <c r="H5947">
        <v>0</v>
      </c>
      <c r="L5947">
        <v>356.074207</v>
      </c>
      <c r="R5947">
        <v>356.074207</v>
      </c>
      <c r="S5947" t="s">
        <v>90</v>
      </c>
      <c r="T5947" s="297">
        <v>46311.754166666666</v>
      </c>
    </row>
    <row r="5948" spans="1:20" x14ac:dyDescent="0.35">
      <c r="A5948" t="s">
        <v>114</v>
      </c>
      <c r="B5948" t="s">
        <v>115</v>
      </c>
      <c r="C5948" t="s">
        <v>89</v>
      </c>
      <c r="D5948" s="29">
        <v>46489</v>
      </c>
      <c r="E5948">
        <v>0</v>
      </c>
      <c r="F5948">
        <v>0</v>
      </c>
      <c r="G5948">
        <v>0</v>
      </c>
      <c r="H5948">
        <v>0</v>
      </c>
      <c r="L5948">
        <v>356.074207</v>
      </c>
      <c r="R5948">
        <v>356.074207</v>
      </c>
      <c r="S5948" t="s">
        <v>90</v>
      </c>
      <c r="T5948" s="297">
        <v>46311.754166666666</v>
      </c>
    </row>
    <row r="5949" spans="1:20" x14ac:dyDescent="0.35">
      <c r="A5949" t="s">
        <v>114</v>
      </c>
      <c r="B5949" t="s">
        <v>115</v>
      </c>
      <c r="C5949" t="s">
        <v>89</v>
      </c>
      <c r="D5949" s="29">
        <v>46490</v>
      </c>
      <c r="E5949">
        <v>0</v>
      </c>
      <c r="F5949">
        <v>0</v>
      </c>
      <c r="G5949">
        <v>0</v>
      </c>
      <c r="H5949">
        <v>0</v>
      </c>
      <c r="L5949">
        <v>356.074207</v>
      </c>
      <c r="R5949">
        <v>356.074207</v>
      </c>
      <c r="S5949" t="s">
        <v>90</v>
      </c>
      <c r="T5949" s="297">
        <v>46311.754166666666</v>
      </c>
    </row>
    <row r="5950" spans="1:20" x14ac:dyDescent="0.35">
      <c r="A5950" t="s">
        <v>114</v>
      </c>
      <c r="B5950" t="s">
        <v>115</v>
      </c>
      <c r="C5950" t="s">
        <v>89</v>
      </c>
      <c r="D5950" s="29">
        <v>46491</v>
      </c>
      <c r="E5950">
        <v>0</v>
      </c>
      <c r="F5950">
        <v>0</v>
      </c>
      <c r="G5950">
        <v>0</v>
      </c>
      <c r="H5950">
        <v>0</v>
      </c>
      <c r="L5950">
        <v>356.074207</v>
      </c>
      <c r="R5950">
        <v>356.074207</v>
      </c>
      <c r="S5950" t="s">
        <v>90</v>
      </c>
      <c r="T5950" s="297">
        <v>46311.754166666666</v>
      </c>
    </row>
    <row r="5951" spans="1:20" x14ac:dyDescent="0.35">
      <c r="A5951" t="s">
        <v>114</v>
      </c>
      <c r="B5951" t="s">
        <v>115</v>
      </c>
      <c r="C5951" t="s">
        <v>89</v>
      </c>
      <c r="D5951" s="29">
        <v>46492</v>
      </c>
      <c r="E5951">
        <v>0</v>
      </c>
      <c r="F5951">
        <v>0</v>
      </c>
      <c r="G5951">
        <v>0</v>
      </c>
      <c r="H5951">
        <v>0</v>
      </c>
      <c r="L5951">
        <v>356.074207</v>
      </c>
      <c r="R5951">
        <v>356.074207</v>
      </c>
      <c r="S5951" t="s">
        <v>90</v>
      </c>
      <c r="T5951" s="297">
        <v>46311.754166666666</v>
      </c>
    </row>
    <row r="5952" spans="1:20" x14ac:dyDescent="0.35">
      <c r="A5952" t="s">
        <v>114</v>
      </c>
      <c r="B5952" t="s">
        <v>115</v>
      </c>
      <c r="C5952" t="s">
        <v>89</v>
      </c>
      <c r="D5952" s="29">
        <v>46493</v>
      </c>
      <c r="E5952">
        <v>0</v>
      </c>
      <c r="F5952">
        <v>0</v>
      </c>
      <c r="G5952">
        <v>0</v>
      </c>
      <c r="H5952">
        <v>0</v>
      </c>
      <c r="L5952">
        <v>356.074207</v>
      </c>
      <c r="R5952">
        <v>356.074207</v>
      </c>
      <c r="S5952" t="s">
        <v>90</v>
      </c>
      <c r="T5952" s="297">
        <v>46311.754166666666</v>
      </c>
    </row>
    <row r="5953" spans="1:20" x14ac:dyDescent="0.35">
      <c r="A5953" t="s">
        <v>114</v>
      </c>
      <c r="B5953" t="s">
        <v>115</v>
      </c>
      <c r="C5953" t="s">
        <v>89</v>
      </c>
      <c r="D5953" s="29">
        <v>46494</v>
      </c>
      <c r="E5953">
        <v>0</v>
      </c>
      <c r="F5953">
        <v>0</v>
      </c>
      <c r="G5953">
        <v>0</v>
      </c>
      <c r="H5953">
        <v>0</v>
      </c>
      <c r="L5953">
        <v>356.074207</v>
      </c>
      <c r="R5953">
        <v>356.074207</v>
      </c>
      <c r="S5953" t="s">
        <v>90</v>
      </c>
      <c r="T5953" s="297">
        <v>46311.754166666666</v>
      </c>
    </row>
    <row r="5954" spans="1:20" x14ac:dyDescent="0.35">
      <c r="A5954" t="s">
        <v>114</v>
      </c>
      <c r="B5954" t="s">
        <v>115</v>
      </c>
      <c r="C5954" t="s">
        <v>89</v>
      </c>
      <c r="D5954" s="29">
        <v>46495</v>
      </c>
      <c r="E5954">
        <v>0</v>
      </c>
      <c r="F5954">
        <v>0</v>
      </c>
      <c r="G5954">
        <v>0</v>
      </c>
      <c r="H5954">
        <v>0</v>
      </c>
      <c r="L5954">
        <v>356.074207</v>
      </c>
      <c r="R5954">
        <v>356.074207</v>
      </c>
      <c r="S5954" t="s">
        <v>90</v>
      </c>
      <c r="T5954" s="297">
        <v>46311.754166666666</v>
      </c>
    </row>
    <row r="5955" spans="1:20" x14ac:dyDescent="0.35">
      <c r="A5955" t="s">
        <v>114</v>
      </c>
      <c r="B5955" t="s">
        <v>115</v>
      </c>
      <c r="C5955" t="s">
        <v>89</v>
      </c>
      <c r="D5955" s="29">
        <v>46496</v>
      </c>
      <c r="E5955">
        <v>0</v>
      </c>
      <c r="F5955">
        <v>0</v>
      </c>
      <c r="G5955">
        <v>0</v>
      </c>
      <c r="H5955">
        <v>0</v>
      </c>
      <c r="L5955">
        <v>356.074207</v>
      </c>
      <c r="R5955">
        <v>356.074207</v>
      </c>
      <c r="S5955" t="s">
        <v>90</v>
      </c>
      <c r="T5955" s="297">
        <v>46311.754166666666</v>
      </c>
    </row>
    <row r="5956" spans="1:20" x14ac:dyDescent="0.35">
      <c r="A5956" t="s">
        <v>114</v>
      </c>
      <c r="B5956" t="s">
        <v>115</v>
      </c>
      <c r="C5956" t="s">
        <v>89</v>
      </c>
      <c r="D5956" s="29">
        <v>46497</v>
      </c>
      <c r="E5956">
        <v>0</v>
      </c>
      <c r="F5956">
        <v>0</v>
      </c>
      <c r="G5956">
        <v>0</v>
      </c>
      <c r="H5956">
        <v>0</v>
      </c>
      <c r="L5956">
        <v>356.074207</v>
      </c>
      <c r="R5956">
        <v>356.074207</v>
      </c>
      <c r="S5956" t="s">
        <v>90</v>
      </c>
      <c r="T5956" s="297">
        <v>46311.754166666666</v>
      </c>
    </row>
    <row r="5957" spans="1:20" x14ac:dyDescent="0.35">
      <c r="A5957" t="s">
        <v>114</v>
      </c>
      <c r="B5957" t="s">
        <v>115</v>
      </c>
      <c r="C5957" t="s">
        <v>89</v>
      </c>
      <c r="D5957" s="29">
        <v>46498</v>
      </c>
      <c r="E5957">
        <v>0</v>
      </c>
      <c r="F5957">
        <v>0</v>
      </c>
      <c r="G5957">
        <v>0</v>
      </c>
      <c r="H5957">
        <v>0</v>
      </c>
      <c r="L5957">
        <v>356.074207</v>
      </c>
      <c r="R5957">
        <v>356.074207</v>
      </c>
      <c r="S5957" t="s">
        <v>90</v>
      </c>
      <c r="T5957" s="297">
        <v>46311.754166666666</v>
      </c>
    </row>
    <row r="5958" spans="1:20" x14ac:dyDescent="0.35">
      <c r="A5958" t="s">
        <v>114</v>
      </c>
      <c r="B5958" t="s">
        <v>115</v>
      </c>
      <c r="C5958" t="s">
        <v>89</v>
      </c>
      <c r="D5958" s="29">
        <v>46499</v>
      </c>
      <c r="E5958">
        <v>0</v>
      </c>
      <c r="F5958">
        <v>0</v>
      </c>
      <c r="G5958">
        <v>0</v>
      </c>
      <c r="H5958">
        <v>0</v>
      </c>
      <c r="L5958">
        <v>356.074207</v>
      </c>
      <c r="R5958">
        <v>356.074207</v>
      </c>
      <c r="S5958" t="s">
        <v>90</v>
      </c>
      <c r="T5958" s="297">
        <v>46311.754166666666</v>
      </c>
    </row>
    <row r="5959" spans="1:20" x14ac:dyDescent="0.35">
      <c r="A5959" t="s">
        <v>114</v>
      </c>
      <c r="B5959" t="s">
        <v>115</v>
      </c>
      <c r="C5959" t="s">
        <v>89</v>
      </c>
      <c r="D5959" s="29">
        <v>46500</v>
      </c>
      <c r="E5959">
        <v>0</v>
      </c>
      <c r="F5959">
        <v>0</v>
      </c>
      <c r="G5959">
        <v>0</v>
      </c>
      <c r="H5959">
        <v>0</v>
      </c>
      <c r="L5959">
        <v>356.074207</v>
      </c>
      <c r="R5959">
        <v>356.074207</v>
      </c>
      <c r="S5959" t="s">
        <v>90</v>
      </c>
      <c r="T5959" s="297">
        <v>46311.754166666666</v>
      </c>
    </row>
    <row r="5960" spans="1:20" x14ac:dyDescent="0.35">
      <c r="A5960" t="s">
        <v>114</v>
      </c>
      <c r="B5960" t="s">
        <v>115</v>
      </c>
      <c r="C5960" t="s">
        <v>89</v>
      </c>
      <c r="D5960" s="29">
        <v>46501</v>
      </c>
      <c r="E5960">
        <v>0</v>
      </c>
      <c r="F5960">
        <v>0</v>
      </c>
      <c r="G5960">
        <v>0</v>
      </c>
      <c r="H5960">
        <v>0</v>
      </c>
      <c r="L5960">
        <v>356.074207</v>
      </c>
      <c r="R5960">
        <v>356.074207</v>
      </c>
      <c r="S5960" t="s">
        <v>90</v>
      </c>
      <c r="T5960" s="297">
        <v>46311.754166666666</v>
      </c>
    </row>
    <row r="5961" spans="1:20" x14ac:dyDescent="0.35">
      <c r="A5961" t="s">
        <v>114</v>
      </c>
      <c r="B5961" t="s">
        <v>115</v>
      </c>
      <c r="C5961" t="s">
        <v>89</v>
      </c>
      <c r="D5961" s="29">
        <v>46502</v>
      </c>
      <c r="E5961">
        <v>0</v>
      </c>
      <c r="F5961">
        <v>0</v>
      </c>
      <c r="G5961">
        <v>0</v>
      </c>
      <c r="H5961">
        <v>0</v>
      </c>
      <c r="L5961">
        <v>356.074207</v>
      </c>
      <c r="R5961">
        <v>356.074207</v>
      </c>
      <c r="S5961" t="s">
        <v>90</v>
      </c>
      <c r="T5961" s="297">
        <v>46311.754166666666</v>
      </c>
    </row>
    <row r="5962" spans="1:20" x14ac:dyDescent="0.35">
      <c r="A5962" t="s">
        <v>114</v>
      </c>
      <c r="B5962" t="s">
        <v>115</v>
      </c>
      <c r="C5962" t="s">
        <v>89</v>
      </c>
      <c r="D5962" s="29">
        <v>46503</v>
      </c>
      <c r="E5962">
        <v>0</v>
      </c>
      <c r="F5962">
        <v>0</v>
      </c>
      <c r="G5962">
        <v>0</v>
      </c>
      <c r="H5962">
        <v>0</v>
      </c>
      <c r="L5962">
        <v>356.074207</v>
      </c>
      <c r="R5962">
        <v>356.074207</v>
      </c>
      <c r="S5962" t="s">
        <v>90</v>
      </c>
      <c r="T5962" s="297">
        <v>46311.754166666666</v>
      </c>
    </row>
    <row r="5963" spans="1:20" x14ac:dyDescent="0.35">
      <c r="A5963" t="s">
        <v>114</v>
      </c>
      <c r="B5963" t="s">
        <v>115</v>
      </c>
      <c r="C5963" t="s">
        <v>89</v>
      </c>
      <c r="D5963" s="29">
        <v>46504</v>
      </c>
      <c r="E5963">
        <v>0</v>
      </c>
      <c r="F5963">
        <v>0</v>
      </c>
      <c r="G5963">
        <v>0</v>
      </c>
      <c r="H5963">
        <v>0</v>
      </c>
      <c r="L5963">
        <v>356.074207</v>
      </c>
      <c r="R5963">
        <v>356.074207</v>
      </c>
      <c r="S5963" t="s">
        <v>90</v>
      </c>
      <c r="T5963" s="297">
        <v>46311.754166666666</v>
      </c>
    </row>
    <row r="5964" spans="1:20" x14ac:dyDescent="0.35">
      <c r="A5964" t="s">
        <v>114</v>
      </c>
      <c r="B5964" t="s">
        <v>115</v>
      </c>
      <c r="C5964" t="s">
        <v>89</v>
      </c>
      <c r="D5964" s="29">
        <v>46505</v>
      </c>
      <c r="E5964">
        <v>0</v>
      </c>
      <c r="F5964">
        <v>0</v>
      </c>
      <c r="G5964">
        <v>0</v>
      </c>
      <c r="H5964">
        <v>0</v>
      </c>
      <c r="L5964">
        <v>356.074207</v>
      </c>
      <c r="R5964">
        <v>356.074207</v>
      </c>
      <c r="S5964" t="s">
        <v>90</v>
      </c>
      <c r="T5964" s="297">
        <v>46311.754166666666</v>
      </c>
    </row>
    <row r="5965" spans="1:20" x14ac:dyDescent="0.35">
      <c r="A5965" t="s">
        <v>114</v>
      </c>
      <c r="B5965" t="s">
        <v>115</v>
      </c>
      <c r="C5965" t="s">
        <v>89</v>
      </c>
      <c r="D5965" s="29">
        <v>46506</v>
      </c>
      <c r="E5965">
        <v>0</v>
      </c>
      <c r="F5965">
        <v>0</v>
      </c>
      <c r="G5965">
        <v>0</v>
      </c>
      <c r="H5965">
        <v>0</v>
      </c>
      <c r="L5965">
        <v>356.074207</v>
      </c>
      <c r="R5965">
        <v>356.074207</v>
      </c>
      <c r="S5965" t="s">
        <v>90</v>
      </c>
      <c r="T5965" s="297">
        <v>46311.754166666666</v>
      </c>
    </row>
    <row r="5966" spans="1:20" x14ac:dyDescent="0.35">
      <c r="A5966" t="s">
        <v>114</v>
      </c>
      <c r="B5966" t="s">
        <v>115</v>
      </c>
      <c r="C5966" t="s">
        <v>89</v>
      </c>
      <c r="D5966" s="29">
        <v>46507</v>
      </c>
      <c r="E5966">
        <v>0</v>
      </c>
      <c r="F5966">
        <v>0</v>
      </c>
      <c r="G5966">
        <v>0</v>
      </c>
      <c r="H5966">
        <v>0</v>
      </c>
      <c r="L5966">
        <v>356.074207</v>
      </c>
      <c r="R5966">
        <v>356.074207</v>
      </c>
      <c r="S5966" t="s">
        <v>90</v>
      </c>
      <c r="T5966" s="297">
        <v>46311.754166666666</v>
      </c>
    </row>
    <row r="5967" spans="1:20" x14ac:dyDescent="0.35">
      <c r="A5967" t="s">
        <v>114</v>
      </c>
      <c r="B5967" t="s">
        <v>115</v>
      </c>
      <c r="C5967" t="s">
        <v>89</v>
      </c>
      <c r="D5967" s="29">
        <v>46508</v>
      </c>
      <c r="E5967">
        <v>0</v>
      </c>
      <c r="F5967">
        <v>0</v>
      </c>
      <c r="G5967">
        <v>0</v>
      </c>
      <c r="H5967">
        <v>0</v>
      </c>
      <c r="L5967">
        <v>356.074207</v>
      </c>
      <c r="R5967">
        <v>356.074207</v>
      </c>
      <c r="S5967" t="s">
        <v>90</v>
      </c>
      <c r="T5967" s="297">
        <v>46311.754166666666</v>
      </c>
    </row>
    <row r="5968" spans="1:20" x14ac:dyDescent="0.35">
      <c r="A5968" t="s">
        <v>114</v>
      </c>
      <c r="B5968" t="s">
        <v>115</v>
      </c>
      <c r="C5968" t="s">
        <v>89</v>
      </c>
      <c r="D5968" s="29">
        <v>46509</v>
      </c>
      <c r="E5968">
        <v>0</v>
      </c>
      <c r="F5968">
        <v>0</v>
      </c>
      <c r="G5968">
        <v>0</v>
      </c>
      <c r="H5968">
        <v>0</v>
      </c>
      <c r="L5968">
        <v>356.074207</v>
      </c>
      <c r="R5968">
        <v>356.074207</v>
      </c>
      <c r="S5968" t="s">
        <v>90</v>
      </c>
      <c r="T5968" s="297">
        <v>46311.754166666666</v>
      </c>
    </row>
    <row r="5969" spans="1:20" x14ac:dyDescent="0.35">
      <c r="A5969" t="s">
        <v>114</v>
      </c>
      <c r="B5969" t="s">
        <v>115</v>
      </c>
      <c r="C5969" t="s">
        <v>89</v>
      </c>
      <c r="D5969" s="29">
        <v>46510</v>
      </c>
      <c r="E5969">
        <v>0</v>
      </c>
      <c r="F5969">
        <v>0</v>
      </c>
      <c r="G5969">
        <v>0</v>
      </c>
      <c r="H5969">
        <v>0</v>
      </c>
      <c r="L5969">
        <v>356.074207</v>
      </c>
      <c r="R5969">
        <v>356.074207</v>
      </c>
      <c r="S5969" t="s">
        <v>90</v>
      </c>
      <c r="T5969" s="297">
        <v>46311.754166666666</v>
      </c>
    </row>
    <row r="5970" spans="1:20" x14ac:dyDescent="0.35">
      <c r="A5970" t="s">
        <v>114</v>
      </c>
      <c r="B5970" t="s">
        <v>115</v>
      </c>
      <c r="C5970" t="s">
        <v>89</v>
      </c>
      <c r="D5970" s="29">
        <v>46511</v>
      </c>
      <c r="E5970">
        <v>0</v>
      </c>
      <c r="F5970">
        <v>0</v>
      </c>
      <c r="G5970">
        <v>0</v>
      </c>
      <c r="H5970">
        <v>0</v>
      </c>
      <c r="L5970">
        <v>356.074207</v>
      </c>
      <c r="R5970">
        <v>356.074207</v>
      </c>
      <c r="S5970" t="s">
        <v>90</v>
      </c>
      <c r="T5970" s="297">
        <v>46311.754166666666</v>
      </c>
    </row>
    <row r="5971" spans="1:20" x14ac:dyDescent="0.35">
      <c r="A5971" t="s">
        <v>114</v>
      </c>
      <c r="B5971" t="s">
        <v>115</v>
      </c>
      <c r="C5971" t="s">
        <v>89</v>
      </c>
      <c r="D5971" s="29">
        <v>46512</v>
      </c>
      <c r="E5971">
        <v>0</v>
      </c>
      <c r="F5971">
        <v>0</v>
      </c>
      <c r="G5971">
        <v>0</v>
      </c>
      <c r="H5971">
        <v>0</v>
      </c>
      <c r="L5971">
        <v>356.074207</v>
      </c>
      <c r="R5971">
        <v>356.074207</v>
      </c>
      <c r="S5971" t="s">
        <v>90</v>
      </c>
      <c r="T5971" s="297">
        <v>46311.754166666666</v>
      </c>
    </row>
    <row r="5972" spans="1:20" x14ac:dyDescent="0.35">
      <c r="A5972" t="s">
        <v>114</v>
      </c>
      <c r="B5972" t="s">
        <v>115</v>
      </c>
      <c r="C5972" t="s">
        <v>89</v>
      </c>
      <c r="D5972" s="29">
        <v>46513</v>
      </c>
      <c r="E5972">
        <v>0</v>
      </c>
      <c r="F5972">
        <v>0</v>
      </c>
      <c r="G5972">
        <v>0</v>
      </c>
      <c r="H5972">
        <v>0</v>
      </c>
      <c r="L5972">
        <v>356.074207</v>
      </c>
      <c r="R5972">
        <v>356.074207</v>
      </c>
      <c r="S5972" t="s">
        <v>90</v>
      </c>
      <c r="T5972" s="297">
        <v>46311.754166666666</v>
      </c>
    </row>
    <row r="5973" spans="1:20" x14ac:dyDescent="0.35">
      <c r="A5973" t="s">
        <v>114</v>
      </c>
      <c r="B5973" t="s">
        <v>115</v>
      </c>
      <c r="C5973" t="s">
        <v>89</v>
      </c>
      <c r="D5973" s="29">
        <v>46514</v>
      </c>
      <c r="E5973">
        <v>0.52</v>
      </c>
      <c r="F5973">
        <v>0.52</v>
      </c>
      <c r="G5973">
        <v>0.52</v>
      </c>
      <c r="H5973">
        <v>0.52</v>
      </c>
      <c r="J5973">
        <v>170</v>
      </c>
      <c r="K5973">
        <v>170</v>
      </c>
      <c r="L5973">
        <v>356.074207</v>
      </c>
      <c r="R5973">
        <v>356.074207</v>
      </c>
      <c r="S5973" t="s">
        <v>90</v>
      </c>
      <c r="T5973" s="297">
        <v>46311.754166666666</v>
      </c>
    </row>
    <row r="5974" spans="1:20" x14ac:dyDescent="0.35">
      <c r="A5974" t="s">
        <v>114</v>
      </c>
      <c r="B5974" t="s">
        <v>115</v>
      </c>
      <c r="C5974" t="s">
        <v>89</v>
      </c>
      <c r="D5974" s="29">
        <v>46515</v>
      </c>
      <c r="E5974">
        <v>0.52</v>
      </c>
      <c r="F5974">
        <v>0.52</v>
      </c>
      <c r="G5974">
        <v>0.52</v>
      </c>
      <c r="H5974">
        <v>0.52</v>
      </c>
      <c r="J5974">
        <v>170</v>
      </c>
      <c r="K5974">
        <v>170</v>
      </c>
      <c r="L5974">
        <v>356.074207</v>
      </c>
      <c r="R5974">
        <v>356.074207</v>
      </c>
      <c r="S5974" t="s">
        <v>90</v>
      </c>
      <c r="T5974" s="297">
        <v>46311.754166666666</v>
      </c>
    </row>
    <row r="5975" spans="1:20" x14ac:dyDescent="0.35">
      <c r="A5975" t="s">
        <v>114</v>
      </c>
      <c r="B5975" t="s">
        <v>115</v>
      </c>
      <c r="C5975" t="s">
        <v>89</v>
      </c>
      <c r="D5975" s="29">
        <v>46516</v>
      </c>
      <c r="E5975">
        <v>0.52</v>
      </c>
      <c r="F5975">
        <v>0.52</v>
      </c>
      <c r="G5975">
        <v>0.52</v>
      </c>
      <c r="H5975">
        <v>0.52</v>
      </c>
      <c r="J5975">
        <v>170</v>
      </c>
      <c r="K5975">
        <v>170</v>
      </c>
      <c r="L5975">
        <v>356.074207</v>
      </c>
      <c r="R5975">
        <v>356.074207</v>
      </c>
      <c r="S5975" t="s">
        <v>90</v>
      </c>
      <c r="T5975" s="297">
        <v>46311.754166666666</v>
      </c>
    </row>
    <row r="5976" spans="1:20" x14ac:dyDescent="0.35">
      <c r="A5976" t="s">
        <v>114</v>
      </c>
      <c r="B5976" t="s">
        <v>115</v>
      </c>
      <c r="C5976" t="s">
        <v>89</v>
      </c>
      <c r="D5976" s="29">
        <v>46517</v>
      </c>
      <c r="E5976">
        <v>0.83</v>
      </c>
      <c r="F5976">
        <v>0.83</v>
      </c>
      <c r="G5976">
        <v>0.83</v>
      </c>
      <c r="H5976">
        <v>0.83</v>
      </c>
      <c r="J5976">
        <v>60</v>
      </c>
      <c r="K5976">
        <v>60</v>
      </c>
      <c r="L5976">
        <v>356.074207</v>
      </c>
      <c r="R5976">
        <v>356.074207</v>
      </c>
      <c r="S5976" t="s">
        <v>90</v>
      </c>
      <c r="T5976" s="297">
        <v>46311.754166666666</v>
      </c>
    </row>
    <row r="5977" spans="1:20" x14ac:dyDescent="0.35">
      <c r="A5977" t="s">
        <v>114</v>
      </c>
      <c r="B5977" t="s">
        <v>115</v>
      </c>
      <c r="C5977" t="s">
        <v>89</v>
      </c>
      <c r="D5977" s="29">
        <v>46518</v>
      </c>
      <c r="E5977">
        <v>0.83</v>
      </c>
      <c r="F5977">
        <v>0.83</v>
      </c>
      <c r="G5977">
        <v>0.83</v>
      </c>
      <c r="H5977">
        <v>0.83</v>
      </c>
      <c r="J5977">
        <v>60</v>
      </c>
      <c r="K5977">
        <v>60</v>
      </c>
      <c r="L5977">
        <v>356.074207</v>
      </c>
      <c r="R5977">
        <v>356.074207</v>
      </c>
      <c r="S5977" t="s">
        <v>90</v>
      </c>
      <c r="T5977" s="297">
        <v>46311.754166666666</v>
      </c>
    </row>
    <row r="5978" spans="1:20" x14ac:dyDescent="0.35">
      <c r="A5978" t="s">
        <v>114</v>
      </c>
      <c r="B5978" t="s">
        <v>115</v>
      </c>
      <c r="C5978" t="s">
        <v>89</v>
      </c>
      <c r="D5978" s="29">
        <v>46519</v>
      </c>
      <c r="E5978">
        <v>0.83</v>
      </c>
      <c r="F5978">
        <v>0.83</v>
      </c>
      <c r="G5978">
        <v>0.83</v>
      </c>
      <c r="H5978">
        <v>0.83</v>
      </c>
      <c r="J5978">
        <v>60</v>
      </c>
      <c r="K5978">
        <v>60</v>
      </c>
      <c r="L5978">
        <v>356.074207</v>
      </c>
      <c r="R5978">
        <v>356.074207</v>
      </c>
      <c r="S5978" t="s">
        <v>90</v>
      </c>
      <c r="T5978" s="297">
        <v>46311.754166666666</v>
      </c>
    </row>
    <row r="5979" spans="1:20" x14ac:dyDescent="0.35">
      <c r="A5979" t="s">
        <v>114</v>
      </c>
      <c r="B5979" t="s">
        <v>115</v>
      </c>
      <c r="C5979" t="s">
        <v>89</v>
      </c>
      <c r="D5979" s="29">
        <v>46520</v>
      </c>
      <c r="E5979">
        <v>0.83</v>
      </c>
      <c r="F5979">
        <v>0.83</v>
      </c>
      <c r="G5979">
        <v>0.83</v>
      </c>
      <c r="H5979">
        <v>0.83</v>
      </c>
      <c r="J5979">
        <v>60</v>
      </c>
      <c r="K5979">
        <v>60</v>
      </c>
      <c r="L5979">
        <v>356.074207</v>
      </c>
      <c r="R5979">
        <v>356.074207</v>
      </c>
      <c r="S5979" t="s">
        <v>90</v>
      </c>
      <c r="T5979" s="297">
        <v>46311.754166666666</v>
      </c>
    </row>
    <row r="5980" spans="1:20" x14ac:dyDescent="0.35">
      <c r="A5980" t="s">
        <v>114</v>
      </c>
      <c r="B5980" t="s">
        <v>115</v>
      </c>
      <c r="C5980" t="s">
        <v>89</v>
      </c>
      <c r="D5980" s="29">
        <v>46521</v>
      </c>
      <c r="E5980">
        <v>0.83</v>
      </c>
      <c r="F5980">
        <v>0.83</v>
      </c>
      <c r="G5980">
        <v>0.83</v>
      </c>
      <c r="H5980">
        <v>0.83</v>
      </c>
      <c r="J5980">
        <v>60</v>
      </c>
      <c r="K5980">
        <v>60</v>
      </c>
      <c r="L5980">
        <v>356.074207</v>
      </c>
      <c r="R5980">
        <v>356.074207</v>
      </c>
      <c r="S5980" t="s">
        <v>90</v>
      </c>
      <c r="T5980" s="297">
        <v>46311.754166666666</v>
      </c>
    </row>
    <row r="5981" spans="1:20" x14ac:dyDescent="0.35">
      <c r="A5981" t="s">
        <v>114</v>
      </c>
      <c r="B5981" t="s">
        <v>115</v>
      </c>
      <c r="C5981" t="s">
        <v>89</v>
      </c>
      <c r="D5981" s="29">
        <v>46522</v>
      </c>
      <c r="E5981">
        <v>0.83</v>
      </c>
      <c r="F5981">
        <v>0.83</v>
      </c>
      <c r="G5981">
        <v>0.83</v>
      </c>
      <c r="H5981">
        <v>0.83</v>
      </c>
      <c r="J5981">
        <v>60</v>
      </c>
      <c r="K5981">
        <v>60</v>
      </c>
      <c r="L5981">
        <v>356.074207</v>
      </c>
      <c r="R5981">
        <v>356.074207</v>
      </c>
      <c r="S5981" t="s">
        <v>90</v>
      </c>
      <c r="T5981" s="297">
        <v>46311.754166666666</v>
      </c>
    </row>
    <row r="5982" spans="1:20" x14ac:dyDescent="0.35">
      <c r="A5982" t="s">
        <v>114</v>
      </c>
      <c r="B5982" t="s">
        <v>115</v>
      </c>
      <c r="C5982" t="s">
        <v>89</v>
      </c>
      <c r="D5982" s="29">
        <v>46523</v>
      </c>
      <c r="E5982">
        <v>0.83</v>
      </c>
      <c r="F5982">
        <v>0.83</v>
      </c>
      <c r="G5982">
        <v>0.83</v>
      </c>
      <c r="H5982">
        <v>0.83</v>
      </c>
      <c r="J5982">
        <v>60</v>
      </c>
      <c r="K5982">
        <v>60</v>
      </c>
      <c r="L5982">
        <v>356.074207</v>
      </c>
      <c r="R5982">
        <v>356.074207</v>
      </c>
      <c r="S5982" t="s">
        <v>90</v>
      </c>
      <c r="T5982" s="297">
        <v>46311.754166666666</v>
      </c>
    </row>
    <row r="5983" spans="1:20" x14ac:dyDescent="0.35">
      <c r="A5983" t="s">
        <v>114</v>
      </c>
      <c r="B5983" t="s">
        <v>115</v>
      </c>
      <c r="C5983" t="s">
        <v>89</v>
      </c>
      <c r="D5983" s="29">
        <v>46524</v>
      </c>
      <c r="E5983">
        <v>0.83</v>
      </c>
      <c r="F5983">
        <v>0.83</v>
      </c>
      <c r="G5983">
        <v>0.83</v>
      </c>
      <c r="H5983">
        <v>0.83</v>
      </c>
      <c r="J5983">
        <v>60</v>
      </c>
      <c r="K5983">
        <v>60</v>
      </c>
      <c r="L5983">
        <v>356.074207</v>
      </c>
      <c r="R5983">
        <v>356.074207</v>
      </c>
      <c r="S5983" t="s">
        <v>90</v>
      </c>
      <c r="T5983" s="297">
        <v>46311.754166666666</v>
      </c>
    </row>
    <row r="5984" spans="1:20" x14ac:dyDescent="0.35">
      <c r="A5984" t="s">
        <v>114</v>
      </c>
      <c r="B5984" t="s">
        <v>115</v>
      </c>
      <c r="C5984" t="s">
        <v>89</v>
      </c>
      <c r="D5984" s="29">
        <v>46525</v>
      </c>
      <c r="E5984">
        <v>0.83</v>
      </c>
      <c r="F5984">
        <v>0.83</v>
      </c>
      <c r="G5984">
        <v>0.83</v>
      </c>
      <c r="H5984">
        <v>0.83</v>
      </c>
      <c r="J5984">
        <v>60</v>
      </c>
      <c r="K5984">
        <v>60</v>
      </c>
      <c r="L5984">
        <v>356.074207</v>
      </c>
      <c r="R5984">
        <v>356.074207</v>
      </c>
      <c r="S5984" t="s">
        <v>90</v>
      </c>
      <c r="T5984" s="297">
        <v>46311.754166666666</v>
      </c>
    </row>
    <row r="5985" spans="1:20" x14ac:dyDescent="0.35">
      <c r="A5985" t="s">
        <v>114</v>
      </c>
      <c r="B5985" t="s">
        <v>115</v>
      </c>
      <c r="C5985" t="s">
        <v>89</v>
      </c>
      <c r="D5985" s="29">
        <v>46526</v>
      </c>
      <c r="E5985">
        <v>0.83</v>
      </c>
      <c r="F5985">
        <v>0.83</v>
      </c>
      <c r="G5985">
        <v>0.83</v>
      </c>
      <c r="H5985">
        <v>0.83</v>
      </c>
      <c r="J5985">
        <v>60</v>
      </c>
      <c r="K5985">
        <v>60</v>
      </c>
      <c r="L5985">
        <v>356.074207</v>
      </c>
      <c r="R5985">
        <v>356.074207</v>
      </c>
      <c r="S5985" t="s">
        <v>90</v>
      </c>
      <c r="T5985" s="297">
        <v>46311.754166666666</v>
      </c>
    </row>
    <row r="5986" spans="1:20" x14ac:dyDescent="0.35">
      <c r="A5986" t="s">
        <v>114</v>
      </c>
      <c r="B5986" t="s">
        <v>115</v>
      </c>
      <c r="C5986" t="s">
        <v>89</v>
      </c>
      <c r="D5986" s="29">
        <v>46527</v>
      </c>
      <c r="E5986">
        <v>0.83</v>
      </c>
      <c r="F5986">
        <v>0.83</v>
      </c>
      <c r="G5986">
        <v>0.83</v>
      </c>
      <c r="H5986">
        <v>0.83</v>
      </c>
      <c r="J5986">
        <v>60</v>
      </c>
      <c r="K5986">
        <v>60</v>
      </c>
      <c r="L5986">
        <v>356.074207</v>
      </c>
      <c r="R5986">
        <v>356.074207</v>
      </c>
      <c r="S5986" t="s">
        <v>90</v>
      </c>
      <c r="T5986" s="297">
        <v>46311.754166666666</v>
      </c>
    </row>
    <row r="5987" spans="1:20" x14ac:dyDescent="0.35">
      <c r="A5987" t="s">
        <v>114</v>
      </c>
      <c r="B5987" t="s">
        <v>115</v>
      </c>
      <c r="C5987" t="s">
        <v>89</v>
      </c>
      <c r="D5987" s="29">
        <v>46528</v>
      </c>
      <c r="E5987">
        <v>0.83</v>
      </c>
      <c r="F5987">
        <v>0.83</v>
      </c>
      <c r="G5987">
        <v>0.83</v>
      </c>
      <c r="H5987">
        <v>0.83</v>
      </c>
      <c r="J5987">
        <v>60</v>
      </c>
      <c r="K5987">
        <v>60</v>
      </c>
      <c r="L5987">
        <v>356.074207</v>
      </c>
      <c r="R5987">
        <v>356.074207</v>
      </c>
      <c r="S5987" t="s">
        <v>90</v>
      </c>
      <c r="T5987" s="297">
        <v>46311.754166666666</v>
      </c>
    </row>
    <row r="5988" spans="1:20" x14ac:dyDescent="0.35">
      <c r="A5988" t="s">
        <v>114</v>
      </c>
      <c r="B5988" t="s">
        <v>115</v>
      </c>
      <c r="C5988" t="s">
        <v>89</v>
      </c>
      <c r="D5988" s="29">
        <v>46529</v>
      </c>
      <c r="E5988">
        <v>0.83</v>
      </c>
      <c r="F5988">
        <v>0.83</v>
      </c>
      <c r="G5988">
        <v>0.83</v>
      </c>
      <c r="H5988">
        <v>0.83</v>
      </c>
      <c r="J5988">
        <v>60</v>
      </c>
      <c r="K5988">
        <v>60</v>
      </c>
      <c r="L5988">
        <v>356.074207</v>
      </c>
      <c r="R5988">
        <v>356.074207</v>
      </c>
      <c r="S5988" t="s">
        <v>90</v>
      </c>
      <c r="T5988" s="297">
        <v>46311.754166666666</v>
      </c>
    </row>
    <row r="5989" spans="1:20" x14ac:dyDescent="0.35">
      <c r="A5989" t="s">
        <v>114</v>
      </c>
      <c r="B5989" t="s">
        <v>115</v>
      </c>
      <c r="C5989" t="s">
        <v>89</v>
      </c>
      <c r="D5989" s="29">
        <v>46530</v>
      </c>
      <c r="E5989">
        <v>0.83</v>
      </c>
      <c r="F5989">
        <v>0.83</v>
      </c>
      <c r="G5989">
        <v>0.83</v>
      </c>
      <c r="H5989">
        <v>0.83</v>
      </c>
      <c r="J5989">
        <v>60</v>
      </c>
      <c r="K5989">
        <v>60</v>
      </c>
      <c r="L5989">
        <v>356.074207</v>
      </c>
      <c r="R5989">
        <v>356.074207</v>
      </c>
      <c r="S5989" t="s">
        <v>90</v>
      </c>
      <c r="T5989" s="297">
        <v>46311.754166666666</v>
      </c>
    </row>
    <row r="5990" spans="1:20" x14ac:dyDescent="0.35">
      <c r="A5990" t="s">
        <v>114</v>
      </c>
      <c r="B5990" t="s">
        <v>115</v>
      </c>
      <c r="C5990" t="s">
        <v>89</v>
      </c>
      <c r="D5990" s="29">
        <v>46531</v>
      </c>
      <c r="E5990">
        <v>0.83</v>
      </c>
      <c r="F5990">
        <v>0.83</v>
      </c>
      <c r="G5990">
        <v>0.83</v>
      </c>
      <c r="H5990">
        <v>0.83</v>
      </c>
      <c r="J5990">
        <v>60</v>
      </c>
      <c r="K5990">
        <v>60</v>
      </c>
      <c r="L5990">
        <v>356.074207</v>
      </c>
      <c r="R5990">
        <v>356.074207</v>
      </c>
      <c r="S5990" t="s">
        <v>90</v>
      </c>
      <c r="T5990" s="297">
        <v>46311.754166666666</v>
      </c>
    </row>
    <row r="5991" spans="1:20" x14ac:dyDescent="0.35">
      <c r="A5991" t="s">
        <v>114</v>
      </c>
      <c r="B5991" t="s">
        <v>115</v>
      </c>
      <c r="C5991" t="s">
        <v>89</v>
      </c>
      <c r="D5991" s="29">
        <v>46532</v>
      </c>
      <c r="E5991">
        <v>0.83</v>
      </c>
      <c r="F5991">
        <v>0.83</v>
      </c>
      <c r="G5991">
        <v>0.83</v>
      </c>
      <c r="H5991">
        <v>0.83</v>
      </c>
      <c r="J5991">
        <v>60</v>
      </c>
      <c r="K5991">
        <v>60</v>
      </c>
      <c r="L5991">
        <v>356.074207</v>
      </c>
      <c r="R5991">
        <v>356.074207</v>
      </c>
      <c r="S5991" t="s">
        <v>90</v>
      </c>
      <c r="T5991" s="297">
        <v>46311.754166666666</v>
      </c>
    </row>
    <row r="5992" spans="1:20" x14ac:dyDescent="0.35">
      <c r="A5992" t="s">
        <v>114</v>
      </c>
      <c r="B5992" t="s">
        <v>115</v>
      </c>
      <c r="C5992" t="s">
        <v>89</v>
      </c>
      <c r="D5992" s="29">
        <v>46533</v>
      </c>
      <c r="E5992">
        <v>0.83</v>
      </c>
      <c r="F5992">
        <v>0.83</v>
      </c>
      <c r="G5992">
        <v>0.83</v>
      </c>
      <c r="H5992">
        <v>0.83</v>
      </c>
      <c r="J5992">
        <v>60</v>
      </c>
      <c r="K5992">
        <v>60</v>
      </c>
      <c r="L5992">
        <v>356.074207</v>
      </c>
      <c r="R5992">
        <v>356.074207</v>
      </c>
      <c r="S5992" t="s">
        <v>90</v>
      </c>
      <c r="T5992" s="297">
        <v>46311.754166666666</v>
      </c>
    </row>
    <row r="5993" spans="1:20" x14ac:dyDescent="0.35">
      <c r="A5993" t="s">
        <v>114</v>
      </c>
      <c r="B5993" t="s">
        <v>115</v>
      </c>
      <c r="C5993" t="s">
        <v>89</v>
      </c>
      <c r="D5993" s="29">
        <v>46534</v>
      </c>
      <c r="E5993">
        <v>0.83</v>
      </c>
      <c r="F5993">
        <v>0.83</v>
      </c>
      <c r="G5993">
        <v>0.83</v>
      </c>
      <c r="H5993">
        <v>0.83</v>
      </c>
      <c r="J5993">
        <v>60</v>
      </c>
      <c r="K5993">
        <v>60</v>
      </c>
      <c r="L5993">
        <v>356.074207</v>
      </c>
      <c r="R5993">
        <v>356.074207</v>
      </c>
      <c r="S5993" t="s">
        <v>90</v>
      </c>
      <c r="T5993" s="297">
        <v>46311.754166666666</v>
      </c>
    </row>
    <row r="5994" spans="1:20" x14ac:dyDescent="0.35">
      <c r="A5994" t="s">
        <v>114</v>
      </c>
      <c r="B5994" t="s">
        <v>115</v>
      </c>
      <c r="C5994" t="s">
        <v>89</v>
      </c>
      <c r="D5994" s="29">
        <v>46535</v>
      </c>
      <c r="E5994">
        <v>0.83</v>
      </c>
      <c r="F5994">
        <v>0.83</v>
      </c>
      <c r="G5994">
        <v>0.83</v>
      </c>
      <c r="H5994">
        <v>0.83</v>
      </c>
      <c r="J5994">
        <v>60</v>
      </c>
      <c r="K5994">
        <v>60</v>
      </c>
      <c r="L5994">
        <v>356.074207</v>
      </c>
      <c r="R5994">
        <v>356.074207</v>
      </c>
      <c r="S5994" t="s">
        <v>90</v>
      </c>
      <c r="T5994" s="297">
        <v>46311.754166666666</v>
      </c>
    </row>
    <row r="5995" spans="1:20" x14ac:dyDescent="0.35">
      <c r="A5995" t="s">
        <v>114</v>
      </c>
      <c r="B5995" t="s">
        <v>115</v>
      </c>
      <c r="C5995" t="s">
        <v>89</v>
      </c>
      <c r="D5995" s="29">
        <v>46536</v>
      </c>
      <c r="E5995">
        <v>0.54</v>
      </c>
      <c r="F5995">
        <v>0.54</v>
      </c>
      <c r="G5995">
        <v>0.54</v>
      </c>
      <c r="H5995">
        <v>0.54</v>
      </c>
      <c r="J5995">
        <v>165</v>
      </c>
      <c r="K5995">
        <v>165</v>
      </c>
      <c r="L5995">
        <v>356.074207</v>
      </c>
      <c r="R5995">
        <v>356.074207</v>
      </c>
      <c r="S5995" t="s">
        <v>90</v>
      </c>
      <c r="T5995" s="297">
        <v>46311.754166666666</v>
      </c>
    </row>
    <row r="5996" spans="1:20" x14ac:dyDescent="0.35">
      <c r="A5996" t="s">
        <v>114</v>
      </c>
      <c r="B5996" t="s">
        <v>115</v>
      </c>
      <c r="C5996" t="s">
        <v>89</v>
      </c>
      <c r="D5996" s="29">
        <v>46537</v>
      </c>
      <c r="E5996">
        <v>0.54</v>
      </c>
      <c r="F5996">
        <v>0.54</v>
      </c>
      <c r="G5996">
        <v>0.54</v>
      </c>
      <c r="H5996">
        <v>0.54</v>
      </c>
      <c r="J5996">
        <v>165</v>
      </c>
      <c r="K5996">
        <v>165</v>
      </c>
      <c r="L5996">
        <v>356.074207</v>
      </c>
      <c r="R5996">
        <v>356.074207</v>
      </c>
      <c r="S5996" t="s">
        <v>90</v>
      </c>
      <c r="T5996" s="297">
        <v>46311.754166666666</v>
      </c>
    </row>
    <row r="5997" spans="1:20" x14ac:dyDescent="0.35">
      <c r="A5997" t="s">
        <v>114</v>
      </c>
      <c r="B5997" t="s">
        <v>115</v>
      </c>
      <c r="C5997" t="s">
        <v>89</v>
      </c>
      <c r="D5997" s="29">
        <v>46538</v>
      </c>
      <c r="E5997">
        <v>0.54</v>
      </c>
      <c r="F5997">
        <v>0.54</v>
      </c>
      <c r="G5997">
        <v>0.54</v>
      </c>
      <c r="H5997">
        <v>0.54</v>
      </c>
      <c r="J5997">
        <v>165</v>
      </c>
      <c r="K5997">
        <v>165</v>
      </c>
      <c r="L5997">
        <v>356.074207</v>
      </c>
      <c r="R5997">
        <v>356.074207</v>
      </c>
      <c r="S5997" t="s">
        <v>90</v>
      </c>
      <c r="T5997" s="297">
        <v>46311.754166666666</v>
      </c>
    </row>
    <row r="5998" spans="1:20" x14ac:dyDescent="0.35">
      <c r="A5998" t="s">
        <v>114</v>
      </c>
      <c r="B5998" t="s">
        <v>115</v>
      </c>
      <c r="C5998" t="s">
        <v>89</v>
      </c>
      <c r="D5998" s="29">
        <v>46539</v>
      </c>
      <c r="E5998">
        <v>0.54</v>
      </c>
      <c r="F5998">
        <v>0.54</v>
      </c>
      <c r="G5998">
        <v>0.54</v>
      </c>
      <c r="H5998">
        <v>0.54</v>
      </c>
      <c r="J5998">
        <v>165</v>
      </c>
      <c r="K5998">
        <v>165</v>
      </c>
      <c r="L5998">
        <v>356.074207</v>
      </c>
      <c r="R5998">
        <v>356.074207</v>
      </c>
      <c r="S5998" t="s">
        <v>90</v>
      </c>
      <c r="T5998" s="297">
        <v>46311.754166666666</v>
      </c>
    </row>
    <row r="5999" spans="1:20" x14ac:dyDescent="0.35">
      <c r="A5999" t="s">
        <v>114</v>
      </c>
      <c r="B5999" t="s">
        <v>115</v>
      </c>
      <c r="C5999" t="s">
        <v>89</v>
      </c>
      <c r="D5999" s="29">
        <v>46540</v>
      </c>
      <c r="E5999">
        <v>0.54</v>
      </c>
      <c r="F5999">
        <v>0.54</v>
      </c>
      <c r="G5999">
        <v>0.54</v>
      </c>
      <c r="H5999">
        <v>0.54</v>
      </c>
      <c r="J5999">
        <v>165</v>
      </c>
      <c r="K5999">
        <v>165</v>
      </c>
      <c r="L5999">
        <v>356.074207</v>
      </c>
      <c r="R5999">
        <v>356.074207</v>
      </c>
      <c r="S5999" t="s">
        <v>90</v>
      </c>
      <c r="T5999" s="297">
        <v>46311.754166666666</v>
      </c>
    </row>
    <row r="6000" spans="1:20" x14ac:dyDescent="0.35">
      <c r="A6000" t="s">
        <v>114</v>
      </c>
      <c r="B6000" t="s">
        <v>115</v>
      </c>
      <c r="C6000" t="s">
        <v>89</v>
      </c>
      <c r="D6000" s="29">
        <v>46541</v>
      </c>
      <c r="E6000">
        <v>0.54</v>
      </c>
      <c r="F6000">
        <v>0.54</v>
      </c>
      <c r="G6000">
        <v>0.54</v>
      </c>
      <c r="H6000">
        <v>0.54</v>
      </c>
      <c r="J6000">
        <v>165</v>
      </c>
      <c r="K6000">
        <v>165</v>
      </c>
      <c r="L6000">
        <v>356.074207</v>
      </c>
      <c r="R6000">
        <v>356.074207</v>
      </c>
      <c r="S6000" t="s">
        <v>90</v>
      </c>
      <c r="T6000" s="297">
        <v>46311.754166666666</v>
      </c>
    </row>
    <row r="6001" spans="1:20" x14ac:dyDescent="0.35">
      <c r="A6001" t="s">
        <v>114</v>
      </c>
      <c r="B6001" t="s">
        <v>115</v>
      </c>
      <c r="C6001" t="s">
        <v>89</v>
      </c>
      <c r="D6001" s="29">
        <v>46542</v>
      </c>
      <c r="E6001">
        <v>0.54</v>
      </c>
      <c r="F6001">
        <v>0.54</v>
      </c>
      <c r="G6001">
        <v>0.54</v>
      </c>
      <c r="H6001">
        <v>0.54</v>
      </c>
      <c r="J6001">
        <v>165</v>
      </c>
      <c r="K6001">
        <v>165</v>
      </c>
      <c r="L6001">
        <v>356.074207</v>
      </c>
      <c r="R6001">
        <v>356.074207</v>
      </c>
      <c r="S6001" t="s">
        <v>90</v>
      </c>
      <c r="T6001" s="297">
        <v>46311.754166666666</v>
      </c>
    </row>
    <row r="6002" spans="1:20" x14ac:dyDescent="0.35">
      <c r="A6002" t="s">
        <v>114</v>
      </c>
      <c r="B6002" t="s">
        <v>115</v>
      </c>
      <c r="C6002" t="s">
        <v>89</v>
      </c>
      <c r="D6002" s="29">
        <v>46543</v>
      </c>
      <c r="E6002">
        <v>0.54</v>
      </c>
      <c r="F6002">
        <v>0.54</v>
      </c>
      <c r="G6002">
        <v>0.54</v>
      </c>
      <c r="H6002">
        <v>0.54</v>
      </c>
      <c r="J6002">
        <v>165</v>
      </c>
      <c r="K6002">
        <v>165</v>
      </c>
      <c r="L6002">
        <v>356.074207</v>
      </c>
      <c r="R6002">
        <v>356.074207</v>
      </c>
      <c r="S6002" t="s">
        <v>90</v>
      </c>
      <c r="T6002" s="297">
        <v>46311.754166666666</v>
      </c>
    </row>
    <row r="6003" spans="1:20" x14ac:dyDescent="0.35">
      <c r="A6003" t="s">
        <v>114</v>
      </c>
      <c r="B6003" t="s">
        <v>115</v>
      </c>
      <c r="C6003" t="s">
        <v>89</v>
      </c>
      <c r="D6003" s="29">
        <v>46544</v>
      </c>
      <c r="E6003">
        <v>0.54</v>
      </c>
      <c r="F6003">
        <v>0.54</v>
      </c>
      <c r="G6003">
        <v>0.54</v>
      </c>
      <c r="H6003">
        <v>0.54</v>
      </c>
      <c r="J6003">
        <v>165</v>
      </c>
      <c r="K6003">
        <v>165</v>
      </c>
      <c r="L6003">
        <v>356.074207</v>
      </c>
      <c r="R6003">
        <v>356.074207</v>
      </c>
      <c r="S6003" t="s">
        <v>90</v>
      </c>
      <c r="T6003" s="297">
        <v>46311.754166666666</v>
      </c>
    </row>
    <row r="6004" spans="1:20" x14ac:dyDescent="0.35">
      <c r="A6004" t="s">
        <v>114</v>
      </c>
      <c r="B6004" t="s">
        <v>115</v>
      </c>
      <c r="C6004" t="s">
        <v>89</v>
      </c>
      <c r="D6004" s="29">
        <v>46545</v>
      </c>
      <c r="E6004">
        <v>0.54</v>
      </c>
      <c r="F6004">
        <v>0.54</v>
      </c>
      <c r="G6004">
        <v>0.54</v>
      </c>
      <c r="H6004">
        <v>0.54</v>
      </c>
      <c r="J6004">
        <v>165</v>
      </c>
      <c r="K6004">
        <v>165</v>
      </c>
      <c r="L6004">
        <v>356.074207</v>
      </c>
      <c r="R6004">
        <v>356.074207</v>
      </c>
      <c r="S6004" t="s">
        <v>90</v>
      </c>
      <c r="T6004" s="297">
        <v>46311.754166666666</v>
      </c>
    </row>
    <row r="6005" spans="1:20" x14ac:dyDescent="0.35">
      <c r="A6005" t="s">
        <v>114</v>
      </c>
      <c r="B6005" t="s">
        <v>115</v>
      </c>
      <c r="C6005" t="s">
        <v>89</v>
      </c>
      <c r="D6005" s="29">
        <v>46546</v>
      </c>
      <c r="E6005">
        <v>0.54</v>
      </c>
      <c r="F6005">
        <v>0.54</v>
      </c>
      <c r="G6005">
        <v>0.54</v>
      </c>
      <c r="H6005">
        <v>0.54</v>
      </c>
      <c r="J6005">
        <v>165</v>
      </c>
      <c r="K6005">
        <v>165</v>
      </c>
      <c r="L6005">
        <v>356.074207</v>
      </c>
      <c r="R6005">
        <v>356.074207</v>
      </c>
      <c r="S6005" t="s">
        <v>90</v>
      </c>
      <c r="T6005" s="297">
        <v>46311.754166666666</v>
      </c>
    </row>
    <row r="6006" spans="1:20" x14ac:dyDescent="0.35">
      <c r="A6006" t="s">
        <v>114</v>
      </c>
      <c r="B6006" t="s">
        <v>115</v>
      </c>
      <c r="C6006" t="s">
        <v>89</v>
      </c>
      <c r="D6006" s="29">
        <v>46547</v>
      </c>
      <c r="E6006">
        <v>0.54</v>
      </c>
      <c r="F6006">
        <v>0.54</v>
      </c>
      <c r="G6006">
        <v>0.54</v>
      </c>
      <c r="H6006">
        <v>0.54</v>
      </c>
      <c r="J6006">
        <v>165</v>
      </c>
      <c r="K6006">
        <v>165</v>
      </c>
      <c r="L6006">
        <v>356.074207</v>
      </c>
      <c r="R6006">
        <v>356.074207</v>
      </c>
      <c r="S6006" t="s">
        <v>90</v>
      </c>
      <c r="T6006" s="297">
        <v>46311.754166666666</v>
      </c>
    </row>
    <row r="6007" spans="1:20" x14ac:dyDescent="0.35">
      <c r="A6007" t="s">
        <v>114</v>
      </c>
      <c r="B6007" t="s">
        <v>115</v>
      </c>
      <c r="C6007" t="s">
        <v>89</v>
      </c>
      <c r="D6007" s="29">
        <v>46548</v>
      </c>
      <c r="E6007">
        <v>0.54</v>
      </c>
      <c r="F6007">
        <v>0.54</v>
      </c>
      <c r="G6007">
        <v>0.54</v>
      </c>
      <c r="H6007">
        <v>0.54</v>
      </c>
      <c r="J6007">
        <v>165</v>
      </c>
      <c r="K6007">
        <v>165</v>
      </c>
      <c r="L6007">
        <v>356.074207</v>
      </c>
      <c r="R6007">
        <v>356.074207</v>
      </c>
      <c r="S6007" t="s">
        <v>90</v>
      </c>
      <c r="T6007" s="297">
        <v>46311.754166666666</v>
      </c>
    </row>
    <row r="6008" spans="1:20" x14ac:dyDescent="0.35">
      <c r="A6008" t="s">
        <v>114</v>
      </c>
      <c r="B6008" t="s">
        <v>115</v>
      </c>
      <c r="C6008" t="s">
        <v>89</v>
      </c>
      <c r="D6008" s="29">
        <v>46549</v>
      </c>
      <c r="E6008">
        <v>0.54</v>
      </c>
      <c r="F6008">
        <v>0.54</v>
      </c>
      <c r="G6008">
        <v>0.54</v>
      </c>
      <c r="H6008">
        <v>0.54</v>
      </c>
      <c r="J6008">
        <v>165</v>
      </c>
      <c r="K6008">
        <v>165</v>
      </c>
      <c r="L6008">
        <v>356.074207</v>
      </c>
      <c r="R6008">
        <v>356.074207</v>
      </c>
      <c r="S6008" t="s">
        <v>90</v>
      </c>
      <c r="T6008" s="297">
        <v>46311.754166666666</v>
      </c>
    </row>
    <row r="6009" spans="1:20" x14ac:dyDescent="0.35">
      <c r="A6009" t="s">
        <v>114</v>
      </c>
      <c r="B6009" t="s">
        <v>115</v>
      </c>
      <c r="C6009" t="s">
        <v>89</v>
      </c>
      <c r="D6009" s="29">
        <v>46550</v>
      </c>
      <c r="E6009">
        <v>0.54</v>
      </c>
      <c r="F6009">
        <v>0.54</v>
      </c>
      <c r="G6009">
        <v>0.54</v>
      </c>
      <c r="H6009">
        <v>0.54</v>
      </c>
      <c r="J6009">
        <v>165</v>
      </c>
      <c r="K6009">
        <v>165</v>
      </c>
      <c r="L6009">
        <v>356.074207</v>
      </c>
      <c r="R6009">
        <v>356.074207</v>
      </c>
      <c r="S6009" t="s">
        <v>90</v>
      </c>
      <c r="T6009" s="297">
        <v>46311.754166666666</v>
      </c>
    </row>
    <row r="6010" spans="1:20" x14ac:dyDescent="0.35">
      <c r="A6010" t="s">
        <v>114</v>
      </c>
      <c r="B6010" t="s">
        <v>115</v>
      </c>
      <c r="C6010" t="s">
        <v>89</v>
      </c>
      <c r="D6010" s="29">
        <v>46551</v>
      </c>
      <c r="E6010">
        <v>0.54</v>
      </c>
      <c r="F6010">
        <v>0.54</v>
      </c>
      <c r="G6010">
        <v>0.54</v>
      </c>
      <c r="H6010">
        <v>0.54</v>
      </c>
      <c r="J6010">
        <v>165</v>
      </c>
      <c r="K6010">
        <v>165</v>
      </c>
      <c r="L6010">
        <v>356.074207</v>
      </c>
      <c r="R6010">
        <v>356.074207</v>
      </c>
      <c r="S6010" t="s">
        <v>90</v>
      </c>
      <c r="T6010" s="297">
        <v>46311.754166666666</v>
      </c>
    </row>
    <row r="6011" spans="1:20" x14ac:dyDescent="0.35">
      <c r="A6011" t="s">
        <v>114</v>
      </c>
      <c r="B6011" t="s">
        <v>115</v>
      </c>
      <c r="C6011" t="s">
        <v>89</v>
      </c>
      <c r="D6011" s="29">
        <v>46552</v>
      </c>
      <c r="E6011">
        <v>0.54</v>
      </c>
      <c r="F6011">
        <v>0.54</v>
      </c>
      <c r="G6011">
        <v>0.54</v>
      </c>
      <c r="H6011">
        <v>0.54</v>
      </c>
      <c r="J6011">
        <v>165</v>
      </c>
      <c r="K6011">
        <v>165</v>
      </c>
      <c r="L6011">
        <v>356.074207</v>
      </c>
      <c r="R6011">
        <v>356.074207</v>
      </c>
      <c r="S6011" t="s">
        <v>90</v>
      </c>
      <c r="T6011" s="297">
        <v>46311.754166666666</v>
      </c>
    </row>
    <row r="6012" spans="1:20" x14ac:dyDescent="0.35">
      <c r="A6012" t="s">
        <v>114</v>
      </c>
      <c r="B6012" t="s">
        <v>115</v>
      </c>
      <c r="C6012" t="s">
        <v>89</v>
      </c>
      <c r="D6012" s="29">
        <v>46553</v>
      </c>
      <c r="E6012">
        <v>0.54</v>
      </c>
      <c r="F6012">
        <v>0.54</v>
      </c>
      <c r="G6012">
        <v>0.54</v>
      </c>
      <c r="H6012">
        <v>0.54</v>
      </c>
      <c r="J6012">
        <v>165</v>
      </c>
      <c r="K6012">
        <v>165</v>
      </c>
      <c r="L6012">
        <v>356.074207</v>
      </c>
      <c r="R6012">
        <v>356.074207</v>
      </c>
      <c r="S6012" t="s">
        <v>90</v>
      </c>
      <c r="T6012" s="297">
        <v>46311.754166666666</v>
      </c>
    </row>
    <row r="6013" spans="1:20" x14ac:dyDescent="0.35">
      <c r="A6013" t="s">
        <v>114</v>
      </c>
      <c r="B6013" t="s">
        <v>115</v>
      </c>
      <c r="C6013" t="s">
        <v>89</v>
      </c>
      <c r="D6013" s="29">
        <v>46554</v>
      </c>
      <c r="E6013">
        <v>0.54</v>
      </c>
      <c r="F6013">
        <v>0.54</v>
      </c>
      <c r="G6013">
        <v>0.54</v>
      </c>
      <c r="H6013">
        <v>0.54</v>
      </c>
      <c r="J6013">
        <v>165</v>
      </c>
      <c r="K6013">
        <v>165</v>
      </c>
      <c r="L6013">
        <v>356.074207</v>
      </c>
      <c r="R6013">
        <v>356.074207</v>
      </c>
      <c r="S6013" t="s">
        <v>90</v>
      </c>
      <c r="T6013" s="297">
        <v>46311.754166666666</v>
      </c>
    </row>
    <row r="6014" spans="1:20" x14ac:dyDescent="0.35">
      <c r="A6014" t="s">
        <v>114</v>
      </c>
      <c r="B6014" t="s">
        <v>115</v>
      </c>
      <c r="C6014" t="s">
        <v>89</v>
      </c>
      <c r="D6014" s="29">
        <v>46555</v>
      </c>
      <c r="E6014">
        <v>0.54</v>
      </c>
      <c r="F6014">
        <v>0.54</v>
      </c>
      <c r="G6014">
        <v>0.54</v>
      </c>
      <c r="H6014">
        <v>0.54</v>
      </c>
      <c r="J6014">
        <v>165</v>
      </c>
      <c r="K6014">
        <v>165</v>
      </c>
      <c r="L6014">
        <v>356.074207</v>
      </c>
      <c r="R6014">
        <v>356.074207</v>
      </c>
      <c r="S6014" t="s">
        <v>90</v>
      </c>
      <c r="T6014" s="297">
        <v>46311.754166666666</v>
      </c>
    </row>
    <row r="6015" spans="1:20" x14ac:dyDescent="0.35">
      <c r="A6015" t="s">
        <v>114</v>
      </c>
      <c r="B6015" t="s">
        <v>115</v>
      </c>
      <c r="C6015" t="s">
        <v>89</v>
      </c>
      <c r="D6015" s="29">
        <v>46556</v>
      </c>
      <c r="E6015">
        <v>0.54</v>
      </c>
      <c r="F6015">
        <v>0.54</v>
      </c>
      <c r="G6015">
        <v>0.54</v>
      </c>
      <c r="H6015">
        <v>0.54</v>
      </c>
      <c r="J6015">
        <v>165</v>
      </c>
      <c r="K6015">
        <v>165</v>
      </c>
      <c r="L6015">
        <v>356.074207</v>
      </c>
      <c r="R6015">
        <v>356.074207</v>
      </c>
      <c r="S6015" t="s">
        <v>90</v>
      </c>
      <c r="T6015" s="297">
        <v>46311.754166666666</v>
      </c>
    </row>
    <row r="6016" spans="1:20" x14ac:dyDescent="0.35">
      <c r="A6016" t="s">
        <v>114</v>
      </c>
      <c r="B6016" t="s">
        <v>115</v>
      </c>
      <c r="C6016" t="s">
        <v>89</v>
      </c>
      <c r="D6016" s="29">
        <v>46557</v>
      </c>
      <c r="E6016">
        <v>0.54</v>
      </c>
      <c r="F6016">
        <v>0.54</v>
      </c>
      <c r="G6016">
        <v>0.54</v>
      </c>
      <c r="H6016">
        <v>0.54</v>
      </c>
      <c r="J6016">
        <v>165</v>
      </c>
      <c r="K6016">
        <v>165</v>
      </c>
      <c r="L6016">
        <v>356.074207</v>
      </c>
      <c r="R6016">
        <v>356.074207</v>
      </c>
      <c r="S6016" t="s">
        <v>90</v>
      </c>
      <c r="T6016" s="297">
        <v>46311.754166666666</v>
      </c>
    </row>
    <row r="6017" spans="1:20" x14ac:dyDescent="0.35">
      <c r="A6017" t="s">
        <v>114</v>
      </c>
      <c r="B6017" t="s">
        <v>115</v>
      </c>
      <c r="C6017" t="s">
        <v>89</v>
      </c>
      <c r="D6017" s="29">
        <v>46558</v>
      </c>
      <c r="E6017">
        <v>0.54</v>
      </c>
      <c r="F6017">
        <v>0.54</v>
      </c>
      <c r="G6017">
        <v>0.54</v>
      </c>
      <c r="H6017">
        <v>0.54</v>
      </c>
      <c r="J6017">
        <v>165</v>
      </c>
      <c r="K6017">
        <v>165</v>
      </c>
      <c r="L6017">
        <v>356.074207</v>
      </c>
      <c r="R6017">
        <v>356.074207</v>
      </c>
      <c r="S6017" t="s">
        <v>90</v>
      </c>
      <c r="T6017" s="297">
        <v>46311.754166666666</v>
      </c>
    </row>
    <row r="6018" spans="1:20" x14ac:dyDescent="0.35">
      <c r="A6018" t="s">
        <v>114</v>
      </c>
      <c r="B6018" t="s">
        <v>115</v>
      </c>
      <c r="C6018" t="s">
        <v>89</v>
      </c>
      <c r="D6018" s="29">
        <v>46559</v>
      </c>
      <c r="E6018">
        <v>0.54</v>
      </c>
      <c r="F6018">
        <v>0.54</v>
      </c>
      <c r="G6018">
        <v>0.54</v>
      </c>
      <c r="H6018">
        <v>0.54</v>
      </c>
      <c r="J6018">
        <v>165</v>
      </c>
      <c r="K6018">
        <v>165</v>
      </c>
      <c r="L6018">
        <v>356.074207</v>
      </c>
      <c r="R6018">
        <v>356.074207</v>
      </c>
      <c r="S6018" t="s">
        <v>90</v>
      </c>
      <c r="T6018" s="297">
        <v>46311.754166666666</v>
      </c>
    </row>
    <row r="6019" spans="1:20" x14ac:dyDescent="0.35">
      <c r="A6019" t="s">
        <v>114</v>
      </c>
      <c r="B6019" t="s">
        <v>115</v>
      </c>
      <c r="C6019" t="s">
        <v>89</v>
      </c>
      <c r="D6019" s="29">
        <v>46560</v>
      </c>
      <c r="E6019">
        <v>0.54</v>
      </c>
      <c r="F6019">
        <v>0.54</v>
      </c>
      <c r="G6019">
        <v>0.54</v>
      </c>
      <c r="H6019">
        <v>0.54</v>
      </c>
      <c r="J6019">
        <v>165</v>
      </c>
      <c r="K6019">
        <v>165</v>
      </c>
      <c r="L6019">
        <v>356.074207</v>
      </c>
      <c r="R6019">
        <v>356.074207</v>
      </c>
      <c r="S6019" t="s">
        <v>90</v>
      </c>
      <c r="T6019" s="297">
        <v>46311.754166666666</v>
      </c>
    </row>
    <row r="6020" spans="1:20" x14ac:dyDescent="0.35">
      <c r="A6020" t="s">
        <v>114</v>
      </c>
      <c r="B6020" t="s">
        <v>115</v>
      </c>
      <c r="C6020" t="s">
        <v>89</v>
      </c>
      <c r="D6020" s="29">
        <v>46561</v>
      </c>
      <c r="E6020">
        <v>0.54</v>
      </c>
      <c r="F6020">
        <v>0.54</v>
      </c>
      <c r="G6020">
        <v>0.54</v>
      </c>
      <c r="H6020">
        <v>0.54</v>
      </c>
      <c r="J6020">
        <v>165</v>
      </c>
      <c r="K6020">
        <v>165</v>
      </c>
      <c r="L6020">
        <v>356.074207</v>
      </c>
      <c r="R6020">
        <v>356.074207</v>
      </c>
      <c r="S6020" t="s">
        <v>90</v>
      </c>
      <c r="T6020" s="297">
        <v>46311.754166666666</v>
      </c>
    </row>
    <row r="6021" spans="1:20" x14ac:dyDescent="0.35">
      <c r="A6021" t="s">
        <v>114</v>
      </c>
      <c r="B6021" t="s">
        <v>115</v>
      </c>
      <c r="C6021" t="s">
        <v>89</v>
      </c>
      <c r="D6021" s="29">
        <v>46562</v>
      </c>
      <c r="E6021">
        <v>0.54</v>
      </c>
      <c r="F6021">
        <v>0.54</v>
      </c>
      <c r="G6021">
        <v>0.54</v>
      </c>
      <c r="H6021">
        <v>0.54</v>
      </c>
      <c r="J6021">
        <v>165</v>
      </c>
      <c r="K6021">
        <v>165</v>
      </c>
      <c r="L6021">
        <v>356.074207</v>
      </c>
      <c r="R6021">
        <v>356.074207</v>
      </c>
      <c r="S6021" t="s">
        <v>90</v>
      </c>
      <c r="T6021" s="297">
        <v>46311.754166666666</v>
      </c>
    </row>
    <row r="6022" spans="1:20" x14ac:dyDescent="0.35">
      <c r="A6022" t="s">
        <v>114</v>
      </c>
      <c r="B6022" t="s">
        <v>115</v>
      </c>
      <c r="C6022" t="s">
        <v>89</v>
      </c>
      <c r="D6022" s="29">
        <v>46563</v>
      </c>
      <c r="E6022">
        <v>0.54</v>
      </c>
      <c r="F6022">
        <v>0.54</v>
      </c>
      <c r="G6022">
        <v>0.54</v>
      </c>
      <c r="H6022">
        <v>0.54</v>
      </c>
      <c r="J6022">
        <v>165</v>
      </c>
      <c r="K6022">
        <v>165</v>
      </c>
      <c r="L6022">
        <v>356.074207</v>
      </c>
      <c r="R6022">
        <v>356.074207</v>
      </c>
      <c r="S6022" t="s">
        <v>90</v>
      </c>
      <c r="T6022" s="297">
        <v>46311.754166666666</v>
      </c>
    </row>
    <row r="6023" spans="1:20" x14ac:dyDescent="0.35">
      <c r="A6023" t="s">
        <v>114</v>
      </c>
      <c r="B6023" t="s">
        <v>115</v>
      </c>
      <c r="C6023" t="s">
        <v>89</v>
      </c>
      <c r="D6023" s="29">
        <v>46564</v>
      </c>
      <c r="E6023">
        <v>0.54</v>
      </c>
      <c r="F6023">
        <v>0.54</v>
      </c>
      <c r="G6023">
        <v>0.54</v>
      </c>
      <c r="H6023">
        <v>0.54</v>
      </c>
      <c r="J6023">
        <v>165</v>
      </c>
      <c r="K6023">
        <v>165</v>
      </c>
      <c r="L6023">
        <v>356.074207</v>
      </c>
      <c r="R6023">
        <v>356.074207</v>
      </c>
      <c r="S6023" t="s">
        <v>90</v>
      </c>
      <c r="T6023" s="297">
        <v>46311.754166666666</v>
      </c>
    </row>
    <row r="6024" spans="1:20" x14ac:dyDescent="0.35">
      <c r="A6024" t="s">
        <v>114</v>
      </c>
      <c r="B6024" t="s">
        <v>115</v>
      </c>
      <c r="C6024" t="s">
        <v>89</v>
      </c>
      <c r="D6024" s="29">
        <v>46565</v>
      </c>
      <c r="E6024">
        <v>0.54</v>
      </c>
      <c r="F6024">
        <v>0.54</v>
      </c>
      <c r="G6024">
        <v>0.54</v>
      </c>
      <c r="H6024">
        <v>0.54</v>
      </c>
      <c r="J6024">
        <v>165</v>
      </c>
      <c r="K6024">
        <v>165</v>
      </c>
      <c r="L6024">
        <v>356.074207</v>
      </c>
      <c r="R6024">
        <v>356.074207</v>
      </c>
      <c r="S6024" t="s">
        <v>90</v>
      </c>
      <c r="T6024" s="297">
        <v>46311.754166666666</v>
      </c>
    </row>
    <row r="6025" spans="1:20" x14ac:dyDescent="0.35">
      <c r="A6025" t="s">
        <v>114</v>
      </c>
      <c r="B6025" t="s">
        <v>115</v>
      </c>
      <c r="C6025" t="s">
        <v>89</v>
      </c>
      <c r="D6025" s="29">
        <v>46566</v>
      </c>
      <c r="E6025">
        <v>0.54</v>
      </c>
      <c r="F6025">
        <v>0.54</v>
      </c>
      <c r="G6025">
        <v>0.54</v>
      </c>
      <c r="H6025">
        <v>0.54</v>
      </c>
      <c r="J6025">
        <v>165</v>
      </c>
      <c r="K6025">
        <v>165</v>
      </c>
      <c r="L6025">
        <v>356.074207</v>
      </c>
      <c r="R6025">
        <v>356.074207</v>
      </c>
      <c r="S6025" t="s">
        <v>90</v>
      </c>
      <c r="T6025" s="297">
        <v>46311.754166666666</v>
      </c>
    </row>
    <row r="6026" spans="1:20" x14ac:dyDescent="0.35">
      <c r="A6026" t="s">
        <v>114</v>
      </c>
      <c r="B6026" t="s">
        <v>115</v>
      </c>
      <c r="C6026" t="s">
        <v>89</v>
      </c>
      <c r="D6026" s="29">
        <v>46567</v>
      </c>
      <c r="E6026">
        <v>0.54</v>
      </c>
      <c r="F6026">
        <v>0.54</v>
      </c>
      <c r="G6026">
        <v>0.54</v>
      </c>
      <c r="H6026">
        <v>0.54</v>
      </c>
      <c r="J6026">
        <v>165</v>
      </c>
      <c r="K6026">
        <v>165</v>
      </c>
      <c r="L6026">
        <v>356.074207</v>
      </c>
      <c r="R6026">
        <v>356.074207</v>
      </c>
      <c r="S6026" t="s">
        <v>90</v>
      </c>
      <c r="T6026" s="297">
        <v>46311.754166666666</v>
      </c>
    </row>
    <row r="6027" spans="1:20" x14ac:dyDescent="0.35">
      <c r="A6027" t="s">
        <v>114</v>
      </c>
      <c r="B6027" t="s">
        <v>115</v>
      </c>
      <c r="C6027" t="s">
        <v>89</v>
      </c>
      <c r="D6027" s="29">
        <v>46568</v>
      </c>
      <c r="E6027">
        <v>0.54</v>
      </c>
      <c r="F6027">
        <v>0.54</v>
      </c>
      <c r="G6027">
        <v>0.54</v>
      </c>
      <c r="H6027">
        <v>0.54</v>
      </c>
      <c r="J6027">
        <v>165</v>
      </c>
      <c r="K6027">
        <v>165</v>
      </c>
      <c r="L6027">
        <v>356.074207</v>
      </c>
      <c r="R6027">
        <v>356.074207</v>
      </c>
      <c r="S6027" t="s">
        <v>90</v>
      </c>
      <c r="T6027" s="297">
        <v>46311.754166666666</v>
      </c>
    </row>
    <row r="6028" spans="1:20" x14ac:dyDescent="0.35">
      <c r="A6028" t="s">
        <v>114</v>
      </c>
      <c r="B6028" t="s">
        <v>115</v>
      </c>
      <c r="C6028" t="s">
        <v>89</v>
      </c>
      <c r="D6028" s="29">
        <v>46569</v>
      </c>
      <c r="E6028">
        <v>0.54</v>
      </c>
      <c r="F6028">
        <v>0.54</v>
      </c>
      <c r="G6028">
        <v>0.54</v>
      </c>
      <c r="H6028">
        <v>0.54</v>
      </c>
      <c r="J6028">
        <v>165</v>
      </c>
      <c r="K6028">
        <v>165</v>
      </c>
      <c r="L6028">
        <v>356.074207</v>
      </c>
      <c r="R6028">
        <v>356.074207</v>
      </c>
      <c r="S6028" t="s">
        <v>90</v>
      </c>
      <c r="T6028" s="297">
        <v>46311.754166666666</v>
      </c>
    </row>
    <row r="6029" spans="1:20" x14ac:dyDescent="0.35">
      <c r="A6029" t="s">
        <v>114</v>
      </c>
      <c r="B6029" t="s">
        <v>115</v>
      </c>
      <c r="C6029" t="s">
        <v>89</v>
      </c>
      <c r="D6029" s="29">
        <v>46570</v>
      </c>
      <c r="E6029">
        <v>0.54</v>
      </c>
      <c r="F6029">
        <v>0.54</v>
      </c>
      <c r="G6029">
        <v>0.54</v>
      </c>
      <c r="H6029">
        <v>0.54</v>
      </c>
      <c r="J6029">
        <v>165</v>
      </c>
      <c r="K6029">
        <v>165</v>
      </c>
      <c r="L6029">
        <v>356.074207</v>
      </c>
      <c r="R6029">
        <v>356.074207</v>
      </c>
      <c r="S6029" t="s">
        <v>90</v>
      </c>
      <c r="T6029" s="297">
        <v>46311.754166666666</v>
      </c>
    </row>
    <row r="6030" spans="1:20" x14ac:dyDescent="0.35">
      <c r="A6030" t="s">
        <v>114</v>
      </c>
      <c r="B6030" t="s">
        <v>115</v>
      </c>
      <c r="C6030" t="s">
        <v>89</v>
      </c>
      <c r="D6030" s="29">
        <v>46571</v>
      </c>
      <c r="E6030">
        <v>0.03</v>
      </c>
      <c r="F6030">
        <v>0.03</v>
      </c>
      <c r="G6030">
        <v>0.03</v>
      </c>
      <c r="H6030">
        <v>0.03</v>
      </c>
      <c r="J6030">
        <v>345</v>
      </c>
      <c r="K6030">
        <v>345</v>
      </c>
      <c r="L6030">
        <v>356.074207</v>
      </c>
      <c r="R6030">
        <v>356.074207</v>
      </c>
      <c r="S6030" t="s">
        <v>90</v>
      </c>
      <c r="T6030" s="297">
        <v>46311.754166666666</v>
      </c>
    </row>
    <row r="6031" spans="1:20" x14ac:dyDescent="0.35">
      <c r="A6031" t="s">
        <v>114</v>
      </c>
      <c r="B6031" t="s">
        <v>115</v>
      </c>
      <c r="C6031" t="s">
        <v>89</v>
      </c>
      <c r="D6031" s="29">
        <v>46572</v>
      </c>
      <c r="E6031">
        <v>0.03</v>
      </c>
      <c r="F6031">
        <v>0.03</v>
      </c>
      <c r="G6031">
        <v>0.03</v>
      </c>
      <c r="H6031">
        <v>0.03</v>
      </c>
      <c r="J6031">
        <v>345</v>
      </c>
      <c r="K6031">
        <v>345</v>
      </c>
      <c r="L6031">
        <v>356.074207</v>
      </c>
      <c r="R6031">
        <v>356.074207</v>
      </c>
      <c r="S6031" t="s">
        <v>90</v>
      </c>
      <c r="T6031" s="297">
        <v>46311.754166666666</v>
      </c>
    </row>
    <row r="6032" spans="1:20" x14ac:dyDescent="0.35">
      <c r="A6032" t="s">
        <v>114</v>
      </c>
      <c r="B6032" t="s">
        <v>115</v>
      </c>
      <c r="C6032" t="s">
        <v>89</v>
      </c>
      <c r="D6032" s="29">
        <v>46573</v>
      </c>
      <c r="E6032">
        <v>0.03</v>
      </c>
      <c r="F6032">
        <v>0.03</v>
      </c>
      <c r="G6032">
        <v>0.03</v>
      </c>
      <c r="H6032">
        <v>0.03</v>
      </c>
      <c r="J6032">
        <v>345</v>
      </c>
      <c r="K6032">
        <v>345</v>
      </c>
      <c r="L6032">
        <v>356.074207</v>
      </c>
      <c r="R6032">
        <v>356.074207</v>
      </c>
      <c r="S6032" t="s">
        <v>90</v>
      </c>
      <c r="T6032" s="297">
        <v>46311.754166666666</v>
      </c>
    </row>
    <row r="6033" spans="1:20" x14ac:dyDescent="0.35">
      <c r="A6033" t="s">
        <v>114</v>
      </c>
      <c r="B6033" t="s">
        <v>115</v>
      </c>
      <c r="C6033" t="s">
        <v>89</v>
      </c>
      <c r="D6033" s="29">
        <v>46574</v>
      </c>
      <c r="E6033">
        <v>0.03</v>
      </c>
      <c r="F6033">
        <v>0.03</v>
      </c>
      <c r="G6033">
        <v>0.03</v>
      </c>
      <c r="H6033">
        <v>0.03</v>
      </c>
      <c r="J6033">
        <v>345</v>
      </c>
      <c r="K6033">
        <v>345</v>
      </c>
      <c r="L6033">
        <v>356.074207</v>
      </c>
      <c r="R6033">
        <v>356.074207</v>
      </c>
      <c r="S6033" t="s">
        <v>90</v>
      </c>
      <c r="T6033" s="297">
        <v>46311.754166666666</v>
      </c>
    </row>
    <row r="6034" spans="1:20" x14ac:dyDescent="0.35">
      <c r="A6034" t="s">
        <v>114</v>
      </c>
      <c r="B6034" t="s">
        <v>115</v>
      </c>
      <c r="C6034" t="s">
        <v>89</v>
      </c>
      <c r="D6034" s="29">
        <v>46575</v>
      </c>
      <c r="E6034">
        <v>0.03</v>
      </c>
      <c r="F6034">
        <v>0.03</v>
      </c>
      <c r="G6034">
        <v>0.03</v>
      </c>
      <c r="H6034">
        <v>0.03</v>
      </c>
      <c r="J6034">
        <v>345</v>
      </c>
      <c r="K6034">
        <v>345</v>
      </c>
      <c r="L6034">
        <v>356.074207</v>
      </c>
      <c r="R6034">
        <v>356.074207</v>
      </c>
      <c r="S6034" t="s">
        <v>90</v>
      </c>
      <c r="T6034" s="297">
        <v>46311.754166666666</v>
      </c>
    </row>
    <row r="6035" spans="1:20" x14ac:dyDescent="0.35">
      <c r="A6035" t="s">
        <v>114</v>
      </c>
      <c r="B6035" t="s">
        <v>115</v>
      </c>
      <c r="C6035" t="s">
        <v>89</v>
      </c>
      <c r="D6035" s="29">
        <v>46576</v>
      </c>
      <c r="E6035">
        <v>0.03</v>
      </c>
      <c r="F6035">
        <v>0.03</v>
      </c>
      <c r="G6035">
        <v>0.03</v>
      </c>
      <c r="H6035">
        <v>0.03</v>
      </c>
      <c r="J6035">
        <v>345</v>
      </c>
      <c r="K6035">
        <v>345</v>
      </c>
      <c r="L6035">
        <v>356.074207</v>
      </c>
      <c r="R6035">
        <v>356.074207</v>
      </c>
      <c r="S6035" t="s">
        <v>90</v>
      </c>
      <c r="T6035" s="297">
        <v>46311.754166666666</v>
      </c>
    </row>
    <row r="6036" spans="1:20" x14ac:dyDescent="0.35">
      <c r="A6036" t="s">
        <v>114</v>
      </c>
      <c r="B6036" t="s">
        <v>115</v>
      </c>
      <c r="C6036" t="s">
        <v>89</v>
      </c>
      <c r="D6036" s="29">
        <v>46577</v>
      </c>
      <c r="E6036">
        <v>0.03</v>
      </c>
      <c r="F6036">
        <v>0.03</v>
      </c>
      <c r="G6036">
        <v>0.03</v>
      </c>
      <c r="H6036">
        <v>0.03</v>
      </c>
      <c r="J6036">
        <v>345</v>
      </c>
      <c r="K6036">
        <v>345</v>
      </c>
      <c r="L6036">
        <v>356.074207</v>
      </c>
      <c r="R6036">
        <v>356.074207</v>
      </c>
      <c r="S6036" t="s">
        <v>90</v>
      </c>
      <c r="T6036" s="297">
        <v>46311.754166666666</v>
      </c>
    </row>
    <row r="6037" spans="1:20" x14ac:dyDescent="0.35">
      <c r="A6037" t="s">
        <v>114</v>
      </c>
      <c r="B6037" t="s">
        <v>115</v>
      </c>
      <c r="C6037" t="s">
        <v>89</v>
      </c>
      <c r="D6037" s="29">
        <v>46578</v>
      </c>
      <c r="E6037">
        <v>0</v>
      </c>
      <c r="F6037">
        <v>0</v>
      </c>
      <c r="G6037">
        <v>0</v>
      </c>
      <c r="H6037">
        <v>0</v>
      </c>
      <c r="L6037">
        <v>356.074207</v>
      </c>
      <c r="R6037">
        <v>356.074207</v>
      </c>
      <c r="S6037" t="s">
        <v>90</v>
      </c>
      <c r="T6037" s="297">
        <v>46311.754166666666</v>
      </c>
    </row>
    <row r="6038" spans="1:20" x14ac:dyDescent="0.35">
      <c r="A6038" t="s">
        <v>114</v>
      </c>
      <c r="B6038" t="s">
        <v>115</v>
      </c>
      <c r="C6038" t="s">
        <v>89</v>
      </c>
      <c r="D6038" s="29">
        <v>46579</v>
      </c>
      <c r="E6038">
        <v>0</v>
      </c>
      <c r="F6038">
        <v>0</v>
      </c>
      <c r="G6038">
        <v>0</v>
      </c>
      <c r="H6038">
        <v>0</v>
      </c>
      <c r="L6038">
        <v>356.074207</v>
      </c>
      <c r="R6038">
        <v>356.074207</v>
      </c>
      <c r="S6038" t="s">
        <v>90</v>
      </c>
      <c r="T6038" s="297">
        <v>46311.754166666666</v>
      </c>
    </row>
    <row r="6039" spans="1:20" x14ac:dyDescent="0.35">
      <c r="A6039" t="s">
        <v>114</v>
      </c>
      <c r="B6039" t="s">
        <v>115</v>
      </c>
      <c r="C6039" t="s">
        <v>89</v>
      </c>
      <c r="D6039" s="29">
        <v>46580</v>
      </c>
      <c r="E6039">
        <v>0</v>
      </c>
      <c r="F6039">
        <v>0</v>
      </c>
      <c r="G6039">
        <v>0</v>
      </c>
      <c r="H6039">
        <v>0</v>
      </c>
      <c r="L6039">
        <v>356.074207</v>
      </c>
      <c r="R6039">
        <v>356.074207</v>
      </c>
      <c r="S6039" t="s">
        <v>90</v>
      </c>
      <c r="T6039" s="297">
        <v>46311.754166666666</v>
      </c>
    </row>
    <row r="6040" spans="1:20" x14ac:dyDescent="0.35">
      <c r="A6040" t="s">
        <v>114</v>
      </c>
      <c r="B6040" t="s">
        <v>115</v>
      </c>
      <c r="C6040" t="s">
        <v>89</v>
      </c>
      <c r="D6040" s="29">
        <v>46581</v>
      </c>
      <c r="E6040">
        <v>0</v>
      </c>
      <c r="F6040">
        <v>0</v>
      </c>
      <c r="G6040">
        <v>0</v>
      </c>
      <c r="H6040">
        <v>0</v>
      </c>
      <c r="L6040">
        <v>356.074207</v>
      </c>
      <c r="R6040">
        <v>356.074207</v>
      </c>
      <c r="S6040" t="s">
        <v>90</v>
      </c>
      <c r="T6040" s="297">
        <v>46311.754166666666</v>
      </c>
    </row>
    <row r="6041" spans="1:20" x14ac:dyDescent="0.35">
      <c r="A6041" t="s">
        <v>114</v>
      </c>
      <c r="B6041" t="s">
        <v>115</v>
      </c>
      <c r="C6041" t="s">
        <v>89</v>
      </c>
      <c r="D6041" s="29">
        <v>46582</v>
      </c>
      <c r="E6041">
        <v>0</v>
      </c>
      <c r="F6041">
        <v>0</v>
      </c>
      <c r="G6041">
        <v>0</v>
      </c>
      <c r="H6041">
        <v>0</v>
      </c>
      <c r="L6041">
        <v>356.074207</v>
      </c>
      <c r="R6041">
        <v>356.074207</v>
      </c>
      <c r="S6041" t="s">
        <v>90</v>
      </c>
      <c r="T6041" s="297">
        <v>46311.754166666666</v>
      </c>
    </row>
    <row r="6042" spans="1:20" x14ac:dyDescent="0.35">
      <c r="A6042" t="s">
        <v>114</v>
      </c>
      <c r="B6042" t="s">
        <v>115</v>
      </c>
      <c r="C6042" t="s">
        <v>89</v>
      </c>
      <c r="D6042" s="29">
        <v>46583</v>
      </c>
      <c r="E6042">
        <v>0</v>
      </c>
      <c r="F6042">
        <v>0</v>
      </c>
      <c r="G6042">
        <v>0</v>
      </c>
      <c r="H6042">
        <v>0</v>
      </c>
      <c r="L6042">
        <v>356.074207</v>
      </c>
      <c r="R6042">
        <v>356.074207</v>
      </c>
      <c r="S6042" t="s">
        <v>90</v>
      </c>
      <c r="T6042" s="297">
        <v>46311.754166666666</v>
      </c>
    </row>
    <row r="6043" spans="1:20" x14ac:dyDescent="0.35">
      <c r="A6043" t="s">
        <v>114</v>
      </c>
      <c r="B6043" t="s">
        <v>115</v>
      </c>
      <c r="C6043" t="s">
        <v>89</v>
      </c>
      <c r="D6043" s="29">
        <v>46584</v>
      </c>
      <c r="E6043">
        <v>0</v>
      </c>
      <c r="F6043">
        <v>0</v>
      </c>
      <c r="G6043">
        <v>0</v>
      </c>
      <c r="H6043">
        <v>0</v>
      </c>
      <c r="L6043">
        <v>356.074207</v>
      </c>
      <c r="R6043">
        <v>356.074207</v>
      </c>
      <c r="S6043" t="s">
        <v>90</v>
      </c>
      <c r="T6043" s="297">
        <v>46311.754166666666</v>
      </c>
    </row>
    <row r="6044" spans="1:20" x14ac:dyDescent="0.35">
      <c r="A6044" t="s">
        <v>114</v>
      </c>
      <c r="B6044" t="s">
        <v>115</v>
      </c>
      <c r="C6044" t="s">
        <v>89</v>
      </c>
      <c r="D6044" s="29">
        <v>46585</v>
      </c>
      <c r="E6044">
        <v>0</v>
      </c>
      <c r="F6044">
        <v>0</v>
      </c>
      <c r="G6044">
        <v>0</v>
      </c>
      <c r="H6044">
        <v>0</v>
      </c>
      <c r="L6044">
        <v>356.074207</v>
      </c>
      <c r="R6044">
        <v>356.074207</v>
      </c>
      <c r="S6044" t="s">
        <v>90</v>
      </c>
      <c r="T6044" s="297">
        <v>46311.754166666666</v>
      </c>
    </row>
    <row r="6045" spans="1:20" x14ac:dyDescent="0.35">
      <c r="A6045" t="s">
        <v>114</v>
      </c>
      <c r="B6045" t="s">
        <v>115</v>
      </c>
      <c r="C6045" t="s">
        <v>89</v>
      </c>
      <c r="D6045" s="29">
        <v>46586</v>
      </c>
      <c r="E6045">
        <v>0</v>
      </c>
      <c r="F6045">
        <v>0</v>
      </c>
      <c r="G6045">
        <v>0</v>
      </c>
      <c r="H6045">
        <v>0</v>
      </c>
      <c r="L6045">
        <v>356.074207</v>
      </c>
      <c r="R6045">
        <v>356.074207</v>
      </c>
      <c r="S6045" t="s">
        <v>90</v>
      </c>
      <c r="T6045" s="297">
        <v>46311.754166666666</v>
      </c>
    </row>
    <row r="6046" spans="1:20" x14ac:dyDescent="0.35">
      <c r="A6046" t="s">
        <v>114</v>
      </c>
      <c r="B6046" t="s">
        <v>115</v>
      </c>
      <c r="C6046" t="s">
        <v>89</v>
      </c>
      <c r="D6046" s="29">
        <v>46587</v>
      </c>
      <c r="E6046">
        <v>0.05</v>
      </c>
      <c r="F6046">
        <v>0.05</v>
      </c>
      <c r="G6046">
        <v>0.05</v>
      </c>
      <c r="H6046">
        <v>0.05</v>
      </c>
      <c r="J6046">
        <v>340</v>
      </c>
      <c r="K6046">
        <v>340</v>
      </c>
      <c r="L6046">
        <v>356.074207</v>
      </c>
      <c r="R6046">
        <v>356.074207</v>
      </c>
      <c r="S6046" t="s">
        <v>90</v>
      </c>
      <c r="T6046" s="297">
        <v>46311.754166666666</v>
      </c>
    </row>
    <row r="6047" spans="1:20" x14ac:dyDescent="0.35">
      <c r="A6047" t="s">
        <v>114</v>
      </c>
      <c r="B6047" t="s">
        <v>115</v>
      </c>
      <c r="C6047" t="s">
        <v>89</v>
      </c>
      <c r="D6047" s="29">
        <v>46588</v>
      </c>
      <c r="E6047">
        <v>0.05</v>
      </c>
      <c r="F6047">
        <v>0.05</v>
      </c>
      <c r="G6047">
        <v>0.05</v>
      </c>
      <c r="H6047">
        <v>0.05</v>
      </c>
      <c r="J6047">
        <v>340</v>
      </c>
      <c r="K6047">
        <v>340</v>
      </c>
      <c r="L6047">
        <v>356.074207</v>
      </c>
      <c r="R6047">
        <v>356.074207</v>
      </c>
      <c r="S6047" t="s">
        <v>90</v>
      </c>
      <c r="T6047" s="297">
        <v>46311.754166666666</v>
      </c>
    </row>
    <row r="6048" spans="1:20" x14ac:dyDescent="0.35">
      <c r="A6048" t="s">
        <v>114</v>
      </c>
      <c r="B6048" t="s">
        <v>115</v>
      </c>
      <c r="C6048" t="s">
        <v>89</v>
      </c>
      <c r="D6048" s="29">
        <v>46589</v>
      </c>
      <c r="E6048">
        <v>0.05</v>
      </c>
      <c r="F6048">
        <v>0.05</v>
      </c>
      <c r="G6048">
        <v>0.05</v>
      </c>
      <c r="H6048">
        <v>0.05</v>
      </c>
      <c r="J6048">
        <v>340</v>
      </c>
      <c r="K6048">
        <v>340</v>
      </c>
      <c r="L6048">
        <v>356.074207</v>
      </c>
      <c r="R6048">
        <v>356.074207</v>
      </c>
      <c r="S6048" t="s">
        <v>90</v>
      </c>
      <c r="T6048" s="297">
        <v>46311.754166666666</v>
      </c>
    </row>
    <row r="6049" spans="1:20" x14ac:dyDescent="0.35">
      <c r="A6049" t="s">
        <v>114</v>
      </c>
      <c r="B6049" t="s">
        <v>115</v>
      </c>
      <c r="C6049" t="s">
        <v>89</v>
      </c>
      <c r="D6049" s="29">
        <v>46590</v>
      </c>
      <c r="E6049">
        <v>0.05</v>
      </c>
      <c r="F6049">
        <v>0.05</v>
      </c>
      <c r="G6049">
        <v>0.05</v>
      </c>
      <c r="H6049">
        <v>0.05</v>
      </c>
      <c r="J6049">
        <v>340</v>
      </c>
      <c r="K6049">
        <v>340</v>
      </c>
      <c r="L6049">
        <v>356.074207</v>
      </c>
      <c r="R6049">
        <v>356.074207</v>
      </c>
      <c r="S6049" t="s">
        <v>90</v>
      </c>
      <c r="T6049" s="297">
        <v>46311.754166666666</v>
      </c>
    </row>
    <row r="6050" spans="1:20" x14ac:dyDescent="0.35">
      <c r="A6050" t="s">
        <v>114</v>
      </c>
      <c r="B6050" t="s">
        <v>115</v>
      </c>
      <c r="C6050" t="s">
        <v>89</v>
      </c>
      <c r="D6050" s="29">
        <v>46591</v>
      </c>
      <c r="E6050">
        <v>0.05</v>
      </c>
      <c r="F6050">
        <v>0.05</v>
      </c>
      <c r="G6050">
        <v>0.05</v>
      </c>
      <c r="H6050">
        <v>0.05</v>
      </c>
      <c r="J6050">
        <v>340</v>
      </c>
      <c r="K6050">
        <v>340</v>
      </c>
      <c r="L6050">
        <v>356.074207</v>
      </c>
      <c r="R6050">
        <v>356.074207</v>
      </c>
      <c r="S6050" t="s">
        <v>90</v>
      </c>
      <c r="T6050" s="297">
        <v>46311.754166666666</v>
      </c>
    </row>
    <row r="6051" spans="1:20" x14ac:dyDescent="0.35">
      <c r="A6051" t="s">
        <v>114</v>
      </c>
      <c r="B6051" t="s">
        <v>115</v>
      </c>
      <c r="C6051" t="s">
        <v>89</v>
      </c>
      <c r="D6051" s="29">
        <v>46592</v>
      </c>
      <c r="E6051">
        <v>0.05</v>
      </c>
      <c r="F6051">
        <v>0.05</v>
      </c>
      <c r="G6051">
        <v>0.05</v>
      </c>
      <c r="H6051">
        <v>0.05</v>
      </c>
      <c r="J6051">
        <v>340</v>
      </c>
      <c r="K6051">
        <v>340</v>
      </c>
      <c r="L6051">
        <v>356.074207</v>
      </c>
      <c r="R6051">
        <v>356.074207</v>
      </c>
      <c r="S6051" t="s">
        <v>90</v>
      </c>
      <c r="T6051" s="297">
        <v>46311.754166666666</v>
      </c>
    </row>
    <row r="6052" spans="1:20" x14ac:dyDescent="0.35">
      <c r="A6052" t="s">
        <v>114</v>
      </c>
      <c r="B6052" t="s">
        <v>115</v>
      </c>
      <c r="C6052" t="s">
        <v>89</v>
      </c>
      <c r="D6052" s="29">
        <v>46593</v>
      </c>
      <c r="E6052">
        <v>0.05</v>
      </c>
      <c r="F6052">
        <v>0.05</v>
      </c>
      <c r="G6052">
        <v>0.05</v>
      </c>
      <c r="H6052">
        <v>0.05</v>
      </c>
      <c r="J6052">
        <v>340</v>
      </c>
      <c r="K6052">
        <v>340</v>
      </c>
      <c r="L6052">
        <v>356.074207</v>
      </c>
      <c r="R6052">
        <v>356.074207</v>
      </c>
      <c r="S6052" t="s">
        <v>90</v>
      </c>
      <c r="T6052" s="297">
        <v>46311.754166666666</v>
      </c>
    </row>
    <row r="6053" spans="1:20" x14ac:dyDescent="0.35">
      <c r="A6053" t="s">
        <v>114</v>
      </c>
      <c r="B6053" t="s">
        <v>115</v>
      </c>
      <c r="C6053" t="s">
        <v>89</v>
      </c>
      <c r="D6053" s="29">
        <v>46594</v>
      </c>
      <c r="E6053">
        <v>0.05</v>
      </c>
      <c r="F6053">
        <v>0.05</v>
      </c>
      <c r="G6053">
        <v>0.05</v>
      </c>
      <c r="H6053">
        <v>0.05</v>
      </c>
      <c r="J6053">
        <v>340</v>
      </c>
      <c r="K6053">
        <v>340</v>
      </c>
      <c r="L6053">
        <v>356.074207</v>
      </c>
      <c r="R6053">
        <v>356.074207</v>
      </c>
      <c r="S6053" t="s">
        <v>90</v>
      </c>
      <c r="T6053" s="297">
        <v>46311.754166666666</v>
      </c>
    </row>
    <row r="6054" spans="1:20" x14ac:dyDescent="0.35">
      <c r="A6054" t="s">
        <v>114</v>
      </c>
      <c r="B6054" t="s">
        <v>115</v>
      </c>
      <c r="C6054" t="s">
        <v>89</v>
      </c>
      <c r="D6054" s="29">
        <v>46595</v>
      </c>
      <c r="E6054">
        <v>0.05</v>
      </c>
      <c r="F6054">
        <v>0.05</v>
      </c>
      <c r="G6054">
        <v>0.05</v>
      </c>
      <c r="H6054">
        <v>0.05</v>
      </c>
      <c r="J6054">
        <v>340</v>
      </c>
      <c r="K6054">
        <v>340</v>
      </c>
      <c r="L6054">
        <v>356.074207</v>
      </c>
      <c r="R6054">
        <v>356.074207</v>
      </c>
      <c r="S6054" t="s">
        <v>90</v>
      </c>
      <c r="T6054" s="297">
        <v>46311.754166666666</v>
      </c>
    </row>
    <row r="6055" spans="1:20" x14ac:dyDescent="0.35">
      <c r="A6055" t="s">
        <v>114</v>
      </c>
      <c r="B6055" t="s">
        <v>115</v>
      </c>
      <c r="C6055" t="s">
        <v>89</v>
      </c>
      <c r="D6055" s="29">
        <v>46596</v>
      </c>
      <c r="E6055">
        <v>0.05</v>
      </c>
      <c r="F6055">
        <v>0.05</v>
      </c>
      <c r="G6055">
        <v>0.05</v>
      </c>
      <c r="H6055">
        <v>0.05</v>
      </c>
      <c r="J6055">
        <v>340</v>
      </c>
      <c r="K6055">
        <v>340</v>
      </c>
      <c r="L6055">
        <v>356.074207</v>
      </c>
      <c r="R6055">
        <v>356.074207</v>
      </c>
      <c r="S6055" t="s">
        <v>90</v>
      </c>
      <c r="T6055" s="297">
        <v>46311.754166666666</v>
      </c>
    </row>
    <row r="6056" spans="1:20" x14ac:dyDescent="0.35">
      <c r="A6056" t="s">
        <v>114</v>
      </c>
      <c r="B6056" t="s">
        <v>115</v>
      </c>
      <c r="C6056" t="s">
        <v>89</v>
      </c>
      <c r="D6056" s="29">
        <v>46597</v>
      </c>
      <c r="E6056">
        <v>0.05</v>
      </c>
      <c r="F6056">
        <v>0.05</v>
      </c>
      <c r="G6056">
        <v>0.05</v>
      </c>
      <c r="H6056">
        <v>0.05</v>
      </c>
      <c r="J6056">
        <v>340</v>
      </c>
      <c r="K6056">
        <v>340</v>
      </c>
      <c r="L6056">
        <v>356.074207</v>
      </c>
      <c r="R6056">
        <v>356.074207</v>
      </c>
      <c r="S6056" t="s">
        <v>90</v>
      </c>
      <c r="T6056" s="297">
        <v>46311.754166666666</v>
      </c>
    </row>
    <row r="6057" spans="1:20" x14ac:dyDescent="0.35">
      <c r="A6057" t="s">
        <v>114</v>
      </c>
      <c r="B6057" t="s">
        <v>115</v>
      </c>
      <c r="C6057" t="s">
        <v>89</v>
      </c>
      <c r="D6057" s="29">
        <v>46598</v>
      </c>
      <c r="E6057">
        <v>0.05</v>
      </c>
      <c r="F6057">
        <v>0.05</v>
      </c>
      <c r="G6057">
        <v>0.05</v>
      </c>
      <c r="H6057">
        <v>0.05</v>
      </c>
      <c r="J6057">
        <v>340</v>
      </c>
      <c r="K6057">
        <v>340</v>
      </c>
      <c r="L6057">
        <v>356.074207</v>
      </c>
      <c r="R6057">
        <v>356.074207</v>
      </c>
      <c r="S6057" t="s">
        <v>90</v>
      </c>
      <c r="T6057" s="297">
        <v>46311.754166666666</v>
      </c>
    </row>
    <row r="6058" spans="1:20" x14ac:dyDescent="0.35">
      <c r="A6058" t="s">
        <v>114</v>
      </c>
      <c r="B6058" t="s">
        <v>115</v>
      </c>
      <c r="C6058" t="s">
        <v>89</v>
      </c>
      <c r="D6058" s="29">
        <v>46599</v>
      </c>
      <c r="E6058">
        <v>0.05</v>
      </c>
      <c r="F6058">
        <v>0.05</v>
      </c>
      <c r="G6058">
        <v>0.05</v>
      </c>
      <c r="H6058">
        <v>0.05</v>
      </c>
      <c r="J6058">
        <v>340</v>
      </c>
      <c r="K6058">
        <v>340</v>
      </c>
      <c r="L6058">
        <v>356.074207</v>
      </c>
      <c r="R6058">
        <v>356.074207</v>
      </c>
      <c r="S6058" t="s">
        <v>90</v>
      </c>
      <c r="T6058" s="297">
        <v>46311.754166666666</v>
      </c>
    </row>
    <row r="6059" spans="1:20" x14ac:dyDescent="0.35">
      <c r="A6059" t="s">
        <v>114</v>
      </c>
      <c r="B6059" t="s">
        <v>115</v>
      </c>
      <c r="C6059" t="s">
        <v>89</v>
      </c>
      <c r="D6059" s="29">
        <v>46600</v>
      </c>
      <c r="E6059">
        <v>0.05</v>
      </c>
      <c r="F6059">
        <v>0.05</v>
      </c>
      <c r="G6059">
        <v>0.05</v>
      </c>
      <c r="H6059">
        <v>0.05</v>
      </c>
      <c r="J6059">
        <v>340</v>
      </c>
      <c r="K6059">
        <v>340</v>
      </c>
      <c r="L6059">
        <v>356.074207</v>
      </c>
      <c r="R6059">
        <v>356.074207</v>
      </c>
      <c r="S6059" t="s">
        <v>90</v>
      </c>
      <c r="T6059" s="297">
        <v>46311.754166666666</v>
      </c>
    </row>
    <row r="6060" spans="1:20" x14ac:dyDescent="0.35">
      <c r="A6060" t="s">
        <v>114</v>
      </c>
      <c r="B6060" t="s">
        <v>115</v>
      </c>
      <c r="C6060" t="s">
        <v>89</v>
      </c>
      <c r="D6060" s="29">
        <v>46601</v>
      </c>
      <c r="E6060">
        <v>0.05</v>
      </c>
      <c r="F6060">
        <v>0.05</v>
      </c>
      <c r="G6060">
        <v>0.05</v>
      </c>
      <c r="H6060">
        <v>0.05</v>
      </c>
      <c r="J6060">
        <v>340</v>
      </c>
      <c r="K6060">
        <v>340</v>
      </c>
      <c r="L6060">
        <v>356.074207</v>
      </c>
      <c r="R6060">
        <v>356.074207</v>
      </c>
      <c r="S6060" t="s">
        <v>90</v>
      </c>
      <c r="T6060" s="297">
        <v>46311.754166666666</v>
      </c>
    </row>
    <row r="6061" spans="1:20" x14ac:dyDescent="0.35">
      <c r="A6061" t="s">
        <v>114</v>
      </c>
      <c r="B6061" t="s">
        <v>115</v>
      </c>
      <c r="C6061" t="s">
        <v>89</v>
      </c>
      <c r="D6061" s="29">
        <v>46602</v>
      </c>
      <c r="E6061">
        <v>0.05</v>
      </c>
      <c r="F6061">
        <v>0.05</v>
      </c>
      <c r="G6061">
        <v>0.05</v>
      </c>
      <c r="H6061">
        <v>0.05</v>
      </c>
      <c r="J6061">
        <v>340</v>
      </c>
      <c r="K6061">
        <v>340</v>
      </c>
      <c r="L6061">
        <v>356.074207</v>
      </c>
      <c r="R6061">
        <v>356.074207</v>
      </c>
      <c r="S6061" t="s">
        <v>90</v>
      </c>
      <c r="T6061" s="297">
        <v>46311.754166666666</v>
      </c>
    </row>
    <row r="6062" spans="1:20" x14ac:dyDescent="0.35">
      <c r="A6062" t="s">
        <v>114</v>
      </c>
      <c r="B6062" t="s">
        <v>115</v>
      </c>
      <c r="C6062" t="s">
        <v>89</v>
      </c>
      <c r="D6062" s="29">
        <v>46603</v>
      </c>
      <c r="E6062">
        <v>0.05</v>
      </c>
      <c r="F6062">
        <v>0.05</v>
      </c>
      <c r="G6062">
        <v>0.05</v>
      </c>
      <c r="H6062">
        <v>0.05</v>
      </c>
      <c r="J6062">
        <v>340</v>
      </c>
      <c r="K6062">
        <v>340</v>
      </c>
      <c r="L6062">
        <v>356.074207</v>
      </c>
      <c r="R6062">
        <v>356.074207</v>
      </c>
      <c r="S6062" t="s">
        <v>90</v>
      </c>
      <c r="T6062" s="297">
        <v>46311.754166666666</v>
      </c>
    </row>
    <row r="6063" spans="1:20" x14ac:dyDescent="0.35">
      <c r="A6063" t="s">
        <v>114</v>
      </c>
      <c r="B6063" t="s">
        <v>115</v>
      </c>
      <c r="C6063" t="s">
        <v>89</v>
      </c>
      <c r="D6063" s="29">
        <v>46604</v>
      </c>
      <c r="E6063">
        <v>0.05</v>
      </c>
      <c r="F6063">
        <v>0.05</v>
      </c>
      <c r="G6063">
        <v>0.05</v>
      </c>
      <c r="H6063">
        <v>0.05</v>
      </c>
      <c r="J6063">
        <v>340</v>
      </c>
      <c r="K6063">
        <v>340</v>
      </c>
      <c r="L6063">
        <v>356.074207</v>
      </c>
      <c r="R6063">
        <v>356.074207</v>
      </c>
      <c r="S6063" t="s">
        <v>90</v>
      </c>
      <c r="T6063" s="297">
        <v>46311.754166666666</v>
      </c>
    </row>
    <row r="6064" spans="1:20" x14ac:dyDescent="0.35">
      <c r="A6064" t="s">
        <v>114</v>
      </c>
      <c r="B6064" t="s">
        <v>115</v>
      </c>
      <c r="C6064" t="s">
        <v>89</v>
      </c>
      <c r="D6064" s="29">
        <v>46605</v>
      </c>
      <c r="E6064">
        <v>0.05</v>
      </c>
      <c r="F6064">
        <v>0.05</v>
      </c>
      <c r="G6064">
        <v>0.05</v>
      </c>
      <c r="H6064">
        <v>0.05</v>
      </c>
      <c r="J6064">
        <v>340</v>
      </c>
      <c r="K6064">
        <v>340</v>
      </c>
      <c r="L6064">
        <v>356.074207</v>
      </c>
      <c r="R6064">
        <v>356.074207</v>
      </c>
      <c r="S6064" t="s">
        <v>90</v>
      </c>
      <c r="T6064" s="297">
        <v>46311.754166666666</v>
      </c>
    </row>
    <row r="6065" spans="1:20" x14ac:dyDescent="0.35">
      <c r="A6065" t="s">
        <v>114</v>
      </c>
      <c r="B6065" t="s">
        <v>115</v>
      </c>
      <c r="C6065" t="s">
        <v>89</v>
      </c>
      <c r="D6065" s="29">
        <v>46606</v>
      </c>
      <c r="E6065">
        <v>0.05</v>
      </c>
      <c r="F6065">
        <v>0.05</v>
      </c>
      <c r="G6065">
        <v>0.05</v>
      </c>
      <c r="H6065">
        <v>0.05</v>
      </c>
      <c r="J6065">
        <v>340</v>
      </c>
      <c r="K6065">
        <v>340</v>
      </c>
      <c r="L6065">
        <v>356.074207</v>
      </c>
      <c r="R6065">
        <v>356.074207</v>
      </c>
      <c r="S6065" t="s">
        <v>90</v>
      </c>
      <c r="T6065" s="297">
        <v>46311.754166666666</v>
      </c>
    </row>
    <row r="6066" spans="1:20" x14ac:dyDescent="0.35">
      <c r="A6066" t="s">
        <v>114</v>
      </c>
      <c r="B6066" t="s">
        <v>115</v>
      </c>
      <c r="C6066" t="s">
        <v>89</v>
      </c>
      <c r="D6066" s="29">
        <v>46607</v>
      </c>
      <c r="E6066">
        <v>0.05</v>
      </c>
      <c r="F6066">
        <v>0.05</v>
      </c>
      <c r="G6066">
        <v>0.05</v>
      </c>
      <c r="H6066">
        <v>0.05</v>
      </c>
      <c r="J6066">
        <v>340</v>
      </c>
      <c r="K6066">
        <v>340</v>
      </c>
      <c r="L6066">
        <v>356.074207</v>
      </c>
      <c r="R6066">
        <v>356.074207</v>
      </c>
      <c r="S6066" t="s">
        <v>90</v>
      </c>
      <c r="T6066" s="297">
        <v>46311.754166666666</v>
      </c>
    </row>
    <row r="6067" spans="1:20" x14ac:dyDescent="0.35">
      <c r="A6067" t="s">
        <v>114</v>
      </c>
      <c r="B6067" t="s">
        <v>115</v>
      </c>
      <c r="C6067" t="s">
        <v>89</v>
      </c>
      <c r="D6067" s="29">
        <v>46608</v>
      </c>
      <c r="E6067">
        <v>0.05</v>
      </c>
      <c r="F6067">
        <v>0.05</v>
      </c>
      <c r="G6067">
        <v>0.05</v>
      </c>
      <c r="H6067">
        <v>0.05</v>
      </c>
      <c r="J6067">
        <v>340</v>
      </c>
      <c r="K6067">
        <v>340</v>
      </c>
      <c r="L6067">
        <v>356.074207</v>
      </c>
      <c r="R6067">
        <v>356.074207</v>
      </c>
      <c r="S6067" t="s">
        <v>90</v>
      </c>
      <c r="T6067" s="297">
        <v>46311.754166666666</v>
      </c>
    </row>
    <row r="6068" spans="1:20" x14ac:dyDescent="0.35">
      <c r="A6068" t="s">
        <v>114</v>
      </c>
      <c r="B6068" t="s">
        <v>115</v>
      </c>
      <c r="C6068" t="s">
        <v>89</v>
      </c>
      <c r="D6068" s="29">
        <v>46609</v>
      </c>
      <c r="E6068">
        <v>0.05</v>
      </c>
      <c r="F6068">
        <v>0.05</v>
      </c>
      <c r="G6068">
        <v>0.05</v>
      </c>
      <c r="H6068">
        <v>0.05</v>
      </c>
      <c r="J6068">
        <v>340</v>
      </c>
      <c r="K6068">
        <v>340</v>
      </c>
      <c r="L6068">
        <v>356.074207</v>
      </c>
      <c r="R6068">
        <v>356.074207</v>
      </c>
      <c r="S6068" t="s">
        <v>90</v>
      </c>
      <c r="T6068" s="297">
        <v>46311.754166666666</v>
      </c>
    </row>
    <row r="6069" spans="1:20" x14ac:dyDescent="0.35">
      <c r="A6069" t="s">
        <v>114</v>
      </c>
      <c r="B6069" t="s">
        <v>115</v>
      </c>
      <c r="C6069" t="s">
        <v>89</v>
      </c>
      <c r="D6069" s="29">
        <v>46610</v>
      </c>
      <c r="E6069">
        <v>0.05</v>
      </c>
      <c r="F6069">
        <v>0.05</v>
      </c>
      <c r="G6069">
        <v>0.05</v>
      </c>
      <c r="H6069">
        <v>0.05</v>
      </c>
      <c r="J6069">
        <v>340</v>
      </c>
      <c r="K6069">
        <v>340</v>
      </c>
      <c r="L6069">
        <v>356.074207</v>
      </c>
      <c r="R6069">
        <v>356.074207</v>
      </c>
      <c r="S6069" t="s">
        <v>90</v>
      </c>
      <c r="T6069" s="297">
        <v>46311.754166666666</v>
      </c>
    </row>
    <row r="6070" spans="1:20" x14ac:dyDescent="0.35">
      <c r="A6070" t="s">
        <v>114</v>
      </c>
      <c r="B6070" t="s">
        <v>115</v>
      </c>
      <c r="C6070" t="s">
        <v>89</v>
      </c>
      <c r="D6070" s="29">
        <v>46611</v>
      </c>
      <c r="E6070">
        <v>0.05</v>
      </c>
      <c r="F6070">
        <v>0.05</v>
      </c>
      <c r="G6070">
        <v>0.05</v>
      </c>
      <c r="H6070">
        <v>0.05</v>
      </c>
      <c r="J6070">
        <v>340</v>
      </c>
      <c r="K6070">
        <v>340</v>
      </c>
      <c r="L6070">
        <v>356.074207</v>
      </c>
      <c r="R6070">
        <v>356.074207</v>
      </c>
      <c r="S6070" t="s">
        <v>90</v>
      </c>
      <c r="T6070" s="297">
        <v>46311.754166666666</v>
      </c>
    </row>
    <row r="6071" spans="1:20" x14ac:dyDescent="0.35">
      <c r="A6071" t="s">
        <v>114</v>
      </c>
      <c r="B6071" t="s">
        <v>115</v>
      </c>
      <c r="C6071" t="s">
        <v>89</v>
      </c>
      <c r="D6071" s="29">
        <v>46612</v>
      </c>
      <c r="E6071">
        <v>0.05</v>
      </c>
      <c r="F6071">
        <v>0.05</v>
      </c>
      <c r="G6071">
        <v>0.05</v>
      </c>
      <c r="H6071">
        <v>0.05</v>
      </c>
      <c r="J6071">
        <v>340</v>
      </c>
      <c r="K6071">
        <v>340</v>
      </c>
      <c r="L6071">
        <v>356.074207</v>
      </c>
      <c r="R6071">
        <v>356.074207</v>
      </c>
      <c r="S6071" t="s">
        <v>90</v>
      </c>
      <c r="T6071" s="297">
        <v>46311.754166666666</v>
      </c>
    </row>
    <row r="6072" spans="1:20" x14ac:dyDescent="0.35">
      <c r="A6072" t="s">
        <v>114</v>
      </c>
      <c r="B6072" t="s">
        <v>115</v>
      </c>
      <c r="C6072" t="s">
        <v>89</v>
      </c>
      <c r="D6072" s="29">
        <v>46613</v>
      </c>
      <c r="E6072">
        <v>0.05</v>
      </c>
      <c r="F6072">
        <v>0.05</v>
      </c>
      <c r="G6072">
        <v>0.05</v>
      </c>
      <c r="H6072">
        <v>0.05</v>
      </c>
      <c r="J6072">
        <v>340</v>
      </c>
      <c r="K6072">
        <v>340</v>
      </c>
      <c r="L6072">
        <v>356.074207</v>
      </c>
      <c r="R6072">
        <v>356.074207</v>
      </c>
      <c r="S6072" t="s">
        <v>90</v>
      </c>
      <c r="T6072" s="297">
        <v>46311.754166666666</v>
      </c>
    </row>
    <row r="6073" spans="1:20" x14ac:dyDescent="0.35">
      <c r="A6073" t="s">
        <v>114</v>
      </c>
      <c r="B6073" t="s">
        <v>115</v>
      </c>
      <c r="C6073" t="s">
        <v>89</v>
      </c>
      <c r="D6073" s="29">
        <v>46614</v>
      </c>
      <c r="E6073">
        <v>0.05</v>
      </c>
      <c r="F6073">
        <v>0.05</v>
      </c>
      <c r="G6073">
        <v>0.05</v>
      </c>
      <c r="H6073">
        <v>0.05</v>
      </c>
      <c r="J6073">
        <v>340</v>
      </c>
      <c r="K6073">
        <v>340</v>
      </c>
      <c r="L6073">
        <v>356.074207</v>
      </c>
      <c r="R6073">
        <v>356.074207</v>
      </c>
      <c r="S6073" t="s">
        <v>90</v>
      </c>
      <c r="T6073" s="297">
        <v>46311.754166666666</v>
      </c>
    </row>
    <row r="6074" spans="1:20" x14ac:dyDescent="0.35">
      <c r="A6074" t="s">
        <v>114</v>
      </c>
      <c r="B6074" t="s">
        <v>115</v>
      </c>
      <c r="C6074" t="s">
        <v>89</v>
      </c>
      <c r="D6074" s="29">
        <v>46615</v>
      </c>
      <c r="E6074">
        <v>0.06</v>
      </c>
      <c r="F6074">
        <v>0.06</v>
      </c>
      <c r="G6074">
        <v>0.06</v>
      </c>
      <c r="H6074">
        <v>0.06</v>
      </c>
      <c r="J6074">
        <v>335</v>
      </c>
      <c r="K6074">
        <v>335</v>
      </c>
      <c r="L6074">
        <v>356.074207</v>
      </c>
      <c r="R6074">
        <v>356.074207</v>
      </c>
      <c r="S6074" t="s">
        <v>90</v>
      </c>
      <c r="T6074" s="297">
        <v>46311.754166666666</v>
      </c>
    </row>
    <row r="6075" spans="1:20" x14ac:dyDescent="0.35">
      <c r="A6075" t="s">
        <v>114</v>
      </c>
      <c r="B6075" t="s">
        <v>115</v>
      </c>
      <c r="C6075" t="s">
        <v>89</v>
      </c>
      <c r="D6075" s="29">
        <v>46616</v>
      </c>
      <c r="E6075">
        <v>0.06</v>
      </c>
      <c r="F6075">
        <v>0.05</v>
      </c>
      <c r="G6075">
        <v>0.06</v>
      </c>
      <c r="H6075">
        <v>0.05</v>
      </c>
      <c r="J6075">
        <v>335</v>
      </c>
      <c r="K6075">
        <v>340</v>
      </c>
      <c r="L6075">
        <v>356.074207</v>
      </c>
      <c r="R6075">
        <v>356.074207</v>
      </c>
      <c r="S6075" t="s">
        <v>90</v>
      </c>
      <c r="T6075" s="297">
        <v>46311.754166666666</v>
      </c>
    </row>
    <row r="6076" spans="1:20" x14ac:dyDescent="0.35">
      <c r="A6076" t="s">
        <v>114</v>
      </c>
      <c r="B6076" t="s">
        <v>115</v>
      </c>
      <c r="C6076" t="s">
        <v>89</v>
      </c>
      <c r="D6076" s="29">
        <v>46617</v>
      </c>
      <c r="E6076">
        <v>0.06</v>
      </c>
      <c r="F6076">
        <v>0.05</v>
      </c>
      <c r="G6076">
        <v>0.06</v>
      </c>
      <c r="H6076">
        <v>0.05</v>
      </c>
      <c r="J6076">
        <v>335</v>
      </c>
      <c r="K6076">
        <v>340</v>
      </c>
      <c r="L6076">
        <v>356.074207</v>
      </c>
      <c r="R6076">
        <v>356.074207</v>
      </c>
      <c r="S6076" t="s">
        <v>90</v>
      </c>
      <c r="T6076" s="297">
        <v>46311.754166666666</v>
      </c>
    </row>
    <row r="6077" spans="1:20" x14ac:dyDescent="0.35">
      <c r="A6077" t="s">
        <v>114</v>
      </c>
      <c r="B6077" t="s">
        <v>115</v>
      </c>
      <c r="C6077" t="s">
        <v>89</v>
      </c>
      <c r="D6077" s="29">
        <v>46618</v>
      </c>
      <c r="E6077">
        <v>0.06</v>
      </c>
      <c r="F6077">
        <v>0.05</v>
      </c>
      <c r="G6077">
        <v>0.06</v>
      </c>
      <c r="H6077">
        <v>0.05</v>
      </c>
      <c r="J6077">
        <v>335</v>
      </c>
      <c r="K6077">
        <v>340</v>
      </c>
      <c r="L6077">
        <v>356.074207</v>
      </c>
      <c r="R6077">
        <v>356.074207</v>
      </c>
      <c r="S6077" t="s">
        <v>90</v>
      </c>
      <c r="T6077" s="297">
        <v>46311.754166666666</v>
      </c>
    </row>
    <row r="6078" spans="1:20" x14ac:dyDescent="0.35">
      <c r="A6078" t="s">
        <v>114</v>
      </c>
      <c r="B6078" t="s">
        <v>115</v>
      </c>
      <c r="C6078" t="s">
        <v>89</v>
      </c>
      <c r="D6078" s="29">
        <v>46619</v>
      </c>
      <c r="E6078">
        <v>0.06</v>
      </c>
      <c r="F6078">
        <v>0.05</v>
      </c>
      <c r="G6078">
        <v>0.06</v>
      </c>
      <c r="H6078">
        <v>0.05</v>
      </c>
      <c r="J6078">
        <v>335</v>
      </c>
      <c r="K6078">
        <v>340</v>
      </c>
      <c r="L6078">
        <v>356.074207</v>
      </c>
      <c r="R6078">
        <v>356.074207</v>
      </c>
      <c r="S6078" t="s">
        <v>90</v>
      </c>
      <c r="T6078" s="297">
        <v>46311.754166666666</v>
      </c>
    </row>
    <row r="6079" spans="1:20" x14ac:dyDescent="0.35">
      <c r="A6079" t="s">
        <v>114</v>
      </c>
      <c r="B6079" t="s">
        <v>115</v>
      </c>
      <c r="C6079" t="s">
        <v>89</v>
      </c>
      <c r="D6079" s="29">
        <v>46620</v>
      </c>
      <c r="E6079">
        <v>0.06</v>
      </c>
      <c r="F6079">
        <v>0.05</v>
      </c>
      <c r="G6079">
        <v>0.06</v>
      </c>
      <c r="H6079">
        <v>0.05</v>
      </c>
      <c r="J6079">
        <v>335</v>
      </c>
      <c r="K6079">
        <v>340</v>
      </c>
      <c r="L6079">
        <v>356.074207</v>
      </c>
      <c r="R6079">
        <v>356.074207</v>
      </c>
      <c r="S6079" t="s">
        <v>90</v>
      </c>
      <c r="T6079" s="297">
        <v>46311.754166666666</v>
      </c>
    </row>
    <row r="6080" spans="1:20" x14ac:dyDescent="0.35">
      <c r="A6080" t="s">
        <v>114</v>
      </c>
      <c r="B6080" t="s">
        <v>115</v>
      </c>
      <c r="C6080" t="s">
        <v>89</v>
      </c>
      <c r="D6080" s="29">
        <v>46621</v>
      </c>
      <c r="E6080">
        <v>0.06</v>
      </c>
      <c r="F6080">
        <v>0.05</v>
      </c>
      <c r="G6080">
        <v>0.06</v>
      </c>
      <c r="H6080">
        <v>0.05</v>
      </c>
      <c r="J6080">
        <v>335</v>
      </c>
      <c r="K6080">
        <v>340</v>
      </c>
      <c r="L6080">
        <v>356.074207</v>
      </c>
      <c r="R6080">
        <v>356.074207</v>
      </c>
      <c r="S6080" t="s">
        <v>90</v>
      </c>
      <c r="T6080" s="297">
        <v>46311.754166666666</v>
      </c>
    </row>
    <row r="6081" spans="1:20" x14ac:dyDescent="0.35">
      <c r="A6081" t="s">
        <v>114</v>
      </c>
      <c r="B6081" t="s">
        <v>115</v>
      </c>
      <c r="C6081" t="s">
        <v>89</v>
      </c>
      <c r="D6081" s="29">
        <v>46622</v>
      </c>
      <c r="E6081">
        <v>0.06</v>
      </c>
      <c r="F6081">
        <v>0.05</v>
      </c>
      <c r="G6081">
        <v>0.06</v>
      </c>
      <c r="H6081">
        <v>0.05</v>
      </c>
      <c r="J6081">
        <v>335</v>
      </c>
      <c r="K6081">
        <v>340</v>
      </c>
      <c r="L6081">
        <v>356.074207</v>
      </c>
      <c r="R6081">
        <v>356.074207</v>
      </c>
      <c r="S6081" t="s">
        <v>90</v>
      </c>
      <c r="T6081" s="297">
        <v>46311.754166666666</v>
      </c>
    </row>
    <row r="6082" spans="1:20" x14ac:dyDescent="0.35">
      <c r="A6082" t="s">
        <v>114</v>
      </c>
      <c r="B6082" t="s">
        <v>115</v>
      </c>
      <c r="C6082" t="s">
        <v>89</v>
      </c>
      <c r="D6082" s="29">
        <v>46623</v>
      </c>
      <c r="E6082">
        <v>0.06</v>
      </c>
      <c r="F6082">
        <v>0.05</v>
      </c>
      <c r="G6082">
        <v>0.06</v>
      </c>
      <c r="H6082">
        <v>0.05</v>
      </c>
      <c r="J6082">
        <v>335</v>
      </c>
      <c r="K6082">
        <v>340</v>
      </c>
      <c r="L6082">
        <v>356.074207</v>
      </c>
      <c r="R6082">
        <v>356.074207</v>
      </c>
      <c r="S6082" t="s">
        <v>90</v>
      </c>
      <c r="T6082" s="297">
        <v>46311.754166666666</v>
      </c>
    </row>
    <row r="6083" spans="1:20" x14ac:dyDescent="0.35">
      <c r="A6083" t="s">
        <v>114</v>
      </c>
      <c r="B6083" t="s">
        <v>115</v>
      </c>
      <c r="C6083" t="s">
        <v>89</v>
      </c>
      <c r="D6083" s="29">
        <v>46624</v>
      </c>
      <c r="E6083">
        <v>0.06</v>
      </c>
      <c r="F6083">
        <v>0.05</v>
      </c>
      <c r="G6083">
        <v>0.06</v>
      </c>
      <c r="H6083">
        <v>0.05</v>
      </c>
      <c r="J6083">
        <v>335</v>
      </c>
      <c r="K6083">
        <v>340</v>
      </c>
      <c r="L6083">
        <v>356.074207</v>
      </c>
      <c r="R6083">
        <v>356.074207</v>
      </c>
      <c r="S6083" t="s">
        <v>90</v>
      </c>
      <c r="T6083" s="297">
        <v>46311.754166666666</v>
      </c>
    </row>
    <row r="6084" spans="1:20" x14ac:dyDescent="0.35">
      <c r="A6084" t="s">
        <v>114</v>
      </c>
      <c r="B6084" t="s">
        <v>115</v>
      </c>
      <c r="C6084" t="s">
        <v>89</v>
      </c>
      <c r="D6084" s="29">
        <v>46625</v>
      </c>
      <c r="E6084">
        <v>0.06</v>
      </c>
      <c r="F6084">
        <v>0.05</v>
      </c>
      <c r="G6084">
        <v>0.06</v>
      </c>
      <c r="H6084">
        <v>0.05</v>
      </c>
      <c r="J6084">
        <v>335</v>
      </c>
      <c r="K6084">
        <v>340</v>
      </c>
      <c r="L6084">
        <v>356.074207</v>
      </c>
      <c r="R6084">
        <v>356.074207</v>
      </c>
      <c r="S6084" t="s">
        <v>90</v>
      </c>
      <c r="T6084" s="297">
        <v>46311.754166666666</v>
      </c>
    </row>
    <row r="6085" spans="1:20" x14ac:dyDescent="0.35">
      <c r="A6085" t="s">
        <v>114</v>
      </c>
      <c r="B6085" t="s">
        <v>115</v>
      </c>
      <c r="C6085" t="s">
        <v>89</v>
      </c>
      <c r="D6085" s="29">
        <v>46626</v>
      </c>
      <c r="E6085">
        <v>0.06</v>
      </c>
      <c r="F6085">
        <v>0.05</v>
      </c>
      <c r="G6085">
        <v>0.06</v>
      </c>
      <c r="H6085">
        <v>0.05</v>
      </c>
      <c r="J6085">
        <v>335</v>
      </c>
      <c r="K6085">
        <v>340</v>
      </c>
      <c r="L6085">
        <v>356.074207</v>
      </c>
      <c r="R6085">
        <v>356.074207</v>
      </c>
      <c r="S6085" t="s">
        <v>90</v>
      </c>
      <c r="T6085" s="297">
        <v>46311.754166666666</v>
      </c>
    </row>
    <row r="6086" spans="1:20" x14ac:dyDescent="0.35">
      <c r="A6086" t="s">
        <v>114</v>
      </c>
      <c r="B6086" t="s">
        <v>115</v>
      </c>
      <c r="C6086" t="s">
        <v>89</v>
      </c>
      <c r="D6086" s="29">
        <v>46627</v>
      </c>
      <c r="E6086">
        <v>0.06</v>
      </c>
      <c r="F6086">
        <v>0.05</v>
      </c>
      <c r="G6086">
        <v>0.06</v>
      </c>
      <c r="H6086">
        <v>0.05</v>
      </c>
      <c r="J6086">
        <v>335</v>
      </c>
      <c r="K6086">
        <v>340</v>
      </c>
      <c r="L6086">
        <v>356.074207</v>
      </c>
      <c r="R6086">
        <v>356.074207</v>
      </c>
      <c r="S6086" t="s">
        <v>90</v>
      </c>
      <c r="T6086" s="297">
        <v>46311.754166666666</v>
      </c>
    </row>
    <row r="6087" spans="1:20" x14ac:dyDescent="0.35">
      <c r="A6087" t="s">
        <v>114</v>
      </c>
      <c r="B6087" t="s">
        <v>115</v>
      </c>
      <c r="C6087" t="s">
        <v>89</v>
      </c>
      <c r="D6087" s="29">
        <v>46628</v>
      </c>
      <c r="E6087">
        <v>0.06</v>
      </c>
      <c r="F6087">
        <v>0.05</v>
      </c>
      <c r="G6087">
        <v>0.06</v>
      </c>
      <c r="H6087">
        <v>0.05</v>
      </c>
      <c r="J6087">
        <v>335</v>
      </c>
      <c r="K6087">
        <v>340</v>
      </c>
      <c r="L6087">
        <v>356.074207</v>
      </c>
      <c r="R6087">
        <v>356.074207</v>
      </c>
      <c r="S6087" t="s">
        <v>90</v>
      </c>
      <c r="T6087" s="297">
        <v>46311.754166666666</v>
      </c>
    </row>
    <row r="6088" spans="1:20" x14ac:dyDescent="0.35">
      <c r="A6088" t="s">
        <v>114</v>
      </c>
      <c r="B6088" t="s">
        <v>115</v>
      </c>
      <c r="C6088" t="s">
        <v>89</v>
      </c>
      <c r="D6088" s="29">
        <v>46629</v>
      </c>
      <c r="E6088">
        <v>0.06</v>
      </c>
      <c r="F6088">
        <v>0.05</v>
      </c>
      <c r="G6088">
        <v>0.06</v>
      </c>
      <c r="H6088">
        <v>0.05</v>
      </c>
      <c r="J6088">
        <v>335</v>
      </c>
      <c r="K6088">
        <v>340</v>
      </c>
      <c r="L6088">
        <v>356.074207</v>
      </c>
      <c r="R6088">
        <v>356.074207</v>
      </c>
      <c r="S6088" t="s">
        <v>90</v>
      </c>
      <c r="T6088" s="297">
        <v>46311.754166666666</v>
      </c>
    </row>
    <row r="6089" spans="1:20" x14ac:dyDescent="0.35">
      <c r="A6089" t="s">
        <v>114</v>
      </c>
      <c r="B6089" t="s">
        <v>115</v>
      </c>
      <c r="C6089" t="s">
        <v>89</v>
      </c>
      <c r="D6089" s="29">
        <v>46630</v>
      </c>
      <c r="E6089">
        <v>0.06</v>
      </c>
      <c r="F6089">
        <v>0.05</v>
      </c>
      <c r="G6089">
        <v>0.06</v>
      </c>
      <c r="H6089">
        <v>0.05</v>
      </c>
      <c r="J6089">
        <v>335</v>
      </c>
      <c r="K6089">
        <v>340</v>
      </c>
      <c r="L6089">
        <v>356.074207</v>
      </c>
      <c r="R6089">
        <v>356.074207</v>
      </c>
      <c r="S6089" t="s">
        <v>90</v>
      </c>
      <c r="T6089" s="297">
        <v>46311.754166666666</v>
      </c>
    </row>
    <row r="6090" spans="1:20" x14ac:dyDescent="0.35">
      <c r="A6090" t="s">
        <v>114</v>
      </c>
      <c r="B6090" t="s">
        <v>115</v>
      </c>
      <c r="C6090" t="s">
        <v>89</v>
      </c>
      <c r="D6090" s="29">
        <v>46631</v>
      </c>
      <c r="E6090">
        <v>0.06</v>
      </c>
      <c r="F6090">
        <v>0.05</v>
      </c>
      <c r="G6090">
        <v>0.06</v>
      </c>
      <c r="H6090">
        <v>0.05</v>
      </c>
      <c r="J6090">
        <v>335</v>
      </c>
      <c r="K6090">
        <v>340</v>
      </c>
      <c r="L6090">
        <v>356.074207</v>
      </c>
      <c r="R6090">
        <v>356.074207</v>
      </c>
      <c r="S6090" t="s">
        <v>90</v>
      </c>
      <c r="T6090" s="297">
        <v>46311.754166666666</v>
      </c>
    </row>
    <row r="6091" spans="1:20" x14ac:dyDescent="0.35">
      <c r="A6091" t="s">
        <v>114</v>
      </c>
      <c r="B6091" t="s">
        <v>115</v>
      </c>
      <c r="C6091" t="s">
        <v>89</v>
      </c>
      <c r="D6091" s="29">
        <v>46632</v>
      </c>
      <c r="E6091">
        <v>0.06</v>
      </c>
      <c r="F6091">
        <v>0.05</v>
      </c>
      <c r="G6091">
        <v>0.06</v>
      </c>
      <c r="H6091">
        <v>0.05</v>
      </c>
      <c r="J6091">
        <v>335</v>
      </c>
      <c r="K6091">
        <v>340</v>
      </c>
      <c r="L6091">
        <v>356.074207</v>
      </c>
      <c r="R6091">
        <v>356.074207</v>
      </c>
      <c r="S6091" t="s">
        <v>90</v>
      </c>
      <c r="T6091" s="297">
        <v>46311.754166666666</v>
      </c>
    </row>
    <row r="6092" spans="1:20" x14ac:dyDescent="0.35">
      <c r="A6092" t="s">
        <v>114</v>
      </c>
      <c r="B6092" t="s">
        <v>115</v>
      </c>
      <c r="C6092" t="s">
        <v>89</v>
      </c>
      <c r="D6092" s="29">
        <v>46633</v>
      </c>
      <c r="E6092">
        <v>0.06</v>
      </c>
      <c r="F6092">
        <v>0.05</v>
      </c>
      <c r="G6092">
        <v>0.06</v>
      </c>
      <c r="H6092">
        <v>0.05</v>
      </c>
      <c r="J6092">
        <v>335</v>
      </c>
      <c r="K6092">
        <v>340</v>
      </c>
      <c r="L6092">
        <v>356.074207</v>
      </c>
      <c r="R6092">
        <v>356.074207</v>
      </c>
      <c r="S6092" t="s">
        <v>90</v>
      </c>
      <c r="T6092" s="297">
        <v>46311.754166666666</v>
      </c>
    </row>
    <row r="6093" spans="1:20" x14ac:dyDescent="0.35">
      <c r="A6093" t="s">
        <v>114</v>
      </c>
      <c r="B6093" t="s">
        <v>115</v>
      </c>
      <c r="C6093" t="s">
        <v>89</v>
      </c>
      <c r="D6093" s="29">
        <v>46634</v>
      </c>
      <c r="E6093">
        <v>0.06</v>
      </c>
      <c r="F6093">
        <v>0.05</v>
      </c>
      <c r="G6093">
        <v>0.06</v>
      </c>
      <c r="H6093">
        <v>0.05</v>
      </c>
      <c r="J6093">
        <v>335</v>
      </c>
      <c r="K6093">
        <v>340</v>
      </c>
      <c r="L6093">
        <v>356.074207</v>
      </c>
      <c r="R6093">
        <v>356.074207</v>
      </c>
      <c r="S6093" t="s">
        <v>90</v>
      </c>
      <c r="T6093" s="297">
        <v>46311.754166666666</v>
      </c>
    </row>
    <row r="6094" spans="1:20" x14ac:dyDescent="0.35">
      <c r="A6094" t="s">
        <v>114</v>
      </c>
      <c r="B6094" t="s">
        <v>115</v>
      </c>
      <c r="C6094" t="s">
        <v>89</v>
      </c>
      <c r="D6094" s="29">
        <v>46635</v>
      </c>
      <c r="E6094">
        <v>0.06</v>
      </c>
      <c r="F6094">
        <v>0.05</v>
      </c>
      <c r="G6094">
        <v>0.06</v>
      </c>
      <c r="H6094">
        <v>0.05</v>
      </c>
      <c r="J6094">
        <v>335</v>
      </c>
      <c r="K6094">
        <v>340</v>
      </c>
      <c r="L6094">
        <v>356.074207</v>
      </c>
      <c r="R6094">
        <v>356.074207</v>
      </c>
      <c r="S6094" t="s">
        <v>90</v>
      </c>
      <c r="T6094" s="297">
        <v>46311.754166666666</v>
      </c>
    </row>
    <row r="6095" spans="1:20" x14ac:dyDescent="0.35">
      <c r="A6095" t="s">
        <v>114</v>
      </c>
      <c r="B6095" t="s">
        <v>115</v>
      </c>
      <c r="C6095" t="s">
        <v>89</v>
      </c>
      <c r="D6095" s="29">
        <v>46636</v>
      </c>
      <c r="E6095">
        <v>0.06</v>
      </c>
      <c r="F6095">
        <v>0.06</v>
      </c>
      <c r="G6095">
        <v>0.06</v>
      </c>
      <c r="H6095">
        <v>0.06</v>
      </c>
      <c r="J6095">
        <v>335</v>
      </c>
      <c r="K6095">
        <v>335</v>
      </c>
      <c r="L6095">
        <v>356.074207</v>
      </c>
      <c r="R6095">
        <v>356.074207</v>
      </c>
      <c r="S6095" t="s">
        <v>90</v>
      </c>
      <c r="T6095" s="297">
        <v>46311.754166666666</v>
      </c>
    </row>
    <row r="6096" spans="1:20" x14ac:dyDescent="0.35">
      <c r="A6096" t="s">
        <v>114</v>
      </c>
      <c r="B6096" t="s">
        <v>115</v>
      </c>
      <c r="C6096" t="s">
        <v>89</v>
      </c>
      <c r="D6096" s="29">
        <v>46637</v>
      </c>
      <c r="E6096">
        <v>0.06</v>
      </c>
      <c r="F6096">
        <v>0.06</v>
      </c>
      <c r="G6096">
        <v>0.06</v>
      </c>
      <c r="H6096">
        <v>0.06</v>
      </c>
      <c r="J6096">
        <v>335</v>
      </c>
      <c r="K6096">
        <v>335</v>
      </c>
      <c r="L6096">
        <v>356.074207</v>
      </c>
      <c r="R6096">
        <v>356.074207</v>
      </c>
      <c r="S6096" t="s">
        <v>90</v>
      </c>
      <c r="T6096" s="297">
        <v>46311.754166666666</v>
      </c>
    </row>
    <row r="6097" spans="1:20" x14ac:dyDescent="0.35">
      <c r="A6097" t="s">
        <v>114</v>
      </c>
      <c r="B6097" t="s">
        <v>115</v>
      </c>
      <c r="C6097" t="s">
        <v>89</v>
      </c>
      <c r="D6097" s="29">
        <v>46638</v>
      </c>
      <c r="E6097">
        <v>0.06</v>
      </c>
      <c r="F6097">
        <v>0.06</v>
      </c>
      <c r="G6097">
        <v>0.06</v>
      </c>
      <c r="H6097">
        <v>0.06</v>
      </c>
      <c r="J6097">
        <v>335</v>
      </c>
      <c r="K6097">
        <v>335</v>
      </c>
      <c r="L6097">
        <v>356.074207</v>
      </c>
      <c r="R6097">
        <v>356.074207</v>
      </c>
      <c r="S6097" t="s">
        <v>90</v>
      </c>
      <c r="T6097" s="297">
        <v>46311.754166666666</v>
      </c>
    </row>
    <row r="6098" spans="1:20" x14ac:dyDescent="0.35">
      <c r="A6098" t="s">
        <v>114</v>
      </c>
      <c r="B6098" t="s">
        <v>115</v>
      </c>
      <c r="C6098" t="s">
        <v>89</v>
      </c>
      <c r="D6098" s="29">
        <v>46639</v>
      </c>
      <c r="E6098">
        <v>0.06</v>
      </c>
      <c r="F6098">
        <v>0.06</v>
      </c>
      <c r="G6098">
        <v>0.06</v>
      </c>
      <c r="H6098">
        <v>0.06</v>
      </c>
      <c r="J6098">
        <v>335</v>
      </c>
      <c r="K6098">
        <v>335</v>
      </c>
      <c r="L6098">
        <v>356.074207</v>
      </c>
      <c r="R6098">
        <v>356.074207</v>
      </c>
      <c r="S6098" t="s">
        <v>90</v>
      </c>
      <c r="T6098" s="297">
        <v>46311.754166666666</v>
      </c>
    </row>
    <row r="6099" spans="1:20" x14ac:dyDescent="0.35">
      <c r="A6099" t="s">
        <v>114</v>
      </c>
      <c r="B6099" t="s">
        <v>115</v>
      </c>
      <c r="C6099" t="s">
        <v>89</v>
      </c>
      <c r="D6099" s="29">
        <v>46640</v>
      </c>
      <c r="E6099">
        <v>0.06</v>
      </c>
      <c r="F6099">
        <v>0.06</v>
      </c>
      <c r="G6099">
        <v>0.06</v>
      </c>
      <c r="H6099">
        <v>0.06</v>
      </c>
      <c r="J6099">
        <v>335</v>
      </c>
      <c r="K6099">
        <v>335</v>
      </c>
      <c r="L6099">
        <v>356.074207</v>
      </c>
      <c r="R6099">
        <v>356.074207</v>
      </c>
      <c r="S6099" t="s">
        <v>90</v>
      </c>
      <c r="T6099" s="297">
        <v>46311.754166666666</v>
      </c>
    </row>
    <row r="6100" spans="1:20" x14ac:dyDescent="0.35">
      <c r="A6100" t="s">
        <v>114</v>
      </c>
      <c r="B6100" t="s">
        <v>115</v>
      </c>
      <c r="C6100" t="s">
        <v>89</v>
      </c>
      <c r="D6100" s="29">
        <v>46641</v>
      </c>
      <c r="E6100">
        <v>0.06</v>
      </c>
      <c r="F6100">
        <v>0.06</v>
      </c>
      <c r="G6100">
        <v>0.06</v>
      </c>
      <c r="H6100">
        <v>0.06</v>
      </c>
      <c r="J6100">
        <v>335</v>
      </c>
      <c r="K6100">
        <v>335</v>
      </c>
      <c r="L6100">
        <v>356.074207</v>
      </c>
      <c r="R6100">
        <v>356.074207</v>
      </c>
      <c r="S6100" t="s">
        <v>90</v>
      </c>
      <c r="T6100" s="297">
        <v>46311.754166666666</v>
      </c>
    </row>
    <row r="6101" spans="1:20" x14ac:dyDescent="0.35">
      <c r="A6101" t="s">
        <v>114</v>
      </c>
      <c r="B6101" t="s">
        <v>115</v>
      </c>
      <c r="C6101" t="s">
        <v>89</v>
      </c>
      <c r="D6101" s="29">
        <v>46642</v>
      </c>
      <c r="E6101">
        <v>0.06</v>
      </c>
      <c r="F6101">
        <v>0.06</v>
      </c>
      <c r="G6101">
        <v>0.06</v>
      </c>
      <c r="H6101">
        <v>0.06</v>
      </c>
      <c r="J6101">
        <v>335</v>
      </c>
      <c r="K6101">
        <v>335</v>
      </c>
      <c r="L6101">
        <v>356.074207</v>
      </c>
      <c r="R6101">
        <v>356.074207</v>
      </c>
      <c r="S6101" t="s">
        <v>90</v>
      </c>
      <c r="T6101" s="297">
        <v>46311.754166666666</v>
      </c>
    </row>
    <row r="6102" spans="1:20" x14ac:dyDescent="0.35">
      <c r="A6102" t="s">
        <v>114</v>
      </c>
      <c r="B6102" t="s">
        <v>115</v>
      </c>
      <c r="C6102" t="s">
        <v>89</v>
      </c>
      <c r="D6102" s="29">
        <v>46643</v>
      </c>
      <c r="E6102">
        <v>7.0000000000000007E-2</v>
      </c>
      <c r="F6102">
        <v>7.0000000000000007E-2</v>
      </c>
      <c r="G6102">
        <v>7.0000000000000007E-2</v>
      </c>
      <c r="H6102">
        <v>7.0000000000000007E-2</v>
      </c>
      <c r="J6102">
        <v>330</v>
      </c>
      <c r="K6102">
        <v>330</v>
      </c>
      <c r="L6102">
        <v>356.074207</v>
      </c>
      <c r="R6102">
        <v>356.074207</v>
      </c>
      <c r="S6102" t="s">
        <v>90</v>
      </c>
      <c r="T6102" s="297">
        <v>46311.754166666666</v>
      </c>
    </row>
    <row r="6103" spans="1:20" x14ac:dyDescent="0.35">
      <c r="A6103" t="s">
        <v>114</v>
      </c>
      <c r="B6103" t="s">
        <v>115</v>
      </c>
      <c r="C6103" t="s">
        <v>89</v>
      </c>
      <c r="D6103" s="29">
        <v>46644</v>
      </c>
      <c r="E6103">
        <v>7.0000000000000007E-2</v>
      </c>
      <c r="F6103">
        <v>7.0000000000000007E-2</v>
      </c>
      <c r="G6103">
        <v>7.0000000000000007E-2</v>
      </c>
      <c r="H6103">
        <v>7.0000000000000007E-2</v>
      </c>
      <c r="J6103">
        <v>330</v>
      </c>
      <c r="K6103">
        <v>330</v>
      </c>
      <c r="L6103">
        <v>356.074207</v>
      </c>
      <c r="R6103">
        <v>356.074207</v>
      </c>
      <c r="S6103" t="s">
        <v>90</v>
      </c>
      <c r="T6103" s="297">
        <v>46311.754166666666</v>
      </c>
    </row>
    <row r="6104" spans="1:20" x14ac:dyDescent="0.35">
      <c r="A6104" t="s">
        <v>114</v>
      </c>
      <c r="B6104" t="s">
        <v>115</v>
      </c>
      <c r="C6104" t="s">
        <v>89</v>
      </c>
      <c r="D6104" s="29">
        <v>46645</v>
      </c>
      <c r="E6104">
        <v>7.0000000000000007E-2</v>
      </c>
      <c r="F6104">
        <v>7.0000000000000007E-2</v>
      </c>
      <c r="G6104">
        <v>7.0000000000000007E-2</v>
      </c>
      <c r="H6104">
        <v>7.0000000000000007E-2</v>
      </c>
      <c r="J6104">
        <v>330</v>
      </c>
      <c r="K6104">
        <v>330</v>
      </c>
      <c r="L6104">
        <v>356.074207</v>
      </c>
      <c r="R6104">
        <v>356.074207</v>
      </c>
      <c r="S6104" t="s">
        <v>90</v>
      </c>
      <c r="T6104" s="297">
        <v>46311.754166666666</v>
      </c>
    </row>
    <row r="6105" spans="1:20" x14ac:dyDescent="0.35">
      <c r="A6105" t="s">
        <v>114</v>
      </c>
      <c r="B6105" t="s">
        <v>115</v>
      </c>
      <c r="C6105" t="s">
        <v>89</v>
      </c>
      <c r="D6105" s="29">
        <v>46646</v>
      </c>
      <c r="E6105">
        <v>7.0000000000000007E-2</v>
      </c>
      <c r="F6105">
        <v>7.0000000000000007E-2</v>
      </c>
      <c r="G6105">
        <v>7.0000000000000007E-2</v>
      </c>
      <c r="H6105">
        <v>7.0000000000000007E-2</v>
      </c>
      <c r="J6105">
        <v>330</v>
      </c>
      <c r="K6105">
        <v>330</v>
      </c>
      <c r="L6105">
        <v>356.074207</v>
      </c>
      <c r="R6105">
        <v>356.074207</v>
      </c>
      <c r="S6105" t="s">
        <v>90</v>
      </c>
      <c r="T6105" s="297">
        <v>46311.754166666666</v>
      </c>
    </row>
    <row r="6106" spans="1:20" x14ac:dyDescent="0.35">
      <c r="A6106" t="s">
        <v>114</v>
      </c>
      <c r="B6106" t="s">
        <v>115</v>
      </c>
      <c r="C6106" t="s">
        <v>89</v>
      </c>
      <c r="D6106" s="29">
        <v>46647</v>
      </c>
      <c r="E6106">
        <v>7.0000000000000007E-2</v>
      </c>
      <c r="F6106">
        <v>7.0000000000000007E-2</v>
      </c>
      <c r="G6106">
        <v>7.0000000000000007E-2</v>
      </c>
      <c r="H6106">
        <v>7.0000000000000007E-2</v>
      </c>
      <c r="J6106">
        <v>330</v>
      </c>
      <c r="K6106">
        <v>330</v>
      </c>
      <c r="L6106">
        <v>356.074207</v>
      </c>
      <c r="R6106">
        <v>356.074207</v>
      </c>
      <c r="S6106" t="s">
        <v>90</v>
      </c>
      <c r="T6106" s="297">
        <v>46311.754166666666</v>
      </c>
    </row>
    <row r="6107" spans="1:20" x14ac:dyDescent="0.35">
      <c r="A6107" t="s">
        <v>114</v>
      </c>
      <c r="B6107" t="s">
        <v>115</v>
      </c>
      <c r="C6107" t="s">
        <v>89</v>
      </c>
      <c r="D6107" s="29">
        <v>46648</v>
      </c>
      <c r="E6107">
        <v>0.02</v>
      </c>
      <c r="F6107">
        <v>0.02</v>
      </c>
      <c r="G6107">
        <v>0.02</v>
      </c>
      <c r="H6107">
        <v>0.02</v>
      </c>
      <c r="J6107">
        <v>350</v>
      </c>
      <c r="K6107">
        <v>350</v>
      </c>
      <c r="L6107">
        <v>356.074207</v>
      </c>
      <c r="R6107">
        <v>356.074207</v>
      </c>
      <c r="S6107" t="s">
        <v>90</v>
      </c>
      <c r="T6107" s="297">
        <v>46311.754166666666</v>
      </c>
    </row>
    <row r="6108" spans="1:20" x14ac:dyDescent="0.35">
      <c r="A6108" t="s">
        <v>114</v>
      </c>
      <c r="B6108" t="s">
        <v>115</v>
      </c>
      <c r="C6108" t="s">
        <v>89</v>
      </c>
      <c r="D6108" s="29">
        <v>46649</v>
      </c>
      <c r="E6108">
        <v>0.02</v>
      </c>
      <c r="F6108">
        <v>0.02</v>
      </c>
      <c r="G6108">
        <v>0.02</v>
      </c>
      <c r="H6108">
        <v>0.02</v>
      </c>
      <c r="J6108">
        <v>350</v>
      </c>
      <c r="K6108">
        <v>350</v>
      </c>
      <c r="L6108">
        <v>356.074207</v>
      </c>
      <c r="R6108">
        <v>356.074207</v>
      </c>
      <c r="S6108" t="s">
        <v>90</v>
      </c>
      <c r="T6108" s="297">
        <v>46311.754166666666</v>
      </c>
    </row>
    <row r="6109" spans="1:20" x14ac:dyDescent="0.35">
      <c r="A6109" t="s">
        <v>114</v>
      </c>
      <c r="B6109" t="s">
        <v>115</v>
      </c>
      <c r="C6109" t="s">
        <v>89</v>
      </c>
      <c r="D6109" s="29">
        <v>46650</v>
      </c>
      <c r="E6109">
        <v>7.0000000000000007E-2</v>
      </c>
      <c r="F6109">
        <v>7.0000000000000007E-2</v>
      </c>
      <c r="G6109">
        <v>7.0000000000000007E-2</v>
      </c>
      <c r="H6109">
        <v>7.0000000000000007E-2</v>
      </c>
      <c r="J6109">
        <v>330</v>
      </c>
      <c r="K6109">
        <v>330</v>
      </c>
      <c r="L6109">
        <v>356.074207</v>
      </c>
      <c r="R6109">
        <v>356.074207</v>
      </c>
      <c r="S6109" t="s">
        <v>90</v>
      </c>
      <c r="T6109" s="297">
        <v>46311.754166666666</v>
      </c>
    </row>
    <row r="6110" spans="1:20" x14ac:dyDescent="0.35">
      <c r="A6110" t="s">
        <v>114</v>
      </c>
      <c r="B6110" t="s">
        <v>115</v>
      </c>
      <c r="C6110" t="s">
        <v>89</v>
      </c>
      <c r="D6110" s="29">
        <v>46651</v>
      </c>
      <c r="E6110">
        <v>7.0000000000000007E-2</v>
      </c>
      <c r="F6110">
        <v>7.0000000000000007E-2</v>
      </c>
      <c r="G6110">
        <v>7.0000000000000007E-2</v>
      </c>
      <c r="H6110">
        <v>7.0000000000000007E-2</v>
      </c>
      <c r="J6110">
        <v>330</v>
      </c>
      <c r="K6110">
        <v>330</v>
      </c>
      <c r="L6110">
        <v>356.074207</v>
      </c>
      <c r="R6110">
        <v>356.074207</v>
      </c>
      <c r="S6110" t="s">
        <v>90</v>
      </c>
      <c r="T6110" s="297">
        <v>46311.754166666666</v>
      </c>
    </row>
    <row r="6111" spans="1:20" x14ac:dyDescent="0.35">
      <c r="A6111" t="s">
        <v>114</v>
      </c>
      <c r="B6111" t="s">
        <v>115</v>
      </c>
      <c r="C6111" t="s">
        <v>89</v>
      </c>
      <c r="D6111" s="29">
        <v>46652</v>
      </c>
      <c r="E6111">
        <v>7.0000000000000007E-2</v>
      </c>
      <c r="F6111">
        <v>7.0000000000000007E-2</v>
      </c>
      <c r="G6111">
        <v>7.0000000000000007E-2</v>
      </c>
      <c r="H6111">
        <v>7.0000000000000007E-2</v>
      </c>
      <c r="J6111">
        <v>330</v>
      </c>
      <c r="K6111">
        <v>330</v>
      </c>
      <c r="L6111">
        <v>356.074207</v>
      </c>
      <c r="R6111">
        <v>356.074207</v>
      </c>
      <c r="S6111" t="s">
        <v>90</v>
      </c>
      <c r="T6111" s="297">
        <v>46311.754166666666</v>
      </c>
    </row>
    <row r="6112" spans="1:20" x14ac:dyDescent="0.35">
      <c r="A6112" t="s">
        <v>114</v>
      </c>
      <c r="B6112" t="s">
        <v>115</v>
      </c>
      <c r="C6112" t="s">
        <v>89</v>
      </c>
      <c r="D6112" s="29">
        <v>46653</v>
      </c>
      <c r="E6112">
        <v>7.0000000000000007E-2</v>
      </c>
      <c r="F6112">
        <v>7.0000000000000007E-2</v>
      </c>
      <c r="G6112">
        <v>7.0000000000000007E-2</v>
      </c>
      <c r="H6112">
        <v>7.0000000000000007E-2</v>
      </c>
      <c r="J6112">
        <v>330</v>
      </c>
      <c r="K6112">
        <v>330</v>
      </c>
      <c r="L6112">
        <v>356.074207</v>
      </c>
      <c r="R6112">
        <v>356.074207</v>
      </c>
      <c r="S6112" t="s">
        <v>90</v>
      </c>
      <c r="T6112" s="297">
        <v>46311.754166666666</v>
      </c>
    </row>
    <row r="6113" spans="1:20" x14ac:dyDescent="0.35">
      <c r="A6113" t="s">
        <v>114</v>
      </c>
      <c r="B6113" t="s">
        <v>115</v>
      </c>
      <c r="C6113" t="s">
        <v>89</v>
      </c>
      <c r="D6113" s="29">
        <v>46654</v>
      </c>
      <c r="E6113">
        <v>7.0000000000000007E-2</v>
      </c>
      <c r="F6113">
        <v>7.0000000000000007E-2</v>
      </c>
      <c r="G6113">
        <v>7.0000000000000007E-2</v>
      </c>
      <c r="H6113">
        <v>7.0000000000000007E-2</v>
      </c>
      <c r="J6113">
        <v>330</v>
      </c>
      <c r="K6113">
        <v>330</v>
      </c>
      <c r="L6113">
        <v>356.074207</v>
      </c>
      <c r="R6113">
        <v>356.074207</v>
      </c>
      <c r="S6113" t="s">
        <v>90</v>
      </c>
      <c r="T6113" s="297">
        <v>46311.754166666666</v>
      </c>
    </row>
    <row r="6114" spans="1:20" x14ac:dyDescent="0.35">
      <c r="A6114" t="s">
        <v>114</v>
      </c>
      <c r="B6114" t="s">
        <v>115</v>
      </c>
      <c r="C6114" t="s">
        <v>89</v>
      </c>
      <c r="D6114" s="29">
        <v>46655</v>
      </c>
      <c r="E6114">
        <v>0.05</v>
      </c>
      <c r="F6114">
        <v>0.05</v>
      </c>
      <c r="G6114">
        <v>0.05</v>
      </c>
      <c r="H6114">
        <v>0.05</v>
      </c>
      <c r="J6114">
        <v>340</v>
      </c>
      <c r="K6114">
        <v>340</v>
      </c>
      <c r="L6114">
        <v>356.074207</v>
      </c>
      <c r="R6114">
        <v>356.074207</v>
      </c>
      <c r="S6114" t="s">
        <v>90</v>
      </c>
      <c r="T6114" s="297">
        <v>46311.754166666666</v>
      </c>
    </row>
    <row r="6115" spans="1:20" x14ac:dyDescent="0.35">
      <c r="A6115" t="s">
        <v>114</v>
      </c>
      <c r="B6115" t="s">
        <v>115</v>
      </c>
      <c r="C6115" t="s">
        <v>89</v>
      </c>
      <c r="D6115" s="29">
        <v>46656</v>
      </c>
      <c r="E6115">
        <v>0.05</v>
      </c>
      <c r="F6115">
        <v>0.05</v>
      </c>
      <c r="G6115">
        <v>0.05</v>
      </c>
      <c r="H6115">
        <v>0.05</v>
      </c>
      <c r="J6115">
        <v>340</v>
      </c>
      <c r="K6115">
        <v>340</v>
      </c>
      <c r="L6115">
        <v>356.074207</v>
      </c>
      <c r="R6115">
        <v>356.074207</v>
      </c>
      <c r="S6115" t="s">
        <v>90</v>
      </c>
      <c r="T6115" s="297">
        <v>46311.754166666666</v>
      </c>
    </row>
    <row r="6116" spans="1:20" x14ac:dyDescent="0.35">
      <c r="A6116" t="s">
        <v>114</v>
      </c>
      <c r="B6116" t="s">
        <v>115</v>
      </c>
      <c r="C6116" t="s">
        <v>89</v>
      </c>
      <c r="D6116" s="29">
        <v>46657</v>
      </c>
      <c r="E6116">
        <v>0.05</v>
      </c>
      <c r="F6116">
        <v>0.05</v>
      </c>
      <c r="G6116">
        <v>0.05</v>
      </c>
      <c r="H6116">
        <v>0.05</v>
      </c>
      <c r="J6116">
        <v>340</v>
      </c>
      <c r="K6116">
        <v>340</v>
      </c>
      <c r="L6116">
        <v>356.074207</v>
      </c>
      <c r="R6116">
        <v>356.074207</v>
      </c>
      <c r="S6116" t="s">
        <v>90</v>
      </c>
      <c r="T6116" s="297">
        <v>46311.754166666666</v>
      </c>
    </row>
    <row r="6117" spans="1:20" x14ac:dyDescent="0.35">
      <c r="A6117" t="s">
        <v>114</v>
      </c>
      <c r="B6117" t="s">
        <v>115</v>
      </c>
      <c r="C6117" t="s">
        <v>89</v>
      </c>
      <c r="D6117" s="29">
        <v>46658</v>
      </c>
      <c r="E6117">
        <v>0.05</v>
      </c>
      <c r="F6117">
        <v>0.05</v>
      </c>
      <c r="G6117">
        <v>0.05</v>
      </c>
      <c r="H6117">
        <v>0.05</v>
      </c>
      <c r="J6117">
        <v>340</v>
      </c>
      <c r="K6117">
        <v>340</v>
      </c>
      <c r="L6117">
        <v>356.074207</v>
      </c>
      <c r="R6117">
        <v>356.074207</v>
      </c>
      <c r="S6117" t="s">
        <v>90</v>
      </c>
      <c r="T6117" s="297">
        <v>46311.754166666666</v>
      </c>
    </row>
    <row r="6118" spans="1:20" x14ac:dyDescent="0.35">
      <c r="A6118" t="s">
        <v>114</v>
      </c>
      <c r="B6118" t="s">
        <v>115</v>
      </c>
      <c r="C6118" t="s">
        <v>89</v>
      </c>
      <c r="D6118" s="29">
        <v>46659</v>
      </c>
      <c r="E6118">
        <v>0.05</v>
      </c>
      <c r="F6118">
        <v>0.05</v>
      </c>
      <c r="G6118">
        <v>0.05</v>
      </c>
      <c r="H6118">
        <v>0.05</v>
      </c>
      <c r="J6118">
        <v>340</v>
      </c>
      <c r="K6118">
        <v>340</v>
      </c>
      <c r="L6118">
        <v>356.074207</v>
      </c>
      <c r="R6118">
        <v>356.074207</v>
      </c>
      <c r="S6118" t="s">
        <v>90</v>
      </c>
      <c r="T6118" s="297">
        <v>46311.754166666666</v>
      </c>
    </row>
    <row r="6119" spans="1:20" x14ac:dyDescent="0.35">
      <c r="A6119" t="s">
        <v>114</v>
      </c>
      <c r="B6119" t="s">
        <v>115</v>
      </c>
      <c r="C6119" t="s">
        <v>89</v>
      </c>
      <c r="D6119" s="29">
        <v>46660</v>
      </c>
      <c r="E6119">
        <v>0.05</v>
      </c>
      <c r="F6119">
        <v>0.05</v>
      </c>
      <c r="G6119">
        <v>0.05</v>
      </c>
      <c r="H6119">
        <v>0.05</v>
      </c>
      <c r="J6119">
        <v>340</v>
      </c>
      <c r="K6119">
        <v>340</v>
      </c>
      <c r="L6119">
        <v>356.074207</v>
      </c>
      <c r="R6119">
        <v>356.074207</v>
      </c>
      <c r="S6119" t="s">
        <v>90</v>
      </c>
      <c r="T6119" s="297">
        <v>46311.754166666666</v>
      </c>
    </row>
    <row r="6120" spans="1:20" x14ac:dyDescent="0.35">
      <c r="A6120" t="s">
        <v>114</v>
      </c>
      <c r="B6120" t="s">
        <v>115</v>
      </c>
      <c r="C6120" t="s">
        <v>89</v>
      </c>
      <c r="D6120" s="29">
        <v>46661</v>
      </c>
      <c r="E6120">
        <v>0.05</v>
      </c>
      <c r="F6120">
        <v>0.05</v>
      </c>
      <c r="G6120">
        <v>0.05</v>
      </c>
      <c r="H6120">
        <v>0.05</v>
      </c>
      <c r="J6120">
        <v>340</v>
      </c>
      <c r="K6120">
        <v>340</v>
      </c>
      <c r="L6120">
        <v>356.074207</v>
      </c>
      <c r="R6120">
        <v>356.074207</v>
      </c>
      <c r="S6120" t="s">
        <v>90</v>
      </c>
      <c r="T6120" s="297">
        <v>46311.754166666666</v>
      </c>
    </row>
    <row r="6121" spans="1:20" x14ac:dyDescent="0.35">
      <c r="A6121" t="s">
        <v>114</v>
      </c>
      <c r="B6121" t="s">
        <v>115</v>
      </c>
      <c r="C6121" t="s">
        <v>89</v>
      </c>
      <c r="D6121" s="29">
        <v>46662</v>
      </c>
      <c r="E6121">
        <v>0.05</v>
      </c>
      <c r="F6121">
        <v>0.05</v>
      </c>
      <c r="G6121">
        <v>0.05</v>
      </c>
      <c r="H6121">
        <v>0.05</v>
      </c>
      <c r="J6121">
        <v>340</v>
      </c>
      <c r="K6121">
        <v>340</v>
      </c>
      <c r="L6121">
        <v>356.074207</v>
      </c>
      <c r="R6121">
        <v>356.074207</v>
      </c>
      <c r="S6121" t="s">
        <v>90</v>
      </c>
      <c r="T6121" s="297">
        <v>46311.754166666666</v>
      </c>
    </row>
    <row r="6122" spans="1:20" x14ac:dyDescent="0.35">
      <c r="A6122" t="s">
        <v>114</v>
      </c>
      <c r="B6122" t="s">
        <v>115</v>
      </c>
      <c r="C6122" t="s">
        <v>89</v>
      </c>
      <c r="D6122" s="29">
        <v>46663</v>
      </c>
      <c r="E6122">
        <v>0.05</v>
      </c>
      <c r="F6122">
        <v>0.05</v>
      </c>
      <c r="G6122">
        <v>0.05</v>
      </c>
      <c r="H6122">
        <v>0.05</v>
      </c>
      <c r="J6122">
        <v>340</v>
      </c>
      <c r="K6122">
        <v>340</v>
      </c>
      <c r="L6122">
        <v>356.074207</v>
      </c>
      <c r="R6122">
        <v>356.074207</v>
      </c>
      <c r="S6122" t="s">
        <v>90</v>
      </c>
      <c r="T6122" s="297">
        <v>46311.754166666666</v>
      </c>
    </row>
    <row r="6123" spans="1:20" x14ac:dyDescent="0.35">
      <c r="A6123" t="s">
        <v>114</v>
      </c>
      <c r="B6123" t="s">
        <v>115</v>
      </c>
      <c r="C6123" t="s">
        <v>89</v>
      </c>
      <c r="D6123" s="29">
        <v>46664</v>
      </c>
      <c r="E6123">
        <v>0.05</v>
      </c>
      <c r="F6123">
        <v>0.05</v>
      </c>
      <c r="G6123">
        <v>0.05</v>
      </c>
      <c r="H6123">
        <v>0.05</v>
      </c>
      <c r="J6123">
        <v>340</v>
      </c>
      <c r="K6123">
        <v>340</v>
      </c>
      <c r="L6123">
        <v>356.074207</v>
      </c>
      <c r="R6123">
        <v>356.074207</v>
      </c>
      <c r="S6123" t="s">
        <v>90</v>
      </c>
      <c r="T6123" s="297">
        <v>46311.754166666666</v>
      </c>
    </row>
    <row r="6124" spans="1:20" x14ac:dyDescent="0.35">
      <c r="A6124" t="s">
        <v>114</v>
      </c>
      <c r="B6124" t="s">
        <v>115</v>
      </c>
      <c r="C6124" t="s">
        <v>89</v>
      </c>
      <c r="D6124" s="29">
        <v>46665</v>
      </c>
      <c r="E6124">
        <v>0.05</v>
      </c>
      <c r="F6124">
        <v>0.05</v>
      </c>
      <c r="G6124">
        <v>0.05</v>
      </c>
      <c r="H6124">
        <v>0.05</v>
      </c>
      <c r="J6124">
        <v>340</v>
      </c>
      <c r="K6124">
        <v>340</v>
      </c>
      <c r="L6124">
        <v>356.074207</v>
      </c>
      <c r="R6124">
        <v>356.074207</v>
      </c>
      <c r="S6124" t="s">
        <v>90</v>
      </c>
      <c r="T6124" s="297">
        <v>46311.754166666666</v>
      </c>
    </row>
    <row r="6125" spans="1:20" x14ac:dyDescent="0.35">
      <c r="A6125" t="s">
        <v>114</v>
      </c>
      <c r="B6125" t="s">
        <v>115</v>
      </c>
      <c r="C6125" t="s">
        <v>89</v>
      </c>
      <c r="D6125" s="29">
        <v>46666</v>
      </c>
      <c r="E6125">
        <v>0.05</v>
      </c>
      <c r="F6125">
        <v>0.05</v>
      </c>
      <c r="G6125">
        <v>0.05</v>
      </c>
      <c r="H6125">
        <v>0.05</v>
      </c>
      <c r="J6125">
        <v>340</v>
      </c>
      <c r="K6125">
        <v>340</v>
      </c>
      <c r="L6125">
        <v>356.074207</v>
      </c>
      <c r="R6125">
        <v>356.074207</v>
      </c>
      <c r="S6125" t="s">
        <v>90</v>
      </c>
      <c r="T6125" s="297">
        <v>46311.754166666666</v>
      </c>
    </row>
    <row r="6126" spans="1:20" x14ac:dyDescent="0.35">
      <c r="A6126" t="s">
        <v>114</v>
      </c>
      <c r="B6126" t="s">
        <v>115</v>
      </c>
      <c r="C6126" t="s">
        <v>89</v>
      </c>
      <c r="D6126" s="29">
        <v>46667</v>
      </c>
      <c r="E6126">
        <v>0.05</v>
      </c>
      <c r="F6126">
        <v>0.05</v>
      </c>
      <c r="G6126">
        <v>0.05</v>
      </c>
      <c r="H6126">
        <v>0.05</v>
      </c>
      <c r="J6126">
        <v>340</v>
      </c>
      <c r="K6126">
        <v>340</v>
      </c>
      <c r="L6126">
        <v>356.074207</v>
      </c>
      <c r="R6126">
        <v>356.074207</v>
      </c>
      <c r="S6126" t="s">
        <v>90</v>
      </c>
      <c r="T6126" s="297">
        <v>46311.754166666666</v>
      </c>
    </row>
    <row r="6127" spans="1:20" x14ac:dyDescent="0.35">
      <c r="A6127" t="s">
        <v>114</v>
      </c>
      <c r="B6127" t="s">
        <v>115</v>
      </c>
      <c r="C6127" t="s">
        <v>89</v>
      </c>
      <c r="D6127" s="29">
        <v>46668</v>
      </c>
      <c r="E6127">
        <v>0.05</v>
      </c>
      <c r="F6127">
        <v>0.05</v>
      </c>
      <c r="G6127">
        <v>0.05</v>
      </c>
      <c r="H6127">
        <v>0.05</v>
      </c>
      <c r="J6127">
        <v>340</v>
      </c>
      <c r="K6127">
        <v>340</v>
      </c>
      <c r="L6127">
        <v>356.074207</v>
      </c>
      <c r="R6127">
        <v>356.074207</v>
      </c>
      <c r="S6127" t="s">
        <v>90</v>
      </c>
      <c r="T6127" s="297">
        <v>46311.754166666666</v>
      </c>
    </row>
    <row r="6128" spans="1:20" x14ac:dyDescent="0.35">
      <c r="A6128" t="s">
        <v>114</v>
      </c>
      <c r="B6128" t="s">
        <v>115</v>
      </c>
      <c r="C6128" t="s">
        <v>89</v>
      </c>
      <c r="D6128" s="29">
        <v>46669</v>
      </c>
      <c r="E6128">
        <v>0.05</v>
      </c>
      <c r="F6128">
        <v>0.05</v>
      </c>
      <c r="G6128">
        <v>0.05</v>
      </c>
      <c r="H6128">
        <v>0.05</v>
      </c>
      <c r="J6128">
        <v>340</v>
      </c>
      <c r="K6128">
        <v>340</v>
      </c>
      <c r="L6128">
        <v>356.074207</v>
      </c>
      <c r="R6128">
        <v>356.074207</v>
      </c>
      <c r="S6128" t="s">
        <v>90</v>
      </c>
      <c r="T6128" s="297">
        <v>46311.754166666666</v>
      </c>
    </row>
    <row r="6129" spans="1:20" x14ac:dyDescent="0.35">
      <c r="A6129" t="s">
        <v>114</v>
      </c>
      <c r="B6129" t="s">
        <v>115</v>
      </c>
      <c r="C6129" t="s">
        <v>89</v>
      </c>
      <c r="D6129" s="29">
        <v>46670</v>
      </c>
      <c r="E6129">
        <v>0.05</v>
      </c>
      <c r="F6129">
        <v>0.05</v>
      </c>
      <c r="G6129">
        <v>0.05</v>
      </c>
      <c r="H6129">
        <v>0.05</v>
      </c>
      <c r="J6129">
        <v>340</v>
      </c>
      <c r="K6129">
        <v>340</v>
      </c>
      <c r="L6129">
        <v>356.074207</v>
      </c>
      <c r="R6129">
        <v>356.074207</v>
      </c>
      <c r="S6129" t="s">
        <v>90</v>
      </c>
      <c r="T6129" s="297">
        <v>46311.754166666666</v>
      </c>
    </row>
    <row r="6130" spans="1:20" x14ac:dyDescent="0.35">
      <c r="A6130" t="s">
        <v>114</v>
      </c>
      <c r="B6130" t="s">
        <v>115</v>
      </c>
      <c r="C6130" t="s">
        <v>89</v>
      </c>
      <c r="D6130" s="29">
        <v>46671</v>
      </c>
      <c r="E6130">
        <v>0.05</v>
      </c>
      <c r="F6130">
        <v>0.05</v>
      </c>
      <c r="G6130">
        <v>0.05</v>
      </c>
      <c r="H6130">
        <v>0.05</v>
      </c>
      <c r="J6130">
        <v>340</v>
      </c>
      <c r="K6130">
        <v>340</v>
      </c>
      <c r="L6130">
        <v>356.074207</v>
      </c>
      <c r="R6130">
        <v>356.074207</v>
      </c>
      <c r="S6130" t="s">
        <v>90</v>
      </c>
      <c r="T6130" s="297">
        <v>46311.754166666666</v>
      </c>
    </row>
    <row r="6131" spans="1:20" x14ac:dyDescent="0.35">
      <c r="A6131" t="s">
        <v>114</v>
      </c>
      <c r="B6131" t="s">
        <v>115</v>
      </c>
      <c r="C6131" t="s">
        <v>89</v>
      </c>
      <c r="D6131" s="29">
        <v>46672</v>
      </c>
      <c r="E6131">
        <v>0.05</v>
      </c>
      <c r="F6131">
        <v>0.05</v>
      </c>
      <c r="G6131">
        <v>0.05</v>
      </c>
      <c r="H6131">
        <v>0.05</v>
      </c>
      <c r="J6131">
        <v>340</v>
      </c>
      <c r="K6131">
        <v>340</v>
      </c>
      <c r="L6131">
        <v>356.074207</v>
      </c>
      <c r="R6131">
        <v>356.074207</v>
      </c>
      <c r="S6131" t="s">
        <v>90</v>
      </c>
      <c r="T6131" s="297">
        <v>46311.754166666666</v>
      </c>
    </row>
    <row r="6132" spans="1:20" x14ac:dyDescent="0.35">
      <c r="A6132" t="s">
        <v>114</v>
      </c>
      <c r="B6132" t="s">
        <v>115</v>
      </c>
      <c r="C6132" t="s">
        <v>89</v>
      </c>
      <c r="D6132" s="29">
        <v>46673</v>
      </c>
      <c r="E6132">
        <v>0.05</v>
      </c>
      <c r="F6132">
        <v>0.05</v>
      </c>
      <c r="G6132">
        <v>0.05</v>
      </c>
      <c r="H6132">
        <v>0.05</v>
      </c>
      <c r="J6132">
        <v>340</v>
      </c>
      <c r="K6132">
        <v>340</v>
      </c>
      <c r="L6132">
        <v>356.074207</v>
      </c>
      <c r="R6132">
        <v>356.074207</v>
      </c>
      <c r="S6132" t="s">
        <v>90</v>
      </c>
      <c r="T6132" s="297">
        <v>46311.754166666666</v>
      </c>
    </row>
    <row r="6133" spans="1:20" x14ac:dyDescent="0.35">
      <c r="A6133" t="s">
        <v>114</v>
      </c>
      <c r="B6133" t="s">
        <v>115</v>
      </c>
      <c r="C6133" t="s">
        <v>89</v>
      </c>
      <c r="D6133" s="29">
        <v>46674</v>
      </c>
      <c r="E6133">
        <v>0.05</v>
      </c>
      <c r="F6133">
        <v>0.05</v>
      </c>
      <c r="G6133">
        <v>0.05</v>
      </c>
      <c r="H6133">
        <v>0.05</v>
      </c>
      <c r="J6133">
        <v>340</v>
      </c>
      <c r="K6133">
        <v>340</v>
      </c>
      <c r="L6133">
        <v>356.074207</v>
      </c>
      <c r="R6133">
        <v>356.074207</v>
      </c>
      <c r="S6133" t="s">
        <v>90</v>
      </c>
      <c r="T6133" s="297">
        <v>46311.754166666666</v>
      </c>
    </row>
    <row r="6134" spans="1:20" x14ac:dyDescent="0.35">
      <c r="A6134" t="s">
        <v>114</v>
      </c>
      <c r="B6134" t="s">
        <v>115</v>
      </c>
      <c r="C6134" t="s">
        <v>89</v>
      </c>
      <c r="D6134" s="29">
        <v>46675</v>
      </c>
      <c r="E6134">
        <v>0.05</v>
      </c>
      <c r="F6134">
        <v>0.05</v>
      </c>
      <c r="G6134">
        <v>0.05</v>
      </c>
      <c r="H6134">
        <v>0.05</v>
      </c>
      <c r="J6134">
        <v>340</v>
      </c>
      <c r="K6134">
        <v>340</v>
      </c>
      <c r="L6134">
        <v>356.074207</v>
      </c>
      <c r="R6134">
        <v>356.074207</v>
      </c>
      <c r="S6134" t="s">
        <v>90</v>
      </c>
      <c r="T6134" s="297">
        <v>46311.754166666666</v>
      </c>
    </row>
    <row r="6135" spans="1:20" x14ac:dyDescent="0.35">
      <c r="A6135" t="s">
        <v>114</v>
      </c>
      <c r="B6135" t="s">
        <v>115</v>
      </c>
      <c r="C6135" t="s">
        <v>89</v>
      </c>
      <c r="D6135" s="29">
        <v>46676</v>
      </c>
      <c r="E6135">
        <v>0.05</v>
      </c>
      <c r="F6135">
        <v>0.05</v>
      </c>
      <c r="G6135">
        <v>0.05</v>
      </c>
      <c r="H6135">
        <v>0.05</v>
      </c>
      <c r="J6135">
        <v>340</v>
      </c>
      <c r="K6135">
        <v>340</v>
      </c>
      <c r="L6135">
        <v>356.074207</v>
      </c>
      <c r="R6135">
        <v>356.074207</v>
      </c>
      <c r="S6135" t="s">
        <v>90</v>
      </c>
      <c r="T6135" s="297">
        <v>46311.754166666666</v>
      </c>
    </row>
    <row r="6136" spans="1:20" x14ac:dyDescent="0.35">
      <c r="A6136" t="s">
        <v>114</v>
      </c>
      <c r="B6136" t="s">
        <v>115</v>
      </c>
      <c r="C6136" t="s">
        <v>89</v>
      </c>
      <c r="D6136" s="29">
        <v>46677</v>
      </c>
      <c r="E6136">
        <v>0.05</v>
      </c>
      <c r="F6136">
        <v>0.05</v>
      </c>
      <c r="G6136">
        <v>0.05</v>
      </c>
      <c r="H6136">
        <v>0.05</v>
      </c>
      <c r="J6136">
        <v>340</v>
      </c>
      <c r="K6136">
        <v>340</v>
      </c>
      <c r="L6136">
        <v>356.074207</v>
      </c>
      <c r="R6136">
        <v>356.074207</v>
      </c>
      <c r="S6136" t="s">
        <v>90</v>
      </c>
      <c r="T6136" s="297">
        <v>46311.754166666666</v>
      </c>
    </row>
    <row r="6137" spans="1:20" x14ac:dyDescent="0.35">
      <c r="A6137" t="s">
        <v>114</v>
      </c>
      <c r="B6137" t="s">
        <v>115</v>
      </c>
      <c r="C6137" t="s">
        <v>89</v>
      </c>
      <c r="D6137" s="29">
        <v>46678</v>
      </c>
      <c r="E6137">
        <v>0.05</v>
      </c>
      <c r="F6137">
        <v>0.05</v>
      </c>
      <c r="G6137">
        <v>0.05</v>
      </c>
      <c r="H6137">
        <v>0.05</v>
      </c>
      <c r="J6137">
        <v>340</v>
      </c>
      <c r="K6137">
        <v>340</v>
      </c>
      <c r="L6137">
        <v>356.074207</v>
      </c>
      <c r="R6137">
        <v>356.074207</v>
      </c>
      <c r="S6137" t="s">
        <v>90</v>
      </c>
      <c r="T6137" s="297">
        <v>46311.754166666666</v>
      </c>
    </row>
    <row r="6138" spans="1:20" x14ac:dyDescent="0.35">
      <c r="A6138" t="s">
        <v>114</v>
      </c>
      <c r="B6138" t="s">
        <v>115</v>
      </c>
      <c r="C6138" t="s">
        <v>89</v>
      </c>
      <c r="D6138" s="29">
        <v>46679</v>
      </c>
      <c r="E6138">
        <v>0.05</v>
      </c>
      <c r="F6138">
        <v>0.05</v>
      </c>
      <c r="G6138">
        <v>0.05</v>
      </c>
      <c r="H6138">
        <v>0.05</v>
      </c>
      <c r="J6138">
        <v>340</v>
      </c>
      <c r="K6138">
        <v>340</v>
      </c>
      <c r="L6138">
        <v>356.074207</v>
      </c>
      <c r="R6138">
        <v>356.074207</v>
      </c>
      <c r="S6138" t="s">
        <v>90</v>
      </c>
      <c r="T6138" s="297">
        <v>46311.754166666666</v>
      </c>
    </row>
    <row r="6139" spans="1:20" x14ac:dyDescent="0.35">
      <c r="A6139" t="s">
        <v>114</v>
      </c>
      <c r="B6139" t="s">
        <v>115</v>
      </c>
      <c r="C6139" t="s">
        <v>89</v>
      </c>
      <c r="D6139" s="29">
        <v>46680</v>
      </c>
      <c r="E6139">
        <v>0.05</v>
      </c>
      <c r="F6139">
        <v>0.05</v>
      </c>
      <c r="G6139">
        <v>0.05</v>
      </c>
      <c r="H6139">
        <v>0.05</v>
      </c>
      <c r="J6139">
        <v>340</v>
      </c>
      <c r="K6139">
        <v>340</v>
      </c>
      <c r="L6139">
        <v>356.074207</v>
      </c>
      <c r="R6139">
        <v>356.074207</v>
      </c>
      <c r="S6139" t="s">
        <v>90</v>
      </c>
      <c r="T6139" s="297">
        <v>46311.754166666666</v>
      </c>
    </row>
    <row r="6140" spans="1:20" x14ac:dyDescent="0.35">
      <c r="A6140" t="s">
        <v>114</v>
      </c>
      <c r="B6140" t="s">
        <v>115</v>
      </c>
      <c r="C6140" t="s">
        <v>89</v>
      </c>
      <c r="D6140" s="29">
        <v>46681</v>
      </c>
      <c r="E6140">
        <v>0.05</v>
      </c>
      <c r="F6140">
        <v>0.05</v>
      </c>
      <c r="G6140">
        <v>0.05</v>
      </c>
      <c r="H6140">
        <v>0.05</v>
      </c>
      <c r="J6140">
        <v>340</v>
      </c>
      <c r="K6140">
        <v>340</v>
      </c>
      <c r="L6140">
        <v>356.074207</v>
      </c>
      <c r="R6140">
        <v>356.074207</v>
      </c>
      <c r="S6140" t="s">
        <v>90</v>
      </c>
      <c r="T6140" s="297">
        <v>46311.754166666666</v>
      </c>
    </row>
    <row r="6141" spans="1:20" x14ac:dyDescent="0.35">
      <c r="A6141" t="s">
        <v>114</v>
      </c>
      <c r="B6141" t="s">
        <v>115</v>
      </c>
      <c r="C6141" t="s">
        <v>89</v>
      </c>
      <c r="D6141" s="29">
        <v>46682</v>
      </c>
      <c r="E6141">
        <v>0.05</v>
      </c>
      <c r="F6141">
        <v>0.05</v>
      </c>
      <c r="G6141">
        <v>0.05</v>
      </c>
      <c r="H6141">
        <v>0.05</v>
      </c>
      <c r="J6141">
        <v>340</v>
      </c>
      <c r="K6141">
        <v>340</v>
      </c>
      <c r="L6141">
        <v>356.074207</v>
      </c>
      <c r="R6141">
        <v>356.074207</v>
      </c>
      <c r="S6141" t="s">
        <v>90</v>
      </c>
      <c r="T6141" s="297">
        <v>46311.754166666666</v>
      </c>
    </row>
    <row r="6142" spans="1:20" x14ac:dyDescent="0.35">
      <c r="A6142" t="s">
        <v>114</v>
      </c>
      <c r="B6142" t="s">
        <v>115</v>
      </c>
      <c r="C6142" t="s">
        <v>89</v>
      </c>
      <c r="D6142" s="29">
        <v>46683</v>
      </c>
      <c r="E6142">
        <v>0.05</v>
      </c>
      <c r="F6142">
        <v>0.05</v>
      </c>
      <c r="G6142">
        <v>0.05</v>
      </c>
      <c r="H6142">
        <v>0.05</v>
      </c>
      <c r="J6142">
        <v>340</v>
      </c>
      <c r="K6142">
        <v>340</v>
      </c>
      <c r="L6142">
        <v>356.074207</v>
      </c>
      <c r="R6142">
        <v>356.074207</v>
      </c>
      <c r="S6142" t="s">
        <v>90</v>
      </c>
      <c r="T6142" s="297">
        <v>46311.754166666666</v>
      </c>
    </row>
    <row r="6143" spans="1:20" x14ac:dyDescent="0.35">
      <c r="A6143" t="s">
        <v>114</v>
      </c>
      <c r="B6143" t="s">
        <v>115</v>
      </c>
      <c r="C6143" t="s">
        <v>89</v>
      </c>
      <c r="D6143" s="29">
        <v>46684</v>
      </c>
      <c r="E6143">
        <v>0.05</v>
      </c>
      <c r="F6143">
        <v>0.05</v>
      </c>
      <c r="G6143">
        <v>0.05</v>
      </c>
      <c r="H6143">
        <v>0.05</v>
      </c>
      <c r="J6143">
        <v>340</v>
      </c>
      <c r="K6143">
        <v>340</v>
      </c>
      <c r="L6143">
        <v>356.074207</v>
      </c>
      <c r="R6143">
        <v>356.074207</v>
      </c>
      <c r="S6143" t="s">
        <v>90</v>
      </c>
      <c r="T6143" s="297">
        <v>46311.754166666666</v>
      </c>
    </row>
    <row r="6144" spans="1:20" x14ac:dyDescent="0.35">
      <c r="A6144" t="s">
        <v>114</v>
      </c>
      <c r="B6144" t="s">
        <v>115</v>
      </c>
      <c r="C6144" t="s">
        <v>89</v>
      </c>
      <c r="D6144" s="29">
        <v>46685</v>
      </c>
      <c r="E6144">
        <v>0.05</v>
      </c>
      <c r="F6144">
        <v>0.05</v>
      </c>
      <c r="G6144">
        <v>0.05</v>
      </c>
      <c r="H6144">
        <v>0.05</v>
      </c>
      <c r="J6144">
        <v>340</v>
      </c>
      <c r="K6144">
        <v>340</v>
      </c>
      <c r="L6144">
        <v>356.074207</v>
      </c>
      <c r="R6144">
        <v>356.074207</v>
      </c>
      <c r="S6144" t="s">
        <v>90</v>
      </c>
      <c r="T6144" s="297">
        <v>46311.754166666666</v>
      </c>
    </row>
    <row r="6145" spans="1:20" x14ac:dyDescent="0.35">
      <c r="A6145" t="s">
        <v>114</v>
      </c>
      <c r="B6145" t="s">
        <v>115</v>
      </c>
      <c r="C6145" t="s">
        <v>89</v>
      </c>
      <c r="D6145" s="29">
        <v>46686</v>
      </c>
      <c r="E6145">
        <v>0.05</v>
      </c>
      <c r="F6145">
        <v>0.05</v>
      </c>
      <c r="G6145">
        <v>0.05</v>
      </c>
      <c r="H6145">
        <v>0.05</v>
      </c>
      <c r="J6145">
        <v>340</v>
      </c>
      <c r="K6145">
        <v>340</v>
      </c>
      <c r="L6145">
        <v>356.074207</v>
      </c>
      <c r="R6145">
        <v>356.074207</v>
      </c>
      <c r="S6145" t="s">
        <v>90</v>
      </c>
      <c r="T6145" s="297">
        <v>46311.754166666666</v>
      </c>
    </row>
    <row r="6146" spans="1:20" x14ac:dyDescent="0.35">
      <c r="A6146" t="s">
        <v>114</v>
      </c>
      <c r="B6146" t="s">
        <v>115</v>
      </c>
      <c r="C6146" t="s">
        <v>89</v>
      </c>
      <c r="D6146" s="29">
        <v>46687</v>
      </c>
      <c r="E6146">
        <v>0.05</v>
      </c>
      <c r="F6146">
        <v>0.05</v>
      </c>
      <c r="G6146">
        <v>0.05</v>
      </c>
      <c r="H6146">
        <v>0.05</v>
      </c>
      <c r="J6146">
        <v>340</v>
      </c>
      <c r="K6146">
        <v>340</v>
      </c>
      <c r="L6146">
        <v>356.074207</v>
      </c>
      <c r="R6146">
        <v>356.074207</v>
      </c>
      <c r="S6146" t="s">
        <v>90</v>
      </c>
      <c r="T6146" s="297">
        <v>46311.754166666666</v>
      </c>
    </row>
    <row r="6147" spans="1:20" x14ac:dyDescent="0.35">
      <c r="A6147" t="s">
        <v>114</v>
      </c>
      <c r="B6147" t="s">
        <v>115</v>
      </c>
      <c r="C6147" t="s">
        <v>89</v>
      </c>
      <c r="D6147" s="29">
        <v>46688</v>
      </c>
      <c r="E6147">
        <v>0.05</v>
      </c>
      <c r="F6147">
        <v>0.05</v>
      </c>
      <c r="G6147">
        <v>0.05</v>
      </c>
      <c r="H6147">
        <v>0.05</v>
      </c>
      <c r="J6147">
        <v>340</v>
      </c>
      <c r="K6147">
        <v>340</v>
      </c>
      <c r="L6147">
        <v>356.074207</v>
      </c>
      <c r="R6147">
        <v>356.074207</v>
      </c>
      <c r="S6147" t="s">
        <v>90</v>
      </c>
      <c r="T6147" s="297">
        <v>46311.754166666666</v>
      </c>
    </row>
    <row r="6148" spans="1:20" x14ac:dyDescent="0.35">
      <c r="A6148" t="s">
        <v>114</v>
      </c>
      <c r="B6148" t="s">
        <v>115</v>
      </c>
      <c r="C6148" t="s">
        <v>89</v>
      </c>
      <c r="D6148" s="29">
        <v>46689</v>
      </c>
      <c r="E6148">
        <v>0.05</v>
      </c>
      <c r="F6148">
        <v>0.05</v>
      </c>
      <c r="G6148">
        <v>0.05</v>
      </c>
      <c r="H6148">
        <v>0.05</v>
      </c>
      <c r="J6148">
        <v>340</v>
      </c>
      <c r="K6148">
        <v>340</v>
      </c>
      <c r="L6148">
        <v>356.074207</v>
      </c>
      <c r="R6148">
        <v>356.074207</v>
      </c>
      <c r="S6148" t="s">
        <v>90</v>
      </c>
      <c r="T6148" s="297">
        <v>46311.754166666666</v>
      </c>
    </row>
    <row r="6149" spans="1:20" x14ac:dyDescent="0.35">
      <c r="A6149" t="s">
        <v>114</v>
      </c>
      <c r="B6149" t="s">
        <v>115</v>
      </c>
      <c r="C6149" t="s">
        <v>89</v>
      </c>
      <c r="D6149" s="29">
        <v>46690</v>
      </c>
      <c r="E6149">
        <v>0.05</v>
      </c>
      <c r="F6149">
        <v>0.05</v>
      </c>
      <c r="G6149">
        <v>0.05</v>
      </c>
      <c r="H6149">
        <v>0.05</v>
      </c>
      <c r="J6149">
        <v>340</v>
      </c>
      <c r="K6149">
        <v>340</v>
      </c>
      <c r="L6149">
        <v>356.074207</v>
      </c>
      <c r="R6149">
        <v>356.074207</v>
      </c>
      <c r="S6149" t="s">
        <v>90</v>
      </c>
      <c r="T6149" s="297">
        <v>46311.754166666666</v>
      </c>
    </row>
    <row r="6150" spans="1:20" x14ac:dyDescent="0.35">
      <c r="A6150" t="s">
        <v>114</v>
      </c>
      <c r="B6150" t="s">
        <v>115</v>
      </c>
      <c r="C6150" t="s">
        <v>89</v>
      </c>
      <c r="D6150" s="29">
        <v>46691</v>
      </c>
      <c r="E6150">
        <v>0.05</v>
      </c>
      <c r="F6150">
        <v>0.05</v>
      </c>
      <c r="G6150">
        <v>0.05</v>
      </c>
      <c r="H6150">
        <v>0.05</v>
      </c>
      <c r="J6150">
        <v>340</v>
      </c>
      <c r="K6150">
        <v>340</v>
      </c>
      <c r="L6150">
        <v>356.074207</v>
      </c>
      <c r="R6150">
        <v>356.074207</v>
      </c>
      <c r="S6150" t="s">
        <v>90</v>
      </c>
      <c r="T6150" s="297">
        <v>46311.754166666666</v>
      </c>
    </row>
    <row r="6151" spans="1:20" x14ac:dyDescent="0.35">
      <c r="A6151" t="s">
        <v>114</v>
      </c>
      <c r="B6151" t="s">
        <v>115</v>
      </c>
      <c r="C6151" t="s">
        <v>89</v>
      </c>
      <c r="D6151" s="29">
        <v>46692</v>
      </c>
      <c r="E6151">
        <v>0.11</v>
      </c>
      <c r="F6151">
        <v>0.11</v>
      </c>
      <c r="G6151">
        <v>0.11</v>
      </c>
      <c r="H6151">
        <v>0.11</v>
      </c>
      <c r="J6151">
        <v>340</v>
      </c>
      <c r="K6151">
        <v>340</v>
      </c>
      <c r="L6151">
        <v>380.01196900000002</v>
      </c>
      <c r="R6151">
        <v>380.01196900000002</v>
      </c>
      <c r="S6151" t="s">
        <v>90</v>
      </c>
      <c r="T6151" s="297">
        <v>46311.754166666666</v>
      </c>
    </row>
    <row r="6152" spans="1:20" x14ac:dyDescent="0.35">
      <c r="A6152" t="s">
        <v>114</v>
      </c>
      <c r="B6152" t="s">
        <v>115</v>
      </c>
      <c r="C6152" t="s">
        <v>89</v>
      </c>
      <c r="D6152" s="29">
        <v>46693</v>
      </c>
      <c r="E6152">
        <v>0.11</v>
      </c>
      <c r="F6152">
        <v>0.11</v>
      </c>
      <c r="G6152">
        <v>0.11</v>
      </c>
      <c r="H6152">
        <v>0.11</v>
      </c>
      <c r="J6152">
        <v>340</v>
      </c>
      <c r="K6152">
        <v>340</v>
      </c>
      <c r="L6152">
        <v>380.01196900000002</v>
      </c>
      <c r="R6152">
        <v>380.01196900000002</v>
      </c>
      <c r="S6152" t="s">
        <v>90</v>
      </c>
      <c r="T6152" s="297">
        <v>46311.754166666666</v>
      </c>
    </row>
    <row r="6153" spans="1:20" x14ac:dyDescent="0.35">
      <c r="A6153" t="s">
        <v>114</v>
      </c>
      <c r="B6153" t="s">
        <v>115</v>
      </c>
      <c r="C6153" t="s">
        <v>89</v>
      </c>
      <c r="D6153" s="29">
        <v>46694</v>
      </c>
      <c r="E6153">
        <v>0.11</v>
      </c>
      <c r="F6153">
        <v>0.11</v>
      </c>
      <c r="G6153">
        <v>0.11</v>
      </c>
      <c r="H6153">
        <v>0.11</v>
      </c>
      <c r="J6153">
        <v>340</v>
      </c>
      <c r="K6153">
        <v>340</v>
      </c>
      <c r="L6153">
        <v>380.01196900000002</v>
      </c>
      <c r="R6153">
        <v>380.01196900000002</v>
      </c>
      <c r="S6153" t="s">
        <v>90</v>
      </c>
      <c r="T6153" s="297">
        <v>46311.754166666666</v>
      </c>
    </row>
    <row r="6154" spans="1:20" x14ac:dyDescent="0.35">
      <c r="A6154" t="s">
        <v>114</v>
      </c>
      <c r="B6154" t="s">
        <v>115</v>
      </c>
      <c r="C6154" t="s">
        <v>89</v>
      </c>
      <c r="D6154" s="29">
        <v>46695</v>
      </c>
      <c r="E6154">
        <v>0.11</v>
      </c>
      <c r="F6154">
        <v>0.11</v>
      </c>
      <c r="G6154">
        <v>0.11</v>
      </c>
      <c r="H6154">
        <v>0.11</v>
      </c>
      <c r="J6154">
        <v>340</v>
      </c>
      <c r="K6154">
        <v>340</v>
      </c>
      <c r="L6154">
        <v>380.01196900000002</v>
      </c>
      <c r="R6154">
        <v>380.01196900000002</v>
      </c>
      <c r="S6154" t="s">
        <v>90</v>
      </c>
      <c r="T6154" s="297">
        <v>46311.754166666666</v>
      </c>
    </row>
    <row r="6155" spans="1:20" x14ac:dyDescent="0.35">
      <c r="A6155" t="s">
        <v>114</v>
      </c>
      <c r="B6155" t="s">
        <v>115</v>
      </c>
      <c r="C6155" t="s">
        <v>89</v>
      </c>
      <c r="D6155" s="29">
        <v>46696</v>
      </c>
      <c r="E6155">
        <v>0.11</v>
      </c>
      <c r="F6155">
        <v>0.11</v>
      </c>
      <c r="G6155">
        <v>0.11</v>
      </c>
      <c r="H6155">
        <v>0.11</v>
      </c>
      <c r="J6155">
        <v>340</v>
      </c>
      <c r="K6155">
        <v>340</v>
      </c>
      <c r="L6155">
        <v>380.01196900000002</v>
      </c>
      <c r="R6155">
        <v>380.01196900000002</v>
      </c>
      <c r="S6155" t="s">
        <v>90</v>
      </c>
      <c r="T6155" s="297">
        <v>46311.754166666666</v>
      </c>
    </row>
    <row r="6156" spans="1:20" x14ac:dyDescent="0.35">
      <c r="A6156" t="s">
        <v>114</v>
      </c>
      <c r="B6156" t="s">
        <v>115</v>
      </c>
      <c r="C6156" t="s">
        <v>89</v>
      </c>
      <c r="D6156" s="29">
        <v>46697</v>
      </c>
      <c r="E6156">
        <v>0</v>
      </c>
      <c r="F6156">
        <v>0</v>
      </c>
      <c r="G6156">
        <v>0</v>
      </c>
      <c r="H6156">
        <v>0</v>
      </c>
      <c r="L6156">
        <v>380.01196900000002</v>
      </c>
      <c r="R6156">
        <v>380.01196900000002</v>
      </c>
      <c r="S6156" t="s">
        <v>90</v>
      </c>
      <c r="T6156" s="297">
        <v>46311.754166666666</v>
      </c>
    </row>
    <row r="6157" spans="1:20" x14ac:dyDescent="0.35">
      <c r="A6157" t="s">
        <v>114</v>
      </c>
      <c r="B6157" t="s">
        <v>115</v>
      </c>
      <c r="C6157" t="s">
        <v>89</v>
      </c>
      <c r="D6157" s="29">
        <v>46698</v>
      </c>
      <c r="E6157">
        <v>0</v>
      </c>
      <c r="F6157">
        <v>0</v>
      </c>
      <c r="G6157">
        <v>0</v>
      </c>
      <c r="H6157">
        <v>0</v>
      </c>
      <c r="L6157">
        <v>380.01196900000002</v>
      </c>
      <c r="R6157">
        <v>380.01196900000002</v>
      </c>
      <c r="S6157" t="s">
        <v>90</v>
      </c>
      <c r="T6157" s="297">
        <v>46311.754166666666</v>
      </c>
    </row>
    <row r="6158" spans="1:20" x14ac:dyDescent="0.35">
      <c r="A6158" t="s">
        <v>114</v>
      </c>
      <c r="B6158" t="s">
        <v>115</v>
      </c>
      <c r="C6158" t="s">
        <v>89</v>
      </c>
      <c r="D6158" s="29">
        <v>46699</v>
      </c>
      <c r="E6158">
        <v>0</v>
      </c>
      <c r="F6158">
        <v>0</v>
      </c>
      <c r="G6158">
        <v>0</v>
      </c>
      <c r="H6158">
        <v>0</v>
      </c>
      <c r="L6158">
        <v>380.01196900000002</v>
      </c>
      <c r="R6158">
        <v>380.01196900000002</v>
      </c>
      <c r="S6158" t="s">
        <v>90</v>
      </c>
      <c r="T6158" s="297">
        <v>46311.754166666666</v>
      </c>
    </row>
    <row r="6159" spans="1:20" x14ac:dyDescent="0.35">
      <c r="A6159" t="s">
        <v>114</v>
      </c>
      <c r="B6159" t="s">
        <v>115</v>
      </c>
      <c r="C6159" t="s">
        <v>89</v>
      </c>
      <c r="D6159" s="29">
        <v>46700</v>
      </c>
      <c r="E6159">
        <v>0</v>
      </c>
      <c r="F6159">
        <v>0</v>
      </c>
      <c r="G6159">
        <v>0</v>
      </c>
      <c r="H6159">
        <v>0</v>
      </c>
      <c r="L6159">
        <v>380.01196900000002</v>
      </c>
      <c r="R6159">
        <v>380.01196900000002</v>
      </c>
      <c r="S6159" t="s">
        <v>90</v>
      </c>
      <c r="T6159" s="297">
        <v>46311.754166666666</v>
      </c>
    </row>
    <row r="6160" spans="1:20" x14ac:dyDescent="0.35">
      <c r="A6160" t="s">
        <v>114</v>
      </c>
      <c r="B6160" t="s">
        <v>115</v>
      </c>
      <c r="C6160" t="s">
        <v>89</v>
      </c>
      <c r="D6160" s="29">
        <v>46701</v>
      </c>
      <c r="E6160">
        <v>0</v>
      </c>
      <c r="F6160">
        <v>0</v>
      </c>
      <c r="G6160">
        <v>0</v>
      </c>
      <c r="H6160">
        <v>0</v>
      </c>
      <c r="L6160">
        <v>380.01196900000002</v>
      </c>
      <c r="R6160">
        <v>380.01196900000002</v>
      </c>
      <c r="S6160" t="s">
        <v>90</v>
      </c>
      <c r="T6160" s="297">
        <v>46311.754166666666</v>
      </c>
    </row>
    <row r="6161" spans="1:20" x14ac:dyDescent="0.35">
      <c r="A6161" t="s">
        <v>114</v>
      </c>
      <c r="B6161" t="s">
        <v>115</v>
      </c>
      <c r="C6161" t="s">
        <v>89</v>
      </c>
      <c r="D6161" s="29">
        <v>46702</v>
      </c>
      <c r="E6161">
        <v>0</v>
      </c>
      <c r="F6161">
        <v>0</v>
      </c>
      <c r="G6161">
        <v>0</v>
      </c>
      <c r="H6161">
        <v>0</v>
      </c>
      <c r="L6161">
        <v>380.01196900000002</v>
      </c>
      <c r="R6161">
        <v>380.01196900000002</v>
      </c>
      <c r="S6161" t="s">
        <v>90</v>
      </c>
      <c r="T6161" s="297">
        <v>46311.754166666666</v>
      </c>
    </row>
    <row r="6162" spans="1:20" x14ac:dyDescent="0.35">
      <c r="A6162" t="s">
        <v>114</v>
      </c>
      <c r="B6162" t="s">
        <v>115</v>
      </c>
      <c r="C6162" t="s">
        <v>89</v>
      </c>
      <c r="D6162" s="29">
        <v>46703</v>
      </c>
      <c r="E6162">
        <v>0</v>
      </c>
      <c r="F6162">
        <v>0</v>
      </c>
      <c r="G6162">
        <v>0</v>
      </c>
      <c r="H6162">
        <v>0</v>
      </c>
      <c r="L6162">
        <v>380.01196900000002</v>
      </c>
      <c r="R6162">
        <v>380.01196900000002</v>
      </c>
      <c r="S6162" t="s">
        <v>90</v>
      </c>
      <c r="T6162" s="297">
        <v>46311.754166666666</v>
      </c>
    </row>
    <row r="6163" spans="1:20" x14ac:dyDescent="0.35">
      <c r="A6163" t="s">
        <v>114</v>
      </c>
      <c r="B6163" t="s">
        <v>115</v>
      </c>
      <c r="C6163" t="s">
        <v>89</v>
      </c>
      <c r="D6163" s="29">
        <v>46704</v>
      </c>
      <c r="E6163">
        <v>0</v>
      </c>
      <c r="F6163">
        <v>0</v>
      </c>
      <c r="G6163">
        <v>0</v>
      </c>
      <c r="H6163">
        <v>0</v>
      </c>
      <c r="L6163">
        <v>380.01196900000002</v>
      </c>
      <c r="R6163">
        <v>380.01196900000002</v>
      </c>
      <c r="S6163" t="s">
        <v>90</v>
      </c>
      <c r="T6163" s="297">
        <v>46311.754166666666</v>
      </c>
    </row>
    <row r="6164" spans="1:20" x14ac:dyDescent="0.35">
      <c r="A6164" t="s">
        <v>114</v>
      </c>
      <c r="B6164" t="s">
        <v>115</v>
      </c>
      <c r="C6164" t="s">
        <v>89</v>
      </c>
      <c r="D6164" s="29">
        <v>46705</v>
      </c>
      <c r="E6164">
        <v>0</v>
      </c>
      <c r="F6164">
        <v>0</v>
      </c>
      <c r="G6164">
        <v>0</v>
      </c>
      <c r="H6164">
        <v>0</v>
      </c>
      <c r="L6164">
        <v>380.01196900000002</v>
      </c>
      <c r="R6164">
        <v>380.01196900000002</v>
      </c>
      <c r="S6164" t="s">
        <v>90</v>
      </c>
      <c r="T6164" s="297">
        <v>46311.754166666666</v>
      </c>
    </row>
    <row r="6165" spans="1:20" x14ac:dyDescent="0.35">
      <c r="A6165" t="s">
        <v>114</v>
      </c>
      <c r="B6165" t="s">
        <v>115</v>
      </c>
      <c r="C6165" t="s">
        <v>89</v>
      </c>
      <c r="D6165" s="29">
        <v>46706</v>
      </c>
      <c r="E6165">
        <v>0</v>
      </c>
      <c r="F6165">
        <v>0</v>
      </c>
      <c r="G6165">
        <v>0</v>
      </c>
      <c r="H6165">
        <v>0</v>
      </c>
      <c r="L6165">
        <v>380.01196900000002</v>
      </c>
      <c r="R6165">
        <v>380.01196900000002</v>
      </c>
      <c r="S6165" t="s">
        <v>90</v>
      </c>
      <c r="T6165" s="297">
        <v>46311.754166666666</v>
      </c>
    </row>
    <row r="6166" spans="1:20" x14ac:dyDescent="0.35">
      <c r="A6166" t="s">
        <v>114</v>
      </c>
      <c r="B6166" t="s">
        <v>115</v>
      </c>
      <c r="C6166" t="s">
        <v>89</v>
      </c>
      <c r="D6166" s="29">
        <v>46707</v>
      </c>
      <c r="E6166">
        <v>0</v>
      </c>
      <c r="F6166">
        <v>0</v>
      </c>
      <c r="G6166">
        <v>0</v>
      </c>
      <c r="H6166">
        <v>0</v>
      </c>
      <c r="L6166">
        <v>380.01196900000002</v>
      </c>
      <c r="R6166">
        <v>380.01196900000002</v>
      </c>
      <c r="S6166" t="s">
        <v>90</v>
      </c>
      <c r="T6166" s="297">
        <v>46311.754166666666</v>
      </c>
    </row>
    <row r="6167" spans="1:20" x14ac:dyDescent="0.35">
      <c r="A6167" t="s">
        <v>114</v>
      </c>
      <c r="B6167" t="s">
        <v>115</v>
      </c>
      <c r="C6167" t="s">
        <v>89</v>
      </c>
      <c r="D6167" s="29">
        <v>46708</v>
      </c>
      <c r="E6167">
        <v>0</v>
      </c>
      <c r="F6167">
        <v>0</v>
      </c>
      <c r="G6167">
        <v>0</v>
      </c>
      <c r="H6167">
        <v>0</v>
      </c>
      <c r="L6167">
        <v>380.01196900000002</v>
      </c>
      <c r="R6167">
        <v>380.01196900000002</v>
      </c>
      <c r="S6167" t="s">
        <v>90</v>
      </c>
      <c r="T6167" s="297">
        <v>46311.754166666666</v>
      </c>
    </row>
    <row r="6168" spans="1:20" x14ac:dyDescent="0.35">
      <c r="A6168" t="s">
        <v>114</v>
      </c>
      <c r="B6168" t="s">
        <v>115</v>
      </c>
      <c r="C6168" t="s">
        <v>89</v>
      </c>
      <c r="D6168" s="29">
        <v>46709</v>
      </c>
      <c r="E6168">
        <v>0</v>
      </c>
      <c r="F6168">
        <v>0</v>
      </c>
      <c r="G6168">
        <v>0</v>
      </c>
      <c r="H6168">
        <v>0</v>
      </c>
      <c r="L6168">
        <v>380.01196900000002</v>
      </c>
      <c r="R6168">
        <v>380.01196900000002</v>
      </c>
      <c r="S6168" t="s">
        <v>90</v>
      </c>
      <c r="T6168" s="297">
        <v>46311.754166666666</v>
      </c>
    </row>
    <row r="6169" spans="1:20" x14ac:dyDescent="0.35">
      <c r="A6169" t="s">
        <v>114</v>
      </c>
      <c r="B6169" t="s">
        <v>115</v>
      </c>
      <c r="C6169" t="s">
        <v>89</v>
      </c>
      <c r="D6169" s="29">
        <v>46710</v>
      </c>
      <c r="E6169">
        <v>0</v>
      </c>
      <c r="F6169">
        <v>0</v>
      </c>
      <c r="G6169">
        <v>0</v>
      </c>
      <c r="H6169">
        <v>0</v>
      </c>
      <c r="L6169">
        <v>380.01196900000002</v>
      </c>
      <c r="R6169">
        <v>380.01196900000002</v>
      </c>
      <c r="S6169" t="s">
        <v>90</v>
      </c>
      <c r="T6169" s="297">
        <v>46311.754166666666</v>
      </c>
    </row>
    <row r="6170" spans="1:20" x14ac:dyDescent="0.35">
      <c r="A6170" t="s">
        <v>114</v>
      </c>
      <c r="B6170" t="s">
        <v>115</v>
      </c>
      <c r="C6170" t="s">
        <v>89</v>
      </c>
      <c r="D6170" s="29">
        <v>46711</v>
      </c>
      <c r="E6170">
        <v>0</v>
      </c>
      <c r="F6170">
        <v>0</v>
      </c>
      <c r="G6170">
        <v>0</v>
      </c>
      <c r="H6170">
        <v>0</v>
      </c>
      <c r="L6170">
        <v>380.01196900000002</v>
      </c>
      <c r="R6170">
        <v>380.01196900000002</v>
      </c>
      <c r="S6170" t="s">
        <v>90</v>
      </c>
      <c r="T6170" s="297">
        <v>46311.754166666666</v>
      </c>
    </row>
    <row r="6171" spans="1:20" x14ac:dyDescent="0.35">
      <c r="A6171" t="s">
        <v>114</v>
      </c>
      <c r="B6171" t="s">
        <v>115</v>
      </c>
      <c r="C6171" t="s">
        <v>89</v>
      </c>
      <c r="D6171" s="29">
        <v>46712</v>
      </c>
      <c r="E6171">
        <v>0</v>
      </c>
      <c r="F6171">
        <v>0</v>
      </c>
      <c r="G6171">
        <v>0</v>
      </c>
      <c r="H6171">
        <v>0</v>
      </c>
      <c r="L6171">
        <v>380.01196900000002</v>
      </c>
      <c r="R6171">
        <v>380.01196900000002</v>
      </c>
      <c r="S6171" t="s">
        <v>90</v>
      </c>
      <c r="T6171" s="297">
        <v>46311.754166666666</v>
      </c>
    </row>
    <row r="6172" spans="1:20" x14ac:dyDescent="0.35">
      <c r="A6172" t="s">
        <v>114</v>
      </c>
      <c r="B6172" t="s">
        <v>115</v>
      </c>
      <c r="C6172" t="s">
        <v>89</v>
      </c>
      <c r="D6172" s="29">
        <v>46713</v>
      </c>
      <c r="E6172">
        <v>0</v>
      </c>
      <c r="F6172">
        <v>0</v>
      </c>
      <c r="G6172">
        <v>0</v>
      </c>
      <c r="H6172">
        <v>0</v>
      </c>
      <c r="L6172">
        <v>380.01196900000002</v>
      </c>
      <c r="R6172">
        <v>380.01196900000002</v>
      </c>
      <c r="S6172" t="s">
        <v>90</v>
      </c>
      <c r="T6172" s="297">
        <v>46311.754166666666</v>
      </c>
    </row>
    <row r="6173" spans="1:20" x14ac:dyDescent="0.35">
      <c r="A6173" t="s">
        <v>114</v>
      </c>
      <c r="B6173" t="s">
        <v>115</v>
      </c>
      <c r="C6173" t="s">
        <v>89</v>
      </c>
      <c r="D6173" s="29">
        <v>46714</v>
      </c>
      <c r="E6173">
        <v>0</v>
      </c>
      <c r="F6173">
        <v>0</v>
      </c>
      <c r="G6173">
        <v>0</v>
      </c>
      <c r="H6173">
        <v>0</v>
      </c>
      <c r="L6173">
        <v>380.01196900000002</v>
      </c>
      <c r="R6173">
        <v>380.01196900000002</v>
      </c>
      <c r="S6173" t="s">
        <v>90</v>
      </c>
      <c r="T6173" s="297">
        <v>46311.754166666666</v>
      </c>
    </row>
    <row r="6174" spans="1:20" x14ac:dyDescent="0.35">
      <c r="A6174" t="s">
        <v>114</v>
      </c>
      <c r="B6174" t="s">
        <v>115</v>
      </c>
      <c r="C6174" t="s">
        <v>89</v>
      </c>
      <c r="D6174" s="29">
        <v>46715</v>
      </c>
      <c r="E6174">
        <v>0</v>
      </c>
      <c r="F6174">
        <v>0</v>
      </c>
      <c r="G6174">
        <v>0</v>
      </c>
      <c r="H6174">
        <v>0</v>
      </c>
      <c r="L6174">
        <v>380.01196900000002</v>
      </c>
      <c r="R6174">
        <v>380.01196900000002</v>
      </c>
      <c r="S6174" t="s">
        <v>90</v>
      </c>
      <c r="T6174" s="297">
        <v>46311.754166666666</v>
      </c>
    </row>
    <row r="6175" spans="1:20" x14ac:dyDescent="0.35">
      <c r="A6175" t="s">
        <v>114</v>
      </c>
      <c r="B6175" t="s">
        <v>115</v>
      </c>
      <c r="C6175" t="s">
        <v>89</v>
      </c>
      <c r="D6175" s="29">
        <v>46716</v>
      </c>
      <c r="E6175">
        <v>0</v>
      </c>
      <c r="F6175">
        <v>0</v>
      </c>
      <c r="G6175">
        <v>0</v>
      </c>
      <c r="H6175">
        <v>0</v>
      </c>
      <c r="L6175">
        <v>380.01196900000002</v>
      </c>
      <c r="R6175">
        <v>380.01196900000002</v>
      </c>
      <c r="S6175" t="s">
        <v>90</v>
      </c>
      <c r="T6175" s="297">
        <v>46311.754166666666</v>
      </c>
    </row>
    <row r="6176" spans="1:20" x14ac:dyDescent="0.35">
      <c r="A6176" t="s">
        <v>114</v>
      </c>
      <c r="B6176" t="s">
        <v>115</v>
      </c>
      <c r="C6176" t="s">
        <v>89</v>
      </c>
      <c r="D6176" s="29">
        <v>46717</v>
      </c>
      <c r="E6176">
        <v>0</v>
      </c>
      <c r="F6176">
        <v>0</v>
      </c>
      <c r="G6176">
        <v>0</v>
      </c>
      <c r="H6176">
        <v>0</v>
      </c>
      <c r="L6176">
        <v>380.01196900000002</v>
      </c>
      <c r="R6176">
        <v>380.01196900000002</v>
      </c>
      <c r="S6176" t="s">
        <v>90</v>
      </c>
      <c r="T6176" s="297">
        <v>46311.754166666666</v>
      </c>
    </row>
    <row r="6177" spans="1:20" x14ac:dyDescent="0.35">
      <c r="A6177" t="s">
        <v>114</v>
      </c>
      <c r="B6177" t="s">
        <v>115</v>
      </c>
      <c r="C6177" t="s">
        <v>89</v>
      </c>
      <c r="D6177" s="29">
        <v>46718</v>
      </c>
      <c r="E6177">
        <v>0</v>
      </c>
      <c r="F6177">
        <v>0</v>
      </c>
      <c r="G6177">
        <v>0</v>
      </c>
      <c r="H6177">
        <v>0</v>
      </c>
      <c r="L6177">
        <v>380.01196900000002</v>
      </c>
      <c r="R6177">
        <v>380.01196900000002</v>
      </c>
      <c r="S6177" t="s">
        <v>90</v>
      </c>
      <c r="T6177" s="297">
        <v>46311.754166666666</v>
      </c>
    </row>
    <row r="6178" spans="1:20" x14ac:dyDescent="0.35">
      <c r="A6178" t="s">
        <v>114</v>
      </c>
      <c r="B6178" t="s">
        <v>115</v>
      </c>
      <c r="C6178" t="s">
        <v>89</v>
      </c>
      <c r="D6178" s="29">
        <v>46719</v>
      </c>
      <c r="E6178">
        <v>0</v>
      </c>
      <c r="F6178">
        <v>0</v>
      </c>
      <c r="G6178">
        <v>0</v>
      </c>
      <c r="H6178">
        <v>0</v>
      </c>
      <c r="L6178">
        <v>380.01196900000002</v>
      </c>
      <c r="R6178">
        <v>380.01196900000002</v>
      </c>
      <c r="S6178" t="s">
        <v>90</v>
      </c>
      <c r="T6178" s="297">
        <v>46311.754166666666</v>
      </c>
    </row>
    <row r="6179" spans="1:20" x14ac:dyDescent="0.35">
      <c r="A6179" t="s">
        <v>114</v>
      </c>
      <c r="B6179" t="s">
        <v>115</v>
      </c>
      <c r="C6179" t="s">
        <v>89</v>
      </c>
      <c r="D6179" s="29">
        <v>46720</v>
      </c>
      <c r="E6179">
        <v>0</v>
      </c>
      <c r="F6179">
        <v>0</v>
      </c>
      <c r="G6179">
        <v>0</v>
      </c>
      <c r="H6179">
        <v>0</v>
      </c>
      <c r="L6179">
        <v>380.01196900000002</v>
      </c>
      <c r="R6179">
        <v>380.01196900000002</v>
      </c>
      <c r="S6179" t="s">
        <v>90</v>
      </c>
      <c r="T6179" s="297">
        <v>46311.754166666666</v>
      </c>
    </row>
    <row r="6180" spans="1:20" x14ac:dyDescent="0.35">
      <c r="A6180" t="s">
        <v>114</v>
      </c>
      <c r="B6180" t="s">
        <v>115</v>
      </c>
      <c r="C6180" t="s">
        <v>89</v>
      </c>
      <c r="D6180" s="29">
        <v>46721</v>
      </c>
      <c r="E6180">
        <v>0</v>
      </c>
      <c r="F6180">
        <v>0</v>
      </c>
      <c r="G6180">
        <v>0</v>
      </c>
      <c r="H6180">
        <v>0</v>
      </c>
      <c r="L6180">
        <v>380.01196900000002</v>
      </c>
      <c r="R6180">
        <v>380.01196900000002</v>
      </c>
      <c r="S6180" t="s">
        <v>90</v>
      </c>
      <c r="T6180" s="297">
        <v>46311.754166666666</v>
      </c>
    </row>
    <row r="6181" spans="1:20" x14ac:dyDescent="0.35">
      <c r="A6181" t="s">
        <v>114</v>
      </c>
      <c r="B6181" t="s">
        <v>115</v>
      </c>
      <c r="C6181" t="s">
        <v>89</v>
      </c>
      <c r="D6181" s="29">
        <v>46722</v>
      </c>
      <c r="E6181">
        <v>0</v>
      </c>
      <c r="F6181">
        <v>0</v>
      </c>
      <c r="G6181">
        <v>0</v>
      </c>
      <c r="H6181">
        <v>0</v>
      </c>
      <c r="L6181">
        <v>380.01196900000002</v>
      </c>
      <c r="R6181">
        <v>380.01196900000002</v>
      </c>
      <c r="S6181" t="s">
        <v>90</v>
      </c>
      <c r="T6181" s="297">
        <v>46311.754166666666</v>
      </c>
    </row>
    <row r="6182" spans="1:20" x14ac:dyDescent="0.35">
      <c r="A6182" t="s">
        <v>114</v>
      </c>
      <c r="B6182" t="s">
        <v>115</v>
      </c>
      <c r="C6182" t="s">
        <v>89</v>
      </c>
      <c r="D6182" s="29">
        <v>46723</v>
      </c>
      <c r="E6182">
        <v>0</v>
      </c>
      <c r="F6182">
        <v>0</v>
      </c>
      <c r="G6182">
        <v>0</v>
      </c>
      <c r="H6182">
        <v>0</v>
      </c>
      <c r="L6182">
        <v>380.01196900000002</v>
      </c>
      <c r="R6182">
        <v>380.01196900000002</v>
      </c>
      <c r="S6182" t="s">
        <v>90</v>
      </c>
      <c r="T6182" s="297">
        <v>46311.754166666666</v>
      </c>
    </row>
    <row r="6183" spans="1:20" x14ac:dyDescent="0.35">
      <c r="A6183" t="s">
        <v>114</v>
      </c>
      <c r="B6183" t="s">
        <v>115</v>
      </c>
      <c r="C6183" t="s">
        <v>89</v>
      </c>
      <c r="D6183" s="29">
        <v>46724</v>
      </c>
      <c r="E6183">
        <v>0</v>
      </c>
      <c r="F6183">
        <v>0</v>
      </c>
      <c r="G6183">
        <v>0</v>
      </c>
      <c r="H6183">
        <v>0</v>
      </c>
      <c r="L6183">
        <v>380.01196900000002</v>
      </c>
      <c r="R6183">
        <v>380.01196900000002</v>
      </c>
      <c r="S6183" t="s">
        <v>90</v>
      </c>
      <c r="T6183" s="297">
        <v>46311.754166666666</v>
      </c>
    </row>
    <row r="6184" spans="1:20" x14ac:dyDescent="0.35">
      <c r="A6184" t="s">
        <v>114</v>
      </c>
      <c r="B6184" t="s">
        <v>115</v>
      </c>
      <c r="C6184" t="s">
        <v>89</v>
      </c>
      <c r="D6184" s="29">
        <v>46725</v>
      </c>
      <c r="E6184">
        <v>0</v>
      </c>
      <c r="F6184">
        <v>0</v>
      </c>
      <c r="G6184">
        <v>0</v>
      </c>
      <c r="H6184">
        <v>0</v>
      </c>
      <c r="L6184">
        <v>380.01196900000002</v>
      </c>
      <c r="R6184">
        <v>380.01196900000002</v>
      </c>
      <c r="S6184" t="s">
        <v>90</v>
      </c>
      <c r="T6184" s="297">
        <v>46311.754166666666</v>
      </c>
    </row>
    <row r="6185" spans="1:20" x14ac:dyDescent="0.35">
      <c r="A6185" t="s">
        <v>114</v>
      </c>
      <c r="B6185" t="s">
        <v>115</v>
      </c>
      <c r="C6185" t="s">
        <v>89</v>
      </c>
      <c r="D6185" s="29">
        <v>46726</v>
      </c>
      <c r="E6185">
        <v>0</v>
      </c>
      <c r="F6185">
        <v>0</v>
      </c>
      <c r="G6185">
        <v>0</v>
      </c>
      <c r="H6185">
        <v>0</v>
      </c>
      <c r="L6185">
        <v>380.01196900000002</v>
      </c>
      <c r="R6185">
        <v>380.01196900000002</v>
      </c>
      <c r="S6185" t="s">
        <v>90</v>
      </c>
      <c r="T6185" s="297">
        <v>46311.754166666666</v>
      </c>
    </row>
    <row r="6186" spans="1:20" x14ac:dyDescent="0.35">
      <c r="A6186" t="s">
        <v>114</v>
      </c>
      <c r="B6186" t="s">
        <v>115</v>
      </c>
      <c r="C6186" t="s">
        <v>89</v>
      </c>
      <c r="D6186" s="29">
        <v>46727</v>
      </c>
      <c r="E6186">
        <v>0</v>
      </c>
      <c r="F6186">
        <v>0</v>
      </c>
      <c r="G6186">
        <v>0</v>
      </c>
      <c r="H6186">
        <v>0</v>
      </c>
      <c r="L6186">
        <v>380.01196900000002</v>
      </c>
      <c r="R6186">
        <v>380.01196900000002</v>
      </c>
      <c r="S6186" t="s">
        <v>90</v>
      </c>
      <c r="T6186" s="297">
        <v>46311.754166666666</v>
      </c>
    </row>
    <row r="6187" spans="1:20" x14ac:dyDescent="0.35">
      <c r="A6187" t="s">
        <v>114</v>
      </c>
      <c r="B6187" t="s">
        <v>115</v>
      </c>
      <c r="C6187" t="s">
        <v>89</v>
      </c>
      <c r="D6187" s="29">
        <v>46728</v>
      </c>
      <c r="E6187">
        <v>0</v>
      </c>
      <c r="F6187">
        <v>0</v>
      </c>
      <c r="G6187">
        <v>0</v>
      </c>
      <c r="H6187">
        <v>0</v>
      </c>
      <c r="L6187">
        <v>380.01196900000002</v>
      </c>
      <c r="R6187">
        <v>380.01196900000002</v>
      </c>
      <c r="S6187" t="s">
        <v>90</v>
      </c>
      <c r="T6187" s="297">
        <v>46311.754166666666</v>
      </c>
    </row>
    <row r="6188" spans="1:20" x14ac:dyDescent="0.35">
      <c r="A6188" t="s">
        <v>114</v>
      </c>
      <c r="B6188" t="s">
        <v>115</v>
      </c>
      <c r="C6188" t="s">
        <v>89</v>
      </c>
      <c r="D6188" s="29">
        <v>46729</v>
      </c>
      <c r="E6188">
        <v>0</v>
      </c>
      <c r="F6188">
        <v>0</v>
      </c>
      <c r="G6188">
        <v>0</v>
      </c>
      <c r="H6188">
        <v>0</v>
      </c>
      <c r="L6188">
        <v>380.01196900000002</v>
      </c>
      <c r="R6188">
        <v>380.01196900000002</v>
      </c>
      <c r="S6188" t="s">
        <v>90</v>
      </c>
      <c r="T6188" s="297">
        <v>46311.754166666666</v>
      </c>
    </row>
    <row r="6189" spans="1:20" x14ac:dyDescent="0.35">
      <c r="A6189" t="s">
        <v>114</v>
      </c>
      <c r="B6189" t="s">
        <v>115</v>
      </c>
      <c r="C6189" t="s">
        <v>89</v>
      </c>
      <c r="D6189" s="29">
        <v>46730</v>
      </c>
      <c r="E6189">
        <v>0</v>
      </c>
      <c r="F6189">
        <v>0</v>
      </c>
      <c r="G6189">
        <v>0</v>
      </c>
      <c r="H6189">
        <v>0</v>
      </c>
      <c r="L6189">
        <v>380.01196900000002</v>
      </c>
      <c r="R6189">
        <v>380.01196900000002</v>
      </c>
      <c r="S6189" t="s">
        <v>90</v>
      </c>
      <c r="T6189" s="297">
        <v>46311.754166666666</v>
      </c>
    </row>
    <row r="6190" spans="1:20" x14ac:dyDescent="0.35">
      <c r="A6190" t="s">
        <v>114</v>
      </c>
      <c r="B6190" t="s">
        <v>115</v>
      </c>
      <c r="C6190" t="s">
        <v>89</v>
      </c>
      <c r="D6190" s="29">
        <v>46731</v>
      </c>
      <c r="E6190">
        <v>0</v>
      </c>
      <c r="F6190">
        <v>0</v>
      </c>
      <c r="G6190">
        <v>0</v>
      </c>
      <c r="H6190">
        <v>0</v>
      </c>
      <c r="L6190">
        <v>380.01196900000002</v>
      </c>
      <c r="R6190">
        <v>380.01196900000002</v>
      </c>
      <c r="S6190" t="s">
        <v>90</v>
      </c>
      <c r="T6190" s="297">
        <v>46311.754166666666</v>
      </c>
    </row>
    <row r="6191" spans="1:20" x14ac:dyDescent="0.35">
      <c r="A6191" t="s">
        <v>114</v>
      </c>
      <c r="B6191" t="s">
        <v>115</v>
      </c>
      <c r="C6191" t="s">
        <v>89</v>
      </c>
      <c r="D6191" s="29">
        <v>46732</v>
      </c>
      <c r="E6191">
        <v>0</v>
      </c>
      <c r="F6191">
        <v>0</v>
      </c>
      <c r="G6191">
        <v>0</v>
      </c>
      <c r="H6191">
        <v>0</v>
      </c>
      <c r="L6191">
        <v>380.01196900000002</v>
      </c>
      <c r="R6191">
        <v>380.01196900000002</v>
      </c>
      <c r="S6191" t="s">
        <v>90</v>
      </c>
      <c r="T6191" s="297">
        <v>46311.754166666666</v>
      </c>
    </row>
    <row r="6192" spans="1:20" x14ac:dyDescent="0.35">
      <c r="A6192" t="s">
        <v>114</v>
      </c>
      <c r="B6192" t="s">
        <v>115</v>
      </c>
      <c r="C6192" t="s">
        <v>89</v>
      </c>
      <c r="D6192" s="29">
        <v>46733</v>
      </c>
      <c r="E6192">
        <v>0</v>
      </c>
      <c r="F6192">
        <v>0</v>
      </c>
      <c r="G6192">
        <v>0</v>
      </c>
      <c r="H6192">
        <v>0</v>
      </c>
      <c r="L6192">
        <v>380.01196900000002</v>
      </c>
      <c r="R6192">
        <v>380.01196900000002</v>
      </c>
      <c r="S6192" t="s">
        <v>90</v>
      </c>
      <c r="T6192" s="297">
        <v>46311.754166666666</v>
      </c>
    </row>
    <row r="6193" spans="1:20" x14ac:dyDescent="0.35">
      <c r="A6193" t="s">
        <v>114</v>
      </c>
      <c r="B6193" t="s">
        <v>115</v>
      </c>
      <c r="C6193" t="s">
        <v>89</v>
      </c>
      <c r="D6193" s="29">
        <v>46734</v>
      </c>
      <c r="E6193">
        <v>0</v>
      </c>
      <c r="F6193">
        <v>0</v>
      </c>
      <c r="G6193">
        <v>0</v>
      </c>
      <c r="H6193">
        <v>0</v>
      </c>
      <c r="L6193">
        <v>380.01196900000002</v>
      </c>
      <c r="R6193">
        <v>380.01196900000002</v>
      </c>
      <c r="S6193" t="s">
        <v>90</v>
      </c>
      <c r="T6193" s="297">
        <v>46311.754166666666</v>
      </c>
    </row>
    <row r="6194" spans="1:20" x14ac:dyDescent="0.35">
      <c r="A6194" t="s">
        <v>114</v>
      </c>
      <c r="B6194" t="s">
        <v>115</v>
      </c>
      <c r="C6194" t="s">
        <v>89</v>
      </c>
      <c r="D6194" s="29">
        <v>46735</v>
      </c>
      <c r="E6194">
        <v>0</v>
      </c>
      <c r="F6194">
        <v>0</v>
      </c>
      <c r="G6194">
        <v>0</v>
      </c>
      <c r="H6194">
        <v>0</v>
      </c>
      <c r="L6194">
        <v>380.01196900000002</v>
      </c>
      <c r="R6194">
        <v>380.01196900000002</v>
      </c>
      <c r="S6194" t="s">
        <v>90</v>
      </c>
      <c r="T6194" s="297">
        <v>46311.754166666666</v>
      </c>
    </row>
    <row r="6195" spans="1:20" x14ac:dyDescent="0.35">
      <c r="A6195" t="s">
        <v>114</v>
      </c>
      <c r="B6195" t="s">
        <v>115</v>
      </c>
      <c r="C6195" t="s">
        <v>89</v>
      </c>
      <c r="D6195" s="29">
        <v>46736</v>
      </c>
      <c r="E6195">
        <v>0</v>
      </c>
      <c r="F6195">
        <v>0</v>
      </c>
      <c r="G6195">
        <v>0</v>
      </c>
      <c r="H6195">
        <v>0</v>
      </c>
      <c r="L6195">
        <v>380.01196900000002</v>
      </c>
      <c r="R6195">
        <v>380.01196900000002</v>
      </c>
      <c r="S6195" t="s">
        <v>90</v>
      </c>
      <c r="T6195" s="297">
        <v>46311.754166666666</v>
      </c>
    </row>
    <row r="6196" spans="1:20" x14ac:dyDescent="0.35">
      <c r="A6196" t="s">
        <v>114</v>
      </c>
      <c r="B6196" t="s">
        <v>115</v>
      </c>
      <c r="C6196" t="s">
        <v>89</v>
      </c>
      <c r="D6196" s="29">
        <v>46737</v>
      </c>
      <c r="E6196">
        <v>0</v>
      </c>
      <c r="F6196">
        <v>0</v>
      </c>
      <c r="G6196">
        <v>0</v>
      </c>
      <c r="H6196">
        <v>0</v>
      </c>
      <c r="L6196">
        <v>380.01196900000002</v>
      </c>
      <c r="R6196">
        <v>380.01196900000002</v>
      </c>
      <c r="S6196" t="s">
        <v>90</v>
      </c>
      <c r="T6196" s="297">
        <v>46311.754166666666</v>
      </c>
    </row>
    <row r="6197" spans="1:20" x14ac:dyDescent="0.35">
      <c r="A6197" t="s">
        <v>114</v>
      </c>
      <c r="B6197" t="s">
        <v>115</v>
      </c>
      <c r="C6197" t="s">
        <v>89</v>
      </c>
      <c r="D6197" s="29">
        <v>46738</v>
      </c>
      <c r="E6197">
        <v>0</v>
      </c>
      <c r="F6197">
        <v>0</v>
      </c>
      <c r="G6197">
        <v>0</v>
      </c>
      <c r="H6197">
        <v>0</v>
      </c>
      <c r="L6197">
        <v>380.01196900000002</v>
      </c>
      <c r="R6197">
        <v>380.01196900000002</v>
      </c>
      <c r="S6197" t="s">
        <v>90</v>
      </c>
      <c r="T6197" s="297">
        <v>46311.754166666666</v>
      </c>
    </row>
    <row r="6198" spans="1:20" x14ac:dyDescent="0.35">
      <c r="A6198" t="s">
        <v>114</v>
      </c>
      <c r="B6198" t="s">
        <v>115</v>
      </c>
      <c r="C6198" t="s">
        <v>89</v>
      </c>
      <c r="D6198" s="29">
        <v>46739</v>
      </c>
      <c r="E6198">
        <v>0</v>
      </c>
      <c r="F6198">
        <v>0</v>
      </c>
      <c r="G6198">
        <v>0</v>
      </c>
      <c r="H6198">
        <v>0</v>
      </c>
      <c r="L6198">
        <v>380.01196900000002</v>
      </c>
      <c r="R6198">
        <v>380.01196900000002</v>
      </c>
      <c r="S6198" t="s">
        <v>90</v>
      </c>
      <c r="T6198" s="297">
        <v>46311.754166666666</v>
      </c>
    </row>
    <row r="6199" spans="1:20" x14ac:dyDescent="0.35">
      <c r="A6199" t="s">
        <v>114</v>
      </c>
      <c r="B6199" t="s">
        <v>115</v>
      </c>
      <c r="C6199" t="s">
        <v>89</v>
      </c>
      <c r="D6199" s="29">
        <v>46740</v>
      </c>
      <c r="E6199">
        <v>0</v>
      </c>
      <c r="F6199">
        <v>0</v>
      </c>
      <c r="G6199">
        <v>0</v>
      </c>
      <c r="H6199">
        <v>0</v>
      </c>
      <c r="L6199">
        <v>380.01196900000002</v>
      </c>
      <c r="R6199">
        <v>380.01196900000002</v>
      </c>
      <c r="S6199" t="s">
        <v>90</v>
      </c>
      <c r="T6199" s="297">
        <v>46311.754166666666</v>
      </c>
    </row>
    <row r="6200" spans="1:20" x14ac:dyDescent="0.35">
      <c r="A6200" t="s">
        <v>114</v>
      </c>
      <c r="B6200" t="s">
        <v>115</v>
      </c>
      <c r="C6200" t="s">
        <v>89</v>
      </c>
      <c r="D6200" s="29">
        <v>46741</v>
      </c>
      <c r="E6200">
        <v>0</v>
      </c>
      <c r="F6200">
        <v>0</v>
      </c>
      <c r="G6200">
        <v>0</v>
      </c>
      <c r="H6200">
        <v>0</v>
      </c>
      <c r="L6200">
        <v>380.01196900000002</v>
      </c>
      <c r="R6200">
        <v>380.01196900000002</v>
      </c>
      <c r="S6200" t="s">
        <v>90</v>
      </c>
      <c r="T6200" s="297">
        <v>46311.754166666666</v>
      </c>
    </row>
    <row r="6201" spans="1:20" x14ac:dyDescent="0.35">
      <c r="A6201" t="s">
        <v>114</v>
      </c>
      <c r="B6201" t="s">
        <v>115</v>
      </c>
      <c r="C6201" t="s">
        <v>89</v>
      </c>
      <c r="D6201" s="29">
        <v>46742</v>
      </c>
      <c r="E6201">
        <v>0</v>
      </c>
      <c r="F6201">
        <v>0</v>
      </c>
      <c r="G6201">
        <v>0</v>
      </c>
      <c r="H6201">
        <v>0</v>
      </c>
      <c r="L6201">
        <v>380.01196900000002</v>
      </c>
      <c r="R6201">
        <v>380.01196900000002</v>
      </c>
      <c r="S6201" t="s">
        <v>90</v>
      </c>
      <c r="T6201" s="297">
        <v>46311.754166666666</v>
      </c>
    </row>
    <row r="6202" spans="1:20" x14ac:dyDescent="0.35">
      <c r="A6202" t="s">
        <v>114</v>
      </c>
      <c r="B6202" t="s">
        <v>115</v>
      </c>
      <c r="C6202" t="s">
        <v>89</v>
      </c>
      <c r="D6202" s="29">
        <v>46743</v>
      </c>
      <c r="E6202">
        <v>0</v>
      </c>
      <c r="F6202">
        <v>0</v>
      </c>
      <c r="G6202">
        <v>0</v>
      </c>
      <c r="H6202">
        <v>0</v>
      </c>
      <c r="L6202">
        <v>380.01196900000002</v>
      </c>
      <c r="R6202">
        <v>380.01196900000002</v>
      </c>
      <c r="S6202" t="s">
        <v>90</v>
      </c>
      <c r="T6202" s="297">
        <v>46311.754166666666</v>
      </c>
    </row>
    <row r="6203" spans="1:20" x14ac:dyDescent="0.35">
      <c r="A6203" t="s">
        <v>114</v>
      </c>
      <c r="B6203" t="s">
        <v>115</v>
      </c>
      <c r="C6203" t="s">
        <v>89</v>
      </c>
      <c r="D6203" s="29">
        <v>46744</v>
      </c>
      <c r="E6203">
        <v>0</v>
      </c>
      <c r="F6203">
        <v>0</v>
      </c>
      <c r="G6203">
        <v>0</v>
      </c>
      <c r="H6203">
        <v>0</v>
      </c>
      <c r="L6203">
        <v>380.01196900000002</v>
      </c>
      <c r="R6203">
        <v>380.01196900000002</v>
      </c>
      <c r="S6203" t="s">
        <v>90</v>
      </c>
      <c r="T6203" s="297">
        <v>46311.754166666666</v>
      </c>
    </row>
    <row r="6204" spans="1:20" x14ac:dyDescent="0.35">
      <c r="A6204" t="s">
        <v>114</v>
      </c>
      <c r="B6204" t="s">
        <v>115</v>
      </c>
      <c r="C6204" t="s">
        <v>89</v>
      </c>
      <c r="D6204" s="29">
        <v>46745</v>
      </c>
      <c r="E6204">
        <v>0</v>
      </c>
      <c r="F6204">
        <v>0</v>
      </c>
      <c r="G6204">
        <v>0</v>
      </c>
      <c r="H6204">
        <v>0</v>
      </c>
      <c r="L6204">
        <v>380.01196900000002</v>
      </c>
      <c r="R6204">
        <v>380.01196900000002</v>
      </c>
      <c r="S6204" t="s">
        <v>90</v>
      </c>
      <c r="T6204" s="297">
        <v>46311.754166666666</v>
      </c>
    </row>
    <row r="6205" spans="1:20" x14ac:dyDescent="0.35">
      <c r="A6205" t="s">
        <v>114</v>
      </c>
      <c r="B6205" t="s">
        <v>115</v>
      </c>
      <c r="C6205" t="s">
        <v>89</v>
      </c>
      <c r="D6205" s="29">
        <v>46746</v>
      </c>
      <c r="E6205">
        <v>0</v>
      </c>
      <c r="F6205">
        <v>0</v>
      </c>
      <c r="G6205">
        <v>0</v>
      </c>
      <c r="H6205">
        <v>0</v>
      </c>
      <c r="L6205">
        <v>380.01196900000002</v>
      </c>
      <c r="R6205">
        <v>380.01196900000002</v>
      </c>
      <c r="S6205" t="s">
        <v>90</v>
      </c>
      <c r="T6205" s="297">
        <v>46311.754166666666</v>
      </c>
    </row>
    <row r="6206" spans="1:20" x14ac:dyDescent="0.35">
      <c r="A6206" t="s">
        <v>114</v>
      </c>
      <c r="B6206" t="s">
        <v>115</v>
      </c>
      <c r="C6206" t="s">
        <v>89</v>
      </c>
      <c r="D6206" s="29">
        <v>46747</v>
      </c>
      <c r="E6206">
        <v>0</v>
      </c>
      <c r="F6206">
        <v>0</v>
      </c>
      <c r="G6206">
        <v>0</v>
      </c>
      <c r="H6206">
        <v>0</v>
      </c>
      <c r="L6206">
        <v>380.01196900000002</v>
      </c>
      <c r="R6206">
        <v>380.01196900000002</v>
      </c>
      <c r="S6206" t="s">
        <v>90</v>
      </c>
      <c r="T6206" s="297">
        <v>46311.754166666666</v>
      </c>
    </row>
    <row r="6207" spans="1:20" x14ac:dyDescent="0.35">
      <c r="A6207" t="s">
        <v>114</v>
      </c>
      <c r="B6207" t="s">
        <v>115</v>
      </c>
      <c r="C6207" t="s">
        <v>89</v>
      </c>
      <c r="D6207" s="29">
        <v>46748</v>
      </c>
      <c r="E6207">
        <v>0</v>
      </c>
      <c r="F6207">
        <v>0</v>
      </c>
      <c r="G6207">
        <v>0</v>
      </c>
      <c r="H6207">
        <v>0</v>
      </c>
      <c r="L6207">
        <v>380.01196900000002</v>
      </c>
      <c r="R6207">
        <v>380.01196900000002</v>
      </c>
      <c r="S6207" t="s">
        <v>90</v>
      </c>
      <c r="T6207" s="297">
        <v>46311.754166666666</v>
      </c>
    </row>
    <row r="6208" spans="1:20" x14ac:dyDescent="0.35">
      <c r="A6208" t="s">
        <v>114</v>
      </c>
      <c r="B6208" t="s">
        <v>115</v>
      </c>
      <c r="C6208" t="s">
        <v>89</v>
      </c>
      <c r="D6208" s="29">
        <v>46749</v>
      </c>
      <c r="E6208">
        <v>0</v>
      </c>
      <c r="F6208">
        <v>0</v>
      </c>
      <c r="G6208">
        <v>0</v>
      </c>
      <c r="H6208">
        <v>0</v>
      </c>
      <c r="L6208">
        <v>380.01196900000002</v>
      </c>
      <c r="R6208">
        <v>380.01196900000002</v>
      </c>
      <c r="S6208" t="s">
        <v>90</v>
      </c>
      <c r="T6208" s="297">
        <v>46311.754166666666</v>
      </c>
    </row>
    <row r="6209" spans="1:20" x14ac:dyDescent="0.35">
      <c r="A6209" t="s">
        <v>114</v>
      </c>
      <c r="B6209" t="s">
        <v>115</v>
      </c>
      <c r="C6209" t="s">
        <v>89</v>
      </c>
      <c r="D6209" s="29">
        <v>46750</v>
      </c>
      <c r="E6209">
        <v>0</v>
      </c>
      <c r="F6209">
        <v>0</v>
      </c>
      <c r="G6209">
        <v>0</v>
      </c>
      <c r="H6209">
        <v>0</v>
      </c>
      <c r="L6209">
        <v>380.01196900000002</v>
      </c>
      <c r="R6209">
        <v>380.01196900000002</v>
      </c>
      <c r="S6209" t="s">
        <v>90</v>
      </c>
      <c r="T6209" s="297">
        <v>46311.754166666666</v>
      </c>
    </row>
    <row r="6210" spans="1:20" x14ac:dyDescent="0.35">
      <c r="A6210" t="s">
        <v>114</v>
      </c>
      <c r="B6210" t="s">
        <v>115</v>
      </c>
      <c r="C6210" t="s">
        <v>89</v>
      </c>
      <c r="D6210" s="29">
        <v>46751</v>
      </c>
      <c r="E6210">
        <v>0</v>
      </c>
      <c r="F6210">
        <v>0</v>
      </c>
      <c r="G6210">
        <v>0</v>
      </c>
      <c r="H6210">
        <v>0</v>
      </c>
      <c r="L6210">
        <v>380.01196900000002</v>
      </c>
      <c r="R6210">
        <v>380.01196900000002</v>
      </c>
      <c r="S6210" t="s">
        <v>90</v>
      </c>
      <c r="T6210" s="297">
        <v>46311.754166666666</v>
      </c>
    </row>
    <row r="6211" spans="1:20" x14ac:dyDescent="0.35">
      <c r="A6211" t="s">
        <v>114</v>
      </c>
      <c r="B6211" t="s">
        <v>115</v>
      </c>
      <c r="C6211" t="s">
        <v>89</v>
      </c>
      <c r="D6211" s="29">
        <v>46752</v>
      </c>
      <c r="E6211">
        <v>0</v>
      </c>
      <c r="F6211">
        <v>0</v>
      </c>
      <c r="G6211">
        <v>0</v>
      </c>
      <c r="H6211">
        <v>0</v>
      </c>
      <c r="L6211">
        <v>380.01196900000002</v>
      </c>
      <c r="R6211">
        <v>380.01196900000002</v>
      </c>
      <c r="S6211" t="s">
        <v>90</v>
      </c>
      <c r="T6211" s="297">
        <v>46311.754166666666</v>
      </c>
    </row>
    <row r="6212" spans="1:20" x14ac:dyDescent="0.35">
      <c r="A6212" t="s">
        <v>116</v>
      </c>
      <c r="B6212" t="s">
        <v>117</v>
      </c>
      <c r="C6212" t="s">
        <v>89</v>
      </c>
      <c r="D6212" s="29">
        <v>46388</v>
      </c>
      <c r="E6212">
        <v>0</v>
      </c>
      <c r="F6212">
        <v>0</v>
      </c>
      <c r="G6212">
        <v>0</v>
      </c>
      <c r="H6212">
        <v>0</v>
      </c>
      <c r="L6212">
        <v>359.08817099999999</v>
      </c>
      <c r="R6212">
        <v>517.65409899999997</v>
      </c>
      <c r="S6212" t="s">
        <v>90</v>
      </c>
      <c r="T6212" s="297">
        <v>46311.754166666666</v>
      </c>
    </row>
    <row r="6213" spans="1:20" x14ac:dyDescent="0.35">
      <c r="A6213" t="s">
        <v>116</v>
      </c>
      <c r="B6213" t="s">
        <v>117</v>
      </c>
      <c r="C6213" t="s">
        <v>89</v>
      </c>
      <c r="D6213" s="29">
        <v>46389</v>
      </c>
      <c r="E6213">
        <v>0</v>
      </c>
      <c r="F6213">
        <v>0</v>
      </c>
      <c r="G6213">
        <v>0</v>
      </c>
      <c r="H6213">
        <v>0</v>
      </c>
      <c r="L6213">
        <v>359.08817099999999</v>
      </c>
      <c r="R6213">
        <v>517.65409899999997</v>
      </c>
      <c r="S6213" t="s">
        <v>90</v>
      </c>
      <c r="T6213" s="297">
        <v>46311.754166666666</v>
      </c>
    </row>
    <row r="6214" spans="1:20" x14ac:dyDescent="0.35">
      <c r="A6214" t="s">
        <v>116</v>
      </c>
      <c r="B6214" t="s">
        <v>117</v>
      </c>
      <c r="C6214" t="s">
        <v>89</v>
      </c>
      <c r="D6214" s="29">
        <v>46390</v>
      </c>
      <c r="E6214">
        <v>0</v>
      </c>
      <c r="F6214">
        <v>0</v>
      </c>
      <c r="G6214">
        <v>0</v>
      </c>
      <c r="H6214">
        <v>0</v>
      </c>
      <c r="L6214">
        <v>359.08817099999999</v>
      </c>
      <c r="R6214">
        <v>517.65409899999997</v>
      </c>
      <c r="S6214" t="s">
        <v>90</v>
      </c>
      <c r="T6214" s="297">
        <v>46311.754166666666</v>
      </c>
    </row>
    <row r="6215" spans="1:20" x14ac:dyDescent="0.35">
      <c r="A6215" t="s">
        <v>116</v>
      </c>
      <c r="B6215" t="s">
        <v>117</v>
      </c>
      <c r="C6215" t="s">
        <v>89</v>
      </c>
      <c r="D6215" s="29">
        <v>46391</v>
      </c>
      <c r="E6215">
        <v>0</v>
      </c>
      <c r="F6215">
        <v>0</v>
      </c>
      <c r="G6215">
        <v>0</v>
      </c>
      <c r="H6215">
        <v>0</v>
      </c>
      <c r="L6215">
        <v>359.08817099999999</v>
      </c>
      <c r="R6215">
        <v>517.65409899999997</v>
      </c>
      <c r="S6215" t="s">
        <v>90</v>
      </c>
      <c r="T6215" s="297">
        <v>46311.754166666666</v>
      </c>
    </row>
    <row r="6216" spans="1:20" x14ac:dyDescent="0.35">
      <c r="A6216" t="s">
        <v>116</v>
      </c>
      <c r="B6216" t="s">
        <v>117</v>
      </c>
      <c r="C6216" t="s">
        <v>89</v>
      </c>
      <c r="D6216" s="29">
        <v>46392</v>
      </c>
      <c r="E6216">
        <v>0</v>
      </c>
      <c r="F6216">
        <v>0</v>
      </c>
      <c r="G6216">
        <v>0</v>
      </c>
      <c r="H6216">
        <v>0</v>
      </c>
      <c r="L6216">
        <v>359.08817099999999</v>
      </c>
      <c r="R6216">
        <v>517.65409899999997</v>
      </c>
      <c r="S6216" t="s">
        <v>90</v>
      </c>
      <c r="T6216" s="297">
        <v>46311.754166666666</v>
      </c>
    </row>
    <row r="6217" spans="1:20" x14ac:dyDescent="0.35">
      <c r="A6217" t="s">
        <v>116</v>
      </c>
      <c r="B6217" t="s">
        <v>117</v>
      </c>
      <c r="C6217" t="s">
        <v>89</v>
      </c>
      <c r="D6217" s="29">
        <v>46393</v>
      </c>
      <c r="E6217">
        <v>0</v>
      </c>
      <c r="F6217">
        <v>0</v>
      </c>
      <c r="G6217">
        <v>0</v>
      </c>
      <c r="H6217">
        <v>0</v>
      </c>
      <c r="L6217">
        <v>359.08817099999999</v>
      </c>
      <c r="R6217">
        <v>517.65409899999997</v>
      </c>
      <c r="S6217" t="s">
        <v>90</v>
      </c>
      <c r="T6217" s="297">
        <v>46311.754166666666</v>
      </c>
    </row>
    <row r="6218" spans="1:20" x14ac:dyDescent="0.35">
      <c r="A6218" t="s">
        <v>116</v>
      </c>
      <c r="B6218" t="s">
        <v>117</v>
      </c>
      <c r="C6218" t="s">
        <v>89</v>
      </c>
      <c r="D6218" s="29">
        <v>46394</v>
      </c>
      <c r="E6218">
        <v>0</v>
      </c>
      <c r="F6218">
        <v>0</v>
      </c>
      <c r="G6218">
        <v>0</v>
      </c>
      <c r="H6218">
        <v>0</v>
      </c>
      <c r="L6218">
        <v>359.08817099999999</v>
      </c>
      <c r="R6218">
        <v>517.65409899999997</v>
      </c>
      <c r="S6218" t="s">
        <v>90</v>
      </c>
      <c r="T6218" s="297">
        <v>46311.754166666666</v>
      </c>
    </row>
    <row r="6219" spans="1:20" x14ac:dyDescent="0.35">
      <c r="A6219" t="s">
        <v>116</v>
      </c>
      <c r="B6219" t="s">
        <v>117</v>
      </c>
      <c r="C6219" t="s">
        <v>89</v>
      </c>
      <c r="D6219" s="29">
        <v>46395</v>
      </c>
      <c r="E6219">
        <v>0</v>
      </c>
      <c r="F6219">
        <v>0</v>
      </c>
      <c r="G6219">
        <v>0</v>
      </c>
      <c r="H6219">
        <v>0</v>
      </c>
      <c r="L6219">
        <v>359.08817099999999</v>
      </c>
      <c r="R6219">
        <v>517.65409899999997</v>
      </c>
      <c r="S6219" t="s">
        <v>90</v>
      </c>
      <c r="T6219" s="297">
        <v>46311.754166666666</v>
      </c>
    </row>
    <row r="6220" spans="1:20" x14ac:dyDescent="0.35">
      <c r="A6220" t="s">
        <v>116</v>
      </c>
      <c r="B6220" t="s">
        <v>117</v>
      </c>
      <c r="C6220" t="s">
        <v>89</v>
      </c>
      <c r="D6220" s="29">
        <v>46396</v>
      </c>
      <c r="E6220">
        <v>0</v>
      </c>
      <c r="F6220">
        <v>0</v>
      </c>
      <c r="G6220">
        <v>0</v>
      </c>
      <c r="H6220">
        <v>0</v>
      </c>
      <c r="L6220">
        <v>359.08817099999999</v>
      </c>
      <c r="R6220">
        <v>517.65409899999997</v>
      </c>
      <c r="S6220" t="s">
        <v>90</v>
      </c>
      <c r="T6220" s="297">
        <v>46311.754166666666</v>
      </c>
    </row>
    <row r="6221" spans="1:20" x14ac:dyDescent="0.35">
      <c r="A6221" t="s">
        <v>116</v>
      </c>
      <c r="B6221" t="s">
        <v>117</v>
      </c>
      <c r="C6221" t="s">
        <v>89</v>
      </c>
      <c r="D6221" s="29">
        <v>46397</v>
      </c>
      <c r="E6221">
        <v>0</v>
      </c>
      <c r="F6221">
        <v>0</v>
      </c>
      <c r="G6221">
        <v>0</v>
      </c>
      <c r="H6221">
        <v>0</v>
      </c>
      <c r="L6221">
        <v>359.08817099999999</v>
      </c>
      <c r="R6221">
        <v>517.65409899999997</v>
      </c>
      <c r="S6221" t="s">
        <v>90</v>
      </c>
      <c r="T6221" s="297">
        <v>46311.754166666666</v>
      </c>
    </row>
    <row r="6222" spans="1:20" x14ac:dyDescent="0.35">
      <c r="A6222" t="s">
        <v>116</v>
      </c>
      <c r="B6222" t="s">
        <v>117</v>
      </c>
      <c r="C6222" t="s">
        <v>89</v>
      </c>
      <c r="D6222" s="29">
        <v>46398</v>
      </c>
      <c r="E6222">
        <v>0</v>
      </c>
      <c r="F6222">
        <v>0</v>
      </c>
      <c r="G6222">
        <v>0</v>
      </c>
      <c r="H6222">
        <v>0</v>
      </c>
      <c r="L6222">
        <v>359.08817099999999</v>
      </c>
      <c r="R6222">
        <v>517.65409899999997</v>
      </c>
      <c r="S6222" t="s">
        <v>90</v>
      </c>
      <c r="T6222" s="297">
        <v>46311.754166666666</v>
      </c>
    </row>
    <row r="6223" spans="1:20" x14ac:dyDescent="0.35">
      <c r="A6223" t="s">
        <v>116</v>
      </c>
      <c r="B6223" t="s">
        <v>117</v>
      </c>
      <c r="C6223" t="s">
        <v>89</v>
      </c>
      <c r="D6223" s="29">
        <v>46399</v>
      </c>
      <c r="E6223">
        <v>0</v>
      </c>
      <c r="F6223">
        <v>0</v>
      </c>
      <c r="G6223">
        <v>0</v>
      </c>
      <c r="H6223">
        <v>0</v>
      </c>
      <c r="L6223">
        <v>359.08817099999999</v>
      </c>
      <c r="R6223">
        <v>517.65409899999997</v>
      </c>
      <c r="S6223" t="s">
        <v>90</v>
      </c>
      <c r="T6223" s="297">
        <v>46311.754166666666</v>
      </c>
    </row>
    <row r="6224" spans="1:20" x14ac:dyDescent="0.35">
      <c r="A6224" t="s">
        <v>116</v>
      </c>
      <c r="B6224" t="s">
        <v>117</v>
      </c>
      <c r="C6224" t="s">
        <v>89</v>
      </c>
      <c r="D6224" s="29">
        <v>46400</v>
      </c>
      <c r="E6224">
        <v>0</v>
      </c>
      <c r="F6224">
        <v>0</v>
      </c>
      <c r="G6224">
        <v>0</v>
      </c>
      <c r="H6224">
        <v>0</v>
      </c>
      <c r="L6224">
        <v>359.08817099999999</v>
      </c>
      <c r="R6224">
        <v>517.65409899999997</v>
      </c>
      <c r="S6224" t="s">
        <v>90</v>
      </c>
      <c r="T6224" s="297">
        <v>46311.754166666666</v>
      </c>
    </row>
    <row r="6225" spans="1:20" x14ac:dyDescent="0.35">
      <c r="A6225" t="s">
        <v>116</v>
      </c>
      <c r="B6225" t="s">
        <v>117</v>
      </c>
      <c r="C6225" t="s">
        <v>89</v>
      </c>
      <c r="D6225" s="29">
        <v>46401</v>
      </c>
      <c r="E6225">
        <v>0</v>
      </c>
      <c r="F6225">
        <v>0</v>
      </c>
      <c r="G6225">
        <v>0</v>
      </c>
      <c r="H6225">
        <v>0</v>
      </c>
      <c r="L6225">
        <v>359.08817099999999</v>
      </c>
      <c r="R6225">
        <v>517.65409899999997</v>
      </c>
      <c r="S6225" t="s">
        <v>90</v>
      </c>
      <c r="T6225" s="297">
        <v>46311.754166666666</v>
      </c>
    </row>
    <row r="6226" spans="1:20" x14ac:dyDescent="0.35">
      <c r="A6226" t="s">
        <v>116</v>
      </c>
      <c r="B6226" t="s">
        <v>117</v>
      </c>
      <c r="C6226" t="s">
        <v>89</v>
      </c>
      <c r="D6226" s="29">
        <v>46402</v>
      </c>
      <c r="E6226">
        <v>0</v>
      </c>
      <c r="F6226">
        <v>0</v>
      </c>
      <c r="G6226">
        <v>0</v>
      </c>
      <c r="H6226">
        <v>0</v>
      </c>
      <c r="L6226">
        <v>359.08817099999999</v>
      </c>
      <c r="R6226">
        <v>517.65409899999997</v>
      </c>
      <c r="S6226" t="s">
        <v>90</v>
      </c>
      <c r="T6226" s="297">
        <v>46311.754166666666</v>
      </c>
    </row>
    <row r="6227" spans="1:20" x14ac:dyDescent="0.35">
      <c r="A6227" t="s">
        <v>116</v>
      </c>
      <c r="B6227" t="s">
        <v>117</v>
      </c>
      <c r="C6227" t="s">
        <v>89</v>
      </c>
      <c r="D6227" s="29">
        <v>46403</v>
      </c>
      <c r="E6227">
        <v>0</v>
      </c>
      <c r="F6227">
        <v>0</v>
      </c>
      <c r="G6227">
        <v>0</v>
      </c>
      <c r="H6227">
        <v>0</v>
      </c>
      <c r="L6227">
        <v>359.08817099999999</v>
      </c>
      <c r="R6227">
        <v>517.65409899999997</v>
      </c>
      <c r="S6227" t="s">
        <v>90</v>
      </c>
      <c r="T6227" s="297">
        <v>46311.754166666666</v>
      </c>
    </row>
    <row r="6228" spans="1:20" x14ac:dyDescent="0.35">
      <c r="A6228" t="s">
        <v>116</v>
      </c>
      <c r="B6228" t="s">
        <v>117</v>
      </c>
      <c r="C6228" t="s">
        <v>89</v>
      </c>
      <c r="D6228" s="29">
        <v>46404</v>
      </c>
      <c r="E6228">
        <v>0</v>
      </c>
      <c r="F6228">
        <v>0</v>
      </c>
      <c r="G6228">
        <v>0</v>
      </c>
      <c r="H6228">
        <v>0</v>
      </c>
      <c r="L6228">
        <v>359.08817099999999</v>
      </c>
      <c r="R6228">
        <v>517.65409899999997</v>
      </c>
      <c r="S6228" t="s">
        <v>90</v>
      </c>
      <c r="T6228" s="297">
        <v>46311.754166666666</v>
      </c>
    </row>
    <row r="6229" spans="1:20" x14ac:dyDescent="0.35">
      <c r="A6229" t="s">
        <v>116</v>
      </c>
      <c r="B6229" t="s">
        <v>117</v>
      </c>
      <c r="C6229" t="s">
        <v>89</v>
      </c>
      <c r="D6229" s="29">
        <v>46405</v>
      </c>
      <c r="E6229">
        <v>0</v>
      </c>
      <c r="F6229">
        <v>0</v>
      </c>
      <c r="G6229">
        <v>0</v>
      </c>
      <c r="H6229">
        <v>0</v>
      </c>
      <c r="L6229">
        <v>359.08817099999999</v>
      </c>
      <c r="R6229">
        <v>517.65409899999997</v>
      </c>
      <c r="S6229" t="s">
        <v>90</v>
      </c>
      <c r="T6229" s="297">
        <v>46311.754166666666</v>
      </c>
    </row>
    <row r="6230" spans="1:20" x14ac:dyDescent="0.35">
      <c r="A6230" t="s">
        <v>116</v>
      </c>
      <c r="B6230" t="s">
        <v>117</v>
      </c>
      <c r="C6230" t="s">
        <v>89</v>
      </c>
      <c r="D6230" s="29">
        <v>46406</v>
      </c>
      <c r="E6230">
        <v>0</v>
      </c>
      <c r="F6230">
        <v>0</v>
      </c>
      <c r="G6230">
        <v>0</v>
      </c>
      <c r="H6230">
        <v>0</v>
      </c>
      <c r="L6230">
        <v>359.08817099999999</v>
      </c>
      <c r="R6230">
        <v>517.65409899999997</v>
      </c>
      <c r="S6230" t="s">
        <v>90</v>
      </c>
      <c r="T6230" s="297">
        <v>46311.754166666666</v>
      </c>
    </row>
    <row r="6231" spans="1:20" x14ac:dyDescent="0.35">
      <c r="A6231" t="s">
        <v>116</v>
      </c>
      <c r="B6231" t="s">
        <v>117</v>
      </c>
      <c r="C6231" t="s">
        <v>89</v>
      </c>
      <c r="D6231" s="29">
        <v>46407</v>
      </c>
      <c r="E6231">
        <v>0</v>
      </c>
      <c r="F6231">
        <v>0</v>
      </c>
      <c r="G6231">
        <v>0</v>
      </c>
      <c r="H6231">
        <v>0</v>
      </c>
      <c r="L6231">
        <v>359.08817099999999</v>
      </c>
      <c r="R6231">
        <v>517.65409899999997</v>
      </c>
      <c r="S6231" t="s">
        <v>90</v>
      </c>
      <c r="T6231" s="297">
        <v>46311.754166666666</v>
      </c>
    </row>
    <row r="6232" spans="1:20" x14ac:dyDescent="0.35">
      <c r="A6232" t="s">
        <v>116</v>
      </c>
      <c r="B6232" t="s">
        <v>117</v>
      </c>
      <c r="C6232" t="s">
        <v>89</v>
      </c>
      <c r="D6232" s="29">
        <v>46408</v>
      </c>
      <c r="E6232">
        <v>0</v>
      </c>
      <c r="F6232">
        <v>0</v>
      </c>
      <c r="G6232">
        <v>0</v>
      </c>
      <c r="H6232">
        <v>0</v>
      </c>
      <c r="L6232">
        <v>359.08817099999999</v>
      </c>
      <c r="R6232">
        <v>517.65409899999997</v>
      </c>
      <c r="S6232" t="s">
        <v>90</v>
      </c>
      <c r="T6232" s="297">
        <v>46311.754166666666</v>
      </c>
    </row>
    <row r="6233" spans="1:20" x14ac:dyDescent="0.35">
      <c r="A6233" t="s">
        <v>116</v>
      </c>
      <c r="B6233" t="s">
        <v>117</v>
      </c>
      <c r="C6233" t="s">
        <v>89</v>
      </c>
      <c r="D6233" s="29">
        <v>46409</v>
      </c>
      <c r="E6233">
        <v>0</v>
      </c>
      <c r="F6233">
        <v>0</v>
      </c>
      <c r="G6233">
        <v>0</v>
      </c>
      <c r="H6233">
        <v>0</v>
      </c>
      <c r="L6233">
        <v>359.08817099999999</v>
      </c>
      <c r="R6233">
        <v>517.65409899999997</v>
      </c>
      <c r="S6233" t="s">
        <v>90</v>
      </c>
      <c r="T6233" s="297">
        <v>46311.754166666666</v>
      </c>
    </row>
    <row r="6234" spans="1:20" x14ac:dyDescent="0.35">
      <c r="A6234" t="s">
        <v>116</v>
      </c>
      <c r="B6234" t="s">
        <v>117</v>
      </c>
      <c r="C6234" t="s">
        <v>89</v>
      </c>
      <c r="D6234" s="29">
        <v>46410</v>
      </c>
      <c r="E6234">
        <v>0</v>
      </c>
      <c r="F6234">
        <v>0</v>
      </c>
      <c r="G6234">
        <v>0</v>
      </c>
      <c r="H6234">
        <v>0</v>
      </c>
      <c r="L6234">
        <v>359.08817099999999</v>
      </c>
      <c r="R6234">
        <v>517.65409899999997</v>
      </c>
      <c r="S6234" t="s">
        <v>90</v>
      </c>
      <c r="T6234" s="297">
        <v>46311.754166666666</v>
      </c>
    </row>
    <row r="6235" spans="1:20" x14ac:dyDescent="0.35">
      <c r="A6235" t="s">
        <v>116</v>
      </c>
      <c r="B6235" t="s">
        <v>117</v>
      </c>
      <c r="C6235" t="s">
        <v>89</v>
      </c>
      <c r="D6235" s="29">
        <v>46411</v>
      </c>
      <c r="E6235">
        <v>0</v>
      </c>
      <c r="F6235">
        <v>0</v>
      </c>
      <c r="G6235">
        <v>0</v>
      </c>
      <c r="H6235">
        <v>0</v>
      </c>
      <c r="L6235">
        <v>359.08817099999999</v>
      </c>
      <c r="R6235">
        <v>517.65409899999997</v>
      </c>
      <c r="S6235" t="s">
        <v>90</v>
      </c>
      <c r="T6235" s="297">
        <v>46311.754166666666</v>
      </c>
    </row>
    <row r="6236" spans="1:20" x14ac:dyDescent="0.35">
      <c r="A6236" t="s">
        <v>116</v>
      </c>
      <c r="B6236" t="s">
        <v>117</v>
      </c>
      <c r="C6236" t="s">
        <v>89</v>
      </c>
      <c r="D6236" s="29">
        <v>46412</v>
      </c>
      <c r="E6236">
        <v>0</v>
      </c>
      <c r="F6236">
        <v>0</v>
      </c>
      <c r="G6236">
        <v>0</v>
      </c>
      <c r="H6236">
        <v>0</v>
      </c>
      <c r="L6236">
        <v>359.08817099999999</v>
      </c>
      <c r="R6236">
        <v>517.65409899999997</v>
      </c>
      <c r="S6236" t="s">
        <v>90</v>
      </c>
      <c r="T6236" s="297">
        <v>46311.754166666666</v>
      </c>
    </row>
    <row r="6237" spans="1:20" x14ac:dyDescent="0.35">
      <c r="A6237" t="s">
        <v>116</v>
      </c>
      <c r="B6237" t="s">
        <v>117</v>
      </c>
      <c r="C6237" t="s">
        <v>89</v>
      </c>
      <c r="D6237" s="29">
        <v>46413</v>
      </c>
      <c r="E6237">
        <v>0</v>
      </c>
      <c r="F6237">
        <v>0</v>
      </c>
      <c r="G6237">
        <v>0</v>
      </c>
      <c r="H6237">
        <v>0</v>
      </c>
      <c r="L6237">
        <v>359.08817099999999</v>
      </c>
      <c r="R6237">
        <v>517.65409899999997</v>
      </c>
      <c r="S6237" t="s">
        <v>90</v>
      </c>
      <c r="T6237" s="297">
        <v>46311.754166666666</v>
      </c>
    </row>
    <row r="6238" spans="1:20" x14ac:dyDescent="0.35">
      <c r="A6238" t="s">
        <v>116</v>
      </c>
      <c r="B6238" t="s">
        <v>117</v>
      </c>
      <c r="C6238" t="s">
        <v>89</v>
      </c>
      <c r="D6238" s="29">
        <v>46414</v>
      </c>
      <c r="E6238">
        <v>0</v>
      </c>
      <c r="F6238">
        <v>0</v>
      </c>
      <c r="G6238">
        <v>0</v>
      </c>
      <c r="H6238">
        <v>0</v>
      </c>
      <c r="L6238">
        <v>359.08817099999999</v>
      </c>
      <c r="R6238">
        <v>517.65409899999997</v>
      </c>
      <c r="S6238" t="s">
        <v>90</v>
      </c>
      <c r="T6238" s="297">
        <v>46311.754166666666</v>
      </c>
    </row>
    <row r="6239" spans="1:20" x14ac:dyDescent="0.35">
      <c r="A6239" t="s">
        <v>116</v>
      </c>
      <c r="B6239" t="s">
        <v>117</v>
      </c>
      <c r="C6239" t="s">
        <v>89</v>
      </c>
      <c r="D6239" s="29">
        <v>46415</v>
      </c>
      <c r="E6239">
        <v>0</v>
      </c>
      <c r="F6239">
        <v>0</v>
      </c>
      <c r="G6239">
        <v>0</v>
      </c>
      <c r="H6239">
        <v>0</v>
      </c>
      <c r="L6239">
        <v>359.08817099999999</v>
      </c>
      <c r="R6239">
        <v>517.65409899999997</v>
      </c>
      <c r="S6239" t="s">
        <v>90</v>
      </c>
      <c r="T6239" s="297">
        <v>46311.754166666666</v>
      </c>
    </row>
    <row r="6240" spans="1:20" x14ac:dyDescent="0.35">
      <c r="A6240" t="s">
        <v>116</v>
      </c>
      <c r="B6240" t="s">
        <v>117</v>
      </c>
      <c r="C6240" t="s">
        <v>89</v>
      </c>
      <c r="D6240" s="29">
        <v>46416</v>
      </c>
      <c r="E6240">
        <v>0</v>
      </c>
      <c r="F6240">
        <v>0</v>
      </c>
      <c r="G6240">
        <v>0</v>
      </c>
      <c r="H6240">
        <v>0</v>
      </c>
      <c r="L6240">
        <v>359.08817099999999</v>
      </c>
      <c r="R6240">
        <v>517.65409899999997</v>
      </c>
      <c r="S6240" t="s">
        <v>90</v>
      </c>
      <c r="T6240" s="297">
        <v>46311.754166666666</v>
      </c>
    </row>
    <row r="6241" spans="1:20" x14ac:dyDescent="0.35">
      <c r="A6241" t="s">
        <v>116</v>
      </c>
      <c r="B6241" t="s">
        <v>117</v>
      </c>
      <c r="C6241" t="s">
        <v>89</v>
      </c>
      <c r="D6241" s="29">
        <v>46417</v>
      </c>
      <c r="E6241">
        <v>0</v>
      </c>
      <c r="F6241">
        <v>0</v>
      </c>
      <c r="G6241">
        <v>0</v>
      </c>
      <c r="H6241">
        <v>0</v>
      </c>
      <c r="L6241">
        <v>359.08817099999999</v>
      </c>
      <c r="R6241">
        <v>517.65409899999997</v>
      </c>
      <c r="S6241" t="s">
        <v>90</v>
      </c>
      <c r="T6241" s="297">
        <v>46311.754166666666</v>
      </c>
    </row>
    <row r="6242" spans="1:20" x14ac:dyDescent="0.35">
      <c r="A6242" t="s">
        <v>116</v>
      </c>
      <c r="B6242" t="s">
        <v>117</v>
      </c>
      <c r="C6242" t="s">
        <v>89</v>
      </c>
      <c r="D6242" s="29">
        <v>46418</v>
      </c>
      <c r="E6242">
        <v>0</v>
      </c>
      <c r="F6242">
        <v>0</v>
      </c>
      <c r="G6242">
        <v>0</v>
      </c>
      <c r="H6242">
        <v>0</v>
      </c>
      <c r="L6242">
        <v>359.08817099999999</v>
      </c>
      <c r="R6242">
        <v>517.65409899999997</v>
      </c>
      <c r="S6242" t="s">
        <v>90</v>
      </c>
      <c r="T6242" s="297">
        <v>46311.754166666666</v>
      </c>
    </row>
    <row r="6243" spans="1:20" x14ac:dyDescent="0.35">
      <c r="A6243" t="s">
        <v>116</v>
      </c>
      <c r="B6243" t="s">
        <v>117</v>
      </c>
      <c r="C6243" t="s">
        <v>89</v>
      </c>
      <c r="D6243" s="29">
        <v>46419</v>
      </c>
      <c r="E6243">
        <v>0</v>
      </c>
      <c r="F6243">
        <v>0</v>
      </c>
      <c r="G6243">
        <v>0</v>
      </c>
      <c r="H6243">
        <v>0</v>
      </c>
      <c r="L6243">
        <v>359.08817099999999</v>
      </c>
      <c r="R6243">
        <v>517.65409899999997</v>
      </c>
      <c r="S6243" t="s">
        <v>90</v>
      </c>
      <c r="T6243" s="297">
        <v>46311.754166666666</v>
      </c>
    </row>
    <row r="6244" spans="1:20" x14ac:dyDescent="0.35">
      <c r="A6244" t="s">
        <v>116</v>
      </c>
      <c r="B6244" t="s">
        <v>117</v>
      </c>
      <c r="C6244" t="s">
        <v>89</v>
      </c>
      <c r="D6244" s="29">
        <v>46420</v>
      </c>
      <c r="E6244">
        <v>0</v>
      </c>
      <c r="F6244">
        <v>0</v>
      </c>
      <c r="G6244">
        <v>0</v>
      </c>
      <c r="H6244">
        <v>0</v>
      </c>
      <c r="L6244">
        <v>359.08817099999999</v>
      </c>
      <c r="R6244">
        <v>517.65409899999997</v>
      </c>
      <c r="S6244" t="s">
        <v>90</v>
      </c>
      <c r="T6244" s="297">
        <v>46311.754166666666</v>
      </c>
    </row>
    <row r="6245" spans="1:20" x14ac:dyDescent="0.35">
      <c r="A6245" t="s">
        <v>116</v>
      </c>
      <c r="B6245" t="s">
        <v>117</v>
      </c>
      <c r="C6245" t="s">
        <v>89</v>
      </c>
      <c r="D6245" s="29">
        <v>46421</v>
      </c>
      <c r="E6245">
        <v>0</v>
      </c>
      <c r="F6245">
        <v>0</v>
      </c>
      <c r="G6245">
        <v>0</v>
      </c>
      <c r="H6245">
        <v>0</v>
      </c>
      <c r="L6245">
        <v>359.08817099999999</v>
      </c>
      <c r="R6245">
        <v>517.65409899999997</v>
      </c>
      <c r="S6245" t="s">
        <v>90</v>
      </c>
      <c r="T6245" s="297">
        <v>46311.754166666666</v>
      </c>
    </row>
    <row r="6246" spans="1:20" x14ac:dyDescent="0.35">
      <c r="A6246" t="s">
        <v>116</v>
      </c>
      <c r="B6246" t="s">
        <v>117</v>
      </c>
      <c r="C6246" t="s">
        <v>89</v>
      </c>
      <c r="D6246" s="29">
        <v>46422</v>
      </c>
      <c r="E6246">
        <v>0</v>
      </c>
      <c r="F6246">
        <v>0</v>
      </c>
      <c r="G6246">
        <v>0</v>
      </c>
      <c r="H6246">
        <v>0</v>
      </c>
      <c r="L6246">
        <v>359.08817099999999</v>
      </c>
      <c r="R6246">
        <v>517.65409899999997</v>
      </c>
      <c r="S6246" t="s">
        <v>90</v>
      </c>
      <c r="T6246" s="297">
        <v>46311.754166666666</v>
      </c>
    </row>
    <row r="6247" spans="1:20" x14ac:dyDescent="0.35">
      <c r="A6247" t="s">
        <v>116</v>
      </c>
      <c r="B6247" t="s">
        <v>117</v>
      </c>
      <c r="C6247" t="s">
        <v>89</v>
      </c>
      <c r="D6247" s="29">
        <v>46423</v>
      </c>
      <c r="E6247">
        <v>0</v>
      </c>
      <c r="F6247">
        <v>0</v>
      </c>
      <c r="G6247">
        <v>0</v>
      </c>
      <c r="H6247">
        <v>0</v>
      </c>
      <c r="L6247">
        <v>359.08817099999999</v>
      </c>
      <c r="R6247">
        <v>517.65409899999997</v>
      </c>
      <c r="S6247" t="s">
        <v>90</v>
      </c>
      <c r="T6247" s="297">
        <v>46311.754166666666</v>
      </c>
    </row>
    <row r="6248" spans="1:20" x14ac:dyDescent="0.35">
      <c r="A6248" t="s">
        <v>116</v>
      </c>
      <c r="B6248" t="s">
        <v>117</v>
      </c>
      <c r="C6248" t="s">
        <v>89</v>
      </c>
      <c r="D6248" s="29">
        <v>46424</v>
      </c>
      <c r="E6248">
        <v>0</v>
      </c>
      <c r="F6248">
        <v>0</v>
      </c>
      <c r="G6248">
        <v>0</v>
      </c>
      <c r="H6248">
        <v>0</v>
      </c>
      <c r="L6248">
        <v>359.08817099999999</v>
      </c>
      <c r="R6248">
        <v>517.65409899999997</v>
      </c>
      <c r="S6248" t="s">
        <v>90</v>
      </c>
      <c r="T6248" s="297">
        <v>46311.754166666666</v>
      </c>
    </row>
    <row r="6249" spans="1:20" x14ac:dyDescent="0.35">
      <c r="A6249" t="s">
        <v>116</v>
      </c>
      <c r="B6249" t="s">
        <v>117</v>
      </c>
      <c r="C6249" t="s">
        <v>89</v>
      </c>
      <c r="D6249" s="29">
        <v>46425</v>
      </c>
      <c r="E6249">
        <v>0</v>
      </c>
      <c r="F6249">
        <v>0</v>
      </c>
      <c r="G6249">
        <v>0</v>
      </c>
      <c r="H6249">
        <v>0</v>
      </c>
      <c r="L6249">
        <v>359.08817099999999</v>
      </c>
      <c r="R6249">
        <v>517.65409899999997</v>
      </c>
      <c r="S6249" t="s">
        <v>90</v>
      </c>
      <c r="T6249" s="297">
        <v>46311.754166666666</v>
      </c>
    </row>
    <row r="6250" spans="1:20" x14ac:dyDescent="0.35">
      <c r="A6250" t="s">
        <v>116</v>
      </c>
      <c r="B6250" t="s">
        <v>117</v>
      </c>
      <c r="C6250" t="s">
        <v>89</v>
      </c>
      <c r="D6250" s="29">
        <v>46426</v>
      </c>
      <c r="E6250">
        <v>0</v>
      </c>
      <c r="F6250">
        <v>0</v>
      </c>
      <c r="G6250">
        <v>0</v>
      </c>
      <c r="H6250">
        <v>0</v>
      </c>
      <c r="L6250">
        <v>359.08817099999999</v>
      </c>
      <c r="R6250">
        <v>517.65409899999997</v>
      </c>
      <c r="S6250" t="s">
        <v>90</v>
      </c>
      <c r="T6250" s="297">
        <v>46311.754166666666</v>
      </c>
    </row>
    <row r="6251" spans="1:20" x14ac:dyDescent="0.35">
      <c r="A6251" t="s">
        <v>116</v>
      </c>
      <c r="B6251" t="s">
        <v>117</v>
      </c>
      <c r="C6251" t="s">
        <v>89</v>
      </c>
      <c r="D6251" s="29">
        <v>46427</v>
      </c>
      <c r="E6251">
        <v>0</v>
      </c>
      <c r="F6251">
        <v>0</v>
      </c>
      <c r="G6251">
        <v>0</v>
      </c>
      <c r="H6251">
        <v>0</v>
      </c>
      <c r="L6251">
        <v>359.08817099999999</v>
      </c>
      <c r="R6251">
        <v>517.65409899999997</v>
      </c>
      <c r="S6251" t="s">
        <v>90</v>
      </c>
      <c r="T6251" s="297">
        <v>46311.754166666666</v>
      </c>
    </row>
    <row r="6252" spans="1:20" x14ac:dyDescent="0.35">
      <c r="A6252" t="s">
        <v>116</v>
      </c>
      <c r="B6252" t="s">
        <v>117</v>
      </c>
      <c r="C6252" t="s">
        <v>89</v>
      </c>
      <c r="D6252" s="29">
        <v>46428</v>
      </c>
      <c r="E6252">
        <v>0</v>
      </c>
      <c r="F6252">
        <v>0</v>
      </c>
      <c r="G6252">
        <v>0</v>
      </c>
      <c r="H6252">
        <v>0</v>
      </c>
      <c r="L6252">
        <v>359.08817099999999</v>
      </c>
      <c r="R6252">
        <v>517.65409899999997</v>
      </c>
      <c r="S6252" t="s">
        <v>90</v>
      </c>
      <c r="T6252" s="297">
        <v>46311.754166666666</v>
      </c>
    </row>
    <row r="6253" spans="1:20" x14ac:dyDescent="0.35">
      <c r="A6253" t="s">
        <v>116</v>
      </c>
      <c r="B6253" t="s">
        <v>117</v>
      </c>
      <c r="C6253" t="s">
        <v>89</v>
      </c>
      <c r="D6253" s="29">
        <v>46429</v>
      </c>
      <c r="E6253">
        <v>0</v>
      </c>
      <c r="F6253">
        <v>0</v>
      </c>
      <c r="G6253">
        <v>0</v>
      </c>
      <c r="H6253">
        <v>0</v>
      </c>
      <c r="L6253">
        <v>359.08817099999999</v>
      </c>
      <c r="R6253">
        <v>517.65409899999997</v>
      </c>
      <c r="S6253" t="s">
        <v>90</v>
      </c>
      <c r="T6253" s="297">
        <v>46311.754166666666</v>
      </c>
    </row>
    <row r="6254" spans="1:20" x14ac:dyDescent="0.35">
      <c r="A6254" t="s">
        <v>116</v>
      </c>
      <c r="B6254" t="s">
        <v>117</v>
      </c>
      <c r="C6254" t="s">
        <v>89</v>
      </c>
      <c r="D6254" s="29">
        <v>46430</v>
      </c>
      <c r="E6254">
        <v>0</v>
      </c>
      <c r="F6254">
        <v>0</v>
      </c>
      <c r="G6254">
        <v>0</v>
      </c>
      <c r="H6254">
        <v>0</v>
      </c>
      <c r="L6254">
        <v>359.08817099999999</v>
      </c>
      <c r="R6254">
        <v>517.65409899999997</v>
      </c>
      <c r="S6254" t="s">
        <v>90</v>
      </c>
      <c r="T6254" s="297">
        <v>46311.754166666666</v>
      </c>
    </row>
    <row r="6255" spans="1:20" x14ac:dyDescent="0.35">
      <c r="A6255" t="s">
        <v>116</v>
      </c>
      <c r="B6255" t="s">
        <v>117</v>
      </c>
      <c r="C6255" t="s">
        <v>89</v>
      </c>
      <c r="D6255" s="29">
        <v>46431</v>
      </c>
      <c r="E6255">
        <v>0</v>
      </c>
      <c r="F6255">
        <v>0</v>
      </c>
      <c r="G6255">
        <v>0</v>
      </c>
      <c r="H6255">
        <v>0</v>
      </c>
      <c r="L6255">
        <v>359.08817099999999</v>
      </c>
      <c r="R6255">
        <v>517.65409899999997</v>
      </c>
      <c r="S6255" t="s">
        <v>90</v>
      </c>
      <c r="T6255" s="297">
        <v>46311.754166666666</v>
      </c>
    </row>
    <row r="6256" spans="1:20" x14ac:dyDescent="0.35">
      <c r="A6256" t="s">
        <v>116</v>
      </c>
      <c r="B6256" t="s">
        <v>117</v>
      </c>
      <c r="C6256" t="s">
        <v>89</v>
      </c>
      <c r="D6256" s="29">
        <v>46432</v>
      </c>
      <c r="E6256">
        <v>0</v>
      </c>
      <c r="F6256">
        <v>0</v>
      </c>
      <c r="G6256">
        <v>0</v>
      </c>
      <c r="H6256">
        <v>0</v>
      </c>
      <c r="L6256">
        <v>359.08817099999999</v>
      </c>
      <c r="R6256">
        <v>517.65409899999997</v>
      </c>
      <c r="S6256" t="s">
        <v>90</v>
      </c>
      <c r="T6256" s="297">
        <v>46311.754166666666</v>
      </c>
    </row>
    <row r="6257" spans="1:20" x14ac:dyDescent="0.35">
      <c r="A6257" t="s">
        <v>116</v>
      </c>
      <c r="B6257" t="s">
        <v>117</v>
      </c>
      <c r="C6257" t="s">
        <v>89</v>
      </c>
      <c r="D6257" s="29">
        <v>46433</v>
      </c>
      <c r="E6257">
        <v>0</v>
      </c>
      <c r="F6257">
        <v>0</v>
      </c>
      <c r="G6257">
        <v>0</v>
      </c>
      <c r="H6257">
        <v>0</v>
      </c>
      <c r="L6257">
        <v>359.08817099999999</v>
      </c>
      <c r="R6257">
        <v>517.65409899999997</v>
      </c>
      <c r="S6257" t="s">
        <v>90</v>
      </c>
      <c r="T6257" s="297">
        <v>46311.754166666666</v>
      </c>
    </row>
    <row r="6258" spans="1:20" x14ac:dyDescent="0.35">
      <c r="A6258" t="s">
        <v>116</v>
      </c>
      <c r="B6258" t="s">
        <v>117</v>
      </c>
      <c r="C6258" t="s">
        <v>89</v>
      </c>
      <c r="D6258" s="29">
        <v>46434</v>
      </c>
      <c r="E6258">
        <v>0</v>
      </c>
      <c r="F6258">
        <v>0</v>
      </c>
      <c r="G6258">
        <v>0</v>
      </c>
      <c r="H6258">
        <v>0</v>
      </c>
      <c r="L6258">
        <v>359.08817099999999</v>
      </c>
      <c r="R6258">
        <v>517.65409899999997</v>
      </c>
      <c r="S6258" t="s">
        <v>90</v>
      </c>
      <c r="T6258" s="297">
        <v>46311.754166666666</v>
      </c>
    </row>
    <row r="6259" spans="1:20" x14ac:dyDescent="0.35">
      <c r="A6259" t="s">
        <v>116</v>
      </c>
      <c r="B6259" t="s">
        <v>117</v>
      </c>
      <c r="C6259" t="s">
        <v>89</v>
      </c>
      <c r="D6259" s="29">
        <v>46435</v>
      </c>
      <c r="E6259">
        <v>0</v>
      </c>
      <c r="F6259">
        <v>0</v>
      </c>
      <c r="G6259">
        <v>0</v>
      </c>
      <c r="H6259">
        <v>0</v>
      </c>
      <c r="L6259">
        <v>359.08817099999999</v>
      </c>
      <c r="R6259">
        <v>517.65409899999997</v>
      </c>
      <c r="S6259" t="s">
        <v>90</v>
      </c>
      <c r="T6259" s="297">
        <v>46311.754166666666</v>
      </c>
    </row>
    <row r="6260" spans="1:20" x14ac:dyDescent="0.35">
      <c r="A6260" t="s">
        <v>116</v>
      </c>
      <c r="B6260" t="s">
        <v>117</v>
      </c>
      <c r="C6260" t="s">
        <v>89</v>
      </c>
      <c r="D6260" s="29">
        <v>46436</v>
      </c>
      <c r="E6260">
        <v>0</v>
      </c>
      <c r="F6260">
        <v>0</v>
      </c>
      <c r="G6260">
        <v>0</v>
      </c>
      <c r="H6260">
        <v>0</v>
      </c>
      <c r="L6260">
        <v>359.08817099999999</v>
      </c>
      <c r="R6260">
        <v>517.65409899999997</v>
      </c>
      <c r="S6260" t="s">
        <v>90</v>
      </c>
      <c r="T6260" s="297">
        <v>46311.754166666666</v>
      </c>
    </row>
    <row r="6261" spans="1:20" x14ac:dyDescent="0.35">
      <c r="A6261" t="s">
        <v>116</v>
      </c>
      <c r="B6261" t="s">
        <v>117</v>
      </c>
      <c r="C6261" t="s">
        <v>89</v>
      </c>
      <c r="D6261" s="29">
        <v>46437</v>
      </c>
      <c r="E6261">
        <v>0</v>
      </c>
      <c r="F6261">
        <v>0</v>
      </c>
      <c r="G6261">
        <v>0</v>
      </c>
      <c r="H6261">
        <v>0</v>
      </c>
      <c r="L6261">
        <v>359.08817099999999</v>
      </c>
      <c r="R6261">
        <v>517.65409899999997</v>
      </c>
      <c r="S6261" t="s">
        <v>90</v>
      </c>
      <c r="T6261" s="297">
        <v>46311.754166666666</v>
      </c>
    </row>
    <row r="6262" spans="1:20" x14ac:dyDescent="0.35">
      <c r="A6262" t="s">
        <v>116</v>
      </c>
      <c r="B6262" t="s">
        <v>117</v>
      </c>
      <c r="C6262" t="s">
        <v>89</v>
      </c>
      <c r="D6262" s="29">
        <v>46438</v>
      </c>
      <c r="E6262">
        <v>0</v>
      </c>
      <c r="F6262">
        <v>0</v>
      </c>
      <c r="G6262">
        <v>0</v>
      </c>
      <c r="H6262">
        <v>0</v>
      </c>
      <c r="L6262">
        <v>359.08817099999999</v>
      </c>
      <c r="R6262">
        <v>517.65409899999997</v>
      </c>
      <c r="S6262" t="s">
        <v>90</v>
      </c>
      <c r="T6262" s="297">
        <v>46311.754166666666</v>
      </c>
    </row>
    <row r="6263" spans="1:20" x14ac:dyDescent="0.35">
      <c r="A6263" t="s">
        <v>116</v>
      </c>
      <c r="B6263" t="s">
        <v>117</v>
      </c>
      <c r="C6263" t="s">
        <v>89</v>
      </c>
      <c r="D6263" s="29">
        <v>46439</v>
      </c>
      <c r="E6263">
        <v>0</v>
      </c>
      <c r="F6263">
        <v>0</v>
      </c>
      <c r="G6263">
        <v>0</v>
      </c>
      <c r="H6263">
        <v>0</v>
      </c>
      <c r="L6263">
        <v>359.08817099999999</v>
      </c>
      <c r="R6263">
        <v>517.65409899999997</v>
      </c>
      <c r="S6263" t="s">
        <v>90</v>
      </c>
      <c r="T6263" s="297">
        <v>46311.754166666666</v>
      </c>
    </row>
    <row r="6264" spans="1:20" x14ac:dyDescent="0.35">
      <c r="A6264" t="s">
        <v>116</v>
      </c>
      <c r="B6264" t="s">
        <v>117</v>
      </c>
      <c r="C6264" t="s">
        <v>89</v>
      </c>
      <c r="D6264" s="29">
        <v>46440</v>
      </c>
      <c r="E6264">
        <v>0</v>
      </c>
      <c r="F6264">
        <v>0</v>
      </c>
      <c r="G6264">
        <v>0</v>
      </c>
      <c r="H6264">
        <v>0</v>
      </c>
      <c r="L6264">
        <v>359.08817099999999</v>
      </c>
      <c r="R6264">
        <v>517.65409899999997</v>
      </c>
      <c r="S6264" t="s">
        <v>90</v>
      </c>
      <c r="T6264" s="297">
        <v>46311.754166666666</v>
      </c>
    </row>
    <row r="6265" spans="1:20" x14ac:dyDescent="0.35">
      <c r="A6265" t="s">
        <v>116</v>
      </c>
      <c r="B6265" t="s">
        <v>117</v>
      </c>
      <c r="C6265" t="s">
        <v>89</v>
      </c>
      <c r="D6265" s="29">
        <v>46441</v>
      </c>
      <c r="E6265">
        <v>0</v>
      </c>
      <c r="F6265">
        <v>0</v>
      </c>
      <c r="G6265">
        <v>0</v>
      </c>
      <c r="H6265">
        <v>0</v>
      </c>
      <c r="L6265">
        <v>359.08817099999999</v>
      </c>
      <c r="R6265">
        <v>517.65409899999997</v>
      </c>
      <c r="S6265" t="s">
        <v>90</v>
      </c>
      <c r="T6265" s="297">
        <v>46311.754166666666</v>
      </c>
    </row>
    <row r="6266" spans="1:20" x14ac:dyDescent="0.35">
      <c r="A6266" t="s">
        <v>116</v>
      </c>
      <c r="B6266" t="s">
        <v>117</v>
      </c>
      <c r="C6266" t="s">
        <v>89</v>
      </c>
      <c r="D6266" s="29">
        <v>46442</v>
      </c>
      <c r="E6266">
        <v>0</v>
      </c>
      <c r="F6266">
        <v>0</v>
      </c>
      <c r="G6266">
        <v>0</v>
      </c>
      <c r="H6266">
        <v>0</v>
      </c>
      <c r="L6266">
        <v>359.08817099999999</v>
      </c>
      <c r="R6266">
        <v>517.65409899999997</v>
      </c>
      <c r="S6266" t="s">
        <v>90</v>
      </c>
      <c r="T6266" s="297">
        <v>46311.754166666666</v>
      </c>
    </row>
    <row r="6267" spans="1:20" x14ac:dyDescent="0.35">
      <c r="A6267" t="s">
        <v>116</v>
      </c>
      <c r="B6267" t="s">
        <v>117</v>
      </c>
      <c r="C6267" t="s">
        <v>89</v>
      </c>
      <c r="D6267" s="29">
        <v>46443</v>
      </c>
      <c r="E6267">
        <v>0</v>
      </c>
      <c r="F6267">
        <v>0</v>
      </c>
      <c r="G6267">
        <v>0</v>
      </c>
      <c r="H6267">
        <v>0</v>
      </c>
      <c r="L6267">
        <v>359.08817099999999</v>
      </c>
      <c r="R6267">
        <v>517.65409899999997</v>
      </c>
      <c r="S6267" t="s">
        <v>90</v>
      </c>
      <c r="T6267" s="297">
        <v>46311.754166666666</v>
      </c>
    </row>
    <row r="6268" spans="1:20" x14ac:dyDescent="0.35">
      <c r="A6268" t="s">
        <v>116</v>
      </c>
      <c r="B6268" t="s">
        <v>117</v>
      </c>
      <c r="C6268" t="s">
        <v>89</v>
      </c>
      <c r="D6268" s="29">
        <v>46444</v>
      </c>
      <c r="E6268">
        <v>0</v>
      </c>
      <c r="F6268">
        <v>0</v>
      </c>
      <c r="G6268">
        <v>0</v>
      </c>
      <c r="H6268">
        <v>0</v>
      </c>
      <c r="L6268">
        <v>359.08817099999999</v>
      </c>
      <c r="R6268">
        <v>517.65409899999997</v>
      </c>
      <c r="S6268" t="s">
        <v>90</v>
      </c>
      <c r="T6268" s="297">
        <v>46311.754166666666</v>
      </c>
    </row>
    <row r="6269" spans="1:20" x14ac:dyDescent="0.35">
      <c r="A6269" t="s">
        <v>116</v>
      </c>
      <c r="B6269" t="s">
        <v>117</v>
      </c>
      <c r="C6269" t="s">
        <v>89</v>
      </c>
      <c r="D6269" s="29">
        <v>46445</v>
      </c>
      <c r="E6269">
        <v>0</v>
      </c>
      <c r="F6269">
        <v>0</v>
      </c>
      <c r="G6269">
        <v>0</v>
      </c>
      <c r="H6269">
        <v>0</v>
      </c>
      <c r="L6269">
        <v>359.08817099999999</v>
      </c>
      <c r="R6269">
        <v>517.65409899999997</v>
      </c>
      <c r="S6269" t="s">
        <v>90</v>
      </c>
      <c r="T6269" s="297">
        <v>46311.754166666666</v>
      </c>
    </row>
    <row r="6270" spans="1:20" x14ac:dyDescent="0.35">
      <c r="A6270" t="s">
        <v>116</v>
      </c>
      <c r="B6270" t="s">
        <v>117</v>
      </c>
      <c r="C6270" t="s">
        <v>89</v>
      </c>
      <c r="D6270" s="29">
        <v>46446</v>
      </c>
      <c r="E6270">
        <v>0</v>
      </c>
      <c r="F6270">
        <v>0</v>
      </c>
      <c r="G6270">
        <v>0</v>
      </c>
      <c r="H6270">
        <v>0</v>
      </c>
      <c r="L6270">
        <v>359.08817099999999</v>
      </c>
      <c r="R6270">
        <v>517.65409899999997</v>
      </c>
      <c r="S6270" t="s">
        <v>90</v>
      </c>
      <c r="T6270" s="297">
        <v>46311.754166666666</v>
      </c>
    </row>
    <row r="6271" spans="1:20" x14ac:dyDescent="0.35">
      <c r="A6271" t="s">
        <v>116</v>
      </c>
      <c r="B6271" t="s">
        <v>117</v>
      </c>
      <c r="C6271" t="s">
        <v>89</v>
      </c>
      <c r="D6271" s="29">
        <v>46447</v>
      </c>
      <c r="E6271">
        <v>0</v>
      </c>
      <c r="F6271">
        <v>0</v>
      </c>
      <c r="G6271">
        <v>0</v>
      </c>
      <c r="H6271">
        <v>0</v>
      </c>
      <c r="L6271">
        <v>359.08817099999999</v>
      </c>
      <c r="R6271">
        <v>517.65409899999997</v>
      </c>
      <c r="S6271" t="s">
        <v>90</v>
      </c>
      <c r="T6271" s="297">
        <v>46311.754166666666</v>
      </c>
    </row>
    <row r="6272" spans="1:20" x14ac:dyDescent="0.35">
      <c r="A6272" t="s">
        <v>116</v>
      </c>
      <c r="B6272" t="s">
        <v>117</v>
      </c>
      <c r="C6272" t="s">
        <v>89</v>
      </c>
      <c r="D6272" s="29">
        <v>46448</v>
      </c>
      <c r="E6272">
        <v>0</v>
      </c>
      <c r="F6272">
        <v>0</v>
      </c>
      <c r="G6272">
        <v>0</v>
      </c>
      <c r="H6272">
        <v>0</v>
      </c>
      <c r="L6272">
        <v>359.08817099999999</v>
      </c>
      <c r="R6272">
        <v>517.65409899999997</v>
      </c>
      <c r="S6272" t="s">
        <v>90</v>
      </c>
      <c r="T6272" s="297">
        <v>46311.754166666666</v>
      </c>
    </row>
    <row r="6273" spans="1:20" x14ac:dyDescent="0.35">
      <c r="A6273" t="s">
        <v>116</v>
      </c>
      <c r="B6273" t="s">
        <v>117</v>
      </c>
      <c r="C6273" t="s">
        <v>89</v>
      </c>
      <c r="D6273" s="29">
        <v>46449</v>
      </c>
      <c r="E6273">
        <v>0</v>
      </c>
      <c r="F6273">
        <v>0</v>
      </c>
      <c r="G6273">
        <v>0</v>
      </c>
      <c r="H6273">
        <v>0</v>
      </c>
      <c r="L6273">
        <v>359.08817099999999</v>
      </c>
      <c r="R6273">
        <v>517.65409899999997</v>
      </c>
      <c r="S6273" t="s">
        <v>90</v>
      </c>
      <c r="T6273" s="297">
        <v>46311.754166666666</v>
      </c>
    </row>
    <row r="6274" spans="1:20" x14ac:dyDescent="0.35">
      <c r="A6274" t="s">
        <v>116</v>
      </c>
      <c r="B6274" t="s">
        <v>117</v>
      </c>
      <c r="C6274" t="s">
        <v>89</v>
      </c>
      <c r="D6274" s="29">
        <v>46450</v>
      </c>
      <c r="E6274">
        <v>0</v>
      </c>
      <c r="F6274">
        <v>0</v>
      </c>
      <c r="G6274">
        <v>0</v>
      </c>
      <c r="H6274">
        <v>0</v>
      </c>
      <c r="L6274">
        <v>359.08817099999999</v>
      </c>
      <c r="R6274">
        <v>517.65409899999997</v>
      </c>
      <c r="S6274" t="s">
        <v>90</v>
      </c>
      <c r="T6274" s="297">
        <v>46311.754166666666</v>
      </c>
    </row>
    <row r="6275" spans="1:20" x14ac:dyDescent="0.35">
      <c r="A6275" t="s">
        <v>116</v>
      </c>
      <c r="B6275" t="s">
        <v>117</v>
      </c>
      <c r="C6275" t="s">
        <v>89</v>
      </c>
      <c r="D6275" s="29">
        <v>46451</v>
      </c>
      <c r="E6275">
        <v>0</v>
      </c>
      <c r="F6275">
        <v>0</v>
      </c>
      <c r="G6275">
        <v>0</v>
      </c>
      <c r="H6275">
        <v>0</v>
      </c>
      <c r="L6275">
        <v>359.08817099999999</v>
      </c>
      <c r="R6275">
        <v>517.65409899999997</v>
      </c>
      <c r="S6275" t="s">
        <v>90</v>
      </c>
      <c r="T6275" s="297">
        <v>46311.754166666666</v>
      </c>
    </row>
    <row r="6276" spans="1:20" x14ac:dyDescent="0.35">
      <c r="A6276" t="s">
        <v>116</v>
      </c>
      <c r="B6276" t="s">
        <v>117</v>
      </c>
      <c r="C6276" t="s">
        <v>89</v>
      </c>
      <c r="D6276" s="29">
        <v>46452</v>
      </c>
      <c r="E6276">
        <v>0</v>
      </c>
      <c r="F6276">
        <v>0</v>
      </c>
      <c r="G6276">
        <v>0</v>
      </c>
      <c r="H6276">
        <v>0</v>
      </c>
      <c r="L6276">
        <v>359.08817099999999</v>
      </c>
      <c r="R6276">
        <v>517.65409899999997</v>
      </c>
      <c r="S6276" t="s">
        <v>90</v>
      </c>
      <c r="T6276" s="297">
        <v>46311.754166666666</v>
      </c>
    </row>
    <row r="6277" spans="1:20" x14ac:dyDescent="0.35">
      <c r="A6277" t="s">
        <v>116</v>
      </c>
      <c r="B6277" t="s">
        <v>117</v>
      </c>
      <c r="C6277" t="s">
        <v>89</v>
      </c>
      <c r="D6277" s="29">
        <v>46453</v>
      </c>
      <c r="E6277">
        <v>0</v>
      </c>
      <c r="F6277">
        <v>0</v>
      </c>
      <c r="G6277">
        <v>0</v>
      </c>
      <c r="H6277">
        <v>0</v>
      </c>
      <c r="L6277">
        <v>359.08817099999999</v>
      </c>
      <c r="R6277">
        <v>517.65409899999997</v>
      </c>
      <c r="S6277" t="s">
        <v>90</v>
      </c>
      <c r="T6277" s="297">
        <v>46311.754166666666</v>
      </c>
    </row>
    <row r="6278" spans="1:20" x14ac:dyDescent="0.35">
      <c r="A6278" t="s">
        <v>116</v>
      </c>
      <c r="B6278" t="s">
        <v>117</v>
      </c>
      <c r="C6278" t="s">
        <v>89</v>
      </c>
      <c r="D6278" s="29">
        <v>46454</v>
      </c>
      <c r="E6278">
        <v>0</v>
      </c>
      <c r="F6278">
        <v>0</v>
      </c>
      <c r="G6278">
        <v>0</v>
      </c>
      <c r="H6278">
        <v>0</v>
      </c>
      <c r="L6278">
        <v>359.08817099999999</v>
      </c>
      <c r="R6278">
        <v>517.65409899999997</v>
      </c>
      <c r="S6278" t="s">
        <v>90</v>
      </c>
      <c r="T6278" s="297">
        <v>46311.754166666666</v>
      </c>
    </row>
    <row r="6279" spans="1:20" x14ac:dyDescent="0.35">
      <c r="A6279" t="s">
        <v>116</v>
      </c>
      <c r="B6279" t="s">
        <v>117</v>
      </c>
      <c r="C6279" t="s">
        <v>89</v>
      </c>
      <c r="D6279" s="29">
        <v>46455</v>
      </c>
      <c r="E6279">
        <v>0</v>
      </c>
      <c r="F6279">
        <v>0</v>
      </c>
      <c r="G6279">
        <v>0</v>
      </c>
      <c r="H6279">
        <v>0</v>
      </c>
      <c r="L6279">
        <v>359.08817099999999</v>
      </c>
      <c r="R6279">
        <v>517.65409899999997</v>
      </c>
      <c r="S6279" t="s">
        <v>90</v>
      </c>
      <c r="T6279" s="297">
        <v>46311.754166666666</v>
      </c>
    </row>
    <row r="6280" spans="1:20" x14ac:dyDescent="0.35">
      <c r="A6280" t="s">
        <v>116</v>
      </c>
      <c r="B6280" t="s">
        <v>117</v>
      </c>
      <c r="C6280" t="s">
        <v>89</v>
      </c>
      <c r="D6280" s="29">
        <v>46456</v>
      </c>
      <c r="E6280">
        <v>0</v>
      </c>
      <c r="F6280">
        <v>0</v>
      </c>
      <c r="G6280">
        <v>0</v>
      </c>
      <c r="H6280">
        <v>0</v>
      </c>
      <c r="L6280">
        <v>359.08817099999999</v>
      </c>
      <c r="R6280">
        <v>517.65409899999997</v>
      </c>
      <c r="S6280" t="s">
        <v>90</v>
      </c>
      <c r="T6280" s="297">
        <v>46311.754166666666</v>
      </c>
    </row>
    <row r="6281" spans="1:20" x14ac:dyDescent="0.35">
      <c r="A6281" t="s">
        <v>116</v>
      </c>
      <c r="B6281" t="s">
        <v>117</v>
      </c>
      <c r="C6281" t="s">
        <v>89</v>
      </c>
      <c r="D6281" s="29">
        <v>46457</v>
      </c>
      <c r="E6281">
        <v>0</v>
      </c>
      <c r="F6281">
        <v>0</v>
      </c>
      <c r="G6281">
        <v>0</v>
      </c>
      <c r="H6281">
        <v>0</v>
      </c>
      <c r="L6281">
        <v>359.08817099999999</v>
      </c>
      <c r="R6281">
        <v>517.65409899999997</v>
      </c>
      <c r="S6281" t="s">
        <v>90</v>
      </c>
      <c r="T6281" s="297">
        <v>46311.754166666666</v>
      </c>
    </row>
    <row r="6282" spans="1:20" x14ac:dyDescent="0.35">
      <c r="A6282" t="s">
        <v>116</v>
      </c>
      <c r="B6282" t="s">
        <v>117</v>
      </c>
      <c r="C6282" t="s">
        <v>89</v>
      </c>
      <c r="D6282" s="29">
        <v>46458</v>
      </c>
      <c r="E6282">
        <v>0</v>
      </c>
      <c r="F6282">
        <v>0</v>
      </c>
      <c r="G6282">
        <v>0</v>
      </c>
      <c r="H6282">
        <v>0</v>
      </c>
      <c r="L6282">
        <v>359.08817099999999</v>
      </c>
      <c r="R6282">
        <v>517.65409899999997</v>
      </c>
      <c r="S6282" t="s">
        <v>90</v>
      </c>
      <c r="T6282" s="297">
        <v>46311.754166666666</v>
      </c>
    </row>
    <row r="6283" spans="1:20" x14ac:dyDescent="0.35">
      <c r="A6283" t="s">
        <v>116</v>
      </c>
      <c r="B6283" t="s">
        <v>117</v>
      </c>
      <c r="C6283" t="s">
        <v>89</v>
      </c>
      <c r="D6283" s="29">
        <v>46459</v>
      </c>
      <c r="E6283">
        <v>0</v>
      </c>
      <c r="F6283">
        <v>0</v>
      </c>
      <c r="G6283">
        <v>0</v>
      </c>
      <c r="H6283">
        <v>0</v>
      </c>
      <c r="L6283">
        <v>359.08817099999999</v>
      </c>
      <c r="R6283">
        <v>517.65409899999997</v>
      </c>
      <c r="S6283" t="s">
        <v>90</v>
      </c>
      <c r="T6283" s="297">
        <v>46311.754166666666</v>
      </c>
    </row>
    <row r="6284" spans="1:20" x14ac:dyDescent="0.35">
      <c r="A6284" t="s">
        <v>116</v>
      </c>
      <c r="B6284" t="s">
        <v>117</v>
      </c>
      <c r="C6284" t="s">
        <v>89</v>
      </c>
      <c r="D6284" s="29">
        <v>46460</v>
      </c>
      <c r="E6284">
        <v>0</v>
      </c>
      <c r="F6284">
        <v>0</v>
      </c>
      <c r="G6284">
        <v>0</v>
      </c>
      <c r="H6284">
        <v>0</v>
      </c>
      <c r="L6284">
        <v>359.08817099999999</v>
      </c>
      <c r="R6284">
        <v>517.65409899999997</v>
      </c>
      <c r="S6284" t="s">
        <v>90</v>
      </c>
      <c r="T6284" s="297">
        <v>46311.754166666666</v>
      </c>
    </row>
    <row r="6285" spans="1:20" x14ac:dyDescent="0.35">
      <c r="A6285" t="s">
        <v>116</v>
      </c>
      <c r="B6285" t="s">
        <v>117</v>
      </c>
      <c r="C6285" t="s">
        <v>89</v>
      </c>
      <c r="D6285" s="29">
        <v>46461</v>
      </c>
      <c r="E6285">
        <v>0</v>
      </c>
      <c r="F6285">
        <v>0</v>
      </c>
      <c r="G6285">
        <v>0</v>
      </c>
      <c r="H6285">
        <v>0</v>
      </c>
      <c r="L6285">
        <v>359.08817099999999</v>
      </c>
      <c r="R6285">
        <v>517.65409899999997</v>
      </c>
      <c r="S6285" t="s">
        <v>90</v>
      </c>
      <c r="T6285" s="297">
        <v>46311.754166666666</v>
      </c>
    </row>
    <row r="6286" spans="1:20" x14ac:dyDescent="0.35">
      <c r="A6286" t="s">
        <v>116</v>
      </c>
      <c r="B6286" t="s">
        <v>117</v>
      </c>
      <c r="C6286" t="s">
        <v>89</v>
      </c>
      <c r="D6286" s="29">
        <v>46462</v>
      </c>
      <c r="E6286">
        <v>0</v>
      </c>
      <c r="F6286">
        <v>0</v>
      </c>
      <c r="G6286">
        <v>0</v>
      </c>
      <c r="H6286">
        <v>0</v>
      </c>
      <c r="L6286">
        <v>359.08817099999999</v>
      </c>
      <c r="R6286">
        <v>517.65409899999997</v>
      </c>
      <c r="S6286" t="s">
        <v>90</v>
      </c>
      <c r="T6286" s="297">
        <v>46311.754166666666</v>
      </c>
    </row>
    <row r="6287" spans="1:20" x14ac:dyDescent="0.35">
      <c r="A6287" t="s">
        <v>116</v>
      </c>
      <c r="B6287" t="s">
        <v>117</v>
      </c>
      <c r="C6287" t="s">
        <v>89</v>
      </c>
      <c r="D6287" s="29">
        <v>46463</v>
      </c>
      <c r="E6287">
        <v>0</v>
      </c>
      <c r="F6287">
        <v>0</v>
      </c>
      <c r="G6287">
        <v>0</v>
      </c>
      <c r="H6287">
        <v>0</v>
      </c>
      <c r="L6287">
        <v>359.08817099999999</v>
      </c>
      <c r="R6287">
        <v>517.65409899999997</v>
      </c>
      <c r="S6287" t="s">
        <v>90</v>
      </c>
      <c r="T6287" s="297">
        <v>46311.754166666666</v>
      </c>
    </row>
    <row r="6288" spans="1:20" x14ac:dyDescent="0.35">
      <c r="A6288" t="s">
        <v>116</v>
      </c>
      <c r="B6288" t="s">
        <v>117</v>
      </c>
      <c r="C6288" t="s">
        <v>89</v>
      </c>
      <c r="D6288" s="29">
        <v>46464</v>
      </c>
      <c r="E6288">
        <v>0</v>
      </c>
      <c r="F6288">
        <v>0</v>
      </c>
      <c r="G6288">
        <v>0</v>
      </c>
      <c r="H6288">
        <v>0</v>
      </c>
      <c r="L6288">
        <v>359.08817099999999</v>
      </c>
      <c r="R6288">
        <v>517.65409899999997</v>
      </c>
      <c r="S6288" t="s">
        <v>90</v>
      </c>
      <c r="T6288" s="297">
        <v>46311.754166666666</v>
      </c>
    </row>
    <row r="6289" spans="1:20" x14ac:dyDescent="0.35">
      <c r="A6289" t="s">
        <v>116</v>
      </c>
      <c r="B6289" t="s">
        <v>117</v>
      </c>
      <c r="C6289" t="s">
        <v>89</v>
      </c>
      <c r="D6289" s="29">
        <v>46465</v>
      </c>
      <c r="E6289">
        <v>0</v>
      </c>
      <c r="F6289">
        <v>0</v>
      </c>
      <c r="G6289">
        <v>0</v>
      </c>
      <c r="H6289">
        <v>0</v>
      </c>
      <c r="L6289">
        <v>359.08817099999999</v>
      </c>
      <c r="R6289">
        <v>517.65409899999997</v>
      </c>
      <c r="S6289" t="s">
        <v>90</v>
      </c>
      <c r="T6289" s="297">
        <v>46311.754166666666</v>
      </c>
    </row>
    <row r="6290" spans="1:20" x14ac:dyDescent="0.35">
      <c r="A6290" t="s">
        <v>116</v>
      </c>
      <c r="B6290" t="s">
        <v>117</v>
      </c>
      <c r="C6290" t="s">
        <v>89</v>
      </c>
      <c r="D6290" s="29">
        <v>46466</v>
      </c>
      <c r="E6290">
        <v>0</v>
      </c>
      <c r="F6290">
        <v>0</v>
      </c>
      <c r="G6290">
        <v>0</v>
      </c>
      <c r="H6290">
        <v>0</v>
      </c>
      <c r="L6290">
        <v>359.08817099999999</v>
      </c>
      <c r="R6290">
        <v>517.65409899999997</v>
      </c>
      <c r="S6290" t="s">
        <v>90</v>
      </c>
      <c r="T6290" s="297">
        <v>46311.754166666666</v>
      </c>
    </row>
    <row r="6291" spans="1:20" x14ac:dyDescent="0.35">
      <c r="A6291" t="s">
        <v>116</v>
      </c>
      <c r="B6291" t="s">
        <v>117</v>
      </c>
      <c r="C6291" t="s">
        <v>89</v>
      </c>
      <c r="D6291" s="29">
        <v>46467</v>
      </c>
      <c r="E6291">
        <v>0</v>
      </c>
      <c r="F6291">
        <v>0</v>
      </c>
      <c r="G6291">
        <v>0</v>
      </c>
      <c r="H6291">
        <v>0</v>
      </c>
      <c r="L6291">
        <v>359.08817099999999</v>
      </c>
      <c r="R6291">
        <v>517.65409899999997</v>
      </c>
      <c r="S6291" t="s">
        <v>90</v>
      </c>
      <c r="T6291" s="297">
        <v>46311.754166666666</v>
      </c>
    </row>
    <row r="6292" spans="1:20" x14ac:dyDescent="0.35">
      <c r="A6292" t="s">
        <v>116</v>
      </c>
      <c r="B6292" t="s">
        <v>117</v>
      </c>
      <c r="C6292" t="s">
        <v>89</v>
      </c>
      <c r="D6292" s="29">
        <v>46468</v>
      </c>
      <c r="E6292">
        <v>0</v>
      </c>
      <c r="F6292">
        <v>0</v>
      </c>
      <c r="G6292">
        <v>0</v>
      </c>
      <c r="H6292">
        <v>0</v>
      </c>
      <c r="L6292">
        <v>359.08817099999999</v>
      </c>
      <c r="R6292">
        <v>517.65409899999997</v>
      </c>
      <c r="S6292" t="s">
        <v>90</v>
      </c>
      <c r="T6292" s="297">
        <v>46311.754166666666</v>
      </c>
    </row>
    <row r="6293" spans="1:20" x14ac:dyDescent="0.35">
      <c r="A6293" t="s">
        <v>116</v>
      </c>
      <c r="B6293" t="s">
        <v>117</v>
      </c>
      <c r="C6293" t="s">
        <v>89</v>
      </c>
      <c r="D6293" s="29">
        <v>46469</v>
      </c>
      <c r="E6293">
        <v>0</v>
      </c>
      <c r="F6293">
        <v>0</v>
      </c>
      <c r="G6293">
        <v>0</v>
      </c>
      <c r="H6293">
        <v>0</v>
      </c>
      <c r="L6293">
        <v>359.08817099999999</v>
      </c>
      <c r="R6293">
        <v>517.65409899999997</v>
      </c>
      <c r="S6293" t="s">
        <v>90</v>
      </c>
      <c r="T6293" s="297">
        <v>46311.754166666666</v>
      </c>
    </row>
    <row r="6294" spans="1:20" x14ac:dyDescent="0.35">
      <c r="A6294" t="s">
        <v>116</v>
      </c>
      <c r="B6294" t="s">
        <v>117</v>
      </c>
      <c r="C6294" t="s">
        <v>89</v>
      </c>
      <c r="D6294" s="29">
        <v>46470</v>
      </c>
      <c r="E6294">
        <v>0</v>
      </c>
      <c r="F6294">
        <v>0</v>
      </c>
      <c r="G6294">
        <v>0</v>
      </c>
      <c r="H6294">
        <v>0</v>
      </c>
      <c r="L6294">
        <v>359.08817099999999</v>
      </c>
      <c r="R6294">
        <v>517.65409899999997</v>
      </c>
      <c r="S6294" t="s">
        <v>90</v>
      </c>
      <c r="T6294" s="297">
        <v>46311.754166666666</v>
      </c>
    </row>
    <row r="6295" spans="1:20" x14ac:dyDescent="0.35">
      <c r="A6295" t="s">
        <v>116</v>
      </c>
      <c r="B6295" t="s">
        <v>117</v>
      </c>
      <c r="C6295" t="s">
        <v>89</v>
      </c>
      <c r="D6295" s="29">
        <v>46471</v>
      </c>
      <c r="E6295">
        <v>0</v>
      </c>
      <c r="F6295">
        <v>0</v>
      </c>
      <c r="G6295">
        <v>0</v>
      </c>
      <c r="H6295">
        <v>0</v>
      </c>
      <c r="L6295">
        <v>359.08817099999999</v>
      </c>
      <c r="R6295">
        <v>517.65409899999997</v>
      </c>
      <c r="S6295" t="s">
        <v>90</v>
      </c>
      <c r="T6295" s="297">
        <v>46311.754166666666</v>
      </c>
    </row>
    <row r="6296" spans="1:20" x14ac:dyDescent="0.35">
      <c r="A6296" t="s">
        <v>116</v>
      </c>
      <c r="B6296" t="s">
        <v>117</v>
      </c>
      <c r="C6296" t="s">
        <v>89</v>
      </c>
      <c r="D6296" s="29">
        <v>46472</v>
      </c>
      <c r="E6296">
        <v>0</v>
      </c>
      <c r="F6296">
        <v>0</v>
      </c>
      <c r="G6296">
        <v>0</v>
      </c>
      <c r="H6296">
        <v>0</v>
      </c>
      <c r="L6296">
        <v>359.08817099999999</v>
      </c>
      <c r="R6296">
        <v>517.65409899999997</v>
      </c>
      <c r="S6296" t="s">
        <v>90</v>
      </c>
      <c r="T6296" s="297">
        <v>46311.754166666666</v>
      </c>
    </row>
    <row r="6297" spans="1:20" x14ac:dyDescent="0.35">
      <c r="A6297" t="s">
        <v>116</v>
      </c>
      <c r="B6297" t="s">
        <v>117</v>
      </c>
      <c r="C6297" t="s">
        <v>89</v>
      </c>
      <c r="D6297" s="29">
        <v>46473</v>
      </c>
      <c r="E6297">
        <v>0</v>
      </c>
      <c r="F6297">
        <v>0</v>
      </c>
      <c r="G6297">
        <v>0</v>
      </c>
      <c r="H6297">
        <v>0</v>
      </c>
      <c r="L6297">
        <v>359.08817099999999</v>
      </c>
      <c r="R6297">
        <v>517.65409899999997</v>
      </c>
      <c r="S6297" t="s">
        <v>90</v>
      </c>
      <c r="T6297" s="297">
        <v>46311.754166666666</v>
      </c>
    </row>
    <row r="6298" spans="1:20" x14ac:dyDescent="0.35">
      <c r="A6298" t="s">
        <v>116</v>
      </c>
      <c r="B6298" t="s">
        <v>117</v>
      </c>
      <c r="C6298" t="s">
        <v>89</v>
      </c>
      <c r="D6298" s="29">
        <v>46474</v>
      </c>
      <c r="E6298">
        <v>0</v>
      </c>
      <c r="F6298">
        <v>0</v>
      </c>
      <c r="G6298">
        <v>0</v>
      </c>
      <c r="H6298">
        <v>0</v>
      </c>
      <c r="L6298">
        <v>359.08817099999999</v>
      </c>
      <c r="R6298">
        <v>517.65409899999997</v>
      </c>
      <c r="S6298" t="s">
        <v>90</v>
      </c>
      <c r="T6298" s="297">
        <v>46311.754166666666</v>
      </c>
    </row>
    <row r="6299" spans="1:20" x14ac:dyDescent="0.35">
      <c r="A6299" t="s">
        <v>116</v>
      </c>
      <c r="B6299" t="s">
        <v>117</v>
      </c>
      <c r="C6299" t="s">
        <v>89</v>
      </c>
      <c r="D6299" s="29">
        <v>46475</v>
      </c>
      <c r="E6299">
        <v>0</v>
      </c>
      <c r="F6299">
        <v>0</v>
      </c>
      <c r="G6299">
        <v>0</v>
      </c>
      <c r="H6299">
        <v>0</v>
      </c>
      <c r="L6299">
        <v>359.08817099999999</v>
      </c>
      <c r="R6299">
        <v>517.65409899999997</v>
      </c>
      <c r="S6299" t="s">
        <v>90</v>
      </c>
      <c r="T6299" s="297">
        <v>46311.754166666666</v>
      </c>
    </row>
    <row r="6300" spans="1:20" x14ac:dyDescent="0.35">
      <c r="A6300" t="s">
        <v>116</v>
      </c>
      <c r="B6300" t="s">
        <v>117</v>
      </c>
      <c r="C6300" t="s">
        <v>89</v>
      </c>
      <c r="D6300" s="29">
        <v>46476</v>
      </c>
      <c r="E6300">
        <v>0</v>
      </c>
      <c r="F6300">
        <v>0</v>
      </c>
      <c r="G6300">
        <v>0</v>
      </c>
      <c r="H6300">
        <v>0</v>
      </c>
      <c r="L6300">
        <v>359.08817099999999</v>
      </c>
      <c r="R6300">
        <v>517.65409899999997</v>
      </c>
      <c r="S6300" t="s">
        <v>90</v>
      </c>
      <c r="T6300" s="297">
        <v>46311.754166666666</v>
      </c>
    </row>
    <row r="6301" spans="1:20" x14ac:dyDescent="0.35">
      <c r="A6301" t="s">
        <v>116</v>
      </c>
      <c r="B6301" t="s">
        <v>117</v>
      </c>
      <c r="C6301" t="s">
        <v>89</v>
      </c>
      <c r="D6301" s="29">
        <v>46477</v>
      </c>
      <c r="E6301">
        <v>0</v>
      </c>
      <c r="F6301">
        <v>0</v>
      </c>
      <c r="G6301">
        <v>0</v>
      </c>
      <c r="H6301">
        <v>0</v>
      </c>
      <c r="L6301">
        <v>359.08817099999999</v>
      </c>
      <c r="R6301">
        <v>517.65409899999997</v>
      </c>
      <c r="S6301" t="s">
        <v>90</v>
      </c>
      <c r="T6301" s="297">
        <v>46311.754166666666</v>
      </c>
    </row>
    <row r="6302" spans="1:20" x14ac:dyDescent="0.35">
      <c r="A6302" t="s">
        <v>116</v>
      </c>
      <c r="B6302" t="s">
        <v>117</v>
      </c>
      <c r="C6302" t="s">
        <v>89</v>
      </c>
      <c r="D6302" s="29">
        <v>46478</v>
      </c>
      <c r="E6302">
        <v>0</v>
      </c>
      <c r="F6302">
        <v>0</v>
      </c>
      <c r="G6302">
        <v>0</v>
      </c>
      <c r="H6302">
        <v>0</v>
      </c>
      <c r="L6302">
        <v>359.08817099999999</v>
      </c>
      <c r="R6302">
        <v>517.65409899999997</v>
      </c>
      <c r="S6302" t="s">
        <v>90</v>
      </c>
      <c r="T6302" s="297">
        <v>46311.754166666666</v>
      </c>
    </row>
    <row r="6303" spans="1:20" x14ac:dyDescent="0.35">
      <c r="A6303" t="s">
        <v>116</v>
      </c>
      <c r="B6303" t="s">
        <v>117</v>
      </c>
      <c r="C6303" t="s">
        <v>89</v>
      </c>
      <c r="D6303" s="29">
        <v>46479</v>
      </c>
      <c r="E6303">
        <v>0</v>
      </c>
      <c r="F6303">
        <v>0</v>
      </c>
      <c r="G6303">
        <v>0</v>
      </c>
      <c r="H6303">
        <v>0</v>
      </c>
      <c r="L6303">
        <v>359.08817099999999</v>
      </c>
      <c r="R6303">
        <v>517.65409899999997</v>
      </c>
      <c r="S6303" t="s">
        <v>90</v>
      </c>
      <c r="T6303" s="297">
        <v>46311.754166666666</v>
      </c>
    </row>
    <row r="6304" spans="1:20" x14ac:dyDescent="0.35">
      <c r="A6304" t="s">
        <v>116</v>
      </c>
      <c r="B6304" t="s">
        <v>117</v>
      </c>
      <c r="C6304" t="s">
        <v>89</v>
      </c>
      <c r="D6304" s="29">
        <v>46480</v>
      </c>
      <c r="E6304">
        <v>0</v>
      </c>
      <c r="F6304">
        <v>0</v>
      </c>
      <c r="G6304">
        <v>0</v>
      </c>
      <c r="H6304">
        <v>0</v>
      </c>
      <c r="L6304">
        <v>359.08817099999999</v>
      </c>
      <c r="R6304">
        <v>517.65409899999997</v>
      </c>
      <c r="S6304" t="s">
        <v>90</v>
      </c>
      <c r="T6304" s="297">
        <v>46311.754166666666</v>
      </c>
    </row>
    <row r="6305" spans="1:20" x14ac:dyDescent="0.35">
      <c r="A6305" t="s">
        <v>116</v>
      </c>
      <c r="B6305" t="s">
        <v>117</v>
      </c>
      <c r="C6305" t="s">
        <v>89</v>
      </c>
      <c r="D6305" s="29">
        <v>46481</v>
      </c>
      <c r="E6305">
        <v>0</v>
      </c>
      <c r="F6305">
        <v>0</v>
      </c>
      <c r="G6305">
        <v>0</v>
      </c>
      <c r="H6305">
        <v>0</v>
      </c>
      <c r="L6305">
        <v>359.08817099999999</v>
      </c>
      <c r="R6305">
        <v>517.65409899999997</v>
      </c>
      <c r="S6305" t="s">
        <v>90</v>
      </c>
      <c r="T6305" s="297">
        <v>46311.754166666666</v>
      </c>
    </row>
    <row r="6306" spans="1:20" x14ac:dyDescent="0.35">
      <c r="A6306" t="s">
        <v>116</v>
      </c>
      <c r="B6306" t="s">
        <v>117</v>
      </c>
      <c r="C6306" t="s">
        <v>89</v>
      </c>
      <c r="D6306" s="29">
        <v>46482</v>
      </c>
      <c r="E6306">
        <v>0</v>
      </c>
      <c r="F6306">
        <v>0</v>
      </c>
      <c r="G6306">
        <v>0</v>
      </c>
      <c r="H6306">
        <v>0</v>
      </c>
      <c r="L6306">
        <v>359.08817099999999</v>
      </c>
      <c r="R6306">
        <v>517.65409899999997</v>
      </c>
      <c r="S6306" t="s">
        <v>90</v>
      </c>
      <c r="T6306" s="297">
        <v>46311.754166666666</v>
      </c>
    </row>
    <row r="6307" spans="1:20" x14ac:dyDescent="0.35">
      <c r="A6307" t="s">
        <v>116</v>
      </c>
      <c r="B6307" t="s">
        <v>117</v>
      </c>
      <c r="C6307" t="s">
        <v>89</v>
      </c>
      <c r="D6307" s="29">
        <v>46483</v>
      </c>
      <c r="E6307">
        <v>0</v>
      </c>
      <c r="F6307">
        <v>0</v>
      </c>
      <c r="G6307">
        <v>0</v>
      </c>
      <c r="H6307">
        <v>0</v>
      </c>
      <c r="L6307">
        <v>359.08817099999999</v>
      </c>
      <c r="R6307">
        <v>517.65409899999997</v>
      </c>
      <c r="S6307" t="s">
        <v>90</v>
      </c>
      <c r="T6307" s="297">
        <v>46311.754166666666</v>
      </c>
    </row>
    <row r="6308" spans="1:20" x14ac:dyDescent="0.35">
      <c r="A6308" t="s">
        <v>116</v>
      </c>
      <c r="B6308" t="s">
        <v>117</v>
      </c>
      <c r="C6308" t="s">
        <v>89</v>
      </c>
      <c r="D6308" s="29">
        <v>46484</v>
      </c>
      <c r="E6308">
        <v>0</v>
      </c>
      <c r="F6308">
        <v>0</v>
      </c>
      <c r="G6308">
        <v>0</v>
      </c>
      <c r="H6308">
        <v>0</v>
      </c>
      <c r="L6308">
        <v>359.08817099999999</v>
      </c>
      <c r="R6308">
        <v>517.65409899999997</v>
      </c>
      <c r="S6308" t="s">
        <v>90</v>
      </c>
      <c r="T6308" s="297">
        <v>46311.754166666666</v>
      </c>
    </row>
    <row r="6309" spans="1:20" x14ac:dyDescent="0.35">
      <c r="A6309" t="s">
        <v>116</v>
      </c>
      <c r="B6309" t="s">
        <v>117</v>
      </c>
      <c r="C6309" t="s">
        <v>89</v>
      </c>
      <c r="D6309" s="29">
        <v>46485</v>
      </c>
      <c r="E6309">
        <v>0</v>
      </c>
      <c r="F6309">
        <v>0</v>
      </c>
      <c r="G6309">
        <v>0</v>
      </c>
      <c r="H6309">
        <v>0</v>
      </c>
      <c r="L6309">
        <v>359.08817099999999</v>
      </c>
      <c r="R6309">
        <v>517.65409899999997</v>
      </c>
      <c r="S6309" t="s">
        <v>90</v>
      </c>
      <c r="T6309" s="297">
        <v>46311.754166666666</v>
      </c>
    </row>
    <row r="6310" spans="1:20" x14ac:dyDescent="0.35">
      <c r="A6310" t="s">
        <v>116</v>
      </c>
      <c r="B6310" t="s">
        <v>117</v>
      </c>
      <c r="C6310" t="s">
        <v>89</v>
      </c>
      <c r="D6310" s="29">
        <v>46486</v>
      </c>
      <c r="E6310">
        <v>0</v>
      </c>
      <c r="F6310">
        <v>0</v>
      </c>
      <c r="G6310">
        <v>0</v>
      </c>
      <c r="H6310">
        <v>0</v>
      </c>
      <c r="L6310">
        <v>359.08817099999999</v>
      </c>
      <c r="R6310">
        <v>517.65409899999997</v>
      </c>
      <c r="S6310" t="s">
        <v>90</v>
      </c>
      <c r="T6310" s="297">
        <v>46311.754166666666</v>
      </c>
    </row>
    <row r="6311" spans="1:20" x14ac:dyDescent="0.35">
      <c r="A6311" t="s">
        <v>116</v>
      </c>
      <c r="B6311" t="s">
        <v>117</v>
      </c>
      <c r="C6311" t="s">
        <v>89</v>
      </c>
      <c r="D6311" s="29">
        <v>46487</v>
      </c>
      <c r="E6311">
        <v>0</v>
      </c>
      <c r="F6311">
        <v>0</v>
      </c>
      <c r="G6311">
        <v>0</v>
      </c>
      <c r="H6311">
        <v>0</v>
      </c>
      <c r="L6311">
        <v>359.08817099999999</v>
      </c>
      <c r="R6311">
        <v>517.65409899999997</v>
      </c>
      <c r="S6311" t="s">
        <v>90</v>
      </c>
      <c r="T6311" s="297">
        <v>46311.754166666666</v>
      </c>
    </row>
    <row r="6312" spans="1:20" x14ac:dyDescent="0.35">
      <c r="A6312" t="s">
        <v>116</v>
      </c>
      <c r="B6312" t="s">
        <v>117</v>
      </c>
      <c r="C6312" t="s">
        <v>89</v>
      </c>
      <c r="D6312" s="29">
        <v>46488</v>
      </c>
      <c r="E6312">
        <v>0</v>
      </c>
      <c r="F6312">
        <v>0</v>
      </c>
      <c r="G6312">
        <v>0</v>
      </c>
      <c r="H6312">
        <v>0</v>
      </c>
      <c r="L6312">
        <v>359.08817099999999</v>
      </c>
      <c r="R6312">
        <v>517.65409899999997</v>
      </c>
      <c r="S6312" t="s">
        <v>90</v>
      </c>
      <c r="T6312" s="297">
        <v>46311.754166666666</v>
      </c>
    </row>
    <row r="6313" spans="1:20" x14ac:dyDescent="0.35">
      <c r="A6313" t="s">
        <v>116</v>
      </c>
      <c r="B6313" t="s">
        <v>117</v>
      </c>
      <c r="C6313" t="s">
        <v>89</v>
      </c>
      <c r="D6313" s="29">
        <v>46489</v>
      </c>
      <c r="E6313">
        <v>0</v>
      </c>
      <c r="F6313">
        <v>0</v>
      </c>
      <c r="G6313">
        <v>0</v>
      </c>
      <c r="H6313">
        <v>0</v>
      </c>
      <c r="L6313">
        <v>359.08817099999999</v>
      </c>
      <c r="R6313">
        <v>517.65409899999997</v>
      </c>
      <c r="S6313" t="s">
        <v>90</v>
      </c>
      <c r="T6313" s="297">
        <v>46311.754166666666</v>
      </c>
    </row>
    <row r="6314" spans="1:20" x14ac:dyDescent="0.35">
      <c r="A6314" t="s">
        <v>116</v>
      </c>
      <c r="B6314" t="s">
        <v>117</v>
      </c>
      <c r="C6314" t="s">
        <v>89</v>
      </c>
      <c r="D6314" s="29">
        <v>46490</v>
      </c>
      <c r="E6314">
        <v>0</v>
      </c>
      <c r="F6314">
        <v>0</v>
      </c>
      <c r="G6314">
        <v>0</v>
      </c>
      <c r="H6314">
        <v>0</v>
      </c>
      <c r="L6314">
        <v>359.08817099999999</v>
      </c>
      <c r="R6314">
        <v>517.65409899999997</v>
      </c>
      <c r="S6314" t="s">
        <v>90</v>
      </c>
      <c r="T6314" s="297">
        <v>46311.754166666666</v>
      </c>
    </row>
    <row r="6315" spans="1:20" x14ac:dyDescent="0.35">
      <c r="A6315" t="s">
        <v>116</v>
      </c>
      <c r="B6315" t="s">
        <v>117</v>
      </c>
      <c r="C6315" t="s">
        <v>89</v>
      </c>
      <c r="D6315" s="29">
        <v>46491</v>
      </c>
      <c r="E6315">
        <v>0</v>
      </c>
      <c r="F6315">
        <v>0</v>
      </c>
      <c r="G6315">
        <v>0</v>
      </c>
      <c r="H6315">
        <v>0</v>
      </c>
      <c r="L6315">
        <v>359.08817099999999</v>
      </c>
      <c r="R6315">
        <v>517.65409899999997</v>
      </c>
      <c r="S6315" t="s">
        <v>90</v>
      </c>
      <c r="T6315" s="297">
        <v>46311.754166666666</v>
      </c>
    </row>
    <row r="6316" spans="1:20" x14ac:dyDescent="0.35">
      <c r="A6316" t="s">
        <v>116</v>
      </c>
      <c r="B6316" t="s">
        <v>117</v>
      </c>
      <c r="C6316" t="s">
        <v>89</v>
      </c>
      <c r="D6316" s="29">
        <v>46492</v>
      </c>
      <c r="E6316">
        <v>0</v>
      </c>
      <c r="F6316">
        <v>0</v>
      </c>
      <c r="G6316">
        <v>0</v>
      </c>
      <c r="H6316">
        <v>0</v>
      </c>
      <c r="L6316">
        <v>359.08817099999999</v>
      </c>
      <c r="R6316">
        <v>517.65409899999997</v>
      </c>
      <c r="S6316" t="s">
        <v>90</v>
      </c>
      <c r="T6316" s="297">
        <v>46311.754166666666</v>
      </c>
    </row>
    <row r="6317" spans="1:20" x14ac:dyDescent="0.35">
      <c r="A6317" t="s">
        <v>116</v>
      </c>
      <c r="B6317" t="s">
        <v>117</v>
      </c>
      <c r="C6317" t="s">
        <v>89</v>
      </c>
      <c r="D6317" s="29">
        <v>46493</v>
      </c>
      <c r="E6317">
        <v>0</v>
      </c>
      <c r="F6317">
        <v>0</v>
      </c>
      <c r="G6317">
        <v>0</v>
      </c>
      <c r="H6317">
        <v>0</v>
      </c>
      <c r="L6317">
        <v>359.08817099999999</v>
      </c>
      <c r="R6317">
        <v>517.65409899999997</v>
      </c>
      <c r="S6317" t="s">
        <v>90</v>
      </c>
      <c r="T6317" s="297">
        <v>46311.754166666666</v>
      </c>
    </row>
    <row r="6318" spans="1:20" x14ac:dyDescent="0.35">
      <c r="A6318" t="s">
        <v>116</v>
      </c>
      <c r="B6318" t="s">
        <v>117</v>
      </c>
      <c r="C6318" t="s">
        <v>89</v>
      </c>
      <c r="D6318" s="29">
        <v>46494</v>
      </c>
      <c r="E6318">
        <v>0</v>
      </c>
      <c r="F6318">
        <v>0</v>
      </c>
      <c r="G6318">
        <v>0</v>
      </c>
      <c r="H6318">
        <v>0</v>
      </c>
      <c r="L6318">
        <v>359.08817099999999</v>
      </c>
      <c r="R6318">
        <v>517.65409899999997</v>
      </c>
      <c r="S6318" t="s">
        <v>90</v>
      </c>
      <c r="T6318" s="297">
        <v>46311.754166666666</v>
      </c>
    </row>
    <row r="6319" spans="1:20" x14ac:dyDescent="0.35">
      <c r="A6319" t="s">
        <v>116</v>
      </c>
      <c r="B6319" t="s">
        <v>117</v>
      </c>
      <c r="C6319" t="s">
        <v>89</v>
      </c>
      <c r="D6319" s="29">
        <v>46495</v>
      </c>
      <c r="E6319">
        <v>0</v>
      </c>
      <c r="F6319">
        <v>0</v>
      </c>
      <c r="G6319">
        <v>0</v>
      </c>
      <c r="H6319">
        <v>0</v>
      </c>
      <c r="L6319">
        <v>359.08817099999999</v>
      </c>
      <c r="R6319">
        <v>517.65409899999997</v>
      </c>
      <c r="S6319" t="s">
        <v>90</v>
      </c>
      <c r="T6319" s="297">
        <v>46311.754166666666</v>
      </c>
    </row>
    <row r="6320" spans="1:20" x14ac:dyDescent="0.35">
      <c r="A6320" t="s">
        <v>116</v>
      </c>
      <c r="B6320" t="s">
        <v>117</v>
      </c>
      <c r="C6320" t="s">
        <v>89</v>
      </c>
      <c r="D6320" s="29">
        <v>46496</v>
      </c>
      <c r="E6320">
        <v>0</v>
      </c>
      <c r="F6320">
        <v>0</v>
      </c>
      <c r="G6320">
        <v>0</v>
      </c>
      <c r="H6320">
        <v>0</v>
      </c>
      <c r="L6320">
        <v>359.08817099999999</v>
      </c>
      <c r="R6320">
        <v>517.65409899999997</v>
      </c>
      <c r="S6320" t="s">
        <v>90</v>
      </c>
      <c r="T6320" s="297">
        <v>46311.754166666666</v>
      </c>
    </row>
    <row r="6321" spans="1:20" x14ac:dyDescent="0.35">
      <c r="A6321" t="s">
        <v>116</v>
      </c>
      <c r="B6321" t="s">
        <v>117</v>
      </c>
      <c r="C6321" t="s">
        <v>89</v>
      </c>
      <c r="D6321" s="29">
        <v>46497</v>
      </c>
      <c r="E6321">
        <v>0</v>
      </c>
      <c r="F6321">
        <v>0</v>
      </c>
      <c r="G6321">
        <v>0</v>
      </c>
      <c r="H6321">
        <v>0</v>
      </c>
      <c r="L6321">
        <v>359.08817099999999</v>
      </c>
      <c r="R6321">
        <v>517.65409899999997</v>
      </c>
      <c r="S6321" t="s">
        <v>90</v>
      </c>
      <c r="T6321" s="297">
        <v>46311.754166666666</v>
      </c>
    </row>
    <row r="6322" spans="1:20" x14ac:dyDescent="0.35">
      <c r="A6322" t="s">
        <v>116</v>
      </c>
      <c r="B6322" t="s">
        <v>117</v>
      </c>
      <c r="C6322" t="s">
        <v>89</v>
      </c>
      <c r="D6322" s="29">
        <v>46498</v>
      </c>
      <c r="E6322">
        <v>0</v>
      </c>
      <c r="F6322">
        <v>0</v>
      </c>
      <c r="G6322">
        <v>0</v>
      </c>
      <c r="H6322">
        <v>0</v>
      </c>
      <c r="L6322">
        <v>359.08817099999999</v>
      </c>
      <c r="R6322">
        <v>517.65409899999997</v>
      </c>
      <c r="S6322" t="s">
        <v>90</v>
      </c>
      <c r="T6322" s="297">
        <v>46311.754166666666</v>
      </c>
    </row>
    <row r="6323" spans="1:20" x14ac:dyDescent="0.35">
      <c r="A6323" t="s">
        <v>116</v>
      </c>
      <c r="B6323" t="s">
        <v>117</v>
      </c>
      <c r="C6323" t="s">
        <v>89</v>
      </c>
      <c r="D6323" s="29">
        <v>46499</v>
      </c>
      <c r="E6323">
        <v>0</v>
      </c>
      <c r="F6323">
        <v>0</v>
      </c>
      <c r="G6323">
        <v>0</v>
      </c>
      <c r="H6323">
        <v>0</v>
      </c>
      <c r="L6323">
        <v>359.08817099999999</v>
      </c>
      <c r="R6323">
        <v>517.65409899999997</v>
      </c>
      <c r="S6323" t="s">
        <v>90</v>
      </c>
      <c r="T6323" s="297">
        <v>46311.754166666666</v>
      </c>
    </row>
    <row r="6324" spans="1:20" x14ac:dyDescent="0.35">
      <c r="A6324" t="s">
        <v>116</v>
      </c>
      <c r="B6324" t="s">
        <v>117</v>
      </c>
      <c r="C6324" t="s">
        <v>89</v>
      </c>
      <c r="D6324" s="29">
        <v>46500</v>
      </c>
      <c r="E6324">
        <v>0</v>
      </c>
      <c r="F6324">
        <v>0</v>
      </c>
      <c r="G6324">
        <v>0</v>
      </c>
      <c r="H6324">
        <v>0</v>
      </c>
      <c r="L6324">
        <v>359.08817099999999</v>
      </c>
      <c r="R6324">
        <v>517.65409899999997</v>
      </c>
      <c r="S6324" t="s">
        <v>90</v>
      </c>
      <c r="T6324" s="297">
        <v>46311.754166666666</v>
      </c>
    </row>
    <row r="6325" spans="1:20" x14ac:dyDescent="0.35">
      <c r="A6325" t="s">
        <v>116</v>
      </c>
      <c r="B6325" t="s">
        <v>117</v>
      </c>
      <c r="C6325" t="s">
        <v>89</v>
      </c>
      <c r="D6325" s="29">
        <v>46501</v>
      </c>
      <c r="E6325">
        <v>0</v>
      </c>
      <c r="F6325">
        <v>0</v>
      </c>
      <c r="G6325">
        <v>0</v>
      </c>
      <c r="H6325">
        <v>0</v>
      </c>
      <c r="L6325">
        <v>359.08817099999999</v>
      </c>
      <c r="R6325">
        <v>517.65409899999997</v>
      </c>
      <c r="S6325" t="s">
        <v>90</v>
      </c>
      <c r="T6325" s="297">
        <v>46311.754166666666</v>
      </c>
    </row>
    <row r="6326" spans="1:20" x14ac:dyDescent="0.35">
      <c r="A6326" t="s">
        <v>116</v>
      </c>
      <c r="B6326" t="s">
        <v>117</v>
      </c>
      <c r="C6326" t="s">
        <v>89</v>
      </c>
      <c r="D6326" s="29">
        <v>46502</v>
      </c>
      <c r="E6326">
        <v>0</v>
      </c>
      <c r="F6326">
        <v>0</v>
      </c>
      <c r="G6326">
        <v>0</v>
      </c>
      <c r="H6326">
        <v>0</v>
      </c>
      <c r="L6326">
        <v>359.08817099999999</v>
      </c>
      <c r="R6326">
        <v>517.65409899999997</v>
      </c>
      <c r="S6326" t="s">
        <v>90</v>
      </c>
      <c r="T6326" s="297">
        <v>46311.754166666666</v>
      </c>
    </row>
    <row r="6327" spans="1:20" x14ac:dyDescent="0.35">
      <c r="A6327" t="s">
        <v>116</v>
      </c>
      <c r="B6327" t="s">
        <v>117</v>
      </c>
      <c r="C6327" t="s">
        <v>89</v>
      </c>
      <c r="D6327" s="29">
        <v>46503</v>
      </c>
      <c r="E6327">
        <v>0</v>
      </c>
      <c r="F6327">
        <v>0</v>
      </c>
      <c r="G6327">
        <v>0</v>
      </c>
      <c r="H6327">
        <v>0</v>
      </c>
      <c r="L6327">
        <v>359.08817099999999</v>
      </c>
      <c r="R6327">
        <v>517.65409899999997</v>
      </c>
      <c r="S6327" t="s">
        <v>90</v>
      </c>
      <c r="T6327" s="297">
        <v>46311.754166666666</v>
      </c>
    </row>
    <row r="6328" spans="1:20" x14ac:dyDescent="0.35">
      <c r="A6328" t="s">
        <v>116</v>
      </c>
      <c r="B6328" t="s">
        <v>117</v>
      </c>
      <c r="C6328" t="s">
        <v>89</v>
      </c>
      <c r="D6328" s="29">
        <v>46504</v>
      </c>
      <c r="E6328">
        <v>0</v>
      </c>
      <c r="F6328">
        <v>0</v>
      </c>
      <c r="G6328">
        <v>0</v>
      </c>
      <c r="H6328">
        <v>0</v>
      </c>
      <c r="L6328">
        <v>359.08817099999999</v>
      </c>
      <c r="R6328">
        <v>517.65409899999997</v>
      </c>
      <c r="S6328" t="s">
        <v>90</v>
      </c>
      <c r="T6328" s="297">
        <v>46311.754166666666</v>
      </c>
    </row>
    <row r="6329" spans="1:20" x14ac:dyDescent="0.35">
      <c r="A6329" t="s">
        <v>116</v>
      </c>
      <c r="B6329" t="s">
        <v>117</v>
      </c>
      <c r="C6329" t="s">
        <v>89</v>
      </c>
      <c r="D6329" s="29">
        <v>46505</v>
      </c>
      <c r="E6329">
        <v>0</v>
      </c>
      <c r="F6329">
        <v>0</v>
      </c>
      <c r="G6329">
        <v>0</v>
      </c>
      <c r="H6329">
        <v>0</v>
      </c>
      <c r="L6329">
        <v>359.08817099999999</v>
      </c>
      <c r="R6329">
        <v>517.65409899999997</v>
      </c>
      <c r="S6329" t="s">
        <v>90</v>
      </c>
      <c r="T6329" s="297">
        <v>46311.754166666666</v>
      </c>
    </row>
    <row r="6330" spans="1:20" x14ac:dyDescent="0.35">
      <c r="A6330" t="s">
        <v>116</v>
      </c>
      <c r="B6330" t="s">
        <v>117</v>
      </c>
      <c r="C6330" t="s">
        <v>89</v>
      </c>
      <c r="D6330" s="29">
        <v>46506</v>
      </c>
      <c r="E6330">
        <v>0</v>
      </c>
      <c r="F6330">
        <v>0</v>
      </c>
      <c r="G6330">
        <v>0</v>
      </c>
      <c r="H6330">
        <v>0</v>
      </c>
      <c r="L6330">
        <v>359.08817099999999</v>
      </c>
      <c r="R6330">
        <v>517.65409899999997</v>
      </c>
      <c r="S6330" t="s">
        <v>90</v>
      </c>
      <c r="T6330" s="297">
        <v>46311.754166666666</v>
      </c>
    </row>
    <row r="6331" spans="1:20" x14ac:dyDescent="0.35">
      <c r="A6331" t="s">
        <v>116</v>
      </c>
      <c r="B6331" t="s">
        <v>117</v>
      </c>
      <c r="C6331" t="s">
        <v>89</v>
      </c>
      <c r="D6331" s="29">
        <v>46507</v>
      </c>
      <c r="E6331">
        <v>0</v>
      </c>
      <c r="F6331">
        <v>0</v>
      </c>
      <c r="G6331">
        <v>0</v>
      </c>
      <c r="H6331">
        <v>0</v>
      </c>
      <c r="L6331">
        <v>359.08817099999999</v>
      </c>
      <c r="R6331">
        <v>517.65409899999997</v>
      </c>
      <c r="S6331" t="s">
        <v>90</v>
      </c>
      <c r="T6331" s="297">
        <v>46311.754166666666</v>
      </c>
    </row>
    <row r="6332" spans="1:20" x14ac:dyDescent="0.35">
      <c r="A6332" t="s">
        <v>116</v>
      </c>
      <c r="B6332" t="s">
        <v>117</v>
      </c>
      <c r="C6332" t="s">
        <v>89</v>
      </c>
      <c r="D6332" s="29">
        <v>46508</v>
      </c>
      <c r="E6332">
        <v>0</v>
      </c>
      <c r="F6332">
        <v>0</v>
      </c>
      <c r="G6332">
        <v>0</v>
      </c>
      <c r="H6332">
        <v>0</v>
      </c>
      <c r="L6332">
        <v>359.08817099999999</v>
      </c>
      <c r="R6332">
        <v>517.65409899999997</v>
      </c>
      <c r="S6332" t="s">
        <v>90</v>
      </c>
      <c r="T6332" s="297">
        <v>46311.754166666666</v>
      </c>
    </row>
    <row r="6333" spans="1:20" x14ac:dyDescent="0.35">
      <c r="A6333" t="s">
        <v>116</v>
      </c>
      <c r="B6333" t="s">
        <v>117</v>
      </c>
      <c r="C6333" t="s">
        <v>89</v>
      </c>
      <c r="D6333" s="29">
        <v>46509</v>
      </c>
      <c r="E6333">
        <v>0</v>
      </c>
      <c r="F6333">
        <v>0</v>
      </c>
      <c r="G6333">
        <v>0</v>
      </c>
      <c r="H6333">
        <v>0</v>
      </c>
      <c r="L6333">
        <v>359.08817099999999</v>
      </c>
      <c r="R6333">
        <v>517.65409899999997</v>
      </c>
      <c r="S6333" t="s">
        <v>90</v>
      </c>
      <c r="T6333" s="297">
        <v>46311.754166666666</v>
      </c>
    </row>
    <row r="6334" spans="1:20" x14ac:dyDescent="0.35">
      <c r="A6334" t="s">
        <v>116</v>
      </c>
      <c r="B6334" t="s">
        <v>117</v>
      </c>
      <c r="C6334" t="s">
        <v>89</v>
      </c>
      <c r="D6334" s="29">
        <v>46510</v>
      </c>
      <c r="E6334">
        <v>0</v>
      </c>
      <c r="F6334">
        <v>0</v>
      </c>
      <c r="G6334">
        <v>0</v>
      </c>
      <c r="H6334">
        <v>0</v>
      </c>
      <c r="L6334">
        <v>359.08817099999999</v>
      </c>
      <c r="R6334">
        <v>517.65409899999997</v>
      </c>
      <c r="S6334" t="s">
        <v>90</v>
      </c>
      <c r="T6334" s="297">
        <v>46311.754166666666</v>
      </c>
    </row>
    <row r="6335" spans="1:20" x14ac:dyDescent="0.35">
      <c r="A6335" t="s">
        <v>116</v>
      </c>
      <c r="B6335" t="s">
        <v>117</v>
      </c>
      <c r="C6335" t="s">
        <v>89</v>
      </c>
      <c r="D6335" s="29">
        <v>46511</v>
      </c>
      <c r="E6335">
        <v>0</v>
      </c>
      <c r="F6335">
        <v>0</v>
      </c>
      <c r="G6335">
        <v>0</v>
      </c>
      <c r="H6335">
        <v>0</v>
      </c>
      <c r="L6335">
        <v>359.08817099999999</v>
      </c>
      <c r="R6335">
        <v>517.65409899999997</v>
      </c>
      <c r="S6335" t="s">
        <v>90</v>
      </c>
      <c r="T6335" s="297">
        <v>46311.754166666666</v>
      </c>
    </row>
    <row r="6336" spans="1:20" x14ac:dyDescent="0.35">
      <c r="A6336" t="s">
        <v>116</v>
      </c>
      <c r="B6336" t="s">
        <v>117</v>
      </c>
      <c r="C6336" t="s">
        <v>89</v>
      </c>
      <c r="D6336" s="29">
        <v>46512</v>
      </c>
      <c r="E6336">
        <v>0</v>
      </c>
      <c r="F6336">
        <v>0</v>
      </c>
      <c r="G6336">
        <v>0</v>
      </c>
      <c r="H6336">
        <v>0</v>
      </c>
      <c r="L6336">
        <v>359.08817099999999</v>
      </c>
      <c r="R6336">
        <v>517.65409899999997</v>
      </c>
      <c r="S6336" t="s">
        <v>90</v>
      </c>
      <c r="T6336" s="297">
        <v>46311.754166666666</v>
      </c>
    </row>
    <row r="6337" spans="1:20" x14ac:dyDescent="0.35">
      <c r="A6337" t="s">
        <v>116</v>
      </c>
      <c r="B6337" t="s">
        <v>117</v>
      </c>
      <c r="C6337" t="s">
        <v>89</v>
      </c>
      <c r="D6337" s="29">
        <v>46513</v>
      </c>
      <c r="E6337">
        <v>0</v>
      </c>
      <c r="F6337">
        <v>0</v>
      </c>
      <c r="G6337">
        <v>0</v>
      </c>
      <c r="H6337">
        <v>0</v>
      </c>
      <c r="L6337">
        <v>359.08817099999999</v>
      </c>
      <c r="R6337">
        <v>517.65409899999997</v>
      </c>
      <c r="S6337" t="s">
        <v>90</v>
      </c>
      <c r="T6337" s="297">
        <v>46311.754166666666</v>
      </c>
    </row>
    <row r="6338" spans="1:20" x14ac:dyDescent="0.35">
      <c r="A6338" t="s">
        <v>116</v>
      </c>
      <c r="B6338" t="s">
        <v>117</v>
      </c>
      <c r="C6338" t="s">
        <v>89</v>
      </c>
      <c r="D6338" s="29">
        <v>46514</v>
      </c>
      <c r="E6338">
        <v>0</v>
      </c>
      <c r="F6338">
        <v>0</v>
      </c>
      <c r="G6338">
        <v>0</v>
      </c>
      <c r="H6338">
        <v>0</v>
      </c>
      <c r="L6338">
        <v>359.08817099999999</v>
      </c>
      <c r="R6338">
        <v>517.65409899999997</v>
      </c>
      <c r="S6338" t="s">
        <v>90</v>
      </c>
      <c r="T6338" s="297">
        <v>46311.754166666666</v>
      </c>
    </row>
    <row r="6339" spans="1:20" x14ac:dyDescent="0.35">
      <c r="A6339" t="s">
        <v>116</v>
      </c>
      <c r="B6339" t="s">
        <v>117</v>
      </c>
      <c r="C6339" t="s">
        <v>89</v>
      </c>
      <c r="D6339" s="29">
        <v>46515</v>
      </c>
      <c r="E6339">
        <v>0</v>
      </c>
      <c r="F6339">
        <v>0</v>
      </c>
      <c r="G6339">
        <v>0</v>
      </c>
      <c r="H6339">
        <v>0</v>
      </c>
      <c r="L6339">
        <v>359.08817099999999</v>
      </c>
      <c r="R6339">
        <v>517.65409899999997</v>
      </c>
      <c r="S6339" t="s">
        <v>90</v>
      </c>
      <c r="T6339" s="297">
        <v>46311.754166666666</v>
      </c>
    </row>
    <row r="6340" spans="1:20" x14ac:dyDescent="0.35">
      <c r="A6340" t="s">
        <v>116</v>
      </c>
      <c r="B6340" t="s">
        <v>117</v>
      </c>
      <c r="C6340" t="s">
        <v>89</v>
      </c>
      <c r="D6340" s="29">
        <v>46516</v>
      </c>
      <c r="E6340">
        <v>0</v>
      </c>
      <c r="F6340">
        <v>0</v>
      </c>
      <c r="G6340">
        <v>0</v>
      </c>
      <c r="H6340">
        <v>0</v>
      </c>
      <c r="L6340">
        <v>359.08817099999999</v>
      </c>
      <c r="R6340">
        <v>517.65409899999997</v>
      </c>
      <c r="S6340" t="s">
        <v>90</v>
      </c>
      <c r="T6340" s="297">
        <v>46311.754166666666</v>
      </c>
    </row>
    <row r="6341" spans="1:20" x14ac:dyDescent="0.35">
      <c r="A6341" t="s">
        <v>116</v>
      </c>
      <c r="B6341" t="s">
        <v>117</v>
      </c>
      <c r="C6341" t="s">
        <v>89</v>
      </c>
      <c r="D6341" s="29">
        <v>46517</v>
      </c>
      <c r="E6341">
        <v>0</v>
      </c>
      <c r="F6341">
        <v>0</v>
      </c>
      <c r="G6341">
        <v>0</v>
      </c>
      <c r="H6341">
        <v>0</v>
      </c>
      <c r="L6341">
        <v>359.08817099999999</v>
      </c>
      <c r="R6341">
        <v>517.65409899999997</v>
      </c>
      <c r="S6341" t="s">
        <v>90</v>
      </c>
      <c r="T6341" s="297">
        <v>46311.754166666666</v>
      </c>
    </row>
    <row r="6342" spans="1:20" x14ac:dyDescent="0.35">
      <c r="A6342" t="s">
        <v>116</v>
      </c>
      <c r="B6342" t="s">
        <v>117</v>
      </c>
      <c r="C6342" t="s">
        <v>89</v>
      </c>
      <c r="D6342" s="29">
        <v>46518</v>
      </c>
      <c r="E6342">
        <v>0</v>
      </c>
      <c r="F6342">
        <v>0</v>
      </c>
      <c r="G6342">
        <v>0</v>
      </c>
      <c r="H6342">
        <v>0</v>
      </c>
      <c r="L6342">
        <v>359.08817099999999</v>
      </c>
      <c r="R6342">
        <v>517.65409899999997</v>
      </c>
      <c r="S6342" t="s">
        <v>90</v>
      </c>
      <c r="T6342" s="297">
        <v>46311.754166666666</v>
      </c>
    </row>
    <row r="6343" spans="1:20" x14ac:dyDescent="0.35">
      <c r="A6343" t="s">
        <v>116</v>
      </c>
      <c r="B6343" t="s">
        <v>117</v>
      </c>
      <c r="C6343" t="s">
        <v>89</v>
      </c>
      <c r="D6343" s="29">
        <v>46519</v>
      </c>
      <c r="E6343">
        <v>0</v>
      </c>
      <c r="F6343">
        <v>0</v>
      </c>
      <c r="G6343">
        <v>0</v>
      </c>
      <c r="H6343">
        <v>0</v>
      </c>
      <c r="L6343">
        <v>359.08817099999999</v>
      </c>
      <c r="R6343">
        <v>517.65409899999997</v>
      </c>
      <c r="S6343" t="s">
        <v>90</v>
      </c>
      <c r="T6343" s="297">
        <v>46311.754166666666</v>
      </c>
    </row>
    <row r="6344" spans="1:20" x14ac:dyDescent="0.35">
      <c r="A6344" t="s">
        <v>116</v>
      </c>
      <c r="B6344" t="s">
        <v>117</v>
      </c>
      <c r="C6344" t="s">
        <v>89</v>
      </c>
      <c r="D6344" s="29">
        <v>46520</v>
      </c>
      <c r="E6344">
        <v>0</v>
      </c>
      <c r="F6344">
        <v>0</v>
      </c>
      <c r="G6344">
        <v>0</v>
      </c>
      <c r="H6344">
        <v>0</v>
      </c>
      <c r="L6344">
        <v>359.08817099999999</v>
      </c>
      <c r="R6344">
        <v>517.65409899999997</v>
      </c>
      <c r="S6344" t="s">
        <v>90</v>
      </c>
      <c r="T6344" s="297">
        <v>46311.754166666666</v>
      </c>
    </row>
    <row r="6345" spans="1:20" x14ac:dyDescent="0.35">
      <c r="A6345" t="s">
        <v>116</v>
      </c>
      <c r="B6345" t="s">
        <v>117</v>
      </c>
      <c r="C6345" t="s">
        <v>89</v>
      </c>
      <c r="D6345" s="29">
        <v>46521</v>
      </c>
      <c r="E6345">
        <v>0</v>
      </c>
      <c r="F6345">
        <v>0</v>
      </c>
      <c r="G6345">
        <v>0</v>
      </c>
      <c r="H6345">
        <v>0</v>
      </c>
      <c r="L6345">
        <v>359.08817099999999</v>
      </c>
      <c r="R6345">
        <v>517.65409899999997</v>
      </c>
      <c r="S6345" t="s">
        <v>90</v>
      </c>
      <c r="T6345" s="297">
        <v>46311.754166666666</v>
      </c>
    </row>
    <row r="6346" spans="1:20" x14ac:dyDescent="0.35">
      <c r="A6346" t="s">
        <v>116</v>
      </c>
      <c r="B6346" t="s">
        <v>117</v>
      </c>
      <c r="C6346" t="s">
        <v>89</v>
      </c>
      <c r="D6346" s="29">
        <v>46522</v>
      </c>
      <c r="E6346">
        <v>0</v>
      </c>
      <c r="F6346">
        <v>0</v>
      </c>
      <c r="G6346">
        <v>0</v>
      </c>
      <c r="H6346">
        <v>0</v>
      </c>
      <c r="L6346">
        <v>359.08817099999999</v>
      </c>
      <c r="R6346">
        <v>517.65409899999997</v>
      </c>
      <c r="S6346" t="s">
        <v>90</v>
      </c>
      <c r="T6346" s="297">
        <v>46311.754166666666</v>
      </c>
    </row>
    <row r="6347" spans="1:20" x14ac:dyDescent="0.35">
      <c r="A6347" t="s">
        <v>116</v>
      </c>
      <c r="B6347" t="s">
        <v>117</v>
      </c>
      <c r="C6347" t="s">
        <v>89</v>
      </c>
      <c r="D6347" s="29">
        <v>46523</v>
      </c>
      <c r="E6347">
        <v>0</v>
      </c>
      <c r="F6347">
        <v>0</v>
      </c>
      <c r="G6347">
        <v>0</v>
      </c>
      <c r="H6347">
        <v>0</v>
      </c>
      <c r="L6347">
        <v>359.08817099999999</v>
      </c>
      <c r="R6347">
        <v>517.65409899999997</v>
      </c>
      <c r="S6347" t="s">
        <v>90</v>
      </c>
      <c r="T6347" s="297">
        <v>46311.754166666666</v>
      </c>
    </row>
    <row r="6348" spans="1:20" x14ac:dyDescent="0.35">
      <c r="A6348" t="s">
        <v>116</v>
      </c>
      <c r="B6348" t="s">
        <v>117</v>
      </c>
      <c r="C6348" t="s">
        <v>89</v>
      </c>
      <c r="D6348" s="29">
        <v>46524</v>
      </c>
      <c r="E6348">
        <v>0</v>
      </c>
      <c r="F6348">
        <v>0</v>
      </c>
      <c r="G6348">
        <v>0</v>
      </c>
      <c r="H6348">
        <v>0</v>
      </c>
      <c r="L6348">
        <v>359.08817099999999</v>
      </c>
      <c r="R6348">
        <v>517.65409899999997</v>
      </c>
      <c r="S6348" t="s">
        <v>90</v>
      </c>
      <c r="T6348" s="297">
        <v>46311.754166666666</v>
      </c>
    </row>
    <row r="6349" spans="1:20" x14ac:dyDescent="0.35">
      <c r="A6349" t="s">
        <v>116</v>
      </c>
      <c r="B6349" t="s">
        <v>117</v>
      </c>
      <c r="C6349" t="s">
        <v>89</v>
      </c>
      <c r="D6349" s="29">
        <v>46525</v>
      </c>
      <c r="E6349">
        <v>0</v>
      </c>
      <c r="F6349">
        <v>0</v>
      </c>
      <c r="G6349">
        <v>0</v>
      </c>
      <c r="H6349">
        <v>0</v>
      </c>
      <c r="L6349">
        <v>359.08817099999999</v>
      </c>
      <c r="R6349">
        <v>517.65409899999997</v>
      </c>
      <c r="S6349" t="s">
        <v>90</v>
      </c>
      <c r="T6349" s="297">
        <v>46311.754166666666</v>
      </c>
    </row>
    <row r="6350" spans="1:20" x14ac:dyDescent="0.35">
      <c r="A6350" t="s">
        <v>116</v>
      </c>
      <c r="B6350" t="s">
        <v>117</v>
      </c>
      <c r="C6350" t="s">
        <v>89</v>
      </c>
      <c r="D6350" s="29">
        <v>46526</v>
      </c>
      <c r="E6350">
        <v>0.5</v>
      </c>
      <c r="F6350">
        <v>0.5</v>
      </c>
      <c r="G6350">
        <v>0.65</v>
      </c>
      <c r="H6350">
        <v>0.65</v>
      </c>
      <c r="J6350">
        <v>180</v>
      </c>
      <c r="K6350">
        <v>180</v>
      </c>
      <c r="L6350">
        <v>359.08817099999999</v>
      </c>
      <c r="R6350">
        <v>517.65409899999997</v>
      </c>
      <c r="S6350" t="s">
        <v>90</v>
      </c>
      <c r="T6350" s="297">
        <v>46311.754166666666</v>
      </c>
    </row>
    <row r="6351" spans="1:20" x14ac:dyDescent="0.35">
      <c r="A6351" t="s">
        <v>116</v>
      </c>
      <c r="B6351" t="s">
        <v>117</v>
      </c>
      <c r="C6351" t="s">
        <v>89</v>
      </c>
      <c r="D6351" s="29">
        <v>46527</v>
      </c>
      <c r="E6351">
        <v>0</v>
      </c>
      <c r="F6351">
        <v>0</v>
      </c>
      <c r="G6351">
        <v>0</v>
      </c>
      <c r="H6351">
        <v>0</v>
      </c>
      <c r="L6351">
        <v>359.08817099999999</v>
      </c>
      <c r="R6351">
        <v>517.65409899999997</v>
      </c>
      <c r="S6351" t="s">
        <v>90</v>
      </c>
      <c r="T6351" s="297">
        <v>46311.754166666666</v>
      </c>
    </row>
    <row r="6352" spans="1:20" x14ac:dyDescent="0.35">
      <c r="A6352" t="s">
        <v>116</v>
      </c>
      <c r="B6352" t="s">
        <v>117</v>
      </c>
      <c r="C6352" t="s">
        <v>89</v>
      </c>
      <c r="D6352" s="29">
        <v>46528</v>
      </c>
      <c r="E6352">
        <v>0</v>
      </c>
      <c r="F6352">
        <v>0</v>
      </c>
      <c r="G6352">
        <v>0</v>
      </c>
      <c r="H6352">
        <v>0</v>
      </c>
      <c r="L6352">
        <v>359.08817099999999</v>
      </c>
      <c r="R6352">
        <v>517.65409899999997</v>
      </c>
      <c r="S6352" t="s">
        <v>90</v>
      </c>
      <c r="T6352" s="297">
        <v>46311.754166666666</v>
      </c>
    </row>
    <row r="6353" spans="1:20" x14ac:dyDescent="0.35">
      <c r="A6353" t="s">
        <v>116</v>
      </c>
      <c r="B6353" t="s">
        <v>117</v>
      </c>
      <c r="C6353" t="s">
        <v>89</v>
      </c>
      <c r="D6353" s="29">
        <v>46529</v>
      </c>
      <c r="E6353">
        <v>0</v>
      </c>
      <c r="F6353">
        <v>0</v>
      </c>
      <c r="G6353">
        <v>0</v>
      </c>
      <c r="H6353">
        <v>0</v>
      </c>
      <c r="L6353">
        <v>359.08817099999999</v>
      </c>
      <c r="R6353">
        <v>517.65409899999997</v>
      </c>
      <c r="S6353" t="s">
        <v>90</v>
      </c>
      <c r="T6353" s="297">
        <v>46311.754166666666</v>
      </c>
    </row>
    <row r="6354" spans="1:20" x14ac:dyDescent="0.35">
      <c r="A6354" t="s">
        <v>116</v>
      </c>
      <c r="B6354" t="s">
        <v>117</v>
      </c>
      <c r="C6354" t="s">
        <v>89</v>
      </c>
      <c r="D6354" s="29">
        <v>46530</v>
      </c>
      <c r="E6354">
        <v>0</v>
      </c>
      <c r="F6354">
        <v>0</v>
      </c>
      <c r="G6354">
        <v>0</v>
      </c>
      <c r="H6354">
        <v>0</v>
      </c>
      <c r="L6354">
        <v>359.08817099999999</v>
      </c>
      <c r="R6354">
        <v>517.65409899999997</v>
      </c>
      <c r="S6354" t="s">
        <v>90</v>
      </c>
      <c r="T6354" s="297">
        <v>46311.754166666666</v>
      </c>
    </row>
    <row r="6355" spans="1:20" x14ac:dyDescent="0.35">
      <c r="A6355" t="s">
        <v>116</v>
      </c>
      <c r="B6355" t="s">
        <v>117</v>
      </c>
      <c r="C6355" t="s">
        <v>89</v>
      </c>
      <c r="D6355" s="29">
        <v>46531</v>
      </c>
      <c r="E6355">
        <v>0</v>
      </c>
      <c r="F6355">
        <v>0</v>
      </c>
      <c r="G6355">
        <v>0</v>
      </c>
      <c r="H6355">
        <v>0</v>
      </c>
      <c r="L6355">
        <v>359.08817099999999</v>
      </c>
      <c r="R6355">
        <v>517.65409899999997</v>
      </c>
      <c r="S6355" t="s">
        <v>90</v>
      </c>
      <c r="T6355" s="297">
        <v>46311.754166666666</v>
      </c>
    </row>
    <row r="6356" spans="1:20" x14ac:dyDescent="0.35">
      <c r="A6356" t="s">
        <v>116</v>
      </c>
      <c r="B6356" t="s">
        <v>117</v>
      </c>
      <c r="C6356" t="s">
        <v>89</v>
      </c>
      <c r="D6356" s="29">
        <v>46532</v>
      </c>
      <c r="E6356">
        <v>0</v>
      </c>
      <c r="F6356">
        <v>0</v>
      </c>
      <c r="G6356">
        <v>0</v>
      </c>
      <c r="H6356">
        <v>0</v>
      </c>
      <c r="L6356">
        <v>359.08817099999999</v>
      </c>
      <c r="R6356">
        <v>517.65409899999997</v>
      </c>
      <c r="S6356" t="s">
        <v>90</v>
      </c>
      <c r="T6356" s="297">
        <v>46311.754166666666</v>
      </c>
    </row>
    <row r="6357" spans="1:20" x14ac:dyDescent="0.35">
      <c r="A6357" t="s">
        <v>116</v>
      </c>
      <c r="B6357" t="s">
        <v>117</v>
      </c>
      <c r="C6357" t="s">
        <v>89</v>
      </c>
      <c r="D6357" s="29">
        <v>46533</v>
      </c>
      <c r="E6357">
        <v>0</v>
      </c>
      <c r="F6357">
        <v>0</v>
      </c>
      <c r="G6357">
        <v>0</v>
      </c>
      <c r="H6357">
        <v>0</v>
      </c>
      <c r="L6357">
        <v>359.08817099999999</v>
      </c>
      <c r="R6357">
        <v>517.65409899999997</v>
      </c>
      <c r="S6357" t="s">
        <v>90</v>
      </c>
      <c r="T6357" s="297">
        <v>46311.754166666666</v>
      </c>
    </row>
    <row r="6358" spans="1:20" x14ac:dyDescent="0.35">
      <c r="A6358" t="s">
        <v>116</v>
      </c>
      <c r="B6358" t="s">
        <v>117</v>
      </c>
      <c r="C6358" t="s">
        <v>89</v>
      </c>
      <c r="D6358" s="29">
        <v>46534</v>
      </c>
      <c r="E6358">
        <v>0</v>
      </c>
      <c r="F6358">
        <v>0</v>
      </c>
      <c r="G6358">
        <v>0</v>
      </c>
      <c r="H6358">
        <v>0</v>
      </c>
      <c r="L6358">
        <v>359.08817099999999</v>
      </c>
      <c r="R6358">
        <v>517.65409899999997</v>
      </c>
      <c r="S6358" t="s">
        <v>90</v>
      </c>
      <c r="T6358" s="297">
        <v>46311.754166666666</v>
      </c>
    </row>
    <row r="6359" spans="1:20" x14ac:dyDescent="0.35">
      <c r="A6359" t="s">
        <v>116</v>
      </c>
      <c r="B6359" t="s">
        <v>117</v>
      </c>
      <c r="C6359" t="s">
        <v>89</v>
      </c>
      <c r="D6359" s="29">
        <v>46535</v>
      </c>
      <c r="E6359">
        <v>0</v>
      </c>
      <c r="F6359">
        <v>0</v>
      </c>
      <c r="G6359">
        <v>0</v>
      </c>
      <c r="H6359">
        <v>0</v>
      </c>
      <c r="L6359">
        <v>359.08817099999999</v>
      </c>
      <c r="R6359">
        <v>517.65409899999997</v>
      </c>
      <c r="S6359" t="s">
        <v>90</v>
      </c>
      <c r="T6359" s="297">
        <v>46311.754166666666</v>
      </c>
    </row>
    <row r="6360" spans="1:20" x14ac:dyDescent="0.35">
      <c r="A6360" t="s">
        <v>116</v>
      </c>
      <c r="B6360" t="s">
        <v>117</v>
      </c>
      <c r="C6360" t="s">
        <v>89</v>
      </c>
      <c r="D6360" s="29">
        <v>46536</v>
      </c>
      <c r="E6360">
        <v>0</v>
      </c>
      <c r="F6360">
        <v>0</v>
      </c>
      <c r="G6360">
        <v>0</v>
      </c>
      <c r="H6360">
        <v>0</v>
      </c>
      <c r="L6360">
        <v>359.08817099999999</v>
      </c>
      <c r="R6360">
        <v>517.65409899999997</v>
      </c>
      <c r="S6360" t="s">
        <v>90</v>
      </c>
      <c r="T6360" s="297">
        <v>46311.754166666666</v>
      </c>
    </row>
    <row r="6361" spans="1:20" x14ac:dyDescent="0.35">
      <c r="A6361" t="s">
        <v>116</v>
      </c>
      <c r="B6361" t="s">
        <v>117</v>
      </c>
      <c r="C6361" t="s">
        <v>89</v>
      </c>
      <c r="D6361" s="29">
        <v>46537</v>
      </c>
      <c r="E6361">
        <v>0</v>
      </c>
      <c r="F6361">
        <v>0</v>
      </c>
      <c r="G6361">
        <v>0</v>
      </c>
      <c r="H6361">
        <v>0</v>
      </c>
      <c r="L6361">
        <v>359.08817099999999</v>
      </c>
      <c r="R6361">
        <v>517.65409899999997</v>
      </c>
      <c r="S6361" t="s">
        <v>90</v>
      </c>
      <c r="T6361" s="297">
        <v>46311.754166666666</v>
      </c>
    </row>
    <row r="6362" spans="1:20" x14ac:dyDescent="0.35">
      <c r="A6362" t="s">
        <v>116</v>
      </c>
      <c r="B6362" t="s">
        <v>117</v>
      </c>
      <c r="C6362" t="s">
        <v>89</v>
      </c>
      <c r="D6362" s="29">
        <v>46538</v>
      </c>
      <c r="E6362">
        <v>0</v>
      </c>
      <c r="F6362">
        <v>0</v>
      </c>
      <c r="G6362">
        <v>0</v>
      </c>
      <c r="H6362">
        <v>0</v>
      </c>
      <c r="L6362">
        <v>359.08817099999999</v>
      </c>
      <c r="R6362">
        <v>517.65409899999997</v>
      </c>
      <c r="S6362" t="s">
        <v>90</v>
      </c>
      <c r="T6362" s="297">
        <v>46311.754166666666</v>
      </c>
    </row>
    <row r="6363" spans="1:20" x14ac:dyDescent="0.35">
      <c r="A6363" t="s">
        <v>116</v>
      </c>
      <c r="B6363" t="s">
        <v>117</v>
      </c>
      <c r="C6363" t="s">
        <v>89</v>
      </c>
      <c r="D6363" s="29">
        <v>46539</v>
      </c>
      <c r="E6363">
        <v>0</v>
      </c>
      <c r="F6363">
        <v>0</v>
      </c>
      <c r="G6363">
        <v>0</v>
      </c>
      <c r="H6363">
        <v>0</v>
      </c>
      <c r="L6363">
        <v>359.08817099999999</v>
      </c>
      <c r="R6363">
        <v>517.65409899999997</v>
      </c>
      <c r="S6363" t="s">
        <v>90</v>
      </c>
      <c r="T6363" s="297">
        <v>46311.754166666666</v>
      </c>
    </row>
    <row r="6364" spans="1:20" x14ac:dyDescent="0.35">
      <c r="A6364" t="s">
        <v>116</v>
      </c>
      <c r="B6364" t="s">
        <v>117</v>
      </c>
      <c r="C6364" t="s">
        <v>89</v>
      </c>
      <c r="D6364" s="29">
        <v>46540</v>
      </c>
      <c r="E6364">
        <v>0</v>
      </c>
      <c r="F6364">
        <v>0</v>
      </c>
      <c r="G6364">
        <v>0</v>
      </c>
      <c r="H6364">
        <v>0</v>
      </c>
      <c r="L6364">
        <v>359.08817099999999</v>
      </c>
      <c r="R6364">
        <v>517.65409899999997</v>
      </c>
      <c r="S6364" t="s">
        <v>90</v>
      </c>
      <c r="T6364" s="297">
        <v>46311.754166666666</v>
      </c>
    </row>
    <row r="6365" spans="1:20" x14ac:dyDescent="0.35">
      <c r="A6365" t="s">
        <v>116</v>
      </c>
      <c r="B6365" t="s">
        <v>117</v>
      </c>
      <c r="C6365" t="s">
        <v>89</v>
      </c>
      <c r="D6365" s="29">
        <v>46541</v>
      </c>
      <c r="E6365">
        <v>0</v>
      </c>
      <c r="F6365">
        <v>0</v>
      </c>
      <c r="G6365">
        <v>0</v>
      </c>
      <c r="H6365">
        <v>0</v>
      </c>
      <c r="L6365">
        <v>359.08817099999999</v>
      </c>
      <c r="R6365">
        <v>517.65409899999997</v>
      </c>
      <c r="S6365" t="s">
        <v>90</v>
      </c>
      <c r="T6365" s="297">
        <v>46311.754166666666</v>
      </c>
    </row>
    <row r="6366" spans="1:20" x14ac:dyDescent="0.35">
      <c r="A6366" t="s">
        <v>116</v>
      </c>
      <c r="B6366" t="s">
        <v>117</v>
      </c>
      <c r="C6366" t="s">
        <v>89</v>
      </c>
      <c r="D6366" s="29">
        <v>46542</v>
      </c>
      <c r="E6366">
        <v>0</v>
      </c>
      <c r="F6366">
        <v>0</v>
      </c>
      <c r="G6366">
        <v>0</v>
      </c>
      <c r="H6366">
        <v>0</v>
      </c>
      <c r="L6366">
        <v>359.08817099999999</v>
      </c>
      <c r="R6366">
        <v>517.65409899999997</v>
      </c>
      <c r="S6366" t="s">
        <v>90</v>
      </c>
      <c r="T6366" s="297">
        <v>46311.754166666666</v>
      </c>
    </row>
    <row r="6367" spans="1:20" x14ac:dyDescent="0.35">
      <c r="A6367" t="s">
        <v>116</v>
      </c>
      <c r="B6367" t="s">
        <v>117</v>
      </c>
      <c r="C6367" t="s">
        <v>89</v>
      </c>
      <c r="D6367" s="29">
        <v>46543</v>
      </c>
      <c r="E6367">
        <v>0</v>
      </c>
      <c r="F6367">
        <v>0</v>
      </c>
      <c r="G6367">
        <v>0</v>
      </c>
      <c r="H6367">
        <v>0</v>
      </c>
      <c r="L6367">
        <v>359.08817099999999</v>
      </c>
      <c r="R6367">
        <v>517.65409899999997</v>
      </c>
      <c r="S6367" t="s">
        <v>90</v>
      </c>
      <c r="T6367" s="297">
        <v>46311.754166666666</v>
      </c>
    </row>
    <row r="6368" spans="1:20" x14ac:dyDescent="0.35">
      <c r="A6368" t="s">
        <v>116</v>
      </c>
      <c r="B6368" t="s">
        <v>117</v>
      </c>
      <c r="C6368" t="s">
        <v>89</v>
      </c>
      <c r="D6368" s="29">
        <v>46544</v>
      </c>
      <c r="E6368">
        <v>0</v>
      </c>
      <c r="F6368">
        <v>0</v>
      </c>
      <c r="G6368">
        <v>0</v>
      </c>
      <c r="H6368">
        <v>0</v>
      </c>
      <c r="L6368">
        <v>359.08817099999999</v>
      </c>
      <c r="R6368">
        <v>517.65409899999997</v>
      </c>
      <c r="S6368" t="s">
        <v>90</v>
      </c>
      <c r="T6368" s="297">
        <v>46311.754166666666</v>
      </c>
    </row>
    <row r="6369" spans="1:20" x14ac:dyDescent="0.35">
      <c r="A6369" t="s">
        <v>116</v>
      </c>
      <c r="B6369" t="s">
        <v>117</v>
      </c>
      <c r="C6369" t="s">
        <v>89</v>
      </c>
      <c r="D6369" s="29">
        <v>46545</v>
      </c>
      <c r="E6369">
        <v>0</v>
      </c>
      <c r="F6369">
        <v>0</v>
      </c>
      <c r="G6369">
        <v>0</v>
      </c>
      <c r="H6369">
        <v>0</v>
      </c>
      <c r="L6369">
        <v>359.08817099999999</v>
      </c>
      <c r="R6369">
        <v>517.65409899999997</v>
      </c>
      <c r="S6369" t="s">
        <v>90</v>
      </c>
      <c r="T6369" s="297">
        <v>46311.754166666666</v>
      </c>
    </row>
    <row r="6370" spans="1:20" x14ac:dyDescent="0.35">
      <c r="A6370" t="s">
        <v>116</v>
      </c>
      <c r="B6370" t="s">
        <v>117</v>
      </c>
      <c r="C6370" t="s">
        <v>89</v>
      </c>
      <c r="D6370" s="29">
        <v>46546</v>
      </c>
      <c r="E6370">
        <v>0</v>
      </c>
      <c r="F6370">
        <v>0</v>
      </c>
      <c r="G6370">
        <v>0</v>
      </c>
      <c r="H6370">
        <v>0</v>
      </c>
      <c r="L6370">
        <v>359.08817099999999</v>
      </c>
      <c r="R6370">
        <v>517.65409899999997</v>
      </c>
      <c r="S6370" t="s">
        <v>90</v>
      </c>
      <c r="T6370" s="297">
        <v>46311.754166666666</v>
      </c>
    </row>
    <row r="6371" spans="1:20" x14ac:dyDescent="0.35">
      <c r="A6371" t="s">
        <v>116</v>
      </c>
      <c r="B6371" t="s">
        <v>117</v>
      </c>
      <c r="C6371" t="s">
        <v>89</v>
      </c>
      <c r="D6371" s="29">
        <v>46547</v>
      </c>
      <c r="E6371">
        <v>0.5</v>
      </c>
      <c r="F6371">
        <v>0.5</v>
      </c>
      <c r="G6371">
        <v>0.65</v>
      </c>
      <c r="H6371">
        <v>0.65</v>
      </c>
      <c r="J6371">
        <v>180</v>
      </c>
      <c r="K6371">
        <v>180</v>
      </c>
      <c r="L6371">
        <v>359.08817099999999</v>
      </c>
      <c r="R6371">
        <v>517.65409899999997</v>
      </c>
      <c r="S6371" t="s">
        <v>90</v>
      </c>
      <c r="T6371" s="297">
        <v>46311.754166666666</v>
      </c>
    </row>
    <row r="6372" spans="1:20" x14ac:dyDescent="0.35">
      <c r="A6372" t="s">
        <v>116</v>
      </c>
      <c r="B6372" t="s">
        <v>117</v>
      </c>
      <c r="C6372" t="s">
        <v>89</v>
      </c>
      <c r="D6372" s="29">
        <v>46548</v>
      </c>
      <c r="E6372">
        <v>0</v>
      </c>
      <c r="F6372">
        <v>0</v>
      </c>
      <c r="G6372">
        <v>0</v>
      </c>
      <c r="H6372">
        <v>0</v>
      </c>
      <c r="L6372">
        <v>359.08817099999999</v>
      </c>
      <c r="R6372">
        <v>517.65409899999997</v>
      </c>
      <c r="S6372" t="s">
        <v>90</v>
      </c>
      <c r="T6372" s="297">
        <v>46311.754166666666</v>
      </c>
    </row>
    <row r="6373" spans="1:20" x14ac:dyDescent="0.35">
      <c r="A6373" t="s">
        <v>116</v>
      </c>
      <c r="B6373" t="s">
        <v>117</v>
      </c>
      <c r="C6373" t="s">
        <v>89</v>
      </c>
      <c r="D6373" s="29">
        <v>46549</v>
      </c>
      <c r="E6373">
        <v>0</v>
      </c>
      <c r="F6373">
        <v>0</v>
      </c>
      <c r="G6373">
        <v>0</v>
      </c>
      <c r="H6373">
        <v>0</v>
      </c>
      <c r="L6373">
        <v>359.08817099999999</v>
      </c>
      <c r="R6373">
        <v>517.65409899999997</v>
      </c>
      <c r="S6373" t="s">
        <v>90</v>
      </c>
      <c r="T6373" s="297">
        <v>46311.754166666666</v>
      </c>
    </row>
    <row r="6374" spans="1:20" x14ac:dyDescent="0.35">
      <c r="A6374" t="s">
        <v>116</v>
      </c>
      <c r="B6374" t="s">
        <v>117</v>
      </c>
      <c r="C6374" t="s">
        <v>89</v>
      </c>
      <c r="D6374" s="29">
        <v>46550</v>
      </c>
      <c r="E6374">
        <v>0</v>
      </c>
      <c r="F6374">
        <v>0</v>
      </c>
      <c r="G6374">
        <v>0</v>
      </c>
      <c r="H6374">
        <v>0</v>
      </c>
      <c r="L6374">
        <v>359.08817099999999</v>
      </c>
      <c r="R6374">
        <v>517.65409899999997</v>
      </c>
      <c r="S6374" t="s">
        <v>90</v>
      </c>
      <c r="T6374" s="297">
        <v>46311.754166666666</v>
      </c>
    </row>
    <row r="6375" spans="1:20" x14ac:dyDescent="0.35">
      <c r="A6375" t="s">
        <v>116</v>
      </c>
      <c r="B6375" t="s">
        <v>117</v>
      </c>
      <c r="C6375" t="s">
        <v>89</v>
      </c>
      <c r="D6375" s="29">
        <v>46551</v>
      </c>
      <c r="E6375">
        <v>0</v>
      </c>
      <c r="F6375">
        <v>0</v>
      </c>
      <c r="G6375">
        <v>0</v>
      </c>
      <c r="H6375">
        <v>0</v>
      </c>
      <c r="L6375">
        <v>359.08817099999999</v>
      </c>
      <c r="R6375">
        <v>517.65409899999997</v>
      </c>
      <c r="S6375" t="s">
        <v>90</v>
      </c>
      <c r="T6375" s="297">
        <v>46311.754166666666</v>
      </c>
    </row>
    <row r="6376" spans="1:20" x14ac:dyDescent="0.35">
      <c r="A6376" t="s">
        <v>116</v>
      </c>
      <c r="B6376" t="s">
        <v>117</v>
      </c>
      <c r="C6376" t="s">
        <v>89</v>
      </c>
      <c r="D6376" s="29">
        <v>46552</v>
      </c>
      <c r="E6376">
        <v>0</v>
      </c>
      <c r="F6376">
        <v>0</v>
      </c>
      <c r="G6376">
        <v>0</v>
      </c>
      <c r="H6376">
        <v>0</v>
      </c>
      <c r="L6376">
        <v>359.08817099999999</v>
      </c>
      <c r="R6376">
        <v>517.65409899999997</v>
      </c>
      <c r="S6376" t="s">
        <v>90</v>
      </c>
      <c r="T6376" s="297">
        <v>46311.754166666666</v>
      </c>
    </row>
    <row r="6377" spans="1:20" x14ac:dyDescent="0.35">
      <c r="A6377" t="s">
        <v>116</v>
      </c>
      <c r="B6377" t="s">
        <v>117</v>
      </c>
      <c r="C6377" t="s">
        <v>89</v>
      </c>
      <c r="D6377" s="29">
        <v>46553</v>
      </c>
      <c r="E6377">
        <v>0</v>
      </c>
      <c r="F6377">
        <v>0</v>
      </c>
      <c r="G6377">
        <v>0</v>
      </c>
      <c r="H6377">
        <v>0</v>
      </c>
      <c r="L6377">
        <v>359.08817099999999</v>
      </c>
      <c r="R6377">
        <v>517.65409899999997</v>
      </c>
      <c r="S6377" t="s">
        <v>90</v>
      </c>
      <c r="T6377" s="297">
        <v>46311.754166666666</v>
      </c>
    </row>
    <row r="6378" spans="1:20" x14ac:dyDescent="0.35">
      <c r="A6378" t="s">
        <v>116</v>
      </c>
      <c r="B6378" t="s">
        <v>117</v>
      </c>
      <c r="C6378" t="s">
        <v>89</v>
      </c>
      <c r="D6378" s="29">
        <v>46554</v>
      </c>
      <c r="E6378">
        <v>0</v>
      </c>
      <c r="F6378">
        <v>0</v>
      </c>
      <c r="G6378">
        <v>0</v>
      </c>
      <c r="H6378">
        <v>0</v>
      </c>
      <c r="L6378">
        <v>359.08817099999999</v>
      </c>
      <c r="R6378">
        <v>517.65409899999997</v>
      </c>
      <c r="S6378" t="s">
        <v>90</v>
      </c>
      <c r="T6378" s="297">
        <v>46311.754166666666</v>
      </c>
    </row>
    <row r="6379" spans="1:20" x14ac:dyDescent="0.35">
      <c r="A6379" t="s">
        <v>116</v>
      </c>
      <c r="B6379" t="s">
        <v>117</v>
      </c>
      <c r="C6379" t="s">
        <v>89</v>
      </c>
      <c r="D6379" s="29">
        <v>46555</v>
      </c>
      <c r="E6379">
        <v>0</v>
      </c>
      <c r="F6379">
        <v>0</v>
      </c>
      <c r="G6379">
        <v>0</v>
      </c>
      <c r="H6379">
        <v>0</v>
      </c>
      <c r="L6379">
        <v>359.08817099999999</v>
      </c>
      <c r="R6379">
        <v>517.65409899999997</v>
      </c>
      <c r="S6379" t="s">
        <v>90</v>
      </c>
      <c r="T6379" s="297">
        <v>46311.754166666666</v>
      </c>
    </row>
    <row r="6380" spans="1:20" x14ac:dyDescent="0.35">
      <c r="A6380" t="s">
        <v>116</v>
      </c>
      <c r="B6380" t="s">
        <v>117</v>
      </c>
      <c r="C6380" t="s">
        <v>89</v>
      </c>
      <c r="D6380" s="29">
        <v>46556</v>
      </c>
      <c r="E6380">
        <v>0</v>
      </c>
      <c r="F6380">
        <v>0</v>
      </c>
      <c r="G6380">
        <v>0</v>
      </c>
      <c r="H6380">
        <v>0</v>
      </c>
      <c r="L6380">
        <v>359.08817099999999</v>
      </c>
      <c r="R6380">
        <v>517.65409899999997</v>
      </c>
      <c r="S6380" t="s">
        <v>90</v>
      </c>
      <c r="T6380" s="297">
        <v>46311.754166666666</v>
      </c>
    </row>
    <row r="6381" spans="1:20" x14ac:dyDescent="0.35">
      <c r="A6381" t="s">
        <v>116</v>
      </c>
      <c r="B6381" t="s">
        <v>117</v>
      </c>
      <c r="C6381" t="s">
        <v>89</v>
      </c>
      <c r="D6381" s="29">
        <v>46557</v>
      </c>
      <c r="E6381">
        <v>0</v>
      </c>
      <c r="F6381">
        <v>0</v>
      </c>
      <c r="G6381">
        <v>0</v>
      </c>
      <c r="H6381">
        <v>0</v>
      </c>
      <c r="L6381">
        <v>359.08817099999999</v>
      </c>
      <c r="R6381">
        <v>517.65409899999997</v>
      </c>
      <c r="S6381" t="s">
        <v>90</v>
      </c>
      <c r="T6381" s="297">
        <v>46311.754166666666</v>
      </c>
    </row>
    <row r="6382" spans="1:20" x14ac:dyDescent="0.35">
      <c r="A6382" t="s">
        <v>116</v>
      </c>
      <c r="B6382" t="s">
        <v>117</v>
      </c>
      <c r="C6382" t="s">
        <v>89</v>
      </c>
      <c r="D6382" s="29">
        <v>46558</v>
      </c>
      <c r="E6382">
        <v>0</v>
      </c>
      <c r="F6382">
        <v>0</v>
      </c>
      <c r="G6382">
        <v>0</v>
      </c>
      <c r="H6382">
        <v>0</v>
      </c>
      <c r="L6382">
        <v>359.08817099999999</v>
      </c>
      <c r="R6382">
        <v>517.65409899999997</v>
      </c>
      <c r="S6382" t="s">
        <v>90</v>
      </c>
      <c r="T6382" s="297">
        <v>46311.754166666666</v>
      </c>
    </row>
    <row r="6383" spans="1:20" x14ac:dyDescent="0.35">
      <c r="A6383" t="s">
        <v>116</v>
      </c>
      <c r="B6383" t="s">
        <v>117</v>
      </c>
      <c r="C6383" t="s">
        <v>89</v>
      </c>
      <c r="D6383" s="29">
        <v>46559</v>
      </c>
      <c r="E6383">
        <v>0</v>
      </c>
      <c r="F6383">
        <v>0</v>
      </c>
      <c r="G6383">
        <v>0</v>
      </c>
      <c r="H6383">
        <v>0</v>
      </c>
      <c r="L6383">
        <v>359.08817099999999</v>
      </c>
      <c r="R6383">
        <v>517.65409899999997</v>
      </c>
      <c r="S6383" t="s">
        <v>90</v>
      </c>
      <c r="T6383" s="297">
        <v>46311.754166666666</v>
      </c>
    </row>
    <row r="6384" spans="1:20" x14ac:dyDescent="0.35">
      <c r="A6384" t="s">
        <v>116</v>
      </c>
      <c r="B6384" t="s">
        <v>117</v>
      </c>
      <c r="C6384" t="s">
        <v>89</v>
      </c>
      <c r="D6384" s="29">
        <v>46560</v>
      </c>
      <c r="E6384">
        <v>0</v>
      </c>
      <c r="F6384">
        <v>0</v>
      </c>
      <c r="G6384">
        <v>0</v>
      </c>
      <c r="H6384">
        <v>0</v>
      </c>
      <c r="L6384">
        <v>359.08817099999999</v>
      </c>
      <c r="R6384">
        <v>517.65409899999997</v>
      </c>
      <c r="S6384" t="s">
        <v>90</v>
      </c>
      <c r="T6384" s="297">
        <v>46311.754166666666</v>
      </c>
    </row>
    <row r="6385" spans="1:20" x14ac:dyDescent="0.35">
      <c r="A6385" t="s">
        <v>116</v>
      </c>
      <c r="B6385" t="s">
        <v>117</v>
      </c>
      <c r="C6385" t="s">
        <v>89</v>
      </c>
      <c r="D6385" s="29">
        <v>46561</v>
      </c>
      <c r="E6385">
        <v>0</v>
      </c>
      <c r="F6385">
        <v>0</v>
      </c>
      <c r="G6385">
        <v>0</v>
      </c>
      <c r="H6385">
        <v>0</v>
      </c>
      <c r="L6385">
        <v>359.08817099999999</v>
      </c>
      <c r="R6385">
        <v>517.65409899999997</v>
      </c>
      <c r="S6385" t="s">
        <v>90</v>
      </c>
      <c r="T6385" s="297">
        <v>46311.754166666666</v>
      </c>
    </row>
    <row r="6386" spans="1:20" x14ac:dyDescent="0.35">
      <c r="A6386" t="s">
        <v>116</v>
      </c>
      <c r="B6386" t="s">
        <v>117</v>
      </c>
      <c r="C6386" t="s">
        <v>89</v>
      </c>
      <c r="D6386" s="29">
        <v>46562</v>
      </c>
      <c r="E6386">
        <v>0</v>
      </c>
      <c r="F6386">
        <v>0</v>
      </c>
      <c r="G6386">
        <v>0</v>
      </c>
      <c r="H6386">
        <v>0</v>
      </c>
      <c r="L6386">
        <v>359.08817099999999</v>
      </c>
      <c r="R6386">
        <v>517.65409899999997</v>
      </c>
      <c r="S6386" t="s">
        <v>90</v>
      </c>
      <c r="T6386" s="297">
        <v>46311.754166666666</v>
      </c>
    </row>
    <row r="6387" spans="1:20" x14ac:dyDescent="0.35">
      <c r="A6387" t="s">
        <v>116</v>
      </c>
      <c r="B6387" t="s">
        <v>117</v>
      </c>
      <c r="C6387" t="s">
        <v>89</v>
      </c>
      <c r="D6387" s="29">
        <v>46563</v>
      </c>
      <c r="E6387">
        <v>0</v>
      </c>
      <c r="F6387">
        <v>0</v>
      </c>
      <c r="G6387">
        <v>0</v>
      </c>
      <c r="H6387">
        <v>0</v>
      </c>
      <c r="L6387">
        <v>359.08817099999999</v>
      </c>
      <c r="R6387">
        <v>517.65409899999997</v>
      </c>
      <c r="S6387" t="s">
        <v>90</v>
      </c>
      <c r="T6387" s="297">
        <v>46311.754166666666</v>
      </c>
    </row>
    <row r="6388" spans="1:20" x14ac:dyDescent="0.35">
      <c r="A6388" t="s">
        <v>116</v>
      </c>
      <c r="B6388" t="s">
        <v>117</v>
      </c>
      <c r="C6388" t="s">
        <v>89</v>
      </c>
      <c r="D6388" s="29">
        <v>46564</v>
      </c>
      <c r="E6388">
        <v>0</v>
      </c>
      <c r="F6388">
        <v>0</v>
      </c>
      <c r="G6388">
        <v>0</v>
      </c>
      <c r="H6388">
        <v>0</v>
      </c>
      <c r="L6388">
        <v>359.08817099999999</v>
      </c>
      <c r="R6388">
        <v>517.65409899999997</v>
      </c>
      <c r="S6388" t="s">
        <v>90</v>
      </c>
      <c r="T6388" s="297">
        <v>46311.754166666666</v>
      </c>
    </row>
    <row r="6389" spans="1:20" x14ac:dyDescent="0.35">
      <c r="A6389" t="s">
        <v>116</v>
      </c>
      <c r="B6389" t="s">
        <v>117</v>
      </c>
      <c r="C6389" t="s">
        <v>89</v>
      </c>
      <c r="D6389" s="29">
        <v>46565</v>
      </c>
      <c r="E6389">
        <v>0</v>
      </c>
      <c r="F6389">
        <v>0</v>
      </c>
      <c r="G6389">
        <v>0</v>
      </c>
      <c r="H6389">
        <v>0</v>
      </c>
      <c r="L6389">
        <v>359.08817099999999</v>
      </c>
      <c r="R6389">
        <v>517.65409899999997</v>
      </c>
      <c r="S6389" t="s">
        <v>90</v>
      </c>
      <c r="T6389" s="297">
        <v>46311.754166666666</v>
      </c>
    </row>
    <row r="6390" spans="1:20" x14ac:dyDescent="0.35">
      <c r="A6390" t="s">
        <v>116</v>
      </c>
      <c r="B6390" t="s">
        <v>117</v>
      </c>
      <c r="C6390" t="s">
        <v>89</v>
      </c>
      <c r="D6390" s="29">
        <v>46566</v>
      </c>
      <c r="E6390">
        <v>0</v>
      </c>
      <c r="F6390">
        <v>0</v>
      </c>
      <c r="G6390">
        <v>0</v>
      </c>
      <c r="H6390">
        <v>0</v>
      </c>
      <c r="L6390">
        <v>359.08817099999999</v>
      </c>
      <c r="R6390">
        <v>517.65409899999997</v>
      </c>
      <c r="S6390" t="s">
        <v>90</v>
      </c>
      <c r="T6390" s="297">
        <v>46311.754166666666</v>
      </c>
    </row>
    <row r="6391" spans="1:20" x14ac:dyDescent="0.35">
      <c r="A6391" t="s">
        <v>116</v>
      </c>
      <c r="B6391" t="s">
        <v>117</v>
      </c>
      <c r="C6391" t="s">
        <v>89</v>
      </c>
      <c r="D6391" s="29">
        <v>46567</v>
      </c>
      <c r="E6391">
        <v>0</v>
      </c>
      <c r="F6391">
        <v>0</v>
      </c>
      <c r="G6391">
        <v>0</v>
      </c>
      <c r="H6391">
        <v>0</v>
      </c>
      <c r="L6391">
        <v>359.08817099999999</v>
      </c>
      <c r="R6391">
        <v>517.65409899999997</v>
      </c>
      <c r="S6391" t="s">
        <v>90</v>
      </c>
      <c r="T6391" s="297">
        <v>46311.754166666666</v>
      </c>
    </row>
    <row r="6392" spans="1:20" x14ac:dyDescent="0.35">
      <c r="A6392" t="s">
        <v>116</v>
      </c>
      <c r="B6392" t="s">
        <v>117</v>
      </c>
      <c r="C6392" t="s">
        <v>89</v>
      </c>
      <c r="D6392" s="29">
        <v>46568</v>
      </c>
      <c r="E6392">
        <v>0</v>
      </c>
      <c r="F6392">
        <v>0</v>
      </c>
      <c r="G6392">
        <v>0</v>
      </c>
      <c r="H6392">
        <v>0</v>
      </c>
      <c r="L6392">
        <v>359.08817099999999</v>
      </c>
      <c r="R6392">
        <v>517.65409899999997</v>
      </c>
      <c r="S6392" t="s">
        <v>90</v>
      </c>
      <c r="T6392" s="297">
        <v>46311.754166666666</v>
      </c>
    </row>
    <row r="6393" spans="1:20" x14ac:dyDescent="0.35">
      <c r="A6393" t="s">
        <v>116</v>
      </c>
      <c r="B6393" t="s">
        <v>117</v>
      </c>
      <c r="C6393" t="s">
        <v>89</v>
      </c>
      <c r="D6393" s="29">
        <v>46569</v>
      </c>
      <c r="E6393">
        <v>0.5</v>
      </c>
      <c r="F6393">
        <v>0.5</v>
      </c>
      <c r="G6393">
        <v>0.65</v>
      </c>
      <c r="H6393">
        <v>0.65</v>
      </c>
      <c r="J6393">
        <v>180</v>
      </c>
      <c r="K6393">
        <v>180</v>
      </c>
      <c r="L6393">
        <v>359.08817099999999</v>
      </c>
      <c r="R6393">
        <v>517.65409899999997</v>
      </c>
      <c r="S6393" t="s">
        <v>90</v>
      </c>
      <c r="T6393" s="297">
        <v>46311.754166666666</v>
      </c>
    </row>
    <row r="6394" spans="1:20" x14ac:dyDescent="0.35">
      <c r="A6394" t="s">
        <v>116</v>
      </c>
      <c r="B6394" t="s">
        <v>117</v>
      </c>
      <c r="C6394" t="s">
        <v>89</v>
      </c>
      <c r="D6394" s="29">
        <v>46570</v>
      </c>
      <c r="E6394">
        <v>0</v>
      </c>
      <c r="F6394">
        <v>0</v>
      </c>
      <c r="G6394">
        <v>0</v>
      </c>
      <c r="H6394">
        <v>0</v>
      </c>
      <c r="L6394">
        <v>359.08817099999999</v>
      </c>
      <c r="R6394">
        <v>517.65409899999997</v>
      </c>
      <c r="S6394" t="s">
        <v>90</v>
      </c>
      <c r="T6394" s="297">
        <v>46311.754166666666</v>
      </c>
    </row>
    <row r="6395" spans="1:20" x14ac:dyDescent="0.35">
      <c r="A6395" t="s">
        <v>116</v>
      </c>
      <c r="B6395" t="s">
        <v>117</v>
      </c>
      <c r="C6395" t="s">
        <v>89</v>
      </c>
      <c r="D6395" s="29">
        <v>46571</v>
      </c>
      <c r="E6395">
        <v>0</v>
      </c>
      <c r="F6395">
        <v>0</v>
      </c>
      <c r="G6395">
        <v>0</v>
      </c>
      <c r="H6395">
        <v>0</v>
      </c>
      <c r="L6395">
        <v>359.08817099999999</v>
      </c>
      <c r="R6395">
        <v>517.65409899999997</v>
      </c>
      <c r="S6395" t="s">
        <v>90</v>
      </c>
      <c r="T6395" s="297">
        <v>46311.754166666666</v>
      </c>
    </row>
    <row r="6396" spans="1:20" x14ac:dyDescent="0.35">
      <c r="A6396" t="s">
        <v>116</v>
      </c>
      <c r="B6396" t="s">
        <v>117</v>
      </c>
      <c r="C6396" t="s">
        <v>89</v>
      </c>
      <c r="D6396" s="29">
        <v>46572</v>
      </c>
      <c r="E6396">
        <v>0</v>
      </c>
      <c r="F6396">
        <v>0</v>
      </c>
      <c r="G6396">
        <v>0</v>
      </c>
      <c r="H6396">
        <v>0</v>
      </c>
      <c r="L6396">
        <v>359.08817099999999</v>
      </c>
      <c r="R6396">
        <v>517.65409899999997</v>
      </c>
      <c r="S6396" t="s">
        <v>90</v>
      </c>
      <c r="T6396" s="297">
        <v>46311.754166666666</v>
      </c>
    </row>
    <row r="6397" spans="1:20" x14ac:dyDescent="0.35">
      <c r="A6397" t="s">
        <v>116</v>
      </c>
      <c r="B6397" t="s">
        <v>117</v>
      </c>
      <c r="C6397" t="s">
        <v>89</v>
      </c>
      <c r="D6397" s="29">
        <v>46573</v>
      </c>
      <c r="E6397">
        <v>0</v>
      </c>
      <c r="F6397">
        <v>0</v>
      </c>
      <c r="G6397">
        <v>0</v>
      </c>
      <c r="H6397">
        <v>0</v>
      </c>
      <c r="L6397">
        <v>359.08817099999999</v>
      </c>
      <c r="R6397">
        <v>517.65409899999997</v>
      </c>
      <c r="S6397" t="s">
        <v>90</v>
      </c>
      <c r="T6397" s="297">
        <v>46311.754166666666</v>
      </c>
    </row>
    <row r="6398" spans="1:20" x14ac:dyDescent="0.35">
      <c r="A6398" t="s">
        <v>116</v>
      </c>
      <c r="B6398" t="s">
        <v>117</v>
      </c>
      <c r="C6398" t="s">
        <v>89</v>
      </c>
      <c r="D6398" s="29">
        <v>46574</v>
      </c>
      <c r="E6398">
        <v>0</v>
      </c>
      <c r="F6398">
        <v>0</v>
      </c>
      <c r="G6398">
        <v>0</v>
      </c>
      <c r="H6398">
        <v>0</v>
      </c>
      <c r="L6398">
        <v>359.08817099999999</v>
      </c>
      <c r="R6398">
        <v>517.65409899999997</v>
      </c>
      <c r="S6398" t="s">
        <v>90</v>
      </c>
      <c r="T6398" s="297">
        <v>46311.754166666666</v>
      </c>
    </row>
    <row r="6399" spans="1:20" x14ac:dyDescent="0.35">
      <c r="A6399" t="s">
        <v>116</v>
      </c>
      <c r="B6399" t="s">
        <v>117</v>
      </c>
      <c r="C6399" t="s">
        <v>89</v>
      </c>
      <c r="D6399" s="29">
        <v>46575</v>
      </c>
      <c r="E6399">
        <v>0</v>
      </c>
      <c r="F6399">
        <v>0</v>
      </c>
      <c r="G6399">
        <v>0</v>
      </c>
      <c r="H6399">
        <v>0</v>
      </c>
      <c r="L6399">
        <v>359.08817099999999</v>
      </c>
      <c r="R6399">
        <v>517.65409899999997</v>
      </c>
      <c r="S6399" t="s">
        <v>90</v>
      </c>
      <c r="T6399" s="297">
        <v>46311.754166666666</v>
      </c>
    </row>
    <row r="6400" spans="1:20" x14ac:dyDescent="0.35">
      <c r="A6400" t="s">
        <v>116</v>
      </c>
      <c r="B6400" t="s">
        <v>117</v>
      </c>
      <c r="C6400" t="s">
        <v>89</v>
      </c>
      <c r="D6400" s="29">
        <v>46576</v>
      </c>
      <c r="E6400">
        <v>0</v>
      </c>
      <c r="F6400">
        <v>0</v>
      </c>
      <c r="G6400">
        <v>0</v>
      </c>
      <c r="H6400">
        <v>0</v>
      </c>
      <c r="L6400">
        <v>359.08817099999999</v>
      </c>
      <c r="R6400">
        <v>517.65409899999997</v>
      </c>
      <c r="S6400" t="s">
        <v>90</v>
      </c>
      <c r="T6400" s="297">
        <v>46311.754166666666</v>
      </c>
    </row>
    <row r="6401" spans="1:20" x14ac:dyDescent="0.35">
      <c r="A6401" t="s">
        <v>116</v>
      </c>
      <c r="B6401" t="s">
        <v>117</v>
      </c>
      <c r="C6401" t="s">
        <v>89</v>
      </c>
      <c r="D6401" s="29">
        <v>46577</v>
      </c>
      <c r="E6401">
        <v>0</v>
      </c>
      <c r="F6401">
        <v>0</v>
      </c>
      <c r="G6401">
        <v>0</v>
      </c>
      <c r="H6401">
        <v>0</v>
      </c>
      <c r="L6401">
        <v>359.08817099999999</v>
      </c>
      <c r="R6401">
        <v>517.65409899999997</v>
      </c>
      <c r="S6401" t="s">
        <v>90</v>
      </c>
      <c r="T6401" s="297">
        <v>46311.754166666666</v>
      </c>
    </row>
    <row r="6402" spans="1:20" x14ac:dyDescent="0.35">
      <c r="A6402" t="s">
        <v>116</v>
      </c>
      <c r="B6402" t="s">
        <v>117</v>
      </c>
      <c r="C6402" t="s">
        <v>89</v>
      </c>
      <c r="D6402" s="29">
        <v>46578</v>
      </c>
      <c r="E6402">
        <v>0.48</v>
      </c>
      <c r="F6402">
        <v>0.48</v>
      </c>
      <c r="G6402">
        <v>0.64</v>
      </c>
      <c r="H6402">
        <v>0.64</v>
      </c>
      <c r="J6402">
        <v>185</v>
      </c>
      <c r="K6402">
        <v>185</v>
      </c>
      <c r="L6402">
        <v>359.08817099999999</v>
      </c>
      <c r="R6402">
        <v>517.65409899999997</v>
      </c>
      <c r="S6402" t="s">
        <v>90</v>
      </c>
      <c r="T6402" s="297">
        <v>46311.754166666666</v>
      </c>
    </row>
    <row r="6403" spans="1:20" x14ac:dyDescent="0.35">
      <c r="A6403" t="s">
        <v>116</v>
      </c>
      <c r="B6403" t="s">
        <v>117</v>
      </c>
      <c r="C6403" t="s">
        <v>89</v>
      </c>
      <c r="D6403" s="29">
        <v>46579</v>
      </c>
      <c r="E6403">
        <v>0</v>
      </c>
      <c r="F6403">
        <v>0</v>
      </c>
      <c r="G6403">
        <v>0</v>
      </c>
      <c r="H6403">
        <v>0</v>
      </c>
      <c r="L6403">
        <v>359.08817099999999</v>
      </c>
      <c r="R6403">
        <v>517.65409899999997</v>
      </c>
      <c r="S6403" t="s">
        <v>90</v>
      </c>
      <c r="T6403" s="297">
        <v>46311.754166666666</v>
      </c>
    </row>
    <row r="6404" spans="1:20" x14ac:dyDescent="0.35">
      <c r="A6404" t="s">
        <v>116</v>
      </c>
      <c r="B6404" t="s">
        <v>117</v>
      </c>
      <c r="C6404" t="s">
        <v>89</v>
      </c>
      <c r="D6404" s="29">
        <v>46580</v>
      </c>
      <c r="E6404">
        <v>0</v>
      </c>
      <c r="F6404">
        <v>0</v>
      </c>
      <c r="G6404">
        <v>0</v>
      </c>
      <c r="H6404">
        <v>0</v>
      </c>
      <c r="L6404">
        <v>359.08817099999999</v>
      </c>
      <c r="R6404">
        <v>517.65409899999997</v>
      </c>
      <c r="S6404" t="s">
        <v>90</v>
      </c>
      <c r="T6404" s="297">
        <v>46311.754166666666</v>
      </c>
    </row>
    <row r="6405" spans="1:20" x14ac:dyDescent="0.35">
      <c r="A6405" t="s">
        <v>116</v>
      </c>
      <c r="B6405" t="s">
        <v>117</v>
      </c>
      <c r="C6405" t="s">
        <v>89</v>
      </c>
      <c r="D6405" s="29">
        <v>46581</v>
      </c>
      <c r="E6405">
        <v>0</v>
      </c>
      <c r="F6405">
        <v>0</v>
      </c>
      <c r="G6405">
        <v>0</v>
      </c>
      <c r="H6405">
        <v>0</v>
      </c>
      <c r="L6405">
        <v>359.08817099999999</v>
      </c>
      <c r="R6405">
        <v>517.65409899999997</v>
      </c>
      <c r="S6405" t="s">
        <v>90</v>
      </c>
      <c r="T6405" s="297">
        <v>46311.754166666666</v>
      </c>
    </row>
    <row r="6406" spans="1:20" x14ac:dyDescent="0.35">
      <c r="A6406" t="s">
        <v>116</v>
      </c>
      <c r="B6406" t="s">
        <v>117</v>
      </c>
      <c r="C6406" t="s">
        <v>89</v>
      </c>
      <c r="D6406" s="29">
        <v>46582</v>
      </c>
      <c r="E6406">
        <v>0</v>
      </c>
      <c r="F6406">
        <v>0</v>
      </c>
      <c r="G6406">
        <v>0</v>
      </c>
      <c r="H6406">
        <v>0</v>
      </c>
      <c r="L6406">
        <v>359.08817099999999</v>
      </c>
      <c r="R6406">
        <v>517.65409899999997</v>
      </c>
      <c r="S6406" t="s">
        <v>90</v>
      </c>
      <c r="T6406" s="297">
        <v>46311.754166666666</v>
      </c>
    </row>
    <row r="6407" spans="1:20" x14ac:dyDescent="0.35">
      <c r="A6407" t="s">
        <v>116</v>
      </c>
      <c r="B6407" t="s">
        <v>117</v>
      </c>
      <c r="C6407" t="s">
        <v>89</v>
      </c>
      <c r="D6407" s="29">
        <v>46583</v>
      </c>
      <c r="E6407">
        <v>0</v>
      </c>
      <c r="F6407">
        <v>0</v>
      </c>
      <c r="G6407">
        <v>0</v>
      </c>
      <c r="H6407">
        <v>0</v>
      </c>
      <c r="L6407">
        <v>359.08817099999999</v>
      </c>
      <c r="R6407">
        <v>517.65409899999997</v>
      </c>
      <c r="S6407" t="s">
        <v>90</v>
      </c>
      <c r="T6407" s="297">
        <v>46311.754166666666</v>
      </c>
    </row>
    <row r="6408" spans="1:20" x14ac:dyDescent="0.35">
      <c r="A6408" t="s">
        <v>116</v>
      </c>
      <c r="B6408" t="s">
        <v>117</v>
      </c>
      <c r="C6408" t="s">
        <v>89</v>
      </c>
      <c r="D6408" s="29">
        <v>46584</v>
      </c>
      <c r="E6408">
        <v>0</v>
      </c>
      <c r="F6408">
        <v>0</v>
      </c>
      <c r="G6408">
        <v>0</v>
      </c>
      <c r="H6408">
        <v>0</v>
      </c>
      <c r="L6408">
        <v>359.08817099999999</v>
      </c>
      <c r="R6408">
        <v>517.65409899999997</v>
      </c>
      <c r="S6408" t="s">
        <v>90</v>
      </c>
      <c r="T6408" s="297">
        <v>46311.754166666666</v>
      </c>
    </row>
    <row r="6409" spans="1:20" x14ac:dyDescent="0.35">
      <c r="A6409" t="s">
        <v>116</v>
      </c>
      <c r="B6409" t="s">
        <v>117</v>
      </c>
      <c r="C6409" t="s">
        <v>89</v>
      </c>
      <c r="D6409" s="29">
        <v>46585</v>
      </c>
      <c r="E6409">
        <v>0</v>
      </c>
      <c r="F6409">
        <v>0</v>
      </c>
      <c r="G6409">
        <v>0</v>
      </c>
      <c r="H6409">
        <v>0</v>
      </c>
      <c r="L6409">
        <v>359.08817099999999</v>
      </c>
      <c r="R6409">
        <v>517.65409899999997</v>
      </c>
      <c r="S6409" t="s">
        <v>90</v>
      </c>
      <c r="T6409" s="297">
        <v>46311.754166666666</v>
      </c>
    </row>
    <row r="6410" spans="1:20" x14ac:dyDescent="0.35">
      <c r="A6410" t="s">
        <v>116</v>
      </c>
      <c r="B6410" t="s">
        <v>117</v>
      </c>
      <c r="C6410" t="s">
        <v>89</v>
      </c>
      <c r="D6410" s="29">
        <v>46586</v>
      </c>
      <c r="E6410">
        <v>0</v>
      </c>
      <c r="F6410">
        <v>0</v>
      </c>
      <c r="G6410">
        <v>0</v>
      </c>
      <c r="H6410">
        <v>0</v>
      </c>
      <c r="L6410">
        <v>359.08817099999999</v>
      </c>
      <c r="R6410">
        <v>517.65409899999997</v>
      </c>
      <c r="S6410" t="s">
        <v>90</v>
      </c>
      <c r="T6410" s="297">
        <v>46311.754166666666</v>
      </c>
    </row>
    <row r="6411" spans="1:20" x14ac:dyDescent="0.35">
      <c r="A6411" t="s">
        <v>116</v>
      </c>
      <c r="B6411" t="s">
        <v>117</v>
      </c>
      <c r="C6411" t="s">
        <v>89</v>
      </c>
      <c r="D6411" s="29">
        <v>46587</v>
      </c>
      <c r="E6411">
        <v>0</v>
      </c>
      <c r="F6411">
        <v>0</v>
      </c>
      <c r="G6411">
        <v>0</v>
      </c>
      <c r="H6411">
        <v>0</v>
      </c>
      <c r="L6411">
        <v>359.08817099999999</v>
      </c>
      <c r="R6411">
        <v>517.65409899999997</v>
      </c>
      <c r="S6411" t="s">
        <v>90</v>
      </c>
      <c r="T6411" s="297">
        <v>46311.754166666666</v>
      </c>
    </row>
    <row r="6412" spans="1:20" x14ac:dyDescent="0.35">
      <c r="A6412" t="s">
        <v>116</v>
      </c>
      <c r="B6412" t="s">
        <v>117</v>
      </c>
      <c r="C6412" t="s">
        <v>89</v>
      </c>
      <c r="D6412" s="29">
        <v>46588</v>
      </c>
      <c r="E6412">
        <v>0</v>
      </c>
      <c r="F6412">
        <v>0</v>
      </c>
      <c r="G6412">
        <v>0</v>
      </c>
      <c r="H6412">
        <v>0</v>
      </c>
      <c r="L6412">
        <v>359.08817099999999</v>
      </c>
      <c r="R6412">
        <v>517.65409899999997</v>
      </c>
      <c r="S6412" t="s">
        <v>90</v>
      </c>
      <c r="T6412" s="297">
        <v>46311.754166666666</v>
      </c>
    </row>
    <row r="6413" spans="1:20" x14ac:dyDescent="0.35">
      <c r="A6413" t="s">
        <v>116</v>
      </c>
      <c r="B6413" t="s">
        <v>117</v>
      </c>
      <c r="C6413" t="s">
        <v>89</v>
      </c>
      <c r="D6413" s="29">
        <v>46589</v>
      </c>
      <c r="E6413">
        <v>0</v>
      </c>
      <c r="F6413">
        <v>0</v>
      </c>
      <c r="G6413">
        <v>0</v>
      </c>
      <c r="H6413">
        <v>0</v>
      </c>
      <c r="L6413">
        <v>359.08817099999999</v>
      </c>
      <c r="R6413">
        <v>517.65409899999997</v>
      </c>
      <c r="S6413" t="s">
        <v>90</v>
      </c>
      <c r="T6413" s="297">
        <v>46311.754166666666</v>
      </c>
    </row>
    <row r="6414" spans="1:20" x14ac:dyDescent="0.35">
      <c r="A6414" t="s">
        <v>116</v>
      </c>
      <c r="B6414" t="s">
        <v>117</v>
      </c>
      <c r="C6414" t="s">
        <v>89</v>
      </c>
      <c r="D6414" s="29">
        <v>46590</v>
      </c>
      <c r="E6414">
        <v>0</v>
      </c>
      <c r="F6414">
        <v>0</v>
      </c>
      <c r="G6414">
        <v>0</v>
      </c>
      <c r="H6414">
        <v>0</v>
      </c>
      <c r="L6414">
        <v>359.08817099999999</v>
      </c>
      <c r="R6414">
        <v>517.65409899999997</v>
      </c>
      <c r="S6414" t="s">
        <v>90</v>
      </c>
      <c r="T6414" s="297">
        <v>46311.754166666666</v>
      </c>
    </row>
    <row r="6415" spans="1:20" x14ac:dyDescent="0.35">
      <c r="A6415" t="s">
        <v>116</v>
      </c>
      <c r="B6415" t="s">
        <v>117</v>
      </c>
      <c r="C6415" t="s">
        <v>89</v>
      </c>
      <c r="D6415" s="29">
        <v>46591</v>
      </c>
      <c r="E6415">
        <v>0</v>
      </c>
      <c r="F6415">
        <v>0</v>
      </c>
      <c r="G6415">
        <v>0</v>
      </c>
      <c r="H6415">
        <v>0</v>
      </c>
      <c r="L6415">
        <v>359.08817099999999</v>
      </c>
      <c r="R6415">
        <v>517.65409899999997</v>
      </c>
      <c r="S6415" t="s">
        <v>90</v>
      </c>
      <c r="T6415" s="297">
        <v>46311.754166666666</v>
      </c>
    </row>
    <row r="6416" spans="1:20" x14ac:dyDescent="0.35">
      <c r="A6416" t="s">
        <v>116</v>
      </c>
      <c r="B6416" t="s">
        <v>117</v>
      </c>
      <c r="C6416" t="s">
        <v>89</v>
      </c>
      <c r="D6416" s="29">
        <v>46592</v>
      </c>
      <c r="E6416">
        <v>0</v>
      </c>
      <c r="F6416">
        <v>0</v>
      </c>
      <c r="G6416">
        <v>0</v>
      </c>
      <c r="H6416">
        <v>0</v>
      </c>
      <c r="L6416">
        <v>359.08817099999999</v>
      </c>
      <c r="R6416">
        <v>517.65409899999997</v>
      </c>
      <c r="S6416" t="s">
        <v>90</v>
      </c>
      <c r="T6416" s="297">
        <v>46311.754166666666</v>
      </c>
    </row>
    <row r="6417" spans="1:20" x14ac:dyDescent="0.35">
      <c r="A6417" t="s">
        <v>116</v>
      </c>
      <c r="B6417" t="s">
        <v>117</v>
      </c>
      <c r="C6417" t="s">
        <v>89</v>
      </c>
      <c r="D6417" s="29">
        <v>46593</v>
      </c>
      <c r="E6417">
        <v>0</v>
      </c>
      <c r="F6417">
        <v>0</v>
      </c>
      <c r="G6417">
        <v>0</v>
      </c>
      <c r="H6417">
        <v>0</v>
      </c>
      <c r="L6417">
        <v>359.08817099999999</v>
      </c>
      <c r="R6417">
        <v>517.65409899999997</v>
      </c>
      <c r="S6417" t="s">
        <v>90</v>
      </c>
      <c r="T6417" s="297">
        <v>46311.754166666666</v>
      </c>
    </row>
    <row r="6418" spans="1:20" x14ac:dyDescent="0.35">
      <c r="A6418" t="s">
        <v>116</v>
      </c>
      <c r="B6418" t="s">
        <v>117</v>
      </c>
      <c r="C6418" t="s">
        <v>89</v>
      </c>
      <c r="D6418" s="29">
        <v>46594</v>
      </c>
      <c r="E6418">
        <v>0</v>
      </c>
      <c r="F6418">
        <v>0</v>
      </c>
      <c r="G6418">
        <v>0</v>
      </c>
      <c r="H6418">
        <v>0</v>
      </c>
      <c r="L6418">
        <v>359.08817099999999</v>
      </c>
      <c r="R6418">
        <v>517.65409899999997</v>
      </c>
      <c r="S6418" t="s">
        <v>90</v>
      </c>
      <c r="T6418" s="297">
        <v>46311.754166666666</v>
      </c>
    </row>
    <row r="6419" spans="1:20" x14ac:dyDescent="0.35">
      <c r="A6419" t="s">
        <v>116</v>
      </c>
      <c r="B6419" t="s">
        <v>117</v>
      </c>
      <c r="C6419" t="s">
        <v>89</v>
      </c>
      <c r="D6419" s="29">
        <v>46595</v>
      </c>
      <c r="E6419">
        <v>0</v>
      </c>
      <c r="F6419">
        <v>0</v>
      </c>
      <c r="G6419">
        <v>0</v>
      </c>
      <c r="H6419">
        <v>0</v>
      </c>
      <c r="L6419">
        <v>359.08817099999999</v>
      </c>
      <c r="R6419">
        <v>517.65409899999997</v>
      </c>
      <c r="S6419" t="s">
        <v>90</v>
      </c>
      <c r="T6419" s="297">
        <v>46311.754166666666</v>
      </c>
    </row>
    <row r="6420" spans="1:20" x14ac:dyDescent="0.35">
      <c r="A6420" t="s">
        <v>116</v>
      </c>
      <c r="B6420" t="s">
        <v>117</v>
      </c>
      <c r="C6420" t="s">
        <v>89</v>
      </c>
      <c r="D6420" s="29">
        <v>46596</v>
      </c>
      <c r="E6420">
        <v>0</v>
      </c>
      <c r="F6420">
        <v>0</v>
      </c>
      <c r="G6420">
        <v>0</v>
      </c>
      <c r="H6420">
        <v>0</v>
      </c>
      <c r="L6420">
        <v>359.08817099999999</v>
      </c>
      <c r="R6420">
        <v>517.65409899999997</v>
      </c>
      <c r="S6420" t="s">
        <v>90</v>
      </c>
      <c r="T6420" s="297">
        <v>46311.754166666666</v>
      </c>
    </row>
    <row r="6421" spans="1:20" x14ac:dyDescent="0.35">
      <c r="A6421" t="s">
        <v>116</v>
      </c>
      <c r="B6421" t="s">
        <v>117</v>
      </c>
      <c r="C6421" t="s">
        <v>89</v>
      </c>
      <c r="D6421" s="29">
        <v>46597</v>
      </c>
      <c r="E6421">
        <v>0</v>
      </c>
      <c r="F6421">
        <v>0</v>
      </c>
      <c r="G6421">
        <v>0</v>
      </c>
      <c r="H6421">
        <v>0</v>
      </c>
      <c r="L6421">
        <v>359.08817099999999</v>
      </c>
      <c r="R6421">
        <v>517.65409899999997</v>
      </c>
      <c r="S6421" t="s">
        <v>90</v>
      </c>
      <c r="T6421" s="297">
        <v>46311.754166666666</v>
      </c>
    </row>
    <row r="6422" spans="1:20" x14ac:dyDescent="0.35">
      <c r="A6422" t="s">
        <v>116</v>
      </c>
      <c r="B6422" t="s">
        <v>117</v>
      </c>
      <c r="C6422" t="s">
        <v>89</v>
      </c>
      <c r="D6422" s="29">
        <v>46598</v>
      </c>
      <c r="E6422">
        <v>0</v>
      </c>
      <c r="F6422">
        <v>0</v>
      </c>
      <c r="G6422">
        <v>0</v>
      </c>
      <c r="H6422">
        <v>0</v>
      </c>
      <c r="L6422">
        <v>359.08817099999999</v>
      </c>
      <c r="R6422">
        <v>517.65409899999997</v>
      </c>
      <c r="S6422" t="s">
        <v>90</v>
      </c>
      <c r="T6422" s="297">
        <v>46311.754166666666</v>
      </c>
    </row>
    <row r="6423" spans="1:20" x14ac:dyDescent="0.35">
      <c r="A6423" t="s">
        <v>116</v>
      </c>
      <c r="B6423" t="s">
        <v>117</v>
      </c>
      <c r="C6423" t="s">
        <v>89</v>
      </c>
      <c r="D6423" s="29">
        <v>46599</v>
      </c>
      <c r="E6423">
        <v>0</v>
      </c>
      <c r="F6423">
        <v>0</v>
      </c>
      <c r="G6423">
        <v>0</v>
      </c>
      <c r="H6423">
        <v>0</v>
      </c>
      <c r="L6423">
        <v>359.08817099999999</v>
      </c>
      <c r="R6423">
        <v>517.65409899999997</v>
      </c>
      <c r="S6423" t="s">
        <v>90</v>
      </c>
      <c r="T6423" s="297">
        <v>46311.754166666666</v>
      </c>
    </row>
    <row r="6424" spans="1:20" x14ac:dyDescent="0.35">
      <c r="A6424" t="s">
        <v>116</v>
      </c>
      <c r="B6424" t="s">
        <v>117</v>
      </c>
      <c r="C6424" t="s">
        <v>89</v>
      </c>
      <c r="D6424" s="29">
        <v>46600</v>
      </c>
      <c r="E6424">
        <v>0</v>
      </c>
      <c r="F6424">
        <v>0</v>
      </c>
      <c r="G6424">
        <v>0</v>
      </c>
      <c r="H6424">
        <v>0</v>
      </c>
      <c r="L6424">
        <v>359.08817099999999</v>
      </c>
      <c r="R6424">
        <v>517.65409899999997</v>
      </c>
      <c r="S6424" t="s">
        <v>90</v>
      </c>
      <c r="T6424" s="297">
        <v>46311.754166666666</v>
      </c>
    </row>
    <row r="6425" spans="1:20" x14ac:dyDescent="0.35">
      <c r="A6425" t="s">
        <v>116</v>
      </c>
      <c r="B6425" t="s">
        <v>117</v>
      </c>
      <c r="C6425" t="s">
        <v>89</v>
      </c>
      <c r="D6425" s="29">
        <v>46601</v>
      </c>
      <c r="E6425">
        <v>0</v>
      </c>
      <c r="F6425">
        <v>0</v>
      </c>
      <c r="G6425">
        <v>0</v>
      </c>
      <c r="H6425">
        <v>0</v>
      </c>
      <c r="L6425">
        <v>359.08817099999999</v>
      </c>
      <c r="R6425">
        <v>517.65409899999997</v>
      </c>
      <c r="S6425" t="s">
        <v>90</v>
      </c>
      <c r="T6425" s="297">
        <v>46311.754166666666</v>
      </c>
    </row>
    <row r="6426" spans="1:20" x14ac:dyDescent="0.35">
      <c r="A6426" t="s">
        <v>116</v>
      </c>
      <c r="B6426" t="s">
        <v>117</v>
      </c>
      <c r="C6426" t="s">
        <v>89</v>
      </c>
      <c r="D6426" s="29">
        <v>46602</v>
      </c>
      <c r="E6426">
        <v>0</v>
      </c>
      <c r="F6426">
        <v>0</v>
      </c>
      <c r="G6426">
        <v>0</v>
      </c>
      <c r="H6426">
        <v>0</v>
      </c>
      <c r="L6426">
        <v>359.08817099999999</v>
      </c>
      <c r="R6426">
        <v>517.65409899999997</v>
      </c>
      <c r="S6426" t="s">
        <v>90</v>
      </c>
      <c r="T6426" s="297">
        <v>46311.754166666666</v>
      </c>
    </row>
    <row r="6427" spans="1:20" x14ac:dyDescent="0.35">
      <c r="A6427" t="s">
        <v>116</v>
      </c>
      <c r="B6427" t="s">
        <v>117</v>
      </c>
      <c r="C6427" t="s">
        <v>89</v>
      </c>
      <c r="D6427" s="29">
        <v>46603</v>
      </c>
      <c r="E6427">
        <v>0</v>
      </c>
      <c r="F6427">
        <v>0</v>
      </c>
      <c r="G6427">
        <v>0</v>
      </c>
      <c r="H6427">
        <v>0</v>
      </c>
      <c r="L6427">
        <v>359.08817099999999</v>
      </c>
      <c r="R6427">
        <v>517.65409899999997</v>
      </c>
      <c r="S6427" t="s">
        <v>90</v>
      </c>
      <c r="T6427" s="297">
        <v>46311.754166666666</v>
      </c>
    </row>
    <row r="6428" spans="1:20" x14ac:dyDescent="0.35">
      <c r="A6428" t="s">
        <v>116</v>
      </c>
      <c r="B6428" t="s">
        <v>117</v>
      </c>
      <c r="C6428" t="s">
        <v>89</v>
      </c>
      <c r="D6428" s="29">
        <v>46604</v>
      </c>
      <c r="E6428">
        <v>0</v>
      </c>
      <c r="F6428">
        <v>0</v>
      </c>
      <c r="G6428">
        <v>0</v>
      </c>
      <c r="H6428">
        <v>0</v>
      </c>
      <c r="L6428">
        <v>359.08817099999999</v>
      </c>
      <c r="R6428">
        <v>517.65409899999997</v>
      </c>
      <c r="S6428" t="s">
        <v>90</v>
      </c>
      <c r="T6428" s="297">
        <v>46311.754166666666</v>
      </c>
    </row>
    <row r="6429" spans="1:20" x14ac:dyDescent="0.35">
      <c r="A6429" t="s">
        <v>116</v>
      </c>
      <c r="B6429" t="s">
        <v>117</v>
      </c>
      <c r="C6429" t="s">
        <v>89</v>
      </c>
      <c r="D6429" s="29">
        <v>46605</v>
      </c>
      <c r="E6429">
        <v>0</v>
      </c>
      <c r="F6429">
        <v>0</v>
      </c>
      <c r="G6429">
        <v>0</v>
      </c>
      <c r="H6429">
        <v>0</v>
      </c>
      <c r="L6429">
        <v>359.08817099999999</v>
      </c>
      <c r="R6429">
        <v>517.65409899999997</v>
      </c>
      <c r="S6429" t="s">
        <v>90</v>
      </c>
      <c r="T6429" s="297">
        <v>46311.754166666666</v>
      </c>
    </row>
    <row r="6430" spans="1:20" x14ac:dyDescent="0.35">
      <c r="A6430" t="s">
        <v>116</v>
      </c>
      <c r="B6430" t="s">
        <v>117</v>
      </c>
      <c r="C6430" t="s">
        <v>89</v>
      </c>
      <c r="D6430" s="29">
        <v>46606</v>
      </c>
      <c r="E6430">
        <v>0</v>
      </c>
      <c r="F6430">
        <v>0</v>
      </c>
      <c r="G6430">
        <v>0</v>
      </c>
      <c r="H6430">
        <v>0</v>
      </c>
      <c r="L6430">
        <v>359.08817099999999</v>
      </c>
      <c r="R6430">
        <v>517.65409899999997</v>
      </c>
      <c r="S6430" t="s">
        <v>90</v>
      </c>
      <c r="T6430" s="297">
        <v>46311.754166666666</v>
      </c>
    </row>
    <row r="6431" spans="1:20" x14ac:dyDescent="0.35">
      <c r="A6431" t="s">
        <v>116</v>
      </c>
      <c r="B6431" t="s">
        <v>117</v>
      </c>
      <c r="C6431" t="s">
        <v>89</v>
      </c>
      <c r="D6431" s="29">
        <v>46607</v>
      </c>
      <c r="E6431">
        <v>0</v>
      </c>
      <c r="F6431">
        <v>0</v>
      </c>
      <c r="G6431">
        <v>0</v>
      </c>
      <c r="H6431">
        <v>0</v>
      </c>
      <c r="L6431">
        <v>359.08817099999999</v>
      </c>
      <c r="R6431">
        <v>517.65409899999997</v>
      </c>
      <c r="S6431" t="s">
        <v>90</v>
      </c>
      <c r="T6431" s="297">
        <v>46311.754166666666</v>
      </c>
    </row>
    <row r="6432" spans="1:20" x14ac:dyDescent="0.35">
      <c r="A6432" t="s">
        <v>116</v>
      </c>
      <c r="B6432" t="s">
        <v>117</v>
      </c>
      <c r="C6432" t="s">
        <v>89</v>
      </c>
      <c r="D6432" s="29">
        <v>46608</v>
      </c>
      <c r="E6432">
        <v>0</v>
      </c>
      <c r="F6432">
        <v>0</v>
      </c>
      <c r="G6432">
        <v>0</v>
      </c>
      <c r="H6432">
        <v>0</v>
      </c>
      <c r="L6432">
        <v>359.08817099999999</v>
      </c>
      <c r="R6432">
        <v>517.65409899999997</v>
      </c>
      <c r="S6432" t="s">
        <v>90</v>
      </c>
      <c r="T6432" s="297">
        <v>46311.754166666666</v>
      </c>
    </row>
    <row r="6433" spans="1:20" x14ac:dyDescent="0.35">
      <c r="A6433" t="s">
        <v>116</v>
      </c>
      <c r="B6433" t="s">
        <v>117</v>
      </c>
      <c r="C6433" t="s">
        <v>89</v>
      </c>
      <c r="D6433" s="29">
        <v>46609</v>
      </c>
      <c r="E6433">
        <v>0</v>
      </c>
      <c r="F6433">
        <v>0</v>
      </c>
      <c r="G6433">
        <v>0</v>
      </c>
      <c r="H6433">
        <v>0</v>
      </c>
      <c r="L6433">
        <v>359.08817099999999</v>
      </c>
      <c r="R6433">
        <v>517.65409899999997</v>
      </c>
      <c r="S6433" t="s">
        <v>90</v>
      </c>
      <c r="T6433" s="297">
        <v>46311.754166666666</v>
      </c>
    </row>
    <row r="6434" spans="1:20" x14ac:dyDescent="0.35">
      <c r="A6434" t="s">
        <v>116</v>
      </c>
      <c r="B6434" t="s">
        <v>117</v>
      </c>
      <c r="C6434" t="s">
        <v>89</v>
      </c>
      <c r="D6434" s="29">
        <v>46610</v>
      </c>
      <c r="E6434">
        <v>0</v>
      </c>
      <c r="F6434">
        <v>0</v>
      </c>
      <c r="G6434">
        <v>0</v>
      </c>
      <c r="H6434">
        <v>0</v>
      </c>
      <c r="L6434">
        <v>359.08817099999999</v>
      </c>
      <c r="R6434">
        <v>517.65409899999997</v>
      </c>
      <c r="S6434" t="s">
        <v>90</v>
      </c>
      <c r="T6434" s="297">
        <v>46311.754166666666</v>
      </c>
    </row>
    <row r="6435" spans="1:20" x14ac:dyDescent="0.35">
      <c r="A6435" t="s">
        <v>116</v>
      </c>
      <c r="B6435" t="s">
        <v>117</v>
      </c>
      <c r="C6435" t="s">
        <v>89</v>
      </c>
      <c r="D6435" s="29">
        <v>46611</v>
      </c>
      <c r="E6435">
        <v>0</v>
      </c>
      <c r="F6435">
        <v>0</v>
      </c>
      <c r="G6435">
        <v>0</v>
      </c>
      <c r="H6435">
        <v>0</v>
      </c>
      <c r="L6435">
        <v>359.08817099999999</v>
      </c>
      <c r="R6435">
        <v>517.65409899999997</v>
      </c>
      <c r="S6435" t="s">
        <v>90</v>
      </c>
      <c r="T6435" s="297">
        <v>46311.754166666666</v>
      </c>
    </row>
    <row r="6436" spans="1:20" x14ac:dyDescent="0.35">
      <c r="A6436" t="s">
        <v>116</v>
      </c>
      <c r="B6436" t="s">
        <v>117</v>
      </c>
      <c r="C6436" t="s">
        <v>89</v>
      </c>
      <c r="D6436" s="29">
        <v>46612</v>
      </c>
      <c r="E6436">
        <v>0</v>
      </c>
      <c r="F6436">
        <v>0</v>
      </c>
      <c r="G6436">
        <v>0</v>
      </c>
      <c r="H6436">
        <v>0</v>
      </c>
      <c r="L6436">
        <v>359.08817099999999</v>
      </c>
      <c r="R6436">
        <v>517.65409899999997</v>
      </c>
      <c r="S6436" t="s">
        <v>90</v>
      </c>
      <c r="T6436" s="297">
        <v>46311.754166666666</v>
      </c>
    </row>
    <row r="6437" spans="1:20" x14ac:dyDescent="0.35">
      <c r="A6437" t="s">
        <v>116</v>
      </c>
      <c r="B6437" t="s">
        <v>117</v>
      </c>
      <c r="C6437" t="s">
        <v>89</v>
      </c>
      <c r="D6437" s="29">
        <v>46613</v>
      </c>
      <c r="E6437">
        <v>0</v>
      </c>
      <c r="F6437">
        <v>0</v>
      </c>
      <c r="G6437">
        <v>0</v>
      </c>
      <c r="H6437">
        <v>0</v>
      </c>
      <c r="L6437">
        <v>359.08817099999999</v>
      </c>
      <c r="R6437">
        <v>517.65409899999997</v>
      </c>
      <c r="S6437" t="s">
        <v>90</v>
      </c>
      <c r="T6437" s="297">
        <v>46311.754166666666</v>
      </c>
    </row>
    <row r="6438" spans="1:20" x14ac:dyDescent="0.35">
      <c r="A6438" t="s">
        <v>116</v>
      </c>
      <c r="B6438" t="s">
        <v>117</v>
      </c>
      <c r="C6438" t="s">
        <v>89</v>
      </c>
      <c r="D6438" s="29">
        <v>46614</v>
      </c>
      <c r="E6438">
        <v>0</v>
      </c>
      <c r="F6438">
        <v>0</v>
      </c>
      <c r="G6438">
        <v>0</v>
      </c>
      <c r="H6438">
        <v>0</v>
      </c>
      <c r="L6438">
        <v>359.08817099999999</v>
      </c>
      <c r="R6438">
        <v>517.65409899999997</v>
      </c>
      <c r="S6438" t="s">
        <v>90</v>
      </c>
      <c r="T6438" s="297">
        <v>46311.754166666666</v>
      </c>
    </row>
    <row r="6439" spans="1:20" x14ac:dyDescent="0.35">
      <c r="A6439" t="s">
        <v>116</v>
      </c>
      <c r="B6439" t="s">
        <v>117</v>
      </c>
      <c r="C6439" t="s">
        <v>89</v>
      </c>
      <c r="D6439" s="29">
        <v>46615</v>
      </c>
      <c r="E6439">
        <v>0</v>
      </c>
      <c r="F6439">
        <v>0</v>
      </c>
      <c r="G6439">
        <v>0</v>
      </c>
      <c r="H6439">
        <v>0</v>
      </c>
      <c r="L6439">
        <v>359.08817099999999</v>
      </c>
      <c r="R6439">
        <v>517.65409899999997</v>
      </c>
      <c r="S6439" t="s">
        <v>90</v>
      </c>
      <c r="T6439" s="297">
        <v>46311.754166666666</v>
      </c>
    </row>
    <row r="6440" spans="1:20" x14ac:dyDescent="0.35">
      <c r="A6440" t="s">
        <v>116</v>
      </c>
      <c r="B6440" t="s">
        <v>117</v>
      </c>
      <c r="C6440" t="s">
        <v>89</v>
      </c>
      <c r="D6440" s="29">
        <v>46616</v>
      </c>
      <c r="E6440">
        <v>0</v>
      </c>
      <c r="F6440">
        <v>0</v>
      </c>
      <c r="G6440">
        <v>0</v>
      </c>
      <c r="H6440">
        <v>0</v>
      </c>
      <c r="L6440">
        <v>359.08817099999999</v>
      </c>
      <c r="R6440">
        <v>517.65409899999997</v>
      </c>
      <c r="S6440" t="s">
        <v>90</v>
      </c>
      <c r="T6440" s="297">
        <v>46311.754166666666</v>
      </c>
    </row>
    <row r="6441" spans="1:20" x14ac:dyDescent="0.35">
      <c r="A6441" t="s">
        <v>116</v>
      </c>
      <c r="B6441" t="s">
        <v>117</v>
      </c>
      <c r="C6441" t="s">
        <v>89</v>
      </c>
      <c r="D6441" s="29">
        <v>46617</v>
      </c>
      <c r="E6441">
        <v>0</v>
      </c>
      <c r="F6441">
        <v>0</v>
      </c>
      <c r="G6441">
        <v>0</v>
      </c>
      <c r="H6441">
        <v>0</v>
      </c>
      <c r="L6441">
        <v>359.08817099999999</v>
      </c>
      <c r="R6441">
        <v>517.65409899999997</v>
      </c>
      <c r="S6441" t="s">
        <v>90</v>
      </c>
      <c r="T6441" s="297">
        <v>46311.754166666666</v>
      </c>
    </row>
    <row r="6442" spans="1:20" x14ac:dyDescent="0.35">
      <c r="A6442" t="s">
        <v>116</v>
      </c>
      <c r="B6442" t="s">
        <v>117</v>
      </c>
      <c r="C6442" t="s">
        <v>89</v>
      </c>
      <c r="D6442" s="29">
        <v>46618</v>
      </c>
      <c r="E6442">
        <v>0</v>
      </c>
      <c r="F6442">
        <v>0</v>
      </c>
      <c r="G6442">
        <v>0</v>
      </c>
      <c r="H6442">
        <v>0</v>
      </c>
      <c r="L6442">
        <v>359.08817099999999</v>
      </c>
      <c r="R6442">
        <v>517.65409899999997</v>
      </c>
      <c r="S6442" t="s">
        <v>90</v>
      </c>
      <c r="T6442" s="297">
        <v>46311.754166666666</v>
      </c>
    </row>
    <row r="6443" spans="1:20" x14ac:dyDescent="0.35">
      <c r="A6443" t="s">
        <v>116</v>
      </c>
      <c r="B6443" t="s">
        <v>117</v>
      </c>
      <c r="C6443" t="s">
        <v>89</v>
      </c>
      <c r="D6443" s="29">
        <v>46619</v>
      </c>
      <c r="E6443">
        <v>0</v>
      </c>
      <c r="F6443">
        <v>0</v>
      </c>
      <c r="G6443">
        <v>0</v>
      </c>
      <c r="H6443">
        <v>0</v>
      </c>
      <c r="L6443">
        <v>359.08817099999999</v>
      </c>
      <c r="R6443">
        <v>517.65409899999997</v>
      </c>
      <c r="S6443" t="s">
        <v>90</v>
      </c>
      <c r="T6443" s="297">
        <v>46311.754166666666</v>
      </c>
    </row>
    <row r="6444" spans="1:20" x14ac:dyDescent="0.35">
      <c r="A6444" t="s">
        <v>116</v>
      </c>
      <c r="B6444" t="s">
        <v>117</v>
      </c>
      <c r="C6444" t="s">
        <v>89</v>
      </c>
      <c r="D6444" s="29">
        <v>46620</v>
      </c>
      <c r="E6444">
        <v>0</v>
      </c>
      <c r="F6444">
        <v>0</v>
      </c>
      <c r="G6444">
        <v>0</v>
      </c>
      <c r="H6444">
        <v>0</v>
      </c>
      <c r="L6444">
        <v>359.08817099999999</v>
      </c>
      <c r="R6444">
        <v>517.65409899999997</v>
      </c>
      <c r="S6444" t="s">
        <v>90</v>
      </c>
      <c r="T6444" s="297">
        <v>46311.754166666666</v>
      </c>
    </row>
    <row r="6445" spans="1:20" x14ac:dyDescent="0.35">
      <c r="A6445" t="s">
        <v>116</v>
      </c>
      <c r="B6445" t="s">
        <v>117</v>
      </c>
      <c r="C6445" t="s">
        <v>89</v>
      </c>
      <c r="D6445" s="29">
        <v>46621</v>
      </c>
      <c r="E6445">
        <v>0</v>
      </c>
      <c r="F6445">
        <v>0</v>
      </c>
      <c r="G6445">
        <v>0</v>
      </c>
      <c r="H6445">
        <v>0</v>
      </c>
      <c r="L6445">
        <v>359.08817099999999</v>
      </c>
      <c r="R6445">
        <v>517.65409899999997</v>
      </c>
      <c r="S6445" t="s">
        <v>90</v>
      </c>
      <c r="T6445" s="297">
        <v>46311.754166666666</v>
      </c>
    </row>
    <row r="6446" spans="1:20" x14ac:dyDescent="0.35">
      <c r="A6446" t="s">
        <v>116</v>
      </c>
      <c r="B6446" t="s">
        <v>117</v>
      </c>
      <c r="C6446" t="s">
        <v>89</v>
      </c>
      <c r="D6446" s="29">
        <v>46622</v>
      </c>
      <c r="E6446">
        <v>0</v>
      </c>
      <c r="F6446">
        <v>0</v>
      </c>
      <c r="G6446">
        <v>0</v>
      </c>
      <c r="H6446">
        <v>0</v>
      </c>
      <c r="L6446">
        <v>359.08817099999999</v>
      </c>
      <c r="R6446">
        <v>517.65409899999997</v>
      </c>
      <c r="S6446" t="s">
        <v>90</v>
      </c>
      <c r="T6446" s="297">
        <v>46311.754166666666</v>
      </c>
    </row>
    <row r="6447" spans="1:20" x14ac:dyDescent="0.35">
      <c r="A6447" t="s">
        <v>116</v>
      </c>
      <c r="B6447" t="s">
        <v>117</v>
      </c>
      <c r="C6447" t="s">
        <v>89</v>
      </c>
      <c r="D6447" s="29">
        <v>46623</v>
      </c>
      <c r="E6447">
        <v>0</v>
      </c>
      <c r="F6447">
        <v>0</v>
      </c>
      <c r="G6447">
        <v>0</v>
      </c>
      <c r="H6447">
        <v>0</v>
      </c>
      <c r="L6447">
        <v>359.08817099999999</v>
      </c>
      <c r="R6447">
        <v>517.65409899999997</v>
      </c>
      <c r="S6447" t="s">
        <v>90</v>
      </c>
      <c r="T6447" s="297">
        <v>46311.754166666666</v>
      </c>
    </row>
    <row r="6448" spans="1:20" x14ac:dyDescent="0.35">
      <c r="A6448" t="s">
        <v>116</v>
      </c>
      <c r="B6448" t="s">
        <v>117</v>
      </c>
      <c r="C6448" t="s">
        <v>89</v>
      </c>
      <c r="D6448" s="29">
        <v>46624</v>
      </c>
      <c r="E6448">
        <v>0</v>
      </c>
      <c r="F6448">
        <v>0</v>
      </c>
      <c r="G6448">
        <v>0</v>
      </c>
      <c r="H6448">
        <v>0</v>
      </c>
      <c r="L6448">
        <v>359.08817099999999</v>
      </c>
      <c r="R6448">
        <v>517.65409899999997</v>
      </c>
      <c r="S6448" t="s">
        <v>90</v>
      </c>
      <c r="T6448" s="297">
        <v>46311.754166666666</v>
      </c>
    </row>
    <row r="6449" spans="1:20" x14ac:dyDescent="0.35">
      <c r="A6449" t="s">
        <v>116</v>
      </c>
      <c r="B6449" t="s">
        <v>117</v>
      </c>
      <c r="C6449" t="s">
        <v>89</v>
      </c>
      <c r="D6449" s="29">
        <v>46625</v>
      </c>
      <c r="E6449">
        <v>0</v>
      </c>
      <c r="F6449">
        <v>0</v>
      </c>
      <c r="G6449">
        <v>0</v>
      </c>
      <c r="H6449">
        <v>0</v>
      </c>
      <c r="L6449">
        <v>359.08817099999999</v>
      </c>
      <c r="R6449">
        <v>517.65409899999997</v>
      </c>
      <c r="S6449" t="s">
        <v>90</v>
      </c>
      <c r="T6449" s="297">
        <v>46311.754166666666</v>
      </c>
    </row>
    <row r="6450" spans="1:20" x14ac:dyDescent="0.35">
      <c r="A6450" t="s">
        <v>116</v>
      </c>
      <c r="B6450" t="s">
        <v>117</v>
      </c>
      <c r="C6450" t="s">
        <v>89</v>
      </c>
      <c r="D6450" s="29">
        <v>46626</v>
      </c>
      <c r="E6450">
        <v>0</v>
      </c>
      <c r="F6450">
        <v>0</v>
      </c>
      <c r="G6450">
        <v>0</v>
      </c>
      <c r="H6450">
        <v>0</v>
      </c>
      <c r="L6450">
        <v>359.08817099999999</v>
      </c>
      <c r="R6450">
        <v>517.65409899999997</v>
      </c>
      <c r="S6450" t="s">
        <v>90</v>
      </c>
      <c r="T6450" s="297">
        <v>46311.754166666666</v>
      </c>
    </row>
    <row r="6451" spans="1:20" x14ac:dyDescent="0.35">
      <c r="A6451" t="s">
        <v>116</v>
      </c>
      <c r="B6451" t="s">
        <v>117</v>
      </c>
      <c r="C6451" t="s">
        <v>89</v>
      </c>
      <c r="D6451" s="29">
        <v>46627</v>
      </c>
      <c r="E6451">
        <v>0</v>
      </c>
      <c r="F6451">
        <v>0</v>
      </c>
      <c r="G6451">
        <v>0</v>
      </c>
      <c r="H6451">
        <v>0</v>
      </c>
      <c r="L6451">
        <v>359.08817099999999</v>
      </c>
      <c r="R6451">
        <v>517.65409899999997</v>
      </c>
      <c r="S6451" t="s">
        <v>90</v>
      </c>
      <c r="T6451" s="297">
        <v>46311.754166666666</v>
      </c>
    </row>
    <row r="6452" spans="1:20" x14ac:dyDescent="0.35">
      <c r="A6452" t="s">
        <v>116</v>
      </c>
      <c r="B6452" t="s">
        <v>117</v>
      </c>
      <c r="C6452" t="s">
        <v>89</v>
      </c>
      <c r="D6452" s="29">
        <v>46628</v>
      </c>
      <c r="E6452">
        <v>0</v>
      </c>
      <c r="F6452">
        <v>0</v>
      </c>
      <c r="G6452">
        <v>0</v>
      </c>
      <c r="H6452">
        <v>0</v>
      </c>
      <c r="L6452">
        <v>359.08817099999999</v>
      </c>
      <c r="R6452">
        <v>517.65409899999997</v>
      </c>
      <c r="S6452" t="s">
        <v>90</v>
      </c>
      <c r="T6452" s="297">
        <v>46311.754166666666</v>
      </c>
    </row>
    <row r="6453" spans="1:20" x14ac:dyDescent="0.35">
      <c r="A6453" t="s">
        <v>116</v>
      </c>
      <c r="B6453" t="s">
        <v>117</v>
      </c>
      <c r="C6453" t="s">
        <v>89</v>
      </c>
      <c r="D6453" s="29">
        <v>46629</v>
      </c>
      <c r="E6453">
        <v>0</v>
      </c>
      <c r="F6453">
        <v>0</v>
      </c>
      <c r="G6453">
        <v>0</v>
      </c>
      <c r="H6453">
        <v>0</v>
      </c>
      <c r="L6453">
        <v>359.08817099999999</v>
      </c>
      <c r="R6453">
        <v>517.65409899999997</v>
      </c>
      <c r="S6453" t="s">
        <v>90</v>
      </c>
      <c r="T6453" s="297">
        <v>46311.754166666666</v>
      </c>
    </row>
    <row r="6454" spans="1:20" x14ac:dyDescent="0.35">
      <c r="A6454" t="s">
        <v>116</v>
      </c>
      <c r="B6454" t="s">
        <v>117</v>
      </c>
      <c r="C6454" t="s">
        <v>89</v>
      </c>
      <c r="D6454" s="29">
        <v>46630</v>
      </c>
      <c r="E6454">
        <v>0</v>
      </c>
      <c r="F6454">
        <v>0</v>
      </c>
      <c r="G6454">
        <v>0</v>
      </c>
      <c r="H6454">
        <v>0</v>
      </c>
      <c r="L6454">
        <v>359.08817099999999</v>
      </c>
      <c r="R6454">
        <v>517.65409899999997</v>
      </c>
      <c r="S6454" t="s">
        <v>90</v>
      </c>
      <c r="T6454" s="297">
        <v>46311.754166666666</v>
      </c>
    </row>
    <row r="6455" spans="1:20" x14ac:dyDescent="0.35">
      <c r="A6455" t="s">
        <v>116</v>
      </c>
      <c r="B6455" t="s">
        <v>117</v>
      </c>
      <c r="C6455" t="s">
        <v>89</v>
      </c>
      <c r="D6455" s="29">
        <v>46631</v>
      </c>
      <c r="E6455">
        <v>0</v>
      </c>
      <c r="F6455">
        <v>0</v>
      </c>
      <c r="G6455">
        <v>0</v>
      </c>
      <c r="H6455">
        <v>0</v>
      </c>
      <c r="L6455">
        <v>359.08817099999999</v>
      </c>
      <c r="R6455">
        <v>517.65409899999997</v>
      </c>
      <c r="S6455" t="s">
        <v>90</v>
      </c>
      <c r="T6455" s="297">
        <v>46311.754166666666</v>
      </c>
    </row>
    <row r="6456" spans="1:20" x14ac:dyDescent="0.35">
      <c r="A6456" t="s">
        <v>116</v>
      </c>
      <c r="B6456" t="s">
        <v>117</v>
      </c>
      <c r="C6456" t="s">
        <v>89</v>
      </c>
      <c r="D6456" s="29">
        <v>46632</v>
      </c>
      <c r="E6456">
        <v>0</v>
      </c>
      <c r="F6456">
        <v>0</v>
      </c>
      <c r="G6456">
        <v>0</v>
      </c>
      <c r="H6456">
        <v>0</v>
      </c>
      <c r="L6456">
        <v>359.08817099999999</v>
      </c>
      <c r="R6456">
        <v>517.65409899999997</v>
      </c>
      <c r="S6456" t="s">
        <v>90</v>
      </c>
      <c r="T6456" s="297">
        <v>46311.754166666666</v>
      </c>
    </row>
    <row r="6457" spans="1:20" x14ac:dyDescent="0.35">
      <c r="A6457" t="s">
        <v>116</v>
      </c>
      <c r="B6457" t="s">
        <v>117</v>
      </c>
      <c r="C6457" t="s">
        <v>89</v>
      </c>
      <c r="D6457" s="29">
        <v>46633</v>
      </c>
      <c r="E6457">
        <v>0</v>
      </c>
      <c r="F6457">
        <v>0</v>
      </c>
      <c r="G6457">
        <v>0</v>
      </c>
      <c r="H6457">
        <v>0</v>
      </c>
      <c r="L6457">
        <v>359.08817099999999</v>
      </c>
      <c r="R6457">
        <v>517.65409899999997</v>
      </c>
      <c r="S6457" t="s">
        <v>90</v>
      </c>
      <c r="T6457" s="297">
        <v>46311.754166666666</v>
      </c>
    </row>
    <row r="6458" spans="1:20" x14ac:dyDescent="0.35">
      <c r="A6458" t="s">
        <v>116</v>
      </c>
      <c r="B6458" t="s">
        <v>117</v>
      </c>
      <c r="C6458" t="s">
        <v>89</v>
      </c>
      <c r="D6458" s="29">
        <v>46634</v>
      </c>
      <c r="E6458">
        <v>0</v>
      </c>
      <c r="F6458">
        <v>0</v>
      </c>
      <c r="G6458">
        <v>0</v>
      </c>
      <c r="H6458">
        <v>0</v>
      </c>
      <c r="L6458">
        <v>359.08817099999999</v>
      </c>
      <c r="R6458">
        <v>517.65409899999997</v>
      </c>
      <c r="S6458" t="s">
        <v>90</v>
      </c>
      <c r="T6458" s="297">
        <v>46311.754166666666</v>
      </c>
    </row>
    <row r="6459" spans="1:20" x14ac:dyDescent="0.35">
      <c r="A6459" t="s">
        <v>116</v>
      </c>
      <c r="B6459" t="s">
        <v>117</v>
      </c>
      <c r="C6459" t="s">
        <v>89</v>
      </c>
      <c r="D6459" s="29">
        <v>46635</v>
      </c>
      <c r="E6459">
        <v>0</v>
      </c>
      <c r="F6459">
        <v>0</v>
      </c>
      <c r="G6459">
        <v>0</v>
      </c>
      <c r="H6459">
        <v>0</v>
      </c>
      <c r="L6459">
        <v>359.08817099999999</v>
      </c>
      <c r="R6459">
        <v>517.65409899999997</v>
      </c>
      <c r="S6459" t="s">
        <v>90</v>
      </c>
      <c r="T6459" s="297">
        <v>46311.754166666666</v>
      </c>
    </row>
    <row r="6460" spans="1:20" x14ac:dyDescent="0.35">
      <c r="A6460" t="s">
        <v>116</v>
      </c>
      <c r="B6460" t="s">
        <v>117</v>
      </c>
      <c r="C6460" t="s">
        <v>89</v>
      </c>
      <c r="D6460" s="29">
        <v>46636</v>
      </c>
      <c r="E6460">
        <v>0</v>
      </c>
      <c r="F6460">
        <v>0</v>
      </c>
      <c r="G6460">
        <v>0</v>
      </c>
      <c r="H6460">
        <v>0</v>
      </c>
      <c r="L6460">
        <v>359.08817099999999</v>
      </c>
      <c r="R6460">
        <v>517.65409899999997</v>
      </c>
      <c r="S6460" t="s">
        <v>90</v>
      </c>
      <c r="T6460" s="297">
        <v>46311.754166666666</v>
      </c>
    </row>
    <row r="6461" spans="1:20" x14ac:dyDescent="0.35">
      <c r="A6461" t="s">
        <v>116</v>
      </c>
      <c r="B6461" t="s">
        <v>117</v>
      </c>
      <c r="C6461" t="s">
        <v>89</v>
      </c>
      <c r="D6461" s="29">
        <v>46637</v>
      </c>
      <c r="E6461">
        <v>0</v>
      </c>
      <c r="F6461">
        <v>0</v>
      </c>
      <c r="G6461">
        <v>0</v>
      </c>
      <c r="H6461">
        <v>0</v>
      </c>
      <c r="L6461">
        <v>359.08817099999999</v>
      </c>
      <c r="R6461">
        <v>517.65409899999997</v>
      </c>
      <c r="S6461" t="s">
        <v>90</v>
      </c>
      <c r="T6461" s="297">
        <v>46311.754166666666</v>
      </c>
    </row>
    <row r="6462" spans="1:20" x14ac:dyDescent="0.35">
      <c r="A6462" t="s">
        <v>116</v>
      </c>
      <c r="B6462" t="s">
        <v>117</v>
      </c>
      <c r="C6462" t="s">
        <v>89</v>
      </c>
      <c r="D6462" s="29">
        <v>46638</v>
      </c>
      <c r="E6462">
        <v>0</v>
      </c>
      <c r="F6462">
        <v>0</v>
      </c>
      <c r="G6462">
        <v>0</v>
      </c>
      <c r="H6462">
        <v>0</v>
      </c>
      <c r="L6462">
        <v>359.08817099999999</v>
      </c>
      <c r="R6462">
        <v>517.65409899999997</v>
      </c>
      <c r="S6462" t="s">
        <v>90</v>
      </c>
      <c r="T6462" s="297">
        <v>46311.754166666666</v>
      </c>
    </row>
    <row r="6463" spans="1:20" x14ac:dyDescent="0.35">
      <c r="A6463" t="s">
        <v>116</v>
      </c>
      <c r="B6463" t="s">
        <v>117</v>
      </c>
      <c r="C6463" t="s">
        <v>89</v>
      </c>
      <c r="D6463" s="29">
        <v>46639</v>
      </c>
      <c r="E6463">
        <v>0</v>
      </c>
      <c r="F6463">
        <v>0</v>
      </c>
      <c r="G6463">
        <v>0</v>
      </c>
      <c r="H6463">
        <v>0</v>
      </c>
      <c r="L6463">
        <v>359.08817099999999</v>
      </c>
      <c r="R6463">
        <v>517.65409899999997</v>
      </c>
      <c r="S6463" t="s">
        <v>90</v>
      </c>
      <c r="T6463" s="297">
        <v>46311.754166666666</v>
      </c>
    </row>
    <row r="6464" spans="1:20" x14ac:dyDescent="0.35">
      <c r="A6464" t="s">
        <v>116</v>
      </c>
      <c r="B6464" t="s">
        <v>117</v>
      </c>
      <c r="C6464" t="s">
        <v>89</v>
      </c>
      <c r="D6464" s="29">
        <v>46640</v>
      </c>
      <c r="E6464">
        <v>0</v>
      </c>
      <c r="F6464">
        <v>0</v>
      </c>
      <c r="G6464">
        <v>0</v>
      </c>
      <c r="H6464">
        <v>0</v>
      </c>
      <c r="L6464">
        <v>359.08817099999999</v>
      </c>
      <c r="R6464">
        <v>517.65409899999997</v>
      </c>
      <c r="S6464" t="s">
        <v>90</v>
      </c>
      <c r="T6464" s="297">
        <v>46311.754166666666</v>
      </c>
    </row>
    <row r="6465" spans="1:20" x14ac:dyDescent="0.35">
      <c r="A6465" t="s">
        <v>116</v>
      </c>
      <c r="B6465" t="s">
        <v>117</v>
      </c>
      <c r="C6465" t="s">
        <v>89</v>
      </c>
      <c r="D6465" s="29">
        <v>46641</v>
      </c>
      <c r="E6465">
        <v>0</v>
      </c>
      <c r="F6465">
        <v>0</v>
      </c>
      <c r="G6465">
        <v>0</v>
      </c>
      <c r="H6465">
        <v>0</v>
      </c>
      <c r="L6465">
        <v>359.08817099999999</v>
      </c>
      <c r="R6465">
        <v>517.65409899999997</v>
      </c>
      <c r="S6465" t="s">
        <v>90</v>
      </c>
      <c r="T6465" s="297">
        <v>46311.754166666666</v>
      </c>
    </row>
    <row r="6466" spans="1:20" x14ac:dyDescent="0.35">
      <c r="A6466" t="s">
        <v>116</v>
      </c>
      <c r="B6466" t="s">
        <v>117</v>
      </c>
      <c r="C6466" t="s">
        <v>89</v>
      </c>
      <c r="D6466" s="29">
        <v>46642</v>
      </c>
      <c r="E6466">
        <v>0</v>
      </c>
      <c r="F6466">
        <v>0</v>
      </c>
      <c r="G6466">
        <v>0</v>
      </c>
      <c r="H6466">
        <v>0</v>
      </c>
      <c r="L6466">
        <v>359.08817099999999</v>
      </c>
      <c r="R6466">
        <v>517.65409899999997</v>
      </c>
      <c r="S6466" t="s">
        <v>90</v>
      </c>
      <c r="T6466" s="297">
        <v>46311.754166666666</v>
      </c>
    </row>
    <row r="6467" spans="1:20" x14ac:dyDescent="0.35">
      <c r="A6467" t="s">
        <v>116</v>
      </c>
      <c r="B6467" t="s">
        <v>117</v>
      </c>
      <c r="C6467" t="s">
        <v>89</v>
      </c>
      <c r="D6467" s="29">
        <v>46643</v>
      </c>
      <c r="E6467">
        <v>0</v>
      </c>
      <c r="F6467">
        <v>0</v>
      </c>
      <c r="G6467">
        <v>0</v>
      </c>
      <c r="H6467">
        <v>0</v>
      </c>
      <c r="L6467">
        <v>359.08817099999999</v>
      </c>
      <c r="R6467">
        <v>517.65409899999997</v>
      </c>
      <c r="S6467" t="s">
        <v>90</v>
      </c>
      <c r="T6467" s="297">
        <v>46311.754166666666</v>
      </c>
    </row>
    <row r="6468" spans="1:20" x14ac:dyDescent="0.35">
      <c r="A6468" t="s">
        <v>116</v>
      </c>
      <c r="B6468" t="s">
        <v>117</v>
      </c>
      <c r="C6468" t="s">
        <v>89</v>
      </c>
      <c r="D6468" s="29">
        <v>46644</v>
      </c>
      <c r="E6468">
        <v>0</v>
      </c>
      <c r="F6468">
        <v>0</v>
      </c>
      <c r="G6468">
        <v>0</v>
      </c>
      <c r="H6468">
        <v>0</v>
      </c>
      <c r="L6468">
        <v>359.08817099999999</v>
      </c>
      <c r="R6468">
        <v>517.65409899999997</v>
      </c>
      <c r="S6468" t="s">
        <v>90</v>
      </c>
      <c r="T6468" s="297">
        <v>46311.754166666666</v>
      </c>
    </row>
    <row r="6469" spans="1:20" x14ac:dyDescent="0.35">
      <c r="A6469" t="s">
        <v>116</v>
      </c>
      <c r="B6469" t="s">
        <v>117</v>
      </c>
      <c r="C6469" t="s">
        <v>89</v>
      </c>
      <c r="D6469" s="29">
        <v>46645</v>
      </c>
      <c r="E6469">
        <v>0</v>
      </c>
      <c r="F6469">
        <v>0</v>
      </c>
      <c r="G6469">
        <v>0</v>
      </c>
      <c r="H6469">
        <v>0</v>
      </c>
      <c r="L6469">
        <v>359.08817099999999</v>
      </c>
      <c r="R6469">
        <v>517.65409899999997</v>
      </c>
      <c r="S6469" t="s">
        <v>90</v>
      </c>
      <c r="T6469" s="297">
        <v>46311.754166666666</v>
      </c>
    </row>
    <row r="6470" spans="1:20" x14ac:dyDescent="0.35">
      <c r="A6470" t="s">
        <v>116</v>
      </c>
      <c r="B6470" t="s">
        <v>117</v>
      </c>
      <c r="C6470" t="s">
        <v>89</v>
      </c>
      <c r="D6470" s="29">
        <v>46646</v>
      </c>
      <c r="E6470">
        <v>0</v>
      </c>
      <c r="F6470">
        <v>0</v>
      </c>
      <c r="G6470">
        <v>0</v>
      </c>
      <c r="H6470">
        <v>0</v>
      </c>
      <c r="L6470">
        <v>359.08817099999999</v>
      </c>
      <c r="R6470">
        <v>517.65409899999997</v>
      </c>
      <c r="S6470" t="s">
        <v>90</v>
      </c>
      <c r="T6470" s="297">
        <v>46311.754166666666</v>
      </c>
    </row>
    <row r="6471" spans="1:20" x14ac:dyDescent="0.35">
      <c r="A6471" t="s">
        <v>116</v>
      </c>
      <c r="B6471" t="s">
        <v>117</v>
      </c>
      <c r="C6471" t="s">
        <v>89</v>
      </c>
      <c r="D6471" s="29">
        <v>46647</v>
      </c>
      <c r="E6471">
        <v>0</v>
      </c>
      <c r="F6471">
        <v>0</v>
      </c>
      <c r="G6471">
        <v>0</v>
      </c>
      <c r="H6471">
        <v>0</v>
      </c>
      <c r="L6471">
        <v>359.08817099999999</v>
      </c>
      <c r="R6471">
        <v>517.65409899999997</v>
      </c>
      <c r="S6471" t="s">
        <v>90</v>
      </c>
      <c r="T6471" s="297">
        <v>46311.754166666666</v>
      </c>
    </row>
    <row r="6472" spans="1:20" x14ac:dyDescent="0.35">
      <c r="A6472" t="s">
        <v>116</v>
      </c>
      <c r="B6472" t="s">
        <v>117</v>
      </c>
      <c r="C6472" t="s">
        <v>89</v>
      </c>
      <c r="D6472" s="29">
        <v>46648</v>
      </c>
      <c r="E6472">
        <v>0</v>
      </c>
      <c r="F6472">
        <v>0</v>
      </c>
      <c r="G6472">
        <v>0</v>
      </c>
      <c r="H6472">
        <v>0</v>
      </c>
      <c r="L6472">
        <v>359.08817099999999</v>
      </c>
      <c r="R6472">
        <v>517.65409899999997</v>
      </c>
      <c r="S6472" t="s">
        <v>90</v>
      </c>
      <c r="T6472" s="297">
        <v>46311.754166666666</v>
      </c>
    </row>
    <row r="6473" spans="1:20" x14ac:dyDescent="0.35">
      <c r="A6473" t="s">
        <v>116</v>
      </c>
      <c r="B6473" t="s">
        <v>117</v>
      </c>
      <c r="C6473" t="s">
        <v>89</v>
      </c>
      <c r="D6473" s="29">
        <v>46649</v>
      </c>
      <c r="E6473">
        <v>0</v>
      </c>
      <c r="F6473">
        <v>0</v>
      </c>
      <c r="G6473">
        <v>0</v>
      </c>
      <c r="H6473">
        <v>0</v>
      </c>
      <c r="L6473">
        <v>359.08817099999999</v>
      </c>
      <c r="R6473">
        <v>517.65409899999997</v>
      </c>
      <c r="S6473" t="s">
        <v>90</v>
      </c>
      <c r="T6473" s="297">
        <v>46311.754166666666</v>
      </c>
    </row>
    <row r="6474" spans="1:20" x14ac:dyDescent="0.35">
      <c r="A6474" t="s">
        <v>116</v>
      </c>
      <c r="B6474" t="s">
        <v>117</v>
      </c>
      <c r="C6474" t="s">
        <v>89</v>
      </c>
      <c r="D6474" s="29">
        <v>46650</v>
      </c>
      <c r="E6474">
        <v>0</v>
      </c>
      <c r="F6474">
        <v>0</v>
      </c>
      <c r="G6474">
        <v>0</v>
      </c>
      <c r="H6474">
        <v>0</v>
      </c>
      <c r="L6474">
        <v>359.08817099999999</v>
      </c>
      <c r="R6474">
        <v>517.65409899999997</v>
      </c>
      <c r="S6474" t="s">
        <v>90</v>
      </c>
      <c r="T6474" s="297">
        <v>46311.754166666666</v>
      </c>
    </row>
    <row r="6475" spans="1:20" x14ac:dyDescent="0.35">
      <c r="A6475" t="s">
        <v>116</v>
      </c>
      <c r="B6475" t="s">
        <v>117</v>
      </c>
      <c r="C6475" t="s">
        <v>89</v>
      </c>
      <c r="D6475" s="29">
        <v>46651</v>
      </c>
      <c r="E6475">
        <v>0</v>
      </c>
      <c r="F6475">
        <v>0</v>
      </c>
      <c r="G6475">
        <v>0</v>
      </c>
      <c r="H6475">
        <v>0</v>
      </c>
      <c r="L6475">
        <v>359.08817099999999</v>
      </c>
      <c r="R6475">
        <v>517.65409899999997</v>
      </c>
      <c r="S6475" t="s">
        <v>90</v>
      </c>
      <c r="T6475" s="297">
        <v>46311.754166666666</v>
      </c>
    </row>
    <row r="6476" spans="1:20" x14ac:dyDescent="0.35">
      <c r="A6476" t="s">
        <v>116</v>
      </c>
      <c r="B6476" t="s">
        <v>117</v>
      </c>
      <c r="C6476" t="s">
        <v>89</v>
      </c>
      <c r="D6476" s="29">
        <v>46652</v>
      </c>
      <c r="E6476">
        <v>0</v>
      </c>
      <c r="F6476">
        <v>0</v>
      </c>
      <c r="G6476">
        <v>0</v>
      </c>
      <c r="H6476">
        <v>0</v>
      </c>
      <c r="L6476">
        <v>359.08817099999999</v>
      </c>
      <c r="R6476">
        <v>517.65409899999997</v>
      </c>
      <c r="S6476" t="s">
        <v>90</v>
      </c>
      <c r="T6476" s="297">
        <v>46311.754166666666</v>
      </c>
    </row>
    <row r="6477" spans="1:20" x14ac:dyDescent="0.35">
      <c r="A6477" t="s">
        <v>116</v>
      </c>
      <c r="B6477" t="s">
        <v>117</v>
      </c>
      <c r="C6477" t="s">
        <v>89</v>
      </c>
      <c r="D6477" s="29">
        <v>46653</v>
      </c>
      <c r="E6477">
        <v>0</v>
      </c>
      <c r="F6477">
        <v>0</v>
      </c>
      <c r="G6477">
        <v>0</v>
      </c>
      <c r="H6477">
        <v>0</v>
      </c>
      <c r="L6477">
        <v>359.08817099999999</v>
      </c>
      <c r="R6477">
        <v>517.65409899999997</v>
      </c>
      <c r="S6477" t="s">
        <v>90</v>
      </c>
      <c r="T6477" s="297">
        <v>46311.754166666666</v>
      </c>
    </row>
    <row r="6478" spans="1:20" x14ac:dyDescent="0.35">
      <c r="A6478" t="s">
        <v>116</v>
      </c>
      <c r="B6478" t="s">
        <v>117</v>
      </c>
      <c r="C6478" t="s">
        <v>89</v>
      </c>
      <c r="D6478" s="29">
        <v>46654</v>
      </c>
      <c r="E6478">
        <v>0</v>
      </c>
      <c r="F6478">
        <v>0</v>
      </c>
      <c r="G6478">
        <v>0</v>
      </c>
      <c r="H6478">
        <v>0</v>
      </c>
      <c r="L6478">
        <v>359.08817099999999</v>
      </c>
      <c r="R6478">
        <v>517.65409899999997</v>
      </c>
      <c r="S6478" t="s">
        <v>90</v>
      </c>
      <c r="T6478" s="297">
        <v>46311.754166666666</v>
      </c>
    </row>
    <row r="6479" spans="1:20" x14ac:dyDescent="0.35">
      <c r="A6479" t="s">
        <v>116</v>
      </c>
      <c r="B6479" t="s">
        <v>117</v>
      </c>
      <c r="C6479" t="s">
        <v>89</v>
      </c>
      <c r="D6479" s="29">
        <v>46655</v>
      </c>
      <c r="E6479">
        <v>0</v>
      </c>
      <c r="F6479">
        <v>0</v>
      </c>
      <c r="G6479">
        <v>0</v>
      </c>
      <c r="H6479">
        <v>0</v>
      </c>
      <c r="L6479">
        <v>359.08817099999999</v>
      </c>
      <c r="R6479">
        <v>517.65409899999997</v>
      </c>
      <c r="S6479" t="s">
        <v>90</v>
      </c>
      <c r="T6479" s="297">
        <v>46311.754166666666</v>
      </c>
    </row>
    <row r="6480" spans="1:20" x14ac:dyDescent="0.35">
      <c r="A6480" t="s">
        <v>116</v>
      </c>
      <c r="B6480" t="s">
        <v>117</v>
      </c>
      <c r="C6480" t="s">
        <v>89</v>
      </c>
      <c r="D6480" s="29">
        <v>46656</v>
      </c>
      <c r="E6480">
        <v>0</v>
      </c>
      <c r="F6480">
        <v>0</v>
      </c>
      <c r="G6480">
        <v>0</v>
      </c>
      <c r="H6480">
        <v>0</v>
      </c>
      <c r="L6480">
        <v>359.08817099999999</v>
      </c>
      <c r="R6480">
        <v>517.65409899999997</v>
      </c>
      <c r="S6480" t="s">
        <v>90</v>
      </c>
      <c r="T6480" s="297">
        <v>46311.754166666666</v>
      </c>
    </row>
    <row r="6481" spans="1:20" x14ac:dyDescent="0.35">
      <c r="A6481" t="s">
        <v>116</v>
      </c>
      <c r="B6481" t="s">
        <v>117</v>
      </c>
      <c r="C6481" t="s">
        <v>89</v>
      </c>
      <c r="D6481" s="29">
        <v>46657</v>
      </c>
      <c r="E6481">
        <v>0</v>
      </c>
      <c r="F6481">
        <v>0</v>
      </c>
      <c r="G6481">
        <v>0</v>
      </c>
      <c r="H6481">
        <v>0</v>
      </c>
      <c r="L6481">
        <v>359.08817099999999</v>
      </c>
      <c r="R6481">
        <v>517.65409899999997</v>
      </c>
      <c r="S6481" t="s">
        <v>90</v>
      </c>
      <c r="T6481" s="297">
        <v>46311.754166666666</v>
      </c>
    </row>
    <row r="6482" spans="1:20" x14ac:dyDescent="0.35">
      <c r="A6482" t="s">
        <v>116</v>
      </c>
      <c r="B6482" t="s">
        <v>117</v>
      </c>
      <c r="C6482" t="s">
        <v>89</v>
      </c>
      <c r="D6482" s="29">
        <v>46658</v>
      </c>
      <c r="E6482">
        <v>0</v>
      </c>
      <c r="F6482">
        <v>0</v>
      </c>
      <c r="G6482">
        <v>0</v>
      </c>
      <c r="H6482">
        <v>0</v>
      </c>
      <c r="L6482">
        <v>359.08817099999999</v>
      </c>
      <c r="R6482">
        <v>517.65409899999997</v>
      </c>
      <c r="S6482" t="s">
        <v>90</v>
      </c>
      <c r="T6482" s="297">
        <v>46311.754166666666</v>
      </c>
    </row>
    <row r="6483" spans="1:20" x14ac:dyDescent="0.35">
      <c r="A6483" t="s">
        <v>116</v>
      </c>
      <c r="B6483" t="s">
        <v>117</v>
      </c>
      <c r="C6483" t="s">
        <v>89</v>
      </c>
      <c r="D6483" s="29">
        <v>46659</v>
      </c>
      <c r="E6483">
        <v>0</v>
      </c>
      <c r="F6483">
        <v>0</v>
      </c>
      <c r="G6483">
        <v>0</v>
      </c>
      <c r="H6483">
        <v>0</v>
      </c>
      <c r="L6483">
        <v>359.08817099999999</v>
      </c>
      <c r="R6483">
        <v>517.65409899999997</v>
      </c>
      <c r="S6483" t="s">
        <v>90</v>
      </c>
      <c r="T6483" s="297">
        <v>46311.754166666666</v>
      </c>
    </row>
    <row r="6484" spans="1:20" x14ac:dyDescent="0.35">
      <c r="A6484" t="s">
        <v>116</v>
      </c>
      <c r="B6484" t="s">
        <v>117</v>
      </c>
      <c r="C6484" t="s">
        <v>89</v>
      </c>
      <c r="D6484" s="29">
        <v>46660</v>
      </c>
      <c r="E6484">
        <v>0</v>
      </c>
      <c r="F6484">
        <v>0</v>
      </c>
      <c r="G6484">
        <v>0</v>
      </c>
      <c r="H6484">
        <v>0</v>
      </c>
      <c r="L6484">
        <v>359.08817099999999</v>
      </c>
      <c r="R6484">
        <v>517.65409899999997</v>
      </c>
      <c r="S6484" t="s">
        <v>90</v>
      </c>
      <c r="T6484" s="297">
        <v>46311.754166666666</v>
      </c>
    </row>
    <row r="6485" spans="1:20" x14ac:dyDescent="0.35">
      <c r="A6485" t="s">
        <v>116</v>
      </c>
      <c r="B6485" t="s">
        <v>117</v>
      </c>
      <c r="C6485" t="s">
        <v>89</v>
      </c>
      <c r="D6485" s="29">
        <v>46661</v>
      </c>
      <c r="E6485">
        <v>0</v>
      </c>
      <c r="F6485">
        <v>0</v>
      </c>
      <c r="G6485">
        <v>0</v>
      </c>
      <c r="H6485">
        <v>0</v>
      </c>
      <c r="L6485">
        <v>359.08817099999999</v>
      </c>
      <c r="R6485">
        <v>517.65409899999997</v>
      </c>
      <c r="S6485" t="s">
        <v>90</v>
      </c>
      <c r="T6485" s="297">
        <v>46311.754166666666</v>
      </c>
    </row>
    <row r="6486" spans="1:20" x14ac:dyDescent="0.35">
      <c r="A6486" t="s">
        <v>116</v>
      </c>
      <c r="B6486" t="s">
        <v>117</v>
      </c>
      <c r="C6486" t="s">
        <v>89</v>
      </c>
      <c r="D6486" s="29">
        <v>46662</v>
      </c>
      <c r="E6486">
        <v>0</v>
      </c>
      <c r="F6486">
        <v>0</v>
      </c>
      <c r="G6486">
        <v>0</v>
      </c>
      <c r="H6486">
        <v>0</v>
      </c>
      <c r="L6486">
        <v>359.08817099999999</v>
      </c>
      <c r="R6486">
        <v>517.65409899999997</v>
      </c>
      <c r="S6486" t="s">
        <v>90</v>
      </c>
      <c r="T6486" s="297">
        <v>46311.754166666666</v>
      </c>
    </row>
    <row r="6487" spans="1:20" x14ac:dyDescent="0.35">
      <c r="A6487" t="s">
        <v>116</v>
      </c>
      <c r="B6487" t="s">
        <v>117</v>
      </c>
      <c r="C6487" t="s">
        <v>89</v>
      </c>
      <c r="D6487" s="29">
        <v>46663</v>
      </c>
      <c r="E6487">
        <v>0</v>
      </c>
      <c r="F6487">
        <v>0</v>
      </c>
      <c r="G6487">
        <v>0</v>
      </c>
      <c r="H6487">
        <v>0</v>
      </c>
      <c r="L6487">
        <v>359.08817099999999</v>
      </c>
      <c r="R6487">
        <v>517.65409899999997</v>
      </c>
      <c r="S6487" t="s">
        <v>90</v>
      </c>
      <c r="T6487" s="297">
        <v>46311.754166666666</v>
      </c>
    </row>
    <row r="6488" spans="1:20" x14ac:dyDescent="0.35">
      <c r="A6488" t="s">
        <v>116</v>
      </c>
      <c r="B6488" t="s">
        <v>117</v>
      </c>
      <c r="C6488" t="s">
        <v>89</v>
      </c>
      <c r="D6488" s="29">
        <v>46664</v>
      </c>
      <c r="E6488">
        <v>0</v>
      </c>
      <c r="F6488">
        <v>0</v>
      </c>
      <c r="G6488">
        <v>0</v>
      </c>
      <c r="H6488">
        <v>0</v>
      </c>
      <c r="L6488">
        <v>359.08817099999999</v>
      </c>
      <c r="R6488">
        <v>517.65409899999997</v>
      </c>
      <c r="S6488" t="s">
        <v>90</v>
      </c>
      <c r="T6488" s="297">
        <v>46311.754166666666</v>
      </c>
    </row>
    <row r="6489" spans="1:20" x14ac:dyDescent="0.35">
      <c r="A6489" t="s">
        <v>116</v>
      </c>
      <c r="B6489" t="s">
        <v>117</v>
      </c>
      <c r="C6489" t="s">
        <v>89</v>
      </c>
      <c r="D6489" s="29">
        <v>46665</v>
      </c>
      <c r="E6489">
        <v>0</v>
      </c>
      <c r="F6489">
        <v>0</v>
      </c>
      <c r="G6489">
        <v>0</v>
      </c>
      <c r="H6489">
        <v>0</v>
      </c>
      <c r="L6489">
        <v>359.08817099999999</v>
      </c>
      <c r="R6489">
        <v>517.65409899999997</v>
      </c>
      <c r="S6489" t="s">
        <v>90</v>
      </c>
      <c r="T6489" s="297">
        <v>46311.754166666666</v>
      </c>
    </row>
    <row r="6490" spans="1:20" x14ac:dyDescent="0.35">
      <c r="A6490" t="s">
        <v>116</v>
      </c>
      <c r="B6490" t="s">
        <v>117</v>
      </c>
      <c r="C6490" t="s">
        <v>89</v>
      </c>
      <c r="D6490" s="29">
        <v>46666</v>
      </c>
      <c r="E6490">
        <v>0</v>
      </c>
      <c r="F6490">
        <v>0</v>
      </c>
      <c r="G6490">
        <v>0</v>
      </c>
      <c r="H6490">
        <v>0</v>
      </c>
      <c r="L6490">
        <v>359.08817099999999</v>
      </c>
      <c r="R6490">
        <v>517.65409899999997</v>
      </c>
      <c r="S6490" t="s">
        <v>90</v>
      </c>
      <c r="T6490" s="297">
        <v>46311.754166666666</v>
      </c>
    </row>
    <row r="6491" spans="1:20" x14ac:dyDescent="0.35">
      <c r="A6491" t="s">
        <v>116</v>
      </c>
      <c r="B6491" t="s">
        <v>117</v>
      </c>
      <c r="C6491" t="s">
        <v>89</v>
      </c>
      <c r="D6491" s="29">
        <v>46667</v>
      </c>
      <c r="E6491">
        <v>0</v>
      </c>
      <c r="F6491">
        <v>0</v>
      </c>
      <c r="G6491">
        <v>0</v>
      </c>
      <c r="H6491">
        <v>0</v>
      </c>
      <c r="L6491">
        <v>359.08817099999999</v>
      </c>
      <c r="R6491">
        <v>517.65409899999997</v>
      </c>
      <c r="S6491" t="s">
        <v>90</v>
      </c>
      <c r="T6491" s="297">
        <v>46311.754166666666</v>
      </c>
    </row>
    <row r="6492" spans="1:20" x14ac:dyDescent="0.35">
      <c r="A6492" t="s">
        <v>116</v>
      </c>
      <c r="B6492" t="s">
        <v>117</v>
      </c>
      <c r="C6492" t="s">
        <v>89</v>
      </c>
      <c r="D6492" s="29">
        <v>46668</v>
      </c>
      <c r="E6492">
        <v>0</v>
      </c>
      <c r="F6492">
        <v>0</v>
      </c>
      <c r="G6492">
        <v>0</v>
      </c>
      <c r="H6492">
        <v>0</v>
      </c>
      <c r="L6492">
        <v>359.08817099999999</v>
      </c>
      <c r="R6492">
        <v>517.65409899999997</v>
      </c>
      <c r="S6492" t="s">
        <v>90</v>
      </c>
      <c r="T6492" s="297">
        <v>46311.754166666666</v>
      </c>
    </row>
    <row r="6493" spans="1:20" x14ac:dyDescent="0.35">
      <c r="A6493" t="s">
        <v>116</v>
      </c>
      <c r="B6493" t="s">
        <v>117</v>
      </c>
      <c r="C6493" t="s">
        <v>89</v>
      </c>
      <c r="D6493" s="29">
        <v>46669</v>
      </c>
      <c r="E6493">
        <v>0</v>
      </c>
      <c r="F6493">
        <v>0</v>
      </c>
      <c r="G6493">
        <v>0</v>
      </c>
      <c r="H6493">
        <v>0</v>
      </c>
      <c r="L6493">
        <v>359.08817099999999</v>
      </c>
      <c r="R6493">
        <v>517.65409899999997</v>
      </c>
      <c r="S6493" t="s">
        <v>90</v>
      </c>
      <c r="T6493" s="297">
        <v>46311.754166666666</v>
      </c>
    </row>
    <row r="6494" spans="1:20" x14ac:dyDescent="0.35">
      <c r="A6494" t="s">
        <v>116</v>
      </c>
      <c r="B6494" t="s">
        <v>117</v>
      </c>
      <c r="C6494" t="s">
        <v>89</v>
      </c>
      <c r="D6494" s="29">
        <v>46670</v>
      </c>
      <c r="E6494">
        <v>0</v>
      </c>
      <c r="F6494">
        <v>0</v>
      </c>
      <c r="G6494">
        <v>0</v>
      </c>
      <c r="H6494">
        <v>0</v>
      </c>
      <c r="L6494">
        <v>359.08817099999999</v>
      </c>
      <c r="R6494">
        <v>517.65409899999997</v>
      </c>
      <c r="S6494" t="s">
        <v>90</v>
      </c>
      <c r="T6494" s="297">
        <v>46311.754166666666</v>
      </c>
    </row>
    <row r="6495" spans="1:20" x14ac:dyDescent="0.35">
      <c r="A6495" t="s">
        <v>116</v>
      </c>
      <c r="B6495" t="s">
        <v>117</v>
      </c>
      <c r="C6495" t="s">
        <v>89</v>
      </c>
      <c r="D6495" s="29">
        <v>46671</v>
      </c>
      <c r="E6495">
        <v>0</v>
      </c>
      <c r="F6495">
        <v>0</v>
      </c>
      <c r="G6495">
        <v>0</v>
      </c>
      <c r="H6495">
        <v>0</v>
      </c>
      <c r="L6495">
        <v>359.08817099999999</v>
      </c>
      <c r="R6495">
        <v>517.65409899999997</v>
      </c>
      <c r="S6495" t="s">
        <v>90</v>
      </c>
      <c r="T6495" s="297">
        <v>46311.754166666666</v>
      </c>
    </row>
    <row r="6496" spans="1:20" x14ac:dyDescent="0.35">
      <c r="A6496" t="s">
        <v>116</v>
      </c>
      <c r="B6496" t="s">
        <v>117</v>
      </c>
      <c r="C6496" t="s">
        <v>89</v>
      </c>
      <c r="D6496" s="29">
        <v>46672</v>
      </c>
      <c r="E6496">
        <v>0</v>
      </c>
      <c r="F6496">
        <v>0</v>
      </c>
      <c r="G6496">
        <v>0</v>
      </c>
      <c r="H6496">
        <v>0</v>
      </c>
      <c r="L6496">
        <v>359.08817099999999</v>
      </c>
      <c r="R6496">
        <v>517.65409899999997</v>
      </c>
      <c r="S6496" t="s">
        <v>90</v>
      </c>
      <c r="T6496" s="297">
        <v>46311.754166666666</v>
      </c>
    </row>
    <row r="6497" spans="1:20" x14ac:dyDescent="0.35">
      <c r="A6497" t="s">
        <v>116</v>
      </c>
      <c r="B6497" t="s">
        <v>117</v>
      </c>
      <c r="C6497" t="s">
        <v>89</v>
      </c>
      <c r="D6497" s="29">
        <v>46673</v>
      </c>
      <c r="E6497">
        <v>0</v>
      </c>
      <c r="F6497">
        <v>0</v>
      </c>
      <c r="G6497">
        <v>0</v>
      </c>
      <c r="H6497">
        <v>0</v>
      </c>
      <c r="L6497">
        <v>359.08817099999999</v>
      </c>
      <c r="R6497">
        <v>517.65409899999997</v>
      </c>
      <c r="S6497" t="s">
        <v>90</v>
      </c>
      <c r="T6497" s="297">
        <v>46311.754166666666</v>
      </c>
    </row>
    <row r="6498" spans="1:20" x14ac:dyDescent="0.35">
      <c r="A6498" t="s">
        <v>116</v>
      </c>
      <c r="B6498" t="s">
        <v>117</v>
      </c>
      <c r="C6498" t="s">
        <v>89</v>
      </c>
      <c r="D6498" s="29">
        <v>46674</v>
      </c>
      <c r="E6498">
        <v>0</v>
      </c>
      <c r="F6498">
        <v>0</v>
      </c>
      <c r="G6498">
        <v>0</v>
      </c>
      <c r="H6498">
        <v>0</v>
      </c>
      <c r="L6498">
        <v>359.08817099999999</v>
      </c>
      <c r="R6498">
        <v>517.65409899999997</v>
      </c>
      <c r="S6498" t="s">
        <v>90</v>
      </c>
      <c r="T6498" s="297">
        <v>46311.754166666666</v>
      </c>
    </row>
    <row r="6499" spans="1:20" x14ac:dyDescent="0.35">
      <c r="A6499" t="s">
        <v>116</v>
      </c>
      <c r="B6499" t="s">
        <v>117</v>
      </c>
      <c r="C6499" t="s">
        <v>89</v>
      </c>
      <c r="D6499" s="29">
        <v>46675</v>
      </c>
      <c r="E6499">
        <v>0</v>
      </c>
      <c r="F6499">
        <v>0</v>
      </c>
      <c r="G6499">
        <v>0</v>
      </c>
      <c r="H6499">
        <v>0</v>
      </c>
      <c r="L6499">
        <v>359.08817099999999</v>
      </c>
      <c r="R6499">
        <v>517.65409899999997</v>
      </c>
      <c r="S6499" t="s">
        <v>90</v>
      </c>
      <c r="T6499" s="297">
        <v>46311.754166666666</v>
      </c>
    </row>
    <row r="6500" spans="1:20" x14ac:dyDescent="0.35">
      <c r="A6500" t="s">
        <v>116</v>
      </c>
      <c r="B6500" t="s">
        <v>117</v>
      </c>
      <c r="C6500" t="s">
        <v>89</v>
      </c>
      <c r="D6500" s="29">
        <v>46676</v>
      </c>
      <c r="E6500">
        <v>0</v>
      </c>
      <c r="F6500">
        <v>0</v>
      </c>
      <c r="G6500">
        <v>0</v>
      </c>
      <c r="H6500">
        <v>0</v>
      </c>
      <c r="L6500">
        <v>359.08817099999999</v>
      </c>
      <c r="R6500">
        <v>517.65409899999997</v>
      </c>
      <c r="S6500" t="s">
        <v>90</v>
      </c>
      <c r="T6500" s="297">
        <v>46311.754166666666</v>
      </c>
    </row>
    <row r="6501" spans="1:20" x14ac:dyDescent="0.35">
      <c r="A6501" t="s">
        <v>116</v>
      </c>
      <c r="B6501" t="s">
        <v>117</v>
      </c>
      <c r="C6501" t="s">
        <v>89</v>
      </c>
      <c r="D6501" s="29">
        <v>46677</v>
      </c>
      <c r="E6501">
        <v>0</v>
      </c>
      <c r="F6501">
        <v>0</v>
      </c>
      <c r="G6501">
        <v>0</v>
      </c>
      <c r="H6501">
        <v>0</v>
      </c>
      <c r="L6501">
        <v>359.08817099999999</v>
      </c>
      <c r="R6501">
        <v>517.65409899999997</v>
      </c>
      <c r="S6501" t="s">
        <v>90</v>
      </c>
      <c r="T6501" s="297">
        <v>46311.754166666666</v>
      </c>
    </row>
    <row r="6502" spans="1:20" x14ac:dyDescent="0.35">
      <c r="A6502" t="s">
        <v>116</v>
      </c>
      <c r="B6502" t="s">
        <v>117</v>
      </c>
      <c r="C6502" t="s">
        <v>89</v>
      </c>
      <c r="D6502" s="29">
        <v>46678</v>
      </c>
      <c r="E6502">
        <v>0</v>
      </c>
      <c r="F6502">
        <v>0</v>
      </c>
      <c r="G6502">
        <v>0</v>
      </c>
      <c r="H6502">
        <v>0</v>
      </c>
      <c r="L6502">
        <v>359.08817099999999</v>
      </c>
      <c r="R6502">
        <v>517.65409899999997</v>
      </c>
      <c r="S6502" t="s">
        <v>90</v>
      </c>
      <c r="T6502" s="297">
        <v>46311.754166666666</v>
      </c>
    </row>
    <row r="6503" spans="1:20" x14ac:dyDescent="0.35">
      <c r="A6503" t="s">
        <v>116</v>
      </c>
      <c r="B6503" t="s">
        <v>117</v>
      </c>
      <c r="C6503" t="s">
        <v>89</v>
      </c>
      <c r="D6503" s="29">
        <v>46679</v>
      </c>
      <c r="E6503">
        <v>0</v>
      </c>
      <c r="F6503">
        <v>0</v>
      </c>
      <c r="G6503">
        <v>0</v>
      </c>
      <c r="H6503">
        <v>0</v>
      </c>
      <c r="L6503">
        <v>359.08817099999999</v>
      </c>
      <c r="R6503">
        <v>517.65409899999997</v>
      </c>
      <c r="S6503" t="s">
        <v>90</v>
      </c>
      <c r="T6503" s="297">
        <v>46311.754166666666</v>
      </c>
    </row>
    <row r="6504" spans="1:20" x14ac:dyDescent="0.35">
      <c r="A6504" t="s">
        <v>116</v>
      </c>
      <c r="B6504" t="s">
        <v>117</v>
      </c>
      <c r="C6504" t="s">
        <v>89</v>
      </c>
      <c r="D6504" s="29">
        <v>46680</v>
      </c>
      <c r="E6504">
        <v>0</v>
      </c>
      <c r="F6504">
        <v>0</v>
      </c>
      <c r="G6504">
        <v>0</v>
      </c>
      <c r="H6504">
        <v>0</v>
      </c>
      <c r="L6504">
        <v>359.08817099999999</v>
      </c>
      <c r="R6504">
        <v>517.65409899999997</v>
      </c>
      <c r="S6504" t="s">
        <v>90</v>
      </c>
      <c r="T6504" s="297">
        <v>46311.754166666666</v>
      </c>
    </row>
    <row r="6505" spans="1:20" x14ac:dyDescent="0.35">
      <c r="A6505" t="s">
        <v>116</v>
      </c>
      <c r="B6505" t="s">
        <v>117</v>
      </c>
      <c r="C6505" t="s">
        <v>89</v>
      </c>
      <c r="D6505" s="29">
        <v>46681</v>
      </c>
      <c r="E6505">
        <v>0</v>
      </c>
      <c r="F6505">
        <v>0</v>
      </c>
      <c r="G6505">
        <v>0</v>
      </c>
      <c r="H6505">
        <v>0</v>
      </c>
      <c r="L6505">
        <v>359.08817099999999</v>
      </c>
      <c r="R6505">
        <v>517.65409899999997</v>
      </c>
      <c r="S6505" t="s">
        <v>90</v>
      </c>
      <c r="T6505" s="297">
        <v>46311.754166666666</v>
      </c>
    </row>
    <row r="6506" spans="1:20" x14ac:dyDescent="0.35">
      <c r="A6506" t="s">
        <v>116</v>
      </c>
      <c r="B6506" t="s">
        <v>117</v>
      </c>
      <c r="C6506" t="s">
        <v>89</v>
      </c>
      <c r="D6506" s="29">
        <v>46682</v>
      </c>
      <c r="E6506">
        <v>0</v>
      </c>
      <c r="F6506">
        <v>0</v>
      </c>
      <c r="G6506">
        <v>0</v>
      </c>
      <c r="H6506">
        <v>0</v>
      </c>
      <c r="L6506">
        <v>359.08817099999999</v>
      </c>
      <c r="R6506">
        <v>517.65409899999997</v>
      </c>
      <c r="S6506" t="s">
        <v>90</v>
      </c>
      <c r="T6506" s="297">
        <v>46311.754166666666</v>
      </c>
    </row>
    <row r="6507" spans="1:20" x14ac:dyDescent="0.35">
      <c r="A6507" t="s">
        <v>116</v>
      </c>
      <c r="B6507" t="s">
        <v>117</v>
      </c>
      <c r="C6507" t="s">
        <v>89</v>
      </c>
      <c r="D6507" s="29">
        <v>46683</v>
      </c>
      <c r="E6507">
        <v>0</v>
      </c>
      <c r="F6507">
        <v>0</v>
      </c>
      <c r="G6507">
        <v>0</v>
      </c>
      <c r="H6507">
        <v>0</v>
      </c>
      <c r="L6507">
        <v>359.08817099999999</v>
      </c>
      <c r="R6507">
        <v>517.65409899999997</v>
      </c>
      <c r="S6507" t="s">
        <v>90</v>
      </c>
      <c r="T6507" s="297">
        <v>46311.754166666666</v>
      </c>
    </row>
    <row r="6508" spans="1:20" x14ac:dyDescent="0.35">
      <c r="A6508" t="s">
        <v>116</v>
      </c>
      <c r="B6508" t="s">
        <v>117</v>
      </c>
      <c r="C6508" t="s">
        <v>89</v>
      </c>
      <c r="D6508" s="29">
        <v>46684</v>
      </c>
      <c r="E6508">
        <v>0</v>
      </c>
      <c r="F6508">
        <v>0</v>
      </c>
      <c r="G6508">
        <v>0</v>
      </c>
      <c r="H6508">
        <v>0</v>
      </c>
      <c r="L6508">
        <v>359.08817099999999</v>
      </c>
      <c r="R6508">
        <v>517.65409899999997</v>
      </c>
      <c r="S6508" t="s">
        <v>90</v>
      </c>
      <c r="T6508" s="297">
        <v>46311.754166666666</v>
      </c>
    </row>
    <row r="6509" spans="1:20" x14ac:dyDescent="0.35">
      <c r="A6509" t="s">
        <v>116</v>
      </c>
      <c r="B6509" t="s">
        <v>117</v>
      </c>
      <c r="C6509" t="s">
        <v>89</v>
      </c>
      <c r="D6509" s="29">
        <v>46685</v>
      </c>
      <c r="E6509">
        <v>0</v>
      </c>
      <c r="F6509">
        <v>0</v>
      </c>
      <c r="G6509">
        <v>0</v>
      </c>
      <c r="H6509">
        <v>0</v>
      </c>
      <c r="L6509">
        <v>359.08817099999999</v>
      </c>
      <c r="R6509">
        <v>517.65409899999997</v>
      </c>
      <c r="S6509" t="s">
        <v>90</v>
      </c>
      <c r="T6509" s="297">
        <v>46311.754166666666</v>
      </c>
    </row>
    <row r="6510" spans="1:20" x14ac:dyDescent="0.35">
      <c r="A6510" t="s">
        <v>116</v>
      </c>
      <c r="B6510" t="s">
        <v>117</v>
      </c>
      <c r="C6510" t="s">
        <v>89</v>
      </c>
      <c r="D6510" s="29">
        <v>46686</v>
      </c>
      <c r="E6510">
        <v>0</v>
      </c>
      <c r="F6510">
        <v>0</v>
      </c>
      <c r="G6510">
        <v>0</v>
      </c>
      <c r="H6510">
        <v>0</v>
      </c>
      <c r="L6510">
        <v>359.08817099999999</v>
      </c>
      <c r="R6510">
        <v>517.65409899999997</v>
      </c>
      <c r="S6510" t="s">
        <v>90</v>
      </c>
      <c r="T6510" s="297">
        <v>46311.754166666666</v>
      </c>
    </row>
    <row r="6511" spans="1:20" x14ac:dyDescent="0.35">
      <c r="A6511" t="s">
        <v>116</v>
      </c>
      <c r="B6511" t="s">
        <v>117</v>
      </c>
      <c r="C6511" t="s">
        <v>89</v>
      </c>
      <c r="D6511" s="29">
        <v>46687</v>
      </c>
      <c r="E6511">
        <v>0</v>
      </c>
      <c r="F6511">
        <v>0</v>
      </c>
      <c r="G6511">
        <v>0</v>
      </c>
      <c r="H6511">
        <v>0</v>
      </c>
      <c r="L6511">
        <v>359.08817099999999</v>
      </c>
      <c r="R6511">
        <v>517.65409899999997</v>
      </c>
      <c r="S6511" t="s">
        <v>90</v>
      </c>
      <c r="T6511" s="297">
        <v>46311.754166666666</v>
      </c>
    </row>
    <row r="6512" spans="1:20" x14ac:dyDescent="0.35">
      <c r="A6512" t="s">
        <v>116</v>
      </c>
      <c r="B6512" t="s">
        <v>117</v>
      </c>
      <c r="C6512" t="s">
        <v>89</v>
      </c>
      <c r="D6512" s="29">
        <v>46688</v>
      </c>
      <c r="E6512">
        <v>0</v>
      </c>
      <c r="F6512">
        <v>0</v>
      </c>
      <c r="G6512">
        <v>0</v>
      </c>
      <c r="H6512">
        <v>0</v>
      </c>
      <c r="L6512">
        <v>359.08817099999999</v>
      </c>
      <c r="R6512">
        <v>517.65409899999997</v>
      </c>
      <c r="S6512" t="s">
        <v>90</v>
      </c>
      <c r="T6512" s="297">
        <v>46311.754166666666</v>
      </c>
    </row>
    <row r="6513" spans="1:20" x14ac:dyDescent="0.35">
      <c r="A6513" t="s">
        <v>116</v>
      </c>
      <c r="B6513" t="s">
        <v>117</v>
      </c>
      <c r="C6513" t="s">
        <v>89</v>
      </c>
      <c r="D6513" s="29">
        <v>46689</v>
      </c>
      <c r="E6513">
        <v>0</v>
      </c>
      <c r="F6513">
        <v>0</v>
      </c>
      <c r="G6513">
        <v>0</v>
      </c>
      <c r="H6513">
        <v>0</v>
      </c>
      <c r="L6513">
        <v>359.08817099999999</v>
      </c>
      <c r="R6513">
        <v>517.65409899999997</v>
      </c>
      <c r="S6513" t="s">
        <v>90</v>
      </c>
      <c r="T6513" s="297">
        <v>46311.754166666666</v>
      </c>
    </row>
    <row r="6514" spans="1:20" x14ac:dyDescent="0.35">
      <c r="A6514" t="s">
        <v>116</v>
      </c>
      <c r="B6514" t="s">
        <v>117</v>
      </c>
      <c r="C6514" t="s">
        <v>89</v>
      </c>
      <c r="D6514" s="29">
        <v>46690</v>
      </c>
      <c r="E6514">
        <v>0</v>
      </c>
      <c r="F6514">
        <v>0</v>
      </c>
      <c r="G6514">
        <v>0</v>
      </c>
      <c r="H6514">
        <v>0</v>
      </c>
      <c r="L6514">
        <v>359.08817099999999</v>
      </c>
      <c r="R6514">
        <v>517.65409899999997</v>
      </c>
      <c r="S6514" t="s">
        <v>90</v>
      </c>
      <c r="T6514" s="297">
        <v>46311.754166666666</v>
      </c>
    </row>
    <row r="6515" spans="1:20" x14ac:dyDescent="0.35">
      <c r="A6515" t="s">
        <v>116</v>
      </c>
      <c r="B6515" t="s">
        <v>117</v>
      </c>
      <c r="C6515" t="s">
        <v>89</v>
      </c>
      <c r="D6515" s="29">
        <v>46691</v>
      </c>
      <c r="E6515">
        <v>0</v>
      </c>
      <c r="F6515">
        <v>0</v>
      </c>
      <c r="G6515">
        <v>0</v>
      </c>
      <c r="H6515">
        <v>0</v>
      </c>
      <c r="L6515">
        <v>359.08817099999999</v>
      </c>
      <c r="R6515">
        <v>517.65409899999997</v>
      </c>
      <c r="S6515" t="s">
        <v>90</v>
      </c>
      <c r="T6515" s="297">
        <v>46311.754166666666</v>
      </c>
    </row>
    <row r="6516" spans="1:20" x14ac:dyDescent="0.35">
      <c r="A6516" t="s">
        <v>116</v>
      </c>
      <c r="B6516" t="s">
        <v>117</v>
      </c>
      <c r="C6516" t="s">
        <v>89</v>
      </c>
      <c r="D6516" s="29">
        <v>46692</v>
      </c>
      <c r="E6516">
        <v>0</v>
      </c>
      <c r="F6516">
        <v>0</v>
      </c>
      <c r="G6516">
        <v>0</v>
      </c>
      <c r="H6516">
        <v>0</v>
      </c>
      <c r="L6516">
        <v>359.08817099999999</v>
      </c>
      <c r="R6516">
        <v>517.65409899999997</v>
      </c>
      <c r="S6516" t="s">
        <v>90</v>
      </c>
      <c r="T6516" s="297">
        <v>46311.754166666666</v>
      </c>
    </row>
    <row r="6517" spans="1:20" x14ac:dyDescent="0.35">
      <c r="A6517" t="s">
        <v>116</v>
      </c>
      <c r="B6517" t="s">
        <v>117</v>
      </c>
      <c r="C6517" t="s">
        <v>89</v>
      </c>
      <c r="D6517" s="29">
        <v>46693</v>
      </c>
      <c r="E6517">
        <v>0</v>
      </c>
      <c r="F6517">
        <v>0</v>
      </c>
      <c r="G6517">
        <v>0</v>
      </c>
      <c r="H6517">
        <v>0</v>
      </c>
      <c r="L6517">
        <v>359.08817099999999</v>
      </c>
      <c r="R6517">
        <v>517.65409899999997</v>
      </c>
      <c r="S6517" t="s">
        <v>90</v>
      </c>
      <c r="T6517" s="297">
        <v>46311.754166666666</v>
      </c>
    </row>
    <row r="6518" spans="1:20" x14ac:dyDescent="0.35">
      <c r="A6518" t="s">
        <v>116</v>
      </c>
      <c r="B6518" t="s">
        <v>117</v>
      </c>
      <c r="C6518" t="s">
        <v>89</v>
      </c>
      <c r="D6518" s="29">
        <v>46694</v>
      </c>
      <c r="E6518">
        <v>0</v>
      </c>
      <c r="F6518">
        <v>0</v>
      </c>
      <c r="G6518">
        <v>0</v>
      </c>
      <c r="H6518">
        <v>0</v>
      </c>
      <c r="L6518">
        <v>359.08817099999999</v>
      </c>
      <c r="R6518">
        <v>517.65409899999997</v>
      </c>
      <c r="S6518" t="s">
        <v>90</v>
      </c>
      <c r="T6518" s="297">
        <v>46311.754166666666</v>
      </c>
    </row>
    <row r="6519" spans="1:20" x14ac:dyDescent="0.35">
      <c r="A6519" t="s">
        <v>116</v>
      </c>
      <c r="B6519" t="s">
        <v>117</v>
      </c>
      <c r="C6519" t="s">
        <v>89</v>
      </c>
      <c r="D6519" s="29">
        <v>46695</v>
      </c>
      <c r="E6519">
        <v>0</v>
      </c>
      <c r="F6519">
        <v>0</v>
      </c>
      <c r="G6519">
        <v>0</v>
      </c>
      <c r="H6519">
        <v>0</v>
      </c>
      <c r="L6519">
        <v>359.08817099999999</v>
      </c>
      <c r="R6519">
        <v>517.65409899999997</v>
      </c>
      <c r="S6519" t="s">
        <v>90</v>
      </c>
      <c r="T6519" s="297">
        <v>46311.754166666666</v>
      </c>
    </row>
    <row r="6520" spans="1:20" x14ac:dyDescent="0.35">
      <c r="A6520" t="s">
        <v>116</v>
      </c>
      <c r="B6520" t="s">
        <v>117</v>
      </c>
      <c r="C6520" t="s">
        <v>89</v>
      </c>
      <c r="D6520" s="29">
        <v>46696</v>
      </c>
      <c r="E6520">
        <v>0</v>
      </c>
      <c r="F6520">
        <v>0</v>
      </c>
      <c r="G6520">
        <v>0</v>
      </c>
      <c r="H6520">
        <v>0</v>
      </c>
      <c r="L6520">
        <v>359.08817099999999</v>
      </c>
      <c r="R6520">
        <v>517.65409899999997</v>
      </c>
      <c r="S6520" t="s">
        <v>90</v>
      </c>
      <c r="T6520" s="297">
        <v>46311.754166666666</v>
      </c>
    </row>
    <row r="6521" spans="1:20" x14ac:dyDescent="0.35">
      <c r="A6521" t="s">
        <v>116</v>
      </c>
      <c r="B6521" t="s">
        <v>117</v>
      </c>
      <c r="C6521" t="s">
        <v>89</v>
      </c>
      <c r="D6521" s="29">
        <v>46697</v>
      </c>
      <c r="E6521">
        <v>0</v>
      </c>
      <c r="F6521">
        <v>0</v>
      </c>
      <c r="G6521">
        <v>0</v>
      </c>
      <c r="H6521">
        <v>0</v>
      </c>
      <c r="L6521">
        <v>359.08817099999999</v>
      </c>
      <c r="R6521">
        <v>517.65409899999997</v>
      </c>
      <c r="S6521" t="s">
        <v>90</v>
      </c>
      <c r="T6521" s="297">
        <v>46311.754166666666</v>
      </c>
    </row>
    <row r="6522" spans="1:20" x14ac:dyDescent="0.35">
      <c r="A6522" t="s">
        <v>116</v>
      </c>
      <c r="B6522" t="s">
        <v>117</v>
      </c>
      <c r="C6522" t="s">
        <v>89</v>
      </c>
      <c r="D6522" s="29">
        <v>46698</v>
      </c>
      <c r="E6522">
        <v>0</v>
      </c>
      <c r="F6522">
        <v>0</v>
      </c>
      <c r="G6522">
        <v>0</v>
      </c>
      <c r="H6522">
        <v>0</v>
      </c>
      <c r="L6522">
        <v>359.08817099999999</v>
      </c>
      <c r="R6522">
        <v>517.65409899999997</v>
      </c>
      <c r="S6522" t="s">
        <v>90</v>
      </c>
      <c r="T6522" s="297">
        <v>46311.754166666666</v>
      </c>
    </row>
    <row r="6523" spans="1:20" x14ac:dyDescent="0.35">
      <c r="A6523" t="s">
        <v>116</v>
      </c>
      <c r="B6523" t="s">
        <v>117</v>
      </c>
      <c r="C6523" t="s">
        <v>89</v>
      </c>
      <c r="D6523" s="29">
        <v>46699</v>
      </c>
      <c r="E6523">
        <v>0</v>
      </c>
      <c r="F6523">
        <v>0</v>
      </c>
      <c r="G6523">
        <v>0</v>
      </c>
      <c r="H6523">
        <v>0</v>
      </c>
      <c r="L6523">
        <v>359.08817099999999</v>
      </c>
      <c r="R6523">
        <v>517.65409899999997</v>
      </c>
      <c r="S6523" t="s">
        <v>90</v>
      </c>
      <c r="T6523" s="297">
        <v>46311.754166666666</v>
      </c>
    </row>
    <row r="6524" spans="1:20" x14ac:dyDescent="0.35">
      <c r="A6524" t="s">
        <v>116</v>
      </c>
      <c r="B6524" t="s">
        <v>117</v>
      </c>
      <c r="C6524" t="s">
        <v>89</v>
      </c>
      <c r="D6524" s="29">
        <v>46700</v>
      </c>
      <c r="E6524">
        <v>0</v>
      </c>
      <c r="F6524">
        <v>0</v>
      </c>
      <c r="G6524">
        <v>0</v>
      </c>
      <c r="H6524">
        <v>0</v>
      </c>
      <c r="L6524">
        <v>359.08817099999999</v>
      </c>
      <c r="R6524">
        <v>517.65409899999997</v>
      </c>
      <c r="S6524" t="s">
        <v>90</v>
      </c>
      <c r="T6524" s="297">
        <v>46311.754166666666</v>
      </c>
    </row>
    <row r="6525" spans="1:20" x14ac:dyDescent="0.35">
      <c r="A6525" t="s">
        <v>116</v>
      </c>
      <c r="B6525" t="s">
        <v>117</v>
      </c>
      <c r="C6525" t="s">
        <v>89</v>
      </c>
      <c r="D6525" s="29">
        <v>46701</v>
      </c>
      <c r="E6525">
        <v>0</v>
      </c>
      <c r="F6525">
        <v>0</v>
      </c>
      <c r="G6525">
        <v>0</v>
      </c>
      <c r="H6525">
        <v>0</v>
      </c>
      <c r="L6525">
        <v>359.08817099999999</v>
      </c>
      <c r="R6525">
        <v>517.65409899999997</v>
      </c>
      <c r="S6525" t="s">
        <v>90</v>
      </c>
      <c r="T6525" s="297">
        <v>46311.754166666666</v>
      </c>
    </row>
    <row r="6526" spans="1:20" x14ac:dyDescent="0.35">
      <c r="A6526" t="s">
        <v>116</v>
      </c>
      <c r="B6526" t="s">
        <v>117</v>
      </c>
      <c r="C6526" t="s">
        <v>89</v>
      </c>
      <c r="D6526" s="29">
        <v>46702</v>
      </c>
      <c r="E6526">
        <v>0</v>
      </c>
      <c r="F6526">
        <v>0</v>
      </c>
      <c r="G6526">
        <v>0</v>
      </c>
      <c r="H6526">
        <v>0</v>
      </c>
      <c r="L6526">
        <v>359.08817099999999</v>
      </c>
      <c r="R6526">
        <v>517.65409899999997</v>
      </c>
      <c r="S6526" t="s">
        <v>90</v>
      </c>
      <c r="T6526" s="297">
        <v>46311.754166666666</v>
      </c>
    </row>
    <row r="6527" spans="1:20" x14ac:dyDescent="0.35">
      <c r="A6527" t="s">
        <v>116</v>
      </c>
      <c r="B6527" t="s">
        <v>117</v>
      </c>
      <c r="C6527" t="s">
        <v>89</v>
      </c>
      <c r="D6527" s="29">
        <v>46703</v>
      </c>
      <c r="E6527">
        <v>0</v>
      </c>
      <c r="F6527">
        <v>0</v>
      </c>
      <c r="G6527">
        <v>0</v>
      </c>
      <c r="H6527">
        <v>0</v>
      </c>
      <c r="L6527">
        <v>359.08817099999999</v>
      </c>
      <c r="R6527">
        <v>517.65409899999997</v>
      </c>
      <c r="S6527" t="s">
        <v>90</v>
      </c>
      <c r="T6527" s="297">
        <v>46311.754166666666</v>
      </c>
    </row>
    <row r="6528" spans="1:20" x14ac:dyDescent="0.35">
      <c r="A6528" t="s">
        <v>116</v>
      </c>
      <c r="B6528" t="s">
        <v>117</v>
      </c>
      <c r="C6528" t="s">
        <v>89</v>
      </c>
      <c r="D6528" s="29">
        <v>46704</v>
      </c>
      <c r="E6528">
        <v>0</v>
      </c>
      <c r="F6528">
        <v>0</v>
      </c>
      <c r="G6528">
        <v>0</v>
      </c>
      <c r="H6528">
        <v>0</v>
      </c>
      <c r="L6528">
        <v>359.08817099999999</v>
      </c>
      <c r="R6528">
        <v>517.65409899999997</v>
      </c>
      <c r="S6528" t="s">
        <v>90</v>
      </c>
      <c r="T6528" s="297">
        <v>46311.754166666666</v>
      </c>
    </row>
    <row r="6529" spans="1:20" x14ac:dyDescent="0.35">
      <c r="A6529" t="s">
        <v>116</v>
      </c>
      <c r="B6529" t="s">
        <v>117</v>
      </c>
      <c r="C6529" t="s">
        <v>89</v>
      </c>
      <c r="D6529" s="29">
        <v>46705</v>
      </c>
      <c r="E6529">
        <v>0</v>
      </c>
      <c r="F6529">
        <v>0</v>
      </c>
      <c r="G6529">
        <v>0</v>
      </c>
      <c r="H6529">
        <v>0</v>
      </c>
      <c r="L6529">
        <v>359.08817099999999</v>
      </c>
      <c r="R6529">
        <v>517.65409899999997</v>
      </c>
      <c r="S6529" t="s">
        <v>90</v>
      </c>
      <c r="T6529" s="297">
        <v>46311.754166666666</v>
      </c>
    </row>
    <row r="6530" spans="1:20" x14ac:dyDescent="0.35">
      <c r="A6530" t="s">
        <v>116</v>
      </c>
      <c r="B6530" t="s">
        <v>117</v>
      </c>
      <c r="C6530" t="s">
        <v>89</v>
      </c>
      <c r="D6530" s="29">
        <v>46706</v>
      </c>
      <c r="E6530">
        <v>0</v>
      </c>
      <c r="F6530">
        <v>0</v>
      </c>
      <c r="G6530">
        <v>0</v>
      </c>
      <c r="H6530">
        <v>0</v>
      </c>
      <c r="L6530">
        <v>359.08817099999999</v>
      </c>
      <c r="R6530">
        <v>517.65409899999997</v>
      </c>
      <c r="S6530" t="s">
        <v>90</v>
      </c>
      <c r="T6530" s="297">
        <v>46311.754166666666</v>
      </c>
    </row>
    <row r="6531" spans="1:20" x14ac:dyDescent="0.35">
      <c r="A6531" t="s">
        <v>116</v>
      </c>
      <c r="B6531" t="s">
        <v>117</v>
      </c>
      <c r="C6531" t="s">
        <v>89</v>
      </c>
      <c r="D6531" s="29">
        <v>46707</v>
      </c>
      <c r="E6531">
        <v>0</v>
      </c>
      <c r="F6531">
        <v>0</v>
      </c>
      <c r="G6531">
        <v>0</v>
      </c>
      <c r="H6531">
        <v>0</v>
      </c>
      <c r="L6531">
        <v>359.08817099999999</v>
      </c>
      <c r="R6531">
        <v>517.65409899999997</v>
      </c>
      <c r="S6531" t="s">
        <v>90</v>
      </c>
      <c r="T6531" s="297">
        <v>46311.754166666666</v>
      </c>
    </row>
    <row r="6532" spans="1:20" x14ac:dyDescent="0.35">
      <c r="A6532" t="s">
        <v>116</v>
      </c>
      <c r="B6532" t="s">
        <v>117</v>
      </c>
      <c r="C6532" t="s">
        <v>89</v>
      </c>
      <c r="D6532" s="29">
        <v>46708</v>
      </c>
      <c r="E6532">
        <v>0</v>
      </c>
      <c r="F6532">
        <v>0</v>
      </c>
      <c r="G6532">
        <v>0</v>
      </c>
      <c r="H6532">
        <v>0</v>
      </c>
      <c r="L6532">
        <v>359.08817099999999</v>
      </c>
      <c r="R6532">
        <v>517.65409899999997</v>
      </c>
      <c r="S6532" t="s">
        <v>90</v>
      </c>
      <c r="T6532" s="297">
        <v>46311.754166666666</v>
      </c>
    </row>
    <row r="6533" spans="1:20" x14ac:dyDescent="0.35">
      <c r="A6533" t="s">
        <v>116</v>
      </c>
      <c r="B6533" t="s">
        <v>117</v>
      </c>
      <c r="C6533" t="s">
        <v>89</v>
      </c>
      <c r="D6533" s="29">
        <v>46709</v>
      </c>
      <c r="E6533">
        <v>0</v>
      </c>
      <c r="F6533">
        <v>0</v>
      </c>
      <c r="G6533">
        <v>0</v>
      </c>
      <c r="H6533">
        <v>0</v>
      </c>
      <c r="L6533">
        <v>359.08817099999999</v>
      </c>
      <c r="R6533">
        <v>517.65409899999997</v>
      </c>
      <c r="S6533" t="s">
        <v>90</v>
      </c>
      <c r="T6533" s="297">
        <v>46311.754166666666</v>
      </c>
    </row>
    <row r="6534" spans="1:20" x14ac:dyDescent="0.35">
      <c r="A6534" t="s">
        <v>116</v>
      </c>
      <c r="B6534" t="s">
        <v>117</v>
      </c>
      <c r="C6534" t="s">
        <v>89</v>
      </c>
      <c r="D6534" s="29">
        <v>46710</v>
      </c>
      <c r="E6534">
        <v>0</v>
      </c>
      <c r="F6534">
        <v>0</v>
      </c>
      <c r="G6534">
        <v>0</v>
      </c>
      <c r="H6534">
        <v>0</v>
      </c>
      <c r="L6534">
        <v>359.08817099999999</v>
      </c>
      <c r="R6534">
        <v>517.65409899999997</v>
      </c>
      <c r="S6534" t="s">
        <v>90</v>
      </c>
      <c r="T6534" s="297">
        <v>46311.754166666666</v>
      </c>
    </row>
    <row r="6535" spans="1:20" x14ac:dyDescent="0.35">
      <c r="A6535" t="s">
        <v>116</v>
      </c>
      <c r="B6535" t="s">
        <v>117</v>
      </c>
      <c r="C6535" t="s">
        <v>89</v>
      </c>
      <c r="D6535" s="29">
        <v>46711</v>
      </c>
      <c r="E6535">
        <v>0</v>
      </c>
      <c r="F6535">
        <v>0</v>
      </c>
      <c r="G6535">
        <v>0</v>
      </c>
      <c r="H6535">
        <v>0</v>
      </c>
      <c r="L6535">
        <v>359.08817099999999</v>
      </c>
      <c r="R6535">
        <v>517.65409899999997</v>
      </c>
      <c r="S6535" t="s">
        <v>90</v>
      </c>
      <c r="T6535" s="297">
        <v>46311.754166666666</v>
      </c>
    </row>
    <row r="6536" spans="1:20" x14ac:dyDescent="0.35">
      <c r="A6536" t="s">
        <v>116</v>
      </c>
      <c r="B6536" t="s">
        <v>117</v>
      </c>
      <c r="C6536" t="s">
        <v>89</v>
      </c>
      <c r="D6536" s="29">
        <v>46712</v>
      </c>
      <c r="E6536">
        <v>0</v>
      </c>
      <c r="F6536">
        <v>0</v>
      </c>
      <c r="G6536">
        <v>0</v>
      </c>
      <c r="H6536">
        <v>0</v>
      </c>
      <c r="L6536">
        <v>359.08817099999999</v>
      </c>
      <c r="R6536">
        <v>517.65409899999997</v>
      </c>
      <c r="S6536" t="s">
        <v>90</v>
      </c>
      <c r="T6536" s="297">
        <v>46311.754166666666</v>
      </c>
    </row>
    <row r="6537" spans="1:20" x14ac:dyDescent="0.35">
      <c r="A6537" t="s">
        <v>116</v>
      </c>
      <c r="B6537" t="s">
        <v>117</v>
      </c>
      <c r="C6537" t="s">
        <v>89</v>
      </c>
      <c r="D6537" s="29">
        <v>46713</v>
      </c>
      <c r="E6537">
        <v>0</v>
      </c>
      <c r="F6537">
        <v>0</v>
      </c>
      <c r="G6537">
        <v>0</v>
      </c>
      <c r="H6537">
        <v>0</v>
      </c>
      <c r="L6537">
        <v>359.08817099999999</v>
      </c>
      <c r="R6537">
        <v>517.65409899999997</v>
      </c>
      <c r="S6537" t="s">
        <v>90</v>
      </c>
      <c r="T6537" s="297">
        <v>46311.754166666666</v>
      </c>
    </row>
    <row r="6538" spans="1:20" x14ac:dyDescent="0.35">
      <c r="A6538" t="s">
        <v>116</v>
      </c>
      <c r="B6538" t="s">
        <v>117</v>
      </c>
      <c r="C6538" t="s">
        <v>89</v>
      </c>
      <c r="D6538" s="29">
        <v>46714</v>
      </c>
      <c r="E6538">
        <v>0</v>
      </c>
      <c r="F6538">
        <v>0</v>
      </c>
      <c r="G6538">
        <v>0</v>
      </c>
      <c r="H6538">
        <v>0</v>
      </c>
      <c r="L6538">
        <v>359.08817099999999</v>
      </c>
      <c r="R6538">
        <v>517.65409899999997</v>
      </c>
      <c r="S6538" t="s">
        <v>90</v>
      </c>
      <c r="T6538" s="297">
        <v>46311.754166666666</v>
      </c>
    </row>
    <row r="6539" spans="1:20" x14ac:dyDescent="0.35">
      <c r="A6539" t="s">
        <v>116</v>
      </c>
      <c r="B6539" t="s">
        <v>117</v>
      </c>
      <c r="C6539" t="s">
        <v>89</v>
      </c>
      <c r="D6539" s="29">
        <v>46715</v>
      </c>
      <c r="E6539">
        <v>0</v>
      </c>
      <c r="F6539">
        <v>0</v>
      </c>
      <c r="G6539">
        <v>0</v>
      </c>
      <c r="H6539">
        <v>0</v>
      </c>
      <c r="L6539">
        <v>359.08817099999999</v>
      </c>
      <c r="R6539">
        <v>517.65409899999997</v>
      </c>
      <c r="S6539" t="s">
        <v>90</v>
      </c>
      <c r="T6539" s="297">
        <v>46311.754166666666</v>
      </c>
    </row>
    <row r="6540" spans="1:20" x14ac:dyDescent="0.35">
      <c r="A6540" t="s">
        <v>116</v>
      </c>
      <c r="B6540" t="s">
        <v>117</v>
      </c>
      <c r="C6540" t="s">
        <v>89</v>
      </c>
      <c r="D6540" s="29">
        <v>46716</v>
      </c>
      <c r="E6540">
        <v>0</v>
      </c>
      <c r="F6540">
        <v>0</v>
      </c>
      <c r="G6540">
        <v>0</v>
      </c>
      <c r="H6540">
        <v>0</v>
      </c>
      <c r="L6540">
        <v>359.08817099999999</v>
      </c>
      <c r="R6540">
        <v>517.65409899999997</v>
      </c>
      <c r="S6540" t="s">
        <v>90</v>
      </c>
      <c r="T6540" s="297">
        <v>46311.754166666666</v>
      </c>
    </row>
    <row r="6541" spans="1:20" x14ac:dyDescent="0.35">
      <c r="A6541" t="s">
        <v>116</v>
      </c>
      <c r="B6541" t="s">
        <v>117</v>
      </c>
      <c r="C6541" t="s">
        <v>89</v>
      </c>
      <c r="D6541" s="29">
        <v>46717</v>
      </c>
      <c r="E6541">
        <v>0</v>
      </c>
      <c r="F6541">
        <v>0</v>
      </c>
      <c r="G6541">
        <v>0</v>
      </c>
      <c r="H6541">
        <v>0</v>
      </c>
      <c r="L6541">
        <v>359.08817099999999</v>
      </c>
      <c r="R6541">
        <v>517.65409899999997</v>
      </c>
      <c r="S6541" t="s">
        <v>90</v>
      </c>
      <c r="T6541" s="297">
        <v>46311.754166666666</v>
      </c>
    </row>
    <row r="6542" spans="1:20" x14ac:dyDescent="0.35">
      <c r="A6542" t="s">
        <v>116</v>
      </c>
      <c r="B6542" t="s">
        <v>117</v>
      </c>
      <c r="C6542" t="s">
        <v>89</v>
      </c>
      <c r="D6542" s="29">
        <v>46718</v>
      </c>
      <c r="E6542">
        <v>0</v>
      </c>
      <c r="F6542">
        <v>0</v>
      </c>
      <c r="G6542">
        <v>0</v>
      </c>
      <c r="H6542">
        <v>0</v>
      </c>
      <c r="L6542">
        <v>359.08817099999999</v>
      </c>
      <c r="R6542">
        <v>517.65409899999997</v>
      </c>
      <c r="S6542" t="s">
        <v>90</v>
      </c>
      <c r="T6542" s="297">
        <v>46311.754166666666</v>
      </c>
    </row>
    <row r="6543" spans="1:20" x14ac:dyDescent="0.35">
      <c r="A6543" t="s">
        <v>116</v>
      </c>
      <c r="B6543" t="s">
        <v>117</v>
      </c>
      <c r="C6543" t="s">
        <v>89</v>
      </c>
      <c r="D6543" s="29">
        <v>46719</v>
      </c>
      <c r="E6543">
        <v>0</v>
      </c>
      <c r="F6543">
        <v>0</v>
      </c>
      <c r="G6543">
        <v>0</v>
      </c>
      <c r="H6543">
        <v>0</v>
      </c>
      <c r="L6543">
        <v>359.08817099999999</v>
      </c>
      <c r="R6543">
        <v>517.65409899999997</v>
      </c>
      <c r="S6543" t="s">
        <v>90</v>
      </c>
      <c r="T6543" s="297">
        <v>46311.754166666666</v>
      </c>
    </row>
    <row r="6544" spans="1:20" x14ac:dyDescent="0.35">
      <c r="A6544" t="s">
        <v>116</v>
      </c>
      <c r="B6544" t="s">
        <v>117</v>
      </c>
      <c r="C6544" t="s">
        <v>89</v>
      </c>
      <c r="D6544" s="29">
        <v>46720</v>
      </c>
      <c r="E6544">
        <v>0</v>
      </c>
      <c r="F6544">
        <v>0</v>
      </c>
      <c r="G6544">
        <v>0</v>
      </c>
      <c r="H6544">
        <v>0</v>
      </c>
      <c r="L6544">
        <v>359.08817099999999</v>
      </c>
      <c r="R6544">
        <v>517.65409899999997</v>
      </c>
      <c r="S6544" t="s">
        <v>90</v>
      </c>
      <c r="T6544" s="297">
        <v>46311.754166666666</v>
      </c>
    </row>
    <row r="6545" spans="1:20" x14ac:dyDescent="0.35">
      <c r="A6545" t="s">
        <v>116</v>
      </c>
      <c r="B6545" t="s">
        <v>117</v>
      </c>
      <c r="C6545" t="s">
        <v>89</v>
      </c>
      <c r="D6545" s="29">
        <v>46721</v>
      </c>
      <c r="E6545">
        <v>0</v>
      </c>
      <c r="F6545">
        <v>0</v>
      </c>
      <c r="G6545">
        <v>0</v>
      </c>
      <c r="H6545">
        <v>0</v>
      </c>
      <c r="L6545">
        <v>359.08817099999999</v>
      </c>
      <c r="R6545">
        <v>517.65409899999997</v>
      </c>
      <c r="S6545" t="s">
        <v>90</v>
      </c>
      <c r="T6545" s="297">
        <v>46311.754166666666</v>
      </c>
    </row>
    <row r="6546" spans="1:20" x14ac:dyDescent="0.35">
      <c r="A6546" t="s">
        <v>116</v>
      </c>
      <c r="B6546" t="s">
        <v>117</v>
      </c>
      <c r="C6546" t="s">
        <v>89</v>
      </c>
      <c r="D6546" s="29">
        <v>46722</v>
      </c>
      <c r="E6546">
        <v>0</v>
      </c>
      <c r="F6546">
        <v>0</v>
      </c>
      <c r="G6546">
        <v>0</v>
      </c>
      <c r="H6546">
        <v>0</v>
      </c>
      <c r="L6546">
        <v>359.08817099999999</v>
      </c>
      <c r="R6546">
        <v>517.65409899999997</v>
      </c>
      <c r="S6546" t="s">
        <v>90</v>
      </c>
      <c r="T6546" s="297">
        <v>46311.754166666666</v>
      </c>
    </row>
    <row r="6547" spans="1:20" x14ac:dyDescent="0.35">
      <c r="A6547" t="s">
        <v>116</v>
      </c>
      <c r="B6547" t="s">
        <v>117</v>
      </c>
      <c r="C6547" t="s">
        <v>89</v>
      </c>
      <c r="D6547" s="29">
        <v>46723</v>
      </c>
      <c r="E6547">
        <v>0</v>
      </c>
      <c r="F6547">
        <v>0</v>
      </c>
      <c r="G6547">
        <v>0</v>
      </c>
      <c r="H6547">
        <v>0</v>
      </c>
      <c r="L6547">
        <v>359.08817099999999</v>
      </c>
      <c r="R6547">
        <v>517.65409899999997</v>
      </c>
      <c r="S6547" t="s">
        <v>90</v>
      </c>
      <c r="T6547" s="297">
        <v>46311.754166666666</v>
      </c>
    </row>
    <row r="6548" spans="1:20" x14ac:dyDescent="0.35">
      <c r="A6548" t="s">
        <v>116</v>
      </c>
      <c r="B6548" t="s">
        <v>117</v>
      </c>
      <c r="C6548" t="s">
        <v>89</v>
      </c>
      <c r="D6548" s="29">
        <v>46724</v>
      </c>
      <c r="E6548">
        <v>0</v>
      </c>
      <c r="F6548">
        <v>0</v>
      </c>
      <c r="G6548">
        <v>0</v>
      </c>
      <c r="H6548">
        <v>0</v>
      </c>
      <c r="L6548">
        <v>359.08817099999999</v>
      </c>
      <c r="R6548">
        <v>517.65409899999997</v>
      </c>
      <c r="S6548" t="s">
        <v>90</v>
      </c>
      <c r="T6548" s="297">
        <v>46311.754166666666</v>
      </c>
    </row>
    <row r="6549" spans="1:20" x14ac:dyDescent="0.35">
      <c r="A6549" t="s">
        <v>116</v>
      </c>
      <c r="B6549" t="s">
        <v>117</v>
      </c>
      <c r="C6549" t="s">
        <v>89</v>
      </c>
      <c r="D6549" s="29">
        <v>46725</v>
      </c>
      <c r="E6549">
        <v>0</v>
      </c>
      <c r="F6549">
        <v>0</v>
      </c>
      <c r="G6549">
        <v>0</v>
      </c>
      <c r="H6549">
        <v>0</v>
      </c>
      <c r="L6549">
        <v>359.08817099999999</v>
      </c>
      <c r="R6549">
        <v>517.65409899999997</v>
      </c>
      <c r="S6549" t="s">
        <v>90</v>
      </c>
      <c r="T6549" s="297">
        <v>46311.754166666666</v>
      </c>
    </row>
    <row r="6550" spans="1:20" x14ac:dyDescent="0.35">
      <c r="A6550" t="s">
        <v>116</v>
      </c>
      <c r="B6550" t="s">
        <v>117</v>
      </c>
      <c r="C6550" t="s">
        <v>89</v>
      </c>
      <c r="D6550" s="29">
        <v>46726</v>
      </c>
      <c r="E6550">
        <v>0</v>
      </c>
      <c r="F6550">
        <v>0</v>
      </c>
      <c r="G6550">
        <v>0</v>
      </c>
      <c r="H6550">
        <v>0</v>
      </c>
      <c r="L6550">
        <v>359.08817099999999</v>
      </c>
      <c r="R6550">
        <v>517.65409899999997</v>
      </c>
      <c r="S6550" t="s">
        <v>90</v>
      </c>
      <c r="T6550" s="297">
        <v>46311.754166666666</v>
      </c>
    </row>
    <row r="6551" spans="1:20" x14ac:dyDescent="0.35">
      <c r="A6551" t="s">
        <v>116</v>
      </c>
      <c r="B6551" t="s">
        <v>117</v>
      </c>
      <c r="C6551" t="s">
        <v>89</v>
      </c>
      <c r="D6551" s="29">
        <v>46727</v>
      </c>
      <c r="E6551">
        <v>0</v>
      </c>
      <c r="F6551">
        <v>0</v>
      </c>
      <c r="G6551">
        <v>0</v>
      </c>
      <c r="H6551">
        <v>0</v>
      </c>
      <c r="L6551">
        <v>359.08817099999999</v>
      </c>
      <c r="R6551">
        <v>517.65409899999997</v>
      </c>
      <c r="S6551" t="s">
        <v>90</v>
      </c>
      <c r="T6551" s="297">
        <v>46311.754166666666</v>
      </c>
    </row>
    <row r="6552" spans="1:20" x14ac:dyDescent="0.35">
      <c r="A6552" t="s">
        <v>116</v>
      </c>
      <c r="B6552" t="s">
        <v>117</v>
      </c>
      <c r="C6552" t="s">
        <v>89</v>
      </c>
      <c r="D6552" s="29">
        <v>46728</v>
      </c>
      <c r="E6552">
        <v>0</v>
      </c>
      <c r="F6552">
        <v>0</v>
      </c>
      <c r="G6552">
        <v>0</v>
      </c>
      <c r="H6552">
        <v>0</v>
      </c>
      <c r="L6552">
        <v>359.08817099999999</v>
      </c>
      <c r="R6552">
        <v>517.65409899999997</v>
      </c>
      <c r="S6552" t="s">
        <v>90</v>
      </c>
      <c r="T6552" s="297">
        <v>46311.754166666666</v>
      </c>
    </row>
    <row r="6553" spans="1:20" x14ac:dyDescent="0.35">
      <c r="A6553" t="s">
        <v>116</v>
      </c>
      <c r="B6553" t="s">
        <v>117</v>
      </c>
      <c r="C6553" t="s">
        <v>89</v>
      </c>
      <c r="D6553" s="29">
        <v>46729</v>
      </c>
      <c r="E6553">
        <v>0</v>
      </c>
      <c r="F6553">
        <v>0</v>
      </c>
      <c r="G6553">
        <v>0</v>
      </c>
      <c r="H6553">
        <v>0</v>
      </c>
      <c r="L6553">
        <v>359.08817099999999</v>
      </c>
      <c r="R6553">
        <v>517.65409899999997</v>
      </c>
      <c r="S6553" t="s">
        <v>90</v>
      </c>
      <c r="T6553" s="297">
        <v>46311.754166666666</v>
      </c>
    </row>
    <row r="6554" spans="1:20" x14ac:dyDescent="0.35">
      <c r="A6554" t="s">
        <v>116</v>
      </c>
      <c r="B6554" t="s">
        <v>117</v>
      </c>
      <c r="C6554" t="s">
        <v>89</v>
      </c>
      <c r="D6554" s="29">
        <v>46730</v>
      </c>
      <c r="E6554">
        <v>0</v>
      </c>
      <c r="F6554">
        <v>0</v>
      </c>
      <c r="G6554">
        <v>0</v>
      </c>
      <c r="H6554">
        <v>0</v>
      </c>
      <c r="L6554">
        <v>359.08817099999999</v>
      </c>
      <c r="R6554">
        <v>517.65409899999997</v>
      </c>
      <c r="S6554" t="s">
        <v>90</v>
      </c>
      <c r="T6554" s="297">
        <v>46311.754166666666</v>
      </c>
    </row>
    <row r="6555" spans="1:20" x14ac:dyDescent="0.35">
      <c r="A6555" t="s">
        <v>116</v>
      </c>
      <c r="B6555" t="s">
        <v>117</v>
      </c>
      <c r="C6555" t="s">
        <v>89</v>
      </c>
      <c r="D6555" s="29">
        <v>46731</v>
      </c>
      <c r="E6555">
        <v>0</v>
      </c>
      <c r="F6555">
        <v>0</v>
      </c>
      <c r="G6555">
        <v>0</v>
      </c>
      <c r="H6555">
        <v>0</v>
      </c>
      <c r="L6555">
        <v>359.08817099999999</v>
      </c>
      <c r="R6555">
        <v>517.65409899999997</v>
      </c>
      <c r="S6555" t="s">
        <v>90</v>
      </c>
      <c r="T6555" s="297">
        <v>46311.754166666666</v>
      </c>
    </row>
    <row r="6556" spans="1:20" x14ac:dyDescent="0.35">
      <c r="A6556" t="s">
        <v>116</v>
      </c>
      <c r="B6556" t="s">
        <v>117</v>
      </c>
      <c r="C6556" t="s">
        <v>89</v>
      </c>
      <c r="D6556" s="29">
        <v>46732</v>
      </c>
      <c r="E6556">
        <v>0</v>
      </c>
      <c r="F6556">
        <v>0</v>
      </c>
      <c r="G6556">
        <v>0</v>
      </c>
      <c r="H6556">
        <v>0</v>
      </c>
      <c r="L6556">
        <v>359.08817099999999</v>
      </c>
      <c r="R6556">
        <v>517.65409899999997</v>
      </c>
      <c r="S6556" t="s">
        <v>90</v>
      </c>
      <c r="T6556" s="297">
        <v>46311.754166666666</v>
      </c>
    </row>
    <row r="6557" spans="1:20" x14ac:dyDescent="0.35">
      <c r="A6557" t="s">
        <v>116</v>
      </c>
      <c r="B6557" t="s">
        <v>117</v>
      </c>
      <c r="C6557" t="s">
        <v>89</v>
      </c>
      <c r="D6557" s="29">
        <v>46733</v>
      </c>
      <c r="E6557">
        <v>0</v>
      </c>
      <c r="F6557">
        <v>0</v>
      </c>
      <c r="G6557">
        <v>0</v>
      </c>
      <c r="H6557">
        <v>0</v>
      </c>
      <c r="L6557">
        <v>359.08817099999999</v>
      </c>
      <c r="R6557">
        <v>517.65409899999997</v>
      </c>
      <c r="S6557" t="s">
        <v>90</v>
      </c>
      <c r="T6557" s="297">
        <v>46311.754166666666</v>
      </c>
    </row>
    <row r="6558" spans="1:20" x14ac:dyDescent="0.35">
      <c r="A6558" t="s">
        <v>116</v>
      </c>
      <c r="B6558" t="s">
        <v>117</v>
      </c>
      <c r="C6558" t="s">
        <v>89</v>
      </c>
      <c r="D6558" s="29">
        <v>46734</v>
      </c>
      <c r="E6558">
        <v>0</v>
      </c>
      <c r="F6558">
        <v>0</v>
      </c>
      <c r="G6558">
        <v>0</v>
      </c>
      <c r="H6558">
        <v>0</v>
      </c>
      <c r="L6558">
        <v>359.08817099999999</v>
      </c>
      <c r="R6558">
        <v>517.65409899999997</v>
      </c>
      <c r="S6558" t="s">
        <v>90</v>
      </c>
      <c r="T6558" s="297">
        <v>46311.754166666666</v>
      </c>
    </row>
    <row r="6559" spans="1:20" x14ac:dyDescent="0.35">
      <c r="A6559" t="s">
        <v>116</v>
      </c>
      <c r="B6559" t="s">
        <v>117</v>
      </c>
      <c r="C6559" t="s">
        <v>89</v>
      </c>
      <c r="D6559" s="29">
        <v>46735</v>
      </c>
      <c r="E6559">
        <v>0</v>
      </c>
      <c r="F6559">
        <v>0</v>
      </c>
      <c r="G6559">
        <v>0</v>
      </c>
      <c r="H6559">
        <v>0</v>
      </c>
      <c r="L6559">
        <v>359.08817099999999</v>
      </c>
      <c r="R6559">
        <v>517.65409899999997</v>
      </c>
      <c r="S6559" t="s">
        <v>90</v>
      </c>
      <c r="T6559" s="297">
        <v>46311.754166666666</v>
      </c>
    </row>
    <row r="6560" spans="1:20" x14ac:dyDescent="0.35">
      <c r="A6560" t="s">
        <v>116</v>
      </c>
      <c r="B6560" t="s">
        <v>117</v>
      </c>
      <c r="C6560" t="s">
        <v>89</v>
      </c>
      <c r="D6560" s="29">
        <v>46736</v>
      </c>
      <c r="E6560">
        <v>0</v>
      </c>
      <c r="F6560">
        <v>0</v>
      </c>
      <c r="G6560">
        <v>0</v>
      </c>
      <c r="H6560">
        <v>0</v>
      </c>
      <c r="L6560">
        <v>359.08817099999999</v>
      </c>
      <c r="R6560">
        <v>517.65409899999997</v>
      </c>
      <c r="S6560" t="s">
        <v>90</v>
      </c>
      <c r="T6560" s="297">
        <v>46311.754166666666</v>
      </c>
    </row>
    <row r="6561" spans="1:20" x14ac:dyDescent="0.35">
      <c r="A6561" t="s">
        <v>116</v>
      </c>
      <c r="B6561" t="s">
        <v>117</v>
      </c>
      <c r="C6561" t="s">
        <v>89</v>
      </c>
      <c r="D6561" s="29">
        <v>46737</v>
      </c>
      <c r="E6561">
        <v>0</v>
      </c>
      <c r="F6561">
        <v>0</v>
      </c>
      <c r="G6561">
        <v>0</v>
      </c>
      <c r="H6561">
        <v>0</v>
      </c>
      <c r="L6561">
        <v>359.08817099999999</v>
      </c>
      <c r="R6561">
        <v>517.65409899999997</v>
      </c>
      <c r="S6561" t="s">
        <v>90</v>
      </c>
      <c r="T6561" s="297">
        <v>46311.754166666666</v>
      </c>
    </row>
    <row r="6562" spans="1:20" x14ac:dyDescent="0.35">
      <c r="A6562" t="s">
        <v>116</v>
      </c>
      <c r="B6562" t="s">
        <v>117</v>
      </c>
      <c r="C6562" t="s">
        <v>89</v>
      </c>
      <c r="D6562" s="29">
        <v>46738</v>
      </c>
      <c r="E6562">
        <v>0</v>
      </c>
      <c r="F6562">
        <v>0</v>
      </c>
      <c r="G6562">
        <v>0</v>
      </c>
      <c r="H6562">
        <v>0</v>
      </c>
      <c r="L6562">
        <v>359.08817099999999</v>
      </c>
      <c r="R6562">
        <v>517.65409899999997</v>
      </c>
      <c r="S6562" t="s">
        <v>90</v>
      </c>
      <c r="T6562" s="297">
        <v>46311.754166666666</v>
      </c>
    </row>
    <row r="6563" spans="1:20" x14ac:dyDescent="0.35">
      <c r="A6563" t="s">
        <v>116</v>
      </c>
      <c r="B6563" t="s">
        <v>117</v>
      </c>
      <c r="C6563" t="s">
        <v>89</v>
      </c>
      <c r="D6563" s="29">
        <v>46739</v>
      </c>
      <c r="E6563">
        <v>0</v>
      </c>
      <c r="F6563">
        <v>0</v>
      </c>
      <c r="G6563">
        <v>0</v>
      </c>
      <c r="H6563">
        <v>0</v>
      </c>
      <c r="L6563">
        <v>359.08817099999999</v>
      </c>
      <c r="R6563">
        <v>517.65409899999997</v>
      </c>
      <c r="S6563" t="s">
        <v>90</v>
      </c>
      <c r="T6563" s="297">
        <v>46311.754166666666</v>
      </c>
    </row>
    <row r="6564" spans="1:20" x14ac:dyDescent="0.35">
      <c r="A6564" t="s">
        <v>116</v>
      </c>
      <c r="B6564" t="s">
        <v>117</v>
      </c>
      <c r="C6564" t="s">
        <v>89</v>
      </c>
      <c r="D6564" s="29">
        <v>46740</v>
      </c>
      <c r="E6564">
        <v>0</v>
      </c>
      <c r="F6564">
        <v>0</v>
      </c>
      <c r="G6564">
        <v>0</v>
      </c>
      <c r="H6564">
        <v>0</v>
      </c>
      <c r="L6564">
        <v>359.08817099999999</v>
      </c>
      <c r="R6564">
        <v>517.65409899999997</v>
      </c>
      <c r="S6564" t="s">
        <v>90</v>
      </c>
      <c r="T6564" s="297">
        <v>46311.754166666666</v>
      </c>
    </row>
    <row r="6565" spans="1:20" x14ac:dyDescent="0.35">
      <c r="A6565" t="s">
        <v>116</v>
      </c>
      <c r="B6565" t="s">
        <v>117</v>
      </c>
      <c r="C6565" t="s">
        <v>89</v>
      </c>
      <c r="D6565" s="29">
        <v>46741</v>
      </c>
      <c r="E6565">
        <v>0</v>
      </c>
      <c r="F6565">
        <v>0</v>
      </c>
      <c r="G6565">
        <v>0</v>
      </c>
      <c r="H6565">
        <v>0</v>
      </c>
      <c r="L6565">
        <v>359.08817099999999</v>
      </c>
      <c r="R6565">
        <v>517.65409899999997</v>
      </c>
      <c r="S6565" t="s">
        <v>90</v>
      </c>
      <c r="T6565" s="297">
        <v>46311.754166666666</v>
      </c>
    </row>
    <row r="6566" spans="1:20" x14ac:dyDescent="0.35">
      <c r="A6566" t="s">
        <v>116</v>
      </c>
      <c r="B6566" t="s">
        <v>117</v>
      </c>
      <c r="C6566" t="s">
        <v>89</v>
      </c>
      <c r="D6566" s="29">
        <v>46742</v>
      </c>
      <c r="E6566">
        <v>0</v>
      </c>
      <c r="F6566">
        <v>0</v>
      </c>
      <c r="G6566">
        <v>0</v>
      </c>
      <c r="H6566">
        <v>0</v>
      </c>
      <c r="L6566">
        <v>359.08817099999999</v>
      </c>
      <c r="R6566">
        <v>517.65409899999997</v>
      </c>
      <c r="S6566" t="s">
        <v>90</v>
      </c>
      <c r="T6566" s="297">
        <v>46311.754166666666</v>
      </c>
    </row>
    <row r="6567" spans="1:20" x14ac:dyDescent="0.35">
      <c r="A6567" t="s">
        <v>116</v>
      </c>
      <c r="B6567" t="s">
        <v>117</v>
      </c>
      <c r="C6567" t="s">
        <v>89</v>
      </c>
      <c r="D6567" s="29">
        <v>46743</v>
      </c>
      <c r="E6567">
        <v>0</v>
      </c>
      <c r="F6567">
        <v>0</v>
      </c>
      <c r="G6567">
        <v>0</v>
      </c>
      <c r="H6567">
        <v>0</v>
      </c>
      <c r="L6567">
        <v>359.08817099999999</v>
      </c>
      <c r="R6567">
        <v>517.65409899999997</v>
      </c>
      <c r="S6567" t="s">
        <v>90</v>
      </c>
      <c r="T6567" s="297">
        <v>46311.754166666666</v>
      </c>
    </row>
    <row r="6568" spans="1:20" x14ac:dyDescent="0.35">
      <c r="A6568" t="s">
        <v>116</v>
      </c>
      <c r="B6568" t="s">
        <v>117</v>
      </c>
      <c r="C6568" t="s">
        <v>89</v>
      </c>
      <c r="D6568" s="29">
        <v>46744</v>
      </c>
      <c r="E6568">
        <v>0</v>
      </c>
      <c r="F6568">
        <v>0</v>
      </c>
      <c r="G6568">
        <v>0</v>
      </c>
      <c r="H6568">
        <v>0</v>
      </c>
      <c r="L6568">
        <v>359.08817099999999</v>
      </c>
      <c r="R6568">
        <v>517.65409899999997</v>
      </c>
      <c r="S6568" t="s">
        <v>90</v>
      </c>
      <c r="T6568" s="297">
        <v>46311.754166666666</v>
      </c>
    </row>
    <row r="6569" spans="1:20" x14ac:dyDescent="0.35">
      <c r="A6569" t="s">
        <v>116</v>
      </c>
      <c r="B6569" t="s">
        <v>117</v>
      </c>
      <c r="C6569" t="s">
        <v>89</v>
      </c>
      <c r="D6569" s="29">
        <v>46745</v>
      </c>
      <c r="E6569">
        <v>0</v>
      </c>
      <c r="F6569">
        <v>0</v>
      </c>
      <c r="G6569">
        <v>0</v>
      </c>
      <c r="H6569">
        <v>0</v>
      </c>
      <c r="L6569">
        <v>359.08817099999999</v>
      </c>
      <c r="R6569">
        <v>517.65409899999997</v>
      </c>
      <c r="S6569" t="s">
        <v>90</v>
      </c>
      <c r="T6569" s="297">
        <v>46311.754166666666</v>
      </c>
    </row>
    <row r="6570" spans="1:20" x14ac:dyDescent="0.35">
      <c r="A6570" t="s">
        <v>116</v>
      </c>
      <c r="B6570" t="s">
        <v>117</v>
      </c>
      <c r="C6570" t="s">
        <v>89</v>
      </c>
      <c r="D6570" s="29">
        <v>46746</v>
      </c>
      <c r="E6570">
        <v>0</v>
      </c>
      <c r="F6570">
        <v>0</v>
      </c>
      <c r="G6570">
        <v>0</v>
      </c>
      <c r="H6570">
        <v>0</v>
      </c>
      <c r="L6570">
        <v>359.08817099999999</v>
      </c>
      <c r="R6570">
        <v>517.65409899999997</v>
      </c>
      <c r="S6570" t="s">
        <v>90</v>
      </c>
      <c r="T6570" s="297">
        <v>46311.754166666666</v>
      </c>
    </row>
    <row r="6571" spans="1:20" x14ac:dyDescent="0.35">
      <c r="A6571" t="s">
        <v>116</v>
      </c>
      <c r="B6571" t="s">
        <v>117</v>
      </c>
      <c r="C6571" t="s">
        <v>89</v>
      </c>
      <c r="D6571" s="29">
        <v>46747</v>
      </c>
      <c r="E6571">
        <v>0</v>
      </c>
      <c r="F6571">
        <v>0</v>
      </c>
      <c r="G6571">
        <v>0</v>
      </c>
      <c r="H6571">
        <v>0</v>
      </c>
      <c r="L6571">
        <v>359.08817099999999</v>
      </c>
      <c r="R6571">
        <v>517.65409899999997</v>
      </c>
      <c r="S6571" t="s">
        <v>90</v>
      </c>
      <c r="T6571" s="297">
        <v>46311.754166666666</v>
      </c>
    </row>
    <row r="6572" spans="1:20" x14ac:dyDescent="0.35">
      <c r="A6572" t="s">
        <v>116</v>
      </c>
      <c r="B6572" t="s">
        <v>117</v>
      </c>
      <c r="C6572" t="s">
        <v>89</v>
      </c>
      <c r="D6572" s="29">
        <v>46748</v>
      </c>
      <c r="E6572">
        <v>0</v>
      </c>
      <c r="F6572">
        <v>0</v>
      </c>
      <c r="G6572">
        <v>0</v>
      </c>
      <c r="H6572">
        <v>0</v>
      </c>
      <c r="L6572">
        <v>359.08817099999999</v>
      </c>
      <c r="R6572">
        <v>517.65409899999997</v>
      </c>
      <c r="S6572" t="s">
        <v>90</v>
      </c>
      <c r="T6572" s="297">
        <v>46311.754166666666</v>
      </c>
    </row>
    <row r="6573" spans="1:20" x14ac:dyDescent="0.35">
      <c r="A6573" t="s">
        <v>116</v>
      </c>
      <c r="B6573" t="s">
        <v>117</v>
      </c>
      <c r="C6573" t="s">
        <v>89</v>
      </c>
      <c r="D6573" s="29">
        <v>46749</v>
      </c>
      <c r="E6573">
        <v>0</v>
      </c>
      <c r="F6573">
        <v>0</v>
      </c>
      <c r="G6573">
        <v>0</v>
      </c>
      <c r="H6573">
        <v>0</v>
      </c>
      <c r="L6573">
        <v>359.08817099999999</v>
      </c>
      <c r="R6573">
        <v>517.65409899999997</v>
      </c>
      <c r="S6573" t="s">
        <v>90</v>
      </c>
      <c r="T6573" s="297">
        <v>46311.754166666666</v>
      </c>
    </row>
    <row r="6574" spans="1:20" x14ac:dyDescent="0.35">
      <c r="A6574" t="s">
        <v>116</v>
      </c>
      <c r="B6574" t="s">
        <v>117</v>
      </c>
      <c r="C6574" t="s">
        <v>89</v>
      </c>
      <c r="D6574" s="29">
        <v>46750</v>
      </c>
      <c r="E6574">
        <v>0</v>
      </c>
      <c r="F6574">
        <v>0</v>
      </c>
      <c r="G6574">
        <v>0</v>
      </c>
      <c r="H6574">
        <v>0</v>
      </c>
      <c r="L6574">
        <v>359.08817099999999</v>
      </c>
      <c r="R6574">
        <v>517.65409899999997</v>
      </c>
      <c r="S6574" t="s">
        <v>90</v>
      </c>
      <c r="T6574" s="297">
        <v>46311.754166666666</v>
      </c>
    </row>
    <row r="6575" spans="1:20" x14ac:dyDescent="0.35">
      <c r="A6575" t="s">
        <v>116</v>
      </c>
      <c r="B6575" t="s">
        <v>117</v>
      </c>
      <c r="C6575" t="s">
        <v>89</v>
      </c>
      <c r="D6575" s="29">
        <v>46751</v>
      </c>
      <c r="E6575">
        <v>0</v>
      </c>
      <c r="F6575">
        <v>0</v>
      </c>
      <c r="G6575">
        <v>0</v>
      </c>
      <c r="H6575">
        <v>0</v>
      </c>
      <c r="L6575">
        <v>359.08817099999999</v>
      </c>
      <c r="R6575">
        <v>517.65409899999997</v>
      </c>
      <c r="S6575" t="s">
        <v>90</v>
      </c>
      <c r="T6575" s="297">
        <v>46311.754166666666</v>
      </c>
    </row>
    <row r="6576" spans="1:20" x14ac:dyDescent="0.35">
      <c r="A6576" t="s">
        <v>116</v>
      </c>
      <c r="B6576" t="s">
        <v>117</v>
      </c>
      <c r="C6576" t="s">
        <v>89</v>
      </c>
      <c r="D6576" s="29">
        <v>46752</v>
      </c>
      <c r="E6576">
        <v>0</v>
      </c>
      <c r="F6576">
        <v>0</v>
      </c>
      <c r="G6576">
        <v>0</v>
      </c>
      <c r="H6576">
        <v>0</v>
      </c>
      <c r="L6576">
        <v>359.08817099999999</v>
      </c>
      <c r="R6576">
        <v>517.65409899999997</v>
      </c>
      <c r="S6576" t="s">
        <v>90</v>
      </c>
      <c r="T6576" s="297">
        <v>46311.754166666666</v>
      </c>
    </row>
    <row r="6577" spans="1:20" x14ac:dyDescent="0.35">
      <c r="A6577" t="s">
        <v>118</v>
      </c>
      <c r="B6577" t="s">
        <v>119</v>
      </c>
      <c r="C6577" t="s">
        <v>89</v>
      </c>
      <c r="D6577" s="29">
        <v>46388</v>
      </c>
      <c r="E6577">
        <v>0</v>
      </c>
      <c r="F6577">
        <v>0</v>
      </c>
      <c r="G6577">
        <v>0</v>
      </c>
      <c r="H6577">
        <v>0</v>
      </c>
      <c r="R6577">
        <v>0</v>
      </c>
      <c r="S6577" t="s">
        <v>90</v>
      </c>
      <c r="T6577" s="297">
        <v>46311.754166666666</v>
      </c>
    </row>
    <row r="6578" spans="1:20" x14ac:dyDescent="0.35">
      <c r="A6578" t="s">
        <v>118</v>
      </c>
      <c r="B6578" t="s">
        <v>119</v>
      </c>
      <c r="C6578" t="s">
        <v>89</v>
      </c>
      <c r="D6578" s="29">
        <v>46389</v>
      </c>
      <c r="E6578">
        <v>0</v>
      </c>
      <c r="F6578">
        <v>0</v>
      </c>
      <c r="G6578">
        <v>0</v>
      </c>
      <c r="H6578">
        <v>0</v>
      </c>
      <c r="R6578">
        <v>0</v>
      </c>
      <c r="S6578" t="s">
        <v>90</v>
      </c>
      <c r="T6578" s="297">
        <v>46311.754166666666</v>
      </c>
    </row>
    <row r="6579" spans="1:20" x14ac:dyDescent="0.35">
      <c r="A6579" t="s">
        <v>118</v>
      </c>
      <c r="B6579" t="s">
        <v>119</v>
      </c>
      <c r="C6579" t="s">
        <v>89</v>
      </c>
      <c r="D6579" s="29">
        <v>46390</v>
      </c>
      <c r="E6579">
        <v>0</v>
      </c>
      <c r="F6579">
        <v>0</v>
      </c>
      <c r="G6579">
        <v>0</v>
      </c>
      <c r="H6579">
        <v>0</v>
      </c>
      <c r="R6579">
        <v>0</v>
      </c>
      <c r="S6579" t="s">
        <v>90</v>
      </c>
      <c r="T6579" s="297">
        <v>46311.754166666666</v>
      </c>
    </row>
    <row r="6580" spans="1:20" x14ac:dyDescent="0.35">
      <c r="A6580" t="s">
        <v>118</v>
      </c>
      <c r="B6580" t="s">
        <v>119</v>
      </c>
      <c r="C6580" t="s">
        <v>89</v>
      </c>
      <c r="D6580" s="29">
        <v>46391</v>
      </c>
      <c r="E6580">
        <v>0</v>
      </c>
      <c r="F6580">
        <v>0</v>
      </c>
      <c r="G6580">
        <v>0</v>
      </c>
      <c r="H6580">
        <v>0</v>
      </c>
      <c r="R6580">
        <v>0</v>
      </c>
      <c r="S6580" t="s">
        <v>90</v>
      </c>
      <c r="T6580" s="297">
        <v>46311.754166666666</v>
      </c>
    </row>
    <row r="6581" spans="1:20" x14ac:dyDescent="0.35">
      <c r="A6581" t="s">
        <v>118</v>
      </c>
      <c r="B6581" t="s">
        <v>119</v>
      </c>
      <c r="C6581" t="s">
        <v>89</v>
      </c>
      <c r="D6581" s="29">
        <v>46392</v>
      </c>
      <c r="E6581">
        <v>0</v>
      </c>
      <c r="F6581">
        <v>0</v>
      </c>
      <c r="G6581">
        <v>0</v>
      </c>
      <c r="H6581">
        <v>0</v>
      </c>
      <c r="R6581">
        <v>0</v>
      </c>
      <c r="S6581" t="s">
        <v>90</v>
      </c>
      <c r="T6581" s="297">
        <v>46311.754166666666</v>
      </c>
    </row>
    <row r="6582" spans="1:20" x14ac:dyDescent="0.35">
      <c r="A6582" t="s">
        <v>118</v>
      </c>
      <c r="B6582" t="s">
        <v>119</v>
      </c>
      <c r="C6582" t="s">
        <v>89</v>
      </c>
      <c r="D6582" s="29">
        <v>46393</v>
      </c>
      <c r="E6582">
        <v>0</v>
      </c>
      <c r="F6582">
        <v>0</v>
      </c>
      <c r="G6582">
        <v>0</v>
      </c>
      <c r="H6582">
        <v>0</v>
      </c>
      <c r="R6582">
        <v>0</v>
      </c>
      <c r="S6582" t="s">
        <v>90</v>
      </c>
      <c r="T6582" s="297">
        <v>46311.754166666666</v>
      </c>
    </row>
    <row r="6583" spans="1:20" x14ac:dyDescent="0.35">
      <c r="A6583" t="s">
        <v>118</v>
      </c>
      <c r="B6583" t="s">
        <v>119</v>
      </c>
      <c r="C6583" t="s">
        <v>89</v>
      </c>
      <c r="D6583" s="29">
        <v>46394</v>
      </c>
      <c r="E6583">
        <v>0</v>
      </c>
      <c r="F6583">
        <v>0</v>
      </c>
      <c r="G6583">
        <v>0</v>
      </c>
      <c r="H6583">
        <v>0</v>
      </c>
      <c r="R6583">
        <v>0</v>
      </c>
      <c r="S6583" t="s">
        <v>90</v>
      </c>
      <c r="T6583" s="297">
        <v>46311.754166666666</v>
      </c>
    </row>
    <row r="6584" spans="1:20" x14ac:dyDescent="0.35">
      <c r="A6584" t="s">
        <v>118</v>
      </c>
      <c r="B6584" t="s">
        <v>119</v>
      </c>
      <c r="C6584" t="s">
        <v>89</v>
      </c>
      <c r="D6584" s="29">
        <v>46395</v>
      </c>
      <c r="E6584">
        <v>0</v>
      </c>
      <c r="F6584">
        <v>0</v>
      </c>
      <c r="G6584">
        <v>0</v>
      </c>
      <c r="H6584">
        <v>0</v>
      </c>
      <c r="R6584">
        <v>0</v>
      </c>
      <c r="S6584" t="s">
        <v>90</v>
      </c>
      <c r="T6584" s="297">
        <v>46311.754166666666</v>
      </c>
    </row>
    <row r="6585" spans="1:20" x14ac:dyDescent="0.35">
      <c r="A6585" t="s">
        <v>118</v>
      </c>
      <c r="B6585" t="s">
        <v>119</v>
      </c>
      <c r="C6585" t="s">
        <v>89</v>
      </c>
      <c r="D6585" s="29">
        <v>46396</v>
      </c>
      <c r="E6585">
        <v>0</v>
      </c>
      <c r="F6585">
        <v>0</v>
      </c>
      <c r="G6585">
        <v>0</v>
      </c>
      <c r="H6585">
        <v>0</v>
      </c>
      <c r="R6585">
        <v>0</v>
      </c>
      <c r="S6585" t="s">
        <v>90</v>
      </c>
      <c r="T6585" s="297">
        <v>46311.754166666666</v>
      </c>
    </row>
    <row r="6586" spans="1:20" x14ac:dyDescent="0.35">
      <c r="A6586" t="s">
        <v>118</v>
      </c>
      <c r="B6586" t="s">
        <v>119</v>
      </c>
      <c r="C6586" t="s">
        <v>89</v>
      </c>
      <c r="D6586" s="29">
        <v>46397</v>
      </c>
      <c r="E6586">
        <v>0</v>
      </c>
      <c r="F6586">
        <v>0</v>
      </c>
      <c r="G6586">
        <v>0</v>
      </c>
      <c r="H6586">
        <v>0</v>
      </c>
      <c r="R6586">
        <v>0</v>
      </c>
      <c r="S6586" t="s">
        <v>90</v>
      </c>
      <c r="T6586" s="297">
        <v>46311.754166666666</v>
      </c>
    </row>
    <row r="6587" spans="1:20" x14ac:dyDescent="0.35">
      <c r="A6587" t="s">
        <v>118</v>
      </c>
      <c r="B6587" t="s">
        <v>119</v>
      </c>
      <c r="C6587" t="s">
        <v>89</v>
      </c>
      <c r="D6587" s="29">
        <v>46398</v>
      </c>
      <c r="E6587">
        <v>0</v>
      </c>
      <c r="F6587">
        <v>0</v>
      </c>
      <c r="G6587">
        <v>0</v>
      </c>
      <c r="H6587">
        <v>0</v>
      </c>
      <c r="R6587">
        <v>0</v>
      </c>
      <c r="S6587" t="s">
        <v>90</v>
      </c>
      <c r="T6587" s="297">
        <v>46311.754166666666</v>
      </c>
    </row>
    <row r="6588" spans="1:20" x14ac:dyDescent="0.35">
      <c r="A6588" t="s">
        <v>118</v>
      </c>
      <c r="B6588" t="s">
        <v>119</v>
      </c>
      <c r="C6588" t="s">
        <v>89</v>
      </c>
      <c r="D6588" s="29">
        <v>46399</v>
      </c>
      <c r="E6588">
        <v>0</v>
      </c>
      <c r="F6588">
        <v>0</v>
      </c>
      <c r="G6588">
        <v>0</v>
      </c>
      <c r="H6588">
        <v>0</v>
      </c>
      <c r="R6588">
        <v>0</v>
      </c>
      <c r="S6588" t="s">
        <v>90</v>
      </c>
      <c r="T6588" s="297">
        <v>46311.754166666666</v>
      </c>
    </row>
    <row r="6589" spans="1:20" x14ac:dyDescent="0.35">
      <c r="A6589" t="s">
        <v>118</v>
      </c>
      <c r="B6589" t="s">
        <v>119</v>
      </c>
      <c r="C6589" t="s">
        <v>89</v>
      </c>
      <c r="D6589" s="29">
        <v>46400</v>
      </c>
      <c r="E6589">
        <v>0</v>
      </c>
      <c r="F6589">
        <v>0</v>
      </c>
      <c r="G6589">
        <v>0</v>
      </c>
      <c r="H6589">
        <v>0</v>
      </c>
      <c r="R6589">
        <v>0</v>
      </c>
      <c r="S6589" t="s">
        <v>90</v>
      </c>
      <c r="T6589" s="297">
        <v>46311.754166666666</v>
      </c>
    </row>
    <row r="6590" spans="1:20" x14ac:dyDescent="0.35">
      <c r="A6590" t="s">
        <v>118</v>
      </c>
      <c r="B6590" t="s">
        <v>119</v>
      </c>
      <c r="C6590" t="s">
        <v>89</v>
      </c>
      <c r="D6590" s="29">
        <v>46401</v>
      </c>
      <c r="E6590">
        <v>0</v>
      </c>
      <c r="F6590">
        <v>0</v>
      </c>
      <c r="G6590">
        <v>0</v>
      </c>
      <c r="H6590">
        <v>0</v>
      </c>
      <c r="R6590">
        <v>0</v>
      </c>
      <c r="S6590" t="s">
        <v>90</v>
      </c>
      <c r="T6590" s="297">
        <v>46311.754166666666</v>
      </c>
    </row>
    <row r="6591" spans="1:20" x14ac:dyDescent="0.35">
      <c r="A6591" t="s">
        <v>118</v>
      </c>
      <c r="B6591" t="s">
        <v>119</v>
      </c>
      <c r="C6591" t="s">
        <v>89</v>
      </c>
      <c r="D6591" s="29">
        <v>46402</v>
      </c>
      <c r="E6591">
        <v>0</v>
      </c>
      <c r="F6591">
        <v>0</v>
      </c>
      <c r="G6591">
        <v>0</v>
      </c>
      <c r="H6591">
        <v>0</v>
      </c>
      <c r="R6591">
        <v>0</v>
      </c>
      <c r="S6591" t="s">
        <v>90</v>
      </c>
      <c r="T6591" s="297">
        <v>46311.754166666666</v>
      </c>
    </row>
    <row r="6592" spans="1:20" x14ac:dyDescent="0.35">
      <c r="A6592" t="s">
        <v>118</v>
      </c>
      <c r="B6592" t="s">
        <v>119</v>
      </c>
      <c r="C6592" t="s">
        <v>89</v>
      </c>
      <c r="D6592" s="29">
        <v>46403</v>
      </c>
      <c r="E6592">
        <v>0</v>
      </c>
      <c r="F6592">
        <v>0</v>
      </c>
      <c r="G6592">
        <v>0</v>
      </c>
      <c r="H6592">
        <v>0</v>
      </c>
      <c r="R6592">
        <v>0</v>
      </c>
      <c r="S6592" t="s">
        <v>90</v>
      </c>
      <c r="T6592" s="297">
        <v>46311.754166666666</v>
      </c>
    </row>
    <row r="6593" spans="1:20" x14ac:dyDescent="0.35">
      <c r="A6593" t="s">
        <v>118</v>
      </c>
      <c r="B6593" t="s">
        <v>119</v>
      </c>
      <c r="C6593" t="s">
        <v>89</v>
      </c>
      <c r="D6593" s="29">
        <v>46404</v>
      </c>
      <c r="E6593">
        <v>0</v>
      </c>
      <c r="F6593">
        <v>0</v>
      </c>
      <c r="G6593">
        <v>0</v>
      </c>
      <c r="H6593">
        <v>0</v>
      </c>
      <c r="R6593">
        <v>0</v>
      </c>
      <c r="S6593" t="s">
        <v>90</v>
      </c>
      <c r="T6593" s="297">
        <v>46311.754166666666</v>
      </c>
    </row>
    <row r="6594" spans="1:20" x14ac:dyDescent="0.35">
      <c r="A6594" t="s">
        <v>118</v>
      </c>
      <c r="B6594" t="s">
        <v>119</v>
      </c>
      <c r="C6594" t="s">
        <v>89</v>
      </c>
      <c r="D6594" s="29">
        <v>46405</v>
      </c>
      <c r="E6594">
        <v>0</v>
      </c>
      <c r="F6594">
        <v>0</v>
      </c>
      <c r="G6594">
        <v>0</v>
      </c>
      <c r="H6594">
        <v>0</v>
      </c>
      <c r="R6594">
        <v>0</v>
      </c>
      <c r="S6594" t="s">
        <v>90</v>
      </c>
      <c r="T6594" s="297">
        <v>46311.754166666666</v>
      </c>
    </row>
    <row r="6595" spans="1:20" x14ac:dyDescent="0.35">
      <c r="A6595" t="s">
        <v>118</v>
      </c>
      <c r="B6595" t="s">
        <v>119</v>
      </c>
      <c r="C6595" t="s">
        <v>89</v>
      </c>
      <c r="D6595" s="29">
        <v>46406</v>
      </c>
      <c r="E6595">
        <v>0</v>
      </c>
      <c r="F6595">
        <v>0</v>
      </c>
      <c r="G6595">
        <v>0</v>
      </c>
      <c r="H6595">
        <v>0</v>
      </c>
      <c r="R6595">
        <v>0</v>
      </c>
      <c r="S6595" t="s">
        <v>90</v>
      </c>
      <c r="T6595" s="297">
        <v>46311.754166666666</v>
      </c>
    </row>
    <row r="6596" spans="1:20" x14ac:dyDescent="0.35">
      <c r="A6596" t="s">
        <v>118</v>
      </c>
      <c r="B6596" t="s">
        <v>119</v>
      </c>
      <c r="C6596" t="s">
        <v>89</v>
      </c>
      <c r="D6596" s="29">
        <v>46407</v>
      </c>
      <c r="E6596">
        <v>0</v>
      </c>
      <c r="F6596">
        <v>0</v>
      </c>
      <c r="G6596">
        <v>0</v>
      </c>
      <c r="H6596">
        <v>0</v>
      </c>
      <c r="R6596">
        <v>0</v>
      </c>
      <c r="S6596" t="s">
        <v>90</v>
      </c>
      <c r="T6596" s="297">
        <v>46311.754166666666</v>
      </c>
    </row>
    <row r="6597" spans="1:20" x14ac:dyDescent="0.35">
      <c r="A6597" t="s">
        <v>118</v>
      </c>
      <c r="B6597" t="s">
        <v>119</v>
      </c>
      <c r="C6597" t="s">
        <v>89</v>
      </c>
      <c r="D6597" s="29">
        <v>46408</v>
      </c>
      <c r="E6597">
        <v>0</v>
      </c>
      <c r="F6597">
        <v>0</v>
      </c>
      <c r="G6597">
        <v>0</v>
      </c>
      <c r="H6597">
        <v>0</v>
      </c>
      <c r="R6597">
        <v>0</v>
      </c>
      <c r="S6597" t="s">
        <v>90</v>
      </c>
      <c r="T6597" s="297">
        <v>46311.754166666666</v>
      </c>
    </row>
    <row r="6598" spans="1:20" x14ac:dyDescent="0.35">
      <c r="A6598" t="s">
        <v>118</v>
      </c>
      <c r="B6598" t="s">
        <v>119</v>
      </c>
      <c r="C6598" t="s">
        <v>89</v>
      </c>
      <c r="D6598" s="29">
        <v>46409</v>
      </c>
      <c r="E6598">
        <v>0</v>
      </c>
      <c r="F6598">
        <v>0</v>
      </c>
      <c r="G6598">
        <v>0</v>
      </c>
      <c r="H6598">
        <v>0</v>
      </c>
      <c r="R6598">
        <v>0</v>
      </c>
      <c r="S6598" t="s">
        <v>90</v>
      </c>
      <c r="T6598" s="297">
        <v>46311.754166666666</v>
      </c>
    </row>
    <row r="6599" spans="1:20" x14ac:dyDescent="0.35">
      <c r="A6599" t="s">
        <v>118</v>
      </c>
      <c r="B6599" t="s">
        <v>119</v>
      </c>
      <c r="C6599" t="s">
        <v>89</v>
      </c>
      <c r="D6599" s="29">
        <v>46410</v>
      </c>
      <c r="E6599">
        <v>0</v>
      </c>
      <c r="F6599">
        <v>0</v>
      </c>
      <c r="G6599">
        <v>0</v>
      </c>
      <c r="H6599">
        <v>0</v>
      </c>
      <c r="R6599">
        <v>0</v>
      </c>
      <c r="S6599" t="s">
        <v>90</v>
      </c>
      <c r="T6599" s="297">
        <v>46311.754166666666</v>
      </c>
    </row>
    <row r="6600" spans="1:20" x14ac:dyDescent="0.35">
      <c r="A6600" t="s">
        <v>118</v>
      </c>
      <c r="B6600" t="s">
        <v>119</v>
      </c>
      <c r="C6600" t="s">
        <v>89</v>
      </c>
      <c r="D6600" s="29">
        <v>46411</v>
      </c>
      <c r="E6600">
        <v>0</v>
      </c>
      <c r="F6600">
        <v>0</v>
      </c>
      <c r="G6600">
        <v>0</v>
      </c>
      <c r="H6600">
        <v>0</v>
      </c>
      <c r="R6600">
        <v>0</v>
      </c>
      <c r="S6600" t="s">
        <v>90</v>
      </c>
      <c r="T6600" s="297">
        <v>46311.754166666666</v>
      </c>
    </row>
    <row r="6601" spans="1:20" x14ac:dyDescent="0.35">
      <c r="A6601" t="s">
        <v>118</v>
      </c>
      <c r="B6601" t="s">
        <v>119</v>
      </c>
      <c r="C6601" t="s">
        <v>89</v>
      </c>
      <c r="D6601" s="29">
        <v>46412</v>
      </c>
      <c r="E6601">
        <v>0</v>
      </c>
      <c r="F6601">
        <v>0</v>
      </c>
      <c r="G6601">
        <v>0</v>
      </c>
      <c r="H6601">
        <v>0</v>
      </c>
      <c r="R6601">
        <v>0</v>
      </c>
      <c r="S6601" t="s">
        <v>90</v>
      </c>
      <c r="T6601" s="297">
        <v>46311.754166666666</v>
      </c>
    </row>
    <row r="6602" spans="1:20" x14ac:dyDescent="0.35">
      <c r="A6602" t="s">
        <v>118</v>
      </c>
      <c r="B6602" t="s">
        <v>119</v>
      </c>
      <c r="C6602" t="s">
        <v>89</v>
      </c>
      <c r="D6602" s="29">
        <v>46413</v>
      </c>
      <c r="E6602">
        <v>0</v>
      </c>
      <c r="F6602">
        <v>0</v>
      </c>
      <c r="G6602">
        <v>0</v>
      </c>
      <c r="H6602">
        <v>0</v>
      </c>
      <c r="R6602">
        <v>0</v>
      </c>
      <c r="S6602" t="s">
        <v>90</v>
      </c>
      <c r="T6602" s="297">
        <v>46311.754166666666</v>
      </c>
    </row>
    <row r="6603" spans="1:20" x14ac:dyDescent="0.35">
      <c r="A6603" t="s">
        <v>118</v>
      </c>
      <c r="B6603" t="s">
        <v>119</v>
      </c>
      <c r="C6603" t="s">
        <v>89</v>
      </c>
      <c r="D6603" s="29">
        <v>46414</v>
      </c>
      <c r="E6603">
        <v>0</v>
      </c>
      <c r="F6603">
        <v>0</v>
      </c>
      <c r="G6603">
        <v>0</v>
      </c>
      <c r="H6603">
        <v>0</v>
      </c>
      <c r="R6603">
        <v>0</v>
      </c>
      <c r="S6603" t="s">
        <v>90</v>
      </c>
      <c r="T6603" s="297">
        <v>46311.754166666666</v>
      </c>
    </row>
    <row r="6604" spans="1:20" x14ac:dyDescent="0.35">
      <c r="A6604" t="s">
        <v>118</v>
      </c>
      <c r="B6604" t="s">
        <v>119</v>
      </c>
      <c r="C6604" t="s">
        <v>89</v>
      </c>
      <c r="D6604" s="29">
        <v>46415</v>
      </c>
      <c r="E6604">
        <v>0</v>
      </c>
      <c r="F6604">
        <v>0</v>
      </c>
      <c r="G6604">
        <v>0</v>
      </c>
      <c r="H6604">
        <v>0</v>
      </c>
      <c r="R6604">
        <v>0</v>
      </c>
      <c r="S6604" t="s">
        <v>90</v>
      </c>
      <c r="T6604" s="297">
        <v>46311.754166666666</v>
      </c>
    </row>
    <row r="6605" spans="1:20" x14ac:dyDescent="0.35">
      <c r="A6605" t="s">
        <v>118</v>
      </c>
      <c r="B6605" t="s">
        <v>119</v>
      </c>
      <c r="C6605" t="s">
        <v>89</v>
      </c>
      <c r="D6605" s="29">
        <v>46416</v>
      </c>
      <c r="E6605">
        <v>0</v>
      </c>
      <c r="F6605">
        <v>0</v>
      </c>
      <c r="G6605">
        <v>0</v>
      </c>
      <c r="H6605">
        <v>0</v>
      </c>
      <c r="R6605">
        <v>0</v>
      </c>
      <c r="S6605" t="s">
        <v>90</v>
      </c>
      <c r="T6605" s="297">
        <v>46311.754166666666</v>
      </c>
    </row>
    <row r="6606" spans="1:20" x14ac:dyDescent="0.35">
      <c r="A6606" t="s">
        <v>118</v>
      </c>
      <c r="B6606" t="s">
        <v>119</v>
      </c>
      <c r="C6606" t="s">
        <v>89</v>
      </c>
      <c r="D6606" s="29">
        <v>46417</v>
      </c>
      <c r="E6606">
        <v>0</v>
      </c>
      <c r="F6606">
        <v>0</v>
      </c>
      <c r="G6606">
        <v>0</v>
      </c>
      <c r="H6606">
        <v>0</v>
      </c>
      <c r="R6606">
        <v>0</v>
      </c>
      <c r="S6606" t="s">
        <v>90</v>
      </c>
      <c r="T6606" s="297">
        <v>46311.754166666666</v>
      </c>
    </row>
    <row r="6607" spans="1:20" x14ac:dyDescent="0.35">
      <c r="A6607" t="s">
        <v>118</v>
      </c>
      <c r="B6607" t="s">
        <v>119</v>
      </c>
      <c r="C6607" t="s">
        <v>89</v>
      </c>
      <c r="D6607" s="29">
        <v>46418</v>
      </c>
      <c r="E6607">
        <v>0</v>
      </c>
      <c r="F6607">
        <v>0</v>
      </c>
      <c r="G6607">
        <v>0</v>
      </c>
      <c r="H6607">
        <v>0</v>
      </c>
      <c r="R6607">
        <v>0</v>
      </c>
      <c r="S6607" t="s">
        <v>90</v>
      </c>
      <c r="T6607" s="297">
        <v>46311.754166666666</v>
      </c>
    </row>
    <row r="6608" spans="1:20" x14ac:dyDescent="0.35">
      <c r="A6608" t="s">
        <v>118</v>
      </c>
      <c r="B6608" t="s">
        <v>119</v>
      </c>
      <c r="C6608" t="s">
        <v>89</v>
      </c>
      <c r="D6608" s="29">
        <v>46419</v>
      </c>
      <c r="E6608">
        <v>0</v>
      </c>
      <c r="F6608">
        <v>0</v>
      </c>
      <c r="G6608">
        <v>0</v>
      </c>
      <c r="H6608">
        <v>0</v>
      </c>
      <c r="R6608">
        <v>0</v>
      </c>
      <c r="S6608" t="s">
        <v>90</v>
      </c>
      <c r="T6608" s="297">
        <v>46311.754166666666</v>
      </c>
    </row>
    <row r="6609" spans="1:20" x14ac:dyDescent="0.35">
      <c r="A6609" t="s">
        <v>118</v>
      </c>
      <c r="B6609" t="s">
        <v>119</v>
      </c>
      <c r="C6609" t="s">
        <v>89</v>
      </c>
      <c r="D6609" s="29">
        <v>46420</v>
      </c>
      <c r="E6609">
        <v>0</v>
      </c>
      <c r="F6609">
        <v>0</v>
      </c>
      <c r="G6609">
        <v>0</v>
      </c>
      <c r="H6609">
        <v>0</v>
      </c>
      <c r="R6609">
        <v>0</v>
      </c>
      <c r="S6609" t="s">
        <v>90</v>
      </c>
      <c r="T6609" s="297">
        <v>46311.754166666666</v>
      </c>
    </row>
    <row r="6610" spans="1:20" x14ac:dyDescent="0.35">
      <c r="A6610" t="s">
        <v>118</v>
      </c>
      <c r="B6610" t="s">
        <v>119</v>
      </c>
      <c r="C6610" t="s">
        <v>89</v>
      </c>
      <c r="D6610" s="29">
        <v>46421</v>
      </c>
      <c r="E6610">
        <v>0</v>
      </c>
      <c r="F6610">
        <v>0</v>
      </c>
      <c r="G6610">
        <v>0</v>
      </c>
      <c r="H6610">
        <v>0</v>
      </c>
      <c r="R6610">
        <v>0</v>
      </c>
      <c r="S6610" t="s">
        <v>90</v>
      </c>
      <c r="T6610" s="297">
        <v>46311.754166666666</v>
      </c>
    </row>
    <row r="6611" spans="1:20" x14ac:dyDescent="0.35">
      <c r="A6611" t="s">
        <v>118</v>
      </c>
      <c r="B6611" t="s">
        <v>119</v>
      </c>
      <c r="C6611" t="s">
        <v>89</v>
      </c>
      <c r="D6611" s="29">
        <v>46422</v>
      </c>
      <c r="E6611">
        <v>0</v>
      </c>
      <c r="F6611">
        <v>0</v>
      </c>
      <c r="G6611">
        <v>0</v>
      </c>
      <c r="H6611">
        <v>0</v>
      </c>
      <c r="R6611">
        <v>0</v>
      </c>
      <c r="S6611" t="s">
        <v>90</v>
      </c>
      <c r="T6611" s="297">
        <v>46311.754166666666</v>
      </c>
    </row>
    <row r="6612" spans="1:20" x14ac:dyDescent="0.35">
      <c r="A6612" t="s">
        <v>118</v>
      </c>
      <c r="B6612" t="s">
        <v>119</v>
      </c>
      <c r="C6612" t="s">
        <v>89</v>
      </c>
      <c r="D6612" s="29">
        <v>46423</v>
      </c>
      <c r="E6612">
        <v>0</v>
      </c>
      <c r="F6612">
        <v>0</v>
      </c>
      <c r="G6612">
        <v>0</v>
      </c>
      <c r="H6612">
        <v>0</v>
      </c>
      <c r="R6612">
        <v>0</v>
      </c>
      <c r="S6612" t="s">
        <v>90</v>
      </c>
      <c r="T6612" s="297">
        <v>46311.754166666666</v>
      </c>
    </row>
    <row r="6613" spans="1:20" x14ac:dyDescent="0.35">
      <c r="A6613" t="s">
        <v>118</v>
      </c>
      <c r="B6613" t="s">
        <v>119</v>
      </c>
      <c r="C6613" t="s">
        <v>89</v>
      </c>
      <c r="D6613" s="29">
        <v>46424</v>
      </c>
      <c r="E6613">
        <v>0</v>
      </c>
      <c r="F6613">
        <v>0</v>
      </c>
      <c r="G6613">
        <v>0</v>
      </c>
      <c r="H6613">
        <v>0</v>
      </c>
      <c r="R6613">
        <v>0</v>
      </c>
      <c r="S6613" t="s">
        <v>90</v>
      </c>
      <c r="T6613" s="297">
        <v>46311.754166666666</v>
      </c>
    </row>
    <row r="6614" spans="1:20" x14ac:dyDescent="0.35">
      <c r="A6614" t="s">
        <v>118</v>
      </c>
      <c r="B6614" t="s">
        <v>119</v>
      </c>
      <c r="C6614" t="s">
        <v>89</v>
      </c>
      <c r="D6614" s="29">
        <v>46425</v>
      </c>
      <c r="E6614">
        <v>0</v>
      </c>
      <c r="F6614">
        <v>0</v>
      </c>
      <c r="G6614">
        <v>0</v>
      </c>
      <c r="H6614">
        <v>0</v>
      </c>
      <c r="R6614">
        <v>0</v>
      </c>
      <c r="S6614" t="s">
        <v>90</v>
      </c>
      <c r="T6614" s="297">
        <v>46311.754166666666</v>
      </c>
    </row>
    <row r="6615" spans="1:20" x14ac:dyDescent="0.35">
      <c r="A6615" t="s">
        <v>118</v>
      </c>
      <c r="B6615" t="s">
        <v>119</v>
      </c>
      <c r="C6615" t="s">
        <v>89</v>
      </c>
      <c r="D6615" s="29">
        <v>46426</v>
      </c>
      <c r="E6615">
        <v>0</v>
      </c>
      <c r="F6615">
        <v>0</v>
      </c>
      <c r="G6615">
        <v>0</v>
      </c>
      <c r="H6615">
        <v>0</v>
      </c>
      <c r="R6615">
        <v>0</v>
      </c>
      <c r="S6615" t="s">
        <v>90</v>
      </c>
      <c r="T6615" s="297">
        <v>46311.754166666666</v>
      </c>
    </row>
    <row r="6616" spans="1:20" x14ac:dyDescent="0.35">
      <c r="A6616" t="s">
        <v>118</v>
      </c>
      <c r="B6616" t="s">
        <v>119</v>
      </c>
      <c r="C6616" t="s">
        <v>89</v>
      </c>
      <c r="D6616" s="29">
        <v>46427</v>
      </c>
      <c r="E6616">
        <v>0</v>
      </c>
      <c r="F6616">
        <v>0</v>
      </c>
      <c r="G6616">
        <v>0</v>
      </c>
      <c r="H6616">
        <v>0</v>
      </c>
      <c r="R6616">
        <v>0</v>
      </c>
      <c r="S6616" t="s">
        <v>90</v>
      </c>
      <c r="T6616" s="297">
        <v>46311.754166666666</v>
      </c>
    </row>
    <row r="6617" spans="1:20" x14ac:dyDescent="0.35">
      <c r="A6617" t="s">
        <v>118</v>
      </c>
      <c r="B6617" t="s">
        <v>119</v>
      </c>
      <c r="C6617" t="s">
        <v>89</v>
      </c>
      <c r="D6617" s="29">
        <v>46428</v>
      </c>
      <c r="E6617">
        <v>0</v>
      </c>
      <c r="F6617">
        <v>0</v>
      </c>
      <c r="G6617">
        <v>0</v>
      </c>
      <c r="H6617">
        <v>0</v>
      </c>
      <c r="R6617">
        <v>0</v>
      </c>
      <c r="S6617" t="s">
        <v>90</v>
      </c>
      <c r="T6617" s="297">
        <v>46311.754166666666</v>
      </c>
    </row>
    <row r="6618" spans="1:20" x14ac:dyDescent="0.35">
      <c r="A6618" t="s">
        <v>118</v>
      </c>
      <c r="B6618" t="s">
        <v>119</v>
      </c>
      <c r="C6618" t="s">
        <v>89</v>
      </c>
      <c r="D6618" s="29">
        <v>46429</v>
      </c>
      <c r="E6618">
        <v>0</v>
      </c>
      <c r="F6618">
        <v>0</v>
      </c>
      <c r="G6618">
        <v>0</v>
      </c>
      <c r="H6618">
        <v>0</v>
      </c>
      <c r="R6618">
        <v>0</v>
      </c>
      <c r="S6618" t="s">
        <v>90</v>
      </c>
      <c r="T6618" s="297">
        <v>46311.754166666666</v>
      </c>
    </row>
    <row r="6619" spans="1:20" x14ac:dyDescent="0.35">
      <c r="A6619" t="s">
        <v>118</v>
      </c>
      <c r="B6619" t="s">
        <v>119</v>
      </c>
      <c r="C6619" t="s">
        <v>89</v>
      </c>
      <c r="D6619" s="29">
        <v>46430</v>
      </c>
      <c r="E6619">
        <v>0</v>
      </c>
      <c r="F6619">
        <v>0</v>
      </c>
      <c r="G6619">
        <v>0</v>
      </c>
      <c r="H6619">
        <v>0</v>
      </c>
      <c r="R6619">
        <v>0</v>
      </c>
      <c r="S6619" t="s">
        <v>90</v>
      </c>
      <c r="T6619" s="297">
        <v>46311.754166666666</v>
      </c>
    </row>
    <row r="6620" spans="1:20" x14ac:dyDescent="0.35">
      <c r="A6620" t="s">
        <v>118</v>
      </c>
      <c r="B6620" t="s">
        <v>119</v>
      </c>
      <c r="C6620" t="s">
        <v>89</v>
      </c>
      <c r="D6620" s="29">
        <v>46431</v>
      </c>
      <c r="E6620">
        <v>0</v>
      </c>
      <c r="F6620">
        <v>0</v>
      </c>
      <c r="G6620">
        <v>0</v>
      </c>
      <c r="H6620">
        <v>0</v>
      </c>
      <c r="R6620">
        <v>0</v>
      </c>
      <c r="S6620" t="s">
        <v>90</v>
      </c>
      <c r="T6620" s="297">
        <v>46311.754166666666</v>
      </c>
    </row>
    <row r="6621" spans="1:20" x14ac:dyDescent="0.35">
      <c r="A6621" t="s">
        <v>118</v>
      </c>
      <c r="B6621" t="s">
        <v>119</v>
      </c>
      <c r="C6621" t="s">
        <v>89</v>
      </c>
      <c r="D6621" s="29">
        <v>46432</v>
      </c>
      <c r="E6621">
        <v>0</v>
      </c>
      <c r="F6621">
        <v>0</v>
      </c>
      <c r="G6621">
        <v>0</v>
      </c>
      <c r="H6621">
        <v>0</v>
      </c>
      <c r="R6621">
        <v>0</v>
      </c>
      <c r="S6621" t="s">
        <v>90</v>
      </c>
      <c r="T6621" s="297">
        <v>46311.754166666666</v>
      </c>
    </row>
    <row r="6622" spans="1:20" x14ac:dyDescent="0.35">
      <c r="A6622" t="s">
        <v>118</v>
      </c>
      <c r="B6622" t="s">
        <v>119</v>
      </c>
      <c r="C6622" t="s">
        <v>89</v>
      </c>
      <c r="D6622" s="29">
        <v>46433</v>
      </c>
      <c r="E6622">
        <v>0</v>
      </c>
      <c r="F6622">
        <v>0</v>
      </c>
      <c r="G6622">
        <v>0</v>
      </c>
      <c r="H6622">
        <v>0</v>
      </c>
      <c r="R6622">
        <v>0</v>
      </c>
      <c r="S6622" t="s">
        <v>90</v>
      </c>
      <c r="T6622" s="297">
        <v>46311.754166666666</v>
      </c>
    </row>
    <row r="6623" spans="1:20" x14ac:dyDescent="0.35">
      <c r="A6623" t="s">
        <v>118</v>
      </c>
      <c r="B6623" t="s">
        <v>119</v>
      </c>
      <c r="C6623" t="s">
        <v>89</v>
      </c>
      <c r="D6623" s="29">
        <v>46434</v>
      </c>
      <c r="E6623">
        <v>0</v>
      </c>
      <c r="F6623">
        <v>0</v>
      </c>
      <c r="G6623">
        <v>0</v>
      </c>
      <c r="H6623">
        <v>0</v>
      </c>
      <c r="R6623">
        <v>0</v>
      </c>
      <c r="S6623" t="s">
        <v>90</v>
      </c>
      <c r="T6623" s="297">
        <v>46311.754166666666</v>
      </c>
    </row>
    <row r="6624" spans="1:20" x14ac:dyDescent="0.35">
      <c r="A6624" t="s">
        <v>118</v>
      </c>
      <c r="B6624" t="s">
        <v>119</v>
      </c>
      <c r="C6624" t="s">
        <v>89</v>
      </c>
      <c r="D6624" s="29">
        <v>46435</v>
      </c>
      <c r="E6624">
        <v>0</v>
      </c>
      <c r="F6624">
        <v>0</v>
      </c>
      <c r="G6624">
        <v>0</v>
      </c>
      <c r="H6624">
        <v>0</v>
      </c>
      <c r="R6624">
        <v>0</v>
      </c>
      <c r="S6624" t="s">
        <v>90</v>
      </c>
      <c r="T6624" s="297">
        <v>46311.754166666666</v>
      </c>
    </row>
    <row r="6625" spans="1:20" x14ac:dyDescent="0.35">
      <c r="A6625" t="s">
        <v>118</v>
      </c>
      <c r="B6625" t="s">
        <v>119</v>
      </c>
      <c r="C6625" t="s">
        <v>89</v>
      </c>
      <c r="D6625" s="29">
        <v>46436</v>
      </c>
      <c r="E6625">
        <v>0</v>
      </c>
      <c r="F6625">
        <v>0</v>
      </c>
      <c r="G6625">
        <v>0</v>
      </c>
      <c r="H6625">
        <v>0</v>
      </c>
      <c r="R6625">
        <v>0</v>
      </c>
      <c r="S6625" t="s">
        <v>90</v>
      </c>
      <c r="T6625" s="297">
        <v>46311.754166666666</v>
      </c>
    </row>
    <row r="6626" spans="1:20" x14ac:dyDescent="0.35">
      <c r="A6626" t="s">
        <v>118</v>
      </c>
      <c r="B6626" t="s">
        <v>119</v>
      </c>
      <c r="C6626" t="s">
        <v>89</v>
      </c>
      <c r="D6626" s="29">
        <v>46437</v>
      </c>
      <c r="E6626">
        <v>0</v>
      </c>
      <c r="F6626">
        <v>0</v>
      </c>
      <c r="G6626">
        <v>0</v>
      </c>
      <c r="H6626">
        <v>0</v>
      </c>
      <c r="R6626">
        <v>0</v>
      </c>
      <c r="S6626" t="s">
        <v>90</v>
      </c>
      <c r="T6626" s="297">
        <v>46311.754166666666</v>
      </c>
    </row>
    <row r="6627" spans="1:20" x14ac:dyDescent="0.35">
      <c r="A6627" t="s">
        <v>118</v>
      </c>
      <c r="B6627" t="s">
        <v>119</v>
      </c>
      <c r="C6627" t="s">
        <v>89</v>
      </c>
      <c r="D6627" s="29">
        <v>46438</v>
      </c>
      <c r="E6627">
        <v>0</v>
      </c>
      <c r="F6627">
        <v>0</v>
      </c>
      <c r="G6627">
        <v>0</v>
      </c>
      <c r="H6627">
        <v>0</v>
      </c>
      <c r="R6627">
        <v>0</v>
      </c>
      <c r="S6627" t="s">
        <v>90</v>
      </c>
      <c r="T6627" s="297">
        <v>46311.754166666666</v>
      </c>
    </row>
    <row r="6628" spans="1:20" x14ac:dyDescent="0.35">
      <c r="A6628" t="s">
        <v>118</v>
      </c>
      <c r="B6628" t="s">
        <v>119</v>
      </c>
      <c r="C6628" t="s">
        <v>89</v>
      </c>
      <c r="D6628" s="29">
        <v>46439</v>
      </c>
      <c r="E6628">
        <v>0</v>
      </c>
      <c r="F6628">
        <v>0</v>
      </c>
      <c r="G6628">
        <v>0</v>
      </c>
      <c r="H6628">
        <v>0</v>
      </c>
      <c r="R6628">
        <v>0</v>
      </c>
      <c r="S6628" t="s">
        <v>90</v>
      </c>
      <c r="T6628" s="297">
        <v>46311.754166666666</v>
      </c>
    </row>
    <row r="6629" spans="1:20" x14ac:dyDescent="0.35">
      <c r="A6629" t="s">
        <v>118</v>
      </c>
      <c r="B6629" t="s">
        <v>119</v>
      </c>
      <c r="C6629" t="s">
        <v>89</v>
      </c>
      <c r="D6629" s="29">
        <v>46440</v>
      </c>
      <c r="E6629">
        <v>0</v>
      </c>
      <c r="F6629">
        <v>0</v>
      </c>
      <c r="G6629">
        <v>0</v>
      </c>
      <c r="H6629">
        <v>0</v>
      </c>
      <c r="R6629">
        <v>0</v>
      </c>
      <c r="S6629" t="s">
        <v>90</v>
      </c>
      <c r="T6629" s="297">
        <v>46311.754166666666</v>
      </c>
    </row>
    <row r="6630" spans="1:20" x14ac:dyDescent="0.35">
      <c r="A6630" t="s">
        <v>118</v>
      </c>
      <c r="B6630" t="s">
        <v>119</v>
      </c>
      <c r="C6630" t="s">
        <v>89</v>
      </c>
      <c r="D6630" s="29">
        <v>46441</v>
      </c>
      <c r="E6630">
        <v>0</v>
      </c>
      <c r="F6630">
        <v>0</v>
      </c>
      <c r="G6630">
        <v>0</v>
      </c>
      <c r="H6630">
        <v>0</v>
      </c>
      <c r="R6630">
        <v>0</v>
      </c>
      <c r="S6630" t="s">
        <v>90</v>
      </c>
      <c r="T6630" s="297">
        <v>46311.754166666666</v>
      </c>
    </row>
    <row r="6631" spans="1:20" x14ac:dyDescent="0.35">
      <c r="A6631" t="s">
        <v>118</v>
      </c>
      <c r="B6631" t="s">
        <v>119</v>
      </c>
      <c r="C6631" t="s">
        <v>89</v>
      </c>
      <c r="D6631" s="29">
        <v>46442</v>
      </c>
      <c r="E6631">
        <v>0</v>
      </c>
      <c r="F6631">
        <v>0</v>
      </c>
      <c r="G6631">
        <v>0</v>
      </c>
      <c r="H6631">
        <v>0</v>
      </c>
      <c r="R6631">
        <v>0</v>
      </c>
      <c r="S6631" t="s">
        <v>90</v>
      </c>
      <c r="T6631" s="297">
        <v>46311.754166666666</v>
      </c>
    </row>
    <row r="6632" spans="1:20" x14ac:dyDescent="0.35">
      <c r="A6632" t="s">
        <v>118</v>
      </c>
      <c r="B6632" t="s">
        <v>119</v>
      </c>
      <c r="C6632" t="s">
        <v>89</v>
      </c>
      <c r="D6632" s="29">
        <v>46443</v>
      </c>
      <c r="E6632">
        <v>0</v>
      </c>
      <c r="F6632">
        <v>0</v>
      </c>
      <c r="G6632">
        <v>0</v>
      </c>
      <c r="H6632">
        <v>0</v>
      </c>
      <c r="R6632">
        <v>0</v>
      </c>
      <c r="S6632" t="s">
        <v>90</v>
      </c>
      <c r="T6632" s="297">
        <v>46311.754166666666</v>
      </c>
    </row>
    <row r="6633" spans="1:20" x14ac:dyDescent="0.35">
      <c r="A6633" t="s">
        <v>118</v>
      </c>
      <c r="B6633" t="s">
        <v>119</v>
      </c>
      <c r="C6633" t="s">
        <v>89</v>
      </c>
      <c r="D6633" s="29">
        <v>46444</v>
      </c>
      <c r="E6633">
        <v>0</v>
      </c>
      <c r="F6633">
        <v>0</v>
      </c>
      <c r="G6633">
        <v>0</v>
      </c>
      <c r="H6633">
        <v>0</v>
      </c>
      <c r="R6633">
        <v>0</v>
      </c>
      <c r="S6633" t="s">
        <v>90</v>
      </c>
      <c r="T6633" s="297">
        <v>46311.754166666666</v>
      </c>
    </row>
    <row r="6634" spans="1:20" x14ac:dyDescent="0.35">
      <c r="A6634" t="s">
        <v>118</v>
      </c>
      <c r="B6634" t="s">
        <v>119</v>
      </c>
      <c r="C6634" t="s">
        <v>89</v>
      </c>
      <c r="D6634" s="29">
        <v>46445</v>
      </c>
      <c r="E6634">
        <v>0</v>
      </c>
      <c r="F6634">
        <v>0</v>
      </c>
      <c r="G6634">
        <v>0</v>
      </c>
      <c r="H6634">
        <v>0</v>
      </c>
      <c r="R6634">
        <v>0</v>
      </c>
      <c r="S6634" t="s">
        <v>90</v>
      </c>
      <c r="T6634" s="297">
        <v>46311.754166666666</v>
      </c>
    </row>
    <row r="6635" spans="1:20" x14ac:dyDescent="0.35">
      <c r="A6635" t="s">
        <v>118</v>
      </c>
      <c r="B6635" t="s">
        <v>119</v>
      </c>
      <c r="C6635" t="s">
        <v>89</v>
      </c>
      <c r="D6635" s="29">
        <v>46446</v>
      </c>
      <c r="E6635">
        <v>0</v>
      </c>
      <c r="F6635">
        <v>0</v>
      </c>
      <c r="G6635">
        <v>0</v>
      </c>
      <c r="H6635">
        <v>0</v>
      </c>
      <c r="R6635">
        <v>0</v>
      </c>
      <c r="S6635" t="s">
        <v>90</v>
      </c>
      <c r="T6635" s="297">
        <v>46311.754166666666</v>
      </c>
    </row>
    <row r="6636" spans="1:20" x14ac:dyDescent="0.35">
      <c r="A6636" t="s">
        <v>118</v>
      </c>
      <c r="B6636" t="s">
        <v>119</v>
      </c>
      <c r="C6636" t="s">
        <v>89</v>
      </c>
      <c r="D6636" s="29">
        <v>46447</v>
      </c>
      <c r="E6636">
        <v>0</v>
      </c>
      <c r="F6636">
        <v>0</v>
      </c>
      <c r="G6636">
        <v>0</v>
      </c>
      <c r="H6636">
        <v>0</v>
      </c>
      <c r="R6636">
        <v>0</v>
      </c>
      <c r="S6636" t="s">
        <v>90</v>
      </c>
      <c r="T6636" s="297">
        <v>46311.754166666666</v>
      </c>
    </row>
    <row r="6637" spans="1:20" x14ac:dyDescent="0.35">
      <c r="A6637" t="s">
        <v>118</v>
      </c>
      <c r="B6637" t="s">
        <v>119</v>
      </c>
      <c r="C6637" t="s">
        <v>89</v>
      </c>
      <c r="D6637" s="29">
        <v>46448</v>
      </c>
      <c r="E6637">
        <v>0</v>
      </c>
      <c r="F6637">
        <v>0</v>
      </c>
      <c r="G6637">
        <v>0</v>
      </c>
      <c r="H6637">
        <v>0</v>
      </c>
      <c r="R6637">
        <v>0</v>
      </c>
      <c r="S6637" t="s">
        <v>90</v>
      </c>
      <c r="T6637" s="297">
        <v>46311.754166666666</v>
      </c>
    </row>
    <row r="6638" spans="1:20" x14ac:dyDescent="0.35">
      <c r="A6638" t="s">
        <v>118</v>
      </c>
      <c r="B6638" t="s">
        <v>119</v>
      </c>
      <c r="C6638" t="s">
        <v>89</v>
      </c>
      <c r="D6638" s="29">
        <v>46449</v>
      </c>
      <c r="E6638">
        <v>0</v>
      </c>
      <c r="F6638">
        <v>0</v>
      </c>
      <c r="G6638">
        <v>0</v>
      </c>
      <c r="H6638">
        <v>0</v>
      </c>
      <c r="R6638">
        <v>0</v>
      </c>
      <c r="S6638" t="s">
        <v>90</v>
      </c>
      <c r="T6638" s="297">
        <v>46311.754166666666</v>
      </c>
    </row>
    <row r="6639" spans="1:20" x14ac:dyDescent="0.35">
      <c r="A6639" t="s">
        <v>118</v>
      </c>
      <c r="B6639" t="s">
        <v>119</v>
      </c>
      <c r="C6639" t="s">
        <v>89</v>
      </c>
      <c r="D6639" s="29">
        <v>46450</v>
      </c>
      <c r="E6639">
        <v>0</v>
      </c>
      <c r="F6639">
        <v>0</v>
      </c>
      <c r="G6639">
        <v>0</v>
      </c>
      <c r="H6639">
        <v>0</v>
      </c>
      <c r="R6639">
        <v>0</v>
      </c>
      <c r="S6639" t="s">
        <v>90</v>
      </c>
      <c r="T6639" s="297">
        <v>46311.754166666666</v>
      </c>
    </row>
    <row r="6640" spans="1:20" x14ac:dyDescent="0.35">
      <c r="A6640" t="s">
        <v>118</v>
      </c>
      <c r="B6640" t="s">
        <v>119</v>
      </c>
      <c r="C6640" t="s">
        <v>89</v>
      </c>
      <c r="D6640" s="29">
        <v>46451</v>
      </c>
      <c r="E6640">
        <v>0</v>
      </c>
      <c r="F6640">
        <v>0</v>
      </c>
      <c r="G6640">
        <v>0</v>
      </c>
      <c r="H6640">
        <v>0</v>
      </c>
      <c r="R6640">
        <v>0</v>
      </c>
      <c r="S6640" t="s">
        <v>90</v>
      </c>
      <c r="T6640" s="297">
        <v>46311.754166666666</v>
      </c>
    </row>
    <row r="6641" spans="1:20" x14ac:dyDescent="0.35">
      <c r="A6641" t="s">
        <v>118</v>
      </c>
      <c r="B6641" t="s">
        <v>119</v>
      </c>
      <c r="C6641" t="s">
        <v>89</v>
      </c>
      <c r="D6641" s="29">
        <v>46452</v>
      </c>
      <c r="E6641">
        <v>0</v>
      </c>
      <c r="F6641">
        <v>0</v>
      </c>
      <c r="G6641">
        <v>0</v>
      </c>
      <c r="H6641">
        <v>0</v>
      </c>
      <c r="R6641">
        <v>0</v>
      </c>
      <c r="S6641" t="s">
        <v>90</v>
      </c>
      <c r="T6641" s="297">
        <v>46311.754166666666</v>
      </c>
    </row>
    <row r="6642" spans="1:20" x14ac:dyDescent="0.35">
      <c r="A6642" t="s">
        <v>118</v>
      </c>
      <c r="B6642" t="s">
        <v>119</v>
      </c>
      <c r="C6642" t="s">
        <v>89</v>
      </c>
      <c r="D6642" s="29">
        <v>46453</v>
      </c>
      <c r="E6642">
        <v>0</v>
      </c>
      <c r="F6642">
        <v>0</v>
      </c>
      <c r="G6642">
        <v>0</v>
      </c>
      <c r="H6642">
        <v>0</v>
      </c>
      <c r="R6642">
        <v>0</v>
      </c>
      <c r="S6642" t="s">
        <v>90</v>
      </c>
      <c r="T6642" s="297">
        <v>46311.754166666666</v>
      </c>
    </row>
    <row r="6643" spans="1:20" x14ac:dyDescent="0.35">
      <c r="A6643" t="s">
        <v>118</v>
      </c>
      <c r="B6643" t="s">
        <v>119</v>
      </c>
      <c r="C6643" t="s">
        <v>89</v>
      </c>
      <c r="D6643" s="29">
        <v>46454</v>
      </c>
      <c r="E6643">
        <v>0</v>
      </c>
      <c r="F6643">
        <v>0</v>
      </c>
      <c r="G6643">
        <v>0</v>
      </c>
      <c r="H6643">
        <v>0</v>
      </c>
      <c r="R6643">
        <v>0</v>
      </c>
      <c r="S6643" t="s">
        <v>90</v>
      </c>
      <c r="T6643" s="297">
        <v>46311.754166666666</v>
      </c>
    </row>
    <row r="6644" spans="1:20" x14ac:dyDescent="0.35">
      <c r="A6644" t="s">
        <v>118</v>
      </c>
      <c r="B6644" t="s">
        <v>119</v>
      </c>
      <c r="C6644" t="s">
        <v>89</v>
      </c>
      <c r="D6644" s="29">
        <v>46455</v>
      </c>
      <c r="E6644">
        <v>0</v>
      </c>
      <c r="F6644">
        <v>0</v>
      </c>
      <c r="G6644">
        <v>0</v>
      </c>
      <c r="H6644">
        <v>0</v>
      </c>
      <c r="R6644">
        <v>0</v>
      </c>
      <c r="S6644" t="s">
        <v>90</v>
      </c>
      <c r="T6644" s="297">
        <v>46311.754166666666</v>
      </c>
    </row>
    <row r="6645" spans="1:20" x14ac:dyDescent="0.35">
      <c r="A6645" t="s">
        <v>118</v>
      </c>
      <c r="B6645" t="s">
        <v>119</v>
      </c>
      <c r="C6645" t="s">
        <v>89</v>
      </c>
      <c r="D6645" s="29">
        <v>46456</v>
      </c>
      <c r="E6645">
        <v>0</v>
      </c>
      <c r="F6645">
        <v>0</v>
      </c>
      <c r="G6645">
        <v>0</v>
      </c>
      <c r="H6645">
        <v>0</v>
      </c>
      <c r="R6645">
        <v>0</v>
      </c>
      <c r="S6645" t="s">
        <v>90</v>
      </c>
      <c r="T6645" s="297">
        <v>46311.754166666666</v>
      </c>
    </row>
    <row r="6646" spans="1:20" x14ac:dyDescent="0.35">
      <c r="A6646" t="s">
        <v>118</v>
      </c>
      <c r="B6646" t="s">
        <v>119</v>
      </c>
      <c r="C6646" t="s">
        <v>89</v>
      </c>
      <c r="D6646" s="29">
        <v>46457</v>
      </c>
      <c r="E6646">
        <v>0</v>
      </c>
      <c r="F6646">
        <v>0</v>
      </c>
      <c r="G6646">
        <v>0</v>
      </c>
      <c r="H6646">
        <v>0</v>
      </c>
      <c r="R6646">
        <v>0</v>
      </c>
      <c r="S6646" t="s">
        <v>90</v>
      </c>
      <c r="T6646" s="297">
        <v>46311.754166666666</v>
      </c>
    </row>
    <row r="6647" spans="1:20" x14ac:dyDescent="0.35">
      <c r="A6647" t="s">
        <v>118</v>
      </c>
      <c r="B6647" t="s">
        <v>119</v>
      </c>
      <c r="C6647" t="s">
        <v>89</v>
      </c>
      <c r="D6647" s="29">
        <v>46458</v>
      </c>
      <c r="E6647">
        <v>0</v>
      </c>
      <c r="F6647">
        <v>0</v>
      </c>
      <c r="G6647">
        <v>0</v>
      </c>
      <c r="H6647">
        <v>0</v>
      </c>
      <c r="R6647">
        <v>0</v>
      </c>
      <c r="S6647" t="s">
        <v>90</v>
      </c>
      <c r="T6647" s="297">
        <v>46311.754166666666</v>
      </c>
    </row>
    <row r="6648" spans="1:20" x14ac:dyDescent="0.35">
      <c r="A6648" t="s">
        <v>118</v>
      </c>
      <c r="B6648" t="s">
        <v>119</v>
      </c>
      <c r="C6648" t="s">
        <v>89</v>
      </c>
      <c r="D6648" s="29">
        <v>46459</v>
      </c>
      <c r="E6648">
        <v>0</v>
      </c>
      <c r="F6648">
        <v>0</v>
      </c>
      <c r="G6648">
        <v>0</v>
      </c>
      <c r="H6648">
        <v>0</v>
      </c>
      <c r="R6648">
        <v>0</v>
      </c>
      <c r="S6648" t="s">
        <v>90</v>
      </c>
      <c r="T6648" s="297">
        <v>46311.754166666666</v>
      </c>
    </row>
    <row r="6649" spans="1:20" x14ac:dyDescent="0.35">
      <c r="A6649" t="s">
        <v>118</v>
      </c>
      <c r="B6649" t="s">
        <v>119</v>
      </c>
      <c r="C6649" t="s">
        <v>89</v>
      </c>
      <c r="D6649" s="29">
        <v>46460</v>
      </c>
      <c r="E6649">
        <v>0</v>
      </c>
      <c r="F6649">
        <v>0</v>
      </c>
      <c r="G6649">
        <v>0</v>
      </c>
      <c r="H6649">
        <v>0</v>
      </c>
      <c r="R6649">
        <v>0</v>
      </c>
      <c r="S6649" t="s">
        <v>90</v>
      </c>
      <c r="T6649" s="297">
        <v>46311.754166666666</v>
      </c>
    </row>
    <row r="6650" spans="1:20" x14ac:dyDescent="0.35">
      <c r="A6650" t="s">
        <v>118</v>
      </c>
      <c r="B6650" t="s">
        <v>119</v>
      </c>
      <c r="C6650" t="s">
        <v>89</v>
      </c>
      <c r="D6650" s="29">
        <v>46461</v>
      </c>
      <c r="E6650">
        <v>0</v>
      </c>
      <c r="F6650">
        <v>0</v>
      </c>
      <c r="G6650">
        <v>0</v>
      </c>
      <c r="H6650">
        <v>0</v>
      </c>
      <c r="R6650">
        <v>0</v>
      </c>
      <c r="S6650" t="s">
        <v>90</v>
      </c>
      <c r="T6650" s="297">
        <v>46311.754166666666</v>
      </c>
    </row>
    <row r="6651" spans="1:20" x14ac:dyDescent="0.35">
      <c r="A6651" t="s">
        <v>118</v>
      </c>
      <c r="B6651" t="s">
        <v>119</v>
      </c>
      <c r="C6651" t="s">
        <v>89</v>
      </c>
      <c r="D6651" s="29">
        <v>46462</v>
      </c>
      <c r="E6651">
        <v>0</v>
      </c>
      <c r="F6651">
        <v>0</v>
      </c>
      <c r="G6651">
        <v>0</v>
      </c>
      <c r="H6651">
        <v>0</v>
      </c>
      <c r="R6651">
        <v>0</v>
      </c>
      <c r="S6651" t="s">
        <v>90</v>
      </c>
      <c r="T6651" s="297">
        <v>46311.754166666666</v>
      </c>
    </row>
    <row r="6652" spans="1:20" x14ac:dyDescent="0.35">
      <c r="A6652" t="s">
        <v>118</v>
      </c>
      <c r="B6652" t="s">
        <v>119</v>
      </c>
      <c r="C6652" t="s">
        <v>89</v>
      </c>
      <c r="D6652" s="29">
        <v>46463</v>
      </c>
      <c r="E6652">
        <v>0</v>
      </c>
      <c r="F6652">
        <v>0</v>
      </c>
      <c r="G6652">
        <v>0</v>
      </c>
      <c r="H6652">
        <v>0</v>
      </c>
      <c r="R6652">
        <v>0</v>
      </c>
      <c r="S6652" t="s">
        <v>90</v>
      </c>
      <c r="T6652" s="297">
        <v>46311.754166666666</v>
      </c>
    </row>
    <row r="6653" spans="1:20" x14ac:dyDescent="0.35">
      <c r="A6653" t="s">
        <v>118</v>
      </c>
      <c r="B6653" t="s">
        <v>119</v>
      </c>
      <c r="C6653" t="s">
        <v>89</v>
      </c>
      <c r="D6653" s="29">
        <v>46464</v>
      </c>
      <c r="E6653">
        <v>0</v>
      </c>
      <c r="F6653">
        <v>0</v>
      </c>
      <c r="G6653">
        <v>0</v>
      </c>
      <c r="H6653">
        <v>0</v>
      </c>
      <c r="R6653">
        <v>0</v>
      </c>
      <c r="S6653" t="s">
        <v>90</v>
      </c>
      <c r="T6653" s="297">
        <v>46311.754166666666</v>
      </c>
    </row>
    <row r="6654" spans="1:20" x14ac:dyDescent="0.35">
      <c r="A6654" t="s">
        <v>118</v>
      </c>
      <c r="B6654" t="s">
        <v>119</v>
      </c>
      <c r="C6654" t="s">
        <v>89</v>
      </c>
      <c r="D6654" s="29">
        <v>46465</v>
      </c>
      <c r="E6654">
        <v>0</v>
      </c>
      <c r="F6654">
        <v>0</v>
      </c>
      <c r="G6654">
        <v>0</v>
      </c>
      <c r="H6654">
        <v>0</v>
      </c>
      <c r="R6654">
        <v>0</v>
      </c>
      <c r="S6654" t="s">
        <v>90</v>
      </c>
      <c r="T6654" s="297">
        <v>46311.754166666666</v>
      </c>
    </row>
    <row r="6655" spans="1:20" x14ac:dyDescent="0.35">
      <c r="A6655" t="s">
        <v>118</v>
      </c>
      <c r="B6655" t="s">
        <v>119</v>
      </c>
      <c r="C6655" t="s">
        <v>89</v>
      </c>
      <c r="D6655" s="29">
        <v>46466</v>
      </c>
      <c r="E6655">
        <v>0</v>
      </c>
      <c r="F6655">
        <v>0</v>
      </c>
      <c r="G6655">
        <v>0</v>
      </c>
      <c r="H6655">
        <v>0</v>
      </c>
      <c r="R6655">
        <v>0</v>
      </c>
      <c r="S6655" t="s">
        <v>90</v>
      </c>
      <c r="T6655" s="297">
        <v>46311.754166666666</v>
      </c>
    </row>
    <row r="6656" spans="1:20" x14ac:dyDescent="0.35">
      <c r="A6656" t="s">
        <v>118</v>
      </c>
      <c r="B6656" t="s">
        <v>119</v>
      </c>
      <c r="C6656" t="s">
        <v>89</v>
      </c>
      <c r="D6656" s="29">
        <v>46467</v>
      </c>
      <c r="E6656">
        <v>0</v>
      </c>
      <c r="F6656">
        <v>0</v>
      </c>
      <c r="G6656">
        <v>0</v>
      </c>
      <c r="H6656">
        <v>0</v>
      </c>
      <c r="R6656">
        <v>0</v>
      </c>
      <c r="S6656" t="s">
        <v>90</v>
      </c>
      <c r="T6656" s="297">
        <v>46311.754166666666</v>
      </c>
    </row>
    <row r="6657" spans="1:20" x14ac:dyDescent="0.35">
      <c r="A6657" t="s">
        <v>118</v>
      </c>
      <c r="B6657" t="s">
        <v>119</v>
      </c>
      <c r="C6657" t="s">
        <v>89</v>
      </c>
      <c r="D6657" s="29">
        <v>46468</v>
      </c>
      <c r="E6657">
        <v>0</v>
      </c>
      <c r="F6657">
        <v>0</v>
      </c>
      <c r="G6657">
        <v>0</v>
      </c>
      <c r="H6657">
        <v>0</v>
      </c>
      <c r="R6657">
        <v>0</v>
      </c>
      <c r="S6657" t="s">
        <v>90</v>
      </c>
      <c r="T6657" s="297">
        <v>46311.754166666666</v>
      </c>
    </row>
    <row r="6658" spans="1:20" x14ac:dyDescent="0.35">
      <c r="A6658" t="s">
        <v>118</v>
      </c>
      <c r="B6658" t="s">
        <v>119</v>
      </c>
      <c r="C6658" t="s">
        <v>89</v>
      </c>
      <c r="D6658" s="29">
        <v>46469</v>
      </c>
      <c r="E6658">
        <v>0</v>
      </c>
      <c r="F6658">
        <v>0</v>
      </c>
      <c r="G6658">
        <v>0</v>
      </c>
      <c r="H6658">
        <v>0</v>
      </c>
      <c r="R6658">
        <v>0</v>
      </c>
      <c r="S6658" t="s">
        <v>90</v>
      </c>
      <c r="T6658" s="297">
        <v>46311.754166666666</v>
      </c>
    </row>
    <row r="6659" spans="1:20" x14ac:dyDescent="0.35">
      <c r="A6659" t="s">
        <v>118</v>
      </c>
      <c r="B6659" t="s">
        <v>119</v>
      </c>
      <c r="C6659" t="s">
        <v>89</v>
      </c>
      <c r="D6659" s="29">
        <v>46470</v>
      </c>
      <c r="E6659">
        <v>0</v>
      </c>
      <c r="F6659">
        <v>0</v>
      </c>
      <c r="G6659">
        <v>0</v>
      </c>
      <c r="H6659">
        <v>0</v>
      </c>
      <c r="R6659">
        <v>0</v>
      </c>
      <c r="S6659" t="s">
        <v>90</v>
      </c>
      <c r="T6659" s="297">
        <v>46311.754166666666</v>
      </c>
    </row>
    <row r="6660" spans="1:20" x14ac:dyDescent="0.35">
      <c r="A6660" t="s">
        <v>118</v>
      </c>
      <c r="B6660" t="s">
        <v>119</v>
      </c>
      <c r="C6660" t="s">
        <v>89</v>
      </c>
      <c r="D6660" s="29">
        <v>46471</v>
      </c>
      <c r="E6660">
        <v>0</v>
      </c>
      <c r="F6660">
        <v>0</v>
      </c>
      <c r="G6660">
        <v>0</v>
      </c>
      <c r="H6660">
        <v>0</v>
      </c>
      <c r="R6660">
        <v>0</v>
      </c>
      <c r="S6660" t="s">
        <v>90</v>
      </c>
      <c r="T6660" s="297">
        <v>46311.754166666666</v>
      </c>
    </row>
    <row r="6661" spans="1:20" x14ac:dyDescent="0.35">
      <c r="A6661" t="s">
        <v>118</v>
      </c>
      <c r="B6661" t="s">
        <v>119</v>
      </c>
      <c r="C6661" t="s">
        <v>89</v>
      </c>
      <c r="D6661" s="29">
        <v>46472</v>
      </c>
      <c r="E6661">
        <v>0</v>
      </c>
      <c r="F6661">
        <v>0</v>
      </c>
      <c r="G6661">
        <v>0</v>
      </c>
      <c r="H6661">
        <v>0</v>
      </c>
      <c r="R6661">
        <v>0</v>
      </c>
      <c r="S6661" t="s">
        <v>90</v>
      </c>
      <c r="T6661" s="297">
        <v>46311.754166666666</v>
      </c>
    </row>
    <row r="6662" spans="1:20" x14ac:dyDescent="0.35">
      <c r="A6662" t="s">
        <v>118</v>
      </c>
      <c r="B6662" t="s">
        <v>119</v>
      </c>
      <c r="C6662" t="s">
        <v>89</v>
      </c>
      <c r="D6662" s="29">
        <v>46473</v>
      </c>
      <c r="E6662">
        <v>0</v>
      </c>
      <c r="F6662">
        <v>0</v>
      </c>
      <c r="G6662">
        <v>0</v>
      </c>
      <c r="H6662">
        <v>0</v>
      </c>
      <c r="R6662">
        <v>0</v>
      </c>
      <c r="S6662" t="s">
        <v>90</v>
      </c>
      <c r="T6662" s="297">
        <v>46311.754166666666</v>
      </c>
    </row>
    <row r="6663" spans="1:20" x14ac:dyDescent="0.35">
      <c r="A6663" t="s">
        <v>118</v>
      </c>
      <c r="B6663" t="s">
        <v>119</v>
      </c>
      <c r="C6663" t="s">
        <v>89</v>
      </c>
      <c r="D6663" s="29">
        <v>46474</v>
      </c>
      <c r="E6663">
        <v>0</v>
      </c>
      <c r="F6663">
        <v>0</v>
      </c>
      <c r="G6663">
        <v>0</v>
      </c>
      <c r="H6663">
        <v>0</v>
      </c>
      <c r="R6663">
        <v>0</v>
      </c>
      <c r="S6663" t="s">
        <v>90</v>
      </c>
      <c r="T6663" s="297">
        <v>46311.754166666666</v>
      </c>
    </row>
    <row r="6664" spans="1:20" x14ac:dyDescent="0.35">
      <c r="A6664" t="s">
        <v>118</v>
      </c>
      <c r="B6664" t="s">
        <v>119</v>
      </c>
      <c r="C6664" t="s">
        <v>89</v>
      </c>
      <c r="D6664" s="29">
        <v>46475</v>
      </c>
      <c r="E6664">
        <v>0</v>
      </c>
      <c r="F6664">
        <v>0</v>
      </c>
      <c r="G6664">
        <v>0</v>
      </c>
      <c r="H6664">
        <v>0</v>
      </c>
      <c r="R6664">
        <v>0</v>
      </c>
      <c r="S6664" t="s">
        <v>90</v>
      </c>
      <c r="T6664" s="297">
        <v>46311.754166666666</v>
      </c>
    </row>
    <row r="6665" spans="1:20" x14ac:dyDescent="0.35">
      <c r="A6665" t="s">
        <v>118</v>
      </c>
      <c r="B6665" t="s">
        <v>119</v>
      </c>
      <c r="C6665" t="s">
        <v>89</v>
      </c>
      <c r="D6665" s="29">
        <v>46476</v>
      </c>
      <c r="E6665">
        <v>0</v>
      </c>
      <c r="F6665">
        <v>0</v>
      </c>
      <c r="G6665">
        <v>0</v>
      </c>
      <c r="H6665">
        <v>0</v>
      </c>
      <c r="R6665">
        <v>0</v>
      </c>
      <c r="S6665" t="s">
        <v>90</v>
      </c>
      <c r="T6665" s="297">
        <v>46311.754166666666</v>
      </c>
    </row>
    <row r="6666" spans="1:20" x14ac:dyDescent="0.35">
      <c r="A6666" t="s">
        <v>118</v>
      </c>
      <c r="B6666" t="s">
        <v>119</v>
      </c>
      <c r="C6666" t="s">
        <v>89</v>
      </c>
      <c r="D6666" s="29">
        <v>46477</v>
      </c>
      <c r="E6666">
        <v>0</v>
      </c>
      <c r="F6666">
        <v>0</v>
      </c>
      <c r="G6666">
        <v>0</v>
      </c>
      <c r="H6666">
        <v>0</v>
      </c>
      <c r="R6666">
        <v>0</v>
      </c>
      <c r="S6666" t="s">
        <v>90</v>
      </c>
      <c r="T6666" s="297">
        <v>46311.754166666666</v>
      </c>
    </row>
    <row r="6667" spans="1:20" x14ac:dyDescent="0.35">
      <c r="A6667" t="s">
        <v>118</v>
      </c>
      <c r="B6667" t="s">
        <v>119</v>
      </c>
      <c r="C6667" t="s">
        <v>89</v>
      </c>
      <c r="D6667" s="29">
        <v>46478</v>
      </c>
      <c r="E6667">
        <v>0</v>
      </c>
      <c r="F6667">
        <v>0</v>
      </c>
      <c r="G6667">
        <v>0</v>
      </c>
      <c r="H6667">
        <v>0</v>
      </c>
      <c r="R6667">
        <v>0</v>
      </c>
      <c r="S6667" t="s">
        <v>90</v>
      </c>
      <c r="T6667" s="297">
        <v>46311.754166666666</v>
      </c>
    </row>
    <row r="6668" spans="1:20" x14ac:dyDescent="0.35">
      <c r="A6668" t="s">
        <v>118</v>
      </c>
      <c r="B6668" t="s">
        <v>119</v>
      </c>
      <c r="C6668" t="s">
        <v>89</v>
      </c>
      <c r="D6668" s="29">
        <v>46479</v>
      </c>
      <c r="E6668">
        <v>0</v>
      </c>
      <c r="F6668">
        <v>0</v>
      </c>
      <c r="G6668">
        <v>0</v>
      </c>
      <c r="H6668">
        <v>0</v>
      </c>
      <c r="R6668">
        <v>0</v>
      </c>
      <c r="S6668" t="s">
        <v>90</v>
      </c>
      <c r="T6668" s="297">
        <v>46311.754166666666</v>
      </c>
    </row>
    <row r="6669" spans="1:20" x14ac:dyDescent="0.35">
      <c r="A6669" t="s">
        <v>118</v>
      </c>
      <c r="B6669" t="s">
        <v>119</v>
      </c>
      <c r="C6669" t="s">
        <v>89</v>
      </c>
      <c r="D6669" s="29">
        <v>46480</v>
      </c>
      <c r="E6669">
        <v>0</v>
      </c>
      <c r="F6669">
        <v>0</v>
      </c>
      <c r="G6669">
        <v>0</v>
      </c>
      <c r="H6669">
        <v>0</v>
      </c>
      <c r="R6669">
        <v>0</v>
      </c>
      <c r="S6669" t="s">
        <v>90</v>
      </c>
      <c r="T6669" s="297">
        <v>46311.754166666666</v>
      </c>
    </row>
    <row r="6670" spans="1:20" x14ac:dyDescent="0.35">
      <c r="A6670" t="s">
        <v>118</v>
      </c>
      <c r="B6670" t="s">
        <v>119</v>
      </c>
      <c r="C6670" t="s">
        <v>89</v>
      </c>
      <c r="D6670" s="29">
        <v>46481</v>
      </c>
      <c r="E6670">
        <v>0</v>
      </c>
      <c r="F6670">
        <v>0</v>
      </c>
      <c r="G6670">
        <v>0</v>
      </c>
      <c r="H6670">
        <v>0</v>
      </c>
      <c r="R6670">
        <v>0</v>
      </c>
      <c r="S6670" t="s">
        <v>90</v>
      </c>
      <c r="T6670" s="297">
        <v>46311.754166666666</v>
      </c>
    </row>
    <row r="6671" spans="1:20" x14ac:dyDescent="0.35">
      <c r="A6671" t="s">
        <v>118</v>
      </c>
      <c r="B6671" t="s">
        <v>119</v>
      </c>
      <c r="C6671" t="s">
        <v>89</v>
      </c>
      <c r="D6671" s="29">
        <v>46482</v>
      </c>
      <c r="E6671">
        <v>0</v>
      </c>
      <c r="F6671">
        <v>0</v>
      </c>
      <c r="G6671">
        <v>0</v>
      </c>
      <c r="H6671">
        <v>0</v>
      </c>
      <c r="R6671">
        <v>0</v>
      </c>
      <c r="S6671" t="s">
        <v>90</v>
      </c>
      <c r="T6671" s="297">
        <v>46311.754166666666</v>
      </c>
    </row>
    <row r="6672" spans="1:20" x14ac:dyDescent="0.35">
      <c r="A6672" t="s">
        <v>118</v>
      </c>
      <c r="B6672" t="s">
        <v>119</v>
      </c>
      <c r="C6672" t="s">
        <v>89</v>
      </c>
      <c r="D6672" s="29">
        <v>46483</v>
      </c>
      <c r="E6672">
        <v>0</v>
      </c>
      <c r="F6672">
        <v>0</v>
      </c>
      <c r="G6672">
        <v>0</v>
      </c>
      <c r="H6672">
        <v>0</v>
      </c>
      <c r="R6672">
        <v>0</v>
      </c>
      <c r="S6672" t="s">
        <v>90</v>
      </c>
      <c r="T6672" s="297">
        <v>46311.754166666666</v>
      </c>
    </row>
    <row r="6673" spans="1:20" x14ac:dyDescent="0.35">
      <c r="A6673" t="s">
        <v>118</v>
      </c>
      <c r="B6673" t="s">
        <v>119</v>
      </c>
      <c r="C6673" t="s">
        <v>89</v>
      </c>
      <c r="D6673" s="29">
        <v>46484</v>
      </c>
      <c r="E6673">
        <v>0</v>
      </c>
      <c r="F6673">
        <v>0</v>
      </c>
      <c r="G6673">
        <v>0</v>
      </c>
      <c r="H6673">
        <v>0</v>
      </c>
      <c r="R6673">
        <v>0</v>
      </c>
      <c r="S6673" t="s">
        <v>90</v>
      </c>
      <c r="T6673" s="297">
        <v>46311.754166666666</v>
      </c>
    </row>
    <row r="6674" spans="1:20" x14ac:dyDescent="0.35">
      <c r="A6674" t="s">
        <v>118</v>
      </c>
      <c r="B6674" t="s">
        <v>119</v>
      </c>
      <c r="C6674" t="s">
        <v>89</v>
      </c>
      <c r="D6674" s="29">
        <v>46485</v>
      </c>
      <c r="E6674">
        <v>0</v>
      </c>
      <c r="F6674">
        <v>0</v>
      </c>
      <c r="G6674">
        <v>0</v>
      </c>
      <c r="H6674">
        <v>0</v>
      </c>
      <c r="R6674">
        <v>0</v>
      </c>
      <c r="S6674" t="s">
        <v>90</v>
      </c>
      <c r="T6674" s="297">
        <v>46311.754166666666</v>
      </c>
    </row>
    <row r="6675" spans="1:20" x14ac:dyDescent="0.35">
      <c r="A6675" t="s">
        <v>118</v>
      </c>
      <c r="B6675" t="s">
        <v>119</v>
      </c>
      <c r="C6675" t="s">
        <v>89</v>
      </c>
      <c r="D6675" s="29">
        <v>46486</v>
      </c>
      <c r="E6675">
        <v>0</v>
      </c>
      <c r="F6675">
        <v>0</v>
      </c>
      <c r="G6675">
        <v>0</v>
      </c>
      <c r="H6675">
        <v>0</v>
      </c>
      <c r="R6675">
        <v>0</v>
      </c>
      <c r="S6675" t="s">
        <v>90</v>
      </c>
      <c r="T6675" s="297">
        <v>46311.754166666666</v>
      </c>
    </row>
    <row r="6676" spans="1:20" x14ac:dyDescent="0.35">
      <c r="A6676" t="s">
        <v>118</v>
      </c>
      <c r="B6676" t="s">
        <v>119</v>
      </c>
      <c r="C6676" t="s">
        <v>89</v>
      </c>
      <c r="D6676" s="29">
        <v>46487</v>
      </c>
      <c r="E6676">
        <v>0</v>
      </c>
      <c r="F6676">
        <v>0</v>
      </c>
      <c r="G6676">
        <v>0</v>
      </c>
      <c r="H6676">
        <v>0</v>
      </c>
      <c r="R6676">
        <v>0</v>
      </c>
      <c r="S6676" t="s">
        <v>90</v>
      </c>
      <c r="T6676" s="297">
        <v>46311.754166666666</v>
      </c>
    </row>
    <row r="6677" spans="1:20" x14ac:dyDescent="0.35">
      <c r="A6677" t="s">
        <v>118</v>
      </c>
      <c r="B6677" t="s">
        <v>119</v>
      </c>
      <c r="C6677" t="s">
        <v>89</v>
      </c>
      <c r="D6677" s="29">
        <v>46488</v>
      </c>
      <c r="E6677">
        <v>0</v>
      </c>
      <c r="F6677">
        <v>0</v>
      </c>
      <c r="G6677">
        <v>0</v>
      </c>
      <c r="H6677">
        <v>0</v>
      </c>
      <c r="R6677">
        <v>0</v>
      </c>
      <c r="S6677" t="s">
        <v>90</v>
      </c>
      <c r="T6677" s="297">
        <v>46311.754166666666</v>
      </c>
    </row>
    <row r="6678" spans="1:20" x14ac:dyDescent="0.35">
      <c r="A6678" t="s">
        <v>118</v>
      </c>
      <c r="B6678" t="s">
        <v>119</v>
      </c>
      <c r="C6678" t="s">
        <v>89</v>
      </c>
      <c r="D6678" s="29">
        <v>46489</v>
      </c>
      <c r="E6678">
        <v>0</v>
      </c>
      <c r="F6678">
        <v>0</v>
      </c>
      <c r="G6678">
        <v>0</v>
      </c>
      <c r="H6678">
        <v>0</v>
      </c>
      <c r="R6678">
        <v>0</v>
      </c>
      <c r="S6678" t="s">
        <v>90</v>
      </c>
      <c r="T6678" s="297">
        <v>46311.754166666666</v>
      </c>
    </row>
    <row r="6679" spans="1:20" x14ac:dyDescent="0.35">
      <c r="A6679" t="s">
        <v>118</v>
      </c>
      <c r="B6679" t="s">
        <v>119</v>
      </c>
      <c r="C6679" t="s">
        <v>89</v>
      </c>
      <c r="D6679" s="29">
        <v>46490</v>
      </c>
      <c r="E6679">
        <v>0</v>
      </c>
      <c r="F6679">
        <v>0</v>
      </c>
      <c r="G6679">
        <v>0</v>
      </c>
      <c r="H6679">
        <v>0</v>
      </c>
      <c r="R6679">
        <v>0</v>
      </c>
      <c r="S6679" t="s">
        <v>90</v>
      </c>
      <c r="T6679" s="297">
        <v>46311.754166666666</v>
      </c>
    </row>
    <row r="6680" spans="1:20" x14ac:dyDescent="0.35">
      <c r="A6680" t="s">
        <v>118</v>
      </c>
      <c r="B6680" t="s">
        <v>119</v>
      </c>
      <c r="C6680" t="s">
        <v>89</v>
      </c>
      <c r="D6680" s="29">
        <v>46491</v>
      </c>
      <c r="E6680">
        <v>0</v>
      </c>
      <c r="F6680">
        <v>0</v>
      </c>
      <c r="G6680">
        <v>0</v>
      </c>
      <c r="H6680">
        <v>0</v>
      </c>
      <c r="R6680">
        <v>0</v>
      </c>
      <c r="S6680" t="s">
        <v>90</v>
      </c>
      <c r="T6680" s="297">
        <v>46311.754166666666</v>
      </c>
    </row>
    <row r="6681" spans="1:20" x14ac:dyDescent="0.35">
      <c r="A6681" t="s">
        <v>118</v>
      </c>
      <c r="B6681" t="s">
        <v>119</v>
      </c>
      <c r="C6681" t="s">
        <v>89</v>
      </c>
      <c r="D6681" s="29">
        <v>46492</v>
      </c>
      <c r="E6681">
        <v>0</v>
      </c>
      <c r="F6681">
        <v>0</v>
      </c>
      <c r="G6681">
        <v>0</v>
      </c>
      <c r="H6681">
        <v>0</v>
      </c>
      <c r="R6681">
        <v>0</v>
      </c>
      <c r="S6681" t="s">
        <v>90</v>
      </c>
      <c r="T6681" s="297">
        <v>46311.754166666666</v>
      </c>
    </row>
    <row r="6682" spans="1:20" x14ac:dyDescent="0.35">
      <c r="A6682" t="s">
        <v>118</v>
      </c>
      <c r="B6682" t="s">
        <v>119</v>
      </c>
      <c r="C6682" t="s">
        <v>89</v>
      </c>
      <c r="D6682" s="29">
        <v>46493</v>
      </c>
      <c r="E6682">
        <v>0</v>
      </c>
      <c r="F6682">
        <v>0</v>
      </c>
      <c r="G6682">
        <v>0</v>
      </c>
      <c r="H6682">
        <v>0</v>
      </c>
      <c r="R6682">
        <v>0</v>
      </c>
      <c r="S6682" t="s">
        <v>90</v>
      </c>
      <c r="T6682" s="297">
        <v>46311.754166666666</v>
      </c>
    </row>
    <row r="6683" spans="1:20" x14ac:dyDescent="0.35">
      <c r="A6683" t="s">
        <v>118</v>
      </c>
      <c r="B6683" t="s">
        <v>119</v>
      </c>
      <c r="C6683" t="s">
        <v>89</v>
      </c>
      <c r="D6683" s="29">
        <v>46494</v>
      </c>
      <c r="E6683">
        <v>0</v>
      </c>
      <c r="F6683">
        <v>0</v>
      </c>
      <c r="G6683">
        <v>0</v>
      </c>
      <c r="H6683">
        <v>0</v>
      </c>
      <c r="R6683">
        <v>0</v>
      </c>
      <c r="S6683" t="s">
        <v>90</v>
      </c>
      <c r="T6683" s="297">
        <v>46311.754166666666</v>
      </c>
    </row>
    <row r="6684" spans="1:20" x14ac:dyDescent="0.35">
      <c r="A6684" t="s">
        <v>118</v>
      </c>
      <c r="B6684" t="s">
        <v>119</v>
      </c>
      <c r="C6684" t="s">
        <v>89</v>
      </c>
      <c r="D6684" s="29">
        <v>46495</v>
      </c>
      <c r="E6684">
        <v>0</v>
      </c>
      <c r="F6684">
        <v>0</v>
      </c>
      <c r="G6684">
        <v>0</v>
      </c>
      <c r="H6684">
        <v>0</v>
      </c>
      <c r="R6684">
        <v>0</v>
      </c>
      <c r="S6684" t="s">
        <v>90</v>
      </c>
      <c r="T6684" s="297">
        <v>46311.754166666666</v>
      </c>
    </row>
    <row r="6685" spans="1:20" x14ac:dyDescent="0.35">
      <c r="A6685" t="s">
        <v>118</v>
      </c>
      <c r="B6685" t="s">
        <v>119</v>
      </c>
      <c r="C6685" t="s">
        <v>89</v>
      </c>
      <c r="D6685" s="29">
        <v>46496</v>
      </c>
      <c r="E6685">
        <v>0</v>
      </c>
      <c r="F6685">
        <v>0</v>
      </c>
      <c r="G6685">
        <v>0</v>
      </c>
      <c r="H6685">
        <v>0</v>
      </c>
      <c r="R6685">
        <v>0</v>
      </c>
      <c r="S6685" t="s">
        <v>90</v>
      </c>
      <c r="T6685" s="297">
        <v>46311.754166666666</v>
      </c>
    </row>
    <row r="6686" spans="1:20" x14ac:dyDescent="0.35">
      <c r="A6686" t="s">
        <v>118</v>
      </c>
      <c r="B6686" t="s">
        <v>119</v>
      </c>
      <c r="C6686" t="s">
        <v>89</v>
      </c>
      <c r="D6686" s="29">
        <v>46497</v>
      </c>
      <c r="E6686">
        <v>0</v>
      </c>
      <c r="F6686">
        <v>0</v>
      </c>
      <c r="G6686">
        <v>0</v>
      </c>
      <c r="H6686">
        <v>0</v>
      </c>
      <c r="R6686">
        <v>0</v>
      </c>
      <c r="S6686" t="s">
        <v>90</v>
      </c>
      <c r="T6686" s="297">
        <v>46311.754166666666</v>
      </c>
    </row>
    <row r="6687" spans="1:20" x14ac:dyDescent="0.35">
      <c r="A6687" t="s">
        <v>118</v>
      </c>
      <c r="B6687" t="s">
        <v>119</v>
      </c>
      <c r="C6687" t="s">
        <v>89</v>
      </c>
      <c r="D6687" s="29">
        <v>46498</v>
      </c>
      <c r="E6687">
        <v>0</v>
      </c>
      <c r="F6687">
        <v>0</v>
      </c>
      <c r="G6687">
        <v>0</v>
      </c>
      <c r="H6687">
        <v>0</v>
      </c>
      <c r="R6687">
        <v>0</v>
      </c>
      <c r="S6687" t="s">
        <v>90</v>
      </c>
      <c r="T6687" s="297">
        <v>46311.754166666666</v>
      </c>
    </row>
    <row r="6688" spans="1:20" x14ac:dyDescent="0.35">
      <c r="A6688" t="s">
        <v>118</v>
      </c>
      <c r="B6688" t="s">
        <v>119</v>
      </c>
      <c r="C6688" t="s">
        <v>89</v>
      </c>
      <c r="D6688" s="29">
        <v>46499</v>
      </c>
      <c r="E6688">
        <v>0</v>
      </c>
      <c r="F6688">
        <v>0</v>
      </c>
      <c r="G6688">
        <v>0</v>
      </c>
      <c r="H6688">
        <v>0</v>
      </c>
      <c r="R6688">
        <v>0</v>
      </c>
      <c r="S6688" t="s">
        <v>90</v>
      </c>
      <c r="T6688" s="297">
        <v>46311.754166666666</v>
      </c>
    </row>
    <row r="6689" spans="1:20" x14ac:dyDescent="0.35">
      <c r="A6689" t="s">
        <v>118</v>
      </c>
      <c r="B6689" t="s">
        <v>119</v>
      </c>
      <c r="C6689" t="s">
        <v>89</v>
      </c>
      <c r="D6689" s="29">
        <v>46500</v>
      </c>
      <c r="E6689">
        <v>0</v>
      </c>
      <c r="F6689">
        <v>0</v>
      </c>
      <c r="G6689">
        <v>0</v>
      </c>
      <c r="H6689">
        <v>0</v>
      </c>
      <c r="R6689">
        <v>0</v>
      </c>
      <c r="S6689" t="s">
        <v>90</v>
      </c>
      <c r="T6689" s="297">
        <v>46311.754166666666</v>
      </c>
    </row>
    <row r="6690" spans="1:20" x14ac:dyDescent="0.35">
      <c r="A6690" t="s">
        <v>118</v>
      </c>
      <c r="B6690" t="s">
        <v>119</v>
      </c>
      <c r="C6690" t="s">
        <v>89</v>
      </c>
      <c r="D6690" s="29">
        <v>46501</v>
      </c>
      <c r="E6690">
        <v>0</v>
      </c>
      <c r="F6690">
        <v>0</v>
      </c>
      <c r="G6690">
        <v>0</v>
      </c>
      <c r="H6690">
        <v>0</v>
      </c>
      <c r="R6690">
        <v>0</v>
      </c>
      <c r="S6690" t="s">
        <v>90</v>
      </c>
      <c r="T6690" s="297">
        <v>46311.754166666666</v>
      </c>
    </row>
    <row r="6691" spans="1:20" x14ac:dyDescent="0.35">
      <c r="A6691" t="s">
        <v>118</v>
      </c>
      <c r="B6691" t="s">
        <v>119</v>
      </c>
      <c r="C6691" t="s">
        <v>89</v>
      </c>
      <c r="D6691" s="29">
        <v>46502</v>
      </c>
      <c r="E6691">
        <v>0</v>
      </c>
      <c r="F6691">
        <v>0</v>
      </c>
      <c r="G6691">
        <v>0</v>
      </c>
      <c r="H6691">
        <v>0</v>
      </c>
      <c r="R6691">
        <v>0</v>
      </c>
      <c r="S6691" t="s">
        <v>90</v>
      </c>
      <c r="T6691" s="297">
        <v>46311.754166666666</v>
      </c>
    </row>
    <row r="6692" spans="1:20" x14ac:dyDescent="0.35">
      <c r="A6692" t="s">
        <v>118</v>
      </c>
      <c r="B6692" t="s">
        <v>119</v>
      </c>
      <c r="C6692" t="s">
        <v>89</v>
      </c>
      <c r="D6692" s="29">
        <v>46503</v>
      </c>
      <c r="E6692">
        <v>0</v>
      </c>
      <c r="F6692">
        <v>0</v>
      </c>
      <c r="G6692">
        <v>0</v>
      </c>
      <c r="H6692">
        <v>0</v>
      </c>
      <c r="R6692">
        <v>0</v>
      </c>
      <c r="S6692" t="s">
        <v>90</v>
      </c>
      <c r="T6692" s="297">
        <v>46311.754166666666</v>
      </c>
    </row>
    <row r="6693" spans="1:20" x14ac:dyDescent="0.35">
      <c r="A6693" t="s">
        <v>118</v>
      </c>
      <c r="B6693" t="s">
        <v>119</v>
      </c>
      <c r="C6693" t="s">
        <v>89</v>
      </c>
      <c r="D6693" s="29">
        <v>46504</v>
      </c>
      <c r="E6693">
        <v>0</v>
      </c>
      <c r="F6693">
        <v>0</v>
      </c>
      <c r="G6693">
        <v>0</v>
      </c>
      <c r="H6693">
        <v>0</v>
      </c>
      <c r="R6693">
        <v>0</v>
      </c>
      <c r="S6693" t="s">
        <v>90</v>
      </c>
      <c r="T6693" s="297">
        <v>46311.754166666666</v>
      </c>
    </row>
    <row r="6694" spans="1:20" x14ac:dyDescent="0.35">
      <c r="A6694" t="s">
        <v>118</v>
      </c>
      <c r="B6694" t="s">
        <v>119</v>
      </c>
      <c r="C6694" t="s">
        <v>89</v>
      </c>
      <c r="D6694" s="29">
        <v>46505</v>
      </c>
      <c r="E6694">
        <v>0</v>
      </c>
      <c r="F6694">
        <v>0</v>
      </c>
      <c r="G6694">
        <v>0</v>
      </c>
      <c r="H6694">
        <v>0</v>
      </c>
      <c r="R6694">
        <v>0</v>
      </c>
      <c r="S6694" t="s">
        <v>90</v>
      </c>
      <c r="T6694" s="297">
        <v>46311.754166666666</v>
      </c>
    </row>
    <row r="6695" spans="1:20" x14ac:dyDescent="0.35">
      <c r="A6695" t="s">
        <v>118</v>
      </c>
      <c r="B6695" t="s">
        <v>119</v>
      </c>
      <c r="C6695" t="s">
        <v>89</v>
      </c>
      <c r="D6695" s="29">
        <v>46506</v>
      </c>
      <c r="E6695">
        <v>0</v>
      </c>
      <c r="F6695">
        <v>0</v>
      </c>
      <c r="G6695">
        <v>0</v>
      </c>
      <c r="H6695">
        <v>0</v>
      </c>
      <c r="R6695">
        <v>0</v>
      </c>
      <c r="S6695" t="s">
        <v>90</v>
      </c>
      <c r="T6695" s="297">
        <v>46311.754166666666</v>
      </c>
    </row>
    <row r="6696" spans="1:20" x14ac:dyDescent="0.35">
      <c r="A6696" t="s">
        <v>118</v>
      </c>
      <c r="B6696" t="s">
        <v>119</v>
      </c>
      <c r="C6696" t="s">
        <v>89</v>
      </c>
      <c r="D6696" s="29">
        <v>46507</v>
      </c>
      <c r="E6696">
        <v>0</v>
      </c>
      <c r="F6696">
        <v>0</v>
      </c>
      <c r="G6696">
        <v>0</v>
      </c>
      <c r="H6696">
        <v>0</v>
      </c>
      <c r="R6696">
        <v>0</v>
      </c>
      <c r="S6696" t="s">
        <v>90</v>
      </c>
      <c r="T6696" s="297">
        <v>46311.754166666666</v>
      </c>
    </row>
    <row r="6697" spans="1:20" x14ac:dyDescent="0.35">
      <c r="A6697" t="s">
        <v>118</v>
      </c>
      <c r="B6697" t="s">
        <v>119</v>
      </c>
      <c r="C6697" t="s">
        <v>89</v>
      </c>
      <c r="D6697" s="29">
        <v>46508</v>
      </c>
      <c r="E6697">
        <v>0</v>
      </c>
      <c r="F6697">
        <v>0</v>
      </c>
      <c r="G6697">
        <v>0</v>
      </c>
      <c r="H6697">
        <v>0</v>
      </c>
      <c r="R6697">
        <v>0</v>
      </c>
      <c r="S6697" t="s">
        <v>90</v>
      </c>
      <c r="T6697" s="297">
        <v>46311.754166666666</v>
      </c>
    </row>
    <row r="6698" spans="1:20" x14ac:dyDescent="0.35">
      <c r="A6698" t="s">
        <v>118</v>
      </c>
      <c r="B6698" t="s">
        <v>119</v>
      </c>
      <c r="C6698" t="s">
        <v>89</v>
      </c>
      <c r="D6698" s="29">
        <v>46509</v>
      </c>
      <c r="E6698">
        <v>0</v>
      </c>
      <c r="F6698">
        <v>0</v>
      </c>
      <c r="G6698">
        <v>0</v>
      </c>
      <c r="H6698">
        <v>0</v>
      </c>
      <c r="R6698">
        <v>0</v>
      </c>
      <c r="S6698" t="s">
        <v>90</v>
      </c>
      <c r="T6698" s="297">
        <v>46311.754166666666</v>
      </c>
    </row>
    <row r="6699" spans="1:20" x14ac:dyDescent="0.35">
      <c r="A6699" t="s">
        <v>118</v>
      </c>
      <c r="B6699" t="s">
        <v>119</v>
      </c>
      <c r="C6699" t="s">
        <v>89</v>
      </c>
      <c r="D6699" s="29">
        <v>46510</v>
      </c>
      <c r="E6699">
        <v>0</v>
      </c>
      <c r="F6699">
        <v>0</v>
      </c>
      <c r="G6699">
        <v>0</v>
      </c>
      <c r="H6699">
        <v>0</v>
      </c>
      <c r="R6699">
        <v>0</v>
      </c>
      <c r="S6699" t="s">
        <v>90</v>
      </c>
      <c r="T6699" s="297">
        <v>46311.754166666666</v>
      </c>
    </row>
    <row r="6700" spans="1:20" x14ac:dyDescent="0.35">
      <c r="A6700" t="s">
        <v>118</v>
      </c>
      <c r="B6700" t="s">
        <v>119</v>
      </c>
      <c r="C6700" t="s">
        <v>89</v>
      </c>
      <c r="D6700" s="29">
        <v>46511</v>
      </c>
      <c r="E6700">
        <v>0</v>
      </c>
      <c r="F6700">
        <v>0</v>
      </c>
      <c r="G6700">
        <v>0</v>
      </c>
      <c r="H6700">
        <v>0</v>
      </c>
      <c r="R6700">
        <v>0</v>
      </c>
      <c r="S6700" t="s">
        <v>90</v>
      </c>
      <c r="T6700" s="297">
        <v>46311.754166666666</v>
      </c>
    </row>
    <row r="6701" spans="1:20" x14ac:dyDescent="0.35">
      <c r="A6701" t="s">
        <v>118</v>
      </c>
      <c r="B6701" t="s">
        <v>119</v>
      </c>
      <c r="C6701" t="s">
        <v>89</v>
      </c>
      <c r="D6701" s="29">
        <v>46512</v>
      </c>
      <c r="E6701">
        <v>0</v>
      </c>
      <c r="F6701">
        <v>0</v>
      </c>
      <c r="G6701">
        <v>0</v>
      </c>
      <c r="H6701">
        <v>0</v>
      </c>
      <c r="R6701">
        <v>0</v>
      </c>
      <c r="S6701" t="s">
        <v>90</v>
      </c>
      <c r="T6701" s="297">
        <v>46311.754166666666</v>
      </c>
    </row>
    <row r="6702" spans="1:20" x14ac:dyDescent="0.35">
      <c r="A6702" t="s">
        <v>118</v>
      </c>
      <c r="B6702" t="s">
        <v>119</v>
      </c>
      <c r="C6702" t="s">
        <v>89</v>
      </c>
      <c r="D6702" s="29">
        <v>46513</v>
      </c>
      <c r="E6702">
        <v>0</v>
      </c>
      <c r="F6702">
        <v>0</v>
      </c>
      <c r="G6702">
        <v>0</v>
      </c>
      <c r="H6702">
        <v>0</v>
      </c>
      <c r="R6702">
        <v>0</v>
      </c>
      <c r="S6702" t="s">
        <v>90</v>
      </c>
      <c r="T6702" s="297">
        <v>46311.754166666666</v>
      </c>
    </row>
    <row r="6703" spans="1:20" x14ac:dyDescent="0.35">
      <c r="A6703" t="s">
        <v>118</v>
      </c>
      <c r="B6703" t="s">
        <v>119</v>
      </c>
      <c r="C6703" t="s">
        <v>89</v>
      </c>
      <c r="D6703" s="29">
        <v>46514</v>
      </c>
      <c r="E6703">
        <v>0</v>
      </c>
      <c r="F6703">
        <v>0</v>
      </c>
      <c r="G6703">
        <v>0</v>
      </c>
      <c r="H6703">
        <v>0</v>
      </c>
      <c r="R6703">
        <v>0</v>
      </c>
      <c r="S6703" t="s">
        <v>90</v>
      </c>
      <c r="T6703" s="297">
        <v>46311.754166666666</v>
      </c>
    </row>
    <row r="6704" spans="1:20" x14ac:dyDescent="0.35">
      <c r="A6704" t="s">
        <v>118</v>
      </c>
      <c r="B6704" t="s">
        <v>119</v>
      </c>
      <c r="C6704" t="s">
        <v>89</v>
      </c>
      <c r="D6704" s="29">
        <v>46515</v>
      </c>
      <c r="E6704">
        <v>0</v>
      </c>
      <c r="F6704">
        <v>0</v>
      </c>
      <c r="G6704">
        <v>0</v>
      </c>
      <c r="H6704">
        <v>0</v>
      </c>
      <c r="R6704">
        <v>0</v>
      </c>
      <c r="S6704" t="s">
        <v>90</v>
      </c>
      <c r="T6704" s="297">
        <v>46311.754166666666</v>
      </c>
    </row>
    <row r="6705" spans="1:20" x14ac:dyDescent="0.35">
      <c r="A6705" t="s">
        <v>118</v>
      </c>
      <c r="B6705" t="s">
        <v>119</v>
      </c>
      <c r="C6705" t="s">
        <v>89</v>
      </c>
      <c r="D6705" s="29">
        <v>46516</v>
      </c>
      <c r="E6705">
        <v>0</v>
      </c>
      <c r="F6705">
        <v>0</v>
      </c>
      <c r="G6705">
        <v>0</v>
      </c>
      <c r="H6705">
        <v>0</v>
      </c>
      <c r="R6705">
        <v>0</v>
      </c>
      <c r="S6705" t="s">
        <v>90</v>
      </c>
      <c r="T6705" s="297">
        <v>46311.754166666666</v>
      </c>
    </row>
    <row r="6706" spans="1:20" x14ac:dyDescent="0.35">
      <c r="A6706" t="s">
        <v>118</v>
      </c>
      <c r="B6706" t="s">
        <v>119</v>
      </c>
      <c r="C6706" t="s">
        <v>89</v>
      </c>
      <c r="D6706" s="29">
        <v>46517</v>
      </c>
      <c r="E6706">
        <v>0</v>
      </c>
      <c r="F6706">
        <v>0</v>
      </c>
      <c r="G6706">
        <v>0</v>
      </c>
      <c r="H6706">
        <v>0</v>
      </c>
      <c r="R6706">
        <v>0</v>
      </c>
      <c r="S6706" t="s">
        <v>90</v>
      </c>
      <c r="T6706" s="297">
        <v>46311.754166666666</v>
      </c>
    </row>
    <row r="6707" spans="1:20" x14ac:dyDescent="0.35">
      <c r="A6707" t="s">
        <v>118</v>
      </c>
      <c r="B6707" t="s">
        <v>119</v>
      </c>
      <c r="C6707" t="s">
        <v>89</v>
      </c>
      <c r="D6707" s="29">
        <v>46518</v>
      </c>
      <c r="E6707">
        <v>0</v>
      </c>
      <c r="F6707">
        <v>0</v>
      </c>
      <c r="G6707">
        <v>0</v>
      </c>
      <c r="H6707">
        <v>0</v>
      </c>
      <c r="R6707">
        <v>0</v>
      </c>
      <c r="S6707" t="s">
        <v>90</v>
      </c>
      <c r="T6707" s="297">
        <v>46311.754166666666</v>
      </c>
    </row>
    <row r="6708" spans="1:20" x14ac:dyDescent="0.35">
      <c r="A6708" t="s">
        <v>118</v>
      </c>
      <c r="B6708" t="s">
        <v>119</v>
      </c>
      <c r="C6708" t="s">
        <v>89</v>
      </c>
      <c r="D6708" s="29">
        <v>46519</v>
      </c>
      <c r="E6708">
        <v>0</v>
      </c>
      <c r="F6708">
        <v>0</v>
      </c>
      <c r="G6708">
        <v>0</v>
      </c>
      <c r="H6708">
        <v>0</v>
      </c>
      <c r="R6708">
        <v>0</v>
      </c>
      <c r="S6708" t="s">
        <v>90</v>
      </c>
      <c r="T6708" s="297">
        <v>46311.754166666666</v>
      </c>
    </row>
    <row r="6709" spans="1:20" x14ac:dyDescent="0.35">
      <c r="A6709" t="s">
        <v>118</v>
      </c>
      <c r="B6709" t="s">
        <v>119</v>
      </c>
      <c r="C6709" t="s">
        <v>89</v>
      </c>
      <c r="D6709" s="29">
        <v>46520</v>
      </c>
      <c r="E6709">
        <v>0</v>
      </c>
      <c r="F6709">
        <v>0</v>
      </c>
      <c r="G6709">
        <v>0</v>
      </c>
      <c r="H6709">
        <v>0</v>
      </c>
      <c r="R6709">
        <v>0</v>
      </c>
      <c r="S6709" t="s">
        <v>90</v>
      </c>
      <c r="T6709" s="297">
        <v>46311.754166666666</v>
      </c>
    </row>
    <row r="6710" spans="1:20" x14ac:dyDescent="0.35">
      <c r="A6710" t="s">
        <v>118</v>
      </c>
      <c r="B6710" t="s">
        <v>119</v>
      </c>
      <c r="C6710" t="s">
        <v>89</v>
      </c>
      <c r="D6710" s="29">
        <v>46521</v>
      </c>
      <c r="E6710">
        <v>0</v>
      </c>
      <c r="F6710">
        <v>0</v>
      </c>
      <c r="G6710">
        <v>0</v>
      </c>
      <c r="H6710">
        <v>0</v>
      </c>
      <c r="R6710">
        <v>0</v>
      </c>
      <c r="S6710" t="s">
        <v>90</v>
      </c>
      <c r="T6710" s="297">
        <v>46311.754166666666</v>
      </c>
    </row>
    <row r="6711" spans="1:20" x14ac:dyDescent="0.35">
      <c r="A6711" t="s">
        <v>118</v>
      </c>
      <c r="B6711" t="s">
        <v>119</v>
      </c>
      <c r="C6711" t="s">
        <v>89</v>
      </c>
      <c r="D6711" s="29">
        <v>46522</v>
      </c>
      <c r="E6711">
        <v>0</v>
      </c>
      <c r="F6711">
        <v>0</v>
      </c>
      <c r="G6711">
        <v>0</v>
      </c>
      <c r="H6711">
        <v>0</v>
      </c>
      <c r="R6711">
        <v>0</v>
      </c>
      <c r="S6711" t="s">
        <v>90</v>
      </c>
      <c r="T6711" s="297">
        <v>46311.754166666666</v>
      </c>
    </row>
    <row r="6712" spans="1:20" x14ac:dyDescent="0.35">
      <c r="A6712" t="s">
        <v>118</v>
      </c>
      <c r="B6712" t="s">
        <v>119</v>
      </c>
      <c r="C6712" t="s">
        <v>89</v>
      </c>
      <c r="D6712" s="29">
        <v>46523</v>
      </c>
      <c r="E6712">
        <v>0</v>
      </c>
      <c r="F6712">
        <v>0</v>
      </c>
      <c r="G6712">
        <v>0</v>
      </c>
      <c r="H6712">
        <v>0</v>
      </c>
      <c r="R6712">
        <v>0</v>
      </c>
      <c r="S6712" t="s">
        <v>90</v>
      </c>
      <c r="T6712" s="297">
        <v>46311.754166666666</v>
      </c>
    </row>
    <row r="6713" spans="1:20" x14ac:dyDescent="0.35">
      <c r="A6713" t="s">
        <v>118</v>
      </c>
      <c r="B6713" t="s">
        <v>119</v>
      </c>
      <c r="C6713" t="s">
        <v>89</v>
      </c>
      <c r="D6713" s="29">
        <v>46524</v>
      </c>
      <c r="E6713">
        <v>0</v>
      </c>
      <c r="F6713">
        <v>0</v>
      </c>
      <c r="G6713">
        <v>0</v>
      </c>
      <c r="H6713">
        <v>0</v>
      </c>
      <c r="R6713">
        <v>0</v>
      </c>
      <c r="S6713" t="s">
        <v>90</v>
      </c>
      <c r="T6713" s="297">
        <v>46311.754166666666</v>
      </c>
    </row>
    <row r="6714" spans="1:20" x14ac:dyDescent="0.35">
      <c r="A6714" t="s">
        <v>118</v>
      </c>
      <c r="B6714" t="s">
        <v>119</v>
      </c>
      <c r="C6714" t="s">
        <v>89</v>
      </c>
      <c r="D6714" s="29">
        <v>46525</v>
      </c>
      <c r="E6714">
        <v>0</v>
      </c>
      <c r="F6714">
        <v>0</v>
      </c>
      <c r="G6714">
        <v>0</v>
      </c>
      <c r="H6714">
        <v>0</v>
      </c>
      <c r="R6714">
        <v>0</v>
      </c>
      <c r="S6714" t="s">
        <v>90</v>
      </c>
      <c r="T6714" s="297">
        <v>46311.754166666666</v>
      </c>
    </row>
    <row r="6715" spans="1:20" x14ac:dyDescent="0.35">
      <c r="A6715" t="s">
        <v>118</v>
      </c>
      <c r="B6715" t="s">
        <v>119</v>
      </c>
      <c r="C6715" t="s">
        <v>89</v>
      </c>
      <c r="D6715" s="29">
        <v>46526</v>
      </c>
      <c r="E6715">
        <v>0</v>
      </c>
      <c r="F6715">
        <v>0</v>
      </c>
      <c r="G6715">
        <v>0</v>
      </c>
      <c r="H6715">
        <v>0</v>
      </c>
      <c r="R6715">
        <v>0</v>
      </c>
      <c r="S6715" t="s">
        <v>90</v>
      </c>
      <c r="T6715" s="297">
        <v>46311.754166666666</v>
      </c>
    </row>
    <row r="6716" spans="1:20" x14ac:dyDescent="0.35">
      <c r="A6716" t="s">
        <v>118</v>
      </c>
      <c r="B6716" t="s">
        <v>119</v>
      </c>
      <c r="C6716" t="s">
        <v>89</v>
      </c>
      <c r="D6716" s="29">
        <v>46527</v>
      </c>
      <c r="E6716">
        <v>0</v>
      </c>
      <c r="F6716">
        <v>0</v>
      </c>
      <c r="G6716">
        <v>0</v>
      </c>
      <c r="H6716">
        <v>0</v>
      </c>
      <c r="R6716">
        <v>0</v>
      </c>
      <c r="S6716" t="s">
        <v>90</v>
      </c>
      <c r="T6716" s="297">
        <v>46311.754166666666</v>
      </c>
    </row>
    <row r="6717" spans="1:20" x14ac:dyDescent="0.35">
      <c r="A6717" t="s">
        <v>118</v>
      </c>
      <c r="B6717" t="s">
        <v>119</v>
      </c>
      <c r="C6717" t="s">
        <v>89</v>
      </c>
      <c r="D6717" s="29">
        <v>46528</v>
      </c>
      <c r="E6717">
        <v>0</v>
      </c>
      <c r="F6717">
        <v>0</v>
      </c>
      <c r="G6717">
        <v>0</v>
      </c>
      <c r="H6717">
        <v>0</v>
      </c>
      <c r="R6717">
        <v>0</v>
      </c>
      <c r="S6717" t="s">
        <v>90</v>
      </c>
      <c r="T6717" s="297">
        <v>46311.754166666666</v>
      </c>
    </row>
    <row r="6718" spans="1:20" x14ac:dyDescent="0.35">
      <c r="A6718" t="s">
        <v>118</v>
      </c>
      <c r="B6718" t="s">
        <v>119</v>
      </c>
      <c r="C6718" t="s">
        <v>89</v>
      </c>
      <c r="D6718" s="29">
        <v>46529</v>
      </c>
      <c r="E6718">
        <v>0</v>
      </c>
      <c r="F6718">
        <v>0</v>
      </c>
      <c r="G6718">
        <v>0</v>
      </c>
      <c r="H6718">
        <v>0</v>
      </c>
      <c r="R6718">
        <v>0</v>
      </c>
      <c r="S6718" t="s">
        <v>90</v>
      </c>
      <c r="T6718" s="297">
        <v>46311.754166666666</v>
      </c>
    </row>
    <row r="6719" spans="1:20" x14ac:dyDescent="0.35">
      <c r="A6719" t="s">
        <v>118</v>
      </c>
      <c r="B6719" t="s">
        <v>119</v>
      </c>
      <c r="C6719" t="s">
        <v>89</v>
      </c>
      <c r="D6719" s="29">
        <v>46530</v>
      </c>
      <c r="E6719">
        <v>0</v>
      </c>
      <c r="F6719">
        <v>0</v>
      </c>
      <c r="G6719">
        <v>0</v>
      </c>
      <c r="H6719">
        <v>0</v>
      </c>
      <c r="R6719">
        <v>0</v>
      </c>
      <c r="S6719" t="s">
        <v>90</v>
      </c>
      <c r="T6719" s="297">
        <v>46311.754166666666</v>
      </c>
    </row>
    <row r="6720" spans="1:20" x14ac:dyDescent="0.35">
      <c r="A6720" t="s">
        <v>118</v>
      </c>
      <c r="B6720" t="s">
        <v>119</v>
      </c>
      <c r="C6720" t="s">
        <v>89</v>
      </c>
      <c r="D6720" s="29">
        <v>46531</v>
      </c>
      <c r="E6720">
        <v>0</v>
      </c>
      <c r="F6720">
        <v>0</v>
      </c>
      <c r="G6720">
        <v>0</v>
      </c>
      <c r="H6720">
        <v>0</v>
      </c>
      <c r="R6720">
        <v>0</v>
      </c>
      <c r="S6720" t="s">
        <v>90</v>
      </c>
      <c r="T6720" s="297">
        <v>46311.754166666666</v>
      </c>
    </row>
    <row r="6721" spans="1:20" x14ac:dyDescent="0.35">
      <c r="A6721" t="s">
        <v>118</v>
      </c>
      <c r="B6721" t="s">
        <v>119</v>
      </c>
      <c r="C6721" t="s">
        <v>89</v>
      </c>
      <c r="D6721" s="29">
        <v>46532</v>
      </c>
      <c r="E6721">
        <v>0</v>
      </c>
      <c r="F6721">
        <v>0</v>
      </c>
      <c r="G6721">
        <v>0</v>
      </c>
      <c r="H6721">
        <v>0</v>
      </c>
      <c r="R6721">
        <v>0</v>
      </c>
      <c r="S6721" t="s">
        <v>90</v>
      </c>
      <c r="T6721" s="297">
        <v>46311.754166666666</v>
      </c>
    </row>
    <row r="6722" spans="1:20" x14ac:dyDescent="0.35">
      <c r="A6722" t="s">
        <v>118</v>
      </c>
      <c r="B6722" t="s">
        <v>119</v>
      </c>
      <c r="C6722" t="s">
        <v>89</v>
      </c>
      <c r="D6722" s="29">
        <v>46533</v>
      </c>
      <c r="E6722">
        <v>0</v>
      </c>
      <c r="F6722">
        <v>0</v>
      </c>
      <c r="G6722">
        <v>0</v>
      </c>
      <c r="H6722">
        <v>0</v>
      </c>
      <c r="R6722">
        <v>0</v>
      </c>
      <c r="S6722" t="s">
        <v>90</v>
      </c>
      <c r="T6722" s="297">
        <v>46311.754166666666</v>
      </c>
    </row>
    <row r="6723" spans="1:20" x14ac:dyDescent="0.35">
      <c r="A6723" t="s">
        <v>118</v>
      </c>
      <c r="B6723" t="s">
        <v>119</v>
      </c>
      <c r="C6723" t="s">
        <v>89</v>
      </c>
      <c r="D6723" s="29">
        <v>46534</v>
      </c>
      <c r="E6723">
        <v>0</v>
      </c>
      <c r="F6723">
        <v>0</v>
      </c>
      <c r="G6723">
        <v>0</v>
      </c>
      <c r="H6723">
        <v>0</v>
      </c>
      <c r="R6723">
        <v>0</v>
      </c>
      <c r="S6723" t="s">
        <v>90</v>
      </c>
      <c r="T6723" s="297">
        <v>46311.754166666666</v>
      </c>
    </row>
    <row r="6724" spans="1:20" x14ac:dyDescent="0.35">
      <c r="A6724" t="s">
        <v>118</v>
      </c>
      <c r="B6724" t="s">
        <v>119</v>
      </c>
      <c r="C6724" t="s">
        <v>89</v>
      </c>
      <c r="D6724" s="29">
        <v>46535</v>
      </c>
      <c r="E6724">
        <v>0</v>
      </c>
      <c r="F6724">
        <v>0</v>
      </c>
      <c r="G6724">
        <v>0</v>
      </c>
      <c r="H6724">
        <v>0</v>
      </c>
      <c r="R6724">
        <v>0</v>
      </c>
      <c r="S6724" t="s">
        <v>90</v>
      </c>
      <c r="T6724" s="297">
        <v>46311.754166666666</v>
      </c>
    </row>
    <row r="6725" spans="1:20" x14ac:dyDescent="0.35">
      <c r="A6725" t="s">
        <v>118</v>
      </c>
      <c r="B6725" t="s">
        <v>119</v>
      </c>
      <c r="C6725" t="s">
        <v>89</v>
      </c>
      <c r="D6725" s="29">
        <v>46536</v>
      </c>
      <c r="E6725">
        <v>0</v>
      </c>
      <c r="F6725">
        <v>0</v>
      </c>
      <c r="G6725">
        <v>0</v>
      </c>
      <c r="H6725">
        <v>0</v>
      </c>
      <c r="R6725">
        <v>0</v>
      </c>
      <c r="S6725" t="s">
        <v>90</v>
      </c>
      <c r="T6725" s="297">
        <v>46311.754166666666</v>
      </c>
    </row>
    <row r="6726" spans="1:20" x14ac:dyDescent="0.35">
      <c r="A6726" t="s">
        <v>118</v>
      </c>
      <c r="B6726" t="s">
        <v>119</v>
      </c>
      <c r="C6726" t="s">
        <v>89</v>
      </c>
      <c r="D6726" s="29">
        <v>46537</v>
      </c>
      <c r="E6726">
        <v>0</v>
      </c>
      <c r="F6726">
        <v>0</v>
      </c>
      <c r="G6726">
        <v>0</v>
      </c>
      <c r="H6726">
        <v>0</v>
      </c>
      <c r="R6726">
        <v>0</v>
      </c>
      <c r="S6726" t="s">
        <v>90</v>
      </c>
      <c r="T6726" s="297">
        <v>46311.754166666666</v>
      </c>
    </row>
    <row r="6727" spans="1:20" x14ac:dyDescent="0.35">
      <c r="A6727" t="s">
        <v>118</v>
      </c>
      <c r="B6727" t="s">
        <v>119</v>
      </c>
      <c r="C6727" t="s">
        <v>89</v>
      </c>
      <c r="D6727" s="29">
        <v>46538</v>
      </c>
      <c r="E6727">
        <v>0</v>
      </c>
      <c r="F6727">
        <v>0</v>
      </c>
      <c r="G6727">
        <v>0</v>
      </c>
      <c r="H6727">
        <v>0</v>
      </c>
      <c r="R6727">
        <v>0</v>
      </c>
      <c r="S6727" t="s">
        <v>90</v>
      </c>
      <c r="T6727" s="297">
        <v>46311.754166666666</v>
      </c>
    </row>
    <row r="6728" spans="1:20" x14ac:dyDescent="0.35">
      <c r="A6728" t="s">
        <v>118</v>
      </c>
      <c r="B6728" t="s">
        <v>119</v>
      </c>
      <c r="C6728" t="s">
        <v>89</v>
      </c>
      <c r="D6728" s="29">
        <v>46539</v>
      </c>
      <c r="E6728">
        <v>0</v>
      </c>
      <c r="F6728">
        <v>0</v>
      </c>
      <c r="G6728">
        <v>0</v>
      </c>
      <c r="H6728">
        <v>0</v>
      </c>
      <c r="R6728">
        <v>0</v>
      </c>
      <c r="S6728" t="s">
        <v>90</v>
      </c>
      <c r="T6728" s="297">
        <v>46311.754166666666</v>
      </c>
    </row>
    <row r="6729" spans="1:20" x14ac:dyDescent="0.35">
      <c r="A6729" t="s">
        <v>118</v>
      </c>
      <c r="B6729" t="s">
        <v>119</v>
      </c>
      <c r="C6729" t="s">
        <v>89</v>
      </c>
      <c r="D6729" s="29">
        <v>46540</v>
      </c>
      <c r="E6729">
        <v>0</v>
      </c>
      <c r="F6729">
        <v>0</v>
      </c>
      <c r="G6729">
        <v>0</v>
      </c>
      <c r="H6729">
        <v>0</v>
      </c>
      <c r="R6729">
        <v>0</v>
      </c>
      <c r="S6729" t="s">
        <v>90</v>
      </c>
      <c r="T6729" s="297">
        <v>46311.754166666666</v>
      </c>
    </row>
    <row r="6730" spans="1:20" x14ac:dyDescent="0.35">
      <c r="A6730" t="s">
        <v>118</v>
      </c>
      <c r="B6730" t="s">
        <v>119</v>
      </c>
      <c r="C6730" t="s">
        <v>89</v>
      </c>
      <c r="D6730" s="29">
        <v>46541</v>
      </c>
      <c r="E6730">
        <v>0</v>
      </c>
      <c r="F6730">
        <v>0</v>
      </c>
      <c r="G6730">
        <v>0</v>
      </c>
      <c r="H6730">
        <v>0</v>
      </c>
      <c r="R6730">
        <v>0</v>
      </c>
      <c r="S6730" t="s">
        <v>90</v>
      </c>
      <c r="T6730" s="297">
        <v>46311.754166666666</v>
      </c>
    </row>
    <row r="6731" spans="1:20" x14ac:dyDescent="0.35">
      <c r="A6731" t="s">
        <v>118</v>
      </c>
      <c r="B6731" t="s">
        <v>119</v>
      </c>
      <c r="C6731" t="s">
        <v>89</v>
      </c>
      <c r="D6731" s="29">
        <v>46542</v>
      </c>
      <c r="E6731">
        <v>0</v>
      </c>
      <c r="F6731">
        <v>0</v>
      </c>
      <c r="G6731">
        <v>0</v>
      </c>
      <c r="H6731">
        <v>0</v>
      </c>
      <c r="R6731">
        <v>0</v>
      </c>
      <c r="S6731" t="s">
        <v>90</v>
      </c>
      <c r="T6731" s="297">
        <v>46311.754166666666</v>
      </c>
    </row>
    <row r="6732" spans="1:20" x14ac:dyDescent="0.35">
      <c r="A6732" t="s">
        <v>118</v>
      </c>
      <c r="B6732" t="s">
        <v>119</v>
      </c>
      <c r="C6732" t="s">
        <v>89</v>
      </c>
      <c r="D6732" s="29">
        <v>46543</v>
      </c>
      <c r="E6732">
        <v>0</v>
      </c>
      <c r="F6732">
        <v>0</v>
      </c>
      <c r="G6732">
        <v>0</v>
      </c>
      <c r="H6732">
        <v>0</v>
      </c>
      <c r="R6732">
        <v>0</v>
      </c>
      <c r="S6732" t="s">
        <v>90</v>
      </c>
      <c r="T6732" s="297">
        <v>46311.754166666666</v>
      </c>
    </row>
    <row r="6733" spans="1:20" x14ac:dyDescent="0.35">
      <c r="A6733" t="s">
        <v>118</v>
      </c>
      <c r="B6733" t="s">
        <v>119</v>
      </c>
      <c r="C6733" t="s">
        <v>89</v>
      </c>
      <c r="D6733" s="29">
        <v>46544</v>
      </c>
      <c r="E6733">
        <v>0</v>
      </c>
      <c r="F6733">
        <v>0</v>
      </c>
      <c r="G6733">
        <v>0</v>
      </c>
      <c r="H6733">
        <v>0</v>
      </c>
      <c r="R6733">
        <v>0</v>
      </c>
      <c r="S6733" t="s">
        <v>90</v>
      </c>
      <c r="T6733" s="297">
        <v>46311.754166666666</v>
      </c>
    </row>
    <row r="6734" spans="1:20" x14ac:dyDescent="0.35">
      <c r="A6734" t="s">
        <v>118</v>
      </c>
      <c r="B6734" t="s">
        <v>119</v>
      </c>
      <c r="C6734" t="s">
        <v>89</v>
      </c>
      <c r="D6734" s="29">
        <v>46545</v>
      </c>
      <c r="E6734">
        <v>0</v>
      </c>
      <c r="F6734">
        <v>0</v>
      </c>
      <c r="G6734">
        <v>0</v>
      </c>
      <c r="H6734">
        <v>0</v>
      </c>
      <c r="R6734">
        <v>0</v>
      </c>
      <c r="S6734" t="s">
        <v>90</v>
      </c>
      <c r="T6734" s="297">
        <v>46311.754166666666</v>
      </c>
    </row>
    <row r="6735" spans="1:20" x14ac:dyDescent="0.35">
      <c r="A6735" t="s">
        <v>118</v>
      </c>
      <c r="B6735" t="s">
        <v>119</v>
      </c>
      <c r="C6735" t="s">
        <v>89</v>
      </c>
      <c r="D6735" s="29">
        <v>46546</v>
      </c>
      <c r="E6735">
        <v>0</v>
      </c>
      <c r="F6735">
        <v>0</v>
      </c>
      <c r="G6735">
        <v>0</v>
      </c>
      <c r="H6735">
        <v>0</v>
      </c>
      <c r="R6735">
        <v>0</v>
      </c>
      <c r="S6735" t="s">
        <v>90</v>
      </c>
      <c r="T6735" s="297">
        <v>46311.754166666666</v>
      </c>
    </row>
    <row r="6736" spans="1:20" x14ac:dyDescent="0.35">
      <c r="A6736" t="s">
        <v>118</v>
      </c>
      <c r="B6736" t="s">
        <v>119</v>
      </c>
      <c r="C6736" t="s">
        <v>89</v>
      </c>
      <c r="D6736" s="29">
        <v>46547</v>
      </c>
      <c r="E6736">
        <v>0</v>
      </c>
      <c r="F6736">
        <v>0</v>
      </c>
      <c r="G6736">
        <v>0</v>
      </c>
      <c r="H6736">
        <v>0</v>
      </c>
      <c r="R6736">
        <v>0</v>
      </c>
      <c r="S6736" t="s">
        <v>90</v>
      </c>
      <c r="T6736" s="297">
        <v>46311.754166666666</v>
      </c>
    </row>
    <row r="6737" spans="1:20" x14ac:dyDescent="0.35">
      <c r="A6737" t="s">
        <v>118</v>
      </c>
      <c r="B6737" t="s">
        <v>119</v>
      </c>
      <c r="C6737" t="s">
        <v>89</v>
      </c>
      <c r="D6737" s="29">
        <v>46548</v>
      </c>
      <c r="E6737">
        <v>0</v>
      </c>
      <c r="F6737">
        <v>0</v>
      </c>
      <c r="G6737">
        <v>0</v>
      </c>
      <c r="H6737">
        <v>0</v>
      </c>
      <c r="R6737">
        <v>0</v>
      </c>
      <c r="S6737" t="s">
        <v>90</v>
      </c>
      <c r="T6737" s="297">
        <v>46311.754166666666</v>
      </c>
    </row>
    <row r="6738" spans="1:20" x14ac:dyDescent="0.35">
      <c r="A6738" t="s">
        <v>118</v>
      </c>
      <c r="B6738" t="s">
        <v>119</v>
      </c>
      <c r="C6738" t="s">
        <v>89</v>
      </c>
      <c r="D6738" s="29">
        <v>46549</v>
      </c>
      <c r="E6738">
        <v>0</v>
      </c>
      <c r="F6738">
        <v>0</v>
      </c>
      <c r="G6738">
        <v>0</v>
      </c>
      <c r="H6738">
        <v>0</v>
      </c>
      <c r="R6738">
        <v>0</v>
      </c>
      <c r="S6738" t="s">
        <v>90</v>
      </c>
      <c r="T6738" s="297">
        <v>46311.754166666666</v>
      </c>
    </row>
    <row r="6739" spans="1:20" x14ac:dyDescent="0.35">
      <c r="A6739" t="s">
        <v>118</v>
      </c>
      <c r="B6739" t="s">
        <v>119</v>
      </c>
      <c r="C6739" t="s">
        <v>89</v>
      </c>
      <c r="D6739" s="29">
        <v>46550</v>
      </c>
      <c r="E6739">
        <v>0</v>
      </c>
      <c r="F6739">
        <v>0</v>
      </c>
      <c r="G6739">
        <v>0</v>
      </c>
      <c r="H6739">
        <v>0</v>
      </c>
      <c r="R6739">
        <v>0</v>
      </c>
      <c r="S6739" t="s">
        <v>90</v>
      </c>
      <c r="T6739" s="297">
        <v>46311.754166666666</v>
      </c>
    </row>
    <row r="6740" spans="1:20" x14ac:dyDescent="0.35">
      <c r="A6740" t="s">
        <v>118</v>
      </c>
      <c r="B6740" t="s">
        <v>119</v>
      </c>
      <c r="C6740" t="s">
        <v>89</v>
      </c>
      <c r="D6740" s="29">
        <v>46551</v>
      </c>
      <c r="E6740">
        <v>0</v>
      </c>
      <c r="F6740">
        <v>0</v>
      </c>
      <c r="G6740">
        <v>0</v>
      </c>
      <c r="H6740">
        <v>0</v>
      </c>
      <c r="R6740">
        <v>0</v>
      </c>
      <c r="S6740" t="s">
        <v>90</v>
      </c>
      <c r="T6740" s="297">
        <v>46311.754166666666</v>
      </c>
    </row>
    <row r="6741" spans="1:20" x14ac:dyDescent="0.35">
      <c r="A6741" t="s">
        <v>118</v>
      </c>
      <c r="B6741" t="s">
        <v>119</v>
      </c>
      <c r="C6741" t="s">
        <v>89</v>
      </c>
      <c r="D6741" s="29">
        <v>46552</v>
      </c>
      <c r="E6741">
        <v>0</v>
      </c>
      <c r="F6741">
        <v>0</v>
      </c>
      <c r="G6741">
        <v>0</v>
      </c>
      <c r="H6741">
        <v>0</v>
      </c>
      <c r="R6741">
        <v>0</v>
      </c>
      <c r="S6741" t="s">
        <v>90</v>
      </c>
      <c r="T6741" s="297">
        <v>46311.754166666666</v>
      </c>
    </row>
    <row r="6742" spans="1:20" x14ac:dyDescent="0.35">
      <c r="A6742" t="s">
        <v>118</v>
      </c>
      <c r="B6742" t="s">
        <v>119</v>
      </c>
      <c r="C6742" t="s">
        <v>89</v>
      </c>
      <c r="D6742" s="29">
        <v>46553</v>
      </c>
      <c r="E6742">
        <v>0</v>
      </c>
      <c r="F6742">
        <v>0</v>
      </c>
      <c r="G6742">
        <v>0</v>
      </c>
      <c r="H6742">
        <v>0</v>
      </c>
      <c r="R6742">
        <v>0</v>
      </c>
      <c r="S6742" t="s">
        <v>90</v>
      </c>
      <c r="T6742" s="297">
        <v>46311.754166666666</v>
      </c>
    </row>
    <row r="6743" spans="1:20" x14ac:dyDescent="0.35">
      <c r="A6743" t="s">
        <v>118</v>
      </c>
      <c r="B6743" t="s">
        <v>119</v>
      </c>
      <c r="C6743" t="s">
        <v>89</v>
      </c>
      <c r="D6743" s="29">
        <v>46554</v>
      </c>
      <c r="E6743">
        <v>0</v>
      </c>
      <c r="F6743">
        <v>0</v>
      </c>
      <c r="G6743">
        <v>0</v>
      </c>
      <c r="H6743">
        <v>0</v>
      </c>
      <c r="R6743">
        <v>0</v>
      </c>
      <c r="S6743" t="s">
        <v>90</v>
      </c>
      <c r="T6743" s="297">
        <v>46311.754166666666</v>
      </c>
    </row>
    <row r="6744" spans="1:20" x14ac:dyDescent="0.35">
      <c r="A6744" t="s">
        <v>118</v>
      </c>
      <c r="B6744" t="s">
        <v>119</v>
      </c>
      <c r="C6744" t="s">
        <v>89</v>
      </c>
      <c r="D6744" s="29">
        <v>46555</v>
      </c>
      <c r="E6744">
        <v>0</v>
      </c>
      <c r="F6744">
        <v>0</v>
      </c>
      <c r="G6744">
        <v>0</v>
      </c>
      <c r="H6744">
        <v>0</v>
      </c>
      <c r="R6744">
        <v>0</v>
      </c>
      <c r="S6744" t="s">
        <v>90</v>
      </c>
      <c r="T6744" s="297">
        <v>46311.754166666666</v>
      </c>
    </row>
    <row r="6745" spans="1:20" x14ac:dyDescent="0.35">
      <c r="A6745" t="s">
        <v>118</v>
      </c>
      <c r="B6745" t="s">
        <v>119</v>
      </c>
      <c r="C6745" t="s">
        <v>89</v>
      </c>
      <c r="D6745" s="29">
        <v>46556</v>
      </c>
      <c r="E6745">
        <v>0</v>
      </c>
      <c r="F6745">
        <v>0</v>
      </c>
      <c r="G6745">
        <v>0</v>
      </c>
      <c r="H6745">
        <v>0</v>
      </c>
      <c r="R6745">
        <v>0</v>
      </c>
      <c r="S6745" t="s">
        <v>90</v>
      </c>
      <c r="T6745" s="297">
        <v>46311.754166666666</v>
      </c>
    </row>
    <row r="6746" spans="1:20" x14ac:dyDescent="0.35">
      <c r="A6746" t="s">
        <v>118</v>
      </c>
      <c r="B6746" t="s">
        <v>119</v>
      </c>
      <c r="C6746" t="s">
        <v>89</v>
      </c>
      <c r="D6746" s="29">
        <v>46557</v>
      </c>
      <c r="E6746">
        <v>0</v>
      </c>
      <c r="F6746">
        <v>0</v>
      </c>
      <c r="G6746">
        <v>0</v>
      </c>
      <c r="H6746">
        <v>0</v>
      </c>
      <c r="R6746">
        <v>0</v>
      </c>
      <c r="S6746" t="s">
        <v>90</v>
      </c>
      <c r="T6746" s="297">
        <v>46311.754166666666</v>
      </c>
    </row>
    <row r="6747" spans="1:20" x14ac:dyDescent="0.35">
      <c r="A6747" t="s">
        <v>118</v>
      </c>
      <c r="B6747" t="s">
        <v>119</v>
      </c>
      <c r="C6747" t="s">
        <v>89</v>
      </c>
      <c r="D6747" s="29">
        <v>46558</v>
      </c>
      <c r="E6747">
        <v>0</v>
      </c>
      <c r="F6747">
        <v>0</v>
      </c>
      <c r="G6747">
        <v>0</v>
      </c>
      <c r="H6747">
        <v>0</v>
      </c>
      <c r="R6747">
        <v>0</v>
      </c>
      <c r="S6747" t="s">
        <v>90</v>
      </c>
      <c r="T6747" s="297">
        <v>46311.754166666666</v>
      </c>
    </row>
    <row r="6748" spans="1:20" x14ac:dyDescent="0.35">
      <c r="A6748" t="s">
        <v>118</v>
      </c>
      <c r="B6748" t="s">
        <v>119</v>
      </c>
      <c r="C6748" t="s">
        <v>89</v>
      </c>
      <c r="D6748" s="29">
        <v>46559</v>
      </c>
      <c r="E6748">
        <v>0</v>
      </c>
      <c r="F6748">
        <v>0</v>
      </c>
      <c r="G6748">
        <v>0</v>
      </c>
      <c r="H6748">
        <v>0</v>
      </c>
      <c r="R6748">
        <v>0</v>
      </c>
      <c r="S6748" t="s">
        <v>90</v>
      </c>
      <c r="T6748" s="297">
        <v>46311.754166666666</v>
      </c>
    </row>
    <row r="6749" spans="1:20" x14ac:dyDescent="0.35">
      <c r="A6749" t="s">
        <v>118</v>
      </c>
      <c r="B6749" t="s">
        <v>119</v>
      </c>
      <c r="C6749" t="s">
        <v>89</v>
      </c>
      <c r="D6749" s="29">
        <v>46560</v>
      </c>
      <c r="E6749">
        <v>0</v>
      </c>
      <c r="F6749">
        <v>0</v>
      </c>
      <c r="G6749">
        <v>0</v>
      </c>
      <c r="H6749">
        <v>0</v>
      </c>
      <c r="R6749">
        <v>0</v>
      </c>
      <c r="S6749" t="s">
        <v>90</v>
      </c>
      <c r="T6749" s="297">
        <v>46311.754166666666</v>
      </c>
    </row>
    <row r="6750" spans="1:20" x14ac:dyDescent="0.35">
      <c r="A6750" t="s">
        <v>118</v>
      </c>
      <c r="B6750" t="s">
        <v>119</v>
      </c>
      <c r="C6750" t="s">
        <v>89</v>
      </c>
      <c r="D6750" s="29">
        <v>46561</v>
      </c>
      <c r="E6750">
        <v>0</v>
      </c>
      <c r="F6750">
        <v>0</v>
      </c>
      <c r="G6750">
        <v>0</v>
      </c>
      <c r="H6750">
        <v>0</v>
      </c>
      <c r="R6750">
        <v>0</v>
      </c>
      <c r="S6750" t="s">
        <v>90</v>
      </c>
      <c r="T6750" s="297">
        <v>46311.754166666666</v>
      </c>
    </row>
    <row r="6751" spans="1:20" x14ac:dyDescent="0.35">
      <c r="A6751" t="s">
        <v>118</v>
      </c>
      <c r="B6751" t="s">
        <v>119</v>
      </c>
      <c r="C6751" t="s">
        <v>89</v>
      </c>
      <c r="D6751" s="29">
        <v>46562</v>
      </c>
      <c r="E6751">
        <v>0</v>
      </c>
      <c r="F6751">
        <v>0</v>
      </c>
      <c r="G6751">
        <v>0</v>
      </c>
      <c r="H6751">
        <v>0</v>
      </c>
      <c r="R6751">
        <v>0</v>
      </c>
      <c r="S6751" t="s">
        <v>90</v>
      </c>
      <c r="T6751" s="297">
        <v>46311.754166666666</v>
      </c>
    </row>
    <row r="6752" spans="1:20" x14ac:dyDescent="0.35">
      <c r="A6752" t="s">
        <v>118</v>
      </c>
      <c r="B6752" t="s">
        <v>119</v>
      </c>
      <c r="C6752" t="s">
        <v>89</v>
      </c>
      <c r="D6752" s="29">
        <v>46563</v>
      </c>
      <c r="E6752">
        <v>0</v>
      </c>
      <c r="F6752">
        <v>0</v>
      </c>
      <c r="G6752">
        <v>0</v>
      </c>
      <c r="H6752">
        <v>0</v>
      </c>
      <c r="R6752">
        <v>0</v>
      </c>
      <c r="S6752" t="s">
        <v>90</v>
      </c>
      <c r="T6752" s="297">
        <v>46311.754166666666</v>
      </c>
    </row>
    <row r="6753" spans="1:20" x14ac:dyDescent="0.35">
      <c r="A6753" t="s">
        <v>118</v>
      </c>
      <c r="B6753" t="s">
        <v>119</v>
      </c>
      <c r="C6753" t="s">
        <v>89</v>
      </c>
      <c r="D6753" s="29">
        <v>46564</v>
      </c>
      <c r="E6753">
        <v>0</v>
      </c>
      <c r="F6753">
        <v>0</v>
      </c>
      <c r="G6753">
        <v>0</v>
      </c>
      <c r="H6753">
        <v>0</v>
      </c>
      <c r="R6753">
        <v>0</v>
      </c>
      <c r="S6753" t="s">
        <v>90</v>
      </c>
      <c r="T6753" s="297">
        <v>46311.754166666666</v>
      </c>
    </row>
    <row r="6754" spans="1:20" x14ac:dyDescent="0.35">
      <c r="A6754" t="s">
        <v>118</v>
      </c>
      <c r="B6754" t="s">
        <v>119</v>
      </c>
      <c r="C6754" t="s">
        <v>89</v>
      </c>
      <c r="D6754" s="29">
        <v>46565</v>
      </c>
      <c r="E6754">
        <v>0</v>
      </c>
      <c r="F6754">
        <v>0</v>
      </c>
      <c r="G6754">
        <v>0</v>
      </c>
      <c r="H6754">
        <v>0</v>
      </c>
      <c r="R6754">
        <v>0</v>
      </c>
      <c r="S6754" t="s">
        <v>90</v>
      </c>
      <c r="T6754" s="297">
        <v>46311.754166666666</v>
      </c>
    </row>
    <row r="6755" spans="1:20" x14ac:dyDescent="0.35">
      <c r="A6755" t="s">
        <v>118</v>
      </c>
      <c r="B6755" t="s">
        <v>119</v>
      </c>
      <c r="C6755" t="s">
        <v>89</v>
      </c>
      <c r="D6755" s="29">
        <v>46566</v>
      </c>
      <c r="E6755">
        <v>0</v>
      </c>
      <c r="F6755">
        <v>0</v>
      </c>
      <c r="G6755">
        <v>0</v>
      </c>
      <c r="H6755">
        <v>0</v>
      </c>
      <c r="R6755">
        <v>0</v>
      </c>
      <c r="S6755" t="s">
        <v>90</v>
      </c>
      <c r="T6755" s="297">
        <v>46311.754166666666</v>
      </c>
    </row>
    <row r="6756" spans="1:20" x14ac:dyDescent="0.35">
      <c r="A6756" t="s">
        <v>118</v>
      </c>
      <c r="B6756" t="s">
        <v>119</v>
      </c>
      <c r="C6756" t="s">
        <v>89</v>
      </c>
      <c r="D6756" s="29">
        <v>46567</v>
      </c>
      <c r="E6756">
        <v>0</v>
      </c>
      <c r="F6756">
        <v>0</v>
      </c>
      <c r="G6756">
        <v>0</v>
      </c>
      <c r="H6756">
        <v>0</v>
      </c>
      <c r="R6756">
        <v>0</v>
      </c>
      <c r="S6756" t="s">
        <v>90</v>
      </c>
      <c r="T6756" s="297">
        <v>46311.754166666666</v>
      </c>
    </row>
    <row r="6757" spans="1:20" x14ac:dyDescent="0.35">
      <c r="A6757" t="s">
        <v>118</v>
      </c>
      <c r="B6757" t="s">
        <v>119</v>
      </c>
      <c r="C6757" t="s">
        <v>89</v>
      </c>
      <c r="D6757" s="29">
        <v>46568</v>
      </c>
      <c r="E6757">
        <v>0</v>
      </c>
      <c r="F6757">
        <v>0</v>
      </c>
      <c r="G6757">
        <v>0</v>
      </c>
      <c r="H6757">
        <v>0</v>
      </c>
      <c r="R6757">
        <v>0</v>
      </c>
      <c r="S6757" t="s">
        <v>90</v>
      </c>
      <c r="T6757" s="297">
        <v>46311.754166666666</v>
      </c>
    </row>
    <row r="6758" spans="1:20" x14ac:dyDescent="0.35">
      <c r="A6758" t="s">
        <v>118</v>
      </c>
      <c r="B6758" t="s">
        <v>119</v>
      </c>
      <c r="C6758" t="s">
        <v>89</v>
      </c>
      <c r="D6758" s="29">
        <v>46569</v>
      </c>
      <c r="E6758">
        <v>0</v>
      </c>
      <c r="F6758">
        <v>0</v>
      </c>
      <c r="G6758">
        <v>0</v>
      </c>
      <c r="H6758">
        <v>0</v>
      </c>
      <c r="R6758">
        <v>0</v>
      </c>
      <c r="S6758" t="s">
        <v>90</v>
      </c>
      <c r="T6758" s="297">
        <v>46311.754166666666</v>
      </c>
    </row>
    <row r="6759" spans="1:20" x14ac:dyDescent="0.35">
      <c r="A6759" t="s">
        <v>118</v>
      </c>
      <c r="B6759" t="s">
        <v>119</v>
      </c>
      <c r="C6759" t="s">
        <v>89</v>
      </c>
      <c r="D6759" s="29">
        <v>46570</v>
      </c>
      <c r="E6759">
        <v>0</v>
      </c>
      <c r="F6759">
        <v>0</v>
      </c>
      <c r="G6759">
        <v>0</v>
      </c>
      <c r="H6759">
        <v>0</v>
      </c>
      <c r="R6759">
        <v>0</v>
      </c>
      <c r="S6759" t="s">
        <v>90</v>
      </c>
      <c r="T6759" s="297">
        <v>46311.754166666666</v>
      </c>
    </row>
    <row r="6760" spans="1:20" x14ac:dyDescent="0.35">
      <c r="A6760" t="s">
        <v>118</v>
      </c>
      <c r="B6760" t="s">
        <v>119</v>
      </c>
      <c r="C6760" t="s">
        <v>89</v>
      </c>
      <c r="D6760" s="29">
        <v>46571</v>
      </c>
      <c r="E6760">
        <v>0</v>
      </c>
      <c r="F6760">
        <v>0</v>
      </c>
      <c r="G6760">
        <v>0</v>
      </c>
      <c r="H6760">
        <v>0</v>
      </c>
      <c r="R6760">
        <v>0</v>
      </c>
      <c r="S6760" t="s">
        <v>90</v>
      </c>
      <c r="T6760" s="297">
        <v>46311.754166666666</v>
      </c>
    </row>
    <row r="6761" spans="1:20" x14ac:dyDescent="0.35">
      <c r="A6761" t="s">
        <v>118</v>
      </c>
      <c r="B6761" t="s">
        <v>119</v>
      </c>
      <c r="C6761" t="s">
        <v>89</v>
      </c>
      <c r="D6761" s="29">
        <v>46572</v>
      </c>
      <c r="E6761">
        <v>0</v>
      </c>
      <c r="F6761">
        <v>0</v>
      </c>
      <c r="G6761">
        <v>0</v>
      </c>
      <c r="H6761">
        <v>0</v>
      </c>
      <c r="R6761">
        <v>0</v>
      </c>
      <c r="S6761" t="s">
        <v>90</v>
      </c>
      <c r="T6761" s="297">
        <v>46311.754166666666</v>
      </c>
    </row>
    <row r="6762" spans="1:20" x14ac:dyDescent="0.35">
      <c r="A6762" t="s">
        <v>118</v>
      </c>
      <c r="B6762" t="s">
        <v>119</v>
      </c>
      <c r="C6762" t="s">
        <v>89</v>
      </c>
      <c r="D6762" s="29">
        <v>46573</v>
      </c>
      <c r="E6762">
        <v>0</v>
      </c>
      <c r="F6762">
        <v>0</v>
      </c>
      <c r="G6762">
        <v>0</v>
      </c>
      <c r="H6762">
        <v>0</v>
      </c>
      <c r="R6762">
        <v>0</v>
      </c>
      <c r="S6762" t="s">
        <v>90</v>
      </c>
      <c r="T6762" s="297">
        <v>46311.754166666666</v>
      </c>
    </row>
    <row r="6763" spans="1:20" x14ac:dyDescent="0.35">
      <c r="A6763" t="s">
        <v>118</v>
      </c>
      <c r="B6763" t="s">
        <v>119</v>
      </c>
      <c r="C6763" t="s">
        <v>89</v>
      </c>
      <c r="D6763" s="29">
        <v>46574</v>
      </c>
      <c r="E6763">
        <v>0</v>
      </c>
      <c r="F6763">
        <v>0</v>
      </c>
      <c r="G6763">
        <v>0</v>
      </c>
      <c r="H6763">
        <v>0</v>
      </c>
      <c r="R6763">
        <v>0</v>
      </c>
      <c r="S6763" t="s">
        <v>90</v>
      </c>
      <c r="T6763" s="297">
        <v>46311.754166666666</v>
      </c>
    </row>
    <row r="6764" spans="1:20" x14ac:dyDescent="0.35">
      <c r="A6764" t="s">
        <v>118</v>
      </c>
      <c r="B6764" t="s">
        <v>119</v>
      </c>
      <c r="C6764" t="s">
        <v>89</v>
      </c>
      <c r="D6764" s="29">
        <v>46575</v>
      </c>
      <c r="E6764">
        <v>0</v>
      </c>
      <c r="F6764">
        <v>0</v>
      </c>
      <c r="G6764">
        <v>0</v>
      </c>
      <c r="H6764">
        <v>0</v>
      </c>
      <c r="R6764">
        <v>0</v>
      </c>
      <c r="S6764" t="s">
        <v>90</v>
      </c>
      <c r="T6764" s="297">
        <v>46311.754166666666</v>
      </c>
    </row>
    <row r="6765" spans="1:20" x14ac:dyDescent="0.35">
      <c r="A6765" t="s">
        <v>118</v>
      </c>
      <c r="B6765" t="s">
        <v>119</v>
      </c>
      <c r="C6765" t="s">
        <v>89</v>
      </c>
      <c r="D6765" s="29">
        <v>46576</v>
      </c>
      <c r="E6765">
        <v>0</v>
      </c>
      <c r="F6765">
        <v>0</v>
      </c>
      <c r="G6765">
        <v>0</v>
      </c>
      <c r="H6765">
        <v>0</v>
      </c>
      <c r="R6765">
        <v>0</v>
      </c>
      <c r="S6765" t="s">
        <v>90</v>
      </c>
      <c r="T6765" s="297">
        <v>46311.754166666666</v>
      </c>
    </row>
    <row r="6766" spans="1:20" x14ac:dyDescent="0.35">
      <c r="A6766" t="s">
        <v>118</v>
      </c>
      <c r="B6766" t="s">
        <v>119</v>
      </c>
      <c r="C6766" t="s">
        <v>89</v>
      </c>
      <c r="D6766" s="29">
        <v>46577</v>
      </c>
      <c r="E6766">
        <v>0</v>
      </c>
      <c r="F6766">
        <v>0</v>
      </c>
      <c r="G6766">
        <v>0</v>
      </c>
      <c r="H6766">
        <v>0</v>
      </c>
      <c r="R6766">
        <v>0</v>
      </c>
      <c r="S6766" t="s">
        <v>90</v>
      </c>
      <c r="T6766" s="297">
        <v>46311.754166666666</v>
      </c>
    </row>
    <row r="6767" spans="1:20" x14ac:dyDescent="0.35">
      <c r="A6767" t="s">
        <v>118</v>
      </c>
      <c r="B6767" t="s">
        <v>119</v>
      </c>
      <c r="C6767" t="s">
        <v>89</v>
      </c>
      <c r="D6767" s="29">
        <v>46578</v>
      </c>
      <c r="E6767">
        <v>0</v>
      </c>
      <c r="F6767">
        <v>0</v>
      </c>
      <c r="G6767">
        <v>0</v>
      </c>
      <c r="H6767">
        <v>0</v>
      </c>
      <c r="R6767">
        <v>0</v>
      </c>
      <c r="S6767" t="s">
        <v>90</v>
      </c>
      <c r="T6767" s="297">
        <v>46311.754166666666</v>
      </c>
    </row>
    <row r="6768" spans="1:20" x14ac:dyDescent="0.35">
      <c r="A6768" t="s">
        <v>118</v>
      </c>
      <c r="B6768" t="s">
        <v>119</v>
      </c>
      <c r="C6768" t="s">
        <v>89</v>
      </c>
      <c r="D6768" s="29">
        <v>46579</v>
      </c>
      <c r="E6768">
        <v>0</v>
      </c>
      <c r="F6768">
        <v>0</v>
      </c>
      <c r="G6768">
        <v>0</v>
      </c>
      <c r="H6768">
        <v>0</v>
      </c>
      <c r="R6768">
        <v>0</v>
      </c>
      <c r="S6768" t="s">
        <v>90</v>
      </c>
      <c r="T6768" s="297">
        <v>46311.754166666666</v>
      </c>
    </row>
    <row r="6769" spans="1:20" x14ac:dyDescent="0.35">
      <c r="A6769" t="s">
        <v>118</v>
      </c>
      <c r="B6769" t="s">
        <v>119</v>
      </c>
      <c r="C6769" t="s">
        <v>89</v>
      </c>
      <c r="D6769" s="29">
        <v>46580</v>
      </c>
      <c r="E6769">
        <v>0</v>
      </c>
      <c r="F6769">
        <v>0</v>
      </c>
      <c r="G6769">
        <v>0</v>
      </c>
      <c r="H6769">
        <v>0</v>
      </c>
      <c r="R6769">
        <v>0</v>
      </c>
      <c r="S6769" t="s">
        <v>90</v>
      </c>
      <c r="T6769" s="297">
        <v>46311.754166666666</v>
      </c>
    </row>
    <row r="6770" spans="1:20" x14ac:dyDescent="0.35">
      <c r="A6770" t="s">
        <v>118</v>
      </c>
      <c r="B6770" t="s">
        <v>119</v>
      </c>
      <c r="C6770" t="s">
        <v>89</v>
      </c>
      <c r="D6770" s="29">
        <v>46581</v>
      </c>
      <c r="E6770">
        <v>0</v>
      </c>
      <c r="F6770">
        <v>0</v>
      </c>
      <c r="G6770">
        <v>0</v>
      </c>
      <c r="H6770">
        <v>0</v>
      </c>
      <c r="R6770">
        <v>0</v>
      </c>
      <c r="S6770" t="s">
        <v>90</v>
      </c>
      <c r="T6770" s="297">
        <v>46311.754166666666</v>
      </c>
    </row>
    <row r="6771" spans="1:20" x14ac:dyDescent="0.35">
      <c r="A6771" t="s">
        <v>118</v>
      </c>
      <c r="B6771" t="s">
        <v>119</v>
      </c>
      <c r="C6771" t="s">
        <v>89</v>
      </c>
      <c r="D6771" s="29">
        <v>46582</v>
      </c>
      <c r="E6771">
        <v>0</v>
      </c>
      <c r="F6771">
        <v>0</v>
      </c>
      <c r="G6771">
        <v>0</v>
      </c>
      <c r="H6771">
        <v>0</v>
      </c>
      <c r="R6771">
        <v>0</v>
      </c>
      <c r="S6771" t="s">
        <v>90</v>
      </c>
      <c r="T6771" s="297">
        <v>46311.754166666666</v>
      </c>
    </row>
    <row r="6772" spans="1:20" x14ac:dyDescent="0.35">
      <c r="A6772" t="s">
        <v>118</v>
      </c>
      <c r="B6772" t="s">
        <v>119</v>
      </c>
      <c r="C6772" t="s">
        <v>89</v>
      </c>
      <c r="D6772" s="29">
        <v>46583</v>
      </c>
      <c r="E6772">
        <v>0</v>
      </c>
      <c r="F6772">
        <v>0</v>
      </c>
      <c r="G6772">
        <v>0</v>
      </c>
      <c r="H6772">
        <v>0</v>
      </c>
      <c r="R6772">
        <v>0</v>
      </c>
      <c r="S6772" t="s">
        <v>90</v>
      </c>
      <c r="T6772" s="297">
        <v>46311.754166666666</v>
      </c>
    </row>
    <row r="6773" spans="1:20" x14ac:dyDescent="0.35">
      <c r="A6773" t="s">
        <v>118</v>
      </c>
      <c r="B6773" t="s">
        <v>119</v>
      </c>
      <c r="C6773" t="s">
        <v>89</v>
      </c>
      <c r="D6773" s="29">
        <v>46584</v>
      </c>
      <c r="E6773">
        <v>0</v>
      </c>
      <c r="F6773">
        <v>0</v>
      </c>
      <c r="G6773">
        <v>0</v>
      </c>
      <c r="H6773">
        <v>0</v>
      </c>
      <c r="R6773">
        <v>0</v>
      </c>
      <c r="S6773" t="s">
        <v>90</v>
      </c>
      <c r="T6773" s="297">
        <v>46311.754166666666</v>
      </c>
    </row>
    <row r="6774" spans="1:20" x14ac:dyDescent="0.35">
      <c r="A6774" t="s">
        <v>118</v>
      </c>
      <c r="B6774" t="s">
        <v>119</v>
      </c>
      <c r="C6774" t="s">
        <v>89</v>
      </c>
      <c r="D6774" s="29">
        <v>46585</v>
      </c>
      <c r="E6774">
        <v>0</v>
      </c>
      <c r="F6774">
        <v>0</v>
      </c>
      <c r="G6774">
        <v>0</v>
      </c>
      <c r="H6774">
        <v>0</v>
      </c>
      <c r="R6774">
        <v>0</v>
      </c>
      <c r="S6774" t="s">
        <v>90</v>
      </c>
      <c r="T6774" s="297">
        <v>46311.754166666666</v>
      </c>
    </row>
    <row r="6775" spans="1:20" x14ac:dyDescent="0.35">
      <c r="A6775" t="s">
        <v>118</v>
      </c>
      <c r="B6775" t="s">
        <v>119</v>
      </c>
      <c r="C6775" t="s">
        <v>89</v>
      </c>
      <c r="D6775" s="29">
        <v>46586</v>
      </c>
      <c r="E6775">
        <v>0</v>
      </c>
      <c r="F6775">
        <v>0</v>
      </c>
      <c r="G6775">
        <v>0</v>
      </c>
      <c r="H6775">
        <v>0</v>
      </c>
      <c r="R6775">
        <v>0</v>
      </c>
      <c r="S6775" t="s">
        <v>90</v>
      </c>
      <c r="T6775" s="297">
        <v>46311.754166666666</v>
      </c>
    </row>
    <row r="6776" spans="1:20" x14ac:dyDescent="0.35">
      <c r="A6776" t="s">
        <v>118</v>
      </c>
      <c r="B6776" t="s">
        <v>119</v>
      </c>
      <c r="C6776" t="s">
        <v>89</v>
      </c>
      <c r="D6776" s="29">
        <v>46587</v>
      </c>
      <c r="E6776">
        <v>0</v>
      </c>
      <c r="F6776">
        <v>0</v>
      </c>
      <c r="G6776">
        <v>0</v>
      </c>
      <c r="H6776">
        <v>0</v>
      </c>
      <c r="R6776">
        <v>0</v>
      </c>
      <c r="S6776" t="s">
        <v>90</v>
      </c>
      <c r="T6776" s="297">
        <v>46311.754166666666</v>
      </c>
    </row>
    <row r="6777" spans="1:20" x14ac:dyDescent="0.35">
      <c r="A6777" t="s">
        <v>118</v>
      </c>
      <c r="B6777" t="s">
        <v>119</v>
      </c>
      <c r="C6777" t="s">
        <v>89</v>
      </c>
      <c r="D6777" s="29">
        <v>46588</v>
      </c>
      <c r="E6777">
        <v>0</v>
      </c>
      <c r="F6777">
        <v>0</v>
      </c>
      <c r="G6777">
        <v>0</v>
      </c>
      <c r="H6777">
        <v>0</v>
      </c>
      <c r="R6777">
        <v>0</v>
      </c>
      <c r="S6777" t="s">
        <v>90</v>
      </c>
      <c r="T6777" s="297">
        <v>46311.754166666666</v>
      </c>
    </row>
    <row r="6778" spans="1:20" x14ac:dyDescent="0.35">
      <c r="A6778" t="s">
        <v>118</v>
      </c>
      <c r="B6778" t="s">
        <v>119</v>
      </c>
      <c r="C6778" t="s">
        <v>89</v>
      </c>
      <c r="D6778" s="29">
        <v>46589</v>
      </c>
      <c r="E6778">
        <v>0</v>
      </c>
      <c r="F6778">
        <v>0</v>
      </c>
      <c r="G6778">
        <v>0</v>
      </c>
      <c r="H6778">
        <v>0</v>
      </c>
      <c r="R6778">
        <v>0</v>
      </c>
      <c r="S6778" t="s">
        <v>90</v>
      </c>
      <c r="T6778" s="297">
        <v>46311.754166666666</v>
      </c>
    </row>
    <row r="6779" spans="1:20" x14ac:dyDescent="0.35">
      <c r="A6779" t="s">
        <v>118</v>
      </c>
      <c r="B6779" t="s">
        <v>119</v>
      </c>
      <c r="C6779" t="s">
        <v>89</v>
      </c>
      <c r="D6779" s="29">
        <v>46590</v>
      </c>
      <c r="E6779">
        <v>0</v>
      </c>
      <c r="F6779">
        <v>0</v>
      </c>
      <c r="G6779">
        <v>0</v>
      </c>
      <c r="H6779">
        <v>0</v>
      </c>
      <c r="R6779">
        <v>0</v>
      </c>
      <c r="S6779" t="s">
        <v>90</v>
      </c>
      <c r="T6779" s="297">
        <v>46311.754166666666</v>
      </c>
    </row>
    <row r="6780" spans="1:20" x14ac:dyDescent="0.35">
      <c r="A6780" t="s">
        <v>118</v>
      </c>
      <c r="B6780" t="s">
        <v>119</v>
      </c>
      <c r="C6780" t="s">
        <v>89</v>
      </c>
      <c r="D6780" s="29">
        <v>46591</v>
      </c>
      <c r="E6780">
        <v>0</v>
      </c>
      <c r="F6780">
        <v>0</v>
      </c>
      <c r="G6780">
        <v>0</v>
      </c>
      <c r="H6780">
        <v>0</v>
      </c>
      <c r="R6780">
        <v>0</v>
      </c>
      <c r="S6780" t="s">
        <v>90</v>
      </c>
      <c r="T6780" s="297">
        <v>46311.754166666666</v>
      </c>
    </row>
    <row r="6781" spans="1:20" x14ac:dyDescent="0.35">
      <c r="A6781" t="s">
        <v>118</v>
      </c>
      <c r="B6781" t="s">
        <v>119</v>
      </c>
      <c r="C6781" t="s">
        <v>89</v>
      </c>
      <c r="D6781" s="29">
        <v>46592</v>
      </c>
      <c r="E6781">
        <v>0</v>
      </c>
      <c r="F6781">
        <v>0</v>
      </c>
      <c r="G6781">
        <v>0</v>
      </c>
      <c r="H6781">
        <v>0</v>
      </c>
      <c r="R6781">
        <v>0</v>
      </c>
      <c r="S6781" t="s">
        <v>90</v>
      </c>
      <c r="T6781" s="297">
        <v>46311.754166666666</v>
      </c>
    </row>
    <row r="6782" spans="1:20" x14ac:dyDescent="0.35">
      <c r="A6782" t="s">
        <v>118</v>
      </c>
      <c r="B6782" t="s">
        <v>119</v>
      </c>
      <c r="C6782" t="s">
        <v>89</v>
      </c>
      <c r="D6782" s="29">
        <v>46593</v>
      </c>
      <c r="E6782">
        <v>0</v>
      </c>
      <c r="F6782">
        <v>0</v>
      </c>
      <c r="G6782">
        <v>0</v>
      </c>
      <c r="H6782">
        <v>0</v>
      </c>
      <c r="R6782">
        <v>0</v>
      </c>
      <c r="S6782" t="s">
        <v>90</v>
      </c>
      <c r="T6782" s="297">
        <v>46311.754166666666</v>
      </c>
    </row>
    <row r="6783" spans="1:20" x14ac:dyDescent="0.35">
      <c r="A6783" t="s">
        <v>118</v>
      </c>
      <c r="B6783" t="s">
        <v>119</v>
      </c>
      <c r="C6783" t="s">
        <v>89</v>
      </c>
      <c r="D6783" s="29">
        <v>46594</v>
      </c>
      <c r="E6783">
        <v>0</v>
      </c>
      <c r="F6783">
        <v>0</v>
      </c>
      <c r="G6783">
        <v>0</v>
      </c>
      <c r="H6783">
        <v>0</v>
      </c>
      <c r="R6783">
        <v>0</v>
      </c>
      <c r="S6783" t="s">
        <v>90</v>
      </c>
      <c r="T6783" s="297">
        <v>46311.754166666666</v>
      </c>
    </row>
    <row r="6784" spans="1:20" x14ac:dyDescent="0.35">
      <c r="A6784" t="s">
        <v>118</v>
      </c>
      <c r="B6784" t="s">
        <v>119</v>
      </c>
      <c r="C6784" t="s">
        <v>89</v>
      </c>
      <c r="D6784" s="29">
        <v>46595</v>
      </c>
      <c r="E6784">
        <v>0</v>
      </c>
      <c r="F6784">
        <v>0</v>
      </c>
      <c r="G6784">
        <v>0</v>
      </c>
      <c r="H6784">
        <v>0</v>
      </c>
      <c r="R6784">
        <v>0</v>
      </c>
      <c r="S6784" t="s">
        <v>90</v>
      </c>
      <c r="T6784" s="297">
        <v>46311.754166666666</v>
      </c>
    </row>
    <row r="6785" spans="1:20" x14ac:dyDescent="0.35">
      <c r="A6785" t="s">
        <v>118</v>
      </c>
      <c r="B6785" t="s">
        <v>119</v>
      </c>
      <c r="C6785" t="s">
        <v>89</v>
      </c>
      <c r="D6785" s="29">
        <v>46596</v>
      </c>
      <c r="E6785">
        <v>0</v>
      </c>
      <c r="F6785">
        <v>0</v>
      </c>
      <c r="G6785">
        <v>0</v>
      </c>
      <c r="H6785">
        <v>0</v>
      </c>
      <c r="R6785">
        <v>0</v>
      </c>
      <c r="S6785" t="s">
        <v>90</v>
      </c>
      <c r="T6785" s="297">
        <v>46311.754166666666</v>
      </c>
    </row>
    <row r="6786" spans="1:20" x14ac:dyDescent="0.35">
      <c r="A6786" t="s">
        <v>118</v>
      </c>
      <c r="B6786" t="s">
        <v>119</v>
      </c>
      <c r="C6786" t="s">
        <v>89</v>
      </c>
      <c r="D6786" s="29">
        <v>46597</v>
      </c>
      <c r="E6786">
        <v>0</v>
      </c>
      <c r="F6786">
        <v>0</v>
      </c>
      <c r="G6786">
        <v>0</v>
      </c>
      <c r="H6786">
        <v>0</v>
      </c>
      <c r="R6786">
        <v>0</v>
      </c>
      <c r="S6786" t="s">
        <v>90</v>
      </c>
      <c r="T6786" s="297">
        <v>46311.754166666666</v>
      </c>
    </row>
    <row r="6787" spans="1:20" x14ac:dyDescent="0.35">
      <c r="A6787" t="s">
        <v>118</v>
      </c>
      <c r="B6787" t="s">
        <v>119</v>
      </c>
      <c r="C6787" t="s">
        <v>89</v>
      </c>
      <c r="D6787" s="29">
        <v>46598</v>
      </c>
      <c r="E6787">
        <v>0</v>
      </c>
      <c r="F6787">
        <v>0</v>
      </c>
      <c r="G6787">
        <v>0</v>
      </c>
      <c r="H6787">
        <v>0</v>
      </c>
      <c r="R6787">
        <v>0</v>
      </c>
      <c r="S6787" t="s">
        <v>90</v>
      </c>
      <c r="T6787" s="297">
        <v>46311.754166666666</v>
      </c>
    </row>
    <row r="6788" spans="1:20" x14ac:dyDescent="0.35">
      <c r="A6788" t="s">
        <v>118</v>
      </c>
      <c r="B6788" t="s">
        <v>119</v>
      </c>
      <c r="C6788" t="s">
        <v>89</v>
      </c>
      <c r="D6788" s="29">
        <v>46599</v>
      </c>
      <c r="E6788">
        <v>0</v>
      </c>
      <c r="F6788">
        <v>0</v>
      </c>
      <c r="G6788">
        <v>0</v>
      </c>
      <c r="H6788">
        <v>0</v>
      </c>
      <c r="R6788">
        <v>0</v>
      </c>
      <c r="S6788" t="s">
        <v>90</v>
      </c>
      <c r="T6788" s="297">
        <v>46311.754166666666</v>
      </c>
    </row>
    <row r="6789" spans="1:20" x14ac:dyDescent="0.35">
      <c r="A6789" t="s">
        <v>118</v>
      </c>
      <c r="B6789" t="s">
        <v>119</v>
      </c>
      <c r="C6789" t="s">
        <v>89</v>
      </c>
      <c r="D6789" s="29">
        <v>46600</v>
      </c>
      <c r="E6789">
        <v>0</v>
      </c>
      <c r="F6789">
        <v>0</v>
      </c>
      <c r="G6789">
        <v>0</v>
      </c>
      <c r="H6789">
        <v>0</v>
      </c>
      <c r="R6789">
        <v>0</v>
      </c>
      <c r="S6789" t="s">
        <v>90</v>
      </c>
      <c r="T6789" s="297">
        <v>46311.754166666666</v>
      </c>
    </row>
    <row r="6790" spans="1:20" x14ac:dyDescent="0.35">
      <c r="A6790" t="s">
        <v>118</v>
      </c>
      <c r="B6790" t="s">
        <v>119</v>
      </c>
      <c r="C6790" t="s">
        <v>89</v>
      </c>
      <c r="D6790" s="29">
        <v>46601</v>
      </c>
      <c r="E6790">
        <v>0</v>
      </c>
      <c r="F6790">
        <v>0</v>
      </c>
      <c r="G6790">
        <v>0</v>
      </c>
      <c r="H6790">
        <v>0</v>
      </c>
      <c r="R6790">
        <v>0</v>
      </c>
      <c r="S6790" t="s">
        <v>90</v>
      </c>
      <c r="T6790" s="297">
        <v>46311.754166666666</v>
      </c>
    </row>
    <row r="6791" spans="1:20" x14ac:dyDescent="0.35">
      <c r="A6791" t="s">
        <v>118</v>
      </c>
      <c r="B6791" t="s">
        <v>119</v>
      </c>
      <c r="C6791" t="s">
        <v>89</v>
      </c>
      <c r="D6791" s="29">
        <v>46602</v>
      </c>
      <c r="E6791">
        <v>0</v>
      </c>
      <c r="F6791">
        <v>0</v>
      </c>
      <c r="G6791">
        <v>0</v>
      </c>
      <c r="H6791">
        <v>0</v>
      </c>
      <c r="R6791">
        <v>0</v>
      </c>
      <c r="S6791" t="s">
        <v>90</v>
      </c>
      <c r="T6791" s="297">
        <v>46311.754166666666</v>
      </c>
    </row>
    <row r="6792" spans="1:20" x14ac:dyDescent="0.35">
      <c r="A6792" t="s">
        <v>118</v>
      </c>
      <c r="B6792" t="s">
        <v>119</v>
      </c>
      <c r="C6792" t="s">
        <v>89</v>
      </c>
      <c r="D6792" s="29">
        <v>46603</v>
      </c>
      <c r="E6792">
        <v>0</v>
      </c>
      <c r="F6792">
        <v>0</v>
      </c>
      <c r="G6792">
        <v>0</v>
      </c>
      <c r="H6792">
        <v>0</v>
      </c>
      <c r="R6792">
        <v>0</v>
      </c>
      <c r="S6792" t="s">
        <v>90</v>
      </c>
      <c r="T6792" s="297">
        <v>46311.754166666666</v>
      </c>
    </row>
    <row r="6793" spans="1:20" x14ac:dyDescent="0.35">
      <c r="A6793" t="s">
        <v>118</v>
      </c>
      <c r="B6793" t="s">
        <v>119</v>
      </c>
      <c r="C6793" t="s">
        <v>89</v>
      </c>
      <c r="D6793" s="29">
        <v>46604</v>
      </c>
      <c r="E6793">
        <v>0</v>
      </c>
      <c r="F6793">
        <v>0</v>
      </c>
      <c r="G6793">
        <v>0</v>
      </c>
      <c r="H6793">
        <v>0</v>
      </c>
      <c r="R6793">
        <v>0</v>
      </c>
      <c r="S6793" t="s">
        <v>90</v>
      </c>
      <c r="T6793" s="297">
        <v>46311.754166666666</v>
      </c>
    </row>
    <row r="6794" spans="1:20" x14ac:dyDescent="0.35">
      <c r="A6794" t="s">
        <v>118</v>
      </c>
      <c r="B6794" t="s">
        <v>119</v>
      </c>
      <c r="C6794" t="s">
        <v>89</v>
      </c>
      <c r="D6794" s="29">
        <v>46605</v>
      </c>
      <c r="E6794">
        <v>0</v>
      </c>
      <c r="F6794">
        <v>0</v>
      </c>
      <c r="G6794">
        <v>0</v>
      </c>
      <c r="H6794">
        <v>0</v>
      </c>
      <c r="R6794">
        <v>0</v>
      </c>
      <c r="S6794" t="s">
        <v>90</v>
      </c>
      <c r="T6794" s="297">
        <v>46311.754166666666</v>
      </c>
    </row>
    <row r="6795" spans="1:20" x14ac:dyDescent="0.35">
      <c r="A6795" t="s">
        <v>118</v>
      </c>
      <c r="B6795" t="s">
        <v>119</v>
      </c>
      <c r="C6795" t="s">
        <v>89</v>
      </c>
      <c r="D6795" s="29">
        <v>46606</v>
      </c>
      <c r="E6795">
        <v>0</v>
      </c>
      <c r="F6795">
        <v>0</v>
      </c>
      <c r="G6795">
        <v>0</v>
      </c>
      <c r="H6795">
        <v>0</v>
      </c>
      <c r="R6795">
        <v>0</v>
      </c>
      <c r="S6795" t="s">
        <v>90</v>
      </c>
      <c r="T6795" s="297">
        <v>46311.754166666666</v>
      </c>
    </row>
    <row r="6796" spans="1:20" x14ac:dyDescent="0.35">
      <c r="A6796" t="s">
        <v>118</v>
      </c>
      <c r="B6796" t="s">
        <v>119</v>
      </c>
      <c r="C6796" t="s">
        <v>89</v>
      </c>
      <c r="D6796" s="29">
        <v>46607</v>
      </c>
      <c r="E6796">
        <v>0</v>
      </c>
      <c r="F6796">
        <v>0</v>
      </c>
      <c r="G6796">
        <v>0</v>
      </c>
      <c r="H6796">
        <v>0</v>
      </c>
      <c r="R6796">
        <v>0</v>
      </c>
      <c r="S6796" t="s">
        <v>90</v>
      </c>
      <c r="T6796" s="297">
        <v>46311.754166666666</v>
      </c>
    </row>
    <row r="6797" spans="1:20" x14ac:dyDescent="0.35">
      <c r="A6797" t="s">
        <v>118</v>
      </c>
      <c r="B6797" t="s">
        <v>119</v>
      </c>
      <c r="C6797" t="s">
        <v>89</v>
      </c>
      <c r="D6797" s="29">
        <v>46608</v>
      </c>
      <c r="E6797">
        <v>0</v>
      </c>
      <c r="F6797">
        <v>0</v>
      </c>
      <c r="G6797">
        <v>0</v>
      </c>
      <c r="H6797">
        <v>0</v>
      </c>
      <c r="R6797">
        <v>0</v>
      </c>
      <c r="S6797" t="s">
        <v>90</v>
      </c>
      <c r="T6797" s="297">
        <v>46311.754166666666</v>
      </c>
    </row>
    <row r="6798" spans="1:20" x14ac:dyDescent="0.35">
      <c r="A6798" t="s">
        <v>118</v>
      </c>
      <c r="B6798" t="s">
        <v>119</v>
      </c>
      <c r="C6798" t="s">
        <v>89</v>
      </c>
      <c r="D6798" s="29">
        <v>46609</v>
      </c>
      <c r="E6798">
        <v>0</v>
      </c>
      <c r="F6798">
        <v>0</v>
      </c>
      <c r="G6798">
        <v>0</v>
      </c>
      <c r="H6798">
        <v>0</v>
      </c>
      <c r="R6798">
        <v>0</v>
      </c>
      <c r="S6798" t="s">
        <v>90</v>
      </c>
      <c r="T6798" s="297">
        <v>46311.754166666666</v>
      </c>
    </row>
    <row r="6799" spans="1:20" x14ac:dyDescent="0.35">
      <c r="A6799" t="s">
        <v>118</v>
      </c>
      <c r="B6799" t="s">
        <v>119</v>
      </c>
      <c r="C6799" t="s">
        <v>89</v>
      </c>
      <c r="D6799" s="29">
        <v>46610</v>
      </c>
      <c r="E6799">
        <v>0</v>
      </c>
      <c r="F6799">
        <v>0</v>
      </c>
      <c r="G6799">
        <v>0</v>
      </c>
      <c r="H6799">
        <v>0</v>
      </c>
      <c r="R6799">
        <v>0</v>
      </c>
      <c r="S6799" t="s">
        <v>90</v>
      </c>
      <c r="T6799" s="297">
        <v>46311.754166666666</v>
      </c>
    </row>
    <row r="6800" spans="1:20" x14ac:dyDescent="0.35">
      <c r="A6800" t="s">
        <v>118</v>
      </c>
      <c r="B6800" t="s">
        <v>119</v>
      </c>
      <c r="C6800" t="s">
        <v>89</v>
      </c>
      <c r="D6800" s="29">
        <v>46611</v>
      </c>
      <c r="E6800">
        <v>0</v>
      </c>
      <c r="F6800">
        <v>0</v>
      </c>
      <c r="G6800">
        <v>0</v>
      </c>
      <c r="H6800">
        <v>0</v>
      </c>
      <c r="R6800">
        <v>0</v>
      </c>
      <c r="S6800" t="s">
        <v>90</v>
      </c>
      <c r="T6800" s="297">
        <v>46311.754166666666</v>
      </c>
    </row>
    <row r="6801" spans="1:20" x14ac:dyDescent="0.35">
      <c r="A6801" t="s">
        <v>118</v>
      </c>
      <c r="B6801" t="s">
        <v>119</v>
      </c>
      <c r="C6801" t="s">
        <v>89</v>
      </c>
      <c r="D6801" s="29">
        <v>46612</v>
      </c>
      <c r="E6801">
        <v>0</v>
      </c>
      <c r="F6801">
        <v>0</v>
      </c>
      <c r="G6801">
        <v>0</v>
      </c>
      <c r="H6801">
        <v>0</v>
      </c>
      <c r="R6801">
        <v>0</v>
      </c>
      <c r="S6801" t="s">
        <v>90</v>
      </c>
      <c r="T6801" s="297">
        <v>46311.754166666666</v>
      </c>
    </row>
    <row r="6802" spans="1:20" x14ac:dyDescent="0.35">
      <c r="A6802" t="s">
        <v>118</v>
      </c>
      <c r="B6802" t="s">
        <v>119</v>
      </c>
      <c r="C6802" t="s">
        <v>89</v>
      </c>
      <c r="D6802" s="29">
        <v>46613</v>
      </c>
      <c r="E6802">
        <v>0</v>
      </c>
      <c r="F6802">
        <v>0</v>
      </c>
      <c r="G6802">
        <v>0</v>
      </c>
      <c r="H6802">
        <v>0</v>
      </c>
      <c r="R6802">
        <v>0</v>
      </c>
      <c r="S6802" t="s">
        <v>90</v>
      </c>
      <c r="T6802" s="297">
        <v>46311.754166666666</v>
      </c>
    </row>
    <row r="6803" spans="1:20" x14ac:dyDescent="0.35">
      <c r="A6803" t="s">
        <v>118</v>
      </c>
      <c r="B6803" t="s">
        <v>119</v>
      </c>
      <c r="C6803" t="s">
        <v>89</v>
      </c>
      <c r="D6803" s="29">
        <v>46614</v>
      </c>
      <c r="E6803">
        <v>0</v>
      </c>
      <c r="F6803">
        <v>0</v>
      </c>
      <c r="G6803">
        <v>0</v>
      </c>
      <c r="H6803">
        <v>0</v>
      </c>
      <c r="R6803">
        <v>0</v>
      </c>
      <c r="S6803" t="s">
        <v>90</v>
      </c>
      <c r="T6803" s="297">
        <v>46311.754166666666</v>
      </c>
    </row>
    <row r="6804" spans="1:20" x14ac:dyDescent="0.35">
      <c r="A6804" t="s">
        <v>118</v>
      </c>
      <c r="B6804" t="s">
        <v>119</v>
      </c>
      <c r="C6804" t="s">
        <v>89</v>
      </c>
      <c r="D6804" s="29">
        <v>46615</v>
      </c>
      <c r="E6804">
        <v>0</v>
      </c>
      <c r="F6804">
        <v>0</v>
      </c>
      <c r="G6804">
        <v>0</v>
      </c>
      <c r="H6804">
        <v>0</v>
      </c>
      <c r="R6804">
        <v>0</v>
      </c>
      <c r="S6804" t="s">
        <v>90</v>
      </c>
      <c r="T6804" s="297">
        <v>46311.754166666666</v>
      </c>
    </row>
    <row r="6805" spans="1:20" x14ac:dyDescent="0.35">
      <c r="A6805" t="s">
        <v>118</v>
      </c>
      <c r="B6805" t="s">
        <v>119</v>
      </c>
      <c r="C6805" t="s">
        <v>89</v>
      </c>
      <c r="D6805" s="29">
        <v>46616</v>
      </c>
      <c r="E6805">
        <v>0</v>
      </c>
      <c r="F6805">
        <v>0</v>
      </c>
      <c r="G6805">
        <v>0</v>
      </c>
      <c r="H6805">
        <v>0</v>
      </c>
      <c r="R6805">
        <v>0</v>
      </c>
      <c r="S6805" t="s">
        <v>90</v>
      </c>
      <c r="T6805" s="297">
        <v>46311.754166666666</v>
      </c>
    </row>
    <row r="6806" spans="1:20" x14ac:dyDescent="0.35">
      <c r="A6806" t="s">
        <v>118</v>
      </c>
      <c r="B6806" t="s">
        <v>119</v>
      </c>
      <c r="C6806" t="s">
        <v>89</v>
      </c>
      <c r="D6806" s="29">
        <v>46617</v>
      </c>
      <c r="E6806">
        <v>0</v>
      </c>
      <c r="F6806">
        <v>0</v>
      </c>
      <c r="G6806">
        <v>0</v>
      </c>
      <c r="H6806">
        <v>0</v>
      </c>
      <c r="R6806">
        <v>0</v>
      </c>
      <c r="S6806" t="s">
        <v>90</v>
      </c>
      <c r="T6806" s="297">
        <v>46311.754166666666</v>
      </c>
    </row>
    <row r="6807" spans="1:20" x14ac:dyDescent="0.35">
      <c r="A6807" t="s">
        <v>118</v>
      </c>
      <c r="B6807" t="s">
        <v>119</v>
      </c>
      <c r="C6807" t="s">
        <v>89</v>
      </c>
      <c r="D6807" s="29">
        <v>46618</v>
      </c>
      <c r="E6807">
        <v>0</v>
      </c>
      <c r="F6807">
        <v>0</v>
      </c>
      <c r="G6807">
        <v>0</v>
      </c>
      <c r="H6807">
        <v>0</v>
      </c>
      <c r="R6807">
        <v>0</v>
      </c>
      <c r="S6807" t="s">
        <v>90</v>
      </c>
      <c r="T6807" s="297">
        <v>46311.754166666666</v>
      </c>
    </row>
    <row r="6808" spans="1:20" x14ac:dyDescent="0.35">
      <c r="A6808" t="s">
        <v>118</v>
      </c>
      <c r="B6808" t="s">
        <v>119</v>
      </c>
      <c r="C6808" t="s">
        <v>89</v>
      </c>
      <c r="D6808" s="29">
        <v>46619</v>
      </c>
      <c r="E6808">
        <v>0</v>
      </c>
      <c r="F6808">
        <v>0</v>
      </c>
      <c r="G6808">
        <v>0</v>
      </c>
      <c r="H6808">
        <v>0</v>
      </c>
      <c r="R6808">
        <v>0</v>
      </c>
      <c r="S6808" t="s">
        <v>90</v>
      </c>
      <c r="T6808" s="297">
        <v>46311.754166666666</v>
      </c>
    </row>
    <row r="6809" spans="1:20" x14ac:dyDescent="0.35">
      <c r="A6809" t="s">
        <v>118</v>
      </c>
      <c r="B6809" t="s">
        <v>119</v>
      </c>
      <c r="C6809" t="s">
        <v>89</v>
      </c>
      <c r="D6809" s="29">
        <v>46620</v>
      </c>
      <c r="E6809">
        <v>0</v>
      </c>
      <c r="F6809">
        <v>0</v>
      </c>
      <c r="G6809">
        <v>0</v>
      </c>
      <c r="H6809">
        <v>0</v>
      </c>
      <c r="R6809">
        <v>0</v>
      </c>
      <c r="S6809" t="s">
        <v>90</v>
      </c>
      <c r="T6809" s="297">
        <v>46311.754166666666</v>
      </c>
    </row>
    <row r="6810" spans="1:20" x14ac:dyDescent="0.35">
      <c r="A6810" t="s">
        <v>118</v>
      </c>
      <c r="B6810" t="s">
        <v>119</v>
      </c>
      <c r="C6810" t="s">
        <v>89</v>
      </c>
      <c r="D6810" s="29">
        <v>46621</v>
      </c>
      <c r="E6810">
        <v>0</v>
      </c>
      <c r="F6810">
        <v>0</v>
      </c>
      <c r="G6810">
        <v>0</v>
      </c>
      <c r="H6810">
        <v>0</v>
      </c>
      <c r="R6810">
        <v>0</v>
      </c>
      <c r="S6810" t="s">
        <v>90</v>
      </c>
      <c r="T6810" s="297">
        <v>46311.754166666666</v>
      </c>
    </row>
    <row r="6811" spans="1:20" x14ac:dyDescent="0.35">
      <c r="A6811" t="s">
        <v>118</v>
      </c>
      <c r="B6811" t="s">
        <v>119</v>
      </c>
      <c r="C6811" t="s">
        <v>89</v>
      </c>
      <c r="D6811" s="29">
        <v>46622</v>
      </c>
      <c r="E6811">
        <v>0</v>
      </c>
      <c r="F6811">
        <v>0</v>
      </c>
      <c r="G6811">
        <v>0</v>
      </c>
      <c r="H6811">
        <v>0</v>
      </c>
      <c r="R6811">
        <v>0</v>
      </c>
      <c r="S6811" t="s">
        <v>90</v>
      </c>
      <c r="T6811" s="297">
        <v>46311.754166666666</v>
      </c>
    </row>
    <row r="6812" spans="1:20" x14ac:dyDescent="0.35">
      <c r="A6812" t="s">
        <v>118</v>
      </c>
      <c r="B6812" t="s">
        <v>119</v>
      </c>
      <c r="C6812" t="s">
        <v>89</v>
      </c>
      <c r="D6812" s="29">
        <v>46623</v>
      </c>
      <c r="E6812">
        <v>0</v>
      </c>
      <c r="F6812">
        <v>0</v>
      </c>
      <c r="G6812">
        <v>0</v>
      </c>
      <c r="H6812">
        <v>0</v>
      </c>
      <c r="R6812">
        <v>0</v>
      </c>
      <c r="S6812" t="s">
        <v>90</v>
      </c>
      <c r="T6812" s="297">
        <v>46311.754166666666</v>
      </c>
    </row>
    <row r="6813" spans="1:20" x14ac:dyDescent="0.35">
      <c r="A6813" t="s">
        <v>118</v>
      </c>
      <c r="B6813" t="s">
        <v>119</v>
      </c>
      <c r="C6813" t="s">
        <v>89</v>
      </c>
      <c r="D6813" s="29">
        <v>46624</v>
      </c>
      <c r="E6813">
        <v>0</v>
      </c>
      <c r="F6813">
        <v>0</v>
      </c>
      <c r="G6813">
        <v>0</v>
      </c>
      <c r="H6813">
        <v>0</v>
      </c>
      <c r="R6813">
        <v>0</v>
      </c>
      <c r="S6813" t="s">
        <v>90</v>
      </c>
      <c r="T6813" s="297">
        <v>46311.754166666666</v>
      </c>
    </row>
    <row r="6814" spans="1:20" x14ac:dyDescent="0.35">
      <c r="A6814" t="s">
        <v>118</v>
      </c>
      <c r="B6814" t="s">
        <v>119</v>
      </c>
      <c r="C6814" t="s">
        <v>89</v>
      </c>
      <c r="D6814" s="29">
        <v>46625</v>
      </c>
      <c r="E6814">
        <v>0</v>
      </c>
      <c r="F6814">
        <v>0</v>
      </c>
      <c r="G6814">
        <v>0</v>
      </c>
      <c r="H6814">
        <v>0</v>
      </c>
      <c r="R6814">
        <v>0</v>
      </c>
      <c r="S6814" t="s">
        <v>90</v>
      </c>
      <c r="T6814" s="297">
        <v>46311.754166666666</v>
      </c>
    </row>
    <row r="6815" spans="1:20" x14ac:dyDescent="0.35">
      <c r="A6815" t="s">
        <v>118</v>
      </c>
      <c r="B6815" t="s">
        <v>119</v>
      </c>
      <c r="C6815" t="s">
        <v>89</v>
      </c>
      <c r="D6815" s="29">
        <v>46626</v>
      </c>
      <c r="E6815">
        <v>0</v>
      </c>
      <c r="F6815">
        <v>0</v>
      </c>
      <c r="G6815">
        <v>0</v>
      </c>
      <c r="H6815">
        <v>0</v>
      </c>
      <c r="R6815">
        <v>0</v>
      </c>
      <c r="S6815" t="s">
        <v>90</v>
      </c>
      <c r="T6815" s="297">
        <v>46311.754166666666</v>
      </c>
    </row>
    <row r="6816" spans="1:20" x14ac:dyDescent="0.35">
      <c r="A6816" t="s">
        <v>118</v>
      </c>
      <c r="B6816" t="s">
        <v>119</v>
      </c>
      <c r="C6816" t="s">
        <v>89</v>
      </c>
      <c r="D6816" s="29">
        <v>46627</v>
      </c>
      <c r="E6816">
        <v>0</v>
      </c>
      <c r="F6816">
        <v>0</v>
      </c>
      <c r="G6816">
        <v>0</v>
      </c>
      <c r="H6816">
        <v>0</v>
      </c>
      <c r="R6816">
        <v>0</v>
      </c>
      <c r="S6816" t="s">
        <v>90</v>
      </c>
      <c r="T6816" s="297">
        <v>46311.754166666666</v>
      </c>
    </row>
    <row r="6817" spans="1:20" x14ac:dyDescent="0.35">
      <c r="A6817" t="s">
        <v>118</v>
      </c>
      <c r="B6817" t="s">
        <v>119</v>
      </c>
      <c r="C6817" t="s">
        <v>89</v>
      </c>
      <c r="D6817" s="29">
        <v>46628</v>
      </c>
      <c r="E6817">
        <v>0</v>
      </c>
      <c r="F6817">
        <v>0</v>
      </c>
      <c r="G6817">
        <v>0</v>
      </c>
      <c r="H6817">
        <v>0</v>
      </c>
      <c r="R6817">
        <v>0</v>
      </c>
      <c r="S6817" t="s">
        <v>90</v>
      </c>
      <c r="T6817" s="297">
        <v>46311.754166666666</v>
      </c>
    </row>
    <row r="6818" spans="1:20" x14ac:dyDescent="0.35">
      <c r="A6818" t="s">
        <v>118</v>
      </c>
      <c r="B6818" t="s">
        <v>119</v>
      </c>
      <c r="C6818" t="s">
        <v>89</v>
      </c>
      <c r="D6818" s="29">
        <v>46629</v>
      </c>
      <c r="E6818">
        <v>0</v>
      </c>
      <c r="F6818">
        <v>0</v>
      </c>
      <c r="G6818">
        <v>0</v>
      </c>
      <c r="H6818">
        <v>0</v>
      </c>
      <c r="R6818">
        <v>0</v>
      </c>
      <c r="S6818" t="s">
        <v>90</v>
      </c>
      <c r="T6818" s="297">
        <v>46311.754166666666</v>
      </c>
    </row>
    <row r="6819" spans="1:20" x14ac:dyDescent="0.35">
      <c r="A6819" t="s">
        <v>118</v>
      </c>
      <c r="B6819" t="s">
        <v>119</v>
      </c>
      <c r="C6819" t="s">
        <v>89</v>
      </c>
      <c r="D6819" s="29">
        <v>46630</v>
      </c>
      <c r="E6819">
        <v>0</v>
      </c>
      <c r="F6819">
        <v>0</v>
      </c>
      <c r="G6819">
        <v>0</v>
      </c>
      <c r="H6819">
        <v>0</v>
      </c>
      <c r="R6819">
        <v>0</v>
      </c>
      <c r="S6819" t="s">
        <v>90</v>
      </c>
      <c r="T6819" s="297">
        <v>46311.754166666666</v>
      </c>
    </row>
    <row r="6820" spans="1:20" x14ac:dyDescent="0.35">
      <c r="A6820" t="s">
        <v>118</v>
      </c>
      <c r="B6820" t="s">
        <v>119</v>
      </c>
      <c r="C6820" t="s">
        <v>89</v>
      </c>
      <c r="D6820" s="29">
        <v>46631</v>
      </c>
      <c r="E6820">
        <v>0</v>
      </c>
      <c r="F6820">
        <v>0</v>
      </c>
      <c r="G6820">
        <v>0</v>
      </c>
      <c r="H6820">
        <v>0</v>
      </c>
      <c r="R6820">
        <v>0</v>
      </c>
      <c r="S6820" t="s">
        <v>90</v>
      </c>
      <c r="T6820" s="297">
        <v>46311.754166666666</v>
      </c>
    </row>
    <row r="6821" spans="1:20" x14ac:dyDescent="0.35">
      <c r="A6821" t="s">
        <v>118</v>
      </c>
      <c r="B6821" t="s">
        <v>119</v>
      </c>
      <c r="C6821" t="s">
        <v>89</v>
      </c>
      <c r="D6821" s="29">
        <v>46632</v>
      </c>
      <c r="E6821">
        <v>0</v>
      </c>
      <c r="F6821">
        <v>0</v>
      </c>
      <c r="G6821">
        <v>0</v>
      </c>
      <c r="H6821">
        <v>0</v>
      </c>
      <c r="R6821">
        <v>0</v>
      </c>
      <c r="S6821" t="s">
        <v>90</v>
      </c>
      <c r="T6821" s="297">
        <v>46311.754166666666</v>
      </c>
    </row>
    <row r="6822" spans="1:20" x14ac:dyDescent="0.35">
      <c r="A6822" t="s">
        <v>118</v>
      </c>
      <c r="B6822" t="s">
        <v>119</v>
      </c>
      <c r="C6822" t="s">
        <v>89</v>
      </c>
      <c r="D6822" s="29">
        <v>46633</v>
      </c>
      <c r="E6822">
        <v>0</v>
      </c>
      <c r="F6822">
        <v>0</v>
      </c>
      <c r="G6822">
        <v>0</v>
      </c>
      <c r="H6822">
        <v>0</v>
      </c>
      <c r="R6822">
        <v>0</v>
      </c>
      <c r="S6822" t="s">
        <v>90</v>
      </c>
      <c r="T6822" s="297">
        <v>46311.754166666666</v>
      </c>
    </row>
    <row r="6823" spans="1:20" x14ac:dyDescent="0.35">
      <c r="A6823" t="s">
        <v>118</v>
      </c>
      <c r="B6823" t="s">
        <v>119</v>
      </c>
      <c r="C6823" t="s">
        <v>89</v>
      </c>
      <c r="D6823" s="29">
        <v>46634</v>
      </c>
      <c r="E6823">
        <v>0</v>
      </c>
      <c r="F6823">
        <v>0</v>
      </c>
      <c r="G6823">
        <v>0</v>
      </c>
      <c r="H6823">
        <v>0</v>
      </c>
      <c r="R6823">
        <v>0</v>
      </c>
      <c r="S6823" t="s">
        <v>90</v>
      </c>
      <c r="T6823" s="297">
        <v>46311.754166666666</v>
      </c>
    </row>
    <row r="6824" spans="1:20" x14ac:dyDescent="0.35">
      <c r="A6824" t="s">
        <v>118</v>
      </c>
      <c r="B6824" t="s">
        <v>119</v>
      </c>
      <c r="C6824" t="s">
        <v>89</v>
      </c>
      <c r="D6824" s="29">
        <v>46635</v>
      </c>
      <c r="E6824">
        <v>0</v>
      </c>
      <c r="F6824">
        <v>0</v>
      </c>
      <c r="G6824">
        <v>0</v>
      </c>
      <c r="H6824">
        <v>0</v>
      </c>
      <c r="R6824">
        <v>0</v>
      </c>
      <c r="S6824" t="s">
        <v>90</v>
      </c>
      <c r="T6824" s="297">
        <v>46311.754166666666</v>
      </c>
    </row>
    <row r="6825" spans="1:20" x14ac:dyDescent="0.35">
      <c r="A6825" t="s">
        <v>118</v>
      </c>
      <c r="B6825" t="s">
        <v>119</v>
      </c>
      <c r="C6825" t="s">
        <v>89</v>
      </c>
      <c r="D6825" s="29">
        <v>46636</v>
      </c>
      <c r="E6825">
        <v>0</v>
      </c>
      <c r="F6825">
        <v>0</v>
      </c>
      <c r="G6825">
        <v>0</v>
      </c>
      <c r="H6825">
        <v>0</v>
      </c>
      <c r="R6825">
        <v>0</v>
      </c>
      <c r="S6825" t="s">
        <v>90</v>
      </c>
      <c r="T6825" s="297">
        <v>46311.754166666666</v>
      </c>
    </row>
    <row r="6826" spans="1:20" x14ac:dyDescent="0.35">
      <c r="A6826" t="s">
        <v>118</v>
      </c>
      <c r="B6826" t="s">
        <v>119</v>
      </c>
      <c r="C6826" t="s">
        <v>89</v>
      </c>
      <c r="D6826" s="29">
        <v>46637</v>
      </c>
      <c r="E6826">
        <v>0</v>
      </c>
      <c r="F6826">
        <v>0</v>
      </c>
      <c r="G6826">
        <v>0</v>
      </c>
      <c r="H6826">
        <v>0</v>
      </c>
      <c r="R6826">
        <v>0</v>
      </c>
      <c r="S6826" t="s">
        <v>90</v>
      </c>
      <c r="T6826" s="297">
        <v>46311.754166666666</v>
      </c>
    </row>
    <row r="6827" spans="1:20" x14ac:dyDescent="0.35">
      <c r="A6827" t="s">
        <v>118</v>
      </c>
      <c r="B6827" t="s">
        <v>119</v>
      </c>
      <c r="C6827" t="s">
        <v>89</v>
      </c>
      <c r="D6827" s="29">
        <v>46638</v>
      </c>
      <c r="E6827">
        <v>0</v>
      </c>
      <c r="F6827">
        <v>0</v>
      </c>
      <c r="G6827">
        <v>0</v>
      </c>
      <c r="H6827">
        <v>0</v>
      </c>
      <c r="R6827">
        <v>0</v>
      </c>
      <c r="S6827" t="s">
        <v>90</v>
      </c>
      <c r="T6827" s="297">
        <v>46311.754166666666</v>
      </c>
    </row>
    <row r="6828" spans="1:20" x14ac:dyDescent="0.35">
      <c r="A6828" t="s">
        <v>118</v>
      </c>
      <c r="B6828" t="s">
        <v>119</v>
      </c>
      <c r="C6828" t="s">
        <v>89</v>
      </c>
      <c r="D6828" s="29">
        <v>46639</v>
      </c>
      <c r="E6828">
        <v>0</v>
      </c>
      <c r="F6828">
        <v>0</v>
      </c>
      <c r="G6828">
        <v>0</v>
      </c>
      <c r="H6828">
        <v>0</v>
      </c>
      <c r="R6828">
        <v>0</v>
      </c>
      <c r="S6828" t="s">
        <v>90</v>
      </c>
      <c r="T6828" s="297">
        <v>46311.754166666666</v>
      </c>
    </row>
    <row r="6829" spans="1:20" x14ac:dyDescent="0.35">
      <c r="A6829" t="s">
        <v>118</v>
      </c>
      <c r="B6829" t="s">
        <v>119</v>
      </c>
      <c r="C6829" t="s">
        <v>89</v>
      </c>
      <c r="D6829" s="29">
        <v>46640</v>
      </c>
      <c r="E6829">
        <v>0</v>
      </c>
      <c r="F6829">
        <v>0</v>
      </c>
      <c r="G6829">
        <v>0</v>
      </c>
      <c r="H6829">
        <v>0</v>
      </c>
      <c r="R6829">
        <v>0</v>
      </c>
      <c r="S6829" t="s">
        <v>90</v>
      </c>
      <c r="T6829" s="297">
        <v>46311.754166666666</v>
      </c>
    </row>
    <row r="6830" spans="1:20" x14ac:dyDescent="0.35">
      <c r="A6830" t="s">
        <v>118</v>
      </c>
      <c r="B6830" t="s">
        <v>119</v>
      </c>
      <c r="C6830" t="s">
        <v>89</v>
      </c>
      <c r="D6830" s="29">
        <v>46641</v>
      </c>
      <c r="E6830">
        <v>0</v>
      </c>
      <c r="F6830">
        <v>0</v>
      </c>
      <c r="G6830">
        <v>0</v>
      </c>
      <c r="H6830">
        <v>0</v>
      </c>
      <c r="R6830">
        <v>0</v>
      </c>
      <c r="S6830" t="s">
        <v>90</v>
      </c>
      <c r="T6830" s="297">
        <v>46311.754166666666</v>
      </c>
    </row>
    <row r="6831" spans="1:20" x14ac:dyDescent="0.35">
      <c r="A6831" t="s">
        <v>118</v>
      </c>
      <c r="B6831" t="s">
        <v>119</v>
      </c>
      <c r="C6831" t="s">
        <v>89</v>
      </c>
      <c r="D6831" s="29">
        <v>46642</v>
      </c>
      <c r="E6831">
        <v>0</v>
      </c>
      <c r="F6831">
        <v>0</v>
      </c>
      <c r="G6831">
        <v>0</v>
      </c>
      <c r="H6831">
        <v>0</v>
      </c>
      <c r="R6831">
        <v>0</v>
      </c>
      <c r="S6831" t="s">
        <v>90</v>
      </c>
      <c r="T6831" s="297">
        <v>46311.754166666666</v>
      </c>
    </row>
    <row r="6832" spans="1:20" x14ac:dyDescent="0.35">
      <c r="A6832" t="s">
        <v>118</v>
      </c>
      <c r="B6832" t="s">
        <v>119</v>
      </c>
      <c r="C6832" t="s">
        <v>89</v>
      </c>
      <c r="D6832" s="29">
        <v>46643</v>
      </c>
      <c r="E6832">
        <v>0</v>
      </c>
      <c r="F6832">
        <v>0</v>
      </c>
      <c r="G6832">
        <v>0</v>
      </c>
      <c r="H6832">
        <v>0</v>
      </c>
      <c r="R6832">
        <v>0</v>
      </c>
      <c r="S6832" t="s">
        <v>90</v>
      </c>
      <c r="T6832" s="297">
        <v>46311.754166666666</v>
      </c>
    </row>
    <row r="6833" spans="1:20" x14ac:dyDescent="0.35">
      <c r="A6833" t="s">
        <v>118</v>
      </c>
      <c r="B6833" t="s">
        <v>119</v>
      </c>
      <c r="C6833" t="s">
        <v>89</v>
      </c>
      <c r="D6833" s="29">
        <v>46644</v>
      </c>
      <c r="E6833">
        <v>0</v>
      </c>
      <c r="F6833">
        <v>0</v>
      </c>
      <c r="G6833">
        <v>0</v>
      </c>
      <c r="H6833">
        <v>0</v>
      </c>
      <c r="R6833">
        <v>0</v>
      </c>
      <c r="S6833" t="s">
        <v>90</v>
      </c>
      <c r="T6833" s="297">
        <v>46311.754166666666</v>
      </c>
    </row>
    <row r="6834" spans="1:20" x14ac:dyDescent="0.35">
      <c r="A6834" t="s">
        <v>118</v>
      </c>
      <c r="B6834" t="s">
        <v>119</v>
      </c>
      <c r="C6834" t="s">
        <v>89</v>
      </c>
      <c r="D6834" s="29">
        <v>46645</v>
      </c>
      <c r="E6834">
        <v>0</v>
      </c>
      <c r="F6834">
        <v>0</v>
      </c>
      <c r="G6834">
        <v>0</v>
      </c>
      <c r="H6834">
        <v>0</v>
      </c>
      <c r="R6834">
        <v>0</v>
      </c>
      <c r="S6834" t="s">
        <v>90</v>
      </c>
      <c r="T6834" s="297">
        <v>46311.754166666666</v>
      </c>
    </row>
    <row r="6835" spans="1:20" x14ac:dyDescent="0.35">
      <c r="A6835" t="s">
        <v>118</v>
      </c>
      <c r="B6835" t="s">
        <v>119</v>
      </c>
      <c r="C6835" t="s">
        <v>89</v>
      </c>
      <c r="D6835" s="29">
        <v>46646</v>
      </c>
      <c r="E6835">
        <v>0</v>
      </c>
      <c r="F6835">
        <v>0</v>
      </c>
      <c r="G6835">
        <v>0</v>
      </c>
      <c r="H6835">
        <v>0</v>
      </c>
      <c r="R6835">
        <v>0</v>
      </c>
      <c r="S6835" t="s">
        <v>90</v>
      </c>
      <c r="T6835" s="297">
        <v>46311.754166666666</v>
      </c>
    </row>
    <row r="6836" spans="1:20" x14ac:dyDescent="0.35">
      <c r="A6836" t="s">
        <v>118</v>
      </c>
      <c r="B6836" t="s">
        <v>119</v>
      </c>
      <c r="C6836" t="s">
        <v>89</v>
      </c>
      <c r="D6836" s="29">
        <v>46647</v>
      </c>
      <c r="E6836">
        <v>0</v>
      </c>
      <c r="F6836">
        <v>0</v>
      </c>
      <c r="G6836">
        <v>0</v>
      </c>
      <c r="H6836">
        <v>0</v>
      </c>
      <c r="R6836">
        <v>0</v>
      </c>
      <c r="S6836" t="s">
        <v>90</v>
      </c>
      <c r="T6836" s="297">
        <v>46311.754166666666</v>
      </c>
    </row>
    <row r="6837" spans="1:20" x14ac:dyDescent="0.35">
      <c r="A6837" t="s">
        <v>118</v>
      </c>
      <c r="B6837" t="s">
        <v>119</v>
      </c>
      <c r="C6837" t="s">
        <v>89</v>
      </c>
      <c r="D6837" s="29">
        <v>46648</v>
      </c>
      <c r="E6837">
        <v>0</v>
      </c>
      <c r="F6837">
        <v>0</v>
      </c>
      <c r="G6837">
        <v>0</v>
      </c>
      <c r="H6837">
        <v>0</v>
      </c>
      <c r="R6837">
        <v>0</v>
      </c>
      <c r="S6837" t="s">
        <v>90</v>
      </c>
      <c r="T6837" s="297">
        <v>46311.754166666666</v>
      </c>
    </row>
    <row r="6838" spans="1:20" x14ac:dyDescent="0.35">
      <c r="A6838" t="s">
        <v>118</v>
      </c>
      <c r="B6838" t="s">
        <v>119</v>
      </c>
      <c r="C6838" t="s">
        <v>89</v>
      </c>
      <c r="D6838" s="29">
        <v>46649</v>
      </c>
      <c r="E6838">
        <v>0</v>
      </c>
      <c r="F6838">
        <v>0</v>
      </c>
      <c r="G6838">
        <v>0</v>
      </c>
      <c r="H6838">
        <v>0</v>
      </c>
      <c r="R6838">
        <v>0</v>
      </c>
      <c r="S6838" t="s">
        <v>90</v>
      </c>
      <c r="T6838" s="297">
        <v>46311.754166666666</v>
      </c>
    </row>
    <row r="6839" spans="1:20" x14ac:dyDescent="0.35">
      <c r="A6839" t="s">
        <v>118</v>
      </c>
      <c r="B6839" t="s">
        <v>119</v>
      </c>
      <c r="C6839" t="s">
        <v>89</v>
      </c>
      <c r="D6839" s="29">
        <v>46650</v>
      </c>
      <c r="E6839">
        <v>0</v>
      </c>
      <c r="F6839">
        <v>0</v>
      </c>
      <c r="G6839">
        <v>0</v>
      </c>
      <c r="H6839">
        <v>0</v>
      </c>
      <c r="R6839">
        <v>0</v>
      </c>
      <c r="S6839" t="s">
        <v>90</v>
      </c>
      <c r="T6839" s="297">
        <v>46311.754166666666</v>
      </c>
    </row>
    <row r="6840" spans="1:20" x14ac:dyDescent="0.35">
      <c r="A6840" t="s">
        <v>118</v>
      </c>
      <c r="B6840" t="s">
        <v>119</v>
      </c>
      <c r="C6840" t="s">
        <v>89</v>
      </c>
      <c r="D6840" s="29">
        <v>46651</v>
      </c>
      <c r="E6840">
        <v>0</v>
      </c>
      <c r="F6840">
        <v>0</v>
      </c>
      <c r="G6840">
        <v>0</v>
      </c>
      <c r="H6840">
        <v>0</v>
      </c>
      <c r="R6840">
        <v>0</v>
      </c>
      <c r="S6840" t="s">
        <v>90</v>
      </c>
      <c r="T6840" s="297">
        <v>46311.754166666666</v>
      </c>
    </row>
    <row r="6841" spans="1:20" x14ac:dyDescent="0.35">
      <c r="A6841" t="s">
        <v>118</v>
      </c>
      <c r="B6841" t="s">
        <v>119</v>
      </c>
      <c r="C6841" t="s">
        <v>89</v>
      </c>
      <c r="D6841" s="29">
        <v>46652</v>
      </c>
      <c r="E6841">
        <v>0</v>
      </c>
      <c r="F6841">
        <v>0</v>
      </c>
      <c r="G6841">
        <v>0</v>
      </c>
      <c r="H6841">
        <v>0</v>
      </c>
      <c r="R6841">
        <v>0</v>
      </c>
      <c r="S6841" t="s">
        <v>90</v>
      </c>
      <c r="T6841" s="297">
        <v>46311.754166666666</v>
      </c>
    </row>
    <row r="6842" spans="1:20" x14ac:dyDescent="0.35">
      <c r="A6842" t="s">
        <v>118</v>
      </c>
      <c r="B6842" t="s">
        <v>119</v>
      </c>
      <c r="C6842" t="s">
        <v>89</v>
      </c>
      <c r="D6842" s="29">
        <v>46653</v>
      </c>
      <c r="E6842">
        <v>0</v>
      </c>
      <c r="F6842">
        <v>0</v>
      </c>
      <c r="G6842">
        <v>0</v>
      </c>
      <c r="H6842">
        <v>0</v>
      </c>
      <c r="R6842">
        <v>0</v>
      </c>
      <c r="S6842" t="s">
        <v>90</v>
      </c>
      <c r="T6842" s="297">
        <v>46311.754166666666</v>
      </c>
    </row>
    <row r="6843" spans="1:20" x14ac:dyDescent="0.35">
      <c r="A6843" t="s">
        <v>118</v>
      </c>
      <c r="B6843" t="s">
        <v>119</v>
      </c>
      <c r="C6843" t="s">
        <v>89</v>
      </c>
      <c r="D6843" s="29">
        <v>46654</v>
      </c>
      <c r="E6843">
        <v>0</v>
      </c>
      <c r="F6843">
        <v>0</v>
      </c>
      <c r="G6843">
        <v>0</v>
      </c>
      <c r="H6843">
        <v>0</v>
      </c>
      <c r="R6843">
        <v>0</v>
      </c>
      <c r="S6843" t="s">
        <v>90</v>
      </c>
      <c r="T6843" s="297">
        <v>46311.754166666666</v>
      </c>
    </row>
    <row r="6844" spans="1:20" x14ac:dyDescent="0.35">
      <c r="A6844" t="s">
        <v>118</v>
      </c>
      <c r="B6844" t="s">
        <v>119</v>
      </c>
      <c r="C6844" t="s">
        <v>89</v>
      </c>
      <c r="D6844" s="29">
        <v>46655</v>
      </c>
      <c r="E6844">
        <v>0</v>
      </c>
      <c r="F6844">
        <v>0</v>
      </c>
      <c r="G6844">
        <v>0</v>
      </c>
      <c r="H6844">
        <v>0</v>
      </c>
      <c r="R6844">
        <v>0</v>
      </c>
      <c r="S6844" t="s">
        <v>90</v>
      </c>
      <c r="T6844" s="297">
        <v>46311.754166666666</v>
      </c>
    </row>
    <row r="6845" spans="1:20" x14ac:dyDescent="0.35">
      <c r="A6845" t="s">
        <v>118</v>
      </c>
      <c r="B6845" t="s">
        <v>119</v>
      </c>
      <c r="C6845" t="s">
        <v>89</v>
      </c>
      <c r="D6845" s="29">
        <v>46656</v>
      </c>
      <c r="E6845">
        <v>0</v>
      </c>
      <c r="F6845">
        <v>0</v>
      </c>
      <c r="G6845">
        <v>0</v>
      </c>
      <c r="H6845">
        <v>0</v>
      </c>
      <c r="R6845">
        <v>0</v>
      </c>
      <c r="S6845" t="s">
        <v>90</v>
      </c>
      <c r="T6845" s="297">
        <v>46311.754166666666</v>
      </c>
    </row>
    <row r="6846" spans="1:20" x14ac:dyDescent="0.35">
      <c r="A6846" t="s">
        <v>118</v>
      </c>
      <c r="B6846" t="s">
        <v>119</v>
      </c>
      <c r="C6846" t="s">
        <v>89</v>
      </c>
      <c r="D6846" s="29">
        <v>46657</v>
      </c>
      <c r="E6846">
        <v>0</v>
      </c>
      <c r="F6846">
        <v>0</v>
      </c>
      <c r="G6846">
        <v>0</v>
      </c>
      <c r="H6846">
        <v>0</v>
      </c>
      <c r="R6846">
        <v>0</v>
      </c>
      <c r="S6846" t="s">
        <v>90</v>
      </c>
      <c r="T6846" s="297">
        <v>46311.754166666666</v>
      </c>
    </row>
    <row r="6847" spans="1:20" x14ac:dyDescent="0.35">
      <c r="A6847" t="s">
        <v>118</v>
      </c>
      <c r="B6847" t="s">
        <v>119</v>
      </c>
      <c r="C6847" t="s">
        <v>89</v>
      </c>
      <c r="D6847" s="29">
        <v>46658</v>
      </c>
      <c r="E6847">
        <v>0</v>
      </c>
      <c r="F6847">
        <v>0</v>
      </c>
      <c r="G6847">
        <v>0</v>
      </c>
      <c r="H6847">
        <v>0</v>
      </c>
      <c r="R6847">
        <v>0</v>
      </c>
      <c r="S6847" t="s">
        <v>90</v>
      </c>
      <c r="T6847" s="297">
        <v>46311.754166666666</v>
      </c>
    </row>
    <row r="6848" spans="1:20" x14ac:dyDescent="0.35">
      <c r="A6848" t="s">
        <v>118</v>
      </c>
      <c r="B6848" t="s">
        <v>119</v>
      </c>
      <c r="C6848" t="s">
        <v>89</v>
      </c>
      <c r="D6848" s="29">
        <v>46659</v>
      </c>
      <c r="E6848">
        <v>0</v>
      </c>
      <c r="F6848">
        <v>0</v>
      </c>
      <c r="G6848">
        <v>0</v>
      </c>
      <c r="H6848">
        <v>0</v>
      </c>
      <c r="R6848">
        <v>0</v>
      </c>
      <c r="S6848" t="s">
        <v>90</v>
      </c>
      <c r="T6848" s="297">
        <v>46311.754166666666</v>
      </c>
    </row>
    <row r="6849" spans="1:20" x14ac:dyDescent="0.35">
      <c r="A6849" t="s">
        <v>118</v>
      </c>
      <c r="B6849" t="s">
        <v>119</v>
      </c>
      <c r="C6849" t="s">
        <v>89</v>
      </c>
      <c r="D6849" s="29">
        <v>46660</v>
      </c>
      <c r="E6849">
        <v>0</v>
      </c>
      <c r="F6849">
        <v>0</v>
      </c>
      <c r="G6849">
        <v>0</v>
      </c>
      <c r="H6849">
        <v>0</v>
      </c>
      <c r="R6849">
        <v>0</v>
      </c>
      <c r="S6849" t="s">
        <v>90</v>
      </c>
      <c r="T6849" s="297">
        <v>46311.754166666666</v>
      </c>
    </row>
    <row r="6850" spans="1:20" x14ac:dyDescent="0.35">
      <c r="A6850" t="s">
        <v>118</v>
      </c>
      <c r="B6850" t="s">
        <v>119</v>
      </c>
      <c r="C6850" t="s">
        <v>89</v>
      </c>
      <c r="D6850" s="29">
        <v>46661</v>
      </c>
      <c r="E6850">
        <v>0</v>
      </c>
      <c r="F6850">
        <v>0</v>
      </c>
      <c r="G6850">
        <v>0</v>
      </c>
      <c r="H6850">
        <v>0</v>
      </c>
      <c r="R6850">
        <v>0</v>
      </c>
      <c r="S6850" t="s">
        <v>90</v>
      </c>
      <c r="T6850" s="297">
        <v>46311.754166666666</v>
      </c>
    </row>
    <row r="6851" spans="1:20" x14ac:dyDescent="0.35">
      <c r="A6851" t="s">
        <v>118</v>
      </c>
      <c r="B6851" t="s">
        <v>119</v>
      </c>
      <c r="C6851" t="s">
        <v>89</v>
      </c>
      <c r="D6851" s="29">
        <v>46662</v>
      </c>
      <c r="E6851">
        <v>0</v>
      </c>
      <c r="F6851">
        <v>0</v>
      </c>
      <c r="G6851">
        <v>0</v>
      </c>
      <c r="H6851">
        <v>0</v>
      </c>
      <c r="R6851">
        <v>0</v>
      </c>
      <c r="S6851" t="s">
        <v>90</v>
      </c>
      <c r="T6851" s="297">
        <v>46311.754166666666</v>
      </c>
    </row>
    <row r="6852" spans="1:20" x14ac:dyDescent="0.35">
      <c r="A6852" t="s">
        <v>118</v>
      </c>
      <c r="B6852" t="s">
        <v>119</v>
      </c>
      <c r="C6852" t="s">
        <v>89</v>
      </c>
      <c r="D6852" s="29">
        <v>46663</v>
      </c>
      <c r="E6852">
        <v>0</v>
      </c>
      <c r="F6852">
        <v>0</v>
      </c>
      <c r="G6852">
        <v>0</v>
      </c>
      <c r="H6852">
        <v>0</v>
      </c>
      <c r="R6852">
        <v>0</v>
      </c>
      <c r="S6852" t="s">
        <v>90</v>
      </c>
      <c r="T6852" s="297">
        <v>46311.754166666666</v>
      </c>
    </row>
    <row r="6853" spans="1:20" x14ac:dyDescent="0.35">
      <c r="A6853" t="s">
        <v>118</v>
      </c>
      <c r="B6853" t="s">
        <v>119</v>
      </c>
      <c r="C6853" t="s">
        <v>89</v>
      </c>
      <c r="D6853" s="29">
        <v>46664</v>
      </c>
      <c r="E6853">
        <v>0</v>
      </c>
      <c r="F6853">
        <v>0</v>
      </c>
      <c r="G6853">
        <v>0</v>
      </c>
      <c r="H6853">
        <v>0</v>
      </c>
      <c r="R6853">
        <v>0</v>
      </c>
      <c r="S6853" t="s">
        <v>90</v>
      </c>
      <c r="T6853" s="297">
        <v>46311.754166666666</v>
      </c>
    </row>
    <row r="6854" spans="1:20" x14ac:dyDescent="0.35">
      <c r="A6854" t="s">
        <v>118</v>
      </c>
      <c r="B6854" t="s">
        <v>119</v>
      </c>
      <c r="C6854" t="s">
        <v>89</v>
      </c>
      <c r="D6854" s="29">
        <v>46665</v>
      </c>
      <c r="E6854">
        <v>0</v>
      </c>
      <c r="F6854">
        <v>0</v>
      </c>
      <c r="G6854">
        <v>0</v>
      </c>
      <c r="H6854">
        <v>0</v>
      </c>
      <c r="R6854">
        <v>0</v>
      </c>
      <c r="S6854" t="s">
        <v>90</v>
      </c>
      <c r="T6854" s="297">
        <v>46311.754166666666</v>
      </c>
    </row>
    <row r="6855" spans="1:20" x14ac:dyDescent="0.35">
      <c r="A6855" t="s">
        <v>118</v>
      </c>
      <c r="B6855" t="s">
        <v>119</v>
      </c>
      <c r="C6855" t="s">
        <v>89</v>
      </c>
      <c r="D6855" s="29">
        <v>46666</v>
      </c>
      <c r="E6855">
        <v>0</v>
      </c>
      <c r="F6855">
        <v>0</v>
      </c>
      <c r="G6855">
        <v>0</v>
      </c>
      <c r="H6855">
        <v>0</v>
      </c>
      <c r="R6855">
        <v>0</v>
      </c>
      <c r="S6855" t="s">
        <v>90</v>
      </c>
      <c r="T6855" s="297">
        <v>46311.754166666666</v>
      </c>
    </row>
    <row r="6856" spans="1:20" x14ac:dyDescent="0.35">
      <c r="A6856" t="s">
        <v>118</v>
      </c>
      <c r="B6856" t="s">
        <v>119</v>
      </c>
      <c r="C6856" t="s">
        <v>89</v>
      </c>
      <c r="D6856" s="29">
        <v>46667</v>
      </c>
      <c r="E6856">
        <v>0</v>
      </c>
      <c r="F6856">
        <v>0</v>
      </c>
      <c r="G6856">
        <v>0</v>
      </c>
      <c r="H6856">
        <v>0</v>
      </c>
      <c r="R6856">
        <v>0</v>
      </c>
      <c r="S6856" t="s">
        <v>90</v>
      </c>
      <c r="T6856" s="297">
        <v>46311.754166666666</v>
      </c>
    </row>
    <row r="6857" spans="1:20" x14ac:dyDescent="0.35">
      <c r="A6857" t="s">
        <v>118</v>
      </c>
      <c r="B6857" t="s">
        <v>119</v>
      </c>
      <c r="C6857" t="s">
        <v>89</v>
      </c>
      <c r="D6857" s="29">
        <v>46668</v>
      </c>
      <c r="E6857">
        <v>0</v>
      </c>
      <c r="F6857">
        <v>0</v>
      </c>
      <c r="G6857">
        <v>0</v>
      </c>
      <c r="H6857">
        <v>0</v>
      </c>
      <c r="R6857">
        <v>0</v>
      </c>
      <c r="S6857" t="s">
        <v>90</v>
      </c>
      <c r="T6857" s="297">
        <v>46311.754166666666</v>
      </c>
    </row>
    <row r="6858" spans="1:20" x14ac:dyDescent="0.35">
      <c r="A6858" t="s">
        <v>118</v>
      </c>
      <c r="B6858" t="s">
        <v>119</v>
      </c>
      <c r="C6858" t="s">
        <v>89</v>
      </c>
      <c r="D6858" s="29">
        <v>46669</v>
      </c>
      <c r="E6858">
        <v>0</v>
      </c>
      <c r="F6858">
        <v>0</v>
      </c>
      <c r="G6858">
        <v>0</v>
      </c>
      <c r="H6858">
        <v>0</v>
      </c>
      <c r="R6858">
        <v>0</v>
      </c>
      <c r="S6858" t="s">
        <v>90</v>
      </c>
      <c r="T6858" s="297">
        <v>46311.754166666666</v>
      </c>
    </row>
    <row r="6859" spans="1:20" x14ac:dyDescent="0.35">
      <c r="A6859" t="s">
        <v>118</v>
      </c>
      <c r="B6859" t="s">
        <v>119</v>
      </c>
      <c r="C6859" t="s">
        <v>89</v>
      </c>
      <c r="D6859" s="29">
        <v>46670</v>
      </c>
      <c r="E6859">
        <v>0</v>
      </c>
      <c r="F6859">
        <v>0</v>
      </c>
      <c r="G6859">
        <v>0</v>
      </c>
      <c r="H6859">
        <v>0</v>
      </c>
      <c r="R6859">
        <v>0</v>
      </c>
      <c r="S6859" t="s">
        <v>90</v>
      </c>
      <c r="T6859" s="297">
        <v>46311.754166666666</v>
      </c>
    </row>
    <row r="6860" spans="1:20" x14ac:dyDescent="0.35">
      <c r="A6860" t="s">
        <v>118</v>
      </c>
      <c r="B6860" t="s">
        <v>119</v>
      </c>
      <c r="C6860" t="s">
        <v>89</v>
      </c>
      <c r="D6860" s="29">
        <v>46671</v>
      </c>
      <c r="E6860">
        <v>0</v>
      </c>
      <c r="F6860">
        <v>0</v>
      </c>
      <c r="G6860">
        <v>0</v>
      </c>
      <c r="H6860">
        <v>0</v>
      </c>
      <c r="R6860">
        <v>0</v>
      </c>
      <c r="S6860" t="s">
        <v>90</v>
      </c>
      <c r="T6860" s="297">
        <v>46311.754166666666</v>
      </c>
    </row>
    <row r="6861" spans="1:20" x14ac:dyDescent="0.35">
      <c r="A6861" t="s">
        <v>118</v>
      </c>
      <c r="B6861" t="s">
        <v>119</v>
      </c>
      <c r="C6861" t="s">
        <v>89</v>
      </c>
      <c r="D6861" s="29">
        <v>46672</v>
      </c>
      <c r="E6861">
        <v>0</v>
      </c>
      <c r="F6861">
        <v>0</v>
      </c>
      <c r="G6861">
        <v>0</v>
      </c>
      <c r="H6861">
        <v>0</v>
      </c>
      <c r="R6861">
        <v>0</v>
      </c>
      <c r="S6861" t="s">
        <v>90</v>
      </c>
      <c r="T6861" s="297">
        <v>46311.754166666666</v>
      </c>
    </row>
    <row r="6862" spans="1:20" x14ac:dyDescent="0.35">
      <c r="A6862" t="s">
        <v>118</v>
      </c>
      <c r="B6862" t="s">
        <v>119</v>
      </c>
      <c r="C6862" t="s">
        <v>89</v>
      </c>
      <c r="D6862" s="29">
        <v>46673</v>
      </c>
      <c r="E6862">
        <v>0</v>
      </c>
      <c r="F6862">
        <v>0</v>
      </c>
      <c r="G6862">
        <v>0</v>
      </c>
      <c r="H6862">
        <v>0</v>
      </c>
      <c r="R6862">
        <v>0</v>
      </c>
      <c r="S6862" t="s">
        <v>90</v>
      </c>
      <c r="T6862" s="297">
        <v>46311.754166666666</v>
      </c>
    </row>
    <row r="6863" spans="1:20" x14ac:dyDescent="0.35">
      <c r="A6863" t="s">
        <v>118</v>
      </c>
      <c r="B6863" t="s">
        <v>119</v>
      </c>
      <c r="C6863" t="s">
        <v>89</v>
      </c>
      <c r="D6863" s="29">
        <v>46674</v>
      </c>
      <c r="E6863">
        <v>0</v>
      </c>
      <c r="F6863">
        <v>0</v>
      </c>
      <c r="G6863">
        <v>0</v>
      </c>
      <c r="H6863">
        <v>0</v>
      </c>
      <c r="R6863">
        <v>0</v>
      </c>
      <c r="S6863" t="s">
        <v>90</v>
      </c>
      <c r="T6863" s="297">
        <v>46311.754166666666</v>
      </c>
    </row>
    <row r="6864" spans="1:20" x14ac:dyDescent="0.35">
      <c r="A6864" t="s">
        <v>118</v>
      </c>
      <c r="B6864" t="s">
        <v>119</v>
      </c>
      <c r="C6864" t="s">
        <v>89</v>
      </c>
      <c r="D6864" s="29">
        <v>46675</v>
      </c>
      <c r="E6864">
        <v>0</v>
      </c>
      <c r="F6864">
        <v>0</v>
      </c>
      <c r="G6864">
        <v>0</v>
      </c>
      <c r="H6864">
        <v>0</v>
      </c>
      <c r="R6864">
        <v>0</v>
      </c>
      <c r="S6864" t="s">
        <v>90</v>
      </c>
      <c r="T6864" s="297">
        <v>46311.754166666666</v>
      </c>
    </row>
    <row r="6865" spans="1:20" x14ac:dyDescent="0.35">
      <c r="A6865" t="s">
        <v>118</v>
      </c>
      <c r="B6865" t="s">
        <v>119</v>
      </c>
      <c r="C6865" t="s">
        <v>89</v>
      </c>
      <c r="D6865" s="29">
        <v>46676</v>
      </c>
      <c r="E6865">
        <v>0</v>
      </c>
      <c r="F6865">
        <v>0</v>
      </c>
      <c r="G6865">
        <v>0</v>
      </c>
      <c r="H6865">
        <v>0</v>
      </c>
      <c r="R6865">
        <v>0</v>
      </c>
      <c r="S6865" t="s">
        <v>90</v>
      </c>
      <c r="T6865" s="297">
        <v>46311.754166666666</v>
      </c>
    </row>
    <row r="6866" spans="1:20" x14ac:dyDescent="0.35">
      <c r="A6866" t="s">
        <v>118</v>
      </c>
      <c r="B6866" t="s">
        <v>119</v>
      </c>
      <c r="C6866" t="s">
        <v>89</v>
      </c>
      <c r="D6866" s="29">
        <v>46677</v>
      </c>
      <c r="E6866">
        <v>0</v>
      </c>
      <c r="F6866">
        <v>0</v>
      </c>
      <c r="G6866">
        <v>0</v>
      </c>
      <c r="H6866">
        <v>0</v>
      </c>
      <c r="R6866">
        <v>0</v>
      </c>
      <c r="S6866" t="s">
        <v>90</v>
      </c>
      <c r="T6866" s="297">
        <v>46311.754166666666</v>
      </c>
    </row>
    <row r="6867" spans="1:20" x14ac:dyDescent="0.35">
      <c r="A6867" t="s">
        <v>118</v>
      </c>
      <c r="B6867" t="s">
        <v>119</v>
      </c>
      <c r="C6867" t="s">
        <v>89</v>
      </c>
      <c r="D6867" s="29">
        <v>46678</v>
      </c>
      <c r="E6867">
        <v>0</v>
      </c>
      <c r="F6867">
        <v>0</v>
      </c>
      <c r="G6867">
        <v>0</v>
      </c>
      <c r="H6867">
        <v>0</v>
      </c>
      <c r="R6867">
        <v>0</v>
      </c>
      <c r="S6867" t="s">
        <v>90</v>
      </c>
      <c r="T6867" s="297">
        <v>46311.754166666666</v>
      </c>
    </row>
    <row r="6868" spans="1:20" x14ac:dyDescent="0.35">
      <c r="A6868" t="s">
        <v>118</v>
      </c>
      <c r="B6868" t="s">
        <v>119</v>
      </c>
      <c r="C6868" t="s">
        <v>89</v>
      </c>
      <c r="D6868" s="29">
        <v>46679</v>
      </c>
      <c r="E6868">
        <v>0</v>
      </c>
      <c r="F6868">
        <v>0</v>
      </c>
      <c r="G6868">
        <v>0</v>
      </c>
      <c r="H6868">
        <v>0</v>
      </c>
      <c r="R6868">
        <v>0</v>
      </c>
      <c r="S6868" t="s">
        <v>90</v>
      </c>
      <c r="T6868" s="297">
        <v>46311.754166666666</v>
      </c>
    </row>
    <row r="6869" spans="1:20" x14ac:dyDescent="0.35">
      <c r="A6869" t="s">
        <v>118</v>
      </c>
      <c r="B6869" t="s">
        <v>119</v>
      </c>
      <c r="C6869" t="s">
        <v>89</v>
      </c>
      <c r="D6869" s="29">
        <v>46680</v>
      </c>
      <c r="E6869">
        <v>0</v>
      </c>
      <c r="F6869">
        <v>0</v>
      </c>
      <c r="G6869">
        <v>0</v>
      </c>
      <c r="H6869">
        <v>0</v>
      </c>
      <c r="R6869">
        <v>0</v>
      </c>
      <c r="S6869" t="s">
        <v>90</v>
      </c>
      <c r="T6869" s="297">
        <v>46311.754166666666</v>
      </c>
    </row>
    <row r="6870" spans="1:20" x14ac:dyDescent="0.35">
      <c r="A6870" t="s">
        <v>118</v>
      </c>
      <c r="B6870" t="s">
        <v>119</v>
      </c>
      <c r="C6870" t="s">
        <v>89</v>
      </c>
      <c r="D6870" s="29">
        <v>46681</v>
      </c>
      <c r="E6870">
        <v>0</v>
      </c>
      <c r="F6870">
        <v>0</v>
      </c>
      <c r="G6870">
        <v>0</v>
      </c>
      <c r="H6870">
        <v>0</v>
      </c>
      <c r="R6870">
        <v>0</v>
      </c>
      <c r="S6870" t="s">
        <v>90</v>
      </c>
      <c r="T6870" s="297">
        <v>46311.754166666666</v>
      </c>
    </row>
    <row r="6871" spans="1:20" x14ac:dyDescent="0.35">
      <c r="A6871" t="s">
        <v>118</v>
      </c>
      <c r="B6871" t="s">
        <v>119</v>
      </c>
      <c r="C6871" t="s">
        <v>89</v>
      </c>
      <c r="D6871" s="29">
        <v>46682</v>
      </c>
      <c r="E6871">
        <v>0</v>
      </c>
      <c r="F6871">
        <v>0</v>
      </c>
      <c r="G6871">
        <v>0</v>
      </c>
      <c r="H6871">
        <v>0</v>
      </c>
      <c r="R6871">
        <v>0</v>
      </c>
      <c r="S6871" t="s">
        <v>90</v>
      </c>
      <c r="T6871" s="297">
        <v>46311.754166666666</v>
      </c>
    </row>
    <row r="6872" spans="1:20" x14ac:dyDescent="0.35">
      <c r="A6872" t="s">
        <v>118</v>
      </c>
      <c r="B6872" t="s">
        <v>119</v>
      </c>
      <c r="C6872" t="s">
        <v>89</v>
      </c>
      <c r="D6872" s="29">
        <v>46683</v>
      </c>
      <c r="E6872">
        <v>0</v>
      </c>
      <c r="F6872">
        <v>0</v>
      </c>
      <c r="G6872">
        <v>0</v>
      </c>
      <c r="H6872">
        <v>0</v>
      </c>
      <c r="R6872">
        <v>0</v>
      </c>
      <c r="S6872" t="s">
        <v>90</v>
      </c>
      <c r="T6872" s="297">
        <v>46311.754166666666</v>
      </c>
    </row>
    <row r="6873" spans="1:20" x14ac:dyDescent="0.35">
      <c r="A6873" t="s">
        <v>118</v>
      </c>
      <c r="B6873" t="s">
        <v>119</v>
      </c>
      <c r="C6873" t="s">
        <v>89</v>
      </c>
      <c r="D6873" s="29">
        <v>46684</v>
      </c>
      <c r="E6873">
        <v>0</v>
      </c>
      <c r="F6873">
        <v>0</v>
      </c>
      <c r="G6873">
        <v>0</v>
      </c>
      <c r="H6873">
        <v>0</v>
      </c>
      <c r="R6873">
        <v>0</v>
      </c>
      <c r="S6873" t="s">
        <v>90</v>
      </c>
      <c r="T6873" s="297">
        <v>46311.754166666666</v>
      </c>
    </row>
    <row r="6874" spans="1:20" x14ac:dyDescent="0.35">
      <c r="A6874" t="s">
        <v>118</v>
      </c>
      <c r="B6874" t="s">
        <v>119</v>
      </c>
      <c r="C6874" t="s">
        <v>89</v>
      </c>
      <c r="D6874" s="29">
        <v>46685</v>
      </c>
      <c r="E6874">
        <v>0</v>
      </c>
      <c r="F6874">
        <v>0</v>
      </c>
      <c r="G6874">
        <v>0</v>
      </c>
      <c r="H6874">
        <v>0</v>
      </c>
      <c r="R6874">
        <v>0</v>
      </c>
      <c r="S6874" t="s">
        <v>90</v>
      </c>
      <c r="T6874" s="297">
        <v>46311.754166666666</v>
      </c>
    </row>
    <row r="6875" spans="1:20" x14ac:dyDescent="0.35">
      <c r="A6875" t="s">
        <v>118</v>
      </c>
      <c r="B6875" t="s">
        <v>119</v>
      </c>
      <c r="C6875" t="s">
        <v>89</v>
      </c>
      <c r="D6875" s="29">
        <v>46686</v>
      </c>
      <c r="E6875">
        <v>0</v>
      </c>
      <c r="F6875">
        <v>0</v>
      </c>
      <c r="G6875">
        <v>0</v>
      </c>
      <c r="H6875">
        <v>0</v>
      </c>
      <c r="R6875">
        <v>0</v>
      </c>
      <c r="S6875" t="s">
        <v>90</v>
      </c>
      <c r="T6875" s="297">
        <v>46311.754166666666</v>
      </c>
    </row>
    <row r="6876" spans="1:20" x14ac:dyDescent="0.35">
      <c r="A6876" t="s">
        <v>118</v>
      </c>
      <c r="B6876" t="s">
        <v>119</v>
      </c>
      <c r="C6876" t="s">
        <v>89</v>
      </c>
      <c r="D6876" s="29">
        <v>46687</v>
      </c>
      <c r="E6876">
        <v>0</v>
      </c>
      <c r="F6876">
        <v>0</v>
      </c>
      <c r="G6876">
        <v>0</v>
      </c>
      <c r="H6876">
        <v>0</v>
      </c>
      <c r="R6876">
        <v>0</v>
      </c>
      <c r="S6876" t="s">
        <v>90</v>
      </c>
      <c r="T6876" s="297">
        <v>46311.754166666666</v>
      </c>
    </row>
    <row r="6877" spans="1:20" x14ac:dyDescent="0.35">
      <c r="A6877" t="s">
        <v>118</v>
      </c>
      <c r="B6877" t="s">
        <v>119</v>
      </c>
      <c r="C6877" t="s">
        <v>89</v>
      </c>
      <c r="D6877" s="29">
        <v>46688</v>
      </c>
      <c r="E6877">
        <v>0</v>
      </c>
      <c r="F6877">
        <v>0</v>
      </c>
      <c r="G6877">
        <v>0</v>
      </c>
      <c r="H6877">
        <v>0</v>
      </c>
      <c r="R6877">
        <v>0</v>
      </c>
      <c r="S6877" t="s">
        <v>90</v>
      </c>
      <c r="T6877" s="297">
        <v>46311.754166666666</v>
      </c>
    </row>
    <row r="6878" spans="1:20" x14ac:dyDescent="0.35">
      <c r="A6878" t="s">
        <v>118</v>
      </c>
      <c r="B6878" t="s">
        <v>119</v>
      </c>
      <c r="C6878" t="s">
        <v>89</v>
      </c>
      <c r="D6878" s="29">
        <v>46689</v>
      </c>
      <c r="E6878">
        <v>0</v>
      </c>
      <c r="F6878">
        <v>0</v>
      </c>
      <c r="G6878">
        <v>0</v>
      </c>
      <c r="H6878">
        <v>0</v>
      </c>
      <c r="R6878">
        <v>0</v>
      </c>
      <c r="S6878" t="s">
        <v>90</v>
      </c>
      <c r="T6878" s="297">
        <v>46311.754166666666</v>
      </c>
    </row>
    <row r="6879" spans="1:20" x14ac:dyDescent="0.35">
      <c r="A6879" t="s">
        <v>118</v>
      </c>
      <c r="B6879" t="s">
        <v>119</v>
      </c>
      <c r="C6879" t="s">
        <v>89</v>
      </c>
      <c r="D6879" s="29">
        <v>46690</v>
      </c>
      <c r="E6879">
        <v>0</v>
      </c>
      <c r="F6879">
        <v>0</v>
      </c>
      <c r="G6879">
        <v>0</v>
      </c>
      <c r="H6879">
        <v>0</v>
      </c>
      <c r="R6879">
        <v>0</v>
      </c>
      <c r="S6879" t="s">
        <v>90</v>
      </c>
      <c r="T6879" s="297">
        <v>46311.754166666666</v>
      </c>
    </row>
    <row r="6880" spans="1:20" x14ac:dyDescent="0.35">
      <c r="A6880" t="s">
        <v>118</v>
      </c>
      <c r="B6880" t="s">
        <v>119</v>
      </c>
      <c r="C6880" t="s">
        <v>89</v>
      </c>
      <c r="D6880" s="29">
        <v>46691</v>
      </c>
      <c r="E6880">
        <v>0</v>
      </c>
      <c r="F6880">
        <v>0</v>
      </c>
      <c r="G6880">
        <v>0</v>
      </c>
      <c r="H6880">
        <v>0</v>
      </c>
      <c r="R6880">
        <v>0</v>
      </c>
      <c r="S6880" t="s">
        <v>90</v>
      </c>
      <c r="T6880" s="297">
        <v>46311.754166666666</v>
      </c>
    </row>
    <row r="6881" spans="1:20" x14ac:dyDescent="0.35">
      <c r="A6881" t="s">
        <v>118</v>
      </c>
      <c r="B6881" t="s">
        <v>119</v>
      </c>
      <c r="C6881" t="s">
        <v>89</v>
      </c>
      <c r="D6881" s="29">
        <v>46692</v>
      </c>
      <c r="E6881">
        <v>0</v>
      </c>
      <c r="F6881">
        <v>0</v>
      </c>
      <c r="G6881">
        <v>0</v>
      </c>
      <c r="H6881">
        <v>0</v>
      </c>
      <c r="R6881">
        <v>0</v>
      </c>
      <c r="S6881" t="s">
        <v>90</v>
      </c>
      <c r="T6881" s="297">
        <v>46311.754166666666</v>
      </c>
    </row>
    <row r="6882" spans="1:20" x14ac:dyDescent="0.35">
      <c r="A6882" t="s">
        <v>118</v>
      </c>
      <c r="B6882" t="s">
        <v>119</v>
      </c>
      <c r="C6882" t="s">
        <v>89</v>
      </c>
      <c r="D6882" s="29">
        <v>46693</v>
      </c>
      <c r="E6882">
        <v>0</v>
      </c>
      <c r="F6882">
        <v>0</v>
      </c>
      <c r="G6882">
        <v>0</v>
      </c>
      <c r="H6882">
        <v>0</v>
      </c>
      <c r="R6882">
        <v>0</v>
      </c>
      <c r="S6882" t="s">
        <v>90</v>
      </c>
      <c r="T6882" s="297">
        <v>46311.754166666666</v>
      </c>
    </row>
    <row r="6883" spans="1:20" x14ac:dyDescent="0.35">
      <c r="A6883" t="s">
        <v>118</v>
      </c>
      <c r="B6883" t="s">
        <v>119</v>
      </c>
      <c r="C6883" t="s">
        <v>89</v>
      </c>
      <c r="D6883" s="29">
        <v>46694</v>
      </c>
      <c r="E6883">
        <v>0</v>
      </c>
      <c r="F6883">
        <v>0</v>
      </c>
      <c r="G6883">
        <v>0</v>
      </c>
      <c r="H6883">
        <v>0</v>
      </c>
      <c r="R6883">
        <v>0</v>
      </c>
      <c r="S6883" t="s">
        <v>90</v>
      </c>
      <c r="T6883" s="297">
        <v>46311.754166666666</v>
      </c>
    </row>
    <row r="6884" spans="1:20" x14ac:dyDescent="0.35">
      <c r="A6884" t="s">
        <v>118</v>
      </c>
      <c r="B6884" t="s">
        <v>119</v>
      </c>
      <c r="C6884" t="s">
        <v>89</v>
      </c>
      <c r="D6884" s="29">
        <v>46695</v>
      </c>
      <c r="E6884">
        <v>0</v>
      </c>
      <c r="F6884">
        <v>0</v>
      </c>
      <c r="G6884">
        <v>0</v>
      </c>
      <c r="H6884">
        <v>0</v>
      </c>
      <c r="R6884">
        <v>0</v>
      </c>
      <c r="S6884" t="s">
        <v>90</v>
      </c>
      <c r="T6884" s="297">
        <v>46311.754166666666</v>
      </c>
    </row>
    <row r="6885" spans="1:20" x14ac:dyDescent="0.35">
      <c r="A6885" t="s">
        <v>118</v>
      </c>
      <c r="B6885" t="s">
        <v>119</v>
      </c>
      <c r="C6885" t="s">
        <v>89</v>
      </c>
      <c r="D6885" s="29">
        <v>46696</v>
      </c>
      <c r="E6885">
        <v>0</v>
      </c>
      <c r="F6885">
        <v>0</v>
      </c>
      <c r="G6885">
        <v>0</v>
      </c>
      <c r="H6885">
        <v>0</v>
      </c>
      <c r="R6885">
        <v>0</v>
      </c>
      <c r="S6885" t="s">
        <v>90</v>
      </c>
      <c r="T6885" s="297">
        <v>46311.754166666666</v>
      </c>
    </row>
    <row r="6886" spans="1:20" x14ac:dyDescent="0.35">
      <c r="A6886" t="s">
        <v>118</v>
      </c>
      <c r="B6886" t="s">
        <v>119</v>
      </c>
      <c r="C6886" t="s">
        <v>89</v>
      </c>
      <c r="D6886" s="29">
        <v>46697</v>
      </c>
      <c r="E6886">
        <v>0</v>
      </c>
      <c r="F6886">
        <v>0</v>
      </c>
      <c r="G6886">
        <v>0</v>
      </c>
      <c r="H6886">
        <v>0</v>
      </c>
      <c r="R6886">
        <v>0</v>
      </c>
      <c r="S6886" t="s">
        <v>90</v>
      </c>
      <c r="T6886" s="297">
        <v>46311.754166666666</v>
      </c>
    </row>
    <row r="6887" spans="1:20" x14ac:dyDescent="0.35">
      <c r="A6887" t="s">
        <v>118</v>
      </c>
      <c r="B6887" t="s">
        <v>119</v>
      </c>
      <c r="C6887" t="s">
        <v>89</v>
      </c>
      <c r="D6887" s="29">
        <v>46698</v>
      </c>
      <c r="E6887">
        <v>0</v>
      </c>
      <c r="F6887">
        <v>0</v>
      </c>
      <c r="G6887">
        <v>0</v>
      </c>
      <c r="H6887">
        <v>0</v>
      </c>
      <c r="R6887">
        <v>0</v>
      </c>
      <c r="S6887" t="s">
        <v>90</v>
      </c>
      <c r="T6887" s="297">
        <v>46311.754166666666</v>
      </c>
    </row>
    <row r="6888" spans="1:20" x14ac:dyDescent="0.35">
      <c r="A6888" t="s">
        <v>118</v>
      </c>
      <c r="B6888" t="s">
        <v>119</v>
      </c>
      <c r="C6888" t="s">
        <v>89</v>
      </c>
      <c r="D6888" s="29">
        <v>46699</v>
      </c>
      <c r="E6888">
        <v>0</v>
      </c>
      <c r="F6888">
        <v>0</v>
      </c>
      <c r="G6888">
        <v>0</v>
      </c>
      <c r="H6888">
        <v>0</v>
      </c>
      <c r="R6888">
        <v>0</v>
      </c>
      <c r="S6888" t="s">
        <v>90</v>
      </c>
      <c r="T6888" s="297">
        <v>46311.754166666666</v>
      </c>
    </row>
    <row r="6889" spans="1:20" x14ac:dyDescent="0.35">
      <c r="A6889" t="s">
        <v>118</v>
      </c>
      <c r="B6889" t="s">
        <v>119</v>
      </c>
      <c r="C6889" t="s">
        <v>89</v>
      </c>
      <c r="D6889" s="29">
        <v>46700</v>
      </c>
      <c r="E6889">
        <v>0</v>
      </c>
      <c r="F6889">
        <v>0</v>
      </c>
      <c r="G6889">
        <v>0</v>
      </c>
      <c r="H6889">
        <v>0</v>
      </c>
      <c r="R6889">
        <v>0</v>
      </c>
      <c r="S6889" t="s">
        <v>90</v>
      </c>
      <c r="T6889" s="297">
        <v>46311.754166666666</v>
      </c>
    </row>
    <row r="6890" spans="1:20" x14ac:dyDescent="0.35">
      <c r="A6890" t="s">
        <v>118</v>
      </c>
      <c r="B6890" t="s">
        <v>119</v>
      </c>
      <c r="C6890" t="s">
        <v>89</v>
      </c>
      <c r="D6890" s="29">
        <v>46701</v>
      </c>
      <c r="E6890">
        <v>0</v>
      </c>
      <c r="F6890">
        <v>0</v>
      </c>
      <c r="G6890">
        <v>0</v>
      </c>
      <c r="H6890">
        <v>0</v>
      </c>
      <c r="R6890">
        <v>0</v>
      </c>
      <c r="S6890" t="s">
        <v>90</v>
      </c>
      <c r="T6890" s="297">
        <v>46311.754166666666</v>
      </c>
    </row>
    <row r="6891" spans="1:20" x14ac:dyDescent="0.35">
      <c r="A6891" t="s">
        <v>118</v>
      </c>
      <c r="B6891" t="s">
        <v>119</v>
      </c>
      <c r="C6891" t="s">
        <v>89</v>
      </c>
      <c r="D6891" s="29">
        <v>46702</v>
      </c>
      <c r="E6891">
        <v>0</v>
      </c>
      <c r="F6891">
        <v>0</v>
      </c>
      <c r="G6891">
        <v>0</v>
      </c>
      <c r="H6891">
        <v>0</v>
      </c>
      <c r="R6891">
        <v>0</v>
      </c>
      <c r="S6891" t="s">
        <v>90</v>
      </c>
      <c r="T6891" s="297">
        <v>46311.754166666666</v>
      </c>
    </row>
    <row r="6892" spans="1:20" x14ac:dyDescent="0.35">
      <c r="A6892" t="s">
        <v>118</v>
      </c>
      <c r="B6892" t="s">
        <v>119</v>
      </c>
      <c r="C6892" t="s">
        <v>89</v>
      </c>
      <c r="D6892" s="29">
        <v>46703</v>
      </c>
      <c r="E6892">
        <v>0</v>
      </c>
      <c r="F6892">
        <v>0</v>
      </c>
      <c r="G6892">
        <v>0</v>
      </c>
      <c r="H6892">
        <v>0</v>
      </c>
      <c r="R6892">
        <v>0</v>
      </c>
      <c r="S6892" t="s">
        <v>90</v>
      </c>
      <c r="T6892" s="297">
        <v>46311.754166666666</v>
      </c>
    </row>
    <row r="6893" spans="1:20" x14ac:dyDescent="0.35">
      <c r="A6893" t="s">
        <v>118</v>
      </c>
      <c r="B6893" t="s">
        <v>119</v>
      </c>
      <c r="C6893" t="s">
        <v>89</v>
      </c>
      <c r="D6893" s="29">
        <v>46704</v>
      </c>
      <c r="E6893">
        <v>0</v>
      </c>
      <c r="F6893">
        <v>0</v>
      </c>
      <c r="G6893">
        <v>0</v>
      </c>
      <c r="H6893">
        <v>0</v>
      </c>
      <c r="R6893">
        <v>0</v>
      </c>
      <c r="S6893" t="s">
        <v>90</v>
      </c>
      <c r="T6893" s="297">
        <v>46311.754166666666</v>
      </c>
    </row>
    <row r="6894" spans="1:20" x14ac:dyDescent="0.35">
      <c r="A6894" t="s">
        <v>118</v>
      </c>
      <c r="B6894" t="s">
        <v>119</v>
      </c>
      <c r="C6894" t="s">
        <v>89</v>
      </c>
      <c r="D6894" s="29">
        <v>46705</v>
      </c>
      <c r="E6894">
        <v>0</v>
      </c>
      <c r="F6894">
        <v>0</v>
      </c>
      <c r="G6894">
        <v>0</v>
      </c>
      <c r="H6894">
        <v>0</v>
      </c>
      <c r="R6894">
        <v>0</v>
      </c>
      <c r="S6894" t="s">
        <v>90</v>
      </c>
      <c r="T6894" s="297">
        <v>46311.754166666666</v>
      </c>
    </row>
    <row r="6895" spans="1:20" x14ac:dyDescent="0.35">
      <c r="A6895" t="s">
        <v>118</v>
      </c>
      <c r="B6895" t="s">
        <v>119</v>
      </c>
      <c r="C6895" t="s">
        <v>89</v>
      </c>
      <c r="D6895" s="29">
        <v>46706</v>
      </c>
      <c r="E6895">
        <v>0</v>
      </c>
      <c r="F6895">
        <v>0</v>
      </c>
      <c r="G6895">
        <v>0</v>
      </c>
      <c r="H6895">
        <v>0</v>
      </c>
      <c r="R6895">
        <v>0</v>
      </c>
      <c r="S6895" t="s">
        <v>90</v>
      </c>
      <c r="T6895" s="297">
        <v>46311.754166666666</v>
      </c>
    </row>
    <row r="6896" spans="1:20" x14ac:dyDescent="0.35">
      <c r="A6896" t="s">
        <v>118</v>
      </c>
      <c r="B6896" t="s">
        <v>119</v>
      </c>
      <c r="C6896" t="s">
        <v>89</v>
      </c>
      <c r="D6896" s="29">
        <v>46707</v>
      </c>
      <c r="E6896">
        <v>0</v>
      </c>
      <c r="F6896">
        <v>0</v>
      </c>
      <c r="G6896">
        <v>0</v>
      </c>
      <c r="H6896">
        <v>0</v>
      </c>
      <c r="R6896">
        <v>0</v>
      </c>
      <c r="S6896" t="s">
        <v>90</v>
      </c>
      <c r="T6896" s="297">
        <v>46311.754166666666</v>
      </c>
    </row>
    <row r="6897" spans="1:20" x14ac:dyDescent="0.35">
      <c r="A6897" t="s">
        <v>118</v>
      </c>
      <c r="B6897" t="s">
        <v>119</v>
      </c>
      <c r="C6897" t="s">
        <v>89</v>
      </c>
      <c r="D6897" s="29">
        <v>46708</v>
      </c>
      <c r="E6897">
        <v>0</v>
      </c>
      <c r="F6897">
        <v>0</v>
      </c>
      <c r="G6897">
        <v>0</v>
      </c>
      <c r="H6897">
        <v>0</v>
      </c>
      <c r="R6897">
        <v>0</v>
      </c>
      <c r="S6897" t="s">
        <v>90</v>
      </c>
      <c r="T6897" s="297">
        <v>46311.754166666666</v>
      </c>
    </row>
    <row r="6898" spans="1:20" x14ac:dyDescent="0.35">
      <c r="A6898" t="s">
        <v>118</v>
      </c>
      <c r="B6898" t="s">
        <v>119</v>
      </c>
      <c r="C6898" t="s">
        <v>89</v>
      </c>
      <c r="D6898" s="29">
        <v>46709</v>
      </c>
      <c r="E6898">
        <v>0</v>
      </c>
      <c r="F6898">
        <v>0</v>
      </c>
      <c r="G6898">
        <v>0</v>
      </c>
      <c r="H6898">
        <v>0</v>
      </c>
      <c r="R6898">
        <v>0</v>
      </c>
      <c r="S6898" t="s">
        <v>90</v>
      </c>
      <c r="T6898" s="297">
        <v>46311.754166666666</v>
      </c>
    </row>
    <row r="6899" spans="1:20" x14ac:dyDescent="0.35">
      <c r="A6899" t="s">
        <v>118</v>
      </c>
      <c r="B6899" t="s">
        <v>119</v>
      </c>
      <c r="C6899" t="s">
        <v>89</v>
      </c>
      <c r="D6899" s="29">
        <v>46710</v>
      </c>
      <c r="E6899">
        <v>0</v>
      </c>
      <c r="F6899">
        <v>0</v>
      </c>
      <c r="G6899">
        <v>0</v>
      </c>
      <c r="H6899">
        <v>0</v>
      </c>
      <c r="R6899">
        <v>0</v>
      </c>
      <c r="S6899" t="s">
        <v>90</v>
      </c>
      <c r="T6899" s="297">
        <v>46311.754166666666</v>
      </c>
    </row>
    <row r="6900" spans="1:20" x14ac:dyDescent="0.35">
      <c r="A6900" t="s">
        <v>118</v>
      </c>
      <c r="B6900" t="s">
        <v>119</v>
      </c>
      <c r="C6900" t="s">
        <v>89</v>
      </c>
      <c r="D6900" s="29">
        <v>46711</v>
      </c>
      <c r="E6900">
        <v>0</v>
      </c>
      <c r="F6900">
        <v>0</v>
      </c>
      <c r="G6900">
        <v>0</v>
      </c>
      <c r="H6900">
        <v>0</v>
      </c>
      <c r="R6900">
        <v>0</v>
      </c>
      <c r="S6900" t="s">
        <v>90</v>
      </c>
      <c r="T6900" s="297">
        <v>46311.754166666666</v>
      </c>
    </row>
    <row r="6901" spans="1:20" x14ac:dyDescent="0.35">
      <c r="A6901" t="s">
        <v>118</v>
      </c>
      <c r="B6901" t="s">
        <v>119</v>
      </c>
      <c r="C6901" t="s">
        <v>89</v>
      </c>
      <c r="D6901" s="29">
        <v>46712</v>
      </c>
      <c r="E6901">
        <v>0</v>
      </c>
      <c r="F6901">
        <v>0</v>
      </c>
      <c r="G6901">
        <v>0</v>
      </c>
      <c r="H6901">
        <v>0</v>
      </c>
      <c r="R6901">
        <v>0</v>
      </c>
      <c r="S6901" t="s">
        <v>90</v>
      </c>
      <c r="T6901" s="297">
        <v>46311.754166666666</v>
      </c>
    </row>
    <row r="6902" spans="1:20" x14ac:dyDescent="0.35">
      <c r="A6902" t="s">
        <v>118</v>
      </c>
      <c r="B6902" t="s">
        <v>119</v>
      </c>
      <c r="C6902" t="s">
        <v>89</v>
      </c>
      <c r="D6902" s="29">
        <v>46713</v>
      </c>
      <c r="E6902">
        <v>0</v>
      </c>
      <c r="F6902">
        <v>0</v>
      </c>
      <c r="G6902">
        <v>0</v>
      </c>
      <c r="H6902">
        <v>0</v>
      </c>
      <c r="R6902">
        <v>0</v>
      </c>
      <c r="S6902" t="s">
        <v>90</v>
      </c>
      <c r="T6902" s="297">
        <v>46311.754166666666</v>
      </c>
    </row>
    <row r="6903" spans="1:20" x14ac:dyDescent="0.35">
      <c r="A6903" t="s">
        <v>118</v>
      </c>
      <c r="B6903" t="s">
        <v>119</v>
      </c>
      <c r="C6903" t="s">
        <v>89</v>
      </c>
      <c r="D6903" s="29">
        <v>46714</v>
      </c>
      <c r="E6903">
        <v>0</v>
      </c>
      <c r="F6903">
        <v>0</v>
      </c>
      <c r="G6903">
        <v>0</v>
      </c>
      <c r="H6903">
        <v>0</v>
      </c>
      <c r="R6903">
        <v>0</v>
      </c>
      <c r="S6903" t="s">
        <v>90</v>
      </c>
      <c r="T6903" s="297">
        <v>46311.754166666666</v>
      </c>
    </row>
    <row r="6904" spans="1:20" x14ac:dyDescent="0.35">
      <c r="A6904" t="s">
        <v>118</v>
      </c>
      <c r="B6904" t="s">
        <v>119</v>
      </c>
      <c r="C6904" t="s">
        <v>89</v>
      </c>
      <c r="D6904" s="29">
        <v>46715</v>
      </c>
      <c r="E6904">
        <v>0</v>
      </c>
      <c r="F6904">
        <v>0</v>
      </c>
      <c r="G6904">
        <v>0</v>
      </c>
      <c r="H6904">
        <v>0</v>
      </c>
      <c r="R6904">
        <v>0</v>
      </c>
      <c r="S6904" t="s">
        <v>90</v>
      </c>
      <c r="T6904" s="297">
        <v>46311.754166666666</v>
      </c>
    </row>
    <row r="6905" spans="1:20" x14ac:dyDescent="0.35">
      <c r="A6905" t="s">
        <v>118</v>
      </c>
      <c r="B6905" t="s">
        <v>119</v>
      </c>
      <c r="C6905" t="s">
        <v>89</v>
      </c>
      <c r="D6905" s="29">
        <v>46716</v>
      </c>
      <c r="E6905">
        <v>0</v>
      </c>
      <c r="F6905">
        <v>0</v>
      </c>
      <c r="G6905">
        <v>0</v>
      </c>
      <c r="H6905">
        <v>0</v>
      </c>
      <c r="R6905">
        <v>0</v>
      </c>
      <c r="S6905" t="s">
        <v>90</v>
      </c>
      <c r="T6905" s="297">
        <v>46311.754166666666</v>
      </c>
    </row>
    <row r="6906" spans="1:20" x14ac:dyDescent="0.35">
      <c r="A6906" t="s">
        <v>118</v>
      </c>
      <c r="B6906" t="s">
        <v>119</v>
      </c>
      <c r="C6906" t="s">
        <v>89</v>
      </c>
      <c r="D6906" s="29">
        <v>46717</v>
      </c>
      <c r="E6906">
        <v>0</v>
      </c>
      <c r="F6906">
        <v>0</v>
      </c>
      <c r="G6906">
        <v>0</v>
      </c>
      <c r="H6906">
        <v>0</v>
      </c>
      <c r="R6906">
        <v>0</v>
      </c>
      <c r="S6906" t="s">
        <v>90</v>
      </c>
      <c r="T6906" s="297">
        <v>46311.754166666666</v>
      </c>
    </row>
    <row r="6907" spans="1:20" x14ac:dyDescent="0.35">
      <c r="A6907" t="s">
        <v>118</v>
      </c>
      <c r="B6907" t="s">
        <v>119</v>
      </c>
      <c r="C6907" t="s">
        <v>89</v>
      </c>
      <c r="D6907" s="29">
        <v>46718</v>
      </c>
      <c r="E6907">
        <v>0</v>
      </c>
      <c r="F6907">
        <v>0</v>
      </c>
      <c r="G6907">
        <v>0</v>
      </c>
      <c r="H6907">
        <v>0</v>
      </c>
      <c r="R6907">
        <v>0</v>
      </c>
      <c r="S6907" t="s">
        <v>90</v>
      </c>
      <c r="T6907" s="297">
        <v>46311.754166666666</v>
      </c>
    </row>
    <row r="6908" spans="1:20" x14ac:dyDescent="0.35">
      <c r="A6908" t="s">
        <v>118</v>
      </c>
      <c r="B6908" t="s">
        <v>119</v>
      </c>
      <c r="C6908" t="s">
        <v>89</v>
      </c>
      <c r="D6908" s="29">
        <v>46719</v>
      </c>
      <c r="E6908">
        <v>0</v>
      </c>
      <c r="F6908">
        <v>0</v>
      </c>
      <c r="G6908">
        <v>0</v>
      </c>
      <c r="H6908">
        <v>0</v>
      </c>
      <c r="R6908">
        <v>0</v>
      </c>
      <c r="S6908" t="s">
        <v>90</v>
      </c>
      <c r="T6908" s="297">
        <v>46311.754166666666</v>
      </c>
    </row>
    <row r="6909" spans="1:20" x14ac:dyDescent="0.35">
      <c r="A6909" t="s">
        <v>118</v>
      </c>
      <c r="B6909" t="s">
        <v>119</v>
      </c>
      <c r="C6909" t="s">
        <v>89</v>
      </c>
      <c r="D6909" s="29">
        <v>46720</v>
      </c>
      <c r="E6909">
        <v>0</v>
      </c>
      <c r="F6909">
        <v>0</v>
      </c>
      <c r="G6909">
        <v>0</v>
      </c>
      <c r="H6909">
        <v>0</v>
      </c>
      <c r="R6909">
        <v>0</v>
      </c>
      <c r="S6909" t="s">
        <v>90</v>
      </c>
      <c r="T6909" s="297">
        <v>46311.754166666666</v>
      </c>
    </row>
    <row r="6910" spans="1:20" x14ac:dyDescent="0.35">
      <c r="A6910" t="s">
        <v>118</v>
      </c>
      <c r="B6910" t="s">
        <v>119</v>
      </c>
      <c r="C6910" t="s">
        <v>89</v>
      </c>
      <c r="D6910" s="29">
        <v>46721</v>
      </c>
      <c r="E6910">
        <v>0</v>
      </c>
      <c r="F6910">
        <v>0</v>
      </c>
      <c r="G6910">
        <v>0</v>
      </c>
      <c r="H6910">
        <v>0</v>
      </c>
      <c r="R6910">
        <v>0</v>
      </c>
      <c r="S6910" t="s">
        <v>90</v>
      </c>
      <c r="T6910" s="297">
        <v>46311.754166666666</v>
      </c>
    </row>
    <row r="6911" spans="1:20" x14ac:dyDescent="0.35">
      <c r="A6911" t="s">
        <v>118</v>
      </c>
      <c r="B6911" t="s">
        <v>119</v>
      </c>
      <c r="C6911" t="s">
        <v>89</v>
      </c>
      <c r="D6911" s="29">
        <v>46722</v>
      </c>
      <c r="E6911">
        <v>0</v>
      </c>
      <c r="F6911">
        <v>0</v>
      </c>
      <c r="G6911">
        <v>0</v>
      </c>
      <c r="H6911">
        <v>0</v>
      </c>
      <c r="R6911">
        <v>0</v>
      </c>
      <c r="S6911" t="s">
        <v>90</v>
      </c>
      <c r="T6911" s="297">
        <v>46311.754166666666</v>
      </c>
    </row>
    <row r="6912" spans="1:20" x14ac:dyDescent="0.35">
      <c r="A6912" t="s">
        <v>118</v>
      </c>
      <c r="B6912" t="s">
        <v>119</v>
      </c>
      <c r="C6912" t="s">
        <v>89</v>
      </c>
      <c r="D6912" s="29">
        <v>46723</v>
      </c>
      <c r="E6912">
        <v>0</v>
      </c>
      <c r="F6912">
        <v>0</v>
      </c>
      <c r="G6912">
        <v>0</v>
      </c>
      <c r="H6912">
        <v>0</v>
      </c>
      <c r="R6912">
        <v>0</v>
      </c>
      <c r="S6912" t="s">
        <v>90</v>
      </c>
      <c r="T6912" s="297">
        <v>46311.754166666666</v>
      </c>
    </row>
    <row r="6913" spans="1:20" x14ac:dyDescent="0.35">
      <c r="A6913" t="s">
        <v>118</v>
      </c>
      <c r="B6913" t="s">
        <v>119</v>
      </c>
      <c r="C6913" t="s">
        <v>89</v>
      </c>
      <c r="D6913" s="29">
        <v>46724</v>
      </c>
      <c r="E6913">
        <v>0</v>
      </c>
      <c r="F6913">
        <v>0</v>
      </c>
      <c r="G6913">
        <v>0</v>
      </c>
      <c r="H6913">
        <v>0</v>
      </c>
      <c r="R6913">
        <v>0</v>
      </c>
      <c r="S6913" t="s">
        <v>90</v>
      </c>
      <c r="T6913" s="297">
        <v>46311.754166666666</v>
      </c>
    </row>
    <row r="6914" spans="1:20" x14ac:dyDescent="0.35">
      <c r="A6914" t="s">
        <v>118</v>
      </c>
      <c r="B6914" t="s">
        <v>119</v>
      </c>
      <c r="C6914" t="s">
        <v>89</v>
      </c>
      <c r="D6914" s="29">
        <v>46725</v>
      </c>
      <c r="E6914">
        <v>0</v>
      </c>
      <c r="F6914">
        <v>0</v>
      </c>
      <c r="G6914">
        <v>0</v>
      </c>
      <c r="H6914">
        <v>0</v>
      </c>
      <c r="R6914">
        <v>0</v>
      </c>
      <c r="S6914" t="s">
        <v>90</v>
      </c>
      <c r="T6914" s="297">
        <v>46311.754166666666</v>
      </c>
    </row>
    <row r="6915" spans="1:20" x14ac:dyDescent="0.35">
      <c r="A6915" t="s">
        <v>118</v>
      </c>
      <c r="B6915" t="s">
        <v>119</v>
      </c>
      <c r="C6915" t="s">
        <v>89</v>
      </c>
      <c r="D6915" s="29">
        <v>46726</v>
      </c>
      <c r="E6915">
        <v>0</v>
      </c>
      <c r="F6915">
        <v>0</v>
      </c>
      <c r="G6915">
        <v>0</v>
      </c>
      <c r="H6915">
        <v>0</v>
      </c>
      <c r="R6915">
        <v>0</v>
      </c>
      <c r="S6915" t="s">
        <v>90</v>
      </c>
      <c r="T6915" s="297">
        <v>46311.754166666666</v>
      </c>
    </row>
    <row r="6916" spans="1:20" x14ac:dyDescent="0.35">
      <c r="A6916" t="s">
        <v>118</v>
      </c>
      <c r="B6916" t="s">
        <v>119</v>
      </c>
      <c r="C6916" t="s">
        <v>89</v>
      </c>
      <c r="D6916" s="29">
        <v>46727</v>
      </c>
      <c r="E6916">
        <v>0</v>
      </c>
      <c r="F6916">
        <v>0</v>
      </c>
      <c r="G6916">
        <v>0</v>
      </c>
      <c r="H6916">
        <v>0</v>
      </c>
      <c r="R6916">
        <v>0</v>
      </c>
      <c r="S6916" t="s">
        <v>90</v>
      </c>
      <c r="T6916" s="297">
        <v>46311.754166666666</v>
      </c>
    </row>
    <row r="6917" spans="1:20" x14ac:dyDescent="0.35">
      <c r="A6917" t="s">
        <v>118</v>
      </c>
      <c r="B6917" t="s">
        <v>119</v>
      </c>
      <c r="C6917" t="s">
        <v>89</v>
      </c>
      <c r="D6917" s="29">
        <v>46728</v>
      </c>
      <c r="E6917">
        <v>0</v>
      </c>
      <c r="F6917">
        <v>0</v>
      </c>
      <c r="G6917">
        <v>0</v>
      </c>
      <c r="H6917">
        <v>0</v>
      </c>
      <c r="R6917">
        <v>0</v>
      </c>
      <c r="S6917" t="s">
        <v>90</v>
      </c>
      <c r="T6917" s="297">
        <v>46311.754166666666</v>
      </c>
    </row>
    <row r="6918" spans="1:20" x14ac:dyDescent="0.35">
      <c r="A6918" t="s">
        <v>118</v>
      </c>
      <c r="B6918" t="s">
        <v>119</v>
      </c>
      <c r="C6918" t="s">
        <v>89</v>
      </c>
      <c r="D6918" s="29">
        <v>46729</v>
      </c>
      <c r="E6918">
        <v>0</v>
      </c>
      <c r="F6918">
        <v>0</v>
      </c>
      <c r="G6918">
        <v>0</v>
      </c>
      <c r="H6918">
        <v>0</v>
      </c>
      <c r="R6918">
        <v>0</v>
      </c>
      <c r="S6918" t="s">
        <v>90</v>
      </c>
      <c r="T6918" s="297">
        <v>46311.754166666666</v>
      </c>
    </row>
    <row r="6919" spans="1:20" x14ac:dyDescent="0.35">
      <c r="A6919" t="s">
        <v>118</v>
      </c>
      <c r="B6919" t="s">
        <v>119</v>
      </c>
      <c r="C6919" t="s">
        <v>89</v>
      </c>
      <c r="D6919" s="29">
        <v>46730</v>
      </c>
      <c r="E6919">
        <v>0</v>
      </c>
      <c r="F6919">
        <v>0</v>
      </c>
      <c r="G6919">
        <v>0</v>
      </c>
      <c r="H6919">
        <v>0</v>
      </c>
      <c r="R6919">
        <v>0</v>
      </c>
      <c r="S6919" t="s">
        <v>90</v>
      </c>
      <c r="T6919" s="297">
        <v>46311.754166666666</v>
      </c>
    </row>
    <row r="6920" spans="1:20" x14ac:dyDescent="0.35">
      <c r="A6920" t="s">
        <v>118</v>
      </c>
      <c r="B6920" t="s">
        <v>119</v>
      </c>
      <c r="C6920" t="s">
        <v>89</v>
      </c>
      <c r="D6920" s="29">
        <v>46731</v>
      </c>
      <c r="E6920">
        <v>0</v>
      </c>
      <c r="F6920">
        <v>0</v>
      </c>
      <c r="G6920">
        <v>0</v>
      </c>
      <c r="H6920">
        <v>0</v>
      </c>
      <c r="R6920">
        <v>0</v>
      </c>
      <c r="S6920" t="s">
        <v>90</v>
      </c>
      <c r="T6920" s="297">
        <v>46311.754166666666</v>
      </c>
    </row>
    <row r="6921" spans="1:20" x14ac:dyDescent="0.35">
      <c r="A6921" t="s">
        <v>118</v>
      </c>
      <c r="B6921" t="s">
        <v>119</v>
      </c>
      <c r="C6921" t="s">
        <v>89</v>
      </c>
      <c r="D6921" s="29">
        <v>46732</v>
      </c>
      <c r="E6921">
        <v>0</v>
      </c>
      <c r="F6921">
        <v>0</v>
      </c>
      <c r="G6921">
        <v>0</v>
      </c>
      <c r="H6921">
        <v>0</v>
      </c>
      <c r="R6921">
        <v>0</v>
      </c>
      <c r="S6921" t="s">
        <v>90</v>
      </c>
      <c r="T6921" s="297">
        <v>46311.754166666666</v>
      </c>
    </row>
    <row r="6922" spans="1:20" x14ac:dyDescent="0.35">
      <c r="A6922" t="s">
        <v>118</v>
      </c>
      <c r="B6922" t="s">
        <v>119</v>
      </c>
      <c r="C6922" t="s">
        <v>89</v>
      </c>
      <c r="D6922" s="29">
        <v>46733</v>
      </c>
      <c r="E6922">
        <v>0</v>
      </c>
      <c r="F6922">
        <v>0</v>
      </c>
      <c r="G6922">
        <v>0</v>
      </c>
      <c r="H6922">
        <v>0</v>
      </c>
      <c r="R6922">
        <v>0</v>
      </c>
      <c r="S6922" t="s">
        <v>90</v>
      </c>
      <c r="T6922" s="297">
        <v>46311.754166666666</v>
      </c>
    </row>
    <row r="6923" spans="1:20" x14ac:dyDescent="0.35">
      <c r="A6923" t="s">
        <v>118</v>
      </c>
      <c r="B6923" t="s">
        <v>119</v>
      </c>
      <c r="C6923" t="s">
        <v>89</v>
      </c>
      <c r="D6923" s="29">
        <v>46734</v>
      </c>
      <c r="E6923">
        <v>0</v>
      </c>
      <c r="F6923">
        <v>0</v>
      </c>
      <c r="G6923">
        <v>0</v>
      </c>
      <c r="H6923">
        <v>0</v>
      </c>
      <c r="R6923">
        <v>0</v>
      </c>
      <c r="S6923" t="s">
        <v>90</v>
      </c>
      <c r="T6923" s="297">
        <v>46311.754166666666</v>
      </c>
    </row>
    <row r="6924" spans="1:20" x14ac:dyDescent="0.35">
      <c r="A6924" t="s">
        <v>118</v>
      </c>
      <c r="B6924" t="s">
        <v>119</v>
      </c>
      <c r="C6924" t="s">
        <v>89</v>
      </c>
      <c r="D6924" s="29">
        <v>46735</v>
      </c>
      <c r="E6924">
        <v>0</v>
      </c>
      <c r="F6924">
        <v>0</v>
      </c>
      <c r="G6924">
        <v>0</v>
      </c>
      <c r="H6924">
        <v>0</v>
      </c>
      <c r="R6924">
        <v>0</v>
      </c>
      <c r="S6924" t="s">
        <v>90</v>
      </c>
      <c r="T6924" s="297">
        <v>46311.754166666666</v>
      </c>
    </row>
    <row r="6925" spans="1:20" x14ac:dyDescent="0.35">
      <c r="A6925" t="s">
        <v>118</v>
      </c>
      <c r="B6925" t="s">
        <v>119</v>
      </c>
      <c r="C6925" t="s">
        <v>89</v>
      </c>
      <c r="D6925" s="29">
        <v>46736</v>
      </c>
      <c r="E6925">
        <v>0</v>
      </c>
      <c r="F6925">
        <v>0</v>
      </c>
      <c r="G6925">
        <v>0</v>
      </c>
      <c r="H6925">
        <v>0</v>
      </c>
      <c r="R6925">
        <v>0</v>
      </c>
      <c r="S6925" t="s">
        <v>90</v>
      </c>
      <c r="T6925" s="297">
        <v>46311.754166666666</v>
      </c>
    </row>
    <row r="6926" spans="1:20" x14ac:dyDescent="0.35">
      <c r="A6926" t="s">
        <v>118</v>
      </c>
      <c r="B6926" t="s">
        <v>119</v>
      </c>
      <c r="C6926" t="s">
        <v>89</v>
      </c>
      <c r="D6926" s="29">
        <v>46737</v>
      </c>
      <c r="E6926">
        <v>0</v>
      </c>
      <c r="F6926">
        <v>0</v>
      </c>
      <c r="G6926">
        <v>0</v>
      </c>
      <c r="H6926">
        <v>0</v>
      </c>
      <c r="R6926">
        <v>0</v>
      </c>
      <c r="S6926" t="s">
        <v>90</v>
      </c>
      <c r="T6926" s="297">
        <v>46311.754166666666</v>
      </c>
    </row>
    <row r="6927" spans="1:20" x14ac:dyDescent="0.35">
      <c r="A6927" t="s">
        <v>118</v>
      </c>
      <c r="B6927" t="s">
        <v>119</v>
      </c>
      <c r="C6927" t="s">
        <v>89</v>
      </c>
      <c r="D6927" s="29">
        <v>46738</v>
      </c>
      <c r="E6927">
        <v>0</v>
      </c>
      <c r="F6927">
        <v>0</v>
      </c>
      <c r="G6927">
        <v>0</v>
      </c>
      <c r="H6927">
        <v>0</v>
      </c>
      <c r="R6927">
        <v>0</v>
      </c>
      <c r="S6927" t="s">
        <v>90</v>
      </c>
      <c r="T6927" s="297">
        <v>46311.754166666666</v>
      </c>
    </row>
    <row r="6928" spans="1:20" x14ac:dyDescent="0.35">
      <c r="A6928" t="s">
        <v>118</v>
      </c>
      <c r="B6928" t="s">
        <v>119</v>
      </c>
      <c r="C6928" t="s">
        <v>89</v>
      </c>
      <c r="D6928" s="29">
        <v>46739</v>
      </c>
      <c r="E6928">
        <v>0</v>
      </c>
      <c r="F6928">
        <v>0</v>
      </c>
      <c r="G6928">
        <v>0</v>
      </c>
      <c r="H6928">
        <v>0</v>
      </c>
      <c r="R6928">
        <v>0</v>
      </c>
      <c r="S6928" t="s">
        <v>90</v>
      </c>
      <c r="T6928" s="297">
        <v>46311.754166666666</v>
      </c>
    </row>
    <row r="6929" spans="1:20" x14ac:dyDescent="0.35">
      <c r="A6929" t="s">
        <v>118</v>
      </c>
      <c r="B6929" t="s">
        <v>119</v>
      </c>
      <c r="C6929" t="s">
        <v>89</v>
      </c>
      <c r="D6929" s="29">
        <v>46740</v>
      </c>
      <c r="E6929">
        <v>0</v>
      </c>
      <c r="F6929">
        <v>0</v>
      </c>
      <c r="G6929">
        <v>0</v>
      </c>
      <c r="H6929">
        <v>0</v>
      </c>
      <c r="R6929">
        <v>0</v>
      </c>
      <c r="S6929" t="s">
        <v>90</v>
      </c>
      <c r="T6929" s="297">
        <v>46311.754166666666</v>
      </c>
    </row>
    <row r="6930" spans="1:20" x14ac:dyDescent="0.35">
      <c r="A6930" t="s">
        <v>118</v>
      </c>
      <c r="B6930" t="s">
        <v>119</v>
      </c>
      <c r="C6930" t="s">
        <v>89</v>
      </c>
      <c r="D6930" s="29">
        <v>46741</v>
      </c>
      <c r="E6930">
        <v>0</v>
      </c>
      <c r="F6930">
        <v>0</v>
      </c>
      <c r="G6930">
        <v>0</v>
      </c>
      <c r="H6930">
        <v>0</v>
      </c>
      <c r="R6930">
        <v>0</v>
      </c>
      <c r="S6930" t="s">
        <v>90</v>
      </c>
      <c r="T6930" s="297">
        <v>46311.754166666666</v>
      </c>
    </row>
    <row r="6931" spans="1:20" x14ac:dyDescent="0.35">
      <c r="A6931" t="s">
        <v>118</v>
      </c>
      <c r="B6931" t="s">
        <v>119</v>
      </c>
      <c r="C6931" t="s">
        <v>89</v>
      </c>
      <c r="D6931" s="29">
        <v>46742</v>
      </c>
      <c r="E6931">
        <v>0</v>
      </c>
      <c r="F6931">
        <v>0</v>
      </c>
      <c r="G6931">
        <v>0</v>
      </c>
      <c r="H6931">
        <v>0</v>
      </c>
      <c r="R6931">
        <v>0</v>
      </c>
      <c r="S6931" t="s">
        <v>90</v>
      </c>
      <c r="T6931" s="297">
        <v>46311.754166666666</v>
      </c>
    </row>
    <row r="6932" spans="1:20" x14ac:dyDescent="0.35">
      <c r="A6932" t="s">
        <v>118</v>
      </c>
      <c r="B6932" t="s">
        <v>119</v>
      </c>
      <c r="C6932" t="s">
        <v>89</v>
      </c>
      <c r="D6932" s="29">
        <v>46743</v>
      </c>
      <c r="E6932">
        <v>0</v>
      </c>
      <c r="F6932">
        <v>0</v>
      </c>
      <c r="G6932">
        <v>0</v>
      </c>
      <c r="H6932">
        <v>0</v>
      </c>
      <c r="R6932">
        <v>0</v>
      </c>
      <c r="S6932" t="s">
        <v>90</v>
      </c>
      <c r="T6932" s="297">
        <v>46311.754166666666</v>
      </c>
    </row>
    <row r="6933" spans="1:20" x14ac:dyDescent="0.35">
      <c r="A6933" t="s">
        <v>118</v>
      </c>
      <c r="B6933" t="s">
        <v>119</v>
      </c>
      <c r="C6933" t="s">
        <v>89</v>
      </c>
      <c r="D6933" s="29">
        <v>46744</v>
      </c>
      <c r="E6933">
        <v>0</v>
      </c>
      <c r="F6933">
        <v>0</v>
      </c>
      <c r="G6933">
        <v>0</v>
      </c>
      <c r="H6933">
        <v>0</v>
      </c>
      <c r="R6933">
        <v>0</v>
      </c>
      <c r="S6933" t="s">
        <v>90</v>
      </c>
      <c r="T6933" s="297">
        <v>46311.754166666666</v>
      </c>
    </row>
    <row r="6934" spans="1:20" x14ac:dyDescent="0.35">
      <c r="A6934" t="s">
        <v>118</v>
      </c>
      <c r="B6934" t="s">
        <v>119</v>
      </c>
      <c r="C6934" t="s">
        <v>89</v>
      </c>
      <c r="D6934" s="29">
        <v>46745</v>
      </c>
      <c r="E6934">
        <v>0</v>
      </c>
      <c r="F6934">
        <v>0</v>
      </c>
      <c r="G6934">
        <v>0</v>
      </c>
      <c r="H6934">
        <v>0</v>
      </c>
      <c r="R6934">
        <v>0</v>
      </c>
      <c r="S6934" t="s">
        <v>90</v>
      </c>
      <c r="T6934" s="297">
        <v>46311.754166666666</v>
      </c>
    </row>
    <row r="6935" spans="1:20" x14ac:dyDescent="0.35">
      <c r="A6935" t="s">
        <v>118</v>
      </c>
      <c r="B6935" t="s">
        <v>119</v>
      </c>
      <c r="C6935" t="s">
        <v>89</v>
      </c>
      <c r="D6935" s="29">
        <v>46746</v>
      </c>
      <c r="E6935">
        <v>0</v>
      </c>
      <c r="F6935">
        <v>0</v>
      </c>
      <c r="G6935">
        <v>0</v>
      </c>
      <c r="H6935">
        <v>0</v>
      </c>
      <c r="R6935">
        <v>0</v>
      </c>
      <c r="S6935" t="s">
        <v>90</v>
      </c>
      <c r="T6935" s="297">
        <v>46311.754166666666</v>
      </c>
    </row>
    <row r="6936" spans="1:20" x14ac:dyDescent="0.35">
      <c r="A6936" t="s">
        <v>118</v>
      </c>
      <c r="B6936" t="s">
        <v>119</v>
      </c>
      <c r="C6936" t="s">
        <v>89</v>
      </c>
      <c r="D6936" s="29">
        <v>46747</v>
      </c>
      <c r="E6936">
        <v>0</v>
      </c>
      <c r="F6936">
        <v>0</v>
      </c>
      <c r="G6936">
        <v>0</v>
      </c>
      <c r="H6936">
        <v>0</v>
      </c>
      <c r="R6936">
        <v>0</v>
      </c>
      <c r="S6936" t="s">
        <v>90</v>
      </c>
      <c r="T6936" s="297">
        <v>46311.754166666666</v>
      </c>
    </row>
    <row r="6937" spans="1:20" x14ac:dyDescent="0.35">
      <c r="A6937" t="s">
        <v>118</v>
      </c>
      <c r="B6937" t="s">
        <v>119</v>
      </c>
      <c r="C6937" t="s">
        <v>89</v>
      </c>
      <c r="D6937" s="29">
        <v>46748</v>
      </c>
      <c r="E6937">
        <v>0</v>
      </c>
      <c r="F6937">
        <v>0</v>
      </c>
      <c r="G6937">
        <v>0</v>
      </c>
      <c r="H6937">
        <v>0</v>
      </c>
      <c r="R6937">
        <v>0</v>
      </c>
      <c r="S6937" t="s">
        <v>90</v>
      </c>
      <c r="T6937" s="297">
        <v>46311.754166666666</v>
      </c>
    </row>
    <row r="6938" spans="1:20" x14ac:dyDescent="0.35">
      <c r="A6938" t="s">
        <v>118</v>
      </c>
      <c r="B6938" t="s">
        <v>119</v>
      </c>
      <c r="C6938" t="s">
        <v>89</v>
      </c>
      <c r="D6938" s="29">
        <v>46749</v>
      </c>
      <c r="E6938">
        <v>0</v>
      </c>
      <c r="F6938">
        <v>0</v>
      </c>
      <c r="G6938">
        <v>0</v>
      </c>
      <c r="H6938">
        <v>0</v>
      </c>
      <c r="R6938">
        <v>0</v>
      </c>
      <c r="S6938" t="s">
        <v>90</v>
      </c>
      <c r="T6938" s="297">
        <v>46311.754166666666</v>
      </c>
    </row>
    <row r="6939" spans="1:20" x14ac:dyDescent="0.35">
      <c r="A6939" t="s">
        <v>118</v>
      </c>
      <c r="B6939" t="s">
        <v>119</v>
      </c>
      <c r="C6939" t="s">
        <v>89</v>
      </c>
      <c r="D6939" s="29">
        <v>46750</v>
      </c>
      <c r="E6939">
        <v>0</v>
      </c>
      <c r="F6939">
        <v>0</v>
      </c>
      <c r="G6939">
        <v>0</v>
      </c>
      <c r="H6939">
        <v>0</v>
      </c>
      <c r="R6939">
        <v>0</v>
      </c>
      <c r="S6939" t="s">
        <v>90</v>
      </c>
      <c r="T6939" s="297">
        <v>46311.754166666666</v>
      </c>
    </row>
    <row r="6940" spans="1:20" x14ac:dyDescent="0.35">
      <c r="A6940" t="s">
        <v>118</v>
      </c>
      <c r="B6940" t="s">
        <v>119</v>
      </c>
      <c r="C6940" t="s">
        <v>89</v>
      </c>
      <c r="D6940" s="29">
        <v>46751</v>
      </c>
      <c r="E6940">
        <v>0</v>
      </c>
      <c r="F6940">
        <v>0</v>
      </c>
      <c r="G6940">
        <v>0</v>
      </c>
      <c r="H6940">
        <v>0</v>
      </c>
      <c r="R6940">
        <v>0</v>
      </c>
      <c r="S6940" t="s">
        <v>90</v>
      </c>
      <c r="T6940" s="297">
        <v>46311.754166666666</v>
      </c>
    </row>
    <row r="6941" spans="1:20" x14ac:dyDescent="0.35">
      <c r="A6941" t="s">
        <v>118</v>
      </c>
      <c r="B6941" t="s">
        <v>119</v>
      </c>
      <c r="C6941" t="s">
        <v>89</v>
      </c>
      <c r="D6941" s="29">
        <v>46752</v>
      </c>
      <c r="E6941">
        <v>0</v>
      </c>
      <c r="F6941">
        <v>0</v>
      </c>
      <c r="G6941">
        <v>0</v>
      </c>
      <c r="H6941">
        <v>0</v>
      </c>
      <c r="R6941">
        <v>0</v>
      </c>
      <c r="S6941" t="s">
        <v>90</v>
      </c>
      <c r="T6941" s="297">
        <v>46311.754166666666</v>
      </c>
    </row>
    <row r="6942" spans="1:20" x14ac:dyDescent="0.35">
      <c r="A6942" t="s">
        <v>120</v>
      </c>
      <c r="B6942" t="s">
        <v>121</v>
      </c>
      <c r="C6942" t="s">
        <v>93</v>
      </c>
      <c r="D6942" s="29">
        <v>46388</v>
      </c>
      <c r="E6942">
        <v>0</v>
      </c>
      <c r="F6942">
        <v>0</v>
      </c>
      <c r="G6942">
        <v>0</v>
      </c>
      <c r="H6942">
        <v>0</v>
      </c>
      <c r="L6942">
        <v>44.003239000000001</v>
      </c>
      <c r="R6942">
        <v>81.787351999999998</v>
      </c>
      <c r="S6942" t="s">
        <v>90</v>
      </c>
      <c r="T6942" s="297">
        <v>46311.754166666666</v>
      </c>
    </row>
    <row r="6943" spans="1:20" x14ac:dyDescent="0.35">
      <c r="A6943" t="s">
        <v>120</v>
      </c>
      <c r="B6943" t="s">
        <v>121</v>
      </c>
      <c r="C6943" t="s">
        <v>93</v>
      </c>
      <c r="D6943" s="29">
        <v>46389</v>
      </c>
      <c r="E6943">
        <v>0</v>
      </c>
      <c r="F6943">
        <v>0</v>
      </c>
      <c r="G6943">
        <v>0</v>
      </c>
      <c r="H6943">
        <v>0</v>
      </c>
      <c r="L6943">
        <v>44.003239000000001</v>
      </c>
      <c r="R6943">
        <v>81.787351999999998</v>
      </c>
      <c r="S6943" t="s">
        <v>90</v>
      </c>
      <c r="T6943" s="297">
        <v>46311.754166666666</v>
      </c>
    </row>
    <row r="6944" spans="1:20" x14ac:dyDescent="0.35">
      <c r="A6944" t="s">
        <v>120</v>
      </c>
      <c r="B6944" t="s">
        <v>121</v>
      </c>
      <c r="C6944" t="s">
        <v>93</v>
      </c>
      <c r="D6944" s="29">
        <v>46390</v>
      </c>
      <c r="E6944">
        <v>0</v>
      </c>
      <c r="F6944">
        <v>0</v>
      </c>
      <c r="G6944">
        <v>0</v>
      </c>
      <c r="H6944">
        <v>0</v>
      </c>
      <c r="L6944">
        <v>44.003239000000001</v>
      </c>
      <c r="R6944">
        <v>81.787351999999998</v>
      </c>
      <c r="S6944" t="s">
        <v>90</v>
      </c>
      <c r="T6944" s="297">
        <v>46311.754166666666</v>
      </c>
    </row>
    <row r="6945" spans="1:20" x14ac:dyDescent="0.35">
      <c r="A6945" t="s">
        <v>120</v>
      </c>
      <c r="B6945" t="s">
        <v>121</v>
      </c>
      <c r="C6945" t="s">
        <v>93</v>
      </c>
      <c r="D6945" s="29">
        <v>46391</v>
      </c>
      <c r="E6945">
        <v>0</v>
      </c>
      <c r="F6945">
        <v>0</v>
      </c>
      <c r="G6945">
        <v>0</v>
      </c>
      <c r="H6945">
        <v>0</v>
      </c>
      <c r="L6945">
        <v>44.003239000000001</v>
      </c>
      <c r="R6945">
        <v>81.787351999999998</v>
      </c>
      <c r="S6945" t="s">
        <v>90</v>
      </c>
      <c r="T6945" s="297">
        <v>46311.754166666666</v>
      </c>
    </row>
    <row r="6946" spans="1:20" x14ac:dyDescent="0.35">
      <c r="A6946" t="s">
        <v>120</v>
      </c>
      <c r="B6946" t="s">
        <v>121</v>
      </c>
      <c r="C6946" t="s">
        <v>93</v>
      </c>
      <c r="D6946" s="29">
        <v>46392</v>
      </c>
      <c r="E6946">
        <v>0</v>
      </c>
      <c r="F6946">
        <v>0</v>
      </c>
      <c r="G6946">
        <v>0</v>
      </c>
      <c r="H6946">
        <v>0</v>
      </c>
      <c r="L6946">
        <v>44.003239000000001</v>
      </c>
      <c r="R6946">
        <v>81.787351999999998</v>
      </c>
      <c r="S6946" t="s">
        <v>90</v>
      </c>
      <c r="T6946" s="297">
        <v>46311.754166666666</v>
      </c>
    </row>
    <row r="6947" spans="1:20" x14ac:dyDescent="0.35">
      <c r="A6947" t="s">
        <v>120</v>
      </c>
      <c r="B6947" t="s">
        <v>121</v>
      </c>
      <c r="C6947" t="s">
        <v>93</v>
      </c>
      <c r="D6947" s="29">
        <v>46393</v>
      </c>
      <c r="E6947">
        <v>0</v>
      </c>
      <c r="F6947">
        <v>0</v>
      </c>
      <c r="G6947">
        <v>0</v>
      </c>
      <c r="H6947">
        <v>0</v>
      </c>
      <c r="L6947">
        <v>44.003239000000001</v>
      </c>
      <c r="R6947">
        <v>81.787351999999998</v>
      </c>
      <c r="S6947" t="s">
        <v>90</v>
      </c>
      <c r="T6947" s="297">
        <v>46311.754166666666</v>
      </c>
    </row>
    <row r="6948" spans="1:20" x14ac:dyDescent="0.35">
      <c r="A6948" t="s">
        <v>120</v>
      </c>
      <c r="B6948" t="s">
        <v>121</v>
      </c>
      <c r="C6948" t="s">
        <v>93</v>
      </c>
      <c r="D6948" s="29">
        <v>46394</v>
      </c>
      <c r="E6948">
        <v>0</v>
      </c>
      <c r="F6948">
        <v>0</v>
      </c>
      <c r="G6948">
        <v>0</v>
      </c>
      <c r="H6948">
        <v>0</v>
      </c>
      <c r="L6948">
        <v>44.003239000000001</v>
      </c>
      <c r="R6948">
        <v>81.787351999999998</v>
      </c>
      <c r="S6948" t="s">
        <v>90</v>
      </c>
      <c r="T6948" s="297">
        <v>46311.754166666666</v>
      </c>
    </row>
    <row r="6949" spans="1:20" x14ac:dyDescent="0.35">
      <c r="A6949" t="s">
        <v>120</v>
      </c>
      <c r="B6949" t="s">
        <v>121</v>
      </c>
      <c r="C6949" t="s">
        <v>93</v>
      </c>
      <c r="D6949" s="29">
        <v>46395</v>
      </c>
      <c r="E6949">
        <v>0</v>
      </c>
      <c r="F6949">
        <v>0</v>
      </c>
      <c r="G6949">
        <v>0</v>
      </c>
      <c r="H6949">
        <v>0</v>
      </c>
      <c r="L6949">
        <v>44.003239000000001</v>
      </c>
      <c r="R6949">
        <v>81.787351999999998</v>
      </c>
      <c r="S6949" t="s">
        <v>90</v>
      </c>
      <c r="T6949" s="297">
        <v>46311.754166666666</v>
      </c>
    </row>
    <row r="6950" spans="1:20" x14ac:dyDescent="0.35">
      <c r="A6950" t="s">
        <v>120</v>
      </c>
      <c r="B6950" t="s">
        <v>121</v>
      </c>
      <c r="C6950" t="s">
        <v>93</v>
      </c>
      <c r="D6950" s="29">
        <v>46396</v>
      </c>
      <c r="E6950">
        <v>0</v>
      </c>
      <c r="F6950">
        <v>0</v>
      </c>
      <c r="G6950">
        <v>0</v>
      </c>
      <c r="H6950">
        <v>0</v>
      </c>
      <c r="L6950">
        <v>44.003239000000001</v>
      </c>
      <c r="R6950">
        <v>81.787351999999998</v>
      </c>
      <c r="S6950" t="s">
        <v>90</v>
      </c>
      <c r="T6950" s="297">
        <v>46311.754166666666</v>
      </c>
    </row>
    <row r="6951" spans="1:20" x14ac:dyDescent="0.35">
      <c r="A6951" t="s">
        <v>120</v>
      </c>
      <c r="B6951" t="s">
        <v>121</v>
      </c>
      <c r="C6951" t="s">
        <v>93</v>
      </c>
      <c r="D6951" s="29">
        <v>46397</v>
      </c>
      <c r="E6951">
        <v>0</v>
      </c>
      <c r="F6951">
        <v>0</v>
      </c>
      <c r="G6951">
        <v>0</v>
      </c>
      <c r="H6951">
        <v>0</v>
      </c>
      <c r="L6951">
        <v>44.003239000000001</v>
      </c>
      <c r="R6951">
        <v>81.787351999999998</v>
      </c>
      <c r="S6951" t="s">
        <v>90</v>
      </c>
      <c r="T6951" s="297">
        <v>46311.754166666666</v>
      </c>
    </row>
    <row r="6952" spans="1:20" x14ac:dyDescent="0.35">
      <c r="A6952" t="s">
        <v>120</v>
      </c>
      <c r="B6952" t="s">
        <v>121</v>
      </c>
      <c r="C6952" t="s">
        <v>93</v>
      </c>
      <c r="D6952" s="29">
        <v>46398</v>
      </c>
      <c r="E6952">
        <v>0</v>
      </c>
      <c r="F6952">
        <v>0</v>
      </c>
      <c r="G6952">
        <v>0</v>
      </c>
      <c r="H6952">
        <v>0</v>
      </c>
      <c r="L6952">
        <v>44.003239000000001</v>
      </c>
      <c r="R6952">
        <v>81.787351999999998</v>
      </c>
      <c r="S6952" t="s">
        <v>90</v>
      </c>
      <c r="T6952" s="297">
        <v>46311.754166666666</v>
      </c>
    </row>
    <row r="6953" spans="1:20" x14ac:dyDescent="0.35">
      <c r="A6953" t="s">
        <v>120</v>
      </c>
      <c r="B6953" t="s">
        <v>121</v>
      </c>
      <c r="C6953" t="s">
        <v>93</v>
      </c>
      <c r="D6953" s="29">
        <v>46399</v>
      </c>
      <c r="E6953">
        <v>0</v>
      </c>
      <c r="F6953">
        <v>0</v>
      </c>
      <c r="G6953">
        <v>0</v>
      </c>
      <c r="H6953">
        <v>0</v>
      </c>
      <c r="L6953">
        <v>44.003239000000001</v>
      </c>
      <c r="R6953">
        <v>81.787351999999998</v>
      </c>
      <c r="S6953" t="s">
        <v>90</v>
      </c>
      <c r="T6953" s="297">
        <v>46311.754166666666</v>
      </c>
    </row>
    <row r="6954" spans="1:20" x14ac:dyDescent="0.35">
      <c r="A6954" t="s">
        <v>120</v>
      </c>
      <c r="B6954" t="s">
        <v>121</v>
      </c>
      <c r="C6954" t="s">
        <v>93</v>
      </c>
      <c r="D6954" s="29">
        <v>46400</v>
      </c>
      <c r="E6954">
        <v>0</v>
      </c>
      <c r="F6954">
        <v>0</v>
      </c>
      <c r="G6954">
        <v>0</v>
      </c>
      <c r="H6954">
        <v>0</v>
      </c>
      <c r="L6954">
        <v>44.003239000000001</v>
      </c>
      <c r="R6954">
        <v>81.787351999999998</v>
      </c>
      <c r="S6954" t="s">
        <v>90</v>
      </c>
      <c r="T6954" s="297">
        <v>46311.754166666666</v>
      </c>
    </row>
    <row r="6955" spans="1:20" x14ac:dyDescent="0.35">
      <c r="A6955" t="s">
        <v>120</v>
      </c>
      <c r="B6955" t="s">
        <v>121</v>
      </c>
      <c r="C6955" t="s">
        <v>93</v>
      </c>
      <c r="D6955" s="29">
        <v>46401</v>
      </c>
      <c r="E6955">
        <v>0</v>
      </c>
      <c r="F6955">
        <v>0</v>
      </c>
      <c r="G6955">
        <v>0</v>
      </c>
      <c r="H6955">
        <v>0</v>
      </c>
      <c r="L6955">
        <v>44.003239000000001</v>
      </c>
      <c r="R6955">
        <v>81.787351999999998</v>
      </c>
      <c r="S6955" t="s">
        <v>90</v>
      </c>
      <c r="T6955" s="297">
        <v>46311.754166666666</v>
      </c>
    </row>
    <row r="6956" spans="1:20" x14ac:dyDescent="0.35">
      <c r="A6956" t="s">
        <v>120</v>
      </c>
      <c r="B6956" t="s">
        <v>121</v>
      </c>
      <c r="C6956" t="s">
        <v>93</v>
      </c>
      <c r="D6956" s="29">
        <v>46402</v>
      </c>
      <c r="E6956">
        <v>0</v>
      </c>
      <c r="F6956">
        <v>0</v>
      </c>
      <c r="G6956">
        <v>0</v>
      </c>
      <c r="H6956">
        <v>0</v>
      </c>
      <c r="L6956">
        <v>44.003239000000001</v>
      </c>
      <c r="R6956">
        <v>81.787351999999998</v>
      </c>
      <c r="S6956" t="s">
        <v>90</v>
      </c>
      <c r="T6956" s="297">
        <v>46311.754166666666</v>
      </c>
    </row>
    <row r="6957" spans="1:20" x14ac:dyDescent="0.35">
      <c r="A6957" t="s">
        <v>120</v>
      </c>
      <c r="B6957" t="s">
        <v>121</v>
      </c>
      <c r="C6957" t="s">
        <v>93</v>
      </c>
      <c r="D6957" s="29">
        <v>46403</v>
      </c>
      <c r="E6957">
        <v>0</v>
      </c>
      <c r="F6957">
        <v>0</v>
      </c>
      <c r="G6957">
        <v>0</v>
      </c>
      <c r="H6957">
        <v>0</v>
      </c>
      <c r="L6957">
        <v>44.003239000000001</v>
      </c>
      <c r="R6957">
        <v>81.787351999999998</v>
      </c>
      <c r="S6957" t="s">
        <v>90</v>
      </c>
      <c r="T6957" s="297">
        <v>46311.754166666666</v>
      </c>
    </row>
    <row r="6958" spans="1:20" x14ac:dyDescent="0.35">
      <c r="A6958" t="s">
        <v>120</v>
      </c>
      <c r="B6958" t="s">
        <v>121</v>
      </c>
      <c r="C6958" t="s">
        <v>93</v>
      </c>
      <c r="D6958" s="29">
        <v>46404</v>
      </c>
      <c r="E6958">
        <v>0</v>
      </c>
      <c r="F6958">
        <v>0</v>
      </c>
      <c r="G6958">
        <v>0</v>
      </c>
      <c r="H6958">
        <v>0</v>
      </c>
      <c r="L6958">
        <v>44.003239000000001</v>
      </c>
      <c r="R6958">
        <v>81.787351999999998</v>
      </c>
      <c r="S6958" t="s">
        <v>90</v>
      </c>
      <c r="T6958" s="297">
        <v>46311.754166666666</v>
      </c>
    </row>
    <row r="6959" spans="1:20" x14ac:dyDescent="0.35">
      <c r="A6959" t="s">
        <v>120</v>
      </c>
      <c r="B6959" t="s">
        <v>121</v>
      </c>
      <c r="C6959" t="s">
        <v>93</v>
      </c>
      <c r="D6959" s="29">
        <v>46405</v>
      </c>
      <c r="E6959">
        <v>0</v>
      </c>
      <c r="F6959">
        <v>0</v>
      </c>
      <c r="G6959">
        <v>0</v>
      </c>
      <c r="H6959">
        <v>0</v>
      </c>
      <c r="L6959">
        <v>44.003239000000001</v>
      </c>
      <c r="R6959">
        <v>81.787351999999998</v>
      </c>
      <c r="S6959" t="s">
        <v>90</v>
      </c>
      <c r="T6959" s="297">
        <v>46311.754166666666</v>
      </c>
    </row>
    <row r="6960" spans="1:20" x14ac:dyDescent="0.35">
      <c r="A6960" t="s">
        <v>120</v>
      </c>
      <c r="B6960" t="s">
        <v>121</v>
      </c>
      <c r="C6960" t="s">
        <v>93</v>
      </c>
      <c r="D6960" s="29">
        <v>46406</v>
      </c>
      <c r="E6960">
        <v>0</v>
      </c>
      <c r="F6960">
        <v>0</v>
      </c>
      <c r="G6960">
        <v>0</v>
      </c>
      <c r="H6960">
        <v>0</v>
      </c>
      <c r="L6960">
        <v>44.003239000000001</v>
      </c>
      <c r="R6960">
        <v>81.787351999999998</v>
      </c>
      <c r="S6960" t="s">
        <v>90</v>
      </c>
      <c r="T6960" s="297">
        <v>46311.754166666666</v>
      </c>
    </row>
    <row r="6961" spans="1:20" x14ac:dyDescent="0.35">
      <c r="A6961" t="s">
        <v>120</v>
      </c>
      <c r="B6961" t="s">
        <v>121</v>
      </c>
      <c r="C6961" t="s">
        <v>93</v>
      </c>
      <c r="D6961" s="29">
        <v>46407</v>
      </c>
      <c r="E6961">
        <v>0</v>
      </c>
      <c r="F6961">
        <v>0</v>
      </c>
      <c r="G6961">
        <v>0</v>
      </c>
      <c r="H6961">
        <v>0</v>
      </c>
      <c r="L6961">
        <v>44.003239000000001</v>
      </c>
      <c r="R6961">
        <v>81.787351999999998</v>
      </c>
      <c r="S6961" t="s">
        <v>90</v>
      </c>
      <c r="T6961" s="297">
        <v>46311.754166666666</v>
      </c>
    </row>
    <row r="6962" spans="1:20" x14ac:dyDescent="0.35">
      <c r="A6962" t="s">
        <v>120</v>
      </c>
      <c r="B6962" t="s">
        <v>121</v>
      </c>
      <c r="C6962" t="s">
        <v>93</v>
      </c>
      <c r="D6962" s="29">
        <v>46408</v>
      </c>
      <c r="E6962">
        <v>0</v>
      </c>
      <c r="F6962">
        <v>0</v>
      </c>
      <c r="G6962">
        <v>0</v>
      </c>
      <c r="H6962">
        <v>0</v>
      </c>
      <c r="L6962">
        <v>44.003239000000001</v>
      </c>
      <c r="R6962">
        <v>81.787351999999998</v>
      </c>
      <c r="S6962" t="s">
        <v>90</v>
      </c>
      <c r="T6962" s="297">
        <v>46311.754166666666</v>
      </c>
    </row>
    <row r="6963" spans="1:20" x14ac:dyDescent="0.35">
      <c r="A6963" t="s">
        <v>120</v>
      </c>
      <c r="B6963" t="s">
        <v>121</v>
      </c>
      <c r="C6963" t="s">
        <v>93</v>
      </c>
      <c r="D6963" s="29">
        <v>46409</v>
      </c>
      <c r="E6963">
        <v>0</v>
      </c>
      <c r="F6963">
        <v>0</v>
      </c>
      <c r="G6963">
        <v>0</v>
      </c>
      <c r="H6963">
        <v>0</v>
      </c>
      <c r="L6963">
        <v>44.003239000000001</v>
      </c>
      <c r="R6963">
        <v>81.787351999999998</v>
      </c>
      <c r="S6963" t="s">
        <v>90</v>
      </c>
      <c r="T6963" s="297">
        <v>46311.754166666666</v>
      </c>
    </row>
    <row r="6964" spans="1:20" x14ac:dyDescent="0.35">
      <c r="A6964" t="s">
        <v>120</v>
      </c>
      <c r="B6964" t="s">
        <v>121</v>
      </c>
      <c r="C6964" t="s">
        <v>93</v>
      </c>
      <c r="D6964" s="29">
        <v>46410</v>
      </c>
      <c r="E6964">
        <v>0</v>
      </c>
      <c r="F6964">
        <v>0</v>
      </c>
      <c r="G6964">
        <v>0</v>
      </c>
      <c r="H6964">
        <v>0</v>
      </c>
      <c r="L6964">
        <v>44.003239000000001</v>
      </c>
      <c r="R6964">
        <v>81.787351999999998</v>
      </c>
      <c r="S6964" t="s">
        <v>90</v>
      </c>
      <c r="T6964" s="297">
        <v>46311.754166666666</v>
      </c>
    </row>
    <row r="6965" spans="1:20" x14ac:dyDescent="0.35">
      <c r="A6965" t="s">
        <v>120</v>
      </c>
      <c r="B6965" t="s">
        <v>121</v>
      </c>
      <c r="C6965" t="s">
        <v>93</v>
      </c>
      <c r="D6965" s="29">
        <v>46411</v>
      </c>
      <c r="E6965">
        <v>0</v>
      </c>
      <c r="F6965">
        <v>0</v>
      </c>
      <c r="G6965">
        <v>0</v>
      </c>
      <c r="H6965">
        <v>0</v>
      </c>
      <c r="L6965">
        <v>44.003239000000001</v>
      </c>
      <c r="R6965">
        <v>81.787351999999998</v>
      </c>
      <c r="S6965" t="s">
        <v>90</v>
      </c>
      <c r="T6965" s="297">
        <v>46311.754166666666</v>
      </c>
    </row>
    <row r="6966" spans="1:20" x14ac:dyDescent="0.35">
      <c r="A6966" t="s">
        <v>120</v>
      </c>
      <c r="B6966" t="s">
        <v>121</v>
      </c>
      <c r="C6966" t="s">
        <v>93</v>
      </c>
      <c r="D6966" s="29">
        <v>46412</v>
      </c>
      <c r="E6966">
        <v>0</v>
      </c>
      <c r="F6966">
        <v>0</v>
      </c>
      <c r="G6966">
        <v>0</v>
      </c>
      <c r="H6966">
        <v>0</v>
      </c>
      <c r="L6966">
        <v>44.003239000000001</v>
      </c>
      <c r="R6966">
        <v>81.787351999999998</v>
      </c>
      <c r="S6966" t="s">
        <v>90</v>
      </c>
      <c r="T6966" s="297">
        <v>46311.754166666666</v>
      </c>
    </row>
    <row r="6967" spans="1:20" x14ac:dyDescent="0.35">
      <c r="A6967" t="s">
        <v>120</v>
      </c>
      <c r="B6967" t="s">
        <v>121</v>
      </c>
      <c r="C6967" t="s">
        <v>93</v>
      </c>
      <c r="D6967" s="29">
        <v>46413</v>
      </c>
      <c r="E6967">
        <v>0</v>
      </c>
      <c r="F6967">
        <v>0</v>
      </c>
      <c r="G6967">
        <v>0</v>
      </c>
      <c r="H6967">
        <v>0</v>
      </c>
      <c r="L6967">
        <v>44.003239000000001</v>
      </c>
      <c r="R6967">
        <v>81.787351999999998</v>
      </c>
      <c r="S6967" t="s">
        <v>90</v>
      </c>
      <c r="T6967" s="297">
        <v>46311.754166666666</v>
      </c>
    </row>
    <row r="6968" spans="1:20" x14ac:dyDescent="0.35">
      <c r="A6968" t="s">
        <v>120</v>
      </c>
      <c r="B6968" t="s">
        <v>121</v>
      </c>
      <c r="C6968" t="s">
        <v>93</v>
      </c>
      <c r="D6968" s="29">
        <v>46414</v>
      </c>
      <c r="E6968">
        <v>0</v>
      </c>
      <c r="F6968">
        <v>0</v>
      </c>
      <c r="G6968">
        <v>0</v>
      </c>
      <c r="H6968">
        <v>0</v>
      </c>
      <c r="L6968">
        <v>44.003239000000001</v>
      </c>
      <c r="R6968">
        <v>81.787351999999998</v>
      </c>
      <c r="S6968" t="s">
        <v>90</v>
      </c>
      <c r="T6968" s="297">
        <v>46311.754166666666</v>
      </c>
    </row>
    <row r="6969" spans="1:20" x14ac:dyDescent="0.35">
      <c r="A6969" t="s">
        <v>120</v>
      </c>
      <c r="B6969" t="s">
        <v>121</v>
      </c>
      <c r="C6969" t="s">
        <v>93</v>
      </c>
      <c r="D6969" s="29">
        <v>46415</v>
      </c>
      <c r="E6969">
        <v>0</v>
      </c>
      <c r="F6969">
        <v>0</v>
      </c>
      <c r="G6969">
        <v>0</v>
      </c>
      <c r="H6969">
        <v>0</v>
      </c>
      <c r="L6969">
        <v>44.003239000000001</v>
      </c>
      <c r="R6969">
        <v>81.787351999999998</v>
      </c>
      <c r="S6969" t="s">
        <v>90</v>
      </c>
      <c r="T6969" s="297">
        <v>46311.754166666666</v>
      </c>
    </row>
    <row r="6970" spans="1:20" x14ac:dyDescent="0.35">
      <c r="A6970" t="s">
        <v>120</v>
      </c>
      <c r="B6970" t="s">
        <v>121</v>
      </c>
      <c r="C6970" t="s">
        <v>93</v>
      </c>
      <c r="D6970" s="29">
        <v>46416</v>
      </c>
      <c r="E6970">
        <v>0</v>
      </c>
      <c r="F6970">
        <v>0</v>
      </c>
      <c r="G6970">
        <v>0</v>
      </c>
      <c r="H6970">
        <v>0</v>
      </c>
      <c r="L6970">
        <v>44.003239000000001</v>
      </c>
      <c r="R6970">
        <v>81.787351999999998</v>
      </c>
      <c r="S6970" t="s">
        <v>90</v>
      </c>
      <c r="T6970" s="297">
        <v>46311.754166666666</v>
      </c>
    </row>
    <row r="6971" spans="1:20" x14ac:dyDescent="0.35">
      <c r="A6971" t="s">
        <v>120</v>
      </c>
      <c r="B6971" t="s">
        <v>121</v>
      </c>
      <c r="C6971" t="s">
        <v>93</v>
      </c>
      <c r="D6971" s="29">
        <v>46417</v>
      </c>
      <c r="E6971">
        <v>0</v>
      </c>
      <c r="F6971">
        <v>0</v>
      </c>
      <c r="G6971">
        <v>0</v>
      </c>
      <c r="H6971">
        <v>0</v>
      </c>
      <c r="L6971">
        <v>44.003239000000001</v>
      </c>
      <c r="R6971">
        <v>81.787351999999998</v>
      </c>
      <c r="S6971" t="s">
        <v>90</v>
      </c>
      <c r="T6971" s="297">
        <v>46311.754166666666</v>
      </c>
    </row>
    <row r="6972" spans="1:20" x14ac:dyDescent="0.35">
      <c r="A6972" t="s">
        <v>120</v>
      </c>
      <c r="B6972" t="s">
        <v>121</v>
      </c>
      <c r="C6972" t="s">
        <v>93</v>
      </c>
      <c r="D6972" s="29">
        <v>46418</v>
      </c>
      <c r="E6972">
        <v>0</v>
      </c>
      <c r="F6972">
        <v>0</v>
      </c>
      <c r="G6972">
        <v>0</v>
      </c>
      <c r="H6972">
        <v>0</v>
      </c>
      <c r="L6972">
        <v>44.003239000000001</v>
      </c>
      <c r="R6972">
        <v>81.787351999999998</v>
      </c>
      <c r="S6972" t="s">
        <v>90</v>
      </c>
      <c r="T6972" s="297">
        <v>46311.754166666666</v>
      </c>
    </row>
    <row r="6973" spans="1:20" x14ac:dyDescent="0.35">
      <c r="A6973" t="s">
        <v>120</v>
      </c>
      <c r="B6973" t="s">
        <v>121</v>
      </c>
      <c r="C6973" t="s">
        <v>93</v>
      </c>
      <c r="D6973" s="29">
        <v>46419</v>
      </c>
      <c r="E6973">
        <v>0</v>
      </c>
      <c r="F6973">
        <v>0</v>
      </c>
      <c r="G6973">
        <v>0</v>
      </c>
      <c r="H6973">
        <v>0</v>
      </c>
      <c r="L6973">
        <v>44.003239000000001</v>
      </c>
      <c r="R6973">
        <v>81.787351999999998</v>
      </c>
      <c r="S6973" t="s">
        <v>90</v>
      </c>
      <c r="T6973" s="297">
        <v>46311.754166666666</v>
      </c>
    </row>
    <row r="6974" spans="1:20" x14ac:dyDescent="0.35">
      <c r="A6974" t="s">
        <v>120</v>
      </c>
      <c r="B6974" t="s">
        <v>121</v>
      </c>
      <c r="C6974" t="s">
        <v>93</v>
      </c>
      <c r="D6974" s="29">
        <v>46420</v>
      </c>
      <c r="E6974">
        <v>0</v>
      </c>
      <c r="F6974">
        <v>0</v>
      </c>
      <c r="G6974">
        <v>0</v>
      </c>
      <c r="H6974">
        <v>0</v>
      </c>
      <c r="L6974">
        <v>44.003239000000001</v>
      </c>
      <c r="R6974">
        <v>81.787351999999998</v>
      </c>
      <c r="S6974" t="s">
        <v>90</v>
      </c>
      <c r="T6974" s="297">
        <v>46311.754166666666</v>
      </c>
    </row>
    <row r="6975" spans="1:20" x14ac:dyDescent="0.35">
      <c r="A6975" t="s">
        <v>120</v>
      </c>
      <c r="B6975" t="s">
        <v>121</v>
      </c>
      <c r="C6975" t="s">
        <v>93</v>
      </c>
      <c r="D6975" s="29">
        <v>46421</v>
      </c>
      <c r="E6975">
        <v>0</v>
      </c>
      <c r="F6975">
        <v>0</v>
      </c>
      <c r="G6975">
        <v>0</v>
      </c>
      <c r="H6975">
        <v>0</v>
      </c>
      <c r="L6975">
        <v>44.003239000000001</v>
      </c>
      <c r="R6975">
        <v>81.787351999999998</v>
      </c>
      <c r="S6975" t="s">
        <v>90</v>
      </c>
      <c r="T6975" s="297">
        <v>46311.754166666666</v>
      </c>
    </row>
    <row r="6976" spans="1:20" x14ac:dyDescent="0.35">
      <c r="A6976" t="s">
        <v>120</v>
      </c>
      <c r="B6976" t="s">
        <v>121</v>
      </c>
      <c r="C6976" t="s">
        <v>93</v>
      </c>
      <c r="D6976" s="29">
        <v>46422</v>
      </c>
      <c r="E6976">
        <v>0</v>
      </c>
      <c r="F6976">
        <v>0</v>
      </c>
      <c r="G6976">
        <v>0</v>
      </c>
      <c r="H6976">
        <v>0</v>
      </c>
      <c r="L6976">
        <v>44.003239000000001</v>
      </c>
      <c r="R6976">
        <v>81.787351999999998</v>
      </c>
      <c r="S6976" t="s">
        <v>90</v>
      </c>
      <c r="T6976" s="297">
        <v>46311.754166666666</v>
      </c>
    </row>
    <row r="6977" spans="1:20" x14ac:dyDescent="0.35">
      <c r="A6977" t="s">
        <v>120</v>
      </c>
      <c r="B6977" t="s">
        <v>121</v>
      </c>
      <c r="C6977" t="s">
        <v>93</v>
      </c>
      <c r="D6977" s="29">
        <v>46423</v>
      </c>
      <c r="E6977">
        <v>0</v>
      </c>
      <c r="F6977">
        <v>0</v>
      </c>
      <c r="G6977">
        <v>0</v>
      </c>
      <c r="H6977">
        <v>0</v>
      </c>
      <c r="L6977">
        <v>44.003239000000001</v>
      </c>
      <c r="R6977">
        <v>81.787351999999998</v>
      </c>
      <c r="S6977" t="s">
        <v>90</v>
      </c>
      <c r="T6977" s="297">
        <v>46311.754166666666</v>
      </c>
    </row>
    <row r="6978" spans="1:20" x14ac:dyDescent="0.35">
      <c r="A6978" t="s">
        <v>120</v>
      </c>
      <c r="B6978" t="s">
        <v>121</v>
      </c>
      <c r="C6978" t="s">
        <v>93</v>
      </c>
      <c r="D6978" s="29">
        <v>46424</v>
      </c>
      <c r="E6978">
        <v>0</v>
      </c>
      <c r="F6978">
        <v>0</v>
      </c>
      <c r="G6978">
        <v>0</v>
      </c>
      <c r="H6978">
        <v>0</v>
      </c>
      <c r="L6978">
        <v>44.003239000000001</v>
      </c>
      <c r="R6978">
        <v>81.787351999999998</v>
      </c>
      <c r="S6978" t="s">
        <v>90</v>
      </c>
      <c r="T6978" s="297">
        <v>46311.754166666666</v>
      </c>
    </row>
    <row r="6979" spans="1:20" x14ac:dyDescent="0.35">
      <c r="A6979" t="s">
        <v>120</v>
      </c>
      <c r="B6979" t="s">
        <v>121</v>
      </c>
      <c r="C6979" t="s">
        <v>93</v>
      </c>
      <c r="D6979" s="29">
        <v>46425</v>
      </c>
      <c r="E6979">
        <v>0</v>
      </c>
      <c r="F6979">
        <v>0</v>
      </c>
      <c r="G6979">
        <v>0</v>
      </c>
      <c r="H6979">
        <v>0</v>
      </c>
      <c r="L6979">
        <v>44.003239000000001</v>
      </c>
      <c r="R6979">
        <v>81.787351999999998</v>
      </c>
      <c r="S6979" t="s">
        <v>90</v>
      </c>
      <c r="T6979" s="297">
        <v>46311.754166666666</v>
      </c>
    </row>
    <row r="6980" spans="1:20" x14ac:dyDescent="0.35">
      <c r="A6980" t="s">
        <v>120</v>
      </c>
      <c r="B6980" t="s">
        <v>121</v>
      </c>
      <c r="C6980" t="s">
        <v>93</v>
      </c>
      <c r="D6980" s="29">
        <v>46426</v>
      </c>
      <c r="E6980">
        <v>0</v>
      </c>
      <c r="F6980">
        <v>0</v>
      </c>
      <c r="G6980">
        <v>0</v>
      </c>
      <c r="H6980">
        <v>0</v>
      </c>
      <c r="L6980">
        <v>44.003239000000001</v>
      </c>
      <c r="R6980">
        <v>81.787351999999998</v>
      </c>
      <c r="S6980" t="s">
        <v>90</v>
      </c>
      <c r="T6980" s="297">
        <v>46311.754166666666</v>
      </c>
    </row>
    <row r="6981" spans="1:20" x14ac:dyDescent="0.35">
      <c r="A6981" t="s">
        <v>120</v>
      </c>
      <c r="B6981" t="s">
        <v>121</v>
      </c>
      <c r="C6981" t="s">
        <v>93</v>
      </c>
      <c r="D6981" s="29">
        <v>46427</v>
      </c>
      <c r="E6981">
        <v>0</v>
      </c>
      <c r="F6981">
        <v>0</v>
      </c>
      <c r="G6981">
        <v>0</v>
      </c>
      <c r="H6981">
        <v>0</v>
      </c>
      <c r="L6981">
        <v>44.003239000000001</v>
      </c>
      <c r="R6981">
        <v>81.787351999999998</v>
      </c>
      <c r="S6981" t="s">
        <v>90</v>
      </c>
      <c r="T6981" s="297">
        <v>46311.754166666666</v>
      </c>
    </row>
    <row r="6982" spans="1:20" x14ac:dyDescent="0.35">
      <c r="A6982" t="s">
        <v>120</v>
      </c>
      <c r="B6982" t="s">
        <v>121</v>
      </c>
      <c r="C6982" t="s">
        <v>93</v>
      </c>
      <c r="D6982" s="29">
        <v>46428</v>
      </c>
      <c r="E6982">
        <v>0</v>
      </c>
      <c r="F6982">
        <v>0</v>
      </c>
      <c r="G6982">
        <v>0</v>
      </c>
      <c r="H6982">
        <v>0</v>
      </c>
      <c r="L6982">
        <v>44.003239000000001</v>
      </c>
      <c r="R6982">
        <v>81.787351999999998</v>
      </c>
      <c r="S6982" t="s">
        <v>90</v>
      </c>
      <c r="T6982" s="297">
        <v>46311.754166666666</v>
      </c>
    </row>
    <row r="6983" spans="1:20" x14ac:dyDescent="0.35">
      <c r="A6983" t="s">
        <v>120</v>
      </c>
      <c r="B6983" t="s">
        <v>121</v>
      </c>
      <c r="C6983" t="s">
        <v>93</v>
      </c>
      <c r="D6983" s="29">
        <v>46429</v>
      </c>
      <c r="E6983">
        <v>0</v>
      </c>
      <c r="F6983">
        <v>0</v>
      </c>
      <c r="G6983">
        <v>0</v>
      </c>
      <c r="H6983">
        <v>0</v>
      </c>
      <c r="L6983">
        <v>44.003239000000001</v>
      </c>
      <c r="R6983">
        <v>81.787351999999998</v>
      </c>
      <c r="S6983" t="s">
        <v>90</v>
      </c>
      <c r="T6983" s="297">
        <v>46311.754166666666</v>
      </c>
    </row>
    <row r="6984" spans="1:20" x14ac:dyDescent="0.35">
      <c r="A6984" t="s">
        <v>120</v>
      </c>
      <c r="B6984" t="s">
        <v>121</v>
      </c>
      <c r="C6984" t="s">
        <v>93</v>
      </c>
      <c r="D6984" s="29">
        <v>46430</v>
      </c>
      <c r="E6984">
        <v>0</v>
      </c>
      <c r="F6984">
        <v>0</v>
      </c>
      <c r="G6984">
        <v>0</v>
      </c>
      <c r="H6984">
        <v>0</v>
      </c>
      <c r="L6984">
        <v>44.003239000000001</v>
      </c>
      <c r="R6984">
        <v>81.787351999999998</v>
      </c>
      <c r="S6984" t="s">
        <v>90</v>
      </c>
      <c r="T6984" s="297">
        <v>46311.754166666666</v>
      </c>
    </row>
    <row r="6985" spans="1:20" x14ac:dyDescent="0.35">
      <c r="A6985" t="s">
        <v>120</v>
      </c>
      <c r="B6985" t="s">
        <v>121</v>
      </c>
      <c r="C6985" t="s">
        <v>93</v>
      </c>
      <c r="D6985" s="29">
        <v>46431</v>
      </c>
      <c r="E6985">
        <v>0</v>
      </c>
      <c r="F6985">
        <v>0</v>
      </c>
      <c r="G6985">
        <v>0</v>
      </c>
      <c r="H6985">
        <v>0</v>
      </c>
      <c r="L6985">
        <v>44.003239000000001</v>
      </c>
      <c r="R6985">
        <v>81.787351999999998</v>
      </c>
      <c r="S6985" t="s">
        <v>90</v>
      </c>
      <c r="T6985" s="297">
        <v>46311.754166666666</v>
      </c>
    </row>
    <row r="6986" spans="1:20" x14ac:dyDescent="0.35">
      <c r="A6986" t="s">
        <v>120</v>
      </c>
      <c r="B6986" t="s">
        <v>121</v>
      </c>
      <c r="C6986" t="s">
        <v>93</v>
      </c>
      <c r="D6986" s="29">
        <v>46432</v>
      </c>
      <c r="E6986">
        <v>0</v>
      </c>
      <c r="F6986">
        <v>0</v>
      </c>
      <c r="G6986">
        <v>0</v>
      </c>
      <c r="H6986">
        <v>0</v>
      </c>
      <c r="L6986">
        <v>44.003239000000001</v>
      </c>
      <c r="R6986">
        <v>81.787351999999998</v>
      </c>
      <c r="S6986" t="s">
        <v>90</v>
      </c>
      <c r="T6986" s="297">
        <v>46311.754166666666</v>
      </c>
    </row>
    <row r="6987" spans="1:20" x14ac:dyDescent="0.35">
      <c r="A6987" t="s">
        <v>120</v>
      </c>
      <c r="B6987" t="s">
        <v>121</v>
      </c>
      <c r="C6987" t="s">
        <v>93</v>
      </c>
      <c r="D6987" s="29">
        <v>46433</v>
      </c>
      <c r="E6987">
        <v>0</v>
      </c>
      <c r="F6987">
        <v>0</v>
      </c>
      <c r="G6987">
        <v>0</v>
      </c>
      <c r="H6987">
        <v>0</v>
      </c>
      <c r="L6987">
        <v>44.003239000000001</v>
      </c>
      <c r="R6987">
        <v>81.787351999999998</v>
      </c>
      <c r="S6987" t="s">
        <v>90</v>
      </c>
      <c r="T6987" s="297">
        <v>46311.754166666666</v>
      </c>
    </row>
    <row r="6988" spans="1:20" x14ac:dyDescent="0.35">
      <c r="A6988" t="s">
        <v>120</v>
      </c>
      <c r="B6988" t="s">
        <v>121</v>
      </c>
      <c r="C6988" t="s">
        <v>93</v>
      </c>
      <c r="D6988" s="29">
        <v>46434</v>
      </c>
      <c r="E6988">
        <v>0</v>
      </c>
      <c r="F6988">
        <v>0</v>
      </c>
      <c r="G6988">
        <v>0</v>
      </c>
      <c r="H6988">
        <v>0</v>
      </c>
      <c r="L6988">
        <v>44.003239000000001</v>
      </c>
      <c r="R6988">
        <v>81.787351999999998</v>
      </c>
      <c r="S6988" t="s">
        <v>90</v>
      </c>
      <c r="T6988" s="297">
        <v>46311.754166666666</v>
      </c>
    </row>
    <row r="6989" spans="1:20" x14ac:dyDescent="0.35">
      <c r="A6989" t="s">
        <v>120</v>
      </c>
      <c r="B6989" t="s">
        <v>121</v>
      </c>
      <c r="C6989" t="s">
        <v>93</v>
      </c>
      <c r="D6989" s="29">
        <v>46435</v>
      </c>
      <c r="E6989">
        <v>0</v>
      </c>
      <c r="F6989">
        <v>0</v>
      </c>
      <c r="G6989">
        <v>0</v>
      </c>
      <c r="H6989">
        <v>0</v>
      </c>
      <c r="L6989">
        <v>44.003239000000001</v>
      </c>
      <c r="R6989">
        <v>81.787351999999998</v>
      </c>
      <c r="S6989" t="s">
        <v>90</v>
      </c>
      <c r="T6989" s="297">
        <v>46311.754166666666</v>
      </c>
    </row>
    <row r="6990" spans="1:20" x14ac:dyDescent="0.35">
      <c r="A6990" t="s">
        <v>120</v>
      </c>
      <c r="B6990" t="s">
        <v>121</v>
      </c>
      <c r="C6990" t="s">
        <v>93</v>
      </c>
      <c r="D6990" s="29">
        <v>46436</v>
      </c>
      <c r="E6990">
        <v>0</v>
      </c>
      <c r="F6990">
        <v>0</v>
      </c>
      <c r="G6990">
        <v>0</v>
      </c>
      <c r="H6990">
        <v>0</v>
      </c>
      <c r="L6990">
        <v>44.003239000000001</v>
      </c>
      <c r="R6990">
        <v>81.787351999999998</v>
      </c>
      <c r="S6990" t="s">
        <v>90</v>
      </c>
      <c r="T6990" s="297">
        <v>46311.754166666666</v>
      </c>
    </row>
    <row r="6991" spans="1:20" x14ac:dyDescent="0.35">
      <c r="A6991" t="s">
        <v>120</v>
      </c>
      <c r="B6991" t="s">
        <v>121</v>
      </c>
      <c r="C6991" t="s">
        <v>93</v>
      </c>
      <c r="D6991" s="29">
        <v>46437</v>
      </c>
      <c r="E6991">
        <v>0</v>
      </c>
      <c r="F6991">
        <v>0</v>
      </c>
      <c r="G6991">
        <v>0</v>
      </c>
      <c r="H6991">
        <v>0</v>
      </c>
      <c r="L6991">
        <v>44.003239000000001</v>
      </c>
      <c r="R6991">
        <v>81.787351999999998</v>
      </c>
      <c r="S6991" t="s">
        <v>90</v>
      </c>
      <c r="T6991" s="297">
        <v>46311.754166666666</v>
      </c>
    </row>
    <row r="6992" spans="1:20" x14ac:dyDescent="0.35">
      <c r="A6992" t="s">
        <v>120</v>
      </c>
      <c r="B6992" t="s">
        <v>121</v>
      </c>
      <c r="C6992" t="s">
        <v>93</v>
      </c>
      <c r="D6992" s="29">
        <v>46438</v>
      </c>
      <c r="E6992">
        <v>0</v>
      </c>
      <c r="F6992">
        <v>0</v>
      </c>
      <c r="G6992">
        <v>0</v>
      </c>
      <c r="H6992">
        <v>0</v>
      </c>
      <c r="L6992">
        <v>44.003239000000001</v>
      </c>
      <c r="R6992">
        <v>81.787351999999998</v>
      </c>
      <c r="S6992" t="s">
        <v>90</v>
      </c>
      <c r="T6992" s="297">
        <v>46311.754166666666</v>
      </c>
    </row>
    <row r="6993" spans="1:20" x14ac:dyDescent="0.35">
      <c r="A6993" t="s">
        <v>120</v>
      </c>
      <c r="B6993" t="s">
        <v>121</v>
      </c>
      <c r="C6993" t="s">
        <v>93</v>
      </c>
      <c r="D6993" s="29">
        <v>46439</v>
      </c>
      <c r="E6993">
        <v>0</v>
      </c>
      <c r="F6993">
        <v>0</v>
      </c>
      <c r="G6993">
        <v>0</v>
      </c>
      <c r="H6993">
        <v>0</v>
      </c>
      <c r="L6993">
        <v>44.003239000000001</v>
      </c>
      <c r="R6993">
        <v>81.787351999999998</v>
      </c>
      <c r="S6993" t="s">
        <v>90</v>
      </c>
      <c r="T6993" s="297">
        <v>46311.754166666666</v>
      </c>
    </row>
    <row r="6994" spans="1:20" x14ac:dyDescent="0.35">
      <c r="A6994" t="s">
        <v>120</v>
      </c>
      <c r="B6994" t="s">
        <v>121</v>
      </c>
      <c r="C6994" t="s">
        <v>93</v>
      </c>
      <c r="D6994" s="29">
        <v>46440</v>
      </c>
      <c r="E6994">
        <v>0</v>
      </c>
      <c r="F6994">
        <v>0</v>
      </c>
      <c r="G6994">
        <v>0</v>
      </c>
      <c r="H6994">
        <v>0</v>
      </c>
      <c r="L6994">
        <v>44.003239000000001</v>
      </c>
      <c r="R6994">
        <v>81.787351999999998</v>
      </c>
      <c r="S6994" t="s">
        <v>90</v>
      </c>
      <c r="T6994" s="297">
        <v>46311.754166666666</v>
      </c>
    </row>
    <row r="6995" spans="1:20" x14ac:dyDescent="0.35">
      <c r="A6995" t="s">
        <v>120</v>
      </c>
      <c r="B6995" t="s">
        <v>121</v>
      </c>
      <c r="C6995" t="s">
        <v>93</v>
      </c>
      <c r="D6995" s="29">
        <v>46441</v>
      </c>
      <c r="E6995">
        <v>0</v>
      </c>
      <c r="F6995">
        <v>0</v>
      </c>
      <c r="G6995">
        <v>0</v>
      </c>
      <c r="H6995">
        <v>0</v>
      </c>
      <c r="L6995">
        <v>44.003239000000001</v>
      </c>
      <c r="R6995">
        <v>81.787351999999998</v>
      </c>
      <c r="S6995" t="s">
        <v>90</v>
      </c>
      <c r="T6995" s="297">
        <v>46311.754166666666</v>
      </c>
    </row>
    <row r="6996" spans="1:20" x14ac:dyDescent="0.35">
      <c r="A6996" t="s">
        <v>120</v>
      </c>
      <c r="B6996" t="s">
        <v>121</v>
      </c>
      <c r="C6996" t="s">
        <v>93</v>
      </c>
      <c r="D6996" s="29">
        <v>46442</v>
      </c>
      <c r="E6996">
        <v>0</v>
      </c>
      <c r="F6996">
        <v>0</v>
      </c>
      <c r="G6996">
        <v>0</v>
      </c>
      <c r="H6996">
        <v>0</v>
      </c>
      <c r="L6996">
        <v>44.003239000000001</v>
      </c>
      <c r="R6996">
        <v>81.787351999999998</v>
      </c>
      <c r="S6996" t="s">
        <v>90</v>
      </c>
      <c r="T6996" s="297">
        <v>46311.754166666666</v>
      </c>
    </row>
    <row r="6997" spans="1:20" x14ac:dyDescent="0.35">
      <c r="A6997" t="s">
        <v>120</v>
      </c>
      <c r="B6997" t="s">
        <v>121</v>
      </c>
      <c r="C6997" t="s">
        <v>93</v>
      </c>
      <c r="D6997" s="29">
        <v>46443</v>
      </c>
      <c r="E6997">
        <v>0</v>
      </c>
      <c r="F6997">
        <v>0</v>
      </c>
      <c r="G6997">
        <v>0</v>
      </c>
      <c r="H6997">
        <v>0</v>
      </c>
      <c r="L6997">
        <v>44.003239000000001</v>
      </c>
      <c r="R6997">
        <v>81.787351999999998</v>
      </c>
      <c r="S6997" t="s">
        <v>90</v>
      </c>
      <c r="T6997" s="297">
        <v>46311.754166666666</v>
      </c>
    </row>
    <row r="6998" spans="1:20" x14ac:dyDescent="0.35">
      <c r="A6998" t="s">
        <v>120</v>
      </c>
      <c r="B6998" t="s">
        <v>121</v>
      </c>
      <c r="C6998" t="s">
        <v>93</v>
      </c>
      <c r="D6998" s="29">
        <v>46444</v>
      </c>
      <c r="E6998">
        <v>0</v>
      </c>
      <c r="F6998">
        <v>0</v>
      </c>
      <c r="G6998">
        <v>0</v>
      </c>
      <c r="H6998">
        <v>0</v>
      </c>
      <c r="L6998">
        <v>44.003239000000001</v>
      </c>
      <c r="R6998">
        <v>81.787351999999998</v>
      </c>
      <c r="S6998" t="s">
        <v>90</v>
      </c>
      <c r="T6998" s="297">
        <v>46311.754166666666</v>
      </c>
    </row>
    <row r="6999" spans="1:20" x14ac:dyDescent="0.35">
      <c r="A6999" t="s">
        <v>120</v>
      </c>
      <c r="B6999" t="s">
        <v>121</v>
      </c>
      <c r="C6999" t="s">
        <v>93</v>
      </c>
      <c r="D6999" s="29">
        <v>46445</v>
      </c>
      <c r="E6999">
        <v>0</v>
      </c>
      <c r="F6999">
        <v>0</v>
      </c>
      <c r="G6999">
        <v>0</v>
      </c>
      <c r="H6999">
        <v>0</v>
      </c>
      <c r="L6999">
        <v>44.003239000000001</v>
      </c>
      <c r="R6999">
        <v>81.787351999999998</v>
      </c>
      <c r="S6999" t="s">
        <v>90</v>
      </c>
      <c r="T6999" s="297">
        <v>46311.754166666666</v>
      </c>
    </row>
    <row r="7000" spans="1:20" x14ac:dyDescent="0.35">
      <c r="A7000" t="s">
        <v>120</v>
      </c>
      <c r="B7000" t="s">
        <v>121</v>
      </c>
      <c r="C7000" t="s">
        <v>93</v>
      </c>
      <c r="D7000" s="29">
        <v>46446</v>
      </c>
      <c r="E7000">
        <v>0</v>
      </c>
      <c r="F7000">
        <v>0</v>
      </c>
      <c r="G7000">
        <v>0</v>
      </c>
      <c r="H7000">
        <v>0</v>
      </c>
      <c r="L7000">
        <v>44.003239000000001</v>
      </c>
      <c r="R7000">
        <v>81.787351999999998</v>
      </c>
      <c r="S7000" t="s">
        <v>90</v>
      </c>
      <c r="T7000" s="297">
        <v>46311.754166666666</v>
      </c>
    </row>
    <row r="7001" spans="1:20" x14ac:dyDescent="0.35">
      <c r="A7001" t="s">
        <v>120</v>
      </c>
      <c r="B7001" t="s">
        <v>121</v>
      </c>
      <c r="C7001" t="s">
        <v>93</v>
      </c>
      <c r="D7001" s="29">
        <v>46447</v>
      </c>
      <c r="E7001">
        <v>0</v>
      </c>
      <c r="F7001">
        <v>0</v>
      </c>
      <c r="G7001">
        <v>0</v>
      </c>
      <c r="H7001">
        <v>0</v>
      </c>
      <c r="L7001">
        <v>44.003239000000001</v>
      </c>
      <c r="R7001">
        <v>81.787351999999998</v>
      </c>
      <c r="S7001" t="s">
        <v>90</v>
      </c>
      <c r="T7001" s="297">
        <v>46311.754166666666</v>
      </c>
    </row>
    <row r="7002" spans="1:20" x14ac:dyDescent="0.35">
      <c r="A7002" t="s">
        <v>120</v>
      </c>
      <c r="B7002" t="s">
        <v>121</v>
      </c>
      <c r="C7002" t="s">
        <v>93</v>
      </c>
      <c r="D7002" s="29">
        <v>46448</v>
      </c>
      <c r="E7002">
        <v>0</v>
      </c>
      <c r="F7002">
        <v>0</v>
      </c>
      <c r="G7002">
        <v>0</v>
      </c>
      <c r="H7002">
        <v>0</v>
      </c>
      <c r="L7002">
        <v>44.003239000000001</v>
      </c>
      <c r="R7002">
        <v>81.787351999999998</v>
      </c>
      <c r="S7002" t="s">
        <v>90</v>
      </c>
      <c r="T7002" s="297">
        <v>46311.754166666666</v>
      </c>
    </row>
    <row r="7003" spans="1:20" x14ac:dyDescent="0.35">
      <c r="A7003" t="s">
        <v>120</v>
      </c>
      <c r="B7003" t="s">
        <v>121</v>
      </c>
      <c r="C7003" t="s">
        <v>93</v>
      </c>
      <c r="D7003" s="29">
        <v>46449</v>
      </c>
      <c r="E7003">
        <v>0</v>
      </c>
      <c r="F7003">
        <v>0</v>
      </c>
      <c r="G7003">
        <v>0</v>
      </c>
      <c r="H7003">
        <v>0</v>
      </c>
      <c r="L7003">
        <v>44.003239000000001</v>
      </c>
      <c r="R7003">
        <v>81.787351999999998</v>
      </c>
      <c r="S7003" t="s">
        <v>90</v>
      </c>
      <c r="T7003" s="297">
        <v>46311.754166666666</v>
      </c>
    </row>
    <row r="7004" spans="1:20" x14ac:dyDescent="0.35">
      <c r="A7004" t="s">
        <v>120</v>
      </c>
      <c r="B7004" t="s">
        <v>121</v>
      </c>
      <c r="C7004" t="s">
        <v>93</v>
      </c>
      <c r="D7004" s="29">
        <v>46450</v>
      </c>
      <c r="E7004">
        <v>0</v>
      </c>
      <c r="F7004">
        <v>0</v>
      </c>
      <c r="G7004">
        <v>0</v>
      </c>
      <c r="H7004">
        <v>0</v>
      </c>
      <c r="L7004">
        <v>44.003239000000001</v>
      </c>
      <c r="R7004">
        <v>81.787351999999998</v>
      </c>
      <c r="S7004" t="s">
        <v>90</v>
      </c>
      <c r="T7004" s="297">
        <v>46311.754166666666</v>
      </c>
    </row>
    <row r="7005" spans="1:20" x14ac:dyDescent="0.35">
      <c r="A7005" t="s">
        <v>120</v>
      </c>
      <c r="B7005" t="s">
        <v>121</v>
      </c>
      <c r="C7005" t="s">
        <v>93</v>
      </c>
      <c r="D7005" s="29">
        <v>46451</v>
      </c>
      <c r="E7005">
        <v>0</v>
      </c>
      <c r="F7005">
        <v>0</v>
      </c>
      <c r="G7005">
        <v>0</v>
      </c>
      <c r="H7005">
        <v>0</v>
      </c>
      <c r="L7005">
        <v>44.003239000000001</v>
      </c>
      <c r="R7005">
        <v>81.787351999999998</v>
      </c>
      <c r="S7005" t="s">
        <v>90</v>
      </c>
      <c r="T7005" s="297">
        <v>46311.754166666666</v>
      </c>
    </row>
    <row r="7006" spans="1:20" x14ac:dyDescent="0.35">
      <c r="A7006" t="s">
        <v>120</v>
      </c>
      <c r="B7006" t="s">
        <v>121</v>
      </c>
      <c r="C7006" t="s">
        <v>93</v>
      </c>
      <c r="D7006" s="29">
        <v>46452</v>
      </c>
      <c r="E7006">
        <v>0</v>
      </c>
      <c r="F7006">
        <v>0</v>
      </c>
      <c r="G7006">
        <v>0</v>
      </c>
      <c r="H7006">
        <v>0</v>
      </c>
      <c r="L7006">
        <v>44.003239000000001</v>
      </c>
      <c r="R7006">
        <v>81.787351999999998</v>
      </c>
      <c r="S7006" t="s">
        <v>90</v>
      </c>
      <c r="T7006" s="297">
        <v>46311.754166666666</v>
      </c>
    </row>
    <row r="7007" spans="1:20" x14ac:dyDescent="0.35">
      <c r="A7007" t="s">
        <v>120</v>
      </c>
      <c r="B7007" t="s">
        <v>121</v>
      </c>
      <c r="C7007" t="s">
        <v>93</v>
      </c>
      <c r="D7007" s="29">
        <v>46453</v>
      </c>
      <c r="E7007">
        <v>0</v>
      </c>
      <c r="F7007">
        <v>0</v>
      </c>
      <c r="G7007">
        <v>0</v>
      </c>
      <c r="H7007">
        <v>0</v>
      </c>
      <c r="L7007">
        <v>44.003239000000001</v>
      </c>
      <c r="R7007">
        <v>81.787351999999998</v>
      </c>
      <c r="S7007" t="s">
        <v>90</v>
      </c>
      <c r="T7007" s="297">
        <v>46311.754166666666</v>
      </c>
    </row>
    <row r="7008" spans="1:20" x14ac:dyDescent="0.35">
      <c r="A7008" t="s">
        <v>120</v>
      </c>
      <c r="B7008" t="s">
        <v>121</v>
      </c>
      <c r="C7008" t="s">
        <v>93</v>
      </c>
      <c r="D7008" s="29">
        <v>46454</v>
      </c>
      <c r="E7008">
        <v>0</v>
      </c>
      <c r="F7008">
        <v>0</v>
      </c>
      <c r="G7008">
        <v>0</v>
      </c>
      <c r="H7008">
        <v>0</v>
      </c>
      <c r="L7008">
        <v>44.003239000000001</v>
      </c>
      <c r="R7008">
        <v>81.787351999999998</v>
      </c>
      <c r="S7008" t="s">
        <v>90</v>
      </c>
      <c r="T7008" s="297">
        <v>46311.754166666666</v>
      </c>
    </row>
    <row r="7009" spans="1:20" x14ac:dyDescent="0.35">
      <c r="A7009" t="s">
        <v>120</v>
      </c>
      <c r="B7009" t="s">
        <v>121</v>
      </c>
      <c r="C7009" t="s">
        <v>93</v>
      </c>
      <c r="D7009" s="29">
        <v>46455</v>
      </c>
      <c r="E7009">
        <v>0</v>
      </c>
      <c r="F7009">
        <v>0</v>
      </c>
      <c r="G7009">
        <v>0</v>
      </c>
      <c r="H7009">
        <v>0</v>
      </c>
      <c r="L7009">
        <v>44.003239000000001</v>
      </c>
      <c r="R7009">
        <v>81.787351999999998</v>
      </c>
      <c r="S7009" t="s">
        <v>90</v>
      </c>
      <c r="T7009" s="297">
        <v>46311.754166666666</v>
      </c>
    </row>
    <row r="7010" spans="1:20" x14ac:dyDescent="0.35">
      <c r="A7010" t="s">
        <v>120</v>
      </c>
      <c r="B7010" t="s">
        <v>121</v>
      </c>
      <c r="C7010" t="s">
        <v>93</v>
      </c>
      <c r="D7010" s="29">
        <v>46456</v>
      </c>
      <c r="E7010">
        <v>0</v>
      </c>
      <c r="F7010">
        <v>0</v>
      </c>
      <c r="G7010">
        <v>0</v>
      </c>
      <c r="H7010">
        <v>0</v>
      </c>
      <c r="L7010">
        <v>44.003239000000001</v>
      </c>
      <c r="R7010">
        <v>81.787351999999998</v>
      </c>
      <c r="S7010" t="s">
        <v>90</v>
      </c>
      <c r="T7010" s="297">
        <v>46311.754166666666</v>
      </c>
    </row>
    <row r="7011" spans="1:20" x14ac:dyDescent="0.35">
      <c r="A7011" t="s">
        <v>120</v>
      </c>
      <c r="B7011" t="s">
        <v>121</v>
      </c>
      <c r="C7011" t="s">
        <v>93</v>
      </c>
      <c r="D7011" s="29">
        <v>46457</v>
      </c>
      <c r="E7011">
        <v>0</v>
      </c>
      <c r="F7011">
        <v>0</v>
      </c>
      <c r="G7011">
        <v>0</v>
      </c>
      <c r="H7011">
        <v>0</v>
      </c>
      <c r="L7011">
        <v>44.003239000000001</v>
      </c>
      <c r="R7011">
        <v>81.787351999999998</v>
      </c>
      <c r="S7011" t="s">
        <v>90</v>
      </c>
      <c r="T7011" s="297">
        <v>46311.754166666666</v>
      </c>
    </row>
    <row r="7012" spans="1:20" x14ac:dyDescent="0.35">
      <c r="A7012" t="s">
        <v>120</v>
      </c>
      <c r="B7012" t="s">
        <v>121</v>
      </c>
      <c r="C7012" t="s">
        <v>93</v>
      </c>
      <c r="D7012" s="29">
        <v>46458</v>
      </c>
      <c r="E7012">
        <v>0</v>
      </c>
      <c r="F7012">
        <v>0</v>
      </c>
      <c r="G7012">
        <v>0</v>
      </c>
      <c r="H7012">
        <v>0</v>
      </c>
      <c r="L7012">
        <v>44.003239000000001</v>
      </c>
      <c r="R7012">
        <v>81.787351999999998</v>
      </c>
      <c r="S7012" t="s">
        <v>90</v>
      </c>
      <c r="T7012" s="297">
        <v>46311.754166666666</v>
      </c>
    </row>
    <row r="7013" spans="1:20" x14ac:dyDescent="0.35">
      <c r="A7013" t="s">
        <v>120</v>
      </c>
      <c r="B7013" t="s">
        <v>121</v>
      </c>
      <c r="C7013" t="s">
        <v>93</v>
      </c>
      <c r="D7013" s="29">
        <v>46459</v>
      </c>
      <c r="E7013">
        <v>0</v>
      </c>
      <c r="F7013">
        <v>0</v>
      </c>
      <c r="G7013">
        <v>0</v>
      </c>
      <c r="H7013">
        <v>0</v>
      </c>
      <c r="L7013">
        <v>44.003239000000001</v>
      </c>
      <c r="R7013">
        <v>81.787351999999998</v>
      </c>
      <c r="S7013" t="s">
        <v>90</v>
      </c>
      <c r="T7013" s="297">
        <v>46311.754166666666</v>
      </c>
    </row>
    <row r="7014" spans="1:20" x14ac:dyDescent="0.35">
      <c r="A7014" t="s">
        <v>120</v>
      </c>
      <c r="B7014" t="s">
        <v>121</v>
      </c>
      <c r="C7014" t="s">
        <v>93</v>
      </c>
      <c r="D7014" s="29">
        <v>46460</v>
      </c>
      <c r="E7014">
        <v>0</v>
      </c>
      <c r="F7014">
        <v>0</v>
      </c>
      <c r="G7014">
        <v>0</v>
      </c>
      <c r="H7014">
        <v>0</v>
      </c>
      <c r="L7014">
        <v>44.003239000000001</v>
      </c>
      <c r="R7014">
        <v>81.787351999999998</v>
      </c>
      <c r="S7014" t="s">
        <v>90</v>
      </c>
      <c r="T7014" s="297">
        <v>46311.754166666666</v>
      </c>
    </row>
    <row r="7015" spans="1:20" x14ac:dyDescent="0.35">
      <c r="A7015" t="s">
        <v>120</v>
      </c>
      <c r="B7015" t="s">
        <v>121</v>
      </c>
      <c r="C7015" t="s">
        <v>93</v>
      </c>
      <c r="D7015" s="29">
        <v>46461</v>
      </c>
      <c r="E7015">
        <v>0</v>
      </c>
      <c r="F7015">
        <v>0</v>
      </c>
      <c r="G7015">
        <v>0</v>
      </c>
      <c r="H7015">
        <v>0</v>
      </c>
      <c r="L7015">
        <v>44.003239000000001</v>
      </c>
      <c r="R7015">
        <v>81.787351999999998</v>
      </c>
      <c r="S7015" t="s">
        <v>90</v>
      </c>
      <c r="T7015" s="297">
        <v>46311.754166666666</v>
      </c>
    </row>
    <row r="7016" spans="1:20" x14ac:dyDescent="0.35">
      <c r="A7016" t="s">
        <v>120</v>
      </c>
      <c r="B7016" t="s">
        <v>121</v>
      </c>
      <c r="C7016" t="s">
        <v>93</v>
      </c>
      <c r="D7016" s="29">
        <v>46462</v>
      </c>
      <c r="E7016">
        <v>0</v>
      </c>
      <c r="F7016">
        <v>0</v>
      </c>
      <c r="G7016">
        <v>0</v>
      </c>
      <c r="H7016">
        <v>0</v>
      </c>
      <c r="L7016">
        <v>44.003239000000001</v>
      </c>
      <c r="R7016">
        <v>81.787351999999998</v>
      </c>
      <c r="S7016" t="s">
        <v>90</v>
      </c>
      <c r="T7016" s="297">
        <v>46311.754166666666</v>
      </c>
    </row>
    <row r="7017" spans="1:20" x14ac:dyDescent="0.35">
      <c r="A7017" t="s">
        <v>120</v>
      </c>
      <c r="B7017" t="s">
        <v>121</v>
      </c>
      <c r="C7017" t="s">
        <v>93</v>
      </c>
      <c r="D7017" s="29">
        <v>46463</v>
      </c>
      <c r="E7017">
        <v>0</v>
      </c>
      <c r="F7017">
        <v>0</v>
      </c>
      <c r="G7017">
        <v>0</v>
      </c>
      <c r="H7017">
        <v>0</v>
      </c>
      <c r="L7017">
        <v>44.003239000000001</v>
      </c>
      <c r="R7017">
        <v>81.787351999999998</v>
      </c>
      <c r="S7017" t="s">
        <v>90</v>
      </c>
      <c r="T7017" s="297">
        <v>46311.754166666666</v>
      </c>
    </row>
    <row r="7018" spans="1:20" x14ac:dyDescent="0.35">
      <c r="A7018" t="s">
        <v>120</v>
      </c>
      <c r="B7018" t="s">
        <v>121</v>
      </c>
      <c r="C7018" t="s">
        <v>93</v>
      </c>
      <c r="D7018" s="29">
        <v>46464</v>
      </c>
      <c r="E7018">
        <v>0</v>
      </c>
      <c r="F7018">
        <v>0</v>
      </c>
      <c r="G7018">
        <v>0</v>
      </c>
      <c r="H7018">
        <v>0</v>
      </c>
      <c r="L7018">
        <v>44.003239000000001</v>
      </c>
      <c r="R7018">
        <v>81.787351999999998</v>
      </c>
      <c r="S7018" t="s">
        <v>90</v>
      </c>
      <c r="T7018" s="297">
        <v>46311.754166666666</v>
      </c>
    </row>
    <row r="7019" spans="1:20" x14ac:dyDescent="0.35">
      <c r="A7019" t="s">
        <v>120</v>
      </c>
      <c r="B7019" t="s">
        <v>121</v>
      </c>
      <c r="C7019" t="s">
        <v>93</v>
      </c>
      <c r="D7019" s="29">
        <v>46465</v>
      </c>
      <c r="E7019">
        <v>0</v>
      </c>
      <c r="F7019">
        <v>0</v>
      </c>
      <c r="G7019">
        <v>0</v>
      </c>
      <c r="H7019">
        <v>0</v>
      </c>
      <c r="L7019">
        <v>44.003239000000001</v>
      </c>
      <c r="R7019">
        <v>81.787351999999998</v>
      </c>
      <c r="S7019" t="s">
        <v>90</v>
      </c>
      <c r="T7019" s="297">
        <v>46311.754166666666</v>
      </c>
    </row>
    <row r="7020" spans="1:20" x14ac:dyDescent="0.35">
      <c r="A7020" t="s">
        <v>120</v>
      </c>
      <c r="B7020" t="s">
        <v>121</v>
      </c>
      <c r="C7020" t="s">
        <v>93</v>
      </c>
      <c r="D7020" s="29">
        <v>46466</v>
      </c>
      <c r="E7020">
        <v>0</v>
      </c>
      <c r="F7020">
        <v>0</v>
      </c>
      <c r="G7020">
        <v>0</v>
      </c>
      <c r="H7020">
        <v>0</v>
      </c>
      <c r="L7020">
        <v>44.003239000000001</v>
      </c>
      <c r="R7020">
        <v>81.787351999999998</v>
      </c>
      <c r="S7020" t="s">
        <v>90</v>
      </c>
      <c r="T7020" s="297">
        <v>46311.754166666666</v>
      </c>
    </row>
    <row r="7021" spans="1:20" x14ac:dyDescent="0.35">
      <c r="A7021" t="s">
        <v>120</v>
      </c>
      <c r="B7021" t="s">
        <v>121</v>
      </c>
      <c r="C7021" t="s">
        <v>93</v>
      </c>
      <c r="D7021" s="29">
        <v>46467</v>
      </c>
      <c r="E7021">
        <v>0</v>
      </c>
      <c r="F7021">
        <v>0</v>
      </c>
      <c r="G7021">
        <v>0</v>
      </c>
      <c r="H7021">
        <v>0</v>
      </c>
      <c r="L7021">
        <v>44.003239000000001</v>
      </c>
      <c r="R7021">
        <v>81.787351999999998</v>
      </c>
      <c r="S7021" t="s">
        <v>90</v>
      </c>
      <c r="T7021" s="297">
        <v>46311.754166666666</v>
      </c>
    </row>
    <row r="7022" spans="1:20" x14ac:dyDescent="0.35">
      <c r="A7022" t="s">
        <v>120</v>
      </c>
      <c r="B7022" t="s">
        <v>121</v>
      </c>
      <c r="C7022" t="s">
        <v>93</v>
      </c>
      <c r="D7022" s="29">
        <v>46468</v>
      </c>
      <c r="E7022">
        <v>0</v>
      </c>
      <c r="F7022">
        <v>0</v>
      </c>
      <c r="G7022">
        <v>0</v>
      </c>
      <c r="H7022">
        <v>0</v>
      </c>
      <c r="L7022">
        <v>44.003239000000001</v>
      </c>
      <c r="R7022">
        <v>81.787351999999998</v>
      </c>
      <c r="S7022" t="s">
        <v>90</v>
      </c>
      <c r="T7022" s="297">
        <v>46311.754166666666</v>
      </c>
    </row>
    <row r="7023" spans="1:20" x14ac:dyDescent="0.35">
      <c r="A7023" t="s">
        <v>120</v>
      </c>
      <c r="B7023" t="s">
        <v>121</v>
      </c>
      <c r="C7023" t="s">
        <v>93</v>
      </c>
      <c r="D7023" s="29">
        <v>46469</v>
      </c>
      <c r="E7023">
        <v>0</v>
      </c>
      <c r="F7023">
        <v>0</v>
      </c>
      <c r="G7023">
        <v>0</v>
      </c>
      <c r="H7023">
        <v>0</v>
      </c>
      <c r="L7023">
        <v>44.003239000000001</v>
      </c>
      <c r="R7023">
        <v>81.787351999999998</v>
      </c>
      <c r="S7023" t="s">
        <v>90</v>
      </c>
      <c r="T7023" s="297">
        <v>46311.754166666666</v>
      </c>
    </row>
    <row r="7024" spans="1:20" x14ac:dyDescent="0.35">
      <c r="A7024" t="s">
        <v>120</v>
      </c>
      <c r="B7024" t="s">
        <v>121</v>
      </c>
      <c r="C7024" t="s">
        <v>93</v>
      </c>
      <c r="D7024" s="29">
        <v>46470</v>
      </c>
      <c r="E7024">
        <v>0</v>
      </c>
      <c r="F7024">
        <v>0</v>
      </c>
      <c r="G7024">
        <v>0</v>
      </c>
      <c r="H7024">
        <v>0</v>
      </c>
      <c r="L7024">
        <v>44.003239000000001</v>
      </c>
      <c r="R7024">
        <v>81.787351999999998</v>
      </c>
      <c r="S7024" t="s">
        <v>90</v>
      </c>
      <c r="T7024" s="297">
        <v>46311.754166666666</v>
      </c>
    </row>
    <row r="7025" spans="1:20" x14ac:dyDescent="0.35">
      <c r="A7025" t="s">
        <v>120</v>
      </c>
      <c r="B7025" t="s">
        <v>121</v>
      </c>
      <c r="C7025" t="s">
        <v>93</v>
      </c>
      <c r="D7025" s="29">
        <v>46471</v>
      </c>
      <c r="E7025">
        <v>0</v>
      </c>
      <c r="F7025">
        <v>0</v>
      </c>
      <c r="G7025">
        <v>0</v>
      </c>
      <c r="H7025">
        <v>0</v>
      </c>
      <c r="L7025">
        <v>44.003239000000001</v>
      </c>
      <c r="R7025">
        <v>81.787351999999998</v>
      </c>
      <c r="S7025" t="s">
        <v>90</v>
      </c>
      <c r="T7025" s="297">
        <v>46311.754166666666</v>
      </c>
    </row>
    <row r="7026" spans="1:20" x14ac:dyDescent="0.35">
      <c r="A7026" t="s">
        <v>120</v>
      </c>
      <c r="B7026" t="s">
        <v>121</v>
      </c>
      <c r="C7026" t="s">
        <v>93</v>
      </c>
      <c r="D7026" s="29">
        <v>46472</v>
      </c>
      <c r="E7026">
        <v>0</v>
      </c>
      <c r="F7026">
        <v>0</v>
      </c>
      <c r="G7026">
        <v>0</v>
      </c>
      <c r="H7026">
        <v>0</v>
      </c>
      <c r="L7026">
        <v>44.003239000000001</v>
      </c>
      <c r="R7026">
        <v>81.787351999999998</v>
      </c>
      <c r="S7026" t="s">
        <v>90</v>
      </c>
      <c r="T7026" s="297">
        <v>46311.754166666666</v>
      </c>
    </row>
    <row r="7027" spans="1:20" x14ac:dyDescent="0.35">
      <c r="A7027" t="s">
        <v>120</v>
      </c>
      <c r="B7027" t="s">
        <v>121</v>
      </c>
      <c r="C7027" t="s">
        <v>93</v>
      </c>
      <c r="D7027" s="29">
        <v>46473</v>
      </c>
      <c r="E7027">
        <v>0</v>
      </c>
      <c r="F7027">
        <v>0</v>
      </c>
      <c r="G7027">
        <v>0</v>
      </c>
      <c r="H7027">
        <v>0</v>
      </c>
      <c r="L7027">
        <v>44.003239000000001</v>
      </c>
      <c r="R7027">
        <v>81.787351999999998</v>
      </c>
      <c r="S7027" t="s">
        <v>90</v>
      </c>
      <c r="T7027" s="297">
        <v>46311.754166666666</v>
      </c>
    </row>
    <row r="7028" spans="1:20" x14ac:dyDescent="0.35">
      <c r="A7028" t="s">
        <v>120</v>
      </c>
      <c r="B7028" t="s">
        <v>121</v>
      </c>
      <c r="C7028" t="s">
        <v>93</v>
      </c>
      <c r="D7028" s="29">
        <v>46474</v>
      </c>
      <c r="E7028">
        <v>0</v>
      </c>
      <c r="F7028">
        <v>0</v>
      </c>
      <c r="G7028">
        <v>0</v>
      </c>
      <c r="H7028">
        <v>0</v>
      </c>
      <c r="L7028">
        <v>44.003239000000001</v>
      </c>
      <c r="R7028">
        <v>81.787351999999998</v>
      </c>
      <c r="S7028" t="s">
        <v>90</v>
      </c>
      <c r="T7028" s="297">
        <v>46311.754166666666</v>
      </c>
    </row>
    <row r="7029" spans="1:20" x14ac:dyDescent="0.35">
      <c r="A7029" t="s">
        <v>120</v>
      </c>
      <c r="B7029" t="s">
        <v>121</v>
      </c>
      <c r="C7029" t="s">
        <v>93</v>
      </c>
      <c r="D7029" s="29">
        <v>46475</v>
      </c>
      <c r="E7029">
        <v>0</v>
      </c>
      <c r="F7029">
        <v>0</v>
      </c>
      <c r="G7029">
        <v>0</v>
      </c>
      <c r="H7029">
        <v>0</v>
      </c>
      <c r="L7029">
        <v>44.003239000000001</v>
      </c>
      <c r="R7029">
        <v>81.787351999999998</v>
      </c>
      <c r="S7029" t="s">
        <v>90</v>
      </c>
      <c r="T7029" s="297">
        <v>46311.754166666666</v>
      </c>
    </row>
    <row r="7030" spans="1:20" x14ac:dyDescent="0.35">
      <c r="A7030" t="s">
        <v>120</v>
      </c>
      <c r="B7030" t="s">
        <v>121</v>
      </c>
      <c r="C7030" t="s">
        <v>93</v>
      </c>
      <c r="D7030" s="29">
        <v>46476</v>
      </c>
      <c r="E7030">
        <v>0</v>
      </c>
      <c r="F7030">
        <v>0</v>
      </c>
      <c r="G7030">
        <v>0</v>
      </c>
      <c r="H7030">
        <v>0</v>
      </c>
      <c r="L7030">
        <v>44.003239000000001</v>
      </c>
      <c r="R7030">
        <v>81.787351999999998</v>
      </c>
      <c r="S7030" t="s">
        <v>90</v>
      </c>
      <c r="T7030" s="297">
        <v>46311.754166666666</v>
      </c>
    </row>
    <row r="7031" spans="1:20" x14ac:dyDescent="0.35">
      <c r="A7031" t="s">
        <v>120</v>
      </c>
      <c r="B7031" t="s">
        <v>121</v>
      </c>
      <c r="C7031" t="s">
        <v>93</v>
      </c>
      <c r="D7031" s="29">
        <v>46477</v>
      </c>
      <c r="E7031">
        <v>0</v>
      </c>
      <c r="F7031">
        <v>0</v>
      </c>
      <c r="G7031">
        <v>0</v>
      </c>
      <c r="H7031">
        <v>0</v>
      </c>
      <c r="L7031">
        <v>44.003239000000001</v>
      </c>
      <c r="R7031">
        <v>81.787351999999998</v>
      </c>
      <c r="S7031" t="s">
        <v>90</v>
      </c>
      <c r="T7031" s="297">
        <v>46311.754166666666</v>
      </c>
    </row>
    <row r="7032" spans="1:20" x14ac:dyDescent="0.35">
      <c r="A7032" t="s">
        <v>120</v>
      </c>
      <c r="B7032" t="s">
        <v>121</v>
      </c>
      <c r="C7032" t="s">
        <v>93</v>
      </c>
      <c r="D7032" s="29">
        <v>46478</v>
      </c>
      <c r="E7032">
        <v>0</v>
      </c>
      <c r="F7032">
        <v>0</v>
      </c>
      <c r="G7032">
        <v>0</v>
      </c>
      <c r="H7032">
        <v>0</v>
      </c>
      <c r="R7032">
        <v>0</v>
      </c>
      <c r="S7032" t="s">
        <v>90</v>
      </c>
      <c r="T7032" s="297">
        <v>46311.754166666666</v>
      </c>
    </row>
    <row r="7033" spans="1:20" x14ac:dyDescent="0.35">
      <c r="A7033" t="s">
        <v>120</v>
      </c>
      <c r="B7033" t="s">
        <v>121</v>
      </c>
      <c r="C7033" t="s">
        <v>93</v>
      </c>
      <c r="D7033" s="29">
        <v>46479</v>
      </c>
      <c r="E7033">
        <v>0</v>
      </c>
      <c r="F7033">
        <v>0</v>
      </c>
      <c r="G7033">
        <v>0</v>
      </c>
      <c r="H7033">
        <v>0</v>
      </c>
      <c r="R7033">
        <v>0</v>
      </c>
      <c r="S7033" t="s">
        <v>90</v>
      </c>
      <c r="T7033" s="297">
        <v>46311.754166666666</v>
      </c>
    </row>
    <row r="7034" spans="1:20" x14ac:dyDescent="0.35">
      <c r="A7034" t="s">
        <v>120</v>
      </c>
      <c r="B7034" t="s">
        <v>121</v>
      </c>
      <c r="C7034" t="s">
        <v>93</v>
      </c>
      <c r="D7034" s="29">
        <v>46480</v>
      </c>
      <c r="E7034">
        <v>0</v>
      </c>
      <c r="F7034">
        <v>0</v>
      </c>
      <c r="G7034">
        <v>0</v>
      </c>
      <c r="H7034">
        <v>0</v>
      </c>
      <c r="R7034">
        <v>0</v>
      </c>
      <c r="S7034" t="s">
        <v>90</v>
      </c>
      <c r="T7034" s="297">
        <v>46311.754166666666</v>
      </c>
    </row>
    <row r="7035" spans="1:20" x14ac:dyDescent="0.35">
      <c r="A7035" t="s">
        <v>120</v>
      </c>
      <c r="B7035" t="s">
        <v>121</v>
      </c>
      <c r="C7035" t="s">
        <v>93</v>
      </c>
      <c r="D7035" s="29">
        <v>46481</v>
      </c>
      <c r="E7035">
        <v>0</v>
      </c>
      <c r="F7035">
        <v>0</v>
      </c>
      <c r="G7035">
        <v>0</v>
      </c>
      <c r="H7035">
        <v>0</v>
      </c>
      <c r="R7035">
        <v>0</v>
      </c>
      <c r="S7035" t="s">
        <v>90</v>
      </c>
      <c r="T7035" s="297">
        <v>46311.754166666666</v>
      </c>
    </row>
    <row r="7036" spans="1:20" x14ac:dyDescent="0.35">
      <c r="A7036" t="s">
        <v>120</v>
      </c>
      <c r="B7036" t="s">
        <v>121</v>
      </c>
      <c r="C7036" t="s">
        <v>93</v>
      </c>
      <c r="D7036" s="29">
        <v>46482</v>
      </c>
      <c r="E7036">
        <v>0</v>
      </c>
      <c r="F7036">
        <v>0</v>
      </c>
      <c r="G7036">
        <v>0</v>
      </c>
      <c r="H7036">
        <v>0</v>
      </c>
      <c r="R7036">
        <v>0</v>
      </c>
      <c r="S7036" t="s">
        <v>90</v>
      </c>
      <c r="T7036" s="297">
        <v>46311.754166666666</v>
      </c>
    </row>
    <row r="7037" spans="1:20" x14ac:dyDescent="0.35">
      <c r="A7037" t="s">
        <v>120</v>
      </c>
      <c r="B7037" t="s">
        <v>121</v>
      </c>
      <c r="C7037" t="s">
        <v>93</v>
      </c>
      <c r="D7037" s="29">
        <v>46483</v>
      </c>
      <c r="E7037">
        <v>0</v>
      </c>
      <c r="F7037">
        <v>0</v>
      </c>
      <c r="G7037">
        <v>0</v>
      </c>
      <c r="H7037">
        <v>0</v>
      </c>
      <c r="R7037">
        <v>0</v>
      </c>
      <c r="S7037" t="s">
        <v>90</v>
      </c>
      <c r="T7037" s="297">
        <v>46311.754166666666</v>
      </c>
    </row>
    <row r="7038" spans="1:20" x14ac:dyDescent="0.35">
      <c r="A7038" t="s">
        <v>120</v>
      </c>
      <c r="B7038" t="s">
        <v>121</v>
      </c>
      <c r="C7038" t="s">
        <v>93</v>
      </c>
      <c r="D7038" s="29">
        <v>46484</v>
      </c>
      <c r="E7038">
        <v>0</v>
      </c>
      <c r="F7038">
        <v>0</v>
      </c>
      <c r="G7038">
        <v>0</v>
      </c>
      <c r="H7038">
        <v>0</v>
      </c>
      <c r="R7038">
        <v>0</v>
      </c>
      <c r="S7038" t="s">
        <v>90</v>
      </c>
      <c r="T7038" s="297">
        <v>46311.754166666666</v>
      </c>
    </row>
    <row r="7039" spans="1:20" x14ac:dyDescent="0.35">
      <c r="A7039" t="s">
        <v>120</v>
      </c>
      <c r="B7039" t="s">
        <v>121</v>
      </c>
      <c r="C7039" t="s">
        <v>93</v>
      </c>
      <c r="D7039" s="29">
        <v>46485</v>
      </c>
      <c r="E7039">
        <v>0</v>
      </c>
      <c r="F7039">
        <v>0</v>
      </c>
      <c r="G7039">
        <v>0</v>
      </c>
      <c r="H7039">
        <v>0</v>
      </c>
      <c r="R7039">
        <v>0</v>
      </c>
      <c r="S7039" t="s">
        <v>90</v>
      </c>
      <c r="T7039" s="297">
        <v>46311.754166666666</v>
      </c>
    </row>
    <row r="7040" spans="1:20" x14ac:dyDescent="0.35">
      <c r="A7040" t="s">
        <v>120</v>
      </c>
      <c r="B7040" t="s">
        <v>121</v>
      </c>
      <c r="C7040" t="s">
        <v>93</v>
      </c>
      <c r="D7040" s="29">
        <v>46486</v>
      </c>
      <c r="E7040">
        <v>0</v>
      </c>
      <c r="F7040">
        <v>0</v>
      </c>
      <c r="G7040">
        <v>0</v>
      </c>
      <c r="H7040">
        <v>0</v>
      </c>
      <c r="R7040">
        <v>0</v>
      </c>
      <c r="S7040" t="s">
        <v>90</v>
      </c>
      <c r="T7040" s="297">
        <v>46311.754166666666</v>
      </c>
    </row>
    <row r="7041" spans="1:20" x14ac:dyDescent="0.35">
      <c r="A7041" t="s">
        <v>120</v>
      </c>
      <c r="B7041" t="s">
        <v>121</v>
      </c>
      <c r="C7041" t="s">
        <v>93</v>
      </c>
      <c r="D7041" s="29">
        <v>46487</v>
      </c>
      <c r="E7041">
        <v>0</v>
      </c>
      <c r="F7041">
        <v>0</v>
      </c>
      <c r="G7041">
        <v>0</v>
      </c>
      <c r="H7041">
        <v>0</v>
      </c>
      <c r="R7041">
        <v>0</v>
      </c>
      <c r="S7041" t="s">
        <v>90</v>
      </c>
      <c r="T7041" s="297">
        <v>46311.754166666666</v>
      </c>
    </row>
    <row r="7042" spans="1:20" x14ac:dyDescent="0.35">
      <c r="A7042" t="s">
        <v>120</v>
      </c>
      <c r="B7042" t="s">
        <v>121</v>
      </c>
      <c r="C7042" t="s">
        <v>93</v>
      </c>
      <c r="D7042" s="29">
        <v>46488</v>
      </c>
      <c r="E7042">
        <v>0</v>
      </c>
      <c r="F7042">
        <v>0</v>
      </c>
      <c r="G7042">
        <v>0</v>
      </c>
      <c r="H7042">
        <v>0</v>
      </c>
      <c r="R7042">
        <v>0</v>
      </c>
      <c r="S7042" t="s">
        <v>90</v>
      </c>
      <c r="T7042" s="297">
        <v>46311.754166666666</v>
      </c>
    </row>
    <row r="7043" spans="1:20" x14ac:dyDescent="0.35">
      <c r="A7043" t="s">
        <v>120</v>
      </c>
      <c r="B7043" t="s">
        <v>121</v>
      </c>
      <c r="C7043" t="s">
        <v>93</v>
      </c>
      <c r="D7043" s="29">
        <v>46489</v>
      </c>
      <c r="E7043">
        <v>0</v>
      </c>
      <c r="F7043">
        <v>0</v>
      </c>
      <c r="G7043">
        <v>0</v>
      </c>
      <c r="H7043">
        <v>0</v>
      </c>
      <c r="R7043">
        <v>0</v>
      </c>
      <c r="S7043" t="s">
        <v>90</v>
      </c>
      <c r="T7043" s="297">
        <v>46311.754166666666</v>
      </c>
    </row>
    <row r="7044" spans="1:20" x14ac:dyDescent="0.35">
      <c r="A7044" t="s">
        <v>120</v>
      </c>
      <c r="B7044" t="s">
        <v>121</v>
      </c>
      <c r="C7044" t="s">
        <v>93</v>
      </c>
      <c r="D7044" s="29">
        <v>46490</v>
      </c>
      <c r="E7044">
        <v>0</v>
      </c>
      <c r="F7044">
        <v>0</v>
      </c>
      <c r="G7044">
        <v>0</v>
      </c>
      <c r="H7044">
        <v>0</v>
      </c>
      <c r="R7044">
        <v>0</v>
      </c>
      <c r="S7044" t="s">
        <v>90</v>
      </c>
      <c r="T7044" s="297">
        <v>46311.754166666666</v>
      </c>
    </row>
    <row r="7045" spans="1:20" x14ac:dyDescent="0.35">
      <c r="A7045" t="s">
        <v>120</v>
      </c>
      <c r="B7045" t="s">
        <v>121</v>
      </c>
      <c r="C7045" t="s">
        <v>93</v>
      </c>
      <c r="D7045" s="29">
        <v>46491</v>
      </c>
      <c r="E7045">
        <v>0</v>
      </c>
      <c r="F7045">
        <v>0</v>
      </c>
      <c r="G7045">
        <v>0</v>
      </c>
      <c r="H7045">
        <v>0</v>
      </c>
      <c r="R7045">
        <v>0</v>
      </c>
      <c r="S7045" t="s">
        <v>90</v>
      </c>
      <c r="T7045" s="297">
        <v>46311.754166666666</v>
      </c>
    </row>
    <row r="7046" spans="1:20" x14ac:dyDescent="0.35">
      <c r="A7046" t="s">
        <v>120</v>
      </c>
      <c r="B7046" t="s">
        <v>121</v>
      </c>
      <c r="C7046" t="s">
        <v>93</v>
      </c>
      <c r="D7046" s="29">
        <v>46492</v>
      </c>
      <c r="E7046">
        <v>0</v>
      </c>
      <c r="F7046">
        <v>0</v>
      </c>
      <c r="G7046">
        <v>0</v>
      </c>
      <c r="H7046">
        <v>0</v>
      </c>
      <c r="R7046">
        <v>0</v>
      </c>
      <c r="S7046" t="s">
        <v>90</v>
      </c>
      <c r="T7046" s="297">
        <v>46311.754166666666</v>
      </c>
    </row>
    <row r="7047" spans="1:20" x14ac:dyDescent="0.35">
      <c r="A7047" t="s">
        <v>120</v>
      </c>
      <c r="B7047" t="s">
        <v>121</v>
      </c>
      <c r="C7047" t="s">
        <v>93</v>
      </c>
      <c r="D7047" s="29">
        <v>46493</v>
      </c>
      <c r="E7047">
        <v>0</v>
      </c>
      <c r="F7047">
        <v>0</v>
      </c>
      <c r="G7047">
        <v>0</v>
      </c>
      <c r="H7047">
        <v>0</v>
      </c>
      <c r="R7047">
        <v>0</v>
      </c>
      <c r="S7047" t="s">
        <v>90</v>
      </c>
      <c r="T7047" s="297">
        <v>46311.754166666666</v>
      </c>
    </row>
    <row r="7048" spans="1:20" x14ac:dyDescent="0.35">
      <c r="A7048" t="s">
        <v>120</v>
      </c>
      <c r="B7048" t="s">
        <v>121</v>
      </c>
      <c r="C7048" t="s">
        <v>93</v>
      </c>
      <c r="D7048" s="29">
        <v>46494</v>
      </c>
      <c r="E7048">
        <v>0</v>
      </c>
      <c r="F7048">
        <v>0</v>
      </c>
      <c r="G7048">
        <v>0</v>
      </c>
      <c r="H7048">
        <v>0</v>
      </c>
      <c r="R7048">
        <v>0</v>
      </c>
      <c r="S7048" t="s">
        <v>90</v>
      </c>
      <c r="T7048" s="297">
        <v>46311.754166666666</v>
      </c>
    </row>
    <row r="7049" spans="1:20" x14ac:dyDescent="0.35">
      <c r="A7049" t="s">
        <v>120</v>
      </c>
      <c r="B7049" t="s">
        <v>121</v>
      </c>
      <c r="C7049" t="s">
        <v>93</v>
      </c>
      <c r="D7049" s="29">
        <v>46495</v>
      </c>
      <c r="E7049">
        <v>0</v>
      </c>
      <c r="F7049">
        <v>0</v>
      </c>
      <c r="G7049">
        <v>0</v>
      </c>
      <c r="H7049">
        <v>0</v>
      </c>
      <c r="R7049">
        <v>0</v>
      </c>
      <c r="S7049" t="s">
        <v>90</v>
      </c>
      <c r="T7049" s="297">
        <v>46311.754166666666</v>
      </c>
    </row>
    <row r="7050" spans="1:20" x14ac:dyDescent="0.35">
      <c r="A7050" t="s">
        <v>120</v>
      </c>
      <c r="B7050" t="s">
        <v>121</v>
      </c>
      <c r="C7050" t="s">
        <v>93</v>
      </c>
      <c r="D7050" s="29">
        <v>46496</v>
      </c>
      <c r="E7050">
        <v>0</v>
      </c>
      <c r="F7050">
        <v>0</v>
      </c>
      <c r="G7050">
        <v>0</v>
      </c>
      <c r="H7050">
        <v>0</v>
      </c>
      <c r="R7050">
        <v>0</v>
      </c>
      <c r="S7050" t="s">
        <v>90</v>
      </c>
      <c r="T7050" s="297">
        <v>46311.754166666666</v>
      </c>
    </row>
    <row r="7051" spans="1:20" x14ac:dyDescent="0.35">
      <c r="A7051" t="s">
        <v>120</v>
      </c>
      <c r="B7051" t="s">
        <v>121</v>
      </c>
      <c r="C7051" t="s">
        <v>93</v>
      </c>
      <c r="D7051" s="29">
        <v>46497</v>
      </c>
      <c r="E7051">
        <v>0</v>
      </c>
      <c r="F7051">
        <v>0</v>
      </c>
      <c r="G7051">
        <v>0</v>
      </c>
      <c r="H7051">
        <v>0</v>
      </c>
      <c r="R7051">
        <v>0</v>
      </c>
      <c r="S7051" t="s">
        <v>90</v>
      </c>
      <c r="T7051" s="297">
        <v>46311.754166666666</v>
      </c>
    </row>
    <row r="7052" spans="1:20" x14ac:dyDescent="0.35">
      <c r="A7052" t="s">
        <v>120</v>
      </c>
      <c r="B7052" t="s">
        <v>121</v>
      </c>
      <c r="C7052" t="s">
        <v>93</v>
      </c>
      <c r="D7052" s="29">
        <v>46498</v>
      </c>
      <c r="E7052">
        <v>0</v>
      </c>
      <c r="F7052">
        <v>0</v>
      </c>
      <c r="G7052">
        <v>0</v>
      </c>
      <c r="H7052">
        <v>0</v>
      </c>
      <c r="R7052">
        <v>0</v>
      </c>
      <c r="S7052" t="s">
        <v>90</v>
      </c>
      <c r="T7052" s="297">
        <v>46311.754166666666</v>
      </c>
    </row>
    <row r="7053" spans="1:20" x14ac:dyDescent="0.35">
      <c r="A7053" t="s">
        <v>120</v>
      </c>
      <c r="B7053" t="s">
        <v>121</v>
      </c>
      <c r="C7053" t="s">
        <v>93</v>
      </c>
      <c r="D7053" s="29">
        <v>46499</v>
      </c>
      <c r="E7053">
        <v>0</v>
      </c>
      <c r="F7053">
        <v>0</v>
      </c>
      <c r="G7053">
        <v>0</v>
      </c>
      <c r="H7053">
        <v>0</v>
      </c>
      <c r="R7053">
        <v>0</v>
      </c>
      <c r="S7053" t="s">
        <v>90</v>
      </c>
      <c r="T7053" s="297">
        <v>46311.754166666666</v>
      </c>
    </row>
    <row r="7054" spans="1:20" x14ac:dyDescent="0.35">
      <c r="A7054" t="s">
        <v>120</v>
      </c>
      <c r="B7054" t="s">
        <v>121</v>
      </c>
      <c r="C7054" t="s">
        <v>93</v>
      </c>
      <c r="D7054" s="29">
        <v>46500</v>
      </c>
      <c r="E7054">
        <v>0</v>
      </c>
      <c r="F7054">
        <v>0</v>
      </c>
      <c r="G7054">
        <v>0</v>
      </c>
      <c r="H7054">
        <v>0</v>
      </c>
      <c r="R7054">
        <v>0</v>
      </c>
      <c r="S7054" t="s">
        <v>90</v>
      </c>
      <c r="T7054" s="297">
        <v>46311.754166666666</v>
      </c>
    </row>
    <row r="7055" spans="1:20" x14ac:dyDescent="0.35">
      <c r="A7055" t="s">
        <v>120</v>
      </c>
      <c r="B7055" t="s">
        <v>121</v>
      </c>
      <c r="C7055" t="s">
        <v>93</v>
      </c>
      <c r="D7055" s="29">
        <v>46501</v>
      </c>
      <c r="E7055">
        <v>0</v>
      </c>
      <c r="F7055">
        <v>0</v>
      </c>
      <c r="G7055">
        <v>0</v>
      </c>
      <c r="H7055">
        <v>0</v>
      </c>
      <c r="R7055">
        <v>0</v>
      </c>
      <c r="S7055" t="s">
        <v>90</v>
      </c>
      <c r="T7055" s="297">
        <v>46311.754166666666</v>
      </c>
    </row>
    <row r="7056" spans="1:20" x14ac:dyDescent="0.35">
      <c r="A7056" t="s">
        <v>120</v>
      </c>
      <c r="B7056" t="s">
        <v>121</v>
      </c>
      <c r="C7056" t="s">
        <v>93</v>
      </c>
      <c r="D7056" s="29">
        <v>46502</v>
      </c>
      <c r="E7056">
        <v>0</v>
      </c>
      <c r="F7056">
        <v>0</v>
      </c>
      <c r="G7056">
        <v>0</v>
      </c>
      <c r="H7056">
        <v>0</v>
      </c>
      <c r="R7056">
        <v>0</v>
      </c>
      <c r="S7056" t="s">
        <v>90</v>
      </c>
      <c r="T7056" s="297">
        <v>46311.754166666666</v>
      </c>
    </row>
    <row r="7057" spans="1:20" x14ac:dyDescent="0.35">
      <c r="A7057" t="s">
        <v>120</v>
      </c>
      <c r="B7057" t="s">
        <v>121</v>
      </c>
      <c r="C7057" t="s">
        <v>93</v>
      </c>
      <c r="D7057" s="29">
        <v>46503</v>
      </c>
      <c r="E7057">
        <v>0</v>
      </c>
      <c r="F7057">
        <v>0</v>
      </c>
      <c r="G7057">
        <v>0</v>
      </c>
      <c r="H7057">
        <v>0</v>
      </c>
      <c r="R7057">
        <v>0</v>
      </c>
      <c r="S7057" t="s">
        <v>90</v>
      </c>
      <c r="T7057" s="297">
        <v>46311.754166666666</v>
      </c>
    </row>
    <row r="7058" spans="1:20" x14ac:dyDescent="0.35">
      <c r="A7058" t="s">
        <v>120</v>
      </c>
      <c r="B7058" t="s">
        <v>121</v>
      </c>
      <c r="C7058" t="s">
        <v>93</v>
      </c>
      <c r="D7058" s="29">
        <v>46504</v>
      </c>
      <c r="E7058">
        <v>0</v>
      </c>
      <c r="F7058">
        <v>0</v>
      </c>
      <c r="G7058">
        <v>0</v>
      </c>
      <c r="H7058">
        <v>0</v>
      </c>
      <c r="R7058">
        <v>0</v>
      </c>
      <c r="S7058" t="s">
        <v>90</v>
      </c>
      <c r="T7058" s="297">
        <v>46311.754166666666</v>
      </c>
    </row>
    <row r="7059" spans="1:20" x14ac:dyDescent="0.35">
      <c r="A7059" t="s">
        <v>120</v>
      </c>
      <c r="B7059" t="s">
        <v>121</v>
      </c>
      <c r="C7059" t="s">
        <v>93</v>
      </c>
      <c r="D7059" s="29">
        <v>46505</v>
      </c>
      <c r="E7059">
        <v>0</v>
      </c>
      <c r="F7059">
        <v>0</v>
      </c>
      <c r="G7059">
        <v>0</v>
      </c>
      <c r="H7059">
        <v>0</v>
      </c>
      <c r="R7059">
        <v>0</v>
      </c>
      <c r="S7059" t="s">
        <v>90</v>
      </c>
      <c r="T7059" s="297">
        <v>46311.754166666666</v>
      </c>
    </row>
    <row r="7060" spans="1:20" x14ac:dyDescent="0.35">
      <c r="A7060" t="s">
        <v>120</v>
      </c>
      <c r="B7060" t="s">
        <v>121</v>
      </c>
      <c r="C7060" t="s">
        <v>93</v>
      </c>
      <c r="D7060" s="29">
        <v>46506</v>
      </c>
      <c r="E7060">
        <v>0</v>
      </c>
      <c r="F7060">
        <v>0</v>
      </c>
      <c r="G7060">
        <v>0</v>
      </c>
      <c r="H7060">
        <v>0</v>
      </c>
      <c r="R7060">
        <v>0</v>
      </c>
      <c r="S7060" t="s">
        <v>90</v>
      </c>
      <c r="T7060" s="297">
        <v>46311.754166666666</v>
      </c>
    </row>
    <row r="7061" spans="1:20" x14ac:dyDescent="0.35">
      <c r="A7061" t="s">
        <v>120</v>
      </c>
      <c r="B7061" t="s">
        <v>121</v>
      </c>
      <c r="C7061" t="s">
        <v>93</v>
      </c>
      <c r="D7061" s="29">
        <v>46507</v>
      </c>
      <c r="E7061">
        <v>0</v>
      </c>
      <c r="F7061">
        <v>0</v>
      </c>
      <c r="G7061">
        <v>0</v>
      </c>
      <c r="H7061">
        <v>0</v>
      </c>
      <c r="R7061">
        <v>0</v>
      </c>
      <c r="S7061" t="s">
        <v>90</v>
      </c>
      <c r="T7061" s="297">
        <v>46311.754166666666</v>
      </c>
    </row>
    <row r="7062" spans="1:20" x14ac:dyDescent="0.35">
      <c r="A7062" t="s">
        <v>120</v>
      </c>
      <c r="B7062" t="s">
        <v>121</v>
      </c>
      <c r="C7062" t="s">
        <v>93</v>
      </c>
      <c r="D7062" s="29">
        <v>46508</v>
      </c>
      <c r="E7062">
        <v>0</v>
      </c>
      <c r="F7062">
        <v>0</v>
      </c>
      <c r="G7062">
        <v>0</v>
      </c>
      <c r="H7062">
        <v>0</v>
      </c>
      <c r="R7062">
        <v>0</v>
      </c>
      <c r="S7062" t="s">
        <v>90</v>
      </c>
      <c r="T7062" s="297">
        <v>46311.754166666666</v>
      </c>
    </row>
    <row r="7063" spans="1:20" x14ac:dyDescent="0.35">
      <c r="A7063" t="s">
        <v>120</v>
      </c>
      <c r="B7063" t="s">
        <v>121</v>
      </c>
      <c r="C7063" t="s">
        <v>93</v>
      </c>
      <c r="D7063" s="29">
        <v>46509</v>
      </c>
      <c r="E7063">
        <v>0</v>
      </c>
      <c r="F7063">
        <v>0</v>
      </c>
      <c r="G7063">
        <v>0</v>
      </c>
      <c r="H7063">
        <v>0</v>
      </c>
      <c r="R7063">
        <v>0</v>
      </c>
      <c r="S7063" t="s">
        <v>90</v>
      </c>
      <c r="T7063" s="297">
        <v>46311.754166666666</v>
      </c>
    </row>
    <row r="7064" spans="1:20" x14ac:dyDescent="0.35">
      <c r="A7064" t="s">
        <v>120</v>
      </c>
      <c r="B7064" t="s">
        <v>121</v>
      </c>
      <c r="C7064" t="s">
        <v>93</v>
      </c>
      <c r="D7064" s="29">
        <v>46510</v>
      </c>
      <c r="E7064">
        <v>0</v>
      </c>
      <c r="F7064">
        <v>0</v>
      </c>
      <c r="G7064">
        <v>0</v>
      </c>
      <c r="H7064">
        <v>0</v>
      </c>
      <c r="R7064">
        <v>0</v>
      </c>
      <c r="S7064" t="s">
        <v>90</v>
      </c>
      <c r="T7064" s="297">
        <v>46311.754166666666</v>
      </c>
    </row>
    <row r="7065" spans="1:20" x14ac:dyDescent="0.35">
      <c r="A7065" t="s">
        <v>120</v>
      </c>
      <c r="B7065" t="s">
        <v>121</v>
      </c>
      <c r="C7065" t="s">
        <v>93</v>
      </c>
      <c r="D7065" s="29">
        <v>46511</v>
      </c>
      <c r="E7065">
        <v>0</v>
      </c>
      <c r="F7065">
        <v>0</v>
      </c>
      <c r="G7065">
        <v>0</v>
      </c>
      <c r="H7065">
        <v>0</v>
      </c>
      <c r="R7065">
        <v>0</v>
      </c>
      <c r="S7065" t="s">
        <v>90</v>
      </c>
      <c r="T7065" s="297">
        <v>46311.754166666666</v>
      </c>
    </row>
    <row r="7066" spans="1:20" x14ac:dyDescent="0.35">
      <c r="A7066" t="s">
        <v>120</v>
      </c>
      <c r="B7066" t="s">
        <v>121</v>
      </c>
      <c r="C7066" t="s">
        <v>93</v>
      </c>
      <c r="D7066" s="29">
        <v>46512</v>
      </c>
      <c r="E7066">
        <v>0</v>
      </c>
      <c r="F7066">
        <v>0</v>
      </c>
      <c r="G7066">
        <v>0</v>
      </c>
      <c r="H7066">
        <v>0</v>
      </c>
      <c r="R7066">
        <v>0</v>
      </c>
      <c r="S7066" t="s">
        <v>90</v>
      </c>
      <c r="T7066" s="297">
        <v>46311.754166666666</v>
      </c>
    </row>
    <row r="7067" spans="1:20" x14ac:dyDescent="0.35">
      <c r="A7067" t="s">
        <v>120</v>
      </c>
      <c r="B7067" t="s">
        <v>121</v>
      </c>
      <c r="C7067" t="s">
        <v>93</v>
      </c>
      <c r="D7067" s="29">
        <v>46513</v>
      </c>
      <c r="E7067">
        <v>0</v>
      </c>
      <c r="F7067">
        <v>0</v>
      </c>
      <c r="G7067">
        <v>0</v>
      </c>
      <c r="H7067">
        <v>0</v>
      </c>
      <c r="R7067">
        <v>0</v>
      </c>
      <c r="S7067" t="s">
        <v>90</v>
      </c>
      <c r="T7067" s="297">
        <v>46311.754166666666</v>
      </c>
    </row>
    <row r="7068" spans="1:20" x14ac:dyDescent="0.35">
      <c r="A7068" t="s">
        <v>120</v>
      </c>
      <c r="B7068" t="s">
        <v>121</v>
      </c>
      <c r="C7068" t="s">
        <v>93</v>
      </c>
      <c r="D7068" s="29">
        <v>46514</v>
      </c>
      <c r="E7068">
        <v>0</v>
      </c>
      <c r="F7068">
        <v>0</v>
      </c>
      <c r="G7068">
        <v>0</v>
      </c>
      <c r="H7068">
        <v>0</v>
      </c>
      <c r="R7068">
        <v>0</v>
      </c>
      <c r="S7068" t="s">
        <v>90</v>
      </c>
      <c r="T7068" s="297">
        <v>46311.754166666666</v>
      </c>
    </row>
    <row r="7069" spans="1:20" x14ac:dyDescent="0.35">
      <c r="A7069" t="s">
        <v>120</v>
      </c>
      <c r="B7069" t="s">
        <v>121</v>
      </c>
      <c r="C7069" t="s">
        <v>93</v>
      </c>
      <c r="D7069" s="29">
        <v>46515</v>
      </c>
      <c r="E7069">
        <v>0</v>
      </c>
      <c r="F7069">
        <v>0</v>
      </c>
      <c r="G7069">
        <v>0</v>
      </c>
      <c r="H7069">
        <v>0</v>
      </c>
      <c r="R7069">
        <v>0</v>
      </c>
      <c r="S7069" t="s">
        <v>90</v>
      </c>
      <c r="T7069" s="297">
        <v>46311.754166666666</v>
      </c>
    </row>
    <row r="7070" spans="1:20" x14ac:dyDescent="0.35">
      <c r="A7070" t="s">
        <v>120</v>
      </c>
      <c r="B7070" t="s">
        <v>121</v>
      </c>
      <c r="C7070" t="s">
        <v>93</v>
      </c>
      <c r="D7070" s="29">
        <v>46516</v>
      </c>
      <c r="E7070">
        <v>0</v>
      </c>
      <c r="F7070">
        <v>0</v>
      </c>
      <c r="G7070">
        <v>0</v>
      </c>
      <c r="H7070">
        <v>0</v>
      </c>
      <c r="R7070">
        <v>0</v>
      </c>
      <c r="S7070" t="s">
        <v>90</v>
      </c>
      <c r="T7070" s="297">
        <v>46311.754166666666</v>
      </c>
    </row>
    <row r="7071" spans="1:20" x14ac:dyDescent="0.35">
      <c r="A7071" t="s">
        <v>120</v>
      </c>
      <c r="B7071" t="s">
        <v>121</v>
      </c>
      <c r="C7071" t="s">
        <v>93</v>
      </c>
      <c r="D7071" s="29">
        <v>46517</v>
      </c>
      <c r="E7071">
        <v>0</v>
      </c>
      <c r="F7071">
        <v>0</v>
      </c>
      <c r="G7071">
        <v>0</v>
      </c>
      <c r="H7071">
        <v>0</v>
      </c>
      <c r="R7071">
        <v>0</v>
      </c>
      <c r="S7071" t="s">
        <v>90</v>
      </c>
      <c r="T7071" s="297">
        <v>46311.754166666666</v>
      </c>
    </row>
    <row r="7072" spans="1:20" x14ac:dyDescent="0.35">
      <c r="A7072" t="s">
        <v>120</v>
      </c>
      <c r="B7072" t="s">
        <v>121</v>
      </c>
      <c r="C7072" t="s">
        <v>93</v>
      </c>
      <c r="D7072" s="29">
        <v>46518</v>
      </c>
      <c r="E7072">
        <v>0</v>
      </c>
      <c r="F7072">
        <v>0</v>
      </c>
      <c r="G7072">
        <v>0</v>
      </c>
      <c r="H7072">
        <v>0</v>
      </c>
      <c r="R7072">
        <v>0</v>
      </c>
      <c r="S7072" t="s">
        <v>90</v>
      </c>
      <c r="T7072" s="297">
        <v>46311.754166666666</v>
      </c>
    </row>
    <row r="7073" spans="1:20" x14ac:dyDescent="0.35">
      <c r="A7073" t="s">
        <v>120</v>
      </c>
      <c r="B7073" t="s">
        <v>121</v>
      </c>
      <c r="C7073" t="s">
        <v>93</v>
      </c>
      <c r="D7073" s="29">
        <v>46519</v>
      </c>
      <c r="E7073">
        <v>0</v>
      </c>
      <c r="F7073">
        <v>0</v>
      </c>
      <c r="G7073">
        <v>0</v>
      </c>
      <c r="H7073">
        <v>0</v>
      </c>
      <c r="R7073">
        <v>0</v>
      </c>
      <c r="S7073" t="s">
        <v>90</v>
      </c>
      <c r="T7073" s="297">
        <v>46311.754166666666</v>
      </c>
    </row>
    <row r="7074" spans="1:20" x14ac:dyDescent="0.35">
      <c r="A7074" t="s">
        <v>120</v>
      </c>
      <c r="B7074" t="s">
        <v>121</v>
      </c>
      <c r="C7074" t="s">
        <v>93</v>
      </c>
      <c r="D7074" s="29">
        <v>46520</v>
      </c>
      <c r="E7074">
        <v>0</v>
      </c>
      <c r="F7074">
        <v>0</v>
      </c>
      <c r="G7074">
        <v>0</v>
      </c>
      <c r="H7074">
        <v>0</v>
      </c>
      <c r="R7074">
        <v>0</v>
      </c>
      <c r="S7074" t="s">
        <v>90</v>
      </c>
      <c r="T7074" s="297">
        <v>46311.754166666666</v>
      </c>
    </row>
    <row r="7075" spans="1:20" x14ac:dyDescent="0.35">
      <c r="A7075" t="s">
        <v>120</v>
      </c>
      <c r="B7075" t="s">
        <v>121</v>
      </c>
      <c r="C7075" t="s">
        <v>93</v>
      </c>
      <c r="D7075" s="29">
        <v>46521</v>
      </c>
      <c r="E7075">
        <v>0</v>
      </c>
      <c r="F7075">
        <v>0</v>
      </c>
      <c r="G7075">
        <v>0</v>
      </c>
      <c r="H7075">
        <v>0</v>
      </c>
      <c r="R7075">
        <v>0</v>
      </c>
      <c r="S7075" t="s">
        <v>90</v>
      </c>
      <c r="T7075" s="297">
        <v>46311.754166666666</v>
      </c>
    </row>
    <row r="7076" spans="1:20" x14ac:dyDescent="0.35">
      <c r="A7076" t="s">
        <v>120</v>
      </c>
      <c r="B7076" t="s">
        <v>121</v>
      </c>
      <c r="C7076" t="s">
        <v>93</v>
      </c>
      <c r="D7076" s="29">
        <v>46522</v>
      </c>
      <c r="E7076">
        <v>0</v>
      </c>
      <c r="F7076">
        <v>0</v>
      </c>
      <c r="G7076">
        <v>0</v>
      </c>
      <c r="H7076">
        <v>0</v>
      </c>
      <c r="R7076">
        <v>0</v>
      </c>
      <c r="S7076" t="s">
        <v>90</v>
      </c>
      <c r="T7076" s="297">
        <v>46311.754166666666</v>
      </c>
    </row>
    <row r="7077" spans="1:20" x14ac:dyDescent="0.35">
      <c r="A7077" t="s">
        <v>120</v>
      </c>
      <c r="B7077" t="s">
        <v>121</v>
      </c>
      <c r="C7077" t="s">
        <v>93</v>
      </c>
      <c r="D7077" s="29">
        <v>46523</v>
      </c>
      <c r="E7077">
        <v>0</v>
      </c>
      <c r="F7077">
        <v>0</v>
      </c>
      <c r="G7077">
        <v>0</v>
      </c>
      <c r="H7077">
        <v>0</v>
      </c>
      <c r="R7077">
        <v>0</v>
      </c>
      <c r="S7077" t="s">
        <v>90</v>
      </c>
      <c r="T7077" s="297">
        <v>46311.754166666666</v>
      </c>
    </row>
    <row r="7078" spans="1:20" x14ac:dyDescent="0.35">
      <c r="A7078" t="s">
        <v>120</v>
      </c>
      <c r="B7078" t="s">
        <v>121</v>
      </c>
      <c r="C7078" t="s">
        <v>93</v>
      </c>
      <c r="D7078" s="29">
        <v>46524</v>
      </c>
      <c r="E7078">
        <v>0</v>
      </c>
      <c r="F7078">
        <v>0</v>
      </c>
      <c r="G7078">
        <v>0</v>
      </c>
      <c r="H7078">
        <v>0</v>
      </c>
      <c r="R7078">
        <v>0</v>
      </c>
      <c r="S7078" t="s">
        <v>90</v>
      </c>
      <c r="T7078" s="297">
        <v>46311.754166666666</v>
      </c>
    </row>
    <row r="7079" spans="1:20" x14ac:dyDescent="0.35">
      <c r="A7079" t="s">
        <v>120</v>
      </c>
      <c r="B7079" t="s">
        <v>121</v>
      </c>
      <c r="C7079" t="s">
        <v>93</v>
      </c>
      <c r="D7079" s="29">
        <v>46525</v>
      </c>
      <c r="E7079">
        <v>0</v>
      </c>
      <c r="F7079">
        <v>0</v>
      </c>
      <c r="G7079">
        <v>0</v>
      </c>
      <c r="H7079">
        <v>0</v>
      </c>
      <c r="R7079">
        <v>0</v>
      </c>
      <c r="S7079" t="s">
        <v>90</v>
      </c>
      <c r="T7079" s="297">
        <v>46311.754166666666</v>
      </c>
    </row>
    <row r="7080" spans="1:20" x14ac:dyDescent="0.35">
      <c r="A7080" t="s">
        <v>120</v>
      </c>
      <c r="B7080" t="s">
        <v>121</v>
      </c>
      <c r="C7080" t="s">
        <v>93</v>
      </c>
      <c r="D7080" s="29">
        <v>46526</v>
      </c>
      <c r="E7080">
        <v>0</v>
      </c>
      <c r="F7080">
        <v>0</v>
      </c>
      <c r="G7080">
        <v>0</v>
      </c>
      <c r="H7080">
        <v>0</v>
      </c>
      <c r="R7080">
        <v>0</v>
      </c>
      <c r="S7080" t="s">
        <v>90</v>
      </c>
      <c r="T7080" s="297">
        <v>46311.754166666666</v>
      </c>
    </row>
    <row r="7081" spans="1:20" x14ac:dyDescent="0.35">
      <c r="A7081" t="s">
        <v>120</v>
      </c>
      <c r="B7081" t="s">
        <v>121</v>
      </c>
      <c r="C7081" t="s">
        <v>93</v>
      </c>
      <c r="D7081" s="29">
        <v>46527</v>
      </c>
      <c r="E7081">
        <v>0</v>
      </c>
      <c r="F7081">
        <v>0</v>
      </c>
      <c r="G7081">
        <v>0</v>
      </c>
      <c r="H7081">
        <v>0</v>
      </c>
      <c r="R7081">
        <v>0</v>
      </c>
      <c r="S7081" t="s">
        <v>90</v>
      </c>
      <c r="T7081" s="297">
        <v>46311.754166666666</v>
      </c>
    </row>
    <row r="7082" spans="1:20" x14ac:dyDescent="0.35">
      <c r="A7082" t="s">
        <v>120</v>
      </c>
      <c r="B7082" t="s">
        <v>121</v>
      </c>
      <c r="C7082" t="s">
        <v>93</v>
      </c>
      <c r="D7082" s="29">
        <v>46528</v>
      </c>
      <c r="E7082">
        <v>0</v>
      </c>
      <c r="F7082">
        <v>0</v>
      </c>
      <c r="G7082">
        <v>0</v>
      </c>
      <c r="H7082">
        <v>0</v>
      </c>
      <c r="R7082">
        <v>0</v>
      </c>
      <c r="S7082" t="s">
        <v>90</v>
      </c>
      <c r="T7082" s="297">
        <v>46311.754166666666</v>
      </c>
    </row>
    <row r="7083" spans="1:20" x14ac:dyDescent="0.35">
      <c r="A7083" t="s">
        <v>120</v>
      </c>
      <c r="B7083" t="s">
        <v>121</v>
      </c>
      <c r="C7083" t="s">
        <v>93</v>
      </c>
      <c r="D7083" s="29">
        <v>46529</v>
      </c>
      <c r="E7083">
        <v>0</v>
      </c>
      <c r="F7083">
        <v>0</v>
      </c>
      <c r="G7083">
        <v>0</v>
      </c>
      <c r="H7083">
        <v>0</v>
      </c>
      <c r="R7083">
        <v>0</v>
      </c>
      <c r="S7083" t="s">
        <v>90</v>
      </c>
      <c r="T7083" s="297">
        <v>46311.754166666666</v>
      </c>
    </row>
    <row r="7084" spans="1:20" x14ac:dyDescent="0.35">
      <c r="A7084" t="s">
        <v>120</v>
      </c>
      <c r="B7084" t="s">
        <v>121</v>
      </c>
      <c r="C7084" t="s">
        <v>93</v>
      </c>
      <c r="D7084" s="29">
        <v>46530</v>
      </c>
      <c r="E7084">
        <v>0</v>
      </c>
      <c r="F7084">
        <v>0</v>
      </c>
      <c r="G7084">
        <v>0</v>
      </c>
      <c r="H7084">
        <v>0</v>
      </c>
      <c r="R7084">
        <v>0</v>
      </c>
      <c r="S7084" t="s">
        <v>90</v>
      </c>
      <c r="T7084" s="297">
        <v>46311.754166666666</v>
      </c>
    </row>
    <row r="7085" spans="1:20" x14ac:dyDescent="0.35">
      <c r="A7085" t="s">
        <v>120</v>
      </c>
      <c r="B7085" t="s">
        <v>121</v>
      </c>
      <c r="C7085" t="s">
        <v>93</v>
      </c>
      <c r="D7085" s="29">
        <v>46531</v>
      </c>
      <c r="E7085">
        <v>0</v>
      </c>
      <c r="F7085">
        <v>0</v>
      </c>
      <c r="G7085">
        <v>0</v>
      </c>
      <c r="H7085">
        <v>0</v>
      </c>
      <c r="R7085">
        <v>0</v>
      </c>
      <c r="S7085" t="s">
        <v>90</v>
      </c>
      <c r="T7085" s="297">
        <v>46311.754166666666</v>
      </c>
    </row>
    <row r="7086" spans="1:20" x14ac:dyDescent="0.35">
      <c r="A7086" t="s">
        <v>120</v>
      </c>
      <c r="B7086" t="s">
        <v>121</v>
      </c>
      <c r="C7086" t="s">
        <v>93</v>
      </c>
      <c r="D7086" s="29">
        <v>46532</v>
      </c>
      <c r="E7086">
        <v>0</v>
      </c>
      <c r="F7086">
        <v>0</v>
      </c>
      <c r="G7086">
        <v>0</v>
      </c>
      <c r="H7086">
        <v>0</v>
      </c>
      <c r="R7086">
        <v>0</v>
      </c>
      <c r="S7086" t="s">
        <v>90</v>
      </c>
      <c r="T7086" s="297">
        <v>46311.754166666666</v>
      </c>
    </row>
    <row r="7087" spans="1:20" x14ac:dyDescent="0.35">
      <c r="A7087" t="s">
        <v>120</v>
      </c>
      <c r="B7087" t="s">
        <v>121</v>
      </c>
      <c r="C7087" t="s">
        <v>93</v>
      </c>
      <c r="D7087" s="29">
        <v>46533</v>
      </c>
      <c r="E7087">
        <v>0</v>
      </c>
      <c r="F7087">
        <v>0</v>
      </c>
      <c r="G7087">
        <v>0</v>
      </c>
      <c r="H7087">
        <v>0</v>
      </c>
      <c r="R7087">
        <v>0</v>
      </c>
      <c r="S7087" t="s">
        <v>90</v>
      </c>
      <c r="T7087" s="297">
        <v>46311.754166666666</v>
      </c>
    </row>
    <row r="7088" spans="1:20" x14ac:dyDescent="0.35">
      <c r="A7088" t="s">
        <v>120</v>
      </c>
      <c r="B7088" t="s">
        <v>121</v>
      </c>
      <c r="C7088" t="s">
        <v>93</v>
      </c>
      <c r="D7088" s="29">
        <v>46534</v>
      </c>
      <c r="E7088">
        <v>0</v>
      </c>
      <c r="F7088">
        <v>0</v>
      </c>
      <c r="G7088">
        <v>0</v>
      </c>
      <c r="H7088">
        <v>0</v>
      </c>
      <c r="R7088">
        <v>0</v>
      </c>
      <c r="S7088" t="s">
        <v>90</v>
      </c>
      <c r="T7088" s="297">
        <v>46311.754166666666</v>
      </c>
    </row>
    <row r="7089" spans="1:20" x14ac:dyDescent="0.35">
      <c r="A7089" t="s">
        <v>120</v>
      </c>
      <c r="B7089" t="s">
        <v>121</v>
      </c>
      <c r="C7089" t="s">
        <v>93</v>
      </c>
      <c r="D7089" s="29">
        <v>46535</v>
      </c>
      <c r="E7089">
        <v>0</v>
      </c>
      <c r="F7089">
        <v>0</v>
      </c>
      <c r="G7089">
        <v>0</v>
      </c>
      <c r="H7089">
        <v>0</v>
      </c>
      <c r="R7089">
        <v>0</v>
      </c>
      <c r="S7089" t="s">
        <v>90</v>
      </c>
      <c r="T7089" s="297">
        <v>46311.754166666666</v>
      </c>
    </row>
    <row r="7090" spans="1:20" x14ac:dyDescent="0.35">
      <c r="A7090" t="s">
        <v>120</v>
      </c>
      <c r="B7090" t="s">
        <v>121</v>
      </c>
      <c r="C7090" t="s">
        <v>93</v>
      </c>
      <c r="D7090" s="29">
        <v>46536</v>
      </c>
      <c r="E7090">
        <v>0</v>
      </c>
      <c r="F7090">
        <v>0</v>
      </c>
      <c r="G7090">
        <v>0</v>
      </c>
      <c r="H7090">
        <v>0</v>
      </c>
      <c r="R7090">
        <v>0</v>
      </c>
      <c r="S7090" t="s">
        <v>90</v>
      </c>
      <c r="T7090" s="297">
        <v>46311.754166666666</v>
      </c>
    </row>
    <row r="7091" spans="1:20" x14ac:dyDescent="0.35">
      <c r="A7091" t="s">
        <v>120</v>
      </c>
      <c r="B7091" t="s">
        <v>121</v>
      </c>
      <c r="C7091" t="s">
        <v>93</v>
      </c>
      <c r="D7091" s="29">
        <v>46537</v>
      </c>
      <c r="E7091">
        <v>0</v>
      </c>
      <c r="F7091">
        <v>0</v>
      </c>
      <c r="G7091">
        <v>0</v>
      </c>
      <c r="H7091">
        <v>0</v>
      </c>
      <c r="R7091">
        <v>0</v>
      </c>
      <c r="S7091" t="s">
        <v>90</v>
      </c>
      <c r="T7091" s="297">
        <v>46311.754166666666</v>
      </c>
    </row>
    <row r="7092" spans="1:20" x14ac:dyDescent="0.35">
      <c r="A7092" t="s">
        <v>120</v>
      </c>
      <c r="B7092" t="s">
        <v>121</v>
      </c>
      <c r="C7092" t="s">
        <v>93</v>
      </c>
      <c r="D7092" s="29">
        <v>46538</v>
      </c>
      <c r="E7092">
        <v>0</v>
      </c>
      <c r="F7092">
        <v>0</v>
      </c>
      <c r="G7092">
        <v>0</v>
      </c>
      <c r="H7092">
        <v>0</v>
      </c>
      <c r="R7092">
        <v>0</v>
      </c>
      <c r="S7092" t="s">
        <v>90</v>
      </c>
      <c r="T7092" s="297">
        <v>46311.754166666666</v>
      </c>
    </row>
    <row r="7093" spans="1:20" x14ac:dyDescent="0.35">
      <c r="A7093" t="s">
        <v>120</v>
      </c>
      <c r="B7093" t="s">
        <v>121</v>
      </c>
      <c r="C7093" t="s">
        <v>93</v>
      </c>
      <c r="D7093" s="29">
        <v>46539</v>
      </c>
      <c r="E7093">
        <v>0</v>
      </c>
      <c r="F7093">
        <v>0</v>
      </c>
      <c r="G7093">
        <v>0</v>
      </c>
      <c r="H7093">
        <v>0</v>
      </c>
      <c r="R7093">
        <v>0</v>
      </c>
      <c r="S7093" t="s">
        <v>90</v>
      </c>
      <c r="T7093" s="297">
        <v>46311.754166666666</v>
      </c>
    </row>
    <row r="7094" spans="1:20" x14ac:dyDescent="0.35">
      <c r="A7094" t="s">
        <v>120</v>
      </c>
      <c r="B7094" t="s">
        <v>121</v>
      </c>
      <c r="C7094" t="s">
        <v>93</v>
      </c>
      <c r="D7094" s="29">
        <v>46540</v>
      </c>
      <c r="E7094">
        <v>0</v>
      </c>
      <c r="F7094">
        <v>0</v>
      </c>
      <c r="G7094">
        <v>0</v>
      </c>
      <c r="H7094">
        <v>0</v>
      </c>
      <c r="R7094">
        <v>0</v>
      </c>
      <c r="S7094" t="s">
        <v>90</v>
      </c>
      <c r="T7094" s="297">
        <v>46311.754166666666</v>
      </c>
    </row>
    <row r="7095" spans="1:20" x14ac:dyDescent="0.35">
      <c r="A7095" t="s">
        <v>120</v>
      </c>
      <c r="B7095" t="s">
        <v>121</v>
      </c>
      <c r="C7095" t="s">
        <v>93</v>
      </c>
      <c r="D7095" s="29">
        <v>46541</v>
      </c>
      <c r="E7095">
        <v>0</v>
      </c>
      <c r="F7095">
        <v>0</v>
      </c>
      <c r="G7095">
        <v>0</v>
      </c>
      <c r="H7095">
        <v>0</v>
      </c>
      <c r="R7095">
        <v>0</v>
      </c>
      <c r="S7095" t="s">
        <v>90</v>
      </c>
      <c r="T7095" s="297">
        <v>46311.754166666666</v>
      </c>
    </row>
    <row r="7096" spans="1:20" x14ac:dyDescent="0.35">
      <c r="A7096" t="s">
        <v>120</v>
      </c>
      <c r="B7096" t="s">
        <v>121</v>
      </c>
      <c r="C7096" t="s">
        <v>93</v>
      </c>
      <c r="D7096" s="29">
        <v>46542</v>
      </c>
      <c r="E7096">
        <v>0</v>
      </c>
      <c r="F7096">
        <v>0</v>
      </c>
      <c r="G7096">
        <v>0</v>
      </c>
      <c r="H7096">
        <v>0</v>
      </c>
      <c r="R7096">
        <v>0</v>
      </c>
      <c r="S7096" t="s">
        <v>90</v>
      </c>
      <c r="T7096" s="297">
        <v>46311.754166666666</v>
      </c>
    </row>
    <row r="7097" spans="1:20" x14ac:dyDescent="0.35">
      <c r="A7097" t="s">
        <v>120</v>
      </c>
      <c r="B7097" t="s">
        <v>121</v>
      </c>
      <c r="C7097" t="s">
        <v>93</v>
      </c>
      <c r="D7097" s="29">
        <v>46543</v>
      </c>
      <c r="E7097">
        <v>0</v>
      </c>
      <c r="F7097">
        <v>0</v>
      </c>
      <c r="G7097">
        <v>0</v>
      </c>
      <c r="H7097">
        <v>0</v>
      </c>
      <c r="R7097">
        <v>0</v>
      </c>
      <c r="S7097" t="s">
        <v>90</v>
      </c>
      <c r="T7097" s="297">
        <v>46311.754166666666</v>
      </c>
    </row>
    <row r="7098" spans="1:20" x14ac:dyDescent="0.35">
      <c r="A7098" t="s">
        <v>120</v>
      </c>
      <c r="B7098" t="s">
        <v>121</v>
      </c>
      <c r="C7098" t="s">
        <v>93</v>
      </c>
      <c r="D7098" s="29">
        <v>46544</v>
      </c>
      <c r="E7098">
        <v>0</v>
      </c>
      <c r="F7098">
        <v>0</v>
      </c>
      <c r="G7098">
        <v>0</v>
      </c>
      <c r="H7098">
        <v>0</v>
      </c>
      <c r="R7098">
        <v>0</v>
      </c>
      <c r="S7098" t="s">
        <v>90</v>
      </c>
      <c r="T7098" s="297">
        <v>46311.754166666666</v>
      </c>
    </row>
    <row r="7099" spans="1:20" x14ac:dyDescent="0.35">
      <c r="A7099" t="s">
        <v>120</v>
      </c>
      <c r="B7099" t="s">
        <v>121</v>
      </c>
      <c r="C7099" t="s">
        <v>93</v>
      </c>
      <c r="D7099" s="29">
        <v>46545</v>
      </c>
      <c r="E7099">
        <v>0</v>
      </c>
      <c r="F7099">
        <v>0</v>
      </c>
      <c r="G7099">
        <v>0</v>
      </c>
      <c r="H7099">
        <v>0</v>
      </c>
      <c r="R7099">
        <v>0</v>
      </c>
      <c r="S7099" t="s">
        <v>90</v>
      </c>
      <c r="T7099" s="297">
        <v>46311.754166666666</v>
      </c>
    </row>
    <row r="7100" spans="1:20" x14ac:dyDescent="0.35">
      <c r="A7100" t="s">
        <v>120</v>
      </c>
      <c r="B7100" t="s">
        <v>121</v>
      </c>
      <c r="C7100" t="s">
        <v>93</v>
      </c>
      <c r="D7100" s="29">
        <v>46546</v>
      </c>
      <c r="E7100">
        <v>0</v>
      </c>
      <c r="F7100">
        <v>0</v>
      </c>
      <c r="G7100">
        <v>0</v>
      </c>
      <c r="H7100">
        <v>0</v>
      </c>
      <c r="R7100">
        <v>0</v>
      </c>
      <c r="S7100" t="s">
        <v>90</v>
      </c>
      <c r="T7100" s="297">
        <v>46311.754166666666</v>
      </c>
    </row>
    <row r="7101" spans="1:20" x14ac:dyDescent="0.35">
      <c r="A7101" t="s">
        <v>120</v>
      </c>
      <c r="B7101" t="s">
        <v>121</v>
      </c>
      <c r="C7101" t="s">
        <v>93</v>
      </c>
      <c r="D7101" s="29">
        <v>46547</v>
      </c>
      <c r="E7101">
        <v>0</v>
      </c>
      <c r="F7101">
        <v>0</v>
      </c>
      <c r="G7101">
        <v>0</v>
      </c>
      <c r="H7101">
        <v>0</v>
      </c>
      <c r="R7101">
        <v>0</v>
      </c>
      <c r="S7101" t="s">
        <v>90</v>
      </c>
      <c r="T7101" s="297">
        <v>46311.754166666666</v>
      </c>
    </row>
    <row r="7102" spans="1:20" x14ac:dyDescent="0.35">
      <c r="A7102" t="s">
        <v>120</v>
      </c>
      <c r="B7102" t="s">
        <v>121</v>
      </c>
      <c r="C7102" t="s">
        <v>93</v>
      </c>
      <c r="D7102" s="29">
        <v>46548</v>
      </c>
      <c r="E7102">
        <v>0</v>
      </c>
      <c r="F7102">
        <v>0</v>
      </c>
      <c r="G7102">
        <v>0</v>
      </c>
      <c r="H7102">
        <v>0</v>
      </c>
      <c r="R7102">
        <v>0</v>
      </c>
      <c r="S7102" t="s">
        <v>90</v>
      </c>
      <c r="T7102" s="297">
        <v>46311.754166666666</v>
      </c>
    </row>
    <row r="7103" spans="1:20" x14ac:dyDescent="0.35">
      <c r="A7103" t="s">
        <v>120</v>
      </c>
      <c r="B7103" t="s">
        <v>121</v>
      </c>
      <c r="C7103" t="s">
        <v>93</v>
      </c>
      <c r="D7103" s="29">
        <v>46549</v>
      </c>
      <c r="E7103">
        <v>0</v>
      </c>
      <c r="F7103">
        <v>0</v>
      </c>
      <c r="G7103">
        <v>0</v>
      </c>
      <c r="H7103">
        <v>0</v>
      </c>
      <c r="R7103">
        <v>0</v>
      </c>
      <c r="S7103" t="s">
        <v>90</v>
      </c>
      <c r="T7103" s="297">
        <v>46311.754166666666</v>
      </c>
    </row>
    <row r="7104" spans="1:20" x14ac:dyDescent="0.35">
      <c r="A7104" t="s">
        <v>120</v>
      </c>
      <c r="B7104" t="s">
        <v>121</v>
      </c>
      <c r="C7104" t="s">
        <v>93</v>
      </c>
      <c r="D7104" s="29">
        <v>46550</v>
      </c>
      <c r="E7104">
        <v>0</v>
      </c>
      <c r="F7104">
        <v>0</v>
      </c>
      <c r="G7104">
        <v>0</v>
      </c>
      <c r="H7104">
        <v>0</v>
      </c>
      <c r="R7104">
        <v>0</v>
      </c>
      <c r="S7104" t="s">
        <v>90</v>
      </c>
      <c r="T7104" s="297">
        <v>46311.754166666666</v>
      </c>
    </row>
    <row r="7105" spans="1:20" x14ac:dyDescent="0.35">
      <c r="A7105" t="s">
        <v>120</v>
      </c>
      <c r="B7105" t="s">
        <v>121</v>
      </c>
      <c r="C7105" t="s">
        <v>93</v>
      </c>
      <c r="D7105" s="29">
        <v>46551</v>
      </c>
      <c r="E7105">
        <v>0</v>
      </c>
      <c r="F7105">
        <v>0</v>
      </c>
      <c r="G7105">
        <v>0</v>
      </c>
      <c r="H7105">
        <v>0</v>
      </c>
      <c r="R7105">
        <v>0</v>
      </c>
      <c r="S7105" t="s">
        <v>90</v>
      </c>
      <c r="T7105" s="297">
        <v>46311.754166666666</v>
      </c>
    </row>
    <row r="7106" spans="1:20" x14ac:dyDescent="0.35">
      <c r="A7106" t="s">
        <v>120</v>
      </c>
      <c r="B7106" t="s">
        <v>121</v>
      </c>
      <c r="C7106" t="s">
        <v>93</v>
      </c>
      <c r="D7106" s="29">
        <v>46552</v>
      </c>
      <c r="E7106">
        <v>0</v>
      </c>
      <c r="F7106">
        <v>0</v>
      </c>
      <c r="G7106">
        <v>0</v>
      </c>
      <c r="H7106">
        <v>0</v>
      </c>
      <c r="R7106">
        <v>0</v>
      </c>
      <c r="S7106" t="s">
        <v>90</v>
      </c>
      <c r="T7106" s="297">
        <v>46311.754166666666</v>
      </c>
    </row>
    <row r="7107" spans="1:20" x14ac:dyDescent="0.35">
      <c r="A7107" t="s">
        <v>120</v>
      </c>
      <c r="B7107" t="s">
        <v>121</v>
      </c>
      <c r="C7107" t="s">
        <v>93</v>
      </c>
      <c r="D7107" s="29">
        <v>46553</v>
      </c>
      <c r="E7107">
        <v>0</v>
      </c>
      <c r="F7107">
        <v>0</v>
      </c>
      <c r="G7107">
        <v>0</v>
      </c>
      <c r="H7107">
        <v>0</v>
      </c>
      <c r="R7107">
        <v>0</v>
      </c>
      <c r="S7107" t="s">
        <v>90</v>
      </c>
      <c r="T7107" s="297">
        <v>46311.754166666666</v>
      </c>
    </row>
    <row r="7108" spans="1:20" x14ac:dyDescent="0.35">
      <c r="A7108" t="s">
        <v>120</v>
      </c>
      <c r="B7108" t="s">
        <v>121</v>
      </c>
      <c r="C7108" t="s">
        <v>93</v>
      </c>
      <c r="D7108" s="29">
        <v>46554</v>
      </c>
      <c r="E7108">
        <v>0</v>
      </c>
      <c r="F7108">
        <v>0</v>
      </c>
      <c r="G7108">
        <v>0</v>
      </c>
      <c r="H7108">
        <v>0</v>
      </c>
      <c r="R7108">
        <v>0</v>
      </c>
      <c r="S7108" t="s">
        <v>90</v>
      </c>
      <c r="T7108" s="297">
        <v>46311.754166666666</v>
      </c>
    </row>
    <row r="7109" spans="1:20" x14ac:dyDescent="0.35">
      <c r="A7109" t="s">
        <v>120</v>
      </c>
      <c r="B7109" t="s">
        <v>121</v>
      </c>
      <c r="C7109" t="s">
        <v>93</v>
      </c>
      <c r="D7109" s="29">
        <v>46555</v>
      </c>
      <c r="E7109">
        <v>0</v>
      </c>
      <c r="F7109">
        <v>0</v>
      </c>
      <c r="G7109">
        <v>0</v>
      </c>
      <c r="H7109">
        <v>0</v>
      </c>
      <c r="R7109">
        <v>0</v>
      </c>
      <c r="S7109" t="s">
        <v>90</v>
      </c>
      <c r="T7109" s="297">
        <v>46311.754166666666</v>
      </c>
    </row>
    <row r="7110" spans="1:20" x14ac:dyDescent="0.35">
      <c r="A7110" t="s">
        <v>120</v>
      </c>
      <c r="B7110" t="s">
        <v>121</v>
      </c>
      <c r="C7110" t="s">
        <v>93</v>
      </c>
      <c r="D7110" s="29">
        <v>46556</v>
      </c>
      <c r="E7110">
        <v>0</v>
      </c>
      <c r="F7110">
        <v>0</v>
      </c>
      <c r="G7110">
        <v>0</v>
      </c>
      <c r="H7110">
        <v>0</v>
      </c>
      <c r="R7110">
        <v>0</v>
      </c>
      <c r="S7110" t="s">
        <v>90</v>
      </c>
      <c r="T7110" s="297">
        <v>46311.754166666666</v>
      </c>
    </row>
    <row r="7111" spans="1:20" x14ac:dyDescent="0.35">
      <c r="A7111" t="s">
        <v>120</v>
      </c>
      <c r="B7111" t="s">
        <v>121</v>
      </c>
      <c r="C7111" t="s">
        <v>93</v>
      </c>
      <c r="D7111" s="29">
        <v>46557</v>
      </c>
      <c r="E7111">
        <v>0</v>
      </c>
      <c r="F7111">
        <v>0</v>
      </c>
      <c r="G7111">
        <v>0</v>
      </c>
      <c r="H7111">
        <v>0</v>
      </c>
      <c r="R7111">
        <v>0</v>
      </c>
      <c r="S7111" t="s">
        <v>90</v>
      </c>
      <c r="T7111" s="297">
        <v>46311.754166666666</v>
      </c>
    </row>
    <row r="7112" spans="1:20" x14ac:dyDescent="0.35">
      <c r="A7112" t="s">
        <v>120</v>
      </c>
      <c r="B7112" t="s">
        <v>121</v>
      </c>
      <c r="C7112" t="s">
        <v>93</v>
      </c>
      <c r="D7112" s="29">
        <v>46558</v>
      </c>
      <c r="E7112">
        <v>0</v>
      </c>
      <c r="F7112">
        <v>0</v>
      </c>
      <c r="G7112">
        <v>0</v>
      </c>
      <c r="H7112">
        <v>0</v>
      </c>
      <c r="R7112">
        <v>0</v>
      </c>
      <c r="S7112" t="s">
        <v>90</v>
      </c>
      <c r="T7112" s="297">
        <v>46311.754166666666</v>
      </c>
    </row>
    <row r="7113" spans="1:20" x14ac:dyDescent="0.35">
      <c r="A7113" t="s">
        <v>120</v>
      </c>
      <c r="B7113" t="s">
        <v>121</v>
      </c>
      <c r="C7113" t="s">
        <v>93</v>
      </c>
      <c r="D7113" s="29">
        <v>46559</v>
      </c>
      <c r="E7113">
        <v>0</v>
      </c>
      <c r="F7113">
        <v>0</v>
      </c>
      <c r="G7113">
        <v>0</v>
      </c>
      <c r="H7113">
        <v>0</v>
      </c>
      <c r="R7113">
        <v>0</v>
      </c>
      <c r="S7113" t="s">
        <v>90</v>
      </c>
      <c r="T7113" s="297">
        <v>46311.754166666666</v>
      </c>
    </row>
    <row r="7114" spans="1:20" x14ac:dyDescent="0.35">
      <c r="A7114" t="s">
        <v>120</v>
      </c>
      <c r="B7114" t="s">
        <v>121</v>
      </c>
      <c r="C7114" t="s">
        <v>93</v>
      </c>
      <c r="D7114" s="29">
        <v>46560</v>
      </c>
      <c r="E7114">
        <v>0</v>
      </c>
      <c r="F7114">
        <v>0</v>
      </c>
      <c r="G7114">
        <v>0</v>
      </c>
      <c r="H7114">
        <v>0</v>
      </c>
      <c r="R7114">
        <v>0</v>
      </c>
      <c r="S7114" t="s">
        <v>90</v>
      </c>
      <c r="T7114" s="297">
        <v>46311.754166666666</v>
      </c>
    </row>
    <row r="7115" spans="1:20" x14ac:dyDescent="0.35">
      <c r="A7115" t="s">
        <v>120</v>
      </c>
      <c r="B7115" t="s">
        <v>121</v>
      </c>
      <c r="C7115" t="s">
        <v>93</v>
      </c>
      <c r="D7115" s="29">
        <v>46561</v>
      </c>
      <c r="E7115">
        <v>0</v>
      </c>
      <c r="F7115">
        <v>0</v>
      </c>
      <c r="G7115">
        <v>0</v>
      </c>
      <c r="H7115">
        <v>0</v>
      </c>
      <c r="R7115">
        <v>0</v>
      </c>
      <c r="S7115" t="s">
        <v>90</v>
      </c>
      <c r="T7115" s="297">
        <v>46311.754166666666</v>
      </c>
    </row>
    <row r="7116" spans="1:20" x14ac:dyDescent="0.35">
      <c r="A7116" t="s">
        <v>120</v>
      </c>
      <c r="B7116" t="s">
        <v>121</v>
      </c>
      <c r="C7116" t="s">
        <v>93</v>
      </c>
      <c r="D7116" s="29">
        <v>46562</v>
      </c>
      <c r="E7116">
        <v>0</v>
      </c>
      <c r="F7116">
        <v>0</v>
      </c>
      <c r="G7116">
        <v>0</v>
      </c>
      <c r="H7116">
        <v>0</v>
      </c>
      <c r="R7116">
        <v>0</v>
      </c>
      <c r="S7116" t="s">
        <v>90</v>
      </c>
      <c r="T7116" s="297">
        <v>46311.754166666666</v>
      </c>
    </row>
    <row r="7117" spans="1:20" x14ac:dyDescent="0.35">
      <c r="A7117" t="s">
        <v>120</v>
      </c>
      <c r="B7117" t="s">
        <v>121</v>
      </c>
      <c r="C7117" t="s">
        <v>93</v>
      </c>
      <c r="D7117" s="29">
        <v>46563</v>
      </c>
      <c r="E7117">
        <v>0</v>
      </c>
      <c r="F7117">
        <v>0</v>
      </c>
      <c r="G7117">
        <v>0</v>
      </c>
      <c r="H7117">
        <v>0</v>
      </c>
      <c r="R7117">
        <v>0</v>
      </c>
      <c r="S7117" t="s">
        <v>90</v>
      </c>
      <c r="T7117" s="297">
        <v>46311.754166666666</v>
      </c>
    </row>
    <row r="7118" spans="1:20" x14ac:dyDescent="0.35">
      <c r="A7118" t="s">
        <v>120</v>
      </c>
      <c r="B7118" t="s">
        <v>121</v>
      </c>
      <c r="C7118" t="s">
        <v>93</v>
      </c>
      <c r="D7118" s="29">
        <v>46564</v>
      </c>
      <c r="E7118">
        <v>0</v>
      </c>
      <c r="F7118">
        <v>0</v>
      </c>
      <c r="G7118">
        <v>0</v>
      </c>
      <c r="H7118">
        <v>0</v>
      </c>
      <c r="R7118">
        <v>0</v>
      </c>
      <c r="S7118" t="s">
        <v>90</v>
      </c>
      <c r="T7118" s="297">
        <v>46311.754166666666</v>
      </c>
    </row>
    <row r="7119" spans="1:20" x14ac:dyDescent="0.35">
      <c r="A7119" t="s">
        <v>120</v>
      </c>
      <c r="B7119" t="s">
        <v>121</v>
      </c>
      <c r="C7119" t="s">
        <v>93</v>
      </c>
      <c r="D7119" s="29">
        <v>46565</v>
      </c>
      <c r="E7119">
        <v>0</v>
      </c>
      <c r="F7119">
        <v>0</v>
      </c>
      <c r="G7119">
        <v>0</v>
      </c>
      <c r="H7119">
        <v>0</v>
      </c>
      <c r="R7119">
        <v>0</v>
      </c>
      <c r="S7119" t="s">
        <v>90</v>
      </c>
      <c r="T7119" s="297">
        <v>46311.754166666666</v>
      </c>
    </row>
    <row r="7120" spans="1:20" x14ac:dyDescent="0.35">
      <c r="A7120" t="s">
        <v>120</v>
      </c>
      <c r="B7120" t="s">
        <v>121</v>
      </c>
      <c r="C7120" t="s">
        <v>93</v>
      </c>
      <c r="D7120" s="29">
        <v>46566</v>
      </c>
      <c r="E7120">
        <v>0</v>
      </c>
      <c r="F7120">
        <v>0</v>
      </c>
      <c r="G7120">
        <v>0</v>
      </c>
      <c r="H7120">
        <v>0</v>
      </c>
      <c r="R7120">
        <v>0</v>
      </c>
      <c r="S7120" t="s">
        <v>90</v>
      </c>
      <c r="T7120" s="297">
        <v>46311.754166666666</v>
      </c>
    </row>
    <row r="7121" spans="1:20" x14ac:dyDescent="0.35">
      <c r="A7121" t="s">
        <v>120</v>
      </c>
      <c r="B7121" t="s">
        <v>121</v>
      </c>
      <c r="C7121" t="s">
        <v>93</v>
      </c>
      <c r="D7121" s="29">
        <v>46567</v>
      </c>
      <c r="E7121">
        <v>0</v>
      </c>
      <c r="F7121">
        <v>0</v>
      </c>
      <c r="G7121">
        <v>0</v>
      </c>
      <c r="H7121">
        <v>0</v>
      </c>
      <c r="R7121">
        <v>0</v>
      </c>
      <c r="S7121" t="s">
        <v>90</v>
      </c>
      <c r="T7121" s="297">
        <v>46311.754166666666</v>
      </c>
    </row>
    <row r="7122" spans="1:20" x14ac:dyDescent="0.35">
      <c r="A7122" t="s">
        <v>120</v>
      </c>
      <c r="B7122" t="s">
        <v>121</v>
      </c>
      <c r="C7122" t="s">
        <v>93</v>
      </c>
      <c r="D7122" s="29">
        <v>46568</v>
      </c>
      <c r="E7122">
        <v>0</v>
      </c>
      <c r="F7122">
        <v>0</v>
      </c>
      <c r="G7122">
        <v>0</v>
      </c>
      <c r="H7122">
        <v>0</v>
      </c>
      <c r="R7122">
        <v>0</v>
      </c>
      <c r="S7122" t="s">
        <v>90</v>
      </c>
      <c r="T7122" s="297">
        <v>46311.754166666666</v>
      </c>
    </row>
    <row r="7123" spans="1:20" x14ac:dyDescent="0.35">
      <c r="A7123" t="s">
        <v>120</v>
      </c>
      <c r="B7123" t="s">
        <v>121</v>
      </c>
      <c r="C7123" t="s">
        <v>93</v>
      </c>
      <c r="D7123" s="29">
        <v>46569</v>
      </c>
      <c r="E7123">
        <v>0</v>
      </c>
      <c r="F7123">
        <v>0</v>
      </c>
      <c r="G7123">
        <v>0</v>
      </c>
      <c r="H7123">
        <v>0</v>
      </c>
      <c r="R7123">
        <v>0</v>
      </c>
      <c r="S7123" t="s">
        <v>90</v>
      </c>
      <c r="T7123" s="297">
        <v>46311.754166666666</v>
      </c>
    </row>
    <row r="7124" spans="1:20" x14ac:dyDescent="0.35">
      <c r="A7124" t="s">
        <v>120</v>
      </c>
      <c r="B7124" t="s">
        <v>121</v>
      </c>
      <c r="C7124" t="s">
        <v>93</v>
      </c>
      <c r="D7124" s="29">
        <v>46570</v>
      </c>
      <c r="E7124">
        <v>0</v>
      </c>
      <c r="F7124">
        <v>0</v>
      </c>
      <c r="G7124">
        <v>0</v>
      </c>
      <c r="H7124">
        <v>0</v>
      </c>
      <c r="R7124">
        <v>0</v>
      </c>
      <c r="S7124" t="s">
        <v>90</v>
      </c>
      <c r="T7124" s="297">
        <v>46311.754166666666</v>
      </c>
    </row>
    <row r="7125" spans="1:20" x14ac:dyDescent="0.35">
      <c r="A7125" t="s">
        <v>120</v>
      </c>
      <c r="B7125" t="s">
        <v>121</v>
      </c>
      <c r="C7125" t="s">
        <v>93</v>
      </c>
      <c r="D7125" s="29">
        <v>46571</v>
      </c>
      <c r="E7125">
        <v>0</v>
      </c>
      <c r="F7125">
        <v>0</v>
      </c>
      <c r="G7125">
        <v>0</v>
      </c>
      <c r="H7125">
        <v>0</v>
      </c>
      <c r="R7125">
        <v>0</v>
      </c>
      <c r="S7125" t="s">
        <v>90</v>
      </c>
      <c r="T7125" s="297">
        <v>46311.754166666666</v>
      </c>
    </row>
    <row r="7126" spans="1:20" x14ac:dyDescent="0.35">
      <c r="A7126" t="s">
        <v>120</v>
      </c>
      <c r="B7126" t="s">
        <v>121</v>
      </c>
      <c r="C7126" t="s">
        <v>93</v>
      </c>
      <c r="D7126" s="29">
        <v>46572</v>
      </c>
      <c r="E7126">
        <v>0</v>
      </c>
      <c r="F7126">
        <v>0</v>
      </c>
      <c r="G7126">
        <v>0</v>
      </c>
      <c r="H7126">
        <v>0</v>
      </c>
      <c r="R7126">
        <v>0</v>
      </c>
      <c r="S7126" t="s">
        <v>90</v>
      </c>
      <c r="T7126" s="297">
        <v>46311.754166666666</v>
      </c>
    </row>
    <row r="7127" spans="1:20" x14ac:dyDescent="0.35">
      <c r="A7127" t="s">
        <v>120</v>
      </c>
      <c r="B7127" t="s">
        <v>121</v>
      </c>
      <c r="C7127" t="s">
        <v>93</v>
      </c>
      <c r="D7127" s="29">
        <v>46573</v>
      </c>
      <c r="E7127">
        <v>0</v>
      </c>
      <c r="F7127">
        <v>0</v>
      </c>
      <c r="G7127">
        <v>0</v>
      </c>
      <c r="H7127">
        <v>0</v>
      </c>
      <c r="R7127">
        <v>0</v>
      </c>
      <c r="S7127" t="s">
        <v>90</v>
      </c>
      <c r="T7127" s="297">
        <v>46311.754166666666</v>
      </c>
    </row>
    <row r="7128" spans="1:20" x14ac:dyDescent="0.35">
      <c r="A7128" t="s">
        <v>120</v>
      </c>
      <c r="B7128" t="s">
        <v>121</v>
      </c>
      <c r="C7128" t="s">
        <v>93</v>
      </c>
      <c r="D7128" s="29">
        <v>46574</v>
      </c>
      <c r="E7128">
        <v>0</v>
      </c>
      <c r="F7128">
        <v>0</v>
      </c>
      <c r="G7128">
        <v>0</v>
      </c>
      <c r="H7128">
        <v>0</v>
      </c>
      <c r="R7128">
        <v>0</v>
      </c>
      <c r="S7128" t="s">
        <v>90</v>
      </c>
      <c r="T7128" s="297">
        <v>46311.754166666666</v>
      </c>
    </row>
    <row r="7129" spans="1:20" x14ac:dyDescent="0.35">
      <c r="A7129" t="s">
        <v>120</v>
      </c>
      <c r="B7129" t="s">
        <v>121</v>
      </c>
      <c r="C7129" t="s">
        <v>93</v>
      </c>
      <c r="D7129" s="29">
        <v>46575</v>
      </c>
      <c r="E7129">
        <v>0</v>
      </c>
      <c r="F7129">
        <v>0</v>
      </c>
      <c r="G7129">
        <v>0</v>
      </c>
      <c r="H7129">
        <v>0</v>
      </c>
      <c r="R7129">
        <v>0</v>
      </c>
      <c r="S7129" t="s">
        <v>90</v>
      </c>
      <c r="T7129" s="297">
        <v>46311.754166666666</v>
      </c>
    </row>
    <row r="7130" spans="1:20" x14ac:dyDescent="0.35">
      <c r="A7130" t="s">
        <v>120</v>
      </c>
      <c r="B7130" t="s">
        <v>121</v>
      </c>
      <c r="C7130" t="s">
        <v>93</v>
      </c>
      <c r="D7130" s="29">
        <v>46576</v>
      </c>
      <c r="E7130">
        <v>0</v>
      </c>
      <c r="F7130">
        <v>0</v>
      </c>
      <c r="G7130">
        <v>0</v>
      </c>
      <c r="H7130">
        <v>0</v>
      </c>
      <c r="R7130">
        <v>0</v>
      </c>
      <c r="S7130" t="s">
        <v>90</v>
      </c>
      <c r="T7130" s="297">
        <v>46311.754166666666</v>
      </c>
    </row>
    <row r="7131" spans="1:20" x14ac:dyDescent="0.35">
      <c r="A7131" t="s">
        <v>120</v>
      </c>
      <c r="B7131" t="s">
        <v>121</v>
      </c>
      <c r="C7131" t="s">
        <v>93</v>
      </c>
      <c r="D7131" s="29">
        <v>46577</v>
      </c>
      <c r="E7131">
        <v>0</v>
      </c>
      <c r="F7131">
        <v>0</v>
      </c>
      <c r="G7131">
        <v>0</v>
      </c>
      <c r="H7131">
        <v>0</v>
      </c>
      <c r="R7131">
        <v>0</v>
      </c>
      <c r="S7131" t="s">
        <v>90</v>
      </c>
      <c r="T7131" s="297">
        <v>46311.754166666666</v>
      </c>
    </row>
    <row r="7132" spans="1:20" x14ac:dyDescent="0.35">
      <c r="A7132" t="s">
        <v>120</v>
      </c>
      <c r="B7132" t="s">
        <v>121</v>
      </c>
      <c r="C7132" t="s">
        <v>93</v>
      </c>
      <c r="D7132" s="29">
        <v>46578</v>
      </c>
      <c r="E7132">
        <v>0</v>
      </c>
      <c r="F7132">
        <v>0</v>
      </c>
      <c r="G7132">
        <v>0</v>
      </c>
      <c r="H7132">
        <v>0</v>
      </c>
      <c r="R7132">
        <v>0</v>
      </c>
      <c r="S7132" t="s">
        <v>90</v>
      </c>
      <c r="T7132" s="297">
        <v>46311.754166666666</v>
      </c>
    </row>
    <row r="7133" spans="1:20" x14ac:dyDescent="0.35">
      <c r="A7133" t="s">
        <v>120</v>
      </c>
      <c r="B7133" t="s">
        <v>121</v>
      </c>
      <c r="C7133" t="s">
        <v>93</v>
      </c>
      <c r="D7133" s="29">
        <v>46579</v>
      </c>
      <c r="E7133">
        <v>0</v>
      </c>
      <c r="F7133">
        <v>0</v>
      </c>
      <c r="G7133">
        <v>0</v>
      </c>
      <c r="H7133">
        <v>0</v>
      </c>
      <c r="R7133">
        <v>0</v>
      </c>
      <c r="S7133" t="s">
        <v>90</v>
      </c>
      <c r="T7133" s="297">
        <v>46311.754166666666</v>
      </c>
    </row>
    <row r="7134" spans="1:20" x14ac:dyDescent="0.35">
      <c r="A7134" t="s">
        <v>120</v>
      </c>
      <c r="B7134" t="s">
        <v>121</v>
      </c>
      <c r="C7134" t="s">
        <v>93</v>
      </c>
      <c r="D7134" s="29">
        <v>46580</v>
      </c>
      <c r="E7134">
        <v>0</v>
      </c>
      <c r="F7134">
        <v>0</v>
      </c>
      <c r="G7134">
        <v>0</v>
      </c>
      <c r="H7134">
        <v>0</v>
      </c>
      <c r="R7134">
        <v>0</v>
      </c>
      <c r="S7134" t="s">
        <v>90</v>
      </c>
      <c r="T7134" s="297">
        <v>46311.754166666666</v>
      </c>
    </row>
    <row r="7135" spans="1:20" x14ac:dyDescent="0.35">
      <c r="A7135" t="s">
        <v>120</v>
      </c>
      <c r="B7135" t="s">
        <v>121</v>
      </c>
      <c r="C7135" t="s">
        <v>93</v>
      </c>
      <c r="D7135" s="29">
        <v>46581</v>
      </c>
      <c r="E7135">
        <v>0</v>
      </c>
      <c r="F7135">
        <v>0</v>
      </c>
      <c r="G7135">
        <v>0</v>
      </c>
      <c r="H7135">
        <v>0</v>
      </c>
      <c r="R7135">
        <v>0</v>
      </c>
      <c r="S7135" t="s">
        <v>90</v>
      </c>
      <c r="T7135" s="297">
        <v>46311.754166666666</v>
      </c>
    </row>
    <row r="7136" spans="1:20" x14ac:dyDescent="0.35">
      <c r="A7136" t="s">
        <v>120</v>
      </c>
      <c r="B7136" t="s">
        <v>121</v>
      </c>
      <c r="C7136" t="s">
        <v>93</v>
      </c>
      <c r="D7136" s="29">
        <v>46582</v>
      </c>
      <c r="E7136">
        <v>0</v>
      </c>
      <c r="F7136">
        <v>0</v>
      </c>
      <c r="G7136">
        <v>0</v>
      </c>
      <c r="H7136">
        <v>0</v>
      </c>
      <c r="R7136">
        <v>0</v>
      </c>
      <c r="S7136" t="s">
        <v>90</v>
      </c>
      <c r="T7136" s="297">
        <v>46311.754166666666</v>
      </c>
    </row>
    <row r="7137" spans="1:20" x14ac:dyDescent="0.35">
      <c r="A7137" t="s">
        <v>120</v>
      </c>
      <c r="B7137" t="s">
        <v>121</v>
      </c>
      <c r="C7137" t="s">
        <v>93</v>
      </c>
      <c r="D7137" s="29">
        <v>46583</v>
      </c>
      <c r="E7137">
        <v>0</v>
      </c>
      <c r="F7137">
        <v>0</v>
      </c>
      <c r="G7137">
        <v>0</v>
      </c>
      <c r="H7137">
        <v>0</v>
      </c>
      <c r="R7137">
        <v>0</v>
      </c>
      <c r="S7137" t="s">
        <v>90</v>
      </c>
      <c r="T7137" s="297">
        <v>46311.754166666666</v>
      </c>
    </row>
    <row r="7138" spans="1:20" x14ac:dyDescent="0.35">
      <c r="A7138" t="s">
        <v>120</v>
      </c>
      <c r="B7138" t="s">
        <v>121</v>
      </c>
      <c r="C7138" t="s">
        <v>93</v>
      </c>
      <c r="D7138" s="29">
        <v>46584</v>
      </c>
      <c r="E7138">
        <v>0</v>
      </c>
      <c r="F7138">
        <v>0</v>
      </c>
      <c r="G7138">
        <v>0</v>
      </c>
      <c r="H7138">
        <v>0</v>
      </c>
      <c r="R7138">
        <v>0</v>
      </c>
      <c r="S7138" t="s">
        <v>90</v>
      </c>
      <c r="T7138" s="297">
        <v>46311.754166666666</v>
      </c>
    </row>
    <row r="7139" spans="1:20" x14ac:dyDescent="0.35">
      <c r="A7139" t="s">
        <v>120</v>
      </c>
      <c r="B7139" t="s">
        <v>121</v>
      </c>
      <c r="C7139" t="s">
        <v>93</v>
      </c>
      <c r="D7139" s="29">
        <v>46585</v>
      </c>
      <c r="E7139">
        <v>0</v>
      </c>
      <c r="F7139">
        <v>0</v>
      </c>
      <c r="G7139">
        <v>0</v>
      </c>
      <c r="H7139">
        <v>0</v>
      </c>
      <c r="R7139">
        <v>0</v>
      </c>
      <c r="S7139" t="s">
        <v>90</v>
      </c>
      <c r="T7139" s="297">
        <v>46311.754166666666</v>
      </c>
    </row>
    <row r="7140" spans="1:20" x14ac:dyDescent="0.35">
      <c r="A7140" t="s">
        <v>120</v>
      </c>
      <c r="B7140" t="s">
        <v>121</v>
      </c>
      <c r="C7140" t="s">
        <v>93</v>
      </c>
      <c r="D7140" s="29">
        <v>46586</v>
      </c>
      <c r="E7140">
        <v>0</v>
      </c>
      <c r="F7140">
        <v>0</v>
      </c>
      <c r="G7140">
        <v>0</v>
      </c>
      <c r="H7140">
        <v>0</v>
      </c>
      <c r="R7140">
        <v>0</v>
      </c>
      <c r="S7140" t="s">
        <v>90</v>
      </c>
      <c r="T7140" s="297">
        <v>46311.754166666666</v>
      </c>
    </row>
    <row r="7141" spans="1:20" x14ac:dyDescent="0.35">
      <c r="A7141" t="s">
        <v>120</v>
      </c>
      <c r="B7141" t="s">
        <v>121</v>
      </c>
      <c r="C7141" t="s">
        <v>93</v>
      </c>
      <c r="D7141" s="29">
        <v>46587</v>
      </c>
      <c r="E7141">
        <v>0</v>
      </c>
      <c r="F7141">
        <v>0</v>
      </c>
      <c r="G7141">
        <v>0</v>
      </c>
      <c r="H7141">
        <v>0</v>
      </c>
      <c r="R7141">
        <v>0</v>
      </c>
      <c r="S7141" t="s">
        <v>90</v>
      </c>
      <c r="T7141" s="297">
        <v>46311.754166666666</v>
      </c>
    </row>
    <row r="7142" spans="1:20" x14ac:dyDescent="0.35">
      <c r="A7142" t="s">
        <v>120</v>
      </c>
      <c r="B7142" t="s">
        <v>121</v>
      </c>
      <c r="C7142" t="s">
        <v>93</v>
      </c>
      <c r="D7142" s="29">
        <v>46588</v>
      </c>
      <c r="E7142">
        <v>0</v>
      </c>
      <c r="F7142">
        <v>0</v>
      </c>
      <c r="G7142">
        <v>0</v>
      </c>
      <c r="H7142">
        <v>0</v>
      </c>
      <c r="R7142">
        <v>0</v>
      </c>
      <c r="S7142" t="s">
        <v>90</v>
      </c>
      <c r="T7142" s="297">
        <v>46311.754166666666</v>
      </c>
    </row>
    <row r="7143" spans="1:20" x14ac:dyDescent="0.35">
      <c r="A7143" t="s">
        <v>120</v>
      </c>
      <c r="B7143" t="s">
        <v>121</v>
      </c>
      <c r="C7143" t="s">
        <v>93</v>
      </c>
      <c r="D7143" s="29">
        <v>46589</v>
      </c>
      <c r="E7143">
        <v>0</v>
      </c>
      <c r="F7143">
        <v>0</v>
      </c>
      <c r="G7143">
        <v>0</v>
      </c>
      <c r="H7143">
        <v>0</v>
      </c>
      <c r="R7143">
        <v>0</v>
      </c>
      <c r="S7143" t="s">
        <v>90</v>
      </c>
      <c r="T7143" s="297">
        <v>46311.754166666666</v>
      </c>
    </row>
    <row r="7144" spans="1:20" x14ac:dyDescent="0.35">
      <c r="A7144" t="s">
        <v>120</v>
      </c>
      <c r="B7144" t="s">
        <v>121</v>
      </c>
      <c r="C7144" t="s">
        <v>93</v>
      </c>
      <c r="D7144" s="29">
        <v>46590</v>
      </c>
      <c r="E7144">
        <v>0</v>
      </c>
      <c r="F7144">
        <v>0</v>
      </c>
      <c r="G7144">
        <v>0</v>
      </c>
      <c r="H7144">
        <v>0</v>
      </c>
      <c r="R7144">
        <v>0</v>
      </c>
      <c r="S7144" t="s">
        <v>90</v>
      </c>
      <c r="T7144" s="297">
        <v>46311.754166666666</v>
      </c>
    </row>
    <row r="7145" spans="1:20" x14ac:dyDescent="0.35">
      <c r="A7145" t="s">
        <v>120</v>
      </c>
      <c r="B7145" t="s">
        <v>121</v>
      </c>
      <c r="C7145" t="s">
        <v>93</v>
      </c>
      <c r="D7145" s="29">
        <v>46591</v>
      </c>
      <c r="E7145">
        <v>0</v>
      </c>
      <c r="F7145">
        <v>0</v>
      </c>
      <c r="G7145">
        <v>0</v>
      </c>
      <c r="H7145">
        <v>0</v>
      </c>
      <c r="R7145">
        <v>0</v>
      </c>
      <c r="S7145" t="s">
        <v>90</v>
      </c>
      <c r="T7145" s="297">
        <v>46311.754166666666</v>
      </c>
    </row>
    <row r="7146" spans="1:20" x14ac:dyDescent="0.35">
      <c r="A7146" t="s">
        <v>120</v>
      </c>
      <c r="B7146" t="s">
        <v>121</v>
      </c>
      <c r="C7146" t="s">
        <v>93</v>
      </c>
      <c r="D7146" s="29">
        <v>46592</v>
      </c>
      <c r="E7146">
        <v>0</v>
      </c>
      <c r="F7146">
        <v>0</v>
      </c>
      <c r="G7146">
        <v>0</v>
      </c>
      <c r="H7146">
        <v>0</v>
      </c>
      <c r="R7146">
        <v>0</v>
      </c>
      <c r="S7146" t="s">
        <v>90</v>
      </c>
      <c r="T7146" s="297">
        <v>46311.754166666666</v>
      </c>
    </row>
    <row r="7147" spans="1:20" x14ac:dyDescent="0.35">
      <c r="A7147" t="s">
        <v>120</v>
      </c>
      <c r="B7147" t="s">
        <v>121</v>
      </c>
      <c r="C7147" t="s">
        <v>93</v>
      </c>
      <c r="D7147" s="29">
        <v>46593</v>
      </c>
      <c r="E7147">
        <v>0</v>
      </c>
      <c r="F7147">
        <v>0</v>
      </c>
      <c r="G7147">
        <v>0</v>
      </c>
      <c r="H7147">
        <v>0</v>
      </c>
      <c r="R7147">
        <v>0</v>
      </c>
      <c r="S7147" t="s">
        <v>90</v>
      </c>
      <c r="T7147" s="297">
        <v>46311.754166666666</v>
      </c>
    </row>
    <row r="7148" spans="1:20" x14ac:dyDescent="0.35">
      <c r="A7148" t="s">
        <v>120</v>
      </c>
      <c r="B7148" t="s">
        <v>121</v>
      </c>
      <c r="C7148" t="s">
        <v>93</v>
      </c>
      <c r="D7148" s="29">
        <v>46594</v>
      </c>
      <c r="E7148">
        <v>0</v>
      </c>
      <c r="F7148">
        <v>0</v>
      </c>
      <c r="G7148">
        <v>0</v>
      </c>
      <c r="H7148">
        <v>0</v>
      </c>
      <c r="R7148">
        <v>0</v>
      </c>
      <c r="S7148" t="s">
        <v>90</v>
      </c>
      <c r="T7148" s="297">
        <v>46311.754166666666</v>
      </c>
    </row>
    <row r="7149" spans="1:20" x14ac:dyDescent="0.35">
      <c r="A7149" t="s">
        <v>120</v>
      </c>
      <c r="B7149" t="s">
        <v>121</v>
      </c>
      <c r="C7149" t="s">
        <v>93</v>
      </c>
      <c r="D7149" s="29">
        <v>46595</v>
      </c>
      <c r="E7149">
        <v>0</v>
      </c>
      <c r="F7149">
        <v>0</v>
      </c>
      <c r="G7149">
        <v>0</v>
      </c>
      <c r="H7149">
        <v>0</v>
      </c>
      <c r="R7149">
        <v>0</v>
      </c>
      <c r="S7149" t="s">
        <v>90</v>
      </c>
      <c r="T7149" s="297">
        <v>46311.754166666666</v>
      </c>
    </row>
    <row r="7150" spans="1:20" x14ac:dyDescent="0.35">
      <c r="A7150" t="s">
        <v>120</v>
      </c>
      <c r="B7150" t="s">
        <v>121</v>
      </c>
      <c r="C7150" t="s">
        <v>93</v>
      </c>
      <c r="D7150" s="29">
        <v>46596</v>
      </c>
      <c r="E7150">
        <v>0</v>
      </c>
      <c r="F7150">
        <v>0</v>
      </c>
      <c r="G7150">
        <v>0</v>
      </c>
      <c r="H7150">
        <v>0</v>
      </c>
      <c r="R7150">
        <v>0</v>
      </c>
      <c r="S7150" t="s">
        <v>90</v>
      </c>
      <c r="T7150" s="297">
        <v>46311.754166666666</v>
      </c>
    </row>
    <row r="7151" spans="1:20" x14ac:dyDescent="0.35">
      <c r="A7151" t="s">
        <v>120</v>
      </c>
      <c r="B7151" t="s">
        <v>121</v>
      </c>
      <c r="C7151" t="s">
        <v>93</v>
      </c>
      <c r="D7151" s="29">
        <v>46597</v>
      </c>
      <c r="E7151">
        <v>0</v>
      </c>
      <c r="F7151">
        <v>0</v>
      </c>
      <c r="G7151">
        <v>0</v>
      </c>
      <c r="H7151">
        <v>0</v>
      </c>
      <c r="R7151">
        <v>0</v>
      </c>
      <c r="S7151" t="s">
        <v>90</v>
      </c>
      <c r="T7151" s="297">
        <v>46311.754166666666</v>
      </c>
    </row>
    <row r="7152" spans="1:20" x14ac:dyDescent="0.35">
      <c r="A7152" t="s">
        <v>120</v>
      </c>
      <c r="B7152" t="s">
        <v>121</v>
      </c>
      <c r="C7152" t="s">
        <v>93</v>
      </c>
      <c r="D7152" s="29">
        <v>46598</v>
      </c>
      <c r="E7152">
        <v>0</v>
      </c>
      <c r="F7152">
        <v>0</v>
      </c>
      <c r="G7152">
        <v>0</v>
      </c>
      <c r="H7152">
        <v>0</v>
      </c>
      <c r="R7152">
        <v>0</v>
      </c>
      <c r="S7152" t="s">
        <v>90</v>
      </c>
      <c r="T7152" s="297">
        <v>46311.754166666666</v>
      </c>
    </row>
    <row r="7153" spans="1:20" x14ac:dyDescent="0.35">
      <c r="A7153" t="s">
        <v>120</v>
      </c>
      <c r="B7153" t="s">
        <v>121</v>
      </c>
      <c r="C7153" t="s">
        <v>93</v>
      </c>
      <c r="D7153" s="29">
        <v>46599</v>
      </c>
      <c r="E7153">
        <v>0</v>
      </c>
      <c r="F7153">
        <v>0</v>
      </c>
      <c r="G7153">
        <v>0</v>
      </c>
      <c r="H7153">
        <v>0</v>
      </c>
      <c r="R7153">
        <v>0</v>
      </c>
      <c r="S7153" t="s">
        <v>90</v>
      </c>
      <c r="T7153" s="297">
        <v>46311.754166666666</v>
      </c>
    </row>
    <row r="7154" spans="1:20" x14ac:dyDescent="0.35">
      <c r="A7154" t="s">
        <v>120</v>
      </c>
      <c r="B7154" t="s">
        <v>121</v>
      </c>
      <c r="C7154" t="s">
        <v>93</v>
      </c>
      <c r="D7154" s="29">
        <v>46600</v>
      </c>
      <c r="E7154">
        <v>0</v>
      </c>
      <c r="F7154">
        <v>0</v>
      </c>
      <c r="G7154">
        <v>0</v>
      </c>
      <c r="H7154">
        <v>0</v>
      </c>
      <c r="R7154">
        <v>0</v>
      </c>
      <c r="S7154" t="s">
        <v>90</v>
      </c>
      <c r="T7154" s="297">
        <v>46311.754166666666</v>
      </c>
    </row>
    <row r="7155" spans="1:20" x14ac:dyDescent="0.35">
      <c r="A7155" t="s">
        <v>120</v>
      </c>
      <c r="B7155" t="s">
        <v>121</v>
      </c>
      <c r="C7155" t="s">
        <v>93</v>
      </c>
      <c r="D7155" s="29">
        <v>46601</v>
      </c>
      <c r="E7155">
        <v>0</v>
      </c>
      <c r="F7155">
        <v>0</v>
      </c>
      <c r="G7155">
        <v>0</v>
      </c>
      <c r="H7155">
        <v>0</v>
      </c>
      <c r="R7155">
        <v>0</v>
      </c>
      <c r="S7155" t="s">
        <v>90</v>
      </c>
      <c r="T7155" s="297">
        <v>46311.754166666666</v>
      </c>
    </row>
    <row r="7156" spans="1:20" x14ac:dyDescent="0.35">
      <c r="A7156" t="s">
        <v>120</v>
      </c>
      <c r="B7156" t="s">
        <v>121</v>
      </c>
      <c r="C7156" t="s">
        <v>93</v>
      </c>
      <c r="D7156" s="29">
        <v>46602</v>
      </c>
      <c r="E7156">
        <v>0</v>
      </c>
      <c r="F7156">
        <v>0</v>
      </c>
      <c r="G7156">
        <v>0</v>
      </c>
      <c r="H7156">
        <v>0</v>
      </c>
      <c r="R7156">
        <v>0</v>
      </c>
      <c r="S7156" t="s">
        <v>90</v>
      </c>
      <c r="T7156" s="297">
        <v>46311.754166666666</v>
      </c>
    </row>
    <row r="7157" spans="1:20" x14ac:dyDescent="0.35">
      <c r="A7157" t="s">
        <v>120</v>
      </c>
      <c r="B7157" t="s">
        <v>121</v>
      </c>
      <c r="C7157" t="s">
        <v>93</v>
      </c>
      <c r="D7157" s="29">
        <v>46603</v>
      </c>
      <c r="E7157">
        <v>0</v>
      </c>
      <c r="F7157">
        <v>0</v>
      </c>
      <c r="G7157">
        <v>0</v>
      </c>
      <c r="H7157">
        <v>0</v>
      </c>
      <c r="R7157">
        <v>0</v>
      </c>
      <c r="S7157" t="s">
        <v>90</v>
      </c>
      <c r="T7157" s="297">
        <v>46311.754166666666</v>
      </c>
    </row>
    <row r="7158" spans="1:20" x14ac:dyDescent="0.35">
      <c r="A7158" t="s">
        <v>120</v>
      </c>
      <c r="B7158" t="s">
        <v>121</v>
      </c>
      <c r="C7158" t="s">
        <v>93</v>
      </c>
      <c r="D7158" s="29">
        <v>46604</v>
      </c>
      <c r="E7158">
        <v>0</v>
      </c>
      <c r="F7158">
        <v>0</v>
      </c>
      <c r="G7158">
        <v>0</v>
      </c>
      <c r="H7158">
        <v>0</v>
      </c>
      <c r="R7158">
        <v>0</v>
      </c>
      <c r="S7158" t="s">
        <v>90</v>
      </c>
      <c r="T7158" s="297">
        <v>46311.754166666666</v>
      </c>
    </row>
    <row r="7159" spans="1:20" x14ac:dyDescent="0.35">
      <c r="A7159" t="s">
        <v>120</v>
      </c>
      <c r="B7159" t="s">
        <v>121</v>
      </c>
      <c r="C7159" t="s">
        <v>93</v>
      </c>
      <c r="D7159" s="29">
        <v>46605</v>
      </c>
      <c r="E7159">
        <v>0</v>
      </c>
      <c r="F7159">
        <v>0</v>
      </c>
      <c r="G7159">
        <v>0</v>
      </c>
      <c r="H7159">
        <v>0</v>
      </c>
      <c r="R7159">
        <v>0</v>
      </c>
      <c r="S7159" t="s">
        <v>90</v>
      </c>
      <c r="T7159" s="297">
        <v>46311.754166666666</v>
      </c>
    </row>
    <row r="7160" spans="1:20" x14ac:dyDescent="0.35">
      <c r="A7160" t="s">
        <v>120</v>
      </c>
      <c r="B7160" t="s">
        <v>121</v>
      </c>
      <c r="C7160" t="s">
        <v>93</v>
      </c>
      <c r="D7160" s="29">
        <v>46606</v>
      </c>
      <c r="E7160">
        <v>0</v>
      </c>
      <c r="F7160">
        <v>0</v>
      </c>
      <c r="G7160">
        <v>0</v>
      </c>
      <c r="H7160">
        <v>0</v>
      </c>
      <c r="R7160">
        <v>0</v>
      </c>
      <c r="S7160" t="s">
        <v>90</v>
      </c>
      <c r="T7160" s="297">
        <v>46311.754166666666</v>
      </c>
    </row>
    <row r="7161" spans="1:20" x14ac:dyDescent="0.35">
      <c r="A7161" t="s">
        <v>120</v>
      </c>
      <c r="B7161" t="s">
        <v>121</v>
      </c>
      <c r="C7161" t="s">
        <v>93</v>
      </c>
      <c r="D7161" s="29">
        <v>46607</v>
      </c>
      <c r="E7161">
        <v>0</v>
      </c>
      <c r="F7161">
        <v>0</v>
      </c>
      <c r="G7161">
        <v>0</v>
      </c>
      <c r="H7161">
        <v>0</v>
      </c>
      <c r="R7161">
        <v>0</v>
      </c>
      <c r="S7161" t="s">
        <v>90</v>
      </c>
      <c r="T7161" s="297">
        <v>46311.754166666666</v>
      </c>
    </row>
    <row r="7162" spans="1:20" x14ac:dyDescent="0.35">
      <c r="A7162" t="s">
        <v>120</v>
      </c>
      <c r="B7162" t="s">
        <v>121</v>
      </c>
      <c r="C7162" t="s">
        <v>93</v>
      </c>
      <c r="D7162" s="29">
        <v>46608</v>
      </c>
      <c r="E7162">
        <v>0</v>
      </c>
      <c r="F7162">
        <v>0</v>
      </c>
      <c r="G7162">
        <v>0</v>
      </c>
      <c r="H7162">
        <v>0</v>
      </c>
      <c r="R7162">
        <v>0</v>
      </c>
      <c r="S7162" t="s">
        <v>90</v>
      </c>
      <c r="T7162" s="297">
        <v>46311.754166666666</v>
      </c>
    </row>
    <row r="7163" spans="1:20" x14ac:dyDescent="0.35">
      <c r="A7163" t="s">
        <v>120</v>
      </c>
      <c r="B7163" t="s">
        <v>121</v>
      </c>
      <c r="C7163" t="s">
        <v>93</v>
      </c>
      <c r="D7163" s="29">
        <v>46609</v>
      </c>
      <c r="E7163">
        <v>0</v>
      </c>
      <c r="F7163">
        <v>0</v>
      </c>
      <c r="G7163">
        <v>0</v>
      </c>
      <c r="H7163">
        <v>0</v>
      </c>
      <c r="R7163">
        <v>0</v>
      </c>
      <c r="S7163" t="s">
        <v>90</v>
      </c>
      <c r="T7163" s="297">
        <v>46311.754166666666</v>
      </c>
    </row>
    <row r="7164" spans="1:20" x14ac:dyDescent="0.35">
      <c r="A7164" t="s">
        <v>120</v>
      </c>
      <c r="B7164" t="s">
        <v>121</v>
      </c>
      <c r="C7164" t="s">
        <v>93</v>
      </c>
      <c r="D7164" s="29">
        <v>46610</v>
      </c>
      <c r="E7164">
        <v>0</v>
      </c>
      <c r="F7164">
        <v>0</v>
      </c>
      <c r="G7164">
        <v>0</v>
      </c>
      <c r="H7164">
        <v>0</v>
      </c>
      <c r="R7164">
        <v>0</v>
      </c>
      <c r="S7164" t="s">
        <v>90</v>
      </c>
      <c r="T7164" s="297">
        <v>46311.754166666666</v>
      </c>
    </row>
    <row r="7165" spans="1:20" x14ac:dyDescent="0.35">
      <c r="A7165" t="s">
        <v>120</v>
      </c>
      <c r="B7165" t="s">
        <v>121</v>
      </c>
      <c r="C7165" t="s">
        <v>93</v>
      </c>
      <c r="D7165" s="29">
        <v>46611</v>
      </c>
      <c r="E7165">
        <v>0</v>
      </c>
      <c r="F7165">
        <v>0</v>
      </c>
      <c r="G7165">
        <v>0</v>
      </c>
      <c r="H7165">
        <v>0</v>
      </c>
      <c r="R7165">
        <v>0</v>
      </c>
      <c r="S7165" t="s">
        <v>90</v>
      </c>
      <c r="T7165" s="297">
        <v>46311.754166666666</v>
      </c>
    </row>
    <row r="7166" spans="1:20" x14ac:dyDescent="0.35">
      <c r="A7166" t="s">
        <v>120</v>
      </c>
      <c r="B7166" t="s">
        <v>121</v>
      </c>
      <c r="C7166" t="s">
        <v>93</v>
      </c>
      <c r="D7166" s="29">
        <v>46612</v>
      </c>
      <c r="E7166">
        <v>0</v>
      </c>
      <c r="F7166">
        <v>0</v>
      </c>
      <c r="G7166">
        <v>0</v>
      </c>
      <c r="H7166">
        <v>0</v>
      </c>
      <c r="R7166">
        <v>0</v>
      </c>
      <c r="S7166" t="s">
        <v>90</v>
      </c>
      <c r="T7166" s="297">
        <v>46311.754166666666</v>
      </c>
    </row>
    <row r="7167" spans="1:20" x14ac:dyDescent="0.35">
      <c r="A7167" t="s">
        <v>120</v>
      </c>
      <c r="B7167" t="s">
        <v>121</v>
      </c>
      <c r="C7167" t="s">
        <v>93</v>
      </c>
      <c r="D7167" s="29">
        <v>46613</v>
      </c>
      <c r="E7167">
        <v>0</v>
      </c>
      <c r="F7167">
        <v>0</v>
      </c>
      <c r="G7167">
        <v>0</v>
      </c>
      <c r="H7167">
        <v>0</v>
      </c>
      <c r="R7167">
        <v>0</v>
      </c>
      <c r="S7167" t="s">
        <v>90</v>
      </c>
      <c r="T7167" s="297">
        <v>46311.754166666666</v>
      </c>
    </row>
    <row r="7168" spans="1:20" x14ac:dyDescent="0.35">
      <c r="A7168" t="s">
        <v>120</v>
      </c>
      <c r="B7168" t="s">
        <v>121</v>
      </c>
      <c r="C7168" t="s">
        <v>93</v>
      </c>
      <c r="D7168" s="29">
        <v>46614</v>
      </c>
      <c r="E7168">
        <v>0</v>
      </c>
      <c r="F7168">
        <v>0</v>
      </c>
      <c r="G7168">
        <v>0</v>
      </c>
      <c r="H7168">
        <v>0</v>
      </c>
      <c r="R7168">
        <v>0</v>
      </c>
      <c r="S7168" t="s">
        <v>90</v>
      </c>
      <c r="T7168" s="297">
        <v>46311.754166666666</v>
      </c>
    </row>
    <row r="7169" spans="1:20" x14ac:dyDescent="0.35">
      <c r="A7169" t="s">
        <v>120</v>
      </c>
      <c r="B7169" t="s">
        <v>121</v>
      </c>
      <c r="C7169" t="s">
        <v>93</v>
      </c>
      <c r="D7169" s="29">
        <v>46615</v>
      </c>
      <c r="E7169">
        <v>0</v>
      </c>
      <c r="F7169">
        <v>0</v>
      </c>
      <c r="G7169">
        <v>0</v>
      </c>
      <c r="H7169">
        <v>0</v>
      </c>
      <c r="R7169">
        <v>0</v>
      </c>
      <c r="S7169" t="s">
        <v>90</v>
      </c>
      <c r="T7169" s="297">
        <v>46311.754166666666</v>
      </c>
    </row>
    <row r="7170" spans="1:20" x14ac:dyDescent="0.35">
      <c r="A7170" t="s">
        <v>120</v>
      </c>
      <c r="B7170" t="s">
        <v>121</v>
      </c>
      <c r="C7170" t="s">
        <v>93</v>
      </c>
      <c r="D7170" s="29">
        <v>46616</v>
      </c>
      <c r="E7170">
        <v>0</v>
      </c>
      <c r="F7170">
        <v>0</v>
      </c>
      <c r="G7170">
        <v>0</v>
      </c>
      <c r="H7170">
        <v>0</v>
      </c>
      <c r="R7170">
        <v>0</v>
      </c>
      <c r="S7170" t="s">
        <v>90</v>
      </c>
      <c r="T7170" s="297">
        <v>46311.754166666666</v>
      </c>
    </row>
    <row r="7171" spans="1:20" x14ac:dyDescent="0.35">
      <c r="A7171" t="s">
        <v>120</v>
      </c>
      <c r="B7171" t="s">
        <v>121</v>
      </c>
      <c r="C7171" t="s">
        <v>93</v>
      </c>
      <c r="D7171" s="29">
        <v>46617</v>
      </c>
      <c r="E7171">
        <v>0</v>
      </c>
      <c r="F7171">
        <v>0</v>
      </c>
      <c r="G7171">
        <v>0</v>
      </c>
      <c r="H7171">
        <v>0</v>
      </c>
      <c r="R7171">
        <v>0</v>
      </c>
      <c r="S7171" t="s">
        <v>90</v>
      </c>
      <c r="T7171" s="297">
        <v>46311.754166666666</v>
      </c>
    </row>
    <row r="7172" spans="1:20" x14ac:dyDescent="0.35">
      <c r="A7172" t="s">
        <v>120</v>
      </c>
      <c r="B7172" t="s">
        <v>121</v>
      </c>
      <c r="C7172" t="s">
        <v>93</v>
      </c>
      <c r="D7172" s="29">
        <v>46618</v>
      </c>
      <c r="E7172">
        <v>0</v>
      </c>
      <c r="F7172">
        <v>0</v>
      </c>
      <c r="G7172">
        <v>0</v>
      </c>
      <c r="H7172">
        <v>0</v>
      </c>
      <c r="R7172">
        <v>0</v>
      </c>
      <c r="S7172" t="s">
        <v>90</v>
      </c>
      <c r="T7172" s="297">
        <v>46311.754166666666</v>
      </c>
    </row>
    <row r="7173" spans="1:20" x14ac:dyDescent="0.35">
      <c r="A7173" t="s">
        <v>120</v>
      </c>
      <c r="B7173" t="s">
        <v>121</v>
      </c>
      <c r="C7173" t="s">
        <v>93</v>
      </c>
      <c r="D7173" s="29">
        <v>46619</v>
      </c>
      <c r="E7173">
        <v>0</v>
      </c>
      <c r="F7173">
        <v>0</v>
      </c>
      <c r="G7173">
        <v>0</v>
      </c>
      <c r="H7173">
        <v>0</v>
      </c>
      <c r="R7173">
        <v>0</v>
      </c>
      <c r="S7173" t="s">
        <v>90</v>
      </c>
      <c r="T7173" s="297">
        <v>46311.754166666666</v>
      </c>
    </row>
    <row r="7174" spans="1:20" x14ac:dyDescent="0.35">
      <c r="A7174" t="s">
        <v>120</v>
      </c>
      <c r="B7174" t="s">
        <v>121</v>
      </c>
      <c r="C7174" t="s">
        <v>93</v>
      </c>
      <c r="D7174" s="29">
        <v>46620</v>
      </c>
      <c r="E7174">
        <v>0</v>
      </c>
      <c r="F7174">
        <v>0</v>
      </c>
      <c r="G7174">
        <v>0</v>
      </c>
      <c r="H7174">
        <v>0</v>
      </c>
      <c r="R7174">
        <v>0</v>
      </c>
      <c r="S7174" t="s">
        <v>90</v>
      </c>
      <c r="T7174" s="297">
        <v>46311.754166666666</v>
      </c>
    </row>
    <row r="7175" spans="1:20" x14ac:dyDescent="0.35">
      <c r="A7175" t="s">
        <v>120</v>
      </c>
      <c r="B7175" t="s">
        <v>121</v>
      </c>
      <c r="C7175" t="s">
        <v>93</v>
      </c>
      <c r="D7175" s="29">
        <v>46621</v>
      </c>
      <c r="E7175">
        <v>0</v>
      </c>
      <c r="F7175">
        <v>0</v>
      </c>
      <c r="G7175">
        <v>0</v>
      </c>
      <c r="H7175">
        <v>0</v>
      </c>
      <c r="R7175">
        <v>0</v>
      </c>
      <c r="S7175" t="s">
        <v>90</v>
      </c>
      <c r="T7175" s="297">
        <v>46311.754166666666</v>
      </c>
    </row>
    <row r="7176" spans="1:20" x14ac:dyDescent="0.35">
      <c r="A7176" t="s">
        <v>120</v>
      </c>
      <c r="B7176" t="s">
        <v>121</v>
      </c>
      <c r="C7176" t="s">
        <v>93</v>
      </c>
      <c r="D7176" s="29">
        <v>46622</v>
      </c>
      <c r="E7176">
        <v>0</v>
      </c>
      <c r="F7176">
        <v>0</v>
      </c>
      <c r="G7176">
        <v>0</v>
      </c>
      <c r="H7176">
        <v>0</v>
      </c>
      <c r="R7176">
        <v>0</v>
      </c>
      <c r="S7176" t="s">
        <v>90</v>
      </c>
      <c r="T7176" s="297">
        <v>46311.754166666666</v>
      </c>
    </row>
    <row r="7177" spans="1:20" x14ac:dyDescent="0.35">
      <c r="A7177" t="s">
        <v>120</v>
      </c>
      <c r="B7177" t="s">
        <v>121</v>
      </c>
      <c r="C7177" t="s">
        <v>93</v>
      </c>
      <c r="D7177" s="29">
        <v>46623</v>
      </c>
      <c r="E7177">
        <v>0</v>
      </c>
      <c r="F7177">
        <v>0</v>
      </c>
      <c r="G7177">
        <v>0</v>
      </c>
      <c r="H7177">
        <v>0</v>
      </c>
      <c r="R7177">
        <v>0</v>
      </c>
      <c r="S7177" t="s">
        <v>90</v>
      </c>
      <c r="T7177" s="297">
        <v>46311.754166666666</v>
      </c>
    </row>
    <row r="7178" spans="1:20" x14ac:dyDescent="0.35">
      <c r="A7178" t="s">
        <v>120</v>
      </c>
      <c r="B7178" t="s">
        <v>121</v>
      </c>
      <c r="C7178" t="s">
        <v>93</v>
      </c>
      <c r="D7178" s="29">
        <v>46624</v>
      </c>
      <c r="E7178">
        <v>0</v>
      </c>
      <c r="F7178">
        <v>0</v>
      </c>
      <c r="G7178">
        <v>0</v>
      </c>
      <c r="H7178">
        <v>0</v>
      </c>
      <c r="R7178">
        <v>0</v>
      </c>
      <c r="S7178" t="s">
        <v>90</v>
      </c>
      <c r="T7178" s="297">
        <v>46311.754166666666</v>
      </c>
    </row>
    <row r="7179" spans="1:20" x14ac:dyDescent="0.35">
      <c r="A7179" t="s">
        <v>120</v>
      </c>
      <c r="B7179" t="s">
        <v>121</v>
      </c>
      <c r="C7179" t="s">
        <v>93</v>
      </c>
      <c r="D7179" s="29">
        <v>46625</v>
      </c>
      <c r="E7179">
        <v>0</v>
      </c>
      <c r="F7179">
        <v>0</v>
      </c>
      <c r="G7179">
        <v>0</v>
      </c>
      <c r="H7179">
        <v>0</v>
      </c>
      <c r="R7179">
        <v>0</v>
      </c>
      <c r="S7179" t="s">
        <v>90</v>
      </c>
      <c r="T7179" s="297">
        <v>46311.754166666666</v>
      </c>
    </row>
    <row r="7180" spans="1:20" x14ac:dyDescent="0.35">
      <c r="A7180" t="s">
        <v>120</v>
      </c>
      <c r="B7180" t="s">
        <v>121</v>
      </c>
      <c r="C7180" t="s">
        <v>93</v>
      </c>
      <c r="D7180" s="29">
        <v>46626</v>
      </c>
      <c r="E7180">
        <v>0</v>
      </c>
      <c r="F7180">
        <v>0</v>
      </c>
      <c r="G7180">
        <v>0</v>
      </c>
      <c r="H7180">
        <v>0</v>
      </c>
      <c r="R7180">
        <v>0</v>
      </c>
      <c r="S7180" t="s">
        <v>90</v>
      </c>
      <c r="T7180" s="297">
        <v>46311.754166666666</v>
      </c>
    </row>
    <row r="7181" spans="1:20" x14ac:dyDescent="0.35">
      <c r="A7181" t="s">
        <v>120</v>
      </c>
      <c r="B7181" t="s">
        <v>121</v>
      </c>
      <c r="C7181" t="s">
        <v>93</v>
      </c>
      <c r="D7181" s="29">
        <v>46627</v>
      </c>
      <c r="E7181">
        <v>0</v>
      </c>
      <c r="F7181">
        <v>0</v>
      </c>
      <c r="G7181">
        <v>0</v>
      </c>
      <c r="H7181">
        <v>0</v>
      </c>
      <c r="R7181">
        <v>0</v>
      </c>
      <c r="S7181" t="s">
        <v>90</v>
      </c>
      <c r="T7181" s="297">
        <v>46311.754166666666</v>
      </c>
    </row>
    <row r="7182" spans="1:20" x14ac:dyDescent="0.35">
      <c r="A7182" t="s">
        <v>120</v>
      </c>
      <c r="B7182" t="s">
        <v>121</v>
      </c>
      <c r="C7182" t="s">
        <v>93</v>
      </c>
      <c r="D7182" s="29">
        <v>46628</v>
      </c>
      <c r="E7182">
        <v>0</v>
      </c>
      <c r="F7182">
        <v>0</v>
      </c>
      <c r="G7182">
        <v>0</v>
      </c>
      <c r="H7182">
        <v>0</v>
      </c>
      <c r="R7182">
        <v>0</v>
      </c>
      <c r="S7182" t="s">
        <v>90</v>
      </c>
      <c r="T7182" s="297">
        <v>46311.754166666666</v>
      </c>
    </row>
    <row r="7183" spans="1:20" x14ac:dyDescent="0.35">
      <c r="A7183" t="s">
        <v>120</v>
      </c>
      <c r="B7183" t="s">
        <v>121</v>
      </c>
      <c r="C7183" t="s">
        <v>93</v>
      </c>
      <c r="D7183" s="29">
        <v>46629</v>
      </c>
      <c r="E7183">
        <v>0</v>
      </c>
      <c r="F7183">
        <v>0</v>
      </c>
      <c r="G7183">
        <v>0</v>
      </c>
      <c r="H7183">
        <v>0</v>
      </c>
      <c r="R7183">
        <v>0</v>
      </c>
      <c r="S7183" t="s">
        <v>90</v>
      </c>
      <c r="T7183" s="297">
        <v>46311.754166666666</v>
      </c>
    </row>
    <row r="7184" spans="1:20" x14ac:dyDescent="0.35">
      <c r="A7184" t="s">
        <v>120</v>
      </c>
      <c r="B7184" t="s">
        <v>121</v>
      </c>
      <c r="C7184" t="s">
        <v>93</v>
      </c>
      <c r="D7184" s="29">
        <v>46630</v>
      </c>
      <c r="E7184">
        <v>0</v>
      </c>
      <c r="F7184">
        <v>0</v>
      </c>
      <c r="G7184">
        <v>0</v>
      </c>
      <c r="H7184">
        <v>0</v>
      </c>
      <c r="R7184">
        <v>0</v>
      </c>
      <c r="S7184" t="s">
        <v>90</v>
      </c>
      <c r="T7184" s="297">
        <v>46311.754166666666</v>
      </c>
    </row>
    <row r="7185" spans="1:20" x14ac:dyDescent="0.35">
      <c r="A7185" t="s">
        <v>120</v>
      </c>
      <c r="B7185" t="s">
        <v>121</v>
      </c>
      <c r="C7185" t="s">
        <v>93</v>
      </c>
      <c r="D7185" s="29">
        <v>46631</v>
      </c>
      <c r="E7185">
        <v>0</v>
      </c>
      <c r="F7185">
        <v>0</v>
      </c>
      <c r="G7185">
        <v>0</v>
      </c>
      <c r="H7185">
        <v>0</v>
      </c>
      <c r="R7185">
        <v>0</v>
      </c>
      <c r="S7185" t="s">
        <v>90</v>
      </c>
      <c r="T7185" s="297">
        <v>46311.754166666666</v>
      </c>
    </row>
    <row r="7186" spans="1:20" x14ac:dyDescent="0.35">
      <c r="A7186" t="s">
        <v>120</v>
      </c>
      <c r="B7186" t="s">
        <v>121</v>
      </c>
      <c r="C7186" t="s">
        <v>93</v>
      </c>
      <c r="D7186" s="29">
        <v>46632</v>
      </c>
      <c r="E7186">
        <v>0</v>
      </c>
      <c r="F7186">
        <v>0</v>
      </c>
      <c r="G7186">
        <v>0</v>
      </c>
      <c r="H7186">
        <v>0</v>
      </c>
      <c r="R7186">
        <v>0</v>
      </c>
      <c r="S7186" t="s">
        <v>90</v>
      </c>
      <c r="T7186" s="297">
        <v>46311.754166666666</v>
      </c>
    </row>
    <row r="7187" spans="1:20" x14ac:dyDescent="0.35">
      <c r="A7187" t="s">
        <v>120</v>
      </c>
      <c r="B7187" t="s">
        <v>121</v>
      </c>
      <c r="C7187" t="s">
        <v>93</v>
      </c>
      <c r="D7187" s="29">
        <v>46633</v>
      </c>
      <c r="E7187">
        <v>0</v>
      </c>
      <c r="F7187">
        <v>0</v>
      </c>
      <c r="G7187">
        <v>0</v>
      </c>
      <c r="H7187">
        <v>0</v>
      </c>
      <c r="R7187">
        <v>0</v>
      </c>
      <c r="S7187" t="s">
        <v>90</v>
      </c>
      <c r="T7187" s="297">
        <v>46311.754166666666</v>
      </c>
    </row>
    <row r="7188" spans="1:20" x14ac:dyDescent="0.35">
      <c r="A7188" t="s">
        <v>120</v>
      </c>
      <c r="B7188" t="s">
        <v>121</v>
      </c>
      <c r="C7188" t="s">
        <v>93</v>
      </c>
      <c r="D7188" s="29">
        <v>46634</v>
      </c>
      <c r="E7188">
        <v>0</v>
      </c>
      <c r="F7188">
        <v>0</v>
      </c>
      <c r="G7188">
        <v>0</v>
      </c>
      <c r="H7188">
        <v>0</v>
      </c>
      <c r="R7188">
        <v>0</v>
      </c>
      <c r="S7188" t="s">
        <v>90</v>
      </c>
      <c r="T7188" s="297">
        <v>46311.754166666666</v>
      </c>
    </row>
    <row r="7189" spans="1:20" x14ac:dyDescent="0.35">
      <c r="A7189" t="s">
        <v>120</v>
      </c>
      <c r="B7189" t="s">
        <v>121</v>
      </c>
      <c r="C7189" t="s">
        <v>93</v>
      </c>
      <c r="D7189" s="29">
        <v>46635</v>
      </c>
      <c r="E7189">
        <v>0</v>
      </c>
      <c r="F7189">
        <v>0</v>
      </c>
      <c r="G7189">
        <v>0</v>
      </c>
      <c r="H7189">
        <v>0</v>
      </c>
      <c r="R7189">
        <v>0</v>
      </c>
      <c r="S7189" t="s">
        <v>90</v>
      </c>
      <c r="T7189" s="297">
        <v>46311.754166666666</v>
      </c>
    </row>
    <row r="7190" spans="1:20" x14ac:dyDescent="0.35">
      <c r="A7190" t="s">
        <v>120</v>
      </c>
      <c r="B7190" t="s">
        <v>121</v>
      </c>
      <c r="C7190" t="s">
        <v>93</v>
      </c>
      <c r="D7190" s="29">
        <v>46636</v>
      </c>
      <c r="E7190">
        <v>0</v>
      </c>
      <c r="F7190">
        <v>0</v>
      </c>
      <c r="G7190">
        <v>0</v>
      </c>
      <c r="H7190">
        <v>0</v>
      </c>
      <c r="R7190">
        <v>0</v>
      </c>
      <c r="S7190" t="s">
        <v>90</v>
      </c>
      <c r="T7190" s="297">
        <v>46311.754166666666</v>
      </c>
    </row>
    <row r="7191" spans="1:20" x14ac:dyDescent="0.35">
      <c r="A7191" t="s">
        <v>120</v>
      </c>
      <c r="B7191" t="s">
        <v>121</v>
      </c>
      <c r="C7191" t="s">
        <v>93</v>
      </c>
      <c r="D7191" s="29">
        <v>46637</v>
      </c>
      <c r="E7191">
        <v>0</v>
      </c>
      <c r="F7191">
        <v>0</v>
      </c>
      <c r="G7191">
        <v>0</v>
      </c>
      <c r="H7191">
        <v>0</v>
      </c>
      <c r="R7191">
        <v>0</v>
      </c>
      <c r="S7191" t="s">
        <v>90</v>
      </c>
      <c r="T7191" s="297">
        <v>46311.754166666666</v>
      </c>
    </row>
    <row r="7192" spans="1:20" x14ac:dyDescent="0.35">
      <c r="A7192" t="s">
        <v>120</v>
      </c>
      <c r="B7192" t="s">
        <v>121</v>
      </c>
      <c r="C7192" t="s">
        <v>93</v>
      </c>
      <c r="D7192" s="29">
        <v>46638</v>
      </c>
      <c r="E7192">
        <v>0</v>
      </c>
      <c r="F7192">
        <v>0</v>
      </c>
      <c r="G7192">
        <v>0</v>
      </c>
      <c r="H7192">
        <v>0</v>
      </c>
      <c r="R7192">
        <v>0</v>
      </c>
      <c r="S7192" t="s">
        <v>90</v>
      </c>
      <c r="T7192" s="297">
        <v>46311.754166666666</v>
      </c>
    </row>
    <row r="7193" spans="1:20" x14ac:dyDescent="0.35">
      <c r="A7193" t="s">
        <v>120</v>
      </c>
      <c r="B7193" t="s">
        <v>121</v>
      </c>
      <c r="C7193" t="s">
        <v>93</v>
      </c>
      <c r="D7193" s="29">
        <v>46639</v>
      </c>
      <c r="E7193">
        <v>0</v>
      </c>
      <c r="F7193">
        <v>0</v>
      </c>
      <c r="G7193">
        <v>0</v>
      </c>
      <c r="H7193">
        <v>0</v>
      </c>
      <c r="R7193">
        <v>0</v>
      </c>
      <c r="S7193" t="s">
        <v>90</v>
      </c>
      <c r="T7193" s="297">
        <v>46311.754166666666</v>
      </c>
    </row>
    <row r="7194" spans="1:20" x14ac:dyDescent="0.35">
      <c r="A7194" t="s">
        <v>120</v>
      </c>
      <c r="B7194" t="s">
        <v>121</v>
      </c>
      <c r="C7194" t="s">
        <v>93</v>
      </c>
      <c r="D7194" s="29">
        <v>46640</v>
      </c>
      <c r="E7194">
        <v>0</v>
      </c>
      <c r="F7194">
        <v>0</v>
      </c>
      <c r="G7194">
        <v>0</v>
      </c>
      <c r="H7194">
        <v>0</v>
      </c>
      <c r="R7194">
        <v>0</v>
      </c>
      <c r="S7194" t="s">
        <v>90</v>
      </c>
      <c r="T7194" s="297">
        <v>46311.754166666666</v>
      </c>
    </row>
    <row r="7195" spans="1:20" x14ac:dyDescent="0.35">
      <c r="A7195" t="s">
        <v>120</v>
      </c>
      <c r="B7195" t="s">
        <v>121</v>
      </c>
      <c r="C7195" t="s">
        <v>93</v>
      </c>
      <c r="D7195" s="29">
        <v>46641</v>
      </c>
      <c r="E7195">
        <v>0</v>
      </c>
      <c r="F7195">
        <v>0</v>
      </c>
      <c r="G7195">
        <v>0</v>
      </c>
      <c r="H7195">
        <v>0</v>
      </c>
      <c r="R7195">
        <v>0</v>
      </c>
      <c r="S7195" t="s">
        <v>90</v>
      </c>
      <c r="T7195" s="297">
        <v>46311.754166666666</v>
      </c>
    </row>
    <row r="7196" spans="1:20" x14ac:dyDescent="0.35">
      <c r="A7196" t="s">
        <v>120</v>
      </c>
      <c r="B7196" t="s">
        <v>121</v>
      </c>
      <c r="C7196" t="s">
        <v>93</v>
      </c>
      <c r="D7196" s="29">
        <v>46642</v>
      </c>
      <c r="E7196">
        <v>0</v>
      </c>
      <c r="F7196">
        <v>0</v>
      </c>
      <c r="G7196">
        <v>0</v>
      </c>
      <c r="H7196">
        <v>0</v>
      </c>
      <c r="R7196">
        <v>0</v>
      </c>
      <c r="S7196" t="s">
        <v>90</v>
      </c>
      <c r="T7196" s="297">
        <v>46311.754166666666</v>
      </c>
    </row>
    <row r="7197" spans="1:20" x14ac:dyDescent="0.35">
      <c r="A7197" t="s">
        <v>120</v>
      </c>
      <c r="B7197" t="s">
        <v>121</v>
      </c>
      <c r="C7197" t="s">
        <v>93</v>
      </c>
      <c r="D7197" s="29">
        <v>46643</v>
      </c>
      <c r="E7197">
        <v>0</v>
      </c>
      <c r="F7197">
        <v>0</v>
      </c>
      <c r="G7197">
        <v>0</v>
      </c>
      <c r="H7197">
        <v>0</v>
      </c>
      <c r="R7197">
        <v>0</v>
      </c>
      <c r="S7197" t="s">
        <v>90</v>
      </c>
      <c r="T7197" s="297">
        <v>46311.754166666666</v>
      </c>
    </row>
    <row r="7198" spans="1:20" x14ac:dyDescent="0.35">
      <c r="A7198" t="s">
        <v>120</v>
      </c>
      <c r="B7198" t="s">
        <v>121</v>
      </c>
      <c r="C7198" t="s">
        <v>93</v>
      </c>
      <c r="D7198" s="29">
        <v>46644</v>
      </c>
      <c r="E7198">
        <v>0</v>
      </c>
      <c r="F7198">
        <v>0</v>
      </c>
      <c r="G7198">
        <v>0</v>
      </c>
      <c r="H7198">
        <v>0</v>
      </c>
      <c r="R7198">
        <v>0</v>
      </c>
      <c r="S7198" t="s">
        <v>90</v>
      </c>
      <c r="T7198" s="297">
        <v>46311.754166666666</v>
      </c>
    </row>
    <row r="7199" spans="1:20" x14ac:dyDescent="0.35">
      <c r="A7199" t="s">
        <v>120</v>
      </c>
      <c r="B7199" t="s">
        <v>121</v>
      </c>
      <c r="C7199" t="s">
        <v>93</v>
      </c>
      <c r="D7199" s="29">
        <v>46645</v>
      </c>
      <c r="E7199">
        <v>0</v>
      </c>
      <c r="F7199">
        <v>0</v>
      </c>
      <c r="G7199">
        <v>0</v>
      </c>
      <c r="H7199">
        <v>0</v>
      </c>
      <c r="R7199">
        <v>0</v>
      </c>
      <c r="S7199" t="s">
        <v>90</v>
      </c>
      <c r="T7199" s="297">
        <v>46311.754166666666</v>
      </c>
    </row>
    <row r="7200" spans="1:20" x14ac:dyDescent="0.35">
      <c r="A7200" t="s">
        <v>120</v>
      </c>
      <c r="B7200" t="s">
        <v>121</v>
      </c>
      <c r="C7200" t="s">
        <v>93</v>
      </c>
      <c r="D7200" s="29">
        <v>46646</v>
      </c>
      <c r="E7200">
        <v>0</v>
      </c>
      <c r="F7200">
        <v>0</v>
      </c>
      <c r="G7200">
        <v>0</v>
      </c>
      <c r="H7200">
        <v>0</v>
      </c>
      <c r="R7200">
        <v>0</v>
      </c>
      <c r="S7200" t="s">
        <v>90</v>
      </c>
      <c r="T7200" s="297">
        <v>46311.754166666666</v>
      </c>
    </row>
    <row r="7201" spans="1:20" x14ac:dyDescent="0.35">
      <c r="A7201" t="s">
        <v>120</v>
      </c>
      <c r="B7201" t="s">
        <v>121</v>
      </c>
      <c r="C7201" t="s">
        <v>93</v>
      </c>
      <c r="D7201" s="29">
        <v>46647</v>
      </c>
      <c r="E7201">
        <v>0</v>
      </c>
      <c r="F7201">
        <v>0</v>
      </c>
      <c r="G7201">
        <v>0</v>
      </c>
      <c r="H7201">
        <v>0</v>
      </c>
      <c r="R7201">
        <v>0</v>
      </c>
      <c r="S7201" t="s">
        <v>90</v>
      </c>
      <c r="T7201" s="297">
        <v>46311.754166666666</v>
      </c>
    </row>
    <row r="7202" spans="1:20" x14ac:dyDescent="0.35">
      <c r="A7202" t="s">
        <v>120</v>
      </c>
      <c r="B7202" t="s">
        <v>121</v>
      </c>
      <c r="C7202" t="s">
        <v>93</v>
      </c>
      <c r="D7202" s="29">
        <v>46648</v>
      </c>
      <c r="E7202">
        <v>0</v>
      </c>
      <c r="F7202">
        <v>0</v>
      </c>
      <c r="G7202">
        <v>0</v>
      </c>
      <c r="H7202">
        <v>0</v>
      </c>
      <c r="R7202">
        <v>0</v>
      </c>
      <c r="S7202" t="s">
        <v>90</v>
      </c>
      <c r="T7202" s="297">
        <v>46311.754166666666</v>
      </c>
    </row>
    <row r="7203" spans="1:20" x14ac:dyDescent="0.35">
      <c r="A7203" t="s">
        <v>120</v>
      </c>
      <c r="B7203" t="s">
        <v>121</v>
      </c>
      <c r="C7203" t="s">
        <v>93</v>
      </c>
      <c r="D7203" s="29">
        <v>46649</v>
      </c>
      <c r="E7203">
        <v>0</v>
      </c>
      <c r="F7203">
        <v>0</v>
      </c>
      <c r="G7203">
        <v>0</v>
      </c>
      <c r="H7203">
        <v>0</v>
      </c>
      <c r="R7203">
        <v>0</v>
      </c>
      <c r="S7203" t="s">
        <v>90</v>
      </c>
      <c r="T7203" s="297">
        <v>46311.754166666666</v>
      </c>
    </row>
    <row r="7204" spans="1:20" x14ac:dyDescent="0.35">
      <c r="A7204" t="s">
        <v>120</v>
      </c>
      <c r="B7204" t="s">
        <v>121</v>
      </c>
      <c r="C7204" t="s">
        <v>93</v>
      </c>
      <c r="D7204" s="29">
        <v>46650</v>
      </c>
      <c r="E7204">
        <v>0</v>
      </c>
      <c r="F7204">
        <v>0</v>
      </c>
      <c r="G7204">
        <v>0</v>
      </c>
      <c r="H7204">
        <v>0</v>
      </c>
      <c r="R7204">
        <v>0</v>
      </c>
      <c r="S7204" t="s">
        <v>90</v>
      </c>
      <c r="T7204" s="297">
        <v>46311.754166666666</v>
      </c>
    </row>
    <row r="7205" spans="1:20" x14ac:dyDescent="0.35">
      <c r="A7205" t="s">
        <v>120</v>
      </c>
      <c r="B7205" t="s">
        <v>121</v>
      </c>
      <c r="C7205" t="s">
        <v>93</v>
      </c>
      <c r="D7205" s="29">
        <v>46651</v>
      </c>
      <c r="E7205">
        <v>0</v>
      </c>
      <c r="F7205">
        <v>0</v>
      </c>
      <c r="G7205">
        <v>0</v>
      </c>
      <c r="H7205">
        <v>0</v>
      </c>
      <c r="R7205">
        <v>0</v>
      </c>
      <c r="S7205" t="s">
        <v>90</v>
      </c>
      <c r="T7205" s="297">
        <v>46311.754166666666</v>
      </c>
    </row>
    <row r="7206" spans="1:20" x14ac:dyDescent="0.35">
      <c r="A7206" t="s">
        <v>120</v>
      </c>
      <c r="B7206" t="s">
        <v>121</v>
      </c>
      <c r="C7206" t="s">
        <v>93</v>
      </c>
      <c r="D7206" s="29">
        <v>46652</v>
      </c>
      <c r="E7206">
        <v>0</v>
      </c>
      <c r="F7206">
        <v>0</v>
      </c>
      <c r="G7206">
        <v>0</v>
      </c>
      <c r="H7206">
        <v>0</v>
      </c>
      <c r="R7206">
        <v>0</v>
      </c>
      <c r="S7206" t="s">
        <v>90</v>
      </c>
      <c r="T7206" s="297">
        <v>46311.754166666666</v>
      </c>
    </row>
    <row r="7207" spans="1:20" x14ac:dyDescent="0.35">
      <c r="A7207" t="s">
        <v>120</v>
      </c>
      <c r="B7207" t="s">
        <v>121</v>
      </c>
      <c r="C7207" t="s">
        <v>93</v>
      </c>
      <c r="D7207" s="29">
        <v>46653</v>
      </c>
      <c r="E7207">
        <v>0</v>
      </c>
      <c r="F7207">
        <v>0</v>
      </c>
      <c r="G7207">
        <v>0</v>
      </c>
      <c r="H7207">
        <v>0</v>
      </c>
      <c r="R7207">
        <v>0</v>
      </c>
      <c r="S7207" t="s">
        <v>90</v>
      </c>
      <c r="T7207" s="297">
        <v>46311.754166666666</v>
      </c>
    </row>
    <row r="7208" spans="1:20" x14ac:dyDescent="0.35">
      <c r="A7208" t="s">
        <v>120</v>
      </c>
      <c r="B7208" t="s">
        <v>121</v>
      </c>
      <c r="C7208" t="s">
        <v>93</v>
      </c>
      <c r="D7208" s="29">
        <v>46654</v>
      </c>
      <c r="E7208">
        <v>0</v>
      </c>
      <c r="F7208">
        <v>0</v>
      </c>
      <c r="G7208">
        <v>0</v>
      </c>
      <c r="H7208">
        <v>0</v>
      </c>
      <c r="R7208">
        <v>0</v>
      </c>
      <c r="S7208" t="s">
        <v>90</v>
      </c>
      <c r="T7208" s="297">
        <v>46311.754166666666</v>
      </c>
    </row>
    <row r="7209" spans="1:20" x14ac:dyDescent="0.35">
      <c r="A7209" t="s">
        <v>120</v>
      </c>
      <c r="B7209" t="s">
        <v>121</v>
      </c>
      <c r="C7209" t="s">
        <v>93</v>
      </c>
      <c r="D7209" s="29">
        <v>46655</v>
      </c>
      <c r="E7209">
        <v>0</v>
      </c>
      <c r="F7209">
        <v>0</v>
      </c>
      <c r="G7209">
        <v>0</v>
      </c>
      <c r="H7209">
        <v>0</v>
      </c>
      <c r="R7209">
        <v>0</v>
      </c>
      <c r="S7209" t="s">
        <v>90</v>
      </c>
      <c r="T7209" s="297">
        <v>46311.754166666666</v>
      </c>
    </row>
    <row r="7210" spans="1:20" x14ac:dyDescent="0.35">
      <c r="A7210" t="s">
        <v>120</v>
      </c>
      <c r="B7210" t="s">
        <v>121</v>
      </c>
      <c r="C7210" t="s">
        <v>93</v>
      </c>
      <c r="D7210" s="29">
        <v>46656</v>
      </c>
      <c r="E7210">
        <v>0</v>
      </c>
      <c r="F7210">
        <v>0</v>
      </c>
      <c r="G7210">
        <v>0</v>
      </c>
      <c r="H7210">
        <v>0</v>
      </c>
      <c r="R7210">
        <v>0</v>
      </c>
      <c r="S7210" t="s">
        <v>90</v>
      </c>
      <c r="T7210" s="297">
        <v>46311.754166666666</v>
      </c>
    </row>
    <row r="7211" spans="1:20" x14ac:dyDescent="0.35">
      <c r="A7211" t="s">
        <v>120</v>
      </c>
      <c r="B7211" t="s">
        <v>121</v>
      </c>
      <c r="C7211" t="s">
        <v>93</v>
      </c>
      <c r="D7211" s="29">
        <v>46657</v>
      </c>
      <c r="E7211">
        <v>0</v>
      </c>
      <c r="F7211">
        <v>0</v>
      </c>
      <c r="G7211">
        <v>0</v>
      </c>
      <c r="H7211">
        <v>0</v>
      </c>
      <c r="R7211">
        <v>0</v>
      </c>
      <c r="S7211" t="s">
        <v>90</v>
      </c>
      <c r="T7211" s="297">
        <v>46311.754166666666</v>
      </c>
    </row>
    <row r="7212" spans="1:20" x14ac:dyDescent="0.35">
      <c r="A7212" t="s">
        <v>120</v>
      </c>
      <c r="B7212" t="s">
        <v>121</v>
      </c>
      <c r="C7212" t="s">
        <v>93</v>
      </c>
      <c r="D7212" s="29">
        <v>46658</v>
      </c>
      <c r="E7212">
        <v>0</v>
      </c>
      <c r="F7212">
        <v>0</v>
      </c>
      <c r="G7212">
        <v>0</v>
      </c>
      <c r="H7212">
        <v>0</v>
      </c>
      <c r="R7212">
        <v>0</v>
      </c>
      <c r="S7212" t="s">
        <v>90</v>
      </c>
      <c r="T7212" s="297">
        <v>46311.754166666666</v>
      </c>
    </row>
    <row r="7213" spans="1:20" x14ac:dyDescent="0.35">
      <c r="A7213" t="s">
        <v>120</v>
      </c>
      <c r="B7213" t="s">
        <v>121</v>
      </c>
      <c r="C7213" t="s">
        <v>93</v>
      </c>
      <c r="D7213" s="29">
        <v>46659</v>
      </c>
      <c r="E7213">
        <v>0</v>
      </c>
      <c r="F7213">
        <v>0</v>
      </c>
      <c r="G7213">
        <v>0</v>
      </c>
      <c r="H7213">
        <v>0</v>
      </c>
      <c r="R7213">
        <v>0</v>
      </c>
      <c r="S7213" t="s">
        <v>90</v>
      </c>
      <c r="T7213" s="297">
        <v>46311.754166666666</v>
      </c>
    </row>
    <row r="7214" spans="1:20" x14ac:dyDescent="0.35">
      <c r="A7214" t="s">
        <v>120</v>
      </c>
      <c r="B7214" t="s">
        <v>121</v>
      </c>
      <c r="C7214" t="s">
        <v>93</v>
      </c>
      <c r="D7214" s="29">
        <v>46660</v>
      </c>
      <c r="E7214">
        <v>0</v>
      </c>
      <c r="F7214">
        <v>0</v>
      </c>
      <c r="G7214">
        <v>0</v>
      </c>
      <c r="H7214">
        <v>0</v>
      </c>
      <c r="R7214">
        <v>0</v>
      </c>
      <c r="S7214" t="s">
        <v>90</v>
      </c>
      <c r="T7214" s="297">
        <v>46311.754166666666</v>
      </c>
    </row>
    <row r="7215" spans="1:20" x14ac:dyDescent="0.35">
      <c r="A7215" t="s">
        <v>120</v>
      </c>
      <c r="B7215" t="s">
        <v>121</v>
      </c>
      <c r="C7215" t="s">
        <v>93</v>
      </c>
      <c r="D7215" s="29">
        <v>46661</v>
      </c>
      <c r="E7215">
        <v>0</v>
      </c>
      <c r="F7215">
        <v>0</v>
      </c>
      <c r="G7215">
        <v>0</v>
      </c>
      <c r="H7215">
        <v>0</v>
      </c>
      <c r="R7215">
        <v>0</v>
      </c>
      <c r="S7215" t="s">
        <v>90</v>
      </c>
      <c r="T7215" s="297">
        <v>46311.754166666666</v>
      </c>
    </row>
    <row r="7216" spans="1:20" x14ac:dyDescent="0.35">
      <c r="A7216" t="s">
        <v>120</v>
      </c>
      <c r="B7216" t="s">
        <v>121</v>
      </c>
      <c r="C7216" t="s">
        <v>93</v>
      </c>
      <c r="D7216" s="29">
        <v>46662</v>
      </c>
      <c r="E7216">
        <v>0</v>
      </c>
      <c r="F7216">
        <v>0</v>
      </c>
      <c r="G7216">
        <v>0</v>
      </c>
      <c r="H7216">
        <v>0</v>
      </c>
      <c r="R7216">
        <v>0</v>
      </c>
      <c r="S7216" t="s">
        <v>90</v>
      </c>
      <c r="T7216" s="297">
        <v>46311.754166666666</v>
      </c>
    </row>
    <row r="7217" spans="1:20" x14ac:dyDescent="0.35">
      <c r="A7217" t="s">
        <v>120</v>
      </c>
      <c r="B7217" t="s">
        <v>121</v>
      </c>
      <c r="C7217" t="s">
        <v>93</v>
      </c>
      <c r="D7217" s="29">
        <v>46663</v>
      </c>
      <c r="E7217">
        <v>0</v>
      </c>
      <c r="F7217">
        <v>0</v>
      </c>
      <c r="G7217">
        <v>0</v>
      </c>
      <c r="H7217">
        <v>0</v>
      </c>
      <c r="R7217">
        <v>0</v>
      </c>
      <c r="S7217" t="s">
        <v>90</v>
      </c>
      <c r="T7217" s="297">
        <v>46311.754166666666</v>
      </c>
    </row>
    <row r="7218" spans="1:20" x14ac:dyDescent="0.35">
      <c r="A7218" t="s">
        <v>120</v>
      </c>
      <c r="B7218" t="s">
        <v>121</v>
      </c>
      <c r="C7218" t="s">
        <v>93</v>
      </c>
      <c r="D7218" s="29">
        <v>46664</v>
      </c>
      <c r="E7218">
        <v>0</v>
      </c>
      <c r="F7218">
        <v>0</v>
      </c>
      <c r="G7218">
        <v>0</v>
      </c>
      <c r="H7218">
        <v>0</v>
      </c>
      <c r="R7218">
        <v>0</v>
      </c>
      <c r="S7218" t="s">
        <v>90</v>
      </c>
      <c r="T7218" s="297">
        <v>46311.754166666666</v>
      </c>
    </row>
    <row r="7219" spans="1:20" x14ac:dyDescent="0.35">
      <c r="A7219" t="s">
        <v>120</v>
      </c>
      <c r="B7219" t="s">
        <v>121</v>
      </c>
      <c r="C7219" t="s">
        <v>93</v>
      </c>
      <c r="D7219" s="29">
        <v>46665</v>
      </c>
      <c r="E7219">
        <v>0</v>
      </c>
      <c r="F7219">
        <v>0</v>
      </c>
      <c r="G7219">
        <v>0</v>
      </c>
      <c r="H7219">
        <v>0</v>
      </c>
      <c r="R7219">
        <v>0</v>
      </c>
      <c r="S7219" t="s">
        <v>90</v>
      </c>
      <c r="T7219" s="297">
        <v>46311.754166666666</v>
      </c>
    </row>
    <row r="7220" spans="1:20" x14ac:dyDescent="0.35">
      <c r="A7220" t="s">
        <v>120</v>
      </c>
      <c r="B7220" t="s">
        <v>121</v>
      </c>
      <c r="C7220" t="s">
        <v>93</v>
      </c>
      <c r="D7220" s="29">
        <v>46666</v>
      </c>
      <c r="E7220">
        <v>0</v>
      </c>
      <c r="F7220">
        <v>0</v>
      </c>
      <c r="G7220">
        <v>0</v>
      </c>
      <c r="H7220">
        <v>0</v>
      </c>
      <c r="R7220">
        <v>0</v>
      </c>
      <c r="S7220" t="s">
        <v>90</v>
      </c>
      <c r="T7220" s="297">
        <v>46311.754166666666</v>
      </c>
    </row>
    <row r="7221" spans="1:20" x14ac:dyDescent="0.35">
      <c r="A7221" t="s">
        <v>120</v>
      </c>
      <c r="B7221" t="s">
        <v>121</v>
      </c>
      <c r="C7221" t="s">
        <v>93</v>
      </c>
      <c r="D7221" s="29">
        <v>46667</v>
      </c>
      <c r="E7221">
        <v>0</v>
      </c>
      <c r="F7221">
        <v>0</v>
      </c>
      <c r="G7221">
        <v>0</v>
      </c>
      <c r="H7221">
        <v>0</v>
      </c>
      <c r="R7221">
        <v>0</v>
      </c>
      <c r="S7221" t="s">
        <v>90</v>
      </c>
      <c r="T7221" s="297">
        <v>46311.754166666666</v>
      </c>
    </row>
    <row r="7222" spans="1:20" x14ac:dyDescent="0.35">
      <c r="A7222" t="s">
        <v>120</v>
      </c>
      <c r="B7222" t="s">
        <v>121</v>
      </c>
      <c r="C7222" t="s">
        <v>93</v>
      </c>
      <c r="D7222" s="29">
        <v>46668</v>
      </c>
      <c r="E7222">
        <v>0</v>
      </c>
      <c r="F7222">
        <v>0</v>
      </c>
      <c r="G7222">
        <v>0</v>
      </c>
      <c r="H7222">
        <v>0</v>
      </c>
      <c r="R7222">
        <v>0</v>
      </c>
      <c r="S7222" t="s">
        <v>90</v>
      </c>
      <c r="T7222" s="297">
        <v>46311.754166666666</v>
      </c>
    </row>
    <row r="7223" spans="1:20" x14ac:dyDescent="0.35">
      <c r="A7223" t="s">
        <v>120</v>
      </c>
      <c r="B7223" t="s">
        <v>121</v>
      </c>
      <c r="C7223" t="s">
        <v>93</v>
      </c>
      <c r="D7223" s="29">
        <v>46669</v>
      </c>
      <c r="E7223">
        <v>0</v>
      </c>
      <c r="F7223">
        <v>0</v>
      </c>
      <c r="G7223">
        <v>0</v>
      </c>
      <c r="H7223">
        <v>0</v>
      </c>
      <c r="R7223">
        <v>0</v>
      </c>
      <c r="S7223" t="s">
        <v>90</v>
      </c>
      <c r="T7223" s="297">
        <v>46311.754166666666</v>
      </c>
    </row>
    <row r="7224" spans="1:20" x14ac:dyDescent="0.35">
      <c r="A7224" t="s">
        <v>120</v>
      </c>
      <c r="B7224" t="s">
        <v>121</v>
      </c>
      <c r="C7224" t="s">
        <v>93</v>
      </c>
      <c r="D7224" s="29">
        <v>46670</v>
      </c>
      <c r="E7224">
        <v>0</v>
      </c>
      <c r="F7224">
        <v>0</v>
      </c>
      <c r="G7224">
        <v>0</v>
      </c>
      <c r="H7224">
        <v>0</v>
      </c>
      <c r="R7224">
        <v>0</v>
      </c>
      <c r="S7224" t="s">
        <v>90</v>
      </c>
      <c r="T7224" s="297">
        <v>46311.754166666666</v>
      </c>
    </row>
    <row r="7225" spans="1:20" x14ac:dyDescent="0.35">
      <c r="A7225" t="s">
        <v>120</v>
      </c>
      <c r="B7225" t="s">
        <v>121</v>
      </c>
      <c r="C7225" t="s">
        <v>93</v>
      </c>
      <c r="D7225" s="29">
        <v>46671</v>
      </c>
      <c r="E7225">
        <v>0</v>
      </c>
      <c r="F7225">
        <v>0</v>
      </c>
      <c r="G7225">
        <v>0</v>
      </c>
      <c r="H7225">
        <v>0</v>
      </c>
      <c r="R7225">
        <v>0</v>
      </c>
      <c r="S7225" t="s">
        <v>90</v>
      </c>
      <c r="T7225" s="297">
        <v>46311.754166666666</v>
      </c>
    </row>
    <row r="7226" spans="1:20" x14ac:dyDescent="0.35">
      <c r="A7226" t="s">
        <v>120</v>
      </c>
      <c r="B7226" t="s">
        <v>121</v>
      </c>
      <c r="C7226" t="s">
        <v>93</v>
      </c>
      <c r="D7226" s="29">
        <v>46672</v>
      </c>
      <c r="E7226">
        <v>0</v>
      </c>
      <c r="F7226">
        <v>0</v>
      </c>
      <c r="G7226">
        <v>0</v>
      </c>
      <c r="H7226">
        <v>0</v>
      </c>
      <c r="R7226">
        <v>0</v>
      </c>
      <c r="S7226" t="s">
        <v>90</v>
      </c>
      <c r="T7226" s="297">
        <v>46311.754166666666</v>
      </c>
    </row>
    <row r="7227" spans="1:20" x14ac:dyDescent="0.35">
      <c r="A7227" t="s">
        <v>120</v>
      </c>
      <c r="B7227" t="s">
        <v>121</v>
      </c>
      <c r="C7227" t="s">
        <v>93</v>
      </c>
      <c r="D7227" s="29">
        <v>46673</v>
      </c>
      <c r="E7227">
        <v>0</v>
      </c>
      <c r="F7227">
        <v>0</v>
      </c>
      <c r="G7227">
        <v>0</v>
      </c>
      <c r="H7227">
        <v>0</v>
      </c>
      <c r="R7227">
        <v>0</v>
      </c>
      <c r="S7227" t="s">
        <v>90</v>
      </c>
      <c r="T7227" s="297">
        <v>46311.754166666666</v>
      </c>
    </row>
    <row r="7228" spans="1:20" x14ac:dyDescent="0.35">
      <c r="A7228" t="s">
        <v>120</v>
      </c>
      <c r="B7228" t="s">
        <v>121</v>
      </c>
      <c r="C7228" t="s">
        <v>93</v>
      </c>
      <c r="D7228" s="29">
        <v>46674</v>
      </c>
      <c r="E7228">
        <v>0</v>
      </c>
      <c r="F7228">
        <v>0</v>
      </c>
      <c r="G7228">
        <v>0</v>
      </c>
      <c r="H7228">
        <v>0</v>
      </c>
      <c r="R7228">
        <v>0</v>
      </c>
      <c r="S7228" t="s">
        <v>90</v>
      </c>
      <c r="T7228" s="297">
        <v>46311.754166666666</v>
      </c>
    </row>
    <row r="7229" spans="1:20" x14ac:dyDescent="0.35">
      <c r="A7229" t="s">
        <v>120</v>
      </c>
      <c r="B7229" t="s">
        <v>121</v>
      </c>
      <c r="C7229" t="s">
        <v>93</v>
      </c>
      <c r="D7229" s="29">
        <v>46675</v>
      </c>
      <c r="E7229">
        <v>0</v>
      </c>
      <c r="F7229">
        <v>0</v>
      </c>
      <c r="G7229">
        <v>0</v>
      </c>
      <c r="H7229">
        <v>0</v>
      </c>
      <c r="R7229">
        <v>0</v>
      </c>
      <c r="S7229" t="s">
        <v>90</v>
      </c>
      <c r="T7229" s="297">
        <v>46311.754166666666</v>
      </c>
    </row>
    <row r="7230" spans="1:20" x14ac:dyDescent="0.35">
      <c r="A7230" t="s">
        <v>120</v>
      </c>
      <c r="B7230" t="s">
        <v>121</v>
      </c>
      <c r="C7230" t="s">
        <v>93</v>
      </c>
      <c r="D7230" s="29">
        <v>46676</v>
      </c>
      <c r="E7230">
        <v>0</v>
      </c>
      <c r="F7230">
        <v>0</v>
      </c>
      <c r="G7230">
        <v>0</v>
      </c>
      <c r="H7230">
        <v>0</v>
      </c>
      <c r="R7230">
        <v>0</v>
      </c>
      <c r="S7230" t="s">
        <v>90</v>
      </c>
      <c r="T7230" s="297">
        <v>46311.754166666666</v>
      </c>
    </row>
    <row r="7231" spans="1:20" x14ac:dyDescent="0.35">
      <c r="A7231" t="s">
        <v>120</v>
      </c>
      <c r="B7231" t="s">
        <v>121</v>
      </c>
      <c r="C7231" t="s">
        <v>93</v>
      </c>
      <c r="D7231" s="29">
        <v>46677</v>
      </c>
      <c r="E7231">
        <v>0</v>
      </c>
      <c r="F7231">
        <v>0</v>
      </c>
      <c r="G7231">
        <v>0</v>
      </c>
      <c r="H7231">
        <v>0</v>
      </c>
      <c r="R7231">
        <v>0</v>
      </c>
      <c r="S7231" t="s">
        <v>90</v>
      </c>
      <c r="T7231" s="297">
        <v>46311.754166666666</v>
      </c>
    </row>
    <row r="7232" spans="1:20" x14ac:dyDescent="0.35">
      <c r="A7232" t="s">
        <v>120</v>
      </c>
      <c r="B7232" t="s">
        <v>121</v>
      </c>
      <c r="C7232" t="s">
        <v>93</v>
      </c>
      <c r="D7232" s="29">
        <v>46678</v>
      </c>
      <c r="E7232">
        <v>0</v>
      </c>
      <c r="F7232">
        <v>0</v>
      </c>
      <c r="G7232">
        <v>0</v>
      </c>
      <c r="H7232">
        <v>0</v>
      </c>
      <c r="R7232">
        <v>0</v>
      </c>
      <c r="S7232" t="s">
        <v>90</v>
      </c>
      <c r="T7232" s="297">
        <v>46311.754166666666</v>
      </c>
    </row>
    <row r="7233" spans="1:20" x14ac:dyDescent="0.35">
      <c r="A7233" t="s">
        <v>120</v>
      </c>
      <c r="B7233" t="s">
        <v>121</v>
      </c>
      <c r="C7233" t="s">
        <v>93</v>
      </c>
      <c r="D7233" s="29">
        <v>46679</v>
      </c>
      <c r="E7233">
        <v>0</v>
      </c>
      <c r="F7233">
        <v>0</v>
      </c>
      <c r="G7233">
        <v>0</v>
      </c>
      <c r="H7233">
        <v>0</v>
      </c>
      <c r="R7233">
        <v>0</v>
      </c>
      <c r="S7233" t="s">
        <v>90</v>
      </c>
      <c r="T7233" s="297">
        <v>46311.754166666666</v>
      </c>
    </row>
    <row r="7234" spans="1:20" x14ac:dyDescent="0.35">
      <c r="A7234" t="s">
        <v>120</v>
      </c>
      <c r="B7234" t="s">
        <v>121</v>
      </c>
      <c r="C7234" t="s">
        <v>93</v>
      </c>
      <c r="D7234" s="29">
        <v>46680</v>
      </c>
      <c r="E7234">
        <v>0</v>
      </c>
      <c r="F7234">
        <v>0</v>
      </c>
      <c r="G7234">
        <v>0</v>
      </c>
      <c r="H7234">
        <v>0</v>
      </c>
      <c r="R7234">
        <v>0</v>
      </c>
      <c r="S7234" t="s">
        <v>90</v>
      </c>
      <c r="T7234" s="297">
        <v>46311.754166666666</v>
      </c>
    </row>
    <row r="7235" spans="1:20" x14ac:dyDescent="0.35">
      <c r="A7235" t="s">
        <v>120</v>
      </c>
      <c r="B7235" t="s">
        <v>121</v>
      </c>
      <c r="C7235" t="s">
        <v>93</v>
      </c>
      <c r="D7235" s="29">
        <v>46681</v>
      </c>
      <c r="E7235">
        <v>0</v>
      </c>
      <c r="F7235">
        <v>0</v>
      </c>
      <c r="G7235">
        <v>0</v>
      </c>
      <c r="H7235">
        <v>0</v>
      </c>
      <c r="R7235">
        <v>0</v>
      </c>
      <c r="S7235" t="s">
        <v>90</v>
      </c>
      <c r="T7235" s="297">
        <v>46311.754166666666</v>
      </c>
    </row>
    <row r="7236" spans="1:20" x14ac:dyDescent="0.35">
      <c r="A7236" t="s">
        <v>120</v>
      </c>
      <c r="B7236" t="s">
        <v>121</v>
      </c>
      <c r="C7236" t="s">
        <v>93</v>
      </c>
      <c r="D7236" s="29">
        <v>46682</v>
      </c>
      <c r="E7236">
        <v>0</v>
      </c>
      <c r="F7236">
        <v>0</v>
      </c>
      <c r="G7236">
        <v>0</v>
      </c>
      <c r="H7236">
        <v>0</v>
      </c>
      <c r="R7236">
        <v>0</v>
      </c>
      <c r="S7236" t="s">
        <v>90</v>
      </c>
      <c r="T7236" s="297">
        <v>46311.754166666666</v>
      </c>
    </row>
    <row r="7237" spans="1:20" x14ac:dyDescent="0.35">
      <c r="A7237" t="s">
        <v>120</v>
      </c>
      <c r="B7237" t="s">
        <v>121</v>
      </c>
      <c r="C7237" t="s">
        <v>93</v>
      </c>
      <c r="D7237" s="29">
        <v>46683</v>
      </c>
      <c r="E7237">
        <v>0</v>
      </c>
      <c r="F7237">
        <v>0</v>
      </c>
      <c r="G7237">
        <v>0</v>
      </c>
      <c r="H7237">
        <v>0</v>
      </c>
      <c r="R7237">
        <v>0</v>
      </c>
      <c r="S7237" t="s">
        <v>90</v>
      </c>
      <c r="T7237" s="297">
        <v>46311.754166666666</v>
      </c>
    </row>
    <row r="7238" spans="1:20" x14ac:dyDescent="0.35">
      <c r="A7238" t="s">
        <v>120</v>
      </c>
      <c r="B7238" t="s">
        <v>121</v>
      </c>
      <c r="C7238" t="s">
        <v>93</v>
      </c>
      <c r="D7238" s="29">
        <v>46684</v>
      </c>
      <c r="E7238">
        <v>0</v>
      </c>
      <c r="F7238">
        <v>0</v>
      </c>
      <c r="G7238">
        <v>0</v>
      </c>
      <c r="H7238">
        <v>0</v>
      </c>
      <c r="R7238">
        <v>0</v>
      </c>
      <c r="S7238" t="s">
        <v>90</v>
      </c>
      <c r="T7238" s="297">
        <v>46311.754166666666</v>
      </c>
    </row>
    <row r="7239" spans="1:20" x14ac:dyDescent="0.35">
      <c r="A7239" t="s">
        <v>120</v>
      </c>
      <c r="B7239" t="s">
        <v>121</v>
      </c>
      <c r="C7239" t="s">
        <v>93</v>
      </c>
      <c r="D7239" s="29">
        <v>46685</v>
      </c>
      <c r="E7239">
        <v>0</v>
      </c>
      <c r="F7239">
        <v>0</v>
      </c>
      <c r="G7239">
        <v>0</v>
      </c>
      <c r="H7239">
        <v>0</v>
      </c>
      <c r="R7239">
        <v>0</v>
      </c>
      <c r="S7239" t="s">
        <v>90</v>
      </c>
      <c r="T7239" s="297">
        <v>46311.754166666666</v>
      </c>
    </row>
    <row r="7240" spans="1:20" x14ac:dyDescent="0.35">
      <c r="A7240" t="s">
        <v>120</v>
      </c>
      <c r="B7240" t="s">
        <v>121</v>
      </c>
      <c r="C7240" t="s">
        <v>93</v>
      </c>
      <c r="D7240" s="29">
        <v>46686</v>
      </c>
      <c r="E7240">
        <v>0</v>
      </c>
      <c r="F7240">
        <v>0</v>
      </c>
      <c r="G7240">
        <v>0</v>
      </c>
      <c r="H7240">
        <v>0</v>
      </c>
      <c r="R7240">
        <v>0</v>
      </c>
      <c r="S7240" t="s">
        <v>90</v>
      </c>
      <c r="T7240" s="297">
        <v>46311.754166666666</v>
      </c>
    </row>
    <row r="7241" spans="1:20" x14ac:dyDescent="0.35">
      <c r="A7241" t="s">
        <v>120</v>
      </c>
      <c r="B7241" t="s">
        <v>121</v>
      </c>
      <c r="C7241" t="s">
        <v>93</v>
      </c>
      <c r="D7241" s="29">
        <v>46687</v>
      </c>
      <c r="E7241">
        <v>0</v>
      </c>
      <c r="F7241">
        <v>0</v>
      </c>
      <c r="G7241">
        <v>0</v>
      </c>
      <c r="H7241">
        <v>0</v>
      </c>
      <c r="R7241">
        <v>0</v>
      </c>
      <c r="S7241" t="s">
        <v>90</v>
      </c>
      <c r="T7241" s="297">
        <v>46311.754166666666</v>
      </c>
    </row>
    <row r="7242" spans="1:20" x14ac:dyDescent="0.35">
      <c r="A7242" t="s">
        <v>120</v>
      </c>
      <c r="B7242" t="s">
        <v>121</v>
      </c>
      <c r="C7242" t="s">
        <v>93</v>
      </c>
      <c r="D7242" s="29">
        <v>46688</v>
      </c>
      <c r="E7242">
        <v>0</v>
      </c>
      <c r="F7242">
        <v>0</v>
      </c>
      <c r="G7242">
        <v>0</v>
      </c>
      <c r="H7242">
        <v>0</v>
      </c>
      <c r="R7242">
        <v>0</v>
      </c>
      <c r="S7242" t="s">
        <v>90</v>
      </c>
      <c r="T7242" s="297">
        <v>46311.754166666666</v>
      </c>
    </row>
    <row r="7243" spans="1:20" x14ac:dyDescent="0.35">
      <c r="A7243" t="s">
        <v>120</v>
      </c>
      <c r="B7243" t="s">
        <v>121</v>
      </c>
      <c r="C7243" t="s">
        <v>93</v>
      </c>
      <c r="D7243" s="29">
        <v>46689</v>
      </c>
      <c r="E7243">
        <v>0</v>
      </c>
      <c r="F7243">
        <v>0</v>
      </c>
      <c r="G7243">
        <v>0</v>
      </c>
      <c r="H7243">
        <v>0</v>
      </c>
      <c r="R7243">
        <v>0</v>
      </c>
      <c r="S7243" t="s">
        <v>90</v>
      </c>
      <c r="T7243" s="297">
        <v>46311.754166666666</v>
      </c>
    </row>
    <row r="7244" spans="1:20" x14ac:dyDescent="0.35">
      <c r="A7244" t="s">
        <v>120</v>
      </c>
      <c r="B7244" t="s">
        <v>121</v>
      </c>
      <c r="C7244" t="s">
        <v>93</v>
      </c>
      <c r="D7244" s="29">
        <v>46690</v>
      </c>
      <c r="E7244">
        <v>0</v>
      </c>
      <c r="F7244">
        <v>0</v>
      </c>
      <c r="G7244">
        <v>0</v>
      </c>
      <c r="H7244">
        <v>0</v>
      </c>
      <c r="R7244">
        <v>0</v>
      </c>
      <c r="S7244" t="s">
        <v>90</v>
      </c>
      <c r="T7244" s="297">
        <v>46311.754166666666</v>
      </c>
    </row>
    <row r="7245" spans="1:20" x14ac:dyDescent="0.35">
      <c r="A7245" t="s">
        <v>120</v>
      </c>
      <c r="B7245" t="s">
        <v>121</v>
      </c>
      <c r="C7245" t="s">
        <v>93</v>
      </c>
      <c r="D7245" s="29">
        <v>46691</v>
      </c>
      <c r="E7245">
        <v>0</v>
      </c>
      <c r="F7245">
        <v>0</v>
      </c>
      <c r="G7245">
        <v>0</v>
      </c>
      <c r="H7245">
        <v>0</v>
      </c>
      <c r="R7245">
        <v>0</v>
      </c>
      <c r="S7245" t="s">
        <v>90</v>
      </c>
      <c r="T7245" s="297">
        <v>46311.754166666666</v>
      </c>
    </row>
    <row r="7246" spans="1:20" x14ac:dyDescent="0.35">
      <c r="A7246" t="s">
        <v>120</v>
      </c>
      <c r="B7246" t="s">
        <v>121</v>
      </c>
      <c r="C7246" t="s">
        <v>93</v>
      </c>
      <c r="D7246" s="29">
        <v>46692</v>
      </c>
      <c r="E7246">
        <v>0</v>
      </c>
      <c r="F7246">
        <v>0</v>
      </c>
      <c r="G7246">
        <v>0</v>
      </c>
      <c r="H7246">
        <v>0</v>
      </c>
      <c r="R7246">
        <v>0</v>
      </c>
      <c r="S7246" t="s">
        <v>90</v>
      </c>
      <c r="T7246" s="297">
        <v>46311.754166666666</v>
      </c>
    </row>
    <row r="7247" spans="1:20" x14ac:dyDescent="0.35">
      <c r="A7247" t="s">
        <v>120</v>
      </c>
      <c r="B7247" t="s">
        <v>121</v>
      </c>
      <c r="C7247" t="s">
        <v>93</v>
      </c>
      <c r="D7247" s="29">
        <v>46693</v>
      </c>
      <c r="E7247">
        <v>0</v>
      </c>
      <c r="F7247">
        <v>0</v>
      </c>
      <c r="G7247">
        <v>0</v>
      </c>
      <c r="H7247">
        <v>0</v>
      </c>
      <c r="R7247">
        <v>0</v>
      </c>
      <c r="S7247" t="s">
        <v>90</v>
      </c>
      <c r="T7247" s="297">
        <v>46311.754166666666</v>
      </c>
    </row>
    <row r="7248" spans="1:20" x14ac:dyDescent="0.35">
      <c r="A7248" t="s">
        <v>120</v>
      </c>
      <c r="B7248" t="s">
        <v>121</v>
      </c>
      <c r="C7248" t="s">
        <v>93</v>
      </c>
      <c r="D7248" s="29">
        <v>46694</v>
      </c>
      <c r="E7248">
        <v>0</v>
      </c>
      <c r="F7248">
        <v>0</v>
      </c>
      <c r="G7248">
        <v>0</v>
      </c>
      <c r="H7248">
        <v>0</v>
      </c>
      <c r="R7248">
        <v>0</v>
      </c>
      <c r="S7248" t="s">
        <v>90</v>
      </c>
      <c r="T7248" s="297">
        <v>46311.754166666666</v>
      </c>
    </row>
    <row r="7249" spans="1:20" x14ac:dyDescent="0.35">
      <c r="A7249" t="s">
        <v>120</v>
      </c>
      <c r="B7249" t="s">
        <v>121</v>
      </c>
      <c r="C7249" t="s">
        <v>93</v>
      </c>
      <c r="D7249" s="29">
        <v>46695</v>
      </c>
      <c r="E7249">
        <v>0</v>
      </c>
      <c r="F7249">
        <v>0</v>
      </c>
      <c r="G7249">
        <v>0</v>
      </c>
      <c r="H7249">
        <v>0</v>
      </c>
      <c r="R7249">
        <v>0</v>
      </c>
      <c r="S7249" t="s">
        <v>90</v>
      </c>
      <c r="T7249" s="297">
        <v>46311.754166666666</v>
      </c>
    </row>
    <row r="7250" spans="1:20" x14ac:dyDescent="0.35">
      <c r="A7250" t="s">
        <v>120</v>
      </c>
      <c r="B7250" t="s">
        <v>121</v>
      </c>
      <c r="C7250" t="s">
        <v>93</v>
      </c>
      <c r="D7250" s="29">
        <v>46696</v>
      </c>
      <c r="E7250">
        <v>0</v>
      </c>
      <c r="F7250">
        <v>0</v>
      </c>
      <c r="G7250">
        <v>0</v>
      </c>
      <c r="H7250">
        <v>0</v>
      </c>
      <c r="R7250">
        <v>0</v>
      </c>
      <c r="S7250" t="s">
        <v>90</v>
      </c>
      <c r="T7250" s="297">
        <v>46311.754166666666</v>
      </c>
    </row>
    <row r="7251" spans="1:20" x14ac:dyDescent="0.35">
      <c r="A7251" t="s">
        <v>120</v>
      </c>
      <c r="B7251" t="s">
        <v>121</v>
      </c>
      <c r="C7251" t="s">
        <v>93</v>
      </c>
      <c r="D7251" s="29">
        <v>46697</v>
      </c>
      <c r="E7251">
        <v>0</v>
      </c>
      <c r="F7251">
        <v>0</v>
      </c>
      <c r="G7251">
        <v>0</v>
      </c>
      <c r="H7251">
        <v>0</v>
      </c>
      <c r="R7251">
        <v>0</v>
      </c>
      <c r="S7251" t="s">
        <v>90</v>
      </c>
      <c r="T7251" s="297">
        <v>46311.754166666666</v>
      </c>
    </row>
    <row r="7252" spans="1:20" x14ac:dyDescent="0.35">
      <c r="A7252" t="s">
        <v>120</v>
      </c>
      <c r="B7252" t="s">
        <v>121</v>
      </c>
      <c r="C7252" t="s">
        <v>93</v>
      </c>
      <c r="D7252" s="29">
        <v>46698</v>
      </c>
      <c r="E7252">
        <v>0</v>
      </c>
      <c r="F7252">
        <v>0</v>
      </c>
      <c r="G7252">
        <v>0</v>
      </c>
      <c r="H7252">
        <v>0</v>
      </c>
      <c r="R7252">
        <v>0</v>
      </c>
      <c r="S7252" t="s">
        <v>90</v>
      </c>
      <c r="T7252" s="297">
        <v>46311.754166666666</v>
      </c>
    </row>
    <row r="7253" spans="1:20" x14ac:dyDescent="0.35">
      <c r="A7253" t="s">
        <v>120</v>
      </c>
      <c r="B7253" t="s">
        <v>121</v>
      </c>
      <c r="C7253" t="s">
        <v>93</v>
      </c>
      <c r="D7253" s="29">
        <v>46699</v>
      </c>
      <c r="E7253">
        <v>0</v>
      </c>
      <c r="F7253">
        <v>0</v>
      </c>
      <c r="G7253">
        <v>0</v>
      </c>
      <c r="H7253">
        <v>0</v>
      </c>
      <c r="R7253">
        <v>0</v>
      </c>
      <c r="S7253" t="s">
        <v>90</v>
      </c>
      <c r="T7253" s="297">
        <v>46311.754166666666</v>
      </c>
    </row>
    <row r="7254" spans="1:20" x14ac:dyDescent="0.35">
      <c r="A7254" t="s">
        <v>120</v>
      </c>
      <c r="B7254" t="s">
        <v>121</v>
      </c>
      <c r="C7254" t="s">
        <v>93</v>
      </c>
      <c r="D7254" s="29">
        <v>46700</v>
      </c>
      <c r="E7254">
        <v>0</v>
      </c>
      <c r="F7254">
        <v>0</v>
      </c>
      <c r="G7254">
        <v>0</v>
      </c>
      <c r="H7254">
        <v>0</v>
      </c>
      <c r="R7254">
        <v>0</v>
      </c>
      <c r="S7254" t="s">
        <v>90</v>
      </c>
      <c r="T7254" s="297">
        <v>46311.754166666666</v>
      </c>
    </row>
    <row r="7255" spans="1:20" x14ac:dyDescent="0.35">
      <c r="A7255" t="s">
        <v>120</v>
      </c>
      <c r="B7255" t="s">
        <v>121</v>
      </c>
      <c r="C7255" t="s">
        <v>93</v>
      </c>
      <c r="D7255" s="29">
        <v>46701</v>
      </c>
      <c r="E7255">
        <v>0</v>
      </c>
      <c r="F7255">
        <v>0</v>
      </c>
      <c r="G7255">
        <v>0</v>
      </c>
      <c r="H7255">
        <v>0</v>
      </c>
      <c r="R7255">
        <v>0</v>
      </c>
      <c r="S7255" t="s">
        <v>90</v>
      </c>
      <c r="T7255" s="297">
        <v>46311.754166666666</v>
      </c>
    </row>
    <row r="7256" spans="1:20" x14ac:dyDescent="0.35">
      <c r="A7256" t="s">
        <v>120</v>
      </c>
      <c r="B7256" t="s">
        <v>121</v>
      </c>
      <c r="C7256" t="s">
        <v>93</v>
      </c>
      <c r="D7256" s="29">
        <v>46702</v>
      </c>
      <c r="E7256">
        <v>0</v>
      </c>
      <c r="F7256">
        <v>0</v>
      </c>
      <c r="G7256">
        <v>0</v>
      </c>
      <c r="H7256">
        <v>0</v>
      </c>
      <c r="R7256">
        <v>0</v>
      </c>
      <c r="S7256" t="s">
        <v>90</v>
      </c>
      <c r="T7256" s="297">
        <v>46311.754166666666</v>
      </c>
    </row>
    <row r="7257" spans="1:20" x14ac:dyDescent="0.35">
      <c r="A7257" t="s">
        <v>120</v>
      </c>
      <c r="B7257" t="s">
        <v>121</v>
      </c>
      <c r="C7257" t="s">
        <v>93</v>
      </c>
      <c r="D7257" s="29">
        <v>46703</v>
      </c>
      <c r="E7257">
        <v>0</v>
      </c>
      <c r="F7257">
        <v>0</v>
      </c>
      <c r="G7257">
        <v>0</v>
      </c>
      <c r="H7257">
        <v>0</v>
      </c>
      <c r="R7257">
        <v>0</v>
      </c>
      <c r="S7257" t="s">
        <v>90</v>
      </c>
      <c r="T7257" s="297">
        <v>46311.754166666666</v>
      </c>
    </row>
    <row r="7258" spans="1:20" x14ac:dyDescent="0.35">
      <c r="A7258" t="s">
        <v>120</v>
      </c>
      <c r="B7258" t="s">
        <v>121</v>
      </c>
      <c r="C7258" t="s">
        <v>93</v>
      </c>
      <c r="D7258" s="29">
        <v>46704</v>
      </c>
      <c r="E7258">
        <v>0</v>
      </c>
      <c r="F7258">
        <v>0</v>
      </c>
      <c r="G7258">
        <v>0</v>
      </c>
      <c r="H7258">
        <v>0</v>
      </c>
      <c r="R7258">
        <v>0</v>
      </c>
      <c r="S7258" t="s">
        <v>90</v>
      </c>
      <c r="T7258" s="297">
        <v>46311.754166666666</v>
      </c>
    </row>
    <row r="7259" spans="1:20" x14ac:dyDescent="0.35">
      <c r="A7259" t="s">
        <v>120</v>
      </c>
      <c r="B7259" t="s">
        <v>121</v>
      </c>
      <c r="C7259" t="s">
        <v>93</v>
      </c>
      <c r="D7259" s="29">
        <v>46705</v>
      </c>
      <c r="E7259">
        <v>0</v>
      </c>
      <c r="F7259">
        <v>0</v>
      </c>
      <c r="G7259">
        <v>0</v>
      </c>
      <c r="H7259">
        <v>0</v>
      </c>
      <c r="R7259">
        <v>0</v>
      </c>
      <c r="S7259" t="s">
        <v>90</v>
      </c>
      <c r="T7259" s="297">
        <v>46311.754166666666</v>
      </c>
    </row>
    <row r="7260" spans="1:20" x14ac:dyDescent="0.35">
      <c r="A7260" t="s">
        <v>120</v>
      </c>
      <c r="B7260" t="s">
        <v>121</v>
      </c>
      <c r="C7260" t="s">
        <v>93</v>
      </c>
      <c r="D7260" s="29">
        <v>46706</v>
      </c>
      <c r="E7260">
        <v>0</v>
      </c>
      <c r="F7260">
        <v>0</v>
      </c>
      <c r="G7260">
        <v>0</v>
      </c>
      <c r="H7260">
        <v>0</v>
      </c>
      <c r="R7260">
        <v>0</v>
      </c>
      <c r="S7260" t="s">
        <v>90</v>
      </c>
      <c r="T7260" s="297">
        <v>46311.754166666666</v>
      </c>
    </row>
    <row r="7261" spans="1:20" x14ac:dyDescent="0.35">
      <c r="A7261" t="s">
        <v>120</v>
      </c>
      <c r="B7261" t="s">
        <v>121</v>
      </c>
      <c r="C7261" t="s">
        <v>93</v>
      </c>
      <c r="D7261" s="29">
        <v>46707</v>
      </c>
      <c r="E7261">
        <v>0</v>
      </c>
      <c r="F7261">
        <v>0</v>
      </c>
      <c r="G7261">
        <v>0</v>
      </c>
      <c r="H7261">
        <v>0</v>
      </c>
      <c r="R7261">
        <v>0</v>
      </c>
      <c r="S7261" t="s">
        <v>90</v>
      </c>
      <c r="T7261" s="297">
        <v>46311.754166666666</v>
      </c>
    </row>
    <row r="7262" spans="1:20" x14ac:dyDescent="0.35">
      <c r="A7262" t="s">
        <v>120</v>
      </c>
      <c r="B7262" t="s">
        <v>121</v>
      </c>
      <c r="C7262" t="s">
        <v>93</v>
      </c>
      <c r="D7262" s="29">
        <v>46708</v>
      </c>
      <c r="E7262">
        <v>0</v>
      </c>
      <c r="F7262">
        <v>0</v>
      </c>
      <c r="G7262">
        <v>0</v>
      </c>
      <c r="H7262">
        <v>0</v>
      </c>
      <c r="R7262">
        <v>0</v>
      </c>
      <c r="S7262" t="s">
        <v>90</v>
      </c>
      <c r="T7262" s="297">
        <v>46311.754166666666</v>
      </c>
    </row>
    <row r="7263" spans="1:20" x14ac:dyDescent="0.35">
      <c r="A7263" t="s">
        <v>120</v>
      </c>
      <c r="B7263" t="s">
        <v>121</v>
      </c>
      <c r="C7263" t="s">
        <v>93</v>
      </c>
      <c r="D7263" s="29">
        <v>46709</v>
      </c>
      <c r="E7263">
        <v>0</v>
      </c>
      <c r="F7263">
        <v>0</v>
      </c>
      <c r="G7263">
        <v>0</v>
      </c>
      <c r="H7263">
        <v>0</v>
      </c>
      <c r="R7263">
        <v>0</v>
      </c>
      <c r="S7263" t="s">
        <v>90</v>
      </c>
      <c r="T7263" s="297">
        <v>46311.754166666666</v>
      </c>
    </row>
    <row r="7264" spans="1:20" x14ac:dyDescent="0.35">
      <c r="A7264" t="s">
        <v>120</v>
      </c>
      <c r="B7264" t="s">
        <v>121</v>
      </c>
      <c r="C7264" t="s">
        <v>93</v>
      </c>
      <c r="D7264" s="29">
        <v>46710</v>
      </c>
      <c r="E7264">
        <v>0</v>
      </c>
      <c r="F7264">
        <v>0</v>
      </c>
      <c r="G7264">
        <v>0</v>
      </c>
      <c r="H7264">
        <v>0</v>
      </c>
      <c r="R7264">
        <v>0</v>
      </c>
      <c r="S7264" t="s">
        <v>90</v>
      </c>
      <c r="T7264" s="297">
        <v>46311.754166666666</v>
      </c>
    </row>
    <row r="7265" spans="1:20" x14ac:dyDescent="0.35">
      <c r="A7265" t="s">
        <v>120</v>
      </c>
      <c r="B7265" t="s">
        <v>121</v>
      </c>
      <c r="C7265" t="s">
        <v>93</v>
      </c>
      <c r="D7265" s="29">
        <v>46711</v>
      </c>
      <c r="E7265">
        <v>0</v>
      </c>
      <c r="F7265">
        <v>0</v>
      </c>
      <c r="G7265">
        <v>0</v>
      </c>
      <c r="H7265">
        <v>0</v>
      </c>
      <c r="R7265">
        <v>0</v>
      </c>
      <c r="S7265" t="s">
        <v>90</v>
      </c>
      <c r="T7265" s="297">
        <v>46311.754166666666</v>
      </c>
    </row>
    <row r="7266" spans="1:20" x14ac:dyDescent="0.35">
      <c r="A7266" t="s">
        <v>120</v>
      </c>
      <c r="B7266" t="s">
        <v>121</v>
      </c>
      <c r="C7266" t="s">
        <v>93</v>
      </c>
      <c r="D7266" s="29">
        <v>46712</v>
      </c>
      <c r="E7266">
        <v>0</v>
      </c>
      <c r="F7266">
        <v>0</v>
      </c>
      <c r="G7266">
        <v>0</v>
      </c>
      <c r="H7266">
        <v>0</v>
      </c>
      <c r="R7266">
        <v>0</v>
      </c>
      <c r="S7266" t="s">
        <v>90</v>
      </c>
      <c r="T7266" s="297">
        <v>46311.754166666666</v>
      </c>
    </row>
    <row r="7267" spans="1:20" x14ac:dyDescent="0.35">
      <c r="A7267" t="s">
        <v>120</v>
      </c>
      <c r="B7267" t="s">
        <v>121</v>
      </c>
      <c r="C7267" t="s">
        <v>93</v>
      </c>
      <c r="D7267" s="29">
        <v>46713</v>
      </c>
      <c r="E7267">
        <v>0</v>
      </c>
      <c r="F7267">
        <v>0</v>
      </c>
      <c r="G7267">
        <v>0</v>
      </c>
      <c r="H7267">
        <v>0</v>
      </c>
      <c r="R7267">
        <v>0</v>
      </c>
      <c r="S7267" t="s">
        <v>90</v>
      </c>
      <c r="T7267" s="297">
        <v>46311.754166666666</v>
      </c>
    </row>
    <row r="7268" spans="1:20" x14ac:dyDescent="0.35">
      <c r="A7268" t="s">
        <v>120</v>
      </c>
      <c r="B7268" t="s">
        <v>121</v>
      </c>
      <c r="C7268" t="s">
        <v>93</v>
      </c>
      <c r="D7268" s="29">
        <v>46714</v>
      </c>
      <c r="E7268">
        <v>0</v>
      </c>
      <c r="F7268">
        <v>0</v>
      </c>
      <c r="G7268">
        <v>0</v>
      </c>
      <c r="H7268">
        <v>0</v>
      </c>
      <c r="R7268">
        <v>0</v>
      </c>
      <c r="S7268" t="s">
        <v>90</v>
      </c>
      <c r="T7268" s="297">
        <v>46311.754166666666</v>
      </c>
    </row>
    <row r="7269" spans="1:20" x14ac:dyDescent="0.35">
      <c r="A7269" t="s">
        <v>120</v>
      </c>
      <c r="B7269" t="s">
        <v>121</v>
      </c>
      <c r="C7269" t="s">
        <v>93</v>
      </c>
      <c r="D7269" s="29">
        <v>46715</v>
      </c>
      <c r="E7269">
        <v>0</v>
      </c>
      <c r="F7269">
        <v>0</v>
      </c>
      <c r="G7269">
        <v>0</v>
      </c>
      <c r="H7269">
        <v>0</v>
      </c>
      <c r="R7269">
        <v>0</v>
      </c>
      <c r="S7269" t="s">
        <v>90</v>
      </c>
      <c r="T7269" s="297">
        <v>46311.754166666666</v>
      </c>
    </row>
    <row r="7270" spans="1:20" x14ac:dyDescent="0.35">
      <c r="A7270" t="s">
        <v>120</v>
      </c>
      <c r="B7270" t="s">
        <v>121</v>
      </c>
      <c r="C7270" t="s">
        <v>93</v>
      </c>
      <c r="D7270" s="29">
        <v>46716</v>
      </c>
      <c r="E7270">
        <v>0</v>
      </c>
      <c r="F7270">
        <v>0</v>
      </c>
      <c r="G7270">
        <v>0</v>
      </c>
      <c r="H7270">
        <v>0</v>
      </c>
      <c r="R7270">
        <v>0</v>
      </c>
      <c r="S7270" t="s">
        <v>90</v>
      </c>
      <c r="T7270" s="297">
        <v>46311.754166666666</v>
      </c>
    </row>
    <row r="7271" spans="1:20" x14ac:dyDescent="0.35">
      <c r="A7271" t="s">
        <v>120</v>
      </c>
      <c r="B7271" t="s">
        <v>121</v>
      </c>
      <c r="C7271" t="s">
        <v>93</v>
      </c>
      <c r="D7271" s="29">
        <v>46717</v>
      </c>
      <c r="E7271">
        <v>0</v>
      </c>
      <c r="F7271">
        <v>0</v>
      </c>
      <c r="G7271">
        <v>0</v>
      </c>
      <c r="H7271">
        <v>0</v>
      </c>
      <c r="R7271">
        <v>0</v>
      </c>
      <c r="S7271" t="s">
        <v>90</v>
      </c>
      <c r="T7271" s="297">
        <v>46311.754166666666</v>
      </c>
    </row>
    <row r="7272" spans="1:20" x14ac:dyDescent="0.35">
      <c r="A7272" t="s">
        <v>120</v>
      </c>
      <c r="B7272" t="s">
        <v>121</v>
      </c>
      <c r="C7272" t="s">
        <v>93</v>
      </c>
      <c r="D7272" s="29">
        <v>46718</v>
      </c>
      <c r="E7272">
        <v>0</v>
      </c>
      <c r="F7272">
        <v>0</v>
      </c>
      <c r="G7272">
        <v>0</v>
      </c>
      <c r="H7272">
        <v>0</v>
      </c>
      <c r="R7272">
        <v>0</v>
      </c>
      <c r="S7272" t="s">
        <v>90</v>
      </c>
      <c r="T7272" s="297">
        <v>46311.754166666666</v>
      </c>
    </row>
    <row r="7273" spans="1:20" x14ac:dyDescent="0.35">
      <c r="A7273" t="s">
        <v>120</v>
      </c>
      <c r="B7273" t="s">
        <v>121</v>
      </c>
      <c r="C7273" t="s">
        <v>93</v>
      </c>
      <c r="D7273" s="29">
        <v>46719</v>
      </c>
      <c r="E7273">
        <v>0</v>
      </c>
      <c r="F7273">
        <v>0</v>
      </c>
      <c r="G7273">
        <v>0</v>
      </c>
      <c r="H7273">
        <v>0</v>
      </c>
      <c r="R7273">
        <v>0</v>
      </c>
      <c r="S7273" t="s">
        <v>90</v>
      </c>
      <c r="T7273" s="297">
        <v>46311.754166666666</v>
      </c>
    </row>
    <row r="7274" spans="1:20" x14ac:dyDescent="0.35">
      <c r="A7274" t="s">
        <v>120</v>
      </c>
      <c r="B7274" t="s">
        <v>121</v>
      </c>
      <c r="C7274" t="s">
        <v>93</v>
      </c>
      <c r="D7274" s="29">
        <v>46720</v>
      </c>
      <c r="E7274">
        <v>0</v>
      </c>
      <c r="F7274">
        <v>0</v>
      </c>
      <c r="G7274">
        <v>0</v>
      </c>
      <c r="H7274">
        <v>0</v>
      </c>
      <c r="R7274">
        <v>0</v>
      </c>
      <c r="S7274" t="s">
        <v>90</v>
      </c>
      <c r="T7274" s="297">
        <v>46311.754166666666</v>
      </c>
    </row>
    <row r="7275" spans="1:20" x14ac:dyDescent="0.35">
      <c r="A7275" t="s">
        <v>120</v>
      </c>
      <c r="B7275" t="s">
        <v>121</v>
      </c>
      <c r="C7275" t="s">
        <v>93</v>
      </c>
      <c r="D7275" s="29">
        <v>46721</v>
      </c>
      <c r="E7275">
        <v>0</v>
      </c>
      <c r="F7275">
        <v>0</v>
      </c>
      <c r="G7275">
        <v>0</v>
      </c>
      <c r="H7275">
        <v>0</v>
      </c>
      <c r="R7275">
        <v>0</v>
      </c>
      <c r="S7275" t="s">
        <v>90</v>
      </c>
      <c r="T7275" s="297">
        <v>46311.754166666666</v>
      </c>
    </row>
    <row r="7276" spans="1:20" x14ac:dyDescent="0.35">
      <c r="A7276" t="s">
        <v>120</v>
      </c>
      <c r="B7276" t="s">
        <v>121</v>
      </c>
      <c r="C7276" t="s">
        <v>93</v>
      </c>
      <c r="D7276" s="29">
        <v>46722</v>
      </c>
      <c r="E7276">
        <v>0</v>
      </c>
      <c r="F7276">
        <v>0</v>
      </c>
      <c r="G7276">
        <v>0</v>
      </c>
      <c r="H7276">
        <v>0</v>
      </c>
      <c r="R7276">
        <v>0</v>
      </c>
      <c r="S7276" t="s">
        <v>90</v>
      </c>
      <c r="T7276" s="297">
        <v>46311.754166666666</v>
      </c>
    </row>
    <row r="7277" spans="1:20" x14ac:dyDescent="0.35">
      <c r="A7277" t="s">
        <v>120</v>
      </c>
      <c r="B7277" t="s">
        <v>121</v>
      </c>
      <c r="C7277" t="s">
        <v>93</v>
      </c>
      <c r="D7277" s="29">
        <v>46723</v>
      </c>
      <c r="E7277">
        <v>0</v>
      </c>
      <c r="F7277">
        <v>0</v>
      </c>
      <c r="G7277">
        <v>0</v>
      </c>
      <c r="H7277">
        <v>0</v>
      </c>
      <c r="R7277">
        <v>0</v>
      </c>
      <c r="S7277" t="s">
        <v>90</v>
      </c>
      <c r="T7277" s="297">
        <v>46311.754166666666</v>
      </c>
    </row>
    <row r="7278" spans="1:20" x14ac:dyDescent="0.35">
      <c r="A7278" t="s">
        <v>120</v>
      </c>
      <c r="B7278" t="s">
        <v>121</v>
      </c>
      <c r="C7278" t="s">
        <v>93</v>
      </c>
      <c r="D7278" s="29">
        <v>46724</v>
      </c>
      <c r="E7278">
        <v>0</v>
      </c>
      <c r="F7278">
        <v>0</v>
      </c>
      <c r="G7278">
        <v>0</v>
      </c>
      <c r="H7278">
        <v>0</v>
      </c>
      <c r="R7278">
        <v>0</v>
      </c>
      <c r="S7278" t="s">
        <v>90</v>
      </c>
      <c r="T7278" s="297">
        <v>46311.754166666666</v>
      </c>
    </row>
    <row r="7279" spans="1:20" x14ac:dyDescent="0.35">
      <c r="A7279" t="s">
        <v>120</v>
      </c>
      <c r="B7279" t="s">
        <v>121</v>
      </c>
      <c r="C7279" t="s">
        <v>93</v>
      </c>
      <c r="D7279" s="29">
        <v>46725</v>
      </c>
      <c r="E7279">
        <v>0</v>
      </c>
      <c r="F7279">
        <v>0</v>
      </c>
      <c r="G7279">
        <v>0</v>
      </c>
      <c r="H7279">
        <v>0</v>
      </c>
      <c r="R7279">
        <v>0</v>
      </c>
      <c r="S7279" t="s">
        <v>90</v>
      </c>
      <c r="T7279" s="297">
        <v>46311.754166666666</v>
      </c>
    </row>
    <row r="7280" spans="1:20" x14ac:dyDescent="0.35">
      <c r="A7280" t="s">
        <v>120</v>
      </c>
      <c r="B7280" t="s">
        <v>121</v>
      </c>
      <c r="C7280" t="s">
        <v>93</v>
      </c>
      <c r="D7280" s="29">
        <v>46726</v>
      </c>
      <c r="E7280">
        <v>0</v>
      </c>
      <c r="F7280">
        <v>0</v>
      </c>
      <c r="G7280">
        <v>0</v>
      </c>
      <c r="H7280">
        <v>0</v>
      </c>
      <c r="R7280">
        <v>0</v>
      </c>
      <c r="S7280" t="s">
        <v>90</v>
      </c>
      <c r="T7280" s="297">
        <v>46311.754166666666</v>
      </c>
    </row>
    <row r="7281" spans="1:20" x14ac:dyDescent="0.35">
      <c r="A7281" t="s">
        <v>120</v>
      </c>
      <c r="B7281" t="s">
        <v>121</v>
      </c>
      <c r="C7281" t="s">
        <v>93</v>
      </c>
      <c r="D7281" s="29">
        <v>46727</v>
      </c>
      <c r="E7281">
        <v>0</v>
      </c>
      <c r="F7281">
        <v>0</v>
      </c>
      <c r="G7281">
        <v>0</v>
      </c>
      <c r="H7281">
        <v>0</v>
      </c>
      <c r="R7281">
        <v>0</v>
      </c>
      <c r="S7281" t="s">
        <v>90</v>
      </c>
      <c r="T7281" s="297">
        <v>46311.754166666666</v>
      </c>
    </row>
    <row r="7282" spans="1:20" x14ac:dyDescent="0.35">
      <c r="A7282" t="s">
        <v>120</v>
      </c>
      <c r="B7282" t="s">
        <v>121</v>
      </c>
      <c r="C7282" t="s">
        <v>93</v>
      </c>
      <c r="D7282" s="29">
        <v>46728</v>
      </c>
      <c r="E7282">
        <v>0</v>
      </c>
      <c r="F7282">
        <v>0</v>
      </c>
      <c r="G7282">
        <v>0</v>
      </c>
      <c r="H7282">
        <v>0</v>
      </c>
      <c r="R7282">
        <v>0</v>
      </c>
      <c r="S7282" t="s">
        <v>90</v>
      </c>
      <c r="T7282" s="297">
        <v>46311.754166666666</v>
      </c>
    </row>
    <row r="7283" spans="1:20" x14ac:dyDescent="0.35">
      <c r="A7283" t="s">
        <v>120</v>
      </c>
      <c r="B7283" t="s">
        <v>121</v>
      </c>
      <c r="C7283" t="s">
        <v>93</v>
      </c>
      <c r="D7283" s="29">
        <v>46729</v>
      </c>
      <c r="E7283">
        <v>0</v>
      </c>
      <c r="F7283">
        <v>0</v>
      </c>
      <c r="G7283">
        <v>0</v>
      </c>
      <c r="H7283">
        <v>0</v>
      </c>
      <c r="R7283">
        <v>0</v>
      </c>
      <c r="S7283" t="s">
        <v>90</v>
      </c>
      <c r="T7283" s="297">
        <v>46311.754166666666</v>
      </c>
    </row>
    <row r="7284" spans="1:20" x14ac:dyDescent="0.35">
      <c r="A7284" t="s">
        <v>120</v>
      </c>
      <c r="B7284" t="s">
        <v>121</v>
      </c>
      <c r="C7284" t="s">
        <v>93</v>
      </c>
      <c r="D7284" s="29">
        <v>46730</v>
      </c>
      <c r="E7284">
        <v>0</v>
      </c>
      <c r="F7284">
        <v>0</v>
      </c>
      <c r="G7284">
        <v>0</v>
      </c>
      <c r="H7284">
        <v>0</v>
      </c>
      <c r="R7284">
        <v>0</v>
      </c>
      <c r="S7284" t="s">
        <v>90</v>
      </c>
      <c r="T7284" s="297">
        <v>46311.754166666666</v>
      </c>
    </row>
    <row r="7285" spans="1:20" x14ac:dyDescent="0.35">
      <c r="A7285" t="s">
        <v>120</v>
      </c>
      <c r="B7285" t="s">
        <v>121</v>
      </c>
      <c r="C7285" t="s">
        <v>93</v>
      </c>
      <c r="D7285" s="29">
        <v>46731</v>
      </c>
      <c r="E7285">
        <v>0</v>
      </c>
      <c r="F7285">
        <v>0</v>
      </c>
      <c r="G7285">
        <v>0</v>
      </c>
      <c r="H7285">
        <v>0</v>
      </c>
      <c r="R7285">
        <v>0</v>
      </c>
      <c r="S7285" t="s">
        <v>90</v>
      </c>
      <c r="T7285" s="297">
        <v>46311.754166666666</v>
      </c>
    </row>
    <row r="7286" spans="1:20" x14ac:dyDescent="0.35">
      <c r="A7286" t="s">
        <v>120</v>
      </c>
      <c r="B7286" t="s">
        <v>121</v>
      </c>
      <c r="C7286" t="s">
        <v>93</v>
      </c>
      <c r="D7286" s="29">
        <v>46732</v>
      </c>
      <c r="E7286">
        <v>0</v>
      </c>
      <c r="F7286">
        <v>0</v>
      </c>
      <c r="G7286">
        <v>0</v>
      </c>
      <c r="H7286">
        <v>0</v>
      </c>
      <c r="R7286">
        <v>0</v>
      </c>
      <c r="S7286" t="s">
        <v>90</v>
      </c>
      <c r="T7286" s="297">
        <v>46311.754166666666</v>
      </c>
    </row>
    <row r="7287" spans="1:20" x14ac:dyDescent="0.35">
      <c r="A7287" t="s">
        <v>120</v>
      </c>
      <c r="B7287" t="s">
        <v>121</v>
      </c>
      <c r="C7287" t="s">
        <v>93</v>
      </c>
      <c r="D7287" s="29">
        <v>46733</v>
      </c>
      <c r="E7287">
        <v>0</v>
      </c>
      <c r="F7287">
        <v>0</v>
      </c>
      <c r="G7287">
        <v>0</v>
      </c>
      <c r="H7287">
        <v>0</v>
      </c>
      <c r="R7287">
        <v>0</v>
      </c>
      <c r="S7287" t="s">
        <v>90</v>
      </c>
      <c r="T7287" s="297">
        <v>46311.754166666666</v>
      </c>
    </row>
    <row r="7288" spans="1:20" x14ac:dyDescent="0.35">
      <c r="A7288" t="s">
        <v>120</v>
      </c>
      <c r="B7288" t="s">
        <v>121</v>
      </c>
      <c r="C7288" t="s">
        <v>93</v>
      </c>
      <c r="D7288" s="29">
        <v>46734</v>
      </c>
      <c r="E7288">
        <v>0</v>
      </c>
      <c r="F7288">
        <v>0</v>
      </c>
      <c r="G7288">
        <v>0</v>
      </c>
      <c r="H7288">
        <v>0</v>
      </c>
      <c r="R7288">
        <v>0</v>
      </c>
      <c r="S7288" t="s">
        <v>90</v>
      </c>
      <c r="T7288" s="297">
        <v>46311.754166666666</v>
      </c>
    </row>
    <row r="7289" spans="1:20" x14ac:dyDescent="0.35">
      <c r="A7289" t="s">
        <v>120</v>
      </c>
      <c r="B7289" t="s">
        <v>121</v>
      </c>
      <c r="C7289" t="s">
        <v>93</v>
      </c>
      <c r="D7289" s="29">
        <v>46735</v>
      </c>
      <c r="E7289">
        <v>0</v>
      </c>
      <c r="F7289">
        <v>0</v>
      </c>
      <c r="G7289">
        <v>0</v>
      </c>
      <c r="H7289">
        <v>0</v>
      </c>
      <c r="R7289">
        <v>0</v>
      </c>
      <c r="S7289" t="s">
        <v>90</v>
      </c>
      <c r="T7289" s="297">
        <v>46311.754166666666</v>
      </c>
    </row>
    <row r="7290" spans="1:20" x14ac:dyDescent="0.35">
      <c r="A7290" t="s">
        <v>120</v>
      </c>
      <c r="B7290" t="s">
        <v>121</v>
      </c>
      <c r="C7290" t="s">
        <v>93</v>
      </c>
      <c r="D7290" s="29">
        <v>46736</v>
      </c>
      <c r="E7290">
        <v>0</v>
      </c>
      <c r="F7290">
        <v>0</v>
      </c>
      <c r="G7290">
        <v>0</v>
      </c>
      <c r="H7290">
        <v>0</v>
      </c>
      <c r="R7290">
        <v>0</v>
      </c>
      <c r="S7290" t="s">
        <v>90</v>
      </c>
      <c r="T7290" s="297">
        <v>46311.754166666666</v>
      </c>
    </row>
    <row r="7291" spans="1:20" x14ac:dyDescent="0.35">
      <c r="A7291" t="s">
        <v>120</v>
      </c>
      <c r="B7291" t="s">
        <v>121</v>
      </c>
      <c r="C7291" t="s">
        <v>93</v>
      </c>
      <c r="D7291" s="29">
        <v>46737</v>
      </c>
      <c r="E7291">
        <v>0</v>
      </c>
      <c r="F7291">
        <v>0</v>
      </c>
      <c r="G7291">
        <v>0</v>
      </c>
      <c r="H7291">
        <v>0</v>
      </c>
      <c r="R7291">
        <v>0</v>
      </c>
      <c r="S7291" t="s">
        <v>90</v>
      </c>
      <c r="T7291" s="297">
        <v>46311.754166666666</v>
      </c>
    </row>
    <row r="7292" spans="1:20" x14ac:dyDescent="0.35">
      <c r="A7292" t="s">
        <v>120</v>
      </c>
      <c r="B7292" t="s">
        <v>121</v>
      </c>
      <c r="C7292" t="s">
        <v>93</v>
      </c>
      <c r="D7292" s="29">
        <v>46738</v>
      </c>
      <c r="E7292">
        <v>0</v>
      </c>
      <c r="F7292">
        <v>0</v>
      </c>
      <c r="G7292">
        <v>0</v>
      </c>
      <c r="H7292">
        <v>0</v>
      </c>
      <c r="R7292">
        <v>0</v>
      </c>
      <c r="S7292" t="s">
        <v>90</v>
      </c>
      <c r="T7292" s="297">
        <v>46311.754166666666</v>
      </c>
    </row>
    <row r="7293" spans="1:20" x14ac:dyDescent="0.35">
      <c r="A7293" t="s">
        <v>120</v>
      </c>
      <c r="B7293" t="s">
        <v>121</v>
      </c>
      <c r="C7293" t="s">
        <v>93</v>
      </c>
      <c r="D7293" s="29">
        <v>46739</v>
      </c>
      <c r="E7293">
        <v>0</v>
      </c>
      <c r="F7293">
        <v>0</v>
      </c>
      <c r="G7293">
        <v>0</v>
      </c>
      <c r="H7293">
        <v>0</v>
      </c>
      <c r="R7293">
        <v>0</v>
      </c>
      <c r="S7293" t="s">
        <v>90</v>
      </c>
      <c r="T7293" s="297">
        <v>46311.754166666666</v>
      </c>
    </row>
    <row r="7294" spans="1:20" x14ac:dyDescent="0.35">
      <c r="A7294" t="s">
        <v>120</v>
      </c>
      <c r="B7294" t="s">
        <v>121</v>
      </c>
      <c r="C7294" t="s">
        <v>93</v>
      </c>
      <c r="D7294" s="29">
        <v>46740</v>
      </c>
      <c r="E7294">
        <v>0</v>
      </c>
      <c r="F7294">
        <v>0</v>
      </c>
      <c r="G7294">
        <v>0</v>
      </c>
      <c r="H7294">
        <v>0</v>
      </c>
      <c r="R7294">
        <v>0</v>
      </c>
      <c r="S7294" t="s">
        <v>90</v>
      </c>
      <c r="T7294" s="297">
        <v>46311.754166666666</v>
      </c>
    </row>
    <row r="7295" spans="1:20" x14ac:dyDescent="0.35">
      <c r="A7295" t="s">
        <v>120</v>
      </c>
      <c r="B7295" t="s">
        <v>121</v>
      </c>
      <c r="C7295" t="s">
        <v>93</v>
      </c>
      <c r="D7295" s="29">
        <v>46741</v>
      </c>
      <c r="E7295">
        <v>0</v>
      </c>
      <c r="F7295">
        <v>0</v>
      </c>
      <c r="G7295">
        <v>0</v>
      </c>
      <c r="H7295">
        <v>0</v>
      </c>
      <c r="R7295">
        <v>0</v>
      </c>
      <c r="S7295" t="s">
        <v>90</v>
      </c>
      <c r="T7295" s="297">
        <v>46311.754166666666</v>
      </c>
    </row>
    <row r="7296" spans="1:20" x14ac:dyDescent="0.35">
      <c r="A7296" t="s">
        <v>120</v>
      </c>
      <c r="B7296" t="s">
        <v>121</v>
      </c>
      <c r="C7296" t="s">
        <v>93</v>
      </c>
      <c r="D7296" s="29">
        <v>46742</v>
      </c>
      <c r="E7296">
        <v>0</v>
      </c>
      <c r="F7296">
        <v>0</v>
      </c>
      <c r="G7296">
        <v>0</v>
      </c>
      <c r="H7296">
        <v>0</v>
      </c>
      <c r="R7296">
        <v>0</v>
      </c>
      <c r="S7296" t="s">
        <v>90</v>
      </c>
      <c r="T7296" s="297">
        <v>46311.754166666666</v>
      </c>
    </row>
    <row r="7297" spans="1:20" x14ac:dyDescent="0.35">
      <c r="A7297" t="s">
        <v>120</v>
      </c>
      <c r="B7297" t="s">
        <v>121</v>
      </c>
      <c r="C7297" t="s">
        <v>93</v>
      </c>
      <c r="D7297" s="29">
        <v>46743</v>
      </c>
      <c r="E7297">
        <v>0</v>
      </c>
      <c r="F7297">
        <v>0</v>
      </c>
      <c r="G7297">
        <v>0</v>
      </c>
      <c r="H7297">
        <v>0</v>
      </c>
      <c r="R7297">
        <v>0</v>
      </c>
      <c r="S7297" t="s">
        <v>90</v>
      </c>
      <c r="T7297" s="297">
        <v>46311.754166666666</v>
      </c>
    </row>
    <row r="7298" spans="1:20" x14ac:dyDescent="0.35">
      <c r="A7298" t="s">
        <v>120</v>
      </c>
      <c r="B7298" t="s">
        <v>121</v>
      </c>
      <c r="C7298" t="s">
        <v>93</v>
      </c>
      <c r="D7298" s="29">
        <v>46744</v>
      </c>
      <c r="E7298">
        <v>0</v>
      </c>
      <c r="F7298">
        <v>0</v>
      </c>
      <c r="G7298">
        <v>0</v>
      </c>
      <c r="H7298">
        <v>0</v>
      </c>
      <c r="R7298">
        <v>0</v>
      </c>
      <c r="S7298" t="s">
        <v>90</v>
      </c>
      <c r="T7298" s="297">
        <v>46311.754166666666</v>
      </c>
    </row>
    <row r="7299" spans="1:20" x14ac:dyDescent="0.35">
      <c r="A7299" t="s">
        <v>120</v>
      </c>
      <c r="B7299" t="s">
        <v>121</v>
      </c>
      <c r="C7299" t="s">
        <v>93</v>
      </c>
      <c r="D7299" s="29">
        <v>46745</v>
      </c>
      <c r="E7299">
        <v>0</v>
      </c>
      <c r="F7299">
        <v>0</v>
      </c>
      <c r="G7299">
        <v>0</v>
      </c>
      <c r="H7299">
        <v>0</v>
      </c>
      <c r="R7299">
        <v>0</v>
      </c>
      <c r="S7299" t="s">
        <v>90</v>
      </c>
      <c r="T7299" s="297">
        <v>46311.754166666666</v>
      </c>
    </row>
    <row r="7300" spans="1:20" x14ac:dyDescent="0.35">
      <c r="A7300" t="s">
        <v>120</v>
      </c>
      <c r="B7300" t="s">
        <v>121</v>
      </c>
      <c r="C7300" t="s">
        <v>93</v>
      </c>
      <c r="D7300" s="29">
        <v>46746</v>
      </c>
      <c r="E7300">
        <v>0</v>
      </c>
      <c r="F7300">
        <v>0</v>
      </c>
      <c r="G7300">
        <v>0</v>
      </c>
      <c r="H7300">
        <v>0</v>
      </c>
      <c r="R7300">
        <v>0</v>
      </c>
      <c r="S7300" t="s">
        <v>90</v>
      </c>
      <c r="T7300" s="297">
        <v>46311.754166666666</v>
      </c>
    </row>
    <row r="7301" spans="1:20" x14ac:dyDescent="0.35">
      <c r="A7301" t="s">
        <v>120</v>
      </c>
      <c r="B7301" t="s">
        <v>121</v>
      </c>
      <c r="C7301" t="s">
        <v>93</v>
      </c>
      <c r="D7301" s="29">
        <v>46747</v>
      </c>
      <c r="E7301">
        <v>0</v>
      </c>
      <c r="F7301">
        <v>0</v>
      </c>
      <c r="G7301">
        <v>0</v>
      </c>
      <c r="H7301">
        <v>0</v>
      </c>
      <c r="R7301">
        <v>0</v>
      </c>
      <c r="S7301" t="s">
        <v>90</v>
      </c>
      <c r="T7301" s="297">
        <v>46311.754166666666</v>
      </c>
    </row>
    <row r="7302" spans="1:20" x14ac:dyDescent="0.35">
      <c r="A7302" t="s">
        <v>120</v>
      </c>
      <c r="B7302" t="s">
        <v>121</v>
      </c>
      <c r="C7302" t="s">
        <v>93</v>
      </c>
      <c r="D7302" s="29">
        <v>46748</v>
      </c>
      <c r="E7302">
        <v>0</v>
      </c>
      <c r="F7302">
        <v>0</v>
      </c>
      <c r="G7302">
        <v>0</v>
      </c>
      <c r="H7302">
        <v>0</v>
      </c>
      <c r="R7302">
        <v>0</v>
      </c>
      <c r="S7302" t="s">
        <v>90</v>
      </c>
      <c r="T7302" s="297">
        <v>46311.754166666666</v>
      </c>
    </row>
    <row r="7303" spans="1:20" x14ac:dyDescent="0.35">
      <c r="A7303" t="s">
        <v>120</v>
      </c>
      <c r="B7303" t="s">
        <v>121</v>
      </c>
      <c r="C7303" t="s">
        <v>93</v>
      </c>
      <c r="D7303" s="29">
        <v>46749</v>
      </c>
      <c r="E7303">
        <v>0</v>
      </c>
      <c r="F7303">
        <v>0</v>
      </c>
      <c r="G7303">
        <v>0</v>
      </c>
      <c r="H7303">
        <v>0</v>
      </c>
      <c r="R7303">
        <v>0</v>
      </c>
      <c r="S7303" t="s">
        <v>90</v>
      </c>
      <c r="T7303" s="297">
        <v>46311.754166666666</v>
      </c>
    </row>
    <row r="7304" spans="1:20" x14ac:dyDescent="0.35">
      <c r="A7304" t="s">
        <v>120</v>
      </c>
      <c r="B7304" t="s">
        <v>121</v>
      </c>
      <c r="C7304" t="s">
        <v>93</v>
      </c>
      <c r="D7304" s="29">
        <v>46750</v>
      </c>
      <c r="E7304">
        <v>0</v>
      </c>
      <c r="F7304">
        <v>0</v>
      </c>
      <c r="G7304">
        <v>0</v>
      </c>
      <c r="H7304">
        <v>0</v>
      </c>
      <c r="R7304">
        <v>0</v>
      </c>
      <c r="S7304" t="s">
        <v>90</v>
      </c>
      <c r="T7304" s="297">
        <v>46311.754166666666</v>
      </c>
    </row>
    <row r="7305" spans="1:20" x14ac:dyDescent="0.35">
      <c r="A7305" t="s">
        <v>120</v>
      </c>
      <c r="B7305" t="s">
        <v>121</v>
      </c>
      <c r="C7305" t="s">
        <v>93</v>
      </c>
      <c r="D7305" s="29">
        <v>46751</v>
      </c>
      <c r="E7305">
        <v>0</v>
      </c>
      <c r="F7305">
        <v>0</v>
      </c>
      <c r="G7305">
        <v>0</v>
      </c>
      <c r="H7305">
        <v>0</v>
      </c>
      <c r="R7305">
        <v>0</v>
      </c>
      <c r="S7305" t="s">
        <v>90</v>
      </c>
      <c r="T7305" s="297">
        <v>46311.754166666666</v>
      </c>
    </row>
    <row r="7306" spans="1:20" x14ac:dyDescent="0.35">
      <c r="A7306" t="s">
        <v>120</v>
      </c>
      <c r="B7306" t="s">
        <v>121</v>
      </c>
      <c r="C7306" t="s">
        <v>93</v>
      </c>
      <c r="D7306" s="29">
        <v>46752</v>
      </c>
      <c r="E7306">
        <v>0</v>
      </c>
      <c r="F7306">
        <v>0</v>
      </c>
      <c r="G7306">
        <v>0</v>
      </c>
      <c r="H7306">
        <v>0</v>
      </c>
      <c r="R7306">
        <v>0</v>
      </c>
      <c r="S7306" t="s">
        <v>90</v>
      </c>
      <c r="T7306" s="297">
        <v>46311.754166666666</v>
      </c>
    </row>
    <row r="7307" spans="1:20" x14ac:dyDescent="0.35">
      <c r="A7307" t="s">
        <v>120</v>
      </c>
      <c r="B7307" t="s">
        <v>121</v>
      </c>
      <c r="C7307" t="s">
        <v>89</v>
      </c>
      <c r="D7307" s="29">
        <v>46388</v>
      </c>
      <c r="E7307">
        <v>0</v>
      </c>
      <c r="F7307">
        <v>0</v>
      </c>
      <c r="G7307">
        <v>0</v>
      </c>
      <c r="H7307">
        <v>0</v>
      </c>
      <c r="L7307">
        <v>89.766605999999996</v>
      </c>
      <c r="R7307">
        <v>89.766605999999996</v>
      </c>
      <c r="S7307" t="s">
        <v>90</v>
      </c>
      <c r="T7307" s="297">
        <v>46311.754166666666</v>
      </c>
    </row>
    <row r="7308" spans="1:20" x14ac:dyDescent="0.35">
      <c r="A7308" t="s">
        <v>120</v>
      </c>
      <c r="B7308" t="s">
        <v>121</v>
      </c>
      <c r="C7308" t="s">
        <v>89</v>
      </c>
      <c r="D7308" s="29">
        <v>46389</v>
      </c>
      <c r="E7308">
        <v>0</v>
      </c>
      <c r="F7308">
        <v>0</v>
      </c>
      <c r="G7308">
        <v>0</v>
      </c>
      <c r="H7308">
        <v>0</v>
      </c>
      <c r="L7308">
        <v>89.766605999999996</v>
      </c>
      <c r="R7308">
        <v>89.766605999999996</v>
      </c>
      <c r="S7308" t="s">
        <v>90</v>
      </c>
      <c r="T7308" s="297">
        <v>46311.754166666666</v>
      </c>
    </row>
    <row r="7309" spans="1:20" x14ac:dyDescent="0.35">
      <c r="A7309" t="s">
        <v>120</v>
      </c>
      <c r="B7309" t="s">
        <v>121</v>
      </c>
      <c r="C7309" t="s">
        <v>89</v>
      </c>
      <c r="D7309" s="29">
        <v>46390</v>
      </c>
      <c r="E7309">
        <v>0</v>
      </c>
      <c r="F7309">
        <v>0</v>
      </c>
      <c r="G7309">
        <v>0</v>
      </c>
      <c r="H7309">
        <v>0</v>
      </c>
      <c r="L7309">
        <v>89.766605999999996</v>
      </c>
      <c r="R7309">
        <v>89.766605999999996</v>
      </c>
      <c r="S7309" t="s">
        <v>90</v>
      </c>
      <c r="T7309" s="297">
        <v>46311.754166666666</v>
      </c>
    </row>
    <row r="7310" spans="1:20" x14ac:dyDescent="0.35">
      <c r="A7310" t="s">
        <v>120</v>
      </c>
      <c r="B7310" t="s">
        <v>121</v>
      </c>
      <c r="C7310" t="s">
        <v>89</v>
      </c>
      <c r="D7310" s="29">
        <v>46391</v>
      </c>
      <c r="E7310">
        <v>0</v>
      </c>
      <c r="F7310">
        <v>0</v>
      </c>
      <c r="G7310">
        <v>0</v>
      </c>
      <c r="H7310">
        <v>0</v>
      </c>
      <c r="L7310">
        <v>89.766605999999996</v>
      </c>
      <c r="R7310">
        <v>89.766605999999996</v>
      </c>
      <c r="S7310" t="s">
        <v>90</v>
      </c>
      <c r="T7310" s="297">
        <v>46311.754166666666</v>
      </c>
    </row>
    <row r="7311" spans="1:20" x14ac:dyDescent="0.35">
      <c r="A7311" t="s">
        <v>120</v>
      </c>
      <c r="B7311" t="s">
        <v>121</v>
      </c>
      <c r="C7311" t="s">
        <v>89</v>
      </c>
      <c r="D7311" s="29">
        <v>46392</v>
      </c>
      <c r="E7311">
        <v>0</v>
      </c>
      <c r="F7311">
        <v>0</v>
      </c>
      <c r="G7311">
        <v>0</v>
      </c>
      <c r="H7311">
        <v>0</v>
      </c>
      <c r="L7311">
        <v>89.766605999999996</v>
      </c>
      <c r="R7311">
        <v>89.766605999999996</v>
      </c>
      <c r="S7311" t="s">
        <v>90</v>
      </c>
      <c r="T7311" s="297">
        <v>46311.754166666666</v>
      </c>
    </row>
    <row r="7312" spans="1:20" x14ac:dyDescent="0.35">
      <c r="A7312" t="s">
        <v>120</v>
      </c>
      <c r="B7312" t="s">
        <v>121</v>
      </c>
      <c r="C7312" t="s">
        <v>89</v>
      </c>
      <c r="D7312" s="29">
        <v>46393</v>
      </c>
      <c r="E7312">
        <v>0</v>
      </c>
      <c r="F7312">
        <v>0</v>
      </c>
      <c r="G7312">
        <v>0</v>
      </c>
      <c r="H7312">
        <v>0</v>
      </c>
      <c r="L7312">
        <v>89.766605999999996</v>
      </c>
      <c r="R7312">
        <v>89.766605999999996</v>
      </c>
      <c r="S7312" t="s">
        <v>90</v>
      </c>
      <c r="T7312" s="297">
        <v>46311.754166666666</v>
      </c>
    </row>
    <row r="7313" spans="1:20" x14ac:dyDescent="0.35">
      <c r="A7313" t="s">
        <v>120</v>
      </c>
      <c r="B7313" t="s">
        <v>121</v>
      </c>
      <c r="C7313" t="s">
        <v>89</v>
      </c>
      <c r="D7313" s="29">
        <v>46394</v>
      </c>
      <c r="E7313">
        <v>0</v>
      </c>
      <c r="F7313">
        <v>0</v>
      </c>
      <c r="G7313">
        <v>0</v>
      </c>
      <c r="H7313">
        <v>0</v>
      </c>
      <c r="L7313">
        <v>89.766605999999996</v>
      </c>
      <c r="R7313">
        <v>89.766605999999996</v>
      </c>
      <c r="S7313" t="s">
        <v>90</v>
      </c>
      <c r="T7313" s="297">
        <v>46311.754166666666</v>
      </c>
    </row>
    <row r="7314" spans="1:20" x14ac:dyDescent="0.35">
      <c r="A7314" t="s">
        <v>120</v>
      </c>
      <c r="B7314" t="s">
        <v>121</v>
      </c>
      <c r="C7314" t="s">
        <v>89</v>
      </c>
      <c r="D7314" s="29">
        <v>46395</v>
      </c>
      <c r="E7314">
        <v>0</v>
      </c>
      <c r="F7314">
        <v>0</v>
      </c>
      <c r="G7314">
        <v>0</v>
      </c>
      <c r="H7314">
        <v>0</v>
      </c>
      <c r="L7314">
        <v>89.766605999999996</v>
      </c>
      <c r="R7314">
        <v>89.766605999999996</v>
      </c>
      <c r="S7314" t="s">
        <v>90</v>
      </c>
      <c r="T7314" s="297">
        <v>46311.754166666666</v>
      </c>
    </row>
    <row r="7315" spans="1:20" x14ac:dyDescent="0.35">
      <c r="A7315" t="s">
        <v>120</v>
      </c>
      <c r="B7315" t="s">
        <v>121</v>
      </c>
      <c r="C7315" t="s">
        <v>89</v>
      </c>
      <c r="D7315" s="29">
        <v>46396</v>
      </c>
      <c r="E7315">
        <v>0</v>
      </c>
      <c r="F7315">
        <v>0</v>
      </c>
      <c r="G7315">
        <v>0</v>
      </c>
      <c r="H7315">
        <v>0</v>
      </c>
      <c r="L7315">
        <v>89.766605999999996</v>
      </c>
      <c r="R7315">
        <v>89.766605999999996</v>
      </c>
      <c r="S7315" t="s">
        <v>90</v>
      </c>
      <c r="T7315" s="297">
        <v>46311.754166666666</v>
      </c>
    </row>
    <row r="7316" spans="1:20" x14ac:dyDescent="0.35">
      <c r="A7316" t="s">
        <v>120</v>
      </c>
      <c r="B7316" t="s">
        <v>121</v>
      </c>
      <c r="C7316" t="s">
        <v>89</v>
      </c>
      <c r="D7316" s="29">
        <v>46397</v>
      </c>
      <c r="E7316">
        <v>0</v>
      </c>
      <c r="F7316">
        <v>0</v>
      </c>
      <c r="G7316">
        <v>0</v>
      </c>
      <c r="H7316">
        <v>0</v>
      </c>
      <c r="L7316">
        <v>89.766605999999996</v>
      </c>
      <c r="R7316">
        <v>89.766605999999996</v>
      </c>
      <c r="S7316" t="s">
        <v>90</v>
      </c>
      <c r="T7316" s="297">
        <v>46311.754166666666</v>
      </c>
    </row>
    <row r="7317" spans="1:20" x14ac:dyDescent="0.35">
      <c r="A7317" t="s">
        <v>120</v>
      </c>
      <c r="B7317" t="s">
        <v>121</v>
      </c>
      <c r="C7317" t="s">
        <v>89</v>
      </c>
      <c r="D7317" s="29">
        <v>46398</v>
      </c>
      <c r="E7317">
        <v>0</v>
      </c>
      <c r="F7317">
        <v>0</v>
      </c>
      <c r="G7317">
        <v>0</v>
      </c>
      <c r="H7317">
        <v>0</v>
      </c>
      <c r="L7317">
        <v>89.766605999999996</v>
      </c>
      <c r="R7317">
        <v>89.766605999999996</v>
      </c>
      <c r="S7317" t="s">
        <v>90</v>
      </c>
      <c r="T7317" s="297">
        <v>46311.754166666666</v>
      </c>
    </row>
    <row r="7318" spans="1:20" x14ac:dyDescent="0.35">
      <c r="A7318" t="s">
        <v>120</v>
      </c>
      <c r="B7318" t="s">
        <v>121</v>
      </c>
      <c r="C7318" t="s">
        <v>89</v>
      </c>
      <c r="D7318" s="29">
        <v>46399</v>
      </c>
      <c r="E7318">
        <v>0</v>
      </c>
      <c r="F7318">
        <v>0</v>
      </c>
      <c r="G7318">
        <v>0</v>
      </c>
      <c r="H7318">
        <v>0</v>
      </c>
      <c r="L7318">
        <v>89.766605999999996</v>
      </c>
      <c r="R7318">
        <v>89.766605999999996</v>
      </c>
      <c r="S7318" t="s">
        <v>90</v>
      </c>
      <c r="T7318" s="297">
        <v>46311.754166666666</v>
      </c>
    </row>
    <row r="7319" spans="1:20" x14ac:dyDescent="0.35">
      <c r="A7319" t="s">
        <v>120</v>
      </c>
      <c r="B7319" t="s">
        <v>121</v>
      </c>
      <c r="C7319" t="s">
        <v>89</v>
      </c>
      <c r="D7319" s="29">
        <v>46400</v>
      </c>
      <c r="E7319">
        <v>0</v>
      </c>
      <c r="F7319">
        <v>0</v>
      </c>
      <c r="G7319">
        <v>0</v>
      </c>
      <c r="H7319">
        <v>0</v>
      </c>
      <c r="L7319">
        <v>89.766605999999996</v>
      </c>
      <c r="R7319">
        <v>89.766605999999996</v>
      </c>
      <c r="S7319" t="s">
        <v>90</v>
      </c>
      <c r="T7319" s="297">
        <v>46311.754166666666</v>
      </c>
    </row>
    <row r="7320" spans="1:20" x14ac:dyDescent="0.35">
      <c r="A7320" t="s">
        <v>120</v>
      </c>
      <c r="B7320" t="s">
        <v>121</v>
      </c>
      <c r="C7320" t="s">
        <v>89</v>
      </c>
      <c r="D7320" s="29">
        <v>46401</v>
      </c>
      <c r="E7320">
        <v>0</v>
      </c>
      <c r="F7320">
        <v>0</v>
      </c>
      <c r="G7320">
        <v>0</v>
      </c>
      <c r="H7320">
        <v>0</v>
      </c>
      <c r="L7320">
        <v>89.766605999999996</v>
      </c>
      <c r="R7320">
        <v>89.766605999999996</v>
      </c>
      <c r="S7320" t="s">
        <v>90</v>
      </c>
      <c r="T7320" s="297">
        <v>46311.754166666666</v>
      </c>
    </row>
    <row r="7321" spans="1:20" x14ac:dyDescent="0.35">
      <c r="A7321" t="s">
        <v>120</v>
      </c>
      <c r="B7321" t="s">
        <v>121</v>
      </c>
      <c r="C7321" t="s">
        <v>89</v>
      </c>
      <c r="D7321" s="29">
        <v>46402</v>
      </c>
      <c r="E7321">
        <v>0</v>
      </c>
      <c r="F7321">
        <v>0</v>
      </c>
      <c r="G7321">
        <v>0</v>
      </c>
      <c r="H7321">
        <v>0</v>
      </c>
      <c r="L7321">
        <v>89.766605999999996</v>
      </c>
      <c r="R7321">
        <v>89.766605999999996</v>
      </c>
      <c r="S7321" t="s">
        <v>90</v>
      </c>
      <c r="T7321" s="297">
        <v>46311.754166666666</v>
      </c>
    </row>
    <row r="7322" spans="1:20" x14ac:dyDescent="0.35">
      <c r="A7322" t="s">
        <v>120</v>
      </c>
      <c r="B7322" t="s">
        <v>121</v>
      </c>
      <c r="C7322" t="s">
        <v>89</v>
      </c>
      <c r="D7322" s="29">
        <v>46403</v>
      </c>
      <c r="E7322">
        <v>0</v>
      </c>
      <c r="F7322">
        <v>0</v>
      </c>
      <c r="G7322">
        <v>0</v>
      </c>
      <c r="H7322">
        <v>0</v>
      </c>
      <c r="L7322">
        <v>89.766605999999996</v>
      </c>
      <c r="R7322">
        <v>89.766605999999996</v>
      </c>
      <c r="S7322" t="s">
        <v>90</v>
      </c>
      <c r="T7322" s="297">
        <v>46311.754166666666</v>
      </c>
    </row>
    <row r="7323" spans="1:20" x14ac:dyDescent="0.35">
      <c r="A7323" t="s">
        <v>120</v>
      </c>
      <c r="B7323" t="s">
        <v>121</v>
      </c>
      <c r="C7323" t="s">
        <v>89</v>
      </c>
      <c r="D7323" s="29">
        <v>46404</v>
      </c>
      <c r="E7323">
        <v>0</v>
      </c>
      <c r="F7323">
        <v>0</v>
      </c>
      <c r="G7323">
        <v>0</v>
      </c>
      <c r="H7323">
        <v>0</v>
      </c>
      <c r="L7323">
        <v>89.766605999999996</v>
      </c>
      <c r="R7323">
        <v>89.766605999999996</v>
      </c>
      <c r="S7323" t="s">
        <v>90</v>
      </c>
      <c r="T7323" s="297">
        <v>46311.754166666666</v>
      </c>
    </row>
    <row r="7324" spans="1:20" x14ac:dyDescent="0.35">
      <c r="A7324" t="s">
        <v>120</v>
      </c>
      <c r="B7324" t="s">
        <v>121</v>
      </c>
      <c r="C7324" t="s">
        <v>89</v>
      </c>
      <c r="D7324" s="29">
        <v>46405</v>
      </c>
      <c r="E7324">
        <v>0</v>
      </c>
      <c r="F7324">
        <v>0</v>
      </c>
      <c r="G7324">
        <v>0</v>
      </c>
      <c r="H7324">
        <v>0</v>
      </c>
      <c r="L7324">
        <v>89.766605999999996</v>
      </c>
      <c r="R7324">
        <v>89.766605999999996</v>
      </c>
      <c r="S7324" t="s">
        <v>90</v>
      </c>
      <c r="T7324" s="297">
        <v>46311.754166666666</v>
      </c>
    </row>
    <row r="7325" spans="1:20" x14ac:dyDescent="0.35">
      <c r="A7325" t="s">
        <v>120</v>
      </c>
      <c r="B7325" t="s">
        <v>121</v>
      </c>
      <c r="C7325" t="s">
        <v>89</v>
      </c>
      <c r="D7325" s="29">
        <v>46406</v>
      </c>
      <c r="E7325">
        <v>0</v>
      </c>
      <c r="F7325">
        <v>0</v>
      </c>
      <c r="G7325">
        <v>0</v>
      </c>
      <c r="H7325">
        <v>0</v>
      </c>
      <c r="L7325">
        <v>89.766605999999996</v>
      </c>
      <c r="R7325">
        <v>89.766605999999996</v>
      </c>
      <c r="S7325" t="s">
        <v>90</v>
      </c>
      <c r="T7325" s="297">
        <v>46311.754166666666</v>
      </c>
    </row>
    <row r="7326" spans="1:20" x14ac:dyDescent="0.35">
      <c r="A7326" t="s">
        <v>120</v>
      </c>
      <c r="B7326" t="s">
        <v>121</v>
      </c>
      <c r="C7326" t="s">
        <v>89</v>
      </c>
      <c r="D7326" s="29">
        <v>46407</v>
      </c>
      <c r="E7326">
        <v>0</v>
      </c>
      <c r="F7326">
        <v>0</v>
      </c>
      <c r="G7326">
        <v>0</v>
      </c>
      <c r="H7326">
        <v>0</v>
      </c>
      <c r="L7326">
        <v>89.766605999999996</v>
      </c>
      <c r="R7326">
        <v>89.766605999999996</v>
      </c>
      <c r="S7326" t="s">
        <v>90</v>
      </c>
      <c r="T7326" s="297">
        <v>46311.754166666666</v>
      </c>
    </row>
    <row r="7327" spans="1:20" x14ac:dyDescent="0.35">
      <c r="A7327" t="s">
        <v>120</v>
      </c>
      <c r="B7327" t="s">
        <v>121</v>
      </c>
      <c r="C7327" t="s">
        <v>89</v>
      </c>
      <c r="D7327" s="29">
        <v>46408</v>
      </c>
      <c r="E7327">
        <v>0</v>
      </c>
      <c r="F7327">
        <v>0</v>
      </c>
      <c r="G7327">
        <v>0</v>
      </c>
      <c r="H7327">
        <v>0</v>
      </c>
      <c r="L7327">
        <v>89.766605999999996</v>
      </c>
      <c r="R7327">
        <v>89.766605999999996</v>
      </c>
      <c r="S7327" t="s">
        <v>90</v>
      </c>
      <c r="T7327" s="297">
        <v>46311.754166666666</v>
      </c>
    </row>
    <row r="7328" spans="1:20" x14ac:dyDescent="0.35">
      <c r="A7328" t="s">
        <v>120</v>
      </c>
      <c r="B7328" t="s">
        <v>121</v>
      </c>
      <c r="C7328" t="s">
        <v>89</v>
      </c>
      <c r="D7328" s="29">
        <v>46409</v>
      </c>
      <c r="E7328">
        <v>0</v>
      </c>
      <c r="F7328">
        <v>0</v>
      </c>
      <c r="G7328">
        <v>0</v>
      </c>
      <c r="H7328">
        <v>0</v>
      </c>
      <c r="L7328">
        <v>89.766605999999996</v>
      </c>
      <c r="R7328">
        <v>89.766605999999996</v>
      </c>
      <c r="S7328" t="s">
        <v>90</v>
      </c>
      <c r="T7328" s="297">
        <v>46311.754166666666</v>
      </c>
    </row>
    <row r="7329" spans="1:20" x14ac:dyDescent="0.35">
      <c r="A7329" t="s">
        <v>120</v>
      </c>
      <c r="B7329" t="s">
        <v>121</v>
      </c>
      <c r="C7329" t="s">
        <v>89</v>
      </c>
      <c r="D7329" s="29">
        <v>46410</v>
      </c>
      <c r="E7329">
        <v>0</v>
      </c>
      <c r="F7329">
        <v>0</v>
      </c>
      <c r="G7329">
        <v>0</v>
      </c>
      <c r="H7329">
        <v>0</v>
      </c>
      <c r="L7329">
        <v>89.766605999999996</v>
      </c>
      <c r="R7329">
        <v>89.766605999999996</v>
      </c>
      <c r="S7329" t="s">
        <v>90</v>
      </c>
      <c r="T7329" s="297">
        <v>46311.754166666666</v>
      </c>
    </row>
    <row r="7330" spans="1:20" x14ac:dyDescent="0.35">
      <c r="A7330" t="s">
        <v>120</v>
      </c>
      <c r="B7330" t="s">
        <v>121</v>
      </c>
      <c r="C7330" t="s">
        <v>89</v>
      </c>
      <c r="D7330" s="29">
        <v>46411</v>
      </c>
      <c r="E7330">
        <v>0</v>
      </c>
      <c r="F7330">
        <v>0</v>
      </c>
      <c r="G7330">
        <v>0</v>
      </c>
      <c r="H7330">
        <v>0</v>
      </c>
      <c r="L7330">
        <v>89.766605999999996</v>
      </c>
      <c r="R7330">
        <v>89.766605999999996</v>
      </c>
      <c r="S7330" t="s">
        <v>90</v>
      </c>
      <c r="T7330" s="297">
        <v>46311.754166666666</v>
      </c>
    </row>
    <row r="7331" spans="1:20" x14ac:dyDescent="0.35">
      <c r="A7331" t="s">
        <v>120</v>
      </c>
      <c r="B7331" t="s">
        <v>121</v>
      </c>
      <c r="C7331" t="s">
        <v>89</v>
      </c>
      <c r="D7331" s="29">
        <v>46412</v>
      </c>
      <c r="E7331">
        <v>0</v>
      </c>
      <c r="F7331">
        <v>0</v>
      </c>
      <c r="G7331">
        <v>0</v>
      </c>
      <c r="H7331">
        <v>0</v>
      </c>
      <c r="L7331">
        <v>89.766605999999996</v>
      </c>
      <c r="R7331">
        <v>89.766605999999996</v>
      </c>
      <c r="S7331" t="s">
        <v>90</v>
      </c>
      <c r="T7331" s="297">
        <v>46311.754166666666</v>
      </c>
    </row>
    <row r="7332" spans="1:20" x14ac:dyDescent="0.35">
      <c r="A7332" t="s">
        <v>120</v>
      </c>
      <c r="B7332" t="s">
        <v>121</v>
      </c>
      <c r="C7332" t="s">
        <v>89</v>
      </c>
      <c r="D7332" s="29">
        <v>46413</v>
      </c>
      <c r="E7332">
        <v>0</v>
      </c>
      <c r="F7332">
        <v>0</v>
      </c>
      <c r="G7332">
        <v>0</v>
      </c>
      <c r="H7332">
        <v>0</v>
      </c>
      <c r="L7332">
        <v>89.766605999999996</v>
      </c>
      <c r="R7332">
        <v>89.766605999999996</v>
      </c>
      <c r="S7332" t="s">
        <v>90</v>
      </c>
      <c r="T7332" s="297">
        <v>46311.754166666666</v>
      </c>
    </row>
    <row r="7333" spans="1:20" x14ac:dyDescent="0.35">
      <c r="A7333" t="s">
        <v>120</v>
      </c>
      <c r="B7333" t="s">
        <v>121</v>
      </c>
      <c r="C7333" t="s">
        <v>89</v>
      </c>
      <c r="D7333" s="29">
        <v>46414</v>
      </c>
      <c r="E7333">
        <v>0</v>
      </c>
      <c r="F7333">
        <v>0</v>
      </c>
      <c r="G7333">
        <v>0</v>
      </c>
      <c r="H7333">
        <v>0</v>
      </c>
      <c r="L7333">
        <v>89.766605999999996</v>
      </c>
      <c r="R7333">
        <v>89.766605999999996</v>
      </c>
      <c r="S7333" t="s">
        <v>90</v>
      </c>
      <c r="T7333" s="297">
        <v>46311.754166666666</v>
      </c>
    </row>
    <row r="7334" spans="1:20" x14ac:dyDescent="0.35">
      <c r="A7334" t="s">
        <v>120</v>
      </c>
      <c r="B7334" t="s">
        <v>121</v>
      </c>
      <c r="C7334" t="s">
        <v>89</v>
      </c>
      <c r="D7334" s="29">
        <v>46415</v>
      </c>
      <c r="E7334">
        <v>0</v>
      </c>
      <c r="F7334">
        <v>0</v>
      </c>
      <c r="G7334">
        <v>0</v>
      </c>
      <c r="H7334">
        <v>0</v>
      </c>
      <c r="L7334">
        <v>89.766605999999996</v>
      </c>
      <c r="R7334">
        <v>89.766605999999996</v>
      </c>
      <c r="S7334" t="s">
        <v>90</v>
      </c>
      <c r="T7334" s="297">
        <v>46311.754166666666</v>
      </c>
    </row>
    <row r="7335" spans="1:20" x14ac:dyDescent="0.35">
      <c r="A7335" t="s">
        <v>120</v>
      </c>
      <c r="B7335" t="s">
        <v>121</v>
      </c>
      <c r="C7335" t="s">
        <v>89</v>
      </c>
      <c r="D7335" s="29">
        <v>46416</v>
      </c>
      <c r="E7335">
        <v>0</v>
      </c>
      <c r="F7335">
        <v>0</v>
      </c>
      <c r="G7335">
        <v>0</v>
      </c>
      <c r="H7335">
        <v>0</v>
      </c>
      <c r="L7335">
        <v>89.766605999999996</v>
      </c>
      <c r="R7335">
        <v>89.766605999999996</v>
      </c>
      <c r="S7335" t="s">
        <v>90</v>
      </c>
      <c r="T7335" s="297">
        <v>46311.754166666666</v>
      </c>
    </row>
    <row r="7336" spans="1:20" x14ac:dyDescent="0.35">
      <c r="A7336" t="s">
        <v>120</v>
      </c>
      <c r="B7336" t="s">
        <v>121</v>
      </c>
      <c r="C7336" t="s">
        <v>89</v>
      </c>
      <c r="D7336" s="29">
        <v>46417</v>
      </c>
      <c r="E7336">
        <v>0</v>
      </c>
      <c r="F7336">
        <v>0</v>
      </c>
      <c r="G7336">
        <v>0</v>
      </c>
      <c r="H7336">
        <v>0</v>
      </c>
      <c r="L7336">
        <v>89.766605999999996</v>
      </c>
      <c r="R7336">
        <v>89.766605999999996</v>
      </c>
      <c r="S7336" t="s">
        <v>90</v>
      </c>
      <c r="T7336" s="297">
        <v>46311.754166666666</v>
      </c>
    </row>
    <row r="7337" spans="1:20" x14ac:dyDescent="0.35">
      <c r="A7337" t="s">
        <v>120</v>
      </c>
      <c r="B7337" t="s">
        <v>121</v>
      </c>
      <c r="C7337" t="s">
        <v>89</v>
      </c>
      <c r="D7337" s="29">
        <v>46418</v>
      </c>
      <c r="E7337">
        <v>0</v>
      </c>
      <c r="F7337">
        <v>0</v>
      </c>
      <c r="G7337">
        <v>0</v>
      </c>
      <c r="H7337">
        <v>0</v>
      </c>
      <c r="L7337">
        <v>89.766605999999996</v>
      </c>
      <c r="R7337">
        <v>89.766605999999996</v>
      </c>
      <c r="S7337" t="s">
        <v>90</v>
      </c>
      <c r="T7337" s="297">
        <v>46311.754166666666</v>
      </c>
    </row>
    <row r="7338" spans="1:20" x14ac:dyDescent="0.35">
      <c r="A7338" t="s">
        <v>120</v>
      </c>
      <c r="B7338" t="s">
        <v>121</v>
      </c>
      <c r="C7338" t="s">
        <v>89</v>
      </c>
      <c r="D7338" s="29">
        <v>46419</v>
      </c>
      <c r="E7338">
        <v>0</v>
      </c>
      <c r="F7338">
        <v>0</v>
      </c>
      <c r="G7338">
        <v>0</v>
      </c>
      <c r="H7338">
        <v>0</v>
      </c>
      <c r="L7338">
        <v>89.766605999999996</v>
      </c>
      <c r="R7338">
        <v>89.766605999999996</v>
      </c>
      <c r="S7338" t="s">
        <v>90</v>
      </c>
      <c r="T7338" s="297">
        <v>46311.754166666666</v>
      </c>
    </row>
    <row r="7339" spans="1:20" x14ac:dyDescent="0.35">
      <c r="A7339" t="s">
        <v>120</v>
      </c>
      <c r="B7339" t="s">
        <v>121</v>
      </c>
      <c r="C7339" t="s">
        <v>89</v>
      </c>
      <c r="D7339" s="29">
        <v>46420</v>
      </c>
      <c r="E7339">
        <v>0</v>
      </c>
      <c r="F7339">
        <v>0</v>
      </c>
      <c r="G7339">
        <v>0</v>
      </c>
      <c r="H7339">
        <v>0</v>
      </c>
      <c r="L7339">
        <v>89.766605999999996</v>
      </c>
      <c r="R7339">
        <v>89.766605999999996</v>
      </c>
      <c r="S7339" t="s">
        <v>90</v>
      </c>
      <c r="T7339" s="297">
        <v>46311.754166666666</v>
      </c>
    </row>
    <row r="7340" spans="1:20" x14ac:dyDescent="0.35">
      <c r="A7340" t="s">
        <v>120</v>
      </c>
      <c r="B7340" t="s">
        <v>121</v>
      </c>
      <c r="C7340" t="s">
        <v>89</v>
      </c>
      <c r="D7340" s="29">
        <v>46421</v>
      </c>
      <c r="E7340">
        <v>0</v>
      </c>
      <c r="F7340">
        <v>0</v>
      </c>
      <c r="G7340">
        <v>0</v>
      </c>
      <c r="H7340">
        <v>0</v>
      </c>
      <c r="L7340">
        <v>89.766605999999996</v>
      </c>
      <c r="R7340">
        <v>89.766605999999996</v>
      </c>
      <c r="S7340" t="s">
        <v>90</v>
      </c>
      <c r="T7340" s="297">
        <v>46311.754166666666</v>
      </c>
    </row>
    <row r="7341" spans="1:20" x14ac:dyDescent="0.35">
      <c r="A7341" t="s">
        <v>120</v>
      </c>
      <c r="B7341" t="s">
        <v>121</v>
      </c>
      <c r="C7341" t="s">
        <v>89</v>
      </c>
      <c r="D7341" s="29">
        <v>46422</v>
      </c>
      <c r="E7341">
        <v>0</v>
      </c>
      <c r="F7341">
        <v>0</v>
      </c>
      <c r="G7341">
        <v>0</v>
      </c>
      <c r="H7341">
        <v>0</v>
      </c>
      <c r="L7341">
        <v>89.766605999999996</v>
      </c>
      <c r="R7341">
        <v>89.766605999999996</v>
      </c>
      <c r="S7341" t="s">
        <v>90</v>
      </c>
      <c r="T7341" s="297">
        <v>46311.754166666666</v>
      </c>
    </row>
    <row r="7342" spans="1:20" x14ac:dyDescent="0.35">
      <c r="A7342" t="s">
        <v>120</v>
      </c>
      <c r="B7342" t="s">
        <v>121</v>
      </c>
      <c r="C7342" t="s">
        <v>89</v>
      </c>
      <c r="D7342" s="29">
        <v>46423</v>
      </c>
      <c r="E7342">
        <v>0</v>
      </c>
      <c r="F7342">
        <v>0</v>
      </c>
      <c r="G7342">
        <v>0</v>
      </c>
      <c r="H7342">
        <v>0</v>
      </c>
      <c r="L7342">
        <v>89.766605999999996</v>
      </c>
      <c r="R7342">
        <v>89.766605999999996</v>
      </c>
      <c r="S7342" t="s">
        <v>90</v>
      </c>
      <c r="T7342" s="297">
        <v>46311.754166666666</v>
      </c>
    </row>
    <row r="7343" spans="1:20" x14ac:dyDescent="0.35">
      <c r="A7343" t="s">
        <v>120</v>
      </c>
      <c r="B7343" t="s">
        <v>121</v>
      </c>
      <c r="C7343" t="s">
        <v>89</v>
      </c>
      <c r="D7343" s="29">
        <v>46424</v>
      </c>
      <c r="E7343">
        <v>0</v>
      </c>
      <c r="F7343">
        <v>0</v>
      </c>
      <c r="G7343">
        <v>0</v>
      </c>
      <c r="H7343">
        <v>0</v>
      </c>
      <c r="L7343">
        <v>89.766605999999996</v>
      </c>
      <c r="R7343">
        <v>89.766605999999996</v>
      </c>
      <c r="S7343" t="s">
        <v>90</v>
      </c>
      <c r="T7343" s="297">
        <v>46311.754166666666</v>
      </c>
    </row>
    <row r="7344" spans="1:20" x14ac:dyDescent="0.35">
      <c r="A7344" t="s">
        <v>120</v>
      </c>
      <c r="B7344" t="s">
        <v>121</v>
      </c>
      <c r="C7344" t="s">
        <v>89</v>
      </c>
      <c r="D7344" s="29">
        <v>46425</v>
      </c>
      <c r="E7344">
        <v>0</v>
      </c>
      <c r="F7344">
        <v>0</v>
      </c>
      <c r="G7344">
        <v>0</v>
      </c>
      <c r="H7344">
        <v>0</v>
      </c>
      <c r="L7344">
        <v>89.766605999999996</v>
      </c>
      <c r="R7344">
        <v>89.766605999999996</v>
      </c>
      <c r="S7344" t="s">
        <v>90</v>
      </c>
      <c r="T7344" s="297">
        <v>46311.754166666666</v>
      </c>
    </row>
    <row r="7345" spans="1:20" x14ac:dyDescent="0.35">
      <c r="A7345" t="s">
        <v>120</v>
      </c>
      <c r="B7345" t="s">
        <v>121</v>
      </c>
      <c r="C7345" t="s">
        <v>89</v>
      </c>
      <c r="D7345" s="29">
        <v>46426</v>
      </c>
      <c r="E7345">
        <v>0</v>
      </c>
      <c r="F7345">
        <v>0</v>
      </c>
      <c r="G7345">
        <v>0</v>
      </c>
      <c r="H7345">
        <v>0</v>
      </c>
      <c r="L7345">
        <v>89.766605999999996</v>
      </c>
      <c r="R7345">
        <v>89.766605999999996</v>
      </c>
      <c r="S7345" t="s">
        <v>90</v>
      </c>
      <c r="T7345" s="297">
        <v>46311.754166666666</v>
      </c>
    </row>
    <row r="7346" spans="1:20" x14ac:dyDescent="0.35">
      <c r="A7346" t="s">
        <v>120</v>
      </c>
      <c r="B7346" t="s">
        <v>121</v>
      </c>
      <c r="C7346" t="s">
        <v>89</v>
      </c>
      <c r="D7346" s="29">
        <v>46427</v>
      </c>
      <c r="E7346">
        <v>0</v>
      </c>
      <c r="F7346">
        <v>0</v>
      </c>
      <c r="G7346">
        <v>0</v>
      </c>
      <c r="H7346">
        <v>0</v>
      </c>
      <c r="L7346">
        <v>89.766605999999996</v>
      </c>
      <c r="R7346">
        <v>89.766605999999996</v>
      </c>
      <c r="S7346" t="s">
        <v>90</v>
      </c>
      <c r="T7346" s="297">
        <v>46311.754166666666</v>
      </c>
    </row>
    <row r="7347" spans="1:20" x14ac:dyDescent="0.35">
      <c r="A7347" t="s">
        <v>120</v>
      </c>
      <c r="B7347" t="s">
        <v>121</v>
      </c>
      <c r="C7347" t="s">
        <v>89</v>
      </c>
      <c r="D7347" s="29">
        <v>46428</v>
      </c>
      <c r="E7347">
        <v>0</v>
      </c>
      <c r="F7347">
        <v>0</v>
      </c>
      <c r="G7347">
        <v>0</v>
      </c>
      <c r="H7347">
        <v>0</v>
      </c>
      <c r="L7347">
        <v>89.766605999999996</v>
      </c>
      <c r="R7347">
        <v>89.766605999999996</v>
      </c>
      <c r="S7347" t="s">
        <v>90</v>
      </c>
      <c r="T7347" s="297">
        <v>46311.754166666666</v>
      </c>
    </row>
    <row r="7348" spans="1:20" x14ac:dyDescent="0.35">
      <c r="A7348" t="s">
        <v>120</v>
      </c>
      <c r="B7348" t="s">
        <v>121</v>
      </c>
      <c r="C7348" t="s">
        <v>89</v>
      </c>
      <c r="D7348" s="29">
        <v>46429</v>
      </c>
      <c r="E7348">
        <v>0</v>
      </c>
      <c r="F7348">
        <v>0</v>
      </c>
      <c r="G7348">
        <v>0</v>
      </c>
      <c r="H7348">
        <v>0</v>
      </c>
      <c r="L7348">
        <v>89.766605999999996</v>
      </c>
      <c r="R7348">
        <v>89.766605999999996</v>
      </c>
      <c r="S7348" t="s">
        <v>90</v>
      </c>
      <c r="T7348" s="297">
        <v>46311.754166666666</v>
      </c>
    </row>
    <row r="7349" spans="1:20" x14ac:dyDescent="0.35">
      <c r="A7349" t="s">
        <v>120</v>
      </c>
      <c r="B7349" t="s">
        <v>121</v>
      </c>
      <c r="C7349" t="s">
        <v>89</v>
      </c>
      <c r="D7349" s="29">
        <v>46430</v>
      </c>
      <c r="E7349">
        <v>0</v>
      </c>
      <c r="F7349">
        <v>0</v>
      </c>
      <c r="G7349">
        <v>0</v>
      </c>
      <c r="H7349">
        <v>0</v>
      </c>
      <c r="L7349">
        <v>89.766605999999996</v>
      </c>
      <c r="R7349">
        <v>89.766605999999996</v>
      </c>
      <c r="S7349" t="s">
        <v>90</v>
      </c>
      <c r="T7349" s="297">
        <v>46311.754166666666</v>
      </c>
    </row>
    <row r="7350" spans="1:20" x14ac:dyDescent="0.35">
      <c r="A7350" t="s">
        <v>120</v>
      </c>
      <c r="B7350" t="s">
        <v>121</v>
      </c>
      <c r="C7350" t="s">
        <v>89</v>
      </c>
      <c r="D7350" s="29">
        <v>46431</v>
      </c>
      <c r="E7350">
        <v>0</v>
      </c>
      <c r="F7350">
        <v>0</v>
      </c>
      <c r="G7350">
        <v>0</v>
      </c>
      <c r="H7350">
        <v>0</v>
      </c>
      <c r="L7350">
        <v>89.766605999999996</v>
      </c>
      <c r="R7350">
        <v>89.766605999999996</v>
      </c>
      <c r="S7350" t="s">
        <v>90</v>
      </c>
      <c r="T7350" s="297">
        <v>46311.754166666666</v>
      </c>
    </row>
    <row r="7351" spans="1:20" x14ac:dyDescent="0.35">
      <c r="A7351" t="s">
        <v>120</v>
      </c>
      <c r="B7351" t="s">
        <v>121</v>
      </c>
      <c r="C7351" t="s">
        <v>89</v>
      </c>
      <c r="D7351" s="29">
        <v>46432</v>
      </c>
      <c r="E7351">
        <v>0</v>
      </c>
      <c r="F7351">
        <v>0</v>
      </c>
      <c r="G7351">
        <v>0</v>
      </c>
      <c r="H7351">
        <v>0</v>
      </c>
      <c r="L7351">
        <v>89.766605999999996</v>
      </c>
      <c r="R7351">
        <v>89.766605999999996</v>
      </c>
      <c r="S7351" t="s">
        <v>90</v>
      </c>
      <c r="T7351" s="297">
        <v>46311.754166666666</v>
      </c>
    </row>
    <row r="7352" spans="1:20" x14ac:dyDescent="0.35">
      <c r="A7352" t="s">
        <v>120</v>
      </c>
      <c r="B7352" t="s">
        <v>121</v>
      </c>
      <c r="C7352" t="s">
        <v>89</v>
      </c>
      <c r="D7352" s="29">
        <v>46433</v>
      </c>
      <c r="E7352">
        <v>0</v>
      </c>
      <c r="F7352">
        <v>0</v>
      </c>
      <c r="G7352">
        <v>0</v>
      </c>
      <c r="H7352">
        <v>0</v>
      </c>
      <c r="L7352">
        <v>89.766605999999996</v>
      </c>
      <c r="R7352">
        <v>89.766605999999996</v>
      </c>
      <c r="S7352" t="s">
        <v>90</v>
      </c>
      <c r="T7352" s="297">
        <v>46311.754166666666</v>
      </c>
    </row>
    <row r="7353" spans="1:20" x14ac:dyDescent="0.35">
      <c r="A7353" t="s">
        <v>120</v>
      </c>
      <c r="B7353" t="s">
        <v>121</v>
      </c>
      <c r="C7353" t="s">
        <v>89</v>
      </c>
      <c r="D7353" s="29">
        <v>46434</v>
      </c>
      <c r="E7353">
        <v>0</v>
      </c>
      <c r="F7353">
        <v>0</v>
      </c>
      <c r="G7353">
        <v>0</v>
      </c>
      <c r="H7353">
        <v>0</v>
      </c>
      <c r="L7353">
        <v>89.766605999999996</v>
      </c>
      <c r="R7353">
        <v>89.766605999999996</v>
      </c>
      <c r="S7353" t="s">
        <v>90</v>
      </c>
      <c r="T7353" s="297">
        <v>46311.754166666666</v>
      </c>
    </row>
    <row r="7354" spans="1:20" x14ac:dyDescent="0.35">
      <c r="A7354" t="s">
        <v>120</v>
      </c>
      <c r="B7354" t="s">
        <v>121</v>
      </c>
      <c r="C7354" t="s">
        <v>89</v>
      </c>
      <c r="D7354" s="29">
        <v>46435</v>
      </c>
      <c r="E7354">
        <v>0</v>
      </c>
      <c r="F7354">
        <v>0</v>
      </c>
      <c r="G7354">
        <v>0</v>
      </c>
      <c r="H7354">
        <v>0</v>
      </c>
      <c r="L7354">
        <v>89.766605999999996</v>
      </c>
      <c r="R7354">
        <v>89.766605999999996</v>
      </c>
      <c r="S7354" t="s">
        <v>90</v>
      </c>
      <c r="T7354" s="297">
        <v>46311.754166666666</v>
      </c>
    </row>
    <row r="7355" spans="1:20" x14ac:dyDescent="0.35">
      <c r="A7355" t="s">
        <v>120</v>
      </c>
      <c r="B7355" t="s">
        <v>121</v>
      </c>
      <c r="C7355" t="s">
        <v>89</v>
      </c>
      <c r="D7355" s="29">
        <v>46436</v>
      </c>
      <c r="E7355">
        <v>0</v>
      </c>
      <c r="F7355">
        <v>0</v>
      </c>
      <c r="G7355">
        <v>0</v>
      </c>
      <c r="H7355">
        <v>0</v>
      </c>
      <c r="L7355">
        <v>89.766605999999996</v>
      </c>
      <c r="R7355">
        <v>89.766605999999996</v>
      </c>
      <c r="S7355" t="s">
        <v>90</v>
      </c>
      <c r="T7355" s="297">
        <v>46311.754166666666</v>
      </c>
    </row>
    <row r="7356" spans="1:20" x14ac:dyDescent="0.35">
      <c r="A7356" t="s">
        <v>120</v>
      </c>
      <c r="B7356" t="s">
        <v>121</v>
      </c>
      <c r="C7356" t="s">
        <v>89</v>
      </c>
      <c r="D7356" s="29">
        <v>46437</v>
      </c>
      <c r="E7356">
        <v>0</v>
      </c>
      <c r="F7356">
        <v>0</v>
      </c>
      <c r="G7356">
        <v>0</v>
      </c>
      <c r="H7356">
        <v>0</v>
      </c>
      <c r="L7356">
        <v>89.766605999999996</v>
      </c>
      <c r="R7356">
        <v>89.766605999999996</v>
      </c>
      <c r="S7356" t="s">
        <v>90</v>
      </c>
      <c r="T7356" s="297">
        <v>46311.754166666666</v>
      </c>
    </row>
    <row r="7357" spans="1:20" x14ac:dyDescent="0.35">
      <c r="A7357" t="s">
        <v>120</v>
      </c>
      <c r="B7357" t="s">
        <v>121</v>
      </c>
      <c r="C7357" t="s">
        <v>89</v>
      </c>
      <c r="D7357" s="29">
        <v>46438</v>
      </c>
      <c r="E7357">
        <v>0</v>
      </c>
      <c r="F7357">
        <v>0</v>
      </c>
      <c r="G7357">
        <v>0</v>
      </c>
      <c r="H7357">
        <v>0</v>
      </c>
      <c r="L7357">
        <v>89.766605999999996</v>
      </c>
      <c r="R7357">
        <v>89.766605999999996</v>
      </c>
      <c r="S7357" t="s">
        <v>90</v>
      </c>
      <c r="T7357" s="297">
        <v>46311.754166666666</v>
      </c>
    </row>
    <row r="7358" spans="1:20" x14ac:dyDescent="0.35">
      <c r="A7358" t="s">
        <v>120</v>
      </c>
      <c r="B7358" t="s">
        <v>121</v>
      </c>
      <c r="C7358" t="s">
        <v>89</v>
      </c>
      <c r="D7358" s="29">
        <v>46439</v>
      </c>
      <c r="E7358">
        <v>0</v>
      </c>
      <c r="F7358">
        <v>0</v>
      </c>
      <c r="G7358">
        <v>0</v>
      </c>
      <c r="H7358">
        <v>0</v>
      </c>
      <c r="L7358">
        <v>89.766605999999996</v>
      </c>
      <c r="R7358">
        <v>89.766605999999996</v>
      </c>
      <c r="S7358" t="s">
        <v>90</v>
      </c>
      <c r="T7358" s="297">
        <v>46311.754166666666</v>
      </c>
    </row>
    <row r="7359" spans="1:20" x14ac:dyDescent="0.35">
      <c r="A7359" t="s">
        <v>120</v>
      </c>
      <c r="B7359" t="s">
        <v>121</v>
      </c>
      <c r="C7359" t="s">
        <v>89</v>
      </c>
      <c r="D7359" s="29">
        <v>46440</v>
      </c>
      <c r="E7359">
        <v>0</v>
      </c>
      <c r="F7359">
        <v>0</v>
      </c>
      <c r="G7359">
        <v>0</v>
      </c>
      <c r="H7359">
        <v>0</v>
      </c>
      <c r="L7359">
        <v>89.766605999999996</v>
      </c>
      <c r="R7359">
        <v>89.766605999999996</v>
      </c>
      <c r="S7359" t="s">
        <v>90</v>
      </c>
      <c r="T7359" s="297">
        <v>46311.754166666666</v>
      </c>
    </row>
    <row r="7360" spans="1:20" x14ac:dyDescent="0.35">
      <c r="A7360" t="s">
        <v>120</v>
      </c>
      <c r="B7360" t="s">
        <v>121</v>
      </c>
      <c r="C7360" t="s">
        <v>89</v>
      </c>
      <c r="D7360" s="29">
        <v>46441</v>
      </c>
      <c r="E7360">
        <v>0</v>
      </c>
      <c r="F7360">
        <v>0</v>
      </c>
      <c r="G7360">
        <v>0</v>
      </c>
      <c r="H7360">
        <v>0</v>
      </c>
      <c r="L7360">
        <v>89.766605999999996</v>
      </c>
      <c r="R7360">
        <v>89.766605999999996</v>
      </c>
      <c r="S7360" t="s">
        <v>90</v>
      </c>
      <c r="T7360" s="297">
        <v>46311.754166666666</v>
      </c>
    </row>
    <row r="7361" spans="1:20" x14ac:dyDescent="0.35">
      <c r="A7361" t="s">
        <v>120</v>
      </c>
      <c r="B7361" t="s">
        <v>121</v>
      </c>
      <c r="C7361" t="s">
        <v>89</v>
      </c>
      <c r="D7361" s="29">
        <v>46442</v>
      </c>
      <c r="E7361">
        <v>0</v>
      </c>
      <c r="F7361">
        <v>0</v>
      </c>
      <c r="G7361">
        <v>0</v>
      </c>
      <c r="H7361">
        <v>0</v>
      </c>
      <c r="L7361">
        <v>89.766605999999996</v>
      </c>
      <c r="R7361">
        <v>89.766605999999996</v>
      </c>
      <c r="S7361" t="s">
        <v>90</v>
      </c>
      <c r="T7361" s="297">
        <v>46311.754166666666</v>
      </c>
    </row>
    <row r="7362" spans="1:20" x14ac:dyDescent="0.35">
      <c r="A7362" t="s">
        <v>120</v>
      </c>
      <c r="B7362" t="s">
        <v>121</v>
      </c>
      <c r="C7362" t="s">
        <v>89</v>
      </c>
      <c r="D7362" s="29">
        <v>46443</v>
      </c>
      <c r="E7362">
        <v>0</v>
      </c>
      <c r="F7362">
        <v>0</v>
      </c>
      <c r="G7362">
        <v>0</v>
      </c>
      <c r="H7362">
        <v>0</v>
      </c>
      <c r="L7362">
        <v>89.766605999999996</v>
      </c>
      <c r="R7362">
        <v>89.766605999999996</v>
      </c>
      <c r="S7362" t="s">
        <v>90</v>
      </c>
      <c r="T7362" s="297">
        <v>46311.754166666666</v>
      </c>
    </row>
    <row r="7363" spans="1:20" x14ac:dyDescent="0.35">
      <c r="A7363" t="s">
        <v>120</v>
      </c>
      <c r="B7363" t="s">
        <v>121</v>
      </c>
      <c r="C7363" t="s">
        <v>89</v>
      </c>
      <c r="D7363" s="29">
        <v>46444</v>
      </c>
      <c r="E7363">
        <v>0</v>
      </c>
      <c r="F7363">
        <v>0</v>
      </c>
      <c r="G7363">
        <v>0</v>
      </c>
      <c r="H7363">
        <v>0</v>
      </c>
      <c r="L7363">
        <v>89.766605999999996</v>
      </c>
      <c r="R7363">
        <v>89.766605999999996</v>
      </c>
      <c r="S7363" t="s">
        <v>90</v>
      </c>
      <c r="T7363" s="297">
        <v>46311.754166666666</v>
      </c>
    </row>
    <row r="7364" spans="1:20" x14ac:dyDescent="0.35">
      <c r="A7364" t="s">
        <v>120</v>
      </c>
      <c r="B7364" t="s">
        <v>121</v>
      </c>
      <c r="C7364" t="s">
        <v>89</v>
      </c>
      <c r="D7364" s="29">
        <v>46445</v>
      </c>
      <c r="E7364">
        <v>0</v>
      </c>
      <c r="F7364">
        <v>0</v>
      </c>
      <c r="G7364">
        <v>0</v>
      </c>
      <c r="H7364">
        <v>0</v>
      </c>
      <c r="L7364">
        <v>89.766605999999996</v>
      </c>
      <c r="R7364">
        <v>89.766605999999996</v>
      </c>
      <c r="S7364" t="s">
        <v>90</v>
      </c>
      <c r="T7364" s="297">
        <v>46311.754166666666</v>
      </c>
    </row>
    <row r="7365" spans="1:20" x14ac:dyDescent="0.35">
      <c r="A7365" t="s">
        <v>120</v>
      </c>
      <c r="B7365" t="s">
        <v>121</v>
      </c>
      <c r="C7365" t="s">
        <v>89</v>
      </c>
      <c r="D7365" s="29">
        <v>46446</v>
      </c>
      <c r="E7365">
        <v>0</v>
      </c>
      <c r="F7365">
        <v>0</v>
      </c>
      <c r="G7365">
        <v>0</v>
      </c>
      <c r="H7365">
        <v>0</v>
      </c>
      <c r="L7365">
        <v>89.766605999999996</v>
      </c>
      <c r="R7365">
        <v>89.766605999999996</v>
      </c>
      <c r="S7365" t="s">
        <v>90</v>
      </c>
      <c r="T7365" s="297">
        <v>46311.754166666666</v>
      </c>
    </row>
    <row r="7366" spans="1:20" x14ac:dyDescent="0.35">
      <c r="A7366" t="s">
        <v>120</v>
      </c>
      <c r="B7366" t="s">
        <v>121</v>
      </c>
      <c r="C7366" t="s">
        <v>89</v>
      </c>
      <c r="D7366" s="29">
        <v>46447</v>
      </c>
      <c r="E7366">
        <v>0</v>
      </c>
      <c r="F7366">
        <v>0</v>
      </c>
      <c r="G7366">
        <v>0</v>
      </c>
      <c r="H7366">
        <v>0</v>
      </c>
      <c r="L7366">
        <v>89.766605999999996</v>
      </c>
      <c r="R7366">
        <v>89.766605999999996</v>
      </c>
      <c r="S7366" t="s">
        <v>90</v>
      </c>
      <c r="T7366" s="297">
        <v>46311.754166666666</v>
      </c>
    </row>
    <row r="7367" spans="1:20" x14ac:dyDescent="0.35">
      <c r="A7367" t="s">
        <v>120</v>
      </c>
      <c r="B7367" t="s">
        <v>121</v>
      </c>
      <c r="C7367" t="s">
        <v>89</v>
      </c>
      <c r="D7367" s="29">
        <v>46448</v>
      </c>
      <c r="E7367">
        <v>0</v>
      </c>
      <c r="F7367">
        <v>0</v>
      </c>
      <c r="G7367">
        <v>0</v>
      </c>
      <c r="H7367">
        <v>0</v>
      </c>
      <c r="L7367">
        <v>89.766605999999996</v>
      </c>
      <c r="R7367">
        <v>89.766605999999996</v>
      </c>
      <c r="S7367" t="s">
        <v>90</v>
      </c>
      <c r="T7367" s="297">
        <v>46311.754166666666</v>
      </c>
    </row>
    <row r="7368" spans="1:20" x14ac:dyDescent="0.35">
      <c r="A7368" t="s">
        <v>120</v>
      </c>
      <c r="B7368" t="s">
        <v>121</v>
      </c>
      <c r="C7368" t="s">
        <v>89</v>
      </c>
      <c r="D7368" s="29">
        <v>46449</v>
      </c>
      <c r="E7368">
        <v>0</v>
      </c>
      <c r="F7368">
        <v>0</v>
      </c>
      <c r="G7368">
        <v>0</v>
      </c>
      <c r="H7368">
        <v>0</v>
      </c>
      <c r="L7368">
        <v>89.766605999999996</v>
      </c>
      <c r="R7368">
        <v>89.766605999999996</v>
      </c>
      <c r="S7368" t="s">
        <v>90</v>
      </c>
      <c r="T7368" s="297">
        <v>46311.754166666666</v>
      </c>
    </row>
    <row r="7369" spans="1:20" x14ac:dyDescent="0.35">
      <c r="A7369" t="s">
        <v>120</v>
      </c>
      <c r="B7369" t="s">
        <v>121</v>
      </c>
      <c r="C7369" t="s">
        <v>89</v>
      </c>
      <c r="D7369" s="29">
        <v>46450</v>
      </c>
      <c r="E7369">
        <v>0</v>
      </c>
      <c r="F7369">
        <v>0</v>
      </c>
      <c r="G7369">
        <v>0</v>
      </c>
      <c r="H7369">
        <v>0</v>
      </c>
      <c r="L7369">
        <v>89.766605999999996</v>
      </c>
      <c r="R7369">
        <v>89.766605999999996</v>
      </c>
      <c r="S7369" t="s">
        <v>90</v>
      </c>
      <c r="T7369" s="297">
        <v>46311.754166666666</v>
      </c>
    </row>
    <row r="7370" spans="1:20" x14ac:dyDescent="0.35">
      <c r="A7370" t="s">
        <v>120</v>
      </c>
      <c r="B7370" t="s">
        <v>121</v>
      </c>
      <c r="C7370" t="s">
        <v>89</v>
      </c>
      <c r="D7370" s="29">
        <v>46451</v>
      </c>
      <c r="E7370">
        <v>0</v>
      </c>
      <c r="F7370">
        <v>0</v>
      </c>
      <c r="G7370">
        <v>0</v>
      </c>
      <c r="H7370">
        <v>0</v>
      </c>
      <c r="L7370">
        <v>89.766605999999996</v>
      </c>
      <c r="R7370">
        <v>89.766605999999996</v>
      </c>
      <c r="S7370" t="s">
        <v>90</v>
      </c>
      <c r="T7370" s="297">
        <v>46311.754166666666</v>
      </c>
    </row>
    <row r="7371" spans="1:20" x14ac:dyDescent="0.35">
      <c r="A7371" t="s">
        <v>120</v>
      </c>
      <c r="B7371" t="s">
        <v>121</v>
      </c>
      <c r="C7371" t="s">
        <v>89</v>
      </c>
      <c r="D7371" s="29">
        <v>46452</v>
      </c>
      <c r="E7371">
        <v>0</v>
      </c>
      <c r="F7371">
        <v>0</v>
      </c>
      <c r="G7371">
        <v>0</v>
      </c>
      <c r="H7371">
        <v>0</v>
      </c>
      <c r="L7371">
        <v>89.766605999999996</v>
      </c>
      <c r="R7371">
        <v>89.766605999999996</v>
      </c>
      <c r="S7371" t="s">
        <v>90</v>
      </c>
      <c r="T7371" s="297">
        <v>46311.754166666666</v>
      </c>
    </row>
    <row r="7372" spans="1:20" x14ac:dyDescent="0.35">
      <c r="A7372" t="s">
        <v>120</v>
      </c>
      <c r="B7372" t="s">
        <v>121</v>
      </c>
      <c r="C7372" t="s">
        <v>89</v>
      </c>
      <c r="D7372" s="29">
        <v>46453</v>
      </c>
      <c r="E7372">
        <v>0</v>
      </c>
      <c r="F7372">
        <v>0</v>
      </c>
      <c r="G7372">
        <v>0</v>
      </c>
      <c r="H7372">
        <v>0</v>
      </c>
      <c r="L7372">
        <v>89.766605999999996</v>
      </c>
      <c r="R7372">
        <v>89.766605999999996</v>
      </c>
      <c r="S7372" t="s">
        <v>90</v>
      </c>
      <c r="T7372" s="297">
        <v>46311.754166666666</v>
      </c>
    </row>
    <row r="7373" spans="1:20" x14ac:dyDescent="0.35">
      <c r="A7373" t="s">
        <v>120</v>
      </c>
      <c r="B7373" t="s">
        <v>121</v>
      </c>
      <c r="C7373" t="s">
        <v>89</v>
      </c>
      <c r="D7373" s="29">
        <v>46454</v>
      </c>
      <c r="E7373">
        <v>0</v>
      </c>
      <c r="F7373">
        <v>0</v>
      </c>
      <c r="G7373">
        <v>0</v>
      </c>
      <c r="H7373">
        <v>0</v>
      </c>
      <c r="L7373">
        <v>89.766605999999996</v>
      </c>
      <c r="R7373">
        <v>89.766605999999996</v>
      </c>
      <c r="S7373" t="s">
        <v>90</v>
      </c>
      <c r="T7373" s="297">
        <v>46311.754166666666</v>
      </c>
    </row>
    <row r="7374" spans="1:20" x14ac:dyDescent="0.35">
      <c r="A7374" t="s">
        <v>120</v>
      </c>
      <c r="B7374" t="s">
        <v>121</v>
      </c>
      <c r="C7374" t="s">
        <v>89</v>
      </c>
      <c r="D7374" s="29">
        <v>46455</v>
      </c>
      <c r="E7374">
        <v>0</v>
      </c>
      <c r="F7374">
        <v>0</v>
      </c>
      <c r="G7374">
        <v>0</v>
      </c>
      <c r="H7374">
        <v>0</v>
      </c>
      <c r="L7374">
        <v>89.766605999999996</v>
      </c>
      <c r="R7374">
        <v>89.766605999999996</v>
      </c>
      <c r="S7374" t="s">
        <v>90</v>
      </c>
      <c r="T7374" s="297">
        <v>46311.754166666666</v>
      </c>
    </row>
    <row r="7375" spans="1:20" x14ac:dyDescent="0.35">
      <c r="A7375" t="s">
        <v>120</v>
      </c>
      <c r="B7375" t="s">
        <v>121</v>
      </c>
      <c r="C7375" t="s">
        <v>89</v>
      </c>
      <c r="D7375" s="29">
        <v>46456</v>
      </c>
      <c r="E7375">
        <v>0</v>
      </c>
      <c r="F7375">
        <v>0</v>
      </c>
      <c r="G7375">
        <v>0</v>
      </c>
      <c r="H7375">
        <v>0</v>
      </c>
      <c r="L7375">
        <v>89.766605999999996</v>
      </c>
      <c r="R7375">
        <v>89.766605999999996</v>
      </c>
      <c r="S7375" t="s">
        <v>90</v>
      </c>
      <c r="T7375" s="297">
        <v>46311.754166666666</v>
      </c>
    </row>
    <row r="7376" spans="1:20" x14ac:dyDescent="0.35">
      <c r="A7376" t="s">
        <v>120</v>
      </c>
      <c r="B7376" t="s">
        <v>121</v>
      </c>
      <c r="C7376" t="s">
        <v>89</v>
      </c>
      <c r="D7376" s="29">
        <v>46457</v>
      </c>
      <c r="E7376">
        <v>0</v>
      </c>
      <c r="F7376">
        <v>0</v>
      </c>
      <c r="G7376">
        <v>0</v>
      </c>
      <c r="H7376">
        <v>0</v>
      </c>
      <c r="L7376">
        <v>89.766605999999996</v>
      </c>
      <c r="R7376">
        <v>89.766605999999996</v>
      </c>
      <c r="S7376" t="s">
        <v>90</v>
      </c>
      <c r="T7376" s="297">
        <v>46311.754166666666</v>
      </c>
    </row>
    <row r="7377" spans="1:20" x14ac:dyDescent="0.35">
      <c r="A7377" t="s">
        <v>120</v>
      </c>
      <c r="B7377" t="s">
        <v>121</v>
      </c>
      <c r="C7377" t="s">
        <v>89</v>
      </c>
      <c r="D7377" s="29">
        <v>46458</v>
      </c>
      <c r="E7377">
        <v>0</v>
      </c>
      <c r="F7377">
        <v>0</v>
      </c>
      <c r="G7377">
        <v>0</v>
      </c>
      <c r="H7377">
        <v>0</v>
      </c>
      <c r="L7377">
        <v>89.766605999999996</v>
      </c>
      <c r="R7377">
        <v>89.766605999999996</v>
      </c>
      <c r="S7377" t="s">
        <v>90</v>
      </c>
      <c r="T7377" s="297">
        <v>46311.754166666666</v>
      </c>
    </row>
    <row r="7378" spans="1:20" x14ac:dyDescent="0.35">
      <c r="A7378" t="s">
        <v>120</v>
      </c>
      <c r="B7378" t="s">
        <v>121</v>
      </c>
      <c r="C7378" t="s">
        <v>89</v>
      </c>
      <c r="D7378" s="29">
        <v>46459</v>
      </c>
      <c r="E7378">
        <v>0</v>
      </c>
      <c r="F7378">
        <v>0</v>
      </c>
      <c r="G7378">
        <v>0</v>
      </c>
      <c r="H7378">
        <v>0</v>
      </c>
      <c r="L7378">
        <v>89.766605999999996</v>
      </c>
      <c r="R7378">
        <v>89.766605999999996</v>
      </c>
      <c r="S7378" t="s">
        <v>90</v>
      </c>
      <c r="T7378" s="297">
        <v>46311.754166666666</v>
      </c>
    </row>
    <row r="7379" spans="1:20" x14ac:dyDescent="0.35">
      <c r="A7379" t="s">
        <v>120</v>
      </c>
      <c r="B7379" t="s">
        <v>121</v>
      </c>
      <c r="C7379" t="s">
        <v>89</v>
      </c>
      <c r="D7379" s="29">
        <v>46460</v>
      </c>
      <c r="E7379">
        <v>0</v>
      </c>
      <c r="F7379">
        <v>0</v>
      </c>
      <c r="G7379">
        <v>0</v>
      </c>
      <c r="H7379">
        <v>0</v>
      </c>
      <c r="L7379">
        <v>89.766605999999996</v>
      </c>
      <c r="R7379">
        <v>89.766605999999996</v>
      </c>
      <c r="S7379" t="s">
        <v>90</v>
      </c>
      <c r="T7379" s="297">
        <v>46311.754166666666</v>
      </c>
    </row>
    <row r="7380" spans="1:20" x14ac:dyDescent="0.35">
      <c r="A7380" t="s">
        <v>120</v>
      </c>
      <c r="B7380" t="s">
        <v>121</v>
      </c>
      <c r="C7380" t="s">
        <v>89</v>
      </c>
      <c r="D7380" s="29">
        <v>46461</v>
      </c>
      <c r="E7380">
        <v>0</v>
      </c>
      <c r="F7380">
        <v>0</v>
      </c>
      <c r="G7380">
        <v>0</v>
      </c>
      <c r="H7380">
        <v>0</v>
      </c>
      <c r="L7380">
        <v>89.766605999999996</v>
      </c>
      <c r="R7380">
        <v>89.766605999999996</v>
      </c>
      <c r="S7380" t="s">
        <v>90</v>
      </c>
      <c r="T7380" s="297">
        <v>46311.754166666666</v>
      </c>
    </row>
    <row r="7381" spans="1:20" x14ac:dyDescent="0.35">
      <c r="A7381" t="s">
        <v>120</v>
      </c>
      <c r="B7381" t="s">
        <v>121</v>
      </c>
      <c r="C7381" t="s">
        <v>89</v>
      </c>
      <c r="D7381" s="29">
        <v>46462</v>
      </c>
      <c r="E7381">
        <v>0</v>
      </c>
      <c r="F7381">
        <v>0</v>
      </c>
      <c r="G7381">
        <v>0</v>
      </c>
      <c r="H7381">
        <v>0</v>
      </c>
      <c r="L7381">
        <v>89.766605999999996</v>
      </c>
      <c r="R7381">
        <v>89.766605999999996</v>
      </c>
      <c r="S7381" t="s">
        <v>90</v>
      </c>
      <c r="T7381" s="297">
        <v>46311.754166666666</v>
      </c>
    </row>
    <row r="7382" spans="1:20" x14ac:dyDescent="0.35">
      <c r="A7382" t="s">
        <v>120</v>
      </c>
      <c r="B7382" t="s">
        <v>121</v>
      </c>
      <c r="C7382" t="s">
        <v>89</v>
      </c>
      <c r="D7382" s="29">
        <v>46463</v>
      </c>
      <c r="E7382">
        <v>0</v>
      </c>
      <c r="F7382">
        <v>0</v>
      </c>
      <c r="G7382">
        <v>0</v>
      </c>
      <c r="H7382">
        <v>0</v>
      </c>
      <c r="L7382">
        <v>89.766605999999996</v>
      </c>
      <c r="R7382">
        <v>89.766605999999996</v>
      </c>
      <c r="S7382" t="s">
        <v>90</v>
      </c>
      <c r="T7382" s="297">
        <v>46311.754166666666</v>
      </c>
    </row>
    <row r="7383" spans="1:20" x14ac:dyDescent="0.35">
      <c r="A7383" t="s">
        <v>120</v>
      </c>
      <c r="B7383" t="s">
        <v>121</v>
      </c>
      <c r="C7383" t="s">
        <v>89</v>
      </c>
      <c r="D7383" s="29">
        <v>46464</v>
      </c>
      <c r="E7383">
        <v>0</v>
      </c>
      <c r="F7383">
        <v>0</v>
      </c>
      <c r="G7383">
        <v>0</v>
      </c>
      <c r="H7383">
        <v>0</v>
      </c>
      <c r="L7383">
        <v>89.766605999999996</v>
      </c>
      <c r="R7383">
        <v>89.766605999999996</v>
      </c>
      <c r="S7383" t="s">
        <v>90</v>
      </c>
      <c r="T7383" s="297">
        <v>46311.754166666666</v>
      </c>
    </row>
    <row r="7384" spans="1:20" x14ac:dyDescent="0.35">
      <c r="A7384" t="s">
        <v>120</v>
      </c>
      <c r="B7384" t="s">
        <v>121</v>
      </c>
      <c r="C7384" t="s">
        <v>89</v>
      </c>
      <c r="D7384" s="29">
        <v>46465</v>
      </c>
      <c r="E7384">
        <v>0</v>
      </c>
      <c r="F7384">
        <v>0</v>
      </c>
      <c r="G7384">
        <v>0</v>
      </c>
      <c r="H7384">
        <v>0</v>
      </c>
      <c r="L7384">
        <v>89.766605999999996</v>
      </c>
      <c r="R7384">
        <v>89.766605999999996</v>
      </c>
      <c r="S7384" t="s">
        <v>90</v>
      </c>
      <c r="T7384" s="297">
        <v>46311.754166666666</v>
      </c>
    </row>
    <row r="7385" spans="1:20" x14ac:dyDescent="0.35">
      <c r="A7385" t="s">
        <v>120</v>
      </c>
      <c r="B7385" t="s">
        <v>121</v>
      </c>
      <c r="C7385" t="s">
        <v>89</v>
      </c>
      <c r="D7385" s="29">
        <v>46466</v>
      </c>
      <c r="E7385">
        <v>0</v>
      </c>
      <c r="F7385">
        <v>0</v>
      </c>
      <c r="G7385">
        <v>0</v>
      </c>
      <c r="H7385">
        <v>0</v>
      </c>
      <c r="L7385">
        <v>89.766605999999996</v>
      </c>
      <c r="R7385">
        <v>89.766605999999996</v>
      </c>
      <c r="S7385" t="s">
        <v>90</v>
      </c>
      <c r="T7385" s="297">
        <v>46311.754166666666</v>
      </c>
    </row>
    <row r="7386" spans="1:20" x14ac:dyDescent="0.35">
      <c r="A7386" t="s">
        <v>120</v>
      </c>
      <c r="B7386" t="s">
        <v>121</v>
      </c>
      <c r="C7386" t="s">
        <v>89</v>
      </c>
      <c r="D7386" s="29">
        <v>46467</v>
      </c>
      <c r="E7386">
        <v>0</v>
      </c>
      <c r="F7386">
        <v>0</v>
      </c>
      <c r="G7386">
        <v>0</v>
      </c>
      <c r="H7386">
        <v>0</v>
      </c>
      <c r="L7386">
        <v>89.766605999999996</v>
      </c>
      <c r="R7386">
        <v>89.766605999999996</v>
      </c>
      <c r="S7386" t="s">
        <v>90</v>
      </c>
      <c r="T7386" s="297">
        <v>46311.754166666666</v>
      </c>
    </row>
    <row r="7387" spans="1:20" x14ac:dyDescent="0.35">
      <c r="A7387" t="s">
        <v>120</v>
      </c>
      <c r="B7387" t="s">
        <v>121</v>
      </c>
      <c r="C7387" t="s">
        <v>89</v>
      </c>
      <c r="D7387" s="29">
        <v>46468</v>
      </c>
      <c r="E7387">
        <v>0</v>
      </c>
      <c r="F7387">
        <v>0</v>
      </c>
      <c r="G7387">
        <v>0</v>
      </c>
      <c r="H7387">
        <v>0</v>
      </c>
      <c r="L7387">
        <v>89.766605999999996</v>
      </c>
      <c r="R7387">
        <v>89.766605999999996</v>
      </c>
      <c r="S7387" t="s">
        <v>90</v>
      </c>
      <c r="T7387" s="297">
        <v>46311.754166666666</v>
      </c>
    </row>
    <row r="7388" spans="1:20" x14ac:dyDescent="0.35">
      <c r="A7388" t="s">
        <v>120</v>
      </c>
      <c r="B7388" t="s">
        <v>121</v>
      </c>
      <c r="C7388" t="s">
        <v>89</v>
      </c>
      <c r="D7388" s="29">
        <v>46469</v>
      </c>
      <c r="E7388">
        <v>0</v>
      </c>
      <c r="F7388">
        <v>0</v>
      </c>
      <c r="G7388">
        <v>0</v>
      </c>
      <c r="H7388">
        <v>0</v>
      </c>
      <c r="L7388">
        <v>89.766605999999996</v>
      </c>
      <c r="R7388">
        <v>89.766605999999996</v>
      </c>
      <c r="S7388" t="s">
        <v>90</v>
      </c>
      <c r="T7388" s="297">
        <v>46311.754166666666</v>
      </c>
    </row>
    <row r="7389" spans="1:20" x14ac:dyDescent="0.35">
      <c r="A7389" t="s">
        <v>120</v>
      </c>
      <c r="B7389" t="s">
        <v>121</v>
      </c>
      <c r="C7389" t="s">
        <v>89</v>
      </c>
      <c r="D7389" s="29">
        <v>46470</v>
      </c>
      <c r="E7389">
        <v>0</v>
      </c>
      <c r="F7389">
        <v>0</v>
      </c>
      <c r="G7389">
        <v>0</v>
      </c>
      <c r="H7389">
        <v>0</v>
      </c>
      <c r="L7389">
        <v>89.766605999999996</v>
      </c>
      <c r="R7389">
        <v>89.766605999999996</v>
      </c>
      <c r="S7389" t="s">
        <v>90</v>
      </c>
      <c r="T7389" s="297">
        <v>46311.754166666666</v>
      </c>
    </row>
    <row r="7390" spans="1:20" x14ac:dyDescent="0.35">
      <c r="A7390" t="s">
        <v>120</v>
      </c>
      <c r="B7390" t="s">
        <v>121</v>
      </c>
      <c r="C7390" t="s">
        <v>89</v>
      </c>
      <c r="D7390" s="29">
        <v>46471</v>
      </c>
      <c r="E7390">
        <v>0</v>
      </c>
      <c r="F7390">
        <v>0</v>
      </c>
      <c r="G7390">
        <v>0</v>
      </c>
      <c r="H7390">
        <v>0</v>
      </c>
      <c r="L7390">
        <v>89.766605999999996</v>
      </c>
      <c r="R7390">
        <v>89.766605999999996</v>
      </c>
      <c r="S7390" t="s">
        <v>90</v>
      </c>
      <c r="T7390" s="297">
        <v>46311.754166666666</v>
      </c>
    </row>
    <row r="7391" spans="1:20" x14ac:dyDescent="0.35">
      <c r="A7391" t="s">
        <v>120</v>
      </c>
      <c r="B7391" t="s">
        <v>121</v>
      </c>
      <c r="C7391" t="s">
        <v>89</v>
      </c>
      <c r="D7391" s="29">
        <v>46472</v>
      </c>
      <c r="E7391">
        <v>0</v>
      </c>
      <c r="F7391">
        <v>0</v>
      </c>
      <c r="G7391">
        <v>0</v>
      </c>
      <c r="H7391">
        <v>0</v>
      </c>
      <c r="L7391">
        <v>89.766605999999996</v>
      </c>
      <c r="R7391">
        <v>89.766605999999996</v>
      </c>
      <c r="S7391" t="s">
        <v>90</v>
      </c>
      <c r="T7391" s="297">
        <v>46311.754166666666</v>
      </c>
    </row>
    <row r="7392" spans="1:20" x14ac:dyDescent="0.35">
      <c r="A7392" t="s">
        <v>120</v>
      </c>
      <c r="B7392" t="s">
        <v>121</v>
      </c>
      <c r="C7392" t="s">
        <v>89</v>
      </c>
      <c r="D7392" s="29">
        <v>46473</v>
      </c>
      <c r="E7392">
        <v>0</v>
      </c>
      <c r="F7392">
        <v>0</v>
      </c>
      <c r="G7392">
        <v>0</v>
      </c>
      <c r="H7392">
        <v>0</v>
      </c>
      <c r="L7392">
        <v>89.766605999999996</v>
      </c>
      <c r="R7392">
        <v>89.766605999999996</v>
      </c>
      <c r="S7392" t="s">
        <v>90</v>
      </c>
      <c r="T7392" s="297">
        <v>46311.754166666666</v>
      </c>
    </row>
    <row r="7393" spans="1:20" x14ac:dyDescent="0.35">
      <c r="A7393" t="s">
        <v>120</v>
      </c>
      <c r="B7393" t="s">
        <v>121</v>
      </c>
      <c r="C7393" t="s">
        <v>89</v>
      </c>
      <c r="D7393" s="29">
        <v>46474</v>
      </c>
      <c r="E7393">
        <v>0</v>
      </c>
      <c r="F7393">
        <v>0</v>
      </c>
      <c r="G7393">
        <v>0</v>
      </c>
      <c r="H7393">
        <v>0</v>
      </c>
      <c r="L7393">
        <v>89.766605999999996</v>
      </c>
      <c r="R7393">
        <v>89.766605999999996</v>
      </c>
      <c r="S7393" t="s">
        <v>90</v>
      </c>
      <c r="T7393" s="297">
        <v>46311.754166666666</v>
      </c>
    </row>
    <row r="7394" spans="1:20" x14ac:dyDescent="0.35">
      <c r="A7394" t="s">
        <v>120</v>
      </c>
      <c r="B7394" t="s">
        <v>121</v>
      </c>
      <c r="C7394" t="s">
        <v>89</v>
      </c>
      <c r="D7394" s="29">
        <v>46475</v>
      </c>
      <c r="E7394">
        <v>0</v>
      </c>
      <c r="F7394">
        <v>0</v>
      </c>
      <c r="G7394">
        <v>0</v>
      </c>
      <c r="H7394">
        <v>0</v>
      </c>
      <c r="L7394">
        <v>89.766605999999996</v>
      </c>
      <c r="R7394">
        <v>89.766605999999996</v>
      </c>
      <c r="S7394" t="s">
        <v>90</v>
      </c>
      <c r="T7394" s="297">
        <v>46311.754166666666</v>
      </c>
    </row>
    <row r="7395" spans="1:20" x14ac:dyDescent="0.35">
      <c r="A7395" t="s">
        <v>120</v>
      </c>
      <c r="B7395" t="s">
        <v>121</v>
      </c>
      <c r="C7395" t="s">
        <v>89</v>
      </c>
      <c r="D7395" s="29">
        <v>46476</v>
      </c>
      <c r="E7395">
        <v>0</v>
      </c>
      <c r="F7395">
        <v>0</v>
      </c>
      <c r="G7395">
        <v>0</v>
      </c>
      <c r="H7395">
        <v>0</v>
      </c>
      <c r="L7395">
        <v>89.766605999999996</v>
      </c>
      <c r="R7395">
        <v>89.766605999999996</v>
      </c>
      <c r="S7395" t="s">
        <v>90</v>
      </c>
      <c r="T7395" s="297">
        <v>46311.754166666666</v>
      </c>
    </row>
    <row r="7396" spans="1:20" x14ac:dyDescent="0.35">
      <c r="A7396" t="s">
        <v>120</v>
      </c>
      <c r="B7396" t="s">
        <v>121</v>
      </c>
      <c r="C7396" t="s">
        <v>89</v>
      </c>
      <c r="D7396" s="29">
        <v>46477</v>
      </c>
      <c r="E7396">
        <v>0</v>
      </c>
      <c r="F7396">
        <v>0</v>
      </c>
      <c r="G7396">
        <v>0</v>
      </c>
      <c r="H7396">
        <v>0</v>
      </c>
      <c r="L7396">
        <v>89.766605999999996</v>
      </c>
      <c r="R7396">
        <v>89.766605999999996</v>
      </c>
      <c r="S7396" t="s">
        <v>90</v>
      </c>
      <c r="T7396" s="297">
        <v>46311.754166666666</v>
      </c>
    </row>
    <row r="7397" spans="1:20" x14ac:dyDescent="0.35">
      <c r="A7397" t="s">
        <v>120</v>
      </c>
      <c r="B7397" t="s">
        <v>121</v>
      </c>
      <c r="C7397" t="s">
        <v>89</v>
      </c>
      <c r="D7397" s="29">
        <v>46478</v>
      </c>
      <c r="E7397">
        <v>0</v>
      </c>
      <c r="F7397">
        <v>0</v>
      </c>
      <c r="G7397">
        <v>0</v>
      </c>
      <c r="H7397">
        <v>0</v>
      </c>
      <c r="R7397">
        <v>0</v>
      </c>
      <c r="S7397" t="s">
        <v>90</v>
      </c>
      <c r="T7397" s="297">
        <v>46311.754166666666</v>
      </c>
    </row>
    <row r="7398" spans="1:20" x14ac:dyDescent="0.35">
      <c r="A7398" t="s">
        <v>120</v>
      </c>
      <c r="B7398" t="s">
        <v>121</v>
      </c>
      <c r="C7398" t="s">
        <v>89</v>
      </c>
      <c r="D7398" s="29">
        <v>46479</v>
      </c>
      <c r="E7398">
        <v>0</v>
      </c>
      <c r="F7398">
        <v>0</v>
      </c>
      <c r="G7398">
        <v>0</v>
      </c>
      <c r="H7398">
        <v>0</v>
      </c>
      <c r="R7398">
        <v>0</v>
      </c>
      <c r="S7398" t="s">
        <v>90</v>
      </c>
      <c r="T7398" s="297">
        <v>46311.754166666666</v>
      </c>
    </row>
    <row r="7399" spans="1:20" x14ac:dyDescent="0.35">
      <c r="A7399" t="s">
        <v>120</v>
      </c>
      <c r="B7399" t="s">
        <v>121</v>
      </c>
      <c r="C7399" t="s">
        <v>89</v>
      </c>
      <c r="D7399" s="29">
        <v>46480</v>
      </c>
      <c r="E7399">
        <v>0</v>
      </c>
      <c r="F7399">
        <v>0</v>
      </c>
      <c r="G7399">
        <v>0</v>
      </c>
      <c r="H7399">
        <v>0</v>
      </c>
      <c r="R7399">
        <v>0</v>
      </c>
      <c r="S7399" t="s">
        <v>90</v>
      </c>
      <c r="T7399" s="297">
        <v>46311.754166666666</v>
      </c>
    </row>
    <row r="7400" spans="1:20" x14ac:dyDescent="0.35">
      <c r="A7400" t="s">
        <v>120</v>
      </c>
      <c r="B7400" t="s">
        <v>121</v>
      </c>
      <c r="C7400" t="s">
        <v>89</v>
      </c>
      <c r="D7400" s="29">
        <v>46481</v>
      </c>
      <c r="E7400">
        <v>0</v>
      </c>
      <c r="F7400">
        <v>0</v>
      </c>
      <c r="G7400">
        <v>0</v>
      </c>
      <c r="H7400">
        <v>0</v>
      </c>
      <c r="R7400">
        <v>0</v>
      </c>
      <c r="S7400" t="s">
        <v>90</v>
      </c>
      <c r="T7400" s="297">
        <v>46311.754166666666</v>
      </c>
    </row>
    <row r="7401" spans="1:20" x14ac:dyDescent="0.35">
      <c r="A7401" t="s">
        <v>120</v>
      </c>
      <c r="B7401" t="s">
        <v>121</v>
      </c>
      <c r="C7401" t="s">
        <v>89</v>
      </c>
      <c r="D7401" s="29">
        <v>46482</v>
      </c>
      <c r="E7401">
        <v>0</v>
      </c>
      <c r="F7401">
        <v>0</v>
      </c>
      <c r="G7401">
        <v>0</v>
      </c>
      <c r="H7401">
        <v>0</v>
      </c>
      <c r="R7401">
        <v>0</v>
      </c>
      <c r="S7401" t="s">
        <v>90</v>
      </c>
      <c r="T7401" s="297">
        <v>46311.754166666666</v>
      </c>
    </row>
    <row r="7402" spans="1:20" x14ac:dyDescent="0.35">
      <c r="A7402" t="s">
        <v>120</v>
      </c>
      <c r="B7402" t="s">
        <v>121</v>
      </c>
      <c r="C7402" t="s">
        <v>89</v>
      </c>
      <c r="D7402" s="29">
        <v>46483</v>
      </c>
      <c r="E7402">
        <v>0</v>
      </c>
      <c r="F7402">
        <v>0</v>
      </c>
      <c r="G7402">
        <v>0</v>
      </c>
      <c r="H7402">
        <v>0</v>
      </c>
      <c r="R7402">
        <v>0</v>
      </c>
      <c r="S7402" t="s">
        <v>90</v>
      </c>
      <c r="T7402" s="297">
        <v>46311.754166666666</v>
      </c>
    </row>
    <row r="7403" spans="1:20" x14ac:dyDescent="0.35">
      <c r="A7403" t="s">
        <v>120</v>
      </c>
      <c r="B7403" t="s">
        <v>121</v>
      </c>
      <c r="C7403" t="s">
        <v>89</v>
      </c>
      <c r="D7403" s="29">
        <v>46484</v>
      </c>
      <c r="E7403">
        <v>0</v>
      </c>
      <c r="F7403">
        <v>0</v>
      </c>
      <c r="G7403">
        <v>0</v>
      </c>
      <c r="H7403">
        <v>0</v>
      </c>
      <c r="R7403">
        <v>0</v>
      </c>
      <c r="S7403" t="s">
        <v>90</v>
      </c>
      <c r="T7403" s="297">
        <v>46311.754166666666</v>
      </c>
    </row>
    <row r="7404" spans="1:20" x14ac:dyDescent="0.35">
      <c r="A7404" t="s">
        <v>120</v>
      </c>
      <c r="B7404" t="s">
        <v>121</v>
      </c>
      <c r="C7404" t="s">
        <v>89</v>
      </c>
      <c r="D7404" s="29">
        <v>46485</v>
      </c>
      <c r="E7404">
        <v>0</v>
      </c>
      <c r="F7404">
        <v>0</v>
      </c>
      <c r="G7404">
        <v>0</v>
      </c>
      <c r="H7404">
        <v>0</v>
      </c>
      <c r="R7404">
        <v>0</v>
      </c>
      <c r="S7404" t="s">
        <v>90</v>
      </c>
      <c r="T7404" s="297">
        <v>46311.754166666666</v>
      </c>
    </row>
    <row r="7405" spans="1:20" x14ac:dyDescent="0.35">
      <c r="A7405" t="s">
        <v>120</v>
      </c>
      <c r="B7405" t="s">
        <v>121</v>
      </c>
      <c r="C7405" t="s">
        <v>89</v>
      </c>
      <c r="D7405" s="29">
        <v>46486</v>
      </c>
      <c r="E7405">
        <v>0</v>
      </c>
      <c r="F7405">
        <v>0</v>
      </c>
      <c r="G7405">
        <v>0</v>
      </c>
      <c r="H7405">
        <v>0</v>
      </c>
      <c r="R7405">
        <v>0</v>
      </c>
      <c r="S7405" t="s">
        <v>90</v>
      </c>
      <c r="T7405" s="297">
        <v>46311.754166666666</v>
      </c>
    </row>
    <row r="7406" spans="1:20" x14ac:dyDescent="0.35">
      <c r="A7406" t="s">
        <v>120</v>
      </c>
      <c r="B7406" t="s">
        <v>121</v>
      </c>
      <c r="C7406" t="s">
        <v>89</v>
      </c>
      <c r="D7406" s="29">
        <v>46487</v>
      </c>
      <c r="E7406">
        <v>0</v>
      </c>
      <c r="F7406">
        <v>0</v>
      </c>
      <c r="G7406">
        <v>0</v>
      </c>
      <c r="H7406">
        <v>0</v>
      </c>
      <c r="R7406">
        <v>0</v>
      </c>
      <c r="S7406" t="s">
        <v>90</v>
      </c>
      <c r="T7406" s="297">
        <v>46311.754166666666</v>
      </c>
    </row>
    <row r="7407" spans="1:20" x14ac:dyDescent="0.35">
      <c r="A7407" t="s">
        <v>120</v>
      </c>
      <c r="B7407" t="s">
        <v>121</v>
      </c>
      <c r="C7407" t="s">
        <v>89</v>
      </c>
      <c r="D7407" s="29">
        <v>46488</v>
      </c>
      <c r="E7407">
        <v>0</v>
      </c>
      <c r="F7407">
        <v>0</v>
      </c>
      <c r="G7407">
        <v>0</v>
      </c>
      <c r="H7407">
        <v>0</v>
      </c>
      <c r="R7407">
        <v>0</v>
      </c>
      <c r="S7407" t="s">
        <v>90</v>
      </c>
      <c r="T7407" s="297">
        <v>46311.754166666666</v>
      </c>
    </row>
    <row r="7408" spans="1:20" x14ac:dyDescent="0.35">
      <c r="A7408" t="s">
        <v>120</v>
      </c>
      <c r="B7408" t="s">
        <v>121</v>
      </c>
      <c r="C7408" t="s">
        <v>89</v>
      </c>
      <c r="D7408" s="29">
        <v>46489</v>
      </c>
      <c r="E7408">
        <v>0</v>
      </c>
      <c r="F7408">
        <v>0</v>
      </c>
      <c r="G7408">
        <v>0</v>
      </c>
      <c r="H7408">
        <v>0</v>
      </c>
      <c r="R7408">
        <v>0</v>
      </c>
      <c r="S7408" t="s">
        <v>90</v>
      </c>
      <c r="T7408" s="297">
        <v>46311.754166666666</v>
      </c>
    </row>
    <row r="7409" spans="1:20" x14ac:dyDescent="0.35">
      <c r="A7409" t="s">
        <v>120</v>
      </c>
      <c r="B7409" t="s">
        <v>121</v>
      </c>
      <c r="C7409" t="s">
        <v>89</v>
      </c>
      <c r="D7409" s="29">
        <v>46490</v>
      </c>
      <c r="E7409">
        <v>0</v>
      </c>
      <c r="F7409">
        <v>0</v>
      </c>
      <c r="G7409">
        <v>0</v>
      </c>
      <c r="H7409">
        <v>0</v>
      </c>
      <c r="R7409">
        <v>0</v>
      </c>
      <c r="S7409" t="s">
        <v>90</v>
      </c>
      <c r="T7409" s="297">
        <v>46311.754166666666</v>
      </c>
    </row>
    <row r="7410" spans="1:20" x14ac:dyDescent="0.35">
      <c r="A7410" t="s">
        <v>120</v>
      </c>
      <c r="B7410" t="s">
        <v>121</v>
      </c>
      <c r="C7410" t="s">
        <v>89</v>
      </c>
      <c r="D7410" s="29">
        <v>46491</v>
      </c>
      <c r="E7410">
        <v>0</v>
      </c>
      <c r="F7410">
        <v>0</v>
      </c>
      <c r="G7410">
        <v>0</v>
      </c>
      <c r="H7410">
        <v>0</v>
      </c>
      <c r="R7410">
        <v>0</v>
      </c>
      <c r="S7410" t="s">
        <v>90</v>
      </c>
      <c r="T7410" s="297">
        <v>46311.754166666666</v>
      </c>
    </row>
    <row r="7411" spans="1:20" x14ac:dyDescent="0.35">
      <c r="A7411" t="s">
        <v>120</v>
      </c>
      <c r="B7411" t="s">
        <v>121</v>
      </c>
      <c r="C7411" t="s">
        <v>89</v>
      </c>
      <c r="D7411" s="29">
        <v>46492</v>
      </c>
      <c r="E7411">
        <v>0</v>
      </c>
      <c r="F7411">
        <v>0</v>
      </c>
      <c r="G7411">
        <v>0</v>
      </c>
      <c r="H7411">
        <v>0</v>
      </c>
      <c r="R7411">
        <v>0</v>
      </c>
      <c r="S7411" t="s">
        <v>90</v>
      </c>
      <c r="T7411" s="297">
        <v>46311.754166666666</v>
      </c>
    </row>
    <row r="7412" spans="1:20" x14ac:dyDescent="0.35">
      <c r="A7412" t="s">
        <v>120</v>
      </c>
      <c r="B7412" t="s">
        <v>121</v>
      </c>
      <c r="C7412" t="s">
        <v>89</v>
      </c>
      <c r="D7412" s="29">
        <v>46493</v>
      </c>
      <c r="E7412">
        <v>0</v>
      </c>
      <c r="F7412">
        <v>0</v>
      </c>
      <c r="G7412">
        <v>0</v>
      </c>
      <c r="H7412">
        <v>0</v>
      </c>
      <c r="R7412">
        <v>0</v>
      </c>
      <c r="S7412" t="s">
        <v>90</v>
      </c>
      <c r="T7412" s="297">
        <v>46311.754166666666</v>
      </c>
    </row>
    <row r="7413" spans="1:20" x14ac:dyDescent="0.35">
      <c r="A7413" t="s">
        <v>120</v>
      </c>
      <c r="B7413" t="s">
        <v>121</v>
      </c>
      <c r="C7413" t="s">
        <v>89</v>
      </c>
      <c r="D7413" s="29">
        <v>46494</v>
      </c>
      <c r="E7413">
        <v>0</v>
      </c>
      <c r="F7413">
        <v>0</v>
      </c>
      <c r="G7413">
        <v>0</v>
      </c>
      <c r="H7413">
        <v>0</v>
      </c>
      <c r="R7413">
        <v>0</v>
      </c>
      <c r="S7413" t="s">
        <v>90</v>
      </c>
      <c r="T7413" s="297">
        <v>46311.754166666666</v>
      </c>
    </row>
    <row r="7414" spans="1:20" x14ac:dyDescent="0.35">
      <c r="A7414" t="s">
        <v>120</v>
      </c>
      <c r="B7414" t="s">
        <v>121</v>
      </c>
      <c r="C7414" t="s">
        <v>89</v>
      </c>
      <c r="D7414" s="29">
        <v>46495</v>
      </c>
      <c r="E7414">
        <v>0</v>
      </c>
      <c r="F7414">
        <v>0</v>
      </c>
      <c r="G7414">
        <v>0</v>
      </c>
      <c r="H7414">
        <v>0</v>
      </c>
      <c r="R7414">
        <v>0</v>
      </c>
      <c r="S7414" t="s">
        <v>90</v>
      </c>
      <c r="T7414" s="297">
        <v>46311.754166666666</v>
      </c>
    </row>
    <row r="7415" spans="1:20" x14ac:dyDescent="0.35">
      <c r="A7415" t="s">
        <v>120</v>
      </c>
      <c r="B7415" t="s">
        <v>121</v>
      </c>
      <c r="C7415" t="s">
        <v>89</v>
      </c>
      <c r="D7415" s="29">
        <v>46496</v>
      </c>
      <c r="E7415">
        <v>0</v>
      </c>
      <c r="F7415">
        <v>0</v>
      </c>
      <c r="G7415">
        <v>0</v>
      </c>
      <c r="H7415">
        <v>0</v>
      </c>
      <c r="R7415">
        <v>0</v>
      </c>
      <c r="S7415" t="s">
        <v>90</v>
      </c>
      <c r="T7415" s="297">
        <v>46311.754166666666</v>
      </c>
    </row>
    <row r="7416" spans="1:20" x14ac:dyDescent="0.35">
      <c r="A7416" t="s">
        <v>120</v>
      </c>
      <c r="B7416" t="s">
        <v>121</v>
      </c>
      <c r="C7416" t="s">
        <v>89</v>
      </c>
      <c r="D7416" s="29">
        <v>46497</v>
      </c>
      <c r="E7416">
        <v>0</v>
      </c>
      <c r="F7416">
        <v>0</v>
      </c>
      <c r="G7416">
        <v>0</v>
      </c>
      <c r="H7416">
        <v>0</v>
      </c>
      <c r="R7416">
        <v>0</v>
      </c>
      <c r="S7416" t="s">
        <v>90</v>
      </c>
      <c r="T7416" s="297">
        <v>46311.754166666666</v>
      </c>
    </row>
    <row r="7417" spans="1:20" x14ac:dyDescent="0.35">
      <c r="A7417" t="s">
        <v>120</v>
      </c>
      <c r="B7417" t="s">
        <v>121</v>
      </c>
      <c r="C7417" t="s">
        <v>89</v>
      </c>
      <c r="D7417" s="29">
        <v>46498</v>
      </c>
      <c r="E7417">
        <v>0</v>
      </c>
      <c r="F7417">
        <v>0</v>
      </c>
      <c r="G7417">
        <v>0</v>
      </c>
      <c r="H7417">
        <v>0</v>
      </c>
      <c r="R7417">
        <v>0</v>
      </c>
      <c r="S7417" t="s">
        <v>90</v>
      </c>
      <c r="T7417" s="297">
        <v>46311.754166666666</v>
      </c>
    </row>
    <row r="7418" spans="1:20" x14ac:dyDescent="0.35">
      <c r="A7418" t="s">
        <v>120</v>
      </c>
      <c r="B7418" t="s">
        <v>121</v>
      </c>
      <c r="C7418" t="s">
        <v>89</v>
      </c>
      <c r="D7418" s="29">
        <v>46499</v>
      </c>
      <c r="E7418">
        <v>0</v>
      </c>
      <c r="F7418">
        <v>0</v>
      </c>
      <c r="G7418">
        <v>0</v>
      </c>
      <c r="H7418">
        <v>0</v>
      </c>
      <c r="R7418">
        <v>0</v>
      </c>
      <c r="S7418" t="s">
        <v>90</v>
      </c>
      <c r="T7418" s="297">
        <v>46311.754166666666</v>
      </c>
    </row>
    <row r="7419" spans="1:20" x14ac:dyDescent="0.35">
      <c r="A7419" t="s">
        <v>120</v>
      </c>
      <c r="B7419" t="s">
        <v>121</v>
      </c>
      <c r="C7419" t="s">
        <v>89</v>
      </c>
      <c r="D7419" s="29">
        <v>46500</v>
      </c>
      <c r="E7419">
        <v>0</v>
      </c>
      <c r="F7419">
        <v>0</v>
      </c>
      <c r="G7419">
        <v>0</v>
      </c>
      <c r="H7419">
        <v>0</v>
      </c>
      <c r="R7419">
        <v>0</v>
      </c>
      <c r="S7419" t="s">
        <v>90</v>
      </c>
      <c r="T7419" s="297">
        <v>46311.754166666666</v>
      </c>
    </row>
    <row r="7420" spans="1:20" x14ac:dyDescent="0.35">
      <c r="A7420" t="s">
        <v>120</v>
      </c>
      <c r="B7420" t="s">
        <v>121</v>
      </c>
      <c r="C7420" t="s">
        <v>89</v>
      </c>
      <c r="D7420" s="29">
        <v>46501</v>
      </c>
      <c r="E7420">
        <v>0</v>
      </c>
      <c r="F7420">
        <v>0</v>
      </c>
      <c r="G7420">
        <v>0</v>
      </c>
      <c r="H7420">
        <v>0</v>
      </c>
      <c r="R7420">
        <v>0</v>
      </c>
      <c r="S7420" t="s">
        <v>90</v>
      </c>
      <c r="T7420" s="297">
        <v>46311.754166666666</v>
      </c>
    </row>
    <row r="7421" spans="1:20" x14ac:dyDescent="0.35">
      <c r="A7421" t="s">
        <v>120</v>
      </c>
      <c r="B7421" t="s">
        <v>121</v>
      </c>
      <c r="C7421" t="s">
        <v>89</v>
      </c>
      <c r="D7421" s="29">
        <v>46502</v>
      </c>
      <c r="E7421">
        <v>0</v>
      </c>
      <c r="F7421">
        <v>0</v>
      </c>
      <c r="G7421">
        <v>0</v>
      </c>
      <c r="H7421">
        <v>0</v>
      </c>
      <c r="R7421">
        <v>0</v>
      </c>
      <c r="S7421" t="s">
        <v>90</v>
      </c>
      <c r="T7421" s="297">
        <v>46311.754166666666</v>
      </c>
    </row>
    <row r="7422" spans="1:20" x14ac:dyDescent="0.35">
      <c r="A7422" t="s">
        <v>120</v>
      </c>
      <c r="B7422" t="s">
        <v>121</v>
      </c>
      <c r="C7422" t="s">
        <v>89</v>
      </c>
      <c r="D7422" s="29">
        <v>46503</v>
      </c>
      <c r="E7422">
        <v>0</v>
      </c>
      <c r="F7422">
        <v>0</v>
      </c>
      <c r="G7422">
        <v>0</v>
      </c>
      <c r="H7422">
        <v>0</v>
      </c>
      <c r="R7422">
        <v>0</v>
      </c>
      <c r="S7422" t="s">
        <v>90</v>
      </c>
      <c r="T7422" s="297">
        <v>46311.754166666666</v>
      </c>
    </row>
    <row r="7423" spans="1:20" x14ac:dyDescent="0.35">
      <c r="A7423" t="s">
        <v>120</v>
      </c>
      <c r="B7423" t="s">
        <v>121</v>
      </c>
      <c r="C7423" t="s">
        <v>89</v>
      </c>
      <c r="D7423" s="29">
        <v>46504</v>
      </c>
      <c r="E7423">
        <v>0</v>
      </c>
      <c r="F7423">
        <v>0</v>
      </c>
      <c r="G7423">
        <v>0</v>
      </c>
      <c r="H7423">
        <v>0</v>
      </c>
      <c r="R7423">
        <v>0</v>
      </c>
      <c r="S7423" t="s">
        <v>90</v>
      </c>
      <c r="T7423" s="297">
        <v>46311.754166666666</v>
      </c>
    </row>
    <row r="7424" spans="1:20" x14ac:dyDescent="0.35">
      <c r="A7424" t="s">
        <v>120</v>
      </c>
      <c r="B7424" t="s">
        <v>121</v>
      </c>
      <c r="C7424" t="s">
        <v>89</v>
      </c>
      <c r="D7424" s="29">
        <v>46505</v>
      </c>
      <c r="E7424">
        <v>0</v>
      </c>
      <c r="F7424">
        <v>0</v>
      </c>
      <c r="G7424">
        <v>0</v>
      </c>
      <c r="H7424">
        <v>0</v>
      </c>
      <c r="R7424">
        <v>0</v>
      </c>
      <c r="S7424" t="s">
        <v>90</v>
      </c>
      <c r="T7424" s="297">
        <v>46311.754166666666</v>
      </c>
    </row>
    <row r="7425" spans="1:20" x14ac:dyDescent="0.35">
      <c r="A7425" t="s">
        <v>120</v>
      </c>
      <c r="B7425" t="s">
        <v>121</v>
      </c>
      <c r="C7425" t="s">
        <v>89</v>
      </c>
      <c r="D7425" s="29">
        <v>46506</v>
      </c>
      <c r="E7425">
        <v>0</v>
      </c>
      <c r="F7425">
        <v>0</v>
      </c>
      <c r="G7425">
        <v>0</v>
      </c>
      <c r="H7425">
        <v>0</v>
      </c>
      <c r="R7425">
        <v>0</v>
      </c>
      <c r="S7425" t="s">
        <v>90</v>
      </c>
      <c r="T7425" s="297">
        <v>46311.754166666666</v>
      </c>
    </row>
    <row r="7426" spans="1:20" x14ac:dyDescent="0.35">
      <c r="A7426" t="s">
        <v>120</v>
      </c>
      <c r="B7426" t="s">
        <v>121</v>
      </c>
      <c r="C7426" t="s">
        <v>89</v>
      </c>
      <c r="D7426" s="29">
        <v>46507</v>
      </c>
      <c r="E7426">
        <v>0</v>
      </c>
      <c r="F7426">
        <v>0</v>
      </c>
      <c r="G7426">
        <v>0</v>
      </c>
      <c r="H7426">
        <v>0</v>
      </c>
      <c r="R7426">
        <v>0</v>
      </c>
      <c r="S7426" t="s">
        <v>90</v>
      </c>
      <c r="T7426" s="297">
        <v>46311.754166666666</v>
      </c>
    </row>
    <row r="7427" spans="1:20" x14ac:dyDescent="0.35">
      <c r="A7427" t="s">
        <v>120</v>
      </c>
      <c r="B7427" t="s">
        <v>121</v>
      </c>
      <c r="C7427" t="s">
        <v>89</v>
      </c>
      <c r="D7427" s="29">
        <v>46508</v>
      </c>
      <c r="E7427">
        <v>0</v>
      </c>
      <c r="F7427">
        <v>0</v>
      </c>
      <c r="G7427">
        <v>0</v>
      </c>
      <c r="H7427">
        <v>0</v>
      </c>
      <c r="R7427">
        <v>0</v>
      </c>
      <c r="S7427" t="s">
        <v>90</v>
      </c>
      <c r="T7427" s="297">
        <v>46311.754166666666</v>
      </c>
    </row>
    <row r="7428" spans="1:20" x14ac:dyDescent="0.35">
      <c r="A7428" t="s">
        <v>120</v>
      </c>
      <c r="B7428" t="s">
        <v>121</v>
      </c>
      <c r="C7428" t="s">
        <v>89</v>
      </c>
      <c r="D7428" s="29">
        <v>46509</v>
      </c>
      <c r="E7428">
        <v>0</v>
      </c>
      <c r="F7428">
        <v>0</v>
      </c>
      <c r="G7428">
        <v>0</v>
      </c>
      <c r="H7428">
        <v>0</v>
      </c>
      <c r="R7428">
        <v>0</v>
      </c>
      <c r="S7428" t="s">
        <v>90</v>
      </c>
      <c r="T7428" s="297">
        <v>46311.754166666666</v>
      </c>
    </row>
    <row r="7429" spans="1:20" x14ac:dyDescent="0.35">
      <c r="A7429" t="s">
        <v>120</v>
      </c>
      <c r="B7429" t="s">
        <v>121</v>
      </c>
      <c r="C7429" t="s">
        <v>89</v>
      </c>
      <c r="D7429" s="29">
        <v>46510</v>
      </c>
      <c r="E7429">
        <v>0</v>
      </c>
      <c r="F7429">
        <v>0</v>
      </c>
      <c r="G7429">
        <v>0</v>
      </c>
      <c r="H7429">
        <v>0</v>
      </c>
      <c r="R7429">
        <v>0</v>
      </c>
      <c r="S7429" t="s">
        <v>90</v>
      </c>
      <c r="T7429" s="297">
        <v>46311.754166666666</v>
      </c>
    </row>
    <row r="7430" spans="1:20" x14ac:dyDescent="0.35">
      <c r="A7430" t="s">
        <v>120</v>
      </c>
      <c r="B7430" t="s">
        <v>121</v>
      </c>
      <c r="C7430" t="s">
        <v>89</v>
      </c>
      <c r="D7430" s="29">
        <v>46511</v>
      </c>
      <c r="E7430">
        <v>0</v>
      </c>
      <c r="F7430">
        <v>0</v>
      </c>
      <c r="G7430">
        <v>0</v>
      </c>
      <c r="H7430">
        <v>0</v>
      </c>
      <c r="R7430">
        <v>0</v>
      </c>
      <c r="S7430" t="s">
        <v>90</v>
      </c>
      <c r="T7430" s="297">
        <v>46311.754166666666</v>
      </c>
    </row>
    <row r="7431" spans="1:20" x14ac:dyDescent="0.35">
      <c r="A7431" t="s">
        <v>120</v>
      </c>
      <c r="B7431" t="s">
        <v>121</v>
      </c>
      <c r="C7431" t="s">
        <v>89</v>
      </c>
      <c r="D7431" s="29">
        <v>46512</v>
      </c>
      <c r="E7431">
        <v>0</v>
      </c>
      <c r="F7431">
        <v>0</v>
      </c>
      <c r="G7431">
        <v>0</v>
      </c>
      <c r="H7431">
        <v>0</v>
      </c>
      <c r="R7431">
        <v>0</v>
      </c>
      <c r="S7431" t="s">
        <v>90</v>
      </c>
      <c r="T7431" s="297">
        <v>46311.754166666666</v>
      </c>
    </row>
    <row r="7432" spans="1:20" x14ac:dyDescent="0.35">
      <c r="A7432" t="s">
        <v>120</v>
      </c>
      <c r="B7432" t="s">
        <v>121</v>
      </c>
      <c r="C7432" t="s">
        <v>89</v>
      </c>
      <c r="D7432" s="29">
        <v>46513</v>
      </c>
      <c r="E7432">
        <v>0</v>
      </c>
      <c r="F7432">
        <v>0</v>
      </c>
      <c r="G7432">
        <v>0</v>
      </c>
      <c r="H7432">
        <v>0</v>
      </c>
      <c r="R7432">
        <v>0</v>
      </c>
      <c r="S7432" t="s">
        <v>90</v>
      </c>
      <c r="T7432" s="297">
        <v>46311.754166666666</v>
      </c>
    </row>
    <row r="7433" spans="1:20" x14ac:dyDescent="0.35">
      <c r="A7433" t="s">
        <v>120</v>
      </c>
      <c r="B7433" t="s">
        <v>121</v>
      </c>
      <c r="C7433" t="s">
        <v>89</v>
      </c>
      <c r="D7433" s="29">
        <v>46514</v>
      </c>
      <c r="E7433">
        <v>0</v>
      </c>
      <c r="F7433">
        <v>0</v>
      </c>
      <c r="G7433">
        <v>0</v>
      </c>
      <c r="H7433">
        <v>0</v>
      </c>
      <c r="R7433">
        <v>0</v>
      </c>
      <c r="S7433" t="s">
        <v>90</v>
      </c>
      <c r="T7433" s="297">
        <v>46311.754166666666</v>
      </c>
    </row>
    <row r="7434" spans="1:20" x14ac:dyDescent="0.35">
      <c r="A7434" t="s">
        <v>120</v>
      </c>
      <c r="B7434" t="s">
        <v>121</v>
      </c>
      <c r="C7434" t="s">
        <v>89</v>
      </c>
      <c r="D7434" s="29">
        <v>46515</v>
      </c>
      <c r="E7434">
        <v>0</v>
      </c>
      <c r="F7434">
        <v>0</v>
      </c>
      <c r="G7434">
        <v>0</v>
      </c>
      <c r="H7434">
        <v>0</v>
      </c>
      <c r="R7434">
        <v>0</v>
      </c>
      <c r="S7434" t="s">
        <v>90</v>
      </c>
      <c r="T7434" s="297">
        <v>46311.754166666666</v>
      </c>
    </row>
    <row r="7435" spans="1:20" x14ac:dyDescent="0.35">
      <c r="A7435" t="s">
        <v>120</v>
      </c>
      <c r="B7435" t="s">
        <v>121</v>
      </c>
      <c r="C7435" t="s">
        <v>89</v>
      </c>
      <c r="D7435" s="29">
        <v>46516</v>
      </c>
      <c r="E7435">
        <v>0</v>
      </c>
      <c r="F7435">
        <v>0</v>
      </c>
      <c r="G7435">
        <v>0</v>
      </c>
      <c r="H7435">
        <v>0</v>
      </c>
      <c r="R7435">
        <v>0</v>
      </c>
      <c r="S7435" t="s">
        <v>90</v>
      </c>
      <c r="T7435" s="297">
        <v>46311.754166666666</v>
      </c>
    </row>
    <row r="7436" spans="1:20" x14ac:dyDescent="0.35">
      <c r="A7436" t="s">
        <v>120</v>
      </c>
      <c r="B7436" t="s">
        <v>121</v>
      </c>
      <c r="C7436" t="s">
        <v>89</v>
      </c>
      <c r="D7436" s="29">
        <v>46517</v>
      </c>
      <c r="E7436">
        <v>0</v>
      </c>
      <c r="F7436">
        <v>0</v>
      </c>
      <c r="G7436">
        <v>0</v>
      </c>
      <c r="H7436">
        <v>0</v>
      </c>
      <c r="R7436">
        <v>0</v>
      </c>
      <c r="S7436" t="s">
        <v>90</v>
      </c>
      <c r="T7436" s="297">
        <v>46311.754166666666</v>
      </c>
    </row>
    <row r="7437" spans="1:20" x14ac:dyDescent="0.35">
      <c r="A7437" t="s">
        <v>120</v>
      </c>
      <c r="B7437" t="s">
        <v>121</v>
      </c>
      <c r="C7437" t="s">
        <v>89</v>
      </c>
      <c r="D7437" s="29">
        <v>46518</v>
      </c>
      <c r="E7437">
        <v>0</v>
      </c>
      <c r="F7437">
        <v>0</v>
      </c>
      <c r="G7437">
        <v>0</v>
      </c>
      <c r="H7437">
        <v>0</v>
      </c>
      <c r="R7437">
        <v>0</v>
      </c>
      <c r="S7437" t="s">
        <v>90</v>
      </c>
      <c r="T7437" s="297">
        <v>46311.754166666666</v>
      </c>
    </row>
    <row r="7438" spans="1:20" x14ac:dyDescent="0.35">
      <c r="A7438" t="s">
        <v>120</v>
      </c>
      <c r="B7438" t="s">
        <v>121</v>
      </c>
      <c r="C7438" t="s">
        <v>89</v>
      </c>
      <c r="D7438" s="29">
        <v>46519</v>
      </c>
      <c r="E7438">
        <v>0</v>
      </c>
      <c r="F7438">
        <v>0</v>
      </c>
      <c r="G7438">
        <v>0</v>
      </c>
      <c r="H7438">
        <v>0</v>
      </c>
      <c r="R7438">
        <v>0</v>
      </c>
      <c r="S7438" t="s">
        <v>90</v>
      </c>
      <c r="T7438" s="297">
        <v>46311.754166666666</v>
      </c>
    </row>
    <row r="7439" spans="1:20" x14ac:dyDescent="0.35">
      <c r="A7439" t="s">
        <v>120</v>
      </c>
      <c r="B7439" t="s">
        <v>121</v>
      </c>
      <c r="C7439" t="s">
        <v>89</v>
      </c>
      <c r="D7439" s="29">
        <v>46520</v>
      </c>
      <c r="E7439">
        <v>0</v>
      </c>
      <c r="F7439">
        <v>0</v>
      </c>
      <c r="G7439">
        <v>0</v>
      </c>
      <c r="H7439">
        <v>0</v>
      </c>
      <c r="R7439">
        <v>0</v>
      </c>
      <c r="S7439" t="s">
        <v>90</v>
      </c>
      <c r="T7439" s="297">
        <v>46311.754166666666</v>
      </c>
    </row>
    <row r="7440" spans="1:20" x14ac:dyDescent="0.35">
      <c r="A7440" t="s">
        <v>120</v>
      </c>
      <c r="B7440" t="s">
        <v>121</v>
      </c>
      <c r="C7440" t="s">
        <v>89</v>
      </c>
      <c r="D7440" s="29">
        <v>46521</v>
      </c>
      <c r="E7440">
        <v>0</v>
      </c>
      <c r="F7440">
        <v>0</v>
      </c>
      <c r="G7440">
        <v>0</v>
      </c>
      <c r="H7440">
        <v>0</v>
      </c>
      <c r="R7440">
        <v>0</v>
      </c>
      <c r="S7440" t="s">
        <v>90</v>
      </c>
      <c r="T7440" s="297">
        <v>46311.754166666666</v>
      </c>
    </row>
    <row r="7441" spans="1:20" x14ac:dyDescent="0.35">
      <c r="A7441" t="s">
        <v>120</v>
      </c>
      <c r="B7441" t="s">
        <v>121</v>
      </c>
      <c r="C7441" t="s">
        <v>89</v>
      </c>
      <c r="D7441" s="29">
        <v>46522</v>
      </c>
      <c r="E7441">
        <v>0</v>
      </c>
      <c r="F7441">
        <v>0</v>
      </c>
      <c r="G7441">
        <v>0</v>
      </c>
      <c r="H7441">
        <v>0</v>
      </c>
      <c r="R7441">
        <v>0</v>
      </c>
      <c r="S7441" t="s">
        <v>90</v>
      </c>
      <c r="T7441" s="297">
        <v>46311.754166666666</v>
      </c>
    </row>
    <row r="7442" spans="1:20" x14ac:dyDescent="0.35">
      <c r="A7442" t="s">
        <v>120</v>
      </c>
      <c r="B7442" t="s">
        <v>121</v>
      </c>
      <c r="C7442" t="s">
        <v>89</v>
      </c>
      <c r="D7442" s="29">
        <v>46523</v>
      </c>
      <c r="E7442">
        <v>0</v>
      </c>
      <c r="F7442">
        <v>0</v>
      </c>
      <c r="G7442">
        <v>0</v>
      </c>
      <c r="H7442">
        <v>0</v>
      </c>
      <c r="R7442">
        <v>0</v>
      </c>
      <c r="S7442" t="s">
        <v>90</v>
      </c>
      <c r="T7442" s="297">
        <v>46311.754166666666</v>
      </c>
    </row>
    <row r="7443" spans="1:20" x14ac:dyDescent="0.35">
      <c r="A7443" t="s">
        <v>120</v>
      </c>
      <c r="B7443" t="s">
        <v>121</v>
      </c>
      <c r="C7443" t="s">
        <v>89</v>
      </c>
      <c r="D7443" s="29">
        <v>46524</v>
      </c>
      <c r="E7443">
        <v>0</v>
      </c>
      <c r="F7443">
        <v>0</v>
      </c>
      <c r="G7443">
        <v>0</v>
      </c>
      <c r="H7443">
        <v>0</v>
      </c>
      <c r="R7443">
        <v>0</v>
      </c>
      <c r="S7443" t="s">
        <v>90</v>
      </c>
      <c r="T7443" s="297">
        <v>46311.754166666666</v>
      </c>
    </row>
    <row r="7444" spans="1:20" x14ac:dyDescent="0.35">
      <c r="A7444" t="s">
        <v>120</v>
      </c>
      <c r="B7444" t="s">
        <v>121</v>
      </c>
      <c r="C7444" t="s">
        <v>89</v>
      </c>
      <c r="D7444" s="29">
        <v>46525</v>
      </c>
      <c r="E7444">
        <v>0</v>
      </c>
      <c r="F7444">
        <v>0</v>
      </c>
      <c r="G7444">
        <v>0</v>
      </c>
      <c r="H7444">
        <v>0</v>
      </c>
      <c r="R7444">
        <v>0</v>
      </c>
      <c r="S7444" t="s">
        <v>90</v>
      </c>
      <c r="T7444" s="297">
        <v>46311.754166666666</v>
      </c>
    </row>
    <row r="7445" spans="1:20" x14ac:dyDescent="0.35">
      <c r="A7445" t="s">
        <v>120</v>
      </c>
      <c r="B7445" t="s">
        <v>121</v>
      </c>
      <c r="C7445" t="s">
        <v>89</v>
      </c>
      <c r="D7445" s="29">
        <v>46526</v>
      </c>
      <c r="E7445">
        <v>0</v>
      </c>
      <c r="F7445">
        <v>0</v>
      </c>
      <c r="G7445">
        <v>0</v>
      </c>
      <c r="H7445">
        <v>0</v>
      </c>
      <c r="R7445">
        <v>0</v>
      </c>
      <c r="S7445" t="s">
        <v>90</v>
      </c>
      <c r="T7445" s="297">
        <v>46311.754166666666</v>
      </c>
    </row>
    <row r="7446" spans="1:20" x14ac:dyDescent="0.35">
      <c r="A7446" t="s">
        <v>120</v>
      </c>
      <c r="B7446" t="s">
        <v>121</v>
      </c>
      <c r="C7446" t="s">
        <v>89</v>
      </c>
      <c r="D7446" s="29">
        <v>46527</v>
      </c>
      <c r="E7446">
        <v>0</v>
      </c>
      <c r="F7446">
        <v>0</v>
      </c>
      <c r="G7446">
        <v>0</v>
      </c>
      <c r="H7446">
        <v>0</v>
      </c>
      <c r="R7446">
        <v>0</v>
      </c>
      <c r="S7446" t="s">
        <v>90</v>
      </c>
      <c r="T7446" s="297">
        <v>46311.754166666666</v>
      </c>
    </row>
    <row r="7447" spans="1:20" x14ac:dyDescent="0.35">
      <c r="A7447" t="s">
        <v>120</v>
      </c>
      <c r="B7447" t="s">
        <v>121</v>
      </c>
      <c r="C7447" t="s">
        <v>89</v>
      </c>
      <c r="D7447" s="29">
        <v>46528</v>
      </c>
      <c r="E7447">
        <v>0</v>
      </c>
      <c r="F7447">
        <v>0</v>
      </c>
      <c r="G7447">
        <v>0</v>
      </c>
      <c r="H7447">
        <v>0</v>
      </c>
      <c r="R7447">
        <v>0</v>
      </c>
      <c r="S7447" t="s">
        <v>90</v>
      </c>
      <c r="T7447" s="297">
        <v>46311.754166666666</v>
      </c>
    </row>
    <row r="7448" spans="1:20" x14ac:dyDescent="0.35">
      <c r="A7448" t="s">
        <v>120</v>
      </c>
      <c r="B7448" t="s">
        <v>121</v>
      </c>
      <c r="C7448" t="s">
        <v>89</v>
      </c>
      <c r="D7448" s="29">
        <v>46529</v>
      </c>
      <c r="E7448">
        <v>0</v>
      </c>
      <c r="F7448">
        <v>0</v>
      </c>
      <c r="G7448">
        <v>0</v>
      </c>
      <c r="H7448">
        <v>0</v>
      </c>
      <c r="R7448">
        <v>0</v>
      </c>
      <c r="S7448" t="s">
        <v>90</v>
      </c>
      <c r="T7448" s="297">
        <v>46311.754166666666</v>
      </c>
    </row>
    <row r="7449" spans="1:20" x14ac:dyDescent="0.35">
      <c r="A7449" t="s">
        <v>120</v>
      </c>
      <c r="B7449" t="s">
        <v>121</v>
      </c>
      <c r="C7449" t="s">
        <v>89</v>
      </c>
      <c r="D7449" s="29">
        <v>46530</v>
      </c>
      <c r="E7449">
        <v>0</v>
      </c>
      <c r="F7449">
        <v>0</v>
      </c>
      <c r="G7449">
        <v>0</v>
      </c>
      <c r="H7449">
        <v>0</v>
      </c>
      <c r="R7449">
        <v>0</v>
      </c>
      <c r="S7449" t="s">
        <v>90</v>
      </c>
      <c r="T7449" s="297">
        <v>46311.754166666666</v>
      </c>
    </row>
    <row r="7450" spans="1:20" x14ac:dyDescent="0.35">
      <c r="A7450" t="s">
        <v>120</v>
      </c>
      <c r="B7450" t="s">
        <v>121</v>
      </c>
      <c r="C7450" t="s">
        <v>89</v>
      </c>
      <c r="D7450" s="29">
        <v>46531</v>
      </c>
      <c r="E7450">
        <v>0</v>
      </c>
      <c r="F7450">
        <v>0</v>
      </c>
      <c r="G7450">
        <v>0</v>
      </c>
      <c r="H7450">
        <v>0</v>
      </c>
      <c r="R7450">
        <v>0</v>
      </c>
      <c r="S7450" t="s">
        <v>90</v>
      </c>
      <c r="T7450" s="297">
        <v>46311.754166666666</v>
      </c>
    </row>
    <row r="7451" spans="1:20" x14ac:dyDescent="0.35">
      <c r="A7451" t="s">
        <v>120</v>
      </c>
      <c r="B7451" t="s">
        <v>121</v>
      </c>
      <c r="C7451" t="s">
        <v>89</v>
      </c>
      <c r="D7451" s="29">
        <v>46532</v>
      </c>
      <c r="E7451">
        <v>0</v>
      </c>
      <c r="F7451">
        <v>0</v>
      </c>
      <c r="G7451">
        <v>0</v>
      </c>
      <c r="H7451">
        <v>0</v>
      </c>
      <c r="R7451">
        <v>0</v>
      </c>
      <c r="S7451" t="s">
        <v>90</v>
      </c>
      <c r="T7451" s="297">
        <v>46311.754166666666</v>
      </c>
    </row>
    <row r="7452" spans="1:20" x14ac:dyDescent="0.35">
      <c r="A7452" t="s">
        <v>120</v>
      </c>
      <c r="B7452" t="s">
        <v>121</v>
      </c>
      <c r="C7452" t="s">
        <v>89</v>
      </c>
      <c r="D7452" s="29">
        <v>46533</v>
      </c>
      <c r="E7452">
        <v>0</v>
      </c>
      <c r="F7452">
        <v>0</v>
      </c>
      <c r="G7452">
        <v>0</v>
      </c>
      <c r="H7452">
        <v>0</v>
      </c>
      <c r="R7452">
        <v>0</v>
      </c>
      <c r="S7452" t="s">
        <v>90</v>
      </c>
      <c r="T7452" s="297">
        <v>46311.754166666666</v>
      </c>
    </row>
    <row r="7453" spans="1:20" x14ac:dyDescent="0.35">
      <c r="A7453" t="s">
        <v>120</v>
      </c>
      <c r="B7453" t="s">
        <v>121</v>
      </c>
      <c r="C7453" t="s">
        <v>89</v>
      </c>
      <c r="D7453" s="29">
        <v>46534</v>
      </c>
      <c r="E7453">
        <v>0</v>
      </c>
      <c r="F7453">
        <v>0</v>
      </c>
      <c r="G7453">
        <v>0</v>
      </c>
      <c r="H7453">
        <v>0</v>
      </c>
      <c r="R7453">
        <v>0</v>
      </c>
      <c r="S7453" t="s">
        <v>90</v>
      </c>
      <c r="T7453" s="297">
        <v>46311.754166666666</v>
      </c>
    </row>
    <row r="7454" spans="1:20" x14ac:dyDescent="0.35">
      <c r="A7454" t="s">
        <v>120</v>
      </c>
      <c r="B7454" t="s">
        <v>121</v>
      </c>
      <c r="C7454" t="s">
        <v>89</v>
      </c>
      <c r="D7454" s="29">
        <v>46535</v>
      </c>
      <c r="E7454">
        <v>0</v>
      </c>
      <c r="F7454">
        <v>0</v>
      </c>
      <c r="G7454">
        <v>0</v>
      </c>
      <c r="H7454">
        <v>0</v>
      </c>
      <c r="R7454">
        <v>0</v>
      </c>
      <c r="S7454" t="s">
        <v>90</v>
      </c>
      <c r="T7454" s="297">
        <v>46311.754166666666</v>
      </c>
    </row>
    <row r="7455" spans="1:20" x14ac:dyDescent="0.35">
      <c r="A7455" t="s">
        <v>120</v>
      </c>
      <c r="B7455" t="s">
        <v>121</v>
      </c>
      <c r="C7455" t="s">
        <v>89</v>
      </c>
      <c r="D7455" s="29">
        <v>46536</v>
      </c>
      <c r="E7455">
        <v>0</v>
      </c>
      <c r="F7455">
        <v>0</v>
      </c>
      <c r="G7455">
        <v>0</v>
      </c>
      <c r="H7455">
        <v>0</v>
      </c>
      <c r="R7455">
        <v>0</v>
      </c>
      <c r="S7455" t="s">
        <v>90</v>
      </c>
      <c r="T7455" s="297">
        <v>46311.754166666666</v>
      </c>
    </row>
    <row r="7456" spans="1:20" x14ac:dyDescent="0.35">
      <c r="A7456" t="s">
        <v>120</v>
      </c>
      <c r="B7456" t="s">
        <v>121</v>
      </c>
      <c r="C7456" t="s">
        <v>89</v>
      </c>
      <c r="D7456" s="29">
        <v>46537</v>
      </c>
      <c r="E7456">
        <v>0</v>
      </c>
      <c r="F7456">
        <v>0</v>
      </c>
      <c r="G7456">
        <v>0</v>
      </c>
      <c r="H7456">
        <v>0</v>
      </c>
      <c r="R7456">
        <v>0</v>
      </c>
      <c r="S7456" t="s">
        <v>90</v>
      </c>
      <c r="T7456" s="297">
        <v>46311.754166666666</v>
      </c>
    </row>
    <row r="7457" spans="1:20" x14ac:dyDescent="0.35">
      <c r="A7457" t="s">
        <v>120</v>
      </c>
      <c r="B7457" t="s">
        <v>121</v>
      </c>
      <c r="C7457" t="s">
        <v>89</v>
      </c>
      <c r="D7457" s="29">
        <v>46538</v>
      </c>
      <c r="E7457">
        <v>0</v>
      </c>
      <c r="F7457">
        <v>0</v>
      </c>
      <c r="G7457">
        <v>0</v>
      </c>
      <c r="H7457">
        <v>0</v>
      </c>
      <c r="R7457">
        <v>0</v>
      </c>
      <c r="S7457" t="s">
        <v>90</v>
      </c>
      <c r="T7457" s="297">
        <v>46311.754166666666</v>
      </c>
    </row>
    <row r="7458" spans="1:20" x14ac:dyDescent="0.35">
      <c r="A7458" t="s">
        <v>120</v>
      </c>
      <c r="B7458" t="s">
        <v>121</v>
      </c>
      <c r="C7458" t="s">
        <v>89</v>
      </c>
      <c r="D7458" s="29">
        <v>46539</v>
      </c>
      <c r="E7458">
        <v>0</v>
      </c>
      <c r="F7458">
        <v>0</v>
      </c>
      <c r="G7458">
        <v>0</v>
      </c>
      <c r="H7458">
        <v>0</v>
      </c>
      <c r="R7458">
        <v>0</v>
      </c>
      <c r="S7458" t="s">
        <v>90</v>
      </c>
      <c r="T7458" s="297">
        <v>46311.754166666666</v>
      </c>
    </row>
    <row r="7459" spans="1:20" x14ac:dyDescent="0.35">
      <c r="A7459" t="s">
        <v>120</v>
      </c>
      <c r="B7459" t="s">
        <v>121</v>
      </c>
      <c r="C7459" t="s">
        <v>89</v>
      </c>
      <c r="D7459" s="29">
        <v>46540</v>
      </c>
      <c r="E7459">
        <v>0</v>
      </c>
      <c r="F7459">
        <v>0</v>
      </c>
      <c r="G7459">
        <v>0</v>
      </c>
      <c r="H7459">
        <v>0</v>
      </c>
      <c r="R7459">
        <v>0</v>
      </c>
      <c r="S7459" t="s">
        <v>90</v>
      </c>
      <c r="T7459" s="297">
        <v>46311.754166666666</v>
      </c>
    </row>
    <row r="7460" spans="1:20" x14ac:dyDescent="0.35">
      <c r="A7460" t="s">
        <v>120</v>
      </c>
      <c r="B7460" t="s">
        <v>121</v>
      </c>
      <c r="C7460" t="s">
        <v>89</v>
      </c>
      <c r="D7460" s="29">
        <v>46541</v>
      </c>
      <c r="E7460">
        <v>0</v>
      </c>
      <c r="F7460">
        <v>0</v>
      </c>
      <c r="G7460">
        <v>0</v>
      </c>
      <c r="H7460">
        <v>0</v>
      </c>
      <c r="R7460">
        <v>0</v>
      </c>
      <c r="S7460" t="s">
        <v>90</v>
      </c>
      <c r="T7460" s="297">
        <v>46311.754166666666</v>
      </c>
    </row>
    <row r="7461" spans="1:20" x14ac:dyDescent="0.35">
      <c r="A7461" t="s">
        <v>120</v>
      </c>
      <c r="B7461" t="s">
        <v>121</v>
      </c>
      <c r="C7461" t="s">
        <v>89</v>
      </c>
      <c r="D7461" s="29">
        <v>46542</v>
      </c>
      <c r="E7461">
        <v>0</v>
      </c>
      <c r="F7461">
        <v>0</v>
      </c>
      <c r="G7461">
        <v>0</v>
      </c>
      <c r="H7461">
        <v>0</v>
      </c>
      <c r="R7461">
        <v>0</v>
      </c>
      <c r="S7461" t="s">
        <v>90</v>
      </c>
      <c r="T7461" s="297">
        <v>46311.754166666666</v>
      </c>
    </row>
    <row r="7462" spans="1:20" x14ac:dyDescent="0.35">
      <c r="A7462" t="s">
        <v>120</v>
      </c>
      <c r="B7462" t="s">
        <v>121</v>
      </c>
      <c r="C7462" t="s">
        <v>89</v>
      </c>
      <c r="D7462" s="29">
        <v>46543</v>
      </c>
      <c r="E7462">
        <v>0</v>
      </c>
      <c r="F7462">
        <v>0</v>
      </c>
      <c r="G7462">
        <v>0</v>
      </c>
      <c r="H7462">
        <v>0</v>
      </c>
      <c r="R7462">
        <v>0</v>
      </c>
      <c r="S7462" t="s">
        <v>90</v>
      </c>
      <c r="T7462" s="297">
        <v>46311.754166666666</v>
      </c>
    </row>
    <row r="7463" spans="1:20" x14ac:dyDescent="0.35">
      <c r="A7463" t="s">
        <v>120</v>
      </c>
      <c r="B7463" t="s">
        <v>121</v>
      </c>
      <c r="C7463" t="s">
        <v>89</v>
      </c>
      <c r="D7463" s="29">
        <v>46544</v>
      </c>
      <c r="E7463">
        <v>0</v>
      </c>
      <c r="F7463">
        <v>0</v>
      </c>
      <c r="G7463">
        <v>0</v>
      </c>
      <c r="H7463">
        <v>0</v>
      </c>
      <c r="R7463">
        <v>0</v>
      </c>
      <c r="S7463" t="s">
        <v>90</v>
      </c>
      <c r="T7463" s="297">
        <v>46311.754166666666</v>
      </c>
    </row>
    <row r="7464" spans="1:20" x14ac:dyDescent="0.35">
      <c r="A7464" t="s">
        <v>120</v>
      </c>
      <c r="B7464" t="s">
        <v>121</v>
      </c>
      <c r="C7464" t="s">
        <v>89</v>
      </c>
      <c r="D7464" s="29">
        <v>46545</v>
      </c>
      <c r="E7464">
        <v>0</v>
      </c>
      <c r="F7464">
        <v>0</v>
      </c>
      <c r="G7464">
        <v>0</v>
      </c>
      <c r="H7464">
        <v>0</v>
      </c>
      <c r="R7464">
        <v>0</v>
      </c>
      <c r="S7464" t="s">
        <v>90</v>
      </c>
      <c r="T7464" s="297">
        <v>46311.754166666666</v>
      </c>
    </row>
    <row r="7465" spans="1:20" x14ac:dyDescent="0.35">
      <c r="A7465" t="s">
        <v>120</v>
      </c>
      <c r="B7465" t="s">
        <v>121</v>
      </c>
      <c r="C7465" t="s">
        <v>89</v>
      </c>
      <c r="D7465" s="29">
        <v>46546</v>
      </c>
      <c r="E7465">
        <v>0</v>
      </c>
      <c r="F7465">
        <v>0</v>
      </c>
      <c r="G7465">
        <v>0</v>
      </c>
      <c r="H7465">
        <v>0</v>
      </c>
      <c r="R7465">
        <v>0</v>
      </c>
      <c r="S7465" t="s">
        <v>90</v>
      </c>
      <c r="T7465" s="297">
        <v>46311.754166666666</v>
      </c>
    </row>
    <row r="7466" spans="1:20" x14ac:dyDescent="0.35">
      <c r="A7466" t="s">
        <v>120</v>
      </c>
      <c r="B7466" t="s">
        <v>121</v>
      </c>
      <c r="C7466" t="s">
        <v>89</v>
      </c>
      <c r="D7466" s="29">
        <v>46547</v>
      </c>
      <c r="E7466">
        <v>0</v>
      </c>
      <c r="F7466">
        <v>0</v>
      </c>
      <c r="G7466">
        <v>0</v>
      </c>
      <c r="H7466">
        <v>0</v>
      </c>
      <c r="R7466">
        <v>0</v>
      </c>
      <c r="S7466" t="s">
        <v>90</v>
      </c>
      <c r="T7466" s="297">
        <v>46311.754166666666</v>
      </c>
    </row>
    <row r="7467" spans="1:20" x14ac:dyDescent="0.35">
      <c r="A7467" t="s">
        <v>120</v>
      </c>
      <c r="B7467" t="s">
        <v>121</v>
      </c>
      <c r="C7467" t="s">
        <v>89</v>
      </c>
      <c r="D7467" s="29">
        <v>46548</v>
      </c>
      <c r="E7467">
        <v>0</v>
      </c>
      <c r="F7467">
        <v>0</v>
      </c>
      <c r="G7467">
        <v>0</v>
      </c>
      <c r="H7467">
        <v>0</v>
      </c>
      <c r="R7467">
        <v>0</v>
      </c>
      <c r="S7467" t="s">
        <v>90</v>
      </c>
      <c r="T7467" s="297">
        <v>46311.754166666666</v>
      </c>
    </row>
    <row r="7468" spans="1:20" x14ac:dyDescent="0.35">
      <c r="A7468" t="s">
        <v>120</v>
      </c>
      <c r="B7468" t="s">
        <v>121</v>
      </c>
      <c r="C7468" t="s">
        <v>89</v>
      </c>
      <c r="D7468" s="29">
        <v>46549</v>
      </c>
      <c r="E7468">
        <v>0</v>
      </c>
      <c r="F7468">
        <v>0</v>
      </c>
      <c r="G7468">
        <v>0</v>
      </c>
      <c r="H7468">
        <v>0</v>
      </c>
      <c r="R7468">
        <v>0</v>
      </c>
      <c r="S7468" t="s">
        <v>90</v>
      </c>
      <c r="T7468" s="297">
        <v>46311.754166666666</v>
      </c>
    </row>
    <row r="7469" spans="1:20" x14ac:dyDescent="0.35">
      <c r="A7469" t="s">
        <v>120</v>
      </c>
      <c r="B7469" t="s">
        <v>121</v>
      </c>
      <c r="C7469" t="s">
        <v>89</v>
      </c>
      <c r="D7469" s="29">
        <v>46550</v>
      </c>
      <c r="E7469">
        <v>0</v>
      </c>
      <c r="F7469">
        <v>0</v>
      </c>
      <c r="G7469">
        <v>0</v>
      </c>
      <c r="H7469">
        <v>0</v>
      </c>
      <c r="R7469">
        <v>0</v>
      </c>
      <c r="S7469" t="s">
        <v>90</v>
      </c>
      <c r="T7469" s="297">
        <v>46311.754166666666</v>
      </c>
    </row>
    <row r="7470" spans="1:20" x14ac:dyDescent="0.35">
      <c r="A7470" t="s">
        <v>120</v>
      </c>
      <c r="B7470" t="s">
        <v>121</v>
      </c>
      <c r="C7470" t="s">
        <v>89</v>
      </c>
      <c r="D7470" s="29">
        <v>46551</v>
      </c>
      <c r="E7470">
        <v>0</v>
      </c>
      <c r="F7470">
        <v>0</v>
      </c>
      <c r="G7470">
        <v>0</v>
      </c>
      <c r="H7470">
        <v>0</v>
      </c>
      <c r="R7470">
        <v>0</v>
      </c>
      <c r="S7470" t="s">
        <v>90</v>
      </c>
      <c r="T7470" s="297">
        <v>46311.754166666666</v>
      </c>
    </row>
    <row r="7471" spans="1:20" x14ac:dyDescent="0.35">
      <c r="A7471" t="s">
        <v>120</v>
      </c>
      <c r="B7471" t="s">
        <v>121</v>
      </c>
      <c r="C7471" t="s">
        <v>89</v>
      </c>
      <c r="D7471" s="29">
        <v>46552</v>
      </c>
      <c r="E7471">
        <v>0</v>
      </c>
      <c r="F7471">
        <v>0</v>
      </c>
      <c r="G7471">
        <v>0</v>
      </c>
      <c r="H7471">
        <v>0</v>
      </c>
      <c r="R7471">
        <v>0</v>
      </c>
      <c r="S7471" t="s">
        <v>90</v>
      </c>
      <c r="T7471" s="297">
        <v>46311.754166666666</v>
      </c>
    </row>
    <row r="7472" spans="1:20" x14ac:dyDescent="0.35">
      <c r="A7472" t="s">
        <v>120</v>
      </c>
      <c r="B7472" t="s">
        <v>121</v>
      </c>
      <c r="C7472" t="s">
        <v>89</v>
      </c>
      <c r="D7472" s="29">
        <v>46553</v>
      </c>
      <c r="E7472">
        <v>0</v>
      </c>
      <c r="F7472">
        <v>0</v>
      </c>
      <c r="G7472">
        <v>0</v>
      </c>
      <c r="H7472">
        <v>0</v>
      </c>
      <c r="R7472">
        <v>0</v>
      </c>
      <c r="S7472" t="s">
        <v>90</v>
      </c>
      <c r="T7472" s="297">
        <v>46311.754166666666</v>
      </c>
    </row>
    <row r="7473" spans="1:20" x14ac:dyDescent="0.35">
      <c r="A7473" t="s">
        <v>120</v>
      </c>
      <c r="B7473" t="s">
        <v>121</v>
      </c>
      <c r="C7473" t="s">
        <v>89</v>
      </c>
      <c r="D7473" s="29">
        <v>46554</v>
      </c>
      <c r="E7473">
        <v>0</v>
      </c>
      <c r="F7473">
        <v>0</v>
      </c>
      <c r="G7473">
        <v>0</v>
      </c>
      <c r="H7473">
        <v>0</v>
      </c>
      <c r="R7473">
        <v>0</v>
      </c>
      <c r="S7473" t="s">
        <v>90</v>
      </c>
      <c r="T7473" s="297">
        <v>46311.754166666666</v>
      </c>
    </row>
    <row r="7474" spans="1:20" x14ac:dyDescent="0.35">
      <c r="A7474" t="s">
        <v>120</v>
      </c>
      <c r="B7474" t="s">
        <v>121</v>
      </c>
      <c r="C7474" t="s">
        <v>89</v>
      </c>
      <c r="D7474" s="29">
        <v>46555</v>
      </c>
      <c r="E7474">
        <v>0</v>
      </c>
      <c r="F7474">
        <v>0</v>
      </c>
      <c r="G7474">
        <v>0</v>
      </c>
      <c r="H7474">
        <v>0</v>
      </c>
      <c r="R7474">
        <v>0</v>
      </c>
      <c r="S7474" t="s">
        <v>90</v>
      </c>
      <c r="T7474" s="297">
        <v>46311.754166666666</v>
      </c>
    </row>
    <row r="7475" spans="1:20" x14ac:dyDescent="0.35">
      <c r="A7475" t="s">
        <v>120</v>
      </c>
      <c r="B7475" t="s">
        <v>121</v>
      </c>
      <c r="C7475" t="s">
        <v>89</v>
      </c>
      <c r="D7475" s="29">
        <v>46556</v>
      </c>
      <c r="E7475">
        <v>0</v>
      </c>
      <c r="F7475">
        <v>0</v>
      </c>
      <c r="G7475">
        <v>0</v>
      </c>
      <c r="H7475">
        <v>0</v>
      </c>
      <c r="R7475">
        <v>0</v>
      </c>
      <c r="S7475" t="s">
        <v>90</v>
      </c>
      <c r="T7475" s="297">
        <v>46311.754166666666</v>
      </c>
    </row>
    <row r="7476" spans="1:20" x14ac:dyDescent="0.35">
      <c r="A7476" t="s">
        <v>120</v>
      </c>
      <c r="B7476" t="s">
        <v>121</v>
      </c>
      <c r="C7476" t="s">
        <v>89</v>
      </c>
      <c r="D7476" s="29">
        <v>46557</v>
      </c>
      <c r="E7476">
        <v>0</v>
      </c>
      <c r="F7476">
        <v>0</v>
      </c>
      <c r="G7476">
        <v>0</v>
      </c>
      <c r="H7476">
        <v>0</v>
      </c>
      <c r="R7476">
        <v>0</v>
      </c>
      <c r="S7476" t="s">
        <v>90</v>
      </c>
      <c r="T7476" s="297">
        <v>46311.754166666666</v>
      </c>
    </row>
    <row r="7477" spans="1:20" x14ac:dyDescent="0.35">
      <c r="A7477" t="s">
        <v>120</v>
      </c>
      <c r="B7477" t="s">
        <v>121</v>
      </c>
      <c r="C7477" t="s">
        <v>89</v>
      </c>
      <c r="D7477" s="29">
        <v>46558</v>
      </c>
      <c r="E7477">
        <v>0</v>
      </c>
      <c r="F7477">
        <v>0</v>
      </c>
      <c r="G7477">
        <v>0</v>
      </c>
      <c r="H7477">
        <v>0</v>
      </c>
      <c r="R7477">
        <v>0</v>
      </c>
      <c r="S7477" t="s">
        <v>90</v>
      </c>
      <c r="T7477" s="297">
        <v>46311.754166666666</v>
      </c>
    </row>
    <row r="7478" spans="1:20" x14ac:dyDescent="0.35">
      <c r="A7478" t="s">
        <v>120</v>
      </c>
      <c r="B7478" t="s">
        <v>121</v>
      </c>
      <c r="C7478" t="s">
        <v>89</v>
      </c>
      <c r="D7478" s="29">
        <v>46559</v>
      </c>
      <c r="E7478">
        <v>0</v>
      </c>
      <c r="F7478">
        <v>0</v>
      </c>
      <c r="G7478">
        <v>0</v>
      </c>
      <c r="H7478">
        <v>0</v>
      </c>
      <c r="R7478">
        <v>0</v>
      </c>
      <c r="S7478" t="s">
        <v>90</v>
      </c>
      <c r="T7478" s="297">
        <v>46311.754166666666</v>
      </c>
    </row>
    <row r="7479" spans="1:20" x14ac:dyDescent="0.35">
      <c r="A7479" t="s">
        <v>120</v>
      </c>
      <c r="B7479" t="s">
        <v>121</v>
      </c>
      <c r="C7479" t="s">
        <v>89</v>
      </c>
      <c r="D7479" s="29">
        <v>46560</v>
      </c>
      <c r="E7479">
        <v>0</v>
      </c>
      <c r="F7479">
        <v>0</v>
      </c>
      <c r="G7479">
        <v>0</v>
      </c>
      <c r="H7479">
        <v>0</v>
      </c>
      <c r="R7479">
        <v>0</v>
      </c>
      <c r="S7479" t="s">
        <v>90</v>
      </c>
      <c r="T7479" s="297">
        <v>46311.754166666666</v>
      </c>
    </row>
    <row r="7480" spans="1:20" x14ac:dyDescent="0.35">
      <c r="A7480" t="s">
        <v>120</v>
      </c>
      <c r="B7480" t="s">
        <v>121</v>
      </c>
      <c r="C7480" t="s">
        <v>89</v>
      </c>
      <c r="D7480" s="29">
        <v>46561</v>
      </c>
      <c r="E7480">
        <v>0</v>
      </c>
      <c r="F7480">
        <v>0</v>
      </c>
      <c r="G7480">
        <v>0</v>
      </c>
      <c r="H7480">
        <v>0</v>
      </c>
      <c r="R7480">
        <v>0</v>
      </c>
      <c r="S7480" t="s">
        <v>90</v>
      </c>
      <c r="T7480" s="297">
        <v>46311.754166666666</v>
      </c>
    </row>
    <row r="7481" spans="1:20" x14ac:dyDescent="0.35">
      <c r="A7481" t="s">
        <v>120</v>
      </c>
      <c r="B7481" t="s">
        <v>121</v>
      </c>
      <c r="C7481" t="s">
        <v>89</v>
      </c>
      <c r="D7481" s="29">
        <v>46562</v>
      </c>
      <c r="E7481">
        <v>0</v>
      </c>
      <c r="F7481">
        <v>0</v>
      </c>
      <c r="G7481">
        <v>0</v>
      </c>
      <c r="H7481">
        <v>0</v>
      </c>
      <c r="R7481">
        <v>0</v>
      </c>
      <c r="S7481" t="s">
        <v>90</v>
      </c>
      <c r="T7481" s="297">
        <v>46311.754166666666</v>
      </c>
    </row>
    <row r="7482" spans="1:20" x14ac:dyDescent="0.35">
      <c r="A7482" t="s">
        <v>120</v>
      </c>
      <c r="B7482" t="s">
        <v>121</v>
      </c>
      <c r="C7482" t="s">
        <v>89</v>
      </c>
      <c r="D7482" s="29">
        <v>46563</v>
      </c>
      <c r="E7482">
        <v>0</v>
      </c>
      <c r="F7482">
        <v>0</v>
      </c>
      <c r="G7482">
        <v>0</v>
      </c>
      <c r="H7482">
        <v>0</v>
      </c>
      <c r="R7482">
        <v>0</v>
      </c>
      <c r="S7482" t="s">
        <v>90</v>
      </c>
      <c r="T7482" s="297">
        <v>46311.754166666666</v>
      </c>
    </row>
    <row r="7483" spans="1:20" x14ac:dyDescent="0.35">
      <c r="A7483" t="s">
        <v>120</v>
      </c>
      <c r="B7483" t="s">
        <v>121</v>
      </c>
      <c r="C7483" t="s">
        <v>89</v>
      </c>
      <c r="D7483" s="29">
        <v>46564</v>
      </c>
      <c r="E7483">
        <v>0</v>
      </c>
      <c r="F7483">
        <v>0</v>
      </c>
      <c r="G7483">
        <v>0</v>
      </c>
      <c r="H7483">
        <v>0</v>
      </c>
      <c r="R7483">
        <v>0</v>
      </c>
      <c r="S7483" t="s">
        <v>90</v>
      </c>
      <c r="T7483" s="297">
        <v>46311.754166666666</v>
      </c>
    </row>
    <row r="7484" spans="1:20" x14ac:dyDescent="0.35">
      <c r="A7484" t="s">
        <v>120</v>
      </c>
      <c r="B7484" t="s">
        <v>121</v>
      </c>
      <c r="C7484" t="s">
        <v>89</v>
      </c>
      <c r="D7484" s="29">
        <v>46565</v>
      </c>
      <c r="E7484">
        <v>0</v>
      </c>
      <c r="F7484">
        <v>0</v>
      </c>
      <c r="G7484">
        <v>0</v>
      </c>
      <c r="H7484">
        <v>0</v>
      </c>
      <c r="R7484">
        <v>0</v>
      </c>
      <c r="S7484" t="s">
        <v>90</v>
      </c>
      <c r="T7484" s="297">
        <v>46311.754166666666</v>
      </c>
    </row>
    <row r="7485" spans="1:20" x14ac:dyDescent="0.35">
      <c r="A7485" t="s">
        <v>120</v>
      </c>
      <c r="B7485" t="s">
        <v>121</v>
      </c>
      <c r="C7485" t="s">
        <v>89</v>
      </c>
      <c r="D7485" s="29">
        <v>46566</v>
      </c>
      <c r="E7485">
        <v>0</v>
      </c>
      <c r="F7485">
        <v>0</v>
      </c>
      <c r="G7485">
        <v>0</v>
      </c>
      <c r="H7485">
        <v>0</v>
      </c>
      <c r="R7485">
        <v>0</v>
      </c>
      <c r="S7485" t="s">
        <v>90</v>
      </c>
      <c r="T7485" s="297">
        <v>46311.754166666666</v>
      </c>
    </row>
    <row r="7486" spans="1:20" x14ac:dyDescent="0.35">
      <c r="A7486" t="s">
        <v>120</v>
      </c>
      <c r="B7486" t="s">
        <v>121</v>
      </c>
      <c r="C7486" t="s">
        <v>89</v>
      </c>
      <c r="D7486" s="29">
        <v>46567</v>
      </c>
      <c r="E7486">
        <v>0</v>
      </c>
      <c r="F7486">
        <v>0</v>
      </c>
      <c r="G7486">
        <v>0</v>
      </c>
      <c r="H7486">
        <v>0</v>
      </c>
      <c r="R7486">
        <v>0</v>
      </c>
      <c r="S7486" t="s">
        <v>90</v>
      </c>
      <c r="T7486" s="297">
        <v>46311.754166666666</v>
      </c>
    </row>
    <row r="7487" spans="1:20" x14ac:dyDescent="0.35">
      <c r="A7487" t="s">
        <v>120</v>
      </c>
      <c r="B7487" t="s">
        <v>121</v>
      </c>
      <c r="C7487" t="s">
        <v>89</v>
      </c>
      <c r="D7487" s="29">
        <v>46568</v>
      </c>
      <c r="E7487">
        <v>0</v>
      </c>
      <c r="F7487">
        <v>0</v>
      </c>
      <c r="G7487">
        <v>0</v>
      </c>
      <c r="H7487">
        <v>0</v>
      </c>
      <c r="R7487">
        <v>0</v>
      </c>
      <c r="S7487" t="s">
        <v>90</v>
      </c>
      <c r="T7487" s="297">
        <v>46311.754166666666</v>
      </c>
    </row>
    <row r="7488" spans="1:20" x14ac:dyDescent="0.35">
      <c r="A7488" t="s">
        <v>120</v>
      </c>
      <c r="B7488" t="s">
        <v>121</v>
      </c>
      <c r="C7488" t="s">
        <v>89</v>
      </c>
      <c r="D7488" s="29">
        <v>46569</v>
      </c>
      <c r="E7488">
        <v>0</v>
      </c>
      <c r="F7488">
        <v>0</v>
      </c>
      <c r="G7488">
        <v>0</v>
      </c>
      <c r="H7488">
        <v>0</v>
      </c>
      <c r="R7488">
        <v>0</v>
      </c>
      <c r="S7488" t="s">
        <v>90</v>
      </c>
      <c r="T7488" s="297">
        <v>46311.754166666666</v>
      </c>
    </row>
    <row r="7489" spans="1:20" x14ac:dyDescent="0.35">
      <c r="A7489" t="s">
        <v>120</v>
      </c>
      <c r="B7489" t="s">
        <v>121</v>
      </c>
      <c r="C7489" t="s">
        <v>89</v>
      </c>
      <c r="D7489" s="29">
        <v>46570</v>
      </c>
      <c r="E7489">
        <v>0</v>
      </c>
      <c r="F7489">
        <v>0</v>
      </c>
      <c r="G7489">
        <v>0</v>
      </c>
      <c r="H7489">
        <v>0</v>
      </c>
      <c r="R7489">
        <v>0</v>
      </c>
      <c r="S7489" t="s">
        <v>90</v>
      </c>
      <c r="T7489" s="297">
        <v>46311.754166666666</v>
      </c>
    </row>
    <row r="7490" spans="1:20" x14ac:dyDescent="0.35">
      <c r="A7490" t="s">
        <v>120</v>
      </c>
      <c r="B7490" t="s">
        <v>121</v>
      </c>
      <c r="C7490" t="s">
        <v>89</v>
      </c>
      <c r="D7490" s="29">
        <v>46571</v>
      </c>
      <c r="E7490">
        <v>0</v>
      </c>
      <c r="F7490">
        <v>0</v>
      </c>
      <c r="G7490">
        <v>0</v>
      </c>
      <c r="H7490">
        <v>0</v>
      </c>
      <c r="R7490">
        <v>0</v>
      </c>
      <c r="S7490" t="s">
        <v>90</v>
      </c>
      <c r="T7490" s="297">
        <v>46311.754166666666</v>
      </c>
    </row>
    <row r="7491" spans="1:20" x14ac:dyDescent="0.35">
      <c r="A7491" t="s">
        <v>120</v>
      </c>
      <c r="B7491" t="s">
        <v>121</v>
      </c>
      <c r="C7491" t="s">
        <v>89</v>
      </c>
      <c r="D7491" s="29">
        <v>46572</v>
      </c>
      <c r="E7491">
        <v>0</v>
      </c>
      <c r="F7491">
        <v>0</v>
      </c>
      <c r="G7491">
        <v>0</v>
      </c>
      <c r="H7491">
        <v>0</v>
      </c>
      <c r="R7491">
        <v>0</v>
      </c>
      <c r="S7491" t="s">
        <v>90</v>
      </c>
      <c r="T7491" s="297">
        <v>46311.754166666666</v>
      </c>
    </row>
    <row r="7492" spans="1:20" x14ac:dyDescent="0.35">
      <c r="A7492" t="s">
        <v>120</v>
      </c>
      <c r="B7492" t="s">
        <v>121</v>
      </c>
      <c r="C7492" t="s">
        <v>89</v>
      </c>
      <c r="D7492" s="29">
        <v>46573</v>
      </c>
      <c r="E7492">
        <v>0</v>
      </c>
      <c r="F7492">
        <v>0</v>
      </c>
      <c r="G7492">
        <v>0</v>
      </c>
      <c r="H7492">
        <v>0</v>
      </c>
      <c r="R7492">
        <v>0</v>
      </c>
      <c r="S7492" t="s">
        <v>90</v>
      </c>
      <c r="T7492" s="297">
        <v>46311.754166666666</v>
      </c>
    </row>
    <row r="7493" spans="1:20" x14ac:dyDescent="0.35">
      <c r="A7493" t="s">
        <v>120</v>
      </c>
      <c r="B7493" t="s">
        <v>121</v>
      </c>
      <c r="C7493" t="s">
        <v>89</v>
      </c>
      <c r="D7493" s="29">
        <v>46574</v>
      </c>
      <c r="E7493">
        <v>0</v>
      </c>
      <c r="F7493">
        <v>0</v>
      </c>
      <c r="G7493">
        <v>0</v>
      </c>
      <c r="H7493">
        <v>0</v>
      </c>
      <c r="R7493">
        <v>0</v>
      </c>
      <c r="S7493" t="s">
        <v>90</v>
      </c>
      <c r="T7493" s="297">
        <v>46311.754166666666</v>
      </c>
    </row>
    <row r="7494" spans="1:20" x14ac:dyDescent="0.35">
      <c r="A7494" t="s">
        <v>120</v>
      </c>
      <c r="B7494" t="s">
        <v>121</v>
      </c>
      <c r="C7494" t="s">
        <v>89</v>
      </c>
      <c r="D7494" s="29">
        <v>46575</v>
      </c>
      <c r="E7494">
        <v>0</v>
      </c>
      <c r="F7494">
        <v>0</v>
      </c>
      <c r="G7494">
        <v>0</v>
      </c>
      <c r="H7494">
        <v>0</v>
      </c>
      <c r="R7494">
        <v>0</v>
      </c>
      <c r="S7494" t="s">
        <v>90</v>
      </c>
      <c r="T7494" s="297">
        <v>46311.754166666666</v>
      </c>
    </row>
    <row r="7495" spans="1:20" x14ac:dyDescent="0.35">
      <c r="A7495" t="s">
        <v>120</v>
      </c>
      <c r="B7495" t="s">
        <v>121</v>
      </c>
      <c r="C7495" t="s">
        <v>89</v>
      </c>
      <c r="D7495" s="29">
        <v>46576</v>
      </c>
      <c r="E7495">
        <v>0</v>
      </c>
      <c r="F7495">
        <v>0</v>
      </c>
      <c r="G7495">
        <v>0</v>
      </c>
      <c r="H7495">
        <v>0</v>
      </c>
      <c r="R7495">
        <v>0</v>
      </c>
      <c r="S7495" t="s">
        <v>90</v>
      </c>
      <c r="T7495" s="297">
        <v>46311.754166666666</v>
      </c>
    </row>
    <row r="7496" spans="1:20" x14ac:dyDescent="0.35">
      <c r="A7496" t="s">
        <v>120</v>
      </c>
      <c r="B7496" t="s">
        <v>121</v>
      </c>
      <c r="C7496" t="s">
        <v>89</v>
      </c>
      <c r="D7496" s="29">
        <v>46577</v>
      </c>
      <c r="E7496">
        <v>0</v>
      </c>
      <c r="F7496">
        <v>0</v>
      </c>
      <c r="G7496">
        <v>0</v>
      </c>
      <c r="H7496">
        <v>0</v>
      </c>
      <c r="R7496">
        <v>0</v>
      </c>
      <c r="S7496" t="s">
        <v>90</v>
      </c>
      <c r="T7496" s="297">
        <v>46311.754166666666</v>
      </c>
    </row>
    <row r="7497" spans="1:20" x14ac:dyDescent="0.35">
      <c r="A7497" t="s">
        <v>120</v>
      </c>
      <c r="B7497" t="s">
        <v>121</v>
      </c>
      <c r="C7497" t="s">
        <v>89</v>
      </c>
      <c r="D7497" s="29">
        <v>46578</v>
      </c>
      <c r="E7497">
        <v>0</v>
      </c>
      <c r="F7497">
        <v>0</v>
      </c>
      <c r="G7497">
        <v>0</v>
      </c>
      <c r="H7497">
        <v>0</v>
      </c>
      <c r="R7497">
        <v>0</v>
      </c>
      <c r="S7497" t="s">
        <v>90</v>
      </c>
      <c r="T7497" s="297">
        <v>46311.754166666666</v>
      </c>
    </row>
    <row r="7498" spans="1:20" x14ac:dyDescent="0.35">
      <c r="A7498" t="s">
        <v>120</v>
      </c>
      <c r="B7498" t="s">
        <v>121</v>
      </c>
      <c r="C7498" t="s">
        <v>89</v>
      </c>
      <c r="D7498" s="29">
        <v>46579</v>
      </c>
      <c r="E7498">
        <v>0</v>
      </c>
      <c r="F7498">
        <v>0</v>
      </c>
      <c r="G7498">
        <v>0</v>
      </c>
      <c r="H7498">
        <v>0</v>
      </c>
      <c r="R7498">
        <v>0</v>
      </c>
      <c r="S7498" t="s">
        <v>90</v>
      </c>
      <c r="T7498" s="297">
        <v>46311.754166666666</v>
      </c>
    </row>
    <row r="7499" spans="1:20" x14ac:dyDescent="0.35">
      <c r="A7499" t="s">
        <v>120</v>
      </c>
      <c r="B7499" t="s">
        <v>121</v>
      </c>
      <c r="C7499" t="s">
        <v>89</v>
      </c>
      <c r="D7499" s="29">
        <v>46580</v>
      </c>
      <c r="E7499">
        <v>0</v>
      </c>
      <c r="F7499">
        <v>0</v>
      </c>
      <c r="G7499">
        <v>0</v>
      </c>
      <c r="H7499">
        <v>0</v>
      </c>
      <c r="R7499">
        <v>0</v>
      </c>
      <c r="S7499" t="s">
        <v>90</v>
      </c>
      <c r="T7499" s="297">
        <v>46311.754166666666</v>
      </c>
    </row>
    <row r="7500" spans="1:20" x14ac:dyDescent="0.35">
      <c r="A7500" t="s">
        <v>120</v>
      </c>
      <c r="B7500" t="s">
        <v>121</v>
      </c>
      <c r="C7500" t="s">
        <v>89</v>
      </c>
      <c r="D7500" s="29">
        <v>46581</v>
      </c>
      <c r="E7500">
        <v>0</v>
      </c>
      <c r="F7500">
        <v>0</v>
      </c>
      <c r="G7500">
        <v>0</v>
      </c>
      <c r="H7500">
        <v>0</v>
      </c>
      <c r="R7500">
        <v>0</v>
      </c>
      <c r="S7500" t="s">
        <v>90</v>
      </c>
      <c r="T7500" s="297">
        <v>46311.754166666666</v>
      </c>
    </row>
    <row r="7501" spans="1:20" x14ac:dyDescent="0.35">
      <c r="A7501" t="s">
        <v>120</v>
      </c>
      <c r="B7501" t="s">
        <v>121</v>
      </c>
      <c r="C7501" t="s">
        <v>89</v>
      </c>
      <c r="D7501" s="29">
        <v>46582</v>
      </c>
      <c r="E7501">
        <v>0</v>
      </c>
      <c r="F7501">
        <v>0</v>
      </c>
      <c r="G7501">
        <v>0</v>
      </c>
      <c r="H7501">
        <v>0</v>
      </c>
      <c r="R7501">
        <v>0</v>
      </c>
      <c r="S7501" t="s">
        <v>90</v>
      </c>
      <c r="T7501" s="297">
        <v>46311.754166666666</v>
      </c>
    </row>
    <row r="7502" spans="1:20" x14ac:dyDescent="0.35">
      <c r="A7502" t="s">
        <v>120</v>
      </c>
      <c r="B7502" t="s">
        <v>121</v>
      </c>
      <c r="C7502" t="s">
        <v>89</v>
      </c>
      <c r="D7502" s="29">
        <v>46583</v>
      </c>
      <c r="E7502">
        <v>0</v>
      </c>
      <c r="F7502">
        <v>0</v>
      </c>
      <c r="G7502">
        <v>0</v>
      </c>
      <c r="H7502">
        <v>0</v>
      </c>
      <c r="R7502">
        <v>0</v>
      </c>
      <c r="S7502" t="s">
        <v>90</v>
      </c>
      <c r="T7502" s="297">
        <v>46311.754166666666</v>
      </c>
    </row>
    <row r="7503" spans="1:20" x14ac:dyDescent="0.35">
      <c r="A7503" t="s">
        <v>120</v>
      </c>
      <c r="B7503" t="s">
        <v>121</v>
      </c>
      <c r="C7503" t="s">
        <v>89</v>
      </c>
      <c r="D7503" s="29">
        <v>46584</v>
      </c>
      <c r="E7503">
        <v>0</v>
      </c>
      <c r="F7503">
        <v>0</v>
      </c>
      <c r="G7503">
        <v>0</v>
      </c>
      <c r="H7503">
        <v>0</v>
      </c>
      <c r="R7503">
        <v>0</v>
      </c>
      <c r="S7503" t="s">
        <v>90</v>
      </c>
      <c r="T7503" s="297">
        <v>46311.754166666666</v>
      </c>
    </row>
    <row r="7504" spans="1:20" x14ac:dyDescent="0.35">
      <c r="A7504" t="s">
        <v>120</v>
      </c>
      <c r="B7504" t="s">
        <v>121</v>
      </c>
      <c r="C7504" t="s">
        <v>89</v>
      </c>
      <c r="D7504" s="29">
        <v>46585</v>
      </c>
      <c r="E7504">
        <v>0</v>
      </c>
      <c r="F7504">
        <v>0</v>
      </c>
      <c r="G7504">
        <v>0</v>
      </c>
      <c r="H7504">
        <v>0</v>
      </c>
      <c r="R7504">
        <v>0</v>
      </c>
      <c r="S7504" t="s">
        <v>90</v>
      </c>
      <c r="T7504" s="297">
        <v>46311.754166666666</v>
      </c>
    </row>
    <row r="7505" spans="1:20" x14ac:dyDescent="0.35">
      <c r="A7505" t="s">
        <v>120</v>
      </c>
      <c r="B7505" t="s">
        <v>121</v>
      </c>
      <c r="C7505" t="s">
        <v>89</v>
      </c>
      <c r="D7505" s="29">
        <v>46586</v>
      </c>
      <c r="E7505">
        <v>0</v>
      </c>
      <c r="F7505">
        <v>0</v>
      </c>
      <c r="G7505">
        <v>0</v>
      </c>
      <c r="H7505">
        <v>0</v>
      </c>
      <c r="R7505">
        <v>0</v>
      </c>
      <c r="S7505" t="s">
        <v>90</v>
      </c>
      <c r="T7505" s="297">
        <v>46311.754166666666</v>
      </c>
    </row>
    <row r="7506" spans="1:20" x14ac:dyDescent="0.35">
      <c r="A7506" t="s">
        <v>120</v>
      </c>
      <c r="B7506" t="s">
        <v>121</v>
      </c>
      <c r="C7506" t="s">
        <v>89</v>
      </c>
      <c r="D7506" s="29">
        <v>46587</v>
      </c>
      <c r="E7506">
        <v>0</v>
      </c>
      <c r="F7506">
        <v>0</v>
      </c>
      <c r="G7506">
        <v>0</v>
      </c>
      <c r="H7506">
        <v>0</v>
      </c>
      <c r="R7506">
        <v>0</v>
      </c>
      <c r="S7506" t="s">
        <v>90</v>
      </c>
      <c r="T7506" s="297">
        <v>46311.754166666666</v>
      </c>
    </row>
    <row r="7507" spans="1:20" x14ac:dyDescent="0.35">
      <c r="A7507" t="s">
        <v>120</v>
      </c>
      <c r="B7507" t="s">
        <v>121</v>
      </c>
      <c r="C7507" t="s">
        <v>89</v>
      </c>
      <c r="D7507" s="29">
        <v>46588</v>
      </c>
      <c r="E7507">
        <v>0</v>
      </c>
      <c r="F7507">
        <v>0</v>
      </c>
      <c r="G7507">
        <v>0</v>
      </c>
      <c r="H7507">
        <v>0</v>
      </c>
      <c r="R7507">
        <v>0</v>
      </c>
      <c r="S7507" t="s">
        <v>90</v>
      </c>
      <c r="T7507" s="297">
        <v>46311.754166666666</v>
      </c>
    </row>
    <row r="7508" spans="1:20" x14ac:dyDescent="0.35">
      <c r="A7508" t="s">
        <v>120</v>
      </c>
      <c r="B7508" t="s">
        <v>121</v>
      </c>
      <c r="C7508" t="s">
        <v>89</v>
      </c>
      <c r="D7508" s="29">
        <v>46589</v>
      </c>
      <c r="E7508">
        <v>0</v>
      </c>
      <c r="F7508">
        <v>0</v>
      </c>
      <c r="G7508">
        <v>0</v>
      </c>
      <c r="H7508">
        <v>0</v>
      </c>
      <c r="R7508">
        <v>0</v>
      </c>
      <c r="S7508" t="s">
        <v>90</v>
      </c>
      <c r="T7508" s="297">
        <v>46311.754166666666</v>
      </c>
    </row>
    <row r="7509" spans="1:20" x14ac:dyDescent="0.35">
      <c r="A7509" t="s">
        <v>120</v>
      </c>
      <c r="B7509" t="s">
        <v>121</v>
      </c>
      <c r="C7509" t="s">
        <v>89</v>
      </c>
      <c r="D7509" s="29">
        <v>46590</v>
      </c>
      <c r="E7509">
        <v>0</v>
      </c>
      <c r="F7509">
        <v>0</v>
      </c>
      <c r="G7509">
        <v>0</v>
      </c>
      <c r="H7509">
        <v>0</v>
      </c>
      <c r="R7509">
        <v>0</v>
      </c>
      <c r="S7509" t="s">
        <v>90</v>
      </c>
      <c r="T7509" s="297">
        <v>46311.754166666666</v>
      </c>
    </row>
    <row r="7510" spans="1:20" x14ac:dyDescent="0.35">
      <c r="A7510" t="s">
        <v>120</v>
      </c>
      <c r="B7510" t="s">
        <v>121</v>
      </c>
      <c r="C7510" t="s">
        <v>89</v>
      </c>
      <c r="D7510" s="29">
        <v>46591</v>
      </c>
      <c r="E7510">
        <v>0</v>
      </c>
      <c r="F7510">
        <v>0</v>
      </c>
      <c r="G7510">
        <v>0</v>
      </c>
      <c r="H7510">
        <v>0</v>
      </c>
      <c r="R7510">
        <v>0</v>
      </c>
      <c r="S7510" t="s">
        <v>90</v>
      </c>
      <c r="T7510" s="297">
        <v>46311.754166666666</v>
      </c>
    </row>
    <row r="7511" spans="1:20" x14ac:dyDescent="0.35">
      <c r="A7511" t="s">
        <v>120</v>
      </c>
      <c r="B7511" t="s">
        <v>121</v>
      </c>
      <c r="C7511" t="s">
        <v>89</v>
      </c>
      <c r="D7511" s="29">
        <v>46592</v>
      </c>
      <c r="E7511">
        <v>0</v>
      </c>
      <c r="F7511">
        <v>0</v>
      </c>
      <c r="G7511">
        <v>0</v>
      </c>
      <c r="H7511">
        <v>0</v>
      </c>
      <c r="R7511">
        <v>0</v>
      </c>
      <c r="S7511" t="s">
        <v>90</v>
      </c>
      <c r="T7511" s="297">
        <v>46311.754166666666</v>
      </c>
    </row>
    <row r="7512" spans="1:20" x14ac:dyDescent="0.35">
      <c r="A7512" t="s">
        <v>120</v>
      </c>
      <c r="B7512" t="s">
        <v>121</v>
      </c>
      <c r="C7512" t="s">
        <v>89</v>
      </c>
      <c r="D7512" s="29">
        <v>46593</v>
      </c>
      <c r="E7512">
        <v>0</v>
      </c>
      <c r="F7512">
        <v>0</v>
      </c>
      <c r="G7512">
        <v>0</v>
      </c>
      <c r="H7512">
        <v>0</v>
      </c>
      <c r="R7512">
        <v>0</v>
      </c>
      <c r="S7512" t="s">
        <v>90</v>
      </c>
      <c r="T7512" s="297">
        <v>46311.754166666666</v>
      </c>
    </row>
    <row r="7513" spans="1:20" x14ac:dyDescent="0.35">
      <c r="A7513" t="s">
        <v>120</v>
      </c>
      <c r="B7513" t="s">
        <v>121</v>
      </c>
      <c r="C7513" t="s">
        <v>89</v>
      </c>
      <c r="D7513" s="29">
        <v>46594</v>
      </c>
      <c r="E7513">
        <v>0</v>
      </c>
      <c r="F7513">
        <v>0</v>
      </c>
      <c r="G7513">
        <v>0</v>
      </c>
      <c r="H7513">
        <v>0</v>
      </c>
      <c r="R7513">
        <v>0</v>
      </c>
      <c r="S7513" t="s">
        <v>90</v>
      </c>
      <c r="T7513" s="297">
        <v>46311.754166666666</v>
      </c>
    </row>
    <row r="7514" spans="1:20" x14ac:dyDescent="0.35">
      <c r="A7514" t="s">
        <v>120</v>
      </c>
      <c r="B7514" t="s">
        <v>121</v>
      </c>
      <c r="C7514" t="s">
        <v>89</v>
      </c>
      <c r="D7514" s="29">
        <v>46595</v>
      </c>
      <c r="E7514">
        <v>0</v>
      </c>
      <c r="F7514">
        <v>0</v>
      </c>
      <c r="G7514">
        <v>0</v>
      </c>
      <c r="H7514">
        <v>0</v>
      </c>
      <c r="R7514">
        <v>0</v>
      </c>
      <c r="S7514" t="s">
        <v>90</v>
      </c>
      <c r="T7514" s="297">
        <v>46311.754166666666</v>
      </c>
    </row>
    <row r="7515" spans="1:20" x14ac:dyDescent="0.35">
      <c r="A7515" t="s">
        <v>120</v>
      </c>
      <c r="B7515" t="s">
        <v>121</v>
      </c>
      <c r="C7515" t="s">
        <v>89</v>
      </c>
      <c r="D7515" s="29">
        <v>46596</v>
      </c>
      <c r="E7515">
        <v>0</v>
      </c>
      <c r="F7515">
        <v>0</v>
      </c>
      <c r="G7515">
        <v>0</v>
      </c>
      <c r="H7515">
        <v>0</v>
      </c>
      <c r="R7515">
        <v>0</v>
      </c>
      <c r="S7515" t="s">
        <v>90</v>
      </c>
      <c r="T7515" s="297">
        <v>46311.754166666666</v>
      </c>
    </row>
    <row r="7516" spans="1:20" x14ac:dyDescent="0.35">
      <c r="A7516" t="s">
        <v>120</v>
      </c>
      <c r="B7516" t="s">
        <v>121</v>
      </c>
      <c r="C7516" t="s">
        <v>89</v>
      </c>
      <c r="D7516" s="29">
        <v>46597</v>
      </c>
      <c r="E7516">
        <v>0</v>
      </c>
      <c r="F7516">
        <v>0</v>
      </c>
      <c r="G7516">
        <v>0</v>
      </c>
      <c r="H7516">
        <v>0</v>
      </c>
      <c r="R7516">
        <v>0</v>
      </c>
      <c r="S7516" t="s">
        <v>90</v>
      </c>
      <c r="T7516" s="297">
        <v>46311.754166666666</v>
      </c>
    </row>
    <row r="7517" spans="1:20" x14ac:dyDescent="0.35">
      <c r="A7517" t="s">
        <v>120</v>
      </c>
      <c r="B7517" t="s">
        <v>121</v>
      </c>
      <c r="C7517" t="s">
        <v>89</v>
      </c>
      <c r="D7517" s="29">
        <v>46598</v>
      </c>
      <c r="E7517">
        <v>0</v>
      </c>
      <c r="F7517">
        <v>0</v>
      </c>
      <c r="G7517">
        <v>0</v>
      </c>
      <c r="H7517">
        <v>0</v>
      </c>
      <c r="R7517">
        <v>0</v>
      </c>
      <c r="S7517" t="s">
        <v>90</v>
      </c>
      <c r="T7517" s="297">
        <v>46311.754166666666</v>
      </c>
    </row>
    <row r="7518" spans="1:20" x14ac:dyDescent="0.35">
      <c r="A7518" t="s">
        <v>120</v>
      </c>
      <c r="B7518" t="s">
        <v>121</v>
      </c>
      <c r="C7518" t="s">
        <v>89</v>
      </c>
      <c r="D7518" s="29">
        <v>46599</v>
      </c>
      <c r="E7518">
        <v>0</v>
      </c>
      <c r="F7518">
        <v>0</v>
      </c>
      <c r="G7518">
        <v>0</v>
      </c>
      <c r="H7518">
        <v>0</v>
      </c>
      <c r="R7518">
        <v>0</v>
      </c>
      <c r="S7518" t="s">
        <v>90</v>
      </c>
      <c r="T7518" s="297">
        <v>46311.754166666666</v>
      </c>
    </row>
    <row r="7519" spans="1:20" x14ac:dyDescent="0.35">
      <c r="A7519" t="s">
        <v>120</v>
      </c>
      <c r="B7519" t="s">
        <v>121</v>
      </c>
      <c r="C7519" t="s">
        <v>89</v>
      </c>
      <c r="D7519" s="29">
        <v>46600</v>
      </c>
      <c r="E7519">
        <v>0</v>
      </c>
      <c r="F7519">
        <v>0</v>
      </c>
      <c r="G7519">
        <v>0</v>
      </c>
      <c r="H7519">
        <v>0</v>
      </c>
      <c r="R7519">
        <v>0</v>
      </c>
      <c r="S7519" t="s">
        <v>90</v>
      </c>
      <c r="T7519" s="297">
        <v>46311.754166666666</v>
      </c>
    </row>
    <row r="7520" spans="1:20" x14ac:dyDescent="0.35">
      <c r="A7520" t="s">
        <v>120</v>
      </c>
      <c r="B7520" t="s">
        <v>121</v>
      </c>
      <c r="C7520" t="s">
        <v>89</v>
      </c>
      <c r="D7520" s="29">
        <v>46601</v>
      </c>
      <c r="E7520">
        <v>0</v>
      </c>
      <c r="F7520">
        <v>0</v>
      </c>
      <c r="G7520">
        <v>0</v>
      </c>
      <c r="H7520">
        <v>0</v>
      </c>
      <c r="R7520">
        <v>0</v>
      </c>
      <c r="S7520" t="s">
        <v>90</v>
      </c>
      <c r="T7520" s="297">
        <v>46311.754166666666</v>
      </c>
    </row>
    <row r="7521" spans="1:20" x14ac:dyDescent="0.35">
      <c r="A7521" t="s">
        <v>120</v>
      </c>
      <c r="B7521" t="s">
        <v>121</v>
      </c>
      <c r="C7521" t="s">
        <v>89</v>
      </c>
      <c r="D7521" s="29">
        <v>46602</v>
      </c>
      <c r="E7521">
        <v>0</v>
      </c>
      <c r="F7521">
        <v>0</v>
      </c>
      <c r="G7521">
        <v>0</v>
      </c>
      <c r="H7521">
        <v>0</v>
      </c>
      <c r="R7521">
        <v>0</v>
      </c>
      <c r="S7521" t="s">
        <v>90</v>
      </c>
      <c r="T7521" s="297">
        <v>46311.754166666666</v>
      </c>
    </row>
    <row r="7522" spans="1:20" x14ac:dyDescent="0.35">
      <c r="A7522" t="s">
        <v>120</v>
      </c>
      <c r="B7522" t="s">
        <v>121</v>
      </c>
      <c r="C7522" t="s">
        <v>89</v>
      </c>
      <c r="D7522" s="29">
        <v>46603</v>
      </c>
      <c r="E7522">
        <v>0</v>
      </c>
      <c r="F7522">
        <v>0</v>
      </c>
      <c r="G7522">
        <v>0</v>
      </c>
      <c r="H7522">
        <v>0</v>
      </c>
      <c r="R7522">
        <v>0</v>
      </c>
      <c r="S7522" t="s">
        <v>90</v>
      </c>
      <c r="T7522" s="297">
        <v>46311.754166666666</v>
      </c>
    </row>
    <row r="7523" spans="1:20" x14ac:dyDescent="0.35">
      <c r="A7523" t="s">
        <v>120</v>
      </c>
      <c r="B7523" t="s">
        <v>121</v>
      </c>
      <c r="C7523" t="s">
        <v>89</v>
      </c>
      <c r="D7523" s="29">
        <v>46604</v>
      </c>
      <c r="E7523">
        <v>0</v>
      </c>
      <c r="F7523">
        <v>0</v>
      </c>
      <c r="G7523">
        <v>0</v>
      </c>
      <c r="H7523">
        <v>0</v>
      </c>
      <c r="R7523">
        <v>0</v>
      </c>
      <c r="S7523" t="s">
        <v>90</v>
      </c>
      <c r="T7523" s="297">
        <v>46311.754166666666</v>
      </c>
    </row>
    <row r="7524" spans="1:20" x14ac:dyDescent="0.35">
      <c r="A7524" t="s">
        <v>120</v>
      </c>
      <c r="B7524" t="s">
        <v>121</v>
      </c>
      <c r="C7524" t="s">
        <v>89</v>
      </c>
      <c r="D7524" s="29">
        <v>46605</v>
      </c>
      <c r="E7524">
        <v>0</v>
      </c>
      <c r="F7524">
        <v>0</v>
      </c>
      <c r="G7524">
        <v>0</v>
      </c>
      <c r="H7524">
        <v>0</v>
      </c>
      <c r="R7524">
        <v>0</v>
      </c>
      <c r="S7524" t="s">
        <v>90</v>
      </c>
      <c r="T7524" s="297">
        <v>46311.754166666666</v>
      </c>
    </row>
    <row r="7525" spans="1:20" x14ac:dyDescent="0.35">
      <c r="A7525" t="s">
        <v>120</v>
      </c>
      <c r="B7525" t="s">
        <v>121</v>
      </c>
      <c r="C7525" t="s">
        <v>89</v>
      </c>
      <c r="D7525" s="29">
        <v>46606</v>
      </c>
      <c r="E7525">
        <v>0</v>
      </c>
      <c r="F7525">
        <v>0</v>
      </c>
      <c r="G7525">
        <v>0</v>
      </c>
      <c r="H7525">
        <v>0</v>
      </c>
      <c r="R7525">
        <v>0</v>
      </c>
      <c r="S7525" t="s">
        <v>90</v>
      </c>
      <c r="T7525" s="297">
        <v>46311.754166666666</v>
      </c>
    </row>
    <row r="7526" spans="1:20" x14ac:dyDescent="0.35">
      <c r="A7526" t="s">
        <v>120</v>
      </c>
      <c r="B7526" t="s">
        <v>121</v>
      </c>
      <c r="C7526" t="s">
        <v>89</v>
      </c>
      <c r="D7526" s="29">
        <v>46607</v>
      </c>
      <c r="E7526">
        <v>0</v>
      </c>
      <c r="F7526">
        <v>0</v>
      </c>
      <c r="G7526">
        <v>0</v>
      </c>
      <c r="H7526">
        <v>0</v>
      </c>
      <c r="R7526">
        <v>0</v>
      </c>
      <c r="S7526" t="s">
        <v>90</v>
      </c>
      <c r="T7526" s="297">
        <v>46311.754166666666</v>
      </c>
    </row>
    <row r="7527" spans="1:20" x14ac:dyDescent="0.35">
      <c r="A7527" t="s">
        <v>120</v>
      </c>
      <c r="B7527" t="s">
        <v>121</v>
      </c>
      <c r="C7527" t="s">
        <v>89</v>
      </c>
      <c r="D7527" s="29">
        <v>46608</v>
      </c>
      <c r="E7527">
        <v>0</v>
      </c>
      <c r="F7527">
        <v>0</v>
      </c>
      <c r="G7527">
        <v>0</v>
      </c>
      <c r="H7527">
        <v>0</v>
      </c>
      <c r="R7527">
        <v>0</v>
      </c>
      <c r="S7527" t="s">
        <v>90</v>
      </c>
      <c r="T7527" s="297">
        <v>46311.754166666666</v>
      </c>
    </row>
    <row r="7528" spans="1:20" x14ac:dyDescent="0.35">
      <c r="A7528" t="s">
        <v>120</v>
      </c>
      <c r="B7528" t="s">
        <v>121</v>
      </c>
      <c r="C7528" t="s">
        <v>89</v>
      </c>
      <c r="D7528" s="29">
        <v>46609</v>
      </c>
      <c r="E7528">
        <v>0</v>
      </c>
      <c r="F7528">
        <v>0</v>
      </c>
      <c r="G7528">
        <v>0</v>
      </c>
      <c r="H7528">
        <v>0</v>
      </c>
      <c r="R7528">
        <v>0</v>
      </c>
      <c r="S7528" t="s">
        <v>90</v>
      </c>
      <c r="T7528" s="297">
        <v>46311.754166666666</v>
      </c>
    </row>
    <row r="7529" spans="1:20" x14ac:dyDescent="0.35">
      <c r="A7529" t="s">
        <v>120</v>
      </c>
      <c r="B7529" t="s">
        <v>121</v>
      </c>
      <c r="C7529" t="s">
        <v>89</v>
      </c>
      <c r="D7529" s="29">
        <v>46610</v>
      </c>
      <c r="E7529">
        <v>0</v>
      </c>
      <c r="F7529">
        <v>0</v>
      </c>
      <c r="G7529">
        <v>0</v>
      </c>
      <c r="H7529">
        <v>0</v>
      </c>
      <c r="R7529">
        <v>0</v>
      </c>
      <c r="S7529" t="s">
        <v>90</v>
      </c>
      <c r="T7529" s="297">
        <v>46311.754166666666</v>
      </c>
    </row>
    <row r="7530" spans="1:20" x14ac:dyDescent="0.35">
      <c r="A7530" t="s">
        <v>120</v>
      </c>
      <c r="B7530" t="s">
        <v>121</v>
      </c>
      <c r="C7530" t="s">
        <v>89</v>
      </c>
      <c r="D7530" s="29">
        <v>46611</v>
      </c>
      <c r="E7530">
        <v>0</v>
      </c>
      <c r="F7530">
        <v>0</v>
      </c>
      <c r="G7530">
        <v>0</v>
      </c>
      <c r="H7530">
        <v>0</v>
      </c>
      <c r="R7530">
        <v>0</v>
      </c>
      <c r="S7530" t="s">
        <v>90</v>
      </c>
      <c r="T7530" s="297">
        <v>46311.754166666666</v>
      </c>
    </row>
    <row r="7531" spans="1:20" x14ac:dyDescent="0.35">
      <c r="A7531" t="s">
        <v>120</v>
      </c>
      <c r="B7531" t="s">
        <v>121</v>
      </c>
      <c r="C7531" t="s">
        <v>89</v>
      </c>
      <c r="D7531" s="29">
        <v>46612</v>
      </c>
      <c r="E7531">
        <v>0</v>
      </c>
      <c r="F7531">
        <v>0</v>
      </c>
      <c r="G7531">
        <v>0</v>
      </c>
      <c r="H7531">
        <v>0</v>
      </c>
      <c r="R7531">
        <v>0</v>
      </c>
      <c r="S7531" t="s">
        <v>90</v>
      </c>
      <c r="T7531" s="297">
        <v>46311.754166666666</v>
      </c>
    </row>
    <row r="7532" spans="1:20" x14ac:dyDescent="0.35">
      <c r="A7532" t="s">
        <v>120</v>
      </c>
      <c r="B7532" t="s">
        <v>121</v>
      </c>
      <c r="C7532" t="s">
        <v>89</v>
      </c>
      <c r="D7532" s="29">
        <v>46613</v>
      </c>
      <c r="E7532">
        <v>0</v>
      </c>
      <c r="F7532">
        <v>0</v>
      </c>
      <c r="G7532">
        <v>0</v>
      </c>
      <c r="H7532">
        <v>0</v>
      </c>
      <c r="R7532">
        <v>0</v>
      </c>
      <c r="S7532" t="s">
        <v>90</v>
      </c>
      <c r="T7532" s="297">
        <v>46311.754166666666</v>
      </c>
    </row>
    <row r="7533" spans="1:20" x14ac:dyDescent="0.35">
      <c r="A7533" t="s">
        <v>120</v>
      </c>
      <c r="B7533" t="s">
        <v>121</v>
      </c>
      <c r="C7533" t="s">
        <v>89</v>
      </c>
      <c r="D7533" s="29">
        <v>46614</v>
      </c>
      <c r="E7533">
        <v>0</v>
      </c>
      <c r="F7533">
        <v>0</v>
      </c>
      <c r="G7533">
        <v>0</v>
      </c>
      <c r="H7533">
        <v>0</v>
      </c>
      <c r="R7533">
        <v>0</v>
      </c>
      <c r="S7533" t="s">
        <v>90</v>
      </c>
      <c r="T7533" s="297">
        <v>46311.754166666666</v>
      </c>
    </row>
    <row r="7534" spans="1:20" x14ac:dyDescent="0.35">
      <c r="A7534" t="s">
        <v>120</v>
      </c>
      <c r="B7534" t="s">
        <v>121</v>
      </c>
      <c r="C7534" t="s">
        <v>89</v>
      </c>
      <c r="D7534" s="29">
        <v>46615</v>
      </c>
      <c r="E7534">
        <v>0</v>
      </c>
      <c r="F7534">
        <v>0</v>
      </c>
      <c r="G7534">
        <v>0</v>
      </c>
      <c r="H7534">
        <v>0</v>
      </c>
      <c r="R7534">
        <v>0</v>
      </c>
      <c r="S7534" t="s">
        <v>90</v>
      </c>
      <c r="T7534" s="297">
        <v>46311.754166666666</v>
      </c>
    </row>
    <row r="7535" spans="1:20" x14ac:dyDescent="0.35">
      <c r="A7535" t="s">
        <v>120</v>
      </c>
      <c r="B7535" t="s">
        <v>121</v>
      </c>
      <c r="C7535" t="s">
        <v>89</v>
      </c>
      <c r="D7535" s="29">
        <v>46616</v>
      </c>
      <c r="E7535">
        <v>0</v>
      </c>
      <c r="F7535">
        <v>0</v>
      </c>
      <c r="G7535">
        <v>0</v>
      </c>
      <c r="H7535">
        <v>0</v>
      </c>
      <c r="R7535">
        <v>0</v>
      </c>
      <c r="S7535" t="s">
        <v>90</v>
      </c>
      <c r="T7535" s="297">
        <v>46311.754166666666</v>
      </c>
    </row>
    <row r="7536" spans="1:20" x14ac:dyDescent="0.35">
      <c r="A7536" t="s">
        <v>120</v>
      </c>
      <c r="B7536" t="s">
        <v>121</v>
      </c>
      <c r="C7536" t="s">
        <v>89</v>
      </c>
      <c r="D7536" s="29">
        <v>46617</v>
      </c>
      <c r="E7536">
        <v>0</v>
      </c>
      <c r="F7536">
        <v>0</v>
      </c>
      <c r="G7536">
        <v>0</v>
      </c>
      <c r="H7536">
        <v>0</v>
      </c>
      <c r="R7536">
        <v>0</v>
      </c>
      <c r="S7536" t="s">
        <v>90</v>
      </c>
      <c r="T7536" s="297">
        <v>46311.754166666666</v>
      </c>
    </row>
    <row r="7537" spans="1:20" x14ac:dyDescent="0.35">
      <c r="A7537" t="s">
        <v>120</v>
      </c>
      <c r="B7537" t="s">
        <v>121</v>
      </c>
      <c r="C7537" t="s">
        <v>89</v>
      </c>
      <c r="D7537" s="29">
        <v>46618</v>
      </c>
      <c r="E7537">
        <v>0</v>
      </c>
      <c r="F7537">
        <v>0</v>
      </c>
      <c r="G7537">
        <v>0</v>
      </c>
      <c r="H7537">
        <v>0</v>
      </c>
      <c r="R7537">
        <v>0</v>
      </c>
      <c r="S7537" t="s">
        <v>90</v>
      </c>
      <c r="T7537" s="297">
        <v>46311.754166666666</v>
      </c>
    </row>
    <row r="7538" spans="1:20" x14ac:dyDescent="0.35">
      <c r="A7538" t="s">
        <v>120</v>
      </c>
      <c r="B7538" t="s">
        <v>121</v>
      </c>
      <c r="C7538" t="s">
        <v>89</v>
      </c>
      <c r="D7538" s="29">
        <v>46619</v>
      </c>
      <c r="E7538">
        <v>0</v>
      </c>
      <c r="F7538">
        <v>0</v>
      </c>
      <c r="G7538">
        <v>0</v>
      </c>
      <c r="H7538">
        <v>0</v>
      </c>
      <c r="R7538">
        <v>0</v>
      </c>
      <c r="S7538" t="s">
        <v>90</v>
      </c>
      <c r="T7538" s="297">
        <v>46311.754166666666</v>
      </c>
    </row>
    <row r="7539" spans="1:20" x14ac:dyDescent="0.35">
      <c r="A7539" t="s">
        <v>120</v>
      </c>
      <c r="B7539" t="s">
        <v>121</v>
      </c>
      <c r="C7539" t="s">
        <v>89</v>
      </c>
      <c r="D7539" s="29">
        <v>46620</v>
      </c>
      <c r="E7539">
        <v>0</v>
      </c>
      <c r="F7539">
        <v>0</v>
      </c>
      <c r="G7539">
        <v>0</v>
      </c>
      <c r="H7539">
        <v>0</v>
      </c>
      <c r="R7539">
        <v>0</v>
      </c>
      <c r="S7539" t="s">
        <v>90</v>
      </c>
      <c r="T7539" s="297">
        <v>46311.754166666666</v>
      </c>
    </row>
    <row r="7540" spans="1:20" x14ac:dyDescent="0.35">
      <c r="A7540" t="s">
        <v>120</v>
      </c>
      <c r="B7540" t="s">
        <v>121</v>
      </c>
      <c r="C7540" t="s">
        <v>89</v>
      </c>
      <c r="D7540" s="29">
        <v>46621</v>
      </c>
      <c r="E7540">
        <v>0</v>
      </c>
      <c r="F7540">
        <v>0</v>
      </c>
      <c r="G7540">
        <v>0</v>
      </c>
      <c r="H7540">
        <v>0</v>
      </c>
      <c r="R7540">
        <v>0</v>
      </c>
      <c r="S7540" t="s">
        <v>90</v>
      </c>
      <c r="T7540" s="297">
        <v>46311.754166666666</v>
      </c>
    </row>
    <row r="7541" spans="1:20" x14ac:dyDescent="0.35">
      <c r="A7541" t="s">
        <v>120</v>
      </c>
      <c r="B7541" t="s">
        <v>121</v>
      </c>
      <c r="C7541" t="s">
        <v>89</v>
      </c>
      <c r="D7541" s="29">
        <v>46622</v>
      </c>
      <c r="E7541">
        <v>0</v>
      </c>
      <c r="F7541">
        <v>0</v>
      </c>
      <c r="G7541">
        <v>0</v>
      </c>
      <c r="H7541">
        <v>0</v>
      </c>
      <c r="R7541">
        <v>0</v>
      </c>
      <c r="S7541" t="s">
        <v>90</v>
      </c>
      <c r="T7541" s="297">
        <v>46311.754166666666</v>
      </c>
    </row>
    <row r="7542" spans="1:20" x14ac:dyDescent="0.35">
      <c r="A7542" t="s">
        <v>120</v>
      </c>
      <c r="B7542" t="s">
        <v>121</v>
      </c>
      <c r="C7542" t="s">
        <v>89</v>
      </c>
      <c r="D7542" s="29">
        <v>46623</v>
      </c>
      <c r="E7542">
        <v>0</v>
      </c>
      <c r="F7542">
        <v>0</v>
      </c>
      <c r="G7542">
        <v>0</v>
      </c>
      <c r="H7542">
        <v>0</v>
      </c>
      <c r="R7542">
        <v>0</v>
      </c>
      <c r="S7542" t="s">
        <v>90</v>
      </c>
      <c r="T7542" s="297">
        <v>46311.754166666666</v>
      </c>
    </row>
    <row r="7543" spans="1:20" x14ac:dyDescent="0.35">
      <c r="A7543" t="s">
        <v>120</v>
      </c>
      <c r="B7543" t="s">
        <v>121</v>
      </c>
      <c r="C7543" t="s">
        <v>89</v>
      </c>
      <c r="D7543" s="29">
        <v>46624</v>
      </c>
      <c r="E7543">
        <v>0</v>
      </c>
      <c r="F7543">
        <v>0</v>
      </c>
      <c r="G7543">
        <v>0</v>
      </c>
      <c r="H7543">
        <v>0</v>
      </c>
      <c r="R7543">
        <v>0</v>
      </c>
      <c r="S7543" t="s">
        <v>90</v>
      </c>
      <c r="T7543" s="297">
        <v>46311.754166666666</v>
      </c>
    </row>
    <row r="7544" spans="1:20" x14ac:dyDescent="0.35">
      <c r="A7544" t="s">
        <v>120</v>
      </c>
      <c r="B7544" t="s">
        <v>121</v>
      </c>
      <c r="C7544" t="s">
        <v>89</v>
      </c>
      <c r="D7544" s="29">
        <v>46625</v>
      </c>
      <c r="E7544">
        <v>0</v>
      </c>
      <c r="F7544">
        <v>0</v>
      </c>
      <c r="G7544">
        <v>0</v>
      </c>
      <c r="H7544">
        <v>0</v>
      </c>
      <c r="R7544">
        <v>0</v>
      </c>
      <c r="S7544" t="s">
        <v>90</v>
      </c>
      <c r="T7544" s="297">
        <v>46311.754166666666</v>
      </c>
    </row>
    <row r="7545" spans="1:20" x14ac:dyDescent="0.35">
      <c r="A7545" t="s">
        <v>120</v>
      </c>
      <c r="B7545" t="s">
        <v>121</v>
      </c>
      <c r="C7545" t="s">
        <v>89</v>
      </c>
      <c r="D7545" s="29">
        <v>46626</v>
      </c>
      <c r="E7545">
        <v>0</v>
      </c>
      <c r="F7545">
        <v>0</v>
      </c>
      <c r="G7545">
        <v>0</v>
      </c>
      <c r="H7545">
        <v>0</v>
      </c>
      <c r="R7545">
        <v>0</v>
      </c>
      <c r="S7545" t="s">
        <v>90</v>
      </c>
      <c r="T7545" s="297">
        <v>46311.754166666666</v>
      </c>
    </row>
    <row r="7546" spans="1:20" x14ac:dyDescent="0.35">
      <c r="A7546" t="s">
        <v>120</v>
      </c>
      <c r="B7546" t="s">
        <v>121</v>
      </c>
      <c r="C7546" t="s">
        <v>89</v>
      </c>
      <c r="D7546" s="29">
        <v>46627</v>
      </c>
      <c r="E7546">
        <v>0</v>
      </c>
      <c r="F7546">
        <v>0</v>
      </c>
      <c r="G7546">
        <v>0</v>
      </c>
      <c r="H7546">
        <v>0</v>
      </c>
      <c r="R7546">
        <v>0</v>
      </c>
      <c r="S7546" t="s">
        <v>90</v>
      </c>
      <c r="T7546" s="297">
        <v>46311.754166666666</v>
      </c>
    </row>
    <row r="7547" spans="1:20" x14ac:dyDescent="0.35">
      <c r="A7547" t="s">
        <v>120</v>
      </c>
      <c r="B7547" t="s">
        <v>121</v>
      </c>
      <c r="C7547" t="s">
        <v>89</v>
      </c>
      <c r="D7547" s="29">
        <v>46628</v>
      </c>
      <c r="E7547">
        <v>0</v>
      </c>
      <c r="F7547">
        <v>0</v>
      </c>
      <c r="G7547">
        <v>0</v>
      </c>
      <c r="H7547">
        <v>0</v>
      </c>
      <c r="R7547">
        <v>0</v>
      </c>
      <c r="S7547" t="s">
        <v>90</v>
      </c>
      <c r="T7547" s="297">
        <v>46311.754166666666</v>
      </c>
    </row>
    <row r="7548" spans="1:20" x14ac:dyDescent="0.35">
      <c r="A7548" t="s">
        <v>120</v>
      </c>
      <c r="B7548" t="s">
        <v>121</v>
      </c>
      <c r="C7548" t="s">
        <v>89</v>
      </c>
      <c r="D7548" s="29">
        <v>46629</v>
      </c>
      <c r="E7548">
        <v>0</v>
      </c>
      <c r="F7548">
        <v>0</v>
      </c>
      <c r="G7548">
        <v>0</v>
      </c>
      <c r="H7548">
        <v>0</v>
      </c>
      <c r="R7548">
        <v>0</v>
      </c>
      <c r="S7548" t="s">
        <v>90</v>
      </c>
      <c r="T7548" s="297">
        <v>46311.754166666666</v>
      </c>
    </row>
    <row r="7549" spans="1:20" x14ac:dyDescent="0.35">
      <c r="A7549" t="s">
        <v>120</v>
      </c>
      <c r="B7549" t="s">
        <v>121</v>
      </c>
      <c r="C7549" t="s">
        <v>89</v>
      </c>
      <c r="D7549" s="29">
        <v>46630</v>
      </c>
      <c r="E7549">
        <v>0</v>
      </c>
      <c r="F7549">
        <v>0</v>
      </c>
      <c r="G7549">
        <v>0</v>
      </c>
      <c r="H7549">
        <v>0</v>
      </c>
      <c r="R7549">
        <v>0</v>
      </c>
      <c r="S7549" t="s">
        <v>90</v>
      </c>
      <c r="T7549" s="297">
        <v>46311.754166666666</v>
      </c>
    </row>
    <row r="7550" spans="1:20" x14ac:dyDescent="0.35">
      <c r="A7550" t="s">
        <v>120</v>
      </c>
      <c r="B7550" t="s">
        <v>121</v>
      </c>
      <c r="C7550" t="s">
        <v>89</v>
      </c>
      <c r="D7550" s="29">
        <v>46631</v>
      </c>
      <c r="E7550">
        <v>0</v>
      </c>
      <c r="F7550">
        <v>0</v>
      </c>
      <c r="G7550">
        <v>0</v>
      </c>
      <c r="H7550">
        <v>0</v>
      </c>
      <c r="R7550">
        <v>0</v>
      </c>
      <c r="S7550" t="s">
        <v>90</v>
      </c>
      <c r="T7550" s="297">
        <v>46311.754166666666</v>
      </c>
    </row>
    <row r="7551" spans="1:20" x14ac:dyDescent="0.35">
      <c r="A7551" t="s">
        <v>120</v>
      </c>
      <c r="B7551" t="s">
        <v>121</v>
      </c>
      <c r="C7551" t="s">
        <v>89</v>
      </c>
      <c r="D7551" s="29">
        <v>46632</v>
      </c>
      <c r="E7551">
        <v>0</v>
      </c>
      <c r="F7551">
        <v>0</v>
      </c>
      <c r="G7551">
        <v>0</v>
      </c>
      <c r="H7551">
        <v>0</v>
      </c>
      <c r="R7551">
        <v>0</v>
      </c>
      <c r="S7551" t="s">
        <v>90</v>
      </c>
      <c r="T7551" s="297">
        <v>46311.754166666666</v>
      </c>
    </row>
    <row r="7552" spans="1:20" x14ac:dyDescent="0.35">
      <c r="A7552" t="s">
        <v>120</v>
      </c>
      <c r="B7552" t="s">
        <v>121</v>
      </c>
      <c r="C7552" t="s">
        <v>89</v>
      </c>
      <c r="D7552" s="29">
        <v>46633</v>
      </c>
      <c r="E7552">
        <v>0</v>
      </c>
      <c r="F7552">
        <v>0</v>
      </c>
      <c r="G7552">
        <v>0</v>
      </c>
      <c r="H7552">
        <v>0</v>
      </c>
      <c r="R7552">
        <v>0</v>
      </c>
      <c r="S7552" t="s">
        <v>90</v>
      </c>
      <c r="T7552" s="297">
        <v>46311.754166666666</v>
      </c>
    </row>
    <row r="7553" spans="1:20" x14ac:dyDescent="0.35">
      <c r="A7553" t="s">
        <v>120</v>
      </c>
      <c r="B7553" t="s">
        <v>121</v>
      </c>
      <c r="C7553" t="s">
        <v>89</v>
      </c>
      <c r="D7553" s="29">
        <v>46634</v>
      </c>
      <c r="E7553">
        <v>0</v>
      </c>
      <c r="F7553">
        <v>0</v>
      </c>
      <c r="G7553">
        <v>0</v>
      </c>
      <c r="H7553">
        <v>0</v>
      </c>
      <c r="R7553">
        <v>0</v>
      </c>
      <c r="S7553" t="s">
        <v>90</v>
      </c>
      <c r="T7553" s="297">
        <v>46311.754166666666</v>
      </c>
    </row>
    <row r="7554" spans="1:20" x14ac:dyDescent="0.35">
      <c r="A7554" t="s">
        <v>120</v>
      </c>
      <c r="B7554" t="s">
        <v>121</v>
      </c>
      <c r="C7554" t="s">
        <v>89</v>
      </c>
      <c r="D7554" s="29">
        <v>46635</v>
      </c>
      <c r="E7554">
        <v>0</v>
      </c>
      <c r="F7554">
        <v>0</v>
      </c>
      <c r="G7554">
        <v>0</v>
      </c>
      <c r="H7554">
        <v>0</v>
      </c>
      <c r="R7554">
        <v>0</v>
      </c>
      <c r="S7554" t="s">
        <v>90</v>
      </c>
      <c r="T7554" s="297">
        <v>46311.754166666666</v>
      </c>
    </row>
    <row r="7555" spans="1:20" x14ac:dyDescent="0.35">
      <c r="A7555" t="s">
        <v>120</v>
      </c>
      <c r="B7555" t="s">
        <v>121</v>
      </c>
      <c r="C7555" t="s">
        <v>89</v>
      </c>
      <c r="D7555" s="29">
        <v>46636</v>
      </c>
      <c r="E7555">
        <v>0</v>
      </c>
      <c r="F7555">
        <v>0</v>
      </c>
      <c r="G7555">
        <v>0</v>
      </c>
      <c r="H7555">
        <v>0</v>
      </c>
      <c r="R7555">
        <v>0</v>
      </c>
      <c r="S7555" t="s">
        <v>90</v>
      </c>
      <c r="T7555" s="297">
        <v>46311.754166666666</v>
      </c>
    </row>
    <row r="7556" spans="1:20" x14ac:dyDescent="0.35">
      <c r="A7556" t="s">
        <v>120</v>
      </c>
      <c r="B7556" t="s">
        <v>121</v>
      </c>
      <c r="C7556" t="s">
        <v>89</v>
      </c>
      <c r="D7556" s="29">
        <v>46637</v>
      </c>
      <c r="E7556">
        <v>0</v>
      </c>
      <c r="F7556">
        <v>0</v>
      </c>
      <c r="G7556">
        <v>0</v>
      </c>
      <c r="H7556">
        <v>0</v>
      </c>
      <c r="R7556">
        <v>0</v>
      </c>
      <c r="S7556" t="s">
        <v>90</v>
      </c>
      <c r="T7556" s="297">
        <v>46311.754166666666</v>
      </c>
    </row>
    <row r="7557" spans="1:20" x14ac:dyDescent="0.35">
      <c r="A7557" t="s">
        <v>120</v>
      </c>
      <c r="B7557" t="s">
        <v>121</v>
      </c>
      <c r="C7557" t="s">
        <v>89</v>
      </c>
      <c r="D7557" s="29">
        <v>46638</v>
      </c>
      <c r="E7557">
        <v>0</v>
      </c>
      <c r="F7557">
        <v>0</v>
      </c>
      <c r="G7557">
        <v>0</v>
      </c>
      <c r="H7557">
        <v>0</v>
      </c>
      <c r="R7557">
        <v>0</v>
      </c>
      <c r="S7557" t="s">
        <v>90</v>
      </c>
      <c r="T7557" s="297">
        <v>46311.754166666666</v>
      </c>
    </row>
    <row r="7558" spans="1:20" x14ac:dyDescent="0.35">
      <c r="A7558" t="s">
        <v>120</v>
      </c>
      <c r="B7558" t="s">
        <v>121</v>
      </c>
      <c r="C7558" t="s">
        <v>89</v>
      </c>
      <c r="D7558" s="29">
        <v>46639</v>
      </c>
      <c r="E7558">
        <v>0</v>
      </c>
      <c r="F7558">
        <v>0</v>
      </c>
      <c r="G7558">
        <v>0</v>
      </c>
      <c r="H7558">
        <v>0</v>
      </c>
      <c r="R7558">
        <v>0</v>
      </c>
      <c r="S7558" t="s">
        <v>90</v>
      </c>
      <c r="T7558" s="297">
        <v>46311.754166666666</v>
      </c>
    </row>
    <row r="7559" spans="1:20" x14ac:dyDescent="0.35">
      <c r="A7559" t="s">
        <v>120</v>
      </c>
      <c r="B7559" t="s">
        <v>121</v>
      </c>
      <c r="C7559" t="s">
        <v>89</v>
      </c>
      <c r="D7559" s="29">
        <v>46640</v>
      </c>
      <c r="E7559">
        <v>0</v>
      </c>
      <c r="F7559">
        <v>0</v>
      </c>
      <c r="G7559">
        <v>0</v>
      </c>
      <c r="H7559">
        <v>0</v>
      </c>
      <c r="R7559">
        <v>0</v>
      </c>
      <c r="S7559" t="s">
        <v>90</v>
      </c>
      <c r="T7559" s="297">
        <v>46311.754166666666</v>
      </c>
    </row>
    <row r="7560" spans="1:20" x14ac:dyDescent="0.35">
      <c r="A7560" t="s">
        <v>120</v>
      </c>
      <c r="B7560" t="s">
        <v>121</v>
      </c>
      <c r="C7560" t="s">
        <v>89</v>
      </c>
      <c r="D7560" s="29">
        <v>46641</v>
      </c>
      <c r="E7560">
        <v>0</v>
      </c>
      <c r="F7560">
        <v>0</v>
      </c>
      <c r="G7560">
        <v>0</v>
      </c>
      <c r="H7560">
        <v>0</v>
      </c>
      <c r="R7560">
        <v>0</v>
      </c>
      <c r="S7560" t="s">
        <v>90</v>
      </c>
      <c r="T7560" s="297">
        <v>46311.754166666666</v>
      </c>
    </row>
    <row r="7561" spans="1:20" x14ac:dyDescent="0.35">
      <c r="A7561" t="s">
        <v>120</v>
      </c>
      <c r="B7561" t="s">
        <v>121</v>
      </c>
      <c r="C7561" t="s">
        <v>89</v>
      </c>
      <c r="D7561" s="29">
        <v>46642</v>
      </c>
      <c r="E7561">
        <v>0</v>
      </c>
      <c r="F7561">
        <v>0</v>
      </c>
      <c r="G7561">
        <v>0</v>
      </c>
      <c r="H7561">
        <v>0</v>
      </c>
      <c r="R7561">
        <v>0</v>
      </c>
      <c r="S7561" t="s">
        <v>90</v>
      </c>
      <c r="T7561" s="297">
        <v>46311.754166666666</v>
      </c>
    </row>
    <row r="7562" spans="1:20" x14ac:dyDescent="0.35">
      <c r="A7562" t="s">
        <v>120</v>
      </c>
      <c r="B7562" t="s">
        <v>121</v>
      </c>
      <c r="C7562" t="s">
        <v>89</v>
      </c>
      <c r="D7562" s="29">
        <v>46643</v>
      </c>
      <c r="E7562">
        <v>0</v>
      </c>
      <c r="F7562">
        <v>0</v>
      </c>
      <c r="G7562">
        <v>0</v>
      </c>
      <c r="H7562">
        <v>0</v>
      </c>
      <c r="R7562">
        <v>0</v>
      </c>
      <c r="S7562" t="s">
        <v>90</v>
      </c>
      <c r="T7562" s="297">
        <v>46311.754166666666</v>
      </c>
    </row>
    <row r="7563" spans="1:20" x14ac:dyDescent="0.35">
      <c r="A7563" t="s">
        <v>120</v>
      </c>
      <c r="B7563" t="s">
        <v>121</v>
      </c>
      <c r="C7563" t="s">
        <v>89</v>
      </c>
      <c r="D7563" s="29">
        <v>46644</v>
      </c>
      <c r="E7563">
        <v>0</v>
      </c>
      <c r="F7563">
        <v>0</v>
      </c>
      <c r="G7563">
        <v>0</v>
      </c>
      <c r="H7563">
        <v>0</v>
      </c>
      <c r="R7563">
        <v>0</v>
      </c>
      <c r="S7563" t="s">
        <v>90</v>
      </c>
      <c r="T7563" s="297">
        <v>46311.754166666666</v>
      </c>
    </row>
    <row r="7564" spans="1:20" x14ac:dyDescent="0.35">
      <c r="A7564" t="s">
        <v>120</v>
      </c>
      <c r="B7564" t="s">
        <v>121</v>
      </c>
      <c r="C7564" t="s">
        <v>89</v>
      </c>
      <c r="D7564" s="29">
        <v>46645</v>
      </c>
      <c r="E7564">
        <v>0</v>
      </c>
      <c r="F7564">
        <v>0</v>
      </c>
      <c r="G7564">
        <v>0</v>
      </c>
      <c r="H7564">
        <v>0</v>
      </c>
      <c r="R7564">
        <v>0</v>
      </c>
      <c r="S7564" t="s">
        <v>90</v>
      </c>
      <c r="T7564" s="297">
        <v>46311.754166666666</v>
      </c>
    </row>
    <row r="7565" spans="1:20" x14ac:dyDescent="0.35">
      <c r="A7565" t="s">
        <v>120</v>
      </c>
      <c r="B7565" t="s">
        <v>121</v>
      </c>
      <c r="C7565" t="s">
        <v>89</v>
      </c>
      <c r="D7565" s="29">
        <v>46646</v>
      </c>
      <c r="E7565">
        <v>0</v>
      </c>
      <c r="F7565">
        <v>0</v>
      </c>
      <c r="G7565">
        <v>0</v>
      </c>
      <c r="H7565">
        <v>0</v>
      </c>
      <c r="R7565">
        <v>0</v>
      </c>
      <c r="S7565" t="s">
        <v>90</v>
      </c>
      <c r="T7565" s="297">
        <v>46311.754166666666</v>
      </c>
    </row>
    <row r="7566" spans="1:20" x14ac:dyDescent="0.35">
      <c r="A7566" t="s">
        <v>120</v>
      </c>
      <c r="B7566" t="s">
        <v>121</v>
      </c>
      <c r="C7566" t="s">
        <v>89</v>
      </c>
      <c r="D7566" s="29">
        <v>46647</v>
      </c>
      <c r="E7566">
        <v>0</v>
      </c>
      <c r="F7566">
        <v>0</v>
      </c>
      <c r="G7566">
        <v>0</v>
      </c>
      <c r="H7566">
        <v>0</v>
      </c>
      <c r="R7566">
        <v>0</v>
      </c>
      <c r="S7566" t="s">
        <v>90</v>
      </c>
      <c r="T7566" s="297">
        <v>46311.754166666666</v>
      </c>
    </row>
    <row r="7567" spans="1:20" x14ac:dyDescent="0.35">
      <c r="A7567" t="s">
        <v>120</v>
      </c>
      <c r="B7567" t="s">
        <v>121</v>
      </c>
      <c r="C7567" t="s">
        <v>89</v>
      </c>
      <c r="D7567" s="29">
        <v>46648</v>
      </c>
      <c r="E7567">
        <v>0</v>
      </c>
      <c r="F7567">
        <v>0</v>
      </c>
      <c r="G7567">
        <v>0</v>
      </c>
      <c r="H7567">
        <v>0</v>
      </c>
      <c r="R7567">
        <v>0</v>
      </c>
      <c r="S7567" t="s">
        <v>90</v>
      </c>
      <c r="T7567" s="297">
        <v>46311.754166666666</v>
      </c>
    </row>
    <row r="7568" spans="1:20" x14ac:dyDescent="0.35">
      <c r="A7568" t="s">
        <v>120</v>
      </c>
      <c r="B7568" t="s">
        <v>121</v>
      </c>
      <c r="C7568" t="s">
        <v>89</v>
      </c>
      <c r="D7568" s="29">
        <v>46649</v>
      </c>
      <c r="E7568">
        <v>0</v>
      </c>
      <c r="F7568">
        <v>0</v>
      </c>
      <c r="G7568">
        <v>0</v>
      </c>
      <c r="H7568">
        <v>0</v>
      </c>
      <c r="R7568">
        <v>0</v>
      </c>
      <c r="S7568" t="s">
        <v>90</v>
      </c>
      <c r="T7568" s="297">
        <v>46311.754166666666</v>
      </c>
    </row>
    <row r="7569" spans="1:20" x14ac:dyDescent="0.35">
      <c r="A7569" t="s">
        <v>120</v>
      </c>
      <c r="B7569" t="s">
        <v>121</v>
      </c>
      <c r="C7569" t="s">
        <v>89</v>
      </c>
      <c r="D7569" s="29">
        <v>46650</v>
      </c>
      <c r="E7569">
        <v>0</v>
      </c>
      <c r="F7569">
        <v>0</v>
      </c>
      <c r="G7569">
        <v>0</v>
      </c>
      <c r="H7569">
        <v>0</v>
      </c>
      <c r="R7569">
        <v>0</v>
      </c>
      <c r="S7569" t="s">
        <v>90</v>
      </c>
      <c r="T7569" s="297">
        <v>46311.754166666666</v>
      </c>
    </row>
    <row r="7570" spans="1:20" x14ac:dyDescent="0.35">
      <c r="A7570" t="s">
        <v>120</v>
      </c>
      <c r="B7570" t="s">
        <v>121</v>
      </c>
      <c r="C7570" t="s">
        <v>89</v>
      </c>
      <c r="D7570" s="29">
        <v>46651</v>
      </c>
      <c r="E7570">
        <v>0</v>
      </c>
      <c r="F7570">
        <v>0</v>
      </c>
      <c r="G7570">
        <v>0</v>
      </c>
      <c r="H7570">
        <v>0</v>
      </c>
      <c r="R7570">
        <v>0</v>
      </c>
      <c r="S7570" t="s">
        <v>90</v>
      </c>
      <c r="T7570" s="297">
        <v>46311.754166666666</v>
      </c>
    </row>
    <row r="7571" spans="1:20" x14ac:dyDescent="0.35">
      <c r="A7571" t="s">
        <v>120</v>
      </c>
      <c r="B7571" t="s">
        <v>121</v>
      </c>
      <c r="C7571" t="s">
        <v>89</v>
      </c>
      <c r="D7571" s="29">
        <v>46652</v>
      </c>
      <c r="E7571">
        <v>0</v>
      </c>
      <c r="F7571">
        <v>0</v>
      </c>
      <c r="G7571">
        <v>0</v>
      </c>
      <c r="H7571">
        <v>0</v>
      </c>
      <c r="R7571">
        <v>0</v>
      </c>
      <c r="S7571" t="s">
        <v>90</v>
      </c>
      <c r="T7571" s="297">
        <v>46311.754166666666</v>
      </c>
    </row>
    <row r="7572" spans="1:20" x14ac:dyDescent="0.35">
      <c r="A7572" t="s">
        <v>120</v>
      </c>
      <c r="B7572" t="s">
        <v>121</v>
      </c>
      <c r="C7572" t="s">
        <v>89</v>
      </c>
      <c r="D7572" s="29">
        <v>46653</v>
      </c>
      <c r="E7572">
        <v>0</v>
      </c>
      <c r="F7572">
        <v>0</v>
      </c>
      <c r="G7572">
        <v>0</v>
      </c>
      <c r="H7572">
        <v>0</v>
      </c>
      <c r="R7572">
        <v>0</v>
      </c>
      <c r="S7572" t="s">
        <v>90</v>
      </c>
      <c r="T7572" s="297">
        <v>46311.754166666666</v>
      </c>
    </row>
    <row r="7573" spans="1:20" x14ac:dyDescent="0.35">
      <c r="A7573" t="s">
        <v>120</v>
      </c>
      <c r="B7573" t="s">
        <v>121</v>
      </c>
      <c r="C7573" t="s">
        <v>89</v>
      </c>
      <c r="D7573" s="29">
        <v>46654</v>
      </c>
      <c r="E7573">
        <v>0</v>
      </c>
      <c r="F7573">
        <v>0</v>
      </c>
      <c r="G7573">
        <v>0</v>
      </c>
      <c r="H7573">
        <v>0</v>
      </c>
      <c r="R7573">
        <v>0</v>
      </c>
      <c r="S7573" t="s">
        <v>90</v>
      </c>
      <c r="T7573" s="297">
        <v>46311.754166666666</v>
      </c>
    </row>
    <row r="7574" spans="1:20" x14ac:dyDescent="0.35">
      <c r="A7574" t="s">
        <v>120</v>
      </c>
      <c r="B7574" t="s">
        <v>121</v>
      </c>
      <c r="C7574" t="s">
        <v>89</v>
      </c>
      <c r="D7574" s="29">
        <v>46655</v>
      </c>
      <c r="E7574">
        <v>0</v>
      </c>
      <c r="F7574">
        <v>0</v>
      </c>
      <c r="G7574">
        <v>0</v>
      </c>
      <c r="H7574">
        <v>0</v>
      </c>
      <c r="R7574">
        <v>0</v>
      </c>
      <c r="S7574" t="s">
        <v>90</v>
      </c>
      <c r="T7574" s="297">
        <v>46311.754166666666</v>
      </c>
    </row>
    <row r="7575" spans="1:20" x14ac:dyDescent="0.35">
      <c r="A7575" t="s">
        <v>120</v>
      </c>
      <c r="B7575" t="s">
        <v>121</v>
      </c>
      <c r="C7575" t="s">
        <v>89</v>
      </c>
      <c r="D7575" s="29">
        <v>46656</v>
      </c>
      <c r="E7575">
        <v>0</v>
      </c>
      <c r="F7575">
        <v>0</v>
      </c>
      <c r="G7575">
        <v>0</v>
      </c>
      <c r="H7575">
        <v>0</v>
      </c>
      <c r="R7575">
        <v>0</v>
      </c>
      <c r="S7575" t="s">
        <v>90</v>
      </c>
      <c r="T7575" s="297">
        <v>46311.754166666666</v>
      </c>
    </row>
    <row r="7576" spans="1:20" x14ac:dyDescent="0.35">
      <c r="A7576" t="s">
        <v>120</v>
      </c>
      <c r="B7576" t="s">
        <v>121</v>
      </c>
      <c r="C7576" t="s">
        <v>89</v>
      </c>
      <c r="D7576" s="29">
        <v>46657</v>
      </c>
      <c r="E7576">
        <v>0</v>
      </c>
      <c r="F7576">
        <v>0</v>
      </c>
      <c r="G7576">
        <v>0</v>
      </c>
      <c r="H7576">
        <v>0</v>
      </c>
      <c r="R7576">
        <v>0</v>
      </c>
      <c r="S7576" t="s">
        <v>90</v>
      </c>
      <c r="T7576" s="297">
        <v>46311.754166666666</v>
      </c>
    </row>
    <row r="7577" spans="1:20" x14ac:dyDescent="0.35">
      <c r="A7577" t="s">
        <v>120</v>
      </c>
      <c r="B7577" t="s">
        <v>121</v>
      </c>
      <c r="C7577" t="s">
        <v>89</v>
      </c>
      <c r="D7577" s="29">
        <v>46658</v>
      </c>
      <c r="E7577">
        <v>0</v>
      </c>
      <c r="F7577">
        <v>0</v>
      </c>
      <c r="G7577">
        <v>0</v>
      </c>
      <c r="H7577">
        <v>0</v>
      </c>
      <c r="R7577">
        <v>0</v>
      </c>
      <c r="S7577" t="s">
        <v>90</v>
      </c>
      <c r="T7577" s="297">
        <v>46311.754166666666</v>
      </c>
    </row>
    <row r="7578" spans="1:20" x14ac:dyDescent="0.35">
      <c r="A7578" t="s">
        <v>120</v>
      </c>
      <c r="B7578" t="s">
        <v>121</v>
      </c>
      <c r="C7578" t="s">
        <v>89</v>
      </c>
      <c r="D7578" s="29">
        <v>46659</v>
      </c>
      <c r="E7578">
        <v>0</v>
      </c>
      <c r="F7578">
        <v>0</v>
      </c>
      <c r="G7578">
        <v>0</v>
      </c>
      <c r="H7578">
        <v>0</v>
      </c>
      <c r="R7578">
        <v>0</v>
      </c>
      <c r="S7578" t="s">
        <v>90</v>
      </c>
      <c r="T7578" s="297">
        <v>46311.754166666666</v>
      </c>
    </row>
    <row r="7579" spans="1:20" x14ac:dyDescent="0.35">
      <c r="A7579" t="s">
        <v>120</v>
      </c>
      <c r="B7579" t="s">
        <v>121</v>
      </c>
      <c r="C7579" t="s">
        <v>89</v>
      </c>
      <c r="D7579" s="29">
        <v>46660</v>
      </c>
      <c r="E7579">
        <v>0</v>
      </c>
      <c r="F7579">
        <v>0</v>
      </c>
      <c r="G7579">
        <v>0</v>
      </c>
      <c r="H7579">
        <v>0</v>
      </c>
      <c r="R7579">
        <v>0</v>
      </c>
      <c r="S7579" t="s">
        <v>90</v>
      </c>
      <c r="T7579" s="297">
        <v>46311.754166666666</v>
      </c>
    </row>
    <row r="7580" spans="1:20" x14ac:dyDescent="0.35">
      <c r="A7580" t="s">
        <v>120</v>
      </c>
      <c r="B7580" t="s">
        <v>121</v>
      </c>
      <c r="C7580" t="s">
        <v>89</v>
      </c>
      <c r="D7580" s="29">
        <v>46661</v>
      </c>
      <c r="E7580">
        <v>0</v>
      </c>
      <c r="F7580">
        <v>0</v>
      </c>
      <c r="G7580">
        <v>0</v>
      </c>
      <c r="H7580">
        <v>0</v>
      </c>
      <c r="R7580">
        <v>0</v>
      </c>
      <c r="S7580" t="s">
        <v>90</v>
      </c>
      <c r="T7580" s="297">
        <v>46311.754166666666</v>
      </c>
    </row>
    <row r="7581" spans="1:20" x14ac:dyDescent="0.35">
      <c r="A7581" t="s">
        <v>120</v>
      </c>
      <c r="B7581" t="s">
        <v>121</v>
      </c>
      <c r="C7581" t="s">
        <v>89</v>
      </c>
      <c r="D7581" s="29">
        <v>46662</v>
      </c>
      <c r="E7581">
        <v>0</v>
      </c>
      <c r="F7581">
        <v>0</v>
      </c>
      <c r="G7581">
        <v>0</v>
      </c>
      <c r="H7581">
        <v>0</v>
      </c>
      <c r="R7581">
        <v>0</v>
      </c>
      <c r="S7581" t="s">
        <v>90</v>
      </c>
      <c r="T7581" s="297">
        <v>46311.754166666666</v>
      </c>
    </row>
    <row r="7582" spans="1:20" x14ac:dyDescent="0.35">
      <c r="A7582" t="s">
        <v>120</v>
      </c>
      <c r="B7582" t="s">
        <v>121</v>
      </c>
      <c r="C7582" t="s">
        <v>89</v>
      </c>
      <c r="D7582" s="29">
        <v>46663</v>
      </c>
      <c r="E7582">
        <v>0</v>
      </c>
      <c r="F7582">
        <v>0</v>
      </c>
      <c r="G7582">
        <v>0</v>
      </c>
      <c r="H7582">
        <v>0</v>
      </c>
      <c r="R7582">
        <v>0</v>
      </c>
      <c r="S7582" t="s">
        <v>90</v>
      </c>
      <c r="T7582" s="297">
        <v>46311.754166666666</v>
      </c>
    </row>
    <row r="7583" spans="1:20" x14ac:dyDescent="0.35">
      <c r="A7583" t="s">
        <v>120</v>
      </c>
      <c r="B7583" t="s">
        <v>121</v>
      </c>
      <c r="C7583" t="s">
        <v>89</v>
      </c>
      <c r="D7583" s="29">
        <v>46664</v>
      </c>
      <c r="E7583">
        <v>0</v>
      </c>
      <c r="F7583">
        <v>0</v>
      </c>
      <c r="G7583">
        <v>0</v>
      </c>
      <c r="H7583">
        <v>0</v>
      </c>
      <c r="R7583">
        <v>0</v>
      </c>
      <c r="S7583" t="s">
        <v>90</v>
      </c>
      <c r="T7583" s="297">
        <v>46311.754166666666</v>
      </c>
    </row>
    <row r="7584" spans="1:20" x14ac:dyDescent="0.35">
      <c r="A7584" t="s">
        <v>120</v>
      </c>
      <c r="B7584" t="s">
        <v>121</v>
      </c>
      <c r="C7584" t="s">
        <v>89</v>
      </c>
      <c r="D7584" s="29">
        <v>46665</v>
      </c>
      <c r="E7584">
        <v>0</v>
      </c>
      <c r="F7584">
        <v>0</v>
      </c>
      <c r="G7584">
        <v>0</v>
      </c>
      <c r="H7584">
        <v>0</v>
      </c>
      <c r="R7584">
        <v>0</v>
      </c>
      <c r="S7584" t="s">
        <v>90</v>
      </c>
      <c r="T7584" s="297">
        <v>46311.754166666666</v>
      </c>
    </row>
    <row r="7585" spans="1:20" x14ac:dyDescent="0.35">
      <c r="A7585" t="s">
        <v>120</v>
      </c>
      <c r="B7585" t="s">
        <v>121</v>
      </c>
      <c r="C7585" t="s">
        <v>89</v>
      </c>
      <c r="D7585" s="29">
        <v>46666</v>
      </c>
      <c r="E7585">
        <v>0</v>
      </c>
      <c r="F7585">
        <v>0</v>
      </c>
      <c r="G7585">
        <v>0</v>
      </c>
      <c r="H7585">
        <v>0</v>
      </c>
      <c r="R7585">
        <v>0</v>
      </c>
      <c r="S7585" t="s">
        <v>90</v>
      </c>
      <c r="T7585" s="297">
        <v>46311.754166666666</v>
      </c>
    </row>
    <row r="7586" spans="1:20" x14ac:dyDescent="0.35">
      <c r="A7586" t="s">
        <v>120</v>
      </c>
      <c r="B7586" t="s">
        <v>121</v>
      </c>
      <c r="C7586" t="s">
        <v>89</v>
      </c>
      <c r="D7586" s="29">
        <v>46667</v>
      </c>
      <c r="E7586">
        <v>0</v>
      </c>
      <c r="F7586">
        <v>0</v>
      </c>
      <c r="G7586">
        <v>0</v>
      </c>
      <c r="H7586">
        <v>0</v>
      </c>
      <c r="R7586">
        <v>0</v>
      </c>
      <c r="S7586" t="s">
        <v>90</v>
      </c>
      <c r="T7586" s="297">
        <v>46311.754166666666</v>
      </c>
    </row>
    <row r="7587" spans="1:20" x14ac:dyDescent="0.35">
      <c r="A7587" t="s">
        <v>120</v>
      </c>
      <c r="B7587" t="s">
        <v>121</v>
      </c>
      <c r="C7587" t="s">
        <v>89</v>
      </c>
      <c r="D7587" s="29">
        <v>46668</v>
      </c>
      <c r="E7587">
        <v>0</v>
      </c>
      <c r="F7587">
        <v>0</v>
      </c>
      <c r="G7587">
        <v>0</v>
      </c>
      <c r="H7587">
        <v>0</v>
      </c>
      <c r="R7587">
        <v>0</v>
      </c>
      <c r="S7587" t="s">
        <v>90</v>
      </c>
      <c r="T7587" s="297">
        <v>46311.754166666666</v>
      </c>
    </row>
    <row r="7588" spans="1:20" x14ac:dyDescent="0.35">
      <c r="A7588" t="s">
        <v>120</v>
      </c>
      <c r="B7588" t="s">
        <v>121</v>
      </c>
      <c r="C7588" t="s">
        <v>89</v>
      </c>
      <c r="D7588" s="29">
        <v>46669</v>
      </c>
      <c r="E7588">
        <v>0</v>
      </c>
      <c r="F7588">
        <v>0</v>
      </c>
      <c r="G7588">
        <v>0</v>
      </c>
      <c r="H7588">
        <v>0</v>
      </c>
      <c r="R7588">
        <v>0</v>
      </c>
      <c r="S7588" t="s">
        <v>90</v>
      </c>
      <c r="T7588" s="297">
        <v>46311.754166666666</v>
      </c>
    </row>
    <row r="7589" spans="1:20" x14ac:dyDescent="0.35">
      <c r="A7589" t="s">
        <v>120</v>
      </c>
      <c r="B7589" t="s">
        <v>121</v>
      </c>
      <c r="C7589" t="s">
        <v>89</v>
      </c>
      <c r="D7589" s="29">
        <v>46670</v>
      </c>
      <c r="E7589">
        <v>0</v>
      </c>
      <c r="F7589">
        <v>0</v>
      </c>
      <c r="G7589">
        <v>0</v>
      </c>
      <c r="H7589">
        <v>0</v>
      </c>
      <c r="R7589">
        <v>0</v>
      </c>
      <c r="S7589" t="s">
        <v>90</v>
      </c>
      <c r="T7589" s="297">
        <v>46311.754166666666</v>
      </c>
    </row>
    <row r="7590" spans="1:20" x14ac:dyDescent="0.35">
      <c r="A7590" t="s">
        <v>120</v>
      </c>
      <c r="B7590" t="s">
        <v>121</v>
      </c>
      <c r="C7590" t="s">
        <v>89</v>
      </c>
      <c r="D7590" s="29">
        <v>46671</v>
      </c>
      <c r="E7590">
        <v>0</v>
      </c>
      <c r="F7590">
        <v>0</v>
      </c>
      <c r="G7590">
        <v>0</v>
      </c>
      <c r="H7590">
        <v>0</v>
      </c>
      <c r="R7590">
        <v>0</v>
      </c>
      <c r="S7590" t="s">
        <v>90</v>
      </c>
      <c r="T7590" s="297">
        <v>46311.754166666666</v>
      </c>
    </row>
    <row r="7591" spans="1:20" x14ac:dyDescent="0.35">
      <c r="A7591" t="s">
        <v>120</v>
      </c>
      <c r="B7591" t="s">
        <v>121</v>
      </c>
      <c r="C7591" t="s">
        <v>89</v>
      </c>
      <c r="D7591" s="29">
        <v>46672</v>
      </c>
      <c r="E7591">
        <v>0</v>
      </c>
      <c r="F7591">
        <v>0</v>
      </c>
      <c r="G7591">
        <v>0</v>
      </c>
      <c r="H7591">
        <v>0</v>
      </c>
      <c r="R7591">
        <v>0</v>
      </c>
      <c r="S7591" t="s">
        <v>90</v>
      </c>
      <c r="T7591" s="297">
        <v>46311.754166666666</v>
      </c>
    </row>
    <row r="7592" spans="1:20" x14ac:dyDescent="0.35">
      <c r="A7592" t="s">
        <v>120</v>
      </c>
      <c r="B7592" t="s">
        <v>121</v>
      </c>
      <c r="C7592" t="s">
        <v>89</v>
      </c>
      <c r="D7592" s="29">
        <v>46673</v>
      </c>
      <c r="E7592">
        <v>0</v>
      </c>
      <c r="F7592">
        <v>0</v>
      </c>
      <c r="G7592">
        <v>0</v>
      </c>
      <c r="H7592">
        <v>0</v>
      </c>
      <c r="R7592">
        <v>0</v>
      </c>
      <c r="S7592" t="s">
        <v>90</v>
      </c>
      <c r="T7592" s="297">
        <v>46311.754166666666</v>
      </c>
    </row>
    <row r="7593" spans="1:20" x14ac:dyDescent="0.35">
      <c r="A7593" t="s">
        <v>120</v>
      </c>
      <c r="B7593" t="s">
        <v>121</v>
      </c>
      <c r="C7593" t="s">
        <v>89</v>
      </c>
      <c r="D7593" s="29">
        <v>46674</v>
      </c>
      <c r="E7593">
        <v>0</v>
      </c>
      <c r="F7593">
        <v>0</v>
      </c>
      <c r="G7593">
        <v>0</v>
      </c>
      <c r="H7593">
        <v>0</v>
      </c>
      <c r="R7593">
        <v>0</v>
      </c>
      <c r="S7593" t="s">
        <v>90</v>
      </c>
      <c r="T7593" s="297">
        <v>46311.754166666666</v>
      </c>
    </row>
    <row r="7594" spans="1:20" x14ac:dyDescent="0.35">
      <c r="A7594" t="s">
        <v>120</v>
      </c>
      <c r="B7594" t="s">
        <v>121</v>
      </c>
      <c r="C7594" t="s">
        <v>89</v>
      </c>
      <c r="D7594" s="29">
        <v>46675</v>
      </c>
      <c r="E7594">
        <v>0</v>
      </c>
      <c r="F7594">
        <v>0</v>
      </c>
      <c r="G7594">
        <v>0</v>
      </c>
      <c r="H7594">
        <v>0</v>
      </c>
      <c r="R7594">
        <v>0</v>
      </c>
      <c r="S7594" t="s">
        <v>90</v>
      </c>
      <c r="T7594" s="297">
        <v>46311.754166666666</v>
      </c>
    </row>
    <row r="7595" spans="1:20" x14ac:dyDescent="0.35">
      <c r="A7595" t="s">
        <v>120</v>
      </c>
      <c r="B7595" t="s">
        <v>121</v>
      </c>
      <c r="C7595" t="s">
        <v>89</v>
      </c>
      <c r="D7595" s="29">
        <v>46676</v>
      </c>
      <c r="E7595">
        <v>0</v>
      </c>
      <c r="F7595">
        <v>0</v>
      </c>
      <c r="G7595">
        <v>0</v>
      </c>
      <c r="H7595">
        <v>0</v>
      </c>
      <c r="R7595">
        <v>0</v>
      </c>
      <c r="S7595" t="s">
        <v>90</v>
      </c>
      <c r="T7595" s="297">
        <v>46311.754166666666</v>
      </c>
    </row>
    <row r="7596" spans="1:20" x14ac:dyDescent="0.35">
      <c r="A7596" t="s">
        <v>120</v>
      </c>
      <c r="B7596" t="s">
        <v>121</v>
      </c>
      <c r="C7596" t="s">
        <v>89</v>
      </c>
      <c r="D7596" s="29">
        <v>46677</v>
      </c>
      <c r="E7596">
        <v>0</v>
      </c>
      <c r="F7596">
        <v>0</v>
      </c>
      <c r="G7596">
        <v>0</v>
      </c>
      <c r="H7596">
        <v>0</v>
      </c>
      <c r="R7596">
        <v>0</v>
      </c>
      <c r="S7596" t="s">
        <v>90</v>
      </c>
      <c r="T7596" s="297">
        <v>46311.754166666666</v>
      </c>
    </row>
    <row r="7597" spans="1:20" x14ac:dyDescent="0.35">
      <c r="A7597" t="s">
        <v>120</v>
      </c>
      <c r="B7597" t="s">
        <v>121</v>
      </c>
      <c r="C7597" t="s">
        <v>89</v>
      </c>
      <c r="D7597" s="29">
        <v>46678</v>
      </c>
      <c r="E7597">
        <v>0</v>
      </c>
      <c r="F7597">
        <v>0</v>
      </c>
      <c r="G7597">
        <v>0</v>
      </c>
      <c r="H7597">
        <v>0</v>
      </c>
      <c r="R7597">
        <v>0</v>
      </c>
      <c r="S7597" t="s">
        <v>90</v>
      </c>
      <c r="T7597" s="297">
        <v>46311.754166666666</v>
      </c>
    </row>
    <row r="7598" spans="1:20" x14ac:dyDescent="0.35">
      <c r="A7598" t="s">
        <v>120</v>
      </c>
      <c r="B7598" t="s">
        <v>121</v>
      </c>
      <c r="C7598" t="s">
        <v>89</v>
      </c>
      <c r="D7598" s="29">
        <v>46679</v>
      </c>
      <c r="E7598">
        <v>0</v>
      </c>
      <c r="F7598">
        <v>0</v>
      </c>
      <c r="G7598">
        <v>0</v>
      </c>
      <c r="H7598">
        <v>0</v>
      </c>
      <c r="R7598">
        <v>0</v>
      </c>
      <c r="S7598" t="s">
        <v>90</v>
      </c>
      <c r="T7598" s="297">
        <v>46311.754166666666</v>
      </c>
    </row>
    <row r="7599" spans="1:20" x14ac:dyDescent="0.35">
      <c r="A7599" t="s">
        <v>120</v>
      </c>
      <c r="B7599" t="s">
        <v>121</v>
      </c>
      <c r="C7599" t="s">
        <v>89</v>
      </c>
      <c r="D7599" s="29">
        <v>46680</v>
      </c>
      <c r="E7599">
        <v>0</v>
      </c>
      <c r="F7599">
        <v>0</v>
      </c>
      <c r="G7599">
        <v>0</v>
      </c>
      <c r="H7599">
        <v>0</v>
      </c>
      <c r="R7599">
        <v>0</v>
      </c>
      <c r="S7599" t="s">
        <v>90</v>
      </c>
      <c r="T7599" s="297">
        <v>46311.754166666666</v>
      </c>
    </row>
    <row r="7600" spans="1:20" x14ac:dyDescent="0.35">
      <c r="A7600" t="s">
        <v>120</v>
      </c>
      <c r="B7600" t="s">
        <v>121</v>
      </c>
      <c r="C7600" t="s">
        <v>89</v>
      </c>
      <c r="D7600" s="29">
        <v>46681</v>
      </c>
      <c r="E7600">
        <v>0</v>
      </c>
      <c r="F7600">
        <v>0</v>
      </c>
      <c r="G7600">
        <v>0</v>
      </c>
      <c r="H7600">
        <v>0</v>
      </c>
      <c r="R7600">
        <v>0</v>
      </c>
      <c r="S7600" t="s">
        <v>90</v>
      </c>
      <c r="T7600" s="297">
        <v>46311.754166666666</v>
      </c>
    </row>
    <row r="7601" spans="1:20" x14ac:dyDescent="0.35">
      <c r="A7601" t="s">
        <v>120</v>
      </c>
      <c r="B7601" t="s">
        <v>121</v>
      </c>
      <c r="C7601" t="s">
        <v>89</v>
      </c>
      <c r="D7601" s="29">
        <v>46682</v>
      </c>
      <c r="E7601">
        <v>0</v>
      </c>
      <c r="F7601">
        <v>0</v>
      </c>
      <c r="G7601">
        <v>0</v>
      </c>
      <c r="H7601">
        <v>0</v>
      </c>
      <c r="R7601">
        <v>0</v>
      </c>
      <c r="S7601" t="s">
        <v>90</v>
      </c>
      <c r="T7601" s="297">
        <v>46311.754166666666</v>
      </c>
    </row>
    <row r="7602" spans="1:20" x14ac:dyDescent="0.35">
      <c r="A7602" t="s">
        <v>120</v>
      </c>
      <c r="B7602" t="s">
        <v>121</v>
      </c>
      <c r="C7602" t="s">
        <v>89</v>
      </c>
      <c r="D7602" s="29">
        <v>46683</v>
      </c>
      <c r="E7602">
        <v>0</v>
      </c>
      <c r="F7602">
        <v>0</v>
      </c>
      <c r="G7602">
        <v>0</v>
      </c>
      <c r="H7602">
        <v>0</v>
      </c>
      <c r="R7602">
        <v>0</v>
      </c>
      <c r="S7602" t="s">
        <v>90</v>
      </c>
      <c r="T7602" s="297">
        <v>46311.754166666666</v>
      </c>
    </row>
    <row r="7603" spans="1:20" x14ac:dyDescent="0.35">
      <c r="A7603" t="s">
        <v>120</v>
      </c>
      <c r="B7603" t="s">
        <v>121</v>
      </c>
      <c r="C7603" t="s">
        <v>89</v>
      </c>
      <c r="D7603" s="29">
        <v>46684</v>
      </c>
      <c r="E7603">
        <v>0</v>
      </c>
      <c r="F7603">
        <v>0</v>
      </c>
      <c r="G7603">
        <v>0</v>
      </c>
      <c r="H7603">
        <v>0</v>
      </c>
      <c r="R7603">
        <v>0</v>
      </c>
      <c r="S7603" t="s">
        <v>90</v>
      </c>
      <c r="T7603" s="297">
        <v>46311.754166666666</v>
      </c>
    </row>
    <row r="7604" spans="1:20" x14ac:dyDescent="0.35">
      <c r="A7604" t="s">
        <v>120</v>
      </c>
      <c r="B7604" t="s">
        <v>121</v>
      </c>
      <c r="C7604" t="s">
        <v>89</v>
      </c>
      <c r="D7604" s="29">
        <v>46685</v>
      </c>
      <c r="E7604">
        <v>0</v>
      </c>
      <c r="F7604">
        <v>0</v>
      </c>
      <c r="G7604">
        <v>0</v>
      </c>
      <c r="H7604">
        <v>0</v>
      </c>
      <c r="R7604">
        <v>0</v>
      </c>
      <c r="S7604" t="s">
        <v>90</v>
      </c>
      <c r="T7604" s="297">
        <v>46311.754166666666</v>
      </c>
    </row>
    <row r="7605" spans="1:20" x14ac:dyDescent="0.35">
      <c r="A7605" t="s">
        <v>120</v>
      </c>
      <c r="B7605" t="s">
        <v>121</v>
      </c>
      <c r="C7605" t="s">
        <v>89</v>
      </c>
      <c r="D7605" s="29">
        <v>46686</v>
      </c>
      <c r="E7605">
        <v>0</v>
      </c>
      <c r="F7605">
        <v>0</v>
      </c>
      <c r="G7605">
        <v>0</v>
      </c>
      <c r="H7605">
        <v>0</v>
      </c>
      <c r="R7605">
        <v>0</v>
      </c>
      <c r="S7605" t="s">
        <v>90</v>
      </c>
      <c r="T7605" s="297">
        <v>46311.754166666666</v>
      </c>
    </row>
    <row r="7606" spans="1:20" x14ac:dyDescent="0.35">
      <c r="A7606" t="s">
        <v>120</v>
      </c>
      <c r="B7606" t="s">
        <v>121</v>
      </c>
      <c r="C7606" t="s">
        <v>89</v>
      </c>
      <c r="D7606" s="29">
        <v>46687</v>
      </c>
      <c r="E7606">
        <v>0</v>
      </c>
      <c r="F7606">
        <v>0</v>
      </c>
      <c r="G7606">
        <v>0</v>
      </c>
      <c r="H7606">
        <v>0</v>
      </c>
      <c r="R7606">
        <v>0</v>
      </c>
      <c r="S7606" t="s">
        <v>90</v>
      </c>
      <c r="T7606" s="297">
        <v>46311.754166666666</v>
      </c>
    </row>
    <row r="7607" spans="1:20" x14ac:dyDescent="0.35">
      <c r="A7607" t="s">
        <v>120</v>
      </c>
      <c r="B7607" t="s">
        <v>121</v>
      </c>
      <c r="C7607" t="s">
        <v>89</v>
      </c>
      <c r="D7607" s="29">
        <v>46688</v>
      </c>
      <c r="E7607">
        <v>0</v>
      </c>
      <c r="F7607">
        <v>0</v>
      </c>
      <c r="G7607">
        <v>0</v>
      </c>
      <c r="H7607">
        <v>0</v>
      </c>
      <c r="R7607">
        <v>0</v>
      </c>
      <c r="S7607" t="s">
        <v>90</v>
      </c>
      <c r="T7607" s="297">
        <v>46311.754166666666</v>
      </c>
    </row>
    <row r="7608" spans="1:20" x14ac:dyDescent="0.35">
      <c r="A7608" t="s">
        <v>120</v>
      </c>
      <c r="B7608" t="s">
        <v>121</v>
      </c>
      <c r="C7608" t="s">
        <v>89</v>
      </c>
      <c r="D7608" s="29">
        <v>46689</v>
      </c>
      <c r="E7608">
        <v>0</v>
      </c>
      <c r="F7608">
        <v>0</v>
      </c>
      <c r="G7608">
        <v>0</v>
      </c>
      <c r="H7608">
        <v>0</v>
      </c>
      <c r="R7608">
        <v>0</v>
      </c>
      <c r="S7608" t="s">
        <v>90</v>
      </c>
      <c r="T7608" s="297">
        <v>46311.754166666666</v>
      </c>
    </row>
    <row r="7609" spans="1:20" x14ac:dyDescent="0.35">
      <c r="A7609" t="s">
        <v>120</v>
      </c>
      <c r="B7609" t="s">
        <v>121</v>
      </c>
      <c r="C7609" t="s">
        <v>89</v>
      </c>
      <c r="D7609" s="29">
        <v>46690</v>
      </c>
      <c r="E7609">
        <v>0</v>
      </c>
      <c r="F7609">
        <v>0</v>
      </c>
      <c r="G7609">
        <v>0</v>
      </c>
      <c r="H7609">
        <v>0</v>
      </c>
      <c r="R7609">
        <v>0</v>
      </c>
      <c r="S7609" t="s">
        <v>90</v>
      </c>
      <c r="T7609" s="297">
        <v>46311.754166666666</v>
      </c>
    </row>
    <row r="7610" spans="1:20" x14ac:dyDescent="0.35">
      <c r="A7610" t="s">
        <v>120</v>
      </c>
      <c r="B7610" t="s">
        <v>121</v>
      </c>
      <c r="C7610" t="s">
        <v>89</v>
      </c>
      <c r="D7610" s="29">
        <v>46691</v>
      </c>
      <c r="E7610">
        <v>0</v>
      </c>
      <c r="F7610">
        <v>0</v>
      </c>
      <c r="G7610">
        <v>0</v>
      </c>
      <c r="H7610">
        <v>0</v>
      </c>
      <c r="R7610">
        <v>0</v>
      </c>
      <c r="S7610" t="s">
        <v>90</v>
      </c>
      <c r="T7610" s="297">
        <v>46311.754166666666</v>
      </c>
    </row>
    <row r="7611" spans="1:20" x14ac:dyDescent="0.35">
      <c r="A7611" t="s">
        <v>120</v>
      </c>
      <c r="B7611" t="s">
        <v>121</v>
      </c>
      <c r="C7611" t="s">
        <v>89</v>
      </c>
      <c r="D7611" s="29">
        <v>46692</v>
      </c>
      <c r="E7611">
        <v>0</v>
      </c>
      <c r="F7611">
        <v>0</v>
      </c>
      <c r="G7611">
        <v>0</v>
      </c>
      <c r="H7611">
        <v>0</v>
      </c>
      <c r="R7611">
        <v>0</v>
      </c>
      <c r="S7611" t="s">
        <v>90</v>
      </c>
      <c r="T7611" s="297">
        <v>46311.754166666666</v>
      </c>
    </row>
    <row r="7612" spans="1:20" x14ac:dyDescent="0.35">
      <c r="A7612" t="s">
        <v>120</v>
      </c>
      <c r="B7612" t="s">
        <v>121</v>
      </c>
      <c r="C7612" t="s">
        <v>89</v>
      </c>
      <c r="D7612" s="29">
        <v>46693</v>
      </c>
      <c r="E7612">
        <v>0</v>
      </c>
      <c r="F7612">
        <v>0</v>
      </c>
      <c r="G7612">
        <v>0</v>
      </c>
      <c r="H7612">
        <v>0</v>
      </c>
      <c r="R7612">
        <v>0</v>
      </c>
      <c r="S7612" t="s">
        <v>90</v>
      </c>
      <c r="T7612" s="297">
        <v>46311.754166666666</v>
      </c>
    </row>
    <row r="7613" spans="1:20" x14ac:dyDescent="0.35">
      <c r="A7613" t="s">
        <v>120</v>
      </c>
      <c r="B7613" t="s">
        <v>121</v>
      </c>
      <c r="C7613" t="s">
        <v>89</v>
      </c>
      <c r="D7613" s="29">
        <v>46694</v>
      </c>
      <c r="E7613">
        <v>0</v>
      </c>
      <c r="F7613">
        <v>0</v>
      </c>
      <c r="G7613">
        <v>0</v>
      </c>
      <c r="H7613">
        <v>0</v>
      </c>
      <c r="R7613">
        <v>0</v>
      </c>
      <c r="S7613" t="s">
        <v>90</v>
      </c>
      <c r="T7613" s="297">
        <v>46311.754166666666</v>
      </c>
    </row>
    <row r="7614" spans="1:20" x14ac:dyDescent="0.35">
      <c r="A7614" t="s">
        <v>120</v>
      </c>
      <c r="B7614" t="s">
        <v>121</v>
      </c>
      <c r="C7614" t="s">
        <v>89</v>
      </c>
      <c r="D7614" s="29">
        <v>46695</v>
      </c>
      <c r="E7614">
        <v>0</v>
      </c>
      <c r="F7614">
        <v>0</v>
      </c>
      <c r="G7614">
        <v>0</v>
      </c>
      <c r="H7614">
        <v>0</v>
      </c>
      <c r="R7614">
        <v>0</v>
      </c>
      <c r="S7614" t="s">
        <v>90</v>
      </c>
      <c r="T7614" s="297">
        <v>46311.754166666666</v>
      </c>
    </row>
    <row r="7615" spans="1:20" x14ac:dyDescent="0.35">
      <c r="A7615" t="s">
        <v>120</v>
      </c>
      <c r="B7615" t="s">
        <v>121</v>
      </c>
      <c r="C7615" t="s">
        <v>89</v>
      </c>
      <c r="D7615" s="29">
        <v>46696</v>
      </c>
      <c r="E7615">
        <v>0</v>
      </c>
      <c r="F7615">
        <v>0</v>
      </c>
      <c r="G7615">
        <v>0</v>
      </c>
      <c r="H7615">
        <v>0</v>
      </c>
      <c r="R7615">
        <v>0</v>
      </c>
      <c r="S7615" t="s">
        <v>90</v>
      </c>
      <c r="T7615" s="297">
        <v>46311.754166666666</v>
      </c>
    </row>
    <row r="7616" spans="1:20" x14ac:dyDescent="0.35">
      <c r="A7616" t="s">
        <v>120</v>
      </c>
      <c r="B7616" t="s">
        <v>121</v>
      </c>
      <c r="C7616" t="s">
        <v>89</v>
      </c>
      <c r="D7616" s="29">
        <v>46697</v>
      </c>
      <c r="E7616">
        <v>0</v>
      </c>
      <c r="F7616">
        <v>0</v>
      </c>
      <c r="G7616">
        <v>0</v>
      </c>
      <c r="H7616">
        <v>0</v>
      </c>
      <c r="R7616">
        <v>0</v>
      </c>
      <c r="S7616" t="s">
        <v>90</v>
      </c>
      <c r="T7616" s="297">
        <v>46311.754166666666</v>
      </c>
    </row>
    <row r="7617" spans="1:20" x14ac:dyDescent="0.35">
      <c r="A7617" t="s">
        <v>120</v>
      </c>
      <c r="B7617" t="s">
        <v>121</v>
      </c>
      <c r="C7617" t="s">
        <v>89</v>
      </c>
      <c r="D7617" s="29">
        <v>46698</v>
      </c>
      <c r="E7617">
        <v>0</v>
      </c>
      <c r="F7617">
        <v>0</v>
      </c>
      <c r="G7617">
        <v>0</v>
      </c>
      <c r="H7617">
        <v>0</v>
      </c>
      <c r="R7617">
        <v>0</v>
      </c>
      <c r="S7617" t="s">
        <v>90</v>
      </c>
      <c r="T7617" s="297">
        <v>46311.754166666666</v>
      </c>
    </row>
    <row r="7618" spans="1:20" x14ac:dyDescent="0.35">
      <c r="A7618" t="s">
        <v>120</v>
      </c>
      <c r="B7618" t="s">
        <v>121</v>
      </c>
      <c r="C7618" t="s">
        <v>89</v>
      </c>
      <c r="D7618" s="29">
        <v>46699</v>
      </c>
      <c r="E7618">
        <v>0</v>
      </c>
      <c r="F7618">
        <v>0</v>
      </c>
      <c r="G7618">
        <v>0</v>
      </c>
      <c r="H7618">
        <v>0</v>
      </c>
      <c r="R7618">
        <v>0</v>
      </c>
      <c r="S7618" t="s">
        <v>90</v>
      </c>
      <c r="T7618" s="297">
        <v>46311.754166666666</v>
      </c>
    </row>
    <row r="7619" spans="1:20" x14ac:dyDescent="0.35">
      <c r="A7619" t="s">
        <v>120</v>
      </c>
      <c r="B7619" t="s">
        <v>121</v>
      </c>
      <c r="C7619" t="s">
        <v>89</v>
      </c>
      <c r="D7619" s="29">
        <v>46700</v>
      </c>
      <c r="E7619">
        <v>0</v>
      </c>
      <c r="F7619">
        <v>0</v>
      </c>
      <c r="G7619">
        <v>0</v>
      </c>
      <c r="H7619">
        <v>0</v>
      </c>
      <c r="R7619">
        <v>0</v>
      </c>
      <c r="S7619" t="s">
        <v>90</v>
      </c>
      <c r="T7619" s="297">
        <v>46311.754166666666</v>
      </c>
    </row>
    <row r="7620" spans="1:20" x14ac:dyDescent="0.35">
      <c r="A7620" t="s">
        <v>120</v>
      </c>
      <c r="B7620" t="s">
        <v>121</v>
      </c>
      <c r="C7620" t="s">
        <v>89</v>
      </c>
      <c r="D7620" s="29">
        <v>46701</v>
      </c>
      <c r="E7620">
        <v>0</v>
      </c>
      <c r="F7620">
        <v>0</v>
      </c>
      <c r="G7620">
        <v>0</v>
      </c>
      <c r="H7620">
        <v>0</v>
      </c>
      <c r="R7620">
        <v>0</v>
      </c>
      <c r="S7620" t="s">
        <v>90</v>
      </c>
      <c r="T7620" s="297">
        <v>46311.754166666666</v>
      </c>
    </row>
    <row r="7621" spans="1:20" x14ac:dyDescent="0.35">
      <c r="A7621" t="s">
        <v>120</v>
      </c>
      <c r="B7621" t="s">
        <v>121</v>
      </c>
      <c r="C7621" t="s">
        <v>89</v>
      </c>
      <c r="D7621" s="29">
        <v>46702</v>
      </c>
      <c r="E7621">
        <v>0</v>
      </c>
      <c r="F7621">
        <v>0</v>
      </c>
      <c r="G7621">
        <v>0</v>
      </c>
      <c r="H7621">
        <v>0</v>
      </c>
      <c r="R7621">
        <v>0</v>
      </c>
      <c r="S7621" t="s">
        <v>90</v>
      </c>
      <c r="T7621" s="297">
        <v>46311.754166666666</v>
      </c>
    </row>
    <row r="7622" spans="1:20" x14ac:dyDescent="0.35">
      <c r="A7622" t="s">
        <v>120</v>
      </c>
      <c r="B7622" t="s">
        <v>121</v>
      </c>
      <c r="C7622" t="s">
        <v>89</v>
      </c>
      <c r="D7622" s="29">
        <v>46703</v>
      </c>
      <c r="E7622">
        <v>0</v>
      </c>
      <c r="F7622">
        <v>0</v>
      </c>
      <c r="G7622">
        <v>0</v>
      </c>
      <c r="H7622">
        <v>0</v>
      </c>
      <c r="R7622">
        <v>0</v>
      </c>
      <c r="S7622" t="s">
        <v>90</v>
      </c>
      <c r="T7622" s="297">
        <v>46311.754166666666</v>
      </c>
    </row>
    <row r="7623" spans="1:20" x14ac:dyDescent="0.35">
      <c r="A7623" t="s">
        <v>120</v>
      </c>
      <c r="B7623" t="s">
        <v>121</v>
      </c>
      <c r="C7623" t="s">
        <v>89</v>
      </c>
      <c r="D7623" s="29">
        <v>46704</v>
      </c>
      <c r="E7623">
        <v>0</v>
      </c>
      <c r="F7623">
        <v>0</v>
      </c>
      <c r="G7623">
        <v>0</v>
      </c>
      <c r="H7623">
        <v>0</v>
      </c>
      <c r="R7623">
        <v>0</v>
      </c>
      <c r="S7623" t="s">
        <v>90</v>
      </c>
      <c r="T7623" s="297">
        <v>46311.754166666666</v>
      </c>
    </row>
    <row r="7624" spans="1:20" x14ac:dyDescent="0.35">
      <c r="A7624" t="s">
        <v>120</v>
      </c>
      <c r="B7624" t="s">
        <v>121</v>
      </c>
      <c r="C7624" t="s">
        <v>89</v>
      </c>
      <c r="D7624" s="29">
        <v>46705</v>
      </c>
      <c r="E7624">
        <v>0</v>
      </c>
      <c r="F7624">
        <v>0</v>
      </c>
      <c r="G7624">
        <v>0</v>
      </c>
      <c r="H7624">
        <v>0</v>
      </c>
      <c r="R7624">
        <v>0</v>
      </c>
      <c r="S7624" t="s">
        <v>90</v>
      </c>
      <c r="T7624" s="297">
        <v>46311.754166666666</v>
      </c>
    </row>
    <row r="7625" spans="1:20" x14ac:dyDescent="0.35">
      <c r="A7625" t="s">
        <v>120</v>
      </c>
      <c r="B7625" t="s">
        <v>121</v>
      </c>
      <c r="C7625" t="s">
        <v>89</v>
      </c>
      <c r="D7625" s="29">
        <v>46706</v>
      </c>
      <c r="E7625">
        <v>0</v>
      </c>
      <c r="F7625">
        <v>0</v>
      </c>
      <c r="G7625">
        <v>0</v>
      </c>
      <c r="H7625">
        <v>0</v>
      </c>
      <c r="R7625">
        <v>0</v>
      </c>
      <c r="S7625" t="s">
        <v>90</v>
      </c>
      <c r="T7625" s="297">
        <v>46311.754166666666</v>
      </c>
    </row>
    <row r="7626" spans="1:20" x14ac:dyDescent="0.35">
      <c r="A7626" t="s">
        <v>120</v>
      </c>
      <c r="B7626" t="s">
        <v>121</v>
      </c>
      <c r="C7626" t="s">
        <v>89</v>
      </c>
      <c r="D7626" s="29">
        <v>46707</v>
      </c>
      <c r="E7626">
        <v>0</v>
      </c>
      <c r="F7626">
        <v>0</v>
      </c>
      <c r="G7626">
        <v>0</v>
      </c>
      <c r="H7626">
        <v>0</v>
      </c>
      <c r="R7626">
        <v>0</v>
      </c>
      <c r="S7626" t="s">
        <v>90</v>
      </c>
      <c r="T7626" s="297">
        <v>46311.754166666666</v>
      </c>
    </row>
    <row r="7627" spans="1:20" x14ac:dyDescent="0.35">
      <c r="A7627" t="s">
        <v>120</v>
      </c>
      <c r="B7627" t="s">
        <v>121</v>
      </c>
      <c r="C7627" t="s">
        <v>89</v>
      </c>
      <c r="D7627" s="29">
        <v>46708</v>
      </c>
      <c r="E7627">
        <v>0</v>
      </c>
      <c r="F7627">
        <v>0</v>
      </c>
      <c r="G7627">
        <v>0</v>
      </c>
      <c r="H7627">
        <v>0</v>
      </c>
      <c r="R7627">
        <v>0</v>
      </c>
      <c r="S7627" t="s">
        <v>90</v>
      </c>
      <c r="T7627" s="297">
        <v>46311.754166666666</v>
      </c>
    </row>
    <row r="7628" spans="1:20" x14ac:dyDescent="0.35">
      <c r="A7628" t="s">
        <v>120</v>
      </c>
      <c r="B7628" t="s">
        <v>121</v>
      </c>
      <c r="C7628" t="s">
        <v>89</v>
      </c>
      <c r="D7628" s="29">
        <v>46709</v>
      </c>
      <c r="E7628">
        <v>0</v>
      </c>
      <c r="F7628">
        <v>0</v>
      </c>
      <c r="G7628">
        <v>0</v>
      </c>
      <c r="H7628">
        <v>0</v>
      </c>
      <c r="R7628">
        <v>0</v>
      </c>
      <c r="S7628" t="s">
        <v>90</v>
      </c>
      <c r="T7628" s="297">
        <v>46311.754166666666</v>
      </c>
    </row>
    <row r="7629" spans="1:20" x14ac:dyDescent="0.35">
      <c r="A7629" t="s">
        <v>120</v>
      </c>
      <c r="B7629" t="s">
        <v>121</v>
      </c>
      <c r="C7629" t="s">
        <v>89</v>
      </c>
      <c r="D7629" s="29">
        <v>46710</v>
      </c>
      <c r="E7629">
        <v>0</v>
      </c>
      <c r="F7629">
        <v>0</v>
      </c>
      <c r="G7629">
        <v>0</v>
      </c>
      <c r="H7629">
        <v>0</v>
      </c>
      <c r="R7629">
        <v>0</v>
      </c>
      <c r="S7629" t="s">
        <v>90</v>
      </c>
      <c r="T7629" s="297">
        <v>46311.754166666666</v>
      </c>
    </row>
    <row r="7630" spans="1:20" x14ac:dyDescent="0.35">
      <c r="A7630" t="s">
        <v>120</v>
      </c>
      <c r="B7630" t="s">
        <v>121</v>
      </c>
      <c r="C7630" t="s">
        <v>89</v>
      </c>
      <c r="D7630" s="29">
        <v>46711</v>
      </c>
      <c r="E7630">
        <v>0</v>
      </c>
      <c r="F7630">
        <v>0</v>
      </c>
      <c r="G7630">
        <v>0</v>
      </c>
      <c r="H7630">
        <v>0</v>
      </c>
      <c r="R7630">
        <v>0</v>
      </c>
      <c r="S7630" t="s">
        <v>90</v>
      </c>
      <c r="T7630" s="297">
        <v>46311.754166666666</v>
      </c>
    </row>
    <row r="7631" spans="1:20" x14ac:dyDescent="0.35">
      <c r="A7631" t="s">
        <v>120</v>
      </c>
      <c r="B7631" t="s">
        <v>121</v>
      </c>
      <c r="C7631" t="s">
        <v>89</v>
      </c>
      <c r="D7631" s="29">
        <v>46712</v>
      </c>
      <c r="E7631">
        <v>0</v>
      </c>
      <c r="F7631">
        <v>0</v>
      </c>
      <c r="G7631">
        <v>0</v>
      </c>
      <c r="H7631">
        <v>0</v>
      </c>
      <c r="R7631">
        <v>0</v>
      </c>
      <c r="S7631" t="s">
        <v>90</v>
      </c>
      <c r="T7631" s="297">
        <v>46311.754166666666</v>
      </c>
    </row>
    <row r="7632" spans="1:20" x14ac:dyDescent="0.35">
      <c r="A7632" t="s">
        <v>120</v>
      </c>
      <c r="B7632" t="s">
        <v>121</v>
      </c>
      <c r="C7632" t="s">
        <v>89</v>
      </c>
      <c r="D7632" s="29">
        <v>46713</v>
      </c>
      <c r="E7632">
        <v>0</v>
      </c>
      <c r="F7632">
        <v>0</v>
      </c>
      <c r="G7632">
        <v>0</v>
      </c>
      <c r="H7632">
        <v>0</v>
      </c>
      <c r="R7632">
        <v>0</v>
      </c>
      <c r="S7632" t="s">
        <v>90</v>
      </c>
      <c r="T7632" s="297">
        <v>46311.754166666666</v>
      </c>
    </row>
    <row r="7633" spans="1:20" x14ac:dyDescent="0.35">
      <c r="A7633" t="s">
        <v>120</v>
      </c>
      <c r="B7633" t="s">
        <v>121</v>
      </c>
      <c r="C7633" t="s">
        <v>89</v>
      </c>
      <c r="D7633" s="29">
        <v>46714</v>
      </c>
      <c r="E7633">
        <v>0</v>
      </c>
      <c r="F7633">
        <v>0</v>
      </c>
      <c r="G7633">
        <v>0</v>
      </c>
      <c r="H7633">
        <v>0</v>
      </c>
      <c r="R7633">
        <v>0</v>
      </c>
      <c r="S7633" t="s">
        <v>90</v>
      </c>
      <c r="T7633" s="297">
        <v>46311.754166666666</v>
      </c>
    </row>
    <row r="7634" spans="1:20" x14ac:dyDescent="0.35">
      <c r="A7634" t="s">
        <v>120</v>
      </c>
      <c r="B7634" t="s">
        <v>121</v>
      </c>
      <c r="C7634" t="s">
        <v>89</v>
      </c>
      <c r="D7634" s="29">
        <v>46715</v>
      </c>
      <c r="E7634">
        <v>0</v>
      </c>
      <c r="F7634">
        <v>0</v>
      </c>
      <c r="G7634">
        <v>0</v>
      </c>
      <c r="H7634">
        <v>0</v>
      </c>
      <c r="R7634">
        <v>0</v>
      </c>
      <c r="S7634" t="s">
        <v>90</v>
      </c>
      <c r="T7634" s="297">
        <v>46311.754166666666</v>
      </c>
    </row>
    <row r="7635" spans="1:20" x14ac:dyDescent="0.35">
      <c r="A7635" t="s">
        <v>120</v>
      </c>
      <c r="B7635" t="s">
        <v>121</v>
      </c>
      <c r="C7635" t="s">
        <v>89</v>
      </c>
      <c r="D7635" s="29">
        <v>46716</v>
      </c>
      <c r="E7635">
        <v>0</v>
      </c>
      <c r="F7635">
        <v>0</v>
      </c>
      <c r="G7635">
        <v>0</v>
      </c>
      <c r="H7635">
        <v>0</v>
      </c>
      <c r="R7635">
        <v>0</v>
      </c>
      <c r="S7635" t="s">
        <v>90</v>
      </c>
      <c r="T7635" s="297">
        <v>46311.754166666666</v>
      </c>
    </row>
    <row r="7636" spans="1:20" x14ac:dyDescent="0.35">
      <c r="A7636" t="s">
        <v>120</v>
      </c>
      <c r="B7636" t="s">
        <v>121</v>
      </c>
      <c r="C7636" t="s">
        <v>89</v>
      </c>
      <c r="D7636" s="29">
        <v>46717</v>
      </c>
      <c r="E7636">
        <v>0</v>
      </c>
      <c r="F7636">
        <v>0</v>
      </c>
      <c r="G7636">
        <v>0</v>
      </c>
      <c r="H7636">
        <v>0</v>
      </c>
      <c r="R7636">
        <v>0</v>
      </c>
      <c r="S7636" t="s">
        <v>90</v>
      </c>
      <c r="T7636" s="297">
        <v>46311.754166666666</v>
      </c>
    </row>
    <row r="7637" spans="1:20" x14ac:dyDescent="0.35">
      <c r="A7637" t="s">
        <v>120</v>
      </c>
      <c r="B7637" t="s">
        <v>121</v>
      </c>
      <c r="C7637" t="s">
        <v>89</v>
      </c>
      <c r="D7637" s="29">
        <v>46718</v>
      </c>
      <c r="E7637">
        <v>0</v>
      </c>
      <c r="F7637">
        <v>0</v>
      </c>
      <c r="G7637">
        <v>0</v>
      </c>
      <c r="H7637">
        <v>0</v>
      </c>
      <c r="R7637">
        <v>0</v>
      </c>
      <c r="S7637" t="s">
        <v>90</v>
      </c>
      <c r="T7637" s="297">
        <v>46311.754166666666</v>
      </c>
    </row>
    <row r="7638" spans="1:20" x14ac:dyDescent="0.35">
      <c r="A7638" t="s">
        <v>120</v>
      </c>
      <c r="B7638" t="s">
        <v>121</v>
      </c>
      <c r="C7638" t="s">
        <v>89</v>
      </c>
      <c r="D7638" s="29">
        <v>46719</v>
      </c>
      <c r="E7638">
        <v>0</v>
      </c>
      <c r="F7638">
        <v>0</v>
      </c>
      <c r="G7638">
        <v>0</v>
      </c>
      <c r="H7638">
        <v>0</v>
      </c>
      <c r="R7638">
        <v>0</v>
      </c>
      <c r="S7638" t="s">
        <v>90</v>
      </c>
      <c r="T7638" s="297">
        <v>46311.754166666666</v>
      </c>
    </row>
    <row r="7639" spans="1:20" x14ac:dyDescent="0.35">
      <c r="A7639" t="s">
        <v>120</v>
      </c>
      <c r="B7639" t="s">
        <v>121</v>
      </c>
      <c r="C7639" t="s">
        <v>89</v>
      </c>
      <c r="D7639" s="29">
        <v>46720</v>
      </c>
      <c r="E7639">
        <v>0</v>
      </c>
      <c r="F7639">
        <v>0</v>
      </c>
      <c r="G7639">
        <v>0</v>
      </c>
      <c r="H7639">
        <v>0</v>
      </c>
      <c r="R7639">
        <v>0</v>
      </c>
      <c r="S7639" t="s">
        <v>90</v>
      </c>
      <c r="T7639" s="297">
        <v>46311.754166666666</v>
      </c>
    </row>
    <row r="7640" spans="1:20" x14ac:dyDescent="0.35">
      <c r="A7640" t="s">
        <v>120</v>
      </c>
      <c r="B7640" t="s">
        <v>121</v>
      </c>
      <c r="C7640" t="s">
        <v>89</v>
      </c>
      <c r="D7640" s="29">
        <v>46721</v>
      </c>
      <c r="E7640">
        <v>0</v>
      </c>
      <c r="F7640">
        <v>0</v>
      </c>
      <c r="G7640">
        <v>0</v>
      </c>
      <c r="H7640">
        <v>0</v>
      </c>
      <c r="R7640">
        <v>0</v>
      </c>
      <c r="S7640" t="s">
        <v>90</v>
      </c>
      <c r="T7640" s="297">
        <v>46311.754166666666</v>
      </c>
    </row>
    <row r="7641" spans="1:20" x14ac:dyDescent="0.35">
      <c r="A7641" t="s">
        <v>120</v>
      </c>
      <c r="B7641" t="s">
        <v>121</v>
      </c>
      <c r="C7641" t="s">
        <v>89</v>
      </c>
      <c r="D7641" s="29">
        <v>46722</v>
      </c>
      <c r="E7641">
        <v>0</v>
      </c>
      <c r="F7641">
        <v>0</v>
      </c>
      <c r="G7641">
        <v>0</v>
      </c>
      <c r="H7641">
        <v>0</v>
      </c>
      <c r="R7641">
        <v>0</v>
      </c>
      <c r="S7641" t="s">
        <v>90</v>
      </c>
      <c r="T7641" s="297">
        <v>46311.754166666666</v>
      </c>
    </row>
    <row r="7642" spans="1:20" x14ac:dyDescent="0.35">
      <c r="A7642" t="s">
        <v>120</v>
      </c>
      <c r="B7642" t="s">
        <v>121</v>
      </c>
      <c r="C7642" t="s">
        <v>89</v>
      </c>
      <c r="D7642" s="29">
        <v>46723</v>
      </c>
      <c r="E7642">
        <v>0</v>
      </c>
      <c r="F7642">
        <v>0</v>
      </c>
      <c r="G7642">
        <v>0</v>
      </c>
      <c r="H7642">
        <v>0</v>
      </c>
      <c r="R7642">
        <v>0</v>
      </c>
      <c r="S7642" t="s">
        <v>90</v>
      </c>
      <c r="T7642" s="297">
        <v>46311.754166666666</v>
      </c>
    </row>
    <row r="7643" spans="1:20" x14ac:dyDescent="0.35">
      <c r="A7643" t="s">
        <v>120</v>
      </c>
      <c r="B7643" t="s">
        <v>121</v>
      </c>
      <c r="C7643" t="s">
        <v>89</v>
      </c>
      <c r="D7643" s="29">
        <v>46724</v>
      </c>
      <c r="E7643">
        <v>0</v>
      </c>
      <c r="F7643">
        <v>0</v>
      </c>
      <c r="G7643">
        <v>0</v>
      </c>
      <c r="H7643">
        <v>0</v>
      </c>
      <c r="R7643">
        <v>0</v>
      </c>
      <c r="S7643" t="s">
        <v>90</v>
      </c>
      <c r="T7643" s="297">
        <v>46311.754166666666</v>
      </c>
    </row>
    <row r="7644" spans="1:20" x14ac:dyDescent="0.35">
      <c r="A7644" t="s">
        <v>120</v>
      </c>
      <c r="B7644" t="s">
        <v>121</v>
      </c>
      <c r="C7644" t="s">
        <v>89</v>
      </c>
      <c r="D7644" s="29">
        <v>46725</v>
      </c>
      <c r="E7644">
        <v>0</v>
      </c>
      <c r="F7644">
        <v>0</v>
      </c>
      <c r="G7644">
        <v>0</v>
      </c>
      <c r="H7644">
        <v>0</v>
      </c>
      <c r="R7644">
        <v>0</v>
      </c>
      <c r="S7644" t="s">
        <v>90</v>
      </c>
      <c r="T7644" s="297">
        <v>46311.754166666666</v>
      </c>
    </row>
    <row r="7645" spans="1:20" x14ac:dyDescent="0.35">
      <c r="A7645" t="s">
        <v>120</v>
      </c>
      <c r="B7645" t="s">
        <v>121</v>
      </c>
      <c r="C7645" t="s">
        <v>89</v>
      </c>
      <c r="D7645" s="29">
        <v>46726</v>
      </c>
      <c r="E7645">
        <v>0</v>
      </c>
      <c r="F7645">
        <v>0</v>
      </c>
      <c r="G7645">
        <v>0</v>
      </c>
      <c r="H7645">
        <v>0</v>
      </c>
      <c r="R7645">
        <v>0</v>
      </c>
      <c r="S7645" t="s">
        <v>90</v>
      </c>
      <c r="T7645" s="297">
        <v>46311.754166666666</v>
      </c>
    </row>
    <row r="7646" spans="1:20" x14ac:dyDescent="0.35">
      <c r="A7646" t="s">
        <v>120</v>
      </c>
      <c r="B7646" t="s">
        <v>121</v>
      </c>
      <c r="C7646" t="s">
        <v>89</v>
      </c>
      <c r="D7646" s="29">
        <v>46727</v>
      </c>
      <c r="E7646">
        <v>0</v>
      </c>
      <c r="F7646">
        <v>0</v>
      </c>
      <c r="G7646">
        <v>0</v>
      </c>
      <c r="H7646">
        <v>0</v>
      </c>
      <c r="R7646">
        <v>0</v>
      </c>
      <c r="S7646" t="s">
        <v>90</v>
      </c>
      <c r="T7646" s="297">
        <v>46311.754166666666</v>
      </c>
    </row>
    <row r="7647" spans="1:20" x14ac:dyDescent="0.35">
      <c r="A7647" t="s">
        <v>120</v>
      </c>
      <c r="B7647" t="s">
        <v>121</v>
      </c>
      <c r="C7647" t="s">
        <v>89</v>
      </c>
      <c r="D7647" s="29">
        <v>46728</v>
      </c>
      <c r="E7647">
        <v>0</v>
      </c>
      <c r="F7647">
        <v>0</v>
      </c>
      <c r="G7647">
        <v>0</v>
      </c>
      <c r="H7647">
        <v>0</v>
      </c>
      <c r="R7647">
        <v>0</v>
      </c>
      <c r="S7647" t="s">
        <v>90</v>
      </c>
      <c r="T7647" s="297">
        <v>46311.754166666666</v>
      </c>
    </row>
    <row r="7648" spans="1:20" x14ac:dyDescent="0.35">
      <c r="A7648" t="s">
        <v>120</v>
      </c>
      <c r="B7648" t="s">
        <v>121</v>
      </c>
      <c r="C7648" t="s">
        <v>89</v>
      </c>
      <c r="D7648" s="29">
        <v>46729</v>
      </c>
      <c r="E7648">
        <v>0</v>
      </c>
      <c r="F7648">
        <v>0</v>
      </c>
      <c r="G7648">
        <v>0</v>
      </c>
      <c r="H7648">
        <v>0</v>
      </c>
      <c r="R7648">
        <v>0</v>
      </c>
      <c r="S7648" t="s">
        <v>90</v>
      </c>
      <c r="T7648" s="297">
        <v>46311.754166666666</v>
      </c>
    </row>
    <row r="7649" spans="1:20" x14ac:dyDescent="0.35">
      <c r="A7649" t="s">
        <v>120</v>
      </c>
      <c r="B7649" t="s">
        <v>121</v>
      </c>
      <c r="C7649" t="s">
        <v>89</v>
      </c>
      <c r="D7649" s="29">
        <v>46730</v>
      </c>
      <c r="E7649">
        <v>0</v>
      </c>
      <c r="F7649">
        <v>0</v>
      </c>
      <c r="G7649">
        <v>0</v>
      </c>
      <c r="H7649">
        <v>0</v>
      </c>
      <c r="R7649">
        <v>0</v>
      </c>
      <c r="S7649" t="s">
        <v>90</v>
      </c>
      <c r="T7649" s="297">
        <v>46311.754166666666</v>
      </c>
    </row>
    <row r="7650" spans="1:20" x14ac:dyDescent="0.35">
      <c r="A7650" t="s">
        <v>120</v>
      </c>
      <c r="B7650" t="s">
        <v>121</v>
      </c>
      <c r="C7650" t="s">
        <v>89</v>
      </c>
      <c r="D7650" s="29">
        <v>46731</v>
      </c>
      <c r="E7650">
        <v>0</v>
      </c>
      <c r="F7650">
        <v>0</v>
      </c>
      <c r="G7650">
        <v>0</v>
      </c>
      <c r="H7650">
        <v>0</v>
      </c>
      <c r="R7650">
        <v>0</v>
      </c>
      <c r="S7650" t="s">
        <v>90</v>
      </c>
      <c r="T7650" s="297">
        <v>46311.754166666666</v>
      </c>
    </row>
    <row r="7651" spans="1:20" x14ac:dyDescent="0.35">
      <c r="A7651" t="s">
        <v>120</v>
      </c>
      <c r="B7651" t="s">
        <v>121</v>
      </c>
      <c r="C7651" t="s">
        <v>89</v>
      </c>
      <c r="D7651" s="29">
        <v>46732</v>
      </c>
      <c r="E7651">
        <v>0</v>
      </c>
      <c r="F7651">
        <v>0</v>
      </c>
      <c r="G7651">
        <v>0</v>
      </c>
      <c r="H7651">
        <v>0</v>
      </c>
      <c r="R7651">
        <v>0</v>
      </c>
      <c r="S7651" t="s">
        <v>90</v>
      </c>
      <c r="T7651" s="297">
        <v>46311.754166666666</v>
      </c>
    </row>
    <row r="7652" spans="1:20" x14ac:dyDescent="0.35">
      <c r="A7652" t="s">
        <v>120</v>
      </c>
      <c r="B7652" t="s">
        <v>121</v>
      </c>
      <c r="C7652" t="s">
        <v>89</v>
      </c>
      <c r="D7652" s="29">
        <v>46733</v>
      </c>
      <c r="E7652">
        <v>0</v>
      </c>
      <c r="F7652">
        <v>0</v>
      </c>
      <c r="G7652">
        <v>0</v>
      </c>
      <c r="H7652">
        <v>0</v>
      </c>
      <c r="R7652">
        <v>0</v>
      </c>
      <c r="S7652" t="s">
        <v>90</v>
      </c>
      <c r="T7652" s="297">
        <v>46311.754166666666</v>
      </c>
    </row>
    <row r="7653" spans="1:20" x14ac:dyDescent="0.35">
      <c r="A7653" t="s">
        <v>120</v>
      </c>
      <c r="B7653" t="s">
        <v>121</v>
      </c>
      <c r="C7653" t="s">
        <v>89</v>
      </c>
      <c r="D7653" s="29">
        <v>46734</v>
      </c>
      <c r="E7653">
        <v>0</v>
      </c>
      <c r="F7653">
        <v>0</v>
      </c>
      <c r="G7653">
        <v>0</v>
      </c>
      <c r="H7653">
        <v>0</v>
      </c>
      <c r="R7653">
        <v>0</v>
      </c>
      <c r="S7653" t="s">
        <v>90</v>
      </c>
      <c r="T7653" s="297">
        <v>46311.754166666666</v>
      </c>
    </row>
    <row r="7654" spans="1:20" x14ac:dyDescent="0.35">
      <c r="A7654" t="s">
        <v>120</v>
      </c>
      <c r="B7654" t="s">
        <v>121</v>
      </c>
      <c r="C7654" t="s">
        <v>89</v>
      </c>
      <c r="D7654" s="29">
        <v>46735</v>
      </c>
      <c r="E7654">
        <v>0</v>
      </c>
      <c r="F7654">
        <v>0</v>
      </c>
      <c r="G7654">
        <v>0</v>
      </c>
      <c r="H7654">
        <v>0</v>
      </c>
      <c r="R7654">
        <v>0</v>
      </c>
      <c r="S7654" t="s">
        <v>90</v>
      </c>
      <c r="T7654" s="297">
        <v>46311.754166666666</v>
      </c>
    </row>
    <row r="7655" spans="1:20" x14ac:dyDescent="0.35">
      <c r="A7655" t="s">
        <v>120</v>
      </c>
      <c r="B7655" t="s">
        <v>121</v>
      </c>
      <c r="C7655" t="s">
        <v>89</v>
      </c>
      <c r="D7655" s="29">
        <v>46736</v>
      </c>
      <c r="E7655">
        <v>0</v>
      </c>
      <c r="F7655">
        <v>0</v>
      </c>
      <c r="G7655">
        <v>0</v>
      </c>
      <c r="H7655">
        <v>0</v>
      </c>
      <c r="R7655">
        <v>0</v>
      </c>
      <c r="S7655" t="s">
        <v>90</v>
      </c>
      <c r="T7655" s="297">
        <v>46311.754166666666</v>
      </c>
    </row>
    <row r="7656" spans="1:20" x14ac:dyDescent="0.35">
      <c r="A7656" t="s">
        <v>120</v>
      </c>
      <c r="B7656" t="s">
        <v>121</v>
      </c>
      <c r="C7656" t="s">
        <v>89</v>
      </c>
      <c r="D7656" s="29">
        <v>46737</v>
      </c>
      <c r="E7656">
        <v>0</v>
      </c>
      <c r="F7656">
        <v>0</v>
      </c>
      <c r="G7656">
        <v>0</v>
      </c>
      <c r="H7656">
        <v>0</v>
      </c>
      <c r="R7656">
        <v>0</v>
      </c>
      <c r="S7656" t="s">
        <v>90</v>
      </c>
      <c r="T7656" s="297">
        <v>46311.754166666666</v>
      </c>
    </row>
    <row r="7657" spans="1:20" x14ac:dyDescent="0.35">
      <c r="A7657" t="s">
        <v>120</v>
      </c>
      <c r="B7657" t="s">
        <v>121</v>
      </c>
      <c r="C7657" t="s">
        <v>89</v>
      </c>
      <c r="D7657" s="29">
        <v>46738</v>
      </c>
      <c r="E7657">
        <v>0</v>
      </c>
      <c r="F7657">
        <v>0</v>
      </c>
      <c r="G7657">
        <v>0</v>
      </c>
      <c r="H7657">
        <v>0</v>
      </c>
      <c r="R7657">
        <v>0</v>
      </c>
      <c r="S7657" t="s">
        <v>90</v>
      </c>
      <c r="T7657" s="297">
        <v>46311.754166666666</v>
      </c>
    </row>
    <row r="7658" spans="1:20" x14ac:dyDescent="0.35">
      <c r="A7658" t="s">
        <v>120</v>
      </c>
      <c r="B7658" t="s">
        <v>121</v>
      </c>
      <c r="C7658" t="s">
        <v>89</v>
      </c>
      <c r="D7658" s="29">
        <v>46739</v>
      </c>
      <c r="E7658">
        <v>0</v>
      </c>
      <c r="F7658">
        <v>0</v>
      </c>
      <c r="G7658">
        <v>0</v>
      </c>
      <c r="H7658">
        <v>0</v>
      </c>
      <c r="R7658">
        <v>0</v>
      </c>
      <c r="S7658" t="s">
        <v>90</v>
      </c>
      <c r="T7658" s="297">
        <v>46311.754166666666</v>
      </c>
    </row>
    <row r="7659" spans="1:20" x14ac:dyDescent="0.35">
      <c r="A7659" t="s">
        <v>120</v>
      </c>
      <c r="B7659" t="s">
        <v>121</v>
      </c>
      <c r="C7659" t="s">
        <v>89</v>
      </c>
      <c r="D7659" s="29">
        <v>46740</v>
      </c>
      <c r="E7659">
        <v>0</v>
      </c>
      <c r="F7659">
        <v>0</v>
      </c>
      <c r="G7659">
        <v>0</v>
      </c>
      <c r="H7659">
        <v>0</v>
      </c>
      <c r="R7659">
        <v>0</v>
      </c>
      <c r="S7659" t="s">
        <v>90</v>
      </c>
      <c r="T7659" s="297">
        <v>46311.754166666666</v>
      </c>
    </row>
    <row r="7660" spans="1:20" x14ac:dyDescent="0.35">
      <c r="A7660" t="s">
        <v>120</v>
      </c>
      <c r="B7660" t="s">
        <v>121</v>
      </c>
      <c r="C7660" t="s">
        <v>89</v>
      </c>
      <c r="D7660" s="29">
        <v>46741</v>
      </c>
      <c r="E7660">
        <v>0</v>
      </c>
      <c r="F7660">
        <v>0</v>
      </c>
      <c r="G7660">
        <v>0</v>
      </c>
      <c r="H7660">
        <v>0</v>
      </c>
      <c r="R7660">
        <v>0</v>
      </c>
      <c r="S7660" t="s">
        <v>90</v>
      </c>
      <c r="T7660" s="297">
        <v>46311.754166666666</v>
      </c>
    </row>
    <row r="7661" spans="1:20" x14ac:dyDescent="0.35">
      <c r="A7661" t="s">
        <v>120</v>
      </c>
      <c r="B7661" t="s">
        <v>121</v>
      </c>
      <c r="C7661" t="s">
        <v>89</v>
      </c>
      <c r="D7661" s="29">
        <v>46742</v>
      </c>
      <c r="E7661">
        <v>0</v>
      </c>
      <c r="F7661">
        <v>0</v>
      </c>
      <c r="G7661">
        <v>0</v>
      </c>
      <c r="H7661">
        <v>0</v>
      </c>
      <c r="R7661">
        <v>0</v>
      </c>
      <c r="S7661" t="s">
        <v>90</v>
      </c>
      <c r="T7661" s="297">
        <v>46311.754166666666</v>
      </c>
    </row>
    <row r="7662" spans="1:20" x14ac:dyDescent="0.35">
      <c r="A7662" t="s">
        <v>120</v>
      </c>
      <c r="B7662" t="s">
        <v>121</v>
      </c>
      <c r="C7662" t="s">
        <v>89</v>
      </c>
      <c r="D7662" s="29">
        <v>46743</v>
      </c>
      <c r="E7662">
        <v>0</v>
      </c>
      <c r="F7662">
        <v>0</v>
      </c>
      <c r="G7662">
        <v>0</v>
      </c>
      <c r="H7662">
        <v>0</v>
      </c>
      <c r="R7662">
        <v>0</v>
      </c>
      <c r="S7662" t="s">
        <v>90</v>
      </c>
      <c r="T7662" s="297">
        <v>46311.754166666666</v>
      </c>
    </row>
    <row r="7663" spans="1:20" x14ac:dyDescent="0.35">
      <c r="A7663" t="s">
        <v>120</v>
      </c>
      <c r="B7663" t="s">
        <v>121</v>
      </c>
      <c r="C7663" t="s">
        <v>89</v>
      </c>
      <c r="D7663" s="29">
        <v>46744</v>
      </c>
      <c r="E7663">
        <v>0</v>
      </c>
      <c r="F7663">
        <v>0</v>
      </c>
      <c r="G7663">
        <v>0</v>
      </c>
      <c r="H7663">
        <v>0</v>
      </c>
      <c r="R7663">
        <v>0</v>
      </c>
      <c r="S7663" t="s">
        <v>90</v>
      </c>
      <c r="T7663" s="297">
        <v>46311.754166666666</v>
      </c>
    </row>
    <row r="7664" spans="1:20" x14ac:dyDescent="0.35">
      <c r="A7664" t="s">
        <v>120</v>
      </c>
      <c r="B7664" t="s">
        <v>121</v>
      </c>
      <c r="C7664" t="s">
        <v>89</v>
      </c>
      <c r="D7664" s="29">
        <v>46745</v>
      </c>
      <c r="E7664">
        <v>0</v>
      </c>
      <c r="F7664">
        <v>0</v>
      </c>
      <c r="G7664">
        <v>0</v>
      </c>
      <c r="H7664">
        <v>0</v>
      </c>
      <c r="R7664">
        <v>0</v>
      </c>
      <c r="S7664" t="s">
        <v>90</v>
      </c>
      <c r="T7664" s="297">
        <v>46311.754166666666</v>
      </c>
    </row>
    <row r="7665" spans="1:20" x14ac:dyDescent="0.35">
      <c r="A7665" t="s">
        <v>120</v>
      </c>
      <c r="B7665" t="s">
        <v>121</v>
      </c>
      <c r="C7665" t="s">
        <v>89</v>
      </c>
      <c r="D7665" s="29">
        <v>46746</v>
      </c>
      <c r="E7665">
        <v>0</v>
      </c>
      <c r="F7665">
        <v>0</v>
      </c>
      <c r="G7665">
        <v>0</v>
      </c>
      <c r="H7665">
        <v>0</v>
      </c>
      <c r="R7665">
        <v>0</v>
      </c>
      <c r="S7665" t="s">
        <v>90</v>
      </c>
      <c r="T7665" s="297">
        <v>46311.754166666666</v>
      </c>
    </row>
    <row r="7666" spans="1:20" x14ac:dyDescent="0.35">
      <c r="A7666" t="s">
        <v>120</v>
      </c>
      <c r="B7666" t="s">
        <v>121</v>
      </c>
      <c r="C7666" t="s">
        <v>89</v>
      </c>
      <c r="D7666" s="29">
        <v>46747</v>
      </c>
      <c r="E7666">
        <v>0</v>
      </c>
      <c r="F7666">
        <v>0</v>
      </c>
      <c r="G7666">
        <v>0</v>
      </c>
      <c r="H7666">
        <v>0</v>
      </c>
      <c r="R7666">
        <v>0</v>
      </c>
      <c r="S7666" t="s">
        <v>90</v>
      </c>
      <c r="T7666" s="297">
        <v>46311.754166666666</v>
      </c>
    </row>
    <row r="7667" spans="1:20" x14ac:dyDescent="0.35">
      <c r="A7667" t="s">
        <v>120</v>
      </c>
      <c r="B7667" t="s">
        <v>121</v>
      </c>
      <c r="C7667" t="s">
        <v>89</v>
      </c>
      <c r="D7667" s="29">
        <v>46748</v>
      </c>
      <c r="E7667">
        <v>0</v>
      </c>
      <c r="F7667">
        <v>0</v>
      </c>
      <c r="G7667">
        <v>0</v>
      </c>
      <c r="H7667">
        <v>0</v>
      </c>
      <c r="R7667">
        <v>0</v>
      </c>
      <c r="S7667" t="s">
        <v>90</v>
      </c>
      <c r="T7667" s="297">
        <v>46311.754166666666</v>
      </c>
    </row>
    <row r="7668" spans="1:20" x14ac:dyDescent="0.35">
      <c r="A7668" t="s">
        <v>120</v>
      </c>
      <c r="B7668" t="s">
        <v>121</v>
      </c>
      <c r="C7668" t="s">
        <v>89</v>
      </c>
      <c r="D7668" s="29">
        <v>46749</v>
      </c>
      <c r="E7668">
        <v>0</v>
      </c>
      <c r="F7668">
        <v>0</v>
      </c>
      <c r="G7668">
        <v>0</v>
      </c>
      <c r="H7668">
        <v>0</v>
      </c>
      <c r="R7668">
        <v>0</v>
      </c>
      <c r="S7668" t="s">
        <v>90</v>
      </c>
      <c r="T7668" s="297">
        <v>46311.754166666666</v>
      </c>
    </row>
    <row r="7669" spans="1:20" x14ac:dyDescent="0.35">
      <c r="A7669" t="s">
        <v>120</v>
      </c>
      <c r="B7669" t="s">
        <v>121</v>
      </c>
      <c r="C7669" t="s">
        <v>89</v>
      </c>
      <c r="D7669" s="29">
        <v>46750</v>
      </c>
      <c r="E7669">
        <v>0</v>
      </c>
      <c r="F7669">
        <v>0</v>
      </c>
      <c r="G7669">
        <v>0</v>
      </c>
      <c r="H7669">
        <v>0</v>
      </c>
      <c r="R7669">
        <v>0</v>
      </c>
      <c r="S7669" t="s">
        <v>90</v>
      </c>
      <c r="T7669" s="297">
        <v>46311.754166666666</v>
      </c>
    </row>
    <row r="7670" spans="1:20" x14ac:dyDescent="0.35">
      <c r="A7670" t="s">
        <v>120</v>
      </c>
      <c r="B7670" t="s">
        <v>121</v>
      </c>
      <c r="C7670" t="s">
        <v>89</v>
      </c>
      <c r="D7670" s="29">
        <v>46751</v>
      </c>
      <c r="E7670">
        <v>0</v>
      </c>
      <c r="F7670">
        <v>0</v>
      </c>
      <c r="G7670">
        <v>0</v>
      </c>
      <c r="H7670">
        <v>0</v>
      </c>
      <c r="R7670">
        <v>0</v>
      </c>
      <c r="S7670" t="s">
        <v>90</v>
      </c>
      <c r="T7670" s="297">
        <v>46311.754166666666</v>
      </c>
    </row>
    <row r="7671" spans="1:20" x14ac:dyDescent="0.35">
      <c r="A7671" t="s">
        <v>120</v>
      </c>
      <c r="B7671" t="s">
        <v>121</v>
      </c>
      <c r="C7671" t="s">
        <v>89</v>
      </c>
      <c r="D7671" s="29">
        <v>46752</v>
      </c>
      <c r="E7671">
        <v>0</v>
      </c>
      <c r="F7671">
        <v>0</v>
      </c>
      <c r="G7671">
        <v>0</v>
      </c>
      <c r="H7671">
        <v>0</v>
      </c>
      <c r="R7671">
        <v>0</v>
      </c>
      <c r="S7671" t="s">
        <v>90</v>
      </c>
      <c r="T7671" s="297">
        <v>46311.754166666666</v>
      </c>
    </row>
    <row r="7672" spans="1:20" x14ac:dyDescent="0.35">
      <c r="A7672" t="s">
        <v>122</v>
      </c>
      <c r="B7672" t="s">
        <v>123</v>
      </c>
      <c r="C7672" t="s">
        <v>93</v>
      </c>
      <c r="D7672" s="29">
        <v>46388</v>
      </c>
      <c r="E7672">
        <v>0</v>
      </c>
      <c r="F7672">
        <v>0</v>
      </c>
      <c r="G7672">
        <v>0</v>
      </c>
      <c r="H7672">
        <v>0</v>
      </c>
      <c r="L7672">
        <v>339.11827099999999</v>
      </c>
      <c r="R7672">
        <v>339.118292</v>
      </c>
      <c r="S7672" t="s">
        <v>90</v>
      </c>
      <c r="T7672" s="297">
        <v>46311.754166666666</v>
      </c>
    </row>
    <row r="7673" spans="1:20" x14ac:dyDescent="0.35">
      <c r="A7673" t="s">
        <v>122</v>
      </c>
      <c r="B7673" t="s">
        <v>123</v>
      </c>
      <c r="C7673" t="s">
        <v>93</v>
      </c>
      <c r="D7673" s="29">
        <v>46389</v>
      </c>
      <c r="E7673">
        <v>0</v>
      </c>
      <c r="F7673">
        <v>0</v>
      </c>
      <c r="G7673">
        <v>0</v>
      </c>
      <c r="H7673">
        <v>0</v>
      </c>
      <c r="L7673">
        <v>339.11827099999999</v>
      </c>
      <c r="R7673">
        <v>339.118292</v>
      </c>
      <c r="S7673" t="s">
        <v>90</v>
      </c>
      <c r="T7673" s="297">
        <v>46311.754166666666</v>
      </c>
    </row>
    <row r="7674" spans="1:20" x14ac:dyDescent="0.35">
      <c r="A7674" t="s">
        <v>122</v>
      </c>
      <c r="B7674" t="s">
        <v>123</v>
      </c>
      <c r="C7674" t="s">
        <v>93</v>
      </c>
      <c r="D7674" s="29">
        <v>46390</v>
      </c>
      <c r="E7674">
        <v>0</v>
      </c>
      <c r="F7674">
        <v>0</v>
      </c>
      <c r="G7674">
        <v>0</v>
      </c>
      <c r="H7674">
        <v>0</v>
      </c>
      <c r="L7674">
        <v>339.11827099999999</v>
      </c>
      <c r="R7674">
        <v>339.118292</v>
      </c>
      <c r="S7674" t="s">
        <v>90</v>
      </c>
      <c r="T7674" s="297">
        <v>46311.754166666666</v>
      </c>
    </row>
    <row r="7675" spans="1:20" x14ac:dyDescent="0.35">
      <c r="A7675" t="s">
        <v>122</v>
      </c>
      <c r="B7675" t="s">
        <v>123</v>
      </c>
      <c r="C7675" t="s">
        <v>93</v>
      </c>
      <c r="D7675" s="29">
        <v>46391</v>
      </c>
      <c r="E7675">
        <v>0</v>
      </c>
      <c r="F7675">
        <v>0</v>
      </c>
      <c r="G7675">
        <v>0</v>
      </c>
      <c r="H7675">
        <v>0</v>
      </c>
      <c r="L7675">
        <v>339.11827099999999</v>
      </c>
      <c r="R7675">
        <v>339.118292</v>
      </c>
      <c r="S7675" t="s">
        <v>90</v>
      </c>
      <c r="T7675" s="297">
        <v>46311.754166666666</v>
      </c>
    </row>
    <row r="7676" spans="1:20" x14ac:dyDescent="0.35">
      <c r="A7676" t="s">
        <v>122</v>
      </c>
      <c r="B7676" t="s">
        <v>123</v>
      </c>
      <c r="C7676" t="s">
        <v>93</v>
      </c>
      <c r="D7676" s="29">
        <v>46392</v>
      </c>
      <c r="E7676">
        <v>0</v>
      </c>
      <c r="F7676">
        <v>0</v>
      </c>
      <c r="G7676">
        <v>0</v>
      </c>
      <c r="H7676">
        <v>0</v>
      </c>
      <c r="L7676">
        <v>339.11827099999999</v>
      </c>
      <c r="R7676">
        <v>339.118292</v>
      </c>
      <c r="S7676" t="s">
        <v>90</v>
      </c>
      <c r="T7676" s="297">
        <v>46311.754166666666</v>
      </c>
    </row>
    <row r="7677" spans="1:20" x14ac:dyDescent="0.35">
      <c r="A7677" t="s">
        <v>122</v>
      </c>
      <c r="B7677" t="s">
        <v>123</v>
      </c>
      <c r="C7677" t="s">
        <v>93</v>
      </c>
      <c r="D7677" s="29">
        <v>46393</v>
      </c>
      <c r="E7677">
        <v>0</v>
      </c>
      <c r="F7677">
        <v>0</v>
      </c>
      <c r="G7677">
        <v>0</v>
      </c>
      <c r="H7677">
        <v>0</v>
      </c>
      <c r="L7677">
        <v>339.11827099999999</v>
      </c>
      <c r="R7677">
        <v>339.118292</v>
      </c>
      <c r="S7677" t="s">
        <v>90</v>
      </c>
      <c r="T7677" s="297">
        <v>46311.754166666666</v>
      </c>
    </row>
    <row r="7678" spans="1:20" x14ac:dyDescent="0.35">
      <c r="A7678" t="s">
        <v>122</v>
      </c>
      <c r="B7678" t="s">
        <v>123</v>
      </c>
      <c r="C7678" t="s">
        <v>93</v>
      </c>
      <c r="D7678" s="29">
        <v>46394</v>
      </c>
      <c r="E7678">
        <v>0</v>
      </c>
      <c r="F7678">
        <v>0</v>
      </c>
      <c r="G7678">
        <v>0</v>
      </c>
      <c r="H7678">
        <v>0</v>
      </c>
      <c r="L7678">
        <v>339.11827099999999</v>
      </c>
      <c r="R7678">
        <v>339.118292</v>
      </c>
      <c r="S7678" t="s">
        <v>90</v>
      </c>
      <c r="T7678" s="297">
        <v>46311.754166666666</v>
      </c>
    </row>
    <row r="7679" spans="1:20" x14ac:dyDescent="0.35">
      <c r="A7679" t="s">
        <v>122</v>
      </c>
      <c r="B7679" t="s">
        <v>123</v>
      </c>
      <c r="C7679" t="s">
        <v>93</v>
      </c>
      <c r="D7679" s="29">
        <v>46395</v>
      </c>
      <c r="E7679">
        <v>0</v>
      </c>
      <c r="F7679">
        <v>0</v>
      </c>
      <c r="G7679">
        <v>0</v>
      </c>
      <c r="H7679">
        <v>0</v>
      </c>
      <c r="L7679">
        <v>339.11827099999999</v>
      </c>
      <c r="R7679">
        <v>339.118292</v>
      </c>
      <c r="S7679" t="s">
        <v>90</v>
      </c>
      <c r="T7679" s="297">
        <v>46311.754166666666</v>
      </c>
    </row>
    <row r="7680" spans="1:20" x14ac:dyDescent="0.35">
      <c r="A7680" t="s">
        <v>122</v>
      </c>
      <c r="B7680" t="s">
        <v>123</v>
      </c>
      <c r="C7680" t="s">
        <v>93</v>
      </c>
      <c r="D7680" s="29">
        <v>46396</v>
      </c>
      <c r="E7680">
        <v>0</v>
      </c>
      <c r="F7680">
        <v>0</v>
      </c>
      <c r="G7680">
        <v>0</v>
      </c>
      <c r="H7680">
        <v>0</v>
      </c>
      <c r="L7680">
        <v>339.11827099999999</v>
      </c>
      <c r="R7680">
        <v>339.118292</v>
      </c>
      <c r="S7680" t="s">
        <v>90</v>
      </c>
      <c r="T7680" s="297">
        <v>46311.754166666666</v>
      </c>
    </row>
    <row r="7681" spans="1:20" x14ac:dyDescent="0.35">
      <c r="A7681" t="s">
        <v>122</v>
      </c>
      <c r="B7681" t="s">
        <v>123</v>
      </c>
      <c r="C7681" t="s">
        <v>93</v>
      </c>
      <c r="D7681" s="29">
        <v>46397</v>
      </c>
      <c r="E7681">
        <v>0</v>
      </c>
      <c r="F7681">
        <v>0</v>
      </c>
      <c r="G7681">
        <v>0</v>
      </c>
      <c r="H7681">
        <v>0</v>
      </c>
      <c r="L7681">
        <v>339.11827099999999</v>
      </c>
      <c r="R7681">
        <v>339.118292</v>
      </c>
      <c r="S7681" t="s">
        <v>90</v>
      </c>
      <c r="T7681" s="297">
        <v>46311.754166666666</v>
      </c>
    </row>
    <row r="7682" spans="1:20" x14ac:dyDescent="0.35">
      <c r="A7682" t="s">
        <v>122</v>
      </c>
      <c r="B7682" t="s">
        <v>123</v>
      </c>
      <c r="C7682" t="s">
        <v>93</v>
      </c>
      <c r="D7682" s="29">
        <v>46398</v>
      </c>
      <c r="E7682">
        <v>0</v>
      </c>
      <c r="F7682">
        <v>0</v>
      </c>
      <c r="G7682">
        <v>0</v>
      </c>
      <c r="H7682">
        <v>0</v>
      </c>
      <c r="L7682">
        <v>339.11827099999999</v>
      </c>
      <c r="R7682">
        <v>339.118292</v>
      </c>
      <c r="S7682" t="s">
        <v>90</v>
      </c>
      <c r="T7682" s="297">
        <v>46311.754166666666</v>
      </c>
    </row>
    <row r="7683" spans="1:20" x14ac:dyDescent="0.35">
      <c r="A7683" t="s">
        <v>122</v>
      </c>
      <c r="B7683" t="s">
        <v>123</v>
      </c>
      <c r="C7683" t="s">
        <v>93</v>
      </c>
      <c r="D7683" s="29">
        <v>46399</v>
      </c>
      <c r="E7683">
        <v>0</v>
      </c>
      <c r="F7683">
        <v>0</v>
      </c>
      <c r="G7683">
        <v>0</v>
      </c>
      <c r="H7683">
        <v>0</v>
      </c>
      <c r="L7683">
        <v>339.11827099999999</v>
      </c>
      <c r="R7683">
        <v>339.118292</v>
      </c>
      <c r="S7683" t="s">
        <v>90</v>
      </c>
      <c r="T7683" s="297">
        <v>46311.754166666666</v>
      </c>
    </row>
    <row r="7684" spans="1:20" x14ac:dyDescent="0.35">
      <c r="A7684" t="s">
        <v>122</v>
      </c>
      <c r="B7684" t="s">
        <v>123</v>
      </c>
      <c r="C7684" t="s">
        <v>93</v>
      </c>
      <c r="D7684" s="29">
        <v>46400</v>
      </c>
      <c r="E7684">
        <v>0</v>
      </c>
      <c r="F7684">
        <v>0</v>
      </c>
      <c r="G7684">
        <v>0</v>
      </c>
      <c r="H7684">
        <v>0</v>
      </c>
      <c r="L7684">
        <v>339.11827099999999</v>
      </c>
      <c r="R7684">
        <v>339.118292</v>
      </c>
      <c r="S7684" t="s">
        <v>90</v>
      </c>
      <c r="T7684" s="297">
        <v>46311.754166666666</v>
      </c>
    </row>
    <row r="7685" spans="1:20" x14ac:dyDescent="0.35">
      <c r="A7685" t="s">
        <v>122</v>
      </c>
      <c r="B7685" t="s">
        <v>123</v>
      </c>
      <c r="C7685" t="s">
        <v>93</v>
      </c>
      <c r="D7685" s="29">
        <v>46401</v>
      </c>
      <c r="E7685">
        <v>0</v>
      </c>
      <c r="F7685">
        <v>0</v>
      </c>
      <c r="G7685">
        <v>0</v>
      </c>
      <c r="H7685">
        <v>0</v>
      </c>
      <c r="L7685">
        <v>339.11827099999999</v>
      </c>
      <c r="R7685">
        <v>339.118292</v>
      </c>
      <c r="S7685" t="s">
        <v>90</v>
      </c>
      <c r="T7685" s="297">
        <v>46311.754166666666</v>
      </c>
    </row>
    <row r="7686" spans="1:20" x14ac:dyDescent="0.35">
      <c r="A7686" t="s">
        <v>122</v>
      </c>
      <c r="B7686" t="s">
        <v>123</v>
      </c>
      <c r="C7686" t="s">
        <v>93</v>
      </c>
      <c r="D7686" s="29">
        <v>46402</v>
      </c>
      <c r="E7686">
        <v>0</v>
      </c>
      <c r="F7686">
        <v>0</v>
      </c>
      <c r="G7686">
        <v>0</v>
      </c>
      <c r="H7686">
        <v>0</v>
      </c>
      <c r="L7686">
        <v>339.11827099999999</v>
      </c>
      <c r="R7686">
        <v>339.118292</v>
      </c>
      <c r="S7686" t="s">
        <v>90</v>
      </c>
      <c r="T7686" s="297">
        <v>46311.754166666666</v>
      </c>
    </row>
    <row r="7687" spans="1:20" x14ac:dyDescent="0.35">
      <c r="A7687" t="s">
        <v>122</v>
      </c>
      <c r="B7687" t="s">
        <v>123</v>
      </c>
      <c r="C7687" t="s">
        <v>93</v>
      </c>
      <c r="D7687" s="29">
        <v>46403</v>
      </c>
      <c r="E7687">
        <v>0</v>
      </c>
      <c r="F7687">
        <v>0</v>
      </c>
      <c r="G7687">
        <v>0</v>
      </c>
      <c r="H7687">
        <v>0</v>
      </c>
      <c r="L7687">
        <v>339.11827099999999</v>
      </c>
      <c r="R7687">
        <v>339.118292</v>
      </c>
      <c r="S7687" t="s">
        <v>90</v>
      </c>
      <c r="T7687" s="297">
        <v>46311.754166666666</v>
      </c>
    </row>
    <row r="7688" spans="1:20" x14ac:dyDescent="0.35">
      <c r="A7688" t="s">
        <v>122</v>
      </c>
      <c r="B7688" t="s">
        <v>123</v>
      </c>
      <c r="C7688" t="s">
        <v>93</v>
      </c>
      <c r="D7688" s="29">
        <v>46404</v>
      </c>
      <c r="E7688">
        <v>0</v>
      </c>
      <c r="F7688">
        <v>0</v>
      </c>
      <c r="G7688">
        <v>0</v>
      </c>
      <c r="H7688">
        <v>0</v>
      </c>
      <c r="L7688">
        <v>339.11827099999999</v>
      </c>
      <c r="R7688">
        <v>339.118292</v>
      </c>
      <c r="S7688" t="s">
        <v>90</v>
      </c>
      <c r="T7688" s="297">
        <v>46311.754166666666</v>
      </c>
    </row>
    <row r="7689" spans="1:20" x14ac:dyDescent="0.35">
      <c r="A7689" t="s">
        <v>122</v>
      </c>
      <c r="B7689" t="s">
        <v>123</v>
      </c>
      <c r="C7689" t="s">
        <v>93</v>
      </c>
      <c r="D7689" s="29">
        <v>46405</v>
      </c>
      <c r="E7689">
        <v>0</v>
      </c>
      <c r="F7689">
        <v>0</v>
      </c>
      <c r="G7689">
        <v>0</v>
      </c>
      <c r="H7689">
        <v>0</v>
      </c>
      <c r="L7689">
        <v>339.11827099999999</v>
      </c>
      <c r="R7689">
        <v>339.118292</v>
      </c>
      <c r="S7689" t="s">
        <v>90</v>
      </c>
      <c r="T7689" s="297">
        <v>46311.754166666666</v>
      </c>
    </row>
    <row r="7690" spans="1:20" x14ac:dyDescent="0.35">
      <c r="A7690" t="s">
        <v>122</v>
      </c>
      <c r="B7690" t="s">
        <v>123</v>
      </c>
      <c r="C7690" t="s">
        <v>93</v>
      </c>
      <c r="D7690" s="29">
        <v>46406</v>
      </c>
      <c r="E7690">
        <v>0</v>
      </c>
      <c r="F7690">
        <v>0</v>
      </c>
      <c r="G7690">
        <v>0</v>
      </c>
      <c r="H7690">
        <v>0</v>
      </c>
      <c r="L7690">
        <v>339.11827099999999</v>
      </c>
      <c r="R7690">
        <v>339.118292</v>
      </c>
      <c r="S7690" t="s">
        <v>90</v>
      </c>
      <c r="T7690" s="297">
        <v>46311.754166666666</v>
      </c>
    </row>
    <row r="7691" spans="1:20" x14ac:dyDescent="0.35">
      <c r="A7691" t="s">
        <v>122</v>
      </c>
      <c r="B7691" t="s">
        <v>123</v>
      </c>
      <c r="C7691" t="s">
        <v>93</v>
      </c>
      <c r="D7691" s="29">
        <v>46407</v>
      </c>
      <c r="E7691">
        <v>0</v>
      </c>
      <c r="F7691">
        <v>0</v>
      </c>
      <c r="G7691">
        <v>0</v>
      </c>
      <c r="H7691">
        <v>0</v>
      </c>
      <c r="L7691">
        <v>339.11827099999999</v>
      </c>
      <c r="R7691">
        <v>339.118292</v>
      </c>
      <c r="S7691" t="s">
        <v>90</v>
      </c>
      <c r="T7691" s="297">
        <v>46311.754166666666</v>
      </c>
    </row>
    <row r="7692" spans="1:20" x14ac:dyDescent="0.35">
      <c r="A7692" t="s">
        <v>122</v>
      </c>
      <c r="B7692" t="s">
        <v>123</v>
      </c>
      <c r="C7692" t="s">
        <v>93</v>
      </c>
      <c r="D7692" s="29">
        <v>46408</v>
      </c>
      <c r="E7692">
        <v>0</v>
      </c>
      <c r="F7692">
        <v>0</v>
      </c>
      <c r="G7692">
        <v>0</v>
      </c>
      <c r="H7692">
        <v>0</v>
      </c>
      <c r="L7692">
        <v>339.11827099999999</v>
      </c>
      <c r="R7692">
        <v>339.118292</v>
      </c>
      <c r="S7692" t="s">
        <v>90</v>
      </c>
      <c r="T7692" s="297">
        <v>46311.754166666666</v>
      </c>
    </row>
    <row r="7693" spans="1:20" x14ac:dyDescent="0.35">
      <c r="A7693" t="s">
        <v>122</v>
      </c>
      <c r="B7693" t="s">
        <v>123</v>
      </c>
      <c r="C7693" t="s">
        <v>93</v>
      </c>
      <c r="D7693" s="29">
        <v>46409</v>
      </c>
      <c r="E7693">
        <v>0</v>
      </c>
      <c r="F7693">
        <v>0</v>
      </c>
      <c r="G7693">
        <v>0</v>
      </c>
      <c r="H7693">
        <v>0</v>
      </c>
      <c r="L7693">
        <v>339.11827099999999</v>
      </c>
      <c r="R7693">
        <v>339.118292</v>
      </c>
      <c r="S7693" t="s">
        <v>90</v>
      </c>
      <c r="T7693" s="297">
        <v>46311.754166666666</v>
      </c>
    </row>
    <row r="7694" spans="1:20" x14ac:dyDescent="0.35">
      <c r="A7694" t="s">
        <v>122</v>
      </c>
      <c r="B7694" t="s">
        <v>123</v>
      </c>
      <c r="C7694" t="s">
        <v>93</v>
      </c>
      <c r="D7694" s="29">
        <v>46410</v>
      </c>
      <c r="E7694">
        <v>0</v>
      </c>
      <c r="F7694">
        <v>0</v>
      </c>
      <c r="G7694">
        <v>0</v>
      </c>
      <c r="H7694">
        <v>0</v>
      </c>
      <c r="L7694">
        <v>339.11827099999999</v>
      </c>
      <c r="R7694">
        <v>339.118292</v>
      </c>
      <c r="S7694" t="s">
        <v>90</v>
      </c>
      <c r="T7694" s="297">
        <v>46311.754166666666</v>
      </c>
    </row>
    <row r="7695" spans="1:20" x14ac:dyDescent="0.35">
      <c r="A7695" t="s">
        <v>122</v>
      </c>
      <c r="B7695" t="s">
        <v>123</v>
      </c>
      <c r="C7695" t="s">
        <v>93</v>
      </c>
      <c r="D7695" s="29">
        <v>46411</v>
      </c>
      <c r="E7695">
        <v>0</v>
      </c>
      <c r="F7695">
        <v>0</v>
      </c>
      <c r="G7695">
        <v>0</v>
      </c>
      <c r="H7695">
        <v>0</v>
      </c>
      <c r="L7695">
        <v>339.11827099999999</v>
      </c>
      <c r="R7695">
        <v>339.118292</v>
      </c>
      <c r="S7695" t="s">
        <v>90</v>
      </c>
      <c r="T7695" s="297">
        <v>46311.754166666666</v>
      </c>
    </row>
    <row r="7696" spans="1:20" x14ac:dyDescent="0.35">
      <c r="A7696" t="s">
        <v>122</v>
      </c>
      <c r="B7696" t="s">
        <v>123</v>
      </c>
      <c r="C7696" t="s">
        <v>93</v>
      </c>
      <c r="D7696" s="29">
        <v>46412</v>
      </c>
      <c r="E7696">
        <v>0</v>
      </c>
      <c r="F7696">
        <v>0</v>
      </c>
      <c r="G7696">
        <v>0</v>
      </c>
      <c r="H7696">
        <v>0</v>
      </c>
      <c r="L7696">
        <v>339.11827099999999</v>
      </c>
      <c r="R7696">
        <v>339.118292</v>
      </c>
      <c r="S7696" t="s">
        <v>90</v>
      </c>
      <c r="T7696" s="297">
        <v>46311.754166666666</v>
      </c>
    </row>
    <row r="7697" spans="1:20" x14ac:dyDescent="0.35">
      <c r="A7697" t="s">
        <v>122</v>
      </c>
      <c r="B7697" t="s">
        <v>123</v>
      </c>
      <c r="C7697" t="s">
        <v>93</v>
      </c>
      <c r="D7697" s="29">
        <v>46413</v>
      </c>
      <c r="E7697">
        <v>0</v>
      </c>
      <c r="F7697">
        <v>0</v>
      </c>
      <c r="G7697">
        <v>0</v>
      </c>
      <c r="H7697">
        <v>0</v>
      </c>
      <c r="L7697">
        <v>339.11827099999999</v>
      </c>
      <c r="R7697">
        <v>339.118292</v>
      </c>
      <c r="S7697" t="s">
        <v>90</v>
      </c>
      <c r="T7697" s="297">
        <v>46311.754166666666</v>
      </c>
    </row>
    <row r="7698" spans="1:20" x14ac:dyDescent="0.35">
      <c r="A7698" t="s">
        <v>122</v>
      </c>
      <c r="B7698" t="s">
        <v>123</v>
      </c>
      <c r="C7698" t="s">
        <v>93</v>
      </c>
      <c r="D7698" s="29">
        <v>46414</v>
      </c>
      <c r="E7698">
        <v>0</v>
      </c>
      <c r="F7698">
        <v>0</v>
      </c>
      <c r="G7698">
        <v>0</v>
      </c>
      <c r="H7698">
        <v>0</v>
      </c>
      <c r="L7698">
        <v>339.11827099999999</v>
      </c>
      <c r="R7698">
        <v>339.118292</v>
      </c>
      <c r="S7698" t="s">
        <v>90</v>
      </c>
      <c r="T7698" s="297">
        <v>46311.754166666666</v>
      </c>
    </row>
    <row r="7699" spans="1:20" x14ac:dyDescent="0.35">
      <c r="A7699" t="s">
        <v>122</v>
      </c>
      <c r="B7699" t="s">
        <v>123</v>
      </c>
      <c r="C7699" t="s">
        <v>93</v>
      </c>
      <c r="D7699" s="29">
        <v>46415</v>
      </c>
      <c r="E7699">
        <v>0</v>
      </c>
      <c r="F7699">
        <v>0</v>
      </c>
      <c r="G7699">
        <v>0</v>
      </c>
      <c r="H7699">
        <v>0</v>
      </c>
      <c r="L7699">
        <v>339.11827099999999</v>
      </c>
      <c r="R7699">
        <v>339.118292</v>
      </c>
      <c r="S7699" t="s">
        <v>90</v>
      </c>
      <c r="T7699" s="297">
        <v>46311.754166666666</v>
      </c>
    </row>
    <row r="7700" spans="1:20" x14ac:dyDescent="0.35">
      <c r="A7700" t="s">
        <v>122</v>
      </c>
      <c r="B7700" t="s">
        <v>123</v>
      </c>
      <c r="C7700" t="s">
        <v>93</v>
      </c>
      <c r="D7700" s="29">
        <v>46416</v>
      </c>
      <c r="E7700">
        <v>0</v>
      </c>
      <c r="F7700">
        <v>0</v>
      </c>
      <c r="G7700">
        <v>0</v>
      </c>
      <c r="H7700">
        <v>0</v>
      </c>
      <c r="L7700">
        <v>339.11827099999999</v>
      </c>
      <c r="R7700">
        <v>339.118292</v>
      </c>
      <c r="S7700" t="s">
        <v>90</v>
      </c>
      <c r="T7700" s="297">
        <v>46311.754166666666</v>
      </c>
    </row>
    <row r="7701" spans="1:20" x14ac:dyDescent="0.35">
      <c r="A7701" t="s">
        <v>122</v>
      </c>
      <c r="B7701" t="s">
        <v>123</v>
      </c>
      <c r="C7701" t="s">
        <v>93</v>
      </c>
      <c r="D7701" s="29">
        <v>46417</v>
      </c>
      <c r="E7701">
        <v>0</v>
      </c>
      <c r="F7701">
        <v>0</v>
      </c>
      <c r="G7701">
        <v>0</v>
      </c>
      <c r="H7701">
        <v>0</v>
      </c>
      <c r="L7701">
        <v>339.11827099999999</v>
      </c>
      <c r="R7701">
        <v>339.118292</v>
      </c>
      <c r="S7701" t="s">
        <v>90</v>
      </c>
      <c r="T7701" s="297">
        <v>46311.754166666666</v>
      </c>
    </row>
    <row r="7702" spans="1:20" x14ac:dyDescent="0.35">
      <c r="A7702" t="s">
        <v>122</v>
      </c>
      <c r="B7702" t="s">
        <v>123</v>
      </c>
      <c r="C7702" t="s">
        <v>93</v>
      </c>
      <c r="D7702" s="29">
        <v>46418</v>
      </c>
      <c r="E7702">
        <v>0</v>
      </c>
      <c r="F7702">
        <v>0</v>
      </c>
      <c r="G7702">
        <v>0</v>
      </c>
      <c r="H7702">
        <v>0</v>
      </c>
      <c r="L7702">
        <v>339.11827099999999</v>
      </c>
      <c r="R7702">
        <v>339.118292</v>
      </c>
      <c r="S7702" t="s">
        <v>90</v>
      </c>
      <c r="T7702" s="297">
        <v>46311.754166666666</v>
      </c>
    </row>
    <row r="7703" spans="1:20" x14ac:dyDescent="0.35">
      <c r="A7703" t="s">
        <v>122</v>
      </c>
      <c r="B7703" t="s">
        <v>123</v>
      </c>
      <c r="C7703" t="s">
        <v>93</v>
      </c>
      <c r="D7703" s="29">
        <v>46419</v>
      </c>
      <c r="E7703">
        <v>0</v>
      </c>
      <c r="F7703">
        <v>0</v>
      </c>
      <c r="G7703">
        <v>0</v>
      </c>
      <c r="H7703">
        <v>0</v>
      </c>
      <c r="L7703">
        <v>339.11827099999999</v>
      </c>
      <c r="R7703">
        <v>339.118292</v>
      </c>
      <c r="S7703" t="s">
        <v>90</v>
      </c>
      <c r="T7703" s="297">
        <v>46311.754166666666</v>
      </c>
    </row>
    <row r="7704" spans="1:20" x14ac:dyDescent="0.35">
      <c r="A7704" t="s">
        <v>122</v>
      </c>
      <c r="B7704" t="s">
        <v>123</v>
      </c>
      <c r="C7704" t="s">
        <v>93</v>
      </c>
      <c r="D7704" s="29">
        <v>46420</v>
      </c>
      <c r="E7704">
        <v>0</v>
      </c>
      <c r="F7704">
        <v>0</v>
      </c>
      <c r="G7704">
        <v>0</v>
      </c>
      <c r="H7704">
        <v>0</v>
      </c>
      <c r="L7704">
        <v>339.11827099999999</v>
      </c>
      <c r="R7704">
        <v>339.118292</v>
      </c>
      <c r="S7704" t="s">
        <v>90</v>
      </c>
      <c r="T7704" s="297">
        <v>46311.754166666666</v>
      </c>
    </row>
    <row r="7705" spans="1:20" x14ac:dyDescent="0.35">
      <c r="A7705" t="s">
        <v>122</v>
      </c>
      <c r="B7705" t="s">
        <v>123</v>
      </c>
      <c r="C7705" t="s">
        <v>93</v>
      </c>
      <c r="D7705" s="29">
        <v>46421</v>
      </c>
      <c r="E7705">
        <v>0</v>
      </c>
      <c r="F7705">
        <v>0</v>
      </c>
      <c r="G7705">
        <v>0</v>
      </c>
      <c r="H7705">
        <v>0</v>
      </c>
      <c r="L7705">
        <v>339.11827099999999</v>
      </c>
      <c r="R7705">
        <v>339.118292</v>
      </c>
      <c r="S7705" t="s">
        <v>90</v>
      </c>
      <c r="T7705" s="297">
        <v>46311.754166666666</v>
      </c>
    </row>
    <row r="7706" spans="1:20" x14ac:dyDescent="0.35">
      <c r="A7706" t="s">
        <v>122</v>
      </c>
      <c r="B7706" t="s">
        <v>123</v>
      </c>
      <c r="C7706" t="s">
        <v>93</v>
      </c>
      <c r="D7706" s="29">
        <v>46422</v>
      </c>
      <c r="E7706">
        <v>0</v>
      </c>
      <c r="F7706">
        <v>0</v>
      </c>
      <c r="G7706">
        <v>0</v>
      </c>
      <c r="H7706">
        <v>0</v>
      </c>
      <c r="L7706">
        <v>339.11827099999999</v>
      </c>
      <c r="R7706">
        <v>339.118292</v>
      </c>
      <c r="S7706" t="s">
        <v>90</v>
      </c>
      <c r="T7706" s="297">
        <v>46311.754166666666</v>
      </c>
    </row>
    <row r="7707" spans="1:20" x14ac:dyDescent="0.35">
      <c r="A7707" t="s">
        <v>122</v>
      </c>
      <c r="B7707" t="s">
        <v>123</v>
      </c>
      <c r="C7707" t="s">
        <v>93</v>
      </c>
      <c r="D7707" s="29">
        <v>46423</v>
      </c>
      <c r="E7707">
        <v>0</v>
      </c>
      <c r="F7707">
        <v>0</v>
      </c>
      <c r="G7707">
        <v>0</v>
      </c>
      <c r="H7707">
        <v>0</v>
      </c>
      <c r="L7707">
        <v>339.11827099999999</v>
      </c>
      <c r="R7707">
        <v>339.118292</v>
      </c>
      <c r="S7707" t="s">
        <v>90</v>
      </c>
      <c r="T7707" s="297">
        <v>46311.754166666666</v>
      </c>
    </row>
    <row r="7708" spans="1:20" x14ac:dyDescent="0.35">
      <c r="A7708" t="s">
        <v>122</v>
      </c>
      <c r="B7708" t="s">
        <v>123</v>
      </c>
      <c r="C7708" t="s">
        <v>93</v>
      </c>
      <c r="D7708" s="29">
        <v>46424</v>
      </c>
      <c r="E7708">
        <v>0</v>
      </c>
      <c r="F7708">
        <v>0</v>
      </c>
      <c r="G7708">
        <v>0</v>
      </c>
      <c r="H7708">
        <v>0</v>
      </c>
      <c r="L7708">
        <v>339.11827099999999</v>
      </c>
      <c r="R7708">
        <v>339.118292</v>
      </c>
      <c r="S7708" t="s">
        <v>90</v>
      </c>
      <c r="T7708" s="297">
        <v>46311.754166666666</v>
      </c>
    </row>
    <row r="7709" spans="1:20" x14ac:dyDescent="0.35">
      <c r="A7709" t="s">
        <v>122</v>
      </c>
      <c r="B7709" t="s">
        <v>123</v>
      </c>
      <c r="C7709" t="s">
        <v>93</v>
      </c>
      <c r="D7709" s="29">
        <v>46425</v>
      </c>
      <c r="E7709">
        <v>0</v>
      </c>
      <c r="F7709">
        <v>0</v>
      </c>
      <c r="G7709">
        <v>0</v>
      </c>
      <c r="H7709">
        <v>0</v>
      </c>
      <c r="L7709">
        <v>339.11827099999999</v>
      </c>
      <c r="R7709">
        <v>339.118292</v>
      </c>
      <c r="S7709" t="s">
        <v>90</v>
      </c>
      <c r="T7709" s="297">
        <v>46311.754166666666</v>
      </c>
    </row>
    <row r="7710" spans="1:20" x14ac:dyDescent="0.35">
      <c r="A7710" t="s">
        <v>122</v>
      </c>
      <c r="B7710" t="s">
        <v>123</v>
      </c>
      <c r="C7710" t="s">
        <v>93</v>
      </c>
      <c r="D7710" s="29">
        <v>46426</v>
      </c>
      <c r="E7710">
        <v>0</v>
      </c>
      <c r="F7710">
        <v>0</v>
      </c>
      <c r="G7710">
        <v>0</v>
      </c>
      <c r="H7710">
        <v>0</v>
      </c>
      <c r="L7710">
        <v>339.11827099999999</v>
      </c>
      <c r="R7710">
        <v>339.118292</v>
      </c>
      <c r="S7710" t="s">
        <v>90</v>
      </c>
      <c r="T7710" s="297">
        <v>46311.754166666666</v>
      </c>
    </row>
    <row r="7711" spans="1:20" x14ac:dyDescent="0.35">
      <c r="A7711" t="s">
        <v>122</v>
      </c>
      <c r="B7711" t="s">
        <v>123</v>
      </c>
      <c r="C7711" t="s">
        <v>93</v>
      </c>
      <c r="D7711" s="29">
        <v>46427</v>
      </c>
      <c r="E7711">
        <v>0</v>
      </c>
      <c r="F7711">
        <v>0</v>
      </c>
      <c r="G7711">
        <v>0</v>
      </c>
      <c r="H7711">
        <v>0</v>
      </c>
      <c r="L7711">
        <v>339.11827099999999</v>
      </c>
      <c r="R7711">
        <v>339.118292</v>
      </c>
      <c r="S7711" t="s">
        <v>90</v>
      </c>
      <c r="T7711" s="297">
        <v>46311.754166666666</v>
      </c>
    </row>
    <row r="7712" spans="1:20" x14ac:dyDescent="0.35">
      <c r="A7712" t="s">
        <v>122</v>
      </c>
      <c r="B7712" t="s">
        <v>123</v>
      </c>
      <c r="C7712" t="s">
        <v>93</v>
      </c>
      <c r="D7712" s="29">
        <v>46428</v>
      </c>
      <c r="E7712">
        <v>0</v>
      </c>
      <c r="F7712">
        <v>0</v>
      </c>
      <c r="G7712">
        <v>0</v>
      </c>
      <c r="H7712">
        <v>0</v>
      </c>
      <c r="L7712">
        <v>339.11827099999999</v>
      </c>
      <c r="R7712">
        <v>339.118292</v>
      </c>
      <c r="S7712" t="s">
        <v>90</v>
      </c>
      <c r="T7712" s="297">
        <v>46311.754166666666</v>
      </c>
    </row>
    <row r="7713" spans="1:20" x14ac:dyDescent="0.35">
      <c r="A7713" t="s">
        <v>122</v>
      </c>
      <c r="B7713" t="s">
        <v>123</v>
      </c>
      <c r="C7713" t="s">
        <v>93</v>
      </c>
      <c r="D7713" s="29">
        <v>46429</v>
      </c>
      <c r="E7713">
        <v>0</v>
      </c>
      <c r="F7713">
        <v>0</v>
      </c>
      <c r="G7713">
        <v>0</v>
      </c>
      <c r="H7713">
        <v>0</v>
      </c>
      <c r="L7713">
        <v>339.11827099999999</v>
      </c>
      <c r="R7713">
        <v>339.118292</v>
      </c>
      <c r="S7713" t="s">
        <v>90</v>
      </c>
      <c r="T7713" s="297">
        <v>46311.754166666666</v>
      </c>
    </row>
    <row r="7714" spans="1:20" x14ac:dyDescent="0.35">
      <c r="A7714" t="s">
        <v>122</v>
      </c>
      <c r="B7714" t="s">
        <v>123</v>
      </c>
      <c r="C7714" t="s">
        <v>93</v>
      </c>
      <c r="D7714" s="29">
        <v>46430</v>
      </c>
      <c r="E7714">
        <v>0</v>
      </c>
      <c r="F7714">
        <v>0</v>
      </c>
      <c r="G7714">
        <v>0</v>
      </c>
      <c r="H7714">
        <v>0</v>
      </c>
      <c r="L7714">
        <v>339.11827099999999</v>
      </c>
      <c r="R7714">
        <v>339.118292</v>
      </c>
      <c r="S7714" t="s">
        <v>90</v>
      </c>
      <c r="T7714" s="297">
        <v>46311.754166666666</v>
      </c>
    </row>
    <row r="7715" spans="1:20" x14ac:dyDescent="0.35">
      <c r="A7715" t="s">
        <v>122</v>
      </c>
      <c r="B7715" t="s">
        <v>123</v>
      </c>
      <c r="C7715" t="s">
        <v>93</v>
      </c>
      <c r="D7715" s="29">
        <v>46431</v>
      </c>
      <c r="E7715">
        <v>0</v>
      </c>
      <c r="F7715">
        <v>0</v>
      </c>
      <c r="G7715">
        <v>0</v>
      </c>
      <c r="H7715">
        <v>0</v>
      </c>
      <c r="L7715">
        <v>339.11827099999999</v>
      </c>
      <c r="R7715">
        <v>339.118292</v>
      </c>
      <c r="S7715" t="s">
        <v>90</v>
      </c>
      <c r="T7715" s="297">
        <v>46311.754166666666</v>
      </c>
    </row>
    <row r="7716" spans="1:20" x14ac:dyDescent="0.35">
      <c r="A7716" t="s">
        <v>122</v>
      </c>
      <c r="B7716" t="s">
        <v>123</v>
      </c>
      <c r="C7716" t="s">
        <v>93</v>
      </c>
      <c r="D7716" s="29">
        <v>46432</v>
      </c>
      <c r="E7716">
        <v>0</v>
      </c>
      <c r="F7716">
        <v>0</v>
      </c>
      <c r="G7716">
        <v>0</v>
      </c>
      <c r="H7716">
        <v>0</v>
      </c>
      <c r="L7716">
        <v>339.11827099999999</v>
      </c>
      <c r="R7716">
        <v>339.118292</v>
      </c>
      <c r="S7716" t="s">
        <v>90</v>
      </c>
      <c r="T7716" s="297">
        <v>46311.754166666666</v>
      </c>
    </row>
    <row r="7717" spans="1:20" x14ac:dyDescent="0.35">
      <c r="A7717" t="s">
        <v>122</v>
      </c>
      <c r="B7717" t="s">
        <v>123</v>
      </c>
      <c r="C7717" t="s">
        <v>93</v>
      </c>
      <c r="D7717" s="29">
        <v>46433</v>
      </c>
      <c r="E7717">
        <v>0</v>
      </c>
      <c r="F7717">
        <v>0</v>
      </c>
      <c r="G7717">
        <v>0</v>
      </c>
      <c r="H7717">
        <v>0</v>
      </c>
      <c r="L7717">
        <v>339.11827099999999</v>
      </c>
      <c r="R7717">
        <v>339.118292</v>
      </c>
      <c r="S7717" t="s">
        <v>90</v>
      </c>
      <c r="T7717" s="297">
        <v>46311.754166666666</v>
      </c>
    </row>
    <row r="7718" spans="1:20" x14ac:dyDescent="0.35">
      <c r="A7718" t="s">
        <v>122</v>
      </c>
      <c r="B7718" t="s">
        <v>123</v>
      </c>
      <c r="C7718" t="s">
        <v>93</v>
      </c>
      <c r="D7718" s="29">
        <v>46434</v>
      </c>
      <c r="E7718">
        <v>0</v>
      </c>
      <c r="F7718">
        <v>0</v>
      </c>
      <c r="G7718">
        <v>0</v>
      </c>
      <c r="H7718">
        <v>0</v>
      </c>
      <c r="L7718">
        <v>339.11827099999999</v>
      </c>
      <c r="R7718">
        <v>339.118292</v>
      </c>
      <c r="S7718" t="s">
        <v>90</v>
      </c>
      <c r="T7718" s="297">
        <v>46311.754166666666</v>
      </c>
    </row>
    <row r="7719" spans="1:20" x14ac:dyDescent="0.35">
      <c r="A7719" t="s">
        <v>122</v>
      </c>
      <c r="B7719" t="s">
        <v>123</v>
      </c>
      <c r="C7719" t="s">
        <v>93</v>
      </c>
      <c r="D7719" s="29">
        <v>46435</v>
      </c>
      <c r="E7719">
        <v>0</v>
      </c>
      <c r="F7719">
        <v>0</v>
      </c>
      <c r="G7719">
        <v>0</v>
      </c>
      <c r="H7719">
        <v>0</v>
      </c>
      <c r="L7719">
        <v>339.11827099999999</v>
      </c>
      <c r="R7719">
        <v>339.118292</v>
      </c>
      <c r="S7719" t="s">
        <v>90</v>
      </c>
      <c r="T7719" s="297">
        <v>46311.754166666666</v>
      </c>
    </row>
    <row r="7720" spans="1:20" x14ac:dyDescent="0.35">
      <c r="A7720" t="s">
        <v>122</v>
      </c>
      <c r="B7720" t="s">
        <v>123</v>
      </c>
      <c r="C7720" t="s">
        <v>93</v>
      </c>
      <c r="D7720" s="29">
        <v>46436</v>
      </c>
      <c r="E7720">
        <v>0</v>
      </c>
      <c r="F7720">
        <v>0</v>
      </c>
      <c r="G7720">
        <v>0</v>
      </c>
      <c r="H7720">
        <v>0</v>
      </c>
      <c r="L7720">
        <v>339.11827099999999</v>
      </c>
      <c r="R7720">
        <v>339.118292</v>
      </c>
      <c r="S7720" t="s">
        <v>90</v>
      </c>
      <c r="T7720" s="297">
        <v>46311.754166666666</v>
      </c>
    </row>
    <row r="7721" spans="1:20" x14ac:dyDescent="0.35">
      <c r="A7721" t="s">
        <v>122</v>
      </c>
      <c r="B7721" t="s">
        <v>123</v>
      </c>
      <c r="C7721" t="s">
        <v>93</v>
      </c>
      <c r="D7721" s="29">
        <v>46437</v>
      </c>
      <c r="E7721">
        <v>0</v>
      </c>
      <c r="F7721">
        <v>0</v>
      </c>
      <c r="G7721">
        <v>0</v>
      </c>
      <c r="H7721">
        <v>0</v>
      </c>
      <c r="L7721">
        <v>339.11827099999999</v>
      </c>
      <c r="R7721">
        <v>339.118292</v>
      </c>
      <c r="S7721" t="s">
        <v>90</v>
      </c>
      <c r="T7721" s="297">
        <v>46311.754166666666</v>
      </c>
    </row>
    <row r="7722" spans="1:20" x14ac:dyDescent="0.35">
      <c r="A7722" t="s">
        <v>122</v>
      </c>
      <c r="B7722" t="s">
        <v>123</v>
      </c>
      <c r="C7722" t="s">
        <v>93</v>
      </c>
      <c r="D7722" s="29">
        <v>46438</v>
      </c>
      <c r="E7722">
        <v>0</v>
      </c>
      <c r="F7722">
        <v>0</v>
      </c>
      <c r="G7722">
        <v>0</v>
      </c>
      <c r="H7722">
        <v>0</v>
      </c>
      <c r="L7722">
        <v>339.11827099999999</v>
      </c>
      <c r="R7722">
        <v>339.118292</v>
      </c>
      <c r="S7722" t="s">
        <v>90</v>
      </c>
      <c r="T7722" s="297">
        <v>46311.754166666666</v>
      </c>
    </row>
    <row r="7723" spans="1:20" x14ac:dyDescent="0.35">
      <c r="A7723" t="s">
        <v>122</v>
      </c>
      <c r="B7723" t="s">
        <v>123</v>
      </c>
      <c r="C7723" t="s">
        <v>93</v>
      </c>
      <c r="D7723" s="29">
        <v>46439</v>
      </c>
      <c r="E7723">
        <v>0</v>
      </c>
      <c r="F7723">
        <v>0</v>
      </c>
      <c r="G7723">
        <v>0</v>
      </c>
      <c r="H7723">
        <v>0</v>
      </c>
      <c r="L7723">
        <v>339.11827099999999</v>
      </c>
      <c r="R7723">
        <v>339.118292</v>
      </c>
      <c r="S7723" t="s">
        <v>90</v>
      </c>
      <c r="T7723" s="297">
        <v>46311.754166666666</v>
      </c>
    </row>
    <row r="7724" spans="1:20" x14ac:dyDescent="0.35">
      <c r="A7724" t="s">
        <v>122</v>
      </c>
      <c r="B7724" t="s">
        <v>123</v>
      </c>
      <c r="C7724" t="s">
        <v>93</v>
      </c>
      <c r="D7724" s="29">
        <v>46440</v>
      </c>
      <c r="E7724">
        <v>0</v>
      </c>
      <c r="F7724">
        <v>0</v>
      </c>
      <c r="G7724">
        <v>0</v>
      </c>
      <c r="H7724">
        <v>0</v>
      </c>
      <c r="L7724">
        <v>339.11827099999999</v>
      </c>
      <c r="R7724">
        <v>339.118292</v>
      </c>
      <c r="S7724" t="s">
        <v>90</v>
      </c>
      <c r="T7724" s="297">
        <v>46311.754166666666</v>
      </c>
    </row>
    <row r="7725" spans="1:20" x14ac:dyDescent="0.35">
      <c r="A7725" t="s">
        <v>122</v>
      </c>
      <c r="B7725" t="s">
        <v>123</v>
      </c>
      <c r="C7725" t="s">
        <v>93</v>
      </c>
      <c r="D7725" s="29">
        <v>46441</v>
      </c>
      <c r="E7725">
        <v>0</v>
      </c>
      <c r="F7725">
        <v>0</v>
      </c>
      <c r="G7725">
        <v>0</v>
      </c>
      <c r="H7725">
        <v>0</v>
      </c>
      <c r="L7725">
        <v>339.11827099999999</v>
      </c>
      <c r="R7725">
        <v>339.118292</v>
      </c>
      <c r="S7725" t="s">
        <v>90</v>
      </c>
      <c r="T7725" s="297">
        <v>46311.754166666666</v>
      </c>
    </row>
    <row r="7726" spans="1:20" x14ac:dyDescent="0.35">
      <c r="A7726" t="s">
        <v>122</v>
      </c>
      <c r="B7726" t="s">
        <v>123</v>
      </c>
      <c r="C7726" t="s">
        <v>93</v>
      </c>
      <c r="D7726" s="29">
        <v>46442</v>
      </c>
      <c r="E7726">
        <v>0</v>
      </c>
      <c r="F7726">
        <v>0</v>
      </c>
      <c r="G7726">
        <v>0</v>
      </c>
      <c r="H7726">
        <v>0</v>
      </c>
      <c r="L7726">
        <v>339.11827099999999</v>
      </c>
      <c r="R7726">
        <v>339.118292</v>
      </c>
      <c r="S7726" t="s">
        <v>90</v>
      </c>
      <c r="T7726" s="297">
        <v>46311.754166666666</v>
      </c>
    </row>
    <row r="7727" spans="1:20" x14ac:dyDescent="0.35">
      <c r="A7727" t="s">
        <v>122</v>
      </c>
      <c r="B7727" t="s">
        <v>123</v>
      </c>
      <c r="C7727" t="s">
        <v>93</v>
      </c>
      <c r="D7727" s="29">
        <v>46443</v>
      </c>
      <c r="E7727">
        <v>0</v>
      </c>
      <c r="F7727">
        <v>0</v>
      </c>
      <c r="G7727">
        <v>0</v>
      </c>
      <c r="H7727">
        <v>0</v>
      </c>
      <c r="L7727">
        <v>339.11827099999999</v>
      </c>
      <c r="R7727">
        <v>339.118292</v>
      </c>
      <c r="S7727" t="s">
        <v>90</v>
      </c>
      <c r="T7727" s="297">
        <v>46311.754166666666</v>
      </c>
    </row>
    <row r="7728" spans="1:20" x14ac:dyDescent="0.35">
      <c r="A7728" t="s">
        <v>122</v>
      </c>
      <c r="B7728" t="s">
        <v>123</v>
      </c>
      <c r="C7728" t="s">
        <v>93</v>
      </c>
      <c r="D7728" s="29">
        <v>46444</v>
      </c>
      <c r="E7728">
        <v>0</v>
      </c>
      <c r="F7728">
        <v>0</v>
      </c>
      <c r="G7728">
        <v>0</v>
      </c>
      <c r="H7728">
        <v>0</v>
      </c>
      <c r="L7728">
        <v>339.11827099999999</v>
      </c>
      <c r="R7728">
        <v>339.118292</v>
      </c>
      <c r="S7728" t="s">
        <v>90</v>
      </c>
      <c r="T7728" s="297">
        <v>46311.754166666666</v>
      </c>
    </row>
    <row r="7729" spans="1:20" x14ac:dyDescent="0.35">
      <c r="A7729" t="s">
        <v>122</v>
      </c>
      <c r="B7729" t="s">
        <v>123</v>
      </c>
      <c r="C7729" t="s">
        <v>93</v>
      </c>
      <c r="D7729" s="29">
        <v>46445</v>
      </c>
      <c r="E7729">
        <v>0</v>
      </c>
      <c r="F7729">
        <v>0</v>
      </c>
      <c r="G7729">
        <v>0</v>
      </c>
      <c r="H7729">
        <v>0</v>
      </c>
      <c r="L7729">
        <v>339.11827099999999</v>
      </c>
      <c r="R7729">
        <v>339.118292</v>
      </c>
      <c r="S7729" t="s">
        <v>90</v>
      </c>
      <c r="T7729" s="297">
        <v>46311.754166666666</v>
      </c>
    </row>
    <row r="7730" spans="1:20" x14ac:dyDescent="0.35">
      <c r="A7730" t="s">
        <v>122</v>
      </c>
      <c r="B7730" t="s">
        <v>123</v>
      </c>
      <c r="C7730" t="s">
        <v>93</v>
      </c>
      <c r="D7730" s="29">
        <v>46446</v>
      </c>
      <c r="E7730">
        <v>0</v>
      </c>
      <c r="F7730">
        <v>0</v>
      </c>
      <c r="G7730">
        <v>0</v>
      </c>
      <c r="H7730">
        <v>0</v>
      </c>
      <c r="L7730">
        <v>339.11827099999999</v>
      </c>
      <c r="R7730">
        <v>339.118292</v>
      </c>
      <c r="S7730" t="s">
        <v>90</v>
      </c>
      <c r="T7730" s="297">
        <v>46311.754166666666</v>
      </c>
    </row>
    <row r="7731" spans="1:20" x14ac:dyDescent="0.35">
      <c r="A7731" t="s">
        <v>122</v>
      </c>
      <c r="B7731" t="s">
        <v>123</v>
      </c>
      <c r="C7731" t="s">
        <v>93</v>
      </c>
      <c r="D7731" s="29">
        <v>46447</v>
      </c>
      <c r="E7731">
        <v>0</v>
      </c>
      <c r="F7731">
        <v>0</v>
      </c>
      <c r="G7731">
        <v>0</v>
      </c>
      <c r="H7731">
        <v>0</v>
      </c>
      <c r="L7731">
        <v>339.11827099999999</v>
      </c>
      <c r="R7731">
        <v>339.118292</v>
      </c>
      <c r="S7731" t="s">
        <v>90</v>
      </c>
      <c r="T7731" s="297">
        <v>46311.754166666666</v>
      </c>
    </row>
    <row r="7732" spans="1:20" x14ac:dyDescent="0.35">
      <c r="A7732" t="s">
        <v>122</v>
      </c>
      <c r="B7732" t="s">
        <v>123</v>
      </c>
      <c r="C7732" t="s">
        <v>93</v>
      </c>
      <c r="D7732" s="29">
        <v>46448</v>
      </c>
      <c r="E7732">
        <v>0</v>
      </c>
      <c r="F7732">
        <v>0</v>
      </c>
      <c r="G7732">
        <v>0</v>
      </c>
      <c r="H7732">
        <v>0</v>
      </c>
      <c r="L7732">
        <v>339.11827099999999</v>
      </c>
      <c r="R7732">
        <v>339.118292</v>
      </c>
      <c r="S7732" t="s">
        <v>90</v>
      </c>
      <c r="T7732" s="297">
        <v>46311.754166666666</v>
      </c>
    </row>
    <row r="7733" spans="1:20" x14ac:dyDescent="0.35">
      <c r="A7733" t="s">
        <v>122</v>
      </c>
      <c r="B7733" t="s">
        <v>123</v>
      </c>
      <c r="C7733" t="s">
        <v>93</v>
      </c>
      <c r="D7733" s="29">
        <v>46449</v>
      </c>
      <c r="E7733">
        <v>0</v>
      </c>
      <c r="F7733">
        <v>0</v>
      </c>
      <c r="G7733">
        <v>0</v>
      </c>
      <c r="H7733">
        <v>0</v>
      </c>
      <c r="L7733">
        <v>339.11827099999999</v>
      </c>
      <c r="R7733">
        <v>339.118292</v>
      </c>
      <c r="S7733" t="s">
        <v>90</v>
      </c>
      <c r="T7733" s="297">
        <v>46311.754166666666</v>
      </c>
    </row>
    <row r="7734" spans="1:20" x14ac:dyDescent="0.35">
      <c r="A7734" t="s">
        <v>122</v>
      </c>
      <c r="B7734" t="s">
        <v>123</v>
      </c>
      <c r="C7734" t="s">
        <v>93</v>
      </c>
      <c r="D7734" s="29">
        <v>46450</v>
      </c>
      <c r="E7734">
        <v>0</v>
      </c>
      <c r="F7734">
        <v>0</v>
      </c>
      <c r="G7734">
        <v>0</v>
      </c>
      <c r="H7734">
        <v>0</v>
      </c>
      <c r="L7734">
        <v>339.11827099999999</v>
      </c>
      <c r="R7734">
        <v>339.118292</v>
      </c>
      <c r="S7734" t="s">
        <v>90</v>
      </c>
      <c r="T7734" s="297">
        <v>46311.754166666666</v>
      </c>
    </row>
    <row r="7735" spans="1:20" x14ac:dyDescent="0.35">
      <c r="A7735" t="s">
        <v>122</v>
      </c>
      <c r="B7735" t="s">
        <v>123</v>
      </c>
      <c r="C7735" t="s">
        <v>93</v>
      </c>
      <c r="D7735" s="29">
        <v>46451</v>
      </c>
      <c r="E7735">
        <v>0</v>
      </c>
      <c r="F7735">
        <v>0</v>
      </c>
      <c r="G7735">
        <v>0</v>
      </c>
      <c r="H7735">
        <v>0</v>
      </c>
      <c r="L7735">
        <v>339.11827099999999</v>
      </c>
      <c r="R7735">
        <v>339.118292</v>
      </c>
      <c r="S7735" t="s">
        <v>90</v>
      </c>
      <c r="T7735" s="297">
        <v>46311.754166666666</v>
      </c>
    </row>
    <row r="7736" spans="1:20" x14ac:dyDescent="0.35">
      <c r="A7736" t="s">
        <v>122</v>
      </c>
      <c r="B7736" t="s">
        <v>123</v>
      </c>
      <c r="C7736" t="s">
        <v>93</v>
      </c>
      <c r="D7736" s="29">
        <v>46452</v>
      </c>
      <c r="E7736">
        <v>0</v>
      </c>
      <c r="F7736">
        <v>0</v>
      </c>
      <c r="G7736">
        <v>0</v>
      </c>
      <c r="H7736">
        <v>0</v>
      </c>
      <c r="L7736">
        <v>339.11827099999999</v>
      </c>
      <c r="R7736">
        <v>339.118292</v>
      </c>
      <c r="S7736" t="s">
        <v>90</v>
      </c>
      <c r="T7736" s="297">
        <v>46311.754166666666</v>
      </c>
    </row>
    <row r="7737" spans="1:20" x14ac:dyDescent="0.35">
      <c r="A7737" t="s">
        <v>122</v>
      </c>
      <c r="B7737" t="s">
        <v>123</v>
      </c>
      <c r="C7737" t="s">
        <v>93</v>
      </c>
      <c r="D7737" s="29">
        <v>46453</v>
      </c>
      <c r="E7737">
        <v>0</v>
      </c>
      <c r="F7737">
        <v>0</v>
      </c>
      <c r="G7737">
        <v>0</v>
      </c>
      <c r="H7737">
        <v>0</v>
      </c>
      <c r="L7737">
        <v>339.11827099999999</v>
      </c>
      <c r="R7737">
        <v>339.118292</v>
      </c>
      <c r="S7737" t="s">
        <v>90</v>
      </c>
      <c r="T7737" s="297">
        <v>46311.754166666666</v>
      </c>
    </row>
    <row r="7738" spans="1:20" x14ac:dyDescent="0.35">
      <c r="A7738" t="s">
        <v>122</v>
      </c>
      <c r="B7738" t="s">
        <v>123</v>
      </c>
      <c r="C7738" t="s">
        <v>93</v>
      </c>
      <c r="D7738" s="29">
        <v>46454</v>
      </c>
      <c r="E7738">
        <v>0</v>
      </c>
      <c r="F7738">
        <v>0</v>
      </c>
      <c r="G7738">
        <v>0</v>
      </c>
      <c r="H7738">
        <v>0</v>
      </c>
      <c r="L7738">
        <v>339.11827099999999</v>
      </c>
      <c r="R7738">
        <v>339.118292</v>
      </c>
      <c r="S7738" t="s">
        <v>90</v>
      </c>
      <c r="T7738" s="297">
        <v>46311.754166666666</v>
      </c>
    </row>
    <row r="7739" spans="1:20" x14ac:dyDescent="0.35">
      <c r="A7739" t="s">
        <v>122</v>
      </c>
      <c r="B7739" t="s">
        <v>123</v>
      </c>
      <c r="C7739" t="s">
        <v>93</v>
      </c>
      <c r="D7739" s="29">
        <v>46455</v>
      </c>
      <c r="E7739">
        <v>0</v>
      </c>
      <c r="F7739">
        <v>0</v>
      </c>
      <c r="G7739">
        <v>0</v>
      </c>
      <c r="H7739">
        <v>0</v>
      </c>
      <c r="L7739">
        <v>339.11827099999999</v>
      </c>
      <c r="R7739">
        <v>339.118292</v>
      </c>
      <c r="S7739" t="s">
        <v>90</v>
      </c>
      <c r="T7739" s="297">
        <v>46311.754166666666</v>
      </c>
    </row>
    <row r="7740" spans="1:20" x14ac:dyDescent="0.35">
      <c r="A7740" t="s">
        <v>122</v>
      </c>
      <c r="B7740" t="s">
        <v>123</v>
      </c>
      <c r="C7740" t="s">
        <v>93</v>
      </c>
      <c r="D7740" s="29">
        <v>46456</v>
      </c>
      <c r="E7740">
        <v>0</v>
      </c>
      <c r="F7740">
        <v>0</v>
      </c>
      <c r="G7740">
        <v>0</v>
      </c>
      <c r="H7740">
        <v>0</v>
      </c>
      <c r="L7740">
        <v>339.11827099999999</v>
      </c>
      <c r="R7740">
        <v>339.118292</v>
      </c>
      <c r="S7740" t="s">
        <v>90</v>
      </c>
      <c r="T7740" s="297">
        <v>46311.754166666666</v>
      </c>
    </row>
    <row r="7741" spans="1:20" x14ac:dyDescent="0.35">
      <c r="A7741" t="s">
        <v>122</v>
      </c>
      <c r="B7741" t="s">
        <v>123</v>
      </c>
      <c r="C7741" t="s">
        <v>93</v>
      </c>
      <c r="D7741" s="29">
        <v>46457</v>
      </c>
      <c r="E7741">
        <v>0</v>
      </c>
      <c r="F7741">
        <v>0</v>
      </c>
      <c r="G7741">
        <v>0</v>
      </c>
      <c r="H7741">
        <v>0</v>
      </c>
      <c r="L7741">
        <v>339.11827099999999</v>
      </c>
      <c r="R7741">
        <v>339.118292</v>
      </c>
      <c r="S7741" t="s">
        <v>90</v>
      </c>
      <c r="T7741" s="297">
        <v>46311.754166666666</v>
      </c>
    </row>
    <row r="7742" spans="1:20" x14ac:dyDescent="0.35">
      <c r="A7742" t="s">
        <v>122</v>
      </c>
      <c r="B7742" t="s">
        <v>123</v>
      </c>
      <c r="C7742" t="s">
        <v>93</v>
      </c>
      <c r="D7742" s="29">
        <v>46458</v>
      </c>
      <c r="E7742">
        <v>0</v>
      </c>
      <c r="F7742">
        <v>0</v>
      </c>
      <c r="G7742">
        <v>0</v>
      </c>
      <c r="H7742">
        <v>0</v>
      </c>
      <c r="L7742">
        <v>339.11827099999999</v>
      </c>
      <c r="R7742">
        <v>339.118292</v>
      </c>
      <c r="S7742" t="s">
        <v>90</v>
      </c>
      <c r="T7742" s="297">
        <v>46311.754166666666</v>
      </c>
    </row>
    <row r="7743" spans="1:20" x14ac:dyDescent="0.35">
      <c r="A7743" t="s">
        <v>122</v>
      </c>
      <c r="B7743" t="s">
        <v>123</v>
      </c>
      <c r="C7743" t="s">
        <v>93</v>
      </c>
      <c r="D7743" s="29">
        <v>46459</v>
      </c>
      <c r="E7743">
        <v>0</v>
      </c>
      <c r="F7743">
        <v>0</v>
      </c>
      <c r="G7743">
        <v>0</v>
      </c>
      <c r="H7743">
        <v>0</v>
      </c>
      <c r="L7743">
        <v>339.11827099999999</v>
      </c>
      <c r="R7743">
        <v>339.118292</v>
      </c>
      <c r="S7743" t="s">
        <v>90</v>
      </c>
      <c r="T7743" s="297">
        <v>46311.754166666666</v>
      </c>
    </row>
    <row r="7744" spans="1:20" x14ac:dyDescent="0.35">
      <c r="A7744" t="s">
        <v>122</v>
      </c>
      <c r="B7744" t="s">
        <v>123</v>
      </c>
      <c r="C7744" t="s">
        <v>93</v>
      </c>
      <c r="D7744" s="29">
        <v>46460</v>
      </c>
      <c r="E7744">
        <v>0</v>
      </c>
      <c r="F7744">
        <v>0</v>
      </c>
      <c r="G7744">
        <v>0</v>
      </c>
      <c r="H7744">
        <v>0</v>
      </c>
      <c r="L7744">
        <v>339.11827099999999</v>
      </c>
      <c r="R7744">
        <v>339.118292</v>
      </c>
      <c r="S7744" t="s">
        <v>90</v>
      </c>
      <c r="T7744" s="297">
        <v>46311.754166666666</v>
      </c>
    </row>
    <row r="7745" spans="1:20" x14ac:dyDescent="0.35">
      <c r="A7745" t="s">
        <v>122</v>
      </c>
      <c r="B7745" t="s">
        <v>123</v>
      </c>
      <c r="C7745" t="s">
        <v>93</v>
      </c>
      <c r="D7745" s="29">
        <v>46461</v>
      </c>
      <c r="E7745">
        <v>0</v>
      </c>
      <c r="F7745">
        <v>0</v>
      </c>
      <c r="G7745">
        <v>0</v>
      </c>
      <c r="H7745">
        <v>0</v>
      </c>
      <c r="L7745">
        <v>339.11827099999999</v>
      </c>
      <c r="R7745">
        <v>339.118292</v>
      </c>
      <c r="S7745" t="s">
        <v>90</v>
      </c>
      <c r="T7745" s="297">
        <v>46311.754166666666</v>
      </c>
    </row>
    <row r="7746" spans="1:20" x14ac:dyDescent="0.35">
      <c r="A7746" t="s">
        <v>122</v>
      </c>
      <c r="B7746" t="s">
        <v>123</v>
      </c>
      <c r="C7746" t="s">
        <v>93</v>
      </c>
      <c r="D7746" s="29">
        <v>46462</v>
      </c>
      <c r="E7746">
        <v>0</v>
      </c>
      <c r="F7746">
        <v>0</v>
      </c>
      <c r="G7746">
        <v>0</v>
      </c>
      <c r="H7746">
        <v>0</v>
      </c>
      <c r="L7746">
        <v>339.11827099999999</v>
      </c>
      <c r="R7746">
        <v>339.118292</v>
      </c>
      <c r="S7746" t="s">
        <v>90</v>
      </c>
      <c r="T7746" s="297">
        <v>46311.754166666666</v>
      </c>
    </row>
    <row r="7747" spans="1:20" x14ac:dyDescent="0.35">
      <c r="A7747" t="s">
        <v>122</v>
      </c>
      <c r="B7747" t="s">
        <v>123</v>
      </c>
      <c r="C7747" t="s">
        <v>93</v>
      </c>
      <c r="D7747" s="29">
        <v>46463</v>
      </c>
      <c r="E7747">
        <v>0</v>
      </c>
      <c r="F7747">
        <v>0</v>
      </c>
      <c r="G7747">
        <v>0</v>
      </c>
      <c r="H7747">
        <v>0</v>
      </c>
      <c r="L7747">
        <v>339.11827099999999</v>
      </c>
      <c r="R7747">
        <v>339.118292</v>
      </c>
      <c r="S7747" t="s">
        <v>90</v>
      </c>
      <c r="T7747" s="297">
        <v>46311.754166666666</v>
      </c>
    </row>
    <row r="7748" spans="1:20" x14ac:dyDescent="0.35">
      <c r="A7748" t="s">
        <v>122</v>
      </c>
      <c r="B7748" t="s">
        <v>123</v>
      </c>
      <c r="C7748" t="s">
        <v>93</v>
      </c>
      <c r="D7748" s="29">
        <v>46464</v>
      </c>
      <c r="E7748">
        <v>0</v>
      </c>
      <c r="F7748">
        <v>0</v>
      </c>
      <c r="G7748">
        <v>0</v>
      </c>
      <c r="H7748">
        <v>0</v>
      </c>
      <c r="L7748">
        <v>339.11827099999999</v>
      </c>
      <c r="R7748">
        <v>339.118292</v>
      </c>
      <c r="S7748" t="s">
        <v>90</v>
      </c>
      <c r="T7748" s="297">
        <v>46311.754166666666</v>
      </c>
    </row>
    <row r="7749" spans="1:20" x14ac:dyDescent="0.35">
      <c r="A7749" t="s">
        <v>122</v>
      </c>
      <c r="B7749" t="s">
        <v>123</v>
      </c>
      <c r="C7749" t="s">
        <v>93</v>
      </c>
      <c r="D7749" s="29">
        <v>46465</v>
      </c>
      <c r="E7749">
        <v>0</v>
      </c>
      <c r="F7749">
        <v>0</v>
      </c>
      <c r="G7749">
        <v>0</v>
      </c>
      <c r="H7749">
        <v>0</v>
      </c>
      <c r="L7749">
        <v>339.11827099999999</v>
      </c>
      <c r="R7749">
        <v>339.118292</v>
      </c>
      <c r="S7749" t="s">
        <v>90</v>
      </c>
      <c r="T7749" s="297">
        <v>46311.754166666666</v>
      </c>
    </row>
    <row r="7750" spans="1:20" x14ac:dyDescent="0.35">
      <c r="A7750" t="s">
        <v>122</v>
      </c>
      <c r="B7750" t="s">
        <v>123</v>
      </c>
      <c r="C7750" t="s">
        <v>93</v>
      </c>
      <c r="D7750" s="29">
        <v>46466</v>
      </c>
      <c r="E7750">
        <v>0</v>
      </c>
      <c r="F7750">
        <v>0</v>
      </c>
      <c r="G7750">
        <v>0</v>
      </c>
      <c r="H7750">
        <v>0</v>
      </c>
      <c r="L7750">
        <v>339.11827099999999</v>
      </c>
      <c r="R7750">
        <v>339.118292</v>
      </c>
      <c r="S7750" t="s">
        <v>90</v>
      </c>
      <c r="T7750" s="297">
        <v>46311.754166666666</v>
      </c>
    </row>
    <row r="7751" spans="1:20" x14ac:dyDescent="0.35">
      <c r="A7751" t="s">
        <v>122</v>
      </c>
      <c r="B7751" t="s">
        <v>123</v>
      </c>
      <c r="C7751" t="s">
        <v>93</v>
      </c>
      <c r="D7751" s="29">
        <v>46467</v>
      </c>
      <c r="E7751">
        <v>0</v>
      </c>
      <c r="F7751">
        <v>0</v>
      </c>
      <c r="G7751">
        <v>0</v>
      </c>
      <c r="H7751">
        <v>0</v>
      </c>
      <c r="L7751">
        <v>339.11827099999999</v>
      </c>
      <c r="R7751">
        <v>339.118292</v>
      </c>
      <c r="S7751" t="s">
        <v>90</v>
      </c>
      <c r="T7751" s="297">
        <v>46311.754166666666</v>
      </c>
    </row>
    <row r="7752" spans="1:20" x14ac:dyDescent="0.35">
      <c r="A7752" t="s">
        <v>122</v>
      </c>
      <c r="B7752" t="s">
        <v>123</v>
      </c>
      <c r="C7752" t="s">
        <v>93</v>
      </c>
      <c r="D7752" s="29">
        <v>46468</v>
      </c>
      <c r="E7752">
        <v>0</v>
      </c>
      <c r="F7752">
        <v>0</v>
      </c>
      <c r="G7752">
        <v>0</v>
      </c>
      <c r="H7752">
        <v>0</v>
      </c>
      <c r="L7752">
        <v>339.11827099999999</v>
      </c>
      <c r="R7752">
        <v>339.118292</v>
      </c>
      <c r="S7752" t="s">
        <v>90</v>
      </c>
      <c r="T7752" s="297">
        <v>46311.754166666666</v>
      </c>
    </row>
    <row r="7753" spans="1:20" x14ac:dyDescent="0.35">
      <c r="A7753" t="s">
        <v>122</v>
      </c>
      <c r="B7753" t="s">
        <v>123</v>
      </c>
      <c r="C7753" t="s">
        <v>93</v>
      </c>
      <c r="D7753" s="29">
        <v>46469</v>
      </c>
      <c r="E7753">
        <v>0</v>
      </c>
      <c r="F7753">
        <v>0</v>
      </c>
      <c r="G7753">
        <v>0</v>
      </c>
      <c r="H7753">
        <v>0</v>
      </c>
      <c r="L7753">
        <v>339.11827099999999</v>
      </c>
      <c r="R7753">
        <v>339.118292</v>
      </c>
      <c r="S7753" t="s">
        <v>90</v>
      </c>
      <c r="T7753" s="297">
        <v>46311.754166666666</v>
      </c>
    </row>
    <row r="7754" spans="1:20" x14ac:dyDescent="0.35">
      <c r="A7754" t="s">
        <v>122</v>
      </c>
      <c r="B7754" t="s">
        <v>123</v>
      </c>
      <c r="C7754" t="s">
        <v>93</v>
      </c>
      <c r="D7754" s="29">
        <v>46470</v>
      </c>
      <c r="E7754">
        <v>0</v>
      </c>
      <c r="F7754">
        <v>0</v>
      </c>
      <c r="G7754">
        <v>0</v>
      </c>
      <c r="H7754">
        <v>0</v>
      </c>
      <c r="L7754">
        <v>339.11827099999999</v>
      </c>
      <c r="R7754">
        <v>339.118292</v>
      </c>
      <c r="S7754" t="s">
        <v>90</v>
      </c>
      <c r="T7754" s="297">
        <v>46311.754166666666</v>
      </c>
    </row>
    <row r="7755" spans="1:20" x14ac:dyDescent="0.35">
      <c r="A7755" t="s">
        <v>122</v>
      </c>
      <c r="B7755" t="s">
        <v>123</v>
      </c>
      <c r="C7755" t="s">
        <v>93</v>
      </c>
      <c r="D7755" s="29">
        <v>46471</v>
      </c>
      <c r="E7755">
        <v>0</v>
      </c>
      <c r="F7755">
        <v>0</v>
      </c>
      <c r="G7755">
        <v>0</v>
      </c>
      <c r="H7755">
        <v>0</v>
      </c>
      <c r="L7755">
        <v>339.11827099999999</v>
      </c>
      <c r="R7755">
        <v>339.118292</v>
      </c>
      <c r="S7755" t="s">
        <v>90</v>
      </c>
      <c r="T7755" s="297">
        <v>46311.754166666666</v>
      </c>
    </row>
    <row r="7756" spans="1:20" x14ac:dyDescent="0.35">
      <c r="A7756" t="s">
        <v>122</v>
      </c>
      <c r="B7756" t="s">
        <v>123</v>
      </c>
      <c r="C7756" t="s">
        <v>93</v>
      </c>
      <c r="D7756" s="29">
        <v>46472</v>
      </c>
      <c r="E7756">
        <v>0</v>
      </c>
      <c r="F7756">
        <v>0</v>
      </c>
      <c r="G7756">
        <v>0</v>
      </c>
      <c r="H7756">
        <v>0</v>
      </c>
      <c r="L7756">
        <v>339.11827099999999</v>
      </c>
      <c r="R7756">
        <v>339.118292</v>
      </c>
      <c r="S7756" t="s">
        <v>90</v>
      </c>
      <c r="T7756" s="297">
        <v>46311.754166666666</v>
      </c>
    </row>
    <row r="7757" spans="1:20" x14ac:dyDescent="0.35">
      <c r="A7757" t="s">
        <v>122</v>
      </c>
      <c r="B7757" t="s">
        <v>123</v>
      </c>
      <c r="C7757" t="s">
        <v>93</v>
      </c>
      <c r="D7757" s="29">
        <v>46473</v>
      </c>
      <c r="E7757">
        <v>0</v>
      </c>
      <c r="F7757">
        <v>0</v>
      </c>
      <c r="G7757">
        <v>0</v>
      </c>
      <c r="H7757">
        <v>0</v>
      </c>
      <c r="L7757">
        <v>339.11827099999999</v>
      </c>
      <c r="R7757">
        <v>339.118292</v>
      </c>
      <c r="S7757" t="s">
        <v>90</v>
      </c>
      <c r="T7757" s="297">
        <v>46311.754166666666</v>
      </c>
    </row>
    <row r="7758" spans="1:20" x14ac:dyDescent="0.35">
      <c r="A7758" t="s">
        <v>122</v>
      </c>
      <c r="B7758" t="s">
        <v>123</v>
      </c>
      <c r="C7758" t="s">
        <v>93</v>
      </c>
      <c r="D7758" s="29">
        <v>46474</v>
      </c>
      <c r="E7758">
        <v>0</v>
      </c>
      <c r="F7758">
        <v>0</v>
      </c>
      <c r="G7758">
        <v>0</v>
      </c>
      <c r="H7758">
        <v>0</v>
      </c>
      <c r="L7758">
        <v>339.11827099999999</v>
      </c>
      <c r="R7758">
        <v>339.118292</v>
      </c>
      <c r="S7758" t="s">
        <v>90</v>
      </c>
      <c r="T7758" s="297">
        <v>46311.754166666666</v>
      </c>
    </row>
    <row r="7759" spans="1:20" x14ac:dyDescent="0.35">
      <c r="A7759" t="s">
        <v>122</v>
      </c>
      <c r="B7759" t="s">
        <v>123</v>
      </c>
      <c r="C7759" t="s">
        <v>93</v>
      </c>
      <c r="D7759" s="29">
        <v>46475</v>
      </c>
      <c r="E7759">
        <v>0</v>
      </c>
      <c r="F7759">
        <v>0</v>
      </c>
      <c r="G7759">
        <v>0</v>
      </c>
      <c r="H7759">
        <v>0</v>
      </c>
      <c r="L7759">
        <v>339.11827099999999</v>
      </c>
      <c r="R7759">
        <v>339.118292</v>
      </c>
      <c r="S7759" t="s">
        <v>90</v>
      </c>
      <c r="T7759" s="297">
        <v>46311.754166666666</v>
      </c>
    </row>
    <row r="7760" spans="1:20" x14ac:dyDescent="0.35">
      <c r="A7760" t="s">
        <v>122</v>
      </c>
      <c r="B7760" t="s">
        <v>123</v>
      </c>
      <c r="C7760" t="s">
        <v>93</v>
      </c>
      <c r="D7760" s="29">
        <v>46476</v>
      </c>
      <c r="E7760">
        <v>0</v>
      </c>
      <c r="F7760">
        <v>0</v>
      </c>
      <c r="G7760">
        <v>0</v>
      </c>
      <c r="H7760">
        <v>0</v>
      </c>
      <c r="L7760">
        <v>339.11827099999999</v>
      </c>
      <c r="R7760">
        <v>339.118292</v>
      </c>
      <c r="S7760" t="s">
        <v>90</v>
      </c>
      <c r="T7760" s="297">
        <v>46311.754166666666</v>
      </c>
    </row>
    <row r="7761" spans="1:20" x14ac:dyDescent="0.35">
      <c r="A7761" t="s">
        <v>122</v>
      </c>
      <c r="B7761" t="s">
        <v>123</v>
      </c>
      <c r="C7761" t="s">
        <v>93</v>
      </c>
      <c r="D7761" s="29">
        <v>46477</v>
      </c>
      <c r="E7761">
        <v>0</v>
      </c>
      <c r="F7761">
        <v>0</v>
      </c>
      <c r="G7761">
        <v>0</v>
      </c>
      <c r="H7761">
        <v>0</v>
      </c>
      <c r="L7761">
        <v>339.11827099999999</v>
      </c>
      <c r="R7761">
        <v>339.118292</v>
      </c>
      <c r="S7761" t="s">
        <v>90</v>
      </c>
      <c r="T7761" s="297">
        <v>46311.754166666666</v>
      </c>
    </row>
    <row r="7762" spans="1:20" x14ac:dyDescent="0.35">
      <c r="A7762" t="s">
        <v>122</v>
      </c>
      <c r="B7762" t="s">
        <v>123</v>
      </c>
      <c r="C7762" t="s">
        <v>93</v>
      </c>
      <c r="D7762" s="29">
        <v>46478</v>
      </c>
      <c r="E7762">
        <v>0</v>
      </c>
      <c r="F7762">
        <v>0</v>
      </c>
      <c r="G7762">
        <v>0</v>
      </c>
      <c r="H7762">
        <v>0</v>
      </c>
      <c r="L7762">
        <v>339.118292</v>
      </c>
      <c r="R7762">
        <v>339.118292</v>
      </c>
      <c r="S7762" t="s">
        <v>90</v>
      </c>
      <c r="T7762" s="297">
        <v>46311.754166666666</v>
      </c>
    </row>
    <row r="7763" spans="1:20" x14ac:dyDescent="0.35">
      <c r="A7763" t="s">
        <v>122</v>
      </c>
      <c r="B7763" t="s">
        <v>123</v>
      </c>
      <c r="C7763" t="s">
        <v>93</v>
      </c>
      <c r="D7763" s="29">
        <v>46479</v>
      </c>
      <c r="E7763">
        <v>0</v>
      </c>
      <c r="F7763">
        <v>0</v>
      </c>
      <c r="G7763">
        <v>0</v>
      </c>
      <c r="H7763">
        <v>0</v>
      </c>
      <c r="L7763">
        <v>339.118292</v>
      </c>
      <c r="R7763">
        <v>339.118292</v>
      </c>
      <c r="S7763" t="s">
        <v>90</v>
      </c>
      <c r="T7763" s="297">
        <v>46311.754166666666</v>
      </c>
    </row>
    <row r="7764" spans="1:20" x14ac:dyDescent="0.35">
      <c r="A7764" t="s">
        <v>122</v>
      </c>
      <c r="B7764" t="s">
        <v>123</v>
      </c>
      <c r="C7764" t="s">
        <v>93</v>
      </c>
      <c r="D7764" s="29">
        <v>46480</v>
      </c>
      <c r="E7764">
        <v>0</v>
      </c>
      <c r="F7764">
        <v>0</v>
      </c>
      <c r="G7764">
        <v>0</v>
      </c>
      <c r="H7764">
        <v>0</v>
      </c>
      <c r="L7764">
        <v>339.118292</v>
      </c>
      <c r="R7764">
        <v>339.118292</v>
      </c>
      <c r="S7764" t="s">
        <v>90</v>
      </c>
      <c r="T7764" s="297">
        <v>46311.754166666666</v>
      </c>
    </row>
    <row r="7765" spans="1:20" x14ac:dyDescent="0.35">
      <c r="A7765" t="s">
        <v>122</v>
      </c>
      <c r="B7765" t="s">
        <v>123</v>
      </c>
      <c r="C7765" t="s">
        <v>93</v>
      </c>
      <c r="D7765" s="29">
        <v>46481</v>
      </c>
      <c r="E7765">
        <v>0</v>
      </c>
      <c r="F7765">
        <v>0</v>
      </c>
      <c r="G7765">
        <v>0</v>
      </c>
      <c r="H7765">
        <v>0</v>
      </c>
      <c r="L7765">
        <v>339.118292</v>
      </c>
      <c r="R7765">
        <v>339.118292</v>
      </c>
      <c r="S7765" t="s">
        <v>90</v>
      </c>
      <c r="T7765" s="297">
        <v>46311.754166666666</v>
      </c>
    </row>
    <row r="7766" spans="1:20" x14ac:dyDescent="0.35">
      <c r="A7766" t="s">
        <v>122</v>
      </c>
      <c r="B7766" t="s">
        <v>123</v>
      </c>
      <c r="C7766" t="s">
        <v>93</v>
      </c>
      <c r="D7766" s="29">
        <v>46482</v>
      </c>
      <c r="E7766">
        <v>0</v>
      </c>
      <c r="F7766">
        <v>0</v>
      </c>
      <c r="G7766">
        <v>0</v>
      </c>
      <c r="H7766">
        <v>0</v>
      </c>
      <c r="L7766">
        <v>339.118292</v>
      </c>
      <c r="R7766">
        <v>339.118292</v>
      </c>
      <c r="S7766" t="s">
        <v>90</v>
      </c>
      <c r="T7766" s="297">
        <v>46311.754166666666</v>
      </c>
    </row>
    <row r="7767" spans="1:20" x14ac:dyDescent="0.35">
      <c r="A7767" t="s">
        <v>122</v>
      </c>
      <c r="B7767" t="s">
        <v>123</v>
      </c>
      <c r="C7767" t="s">
        <v>93</v>
      </c>
      <c r="D7767" s="29">
        <v>46483</v>
      </c>
      <c r="E7767">
        <v>0</v>
      </c>
      <c r="F7767">
        <v>0</v>
      </c>
      <c r="G7767">
        <v>0</v>
      </c>
      <c r="H7767">
        <v>0</v>
      </c>
      <c r="L7767">
        <v>339.118292</v>
      </c>
      <c r="R7767">
        <v>339.118292</v>
      </c>
      <c r="S7767" t="s">
        <v>90</v>
      </c>
      <c r="T7767" s="297">
        <v>46311.754166666666</v>
      </c>
    </row>
    <row r="7768" spans="1:20" x14ac:dyDescent="0.35">
      <c r="A7768" t="s">
        <v>122</v>
      </c>
      <c r="B7768" t="s">
        <v>123</v>
      </c>
      <c r="C7768" t="s">
        <v>93</v>
      </c>
      <c r="D7768" s="29">
        <v>46484</v>
      </c>
      <c r="E7768">
        <v>0</v>
      </c>
      <c r="F7768">
        <v>0</v>
      </c>
      <c r="G7768">
        <v>0</v>
      </c>
      <c r="H7768">
        <v>0</v>
      </c>
      <c r="L7768">
        <v>339.118292</v>
      </c>
      <c r="R7768">
        <v>339.118292</v>
      </c>
      <c r="S7768" t="s">
        <v>90</v>
      </c>
      <c r="T7768" s="297">
        <v>46311.754166666666</v>
      </c>
    </row>
    <row r="7769" spans="1:20" x14ac:dyDescent="0.35">
      <c r="A7769" t="s">
        <v>122</v>
      </c>
      <c r="B7769" t="s">
        <v>123</v>
      </c>
      <c r="C7769" t="s">
        <v>93</v>
      </c>
      <c r="D7769" s="29">
        <v>46485</v>
      </c>
      <c r="E7769">
        <v>0</v>
      </c>
      <c r="F7769">
        <v>0</v>
      </c>
      <c r="G7769">
        <v>0</v>
      </c>
      <c r="H7769">
        <v>0</v>
      </c>
      <c r="L7769">
        <v>339.118292</v>
      </c>
      <c r="R7769">
        <v>339.118292</v>
      </c>
      <c r="S7769" t="s">
        <v>90</v>
      </c>
      <c r="T7769" s="297">
        <v>46311.754166666666</v>
      </c>
    </row>
    <row r="7770" spans="1:20" x14ac:dyDescent="0.35">
      <c r="A7770" t="s">
        <v>122</v>
      </c>
      <c r="B7770" t="s">
        <v>123</v>
      </c>
      <c r="C7770" t="s">
        <v>93</v>
      </c>
      <c r="D7770" s="29">
        <v>46486</v>
      </c>
      <c r="E7770">
        <v>0</v>
      </c>
      <c r="F7770">
        <v>0</v>
      </c>
      <c r="G7770">
        <v>0</v>
      </c>
      <c r="H7770">
        <v>0</v>
      </c>
      <c r="L7770">
        <v>339.118292</v>
      </c>
      <c r="R7770">
        <v>339.118292</v>
      </c>
      <c r="S7770" t="s">
        <v>90</v>
      </c>
      <c r="T7770" s="297">
        <v>46311.754166666666</v>
      </c>
    </row>
    <row r="7771" spans="1:20" x14ac:dyDescent="0.35">
      <c r="A7771" t="s">
        <v>122</v>
      </c>
      <c r="B7771" t="s">
        <v>123</v>
      </c>
      <c r="C7771" t="s">
        <v>93</v>
      </c>
      <c r="D7771" s="29">
        <v>46487</v>
      </c>
      <c r="E7771">
        <v>0</v>
      </c>
      <c r="F7771">
        <v>0</v>
      </c>
      <c r="G7771">
        <v>0</v>
      </c>
      <c r="H7771">
        <v>0</v>
      </c>
      <c r="L7771">
        <v>339.118292</v>
      </c>
      <c r="R7771">
        <v>339.118292</v>
      </c>
      <c r="S7771" t="s">
        <v>90</v>
      </c>
      <c r="T7771" s="297">
        <v>46311.754166666666</v>
      </c>
    </row>
    <row r="7772" spans="1:20" x14ac:dyDescent="0.35">
      <c r="A7772" t="s">
        <v>122</v>
      </c>
      <c r="B7772" t="s">
        <v>123</v>
      </c>
      <c r="C7772" t="s">
        <v>93</v>
      </c>
      <c r="D7772" s="29">
        <v>46488</v>
      </c>
      <c r="E7772">
        <v>0</v>
      </c>
      <c r="F7772">
        <v>0</v>
      </c>
      <c r="G7772">
        <v>0</v>
      </c>
      <c r="H7772">
        <v>0</v>
      </c>
      <c r="L7772">
        <v>339.118292</v>
      </c>
      <c r="R7772">
        <v>339.118292</v>
      </c>
      <c r="S7772" t="s">
        <v>90</v>
      </c>
      <c r="T7772" s="297">
        <v>46311.754166666666</v>
      </c>
    </row>
    <row r="7773" spans="1:20" x14ac:dyDescent="0.35">
      <c r="A7773" t="s">
        <v>122</v>
      </c>
      <c r="B7773" t="s">
        <v>123</v>
      </c>
      <c r="C7773" t="s">
        <v>93</v>
      </c>
      <c r="D7773" s="29">
        <v>46489</v>
      </c>
      <c r="E7773">
        <v>0</v>
      </c>
      <c r="F7773">
        <v>0</v>
      </c>
      <c r="G7773">
        <v>0</v>
      </c>
      <c r="H7773">
        <v>0</v>
      </c>
      <c r="L7773">
        <v>339.118292</v>
      </c>
      <c r="R7773">
        <v>339.118292</v>
      </c>
      <c r="S7773" t="s">
        <v>90</v>
      </c>
      <c r="T7773" s="297">
        <v>46311.754166666666</v>
      </c>
    </row>
    <row r="7774" spans="1:20" x14ac:dyDescent="0.35">
      <c r="A7774" t="s">
        <v>122</v>
      </c>
      <c r="B7774" t="s">
        <v>123</v>
      </c>
      <c r="C7774" t="s">
        <v>93</v>
      </c>
      <c r="D7774" s="29">
        <v>46490</v>
      </c>
      <c r="E7774">
        <v>0</v>
      </c>
      <c r="F7774">
        <v>0</v>
      </c>
      <c r="G7774">
        <v>0</v>
      </c>
      <c r="H7774">
        <v>0</v>
      </c>
      <c r="L7774">
        <v>339.118292</v>
      </c>
      <c r="R7774">
        <v>339.118292</v>
      </c>
      <c r="S7774" t="s">
        <v>90</v>
      </c>
      <c r="T7774" s="297">
        <v>46311.754166666666</v>
      </c>
    </row>
    <row r="7775" spans="1:20" x14ac:dyDescent="0.35">
      <c r="A7775" t="s">
        <v>122</v>
      </c>
      <c r="B7775" t="s">
        <v>123</v>
      </c>
      <c r="C7775" t="s">
        <v>93</v>
      </c>
      <c r="D7775" s="29">
        <v>46491</v>
      </c>
      <c r="E7775">
        <v>0</v>
      </c>
      <c r="F7775">
        <v>0</v>
      </c>
      <c r="G7775">
        <v>0</v>
      </c>
      <c r="H7775">
        <v>0</v>
      </c>
      <c r="L7775">
        <v>339.118292</v>
      </c>
      <c r="R7775">
        <v>339.118292</v>
      </c>
      <c r="S7775" t="s">
        <v>90</v>
      </c>
      <c r="T7775" s="297">
        <v>46311.754166666666</v>
      </c>
    </row>
    <row r="7776" spans="1:20" x14ac:dyDescent="0.35">
      <c r="A7776" t="s">
        <v>122</v>
      </c>
      <c r="B7776" t="s">
        <v>123</v>
      </c>
      <c r="C7776" t="s">
        <v>93</v>
      </c>
      <c r="D7776" s="29">
        <v>46492</v>
      </c>
      <c r="E7776">
        <v>0</v>
      </c>
      <c r="F7776">
        <v>0</v>
      </c>
      <c r="G7776">
        <v>0</v>
      </c>
      <c r="H7776">
        <v>0</v>
      </c>
      <c r="L7776">
        <v>339.118292</v>
      </c>
      <c r="R7776">
        <v>339.118292</v>
      </c>
      <c r="S7776" t="s">
        <v>90</v>
      </c>
      <c r="T7776" s="297">
        <v>46311.754166666666</v>
      </c>
    </row>
    <row r="7777" spans="1:20" x14ac:dyDescent="0.35">
      <c r="A7777" t="s">
        <v>122</v>
      </c>
      <c r="B7777" t="s">
        <v>123</v>
      </c>
      <c r="C7777" t="s">
        <v>93</v>
      </c>
      <c r="D7777" s="29">
        <v>46493</v>
      </c>
      <c r="E7777">
        <v>0</v>
      </c>
      <c r="F7777">
        <v>0</v>
      </c>
      <c r="G7777">
        <v>0</v>
      </c>
      <c r="H7777">
        <v>0</v>
      </c>
      <c r="L7777">
        <v>339.118292</v>
      </c>
      <c r="R7777">
        <v>339.118292</v>
      </c>
      <c r="S7777" t="s">
        <v>90</v>
      </c>
      <c r="T7777" s="297">
        <v>46311.754166666666</v>
      </c>
    </row>
    <row r="7778" spans="1:20" x14ac:dyDescent="0.35">
      <c r="A7778" t="s">
        <v>122</v>
      </c>
      <c r="B7778" t="s">
        <v>123</v>
      </c>
      <c r="C7778" t="s">
        <v>93</v>
      </c>
      <c r="D7778" s="29">
        <v>46494</v>
      </c>
      <c r="E7778">
        <v>0</v>
      </c>
      <c r="F7778">
        <v>0</v>
      </c>
      <c r="G7778">
        <v>0</v>
      </c>
      <c r="H7778">
        <v>0</v>
      </c>
      <c r="L7778">
        <v>339.118292</v>
      </c>
      <c r="R7778">
        <v>339.118292</v>
      </c>
      <c r="S7778" t="s">
        <v>90</v>
      </c>
      <c r="T7778" s="297">
        <v>46311.754166666666</v>
      </c>
    </row>
    <row r="7779" spans="1:20" x14ac:dyDescent="0.35">
      <c r="A7779" t="s">
        <v>122</v>
      </c>
      <c r="B7779" t="s">
        <v>123</v>
      </c>
      <c r="C7779" t="s">
        <v>93</v>
      </c>
      <c r="D7779" s="29">
        <v>46495</v>
      </c>
      <c r="E7779">
        <v>0</v>
      </c>
      <c r="F7779">
        <v>0</v>
      </c>
      <c r="G7779">
        <v>0</v>
      </c>
      <c r="H7779">
        <v>0</v>
      </c>
      <c r="L7779">
        <v>339.118292</v>
      </c>
      <c r="R7779">
        <v>339.118292</v>
      </c>
      <c r="S7779" t="s">
        <v>90</v>
      </c>
      <c r="T7779" s="297">
        <v>46311.754166666666</v>
      </c>
    </row>
    <row r="7780" spans="1:20" x14ac:dyDescent="0.35">
      <c r="A7780" t="s">
        <v>122</v>
      </c>
      <c r="B7780" t="s">
        <v>123</v>
      </c>
      <c r="C7780" t="s">
        <v>93</v>
      </c>
      <c r="D7780" s="29">
        <v>46496</v>
      </c>
      <c r="E7780">
        <v>0.14000000000000001</v>
      </c>
      <c r="F7780">
        <v>0.14000000000000001</v>
      </c>
      <c r="G7780">
        <v>0.14000000000000001</v>
      </c>
      <c r="H7780">
        <v>0.14000000000000001</v>
      </c>
      <c r="J7780">
        <v>290</v>
      </c>
      <c r="K7780">
        <v>290</v>
      </c>
      <c r="L7780">
        <v>339.118292</v>
      </c>
      <c r="R7780">
        <v>339.118292</v>
      </c>
      <c r="S7780" t="s">
        <v>90</v>
      </c>
      <c r="T7780" s="297">
        <v>46311.754166666666</v>
      </c>
    </row>
    <row r="7781" spans="1:20" x14ac:dyDescent="0.35">
      <c r="A7781" t="s">
        <v>122</v>
      </c>
      <c r="B7781" t="s">
        <v>123</v>
      </c>
      <c r="C7781" t="s">
        <v>93</v>
      </c>
      <c r="D7781" s="29">
        <v>46497</v>
      </c>
      <c r="E7781">
        <v>0.14000000000000001</v>
      </c>
      <c r="F7781">
        <v>0.14000000000000001</v>
      </c>
      <c r="G7781">
        <v>0.14000000000000001</v>
      </c>
      <c r="H7781">
        <v>0.14000000000000001</v>
      </c>
      <c r="J7781">
        <v>290</v>
      </c>
      <c r="K7781">
        <v>290</v>
      </c>
      <c r="L7781">
        <v>339.118292</v>
      </c>
      <c r="R7781">
        <v>339.118292</v>
      </c>
      <c r="S7781" t="s">
        <v>90</v>
      </c>
      <c r="T7781" s="297">
        <v>46311.754166666666</v>
      </c>
    </row>
    <row r="7782" spans="1:20" x14ac:dyDescent="0.35">
      <c r="A7782" t="s">
        <v>122</v>
      </c>
      <c r="B7782" t="s">
        <v>123</v>
      </c>
      <c r="C7782" t="s">
        <v>93</v>
      </c>
      <c r="D7782" s="29">
        <v>46498</v>
      </c>
      <c r="E7782">
        <v>0.14000000000000001</v>
      </c>
      <c r="F7782">
        <v>0.14000000000000001</v>
      </c>
      <c r="G7782">
        <v>0.14000000000000001</v>
      </c>
      <c r="H7782">
        <v>0.14000000000000001</v>
      </c>
      <c r="J7782">
        <v>290</v>
      </c>
      <c r="K7782">
        <v>290</v>
      </c>
      <c r="L7782">
        <v>339.118292</v>
      </c>
      <c r="R7782">
        <v>339.118292</v>
      </c>
      <c r="S7782" t="s">
        <v>90</v>
      </c>
      <c r="T7782" s="297">
        <v>46311.754166666666</v>
      </c>
    </row>
    <row r="7783" spans="1:20" x14ac:dyDescent="0.35">
      <c r="A7783" t="s">
        <v>122</v>
      </c>
      <c r="B7783" t="s">
        <v>123</v>
      </c>
      <c r="C7783" t="s">
        <v>93</v>
      </c>
      <c r="D7783" s="29">
        <v>46499</v>
      </c>
      <c r="E7783">
        <v>0.14000000000000001</v>
      </c>
      <c r="F7783">
        <v>0.14000000000000001</v>
      </c>
      <c r="G7783">
        <v>0.14000000000000001</v>
      </c>
      <c r="H7783">
        <v>0.14000000000000001</v>
      </c>
      <c r="J7783">
        <v>290</v>
      </c>
      <c r="K7783">
        <v>290</v>
      </c>
      <c r="L7783">
        <v>339.118292</v>
      </c>
      <c r="R7783">
        <v>339.118292</v>
      </c>
      <c r="S7783" t="s">
        <v>90</v>
      </c>
      <c r="T7783" s="297">
        <v>46311.754166666666</v>
      </c>
    </row>
    <row r="7784" spans="1:20" x14ac:dyDescent="0.35">
      <c r="A7784" t="s">
        <v>122</v>
      </c>
      <c r="B7784" t="s">
        <v>123</v>
      </c>
      <c r="C7784" t="s">
        <v>93</v>
      </c>
      <c r="D7784" s="29">
        <v>46500</v>
      </c>
      <c r="E7784">
        <v>0.14000000000000001</v>
      </c>
      <c r="F7784">
        <v>0.14000000000000001</v>
      </c>
      <c r="G7784">
        <v>0.14000000000000001</v>
      </c>
      <c r="H7784">
        <v>0.14000000000000001</v>
      </c>
      <c r="J7784">
        <v>290</v>
      </c>
      <c r="K7784">
        <v>290</v>
      </c>
      <c r="L7784">
        <v>339.118292</v>
      </c>
      <c r="R7784">
        <v>339.118292</v>
      </c>
      <c r="S7784" t="s">
        <v>90</v>
      </c>
      <c r="T7784" s="297">
        <v>46311.754166666666</v>
      </c>
    </row>
    <row r="7785" spans="1:20" x14ac:dyDescent="0.35">
      <c r="A7785" t="s">
        <v>122</v>
      </c>
      <c r="B7785" t="s">
        <v>123</v>
      </c>
      <c r="C7785" t="s">
        <v>93</v>
      </c>
      <c r="D7785" s="29">
        <v>46501</v>
      </c>
      <c r="E7785">
        <v>0.14000000000000001</v>
      </c>
      <c r="F7785">
        <v>0.14000000000000001</v>
      </c>
      <c r="G7785">
        <v>0.14000000000000001</v>
      </c>
      <c r="H7785">
        <v>0.14000000000000001</v>
      </c>
      <c r="J7785">
        <v>290</v>
      </c>
      <c r="K7785">
        <v>290</v>
      </c>
      <c r="L7785">
        <v>339.118292</v>
      </c>
      <c r="R7785">
        <v>339.118292</v>
      </c>
      <c r="S7785" t="s">
        <v>90</v>
      </c>
      <c r="T7785" s="297">
        <v>46311.754166666666</v>
      </c>
    </row>
    <row r="7786" spans="1:20" x14ac:dyDescent="0.35">
      <c r="A7786" t="s">
        <v>122</v>
      </c>
      <c r="B7786" t="s">
        <v>123</v>
      </c>
      <c r="C7786" t="s">
        <v>93</v>
      </c>
      <c r="D7786" s="29">
        <v>46502</v>
      </c>
      <c r="E7786">
        <v>0.14000000000000001</v>
      </c>
      <c r="F7786">
        <v>0.14000000000000001</v>
      </c>
      <c r="G7786">
        <v>0.14000000000000001</v>
      </c>
      <c r="H7786">
        <v>0.14000000000000001</v>
      </c>
      <c r="J7786">
        <v>290</v>
      </c>
      <c r="K7786">
        <v>290</v>
      </c>
      <c r="L7786">
        <v>339.118292</v>
      </c>
      <c r="R7786">
        <v>339.118292</v>
      </c>
      <c r="S7786" t="s">
        <v>90</v>
      </c>
      <c r="T7786" s="297">
        <v>46311.754166666666</v>
      </c>
    </row>
    <row r="7787" spans="1:20" x14ac:dyDescent="0.35">
      <c r="A7787" t="s">
        <v>122</v>
      </c>
      <c r="B7787" t="s">
        <v>123</v>
      </c>
      <c r="C7787" t="s">
        <v>93</v>
      </c>
      <c r="D7787" s="29">
        <v>46503</v>
      </c>
      <c r="E7787">
        <v>0.14000000000000001</v>
      </c>
      <c r="F7787">
        <v>0.14000000000000001</v>
      </c>
      <c r="G7787">
        <v>0.14000000000000001</v>
      </c>
      <c r="H7787">
        <v>0.14000000000000001</v>
      </c>
      <c r="J7787">
        <v>290</v>
      </c>
      <c r="K7787">
        <v>290</v>
      </c>
      <c r="L7787">
        <v>339.118292</v>
      </c>
      <c r="R7787">
        <v>339.118292</v>
      </c>
      <c r="S7787" t="s">
        <v>90</v>
      </c>
      <c r="T7787" s="297">
        <v>46311.754166666666</v>
      </c>
    </row>
    <row r="7788" spans="1:20" x14ac:dyDescent="0.35">
      <c r="A7788" t="s">
        <v>122</v>
      </c>
      <c r="B7788" t="s">
        <v>123</v>
      </c>
      <c r="C7788" t="s">
        <v>93</v>
      </c>
      <c r="D7788" s="29">
        <v>46504</v>
      </c>
      <c r="E7788">
        <v>0.14000000000000001</v>
      </c>
      <c r="F7788">
        <v>0.14000000000000001</v>
      </c>
      <c r="G7788">
        <v>0.14000000000000001</v>
      </c>
      <c r="H7788">
        <v>0.14000000000000001</v>
      </c>
      <c r="J7788">
        <v>290</v>
      </c>
      <c r="K7788">
        <v>290</v>
      </c>
      <c r="L7788">
        <v>339.118292</v>
      </c>
      <c r="R7788">
        <v>339.118292</v>
      </c>
      <c r="S7788" t="s">
        <v>90</v>
      </c>
      <c r="T7788" s="297">
        <v>46311.754166666666</v>
      </c>
    </row>
    <row r="7789" spans="1:20" x14ac:dyDescent="0.35">
      <c r="A7789" t="s">
        <v>122</v>
      </c>
      <c r="B7789" t="s">
        <v>123</v>
      </c>
      <c r="C7789" t="s">
        <v>93</v>
      </c>
      <c r="D7789" s="29">
        <v>46505</v>
      </c>
      <c r="E7789">
        <v>0.14000000000000001</v>
      </c>
      <c r="F7789">
        <v>0.14000000000000001</v>
      </c>
      <c r="G7789">
        <v>0.14000000000000001</v>
      </c>
      <c r="H7789">
        <v>0.14000000000000001</v>
      </c>
      <c r="J7789">
        <v>290</v>
      </c>
      <c r="K7789">
        <v>290</v>
      </c>
      <c r="L7789">
        <v>339.118292</v>
      </c>
      <c r="R7789">
        <v>339.118292</v>
      </c>
      <c r="S7789" t="s">
        <v>90</v>
      </c>
      <c r="T7789" s="297">
        <v>46311.754166666666</v>
      </c>
    </row>
    <row r="7790" spans="1:20" x14ac:dyDescent="0.35">
      <c r="A7790" t="s">
        <v>122</v>
      </c>
      <c r="B7790" t="s">
        <v>123</v>
      </c>
      <c r="C7790" t="s">
        <v>93</v>
      </c>
      <c r="D7790" s="29">
        <v>46506</v>
      </c>
      <c r="E7790">
        <v>0.14000000000000001</v>
      </c>
      <c r="F7790">
        <v>0.14000000000000001</v>
      </c>
      <c r="G7790">
        <v>0.14000000000000001</v>
      </c>
      <c r="H7790">
        <v>0.14000000000000001</v>
      </c>
      <c r="J7790">
        <v>290</v>
      </c>
      <c r="K7790">
        <v>290</v>
      </c>
      <c r="L7790">
        <v>339.118292</v>
      </c>
      <c r="R7790">
        <v>339.118292</v>
      </c>
      <c r="S7790" t="s">
        <v>90</v>
      </c>
      <c r="T7790" s="297">
        <v>46311.754166666666</v>
      </c>
    </row>
    <row r="7791" spans="1:20" x14ac:dyDescent="0.35">
      <c r="A7791" t="s">
        <v>122</v>
      </c>
      <c r="B7791" t="s">
        <v>123</v>
      </c>
      <c r="C7791" t="s">
        <v>93</v>
      </c>
      <c r="D7791" s="29">
        <v>46507</v>
      </c>
      <c r="E7791">
        <v>0.14000000000000001</v>
      </c>
      <c r="F7791">
        <v>0.14000000000000001</v>
      </c>
      <c r="G7791">
        <v>0.14000000000000001</v>
      </c>
      <c r="H7791">
        <v>0.14000000000000001</v>
      </c>
      <c r="J7791">
        <v>290</v>
      </c>
      <c r="K7791">
        <v>290</v>
      </c>
      <c r="L7791">
        <v>339.118292</v>
      </c>
      <c r="R7791">
        <v>339.118292</v>
      </c>
      <c r="S7791" t="s">
        <v>90</v>
      </c>
      <c r="T7791" s="297">
        <v>46311.754166666666</v>
      </c>
    </row>
    <row r="7792" spans="1:20" x14ac:dyDescent="0.35">
      <c r="A7792" t="s">
        <v>122</v>
      </c>
      <c r="B7792" t="s">
        <v>123</v>
      </c>
      <c r="C7792" t="s">
        <v>93</v>
      </c>
      <c r="D7792" s="29">
        <v>46508</v>
      </c>
      <c r="E7792">
        <v>0.17</v>
      </c>
      <c r="F7792">
        <v>0.17</v>
      </c>
      <c r="G7792">
        <v>0.17</v>
      </c>
      <c r="H7792">
        <v>0.17</v>
      </c>
      <c r="J7792">
        <v>280</v>
      </c>
      <c r="K7792">
        <v>280</v>
      </c>
      <c r="L7792">
        <v>339.118292</v>
      </c>
      <c r="R7792">
        <v>339.118292</v>
      </c>
      <c r="S7792" t="s">
        <v>90</v>
      </c>
      <c r="T7792" s="297">
        <v>46311.754166666666</v>
      </c>
    </row>
    <row r="7793" spans="1:20" x14ac:dyDescent="0.35">
      <c r="A7793" t="s">
        <v>122</v>
      </c>
      <c r="B7793" t="s">
        <v>123</v>
      </c>
      <c r="C7793" t="s">
        <v>93</v>
      </c>
      <c r="D7793" s="29">
        <v>46509</v>
      </c>
      <c r="E7793">
        <v>0.17</v>
      </c>
      <c r="F7793">
        <v>0.17</v>
      </c>
      <c r="G7793">
        <v>0.17</v>
      </c>
      <c r="H7793">
        <v>0.17</v>
      </c>
      <c r="J7793">
        <v>280</v>
      </c>
      <c r="K7793">
        <v>280</v>
      </c>
      <c r="L7793">
        <v>339.118292</v>
      </c>
      <c r="R7793">
        <v>339.118292</v>
      </c>
      <c r="S7793" t="s">
        <v>90</v>
      </c>
      <c r="T7793" s="297">
        <v>46311.754166666666</v>
      </c>
    </row>
    <row r="7794" spans="1:20" x14ac:dyDescent="0.35">
      <c r="A7794" t="s">
        <v>122</v>
      </c>
      <c r="B7794" t="s">
        <v>123</v>
      </c>
      <c r="C7794" t="s">
        <v>93</v>
      </c>
      <c r="D7794" s="29">
        <v>46510</v>
      </c>
      <c r="E7794">
        <v>0.17</v>
      </c>
      <c r="F7794">
        <v>0.17</v>
      </c>
      <c r="G7794">
        <v>0.17</v>
      </c>
      <c r="H7794">
        <v>0.17</v>
      </c>
      <c r="J7794">
        <v>280</v>
      </c>
      <c r="K7794">
        <v>280</v>
      </c>
      <c r="L7794">
        <v>339.118292</v>
      </c>
      <c r="R7794">
        <v>339.118292</v>
      </c>
      <c r="S7794" t="s">
        <v>90</v>
      </c>
      <c r="T7794" s="297">
        <v>46311.754166666666</v>
      </c>
    </row>
    <row r="7795" spans="1:20" x14ac:dyDescent="0.35">
      <c r="A7795" t="s">
        <v>122</v>
      </c>
      <c r="B7795" t="s">
        <v>123</v>
      </c>
      <c r="C7795" t="s">
        <v>93</v>
      </c>
      <c r="D7795" s="29">
        <v>46511</v>
      </c>
      <c r="E7795">
        <v>0.17</v>
      </c>
      <c r="F7795">
        <v>0.17</v>
      </c>
      <c r="G7795">
        <v>0.17</v>
      </c>
      <c r="H7795">
        <v>0.17</v>
      </c>
      <c r="J7795">
        <v>280</v>
      </c>
      <c r="K7795">
        <v>280</v>
      </c>
      <c r="L7795">
        <v>339.118292</v>
      </c>
      <c r="R7795">
        <v>339.118292</v>
      </c>
      <c r="S7795" t="s">
        <v>90</v>
      </c>
      <c r="T7795" s="297">
        <v>46311.754166666666</v>
      </c>
    </row>
    <row r="7796" spans="1:20" x14ac:dyDescent="0.35">
      <c r="A7796" t="s">
        <v>122</v>
      </c>
      <c r="B7796" t="s">
        <v>123</v>
      </c>
      <c r="C7796" t="s">
        <v>93</v>
      </c>
      <c r="D7796" s="29">
        <v>46512</v>
      </c>
      <c r="E7796">
        <v>0.17</v>
      </c>
      <c r="F7796">
        <v>0.17</v>
      </c>
      <c r="G7796">
        <v>0.17</v>
      </c>
      <c r="H7796">
        <v>0.17</v>
      </c>
      <c r="J7796">
        <v>280</v>
      </c>
      <c r="K7796">
        <v>280</v>
      </c>
      <c r="L7796">
        <v>339.118292</v>
      </c>
      <c r="R7796">
        <v>339.118292</v>
      </c>
      <c r="S7796" t="s">
        <v>90</v>
      </c>
      <c r="T7796" s="297">
        <v>46311.754166666666</v>
      </c>
    </row>
    <row r="7797" spans="1:20" x14ac:dyDescent="0.35">
      <c r="A7797" t="s">
        <v>122</v>
      </c>
      <c r="B7797" t="s">
        <v>123</v>
      </c>
      <c r="C7797" t="s">
        <v>93</v>
      </c>
      <c r="D7797" s="29">
        <v>46513</v>
      </c>
      <c r="E7797">
        <v>0.17</v>
      </c>
      <c r="F7797">
        <v>0.17</v>
      </c>
      <c r="G7797">
        <v>0.17</v>
      </c>
      <c r="H7797">
        <v>0.17</v>
      </c>
      <c r="J7797">
        <v>280</v>
      </c>
      <c r="K7797">
        <v>280</v>
      </c>
      <c r="L7797">
        <v>339.118292</v>
      </c>
      <c r="R7797">
        <v>339.118292</v>
      </c>
      <c r="S7797" t="s">
        <v>90</v>
      </c>
      <c r="T7797" s="297">
        <v>46311.754166666666</v>
      </c>
    </row>
    <row r="7798" spans="1:20" x14ac:dyDescent="0.35">
      <c r="A7798" t="s">
        <v>122</v>
      </c>
      <c r="B7798" t="s">
        <v>123</v>
      </c>
      <c r="C7798" t="s">
        <v>93</v>
      </c>
      <c r="D7798" s="29">
        <v>46514</v>
      </c>
      <c r="E7798">
        <v>0.17</v>
      </c>
      <c r="F7798">
        <v>0.17</v>
      </c>
      <c r="G7798">
        <v>0.17</v>
      </c>
      <c r="H7798">
        <v>0.17</v>
      </c>
      <c r="J7798">
        <v>280</v>
      </c>
      <c r="K7798">
        <v>280</v>
      </c>
      <c r="L7798">
        <v>339.118292</v>
      </c>
      <c r="R7798">
        <v>339.118292</v>
      </c>
      <c r="S7798" t="s">
        <v>90</v>
      </c>
      <c r="T7798" s="297">
        <v>46311.754166666666</v>
      </c>
    </row>
    <row r="7799" spans="1:20" x14ac:dyDescent="0.35">
      <c r="A7799" t="s">
        <v>122</v>
      </c>
      <c r="B7799" t="s">
        <v>123</v>
      </c>
      <c r="C7799" t="s">
        <v>93</v>
      </c>
      <c r="D7799" s="29">
        <v>46515</v>
      </c>
      <c r="E7799">
        <v>0.17</v>
      </c>
      <c r="F7799">
        <v>0.17</v>
      </c>
      <c r="G7799">
        <v>0.17</v>
      </c>
      <c r="H7799">
        <v>0.17</v>
      </c>
      <c r="J7799">
        <v>280</v>
      </c>
      <c r="K7799">
        <v>280</v>
      </c>
      <c r="L7799">
        <v>339.118292</v>
      </c>
      <c r="R7799">
        <v>339.118292</v>
      </c>
      <c r="S7799" t="s">
        <v>90</v>
      </c>
      <c r="T7799" s="297">
        <v>46311.754166666666</v>
      </c>
    </row>
    <row r="7800" spans="1:20" x14ac:dyDescent="0.35">
      <c r="A7800" t="s">
        <v>122</v>
      </c>
      <c r="B7800" t="s">
        <v>123</v>
      </c>
      <c r="C7800" t="s">
        <v>93</v>
      </c>
      <c r="D7800" s="29">
        <v>46516</v>
      </c>
      <c r="E7800">
        <v>0.17</v>
      </c>
      <c r="F7800">
        <v>0.17</v>
      </c>
      <c r="G7800">
        <v>0.17</v>
      </c>
      <c r="H7800">
        <v>0.17</v>
      </c>
      <c r="J7800">
        <v>280</v>
      </c>
      <c r="K7800">
        <v>280</v>
      </c>
      <c r="L7800">
        <v>339.118292</v>
      </c>
      <c r="R7800">
        <v>339.118292</v>
      </c>
      <c r="S7800" t="s">
        <v>90</v>
      </c>
      <c r="T7800" s="297">
        <v>46311.754166666666</v>
      </c>
    </row>
    <row r="7801" spans="1:20" x14ac:dyDescent="0.35">
      <c r="A7801" t="s">
        <v>122</v>
      </c>
      <c r="B7801" t="s">
        <v>123</v>
      </c>
      <c r="C7801" t="s">
        <v>93</v>
      </c>
      <c r="D7801" s="29">
        <v>46517</v>
      </c>
      <c r="E7801">
        <v>0.17</v>
      </c>
      <c r="F7801">
        <v>0.17</v>
      </c>
      <c r="G7801">
        <v>0.17</v>
      </c>
      <c r="H7801">
        <v>0.17</v>
      </c>
      <c r="J7801">
        <v>280</v>
      </c>
      <c r="K7801">
        <v>280</v>
      </c>
      <c r="L7801">
        <v>339.118292</v>
      </c>
      <c r="R7801">
        <v>339.118292</v>
      </c>
      <c r="S7801" t="s">
        <v>90</v>
      </c>
      <c r="T7801" s="297">
        <v>46311.754166666666</v>
      </c>
    </row>
    <row r="7802" spans="1:20" x14ac:dyDescent="0.35">
      <c r="A7802" t="s">
        <v>122</v>
      </c>
      <c r="B7802" t="s">
        <v>123</v>
      </c>
      <c r="C7802" t="s">
        <v>93</v>
      </c>
      <c r="D7802" s="29">
        <v>46518</v>
      </c>
      <c r="E7802">
        <v>0.17</v>
      </c>
      <c r="F7802">
        <v>0.17</v>
      </c>
      <c r="G7802">
        <v>0.17</v>
      </c>
      <c r="H7802">
        <v>0.17</v>
      </c>
      <c r="J7802">
        <v>280</v>
      </c>
      <c r="K7802">
        <v>280</v>
      </c>
      <c r="L7802">
        <v>339.118292</v>
      </c>
      <c r="R7802">
        <v>339.118292</v>
      </c>
      <c r="S7802" t="s">
        <v>90</v>
      </c>
      <c r="T7802" s="297">
        <v>46311.754166666666</v>
      </c>
    </row>
    <row r="7803" spans="1:20" x14ac:dyDescent="0.35">
      <c r="A7803" t="s">
        <v>122</v>
      </c>
      <c r="B7803" t="s">
        <v>123</v>
      </c>
      <c r="C7803" t="s">
        <v>93</v>
      </c>
      <c r="D7803" s="29">
        <v>46519</v>
      </c>
      <c r="E7803">
        <v>0.17</v>
      </c>
      <c r="F7803">
        <v>0.17</v>
      </c>
      <c r="G7803">
        <v>0.17</v>
      </c>
      <c r="H7803">
        <v>0.17</v>
      </c>
      <c r="J7803">
        <v>280</v>
      </c>
      <c r="K7803">
        <v>280</v>
      </c>
      <c r="L7803">
        <v>339.118292</v>
      </c>
      <c r="R7803">
        <v>339.118292</v>
      </c>
      <c r="S7803" t="s">
        <v>90</v>
      </c>
      <c r="T7803" s="297">
        <v>46311.754166666666</v>
      </c>
    </row>
    <row r="7804" spans="1:20" x14ac:dyDescent="0.35">
      <c r="A7804" t="s">
        <v>122</v>
      </c>
      <c r="B7804" t="s">
        <v>123</v>
      </c>
      <c r="C7804" t="s">
        <v>93</v>
      </c>
      <c r="D7804" s="29">
        <v>46520</v>
      </c>
      <c r="E7804">
        <v>0.17</v>
      </c>
      <c r="F7804">
        <v>0.17</v>
      </c>
      <c r="G7804">
        <v>0.17</v>
      </c>
      <c r="H7804">
        <v>0.17</v>
      </c>
      <c r="J7804">
        <v>280</v>
      </c>
      <c r="K7804">
        <v>280</v>
      </c>
      <c r="L7804">
        <v>339.118292</v>
      </c>
      <c r="R7804">
        <v>339.118292</v>
      </c>
      <c r="S7804" t="s">
        <v>90</v>
      </c>
      <c r="T7804" s="297">
        <v>46311.754166666666</v>
      </c>
    </row>
    <row r="7805" spans="1:20" x14ac:dyDescent="0.35">
      <c r="A7805" t="s">
        <v>122</v>
      </c>
      <c r="B7805" t="s">
        <v>123</v>
      </c>
      <c r="C7805" t="s">
        <v>93</v>
      </c>
      <c r="D7805" s="29">
        <v>46521</v>
      </c>
      <c r="E7805">
        <v>0.17</v>
      </c>
      <c r="F7805">
        <v>0.17</v>
      </c>
      <c r="G7805">
        <v>0.17</v>
      </c>
      <c r="H7805">
        <v>0.17</v>
      </c>
      <c r="J7805">
        <v>280</v>
      </c>
      <c r="K7805">
        <v>280</v>
      </c>
      <c r="L7805">
        <v>339.118292</v>
      </c>
      <c r="R7805">
        <v>339.118292</v>
      </c>
      <c r="S7805" t="s">
        <v>90</v>
      </c>
      <c r="T7805" s="297">
        <v>46311.754166666666</v>
      </c>
    </row>
    <row r="7806" spans="1:20" x14ac:dyDescent="0.35">
      <c r="A7806" t="s">
        <v>122</v>
      </c>
      <c r="B7806" t="s">
        <v>123</v>
      </c>
      <c r="C7806" t="s">
        <v>93</v>
      </c>
      <c r="D7806" s="29">
        <v>46522</v>
      </c>
      <c r="E7806">
        <v>0</v>
      </c>
      <c r="F7806">
        <v>0</v>
      </c>
      <c r="G7806">
        <v>0</v>
      </c>
      <c r="H7806">
        <v>0</v>
      </c>
      <c r="L7806">
        <v>339.118292</v>
      </c>
      <c r="R7806">
        <v>339.118292</v>
      </c>
      <c r="S7806" t="s">
        <v>90</v>
      </c>
      <c r="T7806" s="297">
        <v>46311.754166666666</v>
      </c>
    </row>
    <row r="7807" spans="1:20" x14ac:dyDescent="0.35">
      <c r="A7807" t="s">
        <v>122</v>
      </c>
      <c r="B7807" t="s">
        <v>123</v>
      </c>
      <c r="C7807" t="s">
        <v>93</v>
      </c>
      <c r="D7807" s="29">
        <v>46523</v>
      </c>
      <c r="E7807">
        <v>0</v>
      </c>
      <c r="F7807">
        <v>0</v>
      </c>
      <c r="G7807">
        <v>0</v>
      </c>
      <c r="H7807">
        <v>0</v>
      </c>
      <c r="L7807">
        <v>339.118292</v>
      </c>
      <c r="R7807">
        <v>339.118292</v>
      </c>
      <c r="S7807" t="s">
        <v>90</v>
      </c>
      <c r="T7807" s="297">
        <v>46311.754166666666</v>
      </c>
    </row>
    <row r="7808" spans="1:20" x14ac:dyDescent="0.35">
      <c r="A7808" t="s">
        <v>122</v>
      </c>
      <c r="B7808" t="s">
        <v>123</v>
      </c>
      <c r="C7808" t="s">
        <v>93</v>
      </c>
      <c r="D7808" s="29">
        <v>46524</v>
      </c>
      <c r="E7808">
        <v>0</v>
      </c>
      <c r="F7808">
        <v>0</v>
      </c>
      <c r="G7808">
        <v>0</v>
      </c>
      <c r="H7808">
        <v>0</v>
      </c>
      <c r="L7808">
        <v>339.118292</v>
      </c>
      <c r="R7808">
        <v>339.118292</v>
      </c>
      <c r="S7808" t="s">
        <v>90</v>
      </c>
      <c r="T7808" s="297">
        <v>46311.754166666666</v>
      </c>
    </row>
    <row r="7809" spans="1:20" x14ac:dyDescent="0.35">
      <c r="A7809" t="s">
        <v>122</v>
      </c>
      <c r="B7809" t="s">
        <v>123</v>
      </c>
      <c r="C7809" t="s">
        <v>93</v>
      </c>
      <c r="D7809" s="29">
        <v>46525</v>
      </c>
      <c r="E7809">
        <v>0</v>
      </c>
      <c r="F7809">
        <v>0</v>
      </c>
      <c r="G7809">
        <v>0</v>
      </c>
      <c r="H7809">
        <v>0</v>
      </c>
      <c r="L7809">
        <v>339.118292</v>
      </c>
      <c r="R7809">
        <v>339.118292</v>
      </c>
      <c r="S7809" t="s">
        <v>90</v>
      </c>
      <c r="T7809" s="297">
        <v>46311.754166666666</v>
      </c>
    </row>
    <row r="7810" spans="1:20" x14ac:dyDescent="0.35">
      <c r="A7810" t="s">
        <v>122</v>
      </c>
      <c r="B7810" t="s">
        <v>123</v>
      </c>
      <c r="C7810" t="s">
        <v>93</v>
      </c>
      <c r="D7810" s="29">
        <v>46526</v>
      </c>
      <c r="E7810">
        <v>0</v>
      </c>
      <c r="F7810">
        <v>0</v>
      </c>
      <c r="G7810">
        <v>0</v>
      </c>
      <c r="H7810">
        <v>0</v>
      </c>
      <c r="L7810">
        <v>339.118292</v>
      </c>
      <c r="R7810">
        <v>339.118292</v>
      </c>
      <c r="S7810" t="s">
        <v>90</v>
      </c>
      <c r="T7810" s="297">
        <v>46311.754166666666</v>
      </c>
    </row>
    <row r="7811" spans="1:20" x14ac:dyDescent="0.35">
      <c r="A7811" t="s">
        <v>122</v>
      </c>
      <c r="B7811" t="s">
        <v>123</v>
      </c>
      <c r="C7811" t="s">
        <v>93</v>
      </c>
      <c r="D7811" s="29">
        <v>46527</v>
      </c>
      <c r="E7811">
        <v>0</v>
      </c>
      <c r="F7811">
        <v>0</v>
      </c>
      <c r="G7811">
        <v>0</v>
      </c>
      <c r="H7811">
        <v>0</v>
      </c>
      <c r="L7811">
        <v>339.118292</v>
      </c>
      <c r="R7811">
        <v>339.118292</v>
      </c>
      <c r="S7811" t="s">
        <v>90</v>
      </c>
      <c r="T7811" s="297">
        <v>46311.754166666666</v>
      </c>
    </row>
    <row r="7812" spans="1:20" x14ac:dyDescent="0.35">
      <c r="A7812" t="s">
        <v>122</v>
      </c>
      <c r="B7812" t="s">
        <v>123</v>
      </c>
      <c r="C7812" t="s">
        <v>93</v>
      </c>
      <c r="D7812" s="29">
        <v>46528</v>
      </c>
      <c r="E7812">
        <v>0</v>
      </c>
      <c r="F7812">
        <v>0</v>
      </c>
      <c r="G7812">
        <v>0</v>
      </c>
      <c r="H7812">
        <v>0</v>
      </c>
      <c r="L7812">
        <v>339.118292</v>
      </c>
      <c r="R7812">
        <v>339.118292</v>
      </c>
      <c r="S7812" t="s">
        <v>90</v>
      </c>
      <c r="T7812" s="297">
        <v>46311.754166666666</v>
      </c>
    </row>
    <row r="7813" spans="1:20" x14ac:dyDescent="0.35">
      <c r="A7813" t="s">
        <v>122</v>
      </c>
      <c r="B7813" t="s">
        <v>123</v>
      </c>
      <c r="C7813" t="s">
        <v>93</v>
      </c>
      <c r="D7813" s="29">
        <v>46529</v>
      </c>
      <c r="E7813">
        <v>0</v>
      </c>
      <c r="F7813">
        <v>0</v>
      </c>
      <c r="G7813">
        <v>0</v>
      </c>
      <c r="H7813">
        <v>0</v>
      </c>
      <c r="L7813">
        <v>339.118292</v>
      </c>
      <c r="R7813">
        <v>339.118292</v>
      </c>
      <c r="S7813" t="s">
        <v>90</v>
      </c>
      <c r="T7813" s="297">
        <v>46311.754166666666</v>
      </c>
    </row>
    <row r="7814" spans="1:20" x14ac:dyDescent="0.35">
      <c r="A7814" t="s">
        <v>122</v>
      </c>
      <c r="B7814" t="s">
        <v>123</v>
      </c>
      <c r="C7814" t="s">
        <v>93</v>
      </c>
      <c r="D7814" s="29">
        <v>46530</v>
      </c>
      <c r="E7814">
        <v>0</v>
      </c>
      <c r="F7814">
        <v>0</v>
      </c>
      <c r="G7814">
        <v>0</v>
      </c>
      <c r="H7814">
        <v>0</v>
      </c>
      <c r="L7814">
        <v>339.118292</v>
      </c>
      <c r="R7814">
        <v>339.118292</v>
      </c>
      <c r="S7814" t="s">
        <v>90</v>
      </c>
      <c r="T7814" s="297">
        <v>46311.754166666666</v>
      </c>
    </row>
    <row r="7815" spans="1:20" x14ac:dyDescent="0.35">
      <c r="A7815" t="s">
        <v>122</v>
      </c>
      <c r="B7815" t="s">
        <v>123</v>
      </c>
      <c r="C7815" t="s">
        <v>93</v>
      </c>
      <c r="D7815" s="29">
        <v>46531</v>
      </c>
      <c r="E7815">
        <v>0.04</v>
      </c>
      <c r="F7815">
        <v>0</v>
      </c>
      <c r="G7815">
        <v>0.04</v>
      </c>
      <c r="H7815">
        <v>0</v>
      </c>
      <c r="J7815">
        <v>325</v>
      </c>
      <c r="K7815">
        <v>340</v>
      </c>
      <c r="L7815">
        <v>339.118292</v>
      </c>
      <c r="R7815">
        <v>339.118292</v>
      </c>
      <c r="S7815" t="s">
        <v>90</v>
      </c>
      <c r="T7815" s="297">
        <v>46311.754166666666</v>
      </c>
    </row>
    <row r="7816" spans="1:20" x14ac:dyDescent="0.35">
      <c r="A7816" t="s">
        <v>122</v>
      </c>
      <c r="B7816" t="s">
        <v>123</v>
      </c>
      <c r="C7816" t="s">
        <v>93</v>
      </c>
      <c r="D7816" s="29">
        <v>46532</v>
      </c>
      <c r="E7816">
        <v>0.16</v>
      </c>
      <c r="F7816">
        <v>0.12</v>
      </c>
      <c r="G7816">
        <v>0.16</v>
      </c>
      <c r="H7816">
        <v>0.12</v>
      </c>
      <c r="J7816">
        <v>285</v>
      </c>
      <c r="K7816">
        <v>300</v>
      </c>
      <c r="L7816">
        <v>339.118292</v>
      </c>
      <c r="R7816">
        <v>339.118292</v>
      </c>
      <c r="S7816" t="s">
        <v>90</v>
      </c>
      <c r="T7816" s="297">
        <v>46311.754166666666</v>
      </c>
    </row>
    <row r="7817" spans="1:20" x14ac:dyDescent="0.35">
      <c r="A7817" t="s">
        <v>122</v>
      </c>
      <c r="B7817" t="s">
        <v>123</v>
      </c>
      <c r="C7817" t="s">
        <v>93</v>
      </c>
      <c r="D7817" s="29">
        <v>46533</v>
      </c>
      <c r="E7817">
        <v>0.16</v>
      </c>
      <c r="F7817">
        <v>0.12</v>
      </c>
      <c r="G7817">
        <v>0.16</v>
      </c>
      <c r="H7817">
        <v>0.12</v>
      </c>
      <c r="J7817">
        <v>285</v>
      </c>
      <c r="K7817">
        <v>300</v>
      </c>
      <c r="L7817">
        <v>339.118292</v>
      </c>
      <c r="R7817">
        <v>339.118292</v>
      </c>
      <c r="S7817" t="s">
        <v>90</v>
      </c>
      <c r="T7817" s="297">
        <v>46311.754166666666</v>
      </c>
    </row>
    <row r="7818" spans="1:20" x14ac:dyDescent="0.35">
      <c r="A7818" t="s">
        <v>122</v>
      </c>
      <c r="B7818" t="s">
        <v>123</v>
      </c>
      <c r="C7818" t="s">
        <v>93</v>
      </c>
      <c r="D7818" s="29">
        <v>46534</v>
      </c>
      <c r="E7818">
        <v>0.04</v>
      </c>
      <c r="F7818">
        <v>0</v>
      </c>
      <c r="G7818">
        <v>0.04</v>
      </c>
      <c r="H7818">
        <v>0</v>
      </c>
      <c r="J7818">
        <v>325</v>
      </c>
      <c r="K7818">
        <v>340</v>
      </c>
      <c r="L7818">
        <v>339.118292</v>
      </c>
      <c r="R7818">
        <v>339.118292</v>
      </c>
      <c r="S7818" t="s">
        <v>90</v>
      </c>
      <c r="T7818" s="297">
        <v>46311.754166666666</v>
      </c>
    </row>
    <row r="7819" spans="1:20" x14ac:dyDescent="0.35">
      <c r="A7819" t="s">
        <v>122</v>
      </c>
      <c r="B7819" t="s">
        <v>123</v>
      </c>
      <c r="C7819" t="s">
        <v>93</v>
      </c>
      <c r="D7819" s="29">
        <v>46535</v>
      </c>
      <c r="E7819">
        <v>0.04</v>
      </c>
      <c r="F7819">
        <v>0</v>
      </c>
      <c r="G7819">
        <v>0.04</v>
      </c>
      <c r="H7819">
        <v>0</v>
      </c>
      <c r="J7819">
        <v>325</v>
      </c>
      <c r="K7819">
        <v>340</v>
      </c>
      <c r="L7819">
        <v>339.118292</v>
      </c>
      <c r="R7819">
        <v>339.118292</v>
      </c>
      <c r="S7819" t="s">
        <v>90</v>
      </c>
      <c r="T7819" s="297">
        <v>46311.754166666666</v>
      </c>
    </row>
    <row r="7820" spans="1:20" x14ac:dyDescent="0.35">
      <c r="A7820" t="s">
        <v>122</v>
      </c>
      <c r="B7820" t="s">
        <v>123</v>
      </c>
      <c r="C7820" t="s">
        <v>93</v>
      </c>
      <c r="D7820" s="29">
        <v>46536</v>
      </c>
      <c r="E7820">
        <v>0</v>
      </c>
      <c r="F7820">
        <v>0</v>
      </c>
      <c r="G7820">
        <v>0</v>
      </c>
      <c r="H7820">
        <v>0</v>
      </c>
      <c r="L7820">
        <v>339.118292</v>
      </c>
      <c r="R7820">
        <v>339.118292</v>
      </c>
      <c r="S7820" t="s">
        <v>90</v>
      </c>
      <c r="T7820" s="297">
        <v>46311.754166666666</v>
      </c>
    </row>
    <row r="7821" spans="1:20" x14ac:dyDescent="0.35">
      <c r="A7821" t="s">
        <v>122</v>
      </c>
      <c r="B7821" t="s">
        <v>123</v>
      </c>
      <c r="C7821" t="s">
        <v>93</v>
      </c>
      <c r="D7821" s="29">
        <v>46537</v>
      </c>
      <c r="E7821">
        <v>0</v>
      </c>
      <c r="F7821">
        <v>0</v>
      </c>
      <c r="G7821">
        <v>0</v>
      </c>
      <c r="H7821">
        <v>0</v>
      </c>
      <c r="L7821">
        <v>339.118292</v>
      </c>
      <c r="R7821">
        <v>339.118292</v>
      </c>
      <c r="S7821" t="s">
        <v>90</v>
      </c>
      <c r="T7821" s="297">
        <v>46311.754166666666</v>
      </c>
    </row>
    <row r="7822" spans="1:20" x14ac:dyDescent="0.35">
      <c r="A7822" t="s">
        <v>122</v>
      </c>
      <c r="B7822" t="s">
        <v>123</v>
      </c>
      <c r="C7822" t="s">
        <v>93</v>
      </c>
      <c r="D7822" s="29">
        <v>46538</v>
      </c>
      <c r="E7822">
        <v>0</v>
      </c>
      <c r="F7822">
        <v>0</v>
      </c>
      <c r="G7822">
        <v>0</v>
      </c>
      <c r="H7822">
        <v>0</v>
      </c>
      <c r="L7822">
        <v>339.118292</v>
      </c>
      <c r="R7822">
        <v>339.118292</v>
      </c>
      <c r="S7822" t="s">
        <v>90</v>
      </c>
      <c r="T7822" s="297">
        <v>46311.754166666666</v>
      </c>
    </row>
    <row r="7823" spans="1:20" x14ac:dyDescent="0.35">
      <c r="A7823" t="s">
        <v>122</v>
      </c>
      <c r="B7823" t="s">
        <v>123</v>
      </c>
      <c r="C7823" t="s">
        <v>93</v>
      </c>
      <c r="D7823" s="29">
        <v>46539</v>
      </c>
      <c r="E7823">
        <v>0</v>
      </c>
      <c r="F7823">
        <v>0</v>
      </c>
      <c r="G7823">
        <v>0</v>
      </c>
      <c r="H7823">
        <v>0</v>
      </c>
      <c r="L7823">
        <v>339.118292</v>
      </c>
      <c r="R7823">
        <v>339.118292</v>
      </c>
      <c r="S7823" t="s">
        <v>90</v>
      </c>
      <c r="T7823" s="297">
        <v>46311.754166666666</v>
      </c>
    </row>
    <row r="7824" spans="1:20" x14ac:dyDescent="0.35">
      <c r="A7824" t="s">
        <v>122</v>
      </c>
      <c r="B7824" t="s">
        <v>123</v>
      </c>
      <c r="C7824" t="s">
        <v>93</v>
      </c>
      <c r="D7824" s="29">
        <v>46540</v>
      </c>
      <c r="E7824">
        <v>0</v>
      </c>
      <c r="F7824">
        <v>0</v>
      </c>
      <c r="G7824">
        <v>0</v>
      </c>
      <c r="H7824">
        <v>0</v>
      </c>
      <c r="L7824">
        <v>339.118292</v>
      </c>
      <c r="R7824">
        <v>339.118292</v>
      </c>
      <c r="S7824" t="s">
        <v>90</v>
      </c>
      <c r="T7824" s="297">
        <v>46311.754166666666</v>
      </c>
    </row>
    <row r="7825" spans="1:20" x14ac:dyDescent="0.35">
      <c r="A7825" t="s">
        <v>122</v>
      </c>
      <c r="B7825" t="s">
        <v>123</v>
      </c>
      <c r="C7825" t="s">
        <v>93</v>
      </c>
      <c r="D7825" s="29">
        <v>46541</v>
      </c>
      <c r="E7825">
        <v>0</v>
      </c>
      <c r="F7825">
        <v>0</v>
      </c>
      <c r="G7825">
        <v>0</v>
      </c>
      <c r="H7825">
        <v>0</v>
      </c>
      <c r="L7825">
        <v>339.118292</v>
      </c>
      <c r="R7825">
        <v>339.118292</v>
      </c>
      <c r="S7825" t="s">
        <v>90</v>
      </c>
      <c r="T7825" s="297">
        <v>46311.754166666666</v>
      </c>
    </row>
    <row r="7826" spans="1:20" x14ac:dyDescent="0.35">
      <c r="A7826" t="s">
        <v>122</v>
      </c>
      <c r="B7826" t="s">
        <v>123</v>
      </c>
      <c r="C7826" t="s">
        <v>93</v>
      </c>
      <c r="D7826" s="29">
        <v>46542</v>
      </c>
      <c r="E7826">
        <v>0</v>
      </c>
      <c r="F7826">
        <v>0</v>
      </c>
      <c r="G7826">
        <v>0</v>
      </c>
      <c r="H7826">
        <v>0</v>
      </c>
      <c r="L7826">
        <v>339.118292</v>
      </c>
      <c r="R7826">
        <v>339.118292</v>
      </c>
      <c r="S7826" t="s">
        <v>90</v>
      </c>
      <c r="T7826" s="297">
        <v>46311.754166666666</v>
      </c>
    </row>
    <row r="7827" spans="1:20" x14ac:dyDescent="0.35">
      <c r="A7827" t="s">
        <v>122</v>
      </c>
      <c r="B7827" t="s">
        <v>123</v>
      </c>
      <c r="C7827" t="s">
        <v>93</v>
      </c>
      <c r="D7827" s="29">
        <v>46543</v>
      </c>
      <c r="E7827">
        <v>0</v>
      </c>
      <c r="F7827">
        <v>0</v>
      </c>
      <c r="G7827">
        <v>0</v>
      </c>
      <c r="H7827">
        <v>0</v>
      </c>
      <c r="L7827">
        <v>339.118292</v>
      </c>
      <c r="R7827">
        <v>339.118292</v>
      </c>
      <c r="S7827" t="s">
        <v>90</v>
      </c>
      <c r="T7827" s="297">
        <v>46311.754166666666</v>
      </c>
    </row>
    <row r="7828" spans="1:20" x14ac:dyDescent="0.35">
      <c r="A7828" t="s">
        <v>122</v>
      </c>
      <c r="B7828" t="s">
        <v>123</v>
      </c>
      <c r="C7828" t="s">
        <v>93</v>
      </c>
      <c r="D7828" s="29">
        <v>46544</v>
      </c>
      <c r="E7828">
        <v>0</v>
      </c>
      <c r="F7828">
        <v>0</v>
      </c>
      <c r="G7828">
        <v>0</v>
      </c>
      <c r="H7828">
        <v>0</v>
      </c>
      <c r="L7828">
        <v>339.118292</v>
      </c>
      <c r="R7828">
        <v>339.118292</v>
      </c>
      <c r="S7828" t="s">
        <v>90</v>
      </c>
      <c r="T7828" s="297">
        <v>46311.754166666666</v>
      </c>
    </row>
    <row r="7829" spans="1:20" x14ac:dyDescent="0.35">
      <c r="A7829" t="s">
        <v>122</v>
      </c>
      <c r="B7829" t="s">
        <v>123</v>
      </c>
      <c r="C7829" t="s">
        <v>93</v>
      </c>
      <c r="D7829" s="29">
        <v>46545</v>
      </c>
      <c r="E7829">
        <v>0</v>
      </c>
      <c r="F7829">
        <v>0</v>
      </c>
      <c r="G7829">
        <v>0</v>
      </c>
      <c r="H7829">
        <v>0</v>
      </c>
      <c r="L7829">
        <v>339.118292</v>
      </c>
      <c r="R7829">
        <v>339.118292</v>
      </c>
      <c r="S7829" t="s">
        <v>90</v>
      </c>
      <c r="T7829" s="297">
        <v>46311.754166666666</v>
      </c>
    </row>
    <row r="7830" spans="1:20" x14ac:dyDescent="0.35">
      <c r="A7830" t="s">
        <v>122</v>
      </c>
      <c r="B7830" t="s">
        <v>123</v>
      </c>
      <c r="C7830" t="s">
        <v>93</v>
      </c>
      <c r="D7830" s="29">
        <v>46546</v>
      </c>
      <c r="E7830">
        <v>0</v>
      </c>
      <c r="F7830">
        <v>0</v>
      </c>
      <c r="G7830">
        <v>0</v>
      </c>
      <c r="H7830">
        <v>0</v>
      </c>
      <c r="L7830">
        <v>339.118292</v>
      </c>
      <c r="R7830">
        <v>339.118292</v>
      </c>
      <c r="S7830" t="s">
        <v>90</v>
      </c>
      <c r="T7830" s="297">
        <v>46311.754166666666</v>
      </c>
    </row>
    <row r="7831" spans="1:20" x14ac:dyDescent="0.35">
      <c r="A7831" t="s">
        <v>122</v>
      </c>
      <c r="B7831" t="s">
        <v>123</v>
      </c>
      <c r="C7831" t="s">
        <v>93</v>
      </c>
      <c r="D7831" s="29">
        <v>46547</v>
      </c>
      <c r="E7831">
        <v>0</v>
      </c>
      <c r="F7831">
        <v>0</v>
      </c>
      <c r="G7831">
        <v>0</v>
      </c>
      <c r="H7831">
        <v>0</v>
      </c>
      <c r="L7831">
        <v>339.118292</v>
      </c>
      <c r="R7831">
        <v>339.118292</v>
      </c>
      <c r="S7831" t="s">
        <v>90</v>
      </c>
      <c r="T7831" s="297">
        <v>46311.754166666666</v>
      </c>
    </row>
    <row r="7832" spans="1:20" x14ac:dyDescent="0.35">
      <c r="A7832" t="s">
        <v>122</v>
      </c>
      <c r="B7832" t="s">
        <v>123</v>
      </c>
      <c r="C7832" t="s">
        <v>93</v>
      </c>
      <c r="D7832" s="29">
        <v>46548</v>
      </c>
      <c r="E7832">
        <v>0</v>
      </c>
      <c r="F7832">
        <v>0</v>
      </c>
      <c r="G7832">
        <v>0</v>
      </c>
      <c r="H7832">
        <v>0</v>
      </c>
      <c r="L7832">
        <v>339.118292</v>
      </c>
      <c r="R7832">
        <v>339.118292</v>
      </c>
      <c r="S7832" t="s">
        <v>90</v>
      </c>
      <c r="T7832" s="297">
        <v>46311.754166666666</v>
      </c>
    </row>
    <row r="7833" spans="1:20" x14ac:dyDescent="0.35">
      <c r="A7833" t="s">
        <v>122</v>
      </c>
      <c r="B7833" t="s">
        <v>123</v>
      </c>
      <c r="C7833" t="s">
        <v>93</v>
      </c>
      <c r="D7833" s="29">
        <v>46549</v>
      </c>
      <c r="E7833">
        <v>0</v>
      </c>
      <c r="F7833">
        <v>0</v>
      </c>
      <c r="G7833">
        <v>0</v>
      </c>
      <c r="H7833">
        <v>0</v>
      </c>
      <c r="L7833">
        <v>339.118292</v>
      </c>
      <c r="R7833">
        <v>339.118292</v>
      </c>
      <c r="S7833" t="s">
        <v>90</v>
      </c>
      <c r="T7833" s="297">
        <v>46311.754166666666</v>
      </c>
    </row>
    <row r="7834" spans="1:20" x14ac:dyDescent="0.35">
      <c r="A7834" t="s">
        <v>122</v>
      </c>
      <c r="B7834" t="s">
        <v>123</v>
      </c>
      <c r="C7834" t="s">
        <v>93</v>
      </c>
      <c r="D7834" s="29">
        <v>46550</v>
      </c>
      <c r="E7834">
        <v>0</v>
      </c>
      <c r="F7834">
        <v>0</v>
      </c>
      <c r="G7834">
        <v>0</v>
      </c>
      <c r="H7834">
        <v>0</v>
      </c>
      <c r="L7834">
        <v>339.118292</v>
      </c>
      <c r="R7834">
        <v>339.118292</v>
      </c>
      <c r="S7834" t="s">
        <v>90</v>
      </c>
      <c r="T7834" s="297">
        <v>46311.754166666666</v>
      </c>
    </row>
    <row r="7835" spans="1:20" x14ac:dyDescent="0.35">
      <c r="A7835" t="s">
        <v>122</v>
      </c>
      <c r="B7835" t="s">
        <v>123</v>
      </c>
      <c r="C7835" t="s">
        <v>93</v>
      </c>
      <c r="D7835" s="29">
        <v>46551</v>
      </c>
      <c r="E7835">
        <v>0</v>
      </c>
      <c r="F7835">
        <v>0</v>
      </c>
      <c r="G7835">
        <v>0</v>
      </c>
      <c r="H7835">
        <v>0</v>
      </c>
      <c r="L7835">
        <v>339.118292</v>
      </c>
      <c r="R7835">
        <v>339.118292</v>
      </c>
      <c r="S7835" t="s">
        <v>90</v>
      </c>
      <c r="T7835" s="297">
        <v>46311.754166666666</v>
      </c>
    </row>
    <row r="7836" spans="1:20" x14ac:dyDescent="0.35">
      <c r="A7836" t="s">
        <v>122</v>
      </c>
      <c r="B7836" t="s">
        <v>123</v>
      </c>
      <c r="C7836" t="s">
        <v>93</v>
      </c>
      <c r="D7836" s="29">
        <v>46552</v>
      </c>
      <c r="E7836">
        <v>0</v>
      </c>
      <c r="F7836">
        <v>0</v>
      </c>
      <c r="G7836">
        <v>0</v>
      </c>
      <c r="H7836">
        <v>0</v>
      </c>
      <c r="L7836">
        <v>339.118292</v>
      </c>
      <c r="R7836">
        <v>339.118292</v>
      </c>
      <c r="S7836" t="s">
        <v>90</v>
      </c>
      <c r="T7836" s="297">
        <v>46311.754166666666</v>
      </c>
    </row>
    <row r="7837" spans="1:20" x14ac:dyDescent="0.35">
      <c r="A7837" t="s">
        <v>122</v>
      </c>
      <c r="B7837" t="s">
        <v>123</v>
      </c>
      <c r="C7837" t="s">
        <v>93</v>
      </c>
      <c r="D7837" s="29">
        <v>46553</v>
      </c>
      <c r="E7837">
        <v>0</v>
      </c>
      <c r="F7837">
        <v>0</v>
      </c>
      <c r="G7837">
        <v>0</v>
      </c>
      <c r="H7837">
        <v>0</v>
      </c>
      <c r="L7837">
        <v>339.118292</v>
      </c>
      <c r="R7837">
        <v>339.118292</v>
      </c>
      <c r="S7837" t="s">
        <v>90</v>
      </c>
      <c r="T7837" s="297">
        <v>46311.754166666666</v>
      </c>
    </row>
    <row r="7838" spans="1:20" x14ac:dyDescent="0.35">
      <c r="A7838" t="s">
        <v>122</v>
      </c>
      <c r="B7838" t="s">
        <v>123</v>
      </c>
      <c r="C7838" t="s">
        <v>93</v>
      </c>
      <c r="D7838" s="29">
        <v>46554</v>
      </c>
      <c r="E7838">
        <v>0</v>
      </c>
      <c r="F7838">
        <v>0</v>
      </c>
      <c r="G7838">
        <v>0</v>
      </c>
      <c r="H7838">
        <v>0</v>
      </c>
      <c r="L7838">
        <v>339.118292</v>
      </c>
      <c r="R7838">
        <v>339.118292</v>
      </c>
      <c r="S7838" t="s">
        <v>90</v>
      </c>
      <c r="T7838" s="297">
        <v>46311.754166666666</v>
      </c>
    </row>
    <row r="7839" spans="1:20" x14ac:dyDescent="0.35">
      <c r="A7839" t="s">
        <v>122</v>
      </c>
      <c r="B7839" t="s">
        <v>123</v>
      </c>
      <c r="C7839" t="s">
        <v>93</v>
      </c>
      <c r="D7839" s="29">
        <v>46555</v>
      </c>
      <c r="E7839">
        <v>0</v>
      </c>
      <c r="F7839">
        <v>0</v>
      </c>
      <c r="G7839">
        <v>0</v>
      </c>
      <c r="H7839">
        <v>0</v>
      </c>
      <c r="L7839">
        <v>339.118292</v>
      </c>
      <c r="R7839">
        <v>339.118292</v>
      </c>
      <c r="S7839" t="s">
        <v>90</v>
      </c>
      <c r="T7839" s="297">
        <v>46311.754166666666</v>
      </c>
    </row>
    <row r="7840" spans="1:20" x14ac:dyDescent="0.35">
      <c r="A7840" t="s">
        <v>122</v>
      </c>
      <c r="B7840" t="s">
        <v>123</v>
      </c>
      <c r="C7840" t="s">
        <v>93</v>
      </c>
      <c r="D7840" s="29">
        <v>46556</v>
      </c>
      <c r="E7840">
        <v>0</v>
      </c>
      <c r="F7840">
        <v>0</v>
      </c>
      <c r="G7840">
        <v>0</v>
      </c>
      <c r="H7840">
        <v>0</v>
      </c>
      <c r="L7840">
        <v>339.118292</v>
      </c>
      <c r="R7840">
        <v>339.118292</v>
      </c>
      <c r="S7840" t="s">
        <v>90</v>
      </c>
      <c r="T7840" s="297">
        <v>46311.754166666666</v>
      </c>
    </row>
    <row r="7841" spans="1:20" x14ac:dyDescent="0.35">
      <c r="A7841" t="s">
        <v>122</v>
      </c>
      <c r="B7841" t="s">
        <v>123</v>
      </c>
      <c r="C7841" t="s">
        <v>93</v>
      </c>
      <c r="D7841" s="29">
        <v>46557</v>
      </c>
      <c r="E7841">
        <v>0</v>
      </c>
      <c r="F7841">
        <v>0</v>
      </c>
      <c r="G7841">
        <v>0</v>
      </c>
      <c r="H7841">
        <v>0</v>
      </c>
      <c r="L7841">
        <v>339.118292</v>
      </c>
      <c r="R7841">
        <v>339.118292</v>
      </c>
      <c r="S7841" t="s">
        <v>90</v>
      </c>
      <c r="T7841" s="297">
        <v>46311.754166666666</v>
      </c>
    </row>
    <row r="7842" spans="1:20" x14ac:dyDescent="0.35">
      <c r="A7842" t="s">
        <v>122</v>
      </c>
      <c r="B7842" t="s">
        <v>123</v>
      </c>
      <c r="C7842" t="s">
        <v>93</v>
      </c>
      <c r="D7842" s="29">
        <v>46558</v>
      </c>
      <c r="E7842">
        <v>0</v>
      </c>
      <c r="F7842">
        <v>0</v>
      </c>
      <c r="G7842">
        <v>0</v>
      </c>
      <c r="H7842">
        <v>0</v>
      </c>
      <c r="L7842">
        <v>339.118292</v>
      </c>
      <c r="R7842">
        <v>339.118292</v>
      </c>
      <c r="S7842" t="s">
        <v>90</v>
      </c>
      <c r="T7842" s="297">
        <v>46311.754166666666</v>
      </c>
    </row>
    <row r="7843" spans="1:20" x14ac:dyDescent="0.35">
      <c r="A7843" t="s">
        <v>122</v>
      </c>
      <c r="B7843" t="s">
        <v>123</v>
      </c>
      <c r="C7843" t="s">
        <v>93</v>
      </c>
      <c r="D7843" s="29">
        <v>46559</v>
      </c>
      <c r="E7843">
        <v>0</v>
      </c>
      <c r="F7843">
        <v>0</v>
      </c>
      <c r="G7843">
        <v>0</v>
      </c>
      <c r="H7843">
        <v>0</v>
      </c>
      <c r="L7843">
        <v>339.118292</v>
      </c>
      <c r="R7843">
        <v>339.118292</v>
      </c>
      <c r="S7843" t="s">
        <v>90</v>
      </c>
      <c r="T7843" s="297">
        <v>46311.754166666666</v>
      </c>
    </row>
    <row r="7844" spans="1:20" x14ac:dyDescent="0.35">
      <c r="A7844" t="s">
        <v>122</v>
      </c>
      <c r="B7844" t="s">
        <v>123</v>
      </c>
      <c r="C7844" t="s">
        <v>93</v>
      </c>
      <c r="D7844" s="29">
        <v>46560</v>
      </c>
      <c r="E7844">
        <v>0</v>
      </c>
      <c r="F7844">
        <v>0</v>
      </c>
      <c r="G7844">
        <v>0</v>
      </c>
      <c r="H7844">
        <v>0</v>
      </c>
      <c r="L7844">
        <v>339.118292</v>
      </c>
      <c r="R7844">
        <v>339.118292</v>
      </c>
      <c r="S7844" t="s">
        <v>90</v>
      </c>
      <c r="T7844" s="297">
        <v>46311.754166666666</v>
      </c>
    </row>
    <row r="7845" spans="1:20" x14ac:dyDescent="0.35">
      <c r="A7845" t="s">
        <v>122</v>
      </c>
      <c r="B7845" t="s">
        <v>123</v>
      </c>
      <c r="C7845" t="s">
        <v>93</v>
      </c>
      <c r="D7845" s="29">
        <v>46561</v>
      </c>
      <c r="E7845">
        <v>0</v>
      </c>
      <c r="F7845">
        <v>0</v>
      </c>
      <c r="G7845">
        <v>0</v>
      </c>
      <c r="H7845">
        <v>0</v>
      </c>
      <c r="L7845">
        <v>339.118292</v>
      </c>
      <c r="R7845">
        <v>339.118292</v>
      </c>
      <c r="S7845" t="s">
        <v>90</v>
      </c>
      <c r="T7845" s="297">
        <v>46311.754166666666</v>
      </c>
    </row>
    <row r="7846" spans="1:20" x14ac:dyDescent="0.35">
      <c r="A7846" t="s">
        <v>122</v>
      </c>
      <c r="B7846" t="s">
        <v>123</v>
      </c>
      <c r="C7846" t="s">
        <v>93</v>
      </c>
      <c r="D7846" s="29">
        <v>46562</v>
      </c>
      <c r="E7846">
        <v>0</v>
      </c>
      <c r="F7846">
        <v>0</v>
      </c>
      <c r="G7846">
        <v>0</v>
      </c>
      <c r="H7846">
        <v>0</v>
      </c>
      <c r="L7846">
        <v>339.118292</v>
      </c>
      <c r="R7846">
        <v>339.118292</v>
      </c>
      <c r="S7846" t="s">
        <v>90</v>
      </c>
      <c r="T7846" s="297">
        <v>46311.754166666666</v>
      </c>
    </row>
    <row r="7847" spans="1:20" x14ac:dyDescent="0.35">
      <c r="A7847" t="s">
        <v>122</v>
      </c>
      <c r="B7847" t="s">
        <v>123</v>
      </c>
      <c r="C7847" t="s">
        <v>93</v>
      </c>
      <c r="D7847" s="29">
        <v>46563</v>
      </c>
      <c r="E7847">
        <v>0</v>
      </c>
      <c r="F7847">
        <v>0</v>
      </c>
      <c r="G7847">
        <v>0</v>
      </c>
      <c r="H7847">
        <v>0</v>
      </c>
      <c r="L7847">
        <v>339.118292</v>
      </c>
      <c r="R7847">
        <v>339.118292</v>
      </c>
      <c r="S7847" t="s">
        <v>90</v>
      </c>
      <c r="T7847" s="297">
        <v>46311.754166666666</v>
      </c>
    </row>
    <row r="7848" spans="1:20" x14ac:dyDescent="0.35">
      <c r="A7848" t="s">
        <v>122</v>
      </c>
      <c r="B7848" t="s">
        <v>123</v>
      </c>
      <c r="C7848" t="s">
        <v>93</v>
      </c>
      <c r="D7848" s="29">
        <v>46564</v>
      </c>
      <c r="E7848">
        <v>0</v>
      </c>
      <c r="F7848">
        <v>0</v>
      </c>
      <c r="G7848">
        <v>0</v>
      </c>
      <c r="H7848">
        <v>0</v>
      </c>
      <c r="L7848">
        <v>339.118292</v>
      </c>
      <c r="R7848">
        <v>339.118292</v>
      </c>
      <c r="S7848" t="s">
        <v>90</v>
      </c>
      <c r="T7848" s="297">
        <v>46311.754166666666</v>
      </c>
    </row>
    <row r="7849" spans="1:20" x14ac:dyDescent="0.35">
      <c r="A7849" t="s">
        <v>122</v>
      </c>
      <c r="B7849" t="s">
        <v>123</v>
      </c>
      <c r="C7849" t="s">
        <v>93</v>
      </c>
      <c r="D7849" s="29">
        <v>46565</v>
      </c>
      <c r="E7849">
        <v>0</v>
      </c>
      <c r="F7849">
        <v>0</v>
      </c>
      <c r="G7849">
        <v>0</v>
      </c>
      <c r="H7849">
        <v>0</v>
      </c>
      <c r="L7849">
        <v>339.118292</v>
      </c>
      <c r="R7849">
        <v>339.118292</v>
      </c>
      <c r="S7849" t="s">
        <v>90</v>
      </c>
      <c r="T7849" s="297">
        <v>46311.754166666666</v>
      </c>
    </row>
    <row r="7850" spans="1:20" x14ac:dyDescent="0.35">
      <c r="A7850" t="s">
        <v>122</v>
      </c>
      <c r="B7850" t="s">
        <v>123</v>
      </c>
      <c r="C7850" t="s">
        <v>93</v>
      </c>
      <c r="D7850" s="29">
        <v>46566</v>
      </c>
      <c r="E7850">
        <v>0</v>
      </c>
      <c r="F7850">
        <v>0</v>
      </c>
      <c r="G7850">
        <v>0</v>
      </c>
      <c r="H7850">
        <v>0</v>
      </c>
      <c r="L7850">
        <v>339.118292</v>
      </c>
      <c r="R7850">
        <v>339.118292</v>
      </c>
      <c r="S7850" t="s">
        <v>90</v>
      </c>
      <c r="T7850" s="297">
        <v>46311.754166666666</v>
      </c>
    </row>
    <row r="7851" spans="1:20" x14ac:dyDescent="0.35">
      <c r="A7851" t="s">
        <v>122</v>
      </c>
      <c r="B7851" t="s">
        <v>123</v>
      </c>
      <c r="C7851" t="s">
        <v>93</v>
      </c>
      <c r="D7851" s="29">
        <v>46567</v>
      </c>
      <c r="E7851">
        <v>0</v>
      </c>
      <c r="F7851">
        <v>0</v>
      </c>
      <c r="G7851">
        <v>0</v>
      </c>
      <c r="H7851">
        <v>0</v>
      </c>
      <c r="L7851">
        <v>339.118292</v>
      </c>
      <c r="R7851">
        <v>339.118292</v>
      </c>
      <c r="S7851" t="s">
        <v>90</v>
      </c>
      <c r="T7851" s="297">
        <v>46311.754166666666</v>
      </c>
    </row>
    <row r="7852" spans="1:20" x14ac:dyDescent="0.35">
      <c r="A7852" t="s">
        <v>122</v>
      </c>
      <c r="B7852" t="s">
        <v>123</v>
      </c>
      <c r="C7852" t="s">
        <v>93</v>
      </c>
      <c r="D7852" s="29">
        <v>46568</v>
      </c>
      <c r="E7852">
        <v>0</v>
      </c>
      <c r="F7852">
        <v>0</v>
      </c>
      <c r="G7852">
        <v>0</v>
      </c>
      <c r="H7852">
        <v>0</v>
      </c>
      <c r="L7852">
        <v>339.118292</v>
      </c>
      <c r="R7852">
        <v>339.118292</v>
      </c>
      <c r="S7852" t="s">
        <v>90</v>
      </c>
      <c r="T7852" s="297">
        <v>46311.754166666666</v>
      </c>
    </row>
    <row r="7853" spans="1:20" x14ac:dyDescent="0.35">
      <c r="A7853" t="s">
        <v>122</v>
      </c>
      <c r="B7853" t="s">
        <v>123</v>
      </c>
      <c r="C7853" t="s">
        <v>93</v>
      </c>
      <c r="D7853" s="29">
        <v>46569</v>
      </c>
      <c r="E7853">
        <v>0</v>
      </c>
      <c r="F7853">
        <v>0</v>
      </c>
      <c r="G7853">
        <v>0</v>
      </c>
      <c r="H7853">
        <v>0</v>
      </c>
      <c r="L7853">
        <v>339.118292</v>
      </c>
      <c r="R7853">
        <v>339.118292</v>
      </c>
      <c r="S7853" t="s">
        <v>90</v>
      </c>
      <c r="T7853" s="297">
        <v>46311.754166666666</v>
      </c>
    </row>
    <row r="7854" spans="1:20" x14ac:dyDescent="0.35">
      <c r="A7854" t="s">
        <v>122</v>
      </c>
      <c r="B7854" t="s">
        <v>123</v>
      </c>
      <c r="C7854" t="s">
        <v>93</v>
      </c>
      <c r="D7854" s="29">
        <v>46570</v>
      </c>
      <c r="E7854">
        <v>0</v>
      </c>
      <c r="F7854">
        <v>0</v>
      </c>
      <c r="G7854">
        <v>0</v>
      </c>
      <c r="H7854">
        <v>0</v>
      </c>
      <c r="L7854">
        <v>339.118292</v>
      </c>
      <c r="R7854">
        <v>339.118292</v>
      </c>
      <c r="S7854" t="s">
        <v>90</v>
      </c>
      <c r="T7854" s="297">
        <v>46311.754166666666</v>
      </c>
    </row>
    <row r="7855" spans="1:20" x14ac:dyDescent="0.35">
      <c r="A7855" t="s">
        <v>122</v>
      </c>
      <c r="B7855" t="s">
        <v>123</v>
      </c>
      <c r="C7855" t="s">
        <v>93</v>
      </c>
      <c r="D7855" s="29">
        <v>46571</v>
      </c>
      <c r="E7855">
        <v>0</v>
      </c>
      <c r="F7855">
        <v>0</v>
      </c>
      <c r="G7855">
        <v>0</v>
      </c>
      <c r="H7855">
        <v>0</v>
      </c>
      <c r="L7855">
        <v>339.118292</v>
      </c>
      <c r="R7855">
        <v>339.118292</v>
      </c>
      <c r="S7855" t="s">
        <v>90</v>
      </c>
      <c r="T7855" s="297">
        <v>46311.754166666666</v>
      </c>
    </row>
    <row r="7856" spans="1:20" x14ac:dyDescent="0.35">
      <c r="A7856" t="s">
        <v>122</v>
      </c>
      <c r="B7856" t="s">
        <v>123</v>
      </c>
      <c r="C7856" t="s">
        <v>93</v>
      </c>
      <c r="D7856" s="29">
        <v>46572</v>
      </c>
      <c r="E7856">
        <v>0</v>
      </c>
      <c r="F7856">
        <v>0</v>
      </c>
      <c r="G7856">
        <v>0</v>
      </c>
      <c r="H7856">
        <v>0</v>
      </c>
      <c r="L7856">
        <v>339.118292</v>
      </c>
      <c r="R7856">
        <v>339.118292</v>
      </c>
      <c r="S7856" t="s">
        <v>90</v>
      </c>
      <c r="T7856" s="297">
        <v>46311.754166666666</v>
      </c>
    </row>
    <row r="7857" spans="1:20" x14ac:dyDescent="0.35">
      <c r="A7857" t="s">
        <v>122</v>
      </c>
      <c r="B7857" t="s">
        <v>123</v>
      </c>
      <c r="C7857" t="s">
        <v>93</v>
      </c>
      <c r="D7857" s="29">
        <v>46573</v>
      </c>
      <c r="E7857">
        <v>0</v>
      </c>
      <c r="F7857">
        <v>0</v>
      </c>
      <c r="G7857">
        <v>0</v>
      </c>
      <c r="H7857">
        <v>0</v>
      </c>
      <c r="L7857">
        <v>339.118292</v>
      </c>
      <c r="R7857">
        <v>339.118292</v>
      </c>
      <c r="S7857" t="s">
        <v>90</v>
      </c>
      <c r="T7857" s="297">
        <v>46311.754166666666</v>
      </c>
    </row>
    <row r="7858" spans="1:20" x14ac:dyDescent="0.35">
      <c r="A7858" t="s">
        <v>122</v>
      </c>
      <c r="B7858" t="s">
        <v>123</v>
      </c>
      <c r="C7858" t="s">
        <v>93</v>
      </c>
      <c r="D7858" s="29">
        <v>46574</v>
      </c>
      <c r="E7858">
        <v>0</v>
      </c>
      <c r="F7858">
        <v>0</v>
      </c>
      <c r="G7858">
        <v>0</v>
      </c>
      <c r="H7858">
        <v>0</v>
      </c>
      <c r="L7858">
        <v>339.118292</v>
      </c>
      <c r="R7858">
        <v>339.118292</v>
      </c>
      <c r="S7858" t="s">
        <v>90</v>
      </c>
      <c r="T7858" s="297">
        <v>46311.754166666666</v>
      </c>
    </row>
    <row r="7859" spans="1:20" x14ac:dyDescent="0.35">
      <c r="A7859" t="s">
        <v>122</v>
      </c>
      <c r="B7859" t="s">
        <v>123</v>
      </c>
      <c r="C7859" t="s">
        <v>93</v>
      </c>
      <c r="D7859" s="29">
        <v>46575</v>
      </c>
      <c r="E7859">
        <v>0</v>
      </c>
      <c r="F7859">
        <v>0</v>
      </c>
      <c r="G7859">
        <v>0</v>
      </c>
      <c r="H7859">
        <v>0</v>
      </c>
      <c r="L7859">
        <v>339.118292</v>
      </c>
      <c r="R7859">
        <v>339.118292</v>
      </c>
      <c r="S7859" t="s">
        <v>90</v>
      </c>
      <c r="T7859" s="297">
        <v>46311.754166666666</v>
      </c>
    </row>
    <row r="7860" spans="1:20" x14ac:dyDescent="0.35">
      <c r="A7860" t="s">
        <v>122</v>
      </c>
      <c r="B7860" t="s">
        <v>123</v>
      </c>
      <c r="C7860" t="s">
        <v>93</v>
      </c>
      <c r="D7860" s="29">
        <v>46576</v>
      </c>
      <c r="E7860">
        <v>0</v>
      </c>
      <c r="F7860">
        <v>0</v>
      </c>
      <c r="G7860">
        <v>0</v>
      </c>
      <c r="H7860">
        <v>0</v>
      </c>
      <c r="L7860">
        <v>339.118292</v>
      </c>
      <c r="R7860">
        <v>339.118292</v>
      </c>
      <c r="S7860" t="s">
        <v>90</v>
      </c>
      <c r="T7860" s="297">
        <v>46311.754166666666</v>
      </c>
    </row>
    <row r="7861" spans="1:20" x14ac:dyDescent="0.35">
      <c r="A7861" t="s">
        <v>122</v>
      </c>
      <c r="B7861" t="s">
        <v>123</v>
      </c>
      <c r="C7861" t="s">
        <v>93</v>
      </c>
      <c r="D7861" s="29">
        <v>46577</v>
      </c>
      <c r="E7861">
        <v>0</v>
      </c>
      <c r="F7861">
        <v>0</v>
      </c>
      <c r="G7861">
        <v>0</v>
      </c>
      <c r="H7861">
        <v>0</v>
      </c>
      <c r="L7861">
        <v>339.118292</v>
      </c>
      <c r="R7861">
        <v>339.118292</v>
      </c>
      <c r="S7861" t="s">
        <v>90</v>
      </c>
      <c r="T7861" s="297">
        <v>46311.754166666666</v>
      </c>
    </row>
    <row r="7862" spans="1:20" x14ac:dyDescent="0.35">
      <c r="A7862" t="s">
        <v>122</v>
      </c>
      <c r="B7862" t="s">
        <v>123</v>
      </c>
      <c r="C7862" t="s">
        <v>93</v>
      </c>
      <c r="D7862" s="29">
        <v>46578</v>
      </c>
      <c r="E7862">
        <v>0</v>
      </c>
      <c r="F7862">
        <v>0</v>
      </c>
      <c r="G7862">
        <v>0</v>
      </c>
      <c r="H7862">
        <v>0</v>
      </c>
      <c r="L7862">
        <v>339.118292</v>
      </c>
      <c r="R7862">
        <v>339.118292</v>
      </c>
      <c r="S7862" t="s">
        <v>90</v>
      </c>
      <c r="T7862" s="297">
        <v>46311.754166666666</v>
      </c>
    </row>
    <row r="7863" spans="1:20" x14ac:dyDescent="0.35">
      <c r="A7863" t="s">
        <v>122</v>
      </c>
      <c r="B7863" t="s">
        <v>123</v>
      </c>
      <c r="C7863" t="s">
        <v>93</v>
      </c>
      <c r="D7863" s="29">
        <v>46579</v>
      </c>
      <c r="E7863">
        <v>0</v>
      </c>
      <c r="F7863">
        <v>0</v>
      </c>
      <c r="G7863">
        <v>0</v>
      </c>
      <c r="H7863">
        <v>0</v>
      </c>
      <c r="L7863">
        <v>339.118292</v>
      </c>
      <c r="R7863">
        <v>339.118292</v>
      </c>
      <c r="S7863" t="s">
        <v>90</v>
      </c>
      <c r="T7863" s="297">
        <v>46311.754166666666</v>
      </c>
    </row>
    <row r="7864" spans="1:20" x14ac:dyDescent="0.35">
      <c r="A7864" t="s">
        <v>122</v>
      </c>
      <c r="B7864" t="s">
        <v>123</v>
      </c>
      <c r="C7864" t="s">
        <v>93</v>
      </c>
      <c r="D7864" s="29">
        <v>46580</v>
      </c>
      <c r="E7864">
        <v>0</v>
      </c>
      <c r="F7864">
        <v>0</v>
      </c>
      <c r="G7864">
        <v>0</v>
      </c>
      <c r="H7864">
        <v>0</v>
      </c>
      <c r="L7864">
        <v>339.118292</v>
      </c>
      <c r="R7864">
        <v>339.118292</v>
      </c>
      <c r="S7864" t="s">
        <v>90</v>
      </c>
      <c r="T7864" s="297">
        <v>46311.754166666666</v>
      </c>
    </row>
    <row r="7865" spans="1:20" x14ac:dyDescent="0.35">
      <c r="A7865" t="s">
        <v>122</v>
      </c>
      <c r="B7865" t="s">
        <v>123</v>
      </c>
      <c r="C7865" t="s">
        <v>93</v>
      </c>
      <c r="D7865" s="29">
        <v>46581</v>
      </c>
      <c r="E7865">
        <v>0</v>
      </c>
      <c r="F7865">
        <v>0</v>
      </c>
      <c r="G7865">
        <v>0</v>
      </c>
      <c r="H7865">
        <v>0</v>
      </c>
      <c r="L7865">
        <v>339.118292</v>
      </c>
      <c r="R7865">
        <v>339.118292</v>
      </c>
      <c r="S7865" t="s">
        <v>90</v>
      </c>
      <c r="T7865" s="297">
        <v>46311.754166666666</v>
      </c>
    </row>
    <row r="7866" spans="1:20" x14ac:dyDescent="0.35">
      <c r="A7866" t="s">
        <v>122</v>
      </c>
      <c r="B7866" t="s">
        <v>123</v>
      </c>
      <c r="C7866" t="s">
        <v>93</v>
      </c>
      <c r="D7866" s="29">
        <v>46582</v>
      </c>
      <c r="E7866">
        <v>0</v>
      </c>
      <c r="F7866">
        <v>0</v>
      </c>
      <c r="G7866">
        <v>0</v>
      </c>
      <c r="H7866">
        <v>0</v>
      </c>
      <c r="L7866">
        <v>339.118292</v>
      </c>
      <c r="R7866">
        <v>339.118292</v>
      </c>
      <c r="S7866" t="s">
        <v>90</v>
      </c>
      <c r="T7866" s="297">
        <v>46311.754166666666</v>
      </c>
    </row>
    <row r="7867" spans="1:20" x14ac:dyDescent="0.35">
      <c r="A7867" t="s">
        <v>122</v>
      </c>
      <c r="B7867" t="s">
        <v>123</v>
      </c>
      <c r="C7867" t="s">
        <v>93</v>
      </c>
      <c r="D7867" s="29">
        <v>46583</v>
      </c>
      <c r="E7867">
        <v>0</v>
      </c>
      <c r="F7867">
        <v>0</v>
      </c>
      <c r="G7867">
        <v>0</v>
      </c>
      <c r="H7867">
        <v>0</v>
      </c>
      <c r="L7867">
        <v>339.118292</v>
      </c>
      <c r="R7867">
        <v>339.118292</v>
      </c>
      <c r="S7867" t="s">
        <v>90</v>
      </c>
      <c r="T7867" s="297">
        <v>46311.754166666666</v>
      </c>
    </row>
    <row r="7868" spans="1:20" x14ac:dyDescent="0.35">
      <c r="A7868" t="s">
        <v>122</v>
      </c>
      <c r="B7868" t="s">
        <v>123</v>
      </c>
      <c r="C7868" t="s">
        <v>93</v>
      </c>
      <c r="D7868" s="29">
        <v>46584</v>
      </c>
      <c r="E7868">
        <v>0</v>
      </c>
      <c r="F7868">
        <v>0</v>
      </c>
      <c r="G7868">
        <v>0</v>
      </c>
      <c r="H7868">
        <v>0</v>
      </c>
      <c r="L7868">
        <v>339.118292</v>
      </c>
      <c r="R7868">
        <v>339.118292</v>
      </c>
      <c r="S7868" t="s">
        <v>90</v>
      </c>
      <c r="T7868" s="297">
        <v>46311.754166666666</v>
      </c>
    </row>
    <row r="7869" spans="1:20" x14ac:dyDescent="0.35">
      <c r="A7869" t="s">
        <v>122</v>
      </c>
      <c r="B7869" t="s">
        <v>123</v>
      </c>
      <c r="C7869" t="s">
        <v>93</v>
      </c>
      <c r="D7869" s="29">
        <v>46585</v>
      </c>
      <c r="E7869">
        <v>0</v>
      </c>
      <c r="F7869">
        <v>0</v>
      </c>
      <c r="G7869">
        <v>0</v>
      </c>
      <c r="H7869">
        <v>0</v>
      </c>
      <c r="L7869">
        <v>339.118292</v>
      </c>
      <c r="R7869">
        <v>339.118292</v>
      </c>
      <c r="S7869" t="s">
        <v>90</v>
      </c>
      <c r="T7869" s="297">
        <v>46311.754166666666</v>
      </c>
    </row>
    <row r="7870" spans="1:20" x14ac:dyDescent="0.35">
      <c r="A7870" t="s">
        <v>122</v>
      </c>
      <c r="B7870" t="s">
        <v>123</v>
      </c>
      <c r="C7870" t="s">
        <v>93</v>
      </c>
      <c r="D7870" s="29">
        <v>46586</v>
      </c>
      <c r="E7870">
        <v>0</v>
      </c>
      <c r="F7870">
        <v>0</v>
      </c>
      <c r="G7870">
        <v>0</v>
      </c>
      <c r="H7870">
        <v>0</v>
      </c>
      <c r="L7870">
        <v>339.118292</v>
      </c>
      <c r="R7870">
        <v>339.118292</v>
      </c>
      <c r="S7870" t="s">
        <v>90</v>
      </c>
      <c r="T7870" s="297">
        <v>46311.754166666666</v>
      </c>
    </row>
    <row r="7871" spans="1:20" x14ac:dyDescent="0.35">
      <c r="A7871" t="s">
        <v>122</v>
      </c>
      <c r="B7871" t="s">
        <v>123</v>
      </c>
      <c r="C7871" t="s">
        <v>93</v>
      </c>
      <c r="D7871" s="29">
        <v>46587</v>
      </c>
      <c r="E7871">
        <v>0</v>
      </c>
      <c r="F7871">
        <v>0</v>
      </c>
      <c r="G7871">
        <v>0</v>
      </c>
      <c r="H7871">
        <v>0</v>
      </c>
      <c r="L7871">
        <v>339.118292</v>
      </c>
      <c r="R7871">
        <v>339.118292</v>
      </c>
      <c r="S7871" t="s">
        <v>90</v>
      </c>
      <c r="T7871" s="297">
        <v>46311.754166666666</v>
      </c>
    </row>
    <row r="7872" spans="1:20" x14ac:dyDescent="0.35">
      <c r="A7872" t="s">
        <v>122</v>
      </c>
      <c r="B7872" t="s">
        <v>123</v>
      </c>
      <c r="C7872" t="s">
        <v>93</v>
      </c>
      <c r="D7872" s="29">
        <v>46588</v>
      </c>
      <c r="E7872">
        <v>0</v>
      </c>
      <c r="F7872">
        <v>0</v>
      </c>
      <c r="G7872">
        <v>0</v>
      </c>
      <c r="H7872">
        <v>0</v>
      </c>
      <c r="L7872">
        <v>339.118292</v>
      </c>
      <c r="R7872">
        <v>339.118292</v>
      </c>
      <c r="S7872" t="s">
        <v>90</v>
      </c>
      <c r="T7872" s="297">
        <v>46311.754166666666</v>
      </c>
    </row>
    <row r="7873" spans="1:20" x14ac:dyDescent="0.35">
      <c r="A7873" t="s">
        <v>122</v>
      </c>
      <c r="B7873" t="s">
        <v>123</v>
      </c>
      <c r="C7873" t="s">
        <v>93</v>
      </c>
      <c r="D7873" s="29">
        <v>46589</v>
      </c>
      <c r="E7873">
        <v>0</v>
      </c>
      <c r="F7873">
        <v>0</v>
      </c>
      <c r="G7873">
        <v>0</v>
      </c>
      <c r="H7873">
        <v>0</v>
      </c>
      <c r="L7873">
        <v>339.118292</v>
      </c>
      <c r="R7873">
        <v>339.118292</v>
      </c>
      <c r="S7873" t="s">
        <v>90</v>
      </c>
      <c r="T7873" s="297">
        <v>46311.754166666666</v>
      </c>
    </row>
    <row r="7874" spans="1:20" x14ac:dyDescent="0.35">
      <c r="A7874" t="s">
        <v>122</v>
      </c>
      <c r="B7874" t="s">
        <v>123</v>
      </c>
      <c r="C7874" t="s">
        <v>93</v>
      </c>
      <c r="D7874" s="29">
        <v>46590</v>
      </c>
      <c r="E7874">
        <v>0</v>
      </c>
      <c r="F7874">
        <v>0</v>
      </c>
      <c r="G7874">
        <v>0</v>
      </c>
      <c r="H7874">
        <v>0</v>
      </c>
      <c r="L7874">
        <v>339.118292</v>
      </c>
      <c r="R7874">
        <v>339.118292</v>
      </c>
      <c r="S7874" t="s">
        <v>90</v>
      </c>
      <c r="T7874" s="297">
        <v>46311.754166666666</v>
      </c>
    </row>
    <row r="7875" spans="1:20" x14ac:dyDescent="0.35">
      <c r="A7875" t="s">
        <v>122</v>
      </c>
      <c r="B7875" t="s">
        <v>123</v>
      </c>
      <c r="C7875" t="s">
        <v>93</v>
      </c>
      <c r="D7875" s="29">
        <v>46591</v>
      </c>
      <c r="E7875">
        <v>0</v>
      </c>
      <c r="F7875">
        <v>0</v>
      </c>
      <c r="G7875">
        <v>0</v>
      </c>
      <c r="H7875">
        <v>0</v>
      </c>
      <c r="L7875">
        <v>339.118292</v>
      </c>
      <c r="R7875">
        <v>339.118292</v>
      </c>
      <c r="S7875" t="s">
        <v>90</v>
      </c>
      <c r="T7875" s="297">
        <v>46311.754166666666</v>
      </c>
    </row>
    <row r="7876" spans="1:20" x14ac:dyDescent="0.35">
      <c r="A7876" t="s">
        <v>122</v>
      </c>
      <c r="B7876" t="s">
        <v>123</v>
      </c>
      <c r="C7876" t="s">
        <v>93</v>
      </c>
      <c r="D7876" s="29">
        <v>46592</v>
      </c>
      <c r="E7876">
        <v>0</v>
      </c>
      <c r="F7876">
        <v>0</v>
      </c>
      <c r="G7876">
        <v>0</v>
      </c>
      <c r="H7876">
        <v>0</v>
      </c>
      <c r="L7876">
        <v>339.118292</v>
      </c>
      <c r="R7876">
        <v>339.118292</v>
      </c>
      <c r="S7876" t="s">
        <v>90</v>
      </c>
      <c r="T7876" s="297">
        <v>46311.754166666666</v>
      </c>
    </row>
    <row r="7877" spans="1:20" x14ac:dyDescent="0.35">
      <c r="A7877" t="s">
        <v>122</v>
      </c>
      <c r="B7877" t="s">
        <v>123</v>
      </c>
      <c r="C7877" t="s">
        <v>93</v>
      </c>
      <c r="D7877" s="29">
        <v>46593</v>
      </c>
      <c r="E7877">
        <v>0</v>
      </c>
      <c r="F7877">
        <v>0</v>
      </c>
      <c r="G7877">
        <v>0</v>
      </c>
      <c r="H7877">
        <v>0</v>
      </c>
      <c r="L7877">
        <v>339.118292</v>
      </c>
      <c r="R7877">
        <v>339.118292</v>
      </c>
      <c r="S7877" t="s">
        <v>90</v>
      </c>
      <c r="T7877" s="297">
        <v>46311.754166666666</v>
      </c>
    </row>
    <row r="7878" spans="1:20" x14ac:dyDescent="0.35">
      <c r="A7878" t="s">
        <v>122</v>
      </c>
      <c r="B7878" t="s">
        <v>123</v>
      </c>
      <c r="C7878" t="s">
        <v>93</v>
      </c>
      <c r="D7878" s="29">
        <v>46594</v>
      </c>
      <c r="E7878">
        <v>0</v>
      </c>
      <c r="F7878">
        <v>0</v>
      </c>
      <c r="G7878">
        <v>0</v>
      </c>
      <c r="H7878">
        <v>0</v>
      </c>
      <c r="L7878">
        <v>339.118292</v>
      </c>
      <c r="R7878">
        <v>339.118292</v>
      </c>
      <c r="S7878" t="s">
        <v>90</v>
      </c>
      <c r="T7878" s="297">
        <v>46311.754166666666</v>
      </c>
    </row>
    <row r="7879" spans="1:20" x14ac:dyDescent="0.35">
      <c r="A7879" t="s">
        <v>122</v>
      </c>
      <c r="B7879" t="s">
        <v>123</v>
      </c>
      <c r="C7879" t="s">
        <v>93</v>
      </c>
      <c r="D7879" s="29">
        <v>46595</v>
      </c>
      <c r="E7879">
        <v>0</v>
      </c>
      <c r="F7879">
        <v>0</v>
      </c>
      <c r="G7879">
        <v>0</v>
      </c>
      <c r="H7879">
        <v>0</v>
      </c>
      <c r="L7879">
        <v>339.118292</v>
      </c>
      <c r="R7879">
        <v>339.118292</v>
      </c>
      <c r="S7879" t="s">
        <v>90</v>
      </c>
      <c r="T7879" s="297">
        <v>46311.754166666666</v>
      </c>
    </row>
    <row r="7880" spans="1:20" x14ac:dyDescent="0.35">
      <c r="A7880" t="s">
        <v>122</v>
      </c>
      <c r="B7880" t="s">
        <v>123</v>
      </c>
      <c r="C7880" t="s">
        <v>93</v>
      </c>
      <c r="D7880" s="29">
        <v>46596</v>
      </c>
      <c r="E7880">
        <v>0</v>
      </c>
      <c r="F7880">
        <v>0</v>
      </c>
      <c r="G7880">
        <v>0</v>
      </c>
      <c r="H7880">
        <v>0</v>
      </c>
      <c r="L7880">
        <v>339.118292</v>
      </c>
      <c r="R7880">
        <v>339.118292</v>
      </c>
      <c r="S7880" t="s">
        <v>90</v>
      </c>
      <c r="T7880" s="297">
        <v>46311.754166666666</v>
      </c>
    </row>
    <row r="7881" spans="1:20" x14ac:dyDescent="0.35">
      <c r="A7881" t="s">
        <v>122</v>
      </c>
      <c r="B7881" t="s">
        <v>123</v>
      </c>
      <c r="C7881" t="s">
        <v>93</v>
      </c>
      <c r="D7881" s="29">
        <v>46597</v>
      </c>
      <c r="E7881">
        <v>0</v>
      </c>
      <c r="F7881">
        <v>0</v>
      </c>
      <c r="G7881">
        <v>0</v>
      </c>
      <c r="H7881">
        <v>0</v>
      </c>
      <c r="L7881">
        <v>339.118292</v>
      </c>
      <c r="R7881">
        <v>339.118292</v>
      </c>
      <c r="S7881" t="s">
        <v>90</v>
      </c>
      <c r="T7881" s="297">
        <v>46311.754166666666</v>
      </c>
    </row>
    <row r="7882" spans="1:20" x14ac:dyDescent="0.35">
      <c r="A7882" t="s">
        <v>122</v>
      </c>
      <c r="B7882" t="s">
        <v>123</v>
      </c>
      <c r="C7882" t="s">
        <v>93</v>
      </c>
      <c r="D7882" s="29">
        <v>46598</v>
      </c>
      <c r="E7882">
        <v>0</v>
      </c>
      <c r="F7882">
        <v>0</v>
      </c>
      <c r="G7882">
        <v>0</v>
      </c>
      <c r="H7882">
        <v>0</v>
      </c>
      <c r="L7882">
        <v>339.118292</v>
      </c>
      <c r="R7882">
        <v>339.118292</v>
      </c>
      <c r="S7882" t="s">
        <v>90</v>
      </c>
      <c r="T7882" s="297">
        <v>46311.754166666666</v>
      </c>
    </row>
    <row r="7883" spans="1:20" x14ac:dyDescent="0.35">
      <c r="A7883" t="s">
        <v>122</v>
      </c>
      <c r="B7883" t="s">
        <v>123</v>
      </c>
      <c r="C7883" t="s">
        <v>93</v>
      </c>
      <c r="D7883" s="29">
        <v>46599</v>
      </c>
      <c r="E7883">
        <v>0</v>
      </c>
      <c r="F7883">
        <v>0</v>
      </c>
      <c r="G7883">
        <v>0</v>
      </c>
      <c r="H7883">
        <v>0</v>
      </c>
      <c r="L7883">
        <v>339.118292</v>
      </c>
      <c r="R7883">
        <v>339.118292</v>
      </c>
      <c r="S7883" t="s">
        <v>90</v>
      </c>
      <c r="T7883" s="297">
        <v>46311.754166666666</v>
      </c>
    </row>
    <row r="7884" spans="1:20" x14ac:dyDescent="0.35">
      <c r="A7884" t="s">
        <v>122</v>
      </c>
      <c r="B7884" t="s">
        <v>123</v>
      </c>
      <c r="C7884" t="s">
        <v>93</v>
      </c>
      <c r="D7884" s="29">
        <v>46600</v>
      </c>
      <c r="E7884">
        <v>0</v>
      </c>
      <c r="F7884">
        <v>0</v>
      </c>
      <c r="G7884">
        <v>0</v>
      </c>
      <c r="H7884">
        <v>0</v>
      </c>
      <c r="L7884">
        <v>339.118292</v>
      </c>
      <c r="R7884">
        <v>339.118292</v>
      </c>
      <c r="S7884" t="s">
        <v>90</v>
      </c>
      <c r="T7884" s="297">
        <v>46311.754166666666</v>
      </c>
    </row>
    <row r="7885" spans="1:20" x14ac:dyDescent="0.35">
      <c r="A7885" t="s">
        <v>122</v>
      </c>
      <c r="B7885" t="s">
        <v>123</v>
      </c>
      <c r="C7885" t="s">
        <v>93</v>
      </c>
      <c r="D7885" s="29">
        <v>46601</v>
      </c>
      <c r="E7885">
        <v>0</v>
      </c>
      <c r="F7885">
        <v>0</v>
      </c>
      <c r="G7885">
        <v>0</v>
      </c>
      <c r="H7885">
        <v>0</v>
      </c>
      <c r="L7885">
        <v>339.118292</v>
      </c>
      <c r="R7885">
        <v>339.118292</v>
      </c>
      <c r="S7885" t="s">
        <v>90</v>
      </c>
      <c r="T7885" s="297">
        <v>46311.754166666666</v>
      </c>
    </row>
    <row r="7886" spans="1:20" x14ac:dyDescent="0.35">
      <c r="A7886" t="s">
        <v>122</v>
      </c>
      <c r="B7886" t="s">
        <v>123</v>
      </c>
      <c r="C7886" t="s">
        <v>93</v>
      </c>
      <c r="D7886" s="29">
        <v>46602</v>
      </c>
      <c r="E7886">
        <v>0</v>
      </c>
      <c r="F7886">
        <v>0</v>
      </c>
      <c r="G7886">
        <v>0</v>
      </c>
      <c r="H7886">
        <v>0</v>
      </c>
      <c r="L7886">
        <v>339.118292</v>
      </c>
      <c r="R7886">
        <v>339.118292</v>
      </c>
      <c r="S7886" t="s">
        <v>90</v>
      </c>
      <c r="T7886" s="297">
        <v>46311.754166666666</v>
      </c>
    </row>
    <row r="7887" spans="1:20" x14ac:dyDescent="0.35">
      <c r="A7887" t="s">
        <v>122</v>
      </c>
      <c r="B7887" t="s">
        <v>123</v>
      </c>
      <c r="C7887" t="s">
        <v>93</v>
      </c>
      <c r="D7887" s="29">
        <v>46603</v>
      </c>
      <c r="E7887">
        <v>0</v>
      </c>
      <c r="F7887">
        <v>0</v>
      </c>
      <c r="G7887">
        <v>0</v>
      </c>
      <c r="H7887">
        <v>0</v>
      </c>
      <c r="L7887">
        <v>339.118292</v>
      </c>
      <c r="R7887">
        <v>339.118292</v>
      </c>
      <c r="S7887" t="s">
        <v>90</v>
      </c>
      <c r="T7887" s="297">
        <v>46311.754166666666</v>
      </c>
    </row>
    <row r="7888" spans="1:20" x14ac:dyDescent="0.35">
      <c r="A7888" t="s">
        <v>122</v>
      </c>
      <c r="B7888" t="s">
        <v>123</v>
      </c>
      <c r="C7888" t="s">
        <v>93</v>
      </c>
      <c r="D7888" s="29">
        <v>46604</v>
      </c>
      <c r="E7888">
        <v>0</v>
      </c>
      <c r="F7888">
        <v>0</v>
      </c>
      <c r="G7888">
        <v>0</v>
      </c>
      <c r="H7888">
        <v>0</v>
      </c>
      <c r="L7888">
        <v>339.118292</v>
      </c>
      <c r="R7888">
        <v>339.118292</v>
      </c>
      <c r="S7888" t="s">
        <v>90</v>
      </c>
      <c r="T7888" s="297">
        <v>46311.754166666666</v>
      </c>
    </row>
    <row r="7889" spans="1:20" x14ac:dyDescent="0.35">
      <c r="A7889" t="s">
        <v>122</v>
      </c>
      <c r="B7889" t="s">
        <v>123</v>
      </c>
      <c r="C7889" t="s">
        <v>93</v>
      </c>
      <c r="D7889" s="29">
        <v>46605</v>
      </c>
      <c r="E7889">
        <v>0</v>
      </c>
      <c r="F7889">
        <v>0</v>
      </c>
      <c r="G7889">
        <v>0</v>
      </c>
      <c r="H7889">
        <v>0</v>
      </c>
      <c r="L7889">
        <v>339.118292</v>
      </c>
      <c r="R7889">
        <v>339.118292</v>
      </c>
      <c r="S7889" t="s">
        <v>90</v>
      </c>
      <c r="T7889" s="297">
        <v>46311.754166666666</v>
      </c>
    </row>
    <row r="7890" spans="1:20" x14ac:dyDescent="0.35">
      <c r="A7890" t="s">
        <v>122</v>
      </c>
      <c r="B7890" t="s">
        <v>123</v>
      </c>
      <c r="C7890" t="s">
        <v>93</v>
      </c>
      <c r="D7890" s="29">
        <v>46606</v>
      </c>
      <c r="E7890">
        <v>0</v>
      </c>
      <c r="F7890">
        <v>0</v>
      </c>
      <c r="G7890">
        <v>0</v>
      </c>
      <c r="H7890">
        <v>0</v>
      </c>
      <c r="L7890">
        <v>339.118292</v>
      </c>
      <c r="R7890">
        <v>339.118292</v>
      </c>
      <c r="S7890" t="s">
        <v>90</v>
      </c>
      <c r="T7890" s="297">
        <v>46311.754166666666</v>
      </c>
    </row>
    <row r="7891" spans="1:20" x14ac:dyDescent="0.35">
      <c r="A7891" t="s">
        <v>122</v>
      </c>
      <c r="B7891" t="s">
        <v>123</v>
      </c>
      <c r="C7891" t="s">
        <v>93</v>
      </c>
      <c r="D7891" s="29">
        <v>46607</v>
      </c>
      <c r="E7891">
        <v>0</v>
      </c>
      <c r="F7891">
        <v>0</v>
      </c>
      <c r="G7891">
        <v>0</v>
      </c>
      <c r="H7891">
        <v>0</v>
      </c>
      <c r="L7891">
        <v>339.118292</v>
      </c>
      <c r="R7891">
        <v>339.118292</v>
      </c>
      <c r="S7891" t="s">
        <v>90</v>
      </c>
      <c r="T7891" s="297">
        <v>46311.754166666666</v>
      </c>
    </row>
    <row r="7892" spans="1:20" x14ac:dyDescent="0.35">
      <c r="A7892" t="s">
        <v>122</v>
      </c>
      <c r="B7892" t="s">
        <v>123</v>
      </c>
      <c r="C7892" t="s">
        <v>93</v>
      </c>
      <c r="D7892" s="29">
        <v>46608</v>
      </c>
      <c r="E7892">
        <v>0</v>
      </c>
      <c r="F7892">
        <v>0</v>
      </c>
      <c r="G7892">
        <v>0</v>
      </c>
      <c r="H7892">
        <v>0</v>
      </c>
      <c r="L7892">
        <v>339.118292</v>
      </c>
      <c r="R7892">
        <v>339.118292</v>
      </c>
      <c r="S7892" t="s">
        <v>90</v>
      </c>
      <c r="T7892" s="297">
        <v>46311.754166666666</v>
      </c>
    </row>
    <row r="7893" spans="1:20" x14ac:dyDescent="0.35">
      <c r="A7893" t="s">
        <v>122</v>
      </c>
      <c r="B7893" t="s">
        <v>123</v>
      </c>
      <c r="C7893" t="s">
        <v>93</v>
      </c>
      <c r="D7893" s="29">
        <v>46609</v>
      </c>
      <c r="E7893">
        <v>0</v>
      </c>
      <c r="F7893">
        <v>0</v>
      </c>
      <c r="G7893">
        <v>0</v>
      </c>
      <c r="H7893">
        <v>0</v>
      </c>
      <c r="L7893">
        <v>339.118292</v>
      </c>
      <c r="R7893">
        <v>339.118292</v>
      </c>
      <c r="S7893" t="s">
        <v>90</v>
      </c>
      <c r="T7893" s="297">
        <v>46311.754166666666</v>
      </c>
    </row>
    <row r="7894" spans="1:20" x14ac:dyDescent="0.35">
      <c r="A7894" t="s">
        <v>122</v>
      </c>
      <c r="B7894" t="s">
        <v>123</v>
      </c>
      <c r="C7894" t="s">
        <v>93</v>
      </c>
      <c r="D7894" s="29">
        <v>46610</v>
      </c>
      <c r="E7894">
        <v>0</v>
      </c>
      <c r="F7894">
        <v>0</v>
      </c>
      <c r="G7894">
        <v>0</v>
      </c>
      <c r="H7894">
        <v>0</v>
      </c>
      <c r="L7894">
        <v>339.118292</v>
      </c>
      <c r="R7894">
        <v>339.118292</v>
      </c>
      <c r="S7894" t="s">
        <v>90</v>
      </c>
      <c r="T7894" s="297">
        <v>46311.754166666666</v>
      </c>
    </row>
    <row r="7895" spans="1:20" x14ac:dyDescent="0.35">
      <c r="A7895" t="s">
        <v>122</v>
      </c>
      <c r="B7895" t="s">
        <v>123</v>
      </c>
      <c r="C7895" t="s">
        <v>93</v>
      </c>
      <c r="D7895" s="29">
        <v>46611</v>
      </c>
      <c r="E7895">
        <v>0</v>
      </c>
      <c r="F7895">
        <v>0</v>
      </c>
      <c r="G7895">
        <v>0</v>
      </c>
      <c r="H7895">
        <v>0</v>
      </c>
      <c r="L7895">
        <v>339.118292</v>
      </c>
      <c r="R7895">
        <v>339.118292</v>
      </c>
      <c r="S7895" t="s">
        <v>90</v>
      </c>
      <c r="T7895" s="297">
        <v>46311.754166666666</v>
      </c>
    </row>
    <row r="7896" spans="1:20" x14ac:dyDescent="0.35">
      <c r="A7896" t="s">
        <v>122</v>
      </c>
      <c r="B7896" t="s">
        <v>123</v>
      </c>
      <c r="C7896" t="s">
        <v>93</v>
      </c>
      <c r="D7896" s="29">
        <v>46612</v>
      </c>
      <c r="E7896">
        <v>0</v>
      </c>
      <c r="F7896">
        <v>0</v>
      </c>
      <c r="G7896">
        <v>0</v>
      </c>
      <c r="H7896">
        <v>0</v>
      </c>
      <c r="L7896">
        <v>339.118292</v>
      </c>
      <c r="R7896">
        <v>339.118292</v>
      </c>
      <c r="S7896" t="s">
        <v>90</v>
      </c>
      <c r="T7896" s="297">
        <v>46311.754166666666</v>
      </c>
    </row>
    <row r="7897" spans="1:20" x14ac:dyDescent="0.35">
      <c r="A7897" t="s">
        <v>122</v>
      </c>
      <c r="B7897" t="s">
        <v>123</v>
      </c>
      <c r="C7897" t="s">
        <v>93</v>
      </c>
      <c r="D7897" s="29">
        <v>46613</v>
      </c>
      <c r="E7897">
        <v>0</v>
      </c>
      <c r="F7897">
        <v>0</v>
      </c>
      <c r="G7897">
        <v>0</v>
      </c>
      <c r="H7897">
        <v>0</v>
      </c>
      <c r="L7897">
        <v>339.118292</v>
      </c>
      <c r="R7897">
        <v>339.118292</v>
      </c>
      <c r="S7897" t="s">
        <v>90</v>
      </c>
      <c r="T7897" s="297">
        <v>46311.754166666666</v>
      </c>
    </row>
    <row r="7898" spans="1:20" x14ac:dyDescent="0.35">
      <c r="A7898" t="s">
        <v>122</v>
      </c>
      <c r="B7898" t="s">
        <v>123</v>
      </c>
      <c r="C7898" t="s">
        <v>93</v>
      </c>
      <c r="D7898" s="29">
        <v>46614</v>
      </c>
      <c r="E7898">
        <v>0</v>
      </c>
      <c r="F7898">
        <v>0</v>
      </c>
      <c r="G7898">
        <v>0</v>
      </c>
      <c r="H7898">
        <v>0</v>
      </c>
      <c r="L7898">
        <v>339.118292</v>
      </c>
      <c r="R7898">
        <v>339.118292</v>
      </c>
      <c r="S7898" t="s">
        <v>90</v>
      </c>
      <c r="T7898" s="297">
        <v>46311.754166666666</v>
      </c>
    </row>
    <row r="7899" spans="1:20" x14ac:dyDescent="0.35">
      <c r="A7899" t="s">
        <v>122</v>
      </c>
      <c r="B7899" t="s">
        <v>123</v>
      </c>
      <c r="C7899" t="s">
        <v>93</v>
      </c>
      <c r="D7899" s="29">
        <v>46615</v>
      </c>
      <c r="E7899">
        <v>0</v>
      </c>
      <c r="F7899">
        <v>0</v>
      </c>
      <c r="G7899">
        <v>0</v>
      </c>
      <c r="H7899">
        <v>0</v>
      </c>
      <c r="L7899">
        <v>339.118292</v>
      </c>
      <c r="R7899">
        <v>339.118292</v>
      </c>
      <c r="S7899" t="s">
        <v>90</v>
      </c>
      <c r="T7899" s="297">
        <v>46311.754166666666</v>
      </c>
    </row>
    <row r="7900" spans="1:20" x14ac:dyDescent="0.35">
      <c r="A7900" t="s">
        <v>122</v>
      </c>
      <c r="B7900" t="s">
        <v>123</v>
      </c>
      <c r="C7900" t="s">
        <v>93</v>
      </c>
      <c r="D7900" s="29">
        <v>46616</v>
      </c>
      <c r="E7900">
        <v>0</v>
      </c>
      <c r="F7900">
        <v>0</v>
      </c>
      <c r="G7900">
        <v>0</v>
      </c>
      <c r="H7900">
        <v>0</v>
      </c>
      <c r="L7900">
        <v>339.118292</v>
      </c>
      <c r="R7900">
        <v>339.118292</v>
      </c>
      <c r="S7900" t="s">
        <v>90</v>
      </c>
      <c r="T7900" s="297">
        <v>46311.754166666666</v>
      </c>
    </row>
    <row r="7901" spans="1:20" x14ac:dyDescent="0.35">
      <c r="A7901" t="s">
        <v>122</v>
      </c>
      <c r="B7901" t="s">
        <v>123</v>
      </c>
      <c r="C7901" t="s">
        <v>93</v>
      </c>
      <c r="D7901" s="29">
        <v>46617</v>
      </c>
      <c r="E7901">
        <v>0</v>
      </c>
      <c r="F7901">
        <v>0</v>
      </c>
      <c r="G7901">
        <v>0</v>
      </c>
      <c r="H7901">
        <v>0</v>
      </c>
      <c r="L7901">
        <v>339.118292</v>
      </c>
      <c r="R7901">
        <v>339.118292</v>
      </c>
      <c r="S7901" t="s">
        <v>90</v>
      </c>
      <c r="T7901" s="297">
        <v>46311.754166666666</v>
      </c>
    </row>
    <row r="7902" spans="1:20" x14ac:dyDescent="0.35">
      <c r="A7902" t="s">
        <v>122</v>
      </c>
      <c r="B7902" t="s">
        <v>123</v>
      </c>
      <c r="C7902" t="s">
        <v>93</v>
      </c>
      <c r="D7902" s="29">
        <v>46618</v>
      </c>
      <c r="E7902">
        <v>0</v>
      </c>
      <c r="F7902">
        <v>0</v>
      </c>
      <c r="G7902">
        <v>0</v>
      </c>
      <c r="H7902">
        <v>0</v>
      </c>
      <c r="L7902">
        <v>339.118292</v>
      </c>
      <c r="R7902">
        <v>339.118292</v>
      </c>
      <c r="S7902" t="s">
        <v>90</v>
      </c>
      <c r="T7902" s="297">
        <v>46311.754166666666</v>
      </c>
    </row>
    <row r="7903" spans="1:20" x14ac:dyDescent="0.35">
      <c r="A7903" t="s">
        <v>122</v>
      </c>
      <c r="B7903" t="s">
        <v>123</v>
      </c>
      <c r="C7903" t="s">
        <v>93</v>
      </c>
      <c r="D7903" s="29">
        <v>46619</v>
      </c>
      <c r="E7903">
        <v>0</v>
      </c>
      <c r="F7903">
        <v>0</v>
      </c>
      <c r="G7903">
        <v>0</v>
      </c>
      <c r="H7903">
        <v>0</v>
      </c>
      <c r="L7903">
        <v>339.118292</v>
      </c>
      <c r="R7903">
        <v>339.118292</v>
      </c>
      <c r="S7903" t="s">
        <v>90</v>
      </c>
      <c r="T7903" s="297">
        <v>46311.754166666666</v>
      </c>
    </row>
    <row r="7904" spans="1:20" x14ac:dyDescent="0.35">
      <c r="A7904" t="s">
        <v>122</v>
      </c>
      <c r="B7904" t="s">
        <v>123</v>
      </c>
      <c r="C7904" t="s">
        <v>93</v>
      </c>
      <c r="D7904" s="29">
        <v>46620</v>
      </c>
      <c r="E7904">
        <v>0</v>
      </c>
      <c r="F7904">
        <v>0</v>
      </c>
      <c r="G7904">
        <v>0</v>
      </c>
      <c r="H7904">
        <v>0</v>
      </c>
      <c r="L7904">
        <v>339.118292</v>
      </c>
      <c r="R7904">
        <v>339.118292</v>
      </c>
      <c r="S7904" t="s">
        <v>90</v>
      </c>
      <c r="T7904" s="297">
        <v>46311.754166666666</v>
      </c>
    </row>
    <row r="7905" spans="1:20" x14ac:dyDescent="0.35">
      <c r="A7905" t="s">
        <v>122</v>
      </c>
      <c r="B7905" t="s">
        <v>123</v>
      </c>
      <c r="C7905" t="s">
        <v>93</v>
      </c>
      <c r="D7905" s="29">
        <v>46621</v>
      </c>
      <c r="E7905">
        <v>0</v>
      </c>
      <c r="F7905">
        <v>0</v>
      </c>
      <c r="G7905">
        <v>0</v>
      </c>
      <c r="H7905">
        <v>0</v>
      </c>
      <c r="L7905">
        <v>339.118292</v>
      </c>
      <c r="R7905">
        <v>339.118292</v>
      </c>
      <c r="S7905" t="s">
        <v>90</v>
      </c>
      <c r="T7905" s="297">
        <v>46311.754166666666</v>
      </c>
    </row>
    <row r="7906" spans="1:20" x14ac:dyDescent="0.35">
      <c r="A7906" t="s">
        <v>122</v>
      </c>
      <c r="B7906" t="s">
        <v>123</v>
      </c>
      <c r="C7906" t="s">
        <v>93</v>
      </c>
      <c r="D7906" s="29">
        <v>46622</v>
      </c>
      <c r="E7906">
        <v>0</v>
      </c>
      <c r="F7906">
        <v>0</v>
      </c>
      <c r="G7906">
        <v>0</v>
      </c>
      <c r="H7906">
        <v>0</v>
      </c>
      <c r="L7906">
        <v>339.118292</v>
      </c>
      <c r="R7906">
        <v>339.118292</v>
      </c>
      <c r="S7906" t="s">
        <v>90</v>
      </c>
      <c r="T7906" s="297">
        <v>46311.754166666666</v>
      </c>
    </row>
    <row r="7907" spans="1:20" x14ac:dyDescent="0.35">
      <c r="A7907" t="s">
        <v>122</v>
      </c>
      <c r="B7907" t="s">
        <v>123</v>
      </c>
      <c r="C7907" t="s">
        <v>93</v>
      </c>
      <c r="D7907" s="29">
        <v>46623</v>
      </c>
      <c r="E7907">
        <v>0</v>
      </c>
      <c r="F7907">
        <v>0</v>
      </c>
      <c r="G7907">
        <v>0</v>
      </c>
      <c r="H7907">
        <v>0</v>
      </c>
      <c r="L7907">
        <v>339.118292</v>
      </c>
      <c r="R7907">
        <v>339.118292</v>
      </c>
      <c r="S7907" t="s">
        <v>90</v>
      </c>
      <c r="T7907" s="297">
        <v>46311.754166666666</v>
      </c>
    </row>
    <row r="7908" spans="1:20" x14ac:dyDescent="0.35">
      <c r="A7908" t="s">
        <v>122</v>
      </c>
      <c r="B7908" t="s">
        <v>123</v>
      </c>
      <c r="C7908" t="s">
        <v>93</v>
      </c>
      <c r="D7908" s="29">
        <v>46624</v>
      </c>
      <c r="E7908">
        <v>0</v>
      </c>
      <c r="F7908">
        <v>0</v>
      </c>
      <c r="G7908">
        <v>0</v>
      </c>
      <c r="H7908">
        <v>0</v>
      </c>
      <c r="L7908">
        <v>339.118292</v>
      </c>
      <c r="R7908">
        <v>339.118292</v>
      </c>
      <c r="S7908" t="s">
        <v>90</v>
      </c>
      <c r="T7908" s="297">
        <v>46311.754166666666</v>
      </c>
    </row>
    <row r="7909" spans="1:20" x14ac:dyDescent="0.35">
      <c r="A7909" t="s">
        <v>122</v>
      </c>
      <c r="B7909" t="s">
        <v>123</v>
      </c>
      <c r="C7909" t="s">
        <v>93</v>
      </c>
      <c r="D7909" s="29">
        <v>46625</v>
      </c>
      <c r="E7909">
        <v>0</v>
      </c>
      <c r="F7909">
        <v>0</v>
      </c>
      <c r="G7909">
        <v>0</v>
      </c>
      <c r="H7909">
        <v>0</v>
      </c>
      <c r="L7909">
        <v>339.118292</v>
      </c>
      <c r="R7909">
        <v>339.118292</v>
      </c>
      <c r="S7909" t="s">
        <v>90</v>
      </c>
      <c r="T7909" s="297">
        <v>46311.754166666666</v>
      </c>
    </row>
    <row r="7910" spans="1:20" x14ac:dyDescent="0.35">
      <c r="A7910" t="s">
        <v>122</v>
      </c>
      <c r="B7910" t="s">
        <v>123</v>
      </c>
      <c r="C7910" t="s">
        <v>93</v>
      </c>
      <c r="D7910" s="29">
        <v>46626</v>
      </c>
      <c r="E7910">
        <v>0</v>
      </c>
      <c r="F7910">
        <v>0</v>
      </c>
      <c r="G7910">
        <v>0</v>
      </c>
      <c r="H7910">
        <v>0</v>
      </c>
      <c r="L7910">
        <v>339.118292</v>
      </c>
      <c r="R7910">
        <v>339.118292</v>
      </c>
      <c r="S7910" t="s">
        <v>90</v>
      </c>
      <c r="T7910" s="297">
        <v>46311.754166666666</v>
      </c>
    </row>
    <row r="7911" spans="1:20" x14ac:dyDescent="0.35">
      <c r="A7911" t="s">
        <v>122</v>
      </c>
      <c r="B7911" t="s">
        <v>123</v>
      </c>
      <c r="C7911" t="s">
        <v>93</v>
      </c>
      <c r="D7911" s="29">
        <v>46627</v>
      </c>
      <c r="E7911">
        <v>0</v>
      </c>
      <c r="F7911">
        <v>0</v>
      </c>
      <c r="G7911">
        <v>0</v>
      </c>
      <c r="H7911">
        <v>0</v>
      </c>
      <c r="L7911">
        <v>339.118292</v>
      </c>
      <c r="R7911">
        <v>339.118292</v>
      </c>
      <c r="S7911" t="s">
        <v>90</v>
      </c>
      <c r="T7911" s="297">
        <v>46311.754166666666</v>
      </c>
    </row>
    <row r="7912" spans="1:20" x14ac:dyDescent="0.35">
      <c r="A7912" t="s">
        <v>122</v>
      </c>
      <c r="B7912" t="s">
        <v>123</v>
      </c>
      <c r="C7912" t="s">
        <v>93</v>
      </c>
      <c r="D7912" s="29">
        <v>46628</v>
      </c>
      <c r="E7912">
        <v>0</v>
      </c>
      <c r="F7912">
        <v>0</v>
      </c>
      <c r="G7912">
        <v>0</v>
      </c>
      <c r="H7912">
        <v>0</v>
      </c>
      <c r="L7912">
        <v>339.118292</v>
      </c>
      <c r="R7912">
        <v>339.118292</v>
      </c>
      <c r="S7912" t="s">
        <v>90</v>
      </c>
      <c r="T7912" s="297">
        <v>46311.754166666666</v>
      </c>
    </row>
    <row r="7913" spans="1:20" x14ac:dyDescent="0.35">
      <c r="A7913" t="s">
        <v>122</v>
      </c>
      <c r="B7913" t="s">
        <v>123</v>
      </c>
      <c r="C7913" t="s">
        <v>93</v>
      </c>
      <c r="D7913" s="29">
        <v>46629</v>
      </c>
      <c r="E7913">
        <v>0</v>
      </c>
      <c r="F7913">
        <v>0</v>
      </c>
      <c r="G7913">
        <v>0</v>
      </c>
      <c r="H7913">
        <v>0</v>
      </c>
      <c r="L7913">
        <v>339.118292</v>
      </c>
      <c r="R7913">
        <v>339.118292</v>
      </c>
      <c r="S7913" t="s">
        <v>90</v>
      </c>
      <c r="T7913" s="297">
        <v>46311.754166666666</v>
      </c>
    </row>
    <row r="7914" spans="1:20" x14ac:dyDescent="0.35">
      <c r="A7914" t="s">
        <v>122</v>
      </c>
      <c r="B7914" t="s">
        <v>123</v>
      </c>
      <c r="C7914" t="s">
        <v>93</v>
      </c>
      <c r="D7914" s="29">
        <v>46630</v>
      </c>
      <c r="E7914">
        <v>0</v>
      </c>
      <c r="F7914">
        <v>0</v>
      </c>
      <c r="G7914">
        <v>0</v>
      </c>
      <c r="H7914">
        <v>0</v>
      </c>
      <c r="L7914">
        <v>339.118292</v>
      </c>
      <c r="R7914">
        <v>339.118292</v>
      </c>
      <c r="S7914" t="s">
        <v>90</v>
      </c>
      <c r="T7914" s="297">
        <v>46311.754166666666</v>
      </c>
    </row>
    <row r="7915" spans="1:20" x14ac:dyDescent="0.35">
      <c r="A7915" t="s">
        <v>122</v>
      </c>
      <c r="B7915" t="s">
        <v>123</v>
      </c>
      <c r="C7915" t="s">
        <v>93</v>
      </c>
      <c r="D7915" s="29">
        <v>46631</v>
      </c>
      <c r="E7915">
        <v>0</v>
      </c>
      <c r="F7915">
        <v>0</v>
      </c>
      <c r="G7915">
        <v>0</v>
      </c>
      <c r="H7915">
        <v>0</v>
      </c>
      <c r="L7915">
        <v>339.118292</v>
      </c>
      <c r="R7915">
        <v>339.118292</v>
      </c>
      <c r="S7915" t="s">
        <v>90</v>
      </c>
      <c r="T7915" s="297">
        <v>46311.754166666666</v>
      </c>
    </row>
    <row r="7916" spans="1:20" x14ac:dyDescent="0.35">
      <c r="A7916" t="s">
        <v>122</v>
      </c>
      <c r="B7916" t="s">
        <v>123</v>
      </c>
      <c r="C7916" t="s">
        <v>93</v>
      </c>
      <c r="D7916" s="29">
        <v>46632</v>
      </c>
      <c r="E7916">
        <v>0</v>
      </c>
      <c r="F7916">
        <v>0</v>
      </c>
      <c r="G7916">
        <v>0</v>
      </c>
      <c r="H7916">
        <v>0</v>
      </c>
      <c r="L7916">
        <v>339.118292</v>
      </c>
      <c r="R7916">
        <v>339.118292</v>
      </c>
      <c r="S7916" t="s">
        <v>90</v>
      </c>
      <c r="T7916" s="297">
        <v>46311.754166666666</v>
      </c>
    </row>
    <row r="7917" spans="1:20" x14ac:dyDescent="0.35">
      <c r="A7917" t="s">
        <v>122</v>
      </c>
      <c r="B7917" t="s">
        <v>123</v>
      </c>
      <c r="C7917" t="s">
        <v>93</v>
      </c>
      <c r="D7917" s="29">
        <v>46633</v>
      </c>
      <c r="E7917">
        <v>0</v>
      </c>
      <c r="F7917">
        <v>0</v>
      </c>
      <c r="G7917">
        <v>0</v>
      </c>
      <c r="H7917">
        <v>0</v>
      </c>
      <c r="L7917">
        <v>339.118292</v>
      </c>
      <c r="R7917">
        <v>339.118292</v>
      </c>
      <c r="S7917" t="s">
        <v>90</v>
      </c>
      <c r="T7917" s="297">
        <v>46311.754166666666</v>
      </c>
    </row>
    <row r="7918" spans="1:20" x14ac:dyDescent="0.35">
      <c r="A7918" t="s">
        <v>122</v>
      </c>
      <c r="B7918" t="s">
        <v>123</v>
      </c>
      <c r="C7918" t="s">
        <v>93</v>
      </c>
      <c r="D7918" s="29">
        <v>46634</v>
      </c>
      <c r="E7918">
        <v>0</v>
      </c>
      <c r="F7918">
        <v>0</v>
      </c>
      <c r="G7918">
        <v>0</v>
      </c>
      <c r="H7918">
        <v>0</v>
      </c>
      <c r="L7918">
        <v>339.118292</v>
      </c>
      <c r="R7918">
        <v>339.118292</v>
      </c>
      <c r="S7918" t="s">
        <v>90</v>
      </c>
      <c r="T7918" s="297">
        <v>46311.754166666666</v>
      </c>
    </row>
    <row r="7919" spans="1:20" x14ac:dyDescent="0.35">
      <c r="A7919" t="s">
        <v>122</v>
      </c>
      <c r="B7919" t="s">
        <v>123</v>
      </c>
      <c r="C7919" t="s">
        <v>93</v>
      </c>
      <c r="D7919" s="29">
        <v>46635</v>
      </c>
      <c r="E7919">
        <v>0</v>
      </c>
      <c r="F7919">
        <v>0</v>
      </c>
      <c r="G7919">
        <v>0</v>
      </c>
      <c r="H7919">
        <v>0</v>
      </c>
      <c r="L7919">
        <v>339.118292</v>
      </c>
      <c r="R7919">
        <v>339.118292</v>
      </c>
      <c r="S7919" t="s">
        <v>90</v>
      </c>
      <c r="T7919" s="297">
        <v>46311.754166666666</v>
      </c>
    </row>
    <row r="7920" spans="1:20" x14ac:dyDescent="0.35">
      <c r="A7920" t="s">
        <v>122</v>
      </c>
      <c r="B7920" t="s">
        <v>123</v>
      </c>
      <c r="C7920" t="s">
        <v>93</v>
      </c>
      <c r="D7920" s="29">
        <v>46636</v>
      </c>
      <c r="E7920">
        <v>0</v>
      </c>
      <c r="F7920">
        <v>0</v>
      </c>
      <c r="G7920">
        <v>0</v>
      </c>
      <c r="H7920">
        <v>0</v>
      </c>
      <c r="L7920">
        <v>339.118292</v>
      </c>
      <c r="R7920">
        <v>339.118292</v>
      </c>
      <c r="S7920" t="s">
        <v>90</v>
      </c>
      <c r="T7920" s="297">
        <v>46311.754166666666</v>
      </c>
    </row>
    <row r="7921" spans="1:20" x14ac:dyDescent="0.35">
      <c r="A7921" t="s">
        <v>122</v>
      </c>
      <c r="B7921" t="s">
        <v>123</v>
      </c>
      <c r="C7921" t="s">
        <v>93</v>
      </c>
      <c r="D7921" s="29">
        <v>46637</v>
      </c>
      <c r="E7921">
        <v>0</v>
      </c>
      <c r="F7921">
        <v>0</v>
      </c>
      <c r="G7921">
        <v>0</v>
      </c>
      <c r="H7921">
        <v>0</v>
      </c>
      <c r="L7921">
        <v>339.118292</v>
      </c>
      <c r="R7921">
        <v>339.118292</v>
      </c>
      <c r="S7921" t="s">
        <v>90</v>
      </c>
      <c r="T7921" s="297">
        <v>46311.754166666666</v>
      </c>
    </row>
    <row r="7922" spans="1:20" x14ac:dyDescent="0.35">
      <c r="A7922" t="s">
        <v>122</v>
      </c>
      <c r="B7922" t="s">
        <v>123</v>
      </c>
      <c r="C7922" t="s">
        <v>93</v>
      </c>
      <c r="D7922" s="29">
        <v>46638</v>
      </c>
      <c r="E7922">
        <v>0</v>
      </c>
      <c r="F7922">
        <v>0</v>
      </c>
      <c r="G7922">
        <v>0</v>
      </c>
      <c r="H7922">
        <v>0</v>
      </c>
      <c r="L7922">
        <v>339.118292</v>
      </c>
      <c r="R7922">
        <v>339.118292</v>
      </c>
      <c r="S7922" t="s">
        <v>90</v>
      </c>
      <c r="T7922" s="297">
        <v>46311.754166666666</v>
      </c>
    </row>
    <row r="7923" spans="1:20" x14ac:dyDescent="0.35">
      <c r="A7923" t="s">
        <v>122</v>
      </c>
      <c r="B7923" t="s">
        <v>123</v>
      </c>
      <c r="C7923" t="s">
        <v>93</v>
      </c>
      <c r="D7923" s="29">
        <v>46639</v>
      </c>
      <c r="E7923">
        <v>0</v>
      </c>
      <c r="F7923">
        <v>0</v>
      </c>
      <c r="G7923">
        <v>0</v>
      </c>
      <c r="H7923">
        <v>0</v>
      </c>
      <c r="L7923">
        <v>339.118292</v>
      </c>
      <c r="R7923">
        <v>339.118292</v>
      </c>
      <c r="S7923" t="s">
        <v>90</v>
      </c>
      <c r="T7923" s="297">
        <v>46311.754166666666</v>
      </c>
    </row>
    <row r="7924" spans="1:20" x14ac:dyDescent="0.35">
      <c r="A7924" t="s">
        <v>122</v>
      </c>
      <c r="B7924" t="s">
        <v>123</v>
      </c>
      <c r="C7924" t="s">
        <v>93</v>
      </c>
      <c r="D7924" s="29">
        <v>46640</v>
      </c>
      <c r="E7924">
        <v>0</v>
      </c>
      <c r="F7924">
        <v>0</v>
      </c>
      <c r="G7924">
        <v>0</v>
      </c>
      <c r="H7924">
        <v>0</v>
      </c>
      <c r="L7924">
        <v>339.118292</v>
      </c>
      <c r="R7924">
        <v>339.118292</v>
      </c>
      <c r="S7924" t="s">
        <v>90</v>
      </c>
      <c r="T7924" s="297">
        <v>46311.754166666666</v>
      </c>
    </row>
    <row r="7925" spans="1:20" x14ac:dyDescent="0.35">
      <c r="A7925" t="s">
        <v>122</v>
      </c>
      <c r="B7925" t="s">
        <v>123</v>
      </c>
      <c r="C7925" t="s">
        <v>93</v>
      </c>
      <c r="D7925" s="29">
        <v>46641</v>
      </c>
      <c r="E7925">
        <v>0</v>
      </c>
      <c r="F7925">
        <v>0</v>
      </c>
      <c r="G7925">
        <v>0</v>
      </c>
      <c r="H7925">
        <v>0</v>
      </c>
      <c r="L7925">
        <v>339.118292</v>
      </c>
      <c r="R7925">
        <v>339.118292</v>
      </c>
      <c r="S7925" t="s">
        <v>90</v>
      </c>
      <c r="T7925" s="297">
        <v>46311.754166666666</v>
      </c>
    </row>
    <row r="7926" spans="1:20" x14ac:dyDescent="0.35">
      <c r="A7926" t="s">
        <v>122</v>
      </c>
      <c r="B7926" t="s">
        <v>123</v>
      </c>
      <c r="C7926" t="s">
        <v>93</v>
      </c>
      <c r="D7926" s="29">
        <v>46642</v>
      </c>
      <c r="E7926">
        <v>0</v>
      </c>
      <c r="F7926">
        <v>0</v>
      </c>
      <c r="G7926">
        <v>0</v>
      </c>
      <c r="H7926">
        <v>0</v>
      </c>
      <c r="L7926">
        <v>339.118292</v>
      </c>
      <c r="R7926">
        <v>339.118292</v>
      </c>
      <c r="S7926" t="s">
        <v>90</v>
      </c>
      <c r="T7926" s="297">
        <v>46311.754166666666</v>
      </c>
    </row>
    <row r="7927" spans="1:20" x14ac:dyDescent="0.35">
      <c r="A7927" t="s">
        <v>122</v>
      </c>
      <c r="B7927" t="s">
        <v>123</v>
      </c>
      <c r="C7927" t="s">
        <v>93</v>
      </c>
      <c r="D7927" s="29">
        <v>46643</v>
      </c>
      <c r="E7927">
        <v>0</v>
      </c>
      <c r="F7927">
        <v>0</v>
      </c>
      <c r="G7927">
        <v>0</v>
      </c>
      <c r="H7927">
        <v>0</v>
      </c>
      <c r="L7927">
        <v>339.118292</v>
      </c>
      <c r="R7927">
        <v>339.118292</v>
      </c>
      <c r="S7927" t="s">
        <v>90</v>
      </c>
      <c r="T7927" s="297">
        <v>46311.754166666666</v>
      </c>
    </row>
    <row r="7928" spans="1:20" x14ac:dyDescent="0.35">
      <c r="A7928" t="s">
        <v>122</v>
      </c>
      <c r="B7928" t="s">
        <v>123</v>
      </c>
      <c r="C7928" t="s">
        <v>93</v>
      </c>
      <c r="D7928" s="29">
        <v>46644</v>
      </c>
      <c r="E7928">
        <v>0</v>
      </c>
      <c r="F7928">
        <v>0</v>
      </c>
      <c r="G7928">
        <v>0</v>
      </c>
      <c r="H7928">
        <v>0</v>
      </c>
      <c r="L7928">
        <v>339.118292</v>
      </c>
      <c r="R7928">
        <v>339.118292</v>
      </c>
      <c r="S7928" t="s">
        <v>90</v>
      </c>
      <c r="T7928" s="297">
        <v>46311.754166666666</v>
      </c>
    </row>
    <row r="7929" spans="1:20" x14ac:dyDescent="0.35">
      <c r="A7929" t="s">
        <v>122</v>
      </c>
      <c r="B7929" t="s">
        <v>123</v>
      </c>
      <c r="C7929" t="s">
        <v>93</v>
      </c>
      <c r="D7929" s="29">
        <v>46645</v>
      </c>
      <c r="E7929">
        <v>0</v>
      </c>
      <c r="F7929">
        <v>0</v>
      </c>
      <c r="G7929">
        <v>0</v>
      </c>
      <c r="H7929">
        <v>0</v>
      </c>
      <c r="L7929">
        <v>339.118292</v>
      </c>
      <c r="R7929">
        <v>339.118292</v>
      </c>
      <c r="S7929" t="s">
        <v>90</v>
      </c>
      <c r="T7929" s="297">
        <v>46311.754166666666</v>
      </c>
    </row>
    <row r="7930" spans="1:20" x14ac:dyDescent="0.35">
      <c r="A7930" t="s">
        <v>122</v>
      </c>
      <c r="B7930" t="s">
        <v>123</v>
      </c>
      <c r="C7930" t="s">
        <v>93</v>
      </c>
      <c r="D7930" s="29">
        <v>46646</v>
      </c>
      <c r="E7930">
        <v>0</v>
      </c>
      <c r="F7930">
        <v>0</v>
      </c>
      <c r="G7930">
        <v>0</v>
      </c>
      <c r="H7930">
        <v>0</v>
      </c>
      <c r="L7930">
        <v>339.118292</v>
      </c>
      <c r="R7930">
        <v>339.118292</v>
      </c>
      <c r="S7930" t="s">
        <v>90</v>
      </c>
      <c r="T7930" s="297">
        <v>46311.754166666666</v>
      </c>
    </row>
    <row r="7931" spans="1:20" x14ac:dyDescent="0.35">
      <c r="A7931" t="s">
        <v>122</v>
      </c>
      <c r="B7931" t="s">
        <v>123</v>
      </c>
      <c r="C7931" t="s">
        <v>93</v>
      </c>
      <c r="D7931" s="29">
        <v>46647</v>
      </c>
      <c r="E7931">
        <v>0</v>
      </c>
      <c r="F7931">
        <v>0</v>
      </c>
      <c r="G7931">
        <v>0</v>
      </c>
      <c r="H7931">
        <v>0</v>
      </c>
      <c r="L7931">
        <v>339.118292</v>
      </c>
      <c r="R7931">
        <v>339.118292</v>
      </c>
      <c r="S7931" t="s">
        <v>90</v>
      </c>
      <c r="T7931" s="297">
        <v>46311.754166666666</v>
      </c>
    </row>
    <row r="7932" spans="1:20" x14ac:dyDescent="0.35">
      <c r="A7932" t="s">
        <v>122</v>
      </c>
      <c r="B7932" t="s">
        <v>123</v>
      </c>
      <c r="C7932" t="s">
        <v>93</v>
      </c>
      <c r="D7932" s="29">
        <v>46648</v>
      </c>
      <c r="E7932">
        <v>0</v>
      </c>
      <c r="F7932">
        <v>0</v>
      </c>
      <c r="G7932">
        <v>0</v>
      </c>
      <c r="H7932">
        <v>0</v>
      </c>
      <c r="L7932">
        <v>339.118292</v>
      </c>
      <c r="R7932">
        <v>339.118292</v>
      </c>
      <c r="S7932" t="s">
        <v>90</v>
      </c>
      <c r="T7932" s="297">
        <v>46311.754166666666</v>
      </c>
    </row>
    <row r="7933" spans="1:20" x14ac:dyDescent="0.35">
      <c r="A7933" t="s">
        <v>122</v>
      </c>
      <c r="B7933" t="s">
        <v>123</v>
      </c>
      <c r="C7933" t="s">
        <v>93</v>
      </c>
      <c r="D7933" s="29">
        <v>46649</v>
      </c>
      <c r="E7933">
        <v>0</v>
      </c>
      <c r="F7933">
        <v>0</v>
      </c>
      <c r="G7933">
        <v>0</v>
      </c>
      <c r="H7933">
        <v>0</v>
      </c>
      <c r="L7933">
        <v>339.118292</v>
      </c>
      <c r="R7933">
        <v>339.118292</v>
      </c>
      <c r="S7933" t="s">
        <v>90</v>
      </c>
      <c r="T7933" s="297">
        <v>46311.754166666666</v>
      </c>
    </row>
    <row r="7934" spans="1:20" x14ac:dyDescent="0.35">
      <c r="A7934" t="s">
        <v>122</v>
      </c>
      <c r="B7934" t="s">
        <v>123</v>
      </c>
      <c r="C7934" t="s">
        <v>93</v>
      </c>
      <c r="D7934" s="29">
        <v>46650</v>
      </c>
      <c r="E7934">
        <v>0</v>
      </c>
      <c r="F7934">
        <v>0</v>
      </c>
      <c r="G7934">
        <v>0</v>
      </c>
      <c r="H7934">
        <v>0</v>
      </c>
      <c r="L7934">
        <v>339.118292</v>
      </c>
      <c r="R7934">
        <v>339.118292</v>
      </c>
      <c r="S7934" t="s">
        <v>90</v>
      </c>
      <c r="T7934" s="297">
        <v>46311.754166666666</v>
      </c>
    </row>
    <row r="7935" spans="1:20" x14ac:dyDescent="0.35">
      <c r="A7935" t="s">
        <v>122</v>
      </c>
      <c r="B7935" t="s">
        <v>123</v>
      </c>
      <c r="C7935" t="s">
        <v>93</v>
      </c>
      <c r="D7935" s="29">
        <v>46651</v>
      </c>
      <c r="E7935">
        <v>0</v>
      </c>
      <c r="F7935">
        <v>0</v>
      </c>
      <c r="G7935">
        <v>0</v>
      </c>
      <c r="H7935">
        <v>0</v>
      </c>
      <c r="L7935">
        <v>339.118292</v>
      </c>
      <c r="R7935">
        <v>339.118292</v>
      </c>
      <c r="S7935" t="s">
        <v>90</v>
      </c>
      <c r="T7935" s="297">
        <v>46311.754166666666</v>
      </c>
    </row>
    <row r="7936" spans="1:20" x14ac:dyDescent="0.35">
      <c r="A7936" t="s">
        <v>122</v>
      </c>
      <c r="B7936" t="s">
        <v>123</v>
      </c>
      <c r="C7936" t="s">
        <v>93</v>
      </c>
      <c r="D7936" s="29">
        <v>46652</v>
      </c>
      <c r="E7936">
        <v>0</v>
      </c>
      <c r="F7936">
        <v>0</v>
      </c>
      <c r="G7936">
        <v>0</v>
      </c>
      <c r="H7936">
        <v>0</v>
      </c>
      <c r="L7936">
        <v>339.118292</v>
      </c>
      <c r="R7936">
        <v>339.118292</v>
      </c>
      <c r="S7936" t="s">
        <v>90</v>
      </c>
      <c r="T7936" s="297">
        <v>46311.754166666666</v>
      </c>
    </row>
    <row r="7937" spans="1:20" x14ac:dyDescent="0.35">
      <c r="A7937" t="s">
        <v>122</v>
      </c>
      <c r="B7937" t="s">
        <v>123</v>
      </c>
      <c r="C7937" t="s">
        <v>93</v>
      </c>
      <c r="D7937" s="29">
        <v>46653</v>
      </c>
      <c r="E7937">
        <v>0</v>
      </c>
      <c r="F7937">
        <v>0</v>
      </c>
      <c r="G7937">
        <v>0</v>
      </c>
      <c r="H7937">
        <v>0</v>
      </c>
      <c r="L7937">
        <v>339.118292</v>
      </c>
      <c r="R7937">
        <v>339.118292</v>
      </c>
      <c r="S7937" t="s">
        <v>90</v>
      </c>
      <c r="T7937" s="297">
        <v>46311.754166666666</v>
      </c>
    </row>
    <row r="7938" spans="1:20" x14ac:dyDescent="0.35">
      <c r="A7938" t="s">
        <v>122</v>
      </c>
      <c r="B7938" t="s">
        <v>123</v>
      </c>
      <c r="C7938" t="s">
        <v>93</v>
      </c>
      <c r="D7938" s="29">
        <v>46654</v>
      </c>
      <c r="E7938">
        <v>0</v>
      </c>
      <c r="F7938">
        <v>0</v>
      </c>
      <c r="G7938">
        <v>0</v>
      </c>
      <c r="H7938">
        <v>0</v>
      </c>
      <c r="L7938">
        <v>339.118292</v>
      </c>
      <c r="R7938">
        <v>339.118292</v>
      </c>
      <c r="S7938" t="s">
        <v>90</v>
      </c>
      <c r="T7938" s="297">
        <v>46311.754166666666</v>
      </c>
    </row>
    <row r="7939" spans="1:20" x14ac:dyDescent="0.35">
      <c r="A7939" t="s">
        <v>122</v>
      </c>
      <c r="B7939" t="s">
        <v>123</v>
      </c>
      <c r="C7939" t="s">
        <v>93</v>
      </c>
      <c r="D7939" s="29">
        <v>46655</v>
      </c>
      <c r="E7939">
        <v>0</v>
      </c>
      <c r="F7939">
        <v>0</v>
      </c>
      <c r="G7939">
        <v>0</v>
      </c>
      <c r="H7939">
        <v>0</v>
      </c>
      <c r="L7939">
        <v>339.118292</v>
      </c>
      <c r="R7939">
        <v>339.118292</v>
      </c>
      <c r="S7939" t="s">
        <v>90</v>
      </c>
      <c r="T7939" s="297">
        <v>46311.754166666666</v>
      </c>
    </row>
    <row r="7940" spans="1:20" x14ac:dyDescent="0.35">
      <c r="A7940" t="s">
        <v>122</v>
      </c>
      <c r="B7940" t="s">
        <v>123</v>
      </c>
      <c r="C7940" t="s">
        <v>93</v>
      </c>
      <c r="D7940" s="29">
        <v>46656</v>
      </c>
      <c r="E7940">
        <v>0</v>
      </c>
      <c r="F7940">
        <v>0</v>
      </c>
      <c r="G7940">
        <v>0</v>
      </c>
      <c r="H7940">
        <v>0</v>
      </c>
      <c r="L7940">
        <v>339.118292</v>
      </c>
      <c r="R7940">
        <v>339.118292</v>
      </c>
      <c r="S7940" t="s">
        <v>90</v>
      </c>
      <c r="T7940" s="297">
        <v>46311.754166666666</v>
      </c>
    </row>
    <row r="7941" spans="1:20" x14ac:dyDescent="0.35">
      <c r="A7941" t="s">
        <v>122</v>
      </c>
      <c r="B7941" t="s">
        <v>123</v>
      </c>
      <c r="C7941" t="s">
        <v>93</v>
      </c>
      <c r="D7941" s="29">
        <v>46657</v>
      </c>
      <c r="E7941">
        <v>0</v>
      </c>
      <c r="F7941">
        <v>0</v>
      </c>
      <c r="G7941">
        <v>0</v>
      </c>
      <c r="H7941">
        <v>0</v>
      </c>
      <c r="L7941">
        <v>339.118292</v>
      </c>
      <c r="R7941">
        <v>339.118292</v>
      </c>
      <c r="S7941" t="s">
        <v>90</v>
      </c>
      <c r="T7941" s="297">
        <v>46311.754166666666</v>
      </c>
    </row>
    <row r="7942" spans="1:20" x14ac:dyDescent="0.35">
      <c r="A7942" t="s">
        <v>122</v>
      </c>
      <c r="B7942" t="s">
        <v>123</v>
      </c>
      <c r="C7942" t="s">
        <v>93</v>
      </c>
      <c r="D7942" s="29">
        <v>46658</v>
      </c>
      <c r="E7942">
        <v>0</v>
      </c>
      <c r="F7942">
        <v>0</v>
      </c>
      <c r="G7942">
        <v>0</v>
      </c>
      <c r="H7942">
        <v>0</v>
      </c>
      <c r="L7942">
        <v>339.118292</v>
      </c>
      <c r="R7942">
        <v>339.118292</v>
      </c>
      <c r="S7942" t="s">
        <v>90</v>
      </c>
      <c r="T7942" s="297">
        <v>46311.754166666666</v>
      </c>
    </row>
    <row r="7943" spans="1:20" x14ac:dyDescent="0.35">
      <c r="A7943" t="s">
        <v>122</v>
      </c>
      <c r="B7943" t="s">
        <v>123</v>
      </c>
      <c r="C7943" t="s">
        <v>93</v>
      </c>
      <c r="D7943" s="29">
        <v>46659</v>
      </c>
      <c r="E7943">
        <v>0</v>
      </c>
      <c r="F7943">
        <v>0</v>
      </c>
      <c r="G7943">
        <v>0</v>
      </c>
      <c r="H7943">
        <v>0</v>
      </c>
      <c r="L7943">
        <v>339.118292</v>
      </c>
      <c r="R7943">
        <v>339.118292</v>
      </c>
      <c r="S7943" t="s">
        <v>90</v>
      </c>
      <c r="T7943" s="297">
        <v>46311.754166666666</v>
      </c>
    </row>
    <row r="7944" spans="1:20" x14ac:dyDescent="0.35">
      <c r="A7944" t="s">
        <v>122</v>
      </c>
      <c r="B7944" t="s">
        <v>123</v>
      </c>
      <c r="C7944" t="s">
        <v>93</v>
      </c>
      <c r="D7944" s="29">
        <v>46660</v>
      </c>
      <c r="E7944">
        <v>0</v>
      </c>
      <c r="F7944">
        <v>0</v>
      </c>
      <c r="G7944">
        <v>0</v>
      </c>
      <c r="H7944">
        <v>0</v>
      </c>
      <c r="L7944">
        <v>339.118292</v>
      </c>
      <c r="R7944">
        <v>339.118292</v>
      </c>
      <c r="S7944" t="s">
        <v>90</v>
      </c>
      <c r="T7944" s="297">
        <v>46311.754166666666</v>
      </c>
    </row>
    <row r="7945" spans="1:20" x14ac:dyDescent="0.35">
      <c r="A7945" t="s">
        <v>122</v>
      </c>
      <c r="B7945" t="s">
        <v>123</v>
      </c>
      <c r="C7945" t="s">
        <v>93</v>
      </c>
      <c r="D7945" s="29">
        <v>46661</v>
      </c>
      <c r="E7945">
        <v>0</v>
      </c>
      <c r="F7945">
        <v>0</v>
      </c>
      <c r="G7945">
        <v>0</v>
      </c>
      <c r="H7945">
        <v>0</v>
      </c>
      <c r="L7945">
        <v>339.118292</v>
      </c>
      <c r="R7945">
        <v>339.118292</v>
      </c>
      <c r="S7945" t="s">
        <v>90</v>
      </c>
      <c r="T7945" s="297">
        <v>46311.754166666666</v>
      </c>
    </row>
    <row r="7946" spans="1:20" x14ac:dyDescent="0.35">
      <c r="A7946" t="s">
        <v>122</v>
      </c>
      <c r="B7946" t="s">
        <v>123</v>
      </c>
      <c r="C7946" t="s">
        <v>93</v>
      </c>
      <c r="D7946" s="29">
        <v>46662</v>
      </c>
      <c r="E7946">
        <v>0</v>
      </c>
      <c r="F7946">
        <v>0</v>
      </c>
      <c r="G7946">
        <v>0</v>
      </c>
      <c r="H7946">
        <v>0</v>
      </c>
      <c r="L7946">
        <v>339.118292</v>
      </c>
      <c r="R7946">
        <v>339.118292</v>
      </c>
      <c r="S7946" t="s">
        <v>90</v>
      </c>
      <c r="T7946" s="297">
        <v>46311.754166666666</v>
      </c>
    </row>
    <row r="7947" spans="1:20" x14ac:dyDescent="0.35">
      <c r="A7947" t="s">
        <v>122</v>
      </c>
      <c r="B7947" t="s">
        <v>123</v>
      </c>
      <c r="C7947" t="s">
        <v>93</v>
      </c>
      <c r="D7947" s="29">
        <v>46663</v>
      </c>
      <c r="E7947">
        <v>0</v>
      </c>
      <c r="F7947">
        <v>0</v>
      </c>
      <c r="G7947">
        <v>0</v>
      </c>
      <c r="H7947">
        <v>0</v>
      </c>
      <c r="L7947">
        <v>339.118292</v>
      </c>
      <c r="R7947">
        <v>339.118292</v>
      </c>
      <c r="S7947" t="s">
        <v>90</v>
      </c>
      <c r="T7947" s="297">
        <v>46311.754166666666</v>
      </c>
    </row>
    <row r="7948" spans="1:20" x14ac:dyDescent="0.35">
      <c r="A7948" t="s">
        <v>122</v>
      </c>
      <c r="B7948" t="s">
        <v>123</v>
      </c>
      <c r="C7948" t="s">
        <v>93</v>
      </c>
      <c r="D7948" s="29">
        <v>46664</v>
      </c>
      <c r="E7948">
        <v>0.16</v>
      </c>
      <c r="F7948">
        <v>0.14000000000000001</v>
      </c>
      <c r="G7948">
        <v>0.16</v>
      </c>
      <c r="H7948">
        <v>0.14000000000000001</v>
      </c>
      <c r="J7948">
        <v>285</v>
      </c>
      <c r="K7948">
        <v>290</v>
      </c>
      <c r="L7948">
        <v>339.118292</v>
      </c>
      <c r="R7948">
        <v>339.118292</v>
      </c>
      <c r="S7948" t="s">
        <v>90</v>
      </c>
      <c r="T7948" s="297">
        <v>46311.754166666666</v>
      </c>
    </row>
    <row r="7949" spans="1:20" x14ac:dyDescent="0.35">
      <c r="A7949" t="s">
        <v>122</v>
      </c>
      <c r="B7949" t="s">
        <v>123</v>
      </c>
      <c r="C7949" t="s">
        <v>93</v>
      </c>
      <c r="D7949" s="29">
        <v>46665</v>
      </c>
      <c r="E7949">
        <v>0.16</v>
      </c>
      <c r="F7949">
        <v>0.14000000000000001</v>
      </c>
      <c r="G7949">
        <v>0.16</v>
      </c>
      <c r="H7949">
        <v>0.14000000000000001</v>
      </c>
      <c r="J7949">
        <v>285</v>
      </c>
      <c r="K7949">
        <v>290</v>
      </c>
      <c r="L7949">
        <v>339.118292</v>
      </c>
      <c r="R7949">
        <v>339.118292</v>
      </c>
      <c r="S7949" t="s">
        <v>90</v>
      </c>
      <c r="T7949" s="297">
        <v>46311.754166666666</v>
      </c>
    </row>
    <row r="7950" spans="1:20" x14ac:dyDescent="0.35">
      <c r="A7950" t="s">
        <v>122</v>
      </c>
      <c r="B7950" t="s">
        <v>123</v>
      </c>
      <c r="C7950" t="s">
        <v>93</v>
      </c>
      <c r="D7950" s="29">
        <v>46666</v>
      </c>
      <c r="E7950">
        <v>0.16</v>
      </c>
      <c r="F7950">
        <v>0.14000000000000001</v>
      </c>
      <c r="G7950">
        <v>0.16</v>
      </c>
      <c r="H7950">
        <v>0.14000000000000001</v>
      </c>
      <c r="J7950">
        <v>285</v>
      </c>
      <c r="K7950">
        <v>290</v>
      </c>
      <c r="L7950">
        <v>339.118292</v>
      </c>
      <c r="R7950">
        <v>339.118292</v>
      </c>
      <c r="S7950" t="s">
        <v>90</v>
      </c>
      <c r="T7950" s="297">
        <v>46311.754166666666</v>
      </c>
    </row>
    <row r="7951" spans="1:20" x14ac:dyDescent="0.35">
      <c r="A7951" t="s">
        <v>122</v>
      </c>
      <c r="B7951" t="s">
        <v>123</v>
      </c>
      <c r="C7951" t="s">
        <v>93</v>
      </c>
      <c r="D7951" s="29">
        <v>46667</v>
      </c>
      <c r="E7951">
        <v>0.16</v>
      </c>
      <c r="F7951">
        <v>0.14000000000000001</v>
      </c>
      <c r="G7951">
        <v>0.16</v>
      </c>
      <c r="H7951">
        <v>0.14000000000000001</v>
      </c>
      <c r="J7951">
        <v>285</v>
      </c>
      <c r="K7951">
        <v>290</v>
      </c>
      <c r="L7951">
        <v>339.118292</v>
      </c>
      <c r="R7951">
        <v>339.118292</v>
      </c>
      <c r="S7951" t="s">
        <v>90</v>
      </c>
      <c r="T7951" s="297">
        <v>46311.754166666666</v>
      </c>
    </row>
    <row r="7952" spans="1:20" x14ac:dyDescent="0.35">
      <c r="A7952" t="s">
        <v>122</v>
      </c>
      <c r="B7952" t="s">
        <v>123</v>
      </c>
      <c r="C7952" t="s">
        <v>93</v>
      </c>
      <c r="D7952" s="29">
        <v>46668</v>
      </c>
      <c r="E7952">
        <v>0.16</v>
      </c>
      <c r="F7952">
        <v>0.14000000000000001</v>
      </c>
      <c r="G7952">
        <v>0.16</v>
      </c>
      <c r="H7952">
        <v>0.14000000000000001</v>
      </c>
      <c r="J7952">
        <v>285</v>
      </c>
      <c r="K7952">
        <v>290</v>
      </c>
      <c r="L7952">
        <v>339.118292</v>
      </c>
      <c r="R7952">
        <v>339.118292</v>
      </c>
      <c r="S7952" t="s">
        <v>90</v>
      </c>
      <c r="T7952" s="297">
        <v>46311.754166666666</v>
      </c>
    </row>
    <row r="7953" spans="1:20" x14ac:dyDescent="0.35">
      <c r="A7953" t="s">
        <v>122</v>
      </c>
      <c r="B7953" t="s">
        <v>123</v>
      </c>
      <c r="C7953" t="s">
        <v>93</v>
      </c>
      <c r="D7953" s="29">
        <v>46669</v>
      </c>
      <c r="E7953">
        <v>0.22</v>
      </c>
      <c r="F7953">
        <v>0.14000000000000001</v>
      </c>
      <c r="G7953">
        <v>0.22</v>
      </c>
      <c r="H7953">
        <v>0.14000000000000001</v>
      </c>
      <c r="J7953">
        <v>265</v>
      </c>
      <c r="K7953">
        <v>290</v>
      </c>
      <c r="L7953">
        <v>339.118292</v>
      </c>
      <c r="R7953">
        <v>339.118292</v>
      </c>
      <c r="S7953" t="s">
        <v>90</v>
      </c>
      <c r="T7953" s="297">
        <v>46311.754166666666</v>
      </c>
    </row>
    <row r="7954" spans="1:20" x14ac:dyDescent="0.35">
      <c r="A7954" t="s">
        <v>122</v>
      </c>
      <c r="B7954" t="s">
        <v>123</v>
      </c>
      <c r="C7954" t="s">
        <v>93</v>
      </c>
      <c r="D7954" s="29">
        <v>46670</v>
      </c>
      <c r="E7954">
        <v>0.22</v>
      </c>
      <c r="F7954">
        <v>0.14000000000000001</v>
      </c>
      <c r="G7954">
        <v>0.22</v>
      </c>
      <c r="H7954">
        <v>0.14000000000000001</v>
      </c>
      <c r="J7954">
        <v>265</v>
      </c>
      <c r="K7954">
        <v>290</v>
      </c>
      <c r="L7954">
        <v>339.118292</v>
      </c>
      <c r="R7954">
        <v>339.118292</v>
      </c>
      <c r="S7954" t="s">
        <v>90</v>
      </c>
      <c r="T7954" s="297">
        <v>46311.754166666666</v>
      </c>
    </row>
    <row r="7955" spans="1:20" x14ac:dyDescent="0.35">
      <c r="A7955" t="s">
        <v>122</v>
      </c>
      <c r="B7955" t="s">
        <v>123</v>
      </c>
      <c r="C7955" t="s">
        <v>93</v>
      </c>
      <c r="D7955" s="29">
        <v>46671</v>
      </c>
      <c r="E7955">
        <v>0.16</v>
      </c>
      <c r="F7955">
        <v>0.14000000000000001</v>
      </c>
      <c r="G7955">
        <v>0.16</v>
      </c>
      <c r="H7955">
        <v>0.14000000000000001</v>
      </c>
      <c r="J7955">
        <v>285</v>
      </c>
      <c r="K7955">
        <v>290</v>
      </c>
      <c r="L7955">
        <v>339.118292</v>
      </c>
      <c r="R7955">
        <v>339.118292</v>
      </c>
      <c r="S7955" t="s">
        <v>90</v>
      </c>
      <c r="T7955" s="297">
        <v>46311.754166666666</v>
      </c>
    </row>
    <row r="7956" spans="1:20" x14ac:dyDescent="0.35">
      <c r="A7956" t="s">
        <v>122</v>
      </c>
      <c r="B7956" t="s">
        <v>123</v>
      </c>
      <c r="C7956" t="s">
        <v>93</v>
      </c>
      <c r="D7956" s="29">
        <v>46672</v>
      </c>
      <c r="E7956">
        <v>0.16</v>
      </c>
      <c r="F7956">
        <v>0.14000000000000001</v>
      </c>
      <c r="G7956">
        <v>0.16</v>
      </c>
      <c r="H7956">
        <v>0.14000000000000001</v>
      </c>
      <c r="J7956">
        <v>285</v>
      </c>
      <c r="K7956">
        <v>290</v>
      </c>
      <c r="L7956">
        <v>339.118292</v>
      </c>
      <c r="R7956">
        <v>339.118292</v>
      </c>
      <c r="S7956" t="s">
        <v>90</v>
      </c>
      <c r="T7956" s="297">
        <v>46311.754166666666</v>
      </c>
    </row>
    <row r="7957" spans="1:20" x14ac:dyDescent="0.35">
      <c r="A7957" t="s">
        <v>122</v>
      </c>
      <c r="B7957" t="s">
        <v>123</v>
      </c>
      <c r="C7957" t="s">
        <v>93</v>
      </c>
      <c r="D7957" s="29">
        <v>46673</v>
      </c>
      <c r="E7957">
        <v>0.16</v>
      </c>
      <c r="F7957">
        <v>0.14000000000000001</v>
      </c>
      <c r="G7957">
        <v>0.16</v>
      </c>
      <c r="H7957">
        <v>0.14000000000000001</v>
      </c>
      <c r="J7957">
        <v>285</v>
      </c>
      <c r="K7957">
        <v>290</v>
      </c>
      <c r="L7957">
        <v>339.118292</v>
      </c>
      <c r="R7957">
        <v>339.118292</v>
      </c>
      <c r="S7957" t="s">
        <v>90</v>
      </c>
      <c r="T7957" s="297">
        <v>46311.754166666666</v>
      </c>
    </row>
    <row r="7958" spans="1:20" x14ac:dyDescent="0.35">
      <c r="A7958" t="s">
        <v>122</v>
      </c>
      <c r="B7958" t="s">
        <v>123</v>
      </c>
      <c r="C7958" t="s">
        <v>93</v>
      </c>
      <c r="D7958" s="29">
        <v>46674</v>
      </c>
      <c r="E7958">
        <v>0.16</v>
      </c>
      <c r="F7958">
        <v>0.14000000000000001</v>
      </c>
      <c r="G7958">
        <v>0.16</v>
      </c>
      <c r="H7958">
        <v>0.14000000000000001</v>
      </c>
      <c r="J7958">
        <v>285</v>
      </c>
      <c r="K7958">
        <v>290</v>
      </c>
      <c r="L7958">
        <v>339.118292</v>
      </c>
      <c r="R7958">
        <v>339.118292</v>
      </c>
      <c r="S7958" t="s">
        <v>90</v>
      </c>
      <c r="T7958" s="297">
        <v>46311.754166666666</v>
      </c>
    </row>
    <row r="7959" spans="1:20" x14ac:dyDescent="0.35">
      <c r="A7959" t="s">
        <v>122</v>
      </c>
      <c r="B7959" t="s">
        <v>123</v>
      </c>
      <c r="C7959" t="s">
        <v>93</v>
      </c>
      <c r="D7959" s="29">
        <v>46675</v>
      </c>
      <c r="E7959">
        <v>0.16</v>
      </c>
      <c r="F7959">
        <v>0.14000000000000001</v>
      </c>
      <c r="G7959">
        <v>0.16</v>
      </c>
      <c r="H7959">
        <v>0.14000000000000001</v>
      </c>
      <c r="J7959">
        <v>285</v>
      </c>
      <c r="K7959">
        <v>290</v>
      </c>
      <c r="L7959">
        <v>339.118292</v>
      </c>
      <c r="R7959">
        <v>339.118292</v>
      </c>
      <c r="S7959" t="s">
        <v>90</v>
      </c>
      <c r="T7959" s="297">
        <v>46311.754166666666</v>
      </c>
    </row>
    <row r="7960" spans="1:20" x14ac:dyDescent="0.35">
      <c r="A7960" t="s">
        <v>122</v>
      </c>
      <c r="B7960" t="s">
        <v>123</v>
      </c>
      <c r="C7960" t="s">
        <v>93</v>
      </c>
      <c r="D7960" s="29">
        <v>46676</v>
      </c>
      <c r="E7960">
        <v>0.22</v>
      </c>
      <c r="F7960">
        <v>0.14000000000000001</v>
      </c>
      <c r="G7960">
        <v>0.22</v>
      </c>
      <c r="H7960">
        <v>0.14000000000000001</v>
      </c>
      <c r="J7960">
        <v>265</v>
      </c>
      <c r="K7960">
        <v>290</v>
      </c>
      <c r="L7960">
        <v>339.118292</v>
      </c>
      <c r="R7960">
        <v>339.118292</v>
      </c>
      <c r="S7960" t="s">
        <v>90</v>
      </c>
      <c r="T7960" s="297">
        <v>46311.754166666666</v>
      </c>
    </row>
    <row r="7961" spans="1:20" x14ac:dyDescent="0.35">
      <c r="A7961" t="s">
        <v>122</v>
      </c>
      <c r="B7961" t="s">
        <v>123</v>
      </c>
      <c r="C7961" t="s">
        <v>93</v>
      </c>
      <c r="D7961" s="29">
        <v>46677</v>
      </c>
      <c r="E7961">
        <v>0.22</v>
      </c>
      <c r="F7961">
        <v>0.14000000000000001</v>
      </c>
      <c r="G7961">
        <v>0.22</v>
      </c>
      <c r="H7961">
        <v>0.14000000000000001</v>
      </c>
      <c r="J7961">
        <v>265</v>
      </c>
      <c r="K7961">
        <v>290</v>
      </c>
      <c r="L7961">
        <v>339.118292</v>
      </c>
      <c r="R7961">
        <v>339.118292</v>
      </c>
      <c r="S7961" t="s">
        <v>90</v>
      </c>
      <c r="T7961" s="297">
        <v>46311.754166666666</v>
      </c>
    </row>
    <row r="7962" spans="1:20" x14ac:dyDescent="0.35">
      <c r="A7962" t="s">
        <v>122</v>
      </c>
      <c r="B7962" t="s">
        <v>123</v>
      </c>
      <c r="C7962" t="s">
        <v>93</v>
      </c>
      <c r="D7962" s="29">
        <v>46678</v>
      </c>
      <c r="E7962">
        <v>0.16</v>
      </c>
      <c r="F7962">
        <v>0.14000000000000001</v>
      </c>
      <c r="G7962">
        <v>0.16</v>
      </c>
      <c r="H7962">
        <v>0.14000000000000001</v>
      </c>
      <c r="J7962">
        <v>285</v>
      </c>
      <c r="K7962">
        <v>290</v>
      </c>
      <c r="L7962">
        <v>339.118292</v>
      </c>
      <c r="R7962">
        <v>339.118292</v>
      </c>
      <c r="S7962" t="s">
        <v>90</v>
      </c>
      <c r="T7962" s="297">
        <v>46311.754166666666</v>
      </c>
    </row>
    <row r="7963" spans="1:20" x14ac:dyDescent="0.35">
      <c r="A7963" t="s">
        <v>122</v>
      </c>
      <c r="B7963" t="s">
        <v>123</v>
      </c>
      <c r="C7963" t="s">
        <v>93</v>
      </c>
      <c r="D7963" s="29">
        <v>46679</v>
      </c>
      <c r="E7963">
        <v>0.16</v>
      </c>
      <c r="F7963">
        <v>0.14000000000000001</v>
      </c>
      <c r="G7963">
        <v>0.16</v>
      </c>
      <c r="H7963">
        <v>0.14000000000000001</v>
      </c>
      <c r="J7963">
        <v>285</v>
      </c>
      <c r="K7963">
        <v>290</v>
      </c>
      <c r="L7963">
        <v>339.118292</v>
      </c>
      <c r="R7963">
        <v>339.118292</v>
      </c>
      <c r="S7963" t="s">
        <v>90</v>
      </c>
      <c r="T7963" s="297">
        <v>46311.754166666666</v>
      </c>
    </row>
    <row r="7964" spans="1:20" x14ac:dyDescent="0.35">
      <c r="A7964" t="s">
        <v>122</v>
      </c>
      <c r="B7964" t="s">
        <v>123</v>
      </c>
      <c r="C7964" t="s">
        <v>93</v>
      </c>
      <c r="D7964" s="29">
        <v>46680</v>
      </c>
      <c r="E7964">
        <v>0.16</v>
      </c>
      <c r="F7964">
        <v>0.14000000000000001</v>
      </c>
      <c r="G7964">
        <v>0.16</v>
      </c>
      <c r="H7964">
        <v>0.14000000000000001</v>
      </c>
      <c r="J7964">
        <v>285</v>
      </c>
      <c r="K7964">
        <v>290</v>
      </c>
      <c r="L7964">
        <v>339.118292</v>
      </c>
      <c r="R7964">
        <v>339.118292</v>
      </c>
      <c r="S7964" t="s">
        <v>90</v>
      </c>
      <c r="T7964" s="297">
        <v>46311.754166666666</v>
      </c>
    </row>
    <row r="7965" spans="1:20" x14ac:dyDescent="0.35">
      <c r="A7965" t="s">
        <v>122</v>
      </c>
      <c r="B7965" t="s">
        <v>123</v>
      </c>
      <c r="C7965" t="s">
        <v>93</v>
      </c>
      <c r="D7965" s="29">
        <v>46681</v>
      </c>
      <c r="E7965">
        <v>0.16</v>
      </c>
      <c r="F7965">
        <v>0.14000000000000001</v>
      </c>
      <c r="G7965">
        <v>0.16</v>
      </c>
      <c r="H7965">
        <v>0.14000000000000001</v>
      </c>
      <c r="J7965">
        <v>285</v>
      </c>
      <c r="K7965">
        <v>290</v>
      </c>
      <c r="L7965">
        <v>339.118292</v>
      </c>
      <c r="R7965">
        <v>339.118292</v>
      </c>
      <c r="S7965" t="s">
        <v>90</v>
      </c>
      <c r="T7965" s="297">
        <v>46311.754166666666</v>
      </c>
    </row>
    <row r="7966" spans="1:20" x14ac:dyDescent="0.35">
      <c r="A7966" t="s">
        <v>122</v>
      </c>
      <c r="B7966" t="s">
        <v>123</v>
      </c>
      <c r="C7966" t="s">
        <v>93</v>
      </c>
      <c r="D7966" s="29">
        <v>46682</v>
      </c>
      <c r="E7966">
        <v>0.16</v>
      </c>
      <c r="F7966">
        <v>0.14000000000000001</v>
      </c>
      <c r="G7966">
        <v>0.16</v>
      </c>
      <c r="H7966">
        <v>0.14000000000000001</v>
      </c>
      <c r="J7966">
        <v>285</v>
      </c>
      <c r="K7966">
        <v>290</v>
      </c>
      <c r="L7966">
        <v>339.118292</v>
      </c>
      <c r="R7966">
        <v>339.118292</v>
      </c>
      <c r="S7966" t="s">
        <v>90</v>
      </c>
      <c r="T7966" s="297">
        <v>46311.754166666666</v>
      </c>
    </row>
    <row r="7967" spans="1:20" x14ac:dyDescent="0.35">
      <c r="A7967" t="s">
        <v>122</v>
      </c>
      <c r="B7967" t="s">
        <v>123</v>
      </c>
      <c r="C7967" t="s">
        <v>93</v>
      </c>
      <c r="D7967" s="29">
        <v>46683</v>
      </c>
      <c r="E7967">
        <v>0.16</v>
      </c>
      <c r="F7967">
        <v>0.14000000000000001</v>
      </c>
      <c r="G7967">
        <v>0.16</v>
      </c>
      <c r="H7967">
        <v>0.14000000000000001</v>
      </c>
      <c r="J7967">
        <v>285</v>
      </c>
      <c r="K7967">
        <v>290</v>
      </c>
      <c r="L7967">
        <v>339.118292</v>
      </c>
      <c r="R7967">
        <v>339.118292</v>
      </c>
      <c r="S7967" t="s">
        <v>90</v>
      </c>
      <c r="T7967" s="297">
        <v>46311.754166666666</v>
      </c>
    </row>
    <row r="7968" spans="1:20" x14ac:dyDescent="0.35">
      <c r="A7968" t="s">
        <v>122</v>
      </c>
      <c r="B7968" t="s">
        <v>123</v>
      </c>
      <c r="C7968" t="s">
        <v>93</v>
      </c>
      <c r="D7968" s="29">
        <v>46684</v>
      </c>
      <c r="E7968">
        <v>0.16</v>
      </c>
      <c r="F7968">
        <v>0.14000000000000001</v>
      </c>
      <c r="G7968">
        <v>0.16</v>
      </c>
      <c r="H7968">
        <v>0.14000000000000001</v>
      </c>
      <c r="J7968">
        <v>285</v>
      </c>
      <c r="K7968">
        <v>290</v>
      </c>
      <c r="L7968">
        <v>339.118292</v>
      </c>
      <c r="R7968">
        <v>339.118292</v>
      </c>
      <c r="S7968" t="s">
        <v>90</v>
      </c>
      <c r="T7968" s="297">
        <v>46311.754166666666</v>
      </c>
    </row>
    <row r="7969" spans="1:20" x14ac:dyDescent="0.35">
      <c r="A7969" t="s">
        <v>122</v>
      </c>
      <c r="B7969" t="s">
        <v>123</v>
      </c>
      <c r="C7969" t="s">
        <v>93</v>
      </c>
      <c r="D7969" s="29">
        <v>46685</v>
      </c>
      <c r="E7969">
        <v>0</v>
      </c>
      <c r="F7969">
        <v>0</v>
      </c>
      <c r="G7969">
        <v>0</v>
      </c>
      <c r="H7969">
        <v>0</v>
      </c>
      <c r="L7969">
        <v>339.118292</v>
      </c>
      <c r="R7969">
        <v>339.118292</v>
      </c>
      <c r="S7969" t="s">
        <v>90</v>
      </c>
      <c r="T7969" s="297">
        <v>46311.754166666666</v>
      </c>
    </row>
    <row r="7970" spans="1:20" x14ac:dyDescent="0.35">
      <c r="A7970" t="s">
        <v>122</v>
      </c>
      <c r="B7970" t="s">
        <v>123</v>
      </c>
      <c r="C7970" t="s">
        <v>93</v>
      </c>
      <c r="D7970" s="29">
        <v>46686</v>
      </c>
      <c r="E7970">
        <v>0</v>
      </c>
      <c r="F7970">
        <v>0</v>
      </c>
      <c r="G7970">
        <v>0</v>
      </c>
      <c r="H7970">
        <v>0</v>
      </c>
      <c r="L7970">
        <v>339.118292</v>
      </c>
      <c r="R7970">
        <v>339.118292</v>
      </c>
      <c r="S7970" t="s">
        <v>90</v>
      </c>
      <c r="T7970" s="297">
        <v>46311.754166666666</v>
      </c>
    </row>
    <row r="7971" spans="1:20" x14ac:dyDescent="0.35">
      <c r="A7971" t="s">
        <v>122</v>
      </c>
      <c r="B7971" t="s">
        <v>123</v>
      </c>
      <c r="C7971" t="s">
        <v>93</v>
      </c>
      <c r="D7971" s="29">
        <v>46687</v>
      </c>
      <c r="E7971">
        <v>0</v>
      </c>
      <c r="F7971">
        <v>0</v>
      </c>
      <c r="G7971">
        <v>0</v>
      </c>
      <c r="H7971">
        <v>0</v>
      </c>
      <c r="L7971">
        <v>339.118292</v>
      </c>
      <c r="R7971">
        <v>339.118292</v>
      </c>
      <c r="S7971" t="s">
        <v>90</v>
      </c>
      <c r="T7971" s="297">
        <v>46311.754166666666</v>
      </c>
    </row>
    <row r="7972" spans="1:20" x14ac:dyDescent="0.35">
      <c r="A7972" t="s">
        <v>122</v>
      </c>
      <c r="B7972" t="s">
        <v>123</v>
      </c>
      <c r="C7972" t="s">
        <v>93</v>
      </c>
      <c r="D7972" s="29">
        <v>46688</v>
      </c>
      <c r="E7972">
        <v>0</v>
      </c>
      <c r="F7972">
        <v>0</v>
      </c>
      <c r="G7972">
        <v>0</v>
      </c>
      <c r="H7972">
        <v>0</v>
      </c>
      <c r="L7972">
        <v>339.118292</v>
      </c>
      <c r="R7972">
        <v>339.118292</v>
      </c>
      <c r="S7972" t="s">
        <v>90</v>
      </c>
      <c r="T7972" s="297">
        <v>46311.754166666666</v>
      </c>
    </row>
    <row r="7973" spans="1:20" x14ac:dyDescent="0.35">
      <c r="A7973" t="s">
        <v>122</v>
      </c>
      <c r="B7973" t="s">
        <v>123</v>
      </c>
      <c r="C7973" t="s">
        <v>93</v>
      </c>
      <c r="D7973" s="29">
        <v>46689</v>
      </c>
      <c r="E7973">
        <v>0</v>
      </c>
      <c r="F7973">
        <v>0</v>
      </c>
      <c r="G7973">
        <v>0</v>
      </c>
      <c r="H7973">
        <v>0</v>
      </c>
      <c r="L7973">
        <v>339.118292</v>
      </c>
      <c r="R7973">
        <v>339.118292</v>
      </c>
      <c r="S7973" t="s">
        <v>90</v>
      </c>
      <c r="T7973" s="297">
        <v>46311.754166666666</v>
      </c>
    </row>
    <row r="7974" spans="1:20" x14ac:dyDescent="0.35">
      <c r="A7974" t="s">
        <v>122</v>
      </c>
      <c r="B7974" t="s">
        <v>123</v>
      </c>
      <c r="C7974" t="s">
        <v>93</v>
      </c>
      <c r="D7974" s="29">
        <v>46690</v>
      </c>
      <c r="E7974">
        <v>0</v>
      </c>
      <c r="F7974">
        <v>0</v>
      </c>
      <c r="G7974">
        <v>0</v>
      </c>
      <c r="H7974">
        <v>0</v>
      </c>
      <c r="L7974">
        <v>339.118292</v>
      </c>
      <c r="R7974">
        <v>339.118292</v>
      </c>
      <c r="S7974" t="s">
        <v>90</v>
      </c>
      <c r="T7974" s="297">
        <v>46311.754166666666</v>
      </c>
    </row>
    <row r="7975" spans="1:20" x14ac:dyDescent="0.35">
      <c r="A7975" t="s">
        <v>122</v>
      </c>
      <c r="B7975" t="s">
        <v>123</v>
      </c>
      <c r="C7975" t="s">
        <v>93</v>
      </c>
      <c r="D7975" s="29">
        <v>46691</v>
      </c>
      <c r="E7975">
        <v>0</v>
      </c>
      <c r="F7975">
        <v>0</v>
      </c>
      <c r="G7975">
        <v>0</v>
      </c>
      <c r="H7975">
        <v>0</v>
      </c>
      <c r="L7975">
        <v>339.118292</v>
      </c>
      <c r="R7975">
        <v>339.118292</v>
      </c>
      <c r="S7975" t="s">
        <v>90</v>
      </c>
      <c r="T7975" s="297">
        <v>46311.754166666666</v>
      </c>
    </row>
    <row r="7976" spans="1:20" x14ac:dyDescent="0.35">
      <c r="A7976" t="s">
        <v>122</v>
      </c>
      <c r="B7976" t="s">
        <v>123</v>
      </c>
      <c r="C7976" t="s">
        <v>93</v>
      </c>
      <c r="D7976" s="29">
        <v>46692</v>
      </c>
      <c r="E7976">
        <v>0</v>
      </c>
      <c r="F7976">
        <v>0</v>
      </c>
      <c r="G7976">
        <v>0</v>
      </c>
      <c r="H7976">
        <v>0</v>
      </c>
      <c r="L7976">
        <v>339.118292</v>
      </c>
      <c r="R7976">
        <v>339.118292</v>
      </c>
      <c r="S7976" t="s">
        <v>90</v>
      </c>
      <c r="T7976" s="297">
        <v>46311.754166666666</v>
      </c>
    </row>
    <row r="7977" spans="1:20" x14ac:dyDescent="0.35">
      <c r="A7977" t="s">
        <v>122</v>
      </c>
      <c r="B7977" t="s">
        <v>123</v>
      </c>
      <c r="C7977" t="s">
        <v>93</v>
      </c>
      <c r="D7977" s="29">
        <v>46693</v>
      </c>
      <c r="E7977">
        <v>0</v>
      </c>
      <c r="F7977">
        <v>0</v>
      </c>
      <c r="G7977">
        <v>0</v>
      </c>
      <c r="H7977">
        <v>0</v>
      </c>
      <c r="L7977">
        <v>339.118292</v>
      </c>
      <c r="R7977">
        <v>339.118292</v>
      </c>
      <c r="S7977" t="s">
        <v>90</v>
      </c>
      <c r="T7977" s="297">
        <v>46311.754166666666</v>
      </c>
    </row>
    <row r="7978" spans="1:20" x14ac:dyDescent="0.35">
      <c r="A7978" t="s">
        <v>122</v>
      </c>
      <c r="B7978" t="s">
        <v>123</v>
      </c>
      <c r="C7978" t="s">
        <v>93</v>
      </c>
      <c r="D7978" s="29">
        <v>46694</v>
      </c>
      <c r="E7978">
        <v>0</v>
      </c>
      <c r="F7978">
        <v>0</v>
      </c>
      <c r="G7978">
        <v>0</v>
      </c>
      <c r="H7978">
        <v>0</v>
      </c>
      <c r="L7978">
        <v>339.118292</v>
      </c>
      <c r="R7978">
        <v>339.118292</v>
      </c>
      <c r="S7978" t="s">
        <v>90</v>
      </c>
      <c r="T7978" s="297">
        <v>46311.754166666666</v>
      </c>
    </row>
    <row r="7979" spans="1:20" x14ac:dyDescent="0.35">
      <c r="A7979" t="s">
        <v>122</v>
      </c>
      <c r="B7979" t="s">
        <v>123</v>
      </c>
      <c r="C7979" t="s">
        <v>93</v>
      </c>
      <c r="D7979" s="29">
        <v>46695</v>
      </c>
      <c r="E7979">
        <v>0</v>
      </c>
      <c r="F7979">
        <v>0</v>
      </c>
      <c r="G7979">
        <v>0</v>
      </c>
      <c r="H7979">
        <v>0</v>
      </c>
      <c r="L7979">
        <v>339.118292</v>
      </c>
      <c r="R7979">
        <v>339.118292</v>
      </c>
      <c r="S7979" t="s">
        <v>90</v>
      </c>
      <c r="T7979" s="297">
        <v>46311.754166666666</v>
      </c>
    </row>
    <row r="7980" spans="1:20" x14ac:dyDescent="0.35">
      <c r="A7980" t="s">
        <v>122</v>
      </c>
      <c r="B7980" t="s">
        <v>123</v>
      </c>
      <c r="C7980" t="s">
        <v>93</v>
      </c>
      <c r="D7980" s="29">
        <v>46696</v>
      </c>
      <c r="E7980">
        <v>0</v>
      </c>
      <c r="F7980">
        <v>0</v>
      </c>
      <c r="G7980">
        <v>0</v>
      </c>
      <c r="H7980">
        <v>0</v>
      </c>
      <c r="L7980">
        <v>339.118292</v>
      </c>
      <c r="R7980">
        <v>339.118292</v>
      </c>
      <c r="S7980" t="s">
        <v>90</v>
      </c>
      <c r="T7980" s="297">
        <v>46311.754166666666</v>
      </c>
    </row>
    <row r="7981" spans="1:20" x14ac:dyDescent="0.35">
      <c r="A7981" t="s">
        <v>122</v>
      </c>
      <c r="B7981" t="s">
        <v>123</v>
      </c>
      <c r="C7981" t="s">
        <v>93</v>
      </c>
      <c r="D7981" s="29">
        <v>46697</v>
      </c>
      <c r="E7981">
        <v>0</v>
      </c>
      <c r="F7981">
        <v>0</v>
      </c>
      <c r="G7981">
        <v>0</v>
      </c>
      <c r="H7981">
        <v>0</v>
      </c>
      <c r="L7981">
        <v>339.118292</v>
      </c>
      <c r="R7981">
        <v>339.118292</v>
      </c>
      <c r="S7981" t="s">
        <v>90</v>
      </c>
      <c r="T7981" s="297">
        <v>46311.754166666666</v>
      </c>
    </row>
    <row r="7982" spans="1:20" x14ac:dyDescent="0.35">
      <c r="A7982" t="s">
        <v>122</v>
      </c>
      <c r="B7982" t="s">
        <v>123</v>
      </c>
      <c r="C7982" t="s">
        <v>93</v>
      </c>
      <c r="D7982" s="29">
        <v>46698</v>
      </c>
      <c r="E7982">
        <v>0</v>
      </c>
      <c r="F7982">
        <v>0</v>
      </c>
      <c r="G7982">
        <v>0</v>
      </c>
      <c r="H7982">
        <v>0</v>
      </c>
      <c r="L7982">
        <v>339.118292</v>
      </c>
      <c r="R7982">
        <v>339.118292</v>
      </c>
      <c r="S7982" t="s">
        <v>90</v>
      </c>
      <c r="T7982" s="297">
        <v>46311.754166666666</v>
      </c>
    </row>
    <row r="7983" spans="1:20" x14ac:dyDescent="0.35">
      <c r="A7983" t="s">
        <v>122</v>
      </c>
      <c r="B7983" t="s">
        <v>123</v>
      </c>
      <c r="C7983" t="s">
        <v>93</v>
      </c>
      <c r="D7983" s="29">
        <v>46699</v>
      </c>
      <c r="E7983">
        <v>0</v>
      </c>
      <c r="F7983">
        <v>0</v>
      </c>
      <c r="G7983">
        <v>0</v>
      </c>
      <c r="H7983">
        <v>0</v>
      </c>
      <c r="L7983">
        <v>339.118292</v>
      </c>
      <c r="R7983">
        <v>339.118292</v>
      </c>
      <c r="S7983" t="s">
        <v>90</v>
      </c>
      <c r="T7983" s="297">
        <v>46311.754166666666</v>
      </c>
    </row>
    <row r="7984" spans="1:20" x14ac:dyDescent="0.35">
      <c r="A7984" t="s">
        <v>122</v>
      </c>
      <c r="B7984" t="s">
        <v>123</v>
      </c>
      <c r="C7984" t="s">
        <v>93</v>
      </c>
      <c r="D7984" s="29">
        <v>46700</v>
      </c>
      <c r="E7984">
        <v>0</v>
      </c>
      <c r="F7984">
        <v>0</v>
      </c>
      <c r="G7984">
        <v>0</v>
      </c>
      <c r="H7984">
        <v>0</v>
      </c>
      <c r="L7984">
        <v>339.118292</v>
      </c>
      <c r="R7984">
        <v>339.118292</v>
      </c>
      <c r="S7984" t="s">
        <v>90</v>
      </c>
      <c r="T7984" s="297">
        <v>46311.754166666666</v>
      </c>
    </row>
    <row r="7985" spans="1:20" x14ac:dyDescent="0.35">
      <c r="A7985" t="s">
        <v>122</v>
      </c>
      <c r="B7985" t="s">
        <v>123</v>
      </c>
      <c r="C7985" t="s">
        <v>93</v>
      </c>
      <c r="D7985" s="29">
        <v>46701</v>
      </c>
      <c r="E7985">
        <v>0</v>
      </c>
      <c r="F7985">
        <v>0</v>
      </c>
      <c r="G7985">
        <v>0</v>
      </c>
      <c r="H7985">
        <v>0</v>
      </c>
      <c r="L7985">
        <v>339.118292</v>
      </c>
      <c r="R7985">
        <v>339.118292</v>
      </c>
      <c r="S7985" t="s">
        <v>90</v>
      </c>
      <c r="T7985" s="297">
        <v>46311.754166666666</v>
      </c>
    </row>
    <row r="7986" spans="1:20" x14ac:dyDescent="0.35">
      <c r="A7986" t="s">
        <v>122</v>
      </c>
      <c r="B7986" t="s">
        <v>123</v>
      </c>
      <c r="C7986" t="s">
        <v>93</v>
      </c>
      <c r="D7986" s="29">
        <v>46702</v>
      </c>
      <c r="E7986">
        <v>0</v>
      </c>
      <c r="F7986">
        <v>0</v>
      </c>
      <c r="G7986">
        <v>0</v>
      </c>
      <c r="H7986">
        <v>0</v>
      </c>
      <c r="L7986">
        <v>339.118292</v>
      </c>
      <c r="R7986">
        <v>339.118292</v>
      </c>
      <c r="S7986" t="s">
        <v>90</v>
      </c>
      <c r="T7986" s="297">
        <v>46311.754166666666</v>
      </c>
    </row>
    <row r="7987" spans="1:20" x14ac:dyDescent="0.35">
      <c r="A7987" t="s">
        <v>122</v>
      </c>
      <c r="B7987" t="s">
        <v>123</v>
      </c>
      <c r="C7987" t="s">
        <v>93</v>
      </c>
      <c r="D7987" s="29">
        <v>46703</v>
      </c>
      <c r="E7987">
        <v>0</v>
      </c>
      <c r="F7987">
        <v>0</v>
      </c>
      <c r="G7987">
        <v>0</v>
      </c>
      <c r="H7987">
        <v>0</v>
      </c>
      <c r="L7987">
        <v>339.118292</v>
      </c>
      <c r="R7987">
        <v>339.118292</v>
      </c>
      <c r="S7987" t="s">
        <v>90</v>
      </c>
      <c r="T7987" s="297">
        <v>46311.754166666666</v>
      </c>
    </row>
    <row r="7988" spans="1:20" x14ac:dyDescent="0.35">
      <c r="A7988" t="s">
        <v>122</v>
      </c>
      <c r="B7988" t="s">
        <v>123</v>
      </c>
      <c r="C7988" t="s">
        <v>93</v>
      </c>
      <c r="D7988" s="29">
        <v>46704</v>
      </c>
      <c r="E7988">
        <v>0</v>
      </c>
      <c r="F7988">
        <v>0</v>
      </c>
      <c r="G7988">
        <v>0</v>
      </c>
      <c r="H7988">
        <v>0</v>
      </c>
      <c r="L7988">
        <v>339.118292</v>
      </c>
      <c r="R7988">
        <v>339.118292</v>
      </c>
      <c r="S7988" t="s">
        <v>90</v>
      </c>
      <c r="T7988" s="297">
        <v>46311.754166666666</v>
      </c>
    </row>
    <row r="7989" spans="1:20" x14ac:dyDescent="0.35">
      <c r="A7989" t="s">
        <v>122</v>
      </c>
      <c r="B7989" t="s">
        <v>123</v>
      </c>
      <c r="C7989" t="s">
        <v>93</v>
      </c>
      <c r="D7989" s="29">
        <v>46705</v>
      </c>
      <c r="E7989">
        <v>0</v>
      </c>
      <c r="F7989">
        <v>0</v>
      </c>
      <c r="G7989">
        <v>0</v>
      </c>
      <c r="H7989">
        <v>0</v>
      </c>
      <c r="L7989">
        <v>339.118292</v>
      </c>
      <c r="R7989">
        <v>339.118292</v>
      </c>
      <c r="S7989" t="s">
        <v>90</v>
      </c>
      <c r="T7989" s="297">
        <v>46311.754166666666</v>
      </c>
    </row>
    <row r="7990" spans="1:20" x14ac:dyDescent="0.35">
      <c r="A7990" t="s">
        <v>122</v>
      </c>
      <c r="B7990" t="s">
        <v>123</v>
      </c>
      <c r="C7990" t="s">
        <v>93</v>
      </c>
      <c r="D7990" s="29">
        <v>46706</v>
      </c>
      <c r="E7990">
        <v>0</v>
      </c>
      <c r="F7990">
        <v>0</v>
      </c>
      <c r="G7990">
        <v>0</v>
      </c>
      <c r="H7990">
        <v>0</v>
      </c>
      <c r="L7990">
        <v>339.118292</v>
      </c>
      <c r="R7990">
        <v>339.118292</v>
      </c>
      <c r="S7990" t="s">
        <v>90</v>
      </c>
      <c r="T7990" s="297">
        <v>46311.754166666666</v>
      </c>
    </row>
    <row r="7991" spans="1:20" x14ac:dyDescent="0.35">
      <c r="A7991" t="s">
        <v>122</v>
      </c>
      <c r="B7991" t="s">
        <v>123</v>
      </c>
      <c r="C7991" t="s">
        <v>93</v>
      </c>
      <c r="D7991" s="29">
        <v>46707</v>
      </c>
      <c r="E7991">
        <v>0</v>
      </c>
      <c r="F7991">
        <v>0</v>
      </c>
      <c r="G7991">
        <v>0</v>
      </c>
      <c r="H7991">
        <v>0</v>
      </c>
      <c r="L7991">
        <v>339.118292</v>
      </c>
      <c r="R7991">
        <v>339.118292</v>
      </c>
      <c r="S7991" t="s">
        <v>90</v>
      </c>
      <c r="T7991" s="297">
        <v>46311.754166666666</v>
      </c>
    </row>
    <row r="7992" spans="1:20" x14ac:dyDescent="0.35">
      <c r="A7992" t="s">
        <v>122</v>
      </c>
      <c r="B7992" t="s">
        <v>123</v>
      </c>
      <c r="C7992" t="s">
        <v>93</v>
      </c>
      <c r="D7992" s="29">
        <v>46708</v>
      </c>
      <c r="E7992">
        <v>0</v>
      </c>
      <c r="F7992">
        <v>0</v>
      </c>
      <c r="G7992">
        <v>0</v>
      </c>
      <c r="H7992">
        <v>0</v>
      </c>
      <c r="L7992">
        <v>339.118292</v>
      </c>
      <c r="R7992">
        <v>339.118292</v>
      </c>
      <c r="S7992" t="s">
        <v>90</v>
      </c>
      <c r="T7992" s="297">
        <v>46311.754166666666</v>
      </c>
    </row>
    <row r="7993" spans="1:20" x14ac:dyDescent="0.35">
      <c r="A7993" t="s">
        <v>122</v>
      </c>
      <c r="B7993" t="s">
        <v>123</v>
      </c>
      <c r="C7993" t="s">
        <v>93</v>
      </c>
      <c r="D7993" s="29">
        <v>46709</v>
      </c>
      <c r="E7993">
        <v>0</v>
      </c>
      <c r="F7993">
        <v>0</v>
      </c>
      <c r="G7993">
        <v>0</v>
      </c>
      <c r="H7993">
        <v>0</v>
      </c>
      <c r="L7993">
        <v>339.118292</v>
      </c>
      <c r="R7993">
        <v>339.118292</v>
      </c>
      <c r="S7993" t="s">
        <v>90</v>
      </c>
      <c r="T7993" s="297">
        <v>46311.754166666666</v>
      </c>
    </row>
    <row r="7994" spans="1:20" x14ac:dyDescent="0.35">
      <c r="A7994" t="s">
        <v>122</v>
      </c>
      <c r="B7994" t="s">
        <v>123</v>
      </c>
      <c r="C7994" t="s">
        <v>93</v>
      </c>
      <c r="D7994" s="29">
        <v>46710</v>
      </c>
      <c r="E7994">
        <v>0</v>
      </c>
      <c r="F7994">
        <v>0</v>
      </c>
      <c r="G7994">
        <v>0</v>
      </c>
      <c r="H7994">
        <v>0</v>
      </c>
      <c r="L7994">
        <v>339.118292</v>
      </c>
      <c r="R7994">
        <v>339.118292</v>
      </c>
      <c r="S7994" t="s">
        <v>90</v>
      </c>
      <c r="T7994" s="297">
        <v>46311.754166666666</v>
      </c>
    </row>
    <row r="7995" spans="1:20" x14ac:dyDescent="0.35">
      <c r="A7995" t="s">
        <v>122</v>
      </c>
      <c r="B7995" t="s">
        <v>123</v>
      </c>
      <c r="C7995" t="s">
        <v>93</v>
      </c>
      <c r="D7995" s="29">
        <v>46711</v>
      </c>
      <c r="E7995">
        <v>0</v>
      </c>
      <c r="F7995">
        <v>0</v>
      </c>
      <c r="G7995">
        <v>0</v>
      </c>
      <c r="H7995">
        <v>0</v>
      </c>
      <c r="L7995">
        <v>339.118292</v>
      </c>
      <c r="R7995">
        <v>339.118292</v>
      </c>
      <c r="S7995" t="s">
        <v>90</v>
      </c>
      <c r="T7995" s="297">
        <v>46311.754166666666</v>
      </c>
    </row>
    <row r="7996" spans="1:20" x14ac:dyDescent="0.35">
      <c r="A7996" t="s">
        <v>122</v>
      </c>
      <c r="B7996" t="s">
        <v>123</v>
      </c>
      <c r="C7996" t="s">
        <v>93</v>
      </c>
      <c r="D7996" s="29">
        <v>46712</v>
      </c>
      <c r="E7996">
        <v>0</v>
      </c>
      <c r="F7996">
        <v>0</v>
      </c>
      <c r="G7996">
        <v>0</v>
      </c>
      <c r="H7996">
        <v>0</v>
      </c>
      <c r="L7996">
        <v>339.118292</v>
      </c>
      <c r="R7996">
        <v>339.118292</v>
      </c>
      <c r="S7996" t="s">
        <v>90</v>
      </c>
      <c r="T7996" s="297">
        <v>46311.754166666666</v>
      </c>
    </row>
    <row r="7997" spans="1:20" x14ac:dyDescent="0.35">
      <c r="A7997" t="s">
        <v>122</v>
      </c>
      <c r="B7997" t="s">
        <v>123</v>
      </c>
      <c r="C7997" t="s">
        <v>93</v>
      </c>
      <c r="D7997" s="29">
        <v>46713</v>
      </c>
      <c r="E7997">
        <v>0</v>
      </c>
      <c r="F7997">
        <v>0</v>
      </c>
      <c r="G7997">
        <v>0</v>
      </c>
      <c r="H7997">
        <v>0</v>
      </c>
      <c r="L7997">
        <v>339.118292</v>
      </c>
      <c r="R7997">
        <v>339.118292</v>
      </c>
      <c r="S7997" t="s">
        <v>90</v>
      </c>
      <c r="T7997" s="297">
        <v>46311.754166666666</v>
      </c>
    </row>
    <row r="7998" spans="1:20" x14ac:dyDescent="0.35">
      <c r="A7998" t="s">
        <v>122</v>
      </c>
      <c r="B7998" t="s">
        <v>123</v>
      </c>
      <c r="C7998" t="s">
        <v>93</v>
      </c>
      <c r="D7998" s="29">
        <v>46714</v>
      </c>
      <c r="E7998">
        <v>0</v>
      </c>
      <c r="F7998">
        <v>0</v>
      </c>
      <c r="G7998">
        <v>0</v>
      </c>
      <c r="H7998">
        <v>0</v>
      </c>
      <c r="L7998">
        <v>339.118292</v>
      </c>
      <c r="R7998">
        <v>339.118292</v>
      </c>
      <c r="S7998" t="s">
        <v>90</v>
      </c>
      <c r="T7998" s="297">
        <v>46311.754166666666</v>
      </c>
    </row>
    <row r="7999" spans="1:20" x14ac:dyDescent="0.35">
      <c r="A7999" t="s">
        <v>122</v>
      </c>
      <c r="B7999" t="s">
        <v>123</v>
      </c>
      <c r="C7999" t="s">
        <v>93</v>
      </c>
      <c r="D7999" s="29">
        <v>46715</v>
      </c>
      <c r="E7999">
        <v>0</v>
      </c>
      <c r="F7999">
        <v>0</v>
      </c>
      <c r="G7999">
        <v>0</v>
      </c>
      <c r="H7999">
        <v>0</v>
      </c>
      <c r="L7999">
        <v>339.118292</v>
      </c>
      <c r="R7999">
        <v>339.118292</v>
      </c>
      <c r="S7999" t="s">
        <v>90</v>
      </c>
      <c r="T7999" s="297">
        <v>46311.754166666666</v>
      </c>
    </row>
    <row r="8000" spans="1:20" x14ac:dyDescent="0.35">
      <c r="A8000" t="s">
        <v>122</v>
      </c>
      <c r="B8000" t="s">
        <v>123</v>
      </c>
      <c r="C8000" t="s">
        <v>93</v>
      </c>
      <c r="D8000" s="29">
        <v>46716</v>
      </c>
      <c r="E8000">
        <v>0</v>
      </c>
      <c r="F8000">
        <v>0</v>
      </c>
      <c r="G8000">
        <v>0</v>
      </c>
      <c r="H8000">
        <v>0</v>
      </c>
      <c r="L8000">
        <v>339.118292</v>
      </c>
      <c r="R8000">
        <v>339.118292</v>
      </c>
      <c r="S8000" t="s">
        <v>90</v>
      </c>
      <c r="T8000" s="297">
        <v>46311.754166666666</v>
      </c>
    </row>
    <row r="8001" spans="1:20" x14ac:dyDescent="0.35">
      <c r="A8001" t="s">
        <v>122</v>
      </c>
      <c r="B8001" t="s">
        <v>123</v>
      </c>
      <c r="C8001" t="s">
        <v>93</v>
      </c>
      <c r="D8001" s="29">
        <v>46717</v>
      </c>
      <c r="E8001">
        <v>0</v>
      </c>
      <c r="F8001">
        <v>0</v>
      </c>
      <c r="G8001">
        <v>0</v>
      </c>
      <c r="H8001">
        <v>0</v>
      </c>
      <c r="L8001">
        <v>339.118292</v>
      </c>
      <c r="R8001">
        <v>339.118292</v>
      </c>
      <c r="S8001" t="s">
        <v>90</v>
      </c>
      <c r="T8001" s="297">
        <v>46311.754166666666</v>
      </c>
    </row>
    <row r="8002" spans="1:20" x14ac:dyDescent="0.35">
      <c r="A8002" t="s">
        <v>122</v>
      </c>
      <c r="B8002" t="s">
        <v>123</v>
      </c>
      <c r="C8002" t="s">
        <v>93</v>
      </c>
      <c r="D8002" s="29">
        <v>46718</v>
      </c>
      <c r="E8002">
        <v>0</v>
      </c>
      <c r="F8002">
        <v>0</v>
      </c>
      <c r="G8002">
        <v>0</v>
      </c>
      <c r="H8002">
        <v>0</v>
      </c>
      <c r="L8002">
        <v>339.118292</v>
      </c>
      <c r="R8002">
        <v>339.118292</v>
      </c>
      <c r="S8002" t="s">
        <v>90</v>
      </c>
      <c r="T8002" s="297">
        <v>46311.754166666666</v>
      </c>
    </row>
    <row r="8003" spans="1:20" x14ac:dyDescent="0.35">
      <c r="A8003" t="s">
        <v>122</v>
      </c>
      <c r="B8003" t="s">
        <v>123</v>
      </c>
      <c r="C8003" t="s">
        <v>93</v>
      </c>
      <c r="D8003" s="29">
        <v>46719</v>
      </c>
      <c r="E8003">
        <v>0</v>
      </c>
      <c r="F8003">
        <v>0</v>
      </c>
      <c r="G8003">
        <v>0</v>
      </c>
      <c r="H8003">
        <v>0</v>
      </c>
      <c r="L8003">
        <v>339.118292</v>
      </c>
      <c r="R8003">
        <v>339.118292</v>
      </c>
      <c r="S8003" t="s">
        <v>90</v>
      </c>
      <c r="T8003" s="297">
        <v>46311.754166666666</v>
      </c>
    </row>
    <row r="8004" spans="1:20" x14ac:dyDescent="0.35">
      <c r="A8004" t="s">
        <v>122</v>
      </c>
      <c r="B8004" t="s">
        <v>123</v>
      </c>
      <c r="C8004" t="s">
        <v>93</v>
      </c>
      <c r="D8004" s="29">
        <v>46720</v>
      </c>
      <c r="E8004">
        <v>0</v>
      </c>
      <c r="F8004">
        <v>0</v>
      </c>
      <c r="G8004">
        <v>0</v>
      </c>
      <c r="H8004">
        <v>0</v>
      </c>
      <c r="L8004">
        <v>339.118292</v>
      </c>
      <c r="R8004">
        <v>339.118292</v>
      </c>
      <c r="S8004" t="s">
        <v>90</v>
      </c>
      <c r="T8004" s="297">
        <v>46311.754166666666</v>
      </c>
    </row>
    <row r="8005" spans="1:20" x14ac:dyDescent="0.35">
      <c r="A8005" t="s">
        <v>122</v>
      </c>
      <c r="B8005" t="s">
        <v>123</v>
      </c>
      <c r="C8005" t="s">
        <v>93</v>
      </c>
      <c r="D8005" s="29">
        <v>46721</v>
      </c>
      <c r="E8005">
        <v>0</v>
      </c>
      <c r="F8005">
        <v>0</v>
      </c>
      <c r="G8005">
        <v>0</v>
      </c>
      <c r="H8005">
        <v>0</v>
      </c>
      <c r="L8005">
        <v>339.118292</v>
      </c>
      <c r="R8005">
        <v>339.118292</v>
      </c>
      <c r="S8005" t="s">
        <v>90</v>
      </c>
      <c r="T8005" s="297">
        <v>46311.754166666666</v>
      </c>
    </row>
    <row r="8006" spans="1:20" x14ac:dyDescent="0.35">
      <c r="A8006" t="s">
        <v>122</v>
      </c>
      <c r="B8006" t="s">
        <v>123</v>
      </c>
      <c r="C8006" t="s">
        <v>93</v>
      </c>
      <c r="D8006" s="29">
        <v>46722</v>
      </c>
      <c r="E8006">
        <v>0</v>
      </c>
      <c r="F8006">
        <v>0</v>
      </c>
      <c r="G8006">
        <v>0</v>
      </c>
      <c r="H8006">
        <v>0</v>
      </c>
      <c r="L8006">
        <v>339.118292</v>
      </c>
      <c r="R8006">
        <v>339.118292</v>
      </c>
      <c r="S8006" t="s">
        <v>90</v>
      </c>
      <c r="T8006" s="297">
        <v>46311.754166666666</v>
      </c>
    </row>
    <row r="8007" spans="1:20" x14ac:dyDescent="0.35">
      <c r="A8007" t="s">
        <v>122</v>
      </c>
      <c r="B8007" t="s">
        <v>123</v>
      </c>
      <c r="C8007" t="s">
        <v>93</v>
      </c>
      <c r="D8007" s="29">
        <v>46723</v>
      </c>
      <c r="E8007">
        <v>0</v>
      </c>
      <c r="F8007">
        <v>0</v>
      </c>
      <c r="G8007">
        <v>0</v>
      </c>
      <c r="H8007">
        <v>0</v>
      </c>
      <c r="L8007">
        <v>339.118292</v>
      </c>
      <c r="R8007">
        <v>339.118292</v>
      </c>
      <c r="S8007" t="s">
        <v>90</v>
      </c>
      <c r="T8007" s="297">
        <v>46311.754166666666</v>
      </c>
    </row>
    <row r="8008" spans="1:20" x14ac:dyDescent="0.35">
      <c r="A8008" t="s">
        <v>122</v>
      </c>
      <c r="B8008" t="s">
        <v>123</v>
      </c>
      <c r="C8008" t="s">
        <v>93</v>
      </c>
      <c r="D8008" s="29">
        <v>46724</v>
      </c>
      <c r="E8008">
        <v>0</v>
      </c>
      <c r="F8008">
        <v>0</v>
      </c>
      <c r="G8008">
        <v>0</v>
      </c>
      <c r="H8008">
        <v>0</v>
      </c>
      <c r="L8008">
        <v>339.118292</v>
      </c>
      <c r="R8008">
        <v>339.118292</v>
      </c>
      <c r="S8008" t="s">
        <v>90</v>
      </c>
      <c r="T8008" s="297">
        <v>46311.754166666666</v>
      </c>
    </row>
    <row r="8009" spans="1:20" x14ac:dyDescent="0.35">
      <c r="A8009" t="s">
        <v>122</v>
      </c>
      <c r="B8009" t="s">
        <v>123</v>
      </c>
      <c r="C8009" t="s">
        <v>93</v>
      </c>
      <c r="D8009" s="29">
        <v>46725</v>
      </c>
      <c r="E8009">
        <v>0</v>
      </c>
      <c r="F8009">
        <v>0</v>
      </c>
      <c r="G8009">
        <v>0</v>
      </c>
      <c r="H8009">
        <v>0</v>
      </c>
      <c r="L8009">
        <v>339.118292</v>
      </c>
      <c r="R8009">
        <v>339.118292</v>
      </c>
      <c r="S8009" t="s">
        <v>90</v>
      </c>
      <c r="T8009" s="297">
        <v>46311.754166666666</v>
      </c>
    </row>
    <row r="8010" spans="1:20" x14ac:dyDescent="0.35">
      <c r="A8010" t="s">
        <v>122</v>
      </c>
      <c r="B8010" t="s">
        <v>123</v>
      </c>
      <c r="C8010" t="s">
        <v>93</v>
      </c>
      <c r="D8010" s="29">
        <v>46726</v>
      </c>
      <c r="E8010">
        <v>0</v>
      </c>
      <c r="F8010">
        <v>0</v>
      </c>
      <c r="G8010">
        <v>0</v>
      </c>
      <c r="H8010">
        <v>0</v>
      </c>
      <c r="L8010">
        <v>339.118292</v>
      </c>
      <c r="R8010">
        <v>339.118292</v>
      </c>
      <c r="S8010" t="s">
        <v>90</v>
      </c>
      <c r="T8010" s="297">
        <v>46311.754166666666</v>
      </c>
    </row>
    <row r="8011" spans="1:20" x14ac:dyDescent="0.35">
      <c r="A8011" t="s">
        <v>122</v>
      </c>
      <c r="B8011" t="s">
        <v>123</v>
      </c>
      <c r="C8011" t="s">
        <v>93</v>
      </c>
      <c r="D8011" s="29">
        <v>46727</v>
      </c>
      <c r="E8011">
        <v>0</v>
      </c>
      <c r="F8011">
        <v>0</v>
      </c>
      <c r="G8011">
        <v>0</v>
      </c>
      <c r="H8011">
        <v>0</v>
      </c>
      <c r="L8011">
        <v>339.118292</v>
      </c>
      <c r="R8011">
        <v>339.118292</v>
      </c>
      <c r="S8011" t="s">
        <v>90</v>
      </c>
      <c r="T8011" s="297">
        <v>46311.754166666666</v>
      </c>
    </row>
    <row r="8012" spans="1:20" x14ac:dyDescent="0.35">
      <c r="A8012" t="s">
        <v>122</v>
      </c>
      <c r="B8012" t="s">
        <v>123</v>
      </c>
      <c r="C8012" t="s">
        <v>93</v>
      </c>
      <c r="D8012" s="29">
        <v>46728</v>
      </c>
      <c r="E8012">
        <v>0</v>
      </c>
      <c r="F8012">
        <v>0</v>
      </c>
      <c r="G8012">
        <v>0</v>
      </c>
      <c r="H8012">
        <v>0</v>
      </c>
      <c r="L8012">
        <v>339.118292</v>
      </c>
      <c r="R8012">
        <v>339.118292</v>
      </c>
      <c r="S8012" t="s">
        <v>90</v>
      </c>
      <c r="T8012" s="297">
        <v>46311.754166666666</v>
      </c>
    </row>
    <row r="8013" spans="1:20" x14ac:dyDescent="0.35">
      <c r="A8013" t="s">
        <v>122</v>
      </c>
      <c r="B8013" t="s">
        <v>123</v>
      </c>
      <c r="C8013" t="s">
        <v>93</v>
      </c>
      <c r="D8013" s="29">
        <v>46729</v>
      </c>
      <c r="E8013">
        <v>0</v>
      </c>
      <c r="F8013">
        <v>0</v>
      </c>
      <c r="G8013">
        <v>0</v>
      </c>
      <c r="H8013">
        <v>0</v>
      </c>
      <c r="L8013">
        <v>339.118292</v>
      </c>
      <c r="R8013">
        <v>339.118292</v>
      </c>
      <c r="S8013" t="s">
        <v>90</v>
      </c>
      <c r="T8013" s="297">
        <v>46311.754166666666</v>
      </c>
    </row>
    <row r="8014" spans="1:20" x14ac:dyDescent="0.35">
      <c r="A8014" t="s">
        <v>122</v>
      </c>
      <c r="B8014" t="s">
        <v>123</v>
      </c>
      <c r="C8014" t="s">
        <v>93</v>
      </c>
      <c r="D8014" s="29">
        <v>46730</v>
      </c>
      <c r="E8014">
        <v>0</v>
      </c>
      <c r="F8014">
        <v>0</v>
      </c>
      <c r="G8014">
        <v>0</v>
      </c>
      <c r="H8014">
        <v>0</v>
      </c>
      <c r="L8014">
        <v>339.118292</v>
      </c>
      <c r="R8014">
        <v>339.118292</v>
      </c>
      <c r="S8014" t="s">
        <v>90</v>
      </c>
      <c r="T8014" s="297">
        <v>46311.754166666666</v>
      </c>
    </row>
    <row r="8015" spans="1:20" x14ac:dyDescent="0.35">
      <c r="A8015" t="s">
        <v>122</v>
      </c>
      <c r="B8015" t="s">
        <v>123</v>
      </c>
      <c r="C8015" t="s">
        <v>93</v>
      </c>
      <c r="D8015" s="29">
        <v>46731</v>
      </c>
      <c r="E8015">
        <v>0</v>
      </c>
      <c r="F8015">
        <v>0</v>
      </c>
      <c r="G8015">
        <v>0</v>
      </c>
      <c r="H8015">
        <v>0</v>
      </c>
      <c r="L8015">
        <v>339.118292</v>
      </c>
      <c r="R8015">
        <v>339.118292</v>
      </c>
      <c r="S8015" t="s">
        <v>90</v>
      </c>
      <c r="T8015" s="297">
        <v>46311.754166666666</v>
      </c>
    </row>
    <row r="8016" spans="1:20" x14ac:dyDescent="0.35">
      <c r="A8016" t="s">
        <v>122</v>
      </c>
      <c r="B8016" t="s">
        <v>123</v>
      </c>
      <c r="C8016" t="s">
        <v>93</v>
      </c>
      <c r="D8016" s="29">
        <v>46732</v>
      </c>
      <c r="E8016">
        <v>0</v>
      </c>
      <c r="F8016">
        <v>0</v>
      </c>
      <c r="G8016">
        <v>0</v>
      </c>
      <c r="H8016">
        <v>0</v>
      </c>
      <c r="L8016">
        <v>339.118292</v>
      </c>
      <c r="R8016">
        <v>339.118292</v>
      </c>
      <c r="S8016" t="s">
        <v>90</v>
      </c>
      <c r="T8016" s="297">
        <v>46311.754166666666</v>
      </c>
    </row>
    <row r="8017" spans="1:20" x14ac:dyDescent="0.35">
      <c r="A8017" t="s">
        <v>122</v>
      </c>
      <c r="B8017" t="s">
        <v>123</v>
      </c>
      <c r="C8017" t="s">
        <v>93</v>
      </c>
      <c r="D8017" s="29">
        <v>46733</v>
      </c>
      <c r="E8017">
        <v>0</v>
      </c>
      <c r="F8017">
        <v>0</v>
      </c>
      <c r="G8017">
        <v>0</v>
      </c>
      <c r="H8017">
        <v>0</v>
      </c>
      <c r="L8017">
        <v>339.118292</v>
      </c>
      <c r="R8017">
        <v>339.118292</v>
      </c>
      <c r="S8017" t="s">
        <v>90</v>
      </c>
      <c r="T8017" s="297">
        <v>46311.754166666666</v>
      </c>
    </row>
    <row r="8018" spans="1:20" x14ac:dyDescent="0.35">
      <c r="A8018" t="s">
        <v>122</v>
      </c>
      <c r="B8018" t="s">
        <v>123</v>
      </c>
      <c r="C8018" t="s">
        <v>93</v>
      </c>
      <c r="D8018" s="29">
        <v>46734</v>
      </c>
      <c r="E8018">
        <v>0</v>
      </c>
      <c r="F8018">
        <v>0</v>
      </c>
      <c r="G8018">
        <v>0</v>
      </c>
      <c r="H8018">
        <v>0</v>
      </c>
      <c r="L8018">
        <v>339.118292</v>
      </c>
      <c r="R8018">
        <v>339.118292</v>
      </c>
      <c r="S8018" t="s">
        <v>90</v>
      </c>
      <c r="T8018" s="297">
        <v>46311.754166666666</v>
      </c>
    </row>
    <row r="8019" spans="1:20" x14ac:dyDescent="0.35">
      <c r="A8019" t="s">
        <v>122</v>
      </c>
      <c r="B8019" t="s">
        <v>123</v>
      </c>
      <c r="C8019" t="s">
        <v>93</v>
      </c>
      <c r="D8019" s="29">
        <v>46735</v>
      </c>
      <c r="E8019">
        <v>0</v>
      </c>
      <c r="F8019">
        <v>0</v>
      </c>
      <c r="G8019">
        <v>0</v>
      </c>
      <c r="H8019">
        <v>0</v>
      </c>
      <c r="L8019">
        <v>339.118292</v>
      </c>
      <c r="R8019">
        <v>339.118292</v>
      </c>
      <c r="S8019" t="s">
        <v>90</v>
      </c>
      <c r="T8019" s="297">
        <v>46311.754166666666</v>
      </c>
    </row>
    <row r="8020" spans="1:20" x14ac:dyDescent="0.35">
      <c r="A8020" t="s">
        <v>122</v>
      </c>
      <c r="B8020" t="s">
        <v>123</v>
      </c>
      <c r="C8020" t="s">
        <v>93</v>
      </c>
      <c r="D8020" s="29">
        <v>46736</v>
      </c>
      <c r="E8020">
        <v>0</v>
      </c>
      <c r="F8020">
        <v>0</v>
      </c>
      <c r="G8020">
        <v>0</v>
      </c>
      <c r="H8020">
        <v>0</v>
      </c>
      <c r="L8020">
        <v>339.118292</v>
      </c>
      <c r="R8020">
        <v>339.118292</v>
      </c>
      <c r="S8020" t="s">
        <v>90</v>
      </c>
      <c r="T8020" s="297">
        <v>46311.754166666666</v>
      </c>
    </row>
    <row r="8021" spans="1:20" x14ac:dyDescent="0.35">
      <c r="A8021" t="s">
        <v>122</v>
      </c>
      <c r="B8021" t="s">
        <v>123</v>
      </c>
      <c r="C8021" t="s">
        <v>93</v>
      </c>
      <c r="D8021" s="29">
        <v>46737</v>
      </c>
      <c r="E8021">
        <v>0</v>
      </c>
      <c r="F8021">
        <v>0</v>
      </c>
      <c r="G8021">
        <v>0</v>
      </c>
      <c r="H8021">
        <v>0</v>
      </c>
      <c r="L8021">
        <v>339.118292</v>
      </c>
      <c r="R8021">
        <v>339.118292</v>
      </c>
      <c r="S8021" t="s">
        <v>90</v>
      </c>
      <c r="T8021" s="297">
        <v>46311.754166666666</v>
      </c>
    </row>
    <row r="8022" spans="1:20" x14ac:dyDescent="0.35">
      <c r="A8022" t="s">
        <v>122</v>
      </c>
      <c r="B8022" t="s">
        <v>123</v>
      </c>
      <c r="C8022" t="s">
        <v>93</v>
      </c>
      <c r="D8022" s="29">
        <v>46738</v>
      </c>
      <c r="E8022">
        <v>0</v>
      </c>
      <c r="F8022">
        <v>0</v>
      </c>
      <c r="G8022">
        <v>0</v>
      </c>
      <c r="H8022">
        <v>0</v>
      </c>
      <c r="L8022">
        <v>339.118292</v>
      </c>
      <c r="R8022">
        <v>339.118292</v>
      </c>
      <c r="S8022" t="s">
        <v>90</v>
      </c>
      <c r="T8022" s="297">
        <v>46311.754166666666</v>
      </c>
    </row>
    <row r="8023" spans="1:20" x14ac:dyDescent="0.35">
      <c r="A8023" t="s">
        <v>122</v>
      </c>
      <c r="B8023" t="s">
        <v>123</v>
      </c>
      <c r="C8023" t="s">
        <v>93</v>
      </c>
      <c r="D8023" s="29">
        <v>46739</v>
      </c>
      <c r="E8023">
        <v>0</v>
      </c>
      <c r="F8023">
        <v>0</v>
      </c>
      <c r="G8023">
        <v>0</v>
      </c>
      <c r="H8023">
        <v>0</v>
      </c>
      <c r="L8023">
        <v>339.118292</v>
      </c>
      <c r="R8023">
        <v>339.118292</v>
      </c>
      <c r="S8023" t="s">
        <v>90</v>
      </c>
      <c r="T8023" s="297">
        <v>46311.754166666666</v>
      </c>
    </row>
    <row r="8024" spans="1:20" x14ac:dyDescent="0.35">
      <c r="A8024" t="s">
        <v>122</v>
      </c>
      <c r="B8024" t="s">
        <v>123</v>
      </c>
      <c r="C8024" t="s">
        <v>93</v>
      </c>
      <c r="D8024" s="29">
        <v>46740</v>
      </c>
      <c r="E8024">
        <v>0</v>
      </c>
      <c r="F8024">
        <v>0</v>
      </c>
      <c r="G8024">
        <v>0</v>
      </c>
      <c r="H8024">
        <v>0</v>
      </c>
      <c r="L8024">
        <v>339.118292</v>
      </c>
      <c r="R8024">
        <v>339.118292</v>
      </c>
      <c r="S8024" t="s">
        <v>90</v>
      </c>
      <c r="T8024" s="297">
        <v>46311.754166666666</v>
      </c>
    </row>
    <row r="8025" spans="1:20" x14ac:dyDescent="0.35">
      <c r="A8025" t="s">
        <v>122</v>
      </c>
      <c r="B8025" t="s">
        <v>123</v>
      </c>
      <c r="C8025" t="s">
        <v>93</v>
      </c>
      <c r="D8025" s="29">
        <v>46741</v>
      </c>
      <c r="E8025">
        <v>0</v>
      </c>
      <c r="F8025">
        <v>0</v>
      </c>
      <c r="G8025">
        <v>0</v>
      </c>
      <c r="H8025">
        <v>0</v>
      </c>
      <c r="L8025">
        <v>339.118292</v>
      </c>
      <c r="R8025">
        <v>339.118292</v>
      </c>
      <c r="S8025" t="s">
        <v>90</v>
      </c>
      <c r="T8025" s="297">
        <v>46311.754166666666</v>
      </c>
    </row>
    <row r="8026" spans="1:20" x14ac:dyDescent="0.35">
      <c r="A8026" t="s">
        <v>122</v>
      </c>
      <c r="B8026" t="s">
        <v>123</v>
      </c>
      <c r="C8026" t="s">
        <v>93</v>
      </c>
      <c r="D8026" s="29">
        <v>46742</v>
      </c>
      <c r="E8026">
        <v>0</v>
      </c>
      <c r="F8026">
        <v>0</v>
      </c>
      <c r="G8026">
        <v>0</v>
      </c>
      <c r="H8026">
        <v>0</v>
      </c>
      <c r="L8026">
        <v>339.118292</v>
      </c>
      <c r="R8026">
        <v>339.118292</v>
      </c>
      <c r="S8026" t="s">
        <v>90</v>
      </c>
      <c r="T8026" s="297">
        <v>46311.754166666666</v>
      </c>
    </row>
    <row r="8027" spans="1:20" x14ac:dyDescent="0.35">
      <c r="A8027" t="s">
        <v>122</v>
      </c>
      <c r="B8027" t="s">
        <v>123</v>
      </c>
      <c r="C8027" t="s">
        <v>93</v>
      </c>
      <c r="D8027" s="29">
        <v>46743</v>
      </c>
      <c r="E8027">
        <v>0</v>
      </c>
      <c r="F8027">
        <v>0</v>
      </c>
      <c r="G8027">
        <v>0</v>
      </c>
      <c r="H8027">
        <v>0</v>
      </c>
      <c r="L8027">
        <v>339.118292</v>
      </c>
      <c r="R8027">
        <v>339.118292</v>
      </c>
      <c r="S8027" t="s">
        <v>90</v>
      </c>
      <c r="T8027" s="297">
        <v>46311.754166666666</v>
      </c>
    </row>
    <row r="8028" spans="1:20" x14ac:dyDescent="0.35">
      <c r="A8028" t="s">
        <v>122</v>
      </c>
      <c r="B8028" t="s">
        <v>123</v>
      </c>
      <c r="C8028" t="s">
        <v>93</v>
      </c>
      <c r="D8028" s="29">
        <v>46744</v>
      </c>
      <c r="E8028">
        <v>0</v>
      </c>
      <c r="F8028">
        <v>0</v>
      </c>
      <c r="G8028">
        <v>0</v>
      </c>
      <c r="H8028">
        <v>0</v>
      </c>
      <c r="L8028">
        <v>339.118292</v>
      </c>
      <c r="R8028">
        <v>339.118292</v>
      </c>
      <c r="S8028" t="s">
        <v>90</v>
      </c>
      <c r="T8028" s="297">
        <v>46311.754166666666</v>
      </c>
    </row>
    <row r="8029" spans="1:20" x14ac:dyDescent="0.35">
      <c r="A8029" t="s">
        <v>122</v>
      </c>
      <c r="B8029" t="s">
        <v>123</v>
      </c>
      <c r="C8029" t="s">
        <v>93</v>
      </c>
      <c r="D8029" s="29">
        <v>46745</v>
      </c>
      <c r="E8029">
        <v>0</v>
      </c>
      <c r="F8029">
        <v>0</v>
      </c>
      <c r="G8029">
        <v>0</v>
      </c>
      <c r="H8029">
        <v>0</v>
      </c>
      <c r="L8029">
        <v>339.118292</v>
      </c>
      <c r="R8029">
        <v>339.118292</v>
      </c>
      <c r="S8029" t="s">
        <v>90</v>
      </c>
      <c r="T8029" s="297">
        <v>46311.754166666666</v>
      </c>
    </row>
    <row r="8030" spans="1:20" x14ac:dyDescent="0.35">
      <c r="A8030" t="s">
        <v>122</v>
      </c>
      <c r="B8030" t="s">
        <v>123</v>
      </c>
      <c r="C8030" t="s">
        <v>93</v>
      </c>
      <c r="D8030" s="29">
        <v>46746</v>
      </c>
      <c r="E8030">
        <v>0</v>
      </c>
      <c r="F8030">
        <v>0</v>
      </c>
      <c r="G8030">
        <v>0</v>
      </c>
      <c r="H8030">
        <v>0</v>
      </c>
      <c r="L8030">
        <v>339.118292</v>
      </c>
      <c r="R8030">
        <v>339.118292</v>
      </c>
      <c r="S8030" t="s">
        <v>90</v>
      </c>
      <c r="T8030" s="297">
        <v>46311.754166666666</v>
      </c>
    </row>
    <row r="8031" spans="1:20" x14ac:dyDescent="0.35">
      <c r="A8031" t="s">
        <v>122</v>
      </c>
      <c r="B8031" t="s">
        <v>123</v>
      </c>
      <c r="C8031" t="s">
        <v>93</v>
      </c>
      <c r="D8031" s="29">
        <v>46747</v>
      </c>
      <c r="E8031">
        <v>0</v>
      </c>
      <c r="F8031">
        <v>0</v>
      </c>
      <c r="G8031">
        <v>0</v>
      </c>
      <c r="H8031">
        <v>0</v>
      </c>
      <c r="L8031">
        <v>339.118292</v>
      </c>
      <c r="R8031">
        <v>339.118292</v>
      </c>
      <c r="S8031" t="s">
        <v>90</v>
      </c>
      <c r="T8031" s="297">
        <v>46311.754166666666</v>
      </c>
    </row>
    <row r="8032" spans="1:20" x14ac:dyDescent="0.35">
      <c r="A8032" t="s">
        <v>122</v>
      </c>
      <c r="B8032" t="s">
        <v>123</v>
      </c>
      <c r="C8032" t="s">
        <v>93</v>
      </c>
      <c r="D8032" s="29">
        <v>46748</v>
      </c>
      <c r="E8032">
        <v>0</v>
      </c>
      <c r="F8032">
        <v>0</v>
      </c>
      <c r="G8032">
        <v>0</v>
      </c>
      <c r="H8032">
        <v>0</v>
      </c>
      <c r="L8032">
        <v>339.118292</v>
      </c>
      <c r="R8032">
        <v>339.118292</v>
      </c>
      <c r="S8032" t="s">
        <v>90</v>
      </c>
      <c r="T8032" s="297">
        <v>46311.754166666666</v>
      </c>
    </row>
    <row r="8033" spans="1:20" x14ac:dyDescent="0.35">
      <c r="A8033" t="s">
        <v>122</v>
      </c>
      <c r="B8033" t="s">
        <v>123</v>
      </c>
      <c r="C8033" t="s">
        <v>93</v>
      </c>
      <c r="D8033" s="29">
        <v>46749</v>
      </c>
      <c r="E8033">
        <v>0</v>
      </c>
      <c r="F8033">
        <v>0</v>
      </c>
      <c r="G8033">
        <v>0</v>
      </c>
      <c r="H8033">
        <v>0</v>
      </c>
      <c r="L8033">
        <v>339.118292</v>
      </c>
      <c r="R8033">
        <v>339.118292</v>
      </c>
      <c r="S8033" t="s">
        <v>90</v>
      </c>
      <c r="T8033" s="297">
        <v>46311.754166666666</v>
      </c>
    </row>
    <row r="8034" spans="1:20" x14ac:dyDescent="0.35">
      <c r="A8034" t="s">
        <v>122</v>
      </c>
      <c r="B8034" t="s">
        <v>123</v>
      </c>
      <c r="C8034" t="s">
        <v>93</v>
      </c>
      <c r="D8034" s="29">
        <v>46750</v>
      </c>
      <c r="E8034">
        <v>0</v>
      </c>
      <c r="F8034">
        <v>0</v>
      </c>
      <c r="G8034">
        <v>0</v>
      </c>
      <c r="H8034">
        <v>0</v>
      </c>
      <c r="L8034">
        <v>339.118292</v>
      </c>
      <c r="R8034">
        <v>339.118292</v>
      </c>
      <c r="S8034" t="s">
        <v>90</v>
      </c>
      <c r="T8034" s="297">
        <v>46311.754166666666</v>
      </c>
    </row>
    <row r="8035" spans="1:20" x14ac:dyDescent="0.35">
      <c r="A8035" t="s">
        <v>122</v>
      </c>
      <c r="B8035" t="s">
        <v>123</v>
      </c>
      <c r="C8035" t="s">
        <v>93</v>
      </c>
      <c r="D8035" s="29">
        <v>46751</v>
      </c>
      <c r="E8035">
        <v>0</v>
      </c>
      <c r="F8035">
        <v>0</v>
      </c>
      <c r="G8035">
        <v>0</v>
      </c>
      <c r="H8035">
        <v>0</v>
      </c>
      <c r="L8035">
        <v>339.118292</v>
      </c>
      <c r="R8035">
        <v>339.118292</v>
      </c>
      <c r="S8035" t="s">
        <v>90</v>
      </c>
      <c r="T8035" s="297">
        <v>46311.754166666666</v>
      </c>
    </row>
    <row r="8036" spans="1:20" x14ac:dyDescent="0.35">
      <c r="A8036" t="s">
        <v>122</v>
      </c>
      <c r="B8036" t="s">
        <v>123</v>
      </c>
      <c r="C8036" t="s">
        <v>93</v>
      </c>
      <c r="D8036" s="29">
        <v>46752</v>
      </c>
      <c r="E8036">
        <v>0</v>
      </c>
      <c r="F8036">
        <v>0</v>
      </c>
      <c r="G8036">
        <v>0</v>
      </c>
      <c r="H8036">
        <v>0</v>
      </c>
      <c r="L8036">
        <v>339.118292</v>
      </c>
      <c r="R8036">
        <v>339.118292</v>
      </c>
      <c r="S8036" t="s">
        <v>90</v>
      </c>
      <c r="T8036" s="297">
        <v>46311.754166666666</v>
      </c>
    </row>
    <row r="8037" spans="1:20" x14ac:dyDescent="0.35">
      <c r="A8037" t="s">
        <v>122</v>
      </c>
      <c r="B8037" t="s">
        <v>123</v>
      </c>
      <c r="C8037" t="s">
        <v>89</v>
      </c>
      <c r="D8037" s="29">
        <v>46388</v>
      </c>
      <c r="E8037">
        <v>0</v>
      </c>
      <c r="F8037">
        <v>0</v>
      </c>
      <c r="G8037">
        <v>0</v>
      </c>
      <c r="H8037">
        <v>0</v>
      </c>
      <c r="L8037">
        <v>641.19005300000003</v>
      </c>
      <c r="R8037">
        <v>997.40674200000001</v>
      </c>
      <c r="S8037" t="s">
        <v>90</v>
      </c>
      <c r="T8037" s="297">
        <v>46311.754166666666</v>
      </c>
    </row>
    <row r="8038" spans="1:20" x14ac:dyDescent="0.35">
      <c r="A8038" t="s">
        <v>122</v>
      </c>
      <c r="B8038" t="s">
        <v>123</v>
      </c>
      <c r="C8038" t="s">
        <v>89</v>
      </c>
      <c r="D8038" s="29">
        <v>46389</v>
      </c>
      <c r="E8038">
        <v>0</v>
      </c>
      <c r="F8038">
        <v>0</v>
      </c>
      <c r="G8038">
        <v>0</v>
      </c>
      <c r="H8038">
        <v>0</v>
      </c>
      <c r="L8038">
        <v>641.19005300000003</v>
      </c>
      <c r="R8038">
        <v>997.40674200000001</v>
      </c>
      <c r="S8038" t="s">
        <v>90</v>
      </c>
      <c r="T8038" s="297">
        <v>46311.754166666666</v>
      </c>
    </row>
    <row r="8039" spans="1:20" x14ac:dyDescent="0.35">
      <c r="A8039" t="s">
        <v>122</v>
      </c>
      <c r="B8039" t="s">
        <v>123</v>
      </c>
      <c r="C8039" t="s">
        <v>89</v>
      </c>
      <c r="D8039" s="29">
        <v>46390</v>
      </c>
      <c r="E8039">
        <v>0</v>
      </c>
      <c r="F8039">
        <v>0</v>
      </c>
      <c r="G8039">
        <v>0</v>
      </c>
      <c r="H8039">
        <v>0</v>
      </c>
      <c r="L8039">
        <v>641.19005300000003</v>
      </c>
      <c r="R8039">
        <v>997.40674200000001</v>
      </c>
      <c r="S8039" t="s">
        <v>90</v>
      </c>
      <c r="T8039" s="297">
        <v>46311.754166666666</v>
      </c>
    </row>
    <row r="8040" spans="1:20" x14ac:dyDescent="0.35">
      <c r="A8040" t="s">
        <v>122</v>
      </c>
      <c r="B8040" t="s">
        <v>123</v>
      </c>
      <c r="C8040" t="s">
        <v>89</v>
      </c>
      <c r="D8040" s="29">
        <v>46391</v>
      </c>
      <c r="E8040">
        <v>0</v>
      </c>
      <c r="F8040">
        <v>0</v>
      </c>
      <c r="G8040">
        <v>0</v>
      </c>
      <c r="H8040">
        <v>0</v>
      </c>
      <c r="L8040">
        <v>641.19005300000003</v>
      </c>
      <c r="R8040">
        <v>997.40674200000001</v>
      </c>
      <c r="S8040" t="s">
        <v>90</v>
      </c>
      <c r="T8040" s="297">
        <v>46311.754166666666</v>
      </c>
    </row>
    <row r="8041" spans="1:20" x14ac:dyDescent="0.35">
      <c r="A8041" t="s">
        <v>122</v>
      </c>
      <c r="B8041" t="s">
        <v>123</v>
      </c>
      <c r="C8041" t="s">
        <v>89</v>
      </c>
      <c r="D8041" s="29">
        <v>46392</v>
      </c>
      <c r="E8041">
        <v>0</v>
      </c>
      <c r="F8041">
        <v>0</v>
      </c>
      <c r="G8041">
        <v>0</v>
      </c>
      <c r="H8041">
        <v>0</v>
      </c>
      <c r="L8041">
        <v>641.19005300000003</v>
      </c>
      <c r="R8041">
        <v>997.40674200000001</v>
      </c>
      <c r="S8041" t="s">
        <v>90</v>
      </c>
      <c r="T8041" s="297">
        <v>46311.754166666666</v>
      </c>
    </row>
    <row r="8042" spans="1:20" x14ac:dyDescent="0.35">
      <c r="A8042" t="s">
        <v>122</v>
      </c>
      <c r="B8042" t="s">
        <v>123</v>
      </c>
      <c r="C8042" t="s">
        <v>89</v>
      </c>
      <c r="D8042" s="29">
        <v>46393</v>
      </c>
      <c r="E8042">
        <v>0</v>
      </c>
      <c r="F8042">
        <v>0</v>
      </c>
      <c r="G8042">
        <v>0</v>
      </c>
      <c r="H8042">
        <v>0</v>
      </c>
      <c r="L8042">
        <v>641.19005300000003</v>
      </c>
      <c r="R8042">
        <v>997.40674200000001</v>
      </c>
      <c r="S8042" t="s">
        <v>90</v>
      </c>
      <c r="T8042" s="297">
        <v>46311.754166666666</v>
      </c>
    </row>
    <row r="8043" spans="1:20" x14ac:dyDescent="0.35">
      <c r="A8043" t="s">
        <v>122</v>
      </c>
      <c r="B8043" t="s">
        <v>123</v>
      </c>
      <c r="C8043" t="s">
        <v>89</v>
      </c>
      <c r="D8043" s="29">
        <v>46394</v>
      </c>
      <c r="E8043">
        <v>0</v>
      </c>
      <c r="F8043">
        <v>0</v>
      </c>
      <c r="G8043">
        <v>0</v>
      </c>
      <c r="H8043">
        <v>0</v>
      </c>
      <c r="L8043">
        <v>641.19005300000003</v>
      </c>
      <c r="R8043">
        <v>997.40674200000001</v>
      </c>
      <c r="S8043" t="s">
        <v>90</v>
      </c>
      <c r="T8043" s="297">
        <v>46311.754166666666</v>
      </c>
    </row>
    <row r="8044" spans="1:20" x14ac:dyDescent="0.35">
      <c r="A8044" t="s">
        <v>122</v>
      </c>
      <c r="B8044" t="s">
        <v>123</v>
      </c>
      <c r="C8044" t="s">
        <v>89</v>
      </c>
      <c r="D8044" s="29">
        <v>46395</v>
      </c>
      <c r="E8044">
        <v>0</v>
      </c>
      <c r="F8044">
        <v>0</v>
      </c>
      <c r="G8044">
        <v>0</v>
      </c>
      <c r="H8044">
        <v>0</v>
      </c>
      <c r="L8044">
        <v>641.19005300000003</v>
      </c>
      <c r="R8044">
        <v>997.40674200000001</v>
      </c>
      <c r="S8044" t="s">
        <v>90</v>
      </c>
      <c r="T8044" s="297">
        <v>46311.754166666666</v>
      </c>
    </row>
    <row r="8045" spans="1:20" x14ac:dyDescent="0.35">
      <c r="A8045" t="s">
        <v>122</v>
      </c>
      <c r="B8045" t="s">
        <v>123</v>
      </c>
      <c r="C8045" t="s">
        <v>89</v>
      </c>
      <c r="D8045" s="29">
        <v>46396</v>
      </c>
      <c r="E8045">
        <v>0</v>
      </c>
      <c r="F8045">
        <v>0</v>
      </c>
      <c r="G8045">
        <v>0</v>
      </c>
      <c r="H8045">
        <v>0</v>
      </c>
      <c r="L8045">
        <v>641.19005300000003</v>
      </c>
      <c r="R8045">
        <v>997.40674200000001</v>
      </c>
      <c r="S8045" t="s">
        <v>90</v>
      </c>
      <c r="T8045" s="297">
        <v>46311.754166666666</v>
      </c>
    </row>
    <row r="8046" spans="1:20" x14ac:dyDescent="0.35">
      <c r="A8046" t="s">
        <v>122</v>
      </c>
      <c r="B8046" t="s">
        <v>123</v>
      </c>
      <c r="C8046" t="s">
        <v>89</v>
      </c>
      <c r="D8046" s="29">
        <v>46397</v>
      </c>
      <c r="E8046">
        <v>0</v>
      </c>
      <c r="F8046">
        <v>0</v>
      </c>
      <c r="G8046">
        <v>0</v>
      </c>
      <c r="H8046">
        <v>0</v>
      </c>
      <c r="L8046">
        <v>641.19005300000003</v>
      </c>
      <c r="R8046">
        <v>997.40674200000001</v>
      </c>
      <c r="S8046" t="s">
        <v>90</v>
      </c>
      <c r="T8046" s="297">
        <v>46311.754166666666</v>
      </c>
    </row>
    <row r="8047" spans="1:20" x14ac:dyDescent="0.35">
      <c r="A8047" t="s">
        <v>122</v>
      </c>
      <c r="B8047" t="s">
        <v>123</v>
      </c>
      <c r="C8047" t="s">
        <v>89</v>
      </c>
      <c r="D8047" s="29">
        <v>46398</v>
      </c>
      <c r="E8047">
        <v>0</v>
      </c>
      <c r="F8047">
        <v>0</v>
      </c>
      <c r="G8047">
        <v>0</v>
      </c>
      <c r="H8047">
        <v>0</v>
      </c>
      <c r="L8047">
        <v>641.19005300000003</v>
      </c>
      <c r="R8047">
        <v>997.40674200000001</v>
      </c>
      <c r="S8047" t="s">
        <v>90</v>
      </c>
      <c r="T8047" s="297">
        <v>46311.754166666666</v>
      </c>
    </row>
    <row r="8048" spans="1:20" x14ac:dyDescent="0.35">
      <c r="A8048" t="s">
        <v>122</v>
      </c>
      <c r="B8048" t="s">
        <v>123</v>
      </c>
      <c r="C8048" t="s">
        <v>89</v>
      </c>
      <c r="D8048" s="29">
        <v>46399</v>
      </c>
      <c r="E8048">
        <v>0</v>
      </c>
      <c r="F8048">
        <v>0</v>
      </c>
      <c r="G8048">
        <v>0</v>
      </c>
      <c r="H8048">
        <v>0</v>
      </c>
      <c r="L8048">
        <v>641.19005300000003</v>
      </c>
      <c r="R8048">
        <v>997.40674200000001</v>
      </c>
      <c r="S8048" t="s">
        <v>90</v>
      </c>
      <c r="T8048" s="297">
        <v>46311.754166666666</v>
      </c>
    </row>
    <row r="8049" spans="1:20" x14ac:dyDescent="0.35">
      <c r="A8049" t="s">
        <v>122</v>
      </c>
      <c r="B8049" t="s">
        <v>123</v>
      </c>
      <c r="C8049" t="s">
        <v>89</v>
      </c>
      <c r="D8049" s="29">
        <v>46400</v>
      </c>
      <c r="E8049">
        <v>0</v>
      </c>
      <c r="F8049">
        <v>0</v>
      </c>
      <c r="G8049">
        <v>0</v>
      </c>
      <c r="H8049">
        <v>0</v>
      </c>
      <c r="L8049">
        <v>641.19005300000003</v>
      </c>
      <c r="R8049">
        <v>997.40674200000001</v>
      </c>
      <c r="S8049" t="s">
        <v>90</v>
      </c>
      <c r="T8049" s="297">
        <v>46311.754166666666</v>
      </c>
    </row>
    <row r="8050" spans="1:20" x14ac:dyDescent="0.35">
      <c r="A8050" t="s">
        <v>122</v>
      </c>
      <c r="B8050" t="s">
        <v>123</v>
      </c>
      <c r="C8050" t="s">
        <v>89</v>
      </c>
      <c r="D8050" s="29">
        <v>46401</v>
      </c>
      <c r="E8050">
        <v>0</v>
      </c>
      <c r="F8050">
        <v>0</v>
      </c>
      <c r="G8050">
        <v>0</v>
      </c>
      <c r="H8050">
        <v>0</v>
      </c>
      <c r="L8050">
        <v>641.19005300000003</v>
      </c>
      <c r="R8050">
        <v>997.40674200000001</v>
      </c>
      <c r="S8050" t="s">
        <v>90</v>
      </c>
      <c r="T8050" s="297">
        <v>46311.754166666666</v>
      </c>
    </row>
    <row r="8051" spans="1:20" x14ac:dyDescent="0.35">
      <c r="A8051" t="s">
        <v>122</v>
      </c>
      <c r="B8051" t="s">
        <v>123</v>
      </c>
      <c r="C8051" t="s">
        <v>89</v>
      </c>
      <c r="D8051" s="29">
        <v>46402</v>
      </c>
      <c r="E8051">
        <v>0</v>
      </c>
      <c r="F8051">
        <v>0</v>
      </c>
      <c r="G8051">
        <v>0</v>
      </c>
      <c r="H8051">
        <v>0</v>
      </c>
      <c r="L8051">
        <v>641.19005300000003</v>
      </c>
      <c r="R8051">
        <v>997.40674200000001</v>
      </c>
      <c r="S8051" t="s">
        <v>90</v>
      </c>
      <c r="T8051" s="297">
        <v>46311.754166666666</v>
      </c>
    </row>
    <row r="8052" spans="1:20" x14ac:dyDescent="0.35">
      <c r="A8052" t="s">
        <v>122</v>
      </c>
      <c r="B8052" t="s">
        <v>123</v>
      </c>
      <c r="C8052" t="s">
        <v>89</v>
      </c>
      <c r="D8052" s="29">
        <v>46403</v>
      </c>
      <c r="E8052">
        <v>0</v>
      </c>
      <c r="F8052">
        <v>0</v>
      </c>
      <c r="G8052">
        <v>0</v>
      </c>
      <c r="H8052">
        <v>0</v>
      </c>
      <c r="L8052">
        <v>641.19005300000003</v>
      </c>
      <c r="R8052">
        <v>997.40674200000001</v>
      </c>
      <c r="S8052" t="s">
        <v>90</v>
      </c>
      <c r="T8052" s="297">
        <v>46311.754166666666</v>
      </c>
    </row>
    <row r="8053" spans="1:20" x14ac:dyDescent="0.35">
      <c r="A8053" t="s">
        <v>122</v>
      </c>
      <c r="B8053" t="s">
        <v>123</v>
      </c>
      <c r="C8053" t="s">
        <v>89</v>
      </c>
      <c r="D8053" s="29">
        <v>46404</v>
      </c>
      <c r="E8053">
        <v>0</v>
      </c>
      <c r="F8053">
        <v>0</v>
      </c>
      <c r="G8053">
        <v>0</v>
      </c>
      <c r="H8053">
        <v>0</v>
      </c>
      <c r="L8053">
        <v>641.19005300000003</v>
      </c>
      <c r="R8053">
        <v>997.40674200000001</v>
      </c>
      <c r="S8053" t="s">
        <v>90</v>
      </c>
      <c r="T8053" s="297">
        <v>46311.754166666666</v>
      </c>
    </row>
    <row r="8054" spans="1:20" x14ac:dyDescent="0.35">
      <c r="A8054" t="s">
        <v>122</v>
      </c>
      <c r="B8054" t="s">
        <v>123</v>
      </c>
      <c r="C8054" t="s">
        <v>89</v>
      </c>
      <c r="D8054" s="29">
        <v>46405</v>
      </c>
      <c r="E8054">
        <v>0</v>
      </c>
      <c r="F8054">
        <v>0</v>
      </c>
      <c r="G8054">
        <v>0</v>
      </c>
      <c r="H8054">
        <v>0</v>
      </c>
      <c r="L8054">
        <v>641.19005300000003</v>
      </c>
      <c r="R8054">
        <v>997.40674200000001</v>
      </c>
      <c r="S8054" t="s">
        <v>90</v>
      </c>
      <c r="T8054" s="297">
        <v>46311.754166666666</v>
      </c>
    </row>
    <row r="8055" spans="1:20" x14ac:dyDescent="0.35">
      <c r="A8055" t="s">
        <v>122</v>
      </c>
      <c r="B8055" t="s">
        <v>123</v>
      </c>
      <c r="C8055" t="s">
        <v>89</v>
      </c>
      <c r="D8055" s="29">
        <v>46406</v>
      </c>
      <c r="E8055">
        <v>0</v>
      </c>
      <c r="F8055">
        <v>0</v>
      </c>
      <c r="G8055">
        <v>0</v>
      </c>
      <c r="H8055">
        <v>0</v>
      </c>
      <c r="L8055">
        <v>641.19005300000003</v>
      </c>
      <c r="R8055">
        <v>997.40674200000001</v>
      </c>
      <c r="S8055" t="s">
        <v>90</v>
      </c>
      <c r="T8055" s="297">
        <v>46311.754166666666</v>
      </c>
    </row>
    <row r="8056" spans="1:20" x14ac:dyDescent="0.35">
      <c r="A8056" t="s">
        <v>122</v>
      </c>
      <c r="B8056" t="s">
        <v>123</v>
      </c>
      <c r="C8056" t="s">
        <v>89</v>
      </c>
      <c r="D8056" s="29">
        <v>46407</v>
      </c>
      <c r="E8056">
        <v>0</v>
      </c>
      <c r="F8056">
        <v>0</v>
      </c>
      <c r="G8056">
        <v>0</v>
      </c>
      <c r="H8056">
        <v>0</v>
      </c>
      <c r="L8056">
        <v>641.19005300000003</v>
      </c>
      <c r="R8056">
        <v>997.40674200000001</v>
      </c>
      <c r="S8056" t="s">
        <v>90</v>
      </c>
      <c r="T8056" s="297">
        <v>46311.754166666666</v>
      </c>
    </row>
    <row r="8057" spans="1:20" x14ac:dyDescent="0.35">
      <c r="A8057" t="s">
        <v>122</v>
      </c>
      <c r="B8057" t="s">
        <v>123</v>
      </c>
      <c r="C8057" t="s">
        <v>89</v>
      </c>
      <c r="D8057" s="29">
        <v>46408</v>
      </c>
      <c r="E8057">
        <v>0</v>
      </c>
      <c r="F8057">
        <v>0</v>
      </c>
      <c r="G8057">
        <v>0</v>
      </c>
      <c r="H8057">
        <v>0</v>
      </c>
      <c r="L8057">
        <v>641.19005300000003</v>
      </c>
      <c r="R8057">
        <v>997.40674200000001</v>
      </c>
      <c r="S8057" t="s">
        <v>90</v>
      </c>
      <c r="T8057" s="297">
        <v>46311.754166666666</v>
      </c>
    </row>
    <row r="8058" spans="1:20" x14ac:dyDescent="0.35">
      <c r="A8058" t="s">
        <v>122</v>
      </c>
      <c r="B8058" t="s">
        <v>123</v>
      </c>
      <c r="C8058" t="s">
        <v>89</v>
      </c>
      <c r="D8058" s="29">
        <v>46409</v>
      </c>
      <c r="E8058">
        <v>0</v>
      </c>
      <c r="F8058">
        <v>0</v>
      </c>
      <c r="G8058">
        <v>0</v>
      </c>
      <c r="H8058">
        <v>0</v>
      </c>
      <c r="L8058">
        <v>641.19005300000003</v>
      </c>
      <c r="R8058">
        <v>997.40674200000001</v>
      </c>
      <c r="S8058" t="s">
        <v>90</v>
      </c>
      <c r="T8058" s="297">
        <v>46311.754166666666</v>
      </c>
    </row>
    <row r="8059" spans="1:20" x14ac:dyDescent="0.35">
      <c r="A8059" t="s">
        <v>122</v>
      </c>
      <c r="B8059" t="s">
        <v>123</v>
      </c>
      <c r="C8059" t="s">
        <v>89</v>
      </c>
      <c r="D8059" s="29">
        <v>46410</v>
      </c>
      <c r="E8059">
        <v>0</v>
      </c>
      <c r="F8059">
        <v>0</v>
      </c>
      <c r="G8059">
        <v>0</v>
      </c>
      <c r="H8059">
        <v>0</v>
      </c>
      <c r="L8059">
        <v>641.19005300000003</v>
      </c>
      <c r="R8059">
        <v>997.40674200000001</v>
      </c>
      <c r="S8059" t="s">
        <v>90</v>
      </c>
      <c r="T8059" s="297">
        <v>46311.754166666666</v>
      </c>
    </row>
    <row r="8060" spans="1:20" x14ac:dyDescent="0.35">
      <c r="A8060" t="s">
        <v>122</v>
      </c>
      <c r="B8060" t="s">
        <v>123</v>
      </c>
      <c r="C8060" t="s">
        <v>89</v>
      </c>
      <c r="D8060" s="29">
        <v>46411</v>
      </c>
      <c r="E8060">
        <v>0</v>
      </c>
      <c r="F8060">
        <v>0</v>
      </c>
      <c r="G8060">
        <v>0</v>
      </c>
      <c r="H8060">
        <v>0</v>
      </c>
      <c r="L8060">
        <v>641.19005300000003</v>
      </c>
      <c r="R8060">
        <v>997.40674200000001</v>
      </c>
      <c r="S8060" t="s">
        <v>90</v>
      </c>
      <c r="T8060" s="297">
        <v>46311.754166666666</v>
      </c>
    </row>
    <row r="8061" spans="1:20" x14ac:dyDescent="0.35">
      <c r="A8061" t="s">
        <v>122</v>
      </c>
      <c r="B8061" t="s">
        <v>123</v>
      </c>
      <c r="C8061" t="s">
        <v>89</v>
      </c>
      <c r="D8061" s="29">
        <v>46412</v>
      </c>
      <c r="E8061">
        <v>0</v>
      </c>
      <c r="F8061">
        <v>0</v>
      </c>
      <c r="G8061">
        <v>0</v>
      </c>
      <c r="H8061">
        <v>0</v>
      </c>
      <c r="L8061">
        <v>641.19005300000003</v>
      </c>
      <c r="R8061">
        <v>997.40674200000001</v>
      </c>
      <c r="S8061" t="s">
        <v>90</v>
      </c>
      <c r="T8061" s="297">
        <v>46311.754166666666</v>
      </c>
    </row>
    <row r="8062" spans="1:20" x14ac:dyDescent="0.35">
      <c r="A8062" t="s">
        <v>122</v>
      </c>
      <c r="B8062" t="s">
        <v>123</v>
      </c>
      <c r="C8062" t="s">
        <v>89</v>
      </c>
      <c r="D8062" s="29">
        <v>46413</v>
      </c>
      <c r="E8062">
        <v>0</v>
      </c>
      <c r="F8062">
        <v>0</v>
      </c>
      <c r="G8062">
        <v>0</v>
      </c>
      <c r="H8062">
        <v>0</v>
      </c>
      <c r="L8062">
        <v>641.19005300000003</v>
      </c>
      <c r="R8062">
        <v>997.40674200000001</v>
      </c>
      <c r="S8062" t="s">
        <v>90</v>
      </c>
      <c r="T8062" s="297">
        <v>46311.754166666666</v>
      </c>
    </row>
    <row r="8063" spans="1:20" x14ac:dyDescent="0.35">
      <c r="A8063" t="s">
        <v>122</v>
      </c>
      <c r="B8063" t="s">
        <v>123</v>
      </c>
      <c r="C8063" t="s">
        <v>89</v>
      </c>
      <c r="D8063" s="29">
        <v>46414</v>
      </c>
      <c r="E8063">
        <v>0</v>
      </c>
      <c r="F8063">
        <v>0</v>
      </c>
      <c r="G8063">
        <v>0</v>
      </c>
      <c r="H8063">
        <v>0</v>
      </c>
      <c r="L8063">
        <v>641.19005300000003</v>
      </c>
      <c r="R8063">
        <v>997.40674200000001</v>
      </c>
      <c r="S8063" t="s">
        <v>90</v>
      </c>
      <c r="T8063" s="297">
        <v>46311.754166666666</v>
      </c>
    </row>
    <row r="8064" spans="1:20" x14ac:dyDescent="0.35">
      <c r="A8064" t="s">
        <v>122</v>
      </c>
      <c r="B8064" t="s">
        <v>123</v>
      </c>
      <c r="C8064" t="s">
        <v>89</v>
      </c>
      <c r="D8064" s="29">
        <v>46415</v>
      </c>
      <c r="E8064">
        <v>0</v>
      </c>
      <c r="F8064">
        <v>0</v>
      </c>
      <c r="G8064">
        <v>0</v>
      </c>
      <c r="H8064">
        <v>0</v>
      </c>
      <c r="L8064">
        <v>641.19005300000003</v>
      </c>
      <c r="R8064">
        <v>997.40674200000001</v>
      </c>
      <c r="S8064" t="s">
        <v>90</v>
      </c>
      <c r="T8064" s="297">
        <v>46311.754166666666</v>
      </c>
    </row>
    <row r="8065" spans="1:20" x14ac:dyDescent="0.35">
      <c r="A8065" t="s">
        <v>122</v>
      </c>
      <c r="B8065" t="s">
        <v>123</v>
      </c>
      <c r="C8065" t="s">
        <v>89</v>
      </c>
      <c r="D8065" s="29">
        <v>46416</v>
      </c>
      <c r="E8065">
        <v>0</v>
      </c>
      <c r="F8065">
        <v>0</v>
      </c>
      <c r="G8065">
        <v>0</v>
      </c>
      <c r="H8065">
        <v>0</v>
      </c>
      <c r="L8065">
        <v>641.19005300000003</v>
      </c>
      <c r="R8065">
        <v>997.40674200000001</v>
      </c>
      <c r="S8065" t="s">
        <v>90</v>
      </c>
      <c r="T8065" s="297">
        <v>46311.754166666666</v>
      </c>
    </row>
    <row r="8066" spans="1:20" x14ac:dyDescent="0.35">
      <c r="A8066" t="s">
        <v>122</v>
      </c>
      <c r="B8066" t="s">
        <v>123</v>
      </c>
      <c r="C8066" t="s">
        <v>89</v>
      </c>
      <c r="D8066" s="29">
        <v>46417</v>
      </c>
      <c r="E8066">
        <v>0</v>
      </c>
      <c r="F8066">
        <v>0</v>
      </c>
      <c r="G8066">
        <v>0</v>
      </c>
      <c r="H8066">
        <v>0</v>
      </c>
      <c r="L8066">
        <v>641.19005300000003</v>
      </c>
      <c r="R8066">
        <v>997.40674200000001</v>
      </c>
      <c r="S8066" t="s">
        <v>90</v>
      </c>
      <c r="T8066" s="297">
        <v>46311.754166666666</v>
      </c>
    </row>
    <row r="8067" spans="1:20" x14ac:dyDescent="0.35">
      <c r="A8067" t="s">
        <v>122</v>
      </c>
      <c r="B8067" t="s">
        <v>123</v>
      </c>
      <c r="C8067" t="s">
        <v>89</v>
      </c>
      <c r="D8067" s="29">
        <v>46418</v>
      </c>
      <c r="E8067">
        <v>0</v>
      </c>
      <c r="F8067">
        <v>0</v>
      </c>
      <c r="G8067">
        <v>0</v>
      </c>
      <c r="H8067">
        <v>0</v>
      </c>
      <c r="L8067">
        <v>641.19005300000003</v>
      </c>
      <c r="R8067">
        <v>997.40674200000001</v>
      </c>
      <c r="S8067" t="s">
        <v>90</v>
      </c>
      <c r="T8067" s="297">
        <v>46311.754166666666</v>
      </c>
    </row>
    <row r="8068" spans="1:20" x14ac:dyDescent="0.35">
      <c r="A8068" t="s">
        <v>122</v>
      </c>
      <c r="B8068" t="s">
        <v>123</v>
      </c>
      <c r="C8068" t="s">
        <v>89</v>
      </c>
      <c r="D8068" s="29">
        <v>46419</v>
      </c>
      <c r="E8068">
        <v>0</v>
      </c>
      <c r="F8068">
        <v>0</v>
      </c>
      <c r="G8068">
        <v>0</v>
      </c>
      <c r="H8068">
        <v>0</v>
      </c>
      <c r="L8068">
        <v>641.19005300000003</v>
      </c>
      <c r="R8068">
        <v>997.40674200000001</v>
      </c>
      <c r="S8068" t="s">
        <v>90</v>
      </c>
      <c r="T8068" s="297">
        <v>46311.754166666666</v>
      </c>
    </row>
    <row r="8069" spans="1:20" x14ac:dyDescent="0.35">
      <c r="A8069" t="s">
        <v>122</v>
      </c>
      <c r="B8069" t="s">
        <v>123</v>
      </c>
      <c r="C8069" t="s">
        <v>89</v>
      </c>
      <c r="D8069" s="29">
        <v>46420</v>
      </c>
      <c r="E8069">
        <v>0</v>
      </c>
      <c r="F8069">
        <v>0</v>
      </c>
      <c r="G8069">
        <v>0</v>
      </c>
      <c r="H8069">
        <v>0</v>
      </c>
      <c r="L8069">
        <v>641.19005300000003</v>
      </c>
      <c r="R8069">
        <v>997.40674200000001</v>
      </c>
      <c r="S8069" t="s">
        <v>90</v>
      </c>
      <c r="T8069" s="297">
        <v>46311.754166666666</v>
      </c>
    </row>
    <row r="8070" spans="1:20" x14ac:dyDescent="0.35">
      <c r="A8070" t="s">
        <v>122</v>
      </c>
      <c r="B8070" t="s">
        <v>123</v>
      </c>
      <c r="C8070" t="s">
        <v>89</v>
      </c>
      <c r="D8070" s="29">
        <v>46421</v>
      </c>
      <c r="E8070">
        <v>0</v>
      </c>
      <c r="F8070">
        <v>0</v>
      </c>
      <c r="G8070">
        <v>0</v>
      </c>
      <c r="H8070">
        <v>0</v>
      </c>
      <c r="L8070">
        <v>641.19005300000003</v>
      </c>
      <c r="R8070">
        <v>997.40674200000001</v>
      </c>
      <c r="S8070" t="s">
        <v>90</v>
      </c>
      <c r="T8070" s="297">
        <v>46311.754166666666</v>
      </c>
    </row>
    <row r="8071" spans="1:20" x14ac:dyDescent="0.35">
      <c r="A8071" t="s">
        <v>122</v>
      </c>
      <c r="B8071" t="s">
        <v>123</v>
      </c>
      <c r="C8071" t="s">
        <v>89</v>
      </c>
      <c r="D8071" s="29">
        <v>46422</v>
      </c>
      <c r="E8071">
        <v>0</v>
      </c>
      <c r="F8071">
        <v>0</v>
      </c>
      <c r="G8071">
        <v>0</v>
      </c>
      <c r="H8071">
        <v>0</v>
      </c>
      <c r="L8071">
        <v>641.19005300000003</v>
      </c>
      <c r="R8071">
        <v>997.40674200000001</v>
      </c>
      <c r="S8071" t="s">
        <v>90</v>
      </c>
      <c r="T8071" s="297">
        <v>46311.754166666666</v>
      </c>
    </row>
    <row r="8072" spans="1:20" x14ac:dyDescent="0.35">
      <c r="A8072" t="s">
        <v>122</v>
      </c>
      <c r="B8072" t="s">
        <v>123</v>
      </c>
      <c r="C8072" t="s">
        <v>89</v>
      </c>
      <c r="D8072" s="29">
        <v>46423</v>
      </c>
      <c r="E8072">
        <v>0</v>
      </c>
      <c r="F8072">
        <v>0</v>
      </c>
      <c r="G8072">
        <v>0</v>
      </c>
      <c r="H8072">
        <v>0</v>
      </c>
      <c r="L8072">
        <v>641.19005300000003</v>
      </c>
      <c r="R8072">
        <v>997.40674200000001</v>
      </c>
      <c r="S8072" t="s">
        <v>90</v>
      </c>
      <c r="T8072" s="297">
        <v>46311.754166666666</v>
      </c>
    </row>
    <row r="8073" spans="1:20" x14ac:dyDescent="0.35">
      <c r="A8073" t="s">
        <v>122</v>
      </c>
      <c r="B8073" t="s">
        <v>123</v>
      </c>
      <c r="C8073" t="s">
        <v>89</v>
      </c>
      <c r="D8073" s="29">
        <v>46424</v>
      </c>
      <c r="E8073">
        <v>0</v>
      </c>
      <c r="F8073">
        <v>0</v>
      </c>
      <c r="G8073">
        <v>0</v>
      </c>
      <c r="H8073">
        <v>0</v>
      </c>
      <c r="L8073">
        <v>641.19005300000003</v>
      </c>
      <c r="R8073">
        <v>997.40674200000001</v>
      </c>
      <c r="S8073" t="s">
        <v>90</v>
      </c>
      <c r="T8073" s="297">
        <v>46311.754166666666</v>
      </c>
    </row>
    <row r="8074" spans="1:20" x14ac:dyDescent="0.35">
      <c r="A8074" t="s">
        <v>122</v>
      </c>
      <c r="B8074" t="s">
        <v>123</v>
      </c>
      <c r="C8074" t="s">
        <v>89</v>
      </c>
      <c r="D8074" s="29">
        <v>46425</v>
      </c>
      <c r="E8074">
        <v>0</v>
      </c>
      <c r="F8074">
        <v>0</v>
      </c>
      <c r="G8074">
        <v>0</v>
      </c>
      <c r="H8074">
        <v>0</v>
      </c>
      <c r="L8074">
        <v>641.19005300000003</v>
      </c>
      <c r="R8074">
        <v>997.40674200000001</v>
      </c>
      <c r="S8074" t="s">
        <v>90</v>
      </c>
      <c r="T8074" s="297">
        <v>46311.754166666666</v>
      </c>
    </row>
    <row r="8075" spans="1:20" x14ac:dyDescent="0.35">
      <c r="A8075" t="s">
        <v>122</v>
      </c>
      <c r="B8075" t="s">
        <v>123</v>
      </c>
      <c r="C8075" t="s">
        <v>89</v>
      </c>
      <c r="D8075" s="29">
        <v>46426</v>
      </c>
      <c r="E8075">
        <v>0</v>
      </c>
      <c r="F8075">
        <v>0</v>
      </c>
      <c r="G8075">
        <v>0</v>
      </c>
      <c r="H8075">
        <v>0</v>
      </c>
      <c r="L8075">
        <v>641.19005300000003</v>
      </c>
      <c r="R8075">
        <v>997.40674200000001</v>
      </c>
      <c r="S8075" t="s">
        <v>90</v>
      </c>
      <c r="T8075" s="297">
        <v>46311.754166666666</v>
      </c>
    </row>
    <row r="8076" spans="1:20" x14ac:dyDescent="0.35">
      <c r="A8076" t="s">
        <v>122</v>
      </c>
      <c r="B8076" t="s">
        <v>123</v>
      </c>
      <c r="C8076" t="s">
        <v>89</v>
      </c>
      <c r="D8076" s="29">
        <v>46427</v>
      </c>
      <c r="E8076">
        <v>0</v>
      </c>
      <c r="F8076">
        <v>0</v>
      </c>
      <c r="G8076">
        <v>0</v>
      </c>
      <c r="H8076">
        <v>0</v>
      </c>
      <c r="L8076">
        <v>641.19005300000003</v>
      </c>
      <c r="R8076">
        <v>997.40674200000001</v>
      </c>
      <c r="S8076" t="s">
        <v>90</v>
      </c>
      <c r="T8076" s="297">
        <v>46311.754166666666</v>
      </c>
    </row>
    <row r="8077" spans="1:20" x14ac:dyDescent="0.35">
      <c r="A8077" t="s">
        <v>122</v>
      </c>
      <c r="B8077" t="s">
        <v>123</v>
      </c>
      <c r="C8077" t="s">
        <v>89</v>
      </c>
      <c r="D8077" s="29">
        <v>46428</v>
      </c>
      <c r="E8077">
        <v>0</v>
      </c>
      <c r="F8077">
        <v>0</v>
      </c>
      <c r="G8077">
        <v>0</v>
      </c>
      <c r="H8077">
        <v>0</v>
      </c>
      <c r="L8077">
        <v>641.19005300000003</v>
      </c>
      <c r="R8077">
        <v>997.40674200000001</v>
      </c>
      <c r="S8077" t="s">
        <v>90</v>
      </c>
      <c r="T8077" s="297">
        <v>46311.754166666666</v>
      </c>
    </row>
    <row r="8078" spans="1:20" x14ac:dyDescent="0.35">
      <c r="A8078" t="s">
        <v>122</v>
      </c>
      <c r="B8078" t="s">
        <v>123</v>
      </c>
      <c r="C8078" t="s">
        <v>89</v>
      </c>
      <c r="D8078" s="29">
        <v>46429</v>
      </c>
      <c r="E8078">
        <v>0</v>
      </c>
      <c r="F8078">
        <v>0</v>
      </c>
      <c r="G8078">
        <v>0</v>
      </c>
      <c r="H8078">
        <v>0</v>
      </c>
      <c r="L8078">
        <v>641.19005300000003</v>
      </c>
      <c r="R8078">
        <v>997.40674200000001</v>
      </c>
      <c r="S8078" t="s">
        <v>90</v>
      </c>
      <c r="T8078" s="297">
        <v>46311.754166666666</v>
      </c>
    </row>
    <row r="8079" spans="1:20" x14ac:dyDescent="0.35">
      <c r="A8079" t="s">
        <v>122</v>
      </c>
      <c r="B8079" t="s">
        <v>123</v>
      </c>
      <c r="C8079" t="s">
        <v>89</v>
      </c>
      <c r="D8079" s="29">
        <v>46430</v>
      </c>
      <c r="E8079">
        <v>0</v>
      </c>
      <c r="F8079">
        <v>0</v>
      </c>
      <c r="G8079">
        <v>0</v>
      </c>
      <c r="H8079">
        <v>0</v>
      </c>
      <c r="L8079">
        <v>641.19005300000003</v>
      </c>
      <c r="R8079">
        <v>997.40674200000001</v>
      </c>
      <c r="S8079" t="s">
        <v>90</v>
      </c>
      <c r="T8079" s="297">
        <v>46311.754166666666</v>
      </c>
    </row>
    <row r="8080" spans="1:20" x14ac:dyDescent="0.35">
      <c r="A8080" t="s">
        <v>122</v>
      </c>
      <c r="B8080" t="s">
        <v>123</v>
      </c>
      <c r="C8080" t="s">
        <v>89</v>
      </c>
      <c r="D8080" s="29">
        <v>46431</v>
      </c>
      <c r="E8080">
        <v>0</v>
      </c>
      <c r="F8080">
        <v>0</v>
      </c>
      <c r="G8080">
        <v>0</v>
      </c>
      <c r="H8080">
        <v>0</v>
      </c>
      <c r="L8080">
        <v>641.19005300000003</v>
      </c>
      <c r="R8080">
        <v>997.40674200000001</v>
      </c>
      <c r="S8080" t="s">
        <v>90</v>
      </c>
      <c r="T8080" s="297">
        <v>46311.754166666666</v>
      </c>
    </row>
    <row r="8081" spans="1:20" x14ac:dyDescent="0.35">
      <c r="A8081" t="s">
        <v>122</v>
      </c>
      <c r="B8081" t="s">
        <v>123</v>
      </c>
      <c r="C8081" t="s">
        <v>89</v>
      </c>
      <c r="D8081" s="29">
        <v>46432</v>
      </c>
      <c r="E8081">
        <v>0</v>
      </c>
      <c r="F8081">
        <v>0</v>
      </c>
      <c r="G8081">
        <v>0</v>
      </c>
      <c r="H8081">
        <v>0</v>
      </c>
      <c r="L8081">
        <v>641.19005300000003</v>
      </c>
      <c r="R8081">
        <v>997.40674200000001</v>
      </c>
      <c r="S8081" t="s">
        <v>90</v>
      </c>
      <c r="T8081" s="297">
        <v>46311.754166666666</v>
      </c>
    </row>
    <row r="8082" spans="1:20" x14ac:dyDescent="0.35">
      <c r="A8082" t="s">
        <v>122</v>
      </c>
      <c r="B8082" t="s">
        <v>123</v>
      </c>
      <c r="C8082" t="s">
        <v>89</v>
      </c>
      <c r="D8082" s="29">
        <v>46433</v>
      </c>
      <c r="E8082">
        <v>0</v>
      </c>
      <c r="F8082">
        <v>0</v>
      </c>
      <c r="G8082">
        <v>0</v>
      </c>
      <c r="H8082">
        <v>0</v>
      </c>
      <c r="L8082">
        <v>641.19005300000003</v>
      </c>
      <c r="R8082">
        <v>997.40674200000001</v>
      </c>
      <c r="S8082" t="s">
        <v>90</v>
      </c>
      <c r="T8082" s="297">
        <v>46311.754166666666</v>
      </c>
    </row>
    <row r="8083" spans="1:20" x14ac:dyDescent="0.35">
      <c r="A8083" t="s">
        <v>122</v>
      </c>
      <c r="B8083" t="s">
        <v>123</v>
      </c>
      <c r="C8083" t="s">
        <v>89</v>
      </c>
      <c r="D8083" s="29">
        <v>46434</v>
      </c>
      <c r="E8083">
        <v>0</v>
      </c>
      <c r="F8083">
        <v>0</v>
      </c>
      <c r="G8083">
        <v>0</v>
      </c>
      <c r="H8083">
        <v>0</v>
      </c>
      <c r="L8083">
        <v>641.19005300000003</v>
      </c>
      <c r="R8083">
        <v>997.40674200000001</v>
      </c>
      <c r="S8083" t="s">
        <v>90</v>
      </c>
      <c r="T8083" s="297">
        <v>46311.754166666666</v>
      </c>
    </row>
    <row r="8084" spans="1:20" x14ac:dyDescent="0.35">
      <c r="A8084" t="s">
        <v>122</v>
      </c>
      <c r="B8084" t="s">
        <v>123</v>
      </c>
      <c r="C8084" t="s">
        <v>89</v>
      </c>
      <c r="D8084" s="29">
        <v>46435</v>
      </c>
      <c r="E8084">
        <v>0</v>
      </c>
      <c r="F8084">
        <v>0</v>
      </c>
      <c r="G8084">
        <v>0</v>
      </c>
      <c r="H8084">
        <v>0</v>
      </c>
      <c r="L8084">
        <v>641.19005300000003</v>
      </c>
      <c r="R8084">
        <v>997.40674200000001</v>
      </c>
      <c r="S8084" t="s">
        <v>90</v>
      </c>
      <c r="T8084" s="297">
        <v>46311.754166666666</v>
      </c>
    </row>
    <row r="8085" spans="1:20" x14ac:dyDescent="0.35">
      <c r="A8085" t="s">
        <v>122</v>
      </c>
      <c r="B8085" t="s">
        <v>123</v>
      </c>
      <c r="C8085" t="s">
        <v>89</v>
      </c>
      <c r="D8085" s="29">
        <v>46436</v>
      </c>
      <c r="E8085">
        <v>0</v>
      </c>
      <c r="F8085">
        <v>0</v>
      </c>
      <c r="G8085">
        <v>0</v>
      </c>
      <c r="H8085">
        <v>0</v>
      </c>
      <c r="L8085">
        <v>641.19005300000003</v>
      </c>
      <c r="R8085">
        <v>997.40674200000001</v>
      </c>
      <c r="S8085" t="s">
        <v>90</v>
      </c>
      <c r="T8085" s="297">
        <v>46311.754166666666</v>
      </c>
    </row>
    <row r="8086" spans="1:20" x14ac:dyDescent="0.35">
      <c r="A8086" t="s">
        <v>122</v>
      </c>
      <c r="B8086" t="s">
        <v>123</v>
      </c>
      <c r="C8086" t="s">
        <v>89</v>
      </c>
      <c r="D8086" s="29">
        <v>46437</v>
      </c>
      <c r="E8086">
        <v>0</v>
      </c>
      <c r="F8086">
        <v>0</v>
      </c>
      <c r="G8086">
        <v>0</v>
      </c>
      <c r="H8086">
        <v>0</v>
      </c>
      <c r="L8086">
        <v>641.19005300000003</v>
      </c>
      <c r="R8086">
        <v>997.40674200000001</v>
      </c>
      <c r="S8086" t="s">
        <v>90</v>
      </c>
      <c r="T8086" s="297">
        <v>46311.754166666666</v>
      </c>
    </row>
    <row r="8087" spans="1:20" x14ac:dyDescent="0.35">
      <c r="A8087" t="s">
        <v>122</v>
      </c>
      <c r="B8087" t="s">
        <v>123</v>
      </c>
      <c r="C8087" t="s">
        <v>89</v>
      </c>
      <c r="D8087" s="29">
        <v>46438</v>
      </c>
      <c r="E8087">
        <v>0</v>
      </c>
      <c r="F8087">
        <v>0</v>
      </c>
      <c r="G8087">
        <v>0</v>
      </c>
      <c r="H8087">
        <v>0</v>
      </c>
      <c r="L8087">
        <v>641.19005300000003</v>
      </c>
      <c r="R8087">
        <v>997.40674200000001</v>
      </c>
      <c r="S8087" t="s">
        <v>90</v>
      </c>
      <c r="T8087" s="297">
        <v>46311.754166666666</v>
      </c>
    </row>
    <row r="8088" spans="1:20" x14ac:dyDescent="0.35">
      <c r="A8088" t="s">
        <v>122</v>
      </c>
      <c r="B8088" t="s">
        <v>123</v>
      </c>
      <c r="C8088" t="s">
        <v>89</v>
      </c>
      <c r="D8088" s="29">
        <v>46439</v>
      </c>
      <c r="E8088">
        <v>0</v>
      </c>
      <c r="F8088">
        <v>0</v>
      </c>
      <c r="G8088">
        <v>0</v>
      </c>
      <c r="H8088">
        <v>0</v>
      </c>
      <c r="L8088">
        <v>641.19005300000003</v>
      </c>
      <c r="R8088">
        <v>997.40674200000001</v>
      </c>
      <c r="S8088" t="s">
        <v>90</v>
      </c>
      <c r="T8088" s="297">
        <v>46311.754166666666</v>
      </c>
    </row>
    <row r="8089" spans="1:20" x14ac:dyDescent="0.35">
      <c r="A8089" t="s">
        <v>122</v>
      </c>
      <c r="B8089" t="s">
        <v>123</v>
      </c>
      <c r="C8089" t="s">
        <v>89</v>
      </c>
      <c r="D8089" s="29">
        <v>46440</v>
      </c>
      <c r="E8089">
        <v>0</v>
      </c>
      <c r="F8089">
        <v>0</v>
      </c>
      <c r="G8089">
        <v>0</v>
      </c>
      <c r="H8089">
        <v>0</v>
      </c>
      <c r="L8089">
        <v>641.19005300000003</v>
      </c>
      <c r="R8089">
        <v>997.40674200000001</v>
      </c>
      <c r="S8089" t="s">
        <v>90</v>
      </c>
      <c r="T8089" s="297">
        <v>46311.754166666666</v>
      </c>
    </row>
    <row r="8090" spans="1:20" x14ac:dyDescent="0.35">
      <c r="A8090" t="s">
        <v>122</v>
      </c>
      <c r="B8090" t="s">
        <v>123</v>
      </c>
      <c r="C8090" t="s">
        <v>89</v>
      </c>
      <c r="D8090" s="29">
        <v>46441</v>
      </c>
      <c r="E8090">
        <v>0</v>
      </c>
      <c r="F8090">
        <v>0</v>
      </c>
      <c r="G8090">
        <v>0</v>
      </c>
      <c r="H8090">
        <v>0</v>
      </c>
      <c r="L8090">
        <v>641.19005300000003</v>
      </c>
      <c r="R8090">
        <v>997.40674200000001</v>
      </c>
      <c r="S8090" t="s">
        <v>90</v>
      </c>
      <c r="T8090" s="297">
        <v>46311.754166666666</v>
      </c>
    </row>
    <row r="8091" spans="1:20" x14ac:dyDescent="0.35">
      <c r="A8091" t="s">
        <v>122</v>
      </c>
      <c r="B8091" t="s">
        <v>123</v>
      </c>
      <c r="C8091" t="s">
        <v>89</v>
      </c>
      <c r="D8091" s="29">
        <v>46442</v>
      </c>
      <c r="E8091">
        <v>0</v>
      </c>
      <c r="F8091">
        <v>0</v>
      </c>
      <c r="G8091">
        <v>0</v>
      </c>
      <c r="H8091">
        <v>0</v>
      </c>
      <c r="L8091">
        <v>641.19005300000003</v>
      </c>
      <c r="R8091">
        <v>997.40674200000001</v>
      </c>
      <c r="S8091" t="s">
        <v>90</v>
      </c>
      <c r="T8091" s="297">
        <v>46311.754166666666</v>
      </c>
    </row>
    <row r="8092" spans="1:20" x14ac:dyDescent="0.35">
      <c r="A8092" t="s">
        <v>122</v>
      </c>
      <c r="B8092" t="s">
        <v>123</v>
      </c>
      <c r="C8092" t="s">
        <v>89</v>
      </c>
      <c r="D8092" s="29">
        <v>46443</v>
      </c>
      <c r="E8092">
        <v>0</v>
      </c>
      <c r="F8092">
        <v>0</v>
      </c>
      <c r="G8092">
        <v>0</v>
      </c>
      <c r="H8092">
        <v>0</v>
      </c>
      <c r="L8092">
        <v>641.19005300000003</v>
      </c>
      <c r="R8092">
        <v>997.40674200000001</v>
      </c>
      <c r="S8092" t="s">
        <v>90</v>
      </c>
      <c r="T8092" s="297">
        <v>46311.754166666666</v>
      </c>
    </row>
    <row r="8093" spans="1:20" x14ac:dyDescent="0.35">
      <c r="A8093" t="s">
        <v>122</v>
      </c>
      <c r="B8093" t="s">
        <v>123</v>
      </c>
      <c r="C8093" t="s">
        <v>89</v>
      </c>
      <c r="D8093" s="29">
        <v>46444</v>
      </c>
      <c r="E8093">
        <v>0</v>
      </c>
      <c r="F8093">
        <v>0</v>
      </c>
      <c r="G8093">
        <v>0</v>
      </c>
      <c r="H8093">
        <v>0</v>
      </c>
      <c r="L8093">
        <v>641.19005300000003</v>
      </c>
      <c r="R8093">
        <v>997.40674200000001</v>
      </c>
      <c r="S8093" t="s">
        <v>90</v>
      </c>
      <c r="T8093" s="297">
        <v>46311.754166666666</v>
      </c>
    </row>
    <row r="8094" spans="1:20" x14ac:dyDescent="0.35">
      <c r="A8094" t="s">
        <v>122</v>
      </c>
      <c r="B8094" t="s">
        <v>123</v>
      </c>
      <c r="C8094" t="s">
        <v>89</v>
      </c>
      <c r="D8094" s="29">
        <v>46445</v>
      </c>
      <c r="E8094">
        <v>0</v>
      </c>
      <c r="F8094">
        <v>0</v>
      </c>
      <c r="G8094">
        <v>0</v>
      </c>
      <c r="H8094">
        <v>0</v>
      </c>
      <c r="L8094">
        <v>641.19005300000003</v>
      </c>
      <c r="R8094">
        <v>997.40674200000001</v>
      </c>
      <c r="S8094" t="s">
        <v>90</v>
      </c>
      <c r="T8094" s="297">
        <v>46311.754166666666</v>
      </c>
    </row>
    <row r="8095" spans="1:20" x14ac:dyDescent="0.35">
      <c r="A8095" t="s">
        <v>122</v>
      </c>
      <c r="B8095" t="s">
        <v>123</v>
      </c>
      <c r="C8095" t="s">
        <v>89</v>
      </c>
      <c r="D8095" s="29">
        <v>46446</v>
      </c>
      <c r="E8095">
        <v>0</v>
      </c>
      <c r="F8095">
        <v>0</v>
      </c>
      <c r="G8095">
        <v>0</v>
      </c>
      <c r="H8095">
        <v>0</v>
      </c>
      <c r="L8095">
        <v>641.19005300000003</v>
      </c>
      <c r="R8095">
        <v>997.40674200000001</v>
      </c>
      <c r="S8095" t="s">
        <v>90</v>
      </c>
      <c r="T8095" s="297">
        <v>46311.754166666666</v>
      </c>
    </row>
    <row r="8096" spans="1:20" x14ac:dyDescent="0.35">
      <c r="A8096" t="s">
        <v>122</v>
      </c>
      <c r="B8096" t="s">
        <v>123</v>
      </c>
      <c r="C8096" t="s">
        <v>89</v>
      </c>
      <c r="D8096" s="29">
        <v>46447</v>
      </c>
      <c r="E8096">
        <v>0</v>
      </c>
      <c r="F8096">
        <v>0</v>
      </c>
      <c r="G8096">
        <v>0</v>
      </c>
      <c r="H8096">
        <v>0</v>
      </c>
      <c r="L8096">
        <v>641.19005300000003</v>
      </c>
      <c r="R8096">
        <v>997.40674200000001</v>
      </c>
      <c r="S8096" t="s">
        <v>90</v>
      </c>
      <c r="T8096" s="297">
        <v>46311.754166666666</v>
      </c>
    </row>
    <row r="8097" spans="1:20" x14ac:dyDescent="0.35">
      <c r="A8097" t="s">
        <v>122</v>
      </c>
      <c r="B8097" t="s">
        <v>123</v>
      </c>
      <c r="C8097" t="s">
        <v>89</v>
      </c>
      <c r="D8097" s="29">
        <v>46448</v>
      </c>
      <c r="E8097">
        <v>0</v>
      </c>
      <c r="F8097">
        <v>0</v>
      </c>
      <c r="G8097">
        <v>0</v>
      </c>
      <c r="H8097">
        <v>0</v>
      </c>
      <c r="L8097">
        <v>641.19005300000003</v>
      </c>
      <c r="R8097">
        <v>997.40674200000001</v>
      </c>
      <c r="S8097" t="s">
        <v>90</v>
      </c>
      <c r="T8097" s="297">
        <v>46311.754166666666</v>
      </c>
    </row>
    <row r="8098" spans="1:20" x14ac:dyDescent="0.35">
      <c r="A8098" t="s">
        <v>122</v>
      </c>
      <c r="B8098" t="s">
        <v>123</v>
      </c>
      <c r="C8098" t="s">
        <v>89</v>
      </c>
      <c r="D8098" s="29">
        <v>46449</v>
      </c>
      <c r="E8098">
        <v>0</v>
      </c>
      <c r="F8098">
        <v>0</v>
      </c>
      <c r="G8098">
        <v>0</v>
      </c>
      <c r="H8098">
        <v>0</v>
      </c>
      <c r="L8098">
        <v>641.19005300000003</v>
      </c>
      <c r="R8098">
        <v>997.40674200000001</v>
      </c>
      <c r="S8098" t="s">
        <v>90</v>
      </c>
      <c r="T8098" s="297">
        <v>46311.754166666666</v>
      </c>
    </row>
    <row r="8099" spans="1:20" x14ac:dyDescent="0.35">
      <c r="A8099" t="s">
        <v>122</v>
      </c>
      <c r="B8099" t="s">
        <v>123</v>
      </c>
      <c r="C8099" t="s">
        <v>89</v>
      </c>
      <c r="D8099" s="29">
        <v>46450</v>
      </c>
      <c r="E8099">
        <v>0</v>
      </c>
      <c r="F8099">
        <v>0</v>
      </c>
      <c r="G8099">
        <v>0</v>
      </c>
      <c r="H8099">
        <v>0</v>
      </c>
      <c r="L8099">
        <v>641.19005300000003</v>
      </c>
      <c r="R8099">
        <v>997.40674200000001</v>
      </c>
      <c r="S8099" t="s">
        <v>90</v>
      </c>
      <c r="T8099" s="297">
        <v>46311.754166666666</v>
      </c>
    </row>
    <row r="8100" spans="1:20" x14ac:dyDescent="0.35">
      <c r="A8100" t="s">
        <v>122</v>
      </c>
      <c r="B8100" t="s">
        <v>123</v>
      </c>
      <c r="C8100" t="s">
        <v>89</v>
      </c>
      <c r="D8100" s="29">
        <v>46451</v>
      </c>
      <c r="E8100">
        <v>0</v>
      </c>
      <c r="F8100">
        <v>0</v>
      </c>
      <c r="G8100">
        <v>0</v>
      </c>
      <c r="H8100">
        <v>0</v>
      </c>
      <c r="L8100">
        <v>641.19005300000003</v>
      </c>
      <c r="R8100">
        <v>997.40674200000001</v>
      </c>
      <c r="S8100" t="s">
        <v>90</v>
      </c>
      <c r="T8100" s="297">
        <v>46311.754166666666</v>
      </c>
    </row>
    <row r="8101" spans="1:20" x14ac:dyDescent="0.35">
      <c r="A8101" t="s">
        <v>122</v>
      </c>
      <c r="B8101" t="s">
        <v>123</v>
      </c>
      <c r="C8101" t="s">
        <v>89</v>
      </c>
      <c r="D8101" s="29">
        <v>46452</v>
      </c>
      <c r="E8101">
        <v>0</v>
      </c>
      <c r="F8101">
        <v>0</v>
      </c>
      <c r="G8101">
        <v>0</v>
      </c>
      <c r="H8101">
        <v>0</v>
      </c>
      <c r="L8101">
        <v>641.19005300000003</v>
      </c>
      <c r="R8101">
        <v>997.40674200000001</v>
      </c>
      <c r="S8101" t="s">
        <v>90</v>
      </c>
      <c r="T8101" s="297">
        <v>46311.754166666666</v>
      </c>
    </row>
    <row r="8102" spans="1:20" x14ac:dyDescent="0.35">
      <c r="A8102" t="s">
        <v>122</v>
      </c>
      <c r="B8102" t="s">
        <v>123</v>
      </c>
      <c r="C8102" t="s">
        <v>89</v>
      </c>
      <c r="D8102" s="29">
        <v>46453</v>
      </c>
      <c r="E8102">
        <v>0</v>
      </c>
      <c r="F8102">
        <v>0</v>
      </c>
      <c r="G8102">
        <v>0</v>
      </c>
      <c r="H8102">
        <v>0</v>
      </c>
      <c r="L8102">
        <v>641.19005300000003</v>
      </c>
      <c r="R8102">
        <v>997.40674200000001</v>
      </c>
      <c r="S8102" t="s">
        <v>90</v>
      </c>
      <c r="T8102" s="297">
        <v>46311.754166666666</v>
      </c>
    </row>
    <row r="8103" spans="1:20" x14ac:dyDescent="0.35">
      <c r="A8103" t="s">
        <v>122</v>
      </c>
      <c r="B8103" t="s">
        <v>123</v>
      </c>
      <c r="C8103" t="s">
        <v>89</v>
      </c>
      <c r="D8103" s="29">
        <v>46454</v>
      </c>
      <c r="E8103">
        <v>0</v>
      </c>
      <c r="F8103">
        <v>0</v>
      </c>
      <c r="G8103">
        <v>0</v>
      </c>
      <c r="H8103">
        <v>0</v>
      </c>
      <c r="L8103">
        <v>641.19005300000003</v>
      </c>
      <c r="R8103">
        <v>997.40674200000001</v>
      </c>
      <c r="S8103" t="s">
        <v>90</v>
      </c>
      <c r="T8103" s="297">
        <v>46311.754166666666</v>
      </c>
    </row>
    <row r="8104" spans="1:20" x14ac:dyDescent="0.35">
      <c r="A8104" t="s">
        <v>122</v>
      </c>
      <c r="B8104" t="s">
        <v>123</v>
      </c>
      <c r="C8104" t="s">
        <v>89</v>
      </c>
      <c r="D8104" s="29">
        <v>46455</v>
      </c>
      <c r="E8104">
        <v>0</v>
      </c>
      <c r="F8104">
        <v>0</v>
      </c>
      <c r="G8104">
        <v>0</v>
      </c>
      <c r="H8104">
        <v>0</v>
      </c>
      <c r="L8104">
        <v>641.19005300000003</v>
      </c>
      <c r="R8104">
        <v>997.40674200000001</v>
      </c>
      <c r="S8104" t="s">
        <v>90</v>
      </c>
      <c r="T8104" s="297">
        <v>46311.754166666666</v>
      </c>
    </row>
    <row r="8105" spans="1:20" x14ac:dyDescent="0.35">
      <c r="A8105" t="s">
        <v>122</v>
      </c>
      <c r="B8105" t="s">
        <v>123</v>
      </c>
      <c r="C8105" t="s">
        <v>89</v>
      </c>
      <c r="D8105" s="29">
        <v>46456</v>
      </c>
      <c r="E8105">
        <v>0</v>
      </c>
      <c r="F8105">
        <v>0</v>
      </c>
      <c r="G8105">
        <v>0</v>
      </c>
      <c r="H8105">
        <v>0</v>
      </c>
      <c r="L8105">
        <v>641.19005300000003</v>
      </c>
      <c r="R8105">
        <v>997.40674200000001</v>
      </c>
      <c r="S8105" t="s">
        <v>90</v>
      </c>
      <c r="T8105" s="297">
        <v>46311.754166666666</v>
      </c>
    </row>
    <row r="8106" spans="1:20" x14ac:dyDescent="0.35">
      <c r="A8106" t="s">
        <v>122</v>
      </c>
      <c r="B8106" t="s">
        <v>123</v>
      </c>
      <c r="C8106" t="s">
        <v>89</v>
      </c>
      <c r="D8106" s="29">
        <v>46457</v>
      </c>
      <c r="E8106">
        <v>0</v>
      </c>
      <c r="F8106">
        <v>0</v>
      </c>
      <c r="G8106">
        <v>0</v>
      </c>
      <c r="H8106">
        <v>0</v>
      </c>
      <c r="L8106">
        <v>641.19005300000003</v>
      </c>
      <c r="R8106">
        <v>997.40674200000001</v>
      </c>
      <c r="S8106" t="s">
        <v>90</v>
      </c>
      <c r="T8106" s="297">
        <v>46311.754166666666</v>
      </c>
    </row>
    <row r="8107" spans="1:20" x14ac:dyDescent="0.35">
      <c r="A8107" t="s">
        <v>122</v>
      </c>
      <c r="B8107" t="s">
        <v>123</v>
      </c>
      <c r="C8107" t="s">
        <v>89</v>
      </c>
      <c r="D8107" s="29">
        <v>46458</v>
      </c>
      <c r="E8107">
        <v>0</v>
      </c>
      <c r="F8107">
        <v>0</v>
      </c>
      <c r="G8107">
        <v>0</v>
      </c>
      <c r="H8107">
        <v>0</v>
      </c>
      <c r="L8107">
        <v>641.19005300000003</v>
      </c>
      <c r="R8107">
        <v>997.40674200000001</v>
      </c>
      <c r="S8107" t="s">
        <v>90</v>
      </c>
      <c r="T8107" s="297">
        <v>46311.754166666666</v>
      </c>
    </row>
    <row r="8108" spans="1:20" x14ac:dyDescent="0.35">
      <c r="A8108" t="s">
        <v>122</v>
      </c>
      <c r="B8108" t="s">
        <v>123</v>
      </c>
      <c r="C8108" t="s">
        <v>89</v>
      </c>
      <c r="D8108" s="29">
        <v>46459</v>
      </c>
      <c r="E8108">
        <v>0</v>
      </c>
      <c r="F8108">
        <v>0</v>
      </c>
      <c r="G8108">
        <v>0</v>
      </c>
      <c r="H8108">
        <v>0</v>
      </c>
      <c r="L8108">
        <v>641.19005300000003</v>
      </c>
      <c r="R8108">
        <v>997.40674200000001</v>
      </c>
      <c r="S8108" t="s">
        <v>90</v>
      </c>
      <c r="T8108" s="297">
        <v>46311.754166666666</v>
      </c>
    </row>
    <row r="8109" spans="1:20" x14ac:dyDescent="0.35">
      <c r="A8109" t="s">
        <v>122</v>
      </c>
      <c r="B8109" t="s">
        <v>123</v>
      </c>
      <c r="C8109" t="s">
        <v>89</v>
      </c>
      <c r="D8109" s="29">
        <v>46460</v>
      </c>
      <c r="E8109">
        <v>0</v>
      </c>
      <c r="F8109">
        <v>0</v>
      </c>
      <c r="G8109">
        <v>0</v>
      </c>
      <c r="H8109">
        <v>0</v>
      </c>
      <c r="L8109">
        <v>641.19005300000003</v>
      </c>
      <c r="R8109">
        <v>997.40674200000001</v>
      </c>
      <c r="S8109" t="s">
        <v>90</v>
      </c>
      <c r="T8109" s="297">
        <v>46311.754166666666</v>
      </c>
    </row>
    <row r="8110" spans="1:20" x14ac:dyDescent="0.35">
      <c r="A8110" t="s">
        <v>122</v>
      </c>
      <c r="B8110" t="s">
        <v>123</v>
      </c>
      <c r="C8110" t="s">
        <v>89</v>
      </c>
      <c r="D8110" s="29">
        <v>46461</v>
      </c>
      <c r="E8110">
        <v>0</v>
      </c>
      <c r="F8110">
        <v>0</v>
      </c>
      <c r="G8110">
        <v>0</v>
      </c>
      <c r="H8110">
        <v>0</v>
      </c>
      <c r="L8110">
        <v>641.19005300000003</v>
      </c>
      <c r="R8110">
        <v>997.40674200000001</v>
      </c>
      <c r="S8110" t="s">
        <v>90</v>
      </c>
      <c r="T8110" s="297">
        <v>46311.754166666666</v>
      </c>
    </row>
    <row r="8111" spans="1:20" x14ac:dyDescent="0.35">
      <c r="A8111" t="s">
        <v>122</v>
      </c>
      <c r="B8111" t="s">
        <v>123</v>
      </c>
      <c r="C8111" t="s">
        <v>89</v>
      </c>
      <c r="D8111" s="29">
        <v>46462</v>
      </c>
      <c r="E8111">
        <v>0</v>
      </c>
      <c r="F8111">
        <v>0</v>
      </c>
      <c r="G8111">
        <v>0</v>
      </c>
      <c r="H8111">
        <v>0</v>
      </c>
      <c r="L8111">
        <v>641.19005300000003</v>
      </c>
      <c r="R8111">
        <v>997.40674200000001</v>
      </c>
      <c r="S8111" t="s">
        <v>90</v>
      </c>
      <c r="T8111" s="297">
        <v>46311.754166666666</v>
      </c>
    </row>
    <row r="8112" spans="1:20" x14ac:dyDescent="0.35">
      <c r="A8112" t="s">
        <v>122</v>
      </c>
      <c r="B8112" t="s">
        <v>123</v>
      </c>
      <c r="C8112" t="s">
        <v>89</v>
      </c>
      <c r="D8112" s="29">
        <v>46463</v>
      </c>
      <c r="E8112">
        <v>0</v>
      </c>
      <c r="F8112">
        <v>0</v>
      </c>
      <c r="G8112">
        <v>0</v>
      </c>
      <c r="H8112">
        <v>0</v>
      </c>
      <c r="L8112">
        <v>641.19005300000003</v>
      </c>
      <c r="R8112">
        <v>997.40674200000001</v>
      </c>
      <c r="S8112" t="s">
        <v>90</v>
      </c>
      <c r="T8112" s="297">
        <v>46311.754166666666</v>
      </c>
    </row>
    <row r="8113" spans="1:20" x14ac:dyDescent="0.35">
      <c r="A8113" t="s">
        <v>122</v>
      </c>
      <c r="B8113" t="s">
        <v>123</v>
      </c>
      <c r="C8113" t="s">
        <v>89</v>
      </c>
      <c r="D8113" s="29">
        <v>46464</v>
      </c>
      <c r="E8113">
        <v>0</v>
      </c>
      <c r="F8113">
        <v>0</v>
      </c>
      <c r="G8113">
        <v>0</v>
      </c>
      <c r="H8113">
        <v>0</v>
      </c>
      <c r="L8113">
        <v>641.19005300000003</v>
      </c>
      <c r="R8113">
        <v>997.40674200000001</v>
      </c>
      <c r="S8113" t="s">
        <v>90</v>
      </c>
      <c r="T8113" s="297">
        <v>46311.754166666666</v>
      </c>
    </row>
    <row r="8114" spans="1:20" x14ac:dyDescent="0.35">
      <c r="A8114" t="s">
        <v>122</v>
      </c>
      <c r="B8114" t="s">
        <v>123</v>
      </c>
      <c r="C8114" t="s">
        <v>89</v>
      </c>
      <c r="D8114" s="29">
        <v>46465</v>
      </c>
      <c r="E8114">
        <v>0</v>
      </c>
      <c r="F8114">
        <v>0</v>
      </c>
      <c r="G8114">
        <v>0</v>
      </c>
      <c r="H8114">
        <v>0</v>
      </c>
      <c r="L8114">
        <v>641.19005300000003</v>
      </c>
      <c r="R8114">
        <v>997.40674200000001</v>
      </c>
      <c r="S8114" t="s">
        <v>90</v>
      </c>
      <c r="T8114" s="297">
        <v>46311.754166666666</v>
      </c>
    </row>
    <row r="8115" spans="1:20" x14ac:dyDescent="0.35">
      <c r="A8115" t="s">
        <v>122</v>
      </c>
      <c r="B8115" t="s">
        <v>123</v>
      </c>
      <c r="C8115" t="s">
        <v>89</v>
      </c>
      <c r="D8115" s="29">
        <v>46466</v>
      </c>
      <c r="E8115">
        <v>0</v>
      </c>
      <c r="F8115">
        <v>0</v>
      </c>
      <c r="G8115">
        <v>0</v>
      </c>
      <c r="H8115">
        <v>0</v>
      </c>
      <c r="L8115">
        <v>641.19005300000003</v>
      </c>
      <c r="R8115">
        <v>997.40674200000001</v>
      </c>
      <c r="S8115" t="s">
        <v>90</v>
      </c>
      <c r="T8115" s="297">
        <v>46311.754166666666</v>
      </c>
    </row>
    <row r="8116" spans="1:20" x14ac:dyDescent="0.35">
      <c r="A8116" t="s">
        <v>122</v>
      </c>
      <c r="B8116" t="s">
        <v>123</v>
      </c>
      <c r="C8116" t="s">
        <v>89</v>
      </c>
      <c r="D8116" s="29">
        <v>46467</v>
      </c>
      <c r="E8116">
        <v>0</v>
      </c>
      <c r="F8116">
        <v>0</v>
      </c>
      <c r="G8116">
        <v>0</v>
      </c>
      <c r="H8116">
        <v>0</v>
      </c>
      <c r="L8116">
        <v>641.19005300000003</v>
      </c>
      <c r="R8116">
        <v>997.40674200000001</v>
      </c>
      <c r="S8116" t="s">
        <v>90</v>
      </c>
      <c r="T8116" s="297">
        <v>46311.754166666666</v>
      </c>
    </row>
    <row r="8117" spans="1:20" x14ac:dyDescent="0.35">
      <c r="A8117" t="s">
        <v>122</v>
      </c>
      <c r="B8117" t="s">
        <v>123</v>
      </c>
      <c r="C8117" t="s">
        <v>89</v>
      </c>
      <c r="D8117" s="29">
        <v>46468</v>
      </c>
      <c r="E8117">
        <v>0</v>
      </c>
      <c r="F8117">
        <v>0</v>
      </c>
      <c r="G8117">
        <v>0</v>
      </c>
      <c r="H8117">
        <v>0</v>
      </c>
      <c r="L8117">
        <v>641.19005300000003</v>
      </c>
      <c r="R8117">
        <v>997.40674200000001</v>
      </c>
      <c r="S8117" t="s">
        <v>90</v>
      </c>
      <c r="T8117" s="297">
        <v>46311.754166666666</v>
      </c>
    </row>
    <row r="8118" spans="1:20" x14ac:dyDescent="0.35">
      <c r="A8118" t="s">
        <v>122</v>
      </c>
      <c r="B8118" t="s">
        <v>123</v>
      </c>
      <c r="C8118" t="s">
        <v>89</v>
      </c>
      <c r="D8118" s="29">
        <v>46469</v>
      </c>
      <c r="E8118">
        <v>0</v>
      </c>
      <c r="F8118">
        <v>0</v>
      </c>
      <c r="G8118">
        <v>0</v>
      </c>
      <c r="H8118">
        <v>0</v>
      </c>
      <c r="L8118">
        <v>641.19005300000003</v>
      </c>
      <c r="R8118">
        <v>997.40674200000001</v>
      </c>
      <c r="S8118" t="s">
        <v>90</v>
      </c>
      <c r="T8118" s="297">
        <v>46311.754166666666</v>
      </c>
    </row>
    <row r="8119" spans="1:20" x14ac:dyDescent="0.35">
      <c r="A8119" t="s">
        <v>122</v>
      </c>
      <c r="B8119" t="s">
        <v>123</v>
      </c>
      <c r="C8119" t="s">
        <v>89</v>
      </c>
      <c r="D8119" s="29">
        <v>46470</v>
      </c>
      <c r="E8119">
        <v>0</v>
      </c>
      <c r="F8119">
        <v>0</v>
      </c>
      <c r="G8119">
        <v>0</v>
      </c>
      <c r="H8119">
        <v>0</v>
      </c>
      <c r="L8119">
        <v>641.19005300000003</v>
      </c>
      <c r="R8119">
        <v>997.40674200000001</v>
      </c>
      <c r="S8119" t="s">
        <v>90</v>
      </c>
      <c r="T8119" s="297">
        <v>46311.754166666666</v>
      </c>
    </row>
    <row r="8120" spans="1:20" x14ac:dyDescent="0.35">
      <c r="A8120" t="s">
        <v>122</v>
      </c>
      <c r="B8120" t="s">
        <v>123</v>
      </c>
      <c r="C8120" t="s">
        <v>89</v>
      </c>
      <c r="D8120" s="29">
        <v>46471</v>
      </c>
      <c r="E8120">
        <v>0</v>
      </c>
      <c r="F8120">
        <v>0</v>
      </c>
      <c r="G8120">
        <v>0</v>
      </c>
      <c r="H8120">
        <v>0</v>
      </c>
      <c r="L8120">
        <v>641.19005300000003</v>
      </c>
      <c r="R8120">
        <v>997.40674200000001</v>
      </c>
      <c r="S8120" t="s">
        <v>90</v>
      </c>
      <c r="T8120" s="297">
        <v>46311.754166666666</v>
      </c>
    </row>
    <row r="8121" spans="1:20" x14ac:dyDescent="0.35">
      <c r="A8121" t="s">
        <v>122</v>
      </c>
      <c r="B8121" t="s">
        <v>123</v>
      </c>
      <c r="C8121" t="s">
        <v>89</v>
      </c>
      <c r="D8121" s="29">
        <v>46472</v>
      </c>
      <c r="E8121">
        <v>0</v>
      </c>
      <c r="F8121">
        <v>0</v>
      </c>
      <c r="G8121">
        <v>0</v>
      </c>
      <c r="H8121">
        <v>0</v>
      </c>
      <c r="L8121">
        <v>641.19005300000003</v>
      </c>
      <c r="R8121">
        <v>997.40674200000001</v>
      </c>
      <c r="S8121" t="s">
        <v>90</v>
      </c>
      <c r="T8121" s="297">
        <v>46311.754166666666</v>
      </c>
    </row>
    <row r="8122" spans="1:20" x14ac:dyDescent="0.35">
      <c r="A8122" t="s">
        <v>122</v>
      </c>
      <c r="B8122" t="s">
        <v>123</v>
      </c>
      <c r="C8122" t="s">
        <v>89</v>
      </c>
      <c r="D8122" s="29">
        <v>46473</v>
      </c>
      <c r="E8122">
        <v>0</v>
      </c>
      <c r="F8122">
        <v>0</v>
      </c>
      <c r="G8122">
        <v>0</v>
      </c>
      <c r="H8122">
        <v>0</v>
      </c>
      <c r="L8122">
        <v>641.19005300000003</v>
      </c>
      <c r="R8122">
        <v>997.40674200000001</v>
      </c>
      <c r="S8122" t="s">
        <v>90</v>
      </c>
      <c r="T8122" s="297">
        <v>46311.754166666666</v>
      </c>
    </row>
    <row r="8123" spans="1:20" x14ac:dyDescent="0.35">
      <c r="A8123" t="s">
        <v>122</v>
      </c>
      <c r="B8123" t="s">
        <v>123</v>
      </c>
      <c r="C8123" t="s">
        <v>89</v>
      </c>
      <c r="D8123" s="29">
        <v>46474</v>
      </c>
      <c r="E8123">
        <v>0</v>
      </c>
      <c r="F8123">
        <v>0</v>
      </c>
      <c r="G8123">
        <v>0</v>
      </c>
      <c r="H8123">
        <v>0</v>
      </c>
      <c r="L8123">
        <v>641.19005300000003</v>
      </c>
      <c r="R8123">
        <v>997.40674200000001</v>
      </c>
      <c r="S8123" t="s">
        <v>90</v>
      </c>
      <c r="T8123" s="297">
        <v>46311.754166666666</v>
      </c>
    </row>
    <row r="8124" spans="1:20" x14ac:dyDescent="0.35">
      <c r="A8124" t="s">
        <v>122</v>
      </c>
      <c r="B8124" t="s">
        <v>123</v>
      </c>
      <c r="C8124" t="s">
        <v>89</v>
      </c>
      <c r="D8124" s="29">
        <v>46475</v>
      </c>
      <c r="E8124">
        <v>0</v>
      </c>
      <c r="F8124">
        <v>0</v>
      </c>
      <c r="G8124">
        <v>0</v>
      </c>
      <c r="H8124">
        <v>0</v>
      </c>
      <c r="L8124">
        <v>641.19005300000003</v>
      </c>
      <c r="R8124">
        <v>997.40674200000001</v>
      </c>
      <c r="S8124" t="s">
        <v>90</v>
      </c>
      <c r="T8124" s="297">
        <v>46311.754166666666</v>
      </c>
    </row>
    <row r="8125" spans="1:20" x14ac:dyDescent="0.35">
      <c r="A8125" t="s">
        <v>122</v>
      </c>
      <c r="B8125" t="s">
        <v>123</v>
      </c>
      <c r="C8125" t="s">
        <v>89</v>
      </c>
      <c r="D8125" s="29">
        <v>46476</v>
      </c>
      <c r="E8125">
        <v>0</v>
      </c>
      <c r="F8125">
        <v>0</v>
      </c>
      <c r="G8125">
        <v>0</v>
      </c>
      <c r="H8125">
        <v>0</v>
      </c>
      <c r="L8125">
        <v>641.19005300000003</v>
      </c>
      <c r="R8125">
        <v>997.40674200000001</v>
      </c>
      <c r="S8125" t="s">
        <v>90</v>
      </c>
      <c r="T8125" s="297">
        <v>46311.754166666666</v>
      </c>
    </row>
    <row r="8126" spans="1:20" x14ac:dyDescent="0.35">
      <c r="A8126" t="s">
        <v>122</v>
      </c>
      <c r="B8126" t="s">
        <v>123</v>
      </c>
      <c r="C8126" t="s">
        <v>89</v>
      </c>
      <c r="D8126" s="29">
        <v>46477</v>
      </c>
      <c r="E8126">
        <v>0</v>
      </c>
      <c r="F8126">
        <v>0</v>
      </c>
      <c r="G8126">
        <v>0</v>
      </c>
      <c r="H8126">
        <v>0</v>
      </c>
      <c r="L8126">
        <v>641.19005300000003</v>
      </c>
      <c r="R8126">
        <v>997.40674200000001</v>
      </c>
      <c r="S8126" t="s">
        <v>90</v>
      </c>
      <c r="T8126" s="297">
        <v>46311.754166666666</v>
      </c>
    </row>
    <row r="8127" spans="1:20" x14ac:dyDescent="0.35">
      <c r="A8127" t="s">
        <v>122</v>
      </c>
      <c r="B8127" t="s">
        <v>123</v>
      </c>
      <c r="C8127" t="s">
        <v>89</v>
      </c>
      <c r="D8127" s="29">
        <v>46478</v>
      </c>
      <c r="E8127">
        <v>0</v>
      </c>
      <c r="F8127">
        <v>0</v>
      </c>
      <c r="G8127">
        <v>0</v>
      </c>
      <c r="H8127">
        <v>0</v>
      </c>
      <c r="L8127">
        <v>589.46738500000004</v>
      </c>
      <c r="R8127">
        <v>997.40674200000001</v>
      </c>
      <c r="S8127" t="s">
        <v>90</v>
      </c>
      <c r="T8127" s="297">
        <v>46311.754166666666</v>
      </c>
    </row>
    <row r="8128" spans="1:20" x14ac:dyDescent="0.35">
      <c r="A8128" t="s">
        <v>122</v>
      </c>
      <c r="B8128" t="s">
        <v>123</v>
      </c>
      <c r="C8128" t="s">
        <v>89</v>
      </c>
      <c r="D8128" s="29">
        <v>46479</v>
      </c>
      <c r="E8128">
        <v>0</v>
      </c>
      <c r="F8128">
        <v>0</v>
      </c>
      <c r="G8128">
        <v>0</v>
      </c>
      <c r="H8128">
        <v>0</v>
      </c>
      <c r="L8128">
        <v>589.46738500000004</v>
      </c>
      <c r="R8128">
        <v>997.40674200000001</v>
      </c>
      <c r="S8128" t="s">
        <v>90</v>
      </c>
      <c r="T8128" s="297">
        <v>46311.754166666666</v>
      </c>
    </row>
    <row r="8129" spans="1:20" x14ac:dyDescent="0.35">
      <c r="A8129" t="s">
        <v>122</v>
      </c>
      <c r="B8129" t="s">
        <v>123</v>
      </c>
      <c r="C8129" t="s">
        <v>89</v>
      </c>
      <c r="D8129" s="29">
        <v>46480</v>
      </c>
      <c r="E8129">
        <v>0</v>
      </c>
      <c r="F8129">
        <v>0</v>
      </c>
      <c r="G8129">
        <v>0</v>
      </c>
      <c r="H8129">
        <v>0</v>
      </c>
      <c r="L8129">
        <v>589.46738500000004</v>
      </c>
      <c r="R8129">
        <v>997.40674200000001</v>
      </c>
      <c r="S8129" t="s">
        <v>90</v>
      </c>
      <c r="T8129" s="297">
        <v>46311.754166666666</v>
      </c>
    </row>
    <row r="8130" spans="1:20" x14ac:dyDescent="0.35">
      <c r="A8130" t="s">
        <v>122</v>
      </c>
      <c r="B8130" t="s">
        <v>123</v>
      </c>
      <c r="C8130" t="s">
        <v>89</v>
      </c>
      <c r="D8130" s="29">
        <v>46481</v>
      </c>
      <c r="E8130">
        <v>0</v>
      </c>
      <c r="F8130">
        <v>0</v>
      </c>
      <c r="G8130">
        <v>0</v>
      </c>
      <c r="H8130">
        <v>0</v>
      </c>
      <c r="L8130">
        <v>589.46738500000004</v>
      </c>
      <c r="R8130">
        <v>997.40674200000001</v>
      </c>
      <c r="S8130" t="s">
        <v>90</v>
      </c>
      <c r="T8130" s="297">
        <v>46311.754166666666</v>
      </c>
    </row>
    <row r="8131" spans="1:20" x14ac:dyDescent="0.35">
      <c r="A8131" t="s">
        <v>122</v>
      </c>
      <c r="B8131" t="s">
        <v>123</v>
      </c>
      <c r="C8131" t="s">
        <v>89</v>
      </c>
      <c r="D8131" s="29">
        <v>46482</v>
      </c>
      <c r="E8131">
        <v>0</v>
      </c>
      <c r="F8131">
        <v>0</v>
      </c>
      <c r="G8131">
        <v>0</v>
      </c>
      <c r="H8131">
        <v>0</v>
      </c>
      <c r="L8131">
        <v>589.46738500000004</v>
      </c>
      <c r="R8131">
        <v>997.40674200000001</v>
      </c>
      <c r="S8131" t="s">
        <v>90</v>
      </c>
      <c r="T8131" s="297">
        <v>46311.754166666666</v>
      </c>
    </row>
    <row r="8132" spans="1:20" x14ac:dyDescent="0.35">
      <c r="A8132" t="s">
        <v>122</v>
      </c>
      <c r="B8132" t="s">
        <v>123</v>
      </c>
      <c r="C8132" t="s">
        <v>89</v>
      </c>
      <c r="D8132" s="29">
        <v>46483</v>
      </c>
      <c r="E8132">
        <v>0</v>
      </c>
      <c r="F8132">
        <v>0</v>
      </c>
      <c r="G8132">
        <v>0</v>
      </c>
      <c r="H8132">
        <v>0</v>
      </c>
      <c r="L8132">
        <v>589.46738500000004</v>
      </c>
      <c r="R8132">
        <v>997.40674200000001</v>
      </c>
      <c r="S8132" t="s">
        <v>90</v>
      </c>
      <c r="T8132" s="297">
        <v>46311.754166666666</v>
      </c>
    </row>
    <row r="8133" spans="1:20" x14ac:dyDescent="0.35">
      <c r="A8133" t="s">
        <v>122</v>
      </c>
      <c r="B8133" t="s">
        <v>123</v>
      </c>
      <c r="C8133" t="s">
        <v>89</v>
      </c>
      <c r="D8133" s="29">
        <v>46484</v>
      </c>
      <c r="E8133">
        <v>0</v>
      </c>
      <c r="F8133">
        <v>0</v>
      </c>
      <c r="G8133">
        <v>0</v>
      </c>
      <c r="H8133">
        <v>0</v>
      </c>
      <c r="L8133">
        <v>589.46738500000004</v>
      </c>
      <c r="R8133">
        <v>997.40674200000001</v>
      </c>
      <c r="S8133" t="s">
        <v>90</v>
      </c>
      <c r="T8133" s="297">
        <v>46311.754166666666</v>
      </c>
    </row>
    <row r="8134" spans="1:20" x14ac:dyDescent="0.35">
      <c r="A8134" t="s">
        <v>122</v>
      </c>
      <c r="B8134" t="s">
        <v>123</v>
      </c>
      <c r="C8134" t="s">
        <v>89</v>
      </c>
      <c r="D8134" s="29">
        <v>46485</v>
      </c>
      <c r="E8134">
        <v>0</v>
      </c>
      <c r="F8134">
        <v>0</v>
      </c>
      <c r="G8134">
        <v>0</v>
      </c>
      <c r="H8134">
        <v>0</v>
      </c>
      <c r="L8134">
        <v>589.46738500000004</v>
      </c>
      <c r="R8134">
        <v>997.40674200000001</v>
      </c>
      <c r="S8134" t="s">
        <v>90</v>
      </c>
      <c r="T8134" s="297">
        <v>46311.754166666666</v>
      </c>
    </row>
    <row r="8135" spans="1:20" x14ac:dyDescent="0.35">
      <c r="A8135" t="s">
        <v>122</v>
      </c>
      <c r="B8135" t="s">
        <v>123</v>
      </c>
      <c r="C8135" t="s">
        <v>89</v>
      </c>
      <c r="D8135" s="29">
        <v>46486</v>
      </c>
      <c r="E8135">
        <v>0</v>
      </c>
      <c r="F8135">
        <v>0</v>
      </c>
      <c r="G8135">
        <v>0</v>
      </c>
      <c r="H8135">
        <v>0</v>
      </c>
      <c r="L8135">
        <v>589.46738500000004</v>
      </c>
      <c r="R8135">
        <v>997.40674200000001</v>
      </c>
      <c r="S8135" t="s">
        <v>90</v>
      </c>
      <c r="T8135" s="297">
        <v>46311.754166666666</v>
      </c>
    </row>
    <row r="8136" spans="1:20" x14ac:dyDescent="0.35">
      <c r="A8136" t="s">
        <v>122</v>
      </c>
      <c r="B8136" t="s">
        <v>123</v>
      </c>
      <c r="C8136" t="s">
        <v>89</v>
      </c>
      <c r="D8136" s="29">
        <v>46487</v>
      </c>
      <c r="E8136">
        <v>0</v>
      </c>
      <c r="F8136">
        <v>0</v>
      </c>
      <c r="G8136">
        <v>0</v>
      </c>
      <c r="H8136">
        <v>0</v>
      </c>
      <c r="L8136">
        <v>589.46738500000004</v>
      </c>
      <c r="R8136">
        <v>997.40674200000001</v>
      </c>
      <c r="S8136" t="s">
        <v>90</v>
      </c>
      <c r="T8136" s="297">
        <v>46311.754166666666</v>
      </c>
    </row>
    <row r="8137" spans="1:20" x14ac:dyDescent="0.35">
      <c r="A8137" t="s">
        <v>122</v>
      </c>
      <c r="B8137" t="s">
        <v>123</v>
      </c>
      <c r="C8137" t="s">
        <v>89</v>
      </c>
      <c r="D8137" s="29">
        <v>46488</v>
      </c>
      <c r="E8137">
        <v>0</v>
      </c>
      <c r="F8137">
        <v>0</v>
      </c>
      <c r="G8137">
        <v>0</v>
      </c>
      <c r="H8137">
        <v>0</v>
      </c>
      <c r="L8137">
        <v>589.46738500000004</v>
      </c>
      <c r="R8137">
        <v>997.40674200000001</v>
      </c>
      <c r="S8137" t="s">
        <v>90</v>
      </c>
      <c r="T8137" s="297">
        <v>46311.754166666666</v>
      </c>
    </row>
    <row r="8138" spans="1:20" x14ac:dyDescent="0.35">
      <c r="A8138" t="s">
        <v>122</v>
      </c>
      <c r="B8138" t="s">
        <v>123</v>
      </c>
      <c r="C8138" t="s">
        <v>89</v>
      </c>
      <c r="D8138" s="29">
        <v>46489</v>
      </c>
      <c r="E8138">
        <v>0</v>
      </c>
      <c r="F8138">
        <v>0</v>
      </c>
      <c r="G8138">
        <v>0</v>
      </c>
      <c r="H8138">
        <v>0</v>
      </c>
      <c r="L8138">
        <v>589.46738500000004</v>
      </c>
      <c r="R8138">
        <v>997.40674200000001</v>
      </c>
      <c r="S8138" t="s">
        <v>90</v>
      </c>
      <c r="T8138" s="297">
        <v>46311.754166666666</v>
      </c>
    </row>
    <row r="8139" spans="1:20" x14ac:dyDescent="0.35">
      <c r="A8139" t="s">
        <v>122</v>
      </c>
      <c r="B8139" t="s">
        <v>123</v>
      </c>
      <c r="C8139" t="s">
        <v>89</v>
      </c>
      <c r="D8139" s="29">
        <v>46490</v>
      </c>
      <c r="E8139">
        <v>0</v>
      </c>
      <c r="F8139">
        <v>0</v>
      </c>
      <c r="G8139">
        <v>0</v>
      </c>
      <c r="H8139">
        <v>0</v>
      </c>
      <c r="L8139">
        <v>589.46738500000004</v>
      </c>
      <c r="R8139">
        <v>997.40674200000001</v>
      </c>
      <c r="S8139" t="s">
        <v>90</v>
      </c>
      <c r="T8139" s="297">
        <v>46311.754166666666</v>
      </c>
    </row>
    <row r="8140" spans="1:20" x14ac:dyDescent="0.35">
      <c r="A8140" t="s">
        <v>122</v>
      </c>
      <c r="B8140" t="s">
        <v>123</v>
      </c>
      <c r="C8140" t="s">
        <v>89</v>
      </c>
      <c r="D8140" s="29">
        <v>46491</v>
      </c>
      <c r="E8140">
        <v>0</v>
      </c>
      <c r="F8140">
        <v>0</v>
      </c>
      <c r="G8140">
        <v>0</v>
      </c>
      <c r="H8140">
        <v>0</v>
      </c>
      <c r="L8140">
        <v>589.46738500000004</v>
      </c>
      <c r="R8140">
        <v>997.40674200000001</v>
      </c>
      <c r="S8140" t="s">
        <v>90</v>
      </c>
      <c r="T8140" s="297">
        <v>46311.754166666666</v>
      </c>
    </row>
    <row r="8141" spans="1:20" x14ac:dyDescent="0.35">
      <c r="A8141" t="s">
        <v>122</v>
      </c>
      <c r="B8141" t="s">
        <v>123</v>
      </c>
      <c r="C8141" t="s">
        <v>89</v>
      </c>
      <c r="D8141" s="29">
        <v>46492</v>
      </c>
      <c r="E8141">
        <v>0</v>
      </c>
      <c r="F8141">
        <v>0</v>
      </c>
      <c r="G8141">
        <v>0</v>
      </c>
      <c r="H8141">
        <v>0</v>
      </c>
      <c r="L8141">
        <v>589.46738500000004</v>
      </c>
      <c r="R8141">
        <v>997.40674200000001</v>
      </c>
      <c r="S8141" t="s">
        <v>90</v>
      </c>
      <c r="T8141" s="297">
        <v>46311.754166666666</v>
      </c>
    </row>
    <row r="8142" spans="1:20" x14ac:dyDescent="0.35">
      <c r="A8142" t="s">
        <v>122</v>
      </c>
      <c r="B8142" t="s">
        <v>123</v>
      </c>
      <c r="C8142" t="s">
        <v>89</v>
      </c>
      <c r="D8142" s="29">
        <v>46493</v>
      </c>
      <c r="E8142">
        <v>0</v>
      </c>
      <c r="F8142">
        <v>0</v>
      </c>
      <c r="G8142">
        <v>0</v>
      </c>
      <c r="H8142">
        <v>0</v>
      </c>
      <c r="L8142">
        <v>589.46738500000004</v>
      </c>
      <c r="R8142">
        <v>997.40674200000001</v>
      </c>
      <c r="S8142" t="s">
        <v>90</v>
      </c>
      <c r="T8142" s="297">
        <v>46311.754166666666</v>
      </c>
    </row>
    <row r="8143" spans="1:20" x14ac:dyDescent="0.35">
      <c r="A8143" t="s">
        <v>122</v>
      </c>
      <c r="B8143" t="s">
        <v>123</v>
      </c>
      <c r="C8143" t="s">
        <v>89</v>
      </c>
      <c r="D8143" s="29">
        <v>46494</v>
      </c>
      <c r="E8143">
        <v>0</v>
      </c>
      <c r="F8143">
        <v>0</v>
      </c>
      <c r="G8143">
        <v>0</v>
      </c>
      <c r="H8143">
        <v>0</v>
      </c>
      <c r="L8143">
        <v>589.46738500000004</v>
      </c>
      <c r="R8143">
        <v>997.40674200000001</v>
      </c>
      <c r="S8143" t="s">
        <v>90</v>
      </c>
      <c r="T8143" s="297">
        <v>46311.754166666666</v>
      </c>
    </row>
    <row r="8144" spans="1:20" x14ac:dyDescent="0.35">
      <c r="A8144" t="s">
        <v>122</v>
      </c>
      <c r="B8144" t="s">
        <v>123</v>
      </c>
      <c r="C8144" t="s">
        <v>89</v>
      </c>
      <c r="D8144" s="29">
        <v>46495</v>
      </c>
      <c r="E8144">
        <v>0</v>
      </c>
      <c r="F8144">
        <v>0</v>
      </c>
      <c r="G8144">
        <v>0</v>
      </c>
      <c r="H8144">
        <v>0</v>
      </c>
      <c r="L8144">
        <v>589.46738500000004</v>
      </c>
      <c r="R8144">
        <v>997.40674200000001</v>
      </c>
      <c r="S8144" t="s">
        <v>90</v>
      </c>
      <c r="T8144" s="297">
        <v>46311.754166666666</v>
      </c>
    </row>
    <row r="8145" spans="1:20" x14ac:dyDescent="0.35">
      <c r="A8145" t="s">
        <v>122</v>
      </c>
      <c r="B8145" t="s">
        <v>123</v>
      </c>
      <c r="C8145" t="s">
        <v>89</v>
      </c>
      <c r="D8145" s="29">
        <v>46496</v>
      </c>
      <c r="E8145">
        <v>0</v>
      </c>
      <c r="F8145">
        <v>0</v>
      </c>
      <c r="G8145">
        <v>0</v>
      </c>
      <c r="H8145">
        <v>0</v>
      </c>
      <c r="L8145">
        <v>589.46738500000004</v>
      </c>
      <c r="R8145">
        <v>997.40674200000001</v>
      </c>
      <c r="S8145" t="s">
        <v>90</v>
      </c>
      <c r="T8145" s="297">
        <v>46311.754166666666</v>
      </c>
    </row>
    <row r="8146" spans="1:20" x14ac:dyDescent="0.35">
      <c r="A8146" t="s">
        <v>122</v>
      </c>
      <c r="B8146" t="s">
        <v>123</v>
      </c>
      <c r="C8146" t="s">
        <v>89</v>
      </c>
      <c r="D8146" s="29">
        <v>46497</v>
      </c>
      <c r="E8146">
        <v>0</v>
      </c>
      <c r="F8146">
        <v>0</v>
      </c>
      <c r="G8146">
        <v>0</v>
      </c>
      <c r="H8146">
        <v>0</v>
      </c>
      <c r="L8146">
        <v>589.46738500000004</v>
      </c>
      <c r="R8146">
        <v>997.40674200000001</v>
      </c>
      <c r="S8146" t="s">
        <v>90</v>
      </c>
      <c r="T8146" s="297">
        <v>46311.754166666666</v>
      </c>
    </row>
    <row r="8147" spans="1:20" x14ac:dyDescent="0.35">
      <c r="A8147" t="s">
        <v>122</v>
      </c>
      <c r="B8147" t="s">
        <v>123</v>
      </c>
      <c r="C8147" t="s">
        <v>89</v>
      </c>
      <c r="D8147" s="29">
        <v>46498</v>
      </c>
      <c r="E8147">
        <v>0</v>
      </c>
      <c r="F8147">
        <v>0</v>
      </c>
      <c r="G8147">
        <v>0</v>
      </c>
      <c r="H8147">
        <v>0</v>
      </c>
      <c r="L8147">
        <v>589.46738500000004</v>
      </c>
      <c r="R8147">
        <v>997.40674200000001</v>
      </c>
      <c r="S8147" t="s">
        <v>90</v>
      </c>
      <c r="T8147" s="297">
        <v>46311.754166666666</v>
      </c>
    </row>
    <row r="8148" spans="1:20" x14ac:dyDescent="0.35">
      <c r="A8148" t="s">
        <v>122</v>
      </c>
      <c r="B8148" t="s">
        <v>123</v>
      </c>
      <c r="C8148" t="s">
        <v>89</v>
      </c>
      <c r="D8148" s="29">
        <v>46499</v>
      </c>
      <c r="E8148">
        <v>0</v>
      </c>
      <c r="F8148">
        <v>0</v>
      </c>
      <c r="G8148">
        <v>0</v>
      </c>
      <c r="H8148">
        <v>0</v>
      </c>
      <c r="L8148">
        <v>589.46738500000004</v>
      </c>
      <c r="R8148">
        <v>997.40674200000001</v>
      </c>
      <c r="S8148" t="s">
        <v>90</v>
      </c>
      <c r="T8148" s="297">
        <v>46311.754166666666</v>
      </c>
    </row>
    <row r="8149" spans="1:20" x14ac:dyDescent="0.35">
      <c r="A8149" t="s">
        <v>122</v>
      </c>
      <c r="B8149" t="s">
        <v>123</v>
      </c>
      <c r="C8149" t="s">
        <v>89</v>
      </c>
      <c r="D8149" s="29">
        <v>46500</v>
      </c>
      <c r="E8149">
        <v>0</v>
      </c>
      <c r="F8149">
        <v>0</v>
      </c>
      <c r="G8149">
        <v>0</v>
      </c>
      <c r="H8149">
        <v>0</v>
      </c>
      <c r="L8149">
        <v>589.46738500000004</v>
      </c>
      <c r="R8149">
        <v>997.40674200000001</v>
      </c>
      <c r="S8149" t="s">
        <v>90</v>
      </c>
      <c r="T8149" s="297">
        <v>46311.754166666666</v>
      </c>
    </row>
    <row r="8150" spans="1:20" x14ac:dyDescent="0.35">
      <c r="A8150" t="s">
        <v>122</v>
      </c>
      <c r="B8150" t="s">
        <v>123</v>
      </c>
      <c r="C8150" t="s">
        <v>89</v>
      </c>
      <c r="D8150" s="29">
        <v>46501</v>
      </c>
      <c r="E8150">
        <v>0</v>
      </c>
      <c r="F8150">
        <v>0</v>
      </c>
      <c r="G8150">
        <v>0</v>
      </c>
      <c r="H8150">
        <v>0</v>
      </c>
      <c r="L8150">
        <v>589.46738500000004</v>
      </c>
      <c r="R8150">
        <v>997.40674200000001</v>
      </c>
      <c r="S8150" t="s">
        <v>90</v>
      </c>
      <c r="T8150" s="297">
        <v>46311.754166666666</v>
      </c>
    </row>
    <row r="8151" spans="1:20" x14ac:dyDescent="0.35">
      <c r="A8151" t="s">
        <v>122</v>
      </c>
      <c r="B8151" t="s">
        <v>123</v>
      </c>
      <c r="C8151" t="s">
        <v>89</v>
      </c>
      <c r="D8151" s="29">
        <v>46502</v>
      </c>
      <c r="E8151">
        <v>0</v>
      </c>
      <c r="F8151">
        <v>0</v>
      </c>
      <c r="G8151">
        <v>0</v>
      </c>
      <c r="H8151">
        <v>0</v>
      </c>
      <c r="L8151">
        <v>589.46738500000004</v>
      </c>
      <c r="R8151">
        <v>997.40674200000001</v>
      </c>
      <c r="S8151" t="s">
        <v>90</v>
      </c>
      <c r="T8151" s="297">
        <v>46311.754166666666</v>
      </c>
    </row>
    <row r="8152" spans="1:20" x14ac:dyDescent="0.35">
      <c r="A8152" t="s">
        <v>122</v>
      </c>
      <c r="B8152" t="s">
        <v>123</v>
      </c>
      <c r="C8152" t="s">
        <v>89</v>
      </c>
      <c r="D8152" s="29">
        <v>46503</v>
      </c>
      <c r="E8152">
        <v>0</v>
      </c>
      <c r="F8152">
        <v>0</v>
      </c>
      <c r="G8152">
        <v>0</v>
      </c>
      <c r="H8152">
        <v>0</v>
      </c>
      <c r="L8152">
        <v>589.46738500000004</v>
      </c>
      <c r="R8152">
        <v>997.40674200000001</v>
      </c>
      <c r="S8152" t="s">
        <v>90</v>
      </c>
      <c r="T8152" s="297">
        <v>46311.754166666666</v>
      </c>
    </row>
    <row r="8153" spans="1:20" x14ac:dyDescent="0.35">
      <c r="A8153" t="s">
        <v>122</v>
      </c>
      <c r="B8153" t="s">
        <v>123</v>
      </c>
      <c r="C8153" t="s">
        <v>89</v>
      </c>
      <c r="D8153" s="29">
        <v>46504</v>
      </c>
      <c r="E8153">
        <v>0</v>
      </c>
      <c r="F8153">
        <v>0</v>
      </c>
      <c r="G8153">
        <v>0</v>
      </c>
      <c r="H8153">
        <v>0</v>
      </c>
      <c r="L8153">
        <v>589.46738500000004</v>
      </c>
      <c r="R8153">
        <v>997.40674200000001</v>
      </c>
      <c r="S8153" t="s">
        <v>90</v>
      </c>
      <c r="T8153" s="297">
        <v>46311.754166666666</v>
      </c>
    </row>
    <row r="8154" spans="1:20" x14ac:dyDescent="0.35">
      <c r="A8154" t="s">
        <v>122</v>
      </c>
      <c r="B8154" t="s">
        <v>123</v>
      </c>
      <c r="C8154" t="s">
        <v>89</v>
      </c>
      <c r="D8154" s="29">
        <v>46505</v>
      </c>
      <c r="E8154">
        <v>0</v>
      </c>
      <c r="F8154">
        <v>0</v>
      </c>
      <c r="G8154">
        <v>0</v>
      </c>
      <c r="H8154">
        <v>0</v>
      </c>
      <c r="L8154">
        <v>589.46738500000004</v>
      </c>
      <c r="R8154">
        <v>997.40674200000001</v>
      </c>
      <c r="S8154" t="s">
        <v>90</v>
      </c>
      <c r="T8154" s="297">
        <v>46311.754166666666</v>
      </c>
    </row>
    <row r="8155" spans="1:20" x14ac:dyDescent="0.35">
      <c r="A8155" t="s">
        <v>122</v>
      </c>
      <c r="B8155" t="s">
        <v>123</v>
      </c>
      <c r="C8155" t="s">
        <v>89</v>
      </c>
      <c r="D8155" s="29">
        <v>46506</v>
      </c>
      <c r="E8155">
        <v>0</v>
      </c>
      <c r="F8155">
        <v>0</v>
      </c>
      <c r="G8155">
        <v>0</v>
      </c>
      <c r="H8155">
        <v>0</v>
      </c>
      <c r="L8155">
        <v>589.46738500000004</v>
      </c>
      <c r="R8155">
        <v>997.40674200000001</v>
      </c>
      <c r="S8155" t="s">
        <v>90</v>
      </c>
      <c r="T8155" s="297">
        <v>46311.754166666666</v>
      </c>
    </row>
    <row r="8156" spans="1:20" x14ac:dyDescent="0.35">
      <c r="A8156" t="s">
        <v>122</v>
      </c>
      <c r="B8156" t="s">
        <v>123</v>
      </c>
      <c r="C8156" t="s">
        <v>89</v>
      </c>
      <c r="D8156" s="29">
        <v>46507</v>
      </c>
      <c r="E8156">
        <v>0</v>
      </c>
      <c r="F8156">
        <v>0</v>
      </c>
      <c r="G8156">
        <v>0</v>
      </c>
      <c r="H8156">
        <v>0</v>
      </c>
      <c r="L8156">
        <v>589.46738500000004</v>
      </c>
      <c r="R8156">
        <v>997.40674200000001</v>
      </c>
      <c r="S8156" t="s">
        <v>90</v>
      </c>
      <c r="T8156" s="297">
        <v>46311.754166666666</v>
      </c>
    </row>
    <row r="8157" spans="1:20" x14ac:dyDescent="0.35">
      <c r="A8157" t="s">
        <v>122</v>
      </c>
      <c r="B8157" t="s">
        <v>123</v>
      </c>
      <c r="C8157" t="s">
        <v>89</v>
      </c>
      <c r="D8157" s="29">
        <v>46508</v>
      </c>
      <c r="E8157">
        <v>0</v>
      </c>
      <c r="F8157">
        <v>0</v>
      </c>
      <c r="G8157">
        <v>0</v>
      </c>
      <c r="H8157">
        <v>0</v>
      </c>
      <c r="L8157">
        <v>589.46738500000004</v>
      </c>
      <c r="R8157">
        <v>997.40674200000001</v>
      </c>
      <c r="S8157" t="s">
        <v>90</v>
      </c>
      <c r="T8157" s="297">
        <v>46311.754166666666</v>
      </c>
    </row>
    <row r="8158" spans="1:20" x14ac:dyDescent="0.35">
      <c r="A8158" t="s">
        <v>122</v>
      </c>
      <c r="B8158" t="s">
        <v>123</v>
      </c>
      <c r="C8158" t="s">
        <v>89</v>
      </c>
      <c r="D8158" s="29">
        <v>46509</v>
      </c>
      <c r="E8158">
        <v>0</v>
      </c>
      <c r="F8158">
        <v>0</v>
      </c>
      <c r="G8158">
        <v>0</v>
      </c>
      <c r="H8158">
        <v>0</v>
      </c>
      <c r="L8158">
        <v>589.46738500000004</v>
      </c>
      <c r="R8158">
        <v>997.40674200000001</v>
      </c>
      <c r="S8158" t="s">
        <v>90</v>
      </c>
      <c r="T8158" s="297">
        <v>46311.754166666666</v>
      </c>
    </row>
    <row r="8159" spans="1:20" x14ac:dyDescent="0.35">
      <c r="A8159" t="s">
        <v>122</v>
      </c>
      <c r="B8159" t="s">
        <v>123</v>
      </c>
      <c r="C8159" t="s">
        <v>89</v>
      </c>
      <c r="D8159" s="29">
        <v>46510</v>
      </c>
      <c r="E8159">
        <v>0</v>
      </c>
      <c r="F8159">
        <v>0</v>
      </c>
      <c r="G8159">
        <v>0</v>
      </c>
      <c r="H8159">
        <v>0</v>
      </c>
      <c r="L8159">
        <v>589.46738500000004</v>
      </c>
      <c r="R8159">
        <v>997.40674200000001</v>
      </c>
      <c r="S8159" t="s">
        <v>90</v>
      </c>
      <c r="T8159" s="297">
        <v>46311.754166666666</v>
      </c>
    </row>
    <row r="8160" spans="1:20" x14ac:dyDescent="0.35">
      <c r="A8160" t="s">
        <v>122</v>
      </c>
      <c r="B8160" t="s">
        <v>123</v>
      </c>
      <c r="C8160" t="s">
        <v>89</v>
      </c>
      <c r="D8160" s="29">
        <v>46511</v>
      </c>
      <c r="E8160">
        <v>0</v>
      </c>
      <c r="F8160">
        <v>0</v>
      </c>
      <c r="G8160">
        <v>0</v>
      </c>
      <c r="H8160">
        <v>0</v>
      </c>
      <c r="L8160">
        <v>589.46738500000004</v>
      </c>
      <c r="R8160">
        <v>997.40674200000001</v>
      </c>
      <c r="S8160" t="s">
        <v>90</v>
      </c>
      <c r="T8160" s="297">
        <v>46311.754166666666</v>
      </c>
    </row>
    <row r="8161" spans="1:20" x14ac:dyDescent="0.35">
      <c r="A8161" t="s">
        <v>122</v>
      </c>
      <c r="B8161" t="s">
        <v>123</v>
      </c>
      <c r="C8161" t="s">
        <v>89</v>
      </c>
      <c r="D8161" s="29">
        <v>46512</v>
      </c>
      <c r="E8161">
        <v>0</v>
      </c>
      <c r="F8161">
        <v>0</v>
      </c>
      <c r="G8161">
        <v>0</v>
      </c>
      <c r="H8161">
        <v>0</v>
      </c>
      <c r="L8161">
        <v>589.46738500000004</v>
      </c>
      <c r="R8161">
        <v>997.40674200000001</v>
      </c>
      <c r="S8161" t="s">
        <v>90</v>
      </c>
      <c r="T8161" s="297">
        <v>46311.754166666666</v>
      </c>
    </row>
    <row r="8162" spans="1:20" x14ac:dyDescent="0.35">
      <c r="A8162" t="s">
        <v>122</v>
      </c>
      <c r="B8162" t="s">
        <v>123</v>
      </c>
      <c r="C8162" t="s">
        <v>89</v>
      </c>
      <c r="D8162" s="29">
        <v>46513</v>
      </c>
      <c r="E8162">
        <v>0</v>
      </c>
      <c r="F8162">
        <v>0</v>
      </c>
      <c r="G8162">
        <v>0</v>
      </c>
      <c r="H8162">
        <v>0</v>
      </c>
      <c r="L8162">
        <v>589.46738500000004</v>
      </c>
      <c r="R8162">
        <v>997.40674200000001</v>
      </c>
      <c r="S8162" t="s">
        <v>90</v>
      </c>
      <c r="T8162" s="297">
        <v>46311.754166666666</v>
      </c>
    </row>
    <row r="8163" spans="1:20" x14ac:dyDescent="0.35">
      <c r="A8163" t="s">
        <v>122</v>
      </c>
      <c r="B8163" t="s">
        <v>123</v>
      </c>
      <c r="C8163" t="s">
        <v>89</v>
      </c>
      <c r="D8163" s="29">
        <v>46514</v>
      </c>
      <c r="E8163">
        <v>0</v>
      </c>
      <c r="F8163">
        <v>0</v>
      </c>
      <c r="G8163">
        <v>0</v>
      </c>
      <c r="H8163">
        <v>0</v>
      </c>
      <c r="L8163">
        <v>589.46738500000004</v>
      </c>
      <c r="R8163">
        <v>997.40674200000001</v>
      </c>
      <c r="S8163" t="s">
        <v>90</v>
      </c>
      <c r="T8163" s="297">
        <v>46311.754166666666</v>
      </c>
    </row>
    <row r="8164" spans="1:20" x14ac:dyDescent="0.35">
      <c r="A8164" t="s">
        <v>122</v>
      </c>
      <c r="B8164" t="s">
        <v>123</v>
      </c>
      <c r="C8164" t="s">
        <v>89</v>
      </c>
      <c r="D8164" s="29">
        <v>46515</v>
      </c>
      <c r="E8164">
        <v>0</v>
      </c>
      <c r="F8164">
        <v>0</v>
      </c>
      <c r="G8164">
        <v>0</v>
      </c>
      <c r="H8164">
        <v>0</v>
      </c>
      <c r="L8164">
        <v>589.46738500000004</v>
      </c>
      <c r="R8164">
        <v>997.40674200000001</v>
      </c>
      <c r="S8164" t="s">
        <v>90</v>
      </c>
      <c r="T8164" s="297">
        <v>46311.754166666666</v>
      </c>
    </row>
    <row r="8165" spans="1:20" x14ac:dyDescent="0.35">
      <c r="A8165" t="s">
        <v>122</v>
      </c>
      <c r="B8165" t="s">
        <v>123</v>
      </c>
      <c r="C8165" t="s">
        <v>89</v>
      </c>
      <c r="D8165" s="29">
        <v>46516</v>
      </c>
      <c r="E8165">
        <v>0</v>
      </c>
      <c r="F8165">
        <v>0</v>
      </c>
      <c r="G8165">
        <v>0</v>
      </c>
      <c r="H8165">
        <v>0</v>
      </c>
      <c r="L8165">
        <v>589.46738500000004</v>
      </c>
      <c r="R8165">
        <v>997.40674200000001</v>
      </c>
      <c r="S8165" t="s">
        <v>90</v>
      </c>
      <c r="T8165" s="297">
        <v>46311.754166666666</v>
      </c>
    </row>
    <row r="8166" spans="1:20" x14ac:dyDescent="0.35">
      <c r="A8166" t="s">
        <v>122</v>
      </c>
      <c r="B8166" t="s">
        <v>123</v>
      </c>
      <c r="C8166" t="s">
        <v>89</v>
      </c>
      <c r="D8166" s="29">
        <v>46517</v>
      </c>
      <c r="E8166">
        <v>0</v>
      </c>
      <c r="F8166">
        <v>0</v>
      </c>
      <c r="G8166">
        <v>0</v>
      </c>
      <c r="H8166">
        <v>0</v>
      </c>
      <c r="L8166">
        <v>589.46738500000004</v>
      </c>
      <c r="R8166">
        <v>997.40674200000001</v>
      </c>
      <c r="S8166" t="s">
        <v>90</v>
      </c>
      <c r="T8166" s="297">
        <v>46311.754166666666</v>
      </c>
    </row>
    <row r="8167" spans="1:20" x14ac:dyDescent="0.35">
      <c r="A8167" t="s">
        <v>122</v>
      </c>
      <c r="B8167" t="s">
        <v>123</v>
      </c>
      <c r="C8167" t="s">
        <v>89</v>
      </c>
      <c r="D8167" s="29">
        <v>46518</v>
      </c>
      <c r="E8167">
        <v>0</v>
      </c>
      <c r="F8167">
        <v>0</v>
      </c>
      <c r="G8167">
        <v>0</v>
      </c>
      <c r="H8167">
        <v>0</v>
      </c>
      <c r="L8167">
        <v>589.46738500000004</v>
      </c>
      <c r="R8167">
        <v>997.40674200000001</v>
      </c>
      <c r="S8167" t="s">
        <v>90</v>
      </c>
      <c r="T8167" s="297">
        <v>46311.754166666666</v>
      </c>
    </row>
    <row r="8168" spans="1:20" x14ac:dyDescent="0.35">
      <c r="A8168" t="s">
        <v>122</v>
      </c>
      <c r="B8168" t="s">
        <v>123</v>
      </c>
      <c r="C8168" t="s">
        <v>89</v>
      </c>
      <c r="D8168" s="29">
        <v>46519</v>
      </c>
      <c r="E8168">
        <v>0</v>
      </c>
      <c r="F8168">
        <v>0</v>
      </c>
      <c r="G8168">
        <v>0</v>
      </c>
      <c r="H8168">
        <v>0</v>
      </c>
      <c r="L8168">
        <v>589.46738500000004</v>
      </c>
      <c r="R8168">
        <v>997.40674200000001</v>
      </c>
      <c r="S8168" t="s">
        <v>90</v>
      </c>
      <c r="T8168" s="297">
        <v>46311.754166666666</v>
      </c>
    </row>
    <row r="8169" spans="1:20" x14ac:dyDescent="0.35">
      <c r="A8169" t="s">
        <v>122</v>
      </c>
      <c r="B8169" t="s">
        <v>123</v>
      </c>
      <c r="C8169" t="s">
        <v>89</v>
      </c>
      <c r="D8169" s="29">
        <v>46520</v>
      </c>
      <c r="E8169">
        <v>0</v>
      </c>
      <c r="F8169">
        <v>0</v>
      </c>
      <c r="G8169">
        <v>0</v>
      </c>
      <c r="H8169">
        <v>0</v>
      </c>
      <c r="L8169">
        <v>589.46738500000004</v>
      </c>
      <c r="R8169">
        <v>997.40674200000001</v>
      </c>
      <c r="S8169" t="s">
        <v>90</v>
      </c>
      <c r="T8169" s="297">
        <v>46311.754166666666</v>
      </c>
    </row>
    <row r="8170" spans="1:20" x14ac:dyDescent="0.35">
      <c r="A8170" t="s">
        <v>122</v>
      </c>
      <c r="B8170" t="s">
        <v>123</v>
      </c>
      <c r="C8170" t="s">
        <v>89</v>
      </c>
      <c r="D8170" s="29">
        <v>46521</v>
      </c>
      <c r="E8170">
        <v>0</v>
      </c>
      <c r="F8170">
        <v>0</v>
      </c>
      <c r="G8170">
        <v>0</v>
      </c>
      <c r="H8170">
        <v>0</v>
      </c>
      <c r="L8170">
        <v>589.46738500000004</v>
      </c>
      <c r="R8170">
        <v>997.40674200000001</v>
      </c>
      <c r="S8170" t="s">
        <v>90</v>
      </c>
      <c r="T8170" s="297">
        <v>46311.754166666666</v>
      </c>
    </row>
    <row r="8171" spans="1:20" x14ac:dyDescent="0.35">
      <c r="A8171" t="s">
        <v>122</v>
      </c>
      <c r="B8171" t="s">
        <v>123</v>
      </c>
      <c r="C8171" t="s">
        <v>89</v>
      </c>
      <c r="D8171" s="29">
        <v>46522</v>
      </c>
      <c r="E8171">
        <v>0</v>
      </c>
      <c r="F8171">
        <v>0</v>
      </c>
      <c r="G8171">
        <v>0</v>
      </c>
      <c r="H8171">
        <v>0</v>
      </c>
      <c r="L8171">
        <v>589.46738500000004</v>
      </c>
      <c r="R8171">
        <v>997.40674200000001</v>
      </c>
      <c r="S8171" t="s">
        <v>90</v>
      </c>
      <c r="T8171" s="297">
        <v>46311.754166666666</v>
      </c>
    </row>
    <row r="8172" spans="1:20" x14ac:dyDescent="0.35">
      <c r="A8172" t="s">
        <v>122</v>
      </c>
      <c r="B8172" t="s">
        <v>123</v>
      </c>
      <c r="C8172" t="s">
        <v>89</v>
      </c>
      <c r="D8172" s="29">
        <v>46523</v>
      </c>
      <c r="E8172">
        <v>0</v>
      </c>
      <c r="F8172">
        <v>0</v>
      </c>
      <c r="G8172">
        <v>0</v>
      </c>
      <c r="H8172">
        <v>0</v>
      </c>
      <c r="L8172">
        <v>589.46738500000004</v>
      </c>
      <c r="R8172">
        <v>997.40674200000001</v>
      </c>
      <c r="S8172" t="s">
        <v>90</v>
      </c>
      <c r="T8172" s="297">
        <v>46311.754166666666</v>
      </c>
    </row>
    <row r="8173" spans="1:20" x14ac:dyDescent="0.35">
      <c r="A8173" t="s">
        <v>122</v>
      </c>
      <c r="B8173" t="s">
        <v>123</v>
      </c>
      <c r="C8173" t="s">
        <v>89</v>
      </c>
      <c r="D8173" s="29">
        <v>46524</v>
      </c>
      <c r="E8173">
        <v>0</v>
      </c>
      <c r="F8173">
        <v>0</v>
      </c>
      <c r="G8173">
        <v>0</v>
      </c>
      <c r="H8173">
        <v>0</v>
      </c>
      <c r="L8173">
        <v>589.46738500000004</v>
      </c>
      <c r="R8173">
        <v>997.40674200000001</v>
      </c>
      <c r="S8173" t="s">
        <v>90</v>
      </c>
      <c r="T8173" s="297">
        <v>46311.754166666666</v>
      </c>
    </row>
    <row r="8174" spans="1:20" x14ac:dyDescent="0.35">
      <c r="A8174" t="s">
        <v>122</v>
      </c>
      <c r="B8174" t="s">
        <v>123</v>
      </c>
      <c r="C8174" t="s">
        <v>89</v>
      </c>
      <c r="D8174" s="29">
        <v>46525</v>
      </c>
      <c r="E8174">
        <v>0</v>
      </c>
      <c r="F8174">
        <v>0</v>
      </c>
      <c r="G8174">
        <v>0</v>
      </c>
      <c r="H8174">
        <v>0</v>
      </c>
      <c r="L8174">
        <v>589.46738500000004</v>
      </c>
      <c r="R8174">
        <v>997.40674200000001</v>
      </c>
      <c r="S8174" t="s">
        <v>90</v>
      </c>
      <c r="T8174" s="297">
        <v>46311.754166666666</v>
      </c>
    </row>
    <row r="8175" spans="1:20" x14ac:dyDescent="0.35">
      <c r="A8175" t="s">
        <v>122</v>
      </c>
      <c r="B8175" t="s">
        <v>123</v>
      </c>
      <c r="C8175" t="s">
        <v>89</v>
      </c>
      <c r="D8175" s="29">
        <v>46526</v>
      </c>
      <c r="E8175">
        <v>0</v>
      </c>
      <c r="F8175">
        <v>0</v>
      </c>
      <c r="G8175">
        <v>0</v>
      </c>
      <c r="H8175">
        <v>0</v>
      </c>
      <c r="L8175">
        <v>589.46738500000004</v>
      </c>
      <c r="R8175">
        <v>997.40674200000001</v>
      </c>
      <c r="S8175" t="s">
        <v>90</v>
      </c>
      <c r="T8175" s="297">
        <v>46311.754166666666</v>
      </c>
    </row>
    <row r="8176" spans="1:20" x14ac:dyDescent="0.35">
      <c r="A8176" t="s">
        <v>122</v>
      </c>
      <c r="B8176" t="s">
        <v>123</v>
      </c>
      <c r="C8176" t="s">
        <v>89</v>
      </c>
      <c r="D8176" s="29">
        <v>46527</v>
      </c>
      <c r="E8176">
        <v>0</v>
      </c>
      <c r="F8176">
        <v>0</v>
      </c>
      <c r="G8176">
        <v>0</v>
      </c>
      <c r="H8176">
        <v>0</v>
      </c>
      <c r="L8176">
        <v>589.46738500000004</v>
      </c>
      <c r="R8176">
        <v>997.40674200000001</v>
      </c>
      <c r="S8176" t="s">
        <v>90</v>
      </c>
      <c r="T8176" s="297">
        <v>46311.754166666666</v>
      </c>
    </row>
    <row r="8177" spans="1:20" x14ac:dyDescent="0.35">
      <c r="A8177" t="s">
        <v>122</v>
      </c>
      <c r="B8177" t="s">
        <v>123</v>
      </c>
      <c r="C8177" t="s">
        <v>89</v>
      </c>
      <c r="D8177" s="29">
        <v>46528</v>
      </c>
      <c r="E8177">
        <v>0</v>
      </c>
      <c r="F8177">
        <v>0</v>
      </c>
      <c r="G8177">
        <v>0</v>
      </c>
      <c r="H8177">
        <v>0</v>
      </c>
      <c r="L8177">
        <v>589.46738500000004</v>
      </c>
      <c r="R8177">
        <v>997.40674200000001</v>
      </c>
      <c r="S8177" t="s">
        <v>90</v>
      </c>
      <c r="T8177" s="297">
        <v>46311.754166666666</v>
      </c>
    </row>
    <row r="8178" spans="1:20" x14ac:dyDescent="0.35">
      <c r="A8178" t="s">
        <v>122</v>
      </c>
      <c r="B8178" t="s">
        <v>123</v>
      </c>
      <c r="C8178" t="s">
        <v>89</v>
      </c>
      <c r="D8178" s="29">
        <v>46529</v>
      </c>
      <c r="E8178">
        <v>0</v>
      </c>
      <c r="F8178">
        <v>0</v>
      </c>
      <c r="G8178">
        <v>0</v>
      </c>
      <c r="H8178">
        <v>0</v>
      </c>
      <c r="L8178">
        <v>589.46738500000004</v>
      </c>
      <c r="R8178">
        <v>997.40674200000001</v>
      </c>
      <c r="S8178" t="s">
        <v>90</v>
      </c>
      <c r="T8178" s="297">
        <v>46311.754166666666</v>
      </c>
    </row>
    <row r="8179" spans="1:20" x14ac:dyDescent="0.35">
      <c r="A8179" t="s">
        <v>122</v>
      </c>
      <c r="B8179" t="s">
        <v>123</v>
      </c>
      <c r="C8179" t="s">
        <v>89</v>
      </c>
      <c r="D8179" s="29">
        <v>46530</v>
      </c>
      <c r="E8179">
        <v>0</v>
      </c>
      <c r="F8179">
        <v>0</v>
      </c>
      <c r="G8179">
        <v>0</v>
      </c>
      <c r="H8179">
        <v>0</v>
      </c>
      <c r="L8179">
        <v>589.46738500000004</v>
      </c>
      <c r="R8179">
        <v>997.40674200000001</v>
      </c>
      <c r="S8179" t="s">
        <v>90</v>
      </c>
      <c r="T8179" s="297">
        <v>46311.754166666666</v>
      </c>
    </row>
    <row r="8180" spans="1:20" x14ac:dyDescent="0.35">
      <c r="A8180" t="s">
        <v>122</v>
      </c>
      <c r="B8180" t="s">
        <v>123</v>
      </c>
      <c r="C8180" t="s">
        <v>89</v>
      </c>
      <c r="D8180" s="29">
        <v>46531</v>
      </c>
      <c r="E8180">
        <v>0</v>
      </c>
      <c r="F8180">
        <v>0</v>
      </c>
      <c r="G8180">
        <v>0</v>
      </c>
      <c r="H8180">
        <v>0</v>
      </c>
      <c r="L8180">
        <v>589.46738500000004</v>
      </c>
      <c r="R8180">
        <v>997.40674200000001</v>
      </c>
      <c r="S8180" t="s">
        <v>90</v>
      </c>
      <c r="T8180" s="297">
        <v>46311.754166666666</v>
      </c>
    </row>
    <row r="8181" spans="1:20" x14ac:dyDescent="0.35">
      <c r="A8181" t="s">
        <v>122</v>
      </c>
      <c r="B8181" t="s">
        <v>123</v>
      </c>
      <c r="C8181" t="s">
        <v>89</v>
      </c>
      <c r="D8181" s="29">
        <v>46532</v>
      </c>
      <c r="E8181">
        <v>0</v>
      </c>
      <c r="F8181">
        <v>0</v>
      </c>
      <c r="G8181">
        <v>0</v>
      </c>
      <c r="H8181">
        <v>0</v>
      </c>
      <c r="L8181">
        <v>589.46738500000004</v>
      </c>
      <c r="R8181">
        <v>997.40674200000001</v>
      </c>
      <c r="S8181" t="s">
        <v>90</v>
      </c>
      <c r="T8181" s="297">
        <v>46311.754166666666</v>
      </c>
    </row>
    <row r="8182" spans="1:20" x14ac:dyDescent="0.35">
      <c r="A8182" t="s">
        <v>122</v>
      </c>
      <c r="B8182" t="s">
        <v>123</v>
      </c>
      <c r="C8182" t="s">
        <v>89</v>
      </c>
      <c r="D8182" s="29">
        <v>46533</v>
      </c>
      <c r="E8182">
        <v>0</v>
      </c>
      <c r="F8182">
        <v>0</v>
      </c>
      <c r="G8182">
        <v>0</v>
      </c>
      <c r="H8182">
        <v>0</v>
      </c>
      <c r="L8182">
        <v>589.46738500000004</v>
      </c>
      <c r="R8182">
        <v>997.40674200000001</v>
      </c>
      <c r="S8182" t="s">
        <v>90</v>
      </c>
      <c r="T8182" s="297">
        <v>46311.754166666666</v>
      </c>
    </row>
    <row r="8183" spans="1:20" x14ac:dyDescent="0.35">
      <c r="A8183" t="s">
        <v>122</v>
      </c>
      <c r="B8183" t="s">
        <v>123</v>
      </c>
      <c r="C8183" t="s">
        <v>89</v>
      </c>
      <c r="D8183" s="29">
        <v>46534</v>
      </c>
      <c r="E8183">
        <v>0</v>
      </c>
      <c r="F8183">
        <v>0</v>
      </c>
      <c r="G8183">
        <v>0</v>
      </c>
      <c r="H8183">
        <v>0</v>
      </c>
      <c r="L8183">
        <v>589.46738500000004</v>
      </c>
      <c r="R8183">
        <v>997.40674200000001</v>
      </c>
      <c r="S8183" t="s">
        <v>90</v>
      </c>
      <c r="T8183" s="297">
        <v>46311.754166666666</v>
      </c>
    </row>
    <row r="8184" spans="1:20" x14ac:dyDescent="0.35">
      <c r="A8184" t="s">
        <v>122</v>
      </c>
      <c r="B8184" t="s">
        <v>123</v>
      </c>
      <c r="C8184" t="s">
        <v>89</v>
      </c>
      <c r="D8184" s="29">
        <v>46535</v>
      </c>
      <c r="E8184">
        <v>0</v>
      </c>
      <c r="F8184">
        <v>0</v>
      </c>
      <c r="G8184">
        <v>0</v>
      </c>
      <c r="H8184">
        <v>0</v>
      </c>
      <c r="L8184">
        <v>589.46738500000004</v>
      </c>
      <c r="R8184">
        <v>997.40674200000001</v>
      </c>
      <c r="S8184" t="s">
        <v>90</v>
      </c>
      <c r="T8184" s="297">
        <v>46311.754166666666</v>
      </c>
    </row>
    <row r="8185" spans="1:20" x14ac:dyDescent="0.35">
      <c r="A8185" t="s">
        <v>122</v>
      </c>
      <c r="B8185" t="s">
        <v>123</v>
      </c>
      <c r="C8185" t="s">
        <v>89</v>
      </c>
      <c r="D8185" s="29">
        <v>46536</v>
      </c>
      <c r="E8185">
        <v>0</v>
      </c>
      <c r="F8185">
        <v>0</v>
      </c>
      <c r="G8185">
        <v>0</v>
      </c>
      <c r="H8185">
        <v>0</v>
      </c>
      <c r="L8185">
        <v>589.46738500000004</v>
      </c>
      <c r="R8185">
        <v>997.40674200000001</v>
      </c>
      <c r="S8185" t="s">
        <v>90</v>
      </c>
      <c r="T8185" s="297">
        <v>46311.754166666666</v>
      </c>
    </row>
    <row r="8186" spans="1:20" x14ac:dyDescent="0.35">
      <c r="A8186" t="s">
        <v>122</v>
      </c>
      <c r="B8186" t="s">
        <v>123</v>
      </c>
      <c r="C8186" t="s">
        <v>89</v>
      </c>
      <c r="D8186" s="29">
        <v>46537</v>
      </c>
      <c r="E8186">
        <v>0</v>
      </c>
      <c r="F8186">
        <v>0</v>
      </c>
      <c r="G8186">
        <v>0</v>
      </c>
      <c r="H8186">
        <v>0</v>
      </c>
      <c r="L8186">
        <v>589.46738500000004</v>
      </c>
      <c r="R8186">
        <v>997.40674200000001</v>
      </c>
      <c r="S8186" t="s">
        <v>90</v>
      </c>
      <c r="T8186" s="297">
        <v>46311.754166666666</v>
      </c>
    </row>
    <row r="8187" spans="1:20" x14ac:dyDescent="0.35">
      <c r="A8187" t="s">
        <v>122</v>
      </c>
      <c r="B8187" t="s">
        <v>123</v>
      </c>
      <c r="C8187" t="s">
        <v>89</v>
      </c>
      <c r="D8187" s="29">
        <v>46538</v>
      </c>
      <c r="E8187">
        <v>0</v>
      </c>
      <c r="F8187">
        <v>0</v>
      </c>
      <c r="G8187">
        <v>0</v>
      </c>
      <c r="H8187">
        <v>0</v>
      </c>
      <c r="L8187">
        <v>589.46738500000004</v>
      </c>
      <c r="R8187">
        <v>997.40674200000001</v>
      </c>
      <c r="S8187" t="s">
        <v>90</v>
      </c>
      <c r="T8187" s="297">
        <v>46311.754166666666</v>
      </c>
    </row>
    <row r="8188" spans="1:20" x14ac:dyDescent="0.35">
      <c r="A8188" t="s">
        <v>122</v>
      </c>
      <c r="B8188" t="s">
        <v>123</v>
      </c>
      <c r="C8188" t="s">
        <v>89</v>
      </c>
      <c r="D8188" s="29">
        <v>46539</v>
      </c>
      <c r="E8188">
        <v>0</v>
      </c>
      <c r="F8188">
        <v>0</v>
      </c>
      <c r="G8188">
        <v>0</v>
      </c>
      <c r="H8188">
        <v>0</v>
      </c>
      <c r="L8188">
        <v>589.46738500000004</v>
      </c>
      <c r="R8188">
        <v>997.40674200000001</v>
      </c>
      <c r="S8188" t="s">
        <v>90</v>
      </c>
      <c r="T8188" s="297">
        <v>46311.754166666666</v>
      </c>
    </row>
    <row r="8189" spans="1:20" x14ac:dyDescent="0.35">
      <c r="A8189" t="s">
        <v>122</v>
      </c>
      <c r="B8189" t="s">
        <v>123</v>
      </c>
      <c r="C8189" t="s">
        <v>89</v>
      </c>
      <c r="D8189" s="29">
        <v>46540</v>
      </c>
      <c r="E8189">
        <v>0</v>
      </c>
      <c r="F8189">
        <v>0</v>
      </c>
      <c r="G8189">
        <v>0</v>
      </c>
      <c r="H8189">
        <v>0</v>
      </c>
      <c r="L8189">
        <v>589.46738500000004</v>
      </c>
      <c r="R8189">
        <v>997.40674200000001</v>
      </c>
      <c r="S8189" t="s">
        <v>90</v>
      </c>
      <c r="T8189" s="297">
        <v>46311.754166666666</v>
      </c>
    </row>
    <row r="8190" spans="1:20" x14ac:dyDescent="0.35">
      <c r="A8190" t="s">
        <v>122</v>
      </c>
      <c r="B8190" t="s">
        <v>123</v>
      </c>
      <c r="C8190" t="s">
        <v>89</v>
      </c>
      <c r="D8190" s="29">
        <v>46541</v>
      </c>
      <c r="E8190">
        <v>0</v>
      </c>
      <c r="F8190">
        <v>0</v>
      </c>
      <c r="G8190">
        <v>0</v>
      </c>
      <c r="H8190">
        <v>0</v>
      </c>
      <c r="L8190">
        <v>589.46738500000004</v>
      </c>
      <c r="R8190">
        <v>997.40674200000001</v>
      </c>
      <c r="S8190" t="s">
        <v>90</v>
      </c>
      <c r="T8190" s="297">
        <v>46311.754166666666</v>
      </c>
    </row>
    <row r="8191" spans="1:20" x14ac:dyDescent="0.35">
      <c r="A8191" t="s">
        <v>122</v>
      </c>
      <c r="B8191" t="s">
        <v>123</v>
      </c>
      <c r="C8191" t="s">
        <v>89</v>
      </c>
      <c r="D8191" s="29">
        <v>46542</v>
      </c>
      <c r="E8191">
        <v>0</v>
      </c>
      <c r="F8191">
        <v>0</v>
      </c>
      <c r="G8191">
        <v>0</v>
      </c>
      <c r="H8191">
        <v>0</v>
      </c>
      <c r="L8191">
        <v>589.46738500000004</v>
      </c>
      <c r="R8191">
        <v>997.40674200000001</v>
      </c>
      <c r="S8191" t="s">
        <v>90</v>
      </c>
      <c r="T8191" s="297">
        <v>46311.754166666666</v>
      </c>
    </row>
    <row r="8192" spans="1:20" x14ac:dyDescent="0.35">
      <c r="A8192" t="s">
        <v>122</v>
      </c>
      <c r="B8192" t="s">
        <v>123</v>
      </c>
      <c r="C8192" t="s">
        <v>89</v>
      </c>
      <c r="D8192" s="29">
        <v>46543</v>
      </c>
      <c r="E8192">
        <v>0</v>
      </c>
      <c r="F8192">
        <v>0</v>
      </c>
      <c r="G8192">
        <v>0</v>
      </c>
      <c r="H8192">
        <v>0</v>
      </c>
      <c r="L8192">
        <v>589.46738500000004</v>
      </c>
      <c r="R8192">
        <v>997.40674200000001</v>
      </c>
      <c r="S8192" t="s">
        <v>90</v>
      </c>
      <c r="T8192" s="297">
        <v>46311.754166666666</v>
      </c>
    </row>
    <row r="8193" spans="1:20" x14ac:dyDescent="0.35">
      <c r="A8193" t="s">
        <v>122</v>
      </c>
      <c r="B8193" t="s">
        <v>123</v>
      </c>
      <c r="C8193" t="s">
        <v>89</v>
      </c>
      <c r="D8193" s="29">
        <v>46544</v>
      </c>
      <c r="E8193">
        <v>0</v>
      </c>
      <c r="F8193">
        <v>0</v>
      </c>
      <c r="G8193">
        <v>0</v>
      </c>
      <c r="H8193">
        <v>0</v>
      </c>
      <c r="L8193">
        <v>589.46738500000004</v>
      </c>
      <c r="R8193">
        <v>997.40674200000001</v>
      </c>
      <c r="S8193" t="s">
        <v>90</v>
      </c>
      <c r="T8193" s="297">
        <v>46311.754166666666</v>
      </c>
    </row>
    <row r="8194" spans="1:20" x14ac:dyDescent="0.35">
      <c r="A8194" t="s">
        <v>122</v>
      </c>
      <c r="B8194" t="s">
        <v>123</v>
      </c>
      <c r="C8194" t="s">
        <v>89</v>
      </c>
      <c r="D8194" s="29">
        <v>46545</v>
      </c>
      <c r="E8194">
        <v>0</v>
      </c>
      <c r="F8194">
        <v>0</v>
      </c>
      <c r="G8194">
        <v>0</v>
      </c>
      <c r="H8194">
        <v>0</v>
      </c>
      <c r="L8194">
        <v>589.46738500000004</v>
      </c>
      <c r="R8194">
        <v>997.40674200000001</v>
      </c>
      <c r="S8194" t="s">
        <v>90</v>
      </c>
      <c r="T8194" s="297">
        <v>46311.754166666666</v>
      </c>
    </row>
    <row r="8195" spans="1:20" x14ac:dyDescent="0.35">
      <c r="A8195" t="s">
        <v>122</v>
      </c>
      <c r="B8195" t="s">
        <v>123</v>
      </c>
      <c r="C8195" t="s">
        <v>89</v>
      </c>
      <c r="D8195" s="29">
        <v>46546</v>
      </c>
      <c r="E8195">
        <v>0</v>
      </c>
      <c r="F8195">
        <v>0</v>
      </c>
      <c r="G8195">
        <v>0</v>
      </c>
      <c r="H8195">
        <v>0</v>
      </c>
      <c r="L8195">
        <v>589.46738500000004</v>
      </c>
      <c r="R8195">
        <v>997.40674200000001</v>
      </c>
      <c r="S8195" t="s">
        <v>90</v>
      </c>
      <c r="T8195" s="297">
        <v>46311.754166666666</v>
      </c>
    </row>
    <row r="8196" spans="1:20" x14ac:dyDescent="0.35">
      <c r="A8196" t="s">
        <v>122</v>
      </c>
      <c r="B8196" t="s">
        <v>123</v>
      </c>
      <c r="C8196" t="s">
        <v>89</v>
      </c>
      <c r="D8196" s="29">
        <v>46547</v>
      </c>
      <c r="E8196">
        <v>0</v>
      </c>
      <c r="F8196">
        <v>0</v>
      </c>
      <c r="G8196">
        <v>0</v>
      </c>
      <c r="H8196">
        <v>0</v>
      </c>
      <c r="L8196">
        <v>589.46738500000004</v>
      </c>
      <c r="R8196">
        <v>997.40674200000001</v>
      </c>
      <c r="S8196" t="s">
        <v>90</v>
      </c>
      <c r="T8196" s="297">
        <v>46311.754166666666</v>
      </c>
    </row>
    <row r="8197" spans="1:20" x14ac:dyDescent="0.35">
      <c r="A8197" t="s">
        <v>122</v>
      </c>
      <c r="B8197" t="s">
        <v>123</v>
      </c>
      <c r="C8197" t="s">
        <v>89</v>
      </c>
      <c r="D8197" s="29">
        <v>46548</v>
      </c>
      <c r="E8197">
        <v>0</v>
      </c>
      <c r="F8197">
        <v>0</v>
      </c>
      <c r="G8197">
        <v>0</v>
      </c>
      <c r="H8197">
        <v>0</v>
      </c>
      <c r="L8197">
        <v>589.46738500000004</v>
      </c>
      <c r="R8197">
        <v>997.40674200000001</v>
      </c>
      <c r="S8197" t="s">
        <v>90</v>
      </c>
      <c r="T8197" s="297">
        <v>46311.754166666666</v>
      </c>
    </row>
    <row r="8198" spans="1:20" x14ac:dyDescent="0.35">
      <c r="A8198" t="s">
        <v>122</v>
      </c>
      <c r="B8198" t="s">
        <v>123</v>
      </c>
      <c r="C8198" t="s">
        <v>89</v>
      </c>
      <c r="D8198" s="29">
        <v>46549</v>
      </c>
      <c r="E8198">
        <v>0</v>
      </c>
      <c r="F8198">
        <v>0</v>
      </c>
      <c r="G8198">
        <v>0</v>
      </c>
      <c r="H8198">
        <v>0</v>
      </c>
      <c r="L8198">
        <v>589.46738500000004</v>
      </c>
      <c r="R8198">
        <v>997.40674200000001</v>
      </c>
      <c r="S8198" t="s">
        <v>90</v>
      </c>
      <c r="T8198" s="297">
        <v>46311.754166666666</v>
      </c>
    </row>
    <row r="8199" spans="1:20" x14ac:dyDescent="0.35">
      <c r="A8199" t="s">
        <v>122</v>
      </c>
      <c r="B8199" t="s">
        <v>123</v>
      </c>
      <c r="C8199" t="s">
        <v>89</v>
      </c>
      <c r="D8199" s="29">
        <v>46550</v>
      </c>
      <c r="E8199">
        <v>0</v>
      </c>
      <c r="F8199">
        <v>0</v>
      </c>
      <c r="G8199">
        <v>0</v>
      </c>
      <c r="H8199">
        <v>0</v>
      </c>
      <c r="L8199">
        <v>589.46738500000004</v>
      </c>
      <c r="R8199">
        <v>997.40674200000001</v>
      </c>
      <c r="S8199" t="s">
        <v>90</v>
      </c>
      <c r="T8199" s="297">
        <v>46311.754166666666</v>
      </c>
    </row>
    <row r="8200" spans="1:20" x14ac:dyDescent="0.35">
      <c r="A8200" t="s">
        <v>122</v>
      </c>
      <c r="B8200" t="s">
        <v>123</v>
      </c>
      <c r="C8200" t="s">
        <v>89</v>
      </c>
      <c r="D8200" s="29">
        <v>46551</v>
      </c>
      <c r="E8200">
        <v>0</v>
      </c>
      <c r="F8200">
        <v>0</v>
      </c>
      <c r="G8200">
        <v>0</v>
      </c>
      <c r="H8200">
        <v>0</v>
      </c>
      <c r="L8200">
        <v>589.46738500000004</v>
      </c>
      <c r="R8200">
        <v>997.40674200000001</v>
      </c>
      <c r="S8200" t="s">
        <v>90</v>
      </c>
      <c r="T8200" s="297">
        <v>46311.754166666666</v>
      </c>
    </row>
    <row r="8201" spans="1:20" x14ac:dyDescent="0.35">
      <c r="A8201" t="s">
        <v>122</v>
      </c>
      <c r="B8201" t="s">
        <v>123</v>
      </c>
      <c r="C8201" t="s">
        <v>89</v>
      </c>
      <c r="D8201" s="29">
        <v>46552</v>
      </c>
      <c r="E8201">
        <v>0</v>
      </c>
      <c r="F8201">
        <v>0</v>
      </c>
      <c r="G8201">
        <v>0</v>
      </c>
      <c r="H8201">
        <v>0</v>
      </c>
      <c r="L8201">
        <v>589.46738500000004</v>
      </c>
      <c r="R8201">
        <v>997.40674200000001</v>
      </c>
      <c r="S8201" t="s">
        <v>90</v>
      </c>
      <c r="T8201" s="297">
        <v>46311.754166666666</v>
      </c>
    </row>
    <row r="8202" spans="1:20" x14ac:dyDescent="0.35">
      <c r="A8202" t="s">
        <v>122</v>
      </c>
      <c r="B8202" t="s">
        <v>123</v>
      </c>
      <c r="C8202" t="s">
        <v>89</v>
      </c>
      <c r="D8202" s="29">
        <v>46553</v>
      </c>
      <c r="E8202">
        <v>0</v>
      </c>
      <c r="F8202">
        <v>0</v>
      </c>
      <c r="G8202">
        <v>0</v>
      </c>
      <c r="H8202">
        <v>0</v>
      </c>
      <c r="L8202">
        <v>589.46738500000004</v>
      </c>
      <c r="R8202">
        <v>997.40674200000001</v>
      </c>
      <c r="S8202" t="s">
        <v>90</v>
      </c>
      <c r="T8202" s="297">
        <v>46311.754166666666</v>
      </c>
    </row>
    <row r="8203" spans="1:20" x14ac:dyDescent="0.35">
      <c r="A8203" t="s">
        <v>122</v>
      </c>
      <c r="B8203" t="s">
        <v>123</v>
      </c>
      <c r="C8203" t="s">
        <v>89</v>
      </c>
      <c r="D8203" s="29">
        <v>46554</v>
      </c>
      <c r="E8203">
        <v>0</v>
      </c>
      <c r="F8203">
        <v>0</v>
      </c>
      <c r="G8203">
        <v>0</v>
      </c>
      <c r="H8203">
        <v>0</v>
      </c>
      <c r="L8203">
        <v>589.46738500000004</v>
      </c>
      <c r="R8203">
        <v>997.40674200000001</v>
      </c>
      <c r="S8203" t="s">
        <v>90</v>
      </c>
      <c r="T8203" s="297">
        <v>46311.754166666666</v>
      </c>
    </row>
    <row r="8204" spans="1:20" x14ac:dyDescent="0.35">
      <c r="A8204" t="s">
        <v>122</v>
      </c>
      <c r="B8204" t="s">
        <v>123</v>
      </c>
      <c r="C8204" t="s">
        <v>89</v>
      </c>
      <c r="D8204" s="29">
        <v>46555</v>
      </c>
      <c r="E8204">
        <v>0</v>
      </c>
      <c r="F8204">
        <v>0</v>
      </c>
      <c r="G8204">
        <v>0</v>
      </c>
      <c r="H8204">
        <v>0</v>
      </c>
      <c r="L8204">
        <v>589.46738500000004</v>
      </c>
      <c r="R8204">
        <v>997.40674200000001</v>
      </c>
      <c r="S8204" t="s">
        <v>90</v>
      </c>
      <c r="T8204" s="297">
        <v>46311.754166666666</v>
      </c>
    </row>
    <row r="8205" spans="1:20" x14ac:dyDescent="0.35">
      <c r="A8205" t="s">
        <v>122</v>
      </c>
      <c r="B8205" t="s">
        <v>123</v>
      </c>
      <c r="C8205" t="s">
        <v>89</v>
      </c>
      <c r="D8205" s="29">
        <v>46556</v>
      </c>
      <c r="E8205">
        <v>0</v>
      </c>
      <c r="F8205">
        <v>0</v>
      </c>
      <c r="G8205">
        <v>0</v>
      </c>
      <c r="H8205">
        <v>0</v>
      </c>
      <c r="L8205">
        <v>589.46738500000004</v>
      </c>
      <c r="R8205">
        <v>997.40674200000001</v>
      </c>
      <c r="S8205" t="s">
        <v>90</v>
      </c>
      <c r="T8205" s="297">
        <v>46311.754166666666</v>
      </c>
    </row>
    <row r="8206" spans="1:20" x14ac:dyDescent="0.35">
      <c r="A8206" t="s">
        <v>122</v>
      </c>
      <c r="B8206" t="s">
        <v>123</v>
      </c>
      <c r="C8206" t="s">
        <v>89</v>
      </c>
      <c r="D8206" s="29">
        <v>46557</v>
      </c>
      <c r="E8206">
        <v>0</v>
      </c>
      <c r="F8206">
        <v>0</v>
      </c>
      <c r="G8206">
        <v>0</v>
      </c>
      <c r="H8206">
        <v>0</v>
      </c>
      <c r="L8206">
        <v>589.46738500000004</v>
      </c>
      <c r="R8206">
        <v>997.40674200000001</v>
      </c>
      <c r="S8206" t="s">
        <v>90</v>
      </c>
      <c r="T8206" s="297">
        <v>46311.754166666666</v>
      </c>
    </row>
    <row r="8207" spans="1:20" x14ac:dyDescent="0.35">
      <c r="A8207" t="s">
        <v>122</v>
      </c>
      <c r="B8207" t="s">
        <v>123</v>
      </c>
      <c r="C8207" t="s">
        <v>89</v>
      </c>
      <c r="D8207" s="29">
        <v>46558</v>
      </c>
      <c r="E8207">
        <v>0</v>
      </c>
      <c r="F8207">
        <v>0</v>
      </c>
      <c r="G8207">
        <v>0</v>
      </c>
      <c r="H8207">
        <v>0</v>
      </c>
      <c r="L8207">
        <v>589.46738500000004</v>
      </c>
      <c r="R8207">
        <v>997.40674200000001</v>
      </c>
      <c r="S8207" t="s">
        <v>90</v>
      </c>
      <c r="T8207" s="297">
        <v>46311.754166666666</v>
      </c>
    </row>
    <row r="8208" spans="1:20" x14ac:dyDescent="0.35">
      <c r="A8208" t="s">
        <v>122</v>
      </c>
      <c r="B8208" t="s">
        <v>123</v>
      </c>
      <c r="C8208" t="s">
        <v>89</v>
      </c>
      <c r="D8208" s="29">
        <v>46559</v>
      </c>
      <c r="E8208">
        <v>0</v>
      </c>
      <c r="F8208">
        <v>0</v>
      </c>
      <c r="G8208">
        <v>0</v>
      </c>
      <c r="H8208">
        <v>0</v>
      </c>
      <c r="L8208">
        <v>589.46738500000004</v>
      </c>
      <c r="R8208">
        <v>997.40674200000001</v>
      </c>
      <c r="S8208" t="s">
        <v>90</v>
      </c>
      <c r="T8208" s="297">
        <v>46311.754166666666</v>
      </c>
    </row>
    <row r="8209" spans="1:20" x14ac:dyDescent="0.35">
      <c r="A8209" t="s">
        <v>122</v>
      </c>
      <c r="B8209" t="s">
        <v>123</v>
      </c>
      <c r="C8209" t="s">
        <v>89</v>
      </c>
      <c r="D8209" s="29">
        <v>46560</v>
      </c>
      <c r="E8209">
        <v>0</v>
      </c>
      <c r="F8209">
        <v>0</v>
      </c>
      <c r="G8209">
        <v>0</v>
      </c>
      <c r="H8209">
        <v>0</v>
      </c>
      <c r="L8209">
        <v>589.46738500000004</v>
      </c>
      <c r="R8209">
        <v>997.40674200000001</v>
      </c>
      <c r="S8209" t="s">
        <v>90</v>
      </c>
      <c r="T8209" s="297">
        <v>46311.754166666666</v>
      </c>
    </row>
    <row r="8210" spans="1:20" x14ac:dyDescent="0.35">
      <c r="A8210" t="s">
        <v>122</v>
      </c>
      <c r="B8210" t="s">
        <v>123</v>
      </c>
      <c r="C8210" t="s">
        <v>89</v>
      </c>
      <c r="D8210" s="29">
        <v>46561</v>
      </c>
      <c r="E8210">
        <v>0</v>
      </c>
      <c r="F8210">
        <v>0</v>
      </c>
      <c r="G8210">
        <v>0</v>
      </c>
      <c r="H8210">
        <v>0</v>
      </c>
      <c r="L8210">
        <v>589.46738500000004</v>
      </c>
      <c r="R8210">
        <v>997.40674200000001</v>
      </c>
      <c r="S8210" t="s">
        <v>90</v>
      </c>
      <c r="T8210" s="297">
        <v>46311.754166666666</v>
      </c>
    </row>
    <row r="8211" spans="1:20" x14ac:dyDescent="0.35">
      <c r="A8211" t="s">
        <v>122</v>
      </c>
      <c r="B8211" t="s">
        <v>123</v>
      </c>
      <c r="C8211" t="s">
        <v>89</v>
      </c>
      <c r="D8211" s="29">
        <v>46562</v>
      </c>
      <c r="E8211">
        <v>0</v>
      </c>
      <c r="F8211">
        <v>0</v>
      </c>
      <c r="G8211">
        <v>0</v>
      </c>
      <c r="H8211">
        <v>0</v>
      </c>
      <c r="L8211">
        <v>589.46738500000004</v>
      </c>
      <c r="R8211">
        <v>997.40674200000001</v>
      </c>
      <c r="S8211" t="s">
        <v>90</v>
      </c>
      <c r="T8211" s="297">
        <v>46311.754166666666</v>
      </c>
    </row>
    <row r="8212" spans="1:20" x14ac:dyDescent="0.35">
      <c r="A8212" t="s">
        <v>122</v>
      </c>
      <c r="B8212" t="s">
        <v>123</v>
      </c>
      <c r="C8212" t="s">
        <v>89</v>
      </c>
      <c r="D8212" s="29">
        <v>46563</v>
      </c>
      <c r="E8212">
        <v>0</v>
      </c>
      <c r="F8212">
        <v>0</v>
      </c>
      <c r="G8212">
        <v>0</v>
      </c>
      <c r="H8212">
        <v>0</v>
      </c>
      <c r="L8212">
        <v>589.46738500000004</v>
      </c>
      <c r="R8212">
        <v>997.40674200000001</v>
      </c>
      <c r="S8212" t="s">
        <v>90</v>
      </c>
      <c r="T8212" s="297">
        <v>46311.754166666666</v>
      </c>
    </row>
    <row r="8213" spans="1:20" x14ac:dyDescent="0.35">
      <c r="A8213" t="s">
        <v>122</v>
      </c>
      <c r="B8213" t="s">
        <v>123</v>
      </c>
      <c r="C8213" t="s">
        <v>89</v>
      </c>
      <c r="D8213" s="29">
        <v>46564</v>
      </c>
      <c r="E8213">
        <v>0</v>
      </c>
      <c r="F8213">
        <v>0</v>
      </c>
      <c r="G8213">
        <v>0</v>
      </c>
      <c r="H8213">
        <v>0</v>
      </c>
      <c r="L8213">
        <v>589.46738500000004</v>
      </c>
      <c r="R8213">
        <v>997.40674200000001</v>
      </c>
      <c r="S8213" t="s">
        <v>90</v>
      </c>
      <c r="T8213" s="297">
        <v>46311.754166666666</v>
      </c>
    </row>
    <row r="8214" spans="1:20" x14ac:dyDescent="0.35">
      <c r="A8214" t="s">
        <v>122</v>
      </c>
      <c r="B8214" t="s">
        <v>123</v>
      </c>
      <c r="C8214" t="s">
        <v>89</v>
      </c>
      <c r="D8214" s="29">
        <v>46565</v>
      </c>
      <c r="E8214">
        <v>0</v>
      </c>
      <c r="F8214">
        <v>0</v>
      </c>
      <c r="G8214">
        <v>0</v>
      </c>
      <c r="H8214">
        <v>0</v>
      </c>
      <c r="L8214">
        <v>589.46738500000004</v>
      </c>
      <c r="R8214">
        <v>997.40674200000001</v>
      </c>
      <c r="S8214" t="s">
        <v>90</v>
      </c>
      <c r="T8214" s="297">
        <v>46311.754166666666</v>
      </c>
    </row>
    <row r="8215" spans="1:20" x14ac:dyDescent="0.35">
      <c r="A8215" t="s">
        <v>122</v>
      </c>
      <c r="B8215" t="s">
        <v>123</v>
      </c>
      <c r="C8215" t="s">
        <v>89</v>
      </c>
      <c r="D8215" s="29">
        <v>46566</v>
      </c>
      <c r="E8215">
        <v>0</v>
      </c>
      <c r="F8215">
        <v>0</v>
      </c>
      <c r="G8215">
        <v>0</v>
      </c>
      <c r="H8215">
        <v>0</v>
      </c>
      <c r="L8215">
        <v>589.46738500000004</v>
      </c>
      <c r="R8215">
        <v>997.40674200000001</v>
      </c>
      <c r="S8215" t="s">
        <v>90</v>
      </c>
      <c r="T8215" s="297">
        <v>46311.754166666666</v>
      </c>
    </row>
    <row r="8216" spans="1:20" x14ac:dyDescent="0.35">
      <c r="A8216" t="s">
        <v>122</v>
      </c>
      <c r="B8216" t="s">
        <v>123</v>
      </c>
      <c r="C8216" t="s">
        <v>89</v>
      </c>
      <c r="D8216" s="29">
        <v>46567</v>
      </c>
      <c r="E8216">
        <v>0</v>
      </c>
      <c r="F8216">
        <v>0</v>
      </c>
      <c r="G8216">
        <v>0</v>
      </c>
      <c r="H8216">
        <v>0</v>
      </c>
      <c r="L8216">
        <v>589.46738500000004</v>
      </c>
      <c r="R8216">
        <v>997.40674200000001</v>
      </c>
      <c r="S8216" t="s">
        <v>90</v>
      </c>
      <c r="T8216" s="297">
        <v>46311.754166666666</v>
      </c>
    </row>
    <row r="8217" spans="1:20" x14ac:dyDescent="0.35">
      <c r="A8217" t="s">
        <v>122</v>
      </c>
      <c r="B8217" t="s">
        <v>123</v>
      </c>
      <c r="C8217" t="s">
        <v>89</v>
      </c>
      <c r="D8217" s="29">
        <v>46568</v>
      </c>
      <c r="E8217">
        <v>0</v>
      </c>
      <c r="F8217">
        <v>0</v>
      </c>
      <c r="G8217">
        <v>0</v>
      </c>
      <c r="H8217">
        <v>0</v>
      </c>
      <c r="L8217">
        <v>589.46738500000004</v>
      </c>
      <c r="R8217">
        <v>997.40674200000001</v>
      </c>
      <c r="S8217" t="s">
        <v>90</v>
      </c>
      <c r="T8217" s="297">
        <v>46311.754166666666</v>
      </c>
    </row>
    <row r="8218" spans="1:20" x14ac:dyDescent="0.35">
      <c r="A8218" t="s">
        <v>122</v>
      </c>
      <c r="B8218" t="s">
        <v>123</v>
      </c>
      <c r="C8218" t="s">
        <v>89</v>
      </c>
      <c r="D8218" s="29">
        <v>46569</v>
      </c>
      <c r="E8218">
        <v>0</v>
      </c>
      <c r="F8218">
        <v>0</v>
      </c>
      <c r="G8218">
        <v>0</v>
      </c>
      <c r="H8218">
        <v>0</v>
      </c>
      <c r="L8218">
        <v>589.46738500000004</v>
      </c>
      <c r="R8218">
        <v>997.40674200000001</v>
      </c>
      <c r="S8218" t="s">
        <v>90</v>
      </c>
      <c r="T8218" s="297">
        <v>46311.754166666666</v>
      </c>
    </row>
    <row r="8219" spans="1:20" x14ac:dyDescent="0.35">
      <c r="A8219" t="s">
        <v>122</v>
      </c>
      <c r="B8219" t="s">
        <v>123</v>
      </c>
      <c r="C8219" t="s">
        <v>89</v>
      </c>
      <c r="D8219" s="29">
        <v>46570</v>
      </c>
      <c r="E8219">
        <v>0</v>
      </c>
      <c r="F8219">
        <v>0</v>
      </c>
      <c r="G8219">
        <v>0</v>
      </c>
      <c r="H8219">
        <v>0</v>
      </c>
      <c r="L8219">
        <v>589.46738500000004</v>
      </c>
      <c r="R8219">
        <v>997.40674200000001</v>
      </c>
      <c r="S8219" t="s">
        <v>90</v>
      </c>
      <c r="T8219" s="297">
        <v>46311.754166666666</v>
      </c>
    </row>
    <row r="8220" spans="1:20" x14ac:dyDescent="0.35">
      <c r="A8220" t="s">
        <v>122</v>
      </c>
      <c r="B8220" t="s">
        <v>123</v>
      </c>
      <c r="C8220" t="s">
        <v>89</v>
      </c>
      <c r="D8220" s="29">
        <v>46571</v>
      </c>
      <c r="E8220">
        <v>0</v>
      </c>
      <c r="F8220">
        <v>0</v>
      </c>
      <c r="G8220">
        <v>0</v>
      </c>
      <c r="H8220">
        <v>0</v>
      </c>
      <c r="L8220">
        <v>589.46738500000004</v>
      </c>
      <c r="R8220">
        <v>997.40674200000001</v>
      </c>
      <c r="S8220" t="s">
        <v>90</v>
      </c>
      <c r="T8220" s="297">
        <v>46311.754166666666</v>
      </c>
    </row>
    <row r="8221" spans="1:20" x14ac:dyDescent="0.35">
      <c r="A8221" t="s">
        <v>122</v>
      </c>
      <c r="B8221" t="s">
        <v>123</v>
      </c>
      <c r="C8221" t="s">
        <v>89</v>
      </c>
      <c r="D8221" s="29">
        <v>46572</v>
      </c>
      <c r="E8221">
        <v>0</v>
      </c>
      <c r="F8221">
        <v>0</v>
      </c>
      <c r="G8221">
        <v>0</v>
      </c>
      <c r="H8221">
        <v>0</v>
      </c>
      <c r="L8221">
        <v>589.46738500000004</v>
      </c>
      <c r="R8221">
        <v>997.40674200000001</v>
      </c>
      <c r="S8221" t="s">
        <v>90</v>
      </c>
      <c r="T8221" s="297">
        <v>46311.754166666666</v>
      </c>
    </row>
    <row r="8222" spans="1:20" x14ac:dyDescent="0.35">
      <c r="A8222" t="s">
        <v>122</v>
      </c>
      <c r="B8222" t="s">
        <v>123</v>
      </c>
      <c r="C8222" t="s">
        <v>89</v>
      </c>
      <c r="D8222" s="29">
        <v>46573</v>
      </c>
      <c r="E8222">
        <v>0</v>
      </c>
      <c r="F8222">
        <v>0</v>
      </c>
      <c r="G8222">
        <v>0</v>
      </c>
      <c r="H8222">
        <v>0</v>
      </c>
      <c r="L8222">
        <v>589.46738500000004</v>
      </c>
      <c r="R8222">
        <v>997.40674200000001</v>
      </c>
      <c r="S8222" t="s">
        <v>90</v>
      </c>
      <c r="T8222" s="297">
        <v>46311.754166666666</v>
      </c>
    </row>
    <row r="8223" spans="1:20" x14ac:dyDescent="0.35">
      <c r="A8223" t="s">
        <v>122</v>
      </c>
      <c r="B8223" t="s">
        <v>123</v>
      </c>
      <c r="C8223" t="s">
        <v>89</v>
      </c>
      <c r="D8223" s="29">
        <v>46574</v>
      </c>
      <c r="E8223">
        <v>0</v>
      </c>
      <c r="F8223">
        <v>0</v>
      </c>
      <c r="G8223">
        <v>0</v>
      </c>
      <c r="H8223">
        <v>0</v>
      </c>
      <c r="L8223">
        <v>589.46738500000004</v>
      </c>
      <c r="R8223">
        <v>997.40674200000001</v>
      </c>
      <c r="S8223" t="s">
        <v>90</v>
      </c>
      <c r="T8223" s="297">
        <v>46311.754166666666</v>
      </c>
    </row>
    <row r="8224" spans="1:20" x14ac:dyDescent="0.35">
      <c r="A8224" t="s">
        <v>122</v>
      </c>
      <c r="B8224" t="s">
        <v>123</v>
      </c>
      <c r="C8224" t="s">
        <v>89</v>
      </c>
      <c r="D8224" s="29">
        <v>46575</v>
      </c>
      <c r="E8224">
        <v>0</v>
      </c>
      <c r="F8224">
        <v>0</v>
      </c>
      <c r="G8224">
        <v>0</v>
      </c>
      <c r="H8224">
        <v>0</v>
      </c>
      <c r="L8224">
        <v>589.46738500000004</v>
      </c>
      <c r="R8224">
        <v>997.40674200000001</v>
      </c>
      <c r="S8224" t="s">
        <v>90</v>
      </c>
      <c r="T8224" s="297">
        <v>46311.754166666666</v>
      </c>
    </row>
    <row r="8225" spans="1:20" x14ac:dyDescent="0.35">
      <c r="A8225" t="s">
        <v>122</v>
      </c>
      <c r="B8225" t="s">
        <v>123</v>
      </c>
      <c r="C8225" t="s">
        <v>89</v>
      </c>
      <c r="D8225" s="29">
        <v>46576</v>
      </c>
      <c r="E8225">
        <v>0</v>
      </c>
      <c r="F8225">
        <v>0</v>
      </c>
      <c r="G8225">
        <v>0</v>
      </c>
      <c r="H8225">
        <v>0</v>
      </c>
      <c r="L8225">
        <v>589.46738500000004</v>
      </c>
      <c r="R8225">
        <v>997.40674200000001</v>
      </c>
      <c r="S8225" t="s">
        <v>90</v>
      </c>
      <c r="T8225" s="297">
        <v>46311.754166666666</v>
      </c>
    </row>
    <row r="8226" spans="1:20" x14ac:dyDescent="0.35">
      <c r="A8226" t="s">
        <v>122</v>
      </c>
      <c r="B8226" t="s">
        <v>123</v>
      </c>
      <c r="C8226" t="s">
        <v>89</v>
      </c>
      <c r="D8226" s="29">
        <v>46577</v>
      </c>
      <c r="E8226">
        <v>0</v>
      </c>
      <c r="F8226">
        <v>0</v>
      </c>
      <c r="G8226">
        <v>0</v>
      </c>
      <c r="H8226">
        <v>0</v>
      </c>
      <c r="L8226">
        <v>589.46738500000004</v>
      </c>
      <c r="R8226">
        <v>997.40674200000001</v>
      </c>
      <c r="S8226" t="s">
        <v>90</v>
      </c>
      <c r="T8226" s="297">
        <v>46311.754166666666</v>
      </c>
    </row>
    <row r="8227" spans="1:20" x14ac:dyDescent="0.35">
      <c r="A8227" t="s">
        <v>122</v>
      </c>
      <c r="B8227" t="s">
        <v>123</v>
      </c>
      <c r="C8227" t="s">
        <v>89</v>
      </c>
      <c r="D8227" s="29">
        <v>46578</v>
      </c>
      <c r="E8227">
        <v>0</v>
      </c>
      <c r="F8227">
        <v>0</v>
      </c>
      <c r="G8227">
        <v>0</v>
      </c>
      <c r="H8227">
        <v>0</v>
      </c>
      <c r="L8227">
        <v>589.46738500000004</v>
      </c>
      <c r="R8227">
        <v>997.40674200000001</v>
      </c>
      <c r="S8227" t="s">
        <v>90</v>
      </c>
      <c r="T8227" s="297">
        <v>46311.754166666666</v>
      </c>
    </row>
    <row r="8228" spans="1:20" x14ac:dyDescent="0.35">
      <c r="A8228" t="s">
        <v>122</v>
      </c>
      <c r="B8228" t="s">
        <v>123</v>
      </c>
      <c r="C8228" t="s">
        <v>89</v>
      </c>
      <c r="D8228" s="29">
        <v>46579</v>
      </c>
      <c r="E8228">
        <v>0</v>
      </c>
      <c r="F8228">
        <v>0</v>
      </c>
      <c r="G8228">
        <v>0</v>
      </c>
      <c r="H8228">
        <v>0</v>
      </c>
      <c r="L8228">
        <v>589.46738500000004</v>
      </c>
      <c r="R8228">
        <v>997.40674200000001</v>
      </c>
      <c r="S8228" t="s">
        <v>90</v>
      </c>
      <c r="T8228" s="297">
        <v>46311.754166666666</v>
      </c>
    </row>
    <row r="8229" spans="1:20" x14ac:dyDescent="0.35">
      <c r="A8229" t="s">
        <v>122</v>
      </c>
      <c r="B8229" t="s">
        <v>123</v>
      </c>
      <c r="C8229" t="s">
        <v>89</v>
      </c>
      <c r="D8229" s="29">
        <v>46580</v>
      </c>
      <c r="E8229">
        <v>0</v>
      </c>
      <c r="F8229">
        <v>0</v>
      </c>
      <c r="G8229">
        <v>0</v>
      </c>
      <c r="H8229">
        <v>0</v>
      </c>
      <c r="L8229">
        <v>589.46738500000004</v>
      </c>
      <c r="R8229">
        <v>997.40674200000001</v>
      </c>
      <c r="S8229" t="s">
        <v>90</v>
      </c>
      <c r="T8229" s="297">
        <v>46311.754166666666</v>
      </c>
    </row>
    <row r="8230" spans="1:20" x14ac:dyDescent="0.35">
      <c r="A8230" t="s">
        <v>122</v>
      </c>
      <c r="B8230" t="s">
        <v>123</v>
      </c>
      <c r="C8230" t="s">
        <v>89</v>
      </c>
      <c r="D8230" s="29">
        <v>46581</v>
      </c>
      <c r="E8230">
        <v>0</v>
      </c>
      <c r="F8230">
        <v>0</v>
      </c>
      <c r="G8230">
        <v>0</v>
      </c>
      <c r="H8230">
        <v>0</v>
      </c>
      <c r="L8230">
        <v>589.46738500000004</v>
      </c>
      <c r="R8230">
        <v>997.40674200000001</v>
      </c>
      <c r="S8230" t="s">
        <v>90</v>
      </c>
      <c r="T8230" s="297">
        <v>46311.754166666666</v>
      </c>
    </row>
    <row r="8231" spans="1:20" x14ac:dyDescent="0.35">
      <c r="A8231" t="s">
        <v>122</v>
      </c>
      <c r="B8231" t="s">
        <v>123</v>
      </c>
      <c r="C8231" t="s">
        <v>89</v>
      </c>
      <c r="D8231" s="29">
        <v>46582</v>
      </c>
      <c r="E8231">
        <v>0</v>
      </c>
      <c r="F8231">
        <v>0</v>
      </c>
      <c r="G8231">
        <v>0</v>
      </c>
      <c r="H8231">
        <v>0</v>
      </c>
      <c r="L8231">
        <v>589.46738500000004</v>
      </c>
      <c r="R8231">
        <v>997.40674200000001</v>
      </c>
      <c r="S8231" t="s">
        <v>90</v>
      </c>
      <c r="T8231" s="297">
        <v>46311.754166666666</v>
      </c>
    </row>
    <row r="8232" spans="1:20" x14ac:dyDescent="0.35">
      <c r="A8232" t="s">
        <v>122</v>
      </c>
      <c r="B8232" t="s">
        <v>123</v>
      </c>
      <c r="C8232" t="s">
        <v>89</v>
      </c>
      <c r="D8232" s="29">
        <v>46583</v>
      </c>
      <c r="E8232">
        <v>0</v>
      </c>
      <c r="F8232">
        <v>0</v>
      </c>
      <c r="G8232">
        <v>0</v>
      </c>
      <c r="H8232">
        <v>0</v>
      </c>
      <c r="L8232">
        <v>589.46738500000004</v>
      </c>
      <c r="R8232">
        <v>997.40674200000001</v>
      </c>
      <c r="S8232" t="s">
        <v>90</v>
      </c>
      <c r="T8232" s="297">
        <v>46311.754166666666</v>
      </c>
    </row>
    <row r="8233" spans="1:20" x14ac:dyDescent="0.35">
      <c r="A8233" t="s">
        <v>122</v>
      </c>
      <c r="B8233" t="s">
        <v>123</v>
      </c>
      <c r="C8233" t="s">
        <v>89</v>
      </c>
      <c r="D8233" s="29">
        <v>46584</v>
      </c>
      <c r="E8233">
        <v>0</v>
      </c>
      <c r="F8233">
        <v>0</v>
      </c>
      <c r="G8233">
        <v>0</v>
      </c>
      <c r="H8233">
        <v>0</v>
      </c>
      <c r="L8233">
        <v>589.46738500000004</v>
      </c>
      <c r="R8233">
        <v>997.40674200000001</v>
      </c>
      <c r="S8233" t="s">
        <v>90</v>
      </c>
      <c r="T8233" s="297">
        <v>46311.754166666666</v>
      </c>
    </row>
    <row r="8234" spans="1:20" x14ac:dyDescent="0.35">
      <c r="A8234" t="s">
        <v>122</v>
      </c>
      <c r="B8234" t="s">
        <v>123</v>
      </c>
      <c r="C8234" t="s">
        <v>89</v>
      </c>
      <c r="D8234" s="29">
        <v>46585</v>
      </c>
      <c r="E8234">
        <v>0</v>
      </c>
      <c r="F8234">
        <v>0</v>
      </c>
      <c r="G8234">
        <v>0</v>
      </c>
      <c r="H8234">
        <v>0</v>
      </c>
      <c r="L8234">
        <v>589.46738500000004</v>
      </c>
      <c r="R8234">
        <v>997.40674200000001</v>
      </c>
      <c r="S8234" t="s">
        <v>90</v>
      </c>
      <c r="T8234" s="297">
        <v>46311.754166666666</v>
      </c>
    </row>
    <row r="8235" spans="1:20" x14ac:dyDescent="0.35">
      <c r="A8235" t="s">
        <v>122</v>
      </c>
      <c r="B8235" t="s">
        <v>123</v>
      </c>
      <c r="C8235" t="s">
        <v>89</v>
      </c>
      <c r="D8235" s="29">
        <v>46586</v>
      </c>
      <c r="E8235">
        <v>0</v>
      </c>
      <c r="F8235">
        <v>0</v>
      </c>
      <c r="G8235">
        <v>0</v>
      </c>
      <c r="H8235">
        <v>0</v>
      </c>
      <c r="L8235">
        <v>589.46738500000004</v>
      </c>
      <c r="R8235">
        <v>997.40674200000001</v>
      </c>
      <c r="S8235" t="s">
        <v>90</v>
      </c>
      <c r="T8235" s="297">
        <v>46311.754166666666</v>
      </c>
    </row>
    <row r="8236" spans="1:20" x14ac:dyDescent="0.35">
      <c r="A8236" t="s">
        <v>122</v>
      </c>
      <c r="B8236" t="s">
        <v>123</v>
      </c>
      <c r="C8236" t="s">
        <v>89</v>
      </c>
      <c r="D8236" s="29">
        <v>46587</v>
      </c>
      <c r="E8236">
        <v>0</v>
      </c>
      <c r="F8236">
        <v>0</v>
      </c>
      <c r="G8236">
        <v>0</v>
      </c>
      <c r="H8236">
        <v>0</v>
      </c>
      <c r="L8236">
        <v>589.46738500000004</v>
      </c>
      <c r="R8236">
        <v>997.40674200000001</v>
      </c>
      <c r="S8236" t="s">
        <v>90</v>
      </c>
      <c r="T8236" s="297">
        <v>46311.754166666666</v>
      </c>
    </row>
    <row r="8237" spans="1:20" x14ac:dyDescent="0.35">
      <c r="A8237" t="s">
        <v>122</v>
      </c>
      <c r="B8237" t="s">
        <v>123</v>
      </c>
      <c r="C8237" t="s">
        <v>89</v>
      </c>
      <c r="D8237" s="29">
        <v>46588</v>
      </c>
      <c r="E8237">
        <v>0</v>
      </c>
      <c r="F8237">
        <v>0</v>
      </c>
      <c r="G8237">
        <v>0</v>
      </c>
      <c r="H8237">
        <v>0</v>
      </c>
      <c r="L8237">
        <v>589.46738500000004</v>
      </c>
      <c r="R8237">
        <v>997.40674200000001</v>
      </c>
      <c r="S8237" t="s">
        <v>90</v>
      </c>
      <c r="T8237" s="297">
        <v>46311.754166666666</v>
      </c>
    </row>
    <row r="8238" spans="1:20" x14ac:dyDescent="0.35">
      <c r="A8238" t="s">
        <v>122</v>
      </c>
      <c r="B8238" t="s">
        <v>123</v>
      </c>
      <c r="C8238" t="s">
        <v>89</v>
      </c>
      <c r="D8238" s="29">
        <v>46589</v>
      </c>
      <c r="E8238">
        <v>0</v>
      </c>
      <c r="F8238">
        <v>0</v>
      </c>
      <c r="G8238">
        <v>0</v>
      </c>
      <c r="H8238">
        <v>0</v>
      </c>
      <c r="L8238">
        <v>589.46738500000004</v>
      </c>
      <c r="R8238">
        <v>997.40674200000001</v>
      </c>
      <c r="S8238" t="s">
        <v>90</v>
      </c>
      <c r="T8238" s="297">
        <v>46311.754166666666</v>
      </c>
    </row>
    <row r="8239" spans="1:20" x14ac:dyDescent="0.35">
      <c r="A8239" t="s">
        <v>122</v>
      </c>
      <c r="B8239" t="s">
        <v>123</v>
      </c>
      <c r="C8239" t="s">
        <v>89</v>
      </c>
      <c r="D8239" s="29">
        <v>46590</v>
      </c>
      <c r="E8239">
        <v>0</v>
      </c>
      <c r="F8239">
        <v>0</v>
      </c>
      <c r="G8239">
        <v>0</v>
      </c>
      <c r="H8239">
        <v>0</v>
      </c>
      <c r="L8239">
        <v>589.46738500000004</v>
      </c>
      <c r="R8239">
        <v>997.40674200000001</v>
      </c>
      <c r="S8239" t="s">
        <v>90</v>
      </c>
      <c r="T8239" s="297">
        <v>46311.754166666666</v>
      </c>
    </row>
    <row r="8240" spans="1:20" x14ac:dyDescent="0.35">
      <c r="A8240" t="s">
        <v>122</v>
      </c>
      <c r="B8240" t="s">
        <v>123</v>
      </c>
      <c r="C8240" t="s">
        <v>89</v>
      </c>
      <c r="D8240" s="29">
        <v>46591</v>
      </c>
      <c r="E8240">
        <v>0</v>
      </c>
      <c r="F8240">
        <v>0</v>
      </c>
      <c r="G8240">
        <v>0</v>
      </c>
      <c r="H8240">
        <v>0</v>
      </c>
      <c r="L8240">
        <v>589.46738500000004</v>
      </c>
      <c r="R8240">
        <v>997.40674200000001</v>
      </c>
      <c r="S8240" t="s">
        <v>90</v>
      </c>
      <c r="T8240" s="297">
        <v>46311.754166666666</v>
      </c>
    </row>
    <row r="8241" spans="1:20" x14ac:dyDescent="0.35">
      <c r="A8241" t="s">
        <v>122</v>
      </c>
      <c r="B8241" t="s">
        <v>123</v>
      </c>
      <c r="C8241" t="s">
        <v>89</v>
      </c>
      <c r="D8241" s="29">
        <v>46592</v>
      </c>
      <c r="E8241">
        <v>0</v>
      </c>
      <c r="F8241">
        <v>0</v>
      </c>
      <c r="G8241">
        <v>0</v>
      </c>
      <c r="H8241">
        <v>0</v>
      </c>
      <c r="L8241">
        <v>589.46738500000004</v>
      </c>
      <c r="R8241">
        <v>997.40674200000001</v>
      </c>
      <c r="S8241" t="s">
        <v>90</v>
      </c>
      <c r="T8241" s="297">
        <v>46311.754166666666</v>
      </c>
    </row>
    <row r="8242" spans="1:20" x14ac:dyDescent="0.35">
      <c r="A8242" t="s">
        <v>122</v>
      </c>
      <c r="B8242" t="s">
        <v>123</v>
      </c>
      <c r="C8242" t="s">
        <v>89</v>
      </c>
      <c r="D8242" s="29">
        <v>46593</v>
      </c>
      <c r="E8242">
        <v>0</v>
      </c>
      <c r="F8242">
        <v>0</v>
      </c>
      <c r="G8242">
        <v>0</v>
      </c>
      <c r="H8242">
        <v>0</v>
      </c>
      <c r="L8242">
        <v>589.46738500000004</v>
      </c>
      <c r="R8242">
        <v>997.40674200000001</v>
      </c>
      <c r="S8242" t="s">
        <v>90</v>
      </c>
      <c r="T8242" s="297">
        <v>46311.754166666666</v>
      </c>
    </row>
    <row r="8243" spans="1:20" x14ac:dyDescent="0.35">
      <c r="A8243" t="s">
        <v>122</v>
      </c>
      <c r="B8243" t="s">
        <v>123</v>
      </c>
      <c r="C8243" t="s">
        <v>89</v>
      </c>
      <c r="D8243" s="29">
        <v>46594</v>
      </c>
      <c r="E8243">
        <v>0</v>
      </c>
      <c r="F8243">
        <v>0</v>
      </c>
      <c r="G8243">
        <v>0</v>
      </c>
      <c r="H8243">
        <v>0</v>
      </c>
      <c r="L8243">
        <v>589.46738500000004</v>
      </c>
      <c r="R8243">
        <v>997.40674200000001</v>
      </c>
      <c r="S8243" t="s">
        <v>90</v>
      </c>
      <c r="T8243" s="297">
        <v>46311.754166666666</v>
      </c>
    </row>
    <row r="8244" spans="1:20" x14ac:dyDescent="0.35">
      <c r="A8244" t="s">
        <v>122</v>
      </c>
      <c r="B8244" t="s">
        <v>123</v>
      </c>
      <c r="C8244" t="s">
        <v>89</v>
      </c>
      <c r="D8244" s="29">
        <v>46595</v>
      </c>
      <c r="E8244">
        <v>0</v>
      </c>
      <c r="F8244">
        <v>0</v>
      </c>
      <c r="G8244">
        <v>0</v>
      </c>
      <c r="H8244">
        <v>0</v>
      </c>
      <c r="L8244">
        <v>589.46738500000004</v>
      </c>
      <c r="R8244">
        <v>997.40674200000001</v>
      </c>
      <c r="S8244" t="s">
        <v>90</v>
      </c>
      <c r="T8244" s="297">
        <v>46311.754166666666</v>
      </c>
    </row>
    <row r="8245" spans="1:20" x14ac:dyDescent="0.35">
      <c r="A8245" t="s">
        <v>122</v>
      </c>
      <c r="B8245" t="s">
        <v>123</v>
      </c>
      <c r="C8245" t="s">
        <v>89</v>
      </c>
      <c r="D8245" s="29">
        <v>46596</v>
      </c>
      <c r="E8245">
        <v>0</v>
      </c>
      <c r="F8245">
        <v>0</v>
      </c>
      <c r="G8245">
        <v>0</v>
      </c>
      <c r="H8245">
        <v>0</v>
      </c>
      <c r="L8245">
        <v>589.46738500000004</v>
      </c>
      <c r="R8245">
        <v>997.40674200000001</v>
      </c>
      <c r="S8245" t="s">
        <v>90</v>
      </c>
      <c r="T8245" s="297">
        <v>46311.754166666666</v>
      </c>
    </row>
    <row r="8246" spans="1:20" x14ac:dyDescent="0.35">
      <c r="A8246" t="s">
        <v>122</v>
      </c>
      <c r="B8246" t="s">
        <v>123</v>
      </c>
      <c r="C8246" t="s">
        <v>89</v>
      </c>
      <c r="D8246" s="29">
        <v>46597</v>
      </c>
      <c r="E8246">
        <v>0</v>
      </c>
      <c r="F8246">
        <v>0</v>
      </c>
      <c r="G8246">
        <v>0</v>
      </c>
      <c r="H8246">
        <v>0</v>
      </c>
      <c r="L8246">
        <v>589.46738500000004</v>
      </c>
      <c r="R8246">
        <v>997.40674200000001</v>
      </c>
      <c r="S8246" t="s">
        <v>90</v>
      </c>
      <c r="T8246" s="297">
        <v>46311.754166666666</v>
      </c>
    </row>
    <row r="8247" spans="1:20" x14ac:dyDescent="0.35">
      <c r="A8247" t="s">
        <v>122</v>
      </c>
      <c r="B8247" t="s">
        <v>123</v>
      </c>
      <c r="C8247" t="s">
        <v>89</v>
      </c>
      <c r="D8247" s="29">
        <v>46598</v>
      </c>
      <c r="E8247">
        <v>0</v>
      </c>
      <c r="F8247">
        <v>0</v>
      </c>
      <c r="G8247">
        <v>0</v>
      </c>
      <c r="H8247">
        <v>0</v>
      </c>
      <c r="L8247">
        <v>589.46738500000004</v>
      </c>
      <c r="R8247">
        <v>997.40674200000001</v>
      </c>
      <c r="S8247" t="s">
        <v>90</v>
      </c>
      <c r="T8247" s="297">
        <v>46311.754166666666</v>
      </c>
    </row>
    <row r="8248" spans="1:20" x14ac:dyDescent="0.35">
      <c r="A8248" t="s">
        <v>122</v>
      </c>
      <c r="B8248" t="s">
        <v>123</v>
      </c>
      <c r="C8248" t="s">
        <v>89</v>
      </c>
      <c r="D8248" s="29">
        <v>46599</v>
      </c>
      <c r="E8248">
        <v>0</v>
      </c>
      <c r="F8248">
        <v>0</v>
      </c>
      <c r="G8248">
        <v>0</v>
      </c>
      <c r="H8248">
        <v>0</v>
      </c>
      <c r="L8248">
        <v>589.46738500000004</v>
      </c>
      <c r="R8248">
        <v>997.40674200000001</v>
      </c>
      <c r="S8248" t="s">
        <v>90</v>
      </c>
      <c r="T8248" s="297">
        <v>46311.754166666666</v>
      </c>
    </row>
    <row r="8249" spans="1:20" x14ac:dyDescent="0.35">
      <c r="A8249" t="s">
        <v>122</v>
      </c>
      <c r="B8249" t="s">
        <v>123</v>
      </c>
      <c r="C8249" t="s">
        <v>89</v>
      </c>
      <c r="D8249" s="29">
        <v>46600</v>
      </c>
      <c r="E8249">
        <v>0</v>
      </c>
      <c r="F8249">
        <v>0</v>
      </c>
      <c r="G8249">
        <v>0</v>
      </c>
      <c r="H8249">
        <v>0</v>
      </c>
      <c r="L8249">
        <v>589.46738500000004</v>
      </c>
      <c r="R8249">
        <v>997.40674200000001</v>
      </c>
      <c r="S8249" t="s">
        <v>90</v>
      </c>
      <c r="T8249" s="297">
        <v>46311.754166666666</v>
      </c>
    </row>
    <row r="8250" spans="1:20" x14ac:dyDescent="0.35">
      <c r="A8250" t="s">
        <v>122</v>
      </c>
      <c r="B8250" t="s">
        <v>123</v>
      </c>
      <c r="C8250" t="s">
        <v>89</v>
      </c>
      <c r="D8250" s="29">
        <v>46601</v>
      </c>
      <c r="E8250">
        <v>0</v>
      </c>
      <c r="F8250">
        <v>0</v>
      </c>
      <c r="G8250">
        <v>0</v>
      </c>
      <c r="H8250">
        <v>0</v>
      </c>
      <c r="L8250">
        <v>589.46738500000004</v>
      </c>
      <c r="R8250">
        <v>997.40674200000001</v>
      </c>
      <c r="S8250" t="s">
        <v>90</v>
      </c>
      <c r="T8250" s="297">
        <v>46311.754166666666</v>
      </c>
    </row>
    <row r="8251" spans="1:20" x14ac:dyDescent="0.35">
      <c r="A8251" t="s">
        <v>122</v>
      </c>
      <c r="B8251" t="s">
        <v>123</v>
      </c>
      <c r="C8251" t="s">
        <v>89</v>
      </c>
      <c r="D8251" s="29">
        <v>46602</v>
      </c>
      <c r="E8251">
        <v>0</v>
      </c>
      <c r="F8251">
        <v>0</v>
      </c>
      <c r="G8251">
        <v>0</v>
      </c>
      <c r="H8251">
        <v>0</v>
      </c>
      <c r="L8251">
        <v>589.46738500000004</v>
      </c>
      <c r="R8251">
        <v>997.40674200000001</v>
      </c>
      <c r="S8251" t="s">
        <v>90</v>
      </c>
      <c r="T8251" s="297">
        <v>46311.754166666666</v>
      </c>
    </row>
    <row r="8252" spans="1:20" x14ac:dyDescent="0.35">
      <c r="A8252" t="s">
        <v>122</v>
      </c>
      <c r="B8252" t="s">
        <v>123</v>
      </c>
      <c r="C8252" t="s">
        <v>89</v>
      </c>
      <c r="D8252" s="29">
        <v>46603</v>
      </c>
      <c r="E8252">
        <v>0</v>
      </c>
      <c r="F8252">
        <v>0</v>
      </c>
      <c r="G8252">
        <v>0</v>
      </c>
      <c r="H8252">
        <v>0</v>
      </c>
      <c r="L8252">
        <v>589.46738500000004</v>
      </c>
      <c r="R8252">
        <v>997.40674200000001</v>
      </c>
      <c r="S8252" t="s">
        <v>90</v>
      </c>
      <c r="T8252" s="297">
        <v>46311.754166666666</v>
      </c>
    </row>
    <row r="8253" spans="1:20" x14ac:dyDescent="0.35">
      <c r="A8253" t="s">
        <v>122</v>
      </c>
      <c r="B8253" t="s">
        <v>123</v>
      </c>
      <c r="C8253" t="s">
        <v>89</v>
      </c>
      <c r="D8253" s="29">
        <v>46604</v>
      </c>
      <c r="E8253">
        <v>0</v>
      </c>
      <c r="F8253">
        <v>0</v>
      </c>
      <c r="G8253">
        <v>0</v>
      </c>
      <c r="H8253">
        <v>0</v>
      </c>
      <c r="L8253">
        <v>589.46738500000004</v>
      </c>
      <c r="R8253">
        <v>997.40674200000001</v>
      </c>
      <c r="S8253" t="s">
        <v>90</v>
      </c>
      <c r="T8253" s="297">
        <v>46311.754166666666</v>
      </c>
    </row>
    <row r="8254" spans="1:20" x14ac:dyDescent="0.35">
      <c r="A8254" t="s">
        <v>122</v>
      </c>
      <c r="B8254" t="s">
        <v>123</v>
      </c>
      <c r="C8254" t="s">
        <v>89</v>
      </c>
      <c r="D8254" s="29">
        <v>46605</v>
      </c>
      <c r="E8254">
        <v>0</v>
      </c>
      <c r="F8254">
        <v>0</v>
      </c>
      <c r="G8254">
        <v>0</v>
      </c>
      <c r="H8254">
        <v>0</v>
      </c>
      <c r="L8254">
        <v>589.46738500000004</v>
      </c>
      <c r="R8254">
        <v>997.40674200000001</v>
      </c>
      <c r="S8254" t="s">
        <v>90</v>
      </c>
      <c r="T8254" s="297">
        <v>46311.754166666666</v>
      </c>
    </row>
    <row r="8255" spans="1:20" x14ac:dyDescent="0.35">
      <c r="A8255" t="s">
        <v>122</v>
      </c>
      <c r="B8255" t="s">
        <v>123</v>
      </c>
      <c r="C8255" t="s">
        <v>89</v>
      </c>
      <c r="D8255" s="29">
        <v>46606</v>
      </c>
      <c r="E8255">
        <v>0</v>
      </c>
      <c r="F8255">
        <v>0</v>
      </c>
      <c r="G8255">
        <v>0</v>
      </c>
      <c r="H8255">
        <v>0</v>
      </c>
      <c r="L8255">
        <v>589.46738500000004</v>
      </c>
      <c r="R8255">
        <v>997.40674200000001</v>
      </c>
      <c r="S8255" t="s">
        <v>90</v>
      </c>
      <c r="T8255" s="297">
        <v>46311.754166666666</v>
      </c>
    </row>
    <row r="8256" spans="1:20" x14ac:dyDescent="0.35">
      <c r="A8256" t="s">
        <v>122</v>
      </c>
      <c r="B8256" t="s">
        <v>123</v>
      </c>
      <c r="C8256" t="s">
        <v>89</v>
      </c>
      <c r="D8256" s="29">
        <v>46607</v>
      </c>
      <c r="E8256">
        <v>0</v>
      </c>
      <c r="F8256">
        <v>0</v>
      </c>
      <c r="G8256">
        <v>0</v>
      </c>
      <c r="H8256">
        <v>0</v>
      </c>
      <c r="L8256">
        <v>589.46738500000004</v>
      </c>
      <c r="R8256">
        <v>997.40674200000001</v>
      </c>
      <c r="S8256" t="s">
        <v>90</v>
      </c>
      <c r="T8256" s="297">
        <v>46311.754166666666</v>
      </c>
    </row>
    <row r="8257" spans="1:20" x14ac:dyDescent="0.35">
      <c r="A8257" t="s">
        <v>122</v>
      </c>
      <c r="B8257" t="s">
        <v>123</v>
      </c>
      <c r="C8257" t="s">
        <v>89</v>
      </c>
      <c r="D8257" s="29">
        <v>46608</v>
      </c>
      <c r="E8257">
        <v>0</v>
      </c>
      <c r="F8257">
        <v>0</v>
      </c>
      <c r="G8257">
        <v>0</v>
      </c>
      <c r="H8257">
        <v>0</v>
      </c>
      <c r="L8257">
        <v>589.46738500000004</v>
      </c>
      <c r="R8257">
        <v>997.40674200000001</v>
      </c>
      <c r="S8257" t="s">
        <v>90</v>
      </c>
      <c r="T8257" s="297">
        <v>46311.754166666666</v>
      </c>
    </row>
    <row r="8258" spans="1:20" x14ac:dyDescent="0.35">
      <c r="A8258" t="s">
        <v>122</v>
      </c>
      <c r="B8258" t="s">
        <v>123</v>
      </c>
      <c r="C8258" t="s">
        <v>89</v>
      </c>
      <c r="D8258" s="29">
        <v>46609</v>
      </c>
      <c r="E8258">
        <v>0</v>
      </c>
      <c r="F8258">
        <v>0</v>
      </c>
      <c r="G8258">
        <v>0</v>
      </c>
      <c r="H8258">
        <v>0</v>
      </c>
      <c r="L8258">
        <v>589.46738500000004</v>
      </c>
      <c r="R8258">
        <v>997.40674200000001</v>
      </c>
      <c r="S8258" t="s">
        <v>90</v>
      </c>
      <c r="T8258" s="297">
        <v>46311.754166666666</v>
      </c>
    </row>
    <row r="8259" spans="1:20" x14ac:dyDescent="0.35">
      <c r="A8259" t="s">
        <v>122</v>
      </c>
      <c r="B8259" t="s">
        <v>123</v>
      </c>
      <c r="C8259" t="s">
        <v>89</v>
      </c>
      <c r="D8259" s="29">
        <v>46610</v>
      </c>
      <c r="E8259">
        <v>0</v>
      </c>
      <c r="F8259">
        <v>0</v>
      </c>
      <c r="G8259">
        <v>0</v>
      </c>
      <c r="H8259">
        <v>0</v>
      </c>
      <c r="L8259">
        <v>589.46738500000004</v>
      </c>
      <c r="R8259">
        <v>997.40674200000001</v>
      </c>
      <c r="S8259" t="s">
        <v>90</v>
      </c>
      <c r="T8259" s="297">
        <v>46311.754166666666</v>
      </c>
    </row>
    <row r="8260" spans="1:20" x14ac:dyDescent="0.35">
      <c r="A8260" t="s">
        <v>122</v>
      </c>
      <c r="B8260" t="s">
        <v>123</v>
      </c>
      <c r="C8260" t="s">
        <v>89</v>
      </c>
      <c r="D8260" s="29">
        <v>46611</v>
      </c>
      <c r="E8260">
        <v>0</v>
      </c>
      <c r="F8260">
        <v>0</v>
      </c>
      <c r="G8260">
        <v>0</v>
      </c>
      <c r="H8260">
        <v>0</v>
      </c>
      <c r="L8260">
        <v>589.46738500000004</v>
      </c>
      <c r="R8260">
        <v>997.40674200000001</v>
      </c>
      <c r="S8260" t="s">
        <v>90</v>
      </c>
      <c r="T8260" s="297">
        <v>46311.754166666666</v>
      </c>
    </row>
    <row r="8261" spans="1:20" x14ac:dyDescent="0.35">
      <c r="A8261" t="s">
        <v>122</v>
      </c>
      <c r="B8261" t="s">
        <v>123</v>
      </c>
      <c r="C8261" t="s">
        <v>89</v>
      </c>
      <c r="D8261" s="29">
        <v>46612</v>
      </c>
      <c r="E8261">
        <v>0</v>
      </c>
      <c r="F8261">
        <v>0</v>
      </c>
      <c r="G8261">
        <v>0</v>
      </c>
      <c r="H8261">
        <v>0</v>
      </c>
      <c r="L8261">
        <v>589.46738500000004</v>
      </c>
      <c r="R8261">
        <v>997.40674200000001</v>
      </c>
      <c r="S8261" t="s">
        <v>90</v>
      </c>
      <c r="T8261" s="297">
        <v>46311.754166666666</v>
      </c>
    </row>
    <row r="8262" spans="1:20" x14ac:dyDescent="0.35">
      <c r="A8262" t="s">
        <v>122</v>
      </c>
      <c r="B8262" t="s">
        <v>123</v>
      </c>
      <c r="C8262" t="s">
        <v>89</v>
      </c>
      <c r="D8262" s="29">
        <v>46613</v>
      </c>
      <c r="E8262">
        <v>0</v>
      </c>
      <c r="F8262">
        <v>0</v>
      </c>
      <c r="G8262">
        <v>0</v>
      </c>
      <c r="H8262">
        <v>0</v>
      </c>
      <c r="L8262">
        <v>589.46738500000004</v>
      </c>
      <c r="R8262">
        <v>997.40674200000001</v>
      </c>
      <c r="S8262" t="s">
        <v>90</v>
      </c>
      <c r="T8262" s="297">
        <v>46311.754166666666</v>
      </c>
    </row>
    <row r="8263" spans="1:20" x14ac:dyDescent="0.35">
      <c r="A8263" t="s">
        <v>122</v>
      </c>
      <c r="B8263" t="s">
        <v>123</v>
      </c>
      <c r="C8263" t="s">
        <v>89</v>
      </c>
      <c r="D8263" s="29">
        <v>46614</v>
      </c>
      <c r="E8263">
        <v>0</v>
      </c>
      <c r="F8263">
        <v>0</v>
      </c>
      <c r="G8263">
        <v>0</v>
      </c>
      <c r="H8263">
        <v>0</v>
      </c>
      <c r="L8263">
        <v>589.46738500000004</v>
      </c>
      <c r="R8263">
        <v>997.40674200000001</v>
      </c>
      <c r="S8263" t="s">
        <v>90</v>
      </c>
      <c r="T8263" s="297">
        <v>46311.754166666666</v>
      </c>
    </row>
    <row r="8264" spans="1:20" x14ac:dyDescent="0.35">
      <c r="A8264" t="s">
        <v>122</v>
      </c>
      <c r="B8264" t="s">
        <v>123</v>
      </c>
      <c r="C8264" t="s">
        <v>89</v>
      </c>
      <c r="D8264" s="29">
        <v>46615</v>
      </c>
      <c r="E8264">
        <v>0</v>
      </c>
      <c r="F8264">
        <v>0</v>
      </c>
      <c r="G8264">
        <v>0</v>
      </c>
      <c r="H8264">
        <v>0</v>
      </c>
      <c r="L8264">
        <v>589.46738500000004</v>
      </c>
      <c r="R8264">
        <v>997.40674200000001</v>
      </c>
      <c r="S8264" t="s">
        <v>90</v>
      </c>
      <c r="T8264" s="297">
        <v>46311.754166666666</v>
      </c>
    </row>
    <row r="8265" spans="1:20" x14ac:dyDescent="0.35">
      <c r="A8265" t="s">
        <v>122</v>
      </c>
      <c r="B8265" t="s">
        <v>123</v>
      </c>
      <c r="C8265" t="s">
        <v>89</v>
      </c>
      <c r="D8265" s="29">
        <v>46616</v>
      </c>
      <c r="E8265">
        <v>0</v>
      </c>
      <c r="F8265">
        <v>0</v>
      </c>
      <c r="G8265">
        <v>0</v>
      </c>
      <c r="H8265">
        <v>0</v>
      </c>
      <c r="L8265">
        <v>589.46738500000004</v>
      </c>
      <c r="R8265">
        <v>997.40674200000001</v>
      </c>
      <c r="S8265" t="s">
        <v>90</v>
      </c>
      <c r="T8265" s="297">
        <v>46311.754166666666</v>
      </c>
    </row>
    <row r="8266" spans="1:20" x14ac:dyDescent="0.35">
      <c r="A8266" t="s">
        <v>122</v>
      </c>
      <c r="B8266" t="s">
        <v>123</v>
      </c>
      <c r="C8266" t="s">
        <v>89</v>
      </c>
      <c r="D8266" s="29">
        <v>46617</v>
      </c>
      <c r="E8266">
        <v>0</v>
      </c>
      <c r="F8266">
        <v>0</v>
      </c>
      <c r="G8266">
        <v>0</v>
      </c>
      <c r="H8266">
        <v>0</v>
      </c>
      <c r="L8266">
        <v>589.46738500000004</v>
      </c>
      <c r="R8266">
        <v>997.40674200000001</v>
      </c>
      <c r="S8266" t="s">
        <v>90</v>
      </c>
      <c r="T8266" s="297">
        <v>46311.754166666666</v>
      </c>
    </row>
    <row r="8267" spans="1:20" x14ac:dyDescent="0.35">
      <c r="A8267" t="s">
        <v>122</v>
      </c>
      <c r="B8267" t="s">
        <v>123</v>
      </c>
      <c r="C8267" t="s">
        <v>89</v>
      </c>
      <c r="D8267" s="29">
        <v>46618</v>
      </c>
      <c r="E8267">
        <v>0</v>
      </c>
      <c r="F8267">
        <v>0</v>
      </c>
      <c r="G8267">
        <v>0</v>
      </c>
      <c r="H8267">
        <v>0</v>
      </c>
      <c r="L8267">
        <v>589.46738500000004</v>
      </c>
      <c r="R8267">
        <v>997.40674200000001</v>
      </c>
      <c r="S8267" t="s">
        <v>90</v>
      </c>
      <c r="T8267" s="297">
        <v>46311.754166666666</v>
      </c>
    </row>
    <row r="8268" spans="1:20" x14ac:dyDescent="0.35">
      <c r="A8268" t="s">
        <v>122</v>
      </c>
      <c r="B8268" t="s">
        <v>123</v>
      </c>
      <c r="C8268" t="s">
        <v>89</v>
      </c>
      <c r="D8268" s="29">
        <v>46619</v>
      </c>
      <c r="E8268">
        <v>0</v>
      </c>
      <c r="F8268">
        <v>0</v>
      </c>
      <c r="G8268">
        <v>0</v>
      </c>
      <c r="H8268">
        <v>0</v>
      </c>
      <c r="L8268">
        <v>589.46738500000004</v>
      </c>
      <c r="R8268">
        <v>997.40674200000001</v>
      </c>
      <c r="S8268" t="s">
        <v>90</v>
      </c>
      <c r="T8268" s="297">
        <v>46311.754166666666</v>
      </c>
    </row>
    <row r="8269" spans="1:20" x14ac:dyDescent="0.35">
      <c r="A8269" t="s">
        <v>122</v>
      </c>
      <c r="B8269" t="s">
        <v>123</v>
      </c>
      <c r="C8269" t="s">
        <v>89</v>
      </c>
      <c r="D8269" s="29">
        <v>46620</v>
      </c>
      <c r="E8269">
        <v>0</v>
      </c>
      <c r="F8269">
        <v>0</v>
      </c>
      <c r="G8269">
        <v>0</v>
      </c>
      <c r="H8269">
        <v>0</v>
      </c>
      <c r="L8269">
        <v>589.46738500000004</v>
      </c>
      <c r="R8269">
        <v>997.40674200000001</v>
      </c>
      <c r="S8269" t="s">
        <v>90</v>
      </c>
      <c r="T8269" s="297">
        <v>46311.754166666666</v>
      </c>
    </row>
    <row r="8270" spans="1:20" x14ac:dyDescent="0.35">
      <c r="A8270" t="s">
        <v>122</v>
      </c>
      <c r="B8270" t="s">
        <v>123</v>
      </c>
      <c r="C8270" t="s">
        <v>89</v>
      </c>
      <c r="D8270" s="29">
        <v>46621</v>
      </c>
      <c r="E8270">
        <v>0</v>
      </c>
      <c r="F8270">
        <v>0</v>
      </c>
      <c r="G8270">
        <v>0</v>
      </c>
      <c r="H8270">
        <v>0</v>
      </c>
      <c r="L8270">
        <v>589.46738500000004</v>
      </c>
      <c r="R8270">
        <v>997.40674200000001</v>
      </c>
      <c r="S8270" t="s">
        <v>90</v>
      </c>
      <c r="T8270" s="297">
        <v>46311.754166666666</v>
      </c>
    </row>
    <row r="8271" spans="1:20" x14ac:dyDescent="0.35">
      <c r="A8271" t="s">
        <v>122</v>
      </c>
      <c r="B8271" t="s">
        <v>123</v>
      </c>
      <c r="C8271" t="s">
        <v>89</v>
      </c>
      <c r="D8271" s="29">
        <v>46622</v>
      </c>
      <c r="E8271">
        <v>0</v>
      </c>
      <c r="F8271">
        <v>0</v>
      </c>
      <c r="G8271">
        <v>0</v>
      </c>
      <c r="H8271">
        <v>0</v>
      </c>
      <c r="L8271">
        <v>589.46738500000004</v>
      </c>
      <c r="R8271">
        <v>997.40674200000001</v>
      </c>
      <c r="S8271" t="s">
        <v>90</v>
      </c>
      <c r="T8271" s="297">
        <v>46311.754166666666</v>
      </c>
    </row>
    <row r="8272" spans="1:20" x14ac:dyDescent="0.35">
      <c r="A8272" t="s">
        <v>122</v>
      </c>
      <c r="B8272" t="s">
        <v>123</v>
      </c>
      <c r="C8272" t="s">
        <v>89</v>
      </c>
      <c r="D8272" s="29">
        <v>46623</v>
      </c>
      <c r="E8272">
        <v>0</v>
      </c>
      <c r="F8272">
        <v>0</v>
      </c>
      <c r="G8272">
        <v>0</v>
      </c>
      <c r="H8272">
        <v>0</v>
      </c>
      <c r="L8272">
        <v>589.46738500000004</v>
      </c>
      <c r="R8272">
        <v>997.40674200000001</v>
      </c>
      <c r="S8272" t="s">
        <v>90</v>
      </c>
      <c r="T8272" s="297">
        <v>46311.754166666666</v>
      </c>
    </row>
    <row r="8273" spans="1:20" x14ac:dyDescent="0.35">
      <c r="A8273" t="s">
        <v>122</v>
      </c>
      <c r="B8273" t="s">
        <v>123</v>
      </c>
      <c r="C8273" t="s">
        <v>89</v>
      </c>
      <c r="D8273" s="29">
        <v>46624</v>
      </c>
      <c r="E8273">
        <v>0</v>
      </c>
      <c r="F8273">
        <v>0</v>
      </c>
      <c r="G8273">
        <v>0</v>
      </c>
      <c r="H8273">
        <v>0</v>
      </c>
      <c r="L8273">
        <v>589.46738500000004</v>
      </c>
      <c r="R8273">
        <v>997.40674200000001</v>
      </c>
      <c r="S8273" t="s">
        <v>90</v>
      </c>
      <c r="T8273" s="297">
        <v>46311.754166666666</v>
      </c>
    </row>
    <row r="8274" spans="1:20" x14ac:dyDescent="0.35">
      <c r="A8274" t="s">
        <v>122</v>
      </c>
      <c r="B8274" t="s">
        <v>123</v>
      </c>
      <c r="C8274" t="s">
        <v>89</v>
      </c>
      <c r="D8274" s="29">
        <v>46625</v>
      </c>
      <c r="E8274">
        <v>0</v>
      </c>
      <c r="F8274">
        <v>0</v>
      </c>
      <c r="G8274">
        <v>0</v>
      </c>
      <c r="H8274">
        <v>0</v>
      </c>
      <c r="L8274">
        <v>589.46738500000004</v>
      </c>
      <c r="R8274">
        <v>997.40674200000001</v>
      </c>
      <c r="S8274" t="s">
        <v>90</v>
      </c>
      <c r="T8274" s="297">
        <v>46311.754166666666</v>
      </c>
    </row>
    <row r="8275" spans="1:20" x14ac:dyDescent="0.35">
      <c r="A8275" t="s">
        <v>122</v>
      </c>
      <c r="B8275" t="s">
        <v>123</v>
      </c>
      <c r="C8275" t="s">
        <v>89</v>
      </c>
      <c r="D8275" s="29">
        <v>46626</v>
      </c>
      <c r="E8275">
        <v>0</v>
      </c>
      <c r="F8275">
        <v>0</v>
      </c>
      <c r="G8275">
        <v>0</v>
      </c>
      <c r="H8275">
        <v>0</v>
      </c>
      <c r="L8275">
        <v>589.46738500000004</v>
      </c>
      <c r="R8275">
        <v>997.40674200000001</v>
      </c>
      <c r="S8275" t="s">
        <v>90</v>
      </c>
      <c r="T8275" s="297">
        <v>46311.754166666666</v>
      </c>
    </row>
    <row r="8276" spans="1:20" x14ac:dyDescent="0.35">
      <c r="A8276" t="s">
        <v>122</v>
      </c>
      <c r="B8276" t="s">
        <v>123</v>
      </c>
      <c r="C8276" t="s">
        <v>89</v>
      </c>
      <c r="D8276" s="29">
        <v>46627</v>
      </c>
      <c r="E8276">
        <v>0</v>
      </c>
      <c r="F8276">
        <v>0</v>
      </c>
      <c r="G8276">
        <v>0</v>
      </c>
      <c r="H8276">
        <v>0</v>
      </c>
      <c r="L8276">
        <v>589.46738500000004</v>
      </c>
      <c r="R8276">
        <v>997.40674200000001</v>
      </c>
      <c r="S8276" t="s">
        <v>90</v>
      </c>
      <c r="T8276" s="297">
        <v>46311.754166666666</v>
      </c>
    </row>
    <row r="8277" spans="1:20" x14ac:dyDescent="0.35">
      <c r="A8277" t="s">
        <v>122</v>
      </c>
      <c r="B8277" t="s">
        <v>123</v>
      </c>
      <c r="C8277" t="s">
        <v>89</v>
      </c>
      <c r="D8277" s="29">
        <v>46628</v>
      </c>
      <c r="E8277">
        <v>0</v>
      </c>
      <c r="F8277">
        <v>0</v>
      </c>
      <c r="G8277">
        <v>0</v>
      </c>
      <c r="H8277">
        <v>0</v>
      </c>
      <c r="L8277">
        <v>589.46738500000004</v>
      </c>
      <c r="R8277">
        <v>997.40674200000001</v>
      </c>
      <c r="S8277" t="s">
        <v>90</v>
      </c>
      <c r="T8277" s="297">
        <v>46311.754166666666</v>
      </c>
    </row>
    <row r="8278" spans="1:20" x14ac:dyDescent="0.35">
      <c r="A8278" t="s">
        <v>122</v>
      </c>
      <c r="B8278" t="s">
        <v>123</v>
      </c>
      <c r="C8278" t="s">
        <v>89</v>
      </c>
      <c r="D8278" s="29">
        <v>46629</v>
      </c>
      <c r="E8278">
        <v>0</v>
      </c>
      <c r="F8278">
        <v>0</v>
      </c>
      <c r="G8278">
        <v>0</v>
      </c>
      <c r="H8278">
        <v>0</v>
      </c>
      <c r="L8278">
        <v>589.46738500000004</v>
      </c>
      <c r="R8278">
        <v>997.40674200000001</v>
      </c>
      <c r="S8278" t="s">
        <v>90</v>
      </c>
      <c r="T8278" s="297">
        <v>46311.754166666666</v>
      </c>
    </row>
    <row r="8279" spans="1:20" x14ac:dyDescent="0.35">
      <c r="A8279" t="s">
        <v>122</v>
      </c>
      <c r="B8279" t="s">
        <v>123</v>
      </c>
      <c r="C8279" t="s">
        <v>89</v>
      </c>
      <c r="D8279" s="29">
        <v>46630</v>
      </c>
      <c r="E8279">
        <v>0</v>
      </c>
      <c r="F8279">
        <v>0</v>
      </c>
      <c r="G8279">
        <v>0</v>
      </c>
      <c r="H8279">
        <v>0</v>
      </c>
      <c r="L8279">
        <v>589.46738500000004</v>
      </c>
      <c r="R8279">
        <v>997.40674200000001</v>
      </c>
      <c r="S8279" t="s">
        <v>90</v>
      </c>
      <c r="T8279" s="297">
        <v>46311.754166666666</v>
      </c>
    </row>
    <row r="8280" spans="1:20" x14ac:dyDescent="0.35">
      <c r="A8280" t="s">
        <v>122</v>
      </c>
      <c r="B8280" t="s">
        <v>123</v>
      </c>
      <c r="C8280" t="s">
        <v>89</v>
      </c>
      <c r="D8280" s="29">
        <v>46631</v>
      </c>
      <c r="E8280">
        <v>0</v>
      </c>
      <c r="F8280">
        <v>0</v>
      </c>
      <c r="G8280">
        <v>0</v>
      </c>
      <c r="H8280">
        <v>0</v>
      </c>
      <c r="L8280">
        <v>589.46738500000004</v>
      </c>
      <c r="R8280">
        <v>997.40674200000001</v>
      </c>
      <c r="S8280" t="s">
        <v>90</v>
      </c>
      <c r="T8280" s="297">
        <v>46311.754166666666</v>
      </c>
    </row>
    <row r="8281" spans="1:20" x14ac:dyDescent="0.35">
      <c r="A8281" t="s">
        <v>122</v>
      </c>
      <c r="B8281" t="s">
        <v>123</v>
      </c>
      <c r="C8281" t="s">
        <v>89</v>
      </c>
      <c r="D8281" s="29">
        <v>46632</v>
      </c>
      <c r="E8281">
        <v>0</v>
      </c>
      <c r="F8281">
        <v>0</v>
      </c>
      <c r="G8281">
        <v>0</v>
      </c>
      <c r="H8281">
        <v>0</v>
      </c>
      <c r="L8281">
        <v>589.46738500000004</v>
      </c>
      <c r="R8281">
        <v>997.40674200000001</v>
      </c>
      <c r="S8281" t="s">
        <v>90</v>
      </c>
      <c r="T8281" s="297">
        <v>46311.754166666666</v>
      </c>
    </row>
    <row r="8282" spans="1:20" x14ac:dyDescent="0.35">
      <c r="A8282" t="s">
        <v>122</v>
      </c>
      <c r="B8282" t="s">
        <v>123</v>
      </c>
      <c r="C8282" t="s">
        <v>89</v>
      </c>
      <c r="D8282" s="29">
        <v>46633</v>
      </c>
      <c r="E8282">
        <v>0</v>
      </c>
      <c r="F8282">
        <v>0</v>
      </c>
      <c r="G8282">
        <v>0</v>
      </c>
      <c r="H8282">
        <v>0</v>
      </c>
      <c r="L8282">
        <v>589.46738500000004</v>
      </c>
      <c r="R8282">
        <v>997.40674200000001</v>
      </c>
      <c r="S8282" t="s">
        <v>90</v>
      </c>
      <c r="T8282" s="297">
        <v>46311.754166666666</v>
      </c>
    </row>
    <row r="8283" spans="1:20" x14ac:dyDescent="0.35">
      <c r="A8283" t="s">
        <v>122</v>
      </c>
      <c r="B8283" t="s">
        <v>123</v>
      </c>
      <c r="C8283" t="s">
        <v>89</v>
      </c>
      <c r="D8283" s="29">
        <v>46634</v>
      </c>
      <c r="E8283">
        <v>0</v>
      </c>
      <c r="F8283">
        <v>0</v>
      </c>
      <c r="G8283">
        <v>0</v>
      </c>
      <c r="H8283">
        <v>0</v>
      </c>
      <c r="L8283">
        <v>589.46738500000004</v>
      </c>
      <c r="R8283">
        <v>997.40674200000001</v>
      </c>
      <c r="S8283" t="s">
        <v>90</v>
      </c>
      <c r="T8283" s="297">
        <v>46311.754166666666</v>
      </c>
    </row>
    <row r="8284" spans="1:20" x14ac:dyDescent="0.35">
      <c r="A8284" t="s">
        <v>122</v>
      </c>
      <c r="B8284" t="s">
        <v>123</v>
      </c>
      <c r="C8284" t="s">
        <v>89</v>
      </c>
      <c r="D8284" s="29">
        <v>46635</v>
      </c>
      <c r="E8284">
        <v>0</v>
      </c>
      <c r="F8284">
        <v>0</v>
      </c>
      <c r="G8284">
        <v>0</v>
      </c>
      <c r="H8284">
        <v>0</v>
      </c>
      <c r="L8284">
        <v>589.46738500000004</v>
      </c>
      <c r="R8284">
        <v>997.40674200000001</v>
      </c>
      <c r="S8284" t="s">
        <v>90</v>
      </c>
      <c r="T8284" s="297">
        <v>46311.754166666666</v>
      </c>
    </row>
    <row r="8285" spans="1:20" x14ac:dyDescent="0.35">
      <c r="A8285" t="s">
        <v>122</v>
      </c>
      <c r="B8285" t="s">
        <v>123</v>
      </c>
      <c r="C8285" t="s">
        <v>89</v>
      </c>
      <c r="D8285" s="29">
        <v>46636</v>
      </c>
      <c r="E8285">
        <v>0</v>
      </c>
      <c r="F8285">
        <v>0</v>
      </c>
      <c r="G8285">
        <v>0</v>
      </c>
      <c r="H8285">
        <v>0</v>
      </c>
      <c r="L8285">
        <v>589.46738500000004</v>
      </c>
      <c r="R8285">
        <v>997.40674200000001</v>
      </c>
      <c r="S8285" t="s">
        <v>90</v>
      </c>
      <c r="T8285" s="297">
        <v>46311.754166666666</v>
      </c>
    </row>
    <row r="8286" spans="1:20" x14ac:dyDescent="0.35">
      <c r="A8286" t="s">
        <v>122</v>
      </c>
      <c r="B8286" t="s">
        <v>123</v>
      </c>
      <c r="C8286" t="s">
        <v>89</v>
      </c>
      <c r="D8286" s="29">
        <v>46637</v>
      </c>
      <c r="E8286">
        <v>0</v>
      </c>
      <c r="F8286">
        <v>0</v>
      </c>
      <c r="G8286">
        <v>0</v>
      </c>
      <c r="H8286">
        <v>0</v>
      </c>
      <c r="L8286">
        <v>589.46738500000004</v>
      </c>
      <c r="R8286">
        <v>997.40674200000001</v>
      </c>
      <c r="S8286" t="s">
        <v>90</v>
      </c>
      <c r="T8286" s="297">
        <v>46311.754166666666</v>
      </c>
    </row>
    <row r="8287" spans="1:20" x14ac:dyDescent="0.35">
      <c r="A8287" t="s">
        <v>122</v>
      </c>
      <c r="B8287" t="s">
        <v>123</v>
      </c>
      <c r="C8287" t="s">
        <v>89</v>
      </c>
      <c r="D8287" s="29">
        <v>46638</v>
      </c>
      <c r="E8287">
        <v>0</v>
      </c>
      <c r="F8287">
        <v>0</v>
      </c>
      <c r="G8287">
        <v>0</v>
      </c>
      <c r="H8287">
        <v>0</v>
      </c>
      <c r="L8287">
        <v>589.46738500000004</v>
      </c>
      <c r="R8287">
        <v>997.40674200000001</v>
      </c>
      <c r="S8287" t="s">
        <v>90</v>
      </c>
      <c r="T8287" s="297">
        <v>46311.754166666666</v>
      </c>
    </row>
    <row r="8288" spans="1:20" x14ac:dyDescent="0.35">
      <c r="A8288" t="s">
        <v>122</v>
      </c>
      <c r="B8288" t="s">
        <v>123</v>
      </c>
      <c r="C8288" t="s">
        <v>89</v>
      </c>
      <c r="D8288" s="29">
        <v>46639</v>
      </c>
      <c r="E8288">
        <v>0</v>
      </c>
      <c r="F8288">
        <v>0</v>
      </c>
      <c r="G8288">
        <v>0</v>
      </c>
      <c r="H8288">
        <v>0</v>
      </c>
      <c r="L8288">
        <v>589.46738500000004</v>
      </c>
      <c r="R8288">
        <v>997.40674200000001</v>
      </c>
      <c r="S8288" t="s">
        <v>90</v>
      </c>
      <c r="T8288" s="297">
        <v>46311.754166666666</v>
      </c>
    </row>
    <row r="8289" spans="1:20" x14ac:dyDescent="0.35">
      <c r="A8289" t="s">
        <v>122</v>
      </c>
      <c r="B8289" t="s">
        <v>123</v>
      </c>
      <c r="C8289" t="s">
        <v>89</v>
      </c>
      <c r="D8289" s="29">
        <v>46640</v>
      </c>
      <c r="E8289">
        <v>0</v>
      </c>
      <c r="F8289">
        <v>0</v>
      </c>
      <c r="G8289">
        <v>0</v>
      </c>
      <c r="H8289">
        <v>0</v>
      </c>
      <c r="L8289">
        <v>589.46738500000004</v>
      </c>
      <c r="R8289">
        <v>997.40674200000001</v>
      </c>
      <c r="S8289" t="s">
        <v>90</v>
      </c>
      <c r="T8289" s="297">
        <v>46311.754166666666</v>
      </c>
    </row>
    <row r="8290" spans="1:20" x14ac:dyDescent="0.35">
      <c r="A8290" t="s">
        <v>122</v>
      </c>
      <c r="B8290" t="s">
        <v>123</v>
      </c>
      <c r="C8290" t="s">
        <v>89</v>
      </c>
      <c r="D8290" s="29">
        <v>46641</v>
      </c>
      <c r="E8290">
        <v>0</v>
      </c>
      <c r="F8290">
        <v>0</v>
      </c>
      <c r="G8290">
        <v>0</v>
      </c>
      <c r="H8290">
        <v>0</v>
      </c>
      <c r="L8290">
        <v>589.46738500000004</v>
      </c>
      <c r="R8290">
        <v>997.40674200000001</v>
      </c>
      <c r="S8290" t="s">
        <v>90</v>
      </c>
      <c r="T8290" s="297">
        <v>46311.754166666666</v>
      </c>
    </row>
    <row r="8291" spans="1:20" x14ac:dyDescent="0.35">
      <c r="A8291" t="s">
        <v>122</v>
      </c>
      <c r="B8291" t="s">
        <v>123</v>
      </c>
      <c r="C8291" t="s">
        <v>89</v>
      </c>
      <c r="D8291" s="29">
        <v>46642</v>
      </c>
      <c r="E8291">
        <v>0</v>
      </c>
      <c r="F8291">
        <v>0</v>
      </c>
      <c r="G8291">
        <v>0</v>
      </c>
      <c r="H8291">
        <v>0</v>
      </c>
      <c r="L8291">
        <v>589.46738500000004</v>
      </c>
      <c r="R8291">
        <v>997.40674200000001</v>
      </c>
      <c r="S8291" t="s">
        <v>90</v>
      </c>
      <c r="T8291" s="297">
        <v>46311.754166666666</v>
      </c>
    </row>
    <row r="8292" spans="1:20" x14ac:dyDescent="0.35">
      <c r="A8292" t="s">
        <v>122</v>
      </c>
      <c r="B8292" t="s">
        <v>123</v>
      </c>
      <c r="C8292" t="s">
        <v>89</v>
      </c>
      <c r="D8292" s="29">
        <v>46643</v>
      </c>
      <c r="E8292">
        <v>0</v>
      </c>
      <c r="F8292">
        <v>0</v>
      </c>
      <c r="G8292">
        <v>0</v>
      </c>
      <c r="H8292">
        <v>0</v>
      </c>
      <c r="L8292">
        <v>589.46738500000004</v>
      </c>
      <c r="R8292">
        <v>997.40674200000001</v>
      </c>
      <c r="S8292" t="s">
        <v>90</v>
      </c>
      <c r="T8292" s="297">
        <v>46311.754166666666</v>
      </c>
    </row>
    <row r="8293" spans="1:20" x14ac:dyDescent="0.35">
      <c r="A8293" t="s">
        <v>122</v>
      </c>
      <c r="B8293" t="s">
        <v>123</v>
      </c>
      <c r="C8293" t="s">
        <v>89</v>
      </c>
      <c r="D8293" s="29">
        <v>46644</v>
      </c>
      <c r="E8293">
        <v>0</v>
      </c>
      <c r="F8293">
        <v>0</v>
      </c>
      <c r="G8293">
        <v>0</v>
      </c>
      <c r="H8293">
        <v>0</v>
      </c>
      <c r="L8293">
        <v>589.46738500000004</v>
      </c>
      <c r="R8293">
        <v>997.40674200000001</v>
      </c>
      <c r="S8293" t="s">
        <v>90</v>
      </c>
      <c r="T8293" s="297">
        <v>46311.754166666666</v>
      </c>
    </row>
    <row r="8294" spans="1:20" x14ac:dyDescent="0.35">
      <c r="A8294" t="s">
        <v>122</v>
      </c>
      <c r="B8294" t="s">
        <v>123</v>
      </c>
      <c r="C8294" t="s">
        <v>89</v>
      </c>
      <c r="D8294" s="29">
        <v>46645</v>
      </c>
      <c r="E8294">
        <v>0</v>
      </c>
      <c r="F8294">
        <v>0</v>
      </c>
      <c r="G8294">
        <v>0</v>
      </c>
      <c r="H8294">
        <v>0</v>
      </c>
      <c r="L8294">
        <v>589.46738500000004</v>
      </c>
      <c r="R8294">
        <v>997.40674200000001</v>
      </c>
      <c r="S8294" t="s">
        <v>90</v>
      </c>
      <c r="T8294" s="297">
        <v>46311.754166666666</v>
      </c>
    </row>
    <row r="8295" spans="1:20" x14ac:dyDescent="0.35">
      <c r="A8295" t="s">
        <v>122</v>
      </c>
      <c r="B8295" t="s">
        <v>123</v>
      </c>
      <c r="C8295" t="s">
        <v>89</v>
      </c>
      <c r="D8295" s="29">
        <v>46646</v>
      </c>
      <c r="E8295">
        <v>0</v>
      </c>
      <c r="F8295">
        <v>0</v>
      </c>
      <c r="G8295">
        <v>0</v>
      </c>
      <c r="H8295">
        <v>0</v>
      </c>
      <c r="L8295">
        <v>589.46738500000004</v>
      </c>
      <c r="R8295">
        <v>997.40674200000001</v>
      </c>
      <c r="S8295" t="s">
        <v>90</v>
      </c>
      <c r="T8295" s="297">
        <v>46311.754166666666</v>
      </c>
    </row>
    <row r="8296" spans="1:20" x14ac:dyDescent="0.35">
      <c r="A8296" t="s">
        <v>122</v>
      </c>
      <c r="B8296" t="s">
        <v>123</v>
      </c>
      <c r="C8296" t="s">
        <v>89</v>
      </c>
      <c r="D8296" s="29">
        <v>46647</v>
      </c>
      <c r="E8296">
        <v>0</v>
      </c>
      <c r="F8296">
        <v>0</v>
      </c>
      <c r="G8296">
        <v>0</v>
      </c>
      <c r="H8296">
        <v>0</v>
      </c>
      <c r="L8296">
        <v>589.46738500000004</v>
      </c>
      <c r="R8296">
        <v>997.40674200000001</v>
      </c>
      <c r="S8296" t="s">
        <v>90</v>
      </c>
      <c r="T8296" s="297">
        <v>46311.754166666666</v>
      </c>
    </row>
    <row r="8297" spans="1:20" x14ac:dyDescent="0.35">
      <c r="A8297" t="s">
        <v>122</v>
      </c>
      <c r="B8297" t="s">
        <v>123</v>
      </c>
      <c r="C8297" t="s">
        <v>89</v>
      </c>
      <c r="D8297" s="29">
        <v>46648</v>
      </c>
      <c r="E8297">
        <v>0</v>
      </c>
      <c r="F8297">
        <v>0</v>
      </c>
      <c r="G8297">
        <v>0</v>
      </c>
      <c r="H8297">
        <v>0</v>
      </c>
      <c r="L8297">
        <v>589.46738500000004</v>
      </c>
      <c r="R8297">
        <v>997.40674200000001</v>
      </c>
      <c r="S8297" t="s">
        <v>90</v>
      </c>
      <c r="T8297" s="297">
        <v>46311.754166666666</v>
      </c>
    </row>
    <row r="8298" spans="1:20" x14ac:dyDescent="0.35">
      <c r="A8298" t="s">
        <v>122</v>
      </c>
      <c r="B8298" t="s">
        <v>123</v>
      </c>
      <c r="C8298" t="s">
        <v>89</v>
      </c>
      <c r="D8298" s="29">
        <v>46649</v>
      </c>
      <c r="E8298">
        <v>0</v>
      </c>
      <c r="F8298">
        <v>0</v>
      </c>
      <c r="G8298">
        <v>0</v>
      </c>
      <c r="H8298">
        <v>0</v>
      </c>
      <c r="L8298">
        <v>589.46738500000004</v>
      </c>
      <c r="R8298">
        <v>997.40674200000001</v>
      </c>
      <c r="S8298" t="s">
        <v>90</v>
      </c>
      <c r="T8298" s="297">
        <v>46311.754166666666</v>
      </c>
    </row>
    <row r="8299" spans="1:20" x14ac:dyDescent="0.35">
      <c r="A8299" t="s">
        <v>122</v>
      </c>
      <c r="B8299" t="s">
        <v>123</v>
      </c>
      <c r="C8299" t="s">
        <v>89</v>
      </c>
      <c r="D8299" s="29">
        <v>46650</v>
      </c>
      <c r="E8299">
        <v>0</v>
      </c>
      <c r="F8299">
        <v>0</v>
      </c>
      <c r="G8299">
        <v>0</v>
      </c>
      <c r="H8299">
        <v>0</v>
      </c>
      <c r="L8299">
        <v>589.46738500000004</v>
      </c>
      <c r="R8299">
        <v>997.40674200000001</v>
      </c>
      <c r="S8299" t="s">
        <v>90</v>
      </c>
      <c r="T8299" s="297">
        <v>46311.754166666666</v>
      </c>
    </row>
    <row r="8300" spans="1:20" x14ac:dyDescent="0.35">
      <c r="A8300" t="s">
        <v>122</v>
      </c>
      <c r="B8300" t="s">
        <v>123</v>
      </c>
      <c r="C8300" t="s">
        <v>89</v>
      </c>
      <c r="D8300" s="29">
        <v>46651</v>
      </c>
      <c r="E8300">
        <v>0</v>
      </c>
      <c r="F8300">
        <v>0</v>
      </c>
      <c r="G8300">
        <v>0</v>
      </c>
      <c r="H8300">
        <v>0</v>
      </c>
      <c r="L8300">
        <v>589.46738500000004</v>
      </c>
      <c r="R8300">
        <v>997.40674200000001</v>
      </c>
      <c r="S8300" t="s">
        <v>90</v>
      </c>
      <c r="T8300" s="297">
        <v>46311.754166666666</v>
      </c>
    </row>
    <row r="8301" spans="1:20" x14ac:dyDescent="0.35">
      <c r="A8301" t="s">
        <v>122</v>
      </c>
      <c r="B8301" t="s">
        <v>123</v>
      </c>
      <c r="C8301" t="s">
        <v>89</v>
      </c>
      <c r="D8301" s="29">
        <v>46652</v>
      </c>
      <c r="E8301">
        <v>0</v>
      </c>
      <c r="F8301">
        <v>0</v>
      </c>
      <c r="G8301">
        <v>0</v>
      </c>
      <c r="H8301">
        <v>0</v>
      </c>
      <c r="L8301">
        <v>589.46738500000004</v>
      </c>
      <c r="R8301">
        <v>997.40674200000001</v>
      </c>
      <c r="S8301" t="s">
        <v>90</v>
      </c>
      <c r="T8301" s="297">
        <v>46311.754166666666</v>
      </c>
    </row>
    <row r="8302" spans="1:20" x14ac:dyDescent="0.35">
      <c r="A8302" t="s">
        <v>122</v>
      </c>
      <c r="B8302" t="s">
        <v>123</v>
      </c>
      <c r="C8302" t="s">
        <v>89</v>
      </c>
      <c r="D8302" s="29">
        <v>46653</v>
      </c>
      <c r="E8302">
        <v>0</v>
      </c>
      <c r="F8302">
        <v>0</v>
      </c>
      <c r="G8302">
        <v>0</v>
      </c>
      <c r="H8302">
        <v>0</v>
      </c>
      <c r="L8302">
        <v>589.46738500000004</v>
      </c>
      <c r="R8302">
        <v>997.40674200000001</v>
      </c>
      <c r="S8302" t="s">
        <v>90</v>
      </c>
      <c r="T8302" s="297">
        <v>46311.754166666666</v>
      </c>
    </row>
    <row r="8303" spans="1:20" x14ac:dyDescent="0.35">
      <c r="A8303" t="s">
        <v>122</v>
      </c>
      <c r="B8303" t="s">
        <v>123</v>
      </c>
      <c r="C8303" t="s">
        <v>89</v>
      </c>
      <c r="D8303" s="29">
        <v>46654</v>
      </c>
      <c r="E8303">
        <v>0</v>
      </c>
      <c r="F8303">
        <v>0</v>
      </c>
      <c r="G8303">
        <v>0</v>
      </c>
      <c r="H8303">
        <v>0</v>
      </c>
      <c r="L8303">
        <v>589.46738500000004</v>
      </c>
      <c r="R8303">
        <v>997.40674200000001</v>
      </c>
      <c r="S8303" t="s">
        <v>90</v>
      </c>
      <c r="T8303" s="297">
        <v>46311.754166666666</v>
      </c>
    </row>
    <row r="8304" spans="1:20" x14ac:dyDescent="0.35">
      <c r="A8304" t="s">
        <v>122</v>
      </c>
      <c r="B8304" t="s">
        <v>123</v>
      </c>
      <c r="C8304" t="s">
        <v>89</v>
      </c>
      <c r="D8304" s="29">
        <v>46655</v>
      </c>
      <c r="E8304">
        <v>0</v>
      </c>
      <c r="F8304">
        <v>0</v>
      </c>
      <c r="G8304">
        <v>0</v>
      </c>
      <c r="H8304">
        <v>0</v>
      </c>
      <c r="L8304">
        <v>589.46738500000004</v>
      </c>
      <c r="R8304">
        <v>997.40674200000001</v>
      </c>
      <c r="S8304" t="s">
        <v>90</v>
      </c>
      <c r="T8304" s="297">
        <v>46311.754166666666</v>
      </c>
    </row>
    <row r="8305" spans="1:20" x14ac:dyDescent="0.35">
      <c r="A8305" t="s">
        <v>122</v>
      </c>
      <c r="B8305" t="s">
        <v>123</v>
      </c>
      <c r="C8305" t="s">
        <v>89</v>
      </c>
      <c r="D8305" s="29">
        <v>46656</v>
      </c>
      <c r="E8305">
        <v>0</v>
      </c>
      <c r="F8305">
        <v>0</v>
      </c>
      <c r="G8305">
        <v>0</v>
      </c>
      <c r="H8305">
        <v>0</v>
      </c>
      <c r="L8305">
        <v>589.46738500000004</v>
      </c>
      <c r="R8305">
        <v>997.40674200000001</v>
      </c>
      <c r="S8305" t="s">
        <v>90</v>
      </c>
      <c r="T8305" s="297">
        <v>46311.754166666666</v>
      </c>
    </row>
    <row r="8306" spans="1:20" x14ac:dyDescent="0.35">
      <c r="A8306" t="s">
        <v>122</v>
      </c>
      <c r="B8306" t="s">
        <v>123</v>
      </c>
      <c r="C8306" t="s">
        <v>89</v>
      </c>
      <c r="D8306" s="29">
        <v>46657</v>
      </c>
      <c r="E8306">
        <v>0</v>
      </c>
      <c r="F8306">
        <v>0</v>
      </c>
      <c r="G8306">
        <v>0</v>
      </c>
      <c r="H8306">
        <v>0</v>
      </c>
      <c r="L8306">
        <v>589.46738500000004</v>
      </c>
      <c r="R8306">
        <v>997.40674200000001</v>
      </c>
      <c r="S8306" t="s">
        <v>90</v>
      </c>
      <c r="T8306" s="297">
        <v>46311.754166666666</v>
      </c>
    </row>
    <row r="8307" spans="1:20" x14ac:dyDescent="0.35">
      <c r="A8307" t="s">
        <v>122</v>
      </c>
      <c r="B8307" t="s">
        <v>123</v>
      </c>
      <c r="C8307" t="s">
        <v>89</v>
      </c>
      <c r="D8307" s="29">
        <v>46658</v>
      </c>
      <c r="E8307">
        <v>0</v>
      </c>
      <c r="F8307">
        <v>0</v>
      </c>
      <c r="G8307">
        <v>0</v>
      </c>
      <c r="H8307">
        <v>0</v>
      </c>
      <c r="L8307">
        <v>589.46738500000004</v>
      </c>
      <c r="R8307">
        <v>997.40674200000001</v>
      </c>
      <c r="S8307" t="s">
        <v>90</v>
      </c>
      <c r="T8307" s="297">
        <v>46311.754166666666</v>
      </c>
    </row>
    <row r="8308" spans="1:20" x14ac:dyDescent="0.35">
      <c r="A8308" t="s">
        <v>122</v>
      </c>
      <c r="B8308" t="s">
        <v>123</v>
      </c>
      <c r="C8308" t="s">
        <v>89</v>
      </c>
      <c r="D8308" s="29">
        <v>46659</v>
      </c>
      <c r="E8308">
        <v>0</v>
      </c>
      <c r="F8308">
        <v>0</v>
      </c>
      <c r="G8308">
        <v>0</v>
      </c>
      <c r="H8308">
        <v>0</v>
      </c>
      <c r="L8308">
        <v>589.46738500000004</v>
      </c>
      <c r="R8308">
        <v>997.40674200000001</v>
      </c>
      <c r="S8308" t="s">
        <v>90</v>
      </c>
      <c r="T8308" s="297">
        <v>46311.754166666666</v>
      </c>
    </row>
    <row r="8309" spans="1:20" x14ac:dyDescent="0.35">
      <c r="A8309" t="s">
        <v>122</v>
      </c>
      <c r="B8309" t="s">
        <v>123</v>
      </c>
      <c r="C8309" t="s">
        <v>89</v>
      </c>
      <c r="D8309" s="29">
        <v>46660</v>
      </c>
      <c r="E8309">
        <v>0</v>
      </c>
      <c r="F8309">
        <v>0</v>
      </c>
      <c r="G8309">
        <v>0</v>
      </c>
      <c r="H8309">
        <v>0</v>
      </c>
      <c r="L8309">
        <v>589.46738500000004</v>
      </c>
      <c r="R8309">
        <v>997.40674200000001</v>
      </c>
      <c r="S8309" t="s">
        <v>90</v>
      </c>
      <c r="T8309" s="297">
        <v>46311.754166666666</v>
      </c>
    </row>
    <row r="8310" spans="1:20" x14ac:dyDescent="0.35">
      <c r="A8310" t="s">
        <v>122</v>
      </c>
      <c r="B8310" t="s">
        <v>123</v>
      </c>
      <c r="C8310" t="s">
        <v>89</v>
      </c>
      <c r="D8310" s="29">
        <v>46661</v>
      </c>
      <c r="E8310">
        <v>0</v>
      </c>
      <c r="F8310">
        <v>0</v>
      </c>
      <c r="G8310">
        <v>0</v>
      </c>
      <c r="H8310">
        <v>0</v>
      </c>
      <c r="L8310">
        <v>589.46738500000004</v>
      </c>
      <c r="R8310">
        <v>997.40674200000001</v>
      </c>
      <c r="S8310" t="s">
        <v>90</v>
      </c>
      <c r="T8310" s="297">
        <v>46311.754166666666</v>
      </c>
    </row>
    <row r="8311" spans="1:20" x14ac:dyDescent="0.35">
      <c r="A8311" t="s">
        <v>122</v>
      </c>
      <c r="B8311" t="s">
        <v>123</v>
      </c>
      <c r="C8311" t="s">
        <v>89</v>
      </c>
      <c r="D8311" s="29">
        <v>46662</v>
      </c>
      <c r="E8311">
        <v>0</v>
      </c>
      <c r="F8311">
        <v>0</v>
      </c>
      <c r="G8311">
        <v>0</v>
      </c>
      <c r="H8311">
        <v>0</v>
      </c>
      <c r="L8311">
        <v>589.46738500000004</v>
      </c>
      <c r="R8311">
        <v>997.40674200000001</v>
      </c>
      <c r="S8311" t="s">
        <v>90</v>
      </c>
      <c r="T8311" s="297">
        <v>46311.754166666666</v>
      </c>
    </row>
    <row r="8312" spans="1:20" x14ac:dyDescent="0.35">
      <c r="A8312" t="s">
        <v>122</v>
      </c>
      <c r="B8312" t="s">
        <v>123</v>
      </c>
      <c r="C8312" t="s">
        <v>89</v>
      </c>
      <c r="D8312" s="29">
        <v>46663</v>
      </c>
      <c r="E8312">
        <v>0</v>
      </c>
      <c r="F8312">
        <v>0</v>
      </c>
      <c r="G8312">
        <v>0</v>
      </c>
      <c r="H8312">
        <v>0</v>
      </c>
      <c r="L8312">
        <v>589.46738500000004</v>
      </c>
      <c r="R8312">
        <v>997.40674200000001</v>
      </c>
      <c r="S8312" t="s">
        <v>90</v>
      </c>
      <c r="T8312" s="297">
        <v>46311.754166666666</v>
      </c>
    </row>
    <row r="8313" spans="1:20" x14ac:dyDescent="0.35">
      <c r="A8313" t="s">
        <v>122</v>
      </c>
      <c r="B8313" t="s">
        <v>123</v>
      </c>
      <c r="C8313" t="s">
        <v>89</v>
      </c>
      <c r="D8313" s="29">
        <v>46664</v>
      </c>
      <c r="E8313">
        <v>0</v>
      </c>
      <c r="F8313">
        <v>0</v>
      </c>
      <c r="G8313">
        <v>0</v>
      </c>
      <c r="H8313">
        <v>0</v>
      </c>
      <c r="L8313">
        <v>589.46738500000004</v>
      </c>
      <c r="R8313">
        <v>997.40674200000001</v>
      </c>
      <c r="S8313" t="s">
        <v>90</v>
      </c>
      <c r="T8313" s="297">
        <v>46311.754166666666</v>
      </c>
    </row>
    <row r="8314" spans="1:20" x14ac:dyDescent="0.35">
      <c r="A8314" t="s">
        <v>122</v>
      </c>
      <c r="B8314" t="s">
        <v>123</v>
      </c>
      <c r="C8314" t="s">
        <v>89</v>
      </c>
      <c r="D8314" s="29">
        <v>46665</v>
      </c>
      <c r="E8314">
        <v>0</v>
      </c>
      <c r="F8314">
        <v>0</v>
      </c>
      <c r="G8314">
        <v>0</v>
      </c>
      <c r="H8314">
        <v>0</v>
      </c>
      <c r="L8314">
        <v>589.46738500000004</v>
      </c>
      <c r="R8314">
        <v>997.40674200000001</v>
      </c>
      <c r="S8314" t="s">
        <v>90</v>
      </c>
      <c r="T8314" s="297">
        <v>46311.754166666666</v>
      </c>
    </row>
    <row r="8315" spans="1:20" x14ac:dyDescent="0.35">
      <c r="A8315" t="s">
        <v>122</v>
      </c>
      <c r="B8315" t="s">
        <v>123</v>
      </c>
      <c r="C8315" t="s">
        <v>89</v>
      </c>
      <c r="D8315" s="29">
        <v>46666</v>
      </c>
      <c r="E8315">
        <v>0</v>
      </c>
      <c r="F8315">
        <v>0</v>
      </c>
      <c r="G8315">
        <v>0</v>
      </c>
      <c r="H8315">
        <v>0</v>
      </c>
      <c r="L8315">
        <v>589.46738500000004</v>
      </c>
      <c r="R8315">
        <v>997.40674200000001</v>
      </c>
      <c r="S8315" t="s">
        <v>90</v>
      </c>
      <c r="T8315" s="297">
        <v>46311.754166666666</v>
      </c>
    </row>
    <row r="8316" spans="1:20" x14ac:dyDescent="0.35">
      <c r="A8316" t="s">
        <v>122</v>
      </c>
      <c r="B8316" t="s">
        <v>123</v>
      </c>
      <c r="C8316" t="s">
        <v>89</v>
      </c>
      <c r="D8316" s="29">
        <v>46667</v>
      </c>
      <c r="E8316">
        <v>0</v>
      </c>
      <c r="F8316">
        <v>0</v>
      </c>
      <c r="G8316">
        <v>0</v>
      </c>
      <c r="H8316">
        <v>0</v>
      </c>
      <c r="L8316">
        <v>589.46738500000004</v>
      </c>
      <c r="R8316">
        <v>997.40674200000001</v>
      </c>
      <c r="S8316" t="s">
        <v>90</v>
      </c>
      <c r="T8316" s="297">
        <v>46311.754166666666</v>
      </c>
    </row>
    <row r="8317" spans="1:20" x14ac:dyDescent="0.35">
      <c r="A8317" t="s">
        <v>122</v>
      </c>
      <c r="B8317" t="s">
        <v>123</v>
      </c>
      <c r="C8317" t="s">
        <v>89</v>
      </c>
      <c r="D8317" s="29">
        <v>46668</v>
      </c>
      <c r="E8317">
        <v>0</v>
      </c>
      <c r="F8317">
        <v>0</v>
      </c>
      <c r="G8317">
        <v>0</v>
      </c>
      <c r="H8317">
        <v>0</v>
      </c>
      <c r="L8317">
        <v>589.46738500000004</v>
      </c>
      <c r="R8317">
        <v>997.40674200000001</v>
      </c>
      <c r="S8317" t="s">
        <v>90</v>
      </c>
      <c r="T8317" s="297">
        <v>46311.754166666666</v>
      </c>
    </row>
    <row r="8318" spans="1:20" x14ac:dyDescent="0.35">
      <c r="A8318" t="s">
        <v>122</v>
      </c>
      <c r="B8318" t="s">
        <v>123</v>
      </c>
      <c r="C8318" t="s">
        <v>89</v>
      </c>
      <c r="D8318" s="29">
        <v>46669</v>
      </c>
      <c r="E8318">
        <v>0</v>
      </c>
      <c r="F8318">
        <v>0</v>
      </c>
      <c r="G8318">
        <v>0</v>
      </c>
      <c r="H8318">
        <v>0</v>
      </c>
      <c r="L8318">
        <v>589.46738500000004</v>
      </c>
      <c r="R8318">
        <v>997.40674200000001</v>
      </c>
      <c r="S8318" t="s">
        <v>90</v>
      </c>
      <c r="T8318" s="297">
        <v>46311.754166666666</v>
      </c>
    </row>
    <row r="8319" spans="1:20" x14ac:dyDescent="0.35">
      <c r="A8319" t="s">
        <v>122</v>
      </c>
      <c r="B8319" t="s">
        <v>123</v>
      </c>
      <c r="C8319" t="s">
        <v>89</v>
      </c>
      <c r="D8319" s="29">
        <v>46670</v>
      </c>
      <c r="E8319">
        <v>0</v>
      </c>
      <c r="F8319">
        <v>0</v>
      </c>
      <c r="G8319">
        <v>0</v>
      </c>
      <c r="H8319">
        <v>0</v>
      </c>
      <c r="L8319">
        <v>589.46738500000004</v>
      </c>
      <c r="R8319">
        <v>997.40674200000001</v>
      </c>
      <c r="S8319" t="s">
        <v>90</v>
      </c>
      <c r="T8319" s="297">
        <v>46311.754166666666</v>
      </c>
    </row>
    <row r="8320" spans="1:20" x14ac:dyDescent="0.35">
      <c r="A8320" t="s">
        <v>122</v>
      </c>
      <c r="B8320" t="s">
        <v>123</v>
      </c>
      <c r="C8320" t="s">
        <v>89</v>
      </c>
      <c r="D8320" s="29">
        <v>46671</v>
      </c>
      <c r="E8320">
        <v>0</v>
      </c>
      <c r="F8320">
        <v>0</v>
      </c>
      <c r="G8320">
        <v>0</v>
      </c>
      <c r="H8320">
        <v>0</v>
      </c>
      <c r="L8320">
        <v>589.46738500000004</v>
      </c>
      <c r="R8320">
        <v>997.40674200000001</v>
      </c>
      <c r="S8320" t="s">
        <v>90</v>
      </c>
      <c r="T8320" s="297">
        <v>46311.754166666666</v>
      </c>
    </row>
    <row r="8321" spans="1:20" x14ac:dyDescent="0.35">
      <c r="A8321" t="s">
        <v>122</v>
      </c>
      <c r="B8321" t="s">
        <v>123</v>
      </c>
      <c r="C8321" t="s">
        <v>89</v>
      </c>
      <c r="D8321" s="29">
        <v>46672</v>
      </c>
      <c r="E8321">
        <v>0</v>
      </c>
      <c r="F8321">
        <v>0</v>
      </c>
      <c r="G8321">
        <v>0</v>
      </c>
      <c r="H8321">
        <v>0</v>
      </c>
      <c r="L8321">
        <v>589.46738500000004</v>
      </c>
      <c r="R8321">
        <v>997.40674200000001</v>
      </c>
      <c r="S8321" t="s">
        <v>90</v>
      </c>
      <c r="T8321" s="297">
        <v>46311.754166666666</v>
      </c>
    </row>
    <row r="8322" spans="1:20" x14ac:dyDescent="0.35">
      <c r="A8322" t="s">
        <v>122</v>
      </c>
      <c r="B8322" t="s">
        <v>123</v>
      </c>
      <c r="C8322" t="s">
        <v>89</v>
      </c>
      <c r="D8322" s="29">
        <v>46673</v>
      </c>
      <c r="E8322">
        <v>0</v>
      </c>
      <c r="F8322">
        <v>0</v>
      </c>
      <c r="G8322">
        <v>0</v>
      </c>
      <c r="H8322">
        <v>0</v>
      </c>
      <c r="L8322">
        <v>589.46738500000004</v>
      </c>
      <c r="R8322">
        <v>997.40674200000001</v>
      </c>
      <c r="S8322" t="s">
        <v>90</v>
      </c>
      <c r="T8322" s="297">
        <v>46311.754166666666</v>
      </c>
    </row>
    <row r="8323" spans="1:20" x14ac:dyDescent="0.35">
      <c r="A8323" t="s">
        <v>122</v>
      </c>
      <c r="B8323" t="s">
        <v>123</v>
      </c>
      <c r="C8323" t="s">
        <v>89</v>
      </c>
      <c r="D8323" s="29">
        <v>46674</v>
      </c>
      <c r="E8323">
        <v>0</v>
      </c>
      <c r="F8323">
        <v>0</v>
      </c>
      <c r="G8323">
        <v>0</v>
      </c>
      <c r="H8323">
        <v>0</v>
      </c>
      <c r="L8323">
        <v>589.46738500000004</v>
      </c>
      <c r="R8323">
        <v>997.40674200000001</v>
      </c>
      <c r="S8323" t="s">
        <v>90</v>
      </c>
      <c r="T8323" s="297">
        <v>46311.754166666666</v>
      </c>
    </row>
    <row r="8324" spans="1:20" x14ac:dyDescent="0.35">
      <c r="A8324" t="s">
        <v>122</v>
      </c>
      <c r="B8324" t="s">
        <v>123</v>
      </c>
      <c r="C8324" t="s">
        <v>89</v>
      </c>
      <c r="D8324" s="29">
        <v>46675</v>
      </c>
      <c r="E8324">
        <v>0</v>
      </c>
      <c r="F8324">
        <v>0</v>
      </c>
      <c r="G8324">
        <v>0</v>
      </c>
      <c r="H8324">
        <v>0</v>
      </c>
      <c r="L8324">
        <v>589.46738500000004</v>
      </c>
      <c r="R8324">
        <v>997.40674200000001</v>
      </c>
      <c r="S8324" t="s">
        <v>90</v>
      </c>
      <c r="T8324" s="297">
        <v>46311.754166666666</v>
      </c>
    </row>
    <row r="8325" spans="1:20" x14ac:dyDescent="0.35">
      <c r="A8325" t="s">
        <v>122</v>
      </c>
      <c r="B8325" t="s">
        <v>123</v>
      </c>
      <c r="C8325" t="s">
        <v>89</v>
      </c>
      <c r="D8325" s="29">
        <v>46676</v>
      </c>
      <c r="E8325">
        <v>0</v>
      </c>
      <c r="F8325">
        <v>0</v>
      </c>
      <c r="G8325">
        <v>0</v>
      </c>
      <c r="H8325">
        <v>0</v>
      </c>
      <c r="L8325">
        <v>589.46738500000004</v>
      </c>
      <c r="R8325">
        <v>997.40674200000001</v>
      </c>
      <c r="S8325" t="s">
        <v>90</v>
      </c>
      <c r="T8325" s="297">
        <v>46311.754166666666</v>
      </c>
    </row>
    <row r="8326" spans="1:20" x14ac:dyDescent="0.35">
      <c r="A8326" t="s">
        <v>122</v>
      </c>
      <c r="B8326" t="s">
        <v>123</v>
      </c>
      <c r="C8326" t="s">
        <v>89</v>
      </c>
      <c r="D8326" s="29">
        <v>46677</v>
      </c>
      <c r="E8326">
        <v>0</v>
      </c>
      <c r="F8326">
        <v>0</v>
      </c>
      <c r="G8326">
        <v>0</v>
      </c>
      <c r="H8326">
        <v>0</v>
      </c>
      <c r="L8326">
        <v>589.46738500000004</v>
      </c>
      <c r="R8326">
        <v>997.40674200000001</v>
      </c>
      <c r="S8326" t="s">
        <v>90</v>
      </c>
      <c r="T8326" s="297">
        <v>46311.754166666666</v>
      </c>
    </row>
    <row r="8327" spans="1:20" x14ac:dyDescent="0.35">
      <c r="A8327" t="s">
        <v>122</v>
      </c>
      <c r="B8327" t="s">
        <v>123</v>
      </c>
      <c r="C8327" t="s">
        <v>89</v>
      </c>
      <c r="D8327" s="29">
        <v>46678</v>
      </c>
      <c r="E8327">
        <v>0</v>
      </c>
      <c r="F8327">
        <v>0</v>
      </c>
      <c r="G8327">
        <v>0</v>
      </c>
      <c r="H8327">
        <v>0</v>
      </c>
      <c r="L8327">
        <v>589.46738500000004</v>
      </c>
      <c r="R8327">
        <v>997.40674200000001</v>
      </c>
      <c r="S8327" t="s">
        <v>90</v>
      </c>
      <c r="T8327" s="297">
        <v>46311.754166666666</v>
      </c>
    </row>
    <row r="8328" spans="1:20" x14ac:dyDescent="0.35">
      <c r="A8328" t="s">
        <v>122</v>
      </c>
      <c r="B8328" t="s">
        <v>123</v>
      </c>
      <c r="C8328" t="s">
        <v>89</v>
      </c>
      <c r="D8328" s="29">
        <v>46679</v>
      </c>
      <c r="E8328">
        <v>0</v>
      </c>
      <c r="F8328">
        <v>0</v>
      </c>
      <c r="G8328">
        <v>0</v>
      </c>
      <c r="H8328">
        <v>0</v>
      </c>
      <c r="L8328">
        <v>589.46738500000004</v>
      </c>
      <c r="R8328">
        <v>997.40674200000001</v>
      </c>
      <c r="S8328" t="s">
        <v>90</v>
      </c>
      <c r="T8328" s="297">
        <v>46311.754166666666</v>
      </c>
    </row>
    <row r="8329" spans="1:20" x14ac:dyDescent="0.35">
      <c r="A8329" t="s">
        <v>122</v>
      </c>
      <c r="B8329" t="s">
        <v>123</v>
      </c>
      <c r="C8329" t="s">
        <v>89</v>
      </c>
      <c r="D8329" s="29">
        <v>46680</v>
      </c>
      <c r="E8329">
        <v>0</v>
      </c>
      <c r="F8329">
        <v>0</v>
      </c>
      <c r="G8329">
        <v>0</v>
      </c>
      <c r="H8329">
        <v>0</v>
      </c>
      <c r="L8329">
        <v>589.46738500000004</v>
      </c>
      <c r="R8329">
        <v>997.40674200000001</v>
      </c>
      <c r="S8329" t="s">
        <v>90</v>
      </c>
      <c r="T8329" s="297">
        <v>46311.754166666666</v>
      </c>
    </row>
    <row r="8330" spans="1:20" x14ac:dyDescent="0.35">
      <c r="A8330" t="s">
        <v>122</v>
      </c>
      <c r="B8330" t="s">
        <v>123</v>
      </c>
      <c r="C8330" t="s">
        <v>89</v>
      </c>
      <c r="D8330" s="29">
        <v>46681</v>
      </c>
      <c r="E8330">
        <v>0</v>
      </c>
      <c r="F8330">
        <v>0</v>
      </c>
      <c r="G8330">
        <v>0</v>
      </c>
      <c r="H8330">
        <v>0</v>
      </c>
      <c r="L8330">
        <v>589.46738500000004</v>
      </c>
      <c r="R8330">
        <v>997.40674200000001</v>
      </c>
      <c r="S8330" t="s">
        <v>90</v>
      </c>
      <c r="T8330" s="297">
        <v>46311.754166666666</v>
      </c>
    </row>
    <row r="8331" spans="1:20" x14ac:dyDescent="0.35">
      <c r="A8331" t="s">
        <v>122</v>
      </c>
      <c r="B8331" t="s">
        <v>123</v>
      </c>
      <c r="C8331" t="s">
        <v>89</v>
      </c>
      <c r="D8331" s="29">
        <v>46682</v>
      </c>
      <c r="E8331">
        <v>0</v>
      </c>
      <c r="F8331">
        <v>0</v>
      </c>
      <c r="G8331">
        <v>0</v>
      </c>
      <c r="H8331">
        <v>0</v>
      </c>
      <c r="L8331">
        <v>589.46738500000004</v>
      </c>
      <c r="R8331">
        <v>997.40674200000001</v>
      </c>
      <c r="S8331" t="s">
        <v>90</v>
      </c>
      <c r="T8331" s="297">
        <v>46311.754166666666</v>
      </c>
    </row>
    <row r="8332" spans="1:20" x14ac:dyDescent="0.35">
      <c r="A8332" t="s">
        <v>122</v>
      </c>
      <c r="B8332" t="s">
        <v>123</v>
      </c>
      <c r="C8332" t="s">
        <v>89</v>
      </c>
      <c r="D8332" s="29">
        <v>46683</v>
      </c>
      <c r="E8332">
        <v>0</v>
      </c>
      <c r="F8332">
        <v>0</v>
      </c>
      <c r="G8332">
        <v>0</v>
      </c>
      <c r="H8332">
        <v>0</v>
      </c>
      <c r="L8332">
        <v>589.46738500000004</v>
      </c>
      <c r="R8332">
        <v>997.40674200000001</v>
      </c>
      <c r="S8332" t="s">
        <v>90</v>
      </c>
      <c r="T8332" s="297">
        <v>46311.754166666666</v>
      </c>
    </row>
    <row r="8333" spans="1:20" x14ac:dyDescent="0.35">
      <c r="A8333" t="s">
        <v>122</v>
      </c>
      <c r="B8333" t="s">
        <v>123</v>
      </c>
      <c r="C8333" t="s">
        <v>89</v>
      </c>
      <c r="D8333" s="29">
        <v>46684</v>
      </c>
      <c r="E8333">
        <v>0</v>
      </c>
      <c r="F8333">
        <v>0</v>
      </c>
      <c r="G8333">
        <v>0</v>
      </c>
      <c r="H8333">
        <v>0</v>
      </c>
      <c r="L8333">
        <v>589.46738500000004</v>
      </c>
      <c r="R8333">
        <v>997.40674200000001</v>
      </c>
      <c r="S8333" t="s">
        <v>90</v>
      </c>
      <c r="T8333" s="297">
        <v>46311.754166666666</v>
      </c>
    </row>
    <row r="8334" spans="1:20" x14ac:dyDescent="0.35">
      <c r="A8334" t="s">
        <v>122</v>
      </c>
      <c r="B8334" t="s">
        <v>123</v>
      </c>
      <c r="C8334" t="s">
        <v>89</v>
      </c>
      <c r="D8334" s="29">
        <v>46685</v>
      </c>
      <c r="E8334">
        <v>0</v>
      </c>
      <c r="F8334">
        <v>0</v>
      </c>
      <c r="G8334">
        <v>0</v>
      </c>
      <c r="H8334">
        <v>0</v>
      </c>
      <c r="L8334">
        <v>589.46738500000004</v>
      </c>
      <c r="R8334">
        <v>997.40674200000001</v>
      </c>
      <c r="S8334" t="s">
        <v>90</v>
      </c>
      <c r="T8334" s="297">
        <v>46311.754166666666</v>
      </c>
    </row>
    <row r="8335" spans="1:20" x14ac:dyDescent="0.35">
      <c r="A8335" t="s">
        <v>122</v>
      </c>
      <c r="B8335" t="s">
        <v>123</v>
      </c>
      <c r="C8335" t="s">
        <v>89</v>
      </c>
      <c r="D8335" s="29">
        <v>46686</v>
      </c>
      <c r="E8335">
        <v>0</v>
      </c>
      <c r="F8335">
        <v>0</v>
      </c>
      <c r="G8335">
        <v>0</v>
      </c>
      <c r="H8335">
        <v>0</v>
      </c>
      <c r="L8335">
        <v>589.46738500000004</v>
      </c>
      <c r="R8335">
        <v>997.40674200000001</v>
      </c>
      <c r="S8335" t="s">
        <v>90</v>
      </c>
      <c r="T8335" s="297">
        <v>46311.754166666666</v>
      </c>
    </row>
    <row r="8336" spans="1:20" x14ac:dyDescent="0.35">
      <c r="A8336" t="s">
        <v>122</v>
      </c>
      <c r="B8336" t="s">
        <v>123</v>
      </c>
      <c r="C8336" t="s">
        <v>89</v>
      </c>
      <c r="D8336" s="29">
        <v>46687</v>
      </c>
      <c r="E8336">
        <v>0</v>
      </c>
      <c r="F8336">
        <v>0</v>
      </c>
      <c r="G8336">
        <v>0</v>
      </c>
      <c r="H8336">
        <v>0</v>
      </c>
      <c r="L8336">
        <v>589.46738500000004</v>
      </c>
      <c r="R8336">
        <v>997.40674200000001</v>
      </c>
      <c r="S8336" t="s">
        <v>90</v>
      </c>
      <c r="T8336" s="297">
        <v>46311.754166666666</v>
      </c>
    </row>
    <row r="8337" spans="1:20" x14ac:dyDescent="0.35">
      <c r="A8337" t="s">
        <v>122</v>
      </c>
      <c r="B8337" t="s">
        <v>123</v>
      </c>
      <c r="C8337" t="s">
        <v>89</v>
      </c>
      <c r="D8337" s="29">
        <v>46688</v>
      </c>
      <c r="E8337">
        <v>0</v>
      </c>
      <c r="F8337">
        <v>0</v>
      </c>
      <c r="G8337">
        <v>0</v>
      </c>
      <c r="H8337">
        <v>0</v>
      </c>
      <c r="L8337">
        <v>589.46738500000004</v>
      </c>
      <c r="R8337">
        <v>997.40674200000001</v>
      </c>
      <c r="S8337" t="s">
        <v>90</v>
      </c>
      <c r="T8337" s="297">
        <v>46311.754166666666</v>
      </c>
    </row>
    <row r="8338" spans="1:20" x14ac:dyDescent="0.35">
      <c r="A8338" t="s">
        <v>122</v>
      </c>
      <c r="B8338" t="s">
        <v>123</v>
      </c>
      <c r="C8338" t="s">
        <v>89</v>
      </c>
      <c r="D8338" s="29">
        <v>46689</v>
      </c>
      <c r="E8338">
        <v>0</v>
      </c>
      <c r="F8338">
        <v>0</v>
      </c>
      <c r="G8338">
        <v>0</v>
      </c>
      <c r="H8338">
        <v>0</v>
      </c>
      <c r="L8338">
        <v>589.46738500000004</v>
      </c>
      <c r="R8338">
        <v>997.40674200000001</v>
      </c>
      <c r="S8338" t="s">
        <v>90</v>
      </c>
      <c r="T8338" s="297">
        <v>46311.754166666666</v>
      </c>
    </row>
    <row r="8339" spans="1:20" x14ac:dyDescent="0.35">
      <c r="A8339" t="s">
        <v>122</v>
      </c>
      <c r="B8339" t="s">
        <v>123</v>
      </c>
      <c r="C8339" t="s">
        <v>89</v>
      </c>
      <c r="D8339" s="29">
        <v>46690</v>
      </c>
      <c r="E8339">
        <v>0</v>
      </c>
      <c r="F8339">
        <v>0</v>
      </c>
      <c r="G8339">
        <v>0</v>
      </c>
      <c r="H8339">
        <v>0</v>
      </c>
      <c r="L8339">
        <v>589.46738500000004</v>
      </c>
      <c r="R8339">
        <v>997.40674200000001</v>
      </c>
      <c r="S8339" t="s">
        <v>90</v>
      </c>
      <c r="T8339" s="297">
        <v>46311.754166666666</v>
      </c>
    </row>
    <row r="8340" spans="1:20" x14ac:dyDescent="0.35">
      <c r="A8340" t="s">
        <v>122</v>
      </c>
      <c r="B8340" t="s">
        <v>123</v>
      </c>
      <c r="C8340" t="s">
        <v>89</v>
      </c>
      <c r="D8340" s="29">
        <v>46691</v>
      </c>
      <c r="E8340">
        <v>0</v>
      </c>
      <c r="F8340">
        <v>0</v>
      </c>
      <c r="G8340">
        <v>0</v>
      </c>
      <c r="H8340">
        <v>0</v>
      </c>
      <c r="L8340">
        <v>589.46738500000004</v>
      </c>
      <c r="R8340">
        <v>997.40674200000001</v>
      </c>
      <c r="S8340" t="s">
        <v>90</v>
      </c>
      <c r="T8340" s="297">
        <v>46311.754166666666</v>
      </c>
    </row>
    <row r="8341" spans="1:20" x14ac:dyDescent="0.35">
      <c r="A8341" t="s">
        <v>122</v>
      </c>
      <c r="B8341" t="s">
        <v>123</v>
      </c>
      <c r="C8341" t="s">
        <v>89</v>
      </c>
      <c r="D8341" s="29">
        <v>46692</v>
      </c>
      <c r="E8341">
        <v>0</v>
      </c>
      <c r="F8341">
        <v>0</v>
      </c>
      <c r="G8341">
        <v>0</v>
      </c>
      <c r="H8341">
        <v>0</v>
      </c>
      <c r="L8341">
        <v>589.46738500000004</v>
      </c>
      <c r="R8341">
        <v>997.40674200000001</v>
      </c>
      <c r="S8341" t="s">
        <v>90</v>
      </c>
      <c r="T8341" s="297">
        <v>46311.754166666666</v>
      </c>
    </row>
    <row r="8342" spans="1:20" x14ac:dyDescent="0.35">
      <c r="A8342" t="s">
        <v>122</v>
      </c>
      <c r="B8342" t="s">
        <v>123</v>
      </c>
      <c r="C8342" t="s">
        <v>89</v>
      </c>
      <c r="D8342" s="29">
        <v>46693</v>
      </c>
      <c r="E8342">
        <v>0</v>
      </c>
      <c r="F8342">
        <v>0</v>
      </c>
      <c r="G8342">
        <v>0</v>
      </c>
      <c r="H8342">
        <v>0</v>
      </c>
      <c r="L8342">
        <v>589.46738500000004</v>
      </c>
      <c r="R8342">
        <v>997.40674200000001</v>
      </c>
      <c r="S8342" t="s">
        <v>90</v>
      </c>
      <c r="T8342" s="297">
        <v>46311.754166666666</v>
      </c>
    </row>
    <row r="8343" spans="1:20" x14ac:dyDescent="0.35">
      <c r="A8343" t="s">
        <v>122</v>
      </c>
      <c r="B8343" t="s">
        <v>123</v>
      </c>
      <c r="C8343" t="s">
        <v>89</v>
      </c>
      <c r="D8343" s="29">
        <v>46694</v>
      </c>
      <c r="E8343">
        <v>0</v>
      </c>
      <c r="F8343">
        <v>0</v>
      </c>
      <c r="G8343">
        <v>0</v>
      </c>
      <c r="H8343">
        <v>0</v>
      </c>
      <c r="L8343">
        <v>589.46738500000004</v>
      </c>
      <c r="R8343">
        <v>997.40674200000001</v>
      </c>
      <c r="S8343" t="s">
        <v>90</v>
      </c>
      <c r="T8343" s="297">
        <v>46311.754166666666</v>
      </c>
    </row>
    <row r="8344" spans="1:20" x14ac:dyDescent="0.35">
      <c r="A8344" t="s">
        <v>122</v>
      </c>
      <c r="B8344" t="s">
        <v>123</v>
      </c>
      <c r="C8344" t="s">
        <v>89</v>
      </c>
      <c r="D8344" s="29">
        <v>46695</v>
      </c>
      <c r="E8344">
        <v>0</v>
      </c>
      <c r="F8344">
        <v>0</v>
      </c>
      <c r="G8344">
        <v>0</v>
      </c>
      <c r="H8344">
        <v>0</v>
      </c>
      <c r="L8344">
        <v>589.46738500000004</v>
      </c>
      <c r="R8344">
        <v>997.40674200000001</v>
      </c>
      <c r="S8344" t="s">
        <v>90</v>
      </c>
      <c r="T8344" s="297">
        <v>46311.754166666666</v>
      </c>
    </row>
    <row r="8345" spans="1:20" x14ac:dyDescent="0.35">
      <c r="A8345" t="s">
        <v>122</v>
      </c>
      <c r="B8345" t="s">
        <v>123</v>
      </c>
      <c r="C8345" t="s">
        <v>89</v>
      </c>
      <c r="D8345" s="29">
        <v>46696</v>
      </c>
      <c r="E8345">
        <v>0</v>
      </c>
      <c r="F8345">
        <v>0</v>
      </c>
      <c r="G8345">
        <v>0</v>
      </c>
      <c r="H8345">
        <v>0</v>
      </c>
      <c r="L8345">
        <v>589.46738500000004</v>
      </c>
      <c r="R8345">
        <v>997.40674200000001</v>
      </c>
      <c r="S8345" t="s">
        <v>90</v>
      </c>
      <c r="T8345" s="297">
        <v>46311.754166666666</v>
      </c>
    </row>
    <row r="8346" spans="1:20" x14ac:dyDescent="0.35">
      <c r="A8346" t="s">
        <v>122</v>
      </c>
      <c r="B8346" t="s">
        <v>123</v>
      </c>
      <c r="C8346" t="s">
        <v>89</v>
      </c>
      <c r="D8346" s="29">
        <v>46697</v>
      </c>
      <c r="E8346">
        <v>0</v>
      </c>
      <c r="F8346">
        <v>0</v>
      </c>
      <c r="G8346">
        <v>0</v>
      </c>
      <c r="H8346">
        <v>0</v>
      </c>
      <c r="L8346">
        <v>589.46738500000004</v>
      </c>
      <c r="R8346">
        <v>997.40674200000001</v>
      </c>
      <c r="S8346" t="s">
        <v>90</v>
      </c>
      <c r="T8346" s="297">
        <v>46311.754166666666</v>
      </c>
    </row>
    <row r="8347" spans="1:20" x14ac:dyDescent="0.35">
      <c r="A8347" t="s">
        <v>122</v>
      </c>
      <c r="B8347" t="s">
        <v>123</v>
      </c>
      <c r="C8347" t="s">
        <v>89</v>
      </c>
      <c r="D8347" s="29">
        <v>46698</v>
      </c>
      <c r="E8347">
        <v>0</v>
      </c>
      <c r="F8347">
        <v>0</v>
      </c>
      <c r="G8347">
        <v>0</v>
      </c>
      <c r="H8347">
        <v>0</v>
      </c>
      <c r="L8347">
        <v>589.46738500000004</v>
      </c>
      <c r="R8347">
        <v>997.40674200000001</v>
      </c>
      <c r="S8347" t="s">
        <v>90</v>
      </c>
      <c r="T8347" s="297">
        <v>46311.754166666666</v>
      </c>
    </row>
    <row r="8348" spans="1:20" x14ac:dyDescent="0.35">
      <c r="A8348" t="s">
        <v>122</v>
      </c>
      <c r="B8348" t="s">
        <v>123</v>
      </c>
      <c r="C8348" t="s">
        <v>89</v>
      </c>
      <c r="D8348" s="29">
        <v>46699</v>
      </c>
      <c r="E8348">
        <v>0</v>
      </c>
      <c r="F8348">
        <v>0</v>
      </c>
      <c r="G8348">
        <v>0</v>
      </c>
      <c r="H8348">
        <v>0</v>
      </c>
      <c r="L8348">
        <v>589.46738500000004</v>
      </c>
      <c r="R8348">
        <v>997.40674200000001</v>
      </c>
      <c r="S8348" t="s">
        <v>90</v>
      </c>
      <c r="T8348" s="297">
        <v>46311.754166666666</v>
      </c>
    </row>
    <row r="8349" spans="1:20" x14ac:dyDescent="0.35">
      <c r="A8349" t="s">
        <v>122</v>
      </c>
      <c r="B8349" t="s">
        <v>123</v>
      </c>
      <c r="C8349" t="s">
        <v>89</v>
      </c>
      <c r="D8349" s="29">
        <v>46700</v>
      </c>
      <c r="E8349">
        <v>0</v>
      </c>
      <c r="F8349">
        <v>0</v>
      </c>
      <c r="G8349">
        <v>0</v>
      </c>
      <c r="H8349">
        <v>0</v>
      </c>
      <c r="L8349">
        <v>589.46738500000004</v>
      </c>
      <c r="R8349">
        <v>997.40674200000001</v>
      </c>
      <c r="S8349" t="s">
        <v>90</v>
      </c>
      <c r="T8349" s="297">
        <v>46311.754166666666</v>
      </c>
    </row>
    <row r="8350" spans="1:20" x14ac:dyDescent="0.35">
      <c r="A8350" t="s">
        <v>122</v>
      </c>
      <c r="B8350" t="s">
        <v>123</v>
      </c>
      <c r="C8350" t="s">
        <v>89</v>
      </c>
      <c r="D8350" s="29">
        <v>46701</v>
      </c>
      <c r="E8350">
        <v>0</v>
      </c>
      <c r="F8350">
        <v>0</v>
      </c>
      <c r="G8350">
        <v>0</v>
      </c>
      <c r="H8350">
        <v>0</v>
      </c>
      <c r="L8350">
        <v>589.46738500000004</v>
      </c>
      <c r="R8350">
        <v>997.40674200000001</v>
      </c>
      <c r="S8350" t="s">
        <v>90</v>
      </c>
      <c r="T8350" s="297">
        <v>46311.754166666666</v>
      </c>
    </row>
    <row r="8351" spans="1:20" x14ac:dyDescent="0.35">
      <c r="A8351" t="s">
        <v>122</v>
      </c>
      <c r="B8351" t="s">
        <v>123</v>
      </c>
      <c r="C8351" t="s">
        <v>89</v>
      </c>
      <c r="D8351" s="29">
        <v>46702</v>
      </c>
      <c r="E8351">
        <v>0</v>
      </c>
      <c r="F8351">
        <v>0</v>
      </c>
      <c r="G8351">
        <v>0</v>
      </c>
      <c r="H8351">
        <v>0</v>
      </c>
      <c r="L8351">
        <v>589.46738500000004</v>
      </c>
      <c r="R8351">
        <v>997.40674200000001</v>
      </c>
      <c r="S8351" t="s">
        <v>90</v>
      </c>
      <c r="T8351" s="297">
        <v>46311.754166666666</v>
      </c>
    </row>
    <row r="8352" spans="1:20" x14ac:dyDescent="0.35">
      <c r="A8352" t="s">
        <v>122</v>
      </c>
      <c r="B8352" t="s">
        <v>123</v>
      </c>
      <c r="C8352" t="s">
        <v>89</v>
      </c>
      <c r="D8352" s="29">
        <v>46703</v>
      </c>
      <c r="E8352">
        <v>0</v>
      </c>
      <c r="F8352">
        <v>0</v>
      </c>
      <c r="G8352">
        <v>0</v>
      </c>
      <c r="H8352">
        <v>0</v>
      </c>
      <c r="L8352">
        <v>589.46738500000004</v>
      </c>
      <c r="R8352">
        <v>997.40674200000001</v>
      </c>
      <c r="S8352" t="s">
        <v>90</v>
      </c>
      <c r="T8352" s="297">
        <v>46311.754166666666</v>
      </c>
    </row>
    <row r="8353" spans="1:20" x14ac:dyDescent="0.35">
      <c r="A8353" t="s">
        <v>122</v>
      </c>
      <c r="B8353" t="s">
        <v>123</v>
      </c>
      <c r="C8353" t="s">
        <v>89</v>
      </c>
      <c r="D8353" s="29">
        <v>46704</v>
      </c>
      <c r="E8353">
        <v>0</v>
      </c>
      <c r="F8353">
        <v>0</v>
      </c>
      <c r="G8353">
        <v>0</v>
      </c>
      <c r="H8353">
        <v>0</v>
      </c>
      <c r="L8353">
        <v>589.46738500000004</v>
      </c>
      <c r="R8353">
        <v>997.40674200000001</v>
      </c>
      <c r="S8353" t="s">
        <v>90</v>
      </c>
      <c r="T8353" s="297">
        <v>46311.754166666666</v>
      </c>
    </row>
    <row r="8354" spans="1:20" x14ac:dyDescent="0.35">
      <c r="A8354" t="s">
        <v>122</v>
      </c>
      <c r="B8354" t="s">
        <v>123</v>
      </c>
      <c r="C8354" t="s">
        <v>89</v>
      </c>
      <c r="D8354" s="29">
        <v>46705</v>
      </c>
      <c r="E8354">
        <v>0</v>
      </c>
      <c r="F8354">
        <v>0</v>
      </c>
      <c r="G8354">
        <v>0</v>
      </c>
      <c r="H8354">
        <v>0</v>
      </c>
      <c r="L8354">
        <v>589.46738500000004</v>
      </c>
      <c r="R8354">
        <v>997.40674200000001</v>
      </c>
      <c r="S8354" t="s">
        <v>90</v>
      </c>
      <c r="T8354" s="297">
        <v>46311.754166666666</v>
      </c>
    </row>
    <row r="8355" spans="1:20" x14ac:dyDescent="0.35">
      <c r="A8355" t="s">
        <v>122</v>
      </c>
      <c r="B8355" t="s">
        <v>123</v>
      </c>
      <c r="C8355" t="s">
        <v>89</v>
      </c>
      <c r="D8355" s="29">
        <v>46706</v>
      </c>
      <c r="E8355">
        <v>0</v>
      </c>
      <c r="F8355">
        <v>0</v>
      </c>
      <c r="G8355">
        <v>0</v>
      </c>
      <c r="H8355">
        <v>0</v>
      </c>
      <c r="L8355">
        <v>589.46738500000004</v>
      </c>
      <c r="R8355">
        <v>997.40674200000001</v>
      </c>
      <c r="S8355" t="s">
        <v>90</v>
      </c>
      <c r="T8355" s="297">
        <v>46311.754166666666</v>
      </c>
    </row>
    <row r="8356" spans="1:20" x14ac:dyDescent="0.35">
      <c r="A8356" t="s">
        <v>122</v>
      </c>
      <c r="B8356" t="s">
        <v>123</v>
      </c>
      <c r="C8356" t="s">
        <v>89</v>
      </c>
      <c r="D8356" s="29">
        <v>46707</v>
      </c>
      <c r="E8356">
        <v>0</v>
      </c>
      <c r="F8356">
        <v>0</v>
      </c>
      <c r="G8356">
        <v>0</v>
      </c>
      <c r="H8356">
        <v>0</v>
      </c>
      <c r="L8356">
        <v>589.46738500000004</v>
      </c>
      <c r="R8356">
        <v>997.40674200000001</v>
      </c>
      <c r="S8356" t="s">
        <v>90</v>
      </c>
      <c r="T8356" s="297">
        <v>46311.754166666666</v>
      </c>
    </row>
    <row r="8357" spans="1:20" x14ac:dyDescent="0.35">
      <c r="A8357" t="s">
        <v>122</v>
      </c>
      <c r="B8357" t="s">
        <v>123</v>
      </c>
      <c r="C8357" t="s">
        <v>89</v>
      </c>
      <c r="D8357" s="29">
        <v>46708</v>
      </c>
      <c r="E8357">
        <v>0</v>
      </c>
      <c r="F8357">
        <v>0</v>
      </c>
      <c r="G8357">
        <v>0</v>
      </c>
      <c r="H8357">
        <v>0</v>
      </c>
      <c r="L8357">
        <v>589.46738500000004</v>
      </c>
      <c r="R8357">
        <v>997.40674200000001</v>
      </c>
      <c r="S8357" t="s">
        <v>90</v>
      </c>
      <c r="T8357" s="297">
        <v>46311.754166666666</v>
      </c>
    </row>
    <row r="8358" spans="1:20" x14ac:dyDescent="0.35">
      <c r="A8358" t="s">
        <v>122</v>
      </c>
      <c r="B8358" t="s">
        <v>123</v>
      </c>
      <c r="C8358" t="s">
        <v>89</v>
      </c>
      <c r="D8358" s="29">
        <v>46709</v>
      </c>
      <c r="E8358">
        <v>0</v>
      </c>
      <c r="F8358">
        <v>0</v>
      </c>
      <c r="G8358">
        <v>0</v>
      </c>
      <c r="H8358">
        <v>0</v>
      </c>
      <c r="L8358">
        <v>589.46738500000004</v>
      </c>
      <c r="R8358">
        <v>997.40674200000001</v>
      </c>
      <c r="S8358" t="s">
        <v>90</v>
      </c>
      <c r="T8358" s="297">
        <v>46311.754166666666</v>
      </c>
    </row>
    <row r="8359" spans="1:20" x14ac:dyDescent="0.35">
      <c r="A8359" t="s">
        <v>122</v>
      </c>
      <c r="B8359" t="s">
        <v>123</v>
      </c>
      <c r="C8359" t="s">
        <v>89</v>
      </c>
      <c r="D8359" s="29">
        <v>46710</v>
      </c>
      <c r="E8359">
        <v>0</v>
      </c>
      <c r="F8359">
        <v>0</v>
      </c>
      <c r="G8359">
        <v>0</v>
      </c>
      <c r="H8359">
        <v>0</v>
      </c>
      <c r="L8359">
        <v>589.46738500000004</v>
      </c>
      <c r="R8359">
        <v>997.40674200000001</v>
      </c>
      <c r="S8359" t="s">
        <v>90</v>
      </c>
      <c r="T8359" s="297">
        <v>46311.754166666666</v>
      </c>
    </row>
    <row r="8360" spans="1:20" x14ac:dyDescent="0.35">
      <c r="A8360" t="s">
        <v>122</v>
      </c>
      <c r="B8360" t="s">
        <v>123</v>
      </c>
      <c r="C8360" t="s">
        <v>89</v>
      </c>
      <c r="D8360" s="29">
        <v>46711</v>
      </c>
      <c r="E8360">
        <v>0</v>
      </c>
      <c r="F8360">
        <v>0</v>
      </c>
      <c r="G8360">
        <v>0</v>
      </c>
      <c r="H8360">
        <v>0</v>
      </c>
      <c r="L8360">
        <v>589.46738500000004</v>
      </c>
      <c r="R8360">
        <v>997.40674200000001</v>
      </c>
      <c r="S8360" t="s">
        <v>90</v>
      </c>
      <c r="T8360" s="297">
        <v>46311.754166666666</v>
      </c>
    </row>
    <row r="8361" spans="1:20" x14ac:dyDescent="0.35">
      <c r="A8361" t="s">
        <v>122</v>
      </c>
      <c r="B8361" t="s">
        <v>123</v>
      </c>
      <c r="C8361" t="s">
        <v>89</v>
      </c>
      <c r="D8361" s="29">
        <v>46712</v>
      </c>
      <c r="E8361">
        <v>0</v>
      </c>
      <c r="F8361">
        <v>0</v>
      </c>
      <c r="G8361">
        <v>0</v>
      </c>
      <c r="H8361">
        <v>0</v>
      </c>
      <c r="L8361">
        <v>589.46738500000004</v>
      </c>
      <c r="R8361">
        <v>997.40674200000001</v>
      </c>
      <c r="S8361" t="s">
        <v>90</v>
      </c>
      <c r="T8361" s="297">
        <v>46311.754166666666</v>
      </c>
    </row>
    <row r="8362" spans="1:20" x14ac:dyDescent="0.35">
      <c r="A8362" t="s">
        <v>122</v>
      </c>
      <c r="B8362" t="s">
        <v>123</v>
      </c>
      <c r="C8362" t="s">
        <v>89</v>
      </c>
      <c r="D8362" s="29">
        <v>46713</v>
      </c>
      <c r="E8362">
        <v>0</v>
      </c>
      <c r="F8362">
        <v>0</v>
      </c>
      <c r="G8362">
        <v>0</v>
      </c>
      <c r="H8362">
        <v>0</v>
      </c>
      <c r="L8362">
        <v>589.46738500000004</v>
      </c>
      <c r="R8362">
        <v>997.40674200000001</v>
      </c>
      <c r="S8362" t="s">
        <v>90</v>
      </c>
      <c r="T8362" s="297">
        <v>46311.754166666666</v>
      </c>
    </row>
    <row r="8363" spans="1:20" x14ac:dyDescent="0.35">
      <c r="A8363" t="s">
        <v>122</v>
      </c>
      <c r="B8363" t="s">
        <v>123</v>
      </c>
      <c r="C8363" t="s">
        <v>89</v>
      </c>
      <c r="D8363" s="29">
        <v>46714</v>
      </c>
      <c r="E8363">
        <v>0</v>
      </c>
      <c r="F8363">
        <v>0</v>
      </c>
      <c r="G8363">
        <v>0</v>
      </c>
      <c r="H8363">
        <v>0</v>
      </c>
      <c r="L8363">
        <v>589.46738500000004</v>
      </c>
      <c r="R8363">
        <v>997.40674200000001</v>
      </c>
      <c r="S8363" t="s">
        <v>90</v>
      </c>
      <c r="T8363" s="297">
        <v>46311.754166666666</v>
      </c>
    </row>
    <row r="8364" spans="1:20" x14ac:dyDescent="0.35">
      <c r="A8364" t="s">
        <v>122</v>
      </c>
      <c r="B8364" t="s">
        <v>123</v>
      </c>
      <c r="C8364" t="s">
        <v>89</v>
      </c>
      <c r="D8364" s="29">
        <v>46715</v>
      </c>
      <c r="E8364">
        <v>0</v>
      </c>
      <c r="F8364">
        <v>0</v>
      </c>
      <c r="G8364">
        <v>0</v>
      </c>
      <c r="H8364">
        <v>0</v>
      </c>
      <c r="L8364">
        <v>589.46738500000004</v>
      </c>
      <c r="R8364">
        <v>997.40674200000001</v>
      </c>
      <c r="S8364" t="s">
        <v>90</v>
      </c>
      <c r="T8364" s="297">
        <v>46311.754166666666</v>
      </c>
    </row>
    <row r="8365" spans="1:20" x14ac:dyDescent="0.35">
      <c r="A8365" t="s">
        <v>122</v>
      </c>
      <c r="B8365" t="s">
        <v>123</v>
      </c>
      <c r="C8365" t="s">
        <v>89</v>
      </c>
      <c r="D8365" s="29">
        <v>46716</v>
      </c>
      <c r="E8365">
        <v>0</v>
      </c>
      <c r="F8365">
        <v>0</v>
      </c>
      <c r="G8365">
        <v>0</v>
      </c>
      <c r="H8365">
        <v>0</v>
      </c>
      <c r="L8365">
        <v>589.46738500000004</v>
      </c>
      <c r="R8365">
        <v>997.40674200000001</v>
      </c>
      <c r="S8365" t="s">
        <v>90</v>
      </c>
      <c r="T8365" s="297">
        <v>46311.754166666666</v>
      </c>
    </row>
    <row r="8366" spans="1:20" x14ac:dyDescent="0.35">
      <c r="A8366" t="s">
        <v>122</v>
      </c>
      <c r="B8366" t="s">
        <v>123</v>
      </c>
      <c r="C8366" t="s">
        <v>89</v>
      </c>
      <c r="D8366" s="29">
        <v>46717</v>
      </c>
      <c r="E8366">
        <v>0</v>
      </c>
      <c r="F8366">
        <v>0</v>
      </c>
      <c r="G8366">
        <v>0</v>
      </c>
      <c r="H8366">
        <v>0</v>
      </c>
      <c r="L8366">
        <v>589.46738500000004</v>
      </c>
      <c r="R8366">
        <v>997.40674200000001</v>
      </c>
      <c r="S8366" t="s">
        <v>90</v>
      </c>
      <c r="T8366" s="297">
        <v>46311.754166666666</v>
      </c>
    </row>
    <row r="8367" spans="1:20" x14ac:dyDescent="0.35">
      <c r="A8367" t="s">
        <v>122</v>
      </c>
      <c r="B8367" t="s">
        <v>123</v>
      </c>
      <c r="C8367" t="s">
        <v>89</v>
      </c>
      <c r="D8367" s="29">
        <v>46718</v>
      </c>
      <c r="E8367">
        <v>0</v>
      </c>
      <c r="F8367">
        <v>0</v>
      </c>
      <c r="G8367">
        <v>0</v>
      </c>
      <c r="H8367">
        <v>0</v>
      </c>
      <c r="L8367">
        <v>589.46738500000004</v>
      </c>
      <c r="R8367">
        <v>997.40674200000001</v>
      </c>
      <c r="S8367" t="s">
        <v>90</v>
      </c>
      <c r="T8367" s="297">
        <v>46311.754166666666</v>
      </c>
    </row>
    <row r="8368" spans="1:20" x14ac:dyDescent="0.35">
      <c r="A8368" t="s">
        <v>122</v>
      </c>
      <c r="B8368" t="s">
        <v>123</v>
      </c>
      <c r="C8368" t="s">
        <v>89</v>
      </c>
      <c r="D8368" s="29">
        <v>46719</v>
      </c>
      <c r="E8368">
        <v>0</v>
      </c>
      <c r="F8368">
        <v>0</v>
      </c>
      <c r="G8368">
        <v>0</v>
      </c>
      <c r="H8368">
        <v>0</v>
      </c>
      <c r="L8368">
        <v>589.46738500000004</v>
      </c>
      <c r="R8368">
        <v>997.40674200000001</v>
      </c>
      <c r="S8368" t="s">
        <v>90</v>
      </c>
      <c r="T8368" s="297">
        <v>46311.754166666666</v>
      </c>
    </row>
    <row r="8369" spans="1:20" x14ac:dyDescent="0.35">
      <c r="A8369" t="s">
        <v>122</v>
      </c>
      <c r="B8369" t="s">
        <v>123</v>
      </c>
      <c r="C8369" t="s">
        <v>89</v>
      </c>
      <c r="D8369" s="29">
        <v>46720</v>
      </c>
      <c r="E8369">
        <v>0</v>
      </c>
      <c r="F8369">
        <v>0</v>
      </c>
      <c r="G8369">
        <v>0</v>
      </c>
      <c r="H8369">
        <v>0</v>
      </c>
      <c r="L8369">
        <v>589.46738500000004</v>
      </c>
      <c r="R8369">
        <v>997.40674200000001</v>
      </c>
      <c r="S8369" t="s">
        <v>90</v>
      </c>
      <c r="T8369" s="297">
        <v>46311.754166666666</v>
      </c>
    </row>
    <row r="8370" spans="1:20" x14ac:dyDescent="0.35">
      <c r="A8370" t="s">
        <v>122</v>
      </c>
      <c r="B8370" t="s">
        <v>123</v>
      </c>
      <c r="C8370" t="s">
        <v>89</v>
      </c>
      <c r="D8370" s="29">
        <v>46721</v>
      </c>
      <c r="E8370">
        <v>0</v>
      </c>
      <c r="F8370">
        <v>0</v>
      </c>
      <c r="G8370">
        <v>0</v>
      </c>
      <c r="H8370">
        <v>0</v>
      </c>
      <c r="L8370">
        <v>589.46738500000004</v>
      </c>
      <c r="R8370">
        <v>997.40674200000001</v>
      </c>
      <c r="S8370" t="s">
        <v>90</v>
      </c>
      <c r="T8370" s="297">
        <v>46311.754166666666</v>
      </c>
    </row>
    <row r="8371" spans="1:20" x14ac:dyDescent="0.35">
      <c r="A8371" t="s">
        <v>122</v>
      </c>
      <c r="B8371" t="s">
        <v>123</v>
      </c>
      <c r="C8371" t="s">
        <v>89</v>
      </c>
      <c r="D8371" s="29">
        <v>46722</v>
      </c>
      <c r="E8371">
        <v>0</v>
      </c>
      <c r="F8371">
        <v>0</v>
      </c>
      <c r="G8371">
        <v>0</v>
      </c>
      <c r="H8371">
        <v>0</v>
      </c>
      <c r="L8371">
        <v>589.46738500000004</v>
      </c>
      <c r="R8371">
        <v>997.40674200000001</v>
      </c>
      <c r="S8371" t="s">
        <v>90</v>
      </c>
      <c r="T8371" s="297">
        <v>46311.754166666666</v>
      </c>
    </row>
    <row r="8372" spans="1:20" x14ac:dyDescent="0.35">
      <c r="A8372" t="s">
        <v>122</v>
      </c>
      <c r="B8372" t="s">
        <v>123</v>
      </c>
      <c r="C8372" t="s">
        <v>89</v>
      </c>
      <c r="D8372" s="29">
        <v>46723</v>
      </c>
      <c r="E8372">
        <v>0</v>
      </c>
      <c r="F8372">
        <v>0</v>
      </c>
      <c r="G8372">
        <v>0</v>
      </c>
      <c r="H8372">
        <v>0</v>
      </c>
      <c r="L8372">
        <v>589.46738500000004</v>
      </c>
      <c r="R8372">
        <v>997.40674200000001</v>
      </c>
      <c r="S8372" t="s">
        <v>90</v>
      </c>
      <c r="T8372" s="297">
        <v>46311.754166666666</v>
      </c>
    </row>
    <row r="8373" spans="1:20" x14ac:dyDescent="0.35">
      <c r="A8373" t="s">
        <v>122</v>
      </c>
      <c r="B8373" t="s">
        <v>123</v>
      </c>
      <c r="C8373" t="s">
        <v>89</v>
      </c>
      <c r="D8373" s="29">
        <v>46724</v>
      </c>
      <c r="E8373">
        <v>0</v>
      </c>
      <c r="F8373">
        <v>0</v>
      </c>
      <c r="G8373">
        <v>0</v>
      </c>
      <c r="H8373">
        <v>0</v>
      </c>
      <c r="L8373">
        <v>589.46738500000004</v>
      </c>
      <c r="R8373">
        <v>997.40674200000001</v>
      </c>
      <c r="S8373" t="s">
        <v>90</v>
      </c>
      <c r="T8373" s="297">
        <v>46311.754166666666</v>
      </c>
    </row>
    <row r="8374" spans="1:20" x14ac:dyDescent="0.35">
      <c r="A8374" t="s">
        <v>122</v>
      </c>
      <c r="B8374" t="s">
        <v>123</v>
      </c>
      <c r="C8374" t="s">
        <v>89</v>
      </c>
      <c r="D8374" s="29">
        <v>46725</v>
      </c>
      <c r="E8374">
        <v>0</v>
      </c>
      <c r="F8374">
        <v>0</v>
      </c>
      <c r="G8374">
        <v>0</v>
      </c>
      <c r="H8374">
        <v>0</v>
      </c>
      <c r="L8374">
        <v>589.46738500000004</v>
      </c>
      <c r="R8374">
        <v>997.40674200000001</v>
      </c>
      <c r="S8374" t="s">
        <v>90</v>
      </c>
      <c r="T8374" s="297">
        <v>46311.754166666666</v>
      </c>
    </row>
    <row r="8375" spans="1:20" x14ac:dyDescent="0.35">
      <c r="A8375" t="s">
        <v>122</v>
      </c>
      <c r="B8375" t="s">
        <v>123</v>
      </c>
      <c r="C8375" t="s">
        <v>89</v>
      </c>
      <c r="D8375" s="29">
        <v>46726</v>
      </c>
      <c r="E8375">
        <v>0</v>
      </c>
      <c r="F8375">
        <v>0</v>
      </c>
      <c r="G8375">
        <v>0</v>
      </c>
      <c r="H8375">
        <v>0</v>
      </c>
      <c r="L8375">
        <v>589.46738500000004</v>
      </c>
      <c r="R8375">
        <v>997.40674200000001</v>
      </c>
      <c r="S8375" t="s">
        <v>90</v>
      </c>
      <c r="T8375" s="297">
        <v>46311.754166666666</v>
      </c>
    </row>
    <row r="8376" spans="1:20" x14ac:dyDescent="0.35">
      <c r="A8376" t="s">
        <v>122</v>
      </c>
      <c r="B8376" t="s">
        <v>123</v>
      </c>
      <c r="C8376" t="s">
        <v>89</v>
      </c>
      <c r="D8376" s="29">
        <v>46727</v>
      </c>
      <c r="E8376">
        <v>0</v>
      </c>
      <c r="F8376">
        <v>0</v>
      </c>
      <c r="G8376">
        <v>0</v>
      </c>
      <c r="H8376">
        <v>0</v>
      </c>
      <c r="L8376">
        <v>589.46738500000004</v>
      </c>
      <c r="R8376">
        <v>997.40674200000001</v>
      </c>
      <c r="S8376" t="s">
        <v>90</v>
      </c>
      <c r="T8376" s="297">
        <v>46311.754166666666</v>
      </c>
    </row>
    <row r="8377" spans="1:20" x14ac:dyDescent="0.35">
      <c r="A8377" t="s">
        <v>122</v>
      </c>
      <c r="B8377" t="s">
        <v>123</v>
      </c>
      <c r="C8377" t="s">
        <v>89</v>
      </c>
      <c r="D8377" s="29">
        <v>46728</v>
      </c>
      <c r="E8377">
        <v>0</v>
      </c>
      <c r="F8377">
        <v>0</v>
      </c>
      <c r="G8377">
        <v>0</v>
      </c>
      <c r="H8377">
        <v>0</v>
      </c>
      <c r="L8377">
        <v>589.46738500000004</v>
      </c>
      <c r="R8377">
        <v>997.40674200000001</v>
      </c>
      <c r="S8377" t="s">
        <v>90</v>
      </c>
      <c r="T8377" s="297">
        <v>46311.754166666666</v>
      </c>
    </row>
    <row r="8378" spans="1:20" x14ac:dyDescent="0.35">
      <c r="A8378" t="s">
        <v>122</v>
      </c>
      <c r="B8378" t="s">
        <v>123</v>
      </c>
      <c r="C8378" t="s">
        <v>89</v>
      </c>
      <c r="D8378" s="29">
        <v>46729</v>
      </c>
      <c r="E8378">
        <v>0</v>
      </c>
      <c r="F8378">
        <v>0</v>
      </c>
      <c r="G8378">
        <v>0</v>
      </c>
      <c r="H8378">
        <v>0</v>
      </c>
      <c r="L8378">
        <v>589.46738500000004</v>
      </c>
      <c r="R8378">
        <v>997.40674200000001</v>
      </c>
      <c r="S8378" t="s">
        <v>90</v>
      </c>
      <c r="T8378" s="297">
        <v>46311.754166666666</v>
      </c>
    </row>
    <row r="8379" spans="1:20" x14ac:dyDescent="0.35">
      <c r="A8379" t="s">
        <v>122</v>
      </c>
      <c r="B8379" t="s">
        <v>123</v>
      </c>
      <c r="C8379" t="s">
        <v>89</v>
      </c>
      <c r="D8379" s="29">
        <v>46730</v>
      </c>
      <c r="E8379">
        <v>0</v>
      </c>
      <c r="F8379">
        <v>0</v>
      </c>
      <c r="G8379">
        <v>0</v>
      </c>
      <c r="H8379">
        <v>0</v>
      </c>
      <c r="L8379">
        <v>589.46738500000004</v>
      </c>
      <c r="R8379">
        <v>997.40674200000001</v>
      </c>
      <c r="S8379" t="s">
        <v>90</v>
      </c>
      <c r="T8379" s="297">
        <v>46311.754166666666</v>
      </c>
    </row>
    <row r="8380" spans="1:20" x14ac:dyDescent="0.35">
      <c r="A8380" t="s">
        <v>122</v>
      </c>
      <c r="B8380" t="s">
        <v>123</v>
      </c>
      <c r="C8380" t="s">
        <v>89</v>
      </c>
      <c r="D8380" s="29">
        <v>46731</v>
      </c>
      <c r="E8380">
        <v>0</v>
      </c>
      <c r="F8380">
        <v>0</v>
      </c>
      <c r="G8380">
        <v>0</v>
      </c>
      <c r="H8380">
        <v>0</v>
      </c>
      <c r="L8380">
        <v>589.46738500000004</v>
      </c>
      <c r="R8380">
        <v>997.40674200000001</v>
      </c>
      <c r="S8380" t="s">
        <v>90</v>
      </c>
      <c r="T8380" s="297">
        <v>46311.754166666666</v>
      </c>
    </row>
    <row r="8381" spans="1:20" x14ac:dyDescent="0.35">
      <c r="A8381" t="s">
        <v>122</v>
      </c>
      <c r="B8381" t="s">
        <v>123</v>
      </c>
      <c r="C8381" t="s">
        <v>89</v>
      </c>
      <c r="D8381" s="29">
        <v>46732</v>
      </c>
      <c r="E8381">
        <v>0</v>
      </c>
      <c r="F8381">
        <v>0</v>
      </c>
      <c r="G8381">
        <v>0</v>
      </c>
      <c r="H8381">
        <v>0</v>
      </c>
      <c r="L8381">
        <v>589.46738500000004</v>
      </c>
      <c r="R8381">
        <v>997.40674200000001</v>
      </c>
      <c r="S8381" t="s">
        <v>90</v>
      </c>
      <c r="T8381" s="297">
        <v>46311.754166666666</v>
      </c>
    </row>
    <row r="8382" spans="1:20" x14ac:dyDescent="0.35">
      <c r="A8382" t="s">
        <v>122</v>
      </c>
      <c r="B8382" t="s">
        <v>123</v>
      </c>
      <c r="C8382" t="s">
        <v>89</v>
      </c>
      <c r="D8382" s="29">
        <v>46733</v>
      </c>
      <c r="E8382">
        <v>0</v>
      </c>
      <c r="F8382">
        <v>0</v>
      </c>
      <c r="G8382">
        <v>0</v>
      </c>
      <c r="H8382">
        <v>0</v>
      </c>
      <c r="L8382">
        <v>589.46738500000004</v>
      </c>
      <c r="R8382">
        <v>997.40674200000001</v>
      </c>
      <c r="S8382" t="s">
        <v>90</v>
      </c>
      <c r="T8382" s="297">
        <v>46311.754166666666</v>
      </c>
    </row>
    <row r="8383" spans="1:20" x14ac:dyDescent="0.35">
      <c r="A8383" t="s">
        <v>122</v>
      </c>
      <c r="B8383" t="s">
        <v>123</v>
      </c>
      <c r="C8383" t="s">
        <v>89</v>
      </c>
      <c r="D8383" s="29">
        <v>46734</v>
      </c>
      <c r="E8383">
        <v>0</v>
      </c>
      <c r="F8383">
        <v>0</v>
      </c>
      <c r="G8383">
        <v>0</v>
      </c>
      <c r="H8383">
        <v>0</v>
      </c>
      <c r="L8383">
        <v>589.46738500000004</v>
      </c>
      <c r="R8383">
        <v>997.40674200000001</v>
      </c>
      <c r="S8383" t="s">
        <v>90</v>
      </c>
      <c r="T8383" s="297">
        <v>46311.754166666666</v>
      </c>
    </row>
    <row r="8384" spans="1:20" x14ac:dyDescent="0.35">
      <c r="A8384" t="s">
        <v>122</v>
      </c>
      <c r="B8384" t="s">
        <v>123</v>
      </c>
      <c r="C8384" t="s">
        <v>89</v>
      </c>
      <c r="D8384" s="29">
        <v>46735</v>
      </c>
      <c r="E8384">
        <v>0</v>
      </c>
      <c r="F8384">
        <v>0</v>
      </c>
      <c r="G8384">
        <v>0</v>
      </c>
      <c r="H8384">
        <v>0</v>
      </c>
      <c r="L8384">
        <v>589.46738500000004</v>
      </c>
      <c r="R8384">
        <v>997.40674200000001</v>
      </c>
      <c r="S8384" t="s">
        <v>90</v>
      </c>
      <c r="T8384" s="297">
        <v>46311.754166666666</v>
      </c>
    </row>
    <row r="8385" spans="1:20" x14ac:dyDescent="0.35">
      <c r="A8385" t="s">
        <v>122</v>
      </c>
      <c r="B8385" t="s">
        <v>123</v>
      </c>
      <c r="C8385" t="s">
        <v>89</v>
      </c>
      <c r="D8385" s="29">
        <v>46736</v>
      </c>
      <c r="E8385">
        <v>0</v>
      </c>
      <c r="F8385">
        <v>0</v>
      </c>
      <c r="G8385">
        <v>0</v>
      </c>
      <c r="H8385">
        <v>0</v>
      </c>
      <c r="L8385">
        <v>589.46738500000004</v>
      </c>
      <c r="R8385">
        <v>997.40674200000001</v>
      </c>
      <c r="S8385" t="s">
        <v>90</v>
      </c>
      <c r="T8385" s="297">
        <v>46311.754166666666</v>
      </c>
    </row>
    <row r="8386" spans="1:20" x14ac:dyDescent="0.35">
      <c r="A8386" t="s">
        <v>122</v>
      </c>
      <c r="B8386" t="s">
        <v>123</v>
      </c>
      <c r="C8386" t="s">
        <v>89</v>
      </c>
      <c r="D8386" s="29">
        <v>46737</v>
      </c>
      <c r="E8386">
        <v>0</v>
      </c>
      <c r="F8386">
        <v>0</v>
      </c>
      <c r="G8386">
        <v>0</v>
      </c>
      <c r="H8386">
        <v>0</v>
      </c>
      <c r="L8386">
        <v>589.46738500000004</v>
      </c>
      <c r="R8386">
        <v>997.40674200000001</v>
      </c>
      <c r="S8386" t="s">
        <v>90</v>
      </c>
      <c r="T8386" s="297">
        <v>46311.754166666666</v>
      </c>
    </row>
    <row r="8387" spans="1:20" x14ac:dyDescent="0.35">
      <c r="A8387" t="s">
        <v>122</v>
      </c>
      <c r="B8387" t="s">
        <v>123</v>
      </c>
      <c r="C8387" t="s">
        <v>89</v>
      </c>
      <c r="D8387" s="29">
        <v>46738</v>
      </c>
      <c r="E8387">
        <v>0</v>
      </c>
      <c r="F8387">
        <v>0</v>
      </c>
      <c r="G8387">
        <v>0</v>
      </c>
      <c r="H8387">
        <v>0</v>
      </c>
      <c r="L8387">
        <v>589.46738500000004</v>
      </c>
      <c r="R8387">
        <v>997.40674200000001</v>
      </c>
      <c r="S8387" t="s">
        <v>90</v>
      </c>
      <c r="T8387" s="297">
        <v>46311.754166666666</v>
      </c>
    </row>
    <row r="8388" spans="1:20" x14ac:dyDescent="0.35">
      <c r="A8388" t="s">
        <v>122</v>
      </c>
      <c r="B8388" t="s">
        <v>123</v>
      </c>
      <c r="C8388" t="s">
        <v>89</v>
      </c>
      <c r="D8388" s="29">
        <v>46739</v>
      </c>
      <c r="E8388">
        <v>0</v>
      </c>
      <c r="F8388">
        <v>0</v>
      </c>
      <c r="G8388">
        <v>0</v>
      </c>
      <c r="H8388">
        <v>0</v>
      </c>
      <c r="L8388">
        <v>589.46738500000004</v>
      </c>
      <c r="R8388">
        <v>997.40674200000001</v>
      </c>
      <c r="S8388" t="s">
        <v>90</v>
      </c>
      <c r="T8388" s="297">
        <v>46311.754166666666</v>
      </c>
    </row>
    <row r="8389" spans="1:20" x14ac:dyDescent="0.35">
      <c r="A8389" t="s">
        <v>122</v>
      </c>
      <c r="B8389" t="s">
        <v>123</v>
      </c>
      <c r="C8389" t="s">
        <v>89</v>
      </c>
      <c r="D8389" s="29">
        <v>46740</v>
      </c>
      <c r="E8389">
        <v>0</v>
      </c>
      <c r="F8389">
        <v>0</v>
      </c>
      <c r="G8389">
        <v>0</v>
      </c>
      <c r="H8389">
        <v>0</v>
      </c>
      <c r="L8389">
        <v>589.46738500000004</v>
      </c>
      <c r="R8389">
        <v>997.40674200000001</v>
      </c>
      <c r="S8389" t="s">
        <v>90</v>
      </c>
      <c r="T8389" s="297">
        <v>46311.754166666666</v>
      </c>
    </row>
    <row r="8390" spans="1:20" x14ac:dyDescent="0.35">
      <c r="A8390" t="s">
        <v>122</v>
      </c>
      <c r="B8390" t="s">
        <v>123</v>
      </c>
      <c r="C8390" t="s">
        <v>89</v>
      </c>
      <c r="D8390" s="29">
        <v>46741</v>
      </c>
      <c r="E8390">
        <v>0</v>
      </c>
      <c r="F8390">
        <v>0</v>
      </c>
      <c r="G8390">
        <v>0</v>
      </c>
      <c r="H8390">
        <v>0</v>
      </c>
      <c r="L8390">
        <v>589.46738500000004</v>
      </c>
      <c r="R8390">
        <v>997.40674200000001</v>
      </c>
      <c r="S8390" t="s">
        <v>90</v>
      </c>
      <c r="T8390" s="297">
        <v>46311.754166666666</v>
      </c>
    </row>
    <row r="8391" spans="1:20" x14ac:dyDescent="0.35">
      <c r="A8391" t="s">
        <v>122</v>
      </c>
      <c r="B8391" t="s">
        <v>123</v>
      </c>
      <c r="C8391" t="s">
        <v>89</v>
      </c>
      <c r="D8391" s="29">
        <v>46742</v>
      </c>
      <c r="E8391">
        <v>0</v>
      </c>
      <c r="F8391">
        <v>0</v>
      </c>
      <c r="G8391">
        <v>0</v>
      </c>
      <c r="H8391">
        <v>0</v>
      </c>
      <c r="L8391">
        <v>589.46738500000004</v>
      </c>
      <c r="R8391">
        <v>997.40674200000001</v>
      </c>
      <c r="S8391" t="s">
        <v>90</v>
      </c>
      <c r="T8391" s="297">
        <v>46311.754166666666</v>
      </c>
    </row>
    <row r="8392" spans="1:20" x14ac:dyDescent="0.35">
      <c r="A8392" t="s">
        <v>122</v>
      </c>
      <c r="B8392" t="s">
        <v>123</v>
      </c>
      <c r="C8392" t="s">
        <v>89</v>
      </c>
      <c r="D8392" s="29">
        <v>46743</v>
      </c>
      <c r="E8392">
        <v>0</v>
      </c>
      <c r="F8392">
        <v>0</v>
      </c>
      <c r="G8392">
        <v>0</v>
      </c>
      <c r="H8392">
        <v>0</v>
      </c>
      <c r="L8392">
        <v>589.46738500000004</v>
      </c>
      <c r="R8392">
        <v>997.40674200000001</v>
      </c>
      <c r="S8392" t="s">
        <v>90</v>
      </c>
      <c r="T8392" s="297">
        <v>46311.754166666666</v>
      </c>
    </row>
    <row r="8393" spans="1:20" x14ac:dyDescent="0.35">
      <c r="A8393" t="s">
        <v>122</v>
      </c>
      <c r="B8393" t="s">
        <v>123</v>
      </c>
      <c r="C8393" t="s">
        <v>89</v>
      </c>
      <c r="D8393" s="29">
        <v>46744</v>
      </c>
      <c r="E8393">
        <v>0</v>
      </c>
      <c r="F8393">
        <v>0</v>
      </c>
      <c r="G8393">
        <v>0</v>
      </c>
      <c r="H8393">
        <v>0</v>
      </c>
      <c r="L8393">
        <v>589.46738500000004</v>
      </c>
      <c r="R8393">
        <v>997.40674200000001</v>
      </c>
      <c r="S8393" t="s">
        <v>90</v>
      </c>
      <c r="T8393" s="297">
        <v>46311.754166666666</v>
      </c>
    </row>
    <row r="8394" spans="1:20" x14ac:dyDescent="0.35">
      <c r="A8394" t="s">
        <v>122</v>
      </c>
      <c r="B8394" t="s">
        <v>123</v>
      </c>
      <c r="C8394" t="s">
        <v>89</v>
      </c>
      <c r="D8394" s="29">
        <v>46745</v>
      </c>
      <c r="E8394">
        <v>0</v>
      </c>
      <c r="F8394">
        <v>0</v>
      </c>
      <c r="G8394">
        <v>0</v>
      </c>
      <c r="H8394">
        <v>0</v>
      </c>
      <c r="L8394">
        <v>589.46738500000004</v>
      </c>
      <c r="R8394">
        <v>997.40674200000001</v>
      </c>
      <c r="S8394" t="s">
        <v>90</v>
      </c>
      <c r="T8394" s="297">
        <v>46311.754166666666</v>
      </c>
    </row>
    <row r="8395" spans="1:20" x14ac:dyDescent="0.35">
      <c r="A8395" t="s">
        <v>122</v>
      </c>
      <c r="B8395" t="s">
        <v>123</v>
      </c>
      <c r="C8395" t="s">
        <v>89</v>
      </c>
      <c r="D8395" s="29">
        <v>46746</v>
      </c>
      <c r="E8395">
        <v>0</v>
      </c>
      <c r="F8395">
        <v>0</v>
      </c>
      <c r="G8395">
        <v>0</v>
      </c>
      <c r="H8395">
        <v>0</v>
      </c>
      <c r="L8395">
        <v>589.46738500000004</v>
      </c>
      <c r="R8395">
        <v>997.40674200000001</v>
      </c>
      <c r="S8395" t="s">
        <v>90</v>
      </c>
      <c r="T8395" s="297">
        <v>46311.754166666666</v>
      </c>
    </row>
    <row r="8396" spans="1:20" x14ac:dyDescent="0.35">
      <c r="A8396" t="s">
        <v>122</v>
      </c>
      <c r="B8396" t="s">
        <v>123</v>
      </c>
      <c r="C8396" t="s">
        <v>89</v>
      </c>
      <c r="D8396" s="29">
        <v>46747</v>
      </c>
      <c r="E8396">
        <v>0</v>
      </c>
      <c r="F8396">
        <v>0</v>
      </c>
      <c r="G8396">
        <v>0</v>
      </c>
      <c r="H8396">
        <v>0</v>
      </c>
      <c r="L8396">
        <v>589.46738500000004</v>
      </c>
      <c r="R8396">
        <v>997.40674200000001</v>
      </c>
      <c r="S8396" t="s">
        <v>90</v>
      </c>
      <c r="T8396" s="297">
        <v>46311.754166666666</v>
      </c>
    </row>
    <row r="8397" spans="1:20" x14ac:dyDescent="0.35">
      <c r="A8397" t="s">
        <v>122</v>
      </c>
      <c r="B8397" t="s">
        <v>123</v>
      </c>
      <c r="C8397" t="s">
        <v>89</v>
      </c>
      <c r="D8397" s="29">
        <v>46748</v>
      </c>
      <c r="E8397">
        <v>0</v>
      </c>
      <c r="F8397">
        <v>0</v>
      </c>
      <c r="G8397">
        <v>0</v>
      </c>
      <c r="H8397">
        <v>0</v>
      </c>
      <c r="L8397">
        <v>589.46738500000004</v>
      </c>
      <c r="R8397">
        <v>997.40674200000001</v>
      </c>
      <c r="S8397" t="s">
        <v>90</v>
      </c>
      <c r="T8397" s="297">
        <v>46311.754166666666</v>
      </c>
    </row>
    <row r="8398" spans="1:20" x14ac:dyDescent="0.35">
      <c r="A8398" t="s">
        <v>122</v>
      </c>
      <c r="B8398" t="s">
        <v>123</v>
      </c>
      <c r="C8398" t="s">
        <v>89</v>
      </c>
      <c r="D8398" s="29">
        <v>46749</v>
      </c>
      <c r="E8398">
        <v>0</v>
      </c>
      <c r="F8398">
        <v>0</v>
      </c>
      <c r="G8398">
        <v>0</v>
      </c>
      <c r="H8398">
        <v>0</v>
      </c>
      <c r="L8398">
        <v>589.46738500000004</v>
      </c>
      <c r="R8398">
        <v>997.40674200000001</v>
      </c>
      <c r="S8398" t="s">
        <v>90</v>
      </c>
      <c r="T8398" s="297">
        <v>46311.754166666666</v>
      </c>
    </row>
    <row r="8399" spans="1:20" x14ac:dyDescent="0.35">
      <c r="A8399" t="s">
        <v>122</v>
      </c>
      <c r="B8399" t="s">
        <v>123</v>
      </c>
      <c r="C8399" t="s">
        <v>89</v>
      </c>
      <c r="D8399" s="29">
        <v>46750</v>
      </c>
      <c r="E8399">
        <v>0</v>
      </c>
      <c r="F8399">
        <v>0</v>
      </c>
      <c r="G8399">
        <v>0</v>
      </c>
      <c r="H8399">
        <v>0</v>
      </c>
      <c r="L8399">
        <v>589.46738500000004</v>
      </c>
      <c r="R8399">
        <v>997.40674200000001</v>
      </c>
      <c r="S8399" t="s">
        <v>90</v>
      </c>
      <c r="T8399" s="297">
        <v>46311.754166666666</v>
      </c>
    </row>
    <row r="8400" spans="1:20" x14ac:dyDescent="0.35">
      <c r="A8400" t="s">
        <v>122</v>
      </c>
      <c r="B8400" t="s">
        <v>123</v>
      </c>
      <c r="C8400" t="s">
        <v>89</v>
      </c>
      <c r="D8400" s="29">
        <v>46751</v>
      </c>
      <c r="E8400">
        <v>0</v>
      </c>
      <c r="F8400">
        <v>0</v>
      </c>
      <c r="G8400">
        <v>0</v>
      </c>
      <c r="H8400">
        <v>0</v>
      </c>
      <c r="L8400">
        <v>589.46738500000004</v>
      </c>
      <c r="R8400">
        <v>997.40674200000001</v>
      </c>
      <c r="S8400" t="s">
        <v>90</v>
      </c>
      <c r="T8400" s="297">
        <v>46311.754166666666</v>
      </c>
    </row>
    <row r="8401" spans="1:20" x14ac:dyDescent="0.35">
      <c r="A8401" t="s">
        <v>122</v>
      </c>
      <c r="B8401" t="s">
        <v>123</v>
      </c>
      <c r="C8401" t="s">
        <v>89</v>
      </c>
      <c r="D8401" s="29">
        <v>46752</v>
      </c>
      <c r="E8401">
        <v>0</v>
      </c>
      <c r="F8401">
        <v>0</v>
      </c>
      <c r="G8401">
        <v>0</v>
      </c>
      <c r="H8401">
        <v>0</v>
      </c>
      <c r="L8401">
        <v>589.46738500000004</v>
      </c>
      <c r="R8401">
        <v>997.40674200000001</v>
      </c>
      <c r="S8401" t="s">
        <v>90</v>
      </c>
      <c r="T8401" s="297">
        <v>46311.754166666666</v>
      </c>
    </row>
    <row r="8402" spans="1:20" x14ac:dyDescent="0.35">
      <c r="A8402" t="s">
        <v>124</v>
      </c>
      <c r="B8402" t="s">
        <v>125</v>
      </c>
      <c r="C8402" t="s">
        <v>93</v>
      </c>
      <c r="D8402" s="29">
        <v>46388</v>
      </c>
      <c r="E8402">
        <v>0</v>
      </c>
      <c r="F8402">
        <v>0</v>
      </c>
      <c r="G8402">
        <v>0</v>
      </c>
      <c r="H8402">
        <v>0</v>
      </c>
      <c r="L8402">
        <v>149.61101199999999</v>
      </c>
      <c r="R8402">
        <v>164.572112</v>
      </c>
      <c r="S8402" t="s">
        <v>90</v>
      </c>
      <c r="T8402" s="297">
        <v>46311.754166666666</v>
      </c>
    </row>
    <row r="8403" spans="1:20" x14ac:dyDescent="0.35">
      <c r="A8403" t="s">
        <v>124</v>
      </c>
      <c r="B8403" t="s">
        <v>125</v>
      </c>
      <c r="C8403" t="s">
        <v>93</v>
      </c>
      <c r="D8403" s="29">
        <v>46389</v>
      </c>
      <c r="E8403">
        <v>0</v>
      </c>
      <c r="F8403">
        <v>0</v>
      </c>
      <c r="G8403">
        <v>0</v>
      </c>
      <c r="H8403">
        <v>0</v>
      </c>
      <c r="L8403">
        <v>149.61101199999999</v>
      </c>
      <c r="R8403">
        <v>164.572112</v>
      </c>
      <c r="S8403" t="s">
        <v>90</v>
      </c>
      <c r="T8403" s="297">
        <v>46311.754166666666</v>
      </c>
    </row>
    <row r="8404" spans="1:20" x14ac:dyDescent="0.35">
      <c r="A8404" t="s">
        <v>124</v>
      </c>
      <c r="B8404" t="s">
        <v>125</v>
      </c>
      <c r="C8404" t="s">
        <v>93</v>
      </c>
      <c r="D8404" s="29">
        <v>46390</v>
      </c>
      <c r="E8404">
        <v>0</v>
      </c>
      <c r="F8404">
        <v>0</v>
      </c>
      <c r="G8404">
        <v>0</v>
      </c>
      <c r="H8404">
        <v>0</v>
      </c>
      <c r="L8404">
        <v>149.61101199999999</v>
      </c>
      <c r="R8404">
        <v>164.572112</v>
      </c>
      <c r="S8404" t="s">
        <v>90</v>
      </c>
      <c r="T8404" s="297">
        <v>46311.754166666666</v>
      </c>
    </row>
    <row r="8405" spans="1:20" x14ac:dyDescent="0.35">
      <c r="A8405" t="s">
        <v>124</v>
      </c>
      <c r="B8405" t="s">
        <v>125</v>
      </c>
      <c r="C8405" t="s">
        <v>93</v>
      </c>
      <c r="D8405" s="29">
        <v>46391</v>
      </c>
      <c r="E8405">
        <v>0</v>
      </c>
      <c r="F8405">
        <v>0</v>
      </c>
      <c r="G8405">
        <v>0</v>
      </c>
      <c r="H8405">
        <v>0</v>
      </c>
      <c r="L8405">
        <v>149.61101199999999</v>
      </c>
      <c r="R8405">
        <v>164.572112</v>
      </c>
      <c r="S8405" t="s">
        <v>90</v>
      </c>
      <c r="T8405" s="297">
        <v>46311.754166666666</v>
      </c>
    </row>
    <row r="8406" spans="1:20" x14ac:dyDescent="0.35">
      <c r="A8406" t="s">
        <v>124</v>
      </c>
      <c r="B8406" t="s">
        <v>125</v>
      </c>
      <c r="C8406" t="s">
        <v>93</v>
      </c>
      <c r="D8406" s="29">
        <v>46392</v>
      </c>
      <c r="E8406">
        <v>0</v>
      </c>
      <c r="F8406">
        <v>0</v>
      </c>
      <c r="G8406">
        <v>0</v>
      </c>
      <c r="H8406">
        <v>0</v>
      </c>
      <c r="L8406">
        <v>149.61101199999999</v>
      </c>
      <c r="R8406">
        <v>164.572112</v>
      </c>
      <c r="S8406" t="s">
        <v>90</v>
      </c>
      <c r="T8406" s="297">
        <v>46311.754166666666</v>
      </c>
    </row>
    <row r="8407" spans="1:20" x14ac:dyDescent="0.35">
      <c r="A8407" t="s">
        <v>124</v>
      </c>
      <c r="B8407" t="s">
        <v>125</v>
      </c>
      <c r="C8407" t="s">
        <v>93</v>
      </c>
      <c r="D8407" s="29">
        <v>46393</v>
      </c>
      <c r="E8407">
        <v>0</v>
      </c>
      <c r="F8407">
        <v>0</v>
      </c>
      <c r="G8407">
        <v>0</v>
      </c>
      <c r="H8407">
        <v>0</v>
      </c>
      <c r="L8407">
        <v>149.61101199999999</v>
      </c>
      <c r="R8407">
        <v>164.572112</v>
      </c>
      <c r="S8407" t="s">
        <v>90</v>
      </c>
      <c r="T8407" s="297">
        <v>46311.754166666666</v>
      </c>
    </row>
    <row r="8408" spans="1:20" x14ac:dyDescent="0.35">
      <c r="A8408" t="s">
        <v>124</v>
      </c>
      <c r="B8408" t="s">
        <v>125</v>
      </c>
      <c r="C8408" t="s">
        <v>93</v>
      </c>
      <c r="D8408" s="29">
        <v>46394</v>
      </c>
      <c r="E8408">
        <v>0</v>
      </c>
      <c r="F8408">
        <v>0</v>
      </c>
      <c r="G8408">
        <v>0</v>
      </c>
      <c r="H8408">
        <v>0</v>
      </c>
      <c r="L8408">
        <v>149.61101199999999</v>
      </c>
      <c r="R8408">
        <v>164.572112</v>
      </c>
      <c r="S8408" t="s">
        <v>90</v>
      </c>
      <c r="T8408" s="297">
        <v>46311.754166666666</v>
      </c>
    </row>
    <row r="8409" spans="1:20" x14ac:dyDescent="0.35">
      <c r="A8409" t="s">
        <v>124</v>
      </c>
      <c r="B8409" t="s">
        <v>125</v>
      </c>
      <c r="C8409" t="s">
        <v>93</v>
      </c>
      <c r="D8409" s="29">
        <v>46395</v>
      </c>
      <c r="E8409">
        <v>0</v>
      </c>
      <c r="F8409">
        <v>0</v>
      </c>
      <c r="G8409">
        <v>0</v>
      </c>
      <c r="H8409">
        <v>0</v>
      </c>
      <c r="L8409">
        <v>149.61101199999999</v>
      </c>
      <c r="R8409">
        <v>164.572112</v>
      </c>
      <c r="S8409" t="s">
        <v>90</v>
      </c>
      <c r="T8409" s="297">
        <v>46311.754166666666</v>
      </c>
    </row>
    <row r="8410" spans="1:20" x14ac:dyDescent="0.35">
      <c r="A8410" t="s">
        <v>124</v>
      </c>
      <c r="B8410" t="s">
        <v>125</v>
      </c>
      <c r="C8410" t="s">
        <v>93</v>
      </c>
      <c r="D8410" s="29">
        <v>46396</v>
      </c>
      <c r="E8410">
        <v>0</v>
      </c>
      <c r="F8410">
        <v>0</v>
      </c>
      <c r="G8410">
        <v>0</v>
      </c>
      <c r="H8410">
        <v>0</v>
      </c>
      <c r="L8410">
        <v>149.61101199999999</v>
      </c>
      <c r="R8410">
        <v>164.572112</v>
      </c>
      <c r="S8410" t="s">
        <v>90</v>
      </c>
      <c r="T8410" s="297">
        <v>46311.754166666666</v>
      </c>
    </row>
    <row r="8411" spans="1:20" x14ac:dyDescent="0.35">
      <c r="A8411" t="s">
        <v>124</v>
      </c>
      <c r="B8411" t="s">
        <v>125</v>
      </c>
      <c r="C8411" t="s">
        <v>93</v>
      </c>
      <c r="D8411" s="29">
        <v>46397</v>
      </c>
      <c r="E8411">
        <v>0</v>
      </c>
      <c r="F8411">
        <v>0</v>
      </c>
      <c r="G8411">
        <v>0</v>
      </c>
      <c r="H8411">
        <v>0</v>
      </c>
      <c r="L8411">
        <v>149.61101199999999</v>
      </c>
      <c r="R8411">
        <v>164.572112</v>
      </c>
      <c r="S8411" t="s">
        <v>90</v>
      </c>
      <c r="T8411" s="297">
        <v>46311.754166666666</v>
      </c>
    </row>
    <row r="8412" spans="1:20" x14ac:dyDescent="0.35">
      <c r="A8412" t="s">
        <v>124</v>
      </c>
      <c r="B8412" t="s">
        <v>125</v>
      </c>
      <c r="C8412" t="s">
        <v>93</v>
      </c>
      <c r="D8412" s="29">
        <v>46398</v>
      </c>
      <c r="E8412">
        <v>0</v>
      </c>
      <c r="F8412">
        <v>0</v>
      </c>
      <c r="G8412">
        <v>0</v>
      </c>
      <c r="H8412">
        <v>0</v>
      </c>
      <c r="L8412">
        <v>149.61101199999999</v>
      </c>
      <c r="R8412">
        <v>164.572112</v>
      </c>
      <c r="S8412" t="s">
        <v>90</v>
      </c>
      <c r="T8412" s="297">
        <v>46311.754166666666</v>
      </c>
    </row>
    <row r="8413" spans="1:20" x14ac:dyDescent="0.35">
      <c r="A8413" t="s">
        <v>124</v>
      </c>
      <c r="B8413" t="s">
        <v>125</v>
      </c>
      <c r="C8413" t="s">
        <v>93</v>
      </c>
      <c r="D8413" s="29">
        <v>46399</v>
      </c>
      <c r="E8413">
        <v>0</v>
      </c>
      <c r="F8413">
        <v>0</v>
      </c>
      <c r="G8413">
        <v>0</v>
      </c>
      <c r="H8413">
        <v>0</v>
      </c>
      <c r="L8413">
        <v>149.61101199999999</v>
      </c>
      <c r="R8413">
        <v>164.572112</v>
      </c>
      <c r="S8413" t="s">
        <v>90</v>
      </c>
      <c r="T8413" s="297">
        <v>46311.754166666666</v>
      </c>
    </row>
    <row r="8414" spans="1:20" x14ac:dyDescent="0.35">
      <c r="A8414" t="s">
        <v>124</v>
      </c>
      <c r="B8414" t="s">
        <v>125</v>
      </c>
      <c r="C8414" t="s">
        <v>93</v>
      </c>
      <c r="D8414" s="29">
        <v>46400</v>
      </c>
      <c r="E8414">
        <v>0</v>
      </c>
      <c r="F8414">
        <v>0</v>
      </c>
      <c r="G8414">
        <v>0</v>
      </c>
      <c r="H8414">
        <v>0</v>
      </c>
      <c r="L8414">
        <v>149.61101199999999</v>
      </c>
      <c r="R8414">
        <v>164.572112</v>
      </c>
      <c r="S8414" t="s">
        <v>90</v>
      </c>
      <c r="T8414" s="297">
        <v>46311.754166666666</v>
      </c>
    </row>
    <row r="8415" spans="1:20" x14ac:dyDescent="0.35">
      <c r="A8415" t="s">
        <v>124</v>
      </c>
      <c r="B8415" t="s">
        <v>125</v>
      </c>
      <c r="C8415" t="s">
        <v>93</v>
      </c>
      <c r="D8415" s="29">
        <v>46401</v>
      </c>
      <c r="E8415">
        <v>0</v>
      </c>
      <c r="F8415">
        <v>0</v>
      </c>
      <c r="G8415">
        <v>0</v>
      </c>
      <c r="H8415">
        <v>0</v>
      </c>
      <c r="L8415">
        <v>149.61101199999999</v>
      </c>
      <c r="R8415">
        <v>164.572112</v>
      </c>
      <c r="S8415" t="s">
        <v>90</v>
      </c>
      <c r="T8415" s="297">
        <v>46311.754166666666</v>
      </c>
    </row>
    <row r="8416" spans="1:20" x14ac:dyDescent="0.35">
      <c r="A8416" t="s">
        <v>124</v>
      </c>
      <c r="B8416" t="s">
        <v>125</v>
      </c>
      <c r="C8416" t="s">
        <v>93</v>
      </c>
      <c r="D8416" s="29">
        <v>46402</v>
      </c>
      <c r="E8416">
        <v>0</v>
      </c>
      <c r="F8416">
        <v>0</v>
      </c>
      <c r="G8416">
        <v>0</v>
      </c>
      <c r="H8416">
        <v>0</v>
      </c>
      <c r="L8416">
        <v>149.61101199999999</v>
      </c>
      <c r="R8416">
        <v>164.572112</v>
      </c>
      <c r="S8416" t="s">
        <v>90</v>
      </c>
      <c r="T8416" s="297">
        <v>46311.754166666666</v>
      </c>
    </row>
    <row r="8417" spans="1:20" x14ac:dyDescent="0.35">
      <c r="A8417" t="s">
        <v>124</v>
      </c>
      <c r="B8417" t="s">
        <v>125</v>
      </c>
      <c r="C8417" t="s">
        <v>93</v>
      </c>
      <c r="D8417" s="29">
        <v>46403</v>
      </c>
      <c r="E8417">
        <v>0</v>
      </c>
      <c r="F8417">
        <v>0</v>
      </c>
      <c r="G8417">
        <v>0</v>
      </c>
      <c r="H8417">
        <v>0</v>
      </c>
      <c r="L8417">
        <v>149.61101199999999</v>
      </c>
      <c r="R8417">
        <v>164.572112</v>
      </c>
      <c r="S8417" t="s">
        <v>90</v>
      </c>
      <c r="T8417" s="297">
        <v>46311.754166666666</v>
      </c>
    </row>
    <row r="8418" spans="1:20" x14ac:dyDescent="0.35">
      <c r="A8418" t="s">
        <v>124</v>
      </c>
      <c r="B8418" t="s">
        <v>125</v>
      </c>
      <c r="C8418" t="s">
        <v>93</v>
      </c>
      <c r="D8418" s="29">
        <v>46404</v>
      </c>
      <c r="E8418">
        <v>0</v>
      </c>
      <c r="F8418">
        <v>0</v>
      </c>
      <c r="G8418">
        <v>0</v>
      </c>
      <c r="H8418">
        <v>0</v>
      </c>
      <c r="L8418">
        <v>149.61101199999999</v>
      </c>
      <c r="R8418">
        <v>164.572112</v>
      </c>
      <c r="S8418" t="s">
        <v>90</v>
      </c>
      <c r="T8418" s="297">
        <v>46311.754166666666</v>
      </c>
    </row>
    <row r="8419" spans="1:20" x14ac:dyDescent="0.35">
      <c r="A8419" t="s">
        <v>124</v>
      </c>
      <c r="B8419" t="s">
        <v>125</v>
      </c>
      <c r="C8419" t="s">
        <v>93</v>
      </c>
      <c r="D8419" s="29">
        <v>46405</v>
      </c>
      <c r="E8419">
        <v>0</v>
      </c>
      <c r="F8419">
        <v>0</v>
      </c>
      <c r="G8419">
        <v>0</v>
      </c>
      <c r="H8419">
        <v>0</v>
      </c>
      <c r="L8419">
        <v>149.61101199999999</v>
      </c>
      <c r="R8419">
        <v>164.572112</v>
      </c>
      <c r="S8419" t="s">
        <v>90</v>
      </c>
      <c r="T8419" s="297">
        <v>46311.754166666666</v>
      </c>
    </row>
    <row r="8420" spans="1:20" x14ac:dyDescent="0.35">
      <c r="A8420" t="s">
        <v>124</v>
      </c>
      <c r="B8420" t="s">
        <v>125</v>
      </c>
      <c r="C8420" t="s">
        <v>93</v>
      </c>
      <c r="D8420" s="29">
        <v>46406</v>
      </c>
      <c r="E8420">
        <v>0</v>
      </c>
      <c r="F8420">
        <v>0</v>
      </c>
      <c r="G8420">
        <v>0</v>
      </c>
      <c r="H8420">
        <v>0</v>
      </c>
      <c r="L8420">
        <v>149.61101199999999</v>
      </c>
      <c r="R8420">
        <v>164.572112</v>
      </c>
      <c r="S8420" t="s">
        <v>90</v>
      </c>
      <c r="T8420" s="297">
        <v>46311.754166666666</v>
      </c>
    </row>
    <row r="8421" spans="1:20" x14ac:dyDescent="0.35">
      <c r="A8421" t="s">
        <v>124</v>
      </c>
      <c r="B8421" t="s">
        <v>125</v>
      </c>
      <c r="C8421" t="s">
        <v>93</v>
      </c>
      <c r="D8421" s="29">
        <v>46407</v>
      </c>
      <c r="E8421">
        <v>0</v>
      </c>
      <c r="F8421">
        <v>0</v>
      </c>
      <c r="G8421">
        <v>0</v>
      </c>
      <c r="H8421">
        <v>0</v>
      </c>
      <c r="L8421">
        <v>149.61101199999999</v>
      </c>
      <c r="R8421">
        <v>164.572112</v>
      </c>
      <c r="S8421" t="s">
        <v>90</v>
      </c>
      <c r="T8421" s="297">
        <v>46311.754166666666</v>
      </c>
    </row>
    <row r="8422" spans="1:20" x14ac:dyDescent="0.35">
      <c r="A8422" t="s">
        <v>124</v>
      </c>
      <c r="B8422" t="s">
        <v>125</v>
      </c>
      <c r="C8422" t="s">
        <v>93</v>
      </c>
      <c r="D8422" s="29">
        <v>46408</v>
      </c>
      <c r="E8422">
        <v>0</v>
      </c>
      <c r="F8422">
        <v>0</v>
      </c>
      <c r="G8422">
        <v>0</v>
      </c>
      <c r="H8422">
        <v>0</v>
      </c>
      <c r="L8422">
        <v>149.61101199999999</v>
      </c>
      <c r="R8422">
        <v>164.572112</v>
      </c>
      <c r="S8422" t="s">
        <v>90</v>
      </c>
      <c r="T8422" s="297">
        <v>46311.754166666666</v>
      </c>
    </row>
    <row r="8423" spans="1:20" x14ac:dyDescent="0.35">
      <c r="A8423" t="s">
        <v>124</v>
      </c>
      <c r="B8423" t="s">
        <v>125</v>
      </c>
      <c r="C8423" t="s">
        <v>93</v>
      </c>
      <c r="D8423" s="29">
        <v>46409</v>
      </c>
      <c r="E8423">
        <v>0</v>
      </c>
      <c r="F8423">
        <v>0</v>
      </c>
      <c r="G8423">
        <v>0</v>
      </c>
      <c r="H8423">
        <v>0</v>
      </c>
      <c r="L8423">
        <v>149.61101199999999</v>
      </c>
      <c r="R8423">
        <v>164.572112</v>
      </c>
      <c r="S8423" t="s">
        <v>90</v>
      </c>
      <c r="T8423" s="297">
        <v>46311.754166666666</v>
      </c>
    </row>
    <row r="8424" spans="1:20" x14ac:dyDescent="0.35">
      <c r="A8424" t="s">
        <v>124</v>
      </c>
      <c r="B8424" t="s">
        <v>125</v>
      </c>
      <c r="C8424" t="s">
        <v>93</v>
      </c>
      <c r="D8424" s="29">
        <v>46410</v>
      </c>
      <c r="E8424">
        <v>0</v>
      </c>
      <c r="F8424">
        <v>0</v>
      </c>
      <c r="G8424">
        <v>0</v>
      </c>
      <c r="H8424">
        <v>0</v>
      </c>
      <c r="L8424">
        <v>149.61101199999999</v>
      </c>
      <c r="R8424">
        <v>164.572112</v>
      </c>
      <c r="S8424" t="s">
        <v>90</v>
      </c>
      <c r="T8424" s="297">
        <v>46311.754166666666</v>
      </c>
    </row>
    <row r="8425" spans="1:20" x14ac:dyDescent="0.35">
      <c r="A8425" t="s">
        <v>124</v>
      </c>
      <c r="B8425" t="s">
        <v>125</v>
      </c>
      <c r="C8425" t="s">
        <v>93</v>
      </c>
      <c r="D8425" s="29">
        <v>46411</v>
      </c>
      <c r="E8425">
        <v>0</v>
      </c>
      <c r="F8425">
        <v>0</v>
      </c>
      <c r="G8425">
        <v>0</v>
      </c>
      <c r="H8425">
        <v>0</v>
      </c>
      <c r="L8425">
        <v>149.61101199999999</v>
      </c>
      <c r="R8425">
        <v>164.572112</v>
      </c>
      <c r="S8425" t="s">
        <v>90</v>
      </c>
      <c r="T8425" s="297">
        <v>46311.754166666666</v>
      </c>
    </row>
    <row r="8426" spans="1:20" x14ac:dyDescent="0.35">
      <c r="A8426" t="s">
        <v>124</v>
      </c>
      <c r="B8426" t="s">
        <v>125</v>
      </c>
      <c r="C8426" t="s">
        <v>93</v>
      </c>
      <c r="D8426" s="29">
        <v>46412</v>
      </c>
      <c r="E8426">
        <v>0</v>
      </c>
      <c r="F8426">
        <v>0</v>
      </c>
      <c r="G8426">
        <v>0</v>
      </c>
      <c r="H8426">
        <v>0</v>
      </c>
      <c r="L8426">
        <v>149.61101199999999</v>
      </c>
      <c r="R8426">
        <v>164.572112</v>
      </c>
      <c r="S8426" t="s">
        <v>90</v>
      </c>
      <c r="T8426" s="297">
        <v>46311.754166666666</v>
      </c>
    </row>
    <row r="8427" spans="1:20" x14ac:dyDescent="0.35">
      <c r="A8427" t="s">
        <v>124</v>
      </c>
      <c r="B8427" t="s">
        <v>125</v>
      </c>
      <c r="C8427" t="s">
        <v>93</v>
      </c>
      <c r="D8427" s="29">
        <v>46413</v>
      </c>
      <c r="E8427">
        <v>0</v>
      </c>
      <c r="F8427">
        <v>0</v>
      </c>
      <c r="G8427">
        <v>0</v>
      </c>
      <c r="H8427">
        <v>0</v>
      </c>
      <c r="L8427">
        <v>149.61101199999999</v>
      </c>
      <c r="R8427">
        <v>164.572112</v>
      </c>
      <c r="S8427" t="s">
        <v>90</v>
      </c>
      <c r="T8427" s="297">
        <v>46311.754166666666</v>
      </c>
    </row>
    <row r="8428" spans="1:20" x14ac:dyDescent="0.35">
      <c r="A8428" t="s">
        <v>124</v>
      </c>
      <c r="B8428" t="s">
        <v>125</v>
      </c>
      <c r="C8428" t="s">
        <v>93</v>
      </c>
      <c r="D8428" s="29">
        <v>46414</v>
      </c>
      <c r="E8428">
        <v>0</v>
      </c>
      <c r="F8428">
        <v>0</v>
      </c>
      <c r="G8428">
        <v>0</v>
      </c>
      <c r="H8428">
        <v>0</v>
      </c>
      <c r="L8428">
        <v>149.61101199999999</v>
      </c>
      <c r="R8428">
        <v>164.572112</v>
      </c>
      <c r="S8428" t="s">
        <v>90</v>
      </c>
      <c r="T8428" s="297">
        <v>46311.754166666666</v>
      </c>
    </row>
    <row r="8429" spans="1:20" x14ac:dyDescent="0.35">
      <c r="A8429" t="s">
        <v>124</v>
      </c>
      <c r="B8429" t="s">
        <v>125</v>
      </c>
      <c r="C8429" t="s">
        <v>93</v>
      </c>
      <c r="D8429" s="29">
        <v>46415</v>
      </c>
      <c r="E8429">
        <v>0</v>
      </c>
      <c r="F8429">
        <v>0</v>
      </c>
      <c r="G8429">
        <v>0</v>
      </c>
      <c r="H8429">
        <v>0</v>
      </c>
      <c r="L8429">
        <v>149.61101199999999</v>
      </c>
      <c r="R8429">
        <v>164.572112</v>
      </c>
      <c r="S8429" t="s">
        <v>90</v>
      </c>
      <c r="T8429" s="297">
        <v>46311.754166666666</v>
      </c>
    </row>
    <row r="8430" spans="1:20" x14ac:dyDescent="0.35">
      <c r="A8430" t="s">
        <v>124</v>
      </c>
      <c r="B8430" t="s">
        <v>125</v>
      </c>
      <c r="C8430" t="s">
        <v>93</v>
      </c>
      <c r="D8430" s="29">
        <v>46416</v>
      </c>
      <c r="E8430">
        <v>0</v>
      </c>
      <c r="F8430">
        <v>0</v>
      </c>
      <c r="G8430">
        <v>0</v>
      </c>
      <c r="H8430">
        <v>0</v>
      </c>
      <c r="L8430">
        <v>149.61101199999999</v>
      </c>
      <c r="R8430">
        <v>164.572112</v>
      </c>
      <c r="S8430" t="s">
        <v>90</v>
      </c>
      <c r="T8430" s="297">
        <v>46311.754166666666</v>
      </c>
    </row>
    <row r="8431" spans="1:20" x14ac:dyDescent="0.35">
      <c r="A8431" t="s">
        <v>124</v>
      </c>
      <c r="B8431" t="s">
        <v>125</v>
      </c>
      <c r="C8431" t="s">
        <v>93</v>
      </c>
      <c r="D8431" s="29">
        <v>46417</v>
      </c>
      <c r="E8431">
        <v>0</v>
      </c>
      <c r="F8431">
        <v>0</v>
      </c>
      <c r="G8431">
        <v>0</v>
      </c>
      <c r="H8431">
        <v>0</v>
      </c>
      <c r="L8431">
        <v>149.61101199999999</v>
      </c>
      <c r="R8431">
        <v>164.572112</v>
      </c>
      <c r="S8431" t="s">
        <v>90</v>
      </c>
      <c r="T8431" s="297">
        <v>46311.754166666666</v>
      </c>
    </row>
    <row r="8432" spans="1:20" x14ac:dyDescent="0.35">
      <c r="A8432" t="s">
        <v>124</v>
      </c>
      <c r="B8432" t="s">
        <v>125</v>
      </c>
      <c r="C8432" t="s">
        <v>93</v>
      </c>
      <c r="D8432" s="29">
        <v>46418</v>
      </c>
      <c r="E8432">
        <v>0</v>
      </c>
      <c r="F8432">
        <v>0</v>
      </c>
      <c r="G8432">
        <v>0</v>
      </c>
      <c r="H8432">
        <v>0</v>
      </c>
      <c r="L8432">
        <v>149.61101199999999</v>
      </c>
      <c r="R8432">
        <v>164.572112</v>
      </c>
      <c r="S8432" t="s">
        <v>90</v>
      </c>
      <c r="T8432" s="297">
        <v>46311.754166666666</v>
      </c>
    </row>
    <row r="8433" spans="1:20" x14ac:dyDescent="0.35">
      <c r="A8433" t="s">
        <v>124</v>
      </c>
      <c r="B8433" t="s">
        <v>125</v>
      </c>
      <c r="C8433" t="s">
        <v>93</v>
      </c>
      <c r="D8433" s="29">
        <v>46419</v>
      </c>
      <c r="E8433">
        <v>0</v>
      </c>
      <c r="F8433">
        <v>0</v>
      </c>
      <c r="G8433">
        <v>0</v>
      </c>
      <c r="H8433">
        <v>0</v>
      </c>
      <c r="L8433">
        <v>149.61101199999999</v>
      </c>
      <c r="R8433">
        <v>164.572112</v>
      </c>
      <c r="S8433" t="s">
        <v>90</v>
      </c>
      <c r="T8433" s="297">
        <v>46311.754166666666</v>
      </c>
    </row>
    <row r="8434" spans="1:20" x14ac:dyDescent="0.35">
      <c r="A8434" t="s">
        <v>124</v>
      </c>
      <c r="B8434" t="s">
        <v>125</v>
      </c>
      <c r="C8434" t="s">
        <v>93</v>
      </c>
      <c r="D8434" s="29">
        <v>46420</v>
      </c>
      <c r="E8434">
        <v>0</v>
      </c>
      <c r="F8434">
        <v>0</v>
      </c>
      <c r="G8434">
        <v>0</v>
      </c>
      <c r="H8434">
        <v>0</v>
      </c>
      <c r="L8434">
        <v>149.61101199999999</v>
      </c>
      <c r="R8434">
        <v>164.572112</v>
      </c>
      <c r="S8434" t="s">
        <v>90</v>
      </c>
      <c r="T8434" s="297">
        <v>46311.754166666666</v>
      </c>
    </row>
    <row r="8435" spans="1:20" x14ac:dyDescent="0.35">
      <c r="A8435" t="s">
        <v>124</v>
      </c>
      <c r="B8435" t="s">
        <v>125</v>
      </c>
      <c r="C8435" t="s">
        <v>93</v>
      </c>
      <c r="D8435" s="29">
        <v>46421</v>
      </c>
      <c r="E8435">
        <v>0</v>
      </c>
      <c r="F8435">
        <v>0</v>
      </c>
      <c r="G8435">
        <v>0</v>
      </c>
      <c r="H8435">
        <v>0</v>
      </c>
      <c r="L8435">
        <v>149.61101199999999</v>
      </c>
      <c r="R8435">
        <v>164.572112</v>
      </c>
      <c r="S8435" t="s">
        <v>90</v>
      </c>
      <c r="T8435" s="297">
        <v>46311.754166666666</v>
      </c>
    </row>
    <row r="8436" spans="1:20" x14ac:dyDescent="0.35">
      <c r="A8436" t="s">
        <v>124</v>
      </c>
      <c r="B8436" t="s">
        <v>125</v>
      </c>
      <c r="C8436" t="s">
        <v>93</v>
      </c>
      <c r="D8436" s="29">
        <v>46422</v>
      </c>
      <c r="E8436">
        <v>0</v>
      </c>
      <c r="F8436">
        <v>0</v>
      </c>
      <c r="G8436">
        <v>0</v>
      </c>
      <c r="H8436">
        <v>0</v>
      </c>
      <c r="L8436">
        <v>149.61101199999999</v>
      </c>
      <c r="R8436">
        <v>164.572112</v>
      </c>
      <c r="S8436" t="s">
        <v>90</v>
      </c>
      <c r="T8436" s="297">
        <v>46311.754166666666</v>
      </c>
    </row>
    <row r="8437" spans="1:20" x14ac:dyDescent="0.35">
      <c r="A8437" t="s">
        <v>124</v>
      </c>
      <c r="B8437" t="s">
        <v>125</v>
      </c>
      <c r="C8437" t="s">
        <v>93</v>
      </c>
      <c r="D8437" s="29">
        <v>46423</v>
      </c>
      <c r="E8437">
        <v>0</v>
      </c>
      <c r="F8437">
        <v>0</v>
      </c>
      <c r="G8437">
        <v>0</v>
      </c>
      <c r="H8437">
        <v>0</v>
      </c>
      <c r="L8437">
        <v>149.61101199999999</v>
      </c>
      <c r="R8437">
        <v>164.572112</v>
      </c>
      <c r="S8437" t="s">
        <v>90</v>
      </c>
      <c r="T8437" s="297">
        <v>46311.754166666666</v>
      </c>
    </row>
    <row r="8438" spans="1:20" x14ac:dyDescent="0.35">
      <c r="A8438" t="s">
        <v>124</v>
      </c>
      <c r="B8438" t="s">
        <v>125</v>
      </c>
      <c r="C8438" t="s">
        <v>93</v>
      </c>
      <c r="D8438" s="29">
        <v>46424</v>
      </c>
      <c r="E8438">
        <v>0</v>
      </c>
      <c r="F8438">
        <v>0</v>
      </c>
      <c r="G8438">
        <v>0</v>
      </c>
      <c r="H8438">
        <v>0</v>
      </c>
      <c r="L8438">
        <v>149.61101199999999</v>
      </c>
      <c r="R8438">
        <v>164.572112</v>
      </c>
      <c r="S8438" t="s">
        <v>90</v>
      </c>
      <c r="T8438" s="297">
        <v>46311.754166666666</v>
      </c>
    </row>
    <row r="8439" spans="1:20" x14ac:dyDescent="0.35">
      <c r="A8439" t="s">
        <v>124</v>
      </c>
      <c r="B8439" t="s">
        <v>125</v>
      </c>
      <c r="C8439" t="s">
        <v>93</v>
      </c>
      <c r="D8439" s="29">
        <v>46425</v>
      </c>
      <c r="E8439">
        <v>0</v>
      </c>
      <c r="F8439">
        <v>0</v>
      </c>
      <c r="G8439">
        <v>0</v>
      </c>
      <c r="H8439">
        <v>0</v>
      </c>
      <c r="L8439">
        <v>149.61101199999999</v>
      </c>
      <c r="R8439">
        <v>164.572112</v>
      </c>
      <c r="S8439" t="s">
        <v>90</v>
      </c>
      <c r="T8439" s="297">
        <v>46311.754166666666</v>
      </c>
    </row>
    <row r="8440" spans="1:20" x14ac:dyDescent="0.35">
      <c r="A8440" t="s">
        <v>124</v>
      </c>
      <c r="B8440" t="s">
        <v>125</v>
      </c>
      <c r="C8440" t="s">
        <v>93</v>
      </c>
      <c r="D8440" s="29">
        <v>46426</v>
      </c>
      <c r="E8440">
        <v>0</v>
      </c>
      <c r="F8440">
        <v>0</v>
      </c>
      <c r="G8440">
        <v>0</v>
      </c>
      <c r="H8440">
        <v>0</v>
      </c>
      <c r="L8440">
        <v>149.61101199999999</v>
      </c>
      <c r="R8440">
        <v>164.572112</v>
      </c>
      <c r="S8440" t="s">
        <v>90</v>
      </c>
      <c r="T8440" s="297">
        <v>46311.754166666666</v>
      </c>
    </row>
    <row r="8441" spans="1:20" x14ac:dyDescent="0.35">
      <c r="A8441" t="s">
        <v>124</v>
      </c>
      <c r="B8441" t="s">
        <v>125</v>
      </c>
      <c r="C8441" t="s">
        <v>93</v>
      </c>
      <c r="D8441" s="29">
        <v>46427</v>
      </c>
      <c r="E8441">
        <v>0</v>
      </c>
      <c r="F8441">
        <v>0</v>
      </c>
      <c r="G8441">
        <v>0</v>
      </c>
      <c r="H8441">
        <v>0</v>
      </c>
      <c r="L8441">
        <v>149.61101199999999</v>
      </c>
      <c r="R8441">
        <v>164.572112</v>
      </c>
      <c r="S8441" t="s">
        <v>90</v>
      </c>
      <c r="T8441" s="297">
        <v>46311.754166666666</v>
      </c>
    </row>
    <row r="8442" spans="1:20" x14ac:dyDescent="0.35">
      <c r="A8442" t="s">
        <v>124</v>
      </c>
      <c r="B8442" t="s">
        <v>125</v>
      </c>
      <c r="C8442" t="s">
        <v>93</v>
      </c>
      <c r="D8442" s="29">
        <v>46428</v>
      </c>
      <c r="E8442">
        <v>0</v>
      </c>
      <c r="F8442">
        <v>0</v>
      </c>
      <c r="G8442">
        <v>0</v>
      </c>
      <c r="H8442">
        <v>0</v>
      </c>
      <c r="L8442">
        <v>149.61101199999999</v>
      </c>
      <c r="R8442">
        <v>164.572112</v>
      </c>
      <c r="S8442" t="s">
        <v>90</v>
      </c>
      <c r="T8442" s="297">
        <v>46311.754166666666</v>
      </c>
    </row>
    <row r="8443" spans="1:20" x14ac:dyDescent="0.35">
      <c r="A8443" t="s">
        <v>124</v>
      </c>
      <c r="B8443" t="s">
        <v>125</v>
      </c>
      <c r="C8443" t="s">
        <v>93</v>
      </c>
      <c r="D8443" s="29">
        <v>46429</v>
      </c>
      <c r="E8443">
        <v>0</v>
      </c>
      <c r="F8443">
        <v>0</v>
      </c>
      <c r="G8443">
        <v>0</v>
      </c>
      <c r="H8443">
        <v>0</v>
      </c>
      <c r="L8443">
        <v>149.61101199999999</v>
      </c>
      <c r="R8443">
        <v>164.572112</v>
      </c>
      <c r="S8443" t="s">
        <v>90</v>
      </c>
      <c r="T8443" s="297">
        <v>46311.754166666666</v>
      </c>
    </row>
    <row r="8444" spans="1:20" x14ac:dyDescent="0.35">
      <c r="A8444" t="s">
        <v>124</v>
      </c>
      <c r="B8444" t="s">
        <v>125</v>
      </c>
      <c r="C8444" t="s">
        <v>93</v>
      </c>
      <c r="D8444" s="29">
        <v>46430</v>
      </c>
      <c r="E8444">
        <v>0</v>
      </c>
      <c r="F8444">
        <v>0</v>
      </c>
      <c r="G8444">
        <v>0</v>
      </c>
      <c r="H8444">
        <v>0</v>
      </c>
      <c r="L8444">
        <v>149.61101199999999</v>
      </c>
      <c r="R8444">
        <v>164.572112</v>
      </c>
      <c r="S8444" t="s">
        <v>90</v>
      </c>
      <c r="T8444" s="297">
        <v>46311.754166666666</v>
      </c>
    </row>
    <row r="8445" spans="1:20" x14ac:dyDescent="0.35">
      <c r="A8445" t="s">
        <v>124</v>
      </c>
      <c r="B8445" t="s">
        <v>125</v>
      </c>
      <c r="C8445" t="s">
        <v>93</v>
      </c>
      <c r="D8445" s="29">
        <v>46431</v>
      </c>
      <c r="E8445">
        <v>0</v>
      </c>
      <c r="F8445">
        <v>0</v>
      </c>
      <c r="G8445">
        <v>0</v>
      </c>
      <c r="H8445">
        <v>0</v>
      </c>
      <c r="L8445">
        <v>149.61101199999999</v>
      </c>
      <c r="R8445">
        <v>164.572112</v>
      </c>
      <c r="S8445" t="s">
        <v>90</v>
      </c>
      <c r="T8445" s="297">
        <v>46311.754166666666</v>
      </c>
    </row>
    <row r="8446" spans="1:20" x14ac:dyDescent="0.35">
      <c r="A8446" t="s">
        <v>124</v>
      </c>
      <c r="B8446" t="s">
        <v>125</v>
      </c>
      <c r="C8446" t="s">
        <v>93</v>
      </c>
      <c r="D8446" s="29">
        <v>46432</v>
      </c>
      <c r="E8446">
        <v>0</v>
      </c>
      <c r="F8446">
        <v>0</v>
      </c>
      <c r="G8446">
        <v>0</v>
      </c>
      <c r="H8446">
        <v>0</v>
      </c>
      <c r="L8446">
        <v>149.61101199999999</v>
      </c>
      <c r="R8446">
        <v>164.572112</v>
      </c>
      <c r="S8446" t="s">
        <v>90</v>
      </c>
      <c r="T8446" s="297">
        <v>46311.754166666666</v>
      </c>
    </row>
    <row r="8447" spans="1:20" x14ac:dyDescent="0.35">
      <c r="A8447" t="s">
        <v>124</v>
      </c>
      <c r="B8447" t="s">
        <v>125</v>
      </c>
      <c r="C8447" t="s">
        <v>93</v>
      </c>
      <c r="D8447" s="29">
        <v>46433</v>
      </c>
      <c r="E8447">
        <v>0</v>
      </c>
      <c r="F8447">
        <v>0</v>
      </c>
      <c r="G8447">
        <v>0</v>
      </c>
      <c r="H8447">
        <v>0</v>
      </c>
      <c r="L8447">
        <v>149.61101199999999</v>
      </c>
      <c r="R8447">
        <v>164.572112</v>
      </c>
      <c r="S8447" t="s">
        <v>90</v>
      </c>
      <c r="T8447" s="297">
        <v>46311.754166666666</v>
      </c>
    </row>
    <row r="8448" spans="1:20" x14ac:dyDescent="0.35">
      <c r="A8448" t="s">
        <v>124</v>
      </c>
      <c r="B8448" t="s">
        <v>125</v>
      </c>
      <c r="C8448" t="s">
        <v>93</v>
      </c>
      <c r="D8448" s="29">
        <v>46434</v>
      </c>
      <c r="E8448">
        <v>0</v>
      </c>
      <c r="F8448">
        <v>0</v>
      </c>
      <c r="G8448">
        <v>0</v>
      </c>
      <c r="H8448">
        <v>0</v>
      </c>
      <c r="L8448">
        <v>149.61101199999999</v>
      </c>
      <c r="R8448">
        <v>164.572112</v>
      </c>
      <c r="S8448" t="s">
        <v>90</v>
      </c>
      <c r="T8448" s="297">
        <v>46311.754166666666</v>
      </c>
    </row>
    <row r="8449" spans="1:20" x14ac:dyDescent="0.35">
      <c r="A8449" t="s">
        <v>124</v>
      </c>
      <c r="B8449" t="s">
        <v>125</v>
      </c>
      <c r="C8449" t="s">
        <v>93</v>
      </c>
      <c r="D8449" s="29">
        <v>46435</v>
      </c>
      <c r="E8449">
        <v>0</v>
      </c>
      <c r="F8449">
        <v>0</v>
      </c>
      <c r="G8449">
        <v>0</v>
      </c>
      <c r="H8449">
        <v>0</v>
      </c>
      <c r="L8449">
        <v>149.61101199999999</v>
      </c>
      <c r="R8449">
        <v>164.572112</v>
      </c>
      <c r="S8449" t="s">
        <v>90</v>
      </c>
      <c r="T8449" s="297">
        <v>46311.754166666666</v>
      </c>
    </row>
    <row r="8450" spans="1:20" x14ac:dyDescent="0.35">
      <c r="A8450" t="s">
        <v>124</v>
      </c>
      <c r="B8450" t="s">
        <v>125</v>
      </c>
      <c r="C8450" t="s">
        <v>93</v>
      </c>
      <c r="D8450" s="29">
        <v>46436</v>
      </c>
      <c r="E8450">
        <v>0</v>
      </c>
      <c r="F8450">
        <v>0</v>
      </c>
      <c r="G8450">
        <v>0</v>
      </c>
      <c r="H8450">
        <v>0</v>
      </c>
      <c r="L8450">
        <v>149.61101199999999</v>
      </c>
      <c r="R8450">
        <v>164.572112</v>
      </c>
      <c r="S8450" t="s">
        <v>90</v>
      </c>
      <c r="T8450" s="297">
        <v>46311.754166666666</v>
      </c>
    </row>
    <row r="8451" spans="1:20" x14ac:dyDescent="0.35">
      <c r="A8451" t="s">
        <v>124</v>
      </c>
      <c r="B8451" t="s">
        <v>125</v>
      </c>
      <c r="C8451" t="s">
        <v>93</v>
      </c>
      <c r="D8451" s="29">
        <v>46437</v>
      </c>
      <c r="E8451">
        <v>0</v>
      </c>
      <c r="F8451">
        <v>0</v>
      </c>
      <c r="G8451">
        <v>0</v>
      </c>
      <c r="H8451">
        <v>0</v>
      </c>
      <c r="L8451">
        <v>149.61101199999999</v>
      </c>
      <c r="R8451">
        <v>164.572112</v>
      </c>
      <c r="S8451" t="s">
        <v>90</v>
      </c>
      <c r="T8451" s="297">
        <v>46311.754166666666</v>
      </c>
    </row>
    <row r="8452" spans="1:20" x14ac:dyDescent="0.35">
      <c r="A8452" t="s">
        <v>124</v>
      </c>
      <c r="B8452" t="s">
        <v>125</v>
      </c>
      <c r="C8452" t="s">
        <v>93</v>
      </c>
      <c r="D8452" s="29">
        <v>46438</v>
      </c>
      <c r="E8452">
        <v>0</v>
      </c>
      <c r="F8452">
        <v>0</v>
      </c>
      <c r="G8452">
        <v>0</v>
      </c>
      <c r="H8452">
        <v>0</v>
      </c>
      <c r="L8452">
        <v>149.61101199999999</v>
      </c>
      <c r="R8452">
        <v>164.572112</v>
      </c>
      <c r="S8452" t="s">
        <v>90</v>
      </c>
      <c r="T8452" s="297">
        <v>46311.754166666666</v>
      </c>
    </row>
    <row r="8453" spans="1:20" x14ac:dyDescent="0.35">
      <c r="A8453" t="s">
        <v>124</v>
      </c>
      <c r="B8453" t="s">
        <v>125</v>
      </c>
      <c r="C8453" t="s">
        <v>93</v>
      </c>
      <c r="D8453" s="29">
        <v>46439</v>
      </c>
      <c r="E8453">
        <v>0</v>
      </c>
      <c r="F8453">
        <v>0</v>
      </c>
      <c r="G8453">
        <v>0</v>
      </c>
      <c r="H8453">
        <v>0</v>
      </c>
      <c r="L8453">
        <v>149.61101199999999</v>
      </c>
      <c r="R8453">
        <v>164.572112</v>
      </c>
      <c r="S8453" t="s">
        <v>90</v>
      </c>
      <c r="T8453" s="297">
        <v>46311.754166666666</v>
      </c>
    </row>
    <row r="8454" spans="1:20" x14ac:dyDescent="0.35">
      <c r="A8454" t="s">
        <v>124</v>
      </c>
      <c r="B8454" t="s">
        <v>125</v>
      </c>
      <c r="C8454" t="s">
        <v>93</v>
      </c>
      <c r="D8454" s="29">
        <v>46440</v>
      </c>
      <c r="E8454">
        <v>0</v>
      </c>
      <c r="F8454">
        <v>0</v>
      </c>
      <c r="G8454">
        <v>0</v>
      </c>
      <c r="H8454">
        <v>0</v>
      </c>
      <c r="L8454">
        <v>149.61101199999999</v>
      </c>
      <c r="R8454">
        <v>164.572112</v>
      </c>
      <c r="S8454" t="s">
        <v>90</v>
      </c>
      <c r="T8454" s="297">
        <v>46311.754166666666</v>
      </c>
    </row>
    <row r="8455" spans="1:20" x14ac:dyDescent="0.35">
      <c r="A8455" t="s">
        <v>124</v>
      </c>
      <c r="B8455" t="s">
        <v>125</v>
      </c>
      <c r="C8455" t="s">
        <v>93</v>
      </c>
      <c r="D8455" s="29">
        <v>46441</v>
      </c>
      <c r="E8455">
        <v>0</v>
      </c>
      <c r="F8455">
        <v>0</v>
      </c>
      <c r="G8455">
        <v>0</v>
      </c>
      <c r="H8455">
        <v>0</v>
      </c>
      <c r="L8455">
        <v>149.61101199999999</v>
      </c>
      <c r="R8455">
        <v>164.572112</v>
      </c>
      <c r="S8455" t="s">
        <v>90</v>
      </c>
      <c r="T8455" s="297">
        <v>46311.754166666666</v>
      </c>
    </row>
    <row r="8456" spans="1:20" x14ac:dyDescent="0.35">
      <c r="A8456" t="s">
        <v>124</v>
      </c>
      <c r="B8456" t="s">
        <v>125</v>
      </c>
      <c r="C8456" t="s">
        <v>93</v>
      </c>
      <c r="D8456" s="29">
        <v>46442</v>
      </c>
      <c r="E8456">
        <v>0</v>
      </c>
      <c r="F8456">
        <v>0</v>
      </c>
      <c r="G8456">
        <v>0</v>
      </c>
      <c r="H8456">
        <v>0</v>
      </c>
      <c r="L8456">
        <v>149.61101199999999</v>
      </c>
      <c r="R8456">
        <v>164.572112</v>
      </c>
      <c r="S8456" t="s">
        <v>90</v>
      </c>
      <c r="T8456" s="297">
        <v>46311.754166666666</v>
      </c>
    </row>
    <row r="8457" spans="1:20" x14ac:dyDescent="0.35">
      <c r="A8457" t="s">
        <v>124</v>
      </c>
      <c r="B8457" t="s">
        <v>125</v>
      </c>
      <c r="C8457" t="s">
        <v>93</v>
      </c>
      <c r="D8457" s="29">
        <v>46443</v>
      </c>
      <c r="E8457">
        <v>0</v>
      </c>
      <c r="F8457">
        <v>0</v>
      </c>
      <c r="G8457">
        <v>0</v>
      </c>
      <c r="H8457">
        <v>0</v>
      </c>
      <c r="L8457">
        <v>149.61101199999999</v>
      </c>
      <c r="R8457">
        <v>164.572112</v>
      </c>
      <c r="S8457" t="s">
        <v>90</v>
      </c>
      <c r="T8457" s="297">
        <v>46311.754166666666</v>
      </c>
    </row>
    <row r="8458" spans="1:20" x14ac:dyDescent="0.35">
      <c r="A8458" t="s">
        <v>124</v>
      </c>
      <c r="B8458" t="s">
        <v>125</v>
      </c>
      <c r="C8458" t="s">
        <v>93</v>
      </c>
      <c r="D8458" s="29">
        <v>46444</v>
      </c>
      <c r="E8458">
        <v>0</v>
      </c>
      <c r="F8458">
        <v>0</v>
      </c>
      <c r="G8458">
        <v>0</v>
      </c>
      <c r="H8458">
        <v>0</v>
      </c>
      <c r="L8458">
        <v>149.61101199999999</v>
      </c>
      <c r="R8458">
        <v>164.572112</v>
      </c>
      <c r="S8458" t="s">
        <v>90</v>
      </c>
      <c r="T8458" s="297">
        <v>46311.754166666666</v>
      </c>
    </row>
    <row r="8459" spans="1:20" x14ac:dyDescent="0.35">
      <c r="A8459" t="s">
        <v>124</v>
      </c>
      <c r="B8459" t="s">
        <v>125</v>
      </c>
      <c r="C8459" t="s">
        <v>93</v>
      </c>
      <c r="D8459" s="29">
        <v>46445</v>
      </c>
      <c r="E8459">
        <v>0</v>
      </c>
      <c r="F8459">
        <v>0</v>
      </c>
      <c r="G8459">
        <v>0</v>
      </c>
      <c r="H8459">
        <v>0</v>
      </c>
      <c r="L8459">
        <v>149.61101199999999</v>
      </c>
      <c r="R8459">
        <v>164.572112</v>
      </c>
      <c r="S8459" t="s">
        <v>90</v>
      </c>
      <c r="T8459" s="297">
        <v>46311.754166666666</v>
      </c>
    </row>
    <row r="8460" spans="1:20" x14ac:dyDescent="0.35">
      <c r="A8460" t="s">
        <v>124</v>
      </c>
      <c r="B8460" t="s">
        <v>125</v>
      </c>
      <c r="C8460" t="s">
        <v>93</v>
      </c>
      <c r="D8460" s="29">
        <v>46446</v>
      </c>
      <c r="E8460">
        <v>0</v>
      </c>
      <c r="F8460">
        <v>0</v>
      </c>
      <c r="G8460">
        <v>0</v>
      </c>
      <c r="H8460">
        <v>0</v>
      </c>
      <c r="L8460">
        <v>149.61101199999999</v>
      </c>
      <c r="R8460">
        <v>164.572112</v>
      </c>
      <c r="S8460" t="s">
        <v>90</v>
      </c>
      <c r="T8460" s="297">
        <v>46311.754166666666</v>
      </c>
    </row>
    <row r="8461" spans="1:20" x14ac:dyDescent="0.35">
      <c r="A8461" t="s">
        <v>124</v>
      </c>
      <c r="B8461" t="s">
        <v>125</v>
      </c>
      <c r="C8461" t="s">
        <v>93</v>
      </c>
      <c r="D8461" s="29">
        <v>46447</v>
      </c>
      <c r="E8461">
        <v>0</v>
      </c>
      <c r="F8461">
        <v>0</v>
      </c>
      <c r="G8461">
        <v>0</v>
      </c>
      <c r="H8461">
        <v>0</v>
      </c>
      <c r="L8461">
        <v>149.61101199999999</v>
      </c>
      <c r="R8461">
        <v>164.572112</v>
      </c>
      <c r="S8461" t="s">
        <v>90</v>
      </c>
      <c r="T8461" s="297">
        <v>46311.754166666666</v>
      </c>
    </row>
    <row r="8462" spans="1:20" x14ac:dyDescent="0.35">
      <c r="A8462" t="s">
        <v>124</v>
      </c>
      <c r="B8462" t="s">
        <v>125</v>
      </c>
      <c r="C8462" t="s">
        <v>93</v>
      </c>
      <c r="D8462" s="29">
        <v>46448</v>
      </c>
      <c r="E8462">
        <v>0</v>
      </c>
      <c r="F8462">
        <v>0</v>
      </c>
      <c r="G8462">
        <v>0</v>
      </c>
      <c r="H8462">
        <v>0</v>
      </c>
      <c r="L8462">
        <v>149.61101199999999</v>
      </c>
      <c r="R8462">
        <v>164.572112</v>
      </c>
      <c r="S8462" t="s">
        <v>90</v>
      </c>
      <c r="T8462" s="297">
        <v>46311.754166666666</v>
      </c>
    </row>
    <row r="8463" spans="1:20" x14ac:dyDescent="0.35">
      <c r="A8463" t="s">
        <v>124</v>
      </c>
      <c r="B8463" t="s">
        <v>125</v>
      </c>
      <c r="C8463" t="s">
        <v>93</v>
      </c>
      <c r="D8463" s="29">
        <v>46449</v>
      </c>
      <c r="E8463">
        <v>0</v>
      </c>
      <c r="F8463">
        <v>0</v>
      </c>
      <c r="G8463">
        <v>0</v>
      </c>
      <c r="H8463">
        <v>0</v>
      </c>
      <c r="L8463">
        <v>149.61101199999999</v>
      </c>
      <c r="R8463">
        <v>164.572112</v>
      </c>
      <c r="S8463" t="s">
        <v>90</v>
      </c>
      <c r="T8463" s="297">
        <v>46311.754166666666</v>
      </c>
    </row>
    <row r="8464" spans="1:20" x14ac:dyDescent="0.35">
      <c r="A8464" t="s">
        <v>124</v>
      </c>
      <c r="B8464" t="s">
        <v>125</v>
      </c>
      <c r="C8464" t="s">
        <v>93</v>
      </c>
      <c r="D8464" s="29">
        <v>46450</v>
      </c>
      <c r="E8464">
        <v>0</v>
      </c>
      <c r="F8464">
        <v>0</v>
      </c>
      <c r="G8464">
        <v>0</v>
      </c>
      <c r="H8464">
        <v>0</v>
      </c>
      <c r="L8464">
        <v>149.61101199999999</v>
      </c>
      <c r="R8464">
        <v>164.572112</v>
      </c>
      <c r="S8464" t="s">
        <v>90</v>
      </c>
      <c r="T8464" s="297">
        <v>46311.754166666666</v>
      </c>
    </row>
    <row r="8465" spans="1:20" x14ac:dyDescent="0.35">
      <c r="A8465" t="s">
        <v>124</v>
      </c>
      <c r="B8465" t="s">
        <v>125</v>
      </c>
      <c r="C8465" t="s">
        <v>93</v>
      </c>
      <c r="D8465" s="29">
        <v>46451</v>
      </c>
      <c r="E8465">
        <v>0</v>
      </c>
      <c r="F8465">
        <v>0</v>
      </c>
      <c r="G8465">
        <v>0</v>
      </c>
      <c r="H8465">
        <v>0</v>
      </c>
      <c r="L8465">
        <v>149.61101199999999</v>
      </c>
      <c r="R8465">
        <v>164.572112</v>
      </c>
      <c r="S8465" t="s">
        <v>90</v>
      </c>
      <c r="T8465" s="297">
        <v>46311.754166666666</v>
      </c>
    </row>
    <row r="8466" spans="1:20" x14ac:dyDescent="0.35">
      <c r="A8466" t="s">
        <v>124</v>
      </c>
      <c r="B8466" t="s">
        <v>125</v>
      </c>
      <c r="C8466" t="s">
        <v>93</v>
      </c>
      <c r="D8466" s="29">
        <v>46452</v>
      </c>
      <c r="E8466">
        <v>0</v>
      </c>
      <c r="F8466">
        <v>0</v>
      </c>
      <c r="G8466">
        <v>0</v>
      </c>
      <c r="H8466">
        <v>0</v>
      </c>
      <c r="L8466">
        <v>149.61101199999999</v>
      </c>
      <c r="R8466">
        <v>164.572112</v>
      </c>
      <c r="S8466" t="s">
        <v>90</v>
      </c>
      <c r="T8466" s="297">
        <v>46311.754166666666</v>
      </c>
    </row>
    <row r="8467" spans="1:20" x14ac:dyDescent="0.35">
      <c r="A8467" t="s">
        <v>124</v>
      </c>
      <c r="B8467" t="s">
        <v>125</v>
      </c>
      <c r="C8467" t="s">
        <v>93</v>
      </c>
      <c r="D8467" s="29">
        <v>46453</v>
      </c>
      <c r="E8467">
        <v>0</v>
      </c>
      <c r="F8467">
        <v>0</v>
      </c>
      <c r="G8467">
        <v>0</v>
      </c>
      <c r="H8467">
        <v>0</v>
      </c>
      <c r="L8467">
        <v>149.61101199999999</v>
      </c>
      <c r="R8467">
        <v>164.572112</v>
      </c>
      <c r="S8467" t="s">
        <v>90</v>
      </c>
      <c r="T8467" s="297">
        <v>46311.754166666666</v>
      </c>
    </row>
    <row r="8468" spans="1:20" x14ac:dyDescent="0.35">
      <c r="A8468" t="s">
        <v>124</v>
      </c>
      <c r="B8468" t="s">
        <v>125</v>
      </c>
      <c r="C8468" t="s">
        <v>93</v>
      </c>
      <c r="D8468" s="29">
        <v>46454</v>
      </c>
      <c r="E8468">
        <v>0</v>
      </c>
      <c r="F8468">
        <v>0</v>
      </c>
      <c r="G8468">
        <v>0</v>
      </c>
      <c r="H8468">
        <v>0</v>
      </c>
      <c r="L8468">
        <v>149.61101199999999</v>
      </c>
      <c r="R8468">
        <v>164.572112</v>
      </c>
      <c r="S8468" t="s">
        <v>90</v>
      </c>
      <c r="T8468" s="297">
        <v>46311.754166666666</v>
      </c>
    </row>
    <row r="8469" spans="1:20" x14ac:dyDescent="0.35">
      <c r="A8469" t="s">
        <v>124</v>
      </c>
      <c r="B8469" t="s">
        <v>125</v>
      </c>
      <c r="C8469" t="s">
        <v>93</v>
      </c>
      <c r="D8469" s="29">
        <v>46455</v>
      </c>
      <c r="E8469">
        <v>0</v>
      </c>
      <c r="F8469">
        <v>0</v>
      </c>
      <c r="G8469">
        <v>0</v>
      </c>
      <c r="H8469">
        <v>0</v>
      </c>
      <c r="L8469">
        <v>149.61101199999999</v>
      </c>
      <c r="R8469">
        <v>164.572112</v>
      </c>
      <c r="S8469" t="s">
        <v>90</v>
      </c>
      <c r="T8469" s="297">
        <v>46311.754166666666</v>
      </c>
    </row>
    <row r="8470" spans="1:20" x14ac:dyDescent="0.35">
      <c r="A8470" t="s">
        <v>124</v>
      </c>
      <c r="B8470" t="s">
        <v>125</v>
      </c>
      <c r="C8470" t="s">
        <v>93</v>
      </c>
      <c r="D8470" s="29">
        <v>46456</v>
      </c>
      <c r="E8470">
        <v>0</v>
      </c>
      <c r="F8470">
        <v>0</v>
      </c>
      <c r="G8470">
        <v>0</v>
      </c>
      <c r="H8470">
        <v>0</v>
      </c>
      <c r="L8470">
        <v>149.61101199999999</v>
      </c>
      <c r="R8470">
        <v>164.572112</v>
      </c>
      <c r="S8470" t="s">
        <v>90</v>
      </c>
      <c r="T8470" s="297">
        <v>46311.754166666666</v>
      </c>
    </row>
    <row r="8471" spans="1:20" x14ac:dyDescent="0.35">
      <c r="A8471" t="s">
        <v>124</v>
      </c>
      <c r="B8471" t="s">
        <v>125</v>
      </c>
      <c r="C8471" t="s">
        <v>93</v>
      </c>
      <c r="D8471" s="29">
        <v>46457</v>
      </c>
      <c r="E8471">
        <v>0</v>
      </c>
      <c r="F8471">
        <v>0</v>
      </c>
      <c r="G8471">
        <v>0</v>
      </c>
      <c r="H8471">
        <v>0</v>
      </c>
      <c r="L8471">
        <v>149.61101199999999</v>
      </c>
      <c r="R8471">
        <v>164.572112</v>
      </c>
      <c r="S8471" t="s">
        <v>90</v>
      </c>
      <c r="T8471" s="297">
        <v>46311.754166666666</v>
      </c>
    </row>
    <row r="8472" spans="1:20" x14ac:dyDescent="0.35">
      <c r="A8472" t="s">
        <v>124</v>
      </c>
      <c r="B8472" t="s">
        <v>125</v>
      </c>
      <c r="C8472" t="s">
        <v>93</v>
      </c>
      <c r="D8472" s="29">
        <v>46458</v>
      </c>
      <c r="E8472">
        <v>0</v>
      </c>
      <c r="F8472">
        <v>0</v>
      </c>
      <c r="G8472">
        <v>0</v>
      </c>
      <c r="H8472">
        <v>0</v>
      </c>
      <c r="L8472">
        <v>149.61101199999999</v>
      </c>
      <c r="R8472">
        <v>164.572112</v>
      </c>
      <c r="S8472" t="s">
        <v>90</v>
      </c>
      <c r="T8472" s="297">
        <v>46311.754166666666</v>
      </c>
    </row>
    <row r="8473" spans="1:20" x14ac:dyDescent="0.35">
      <c r="A8473" t="s">
        <v>124</v>
      </c>
      <c r="B8473" t="s">
        <v>125</v>
      </c>
      <c r="C8473" t="s">
        <v>93</v>
      </c>
      <c r="D8473" s="29">
        <v>46459</v>
      </c>
      <c r="E8473">
        <v>0</v>
      </c>
      <c r="F8473">
        <v>0</v>
      </c>
      <c r="G8473">
        <v>0</v>
      </c>
      <c r="H8473">
        <v>0</v>
      </c>
      <c r="L8473">
        <v>149.61101199999999</v>
      </c>
      <c r="R8473">
        <v>164.572112</v>
      </c>
      <c r="S8473" t="s">
        <v>90</v>
      </c>
      <c r="T8473" s="297">
        <v>46311.754166666666</v>
      </c>
    </row>
    <row r="8474" spans="1:20" x14ac:dyDescent="0.35">
      <c r="A8474" t="s">
        <v>124</v>
      </c>
      <c r="B8474" t="s">
        <v>125</v>
      </c>
      <c r="C8474" t="s">
        <v>93</v>
      </c>
      <c r="D8474" s="29">
        <v>46460</v>
      </c>
      <c r="E8474">
        <v>0</v>
      </c>
      <c r="F8474">
        <v>0</v>
      </c>
      <c r="G8474">
        <v>0</v>
      </c>
      <c r="H8474">
        <v>0</v>
      </c>
      <c r="L8474">
        <v>149.61101199999999</v>
      </c>
      <c r="R8474">
        <v>164.572112</v>
      </c>
      <c r="S8474" t="s">
        <v>90</v>
      </c>
      <c r="T8474" s="297">
        <v>46311.754166666666</v>
      </c>
    </row>
    <row r="8475" spans="1:20" x14ac:dyDescent="0.35">
      <c r="A8475" t="s">
        <v>124</v>
      </c>
      <c r="B8475" t="s">
        <v>125</v>
      </c>
      <c r="C8475" t="s">
        <v>93</v>
      </c>
      <c r="D8475" s="29">
        <v>46461</v>
      </c>
      <c r="E8475">
        <v>0</v>
      </c>
      <c r="F8475">
        <v>0</v>
      </c>
      <c r="G8475">
        <v>0</v>
      </c>
      <c r="H8475">
        <v>0</v>
      </c>
      <c r="L8475">
        <v>149.61101199999999</v>
      </c>
      <c r="R8475">
        <v>164.572112</v>
      </c>
      <c r="S8475" t="s">
        <v>90</v>
      </c>
      <c r="T8475" s="297">
        <v>46311.754166666666</v>
      </c>
    </row>
    <row r="8476" spans="1:20" x14ac:dyDescent="0.35">
      <c r="A8476" t="s">
        <v>124</v>
      </c>
      <c r="B8476" t="s">
        <v>125</v>
      </c>
      <c r="C8476" t="s">
        <v>93</v>
      </c>
      <c r="D8476" s="29">
        <v>46462</v>
      </c>
      <c r="E8476">
        <v>0</v>
      </c>
      <c r="F8476">
        <v>0</v>
      </c>
      <c r="G8476">
        <v>0</v>
      </c>
      <c r="H8476">
        <v>0</v>
      </c>
      <c r="L8476">
        <v>149.61101199999999</v>
      </c>
      <c r="R8476">
        <v>164.572112</v>
      </c>
      <c r="S8476" t="s">
        <v>90</v>
      </c>
      <c r="T8476" s="297">
        <v>46311.754166666666</v>
      </c>
    </row>
    <row r="8477" spans="1:20" x14ac:dyDescent="0.35">
      <c r="A8477" t="s">
        <v>124</v>
      </c>
      <c r="B8477" t="s">
        <v>125</v>
      </c>
      <c r="C8477" t="s">
        <v>93</v>
      </c>
      <c r="D8477" s="29">
        <v>46463</v>
      </c>
      <c r="E8477">
        <v>0</v>
      </c>
      <c r="F8477">
        <v>0</v>
      </c>
      <c r="G8477">
        <v>0</v>
      </c>
      <c r="H8477">
        <v>0</v>
      </c>
      <c r="L8477">
        <v>149.61101199999999</v>
      </c>
      <c r="R8477">
        <v>164.572112</v>
      </c>
      <c r="S8477" t="s">
        <v>90</v>
      </c>
      <c r="T8477" s="297">
        <v>46311.754166666666</v>
      </c>
    </row>
    <row r="8478" spans="1:20" x14ac:dyDescent="0.35">
      <c r="A8478" t="s">
        <v>124</v>
      </c>
      <c r="B8478" t="s">
        <v>125</v>
      </c>
      <c r="C8478" t="s">
        <v>93</v>
      </c>
      <c r="D8478" s="29">
        <v>46464</v>
      </c>
      <c r="E8478">
        <v>0</v>
      </c>
      <c r="F8478">
        <v>0</v>
      </c>
      <c r="G8478">
        <v>0</v>
      </c>
      <c r="H8478">
        <v>0</v>
      </c>
      <c r="L8478">
        <v>149.61101199999999</v>
      </c>
      <c r="R8478">
        <v>164.572112</v>
      </c>
      <c r="S8478" t="s">
        <v>90</v>
      </c>
      <c r="T8478" s="297">
        <v>46311.754166666666</v>
      </c>
    </row>
    <row r="8479" spans="1:20" x14ac:dyDescent="0.35">
      <c r="A8479" t="s">
        <v>124</v>
      </c>
      <c r="B8479" t="s">
        <v>125</v>
      </c>
      <c r="C8479" t="s">
        <v>93</v>
      </c>
      <c r="D8479" s="29">
        <v>46465</v>
      </c>
      <c r="E8479">
        <v>0</v>
      </c>
      <c r="F8479">
        <v>0</v>
      </c>
      <c r="G8479">
        <v>0</v>
      </c>
      <c r="H8479">
        <v>0</v>
      </c>
      <c r="L8479">
        <v>149.61101199999999</v>
      </c>
      <c r="R8479">
        <v>164.572112</v>
      </c>
      <c r="S8479" t="s">
        <v>90</v>
      </c>
      <c r="T8479" s="297">
        <v>46311.754166666666</v>
      </c>
    </row>
    <row r="8480" spans="1:20" x14ac:dyDescent="0.35">
      <c r="A8480" t="s">
        <v>124</v>
      </c>
      <c r="B8480" t="s">
        <v>125</v>
      </c>
      <c r="C8480" t="s">
        <v>93</v>
      </c>
      <c r="D8480" s="29">
        <v>46466</v>
      </c>
      <c r="E8480">
        <v>0</v>
      </c>
      <c r="F8480">
        <v>0</v>
      </c>
      <c r="G8480">
        <v>0</v>
      </c>
      <c r="H8480">
        <v>0</v>
      </c>
      <c r="L8480">
        <v>149.61101199999999</v>
      </c>
      <c r="R8480">
        <v>164.572112</v>
      </c>
      <c r="S8480" t="s">
        <v>90</v>
      </c>
      <c r="T8480" s="297">
        <v>46311.754166666666</v>
      </c>
    </row>
    <row r="8481" spans="1:20" x14ac:dyDescent="0.35">
      <c r="A8481" t="s">
        <v>124</v>
      </c>
      <c r="B8481" t="s">
        <v>125</v>
      </c>
      <c r="C8481" t="s">
        <v>93</v>
      </c>
      <c r="D8481" s="29">
        <v>46467</v>
      </c>
      <c r="E8481">
        <v>0</v>
      </c>
      <c r="F8481">
        <v>0</v>
      </c>
      <c r="G8481">
        <v>0</v>
      </c>
      <c r="H8481">
        <v>0</v>
      </c>
      <c r="L8481">
        <v>149.61101199999999</v>
      </c>
      <c r="R8481">
        <v>164.572112</v>
      </c>
      <c r="S8481" t="s">
        <v>90</v>
      </c>
      <c r="T8481" s="297">
        <v>46311.754166666666</v>
      </c>
    </row>
    <row r="8482" spans="1:20" x14ac:dyDescent="0.35">
      <c r="A8482" t="s">
        <v>124</v>
      </c>
      <c r="B8482" t="s">
        <v>125</v>
      </c>
      <c r="C8482" t="s">
        <v>93</v>
      </c>
      <c r="D8482" s="29">
        <v>46468</v>
      </c>
      <c r="E8482">
        <v>0</v>
      </c>
      <c r="F8482">
        <v>0</v>
      </c>
      <c r="G8482">
        <v>0</v>
      </c>
      <c r="H8482">
        <v>0</v>
      </c>
      <c r="L8482">
        <v>149.61101199999999</v>
      </c>
      <c r="R8482">
        <v>164.572112</v>
      </c>
      <c r="S8482" t="s">
        <v>90</v>
      </c>
      <c r="T8482" s="297">
        <v>46311.754166666666</v>
      </c>
    </row>
    <row r="8483" spans="1:20" x14ac:dyDescent="0.35">
      <c r="A8483" t="s">
        <v>124</v>
      </c>
      <c r="B8483" t="s">
        <v>125</v>
      </c>
      <c r="C8483" t="s">
        <v>93</v>
      </c>
      <c r="D8483" s="29">
        <v>46469</v>
      </c>
      <c r="E8483">
        <v>0</v>
      </c>
      <c r="F8483">
        <v>0</v>
      </c>
      <c r="G8483">
        <v>0</v>
      </c>
      <c r="H8483">
        <v>0</v>
      </c>
      <c r="L8483">
        <v>149.61101199999999</v>
      </c>
      <c r="R8483">
        <v>164.572112</v>
      </c>
      <c r="S8483" t="s">
        <v>90</v>
      </c>
      <c r="T8483" s="297">
        <v>46311.754166666666</v>
      </c>
    </row>
    <row r="8484" spans="1:20" x14ac:dyDescent="0.35">
      <c r="A8484" t="s">
        <v>124</v>
      </c>
      <c r="B8484" t="s">
        <v>125</v>
      </c>
      <c r="C8484" t="s">
        <v>93</v>
      </c>
      <c r="D8484" s="29">
        <v>46470</v>
      </c>
      <c r="E8484">
        <v>0</v>
      </c>
      <c r="F8484">
        <v>0</v>
      </c>
      <c r="G8484">
        <v>0</v>
      </c>
      <c r="H8484">
        <v>0</v>
      </c>
      <c r="L8484">
        <v>149.61101199999999</v>
      </c>
      <c r="R8484">
        <v>164.572112</v>
      </c>
      <c r="S8484" t="s">
        <v>90</v>
      </c>
      <c r="T8484" s="297">
        <v>46311.754166666666</v>
      </c>
    </row>
    <row r="8485" spans="1:20" x14ac:dyDescent="0.35">
      <c r="A8485" t="s">
        <v>124</v>
      </c>
      <c r="B8485" t="s">
        <v>125</v>
      </c>
      <c r="C8485" t="s">
        <v>93</v>
      </c>
      <c r="D8485" s="29">
        <v>46471</v>
      </c>
      <c r="E8485">
        <v>0</v>
      </c>
      <c r="F8485">
        <v>0</v>
      </c>
      <c r="G8485">
        <v>0</v>
      </c>
      <c r="H8485">
        <v>0</v>
      </c>
      <c r="L8485">
        <v>149.61101199999999</v>
      </c>
      <c r="R8485">
        <v>164.572112</v>
      </c>
      <c r="S8485" t="s">
        <v>90</v>
      </c>
      <c r="T8485" s="297">
        <v>46311.754166666666</v>
      </c>
    </row>
    <row r="8486" spans="1:20" x14ac:dyDescent="0.35">
      <c r="A8486" t="s">
        <v>124</v>
      </c>
      <c r="B8486" t="s">
        <v>125</v>
      </c>
      <c r="C8486" t="s">
        <v>93</v>
      </c>
      <c r="D8486" s="29">
        <v>46472</v>
      </c>
      <c r="E8486">
        <v>0</v>
      </c>
      <c r="F8486">
        <v>0</v>
      </c>
      <c r="G8486">
        <v>0</v>
      </c>
      <c r="H8486">
        <v>0</v>
      </c>
      <c r="L8486">
        <v>149.61101199999999</v>
      </c>
      <c r="R8486">
        <v>164.572112</v>
      </c>
      <c r="S8486" t="s">
        <v>90</v>
      </c>
      <c r="T8486" s="297">
        <v>46311.754166666666</v>
      </c>
    </row>
    <row r="8487" spans="1:20" x14ac:dyDescent="0.35">
      <c r="A8487" t="s">
        <v>124</v>
      </c>
      <c r="B8487" t="s">
        <v>125</v>
      </c>
      <c r="C8487" t="s">
        <v>93</v>
      </c>
      <c r="D8487" s="29">
        <v>46473</v>
      </c>
      <c r="E8487">
        <v>0</v>
      </c>
      <c r="F8487">
        <v>0</v>
      </c>
      <c r="G8487">
        <v>0</v>
      </c>
      <c r="H8487">
        <v>0</v>
      </c>
      <c r="L8487">
        <v>149.61101199999999</v>
      </c>
      <c r="R8487">
        <v>164.572112</v>
      </c>
      <c r="S8487" t="s">
        <v>90</v>
      </c>
      <c r="T8487" s="297">
        <v>46311.754166666666</v>
      </c>
    </row>
    <row r="8488" spans="1:20" x14ac:dyDescent="0.35">
      <c r="A8488" t="s">
        <v>124</v>
      </c>
      <c r="B8488" t="s">
        <v>125</v>
      </c>
      <c r="C8488" t="s">
        <v>93</v>
      </c>
      <c r="D8488" s="29">
        <v>46474</v>
      </c>
      <c r="E8488">
        <v>0</v>
      </c>
      <c r="F8488">
        <v>0</v>
      </c>
      <c r="G8488">
        <v>0</v>
      </c>
      <c r="H8488">
        <v>0</v>
      </c>
      <c r="L8488">
        <v>149.61101199999999</v>
      </c>
      <c r="R8488">
        <v>164.572112</v>
      </c>
      <c r="S8488" t="s">
        <v>90</v>
      </c>
      <c r="T8488" s="297">
        <v>46311.754166666666</v>
      </c>
    </row>
    <row r="8489" spans="1:20" x14ac:dyDescent="0.35">
      <c r="A8489" t="s">
        <v>124</v>
      </c>
      <c r="B8489" t="s">
        <v>125</v>
      </c>
      <c r="C8489" t="s">
        <v>93</v>
      </c>
      <c r="D8489" s="29">
        <v>46475</v>
      </c>
      <c r="E8489">
        <v>0</v>
      </c>
      <c r="F8489">
        <v>0</v>
      </c>
      <c r="G8489">
        <v>0</v>
      </c>
      <c r="H8489">
        <v>0</v>
      </c>
      <c r="L8489">
        <v>149.61101199999999</v>
      </c>
      <c r="R8489">
        <v>164.572112</v>
      </c>
      <c r="S8489" t="s">
        <v>90</v>
      </c>
      <c r="T8489" s="297">
        <v>46311.754166666666</v>
      </c>
    </row>
    <row r="8490" spans="1:20" x14ac:dyDescent="0.35">
      <c r="A8490" t="s">
        <v>124</v>
      </c>
      <c r="B8490" t="s">
        <v>125</v>
      </c>
      <c r="C8490" t="s">
        <v>93</v>
      </c>
      <c r="D8490" s="29">
        <v>46476</v>
      </c>
      <c r="E8490">
        <v>0</v>
      </c>
      <c r="F8490">
        <v>0</v>
      </c>
      <c r="G8490">
        <v>0</v>
      </c>
      <c r="H8490">
        <v>0</v>
      </c>
      <c r="L8490">
        <v>149.61101199999999</v>
      </c>
      <c r="R8490">
        <v>164.572112</v>
      </c>
      <c r="S8490" t="s">
        <v>90</v>
      </c>
      <c r="T8490" s="297">
        <v>46311.754166666666</v>
      </c>
    </row>
    <row r="8491" spans="1:20" x14ac:dyDescent="0.35">
      <c r="A8491" t="s">
        <v>124</v>
      </c>
      <c r="B8491" t="s">
        <v>125</v>
      </c>
      <c r="C8491" t="s">
        <v>93</v>
      </c>
      <c r="D8491" s="29">
        <v>46477</v>
      </c>
      <c r="E8491">
        <v>0</v>
      </c>
      <c r="F8491">
        <v>0</v>
      </c>
      <c r="G8491">
        <v>0</v>
      </c>
      <c r="H8491">
        <v>0</v>
      </c>
      <c r="L8491">
        <v>149.61101199999999</v>
      </c>
      <c r="R8491">
        <v>164.572112</v>
      </c>
      <c r="S8491" t="s">
        <v>90</v>
      </c>
      <c r="T8491" s="297">
        <v>46311.754166666666</v>
      </c>
    </row>
    <row r="8492" spans="1:20" x14ac:dyDescent="0.35">
      <c r="A8492" t="s">
        <v>124</v>
      </c>
      <c r="B8492" t="s">
        <v>125</v>
      </c>
      <c r="C8492" t="s">
        <v>93</v>
      </c>
      <c r="D8492" s="29">
        <v>46478</v>
      </c>
      <c r="E8492">
        <v>0.39</v>
      </c>
      <c r="F8492">
        <v>0.39</v>
      </c>
      <c r="G8492">
        <v>0.48</v>
      </c>
      <c r="H8492">
        <v>0.48</v>
      </c>
      <c r="J8492">
        <v>165</v>
      </c>
      <c r="K8492">
        <v>165</v>
      </c>
      <c r="L8492">
        <v>271.29463399999997</v>
      </c>
      <c r="R8492">
        <v>319.17015700000002</v>
      </c>
      <c r="S8492" t="s">
        <v>90</v>
      </c>
      <c r="T8492" s="297">
        <v>46311.754166666666</v>
      </c>
    </row>
    <row r="8493" spans="1:20" x14ac:dyDescent="0.35">
      <c r="A8493" t="s">
        <v>124</v>
      </c>
      <c r="B8493" t="s">
        <v>125</v>
      </c>
      <c r="C8493" t="s">
        <v>93</v>
      </c>
      <c r="D8493" s="29">
        <v>46479</v>
      </c>
      <c r="E8493">
        <v>0.39</v>
      </c>
      <c r="F8493">
        <v>0.39</v>
      </c>
      <c r="G8493">
        <v>0.48</v>
      </c>
      <c r="H8493">
        <v>0.48</v>
      </c>
      <c r="J8493">
        <v>165</v>
      </c>
      <c r="K8493">
        <v>165</v>
      </c>
      <c r="L8493">
        <v>271.29463399999997</v>
      </c>
      <c r="R8493">
        <v>319.17015700000002</v>
      </c>
      <c r="S8493" t="s">
        <v>90</v>
      </c>
      <c r="T8493" s="297">
        <v>46311.754166666666</v>
      </c>
    </row>
    <row r="8494" spans="1:20" x14ac:dyDescent="0.35">
      <c r="A8494" t="s">
        <v>124</v>
      </c>
      <c r="B8494" t="s">
        <v>125</v>
      </c>
      <c r="C8494" t="s">
        <v>93</v>
      </c>
      <c r="D8494" s="29">
        <v>46480</v>
      </c>
      <c r="E8494">
        <v>0.39</v>
      </c>
      <c r="F8494">
        <v>0.39</v>
      </c>
      <c r="G8494">
        <v>0.48</v>
      </c>
      <c r="H8494">
        <v>0.48</v>
      </c>
      <c r="J8494">
        <v>165</v>
      </c>
      <c r="K8494">
        <v>165</v>
      </c>
      <c r="L8494">
        <v>271.29463399999997</v>
      </c>
      <c r="R8494">
        <v>319.17015700000002</v>
      </c>
      <c r="S8494" t="s">
        <v>90</v>
      </c>
      <c r="T8494" s="297">
        <v>46311.754166666666</v>
      </c>
    </row>
    <row r="8495" spans="1:20" x14ac:dyDescent="0.35">
      <c r="A8495" t="s">
        <v>124</v>
      </c>
      <c r="B8495" t="s">
        <v>125</v>
      </c>
      <c r="C8495" t="s">
        <v>93</v>
      </c>
      <c r="D8495" s="29">
        <v>46481</v>
      </c>
      <c r="E8495">
        <v>0.39</v>
      </c>
      <c r="F8495">
        <v>0.39</v>
      </c>
      <c r="G8495">
        <v>0.48</v>
      </c>
      <c r="H8495">
        <v>0.48</v>
      </c>
      <c r="J8495">
        <v>165</v>
      </c>
      <c r="K8495">
        <v>165</v>
      </c>
      <c r="L8495">
        <v>271.29463399999997</v>
      </c>
      <c r="R8495">
        <v>319.17015700000002</v>
      </c>
      <c r="S8495" t="s">
        <v>90</v>
      </c>
      <c r="T8495" s="297">
        <v>46311.754166666666</v>
      </c>
    </row>
    <row r="8496" spans="1:20" x14ac:dyDescent="0.35">
      <c r="A8496" t="s">
        <v>124</v>
      </c>
      <c r="B8496" t="s">
        <v>125</v>
      </c>
      <c r="C8496" t="s">
        <v>93</v>
      </c>
      <c r="D8496" s="29">
        <v>46482</v>
      </c>
      <c r="E8496">
        <v>0.39</v>
      </c>
      <c r="F8496">
        <v>0.39</v>
      </c>
      <c r="G8496">
        <v>0.48</v>
      </c>
      <c r="H8496">
        <v>0.48</v>
      </c>
      <c r="J8496">
        <v>165</v>
      </c>
      <c r="K8496">
        <v>165</v>
      </c>
      <c r="L8496">
        <v>271.29463399999997</v>
      </c>
      <c r="R8496">
        <v>319.17015700000002</v>
      </c>
      <c r="S8496" t="s">
        <v>90</v>
      </c>
      <c r="T8496" s="297">
        <v>46311.754166666666</v>
      </c>
    </row>
    <row r="8497" spans="1:20" x14ac:dyDescent="0.35">
      <c r="A8497" t="s">
        <v>124</v>
      </c>
      <c r="B8497" t="s">
        <v>125</v>
      </c>
      <c r="C8497" t="s">
        <v>93</v>
      </c>
      <c r="D8497" s="29">
        <v>46483</v>
      </c>
      <c r="E8497">
        <v>0.39</v>
      </c>
      <c r="F8497">
        <v>0.39</v>
      </c>
      <c r="G8497">
        <v>0.48</v>
      </c>
      <c r="H8497">
        <v>0.48</v>
      </c>
      <c r="J8497">
        <v>165</v>
      </c>
      <c r="K8497">
        <v>165</v>
      </c>
      <c r="L8497">
        <v>271.29463399999997</v>
      </c>
      <c r="R8497">
        <v>319.17015700000002</v>
      </c>
      <c r="S8497" t="s">
        <v>90</v>
      </c>
      <c r="T8497" s="297">
        <v>46311.754166666666</v>
      </c>
    </row>
    <row r="8498" spans="1:20" x14ac:dyDescent="0.35">
      <c r="A8498" t="s">
        <v>124</v>
      </c>
      <c r="B8498" t="s">
        <v>125</v>
      </c>
      <c r="C8498" t="s">
        <v>93</v>
      </c>
      <c r="D8498" s="29">
        <v>46484</v>
      </c>
      <c r="E8498">
        <v>0.39</v>
      </c>
      <c r="F8498">
        <v>0.39</v>
      </c>
      <c r="G8498">
        <v>0.48</v>
      </c>
      <c r="H8498">
        <v>0.48</v>
      </c>
      <c r="J8498">
        <v>165</v>
      </c>
      <c r="K8498">
        <v>165</v>
      </c>
      <c r="L8498">
        <v>271.29463399999997</v>
      </c>
      <c r="R8498">
        <v>319.17015700000002</v>
      </c>
      <c r="S8498" t="s">
        <v>90</v>
      </c>
      <c r="T8498" s="297">
        <v>46311.754166666666</v>
      </c>
    </row>
    <row r="8499" spans="1:20" x14ac:dyDescent="0.35">
      <c r="A8499" t="s">
        <v>124</v>
      </c>
      <c r="B8499" t="s">
        <v>125</v>
      </c>
      <c r="C8499" t="s">
        <v>93</v>
      </c>
      <c r="D8499" s="29">
        <v>46485</v>
      </c>
      <c r="E8499">
        <v>0.39</v>
      </c>
      <c r="F8499">
        <v>0.39</v>
      </c>
      <c r="G8499">
        <v>0.48</v>
      </c>
      <c r="H8499">
        <v>0.48</v>
      </c>
      <c r="J8499">
        <v>165</v>
      </c>
      <c r="K8499">
        <v>165</v>
      </c>
      <c r="L8499">
        <v>271.29463399999997</v>
      </c>
      <c r="R8499">
        <v>319.17015700000002</v>
      </c>
      <c r="S8499" t="s">
        <v>90</v>
      </c>
      <c r="T8499" s="297">
        <v>46311.754166666666</v>
      </c>
    </row>
    <row r="8500" spans="1:20" x14ac:dyDescent="0.35">
      <c r="A8500" t="s">
        <v>124</v>
      </c>
      <c r="B8500" t="s">
        <v>125</v>
      </c>
      <c r="C8500" t="s">
        <v>93</v>
      </c>
      <c r="D8500" s="29">
        <v>46486</v>
      </c>
      <c r="E8500">
        <v>0.39</v>
      </c>
      <c r="F8500">
        <v>0.39</v>
      </c>
      <c r="G8500">
        <v>0.48</v>
      </c>
      <c r="H8500">
        <v>0.48</v>
      </c>
      <c r="J8500">
        <v>165</v>
      </c>
      <c r="K8500">
        <v>165</v>
      </c>
      <c r="L8500">
        <v>271.29463399999997</v>
      </c>
      <c r="R8500">
        <v>319.17015700000002</v>
      </c>
      <c r="S8500" t="s">
        <v>90</v>
      </c>
      <c r="T8500" s="297">
        <v>46311.754166666666</v>
      </c>
    </row>
    <row r="8501" spans="1:20" x14ac:dyDescent="0.35">
      <c r="A8501" t="s">
        <v>124</v>
      </c>
      <c r="B8501" t="s">
        <v>125</v>
      </c>
      <c r="C8501" t="s">
        <v>93</v>
      </c>
      <c r="D8501" s="29">
        <v>46487</v>
      </c>
      <c r="E8501">
        <v>0.39</v>
      </c>
      <c r="F8501">
        <v>0.39</v>
      </c>
      <c r="G8501">
        <v>0.48</v>
      </c>
      <c r="H8501">
        <v>0.48</v>
      </c>
      <c r="J8501">
        <v>165</v>
      </c>
      <c r="K8501">
        <v>165</v>
      </c>
      <c r="L8501">
        <v>271.29463399999997</v>
      </c>
      <c r="R8501">
        <v>319.17015700000002</v>
      </c>
      <c r="S8501" t="s">
        <v>90</v>
      </c>
      <c r="T8501" s="297">
        <v>46311.754166666666</v>
      </c>
    </row>
    <row r="8502" spans="1:20" x14ac:dyDescent="0.35">
      <c r="A8502" t="s">
        <v>124</v>
      </c>
      <c r="B8502" t="s">
        <v>125</v>
      </c>
      <c r="C8502" t="s">
        <v>93</v>
      </c>
      <c r="D8502" s="29">
        <v>46488</v>
      </c>
      <c r="E8502">
        <v>0.39</v>
      </c>
      <c r="F8502">
        <v>0.39</v>
      </c>
      <c r="G8502">
        <v>0.48</v>
      </c>
      <c r="H8502">
        <v>0.48</v>
      </c>
      <c r="J8502">
        <v>165</v>
      </c>
      <c r="K8502">
        <v>165</v>
      </c>
      <c r="L8502">
        <v>271.29463399999997</v>
      </c>
      <c r="R8502">
        <v>319.17015700000002</v>
      </c>
      <c r="S8502" t="s">
        <v>90</v>
      </c>
      <c r="T8502" s="297">
        <v>46311.754166666666</v>
      </c>
    </row>
    <row r="8503" spans="1:20" x14ac:dyDescent="0.35">
      <c r="A8503" t="s">
        <v>124</v>
      </c>
      <c r="B8503" t="s">
        <v>125</v>
      </c>
      <c r="C8503" t="s">
        <v>93</v>
      </c>
      <c r="D8503" s="29">
        <v>46489</v>
      </c>
      <c r="E8503">
        <v>0.39</v>
      </c>
      <c r="F8503">
        <v>0.39</v>
      </c>
      <c r="G8503">
        <v>0.48</v>
      </c>
      <c r="H8503">
        <v>0.48</v>
      </c>
      <c r="J8503">
        <v>165</v>
      </c>
      <c r="K8503">
        <v>165</v>
      </c>
      <c r="L8503">
        <v>271.29463399999997</v>
      </c>
      <c r="R8503">
        <v>319.17015700000002</v>
      </c>
      <c r="S8503" t="s">
        <v>90</v>
      </c>
      <c r="T8503" s="297">
        <v>46311.754166666666</v>
      </c>
    </row>
    <row r="8504" spans="1:20" x14ac:dyDescent="0.35">
      <c r="A8504" t="s">
        <v>124</v>
      </c>
      <c r="B8504" t="s">
        <v>125</v>
      </c>
      <c r="C8504" t="s">
        <v>93</v>
      </c>
      <c r="D8504" s="29">
        <v>46490</v>
      </c>
      <c r="E8504">
        <v>0.39</v>
      </c>
      <c r="F8504">
        <v>0.39</v>
      </c>
      <c r="G8504">
        <v>0.48</v>
      </c>
      <c r="H8504">
        <v>0.48</v>
      </c>
      <c r="J8504">
        <v>165</v>
      </c>
      <c r="K8504">
        <v>165</v>
      </c>
      <c r="L8504">
        <v>271.29463399999997</v>
      </c>
      <c r="R8504">
        <v>319.17015700000002</v>
      </c>
      <c r="S8504" t="s">
        <v>90</v>
      </c>
      <c r="T8504" s="297">
        <v>46311.754166666666</v>
      </c>
    </row>
    <row r="8505" spans="1:20" x14ac:dyDescent="0.35">
      <c r="A8505" t="s">
        <v>124</v>
      </c>
      <c r="B8505" t="s">
        <v>125</v>
      </c>
      <c r="C8505" t="s">
        <v>93</v>
      </c>
      <c r="D8505" s="29">
        <v>46491</v>
      </c>
      <c r="E8505">
        <v>0.39</v>
      </c>
      <c r="F8505">
        <v>0.39</v>
      </c>
      <c r="G8505">
        <v>0.48</v>
      </c>
      <c r="H8505">
        <v>0.48</v>
      </c>
      <c r="J8505">
        <v>165</v>
      </c>
      <c r="K8505">
        <v>165</v>
      </c>
      <c r="L8505">
        <v>271.29463399999997</v>
      </c>
      <c r="R8505">
        <v>319.17015700000002</v>
      </c>
      <c r="S8505" t="s">
        <v>90</v>
      </c>
      <c r="T8505" s="297">
        <v>46311.754166666666</v>
      </c>
    </row>
    <row r="8506" spans="1:20" x14ac:dyDescent="0.35">
      <c r="A8506" t="s">
        <v>124</v>
      </c>
      <c r="B8506" t="s">
        <v>125</v>
      </c>
      <c r="C8506" t="s">
        <v>93</v>
      </c>
      <c r="D8506" s="29">
        <v>46492</v>
      </c>
      <c r="E8506">
        <v>0.39</v>
      </c>
      <c r="F8506">
        <v>0.39</v>
      </c>
      <c r="G8506">
        <v>0.48</v>
      </c>
      <c r="H8506">
        <v>0.48</v>
      </c>
      <c r="J8506">
        <v>165</v>
      </c>
      <c r="K8506">
        <v>165</v>
      </c>
      <c r="L8506">
        <v>271.29463399999997</v>
      </c>
      <c r="R8506">
        <v>319.17015700000002</v>
      </c>
      <c r="S8506" t="s">
        <v>90</v>
      </c>
      <c r="T8506" s="297">
        <v>46311.754166666666</v>
      </c>
    </row>
    <row r="8507" spans="1:20" x14ac:dyDescent="0.35">
      <c r="A8507" t="s">
        <v>124</v>
      </c>
      <c r="B8507" t="s">
        <v>125</v>
      </c>
      <c r="C8507" t="s">
        <v>93</v>
      </c>
      <c r="D8507" s="29">
        <v>46493</v>
      </c>
      <c r="E8507">
        <v>0.39</v>
      </c>
      <c r="F8507">
        <v>0.39</v>
      </c>
      <c r="G8507">
        <v>0.48</v>
      </c>
      <c r="H8507">
        <v>0.48</v>
      </c>
      <c r="J8507">
        <v>165</v>
      </c>
      <c r="K8507">
        <v>165</v>
      </c>
      <c r="L8507">
        <v>271.29463399999997</v>
      </c>
      <c r="R8507">
        <v>319.17015700000002</v>
      </c>
      <c r="S8507" t="s">
        <v>90</v>
      </c>
      <c r="T8507" s="297">
        <v>46311.754166666666</v>
      </c>
    </row>
    <row r="8508" spans="1:20" x14ac:dyDescent="0.35">
      <c r="A8508" t="s">
        <v>124</v>
      </c>
      <c r="B8508" t="s">
        <v>125</v>
      </c>
      <c r="C8508" t="s">
        <v>93</v>
      </c>
      <c r="D8508" s="29">
        <v>46494</v>
      </c>
      <c r="E8508">
        <v>0.39</v>
      </c>
      <c r="F8508">
        <v>0.39</v>
      </c>
      <c r="G8508">
        <v>0.48</v>
      </c>
      <c r="H8508">
        <v>0.48</v>
      </c>
      <c r="J8508">
        <v>165</v>
      </c>
      <c r="K8508">
        <v>165</v>
      </c>
      <c r="L8508">
        <v>271.29463399999997</v>
      </c>
      <c r="R8508">
        <v>319.17015700000002</v>
      </c>
      <c r="S8508" t="s">
        <v>90</v>
      </c>
      <c r="T8508" s="297">
        <v>46311.754166666666</v>
      </c>
    </row>
    <row r="8509" spans="1:20" x14ac:dyDescent="0.35">
      <c r="A8509" t="s">
        <v>124</v>
      </c>
      <c r="B8509" t="s">
        <v>125</v>
      </c>
      <c r="C8509" t="s">
        <v>93</v>
      </c>
      <c r="D8509" s="29">
        <v>46495</v>
      </c>
      <c r="E8509">
        <v>0.39</v>
      </c>
      <c r="F8509">
        <v>0.39</v>
      </c>
      <c r="G8509">
        <v>0.48</v>
      </c>
      <c r="H8509">
        <v>0.48</v>
      </c>
      <c r="J8509">
        <v>165</v>
      </c>
      <c r="K8509">
        <v>165</v>
      </c>
      <c r="L8509">
        <v>271.29463399999997</v>
      </c>
      <c r="R8509">
        <v>319.17015700000002</v>
      </c>
      <c r="S8509" t="s">
        <v>90</v>
      </c>
      <c r="T8509" s="297">
        <v>46311.754166666666</v>
      </c>
    </row>
    <row r="8510" spans="1:20" x14ac:dyDescent="0.35">
      <c r="A8510" t="s">
        <v>124</v>
      </c>
      <c r="B8510" t="s">
        <v>125</v>
      </c>
      <c r="C8510" t="s">
        <v>93</v>
      </c>
      <c r="D8510" s="29">
        <v>46496</v>
      </c>
      <c r="E8510">
        <v>0.39</v>
      </c>
      <c r="F8510">
        <v>0.39</v>
      </c>
      <c r="G8510">
        <v>0.48</v>
      </c>
      <c r="H8510">
        <v>0.48</v>
      </c>
      <c r="J8510">
        <v>165</v>
      </c>
      <c r="K8510">
        <v>165</v>
      </c>
      <c r="L8510">
        <v>271.29463399999997</v>
      </c>
      <c r="R8510">
        <v>319.17015700000002</v>
      </c>
      <c r="S8510" t="s">
        <v>90</v>
      </c>
      <c r="T8510" s="297">
        <v>46311.754166666666</v>
      </c>
    </row>
    <row r="8511" spans="1:20" x14ac:dyDescent="0.35">
      <c r="A8511" t="s">
        <v>124</v>
      </c>
      <c r="B8511" t="s">
        <v>125</v>
      </c>
      <c r="C8511" t="s">
        <v>93</v>
      </c>
      <c r="D8511" s="29">
        <v>46497</v>
      </c>
      <c r="E8511">
        <v>0.39</v>
      </c>
      <c r="F8511">
        <v>0.39</v>
      </c>
      <c r="G8511">
        <v>0.48</v>
      </c>
      <c r="H8511">
        <v>0.48</v>
      </c>
      <c r="J8511">
        <v>165</v>
      </c>
      <c r="K8511">
        <v>165</v>
      </c>
      <c r="L8511">
        <v>271.29463399999997</v>
      </c>
      <c r="R8511">
        <v>319.17015700000002</v>
      </c>
      <c r="S8511" t="s">
        <v>90</v>
      </c>
      <c r="T8511" s="297">
        <v>46311.754166666666</v>
      </c>
    </row>
    <row r="8512" spans="1:20" x14ac:dyDescent="0.35">
      <c r="A8512" t="s">
        <v>124</v>
      </c>
      <c r="B8512" t="s">
        <v>125</v>
      </c>
      <c r="C8512" t="s">
        <v>93</v>
      </c>
      <c r="D8512" s="29">
        <v>46498</v>
      </c>
      <c r="E8512">
        <v>0.39</v>
      </c>
      <c r="F8512">
        <v>0.39</v>
      </c>
      <c r="G8512">
        <v>0.48</v>
      </c>
      <c r="H8512">
        <v>0.48</v>
      </c>
      <c r="J8512">
        <v>165</v>
      </c>
      <c r="K8512">
        <v>165</v>
      </c>
      <c r="L8512">
        <v>271.29463399999997</v>
      </c>
      <c r="R8512">
        <v>319.17015700000002</v>
      </c>
      <c r="S8512" t="s">
        <v>90</v>
      </c>
      <c r="T8512" s="297">
        <v>46311.754166666666</v>
      </c>
    </row>
    <row r="8513" spans="1:20" x14ac:dyDescent="0.35">
      <c r="A8513" t="s">
        <v>124</v>
      </c>
      <c r="B8513" t="s">
        <v>125</v>
      </c>
      <c r="C8513" t="s">
        <v>93</v>
      </c>
      <c r="D8513" s="29">
        <v>46499</v>
      </c>
      <c r="E8513">
        <v>0.39</v>
      </c>
      <c r="F8513">
        <v>0.39</v>
      </c>
      <c r="G8513">
        <v>0.48</v>
      </c>
      <c r="H8513">
        <v>0.48</v>
      </c>
      <c r="J8513">
        <v>165</v>
      </c>
      <c r="K8513">
        <v>165</v>
      </c>
      <c r="L8513">
        <v>271.29463399999997</v>
      </c>
      <c r="R8513">
        <v>319.17015700000002</v>
      </c>
      <c r="S8513" t="s">
        <v>90</v>
      </c>
      <c r="T8513" s="297">
        <v>46311.754166666666</v>
      </c>
    </row>
    <row r="8514" spans="1:20" x14ac:dyDescent="0.35">
      <c r="A8514" t="s">
        <v>124</v>
      </c>
      <c r="B8514" t="s">
        <v>125</v>
      </c>
      <c r="C8514" t="s">
        <v>93</v>
      </c>
      <c r="D8514" s="29">
        <v>46500</v>
      </c>
      <c r="E8514">
        <v>0.39</v>
      </c>
      <c r="F8514">
        <v>0.39</v>
      </c>
      <c r="G8514">
        <v>0.48</v>
      </c>
      <c r="H8514">
        <v>0.48</v>
      </c>
      <c r="J8514">
        <v>165</v>
      </c>
      <c r="K8514">
        <v>165</v>
      </c>
      <c r="L8514">
        <v>271.29463399999997</v>
      </c>
      <c r="R8514">
        <v>319.17015700000002</v>
      </c>
      <c r="S8514" t="s">
        <v>90</v>
      </c>
      <c r="T8514" s="297">
        <v>46311.754166666666</v>
      </c>
    </row>
    <row r="8515" spans="1:20" x14ac:dyDescent="0.35">
      <c r="A8515" t="s">
        <v>124</v>
      </c>
      <c r="B8515" t="s">
        <v>125</v>
      </c>
      <c r="C8515" t="s">
        <v>93</v>
      </c>
      <c r="D8515" s="29">
        <v>46501</v>
      </c>
      <c r="E8515">
        <v>0.39</v>
      </c>
      <c r="F8515">
        <v>0.39</v>
      </c>
      <c r="G8515">
        <v>0.48</v>
      </c>
      <c r="H8515">
        <v>0.48</v>
      </c>
      <c r="J8515">
        <v>165</v>
      </c>
      <c r="K8515">
        <v>165</v>
      </c>
      <c r="L8515">
        <v>271.29463399999997</v>
      </c>
      <c r="R8515">
        <v>319.17015700000002</v>
      </c>
      <c r="S8515" t="s">
        <v>90</v>
      </c>
      <c r="T8515" s="297">
        <v>46311.754166666666</v>
      </c>
    </row>
    <row r="8516" spans="1:20" x14ac:dyDescent="0.35">
      <c r="A8516" t="s">
        <v>124</v>
      </c>
      <c r="B8516" t="s">
        <v>125</v>
      </c>
      <c r="C8516" t="s">
        <v>93</v>
      </c>
      <c r="D8516" s="29">
        <v>46502</v>
      </c>
      <c r="E8516">
        <v>0.39</v>
      </c>
      <c r="F8516">
        <v>0.39</v>
      </c>
      <c r="G8516">
        <v>0.48</v>
      </c>
      <c r="H8516">
        <v>0.48</v>
      </c>
      <c r="J8516">
        <v>165</v>
      </c>
      <c r="K8516">
        <v>165</v>
      </c>
      <c r="L8516">
        <v>271.29463399999997</v>
      </c>
      <c r="R8516">
        <v>319.17015700000002</v>
      </c>
      <c r="S8516" t="s">
        <v>90</v>
      </c>
      <c r="T8516" s="297">
        <v>46311.754166666666</v>
      </c>
    </row>
    <row r="8517" spans="1:20" x14ac:dyDescent="0.35">
      <c r="A8517" t="s">
        <v>124</v>
      </c>
      <c r="B8517" t="s">
        <v>125</v>
      </c>
      <c r="C8517" t="s">
        <v>93</v>
      </c>
      <c r="D8517" s="29">
        <v>46503</v>
      </c>
      <c r="E8517">
        <v>0.39</v>
      </c>
      <c r="F8517">
        <v>0.39</v>
      </c>
      <c r="G8517">
        <v>0.48</v>
      </c>
      <c r="H8517">
        <v>0.48</v>
      </c>
      <c r="J8517">
        <v>165</v>
      </c>
      <c r="K8517">
        <v>165</v>
      </c>
      <c r="L8517">
        <v>271.29463399999997</v>
      </c>
      <c r="R8517">
        <v>319.17015700000002</v>
      </c>
      <c r="S8517" t="s">
        <v>90</v>
      </c>
      <c r="T8517" s="297">
        <v>46311.754166666666</v>
      </c>
    </row>
    <row r="8518" spans="1:20" x14ac:dyDescent="0.35">
      <c r="A8518" t="s">
        <v>124</v>
      </c>
      <c r="B8518" t="s">
        <v>125</v>
      </c>
      <c r="C8518" t="s">
        <v>93</v>
      </c>
      <c r="D8518" s="29">
        <v>46504</v>
      </c>
      <c r="E8518">
        <v>0.39</v>
      </c>
      <c r="F8518">
        <v>0.39</v>
      </c>
      <c r="G8518">
        <v>0.48</v>
      </c>
      <c r="H8518">
        <v>0.48</v>
      </c>
      <c r="J8518">
        <v>165</v>
      </c>
      <c r="K8518">
        <v>165</v>
      </c>
      <c r="L8518">
        <v>271.29463399999997</v>
      </c>
      <c r="R8518">
        <v>319.17015700000002</v>
      </c>
      <c r="S8518" t="s">
        <v>90</v>
      </c>
      <c r="T8518" s="297">
        <v>46311.754166666666</v>
      </c>
    </row>
    <row r="8519" spans="1:20" x14ac:dyDescent="0.35">
      <c r="A8519" t="s">
        <v>124</v>
      </c>
      <c r="B8519" t="s">
        <v>125</v>
      </c>
      <c r="C8519" t="s">
        <v>93</v>
      </c>
      <c r="D8519" s="29">
        <v>46505</v>
      </c>
      <c r="E8519">
        <v>0.39</v>
      </c>
      <c r="F8519">
        <v>0.39</v>
      </c>
      <c r="G8519">
        <v>0.48</v>
      </c>
      <c r="H8519">
        <v>0.48</v>
      </c>
      <c r="J8519">
        <v>165</v>
      </c>
      <c r="K8519">
        <v>165</v>
      </c>
      <c r="L8519">
        <v>271.29463399999997</v>
      </c>
      <c r="R8519">
        <v>319.17015700000002</v>
      </c>
      <c r="S8519" t="s">
        <v>90</v>
      </c>
      <c r="T8519" s="297">
        <v>46311.754166666666</v>
      </c>
    </row>
    <row r="8520" spans="1:20" x14ac:dyDescent="0.35">
      <c r="A8520" t="s">
        <v>124</v>
      </c>
      <c r="B8520" t="s">
        <v>125</v>
      </c>
      <c r="C8520" t="s">
        <v>93</v>
      </c>
      <c r="D8520" s="29">
        <v>46506</v>
      </c>
      <c r="E8520">
        <v>0.39</v>
      </c>
      <c r="F8520">
        <v>0.39</v>
      </c>
      <c r="G8520">
        <v>0.48</v>
      </c>
      <c r="H8520">
        <v>0.48</v>
      </c>
      <c r="J8520">
        <v>165</v>
      </c>
      <c r="K8520">
        <v>165</v>
      </c>
      <c r="L8520">
        <v>271.29463399999997</v>
      </c>
      <c r="R8520">
        <v>319.17015700000002</v>
      </c>
      <c r="S8520" t="s">
        <v>90</v>
      </c>
      <c r="T8520" s="297">
        <v>46311.754166666666</v>
      </c>
    </row>
    <row r="8521" spans="1:20" x14ac:dyDescent="0.35">
      <c r="A8521" t="s">
        <v>124</v>
      </c>
      <c r="B8521" t="s">
        <v>125</v>
      </c>
      <c r="C8521" t="s">
        <v>93</v>
      </c>
      <c r="D8521" s="29">
        <v>46507</v>
      </c>
      <c r="E8521">
        <v>0.39</v>
      </c>
      <c r="F8521">
        <v>0.39</v>
      </c>
      <c r="G8521">
        <v>0.48</v>
      </c>
      <c r="H8521">
        <v>0.48</v>
      </c>
      <c r="J8521">
        <v>165</v>
      </c>
      <c r="K8521">
        <v>165</v>
      </c>
      <c r="L8521">
        <v>271.29463399999997</v>
      </c>
      <c r="R8521">
        <v>319.17015700000002</v>
      </c>
      <c r="S8521" t="s">
        <v>90</v>
      </c>
      <c r="T8521" s="297">
        <v>46311.754166666666</v>
      </c>
    </row>
    <row r="8522" spans="1:20" x14ac:dyDescent="0.35">
      <c r="A8522" t="s">
        <v>124</v>
      </c>
      <c r="B8522" t="s">
        <v>125</v>
      </c>
      <c r="C8522" t="s">
        <v>93</v>
      </c>
      <c r="D8522" s="29">
        <v>46508</v>
      </c>
      <c r="E8522">
        <v>0.39</v>
      </c>
      <c r="F8522">
        <v>0.39</v>
      </c>
      <c r="G8522">
        <v>0.48</v>
      </c>
      <c r="H8522">
        <v>0.48</v>
      </c>
      <c r="J8522">
        <v>165</v>
      </c>
      <c r="K8522">
        <v>165</v>
      </c>
      <c r="L8522">
        <v>271.29463399999997</v>
      </c>
      <c r="R8522">
        <v>319.17015700000002</v>
      </c>
      <c r="S8522" t="s">
        <v>90</v>
      </c>
      <c r="T8522" s="297">
        <v>46311.754166666666</v>
      </c>
    </row>
    <row r="8523" spans="1:20" x14ac:dyDescent="0.35">
      <c r="A8523" t="s">
        <v>124</v>
      </c>
      <c r="B8523" t="s">
        <v>125</v>
      </c>
      <c r="C8523" t="s">
        <v>93</v>
      </c>
      <c r="D8523" s="29">
        <v>46509</v>
      </c>
      <c r="E8523">
        <v>0.39</v>
      </c>
      <c r="F8523">
        <v>0.39</v>
      </c>
      <c r="G8523">
        <v>0.48</v>
      </c>
      <c r="H8523">
        <v>0.48</v>
      </c>
      <c r="J8523">
        <v>165</v>
      </c>
      <c r="K8523">
        <v>165</v>
      </c>
      <c r="L8523">
        <v>271.29463399999997</v>
      </c>
      <c r="R8523">
        <v>319.17015700000002</v>
      </c>
      <c r="S8523" t="s">
        <v>90</v>
      </c>
      <c r="T8523" s="297">
        <v>46311.754166666666</v>
      </c>
    </row>
    <row r="8524" spans="1:20" x14ac:dyDescent="0.35">
      <c r="A8524" t="s">
        <v>124</v>
      </c>
      <c r="B8524" t="s">
        <v>125</v>
      </c>
      <c r="C8524" t="s">
        <v>93</v>
      </c>
      <c r="D8524" s="29">
        <v>46510</v>
      </c>
      <c r="E8524">
        <v>0.39</v>
      </c>
      <c r="F8524">
        <v>0.39</v>
      </c>
      <c r="G8524">
        <v>0.48</v>
      </c>
      <c r="H8524">
        <v>0.48</v>
      </c>
      <c r="J8524">
        <v>165</v>
      </c>
      <c r="K8524">
        <v>165</v>
      </c>
      <c r="L8524">
        <v>271.29463399999997</v>
      </c>
      <c r="R8524">
        <v>319.17015700000002</v>
      </c>
      <c r="S8524" t="s">
        <v>90</v>
      </c>
      <c r="T8524" s="297">
        <v>46311.754166666666</v>
      </c>
    </row>
    <row r="8525" spans="1:20" x14ac:dyDescent="0.35">
      <c r="A8525" t="s">
        <v>124</v>
      </c>
      <c r="B8525" t="s">
        <v>125</v>
      </c>
      <c r="C8525" t="s">
        <v>93</v>
      </c>
      <c r="D8525" s="29">
        <v>46511</v>
      </c>
      <c r="E8525">
        <v>0.39</v>
      </c>
      <c r="F8525">
        <v>0.39</v>
      </c>
      <c r="G8525">
        <v>0.48</v>
      </c>
      <c r="H8525">
        <v>0.48</v>
      </c>
      <c r="J8525">
        <v>165</v>
      </c>
      <c r="K8525">
        <v>165</v>
      </c>
      <c r="L8525">
        <v>271.29463399999997</v>
      </c>
      <c r="R8525">
        <v>319.17015700000002</v>
      </c>
      <c r="S8525" t="s">
        <v>90</v>
      </c>
      <c r="T8525" s="297">
        <v>46311.754166666666</v>
      </c>
    </row>
    <row r="8526" spans="1:20" x14ac:dyDescent="0.35">
      <c r="A8526" t="s">
        <v>124</v>
      </c>
      <c r="B8526" t="s">
        <v>125</v>
      </c>
      <c r="C8526" t="s">
        <v>93</v>
      </c>
      <c r="D8526" s="29">
        <v>46512</v>
      </c>
      <c r="E8526">
        <v>0.39</v>
      </c>
      <c r="F8526">
        <v>0.39</v>
      </c>
      <c r="G8526">
        <v>0.48</v>
      </c>
      <c r="H8526">
        <v>0.48</v>
      </c>
      <c r="J8526">
        <v>165</v>
      </c>
      <c r="K8526">
        <v>165</v>
      </c>
      <c r="L8526">
        <v>271.29463399999997</v>
      </c>
      <c r="R8526">
        <v>319.17015700000002</v>
      </c>
      <c r="S8526" t="s">
        <v>90</v>
      </c>
      <c r="T8526" s="297">
        <v>46311.754166666666</v>
      </c>
    </row>
    <row r="8527" spans="1:20" x14ac:dyDescent="0.35">
      <c r="A8527" t="s">
        <v>124</v>
      </c>
      <c r="B8527" t="s">
        <v>125</v>
      </c>
      <c r="C8527" t="s">
        <v>93</v>
      </c>
      <c r="D8527" s="29">
        <v>46513</v>
      </c>
      <c r="E8527">
        <v>0.39</v>
      </c>
      <c r="F8527">
        <v>0.39</v>
      </c>
      <c r="G8527">
        <v>0.48</v>
      </c>
      <c r="H8527">
        <v>0.48</v>
      </c>
      <c r="J8527">
        <v>165</v>
      </c>
      <c r="K8527">
        <v>165</v>
      </c>
      <c r="L8527">
        <v>271.29463399999997</v>
      </c>
      <c r="R8527">
        <v>319.17015700000002</v>
      </c>
      <c r="S8527" t="s">
        <v>90</v>
      </c>
      <c r="T8527" s="297">
        <v>46311.754166666666</v>
      </c>
    </row>
    <row r="8528" spans="1:20" x14ac:dyDescent="0.35">
      <c r="A8528" t="s">
        <v>124</v>
      </c>
      <c r="B8528" t="s">
        <v>125</v>
      </c>
      <c r="C8528" t="s">
        <v>93</v>
      </c>
      <c r="D8528" s="29">
        <v>46514</v>
      </c>
      <c r="E8528">
        <v>0.39</v>
      </c>
      <c r="F8528">
        <v>0.39</v>
      </c>
      <c r="G8528">
        <v>0.48</v>
      </c>
      <c r="H8528">
        <v>0.48</v>
      </c>
      <c r="J8528">
        <v>165</v>
      </c>
      <c r="K8528">
        <v>165</v>
      </c>
      <c r="L8528">
        <v>271.29463399999997</v>
      </c>
      <c r="R8528">
        <v>319.17015700000002</v>
      </c>
      <c r="S8528" t="s">
        <v>90</v>
      </c>
      <c r="T8528" s="297">
        <v>46311.754166666666</v>
      </c>
    </row>
    <row r="8529" spans="1:20" x14ac:dyDescent="0.35">
      <c r="A8529" t="s">
        <v>124</v>
      </c>
      <c r="B8529" t="s">
        <v>125</v>
      </c>
      <c r="C8529" t="s">
        <v>93</v>
      </c>
      <c r="D8529" s="29">
        <v>46515</v>
      </c>
      <c r="E8529">
        <v>0.39</v>
      </c>
      <c r="F8529">
        <v>0.39</v>
      </c>
      <c r="G8529">
        <v>0.48</v>
      </c>
      <c r="H8529">
        <v>0.48</v>
      </c>
      <c r="J8529">
        <v>165</v>
      </c>
      <c r="K8529">
        <v>165</v>
      </c>
      <c r="L8529">
        <v>271.29463399999997</v>
      </c>
      <c r="R8529">
        <v>319.17015700000002</v>
      </c>
      <c r="S8529" t="s">
        <v>90</v>
      </c>
      <c r="T8529" s="297">
        <v>46311.754166666666</v>
      </c>
    </row>
    <row r="8530" spans="1:20" x14ac:dyDescent="0.35">
      <c r="A8530" t="s">
        <v>124</v>
      </c>
      <c r="B8530" t="s">
        <v>125</v>
      </c>
      <c r="C8530" t="s">
        <v>93</v>
      </c>
      <c r="D8530" s="29">
        <v>46516</v>
      </c>
      <c r="E8530">
        <v>0.39</v>
      </c>
      <c r="F8530">
        <v>0.39</v>
      </c>
      <c r="G8530">
        <v>0.48</v>
      </c>
      <c r="H8530">
        <v>0.48</v>
      </c>
      <c r="J8530">
        <v>165</v>
      </c>
      <c r="K8530">
        <v>165</v>
      </c>
      <c r="L8530">
        <v>271.29463399999997</v>
      </c>
      <c r="R8530">
        <v>319.17015700000002</v>
      </c>
      <c r="S8530" t="s">
        <v>90</v>
      </c>
      <c r="T8530" s="297">
        <v>46311.754166666666</v>
      </c>
    </row>
    <row r="8531" spans="1:20" x14ac:dyDescent="0.35">
      <c r="A8531" t="s">
        <v>124</v>
      </c>
      <c r="B8531" t="s">
        <v>125</v>
      </c>
      <c r="C8531" t="s">
        <v>93</v>
      </c>
      <c r="D8531" s="29">
        <v>46517</v>
      </c>
      <c r="E8531">
        <v>0.39</v>
      </c>
      <c r="F8531">
        <v>0.39</v>
      </c>
      <c r="G8531">
        <v>0.48</v>
      </c>
      <c r="H8531">
        <v>0.48</v>
      </c>
      <c r="J8531">
        <v>165</v>
      </c>
      <c r="K8531">
        <v>165</v>
      </c>
      <c r="L8531">
        <v>271.29463399999997</v>
      </c>
      <c r="R8531">
        <v>319.17015700000002</v>
      </c>
      <c r="S8531" t="s">
        <v>90</v>
      </c>
      <c r="T8531" s="297">
        <v>46311.754166666666</v>
      </c>
    </row>
    <row r="8532" spans="1:20" x14ac:dyDescent="0.35">
      <c r="A8532" t="s">
        <v>124</v>
      </c>
      <c r="B8532" t="s">
        <v>125</v>
      </c>
      <c r="C8532" t="s">
        <v>93</v>
      </c>
      <c r="D8532" s="29">
        <v>46518</v>
      </c>
      <c r="E8532">
        <v>0.39</v>
      </c>
      <c r="F8532">
        <v>0.39</v>
      </c>
      <c r="G8532">
        <v>0.48</v>
      </c>
      <c r="H8532">
        <v>0.48</v>
      </c>
      <c r="J8532">
        <v>165</v>
      </c>
      <c r="K8532">
        <v>165</v>
      </c>
      <c r="L8532">
        <v>271.29463399999997</v>
      </c>
      <c r="R8532">
        <v>319.17015700000002</v>
      </c>
      <c r="S8532" t="s">
        <v>90</v>
      </c>
      <c r="T8532" s="297">
        <v>46311.754166666666</v>
      </c>
    </row>
    <row r="8533" spans="1:20" x14ac:dyDescent="0.35">
      <c r="A8533" t="s">
        <v>124</v>
      </c>
      <c r="B8533" t="s">
        <v>125</v>
      </c>
      <c r="C8533" t="s">
        <v>93</v>
      </c>
      <c r="D8533" s="29">
        <v>46519</v>
      </c>
      <c r="E8533">
        <v>0.39</v>
      </c>
      <c r="F8533">
        <v>0.39</v>
      </c>
      <c r="G8533">
        <v>0.48</v>
      </c>
      <c r="H8533">
        <v>0.48</v>
      </c>
      <c r="J8533">
        <v>165</v>
      </c>
      <c r="K8533">
        <v>165</v>
      </c>
      <c r="L8533">
        <v>271.29463399999997</v>
      </c>
      <c r="R8533">
        <v>319.17015700000002</v>
      </c>
      <c r="S8533" t="s">
        <v>90</v>
      </c>
      <c r="T8533" s="297">
        <v>46311.754166666666</v>
      </c>
    </row>
    <row r="8534" spans="1:20" x14ac:dyDescent="0.35">
      <c r="A8534" t="s">
        <v>124</v>
      </c>
      <c r="B8534" t="s">
        <v>125</v>
      </c>
      <c r="C8534" t="s">
        <v>93</v>
      </c>
      <c r="D8534" s="29">
        <v>46520</v>
      </c>
      <c r="E8534">
        <v>0.39</v>
      </c>
      <c r="F8534">
        <v>0.39</v>
      </c>
      <c r="G8534">
        <v>0.48</v>
      </c>
      <c r="H8534">
        <v>0.48</v>
      </c>
      <c r="J8534">
        <v>165</v>
      </c>
      <c r="K8534">
        <v>165</v>
      </c>
      <c r="L8534">
        <v>271.29463399999997</v>
      </c>
      <c r="R8534">
        <v>319.17015700000002</v>
      </c>
      <c r="S8534" t="s">
        <v>90</v>
      </c>
      <c r="T8534" s="297">
        <v>46311.754166666666</v>
      </c>
    </row>
    <row r="8535" spans="1:20" x14ac:dyDescent="0.35">
      <c r="A8535" t="s">
        <v>124</v>
      </c>
      <c r="B8535" t="s">
        <v>125</v>
      </c>
      <c r="C8535" t="s">
        <v>93</v>
      </c>
      <c r="D8535" s="29">
        <v>46521</v>
      </c>
      <c r="E8535">
        <v>0.39</v>
      </c>
      <c r="F8535">
        <v>0.39</v>
      </c>
      <c r="G8535">
        <v>0.48</v>
      </c>
      <c r="H8535">
        <v>0.48</v>
      </c>
      <c r="J8535">
        <v>165</v>
      </c>
      <c r="K8535">
        <v>165</v>
      </c>
      <c r="L8535">
        <v>271.29463399999997</v>
      </c>
      <c r="R8535">
        <v>319.17015700000002</v>
      </c>
      <c r="S8535" t="s">
        <v>90</v>
      </c>
      <c r="T8535" s="297">
        <v>46311.754166666666</v>
      </c>
    </row>
    <row r="8536" spans="1:20" x14ac:dyDescent="0.35">
      <c r="A8536" t="s">
        <v>124</v>
      </c>
      <c r="B8536" t="s">
        <v>125</v>
      </c>
      <c r="C8536" t="s">
        <v>93</v>
      </c>
      <c r="D8536" s="29">
        <v>46522</v>
      </c>
      <c r="E8536">
        <v>0.39</v>
      </c>
      <c r="F8536">
        <v>0.39</v>
      </c>
      <c r="G8536">
        <v>0.48</v>
      </c>
      <c r="H8536">
        <v>0.48</v>
      </c>
      <c r="J8536">
        <v>165</v>
      </c>
      <c r="K8536">
        <v>165</v>
      </c>
      <c r="L8536">
        <v>271.29463399999997</v>
      </c>
      <c r="R8536">
        <v>319.17015700000002</v>
      </c>
      <c r="S8536" t="s">
        <v>90</v>
      </c>
      <c r="T8536" s="297">
        <v>46311.754166666666</v>
      </c>
    </row>
    <row r="8537" spans="1:20" x14ac:dyDescent="0.35">
      <c r="A8537" t="s">
        <v>124</v>
      </c>
      <c r="B8537" t="s">
        <v>125</v>
      </c>
      <c r="C8537" t="s">
        <v>93</v>
      </c>
      <c r="D8537" s="29">
        <v>46523</v>
      </c>
      <c r="E8537">
        <v>0.39</v>
      </c>
      <c r="F8537">
        <v>0.39</v>
      </c>
      <c r="G8537">
        <v>0.48</v>
      </c>
      <c r="H8537">
        <v>0.48</v>
      </c>
      <c r="J8537">
        <v>165</v>
      </c>
      <c r="K8537">
        <v>165</v>
      </c>
      <c r="L8537">
        <v>271.29463399999997</v>
      </c>
      <c r="R8537">
        <v>319.17015700000002</v>
      </c>
      <c r="S8537" t="s">
        <v>90</v>
      </c>
      <c r="T8537" s="297">
        <v>46311.754166666666</v>
      </c>
    </row>
    <row r="8538" spans="1:20" x14ac:dyDescent="0.35">
      <c r="A8538" t="s">
        <v>124</v>
      </c>
      <c r="B8538" t="s">
        <v>125</v>
      </c>
      <c r="C8538" t="s">
        <v>93</v>
      </c>
      <c r="D8538" s="29">
        <v>46524</v>
      </c>
      <c r="E8538">
        <v>0.39</v>
      </c>
      <c r="F8538">
        <v>0.39</v>
      </c>
      <c r="G8538">
        <v>0.48</v>
      </c>
      <c r="H8538">
        <v>0.48</v>
      </c>
      <c r="J8538">
        <v>165</v>
      </c>
      <c r="K8538">
        <v>165</v>
      </c>
      <c r="L8538">
        <v>271.29463399999997</v>
      </c>
      <c r="R8538">
        <v>319.17015700000002</v>
      </c>
      <c r="S8538" t="s">
        <v>90</v>
      </c>
      <c r="T8538" s="297">
        <v>46311.754166666666</v>
      </c>
    </row>
    <row r="8539" spans="1:20" x14ac:dyDescent="0.35">
      <c r="A8539" t="s">
        <v>124</v>
      </c>
      <c r="B8539" t="s">
        <v>125</v>
      </c>
      <c r="C8539" t="s">
        <v>93</v>
      </c>
      <c r="D8539" s="29">
        <v>46525</v>
      </c>
      <c r="E8539">
        <v>0.39</v>
      </c>
      <c r="F8539">
        <v>0.39</v>
      </c>
      <c r="G8539">
        <v>0.48</v>
      </c>
      <c r="H8539">
        <v>0.48</v>
      </c>
      <c r="J8539">
        <v>165</v>
      </c>
      <c r="K8539">
        <v>165</v>
      </c>
      <c r="L8539">
        <v>271.29463399999997</v>
      </c>
      <c r="R8539">
        <v>319.17015700000002</v>
      </c>
      <c r="S8539" t="s">
        <v>90</v>
      </c>
      <c r="T8539" s="297">
        <v>46311.754166666666</v>
      </c>
    </row>
    <row r="8540" spans="1:20" x14ac:dyDescent="0.35">
      <c r="A8540" t="s">
        <v>124</v>
      </c>
      <c r="B8540" t="s">
        <v>125</v>
      </c>
      <c r="C8540" t="s">
        <v>93</v>
      </c>
      <c r="D8540" s="29">
        <v>46526</v>
      </c>
      <c r="E8540">
        <v>0.39</v>
      </c>
      <c r="F8540">
        <v>0.39</v>
      </c>
      <c r="G8540">
        <v>0.48</v>
      </c>
      <c r="H8540">
        <v>0.48</v>
      </c>
      <c r="J8540">
        <v>165</v>
      </c>
      <c r="K8540">
        <v>165</v>
      </c>
      <c r="L8540">
        <v>271.29463399999997</v>
      </c>
      <c r="R8540">
        <v>319.17015700000002</v>
      </c>
      <c r="S8540" t="s">
        <v>90</v>
      </c>
      <c r="T8540" s="297">
        <v>46311.754166666666</v>
      </c>
    </row>
    <row r="8541" spans="1:20" x14ac:dyDescent="0.35">
      <c r="A8541" t="s">
        <v>124</v>
      </c>
      <c r="B8541" t="s">
        <v>125</v>
      </c>
      <c r="C8541" t="s">
        <v>93</v>
      </c>
      <c r="D8541" s="29">
        <v>46527</v>
      </c>
      <c r="E8541">
        <v>0.39</v>
      </c>
      <c r="F8541">
        <v>0.39</v>
      </c>
      <c r="G8541">
        <v>0.48</v>
      </c>
      <c r="H8541">
        <v>0.48</v>
      </c>
      <c r="J8541">
        <v>165</v>
      </c>
      <c r="K8541">
        <v>165</v>
      </c>
      <c r="L8541">
        <v>271.29463399999997</v>
      </c>
      <c r="R8541">
        <v>319.17015700000002</v>
      </c>
      <c r="S8541" t="s">
        <v>90</v>
      </c>
      <c r="T8541" s="297">
        <v>46311.754166666666</v>
      </c>
    </row>
    <row r="8542" spans="1:20" x14ac:dyDescent="0.35">
      <c r="A8542" t="s">
        <v>124</v>
      </c>
      <c r="B8542" t="s">
        <v>125</v>
      </c>
      <c r="C8542" t="s">
        <v>93</v>
      </c>
      <c r="D8542" s="29">
        <v>46528</v>
      </c>
      <c r="E8542">
        <v>0.39</v>
      </c>
      <c r="F8542">
        <v>0.39</v>
      </c>
      <c r="G8542">
        <v>0.48</v>
      </c>
      <c r="H8542">
        <v>0.48</v>
      </c>
      <c r="J8542">
        <v>165</v>
      </c>
      <c r="K8542">
        <v>165</v>
      </c>
      <c r="L8542">
        <v>271.29463399999997</v>
      </c>
      <c r="R8542">
        <v>319.17015700000002</v>
      </c>
      <c r="S8542" t="s">
        <v>90</v>
      </c>
      <c r="T8542" s="297">
        <v>46311.754166666666</v>
      </c>
    </row>
    <row r="8543" spans="1:20" x14ac:dyDescent="0.35">
      <c r="A8543" t="s">
        <v>124</v>
      </c>
      <c r="B8543" t="s">
        <v>125</v>
      </c>
      <c r="C8543" t="s">
        <v>93</v>
      </c>
      <c r="D8543" s="29">
        <v>46529</v>
      </c>
      <c r="E8543">
        <v>0.39</v>
      </c>
      <c r="F8543">
        <v>0.39</v>
      </c>
      <c r="G8543">
        <v>0.48</v>
      </c>
      <c r="H8543">
        <v>0.48</v>
      </c>
      <c r="J8543">
        <v>165</v>
      </c>
      <c r="K8543">
        <v>165</v>
      </c>
      <c r="L8543">
        <v>271.29463399999997</v>
      </c>
      <c r="R8543">
        <v>319.17015700000002</v>
      </c>
      <c r="S8543" t="s">
        <v>90</v>
      </c>
      <c r="T8543" s="297">
        <v>46311.754166666666</v>
      </c>
    </row>
    <row r="8544" spans="1:20" x14ac:dyDescent="0.35">
      <c r="A8544" t="s">
        <v>124</v>
      </c>
      <c r="B8544" t="s">
        <v>125</v>
      </c>
      <c r="C8544" t="s">
        <v>93</v>
      </c>
      <c r="D8544" s="29">
        <v>46530</v>
      </c>
      <c r="E8544">
        <v>0.39</v>
      </c>
      <c r="F8544">
        <v>0.39</v>
      </c>
      <c r="G8544">
        <v>0.48</v>
      </c>
      <c r="H8544">
        <v>0.48</v>
      </c>
      <c r="J8544">
        <v>165</v>
      </c>
      <c r="K8544">
        <v>165</v>
      </c>
      <c r="L8544">
        <v>271.29463399999997</v>
      </c>
      <c r="R8544">
        <v>319.17015700000002</v>
      </c>
      <c r="S8544" t="s">
        <v>90</v>
      </c>
      <c r="T8544" s="297">
        <v>46311.754166666666</v>
      </c>
    </row>
    <row r="8545" spans="1:20" x14ac:dyDescent="0.35">
      <c r="A8545" t="s">
        <v>124</v>
      </c>
      <c r="B8545" t="s">
        <v>125</v>
      </c>
      <c r="C8545" t="s">
        <v>93</v>
      </c>
      <c r="D8545" s="29">
        <v>46531</v>
      </c>
      <c r="E8545">
        <v>0.39</v>
      </c>
      <c r="F8545">
        <v>0.39</v>
      </c>
      <c r="G8545">
        <v>0.48</v>
      </c>
      <c r="H8545">
        <v>0.48</v>
      </c>
      <c r="J8545">
        <v>165</v>
      </c>
      <c r="K8545">
        <v>165</v>
      </c>
      <c r="L8545">
        <v>271.29463399999997</v>
      </c>
      <c r="R8545">
        <v>319.17015700000002</v>
      </c>
      <c r="S8545" t="s">
        <v>90</v>
      </c>
      <c r="T8545" s="297">
        <v>46311.754166666666</v>
      </c>
    </row>
    <row r="8546" spans="1:20" x14ac:dyDescent="0.35">
      <c r="A8546" t="s">
        <v>124</v>
      </c>
      <c r="B8546" t="s">
        <v>125</v>
      </c>
      <c r="C8546" t="s">
        <v>93</v>
      </c>
      <c r="D8546" s="29">
        <v>46532</v>
      </c>
      <c r="E8546">
        <v>0.39</v>
      </c>
      <c r="F8546">
        <v>0.39</v>
      </c>
      <c r="G8546">
        <v>0.48</v>
      </c>
      <c r="H8546">
        <v>0.48</v>
      </c>
      <c r="J8546">
        <v>165</v>
      </c>
      <c r="K8546">
        <v>165</v>
      </c>
      <c r="L8546">
        <v>271.29463399999997</v>
      </c>
      <c r="R8546">
        <v>319.17015700000002</v>
      </c>
      <c r="S8546" t="s">
        <v>90</v>
      </c>
      <c r="T8546" s="297">
        <v>46311.754166666666</v>
      </c>
    </row>
    <row r="8547" spans="1:20" x14ac:dyDescent="0.35">
      <c r="A8547" t="s">
        <v>124</v>
      </c>
      <c r="B8547" t="s">
        <v>125</v>
      </c>
      <c r="C8547" t="s">
        <v>93</v>
      </c>
      <c r="D8547" s="29">
        <v>46533</v>
      </c>
      <c r="E8547">
        <v>0.39</v>
      </c>
      <c r="F8547">
        <v>0.39</v>
      </c>
      <c r="G8547">
        <v>0.48</v>
      </c>
      <c r="H8547">
        <v>0.48</v>
      </c>
      <c r="J8547">
        <v>165</v>
      </c>
      <c r="K8547">
        <v>165</v>
      </c>
      <c r="L8547">
        <v>271.29463399999997</v>
      </c>
      <c r="R8547">
        <v>319.17015700000002</v>
      </c>
      <c r="S8547" t="s">
        <v>90</v>
      </c>
      <c r="T8547" s="297">
        <v>46311.754166666666</v>
      </c>
    </row>
    <row r="8548" spans="1:20" x14ac:dyDescent="0.35">
      <c r="A8548" t="s">
        <v>124</v>
      </c>
      <c r="B8548" t="s">
        <v>125</v>
      </c>
      <c r="C8548" t="s">
        <v>93</v>
      </c>
      <c r="D8548" s="29">
        <v>46534</v>
      </c>
      <c r="E8548">
        <v>0.39</v>
      </c>
      <c r="F8548">
        <v>0.39</v>
      </c>
      <c r="G8548">
        <v>0.48</v>
      </c>
      <c r="H8548">
        <v>0.48</v>
      </c>
      <c r="J8548">
        <v>165</v>
      </c>
      <c r="K8548">
        <v>165</v>
      </c>
      <c r="L8548">
        <v>271.29463399999997</v>
      </c>
      <c r="R8548">
        <v>319.17015700000002</v>
      </c>
      <c r="S8548" t="s">
        <v>90</v>
      </c>
      <c r="T8548" s="297">
        <v>46311.754166666666</v>
      </c>
    </row>
    <row r="8549" spans="1:20" x14ac:dyDescent="0.35">
      <c r="A8549" t="s">
        <v>124</v>
      </c>
      <c r="B8549" t="s">
        <v>125</v>
      </c>
      <c r="C8549" t="s">
        <v>93</v>
      </c>
      <c r="D8549" s="29">
        <v>46535</v>
      </c>
      <c r="E8549">
        <v>0.39</v>
      </c>
      <c r="F8549">
        <v>0.39</v>
      </c>
      <c r="G8549">
        <v>0.48</v>
      </c>
      <c r="H8549">
        <v>0.48</v>
      </c>
      <c r="J8549">
        <v>165</v>
      </c>
      <c r="K8549">
        <v>165</v>
      </c>
      <c r="L8549">
        <v>271.29463399999997</v>
      </c>
      <c r="R8549">
        <v>319.17015700000002</v>
      </c>
      <c r="S8549" t="s">
        <v>90</v>
      </c>
      <c r="T8549" s="297">
        <v>46311.754166666666</v>
      </c>
    </row>
    <row r="8550" spans="1:20" x14ac:dyDescent="0.35">
      <c r="A8550" t="s">
        <v>124</v>
      </c>
      <c r="B8550" t="s">
        <v>125</v>
      </c>
      <c r="C8550" t="s">
        <v>93</v>
      </c>
      <c r="D8550" s="29">
        <v>46536</v>
      </c>
      <c r="E8550">
        <v>0.39</v>
      </c>
      <c r="F8550">
        <v>0.39</v>
      </c>
      <c r="G8550">
        <v>0.48</v>
      </c>
      <c r="H8550">
        <v>0.48</v>
      </c>
      <c r="J8550">
        <v>165</v>
      </c>
      <c r="K8550">
        <v>165</v>
      </c>
      <c r="L8550">
        <v>271.29463399999997</v>
      </c>
      <c r="R8550">
        <v>319.17015700000002</v>
      </c>
      <c r="S8550" t="s">
        <v>90</v>
      </c>
      <c r="T8550" s="297">
        <v>46311.754166666666</v>
      </c>
    </row>
    <row r="8551" spans="1:20" x14ac:dyDescent="0.35">
      <c r="A8551" t="s">
        <v>124</v>
      </c>
      <c r="B8551" t="s">
        <v>125</v>
      </c>
      <c r="C8551" t="s">
        <v>93</v>
      </c>
      <c r="D8551" s="29">
        <v>46537</v>
      </c>
      <c r="E8551">
        <v>0.39</v>
      </c>
      <c r="F8551">
        <v>0.39</v>
      </c>
      <c r="G8551">
        <v>0.48</v>
      </c>
      <c r="H8551">
        <v>0.48</v>
      </c>
      <c r="J8551">
        <v>165</v>
      </c>
      <c r="K8551">
        <v>165</v>
      </c>
      <c r="L8551">
        <v>271.29463399999997</v>
      </c>
      <c r="R8551">
        <v>319.17015700000002</v>
      </c>
      <c r="S8551" t="s">
        <v>90</v>
      </c>
      <c r="T8551" s="297">
        <v>46311.754166666666</v>
      </c>
    </row>
    <row r="8552" spans="1:20" x14ac:dyDescent="0.35">
      <c r="A8552" t="s">
        <v>124</v>
      </c>
      <c r="B8552" t="s">
        <v>125</v>
      </c>
      <c r="C8552" t="s">
        <v>93</v>
      </c>
      <c r="D8552" s="29">
        <v>46538</v>
      </c>
      <c r="E8552">
        <v>0.39</v>
      </c>
      <c r="F8552">
        <v>0.39</v>
      </c>
      <c r="G8552">
        <v>0.48</v>
      </c>
      <c r="H8552">
        <v>0.48</v>
      </c>
      <c r="J8552">
        <v>165</v>
      </c>
      <c r="K8552">
        <v>165</v>
      </c>
      <c r="L8552">
        <v>271.29463399999997</v>
      </c>
      <c r="R8552">
        <v>319.17015700000002</v>
      </c>
      <c r="S8552" t="s">
        <v>90</v>
      </c>
      <c r="T8552" s="297">
        <v>46311.754166666666</v>
      </c>
    </row>
    <row r="8553" spans="1:20" x14ac:dyDescent="0.35">
      <c r="A8553" t="s">
        <v>124</v>
      </c>
      <c r="B8553" t="s">
        <v>125</v>
      </c>
      <c r="C8553" t="s">
        <v>93</v>
      </c>
      <c r="D8553" s="29">
        <v>46539</v>
      </c>
      <c r="E8553">
        <v>0.48</v>
      </c>
      <c r="F8553">
        <v>0.48</v>
      </c>
      <c r="G8553">
        <v>0.56000000000000005</v>
      </c>
      <c r="H8553">
        <v>0.56000000000000005</v>
      </c>
      <c r="J8553">
        <v>140</v>
      </c>
      <c r="K8553">
        <v>140</v>
      </c>
      <c r="L8553">
        <v>271.29463399999997</v>
      </c>
      <c r="R8553">
        <v>319.17015700000002</v>
      </c>
      <c r="S8553" t="s">
        <v>90</v>
      </c>
      <c r="T8553" s="297">
        <v>46311.754166666666</v>
      </c>
    </row>
    <row r="8554" spans="1:20" x14ac:dyDescent="0.35">
      <c r="A8554" t="s">
        <v>124</v>
      </c>
      <c r="B8554" t="s">
        <v>125</v>
      </c>
      <c r="C8554" t="s">
        <v>93</v>
      </c>
      <c r="D8554" s="29">
        <v>46540</v>
      </c>
      <c r="E8554">
        <v>0.48</v>
      </c>
      <c r="F8554">
        <v>0.48</v>
      </c>
      <c r="G8554">
        <v>0.56000000000000005</v>
      </c>
      <c r="H8554">
        <v>0.56000000000000005</v>
      </c>
      <c r="J8554">
        <v>140</v>
      </c>
      <c r="K8554">
        <v>140</v>
      </c>
      <c r="L8554">
        <v>271.29463399999997</v>
      </c>
      <c r="R8554">
        <v>319.17015700000002</v>
      </c>
      <c r="S8554" t="s">
        <v>90</v>
      </c>
      <c r="T8554" s="297">
        <v>46311.754166666666</v>
      </c>
    </row>
    <row r="8555" spans="1:20" x14ac:dyDescent="0.35">
      <c r="A8555" t="s">
        <v>124</v>
      </c>
      <c r="B8555" t="s">
        <v>125</v>
      </c>
      <c r="C8555" t="s">
        <v>93</v>
      </c>
      <c r="D8555" s="29">
        <v>46541</v>
      </c>
      <c r="E8555">
        <v>0.48</v>
      </c>
      <c r="F8555">
        <v>0.48</v>
      </c>
      <c r="G8555">
        <v>0.56000000000000005</v>
      </c>
      <c r="H8555">
        <v>0.56000000000000005</v>
      </c>
      <c r="J8555">
        <v>140</v>
      </c>
      <c r="K8555">
        <v>140</v>
      </c>
      <c r="L8555">
        <v>271.29463399999997</v>
      </c>
      <c r="R8555">
        <v>319.17015700000002</v>
      </c>
      <c r="S8555" t="s">
        <v>90</v>
      </c>
      <c r="T8555" s="297">
        <v>46311.754166666666</v>
      </c>
    </row>
    <row r="8556" spans="1:20" x14ac:dyDescent="0.35">
      <c r="A8556" t="s">
        <v>124</v>
      </c>
      <c r="B8556" t="s">
        <v>125</v>
      </c>
      <c r="C8556" t="s">
        <v>93</v>
      </c>
      <c r="D8556" s="29">
        <v>46542</v>
      </c>
      <c r="E8556">
        <v>0.48</v>
      </c>
      <c r="F8556">
        <v>0.48</v>
      </c>
      <c r="G8556">
        <v>0.56000000000000005</v>
      </c>
      <c r="H8556">
        <v>0.56000000000000005</v>
      </c>
      <c r="J8556">
        <v>140</v>
      </c>
      <c r="K8556">
        <v>140</v>
      </c>
      <c r="L8556">
        <v>271.29463399999997</v>
      </c>
      <c r="R8556">
        <v>319.17015700000002</v>
      </c>
      <c r="S8556" t="s">
        <v>90</v>
      </c>
      <c r="T8556" s="297">
        <v>46311.754166666666</v>
      </c>
    </row>
    <row r="8557" spans="1:20" x14ac:dyDescent="0.35">
      <c r="A8557" t="s">
        <v>124</v>
      </c>
      <c r="B8557" t="s">
        <v>125</v>
      </c>
      <c r="C8557" t="s">
        <v>93</v>
      </c>
      <c r="D8557" s="29">
        <v>46543</v>
      </c>
      <c r="E8557">
        <v>0</v>
      </c>
      <c r="F8557">
        <v>0</v>
      </c>
      <c r="G8557">
        <v>0.03</v>
      </c>
      <c r="H8557">
        <v>0.03</v>
      </c>
      <c r="J8557">
        <v>310</v>
      </c>
      <c r="K8557">
        <v>310</v>
      </c>
      <c r="L8557">
        <v>271.29463399999997</v>
      </c>
      <c r="R8557">
        <v>319.17015700000002</v>
      </c>
      <c r="S8557" t="s">
        <v>90</v>
      </c>
      <c r="T8557" s="297">
        <v>46311.754166666666</v>
      </c>
    </row>
    <row r="8558" spans="1:20" x14ac:dyDescent="0.35">
      <c r="A8558" t="s">
        <v>124</v>
      </c>
      <c r="B8558" t="s">
        <v>125</v>
      </c>
      <c r="C8558" t="s">
        <v>93</v>
      </c>
      <c r="D8558" s="29">
        <v>46544</v>
      </c>
      <c r="E8558">
        <v>0</v>
      </c>
      <c r="F8558">
        <v>0</v>
      </c>
      <c r="G8558">
        <v>0.03</v>
      </c>
      <c r="H8558">
        <v>0.03</v>
      </c>
      <c r="J8558">
        <v>310</v>
      </c>
      <c r="K8558">
        <v>310</v>
      </c>
      <c r="L8558">
        <v>271.29463399999997</v>
      </c>
      <c r="R8558">
        <v>319.17015700000002</v>
      </c>
      <c r="S8558" t="s">
        <v>90</v>
      </c>
      <c r="T8558" s="297">
        <v>46311.754166666666</v>
      </c>
    </row>
    <row r="8559" spans="1:20" x14ac:dyDescent="0.35">
      <c r="A8559" t="s">
        <v>124</v>
      </c>
      <c r="B8559" t="s">
        <v>125</v>
      </c>
      <c r="C8559" t="s">
        <v>93</v>
      </c>
      <c r="D8559" s="29">
        <v>46545</v>
      </c>
      <c r="E8559">
        <v>0.24</v>
      </c>
      <c r="F8559">
        <v>0.24</v>
      </c>
      <c r="G8559">
        <v>0.36</v>
      </c>
      <c r="H8559">
        <v>0.36</v>
      </c>
      <c r="J8559">
        <v>205</v>
      </c>
      <c r="K8559">
        <v>205</v>
      </c>
      <c r="L8559">
        <v>271.29463399999997</v>
      </c>
      <c r="R8559">
        <v>319.17015700000002</v>
      </c>
      <c r="S8559" t="s">
        <v>90</v>
      </c>
      <c r="T8559" s="297">
        <v>46311.754166666666</v>
      </c>
    </row>
    <row r="8560" spans="1:20" x14ac:dyDescent="0.35">
      <c r="A8560" t="s">
        <v>124</v>
      </c>
      <c r="B8560" t="s">
        <v>125</v>
      </c>
      <c r="C8560" t="s">
        <v>93</v>
      </c>
      <c r="D8560" s="29">
        <v>46546</v>
      </c>
      <c r="E8560">
        <v>0.24</v>
      </c>
      <c r="F8560">
        <v>0.24</v>
      </c>
      <c r="G8560">
        <v>0.36</v>
      </c>
      <c r="H8560">
        <v>0.36</v>
      </c>
      <c r="J8560">
        <v>205</v>
      </c>
      <c r="K8560">
        <v>205</v>
      </c>
      <c r="L8560">
        <v>271.29463399999997</v>
      </c>
      <c r="R8560">
        <v>319.17015700000002</v>
      </c>
      <c r="S8560" t="s">
        <v>90</v>
      </c>
      <c r="T8560" s="297">
        <v>46311.754166666666</v>
      </c>
    </row>
    <row r="8561" spans="1:20" x14ac:dyDescent="0.35">
      <c r="A8561" t="s">
        <v>124</v>
      </c>
      <c r="B8561" t="s">
        <v>125</v>
      </c>
      <c r="C8561" t="s">
        <v>93</v>
      </c>
      <c r="D8561" s="29">
        <v>46547</v>
      </c>
      <c r="E8561">
        <v>0.24</v>
      </c>
      <c r="F8561">
        <v>0.24</v>
      </c>
      <c r="G8561">
        <v>0.36</v>
      </c>
      <c r="H8561">
        <v>0.36</v>
      </c>
      <c r="J8561">
        <v>205</v>
      </c>
      <c r="K8561">
        <v>205</v>
      </c>
      <c r="L8561">
        <v>271.29463399999997</v>
      </c>
      <c r="R8561">
        <v>319.17015700000002</v>
      </c>
      <c r="S8561" t="s">
        <v>90</v>
      </c>
      <c r="T8561" s="297">
        <v>46311.754166666666</v>
      </c>
    </row>
    <row r="8562" spans="1:20" x14ac:dyDescent="0.35">
      <c r="A8562" t="s">
        <v>124</v>
      </c>
      <c r="B8562" t="s">
        <v>125</v>
      </c>
      <c r="C8562" t="s">
        <v>93</v>
      </c>
      <c r="D8562" s="29">
        <v>46548</v>
      </c>
      <c r="E8562">
        <v>0.24</v>
      </c>
      <c r="F8562">
        <v>0.24</v>
      </c>
      <c r="G8562">
        <v>0.36</v>
      </c>
      <c r="H8562">
        <v>0.36</v>
      </c>
      <c r="J8562">
        <v>205</v>
      </c>
      <c r="K8562">
        <v>205</v>
      </c>
      <c r="L8562">
        <v>271.29463399999997</v>
      </c>
      <c r="R8562">
        <v>319.17015700000002</v>
      </c>
      <c r="S8562" t="s">
        <v>90</v>
      </c>
      <c r="T8562" s="297">
        <v>46311.754166666666</v>
      </c>
    </row>
    <row r="8563" spans="1:20" x14ac:dyDescent="0.35">
      <c r="A8563" t="s">
        <v>124</v>
      </c>
      <c r="B8563" t="s">
        <v>125</v>
      </c>
      <c r="C8563" t="s">
        <v>93</v>
      </c>
      <c r="D8563" s="29">
        <v>46549</v>
      </c>
      <c r="E8563">
        <v>0.24</v>
      </c>
      <c r="F8563">
        <v>0.24</v>
      </c>
      <c r="G8563">
        <v>0.36</v>
      </c>
      <c r="H8563">
        <v>0.36</v>
      </c>
      <c r="J8563">
        <v>205</v>
      </c>
      <c r="K8563">
        <v>205</v>
      </c>
      <c r="L8563">
        <v>271.29463399999997</v>
      </c>
      <c r="R8563">
        <v>319.17015700000002</v>
      </c>
      <c r="S8563" t="s">
        <v>90</v>
      </c>
      <c r="T8563" s="297">
        <v>46311.754166666666</v>
      </c>
    </row>
    <row r="8564" spans="1:20" x14ac:dyDescent="0.35">
      <c r="A8564" t="s">
        <v>124</v>
      </c>
      <c r="B8564" t="s">
        <v>125</v>
      </c>
      <c r="C8564" t="s">
        <v>93</v>
      </c>
      <c r="D8564" s="29">
        <v>46550</v>
      </c>
      <c r="E8564">
        <v>0.24</v>
      </c>
      <c r="F8564">
        <v>0.24</v>
      </c>
      <c r="G8564">
        <v>0.36</v>
      </c>
      <c r="H8564">
        <v>0.36</v>
      </c>
      <c r="J8564">
        <v>205</v>
      </c>
      <c r="K8564">
        <v>205</v>
      </c>
      <c r="L8564">
        <v>271.29463399999997</v>
      </c>
      <c r="R8564">
        <v>319.17015700000002</v>
      </c>
      <c r="S8564" t="s">
        <v>90</v>
      </c>
      <c r="T8564" s="297">
        <v>46311.754166666666</v>
      </c>
    </row>
    <row r="8565" spans="1:20" x14ac:dyDescent="0.35">
      <c r="A8565" t="s">
        <v>124</v>
      </c>
      <c r="B8565" t="s">
        <v>125</v>
      </c>
      <c r="C8565" t="s">
        <v>93</v>
      </c>
      <c r="D8565" s="29">
        <v>46551</v>
      </c>
      <c r="E8565">
        <v>0.24</v>
      </c>
      <c r="F8565">
        <v>0.24</v>
      </c>
      <c r="G8565">
        <v>0.36</v>
      </c>
      <c r="H8565">
        <v>0.36</v>
      </c>
      <c r="J8565">
        <v>205</v>
      </c>
      <c r="K8565">
        <v>205</v>
      </c>
      <c r="L8565">
        <v>271.29463399999997</v>
      </c>
      <c r="R8565">
        <v>319.17015700000002</v>
      </c>
      <c r="S8565" t="s">
        <v>90</v>
      </c>
      <c r="T8565" s="297">
        <v>46311.754166666666</v>
      </c>
    </row>
    <row r="8566" spans="1:20" x14ac:dyDescent="0.35">
      <c r="A8566" t="s">
        <v>124</v>
      </c>
      <c r="B8566" t="s">
        <v>125</v>
      </c>
      <c r="C8566" t="s">
        <v>93</v>
      </c>
      <c r="D8566" s="29">
        <v>46552</v>
      </c>
      <c r="E8566">
        <v>0.24</v>
      </c>
      <c r="F8566">
        <v>0.24</v>
      </c>
      <c r="G8566">
        <v>0.36</v>
      </c>
      <c r="H8566">
        <v>0.36</v>
      </c>
      <c r="J8566">
        <v>205</v>
      </c>
      <c r="K8566">
        <v>205</v>
      </c>
      <c r="L8566">
        <v>271.29463399999997</v>
      </c>
      <c r="R8566">
        <v>319.17015700000002</v>
      </c>
      <c r="S8566" t="s">
        <v>90</v>
      </c>
      <c r="T8566" s="297">
        <v>46311.754166666666</v>
      </c>
    </row>
    <row r="8567" spans="1:20" x14ac:dyDescent="0.35">
      <c r="A8567" t="s">
        <v>124</v>
      </c>
      <c r="B8567" t="s">
        <v>125</v>
      </c>
      <c r="C8567" t="s">
        <v>93</v>
      </c>
      <c r="D8567" s="29">
        <v>46553</v>
      </c>
      <c r="E8567">
        <v>0.24</v>
      </c>
      <c r="F8567">
        <v>0.24</v>
      </c>
      <c r="G8567">
        <v>0.36</v>
      </c>
      <c r="H8567">
        <v>0.36</v>
      </c>
      <c r="J8567">
        <v>205</v>
      </c>
      <c r="K8567">
        <v>205</v>
      </c>
      <c r="L8567">
        <v>271.29463399999997</v>
      </c>
      <c r="R8567">
        <v>319.17015700000002</v>
      </c>
      <c r="S8567" t="s">
        <v>90</v>
      </c>
      <c r="T8567" s="297">
        <v>46311.754166666666</v>
      </c>
    </row>
    <row r="8568" spans="1:20" x14ac:dyDescent="0.35">
      <c r="A8568" t="s">
        <v>124</v>
      </c>
      <c r="B8568" t="s">
        <v>125</v>
      </c>
      <c r="C8568" t="s">
        <v>93</v>
      </c>
      <c r="D8568" s="29">
        <v>46554</v>
      </c>
      <c r="E8568">
        <v>0.24</v>
      </c>
      <c r="F8568">
        <v>0.24</v>
      </c>
      <c r="G8568">
        <v>0.36</v>
      </c>
      <c r="H8568">
        <v>0.36</v>
      </c>
      <c r="J8568">
        <v>205</v>
      </c>
      <c r="K8568">
        <v>205</v>
      </c>
      <c r="L8568">
        <v>271.29463399999997</v>
      </c>
      <c r="R8568">
        <v>319.17015700000002</v>
      </c>
      <c r="S8568" t="s">
        <v>90</v>
      </c>
      <c r="T8568" s="297">
        <v>46311.754166666666</v>
      </c>
    </row>
    <row r="8569" spans="1:20" x14ac:dyDescent="0.35">
      <c r="A8569" t="s">
        <v>124</v>
      </c>
      <c r="B8569" t="s">
        <v>125</v>
      </c>
      <c r="C8569" t="s">
        <v>93</v>
      </c>
      <c r="D8569" s="29">
        <v>46555</v>
      </c>
      <c r="E8569">
        <v>0.24</v>
      </c>
      <c r="F8569">
        <v>0.24</v>
      </c>
      <c r="G8569">
        <v>0.36</v>
      </c>
      <c r="H8569">
        <v>0.36</v>
      </c>
      <c r="J8569">
        <v>205</v>
      </c>
      <c r="K8569">
        <v>205</v>
      </c>
      <c r="L8569">
        <v>271.29463399999997</v>
      </c>
      <c r="R8569">
        <v>319.17015700000002</v>
      </c>
      <c r="S8569" t="s">
        <v>90</v>
      </c>
      <c r="T8569" s="297">
        <v>46311.754166666666</v>
      </c>
    </row>
    <row r="8570" spans="1:20" x14ac:dyDescent="0.35">
      <c r="A8570" t="s">
        <v>124</v>
      </c>
      <c r="B8570" t="s">
        <v>125</v>
      </c>
      <c r="C8570" t="s">
        <v>93</v>
      </c>
      <c r="D8570" s="29">
        <v>46556</v>
      </c>
      <c r="E8570">
        <v>0.24</v>
      </c>
      <c r="F8570">
        <v>0.24</v>
      </c>
      <c r="G8570">
        <v>0.36</v>
      </c>
      <c r="H8570">
        <v>0.36</v>
      </c>
      <c r="J8570">
        <v>205</v>
      </c>
      <c r="K8570">
        <v>205</v>
      </c>
      <c r="L8570">
        <v>271.29463399999997</v>
      </c>
      <c r="R8570">
        <v>319.17015700000002</v>
      </c>
      <c r="S8570" t="s">
        <v>90</v>
      </c>
      <c r="T8570" s="297">
        <v>46311.754166666666</v>
      </c>
    </row>
    <row r="8571" spans="1:20" x14ac:dyDescent="0.35">
      <c r="A8571" t="s">
        <v>124</v>
      </c>
      <c r="B8571" t="s">
        <v>125</v>
      </c>
      <c r="C8571" t="s">
        <v>93</v>
      </c>
      <c r="D8571" s="29">
        <v>46557</v>
      </c>
      <c r="E8571">
        <v>0.24</v>
      </c>
      <c r="F8571">
        <v>0.24</v>
      </c>
      <c r="G8571">
        <v>0.36</v>
      </c>
      <c r="H8571">
        <v>0.36</v>
      </c>
      <c r="J8571">
        <v>205</v>
      </c>
      <c r="K8571">
        <v>205</v>
      </c>
      <c r="L8571">
        <v>271.29463399999997</v>
      </c>
      <c r="R8571">
        <v>319.17015700000002</v>
      </c>
      <c r="S8571" t="s">
        <v>90</v>
      </c>
      <c r="T8571" s="297">
        <v>46311.754166666666</v>
      </c>
    </row>
    <row r="8572" spans="1:20" x14ac:dyDescent="0.35">
      <c r="A8572" t="s">
        <v>124</v>
      </c>
      <c r="B8572" t="s">
        <v>125</v>
      </c>
      <c r="C8572" t="s">
        <v>93</v>
      </c>
      <c r="D8572" s="29">
        <v>46558</v>
      </c>
      <c r="E8572">
        <v>0.24</v>
      </c>
      <c r="F8572">
        <v>0.24</v>
      </c>
      <c r="G8572">
        <v>0.36</v>
      </c>
      <c r="H8572">
        <v>0.36</v>
      </c>
      <c r="J8572">
        <v>205</v>
      </c>
      <c r="K8572">
        <v>205</v>
      </c>
      <c r="L8572">
        <v>271.29463399999997</v>
      </c>
      <c r="R8572">
        <v>319.17015700000002</v>
      </c>
      <c r="S8572" t="s">
        <v>90</v>
      </c>
      <c r="T8572" s="297">
        <v>46311.754166666666</v>
      </c>
    </row>
    <row r="8573" spans="1:20" x14ac:dyDescent="0.35">
      <c r="A8573" t="s">
        <v>124</v>
      </c>
      <c r="B8573" t="s">
        <v>125</v>
      </c>
      <c r="C8573" t="s">
        <v>93</v>
      </c>
      <c r="D8573" s="29">
        <v>46559</v>
      </c>
      <c r="E8573">
        <v>0.24</v>
      </c>
      <c r="F8573">
        <v>0.24</v>
      </c>
      <c r="G8573">
        <v>0.36</v>
      </c>
      <c r="H8573">
        <v>0.36</v>
      </c>
      <c r="J8573">
        <v>205</v>
      </c>
      <c r="K8573">
        <v>205</v>
      </c>
      <c r="L8573">
        <v>271.29463399999997</v>
      </c>
      <c r="R8573">
        <v>319.17015700000002</v>
      </c>
      <c r="S8573" t="s">
        <v>90</v>
      </c>
      <c r="T8573" s="297">
        <v>46311.754166666666</v>
      </c>
    </row>
    <row r="8574" spans="1:20" x14ac:dyDescent="0.35">
      <c r="A8574" t="s">
        <v>124</v>
      </c>
      <c r="B8574" t="s">
        <v>125</v>
      </c>
      <c r="C8574" t="s">
        <v>93</v>
      </c>
      <c r="D8574" s="29">
        <v>46560</v>
      </c>
      <c r="E8574">
        <v>0.24</v>
      </c>
      <c r="F8574">
        <v>0.24</v>
      </c>
      <c r="G8574">
        <v>0.36</v>
      </c>
      <c r="H8574">
        <v>0.36</v>
      </c>
      <c r="J8574">
        <v>205</v>
      </c>
      <c r="K8574">
        <v>205</v>
      </c>
      <c r="L8574">
        <v>271.29463399999997</v>
      </c>
      <c r="R8574">
        <v>319.17015700000002</v>
      </c>
      <c r="S8574" t="s">
        <v>90</v>
      </c>
      <c r="T8574" s="297">
        <v>46311.754166666666</v>
      </c>
    </row>
    <row r="8575" spans="1:20" x14ac:dyDescent="0.35">
      <c r="A8575" t="s">
        <v>124</v>
      </c>
      <c r="B8575" t="s">
        <v>125</v>
      </c>
      <c r="C8575" t="s">
        <v>93</v>
      </c>
      <c r="D8575" s="29">
        <v>46561</v>
      </c>
      <c r="E8575">
        <v>0.24</v>
      </c>
      <c r="F8575">
        <v>0.24</v>
      </c>
      <c r="G8575">
        <v>0.36</v>
      </c>
      <c r="H8575">
        <v>0.36</v>
      </c>
      <c r="J8575">
        <v>205</v>
      </c>
      <c r="K8575">
        <v>205</v>
      </c>
      <c r="L8575">
        <v>271.29463399999997</v>
      </c>
      <c r="R8575">
        <v>319.17015700000002</v>
      </c>
      <c r="S8575" t="s">
        <v>90</v>
      </c>
      <c r="T8575" s="297">
        <v>46311.754166666666</v>
      </c>
    </row>
    <row r="8576" spans="1:20" x14ac:dyDescent="0.35">
      <c r="A8576" t="s">
        <v>124</v>
      </c>
      <c r="B8576" t="s">
        <v>125</v>
      </c>
      <c r="C8576" t="s">
        <v>93</v>
      </c>
      <c r="D8576" s="29">
        <v>46562</v>
      </c>
      <c r="E8576">
        <v>0.24</v>
      </c>
      <c r="F8576">
        <v>0.24</v>
      </c>
      <c r="G8576">
        <v>0.36</v>
      </c>
      <c r="H8576">
        <v>0.36</v>
      </c>
      <c r="J8576">
        <v>205</v>
      </c>
      <c r="K8576">
        <v>205</v>
      </c>
      <c r="L8576">
        <v>271.29463399999997</v>
      </c>
      <c r="R8576">
        <v>319.17015700000002</v>
      </c>
      <c r="S8576" t="s">
        <v>90</v>
      </c>
      <c r="T8576" s="297">
        <v>46311.754166666666</v>
      </c>
    </row>
    <row r="8577" spans="1:20" x14ac:dyDescent="0.35">
      <c r="A8577" t="s">
        <v>124</v>
      </c>
      <c r="B8577" t="s">
        <v>125</v>
      </c>
      <c r="C8577" t="s">
        <v>93</v>
      </c>
      <c r="D8577" s="29">
        <v>46563</v>
      </c>
      <c r="E8577">
        <v>0.24</v>
      </c>
      <c r="F8577">
        <v>0.24</v>
      </c>
      <c r="G8577">
        <v>0.36</v>
      </c>
      <c r="H8577">
        <v>0.36</v>
      </c>
      <c r="J8577">
        <v>205</v>
      </c>
      <c r="K8577">
        <v>205</v>
      </c>
      <c r="L8577">
        <v>271.29463399999997</v>
      </c>
      <c r="R8577">
        <v>319.17015700000002</v>
      </c>
      <c r="S8577" t="s">
        <v>90</v>
      </c>
      <c r="T8577" s="297">
        <v>46311.754166666666</v>
      </c>
    </row>
    <row r="8578" spans="1:20" x14ac:dyDescent="0.35">
      <c r="A8578" t="s">
        <v>124</v>
      </c>
      <c r="B8578" t="s">
        <v>125</v>
      </c>
      <c r="C8578" t="s">
        <v>93</v>
      </c>
      <c r="D8578" s="29">
        <v>46564</v>
      </c>
      <c r="E8578">
        <v>0</v>
      </c>
      <c r="F8578">
        <v>0</v>
      </c>
      <c r="G8578">
        <v>0</v>
      </c>
      <c r="H8578">
        <v>0</v>
      </c>
      <c r="L8578">
        <v>271.29463399999997</v>
      </c>
      <c r="R8578">
        <v>319.17015700000002</v>
      </c>
      <c r="S8578" t="s">
        <v>90</v>
      </c>
      <c r="T8578" s="297">
        <v>46311.754166666666</v>
      </c>
    </row>
    <row r="8579" spans="1:20" x14ac:dyDescent="0.35">
      <c r="A8579" t="s">
        <v>124</v>
      </c>
      <c r="B8579" t="s">
        <v>125</v>
      </c>
      <c r="C8579" t="s">
        <v>93</v>
      </c>
      <c r="D8579" s="29">
        <v>46565</v>
      </c>
      <c r="E8579">
        <v>0</v>
      </c>
      <c r="F8579">
        <v>0</v>
      </c>
      <c r="G8579">
        <v>0</v>
      </c>
      <c r="H8579">
        <v>0</v>
      </c>
      <c r="L8579">
        <v>271.29463399999997</v>
      </c>
      <c r="R8579">
        <v>319.17015700000002</v>
      </c>
      <c r="S8579" t="s">
        <v>90</v>
      </c>
      <c r="T8579" s="297">
        <v>46311.754166666666</v>
      </c>
    </row>
    <row r="8580" spans="1:20" x14ac:dyDescent="0.35">
      <c r="A8580" t="s">
        <v>124</v>
      </c>
      <c r="B8580" t="s">
        <v>125</v>
      </c>
      <c r="C8580" t="s">
        <v>93</v>
      </c>
      <c r="D8580" s="29">
        <v>46566</v>
      </c>
      <c r="E8580">
        <v>0</v>
      </c>
      <c r="F8580">
        <v>0</v>
      </c>
      <c r="G8580">
        <v>0</v>
      </c>
      <c r="H8580">
        <v>0</v>
      </c>
      <c r="L8580">
        <v>271.29463399999997</v>
      </c>
      <c r="R8580">
        <v>319.17015700000002</v>
      </c>
      <c r="S8580" t="s">
        <v>90</v>
      </c>
      <c r="T8580" s="297">
        <v>46311.754166666666</v>
      </c>
    </row>
    <row r="8581" spans="1:20" x14ac:dyDescent="0.35">
      <c r="A8581" t="s">
        <v>124</v>
      </c>
      <c r="B8581" t="s">
        <v>125</v>
      </c>
      <c r="C8581" t="s">
        <v>93</v>
      </c>
      <c r="D8581" s="29">
        <v>46567</v>
      </c>
      <c r="E8581">
        <v>0</v>
      </c>
      <c r="F8581">
        <v>0</v>
      </c>
      <c r="G8581">
        <v>0</v>
      </c>
      <c r="H8581">
        <v>0</v>
      </c>
      <c r="L8581">
        <v>271.29463399999997</v>
      </c>
      <c r="R8581">
        <v>319.17015700000002</v>
      </c>
      <c r="S8581" t="s">
        <v>90</v>
      </c>
      <c r="T8581" s="297">
        <v>46311.754166666666</v>
      </c>
    </row>
    <row r="8582" spans="1:20" x14ac:dyDescent="0.35">
      <c r="A8582" t="s">
        <v>124</v>
      </c>
      <c r="B8582" t="s">
        <v>125</v>
      </c>
      <c r="C8582" t="s">
        <v>93</v>
      </c>
      <c r="D8582" s="29">
        <v>46568</v>
      </c>
      <c r="E8582">
        <v>0</v>
      </c>
      <c r="F8582">
        <v>0</v>
      </c>
      <c r="G8582">
        <v>0</v>
      </c>
      <c r="H8582">
        <v>0</v>
      </c>
      <c r="L8582">
        <v>271.29463399999997</v>
      </c>
      <c r="R8582">
        <v>319.17015700000002</v>
      </c>
      <c r="S8582" t="s">
        <v>90</v>
      </c>
      <c r="T8582" s="297">
        <v>46311.754166666666</v>
      </c>
    </row>
    <row r="8583" spans="1:20" x14ac:dyDescent="0.35">
      <c r="A8583" t="s">
        <v>124</v>
      </c>
      <c r="B8583" t="s">
        <v>125</v>
      </c>
      <c r="C8583" t="s">
        <v>93</v>
      </c>
      <c r="D8583" s="29">
        <v>46569</v>
      </c>
      <c r="E8583">
        <v>0</v>
      </c>
      <c r="F8583">
        <v>0</v>
      </c>
      <c r="G8583">
        <v>0</v>
      </c>
      <c r="H8583">
        <v>0</v>
      </c>
      <c r="L8583">
        <v>271.29463399999997</v>
      </c>
      <c r="R8583">
        <v>319.17015700000002</v>
      </c>
      <c r="S8583" t="s">
        <v>90</v>
      </c>
      <c r="T8583" s="297">
        <v>46311.754166666666</v>
      </c>
    </row>
    <row r="8584" spans="1:20" x14ac:dyDescent="0.35">
      <c r="A8584" t="s">
        <v>124</v>
      </c>
      <c r="B8584" t="s">
        <v>125</v>
      </c>
      <c r="C8584" t="s">
        <v>93</v>
      </c>
      <c r="D8584" s="29">
        <v>46570</v>
      </c>
      <c r="E8584">
        <v>0</v>
      </c>
      <c r="F8584">
        <v>0</v>
      </c>
      <c r="G8584">
        <v>0</v>
      </c>
      <c r="H8584">
        <v>0</v>
      </c>
      <c r="L8584">
        <v>271.29463399999997</v>
      </c>
      <c r="R8584">
        <v>319.17015700000002</v>
      </c>
      <c r="S8584" t="s">
        <v>90</v>
      </c>
      <c r="T8584" s="297">
        <v>46311.754166666666</v>
      </c>
    </row>
    <row r="8585" spans="1:20" x14ac:dyDescent="0.35">
      <c r="A8585" t="s">
        <v>124</v>
      </c>
      <c r="B8585" t="s">
        <v>125</v>
      </c>
      <c r="C8585" t="s">
        <v>93</v>
      </c>
      <c r="D8585" s="29">
        <v>46571</v>
      </c>
      <c r="E8585">
        <v>0</v>
      </c>
      <c r="F8585">
        <v>0</v>
      </c>
      <c r="G8585">
        <v>0</v>
      </c>
      <c r="H8585">
        <v>0</v>
      </c>
      <c r="L8585">
        <v>271.29463399999997</v>
      </c>
      <c r="R8585">
        <v>319.17015700000002</v>
      </c>
      <c r="S8585" t="s">
        <v>90</v>
      </c>
      <c r="T8585" s="297">
        <v>46311.754166666666</v>
      </c>
    </row>
    <row r="8586" spans="1:20" x14ac:dyDescent="0.35">
      <c r="A8586" t="s">
        <v>124</v>
      </c>
      <c r="B8586" t="s">
        <v>125</v>
      </c>
      <c r="C8586" t="s">
        <v>93</v>
      </c>
      <c r="D8586" s="29">
        <v>46572</v>
      </c>
      <c r="E8586">
        <v>0</v>
      </c>
      <c r="F8586">
        <v>0</v>
      </c>
      <c r="G8586">
        <v>0</v>
      </c>
      <c r="H8586">
        <v>0</v>
      </c>
      <c r="L8586">
        <v>271.29463399999997</v>
      </c>
      <c r="R8586">
        <v>319.17015700000002</v>
      </c>
      <c r="S8586" t="s">
        <v>90</v>
      </c>
      <c r="T8586" s="297">
        <v>46311.754166666666</v>
      </c>
    </row>
    <row r="8587" spans="1:20" x14ac:dyDescent="0.35">
      <c r="A8587" t="s">
        <v>124</v>
      </c>
      <c r="B8587" t="s">
        <v>125</v>
      </c>
      <c r="C8587" t="s">
        <v>93</v>
      </c>
      <c r="D8587" s="29">
        <v>46573</v>
      </c>
      <c r="E8587">
        <v>0</v>
      </c>
      <c r="F8587">
        <v>0</v>
      </c>
      <c r="G8587">
        <v>0</v>
      </c>
      <c r="H8587">
        <v>0</v>
      </c>
      <c r="L8587">
        <v>271.29463399999997</v>
      </c>
      <c r="R8587">
        <v>319.17015700000002</v>
      </c>
      <c r="S8587" t="s">
        <v>90</v>
      </c>
      <c r="T8587" s="297">
        <v>46311.754166666666</v>
      </c>
    </row>
    <row r="8588" spans="1:20" x14ac:dyDescent="0.35">
      <c r="A8588" t="s">
        <v>124</v>
      </c>
      <c r="B8588" t="s">
        <v>125</v>
      </c>
      <c r="C8588" t="s">
        <v>93</v>
      </c>
      <c r="D8588" s="29">
        <v>46574</v>
      </c>
      <c r="E8588">
        <v>0</v>
      </c>
      <c r="F8588">
        <v>0</v>
      </c>
      <c r="G8588">
        <v>0</v>
      </c>
      <c r="H8588">
        <v>0</v>
      </c>
      <c r="L8588">
        <v>271.29463399999997</v>
      </c>
      <c r="R8588">
        <v>319.17015700000002</v>
      </c>
      <c r="S8588" t="s">
        <v>90</v>
      </c>
      <c r="T8588" s="297">
        <v>46311.754166666666</v>
      </c>
    </row>
    <row r="8589" spans="1:20" x14ac:dyDescent="0.35">
      <c r="A8589" t="s">
        <v>124</v>
      </c>
      <c r="B8589" t="s">
        <v>125</v>
      </c>
      <c r="C8589" t="s">
        <v>93</v>
      </c>
      <c r="D8589" s="29">
        <v>46575</v>
      </c>
      <c r="E8589">
        <v>0</v>
      </c>
      <c r="F8589">
        <v>0</v>
      </c>
      <c r="G8589">
        <v>0</v>
      </c>
      <c r="H8589">
        <v>0</v>
      </c>
      <c r="L8589">
        <v>271.29463399999997</v>
      </c>
      <c r="R8589">
        <v>319.17015700000002</v>
      </c>
      <c r="S8589" t="s">
        <v>90</v>
      </c>
      <c r="T8589" s="297">
        <v>46311.754166666666</v>
      </c>
    </row>
    <row r="8590" spans="1:20" x14ac:dyDescent="0.35">
      <c r="A8590" t="s">
        <v>124</v>
      </c>
      <c r="B8590" t="s">
        <v>125</v>
      </c>
      <c r="C8590" t="s">
        <v>93</v>
      </c>
      <c r="D8590" s="29">
        <v>46576</v>
      </c>
      <c r="E8590">
        <v>0</v>
      </c>
      <c r="F8590">
        <v>0</v>
      </c>
      <c r="G8590">
        <v>0</v>
      </c>
      <c r="H8590">
        <v>0</v>
      </c>
      <c r="L8590">
        <v>271.29463399999997</v>
      </c>
      <c r="R8590">
        <v>319.17015700000002</v>
      </c>
      <c r="S8590" t="s">
        <v>90</v>
      </c>
      <c r="T8590" s="297">
        <v>46311.754166666666</v>
      </c>
    </row>
    <row r="8591" spans="1:20" x14ac:dyDescent="0.35">
      <c r="A8591" t="s">
        <v>124</v>
      </c>
      <c r="B8591" t="s">
        <v>125</v>
      </c>
      <c r="C8591" t="s">
        <v>93</v>
      </c>
      <c r="D8591" s="29">
        <v>46577</v>
      </c>
      <c r="E8591">
        <v>0</v>
      </c>
      <c r="F8591">
        <v>0</v>
      </c>
      <c r="G8591">
        <v>0</v>
      </c>
      <c r="H8591">
        <v>0</v>
      </c>
      <c r="L8591">
        <v>271.29463399999997</v>
      </c>
      <c r="R8591">
        <v>319.17015700000002</v>
      </c>
      <c r="S8591" t="s">
        <v>90</v>
      </c>
      <c r="T8591" s="297">
        <v>46311.754166666666</v>
      </c>
    </row>
    <row r="8592" spans="1:20" x14ac:dyDescent="0.35">
      <c r="A8592" t="s">
        <v>124</v>
      </c>
      <c r="B8592" t="s">
        <v>125</v>
      </c>
      <c r="C8592" t="s">
        <v>93</v>
      </c>
      <c r="D8592" s="29">
        <v>46578</v>
      </c>
      <c r="E8592">
        <v>0</v>
      </c>
      <c r="F8592">
        <v>0</v>
      </c>
      <c r="G8592">
        <v>0</v>
      </c>
      <c r="H8592">
        <v>0</v>
      </c>
      <c r="L8592">
        <v>271.29463399999997</v>
      </c>
      <c r="R8592">
        <v>319.17015700000002</v>
      </c>
      <c r="S8592" t="s">
        <v>90</v>
      </c>
      <c r="T8592" s="297">
        <v>46311.754166666666</v>
      </c>
    </row>
    <row r="8593" spans="1:20" x14ac:dyDescent="0.35">
      <c r="A8593" t="s">
        <v>124</v>
      </c>
      <c r="B8593" t="s">
        <v>125</v>
      </c>
      <c r="C8593" t="s">
        <v>93</v>
      </c>
      <c r="D8593" s="29">
        <v>46579</v>
      </c>
      <c r="E8593">
        <v>0</v>
      </c>
      <c r="F8593">
        <v>0</v>
      </c>
      <c r="G8593">
        <v>0</v>
      </c>
      <c r="H8593">
        <v>0</v>
      </c>
      <c r="L8593">
        <v>271.29463399999997</v>
      </c>
      <c r="R8593">
        <v>319.17015700000002</v>
      </c>
      <c r="S8593" t="s">
        <v>90</v>
      </c>
      <c r="T8593" s="297">
        <v>46311.754166666666</v>
      </c>
    </row>
    <row r="8594" spans="1:20" x14ac:dyDescent="0.35">
      <c r="A8594" t="s">
        <v>124</v>
      </c>
      <c r="B8594" t="s">
        <v>125</v>
      </c>
      <c r="C8594" t="s">
        <v>93</v>
      </c>
      <c r="D8594" s="29">
        <v>46580</v>
      </c>
      <c r="E8594">
        <v>0</v>
      </c>
      <c r="F8594">
        <v>0</v>
      </c>
      <c r="G8594">
        <v>0</v>
      </c>
      <c r="H8594">
        <v>0</v>
      </c>
      <c r="L8594">
        <v>271.29463399999997</v>
      </c>
      <c r="R8594">
        <v>319.17015700000002</v>
      </c>
      <c r="S8594" t="s">
        <v>90</v>
      </c>
      <c r="T8594" s="297">
        <v>46311.754166666666</v>
      </c>
    </row>
    <row r="8595" spans="1:20" x14ac:dyDescent="0.35">
      <c r="A8595" t="s">
        <v>124</v>
      </c>
      <c r="B8595" t="s">
        <v>125</v>
      </c>
      <c r="C8595" t="s">
        <v>93</v>
      </c>
      <c r="D8595" s="29">
        <v>46581</v>
      </c>
      <c r="E8595">
        <v>0</v>
      </c>
      <c r="F8595">
        <v>0</v>
      </c>
      <c r="G8595">
        <v>0</v>
      </c>
      <c r="H8595">
        <v>0</v>
      </c>
      <c r="L8595">
        <v>271.29463399999997</v>
      </c>
      <c r="R8595">
        <v>319.17015700000002</v>
      </c>
      <c r="S8595" t="s">
        <v>90</v>
      </c>
      <c r="T8595" s="297">
        <v>46311.754166666666</v>
      </c>
    </row>
    <row r="8596" spans="1:20" x14ac:dyDescent="0.35">
      <c r="A8596" t="s">
        <v>124</v>
      </c>
      <c r="B8596" t="s">
        <v>125</v>
      </c>
      <c r="C8596" t="s">
        <v>93</v>
      </c>
      <c r="D8596" s="29">
        <v>46582</v>
      </c>
      <c r="E8596">
        <v>0</v>
      </c>
      <c r="F8596">
        <v>0</v>
      </c>
      <c r="G8596">
        <v>0</v>
      </c>
      <c r="H8596">
        <v>0</v>
      </c>
      <c r="L8596">
        <v>271.29463399999997</v>
      </c>
      <c r="R8596">
        <v>319.17015700000002</v>
      </c>
      <c r="S8596" t="s">
        <v>90</v>
      </c>
      <c r="T8596" s="297">
        <v>46311.754166666666</v>
      </c>
    </row>
    <row r="8597" spans="1:20" x14ac:dyDescent="0.35">
      <c r="A8597" t="s">
        <v>124</v>
      </c>
      <c r="B8597" t="s">
        <v>125</v>
      </c>
      <c r="C8597" t="s">
        <v>93</v>
      </c>
      <c r="D8597" s="29">
        <v>46583</v>
      </c>
      <c r="E8597">
        <v>0</v>
      </c>
      <c r="F8597">
        <v>0</v>
      </c>
      <c r="G8597">
        <v>0</v>
      </c>
      <c r="H8597">
        <v>0</v>
      </c>
      <c r="L8597">
        <v>271.29463399999997</v>
      </c>
      <c r="R8597">
        <v>319.17015700000002</v>
      </c>
      <c r="S8597" t="s">
        <v>90</v>
      </c>
      <c r="T8597" s="297">
        <v>46311.754166666666</v>
      </c>
    </row>
    <row r="8598" spans="1:20" x14ac:dyDescent="0.35">
      <c r="A8598" t="s">
        <v>124</v>
      </c>
      <c r="B8598" t="s">
        <v>125</v>
      </c>
      <c r="C8598" t="s">
        <v>93</v>
      </c>
      <c r="D8598" s="29">
        <v>46584</v>
      </c>
      <c r="E8598">
        <v>0</v>
      </c>
      <c r="F8598">
        <v>0</v>
      </c>
      <c r="G8598">
        <v>0</v>
      </c>
      <c r="H8598">
        <v>0</v>
      </c>
      <c r="L8598">
        <v>271.29463399999997</v>
      </c>
      <c r="R8598">
        <v>319.17015700000002</v>
      </c>
      <c r="S8598" t="s">
        <v>90</v>
      </c>
      <c r="T8598" s="297">
        <v>46311.754166666666</v>
      </c>
    </row>
    <row r="8599" spans="1:20" x14ac:dyDescent="0.35">
      <c r="A8599" t="s">
        <v>124</v>
      </c>
      <c r="B8599" t="s">
        <v>125</v>
      </c>
      <c r="C8599" t="s">
        <v>93</v>
      </c>
      <c r="D8599" s="29">
        <v>46585</v>
      </c>
      <c r="E8599">
        <v>0</v>
      </c>
      <c r="F8599">
        <v>0</v>
      </c>
      <c r="G8599">
        <v>0</v>
      </c>
      <c r="H8599">
        <v>0</v>
      </c>
      <c r="L8599">
        <v>271.29463399999997</v>
      </c>
      <c r="R8599">
        <v>319.17015700000002</v>
      </c>
      <c r="S8599" t="s">
        <v>90</v>
      </c>
      <c r="T8599" s="297">
        <v>46311.754166666666</v>
      </c>
    </row>
    <row r="8600" spans="1:20" x14ac:dyDescent="0.35">
      <c r="A8600" t="s">
        <v>124</v>
      </c>
      <c r="B8600" t="s">
        <v>125</v>
      </c>
      <c r="C8600" t="s">
        <v>93</v>
      </c>
      <c r="D8600" s="29">
        <v>46586</v>
      </c>
      <c r="E8600">
        <v>0</v>
      </c>
      <c r="F8600">
        <v>0</v>
      </c>
      <c r="G8600">
        <v>0</v>
      </c>
      <c r="H8600">
        <v>0</v>
      </c>
      <c r="L8600">
        <v>271.29463399999997</v>
      </c>
      <c r="R8600">
        <v>319.17015700000002</v>
      </c>
      <c r="S8600" t="s">
        <v>90</v>
      </c>
      <c r="T8600" s="297">
        <v>46311.754166666666</v>
      </c>
    </row>
    <row r="8601" spans="1:20" x14ac:dyDescent="0.35">
      <c r="A8601" t="s">
        <v>124</v>
      </c>
      <c r="B8601" t="s">
        <v>125</v>
      </c>
      <c r="C8601" t="s">
        <v>93</v>
      </c>
      <c r="D8601" s="29">
        <v>46587</v>
      </c>
      <c r="E8601">
        <v>0</v>
      </c>
      <c r="F8601">
        <v>0</v>
      </c>
      <c r="G8601">
        <v>0</v>
      </c>
      <c r="H8601">
        <v>0</v>
      </c>
      <c r="L8601">
        <v>271.29463399999997</v>
      </c>
      <c r="R8601">
        <v>319.17015700000002</v>
      </c>
      <c r="S8601" t="s">
        <v>90</v>
      </c>
      <c r="T8601" s="297">
        <v>46311.754166666666</v>
      </c>
    </row>
    <row r="8602" spans="1:20" x14ac:dyDescent="0.35">
      <c r="A8602" t="s">
        <v>124</v>
      </c>
      <c r="B8602" t="s">
        <v>125</v>
      </c>
      <c r="C8602" t="s">
        <v>93</v>
      </c>
      <c r="D8602" s="29">
        <v>46588</v>
      </c>
      <c r="E8602">
        <v>0</v>
      </c>
      <c r="F8602">
        <v>0</v>
      </c>
      <c r="G8602">
        <v>0</v>
      </c>
      <c r="H8602">
        <v>0</v>
      </c>
      <c r="L8602">
        <v>271.29463399999997</v>
      </c>
      <c r="R8602">
        <v>319.17015700000002</v>
      </c>
      <c r="S8602" t="s">
        <v>90</v>
      </c>
      <c r="T8602" s="297">
        <v>46311.754166666666</v>
      </c>
    </row>
    <row r="8603" spans="1:20" x14ac:dyDescent="0.35">
      <c r="A8603" t="s">
        <v>124</v>
      </c>
      <c r="B8603" t="s">
        <v>125</v>
      </c>
      <c r="C8603" t="s">
        <v>93</v>
      </c>
      <c r="D8603" s="29">
        <v>46589</v>
      </c>
      <c r="E8603">
        <v>0</v>
      </c>
      <c r="F8603">
        <v>0</v>
      </c>
      <c r="G8603">
        <v>0</v>
      </c>
      <c r="H8603">
        <v>0</v>
      </c>
      <c r="L8603">
        <v>271.29463399999997</v>
      </c>
      <c r="R8603">
        <v>319.17015700000002</v>
      </c>
      <c r="S8603" t="s">
        <v>90</v>
      </c>
      <c r="T8603" s="297">
        <v>46311.754166666666</v>
      </c>
    </row>
    <row r="8604" spans="1:20" x14ac:dyDescent="0.35">
      <c r="A8604" t="s">
        <v>124</v>
      </c>
      <c r="B8604" t="s">
        <v>125</v>
      </c>
      <c r="C8604" t="s">
        <v>93</v>
      </c>
      <c r="D8604" s="29">
        <v>46590</v>
      </c>
      <c r="E8604">
        <v>0</v>
      </c>
      <c r="F8604">
        <v>0</v>
      </c>
      <c r="G8604">
        <v>0</v>
      </c>
      <c r="H8604">
        <v>0</v>
      </c>
      <c r="L8604">
        <v>271.29463399999997</v>
      </c>
      <c r="R8604">
        <v>319.17015700000002</v>
      </c>
      <c r="S8604" t="s">
        <v>90</v>
      </c>
      <c r="T8604" s="297">
        <v>46311.754166666666</v>
      </c>
    </row>
    <row r="8605" spans="1:20" x14ac:dyDescent="0.35">
      <c r="A8605" t="s">
        <v>124</v>
      </c>
      <c r="B8605" t="s">
        <v>125</v>
      </c>
      <c r="C8605" t="s">
        <v>93</v>
      </c>
      <c r="D8605" s="29">
        <v>46591</v>
      </c>
      <c r="E8605">
        <v>0</v>
      </c>
      <c r="F8605">
        <v>0</v>
      </c>
      <c r="G8605">
        <v>0</v>
      </c>
      <c r="H8605">
        <v>0</v>
      </c>
      <c r="L8605">
        <v>271.29463399999997</v>
      </c>
      <c r="R8605">
        <v>319.17015700000002</v>
      </c>
      <c r="S8605" t="s">
        <v>90</v>
      </c>
      <c r="T8605" s="297">
        <v>46311.754166666666</v>
      </c>
    </row>
    <row r="8606" spans="1:20" x14ac:dyDescent="0.35">
      <c r="A8606" t="s">
        <v>124</v>
      </c>
      <c r="B8606" t="s">
        <v>125</v>
      </c>
      <c r="C8606" t="s">
        <v>93</v>
      </c>
      <c r="D8606" s="29">
        <v>46592</v>
      </c>
      <c r="E8606">
        <v>0</v>
      </c>
      <c r="F8606">
        <v>0</v>
      </c>
      <c r="G8606">
        <v>0</v>
      </c>
      <c r="H8606">
        <v>0</v>
      </c>
      <c r="L8606">
        <v>271.29463399999997</v>
      </c>
      <c r="R8606">
        <v>319.17015700000002</v>
      </c>
      <c r="S8606" t="s">
        <v>90</v>
      </c>
      <c r="T8606" s="297">
        <v>46311.754166666666</v>
      </c>
    </row>
    <row r="8607" spans="1:20" x14ac:dyDescent="0.35">
      <c r="A8607" t="s">
        <v>124</v>
      </c>
      <c r="B8607" t="s">
        <v>125</v>
      </c>
      <c r="C8607" t="s">
        <v>93</v>
      </c>
      <c r="D8607" s="29">
        <v>46593</v>
      </c>
      <c r="E8607">
        <v>0</v>
      </c>
      <c r="F8607">
        <v>0</v>
      </c>
      <c r="G8607">
        <v>0</v>
      </c>
      <c r="H8607">
        <v>0</v>
      </c>
      <c r="L8607">
        <v>271.29463399999997</v>
      </c>
      <c r="R8607">
        <v>319.17015700000002</v>
      </c>
      <c r="S8607" t="s">
        <v>90</v>
      </c>
      <c r="T8607" s="297">
        <v>46311.754166666666</v>
      </c>
    </row>
    <row r="8608" spans="1:20" x14ac:dyDescent="0.35">
      <c r="A8608" t="s">
        <v>124</v>
      </c>
      <c r="B8608" t="s">
        <v>125</v>
      </c>
      <c r="C8608" t="s">
        <v>93</v>
      </c>
      <c r="D8608" s="29">
        <v>46594</v>
      </c>
      <c r="E8608">
        <v>0</v>
      </c>
      <c r="F8608">
        <v>0</v>
      </c>
      <c r="G8608">
        <v>0</v>
      </c>
      <c r="H8608">
        <v>0</v>
      </c>
      <c r="L8608">
        <v>271.29463399999997</v>
      </c>
      <c r="R8608">
        <v>319.17015700000002</v>
      </c>
      <c r="S8608" t="s">
        <v>90</v>
      </c>
      <c r="T8608" s="297">
        <v>46311.754166666666</v>
      </c>
    </row>
    <row r="8609" spans="1:20" x14ac:dyDescent="0.35">
      <c r="A8609" t="s">
        <v>124</v>
      </c>
      <c r="B8609" t="s">
        <v>125</v>
      </c>
      <c r="C8609" t="s">
        <v>93</v>
      </c>
      <c r="D8609" s="29">
        <v>46595</v>
      </c>
      <c r="E8609">
        <v>0</v>
      </c>
      <c r="F8609">
        <v>0</v>
      </c>
      <c r="G8609">
        <v>0</v>
      </c>
      <c r="H8609">
        <v>0</v>
      </c>
      <c r="L8609">
        <v>271.29463399999997</v>
      </c>
      <c r="R8609">
        <v>319.17015700000002</v>
      </c>
      <c r="S8609" t="s">
        <v>90</v>
      </c>
      <c r="T8609" s="297">
        <v>46311.754166666666</v>
      </c>
    </row>
    <row r="8610" spans="1:20" x14ac:dyDescent="0.35">
      <c r="A8610" t="s">
        <v>124</v>
      </c>
      <c r="B8610" t="s">
        <v>125</v>
      </c>
      <c r="C8610" t="s">
        <v>93</v>
      </c>
      <c r="D8610" s="29">
        <v>46596</v>
      </c>
      <c r="E8610">
        <v>0</v>
      </c>
      <c r="F8610">
        <v>0</v>
      </c>
      <c r="G8610">
        <v>0</v>
      </c>
      <c r="H8610">
        <v>0</v>
      </c>
      <c r="L8610">
        <v>271.29463399999997</v>
      </c>
      <c r="R8610">
        <v>319.17015700000002</v>
      </c>
      <c r="S8610" t="s">
        <v>90</v>
      </c>
      <c r="T8610" s="297">
        <v>46311.754166666666</v>
      </c>
    </row>
    <row r="8611" spans="1:20" x14ac:dyDescent="0.35">
      <c r="A8611" t="s">
        <v>124</v>
      </c>
      <c r="B8611" t="s">
        <v>125</v>
      </c>
      <c r="C8611" t="s">
        <v>93</v>
      </c>
      <c r="D8611" s="29">
        <v>46597</v>
      </c>
      <c r="E8611">
        <v>0</v>
      </c>
      <c r="F8611">
        <v>0</v>
      </c>
      <c r="G8611">
        <v>0</v>
      </c>
      <c r="H8611">
        <v>0</v>
      </c>
      <c r="L8611">
        <v>271.29463399999997</v>
      </c>
      <c r="R8611">
        <v>319.17015700000002</v>
      </c>
      <c r="S8611" t="s">
        <v>90</v>
      </c>
      <c r="T8611" s="297">
        <v>46311.754166666666</v>
      </c>
    </row>
    <row r="8612" spans="1:20" x14ac:dyDescent="0.35">
      <c r="A8612" t="s">
        <v>124</v>
      </c>
      <c r="B8612" t="s">
        <v>125</v>
      </c>
      <c r="C8612" t="s">
        <v>93</v>
      </c>
      <c r="D8612" s="29">
        <v>46598</v>
      </c>
      <c r="E8612">
        <v>0</v>
      </c>
      <c r="F8612">
        <v>0</v>
      </c>
      <c r="G8612">
        <v>0</v>
      </c>
      <c r="H8612">
        <v>0</v>
      </c>
      <c r="L8612">
        <v>271.29463399999997</v>
      </c>
      <c r="R8612">
        <v>319.17015700000002</v>
      </c>
      <c r="S8612" t="s">
        <v>90</v>
      </c>
      <c r="T8612" s="297">
        <v>46311.754166666666</v>
      </c>
    </row>
    <row r="8613" spans="1:20" x14ac:dyDescent="0.35">
      <c r="A8613" t="s">
        <v>124</v>
      </c>
      <c r="B8613" t="s">
        <v>125</v>
      </c>
      <c r="C8613" t="s">
        <v>93</v>
      </c>
      <c r="D8613" s="29">
        <v>46599</v>
      </c>
      <c r="E8613">
        <v>0</v>
      </c>
      <c r="F8613">
        <v>0</v>
      </c>
      <c r="G8613">
        <v>0</v>
      </c>
      <c r="H8613">
        <v>0</v>
      </c>
      <c r="L8613">
        <v>271.29463399999997</v>
      </c>
      <c r="R8613">
        <v>319.17015700000002</v>
      </c>
      <c r="S8613" t="s">
        <v>90</v>
      </c>
      <c r="T8613" s="297">
        <v>46311.754166666666</v>
      </c>
    </row>
    <row r="8614" spans="1:20" x14ac:dyDescent="0.35">
      <c r="A8614" t="s">
        <v>124</v>
      </c>
      <c r="B8614" t="s">
        <v>125</v>
      </c>
      <c r="C8614" t="s">
        <v>93</v>
      </c>
      <c r="D8614" s="29">
        <v>46600</v>
      </c>
      <c r="E8614">
        <v>0</v>
      </c>
      <c r="F8614">
        <v>0</v>
      </c>
      <c r="G8614">
        <v>0</v>
      </c>
      <c r="H8614">
        <v>0</v>
      </c>
      <c r="L8614">
        <v>271.29463399999997</v>
      </c>
      <c r="R8614">
        <v>319.17015700000002</v>
      </c>
      <c r="S8614" t="s">
        <v>90</v>
      </c>
      <c r="T8614" s="297">
        <v>46311.754166666666</v>
      </c>
    </row>
    <row r="8615" spans="1:20" x14ac:dyDescent="0.35">
      <c r="A8615" t="s">
        <v>124</v>
      </c>
      <c r="B8615" t="s">
        <v>125</v>
      </c>
      <c r="C8615" t="s">
        <v>93</v>
      </c>
      <c r="D8615" s="29">
        <v>46601</v>
      </c>
      <c r="E8615">
        <v>0</v>
      </c>
      <c r="F8615">
        <v>0</v>
      </c>
      <c r="G8615">
        <v>0</v>
      </c>
      <c r="H8615">
        <v>0</v>
      </c>
      <c r="L8615">
        <v>271.29463399999997</v>
      </c>
      <c r="R8615">
        <v>319.17015700000002</v>
      </c>
      <c r="S8615" t="s">
        <v>90</v>
      </c>
      <c r="T8615" s="297">
        <v>46311.754166666666</v>
      </c>
    </row>
    <row r="8616" spans="1:20" x14ac:dyDescent="0.35">
      <c r="A8616" t="s">
        <v>124</v>
      </c>
      <c r="B8616" t="s">
        <v>125</v>
      </c>
      <c r="C8616" t="s">
        <v>93</v>
      </c>
      <c r="D8616" s="29">
        <v>46602</v>
      </c>
      <c r="E8616">
        <v>0</v>
      </c>
      <c r="F8616">
        <v>0</v>
      </c>
      <c r="G8616">
        <v>0</v>
      </c>
      <c r="H8616">
        <v>0</v>
      </c>
      <c r="L8616">
        <v>271.29463399999997</v>
      </c>
      <c r="R8616">
        <v>319.17015700000002</v>
      </c>
      <c r="S8616" t="s">
        <v>90</v>
      </c>
      <c r="T8616" s="297">
        <v>46311.754166666666</v>
      </c>
    </row>
    <row r="8617" spans="1:20" x14ac:dyDescent="0.35">
      <c r="A8617" t="s">
        <v>124</v>
      </c>
      <c r="B8617" t="s">
        <v>125</v>
      </c>
      <c r="C8617" t="s">
        <v>93</v>
      </c>
      <c r="D8617" s="29">
        <v>46603</v>
      </c>
      <c r="E8617">
        <v>0</v>
      </c>
      <c r="F8617">
        <v>0</v>
      </c>
      <c r="G8617">
        <v>0</v>
      </c>
      <c r="H8617">
        <v>0</v>
      </c>
      <c r="L8617">
        <v>271.29463399999997</v>
      </c>
      <c r="R8617">
        <v>319.17015700000002</v>
      </c>
      <c r="S8617" t="s">
        <v>90</v>
      </c>
      <c r="T8617" s="297">
        <v>46311.754166666666</v>
      </c>
    </row>
    <row r="8618" spans="1:20" x14ac:dyDescent="0.35">
      <c r="A8618" t="s">
        <v>124</v>
      </c>
      <c r="B8618" t="s">
        <v>125</v>
      </c>
      <c r="C8618" t="s">
        <v>93</v>
      </c>
      <c r="D8618" s="29">
        <v>46604</v>
      </c>
      <c r="E8618">
        <v>0</v>
      </c>
      <c r="F8618">
        <v>0</v>
      </c>
      <c r="G8618">
        <v>0</v>
      </c>
      <c r="H8618">
        <v>0</v>
      </c>
      <c r="L8618">
        <v>271.29463399999997</v>
      </c>
      <c r="R8618">
        <v>319.17015700000002</v>
      </c>
      <c r="S8618" t="s">
        <v>90</v>
      </c>
      <c r="T8618" s="297">
        <v>46311.754166666666</v>
      </c>
    </row>
    <row r="8619" spans="1:20" x14ac:dyDescent="0.35">
      <c r="A8619" t="s">
        <v>124</v>
      </c>
      <c r="B8619" t="s">
        <v>125</v>
      </c>
      <c r="C8619" t="s">
        <v>93</v>
      </c>
      <c r="D8619" s="29">
        <v>46605</v>
      </c>
      <c r="E8619">
        <v>0</v>
      </c>
      <c r="F8619">
        <v>0</v>
      </c>
      <c r="G8619">
        <v>0</v>
      </c>
      <c r="H8619">
        <v>0</v>
      </c>
      <c r="L8619">
        <v>271.29463399999997</v>
      </c>
      <c r="R8619">
        <v>319.17015700000002</v>
      </c>
      <c r="S8619" t="s">
        <v>90</v>
      </c>
      <c r="T8619" s="297">
        <v>46311.754166666666</v>
      </c>
    </row>
    <row r="8620" spans="1:20" x14ac:dyDescent="0.35">
      <c r="A8620" t="s">
        <v>124</v>
      </c>
      <c r="B8620" t="s">
        <v>125</v>
      </c>
      <c r="C8620" t="s">
        <v>93</v>
      </c>
      <c r="D8620" s="29">
        <v>46606</v>
      </c>
      <c r="E8620">
        <v>0</v>
      </c>
      <c r="F8620">
        <v>0</v>
      </c>
      <c r="G8620">
        <v>0</v>
      </c>
      <c r="H8620">
        <v>0</v>
      </c>
      <c r="L8620">
        <v>271.29463399999997</v>
      </c>
      <c r="R8620">
        <v>319.17015700000002</v>
      </c>
      <c r="S8620" t="s">
        <v>90</v>
      </c>
      <c r="T8620" s="297">
        <v>46311.754166666666</v>
      </c>
    </row>
    <row r="8621" spans="1:20" x14ac:dyDescent="0.35">
      <c r="A8621" t="s">
        <v>124</v>
      </c>
      <c r="B8621" t="s">
        <v>125</v>
      </c>
      <c r="C8621" t="s">
        <v>93</v>
      </c>
      <c r="D8621" s="29">
        <v>46607</v>
      </c>
      <c r="E8621">
        <v>0</v>
      </c>
      <c r="F8621">
        <v>0</v>
      </c>
      <c r="G8621">
        <v>0</v>
      </c>
      <c r="H8621">
        <v>0</v>
      </c>
      <c r="L8621">
        <v>271.29463399999997</v>
      </c>
      <c r="R8621">
        <v>319.17015700000002</v>
      </c>
      <c r="S8621" t="s">
        <v>90</v>
      </c>
      <c r="T8621" s="297">
        <v>46311.754166666666</v>
      </c>
    </row>
    <row r="8622" spans="1:20" x14ac:dyDescent="0.35">
      <c r="A8622" t="s">
        <v>124</v>
      </c>
      <c r="B8622" t="s">
        <v>125</v>
      </c>
      <c r="C8622" t="s">
        <v>93</v>
      </c>
      <c r="D8622" s="29">
        <v>46608</v>
      </c>
      <c r="E8622">
        <v>0</v>
      </c>
      <c r="F8622">
        <v>0</v>
      </c>
      <c r="G8622">
        <v>0</v>
      </c>
      <c r="H8622">
        <v>0</v>
      </c>
      <c r="L8622">
        <v>271.29463399999997</v>
      </c>
      <c r="R8622">
        <v>319.17015700000002</v>
      </c>
      <c r="S8622" t="s">
        <v>90</v>
      </c>
      <c r="T8622" s="297">
        <v>46311.754166666666</v>
      </c>
    </row>
    <row r="8623" spans="1:20" x14ac:dyDescent="0.35">
      <c r="A8623" t="s">
        <v>124</v>
      </c>
      <c r="B8623" t="s">
        <v>125</v>
      </c>
      <c r="C8623" t="s">
        <v>93</v>
      </c>
      <c r="D8623" s="29">
        <v>46609</v>
      </c>
      <c r="E8623">
        <v>0</v>
      </c>
      <c r="F8623">
        <v>0</v>
      </c>
      <c r="G8623">
        <v>0</v>
      </c>
      <c r="H8623">
        <v>0</v>
      </c>
      <c r="L8623">
        <v>271.29463399999997</v>
      </c>
      <c r="R8623">
        <v>319.17015700000002</v>
      </c>
      <c r="S8623" t="s">
        <v>90</v>
      </c>
      <c r="T8623" s="297">
        <v>46311.754166666666</v>
      </c>
    </row>
    <row r="8624" spans="1:20" x14ac:dyDescent="0.35">
      <c r="A8624" t="s">
        <v>124</v>
      </c>
      <c r="B8624" t="s">
        <v>125</v>
      </c>
      <c r="C8624" t="s">
        <v>93</v>
      </c>
      <c r="D8624" s="29">
        <v>46610</v>
      </c>
      <c r="E8624">
        <v>0</v>
      </c>
      <c r="F8624">
        <v>0</v>
      </c>
      <c r="G8624">
        <v>0</v>
      </c>
      <c r="H8624">
        <v>0</v>
      </c>
      <c r="L8624">
        <v>271.29463399999997</v>
      </c>
      <c r="R8624">
        <v>319.17015700000002</v>
      </c>
      <c r="S8624" t="s">
        <v>90</v>
      </c>
      <c r="T8624" s="297">
        <v>46311.754166666666</v>
      </c>
    </row>
    <row r="8625" spans="1:20" x14ac:dyDescent="0.35">
      <c r="A8625" t="s">
        <v>124</v>
      </c>
      <c r="B8625" t="s">
        <v>125</v>
      </c>
      <c r="C8625" t="s">
        <v>93</v>
      </c>
      <c r="D8625" s="29">
        <v>46611</v>
      </c>
      <c r="E8625">
        <v>0</v>
      </c>
      <c r="F8625">
        <v>0</v>
      </c>
      <c r="G8625">
        <v>0</v>
      </c>
      <c r="H8625">
        <v>0</v>
      </c>
      <c r="L8625">
        <v>271.29463399999997</v>
      </c>
      <c r="R8625">
        <v>319.17015700000002</v>
      </c>
      <c r="S8625" t="s">
        <v>90</v>
      </c>
      <c r="T8625" s="297">
        <v>46311.754166666666</v>
      </c>
    </row>
    <row r="8626" spans="1:20" x14ac:dyDescent="0.35">
      <c r="A8626" t="s">
        <v>124</v>
      </c>
      <c r="B8626" t="s">
        <v>125</v>
      </c>
      <c r="C8626" t="s">
        <v>93</v>
      </c>
      <c r="D8626" s="29">
        <v>46612</v>
      </c>
      <c r="E8626">
        <v>0</v>
      </c>
      <c r="F8626">
        <v>0</v>
      </c>
      <c r="G8626">
        <v>0</v>
      </c>
      <c r="H8626">
        <v>0</v>
      </c>
      <c r="L8626">
        <v>271.29463399999997</v>
      </c>
      <c r="R8626">
        <v>319.17015700000002</v>
      </c>
      <c r="S8626" t="s">
        <v>90</v>
      </c>
      <c r="T8626" s="297">
        <v>46311.754166666666</v>
      </c>
    </row>
    <row r="8627" spans="1:20" x14ac:dyDescent="0.35">
      <c r="A8627" t="s">
        <v>124</v>
      </c>
      <c r="B8627" t="s">
        <v>125</v>
      </c>
      <c r="C8627" t="s">
        <v>93</v>
      </c>
      <c r="D8627" s="29">
        <v>46613</v>
      </c>
      <c r="E8627">
        <v>0</v>
      </c>
      <c r="F8627">
        <v>0</v>
      </c>
      <c r="G8627">
        <v>0</v>
      </c>
      <c r="H8627">
        <v>0</v>
      </c>
      <c r="L8627">
        <v>271.29463399999997</v>
      </c>
      <c r="R8627">
        <v>319.17015700000002</v>
      </c>
      <c r="S8627" t="s">
        <v>90</v>
      </c>
      <c r="T8627" s="297">
        <v>46311.754166666666</v>
      </c>
    </row>
    <row r="8628" spans="1:20" x14ac:dyDescent="0.35">
      <c r="A8628" t="s">
        <v>124</v>
      </c>
      <c r="B8628" t="s">
        <v>125</v>
      </c>
      <c r="C8628" t="s">
        <v>93</v>
      </c>
      <c r="D8628" s="29">
        <v>46614</v>
      </c>
      <c r="E8628">
        <v>0</v>
      </c>
      <c r="F8628">
        <v>0</v>
      </c>
      <c r="G8628">
        <v>0</v>
      </c>
      <c r="H8628">
        <v>0</v>
      </c>
      <c r="L8628">
        <v>271.29463399999997</v>
      </c>
      <c r="R8628">
        <v>319.17015700000002</v>
      </c>
      <c r="S8628" t="s">
        <v>90</v>
      </c>
      <c r="T8628" s="297">
        <v>46311.754166666666</v>
      </c>
    </row>
    <row r="8629" spans="1:20" x14ac:dyDescent="0.35">
      <c r="A8629" t="s">
        <v>124</v>
      </c>
      <c r="B8629" t="s">
        <v>125</v>
      </c>
      <c r="C8629" t="s">
        <v>93</v>
      </c>
      <c r="D8629" s="29">
        <v>46615</v>
      </c>
      <c r="E8629">
        <v>0</v>
      </c>
      <c r="F8629">
        <v>0</v>
      </c>
      <c r="G8629">
        <v>0</v>
      </c>
      <c r="H8629">
        <v>0</v>
      </c>
      <c r="L8629">
        <v>271.29463399999997</v>
      </c>
      <c r="R8629">
        <v>319.17015700000002</v>
      </c>
      <c r="S8629" t="s">
        <v>90</v>
      </c>
      <c r="T8629" s="297">
        <v>46311.754166666666</v>
      </c>
    </row>
    <row r="8630" spans="1:20" x14ac:dyDescent="0.35">
      <c r="A8630" t="s">
        <v>124</v>
      </c>
      <c r="B8630" t="s">
        <v>125</v>
      </c>
      <c r="C8630" t="s">
        <v>93</v>
      </c>
      <c r="D8630" s="29">
        <v>46616</v>
      </c>
      <c r="E8630">
        <v>0</v>
      </c>
      <c r="F8630">
        <v>0</v>
      </c>
      <c r="G8630">
        <v>0</v>
      </c>
      <c r="H8630">
        <v>0</v>
      </c>
      <c r="L8630">
        <v>271.29463399999997</v>
      </c>
      <c r="R8630">
        <v>319.17015700000002</v>
      </c>
      <c r="S8630" t="s">
        <v>90</v>
      </c>
      <c r="T8630" s="297">
        <v>46311.754166666666</v>
      </c>
    </row>
    <row r="8631" spans="1:20" x14ac:dyDescent="0.35">
      <c r="A8631" t="s">
        <v>124</v>
      </c>
      <c r="B8631" t="s">
        <v>125</v>
      </c>
      <c r="C8631" t="s">
        <v>93</v>
      </c>
      <c r="D8631" s="29">
        <v>46617</v>
      </c>
      <c r="E8631">
        <v>0</v>
      </c>
      <c r="F8631">
        <v>0</v>
      </c>
      <c r="G8631">
        <v>0</v>
      </c>
      <c r="H8631">
        <v>0</v>
      </c>
      <c r="L8631">
        <v>271.29463399999997</v>
      </c>
      <c r="R8631">
        <v>319.17015700000002</v>
      </c>
      <c r="S8631" t="s">
        <v>90</v>
      </c>
      <c r="T8631" s="297">
        <v>46311.754166666666</v>
      </c>
    </row>
    <row r="8632" spans="1:20" x14ac:dyDescent="0.35">
      <c r="A8632" t="s">
        <v>124</v>
      </c>
      <c r="B8632" t="s">
        <v>125</v>
      </c>
      <c r="C8632" t="s">
        <v>93</v>
      </c>
      <c r="D8632" s="29">
        <v>46618</v>
      </c>
      <c r="E8632">
        <v>0</v>
      </c>
      <c r="F8632">
        <v>0</v>
      </c>
      <c r="G8632">
        <v>0</v>
      </c>
      <c r="H8632">
        <v>0</v>
      </c>
      <c r="L8632">
        <v>271.29463399999997</v>
      </c>
      <c r="R8632">
        <v>319.17015700000002</v>
      </c>
      <c r="S8632" t="s">
        <v>90</v>
      </c>
      <c r="T8632" s="297">
        <v>46311.754166666666</v>
      </c>
    </row>
    <row r="8633" spans="1:20" x14ac:dyDescent="0.35">
      <c r="A8633" t="s">
        <v>124</v>
      </c>
      <c r="B8633" t="s">
        <v>125</v>
      </c>
      <c r="C8633" t="s">
        <v>93</v>
      </c>
      <c r="D8633" s="29">
        <v>46619</v>
      </c>
      <c r="E8633">
        <v>0</v>
      </c>
      <c r="F8633">
        <v>0</v>
      </c>
      <c r="G8633">
        <v>0</v>
      </c>
      <c r="H8633">
        <v>0</v>
      </c>
      <c r="L8633">
        <v>271.29463399999997</v>
      </c>
      <c r="R8633">
        <v>319.17015700000002</v>
      </c>
      <c r="S8633" t="s">
        <v>90</v>
      </c>
      <c r="T8633" s="297">
        <v>46311.754166666666</v>
      </c>
    </row>
    <row r="8634" spans="1:20" x14ac:dyDescent="0.35">
      <c r="A8634" t="s">
        <v>124</v>
      </c>
      <c r="B8634" t="s">
        <v>125</v>
      </c>
      <c r="C8634" t="s">
        <v>93</v>
      </c>
      <c r="D8634" s="29">
        <v>46620</v>
      </c>
      <c r="E8634">
        <v>0</v>
      </c>
      <c r="F8634">
        <v>0</v>
      </c>
      <c r="G8634">
        <v>0</v>
      </c>
      <c r="H8634">
        <v>0</v>
      </c>
      <c r="L8634">
        <v>271.29463399999997</v>
      </c>
      <c r="R8634">
        <v>319.17015700000002</v>
      </c>
      <c r="S8634" t="s">
        <v>90</v>
      </c>
      <c r="T8634" s="297">
        <v>46311.754166666666</v>
      </c>
    </row>
    <row r="8635" spans="1:20" x14ac:dyDescent="0.35">
      <c r="A8635" t="s">
        <v>124</v>
      </c>
      <c r="B8635" t="s">
        <v>125</v>
      </c>
      <c r="C8635" t="s">
        <v>93</v>
      </c>
      <c r="D8635" s="29">
        <v>46621</v>
      </c>
      <c r="E8635">
        <v>0</v>
      </c>
      <c r="F8635">
        <v>0</v>
      </c>
      <c r="G8635">
        <v>0</v>
      </c>
      <c r="H8635">
        <v>0</v>
      </c>
      <c r="L8635">
        <v>271.29463399999997</v>
      </c>
      <c r="R8635">
        <v>319.17015700000002</v>
      </c>
      <c r="S8635" t="s">
        <v>90</v>
      </c>
      <c r="T8635" s="297">
        <v>46311.754166666666</v>
      </c>
    </row>
    <row r="8636" spans="1:20" x14ac:dyDescent="0.35">
      <c r="A8636" t="s">
        <v>124</v>
      </c>
      <c r="B8636" t="s">
        <v>125</v>
      </c>
      <c r="C8636" t="s">
        <v>93</v>
      </c>
      <c r="D8636" s="29">
        <v>46622</v>
      </c>
      <c r="E8636">
        <v>0</v>
      </c>
      <c r="F8636">
        <v>0</v>
      </c>
      <c r="G8636">
        <v>0</v>
      </c>
      <c r="H8636">
        <v>0</v>
      </c>
      <c r="L8636">
        <v>271.29463399999997</v>
      </c>
      <c r="R8636">
        <v>319.17015700000002</v>
      </c>
      <c r="S8636" t="s">
        <v>90</v>
      </c>
      <c r="T8636" s="297">
        <v>46311.754166666666</v>
      </c>
    </row>
    <row r="8637" spans="1:20" x14ac:dyDescent="0.35">
      <c r="A8637" t="s">
        <v>124</v>
      </c>
      <c r="B8637" t="s">
        <v>125</v>
      </c>
      <c r="C8637" t="s">
        <v>93</v>
      </c>
      <c r="D8637" s="29">
        <v>46623</v>
      </c>
      <c r="E8637">
        <v>0</v>
      </c>
      <c r="F8637">
        <v>0</v>
      </c>
      <c r="G8637">
        <v>0</v>
      </c>
      <c r="H8637">
        <v>0</v>
      </c>
      <c r="L8637">
        <v>271.29463399999997</v>
      </c>
      <c r="R8637">
        <v>319.17015700000002</v>
      </c>
      <c r="S8637" t="s">
        <v>90</v>
      </c>
      <c r="T8637" s="297">
        <v>46311.754166666666</v>
      </c>
    </row>
    <row r="8638" spans="1:20" x14ac:dyDescent="0.35">
      <c r="A8638" t="s">
        <v>124</v>
      </c>
      <c r="B8638" t="s">
        <v>125</v>
      </c>
      <c r="C8638" t="s">
        <v>93</v>
      </c>
      <c r="D8638" s="29">
        <v>46624</v>
      </c>
      <c r="E8638">
        <v>0</v>
      </c>
      <c r="F8638">
        <v>0</v>
      </c>
      <c r="G8638">
        <v>0</v>
      </c>
      <c r="H8638">
        <v>0</v>
      </c>
      <c r="L8638">
        <v>271.29463399999997</v>
      </c>
      <c r="R8638">
        <v>319.17015700000002</v>
      </c>
      <c r="S8638" t="s">
        <v>90</v>
      </c>
      <c r="T8638" s="297">
        <v>46311.754166666666</v>
      </c>
    </row>
    <row r="8639" spans="1:20" x14ac:dyDescent="0.35">
      <c r="A8639" t="s">
        <v>124</v>
      </c>
      <c r="B8639" t="s">
        <v>125</v>
      </c>
      <c r="C8639" t="s">
        <v>93</v>
      </c>
      <c r="D8639" s="29">
        <v>46625</v>
      </c>
      <c r="E8639">
        <v>0</v>
      </c>
      <c r="F8639">
        <v>0</v>
      </c>
      <c r="G8639">
        <v>0</v>
      </c>
      <c r="H8639">
        <v>0</v>
      </c>
      <c r="L8639">
        <v>271.29463399999997</v>
      </c>
      <c r="R8639">
        <v>319.17015700000002</v>
      </c>
      <c r="S8639" t="s">
        <v>90</v>
      </c>
      <c r="T8639" s="297">
        <v>46311.754166666666</v>
      </c>
    </row>
    <row r="8640" spans="1:20" x14ac:dyDescent="0.35">
      <c r="A8640" t="s">
        <v>124</v>
      </c>
      <c r="B8640" t="s">
        <v>125</v>
      </c>
      <c r="C8640" t="s">
        <v>93</v>
      </c>
      <c r="D8640" s="29">
        <v>46626</v>
      </c>
      <c r="E8640">
        <v>0</v>
      </c>
      <c r="F8640">
        <v>0</v>
      </c>
      <c r="G8640">
        <v>0</v>
      </c>
      <c r="H8640">
        <v>0</v>
      </c>
      <c r="L8640">
        <v>271.29463399999997</v>
      </c>
      <c r="R8640">
        <v>319.17015700000002</v>
      </c>
      <c r="S8640" t="s">
        <v>90</v>
      </c>
      <c r="T8640" s="297">
        <v>46311.754166666666</v>
      </c>
    </row>
    <row r="8641" spans="1:20" x14ac:dyDescent="0.35">
      <c r="A8641" t="s">
        <v>124</v>
      </c>
      <c r="B8641" t="s">
        <v>125</v>
      </c>
      <c r="C8641" t="s">
        <v>93</v>
      </c>
      <c r="D8641" s="29">
        <v>46627</v>
      </c>
      <c r="E8641">
        <v>0</v>
      </c>
      <c r="F8641">
        <v>0</v>
      </c>
      <c r="G8641">
        <v>0</v>
      </c>
      <c r="H8641">
        <v>0</v>
      </c>
      <c r="L8641">
        <v>271.29463399999997</v>
      </c>
      <c r="R8641">
        <v>319.17015700000002</v>
      </c>
      <c r="S8641" t="s">
        <v>90</v>
      </c>
      <c r="T8641" s="297">
        <v>46311.754166666666</v>
      </c>
    </row>
    <row r="8642" spans="1:20" x14ac:dyDescent="0.35">
      <c r="A8642" t="s">
        <v>124</v>
      </c>
      <c r="B8642" t="s">
        <v>125</v>
      </c>
      <c r="C8642" t="s">
        <v>93</v>
      </c>
      <c r="D8642" s="29">
        <v>46628</v>
      </c>
      <c r="E8642">
        <v>0</v>
      </c>
      <c r="F8642">
        <v>0</v>
      </c>
      <c r="G8642">
        <v>0</v>
      </c>
      <c r="H8642">
        <v>0</v>
      </c>
      <c r="L8642">
        <v>271.29463399999997</v>
      </c>
      <c r="R8642">
        <v>319.17015700000002</v>
      </c>
      <c r="S8642" t="s">
        <v>90</v>
      </c>
      <c r="T8642" s="297">
        <v>46311.754166666666</v>
      </c>
    </row>
    <row r="8643" spans="1:20" x14ac:dyDescent="0.35">
      <c r="A8643" t="s">
        <v>124</v>
      </c>
      <c r="B8643" t="s">
        <v>125</v>
      </c>
      <c r="C8643" t="s">
        <v>93</v>
      </c>
      <c r="D8643" s="29">
        <v>46629</v>
      </c>
      <c r="E8643">
        <v>0</v>
      </c>
      <c r="F8643">
        <v>0</v>
      </c>
      <c r="G8643">
        <v>0</v>
      </c>
      <c r="H8643">
        <v>0</v>
      </c>
      <c r="L8643">
        <v>271.29463399999997</v>
      </c>
      <c r="R8643">
        <v>319.17015700000002</v>
      </c>
      <c r="S8643" t="s">
        <v>90</v>
      </c>
      <c r="T8643" s="297">
        <v>46311.754166666666</v>
      </c>
    </row>
    <row r="8644" spans="1:20" x14ac:dyDescent="0.35">
      <c r="A8644" t="s">
        <v>124</v>
      </c>
      <c r="B8644" t="s">
        <v>125</v>
      </c>
      <c r="C8644" t="s">
        <v>93</v>
      </c>
      <c r="D8644" s="29">
        <v>46630</v>
      </c>
      <c r="E8644">
        <v>0</v>
      </c>
      <c r="F8644">
        <v>0</v>
      </c>
      <c r="G8644">
        <v>0</v>
      </c>
      <c r="H8644">
        <v>0</v>
      </c>
      <c r="L8644">
        <v>271.29463399999997</v>
      </c>
      <c r="R8644">
        <v>319.17015700000002</v>
      </c>
      <c r="S8644" t="s">
        <v>90</v>
      </c>
      <c r="T8644" s="297">
        <v>46311.754166666666</v>
      </c>
    </row>
    <row r="8645" spans="1:20" x14ac:dyDescent="0.35">
      <c r="A8645" t="s">
        <v>124</v>
      </c>
      <c r="B8645" t="s">
        <v>125</v>
      </c>
      <c r="C8645" t="s">
        <v>93</v>
      </c>
      <c r="D8645" s="29">
        <v>46631</v>
      </c>
      <c r="E8645">
        <v>0</v>
      </c>
      <c r="F8645">
        <v>0</v>
      </c>
      <c r="G8645">
        <v>0</v>
      </c>
      <c r="H8645">
        <v>0</v>
      </c>
      <c r="L8645">
        <v>271.29463399999997</v>
      </c>
      <c r="R8645">
        <v>319.17015700000002</v>
      </c>
      <c r="S8645" t="s">
        <v>90</v>
      </c>
      <c r="T8645" s="297">
        <v>46311.754166666666</v>
      </c>
    </row>
    <row r="8646" spans="1:20" x14ac:dyDescent="0.35">
      <c r="A8646" t="s">
        <v>124</v>
      </c>
      <c r="B8646" t="s">
        <v>125</v>
      </c>
      <c r="C8646" t="s">
        <v>93</v>
      </c>
      <c r="D8646" s="29">
        <v>46632</v>
      </c>
      <c r="E8646">
        <v>0</v>
      </c>
      <c r="F8646">
        <v>0</v>
      </c>
      <c r="G8646">
        <v>0</v>
      </c>
      <c r="H8646">
        <v>0</v>
      </c>
      <c r="L8646">
        <v>271.29463399999997</v>
      </c>
      <c r="R8646">
        <v>319.17015700000002</v>
      </c>
      <c r="S8646" t="s">
        <v>90</v>
      </c>
      <c r="T8646" s="297">
        <v>46311.754166666666</v>
      </c>
    </row>
    <row r="8647" spans="1:20" x14ac:dyDescent="0.35">
      <c r="A8647" t="s">
        <v>124</v>
      </c>
      <c r="B8647" t="s">
        <v>125</v>
      </c>
      <c r="C8647" t="s">
        <v>93</v>
      </c>
      <c r="D8647" s="29">
        <v>46633</v>
      </c>
      <c r="E8647">
        <v>0</v>
      </c>
      <c r="F8647">
        <v>0</v>
      </c>
      <c r="G8647">
        <v>0</v>
      </c>
      <c r="H8647">
        <v>0</v>
      </c>
      <c r="L8647">
        <v>271.29463399999997</v>
      </c>
      <c r="R8647">
        <v>319.17015700000002</v>
      </c>
      <c r="S8647" t="s">
        <v>90</v>
      </c>
      <c r="T8647" s="297">
        <v>46311.754166666666</v>
      </c>
    </row>
    <row r="8648" spans="1:20" x14ac:dyDescent="0.35">
      <c r="A8648" t="s">
        <v>124</v>
      </c>
      <c r="B8648" t="s">
        <v>125</v>
      </c>
      <c r="C8648" t="s">
        <v>93</v>
      </c>
      <c r="D8648" s="29">
        <v>46634</v>
      </c>
      <c r="E8648">
        <v>0</v>
      </c>
      <c r="F8648">
        <v>0</v>
      </c>
      <c r="G8648">
        <v>0</v>
      </c>
      <c r="H8648">
        <v>0</v>
      </c>
      <c r="L8648">
        <v>271.29463399999997</v>
      </c>
      <c r="R8648">
        <v>319.17015700000002</v>
      </c>
      <c r="S8648" t="s">
        <v>90</v>
      </c>
      <c r="T8648" s="297">
        <v>46311.754166666666</v>
      </c>
    </row>
    <row r="8649" spans="1:20" x14ac:dyDescent="0.35">
      <c r="A8649" t="s">
        <v>124</v>
      </c>
      <c r="B8649" t="s">
        <v>125</v>
      </c>
      <c r="C8649" t="s">
        <v>93</v>
      </c>
      <c r="D8649" s="29">
        <v>46635</v>
      </c>
      <c r="E8649">
        <v>0</v>
      </c>
      <c r="F8649">
        <v>0</v>
      </c>
      <c r="G8649">
        <v>0</v>
      </c>
      <c r="H8649">
        <v>0</v>
      </c>
      <c r="L8649">
        <v>271.29463399999997</v>
      </c>
      <c r="R8649">
        <v>319.17015700000002</v>
      </c>
      <c r="S8649" t="s">
        <v>90</v>
      </c>
      <c r="T8649" s="297">
        <v>46311.754166666666</v>
      </c>
    </row>
    <row r="8650" spans="1:20" x14ac:dyDescent="0.35">
      <c r="A8650" t="s">
        <v>124</v>
      </c>
      <c r="B8650" t="s">
        <v>125</v>
      </c>
      <c r="C8650" t="s">
        <v>93</v>
      </c>
      <c r="D8650" s="29">
        <v>46636</v>
      </c>
      <c r="E8650">
        <v>0</v>
      </c>
      <c r="F8650">
        <v>0</v>
      </c>
      <c r="G8650">
        <v>0</v>
      </c>
      <c r="H8650">
        <v>0</v>
      </c>
      <c r="L8650">
        <v>271.29463399999997</v>
      </c>
      <c r="R8650">
        <v>319.17015700000002</v>
      </c>
      <c r="S8650" t="s">
        <v>90</v>
      </c>
      <c r="T8650" s="297">
        <v>46311.754166666666</v>
      </c>
    </row>
    <row r="8651" spans="1:20" x14ac:dyDescent="0.35">
      <c r="A8651" t="s">
        <v>124</v>
      </c>
      <c r="B8651" t="s">
        <v>125</v>
      </c>
      <c r="C8651" t="s">
        <v>93</v>
      </c>
      <c r="D8651" s="29">
        <v>46637</v>
      </c>
      <c r="E8651">
        <v>0</v>
      </c>
      <c r="F8651">
        <v>0</v>
      </c>
      <c r="G8651">
        <v>0</v>
      </c>
      <c r="H8651">
        <v>0</v>
      </c>
      <c r="L8651">
        <v>271.29463399999997</v>
      </c>
      <c r="R8651">
        <v>319.17015700000002</v>
      </c>
      <c r="S8651" t="s">
        <v>90</v>
      </c>
      <c r="T8651" s="297">
        <v>46311.754166666666</v>
      </c>
    </row>
    <row r="8652" spans="1:20" x14ac:dyDescent="0.35">
      <c r="A8652" t="s">
        <v>124</v>
      </c>
      <c r="B8652" t="s">
        <v>125</v>
      </c>
      <c r="C8652" t="s">
        <v>93</v>
      </c>
      <c r="D8652" s="29">
        <v>46638</v>
      </c>
      <c r="E8652">
        <v>0</v>
      </c>
      <c r="F8652">
        <v>0</v>
      </c>
      <c r="G8652">
        <v>0</v>
      </c>
      <c r="H8652">
        <v>0</v>
      </c>
      <c r="L8652">
        <v>271.29463399999997</v>
      </c>
      <c r="R8652">
        <v>319.17015700000002</v>
      </c>
      <c r="S8652" t="s">
        <v>90</v>
      </c>
      <c r="T8652" s="297">
        <v>46311.754166666666</v>
      </c>
    </row>
    <row r="8653" spans="1:20" x14ac:dyDescent="0.35">
      <c r="A8653" t="s">
        <v>124</v>
      </c>
      <c r="B8653" t="s">
        <v>125</v>
      </c>
      <c r="C8653" t="s">
        <v>93</v>
      </c>
      <c r="D8653" s="29">
        <v>46639</v>
      </c>
      <c r="E8653">
        <v>0</v>
      </c>
      <c r="F8653">
        <v>0</v>
      </c>
      <c r="G8653">
        <v>0</v>
      </c>
      <c r="H8653">
        <v>0</v>
      </c>
      <c r="L8653">
        <v>271.29463399999997</v>
      </c>
      <c r="R8653">
        <v>319.17015700000002</v>
      </c>
      <c r="S8653" t="s">
        <v>90</v>
      </c>
      <c r="T8653" s="297">
        <v>46311.754166666666</v>
      </c>
    </row>
    <row r="8654" spans="1:20" x14ac:dyDescent="0.35">
      <c r="A8654" t="s">
        <v>124</v>
      </c>
      <c r="B8654" t="s">
        <v>125</v>
      </c>
      <c r="C8654" t="s">
        <v>93</v>
      </c>
      <c r="D8654" s="29">
        <v>46640</v>
      </c>
      <c r="E8654">
        <v>0</v>
      </c>
      <c r="F8654">
        <v>0</v>
      </c>
      <c r="G8654">
        <v>0</v>
      </c>
      <c r="H8654">
        <v>0</v>
      </c>
      <c r="L8654">
        <v>271.29463399999997</v>
      </c>
      <c r="R8654">
        <v>319.17015700000002</v>
      </c>
      <c r="S8654" t="s">
        <v>90</v>
      </c>
      <c r="T8654" s="297">
        <v>46311.754166666666</v>
      </c>
    </row>
    <row r="8655" spans="1:20" x14ac:dyDescent="0.35">
      <c r="A8655" t="s">
        <v>124</v>
      </c>
      <c r="B8655" t="s">
        <v>125</v>
      </c>
      <c r="C8655" t="s">
        <v>93</v>
      </c>
      <c r="D8655" s="29">
        <v>46641</v>
      </c>
      <c r="E8655">
        <v>0</v>
      </c>
      <c r="F8655">
        <v>0</v>
      </c>
      <c r="G8655">
        <v>0</v>
      </c>
      <c r="H8655">
        <v>0</v>
      </c>
      <c r="L8655">
        <v>271.29463399999997</v>
      </c>
      <c r="R8655">
        <v>319.17015700000002</v>
      </c>
      <c r="S8655" t="s">
        <v>90</v>
      </c>
      <c r="T8655" s="297">
        <v>46311.754166666666</v>
      </c>
    </row>
    <row r="8656" spans="1:20" x14ac:dyDescent="0.35">
      <c r="A8656" t="s">
        <v>124</v>
      </c>
      <c r="B8656" t="s">
        <v>125</v>
      </c>
      <c r="C8656" t="s">
        <v>93</v>
      </c>
      <c r="D8656" s="29">
        <v>46642</v>
      </c>
      <c r="E8656">
        <v>0</v>
      </c>
      <c r="F8656">
        <v>0</v>
      </c>
      <c r="G8656">
        <v>0</v>
      </c>
      <c r="H8656">
        <v>0</v>
      </c>
      <c r="L8656">
        <v>271.29463399999997</v>
      </c>
      <c r="R8656">
        <v>319.17015700000002</v>
      </c>
      <c r="S8656" t="s">
        <v>90</v>
      </c>
      <c r="T8656" s="297">
        <v>46311.754166666666</v>
      </c>
    </row>
    <row r="8657" spans="1:20" x14ac:dyDescent="0.35">
      <c r="A8657" t="s">
        <v>124</v>
      </c>
      <c r="B8657" t="s">
        <v>125</v>
      </c>
      <c r="C8657" t="s">
        <v>93</v>
      </c>
      <c r="D8657" s="29">
        <v>46643</v>
      </c>
      <c r="E8657">
        <v>0</v>
      </c>
      <c r="F8657">
        <v>0</v>
      </c>
      <c r="G8657">
        <v>0</v>
      </c>
      <c r="H8657">
        <v>0</v>
      </c>
      <c r="L8657">
        <v>271.29463399999997</v>
      </c>
      <c r="R8657">
        <v>319.17015700000002</v>
      </c>
      <c r="S8657" t="s">
        <v>90</v>
      </c>
      <c r="T8657" s="297">
        <v>46311.754166666666</v>
      </c>
    </row>
    <row r="8658" spans="1:20" x14ac:dyDescent="0.35">
      <c r="A8658" t="s">
        <v>124</v>
      </c>
      <c r="B8658" t="s">
        <v>125</v>
      </c>
      <c r="C8658" t="s">
        <v>93</v>
      </c>
      <c r="D8658" s="29">
        <v>46644</v>
      </c>
      <c r="E8658">
        <v>0</v>
      </c>
      <c r="F8658">
        <v>0</v>
      </c>
      <c r="G8658">
        <v>0</v>
      </c>
      <c r="H8658">
        <v>0</v>
      </c>
      <c r="L8658">
        <v>271.29463399999997</v>
      </c>
      <c r="R8658">
        <v>319.17015700000002</v>
      </c>
      <c r="S8658" t="s">
        <v>90</v>
      </c>
      <c r="T8658" s="297">
        <v>46311.754166666666</v>
      </c>
    </row>
    <row r="8659" spans="1:20" x14ac:dyDescent="0.35">
      <c r="A8659" t="s">
        <v>124</v>
      </c>
      <c r="B8659" t="s">
        <v>125</v>
      </c>
      <c r="C8659" t="s">
        <v>93</v>
      </c>
      <c r="D8659" s="29">
        <v>46645</v>
      </c>
      <c r="E8659">
        <v>0</v>
      </c>
      <c r="F8659">
        <v>0</v>
      </c>
      <c r="G8659">
        <v>0</v>
      </c>
      <c r="H8659">
        <v>0</v>
      </c>
      <c r="L8659">
        <v>271.29463399999997</v>
      </c>
      <c r="R8659">
        <v>319.17015700000002</v>
      </c>
      <c r="S8659" t="s">
        <v>90</v>
      </c>
      <c r="T8659" s="297">
        <v>46311.754166666666</v>
      </c>
    </row>
    <row r="8660" spans="1:20" x14ac:dyDescent="0.35">
      <c r="A8660" t="s">
        <v>124</v>
      </c>
      <c r="B8660" t="s">
        <v>125</v>
      </c>
      <c r="C8660" t="s">
        <v>93</v>
      </c>
      <c r="D8660" s="29">
        <v>46646</v>
      </c>
      <c r="E8660">
        <v>0</v>
      </c>
      <c r="F8660">
        <v>0</v>
      </c>
      <c r="G8660">
        <v>0</v>
      </c>
      <c r="H8660">
        <v>0</v>
      </c>
      <c r="L8660">
        <v>271.29463399999997</v>
      </c>
      <c r="R8660">
        <v>319.17015700000002</v>
      </c>
      <c r="S8660" t="s">
        <v>90</v>
      </c>
      <c r="T8660" s="297">
        <v>46311.754166666666</v>
      </c>
    </row>
    <row r="8661" spans="1:20" x14ac:dyDescent="0.35">
      <c r="A8661" t="s">
        <v>124</v>
      </c>
      <c r="B8661" t="s">
        <v>125</v>
      </c>
      <c r="C8661" t="s">
        <v>93</v>
      </c>
      <c r="D8661" s="29">
        <v>46647</v>
      </c>
      <c r="E8661">
        <v>0</v>
      </c>
      <c r="F8661">
        <v>0</v>
      </c>
      <c r="G8661">
        <v>0</v>
      </c>
      <c r="H8661">
        <v>0</v>
      </c>
      <c r="L8661">
        <v>271.29463399999997</v>
      </c>
      <c r="R8661">
        <v>319.17015700000002</v>
      </c>
      <c r="S8661" t="s">
        <v>90</v>
      </c>
      <c r="T8661" s="297">
        <v>46311.754166666666</v>
      </c>
    </row>
    <row r="8662" spans="1:20" x14ac:dyDescent="0.35">
      <c r="A8662" t="s">
        <v>124</v>
      </c>
      <c r="B8662" t="s">
        <v>125</v>
      </c>
      <c r="C8662" t="s">
        <v>93</v>
      </c>
      <c r="D8662" s="29">
        <v>46648</v>
      </c>
      <c r="E8662">
        <v>0</v>
      </c>
      <c r="F8662">
        <v>0</v>
      </c>
      <c r="G8662">
        <v>0</v>
      </c>
      <c r="H8662">
        <v>0</v>
      </c>
      <c r="L8662">
        <v>271.29463399999997</v>
      </c>
      <c r="R8662">
        <v>319.17015700000002</v>
      </c>
      <c r="S8662" t="s">
        <v>90</v>
      </c>
      <c r="T8662" s="297">
        <v>46311.754166666666</v>
      </c>
    </row>
    <row r="8663" spans="1:20" x14ac:dyDescent="0.35">
      <c r="A8663" t="s">
        <v>124</v>
      </c>
      <c r="B8663" t="s">
        <v>125</v>
      </c>
      <c r="C8663" t="s">
        <v>93</v>
      </c>
      <c r="D8663" s="29">
        <v>46649</v>
      </c>
      <c r="E8663">
        <v>0</v>
      </c>
      <c r="F8663">
        <v>0</v>
      </c>
      <c r="G8663">
        <v>0</v>
      </c>
      <c r="H8663">
        <v>0</v>
      </c>
      <c r="L8663">
        <v>271.29463399999997</v>
      </c>
      <c r="R8663">
        <v>319.17015700000002</v>
      </c>
      <c r="S8663" t="s">
        <v>90</v>
      </c>
      <c r="T8663" s="297">
        <v>46311.754166666666</v>
      </c>
    </row>
    <row r="8664" spans="1:20" x14ac:dyDescent="0.35">
      <c r="A8664" t="s">
        <v>124</v>
      </c>
      <c r="B8664" t="s">
        <v>125</v>
      </c>
      <c r="C8664" t="s">
        <v>93</v>
      </c>
      <c r="D8664" s="29">
        <v>46650</v>
      </c>
      <c r="E8664">
        <v>0</v>
      </c>
      <c r="F8664">
        <v>0</v>
      </c>
      <c r="G8664">
        <v>0</v>
      </c>
      <c r="H8664">
        <v>0</v>
      </c>
      <c r="L8664">
        <v>271.29463399999997</v>
      </c>
      <c r="R8664">
        <v>319.17015700000002</v>
      </c>
      <c r="S8664" t="s">
        <v>90</v>
      </c>
      <c r="T8664" s="297">
        <v>46311.754166666666</v>
      </c>
    </row>
    <row r="8665" spans="1:20" x14ac:dyDescent="0.35">
      <c r="A8665" t="s">
        <v>124</v>
      </c>
      <c r="B8665" t="s">
        <v>125</v>
      </c>
      <c r="C8665" t="s">
        <v>93</v>
      </c>
      <c r="D8665" s="29">
        <v>46651</v>
      </c>
      <c r="E8665">
        <v>0</v>
      </c>
      <c r="F8665">
        <v>0</v>
      </c>
      <c r="G8665">
        <v>0</v>
      </c>
      <c r="H8665">
        <v>0</v>
      </c>
      <c r="L8665">
        <v>271.29463399999997</v>
      </c>
      <c r="R8665">
        <v>319.17015700000002</v>
      </c>
      <c r="S8665" t="s">
        <v>90</v>
      </c>
      <c r="T8665" s="297">
        <v>46311.754166666666</v>
      </c>
    </row>
    <row r="8666" spans="1:20" x14ac:dyDescent="0.35">
      <c r="A8666" t="s">
        <v>124</v>
      </c>
      <c r="B8666" t="s">
        <v>125</v>
      </c>
      <c r="C8666" t="s">
        <v>93</v>
      </c>
      <c r="D8666" s="29">
        <v>46652</v>
      </c>
      <c r="E8666">
        <v>0</v>
      </c>
      <c r="F8666">
        <v>0</v>
      </c>
      <c r="G8666">
        <v>0</v>
      </c>
      <c r="H8666">
        <v>0</v>
      </c>
      <c r="L8666">
        <v>271.29463399999997</v>
      </c>
      <c r="R8666">
        <v>319.17015700000002</v>
      </c>
      <c r="S8666" t="s">
        <v>90</v>
      </c>
      <c r="T8666" s="297">
        <v>46311.754166666666</v>
      </c>
    </row>
    <row r="8667" spans="1:20" x14ac:dyDescent="0.35">
      <c r="A8667" t="s">
        <v>124</v>
      </c>
      <c r="B8667" t="s">
        <v>125</v>
      </c>
      <c r="C8667" t="s">
        <v>93</v>
      </c>
      <c r="D8667" s="29">
        <v>46653</v>
      </c>
      <c r="E8667">
        <v>0</v>
      </c>
      <c r="F8667">
        <v>0</v>
      </c>
      <c r="G8667">
        <v>0</v>
      </c>
      <c r="H8667">
        <v>0</v>
      </c>
      <c r="L8667">
        <v>271.29463399999997</v>
      </c>
      <c r="R8667">
        <v>319.17015700000002</v>
      </c>
      <c r="S8667" t="s">
        <v>90</v>
      </c>
      <c r="T8667" s="297">
        <v>46311.754166666666</v>
      </c>
    </row>
    <row r="8668" spans="1:20" x14ac:dyDescent="0.35">
      <c r="A8668" t="s">
        <v>124</v>
      </c>
      <c r="B8668" t="s">
        <v>125</v>
      </c>
      <c r="C8668" t="s">
        <v>93</v>
      </c>
      <c r="D8668" s="29">
        <v>46654</v>
      </c>
      <c r="E8668">
        <v>0</v>
      </c>
      <c r="F8668">
        <v>0</v>
      </c>
      <c r="G8668">
        <v>0</v>
      </c>
      <c r="H8668">
        <v>0</v>
      </c>
      <c r="L8668">
        <v>271.29463399999997</v>
      </c>
      <c r="R8668">
        <v>319.17015700000002</v>
      </c>
      <c r="S8668" t="s">
        <v>90</v>
      </c>
      <c r="T8668" s="297">
        <v>46311.754166666666</v>
      </c>
    </row>
    <row r="8669" spans="1:20" x14ac:dyDescent="0.35">
      <c r="A8669" t="s">
        <v>124</v>
      </c>
      <c r="B8669" t="s">
        <v>125</v>
      </c>
      <c r="C8669" t="s">
        <v>93</v>
      </c>
      <c r="D8669" s="29">
        <v>46655</v>
      </c>
      <c r="E8669">
        <v>0</v>
      </c>
      <c r="F8669">
        <v>0</v>
      </c>
      <c r="G8669">
        <v>0</v>
      </c>
      <c r="H8669">
        <v>0</v>
      </c>
      <c r="L8669">
        <v>271.29463399999997</v>
      </c>
      <c r="R8669">
        <v>319.17015700000002</v>
      </c>
      <c r="S8669" t="s">
        <v>90</v>
      </c>
      <c r="T8669" s="297">
        <v>46311.754166666666</v>
      </c>
    </row>
    <row r="8670" spans="1:20" x14ac:dyDescent="0.35">
      <c r="A8670" t="s">
        <v>124</v>
      </c>
      <c r="B8670" t="s">
        <v>125</v>
      </c>
      <c r="C8670" t="s">
        <v>93</v>
      </c>
      <c r="D8670" s="29">
        <v>46656</v>
      </c>
      <c r="E8670">
        <v>0</v>
      </c>
      <c r="F8670">
        <v>0</v>
      </c>
      <c r="G8670">
        <v>0</v>
      </c>
      <c r="H8670">
        <v>0</v>
      </c>
      <c r="L8670">
        <v>271.29463399999997</v>
      </c>
      <c r="R8670">
        <v>319.17015700000002</v>
      </c>
      <c r="S8670" t="s">
        <v>90</v>
      </c>
      <c r="T8670" s="297">
        <v>46311.754166666666</v>
      </c>
    </row>
    <row r="8671" spans="1:20" x14ac:dyDescent="0.35">
      <c r="A8671" t="s">
        <v>124</v>
      </c>
      <c r="B8671" t="s">
        <v>125</v>
      </c>
      <c r="C8671" t="s">
        <v>93</v>
      </c>
      <c r="D8671" s="29">
        <v>46657</v>
      </c>
      <c r="E8671">
        <v>0.72</v>
      </c>
      <c r="F8671">
        <v>0.72</v>
      </c>
      <c r="G8671">
        <v>0.77</v>
      </c>
      <c r="H8671">
        <v>0.77</v>
      </c>
      <c r="J8671">
        <v>75</v>
      </c>
      <c r="K8671">
        <v>75</v>
      </c>
      <c r="L8671">
        <v>271.29463399999997</v>
      </c>
      <c r="R8671">
        <v>319.17015700000002</v>
      </c>
      <c r="S8671" t="s">
        <v>90</v>
      </c>
      <c r="T8671" s="297">
        <v>46311.754166666666</v>
      </c>
    </row>
    <row r="8672" spans="1:20" x14ac:dyDescent="0.35">
      <c r="A8672" t="s">
        <v>124</v>
      </c>
      <c r="B8672" t="s">
        <v>125</v>
      </c>
      <c r="C8672" t="s">
        <v>93</v>
      </c>
      <c r="D8672" s="29">
        <v>46658</v>
      </c>
      <c r="E8672">
        <v>0.72</v>
      </c>
      <c r="F8672">
        <v>0.72</v>
      </c>
      <c r="G8672">
        <v>0.77</v>
      </c>
      <c r="H8672">
        <v>0.77</v>
      </c>
      <c r="J8672">
        <v>75</v>
      </c>
      <c r="K8672">
        <v>75</v>
      </c>
      <c r="L8672">
        <v>271.29463399999997</v>
      </c>
      <c r="R8672">
        <v>319.17015700000002</v>
      </c>
      <c r="S8672" t="s">
        <v>90</v>
      </c>
      <c r="T8672" s="297">
        <v>46311.754166666666</v>
      </c>
    </row>
    <row r="8673" spans="1:20" x14ac:dyDescent="0.35">
      <c r="A8673" t="s">
        <v>124</v>
      </c>
      <c r="B8673" t="s">
        <v>125</v>
      </c>
      <c r="C8673" t="s">
        <v>93</v>
      </c>
      <c r="D8673" s="29">
        <v>46659</v>
      </c>
      <c r="E8673">
        <v>0.72</v>
      </c>
      <c r="F8673">
        <v>0.72</v>
      </c>
      <c r="G8673">
        <v>0.77</v>
      </c>
      <c r="H8673">
        <v>0.77</v>
      </c>
      <c r="J8673">
        <v>75</v>
      </c>
      <c r="K8673">
        <v>75</v>
      </c>
      <c r="L8673">
        <v>271.29463399999997</v>
      </c>
      <c r="R8673">
        <v>319.17015700000002</v>
      </c>
      <c r="S8673" t="s">
        <v>90</v>
      </c>
      <c r="T8673" s="297">
        <v>46311.754166666666</v>
      </c>
    </row>
    <row r="8674" spans="1:20" x14ac:dyDescent="0.35">
      <c r="A8674" t="s">
        <v>124</v>
      </c>
      <c r="B8674" t="s">
        <v>125</v>
      </c>
      <c r="C8674" t="s">
        <v>93</v>
      </c>
      <c r="D8674" s="29">
        <v>46660</v>
      </c>
      <c r="E8674">
        <v>0.72</v>
      </c>
      <c r="F8674">
        <v>0.72</v>
      </c>
      <c r="G8674">
        <v>0.77</v>
      </c>
      <c r="H8674">
        <v>0.77</v>
      </c>
      <c r="J8674">
        <v>75</v>
      </c>
      <c r="K8674">
        <v>75</v>
      </c>
      <c r="L8674">
        <v>271.29463399999997</v>
      </c>
      <c r="R8674">
        <v>319.17015700000002</v>
      </c>
      <c r="S8674" t="s">
        <v>90</v>
      </c>
      <c r="T8674" s="297">
        <v>46311.754166666666</v>
      </c>
    </row>
    <row r="8675" spans="1:20" x14ac:dyDescent="0.35">
      <c r="A8675" t="s">
        <v>124</v>
      </c>
      <c r="B8675" t="s">
        <v>125</v>
      </c>
      <c r="C8675" t="s">
        <v>93</v>
      </c>
      <c r="D8675" s="29">
        <v>46661</v>
      </c>
      <c r="E8675">
        <v>0.72</v>
      </c>
      <c r="F8675">
        <v>0.72</v>
      </c>
      <c r="G8675">
        <v>0.77</v>
      </c>
      <c r="H8675">
        <v>0.77</v>
      </c>
      <c r="J8675">
        <v>75</v>
      </c>
      <c r="K8675">
        <v>75</v>
      </c>
      <c r="L8675">
        <v>271.29463399999997</v>
      </c>
      <c r="R8675">
        <v>319.17015700000002</v>
      </c>
      <c r="S8675" t="s">
        <v>90</v>
      </c>
      <c r="T8675" s="297">
        <v>46311.754166666666</v>
      </c>
    </row>
    <row r="8676" spans="1:20" x14ac:dyDescent="0.35">
      <c r="A8676" t="s">
        <v>124</v>
      </c>
      <c r="B8676" t="s">
        <v>125</v>
      </c>
      <c r="C8676" t="s">
        <v>93</v>
      </c>
      <c r="D8676" s="29">
        <v>46662</v>
      </c>
      <c r="E8676">
        <v>0</v>
      </c>
      <c r="F8676">
        <v>0</v>
      </c>
      <c r="G8676">
        <v>0</v>
      </c>
      <c r="H8676">
        <v>0</v>
      </c>
      <c r="L8676">
        <v>271.29463399999997</v>
      </c>
      <c r="R8676">
        <v>319.17015700000002</v>
      </c>
      <c r="S8676" t="s">
        <v>90</v>
      </c>
      <c r="T8676" s="297">
        <v>46311.754166666666</v>
      </c>
    </row>
    <row r="8677" spans="1:20" x14ac:dyDescent="0.35">
      <c r="A8677" t="s">
        <v>124</v>
      </c>
      <c r="B8677" t="s">
        <v>125</v>
      </c>
      <c r="C8677" t="s">
        <v>93</v>
      </c>
      <c r="D8677" s="29">
        <v>46663</v>
      </c>
      <c r="E8677">
        <v>0</v>
      </c>
      <c r="F8677">
        <v>0</v>
      </c>
      <c r="G8677">
        <v>0</v>
      </c>
      <c r="H8677">
        <v>0</v>
      </c>
      <c r="L8677">
        <v>271.29463399999997</v>
      </c>
      <c r="R8677">
        <v>319.17015700000002</v>
      </c>
      <c r="S8677" t="s">
        <v>90</v>
      </c>
      <c r="T8677" s="297">
        <v>46311.754166666666</v>
      </c>
    </row>
    <row r="8678" spans="1:20" x14ac:dyDescent="0.35">
      <c r="A8678" t="s">
        <v>124</v>
      </c>
      <c r="B8678" t="s">
        <v>125</v>
      </c>
      <c r="C8678" t="s">
        <v>93</v>
      </c>
      <c r="D8678" s="29">
        <v>46664</v>
      </c>
      <c r="E8678">
        <v>0</v>
      </c>
      <c r="F8678">
        <v>0</v>
      </c>
      <c r="G8678">
        <v>0</v>
      </c>
      <c r="H8678">
        <v>0</v>
      </c>
      <c r="L8678">
        <v>271.29463399999997</v>
      </c>
      <c r="R8678">
        <v>319.17015700000002</v>
      </c>
      <c r="S8678" t="s">
        <v>90</v>
      </c>
      <c r="T8678" s="297">
        <v>46311.754166666666</v>
      </c>
    </row>
    <row r="8679" spans="1:20" x14ac:dyDescent="0.35">
      <c r="A8679" t="s">
        <v>124</v>
      </c>
      <c r="B8679" t="s">
        <v>125</v>
      </c>
      <c r="C8679" t="s">
        <v>93</v>
      </c>
      <c r="D8679" s="29">
        <v>46665</v>
      </c>
      <c r="E8679">
        <v>0</v>
      </c>
      <c r="F8679">
        <v>0</v>
      </c>
      <c r="G8679">
        <v>0</v>
      </c>
      <c r="H8679">
        <v>0</v>
      </c>
      <c r="L8679">
        <v>271.29463399999997</v>
      </c>
      <c r="R8679">
        <v>319.17015700000002</v>
      </c>
      <c r="S8679" t="s">
        <v>90</v>
      </c>
      <c r="T8679" s="297">
        <v>46311.754166666666</v>
      </c>
    </row>
    <row r="8680" spans="1:20" x14ac:dyDescent="0.35">
      <c r="A8680" t="s">
        <v>124</v>
      </c>
      <c r="B8680" t="s">
        <v>125</v>
      </c>
      <c r="C8680" t="s">
        <v>93</v>
      </c>
      <c r="D8680" s="29">
        <v>46666</v>
      </c>
      <c r="E8680">
        <v>0</v>
      </c>
      <c r="F8680">
        <v>0</v>
      </c>
      <c r="G8680">
        <v>0</v>
      </c>
      <c r="H8680">
        <v>0</v>
      </c>
      <c r="L8680">
        <v>271.29463399999997</v>
      </c>
      <c r="R8680">
        <v>319.17015700000002</v>
      </c>
      <c r="S8680" t="s">
        <v>90</v>
      </c>
      <c r="T8680" s="297">
        <v>46311.754166666666</v>
      </c>
    </row>
    <row r="8681" spans="1:20" x14ac:dyDescent="0.35">
      <c r="A8681" t="s">
        <v>124</v>
      </c>
      <c r="B8681" t="s">
        <v>125</v>
      </c>
      <c r="C8681" t="s">
        <v>93</v>
      </c>
      <c r="D8681" s="29">
        <v>46667</v>
      </c>
      <c r="E8681">
        <v>0</v>
      </c>
      <c r="F8681">
        <v>0</v>
      </c>
      <c r="G8681">
        <v>0</v>
      </c>
      <c r="H8681">
        <v>0</v>
      </c>
      <c r="L8681">
        <v>271.29463399999997</v>
      </c>
      <c r="R8681">
        <v>319.17015700000002</v>
      </c>
      <c r="S8681" t="s">
        <v>90</v>
      </c>
      <c r="T8681" s="297">
        <v>46311.754166666666</v>
      </c>
    </row>
    <row r="8682" spans="1:20" x14ac:dyDescent="0.35">
      <c r="A8682" t="s">
        <v>124</v>
      </c>
      <c r="B8682" t="s">
        <v>125</v>
      </c>
      <c r="C8682" t="s">
        <v>93</v>
      </c>
      <c r="D8682" s="29">
        <v>46668</v>
      </c>
      <c r="E8682">
        <v>0</v>
      </c>
      <c r="F8682">
        <v>0</v>
      </c>
      <c r="G8682">
        <v>0</v>
      </c>
      <c r="H8682">
        <v>0</v>
      </c>
      <c r="L8682">
        <v>271.29463399999997</v>
      </c>
      <c r="R8682">
        <v>319.17015700000002</v>
      </c>
      <c r="S8682" t="s">
        <v>90</v>
      </c>
      <c r="T8682" s="297">
        <v>46311.754166666666</v>
      </c>
    </row>
    <row r="8683" spans="1:20" x14ac:dyDescent="0.35">
      <c r="A8683" t="s">
        <v>124</v>
      </c>
      <c r="B8683" t="s">
        <v>125</v>
      </c>
      <c r="C8683" t="s">
        <v>93</v>
      </c>
      <c r="D8683" s="29">
        <v>46669</v>
      </c>
      <c r="E8683">
        <v>0</v>
      </c>
      <c r="F8683">
        <v>0</v>
      </c>
      <c r="G8683">
        <v>0</v>
      </c>
      <c r="H8683">
        <v>0</v>
      </c>
      <c r="L8683">
        <v>271.29463399999997</v>
      </c>
      <c r="R8683">
        <v>319.17015700000002</v>
      </c>
      <c r="S8683" t="s">
        <v>90</v>
      </c>
      <c r="T8683" s="297">
        <v>46311.754166666666</v>
      </c>
    </row>
    <row r="8684" spans="1:20" x14ac:dyDescent="0.35">
      <c r="A8684" t="s">
        <v>124</v>
      </c>
      <c r="B8684" t="s">
        <v>125</v>
      </c>
      <c r="C8684" t="s">
        <v>93</v>
      </c>
      <c r="D8684" s="29">
        <v>46670</v>
      </c>
      <c r="E8684">
        <v>0</v>
      </c>
      <c r="F8684">
        <v>0</v>
      </c>
      <c r="G8684">
        <v>0</v>
      </c>
      <c r="H8684">
        <v>0</v>
      </c>
      <c r="L8684">
        <v>271.29463399999997</v>
      </c>
      <c r="R8684">
        <v>319.17015700000002</v>
      </c>
      <c r="S8684" t="s">
        <v>90</v>
      </c>
      <c r="T8684" s="297">
        <v>46311.754166666666</v>
      </c>
    </row>
    <row r="8685" spans="1:20" x14ac:dyDescent="0.35">
      <c r="A8685" t="s">
        <v>124</v>
      </c>
      <c r="B8685" t="s">
        <v>125</v>
      </c>
      <c r="C8685" t="s">
        <v>93</v>
      </c>
      <c r="D8685" s="29">
        <v>46671</v>
      </c>
      <c r="E8685">
        <v>0.69</v>
      </c>
      <c r="F8685">
        <v>0.69</v>
      </c>
      <c r="G8685">
        <v>0.73</v>
      </c>
      <c r="H8685">
        <v>0.73</v>
      </c>
      <c r="J8685">
        <v>85</v>
      </c>
      <c r="K8685">
        <v>85</v>
      </c>
      <c r="L8685">
        <v>271.29463399999997</v>
      </c>
      <c r="R8685">
        <v>319.17015700000002</v>
      </c>
      <c r="S8685" t="s">
        <v>90</v>
      </c>
      <c r="T8685" s="297">
        <v>46311.754166666666</v>
      </c>
    </row>
    <row r="8686" spans="1:20" x14ac:dyDescent="0.35">
      <c r="A8686" t="s">
        <v>124</v>
      </c>
      <c r="B8686" t="s">
        <v>125</v>
      </c>
      <c r="C8686" t="s">
        <v>93</v>
      </c>
      <c r="D8686" s="29">
        <v>46672</v>
      </c>
      <c r="E8686">
        <v>0.69</v>
      </c>
      <c r="F8686">
        <v>0.69</v>
      </c>
      <c r="G8686">
        <v>0.73</v>
      </c>
      <c r="H8686">
        <v>0.73</v>
      </c>
      <c r="J8686">
        <v>85</v>
      </c>
      <c r="K8686">
        <v>85</v>
      </c>
      <c r="L8686">
        <v>271.29463399999997</v>
      </c>
      <c r="R8686">
        <v>319.17015700000002</v>
      </c>
      <c r="S8686" t="s">
        <v>90</v>
      </c>
      <c r="T8686" s="297">
        <v>46311.754166666666</v>
      </c>
    </row>
    <row r="8687" spans="1:20" x14ac:dyDescent="0.35">
      <c r="A8687" t="s">
        <v>124</v>
      </c>
      <c r="B8687" t="s">
        <v>125</v>
      </c>
      <c r="C8687" t="s">
        <v>93</v>
      </c>
      <c r="D8687" s="29">
        <v>46673</v>
      </c>
      <c r="E8687">
        <v>0.69</v>
      </c>
      <c r="F8687">
        <v>0.69</v>
      </c>
      <c r="G8687">
        <v>0.73</v>
      </c>
      <c r="H8687">
        <v>0.73</v>
      </c>
      <c r="J8687">
        <v>85</v>
      </c>
      <c r="K8687">
        <v>85</v>
      </c>
      <c r="L8687">
        <v>271.29463399999997</v>
      </c>
      <c r="R8687">
        <v>319.17015700000002</v>
      </c>
      <c r="S8687" t="s">
        <v>90</v>
      </c>
      <c r="T8687" s="297">
        <v>46311.754166666666</v>
      </c>
    </row>
    <row r="8688" spans="1:20" x14ac:dyDescent="0.35">
      <c r="A8688" t="s">
        <v>124</v>
      </c>
      <c r="B8688" t="s">
        <v>125</v>
      </c>
      <c r="C8688" t="s">
        <v>93</v>
      </c>
      <c r="D8688" s="29">
        <v>46674</v>
      </c>
      <c r="E8688">
        <v>0.69</v>
      </c>
      <c r="F8688">
        <v>0.69</v>
      </c>
      <c r="G8688">
        <v>0.73</v>
      </c>
      <c r="H8688">
        <v>0.73</v>
      </c>
      <c r="J8688">
        <v>85</v>
      </c>
      <c r="K8688">
        <v>85</v>
      </c>
      <c r="L8688">
        <v>271.29463399999997</v>
      </c>
      <c r="R8688">
        <v>319.17015700000002</v>
      </c>
      <c r="S8688" t="s">
        <v>90</v>
      </c>
      <c r="T8688" s="297">
        <v>46311.754166666666</v>
      </c>
    </row>
    <row r="8689" spans="1:20" x14ac:dyDescent="0.35">
      <c r="A8689" t="s">
        <v>124</v>
      </c>
      <c r="B8689" t="s">
        <v>125</v>
      </c>
      <c r="C8689" t="s">
        <v>93</v>
      </c>
      <c r="D8689" s="29">
        <v>46675</v>
      </c>
      <c r="E8689">
        <v>0.69</v>
      </c>
      <c r="F8689">
        <v>0.69</v>
      </c>
      <c r="G8689">
        <v>0.73</v>
      </c>
      <c r="H8689">
        <v>0.73</v>
      </c>
      <c r="J8689">
        <v>85</v>
      </c>
      <c r="K8689">
        <v>85</v>
      </c>
      <c r="L8689">
        <v>271.29463399999997</v>
      </c>
      <c r="R8689">
        <v>319.17015700000002</v>
      </c>
      <c r="S8689" t="s">
        <v>90</v>
      </c>
      <c r="T8689" s="297">
        <v>46311.754166666666</v>
      </c>
    </row>
    <row r="8690" spans="1:20" x14ac:dyDescent="0.35">
      <c r="A8690" t="s">
        <v>124</v>
      </c>
      <c r="B8690" t="s">
        <v>125</v>
      </c>
      <c r="C8690" t="s">
        <v>93</v>
      </c>
      <c r="D8690" s="29">
        <v>46676</v>
      </c>
      <c r="E8690">
        <v>0.69</v>
      </c>
      <c r="F8690">
        <v>0.69</v>
      </c>
      <c r="G8690">
        <v>0.73</v>
      </c>
      <c r="H8690">
        <v>0.73</v>
      </c>
      <c r="J8690">
        <v>85</v>
      </c>
      <c r="K8690">
        <v>85</v>
      </c>
      <c r="L8690">
        <v>271.29463399999997</v>
      </c>
      <c r="R8690">
        <v>319.17015700000002</v>
      </c>
      <c r="S8690" t="s">
        <v>90</v>
      </c>
      <c r="T8690" s="297">
        <v>46311.754166666666</v>
      </c>
    </row>
    <row r="8691" spans="1:20" x14ac:dyDescent="0.35">
      <c r="A8691" t="s">
        <v>124</v>
      </c>
      <c r="B8691" t="s">
        <v>125</v>
      </c>
      <c r="C8691" t="s">
        <v>93</v>
      </c>
      <c r="D8691" s="29">
        <v>46677</v>
      </c>
      <c r="E8691">
        <v>0.69</v>
      </c>
      <c r="F8691">
        <v>0.69</v>
      </c>
      <c r="G8691">
        <v>0.73</v>
      </c>
      <c r="H8691">
        <v>0.73</v>
      </c>
      <c r="J8691">
        <v>85</v>
      </c>
      <c r="K8691">
        <v>85</v>
      </c>
      <c r="L8691">
        <v>271.29463399999997</v>
      </c>
      <c r="R8691">
        <v>319.17015700000002</v>
      </c>
      <c r="S8691" t="s">
        <v>90</v>
      </c>
      <c r="T8691" s="297">
        <v>46311.754166666666</v>
      </c>
    </row>
    <row r="8692" spans="1:20" x14ac:dyDescent="0.35">
      <c r="A8692" t="s">
        <v>124</v>
      </c>
      <c r="B8692" t="s">
        <v>125</v>
      </c>
      <c r="C8692" t="s">
        <v>93</v>
      </c>
      <c r="D8692" s="29">
        <v>46678</v>
      </c>
      <c r="E8692">
        <v>0.69</v>
      </c>
      <c r="F8692">
        <v>0.69</v>
      </c>
      <c r="G8692">
        <v>0.73</v>
      </c>
      <c r="H8692">
        <v>0.73</v>
      </c>
      <c r="J8692">
        <v>85</v>
      </c>
      <c r="K8692">
        <v>85</v>
      </c>
      <c r="L8692">
        <v>271.29463399999997</v>
      </c>
      <c r="R8692">
        <v>319.17015700000002</v>
      </c>
      <c r="S8692" t="s">
        <v>90</v>
      </c>
      <c r="T8692" s="297">
        <v>46311.754166666666</v>
      </c>
    </row>
    <row r="8693" spans="1:20" x14ac:dyDescent="0.35">
      <c r="A8693" t="s">
        <v>124</v>
      </c>
      <c r="B8693" t="s">
        <v>125</v>
      </c>
      <c r="C8693" t="s">
        <v>93</v>
      </c>
      <c r="D8693" s="29">
        <v>46679</v>
      </c>
      <c r="E8693">
        <v>0.69</v>
      </c>
      <c r="F8693">
        <v>0.69</v>
      </c>
      <c r="G8693">
        <v>0.73</v>
      </c>
      <c r="H8693">
        <v>0.73</v>
      </c>
      <c r="J8693">
        <v>85</v>
      </c>
      <c r="K8693">
        <v>85</v>
      </c>
      <c r="L8693">
        <v>271.29463399999997</v>
      </c>
      <c r="R8693">
        <v>319.17015700000002</v>
      </c>
      <c r="S8693" t="s">
        <v>90</v>
      </c>
      <c r="T8693" s="297">
        <v>46311.754166666666</v>
      </c>
    </row>
    <row r="8694" spans="1:20" x14ac:dyDescent="0.35">
      <c r="A8694" t="s">
        <v>124</v>
      </c>
      <c r="B8694" t="s">
        <v>125</v>
      </c>
      <c r="C8694" t="s">
        <v>93</v>
      </c>
      <c r="D8694" s="29">
        <v>46680</v>
      </c>
      <c r="E8694">
        <v>0.69</v>
      </c>
      <c r="F8694">
        <v>0.69</v>
      </c>
      <c r="G8694">
        <v>0.73</v>
      </c>
      <c r="H8694">
        <v>0.73</v>
      </c>
      <c r="J8694">
        <v>85</v>
      </c>
      <c r="K8694">
        <v>85</v>
      </c>
      <c r="L8694">
        <v>271.29463399999997</v>
      </c>
      <c r="R8694">
        <v>319.17015700000002</v>
      </c>
      <c r="S8694" t="s">
        <v>90</v>
      </c>
      <c r="T8694" s="297">
        <v>46311.754166666666</v>
      </c>
    </row>
    <row r="8695" spans="1:20" x14ac:dyDescent="0.35">
      <c r="A8695" t="s">
        <v>124</v>
      </c>
      <c r="B8695" t="s">
        <v>125</v>
      </c>
      <c r="C8695" t="s">
        <v>93</v>
      </c>
      <c r="D8695" s="29">
        <v>46681</v>
      </c>
      <c r="E8695">
        <v>0.69</v>
      </c>
      <c r="F8695">
        <v>0.69</v>
      </c>
      <c r="G8695">
        <v>0.73</v>
      </c>
      <c r="H8695">
        <v>0.73</v>
      </c>
      <c r="J8695">
        <v>85</v>
      </c>
      <c r="K8695">
        <v>85</v>
      </c>
      <c r="L8695">
        <v>271.29463399999997</v>
      </c>
      <c r="R8695">
        <v>319.17015700000002</v>
      </c>
      <c r="S8695" t="s">
        <v>90</v>
      </c>
      <c r="T8695" s="297">
        <v>46311.754166666666</v>
      </c>
    </row>
    <row r="8696" spans="1:20" x14ac:dyDescent="0.35">
      <c r="A8696" t="s">
        <v>124</v>
      </c>
      <c r="B8696" t="s">
        <v>125</v>
      </c>
      <c r="C8696" t="s">
        <v>93</v>
      </c>
      <c r="D8696" s="29">
        <v>46682</v>
      </c>
      <c r="E8696">
        <v>0.69</v>
      </c>
      <c r="F8696">
        <v>0.69</v>
      </c>
      <c r="G8696">
        <v>0.73</v>
      </c>
      <c r="H8696">
        <v>0.73</v>
      </c>
      <c r="J8696">
        <v>85</v>
      </c>
      <c r="K8696">
        <v>85</v>
      </c>
      <c r="L8696">
        <v>271.29463399999997</v>
      </c>
      <c r="R8696">
        <v>319.17015700000002</v>
      </c>
      <c r="S8696" t="s">
        <v>90</v>
      </c>
      <c r="T8696" s="297">
        <v>46311.754166666666</v>
      </c>
    </row>
    <row r="8697" spans="1:20" x14ac:dyDescent="0.35">
      <c r="A8697" t="s">
        <v>124</v>
      </c>
      <c r="B8697" t="s">
        <v>125</v>
      </c>
      <c r="C8697" t="s">
        <v>93</v>
      </c>
      <c r="D8697" s="29">
        <v>46683</v>
      </c>
      <c r="E8697">
        <v>0</v>
      </c>
      <c r="F8697">
        <v>0</v>
      </c>
      <c r="G8697">
        <v>0</v>
      </c>
      <c r="H8697">
        <v>0</v>
      </c>
      <c r="L8697">
        <v>271.29463399999997</v>
      </c>
      <c r="R8697">
        <v>319.17015700000002</v>
      </c>
      <c r="S8697" t="s">
        <v>90</v>
      </c>
      <c r="T8697" s="297">
        <v>46311.754166666666</v>
      </c>
    </row>
    <row r="8698" spans="1:20" x14ac:dyDescent="0.35">
      <c r="A8698" t="s">
        <v>124</v>
      </c>
      <c r="B8698" t="s">
        <v>125</v>
      </c>
      <c r="C8698" t="s">
        <v>93</v>
      </c>
      <c r="D8698" s="29">
        <v>46684</v>
      </c>
      <c r="E8698">
        <v>0</v>
      </c>
      <c r="F8698">
        <v>0</v>
      </c>
      <c r="G8698">
        <v>0</v>
      </c>
      <c r="H8698">
        <v>0</v>
      </c>
      <c r="L8698">
        <v>271.29463399999997</v>
      </c>
      <c r="R8698">
        <v>319.17015700000002</v>
      </c>
      <c r="S8698" t="s">
        <v>90</v>
      </c>
      <c r="T8698" s="297">
        <v>46311.754166666666</v>
      </c>
    </row>
    <row r="8699" spans="1:20" x14ac:dyDescent="0.35">
      <c r="A8699" t="s">
        <v>124</v>
      </c>
      <c r="B8699" t="s">
        <v>125</v>
      </c>
      <c r="C8699" t="s">
        <v>93</v>
      </c>
      <c r="D8699" s="29">
        <v>46685</v>
      </c>
      <c r="E8699">
        <v>0</v>
      </c>
      <c r="F8699">
        <v>0</v>
      </c>
      <c r="G8699">
        <v>0</v>
      </c>
      <c r="H8699">
        <v>0</v>
      </c>
      <c r="L8699">
        <v>271.29463399999997</v>
      </c>
      <c r="R8699">
        <v>319.17015700000002</v>
      </c>
      <c r="S8699" t="s">
        <v>90</v>
      </c>
      <c r="T8699" s="297">
        <v>46311.754166666666</v>
      </c>
    </row>
    <row r="8700" spans="1:20" x14ac:dyDescent="0.35">
      <c r="A8700" t="s">
        <v>124</v>
      </c>
      <c r="B8700" t="s">
        <v>125</v>
      </c>
      <c r="C8700" t="s">
        <v>93</v>
      </c>
      <c r="D8700" s="29">
        <v>46686</v>
      </c>
      <c r="E8700">
        <v>0.69</v>
      </c>
      <c r="F8700">
        <v>0.69</v>
      </c>
      <c r="G8700">
        <v>0.73</v>
      </c>
      <c r="H8700">
        <v>0.73</v>
      </c>
      <c r="J8700">
        <v>85</v>
      </c>
      <c r="K8700">
        <v>85</v>
      </c>
      <c r="L8700">
        <v>271.29463399999997</v>
      </c>
      <c r="R8700">
        <v>319.17015700000002</v>
      </c>
      <c r="S8700" t="s">
        <v>90</v>
      </c>
      <c r="T8700" s="297">
        <v>46311.754166666666</v>
      </c>
    </row>
    <row r="8701" spans="1:20" x14ac:dyDescent="0.35">
      <c r="A8701" t="s">
        <v>124</v>
      </c>
      <c r="B8701" t="s">
        <v>125</v>
      </c>
      <c r="C8701" t="s">
        <v>93</v>
      </c>
      <c r="D8701" s="29">
        <v>46687</v>
      </c>
      <c r="E8701">
        <v>0.69</v>
      </c>
      <c r="F8701">
        <v>0.69</v>
      </c>
      <c r="G8701">
        <v>0.73</v>
      </c>
      <c r="H8701">
        <v>0.73</v>
      </c>
      <c r="J8701">
        <v>85</v>
      </c>
      <c r="K8701">
        <v>85</v>
      </c>
      <c r="L8701">
        <v>271.29463399999997</v>
      </c>
      <c r="R8701">
        <v>319.17015700000002</v>
      </c>
      <c r="S8701" t="s">
        <v>90</v>
      </c>
      <c r="T8701" s="297">
        <v>46311.754166666666</v>
      </c>
    </row>
    <row r="8702" spans="1:20" x14ac:dyDescent="0.35">
      <c r="A8702" t="s">
        <v>124</v>
      </c>
      <c r="B8702" t="s">
        <v>125</v>
      </c>
      <c r="C8702" t="s">
        <v>93</v>
      </c>
      <c r="D8702" s="29">
        <v>46688</v>
      </c>
      <c r="E8702">
        <v>0</v>
      </c>
      <c r="F8702">
        <v>0</v>
      </c>
      <c r="G8702">
        <v>0</v>
      </c>
      <c r="H8702">
        <v>0</v>
      </c>
      <c r="L8702">
        <v>271.29463399999997</v>
      </c>
      <c r="R8702">
        <v>319.17015700000002</v>
      </c>
      <c r="S8702" t="s">
        <v>90</v>
      </c>
      <c r="T8702" s="297">
        <v>46311.754166666666</v>
      </c>
    </row>
    <row r="8703" spans="1:20" x14ac:dyDescent="0.35">
      <c r="A8703" t="s">
        <v>124</v>
      </c>
      <c r="B8703" t="s">
        <v>125</v>
      </c>
      <c r="C8703" t="s">
        <v>93</v>
      </c>
      <c r="D8703" s="29">
        <v>46689</v>
      </c>
      <c r="E8703">
        <v>0</v>
      </c>
      <c r="F8703">
        <v>0</v>
      </c>
      <c r="G8703">
        <v>0</v>
      </c>
      <c r="H8703">
        <v>0</v>
      </c>
      <c r="L8703">
        <v>271.29463399999997</v>
      </c>
      <c r="R8703">
        <v>319.17015700000002</v>
      </c>
      <c r="S8703" t="s">
        <v>90</v>
      </c>
      <c r="T8703" s="297">
        <v>46311.754166666666</v>
      </c>
    </row>
    <row r="8704" spans="1:20" x14ac:dyDescent="0.35">
      <c r="A8704" t="s">
        <v>124</v>
      </c>
      <c r="B8704" t="s">
        <v>125</v>
      </c>
      <c r="C8704" t="s">
        <v>93</v>
      </c>
      <c r="D8704" s="29">
        <v>46690</v>
      </c>
      <c r="E8704">
        <v>0</v>
      </c>
      <c r="F8704">
        <v>0</v>
      </c>
      <c r="G8704">
        <v>0</v>
      </c>
      <c r="H8704">
        <v>0</v>
      </c>
      <c r="L8704">
        <v>271.29463399999997</v>
      </c>
      <c r="R8704">
        <v>319.17015700000002</v>
      </c>
      <c r="S8704" t="s">
        <v>90</v>
      </c>
      <c r="T8704" s="297">
        <v>46311.754166666666</v>
      </c>
    </row>
    <row r="8705" spans="1:20" x14ac:dyDescent="0.35">
      <c r="A8705" t="s">
        <v>124</v>
      </c>
      <c r="B8705" t="s">
        <v>125</v>
      </c>
      <c r="C8705" t="s">
        <v>93</v>
      </c>
      <c r="D8705" s="29">
        <v>46691</v>
      </c>
      <c r="E8705">
        <v>0</v>
      </c>
      <c r="F8705">
        <v>0</v>
      </c>
      <c r="G8705">
        <v>0</v>
      </c>
      <c r="H8705">
        <v>0</v>
      </c>
      <c r="L8705">
        <v>271.29463399999997</v>
      </c>
      <c r="R8705">
        <v>319.17015700000002</v>
      </c>
      <c r="S8705" t="s">
        <v>90</v>
      </c>
      <c r="T8705" s="297">
        <v>46311.754166666666</v>
      </c>
    </row>
    <row r="8706" spans="1:20" x14ac:dyDescent="0.35">
      <c r="A8706" t="s">
        <v>124</v>
      </c>
      <c r="B8706" t="s">
        <v>125</v>
      </c>
      <c r="C8706" t="s">
        <v>93</v>
      </c>
      <c r="D8706" s="29">
        <v>46692</v>
      </c>
      <c r="E8706">
        <v>0</v>
      </c>
      <c r="F8706">
        <v>0</v>
      </c>
      <c r="G8706">
        <v>0</v>
      </c>
      <c r="H8706">
        <v>0</v>
      </c>
      <c r="L8706">
        <v>271.29463399999997</v>
      </c>
      <c r="R8706">
        <v>319.17015700000002</v>
      </c>
      <c r="S8706" t="s">
        <v>90</v>
      </c>
      <c r="T8706" s="297">
        <v>46311.754166666666</v>
      </c>
    </row>
    <row r="8707" spans="1:20" x14ac:dyDescent="0.35">
      <c r="A8707" t="s">
        <v>124</v>
      </c>
      <c r="B8707" t="s">
        <v>125</v>
      </c>
      <c r="C8707" t="s">
        <v>93</v>
      </c>
      <c r="D8707" s="29">
        <v>46693</v>
      </c>
      <c r="E8707">
        <v>0</v>
      </c>
      <c r="F8707">
        <v>0</v>
      </c>
      <c r="G8707">
        <v>0</v>
      </c>
      <c r="H8707">
        <v>0</v>
      </c>
      <c r="L8707">
        <v>271.29463399999997</v>
      </c>
      <c r="R8707">
        <v>319.17015700000002</v>
      </c>
      <c r="S8707" t="s">
        <v>90</v>
      </c>
      <c r="T8707" s="297">
        <v>46311.754166666666</v>
      </c>
    </row>
    <row r="8708" spans="1:20" x14ac:dyDescent="0.35">
      <c r="A8708" t="s">
        <v>124</v>
      </c>
      <c r="B8708" t="s">
        <v>125</v>
      </c>
      <c r="C8708" t="s">
        <v>93</v>
      </c>
      <c r="D8708" s="29">
        <v>46694</v>
      </c>
      <c r="E8708">
        <v>0</v>
      </c>
      <c r="F8708">
        <v>0</v>
      </c>
      <c r="G8708">
        <v>0</v>
      </c>
      <c r="H8708">
        <v>0</v>
      </c>
      <c r="L8708">
        <v>271.29463399999997</v>
      </c>
      <c r="R8708">
        <v>319.17015700000002</v>
      </c>
      <c r="S8708" t="s">
        <v>90</v>
      </c>
      <c r="T8708" s="297">
        <v>46311.754166666666</v>
      </c>
    </row>
    <row r="8709" spans="1:20" x14ac:dyDescent="0.35">
      <c r="A8709" t="s">
        <v>124</v>
      </c>
      <c r="B8709" t="s">
        <v>125</v>
      </c>
      <c r="C8709" t="s">
        <v>93</v>
      </c>
      <c r="D8709" s="29">
        <v>46695</v>
      </c>
      <c r="E8709">
        <v>0</v>
      </c>
      <c r="F8709">
        <v>0</v>
      </c>
      <c r="G8709">
        <v>0</v>
      </c>
      <c r="H8709">
        <v>0</v>
      </c>
      <c r="L8709">
        <v>271.29463399999997</v>
      </c>
      <c r="R8709">
        <v>319.17015700000002</v>
      </c>
      <c r="S8709" t="s">
        <v>90</v>
      </c>
      <c r="T8709" s="297">
        <v>46311.754166666666</v>
      </c>
    </row>
    <row r="8710" spans="1:20" x14ac:dyDescent="0.35">
      <c r="A8710" t="s">
        <v>124</v>
      </c>
      <c r="B8710" t="s">
        <v>125</v>
      </c>
      <c r="C8710" t="s">
        <v>93</v>
      </c>
      <c r="D8710" s="29">
        <v>46696</v>
      </c>
      <c r="E8710">
        <v>0</v>
      </c>
      <c r="F8710">
        <v>0</v>
      </c>
      <c r="G8710">
        <v>0</v>
      </c>
      <c r="H8710">
        <v>0</v>
      </c>
      <c r="L8710">
        <v>271.29463399999997</v>
      </c>
      <c r="R8710">
        <v>319.17015700000002</v>
      </c>
      <c r="S8710" t="s">
        <v>90</v>
      </c>
      <c r="T8710" s="297">
        <v>46311.754166666666</v>
      </c>
    </row>
    <row r="8711" spans="1:20" x14ac:dyDescent="0.35">
      <c r="A8711" t="s">
        <v>124</v>
      </c>
      <c r="B8711" t="s">
        <v>125</v>
      </c>
      <c r="C8711" t="s">
        <v>93</v>
      </c>
      <c r="D8711" s="29">
        <v>46697</v>
      </c>
      <c r="E8711">
        <v>0</v>
      </c>
      <c r="F8711">
        <v>0</v>
      </c>
      <c r="G8711">
        <v>0</v>
      </c>
      <c r="H8711">
        <v>0</v>
      </c>
      <c r="L8711">
        <v>271.29463399999997</v>
      </c>
      <c r="R8711">
        <v>319.17015700000002</v>
      </c>
      <c r="S8711" t="s">
        <v>90</v>
      </c>
      <c r="T8711" s="297">
        <v>46311.754166666666</v>
      </c>
    </row>
    <row r="8712" spans="1:20" x14ac:dyDescent="0.35">
      <c r="A8712" t="s">
        <v>124</v>
      </c>
      <c r="B8712" t="s">
        <v>125</v>
      </c>
      <c r="C8712" t="s">
        <v>93</v>
      </c>
      <c r="D8712" s="29">
        <v>46698</v>
      </c>
      <c r="E8712">
        <v>0</v>
      </c>
      <c r="F8712">
        <v>0</v>
      </c>
      <c r="G8712">
        <v>0</v>
      </c>
      <c r="H8712">
        <v>0</v>
      </c>
      <c r="L8712">
        <v>271.29463399999997</v>
      </c>
      <c r="R8712">
        <v>319.17015700000002</v>
      </c>
      <c r="S8712" t="s">
        <v>90</v>
      </c>
      <c r="T8712" s="297">
        <v>46311.754166666666</v>
      </c>
    </row>
    <row r="8713" spans="1:20" x14ac:dyDescent="0.35">
      <c r="A8713" t="s">
        <v>124</v>
      </c>
      <c r="B8713" t="s">
        <v>125</v>
      </c>
      <c r="C8713" t="s">
        <v>93</v>
      </c>
      <c r="D8713" s="29">
        <v>46699</v>
      </c>
      <c r="E8713">
        <v>0</v>
      </c>
      <c r="F8713">
        <v>0</v>
      </c>
      <c r="G8713">
        <v>0</v>
      </c>
      <c r="H8713">
        <v>0</v>
      </c>
      <c r="L8713">
        <v>271.29463399999997</v>
      </c>
      <c r="R8713">
        <v>319.17015700000002</v>
      </c>
      <c r="S8713" t="s">
        <v>90</v>
      </c>
      <c r="T8713" s="297">
        <v>46311.754166666666</v>
      </c>
    </row>
    <row r="8714" spans="1:20" x14ac:dyDescent="0.35">
      <c r="A8714" t="s">
        <v>124</v>
      </c>
      <c r="B8714" t="s">
        <v>125</v>
      </c>
      <c r="C8714" t="s">
        <v>93</v>
      </c>
      <c r="D8714" s="29">
        <v>46700</v>
      </c>
      <c r="E8714">
        <v>0</v>
      </c>
      <c r="F8714">
        <v>0</v>
      </c>
      <c r="G8714">
        <v>0</v>
      </c>
      <c r="H8714">
        <v>0</v>
      </c>
      <c r="L8714">
        <v>271.29463399999997</v>
      </c>
      <c r="R8714">
        <v>319.17015700000002</v>
      </c>
      <c r="S8714" t="s">
        <v>90</v>
      </c>
      <c r="T8714" s="297">
        <v>46311.754166666666</v>
      </c>
    </row>
    <row r="8715" spans="1:20" x14ac:dyDescent="0.35">
      <c r="A8715" t="s">
        <v>124</v>
      </c>
      <c r="B8715" t="s">
        <v>125</v>
      </c>
      <c r="C8715" t="s">
        <v>93</v>
      </c>
      <c r="D8715" s="29">
        <v>46701</v>
      </c>
      <c r="E8715">
        <v>0</v>
      </c>
      <c r="F8715">
        <v>0</v>
      </c>
      <c r="G8715">
        <v>0</v>
      </c>
      <c r="H8715">
        <v>0</v>
      </c>
      <c r="L8715">
        <v>271.29463399999997</v>
      </c>
      <c r="R8715">
        <v>319.17015700000002</v>
      </c>
      <c r="S8715" t="s">
        <v>90</v>
      </c>
      <c r="T8715" s="297">
        <v>46311.754166666666</v>
      </c>
    </row>
    <row r="8716" spans="1:20" x14ac:dyDescent="0.35">
      <c r="A8716" t="s">
        <v>124</v>
      </c>
      <c r="B8716" t="s">
        <v>125</v>
      </c>
      <c r="C8716" t="s">
        <v>93</v>
      </c>
      <c r="D8716" s="29">
        <v>46702</v>
      </c>
      <c r="E8716">
        <v>0</v>
      </c>
      <c r="F8716">
        <v>0</v>
      </c>
      <c r="G8716">
        <v>0</v>
      </c>
      <c r="H8716">
        <v>0</v>
      </c>
      <c r="L8716">
        <v>271.29463399999997</v>
      </c>
      <c r="R8716">
        <v>319.17015700000002</v>
      </c>
      <c r="S8716" t="s">
        <v>90</v>
      </c>
      <c r="T8716" s="297">
        <v>46311.754166666666</v>
      </c>
    </row>
    <row r="8717" spans="1:20" x14ac:dyDescent="0.35">
      <c r="A8717" t="s">
        <v>124</v>
      </c>
      <c r="B8717" t="s">
        <v>125</v>
      </c>
      <c r="C8717" t="s">
        <v>93</v>
      </c>
      <c r="D8717" s="29">
        <v>46703</v>
      </c>
      <c r="E8717">
        <v>0</v>
      </c>
      <c r="F8717">
        <v>0</v>
      </c>
      <c r="G8717">
        <v>0</v>
      </c>
      <c r="H8717">
        <v>0</v>
      </c>
      <c r="L8717">
        <v>271.29463399999997</v>
      </c>
      <c r="R8717">
        <v>319.17015700000002</v>
      </c>
      <c r="S8717" t="s">
        <v>90</v>
      </c>
      <c r="T8717" s="297">
        <v>46311.754166666666</v>
      </c>
    </row>
    <row r="8718" spans="1:20" x14ac:dyDescent="0.35">
      <c r="A8718" t="s">
        <v>124</v>
      </c>
      <c r="B8718" t="s">
        <v>125</v>
      </c>
      <c r="C8718" t="s">
        <v>93</v>
      </c>
      <c r="D8718" s="29">
        <v>46704</v>
      </c>
      <c r="E8718">
        <v>0</v>
      </c>
      <c r="F8718">
        <v>0</v>
      </c>
      <c r="G8718">
        <v>0</v>
      </c>
      <c r="H8718">
        <v>0</v>
      </c>
      <c r="L8718">
        <v>271.29463399999997</v>
      </c>
      <c r="R8718">
        <v>319.17015700000002</v>
      </c>
      <c r="S8718" t="s">
        <v>90</v>
      </c>
      <c r="T8718" s="297">
        <v>46311.754166666666</v>
      </c>
    </row>
    <row r="8719" spans="1:20" x14ac:dyDescent="0.35">
      <c r="A8719" t="s">
        <v>124</v>
      </c>
      <c r="B8719" t="s">
        <v>125</v>
      </c>
      <c r="C8719" t="s">
        <v>93</v>
      </c>
      <c r="D8719" s="29">
        <v>46705</v>
      </c>
      <c r="E8719">
        <v>0</v>
      </c>
      <c r="F8719">
        <v>0</v>
      </c>
      <c r="G8719">
        <v>0</v>
      </c>
      <c r="H8719">
        <v>0</v>
      </c>
      <c r="L8719">
        <v>271.29463399999997</v>
      </c>
      <c r="R8719">
        <v>319.17015700000002</v>
      </c>
      <c r="S8719" t="s">
        <v>90</v>
      </c>
      <c r="T8719" s="297">
        <v>46311.754166666666</v>
      </c>
    </row>
    <row r="8720" spans="1:20" x14ac:dyDescent="0.35">
      <c r="A8720" t="s">
        <v>124</v>
      </c>
      <c r="B8720" t="s">
        <v>125</v>
      </c>
      <c r="C8720" t="s">
        <v>93</v>
      </c>
      <c r="D8720" s="29">
        <v>46706</v>
      </c>
      <c r="E8720">
        <v>0</v>
      </c>
      <c r="F8720">
        <v>0</v>
      </c>
      <c r="G8720">
        <v>0</v>
      </c>
      <c r="H8720">
        <v>0</v>
      </c>
      <c r="L8720">
        <v>271.29463399999997</v>
      </c>
      <c r="R8720">
        <v>319.17015700000002</v>
      </c>
      <c r="S8720" t="s">
        <v>90</v>
      </c>
      <c r="T8720" s="297">
        <v>46311.754166666666</v>
      </c>
    </row>
    <row r="8721" spans="1:20" x14ac:dyDescent="0.35">
      <c r="A8721" t="s">
        <v>124</v>
      </c>
      <c r="B8721" t="s">
        <v>125</v>
      </c>
      <c r="C8721" t="s">
        <v>93</v>
      </c>
      <c r="D8721" s="29">
        <v>46707</v>
      </c>
      <c r="E8721">
        <v>0</v>
      </c>
      <c r="F8721">
        <v>0</v>
      </c>
      <c r="G8721">
        <v>0</v>
      </c>
      <c r="H8721">
        <v>0</v>
      </c>
      <c r="L8721">
        <v>271.29463399999997</v>
      </c>
      <c r="R8721">
        <v>319.17015700000002</v>
      </c>
      <c r="S8721" t="s">
        <v>90</v>
      </c>
      <c r="T8721" s="297">
        <v>46311.754166666666</v>
      </c>
    </row>
    <row r="8722" spans="1:20" x14ac:dyDescent="0.35">
      <c r="A8722" t="s">
        <v>124</v>
      </c>
      <c r="B8722" t="s">
        <v>125</v>
      </c>
      <c r="C8722" t="s">
        <v>93</v>
      </c>
      <c r="D8722" s="29">
        <v>46708</v>
      </c>
      <c r="E8722">
        <v>0</v>
      </c>
      <c r="F8722">
        <v>0</v>
      </c>
      <c r="G8722">
        <v>0</v>
      </c>
      <c r="H8722">
        <v>0</v>
      </c>
      <c r="L8722">
        <v>271.29463399999997</v>
      </c>
      <c r="R8722">
        <v>319.17015700000002</v>
      </c>
      <c r="S8722" t="s">
        <v>90</v>
      </c>
      <c r="T8722" s="297">
        <v>46311.754166666666</v>
      </c>
    </row>
    <row r="8723" spans="1:20" x14ac:dyDescent="0.35">
      <c r="A8723" t="s">
        <v>124</v>
      </c>
      <c r="B8723" t="s">
        <v>125</v>
      </c>
      <c r="C8723" t="s">
        <v>93</v>
      </c>
      <c r="D8723" s="29">
        <v>46709</v>
      </c>
      <c r="E8723">
        <v>0</v>
      </c>
      <c r="F8723">
        <v>0</v>
      </c>
      <c r="G8723">
        <v>0</v>
      </c>
      <c r="H8723">
        <v>0</v>
      </c>
      <c r="L8723">
        <v>271.29463399999997</v>
      </c>
      <c r="R8723">
        <v>319.17015700000002</v>
      </c>
      <c r="S8723" t="s">
        <v>90</v>
      </c>
      <c r="T8723" s="297">
        <v>46311.754166666666</v>
      </c>
    </row>
    <row r="8724" spans="1:20" x14ac:dyDescent="0.35">
      <c r="A8724" t="s">
        <v>124</v>
      </c>
      <c r="B8724" t="s">
        <v>125</v>
      </c>
      <c r="C8724" t="s">
        <v>93</v>
      </c>
      <c r="D8724" s="29">
        <v>46710</v>
      </c>
      <c r="E8724">
        <v>0</v>
      </c>
      <c r="F8724">
        <v>0</v>
      </c>
      <c r="G8724">
        <v>0</v>
      </c>
      <c r="H8724">
        <v>0</v>
      </c>
      <c r="L8724">
        <v>271.29463399999997</v>
      </c>
      <c r="R8724">
        <v>319.17015700000002</v>
      </c>
      <c r="S8724" t="s">
        <v>90</v>
      </c>
      <c r="T8724" s="297">
        <v>46311.754166666666</v>
      </c>
    </row>
    <row r="8725" spans="1:20" x14ac:dyDescent="0.35">
      <c r="A8725" t="s">
        <v>124</v>
      </c>
      <c r="B8725" t="s">
        <v>125</v>
      </c>
      <c r="C8725" t="s">
        <v>93</v>
      </c>
      <c r="D8725" s="29">
        <v>46711</v>
      </c>
      <c r="E8725">
        <v>0</v>
      </c>
      <c r="F8725">
        <v>0</v>
      </c>
      <c r="G8725">
        <v>0</v>
      </c>
      <c r="H8725">
        <v>0</v>
      </c>
      <c r="L8725">
        <v>271.29463399999997</v>
      </c>
      <c r="R8725">
        <v>319.17015700000002</v>
      </c>
      <c r="S8725" t="s">
        <v>90</v>
      </c>
      <c r="T8725" s="297">
        <v>46311.754166666666</v>
      </c>
    </row>
    <row r="8726" spans="1:20" x14ac:dyDescent="0.35">
      <c r="A8726" t="s">
        <v>124</v>
      </c>
      <c r="B8726" t="s">
        <v>125</v>
      </c>
      <c r="C8726" t="s">
        <v>93</v>
      </c>
      <c r="D8726" s="29">
        <v>46712</v>
      </c>
      <c r="E8726">
        <v>0</v>
      </c>
      <c r="F8726">
        <v>0</v>
      </c>
      <c r="G8726">
        <v>0</v>
      </c>
      <c r="H8726">
        <v>0</v>
      </c>
      <c r="L8726">
        <v>271.29463399999997</v>
      </c>
      <c r="R8726">
        <v>319.17015700000002</v>
      </c>
      <c r="S8726" t="s">
        <v>90</v>
      </c>
      <c r="T8726" s="297">
        <v>46311.754166666666</v>
      </c>
    </row>
    <row r="8727" spans="1:20" x14ac:dyDescent="0.35">
      <c r="A8727" t="s">
        <v>124</v>
      </c>
      <c r="B8727" t="s">
        <v>125</v>
      </c>
      <c r="C8727" t="s">
        <v>93</v>
      </c>
      <c r="D8727" s="29">
        <v>46713</v>
      </c>
      <c r="E8727">
        <v>0</v>
      </c>
      <c r="F8727">
        <v>0</v>
      </c>
      <c r="G8727">
        <v>0</v>
      </c>
      <c r="H8727">
        <v>0</v>
      </c>
      <c r="L8727">
        <v>271.29463399999997</v>
      </c>
      <c r="R8727">
        <v>319.17015700000002</v>
      </c>
      <c r="S8727" t="s">
        <v>90</v>
      </c>
      <c r="T8727" s="297">
        <v>46311.754166666666</v>
      </c>
    </row>
    <row r="8728" spans="1:20" x14ac:dyDescent="0.35">
      <c r="A8728" t="s">
        <v>124</v>
      </c>
      <c r="B8728" t="s">
        <v>125</v>
      </c>
      <c r="C8728" t="s">
        <v>93</v>
      </c>
      <c r="D8728" s="29">
        <v>46714</v>
      </c>
      <c r="E8728">
        <v>0</v>
      </c>
      <c r="F8728">
        <v>0</v>
      </c>
      <c r="G8728">
        <v>0</v>
      </c>
      <c r="H8728">
        <v>0</v>
      </c>
      <c r="L8728">
        <v>271.29463399999997</v>
      </c>
      <c r="R8728">
        <v>319.17015700000002</v>
      </c>
      <c r="S8728" t="s">
        <v>90</v>
      </c>
      <c r="T8728" s="297">
        <v>46311.754166666666</v>
      </c>
    </row>
    <row r="8729" spans="1:20" x14ac:dyDescent="0.35">
      <c r="A8729" t="s">
        <v>124</v>
      </c>
      <c r="B8729" t="s">
        <v>125</v>
      </c>
      <c r="C8729" t="s">
        <v>93</v>
      </c>
      <c r="D8729" s="29">
        <v>46715</v>
      </c>
      <c r="E8729">
        <v>0</v>
      </c>
      <c r="F8729">
        <v>0</v>
      </c>
      <c r="G8729">
        <v>0</v>
      </c>
      <c r="H8729">
        <v>0</v>
      </c>
      <c r="L8729">
        <v>271.29463399999997</v>
      </c>
      <c r="R8729">
        <v>319.17015700000002</v>
      </c>
      <c r="S8729" t="s">
        <v>90</v>
      </c>
      <c r="T8729" s="297">
        <v>46311.754166666666</v>
      </c>
    </row>
    <row r="8730" spans="1:20" x14ac:dyDescent="0.35">
      <c r="A8730" t="s">
        <v>124</v>
      </c>
      <c r="B8730" t="s">
        <v>125</v>
      </c>
      <c r="C8730" t="s">
        <v>93</v>
      </c>
      <c r="D8730" s="29">
        <v>46716</v>
      </c>
      <c r="E8730">
        <v>0</v>
      </c>
      <c r="F8730">
        <v>0</v>
      </c>
      <c r="G8730">
        <v>0</v>
      </c>
      <c r="H8730">
        <v>0</v>
      </c>
      <c r="L8730">
        <v>271.29463399999997</v>
      </c>
      <c r="R8730">
        <v>319.17015700000002</v>
      </c>
      <c r="S8730" t="s">
        <v>90</v>
      </c>
      <c r="T8730" s="297">
        <v>46311.754166666666</v>
      </c>
    </row>
    <row r="8731" spans="1:20" x14ac:dyDescent="0.35">
      <c r="A8731" t="s">
        <v>124</v>
      </c>
      <c r="B8731" t="s">
        <v>125</v>
      </c>
      <c r="C8731" t="s">
        <v>93</v>
      </c>
      <c r="D8731" s="29">
        <v>46717</v>
      </c>
      <c r="E8731">
        <v>0</v>
      </c>
      <c r="F8731">
        <v>0</v>
      </c>
      <c r="G8731">
        <v>0</v>
      </c>
      <c r="H8731">
        <v>0</v>
      </c>
      <c r="L8731">
        <v>271.29463399999997</v>
      </c>
      <c r="R8731">
        <v>319.17015700000002</v>
      </c>
      <c r="S8731" t="s">
        <v>90</v>
      </c>
      <c r="T8731" s="297">
        <v>46311.754166666666</v>
      </c>
    </row>
    <row r="8732" spans="1:20" x14ac:dyDescent="0.35">
      <c r="A8732" t="s">
        <v>124</v>
      </c>
      <c r="B8732" t="s">
        <v>125</v>
      </c>
      <c r="C8732" t="s">
        <v>93</v>
      </c>
      <c r="D8732" s="29">
        <v>46718</v>
      </c>
      <c r="E8732">
        <v>0</v>
      </c>
      <c r="F8732">
        <v>0</v>
      </c>
      <c r="G8732">
        <v>0</v>
      </c>
      <c r="H8732">
        <v>0</v>
      </c>
      <c r="L8732">
        <v>271.29463399999997</v>
      </c>
      <c r="R8732">
        <v>319.17015700000002</v>
      </c>
      <c r="S8732" t="s">
        <v>90</v>
      </c>
      <c r="T8732" s="297">
        <v>46311.754166666666</v>
      </c>
    </row>
    <row r="8733" spans="1:20" x14ac:dyDescent="0.35">
      <c r="A8733" t="s">
        <v>124</v>
      </c>
      <c r="B8733" t="s">
        <v>125</v>
      </c>
      <c r="C8733" t="s">
        <v>93</v>
      </c>
      <c r="D8733" s="29">
        <v>46719</v>
      </c>
      <c r="E8733">
        <v>0</v>
      </c>
      <c r="F8733">
        <v>0</v>
      </c>
      <c r="G8733">
        <v>0</v>
      </c>
      <c r="H8733">
        <v>0</v>
      </c>
      <c r="L8733">
        <v>271.29463399999997</v>
      </c>
      <c r="R8733">
        <v>319.17015700000002</v>
      </c>
      <c r="S8733" t="s">
        <v>90</v>
      </c>
      <c r="T8733" s="297">
        <v>46311.754166666666</v>
      </c>
    </row>
    <row r="8734" spans="1:20" x14ac:dyDescent="0.35">
      <c r="A8734" t="s">
        <v>124</v>
      </c>
      <c r="B8734" t="s">
        <v>125</v>
      </c>
      <c r="C8734" t="s">
        <v>93</v>
      </c>
      <c r="D8734" s="29">
        <v>46720</v>
      </c>
      <c r="E8734">
        <v>0</v>
      </c>
      <c r="F8734">
        <v>0</v>
      </c>
      <c r="G8734">
        <v>0</v>
      </c>
      <c r="H8734">
        <v>0</v>
      </c>
      <c r="L8734">
        <v>271.29463399999997</v>
      </c>
      <c r="R8734">
        <v>319.17015700000002</v>
      </c>
      <c r="S8734" t="s">
        <v>90</v>
      </c>
      <c r="T8734" s="297">
        <v>46311.754166666666</v>
      </c>
    </row>
    <row r="8735" spans="1:20" x14ac:dyDescent="0.35">
      <c r="A8735" t="s">
        <v>124</v>
      </c>
      <c r="B8735" t="s">
        <v>125</v>
      </c>
      <c r="C8735" t="s">
        <v>93</v>
      </c>
      <c r="D8735" s="29">
        <v>46721</v>
      </c>
      <c r="E8735">
        <v>0</v>
      </c>
      <c r="F8735">
        <v>0</v>
      </c>
      <c r="G8735">
        <v>0</v>
      </c>
      <c r="H8735">
        <v>0</v>
      </c>
      <c r="L8735">
        <v>271.29463399999997</v>
      </c>
      <c r="R8735">
        <v>319.17015700000002</v>
      </c>
      <c r="S8735" t="s">
        <v>90</v>
      </c>
      <c r="T8735" s="297">
        <v>46311.754166666666</v>
      </c>
    </row>
    <row r="8736" spans="1:20" x14ac:dyDescent="0.35">
      <c r="A8736" t="s">
        <v>124</v>
      </c>
      <c r="B8736" t="s">
        <v>125</v>
      </c>
      <c r="C8736" t="s">
        <v>93</v>
      </c>
      <c r="D8736" s="29">
        <v>46722</v>
      </c>
      <c r="E8736">
        <v>0</v>
      </c>
      <c r="F8736">
        <v>0</v>
      </c>
      <c r="G8736">
        <v>0</v>
      </c>
      <c r="H8736">
        <v>0</v>
      </c>
      <c r="L8736">
        <v>271.29463399999997</v>
      </c>
      <c r="R8736">
        <v>319.17015700000002</v>
      </c>
      <c r="S8736" t="s">
        <v>90</v>
      </c>
      <c r="T8736" s="297">
        <v>46311.754166666666</v>
      </c>
    </row>
    <row r="8737" spans="1:20" x14ac:dyDescent="0.35">
      <c r="A8737" t="s">
        <v>124</v>
      </c>
      <c r="B8737" t="s">
        <v>125</v>
      </c>
      <c r="C8737" t="s">
        <v>93</v>
      </c>
      <c r="D8737" s="29">
        <v>46723</v>
      </c>
      <c r="E8737">
        <v>0</v>
      </c>
      <c r="F8737">
        <v>0</v>
      </c>
      <c r="G8737">
        <v>0</v>
      </c>
      <c r="H8737">
        <v>0</v>
      </c>
      <c r="L8737">
        <v>271.29463399999997</v>
      </c>
      <c r="R8737">
        <v>319.17015700000002</v>
      </c>
      <c r="S8737" t="s">
        <v>90</v>
      </c>
      <c r="T8737" s="297">
        <v>46311.754166666666</v>
      </c>
    </row>
    <row r="8738" spans="1:20" x14ac:dyDescent="0.35">
      <c r="A8738" t="s">
        <v>124</v>
      </c>
      <c r="B8738" t="s">
        <v>125</v>
      </c>
      <c r="C8738" t="s">
        <v>93</v>
      </c>
      <c r="D8738" s="29">
        <v>46724</v>
      </c>
      <c r="E8738">
        <v>0</v>
      </c>
      <c r="F8738">
        <v>0</v>
      </c>
      <c r="G8738">
        <v>0</v>
      </c>
      <c r="H8738">
        <v>0</v>
      </c>
      <c r="L8738">
        <v>271.29463399999997</v>
      </c>
      <c r="R8738">
        <v>319.17015700000002</v>
      </c>
      <c r="S8738" t="s">
        <v>90</v>
      </c>
      <c r="T8738" s="297">
        <v>46311.754166666666</v>
      </c>
    </row>
    <row r="8739" spans="1:20" x14ac:dyDescent="0.35">
      <c r="A8739" t="s">
        <v>124</v>
      </c>
      <c r="B8739" t="s">
        <v>125</v>
      </c>
      <c r="C8739" t="s">
        <v>93</v>
      </c>
      <c r="D8739" s="29">
        <v>46725</v>
      </c>
      <c r="E8739">
        <v>0</v>
      </c>
      <c r="F8739">
        <v>0</v>
      </c>
      <c r="G8739">
        <v>0</v>
      </c>
      <c r="H8739">
        <v>0</v>
      </c>
      <c r="L8739">
        <v>271.29463399999997</v>
      </c>
      <c r="R8739">
        <v>319.17015700000002</v>
      </c>
      <c r="S8739" t="s">
        <v>90</v>
      </c>
      <c r="T8739" s="297">
        <v>46311.754166666666</v>
      </c>
    </row>
    <row r="8740" spans="1:20" x14ac:dyDescent="0.35">
      <c r="A8740" t="s">
        <v>124</v>
      </c>
      <c r="B8740" t="s">
        <v>125</v>
      </c>
      <c r="C8740" t="s">
        <v>93</v>
      </c>
      <c r="D8740" s="29">
        <v>46726</v>
      </c>
      <c r="E8740">
        <v>0</v>
      </c>
      <c r="F8740">
        <v>0</v>
      </c>
      <c r="G8740">
        <v>0</v>
      </c>
      <c r="H8740">
        <v>0</v>
      </c>
      <c r="L8740">
        <v>271.29463399999997</v>
      </c>
      <c r="R8740">
        <v>319.17015700000002</v>
      </c>
      <c r="S8740" t="s">
        <v>90</v>
      </c>
      <c r="T8740" s="297">
        <v>46311.754166666666</v>
      </c>
    </row>
    <row r="8741" spans="1:20" x14ac:dyDescent="0.35">
      <c r="A8741" t="s">
        <v>124</v>
      </c>
      <c r="B8741" t="s">
        <v>125</v>
      </c>
      <c r="C8741" t="s">
        <v>93</v>
      </c>
      <c r="D8741" s="29">
        <v>46727</v>
      </c>
      <c r="E8741">
        <v>0</v>
      </c>
      <c r="F8741">
        <v>0</v>
      </c>
      <c r="G8741">
        <v>0</v>
      </c>
      <c r="H8741">
        <v>0</v>
      </c>
      <c r="L8741">
        <v>271.29463399999997</v>
      </c>
      <c r="R8741">
        <v>319.17015700000002</v>
      </c>
      <c r="S8741" t="s">
        <v>90</v>
      </c>
      <c r="T8741" s="297">
        <v>46311.754166666666</v>
      </c>
    </row>
    <row r="8742" spans="1:20" x14ac:dyDescent="0.35">
      <c r="A8742" t="s">
        <v>124</v>
      </c>
      <c r="B8742" t="s">
        <v>125</v>
      </c>
      <c r="C8742" t="s">
        <v>93</v>
      </c>
      <c r="D8742" s="29">
        <v>46728</v>
      </c>
      <c r="E8742">
        <v>0</v>
      </c>
      <c r="F8742">
        <v>0</v>
      </c>
      <c r="G8742">
        <v>0</v>
      </c>
      <c r="H8742">
        <v>0</v>
      </c>
      <c r="L8742">
        <v>271.29463399999997</v>
      </c>
      <c r="R8742">
        <v>319.17015700000002</v>
      </c>
      <c r="S8742" t="s">
        <v>90</v>
      </c>
      <c r="T8742" s="297">
        <v>46311.754166666666</v>
      </c>
    </row>
    <row r="8743" spans="1:20" x14ac:dyDescent="0.35">
      <c r="A8743" t="s">
        <v>124</v>
      </c>
      <c r="B8743" t="s">
        <v>125</v>
      </c>
      <c r="C8743" t="s">
        <v>93</v>
      </c>
      <c r="D8743" s="29">
        <v>46729</v>
      </c>
      <c r="E8743">
        <v>0</v>
      </c>
      <c r="F8743">
        <v>0</v>
      </c>
      <c r="G8743">
        <v>0</v>
      </c>
      <c r="H8743">
        <v>0</v>
      </c>
      <c r="L8743">
        <v>271.29463399999997</v>
      </c>
      <c r="R8743">
        <v>319.17015700000002</v>
      </c>
      <c r="S8743" t="s">
        <v>90</v>
      </c>
      <c r="T8743" s="297">
        <v>46311.754166666666</v>
      </c>
    </row>
    <row r="8744" spans="1:20" x14ac:dyDescent="0.35">
      <c r="A8744" t="s">
        <v>124</v>
      </c>
      <c r="B8744" t="s">
        <v>125</v>
      </c>
      <c r="C8744" t="s">
        <v>93</v>
      </c>
      <c r="D8744" s="29">
        <v>46730</v>
      </c>
      <c r="E8744">
        <v>0</v>
      </c>
      <c r="F8744">
        <v>0</v>
      </c>
      <c r="G8744">
        <v>0</v>
      </c>
      <c r="H8744">
        <v>0</v>
      </c>
      <c r="L8744">
        <v>271.29463399999997</v>
      </c>
      <c r="R8744">
        <v>319.17015700000002</v>
      </c>
      <c r="S8744" t="s">
        <v>90</v>
      </c>
      <c r="T8744" s="297">
        <v>46311.754166666666</v>
      </c>
    </row>
    <row r="8745" spans="1:20" x14ac:dyDescent="0.35">
      <c r="A8745" t="s">
        <v>124</v>
      </c>
      <c r="B8745" t="s">
        <v>125</v>
      </c>
      <c r="C8745" t="s">
        <v>93</v>
      </c>
      <c r="D8745" s="29">
        <v>46731</v>
      </c>
      <c r="E8745">
        <v>0</v>
      </c>
      <c r="F8745">
        <v>0</v>
      </c>
      <c r="G8745">
        <v>0</v>
      </c>
      <c r="H8745">
        <v>0</v>
      </c>
      <c r="L8745">
        <v>271.29463399999997</v>
      </c>
      <c r="R8745">
        <v>319.17015700000002</v>
      </c>
      <c r="S8745" t="s">
        <v>90</v>
      </c>
      <c r="T8745" s="297">
        <v>46311.754166666666</v>
      </c>
    </row>
    <row r="8746" spans="1:20" x14ac:dyDescent="0.35">
      <c r="A8746" t="s">
        <v>124</v>
      </c>
      <c r="B8746" t="s">
        <v>125</v>
      </c>
      <c r="C8746" t="s">
        <v>93</v>
      </c>
      <c r="D8746" s="29">
        <v>46732</v>
      </c>
      <c r="E8746">
        <v>0</v>
      </c>
      <c r="F8746">
        <v>0</v>
      </c>
      <c r="G8746">
        <v>0</v>
      </c>
      <c r="H8746">
        <v>0</v>
      </c>
      <c r="L8746">
        <v>271.29463399999997</v>
      </c>
      <c r="R8746">
        <v>319.17015700000002</v>
      </c>
      <c r="S8746" t="s">
        <v>90</v>
      </c>
      <c r="T8746" s="297">
        <v>46311.754166666666</v>
      </c>
    </row>
    <row r="8747" spans="1:20" x14ac:dyDescent="0.35">
      <c r="A8747" t="s">
        <v>124</v>
      </c>
      <c r="B8747" t="s">
        <v>125</v>
      </c>
      <c r="C8747" t="s">
        <v>93</v>
      </c>
      <c r="D8747" s="29">
        <v>46733</v>
      </c>
      <c r="E8747">
        <v>0</v>
      </c>
      <c r="F8747">
        <v>0</v>
      </c>
      <c r="G8747">
        <v>0</v>
      </c>
      <c r="H8747">
        <v>0</v>
      </c>
      <c r="L8747">
        <v>271.29463399999997</v>
      </c>
      <c r="R8747">
        <v>319.17015700000002</v>
      </c>
      <c r="S8747" t="s">
        <v>90</v>
      </c>
      <c r="T8747" s="297">
        <v>46311.754166666666</v>
      </c>
    </row>
    <row r="8748" spans="1:20" x14ac:dyDescent="0.35">
      <c r="A8748" t="s">
        <v>124</v>
      </c>
      <c r="B8748" t="s">
        <v>125</v>
      </c>
      <c r="C8748" t="s">
        <v>93</v>
      </c>
      <c r="D8748" s="29">
        <v>46734</v>
      </c>
      <c r="E8748">
        <v>0</v>
      </c>
      <c r="F8748">
        <v>0</v>
      </c>
      <c r="G8748">
        <v>0</v>
      </c>
      <c r="H8748">
        <v>0</v>
      </c>
      <c r="L8748">
        <v>271.29463399999997</v>
      </c>
      <c r="R8748">
        <v>319.17015700000002</v>
      </c>
      <c r="S8748" t="s">
        <v>90</v>
      </c>
      <c r="T8748" s="297">
        <v>46311.754166666666</v>
      </c>
    </row>
    <row r="8749" spans="1:20" x14ac:dyDescent="0.35">
      <c r="A8749" t="s">
        <v>124</v>
      </c>
      <c r="B8749" t="s">
        <v>125</v>
      </c>
      <c r="C8749" t="s">
        <v>93</v>
      </c>
      <c r="D8749" s="29">
        <v>46735</v>
      </c>
      <c r="E8749">
        <v>0</v>
      </c>
      <c r="F8749">
        <v>0</v>
      </c>
      <c r="G8749">
        <v>0</v>
      </c>
      <c r="H8749">
        <v>0</v>
      </c>
      <c r="L8749">
        <v>271.29463399999997</v>
      </c>
      <c r="R8749">
        <v>319.17015700000002</v>
      </c>
      <c r="S8749" t="s">
        <v>90</v>
      </c>
      <c r="T8749" s="297">
        <v>46311.754166666666</v>
      </c>
    </row>
    <row r="8750" spans="1:20" x14ac:dyDescent="0.35">
      <c r="A8750" t="s">
        <v>124</v>
      </c>
      <c r="B8750" t="s">
        <v>125</v>
      </c>
      <c r="C8750" t="s">
        <v>93</v>
      </c>
      <c r="D8750" s="29">
        <v>46736</v>
      </c>
      <c r="E8750">
        <v>0</v>
      </c>
      <c r="F8750">
        <v>0</v>
      </c>
      <c r="G8750">
        <v>0</v>
      </c>
      <c r="H8750">
        <v>0</v>
      </c>
      <c r="L8750">
        <v>271.29463399999997</v>
      </c>
      <c r="R8750">
        <v>319.17015700000002</v>
      </c>
      <c r="S8750" t="s">
        <v>90</v>
      </c>
      <c r="T8750" s="297">
        <v>46311.754166666666</v>
      </c>
    </row>
    <row r="8751" spans="1:20" x14ac:dyDescent="0.35">
      <c r="A8751" t="s">
        <v>124</v>
      </c>
      <c r="B8751" t="s">
        <v>125</v>
      </c>
      <c r="C8751" t="s">
        <v>93</v>
      </c>
      <c r="D8751" s="29">
        <v>46737</v>
      </c>
      <c r="E8751">
        <v>0</v>
      </c>
      <c r="F8751">
        <v>0</v>
      </c>
      <c r="G8751">
        <v>0</v>
      </c>
      <c r="H8751">
        <v>0</v>
      </c>
      <c r="L8751">
        <v>271.29463399999997</v>
      </c>
      <c r="R8751">
        <v>319.17015700000002</v>
      </c>
      <c r="S8751" t="s">
        <v>90</v>
      </c>
      <c r="T8751" s="297">
        <v>46311.754166666666</v>
      </c>
    </row>
    <row r="8752" spans="1:20" x14ac:dyDescent="0.35">
      <c r="A8752" t="s">
        <v>124</v>
      </c>
      <c r="B8752" t="s">
        <v>125</v>
      </c>
      <c r="C8752" t="s">
        <v>93</v>
      </c>
      <c r="D8752" s="29">
        <v>46738</v>
      </c>
      <c r="E8752">
        <v>0</v>
      </c>
      <c r="F8752">
        <v>0</v>
      </c>
      <c r="G8752">
        <v>0</v>
      </c>
      <c r="H8752">
        <v>0</v>
      </c>
      <c r="L8752">
        <v>271.29463399999997</v>
      </c>
      <c r="R8752">
        <v>319.17015700000002</v>
      </c>
      <c r="S8752" t="s">
        <v>90</v>
      </c>
      <c r="T8752" s="297">
        <v>46311.754166666666</v>
      </c>
    </row>
    <row r="8753" spans="1:20" x14ac:dyDescent="0.35">
      <c r="A8753" t="s">
        <v>124</v>
      </c>
      <c r="B8753" t="s">
        <v>125</v>
      </c>
      <c r="C8753" t="s">
        <v>93</v>
      </c>
      <c r="D8753" s="29">
        <v>46739</v>
      </c>
      <c r="E8753">
        <v>0</v>
      </c>
      <c r="F8753">
        <v>0</v>
      </c>
      <c r="G8753">
        <v>0</v>
      </c>
      <c r="H8753">
        <v>0</v>
      </c>
      <c r="L8753">
        <v>271.29463399999997</v>
      </c>
      <c r="R8753">
        <v>319.17015700000002</v>
      </c>
      <c r="S8753" t="s">
        <v>90</v>
      </c>
      <c r="T8753" s="297">
        <v>46311.754166666666</v>
      </c>
    </row>
    <row r="8754" spans="1:20" x14ac:dyDescent="0.35">
      <c r="A8754" t="s">
        <v>124</v>
      </c>
      <c r="B8754" t="s">
        <v>125</v>
      </c>
      <c r="C8754" t="s">
        <v>93</v>
      </c>
      <c r="D8754" s="29">
        <v>46740</v>
      </c>
      <c r="E8754">
        <v>0</v>
      </c>
      <c r="F8754">
        <v>0</v>
      </c>
      <c r="G8754">
        <v>0</v>
      </c>
      <c r="H8754">
        <v>0</v>
      </c>
      <c r="L8754">
        <v>271.29463399999997</v>
      </c>
      <c r="R8754">
        <v>319.17015700000002</v>
      </c>
      <c r="S8754" t="s">
        <v>90</v>
      </c>
      <c r="T8754" s="297">
        <v>46311.754166666666</v>
      </c>
    </row>
    <row r="8755" spans="1:20" x14ac:dyDescent="0.35">
      <c r="A8755" t="s">
        <v>124</v>
      </c>
      <c r="B8755" t="s">
        <v>125</v>
      </c>
      <c r="C8755" t="s">
        <v>93</v>
      </c>
      <c r="D8755" s="29">
        <v>46741</v>
      </c>
      <c r="E8755">
        <v>0</v>
      </c>
      <c r="F8755">
        <v>0</v>
      </c>
      <c r="G8755">
        <v>0</v>
      </c>
      <c r="H8755">
        <v>0</v>
      </c>
      <c r="L8755">
        <v>271.29463399999997</v>
      </c>
      <c r="R8755">
        <v>319.17015700000002</v>
      </c>
      <c r="S8755" t="s">
        <v>90</v>
      </c>
      <c r="T8755" s="297">
        <v>46311.754166666666</v>
      </c>
    </row>
    <row r="8756" spans="1:20" x14ac:dyDescent="0.35">
      <c r="A8756" t="s">
        <v>124</v>
      </c>
      <c r="B8756" t="s">
        <v>125</v>
      </c>
      <c r="C8756" t="s">
        <v>93</v>
      </c>
      <c r="D8756" s="29">
        <v>46742</v>
      </c>
      <c r="E8756">
        <v>0</v>
      </c>
      <c r="F8756">
        <v>0</v>
      </c>
      <c r="G8756">
        <v>0</v>
      </c>
      <c r="H8756">
        <v>0</v>
      </c>
      <c r="L8756">
        <v>271.29463399999997</v>
      </c>
      <c r="R8756">
        <v>319.17015700000002</v>
      </c>
      <c r="S8756" t="s">
        <v>90</v>
      </c>
      <c r="T8756" s="297">
        <v>46311.754166666666</v>
      </c>
    </row>
    <row r="8757" spans="1:20" x14ac:dyDescent="0.35">
      <c r="A8757" t="s">
        <v>124</v>
      </c>
      <c r="B8757" t="s">
        <v>125</v>
      </c>
      <c r="C8757" t="s">
        <v>93</v>
      </c>
      <c r="D8757" s="29">
        <v>46743</v>
      </c>
      <c r="E8757">
        <v>0</v>
      </c>
      <c r="F8757">
        <v>0</v>
      </c>
      <c r="G8757">
        <v>0</v>
      </c>
      <c r="H8757">
        <v>0</v>
      </c>
      <c r="L8757">
        <v>271.29463399999997</v>
      </c>
      <c r="R8757">
        <v>319.17015700000002</v>
      </c>
      <c r="S8757" t="s">
        <v>90</v>
      </c>
      <c r="T8757" s="297">
        <v>46311.754166666666</v>
      </c>
    </row>
    <row r="8758" spans="1:20" x14ac:dyDescent="0.35">
      <c r="A8758" t="s">
        <v>124</v>
      </c>
      <c r="B8758" t="s">
        <v>125</v>
      </c>
      <c r="C8758" t="s">
        <v>93</v>
      </c>
      <c r="D8758" s="29">
        <v>46744</v>
      </c>
      <c r="E8758">
        <v>0</v>
      </c>
      <c r="F8758">
        <v>0</v>
      </c>
      <c r="G8758">
        <v>0</v>
      </c>
      <c r="H8758">
        <v>0</v>
      </c>
      <c r="L8758">
        <v>271.29463399999997</v>
      </c>
      <c r="R8758">
        <v>319.17015700000002</v>
      </c>
      <c r="S8758" t="s">
        <v>90</v>
      </c>
      <c r="T8758" s="297">
        <v>46311.754166666666</v>
      </c>
    </row>
    <row r="8759" spans="1:20" x14ac:dyDescent="0.35">
      <c r="A8759" t="s">
        <v>124</v>
      </c>
      <c r="B8759" t="s">
        <v>125</v>
      </c>
      <c r="C8759" t="s">
        <v>93</v>
      </c>
      <c r="D8759" s="29">
        <v>46745</v>
      </c>
      <c r="E8759">
        <v>0</v>
      </c>
      <c r="F8759">
        <v>0</v>
      </c>
      <c r="G8759">
        <v>0</v>
      </c>
      <c r="H8759">
        <v>0</v>
      </c>
      <c r="L8759">
        <v>271.29463399999997</v>
      </c>
      <c r="R8759">
        <v>319.17015700000002</v>
      </c>
      <c r="S8759" t="s">
        <v>90</v>
      </c>
      <c r="T8759" s="297">
        <v>46311.754166666666</v>
      </c>
    </row>
    <row r="8760" spans="1:20" x14ac:dyDescent="0.35">
      <c r="A8760" t="s">
        <v>124</v>
      </c>
      <c r="B8760" t="s">
        <v>125</v>
      </c>
      <c r="C8760" t="s">
        <v>93</v>
      </c>
      <c r="D8760" s="29">
        <v>46746</v>
      </c>
      <c r="E8760">
        <v>0</v>
      </c>
      <c r="F8760">
        <v>0</v>
      </c>
      <c r="G8760">
        <v>0</v>
      </c>
      <c r="H8760">
        <v>0</v>
      </c>
      <c r="L8760">
        <v>271.29463399999997</v>
      </c>
      <c r="R8760">
        <v>319.17015700000002</v>
      </c>
      <c r="S8760" t="s">
        <v>90</v>
      </c>
      <c r="T8760" s="297">
        <v>46311.754166666666</v>
      </c>
    </row>
    <row r="8761" spans="1:20" x14ac:dyDescent="0.35">
      <c r="A8761" t="s">
        <v>124</v>
      </c>
      <c r="B8761" t="s">
        <v>125</v>
      </c>
      <c r="C8761" t="s">
        <v>93</v>
      </c>
      <c r="D8761" s="29">
        <v>46747</v>
      </c>
      <c r="E8761">
        <v>0</v>
      </c>
      <c r="F8761">
        <v>0</v>
      </c>
      <c r="G8761">
        <v>0</v>
      </c>
      <c r="H8761">
        <v>0</v>
      </c>
      <c r="L8761">
        <v>271.29463399999997</v>
      </c>
      <c r="R8761">
        <v>319.17015700000002</v>
      </c>
      <c r="S8761" t="s">
        <v>90</v>
      </c>
      <c r="T8761" s="297">
        <v>46311.754166666666</v>
      </c>
    </row>
    <row r="8762" spans="1:20" x14ac:dyDescent="0.35">
      <c r="A8762" t="s">
        <v>124</v>
      </c>
      <c r="B8762" t="s">
        <v>125</v>
      </c>
      <c r="C8762" t="s">
        <v>93</v>
      </c>
      <c r="D8762" s="29">
        <v>46748</v>
      </c>
      <c r="E8762">
        <v>0</v>
      </c>
      <c r="F8762">
        <v>0</v>
      </c>
      <c r="G8762">
        <v>0</v>
      </c>
      <c r="H8762">
        <v>0</v>
      </c>
      <c r="L8762">
        <v>271.29463399999997</v>
      </c>
      <c r="R8762">
        <v>319.17015700000002</v>
      </c>
      <c r="S8762" t="s">
        <v>90</v>
      </c>
      <c r="T8762" s="297">
        <v>46311.754166666666</v>
      </c>
    </row>
    <row r="8763" spans="1:20" x14ac:dyDescent="0.35">
      <c r="A8763" t="s">
        <v>124</v>
      </c>
      <c r="B8763" t="s">
        <v>125</v>
      </c>
      <c r="C8763" t="s">
        <v>93</v>
      </c>
      <c r="D8763" s="29">
        <v>46749</v>
      </c>
      <c r="E8763">
        <v>0</v>
      </c>
      <c r="F8763">
        <v>0</v>
      </c>
      <c r="G8763">
        <v>0</v>
      </c>
      <c r="H8763">
        <v>0</v>
      </c>
      <c r="L8763">
        <v>271.29463399999997</v>
      </c>
      <c r="R8763">
        <v>319.17015700000002</v>
      </c>
      <c r="S8763" t="s">
        <v>90</v>
      </c>
      <c r="T8763" s="297">
        <v>46311.754166666666</v>
      </c>
    </row>
    <row r="8764" spans="1:20" x14ac:dyDescent="0.35">
      <c r="A8764" t="s">
        <v>124</v>
      </c>
      <c r="B8764" t="s">
        <v>125</v>
      </c>
      <c r="C8764" t="s">
        <v>93</v>
      </c>
      <c r="D8764" s="29">
        <v>46750</v>
      </c>
      <c r="E8764">
        <v>0</v>
      </c>
      <c r="F8764">
        <v>0</v>
      </c>
      <c r="G8764">
        <v>0</v>
      </c>
      <c r="H8764">
        <v>0</v>
      </c>
      <c r="L8764">
        <v>271.29463399999997</v>
      </c>
      <c r="R8764">
        <v>319.17015700000002</v>
      </c>
      <c r="S8764" t="s">
        <v>90</v>
      </c>
      <c r="T8764" s="297">
        <v>46311.754166666666</v>
      </c>
    </row>
    <row r="8765" spans="1:20" x14ac:dyDescent="0.35">
      <c r="A8765" t="s">
        <v>124</v>
      </c>
      <c r="B8765" t="s">
        <v>125</v>
      </c>
      <c r="C8765" t="s">
        <v>93</v>
      </c>
      <c r="D8765" s="29">
        <v>46751</v>
      </c>
      <c r="E8765">
        <v>0</v>
      </c>
      <c r="F8765">
        <v>0</v>
      </c>
      <c r="G8765">
        <v>0</v>
      </c>
      <c r="H8765">
        <v>0</v>
      </c>
      <c r="L8765">
        <v>271.29463399999997</v>
      </c>
      <c r="R8765">
        <v>319.17015700000002</v>
      </c>
      <c r="S8765" t="s">
        <v>90</v>
      </c>
      <c r="T8765" s="297">
        <v>46311.754166666666</v>
      </c>
    </row>
    <row r="8766" spans="1:20" x14ac:dyDescent="0.35">
      <c r="A8766" t="s">
        <v>124</v>
      </c>
      <c r="B8766" t="s">
        <v>125</v>
      </c>
      <c r="C8766" t="s">
        <v>93</v>
      </c>
      <c r="D8766" s="29">
        <v>46752</v>
      </c>
      <c r="E8766">
        <v>0</v>
      </c>
      <c r="F8766">
        <v>0</v>
      </c>
      <c r="G8766">
        <v>0</v>
      </c>
      <c r="H8766">
        <v>0</v>
      </c>
      <c r="L8766">
        <v>271.29463399999997</v>
      </c>
      <c r="R8766">
        <v>319.17015700000002</v>
      </c>
      <c r="S8766" t="s">
        <v>90</v>
      </c>
      <c r="T8766" s="297">
        <v>46311.754166666666</v>
      </c>
    </row>
    <row r="8767" spans="1:20" x14ac:dyDescent="0.35">
      <c r="A8767" t="s">
        <v>124</v>
      </c>
      <c r="B8767" t="s">
        <v>125</v>
      </c>
      <c r="C8767" t="s">
        <v>89</v>
      </c>
      <c r="D8767" s="29">
        <v>46388</v>
      </c>
      <c r="E8767">
        <v>0</v>
      </c>
      <c r="F8767">
        <v>0</v>
      </c>
      <c r="G8767">
        <v>0</v>
      </c>
      <c r="H8767">
        <v>0</v>
      </c>
      <c r="L8767">
        <v>258.94213300000001</v>
      </c>
      <c r="R8767">
        <v>997.40674200000001</v>
      </c>
      <c r="S8767" t="s">
        <v>90</v>
      </c>
      <c r="T8767" s="297">
        <v>46311.754166666666</v>
      </c>
    </row>
    <row r="8768" spans="1:20" x14ac:dyDescent="0.35">
      <c r="A8768" t="s">
        <v>124</v>
      </c>
      <c r="B8768" t="s">
        <v>125</v>
      </c>
      <c r="C8768" t="s">
        <v>89</v>
      </c>
      <c r="D8768" s="29">
        <v>46389</v>
      </c>
      <c r="E8768">
        <v>0</v>
      </c>
      <c r="F8768">
        <v>0</v>
      </c>
      <c r="G8768">
        <v>0</v>
      </c>
      <c r="H8768">
        <v>0</v>
      </c>
      <c r="L8768">
        <v>258.94213300000001</v>
      </c>
      <c r="R8768">
        <v>997.40674200000001</v>
      </c>
      <c r="S8768" t="s">
        <v>90</v>
      </c>
      <c r="T8768" s="297">
        <v>46311.754166666666</v>
      </c>
    </row>
    <row r="8769" spans="1:20" x14ac:dyDescent="0.35">
      <c r="A8769" t="s">
        <v>124</v>
      </c>
      <c r="B8769" t="s">
        <v>125</v>
      </c>
      <c r="C8769" t="s">
        <v>89</v>
      </c>
      <c r="D8769" s="29">
        <v>46390</v>
      </c>
      <c r="E8769">
        <v>0</v>
      </c>
      <c r="F8769">
        <v>0</v>
      </c>
      <c r="G8769">
        <v>0</v>
      </c>
      <c r="H8769">
        <v>0</v>
      </c>
      <c r="L8769">
        <v>258.94213300000001</v>
      </c>
      <c r="R8769">
        <v>997.40674200000001</v>
      </c>
      <c r="S8769" t="s">
        <v>90</v>
      </c>
      <c r="T8769" s="297">
        <v>46311.754166666666</v>
      </c>
    </row>
    <row r="8770" spans="1:20" x14ac:dyDescent="0.35">
      <c r="A8770" t="s">
        <v>124</v>
      </c>
      <c r="B8770" t="s">
        <v>125</v>
      </c>
      <c r="C8770" t="s">
        <v>89</v>
      </c>
      <c r="D8770" s="29">
        <v>46391</v>
      </c>
      <c r="E8770">
        <v>0</v>
      </c>
      <c r="F8770">
        <v>0</v>
      </c>
      <c r="G8770">
        <v>0</v>
      </c>
      <c r="H8770">
        <v>0</v>
      </c>
      <c r="L8770">
        <v>258.94213300000001</v>
      </c>
      <c r="R8770">
        <v>997.40674200000001</v>
      </c>
      <c r="S8770" t="s">
        <v>90</v>
      </c>
      <c r="T8770" s="297">
        <v>46311.754166666666</v>
      </c>
    </row>
    <row r="8771" spans="1:20" x14ac:dyDescent="0.35">
      <c r="A8771" t="s">
        <v>124</v>
      </c>
      <c r="B8771" t="s">
        <v>125</v>
      </c>
      <c r="C8771" t="s">
        <v>89</v>
      </c>
      <c r="D8771" s="29">
        <v>46392</v>
      </c>
      <c r="E8771">
        <v>0</v>
      </c>
      <c r="F8771">
        <v>0</v>
      </c>
      <c r="G8771">
        <v>0</v>
      </c>
      <c r="H8771">
        <v>0</v>
      </c>
      <c r="L8771">
        <v>258.94213300000001</v>
      </c>
      <c r="R8771">
        <v>997.40674200000001</v>
      </c>
      <c r="S8771" t="s">
        <v>90</v>
      </c>
      <c r="T8771" s="297">
        <v>46311.754166666666</v>
      </c>
    </row>
    <row r="8772" spans="1:20" x14ac:dyDescent="0.35">
      <c r="A8772" t="s">
        <v>124</v>
      </c>
      <c r="B8772" t="s">
        <v>125</v>
      </c>
      <c r="C8772" t="s">
        <v>89</v>
      </c>
      <c r="D8772" s="29">
        <v>46393</v>
      </c>
      <c r="E8772">
        <v>0</v>
      </c>
      <c r="F8772">
        <v>0</v>
      </c>
      <c r="G8772">
        <v>0</v>
      </c>
      <c r="H8772">
        <v>0</v>
      </c>
      <c r="L8772">
        <v>258.94213300000001</v>
      </c>
      <c r="R8772">
        <v>997.40674200000001</v>
      </c>
      <c r="S8772" t="s">
        <v>90</v>
      </c>
      <c r="T8772" s="297">
        <v>46311.754166666666</v>
      </c>
    </row>
    <row r="8773" spans="1:20" x14ac:dyDescent="0.35">
      <c r="A8773" t="s">
        <v>124</v>
      </c>
      <c r="B8773" t="s">
        <v>125</v>
      </c>
      <c r="C8773" t="s">
        <v>89</v>
      </c>
      <c r="D8773" s="29">
        <v>46394</v>
      </c>
      <c r="E8773">
        <v>0</v>
      </c>
      <c r="F8773">
        <v>0</v>
      </c>
      <c r="G8773">
        <v>0</v>
      </c>
      <c r="H8773">
        <v>0</v>
      </c>
      <c r="L8773">
        <v>258.94213300000001</v>
      </c>
      <c r="R8773">
        <v>997.40674200000001</v>
      </c>
      <c r="S8773" t="s">
        <v>90</v>
      </c>
      <c r="T8773" s="297">
        <v>46311.754166666666</v>
      </c>
    </row>
    <row r="8774" spans="1:20" x14ac:dyDescent="0.35">
      <c r="A8774" t="s">
        <v>124</v>
      </c>
      <c r="B8774" t="s">
        <v>125</v>
      </c>
      <c r="C8774" t="s">
        <v>89</v>
      </c>
      <c r="D8774" s="29">
        <v>46395</v>
      </c>
      <c r="E8774">
        <v>0</v>
      </c>
      <c r="F8774">
        <v>0</v>
      </c>
      <c r="G8774">
        <v>0</v>
      </c>
      <c r="H8774">
        <v>0</v>
      </c>
      <c r="L8774">
        <v>258.94213300000001</v>
      </c>
      <c r="R8774">
        <v>997.40674200000001</v>
      </c>
      <c r="S8774" t="s">
        <v>90</v>
      </c>
      <c r="T8774" s="297">
        <v>46311.754166666666</v>
      </c>
    </row>
    <row r="8775" spans="1:20" x14ac:dyDescent="0.35">
      <c r="A8775" t="s">
        <v>124</v>
      </c>
      <c r="B8775" t="s">
        <v>125</v>
      </c>
      <c r="C8775" t="s">
        <v>89</v>
      </c>
      <c r="D8775" s="29">
        <v>46396</v>
      </c>
      <c r="E8775">
        <v>0</v>
      </c>
      <c r="F8775">
        <v>0</v>
      </c>
      <c r="G8775">
        <v>0</v>
      </c>
      <c r="H8775">
        <v>0</v>
      </c>
      <c r="L8775">
        <v>258.94213300000001</v>
      </c>
      <c r="R8775">
        <v>997.40674200000001</v>
      </c>
      <c r="S8775" t="s">
        <v>90</v>
      </c>
      <c r="T8775" s="297">
        <v>46311.754166666666</v>
      </c>
    </row>
    <row r="8776" spans="1:20" x14ac:dyDescent="0.35">
      <c r="A8776" t="s">
        <v>124</v>
      </c>
      <c r="B8776" t="s">
        <v>125</v>
      </c>
      <c r="C8776" t="s">
        <v>89</v>
      </c>
      <c r="D8776" s="29">
        <v>46397</v>
      </c>
      <c r="E8776">
        <v>0</v>
      </c>
      <c r="F8776">
        <v>0</v>
      </c>
      <c r="G8776">
        <v>0</v>
      </c>
      <c r="H8776">
        <v>0</v>
      </c>
      <c r="L8776">
        <v>258.94213300000001</v>
      </c>
      <c r="R8776">
        <v>997.40674200000001</v>
      </c>
      <c r="S8776" t="s">
        <v>90</v>
      </c>
      <c r="T8776" s="297">
        <v>46311.754166666666</v>
      </c>
    </row>
    <row r="8777" spans="1:20" x14ac:dyDescent="0.35">
      <c r="A8777" t="s">
        <v>124</v>
      </c>
      <c r="B8777" t="s">
        <v>125</v>
      </c>
      <c r="C8777" t="s">
        <v>89</v>
      </c>
      <c r="D8777" s="29">
        <v>46398</v>
      </c>
      <c r="E8777">
        <v>0</v>
      </c>
      <c r="F8777">
        <v>0</v>
      </c>
      <c r="G8777">
        <v>0</v>
      </c>
      <c r="H8777">
        <v>0</v>
      </c>
      <c r="L8777">
        <v>258.94213300000001</v>
      </c>
      <c r="R8777">
        <v>997.40674200000001</v>
      </c>
      <c r="S8777" t="s">
        <v>90</v>
      </c>
      <c r="T8777" s="297">
        <v>46311.754166666666</v>
      </c>
    </row>
    <row r="8778" spans="1:20" x14ac:dyDescent="0.35">
      <c r="A8778" t="s">
        <v>124</v>
      </c>
      <c r="B8778" t="s">
        <v>125</v>
      </c>
      <c r="C8778" t="s">
        <v>89</v>
      </c>
      <c r="D8778" s="29">
        <v>46399</v>
      </c>
      <c r="E8778">
        <v>0</v>
      </c>
      <c r="F8778">
        <v>0</v>
      </c>
      <c r="G8778">
        <v>0</v>
      </c>
      <c r="H8778">
        <v>0</v>
      </c>
      <c r="L8778">
        <v>258.94213300000001</v>
      </c>
      <c r="R8778">
        <v>997.40674200000001</v>
      </c>
      <c r="S8778" t="s">
        <v>90</v>
      </c>
      <c r="T8778" s="297">
        <v>46311.754166666666</v>
      </c>
    </row>
    <row r="8779" spans="1:20" x14ac:dyDescent="0.35">
      <c r="A8779" t="s">
        <v>124</v>
      </c>
      <c r="B8779" t="s">
        <v>125</v>
      </c>
      <c r="C8779" t="s">
        <v>89</v>
      </c>
      <c r="D8779" s="29">
        <v>46400</v>
      </c>
      <c r="E8779">
        <v>0</v>
      </c>
      <c r="F8779">
        <v>0</v>
      </c>
      <c r="G8779">
        <v>0</v>
      </c>
      <c r="H8779">
        <v>0</v>
      </c>
      <c r="L8779">
        <v>258.94213300000001</v>
      </c>
      <c r="R8779">
        <v>997.40674200000001</v>
      </c>
      <c r="S8779" t="s">
        <v>90</v>
      </c>
      <c r="T8779" s="297">
        <v>46311.754166666666</v>
      </c>
    </row>
    <row r="8780" spans="1:20" x14ac:dyDescent="0.35">
      <c r="A8780" t="s">
        <v>124</v>
      </c>
      <c r="B8780" t="s">
        <v>125</v>
      </c>
      <c r="C8780" t="s">
        <v>89</v>
      </c>
      <c r="D8780" s="29">
        <v>46401</v>
      </c>
      <c r="E8780">
        <v>0</v>
      </c>
      <c r="F8780">
        <v>0</v>
      </c>
      <c r="G8780">
        <v>0</v>
      </c>
      <c r="H8780">
        <v>0</v>
      </c>
      <c r="L8780">
        <v>258.94213300000001</v>
      </c>
      <c r="R8780">
        <v>997.40674200000001</v>
      </c>
      <c r="S8780" t="s">
        <v>90</v>
      </c>
      <c r="T8780" s="297">
        <v>46311.754166666666</v>
      </c>
    </row>
    <row r="8781" spans="1:20" x14ac:dyDescent="0.35">
      <c r="A8781" t="s">
        <v>124</v>
      </c>
      <c r="B8781" t="s">
        <v>125</v>
      </c>
      <c r="C8781" t="s">
        <v>89</v>
      </c>
      <c r="D8781" s="29">
        <v>46402</v>
      </c>
      <c r="E8781">
        <v>0</v>
      </c>
      <c r="F8781">
        <v>0</v>
      </c>
      <c r="G8781">
        <v>0</v>
      </c>
      <c r="H8781">
        <v>0</v>
      </c>
      <c r="L8781">
        <v>258.94213300000001</v>
      </c>
      <c r="R8781">
        <v>997.40674200000001</v>
      </c>
      <c r="S8781" t="s">
        <v>90</v>
      </c>
      <c r="T8781" s="297">
        <v>46311.754166666666</v>
      </c>
    </row>
    <row r="8782" spans="1:20" x14ac:dyDescent="0.35">
      <c r="A8782" t="s">
        <v>124</v>
      </c>
      <c r="B8782" t="s">
        <v>125</v>
      </c>
      <c r="C8782" t="s">
        <v>89</v>
      </c>
      <c r="D8782" s="29">
        <v>46403</v>
      </c>
      <c r="E8782">
        <v>0</v>
      </c>
      <c r="F8782">
        <v>0</v>
      </c>
      <c r="G8782">
        <v>0</v>
      </c>
      <c r="H8782">
        <v>0</v>
      </c>
      <c r="L8782">
        <v>258.94213300000001</v>
      </c>
      <c r="R8782">
        <v>997.40674200000001</v>
      </c>
      <c r="S8782" t="s">
        <v>90</v>
      </c>
      <c r="T8782" s="297">
        <v>46311.754166666666</v>
      </c>
    </row>
    <row r="8783" spans="1:20" x14ac:dyDescent="0.35">
      <c r="A8783" t="s">
        <v>124</v>
      </c>
      <c r="B8783" t="s">
        <v>125</v>
      </c>
      <c r="C8783" t="s">
        <v>89</v>
      </c>
      <c r="D8783" s="29">
        <v>46404</v>
      </c>
      <c r="E8783">
        <v>0</v>
      </c>
      <c r="F8783">
        <v>0</v>
      </c>
      <c r="G8783">
        <v>0</v>
      </c>
      <c r="H8783">
        <v>0</v>
      </c>
      <c r="L8783">
        <v>258.94213300000001</v>
      </c>
      <c r="R8783">
        <v>997.40674200000001</v>
      </c>
      <c r="S8783" t="s">
        <v>90</v>
      </c>
      <c r="T8783" s="297">
        <v>46311.754166666666</v>
      </c>
    </row>
    <row r="8784" spans="1:20" x14ac:dyDescent="0.35">
      <c r="A8784" t="s">
        <v>124</v>
      </c>
      <c r="B8784" t="s">
        <v>125</v>
      </c>
      <c r="C8784" t="s">
        <v>89</v>
      </c>
      <c r="D8784" s="29">
        <v>46405</v>
      </c>
      <c r="E8784">
        <v>0</v>
      </c>
      <c r="F8784">
        <v>0</v>
      </c>
      <c r="G8784">
        <v>0</v>
      </c>
      <c r="H8784">
        <v>0</v>
      </c>
      <c r="L8784">
        <v>258.94213300000001</v>
      </c>
      <c r="R8784">
        <v>997.40674200000001</v>
      </c>
      <c r="S8784" t="s">
        <v>90</v>
      </c>
      <c r="T8784" s="297">
        <v>46311.754166666666</v>
      </c>
    </row>
    <row r="8785" spans="1:20" x14ac:dyDescent="0.35">
      <c r="A8785" t="s">
        <v>124</v>
      </c>
      <c r="B8785" t="s">
        <v>125</v>
      </c>
      <c r="C8785" t="s">
        <v>89</v>
      </c>
      <c r="D8785" s="29">
        <v>46406</v>
      </c>
      <c r="E8785">
        <v>0</v>
      </c>
      <c r="F8785">
        <v>0</v>
      </c>
      <c r="G8785">
        <v>0</v>
      </c>
      <c r="H8785">
        <v>0</v>
      </c>
      <c r="L8785">
        <v>258.94213300000001</v>
      </c>
      <c r="R8785">
        <v>997.40674200000001</v>
      </c>
      <c r="S8785" t="s">
        <v>90</v>
      </c>
      <c r="T8785" s="297">
        <v>46311.754166666666</v>
      </c>
    </row>
    <row r="8786" spans="1:20" x14ac:dyDescent="0.35">
      <c r="A8786" t="s">
        <v>124</v>
      </c>
      <c r="B8786" t="s">
        <v>125</v>
      </c>
      <c r="C8786" t="s">
        <v>89</v>
      </c>
      <c r="D8786" s="29">
        <v>46407</v>
      </c>
      <c r="E8786">
        <v>0</v>
      </c>
      <c r="F8786">
        <v>0</v>
      </c>
      <c r="G8786">
        <v>0</v>
      </c>
      <c r="H8786">
        <v>0</v>
      </c>
      <c r="L8786">
        <v>258.94213300000001</v>
      </c>
      <c r="R8786">
        <v>997.40674200000001</v>
      </c>
      <c r="S8786" t="s">
        <v>90</v>
      </c>
      <c r="T8786" s="297">
        <v>46311.754166666666</v>
      </c>
    </row>
    <row r="8787" spans="1:20" x14ac:dyDescent="0.35">
      <c r="A8787" t="s">
        <v>124</v>
      </c>
      <c r="B8787" t="s">
        <v>125</v>
      </c>
      <c r="C8787" t="s">
        <v>89</v>
      </c>
      <c r="D8787" s="29">
        <v>46408</v>
      </c>
      <c r="E8787">
        <v>0</v>
      </c>
      <c r="F8787">
        <v>0</v>
      </c>
      <c r="G8787">
        <v>0</v>
      </c>
      <c r="H8787">
        <v>0</v>
      </c>
      <c r="L8787">
        <v>258.94213300000001</v>
      </c>
      <c r="R8787">
        <v>997.40674200000001</v>
      </c>
      <c r="S8787" t="s">
        <v>90</v>
      </c>
      <c r="T8787" s="297">
        <v>46311.754166666666</v>
      </c>
    </row>
    <row r="8788" spans="1:20" x14ac:dyDescent="0.35">
      <c r="A8788" t="s">
        <v>124</v>
      </c>
      <c r="B8788" t="s">
        <v>125</v>
      </c>
      <c r="C8788" t="s">
        <v>89</v>
      </c>
      <c r="D8788" s="29">
        <v>46409</v>
      </c>
      <c r="E8788">
        <v>0</v>
      </c>
      <c r="F8788">
        <v>0</v>
      </c>
      <c r="G8788">
        <v>0</v>
      </c>
      <c r="H8788">
        <v>0</v>
      </c>
      <c r="L8788">
        <v>258.94213300000001</v>
      </c>
      <c r="R8788">
        <v>997.40674200000001</v>
      </c>
      <c r="S8788" t="s">
        <v>90</v>
      </c>
      <c r="T8788" s="297">
        <v>46311.754166666666</v>
      </c>
    </row>
    <row r="8789" spans="1:20" x14ac:dyDescent="0.35">
      <c r="A8789" t="s">
        <v>124</v>
      </c>
      <c r="B8789" t="s">
        <v>125</v>
      </c>
      <c r="C8789" t="s">
        <v>89</v>
      </c>
      <c r="D8789" s="29">
        <v>46410</v>
      </c>
      <c r="E8789">
        <v>0</v>
      </c>
      <c r="F8789">
        <v>0</v>
      </c>
      <c r="G8789">
        <v>0</v>
      </c>
      <c r="H8789">
        <v>0</v>
      </c>
      <c r="L8789">
        <v>258.94213300000001</v>
      </c>
      <c r="R8789">
        <v>997.40674200000001</v>
      </c>
      <c r="S8789" t="s">
        <v>90</v>
      </c>
      <c r="T8789" s="297">
        <v>46311.754166666666</v>
      </c>
    </row>
    <row r="8790" spans="1:20" x14ac:dyDescent="0.35">
      <c r="A8790" t="s">
        <v>124</v>
      </c>
      <c r="B8790" t="s">
        <v>125</v>
      </c>
      <c r="C8790" t="s">
        <v>89</v>
      </c>
      <c r="D8790" s="29">
        <v>46411</v>
      </c>
      <c r="E8790">
        <v>0</v>
      </c>
      <c r="F8790">
        <v>0</v>
      </c>
      <c r="G8790">
        <v>0</v>
      </c>
      <c r="H8790">
        <v>0</v>
      </c>
      <c r="L8790">
        <v>258.94213300000001</v>
      </c>
      <c r="R8790">
        <v>997.40674200000001</v>
      </c>
      <c r="S8790" t="s">
        <v>90</v>
      </c>
      <c r="T8790" s="297">
        <v>46311.754166666666</v>
      </c>
    </row>
    <row r="8791" spans="1:20" x14ac:dyDescent="0.35">
      <c r="A8791" t="s">
        <v>124</v>
      </c>
      <c r="B8791" t="s">
        <v>125</v>
      </c>
      <c r="C8791" t="s">
        <v>89</v>
      </c>
      <c r="D8791" s="29">
        <v>46412</v>
      </c>
      <c r="E8791">
        <v>0</v>
      </c>
      <c r="F8791">
        <v>0</v>
      </c>
      <c r="G8791">
        <v>0</v>
      </c>
      <c r="H8791">
        <v>0</v>
      </c>
      <c r="L8791">
        <v>258.94213300000001</v>
      </c>
      <c r="R8791">
        <v>997.40674200000001</v>
      </c>
      <c r="S8791" t="s">
        <v>90</v>
      </c>
      <c r="T8791" s="297">
        <v>46311.754166666666</v>
      </c>
    </row>
    <row r="8792" spans="1:20" x14ac:dyDescent="0.35">
      <c r="A8792" t="s">
        <v>124</v>
      </c>
      <c r="B8792" t="s">
        <v>125</v>
      </c>
      <c r="C8792" t="s">
        <v>89</v>
      </c>
      <c r="D8792" s="29">
        <v>46413</v>
      </c>
      <c r="E8792">
        <v>0</v>
      </c>
      <c r="F8792">
        <v>0</v>
      </c>
      <c r="G8792">
        <v>0</v>
      </c>
      <c r="H8792">
        <v>0</v>
      </c>
      <c r="L8792">
        <v>258.94213300000001</v>
      </c>
      <c r="R8792">
        <v>997.40674200000001</v>
      </c>
      <c r="S8792" t="s">
        <v>90</v>
      </c>
      <c r="T8792" s="297">
        <v>46311.754166666666</v>
      </c>
    </row>
    <row r="8793" spans="1:20" x14ac:dyDescent="0.35">
      <c r="A8793" t="s">
        <v>124</v>
      </c>
      <c r="B8793" t="s">
        <v>125</v>
      </c>
      <c r="C8793" t="s">
        <v>89</v>
      </c>
      <c r="D8793" s="29">
        <v>46414</v>
      </c>
      <c r="E8793">
        <v>0</v>
      </c>
      <c r="F8793">
        <v>0</v>
      </c>
      <c r="G8793">
        <v>0</v>
      </c>
      <c r="H8793">
        <v>0</v>
      </c>
      <c r="L8793">
        <v>258.94213300000001</v>
      </c>
      <c r="R8793">
        <v>997.40674200000001</v>
      </c>
      <c r="S8793" t="s">
        <v>90</v>
      </c>
      <c r="T8793" s="297">
        <v>46311.754166666666</v>
      </c>
    </row>
    <row r="8794" spans="1:20" x14ac:dyDescent="0.35">
      <c r="A8794" t="s">
        <v>124</v>
      </c>
      <c r="B8794" t="s">
        <v>125</v>
      </c>
      <c r="C8794" t="s">
        <v>89</v>
      </c>
      <c r="D8794" s="29">
        <v>46415</v>
      </c>
      <c r="E8794">
        <v>0</v>
      </c>
      <c r="F8794">
        <v>0</v>
      </c>
      <c r="G8794">
        <v>0</v>
      </c>
      <c r="H8794">
        <v>0</v>
      </c>
      <c r="L8794">
        <v>258.94213300000001</v>
      </c>
      <c r="R8794">
        <v>997.40674200000001</v>
      </c>
      <c r="S8794" t="s">
        <v>90</v>
      </c>
      <c r="T8794" s="297">
        <v>46311.754166666666</v>
      </c>
    </row>
    <row r="8795" spans="1:20" x14ac:dyDescent="0.35">
      <c r="A8795" t="s">
        <v>124</v>
      </c>
      <c r="B8795" t="s">
        <v>125</v>
      </c>
      <c r="C8795" t="s">
        <v>89</v>
      </c>
      <c r="D8795" s="29">
        <v>46416</v>
      </c>
      <c r="E8795">
        <v>0</v>
      </c>
      <c r="F8795">
        <v>0</v>
      </c>
      <c r="G8795">
        <v>0</v>
      </c>
      <c r="H8795">
        <v>0</v>
      </c>
      <c r="L8795">
        <v>258.94213300000001</v>
      </c>
      <c r="R8795">
        <v>997.40674200000001</v>
      </c>
      <c r="S8795" t="s">
        <v>90</v>
      </c>
      <c r="T8795" s="297">
        <v>46311.754166666666</v>
      </c>
    </row>
    <row r="8796" spans="1:20" x14ac:dyDescent="0.35">
      <c r="A8796" t="s">
        <v>124</v>
      </c>
      <c r="B8796" t="s">
        <v>125</v>
      </c>
      <c r="C8796" t="s">
        <v>89</v>
      </c>
      <c r="D8796" s="29">
        <v>46417</v>
      </c>
      <c r="E8796">
        <v>0</v>
      </c>
      <c r="F8796">
        <v>0</v>
      </c>
      <c r="G8796">
        <v>0</v>
      </c>
      <c r="H8796">
        <v>0</v>
      </c>
      <c r="L8796">
        <v>258.94213300000001</v>
      </c>
      <c r="R8796">
        <v>997.40674200000001</v>
      </c>
      <c r="S8796" t="s">
        <v>90</v>
      </c>
      <c r="T8796" s="297">
        <v>46311.754166666666</v>
      </c>
    </row>
    <row r="8797" spans="1:20" x14ac:dyDescent="0.35">
      <c r="A8797" t="s">
        <v>124</v>
      </c>
      <c r="B8797" t="s">
        <v>125</v>
      </c>
      <c r="C8797" t="s">
        <v>89</v>
      </c>
      <c r="D8797" s="29">
        <v>46418</v>
      </c>
      <c r="E8797">
        <v>0</v>
      </c>
      <c r="F8797">
        <v>0</v>
      </c>
      <c r="G8797">
        <v>0</v>
      </c>
      <c r="H8797">
        <v>0</v>
      </c>
      <c r="L8797">
        <v>258.94213300000001</v>
      </c>
      <c r="R8797">
        <v>997.40674200000001</v>
      </c>
      <c r="S8797" t="s">
        <v>90</v>
      </c>
      <c r="T8797" s="297">
        <v>46311.754166666666</v>
      </c>
    </row>
    <row r="8798" spans="1:20" x14ac:dyDescent="0.35">
      <c r="A8798" t="s">
        <v>124</v>
      </c>
      <c r="B8798" t="s">
        <v>125</v>
      </c>
      <c r="C8798" t="s">
        <v>89</v>
      </c>
      <c r="D8798" s="29">
        <v>46419</v>
      </c>
      <c r="E8798">
        <v>0</v>
      </c>
      <c r="F8798">
        <v>0</v>
      </c>
      <c r="G8798">
        <v>0</v>
      </c>
      <c r="H8798">
        <v>0</v>
      </c>
      <c r="L8798">
        <v>258.94213300000001</v>
      </c>
      <c r="R8798">
        <v>997.40674200000001</v>
      </c>
      <c r="S8798" t="s">
        <v>90</v>
      </c>
      <c r="T8798" s="297">
        <v>46311.754166666666</v>
      </c>
    </row>
    <row r="8799" spans="1:20" x14ac:dyDescent="0.35">
      <c r="A8799" t="s">
        <v>124</v>
      </c>
      <c r="B8799" t="s">
        <v>125</v>
      </c>
      <c r="C8799" t="s">
        <v>89</v>
      </c>
      <c r="D8799" s="29">
        <v>46420</v>
      </c>
      <c r="E8799">
        <v>0</v>
      </c>
      <c r="F8799">
        <v>0</v>
      </c>
      <c r="G8799">
        <v>0</v>
      </c>
      <c r="H8799">
        <v>0</v>
      </c>
      <c r="L8799">
        <v>258.94213300000001</v>
      </c>
      <c r="R8799">
        <v>997.40674200000001</v>
      </c>
      <c r="S8799" t="s">
        <v>90</v>
      </c>
      <c r="T8799" s="297">
        <v>46311.754166666666</v>
      </c>
    </row>
    <row r="8800" spans="1:20" x14ac:dyDescent="0.35">
      <c r="A8800" t="s">
        <v>124</v>
      </c>
      <c r="B8800" t="s">
        <v>125</v>
      </c>
      <c r="C8800" t="s">
        <v>89</v>
      </c>
      <c r="D8800" s="29">
        <v>46421</v>
      </c>
      <c r="E8800">
        <v>0</v>
      </c>
      <c r="F8800">
        <v>0</v>
      </c>
      <c r="G8800">
        <v>0</v>
      </c>
      <c r="H8800">
        <v>0</v>
      </c>
      <c r="L8800">
        <v>258.94213300000001</v>
      </c>
      <c r="R8800">
        <v>997.40674200000001</v>
      </c>
      <c r="S8800" t="s">
        <v>90</v>
      </c>
      <c r="T8800" s="297">
        <v>46311.754166666666</v>
      </c>
    </row>
    <row r="8801" spans="1:20" x14ac:dyDescent="0.35">
      <c r="A8801" t="s">
        <v>124</v>
      </c>
      <c r="B8801" t="s">
        <v>125</v>
      </c>
      <c r="C8801" t="s">
        <v>89</v>
      </c>
      <c r="D8801" s="29">
        <v>46422</v>
      </c>
      <c r="E8801">
        <v>0</v>
      </c>
      <c r="F8801">
        <v>0</v>
      </c>
      <c r="G8801">
        <v>0</v>
      </c>
      <c r="H8801">
        <v>0</v>
      </c>
      <c r="L8801">
        <v>258.94213300000001</v>
      </c>
      <c r="R8801">
        <v>997.40674200000001</v>
      </c>
      <c r="S8801" t="s">
        <v>90</v>
      </c>
      <c r="T8801" s="297">
        <v>46311.754166666666</v>
      </c>
    </row>
    <row r="8802" spans="1:20" x14ac:dyDescent="0.35">
      <c r="A8802" t="s">
        <v>124</v>
      </c>
      <c r="B8802" t="s">
        <v>125</v>
      </c>
      <c r="C8802" t="s">
        <v>89</v>
      </c>
      <c r="D8802" s="29">
        <v>46423</v>
      </c>
      <c r="E8802">
        <v>0</v>
      </c>
      <c r="F8802">
        <v>0</v>
      </c>
      <c r="G8802">
        <v>0</v>
      </c>
      <c r="H8802">
        <v>0</v>
      </c>
      <c r="L8802">
        <v>258.94213300000001</v>
      </c>
      <c r="R8802">
        <v>997.40674200000001</v>
      </c>
      <c r="S8802" t="s">
        <v>90</v>
      </c>
      <c r="T8802" s="297">
        <v>46311.754166666666</v>
      </c>
    </row>
    <row r="8803" spans="1:20" x14ac:dyDescent="0.35">
      <c r="A8803" t="s">
        <v>124</v>
      </c>
      <c r="B8803" t="s">
        <v>125</v>
      </c>
      <c r="C8803" t="s">
        <v>89</v>
      </c>
      <c r="D8803" s="29">
        <v>46424</v>
      </c>
      <c r="E8803">
        <v>0</v>
      </c>
      <c r="F8803">
        <v>0</v>
      </c>
      <c r="G8803">
        <v>0</v>
      </c>
      <c r="H8803">
        <v>0</v>
      </c>
      <c r="L8803">
        <v>258.94213300000001</v>
      </c>
      <c r="R8803">
        <v>997.40674200000001</v>
      </c>
      <c r="S8803" t="s">
        <v>90</v>
      </c>
      <c r="T8803" s="297">
        <v>46311.754166666666</v>
      </c>
    </row>
    <row r="8804" spans="1:20" x14ac:dyDescent="0.35">
      <c r="A8804" t="s">
        <v>124</v>
      </c>
      <c r="B8804" t="s">
        <v>125</v>
      </c>
      <c r="C8804" t="s">
        <v>89</v>
      </c>
      <c r="D8804" s="29">
        <v>46425</v>
      </c>
      <c r="E8804">
        <v>0</v>
      </c>
      <c r="F8804">
        <v>0</v>
      </c>
      <c r="G8804">
        <v>0</v>
      </c>
      <c r="H8804">
        <v>0</v>
      </c>
      <c r="L8804">
        <v>258.94213300000001</v>
      </c>
      <c r="R8804">
        <v>997.40674200000001</v>
      </c>
      <c r="S8804" t="s">
        <v>90</v>
      </c>
      <c r="T8804" s="297">
        <v>46311.754166666666</v>
      </c>
    </row>
    <row r="8805" spans="1:20" x14ac:dyDescent="0.35">
      <c r="A8805" t="s">
        <v>124</v>
      </c>
      <c r="B8805" t="s">
        <v>125</v>
      </c>
      <c r="C8805" t="s">
        <v>89</v>
      </c>
      <c r="D8805" s="29">
        <v>46426</v>
      </c>
      <c r="E8805">
        <v>0</v>
      </c>
      <c r="F8805">
        <v>0</v>
      </c>
      <c r="G8805">
        <v>0</v>
      </c>
      <c r="H8805">
        <v>0</v>
      </c>
      <c r="L8805">
        <v>258.94213300000001</v>
      </c>
      <c r="R8805">
        <v>997.40674200000001</v>
      </c>
      <c r="S8805" t="s">
        <v>90</v>
      </c>
      <c r="T8805" s="297">
        <v>46311.754166666666</v>
      </c>
    </row>
    <row r="8806" spans="1:20" x14ac:dyDescent="0.35">
      <c r="A8806" t="s">
        <v>124</v>
      </c>
      <c r="B8806" t="s">
        <v>125</v>
      </c>
      <c r="C8806" t="s">
        <v>89</v>
      </c>
      <c r="D8806" s="29">
        <v>46427</v>
      </c>
      <c r="E8806">
        <v>0</v>
      </c>
      <c r="F8806">
        <v>0</v>
      </c>
      <c r="G8806">
        <v>0</v>
      </c>
      <c r="H8806">
        <v>0</v>
      </c>
      <c r="L8806">
        <v>258.94213300000001</v>
      </c>
      <c r="R8806">
        <v>997.40674200000001</v>
      </c>
      <c r="S8806" t="s">
        <v>90</v>
      </c>
      <c r="T8806" s="297">
        <v>46311.754166666666</v>
      </c>
    </row>
    <row r="8807" spans="1:20" x14ac:dyDescent="0.35">
      <c r="A8807" t="s">
        <v>124</v>
      </c>
      <c r="B8807" t="s">
        <v>125</v>
      </c>
      <c r="C8807" t="s">
        <v>89</v>
      </c>
      <c r="D8807" s="29">
        <v>46428</v>
      </c>
      <c r="E8807">
        <v>0</v>
      </c>
      <c r="F8807">
        <v>0</v>
      </c>
      <c r="G8807">
        <v>0</v>
      </c>
      <c r="H8807">
        <v>0</v>
      </c>
      <c r="L8807">
        <v>258.94213300000001</v>
      </c>
      <c r="R8807">
        <v>997.40674200000001</v>
      </c>
      <c r="S8807" t="s">
        <v>90</v>
      </c>
      <c r="T8807" s="297">
        <v>46311.754166666666</v>
      </c>
    </row>
    <row r="8808" spans="1:20" x14ac:dyDescent="0.35">
      <c r="A8808" t="s">
        <v>124</v>
      </c>
      <c r="B8808" t="s">
        <v>125</v>
      </c>
      <c r="C8808" t="s">
        <v>89</v>
      </c>
      <c r="D8808" s="29">
        <v>46429</v>
      </c>
      <c r="E8808">
        <v>0</v>
      </c>
      <c r="F8808">
        <v>0</v>
      </c>
      <c r="G8808">
        <v>0</v>
      </c>
      <c r="H8808">
        <v>0</v>
      </c>
      <c r="L8808">
        <v>258.94213300000001</v>
      </c>
      <c r="R8808">
        <v>997.40674200000001</v>
      </c>
      <c r="S8808" t="s">
        <v>90</v>
      </c>
      <c r="T8808" s="297">
        <v>46311.754166666666</v>
      </c>
    </row>
    <row r="8809" spans="1:20" x14ac:dyDescent="0.35">
      <c r="A8809" t="s">
        <v>124</v>
      </c>
      <c r="B8809" t="s">
        <v>125</v>
      </c>
      <c r="C8809" t="s">
        <v>89</v>
      </c>
      <c r="D8809" s="29">
        <v>46430</v>
      </c>
      <c r="E8809">
        <v>0</v>
      </c>
      <c r="F8809">
        <v>0</v>
      </c>
      <c r="G8809">
        <v>0</v>
      </c>
      <c r="H8809">
        <v>0</v>
      </c>
      <c r="L8809">
        <v>258.94213300000001</v>
      </c>
      <c r="R8809">
        <v>997.40674200000001</v>
      </c>
      <c r="S8809" t="s">
        <v>90</v>
      </c>
      <c r="T8809" s="297">
        <v>46311.754166666666</v>
      </c>
    </row>
    <row r="8810" spans="1:20" x14ac:dyDescent="0.35">
      <c r="A8810" t="s">
        <v>124</v>
      </c>
      <c r="B8810" t="s">
        <v>125</v>
      </c>
      <c r="C8810" t="s">
        <v>89</v>
      </c>
      <c r="D8810" s="29">
        <v>46431</v>
      </c>
      <c r="E8810">
        <v>0</v>
      </c>
      <c r="F8810">
        <v>0</v>
      </c>
      <c r="G8810">
        <v>0</v>
      </c>
      <c r="H8810">
        <v>0</v>
      </c>
      <c r="L8810">
        <v>258.94213300000001</v>
      </c>
      <c r="R8810">
        <v>997.40674200000001</v>
      </c>
      <c r="S8810" t="s">
        <v>90</v>
      </c>
      <c r="T8810" s="297">
        <v>46311.754166666666</v>
      </c>
    </row>
    <row r="8811" spans="1:20" x14ac:dyDescent="0.35">
      <c r="A8811" t="s">
        <v>124</v>
      </c>
      <c r="B8811" t="s">
        <v>125</v>
      </c>
      <c r="C8811" t="s">
        <v>89</v>
      </c>
      <c r="D8811" s="29">
        <v>46432</v>
      </c>
      <c r="E8811">
        <v>0</v>
      </c>
      <c r="F8811">
        <v>0</v>
      </c>
      <c r="G8811">
        <v>0</v>
      </c>
      <c r="H8811">
        <v>0</v>
      </c>
      <c r="L8811">
        <v>258.94213300000001</v>
      </c>
      <c r="R8811">
        <v>997.40674200000001</v>
      </c>
      <c r="S8811" t="s">
        <v>90</v>
      </c>
      <c r="T8811" s="297">
        <v>46311.754166666666</v>
      </c>
    </row>
    <row r="8812" spans="1:20" x14ac:dyDescent="0.35">
      <c r="A8812" t="s">
        <v>124</v>
      </c>
      <c r="B8812" t="s">
        <v>125</v>
      </c>
      <c r="C8812" t="s">
        <v>89</v>
      </c>
      <c r="D8812" s="29">
        <v>46433</v>
      </c>
      <c r="E8812">
        <v>0</v>
      </c>
      <c r="F8812">
        <v>0</v>
      </c>
      <c r="G8812">
        <v>0</v>
      </c>
      <c r="H8812">
        <v>0</v>
      </c>
      <c r="L8812">
        <v>258.94213300000001</v>
      </c>
      <c r="R8812">
        <v>997.40674200000001</v>
      </c>
      <c r="S8812" t="s">
        <v>90</v>
      </c>
      <c r="T8812" s="297">
        <v>46311.754166666666</v>
      </c>
    </row>
    <row r="8813" spans="1:20" x14ac:dyDescent="0.35">
      <c r="A8813" t="s">
        <v>124</v>
      </c>
      <c r="B8813" t="s">
        <v>125</v>
      </c>
      <c r="C8813" t="s">
        <v>89</v>
      </c>
      <c r="D8813" s="29">
        <v>46434</v>
      </c>
      <c r="E8813">
        <v>0</v>
      </c>
      <c r="F8813">
        <v>0</v>
      </c>
      <c r="G8813">
        <v>0</v>
      </c>
      <c r="H8813">
        <v>0</v>
      </c>
      <c r="L8813">
        <v>258.94213300000001</v>
      </c>
      <c r="R8813">
        <v>997.40674200000001</v>
      </c>
      <c r="S8813" t="s">
        <v>90</v>
      </c>
      <c r="T8813" s="297">
        <v>46311.754166666666</v>
      </c>
    </row>
    <row r="8814" spans="1:20" x14ac:dyDescent="0.35">
      <c r="A8814" t="s">
        <v>124</v>
      </c>
      <c r="B8814" t="s">
        <v>125</v>
      </c>
      <c r="C8814" t="s">
        <v>89</v>
      </c>
      <c r="D8814" s="29">
        <v>46435</v>
      </c>
      <c r="E8814">
        <v>0</v>
      </c>
      <c r="F8814">
        <v>0</v>
      </c>
      <c r="G8814">
        <v>0</v>
      </c>
      <c r="H8814">
        <v>0</v>
      </c>
      <c r="L8814">
        <v>258.94213300000001</v>
      </c>
      <c r="R8814">
        <v>997.40674200000001</v>
      </c>
      <c r="S8814" t="s">
        <v>90</v>
      </c>
      <c r="T8814" s="297">
        <v>46311.754166666666</v>
      </c>
    </row>
    <row r="8815" spans="1:20" x14ac:dyDescent="0.35">
      <c r="A8815" t="s">
        <v>124</v>
      </c>
      <c r="B8815" t="s">
        <v>125</v>
      </c>
      <c r="C8815" t="s">
        <v>89</v>
      </c>
      <c r="D8815" s="29">
        <v>46436</v>
      </c>
      <c r="E8815">
        <v>0</v>
      </c>
      <c r="F8815">
        <v>0</v>
      </c>
      <c r="G8815">
        <v>0</v>
      </c>
      <c r="H8815">
        <v>0</v>
      </c>
      <c r="L8815">
        <v>258.94213300000001</v>
      </c>
      <c r="R8815">
        <v>997.40674200000001</v>
      </c>
      <c r="S8815" t="s">
        <v>90</v>
      </c>
      <c r="T8815" s="297">
        <v>46311.754166666666</v>
      </c>
    </row>
    <row r="8816" spans="1:20" x14ac:dyDescent="0.35">
      <c r="A8816" t="s">
        <v>124</v>
      </c>
      <c r="B8816" t="s">
        <v>125</v>
      </c>
      <c r="C8816" t="s">
        <v>89</v>
      </c>
      <c r="D8816" s="29">
        <v>46437</v>
      </c>
      <c r="E8816">
        <v>0</v>
      </c>
      <c r="F8816">
        <v>0</v>
      </c>
      <c r="G8816">
        <v>0</v>
      </c>
      <c r="H8816">
        <v>0</v>
      </c>
      <c r="L8816">
        <v>258.94213300000001</v>
      </c>
      <c r="R8816">
        <v>997.40674200000001</v>
      </c>
      <c r="S8816" t="s">
        <v>90</v>
      </c>
      <c r="T8816" s="297">
        <v>46311.754166666666</v>
      </c>
    </row>
    <row r="8817" spans="1:20" x14ac:dyDescent="0.35">
      <c r="A8817" t="s">
        <v>124</v>
      </c>
      <c r="B8817" t="s">
        <v>125</v>
      </c>
      <c r="C8817" t="s">
        <v>89</v>
      </c>
      <c r="D8817" s="29">
        <v>46438</v>
      </c>
      <c r="E8817">
        <v>0</v>
      </c>
      <c r="F8817">
        <v>0</v>
      </c>
      <c r="G8817">
        <v>0</v>
      </c>
      <c r="H8817">
        <v>0</v>
      </c>
      <c r="L8817">
        <v>258.94213300000001</v>
      </c>
      <c r="R8817">
        <v>997.40674200000001</v>
      </c>
      <c r="S8817" t="s">
        <v>90</v>
      </c>
      <c r="T8817" s="297">
        <v>46311.754166666666</v>
      </c>
    </row>
    <row r="8818" spans="1:20" x14ac:dyDescent="0.35">
      <c r="A8818" t="s">
        <v>124</v>
      </c>
      <c r="B8818" t="s">
        <v>125</v>
      </c>
      <c r="C8818" t="s">
        <v>89</v>
      </c>
      <c r="D8818" s="29">
        <v>46439</v>
      </c>
      <c r="E8818">
        <v>0</v>
      </c>
      <c r="F8818">
        <v>0</v>
      </c>
      <c r="G8818">
        <v>0</v>
      </c>
      <c r="H8818">
        <v>0</v>
      </c>
      <c r="L8818">
        <v>258.94213300000001</v>
      </c>
      <c r="R8818">
        <v>997.40674200000001</v>
      </c>
      <c r="S8818" t="s">
        <v>90</v>
      </c>
      <c r="T8818" s="297">
        <v>46311.754166666666</v>
      </c>
    </row>
    <row r="8819" spans="1:20" x14ac:dyDescent="0.35">
      <c r="A8819" t="s">
        <v>124</v>
      </c>
      <c r="B8819" t="s">
        <v>125</v>
      </c>
      <c r="C8819" t="s">
        <v>89</v>
      </c>
      <c r="D8819" s="29">
        <v>46440</v>
      </c>
      <c r="E8819">
        <v>0</v>
      </c>
      <c r="F8819">
        <v>0</v>
      </c>
      <c r="G8819">
        <v>0</v>
      </c>
      <c r="H8819">
        <v>0</v>
      </c>
      <c r="L8819">
        <v>258.94213300000001</v>
      </c>
      <c r="R8819">
        <v>997.40674200000001</v>
      </c>
      <c r="S8819" t="s">
        <v>90</v>
      </c>
      <c r="T8819" s="297">
        <v>46311.754166666666</v>
      </c>
    </row>
    <row r="8820" spans="1:20" x14ac:dyDescent="0.35">
      <c r="A8820" t="s">
        <v>124</v>
      </c>
      <c r="B8820" t="s">
        <v>125</v>
      </c>
      <c r="C8820" t="s">
        <v>89</v>
      </c>
      <c r="D8820" s="29">
        <v>46441</v>
      </c>
      <c r="E8820">
        <v>0</v>
      </c>
      <c r="F8820">
        <v>0</v>
      </c>
      <c r="G8820">
        <v>0</v>
      </c>
      <c r="H8820">
        <v>0</v>
      </c>
      <c r="L8820">
        <v>258.94213300000001</v>
      </c>
      <c r="R8820">
        <v>997.40674200000001</v>
      </c>
      <c r="S8820" t="s">
        <v>90</v>
      </c>
      <c r="T8820" s="297">
        <v>46311.754166666666</v>
      </c>
    </row>
    <row r="8821" spans="1:20" x14ac:dyDescent="0.35">
      <c r="A8821" t="s">
        <v>124</v>
      </c>
      <c r="B8821" t="s">
        <v>125</v>
      </c>
      <c r="C8821" t="s">
        <v>89</v>
      </c>
      <c r="D8821" s="29">
        <v>46442</v>
      </c>
      <c r="E8821">
        <v>0</v>
      </c>
      <c r="F8821">
        <v>0</v>
      </c>
      <c r="G8821">
        <v>0</v>
      </c>
      <c r="H8821">
        <v>0</v>
      </c>
      <c r="L8821">
        <v>258.94213300000001</v>
      </c>
      <c r="R8821">
        <v>997.40674200000001</v>
      </c>
      <c r="S8821" t="s">
        <v>90</v>
      </c>
      <c r="T8821" s="297">
        <v>46311.754166666666</v>
      </c>
    </row>
    <row r="8822" spans="1:20" x14ac:dyDescent="0.35">
      <c r="A8822" t="s">
        <v>124</v>
      </c>
      <c r="B8822" t="s">
        <v>125</v>
      </c>
      <c r="C8822" t="s">
        <v>89</v>
      </c>
      <c r="D8822" s="29">
        <v>46443</v>
      </c>
      <c r="E8822">
        <v>0</v>
      </c>
      <c r="F8822">
        <v>0</v>
      </c>
      <c r="G8822">
        <v>0</v>
      </c>
      <c r="H8822">
        <v>0</v>
      </c>
      <c r="L8822">
        <v>258.94213300000001</v>
      </c>
      <c r="R8822">
        <v>997.40674200000001</v>
      </c>
      <c r="S8822" t="s">
        <v>90</v>
      </c>
      <c r="T8822" s="297">
        <v>46311.754166666666</v>
      </c>
    </row>
    <row r="8823" spans="1:20" x14ac:dyDescent="0.35">
      <c r="A8823" t="s">
        <v>124</v>
      </c>
      <c r="B8823" t="s">
        <v>125</v>
      </c>
      <c r="C8823" t="s">
        <v>89</v>
      </c>
      <c r="D8823" s="29">
        <v>46444</v>
      </c>
      <c r="E8823">
        <v>0</v>
      </c>
      <c r="F8823">
        <v>0</v>
      </c>
      <c r="G8823">
        <v>0</v>
      </c>
      <c r="H8823">
        <v>0</v>
      </c>
      <c r="L8823">
        <v>258.94213300000001</v>
      </c>
      <c r="R8823">
        <v>997.40674200000001</v>
      </c>
      <c r="S8823" t="s">
        <v>90</v>
      </c>
      <c r="T8823" s="297">
        <v>46311.754166666666</v>
      </c>
    </row>
    <row r="8824" spans="1:20" x14ac:dyDescent="0.35">
      <c r="A8824" t="s">
        <v>124</v>
      </c>
      <c r="B8824" t="s">
        <v>125</v>
      </c>
      <c r="C8824" t="s">
        <v>89</v>
      </c>
      <c r="D8824" s="29">
        <v>46445</v>
      </c>
      <c r="E8824">
        <v>0</v>
      </c>
      <c r="F8824">
        <v>0</v>
      </c>
      <c r="G8824">
        <v>0</v>
      </c>
      <c r="H8824">
        <v>0</v>
      </c>
      <c r="L8824">
        <v>258.94213300000001</v>
      </c>
      <c r="R8824">
        <v>997.40674200000001</v>
      </c>
      <c r="S8824" t="s">
        <v>90</v>
      </c>
      <c r="T8824" s="297">
        <v>46311.754166666666</v>
      </c>
    </row>
    <row r="8825" spans="1:20" x14ac:dyDescent="0.35">
      <c r="A8825" t="s">
        <v>124</v>
      </c>
      <c r="B8825" t="s">
        <v>125</v>
      </c>
      <c r="C8825" t="s">
        <v>89</v>
      </c>
      <c r="D8825" s="29">
        <v>46446</v>
      </c>
      <c r="E8825">
        <v>0</v>
      </c>
      <c r="F8825">
        <v>0</v>
      </c>
      <c r="G8825">
        <v>0</v>
      </c>
      <c r="H8825">
        <v>0</v>
      </c>
      <c r="L8825">
        <v>258.94213300000001</v>
      </c>
      <c r="R8825">
        <v>997.40674200000001</v>
      </c>
      <c r="S8825" t="s">
        <v>90</v>
      </c>
      <c r="T8825" s="297">
        <v>46311.754166666666</v>
      </c>
    </row>
    <row r="8826" spans="1:20" x14ac:dyDescent="0.35">
      <c r="A8826" t="s">
        <v>124</v>
      </c>
      <c r="B8826" t="s">
        <v>125</v>
      </c>
      <c r="C8826" t="s">
        <v>89</v>
      </c>
      <c r="D8826" s="29">
        <v>46447</v>
      </c>
      <c r="E8826">
        <v>0</v>
      </c>
      <c r="F8826">
        <v>0</v>
      </c>
      <c r="G8826">
        <v>0</v>
      </c>
      <c r="H8826">
        <v>0</v>
      </c>
      <c r="L8826">
        <v>258.94213300000001</v>
      </c>
      <c r="R8826">
        <v>997.40674200000001</v>
      </c>
      <c r="S8826" t="s">
        <v>90</v>
      </c>
      <c r="T8826" s="297">
        <v>46311.754166666666</v>
      </c>
    </row>
    <row r="8827" spans="1:20" x14ac:dyDescent="0.35">
      <c r="A8827" t="s">
        <v>124</v>
      </c>
      <c r="B8827" t="s">
        <v>125</v>
      </c>
      <c r="C8827" t="s">
        <v>89</v>
      </c>
      <c r="D8827" s="29">
        <v>46448</v>
      </c>
      <c r="E8827">
        <v>0</v>
      </c>
      <c r="F8827">
        <v>0</v>
      </c>
      <c r="G8827">
        <v>0</v>
      </c>
      <c r="H8827">
        <v>0</v>
      </c>
      <c r="L8827">
        <v>258.94213300000001</v>
      </c>
      <c r="R8827">
        <v>997.40674200000001</v>
      </c>
      <c r="S8827" t="s">
        <v>90</v>
      </c>
      <c r="T8827" s="297">
        <v>46311.754166666666</v>
      </c>
    </row>
    <row r="8828" spans="1:20" x14ac:dyDescent="0.35">
      <c r="A8828" t="s">
        <v>124</v>
      </c>
      <c r="B8828" t="s">
        <v>125</v>
      </c>
      <c r="C8828" t="s">
        <v>89</v>
      </c>
      <c r="D8828" s="29">
        <v>46449</v>
      </c>
      <c r="E8828">
        <v>0</v>
      </c>
      <c r="F8828">
        <v>0</v>
      </c>
      <c r="G8828">
        <v>0</v>
      </c>
      <c r="H8828">
        <v>0</v>
      </c>
      <c r="L8828">
        <v>258.94213300000001</v>
      </c>
      <c r="R8828">
        <v>997.40674200000001</v>
      </c>
      <c r="S8828" t="s">
        <v>90</v>
      </c>
      <c r="T8828" s="297">
        <v>46311.754166666666</v>
      </c>
    </row>
    <row r="8829" spans="1:20" x14ac:dyDescent="0.35">
      <c r="A8829" t="s">
        <v>124</v>
      </c>
      <c r="B8829" t="s">
        <v>125</v>
      </c>
      <c r="C8829" t="s">
        <v>89</v>
      </c>
      <c r="D8829" s="29">
        <v>46450</v>
      </c>
      <c r="E8829">
        <v>0</v>
      </c>
      <c r="F8829">
        <v>0</v>
      </c>
      <c r="G8829">
        <v>0</v>
      </c>
      <c r="H8829">
        <v>0</v>
      </c>
      <c r="L8829">
        <v>258.94213300000001</v>
      </c>
      <c r="R8829">
        <v>997.40674200000001</v>
      </c>
      <c r="S8829" t="s">
        <v>90</v>
      </c>
      <c r="T8829" s="297">
        <v>46311.754166666666</v>
      </c>
    </row>
    <row r="8830" spans="1:20" x14ac:dyDescent="0.35">
      <c r="A8830" t="s">
        <v>124</v>
      </c>
      <c r="B8830" t="s">
        <v>125</v>
      </c>
      <c r="C8830" t="s">
        <v>89</v>
      </c>
      <c r="D8830" s="29">
        <v>46451</v>
      </c>
      <c r="E8830">
        <v>0</v>
      </c>
      <c r="F8830">
        <v>0</v>
      </c>
      <c r="G8830">
        <v>0</v>
      </c>
      <c r="H8830">
        <v>0</v>
      </c>
      <c r="L8830">
        <v>258.94213300000001</v>
      </c>
      <c r="R8830">
        <v>997.40674200000001</v>
      </c>
      <c r="S8830" t="s">
        <v>90</v>
      </c>
      <c r="T8830" s="297">
        <v>46311.754166666666</v>
      </c>
    </row>
    <row r="8831" spans="1:20" x14ac:dyDescent="0.35">
      <c r="A8831" t="s">
        <v>124</v>
      </c>
      <c r="B8831" t="s">
        <v>125</v>
      </c>
      <c r="C8831" t="s">
        <v>89</v>
      </c>
      <c r="D8831" s="29">
        <v>46452</v>
      </c>
      <c r="E8831">
        <v>0</v>
      </c>
      <c r="F8831">
        <v>0</v>
      </c>
      <c r="G8831">
        <v>0</v>
      </c>
      <c r="H8831">
        <v>0</v>
      </c>
      <c r="L8831">
        <v>258.94213300000001</v>
      </c>
      <c r="R8831">
        <v>997.40674200000001</v>
      </c>
      <c r="S8831" t="s">
        <v>90</v>
      </c>
      <c r="T8831" s="297">
        <v>46311.754166666666</v>
      </c>
    </row>
    <row r="8832" spans="1:20" x14ac:dyDescent="0.35">
      <c r="A8832" t="s">
        <v>124</v>
      </c>
      <c r="B8832" t="s">
        <v>125</v>
      </c>
      <c r="C8832" t="s">
        <v>89</v>
      </c>
      <c r="D8832" s="29">
        <v>46453</v>
      </c>
      <c r="E8832">
        <v>0</v>
      </c>
      <c r="F8832">
        <v>0</v>
      </c>
      <c r="G8832">
        <v>0</v>
      </c>
      <c r="H8832">
        <v>0</v>
      </c>
      <c r="L8832">
        <v>258.94213300000001</v>
      </c>
      <c r="R8832">
        <v>997.40674200000001</v>
      </c>
      <c r="S8832" t="s">
        <v>90</v>
      </c>
      <c r="T8832" s="297">
        <v>46311.754166666666</v>
      </c>
    </row>
    <row r="8833" spans="1:20" x14ac:dyDescent="0.35">
      <c r="A8833" t="s">
        <v>124</v>
      </c>
      <c r="B8833" t="s">
        <v>125</v>
      </c>
      <c r="C8833" t="s">
        <v>89</v>
      </c>
      <c r="D8833" s="29">
        <v>46454</v>
      </c>
      <c r="E8833">
        <v>0</v>
      </c>
      <c r="F8833">
        <v>0</v>
      </c>
      <c r="G8833">
        <v>0</v>
      </c>
      <c r="H8833">
        <v>0</v>
      </c>
      <c r="L8833">
        <v>258.94213300000001</v>
      </c>
      <c r="R8833">
        <v>997.40674200000001</v>
      </c>
      <c r="S8833" t="s">
        <v>90</v>
      </c>
      <c r="T8833" s="297">
        <v>46311.754166666666</v>
      </c>
    </row>
    <row r="8834" spans="1:20" x14ac:dyDescent="0.35">
      <c r="A8834" t="s">
        <v>124</v>
      </c>
      <c r="B8834" t="s">
        <v>125</v>
      </c>
      <c r="C8834" t="s">
        <v>89</v>
      </c>
      <c r="D8834" s="29">
        <v>46455</v>
      </c>
      <c r="E8834">
        <v>0</v>
      </c>
      <c r="F8834">
        <v>0</v>
      </c>
      <c r="G8834">
        <v>0</v>
      </c>
      <c r="H8834">
        <v>0</v>
      </c>
      <c r="L8834">
        <v>258.94213300000001</v>
      </c>
      <c r="R8834">
        <v>997.40674200000001</v>
      </c>
      <c r="S8834" t="s">
        <v>90</v>
      </c>
      <c r="T8834" s="297">
        <v>46311.754166666666</v>
      </c>
    </row>
    <row r="8835" spans="1:20" x14ac:dyDescent="0.35">
      <c r="A8835" t="s">
        <v>124</v>
      </c>
      <c r="B8835" t="s">
        <v>125</v>
      </c>
      <c r="C8835" t="s">
        <v>89</v>
      </c>
      <c r="D8835" s="29">
        <v>46456</v>
      </c>
      <c r="E8835">
        <v>0</v>
      </c>
      <c r="F8835">
        <v>0</v>
      </c>
      <c r="G8835">
        <v>0</v>
      </c>
      <c r="H8835">
        <v>0</v>
      </c>
      <c r="L8835">
        <v>258.94213300000001</v>
      </c>
      <c r="R8835">
        <v>997.40674200000001</v>
      </c>
      <c r="S8835" t="s">
        <v>90</v>
      </c>
      <c r="T8835" s="297">
        <v>46311.754166666666</v>
      </c>
    </row>
    <row r="8836" spans="1:20" x14ac:dyDescent="0.35">
      <c r="A8836" t="s">
        <v>124</v>
      </c>
      <c r="B8836" t="s">
        <v>125</v>
      </c>
      <c r="C8836" t="s">
        <v>89</v>
      </c>
      <c r="D8836" s="29">
        <v>46457</v>
      </c>
      <c r="E8836">
        <v>0</v>
      </c>
      <c r="F8836">
        <v>0</v>
      </c>
      <c r="G8836">
        <v>0</v>
      </c>
      <c r="H8836">
        <v>0</v>
      </c>
      <c r="L8836">
        <v>258.94213300000001</v>
      </c>
      <c r="R8836">
        <v>997.40674200000001</v>
      </c>
      <c r="S8836" t="s">
        <v>90</v>
      </c>
      <c r="T8836" s="297">
        <v>46311.754166666666</v>
      </c>
    </row>
    <row r="8837" spans="1:20" x14ac:dyDescent="0.35">
      <c r="A8837" t="s">
        <v>124</v>
      </c>
      <c r="B8837" t="s">
        <v>125</v>
      </c>
      <c r="C8837" t="s">
        <v>89</v>
      </c>
      <c r="D8837" s="29">
        <v>46458</v>
      </c>
      <c r="E8837">
        <v>0</v>
      </c>
      <c r="F8837">
        <v>0</v>
      </c>
      <c r="G8837">
        <v>0</v>
      </c>
      <c r="H8837">
        <v>0</v>
      </c>
      <c r="L8837">
        <v>258.94213300000001</v>
      </c>
      <c r="R8837">
        <v>997.40674200000001</v>
      </c>
      <c r="S8837" t="s">
        <v>90</v>
      </c>
      <c r="T8837" s="297">
        <v>46311.754166666666</v>
      </c>
    </row>
    <row r="8838" spans="1:20" x14ac:dyDescent="0.35">
      <c r="A8838" t="s">
        <v>124</v>
      </c>
      <c r="B8838" t="s">
        <v>125</v>
      </c>
      <c r="C8838" t="s">
        <v>89</v>
      </c>
      <c r="D8838" s="29">
        <v>46459</v>
      </c>
      <c r="E8838">
        <v>0</v>
      </c>
      <c r="F8838">
        <v>0</v>
      </c>
      <c r="G8838">
        <v>0</v>
      </c>
      <c r="H8838">
        <v>0</v>
      </c>
      <c r="L8838">
        <v>258.94213300000001</v>
      </c>
      <c r="R8838">
        <v>997.40674200000001</v>
      </c>
      <c r="S8838" t="s">
        <v>90</v>
      </c>
      <c r="T8838" s="297">
        <v>46311.754166666666</v>
      </c>
    </row>
    <row r="8839" spans="1:20" x14ac:dyDescent="0.35">
      <c r="A8839" t="s">
        <v>124</v>
      </c>
      <c r="B8839" t="s">
        <v>125</v>
      </c>
      <c r="C8839" t="s">
        <v>89</v>
      </c>
      <c r="D8839" s="29">
        <v>46460</v>
      </c>
      <c r="E8839">
        <v>0</v>
      </c>
      <c r="F8839">
        <v>0</v>
      </c>
      <c r="G8839">
        <v>0</v>
      </c>
      <c r="H8839">
        <v>0</v>
      </c>
      <c r="L8839">
        <v>258.94213300000001</v>
      </c>
      <c r="R8839">
        <v>997.40674200000001</v>
      </c>
      <c r="S8839" t="s">
        <v>90</v>
      </c>
      <c r="T8839" s="297">
        <v>46311.754166666666</v>
      </c>
    </row>
    <row r="8840" spans="1:20" x14ac:dyDescent="0.35">
      <c r="A8840" t="s">
        <v>124</v>
      </c>
      <c r="B8840" t="s">
        <v>125</v>
      </c>
      <c r="C8840" t="s">
        <v>89</v>
      </c>
      <c r="D8840" s="29">
        <v>46461</v>
      </c>
      <c r="E8840">
        <v>0</v>
      </c>
      <c r="F8840">
        <v>0</v>
      </c>
      <c r="G8840">
        <v>0</v>
      </c>
      <c r="H8840">
        <v>0</v>
      </c>
      <c r="L8840">
        <v>258.94213300000001</v>
      </c>
      <c r="R8840">
        <v>997.40674200000001</v>
      </c>
      <c r="S8840" t="s">
        <v>90</v>
      </c>
      <c r="T8840" s="297">
        <v>46311.754166666666</v>
      </c>
    </row>
    <row r="8841" spans="1:20" x14ac:dyDescent="0.35">
      <c r="A8841" t="s">
        <v>124</v>
      </c>
      <c r="B8841" t="s">
        <v>125</v>
      </c>
      <c r="C8841" t="s">
        <v>89</v>
      </c>
      <c r="D8841" s="29">
        <v>46462</v>
      </c>
      <c r="E8841">
        <v>0</v>
      </c>
      <c r="F8841">
        <v>0</v>
      </c>
      <c r="G8841">
        <v>0</v>
      </c>
      <c r="H8841">
        <v>0</v>
      </c>
      <c r="L8841">
        <v>258.94213300000001</v>
      </c>
      <c r="R8841">
        <v>997.40674200000001</v>
      </c>
      <c r="S8841" t="s">
        <v>90</v>
      </c>
      <c r="T8841" s="297">
        <v>46311.754166666666</v>
      </c>
    </row>
    <row r="8842" spans="1:20" x14ac:dyDescent="0.35">
      <c r="A8842" t="s">
        <v>124</v>
      </c>
      <c r="B8842" t="s">
        <v>125</v>
      </c>
      <c r="C8842" t="s">
        <v>89</v>
      </c>
      <c r="D8842" s="29">
        <v>46463</v>
      </c>
      <c r="E8842">
        <v>0</v>
      </c>
      <c r="F8842">
        <v>0</v>
      </c>
      <c r="G8842">
        <v>0</v>
      </c>
      <c r="H8842">
        <v>0</v>
      </c>
      <c r="L8842">
        <v>258.94213300000001</v>
      </c>
      <c r="R8842">
        <v>997.40674200000001</v>
      </c>
      <c r="S8842" t="s">
        <v>90</v>
      </c>
      <c r="T8842" s="297">
        <v>46311.754166666666</v>
      </c>
    </row>
    <row r="8843" spans="1:20" x14ac:dyDescent="0.35">
      <c r="A8843" t="s">
        <v>124</v>
      </c>
      <c r="B8843" t="s">
        <v>125</v>
      </c>
      <c r="C8843" t="s">
        <v>89</v>
      </c>
      <c r="D8843" s="29">
        <v>46464</v>
      </c>
      <c r="E8843">
        <v>0</v>
      </c>
      <c r="F8843">
        <v>0</v>
      </c>
      <c r="G8843">
        <v>0</v>
      </c>
      <c r="H8843">
        <v>0</v>
      </c>
      <c r="L8843">
        <v>258.94213300000001</v>
      </c>
      <c r="R8843">
        <v>997.40674200000001</v>
      </c>
      <c r="S8843" t="s">
        <v>90</v>
      </c>
      <c r="T8843" s="297">
        <v>46311.754166666666</v>
      </c>
    </row>
    <row r="8844" spans="1:20" x14ac:dyDescent="0.35">
      <c r="A8844" t="s">
        <v>124</v>
      </c>
      <c r="B8844" t="s">
        <v>125</v>
      </c>
      <c r="C8844" t="s">
        <v>89</v>
      </c>
      <c r="D8844" s="29">
        <v>46465</v>
      </c>
      <c r="E8844">
        <v>0</v>
      </c>
      <c r="F8844">
        <v>0</v>
      </c>
      <c r="G8844">
        <v>0</v>
      </c>
      <c r="H8844">
        <v>0</v>
      </c>
      <c r="L8844">
        <v>258.94213300000001</v>
      </c>
      <c r="R8844">
        <v>997.40674200000001</v>
      </c>
      <c r="S8844" t="s">
        <v>90</v>
      </c>
      <c r="T8844" s="297">
        <v>46311.754166666666</v>
      </c>
    </row>
    <row r="8845" spans="1:20" x14ac:dyDescent="0.35">
      <c r="A8845" t="s">
        <v>124</v>
      </c>
      <c r="B8845" t="s">
        <v>125</v>
      </c>
      <c r="C8845" t="s">
        <v>89</v>
      </c>
      <c r="D8845" s="29">
        <v>46466</v>
      </c>
      <c r="E8845">
        <v>0</v>
      </c>
      <c r="F8845">
        <v>0</v>
      </c>
      <c r="G8845">
        <v>0</v>
      </c>
      <c r="H8845">
        <v>0</v>
      </c>
      <c r="L8845">
        <v>258.94213300000001</v>
      </c>
      <c r="R8845">
        <v>997.40674200000001</v>
      </c>
      <c r="S8845" t="s">
        <v>90</v>
      </c>
      <c r="T8845" s="297">
        <v>46311.754166666666</v>
      </c>
    </row>
    <row r="8846" spans="1:20" x14ac:dyDescent="0.35">
      <c r="A8846" t="s">
        <v>124</v>
      </c>
      <c r="B8846" t="s">
        <v>125</v>
      </c>
      <c r="C8846" t="s">
        <v>89</v>
      </c>
      <c r="D8846" s="29">
        <v>46467</v>
      </c>
      <c r="E8846">
        <v>0</v>
      </c>
      <c r="F8846">
        <v>0</v>
      </c>
      <c r="G8846">
        <v>0</v>
      </c>
      <c r="H8846">
        <v>0</v>
      </c>
      <c r="L8846">
        <v>258.94213300000001</v>
      </c>
      <c r="R8846">
        <v>997.40674200000001</v>
      </c>
      <c r="S8846" t="s">
        <v>90</v>
      </c>
      <c r="T8846" s="297">
        <v>46311.754166666666</v>
      </c>
    </row>
    <row r="8847" spans="1:20" x14ac:dyDescent="0.35">
      <c r="A8847" t="s">
        <v>124</v>
      </c>
      <c r="B8847" t="s">
        <v>125</v>
      </c>
      <c r="C8847" t="s">
        <v>89</v>
      </c>
      <c r="D8847" s="29">
        <v>46468</v>
      </c>
      <c r="E8847">
        <v>0</v>
      </c>
      <c r="F8847">
        <v>0</v>
      </c>
      <c r="G8847">
        <v>0</v>
      </c>
      <c r="H8847">
        <v>0</v>
      </c>
      <c r="L8847">
        <v>258.94213300000001</v>
      </c>
      <c r="R8847">
        <v>997.40674200000001</v>
      </c>
      <c r="S8847" t="s">
        <v>90</v>
      </c>
      <c r="T8847" s="297">
        <v>46311.754166666666</v>
      </c>
    </row>
    <row r="8848" spans="1:20" x14ac:dyDescent="0.35">
      <c r="A8848" t="s">
        <v>124</v>
      </c>
      <c r="B8848" t="s">
        <v>125</v>
      </c>
      <c r="C8848" t="s">
        <v>89</v>
      </c>
      <c r="D8848" s="29">
        <v>46469</v>
      </c>
      <c r="E8848">
        <v>0</v>
      </c>
      <c r="F8848">
        <v>0</v>
      </c>
      <c r="G8848">
        <v>0</v>
      </c>
      <c r="H8848">
        <v>0</v>
      </c>
      <c r="L8848">
        <v>258.94213300000001</v>
      </c>
      <c r="R8848">
        <v>997.40674200000001</v>
      </c>
      <c r="S8848" t="s">
        <v>90</v>
      </c>
      <c r="T8848" s="297">
        <v>46311.754166666666</v>
      </c>
    </row>
    <row r="8849" spans="1:20" x14ac:dyDescent="0.35">
      <c r="A8849" t="s">
        <v>124</v>
      </c>
      <c r="B8849" t="s">
        <v>125</v>
      </c>
      <c r="C8849" t="s">
        <v>89</v>
      </c>
      <c r="D8849" s="29">
        <v>46470</v>
      </c>
      <c r="E8849">
        <v>0</v>
      </c>
      <c r="F8849">
        <v>0</v>
      </c>
      <c r="G8849">
        <v>0</v>
      </c>
      <c r="H8849">
        <v>0</v>
      </c>
      <c r="L8849">
        <v>258.94213300000001</v>
      </c>
      <c r="R8849">
        <v>997.40674200000001</v>
      </c>
      <c r="S8849" t="s">
        <v>90</v>
      </c>
      <c r="T8849" s="297">
        <v>46311.754166666666</v>
      </c>
    </row>
    <row r="8850" spans="1:20" x14ac:dyDescent="0.35">
      <c r="A8850" t="s">
        <v>124</v>
      </c>
      <c r="B8850" t="s">
        <v>125</v>
      </c>
      <c r="C8850" t="s">
        <v>89</v>
      </c>
      <c r="D8850" s="29">
        <v>46471</v>
      </c>
      <c r="E8850">
        <v>0</v>
      </c>
      <c r="F8850">
        <v>0</v>
      </c>
      <c r="G8850">
        <v>0</v>
      </c>
      <c r="H8850">
        <v>0</v>
      </c>
      <c r="L8850">
        <v>258.94213300000001</v>
      </c>
      <c r="R8850">
        <v>997.40674200000001</v>
      </c>
      <c r="S8850" t="s">
        <v>90</v>
      </c>
      <c r="T8850" s="297">
        <v>46311.754166666666</v>
      </c>
    </row>
    <row r="8851" spans="1:20" x14ac:dyDescent="0.35">
      <c r="A8851" t="s">
        <v>124</v>
      </c>
      <c r="B8851" t="s">
        <v>125</v>
      </c>
      <c r="C8851" t="s">
        <v>89</v>
      </c>
      <c r="D8851" s="29">
        <v>46472</v>
      </c>
      <c r="E8851">
        <v>0</v>
      </c>
      <c r="F8851">
        <v>0</v>
      </c>
      <c r="G8851">
        <v>0</v>
      </c>
      <c r="H8851">
        <v>0</v>
      </c>
      <c r="L8851">
        <v>258.94213300000001</v>
      </c>
      <c r="R8851">
        <v>997.40674200000001</v>
      </c>
      <c r="S8851" t="s">
        <v>90</v>
      </c>
      <c r="T8851" s="297">
        <v>46311.754166666666</v>
      </c>
    </row>
    <row r="8852" spans="1:20" x14ac:dyDescent="0.35">
      <c r="A8852" t="s">
        <v>124</v>
      </c>
      <c r="B8852" t="s">
        <v>125</v>
      </c>
      <c r="C8852" t="s">
        <v>89</v>
      </c>
      <c r="D8852" s="29">
        <v>46473</v>
      </c>
      <c r="E8852">
        <v>0</v>
      </c>
      <c r="F8852">
        <v>0</v>
      </c>
      <c r="G8852">
        <v>0</v>
      </c>
      <c r="H8852">
        <v>0</v>
      </c>
      <c r="L8852">
        <v>258.94213300000001</v>
      </c>
      <c r="R8852">
        <v>997.40674200000001</v>
      </c>
      <c r="S8852" t="s">
        <v>90</v>
      </c>
      <c r="T8852" s="297">
        <v>46311.754166666666</v>
      </c>
    </row>
    <row r="8853" spans="1:20" x14ac:dyDescent="0.35">
      <c r="A8853" t="s">
        <v>124</v>
      </c>
      <c r="B8853" t="s">
        <v>125</v>
      </c>
      <c r="C8853" t="s">
        <v>89</v>
      </c>
      <c r="D8853" s="29">
        <v>46474</v>
      </c>
      <c r="E8853">
        <v>0</v>
      </c>
      <c r="F8853">
        <v>0</v>
      </c>
      <c r="G8853">
        <v>0</v>
      </c>
      <c r="H8853">
        <v>0</v>
      </c>
      <c r="L8853">
        <v>258.94213300000001</v>
      </c>
      <c r="R8853">
        <v>997.40674200000001</v>
      </c>
      <c r="S8853" t="s">
        <v>90</v>
      </c>
      <c r="T8853" s="297">
        <v>46311.754166666666</v>
      </c>
    </row>
    <row r="8854" spans="1:20" x14ac:dyDescent="0.35">
      <c r="A8854" t="s">
        <v>124</v>
      </c>
      <c r="B8854" t="s">
        <v>125</v>
      </c>
      <c r="C8854" t="s">
        <v>89</v>
      </c>
      <c r="D8854" s="29">
        <v>46475</v>
      </c>
      <c r="E8854">
        <v>0</v>
      </c>
      <c r="F8854">
        <v>0</v>
      </c>
      <c r="G8854">
        <v>0</v>
      </c>
      <c r="H8854">
        <v>0</v>
      </c>
      <c r="L8854">
        <v>258.94213300000001</v>
      </c>
      <c r="R8854">
        <v>997.40674200000001</v>
      </c>
      <c r="S8854" t="s">
        <v>90</v>
      </c>
      <c r="T8854" s="297">
        <v>46311.754166666666</v>
      </c>
    </row>
    <row r="8855" spans="1:20" x14ac:dyDescent="0.35">
      <c r="A8855" t="s">
        <v>124</v>
      </c>
      <c r="B8855" t="s">
        <v>125</v>
      </c>
      <c r="C8855" t="s">
        <v>89</v>
      </c>
      <c r="D8855" s="29">
        <v>46476</v>
      </c>
      <c r="E8855">
        <v>0</v>
      </c>
      <c r="F8855">
        <v>0</v>
      </c>
      <c r="G8855">
        <v>0</v>
      </c>
      <c r="H8855">
        <v>0</v>
      </c>
      <c r="L8855">
        <v>258.94213300000001</v>
      </c>
      <c r="R8855">
        <v>997.40674200000001</v>
      </c>
      <c r="S8855" t="s">
        <v>90</v>
      </c>
      <c r="T8855" s="297">
        <v>46311.754166666666</v>
      </c>
    </row>
    <row r="8856" spans="1:20" x14ac:dyDescent="0.35">
      <c r="A8856" t="s">
        <v>124</v>
      </c>
      <c r="B8856" t="s">
        <v>125</v>
      </c>
      <c r="C8856" t="s">
        <v>89</v>
      </c>
      <c r="D8856" s="29">
        <v>46477</v>
      </c>
      <c r="E8856">
        <v>0</v>
      </c>
      <c r="F8856">
        <v>0</v>
      </c>
      <c r="G8856">
        <v>0</v>
      </c>
      <c r="H8856">
        <v>0</v>
      </c>
      <c r="L8856">
        <v>258.94213300000001</v>
      </c>
      <c r="R8856">
        <v>997.40674200000001</v>
      </c>
      <c r="S8856" t="s">
        <v>90</v>
      </c>
      <c r="T8856" s="297">
        <v>46311.754166666666</v>
      </c>
    </row>
    <row r="8857" spans="1:20" x14ac:dyDescent="0.35">
      <c r="A8857" t="s">
        <v>124</v>
      </c>
      <c r="B8857" t="s">
        <v>125</v>
      </c>
      <c r="C8857" t="s">
        <v>89</v>
      </c>
      <c r="D8857" s="29">
        <v>46478</v>
      </c>
      <c r="E8857">
        <v>0</v>
      </c>
      <c r="F8857">
        <v>0</v>
      </c>
      <c r="G8857">
        <v>0</v>
      </c>
      <c r="H8857">
        <v>0</v>
      </c>
      <c r="L8857">
        <v>400.95751000000001</v>
      </c>
      <c r="R8857">
        <v>997.40674200000001</v>
      </c>
      <c r="S8857" t="s">
        <v>90</v>
      </c>
      <c r="T8857" s="297">
        <v>46311.754166666666</v>
      </c>
    </row>
    <row r="8858" spans="1:20" x14ac:dyDescent="0.35">
      <c r="A8858" t="s">
        <v>124</v>
      </c>
      <c r="B8858" t="s">
        <v>125</v>
      </c>
      <c r="C8858" t="s">
        <v>89</v>
      </c>
      <c r="D8858" s="29">
        <v>46479</v>
      </c>
      <c r="E8858">
        <v>0</v>
      </c>
      <c r="F8858">
        <v>0</v>
      </c>
      <c r="G8858">
        <v>0</v>
      </c>
      <c r="H8858">
        <v>0</v>
      </c>
      <c r="L8858">
        <v>400.95751000000001</v>
      </c>
      <c r="R8858">
        <v>997.40674200000001</v>
      </c>
      <c r="S8858" t="s">
        <v>90</v>
      </c>
      <c r="T8858" s="297">
        <v>46311.754166666666</v>
      </c>
    </row>
    <row r="8859" spans="1:20" x14ac:dyDescent="0.35">
      <c r="A8859" t="s">
        <v>124</v>
      </c>
      <c r="B8859" t="s">
        <v>125</v>
      </c>
      <c r="C8859" t="s">
        <v>89</v>
      </c>
      <c r="D8859" s="29">
        <v>46480</v>
      </c>
      <c r="E8859">
        <v>0</v>
      </c>
      <c r="F8859">
        <v>0</v>
      </c>
      <c r="G8859">
        <v>0</v>
      </c>
      <c r="H8859">
        <v>0</v>
      </c>
      <c r="L8859">
        <v>400.95751000000001</v>
      </c>
      <c r="R8859">
        <v>997.40674200000001</v>
      </c>
      <c r="S8859" t="s">
        <v>90</v>
      </c>
      <c r="T8859" s="297">
        <v>46311.754166666666</v>
      </c>
    </row>
    <row r="8860" spans="1:20" x14ac:dyDescent="0.35">
      <c r="A8860" t="s">
        <v>124</v>
      </c>
      <c r="B8860" t="s">
        <v>125</v>
      </c>
      <c r="C8860" t="s">
        <v>89</v>
      </c>
      <c r="D8860" s="29">
        <v>46481</v>
      </c>
      <c r="E8860">
        <v>0</v>
      </c>
      <c r="F8860">
        <v>0</v>
      </c>
      <c r="G8860">
        <v>0</v>
      </c>
      <c r="H8860">
        <v>0</v>
      </c>
      <c r="L8860">
        <v>400.95751000000001</v>
      </c>
      <c r="R8860">
        <v>997.40674200000001</v>
      </c>
      <c r="S8860" t="s">
        <v>90</v>
      </c>
      <c r="T8860" s="297">
        <v>46311.754166666666</v>
      </c>
    </row>
    <row r="8861" spans="1:20" x14ac:dyDescent="0.35">
      <c r="A8861" t="s">
        <v>124</v>
      </c>
      <c r="B8861" t="s">
        <v>125</v>
      </c>
      <c r="C8861" t="s">
        <v>89</v>
      </c>
      <c r="D8861" s="29">
        <v>46482</v>
      </c>
      <c r="E8861">
        <v>0</v>
      </c>
      <c r="F8861">
        <v>0</v>
      </c>
      <c r="G8861">
        <v>0</v>
      </c>
      <c r="H8861">
        <v>0</v>
      </c>
      <c r="L8861">
        <v>400.95751000000001</v>
      </c>
      <c r="R8861">
        <v>997.40674200000001</v>
      </c>
      <c r="S8861" t="s">
        <v>90</v>
      </c>
      <c r="T8861" s="297">
        <v>46311.754166666666</v>
      </c>
    </row>
    <row r="8862" spans="1:20" x14ac:dyDescent="0.35">
      <c r="A8862" t="s">
        <v>124</v>
      </c>
      <c r="B8862" t="s">
        <v>125</v>
      </c>
      <c r="C8862" t="s">
        <v>89</v>
      </c>
      <c r="D8862" s="29">
        <v>46483</v>
      </c>
      <c r="E8862">
        <v>0</v>
      </c>
      <c r="F8862">
        <v>0</v>
      </c>
      <c r="G8862">
        <v>0</v>
      </c>
      <c r="H8862">
        <v>0</v>
      </c>
      <c r="L8862">
        <v>400.95751000000001</v>
      </c>
      <c r="R8862">
        <v>997.40674200000001</v>
      </c>
      <c r="S8862" t="s">
        <v>90</v>
      </c>
      <c r="T8862" s="297">
        <v>46311.754166666666</v>
      </c>
    </row>
    <row r="8863" spans="1:20" x14ac:dyDescent="0.35">
      <c r="A8863" t="s">
        <v>124</v>
      </c>
      <c r="B8863" t="s">
        <v>125</v>
      </c>
      <c r="C8863" t="s">
        <v>89</v>
      </c>
      <c r="D8863" s="29">
        <v>46484</v>
      </c>
      <c r="E8863">
        <v>0</v>
      </c>
      <c r="F8863">
        <v>0</v>
      </c>
      <c r="G8863">
        <v>0</v>
      </c>
      <c r="H8863">
        <v>0</v>
      </c>
      <c r="L8863">
        <v>400.95751000000001</v>
      </c>
      <c r="R8863">
        <v>997.40674200000001</v>
      </c>
      <c r="S8863" t="s">
        <v>90</v>
      </c>
      <c r="T8863" s="297">
        <v>46311.754166666666</v>
      </c>
    </row>
    <row r="8864" spans="1:20" x14ac:dyDescent="0.35">
      <c r="A8864" t="s">
        <v>124</v>
      </c>
      <c r="B8864" t="s">
        <v>125</v>
      </c>
      <c r="C8864" t="s">
        <v>89</v>
      </c>
      <c r="D8864" s="29">
        <v>46485</v>
      </c>
      <c r="E8864">
        <v>0</v>
      </c>
      <c r="F8864">
        <v>0</v>
      </c>
      <c r="G8864">
        <v>0</v>
      </c>
      <c r="H8864">
        <v>0</v>
      </c>
      <c r="L8864">
        <v>400.95751000000001</v>
      </c>
      <c r="R8864">
        <v>997.40674200000001</v>
      </c>
      <c r="S8864" t="s">
        <v>90</v>
      </c>
      <c r="T8864" s="297">
        <v>46311.754166666666</v>
      </c>
    </row>
    <row r="8865" spans="1:20" x14ac:dyDescent="0.35">
      <c r="A8865" t="s">
        <v>124</v>
      </c>
      <c r="B8865" t="s">
        <v>125</v>
      </c>
      <c r="C8865" t="s">
        <v>89</v>
      </c>
      <c r="D8865" s="29">
        <v>46486</v>
      </c>
      <c r="E8865">
        <v>0</v>
      </c>
      <c r="F8865">
        <v>0</v>
      </c>
      <c r="G8865">
        <v>0</v>
      </c>
      <c r="H8865">
        <v>0</v>
      </c>
      <c r="L8865">
        <v>400.95751000000001</v>
      </c>
      <c r="R8865">
        <v>997.40674200000001</v>
      </c>
      <c r="S8865" t="s">
        <v>90</v>
      </c>
      <c r="T8865" s="297">
        <v>46311.754166666666</v>
      </c>
    </row>
    <row r="8866" spans="1:20" x14ac:dyDescent="0.35">
      <c r="A8866" t="s">
        <v>124</v>
      </c>
      <c r="B8866" t="s">
        <v>125</v>
      </c>
      <c r="C8866" t="s">
        <v>89</v>
      </c>
      <c r="D8866" s="29">
        <v>46487</v>
      </c>
      <c r="E8866">
        <v>0</v>
      </c>
      <c r="F8866">
        <v>0</v>
      </c>
      <c r="G8866">
        <v>0</v>
      </c>
      <c r="H8866">
        <v>0</v>
      </c>
      <c r="L8866">
        <v>400.95751000000001</v>
      </c>
      <c r="R8866">
        <v>997.40674200000001</v>
      </c>
      <c r="S8866" t="s">
        <v>90</v>
      </c>
      <c r="T8866" s="297">
        <v>46311.754166666666</v>
      </c>
    </row>
    <row r="8867" spans="1:20" x14ac:dyDescent="0.35">
      <c r="A8867" t="s">
        <v>124</v>
      </c>
      <c r="B8867" t="s">
        <v>125</v>
      </c>
      <c r="C8867" t="s">
        <v>89</v>
      </c>
      <c r="D8867" s="29">
        <v>46488</v>
      </c>
      <c r="E8867">
        <v>0</v>
      </c>
      <c r="F8867">
        <v>0</v>
      </c>
      <c r="G8867">
        <v>0</v>
      </c>
      <c r="H8867">
        <v>0</v>
      </c>
      <c r="L8867">
        <v>400.95751000000001</v>
      </c>
      <c r="R8867">
        <v>997.40674200000001</v>
      </c>
      <c r="S8867" t="s">
        <v>90</v>
      </c>
      <c r="T8867" s="297">
        <v>46311.754166666666</v>
      </c>
    </row>
    <row r="8868" spans="1:20" x14ac:dyDescent="0.35">
      <c r="A8868" t="s">
        <v>124</v>
      </c>
      <c r="B8868" t="s">
        <v>125</v>
      </c>
      <c r="C8868" t="s">
        <v>89</v>
      </c>
      <c r="D8868" s="29">
        <v>46489</v>
      </c>
      <c r="E8868">
        <v>0</v>
      </c>
      <c r="F8868">
        <v>0</v>
      </c>
      <c r="G8868">
        <v>0</v>
      </c>
      <c r="H8868">
        <v>0</v>
      </c>
      <c r="L8868">
        <v>400.95751000000001</v>
      </c>
      <c r="R8868">
        <v>997.40674200000001</v>
      </c>
      <c r="S8868" t="s">
        <v>90</v>
      </c>
      <c r="T8868" s="297">
        <v>46311.754166666666</v>
      </c>
    </row>
    <row r="8869" spans="1:20" x14ac:dyDescent="0.35">
      <c r="A8869" t="s">
        <v>124</v>
      </c>
      <c r="B8869" t="s">
        <v>125</v>
      </c>
      <c r="C8869" t="s">
        <v>89</v>
      </c>
      <c r="D8869" s="29">
        <v>46490</v>
      </c>
      <c r="E8869">
        <v>0</v>
      </c>
      <c r="F8869">
        <v>0</v>
      </c>
      <c r="G8869">
        <v>0</v>
      </c>
      <c r="H8869">
        <v>0</v>
      </c>
      <c r="L8869">
        <v>400.95751000000001</v>
      </c>
      <c r="R8869">
        <v>997.40674200000001</v>
      </c>
      <c r="S8869" t="s">
        <v>90</v>
      </c>
      <c r="T8869" s="297">
        <v>46311.754166666666</v>
      </c>
    </row>
    <row r="8870" spans="1:20" x14ac:dyDescent="0.35">
      <c r="A8870" t="s">
        <v>124</v>
      </c>
      <c r="B8870" t="s">
        <v>125</v>
      </c>
      <c r="C8870" t="s">
        <v>89</v>
      </c>
      <c r="D8870" s="29">
        <v>46491</v>
      </c>
      <c r="E8870">
        <v>0</v>
      </c>
      <c r="F8870">
        <v>0</v>
      </c>
      <c r="G8870">
        <v>0</v>
      </c>
      <c r="H8870">
        <v>0</v>
      </c>
      <c r="L8870">
        <v>400.95751000000001</v>
      </c>
      <c r="R8870">
        <v>997.40674200000001</v>
      </c>
      <c r="S8870" t="s">
        <v>90</v>
      </c>
      <c r="T8870" s="297">
        <v>46311.754166666666</v>
      </c>
    </row>
    <row r="8871" spans="1:20" x14ac:dyDescent="0.35">
      <c r="A8871" t="s">
        <v>124</v>
      </c>
      <c r="B8871" t="s">
        <v>125</v>
      </c>
      <c r="C8871" t="s">
        <v>89</v>
      </c>
      <c r="D8871" s="29">
        <v>46492</v>
      </c>
      <c r="E8871">
        <v>0</v>
      </c>
      <c r="F8871">
        <v>0</v>
      </c>
      <c r="G8871">
        <v>0</v>
      </c>
      <c r="H8871">
        <v>0</v>
      </c>
      <c r="L8871">
        <v>400.95751000000001</v>
      </c>
      <c r="R8871">
        <v>997.40674200000001</v>
      </c>
      <c r="S8871" t="s">
        <v>90</v>
      </c>
      <c r="T8871" s="297">
        <v>46311.754166666666</v>
      </c>
    </row>
    <row r="8872" spans="1:20" x14ac:dyDescent="0.35">
      <c r="A8872" t="s">
        <v>124</v>
      </c>
      <c r="B8872" t="s">
        <v>125</v>
      </c>
      <c r="C8872" t="s">
        <v>89</v>
      </c>
      <c r="D8872" s="29">
        <v>46493</v>
      </c>
      <c r="E8872">
        <v>0</v>
      </c>
      <c r="F8872">
        <v>0</v>
      </c>
      <c r="G8872">
        <v>0</v>
      </c>
      <c r="H8872">
        <v>0</v>
      </c>
      <c r="L8872">
        <v>400.95751000000001</v>
      </c>
      <c r="R8872">
        <v>997.40674200000001</v>
      </c>
      <c r="S8872" t="s">
        <v>90</v>
      </c>
      <c r="T8872" s="297">
        <v>46311.754166666666</v>
      </c>
    </row>
    <row r="8873" spans="1:20" x14ac:dyDescent="0.35">
      <c r="A8873" t="s">
        <v>124</v>
      </c>
      <c r="B8873" t="s">
        <v>125</v>
      </c>
      <c r="C8873" t="s">
        <v>89</v>
      </c>
      <c r="D8873" s="29">
        <v>46494</v>
      </c>
      <c r="E8873">
        <v>0</v>
      </c>
      <c r="F8873">
        <v>0</v>
      </c>
      <c r="G8873">
        <v>0</v>
      </c>
      <c r="H8873">
        <v>0</v>
      </c>
      <c r="L8873">
        <v>400.95751000000001</v>
      </c>
      <c r="R8873">
        <v>997.40674200000001</v>
      </c>
      <c r="S8873" t="s">
        <v>90</v>
      </c>
      <c r="T8873" s="297">
        <v>46311.754166666666</v>
      </c>
    </row>
    <row r="8874" spans="1:20" x14ac:dyDescent="0.35">
      <c r="A8874" t="s">
        <v>124</v>
      </c>
      <c r="B8874" t="s">
        <v>125</v>
      </c>
      <c r="C8874" t="s">
        <v>89</v>
      </c>
      <c r="D8874" s="29">
        <v>46495</v>
      </c>
      <c r="E8874">
        <v>0</v>
      </c>
      <c r="F8874">
        <v>0</v>
      </c>
      <c r="G8874">
        <v>0</v>
      </c>
      <c r="H8874">
        <v>0</v>
      </c>
      <c r="L8874">
        <v>400.95751000000001</v>
      </c>
      <c r="R8874">
        <v>997.40674200000001</v>
      </c>
      <c r="S8874" t="s">
        <v>90</v>
      </c>
      <c r="T8874" s="297">
        <v>46311.754166666666</v>
      </c>
    </row>
    <row r="8875" spans="1:20" x14ac:dyDescent="0.35">
      <c r="A8875" t="s">
        <v>124</v>
      </c>
      <c r="B8875" t="s">
        <v>125</v>
      </c>
      <c r="C8875" t="s">
        <v>89</v>
      </c>
      <c r="D8875" s="29">
        <v>46496</v>
      </c>
      <c r="E8875">
        <v>0</v>
      </c>
      <c r="F8875">
        <v>0</v>
      </c>
      <c r="G8875">
        <v>0</v>
      </c>
      <c r="H8875">
        <v>0</v>
      </c>
      <c r="L8875">
        <v>400.95751000000001</v>
      </c>
      <c r="R8875">
        <v>997.40674200000001</v>
      </c>
      <c r="S8875" t="s">
        <v>90</v>
      </c>
      <c r="T8875" s="297">
        <v>46311.754166666666</v>
      </c>
    </row>
    <row r="8876" spans="1:20" x14ac:dyDescent="0.35">
      <c r="A8876" t="s">
        <v>124</v>
      </c>
      <c r="B8876" t="s">
        <v>125</v>
      </c>
      <c r="C8876" t="s">
        <v>89</v>
      </c>
      <c r="D8876" s="29">
        <v>46497</v>
      </c>
      <c r="E8876">
        <v>0</v>
      </c>
      <c r="F8876">
        <v>0</v>
      </c>
      <c r="G8876">
        <v>0</v>
      </c>
      <c r="H8876">
        <v>0</v>
      </c>
      <c r="L8876">
        <v>400.95751000000001</v>
      </c>
      <c r="R8876">
        <v>997.40674200000001</v>
      </c>
      <c r="S8876" t="s">
        <v>90</v>
      </c>
      <c r="T8876" s="297">
        <v>46311.754166666666</v>
      </c>
    </row>
    <row r="8877" spans="1:20" x14ac:dyDescent="0.35">
      <c r="A8877" t="s">
        <v>124</v>
      </c>
      <c r="B8877" t="s">
        <v>125</v>
      </c>
      <c r="C8877" t="s">
        <v>89</v>
      </c>
      <c r="D8877" s="29">
        <v>46498</v>
      </c>
      <c r="E8877">
        <v>0</v>
      </c>
      <c r="F8877">
        <v>0</v>
      </c>
      <c r="G8877">
        <v>0</v>
      </c>
      <c r="H8877">
        <v>0</v>
      </c>
      <c r="L8877">
        <v>400.95751000000001</v>
      </c>
      <c r="R8877">
        <v>997.40674200000001</v>
      </c>
      <c r="S8877" t="s">
        <v>90</v>
      </c>
      <c r="T8877" s="297">
        <v>46311.754166666666</v>
      </c>
    </row>
    <row r="8878" spans="1:20" x14ac:dyDescent="0.35">
      <c r="A8878" t="s">
        <v>124</v>
      </c>
      <c r="B8878" t="s">
        <v>125</v>
      </c>
      <c r="C8878" t="s">
        <v>89</v>
      </c>
      <c r="D8878" s="29">
        <v>46499</v>
      </c>
      <c r="E8878">
        <v>0</v>
      </c>
      <c r="F8878">
        <v>0</v>
      </c>
      <c r="G8878">
        <v>0</v>
      </c>
      <c r="H8878">
        <v>0</v>
      </c>
      <c r="L8878">
        <v>400.95751000000001</v>
      </c>
      <c r="R8878">
        <v>997.40674200000001</v>
      </c>
      <c r="S8878" t="s">
        <v>90</v>
      </c>
      <c r="T8878" s="297">
        <v>46311.754166666666</v>
      </c>
    </row>
    <row r="8879" spans="1:20" x14ac:dyDescent="0.35">
      <c r="A8879" t="s">
        <v>124</v>
      </c>
      <c r="B8879" t="s">
        <v>125</v>
      </c>
      <c r="C8879" t="s">
        <v>89</v>
      </c>
      <c r="D8879" s="29">
        <v>46500</v>
      </c>
      <c r="E8879">
        <v>0</v>
      </c>
      <c r="F8879">
        <v>0</v>
      </c>
      <c r="G8879">
        <v>0</v>
      </c>
      <c r="H8879">
        <v>0</v>
      </c>
      <c r="L8879">
        <v>400.95751000000001</v>
      </c>
      <c r="R8879">
        <v>997.40674200000001</v>
      </c>
      <c r="S8879" t="s">
        <v>90</v>
      </c>
      <c r="T8879" s="297">
        <v>46311.754166666666</v>
      </c>
    </row>
    <row r="8880" spans="1:20" x14ac:dyDescent="0.35">
      <c r="A8880" t="s">
        <v>124</v>
      </c>
      <c r="B8880" t="s">
        <v>125</v>
      </c>
      <c r="C8880" t="s">
        <v>89</v>
      </c>
      <c r="D8880" s="29">
        <v>46501</v>
      </c>
      <c r="E8880">
        <v>0</v>
      </c>
      <c r="F8880">
        <v>0</v>
      </c>
      <c r="G8880">
        <v>0</v>
      </c>
      <c r="H8880">
        <v>0</v>
      </c>
      <c r="L8880">
        <v>400.95751000000001</v>
      </c>
      <c r="R8880">
        <v>997.40674200000001</v>
      </c>
      <c r="S8880" t="s">
        <v>90</v>
      </c>
      <c r="T8880" s="297">
        <v>46311.754166666666</v>
      </c>
    </row>
    <row r="8881" spans="1:20" x14ac:dyDescent="0.35">
      <c r="A8881" t="s">
        <v>124</v>
      </c>
      <c r="B8881" t="s">
        <v>125</v>
      </c>
      <c r="C8881" t="s">
        <v>89</v>
      </c>
      <c r="D8881" s="29">
        <v>46502</v>
      </c>
      <c r="E8881">
        <v>0</v>
      </c>
      <c r="F8881">
        <v>0</v>
      </c>
      <c r="G8881">
        <v>0</v>
      </c>
      <c r="H8881">
        <v>0</v>
      </c>
      <c r="L8881">
        <v>400.95751000000001</v>
      </c>
      <c r="R8881">
        <v>997.40674200000001</v>
      </c>
      <c r="S8881" t="s">
        <v>90</v>
      </c>
      <c r="T8881" s="297">
        <v>46311.754166666666</v>
      </c>
    </row>
    <row r="8882" spans="1:20" x14ac:dyDescent="0.35">
      <c r="A8882" t="s">
        <v>124</v>
      </c>
      <c r="B8882" t="s">
        <v>125</v>
      </c>
      <c r="C8882" t="s">
        <v>89</v>
      </c>
      <c r="D8882" s="29">
        <v>46503</v>
      </c>
      <c r="E8882">
        <v>0</v>
      </c>
      <c r="F8882">
        <v>0</v>
      </c>
      <c r="G8882">
        <v>0</v>
      </c>
      <c r="H8882">
        <v>0</v>
      </c>
      <c r="L8882">
        <v>400.95751000000001</v>
      </c>
      <c r="R8882">
        <v>997.40674200000001</v>
      </c>
      <c r="S8882" t="s">
        <v>90</v>
      </c>
      <c r="T8882" s="297">
        <v>46311.754166666666</v>
      </c>
    </row>
    <row r="8883" spans="1:20" x14ac:dyDescent="0.35">
      <c r="A8883" t="s">
        <v>124</v>
      </c>
      <c r="B8883" t="s">
        <v>125</v>
      </c>
      <c r="C8883" t="s">
        <v>89</v>
      </c>
      <c r="D8883" s="29">
        <v>46504</v>
      </c>
      <c r="E8883">
        <v>0</v>
      </c>
      <c r="F8883">
        <v>0</v>
      </c>
      <c r="G8883">
        <v>0</v>
      </c>
      <c r="H8883">
        <v>0</v>
      </c>
      <c r="L8883">
        <v>400.95751000000001</v>
      </c>
      <c r="R8883">
        <v>997.40674200000001</v>
      </c>
      <c r="S8883" t="s">
        <v>90</v>
      </c>
      <c r="T8883" s="297">
        <v>46311.754166666666</v>
      </c>
    </row>
    <row r="8884" spans="1:20" x14ac:dyDescent="0.35">
      <c r="A8884" t="s">
        <v>124</v>
      </c>
      <c r="B8884" t="s">
        <v>125</v>
      </c>
      <c r="C8884" t="s">
        <v>89</v>
      </c>
      <c r="D8884" s="29">
        <v>46505</v>
      </c>
      <c r="E8884">
        <v>0</v>
      </c>
      <c r="F8884">
        <v>0</v>
      </c>
      <c r="G8884">
        <v>0</v>
      </c>
      <c r="H8884">
        <v>0</v>
      </c>
      <c r="L8884">
        <v>400.95751000000001</v>
      </c>
      <c r="R8884">
        <v>997.40674200000001</v>
      </c>
      <c r="S8884" t="s">
        <v>90</v>
      </c>
      <c r="T8884" s="297">
        <v>46311.754166666666</v>
      </c>
    </row>
    <row r="8885" spans="1:20" x14ac:dyDescent="0.35">
      <c r="A8885" t="s">
        <v>124</v>
      </c>
      <c r="B8885" t="s">
        <v>125</v>
      </c>
      <c r="C8885" t="s">
        <v>89</v>
      </c>
      <c r="D8885" s="29">
        <v>46506</v>
      </c>
      <c r="E8885">
        <v>0</v>
      </c>
      <c r="F8885">
        <v>0</v>
      </c>
      <c r="G8885">
        <v>0</v>
      </c>
      <c r="H8885">
        <v>0</v>
      </c>
      <c r="L8885">
        <v>400.95751000000001</v>
      </c>
      <c r="R8885">
        <v>997.40674200000001</v>
      </c>
      <c r="S8885" t="s">
        <v>90</v>
      </c>
      <c r="T8885" s="297">
        <v>46311.754166666666</v>
      </c>
    </row>
    <row r="8886" spans="1:20" x14ac:dyDescent="0.35">
      <c r="A8886" t="s">
        <v>124</v>
      </c>
      <c r="B8886" t="s">
        <v>125</v>
      </c>
      <c r="C8886" t="s">
        <v>89</v>
      </c>
      <c r="D8886" s="29">
        <v>46507</v>
      </c>
      <c r="E8886">
        <v>0</v>
      </c>
      <c r="F8886">
        <v>0</v>
      </c>
      <c r="G8886">
        <v>0</v>
      </c>
      <c r="H8886">
        <v>0</v>
      </c>
      <c r="L8886">
        <v>400.95751000000001</v>
      </c>
      <c r="R8886">
        <v>997.40674200000001</v>
      </c>
      <c r="S8886" t="s">
        <v>90</v>
      </c>
      <c r="T8886" s="297">
        <v>46311.754166666666</v>
      </c>
    </row>
    <row r="8887" spans="1:20" x14ac:dyDescent="0.35">
      <c r="A8887" t="s">
        <v>124</v>
      </c>
      <c r="B8887" t="s">
        <v>125</v>
      </c>
      <c r="C8887" t="s">
        <v>89</v>
      </c>
      <c r="D8887" s="29">
        <v>46508</v>
      </c>
      <c r="E8887">
        <v>0</v>
      </c>
      <c r="F8887">
        <v>0</v>
      </c>
      <c r="G8887">
        <v>0</v>
      </c>
      <c r="H8887">
        <v>0</v>
      </c>
      <c r="L8887">
        <v>400.95751000000001</v>
      </c>
      <c r="R8887">
        <v>997.40674200000001</v>
      </c>
      <c r="S8887" t="s">
        <v>90</v>
      </c>
      <c r="T8887" s="297">
        <v>46311.754166666666</v>
      </c>
    </row>
    <row r="8888" spans="1:20" x14ac:dyDescent="0.35">
      <c r="A8888" t="s">
        <v>124</v>
      </c>
      <c r="B8888" t="s">
        <v>125</v>
      </c>
      <c r="C8888" t="s">
        <v>89</v>
      </c>
      <c r="D8888" s="29">
        <v>46509</v>
      </c>
      <c r="E8888">
        <v>0</v>
      </c>
      <c r="F8888">
        <v>0</v>
      </c>
      <c r="G8888">
        <v>0</v>
      </c>
      <c r="H8888">
        <v>0</v>
      </c>
      <c r="L8888">
        <v>400.95751000000001</v>
      </c>
      <c r="R8888">
        <v>997.40674200000001</v>
      </c>
      <c r="S8888" t="s">
        <v>90</v>
      </c>
      <c r="T8888" s="297">
        <v>46311.754166666666</v>
      </c>
    </row>
    <row r="8889" spans="1:20" x14ac:dyDescent="0.35">
      <c r="A8889" t="s">
        <v>124</v>
      </c>
      <c r="B8889" t="s">
        <v>125</v>
      </c>
      <c r="C8889" t="s">
        <v>89</v>
      </c>
      <c r="D8889" s="29">
        <v>46510</v>
      </c>
      <c r="E8889">
        <v>0</v>
      </c>
      <c r="F8889">
        <v>0</v>
      </c>
      <c r="G8889">
        <v>0</v>
      </c>
      <c r="H8889">
        <v>0</v>
      </c>
      <c r="L8889">
        <v>400.95751000000001</v>
      </c>
      <c r="R8889">
        <v>997.40674200000001</v>
      </c>
      <c r="S8889" t="s">
        <v>90</v>
      </c>
      <c r="T8889" s="297">
        <v>46311.754166666666</v>
      </c>
    </row>
    <row r="8890" spans="1:20" x14ac:dyDescent="0.35">
      <c r="A8890" t="s">
        <v>124</v>
      </c>
      <c r="B8890" t="s">
        <v>125</v>
      </c>
      <c r="C8890" t="s">
        <v>89</v>
      </c>
      <c r="D8890" s="29">
        <v>46511</v>
      </c>
      <c r="E8890">
        <v>0</v>
      </c>
      <c r="F8890">
        <v>0</v>
      </c>
      <c r="G8890">
        <v>0</v>
      </c>
      <c r="H8890">
        <v>0</v>
      </c>
      <c r="L8890">
        <v>400.95751000000001</v>
      </c>
      <c r="R8890">
        <v>997.40674200000001</v>
      </c>
      <c r="S8890" t="s">
        <v>90</v>
      </c>
      <c r="T8890" s="297">
        <v>46311.754166666666</v>
      </c>
    </row>
    <row r="8891" spans="1:20" x14ac:dyDescent="0.35">
      <c r="A8891" t="s">
        <v>124</v>
      </c>
      <c r="B8891" t="s">
        <v>125</v>
      </c>
      <c r="C8891" t="s">
        <v>89</v>
      </c>
      <c r="D8891" s="29">
        <v>46512</v>
      </c>
      <c r="E8891">
        <v>0</v>
      </c>
      <c r="F8891">
        <v>0</v>
      </c>
      <c r="G8891">
        <v>0</v>
      </c>
      <c r="H8891">
        <v>0</v>
      </c>
      <c r="L8891">
        <v>400.95751000000001</v>
      </c>
      <c r="R8891">
        <v>997.40674200000001</v>
      </c>
      <c r="S8891" t="s">
        <v>90</v>
      </c>
      <c r="T8891" s="297">
        <v>46311.754166666666</v>
      </c>
    </row>
    <row r="8892" spans="1:20" x14ac:dyDescent="0.35">
      <c r="A8892" t="s">
        <v>124</v>
      </c>
      <c r="B8892" t="s">
        <v>125</v>
      </c>
      <c r="C8892" t="s">
        <v>89</v>
      </c>
      <c r="D8892" s="29">
        <v>46513</v>
      </c>
      <c r="E8892">
        <v>0</v>
      </c>
      <c r="F8892">
        <v>0</v>
      </c>
      <c r="G8892">
        <v>0</v>
      </c>
      <c r="H8892">
        <v>0</v>
      </c>
      <c r="L8892">
        <v>400.95751000000001</v>
      </c>
      <c r="R8892">
        <v>997.40674200000001</v>
      </c>
      <c r="S8892" t="s">
        <v>90</v>
      </c>
      <c r="T8892" s="297">
        <v>46311.754166666666</v>
      </c>
    </row>
    <row r="8893" spans="1:20" x14ac:dyDescent="0.35">
      <c r="A8893" t="s">
        <v>124</v>
      </c>
      <c r="B8893" t="s">
        <v>125</v>
      </c>
      <c r="C8893" t="s">
        <v>89</v>
      </c>
      <c r="D8893" s="29">
        <v>46514</v>
      </c>
      <c r="E8893">
        <v>0</v>
      </c>
      <c r="F8893">
        <v>0</v>
      </c>
      <c r="G8893">
        <v>0</v>
      </c>
      <c r="H8893">
        <v>0</v>
      </c>
      <c r="L8893">
        <v>400.95751000000001</v>
      </c>
      <c r="R8893">
        <v>997.40674200000001</v>
      </c>
      <c r="S8893" t="s">
        <v>90</v>
      </c>
      <c r="T8893" s="297">
        <v>46311.754166666666</v>
      </c>
    </row>
    <row r="8894" spans="1:20" x14ac:dyDescent="0.35">
      <c r="A8894" t="s">
        <v>124</v>
      </c>
      <c r="B8894" t="s">
        <v>125</v>
      </c>
      <c r="C8894" t="s">
        <v>89</v>
      </c>
      <c r="D8894" s="29">
        <v>46515</v>
      </c>
      <c r="E8894">
        <v>0</v>
      </c>
      <c r="F8894">
        <v>0</v>
      </c>
      <c r="G8894">
        <v>0</v>
      </c>
      <c r="H8894">
        <v>0</v>
      </c>
      <c r="L8894">
        <v>400.95751000000001</v>
      </c>
      <c r="R8894">
        <v>997.40674200000001</v>
      </c>
      <c r="S8894" t="s">
        <v>90</v>
      </c>
      <c r="T8894" s="297">
        <v>46311.754166666666</v>
      </c>
    </row>
    <row r="8895" spans="1:20" x14ac:dyDescent="0.35">
      <c r="A8895" t="s">
        <v>124</v>
      </c>
      <c r="B8895" t="s">
        <v>125</v>
      </c>
      <c r="C8895" t="s">
        <v>89</v>
      </c>
      <c r="D8895" s="29">
        <v>46516</v>
      </c>
      <c r="E8895">
        <v>0</v>
      </c>
      <c r="F8895">
        <v>0</v>
      </c>
      <c r="G8895">
        <v>0</v>
      </c>
      <c r="H8895">
        <v>0</v>
      </c>
      <c r="L8895">
        <v>400.95751000000001</v>
      </c>
      <c r="R8895">
        <v>997.40674200000001</v>
      </c>
      <c r="S8895" t="s">
        <v>90</v>
      </c>
      <c r="T8895" s="297">
        <v>46311.754166666666</v>
      </c>
    </row>
    <row r="8896" spans="1:20" x14ac:dyDescent="0.35">
      <c r="A8896" t="s">
        <v>124</v>
      </c>
      <c r="B8896" t="s">
        <v>125</v>
      </c>
      <c r="C8896" t="s">
        <v>89</v>
      </c>
      <c r="D8896" s="29">
        <v>46517</v>
      </c>
      <c r="E8896">
        <v>0</v>
      </c>
      <c r="F8896">
        <v>0</v>
      </c>
      <c r="G8896">
        <v>0</v>
      </c>
      <c r="H8896">
        <v>0</v>
      </c>
      <c r="L8896">
        <v>400.95751000000001</v>
      </c>
      <c r="R8896">
        <v>997.40674200000001</v>
      </c>
      <c r="S8896" t="s">
        <v>90</v>
      </c>
      <c r="T8896" s="297">
        <v>46311.754166666666</v>
      </c>
    </row>
    <row r="8897" spans="1:20" x14ac:dyDescent="0.35">
      <c r="A8897" t="s">
        <v>124</v>
      </c>
      <c r="B8897" t="s">
        <v>125</v>
      </c>
      <c r="C8897" t="s">
        <v>89</v>
      </c>
      <c r="D8897" s="29">
        <v>46518</v>
      </c>
      <c r="E8897">
        <v>0</v>
      </c>
      <c r="F8897">
        <v>0</v>
      </c>
      <c r="G8897">
        <v>0</v>
      </c>
      <c r="H8897">
        <v>0</v>
      </c>
      <c r="L8897">
        <v>400.95751000000001</v>
      </c>
      <c r="R8897">
        <v>997.40674200000001</v>
      </c>
      <c r="S8897" t="s">
        <v>90</v>
      </c>
      <c r="T8897" s="297">
        <v>46311.754166666666</v>
      </c>
    </row>
    <row r="8898" spans="1:20" x14ac:dyDescent="0.35">
      <c r="A8898" t="s">
        <v>124</v>
      </c>
      <c r="B8898" t="s">
        <v>125</v>
      </c>
      <c r="C8898" t="s">
        <v>89</v>
      </c>
      <c r="D8898" s="29">
        <v>46519</v>
      </c>
      <c r="E8898">
        <v>0</v>
      </c>
      <c r="F8898">
        <v>0</v>
      </c>
      <c r="G8898">
        <v>0</v>
      </c>
      <c r="H8898">
        <v>0</v>
      </c>
      <c r="L8898">
        <v>400.95751000000001</v>
      </c>
      <c r="R8898">
        <v>997.40674200000001</v>
      </c>
      <c r="S8898" t="s">
        <v>90</v>
      </c>
      <c r="T8898" s="297">
        <v>46311.754166666666</v>
      </c>
    </row>
    <row r="8899" spans="1:20" x14ac:dyDescent="0.35">
      <c r="A8899" t="s">
        <v>124</v>
      </c>
      <c r="B8899" t="s">
        <v>125</v>
      </c>
      <c r="C8899" t="s">
        <v>89</v>
      </c>
      <c r="D8899" s="29">
        <v>46520</v>
      </c>
      <c r="E8899">
        <v>0</v>
      </c>
      <c r="F8899">
        <v>0</v>
      </c>
      <c r="G8899">
        <v>0</v>
      </c>
      <c r="H8899">
        <v>0</v>
      </c>
      <c r="L8899">
        <v>400.95751000000001</v>
      </c>
      <c r="R8899">
        <v>997.40674200000001</v>
      </c>
      <c r="S8899" t="s">
        <v>90</v>
      </c>
      <c r="T8899" s="297">
        <v>46311.754166666666</v>
      </c>
    </row>
    <row r="8900" spans="1:20" x14ac:dyDescent="0.35">
      <c r="A8900" t="s">
        <v>124</v>
      </c>
      <c r="B8900" t="s">
        <v>125</v>
      </c>
      <c r="C8900" t="s">
        <v>89</v>
      </c>
      <c r="D8900" s="29">
        <v>46521</v>
      </c>
      <c r="E8900">
        <v>0</v>
      </c>
      <c r="F8900">
        <v>0</v>
      </c>
      <c r="G8900">
        <v>0</v>
      </c>
      <c r="H8900">
        <v>0</v>
      </c>
      <c r="L8900">
        <v>400.95751000000001</v>
      </c>
      <c r="R8900">
        <v>997.40674200000001</v>
      </c>
      <c r="S8900" t="s">
        <v>90</v>
      </c>
      <c r="T8900" s="297">
        <v>46311.754166666666</v>
      </c>
    </row>
    <row r="8901" spans="1:20" x14ac:dyDescent="0.35">
      <c r="A8901" t="s">
        <v>124</v>
      </c>
      <c r="B8901" t="s">
        <v>125</v>
      </c>
      <c r="C8901" t="s">
        <v>89</v>
      </c>
      <c r="D8901" s="29">
        <v>46522</v>
      </c>
      <c r="E8901">
        <v>0</v>
      </c>
      <c r="F8901">
        <v>0</v>
      </c>
      <c r="G8901">
        <v>0</v>
      </c>
      <c r="H8901">
        <v>0</v>
      </c>
      <c r="L8901">
        <v>400.95751000000001</v>
      </c>
      <c r="R8901">
        <v>997.40674200000001</v>
      </c>
      <c r="S8901" t="s">
        <v>90</v>
      </c>
      <c r="T8901" s="297">
        <v>46311.754166666666</v>
      </c>
    </row>
    <row r="8902" spans="1:20" x14ac:dyDescent="0.35">
      <c r="A8902" t="s">
        <v>124</v>
      </c>
      <c r="B8902" t="s">
        <v>125</v>
      </c>
      <c r="C8902" t="s">
        <v>89</v>
      </c>
      <c r="D8902" s="29">
        <v>46523</v>
      </c>
      <c r="E8902">
        <v>0</v>
      </c>
      <c r="F8902">
        <v>0</v>
      </c>
      <c r="G8902">
        <v>0</v>
      </c>
      <c r="H8902">
        <v>0</v>
      </c>
      <c r="L8902">
        <v>400.95751000000001</v>
      </c>
      <c r="R8902">
        <v>997.40674200000001</v>
      </c>
      <c r="S8902" t="s">
        <v>90</v>
      </c>
      <c r="T8902" s="297">
        <v>46311.754166666666</v>
      </c>
    </row>
    <row r="8903" spans="1:20" x14ac:dyDescent="0.35">
      <c r="A8903" t="s">
        <v>124</v>
      </c>
      <c r="B8903" t="s">
        <v>125</v>
      </c>
      <c r="C8903" t="s">
        <v>89</v>
      </c>
      <c r="D8903" s="29">
        <v>46524</v>
      </c>
      <c r="E8903">
        <v>0</v>
      </c>
      <c r="F8903">
        <v>0</v>
      </c>
      <c r="G8903">
        <v>0</v>
      </c>
      <c r="H8903">
        <v>0</v>
      </c>
      <c r="L8903">
        <v>400.95751000000001</v>
      </c>
      <c r="R8903">
        <v>997.40674200000001</v>
      </c>
      <c r="S8903" t="s">
        <v>90</v>
      </c>
      <c r="T8903" s="297">
        <v>46311.754166666666</v>
      </c>
    </row>
    <row r="8904" spans="1:20" x14ac:dyDescent="0.35">
      <c r="A8904" t="s">
        <v>124</v>
      </c>
      <c r="B8904" t="s">
        <v>125</v>
      </c>
      <c r="C8904" t="s">
        <v>89</v>
      </c>
      <c r="D8904" s="29">
        <v>46525</v>
      </c>
      <c r="E8904">
        <v>0</v>
      </c>
      <c r="F8904">
        <v>0</v>
      </c>
      <c r="G8904">
        <v>0</v>
      </c>
      <c r="H8904">
        <v>0</v>
      </c>
      <c r="L8904">
        <v>400.95751000000001</v>
      </c>
      <c r="R8904">
        <v>997.40674200000001</v>
      </c>
      <c r="S8904" t="s">
        <v>90</v>
      </c>
      <c r="T8904" s="297">
        <v>46311.754166666666</v>
      </c>
    </row>
    <row r="8905" spans="1:20" x14ac:dyDescent="0.35">
      <c r="A8905" t="s">
        <v>124</v>
      </c>
      <c r="B8905" t="s">
        <v>125</v>
      </c>
      <c r="C8905" t="s">
        <v>89</v>
      </c>
      <c r="D8905" s="29">
        <v>46526</v>
      </c>
      <c r="E8905">
        <v>0</v>
      </c>
      <c r="F8905">
        <v>0</v>
      </c>
      <c r="G8905">
        <v>0</v>
      </c>
      <c r="H8905">
        <v>0</v>
      </c>
      <c r="L8905">
        <v>400.95751000000001</v>
      </c>
      <c r="R8905">
        <v>997.40674200000001</v>
      </c>
      <c r="S8905" t="s">
        <v>90</v>
      </c>
      <c r="T8905" s="297">
        <v>46311.754166666666</v>
      </c>
    </row>
    <row r="8906" spans="1:20" x14ac:dyDescent="0.35">
      <c r="A8906" t="s">
        <v>124</v>
      </c>
      <c r="B8906" t="s">
        <v>125</v>
      </c>
      <c r="C8906" t="s">
        <v>89</v>
      </c>
      <c r="D8906" s="29">
        <v>46527</v>
      </c>
      <c r="E8906">
        <v>0</v>
      </c>
      <c r="F8906">
        <v>0</v>
      </c>
      <c r="G8906">
        <v>0</v>
      </c>
      <c r="H8906">
        <v>0</v>
      </c>
      <c r="L8906">
        <v>400.95751000000001</v>
      </c>
      <c r="R8906">
        <v>997.40674200000001</v>
      </c>
      <c r="S8906" t="s">
        <v>90</v>
      </c>
      <c r="T8906" s="297">
        <v>46311.754166666666</v>
      </c>
    </row>
    <row r="8907" spans="1:20" x14ac:dyDescent="0.35">
      <c r="A8907" t="s">
        <v>124</v>
      </c>
      <c r="B8907" t="s">
        <v>125</v>
      </c>
      <c r="C8907" t="s">
        <v>89</v>
      </c>
      <c r="D8907" s="29">
        <v>46528</v>
      </c>
      <c r="E8907">
        <v>0</v>
      </c>
      <c r="F8907">
        <v>0</v>
      </c>
      <c r="G8907">
        <v>0</v>
      </c>
      <c r="H8907">
        <v>0</v>
      </c>
      <c r="L8907">
        <v>400.95751000000001</v>
      </c>
      <c r="R8907">
        <v>997.40674200000001</v>
      </c>
      <c r="S8907" t="s">
        <v>90</v>
      </c>
      <c r="T8907" s="297">
        <v>46311.754166666666</v>
      </c>
    </row>
    <row r="8908" spans="1:20" x14ac:dyDescent="0.35">
      <c r="A8908" t="s">
        <v>124</v>
      </c>
      <c r="B8908" t="s">
        <v>125</v>
      </c>
      <c r="C8908" t="s">
        <v>89</v>
      </c>
      <c r="D8908" s="29">
        <v>46529</v>
      </c>
      <c r="E8908">
        <v>0</v>
      </c>
      <c r="F8908">
        <v>0</v>
      </c>
      <c r="G8908">
        <v>0</v>
      </c>
      <c r="H8908">
        <v>0</v>
      </c>
      <c r="L8908">
        <v>400.95751000000001</v>
      </c>
      <c r="R8908">
        <v>997.40674200000001</v>
      </c>
      <c r="S8908" t="s">
        <v>90</v>
      </c>
      <c r="T8908" s="297">
        <v>46311.754166666666</v>
      </c>
    </row>
    <row r="8909" spans="1:20" x14ac:dyDescent="0.35">
      <c r="A8909" t="s">
        <v>124</v>
      </c>
      <c r="B8909" t="s">
        <v>125</v>
      </c>
      <c r="C8909" t="s">
        <v>89</v>
      </c>
      <c r="D8909" s="29">
        <v>46530</v>
      </c>
      <c r="E8909">
        <v>0</v>
      </c>
      <c r="F8909">
        <v>0</v>
      </c>
      <c r="G8909">
        <v>0</v>
      </c>
      <c r="H8909">
        <v>0</v>
      </c>
      <c r="L8909">
        <v>400.95751000000001</v>
      </c>
      <c r="R8909">
        <v>997.40674200000001</v>
      </c>
      <c r="S8909" t="s">
        <v>90</v>
      </c>
      <c r="T8909" s="297">
        <v>46311.754166666666</v>
      </c>
    </row>
    <row r="8910" spans="1:20" x14ac:dyDescent="0.35">
      <c r="A8910" t="s">
        <v>124</v>
      </c>
      <c r="B8910" t="s">
        <v>125</v>
      </c>
      <c r="C8910" t="s">
        <v>89</v>
      </c>
      <c r="D8910" s="29">
        <v>46531</v>
      </c>
      <c r="E8910">
        <v>0</v>
      </c>
      <c r="F8910">
        <v>0</v>
      </c>
      <c r="G8910">
        <v>0</v>
      </c>
      <c r="H8910">
        <v>0</v>
      </c>
      <c r="L8910">
        <v>400.95751000000001</v>
      </c>
      <c r="R8910">
        <v>997.40674200000001</v>
      </c>
      <c r="S8910" t="s">
        <v>90</v>
      </c>
      <c r="T8910" s="297">
        <v>46311.754166666666</v>
      </c>
    </row>
    <row r="8911" spans="1:20" x14ac:dyDescent="0.35">
      <c r="A8911" t="s">
        <v>124</v>
      </c>
      <c r="B8911" t="s">
        <v>125</v>
      </c>
      <c r="C8911" t="s">
        <v>89</v>
      </c>
      <c r="D8911" s="29">
        <v>46532</v>
      </c>
      <c r="E8911">
        <v>0</v>
      </c>
      <c r="F8911">
        <v>0</v>
      </c>
      <c r="G8911">
        <v>0</v>
      </c>
      <c r="H8911">
        <v>0</v>
      </c>
      <c r="L8911">
        <v>400.95751000000001</v>
      </c>
      <c r="R8911">
        <v>997.40674200000001</v>
      </c>
      <c r="S8911" t="s">
        <v>90</v>
      </c>
      <c r="T8911" s="297">
        <v>46311.754166666666</v>
      </c>
    </row>
    <row r="8912" spans="1:20" x14ac:dyDescent="0.35">
      <c r="A8912" t="s">
        <v>124</v>
      </c>
      <c r="B8912" t="s">
        <v>125</v>
      </c>
      <c r="C8912" t="s">
        <v>89</v>
      </c>
      <c r="D8912" s="29">
        <v>46533</v>
      </c>
      <c r="E8912">
        <v>0</v>
      </c>
      <c r="F8912">
        <v>0</v>
      </c>
      <c r="G8912">
        <v>0</v>
      </c>
      <c r="H8912">
        <v>0</v>
      </c>
      <c r="L8912">
        <v>400.95751000000001</v>
      </c>
      <c r="R8912">
        <v>997.40674200000001</v>
      </c>
      <c r="S8912" t="s">
        <v>90</v>
      </c>
      <c r="T8912" s="297">
        <v>46311.754166666666</v>
      </c>
    </row>
    <row r="8913" spans="1:20" x14ac:dyDescent="0.35">
      <c r="A8913" t="s">
        <v>124</v>
      </c>
      <c r="B8913" t="s">
        <v>125</v>
      </c>
      <c r="C8913" t="s">
        <v>89</v>
      </c>
      <c r="D8913" s="29">
        <v>46534</v>
      </c>
      <c r="E8913">
        <v>0</v>
      </c>
      <c r="F8913">
        <v>0</v>
      </c>
      <c r="G8913">
        <v>0</v>
      </c>
      <c r="H8913">
        <v>0</v>
      </c>
      <c r="L8913">
        <v>400.95751000000001</v>
      </c>
      <c r="R8913">
        <v>997.40674200000001</v>
      </c>
      <c r="S8913" t="s">
        <v>90</v>
      </c>
      <c r="T8913" s="297">
        <v>46311.754166666666</v>
      </c>
    </row>
    <row r="8914" spans="1:20" x14ac:dyDescent="0.35">
      <c r="A8914" t="s">
        <v>124</v>
      </c>
      <c r="B8914" t="s">
        <v>125</v>
      </c>
      <c r="C8914" t="s">
        <v>89</v>
      </c>
      <c r="D8914" s="29">
        <v>46535</v>
      </c>
      <c r="E8914">
        <v>0</v>
      </c>
      <c r="F8914">
        <v>0</v>
      </c>
      <c r="G8914">
        <v>0</v>
      </c>
      <c r="H8914">
        <v>0</v>
      </c>
      <c r="L8914">
        <v>400.95751000000001</v>
      </c>
      <c r="R8914">
        <v>997.40674200000001</v>
      </c>
      <c r="S8914" t="s">
        <v>90</v>
      </c>
      <c r="T8914" s="297">
        <v>46311.754166666666</v>
      </c>
    </row>
    <row r="8915" spans="1:20" x14ac:dyDescent="0.35">
      <c r="A8915" t="s">
        <v>124</v>
      </c>
      <c r="B8915" t="s">
        <v>125</v>
      </c>
      <c r="C8915" t="s">
        <v>89</v>
      </c>
      <c r="D8915" s="29">
        <v>46536</v>
      </c>
      <c r="E8915">
        <v>0</v>
      </c>
      <c r="F8915">
        <v>0</v>
      </c>
      <c r="G8915">
        <v>0</v>
      </c>
      <c r="H8915">
        <v>0</v>
      </c>
      <c r="L8915">
        <v>400.95751000000001</v>
      </c>
      <c r="R8915">
        <v>997.40674200000001</v>
      </c>
      <c r="S8915" t="s">
        <v>90</v>
      </c>
      <c r="T8915" s="297">
        <v>46311.754166666666</v>
      </c>
    </row>
    <row r="8916" spans="1:20" x14ac:dyDescent="0.35">
      <c r="A8916" t="s">
        <v>124</v>
      </c>
      <c r="B8916" t="s">
        <v>125</v>
      </c>
      <c r="C8916" t="s">
        <v>89</v>
      </c>
      <c r="D8916" s="29">
        <v>46537</v>
      </c>
      <c r="E8916">
        <v>0</v>
      </c>
      <c r="F8916">
        <v>0</v>
      </c>
      <c r="G8916">
        <v>0</v>
      </c>
      <c r="H8916">
        <v>0</v>
      </c>
      <c r="L8916">
        <v>400.95751000000001</v>
      </c>
      <c r="R8916">
        <v>997.40674200000001</v>
      </c>
      <c r="S8916" t="s">
        <v>90</v>
      </c>
      <c r="T8916" s="297">
        <v>46311.754166666666</v>
      </c>
    </row>
    <row r="8917" spans="1:20" x14ac:dyDescent="0.35">
      <c r="A8917" t="s">
        <v>124</v>
      </c>
      <c r="B8917" t="s">
        <v>125</v>
      </c>
      <c r="C8917" t="s">
        <v>89</v>
      </c>
      <c r="D8917" s="29">
        <v>46538</v>
      </c>
      <c r="E8917">
        <v>0</v>
      </c>
      <c r="F8917">
        <v>0</v>
      </c>
      <c r="G8917">
        <v>0</v>
      </c>
      <c r="H8917">
        <v>0</v>
      </c>
      <c r="L8917">
        <v>400.95751000000001</v>
      </c>
      <c r="R8917">
        <v>997.40674200000001</v>
      </c>
      <c r="S8917" t="s">
        <v>90</v>
      </c>
      <c r="T8917" s="297">
        <v>46311.754166666666</v>
      </c>
    </row>
    <row r="8918" spans="1:20" x14ac:dyDescent="0.35">
      <c r="A8918" t="s">
        <v>124</v>
      </c>
      <c r="B8918" t="s">
        <v>125</v>
      </c>
      <c r="C8918" t="s">
        <v>89</v>
      </c>
      <c r="D8918" s="29">
        <v>46539</v>
      </c>
      <c r="E8918">
        <v>0</v>
      </c>
      <c r="F8918">
        <v>0</v>
      </c>
      <c r="G8918">
        <v>0</v>
      </c>
      <c r="H8918">
        <v>0</v>
      </c>
      <c r="L8918">
        <v>400.95751000000001</v>
      </c>
      <c r="R8918">
        <v>997.40674200000001</v>
      </c>
      <c r="S8918" t="s">
        <v>90</v>
      </c>
      <c r="T8918" s="297">
        <v>46311.754166666666</v>
      </c>
    </row>
    <row r="8919" spans="1:20" x14ac:dyDescent="0.35">
      <c r="A8919" t="s">
        <v>124</v>
      </c>
      <c r="B8919" t="s">
        <v>125</v>
      </c>
      <c r="C8919" t="s">
        <v>89</v>
      </c>
      <c r="D8919" s="29">
        <v>46540</v>
      </c>
      <c r="E8919">
        <v>0</v>
      </c>
      <c r="F8919">
        <v>0</v>
      </c>
      <c r="G8919">
        <v>0</v>
      </c>
      <c r="H8919">
        <v>0</v>
      </c>
      <c r="L8919">
        <v>400.95751000000001</v>
      </c>
      <c r="R8919">
        <v>997.40674200000001</v>
      </c>
      <c r="S8919" t="s">
        <v>90</v>
      </c>
      <c r="T8919" s="297">
        <v>46311.754166666666</v>
      </c>
    </row>
    <row r="8920" spans="1:20" x14ac:dyDescent="0.35">
      <c r="A8920" t="s">
        <v>124</v>
      </c>
      <c r="B8920" t="s">
        <v>125</v>
      </c>
      <c r="C8920" t="s">
        <v>89</v>
      </c>
      <c r="D8920" s="29">
        <v>46541</v>
      </c>
      <c r="E8920">
        <v>0</v>
      </c>
      <c r="F8920">
        <v>0</v>
      </c>
      <c r="G8920">
        <v>0</v>
      </c>
      <c r="H8920">
        <v>0</v>
      </c>
      <c r="L8920">
        <v>400.95751000000001</v>
      </c>
      <c r="R8920">
        <v>997.40674200000001</v>
      </c>
      <c r="S8920" t="s">
        <v>90</v>
      </c>
      <c r="T8920" s="297">
        <v>46311.754166666666</v>
      </c>
    </row>
    <row r="8921" spans="1:20" x14ac:dyDescent="0.35">
      <c r="A8921" t="s">
        <v>124</v>
      </c>
      <c r="B8921" t="s">
        <v>125</v>
      </c>
      <c r="C8921" t="s">
        <v>89</v>
      </c>
      <c r="D8921" s="29">
        <v>46542</v>
      </c>
      <c r="E8921">
        <v>0</v>
      </c>
      <c r="F8921">
        <v>0</v>
      </c>
      <c r="G8921">
        <v>0</v>
      </c>
      <c r="H8921">
        <v>0</v>
      </c>
      <c r="L8921">
        <v>400.95751000000001</v>
      </c>
      <c r="R8921">
        <v>997.40674200000001</v>
      </c>
      <c r="S8921" t="s">
        <v>90</v>
      </c>
      <c r="T8921" s="297">
        <v>46311.754166666666</v>
      </c>
    </row>
    <row r="8922" spans="1:20" x14ac:dyDescent="0.35">
      <c r="A8922" t="s">
        <v>124</v>
      </c>
      <c r="B8922" t="s">
        <v>125</v>
      </c>
      <c r="C8922" t="s">
        <v>89</v>
      </c>
      <c r="D8922" s="29">
        <v>46543</v>
      </c>
      <c r="E8922">
        <v>0</v>
      </c>
      <c r="F8922">
        <v>0</v>
      </c>
      <c r="G8922">
        <v>0</v>
      </c>
      <c r="H8922">
        <v>0</v>
      </c>
      <c r="L8922">
        <v>400.95751000000001</v>
      </c>
      <c r="R8922">
        <v>997.40674200000001</v>
      </c>
      <c r="S8922" t="s">
        <v>90</v>
      </c>
      <c r="T8922" s="297">
        <v>46311.754166666666</v>
      </c>
    </row>
    <row r="8923" spans="1:20" x14ac:dyDescent="0.35">
      <c r="A8923" t="s">
        <v>124</v>
      </c>
      <c r="B8923" t="s">
        <v>125</v>
      </c>
      <c r="C8923" t="s">
        <v>89</v>
      </c>
      <c r="D8923" s="29">
        <v>46544</v>
      </c>
      <c r="E8923">
        <v>0</v>
      </c>
      <c r="F8923">
        <v>0</v>
      </c>
      <c r="G8923">
        <v>0</v>
      </c>
      <c r="H8923">
        <v>0</v>
      </c>
      <c r="L8923">
        <v>400.95751000000001</v>
      </c>
      <c r="R8923">
        <v>997.40674200000001</v>
      </c>
      <c r="S8923" t="s">
        <v>90</v>
      </c>
      <c r="T8923" s="297">
        <v>46311.754166666666</v>
      </c>
    </row>
    <row r="8924" spans="1:20" x14ac:dyDescent="0.35">
      <c r="A8924" t="s">
        <v>124</v>
      </c>
      <c r="B8924" t="s">
        <v>125</v>
      </c>
      <c r="C8924" t="s">
        <v>89</v>
      </c>
      <c r="D8924" s="29">
        <v>46545</v>
      </c>
      <c r="E8924">
        <v>0</v>
      </c>
      <c r="F8924">
        <v>0</v>
      </c>
      <c r="G8924">
        <v>0</v>
      </c>
      <c r="H8924">
        <v>0</v>
      </c>
      <c r="L8924">
        <v>400.95751000000001</v>
      </c>
      <c r="R8924">
        <v>997.40674200000001</v>
      </c>
      <c r="S8924" t="s">
        <v>90</v>
      </c>
      <c r="T8924" s="297">
        <v>46311.754166666666</v>
      </c>
    </row>
    <row r="8925" spans="1:20" x14ac:dyDescent="0.35">
      <c r="A8925" t="s">
        <v>124</v>
      </c>
      <c r="B8925" t="s">
        <v>125</v>
      </c>
      <c r="C8925" t="s">
        <v>89</v>
      </c>
      <c r="D8925" s="29">
        <v>46546</v>
      </c>
      <c r="E8925">
        <v>0</v>
      </c>
      <c r="F8925">
        <v>0</v>
      </c>
      <c r="G8925">
        <v>0</v>
      </c>
      <c r="H8925">
        <v>0</v>
      </c>
      <c r="L8925">
        <v>400.95751000000001</v>
      </c>
      <c r="R8925">
        <v>997.40674200000001</v>
      </c>
      <c r="S8925" t="s">
        <v>90</v>
      </c>
      <c r="T8925" s="297">
        <v>46311.754166666666</v>
      </c>
    </row>
    <row r="8926" spans="1:20" x14ac:dyDescent="0.35">
      <c r="A8926" t="s">
        <v>124</v>
      </c>
      <c r="B8926" t="s">
        <v>125</v>
      </c>
      <c r="C8926" t="s">
        <v>89</v>
      </c>
      <c r="D8926" s="29">
        <v>46547</v>
      </c>
      <c r="E8926">
        <v>0</v>
      </c>
      <c r="F8926">
        <v>0</v>
      </c>
      <c r="G8926">
        <v>0</v>
      </c>
      <c r="H8926">
        <v>0</v>
      </c>
      <c r="L8926">
        <v>400.95751000000001</v>
      </c>
      <c r="R8926">
        <v>997.40674200000001</v>
      </c>
      <c r="S8926" t="s">
        <v>90</v>
      </c>
      <c r="T8926" s="297">
        <v>46311.754166666666</v>
      </c>
    </row>
    <row r="8927" spans="1:20" x14ac:dyDescent="0.35">
      <c r="A8927" t="s">
        <v>124</v>
      </c>
      <c r="B8927" t="s">
        <v>125</v>
      </c>
      <c r="C8927" t="s">
        <v>89</v>
      </c>
      <c r="D8927" s="29">
        <v>46548</v>
      </c>
      <c r="E8927">
        <v>0</v>
      </c>
      <c r="F8927">
        <v>0</v>
      </c>
      <c r="G8927">
        <v>0</v>
      </c>
      <c r="H8927">
        <v>0</v>
      </c>
      <c r="L8927">
        <v>400.95751000000001</v>
      </c>
      <c r="R8927">
        <v>997.40674200000001</v>
      </c>
      <c r="S8927" t="s">
        <v>90</v>
      </c>
      <c r="T8927" s="297">
        <v>46311.754166666666</v>
      </c>
    </row>
    <row r="8928" spans="1:20" x14ac:dyDescent="0.35">
      <c r="A8928" t="s">
        <v>124</v>
      </c>
      <c r="B8928" t="s">
        <v>125</v>
      </c>
      <c r="C8928" t="s">
        <v>89</v>
      </c>
      <c r="D8928" s="29">
        <v>46549</v>
      </c>
      <c r="E8928">
        <v>0</v>
      </c>
      <c r="F8928">
        <v>0</v>
      </c>
      <c r="G8928">
        <v>0</v>
      </c>
      <c r="H8928">
        <v>0</v>
      </c>
      <c r="L8928">
        <v>400.95751000000001</v>
      </c>
      <c r="R8928">
        <v>997.40674200000001</v>
      </c>
      <c r="S8928" t="s">
        <v>90</v>
      </c>
      <c r="T8928" s="297">
        <v>46311.754166666666</v>
      </c>
    </row>
    <row r="8929" spans="1:20" x14ac:dyDescent="0.35">
      <c r="A8929" t="s">
        <v>124</v>
      </c>
      <c r="B8929" t="s">
        <v>125</v>
      </c>
      <c r="C8929" t="s">
        <v>89</v>
      </c>
      <c r="D8929" s="29">
        <v>46550</v>
      </c>
      <c r="E8929">
        <v>0</v>
      </c>
      <c r="F8929">
        <v>0</v>
      </c>
      <c r="G8929">
        <v>0</v>
      </c>
      <c r="H8929">
        <v>0</v>
      </c>
      <c r="L8929">
        <v>400.95751000000001</v>
      </c>
      <c r="R8929">
        <v>997.40674200000001</v>
      </c>
      <c r="S8929" t="s">
        <v>90</v>
      </c>
      <c r="T8929" s="297">
        <v>46311.754166666666</v>
      </c>
    </row>
    <row r="8930" spans="1:20" x14ac:dyDescent="0.35">
      <c r="A8930" t="s">
        <v>124</v>
      </c>
      <c r="B8930" t="s">
        <v>125</v>
      </c>
      <c r="C8930" t="s">
        <v>89</v>
      </c>
      <c r="D8930" s="29">
        <v>46551</v>
      </c>
      <c r="E8930">
        <v>0</v>
      </c>
      <c r="F8930">
        <v>0</v>
      </c>
      <c r="G8930">
        <v>0</v>
      </c>
      <c r="H8930">
        <v>0</v>
      </c>
      <c r="L8930">
        <v>400.95751000000001</v>
      </c>
      <c r="R8930">
        <v>997.40674200000001</v>
      </c>
      <c r="S8930" t="s">
        <v>90</v>
      </c>
      <c r="T8930" s="297">
        <v>46311.754166666666</v>
      </c>
    </row>
    <row r="8931" spans="1:20" x14ac:dyDescent="0.35">
      <c r="A8931" t="s">
        <v>124</v>
      </c>
      <c r="B8931" t="s">
        <v>125</v>
      </c>
      <c r="C8931" t="s">
        <v>89</v>
      </c>
      <c r="D8931" s="29">
        <v>46552</v>
      </c>
      <c r="E8931">
        <v>0</v>
      </c>
      <c r="F8931">
        <v>0</v>
      </c>
      <c r="G8931">
        <v>0</v>
      </c>
      <c r="H8931">
        <v>0</v>
      </c>
      <c r="L8931">
        <v>400.95751000000001</v>
      </c>
      <c r="R8931">
        <v>997.40674200000001</v>
      </c>
      <c r="S8931" t="s">
        <v>90</v>
      </c>
      <c r="T8931" s="297">
        <v>46311.754166666666</v>
      </c>
    </row>
    <row r="8932" spans="1:20" x14ac:dyDescent="0.35">
      <c r="A8932" t="s">
        <v>124</v>
      </c>
      <c r="B8932" t="s">
        <v>125</v>
      </c>
      <c r="C8932" t="s">
        <v>89</v>
      </c>
      <c r="D8932" s="29">
        <v>46553</v>
      </c>
      <c r="E8932">
        <v>0</v>
      </c>
      <c r="F8932">
        <v>0</v>
      </c>
      <c r="G8932">
        <v>0</v>
      </c>
      <c r="H8932">
        <v>0</v>
      </c>
      <c r="L8932">
        <v>400.95751000000001</v>
      </c>
      <c r="R8932">
        <v>997.40674200000001</v>
      </c>
      <c r="S8932" t="s">
        <v>90</v>
      </c>
      <c r="T8932" s="297">
        <v>46311.754166666666</v>
      </c>
    </row>
    <row r="8933" spans="1:20" x14ac:dyDescent="0.35">
      <c r="A8933" t="s">
        <v>124</v>
      </c>
      <c r="B8933" t="s">
        <v>125</v>
      </c>
      <c r="C8933" t="s">
        <v>89</v>
      </c>
      <c r="D8933" s="29">
        <v>46554</v>
      </c>
      <c r="E8933">
        <v>0</v>
      </c>
      <c r="F8933">
        <v>0</v>
      </c>
      <c r="G8933">
        <v>0</v>
      </c>
      <c r="H8933">
        <v>0</v>
      </c>
      <c r="L8933">
        <v>400.95751000000001</v>
      </c>
      <c r="R8933">
        <v>997.40674200000001</v>
      </c>
      <c r="S8933" t="s">
        <v>90</v>
      </c>
      <c r="T8933" s="297">
        <v>46311.754166666666</v>
      </c>
    </row>
    <row r="8934" spans="1:20" x14ac:dyDescent="0.35">
      <c r="A8934" t="s">
        <v>124</v>
      </c>
      <c r="B8934" t="s">
        <v>125</v>
      </c>
      <c r="C8934" t="s">
        <v>89</v>
      </c>
      <c r="D8934" s="29">
        <v>46555</v>
      </c>
      <c r="E8934">
        <v>0</v>
      </c>
      <c r="F8934">
        <v>0</v>
      </c>
      <c r="G8934">
        <v>0</v>
      </c>
      <c r="H8934">
        <v>0</v>
      </c>
      <c r="L8934">
        <v>400.95751000000001</v>
      </c>
      <c r="R8934">
        <v>997.40674200000001</v>
      </c>
      <c r="S8934" t="s">
        <v>90</v>
      </c>
      <c r="T8934" s="297">
        <v>46311.754166666666</v>
      </c>
    </row>
    <row r="8935" spans="1:20" x14ac:dyDescent="0.35">
      <c r="A8935" t="s">
        <v>124</v>
      </c>
      <c r="B8935" t="s">
        <v>125</v>
      </c>
      <c r="C8935" t="s">
        <v>89</v>
      </c>
      <c r="D8935" s="29">
        <v>46556</v>
      </c>
      <c r="E8935">
        <v>0</v>
      </c>
      <c r="F8935">
        <v>0</v>
      </c>
      <c r="G8935">
        <v>0</v>
      </c>
      <c r="H8935">
        <v>0</v>
      </c>
      <c r="L8935">
        <v>400.95751000000001</v>
      </c>
      <c r="R8935">
        <v>997.40674200000001</v>
      </c>
      <c r="S8935" t="s">
        <v>90</v>
      </c>
      <c r="T8935" s="297">
        <v>46311.754166666666</v>
      </c>
    </row>
    <row r="8936" spans="1:20" x14ac:dyDescent="0.35">
      <c r="A8936" t="s">
        <v>124</v>
      </c>
      <c r="B8936" t="s">
        <v>125</v>
      </c>
      <c r="C8936" t="s">
        <v>89</v>
      </c>
      <c r="D8936" s="29">
        <v>46557</v>
      </c>
      <c r="E8936">
        <v>0</v>
      </c>
      <c r="F8936">
        <v>0</v>
      </c>
      <c r="G8936">
        <v>0</v>
      </c>
      <c r="H8936">
        <v>0</v>
      </c>
      <c r="L8936">
        <v>400.95751000000001</v>
      </c>
      <c r="R8936">
        <v>997.40674200000001</v>
      </c>
      <c r="S8936" t="s">
        <v>90</v>
      </c>
      <c r="T8936" s="297">
        <v>46311.754166666666</v>
      </c>
    </row>
    <row r="8937" spans="1:20" x14ac:dyDescent="0.35">
      <c r="A8937" t="s">
        <v>124</v>
      </c>
      <c r="B8937" t="s">
        <v>125</v>
      </c>
      <c r="C8937" t="s">
        <v>89</v>
      </c>
      <c r="D8937" s="29">
        <v>46558</v>
      </c>
      <c r="E8937">
        <v>0</v>
      </c>
      <c r="F8937">
        <v>0</v>
      </c>
      <c r="G8937">
        <v>0</v>
      </c>
      <c r="H8937">
        <v>0</v>
      </c>
      <c r="L8937">
        <v>400.95751000000001</v>
      </c>
      <c r="R8937">
        <v>997.40674200000001</v>
      </c>
      <c r="S8937" t="s">
        <v>90</v>
      </c>
      <c r="T8937" s="297">
        <v>46311.754166666666</v>
      </c>
    </row>
    <row r="8938" spans="1:20" x14ac:dyDescent="0.35">
      <c r="A8938" t="s">
        <v>124</v>
      </c>
      <c r="B8938" t="s">
        <v>125</v>
      </c>
      <c r="C8938" t="s">
        <v>89</v>
      </c>
      <c r="D8938" s="29">
        <v>46559</v>
      </c>
      <c r="E8938">
        <v>0</v>
      </c>
      <c r="F8938">
        <v>0</v>
      </c>
      <c r="G8938">
        <v>0</v>
      </c>
      <c r="H8938">
        <v>0</v>
      </c>
      <c r="L8938">
        <v>400.95751000000001</v>
      </c>
      <c r="R8938">
        <v>997.40674200000001</v>
      </c>
      <c r="S8938" t="s">
        <v>90</v>
      </c>
      <c r="T8938" s="297">
        <v>46311.754166666666</v>
      </c>
    </row>
    <row r="8939" spans="1:20" x14ac:dyDescent="0.35">
      <c r="A8939" t="s">
        <v>124</v>
      </c>
      <c r="B8939" t="s">
        <v>125</v>
      </c>
      <c r="C8939" t="s">
        <v>89</v>
      </c>
      <c r="D8939" s="29">
        <v>46560</v>
      </c>
      <c r="E8939">
        <v>0</v>
      </c>
      <c r="F8939">
        <v>0</v>
      </c>
      <c r="G8939">
        <v>0</v>
      </c>
      <c r="H8939">
        <v>0</v>
      </c>
      <c r="L8939">
        <v>400.95751000000001</v>
      </c>
      <c r="R8939">
        <v>997.40674200000001</v>
      </c>
      <c r="S8939" t="s">
        <v>90</v>
      </c>
      <c r="T8939" s="297">
        <v>46311.754166666666</v>
      </c>
    </row>
    <row r="8940" spans="1:20" x14ac:dyDescent="0.35">
      <c r="A8940" t="s">
        <v>124</v>
      </c>
      <c r="B8940" t="s">
        <v>125</v>
      </c>
      <c r="C8940" t="s">
        <v>89</v>
      </c>
      <c r="D8940" s="29">
        <v>46561</v>
      </c>
      <c r="E8940">
        <v>0</v>
      </c>
      <c r="F8940">
        <v>0</v>
      </c>
      <c r="G8940">
        <v>0</v>
      </c>
      <c r="H8940">
        <v>0</v>
      </c>
      <c r="L8940">
        <v>400.95751000000001</v>
      </c>
      <c r="R8940">
        <v>997.40674200000001</v>
      </c>
      <c r="S8940" t="s">
        <v>90</v>
      </c>
      <c r="T8940" s="297">
        <v>46311.754166666666</v>
      </c>
    </row>
    <row r="8941" spans="1:20" x14ac:dyDescent="0.35">
      <c r="A8941" t="s">
        <v>124</v>
      </c>
      <c r="B8941" t="s">
        <v>125</v>
      </c>
      <c r="C8941" t="s">
        <v>89</v>
      </c>
      <c r="D8941" s="29">
        <v>46562</v>
      </c>
      <c r="E8941">
        <v>0</v>
      </c>
      <c r="F8941">
        <v>0</v>
      </c>
      <c r="G8941">
        <v>0</v>
      </c>
      <c r="H8941">
        <v>0</v>
      </c>
      <c r="L8941">
        <v>400.95751000000001</v>
      </c>
      <c r="R8941">
        <v>997.40674200000001</v>
      </c>
      <c r="S8941" t="s">
        <v>90</v>
      </c>
      <c r="T8941" s="297">
        <v>46311.754166666666</v>
      </c>
    </row>
    <row r="8942" spans="1:20" x14ac:dyDescent="0.35">
      <c r="A8942" t="s">
        <v>124</v>
      </c>
      <c r="B8942" t="s">
        <v>125</v>
      </c>
      <c r="C8942" t="s">
        <v>89</v>
      </c>
      <c r="D8942" s="29">
        <v>46563</v>
      </c>
      <c r="E8942">
        <v>0</v>
      </c>
      <c r="F8942">
        <v>0</v>
      </c>
      <c r="G8942">
        <v>0</v>
      </c>
      <c r="H8942">
        <v>0</v>
      </c>
      <c r="L8942">
        <v>400.95751000000001</v>
      </c>
      <c r="R8942">
        <v>997.40674200000001</v>
      </c>
      <c r="S8942" t="s">
        <v>90</v>
      </c>
      <c r="T8942" s="297">
        <v>46311.754166666666</v>
      </c>
    </row>
    <row r="8943" spans="1:20" x14ac:dyDescent="0.35">
      <c r="A8943" t="s">
        <v>124</v>
      </c>
      <c r="B8943" t="s">
        <v>125</v>
      </c>
      <c r="C8943" t="s">
        <v>89</v>
      </c>
      <c r="D8943" s="29">
        <v>46564</v>
      </c>
      <c r="E8943">
        <v>0</v>
      </c>
      <c r="F8943">
        <v>0</v>
      </c>
      <c r="G8943">
        <v>0</v>
      </c>
      <c r="H8943">
        <v>0</v>
      </c>
      <c r="L8943">
        <v>400.95751000000001</v>
      </c>
      <c r="R8943">
        <v>997.40674200000001</v>
      </c>
      <c r="S8943" t="s">
        <v>90</v>
      </c>
      <c r="T8943" s="297">
        <v>46311.754166666666</v>
      </c>
    </row>
    <row r="8944" spans="1:20" x14ac:dyDescent="0.35">
      <c r="A8944" t="s">
        <v>124</v>
      </c>
      <c r="B8944" t="s">
        <v>125</v>
      </c>
      <c r="C8944" t="s">
        <v>89</v>
      </c>
      <c r="D8944" s="29">
        <v>46565</v>
      </c>
      <c r="E8944">
        <v>0</v>
      </c>
      <c r="F8944">
        <v>0</v>
      </c>
      <c r="G8944">
        <v>0</v>
      </c>
      <c r="H8944">
        <v>0</v>
      </c>
      <c r="L8944">
        <v>400.95751000000001</v>
      </c>
      <c r="R8944">
        <v>997.40674200000001</v>
      </c>
      <c r="S8944" t="s">
        <v>90</v>
      </c>
      <c r="T8944" s="297">
        <v>46311.754166666666</v>
      </c>
    </row>
    <row r="8945" spans="1:20" x14ac:dyDescent="0.35">
      <c r="A8945" t="s">
        <v>124</v>
      </c>
      <c r="B8945" t="s">
        <v>125</v>
      </c>
      <c r="C8945" t="s">
        <v>89</v>
      </c>
      <c r="D8945" s="29">
        <v>46566</v>
      </c>
      <c r="E8945">
        <v>0</v>
      </c>
      <c r="F8945">
        <v>0</v>
      </c>
      <c r="G8945">
        <v>0</v>
      </c>
      <c r="H8945">
        <v>0</v>
      </c>
      <c r="L8945">
        <v>400.95751000000001</v>
      </c>
      <c r="R8945">
        <v>997.40674200000001</v>
      </c>
      <c r="S8945" t="s">
        <v>90</v>
      </c>
      <c r="T8945" s="297">
        <v>46311.754166666666</v>
      </c>
    </row>
    <row r="8946" spans="1:20" x14ac:dyDescent="0.35">
      <c r="A8946" t="s">
        <v>124</v>
      </c>
      <c r="B8946" t="s">
        <v>125</v>
      </c>
      <c r="C8946" t="s">
        <v>89</v>
      </c>
      <c r="D8946" s="29">
        <v>46567</v>
      </c>
      <c r="E8946">
        <v>0</v>
      </c>
      <c r="F8946">
        <v>0</v>
      </c>
      <c r="G8946">
        <v>0</v>
      </c>
      <c r="H8946">
        <v>0</v>
      </c>
      <c r="L8946">
        <v>400.95751000000001</v>
      </c>
      <c r="R8946">
        <v>997.40674200000001</v>
      </c>
      <c r="S8946" t="s">
        <v>90</v>
      </c>
      <c r="T8946" s="297">
        <v>46311.754166666666</v>
      </c>
    </row>
    <row r="8947" spans="1:20" x14ac:dyDescent="0.35">
      <c r="A8947" t="s">
        <v>124</v>
      </c>
      <c r="B8947" t="s">
        <v>125</v>
      </c>
      <c r="C8947" t="s">
        <v>89</v>
      </c>
      <c r="D8947" s="29">
        <v>46568</v>
      </c>
      <c r="E8947">
        <v>0</v>
      </c>
      <c r="F8947">
        <v>0</v>
      </c>
      <c r="G8947">
        <v>0</v>
      </c>
      <c r="H8947">
        <v>0</v>
      </c>
      <c r="L8947">
        <v>400.95751000000001</v>
      </c>
      <c r="R8947">
        <v>997.40674200000001</v>
      </c>
      <c r="S8947" t="s">
        <v>90</v>
      </c>
      <c r="T8947" s="297">
        <v>46311.754166666666</v>
      </c>
    </row>
    <row r="8948" spans="1:20" x14ac:dyDescent="0.35">
      <c r="A8948" t="s">
        <v>124</v>
      </c>
      <c r="B8948" t="s">
        <v>125</v>
      </c>
      <c r="C8948" t="s">
        <v>89</v>
      </c>
      <c r="D8948" s="29">
        <v>46569</v>
      </c>
      <c r="E8948">
        <v>0</v>
      </c>
      <c r="F8948">
        <v>0</v>
      </c>
      <c r="G8948">
        <v>0</v>
      </c>
      <c r="H8948">
        <v>0</v>
      </c>
      <c r="L8948">
        <v>400.95751000000001</v>
      </c>
      <c r="R8948">
        <v>997.40674200000001</v>
      </c>
      <c r="S8948" t="s">
        <v>90</v>
      </c>
      <c r="T8948" s="297">
        <v>46311.754166666666</v>
      </c>
    </row>
    <row r="8949" spans="1:20" x14ac:dyDescent="0.35">
      <c r="A8949" t="s">
        <v>124</v>
      </c>
      <c r="B8949" t="s">
        <v>125</v>
      </c>
      <c r="C8949" t="s">
        <v>89</v>
      </c>
      <c r="D8949" s="29">
        <v>46570</v>
      </c>
      <c r="E8949">
        <v>0</v>
      </c>
      <c r="F8949">
        <v>0</v>
      </c>
      <c r="G8949">
        <v>0</v>
      </c>
      <c r="H8949">
        <v>0</v>
      </c>
      <c r="L8949">
        <v>400.95751000000001</v>
      </c>
      <c r="R8949">
        <v>997.40674200000001</v>
      </c>
      <c r="S8949" t="s">
        <v>90</v>
      </c>
      <c r="T8949" s="297">
        <v>46311.754166666666</v>
      </c>
    </row>
    <row r="8950" spans="1:20" x14ac:dyDescent="0.35">
      <c r="A8950" t="s">
        <v>124</v>
      </c>
      <c r="B8950" t="s">
        <v>125</v>
      </c>
      <c r="C8950" t="s">
        <v>89</v>
      </c>
      <c r="D8950" s="29">
        <v>46571</v>
      </c>
      <c r="E8950">
        <v>0</v>
      </c>
      <c r="F8950">
        <v>0</v>
      </c>
      <c r="G8950">
        <v>0</v>
      </c>
      <c r="H8950">
        <v>0</v>
      </c>
      <c r="L8950">
        <v>400.95751000000001</v>
      </c>
      <c r="R8950">
        <v>997.40674200000001</v>
      </c>
      <c r="S8950" t="s">
        <v>90</v>
      </c>
      <c r="T8950" s="297">
        <v>46311.754166666666</v>
      </c>
    </row>
    <row r="8951" spans="1:20" x14ac:dyDescent="0.35">
      <c r="A8951" t="s">
        <v>124</v>
      </c>
      <c r="B8951" t="s">
        <v>125</v>
      </c>
      <c r="C8951" t="s">
        <v>89</v>
      </c>
      <c r="D8951" s="29">
        <v>46572</v>
      </c>
      <c r="E8951">
        <v>0</v>
      </c>
      <c r="F8951">
        <v>0</v>
      </c>
      <c r="G8951">
        <v>0</v>
      </c>
      <c r="H8951">
        <v>0</v>
      </c>
      <c r="L8951">
        <v>400.95751000000001</v>
      </c>
      <c r="R8951">
        <v>997.40674200000001</v>
      </c>
      <c r="S8951" t="s">
        <v>90</v>
      </c>
      <c r="T8951" s="297">
        <v>46311.754166666666</v>
      </c>
    </row>
    <row r="8952" spans="1:20" x14ac:dyDescent="0.35">
      <c r="A8952" t="s">
        <v>124</v>
      </c>
      <c r="B8952" t="s">
        <v>125</v>
      </c>
      <c r="C8952" t="s">
        <v>89</v>
      </c>
      <c r="D8952" s="29">
        <v>46573</v>
      </c>
      <c r="E8952">
        <v>0</v>
      </c>
      <c r="F8952">
        <v>0</v>
      </c>
      <c r="G8952">
        <v>0</v>
      </c>
      <c r="H8952">
        <v>0</v>
      </c>
      <c r="L8952">
        <v>400.95751000000001</v>
      </c>
      <c r="R8952">
        <v>997.40674200000001</v>
      </c>
      <c r="S8952" t="s">
        <v>90</v>
      </c>
      <c r="T8952" s="297">
        <v>46311.754166666666</v>
      </c>
    </row>
    <row r="8953" spans="1:20" x14ac:dyDescent="0.35">
      <c r="A8953" t="s">
        <v>124</v>
      </c>
      <c r="B8953" t="s">
        <v>125</v>
      </c>
      <c r="C8953" t="s">
        <v>89</v>
      </c>
      <c r="D8953" s="29">
        <v>46574</v>
      </c>
      <c r="E8953">
        <v>0</v>
      </c>
      <c r="F8953">
        <v>0</v>
      </c>
      <c r="G8953">
        <v>0</v>
      </c>
      <c r="H8953">
        <v>0</v>
      </c>
      <c r="L8953">
        <v>400.95751000000001</v>
      </c>
      <c r="R8953">
        <v>997.40674200000001</v>
      </c>
      <c r="S8953" t="s">
        <v>90</v>
      </c>
      <c r="T8953" s="297">
        <v>46311.754166666666</v>
      </c>
    </row>
    <row r="8954" spans="1:20" x14ac:dyDescent="0.35">
      <c r="A8954" t="s">
        <v>124</v>
      </c>
      <c r="B8954" t="s">
        <v>125</v>
      </c>
      <c r="C8954" t="s">
        <v>89</v>
      </c>
      <c r="D8954" s="29">
        <v>46575</v>
      </c>
      <c r="E8954">
        <v>0</v>
      </c>
      <c r="F8954">
        <v>0</v>
      </c>
      <c r="G8954">
        <v>0</v>
      </c>
      <c r="H8954">
        <v>0</v>
      </c>
      <c r="L8954">
        <v>400.95751000000001</v>
      </c>
      <c r="R8954">
        <v>997.40674200000001</v>
      </c>
      <c r="S8954" t="s">
        <v>90</v>
      </c>
      <c r="T8954" s="297">
        <v>46311.754166666666</v>
      </c>
    </row>
    <row r="8955" spans="1:20" x14ac:dyDescent="0.35">
      <c r="A8955" t="s">
        <v>124</v>
      </c>
      <c r="B8955" t="s">
        <v>125</v>
      </c>
      <c r="C8955" t="s">
        <v>89</v>
      </c>
      <c r="D8955" s="29">
        <v>46576</v>
      </c>
      <c r="E8955">
        <v>0</v>
      </c>
      <c r="F8955">
        <v>0</v>
      </c>
      <c r="G8955">
        <v>0</v>
      </c>
      <c r="H8955">
        <v>0</v>
      </c>
      <c r="L8955">
        <v>400.95751000000001</v>
      </c>
      <c r="R8955">
        <v>997.40674200000001</v>
      </c>
      <c r="S8955" t="s">
        <v>90</v>
      </c>
      <c r="T8955" s="297">
        <v>46311.754166666666</v>
      </c>
    </row>
    <row r="8956" spans="1:20" x14ac:dyDescent="0.35">
      <c r="A8956" t="s">
        <v>124</v>
      </c>
      <c r="B8956" t="s">
        <v>125</v>
      </c>
      <c r="C8956" t="s">
        <v>89</v>
      </c>
      <c r="D8956" s="29">
        <v>46577</v>
      </c>
      <c r="E8956">
        <v>0</v>
      </c>
      <c r="F8956">
        <v>0</v>
      </c>
      <c r="G8956">
        <v>0</v>
      </c>
      <c r="H8956">
        <v>0</v>
      </c>
      <c r="L8956">
        <v>400.95751000000001</v>
      </c>
      <c r="R8956">
        <v>997.40674200000001</v>
      </c>
      <c r="S8956" t="s">
        <v>90</v>
      </c>
      <c r="T8956" s="297">
        <v>46311.754166666666</v>
      </c>
    </row>
    <row r="8957" spans="1:20" x14ac:dyDescent="0.35">
      <c r="A8957" t="s">
        <v>124</v>
      </c>
      <c r="B8957" t="s">
        <v>125</v>
      </c>
      <c r="C8957" t="s">
        <v>89</v>
      </c>
      <c r="D8957" s="29">
        <v>46578</v>
      </c>
      <c r="E8957">
        <v>0</v>
      </c>
      <c r="F8957">
        <v>0</v>
      </c>
      <c r="G8957">
        <v>0</v>
      </c>
      <c r="H8957">
        <v>0</v>
      </c>
      <c r="L8957">
        <v>400.95751000000001</v>
      </c>
      <c r="R8957">
        <v>997.40674200000001</v>
      </c>
      <c r="S8957" t="s">
        <v>90</v>
      </c>
      <c r="T8957" s="297">
        <v>46311.754166666666</v>
      </c>
    </row>
    <row r="8958" spans="1:20" x14ac:dyDescent="0.35">
      <c r="A8958" t="s">
        <v>124</v>
      </c>
      <c r="B8958" t="s">
        <v>125</v>
      </c>
      <c r="C8958" t="s">
        <v>89</v>
      </c>
      <c r="D8958" s="29">
        <v>46579</v>
      </c>
      <c r="E8958">
        <v>0</v>
      </c>
      <c r="F8958">
        <v>0</v>
      </c>
      <c r="G8958">
        <v>0</v>
      </c>
      <c r="H8958">
        <v>0</v>
      </c>
      <c r="L8958">
        <v>400.95751000000001</v>
      </c>
      <c r="R8958">
        <v>997.40674200000001</v>
      </c>
      <c r="S8958" t="s">
        <v>90</v>
      </c>
      <c r="T8958" s="297">
        <v>46311.754166666666</v>
      </c>
    </row>
    <row r="8959" spans="1:20" x14ac:dyDescent="0.35">
      <c r="A8959" t="s">
        <v>124</v>
      </c>
      <c r="B8959" t="s">
        <v>125</v>
      </c>
      <c r="C8959" t="s">
        <v>89</v>
      </c>
      <c r="D8959" s="29">
        <v>46580</v>
      </c>
      <c r="E8959">
        <v>0</v>
      </c>
      <c r="F8959">
        <v>0</v>
      </c>
      <c r="G8959">
        <v>0</v>
      </c>
      <c r="H8959">
        <v>0</v>
      </c>
      <c r="L8959">
        <v>400.95751000000001</v>
      </c>
      <c r="R8959">
        <v>997.40674200000001</v>
      </c>
      <c r="S8959" t="s">
        <v>90</v>
      </c>
      <c r="T8959" s="297">
        <v>46311.754166666666</v>
      </c>
    </row>
    <row r="8960" spans="1:20" x14ac:dyDescent="0.35">
      <c r="A8960" t="s">
        <v>124</v>
      </c>
      <c r="B8960" t="s">
        <v>125</v>
      </c>
      <c r="C8960" t="s">
        <v>89</v>
      </c>
      <c r="D8960" s="29">
        <v>46581</v>
      </c>
      <c r="E8960">
        <v>0</v>
      </c>
      <c r="F8960">
        <v>0</v>
      </c>
      <c r="G8960">
        <v>0</v>
      </c>
      <c r="H8960">
        <v>0</v>
      </c>
      <c r="L8960">
        <v>400.95751000000001</v>
      </c>
      <c r="R8960">
        <v>997.40674200000001</v>
      </c>
      <c r="S8960" t="s">
        <v>90</v>
      </c>
      <c r="T8960" s="297">
        <v>46311.754166666666</v>
      </c>
    </row>
    <row r="8961" spans="1:20" x14ac:dyDescent="0.35">
      <c r="A8961" t="s">
        <v>124</v>
      </c>
      <c r="B8961" t="s">
        <v>125</v>
      </c>
      <c r="C8961" t="s">
        <v>89</v>
      </c>
      <c r="D8961" s="29">
        <v>46582</v>
      </c>
      <c r="E8961">
        <v>0</v>
      </c>
      <c r="F8961">
        <v>0</v>
      </c>
      <c r="G8961">
        <v>0</v>
      </c>
      <c r="H8961">
        <v>0</v>
      </c>
      <c r="L8961">
        <v>400.95751000000001</v>
      </c>
      <c r="R8961">
        <v>997.40674200000001</v>
      </c>
      <c r="S8961" t="s">
        <v>90</v>
      </c>
      <c r="T8961" s="297">
        <v>46311.754166666666</v>
      </c>
    </row>
    <row r="8962" spans="1:20" x14ac:dyDescent="0.35">
      <c r="A8962" t="s">
        <v>124</v>
      </c>
      <c r="B8962" t="s">
        <v>125</v>
      </c>
      <c r="C8962" t="s">
        <v>89</v>
      </c>
      <c r="D8962" s="29">
        <v>46583</v>
      </c>
      <c r="E8962">
        <v>0</v>
      </c>
      <c r="F8962">
        <v>0</v>
      </c>
      <c r="G8962">
        <v>0</v>
      </c>
      <c r="H8962">
        <v>0</v>
      </c>
      <c r="L8962">
        <v>400.95751000000001</v>
      </c>
      <c r="R8962">
        <v>997.40674200000001</v>
      </c>
      <c r="S8962" t="s">
        <v>90</v>
      </c>
      <c r="T8962" s="297">
        <v>46311.754166666666</v>
      </c>
    </row>
    <row r="8963" spans="1:20" x14ac:dyDescent="0.35">
      <c r="A8963" t="s">
        <v>124</v>
      </c>
      <c r="B8963" t="s">
        <v>125</v>
      </c>
      <c r="C8963" t="s">
        <v>89</v>
      </c>
      <c r="D8963" s="29">
        <v>46584</v>
      </c>
      <c r="E8963">
        <v>0</v>
      </c>
      <c r="F8963">
        <v>0</v>
      </c>
      <c r="G8963">
        <v>0</v>
      </c>
      <c r="H8963">
        <v>0</v>
      </c>
      <c r="L8963">
        <v>400.95751000000001</v>
      </c>
      <c r="R8963">
        <v>997.40674200000001</v>
      </c>
      <c r="S8963" t="s">
        <v>90</v>
      </c>
      <c r="T8963" s="297">
        <v>46311.754166666666</v>
      </c>
    </row>
    <row r="8964" spans="1:20" x14ac:dyDescent="0.35">
      <c r="A8964" t="s">
        <v>124</v>
      </c>
      <c r="B8964" t="s">
        <v>125</v>
      </c>
      <c r="C8964" t="s">
        <v>89</v>
      </c>
      <c r="D8964" s="29">
        <v>46585</v>
      </c>
      <c r="E8964">
        <v>0</v>
      </c>
      <c r="F8964">
        <v>0</v>
      </c>
      <c r="G8964">
        <v>0</v>
      </c>
      <c r="H8964">
        <v>0</v>
      </c>
      <c r="L8964">
        <v>400.95751000000001</v>
      </c>
      <c r="R8964">
        <v>997.40674200000001</v>
      </c>
      <c r="S8964" t="s">
        <v>90</v>
      </c>
      <c r="T8964" s="297">
        <v>46311.754166666666</v>
      </c>
    </row>
    <row r="8965" spans="1:20" x14ac:dyDescent="0.35">
      <c r="A8965" t="s">
        <v>124</v>
      </c>
      <c r="B8965" t="s">
        <v>125</v>
      </c>
      <c r="C8965" t="s">
        <v>89</v>
      </c>
      <c r="D8965" s="29">
        <v>46586</v>
      </c>
      <c r="E8965">
        <v>0</v>
      </c>
      <c r="F8965">
        <v>0</v>
      </c>
      <c r="G8965">
        <v>0</v>
      </c>
      <c r="H8965">
        <v>0</v>
      </c>
      <c r="L8965">
        <v>400.95751000000001</v>
      </c>
      <c r="R8965">
        <v>997.40674200000001</v>
      </c>
      <c r="S8965" t="s">
        <v>90</v>
      </c>
      <c r="T8965" s="297">
        <v>46311.754166666666</v>
      </c>
    </row>
    <row r="8966" spans="1:20" x14ac:dyDescent="0.35">
      <c r="A8966" t="s">
        <v>124</v>
      </c>
      <c r="B8966" t="s">
        <v>125</v>
      </c>
      <c r="C8966" t="s">
        <v>89</v>
      </c>
      <c r="D8966" s="29">
        <v>46587</v>
      </c>
      <c r="E8966">
        <v>0</v>
      </c>
      <c r="F8966">
        <v>0</v>
      </c>
      <c r="G8966">
        <v>0</v>
      </c>
      <c r="H8966">
        <v>0</v>
      </c>
      <c r="L8966">
        <v>400.95751000000001</v>
      </c>
      <c r="R8966">
        <v>997.40674200000001</v>
      </c>
      <c r="S8966" t="s">
        <v>90</v>
      </c>
      <c r="T8966" s="297">
        <v>46311.754166666666</v>
      </c>
    </row>
    <row r="8967" spans="1:20" x14ac:dyDescent="0.35">
      <c r="A8967" t="s">
        <v>124</v>
      </c>
      <c r="B8967" t="s">
        <v>125</v>
      </c>
      <c r="C8967" t="s">
        <v>89</v>
      </c>
      <c r="D8967" s="29">
        <v>46588</v>
      </c>
      <c r="E8967">
        <v>0</v>
      </c>
      <c r="F8967">
        <v>0</v>
      </c>
      <c r="G8967">
        <v>0</v>
      </c>
      <c r="H8967">
        <v>0</v>
      </c>
      <c r="L8967">
        <v>400.95751000000001</v>
      </c>
      <c r="R8967">
        <v>997.40674200000001</v>
      </c>
      <c r="S8967" t="s">
        <v>90</v>
      </c>
      <c r="T8967" s="297">
        <v>46311.754166666666</v>
      </c>
    </row>
    <row r="8968" spans="1:20" x14ac:dyDescent="0.35">
      <c r="A8968" t="s">
        <v>124</v>
      </c>
      <c r="B8968" t="s">
        <v>125</v>
      </c>
      <c r="C8968" t="s">
        <v>89</v>
      </c>
      <c r="D8968" s="29">
        <v>46589</v>
      </c>
      <c r="E8968">
        <v>0</v>
      </c>
      <c r="F8968">
        <v>0</v>
      </c>
      <c r="G8968">
        <v>0</v>
      </c>
      <c r="H8968">
        <v>0</v>
      </c>
      <c r="L8968">
        <v>400.95751000000001</v>
      </c>
      <c r="R8968">
        <v>997.40674200000001</v>
      </c>
      <c r="S8968" t="s">
        <v>90</v>
      </c>
      <c r="T8968" s="297">
        <v>46311.754166666666</v>
      </c>
    </row>
    <row r="8969" spans="1:20" x14ac:dyDescent="0.35">
      <c r="A8969" t="s">
        <v>124</v>
      </c>
      <c r="B8969" t="s">
        <v>125</v>
      </c>
      <c r="C8969" t="s">
        <v>89</v>
      </c>
      <c r="D8969" s="29">
        <v>46590</v>
      </c>
      <c r="E8969">
        <v>0</v>
      </c>
      <c r="F8969">
        <v>0</v>
      </c>
      <c r="G8969">
        <v>0</v>
      </c>
      <c r="H8969">
        <v>0</v>
      </c>
      <c r="L8969">
        <v>400.95751000000001</v>
      </c>
      <c r="R8969">
        <v>997.40674200000001</v>
      </c>
      <c r="S8969" t="s">
        <v>90</v>
      </c>
      <c r="T8969" s="297">
        <v>46311.754166666666</v>
      </c>
    </row>
    <row r="8970" spans="1:20" x14ac:dyDescent="0.35">
      <c r="A8970" t="s">
        <v>124</v>
      </c>
      <c r="B8970" t="s">
        <v>125</v>
      </c>
      <c r="C8970" t="s">
        <v>89</v>
      </c>
      <c r="D8970" s="29">
        <v>46591</v>
      </c>
      <c r="E8970">
        <v>0</v>
      </c>
      <c r="F8970">
        <v>0</v>
      </c>
      <c r="G8970">
        <v>0</v>
      </c>
      <c r="H8970">
        <v>0</v>
      </c>
      <c r="L8970">
        <v>400.95751000000001</v>
      </c>
      <c r="R8970">
        <v>997.40674200000001</v>
      </c>
      <c r="S8970" t="s">
        <v>90</v>
      </c>
      <c r="T8970" s="297">
        <v>46311.754166666666</v>
      </c>
    </row>
    <row r="8971" spans="1:20" x14ac:dyDescent="0.35">
      <c r="A8971" t="s">
        <v>124</v>
      </c>
      <c r="B8971" t="s">
        <v>125</v>
      </c>
      <c r="C8971" t="s">
        <v>89</v>
      </c>
      <c r="D8971" s="29">
        <v>46592</v>
      </c>
      <c r="E8971">
        <v>0</v>
      </c>
      <c r="F8971">
        <v>0</v>
      </c>
      <c r="G8971">
        <v>0</v>
      </c>
      <c r="H8971">
        <v>0</v>
      </c>
      <c r="L8971">
        <v>400.95751000000001</v>
      </c>
      <c r="R8971">
        <v>997.40674200000001</v>
      </c>
      <c r="S8971" t="s">
        <v>90</v>
      </c>
      <c r="T8971" s="297">
        <v>46311.754166666666</v>
      </c>
    </row>
    <row r="8972" spans="1:20" x14ac:dyDescent="0.35">
      <c r="A8972" t="s">
        <v>124</v>
      </c>
      <c r="B8972" t="s">
        <v>125</v>
      </c>
      <c r="C8972" t="s">
        <v>89</v>
      </c>
      <c r="D8972" s="29">
        <v>46593</v>
      </c>
      <c r="E8972">
        <v>0</v>
      </c>
      <c r="F8972">
        <v>0</v>
      </c>
      <c r="G8972">
        <v>0</v>
      </c>
      <c r="H8972">
        <v>0</v>
      </c>
      <c r="L8972">
        <v>400.95751000000001</v>
      </c>
      <c r="R8972">
        <v>997.40674200000001</v>
      </c>
      <c r="S8972" t="s">
        <v>90</v>
      </c>
      <c r="T8972" s="297">
        <v>46311.754166666666</v>
      </c>
    </row>
    <row r="8973" spans="1:20" x14ac:dyDescent="0.35">
      <c r="A8973" t="s">
        <v>124</v>
      </c>
      <c r="B8973" t="s">
        <v>125</v>
      </c>
      <c r="C8973" t="s">
        <v>89</v>
      </c>
      <c r="D8973" s="29">
        <v>46594</v>
      </c>
      <c r="E8973">
        <v>0</v>
      </c>
      <c r="F8973">
        <v>0</v>
      </c>
      <c r="G8973">
        <v>0</v>
      </c>
      <c r="H8973">
        <v>0</v>
      </c>
      <c r="L8973">
        <v>400.95751000000001</v>
      </c>
      <c r="R8973">
        <v>997.40674200000001</v>
      </c>
      <c r="S8973" t="s">
        <v>90</v>
      </c>
      <c r="T8973" s="297">
        <v>46311.754166666666</v>
      </c>
    </row>
    <row r="8974" spans="1:20" x14ac:dyDescent="0.35">
      <c r="A8974" t="s">
        <v>124</v>
      </c>
      <c r="B8974" t="s">
        <v>125</v>
      </c>
      <c r="C8974" t="s">
        <v>89</v>
      </c>
      <c r="D8974" s="29">
        <v>46595</v>
      </c>
      <c r="E8974">
        <v>0</v>
      </c>
      <c r="F8974">
        <v>0</v>
      </c>
      <c r="G8974">
        <v>0</v>
      </c>
      <c r="H8974">
        <v>0</v>
      </c>
      <c r="L8974">
        <v>400.95751000000001</v>
      </c>
      <c r="R8974">
        <v>997.40674200000001</v>
      </c>
      <c r="S8974" t="s">
        <v>90</v>
      </c>
      <c r="T8974" s="297">
        <v>46311.754166666666</v>
      </c>
    </row>
    <row r="8975" spans="1:20" x14ac:dyDescent="0.35">
      <c r="A8975" t="s">
        <v>124</v>
      </c>
      <c r="B8975" t="s">
        <v>125</v>
      </c>
      <c r="C8975" t="s">
        <v>89</v>
      </c>
      <c r="D8975" s="29">
        <v>46596</v>
      </c>
      <c r="E8975">
        <v>0</v>
      </c>
      <c r="F8975">
        <v>0</v>
      </c>
      <c r="G8975">
        <v>0</v>
      </c>
      <c r="H8975">
        <v>0</v>
      </c>
      <c r="L8975">
        <v>400.95751000000001</v>
      </c>
      <c r="R8975">
        <v>997.40674200000001</v>
      </c>
      <c r="S8975" t="s">
        <v>90</v>
      </c>
      <c r="T8975" s="297">
        <v>46311.754166666666</v>
      </c>
    </row>
    <row r="8976" spans="1:20" x14ac:dyDescent="0.35">
      <c r="A8976" t="s">
        <v>124</v>
      </c>
      <c r="B8976" t="s">
        <v>125</v>
      </c>
      <c r="C8976" t="s">
        <v>89</v>
      </c>
      <c r="D8976" s="29">
        <v>46597</v>
      </c>
      <c r="E8976">
        <v>0</v>
      </c>
      <c r="F8976">
        <v>0</v>
      </c>
      <c r="G8976">
        <v>0</v>
      </c>
      <c r="H8976">
        <v>0</v>
      </c>
      <c r="L8976">
        <v>400.95751000000001</v>
      </c>
      <c r="R8976">
        <v>997.40674200000001</v>
      </c>
      <c r="S8976" t="s">
        <v>90</v>
      </c>
      <c r="T8976" s="297">
        <v>46311.754166666666</v>
      </c>
    </row>
    <row r="8977" spans="1:20" x14ac:dyDescent="0.35">
      <c r="A8977" t="s">
        <v>124</v>
      </c>
      <c r="B8977" t="s">
        <v>125</v>
      </c>
      <c r="C8977" t="s">
        <v>89</v>
      </c>
      <c r="D8977" s="29">
        <v>46598</v>
      </c>
      <c r="E8977">
        <v>0</v>
      </c>
      <c r="F8977">
        <v>0</v>
      </c>
      <c r="G8977">
        <v>0</v>
      </c>
      <c r="H8977">
        <v>0</v>
      </c>
      <c r="L8977">
        <v>400.95751000000001</v>
      </c>
      <c r="R8977">
        <v>997.40674200000001</v>
      </c>
      <c r="S8977" t="s">
        <v>90</v>
      </c>
      <c r="T8977" s="297">
        <v>46311.754166666666</v>
      </c>
    </row>
    <row r="8978" spans="1:20" x14ac:dyDescent="0.35">
      <c r="A8978" t="s">
        <v>124</v>
      </c>
      <c r="B8978" t="s">
        <v>125</v>
      </c>
      <c r="C8978" t="s">
        <v>89</v>
      </c>
      <c r="D8978" s="29">
        <v>46599</v>
      </c>
      <c r="E8978">
        <v>0</v>
      </c>
      <c r="F8978">
        <v>0</v>
      </c>
      <c r="G8978">
        <v>0</v>
      </c>
      <c r="H8978">
        <v>0</v>
      </c>
      <c r="L8978">
        <v>400.95751000000001</v>
      </c>
      <c r="R8978">
        <v>997.40674200000001</v>
      </c>
      <c r="S8978" t="s">
        <v>90</v>
      </c>
      <c r="T8978" s="297">
        <v>46311.754166666666</v>
      </c>
    </row>
    <row r="8979" spans="1:20" x14ac:dyDescent="0.35">
      <c r="A8979" t="s">
        <v>124</v>
      </c>
      <c r="B8979" t="s">
        <v>125</v>
      </c>
      <c r="C8979" t="s">
        <v>89</v>
      </c>
      <c r="D8979" s="29">
        <v>46600</v>
      </c>
      <c r="E8979">
        <v>0</v>
      </c>
      <c r="F8979">
        <v>0</v>
      </c>
      <c r="G8979">
        <v>0</v>
      </c>
      <c r="H8979">
        <v>0</v>
      </c>
      <c r="L8979">
        <v>400.95751000000001</v>
      </c>
      <c r="R8979">
        <v>997.40674200000001</v>
      </c>
      <c r="S8979" t="s">
        <v>90</v>
      </c>
      <c r="T8979" s="297">
        <v>46311.754166666666</v>
      </c>
    </row>
    <row r="8980" spans="1:20" x14ac:dyDescent="0.35">
      <c r="A8980" t="s">
        <v>124</v>
      </c>
      <c r="B8980" t="s">
        <v>125</v>
      </c>
      <c r="C8980" t="s">
        <v>89</v>
      </c>
      <c r="D8980" s="29">
        <v>46601</v>
      </c>
      <c r="E8980">
        <v>0</v>
      </c>
      <c r="F8980">
        <v>0</v>
      </c>
      <c r="G8980">
        <v>0</v>
      </c>
      <c r="H8980">
        <v>0</v>
      </c>
      <c r="L8980">
        <v>400.95751000000001</v>
      </c>
      <c r="R8980">
        <v>997.40674200000001</v>
      </c>
      <c r="S8980" t="s">
        <v>90</v>
      </c>
      <c r="T8980" s="297">
        <v>46311.754166666666</v>
      </c>
    </row>
    <row r="8981" spans="1:20" x14ac:dyDescent="0.35">
      <c r="A8981" t="s">
        <v>124</v>
      </c>
      <c r="B8981" t="s">
        <v>125</v>
      </c>
      <c r="C8981" t="s">
        <v>89</v>
      </c>
      <c r="D8981" s="29">
        <v>46602</v>
      </c>
      <c r="E8981">
        <v>0</v>
      </c>
      <c r="F8981">
        <v>0</v>
      </c>
      <c r="G8981">
        <v>0</v>
      </c>
      <c r="H8981">
        <v>0</v>
      </c>
      <c r="L8981">
        <v>400.95751000000001</v>
      </c>
      <c r="R8981">
        <v>997.40674200000001</v>
      </c>
      <c r="S8981" t="s">
        <v>90</v>
      </c>
      <c r="T8981" s="297">
        <v>46311.754166666666</v>
      </c>
    </row>
    <row r="8982" spans="1:20" x14ac:dyDescent="0.35">
      <c r="A8982" t="s">
        <v>124</v>
      </c>
      <c r="B8982" t="s">
        <v>125</v>
      </c>
      <c r="C8982" t="s">
        <v>89</v>
      </c>
      <c r="D8982" s="29">
        <v>46603</v>
      </c>
      <c r="E8982">
        <v>0</v>
      </c>
      <c r="F8982">
        <v>0</v>
      </c>
      <c r="G8982">
        <v>0</v>
      </c>
      <c r="H8982">
        <v>0</v>
      </c>
      <c r="L8982">
        <v>400.95751000000001</v>
      </c>
      <c r="R8982">
        <v>997.40674200000001</v>
      </c>
      <c r="S8982" t="s">
        <v>90</v>
      </c>
      <c r="T8982" s="297">
        <v>46311.754166666666</v>
      </c>
    </row>
    <row r="8983" spans="1:20" x14ac:dyDescent="0.35">
      <c r="A8983" t="s">
        <v>124</v>
      </c>
      <c r="B8983" t="s">
        <v>125</v>
      </c>
      <c r="C8983" t="s">
        <v>89</v>
      </c>
      <c r="D8983" s="29">
        <v>46604</v>
      </c>
      <c r="E8983">
        <v>0</v>
      </c>
      <c r="F8983">
        <v>0</v>
      </c>
      <c r="G8983">
        <v>0</v>
      </c>
      <c r="H8983">
        <v>0</v>
      </c>
      <c r="L8983">
        <v>400.95751000000001</v>
      </c>
      <c r="R8983">
        <v>997.40674200000001</v>
      </c>
      <c r="S8983" t="s">
        <v>90</v>
      </c>
      <c r="T8983" s="297">
        <v>46311.754166666666</v>
      </c>
    </row>
    <row r="8984" spans="1:20" x14ac:dyDescent="0.35">
      <c r="A8984" t="s">
        <v>124</v>
      </c>
      <c r="B8984" t="s">
        <v>125</v>
      </c>
      <c r="C8984" t="s">
        <v>89</v>
      </c>
      <c r="D8984" s="29">
        <v>46605</v>
      </c>
      <c r="E8984">
        <v>0</v>
      </c>
      <c r="F8984">
        <v>0</v>
      </c>
      <c r="G8984">
        <v>0</v>
      </c>
      <c r="H8984">
        <v>0</v>
      </c>
      <c r="L8984">
        <v>400.95751000000001</v>
      </c>
      <c r="R8984">
        <v>997.40674200000001</v>
      </c>
      <c r="S8984" t="s">
        <v>90</v>
      </c>
      <c r="T8984" s="297">
        <v>46311.754166666666</v>
      </c>
    </row>
    <row r="8985" spans="1:20" x14ac:dyDescent="0.35">
      <c r="A8985" t="s">
        <v>124</v>
      </c>
      <c r="B8985" t="s">
        <v>125</v>
      </c>
      <c r="C8985" t="s">
        <v>89</v>
      </c>
      <c r="D8985" s="29">
        <v>46606</v>
      </c>
      <c r="E8985">
        <v>0</v>
      </c>
      <c r="F8985">
        <v>0</v>
      </c>
      <c r="G8985">
        <v>0</v>
      </c>
      <c r="H8985">
        <v>0</v>
      </c>
      <c r="L8985">
        <v>400.95751000000001</v>
      </c>
      <c r="R8985">
        <v>997.40674200000001</v>
      </c>
      <c r="S8985" t="s">
        <v>90</v>
      </c>
      <c r="T8985" s="297">
        <v>46311.754166666666</v>
      </c>
    </row>
    <row r="8986" spans="1:20" x14ac:dyDescent="0.35">
      <c r="A8986" t="s">
        <v>124</v>
      </c>
      <c r="B8986" t="s">
        <v>125</v>
      </c>
      <c r="C8986" t="s">
        <v>89</v>
      </c>
      <c r="D8986" s="29">
        <v>46607</v>
      </c>
      <c r="E8986">
        <v>0</v>
      </c>
      <c r="F8986">
        <v>0</v>
      </c>
      <c r="G8986">
        <v>0</v>
      </c>
      <c r="H8986">
        <v>0</v>
      </c>
      <c r="L8986">
        <v>400.95751000000001</v>
      </c>
      <c r="R8986">
        <v>997.40674200000001</v>
      </c>
      <c r="S8986" t="s">
        <v>90</v>
      </c>
      <c r="T8986" s="297">
        <v>46311.754166666666</v>
      </c>
    </row>
    <row r="8987" spans="1:20" x14ac:dyDescent="0.35">
      <c r="A8987" t="s">
        <v>124</v>
      </c>
      <c r="B8987" t="s">
        <v>125</v>
      </c>
      <c r="C8987" t="s">
        <v>89</v>
      </c>
      <c r="D8987" s="29">
        <v>46608</v>
      </c>
      <c r="E8987">
        <v>0</v>
      </c>
      <c r="F8987">
        <v>0</v>
      </c>
      <c r="G8987">
        <v>0</v>
      </c>
      <c r="H8987">
        <v>0</v>
      </c>
      <c r="L8987">
        <v>400.95751000000001</v>
      </c>
      <c r="R8987">
        <v>997.40674200000001</v>
      </c>
      <c r="S8987" t="s">
        <v>90</v>
      </c>
      <c r="T8987" s="297">
        <v>46311.754166666666</v>
      </c>
    </row>
    <row r="8988" spans="1:20" x14ac:dyDescent="0.35">
      <c r="A8988" t="s">
        <v>124</v>
      </c>
      <c r="B8988" t="s">
        <v>125</v>
      </c>
      <c r="C8988" t="s">
        <v>89</v>
      </c>
      <c r="D8988" s="29">
        <v>46609</v>
      </c>
      <c r="E8988">
        <v>0</v>
      </c>
      <c r="F8988">
        <v>0</v>
      </c>
      <c r="G8988">
        <v>0</v>
      </c>
      <c r="H8988">
        <v>0</v>
      </c>
      <c r="L8988">
        <v>400.95751000000001</v>
      </c>
      <c r="R8988">
        <v>997.40674200000001</v>
      </c>
      <c r="S8988" t="s">
        <v>90</v>
      </c>
      <c r="T8988" s="297">
        <v>46311.754166666666</v>
      </c>
    </row>
    <row r="8989" spans="1:20" x14ac:dyDescent="0.35">
      <c r="A8989" t="s">
        <v>124</v>
      </c>
      <c r="B8989" t="s">
        <v>125</v>
      </c>
      <c r="C8989" t="s">
        <v>89</v>
      </c>
      <c r="D8989" s="29">
        <v>46610</v>
      </c>
      <c r="E8989">
        <v>0</v>
      </c>
      <c r="F8989">
        <v>0</v>
      </c>
      <c r="G8989">
        <v>0</v>
      </c>
      <c r="H8989">
        <v>0</v>
      </c>
      <c r="L8989">
        <v>400.95751000000001</v>
      </c>
      <c r="R8989">
        <v>997.40674200000001</v>
      </c>
      <c r="S8989" t="s">
        <v>90</v>
      </c>
      <c r="T8989" s="297">
        <v>46311.754166666666</v>
      </c>
    </row>
    <row r="8990" spans="1:20" x14ac:dyDescent="0.35">
      <c r="A8990" t="s">
        <v>124</v>
      </c>
      <c r="B8990" t="s">
        <v>125</v>
      </c>
      <c r="C8990" t="s">
        <v>89</v>
      </c>
      <c r="D8990" s="29">
        <v>46611</v>
      </c>
      <c r="E8990">
        <v>0</v>
      </c>
      <c r="F8990">
        <v>0</v>
      </c>
      <c r="G8990">
        <v>0</v>
      </c>
      <c r="H8990">
        <v>0</v>
      </c>
      <c r="L8990">
        <v>400.95751000000001</v>
      </c>
      <c r="R8990">
        <v>997.40674200000001</v>
      </c>
      <c r="S8990" t="s">
        <v>90</v>
      </c>
      <c r="T8990" s="297">
        <v>46311.754166666666</v>
      </c>
    </row>
    <row r="8991" spans="1:20" x14ac:dyDescent="0.35">
      <c r="A8991" t="s">
        <v>124</v>
      </c>
      <c r="B8991" t="s">
        <v>125</v>
      </c>
      <c r="C8991" t="s">
        <v>89</v>
      </c>
      <c r="D8991" s="29">
        <v>46612</v>
      </c>
      <c r="E8991">
        <v>0</v>
      </c>
      <c r="F8991">
        <v>0</v>
      </c>
      <c r="G8991">
        <v>0</v>
      </c>
      <c r="H8991">
        <v>0</v>
      </c>
      <c r="L8991">
        <v>400.95751000000001</v>
      </c>
      <c r="R8991">
        <v>997.40674200000001</v>
      </c>
      <c r="S8991" t="s">
        <v>90</v>
      </c>
      <c r="T8991" s="297">
        <v>46311.754166666666</v>
      </c>
    </row>
    <row r="8992" spans="1:20" x14ac:dyDescent="0.35">
      <c r="A8992" t="s">
        <v>124</v>
      </c>
      <c r="B8992" t="s">
        <v>125</v>
      </c>
      <c r="C8992" t="s">
        <v>89</v>
      </c>
      <c r="D8992" s="29">
        <v>46613</v>
      </c>
      <c r="E8992">
        <v>0</v>
      </c>
      <c r="F8992">
        <v>0</v>
      </c>
      <c r="G8992">
        <v>0</v>
      </c>
      <c r="H8992">
        <v>0</v>
      </c>
      <c r="L8992">
        <v>400.95751000000001</v>
      </c>
      <c r="R8992">
        <v>997.40674200000001</v>
      </c>
      <c r="S8992" t="s">
        <v>90</v>
      </c>
      <c r="T8992" s="297">
        <v>46311.754166666666</v>
      </c>
    </row>
    <row r="8993" spans="1:20" x14ac:dyDescent="0.35">
      <c r="A8993" t="s">
        <v>124</v>
      </c>
      <c r="B8993" t="s">
        <v>125</v>
      </c>
      <c r="C8993" t="s">
        <v>89</v>
      </c>
      <c r="D8993" s="29">
        <v>46614</v>
      </c>
      <c r="E8993">
        <v>0</v>
      </c>
      <c r="F8993">
        <v>0</v>
      </c>
      <c r="G8993">
        <v>0</v>
      </c>
      <c r="H8993">
        <v>0</v>
      </c>
      <c r="L8993">
        <v>400.95751000000001</v>
      </c>
      <c r="R8993">
        <v>997.40674200000001</v>
      </c>
      <c r="S8993" t="s">
        <v>90</v>
      </c>
      <c r="T8993" s="297">
        <v>46311.754166666666</v>
      </c>
    </row>
    <row r="8994" spans="1:20" x14ac:dyDescent="0.35">
      <c r="A8994" t="s">
        <v>124</v>
      </c>
      <c r="B8994" t="s">
        <v>125</v>
      </c>
      <c r="C8994" t="s">
        <v>89</v>
      </c>
      <c r="D8994" s="29">
        <v>46615</v>
      </c>
      <c r="E8994">
        <v>0</v>
      </c>
      <c r="F8994">
        <v>0</v>
      </c>
      <c r="G8994">
        <v>0</v>
      </c>
      <c r="H8994">
        <v>0</v>
      </c>
      <c r="L8994">
        <v>400.95751000000001</v>
      </c>
      <c r="R8994">
        <v>997.40674200000001</v>
      </c>
      <c r="S8994" t="s">
        <v>90</v>
      </c>
      <c r="T8994" s="297">
        <v>46311.754166666666</v>
      </c>
    </row>
    <row r="8995" spans="1:20" x14ac:dyDescent="0.35">
      <c r="A8995" t="s">
        <v>124</v>
      </c>
      <c r="B8995" t="s">
        <v>125</v>
      </c>
      <c r="C8995" t="s">
        <v>89</v>
      </c>
      <c r="D8995" s="29">
        <v>46616</v>
      </c>
      <c r="E8995">
        <v>0</v>
      </c>
      <c r="F8995">
        <v>0</v>
      </c>
      <c r="G8995">
        <v>0</v>
      </c>
      <c r="H8995">
        <v>0</v>
      </c>
      <c r="L8995">
        <v>400.95751000000001</v>
      </c>
      <c r="R8995">
        <v>997.40674200000001</v>
      </c>
      <c r="S8995" t="s">
        <v>90</v>
      </c>
      <c r="T8995" s="297">
        <v>46311.754166666666</v>
      </c>
    </row>
    <row r="8996" spans="1:20" x14ac:dyDescent="0.35">
      <c r="A8996" t="s">
        <v>124</v>
      </c>
      <c r="B8996" t="s">
        <v>125</v>
      </c>
      <c r="C8996" t="s">
        <v>89</v>
      </c>
      <c r="D8996" s="29">
        <v>46617</v>
      </c>
      <c r="E8996">
        <v>0</v>
      </c>
      <c r="F8996">
        <v>0</v>
      </c>
      <c r="G8996">
        <v>0</v>
      </c>
      <c r="H8996">
        <v>0</v>
      </c>
      <c r="L8996">
        <v>400.95751000000001</v>
      </c>
      <c r="R8996">
        <v>997.40674200000001</v>
      </c>
      <c r="S8996" t="s">
        <v>90</v>
      </c>
      <c r="T8996" s="297">
        <v>46311.754166666666</v>
      </c>
    </row>
    <row r="8997" spans="1:20" x14ac:dyDescent="0.35">
      <c r="A8997" t="s">
        <v>124</v>
      </c>
      <c r="B8997" t="s">
        <v>125</v>
      </c>
      <c r="C8997" t="s">
        <v>89</v>
      </c>
      <c r="D8997" s="29">
        <v>46618</v>
      </c>
      <c r="E8997">
        <v>0</v>
      </c>
      <c r="F8997">
        <v>0</v>
      </c>
      <c r="G8997">
        <v>0</v>
      </c>
      <c r="H8997">
        <v>0</v>
      </c>
      <c r="L8997">
        <v>400.95751000000001</v>
      </c>
      <c r="R8997">
        <v>997.40674200000001</v>
      </c>
      <c r="S8997" t="s">
        <v>90</v>
      </c>
      <c r="T8997" s="297">
        <v>46311.754166666666</v>
      </c>
    </row>
    <row r="8998" spans="1:20" x14ac:dyDescent="0.35">
      <c r="A8998" t="s">
        <v>124</v>
      </c>
      <c r="B8998" t="s">
        <v>125</v>
      </c>
      <c r="C8998" t="s">
        <v>89</v>
      </c>
      <c r="D8998" s="29">
        <v>46619</v>
      </c>
      <c r="E8998">
        <v>0</v>
      </c>
      <c r="F8998">
        <v>0</v>
      </c>
      <c r="G8998">
        <v>0</v>
      </c>
      <c r="H8998">
        <v>0</v>
      </c>
      <c r="L8998">
        <v>400.95751000000001</v>
      </c>
      <c r="R8998">
        <v>997.40674200000001</v>
      </c>
      <c r="S8998" t="s">
        <v>90</v>
      </c>
      <c r="T8998" s="297">
        <v>46311.754166666666</v>
      </c>
    </row>
    <row r="8999" spans="1:20" x14ac:dyDescent="0.35">
      <c r="A8999" t="s">
        <v>124</v>
      </c>
      <c r="B8999" t="s">
        <v>125</v>
      </c>
      <c r="C8999" t="s">
        <v>89</v>
      </c>
      <c r="D8999" s="29">
        <v>46620</v>
      </c>
      <c r="E8999">
        <v>0</v>
      </c>
      <c r="F8999">
        <v>0</v>
      </c>
      <c r="G8999">
        <v>0</v>
      </c>
      <c r="H8999">
        <v>0</v>
      </c>
      <c r="L8999">
        <v>400.95751000000001</v>
      </c>
      <c r="R8999">
        <v>997.40674200000001</v>
      </c>
      <c r="S8999" t="s">
        <v>90</v>
      </c>
      <c r="T8999" s="297">
        <v>46311.754166666666</v>
      </c>
    </row>
    <row r="9000" spans="1:20" x14ac:dyDescent="0.35">
      <c r="A9000" t="s">
        <v>124</v>
      </c>
      <c r="B9000" t="s">
        <v>125</v>
      </c>
      <c r="C9000" t="s">
        <v>89</v>
      </c>
      <c r="D9000" s="29">
        <v>46621</v>
      </c>
      <c r="E9000">
        <v>0</v>
      </c>
      <c r="F9000">
        <v>0</v>
      </c>
      <c r="G9000">
        <v>0</v>
      </c>
      <c r="H9000">
        <v>0</v>
      </c>
      <c r="L9000">
        <v>400.95751000000001</v>
      </c>
      <c r="R9000">
        <v>997.40674200000001</v>
      </c>
      <c r="S9000" t="s">
        <v>90</v>
      </c>
      <c r="T9000" s="297">
        <v>46311.754166666666</v>
      </c>
    </row>
    <row r="9001" spans="1:20" x14ac:dyDescent="0.35">
      <c r="A9001" t="s">
        <v>124</v>
      </c>
      <c r="B9001" t="s">
        <v>125</v>
      </c>
      <c r="C9001" t="s">
        <v>89</v>
      </c>
      <c r="D9001" s="29">
        <v>46622</v>
      </c>
      <c r="E9001">
        <v>0</v>
      </c>
      <c r="F9001">
        <v>0</v>
      </c>
      <c r="G9001">
        <v>0</v>
      </c>
      <c r="H9001">
        <v>0</v>
      </c>
      <c r="L9001">
        <v>400.95751000000001</v>
      </c>
      <c r="R9001">
        <v>997.40674200000001</v>
      </c>
      <c r="S9001" t="s">
        <v>90</v>
      </c>
      <c r="T9001" s="297">
        <v>46311.754166666666</v>
      </c>
    </row>
    <row r="9002" spans="1:20" x14ac:dyDescent="0.35">
      <c r="A9002" t="s">
        <v>124</v>
      </c>
      <c r="B9002" t="s">
        <v>125</v>
      </c>
      <c r="C9002" t="s">
        <v>89</v>
      </c>
      <c r="D9002" s="29">
        <v>46623</v>
      </c>
      <c r="E9002">
        <v>0</v>
      </c>
      <c r="F9002">
        <v>0</v>
      </c>
      <c r="G9002">
        <v>0</v>
      </c>
      <c r="H9002">
        <v>0</v>
      </c>
      <c r="L9002">
        <v>400.95751000000001</v>
      </c>
      <c r="R9002">
        <v>997.40674200000001</v>
      </c>
      <c r="S9002" t="s">
        <v>90</v>
      </c>
      <c r="T9002" s="297">
        <v>46311.754166666666</v>
      </c>
    </row>
    <row r="9003" spans="1:20" x14ac:dyDescent="0.35">
      <c r="A9003" t="s">
        <v>124</v>
      </c>
      <c r="B9003" t="s">
        <v>125</v>
      </c>
      <c r="C9003" t="s">
        <v>89</v>
      </c>
      <c r="D9003" s="29">
        <v>46624</v>
      </c>
      <c r="E9003">
        <v>0</v>
      </c>
      <c r="F9003">
        <v>0</v>
      </c>
      <c r="G9003">
        <v>0</v>
      </c>
      <c r="H9003">
        <v>0</v>
      </c>
      <c r="L9003">
        <v>400.95751000000001</v>
      </c>
      <c r="R9003">
        <v>997.40674200000001</v>
      </c>
      <c r="S9003" t="s">
        <v>90</v>
      </c>
      <c r="T9003" s="297">
        <v>46311.754166666666</v>
      </c>
    </row>
    <row r="9004" spans="1:20" x14ac:dyDescent="0.35">
      <c r="A9004" t="s">
        <v>124</v>
      </c>
      <c r="B9004" t="s">
        <v>125</v>
      </c>
      <c r="C9004" t="s">
        <v>89</v>
      </c>
      <c r="D9004" s="29">
        <v>46625</v>
      </c>
      <c r="E9004">
        <v>0</v>
      </c>
      <c r="F9004">
        <v>0</v>
      </c>
      <c r="G9004">
        <v>0</v>
      </c>
      <c r="H9004">
        <v>0</v>
      </c>
      <c r="L9004">
        <v>400.95751000000001</v>
      </c>
      <c r="R9004">
        <v>997.40674200000001</v>
      </c>
      <c r="S9004" t="s">
        <v>90</v>
      </c>
      <c r="T9004" s="297">
        <v>46311.754166666666</v>
      </c>
    </row>
    <row r="9005" spans="1:20" x14ac:dyDescent="0.35">
      <c r="A9005" t="s">
        <v>124</v>
      </c>
      <c r="B9005" t="s">
        <v>125</v>
      </c>
      <c r="C9005" t="s">
        <v>89</v>
      </c>
      <c r="D9005" s="29">
        <v>46626</v>
      </c>
      <c r="E9005">
        <v>0</v>
      </c>
      <c r="F9005">
        <v>0</v>
      </c>
      <c r="G9005">
        <v>0</v>
      </c>
      <c r="H9005">
        <v>0</v>
      </c>
      <c r="L9005">
        <v>400.95751000000001</v>
      </c>
      <c r="R9005">
        <v>997.40674200000001</v>
      </c>
      <c r="S9005" t="s">
        <v>90</v>
      </c>
      <c r="T9005" s="297">
        <v>46311.754166666666</v>
      </c>
    </row>
    <row r="9006" spans="1:20" x14ac:dyDescent="0.35">
      <c r="A9006" t="s">
        <v>124</v>
      </c>
      <c r="B9006" t="s">
        <v>125</v>
      </c>
      <c r="C9006" t="s">
        <v>89</v>
      </c>
      <c r="D9006" s="29">
        <v>46627</v>
      </c>
      <c r="E9006">
        <v>0</v>
      </c>
      <c r="F9006">
        <v>0</v>
      </c>
      <c r="G9006">
        <v>0</v>
      </c>
      <c r="H9006">
        <v>0</v>
      </c>
      <c r="L9006">
        <v>400.95751000000001</v>
      </c>
      <c r="R9006">
        <v>997.40674200000001</v>
      </c>
      <c r="S9006" t="s">
        <v>90</v>
      </c>
      <c r="T9006" s="297">
        <v>46311.754166666666</v>
      </c>
    </row>
    <row r="9007" spans="1:20" x14ac:dyDescent="0.35">
      <c r="A9007" t="s">
        <v>124</v>
      </c>
      <c r="B9007" t="s">
        <v>125</v>
      </c>
      <c r="C9007" t="s">
        <v>89</v>
      </c>
      <c r="D9007" s="29">
        <v>46628</v>
      </c>
      <c r="E9007">
        <v>0</v>
      </c>
      <c r="F9007">
        <v>0</v>
      </c>
      <c r="G9007">
        <v>0</v>
      </c>
      <c r="H9007">
        <v>0</v>
      </c>
      <c r="L9007">
        <v>400.95751000000001</v>
      </c>
      <c r="R9007">
        <v>997.40674200000001</v>
      </c>
      <c r="S9007" t="s">
        <v>90</v>
      </c>
      <c r="T9007" s="297">
        <v>46311.754166666666</v>
      </c>
    </row>
    <row r="9008" spans="1:20" x14ac:dyDescent="0.35">
      <c r="A9008" t="s">
        <v>124</v>
      </c>
      <c r="B9008" t="s">
        <v>125</v>
      </c>
      <c r="C9008" t="s">
        <v>89</v>
      </c>
      <c r="D9008" s="29">
        <v>46629</v>
      </c>
      <c r="E9008">
        <v>0</v>
      </c>
      <c r="F9008">
        <v>0</v>
      </c>
      <c r="G9008">
        <v>0</v>
      </c>
      <c r="H9008">
        <v>0</v>
      </c>
      <c r="L9008">
        <v>400.95751000000001</v>
      </c>
      <c r="R9008">
        <v>997.40674200000001</v>
      </c>
      <c r="S9008" t="s">
        <v>90</v>
      </c>
      <c r="T9008" s="297">
        <v>46311.754166666666</v>
      </c>
    </row>
    <row r="9009" spans="1:20" x14ac:dyDescent="0.35">
      <c r="A9009" t="s">
        <v>124</v>
      </c>
      <c r="B9009" t="s">
        <v>125</v>
      </c>
      <c r="C9009" t="s">
        <v>89</v>
      </c>
      <c r="D9009" s="29">
        <v>46630</v>
      </c>
      <c r="E9009">
        <v>0</v>
      </c>
      <c r="F9009">
        <v>0</v>
      </c>
      <c r="G9009">
        <v>0</v>
      </c>
      <c r="H9009">
        <v>0</v>
      </c>
      <c r="L9009">
        <v>400.95751000000001</v>
      </c>
      <c r="R9009">
        <v>997.40674200000001</v>
      </c>
      <c r="S9009" t="s">
        <v>90</v>
      </c>
      <c r="T9009" s="297">
        <v>46311.754166666666</v>
      </c>
    </row>
    <row r="9010" spans="1:20" x14ac:dyDescent="0.35">
      <c r="A9010" t="s">
        <v>124</v>
      </c>
      <c r="B9010" t="s">
        <v>125</v>
      </c>
      <c r="C9010" t="s">
        <v>89</v>
      </c>
      <c r="D9010" s="29">
        <v>46631</v>
      </c>
      <c r="E9010">
        <v>0</v>
      </c>
      <c r="F9010">
        <v>0</v>
      </c>
      <c r="G9010">
        <v>0</v>
      </c>
      <c r="H9010">
        <v>0</v>
      </c>
      <c r="L9010">
        <v>400.95751000000001</v>
      </c>
      <c r="R9010">
        <v>997.40674200000001</v>
      </c>
      <c r="S9010" t="s">
        <v>90</v>
      </c>
      <c r="T9010" s="297">
        <v>46311.754166666666</v>
      </c>
    </row>
    <row r="9011" spans="1:20" x14ac:dyDescent="0.35">
      <c r="A9011" t="s">
        <v>124</v>
      </c>
      <c r="B9011" t="s">
        <v>125</v>
      </c>
      <c r="C9011" t="s">
        <v>89</v>
      </c>
      <c r="D9011" s="29">
        <v>46632</v>
      </c>
      <c r="E9011">
        <v>0</v>
      </c>
      <c r="F9011">
        <v>0</v>
      </c>
      <c r="G9011">
        <v>0</v>
      </c>
      <c r="H9011">
        <v>0</v>
      </c>
      <c r="L9011">
        <v>400.95751000000001</v>
      </c>
      <c r="R9011">
        <v>997.40674200000001</v>
      </c>
      <c r="S9011" t="s">
        <v>90</v>
      </c>
      <c r="T9011" s="297">
        <v>46311.754166666666</v>
      </c>
    </row>
    <row r="9012" spans="1:20" x14ac:dyDescent="0.35">
      <c r="A9012" t="s">
        <v>124</v>
      </c>
      <c r="B9012" t="s">
        <v>125</v>
      </c>
      <c r="C9012" t="s">
        <v>89</v>
      </c>
      <c r="D9012" s="29">
        <v>46633</v>
      </c>
      <c r="E9012">
        <v>0</v>
      </c>
      <c r="F9012">
        <v>0</v>
      </c>
      <c r="G9012">
        <v>0</v>
      </c>
      <c r="H9012">
        <v>0</v>
      </c>
      <c r="L9012">
        <v>400.95751000000001</v>
      </c>
      <c r="R9012">
        <v>997.40674200000001</v>
      </c>
      <c r="S9012" t="s">
        <v>90</v>
      </c>
      <c r="T9012" s="297">
        <v>46311.754166666666</v>
      </c>
    </row>
    <row r="9013" spans="1:20" x14ac:dyDescent="0.35">
      <c r="A9013" t="s">
        <v>124</v>
      </c>
      <c r="B9013" t="s">
        <v>125</v>
      </c>
      <c r="C9013" t="s">
        <v>89</v>
      </c>
      <c r="D9013" s="29">
        <v>46634</v>
      </c>
      <c r="E9013">
        <v>0</v>
      </c>
      <c r="F9013">
        <v>0</v>
      </c>
      <c r="G9013">
        <v>0</v>
      </c>
      <c r="H9013">
        <v>0</v>
      </c>
      <c r="L9013">
        <v>400.95751000000001</v>
      </c>
      <c r="R9013">
        <v>997.40674200000001</v>
      </c>
      <c r="S9013" t="s">
        <v>90</v>
      </c>
      <c r="T9013" s="297">
        <v>46311.754166666666</v>
      </c>
    </row>
    <row r="9014" spans="1:20" x14ac:dyDescent="0.35">
      <c r="A9014" t="s">
        <v>124</v>
      </c>
      <c r="B9014" t="s">
        <v>125</v>
      </c>
      <c r="C9014" t="s">
        <v>89</v>
      </c>
      <c r="D9014" s="29">
        <v>46635</v>
      </c>
      <c r="E9014">
        <v>0</v>
      </c>
      <c r="F9014">
        <v>0</v>
      </c>
      <c r="G9014">
        <v>0</v>
      </c>
      <c r="H9014">
        <v>0</v>
      </c>
      <c r="L9014">
        <v>400.95751000000001</v>
      </c>
      <c r="R9014">
        <v>997.40674200000001</v>
      </c>
      <c r="S9014" t="s">
        <v>90</v>
      </c>
      <c r="T9014" s="297">
        <v>46311.754166666666</v>
      </c>
    </row>
    <row r="9015" spans="1:20" x14ac:dyDescent="0.35">
      <c r="A9015" t="s">
        <v>124</v>
      </c>
      <c r="B9015" t="s">
        <v>125</v>
      </c>
      <c r="C9015" t="s">
        <v>89</v>
      </c>
      <c r="D9015" s="29">
        <v>46636</v>
      </c>
      <c r="E9015">
        <v>0</v>
      </c>
      <c r="F9015">
        <v>0</v>
      </c>
      <c r="G9015">
        <v>0</v>
      </c>
      <c r="H9015">
        <v>0</v>
      </c>
      <c r="L9015">
        <v>400.95751000000001</v>
      </c>
      <c r="R9015">
        <v>997.40674200000001</v>
      </c>
      <c r="S9015" t="s">
        <v>90</v>
      </c>
      <c r="T9015" s="297">
        <v>46311.754166666666</v>
      </c>
    </row>
    <row r="9016" spans="1:20" x14ac:dyDescent="0.35">
      <c r="A9016" t="s">
        <v>124</v>
      </c>
      <c r="B9016" t="s">
        <v>125</v>
      </c>
      <c r="C9016" t="s">
        <v>89</v>
      </c>
      <c r="D9016" s="29">
        <v>46637</v>
      </c>
      <c r="E9016">
        <v>0</v>
      </c>
      <c r="F9016">
        <v>0</v>
      </c>
      <c r="G9016">
        <v>0</v>
      </c>
      <c r="H9016">
        <v>0</v>
      </c>
      <c r="L9016">
        <v>400.95751000000001</v>
      </c>
      <c r="R9016">
        <v>997.40674200000001</v>
      </c>
      <c r="S9016" t="s">
        <v>90</v>
      </c>
      <c r="T9016" s="297">
        <v>46311.754166666666</v>
      </c>
    </row>
    <row r="9017" spans="1:20" x14ac:dyDescent="0.35">
      <c r="A9017" t="s">
        <v>124</v>
      </c>
      <c r="B9017" t="s">
        <v>125</v>
      </c>
      <c r="C9017" t="s">
        <v>89</v>
      </c>
      <c r="D9017" s="29">
        <v>46638</v>
      </c>
      <c r="E9017">
        <v>0</v>
      </c>
      <c r="F9017">
        <v>0</v>
      </c>
      <c r="G9017">
        <v>0</v>
      </c>
      <c r="H9017">
        <v>0</v>
      </c>
      <c r="L9017">
        <v>400.95751000000001</v>
      </c>
      <c r="R9017">
        <v>997.40674200000001</v>
      </c>
      <c r="S9017" t="s">
        <v>90</v>
      </c>
      <c r="T9017" s="297">
        <v>46311.754166666666</v>
      </c>
    </row>
    <row r="9018" spans="1:20" x14ac:dyDescent="0.35">
      <c r="A9018" t="s">
        <v>124</v>
      </c>
      <c r="B9018" t="s">
        <v>125</v>
      </c>
      <c r="C9018" t="s">
        <v>89</v>
      </c>
      <c r="D9018" s="29">
        <v>46639</v>
      </c>
      <c r="E9018">
        <v>0</v>
      </c>
      <c r="F9018">
        <v>0</v>
      </c>
      <c r="G9018">
        <v>0</v>
      </c>
      <c r="H9018">
        <v>0</v>
      </c>
      <c r="L9018">
        <v>400.95751000000001</v>
      </c>
      <c r="R9018">
        <v>997.40674200000001</v>
      </c>
      <c r="S9018" t="s">
        <v>90</v>
      </c>
      <c r="T9018" s="297">
        <v>46311.754166666666</v>
      </c>
    </row>
    <row r="9019" spans="1:20" x14ac:dyDescent="0.35">
      <c r="A9019" t="s">
        <v>124</v>
      </c>
      <c r="B9019" t="s">
        <v>125</v>
      </c>
      <c r="C9019" t="s">
        <v>89</v>
      </c>
      <c r="D9019" s="29">
        <v>46640</v>
      </c>
      <c r="E9019">
        <v>0</v>
      </c>
      <c r="F9019">
        <v>0</v>
      </c>
      <c r="G9019">
        <v>0</v>
      </c>
      <c r="H9019">
        <v>0</v>
      </c>
      <c r="L9019">
        <v>400.95751000000001</v>
      </c>
      <c r="R9019">
        <v>997.40674200000001</v>
      </c>
      <c r="S9019" t="s">
        <v>90</v>
      </c>
      <c r="T9019" s="297">
        <v>46311.754166666666</v>
      </c>
    </row>
    <row r="9020" spans="1:20" x14ac:dyDescent="0.35">
      <c r="A9020" t="s">
        <v>124</v>
      </c>
      <c r="B9020" t="s">
        <v>125</v>
      </c>
      <c r="C9020" t="s">
        <v>89</v>
      </c>
      <c r="D9020" s="29">
        <v>46641</v>
      </c>
      <c r="E9020">
        <v>0</v>
      </c>
      <c r="F9020">
        <v>0</v>
      </c>
      <c r="G9020">
        <v>0</v>
      </c>
      <c r="H9020">
        <v>0</v>
      </c>
      <c r="L9020">
        <v>400.95751000000001</v>
      </c>
      <c r="R9020">
        <v>997.40674200000001</v>
      </c>
      <c r="S9020" t="s">
        <v>90</v>
      </c>
      <c r="T9020" s="297">
        <v>46311.754166666666</v>
      </c>
    </row>
    <row r="9021" spans="1:20" x14ac:dyDescent="0.35">
      <c r="A9021" t="s">
        <v>124</v>
      </c>
      <c r="B9021" t="s">
        <v>125</v>
      </c>
      <c r="C9021" t="s">
        <v>89</v>
      </c>
      <c r="D9021" s="29">
        <v>46642</v>
      </c>
      <c r="E9021">
        <v>0</v>
      </c>
      <c r="F9021">
        <v>0</v>
      </c>
      <c r="G9021">
        <v>0</v>
      </c>
      <c r="H9021">
        <v>0</v>
      </c>
      <c r="L9021">
        <v>400.95751000000001</v>
      </c>
      <c r="R9021">
        <v>997.40674200000001</v>
      </c>
      <c r="S9021" t="s">
        <v>90</v>
      </c>
      <c r="T9021" s="297">
        <v>46311.754166666666</v>
      </c>
    </row>
    <row r="9022" spans="1:20" x14ac:dyDescent="0.35">
      <c r="A9022" t="s">
        <v>124</v>
      </c>
      <c r="B9022" t="s">
        <v>125</v>
      </c>
      <c r="C9022" t="s">
        <v>89</v>
      </c>
      <c r="D9022" s="29">
        <v>46643</v>
      </c>
      <c r="E9022">
        <v>0</v>
      </c>
      <c r="F9022">
        <v>0</v>
      </c>
      <c r="G9022">
        <v>0</v>
      </c>
      <c r="H9022">
        <v>0</v>
      </c>
      <c r="L9022">
        <v>400.95751000000001</v>
      </c>
      <c r="R9022">
        <v>997.40674200000001</v>
      </c>
      <c r="S9022" t="s">
        <v>90</v>
      </c>
      <c r="T9022" s="297">
        <v>46311.754166666666</v>
      </c>
    </row>
    <row r="9023" spans="1:20" x14ac:dyDescent="0.35">
      <c r="A9023" t="s">
        <v>124</v>
      </c>
      <c r="B9023" t="s">
        <v>125</v>
      </c>
      <c r="C9023" t="s">
        <v>89</v>
      </c>
      <c r="D9023" s="29">
        <v>46644</v>
      </c>
      <c r="E9023">
        <v>0</v>
      </c>
      <c r="F9023">
        <v>0</v>
      </c>
      <c r="G9023">
        <v>0</v>
      </c>
      <c r="H9023">
        <v>0</v>
      </c>
      <c r="L9023">
        <v>400.95751000000001</v>
      </c>
      <c r="R9023">
        <v>997.40674200000001</v>
      </c>
      <c r="S9023" t="s">
        <v>90</v>
      </c>
      <c r="T9023" s="297">
        <v>46311.754166666666</v>
      </c>
    </row>
    <row r="9024" spans="1:20" x14ac:dyDescent="0.35">
      <c r="A9024" t="s">
        <v>124</v>
      </c>
      <c r="B9024" t="s">
        <v>125</v>
      </c>
      <c r="C9024" t="s">
        <v>89</v>
      </c>
      <c r="D9024" s="29">
        <v>46645</v>
      </c>
      <c r="E9024">
        <v>0</v>
      </c>
      <c r="F9024">
        <v>0</v>
      </c>
      <c r="G9024">
        <v>0</v>
      </c>
      <c r="H9024">
        <v>0</v>
      </c>
      <c r="L9024">
        <v>400.95751000000001</v>
      </c>
      <c r="R9024">
        <v>997.40674200000001</v>
      </c>
      <c r="S9024" t="s">
        <v>90</v>
      </c>
      <c r="T9024" s="297">
        <v>46311.754166666666</v>
      </c>
    </row>
    <row r="9025" spans="1:20" x14ac:dyDescent="0.35">
      <c r="A9025" t="s">
        <v>124</v>
      </c>
      <c r="B9025" t="s">
        <v>125</v>
      </c>
      <c r="C9025" t="s">
        <v>89</v>
      </c>
      <c r="D9025" s="29">
        <v>46646</v>
      </c>
      <c r="E9025">
        <v>0</v>
      </c>
      <c r="F9025">
        <v>0</v>
      </c>
      <c r="G9025">
        <v>0</v>
      </c>
      <c r="H9025">
        <v>0</v>
      </c>
      <c r="L9025">
        <v>400.95751000000001</v>
      </c>
      <c r="R9025">
        <v>997.40674200000001</v>
      </c>
      <c r="S9025" t="s">
        <v>90</v>
      </c>
      <c r="T9025" s="297">
        <v>46311.754166666666</v>
      </c>
    </row>
    <row r="9026" spans="1:20" x14ac:dyDescent="0.35">
      <c r="A9026" t="s">
        <v>124</v>
      </c>
      <c r="B9026" t="s">
        <v>125</v>
      </c>
      <c r="C9026" t="s">
        <v>89</v>
      </c>
      <c r="D9026" s="29">
        <v>46647</v>
      </c>
      <c r="E9026">
        <v>0</v>
      </c>
      <c r="F9026">
        <v>0</v>
      </c>
      <c r="G9026">
        <v>0</v>
      </c>
      <c r="H9026">
        <v>0</v>
      </c>
      <c r="L9026">
        <v>400.95751000000001</v>
      </c>
      <c r="R9026">
        <v>997.40674200000001</v>
      </c>
      <c r="S9026" t="s">
        <v>90</v>
      </c>
      <c r="T9026" s="297">
        <v>46311.754166666666</v>
      </c>
    </row>
    <row r="9027" spans="1:20" x14ac:dyDescent="0.35">
      <c r="A9027" t="s">
        <v>124</v>
      </c>
      <c r="B9027" t="s">
        <v>125</v>
      </c>
      <c r="C9027" t="s">
        <v>89</v>
      </c>
      <c r="D9027" s="29">
        <v>46648</v>
      </c>
      <c r="E9027">
        <v>0</v>
      </c>
      <c r="F9027">
        <v>0</v>
      </c>
      <c r="G9027">
        <v>0</v>
      </c>
      <c r="H9027">
        <v>0</v>
      </c>
      <c r="L9027">
        <v>400.95751000000001</v>
      </c>
      <c r="R9027">
        <v>997.40674200000001</v>
      </c>
      <c r="S9027" t="s">
        <v>90</v>
      </c>
      <c r="T9027" s="297">
        <v>46311.754166666666</v>
      </c>
    </row>
    <row r="9028" spans="1:20" x14ac:dyDescent="0.35">
      <c r="A9028" t="s">
        <v>124</v>
      </c>
      <c r="B9028" t="s">
        <v>125</v>
      </c>
      <c r="C9028" t="s">
        <v>89</v>
      </c>
      <c r="D9028" s="29">
        <v>46649</v>
      </c>
      <c r="E9028">
        <v>0</v>
      </c>
      <c r="F9028">
        <v>0</v>
      </c>
      <c r="G9028">
        <v>0</v>
      </c>
      <c r="H9028">
        <v>0</v>
      </c>
      <c r="L9028">
        <v>400.95751000000001</v>
      </c>
      <c r="R9028">
        <v>997.40674200000001</v>
      </c>
      <c r="S9028" t="s">
        <v>90</v>
      </c>
      <c r="T9028" s="297">
        <v>46311.754166666666</v>
      </c>
    </row>
    <row r="9029" spans="1:20" x14ac:dyDescent="0.35">
      <c r="A9029" t="s">
        <v>124</v>
      </c>
      <c r="B9029" t="s">
        <v>125</v>
      </c>
      <c r="C9029" t="s">
        <v>89</v>
      </c>
      <c r="D9029" s="29">
        <v>46650</v>
      </c>
      <c r="E9029">
        <v>0</v>
      </c>
      <c r="F9029">
        <v>0</v>
      </c>
      <c r="G9029">
        <v>0</v>
      </c>
      <c r="H9029">
        <v>0</v>
      </c>
      <c r="L9029">
        <v>400.95751000000001</v>
      </c>
      <c r="R9029">
        <v>997.40674200000001</v>
      </c>
      <c r="S9029" t="s">
        <v>90</v>
      </c>
      <c r="T9029" s="297">
        <v>46311.754166666666</v>
      </c>
    </row>
    <row r="9030" spans="1:20" x14ac:dyDescent="0.35">
      <c r="A9030" t="s">
        <v>124</v>
      </c>
      <c r="B9030" t="s">
        <v>125</v>
      </c>
      <c r="C9030" t="s">
        <v>89</v>
      </c>
      <c r="D9030" s="29">
        <v>46651</v>
      </c>
      <c r="E9030">
        <v>0</v>
      </c>
      <c r="F9030">
        <v>0</v>
      </c>
      <c r="G9030">
        <v>0</v>
      </c>
      <c r="H9030">
        <v>0</v>
      </c>
      <c r="L9030">
        <v>400.95751000000001</v>
      </c>
      <c r="R9030">
        <v>997.40674200000001</v>
      </c>
      <c r="S9030" t="s">
        <v>90</v>
      </c>
      <c r="T9030" s="297">
        <v>46311.754166666666</v>
      </c>
    </row>
    <row r="9031" spans="1:20" x14ac:dyDescent="0.35">
      <c r="A9031" t="s">
        <v>124</v>
      </c>
      <c r="B9031" t="s">
        <v>125</v>
      </c>
      <c r="C9031" t="s">
        <v>89</v>
      </c>
      <c r="D9031" s="29">
        <v>46652</v>
      </c>
      <c r="E9031">
        <v>0</v>
      </c>
      <c r="F9031">
        <v>0</v>
      </c>
      <c r="G9031">
        <v>0</v>
      </c>
      <c r="H9031">
        <v>0</v>
      </c>
      <c r="L9031">
        <v>400.95751000000001</v>
      </c>
      <c r="R9031">
        <v>997.40674200000001</v>
      </c>
      <c r="S9031" t="s">
        <v>90</v>
      </c>
      <c r="T9031" s="297">
        <v>46311.754166666666</v>
      </c>
    </row>
    <row r="9032" spans="1:20" x14ac:dyDescent="0.35">
      <c r="A9032" t="s">
        <v>124</v>
      </c>
      <c r="B9032" t="s">
        <v>125</v>
      </c>
      <c r="C9032" t="s">
        <v>89</v>
      </c>
      <c r="D9032" s="29">
        <v>46653</v>
      </c>
      <c r="E9032">
        <v>0</v>
      </c>
      <c r="F9032">
        <v>0</v>
      </c>
      <c r="G9032">
        <v>0</v>
      </c>
      <c r="H9032">
        <v>0</v>
      </c>
      <c r="L9032">
        <v>400.95751000000001</v>
      </c>
      <c r="R9032">
        <v>997.40674200000001</v>
      </c>
      <c r="S9032" t="s">
        <v>90</v>
      </c>
      <c r="T9032" s="297">
        <v>46311.754166666666</v>
      </c>
    </row>
    <row r="9033" spans="1:20" x14ac:dyDescent="0.35">
      <c r="A9033" t="s">
        <v>124</v>
      </c>
      <c r="B9033" t="s">
        <v>125</v>
      </c>
      <c r="C9033" t="s">
        <v>89</v>
      </c>
      <c r="D9033" s="29">
        <v>46654</v>
      </c>
      <c r="E9033">
        <v>0</v>
      </c>
      <c r="F9033">
        <v>0</v>
      </c>
      <c r="G9033">
        <v>0</v>
      </c>
      <c r="H9033">
        <v>0</v>
      </c>
      <c r="L9033">
        <v>400.95751000000001</v>
      </c>
      <c r="R9033">
        <v>997.40674200000001</v>
      </c>
      <c r="S9033" t="s">
        <v>90</v>
      </c>
      <c r="T9033" s="297">
        <v>46311.754166666666</v>
      </c>
    </row>
    <row r="9034" spans="1:20" x14ac:dyDescent="0.35">
      <c r="A9034" t="s">
        <v>124</v>
      </c>
      <c r="B9034" t="s">
        <v>125</v>
      </c>
      <c r="C9034" t="s">
        <v>89</v>
      </c>
      <c r="D9034" s="29">
        <v>46655</v>
      </c>
      <c r="E9034">
        <v>0</v>
      </c>
      <c r="F9034">
        <v>0</v>
      </c>
      <c r="G9034">
        <v>0</v>
      </c>
      <c r="H9034">
        <v>0</v>
      </c>
      <c r="L9034">
        <v>400.95751000000001</v>
      </c>
      <c r="R9034">
        <v>997.40674200000001</v>
      </c>
      <c r="S9034" t="s">
        <v>90</v>
      </c>
      <c r="T9034" s="297">
        <v>46311.754166666666</v>
      </c>
    </row>
    <row r="9035" spans="1:20" x14ac:dyDescent="0.35">
      <c r="A9035" t="s">
        <v>124</v>
      </c>
      <c r="B9035" t="s">
        <v>125</v>
      </c>
      <c r="C9035" t="s">
        <v>89</v>
      </c>
      <c r="D9035" s="29">
        <v>46656</v>
      </c>
      <c r="E9035">
        <v>0</v>
      </c>
      <c r="F9035">
        <v>0</v>
      </c>
      <c r="G9035">
        <v>0</v>
      </c>
      <c r="H9035">
        <v>0</v>
      </c>
      <c r="L9035">
        <v>400.95751000000001</v>
      </c>
      <c r="R9035">
        <v>997.40674200000001</v>
      </c>
      <c r="S9035" t="s">
        <v>90</v>
      </c>
      <c r="T9035" s="297">
        <v>46311.754166666666</v>
      </c>
    </row>
    <row r="9036" spans="1:20" x14ac:dyDescent="0.35">
      <c r="A9036" t="s">
        <v>124</v>
      </c>
      <c r="B9036" t="s">
        <v>125</v>
      </c>
      <c r="C9036" t="s">
        <v>89</v>
      </c>
      <c r="D9036" s="29">
        <v>46657</v>
      </c>
      <c r="E9036">
        <v>0</v>
      </c>
      <c r="F9036">
        <v>0</v>
      </c>
      <c r="G9036">
        <v>0</v>
      </c>
      <c r="H9036">
        <v>0</v>
      </c>
      <c r="L9036">
        <v>400.95751000000001</v>
      </c>
      <c r="R9036">
        <v>997.40674200000001</v>
      </c>
      <c r="S9036" t="s">
        <v>90</v>
      </c>
      <c r="T9036" s="297">
        <v>46311.754166666666</v>
      </c>
    </row>
    <row r="9037" spans="1:20" x14ac:dyDescent="0.35">
      <c r="A9037" t="s">
        <v>124</v>
      </c>
      <c r="B9037" t="s">
        <v>125</v>
      </c>
      <c r="C9037" t="s">
        <v>89</v>
      </c>
      <c r="D9037" s="29">
        <v>46658</v>
      </c>
      <c r="E9037">
        <v>0</v>
      </c>
      <c r="F9037">
        <v>0</v>
      </c>
      <c r="G9037">
        <v>0</v>
      </c>
      <c r="H9037">
        <v>0</v>
      </c>
      <c r="L9037">
        <v>400.95751000000001</v>
      </c>
      <c r="R9037">
        <v>997.40674200000001</v>
      </c>
      <c r="S9037" t="s">
        <v>90</v>
      </c>
      <c r="T9037" s="297">
        <v>46311.754166666666</v>
      </c>
    </row>
    <row r="9038" spans="1:20" x14ac:dyDescent="0.35">
      <c r="A9038" t="s">
        <v>124</v>
      </c>
      <c r="B9038" t="s">
        <v>125</v>
      </c>
      <c r="C9038" t="s">
        <v>89</v>
      </c>
      <c r="D9038" s="29">
        <v>46659</v>
      </c>
      <c r="E9038">
        <v>0</v>
      </c>
      <c r="F9038">
        <v>0</v>
      </c>
      <c r="G9038">
        <v>0</v>
      </c>
      <c r="H9038">
        <v>0</v>
      </c>
      <c r="L9038">
        <v>400.95751000000001</v>
      </c>
      <c r="R9038">
        <v>997.40674200000001</v>
      </c>
      <c r="S9038" t="s">
        <v>90</v>
      </c>
      <c r="T9038" s="297">
        <v>46311.754166666666</v>
      </c>
    </row>
    <row r="9039" spans="1:20" x14ac:dyDescent="0.35">
      <c r="A9039" t="s">
        <v>124</v>
      </c>
      <c r="B9039" t="s">
        <v>125</v>
      </c>
      <c r="C9039" t="s">
        <v>89</v>
      </c>
      <c r="D9039" s="29">
        <v>46660</v>
      </c>
      <c r="E9039">
        <v>0</v>
      </c>
      <c r="F9039">
        <v>0</v>
      </c>
      <c r="G9039">
        <v>0</v>
      </c>
      <c r="H9039">
        <v>0</v>
      </c>
      <c r="L9039">
        <v>400.95751000000001</v>
      </c>
      <c r="R9039">
        <v>997.40674200000001</v>
      </c>
      <c r="S9039" t="s">
        <v>90</v>
      </c>
      <c r="T9039" s="297">
        <v>46311.754166666666</v>
      </c>
    </row>
    <row r="9040" spans="1:20" x14ac:dyDescent="0.35">
      <c r="A9040" t="s">
        <v>124</v>
      </c>
      <c r="B9040" t="s">
        <v>125</v>
      </c>
      <c r="C9040" t="s">
        <v>89</v>
      </c>
      <c r="D9040" s="29">
        <v>46661</v>
      </c>
      <c r="E9040">
        <v>0</v>
      </c>
      <c r="F9040">
        <v>0</v>
      </c>
      <c r="G9040">
        <v>0</v>
      </c>
      <c r="H9040">
        <v>0</v>
      </c>
      <c r="L9040">
        <v>400.95751000000001</v>
      </c>
      <c r="R9040">
        <v>997.40674200000001</v>
      </c>
      <c r="S9040" t="s">
        <v>90</v>
      </c>
      <c r="T9040" s="297">
        <v>46311.754166666666</v>
      </c>
    </row>
    <row r="9041" spans="1:20" x14ac:dyDescent="0.35">
      <c r="A9041" t="s">
        <v>124</v>
      </c>
      <c r="B9041" t="s">
        <v>125</v>
      </c>
      <c r="C9041" t="s">
        <v>89</v>
      </c>
      <c r="D9041" s="29">
        <v>46662</v>
      </c>
      <c r="E9041">
        <v>0</v>
      </c>
      <c r="F9041">
        <v>0</v>
      </c>
      <c r="G9041">
        <v>0</v>
      </c>
      <c r="H9041">
        <v>0</v>
      </c>
      <c r="L9041">
        <v>400.95751000000001</v>
      </c>
      <c r="R9041">
        <v>997.40674200000001</v>
      </c>
      <c r="S9041" t="s">
        <v>90</v>
      </c>
      <c r="T9041" s="297">
        <v>46311.754166666666</v>
      </c>
    </row>
    <row r="9042" spans="1:20" x14ac:dyDescent="0.35">
      <c r="A9042" t="s">
        <v>124</v>
      </c>
      <c r="B9042" t="s">
        <v>125</v>
      </c>
      <c r="C9042" t="s">
        <v>89</v>
      </c>
      <c r="D9042" s="29">
        <v>46663</v>
      </c>
      <c r="E9042">
        <v>0</v>
      </c>
      <c r="F9042">
        <v>0</v>
      </c>
      <c r="G9042">
        <v>0</v>
      </c>
      <c r="H9042">
        <v>0</v>
      </c>
      <c r="L9042">
        <v>400.95751000000001</v>
      </c>
      <c r="R9042">
        <v>997.40674200000001</v>
      </c>
      <c r="S9042" t="s">
        <v>90</v>
      </c>
      <c r="T9042" s="297">
        <v>46311.754166666666</v>
      </c>
    </row>
    <row r="9043" spans="1:20" x14ac:dyDescent="0.35">
      <c r="A9043" t="s">
        <v>124</v>
      </c>
      <c r="B9043" t="s">
        <v>125</v>
      </c>
      <c r="C9043" t="s">
        <v>89</v>
      </c>
      <c r="D9043" s="29">
        <v>46664</v>
      </c>
      <c r="E9043">
        <v>0</v>
      </c>
      <c r="F9043">
        <v>0</v>
      </c>
      <c r="G9043">
        <v>0</v>
      </c>
      <c r="H9043">
        <v>0</v>
      </c>
      <c r="L9043">
        <v>400.95751000000001</v>
      </c>
      <c r="R9043">
        <v>997.40674200000001</v>
      </c>
      <c r="S9043" t="s">
        <v>90</v>
      </c>
      <c r="T9043" s="297">
        <v>46311.754166666666</v>
      </c>
    </row>
    <row r="9044" spans="1:20" x14ac:dyDescent="0.35">
      <c r="A9044" t="s">
        <v>124</v>
      </c>
      <c r="B9044" t="s">
        <v>125</v>
      </c>
      <c r="C9044" t="s">
        <v>89</v>
      </c>
      <c r="D9044" s="29">
        <v>46665</v>
      </c>
      <c r="E9044">
        <v>0</v>
      </c>
      <c r="F9044">
        <v>0</v>
      </c>
      <c r="G9044">
        <v>0</v>
      </c>
      <c r="H9044">
        <v>0</v>
      </c>
      <c r="L9044">
        <v>400.95751000000001</v>
      </c>
      <c r="R9044">
        <v>997.40674200000001</v>
      </c>
      <c r="S9044" t="s">
        <v>90</v>
      </c>
      <c r="T9044" s="297">
        <v>46311.754166666666</v>
      </c>
    </row>
    <row r="9045" spans="1:20" x14ac:dyDescent="0.35">
      <c r="A9045" t="s">
        <v>124</v>
      </c>
      <c r="B9045" t="s">
        <v>125</v>
      </c>
      <c r="C9045" t="s">
        <v>89</v>
      </c>
      <c r="D9045" s="29">
        <v>46666</v>
      </c>
      <c r="E9045">
        <v>0</v>
      </c>
      <c r="F9045">
        <v>0</v>
      </c>
      <c r="G9045">
        <v>0</v>
      </c>
      <c r="H9045">
        <v>0</v>
      </c>
      <c r="L9045">
        <v>400.95751000000001</v>
      </c>
      <c r="R9045">
        <v>997.40674200000001</v>
      </c>
      <c r="S9045" t="s">
        <v>90</v>
      </c>
      <c r="T9045" s="297">
        <v>46311.754166666666</v>
      </c>
    </row>
    <row r="9046" spans="1:20" x14ac:dyDescent="0.35">
      <c r="A9046" t="s">
        <v>124</v>
      </c>
      <c r="B9046" t="s">
        <v>125</v>
      </c>
      <c r="C9046" t="s">
        <v>89</v>
      </c>
      <c r="D9046" s="29">
        <v>46667</v>
      </c>
      <c r="E9046">
        <v>0</v>
      </c>
      <c r="F9046">
        <v>0</v>
      </c>
      <c r="G9046">
        <v>0</v>
      </c>
      <c r="H9046">
        <v>0</v>
      </c>
      <c r="L9046">
        <v>400.95751000000001</v>
      </c>
      <c r="R9046">
        <v>997.40674200000001</v>
      </c>
      <c r="S9046" t="s">
        <v>90</v>
      </c>
      <c r="T9046" s="297">
        <v>46311.754166666666</v>
      </c>
    </row>
    <row r="9047" spans="1:20" x14ac:dyDescent="0.35">
      <c r="A9047" t="s">
        <v>124</v>
      </c>
      <c r="B9047" t="s">
        <v>125</v>
      </c>
      <c r="C9047" t="s">
        <v>89</v>
      </c>
      <c r="D9047" s="29">
        <v>46668</v>
      </c>
      <c r="E9047">
        <v>0</v>
      </c>
      <c r="F9047">
        <v>0</v>
      </c>
      <c r="G9047">
        <v>0</v>
      </c>
      <c r="H9047">
        <v>0</v>
      </c>
      <c r="L9047">
        <v>400.95751000000001</v>
      </c>
      <c r="R9047">
        <v>997.40674200000001</v>
      </c>
      <c r="S9047" t="s">
        <v>90</v>
      </c>
      <c r="T9047" s="297">
        <v>46311.754166666666</v>
      </c>
    </row>
    <row r="9048" spans="1:20" x14ac:dyDescent="0.35">
      <c r="A9048" t="s">
        <v>124</v>
      </c>
      <c r="B9048" t="s">
        <v>125</v>
      </c>
      <c r="C9048" t="s">
        <v>89</v>
      </c>
      <c r="D9048" s="29">
        <v>46669</v>
      </c>
      <c r="E9048">
        <v>0</v>
      </c>
      <c r="F9048">
        <v>0</v>
      </c>
      <c r="G9048">
        <v>0</v>
      </c>
      <c r="H9048">
        <v>0</v>
      </c>
      <c r="L9048">
        <v>400.95751000000001</v>
      </c>
      <c r="R9048">
        <v>997.40674200000001</v>
      </c>
      <c r="S9048" t="s">
        <v>90</v>
      </c>
      <c r="T9048" s="297">
        <v>46311.754166666666</v>
      </c>
    </row>
    <row r="9049" spans="1:20" x14ac:dyDescent="0.35">
      <c r="A9049" t="s">
        <v>124</v>
      </c>
      <c r="B9049" t="s">
        <v>125</v>
      </c>
      <c r="C9049" t="s">
        <v>89</v>
      </c>
      <c r="D9049" s="29">
        <v>46670</v>
      </c>
      <c r="E9049">
        <v>0</v>
      </c>
      <c r="F9049">
        <v>0</v>
      </c>
      <c r="G9049">
        <v>0</v>
      </c>
      <c r="H9049">
        <v>0</v>
      </c>
      <c r="L9049">
        <v>400.95751000000001</v>
      </c>
      <c r="R9049">
        <v>997.40674200000001</v>
      </c>
      <c r="S9049" t="s">
        <v>90</v>
      </c>
      <c r="T9049" s="297">
        <v>46311.754166666666</v>
      </c>
    </row>
    <row r="9050" spans="1:20" x14ac:dyDescent="0.35">
      <c r="A9050" t="s">
        <v>124</v>
      </c>
      <c r="B9050" t="s">
        <v>125</v>
      </c>
      <c r="C9050" t="s">
        <v>89</v>
      </c>
      <c r="D9050" s="29">
        <v>46671</v>
      </c>
      <c r="E9050">
        <v>0</v>
      </c>
      <c r="F9050">
        <v>0</v>
      </c>
      <c r="G9050">
        <v>0</v>
      </c>
      <c r="H9050">
        <v>0</v>
      </c>
      <c r="L9050">
        <v>400.95751000000001</v>
      </c>
      <c r="R9050">
        <v>997.40674200000001</v>
      </c>
      <c r="S9050" t="s">
        <v>90</v>
      </c>
      <c r="T9050" s="297">
        <v>46311.754166666666</v>
      </c>
    </row>
    <row r="9051" spans="1:20" x14ac:dyDescent="0.35">
      <c r="A9051" t="s">
        <v>124</v>
      </c>
      <c r="B9051" t="s">
        <v>125</v>
      </c>
      <c r="C9051" t="s">
        <v>89</v>
      </c>
      <c r="D9051" s="29">
        <v>46672</v>
      </c>
      <c r="E9051">
        <v>0</v>
      </c>
      <c r="F9051">
        <v>0</v>
      </c>
      <c r="G9051">
        <v>0</v>
      </c>
      <c r="H9051">
        <v>0</v>
      </c>
      <c r="L9051">
        <v>400.95751000000001</v>
      </c>
      <c r="R9051">
        <v>997.40674200000001</v>
      </c>
      <c r="S9051" t="s">
        <v>90</v>
      </c>
      <c r="T9051" s="297">
        <v>46311.754166666666</v>
      </c>
    </row>
    <row r="9052" spans="1:20" x14ac:dyDescent="0.35">
      <c r="A9052" t="s">
        <v>124</v>
      </c>
      <c r="B9052" t="s">
        <v>125</v>
      </c>
      <c r="C9052" t="s">
        <v>89</v>
      </c>
      <c r="D9052" s="29">
        <v>46673</v>
      </c>
      <c r="E9052">
        <v>0</v>
      </c>
      <c r="F9052">
        <v>0</v>
      </c>
      <c r="G9052">
        <v>0</v>
      </c>
      <c r="H9052">
        <v>0</v>
      </c>
      <c r="L9052">
        <v>400.95751000000001</v>
      </c>
      <c r="R9052">
        <v>997.40674200000001</v>
      </c>
      <c r="S9052" t="s">
        <v>90</v>
      </c>
      <c r="T9052" s="297">
        <v>46311.754166666666</v>
      </c>
    </row>
    <row r="9053" spans="1:20" x14ac:dyDescent="0.35">
      <c r="A9053" t="s">
        <v>124</v>
      </c>
      <c r="B9053" t="s">
        <v>125</v>
      </c>
      <c r="C9053" t="s">
        <v>89</v>
      </c>
      <c r="D9053" s="29">
        <v>46674</v>
      </c>
      <c r="E9053">
        <v>0</v>
      </c>
      <c r="F9053">
        <v>0</v>
      </c>
      <c r="G9053">
        <v>0</v>
      </c>
      <c r="H9053">
        <v>0</v>
      </c>
      <c r="L9053">
        <v>400.95751000000001</v>
      </c>
      <c r="R9053">
        <v>997.40674200000001</v>
      </c>
      <c r="S9053" t="s">
        <v>90</v>
      </c>
      <c r="T9053" s="297">
        <v>46311.754166666666</v>
      </c>
    </row>
    <row r="9054" spans="1:20" x14ac:dyDescent="0.35">
      <c r="A9054" t="s">
        <v>124</v>
      </c>
      <c r="B9054" t="s">
        <v>125</v>
      </c>
      <c r="C9054" t="s">
        <v>89</v>
      </c>
      <c r="D9054" s="29">
        <v>46675</v>
      </c>
      <c r="E9054">
        <v>0</v>
      </c>
      <c r="F9054">
        <v>0</v>
      </c>
      <c r="G9054">
        <v>0</v>
      </c>
      <c r="H9054">
        <v>0</v>
      </c>
      <c r="L9054">
        <v>400.95751000000001</v>
      </c>
      <c r="R9054">
        <v>997.40674200000001</v>
      </c>
      <c r="S9054" t="s">
        <v>90</v>
      </c>
      <c r="T9054" s="297">
        <v>46311.754166666666</v>
      </c>
    </row>
    <row r="9055" spans="1:20" x14ac:dyDescent="0.35">
      <c r="A9055" t="s">
        <v>124</v>
      </c>
      <c r="B9055" t="s">
        <v>125</v>
      </c>
      <c r="C9055" t="s">
        <v>89</v>
      </c>
      <c r="D9055" s="29">
        <v>46676</v>
      </c>
      <c r="E9055">
        <v>0</v>
      </c>
      <c r="F9055">
        <v>0</v>
      </c>
      <c r="G9055">
        <v>0</v>
      </c>
      <c r="H9055">
        <v>0</v>
      </c>
      <c r="L9055">
        <v>400.95751000000001</v>
      </c>
      <c r="R9055">
        <v>997.40674200000001</v>
      </c>
      <c r="S9055" t="s">
        <v>90</v>
      </c>
      <c r="T9055" s="297">
        <v>46311.754166666666</v>
      </c>
    </row>
    <row r="9056" spans="1:20" x14ac:dyDescent="0.35">
      <c r="A9056" t="s">
        <v>124</v>
      </c>
      <c r="B9056" t="s">
        <v>125</v>
      </c>
      <c r="C9056" t="s">
        <v>89</v>
      </c>
      <c r="D9056" s="29">
        <v>46677</v>
      </c>
      <c r="E9056">
        <v>0</v>
      </c>
      <c r="F9056">
        <v>0</v>
      </c>
      <c r="G9056">
        <v>0</v>
      </c>
      <c r="H9056">
        <v>0</v>
      </c>
      <c r="L9056">
        <v>400.95751000000001</v>
      </c>
      <c r="R9056">
        <v>997.40674200000001</v>
      </c>
      <c r="S9056" t="s">
        <v>90</v>
      </c>
      <c r="T9056" s="297">
        <v>46311.754166666666</v>
      </c>
    </row>
    <row r="9057" spans="1:20" x14ac:dyDescent="0.35">
      <c r="A9057" t="s">
        <v>124</v>
      </c>
      <c r="B9057" t="s">
        <v>125</v>
      </c>
      <c r="C9057" t="s">
        <v>89</v>
      </c>
      <c r="D9057" s="29">
        <v>46678</v>
      </c>
      <c r="E9057">
        <v>0</v>
      </c>
      <c r="F9057">
        <v>0</v>
      </c>
      <c r="G9057">
        <v>0</v>
      </c>
      <c r="H9057">
        <v>0</v>
      </c>
      <c r="L9057">
        <v>400.95751000000001</v>
      </c>
      <c r="R9057">
        <v>997.40674200000001</v>
      </c>
      <c r="S9057" t="s">
        <v>90</v>
      </c>
      <c r="T9057" s="297">
        <v>46311.754166666666</v>
      </c>
    </row>
    <row r="9058" spans="1:20" x14ac:dyDescent="0.35">
      <c r="A9058" t="s">
        <v>124</v>
      </c>
      <c r="B9058" t="s">
        <v>125</v>
      </c>
      <c r="C9058" t="s">
        <v>89</v>
      </c>
      <c r="D9058" s="29">
        <v>46679</v>
      </c>
      <c r="E9058">
        <v>0</v>
      </c>
      <c r="F9058">
        <v>0</v>
      </c>
      <c r="G9058">
        <v>0</v>
      </c>
      <c r="H9058">
        <v>0</v>
      </c>
      <c r="L9058">
        <v>400.95751000000001</v>
      </c>
      <c r="R9058">
        <v>997.40674200000001</v>
      </c>
      <c r="S9058" t="s">
        <v>90</v>
      </c>
      <c r="T9058" s="297">
        <v>46311.754166666666</v>
      </c>
    </row>
    <row r="9059" spans="1:20" x14ac:dyDescent="0.35">
      <c r="A9059" t="s">
        <v>124</v>
      </c>
      <c r="B9059" t="s">
        <v>125</v>
      </c>
      <c r="C9059" t="s">
        <v>89</v>
      </c>
      <c r="D9059" s="29">
        <v>46680</v>
      </c>
      <c r="E9059">
        <v>0</v>
      </c>
      <c r="F9059">
        <v>0</v>
      </c>
      <c r="G9059">
        <v>0</v>
      </c>
      <c r="H9059">
        <v>0</v>
      </c>
      <c r="L9059">
        <v>400.95751000000001</v>
      </c>
      <c r="R9059">
        <v>997.40674200000001</v>
      </c>
      <c r="S9059" t="s">
        <v>90</v>
      </c>
      <c r="T9059" s="297">
        <v>46311.754166666666</v>
      </c>
    </row>
    <row r="9060" spans="1:20" x14ac:dyDescent="0.35">
      <c r="A9060" t="s">
        <v>124</v>
      </c>
      <c r="B9060" t="s">
        <v>125</v>
      </c>
      <c r="C9060" t="s">
        <v>89</v>
      </c>
      <c r="D9060" s="29">
        <v>46681</v>
      </c>
      <c r="E9060">
        <v>0</v>
      </c>
      <c r="F9060">
        <v>0</v>
      </c>
      <c r="G9060">
        <v>0</v>
      </c>
      <c r="H9060">
        <v>0</v>
      </c>
      <c r="L9060">
        <v>400.95751000000001</v>
      </c>
      <c r="R9060">
        <v>997.40674200000001</v>
      </c>
      <c r="S9060" t="s">
        <v>90</v>
      </c>
      <c r="T9060" s="297">
        <v>46311.754166666666</v>
      </c>
    </row>
    <row r="9061" spans="1:20" x14ac:dyDescent="0.35">
      <c r="A9061" t="s">
        <v>124</v>
      </c>
      <c r="B9061" t="s">
        <v>125</v>
      </c>
      <c r="C9061" t="s">
        <v>89</v>
      </c>
      <c r="D9061" s="29">
        <v>46682</v>
      </c>
      <c r="E9061">
        <v>0</v>
      </c>
      <c r="F9061">
        <v>0</v>
      </c>
      <c r="G9061">
        <v>0</v>
      </c>
      <c r="H9061">
        <v>0</v>
      </c>
      <c r="L9061">
        <v>400.95751000000001</v>
      </c>
      <c r="R9061">
        <v>997.40674200000001</v>
      </c>
      <c r="S9061" t="s">
        <v>90</v>
      </c>
      <c r="T9061" s="297">
        <v>46311.754166666666</v>
      </c>
    </row>
    <row r="9062" spans="1:20" x14ac:dyDescent="0.35">
      <c r="A9062" t="s">
        <v>124</v>
      </c>
      <c r="B9062" t="s">
        <v>125</v>
      </c>
      <c r="C9062" t="s">
        <v>89</v>
      </c>
      <c r="D9062" s="29">
        <v>46683</v>
      </c>
      <c r="E9062">
        <v>0</v>
      </c>
      <c r="F9062">
        <v>0</v>
      </c>
      <c r="G9062">
        <v>0</v>
      </c>
      <c r="H9062">
        <v>0</v>
      </c>
      <c r="L9062">
        <v>400.95751000000001</v>
      </c>
      <c r="R9062">
        <v>997.40674200000001</v>
      </c>
      <c r="S9062" t="s">
        <v>90</v>
      </c>
      <c r="T9062" s="297">
        <v>46311.754166666666</v>
      </c>
    </row>
    <row r="9063" spans="1:20" x14ac:dyDescent="0.35">
      <c r="A9063" t="s">
        <v>124</v>
      </c>
      <c r="B9063" t="s">
        <v>125</v>
      </c>
      <c r="C9063" t="s">
        <v>89</v>
      </c>
      <c r="D9063" s="29">
        <v>46684</v>
      </c>
      <c r="E9063">
        <v>0</v>
      </c>
      <c r="F9063">
        <v>0</v>
      </c>
      <c r="G9063">
        <v>0</v>
      </c>
      <c r="H9063">
        <v>0</v>
      </c>
      <c r="L9063">
        <v>400.95751000000001</v>
      </c>
      <c r="R9063">
        <v>997.40674200000001</v>
      </c>
      <c r="S9063" t="s">
        <v>90</v>
      </c>
      <c r="T9063" s="297">
        <v>46311.754166666666</v>
      </c>
    </row>
    <row r="9064" spans="1:20" x14ac:dyDescent="0.35">
      <c r="A9064" t="s">
        <v>124</v>
      </c>
      <c r="B9064" t="s">
        <v>125</v>
      </c>
      <c r="C9064" t="s">
        <v>89</v>
      </c>
      <c r="D9064" s="29">
        <v>46685</v>
      </c>
      <c r="E9064">
        <v>0</v>
      </c>
      <c r="F9064">
        <v>0</v>
      </c>
      <c r="G9064">
        <v>0</v>
      </c>
      <c r="H9064">
        <v>0</v>
      </c>
      <c r="L9064">
        <v>400.95751000000001</v>
      </c>
      <c r="R9064">
        <v>997.40674200000001</v>
      </c>
      <c r="S9064" t="s">
        <v>90</v>
      </c>
      <c r="T9064" s="297">
        <v>46311.754166666666</v>
      </c>
    </row>
    <row r="9065" spans="1:20" x14ac:dyDescent="0.35">
      <c r="A9065" t="s">
        <v>124</v>
      </c>
      <c r="B9065" t="s">
        <v>125</v>
      </c>
      <c r="C9065" t="s">
        <v>89</v>
      </c>
      <c r="D9065" s="29">
        <v>46686</v>
      </c>
      <c r="E9065">
        <v>0</v>
      </c>
      <c r="F9065">
        <v>0</v>
      </c>
      <c r="G9065">
        <v>0</v>
      </c>
      <c r="H9065">
        <v>0</v>
      </c>
      <c r="L9065">
        <v>400.95751000000001</v>
      </c>
      <c r="R9065">
        <v>997.40674200000001</v>
      </c>
      <c r="S9065" t="s">
        <v>90</v>
      </c>
      <c r="T9065" s="297">
        <v>46311.754166666666</v>
      </c>
    </row>
    <row r="9066" spans="1:20" x14ac:dyDescent="0.35">
      <c r="A9066" t="s">
        <v>124</v>
      </c>
      <c r="B9066" t="s">
        <v>125</v>
      </c>
      <c r="C9066" t="s">
        <v>89</v>
      </c>
      <c r="D9066" s="29">
        <v>46687</v>
      </c>
      <c r="E9066">
        <v>0</v>
      </c>
      <c r="F9066">
        <v>0</v>
      </c>
      <c r="G9066">
        <v>0</v>
      </c>
      <c r="H9066">
        <v>0</v>
      </c>
      <c r="L9066">
        <v>400.95751000000001</v>
      </c>
      <c r="R9066">
        <v>997.40674200000001</v>
      </c>
      <c r="S9066" t="s">
        <v>90</v>
      </c>
      <c r="T9066" s="297">
        <v>46311.754166666666</v>
      </c>
    </row>
    <row r="9067" spans="1:20" x14ac:dyDescent="0.35">
      <c r="A9067" t="s">
        <v>124</v>
      </c>
      <c r="B9067" t="s">
        <v>125</v>
      </c>
      <c r="C9067" t="s">
        <v>89</v>
      </c>
      <c r="D9067" s="29">
        <v>46688</v>
      </c>
      <c r="E9067">
        <v>0</v>
      </c>
      <c r="F9067">
        <v>0</v>
      </c>
      <c r="G9067">
        <v>0</v>
      </c>
      <c r="H9067">
        <v>0</v>
      </c>
      <c r="L9067">
        <v>400.95751000000001</v>
      </c>
      <c r="R9067">
        <v>997.40674200000001</v>
      </c>
      <c r="S9067" t="s">
        <v>90</v>
      </c>
      <c r="T9067" s="297">
        <v>46311.754166666666</v>
      </c>
    </row>
    <row r="9068" spans="1:20" x14ac:dyDescent="0.35">
      <c r="A9068" t="s">
        <v>124</v>
      </c>
      <c r="B9068" t="s">
        <v>125</v>
      </c>
      <c r="C9068" t="s">
        <v>89</v>
      </c>
      <c r="D9068" s="29">
        <v>46689</v>
      </c>
      <c r="E9068">
        <v>0</v>
      </c>
      <c r="F9068">
        <v>0</v>
      </c>
      <c r="G9068">
        <v>0</v>
      </c>
      <c r="H9068">
        <v>0</v>
      </c>
      <c r="L9068">
        <v>400.95751000000001</v>
      </c>
      <c r="R9068">
        <v>997.40674200000001</v>
      </c>
      <c r="S9068" t="s">
        <v>90</v>
      </c>
      <c r="T9068" s="297">
        <v>46311.754166666666</v>
      </c>
    </row>
    <row r="9069" spans="1:20" x14ac:dyDescent="0.35">
      <c r="A9069" t="s">
        <v>124</v>
      </c>
      <c r="B9069" t="s">
        <v>125</v>
      </c>
      <c r="C9069" t="s">
        <v>89</v>
      </c>
      <c r="D9069" s="29">
        <v>46690</v>
      </c>
      <c r="E9069">
        <v>0</v>
      </c>
      <c r="F9069">
        <v>0</v>
      </c>
      <c r="G9069">
        <v>0</v>
      </c>
      <c r="H9069">
        <v>0</v>
      </c>
      <c r="L9069">
        <v>400.95751000000001</v>
      </c>
      <c r="R9069">
        <v>997.40674200000001</v>
      </c>
      <c r="S9069" t="s">
        <v>90</v>
      </c>
      <c r="T9069" s="297">
        <v>46311.754166666666</v>
      </c>
    </row>
    <row r="9070" spans="1:20" x14ac:dyDescent="0.35">
      <c r="A9070" t="s">
        <v>124</v>
      </c>
      <c r="B9070" t="s">
        <v>125</v>
      </c>
      <c r="C9070" t="s">
        <v>89</v>
      </c>
      <c r="D9070" s="29">
        <v>46691</v>
      </c>
      <c r="E9070">
        <v>0</v>
      </c>
      <c r="F9070">
        <v>0</v>
      </c>
      <c r="G9070">
        <v>0</v>
      </c>
      <c r="H9070">
        <v>0</v>
      </c>
      <c r="L9070">
        <v>400.95751000000001</v>
      </c>
      <c r="R9070">
        <v>997.40674200000001</v>
      </c>
      <c r="S9070" t="s">
        <v>90</v>
      </c>
      <c r="T9070" s="297">
        <v>46311.754166666666</v>
      </c>
    </row>
    <row r="9071" spans="1:20" x14ac:dyDescent="0.35">
      <c r="A9071" t="s">
        <v>124</v>
      </c>
      <c r="B9071" t="s">
        <v>125</v>
      </c>
      <c r="C9071" t="s">
        <v>89</v>
      </c>
      <c r="D9071" s="29">
        <v>46692</v>
      </c>
      <c r="E9071">
        <v>0</v>
      </c>
      <c r="F9071">
        <v>0</v>
      </c>
      <c r="G9071">
        <v>0</v>
      </c>
      <c r="H9071">
        <v>0</v>
      </c>
      <c r="L9071">
        <v>400.95751000000001</v>
      </c>
      <c r="R9071">
        <v>997.40674200000001</v>
      </c>
      <c r="S9071" t="s">
        <v>90</v>
      </c>
      <c r="T9071" s="297">
        <v>46311.754166666666</v>
      </c>
    </row>
    <row r="9072" spans="1:20" x14ac:dyDescent="0.35">
      <c r="A9072" t="s">
        <v>124</v>
      </c>
      <c r="B9072" t="s">
        <v>125</v>
      </c>
      <c r="C9072" t="s">
        <v>89</v>
      </c>
      <c r="D9072" s="29">
        <v>46693</v>
      </c>
      <c r="E9072">
        <v>0</v>
      </c>
      <c r="F9072">
        <v>0</v>
      </c>
      <c r="G9072">
        <v>0</v>
      </c>
      <c r="H9072">
        <v>0</v>
      </c>
      <c r="L9072">
        <v>400.95751000000001</v>
      </c>
      <c r="R9072">
        <v>997.40674200000001</v>
      </c>
      <c r="S9072" t="s">
        <v>90</v>
      </c>
      <c r="T9072" s="297">
        <v>46311.754166666666</v>
      </c>
    </row>
    <row r="9073" spans="1:20" x14ac:dyDescent="0.35">
      <c r="A9073" t="s">
        <v>124</v>
      </c>
      <c r="B9073" t="s">
        <v>125</v>
      </c>
      <c r="C9073" t="s">
        <v>89</v>
      </c>
      <c r="D9073" s="29">
        <v>46694</v>
      </c>
      <c r="E9073">
        <v>0</v>
      </c>
      <c r="F9073">
        <v>0</v>
      </c>
      <c r="G9073">
        <v>0</v>
      </c>
      <c r="H9073">
        <v>0</v>
      </c>
      <c r="L9073">
        <v>400.95751000000001</v>
      </c>
      <c r="R9073">
        <v>997.40674200000001</v>
      </c>
      <c r="S9073" t="s">
        <v>90</v>
      </c>
      <c r="T9073" s="297">
        <v>46311.754166666666</v>
      </c>
    </row>
    <row r="9074" spans="1:20" x14ac:dyDescent="0.35">
      <c r="A9074" t="s">
        <v>124</v>
      </c>
      <c r="B9074" t="s">
        <v>125</v>
      </c>
      <c r="C9074" t="s">
        <v>89</v>
      </c>
      <c r="D9074" s="29">
        <v>46695</v>
      </c>
      <c r="E9074">
        <v>0</v>
      </c>
      <c r="F9074">
        <v>0</v>
      </c>
      <c r="G9074">
        <v>0</v>
      </c>
      <c r="H9074">
        <v>0</v>
      </c>
      <c r="L9074">
        <v>400.95751000000001</v>
      </c>
      <c r="R9074">
        <v>997.40674200000001</v>
      </c>
      <c r="S9074" t="s">
        <v>90</v>
      </c>
      <c r="T9074" s="297">
        <v>46311.754166666666</v>
      </c>
    </row>
    <row r="9075" spans="1:20" x14ac:dyDescent="0.35">
      <c r="A9075" t="s">
        <v>124</v>
      </c>
      <c r="B9075" t="s">
        <v>125</v>
      </c>
      <c r="C9075" t="s">
        <v>89</v>
      </c>
      <c r="D9075" s="29">
        <v>46696</v>
      </c>
      <c r="E9075">
        <v>0</v>
      </c>
      <c r="F9075">
        <v>0</v>
      </c>
      <c r="G9075">
        <v>0</v>
      </c>
      <c r="H9075">
        <v>0</v>
      </c>
      <c r="L9075">
        <v>400.95751000000001</v>
      </c>
      <c r="R9075">
        <v>997.40674200000001</v>
      </c>
      <c r="S9075" t="s">
        <v>90</v>
      </c>
      <c r="T9075" s="297">
        <v>46311.754166666666</v>
      </c>
    </row>
    <row r="9076" spans="1:20" x14ac:dyDescent="0.35">
      <c r="A9076" t="s">
        <v>124</v>
      </c>
      <c r="B9076" t="s">
        <v>125</v>
      </c>
      <c r="C9076" t="s">
        <v>89</v>
      </c>
      <c r="D9076" s="29">
        <v>46697</v>
      </c>
      <c r="E9076">
        <v>0</v>
      </c>
      <c r="F9076">
        <v>0</v>
      </c>
      <c r="G9076">
        <v>0</v>
      </c>
      <c r="H9076">
        <v>0</v>
      </c>
      <c r="L9076">
        <v>400.95751000000001</v>
      </c>
      <c r="R9076">
        <v>997.40674200000001</v>
      </c>
      <c r="S9076" t="s">
        <v>90</v>
      </c>
      <c r="T9076" s="297">
        <v>46311.754166666666</v>
      </c>
    </row>
    <row r="9077" spans="1:20" x14ac:dyDescent="0.35">
      <c r="A9077" t="s">
        <v>124</v>
      </c>
      <c r="B9077" t="s">
        <v>125</v>
      </c>
      <c r="C9077" t="s">
        <v>89</v>
      </c>
      <c r="D9077" s="29">
        <v>46698</v>
      </c>
      <c r="E9077">
        <v>0</v>
      </c>
      <c r="F9077">
        <v>0</v>
      </c>
      <c r="G9077">
        <v>0</v>
      </c>
      <c r="H9077">
        <v>0</v>
      </c>
      <c r="L9077">
        <v>400.95751000000001</v>
      </c>
      <c r="R9077">
        <v>997.40674200000001</v>
      </c>
      <c r="S9077" t="s">
        <v>90</v>
      </c>
      <c r="T9077" s="297">
        <v>46311.754166666666</v>
      </c>
    </row>
    <row r="9078" spans="1:20" x14ac:dyDescent="0.35">
      <c r="A9078" t="s">
        <v>124</v>
      </c>
      <c r="B9078" t="s">
        <v>125</v>
      </c>
      <c r="C9078" t="s">
        <v>89</v>
      </c>
      <c r="D9078" s="29">
        <v>46699</v>
      </c>
      <c r="E9078">
        <v>0</v>
      </c>
      <c r="F9078">
        <v>0</v>
      </c>
      <c r="G9078">
        <v>0</v>
      </c>
      <c r="H9078">
        <v>0</v>
      </c>
      <c r="L9078">
        <v>400.95751000000001</v>
      </c>
      <c r="R9078">
        <v>997.40674200000001</v>
      </c>
      <c r="S9078" t="s">
        <v>90</v>
      </c>
      <c r="T9078" s="297">
        <v>46311.754166666666</v>
      </c>
    </row>
    <row r="9079" spans="1:20" x14ac:dyDescent="0.35">
      <c r="A9079" t="s">
        <v>124</v>
      </c>
      <c r="B9079" t="s">
        <v>125</v>
      </c>
      <c r="C9079" t="s">
        <v>89</v>
      </c>
      <c r="D9079" s="29">
        <v>46700</v>
      </c>
      <c r="E9079">
        <v>0</v>
      </c>
      <c r="F9079">
        <v>0</v>
      </c>
      <c r="G9079">
        <v>0</v>
      </c>
      <c r="H9079">
        <v>0</v>
      </c>
      <c r="L9079">
        <v>400.95751000000001</v>
      </c>
      <c r="R9079">
        <v>997.40674200000001</v>
      </c>
      <c r="S9079" t="s">
        <v>90</v>
      </c>
      <c r="T9079" s="297">
        <v>46311.754166666666</v>
      </c>
    </row>
    <row r="9080" spans="1:20" x14ac:dyDescent="0.35">
      <c r="A9080" t="s">
        <v>124</v>
      </c>
      <c r="B9080" t="s">
        <v>125</v>
      </c>
      <c r="C9080" t="s">
        <v>89</v>
      </c>
      <c r="D9080" s="29">
        <v>46701</v>
      </c>
      <c r="E9080">
        <v>0</v>
      </c>
      <c r="F9080">
        <v>0</v>
      </c>
      <c r="G9080">
        <v>0</v>
      </c>
      <c r="H9080">
        <v>0</v>
      </c>
      <c r="L9080">
        <v>400.95751000000001</v>
      </c>
      <c r="R9080">
        <v>997.40674200000001</v>
      </c>
      <c r="S9080" t="s">
        <v>90</v>
      </c>
      <c r="T9080" s="297">
        <v>46311.754166666666</v>
      </c>
    </row>
    <row r="9081" spans="1:20" x14ac:dyDescent="0.35">
      <c r="A9081" t="s">
        <v>124</v>
      </c>
      <c r="B9081" t="s">
        <v>125</v>
      </c>
      <c r="C9081" t="s">
        <v>89</v>
      </c>
      <c r="D9081" s="29">
        <v>46702</v>
      </c>
      <c r="E9081">
        <v>0</v>
      </c>
      <c r="F9081">
        <v>0</v>
      </c>
      <c r="G9081">
        <v>0</v>
      </c>
      <c r="H9081">
        <v>0</v>
      </c>
      <c r="L9081">
        <v>400.95751000000001</v>
      </c>
      <c r="R9081">
        <v>997.40674200000001</v>
      </c>
      <c r="S9081" t="s">
        <v>90</v>
      </c>
      <c r="T9081" s="297">
        <v>46311.754166666666</v>
      </c>
    </row>
    <row r="9082" spans="1:20" x14ac:dyDescent="0.35">
      <c r="A9082" t="s">
        <v>124</v>
      </c>
      <c r="B9082" t="s">
        <v>125</v>
      </c>
      <c r="C9082" t="s">
        <v>89</v>
      </c>
      <c r="D9082" s="29">
        <v>46703</v>
      </c>
      <c r="E9082">
        <v>0</v>
      </c>
      <c r="F9082">
        <v>0</v>
      </c>
      <c r="G9082">
        <v>0</v>
      </c>
      <c r="H9082">
        <v>0</v>
      </c>
      <c r="L9082">
        <v>400.95751000000001</v>
      </c>
      <c r="R9082">
        <v>997.40674200000001</v>
      </c>
      <c r="S9082" t="s">
        <v>90</v>
      </c>
      <c r="T9082" s="297">
        <v>46311.754166666666</v>
      </c>
    </row>
    <row r="9083" spans="1:20" x14ac:dyDescent="0.35">
      <c r="A9083" t="s">
        <v>124</v>
      </c>
      <c r="B9083" t="s">
        <v>125</v>
      </c>
      <c r="C9083" t="s">
        <v>89</v>
      </c>
      <c r="D9083" s="29">
        <v>46704</v>
      </c>
      <c r="E9083">
        <v>0</v>
      </c>
      <c r="F9083">
        <v>0</v>
      </c>
      <c r="G9083">
        <v>0</v>
      </c>
      <c r="H9083">
        <v>0</v>
      </c>
      <c r="L9083">
        <v>400.95751000000001</v>
      </c>
      <c r="R9083">
        <v>997.40674200000001</v>
      </c>
      <c r="S9083" t="s">
        <v>90</v>
      </c>
      <c r="T9083" s="297">
        <v>46311.754166666666</v>
      </c>
    </row>
    <row r="9084" spans="1:20" x14ac:dyDescent="0.35">
      <c r="A9084" t="s">
        <v>124</v>
      </c>
      <c r="B9084" t="s">
        <v>125</v>
      </c>
      <c r="C9084" t="s">
        <v>89</v>
      </c>
      <c r="D9084" s="29">
        <v>46705</v>
      </c>
      <c r="E9084">
        <v>0</v>
      </c>
      <c r="F9084">
        <v>0</v>
      </c>
      <c r="G9084">
        <v>0</v>
      </c>
      <c r="H9084">
        <v>0</v>
      </c>
      <c r="L9084">
        <v>400.95751000000001</v>
      </c>
      <c r="R9084">
        <v>997.40674200000001</v>
      </c>
      <c r="S9084" t="s">
        <v>90</v>
      </c>
      <c r="T9084" s="297">
        <v>46311.754166666666</v>
      </c>
    </row>
    <row r="9085" spans="1:20" x14ac:dyDescent="0.35">
      <c r="A9085" t="s">
        <v>124</v>
      </c>
      <c r="B9085" t="s">
        <v>125</v>
      </c>
      <c r="C9085" t="s">
        <v>89</v>
      </c>
      <c r="D9085" s="29">
        <v>46706</v>
      </c>
      <c r="E9085">
        <v>0</v>
      </c>
      <c r="F9085">
        <v>0</v>
      </c>
      <c r="G9085">
        <v>0</v>
      </c>
      <c r="H9085">
        <v>0</v>
      </c>
      <c r="L9085">
        <v>400.95751000000001</v>
      </c>
      <c r="R9085">
        <v>997.40674200000001</v>
      </c>
      <c r="S9085" t="s">
        <v>90</v>
      </c>
      <c r="T9085" s="297">
        <v>46311.754166666666</v>
      </c>
    </row>
    <row r="9086" spans="1:20" x14ac:dyDescent="0.35">
      <c r="A9086" t="s">
        <v>124</v>
      </c>
      <c r="B9086" t="s">
        <v>125</v>
      </c>
      <c r="C9086" t="s">
        <v>89</v>
      </c>
      <c r="D9086" s="29">
        <v>46707</v>
      </c>
      <c r="E9086">
        <v>0</v>
      </c>
      <c r="F9086">
        <v>0</v>
      </c>
      <c r="G9086">
        <v>0</v>
      </c>
      <c r="H9086">
        <v>0</v>
      </c>
      <c r="L9086">
        <v>400.95751000000001</v>
      </c>
      <c r="R9086">
        <v>997.40674200000001</v>
      </c>
      <c r="S9086" t="s">
        <v>90</v>
      </c>
      <c r="T9086" s="297">
        <v>46311.754166666666</v>
      </c>
    </row>
    <row r="9087" spans="1:20" x14ac:dyDescent="0.35">
      <c r="A9087" t="s">
        <v>124</v>
      </c>
      <c r="B9087" t="s">
        <v>125</v>
      </c>
      <c r="C9087" t="s">
        <v>89</v>
      </c>
      <c r="D9087" s="29">
        <v>46708</v>
      </c>
      <c r="E9087">
        <v>0</v>
      </c>
      <c r="F9087">
        <v>0</v>
      </c>
      <c r="G9087">
        <v>0</v>
      </c>
      <c r="H9087">
        <v>0</v>
      </c>
      <c r="L9087">
        <v>400.95751000000001</v>
      </c>
      <c r="R9087">
        <v>997.40674200000001</v>
      </c>
      <c r="S9087" t="s">
        <v>90</v>
      </c>
      <c r="T9087" s="297">
        <v>46311.754166666666</v>
      </c>
    </row>
    <row r="9088" spans="1:20" x14ac:dyDescent="0.35">
      <c r="A9088" t="s">
        <v>124</v>
      </c>
      <c r="B9088" t="s">
        <v>125</v>
      </c>
      <c r="C9088" t="s">
        <v>89</v>
      </c>
      <c r="D9088" s="29">
        <v>46709</v>
      </c>
      <c r="E9088">
        <v>0</v>
      </c>
      <c r="F9088">
        <v>0</v>
      </c>
      <c r="G9088">
        <v>0</v>
      </c>
      <c r="H9088">
        <v>0</v>
      </c>
      <c r="L9088">
        <v>400.95751000000001</v>
      </c>
      <c r="R9088">
        <v>997.40674200000001</v>
      </c>
      <c r="S9088" t="s">
        <v>90</v>
      </c>
      <c r="T9088" s="297">
        <v>46311.754166666666</v>
      </c>
    </row>
    <row r="9089" spans="1:20" x14ac:dyDescent="0.35">
      <c r="A9089" t="s">
        <v>124</v>
      </c>
      <c r="B9089" t="s">
        <v>125</v>
      </c>
      <c r="C9089" t="s">
        <v>89</v>
      </c>
      <c r="D9089" s="29">
        <v>46710</v>
      </c>
      <c r="E9089">
        <v>0</v>
      </c>
      <c r="F9089">
        <v>0</v>
      </c>
      <c r="G9089">
        <v>0</v>
      </c>
      <c r="H9089">
        <v>0</v>
      </c>
      <c r="L9089">
        <v>400.95751000000001</v>
      </c>
      <c r="R9089">
        <v>997.40674200000001</v>
      </c>
      <c r="S9089" t="s">
        <v>90</v>
      </c>
      <c r="T9089" s="297">
        <v>46311.754166666666</v>
      </c>
    </row>
    <row r="9090" spans="1:20" x14ac:dyDescent="0.35">
      <c r="A9090" t="s">
        <v>124</v>
      </c>
      <c r="B9090" t="s">
        <v>125</v>
      </c>
      <c r="C9090" t="s">
        <v>89</v>
      </c>
      <c r="D9090" s="29">
        <v>46711</v>
      </c>
      <c r="E9090">
        <v>0</v>
      </c>
      <c r="F9090">
        <v>0</v>
      </c>
      <c r="G9090">
        <v>0</v>
      </c>
      <c r="H9090">
        <v>0</v>
      </c>
      <c r="L9090">
        <v>400.95751000000001</v>
      </c>
      <c r="R9090">
        <v>997.40674200000001</v>
      </c>
      <c r="S9090" t="s">
        <v>90</v>
      </c>
      <c r="T9090" s="297">
        <v>46311.754166666666</v>
      </c>
    </row>
    <row r="9091" spans="1:20" x14ac:dyDescent="0.35">
      <c r="A9091" t="s">
        <v>124</v>
      </c>
      <c r="B9091" t="s">
        <v>125</v>
      </c>
      <c r="C9091" t="s">
        <v>89</v>
      </c>
      <c r="D9091" s="29">
        <v>46712</v>
      </c>
      <c r="E9091">
        <v>0</v>
      </c>
      <c r="F9091">
        <v>0</v>
      </c>
      <c r="G9091">
        <v>0</v>
      </c>
      <c r="H9091">
        <v>0</v>
      </c>
      <c r="L9091">
        <v>400.95751000000001</v>
      </c>
      <c r="R9091">
        <v>997.40674200000001</v>
      </c>
      <c r="S9091" t="s">
        <v>90</v>
      </c>
      <c r="T9091" s="297">
        <v>46311.754166666666</v>
      </c>
    </row>
    <row r="9092" spans="1:20" x14ac:dyDescent="0.35">
      <c r="A9092" t="s">
        <v>124</v>
      </c>
      <c r="B9092" t="s">
        <v>125</v>
      </c>
      <c r="C9092" t="s">
        <v>89</v>
      </c>
      <c r="D9092" s="29">
        <v>46713</v>
      </c>
      <c r="E9092">
        <v>0</v>
      </c>
      <c r="F9092">
        <v>0</v>
      </c>
      <c r="G9092">
        <v>0</v>
      </c>
      <c r="H9092">
        <v>0</v>
      </c>
      <c r="L9092">
        <v>400.95751000000001</v>
      </c>
      <c r="R9092">
        <v>997.40674200000001</v>
      </c>
      <c r="S9092" t="s">
        <v>90</v>
      </c>
      <c r="T9092" s="297">
        <v>46311.754166666666</v>
      </c>
    </row>
    <row r="9093" spans="1:20" x14ac:dyDescent="0.35">
      <c r="A9093" t="s">
        <v>124</v>
      </c>
      <c r="B9093" t="s">
        <v>125</v>
      </c>
      <c r="C9093" t="s">
        <v>89</v>
      </c>
      <c r="D9093" s="29">
        <v>46714</v>
      </c>
      <c r="E9093">
        <v>0</v>
      </c>
      <c r="F9093">
        <v>0</v>
      </c>
      <c r="G9093">
        <v>0</v>
      </c>
      <c r="H9093">
        <v>0</v>
      </c>
      <c r="L9093">
        <v>400.95751000000001</v>
      </c>
      <c r="R9093">
        <v>997.40674200000001</v>
      </c>
      <c r="S9093" t="s">
        <v>90</v>
      </c>
      <c r="T9093" s="297">
        <v>46311.754166666666</v>
      </c>
    </row>
    <row r="9094" spans="1:20" x14ac:dyDescent="0.35">
      <c r="A9094" t="s">
        <v>124</v>
      </c>
      <c r="B9094" t="s">
        <v>125</v>
      </c>
      <c r="C9094" t="s">
        <v>89</v>
      </c>
      <c r="D9094" s="29">
        <v>46715</v>
      </c>
      <c r="E9094">
        <v>0</v>
      </c>
      <c r="F9094">
        <v>0</v>
      </c>
      <c r="G9094">
        <v>0</v>
      </c>
      <c r="H9094">
        <v>0</v>
      </c>
      <c r="L9094">
        <v>400.95751000000001</v>
      </c>
      <c r="R9094">
        <v>997.40674200000001</v>
      </c>
      <c r="S9094" t="s">
        <v>90</v>
      </c>
      <c r="T9094" s="297">
        <v>46311.754166666666</v>
      </c>
    </row>
    <row r="9095" spans="1:20" x14ac:dyDescent="0.35">
      <c r="A9095" t="s">
        <v>124</v>
      </c>
      <c r="B9095" t="s">
        <v>125</v>
      </c>
      <c r="C9095" t="s">
        <v>89</v>
      </c>
      <c r="D9095" s="29">
        <v>46716</v>
      </c>
      <c r="E9095">
        <v>0</v>
      </c>
      <c r="F9095">
        <v>0</v>
      </c>
      <c r="G9095">
        <v>0</v>
      </c>
      <c r="H9095">
        <v>0</v>
      </c>
      <c r="L9095">
        <v>400.95751000000001</v>
      </c>
      <c r="R9095">
        <v>997.40674200000001</v>
      </c>
      <c r="S9095" t="s">
        <v>90</v>
      </c>
      <c r="T9095" s="297">
        <v>46311.754166666666</v>
      </c>
    </row>
    <row r="9096" spans="1:20" x14ac:dyDescent="0.35">
      <c r="A9096" t="s">
        <v>124</v>
      </c>
      <c r="B9096" t="s">
        <v>125</v>
      </c>
      <c r="C9096" t="s">
        <v>89</v>
      </c>
      <c r="D9096" s="29">
        <v>46717</v>
      </c>
      <c r="E9096">
        <v>0</v>
      </c>
      <c r="F9096">
        <v>0</v>
      </c>
      <c r="G9096">
        <v>0</v>
      </c>
      <c r="H9096">
        <v>0</v>
      </c>
      <c r="L9096">
        <v>400.95751000000001</v>
      </c>
      <c r="R9096">
        <v>997.40674200000001</v>
      </c>
      <c r="S9096" t="s">
        <v>90</v>
      </c>
      <c r="T9096" s="297">
        <v>46311.754166666666</v>
      </c>
    </row>
    <row r="9097" spans="1:20" x14ac:dyDescent="0.35">
      <c r="A9097" t="s">
        <v>124</v>
      </c>
      <c r="B9097" t="s">
        <v>125</v>
      </c>
      <c r="C9097" t="s">
        <v>89</v>
      </c>
      <c r="D9097" s="29">
        <v>46718</v>
      </c>
      <c r="E9097">
        <v>0</v>
      </c>
      <c r="F9097">
        <v>0</v>
      </c>
      <c r="G9097">
        <v>0</v>
      </c>
      <c r="H9097">
        <v>0</v>
      </c>
      <c r="L9097">
        <v>400.95751000000001</v>
      </c>
      <c r="R9097">
        <v>997.40674200000001</v>
      </c>
      <c r="S9097" t="s">
        <v>90</v>
      </c>
      <c r="T9097" s="297">
        <v>46311.754166666666</v>
      </c>
    </row>
    <row r="9098" spans="1:20" x14ac:dyDescent="0.35">
      <c r="A9098" t="s">
        <v>124</v>
      </c>
      <c r="B9098" t="s">
        <v>125</v>
      </c>
      <c r="C9098" t="s">
        <v>89</v>
      </c>
      <c r="D9098" s="29">
        <v>46719</v>
      </c>
      <c r="E9098">
        <v>0</v>
      </c>
      <c r="F9098">
        <v>0</v>
      </c>
      <c r="G9098">
        <v>0</v>
      </c>
      <c r="H9098">
        <v>0</v>
      </c>
      <c r="L9098">
        <v>400.95751000000001</v>
      </c>
      <c r="R9098">
        <v>997.40674200000001</v>
      </c>
      <c r="S9098" t="s">
        <v>90</v>
      </c>
      <c r="T9098" s="297">
        <v>46311.754166666666</v>
      </c>
    </row>
    <row r="9099" spans="1:20" x14ac:dyDescent="0.35">
      <c r="A9099" t="s">
        <v>124</v>
      </c>
      <c r="B9099" t="s">
        <v>125</v>
      </c>
      <c r="C9099" t="s">
        <v>89</v>
      </c>
      <c r="D9099" s="29">
        <v>46720</v>
      </c>
      <c r="E9099">
        <v>0</v>
      </c>
      <c r="F9099">
        <v>0</v>
      </c>
      <c r="G9099">
        <v>0</v>
      </c>
      <c r="H9099">
        <v>0</v>
      </c>
      <c r="L9099">
        <v>400.95751000000001</v>
      </c>
      <c r="R9099">
        <v>997.40674200000001</v>
      </c>
      <c r="S9099" t="s">
        <v>90</v>
      </c>
      <c r="T9099" s="297">
        <v>46311.754166666666</v>
      </c>
    </row>
    <row r="9100" spans="1:20" x14ac:dyDescent="0.35">
      <c r="A9100" t="s">
        <v>124</v>
      </c>
      <c r="B9100" t="s">
        <v>125</v>
      </c>
      <c r="C9100" t="s">
        <v>89</v>
      </c>
      <c r="D9100" s="29">
        <v>46721</v>
      </c>
      <c r="E9100">
        <v>0</v>
      </c>
      <c r="F9100">
        <v>0</v>
      </c>
      <c r="G9100">
        <v>0</v>
      </c>
      <c r="H9100">
        <v>0</v>
      </c>
      <c r="L9100">
        <v>400.95751000000001</v>
      </c>
      <c r="R9100">
        <v>997.40674200000001</v>
      </c>
      <c r="S9100" t="s">
        <v>90</v>
      </c>
      <c r="T9100" s="297">
        <v>46311.754166666666</v>
      </c>
    </row>
    <row r="9101" spans="1:20" x14ac:dyDescent="0.35">
      <c r="A9101" t="s">
        <v>124</v>
      </c>
      <c r="B9101" t="s">
        <v>125</v>
      </c>
      <c r="C9101" t="s">
        <v>89</v>
      </c>
      <c r="D9101" s="29">
        <v>46722</v>
      </c>
      <c r="E9101">
        <v>0</v>
      </c>
      <c r="F9101">
        <v>0</v>
      </c>
      <c r="G9101">
        <v>0</v>
      </c>
      <c r="H9101">
        <v>0</v>
      </c>
      <c r="L9101">
        <v>400.95751000000001</v>
      </c>
      <c r="R9101">
        <v>997.40674200000001</v>
      </c>
      <c r="S9101" t="s">
        <v>90</v>
      </c>
      <c r="T9101" s="297">
        <v>46311.754166666666</v>
      </c>
    </row>
    <row r="9102" spans="1:20" x14ac:dyDescent="0.35">
      <c r="A9102" t="s">
        <v>124</v>
      </c>
      <c r="B9102" t="s">
        <v>125</v>
      </c>
      <c r="C9102" t="s">
        <v>89</v>
      </c>
      <c r="D9102" s="29">
        <v>46723</v>
      </c>
      <c r="E9102">
        <v>0</v>
      </c>
      <c r="F9102">
        <v>0</v>
      </c>
      <c r="G9102">
        <v>0</v>
      </c>
      <c r="H9102">
        <v>0</v>
      </c>
      <c r="L9102">
        <v>400.95751000000001</v>
      </c>
      <c r="R9102">
        <v>997.40674200000001</v>
      </c>
      <c r="S9102" t="s">
        <v>90</v>
      </c>
      <c r="T9102" s="297">
        <v>46311.754166666666</v>
      </c>
    </row>
    <row r="9103" spans="1:20" x14ac:dyDescent="0.35">
      <c r="A9103" t="s">
        <v>124</v>
      </c>
      <c r="B9103" t="s">
        <v>125</v>
      </c>
      <c r="C9103" t="s">
        <v>89</v>
      </c>
      <c r="D9103" s="29">
        <v>46724</v>
      </c>
      <c r="E9103">
        <v>0</v>
      </c>
      <c r="F9103">
        <v>0</v>
      </c>
      <c r="G9103">
        <v>0</v>
      </c>
      <c r="H9103">
        <v>0</v>
      </c>
      <c r="L9103">
        <v>400.95751000000001</v>
      </c>
      <c r="R9103">
        <v>997.40674200000001</v>
      </c>
      <c r="S9103" t="s">
        <v>90</v>
      </c>
      <c r="T9103" s="297">
        <v>46311.754166666666</v>
      </c>
    </row>
    <row r="9104" spans="1:20" x14ac:dyDescent="0.35">
      <c r="A9104" t="s">
        <v>124</v>
      </c>
      <c r="B9104" t="s">
        <v>125</v>
      </c>
      <c r="C9104" t="s">
        <v>89</v>
      </c>
      <c r="D9104" s="29">
        <v>46725</v>
      </c>
      <c r="E9104">
        <v>0</v>
      </c>
      <c r="F9104">
        <v>0</v>
      </c>
      <c r="G9104">
        <v>0</v>
      </c>
      <c r="H9104">
        <v>0</v>
      </c>
      <c r="L9104">
        <v>400.95751000000001</v>
      </c>
      <c r="R9104">
        <v>997.40674200000001</v>
      </c>
      <c r="S9104" t="s">
        <v>90</v>
      </c>
      <c r="T9104" s="297">
        <v>46311.754166666666</v>
      </c>
    </row>
    <row r="9105" spans="1:20" x14ac:dyDescent="0.35">
      <c r="A9105" t="s">
        <v>124</v>
      </c>
      <c r="B9105" t="s">
        <v>125</v>
      </c>
      <c r="C9105" t="s">
        <v>89</v>
      </c>
      <c r="D9105" s="29">
        <v>46726</v>
      </c>
      <c r="E9105">
        <v>0</v>
      </c>
      <c r="F9105">
        <v>0</v>
      </c>
      <c r="G9105">
        <v>0</v>
      </c>
      <c r="H9105">
        <v>0</v>
      </c>
      <c r="L9105">
        <v>400.95751000000001</v>
      </c>
      <c r="R9105">
        <v>997.40674200000001</v>
      </c>
      <c r="S9105" t="s">
        <v>90</v>
      </c>
      <c r="T9105" s="297">
        <v>46311.754166666666</v>
      </c>
    </row>
    <row r="9106" spans="1:20" x14ac:dyDescent="0.35">
      <c r="A9106" t="s">
        <v>124</v>
      </c>
      <c r="B9106" t="s">
        <v>125</v>
      </c>
      <c r="C9106" t="s">
        <v>89</v>
      </c>
      <c r="D9106" s="29">
        <v>46727</v>
      </c>
      <c r="E9106">
        <v>0</v>
      </c>
      <c r="F9106">
        <v>0</v>
      </c>
      <c r="G9106">
        <v>0</v>
      </c>
      <c r="H9106">
        <v>0</v>
      </c>
      <c r="L9106">
        <v>400.95751000000001</v>
      </c>
      <c r="R9106">
        <v>997.40674200000001</v>
      </c>
      <c r="S9106" t="s">
        <v>90</v>
      </c>
      <c r="T9106" s="297">
        <v>46311.754166666666</v>
      </c>
    </row>
    <row r="9107" spans="1:20" x14ac:dyDescent="0.35">
      <c r="A9107" t="s">
        <v>124</v>
      </c>
      <c r="B9107" t="s">
        <v>125</v>
      </c>
      <c r="C9107" t="s">
        <v>89</v>
      </c>
      <c r="D9107" s="29">
        <v>46728</v>
      </c>
      <c r="E9107">
        <v>0</v>
      </c>
      <c r="F9107">
        <v>0</v>
      </c>
      <c r="G9107">
        <v>0</v>
      </c>
      <c r="H9107">
        <v>0</v>
      </c>
      <c r="L9107">
        <v>400.95751000000001</v>
      </c>
      <c r="R9107">
        <v>997.40674200000001</v>
      </c>
      <c r="S9107" t="s">
        <v>90</v>
      </c>
      <c r="T9107" s="297">
        <v>46311.754166666666</v>
      </c>
    </row>
    <row r="9108" spans="1:20" x14ac:dyDescent="0.35">
      <c r="A9108" t="s">
        <v>124</v>
      </c>
      <c r="B9108" t="s">
        <v>125</v>
      </c>
      <c r="C9108" t="s">
        <v>89</v>
      </c>
      <c r="D9108" s="29">
        <v>46729</v>
      </c>
      <c r="E9108">
        <v>0</v>
      </c>
      <c r="F9108">
        <v>0</v>
      </c>
      <c r="G9108">
        <v>0</v>
      </c>
      <c r="H9108">
        <v>0</v>
      </c>
      <c r="L9108">
        <v>400.95751000000001</v>
      </c>
      <c r="R9108">
        <v>997.40674200000001</v>
      </c>
      <c r="S9108" t="s">
        <v>90</v>
      </c>
      <c r="T9108" s="297">
        <v>46311.754166666666</v>
      </c>
    </row>
    <row r="9109" spans="1:20" x14ac:dyDescent="0.35">
      <c r="A9109" t="s">
        <v>124</v>
      </c>
      <c r="B9109" t="s">
        <v>125</v>
      </c>
      <c r="C9109" t="s">
        <v>89</v>
      </c>
      <c r="D9109" s="29">
        <v>46730</v>
      </c>
      <c r="E9109">
        <v>0</v>
      </c>
      <c r="F9109">
        <v>0</v>
      </c>
      <c r="G9109">
        <v>0</v>
      </c>
      <c r="H9109">
        <v>0</v>
      </c>
      <c r="L9109">
        <v>400.95751000000001</v>
      </c>
      <c r="R9109">
        <v>997.40674200000001</v>
      </c>
      <c r="S9109" t="s">
        <v>90</v>
      </c>
      <c r="T9109" s="297">
        <v>46311.754166666666</v>
      </c>
    </row>
    <row r="9110" spans="1:20" x14ac:dyDescent="0.35">
      <c r="A9110" t="s">
        <v>124</v>
      </c>
      <c r="B9110" t="s">
        <v>125</v>
      </c>
      <c r="C9110" t="s">
        <v>89</v>
      </c>
      <c r="D9110" s="29">
        <v>46731</v>
      </c>
      <c r="E9110">
        <v>0</v>
      </c>
      <c r="F9110">
        <v>0</v>
      </c>
      <c r="G9110">
        <v>0</v>
      </c>
      <c r="H9110">
        <v>0</v>
      </c>
      <c r="L9110">
        <v>400.95751000000001</v>
      </c>
      <c r="R9110">
        <v>997.40674200000001</v>
      </c>
      <c r="S9110" t="s">
        <v>90</v>
      </c>
      <c r="T9110" s="297">
        <v>46311.754166666666</v>
      </c>
    </row>
    <row r="9111" spans="1:20" x14ac:dyDescent="0.35">
      <c r="A9111" t="s">
        <v>124</v>
      </c>
      <c r="B9111" t="s">
        <v>125</v>
      </c>
      <c r="C9111" t="s">
        <v>89</v>
      </c>
      <c r="D9111" s="29">
        <v>46732</v>
      </c>
      <c r="E9111">
        <v>0</v>
      </c>
      <c r="F9111">
        <v>0</v>
      </c>
      <c r="G9111">
        <v>0</v>
      </c>
      <c r="H9111">
        <v>0</v>
      </c>
      <c r="L9111">
        <v>400.95751000000001</v>
      </c>
      <c r="R9111">
        <v>997.40674200000001</v>
      </c>
      <c r="S9111" t="s">
        <v>90</v>
      </c>
      <c r="T9111" s="297">
        <v>46311.754166666666</v>
      </c>
    </row>
    <row r="9112" spans="1:20" x14ac:dyDescent="0.35">
      <c r="A9112" t="s">
        <v>124</v>
      </c>
      <c r="B9112" t="s">
        <v>125</v>
      </c>
      <c r="C9112" t="s">
        <v>89</v>
      </c>
      <c r="D9112" s="29">
        <v>46733</v>
      </c>
      <c r="E9112">
        <v>0</v>
      </c>
      <c r="F9112">
        <v>0</v>
      </c>
      <c r="G9112">
        <v>0</v>
      </c>
      <c r="H9112">
        <v>0</v>
      </c>
      <c r="L9112">
        <v>400.95751000000001</v>
      </c>
      <c r="R9112">
        <v>997.40674200000001</v>
      </c>
      <c r="S9112" t="s">
        <v>90</v>
      </c>
      <c r="T9112" s="297">
        <v>46311.754166666666</v>
      </c>
    </row>
    <row r="9113" spans="1:20" x14ac:dyDescent="0.35">
      <c r="A9113" t="s">
        <v>124</v>
      </c>
      <c r="B9113" t="s">
        <v>125</v>
      </c>
      <c r="C9113" t="s">
        <v>89</v>
      </c>
      <c r="D9113" s="29">
        <v>46734</v>
      </c>
      <c r="E9113">
        <v>0</v>
      </c>
      <c r="F9113">
        <v>0</v>
      </c>
      <c r="G9113">
        <v>0</v>
      </c>
      <c r="H9113">
        <v>0</v>
      </c>
      <c r="L9113">
        <v>400.95751000000001</v>
      </c>
      <c r="R9113">
        <v>997.40674200000001</v>
      </c>
      <c r="S9113" t="s">
        <v>90</v>
      </c>
      <c r="T9113" s="297">
        <v>46311.754166666666</v>
      </c>
    </row>
    <row r="9114" spans="1:20" x14ac:dyDescent="0.35">
      <c r="A9114" t="s">
        <v>124</v>
      </c>
      <c r="B9114" t="s">
        <v>125</v>
      </c>
      <c r="C9114" t="s">
        <v>89</v>
      </c>
      <c r="D9114" s="29">
        <v>46735</v>
      </c>
      <c r="E9114">
        <v>0</v>
      </c>
      <c r="F9114">
        <v>0</v>
      </c>
      <c r="G9114">
        <v>0</v>
      </c>
      <c r="H9114">
        <v>0</v>
      </c>
      <c r="L9114">
        <v>400.95751000000001</v>
      </c>
      <c r="R9114">
        <v>997.40674200000001</v>
      </c>
      <c r="S9114" t="s">
        <v>90</v>
      </c>
      <c r="T9114" s="297">
        <v>46311.754166666666</v>
      </c>
    </row>
    <row r="9115" spans="1:20" x14ac:dyDescent="0.35">
      <c r="A9115" t="s">
        <v>124</v>
      </c>
      <c r="B9115" t="s">
        <v>125</v>
      </c>
      <c r="C9115" t="s">
        <v>89</v>
      </c>
      <c r="D9115" s="29">
        <v>46736</v>
      </c>
      <c r="E9115">
        <v>0</v>
      </c>
      <c r="F9115">
        <v>0</v>
      </c>
      <c r="G9115">
        <v>0</v>
      </c>
      <c r="H9115">
        <v>0</v>
      </c>
      <c r="L9115">
        <v>400.95751000000001</v>
      </c>
      <c r="R9115">
        <v>997.40674200000001</v>
      </c>
      <c r="S9115" t="s">
        <v>90</v>
      </c>
      <c r="T9115" s="297">
        <v>46311.754166666666</v>
      </c>
    </row>
    <row r="9116" spans="1:20" x14ac:dyDescent="0.35">
      <c r="A9116" t="s">
        <v>124</v>
      </c>
      <c r="B9116" t="s">
        <v>125</v>
      </c>
      <c r="C9116" t="s">
        <v>89</v>
      </c>
      <c r="D9116" s="29">
        <v>46737</v>
      </c>
      <c r="E9116">
        <v>0</v>
      </c>
      <c r="F9116">
        <v>0</v>
      </c>
      <c r="G9116">
        <v>0</v>
      </c>
      <c r="H9116">
        <v>0</v>
      </c>
      <c r="L9116">
        <v>400.95751000000001</v>
      </c>
      <c r="R9116">
        <v>997.40674200000001</v>
      </c>
      <c r="S9116" t="s">
        <v>90</v>
      </c>
      <c r="T9116" s="297">
        <v>46311.754166666666</v>
      </c>
    </row>
    <row r="9117" spans="1:20" x14ac:dyDescent="0.35">
      <c r="A9117" t="s">
        <v>124</v>
      </c>
      <c r="B9117" t="s">
        <v>125</v>
      </c>
      <c r="C9117" t="s">
        <v>89</v>
      </c>
      <c r="D9117" s="29">
        <v>46738</v>
      </c>
      <c r="E9117">
        <v>0</v>
      </c>
      <c r="F9117">
        <v>0</v>
      </c>
      <c r="G9117">
        <v>0</v>
      </c>
      <c r="H9117">
        <v>0</v>
      </c>
      <c r="L9117">
        <v>400.95751000000001</v>
      </c>
      <c r="R9117">
        <v>997.40674200000001</v>
      </c>
      <c r="S9117" t="s">
        <v>90</v>
      </c>
      <c r="T9117" s="297">
        <v>46311.754166666666</v>
      </c>
    </row>
    <row r="9118" spans="1:20" x14ac:dyDescent="0.35">
      <c r="A9118" t="s">
        <v>124</v>
      </c>
      <c r="B9118" t="s">
        <v>125</v>
      </c>
      <c r="C9118" t="s">
        <v>89</v>
      </c>
      <c r="D9118" s="29">
        <v>46739</v>
      </c>
      <c r="E9118">
        <v>0</v>
      </c>
      <c r="F9118">
        <v>0</v>
      </c>
      <c r="G9118">
        <v>0</v>
      </c>
      <c r="H9118">
        <v>0</v>
      </c>
      <c r="L9118">
        <v>400.95751000000001</v>
      </c>
      <c r="R9118">
        <v>997.40674200000001</v>
      </c>
      <c r="S9118" t="s">
        <v>90</v>
      </c>
      <c r="T9118" s="297">
        <v>46311.754166666666</v>
      </c>
    </row>
    <row r="9119" spans="1:20" x14ac:dyDescent="0.35">
      <c r="A9119" t="s">
        <v>124</v>
      </c>
      <c r="B9119" t="s">
        <v>125</v>
      </c>
      <c r="C9119" t="s">
        <v>89</v>
      </c>
      <c r="D9119" s="29">
        <v>46740</v>
      </c>
      <c r="E9119">
        <v>0</v>
      </c>
      <c r="F9119">
        <v>0</v>
      </c>
      <c r="G9119">
        <v>0</v>
      </c>
      <c r="H9119">
        <v>0</v>
      </c>
      <c r="L9119">
        <v>400.95751000000001</v>
      </c>
      <c r="R9119">
        <v>997.40674200000001</v>
      </c>
      <c r="S9119" t="s">
        <v>90</v>
      </c>
      <c r="T9119" s="297">
        <v>46311.754166666666</v>
      </c>
    </row>
    <row r="9120" spans="1:20" x14ac:dyDescent="0.35">
      <c r="A9120" t="s">
        <v>124</v>
      </c>
      <c r="B9120" t="s">
        <v>125</v>
      </c>
      <c r="C9120" t="s">
        <v>89</v>
      </c>
      <c r="D9120" s="29">
        <v>46741</v>
      </c>
      <c r="E9120">
        <v>0</v>
      </c>
      <c r="F9120">
        <v>0</v>
      </c>
      <c r="G9120">
        <v>0</v>
      </c>
      <c r="H9120">
        <v>0</v>
      </c>
      <c r="L9120">
        <v>400.95751000000001</v>
      </c>
      <c r="R9120">
        <v>997.40674200000001</v>
      </c>
      <c r="S9120" t="s">
        <v>90</v>
      </c>
      <c r="T9120" s="297">
        <v>46311.754166666666</v>
      </c>
    </row>
    <row r="9121" spans="1:20" x14ac:dyDescent="0.35">
      <c r="A9121" t="s">
        <v>124</v>
      </c>
      <c r="B9121" t="s">
        <v>125</v>
      </c>
      <c r="C9121" t="s">
        <v>89</v>
      </c>
      <c r="D9121" s="29">
        <v>46742</v>
      </c>
      <c r="E9121">
        <v>0</v>
      </c>
      <c r="F9121">
        <v>0</v>
      </c>
      <c r="G9121">
        <v>0</v>
      </c>
      <c r="H9121">
        <v>0</v>
      </c>
      <c r="L9121">
        <v>400.95751000000001</v>
      </c>
      <c r="R9121">
        <v>997.40674200000001</v>
      </c>
      <c r="S9121" t="s">
        <v>90</v>
      </c>
      <c r="T9121" s="297">
        <v>46311.754166666666</v>
      </c>
    </row>
    <row r="9122" spans="1:20" x14ac:dyDescent="0.35">
      <c r="A9122" t="s">
        <v>124</v>
      </c>
      <c r="B9122" t="s">
        <v>125</v>
      </c>
      <c r="C9122" t="s">
        <v>89</v>
      </c>
      <c r="D9122" s="29">
        <v>46743</v>
      </c>
      <c r="E9122">
        <v>0</v>
      </c>
      <c r="F9122">
        <v>0</v>
      </c>
      <c r="G9122">
        <v>0</v>
      </c>
      <c r="H9122">
        <v>0</v>
      </c>
      <c r="L9122">
        <v>400.95751000000001</v>
      </c>
      <c r="R9122">
        <v>997.40674200000001</v>
      </c>
      <c r="S9122" t="s">
        <v>90</v>
      </c>
      <c r="T9122" s="297">
        <v>46311.754166666666</v>
      </c>
    </row>
    <row r="9123" spans="1:20" x14ac:dyDescent="0.35">
      <c r="A9123" t="s">
        <v>124</v>
      </c>
      <c r="B9123" t="s">
        <v>125</v>
      </c>
      <c r="C9123" t="s">
        <v>89</v>
      </c>
      <c r="D9123" s="29">
        <v>46744</v>
      </c>
      <c r="E9123">
        <v>0</v>
      </c>
      <c r="F9123">
        <v>0</v>
      </c>
      <c r="G9123">
        <v>0</v>
      </c>
      <c r="H9123">
        <v>0</v>
      </c>
      <c r="L9123">
        <v>400.95751000000001</v>
      </c>
      <c r="R9123">
        <v>997.40674200000001</v>
      </c>
      <c r="S9123" t="s">
        <v>90</v>
      </c>
      <c r="T9123" s="297">
        <v>46311.754166666666</v>
      </c>
    </row>
    <row r="9124" spans="1:20" x14ac:dyDescent="0.35">
      <c r="A9124" t="s">
        <v>124</v>
      </c>
      <c r="B9124" t="s">
        <v>125</v>
      </c>
      <c r="C9124" t="s">
        <v>89</v>
      </c>
      <c r="D9124" s="29">
        <v>46745</v>
      </c>
      <c r="E9124">
        <v>0</v>
      </c>
      <c r="F9124">
        <v>0</v>
      </c>
      <c r="G9124">
        <v>0</v>
      </c>
      <c r="H9124">
        <v>0</v>
      </c>
      <c r="L9124">
        <v>400.95751000000001</v>
      </c>
      <c r="R9124">
        <v>997.40674200000001</v>
      </c>
      <c r="S9124" t="s">
        <v>90</v>
      </c>
      <c r="T9124" s="297">
        <v>46311.754166666666</v>
      </c>
    </row>
    <row r="9125" spans="1:20" x14ac:dyDescent="0.35">
      <c r="A9125" t="s">
        <v>124</v>
      </c>
      <c r="B9125" t="s">
        <v>125</v>
      </c>
      <c r="C9125" t="s">
        <v>89</v>
      </c>
      <c r="D9125" s="29">
        <v>46746</v>
      </c>
      <c r="E9125">
        <v>0</v>
      </c>
      <c r="F9125">
        <v>0</v>
      </c>
      <c r="G9125">
        <v>0</v>
      </c>
      <c r="H9125">
        <v>0</v>
      </c>
      <c r="L9125">
        <v>400.95751000000001</v>
      </c>
      <c r="R9125">
        <v>997.40674200000001</v>
      </c>
      <c r="S9125" t="s">
        <v>90</v>
      </c>
      <c r="T9125" s="297">
        <v>46311.754166666666</v>
      </c>
    </row>
    <row r="9126" spans="1:20" x14ac:dyDescent="0.35">
      <c r="A9126" t="s">
        <v>124</v>
      </c>
      <c r="B9126" t="s">
        <v>125</v>
      </c>
      <c r="C9126" t="s">
        <v>89</v>
      </c>
      <c r="D9126" s="29">
        <v>46747</v>
      </c>
      <c r="E9126">
        <v>0</v>
      </c>
      <c r="F9126">
        <v>0</v>
      </c>
      <c r="G9126">
        <v>0</v>
      </c>
      <c r="H9126">
        <v>0</v>
      </c>
      <c r="L9126">
        <v>400.95751000000001</v>
      </c>
      <c r="R9126">
        <v>997.40674200000001</v>
      </c>
      <c r="S9126" t="s">
        <v>90</v>
      </c>
      <c r="T9126" s="297">
        <v>46311.754166666666</v>
      </c>
    </row>
    <row r="9127" spans="1:20" x14ac:dyDescent="0.35">
      <c r="A9127" t="s">
        <v>124</v>
      </c>
      <c r="B9127" t="s">
        <v>125</v>
      </c>
      <c r="C9127" t="s">
        <v>89</v>
      </c>
      <c r="D9127" s="29">
        <v>46748</v>
      </c>
      <c r="E9127">
        <v>0</v>
      </c>
      <c r="F9127">
        <v>0</v>
      </c>
      <c r="G9127">
        <v>0</v>
      </c>
      <c r="H9127">
        <v>0</v>
      </c>
      <c r="L9127">
        <v>400.95751000000001</v>
      </c>
      <c r="R9127">
        <v>997.40674200000001</v>
      </c>
      <c r="S9127" t="s">
        <v>90</v>
      </c>
      <c r="T9127" s="297">
        <v>46311.754166666666</v>
      </c>
    </row>
    <row r="9128" spans="1:20" x14ac:dyDescent="0.35">
      <c r="A9128" t="s">
        <v>124</v>
      </c>
      <c r="B9128" t="s">
        <v>125</v>
      </c>
      <c r="C9128" t="s">
        <v>89</v>
      </c>
      <c r="D9128" s="29">
        <v>46749</v>
      </c>
      <c r="E9128">
        <v>0</v>
      </c>
      <c r="F9128">
        <v>0</v>
      </c>
      <c r="G9128">
        <v>0</v>
      </c>
      <c r="H9128">
        <v>0</v>
      </c>
      <c r="L9128">
        <v>400.95751000000001</v>
      </c>
      <c r="R9128">
        <v>997.40674200000001</v>
      </c>
      <c r="S9128" t="s">
        <v>90</v>
      </c>
      <c r="T9128" s="297">
        <v>46311.754166666666</v>
      </c>
    </row>
    <row r="9129" spans="1:20" x14ac:dyDescent="0.35">
      <c r="A9129" t="s">
        <v>124</v>
      </c>
      <c r="B9129" t="s">
        <v>125</v>
      </c>
      <c r="C9129" t="s">
        <v>89</v>
      </c>
      <c r="D9129" s="29">
        <v>46750</v>
      </c>
      <c r="E9129">
        <v>0</v>
      </c>
      <c r="F9129">
        <v>0</v>
      </c>
      <c r="G9129">
        <v>0</v>
      </c>
      <c r="H9129">
        <v>0</v>
      </c>
      <c r="L9129">
        <v>400.95751000000001</v>
      </c>
      <c r="R9129">
        <v>997.40674200000001</v>
      </c>
      <c r="S9129" t="s">
        <v>90</v>
      </c>
      <c r="T9129" s="297">
        <v>46311.754166666666</v>
      </c>
    </row>
    <row r="9130" spans="1:20" x14ac:dyDescent="0.35">
      <c r="A9130" t="s">
        <v>124</v>
      </c>
      <c r="B9130" t="s">
        <v>125</v>
      </c>
      <c r="C9130" t="s">
        <v>89</v>
      </c>
      <c r="D9130" s="29">
        <v>46751</v>
      </c>
      <c r="E9130">
        <v>0</v>
      </c>
      <c r="F9130">
        <v>0</v>
      </c>
      <c r="G9130">
        <v>0</v>
      </c>
      <c r="H9130">
        <v>0</v>
      </c>
      <c r="L9130">
        <v>400.95751000000001</v>
      </c>
      <c r="R9130">
        <v>997.40674200000001</v>
      </c>
      <c r="S9130" t="s">
        <v>90</v>
      </c>
      <c r="T9130" s="297">
        <v>46311.754166666666</v>
      </c>
    </row>
    <row r="9131" spans="1:20" x14ac:dyDescent="0.35">
      <c r="A9131" t="s">
        <v>124</v>
      </c>
      <c r="B9131" t="s">
        <v>125</v>
      </c>
      <c r="C9131" t="s">
        <v>89</v>
      </c>
      <c r="D9131" s="29">
        <v>46752</v>
      </c>
      <c r="E9131">
        <v>0</v>
      </c>
      <c r="F9131">
        <v>0</v>
      </c>
      <c r="G9131">
        <v>0</v>
      </c>
      <c r="H9131">
        <v>0</v>
      </c>
      <c r="L9131">
        <v>400.95751000000001</v>
      </c>
      <c r="R9131">
        <v>997.40674200000001</v>
      </c>
      <c r="S9131" t="s">
        <v>90</v>
      </c>
      <c r="T9131" s="297">
        <v>46311.754166666666</v>
      </c>
    </row>
    <row r="9132" spans="1:20" x14ac:dyDescent="0.35">
      <c r="A9132" t="s">
        <v>126</v>
      </c>
      <c r="B9132" t="s">
        <v>127</v>
      </c>
      <c r="C9132" t="s">
        <v>93</v>
      </c>
      <c r="D9132" s="29">
        <v>46388</v>
      </c>
      <c r="E9132">
        <v>0</v>
      </c>
      <c r="F9132">
        <v>0</v>
      </c>
      <c r="G9132">
        <v>0</v>
      </c>
      <c r="H9132">
        <v>0</v>
      </c>
      <c r="L9132">
        <v>124.675844</v>
      </c>
      <c r="R9132">
        <v>129.66287600000001</v>
      </c>
      <c r="S9132" t="s">
        <v>90</v>
      </c>
      <c r="T9132" s="297">
        <v>46311.754166666666</v>
      </c>
    </row>
    <row r="9133" spans="1:20" x14ac:dyDescent="0.35">
      <c r="A9133" t="s">
        <v>126</v>
      </c>
      <c r="B9133" t="s">
        <v>127</v>
      </c>
      <c r="C9133" t="s">
        <v>93</v>
      </c>
      <c r="D9133" s="29">
        <v>46389</v>
      </c>
      <c r="E9133">
        <v>0</v>
      </c>
      <c r="F9133">
        <v>0</v>
      </c>
      <c r="G9133">
        <v>0</v>
      </c>
      <c r="H9133">
        <v>0</v>
      </c>
      <c r="L9133">
        <v>124.675844</v>
      </c>
      <c r="R9133">
        <v>129.66287600000001</v>
      </c>
      <c r="S9133" t="s">
        <v>90</v>
      </c>
      <c r="T9133" s="297">
        <v>46311.754166666666</v>
      </c>
    </row>
    <row r="9134" spans="1:20" x14ac:dyDescent="0.35">
      <c r="A9134" t="s">
        <v>126</v>
      </c>
      <c r="B9134" t="s">
        <v>127</v>
      </c>
      <c r="C9134" t="s">
        <v>93</v>
      </c>
      <c r="D9134" s="29">
        <v>46390</v>
      </c>
      <c r="E9134">
        <v>0</v>
      </c>
      <c r="F9134">
        <v>0</v>
      </c>
      <c r="G9134">
        <v>0</v>
      </c>
      <c r="H9134">
        <v>0</v>
      </c>
      <c r="L9134">
        <v>124.675844</v>
      </c>
      <c r="R9134">
        <v>129.66287600000001</v>
      </c>
      <c r="S9134" t="s">
        <v>90</v>
      </c>
      <c r="T9134" s="297">
        <v>46311.754166666666</v>
      </c>
    </row>
    <row r="9135" spans="1:20" x14ac:dyDescent="0.35">
      <c r="A9135" t="s">
        <v>126</v>
      </c>
      <c r="B9135" t="s">
        <v>127</v>
      </c>
      <c r="C9135" t="s">
        <v>93</v>
      </c>
      <c r="D9135" s="29">
        <v>46391</v>
      </c>
      <c r="E9135">
        <v>0</v>
      </c>
      <c r="F9135">
        <v>0</v>
      </c>
      <c r="G9135">
        <v>0</v>
      </c>
      <c r="H9135">
        <v>0</v>
      </c>
      <c r="L9135">
        <v>124.675844</v>
      </c>
      <c r="R9135">
        <v>129.66287600000001</v>
      </c>
      <c r="S9135" t="s">
        <v>90</v>
      </c>
      <c r="T9135" s="297">
        <v>46311.754166666666</v>
      </c>
    </row>
    <row r="9136" spans="1:20" x14ac:dyDescent="0.35">
      <c r="A9136" t="s">
        <v>126</v>
      </c>
      <c r="B9136" t="s">
        <v>127</v>
      </c>
      <c r="C9136" t="s">
        <v>93</v>
      </c>
      <c r="D9136" s="29">
        <v>46392</v>
      </c>
      <c r="E9136">
        <v>0</v>
      </c>
      <c r="F9136">
        <v>0</v>
      </c>
      <c r="G9136">
        <v>0</v>
      </c>
      <c r="H9136">
        <v>0</v>
      </c>
      <c r="L9136">
        <v>124.675844</v>
      </c>
      <c r="R9136">
        <v>129.66287600000001</v>
      </c>
      <c r="S9136" t="s">
        <v>90</v>
      </c>
      <c r="T9136" s="297">
        <v>46311.754166666666</v>
      </c>
    </row>
    <row r="9137" spans="1:20" x14ac:dyDescent="0.35">
      <c r="A9137" t="s">
        <v>126</v>
      </c>
      <c r="B9137" t="s">
        <v>127</v>
      </c>
      <c r="C9137" t="s">
        <v>93</v>
      </c>
      <c r="D9137" s="29">
        <v>46393</v>
      </c>
      <c r="E9137">
        <v>0</v>
      </c>
      <c r="F9137">
        <v>0</v>
      </c>
      <c r="G9137">
        <v>0</v>
      </c>
      <c r="H9137">
        <v>0</v>
      </c>
      <c r="L9137">
        <v>124.675844</v>
      </c>
      <c r="R9137">
        <v>129.66287600000001</v>
      </c>
      <c r="S9137" t="s">
        <v>90</v>
      </c>
      <c r="T9137" s="297">
        <v>46311.754166666666</v>
      </c>
    </row>
    <row r="9138" spans="1:20" x14ac:dyDescent="0.35">
      <c r="A9138" t="s">
        <v>126</v>
      </c>
      <c r="B9138" t="s">
        <v>127</v>
      </c>
      <c r="C9138" t="s">
        <v>93</v>
      </c>
      <c r="D9138" s="29">
        <v>46394</v>
      </c>
      <c r="E9138">
        <v>0</v>
      </c>
      <c r="F9138">
        <v>0</v>
      </c>
      <c r="G9138">
        <v>0</v>
      </c>
      <c r="H9138">
        <v>0</v>
      </c>
      <c r="L9138">
        <v>124.675844</v>
      </c>
      <c r="R9138">
        <v>129.66287600000001</v>
      </c>
      <c r="S9138" t="s">
        <v>90</v>
      </c>
      <c r="T9138" s="297">
        <v>46311.754166666666</v>
      </c>
    </row>
    <row r="9139" spans="1:20" x14ac:dyDescent="0.35">
      <c r="A9139" t="s">
        <v>126</v>
      </c>
      <c r="B9139" t="s">
        <v>127</v>
      </c>
      <c r="C9139" t="s">
        <v>93</v>
      </c>
      <c r="D9139" s="29">
        <v>46395</v>
      </c>
      <c r="E9139">
        <v>0</v>
      </c>
      <c r="F9139">
        <v>0</v>
      </c>
      <c r="G9139">
        <v>0</v>
      </c>
      <c r="H9139">
        <v>0</v>
      </c>
      <c r="L9139">
        <v>124.675844</v>
      </c>
      <c r="R9139">
        <v>129.66287600000001</v>
      </c>
      <c r="S9139" t="s">
        <v>90</v>
      </c>
      <c r="T9139" s="297">
        <v>46311.754166666666</v>
      </c>
    </row>
    <row r="9140" spans="1:20" x14ac:dyDescent="0.35">
      <c r="A9140" t="s">
        <v>126</v>
      </c>
      <c r="B9140" t="s">
        <v>127</v>
      </c>
      <c r="C9140" t="s">
        <v>93</v>
      </c>
      <c r="D9140" s="29">
        <v>46396</v>
      </c>
      <c r="E9140">
        <v>0</v>
      </c>
      <c r="F9140">
        <v>0</v>
      </c>
      <c r="G9140">
        <v>0</v>
      </c>
      <c r="H9140">
        <v>0</v>
      </c>
      <c r="L9140">
        <v>124.675844</v>
      </c>
      <c r="R9140">
        <v>129.66287600000001</v>
      </c>
      <c r="S9140" t="s">
        <v>90</v>
      </c>
      <c r="T9140" s="297">
        <v>46311.754166666666</v>
      </c>
    </row>
    <row r="9141" spans="1:20" x14ac:dyDescent="0.35">
      <c r="A9141" t="s">
        <v>126</v>
      </c>
      <c r="B9141" t="s">
        <v>127</v>
      </c>
      <c r="C9141" t="s">
        <v>93</v>
      </c>
      <c r="D9141" s="29">
        <v>46397</v>
      </c>
      <c r="E9141">
        <v>0</v>
      </c>
      <c r="F9141">
        <v>0</v>
      </c>
      <c r="G9141">
        <v>0</v>
      </c>
      <c r="H9141">
        <v>0</v>
      </c>
      <c r="L9141">
        <v>124.675844</v>
      </c>
      <c r="R9141">
        <v>129.66287600000001</v>
      </c>
      <c r="S9141" t="s">
        <v>90</v>
      </c>
      <c r="T9141" s="297">
        <v>46311.754166666666</v>
      </c>
    </row>
    <row r="9142" spans="1:20" x14ac:dyDescent="0.35">
      <c r="A9142" t="s">
        <v>126</v>
      </c>
      <c r="B9142" t="s">
        <v>127</v>
      </c>
      <c r="C9142" t="s">
        <v>93</v>
      </c>
      <c r="D9142" s="29">
        <v>46398</v>
      </c>
      <c r="E9142">
        <v>0</v>
      </c>
      <c r="F9142">
        <v>0</v>
      </c>
      <c r="G9142">
        <v>0</v>
      </c>
      <c r="H9142">
        <v>0</v>
      </c>
      <c r="L9142">
        <v>124.675844</v>
      </c>
      <c r="R9142">
        <v>129.66287600000001</v>
      </c>
      <c r="S9142" t="s">
        <v>90</v>
      </c>
      <c r="T9142" s="297">
        <v>46311.754166666666</v>
      </c>
    </row>
    <row r="9143" spans="1:20" x14ac:dyDescent="0.35">
      <c r="A9143" t="s">
        <v>126</v>
      </c>
      <c r="B9143" t="s">
        <v>127</v>
      </c>
      <c r="C9143" t="s">
        <v>93</v>
      </c>
      <c r="D9143" s="29">
        <v>46399</v>
      </c>
      <c r="E9143">
        <v>0</v>
      </c>
      <c r="F9143">
        <v>0</v>
      </c>
      <c r="G9143">
        <v>0</v>
      </c>
      <c r="H9143">
        <v>0</v>
      </c>
      <c r="L9143">
        <v>124.675844</v>
      </c>
      <c r="R9143">
        <v>129.66287600000001</v>
      </c>
      <c r="S9143" t="s">
        <v>90</v>
      </c>
      <c r="T9143" s="297">
        <v>46311.754166666666</v>
      </c>
    </row>
    <row r="9144" spans="1:20" x14ac:dyDescent="0.35">
      <c r="A9144" t="s">
        <v>126</v>
      </c>
      <c r="B9144" t="s">
        <v>127</v>
      </c>
      <c r="C9144" t="s">
        <v>93</v>
      </c>
      <c r="D9144" s="29">
        <v>46400</v>
      </c>
      <c r="E9144">
        <v>0</v>
      </c>
      <c r="F9144">
        <v>0</v>
      </c>
      <c r="G9144">
        <v>0</v>
      </c>
      <c r="H9144">
        <v>0</v>
      </c>
      <c r="L9144">
        <v>124.675844</v>
      </c>
      <c r="R9144">
        <v>129.66287600000001</v>
      </c>
      <c r="S9144" t="s">
        <v>90</v>
      </c>
      <c r="T9144" s="297">
        <v>46311.754166666666</v>
      </c>
    </row>
    <row r="9145" spans="1:20" x14ac:dyDescent="0.35">
      <c r="A9145" t="s">
        <v>126</v>
      </c>
      <c r="B9145" t="s">
        <v>127</v>
      </c>
      <c r="C9145" t="s">
        <v>93</v>
      </c>
      <c r="D9145" s="29">
        <v>46401</v>
      </c>
      <c r="E9145">
        <v>0</v>
      </c>
      <c r="F9145">
        <v>0</v>
      </c>
      <c r="G9145">
        <v>0</v>
      </c>
      <c r="H9145">
        <v>0</v>
      </c>
      <c r="L9145">
        <v>124.675844</v>
      </c>
      <c r="R9145">
        <v>129.66287600000001</v>
      </c>
      <c r="S9145" t="s">
        <v>90</v>
      </c>
      <c r="T9145" s="297">
        <v>46311.754166666666</v>
      </c>
    </row>
    <row r="9146" spans="1:20" x14ac:dyDescent="0.35">
      <c r="A9146" t="s">
        <v>126</v>
      </c>
      <c r="B9146" t="s">
        <v>127</v>
      </c>
      <c r="C9146" t="s">
        <v>93</v>
      </c>
      <c r="D9146" s="29">
        <v>46402</v>
      </c>
      <c r="E9146">
        <v>0</v>
      </c>
      <c r="F9146">
        <v>0</v>
      </c>
      <c r="G9146">
        <v>0</v>
      </c>
      <c r="H9146">
        <v>0</v>
      </c>
      <c r="L9146">
        <v>124.675844</v>
      </c>
      <c r="R9146">
        <v>129.66287600000001</v>
      </c>
      <c r="S9146" t="s">
        <v>90</v>
      </c>
      <c r="T9146" s="297">
        <v>46311.754166666666</v>
      </c>
    </row>
    <row r="9147" spans="1:20" x14ac:dyDescent="0.35">
      <c r="A9147" t="s">
        <v>126</v>
      </c>
      <c r="B9147" t="s">
        <v>127</v>
      </c>
      <c r="C9147" t="s">
        <v>93</v>
      </c>
      <c r="D9147" s="29">
        <v>46403</v>
      </c>
      <c r="E9147">
        <v>0</v>
      </c>
      <c r="F9147">
        <v>0</v>
      </c>
      <c r="G9147">
        <v>0</v>
      </c>
      <c r="H9147">
        <v>0</v>
      </c>
      <c r="L9147">
        <v>124.675844</v>
      </c>
      <c r="R9147">
        <v>129.66287600000001</v>
      </c>
      <c r="S9147" t="s">
        <v>90</v>
      </c>
      <c r="T9147" s="297">
        <v>46311.754166666666</v>
      </c>
    </row>
    <row r="9148" spans="1:20" x14ac:dyDescent="0.35">
      <c r="A9148" t="s">
        <v>126</v>
      </c>
      <c r="B9148" t="s">
        <v>127</v>
      </c>
      <c r="C9148" t="s">
        <v>93</v>
      </c>
      <c r="D9148" s="29">
        <v>46404</v>
      </c>
      <c r="E9148">
        <v>0</v>
      </c>
      <c r="F9148">
        <v>0</v>
      </c>
      <c r="G9148">
        <v>0</v>
      </c>
      <c r="H9148">
        <v>0</v>
      </c>
      <c r="L9148">
        <v>124.675844</v>
      </c>
      <c r="R9148">
        <v>129.66287600000001</v>
      </c>
      <c r="S9148" t="s">
        <v>90</v>
      </c>
      <c r="T9148" s="297">
        <v>46311.754166666666</v>
      </c>
    </row>
    <row r="9149" spans="1:20" x14ac:dyDescent="0.35">
      <c r="A9149" t="s">
        <v>126</v>
      </c>
      <c r="B9149" t="s">
        <v>127</v>
      </c>
      <c r="C9149" t="s">
        <v>93</v>
      </c>
      <c r="D9149" s="29">
        <v>46405</v>
      </c>
      <c r="E9149">
        <v>0</v>
      </c>
      <c r="F9149">
        <v>0</v>
      </c>
      <c r="G9149">
        <v>0</v>
      </c>
      <c r="H9149">
        <v>0</v>
      </c>
      <c r="L9149">
        <v>124.675844</v>
      </c>
      <c r="R9149">
        <v>129.66287600000001</v>
      </c>
      <c r="S9149" t="s">
        <v>90</v>
      </c>
      <c r="T9149" s="297">
        <v>46311.754166666666</v>
      </c>
    </row>
    <row r="9150" spans="1:20" x14ac:dyDescent="0.35">
      <c r="A9150" t="s">
        <v>126</v>
      </c>
      <c r="B9150" t="s">
        <v>127</v>
      </c>
      <c r="C9150" t="s">
        <v>93</v>
      </c>
      <c r="D9150" s="29">
        <v>46406</v>
      </c>
      <c r="E9150">
        <v>0</v>
      </c>
      <c r="F9150">
        <v>0</v>
      </c>
      <c r="G9150">
        <v>0</v>
      </c>
      <c r="H9150">
        <v>0</v>
      </c>
      <c r="L9150">
        <v>124.675844</v>
      </c>
      <c r="R9150">
        <v>129.66287600000001</v>
      </c>
      <c r="S9150" t="s">
        <v>90</v>
      </c>
      <c r="T9150" s="297">
        <v>46311.754166666666</v>
      </c>
    </row>
    <row r="9151" spans="1:20" x14ac:dyDescent="0.35">
      <c r="A9151" t="s">
        <v>126</v>
      </c>
      <c r="B9151" t="s">
        <v>127</v>
      </c>
      <c r="C9151" t="s">
        <v>93</v>
      </c>
      <c r="D9151" s="29">
        <v>46407</v>
      </c>
      <c r="E9151">
        <v>0</v>
      </c>
      <c r="F9151">
        <v>0</v>
      </c>
      <c r="G9151">
        <v>0</v>
      </c>
      <c r="H9151">
        <v>0</v>
      </c>
      <c r="L9151">
        <v>124.675844</v>
      </c>
      <c r="R9151">
        <v>129.66287600000001</v>
      </c>
      <c r="S9151" t="s">
        <v>90</v>
      </c>
      <c r="T9151" s="297">
        <v>46311.754166666666</v>
      </c>
    </row>
    <row r="9152" spans="1:20" x14ac:dyDescent="0.35">
      <c r="A9152" t="s">
        <v>126</v>
      </c>
      <c r="B9152" t="s">
        <v>127</v>
      </c>
      <c r="C9152" t="s">
        <v>93</v>
      </c>
      <c r="D9152" s="29">
        <v>46408</v>
      </c>
      <c r="E9152">
        <v>0</v>
      </c>
      <c r="F9152">
        <v>0</v>
      </c>
      <c r="G9152">
        <v>0</v>
      </c>
      <c r="H9152">
        <v>0</v>
      </c>
      <c r="L9152">
        <v>124.675844</v>
      </c>
      <c r="R9152">
        <v>129.66287600000001</v>
      </c>
      <c r="S9152" t="s">
        <v>90</v>
      </c>
      <c r="T9152" s="297">
        <v>46311.754166666666</v>
      </c>
    </row>
    <row r="9153" spans="1:20" x14ac:dyDescent="0.35">
      <c r="A9153" t="s">
        <v>126</v>
      </c>
      <c r="B9153" t="s">
        <v>127</v>
      </c>
      <c r="C9153" t="s">
        <v>93</v>
      </c>
      <c r="D9153" s="29">
        <v>46409</v>
      </c>
      <c r="E9153">
        <v>0</v>
      </c>
      <c r="F9153">
        <v>0</v>
      </c>
      <c r="G9153">
        <v>0</v>
      </c>
      <c r="H9153">
        <v>0</v>
      </c>
      <c r="L9153">
        <v>124.675844</v>
      </c>
      <c r="R9153">
        <v>129.66287600000001</v>
      </c>
      <c r="S9153" t="s">
        <v>90</v>
      </c>
      <c r="T9153" s="297">
        <v>46311.754166666666</v>
      </c>
    </row>
    <row r="9154" spans="1:20" x14ac:dyDescent="0.35">
      <c r="A9154" t="s">
        <v>126</v>
      </c>
      <c r="B9154" t="s">
        <v>127</v>
      </c>
      <c r="C9154" t="s">
        <v>93</v>
      </c>
      <c r="D9154" s="29">
        <v>46410</v>
      </c>
      <c r="E9154">
        <v>0</v>
      </c>
      <c r="F9154">
        <v>0</v>
      </c>
      <c r="G9154">
        <v>0</v>
      </c>
      <c r="H9154">
        <v>0</v>
      </c>
      <c r="L9154">
        <v>124.675844</v>
      </c>
      <c r="R9154">
        <v>129.66287600000001</v>
      </c>
      <c r="S9154" t="s">
        <v>90</v>
      </c>
      <c r="T9154" s="297">
        <v>46311.754166666666</v>
      </c>
    </row>
    <row r="9155" spans="1:20" x14ac:dyDescent="0.35">
      <c r="A9155" t="s">
        <v>126</v>
      </c>
      <c r="B9155" t="s">
        <v>127</v>
      </c>
      <c r="C9155" t="s">
        <v>93</v>
      </c>
      <c r="D9155" s="29">
        <v>46411</v>
      </c>
      <c r="E9155">
        <v>0</v>
      </c>
      <c r="F9155">
        <v>0</v>
      </c>
      <c r="G9155">
        <v>0</v>
      </c>
      <c r="H9155">
        <v>0</v>
      </c>
      <c r="L9155">
        <v>124.675844</v>
      </c>
      <c r="R9155">
        <v>129.66287600000001</v>
      </c>
      <c r="S9155" t="s">
        <v>90</v>
      </c>
      <c r="T9155" s="297">
        <v>46311.754166666666</v>
      </c>
    </row>
    <row r="9156" spans="1:20" x14ac:dyDescent="0.35">
      <c r="A9156" t="s">
        <v>126</v>
      </c>
      <c r="B9156" t="s">
        <v>127</v>
      </c>
      <c r="C9156" t="s">
        <v>93</v>
      </c>
      <c r="D9156" s="29">
        <v>46412</v>
      </c>
      <c r="E9156">
        <v>0</v>
      </c>
      <c r="F9156">
        <v>0</v>
      </c>
      <c r="G9156">
        <v>0</v>
      </c>
      <c r="H9156">
        <v>0</v>
      </c>
      <c r="L9156">
        <v>124.675844</v>
      </c>
      <c r="R9156">
        <v>129.66287600000001</v>
      </c>
      <c r="S9156" t="s">
        <v>90</v>
      </c>
      <c r="T9156" s="297">
        <v>46311.754166666666</v>
      </c>
    </row>
    <row r="9157" spans="1:20" x14ac:dyDescent="0.35">
      <c r="A9157" t="s">
        <v>126</v>
      </c>
      <c r="B9157" t="s">
        <v>127</v>
      </c>
      <c r="C9157" t="s">
        <v>93</v>
      </c>
      <c r="D9157" s="29">
        <v>46413</v>
      </c>
      <c r="E9157">
        <v>0</v>
      </c>
      <c r="F9157">
        <v>0</v>
      </c>
      <c r="G9157">
        <v>0</v>
      </c>
      <c r="H9157">
        <v>0</v>
      </c>
      <c r="L9157">
        <v>124.675844</v>
      </c>
      <c r="R9157">
        <v>129.66287600000001</v>
      </c>
      <c r="S9157" t="s">
        <v>90</v>
      </c>
      <c r="T9157" s="297">
        <v>46311.754166666666</v>
      </c>
    </row>
    <row r="9158" spans="1:20" x14ac:dyDescent="0.35">
      <c r="A9158" t="s">
        <v>126</v>
      </c>
      <c r="B9158" t="s">
        <v>127</v>
      </c>
      <c r="C9158" t="s">
        <v>93</v>
      </c>
      <c r="D9158" s="29">
        <v>46414</v>
      </c>
      <c r="E9158">
        <v>0</v>
      </c>
      <c r="F9158">
        <v>0</v>
      </c>
      <c r="G9158">
        <v>0</v>
      </c>
      <c r="H9158">
        <v>0</v>
      </c>
      <c r="L9158">
        <v>124.675844</v>
      </c>
      <c r="R9158">
        <v>129.66287600000001</v>
      </c>
      <c r="S9158" t="s">
        <v>90</v>
      </c>
      <c r="T9158" s="297">
        <v>46311.754166666666</v>
      </c>
    </row>
    <row r="9159" spans="1:20" x14ac:dyDescent="0.35">
      <c r="A9159" t="s">
        <v>126</v>
      </c>
      <c r="B9159" t="s">
        <v>127</v>
      </c>
      <c r="C9159" t="s">
        <v>93</v>
      </c>
      <c r="D9159" s="29">
        <v>46415</v>
      </c>
      <c r="E9159">
        <v>0</v>
      </c>
      <c r="F9159">
        <v>0</v>
      </c>
      <c r="G9159">
        <v>0</v>
      </c>
      <c r="H9159">
        <v>0</v>
      </c>
      <c r="L9159">
        <v>124.675844</v>
      </c>
      <c r="R9159">
        <v>129.66287600000001</v>
      </c>
      <c r="S9159" t="s">
        <v>90</v>
      </c>
      <c r="T9159" s="297">
        <v>46311.754166666666</v>
      </c>
    </row>
    <row r="9160" spans="1:20" x14ac:dyDescent="0.35">
      <c r="A9160" t="s">
        <v>126</v>
      </c>
      <c r="B9160" t="s">
        <v>127</v>
      </c>
      <c r="C9160" t="s">
        <v>93</v>
      </c>
      <c r="D9160" s="29">
        <v>46416</v>
      </c>
      <c r="E9160">
        <v>0</v>
      </c>
      <c r="F9160">
        <v>0</v>
      </c>
      <c r="G9160">
        <v>0</v>
      </c>
      <c r="H9160">
        <v>0</v>
      </c>
      <c r="L9160">
        <v>124.675844</v>
      </c>
      <c r="R9160">
        <v>129.66287600000001</v>
      </c>
      <c r="S9160" t="s">
        <v>90</v>
      </c>
      <c r="T9160" s="297">
        <v>46311.754166666666</v>
      </c>
    </row>
    <row r="9161" spans="1:20" x14ac:dyDescent="0.35">
      <c r="A9161" t="s">
        <v>126</v>
      </c>
      <c r="B9161" t="s">
        <v>127</v>
      </c>
      <c r="C9161" t="s">
        <v>93</v>
      </c>
      <c r="D9161" s="29">
        <v>46417</v>
      </c>
      <c r="E9161">
        <v>0</v>
      </c>
      <c r="F9161">
        <v>0</v>
      </c>
      <c r="G9161">
        <v>0</v>
      </c>
      <c r="H9161">
        <v>0</v>
      </c>
      <c r="L9161">
        <v>124.675844</v>
      </c>
      <c r="R9161">
        <v>129.66287600000001</v>
      </c>
      <c r="S9161" t="s">
        <v>90</v>
      </c>
      <c r="T9161" s="297">
        <v>46311.754166666666</v>
      </c>
    </row>
    <row r="9162" spans="1:20" x14ac:dyDescent="0.35">
      <c r="A9162" t="s">
        <v>126</v>
      </c>
      <c r="B9162" t="s">
        <v>127</v>
      </c>
      <c r="C9162" t="s">
        <v>93</v>
      </c>
      <c r="D9162" s="29">
        <v>46418</v>
      </c>
      <c r="E9162">
        <v>0</v>
      </c>
      <c r="F9162">
        <v>0</v>
      </c>
      <c r="G9162">
        <v>0</v>
      </c>
      <c r="H9162">
        <v>0</v>
      </c>
      <c r="L9162">
        <v>124.675844</v>
      </c>
      <c r="R9162">
        <v>129.66287600000001</v>
      </c>
      <c r="S9162" t="s">
        <v>90</v>
      </c>
      <c r="T9162" s="297">
        <v>46311.754166666666</v>
      </c>
    </row>
    <row r="9163" spans="1:20" x14ac:dyDescent="0.35">
      <c r="A9163" t="s">
        <v>126</v>
      </c>
      <c r="B9163" t="s">
        <v>127</v>
      </c>
      <c r="C9163" t="s">
        <v>93</v>
      </c>
      <c r="D9163" s="29">
        <v>46419</v>
      </c>
      <c r="E9163">
        <v>0</v>
      </c>
      <c r="F9163">
        <v>0</v>
      </c>
      <c r="G9163">
        <v>0</v>
      </c>
      <c r="H9163">
        <v>0</v>
      </c>
      <c r="L9163">
        <v>124.675844</v>
      </c>
      <c r="R9163">
        <v>129.66287600000001</v>
      </c>
      <c r="S9163" t="s">
        <v>90</v>
      </c>
      <c r="T9163" s="297">
        <v>46311.754166666666</v>
      </c>
    </row>
    <row r="9164" spans="1:20" x14ac:dyDescent="0.35">
      <c r="A9164" t="s">
        <v>126</v>
      </c>
      <c r="B9164" t="s">
        <v>127</v>
      </c>
      <c r="C9164" t="s">
        <v>93</v>
      </c>
      <c r="D9164" s="29">
        <v>46420</v>
      </c>
      <c r="E9164">
        <v>0</v>
      </c>
      <c r="F9164">
        <v>0</v>
      </c>
      <c r="G9164">
        <v>0</v>
      </c>
      <c r="H9164">
        <v>0</v>
      </c>
      <c r="L9164">
        <v>124.675844</v>
      </c>
      <c r="R9164">
        <v>129.66287600000001</v>
      </c>
      <c r="S9164" t="s">
        <v>90</v>
      </c>
      <c r="T9164" s="297">
        <v>46311.754166666666</v>
      </c>
    </row>
    <row r="9165" spans="1:20" x14ac:dyDescent="0.35">
      <c r="A9165" t="s">
        <v>126</v>
      </c>
      <c r="B9165" t="s">
        <v>127</v>
      </c>
      <c r="C9165" t="s">
        <v>93</v>
      </c>
      <c r="D9165" s="29">
        <v>46421</v>
      </c>
      <c r="E9165">
        <v>0</v>
      </c>
      <c r="F9165">
        <v>0</v>
      </c>
      <c r="G9165">
        <v>0</v>
      </c>
      <c r="H9165">
        <v>0</v>
      </c>
      <c r="L9165">
        <v>124.675844</v>
      </c>
      <c r="R9165">
        <v>129.66287600000001</v>
      </c>
      <c r="S9165" t="s">
        <v>90</v>
      </c>
      <c r="T9165" s="297">
        <v>46311.754166666666</v>
      </c>
    </row>
    <row r="9166" spans="1:20" x14ac:dyDescent="0.35">
      <c r="A9166" t="s">
        <v>126</v>
      </c>
      <c r="B9166" t="s">
        <v>127</v>
      </c>
      <c r="C9166" t="s">
        <v>93</v>
      </c>
      <c r="D9166" s="29">
        <v>46422</v>
      </c>
      <c r="E9166">
        <v>0</v>
      </c>
      <c r="F9166">
        <v>0</v>
      </c>
      <c r="G9166">
        <v>0</v>
      </c>
      <c r="H9166">
        <v>0</v>
      </c>
      <c r="L9166">
        <v>124.675844</v>
      </c>
      <c r="R9166">
        <v>129.66287600000001</v>
      </c>
      <c r="S9166" t="s">
        <v>90</v>
      </c>
      <c r="T9166" s="297">
        <v>46311.754166666666</v>
      </c>
    </row>
    <row r="9167" spans="1:20" x14ac:dyDescent="0.35">
      <c r="A9167" t="s">
        <v>126</v>
      </c>
      <c r="B9167" t="s">
        <v>127</v>
      </c>
      <c r="C9167" t="s">
        <v>93</v>
      </c>
      <c r="D9167" s="29">
        <v>46423</v>
      </c>
      <c r="E9167">
        <v>0</v>
      </c>
      <c r="F9167">
        <v>0</v>
      </c>
      <c r="G9167">
        <v>0</v>
      </c>
      <c r="H9167">
        <v>0</v>
      </c>
      <c r="L9167">
        <v>124.675844</v>
      </c>
      <c r="R9167">
        <v>129.66287600000001</v>
      </c>
      <c r="S9167" t="s">
        <v>90</v>
      </c>
      <c r="T9167" s="297">
        <v>46311.754166666666</v>
      </c>
    </row>
    <row r="9168" spans="1:20" x14ac:dyDescent="0.35">
      <c r="A9168" t="s">
        <v>126</v>
      </c>
      <c r="B9168" t="s">
        <v>127</v>
      </c>
      <c r="C9168" t="s">
        <v>93</v>
      </c>
      <c r="D9168" s="29">
        <v>46424</v>
      </c>
      <c r="E9168">
        <v>0</v>
      </c>
      <c r="F9168">
        <v>0</v>
      </c>
      <c r="G9168">
        <v>0</v>
      </c>
      <c r="H9168">
        <v>0</v>
      </c>
      <c r="L9168">
        <v>124.675844</v>
      </c>
      <c r="R9168">
        <v>129.66287600000001</v>
      </c>
      <c r="S9168" t="s">
        <v>90</v>
      </c>
      <c r="T9168" s="297">
        <v>46311.754166666666</v>
      </c>
    </row>
    <row r="9169" spans="1:20" x14ac:dyDescent="0.35">
      <c r="A9169" t="s">
        <v>126</v>
      </c>
      <c r="B9169" t="s">
        <v>127</v>
      </c>
      <c r="C9169" t="s">
        <v>93</v>
      </c>
      <c r="D9169" s="29">
        <v>46425</v>
      </c>
      <c r="E9169">
        <v>0</v>
      </c>
      <c r="F9169">
        <v>0</v>
      </c>
      <c r="G9169">
        <v>0</v>
      </c>
      <c r="H9169">
        <v>0</v>
      </c>
      <c r="L9169">
        <v>124.675844</v>
      </c>
      <c r="R9169">
        <v>129.66287600000001</v>
      </c>
      <c r="S9169" t="s">
        <v>90</v>
      </c>
      <c r="T9169" s="297">
        <v>46311.754166666666</v>
      </c>
    </row>
    <row r="9170" spans="1:20" x14ac:dyDescent="0.35">
      <c r="A9170" t="s">
        <v>126</v>
      </c>
      <c r="B9170" t="s">
        <v>127</v>
      </c>
      <c r="C9170" t="s">
        <v>93</v>
      </c>
      <c r="D9170" s="29">
        <v>46426</v>
      </c>
      <c r="E9170">
        <v>0</v>
      </c>
      <c r="F9170">
        <v>0</v>
      </c>
      <c r="G9170">
        <v>0</v>
      </c>
      <c r="H9170">
        <v>0</v>
      </c>
      <c r="L9170">
        <v>124.675844</v>
      </c>
      <c r="R9170">
        <v>129.66287600000001</v>
      </c>
      <c r="S9170" t="s">
        <v>90</v>
      </c>
      <c r="T9170" s="297">
        <v>46311.754166666666</v>
      </c>
    </row>
    <row r="9171" spans="1:20" x14ac:dyDescent="0.35">
      <c r="A9171" t="s">
        <v>126</v>
      </c>
      <c r="B9171" t="s">
        <v>127</v>
      </c>
      <c r="C9171" t="s">
        <v>93</v>
      </c>
      <c r="D9171" s="29">
        <v>46427</v>
      </c>
      <c r="E9171">
        <v>0</v>
      </c>
      <c r="F9171">
        <v>0</v>
      </c>
      <c r="G9171">
        <v>0</v>
      </c>
      <c r="H9171">
        <v>0</v>
      </c>
      <c r="L9171">
        <v>124.675844</v>
      </c>
      <c r="R9171">
        <v>129.66287600000001</v>
      </c>
      <c r="S9171" t="s">
        <v>90</v>
      </c>
      <c r="T9171" s="297">
        <v>46311.754166666666</v>
      </c>
    </row>
    <row r="9172" spans="1:20" x14ac:dyDescent="0.35">
      <c r="A9172" t="s">
        <v>126</v>
      </c>
      <c r="B9172" t="s">
        <v>127</v>
      </c>
      <c r="C9172" t="s">
        <v>93</v>
      </c>
      <c r="D9172" s="29">
        <v>46428</v>
      </c>
      <c r="E9172">
        <v>0</v>
      </c>
      <c r="F9172">
        <v>0</v>
      </c>
      <c r="G9172">
        <v>0</v>
      </c>
      <c r="H9172">
        <v>0</v>
      </c>
      <c r="L9172">
        <v>124.675844</v>
      </c>
      <c r="R9172">
        <v>129.66287600000001</v>
      </c>
      <c r="S9172" t="s">
        <v>90</v>
      </c>
      <c r="T9172" s="297">
        <v>46311.754166666666</v>
      </c>
    </row>
    <row r="9173" spans="1:20" x14ac:dyDescent="0.35">
      <c r="A9173" t="s">
        <v>126</v>
      </c>
      <c r="B9173" t="s">
        <v>127</v>
      </c>
      <c r="C9173" t="s">
        <v>93</v>
      </c>
      <c r="D9173" s="29">
        <v>46429</v>
      </c>
      <c r="E9173">
        <v>0</v>
      </c>
      <c r="F9173">
        <v>0</v>
      </c>
      <c r="G9173">
        <v>0</v>
      </c>
      <c r="H9173">
        <v>0</v>
      </c>
      <c r="L9173">
        <v>124.675844</v>
      </c>
      <c r="R9173">
        <v>129.66287600000001</v>
      </c>
      <c r="S9173" t="s">
        <v>90</v>
      </c>
      <c r="T9173" s="297">
        <v>46311.754166666666</v>
      </c>
    </row>
    <row r="9174" spans="1:20" x14ac:dyDescent="0.35">
      <c r="A9174" t="s">
        <v>126</v>
      </c>
      <c r="B9174" t="s">
        <v>127</v>
      </c>
      <c r="C9174" t="s">
        <v>93</v>
      </c>
      <c r="D9174" s="29">
        <v>46430</v>
      </c>
      <c r="E9174">
        <v>0</v>
      </c>
      <c r="F9174">
        <v>0</v>
      </c>
      <c r="G9174">
        <v>0</v>
      </c>
      <c r="H9174">
        <v>0</v>
      </c>
      <c r="L9174">
        <v>124.675844</v>
      </c>
      <c r="R9174">
        <v>129.66287600000001</v>
      </c>
      <c r="S9174" t="s">
        <v>90</v>
      </c>
      <c r="T9174" s="297">
        <v>46311.754166666666</v>
      </c>
    </row>
    <row r="9175" spans="1:20" x14ac:dyDescent="0.35">
      <c r="A9175" t="s">
        <v>126</v>
      </c>
      <c r="B9175" t="s">
        <v>127</v>
      </c>
      <c r="C9175" t="s">
        <v>93</v>
      </c>
      <c r="D9175" s="29">
        <v>46431</v>
      </c>
      <c r="E9175">
        <v>0</v>
      </c>
      <c r="F9175">
        <v>0</v>
      </c>
      <c r="G9175">
        <v>0</v>
      </c>
      <c r="H9175">
        <v>0</v>
      </c>
      <c r="L9175">
        <v>124.675844</v>
      </c>
      <c r="R9175">
        <v>129.66287600000001</v>
      </c>
      <c r="S9175" t="s">
        <v>90</v>
      </c>
      <c r="T9175" s="297">
        <v>46311.754166666666</v>
      </c>
    </row>
    <row r="9176" spans="1:20" x14ac:dyDescent="0.35">
      <c r="A9176" t="s">
        <v>126</v>
      </c>
      <c r="B9176" t="s">
        <v>127</v>
      </c>
      <c r="C9176" t="s">
        <v>93</v>
      </c>
      <c r="D9176" s="29">
        <v>46432</v>
      </c>
      <c r="E9176">
        <v>0</v>
      </c>
      <c r="F9176">
        <v>0</v>
      </c>
      <c r="G9176">
        <v>0</v>
      </c>
      <c r="H9176">
        <v>0</v>
      </c>
      <c r="L9176">
        <v>124.675844</v>
      </c>
      <c r="R9176">
        <v>129.66287600000001</v>
      </c>
      <c r="S9176" t="s">
        <v>90</v>
      </c>
      <c r="T9176" s="297">
        <v>46311.754166666666</v>
      </c>
    </row>
    <row r="9177" spans="1:20" x14ac:dyDescent="0.35">
      <c r="A9177" t="s">
        <v>126</v>
      </c>
      <c r="B9177" t="s">
        <v>127</v>
      </c>
      <c r="C9177" t="s">
        <v>93</v>
      </c>
      <c r="D9177" s="29">
        <v>46433</v>
      </c>
      <c r="E9177">
        <v>0</v>
      </c>
      <c r="F9177">
        <v>0</v>
      </c>
      <c r="G9177">
        <v>0</v>
      </c>
      <c r="H9177">
        <v>0</v>
      </c>
      <c r="L9177">
        <v>124.675844</v>
      </c>
      <c r="R9177">
        <v>129.66287600000001</v>
      </c>
      <c r="S9177" t="s">
        <v>90</v>
      </c>
      <c r="T9177" s="297">
        <v>46311.754166666666</v>
      </c>
    </row>
    <row r="9178" spans="1:20" x14ac:dyDescent="0.35">
      <c r="A9178" t="s">
        <v>126</v>
      </c>
      <c r="B9178" t="s">
        <v>127</v>
      </c>
      <c r="C9178" t="s">
        <v>93</v>
      </c>
      <c r="D9178" s="29">
        <v>46434</v>
      </c>
      <c r="E9178">
        <v>0</v>
      </c>
      <c r="F9178">
        <v>0</v>
      </c>
      <c r="G9178">
        <v>0</v>
      </c>
      <c r="H9178">
        <v>0</v>
      </c>
      <c r="L9178">
        <v>124.675844</v>
      </c>
      <c r="R9178">
        <v>129.66287600000001</v>
      </c>
      <c r="S9178" t="s">
        <v>90</v>
      </c>
      <c r="T9178" s="297">
        <v>46311.754166666666</v>
      </c>
    </row>
    <row r="9179" spans="1:20" x14ac:dyDescent="0.35">
      <c r="A9179" t="s">
        <v>126</v>
      </c>
      <c r="B9179" t="s">
        <v>127</v>
      </c>
      <c r="C9179" t="s">
        <v>93</v>
      </c>
      <c r="D9179" s="29">
        <v>46435</v>
      </c>
      <c r="E9179">
        <v>0</v>
      </c>
      <c r="F9179">
        <v>0</v>
      </c>
      <c r="G9179">
        <v>0</v>
      </c>
      <c r="H9179">
        <v>0</v>
      </c>
      <c r="L9179">
        <v>124.675844</v>
      </c>
      <c r="R9179">
        <v>129.66287600000001</v>
      </c>
      <c r="S9179" t="s">
        <v>90</v>
      </c>
      <c r="T9179" s="297">
        <v>46311.754166666666</v>
      </c>
    </row>
    <row r="9180" spans="1:20" x14ac:dyDescent="0.35">
      <c r="A9180" t="s">
        <v>126</v>
      </c>
      <c r="B9180" t="s">
        <v>127</v>
      </c>
      <c r="C9180" t="s">
        <v>93</v>
      </c>
      <c r="D9180" s="29">
        <v>46436</v>
      </c>
      <c r="E9180">
        <v>0</v>
      </c>
      <c r="F9180">
        <v>0</v>
      </c>
      <c r="G9180">
        <v>0</v>
      </c>
      <c r="H9180">
        <v>0</v>
      </c>
      <c r="L9180">
        <v>124.675844</v>
      </c>
      <c r="R9180">
        <v>129.66287600000001</v>
      </c>
      <c r="S9180" t="s">
        <v>90</v>
      </c>
      <c r="T9180" s="297">
        <v>46311.754166666666</v>
      </c>
    </row>
    <row r="9181" spans="1:20" x14ac:dyDescent="0.35">
      <c r="A9181" t="s">
        <v>126</v>
      </c>
      <c r="B9181" t="s">
        <v>127</v>
      </c>
      <c r="C9181" t="s">
        <v>93</v>
      </c>
      <c r="D9181" s="29">
        <v>46437</v>
      </c>
      <c r="E9181">
        <v>0</v>
      </c>
      <c r="F9181">
        <v>0</v>
      </c>
      <c r="G9181">
        <v>0</v>
      </c>
      <c r="H9181">
        <v>0</v>
      </c>
      <c r="L9181">
        <v>124.675844</v>
      </c>
      <c r="R9181">
        <v>129.66287600000001</v>
      </c>
      <c r="S9181" t="s">
        <v>90</v>
      </c>
      <c r="T9181" s="297">
        <v>46311.754166666666</v>
      </c>
    </row>
    <row r="9182" spans="1:20" x14ac:dyDescent="0.35">
      <c r="A9182" t="s">
        <v>126</v>
      </c>
      <c r="B9182" t="s">
        <v>127</v>
      </c>
      <c r="C9182" t="s">
        <v>93</v>
      </c>
      <c r="D9182" s="29">
        <v>46438</v>
      </c>
      <c r="E9182">
        <v>0</v>
      </c>
      <c r="F9182">
        <v>0</v>
      </c>
      <c r="G9182">
        <v>0</v>
      </c>
      <c r="H9182">
        <v>0</v>
      </c>
      <c r="L9182">
        <v>124.675844</v>
      </c>
      <c r="R9182">
        <v>129.66287600000001</v>
      </c>
      <c r="S9182" t="s">
        <v>90</v>
      </c>
      <c r="T9182" s="297">
        <v>46311.754166666666</v>
      </c>
    </row>
    <row r="9183" spans="1:20" x14ac:dyDescent="0.35">
      <c r="A9183" t="s">
        <v>126</v>
      </c>
      <c r="B9183" t="s">
        <v>127</v>
      </c>
      <c r="C9183" t="s">
        <v>93</v>
      </c>
      <c r="D9183" s="29">
        <v>46439</v>
      </c>
      <c r="E9183">
        <v>0</v>
      </c>
      <c r="F9183">
        <v>0</v>
      </c>
      <c r="G9183">
        <v>0</v>
      </c>
      <c r="H9183">
        <v>0</v>
      </c>
      <c r="L9183">
        <v>124.675844</v>
      </c>
      <c r="R9183">
        <v>129.66287600000001</v>
      </c>
      <c r="S9183" t="s">
        <v>90</v>
      </c>
      <c r="T9183" s="297">
        <v>46311.754166666666</v>
      </c>
    </row>
    <row r="9184" spans="1:20" x14ac:dyDescent="0.35">
      <c r="A9184" t="s">
        <v>126</v>
      </c>
      <c r="B9184" t="s">
        <v>127</v>
      </c>
      <c r="C9184" t="s">
        <v>93</v>
      </c>
      <c r="D9184" s="29">
        <v>46440</v>
      </c>
      <c r="E9184">
        <v>0</v>
      </c>
      <c r="F9184">
        <v>0</v>
      </c>
      <c r="G9184">
        <v>0</v>
      </c>
      <c r="H9184">
        <v>0</v>
      </c>
      <c r="L9184">
        <v>124.675844</v>
      </c>
      <c r="R9184">
        <v>129.66287600000001</v>
      </c>
      <c r="S9184" t="s">
        <v>90</v>
      </c>
      <c r="T9184" s="297">
        <v>46311.754166666666</v>
      </c>
    </row>
    <row r="9185" spans="1:20" x14ac:dyDescent="0.35">
      <c r="A9185" t="s">
        <v>126</v>
      </c>
      <c r="B9185" t="s">
        <v>127</v>
      </c>
      <c r="C9185" t="s">
        <v>93</v>
      </c>
      <c r="D9185" s="29">
        <v>46441</v>
      </c>
      <c r="E9185">
        <v>0</v>
      </c>
      <c r="F9185">
        <v>0</v>
      </c>
      <c r="G9185">
        <v>0</v>
      </c>
      <c r="H9185">
        <v>0</v>
      </c>
      <c r="L9185">
        <v>124.675844</v>
      </c>
      <c r="R9185">
        <v>129.66287600000001</v>
      </c>
      <c r="S9185" t="s">
        <v>90</v>
      </c>
      <c r="T9185" s="297">
        <v>46311.754166666666</v>
      </c>
    </row>
    <row r="9186" spans="1:20" x14ac:dyDescent="0.35">
      <c r="A9186" t="s">
        <v>126</v>
      </c>
      <c r="B9186" t="s">
        <v>127</v>
      </c>
      <c r="C9186" t="s">
        <v>93</v>
      </c>
      <c r="D9186" s="29">
        <v>46442</v>
      </c>
      <c r="E9186">
        <v>0</v>
      </c>
      <c r="F9186">
        <v>0</v>
      </c>
      <c r="G9186">
        <v>0</v>
      </c>
      <c r="H9186">
        <v>0</v>
      </c>
      <c r="L9186">
        <v>124.675844</v>
      </c>
      <c r="R9186">
        <v>129.66287600000001</v>
      </c>
      <c r="S9186" t="s">
        <v>90</v>
      </c>
      <c r="T9186" s="297">
        <v>46311.754166666666</v>
      </c>
    </row>
    <row r="9187" spans="1:20" x14ac:dyDescent="0.35">
      <c r="A9187" t="s">
        <v>126</v>
      </c>
      <c r="B9187" t="s">
        <v>127</v>
      </c>
      <c r="C9187" t="s">
        <v>93</v>
      </c>
      <c r="D9187" s="29">
        <v>46443</v>
      </c>
      <c r="E9187">
        <v>0</v>
      </c>
      <c r="F9187">
        <v>0</v>
      </c>
      <c r="G9187">
        <v>0</v>
      </c>
      <c r="H9187">
        <v>0</v>
      </c>
      <c r="L9187">
        <v>124.675844</v>
      </c>
      <c r="R9187">
        <v>129.66287600000001</v>
      </c>
      <c r="S9187" t="s">
        <v>90</v>
      </c>
      <c r="T9187" s="297">
        <v>46311.754166666666</v>
      </c>
    </row>
    <row r="9188" spans="1:20" x14ac:dyDescent="0.35">
      <c r="A9188" t="s">
        <v>126</v>
      </c>
      <c r="B9188" t="s">
        <v>127</v>
      </c>
      <c r="C9188" t="s">
        <v>93</v>
      </c>
      <c r="D9188" s="29">
        <v>46444</v>
      </c>
      <c r="E9188">
        <v>0</v>
      </c>
      <c r="F9188">
        <v>0</v>
      </c>
      <c r="G9188">
        <v>0</v>
      </c>
      <c r="H9188">
        <v>0</v>
      </c>
      <c r="L9188">
        <v>124.675844</v>
      </c>
      <c r="R9188">
        <v>129.66287600000001</v>
      </c>
      <c r="S9188" t="s">
        <v>90</v>
      </c>
      <c r="T9188" s="297">
        <v>46311.754166666666</v>
      </c>
    </row>
    <row r="9189" spans="1:20" x14ac:dyDescent="0.35">
      <c r="A9189" t="s">
        <v>126</v>
      </c>
      <c r="B9189" t="s">
        <v>127</v>
      </c>
      <c r="C9189" t="s">
        <v>93</v>
      </c>
      <c r="D9189" s="29">
        <v>46445</v>
      </c>
      <c r="E9189">
        <v>0</v>
      </c>
      <c r="F9189">
        <v>0</v>
      </c>
      <c r="G9189">
        <v>0</v>
      </c>
      <c r="H9189">
        <v>0</v>
      </c>
      <c r="L9189">
        <v>124.675844</v>
      </c>
      <c r="R9189">
        <v>129.66287600000001</v>
      </c>
      <c r="S9189" t="s">
        <v>90</v>
      </c>
      <c r="T9189" s="297">
        <v>46311.754166666666</v>
      </c>
    </row>
    <row r="9190" spans="1:20" x14ac:dyDescent="0.35">
      <c r="A9190" t="s">
        <v>126</v>
      </c>
      <c r="B9190" t="s">
        <v>127</v>
      </c>
      <c r="C9190" t="s">
        <v>93</v>
      </c>
      <c r="D9190" s="29">
        <v>46446</v>
      </c>
      <c r="E9190">
        <v>0</v>
      </c>
      <c r="F9190">
        <v>0</v>
      </c>
      <c r="G9190">
        <v>0</v>
      </c>
      <c r="H9190">
        <v>0</v>
      </c>
      <c r="L9190">
        <v>124.675844</v>
      </c>
      <c r="R9190">
        <v>129.66287600000001</v>
      </c>
      <c r="S9190" t="s">
        <v>90</v>
      </c>
      <c r="T9190" s="297">
        <v>46311.754166666666</v>
      </c>
    </row>
    <row r="9191" spans="1:20" x14ac:dyDescent="0.35">
      <c r="A9191" t="s">
        <v>126</v>
      </c>
      <c r="B9191" t="s">
        <v>127</v>
      </c>
      <c r="C9191" t="s">
        <v>93</v>
      </c>
      <c r="D9191" s="29">
        <v>46447</v>
      </c>
      <c r="E9191">
        <v>0</v>
      </c>
      <c r="F9191">
        <v>0</v>
      </c>
      <c r="G9191">
        <v>0</v>
      </c>
      <c r="H9191">
        <v>0</v>
      </c>
      <c r="L9191">
        <v>124.675844</v>
      </c>
      <c r="R9191">
        <v>129.66287600000001</v>
      </c>
      <c r="S9191" t="s">
        <v>90</v>
      </c>
      <c r="T9191" s="297">
        <v>46311.754166666666</v>
      </c>
    </row>
    <row r="9192" spans="1:20" x14ac:dyDescent="0.35">
      <c r="A9192" t="s">
        <v>126</v>
      </c>
      <c r="B9192" t="s">
        <v>127</v>
      </c>
      <c r="C9192" t="s">
        <v>93</v>
      </c>
      <c r="D9192" s="29">
        <v>46448</v>
      </c>
      <c r="E9192">
        <v>0</v>
      </c>
      <c r="F9192">
        <v>0</v>
      </c>
      <c r="G9192">
        <v>0</v>
      </c>
      <c r="H9192">
        <v>0</v>
      </c>
      <c r="L9192">
        <v>124.675844</v>
      </c>
      <c r="R9192">
        <v>129.66287600000001</v>
      </c>
      <c r="S9192" t="s">
        <v>90</v>
      </c>
      <c r="T9192" s="297">
        <v>46311.754166666666</v>
      </c>
    </row>
    <row r="9193" spans="1:20" x14ac:dyDescent="0.35">
      <c r="A9193" t="s">
        <v>126</v>
      </c>
      <c r="B9193" t="s">
        <v>127</v>
      </c>
      <c r="C9193" t="s">
        <v>93</v>
      </c>
      <c r="D9193" s="29">
        <v>46449</v>
      </c>
      <c r="E9193">
        <v>0</v>
      </c>
      <c r="F9193">
        <v>0</v>
      </c>
      <c r="G9193">
        <v>0</v>
      </c>
      <c r="H9193">
        <v>0</v>
      </c>
      <c r="L9193">
        <v>124.675844</v>
      </c>
      <c r="R9193">
        <v>129.66287600000001</v>
      </c>
      <c r="S9193" t="s">
        <v>90</v>
      </c>
      <c r="T9193" s="297">
        <v>46311.754166666666</v>
      </c>
    </row>
    <row r="9194" spans="1:20" x14ac:dyDescent="0.35">
      <c r="A9194" t="s">
        <v>126</v>
      </c>
      <c r="B9194" t="s">
        <v>127</v>
      </c>
      <c r="C9194" t="s">
        <v>93</v>
      </c>
      <c r="D9194" s="29">
        <v>46450</v>
      </c>
      <c r="E9194">
        <v>0</v>
      </c>
      <c r="F9194">
        <v>0</v>
      </c>
      <c r="G9194">
        <v>0</v>
      </c>
      <c r="H9194">
        <v>0</v>
      </c>
      <c r="L9194">
        <v>124.675844</v>
      </c>
      <c r="R9194">
        <v>129.66287600000001</v>
      </c>
      <c r="S9194" t="s">
        <v>90</v>
      </c>
      <c r="T9194" s="297">
        <v>46311.754166666666</v>
      </c>
    </row>
    <row r="9195" spans="1:20" x14ac:dyDescent="0.35">
      <c r="A9195" t="s">
        <v>126</v>
      </c>
      <c r="B9195" t="s">
        <v>127</v>
      </c>
      <c r="C9195" t="s">
        <v>93</v>
      </c>
      <c r="D9195" s="29">
        <v>46451</v>
      </c>
      <c r="E9195">
        <v>0</v>
      </c>
      <c r="F9195">
        <v>0</v>
      </c>
      <c r="G9195">
        <v>0</v>
      </c>
      <c r="H9195">
        <v>0</v>
      </c>
      <c r="L9195">
        <v>124.675844</v>
      </c>
      <c r="R9195">
        <v>129.66287600000001</v>
      </c>
      <c r="S9195" t="s">
        <v>90</v>
      </c>
      <c r="T9195" s="297">
        <v>46311.754166666666</v>
      </c>
    </row>
    <row r="9196" spans="1:20" x14ac:dyDescent="0.35">
      <c r="A9196" t="s">
        <v>126</v>
      </c>
      <c r="B9196" t="s">
        <v>127</v>
      </c>
      <c r="C9196" t="s">
        <v>93</v>
      </c>
      <c r="D9196" s="29">
        <v>46452</v>
      </c>
      <c r="E9196">
        <v>0</v>
      </c>
      <c r="F9196">
        <v>0</v>
      </c>
      <c r="G9196">
        <v>0</v>
      </c>
      <c r="H9196">
        <v>0</v>
      </c>
      <c r="L9196">
        <v>124.675844</v>
      </c>
      <c r="R9196">
        <v>129.66287600000001</v>
      </c>
      <c r="S9196" t="s">
        <v>90</v>
      </c>
      <c r="T9196" s="297">
        <v>46311.754166666666</v>
      </c>
    </row>
    <row r="9197" spans="1:20" x14ac:dyDescent="0.35">
      <c r="A9197" t="s">
        <v>126</v>
      </c>
      <c r="B9197" t="s">
        <v>127</v>
      </c>
      <c r="C9197" t="s">
        <v>93</v>
      </c>
      <c r="D9197" s="29">
        <v>46453</v>
      </c>
      <c r="E9197">
        <v>0</v>
      </c>
      <c r="F9197">
        <v>0</v>
      </c>
      <c r="G9197">
        <v>0</v>
      </c>
      <c r="H9197">
        <v>0</v>
      </c>
      <c r="L9197">
        <v>124.675844</v>
      </c>
      <c r="R9197">
        <v>129.66287600000001</v>
      </c>
      <c r="S9197" t="s">
        <v>90</v>
      </c>
      <c r="T9197" s="297">
        <v>46311.754166666666</v>
      </c>
    </row>
    <row r="9198" spans="1:20" x14ac:dyDescent="0.35">
      <c r="A9198" t="s">
        <v>126</v>
      </c>
      <c r="B9198" t="s">
        <v>127</v>
      </c>
      <c r="C9198" t="s">
        <v>93</v>
      </c>
      <c r="D9198" s="29">
        <v>46454</v>
      </c>
      <c r="E9198">
        <v>0</v>
      </c>
      <c r="F9198">
        <v>0</v>
      </c>
      <c r="G9198">
        <v>0</v>
      </c>
      <c r="H9198">
        <v>0</v>
      </c>
      <c r="L9198">
        <v>124.675844</v>
      </c>
      <c r="R9198">
        <v>129.66287600000001</v>
      </c>
      <c r="S9198" t="s">
        <v>90</v>
      </c>
      <c r="T9198" s="297">
        <v>46311.754166666666</v>
      </c>
    </row>
    <row r="9199" spans="1:20" x14ac:dyDescent="0.35">
      <c r="A9199" t="s">
        <v>126</v>
      </c>
      <c r="B9199" t="s">
        <v>127</v>
      </c>
      <c r="C9199" t="s">
        <v>93</v>
      </c>
      <c r="D9199" s="29">
        <v>46455</v>
      </c>
      <c r="E9199">
        <v>0</v>
      </c>
      <c r="F9199">
        <v>0</v>
      </c>
      <c r="G9199">
        <v>0</v>
      </c>
      <c r="H9199">
        <v>0</v>
      </c>
      <c r="L9199">
        <v>124.675844</v>
      </c>
      <c r="R9199">
        <v>129.66287600000001</v>
      </c>
      <c r="S9199" t="s">
        <v>90</v>
      </c>
      <c r="T9199" s="297">
        <v>46311.754166666666</v>
      </c>
    </row>
    <row r="9200" spans="1:20" x14ac:dyDescent="0.35">
      <c r="A9200" t="s">
        <v>126</v>
      </c>
      <c r="B9200" t="s">
        <v>127</v>
      </c>
      <c r="C9200" t="s">
        <v>93</v>
      </c>
      <c r="D9200" s="29">
        <v>46456</v>
      </c>
      <c r="E9200">
        <v>0</v>
      </c>
      <c r="F9200">
        <v>0</v>
      </c>
      <c r="G9200">
        <v>0</v>
      </c>
      <c r="H9200">
        <v>0</v>
      </c>
      <c r="L9200">
        <v>124.675844</v>
      </c>
      <c r="R9200">
        <v>129.66287600000001</v>
      </c>
      <c r="S9200" t="s">
        <v>90</v>
      </c>
      <c r="T9200" s="297">
        <v>46311.754166666666</v>
      </c>
    </row>
    <row r="9201" spans="1:20" x14ac:dyDescent="0.35">
      <c r="A9201" t="s">
        <v>126</v>
      </c>
      <c r="B9201" t="s">
        <v>127</v>
      </c>
      <c r="C9201" t="s">
        <v>93</v>
      </c>
      <c r="D9201" s="29">
        <v>46457</v>
      </c>
      <c r="E9201">
        <v>0</v>
      </c>
      <c r="F9201">
        <v>0</v>
      </c>
      <c r="G9201">
        <v>0</v>
      </c>
      <c r="H9201">
        <v>0</v>
      </c>
      <c r="L9201">
        <v>124.675844</v>
      </c>
      <c r="R9201">
        <v>129.66287600000001</v>
      </c>
      <c r="S9201" t="s">
        <v>90</v>
      </c>
      <c r="T9201" s="297">
        <v>46311.754166666666</v>
      </c>
    </row>
    <row r="9202" spans="1:20" x14ac:dyDescent="0.35">
      <c r="A9202" t="s">
        <v>126</v>
      </c>
      <c r="B9202" t="s">
        <v>127</v>
      </c>
      <c r="C9202" t="s">
        <v>93</v>
      </c>
      <c r="D9202" s="29">
        <v>46458</v>
      </c>
      <c r="E9202">
        <v>0</v>
      </c>
      <c r="F9202">
        <v>0</v>
      </c>
      <c r="G9202">
        <v>0</v>
      </c>
      <c r="H9202">
        <v>0</v>
      </c>
      <c r="L9202">
        <v>124.675844</v>
      </c>
      <c r="R9202">
        <v>129.66287600000001</v>
      </c>
      <c r="S9202" t="s">
        <v>90</v>
      </c>
      <c r="T9202" s="297">
        <v>46311.754166666666</v>
      </c>
    </row>
    <row r="9203" spans="1:20" x14ac:dyDescent="0.35">
      <c r="A9203" t="s">
        <v>126</v>
      </c>
      <c r="B9203" t="s">
        <v>127</v>
      </c>
      <c r="C9203" t="s">
        <v>93</v>
      </c>
      <c r="D9203" s="29">
        <v>46459</v>
      </c>
      <c r="E9203">
        <v>0</v>
      </c>
      <c r="F9203">
        <v>0</v>
      </c>
      <c r="G9203">
        <v>0</v>
      </c>
      <c r="H9203">
        <v>0</v>
      </c>
      <c r="L9203">
        <v>124.675844</v>
      </c>
      <c r="R9203">
        <v>129.66287600000001</v>
      </c>
      <c r="S9203" t="s">
        <v>90</v>
      </c>
      <c r="T9203" s="297">
        <v>46311.754166666666</v>
      </c>
    </row>
    <row r="9204" spans="1:20" x14ac:dyDescent="0.35">
      <c r="A9204" t="s">
        <v>126</v>
      </c>
      <c r="B9204" t="s">
        <v>127</v>
      </c>
      <c r="C9204" t="s">
        <v>93</v>
      </c>
      <c r="D9204" s="29">
        <v>46460</v>
      </c>
      <c r="E9204">
        <v>0</v>
      </c>
      <c r="F9204">
        <v>0</v>
      </c>
      <c r="G9204">
        <v>0</v>
      </c>
      <c r="H9204">
        <v>0</v>
      </c>
      <c r="L9204">
        <v>124.675844</v>
      </c>
      <c r="R9204">
        <v>129.66287600000001</v>
      </c>
      <c r="S9204" t="s">
        <v>90</v>
      </c>
      <c r="T9204" s="297">
        <v>46311.754166666666</v>
      </c>
    </row>
    <row r="9205" spans="1:20" x14ac:dyDescent="0.35">
      <c r="A9205" t="s">
        <v>126</v>
      </c>
      <c r="B9205" t="s">
        <v>127</v>
      </c>
      <c r="C9205" t="s">
        <v>93</v>
      </c>
      <c r="D9205" s="29">
        <v>46461</v>
      </c>
      <c r="E9205">
        <v>0</v>
      </c>
      <c r="F9205">
        <v>0</v>
      </c>
      <c r="G9205">
        <v>0</v>
      </c>
      <c r="H9205">
        <v>0</v>
      </c>
      <c r="L9205">
        <v>124.675844</v>
      </c>
      <c r="R9205">
        <v>129.66287600000001</v>
      </c>
      <c r="S9205" t="s">
        <v>90</v>
      </c>
      <c r="T9205" s="297">
        <v>46311.754166666666</v>
      </c>
    </row>
    <row r="9206" spans="1:20" x14ac:dyDescent="0.35">
      <c r="A9206" t="s">
        <v>126</v>
      </c>
      <c r="B9206" t="s">
        <v>127</v>
      </c>
      <c r="C9206" t="s">
        <v>93</v>
      </c>
      <c r="D9206" s="29">
        <v>46462</v>
      </c>
      <c r="E9206">
        <v>0</v>
      </c>
      <c r="F9206">
        <v>0</v>
      </c>
      <c r="G9206">
        <v>0</v>
      </c>
      <c r="H9206">
        <v>0</v>
      </c>
      <c r="L9206">
        <v>124.675844</v>
      </c>
      <c r="R9206">
        <v>129.66287600000001</v>
      </c>
      <c r="S9206" t="s">
        <v>90</v>
      </c>
      <c r="T9206" s="297">
        <v>46311.754166666666</v>
      </c>
    </row>
    <row r="9207" spans="1:20" x14ac:dyDescent="0.35">
      <c r="A9207" t="s">
        <v>126</v>
      </c>
      <c r="B9207" t="s">
        <v>127</v>
      </c>
      <c r="C9207" t="s">
        <v>93</v>
      </c>
      <c r="D9207" s="29">
        <v>46463</v>
      </c>
      <c r="E9207">
        <v>0</v>
      </c>
      <c r="F9207">
        <v>0</v>
      </c>
      <c r="G9207">
        <v>0</v>
      </c>
      <c r="H9207">
        <v>0</v>
      </c>
      <c r="L9207">
        <v>124.675844</v>
      </c>
      <c r="R9207">
        <v>129.66287600000001</v>
      </c>
      <c r="S9207" t="s">
        <v>90</v>
      </c>
      <c r="T9207" s="297">
        <v>46311.754166666666</v>
      </c>
    </row>
    <row r="9208" spans="1:20" x14ac:dyDescent="0.35">
      <c r="A9208" t="s">
        <v>126</v>
      </c>
      <c r="B9208" t="s">
        <v>127</v>
      </c>
      <c r="C9208" t="s">
        <v>93</v>
      </c>
      <c r="D9208" s="29">
        <v>46464</v>
      </c>
      <c r="E9208">
        <v>0</v>
      </c>
      <c r="F9208">
        <v>0</v>
      </c>
      <c r="G9208">
        <v>0</v>
      </c>
      <c r="H9208">
        <v>0</v>
      </c>
      <c r="L9208">
        <v>124.675844</v>
      </c>
      <c r="R9208">
        <v>129.66287600000001</v>
      </c>
      <c r="S9208" t="s">
        <v>90</v>
      </c>
      <c r="T9208" s="297">
        <v>46311.754166666666</v>
      </c>
    </row>
    <row r="9209" spans="1:20" x14ac:dyDescent="0.35">
      <c r="A9209" t="s">
        <v>126</v>
      </c>
      <c r="B9209" t="s">
        <v>127</v>
      </c>
      <c r="C9209" t="s">
        <v>93</v>
      </c>
      <c r="D9209" s="29">
        <v>46465</v>
      </c>
      <c r="E9209">
        <v>0</v>
      </c>
      <c r="F9209">
        <v>0</v>
      </c>
      <c r="G9209">
        <v>0</v>
      </c>
      <c r="H9209">
        <v>0</v>
      </c>
      <c r="L9209">
        <v>124.675844</v>
      </c>
      <c r="R9209">
        <v>129.66287600000001</v>
      </c>
      <c r="S9209" t="s">
        <v>90</v>
      </c>
      <c r="T9209" s="297">
        <v>46311.754166666666</v>
      </c>
    </row>
    <row r="9210" spans="1:20" x14ac:dyDescent="0.35">
      <c r="A9210" t="s">
        <v>126</v>
      </c>
      <c r="B9210" t="s">
        <v>127</v>
      </c>
      <c r="C9210" t="s">
        <v>93</v>
      </c>
      <c r="D9210" s="29">
        <v>46466</v>
      </c>
      <c r="E9210">
        <v>0</v>
      </c>
      <c r="F9210">
        <v>0</v>
      </c>
      <c r="G9210">
        <v>0</v>
      </c>
      <c r="H9210">
        <v>0</v>
      </c>
      <c r="L9210">
        <v>124.675844</v>
      </c>
      <c r="R9210">
        <v>129.66287600000001</v>
      </c>
      <c r="S9210" t="s">
        <v>90</v>
      </c>
      <c r="T9210" s="297">
        <v>46311.754166666666</v>
      </c>
    </row>
    <row r="9211" spans="1:20" x14ac:dyDescent="0.35">
      <c r="A9211" t="s">
        <v>126</v>
      </c>
      <c r="B9211" t="s">
        <v>127</v>
      </c>
      <c r="C9211" t="s">
        <v>93</v>
      </c>
      <c r="D9211" s="29">
        <v>46467</v>
      </c>
      <c r="E9211">
        <v>0</v>
      </c>
      <c r="F9211">
        <v>0</v>
      </c>
      <c r="G9211">
        <v>0</v>
      </c>
      <c r="H9211">
        <v>0</v>
      </c>
      <c r="L9211">
        <v>124.675844</v>
      </c>
      <c r="R9211">
        <v>129.66287600000001</v>
      </c>
      <c r="S9211" t="s">
        <v>90</v>
      </c>
      <c r="T9211" s="297">
        <v>46311.754166666666</v>
      </c>
    </row>
    <row r="9212" spans="1:20" x14ac:dyDescent="0.35">
      <c r="A9212" t="s">
        <v>126</v>
      </c>
      <c r="B9212" t="s">
        <v>127</v>
      </c>
      <c r="C9212" t="s">
        <v>93</v>
      </c>
      <c r="D9212" s="29">
        <v>46468</v>
      </c>
      <c r="E9212">
        <v>0</v>
      </c>
      <c r="F9212">
        <v>0</v>
      </c>
      <c r="G9212">
        <v>0</v>
      </c>
      <c r="H9212">
        <v>0</v>
      </c>
      <c r="L9212">
        <v>124.675844</v>
      </c>
      <c r="R9212">
        <v>129.66287600000001</v>
      </c>
      <c r="S9212" t="s">
        <v>90</v>
      </c>
      <c r="T9212" s="297">
        <v>46311.754166666666</v>
      </c>
    </row>
    <row r="9213" spans="1:20" x14ac:dyDescent="0.35">
      <c r="A9213" t="s">
        <v>126</v>
      </c>
      <c r="B9213" t="s">
        <v>127</v>
      </c>
      <c r="C9213" t="s">
        <v>93</v>
      </c>
      <c r="D9213" s="29">
        <v>46469</v>
      </c>
      <c r="E9213">
        <v>0</v>
      </c>
      <c r="F9213">
        <v>0</v>
      </c>
      <c r="G9213">
        <v>0</v>
      </c>
      <c r="H9213">
        <v>0</v>
      </c>
      <c r="L9213">
        <v>124.675844</v>
      </c>
      <c r="R9213">
        <v>129.66287600000001</v>
      </c>
      <c r="S9213" t="s">
        <v>90</v>
      </c>
      <c r="T9213" s="297">
        <v>46311.754166666666</v>
      </c>
    </row>
    <row r="9214" spans="1:20" x14ac:dyDescent="0.35">
      <c r="A9214" t="s">
        <v>126</v>
      </c>
      <c r="B9214" t="s">
        <v>127</v>
      </c>
      <c r="C9214" t="s">
        <v>93</v>
      </c>
      <c r="D9214" s="29">
        <v>46470</v>
      </c>
      <c r="E9214">
        <v>0</v>
      </c>
      <c r="F9214">
        <v>0</v>
      </c>
      <c r="G9214">
        <v>0</v>
      </c>
      <c r="H9214">
        <v>0</v>
      </c>
      <c r="L9214">
        <v>124.675844</v>
      </c>
      <c r="R9214">
        <v>129.66287600000001</v>
      </c>
      <c r="S9214" t="s">
        <v>90</v>
      </c>
      <c r="T9214" s="297">
        <v>46311.754166666666</v>
      </c>
    </row>
    <row r="9215" spans="1:20" x14ac:dyDescent="0.35">
      <c r="A9215" t="s">
        <v>126</v>
      </c>
      <c r="B9215" t="s">
        <v>127</v>
      </c>
      <c r="C9215" t="s">
        <v>93</v>
      </c>
      <c r="D9215" s="29">
        <v>46471</v>
      </c>
      <c r="E9215">
        <v>0</v>
      </c>
      <c r="F9215">
        <v>0</v>
      </c>
      <c r="G9215">
        <v>0</v>
      </c>
      <c r="H9215">
        <v>0</v>
      </c>
      <c r="L9215">
        <v>124.675844</v>
      </c>
      <c r="R9215">
        <v>129.66287600000001</v>
      </c>
      <c r="S9215" t="s">
        <v>90</v>
      </c>
      <c r="T9215" s="297">
        <v>46311.754166666666</v>
      </c>
    </row>
    <row r="9216" spans="1:20" x14ac:dyDescent="0.35">
      <c r="A9216" t="s">
        <v>126</v>
      </c>
      <c r="B9216" t="s">
        <v>127</v>
      </c>
      <c r="C9216" t="s">
        <v>93</v>
      </c>
      <c r="D9216" s="29">
        <v>46472</v>
      </c>
      <c r="E9216">
        <v>0</v>
      </c>
      <c r="F9216">
        <v>0</v>
      </c>
      <c r="G9216">
        <v>0</v>
      </c>
      <c r="H9216">
        <v>0</v>
      </c>
      <c r="L9216">
        <v>124.675844</v>
      </c>
      <c r="R9216">
        <v>129.66287600000001</v>
      </c>
      <c r="S9216" t="s">
        <v>90</v>
      </c>
      <c r="T9216" s="297">
        <v>46311.754166666666</v>
      </c>
    </row>
    <row r="9217" spans="1:20" x14ac:dyDescent="0.35">
      <c r="A9217" t="s">
        <v>126</v>
      </c>
      <c r="B9217" t="s">
        <v>127</v>
      </c>
      <c r="C9217" t="s">
        <v>93</v>
      </c>
      <c r="D9217" s="29">
        <v>46473</v>
      </c>
      <c r="E9217">
        <v>0</v>
      </c>
      <c r="F9217">
        <v>0</v>
      </c>
      <c r="G9217">
        <v>0</v>
      </c>
      <c r="H9217">
        <v>0</v>
      </c>
      <c r="L9217">
        <v>124.675844</v>
      </c>
      <c r="R9217">
        <v>129.66287600000001</v>
      </c>
      <c r="S9217" t="s">
        <v>90</v>
      </c>
      <c r="T9217" s="297">
        <v>46311.754166666666</v>
      </c>
    </row>
    <row r="9218" spans="1:20" x14ac:dyDescent="0.35">
      <c r="A9218" t="s">
        <v>126</v>
      </c>
      <c r="B9218" t="s">
        <v>127</v>
      </c>
      <c r="C9218" t="s">
        <v>93</v>
      </c>
      <c r="D9218" s="29">
        <v>46474</v>
      </c>
      <c r="E9218">
        <v>0</v>
      </c>
      <c r="F9218">
        <v>0</v>
      </c>
      <c r="G9218">
        <v>0</v>
      </c>
      <c r="H9218">
        <v>0</v>
      </c>
      <c r="L9218">
        <v>124.675844</v>
      </c>
      <c r="R9218">
        <v>129.66287600000001</v>
      </c>
      <c r="S9218" t="s">
        <v>90</v>
      </c>
      <c r="T9218" s="297">
        <v>46311.754166666666</v>
      </c>
    </row>
    <row r="9219" spans="1:20" x14ac:dyDescent="0.35">
      <c r="A9219" t="s">
        <v>126</v>
      </c>
      <c r="B9219" t="s">
        <v>127</v>
      </c>
      <c r="C9219" t="s">
        <v>93</v>
      </c>
      <c r="D9219" s="29">
        <v>46475</v>
      </c>
      <c r="E9219">
        <v>0</v>
      </c>
      <c r="F9219">
        <v>0</v>
      </c>
      <c r="G9219">
        <v>0</v>
      </c>
      <c r="H9219">
        <v>0</v>
      </c>
      <c r="L9219">
        <v>124.675844</v>
      </c>
      <c r="R9219">
        <v>129.66287600000001</v>
      </c>
      <c r="S9219" t="s">
        <v>90</v>
      </c>
      <c r="T9219" s="297">
        <v>46311.754166666666</v>
      </c>
    </row>
    <row r="9220" spans="1:20" x14ac:dyDescent="0.35">
      <c r="A9220" t="s">
        <v>126</v>
      </c>
      <c r="B9220" t="s">
        <v>127</v>
      </c>
      <c r="C9220" t="s">
        <v>93</v>
      </c>
      <c r="D9220" s="29">
        <v>46476</v>
      </c>
      <c r="E9220">
        <v>0</v>
      </c>
      <c r="F9220">
        <v>0</v>
      </c>
      <c r="G9220">
        <v>0</v>
      </c>
      <c r="H9220">
        <v>0</v>
      </c>
      <c r="L9220">
        <v>124.675844</v>
      </c>
      <c r="R9220">
        <v>129.66287600000001</v>
      </c>
      <c r="S9220" t="s">
        <v>90</v>
      </c>
      <c r="T9220" s="297">
        <v>46311.754166666666</v>
      </c>
    </row>
    <row r="9221" spans="1:20" x14ac:dyDescent="0.35">
      <c r="A9221" t="s">
        <v>126</v>
      </c>
      <c r="B9221" t="s">
        <v>127</v>
      </c>
      <c r="C9221" t="s">
        <v>93</v>
      </c>
      <c r="D9221" s="29">
        <v>46477</v>
      </c>
      <c r="E9221">
        <v>0</v>
      </c>
      <c r="F9221">
        <v>0</v>
      </c>
      <c r="G9221">
        <v>0</v>
      </c>
      <c r="H9221">
        <v>0</v>
      </c>
      <c r="L9221">
        <v>124.675844</v>
      </c>
      <c r="R9221">
        <v>129.66287600000001</v>
      </c>
      <c r="S9221" t="s">
        <v>90</v>
      </c>
      <c r="T9221" s="297">
        <v>46311.754166666666</v>
      </c>
    </row>
    <row r="9222" spans="1:20" x14ac:dyDescent="0.35">
      <c r="A9222" t="s">
        <v>126</v>
      </c>
      <c r="B9222" t="s">
        <v>127</v>
      </c>
      <c r="C9222" t="s">
        <v>93</v>
      </c>
      <c r="D9222" s="29">
        <v>46478</v>
      </c>
      <c r="E9222">
        <v>0</v>
      </c>
      <c r="F9222">
        <v>0</v>
      </c>
      <c r="G9222">
        <v>0</v>
      </c>
      <c r="H9222">
        <v>0</v>
      </c>
      <c r="L9222">
        <v>124.675843</v>
      </c>
      <c r="R9222">
        <v>129.66287600000001</v>
      </c>
      <c r="S9222" t="s">
        <v>90</v>
      </c>
      <c r="T9222" s="297">
        <v>46311.754166666666</v>
      </c>
    </row>
    <row r="9223" spans="1:20" x14ac:dyDescent="0.35">
      <c r="A9223" t="s">
        <v>126</v>
      </c>
      <c r="B9223" t="s">
        <v>127</v>
      </c>
      <c r="C9223" t="s">
        <v>93</v>
      </c>
      <c r="D9223" s="29">
        <v>46479</v>
      </c>
      <c r="E9223">
        <v>0</v>
      </c>
      <c r="F9223">
        <v>0</v>
      </c>
      <c r="G9223">
        <v>0</v>
      </c>
      <c r="H9223">
        <v>0</v>
      </c>
      <c r="L9223">
        <v>124.675843</v>
      </c>
      <c r="R9223">
        <v>129.66287600000001</v>
      </c>
      <c r="S9223" t="s">
        <v>90</v>
      </c>
      <c r="T9223" s="297">
        <v>46311.754166666666</v>
      </c>
    </row>
    <row r="9224" spans="1:20" x14ac:dyDescent="0.35">
      <c r="A9224" t="s">
        <v>126</v>
      </c>
      <c r="B9224" t="s">
        <v>127</v>
      </c>
      <c r="C9224" t="s">
        <v>93</v>
      </c>
      <c r="D9224" s="29">
        <v>46480</v>
      </c>
      <c r="E9224">
        <v>0</v>
      </c>
      <c r="F9224">
        <v>0</v>
      </c>
      <c r="G9224">
        <v>0</v>
      </c>
      <c r="H9224">
        <v>0</v>
      </c>
      <c r="L9224">
        <v>124.675843</v>
      </c>
      <c r="R9224">
        <v>129.66287600000001</v>
      </c>
      <c r="S9224" t="s">
        <v>90</v>
      </c>
      <c r="T9224" s="297">
        <v>46311.754166666666</v>
      </c>
    </row>
    <row r="9225" spans="1:20" x14ac:dyDescent="0.35">
      <c r="A9225" t="s">
        <v>126</v>
      </c>
      <c r="B9225" t="s">
        <v>127</v>
      </c>
      <c r="C9225" t="s">
        <v>93</v>
      </c>
      <c r="D9225" s="29">
        <v>46481</v>
      </c>
      <c r="E9225">
        <v>0</v>
      </c>
      <c r="F9225">
        <v>0</v>
      </c>
      <c r="G9225">
        <v>0</v>
      </c>
      <c r="H9225">
        <v>0</v>
      </c>
      <c r="L9225">
        <v>124.675843</v>
      </c>
      <c r="R9225">
        <v>129.66287600000001</v>
      </c>
      <c r="S9225" t="s">
        <v>90</v>
      </c>
      <c r="T9225" s="297">
        <v>46311.754166666666</v>
      </c>
    </row>
    <row r="9226" spans="1:20" x14ac:dyDescent="0.35">
      <c r="A9226" t="s">
        <v>126</v>
      </c>
      <c r="B9226" t="s">
        <v>127</v>
      </c>
      <c r="C9226" t="s">
        <v>93</v>
      </c>
      <c r="D9226" s="29">
        <v>46482</v>
      </c>
      <c r="E9226">
        <v>0</v>
      </c>
      <c r="F9226">
        <v>0</v>
      </c>
      <c r="G9226">
        <v>0</v>
      </c>
      <c r="H9226">
        <v>0</v>
      </c>
      <c r="L9226">
        <v>124.675843</v>
      </c>
      <c r="R9226">
        <v>129.66287600000001</v>
      </c>
      <c r="S9226" t="s">
        <v>90</v>
      </c>
      <c r="T9226" s="297">
        <v>46311.754166666666</v>
      </c>
    </row>
    <row r="9227" spans="1:20" x14ac:dyDescent="0.35">
      <c r="A9227" t="s">
        <v>126</v>
      </c>
      <c r="B9227" t="s">
        <v>127</v>
      </c>
      <c r="C9227" t="s">
        <v>93</v>
      </c>
      <c r="D9227" s="29">
        <v>46483</v>
      </c>
      <c r="E9227">
        <v>0</v>
      </c>
      <c r="F9227">
        <v>0</v>
      </c>
      <c r="G9227">
        <v>0</v>
      </c>
      <c r="H9227">
        <v>0</v>
      </c>
      <c r="L9227">
        <v>124.675843</v>
      </c>
      <c r="R9227">
        <v>129.66287600000001</v>
      </c>
      <c r="S9227" t="s">
        <v>90</v>
      </c>
      <c r="T9227" s="297">
        <v>46311.754166666666</v>
      </c>
    </row>
    <row r="9228" spans="1:20" x14ac:dyDescent="0.35">
      <c r="A9228" t="s">
        <v>126</v>
      </c>
      <c r="B9228" t="s">
        <v>127</v>
      </c>
      <c r="C9228" t="s">
        <v>93</v>
      </c>
      <c r="D9228" s="29">
        <v>46484</v>
      </c>
      <c r="E9228">
        <v>0</v>
      </c>
      <c r="F9228">
        <v>0</v>
      </c>
      <c r="G9228">
        <v>0</v>
      </c>
      <c r="H9228">
        <v>0</v>
      </c>
      <c r="L9228">
        <v>124.675843</v>
      </c>
      <c r="R9228">
        <v>129.66287600000001</v>
      </c>
      <c r="S9228" t="s">
        <v>90</v>
      </c>
      <c r="T9228" s="297">
        <v>46311.754166666666</v>
      </c>
    </row>
    <row r="9229" spans="1:20" x14ac:dyDescent="0.35">
      <c r="A9229" t="s">
        <v>126</v>
      </c>
      <c r="B9229" t="s">
        <v>127</v>
      </c>
      <c r="C9229" t="s">
        <v>93</v>
      </c>
      <c r="D9229" s="29">
        <v>46485</v>
      </c>
      <c r="E9229">
        <v>0</v>
      </c>
      <c r="F9229">
        <v>0</v>
      </c>
      <c r="G9229">
        <v>0</v>
      </c>
      <c r="H9229">
        <v>0</v>
      </c>
      <c r="L9229">
        <v>124.675843</v>
      </c>
      <c r="R9229">
        <v>129.66287600000001</v>
      </c>
      <c r="S9229" t="s">
        <v>90</v>
      </c>
      <c r="T9229" s="297">
        <v>46311.754166666666</v>
      </c>
    </row>
    <row r="9230" spans="1:20" x14ac:dyDescent="0.35">
      <c r="A9230" t="s">
        <v>126</v>
      </c>
      <c r="B9230" t="s">
        <v>127</v>
      </c>
      <c r="C9230" t="s">
        <v>93</v>
      </c>
      <c r="D9230" s="29">
        <v>46486</v>
      </c>
      <c r="E9230">
        <v>0</v>
      </c>
      <c r="F9230">
        <v>0</v>
      </c>
      <c r="G9230">
        <v>0</v>
      </c>
      <c r="H9230">
        <v>0</v>
      </c>
      <c r="L9230">
        <v>124.675843</v>
      </c>
      <c r="R9230">
        <v>129.66287600000001</v>
      </c>
      <c r="S9230" t="s">
        <v>90</v>
      </c>
      <c r="T9230" s="297">
        <v>46311.754166666666</v>
      </c>
    </row>
    <row r="9231" spans="1:20" x14ac:dyDescent="0.35">
      <c r="A9231" t="s">
        <v>126</v>
      </c>
      <c r="B9231" t="s">
        <v>127</v>
      </c>
      <c r="C9231" t="s">
        <v>93</v>
      </c>
      <c r="D9231" s="29">
        <v>46487</v>
      </c>
      <c r="E9231">
        <v>0</v>
      </c>
      <c r="F9231">
        <v>0</v>
      </c>
      <c r="G9231">
        <v>0</v>
      </c>
      <c r="H9231">
        <v>0</v>
      </c>
      <c r="L9231">
        <v>124.675843</v>
      </c>
      <c r="R9231">
        <v>129.66287600000001</v>
      </c>
      <c r="S9231" t="s">
        <v>90</v>
      </c>
      <c r="T9231" s="297">
        <v>46311.754166666666</v>
      </c>
    </row>
    <row r="9232" spans="1:20" x14ac:dyDescent="0.35">
      <c r="A9232" t="s">
        <v>126</v>
      </c>
      <c r="B9232" t="s">
        <v>127</v>
      </c>
      <c r="C9232" t="s">
        <v>93</v>
      </c>
      <c r="D9232" s="29">
        <v>46488</v>
      </c>
      <c r="E9232">
        <v>0</v>
      </c>
      <c r="F9232">
        <v>0</v>
      </c>
      <c r="G9232">
        <v>0</v>
      </c>
      <c r="H9232">
        <v>0</v>
      </c>
      <c r="L9232">
        <v>124.675843</v>
      </c>
      <c r="R9232">
        <v>129.66287600000001</v>
      </c>
      <c r="S9232" t="s">
        <v>90</v>
      </c>
      <c r="T9232" s="297">
        <v>46311.754166666666</v>
      </c>
    </row>
    <row r="9233" spans="1:20" x14ac:dyDescent="0.35">
      <c r="A9233" t="s">
        <v>126</v>
      </c>
      <c r="B9233" t="s">
        <v>127</v>
      </c>
      <c r="C9233" t="s">
        <v>93</v>
      </c>
      <c r="D9233" s="29">
        <v>46489</v>
      </c>
      <c r="E9233">
        <v>0</v>
      </c>
      <c r="F9233">
        <v>0</v>
      </c>
      <c r="G9233">
        <v>0</v>
      </c>
      <c r="H9233">
        <v>0</v>
      </c>
      <c r="L9233">
        <v>124.675843</v>
      </c>
      <c r="R9233">
        <v>129.66287600000001</v>
      </c>
      <c r="S9233" t="s">
        <v>90</v>
      </c>
      <c r="T9233" s="297">
        <v>46311.754166666666</v>
      </c>
    </row>
    <row r="9234" spans="1:20" x14ac:dyDescent="0.35">
      <c r="A9234" t="s">
        <v>126</v>
      </c>
      <c r="B9234" t="s">
        <v>127</v>
      </c>
      <c r="C9234" t="s">
        <v>93</v>
      </c>
      <c r="D9234" s="29">
        <v>46490</v>
      </c>
      <c r="E9234">
        <v>0</v>
      </c>
      <c r="F9234">
        <v>0</v>
      </c>
      <c r="G9234">
        <v>0</v>
      </c>
      <c r="H9234">
        <v>0</v>
      </c>
      <c r="L9234">
        <v>124.675843</v>
      </c>
      <c r="R9234">
        <v>129.66287600000001</v>
      </c>
      <c r="S9234" t="s">
        <v>90</v>
      </c>
      <c r="T9234" s="297">
        <v>46311.754166666666</v>
      </c>
    </row>
    <row r="9235" spans="1:20" x14ac:dyDescent="0.35">
      <c r="A9235" t="s">
        <v>126</v>
      </c>
      <c r="B9235" t="s">
        <v>127</v>
      </c>
      <c r="C9235" t="s">
        <v>93</v>
      </c>
      <c r="D9235" s="29">
        <v>46491</v>
      </c>
      <c r="E9235">
        <v>0</v>
      </c>
      <c r="F9235">
        <v>0</v>
      </c>
      <c r="G9235">
        <v>0</v>
      </c>
      <c r="H9235">
        <v>0</v>
      </c>
      <c r="L9235">
        <v>124.675843</v>
      </c>
      <c r="R9235">
        <v>129.66287600000001</v>
      </c>
      <c r="S9235" t="s">
        <v>90</v>
      </c>
      <c r="T9235" s="297">
        <v>46311.754166666666</v>
      </c>
    </row>
    <row r="9236" spans="1:20" x14ac:dyDescent="0.35">
      <c r="A9236" t="s">
        <v>126</v>
      </c>
      <c r="B9236" t="s">
        <v>127</v>
      </c>
      <c r="C9236" t="s">
        <v>93</v>
      </c>
      <c r="D9236" s="29">
        <v>46492</v>
      </c>
      <c r="E9236">
        <v>0</v>
      </c>
      <c r="F9236">
        <v>0</v>
      </c>
      <c r="G9236">
        <v>0</v>
      </c>
      <c r="H9236">
        <v>0</v>
      </c>
      <c r="L9236">
        <v>124.675843</v>
      </c>
      <c r="R9236">
        <v>129.66287600000001</v>
      </c>
      <c r="S9236" t="s">
        <v>90</v>
      </c>
      <c r="T9236" s="297">
        <v>46311.754166666666</v>
      </c>
    </row>
    <row r="9237" spans="1:20" x14ac:dyDescent="0.35">
      <c r="A9237" t="s">
        <v>126</v>
      </c>
      <c r="B9237" t="s">
        <v>127</v>
      </c>
      <c r="C9237" t="s">
        <v>93</v>
      </c>
      <c r="D9237" s="29">
        <v>46493</v>
      </c>
      <c r="E9237">
        <v>0</v>
      </c>
      <c r="F9237">
        <v>0</v>
      </c>
      <c r="G9237">
        <v>0</v>
      </c>
      <c r="H9237">
        <v>0</v>
      </c>
      <c r="L9237">
        <v>124.675843</v>
      </c>
      <c r="R9237">
        <v>129.66287600000001</v>
      </c>
      <c r="S9237" t="s">
        <v>90</v>
      </c>
      <c r="T9237" s="297">
        <v>46311.754166666666</v>
      </c>
    </row>
    <row r="9238" spans="1:20" x14ac:dyDescent="0.35">
      <c r="A9238" t="s">
        <v>126</v>
      </c>
      <c r="B9238" t="s">
        <v>127</v>
      </c>
      <c r="C9238" t="s">
        <v>93</v>
      </c>
      <c r="D9238" s="29">
        <v>46494</v>
      </c>
      <c r="E9238">
        <v>0</v>
      </c>
      <c r="F9238">
        <v>0</v>
      </c>
      <c r="G9238">
        <v>0</v>
      </c>
      <c r="H9238">
        <v>0</v>
      </c>
      <c r="L9238">
        <v>124.675843</v>
      </c>
      <c r="R9238">
        <v>129.66287600000001</v>
      </c>
      <c r="S9238" t="s">
        <v>90</v>
      </c>
      <c r="T9238" s="297">
        <v>46311.754166666666</v>
      </c>
    </row>
    <row r="9239" spans="1:20" x14ac:dyDescent="0.35">
      <c r="A9239" t="s">
        <v>126</v>
      </c>
      <c r="B9239" t="s">
        <v>127</v>
      </c>
      <c r="C9239" t="s">
        <v>93</v>
      </c>
      <c r="D9239" s="29">
        <v>46495</v>
      </c>
      <c r="E9239">
        <v>0</v>
      </c>
      <c r="F9239">
        <v>0</v>
      </c>
      <c r="G9239">
        <v>0</v>
      </c>
      <c r="H9239">
        <v>0</v>
      </c>
      <c r="L9239">
        <v>124.675843</v>
      </c>
      <c r="R9239">
        <v>129.66287600000001</v>
      </c>
      <c r="S9239" t="s">
        <v>90</v>
      </c>
      <c r="T9239" s="297">
        <v>46311.754166666666</v>
      </c>
    </row>
    <row r="9240" spans="1:20" x14ac:dyDescent="0.35">
      <c r="A9240" t="s">
        <v>126</v>
      </c>
      <c r="B9240" t="s">
        <v>127</v>
      </c>
      <c r="C9240" t="s">
        <v>93</v>
      </c>
      <c r="D9240" s="29">
        <v>46496</v>
      </c>
      <c r="E9240">
        <v>0</v>
      </c>
      <c r="F9240">
        <v>0</v>
      </c>
      <c r="G9240">
        <v>0</v>
      </c>
      <c r="H9240">
        <v>0</v>
      </c>
      <c r="L9240">
        <v>124.675843</v>
      </c>
      <c r="R9240">
        <v>129.66287600000001</v>
      </c>
      <c r="S9240" t="s">
        <v>90</v>
      </c>
      <c r="T9240" s="297">
        <v>46311.754166666666</v>
      </c>
    </row>
    <row r="9241" spans="1:20" x14ac:dyDescent="0.35">
      <c r="A9241" t="s">
        <v>126</v>
      </c>
      <c r="B9241" t="s">
        <v>127</v>
      </c>
      <c r="C9241" t="s">
        <v>93</v>
      </c>
      <c r="D9241" s="29">
        <v>46497</v>
      </c>
      <c r="E9241">
        <v>0</v>
      </c>
      <c r="F9241">
        <v>0</v>
      </c>
      <c r="G9241">
        <v>0</v>
      </c>
      <c r="H9241">
        <v>0</v>
      </c>
      <c r="L9241">
        <v>124.675843</v>
      </c>
      <c r="R9241">
        <v>129.66287600000001</v>
      </c>
      <c r="S9241" t="s">
        <v>90</v>
      </c>
      <c r="T9241" s="297">
        <v>46311.754166666666</v>
      </c>
    </row>
    <row r="9242" spans="1:20" x14ac:dyDescent="0.35">
      <c r="A9242" t="s">
        <v>126</v>
      </c>
      <c r="B9242" t="s">
        <v>127</v>
      </c>
      <c r="C9242" t="s">
        <v>93</v>
      </c>
      <c r="D9242" s="29">
        <v>46498</v>
      </c>
      <c r="E9242">
        <v>0</v>
      </c>
      <c r="F9242">
        <v>0</v>
      </c>
      <c r="G9242">
        <v>0</v>
      </c>
      <c r="H9242">
        <v>0</v>
      </c>
      <c r="L9242">
        <v>124.675843</v>
      </c>
      <c r="R9242">
        <v>129.66287600000001</v>
      </c>
      <c r="S9242" t="s">
        <v>90</v>
      </c>
      <c r="T9242" s="297">
        <v>46311.754166666666</v>
      </c>
    </row>
    <row r="9243" spans="1:20" x14ac:dyDescent="0.35">
      <c r="A9243" t="s">
        <v>126</v>
      </c>
      <c r="B9243" t="s">
        <v>127</v>
      </c>
      <c r="C9243" t="s">
        <v>93</v>
      </c>
      <c r="D9243" s="29">
        <v>46499</v>
      </c>
      <c r="E9243">
        <v>0</v>
      </c>
      <c r="F9243">
        <v>0</v>
      </c>
      <c r="G9243">
        <v>0</v>
      </c>
      <c r="H9243">
        <v>0</v>
      </c>
      <c r="L9243">
        <v>124.675843</v>
      </c>
      <c r="R9243">
        <v>129.66287600000001</v>
      </c>
      <c r="S9243" t="s">
        <v>90</v>
      </c>
      <c r="T9243" s="297">
        <v>46311.754166666666</v>
      </c>
    </row>
    <row r="9244" spans="1:20" x14ac:dyDescent="0.35">
      <c r="A9244" t="s">
        <v>126</v>
      </c>
      <c r="B9244" t="s">
        <v>127</v>
      </c>
      <c r="C9244" t="s">
        <v>93</v>
      </c>
      <c r="D9244" s="29">
        <v>46500</v>
      </c>
      <c r="E9244">
        <v>0</v>
      </c>
      <c r="F9244">
        <v>0</v>
      </c>
      <c r="G9244">
        <v>0</v>
      </c>
      <c r="H9244">
        <v>0</v>
      </c>
      <c r="L9244">
        <v>124.675843</v>
      </c>
      <c r="R9244">
        <v>129.66287600000001</v>
      </c>
      <c r="S9244" t="s">
        <v>90</v>
      </c>
      <c r="T9244" s="297">
        <v>46311.754166666666</v>
      </c>
    </row>
    <row r="9245" spans="1:20" x14ac:dyDescent="0.35">
      <c r="A9245" t="s">
        <v>126</v>
      </c>
      <c r="B9245" t="s">
        <v>127</v>
      </c>
      <c r="C9245" t="s">
        <v>93</v>
      </c>
      <c r="D9245" s="29">
        <v>46501</v>
      </c>
      <c r="E9245">
        <v>0</v>
      </c>
      <c r="F9245">
        <v>0</v>
      </c>
      <c r="G9245">
        <v>0</v>
      </c>
      <c r="H9245">
        <v>0</v>
      </c>
      <c r="L9245">
        <v>124.675843</v>
      </c>
      <c r="R9245">
        <v>129.66287600000001</v>
      </c>
      <c r="S9245" t="s">
        <v>90</v>
      </c>
      <c r="T9245" s="297">
        <v>46311.754166666666</v>
      </c>
    </row>
    <row r="9246" spans="1:20" x14ac:dyDescent="0.35">
      <c r="A9246" t="s">
        <v>126</v>
      </c>
      <c r="B9246" t="s">
        <v>127</v>
      </c>
      <c r="C9246" t="s">
        <v>93</v>
      </c>
      <c r="D9246" s="29">
        <v>46502</v>
      </c>
      <c r="E9246">
        <v>0</v>
      </c>
      <c r="F9246">
        <v>0</v>
      </c>
      <c r="G9246">
        <v>0</v>
      </c>
      <c r="H9246">
        <v>0</v>
      </c>
      <c r="L9246">
        <v>124.675843</v>
      </c>
      <c r="R9246">
        <v>129.66287600000001</v>
      </c>
      <c r="S9246" t="s">
        <v>90</v>
      </c>
      <c r="T9246" s="297">
        <v>46311.754166666666</v>
      </c>
    </row>
    <row r="9247" spans="1:20" x14ac:dyDescent="0.35">
      <c r="A9247" t="s">
        <v>126</v>
      </c>
      <c r="B9247" t="s">
        <v>127</v>
      </c>
      <c r="C9247" t="s">
        <v>93</v>
      </c>
      <c r="D9247" s="29">
        <v>46503</v>
      </c>
      <c r="E9247">
        <v>0</v>
      </c>
      <c r="F9247">
        <v>0</v>
      </c>
      <c r="G9247">
        <v>0</v>
      </c>
      <c r="H9247">
        <v>0</v>
      </c>
      <c r="L9247">
        <v>124.675843</v>
      </c>
      <c r="R9247">
        <v>129.66287600000001</v>
      </c>
      <c r="S9247" t="s">
        <v>90</v>
      </c>
      <c r="T9247" s="297">
        <v>46311.754166666666</v>
      </c>
    </row>
    <row r="9248" spans="1:20" x14ac:dyDescent="0.35">
      <c r="A9248" t="s">
        <v>126</v>
      </c>
      <c r="B9248" t="s">
        <v>127</v>
      </c>
      <c r="C9248" t="s">
        <v>93</v>
      </c>
      <c r="D9248" s="29">
        <v>46504</v>
      </c>
      <c r="E9248">
        <v>0</v>
      </c>
      <c r="F9248">
        <v>0</v>
      </c>
      <c r="G9248">
        <v>0</v>
      </c>
      <c r="H9248">
        <v>0</v>
      </c>
      <c r="L9248">
        <v>124.675843</v>
      </c>
      <c r="R9248">
        <v>129.66287600000001</v>
      </c>
      <c r="S9248" t="s">
        <v>90</v>
      </c>
      <c r="T9248" s="297">
        <v>46311.754166666666</v>
      </c>
    </row>
    <row r="9249" spans="1:20" x14ac:dyDescent="0.35">
      <c r="A9249" t="s">
        <v>126</v>
      </c>
      <c r="B9249" t="s">
        <v>127</v>
      </c>
      <c r="C9249" t="s">
        <v>93</v>
      </c>
      <c r="D9249" s="29">
        <v>46505</v>
      </c>
      <c r="E9249">
        <v>0</v>
      </c>
      <c r="F9249">
        <v>0</v>
      </c>
      <c r="G9249">
        <v>0</v>
      </c>
      <c r="H9249">
        <v>0</v>
      </c>
      <c r="L9249">
        <v>124.675843</v>
      </c>
      <c r="R9249">
        <v>129.66287600000001</v>
      </c>
      <c r="S9249" t="s">
        <v>90</v>
      </c>
      <c r="T9249" s="297">
        <v>46311.754166666666</v>
      </c>
    </row>
    <row r="9250" spans="1:20" x14ac:dyDescent="0.35">
      <c r="A9250" t="s">
        <v>126</v>
      </c>
      <c r="B9250" t="s">
        <v>127</v>
      </c>
      <c r="C9250" t="s">
        <v>93</v>
      </c>
      <c r="D9250" s="29">
        <v>46506</v>
      </c>
      <c r="E9250">
        <v>0</v>
      </c>
      <c r="F9250">
        <v>0</v>
      </c>
      <c r="G9250">
        <v>0</v>
      </c>
      <c r="H9250">
        <v>0</v>
      </c>
      <c r="L9250">
        <v>124.675843</v>
      </c>
      <c r="R9250">
        <v>129.66287600000001</v>
      </c>
      <c r="S9250" t="s">
        <v>90</v>
      </c>
      <c r="T9250" s="297">
        <v>46311.754166666666</v>
      </c>
    </row>
    <row r="9251" spans="1:20" x14ac:dyDescent="0.35">
      <c r="A9251" t="s">
        <v>126</v>
      </c>
      <c r="B9251" t="s">
        <v>127</v>
      </c>
      <c r="C9251" t="s">
        <v>93</v>
      </c>
      <c r="D9251" s="29">
        <v>46507</v>
      </c>
      <c r="E9251">
        <v>0</v>
      </c>
      <c r="F9251">
        <v>0</v>
      </c>
      <c r="G9251">
        <v>0</v>
      </c>
      <c r="H9251">
        <v>0</v>
      </c>
      <c r="L9251">
        <v>124.675843</v>
      </c>
      <c r="R9251">
        <v>129.66287600000001</v>
      </c>
      <c r="S9251" t="s">
        <v>90</v>
      </c>
      <c r="T9251" s="297">
        <v>46311.754166666666</v>
      </c>
    </row>
    <row r="9252" spans="1:20" x14ac:dyDescent="0.35">
      <c r="A9252" t="s">
        <v>126</v>
      </c>
      <c r="B9252" t="s">
        <v>127</v>
      </c>
      <c r="C9252" t="s">
        <v>93</v>
      </c>
      <c r="D9252" s="29">
        <v>46508</v>
      </c>
      <c r="E9252">
        <v>0</v>
      </c>
      <c r="F9252">
        <v>0</v>
      </c>
      <c r="G9252">
        <v>0</v>
      </c>
      <c r="H9252">
        <v>0</v>
      </c>
      <c r="L9252">
        <v>124.675843</v>
      </c>
      <c r="R9252">
        <v>129.66287600000001</v>
      </c>
      <c r="S9252" t="s">
        <v>90</v>
      </c>
      <c r="T9252" s="297">
        <v>46311.754166666666</v>
      </c>
    </row>
    <row r="9253" spans="1:20" x14ac:dyDescent="0.35">
      <c r="A9253" t="s">
        <v>126</v>
      </c>
      <c r="B9253" t="s">
        <v>127</v>
      </c>
      <c r="C9253" t="s">
        <v>93</v>
      </c>
      <c r="D9253" s="29">
        <v>46509</v>
      </c>
      <c r="E9253">
        <v>0</v>
      </c>
      <c r="F9253">
        <v>0</v>
      </c>
      <c r="G9253">
        <v>0</v>
      </c>
      <c r="H9253">
        <v>0</v>
      </c>
      <c r="L9253">
        <v>124.675843</v>
      </c>
      <c r="R9253">
        <v>129.66287600000001</v>
      </c>
      <c r="S9253" t="s">
        <v>90</v>
      </c>
      <c r="T9253" s="297">
        <v>46311.754166666666</v>
      </c>
    </row>
    <row r="9254" spans="1:20" x14ac:dyDescent="0.35">
      <c r="A9254" t="s">
        <v>126</v>
      </c>
      <c r="B9254" t="s">
        <v>127</v>
      </c>
      <c r="C9254" t="s">
        <v>93</v>
      </c>
      <c r="D9254" s="29">
        <v>46510</v>
      </c>
      <c r="E9254">
        <v>0</v>
      </c>
      <c r="F9254">
        <v>0</v>
      </c>
      <c r="G9254">
        <v>0</v>
      </c>
      <c r="H9254">
        <v>0</v>
      </c>
      <c r="L9254">
        <v>124.675843</v>
      </c>
      <c r="R9254">
        <v>129.66287600000001</v>
      </c>
      <c r="S9254" t="s">
        <v>90</v>
      </c>
      <c r="T9254" s="297">
        <v>46311.754166666666</v>
      </c>
    </row>
    <row r="9255" spans="1:20" x14ac:dyDescent="0.35">
      <c r="A9255" t="s">
        <v>126</v>
      </c>
      <c r="B9255" t="s">
        <v>127</v>
      </c>
      <c r="C9255" t="s">
        <v>93</v>
      </c>
      <c r="D9255" s="29">
        <v>46511</v>
      </c>
      <c r="E9255">
        <v>0</v>
      </c>
      <c r="F9255">
        <v>0</v>
      </c>
      <c r="G9255">
        <v>0</v>
      </c>
      <c r="H9255">
        <v>0</v>
      </c>
      <c r="L9255">
        <v>124.675843</v>
      </c>
      <c r="R9255">
        <v>129.66287600000001</v>
      </c>
      <c r="S9255" t="s">
        <v>90</v>
      </c>
      <c r="T9255" s="297">
        <v>46311.754166666666</v>
      </c>
    </row>
    <row r="9256" spans="1:20" x14ac:dyDescent="0.35">
      <c r="A9256" t="s">
        <v>126</v>
      </c>
      <c r="B9256" t="s">
        <v>127</v>
      </c>
      <c r="C9256" t="s">
        <v>93</v>
      </c>
      <c r="D9256" s="29">
        <v>46512</v>
      </c>
      <c r="E9256">
        <v>0</v>
      </c>
      <c r="F9256">
        <v>0</v>
      </c>
      <c r="G9256">
        <v>0</v>
      </c>
      <c r="H9256">
        <v>0</v>
      </c>
      <c r="L9256">
        <v>124.675843</v>
      </c>
      <c r="R9256">
        <v>129.66287600000001</v>
      </c>
      <c r="S9256" t="s">
        <v>90</v>
      </c>
      <c r="T9256" s="297">
        <v>46311.754166666666</v>
      </c>
    </row>
    <row r="9257" spans="1:20" x14ac:dyDescent="0.35">
      <c r="A9257" t="s">
        <v>126</v>
      </c>
      <c r="B9257" t="s">
        <v>127</v>
      </c>
      <c r="C9257" t="s">
        <v>93</v>
      </c>
      <c r="D9257" s="29">
        <v>46513</v>
      </c>
      <c r="E9257">
        <v>0</v>
      </c>
      <c r="F9257">
        <v>0</v>
      </c>
      <c r="G9257">
        <v>0</v>
      </c>
      <c r="H9257">
        <v>0</v>
      </c>
      <c r="L9257">
        <v>124.675843</v>
      </c>
      <c r="R9257">
        <v>129.66287600000001</v>
      </c>
      <c r="S9257" t="s">
        <v>90</v>
      </c>
      <c r="T9257" s="297">
        <v>46311.754166666666</v>
      </c>
    </row>
    <row r="9258" spans="1:20" x14ac:dyDescent="0.35">
      <c r="A9258" t="s">
        <v>126</v>
      </c>
      <c r="B9258" t="s">
        <v>127</v>
      </c>
      <c r="C9258" t="s">
        <v>93</v>
      </c>
      <c r="D9258" s="29">
        <v>46514</v>
      </c>
      <c r="E9258">
        <v>0</v>
      </c>
      <c r="F9258">
        <v>0</v>
      </c>
      <c r="G9258">
        <v>0</v>
      </c>
      <c r="H9258">
        <v>0</v>
      </c>
      <c r="L9258">
        <v>124.675843</v>
      </c>
      <c r="R9258">
        <v>129.66287600000001</v>
      </c>
      <c r="S9258" t="s">
        <v>90</v>
      </c>
      <c r="T9258" s="297">
        <v>46311.754166666666</v>
      </c>
    </row>
    <row r="9259" spans="1:20" x14ac:dyDescent="0.35">
      <c r="A9259" t="s">
        <v>126</v>
      </c>
      <c r="B9259" t="s">
        <v>127</v>
      </c>
      <c r="C9259" t="s">
        <v>93</v>
      </c>
      <c r="D9259" s="29">
        <v>46515</v>
      </c>
      <c r="E9259">
        <v>0</v>
      </c>
      <c r="F9259">
        <v>0</v>
      </c>
      <c r="G9259">
        <v>0</v>
      </c>
      <c r="H9259">
        <v>0</v>
      </c>
      <c r="L9259">
        <v>124.675843</v>
      </c>
      <c r="R9259">
        <v>129.66287600000001</v>
      </c>
      <c r="S9259" t="s">
        <v>90</v>
      </c>
      <c r="T9259" s="297">
        <v>46311.754166666666</v>
      </c>
    </row>
    <row r="9260" spans="1:20" x14ac:dyDescent="0.35">
      <c r="A9260" t="s">
        <v>126</v>
      </c>
      <c r="B9260" t="s">
        <v>127</v>
      </c>
      <c r="C9260" t="s">
        <v>93</v>
      </c>
      <c r="D9260" s="29">
        <v>46516</v>
      </c>
      <c r="E9260">
        <v>0</v>
      </c>
      <c r="F9260">
        <v>0</v>
      </c>
      <c r="G9260">
        <v>0</v>
      </c>
      <c r="H9260">
        <v>0</v>
      </c>
      <c r="L9260">
        <v>124.675843</v>
      </c>
      <c r="R9260">
        <v>129.66287600000001</v>
      </c>
      <c r="S9260" t="s">
        <v>90</v>
      </c>
      <c r="T9260" s="297">
        <v>46311.754166666666</v>
      </c>
    </row>
    <row r="9261" spans="1:20" x14ac:dyDescent="0.35">
      <c r="A9261" t="s">
        <v>126</v>
      </c>
      <c r="B9261" t="s">
        <v>127</v>
      </c>
      <c r="C9261" t="s">
        <v>93</v>
      </c>
      <c r="D9261" s="29">
        <v>46517</v>
      </c>
      <c r="E9261">
        <v>0</v>
      </c>
      <c r="F9261">
        <v>0</v>
      </c>
      <c r="G9261">
        <v>0</v>
      </c>
      <c r="H9261">
        <v>0</v>
      </c>
      <c r="L9261">
        <v>124.675843</v>
      </c>
      <c r="R9261">
        <v>129.66287600000001</v>
      </c>
      <c r="S9261" t="s">
        <v>90</v>
      </c>
      <c r="T9261" s="297">
        <v>46311.754166666666</v>
      </c>
    </row>
    <row r="9262" spans="1:20" x14ac:dyDescent="0.35">
      <c r="A9262" t="s">
        <v>126</v>
      </c>
      <c r="B9262" t="s">
        <v>127</v>
      </c>
      <c r="C9262" t="s">
        <v>93</v>
      </c>
      <c r="D9262" s="29">
        <v>46518</v>
      </c>
      <c r="E9262">
        <v>0</v>
      </c>
      <c r="F9262">
        <v>0</v>
      </c>
      <c r="G9262">
        <v>0</v>
      </c>
      <c r="H9262">
        <v>0</v>
      </c>
      <c r="L9262">
        <v>124.675843</v>
      </c>
      <c r="R9262">
        <v>129.66287600000001</v>
      </c>
      <c r="S9262" t="s">
        <v>90</v>
      </c>
      <c r="T9262" s="297">
        <v>46311.754166666666</v>
      </c>
    </row>
    <row r="9263" spans="1:20" x14ac:dyDescent="0.35">
      <c r="A9263" t="s">
        <v>126</v>
      </c>
      <c r="B9263" t="s">
        <v>127</v>
      </c>
      <c r="C9263" t="s">
        <v>93</v>
      </c>
      <c r="D9263" s="29">
        <v>46519</v>
      </c>
      <c r="E9263">
        <v>0</v>
      </c>
      <c r="F9263">
        <v>0</v>
      </c>
      <c r="G9263">
        <v>0</v>
      </c>
      <c r="H9263">
        <v>0</v>
      </c>
      <c r="L9263">
        <v>124.675843</v>
      </c>
      <c r="R9263">
        <v>129.66287600000001</v>
      </c>
      <c r="S9263" t="s">
        <v>90</v>
      </c>
      <c r="T9263" s="297">
        <v>46311.754166666666</v>
      </c>
    </row>
    <row r="9264" spans="1:20" x14ac:dyDescent="0.35">
      <c r="A9264" t="s">
        <v>126</v>
      </c>
      <c r="B9264" t="s">
        <v>127</v>
      </c>
      <c r="C9264" t="s">
        <v>93</v>
      </c>
      <c r="D9264" s="29">
        <v>46520</v>
      </c>
      <c r="E9264">
        <v>0</v>
      </c>
      <c r="F9264">
        <v>0</v>
      </c>
      <c r="G9264">
        <v>0</v>
      </c>
      <c r="H9264">
        <v>0</v>
      </c>
      <c r="L9264">
        <v>124.675843</v>
      </c>
      <c r="R9264">
        <v>129.66287600000001</v>
      </c>
      <c r="S9264" t="s">
        <v>90</v>
      </c>
      <c r="T9264" s="297">
        <v>46311.754166666666</v>
      </c>
    </row>
    <row r="9265" spans="1:20" x14ac:dyDescent="0.35">
      <c r="A9265" t="s">
        <v>126</v>
      </c>
      <c r="B9265" t="s">
        <v>127</v>
      </c>
      <c r="C9265" t="s">
        <v>93</v>
      </c>
      <c r="D9265" s="29">
        <v>46521</v>
      </c>
      <c r="E9265">
        <v>0</v>
      </c>
      <c r="F9265">
        <v>0</v>
      </c>
      <c r="G9265">
        <v>0</v>
      </c>
      <c r="H9265">
        <v>0</v>
      </c>
      <c r="L9265">
        <v>124.675843</v>
      </c>
      <c r="R9265">
        <v>129.66287600000001</v>
      </c>
      <c r="S9265" t="s">
        <v>90</v>
      </c>
      <c r="T9265" s="297">
        <v>46311.754166666666</v>
      </c>
    </row>
    <row r="9266" spans="1:20" x14ac:dyDescent="0.35">
      <c r="A9266" t="s">
        <v>126</v>
      </c>
      <c r="B9266" t="s">
        <v>127</v>
      </c>
      <c r="C9266" t="s">
        <v>93</v>
      </c>
      <c r="D9266" s="29">
        <v>46522</v>
      </c>
      <c r="E9266">
        <v>0</v>
      </c>
      <c r="F9266">
        <v>0</v>
      </c>
      <c r="G9266">
        <v>0</v>
      </c>
      <c r="H9266">
        <v>0</v>
      </c>
      <c r="L9266">
        <v>124.675843</v>
      </c>
      <c r="R9266">
        <v>129.66287600000001</v>
      </c>
      <c r="S9266" t="s">
        <v>90</v>
      </c>
      <c r="T9266" s="297">
        <v>46311.754166666666</v>
      </c>
    </row>
    <row r="9267" spans="1:20" x14ac:dyDescent="0.35">
      <c r="A9267" t="s">
        <v>126</v>
      </c>
      <c r="B9267" t="s">
        <v>127</v>
      </c>
      <c r="C9267" t="s">
        <v>93</v>
      </c>
      <c r="D9267" s="29">
        <v>46523</v>
      </c>
      <c r="E9267">
        <v>0</v>
      </c>
      <c r="F9267">
        <v>0</v>
      </c>
      <c r="G9267">
        <v>0</v>
      </c>
      <c r="H9267">
        <v>0</v>
      </c>
      <c r="L9267">
        <v>124.675843</v>
      </c>
      <c r="R9267">
        <v>129.66287600000001</v>
      </c>
      <c r="S9267" t="s">
        <v>90</v>
      </c>
      <c r="T9267" s="297">
        <v>46311.754166666666</v>
      </c>
    </row>
    <row r="9268" spans="1:20" x14ac:dyDescent="0.35">
      <c r="A9268" t="s">
        <v>126</v>
      </c>
      <c r="B9268" t="s">
        <v>127</v>
      </c>
      <c r="C9268" t="s">
        <v>93</v>
      </c>
      <c r="D9268" s="29">
        <v>46524</v>
      </c>
      <c r="E9268">
        <v>0</v>
      </c>
      <c r="F9268">
        <v>0</v>
      </c>
      <c r="G9268">
        <v>0</v>
      </c>
      <c r="H9268">
        <v>0</v>
      </c>
      <c r="L9268">
        <v>124.675843</v>
      </c>
      <c r="R9268">
        <v>129.66287600000001</v>
      </c>
      <c r="S9268" t="s">
        <v>90</v>
      </c>
      <c r="T9268" s="297">
        <v>46311.754166666666</v>
      </c>
    </row>
    <row r="9269" spans="1:20" x14ac:dyDescent="0.35">
      <c r="A9269" t="s">
        <v>126</v>
      </c>
      <c r="B9269" t="s">
        <v>127</v>
      </c>
      <c r="C9269" t="s">
        <v>93</v>
      </c>
      <c r="D9269" s="29">
        <v>46525</v>
      </c>
      <c r="E9269">
        <v>0</v>
      </c>
      <c r="F9269">
        <v>0</v>
      </c>
      <c r="G9269">
        <v>0</v>
      </c>
      <c r="H9269">
        <v>0</v>
      </c>
      <c r="L9269">
        <v>124.675843</v>
      </c>
      <c r="R9269">
        <v>129.66287600000001</v>
      </c>
      <c r="S9269" t="s">
        <v>90</v>
      </c>
      <c r="T9269" s="297">
        <v>46311.754166666666</v>
      </c>
    </row>
    <row r="9270" spans="1:20" x14ac:dyDescent="0.35">
      <c r="A9270" t="s">
        <v>126</v>
      </c>
      <c r="B9270" t="s">
        <v>127</v>
      </c>
      <c r="C9270" t="s">
        <v>93</v>
      </c>
      <c r="D9270" s="29">
        <v>46526</v>
      </c>
      <c r="E9270">
        <v>0</v>
      </c>
      <c r="F9270">
        <v>0</v>
      </c>
      <c r="G9270">
        <v>0</v>
      </c>
      <c r="H9270">
        <v>0</v>
      </c>
      <c r="L9270">
        <v>124.675843</v>
      </c>
      <c r="R9270">
        <v>129.66287600000001</v>
      </c>
      <c r="S9270" t="s">
        <v>90</v>
      </c>
      <c r="T9270" s="297">
        <v>46311.754166666666</v>
      </c>
    </row>
    <row r="9271" spans="1:20" x14ac:dyDescent="0.35">
      <c r="A9271" t="s">
        <v>126</v>
      </c>
      <c r="B9271" t="s">
        <v>127</v>
      </c>
      <c r="C9271" t="s">
        <v>93</v>
      </c>
      <c r="D9271" s="29">
        <v>46527</v>
      </c>
      <c r="E9271">
        <v>0</v>
      </c>
      <c r="F9271">
        <v>0</v>
      </c>
      <c r="G9271">
        <v>0</v>
      </c>
      <c r="H9271">
        <v>0</v>
      </c>
      <c r="L9271">
        <v>124.675843</v>
      </c>
      <c r="R9271">
        <v>129.66287600000001</v>
      </c>
      <c r="S9271" t="s">
        <v>90</v>
      </c>
      <c r="T9271" s="297">
        <v>46311.754166666666</v>
      </c>
    </row>
    <row r="9272" spans="1:20" x14ac:dyDescent="0.35">
      <c r="A9272" t="s">
        <v>126</v>
      </c>
      <c r="B9272" t="s">
        <v>127</v>
      </c>
      <c r="C9272" t="s">
        <v>93</v>
      </c>
      <c r="D9272" s="29">
        <v>46528</v>
      </c>
      <c r="E9272">
        <v>0</v>
      </c>
      <c r="F9272">
        <v>0</v>
      </c>
      <c r="G9272">
        <v>0</v>
      </c>
      <c r="H9272">
        <v>0</v>
      </c>
      <c r="L9272">
        <v>124.675843</v>
      </c>
      <c r="R9272">
        <v>129.66287600000001</v>
      </c>
      <c r="S9272" t="s">
        <v>90</v>
      </c>
      <c r="T9272" s="297">
        <v>46311.754166666666</v>
      </c>
    </row>
    <row r="9273" spans="1:20" x14ac:dyDescent="0.35">
      <c r="A9273" t="s">
        <v>126</v>
      </c>
      <c r="B9273" t="s">
        <v>127</v>
      </c>
      <c r="C9273" t="s">
        <v>93</v>
      </c>
      <c r="D9273" s="29">
        <v>46529</v>
      </c>
      <c r="E9273">
        <v>0</v>
      </c>
      <c r="F9273">
        <v>0</v>
      </c>
      <c r="G9273">
        <v>0</v>
      </c>
      <c r="H9273">
        <v>0</v>
      </c>
      <c r="L9273">
        <v>124.675843</v>
      </c>
      <c r="R9273">
        <v>129.66287600000001</v>
      </c>
      <c r="S9273" t="s">
        <v>90</v>
      </c>
      <c r="T9273" s="297">
        <v>46311.754166666666</v>
      </c>
    </row>
    <row r="9274" spans="1:20" x14ac:dyDescent="0.35">
      <c r="A9274" t="s">
        <v>126</v>
      </c>
      <c r="B9274" t="s">
        <v>127</v>
      </c>
      <c r="C9274" t="s">
        <v>93</v>
      </c>
      <c r="D9274" s="29">
        <v>46530</v>
      </c>
      <c r="E9274">
        <v>0</v>
      </c>
      <c r="F9274">
        <v>0</v>
      </c>
      <c r="G9274">
        <v>0</v>
      </c>
      <c r="H9274">
        <v>0</v>
      </c>
      <c r="L9274">
        <v>124.675843</v>
      </c>
      <c r="R9274">
        <v>129.66287600000001</v>
      </c>
      <c r="S9274" t="s">
        <v>90</v>
      </c>
      <c r="T9274" s="297">
        <v>46311.754166666666</v>
      </c>
    </row>
    <row r="9275" spans="1:20" x14ac:dyDescent="0.35">
      <c r="A9275" t="s">
        <v>126</v>
      </c>
      <c r="B9275" t="s">
        <v>127</v>
      </c>
      <c r="C9275" t="s">
        <v>93</v>
      </c>
      <c r="D9275" s="29">
        <v>46531</v>
      </c>
      <c r="E9275">
        <v>0</v>
      </c>
      <c r="F9275">
        <v>0</v>
      </c>
      <c r="G9275">
        <v>0</v>
      </c>
      <c r="H9275">
        <v>0</v>
      </c>
      <c r="L9275">
        <v>124.675843</v>
      </c>
      <c r="R9275">
        <v>129.66287600000001</v>
      </c>
      <c r="S9275" t="s">
        <v>90</v>
      </c>
      <c r="T9275" s="297">
        <v>46311.754166666666</v>
      </c>
    </row>
    <row r="9276" spans="1:20" x14ac:dyDescent="0.35">
      <c r="A9276" t="s">
        <v>126</v>
      </c>
      <c r="B9276" t="s">
        <v>127</v>
      </c>
      <c r="C9276" t="s">
        <v>93</v>
      </c>
      <c r="D9276" s="29">
        <v>46532</v>
      </c>
      <c r="E9276">
        <v>0</v>
      </c>
      <c r="F9276">
        <v>0</v>
      </c>
      <c r="G9276">
        <v>0</v>
      </c>
      <c r="H9276">
        <v>0</v>
      </c>
      <c r="L9276">
        <v>124.675843</v>
      </c>
      <c r="R9276">
        <v>129.66287600000001</v>
      </c>
      <c r="S9276" t="s">
        <v>90</v>
      </c>
      <c r="T9276" s="297">
        <v>46311.754166666666</v>
      </c>
    </row>
    <row r="9277" spans="1:20" x14ac:dyDescent="0.35">
      <c r="A9277" t="s">
        <v>126</v>
      </c>
      <c r="B9277" t="s">
        <v>127</v>
      </c>
      <c r="C9277" t="s">
        <v>93</v>
      </c>
      <c r="D9277" s="29">
        <v>46533</v>
      </c>
      <c r="E9277">
        <v>0</v>
      </c>
      <c r="F9277">
        <v>0</v>
      </c>
      <c r="G9277">
        <v>0</v>
      </c>
      <c r="H9277">
        <v>0</v>
      </c>
      <c r="L9277">
        <v>124.675843</v>
      </c>
      <c r="R9277">
        <v>129.66287600000001</v>
      </c>
      <c r="S9277" t="s">
        <v>90</v>
      </c>
      <c r="T9277" s="297">
        <v>46311.754166666666</v>
      </c>
    </row>
    <row r="9278" spans="1:20" x14ac:dyDescent="0.35">
      <c r="A9278" t="s">
        <v>126</v>
      </c>
      <c r="B9278" t="s">
        <v>127</v>
      </c>
      <c r="C9278" t="s">
        <v>93</v>
      </c>
      <c r="D9278" s="29">
        <v>46534</v>
      </c>
      <c r="E9278">
        <v>0</v>
      </c>
      <c r="F9278">
        <v>0</v>
      </c>
      <c r="G9278">
        <v>0</v>
      </c>
      <c r="H9278">
        <v>0</v>
      </c>
      <c r="L9278">
        <v>124.675843</v>
      </c>
      <c r="R9278">
        <v>129.66287600000001</v>
      </c>
      <c r="S9278" t="s">
        <v>90</v>
      </c>
      <c r="T9278" s="297">
        <v>46311.754166666666</v>
      </c>
    </row>
    <row r="9279" spans="1:20" x14ac:dyDescent="0.35">
      <c r="A9279" t="s">
        <v>126</v>
      </c>
      <c r="B9279" t="s">
        <v>127</v>
      </c>
      <c r="C9279" t="s">
        <v>93</v>
      </c>
      <c r="D9279" s="29">
        <v>46535</v>
      </c>
      <c r="E9279">
        <v>0</v>
      </c>
      <c r="F9279">
        <v>0</v>
      </c>
      <c r="G9279">
        <v>0</v>
      </c>
      <c r="H9279">
        <v>0</v>
      </c>
      <c r="L9279">
        <v>124.675843</v>
      </c>
      <c r="R9279">
        <v>129.66287600000001</v>
      </c>
      <c r="S9279" t="s">
        <v>90</v>
      </c>
      <c r="T9279" s="297">
        <v>46311.754166666666</v>
      </c>
    </row>
    <row r="9280" spans="1:20" x14ac:dyDescent="0.35">
      <c r="A9280" t="s">
        <v>126</v>
      </c>
      <c r="B9280" t="s">
        <v>127</v>
      </c>
      <c r="C9280" t="s">
        <v>93</v>
      </c>
      <c r="D9280" s="29">
        <v>46536</v>
      </c>
      <c r="E9280">
        <v>0</v>
      </c>
      <c r="F9280">
        <v>0</v>
      </c>
      <c r="G9280">
        <v>0</v>
      </c>
      <c r="H9280">
        <v>0</v>
      </c>
      <c r="L9280">
        <v>124.675843</v>
      </c>
      <c r="R9280">
        <v>129.66287600000001</v>
      </c>
      <c r="S9280" t="s">
        <v>90</v>
      </c>
      <c r="T9280" s="297">
        <v>46311.754166666666</v>
      </c>
    </row>
    <row r="9281" spans="1:20" x14ac:dyDescent="0.35">
      <c r="A9281" t="s">
        <v>126</v>
      </c>
      <c r="B9281" t="s">
        <v>127</v>
      </c>
      <c r="C9281" t="s">
        <v>93</v>
      </c>
      <c r="D9281" s="29">
        <v>46537</v>
      </c>
      <c r="E9281">
        <v>0</v>
      </c>
      <c r="F9281">
        <v>0</v>
      </c>
      <c r="G9281">
        <v>0</v>
      </c>
      <c r="H9281">
        <v>0</v>
      </c>
      <c r="L9281">
        <v>124.675843</v>
      </c>
      <c r="R9281">
        <v>129.66287600000001</v>
      </c>
      <c r="S9281" t="s">
        <v>90</v>
      </c>
      <c r="T9281" s="297">
        <v>46311.754166666666</v>
      </c>
    </row>
    <row r="9282" spans="1:20" x14ac:dyDescent="0.35">
      <c r="A9282" t="s">
        <v>126</v>
      </c>
      <c r="B9282" t="s">
        <v>127</v>
      </c>
      <c r="C9282" t="s">
        <v>93</v>
      </c>
      <c r="D9282" s="29">
        <v>46538</v>
      </c>
      <c r="E9282">
        <v>0</v>
      </c>
      <c r="F9282">
        <v>0</v>
      </c>
      <c r="G9282">
        <v>0</v>
      </c>
      <c r="H9282">
        <v>0</v>
      </c>
      <c r="L9282">
        <v>124.675843</v>
      </c>
      <c r="R9282">
        <v>129.66287600000001</v>
      </c>
      <c r="S9282" t="s">
        <v>90</v>
      </c>
      <c r="T9282" s="297">
        <v>46311.754166666666</v>
      </c>
    </row>
    <row r="9283" spans="1:20" x14ac:dyDescent="0.35">
      <c r="A9283" t="s">
        <v>126</v>
      </c>
      <c r="B9283" t="s">
        <v>127</v>
      </c>
      <c r="C9283" t="s">
        <v>93</v>
      </c>
      <c r="D9283" s="29">
        <v>46539</v>
      </c>
      <c r="E9283">
        <v>0</v>
      </c>
      <c r="F9283">
        <v>0</v>
      </c>
      <c r="G9283">
        <v>0</v>
      </c>
      <c r="H9283">
        <v>0</v>
      </c>
      <c r="L9283">
        <v>124.675843</v>
      </c>
      <c r="R9283">
        <v>129.66287600000001</v>
      </c>
      <c r="S9283" t="s">
        <v>90</v>
      </c>
      <c r="T9283" s="297">
        <v>46311.754166666666</v>
      </c>
    </row>
    <row r="9284" spans="1:20" x14ac:dyDescent="0.35">
      <c r="A9284" t="s">
        <v>126</v>
      </c>
      <c r="B9284" t="s">
        <v>127</v>
      </c>
      <c r="C9284" t="s">
        <v>93</v>
      </c>
      <c r="D9284" s="29">
        <v>46540</v>
      </c>
      <c r="E9284">
        <v>0</v>
      </c>
      <c r="F9284">
        <v>0</v>
      </c>
      <c r="G9284">
        <v>0</v>
      </c>
      <c r="H9284">
        <v>0</v>
      </c>
      <c r="L9284">
        <v>124.675843</v>
      </c>
      <c r="R9284">
        <v>129.66287600000001</v>
      </c>
      <c r="S9284" t="s">
        <v>90</v>
      </c>
      <c r="T9284" s="297">
        <v>46311.754166666666</v>
      </c>
    </row>
    <row r="9285" spans="1:20" x14ac:dyDescent="0.35">
      <c r="A9285" t="s">
        <v>126</v>
      </c>
      <c r="B9285" t="s">
        <v>127</v>
      </c>
      <c r="C9285" t="s">
        <v>93</v>
      </c>
      <c r="D9285" s="29">
        <v>46541</v>
      </c>
      <c r="E9285">
        <v>0</v>
      </c>
      <c r="F9285">
        <v>0</v>
      </c>
      <c r="G9285">
        <v>0</v>
      </c>
      <c r="H9285">
        <v>0</v>
      </c>
      <c r="L9285">
        <v>124.675843</v>
      </c>
      <c r="R9285">
        <v>129.66287600000001</v>
      </c>
      <c r="S9285" t="s">
        <v>90</v>
      </c>
      <c r="T9285" s="297">
        <v>46311.754166666666</v>
      </c>
    </row>
    <row r="9286" spans="1:20" x14ac:dyDescent="0.35">
      <c r="A9286" t="s">
        <v>126</v>
      </c>
      <c r="B9286" t="s">
        <v>127</v>
      </c>
      <c r="C9286" t="s">
        <v>93</v>
      </c>
      <c r="D9286" s="29">
        <v>46542</v>
      </c>
      <c r="E9286">
        <v>0</v>
      </c>
      <c r="F9286">
        <v>0</v>
      </c>
      <c r="G9286">
        <v>0</v>
      </c>
      <c r="H9286">
        <v>0</v>
      </c>
      <c r="L9286">
        <v>124.675843</v>
      </c>
      <c r="R9286">
        <v>129.66287600000001</v>
      </c>
      <c r="S9286" t="s">
        <v>90</v>
      </c>
      <c r="T9286" s="297">
        <v>46311.754166666666</v>
      </c>
    </row>
    <row r="9287" spans="1:20" x14ac:dyDescent="0.35">
      <c r="A9287" t="s">
        <v>126</v>
      </c>
      <c r="B9287" t="s">
        <v>127</v>
      </c>
      <c r="C9287" t="s">
        <v>93</v>
      </c>
      <c r="D9287" s="29">
        <v>46543</v>
      </c>
      <c r="E9287">
        <v>0</v>
      </c>
      <c r="F9287">
        <v>0</v>
      </c>
      <c r="G9287">
        <v>0</v>
      </c>
      <c r="H9287">
        <v>0</v>
      </c>
      <c r="L9287">
        <v>124.675843</v>
      </c>
      <c r="R9287">
        <v>129.66287600000001</v>
      </c>
      <c r="S9287" t="s">
        <v>90</v>
      </c>
      <c r="T9287" s="297">
        <v>46311.754166666666</v>
      </c>
    </row>
    <row r="9288" spans="1:20" x14ac:dyDescent="0.35">
      <c r="A9288" t="s">
        <v>126</v>
      </c>
      <c r="B9288" t="s">
        <v>127</v>
      </c>
      <c r="C9288" t="s">
        <v>93</v>
      </c>
      <c r="D9288" s="29">
        <v>46544</v>
      </c>
      <c r="E9288">
        <v>0</v>
      </c>
      <c r="F9288">
        <v>0</v>
      </c>
      <c r="G9288">
        <v>0</v>
      </c>
      <c r="H9288">
        <v>0</v>
      </c>
      <c r="L9288">
        <v>124.675843</v>
      </c>
      <c r="R9288">
        <v>129.66287600000001</v>
      </c>
      <c r="S9288" t="s">
        <v>90</v>
      </c>
      <c r="T9288" s="297">
        <v>46311.754166666666</v>
      </c>
    </row>
    <row r="9289" spans="1:20" x14ac:dyDescent="0.35">
      <c r="A9289" t="s">
        <v>126</v>
      </c>
      <c r="B9289" t="s">
        <v>127</v>
      </c>
      <c r="C9289" t="s">
        <v>93</v>
      </c>
      <c r="D9289" s="29">
        <v>46545</v>
      </c>
      <c r="E9289">
        <v>0</v>
      </c>
      <c r="F9289">
        <v>0</v>
      </c>
      <c r="G9289">
        <v>0</v>
      </c>
      <c r="H9289">
        <v>0</v>
      </c>
      <c r="L9289">
        <v>124.675843</v>
      </c>
      <c r="R9289">
        <v>129.66287600000001</v>
      </c>
      <c r="S9289" t="s">
        <v>90</v>
      </c>
      <c r="T9289" s="297">
        <v>46311.754166666666</v>
      </c>
    </row>
    <row r="9290" spans="1:20" x14ac:dyDescent="0.35">
      <c r="A9290" t="s">
        <v>126</v>
      </c>
      <c r="B9290" t="s">
        <v>127</v>
      </c>
      <c r="C9290" t="s">
        <v>93</v>
      </c>
      <c r="D9290" s="29">
        <v>46546</v>
      </c>
      <c r="E9290">
        <v>0</v>
      </c>
      <c r="F9290">
        <v>0</v>
      </c>
      <c r="G9290">
        <v>0</v>
      </c>
      <c r="H9290">
        <v>0</v>
      </c>
      <c r="L9290">
        <v>124.675843</v>
      </c>
      <c r="R9290">
        <v>129.66287600000001</v>
      </c>
      <c r="S9290" t="s">
        <v>90</v>
      </c>
      <c r="T9290" s="297">
        <v>46311.754166666666</v>
      </c>
    </row>
    <row r="9291" spans="1:20" x14ac:dyDescent="0.35">
      <c r="A9291" t="s">
        <v>126</v>
      </c>
      <c r="B9291" t="s">
        <v>127</v>
      </c>
      <c r="C9291" t="s">
        <v>93</v>
      </c>
      <c r="D9291" s="29">
        <v>46547</v>
      </c>
      <c r="E9291">
        <v>0</v>
      </c>
      <c r="F9291">
        <v>0</v>
      </c>
      <c r="G9291">
        <v>0</v>
      </c>
      <c r="H9291">
        <v>0</v>
      </c>
      <c r="L9291">
        <v>124.675843</v>
      </c>
      <c r="R9291">
        <v>129.66287600000001</v>
      </c>
      <c r="S9291" t="s">
        <v>90</v>
      </c>
      <c r="T9291" s="297">
        <v>46311.754166666666</v>
      </c>
    </row>
    <row r="9292" spans="1:20" x14ac:dyDescent="0.35">
      <c r="A9292" t="s">
        <v>126</v>
      </c>
      <c r="B9292" t="s">
        <v>127</v>
      </c>
      <c r="C9292" t="s">
        <v>93</v>
      </c>
      <c r="D9292" s="29">
        <v>46548</v>
      </c>
      <c r="E9292">
        <v>0</v>
      </c>
      <c r="F9292">
        <v>0</v>
      </c>
      <c r="G9292">
        <v>0</v>
      </c>
      <c r="H9292">
        <v>0</v>
      </c>
      <c r="L9292">
        <v>124.675843</v>
      </c>
      <c r="R9292">
        <v>129.66287600000001</v>
      </c>
      <c r="S9292" t="s">
        <v>90</v>
      </c>
      <c r="T9292" s="297">
        <v>46311.754166666666</v>
      </c>
    </row>
    <row r="9293" spans="1:20" x14ac:dyDescent="0.35">
      <c r="A9293" t="s">
        <v>126</v>
      </c>
      <c r="B9293" t="s">
        <v>127</v>
      </c>
      <c r="C9293" t="s">
        <v>93</v>
      </c>
      <c r="D9293" s="29">
        <v>46549</v>
      </c>
      <c r="E9293">
        <v>0</v>
      </c>
      <c r="F9293">
        <v>0</v>
      </c>
      <c r="G9293">
        <v>0</v>
      </c>
      <c r="H9293">
        <v>0</v>
      </c>
      <c r="L9293">
        <v>124.675843</v>
      </c>
      <c r="R9293">
        <v>129.66287600000001</v>
      </c>
      <c r="S9293" t="s">
        <v>90</v>
      </c>
      <c r="T9293" s="297">
        <v>46311.754166666666</v>
      </c>
    </row>
    <row r="9294" spans="1:20" x14ac:dyDescent="0.35">
      <c r="A9294" t="s">
        <v>126</v>
      </c>
      <c r="B9294" t="s">
        <v>127</v>
      </c>
      <c r="C9294" t="s">
        <v>93</v>
      </c>
      <c r="D9294" s="29">
        <v>46550</v>
      </c>
      <c r="E9294">
        <v>0</v>
      </c>
      <c r="F9294">
        <v>0</v>
      </c>
      <c r="G9294">
        <v>0</v>
      </c>
      <c r="H9294">
        <v>0</v>
      </c>
      <c r="L9294">
        <v>124.675843</v>
      </c>
      <c r="R9294">
        <v>129.66287600000001</v>
      </c>
      <c r="S9294" t="s">
        <v>90</v>
      </c>
      <c r="T9294" s="297">
        <v>46311.754166666666</v>
      </c>
    </row>
    <row r="9295" spans="1:20" x14ac:dyDescent="0.35">
      <c r="A9295" t="s">
        <v>126</v>
      </c>
      <c r="B9295" t="s">
        <v>127</v>
      </c>
      <c r="C9295" t="s">
        <v>93</v>
      </c>
      <c r="D9295" s="29">
        <v>46551</v>
      </c>
      <c r="E9295">
        <v>0</v>
      </c>
      <c r="F9295">
        <v>0</v>
      </c>
      <c r="G9295">
        <v>0</v>
      </c>
      <c r="H9295">
        <v>0</v>
      </c>
      <c r="L9295">
        <v>124.675843</v>
      </c>
      <c r="R9295">
        <v>129.66287600000001</v>
      </c>
      <c r="S9295" t="s">
        <v>90</v>
      </c>
      <c r="T9295" s="297">
        <v>46311.754166666666</v>
      </c>
    </row>
    <row r="9296" spans="1:20" x14ac:dyDescent="0.35">
      <c r="A9296" t="s">
        <v>126</v>
      </c>
      <c r="B9296" t="s">
        <v>127</v>
      </c>
      <c r="C9296" t="s">
        <v>93</v>
      </c>
      <c r="D9296" s="29">
        <v>46552</v>
      </c>
      <c r="E9296">
        <v>0</v>
      </c>
      <c r="F9296">
        <v>0</v>
      </c>
      <c r="G9296">
        <v>0</v>
      </c>
      <c r="H9296">
        <v>0</v>
      </c>
      <c r="L9296">
        <v>124.675843</v>
      </c>
      <c r="R9296">
        <v>129.66287600000001</v>
      </c>
      <c r="S9296" t="s">
        <v>90</v>
      </c>
      <c r="T9296" s="297">
        <v>46311.754166666666</v>
      </c>
    </row>
    <row r="9297" spans="1:20" x14ac:dyDescent="0.35">
      <c r="A9297" t="s">
        <v>126</v>
      </c>
      <c r="B9297" t="s">
        <v>127</v>
      </c>
      <c r="C9297" t="s">
        <v>93</v>
      </c>
      <c r="D9297" s="29">
        <v>46553</v>
      </c>
      <c r="E9297">
        <v>0</v>
      </c>
      <c r="F9297">
        <v>0</v>
      </c>
      <c r="G9297">
        <v>0</v>
      </c>
      <c r="H9297">
        <v>0</v>
      </c>
      <c r="L9297">
        <v>124.675843</v>
      </c>
      <c r="R9297">
        <v>129.66287600000001</v>
      </c>
      <c r="S9297" t="s">
        <v>90</v>
      </c>
      <c r="T9297" s="297">
        <v>46311.754166666666</v>
      </c>
    </row>
    <row r="9298" spans="1:20" x14ac:dyDescent="0.35">
      <c r="A9298" t="s">
        <v>126</v>
      </c>
      <c r="B9298" t="s">
        <v>127</v>
      </c>
      <c r="C9298" t="s">
        <v>93</v>
      </c>
      <c r="D9298" s="29">
        <v>46554</v>
      </c>
      <c r="E9298">
        <v>0</v>
      </c>
      <c r="F9298">
        <v>0</v>
      </c>
      <c r="G9298">
        <v>0</v>
      </c>
      <c r="H9298">
        <v>0</v>
      </c>
      <c r="L9298">
        <v>124.675843</v>
      </c>
      <c r="R9298">
        <v>129.66287600000001</v>
      </c>
      <c r="S9298" t="s">
        <v>90</v>
      </c>
      <c r="T9298" s="297">
        <v>46311.754166666666</v>
      </c>
    </row>
    <row r="9299" spans="1:20" x14ac:dyDescent="0.35">
      <c r="A9299" t="s">
        <v>126</v>
      </c>
      <c r="B9299" t="s">
        <v>127</v>
      </c>
      <c r="C9299" t="s">
        <v>93</v>
      </c>
      <c r="D9299" s="29">
        <v>46555</v>
      </c>
      <c r="E9299">
        <v>0</v>
      </c>
      <c r="F9299">
        <v>0</v>
      </c>
      <c r="G9299">
        <v>0</v>
      </c>
      <c r="H9299">
        <v>0</v>
      </c>
      <c r="L9299">
        <v>124.675843</v>
      </c>
      <c r="R9299">
        <v>129.66287600000001</v>
      </c>
      <c r="S9299" t="s">
        <v>90</v>
      </c>
      <c r="T9299" s="297">
        <v>46311.754166666666</v>
      </c>
    </row>
    <row r="9300" spans="1:20" x14ac:dyDescent="0.35">
      <c r="A9300" t="s">
        <v>126</v>
      </c>
      <c r="B9300" t="s">
        <v>127</v>
      </c>
      <c r="C9300" t="s">
        <v>93</v>
      </c>
      <c r="D9300" s="29">
        <v>46556</v>
      </c>
      <c r="E9300">
        <v>0</v>
      </c>
      <c r="F9300">
        <v>0</v>
      </c>
      <c r="G9300">
        <v>0</v>
      </c>
      <c r="H9300">
        <v>0</v>
      </c>
      <c r="L9300">
        <v>124.675843</v>
      </c>
      <c r="R9300">
        <v>129.66287600000001</v>
      </c>
      <c r="S9300" t="s">
        <v>90</v>
      </c>
      <c r="T9300" s="297">
        <v>46311.754166666666</v>
      </c>
    </row>
    <row r="9301" spans="1:20" x14ac:dyDescent="0.35">
      <c r="A9301" t="s">
        <v>126</v>
      </c>
      <c r="B9301" t="s">
        <v>127</v>
      </c>
      <c r="C9301" t="s">
        <v>93</v>
      </c>
      <c r="D9301" s="29">
        <v>46557</v>
      </c>
      <c r="E9301">
        <v>0</v>
      </c>
      <c r="F9301">
        <v>0</v>
      </c>
      <c r="G9301">
        <v>0</v>
      </c>
      <c r="H9301">
        <v>0</v>
      </c>
      <c r="L9301">
        <v>124.675843</v>
      </c>
      <c r="R9301">
        <v>129.66287600000001</v>
      </c>
      <c r="S9301" t="s">
        <v>90</v>
      </c>
      <c r="T9301" s="297">
        <v>46311.754166666666</v>
      </c>
    </row>
    <row r="9302" spans="1:20" x14ac:dyDescent="0.35">
      <c r="A9302" t="s">
        <v>126</v>
      </c>
      <c r="B9302" t="s">
        <v>127</v>
      </c>
      <c r="C9302" t="s">
        <v>93</v>
      </c>
      <c r="D9302" s="29">
        <v>46558</v>
      </c>
      <c r="E9302">
        <v>0</v>
      </c>
      <c r="F9302">
        <v>0</v>
      </c>
      <c r="G9302">
        <v>0</v>
      </c>
      <c r="H9302">
        <v>0</v>
      </c>
      <c r="L9302">
        <v>124.675843</v>
      </c>
      <c r="R9302">
        <v>129.66287600000001</v>
      </c>
      <c r="S9302" t="s">
        <v>90</v>
      </c>
      <c r="T9302" s="297">
        <v>46311.754166666666</v>
      </c>
    </row>
    <row r="9303" spans="1:20" x14ac:dyDescent="0.35">
      <c r="A9303" t="s">
        <v>126</v>
      </c>
      <c r="B9303" t="s">
        <v>127</v>
      </c>
      <c r="C9303" t="s">
        <v>93</v>
      </c>
      <c r="D9303" s="29">
        <v>46559</v>
      </c>
      <c r="E9303">
        <v>0</v>
      </c>
      <c r="F9303">
        <v>0</v>
      </c>
      <c r="G9303">
        <v>0</v>
      </c>
      <c r="H9303">
        <v>0</v>
      </c>
      <c r="L9303">
        <v>124.675843</v>
      </c>
      <c r="R9303">
        <v>129.66287600000001</v>
      </c>
      <c r="S9303" t="s">
        <v>90</v>
      </c>
      <c r="T9303" s="297">
        <v>46311.754166666666</v>
      </c>
    </row>
    <row r="9304" spans="1:20" x14ac:dyDescent="0.35">
      <c r="A9304" t="s">
        <v>126</v>
      </c>
      <c r="B9304" t="s">
        <v>127</v>
      </c>
      <c r="C9304" t="s">
        <v>93</v>
      </c>
      <c r="D9304" s="29">
        <v>46560</v>
      </c>
      <c r="E9304">
        <v>0</v>
      </c>
      <c r="F9304">
        <v>0</v>
      </c>
      <c r="G9304">
        <v>0</v>
      </c>
      <c r="H9304">
        <v>0</v>
      </c>
      <c r="L9304">
        <v>124.675843</v>
      </c>
      <c r="R9304">
        <v>129.66287600000001</v>
      </c>
      <c r="S9304" t="s">
        <v>90</v>
      </c>
      <c r="T9304" s="297">
        <v>46311.754166666666</v>
      </c>
    </row>
    <row r="9305" spans="1:20" x14ac:dyDescent="0.35">
      <c r="A9305" t="s">
        <v>126</v>
      </c>
      <c r="B9305" t="s">
        <v>127</v>
      </c>
      <c r="C9305" t="s">
        <v>93</v>
      </c>
      <c r="D9305" s="29">
        <v>46561</v>
      </c>
      <c r="E9305">
        <v>0</v>
      </c>
      <c r="F9305">
        <v>0</v>
      </c>
      <c r="G9305">
        <v>0</v>
      </c>
      <c r="H9305">
        <v>0</v>
      </c>
      <c r="L9305">
        <v>124.675843</v>
      </c>
      <c r="R9305">
        <v>129.66287600000001</v>
      </c>
      <c r="S9305" t="s">
        <v>90</v>
      </c>
      <c r="T9305" s="297">
        <v>46311.754166666666</v>
      </c>
    </row>
    <row r="9306" spans="1:20" x14ac:dyDescent="0.35">
      <c r="A9306" t="s">
        <v>126</v>
      </c>
      <c r="B9306" t="s">
        <v>127</v>
      </c>
      <c r="C9306" t="s">
        <v>93</v>
      </c>
      <c r="D9306" s="29">
        <v>46562</v>
      </c>
      <c r="E9306">
        <v>0</v>
      </c>
      <c r="F9306">
        <v>0</v>
      </c>
      <c r="G9306">
        <v>0</v>
      </c>
      <c r="H9306">
        <v>0</v>
      </c>
      <c r="L9306">
        <v>124.675843</v>
      </c>
      <c r="R9306">
        <v>129.66287600000001</v>
      </c>
      <c r="S9306" t="s">
        <v>90</v>
      </c>
      <c r="T9306" s="297">
        <v>46311.754166666666</v>
      </c>
    </row>
    <row r="9307" spans="1:20" x14ac:dyDescent="0.35">
      <c r="A9307" t="s">
        <v>126</v>
      </c>
      <c r="B9307" t="s">
        <v>127</v>
      </c>
      <c r="C9307" t="s">
        <v>93</v>
      </c>
      <c r="D9307" s="29">
        <v>46563</v>
      </c>
      <c r="E9307">
        <v>0</v>
      </c>
      <c r="F9307">
        <v>0</v>
      </c>
      <c r="G9307">
        <v>0</v>
      </c>
      <c r="H9307">
        <v>0</v>
      </c>
      <c r="L9307">
        <v>124.675843</v>
      </c>
      <c r="R9307">
        <v>129.66287600000001</v>
      </c>
      <c r="S9307" t="s">
        <v>90</v>
      </c>
      <c r="T9307" s="297">
        <v>46311.754166666666</v>
      </c>
    </row>
    <row r="9308" spans="1:20" x14ac:dyDescent="0.35">
      <c r="A9308" t="s">
        <v>126</v>
      </c>
      <c r="B9308" t="s">
        <v>127</v>
      </c>
      <c r="C9308" t="s">
        <v>93</v>
      </c>
      <c r="D9308" s="29">
        <v>46564</v>
      </c>
      <c r="E9308">
        <v>0</v>
      </c>
      <c r="F9308">
        <v>0</v>
      </c>
      <c r="G9308">
        <v>0</v>
      </c>
      <c r="H9308">
        <v>0</v>
      </c>
      <c r="L9308">
        <v>124.675843</v>
      </c>
      <c r="R9308">
        <v>129.66287600000001</v>
      </c>
      <c r="S9308" t="s">
        <v>90</v>
      </c>
      <c r="T9308" s="297">
        <v>46311.754166666666</v>
      </c>
    </row>
    <row r="9309" spans="1:20" x14ac:dyDescent="0.35">
      <c r="A9309" t="s">
        <v>126</v>
      </c>
      <c r="B9309" t="s">
        <v>127</v>
      </c>
      <c r="C9309" t="s">
        <v>93</v>
      </c>
      <c r="D9309" s="29">
        <v>46565</v>
      </c>
      <c r="E9309">
        <v>0</v>
      </c>
      <c r="F9309">
        <v>0</v>
      </c>
      <c r="G9309">
        <v>0</v>
      </c>
      <c r="H9309">
        <v>0</v>
      </c>
      <c r="L9309">
        <v>124.675843</v>
      </c>
      <c r="R9309">
        <v>129.66287600000001</v>
      </c>
      <c r="S9309" t="s">
        <v>90</v>
      </c>
      <c r="T9309" s="297">
        <v>46311.754166666666</v>
      </c>
    </row>
    <row r="9310" spans="1:20" x14ac:dyDescent="0.35">
      <c r="A9310" t="s">
        <v>126</v>
      </c>
      <c r="B9310" t="s">
        <v>127</v>
      </c>
      <c r="C9310" t="s">
        <v>93</v>
      </c>
      <c r="D9310" s="29">
        <v>46566</v>
      </c>
      <c r="E9310">
        <v>0</v>
      </c>
      <c r="F9310">
        <v>0</v>
      </c>
      <c r="G9310">
        <v>0</v>
      </c>
      <c r="H9310">
        <v>0</v>
      </c>
      <c r="L9310">
        <v>124.675843</v>
      </c>
      <c r="R9310">
        <v>129.66287600000001</v>
      </c>
      <c r="S9310" t="s">
        <v>90</v>
      </c>
      <c r="T9310" s="297">
        <v>46311.754166666666</v>
      </c>
    </row>
    <row r="9311" spans="1:20" x14ac:dyDescent="0.35">
      <c r="A9311" t="s">
        <v>126</v>
      </c>
      <c r="B9311" t="s">
        <v>127</v>
      </c>
      <c r="C9311" t="s">
        <v>93</v>
      </c>
      <c r="D9311" s="29">
        <v>46567</v>
      </c>
      <c r="E9311">
        <v>0</v>
      </c>
      <c r="F9311">
        <v>0</v>
      </c>
      <c r="G9311">
        <v>0</v>
      </c>
      <c r="H9311">
        <v>0</v>
      </c>
      <c r="L9311">
        <v>124.675843</v>
      </c>
      <c r="R9311">
        <v>129.66287600000001</v>
      </c>
      <c r="S9311" t="s">
        <v>90</v>
      </c>
      <c r="T9311" s="297">
        <v>46311.754166666666</v>
      </c>
    </row>
    <row r="9312" spans="1:20" x14ac:dyDescent="0.35">
      <c r="A9312" t="s">
        <v>126</v>
      </c>
      <c r="B9312" t="s">
        <v>127</v>
      </c>
      <c r="C9312" t="s">
        <v>93</v>
      </c>
      <c r="D9312" s="29">
        <v>46568</v>
      </c>
      <c r="E9312">
        <v>0</v>
      </c>
      <c r="F9312">
        <v>0</v>
      </c>
      <c r="G9312">
        <v>0</v>
      </c>
      <c r="H9312">
        <v>0</v>
      </c>
      <c r="L9312">
        <v>124.675843</v>
      </c>
      <c r="R9312">
        <v>129.66287600000001</v>
      </c>
      <c r="S9312" t="s">
        <v>90</v>
      </c>
      <c r="T9312" s="297">
        <v>46311.754166666666</v>
      </c>
    </row>
    <row r="9313" spans="1:20" x14ac:dyDescent="0.35">
      <c r="A9313" t="s">
        <v>126</v>
      </c>
      <c r="B9313" t="s">
        <v>127</v>
      </c>
      <c r="C9313" t="s">
        <v>93</v>
      </c>
      <c r="D9313" s="29">
        <v>46569</v>
      </c>
      <c r="E9313">
        <v>0</v>
      </c>
      <c r="F9313">
        <v>0</v>
      </c>
      <c r="G9313">
        <v>0</v>
      </c>
      <c r="H9313">
        <v>0</v>
      </c>
      <c r="L9313">
        <v>124.675843</v>
      </c>
      <c r="R9313">
        <v>129.66287600000001</v>
      </c>
      <c r="S9313" t="s">
        <v>90</v>
      </c>
      <c r="T9313" s="297">
        <v>46311.754166666666</v>
      </c>
    </row>
    <row r="9314" spans="1:20" x14ac:dyDescent="0.35">
      <c r="A9314" t="s">
        <v>126</v>
      </c>
      <c r="B9314" t="s">
        <v>127</v>
      </c>
      <c r="C9314" t="s">
        <v>93</v>
      </c>
      <c r="D9314" s="29">
        <v>46570</v>
      </c>
      <c r="E9314">
        <v>0</v>
      </c>
      <c r="F9314">
        <v>0</v>
      </c>
      <c r="G9314">
        <v>0</v>
      </c>
      <c r="H9314">
        <v>0</v>
      </c>
      <c r="L9314">
        <v>124.675843</v>
      </c>
      <c r="R9314">
        <v>129.66287600000001</v>
      </c>
      <c r="S9314" t="s">
        <v>90</v>
      </c>
      <c r="T9314" s="297">
        <v>46311.754166666666</v>
      </c>
    </row>
    <row r="9315" spans="1:20" x14ac:dyDescent="0.35">
      <c r="A9315" t="s">
        <v>126</v>
      </c>
      <c r="B9315" t="s">
        <v>127</v>
      </c>
      <c r="C9315" t="s">
        <v>93</v>
      </c>
      <c r="D9315" s="29">
        <v>46571</v>
      </c>
      <c r="E9315">
        <v>0</v>
      </c>
      <c r="F9315">
        <v>0</v>
      </c>
      <c r="G9315">
        <v>0</v>
      </c>
      <c r="H9315">
        <v>0</v>
      </c>
      <c r="L9315">
        <v>124.675843</v>
      </c>
      <c r="R9315">
        <v>129.66287600000001</v>
      </c>
      <c r="S9315" t="s">
        <v>90</v>
      </c>
      <c r="T9315" s="297">
        <v>46311.754166666666</v>
      </c>
    </row>
    <row r="9316" spans="1:20" x14ac:dyDescent="0.35">
      <c r="A9316" t="s">
        <v>126</v>
      </c>
      <c r="B9316" t="s">
        <v>127</v>
      </c>
      <c r="C9316" t="s">
        <v>93</v>
      </c>
      <c r="D9316" s="29">
        <v>46572</v>
      </c>
      <c r="E9316">
        <v>0</v>
      </c>
      <c r="F9316">
        <v>0</v>
      </c>
      <c r="G9316">
        <v>0</v>
      </c>
      <c r="H9316">
        <v>0</v>
      </c>
      <c r="L9316">
        <v>124.675843</v>
      </c>
      <c r="R9316">
        <v>129.66287600000001</v>
      </c>
      <c r="S9316" t="s">
        <v>90</v>
      </c>
      <c r="T9316" s="297">
        <v>46311.754166666666</v>
      </c>
    </row>
    <row r="9317" spans="1:20" x14ac:dyDescent="0.35">
      <c r="A9317" t="s">
        <v>126</v>
      </c>
      <c r="B9317" t="s">
        <v>127</v>
      </c>
      <c r="C9317" t="s">
        <v>93</v>
      </c>
      <c r="D9317" s="29">
        <v>46573</v>
      </c>
      <c r="E9317">
        <v>0</v>
      </c>
      <c r="F9317">
        <v>0</v>
      </c>
      <c r="G9317">
        <v>0</v>
      </c>
      <c r="H9317">
        <v>0</v>
      </c>
      <c r="L9317">
        <v>124.675843</v>
      </c>
      <c r="R9317">
        <v>129.66287600000001</v>
      </c>
      <c r="S9317" t="s">
        <v>90</v>
      </c>
      <c r="T9317" s="297">
        <v>46311.754166666666</v>
      </c>
    </row>
    <row r="9318" spans="1:20" x14ac:dyDescent="0.35">
      <c r="A9318" t="s">
        <v>126</v>
      </c>
      <c r="B9318" t="s">
        <v>127</v>
      </c>
      <c r="C9318" t="s">
        <v>93</v>
      </c>
      <c r="D9318" s="29">
        <v>46574</v>
      </c>
      <c r="E9318">
        <v>0</v>
      </c>
      <c r="F9318">
        <v>0</v>
      </c>
      <c r="G9318">
        <v>0</v>
      </c>
      <c r="H9318">
        <v>0</v>
      </c>
      <c r="L9318">
        <v>124.675843</v>
      </c>
      <c r="R9318">
        <v>129.66287600000001</v>
      </c>
      <c r="S9318" t="s">
        <v>90</v>
      </c>
      <c r="T9318" s="297">
        <v>46311.754166666666</v>
      </c>
    </row>
    <row r="9319" spans="1:20" x14ac:dyDescent="0.35">
      <c r="A9319" t="s">
        <v>126</v>
      </c>
      <c r="B9319" t="s">
        <v>127</v>
      </c>
      <c r="C9319" t="s">
        <v>93</v>
      </c>
      <c r="D9319" s="29">
        <v>46575</v>
      </c>
      <c r="E9319">
        <v>0</v>
      </c>
      <c r="F9319">
        <v>0</v>
      </c>
      <c r="G9319">
        <v>0</v>
      </c>
      <c r="H9319">
        <v>0</v>
      </c>
      <c r="L9319">
        <v>124.675843</v>
      </c>
      <c r="R9319">
        <v>129.66287600000001</v>
      </c>
      <c r="S9319" t="s">
        <v>90</v>
      </c>
      <c r="T9319" s="297">
        <v>46311.754166666666</v>
      </c>
    </row>
    <row r="9320" spans="1:20" x14ac:dyDescent="0.35">
      <c r="A9320" t="s">
        <v>126</v>
      </c>
      <c r="B9320" t="s">
        <v>127</v>
      </c>
      <c r="C9320" t="s">
        <v>93</v>
      </c>
      <c r="D9320" s="29">
        <v>46576</v>
      </c>
      <c r="E9320">
        <v>0</v>
      </c>
      <c r="F9320">
        <v>0</v>
      </c>
      <c r="G9320">
        <v>0</v>
      </c>
      <c r="H9320">
        <v>0</v>
      </c>
      <c r="L9320">
        <v>124.675843</v>
      </c>
      <c r="R9320">
        <v>129.66287600000001</v>
      </c>
      <c r="S9320" t="s">
        <v>90</v>
      </c>
      <c r="T9320" s="297">
        <v>46311.754166666666</v>
      </c>
    </row>
    <row r="9321" spans="1:20" x14ac:dyDescent="0.35">
      <c r="A9321" t="s">
        <v>126</v>
      </c>
      <c r="B9321" t="s">
        <v>127</v>
      </c>
      <c r="C9321" t="s">
        <v>93</v>
      </c>
      <c r="D9321" s="29">
        <v>46577</v>
      </c>
      <c r="E9321">
        <v>0</v>
      </c>
      <c r="F9321">
        <v>0</v>
      </c>
      <c r="G9321">
        <v>0</v>
      </c>
      <c r="H9321">
        <v>0</v>
      </c>
      <c r="L9321">
        <v>124.675843</v>
      </c>
      <c r="R9321">
        <v>129.66287600000001</v>
      </c>
      <c r="S9321" t="s">
        <v>90</v>
      </c>
      <c r="T9321" s="297">
        <v>46311.754166666666</v>
      </c>
    </row>
    <row r="9322" spans="1:20" x14ac:dyDescent="0.35">
      <c r="A9322" t="s">
        <v>126</v>
      </c>
      <c r="B9322" t="s">
        <v>127</v>
      </c>
      <c r="C9322" t="s">
        <v>93</v>
      </c>
      <c r="D9322" s="29">
        <v>46578</v>
      </c>
      <c r="E9322">
        <v>0</v>
      </c>
      <c r="F9322">
        <v>0</v>
      </c>
      <c r="G9322">
        <v>0</v>
      </c>
      <c r="H9322">
        <v>0</v>
      </c>
      <c r="L9322">
        <v>124.675843</v>
      </c>
      <c r="R9322">
        <v>129.66287600000001</v>
      </c>
      <c r="S9322" t="s">
        <v>90</v>
      </c>
      <c r="T9322" s="297">
        <v>46311.754166666666</v>
      </c>
    </row>
    <row r="9323" spans="1:20" x14ac:dyDescent="0.35">
      <c r="A9323" t="s">
        <v>126</v>
      </c>
      <c r="B9323" t="s">
        <v>127</v>
      </c>
      <c r="C9323" t="s">
        <v>93</v>
      </c>
      <c r="D9323" s="29">
        <v>46579</v>
      </c>
      <c r="E9323">
        <v>0</v>
      </c>
      <c r="F9323">
        <v>0</v>
      </c>
      <c r="G9323">
        <v>0</v>
      </c>
      <c r="H9323">
        <v>0</v>
      </c>
      <c r="L9323">
        <v>124.675843</v>
      </c>
      <c r="R9323">
        <v>129.66287600000001</v>
      </c>
      <c r="S9323" t="s">
        <v>90</v>
      </c>
      <c r="T9323" s="297">
        <v>46311.754166666666</v>
      </c>
    </row>
    <row r="9324" spans="1:20" x14ac:dyDescent="0.35">
      <c r="A9324" t="s">
        <v>126</v>
      </c>
      <c r="B9324" t="s">
        <v>127</v>
      </c>
      <c r="C9324" t="s">
        <v>93</v>
      </c>
      <c r="D9324" s="29">
        <v>46580</v>
      </c>
      <c r="E9324">
        <v>0</v>
      </c>
      <c r="F9324">
        <v>0</v>
      </c>
      <c r="G9324">
        <v>0</v>
      </c>
      <c r="H9324">
        <v>0</v>
      </c>
      <c r="L9324">
        <v>124.675843</v>
      </c>
      <c r="R9324">
        <v>129.66287600000001</v>
      </c>
      <c r="S9324" t="s">
        <v>90</v>
      </c>
      <c r="T9324" s="297">
        <v>46311.754166666666</v>
      </c>
    </row>
    <row r="9325" spans="1:20" x14ac:dyDescent="0.35">
      <c r="A9325" t="s">
        <v>126</v>
      </c>
      <c r="B9325" t="s">
        <v>127</v>
      </c>
      <c r="C9325" t="s">
        <v>93</v>
      </c>
      <c r="D9325" s="29">
        <v>46581</v>
      </c>
      <c r="E9325">
        <v>0</v>
      </c>
      <c r="F9325">
        <v>0</v>
      </c>
      <c r="G9325">
        <v>0</v>
      </c>
      <c r="H9325">
        <v>0</v>
      </c>
      <c r="L9325">
        <v>124.675843</v>
      </c>
      <c r="R9325">
        <v>129.66287600000001</v>
      </c>
      <c r="S9325" t="s">
        <v>90</v>
      </c>
      <c r="T9325" s="297">
        <v>46311.754166666666</v>
      </c>
    </row>
    <row r="9326" spans="1:20" x14ac:dyDescent="0.35">
      <c r="A9326" t="s">
        <v>126</v>
      </c>
      <c r="B9326" t="s">
        <v>127</v>
      </c>
      <c r="C9326" t="s">
        <v>93</v>
      </c>
      <c r="D9326" s="29">
        <v>46582</v>
      </c>
      <c r="E9326">
        <v>0</v>
      </c>
      <c r="F9326">
        <v>0</v>
      </c>
      <c r="G9326">
        <v>0</v>
      </c>
      <c r="H9326">
        <v>0</v>
      </c>
      <c r="L9326">
        <v>124.675843</v>
      </c>
      <c r="R9326">
        <v>129.66287600000001</v>
      </c>
      <c r="S9326" t="s">
        <v>90</v>
      </c>
      <c r="T9326" s="297">
        <v>46311.754166666666</v>
      </c>
    </row>
    <row r="9327" spans="1:20" x14ac:dyDescent="0.35">
      <c r="A9327" t="s">
        <v>126</v>
      </c>
      <c r="B9327" t="s">
        <v>127</v>
      </c>
      <c r="C9327" t="s">
        <v>93</v>
      </c>
      <c r="D9327" s="29">
        <v>46583</v>
      </c>
      <c r="E9327">
        <v>0</v>
      </c>
      <c r="F9327">
        <v>0</v>
      </c>
      <c r="G9327">
        <v>0</v>
      </c>
      <c r="H9327">
        <v>0</v>
      </c>
      <c r="L9327">
        <v>124.675843</v>
      </c>
      <c r="R9327">
        <v>129.66287600000001</v>
      </c>
      <c r="S9327" t="s">
        <v>90</v>
      </c>
      <c r="T9327" s="297">
        <v>46311.754166666666</v>
      </c>
    </row>
    <row r="9328" spans="1:20" x14ac:dyDescent="0.35">
      <c r="A9328" t="s">
        <v>126</v>
      </c>
      <c r="B9328" t="s">
        <v>127</v>
      </c>
      <c r="C9328" t="s">
        <v>93</v>
      </c>
      <c r="D9328" s="29">
        <v>46584</v>
      </c>
      <c r="E9328">
        <v>0</v>
      </c>
      <c r="F9328">
        <v>0</v>
      </c>
      <c r="G9328">
        <v>0</v>
      </c>
      <c r="H9328">
        <v>0</v>
      </c>
      <c r="L9328">
        <v>124.675843</v>
      </c>
      <c r="R9328">
        <v>129.66287600000001</v>
      </c>
      <c r="S9328" t="s">
        <v>90</v>
      </c>
      <c r="T9328" s="297">
        <v>46311.754166666666</v>
      </c>
    </row>
    <row r="9329" spans="1:20" x14ac:dyDescent="0.35">
      <c r="A9329" t="s">
        <v>126</v>
      </c>
      <c r="B9329" t="s">
        <v>127</v>
      </c>
      <c r="C9329" t="s">
        <v>93</v>
      </c>
      <c r="D9329" s="29">
        <v>46585</v>
      </c>
      <c r="E9329">
        <v>0</v>
      </c>
      <c r="F9329">
        <v>0</v>
      </c>
      <c r="G9329">
        <v>0</v>
      </c>
      <c r="H9329">
        <v>0</v>
      </c>
      <c r="L9329">
        <v>124.675843</v>
      </c>
      <c r="R9329">
        <v>129.66287600000001</v>
      </c>
      <c r="S9329" t="s">
        <v>90</v>
      </c>
      <c r="T9329" s="297">
        <v>46311.754166666666</v>
      </c>
    </row>
    <row r="9330" spans="1:20" x14ac:dyDescent="0.35">
      <c r="A9330" t="s">
        <v>126</v>
      </c>
      <c r="B9330" t="s">
        <v>127</v>
      </c>
      <c r="C9330" t="s">
        <v>93</v>
      </c>
      <c r="D9330" s="29">
        <v>46586</v>
      </c>
      <c r="E9330">
        <v>0</v>
      </c>
      <c r="F9330">
        <v>0</v>
      </c>
      <c r="G9330">
        <v>0</v>
      </c>
      <c r="H9330">
        <v>0</v>
      </c>
      <c r="L9330">
        <v>124.675843</v>
      </c>
      <c r="R9330">
        <v>129.66287600000001</v>
      </c>
      <c r="S9330" t="s">
        <v>90</v>
      </c>
      <c r="T9330" s="297">
        <v>46311.754166666666</v>
      </c>
    </row>
    <row r="9331" spans="1:20" x14ac:dyDescent="0.35">
      <c r="A9331" t="s">
        <v>126</v>
      </c>
      <c r="B9331" t="s">
        <v>127</v>
      </c>
      <c r="C9331" t="s">
        <v>93</v>
      </c>
      <c r="D9331" s="29">
        <v>46587</v>
      </c>
      <c r="E9331">
        <v>0</v>
      </c>
      <c r="F9331">
        <v>0</v>
      </c>
      <c r="G9331">
        <v>0</v>
      </c>
      <c r="H9331">
        <v>0</v>
      </c>
      <c r="L9331">
        <v>124.675843</v>
      </c>
      <c r="R9331">
        <v>129.66287600000001</v>
      </c>
      <c r="S9331" t="s">
        <v>90</v>
      </c>
      <c r="T9331" s="297">
        <v>46311.754166666666</v>
      </c>
    </row>
    <row r="9332" spans="1:20" x14ac:dyDescent="0.35">
      <c r="A9332" t="s">
        <v>126</v>
      </c>
      <c r="B9332" t="s">
        <v>127</v>
      </c>
      <c r="C9332" t="s">
        <v>93</v>
      </c>
      <c r="D9332" s="29">
        <v>46588</v>
      </c>
      <c r="E9332">
        <v>0</v>
      </c>
      <c r="F9332">
        <v>0</v>
      </c>
      <c r="G9332">
        <v>0</v>
      </c>
      <c r="H9332">
        <v>0</v>
      </c>
      <c r="L9332">
        <v>124.675843</v>
      </c>
      <c r="R9332">
        <v>129.66287600000001</v>
      </c>
      <c r="S9332" t="s">
        <v>90</v>
      </c>
      <c r="T9332" s="297">
        <v>46311.754166666666</v>
      </c>
    </row>
    <row r="9333" spans="1:20" x14ac:dyDescent="0.35">
      <c r="A9333" t="s">
        <v>126</v>
      </c>
      <c r="B9333" t="s">
        <v>127</v>
      </c>
      <c r="C9333" t="s">
        <v>93</v>
      </c>
      <c r="D9333" s="29">
        <v>46589</v>
      </c>
      <c r="E9333">
        <v>0</v>
      </c>
      <c r="F9333">
        <v>0</v>
      </c>
      <c r="G9333">
        <v>0</v>
      </c>
      <c r="H9333">
        <v>0</v>
      </c>
      <c r="L9333">
        <v>124.675843</v>
      </c>
      <c r="R9333">
        <v>129.66287600000001</v>
      </c>
      <c r="S9333" t="s">
        <v>90</v>
      </c>
      <c r="T9333" s="297">
        <v>46311.754166666666</v>
      </c>
    </row>
    <row r="9334" spans="1:20" x14ac:dyDescent="0.35">
      <c r="A9334" t="s">
        <v>126</v>
      </c>
      <c r="B9334" t="s">
        <v>127</v>
      </c>
      <c r="C9334" t="s">
        <v>93</v>
      </c>
      <c r="D9334" s="29">
        <v>46590</v>
      </c>
      <c r="E9334">
        <v>0</v>
      </c>
      <c r="F9334">
        <v>0</v>
      </c>
      <c r="G9334">
        <v>0</v>
      </c>
      <c r="H9334">
        <v>0</v>
      </c>
      <c r="L9334">
        <v>124.675843</v>
      </c>
      <c r="R9334">
        <v>129.66287600000001</v>
      </c>
      <c r="S9334" t="s">
        <v>90</v>
      </c>
      <c r="T9334" s="297">
        <v>46311.754166666666</v>
      </c>
    </row>
    <row r="9335" spans="1:20" x14ac:dyDescent="0.35">
      <c r="A9335" t="s">
        <v>126</v>
      </c>
      <c r="B9335" t="s">
        <v>127</v>
      </c>
      <c r="C9335" t="s">
        <v>93</v>
      </c>
      <c r="D9335" s="29">
        <v>46591</v>
      </c>
      <c r="E9335">
        <v>0</v>
      </c>
      <c r="F9335">
        <v>0</v>
      </c>
      <c r="G9335">
        <v>0</v>
      </c>
      <c r="H9335">
        <v>0</v>
      </c>
      <c r="L9335">
        <v>124.675843</v>
      </c>
      <c r="R9335">
        <v>129.66287600000001</v>
      </c>
      <c r="S9335" t="s">
        <v>90</v>
      </c>
      <c r="T9335" s="297">
        <v>46311.754166666666</v>
      </c>
    </row>
    <row r="9336" spans="1:20" x14ac:dyDescent="0.35">
      <c r="A9336" t="s">
        <v>126</v>
      </c>
      <c r="B9336" t="s">
        <v>127</v>
      </c>
      <c r="C9336" t="s">
        <v>93</v>
      </c>
      <c r="D9336" s="29">
        <v>46592</v>
      </c>
      <c r="E9336">
        <v>0</v>
      </c>
      <c r="F9336">
        <v>0</v>
      </c>
      <c r="G9336">
        <v>0</v>
      </c>
      <c r="H9336">
        <v>0</v>
      </c>
      <c r="L9336">
        <v>124.675843</v>
      </c>
      <c r="R9336">
        <v>129.66287600000001</v>
      </c>
      <c r="S9336" t="s">
        <v>90</v>
      </c>
      <c r="T9336" s="297">
        <v>46311.754166666666</v>
      </c>
    </row>
    <row r="9337" spans="1:20" x14ac:dyDescent="0.35">
      <c r="A9337" t="s">
        <v>126</v>
      </c>
      <c r="B9337" t="s">
        <v>127</v>
      </c>
      <c r="C9337" t="s">
        <v>93</v>
      </c>
      <c r="D9337" s="29">
        <v>46593</v>
      </c>
      <c r="E9337">
        <v>0</v>
      </c>
      <c r="F9337">
        <v>0</v>
      </c>
      <c r="G9337">
        <v>0</v>
      </c>
      <c r="H9337">
        <v>0</v>
      </c>
      <c r="L9337">
        <v>124.675843</v>
      </c>
      <c r="R9337">
        <v>129.66287600000001</v>
      </c>
      <c r="S9337" t="s">
        <v>90</v>
      </c>
      <c r="T9337" s="297">
        <v>46311.754166666666</v>
      </c>
    </row>
    <row r="9338" spans="1:20" x14ac:dyDescent="0.35">
      <c r="A9338" t="s">
        <v>126</v>
      </c>
      <c r="B9338" t="s">
        <v>127</v>
      </c>
      <c r="C9338" t="s">
        <v>93</v>
      </c>
      <c r="D9338" s="29">
        <v>46594</v>
      </c>
      <c r="E9338">
        <v>0</v>
      </c>
      <c r="F9338">
        <v>0</v>
      </c>
      <c r="G9338">
        <v>0</v>
      </c>
      <c r="H9338">
        <v>0</v>
      </c>
      <c r="L9338">
        <v>124.675843</v>
      </c>
      <c r="R9338">
        <v>129.66287600000001</v>
      </c>
      <c r="S9338" t="s">
        <v>90</v>
      </c>
      <c r="T9338" s="297">
        <v>46311.754166666666</v>
      </c>
    </row>
    <row r="9339" spans="1:20" x14ac:dyDescent="0.35">
      <c r="A9339" t="s">
        <v>126</v>
      </c>
      <c r="B9339" t="s">
        <v>127</v>
      </c>
      <c r="C9339" t="s">
        <v>93</v>
      </c>
      <c r="D9339" s="29">
        <v>46595</v>
      </c>
      <c r="E9339">
        <v>0</v>
      </c>
      <c r="F9339">
        <v>0</v>
      </c>
      <c r="G9339">
        <v>0</v>
      </c>
      <c r="H9339">
        <v>0</v>
      </c>
      <c r="L9339">
        <v>124.675843</v>
      </c>
      <c r="R9339">
        <v>129.66287600000001</v>
      </c>
      <c r="S9339" t="s">
        <v>90</v>
      </c>
      <c r="T9339" s="297">
        <v>46311.754166666666</v>
      </c>
    </row>
    <row r="9340" spans="1:20" x14ac:dyDescent="0.35">
      <c r="A9340" t="s">
        <v>126</v>
      </c>
      <c r="B9340" t="s">
        <v>127</v>
      </c>
      <c r="C9340" t="s">
        <v>93</v>
      </c>
      <c r="D9340" s="29">
        <v>46596</v>
      </c>
      <c r="E9340">
        <v>0</v>
      </c>
      <c r="F9340">
        <v>0</v>
      </c>
      <c r="G9340">
        <v>0</v>
      </c>
      <c r="H9340">
        <v>0</v>
      </c>
      <c r="L9340">
        <v>124.675843</v>
      </c>
      <c r="R9340">
        <v>129.66287600000001</v>
      </c>
      <c r="S9340" t="s">
        <v>90</v>
      </c>
      <c r="T9340" s="297">
        <v>46311.754166666666</v>
      </c>
    </row>
    <row r="9341" spans="1:20" x14ac:dyDescent="0.35">
      <c r="A9341" t="s">
        <v>126</v>
      </c>
      <c r="B9341" t="s">
        <v>127</v>
      </c>
      <c r="C9341" t="s">
        <v>93</v>
      </c>
      <c r="D9341" s="29">
        <v>46597</v>
      </c>
      <c r="E9341">
        <v>0</v>
      </c>
      <c r="F9341">
        <v>0</v>
      </c>
      <c r="G9341">
        <v>0</v>
      </c>
      <c r="H9341">
        <v>0</v>
      </c>
      <c r="L9341">
        <v>124.675843</v>
      </c>
      <c r="R9341">
        <v>129.66287600000001</v>
      </c>
      <c r="S9341" t="s">
        <v>90</v>
      </c>
      <c r="T9341" s="297">
        <v>46311.754166666666</v>
      </c>
    </row>
    <row r="9342" spans="1:20" x14ac:dyDescent="0.35">
      <c r="A9342" t="s">
        <v>126</v>
      </c>
      <c r="B9342" t="s">
        <v>127</v>
      </c>
      <c r="C9342" t="s">
        <v>93</v>
      </c>
      <c r="D9342" s="29">
        <v>46598</v>
      </c>
      <c r="E9342">
        <v>0</v>
      </c>
      <c r="F9342">
        <v>0</v>
      </c>
      <c r="G9342">
        <v>0</v>
      </c>
      <c r="H9342">
        <v>0</v>
      </c>
      <c r="L9342">
        <v>124.675843</v>
      </c>
      <c r="R9342">
        <v>129.66287600000001</v>
      </c>
      <c r="S9342" t="s">
        <v>90</v>
      </c>
      <c r="T9342" s="297">
        <v>46311.754166666666</v>
      </c>
    </row>
    <row r="9343" spans="1:20" x14ac:dyDescent="0.35">
      <c r="A9343" t="s">
        <v>126</v>
      </c>
      <c r="B9343" t="s">
        <v>127</v>
      </c>
      <c r="C9343" t="s">
        <v>93</v>
      </c>
      <c r="D9343" s="29">
        <v>46599</v>
      </c>
      <c r="E9343">
        <v>0</v>
      </c>
      <c r="F9343">
        <v>0</v>
      </c>
      <c r="G9343">
        <v>0</v>
      </c>
      <c r="H9343">
        <v>0</v>
      </c>
      <c r="L9343">
        <v>124.675843</v>
      </c>
      <c r="R9343">
        <v>129.66287600000001</v>
      </c>
      <c r="S9343" t="s">
        <v>90</v>
      </c>
      <c r="T9343" s="297">
        <v>46311.754166666666</v>
      </c>
    </row>
    <row r="9344" spans="1:20" x14ac:dyDescent="0.35">
      <c r="A9344" t="s">
        <v>126</v>
      </c>
      <c r="B9344" t="s">
        <v>127</v>
      </c>
      <c r="C9344" t="s">
        <v>93</v>
      </c>
      <c r="D9344" s="29">
        <v>46600</v>
      </c>
      <c r="E9344">
        <v>0</v>
      </c>
      <c r="F9344">
        <v>0</v>
      </c>
      <c r="G9344">
        <v>0</v>
      </c>
      <c r="H9344">
        <v>0</v>
      </c>
      <c r="L9344">
        <v>124.675843</v>
      </c>
      <c r="R9344">
        <v>129.66287600000001</v>
      </c>
      <c r="S9344" t="s">
        <v>90</v>
      </c>
      <c r="T9344" s="297">
        <v>46311.754166666666</v>
      </c>
    </row>
    <row r="9345" spans="1:20" x14ac:dyDescent="0.35">
      <c r="A9345" t="s">
        <v>126</v>
      </c>
      <c r="B9345" t="s">
        <v>127</v>
      </c>
      <c r="C9345" t="s">
        <v>93</v>
      </c>
      <c r="D9345" s="29">
        <v>46601</v>
      </c>
      <c r="E9345">
        <v>0</v>
      </c>
      <c r="F9345">
        <v>0</v>
      </c>
      <c r="G9345">
        <v>0</v>
      </c>
      <c r="H9345">
        <v>0</v>
      </c>
      <c r="L9345">
        <v>124.675843</v>
      </c>
      <c r="R9345">
        <v>129.66287600000001</v>
      </c>
      <c r="S9345" t="s">
        <v>90</v>
      </c>
      <c r="T9345" s="297">
        <v>46311.754166666666</v>
      </c>
    </row>
    <row r="9346" spans="1:20" x14ac:dyDescent="0.35">
      <c r="A9346" t="s">
        <v>126</v>
      </c>
      <c r="B9346" t="s">
        <v>127</v>
      </c>
      <c r="C9346" t="s">
        <v>93</v>
      </c>
      <c r="D9346" s="29">
        <v>46602</v>
      </c>
      <c r="E9346">
        <v>0</v>
      </c>
      <c r="F9346">
        <v>0</v>
      </c>
      <c r="G9346">
        <v>0</v>
      </c>
      <c r="H9346">
        <v>0</v>
      </c>
      <c r="L9346">
        <v>124.675843</v>
      </c>
      <c r="R9346">
        <v>129.66287600000001</v>
      </c>
      <c r="S9346" t="s">
        <v>90</v>
      </c>
      <c r="T9346" s="297">
        <v>46311.754166666666</v>
      </c>
    </row>
    <row r="9347" spans="1:20" x14ac:dyDescent="0.35">
      <c r="A9347" t="s">
        <v>126</v>
      </c>
      <c r="B9347" t="s">
        <v>127</v>
      </c>
      <c r="C9347" t="s">
        <v>93</v>
      </c>
      <c r="D9347" s="29">
        <v>46603</v>
      </c>
      <c r="E9347">
        <v>0</v>
      </c>
      <c r="F9347">
        <v>0</v>
      </c>
      <c r="G9347">
        <v>0</v>
      </c>
      <c r="H9347">
        <v>0</v>
      </c>
      <c r="L9347">
        <v>124.675843</v>
      </c>
      <c r="R9347">
        <v>129.66287600000001</v>
      </c>
      <c r="S9347" t="s">
        <v>90</v>
      </c>
      <c r="T9347" s="297">
        <v>46311.754166666666</v>
      </c>
    </row>
    <row r="9348" spans="1:20" x14ac:dyDescent="0.35">
      <c r="A9348" t="s">
        <v>126</v>
      </c>
      <c r="B9348" t="s">
        <v>127</v>
      </c>
      <c r="C9348" t="s">
        <v>93</v>
      </c>
      <c r="D9348" s="29">
        <v>46604</v>
      </c>
      <c r="E9348">
        <v>0</v>
      </c>
      <c r="F9348">
        <v>0</v>
      </c>
      <c r="G9348">
        <v>0</v>
      </c>
      <c r="H9348">
        <v>0</v>
      </c>
      <c r="L9348">
        <v>124.675843</v>
      </c>
      <c r="R9348">
        <v>129.66287600000001</v>
      </c>
      <c r="S9348" t="s">
        <v>90</v>
      </c>
      <c r="T9348" s="297">
        <v>46311.754166666666</v>
      </c>
    </row>
    <row r="9349" spans="1:20" x14ac:dyDescent="0.35">
      <c r="A9349" t="s">
        <v>126</v>
      </c>
      <c r="B9349" t="s">
        <v>127</v>
      </c>
      <c r="C9349" t="s">
        <v>93</v>
      </c>
      <c r="D9349" s="29">
        <v>46605</v>
      </c>
      <c r="E9349">
        <v>0</v>
      </c>
      <c r="F9349">
        <v>0</v>
      </c>
      <c r="G9349">
        <v>0</v>
      </c>
      <c r="H9349">
        <v>0</v>
      </c>
      <c r="L9349">
        <v>124.675843</v>
      </c>
      <c r="R9349">
        <v>129.66287600000001</v>
      </c>
      <c r="S9349" t="s">
        <v>90</v>
      </c>
      <c r="T9349" s="297">
        <v>46311.754166666666</v>
      </c>
    </row>
    <row r="9350" spans="1:20" x14ac:dyDescent="0.35">
      <c r="A9350" t="s">
        <v>126</v>
      </c>
      <c r="B9350" t="s">
        <v>127</v>
      </c>
      <c r="C9350" t="s">
        <v>93</v>
      </c>
      <c r="D9350" s="29">
        <v>46606</v>
      </c>
      <c r="E9350">
        <v>0</v>
      </c>
      <c r="F9350">
        <v>0</v>
      </c>
      <c r="G9350">
        <v>0</v>
      </c>
      <c r="H9350">
        <v>0</v>
      </c>
      <c r="L9350">
        <v>124.675843</v>
      </c>
      <c r="R9350">
        <v>129.66287600000001</v>
      </c>
      <c r="S9350" t="s">
        <v>90</v>
      </c>
      <c r="T9350" s="297">
        <v>46311.754166666666</v>
      </c>
    </row>
    <row r="9351" spans="1:20" x14ac:dyDescent="0.35">
      <c r="A9351" t="s">
        <v>126</v>
      </c>
      <c r="B9351" t="s">
        <v>127</v>
      </c>
      <c r="C9351" t="s">
        <v>93</v>
      </c>
      <c r="D9351" s="29">
        <v>46607</v>
      </c>
      <c r="E9351">
        <v>0</v>
      </c>
      <c r="F9351">
        <v>0</v>
      </c>
      <c r="G9351">
        <v>0</v>
      </c>
      <c r="H9351">
        <v>0</v>
      </c>
      <c r="L9351">
        <v>124.675843</v>
      </c>
      <c r="R9351">
        <v>129.66287600000001</v>
      </c>
      <c r="S9351" t="s">
        <v>90</v>
      </c>
      <c r="T9351" s="297">
        <v>46311.754166666666</v>
      </c>
    </row>
    <row r="9352" spans="1:20" x14ac:dyDescent="0.35">
      <c r="A9352" t="s">
        <v>126</v>
      </c>
      <c r="B9352" t="s">
        <v>127</v>
      </c>
      <c r="C9352" t="s">
        <v>93</v>
      </c>
      <c r="D9352" s="29">
        <v>46608</v>
      </c>
      <c r="E9352">
        <v>0</v>
      </c>
      <c r="F9352">
        <v>0</v>
      </c>
      <c r="G9352">
        <v>0</v>
      </c>
      <c r="H9352">
        <v>0</v>
      </c>
      <c r="L9352">
        <v>124.675843</v>
      </c>
      <c r="R9352">
        <v>129.66287600000001</v>
      </c>
      <c r="S9352" t="s">
        <v>90</v>
      </c>
      <c r="T9352" s="297">
        <v>46311.754166666666</v>
      </c>
    </row>
    <row r="9353" spans="1:20" x14ac:dyDescent="0.35">
      <c r="A9353" t="s">
        <v>126</v>
      </c>
      <c r="B9353" t="s">
        <v>127</v>
      </c>
      <c r="C9353" t="s">
        <v>93</v>
      </c>
      <c r="D9353" s="29">
        <v>46609</v>
      </c>
      <c r="E9353">
        <v>0</v>
      </c>
      <c r="F9353">
        <v>0</v>
      </c>
      <c r="G9353">
        <v>0</v>
      </c>
      <c r="H9353">
        <v>0</v>
      </c>
      <c r="L9353">
        <v>124.675843</v>
      </c>
      <c r="R9353">
        <v>129.66287600000001</v>
      </c>
      <c r="S9353" t="s">
        <v>90</v>
      </c>
      <c r="T9353" s="297">
        <v>46311.754166666666</v>
      </c>
    </row>
    <row r="9354" spans="1:20" x14ac:dyDescent="0.35">
      <c r="A9354" t="s">
        <v>126</v>
      </c>
      <c r="B9354" t="s">
        <v>127</v>
      </c>
      <c r="C9354" t="s">
        <v>93</v>
      </c>
      <c r="D9354" s="29">
        <v>46610</v>
      </c>
      <c r="E9354">
        <v>0</v>
      </c>
      <c r="F9354">
        <v>0</v>
      </c>
      <c r="G9354">
        <v>0</v>
      </c>
      <c r="H9354">
        <v>0</v>
      </c>
      <c r="L9354">
        <v>124.675843</v>
      </c>
      <c r="R9354">
        <v>129.66287600000001</v>
      </c>
      <c r="S9354" t="s">
        <v>90</v>
      </c>
      <c r="T9354" s="297">
        <v>46311.754166666666</v>
      </c>
    </row>
    <row r="9355" spans="1:20" x14ac:dyDescent="0.35">
      <c r="A9355" t="s">
        <v>126</v>
      </c>
      <c r="B9355" t="s">
        <v>127</v>
      </c>
      <c r="C9355" t="s">
        <v>93</v>
      </c>
      <c r="D9355" s="29">
        <v>46611</v>
      </c>
      <c r="E9355">
        <v>0</v>
      </c>
      <c r="F9355">
        <v>0</v>
      </c>
      <c r="G9355">
        <v>0</v>
      </c>
      <c r="H9355">
        <v>0</v>
      </c>
      <c r="L9355">
        <v>124.675843</v>
      </c>
      <c r="R9355">
        <v>129.66287600000001</v>
      </c>
      <c r="S9355" t="s">
        <v>90</v>
      </c>
      <c r="T9355" s="297">
        <v>46311.754166666666</v>
      </c>
    </row>
    <row r="9356" spans="1:20" x14ac:dyDescent="0.35">
      <c r="A9356" t="s">
        <v>126</v>
      </c>
      <c r="B9356" t="s">
        <v>127</v>
      </c>
      <c r="C9356" t="s">
        <v>93</v>
      </c>
      <c r="D9356" s="29">
        <v>46612</v>
      </c>
      <c r="E9356">
        <v>0</v>
      </c>
      <c r="F9356">
        <v>0</v>
      </c>
      <c r="G9356">
        <v>0</v>
      </c>
      <c r="H9356">
        <v>0</v>
      </c>
      <c r="L9356">
        <v>124.675843</v>
      </c>
      <c r="R9356">
        <v>129.66287600000001</v>
      </c>
      <c r="S9356" t="s">
        <v>90</v>
      </c>
      <c r="T9356" s="297">
        <v>46311.754166666666</v>
      </c>
    </row>
    <row r="9357" spans="1:20" x14ac:dyDescent="0.35">
      <c r="A9357" t="s">
        <v>126</v>
      </c>
      <c r="B9357" t="s">
        <v>127</v>
      </c>
      <c r="C9357" t="s">
        <v>93</v>
      </c>
      <c r="D9357" s="29">
        <v>46613</v>
      </c>
      <c r="E9357">
        <v>0</v>
      </c>
      <c r="F9357">
        <v>0</v>
      </c>
      <c r="G9357">
        <v>0</v>
      </c>
      <c r="H9357">
        <v>0</v>
      </c>
      <c r="L9357">
        <v>124.675843</v>
      </c>
      <c r="R9357">
        <v>129.66287600000001</v>
      </c>
      <c r="S9357" t="s">
        <v>90</v>
      </c>
      <c r="T9357" s="297">
        <v>46311.754166666666</v>
      </c>
    </row>
    <row r="9358" spans="1:20" x14ac:dyDescent="0.35">
      <c r="A9358" t="s">
        <v>126</v>
      </c>
      <c r="B9358" t="s">
        <v>127</v>
      </c>
      <c r="C9358" t="s">
        <v>93</v>
      </c>
      <c r="D9358" s="29">
        <v>46614</v>
      </c>
      <c r="E9358">
        <v>0</v>
      </c>
      <c r="F9358">
        <v>0</v>
      </c>
      <c r="G9358">
        <v>0</v>
      </c>
      <c r="H9358">
        <v>0</v>
      </c>
      <c r="L9358">
        <v>124.675843</v>
      </c>
      <c r="R9358">
        <v>129.66287600000001</v>
      </c>
      <c r="S9358" t="s">
        <v>90</v>
      </c>
      <c r="T9358" s="297">
        <v>46311.754166666666</v>
      </c>
    </row>
    <row r="9359" spans="1:20" x14ac:dyDescent="0.35">
      <c r="A9359" t="s">
        <v>126</v>
      </c>
      <c r="B9359" t="s">
        <v>127</v>
      </c>
      <c r="C9359" t="s">
        <v>93</v>
      </c>
      <c r="D9359" s="29">
        <v>46615</v>
      </c>
      <c r="E9359">
        <v>0</v>
      </c>
      <c r="F9359">
        <v>0</v>
      </c>
      <c r="G9359">
        <v>0</v>
      </c>
      <c r="H9359">
        <v>0</v>
      </c>
      <c r="L9359">
        <v>124.675843</v>
      </c>
      <c r="R9359">
        <v>129.66287600000001</v>
      </c>
      <c r="S9359" t="s">
        <v>90</v>
      </c>
      <c r="T9359" s="297">
        <v>46311.754166666666</v>
      </c>
    </row>
    <row r="9360" spans="1:20" x14ac:dyDescent="0.35">
      <c r="A9360" t="s">
        <v>126</v>
      </c>
      <c r="B9360" t="s">
        <v>127</v>
      </c>
      <c r="C9360" t="s">
        <v>93</v>
      </c>
      <c r="D9360" s="29">
        <v>46616</v>
      </c>
      <c r="E9360">
        <v>0</v>
      </c>
      <c r="F9360">
        <v>0</v>
      </c>
      <c r="G9360">
        <v>0</v>
      </c>
      <c r="H9360">
        <v>0</v>
      </c>
      <c r="L9360">
        <v>124.675843</v>
      </c>
      <c r="R9360">
        <v>129.66287600000001</v>
      </c>
      <c r="S9360" t="s">
        <v>90</v>
      </c>
      <c r="T9360" s="297">
        <v>46311.754166666666</v>
      </c>
    </row>
    <row r="9361" spans="1:20" x14ac:dyDescent="0.35">
      <c r="A9361" t="s">
        <v>126</v>
      </c>
      <c r="B9361" t="s">
        <v>127</v>
      </c>
      <c r="C9361" t="s">
        <v>93</v>
      </c>
      <c r="D9361" s="29">
        <v>46617</v>
      </c>
      <c r="E9361">
        <v>0</v>
      </c>
      <c r="F9361">
        <v>0</v>
      </c>
      <c r="G9361">
        <v>0</v>
      </c>
      <c r="H9361">
        <v>0</v>
      </c>
      <c r="L9361">
        <v>124.675843</v>
      </c>
      <c r="R9361">
        <v>129.66287600000001</v>
      </c>
      <c r="S9361" t="s">
        <v>90</v>
      </c>
      <c r="T9361" s="297">
        <v>46311.754166666666</v>
      </c>
    </row>
    <row r="9362" spans="1:20" x14ac:dyDescent="0.35">
      <c r="A9362" t="s">
        <v>126</v>
      </c>
      <c r="B9362" t="s">
        <v>127</v>
      </c>
      <c r="C9362" t="s">
        <v>93</v>
      </c>
      <c r="D9362" s="29">
        <v>46618</v>
      </c>
      <c r="E9362">
        <v>0</v>
      </c>
      <c r="F9362">
        <v>0</v>
      </c>
      <c r="G9362">
        <v>0</v>
      </c>
      <c r="H9362">
        <v>0</v>
      </c>
      <c r="L9362">
        <v>124.675843</v>
      </c>
      <c r="R9362">
        <v>129.66287600000001</v>
      </c>
      <c r="S9362" t="s">
        <v>90</v>
      </c>
      <c r="T9362" s="297">
        <v>46311.754166666666</v>
      </c>
    </row>
    <row r="9363" spans="1:20" x14ac:dyDescent="0.35">
      <c r="A9363" t="s">
        <v>126</v>
      </c>
      <c r="B9363" t="s">
        <v>127</v>
      </c>
      <c r="C9363" t="s">
        <v>93</v>
      </c>
      <c r="D9363" s="29">
        <v>46619</v>
      </c>
      <c r="E9363">
        <v>0</v>
      </c>
      <c r="F9363">
        <v>0</v>
      </c>
      <c r="G9363">
        <v>0</v>
      </c>
      <c r="H9363">
        <v>0</v>
      </c>
      <c r="L9363">
        <v>124.675843</v>
      </c>
      <c r="R9363">
        <v>129.66287600000001</v>
      </c>
      <c r="S9363" t="s">
        <v>90</v>
      </c>
      <c r="T9363" s="297">
        <v>46311.754166666666</v>
      </c>
    </row>
    <row r="9364" spans="1:20" x14ac:dyDescent="0.35">
      <c r="A9364" t="s">
        <v>126</v>
      </c>
      <c r="B9364" t="s">
        <v>127</v>
      </c>
      <c r="C9364" t="s">
        <v>93</v>
      </c>
      <c r="D9364" s="29">
        <v>46620</v>
      </c>
      <c r="E9364">
        <v>0</v>
      </c>
      <c r="F9364">
        <v>0</v>
      </c>
      <c r="G9364">
        <v>0</v>
      </c>
      <c r="H9364">
        <v>0</v>
      </c>
      <c r="L9364">
        <v>124.675843</v>
      </c>
      <c r="R9364">
        <v>129.66287600000001</v>
      </c>
      <c r="S9364" t="s">
        <v>90</v>
      </c>
      <c r="T9364" s="297">
        <v>46311.754166666666</v>
      </c>
    </row>
    <row r="9365" spans="1:20" x14ac:dyDescent="0.35">
      <c r="A9365" t="s">
        <v>126</v>
      </c>
      <c r="B9365" t="s">
        <v>127</v>
      </c>
      <c r="C9365" t="s">
        <v>93</v>
      </c>
      <c r="D9365" s="29">
        <v>46621</v>
      </c>
      <c r="E9365">
        <v>0</v>
      </c>
      <c r="F9365">
        <v>0</v>
      </c>
      <c r="G9365">
        <v>0</v>
      </c>
      <c r="H9365">
        <v>0</v>
      </c>
      <c r="L9365">
        <v>124.675843</v>
      </c>
      <c r="R9365">
        <v>129.66287600000001</v>
      </c>
      <c r="S9365" t="s">
        <v>90</v>
      </c>
      <c r="T9365" s="297">
        <v>46311.754166666666</v>
      </c>
    </row>
    <row r="9366" spans="1:20" x14ac:dyDescent="0.35">
      <c r="A9366" t="s">
        <v>126</v>
      </c>
      <c r="B9366" t="s">
        <v>127</v>
      </c>
      <c r="C9366" t="s">
        <v>93</v>
      </c>
      <c r="D9366" s="29">
        <v>46622</v>
      </c>
      <c r="E9366">
        <v>0</v>
      </c>
      <c r="F9366">
        <v>0</v>
      </c>
      <c r="G9366">
        <v>0</v>
      </c>
      <c r="H9366">
        <v>0</v>
      </c>
      <c r="L9366">
        <v>124.675843</v>
      </c>
      <c r="R9366">
        <v>129.66287600000001</v>
      </c>
      <c r="S9366" t="s">
        <v>90</v>
      </c>
      <c r="T9366" s="297">
        <v>46311.754166666666</v>
      </c>
    </row>
    <row r="9367" spans="1:20" x14ac:dyDescent="0.35">
      <c r="A9367" t="s">
        <v>126</v>
      </c>
      <c r="B9367" t="s">
        <v>127</v>
      </c>
      <c r="C9367" t="s">
        <v>93</v>
      </c>
      <c r="D9367" s="29">
        <v>46623</v>
      </c>
      <c r="E9367">
        <v>0</v>
      </c>
      <c r="F9367">
        <v>0</v>
      </c>
      <c r="G9367">
        <v>0</v>
      </c>
      <c r="H9367">
        <v>0</v>
      </c>
      <c r="L9367">
        <v>124.675843</v>
      </c>
      <c r="R9367">
        <v>129.66287600000001</v>
      </c>
      <c r="S9367" t="s">
        <v>90</v>
      </c>
      <c r="T9367" s="297">
        <v>46311.754166666666</v>
      </c>
    </row>
    <row r="9368" spans="1:20" x14ac:dyDescent="0.35">
      <c r="A9368" t="s">
        <v>126</v>
      </c>
      <c r="B9368" t="s">
        <v>127</v>
      </c>
      <c r="C9368" t="s">
        <v>93</v>
      </c>
      <c r="D9368" s="29">
        <v>46624</v>
      </c>
      <c r="E9368">
        <v>0</v>
      </c>
      <c r="F9368">
        <v>0</v>
      </c>
      <c r="G9368">
        <v>0</v>
      </c>
      <c r="H9368">
        <v>0</v>
      </c>
      <c r="L9368">
        <v>124.675843</v>
      </c>
      <c r="R9368">
        <v>129.66287600000001</v>
      </c>
      <c r="S9368" t="s">
        <v>90</v>
      </c>
      <c r="T9368" s="297">
        <v>46311.754166666666</v>
      </c>
    </row>
    <row r="9369" spans="1:20" x14ac:dyDescent="0.35">
      <c r="A9369" t="s">
        <v>126</v>
      </c>
      <c r="B9369" t="s">
        <v>127</v>
      </c>
      <c r="C9369" t="s">
        <v>93</v>
      </c>
      <c r="D9369" s="29">
        <v>46625</v>
      </c>
      <c r="E9369">
        <v>0</v>
      </c>
      <c r="F9369">
        <v>0</v>
      </c>
      <c r="G9369">
        <v>0</v>
      </c>
      <c r="H9369">
        <v>0</v>
      </c>
      <c r="L9369">
        <v>124.675843</v>
      </c>
      <c r="R9369">
        <v>129.66287600000001</v>
      </c>
      <c r="S9369" t="s">
        <v>90</v>
      </c>
      <c r="T9369" s="297">
        <v>46311.754166666666</v>
      </c>
    </row>
    <row r="9370" spans="1:20" x14ac:dyDescent="0.35">
      <c r="A9370" t="s">
        <v>126</v>
      </c>
      <c r="B9370" t="s">
        <v>127</v>
      </c>
      <c r="C9370" t="s">
        <v>93</v>
      </c>
      <c r="D9370" s="29">
        <v>46626</v>
      </c>
      <c r="E9370">
        <v>0</v>
      </c>
      <c r="F9370">
        <v>0</v>
      </c>
      <c r="G9370">
        <v>0</v>
      </c>
      <c r="H9370">
        <v>0</v>
      </c>
      <c r="L9370">
        <v>124.675843</v>
      </c>
      <c r="R9370">
        <v>129.66287600000001</v>
      </c>
      <c r="S9370" t="s">
        <v>90</v>
      </c>
      <c r="T9370" s="297">
        <v>46311.754166666666</v>
      </c>
    </row>
    <row r="9371" spans="1:20" x14ac:dyDescent="0.35">
      <c r="A9371" t="s">
        <v>126</v>
      </c>
      <c r="B9371" t="s">
        <v>127</v>
      </c>
      <c r="C9371" t="s">
        <v>93</v>
      </c>
      <c r="D9371" s="29">
        <v>46627</v>
      </c>
      <c r="E9371">
        <v>0</v>
      </c>
      <c r="F9371">
        <v>0</v>
      </c>
      <c r="G9371">
        <v>0</v>
      </c>
      <c r="H9371">
        <v>0</v>
      </c>
      <c r="L9371">
        <v>124.675843</v>
      </c>
      <c r="R9371">
        <v>129.66287600000001</v>
      </c>
      <c r="S9371" t="s">
        <v>90</v>
      </c>
      <c r="T9371" s="297">
        <v>46311.754166666666</v>
      </c>
    </row>
    <row r="9372" spans="1:20" x14ac:dyDescent="0.35">
      <c r="A9372" t="s">
        <v>126</v>
      </c>
      <c r="B9372" t="s">
        <v>127</v>
      </c>
      <c r="C9372" t="s">
        <v>93</v>
      </c>
      <c r="D9372" s="29">
        <v>46628</v>
      </c>
      <c r="E9372">
        <v>0</v>
      </c>
      <c r="F9372">
        <v>0</v>
      </c>
      <c r="G9372">
        <v>0</v>
      </c>
      <c r="H9372">
        <v>0</v>
      </c>
      <c r="L9372">
        <v>124.675843</v>
      </c>
      <c r="R9372">
        <v>129.66287600000001</v>
      </c>
      <c r="S9372" t="s">
        <v>90</v>
      </c>
      <c r="T9372" s="297">
        <v>46311.754166666666</v>
      </c>
    </row>
    <row r="9373" spans="1:20" x14ac:dyDescent="0.35">
      <c r="A9373" t="s">
        <v>126</v>
      </c>
      <c r="B9373" t="s">
        <v>127</v>
      </c>
      <c r="C9373" t="s">
        <v>93</v>
      </c>
      <c r="D9373" s="29">
        <v>46629</v>
      </c>
      <c r="E9373">
        <v>0</v>
      </c>
      <c r="F9373">
        <v>0</v>
      </c>
      <c r="G9373">
        <v>0</v>
      </c>
      <c r="H9373">
        <v>0</v>
      </c>
      <c r="L9373">
        <v>124.675843</v>
      </c>
      <c r="R9373">
        <v>129.66287600000001</v>
      </c>
      <c r="S9373" t="s">
        <v>90</v>
      </c>
      <c r="T9373" s="297">
        <v>46311.754166666666</v>
      </c>
    </row>
    <row r="9374" spans="1:20" x14ac:dyDescent="0.35">
      <c r="A9374" t="s">
        <v>126</v>
      </c>
      <c r="B9374" t="s">
        <v>127</v>
      </c>
      <c r="C9374" t="s">
        <v>93</v>
      </c>
      <c r="D9374" s="29">
        <v>46630</v>
      </c>
      <c r="E9374">
        <v>0</v>
      </c>
      <c r="F9374">
        <v>0</v>
      </c>
      <c r="G9374">
        <v>0</v>
      </c>
      <c r="H9374">
        <v>0</v>
      </c>
      <c r="L9374">
        <v>124.675843</v>
      </c>
      <c r="R9374">
        <v>129.66287600000001</v>
      </c>
      <c r="S9374" t="s">
        <v>90</v>
      </c>
      <c r="T9374" s="297">
        <v>46311.754166666666</v>
      </c>
    </row>
    <row r="9375" spans="1:20" x14ac:dyDescent="0.35">
      <c r="A9375" t="s">
        <v>126</v>
      </c>
      <c r="B9375" t="s">
        <v>127</v>
      </c>
      <c r="C9375" t="s">
        <v>93</v>
      </c>
      <c r="D9375" s="29">
        <v>46631</v>
      </c>
      <c r="E9375">
        <v>0</v>
      </c>
      <c r="F9375">
        <v>0</v>
      </c>
      <c r="G9375">
        <v>0</v>
      </c>
      <c r="H9375">
        <v>0</v>
      </c>
      <c r="L9375">
        <v>124.675843</v>
      </c>
      <c r="R9375">
        <v>129.66287600000001</v>
      </c>
      <c r="S9375" t="s">
        <v>90</v>
      </c>
      <c r="T9375" s="297">
        <v>46311.754166666666</v>
      </c>
    </row>
    <row r="9376" spans="1:20" x14ac:dyDescent="0.35">
      <c r="A9376" t="s">
        <v>126</v>
      </c>
      <c r="B9376" t="s">
        <v>127</v>
      </c>
      <c r="C9376" t="s">
        <v>93</v>
      </c>
      <c r="D9376" s="29">
        <v>46632</v>
      </c>
      <c r="E9376">
        <v>0</v>
      </c>
      <c r="F9376">
        <v>0</v>
      </c>
      <c r="G9376">
        <v>0</v>
      </c>
      <c r="H9376">
        <v>0</v>
      </c>
      <c r="L9376">
        <v>124.675843</v>
      </c>
      <c r="R9376">
        <v>129.66287600000001</v>
      </c>
      <c r="S9376" t="s">
        <v>90</v>
      </c>
      <c r="T9376" s="297">
        <v>46311.754166666666</v>
      </c>
    </row>
    <row r="9377" spans="1:20" x14ac:dyDescent="0.35">
      <c r="A9377" t="s">
        <v>126</v>
      </c>
      <c r="B9377" t="s">
        <v>127</v>
      </c>
      <c r="C9377" t="s">
        <v>93</v>
      </c>
      <c r="D9377" s="29">
        <v>46633</v>
      </c>
      <c r="E9377">
        <v>0</v>
      </c>
      <c r="F9377">
        <v>0</v>
      </c>
      <c r="G9377">
        <v>0</v>
      </c>
      <c r="H9377">
        <v>0</v>
      </c>
      <c r="L9377">
        <v>124.675843</v>
      </c>
      <c r="R9377">
        <v>129.66287600000001</v>
      </c>
      <c r="S9377" t="s">
        <v>90</v>
      </c>
      <c r="T9377" s="297">
        <v>46311.754166666666</v>
      </c>
    </row>
    <row r="9378" spans="1:20" x14ac:dyDescent="0.35">
      <c r="A9378" t="s">
        <v>126</v>
      </c>
      <c r="B9378" t="s">
        <v>127</v>
      </c>
      <c r="C9378" t="s">
        <v>93</v>
      </c>
      <c r="D9378" s="29">
        <v>46634</v>
      </c>
      <c r="E9378">
        <v>0</v>
      </c>
      <c r="F9378">
        <v>0</v>
      </c>
      <c r="G9378">
        <v>0</v>
      </c>
      <c r="H9378">
        <v>0</v>
      </c>
      <c r="L9378">
        <v>124.675843</v>
      </c>
      <c r="R9378">
        <v>129.66287600000001</v>
      </c>
      <c r="S9378" t="s">
        <v>90</v>
      </c>
      <c r="T9378" s="297">
        <v>46311.754166666666</v>
      </c>
    </row>
    <row r="9379" spans="1:20" x14ac:dyDescent="0.35">
      <c r="A9379" t="s">
        <v>126</v>
      </c>
      <c r="B9379" t="s">
        <v>127</v>
      </c>
      <c r="C9379" t="s">
        <v>93</v>
      </c>
      <c r="D9379" s="29">
        <v>46635</v>
      </c>
      <c r="E9379">
        <v>0</v>
      </c>
      <c r="F9379">
        <v>0</v>
      </c>
      <c r="G9379">
        <v>0</v>
      </c>
      <c r="H9379">
        <v>0</v>
      </c>
      <c r="L9379">
        <v>124.675843</v>
      </c>
      <c r="R9379">
        <v>129.66287600000001</v>
      </c>
      <c r="S9379" t="s">
        <v>90</v>
      </c>
      <c r="T9379" s="297">
        <v>46311.754166666666</v>
      </c>
    </row>
    <row r="9380" spans="1:20" x14ac:dyDescent="0.35">
      <c r="A9380" t="s">
        <v>126</v>
      </c>
      <c r="B9380" t="s">
        <v>127</v>
      </c>
      <c r="C9380" t="s">
        <v>93</v>
      </c>
      <c r="D9380" s="29">
        <v>46636</v>
      </c>
      <c r="E9380">
        <v>0</v>
      </c>
      <c r="F9380">
        <v>0</v>
      </c>
      <c r="G9380">
        <v>0</v>
      </c>
      <c r="H9380">
        <v>0</v>
      </c>
      <c r="L9380">
        <v>124.675843</v>
      </c>
      <c r="R9380">
        <v>129.66287600000001</v>
      </c>
      <c r="S9380" t="s">
        <v>90</v>
      </c>
      <c r="T9380" s="297">
        <v>46311.754166666666</v>
      </c>
    </row>
    <row r="9381" spans="1:20" x14ac:dyDescent="0.35">
      <c r="A9381" t="s">
        <v>126</v>
      </c>
      <c r="B9381" t="s">
        <v>127</v>
      </c>
      <c r="C9381" t="s">
        <v>93</v>
      </c>
      <c r="D9381" s="29">
        <v>46637</v>
      </c>
      <c r="E9381">
        <v>0</v>
      </c>
      <c r="F9381">
        <v>0</v>
      </c>
      <c r="G9381">
        <v>0</v>
      </c>
      <c r="H9381">
        <v>0</v>
      </c>
      <c r="L9381">
        <v>124.675843</v>
      </c>
      <c r="R9381">
        <v>129.66287600000001</v>
      </c>
      <c r="S9381" t="s">
        <v>90</v>
      </c>
      <c r="T9381" s="297">
        <v>46311.754166666666</v>
      </c>
    </row>
    <row r="9382" spans="1:20" x14ac:dyDescent="0.35">
      <c r="A9382" t="s">
        <v>126</v>
      </c>
      <c r="B9382" t="s">
        <v>127</v>
      </c>
      <c r="C9382" t="s">
        <v>93</v>
      </c>
      <c r="D9382" s="29">
        <v>46638</v>
      </c>
      <c r="E9382">
        <v>0</v>
      </c>
      <c r="F9382">
        <v>0</v>
      </c>
      <c r="G9382">
        <v>0</v>
      </c>
      <c r="H9382">
        <v>0</v>
      </c>
      <c r="L9382">
        <v>124.675843</v>
      </c>
      <c r="R9382">
        <v>129.66287600000001</v>
      </c>
      <c r="S9382" t="s">
        <v>90</v>
      </c>
      <c r="T9382" s="297">
        <v>46311.754166666666</v>
      </c>
    </row>
    <row r="9383" spans="1:20" x14ac:dyDescent="0.35">
      <c r="A9383" t="s">
        <v>126</v>
      </c>
      <c r="B9383" t="s">
        <v>127</v>
      </c>
      <c r="C9383" t="s">
        <v>93</v>
      </c>
      <c r="D9383" s="29">
        <v>46639</v>
      </c>
      <c r="E9383">
        <v>0</v>
      </c>
      <c r="F9383">
        <v>0</v>
      </c>
      <c r="G9383">
        <v>0</v>
      </c>
      <c r="H9383">
        <v>0</v>
      </c>
      <c r="L9383">
        <v>124.675843</v>
      </c>
      <c r="R9383">
        <v>129.66287600000001</v>
      </c>
      <c r="S9383" t="s">
        <v>90</v>
      </c>
      <c r="T9383" s="297">
        <v>46311.754166666666</v>
      </c>
    </row>
    <row r="9384" spans="1:20" x14ac:dyDescent="0.35">
      <c r="A9384" t="s">
        <v>126</v>
      </c>
      <c r="B9384" t="s">
        <v>127</v>
      </c>
      <c r="C9384" t="s">
        <v>93</v>
      </c>
      <c r="D9384" s="29">
        <v>46640</v>
      </c>
      <c r="E9384">
        <v>0</v>
      </c>
      <c r="F9384">
        <v>0</v>
      </c>
      <c r="G9384">
        <v>0</v>
      </c>
      <c r="H9384">
        <v>0</v>
      </c>
      <c r="L9384">
        <v>124.675843</v>
      </c>
      <c r="R9384">
        <v>129.66287600000001</v>
      </c>
      <c r="S9384" t="s">
        <v>90</v>
      </c>
      <c r="T9384" s="297">
        <v>46311.754166666666</v>
      </c>
    </row>
    <row r="9385" spans="1:20" x14ac:dyDescent="0.35">
      <c r="A9385" t="s">
        <v>126</v>
      </c>
      <c r="B9385" t="s">
        <v>127</v>
      </c>
      <c r="C9385" t="s">
        <v>93</v>
      </c>
      <c r="D9385" s="29">
        <v>46641</v>
      </c>
      <c r="E9385">
        <v>0</v>
      </c>
      <c r="F9385">
        <v>0</v>
      </c>
      <c r="G9385">
        <v>0</v>
      </c>
      <c r="H9385">
        <v>0</v>
      </c>
      <c r="L9385">
        <v>124.675843</v>
      </c>
      <c r="R9385">
        <v>129.66287600000001</v>
      </c>
      <c r="S9385" t="s">
        <v>90</v>
      </c>
      <c r="T9385" s="297">
        <v>46311.754166666666</v>
      </c>
    </row>
    <row r="9386" spans="1:20" x14ac:dyDescent="0.35">
      <c r="A9386" t="s">
        <v>126</v>
      </c>
      <c r="B9386" t="s">
        <v>127</v>
      </c>
      <c r="C9386" t="s">
        <v>93</v>
      </c>
      <c r="D9386" s="29">
        <v>46642</v>
      </c>
      <c r="E9386">
        <v>0</v>
      </c>
      <c r="F9386">
        <v>0</v>
      </c>
      <c r="G9386">
        <v>0</v>
      </c>
      <c r="H9386">
        <v>0</v>
      </c>
      <c r="L9386">
        <v>124.675843</v>
      </c>
      <c r="R9386">
        <v>129.66287600000001</v>
      </c>
      <c r="S9386" t="s">
        <v>90</v>
      </c>
      <c r="T9386" s="297">
        <v>46311.754166666666</v>
      </c>
    </row>
    <row r="9387" spans="1:20" x14ac:dyDescent="0.35">
      <c r="A9387" t="s">
        <v>126</v>
      </c>
      <c r="B9387" t="s">
        <v>127</v>
      </c>
      <c r="C9387" t="s">
        <v>93</v>
      </c>
      <c r="D9387" s="29">
        <v>46643</v>
      </c>
      <c r="E9387">
        <v>0</v>
      </c>
      <c r="F9387">
        <v>0</v>
      </c>
      <c r="G9387">
        <v>0</v>
      </c>
      <c r="H9387">
        <v>0</v>
      </c>
      <c r="L9387">
        <v>124.675843</v>
      </c>
      <c r="R9387">
        <v>129.66287600000001</v>
      </c>
      <c r="S9387" t="s">
        <v>90</v>
      </c>
      <c r="T9387" s="297">
        <v>46311.754166666666</v>
      </c>
    </row>
    <row r="9388" spans="1:20" x14ac:dyDescent="0.35">
      <c r="A9388" t="s">
        <v>126</v>
      </c>
      <c r="B9388" t="s">
        <v>127</v>
      </c>
      <c r="C9388" t="s">
        <v>93</v>
      </c>
      <c r="D9388" s="29">
        <v>46644</v>
      </c>
      <c r="E9388">
        <v>0</v>
      </c>
      <c r="F9388">
        <v>0</v>
      </c>
      <c r="G9388">
        <v>0</v>
      </c>
      <c r="H9388">
        <v>0</v>
      </c>
      <c r="L9388">
        <v>124.675843</v>
      </c>
      <c r="R9388">
        <v>129.66287600000001</v>
      </c>
      <c r="S9388" t="s">
        <v>90</v>
      </c>
      <c r="T9388" s="297">
        <v>46311.754166666666</v>
      </c>
    </row>
    <row r="9389" spans="1:20" x14ac:dyDescent="0.35">
      <c r="A9389" t="s">
        <v>126</v>
      </c>
      <c r="B9389" t="s">
        <v>127</v>
      </c>
      <c r="C9389" t="s">
        <v>93</v>
      </c>
      <c r="D9389" s="29">
        <v>46645</v>
      </c>
      <c r="E9389">
        <v>0</v>
      </c>
      <c r="F9389">
        <v>0</v>
      </c>
      <c r="G9389">
        <v>0</v>
      </c>
      <c r="H9389">
        <v>0</v>
      </c>
      <c r="L9389">
        <v>124.675843</v>
      </c>
      <c r="R9389">
        <v>129.66287600000001</v>
      </c>
      <c r="S9389" t="s">
        <v>90</v>
      </c>
      <c r="T9389" s="297">
        <v>46311.754166666666</v>
      </c>
    </row>
    <row r="9390" spans="1:20" x14ac:dyDescent="0.35">
      <c r="A9390" t="s">
        <v>126</v>
      </c>
      <c r="B9390" t="s">
        <v>127</v>
      </c>
      <c r="C9390" t="s">
        <v>93</v>
      </c>
      <c r="D9390" s="29">
        <v>46646</v>
      </c>
      <c r="E9390">
        <v>0</v>
      </c>
      <c r="F9390">
        <v>0</v>
      </c>
      <c r="G9390">
        <v>0</v>
      </c>
      <c r="H9390">
        <v>0</v>
      </c>
      <c r="L9390">
        <v>124.675843</v>
      </c>
      <c r="R9390">
        <v>129.66287600000001</v>
      </c>
      <c r="S9390" t="s">
        <v>90</v>
      </c>
      <c r="T9390" s="297">
        <v>46311.754166666666</v>
      </c>
    </row>
    <row r="9391" spans="1:20" x14ac:dyDescent="0.35">
      <c r="A9391" t="s">
        <v>126</v>
      </c>
      <c r="B9391" t="s">
        <v>127</v>
      </c>
      <c r="C9391" t="s">
        <v>93</v>
      </c>
      <c r="D9391" s="29">
        <v>46647</v>
      </c>
      <c r="E9391">
        <v>0</v>
      </c>
      <c r="F9391">
        <v>0</v>
      </c>
      <c r="G9391">
        <v>0</v>
      </c>
      <c r="H9391">
        <v>0</v>
      </c>
      <c r="L9391">
        <v>124.675843</v>
      </c>
      <c r="R9391">
        <v>129.66287600000001</v>
      </c>
      <c r="S9391" t="s">
        <v>90</v>
      </c>
      <c r="T9391" s="297">
        <v>46311.754166666666</v>
      </c>
    </row>
    <row r="9392" spans="1:20" x14ac:dyDescent="0.35">
      <c r="A9392" t="s">
        <v>126</v>
      </c>
      <c r="B9392" t="s">
        <v>127</v>
      </c>
      <c r="C9392" t="s">
        <v>93</v>
      </c>
      <c r="D9392" s="29">
        <v>46648</v>
      </c>
      <c r="E9392">
        <v>0</v>
      </c>
      <c r="F9392">
        <v>0</v>
      </c>
      <c r="G9392">
        <v>0</v>
      </c>
      <c r="H9392">
        <v>0</v>
      </c>
      <c r="L9392">
        <v>124.675843</v>
      </c>
      <c r="R9392">
        <v>129.66287600000001</v>
      </c>
      <c r="S9392" t="s">
        <v>90</v>
      </c>
      <c r="T9392" s="297">
        <v>46311.754166666666</v>
      </c>
    </row>
    <row r="9393" spans="1:20" x14ac:dyDescent="0.35">
      <c r="A9393" t="s">
        <v>126</v>
      </c>
      <c r="B9393" t="s">
        <v>127</v>
      </c>
      <c r="C9393" t="s">
        <v>93</v>
      </c>
      <c r="D9393" s="29">
        <v>46649</v>
      </c>
      <c r="E9393">
        <v>0</v>
      </c>
      <c r="F9393">
        <v>0</v>
      </c>
      <c r="G9393">
        <v>0</v>
      </c>
      <c r="H9393">
        <v>0</v>
      </c>
      <c r="L9393">
        <v>124.675843</v>
      </c>
      <c r="R9393">
        <v>129.66287600000001</v>
      </c>
      <c r="S9393" t="s">
        <v>90</v>
      </c>
      <c r="T9393" s="297">
        <v>46311.754166666666</v>
      </c>
    </row>
    <row r="9394" spans="1:20" x14ac:dyDescent="0.35">
      <c r="A9394" t="s">
        <v>126</v>
      </c>
      <c r="B9394" t="s">
        <v>127</v>
      </c>
      <c r="C9394" t="s">
        <v>93</v>
      </c>
      <c r="D9394" s="29">
        <v>46650</v>
      </c>
      <c r="E9394">
        <v>0</v>
      </c>
      <c r="F9394">
        <v>0</v>
      </c>
      <c r="G9394">
        <v>0</v>
      </c>
      <c r="H9394">
        <v>0</v>
      </c>
      <c r="L9394">
        <v>124.675843</v>
      </c>
      <c r="R9394">
        <v>129.66287600000001</v>
      </c>
      <c r="S9394" t="s">
        <v>90</v>
      </c>
      <c r="T9394" s="297">
        <v>46311.754166666666</v>
      </c>
    </row>
    <row r="9395" spans="1:20" x14ac:dyDescent="0.35">
      <c r="A9395" t="s">
        <v>126</v>
      </c>
      <c r="B9395" t="s">
        <v>127</v>
      </c>
      <c r="C9395" t="s">
        <v>93</v>
      </c>
      <c r="D9395" s="29">
        <v>46651</v>
      </c>
      <c r="E9395">
        <v>0</v>
      </c>
      <c r="F9395">
        <v>0</v>
      </c>
      <c r="G9395">
        <v>0</v>
      </c>
      <c r="H9395">
        <v>0</v>
      </c>
      <c r="L9395">
        <v>124.675843</v>
      </c>
      <c r="R9395">
        <v>129.66287600000001</v>
      </c>
      <c r="S9395" t="s">
        <v>90</v>
      </c>
      <c r="T9395" s="297">
        <v>46311.754166666666</v>
      </c>
    </row>
    <row r="9396" spans="1:20" x14ac:dyDescent="0.35">
      <c r="A9396" t="s">
        <v>126</v>
      </c>
      <c r="B9396" t="s">
        <v>127</v>
      </c>
      <c r="C9396" t="s">
        <v>93</v>
      </c>
      <c r="D9396" s="29">
        <v>46652</v>
      </c>
      <c r="E9396">
        <v>0</v>
      </c>
      <c r="F9396">
        <v>0</v>
      </c>
      <c r="G9396">
        <v>0</v>
      </c>
      <c r="H9396">
        <v>0</v>
      </c>
      <c r="L9396">
        <v>124.675843</v>
      </c>
      <c r="R9396">
        <v>129.66287600000001</v>
      </c>
      <c r="S9396" t="s">
        <v>90</v>
      </c>
      <c r="T9396" s="297">
        <v>46311.754166666666</v>
      </c>
    </row>
    <row r="9397" spans="1:20" x14ac:dyDescent="0.35">
      <c r="A9397" t="s">
        <v>126</v>
      </c>
      <c r="B9397" t="s">
        <v>127</v>
      </c>
      <c r="C9397" t="s">
        <v>93</v>
      </c>
      <c r="D9397" s="29">
        <v>46653</v>
      </c>
      <c r="E9397">
        <v>0</v>
      </c>
      <c r="F9397">
        <v>0</v>
      </c>
      <c r="G9397">
        <v>0</v>
      </c>
      <c r="H9397">
        <v>0</v>
      </c>
      <c r="L9397">
        <v>124.675843</v>
      </c>
      <c r="R9397">
        <v>129.66287600000001</v>
      </c>
      <c r="S9397" t="s">
        <v>90</v>
      </c>
      <c r="T9397" s="297">
        <v>46311.754166666666</v>
      </c>
    </row>
    <row r="9398" spans="1:20" x14ac:dyDescent="0.35">
      <c r="A9398" t="s">
        <v>126</v>
      </c>
      <c r="B9398" t="s">
        <v>127</v>
      </c>
      <c r="C9398" t="s">
        <v>93</v>
      </c>
      <c r="D9398" s="29">
        <v>46654</v>
      </c>
      <c r="E9398">
        <v>0</v>
      </c>
      <c r="F9398">
        <v>0</v>
      </c>
      <c r="G9398">
        <v>0</v>
      </c>
      <c r="H9398">
        <v>0</v>
      </c>
      <c r="L9398">
        <v>124.675843</v>
      </c>
      <c r="R9398">
        <v>129.66287600000001</v>
      </c>
      <c r="S9398" t="s">
        <v>90</v>
      </c>
      <c r="T9398" s="297">
        <v>46311.754166666666</v>
      </c>
    </row>
    <row r="9399" spans="1:20" x14ac:dyDescent="0.35">
      <c r="A9399" t="s">
        <v>126</v>
      </c>
      <c r="B9399" t="s">
        <v>127</v>
      </c>
      <c r="C9399" t="s">
        <v>93</v>
      </c>
      <c r="D9399" s="29">
        <v>46655</v>
      </c>
      <c r="E9399">
        <v>0</v>
      </c>
      <c r="F9399">
        <v>0</v>
      </c>
      <c r="G9399">
        <v>0</v>
      </c>
      <c r="H9399">
        <v>0</v>
      </c>
      <c r="L9399">
        <v>124.675843</v>
      </c>
      <c r="R9399">
        <v>129.66287600000001</v>
      </c>
      <c r="S9399" t="s">
        <v>90</v>
      </c>
      <c r="T9399" s="297">
        <v>46311.754166666666</v>
      </c>
    </row>
    <row r="9400" spans="1:20" x14ac:dyDescent="0.35">
      <c r="A9400" t="s">
        <v>126</v>
      </c>
      <c r="B9400" t="s">
        <v>127</v>
      </c>
      <c r="C9400" t="s">
        <v>93</v>
      </c>
      <c r="D9400" s="29">
        <v>46656</v>
      </c>
      <c r="E9400">
        <v>0</v>
      </c>
      <c r="F9400">
        <v>0</v>
      </c>
      <c r="G9400">
        <v>0</v>
      </c>
      <c r="H9400">
        <v>0</v>
      </c>
      <c r="L9400">
        <v>124.675843</v>
      </c>
      <c r="R9400">
        <v>129.66287600000001</v>
      </c>
      <c r="S9400" t="s">
        <v>90</v>
      </c>
      <c r="T9400" s="297">
        <v>46311.754166666666</v>
      </c>
    </row>
    <row r="9401" spans="1:20" x14ac:dyDescent="0.35">
      <c r="A9401" t="s">
        <v>126</v>
      </c>
      <c r="B9401" t="s">
        <v>127</v>
      </c>
      <c r="C9401" t="s">
        <v>93</v>
      </c>
      <c r="D9401" s="29">
        <v>46657</v>
      </c>
      <c r="E9401">
        <v>0</v>
      </c>
      <c r="F9401">
        <v>0</v>
      </c>
      <c r="G9401">
        <v>0</v>
      </c>
      <c r="H9401">
        <v>0</v>
      </c>
      <c r="L9401">
        <v>124.675843</v>
      </c>
      <c r="R9401">
        <v>129.66287600000001</v>
      </c>
      <c r="S9401" t="s">
        <v>90</v>
      </c>
      <c r="T9401" s="297">
        <v>46311.754166666666</v>
      </c>
    </row>
    <row r="9402" spans="1:20" x14ac:dyDescent="0.35">
      <c r="A9402" t="s">
        <v>126</v>
      </c>
      <c r="B9402" t="s">
        <v>127</v>
      </c>
      <c r="C9402" t="s">
        <v>93</v>
      </c>
      <c r="D9402" s="29">
        <v>46658</v>
      </c>
      <c r="E9402">
        <v>0</v>
      </c>
      <c r="F9402">
        <v>0</v>
      </c>
      <c r="G9402">
        <v>0</v>
      </c>
      <c r="H9402">
        <v>0</v>
      </c>
      <c r="L9402">
        <v>124.675843</v>
      </c>
      <c r="R9402">
        <v>129.66287600000001</v>
      </c>
      <c r="S9402" t="s">
        <v>90</v>
      </c>
      <c r="T9402" s="297">
        <v>46311.754166666666</v>
      </c>
    </row>
    <row r="9403" spans="1:20" x14ac:dyDescent="0.35">
      <c r="A9403" t="s">
        <v>126</v>
      </c>
      <c r="B9403" t="s">
        <v>127</v>
      </c>
      <c r="C9403" t="s">
        <v>93</v>
      </c>
      <c r="D9403" s="29">
        <v>46659</v>
      </c>
      <c r="E9403">
        <v>0</v>
      </c>
      <c r="F9403">
        <v>0</v>
      </c>
      <c r="G9403">
        <v>0</v>
      </c>
      <c r="H9403">
        <v>0</v>
      </c>
      <c r="L9403">
        <v>124.675843</v>
      </c>
      <c r="R9403">
        <v>129.66287600000001</v>
      </c>
      <c r="S9403" t="s">
        <v>90</v>
      </c>
      <c r="T9403" s="297">
        <v>46311.754166666666</v>
      </c>
    </row>
    <row r="9404" spans="1:20" x14ac:dyDescent="0.35">
      <c r="A9404" t="s">
        <v>126</v>
      </c>
      <c r="B9404" t="s">
        <v>127</v>
      </c>
      <c r="C9404" t="s">
        <v>93</v>
      </c>
      <c r="D9404" s="29">
        <v>46660</v>
      </c>
      <c r="E9404">
        <v>0</v>
      </c>
      <c r="F9404">
        <v>0</v>
      </c>
      <c r="G9404">
        <v>0</v>
      </c>
      <c r="H9404">
        <v>0</v>
      </c>
      <c r="L9404">
        <v>124.675843</v>
      </c>
      <c r="R9404">
        <v>129.66287600000001</v>
      </c>
      <c r="S9404" t="s">
        <v>90</v>
      </c>
      <c r="T9404" s="297">
        <v>46311.754166666666</v>
      </c>
    </row>
    <row r="9405" spans="1:20" x14ac:dyDescent="0.35">
      <c r="A9405" t="s">
        <v>126</v>
      </c>
      <c r="B9405" t="s">
        <v>127</v>
      </c>
      <c r="C9405" t="s">
        <v>93</v>
      </c>
      <c r="D9405" s="29">
        <v>46661</v>
      </c>
      <c r="E9405">
        <v>0</v>
      </c>
      <c r="F9405">
        <v>0</v>
      </c>
      <c r="G9405">
        <v>0</v>
      </c>
      <c r="H9405">
        <v>0</v>
      </c>
      <c r="L9405">
        <v>124.675843</v>
      </c>
      <c r="R9405">
        <v>129.66287600000001</v>
      </c>
      <c r="S9405" t="s">
        <v>90</v>
      </c>
      <c r="T9405" s="297">
        <v>46311.754166666666</v>
      </c>
    </row>
    <row r="9406" spans="1:20" x14ac:dyDescent="0.35">
      <c r="A9406" t="s">
        <v>126</v>
      </c>
      <c r="B9406" t="s">
        <v>127</v>
      </c>
      <c r="C9406" t="s">
        <v>93</v>
      </c>
      <c r="D9406" s="29">
        <v>46662</v>
      </c>
      <c r="E9406">
        <v>0</v>
      </c>
      <c r="F9406">
        <v>0</v>
      </c>
      <c r="G9406">
        <v>0</v>
      </c>
      <c r="H9406">
        <v>0</v>
      </c>
      <c r="L9406">
        <v>124.675843</v>
      </c>
      <c r="R9406">
        <v>129.66287600000001</v>
      </c>
      <c r="S9406" t="s">
        <v>90</v>
      </c>
      <c r="T9406" s="297">
        <v>46311.754166666666</v>
      </c>
    </row>
    <row r="9407" spans="1:20" x14ac:dyDescent="0.35">
      <c r="A9407" t="s">
        <v>126</v>
      </c>
      <c r="B9407" t="s">
        <v>127</v>
      </c>
      <c r="C9407" t="s">
        <v>93</v>
      </c>
      <c r="D9407" s="29">
        <v>46663</v>
      </c>
      <c r="E9407">
        <v>0</v>
      </c>
      <c r="F9407">
        <v>0</v>
      </c>
      <c r="G9407">
        <v>0</v>
      </c>
      <c r="H9407">
        <v>0</v>
      </c>
      <c r="L9407">
        <v>124.675843</v>
      </c>
      <c r="R9407">
        <v>129.66287600000001</v>
      </c>
      <c r="S9407" t="s">
        <v>90</v>
      </c>
      <c r="T9407" s="297">
        <v>46311.754166666666</v>
      </c>
    </row>
    <row r="9408" spans="1:20" x14ac:dyDescent="0.35">
      <c r="A9408" t="s">
        <v>126</v>
      </c>
      <c r="B9408" t="s">
        <v>127</v>
      </c>
      <c r="C9408" t="s">
        <v>93</v>
      </c>
      <c r="D9408" s="29">
        <v>46664</v>
      </c>
      <c r="E9408">
        <v>0</v>
      </c>
      <c r="F9408">
        <v>0</v>
      </c>
      <c r="G9408">
        <v>0</v>
      </c>
      <c r="H9408">
        <v>0</v>
      </c>
      <c r="L9408">
        <v>124.675843</v>
      </c>
      <c r="R9408">
        <v>129.66287600000001</v>
      </c>
      <c r="S9408" t="s">
        <v>90</v>
      </c>
      <c r="T9408" s="297">
        <v>46311.754166666666</v>
      </c>
    </row>
    <row r="9409" spans="1:20" x14ac:dyDescent="0.35">
      <c r="A9409" t="s">
        <v>126</v>
      </c>
      <c r="B9409" t="s">
        <v>127</v>
      </c>
      <c r="C9409" t="s">
        <v>93</v>
      </c>
      <c r="D9409" s="29">
        <v>46665</v>
      </c>
      <c r="E9409">
        <v>0</v>
      </c>
      <c r="F9409">
        <v>0</v>
      </c>
      <c r="G9409">
        <v>0</v>
      </c>
      <c r="H9409">
        <v>0</v>
      </c>
      <c r="L9409">
        <v>124.675843</v>
      </c>
      <c r="R9409">
        <v>129.66287600000001</v>
      </c>
      <c r="S9409" t="s">
        <v>90</v>
      </c>
      <c r="T9409" s="297">
        <v>46311.754166666666</v>
      </c>
    </row>
    <row r="9410" spans="1:20" x14ac:dyDescent="0.35">
      <c r="A9410" t="s">
        <v>126</v>
      </c>
      <c r="B9410" t="s">
        <v>127</v>
      </c>
      <c r="C9410" t="s">
        <v>93</v>
      </c>
      <c r="D9410" s="29">
        <v>46666</v>
      </c>
      <c r="E9410">
        <v>0</v>
      </c>
      <c r="F9410">
        <v>0</v>
      </c>
      <c r="G9410">
        <v>0</v>
      </c>
      <c r="H9410">
        <v>0</v>
      </c>
      <c r="L9410">
        <v>124.675843</v>
      </c>
      <c r="R9410">
        <v>129.66287600000001</v>
      </c>
      <c r="S9410" t="s">
        <v>90</v>
      </c>
      <c r="T9410" s="297">
        <v>46311.754166666666</v>
      </c>
    </row>
    <row r="9411" spans="1:20" x14ac:dyDescent="0.35">
      <c r="A9411" t="s">
        <v>126</v>
      </c>
      <c r="B9411" t="s">
        <v>127</v>
      </c>
      <c r="C9411" t="s">
        <v>93</v>
      </c>
      <c r="D9411" s="29">
        <v>46667</v>
      </c>
      <c r="E9411">
        <v>0</v>
      </c>
      <c r="F9411">
        <v>0</v>
      </c>
      <c r="G9411">
        <v>0</v>
      </c>
      <c r="H9411">
        <v>0</v>
      </c>
      <c r="L9411">
        <v>124.675843</v>
      </c>
      <c r="R9411">
        <v>129.66287600000001</v>
      </c>
      <c r="S9411" t="s">
        <v>90</v>
      </c>
      <c r="T9411" s="297">
        <v>46311.754166666666</v>
      </c>
    </row>
    <row r="9412" spans="1:20" x14ac:dyDescent="0.35">
      <c r="A9412" t="s">
        <v>126</v>
      </c>
      <c r="B9412" t="s">
        <v>127</v>
      </c>
      <c r="C9412" t="s">
        <v>93</v>
      </c>
      <c r="D9412" s="29">
        <v>46668</v>
      </c>
      <c r="E9412">
        <v>0</v>
      </c>
      <c r="F9412">
        <v>0</v>
      </c>
      <c r="G9412">
        <v>0</v>
      </c>
      <c r="H9412">
        <v>0</v>
      </c>
      <c r="L9412">
        <v>124.675843</v>
      </c>
      <c r="R9412">
        <v>129.66287600000001</v>
      </c>
      <c r="S9412" t="s">
        <v>90</v>
      </c>
      <c r="T9412" s="297">
        <v>46311.754166666666</v>
      </c>
    </row>
    <row r="9413" spans="1:20" x14ac:dyDescent="0.35">
      <c r="A9413" t="s">
        <v>126</v>
      </c>
      <c r="B9413" t="s">
        <v>127</v>
      </c>
      <c r="C9413" t="s">
        <v>93</v>
      </c>
      <c r="D9413" s="29">
        <v>46669</v>
      </c>
      <c r="E9413">
        <v>0</v>
      </c>
      <c r="F9413">
        <v>0</v>
      </c>
      <c r="G9413">
        <v>0</v>
      </c>
      <c r="H9413">
        <v>0</v>
      </c>
      <c r="L9413">
        <v>124.675843</v>
      </c>
      <c r="R9413">
        <v>129.66287600000001</v>
      </c>
      <c r="S9413" t="s">
        <v>90</v>
      </c>
      <c r="T9413" s="297">
        <v>46311.754166666666</v>
      </c>
    </row>
    <row r="9414" spans="1:20" x14ac:dyDescent="0.35">
      <c r="A9414" t="s">
        <v>126</v>
      </c>
      <c r="B9414" t="s">
        <v>127</v>
      </c>
      <c r="C9414" t="s">
        <v>93</v>
      </c>
      <c r="D9414" s="29">
        <v>46670</v>
      </c>
      <c r="E9414">
        <v>0</v>
      </c>
      <c r="F9414">
        <v>0</v>
      </c>
      <c r="G9414">
        <v>0</v>
      </c>
      <c r="H9414">
        <v>0</v>
      </c>
      <c r="L9414">
        <v>124.675843</v>
      </c>
      <c r="R9414">
        <v>129.66287600000001</v>
      </c>
      <c r="S9414" t="s">
        <v>90</v>
      </c>
      <c r="T9414" s="297">
        <v>46311.754166666666</v>
      </c>
    </row>
    <row r="9415" spans="1:20" x14ac:dyDescent="0.35">
      <c r="A9415" t="s">
        <v>126</v>
      </c>
      <c r="B9415" t="s">
        <v>127</v>
      </c>
      <c r="C9415" t="s">
        <v>93</v>
      </c>
      <c r="D9415" s="29">
        <v>46671</v>
      </c>
      <c r="E9415">
        <v>0</v>
      </c>
      <c r="F9415">
        <v>0</v>
      </c>
      <c r="G9415">
        <v>0</v>
      </c>
      <c r="H9415">
        <v>0</v>
      </c>
      <c r="L9415">
        <v>124.675843</v>
      </c>
      <c r="R9415">
        <v>129.66287600000001</v>
      </c>
      <c r="S9415" t="s">
        <v>90</v>
      </c>
      <c r="T9415" s="297">
        <v>46311.754166666666</v>
      </c>
    </row>
    <row r="9416" spans="1:20" x14ac:dyDescent="0.35">
      <c r="A9416" t="s">
        <v>126</v>
      </c>
      <c r="B9416" t="s">
        <v>127</v>
      </c>
      <c r="C9416" t="s">
        <v>93</v>
      </c>
      <c r="D9416" s="29">
        <v>46672</v>
      </c>
      <c r="E9416">
        <v>0</v>
      </c>
      <c r="F9416">
        <v>0</v>
      </c>
      <c r="G9416">
        <v>0</v>
      </c>
      <c r="H9416">
        <v>0</v>
      </c>
      <c r="L9416">
        <v>124.675843</v>
      </c>
      <c r="R9416">
        <v>129.66287600000001</v>
      </c>
      <c r="S9416" t="s">
        <v>90</v>
      </c>
      <c r="T9416" s="297">
        <v>46311.754166666666</v>
      </c>
    </row>
    <row r="9417" spans="1:20" x14ac:dyDescent="0.35">
      <c r="A9417" t="s">
        <v>126</v>
      </c>
      <c r="B9417" t="s">
        <v>127</v>
      </c>
      <c r="C9417" t="s">
        <v>93</v>
      </c>
      <c r="D9417" s="29">
        <v>46673</v>
      </c>
      <c r="E9417">
        <v>0</v>
      </c>
      <c r="F9417">
        <v>0</v>
      </c>
      <c r="G9417">
        <v>0</v>
      </c>
      <c r="H9417">
        <v>0</v>
      </c>
      <c r="L9417">
        <v>124.675843</v>
      </c>
      <c r="R9417">
        <v>129.66287600000001</v>
      </c>
      <c r="S9417" t="s">
        <v>90</v>
      </c>
      <c r="T9417" s="297">
        <v>46311.754166666666</v>
      </c>
    </row>
    <row r="9418" spans="1:20" x14ac:dyDescent="0.35">
      <c r="A9418" t="s">
        <v>126</v>
      </c>
      <c r="B9418" t="s">
        <v>127</v>
      </c>
      <c r="C9418" t="s">
        <v>93</v>
      </c>
      <c r="D9418" s="29">
        <v>46674</v>
      </c>
      <c r="E9418">
        <v>0</v>
      </c>
      <c r="F9418">
        <v>0</v>
      </c>
      <c r="G9418">
        <v>0</v>
      </c>
      <c r="H9418">
        <v>0</v>
      </c>
      <c r="L9418">
        <v>124.675843</v>
      </c>
      <c r="R9418">
        <v>129.66287600000001</v>
      </c>
      <c r="S9418" t="s">
        <v>90</v>
      </c>
      <c r="T9418" s="297">
        <v>46311.754166666666</v>
      </c>
    </row>
    <row r="9419" spans="1:20" x14ac:dyDescent="0.35">
      <c r="A9419" t="s">
        <v>126</v>
      </c>
      <c r="B9419" t="s">
        <v>127</v>
      </c>
      <c r="C9419" t="s">
        <v>93</v>
      </c>
      <c r="D9419" s="29">
        <v>46675</v>
      </c>
      <c r="E9419">
        <v>0</v>
      </c>
      <c r="F9419">
        <v>0</v>
      </c>
      <c r="G9419">
        <v>0</v>
      </c>
      <c r="H9419">
        <v>0</v>
      </c>
      <c r="L9419">
        <v>124.675843</v>
      </c>
      <c r="R9419">
        <v>129.66287600000001</v>
      </c>
      <c r="S9419" t="s">
        <v>90</v>
      </c>
      <c r="T9419" s="297">
        <v>46311.754166666666</v>
      </c>
    </row>
    <row r="9420" spans="1:20" x14ac:dyDescent="0.35">
      <c r="A9420" t="s">
        <v>126</v>
      </c>
      <c r="B9420" t="s">
        <v>127</v>
      </c>
      <c r="C9420" t="s">
        <v>93</v>
      </c>
      <c r="D9420" s="29">
        <v>46676</v>
      </c>
      <c r="E9420">
        <v>0</v>
      </c>
      <c r="F9420">
        <v>0</v>
      </c>
      <c r="G9420">
        <v>0</v>
      </c>
      <c r="H9420">
        <v>0</v>
      </c>
      <c r="L9420">
        <v>124.675843</v>
      </c>
      <c r="R9420">
        <v>129.66287600000001</v>
      </c>
      <c r="S9420" t="s">
        <v>90</v>
      </c>
      <c r="T9420" s="297">
        <v>46311.754166666666</v>
      </c>
    </row>
    <row r="9421" spans="1:20" x14ac:dyDescent="0.35">
      <c r="A9421" t="s">
        <v>126</v>
      </c>
      <c r="B9421" t="s">
        <v>127</v>
      </c>
      <c r="C9421" t="s">
        <v>93</v>
      </c>
      <c r="D9421" s="29">
        <v>46677</v>
      </c>
      <c r="E9421">
        <v>0</v>
      </c>
      <c r="F9421">
        <v>0</v>
      </c>
      <c r="G9421">
        <v>0</v>
      </c>
      <c r="H9421">
        <v>0</v>
      </c>
      <c r="L9421">
        <v>124.675843</v>
      </c>
      <c r="R9421">
        <v>129.66287600000001</v>
      </c>
      <c r="S9421" t="s">
        <v>90</v>
      </c>
      <c r="T9421" s="297">
        <v>46311.754166666666</v>
      </c>
    </row>
    <row r="9422" spans="1:20" x14ac:dyDescent="0.35">
      <c r="A9422" t="s">
        <v>126</v>
      </c>
      <c r="B9422" t="s">
        <v>127</v>
      </c>
      <c r="C9422" t="s">
        <v>93</v>
      </c>
      <c r="D9422" s="29">
        <v>46678</v>
      </c>
      <c r="E9422">
        <v>0</v>
      </c>
      <c r="F9422">
        <v>0</v>
      </c>
      <c r="G9422">
        <v>0</v>
      </c>
      <c r="H9422">
        <v>0</v>
      </c>
      <c r="L9422">
        <v>124.675843</v>
      </c>
      <c r="R9422">
        <v>129.66287600000001</v>
      </c>
      <c r="S9422" t="s">
        <v>90</v>
      </c>
      <c r="T9422" s="297">
        <v>46311.754166666666</v>
      </c>
    </row>
    <row r="9423" spans="1:20" x14ac:dyDescent="0.35">
      <c r="A9423" t="s">
        <v>126</v>
      </c>
      <c r="B9423" t="s">
        <v>127</v>
      </c>
      <c r="C9423" t="s">
        <v>93</v>
      </c>
      <c r="D9423" s="29">
        <v>46679</v>
      </c>
      <c r="E9423">
        <v>0</v>
      </c>
      <c r="F9423">
        <v>0</v>
      </c>
      <c r="G9423">
        <v>0</v>
      </c>
      <c r="H9423">
        <v>0</v>
      </c>
      <c r="L9423">
        <v>124.675843</v>
      </c>
      <c r="R9423">
        <v>129.66287600000001</v>
      </c>
      <c r="S9423" t="s">
        <v>90</v>
      </c>
      <c r="T9423" s="297">
        <v>46311.754166666666</v>
      </c>
    </row>
    <row r="9424" spans="1:20" x14ac:dyDescent="0.35">
      <c r="A9424" t="s">
        <v>126</v>
      </c>
      <c r="B9424" t="s">
        <v>127</v>
      </c>
      <c r="C9424" t="s">
        <v>93</v>
      </c>
      <c r="D9424" s="29">
        <v>46680</v>
      </c>
      <c r="E9424">
        <v>0</v>
      </c>
      <c r="F9424">
        <v>0</v>
      </c>
      <c r="G9424">
        <v>0</v>
      </c>
      <c r="H9424">
        <v>0</v>
      </c>
      <c r="L9424">
        <v>124.675843</v>
      </c>
      <c r="R9424">
        <v>129.66287600000001</v>
      </c>
      <c r="S9424" t="s">
        <v>90</v>
      </c>
      <c r="T9424" s="297">
        <v>46311.754166666666</v>
      </c>
    </row>
    <row r="9425" spans="1:20" x14ac:dyDescent="0.35">
      <c r="A9425" t="s">
        <v>126</v>
      </c>
      <c r="B9425" t="s">
        <v>127</v>
      </c>
      <c r="C9425" t="s">
        <v>93</v>
      </c>
      <c r="D9425" s="29">
        <v>46681</v>
      </c>
      <c r="E9425">
        <v>0</v>
      </c>
      <c r="F9425">
        <v>0</v>
      </c>
      <c r="G9425">
        <v>0</v>
      </c>
      <c r="H9425">
        <v>0</v>
      </c>
      <c r="L9425">
        <v>124.675843</v>
      </c>
      <c r="R9425">
        <v>129.66287600000001</v>
      </c>
      <c r="S9425" t="s">
        <v>90</v>
      </c>
      <c r="T9425" s="297">
        <v>46311.754166666666</v>
      </c>
    </row>
    <row r="9426" spans="1:20" x14ac:dyDescent="0.35">
      <c r="A9426" t="s">
        <v>126</v>
      </c>
      <c r="B9426" t="s">
        <v>127</v>
      </c>
      <c r="C9426" t="s">
        <v>93</v>
      </c>
      <c r="D9426" s="29">
        <v>46682</v>
      </c>
      <c r="E9426">
        <v>0</v>
      </c>
      <c r="F9426">
        <v>0</v>
      </c>
      <c r="G9426">
        <v>0</v>
      </c>
      <c r="H9426">
        <v>0</v>
      </c>
      <c r="L9426">
        <v>124.675843</v>
      </c>
      <c r="R9426">
        <v>129.66287600000001</v>
      </c>
      <c r="S9426" t="s">
        <v>90</v>
      </c>
      <c r="T9426" s="297">
        <v>46311.754166666666</v>
      </c>
    </row>
    <row r="9427" spans="1:20" x14ac:dyDescent="0.35">
      <c r="A9427" t="s">
        <v>126</v>
      </c>
      <c r="B9427" t="s">
        <v>127</v>
      </c>
      <c r="C9427" t="s">
        <v>93</v>
      </c>
      <c r="D9427" s="29">
        <v>46683</v>
      </c>
      <c r="E9427">
        <v>0</v>
      </c>
      <c r="F9427">
        <v>0</v>
      </c>
      <c r="G9427">
        <v>0</v>
      </c>
      <c r="H9427">
        <v>0</v>
      </c>
      <c r="L9427">
        <v>124.675843</v>
      </c>
      <c r="R9427">
        <v>129.66287600000001</v>
      </c>
      <c r="S9427" t="s">
        <v>90</v>
      </c>
      <c r="T9427" s="297">
        <v>46311.754166666666</v>
      </c>
    </row>
    <row r="9428" spans="1:20" x14ac:dyDescent="0.35">
      <c r="A9428" t="s">
        <v>126</v>
      </c>
      <c r="B9428" t="s">
        <v>127</v>
      </c>
      <c r="C9428" t="s">
        <v>93</v>
      </c>
      <c r="D9428" s="29">
        <v>46684</v>
      </c>
      <c r="E9428">
        <v>0</v>
      </c>
      <c r="F9428">
        <v>0</v>
      </c>
      <c r="G9428">
        <v>0</v>
      </c>
      <c r="H9428">
        <v>0</v>
      </c>
      <c r="L9428">
        <v>124.675843</v>
      </c>
      <c r="R9428">
        <v>129.66287600000001</v>
      </c>
      <c r="S9428" t="s">
        <v>90</v>
      </c>
      <c r="T9428" s="297">
        <v>46311.754166666666</v>
      </c>
    </row>
    <row r="9429" spans="1:20" x14ac:dyDescent="0.35">
      <c r="A9429" t="s">
        <v>126</v>
      </c>
      <c r="B9429" t="s">
        <v>127</v>
      </c>
      <c r="C9429" t="s">
        <v>93</v>
      </c>
      <c r="D9429" s="29">
        <v>46685</v>
      </c>
      <c r="E9429">
        <v>0</v>
      </c>
      <c r="F9429">
        <v>0</v>
      </c>
      <c r="G9429">
        <v>0</v>
      </c>
      <c r="H9429">
        <v>0</v>
      </c>
      <c r="L9429">
        <v>124.675843</v>
      </c>
      <c r="R9429">
        <v>129.66287600000001</v>
      </c>
      <c r="S9429" t="s">
        <v>90</v>
      </c>
      <c r="T9429" s="297">
        <v>46311.754166666666</v>
      </c>
    </row>
    <row r="9430" spans="1:20" x14ac:dyDescent="0.35">
      <c r="A9430" t="s">
        <v>126</v>
      </c>
      <c r="B9430" t="s">
        <v>127</v>
      </c>
      <c r="C9430" t="s">
        <v>93</v>
      </c>
      <c r="D9430" s="29">
        <v>46686</v>
      </c>
      <c r="E9430">
        <v>0</v>
      </c>
      <c r="F9430">
        <v>0</v>
      </c>
      <c r="G9430">
        <v>0</v>
      </c>
      <c r="H9430">
        <v>0</v>
      </c>
      <c r="L9430">
        <v>124.675843</v>
      </c>
      <c r="R9430">
        <v>129.66287600000001</v>
      </c>
      <c r="S9430" t="s">
        <v>90</v>
      </c>
      <c r="T9430" s="297">
        <v>46311.754166666666</v>
      </c>
    </row>
    <row r="9431" spans="1:20" x14ac:dyDescent="0.35">
      <c r="A9431" t="s">
        <v>126</v>
      </c>
      <c r="B9431" t="s">
        <v>127</v>
      </c>
      <c r="C9431" t="s">
        <v>93</v>
      </c>
      <c r="D9431" s="29">
        <v>46687</v>
      </c>
      <c r="E9431">
        <v>0</v>
      </c>
      <c r="F9431">
        <v>0</v>
      </c>
      <c r="G9431">
        <v>0</v>
      </c>
      <c r="H9431">
        <v>0</v>
      </c>
      <c r="L9431">
        <v>124.675843</v>
      </c>
      <c r="R9431">
        <v>129.66287600000001</v>
      </c>
      <c r="S9431" t="s">
        <v>90</v>
      </c>
      <c r="T9431" s="297">
        <v>46311.754166666666</v>
      </c>
    </row>
    <row r="9432" spans="1:20" x14ac:dyDescent="0.35">
      <c r="A9432" t="s">
        <v>126</v>
      </c>
      <c r="B9432" t="s">
        <v>127</v>
      </c>
      <c r="C9432" t="s">
        <v>93</v>
      </c>
      <c r="D9432" s="29">
        <v>46688</v>
      </c>
      <c r="E9432">
        <v>0</v>
      </c>
      <c r="F9432">
        <v>0</v>
      </c>
      <c r="G9432">
        <v>0</v>
      </c>
      <c r="H9432">
        <v>0</v>
      </c>
      <c r="L9432">
        <v>124.675843</v>
      </c>
      <c r="R9432">
        <v>129.66287600000001</v>
      </c>
      <c r="S9432" t="s">
        <v>90</v>
      </c>
      <c r="T9432" s="297">
        <v>46311.754166666666</v>
      </c>
    </row>
    <row r="9433" spans="1:20" x14ac:dyDescent="0.35">
      <c r="A9433" t="s">
        <v>126</v>
      </c>
      <c r="B9433" t="s">
        <v>127</v>
      </c>
      <c r="C9433" t="s">
        <v>93</v>
      </c>
      <c r="D9433" s="29">
        <v>46689</v>
      </c>
      <c r="E9433">
        <v>0</v>
      </c>
      <c r="F9433">
        <v>0</v>
      </c>
      <c r="G9433">
        <v>0</v>
      </c>
      <c r="H9433">
        <v>0</v>
      </c>
      <c r="L9433">
        <v>124.675843</v>
      </c>
      <c r="R9433">
        <v>129.66287600000001</v>
      </c>
      <c r="S9433" t="s">
        <v>90</v>
      </c>
      <c r="T9433" s="297">
        <v>46311.754166666666</v>
      </c>
    </row>
    <row r="9434" spans="1:20" x14ac:dyDescent="0.35">
      <c r="A9434" t="s">
        <v>126</v>
      </c>
      <c r="B9434" t="s">
        <v>127</v>
      </c>
      <c r="C9434" t="s">
        <v>93</v>
      </c>
      <c r="D9434" s="29">
        <v>46690</v>
      </c>
      <c r="E9434">
        <v>0</v>
      </c>
      <c r="F9434">
        <v>0</v>
      </c>
      <c r="G9434">
        <v>0</v>
      </c>
      <c r="H9434">
        <v>0</v>
      </c>
      <c r="L9434">
        <v>124.675843</v>
      </c>
      <c r="R9434">
        <v>129.66287600000001</v>
      </c>
      <c r="S9434" t="s">
        <v>90</v>
      </c>
      <c r="T9434" s="297">
        <v>46311.754166666666</v>
      </c>
    </row>
    <row r="9435" spans="1:20" x14ac:dyDescent="0.35">
      <c r="A9435" t="s">
        <v>126</v>
      </c>
      <c r="B9435" t="s">
        <v>127</v>
      </c>
      <c r="C9435" t="s">
        <v>93</v>
      </c>
      <c r="D9435" s="29">
        <v>46691</v>
      </c>
      <c r="E9435">
        <v>0</v>
      </c>
      <c r="F9435">
        <v>0</v>
      </c>
      <c r="G9435">
        <v>0</v>
      </c>
      <c r="H9435">
        <v>0</v>
      </c>
      <c r="L9435">
        <v>124.675843</v>
      </c>
      <c r="R9435">
        <v>129.66287600000001</v>
      </c>
      <c r="S9435" t="s">
        <v>90</v>
      </c>
      <c r="T9435" s="297">
        <v>46311.754166666666</v>
      </c>
    </row>
    <row r="9436" spans="1:20" x14ac:dyDescent="0.35">
      <c r="A9436" t="s">
        <v>126</v>
      </c>
      <c r="B9436" t="s">
        <v>127</v>
      </c>
      <c r="C9436" t="s">
        <v>93</v>
      </c>
      <c r="D9436" s="29">
        <v>46692</v>
      </c>
      <c r="E9436">
        <v>0</v>
      </c>
      <c r="F9436">
        <v>0</v>
      </c>
      <c r="G9436">
        <v>0</v>
      </c>
      <c r="H9436">
        <v>0</v>
      </c>
      <c r="L9436">
        <v>124.675843</v>
      </c>
      <c r="R9436">
        <v>129.66287600000001</v>
      </c>
      <c r="S9436" t="s">
        <v>90</v>
      </c>
      <c r="T9436" s="297">
        <v>46311.754166666666</v>
      </c>
    </row>
    <row r="9437" spans="1:20" x14ac:dyDescent="0.35">
      <c r="A9437" t="s">
        <v>126</v>
      </c>
      <c r="B9437" t="s">
        <v>127</v>
      </c>
      <c r="C9437" t="s">
        <v>93</v>
      </c>
      <c r="D9437" s="29">
        <v>46693</v>
      </c>
      <c r="E9437">
        <v>0</v>
      </c>
      <c r="F9437">
        <v>0</v>
      </c>
      <c r="G9437">
        <v>0</v>
      </c>
      <c r="H9437">
        <v>0</v>
      </c>
      <c r="L9437">
        <v>124.675843</v>
      </c>
      <c r="R9437">
        <v>129.66287600000001</v>
      </c>
      <c r="S9437" t="s">
        <v>90</v>
      </c>
      <c r="T9437" s="297">
        <v>46311.754166666666</v>
      </c>
    </row>
    <row r="9438" spans="1:20" x14ac:dyDescent="0.35">
      <c r="A9438" t="s">
        <v>126</v>
      </c>
      <c r="B9438" t="s">
        <v>127</v>
      </c>
      <c r="C9438" t="s">
        <v>93</v>
      </c>
      <c r="D9438" s="29">
        <v>46694</v>
      </c>
      <c r="E9438">
        <v>0</v>
      </c>
      <c r="F9438">
        <v>0</v>
      </c>
      <c r="G9438">
        <v>0</v>
      </c>
      <c r="H9438">
        <v>0</v>
      </c>
      <c r="L9438">
        <v>124.675843</v>
      </c>
      <c r="R9438">
        <v>129.66287600000001</v>
      </c>
      <c r="S9438" t="s">
        <v>90</v>
      </c>
      <c r="T9438" s="297">
        <v>46311.754166666666</v>
      </c>
    </row>
    <row r="9439" spans="1:20" x14ac:dyDescent="0.35">
      <c r="A9439" t="s">
        <v>126</v>
      </c>
      <c r="B9439" t="s">
        <v>127</v>
      </c>
      <c r="C9439" t="s">
        <v>93</v>
      </c>
      <c r="D9439" s="29">
        <v>46695</v>
      </c>
      <c r="E9439">
        <v>0</v>
      </c>
      <c r="F9439">
        <v>0</v>
      </c>
      <c r="G9439">
        <v>0</v>
      </c>
      <c r="H9439">
        <v>0</v>
      </c>
      <c r="L9439">
        <v>124.675843</v>
      </c>
      <c r="R9439">
        <v>129.66287600000001</v>
      </c>
      <c r="S9439" t="s">
        <v>90</v>
      </c>
      <c r="T9439" s="297">
        <v>46311.754166666666</v>
      </c>
    </row>
    <row r="9440" spans="1:20" x14ac:dyDescent="0.35">
      <c r="A9440" t="s">
        <v>126</v>
      </c>
      <c r="B9440" t="s">
        <v>127</v>
      </c>
      <c r="C9440" t="s">
        <v>93</v>
      </c>
      <c r="D9440" s="29">
        <v>46696</v>
      </c>
      <c r="E9440">
        <v>0</v>
      </c>
      <c r="F9440">
        <v>0</v>
      </c>
      <c r="G9440">
        <v>0</v>
      </c>
      <c r="H9440">
        <v>0</v>
      </c>
      <c r="L9440">
        <v>124.675843</v>
      </c>
      <c r="R9440">
        <v>129.66287600000001</v>
      </c>
      <c r="S9440" t="s">
        <v>90</v>
      </c>
      <c r="T9440" s="297">
        <v>46311.754166666666</v>
      </c>
    </row>
    <row r="9441" spans="1:20" x14ac:dyDescent="0.35">
      <c r="A9441" t="s">
        <v>126</v>
      </c>
      <c r="B9441" t="s">
        <v>127</v>
      </c>
      <c r="C9441" t="s">
        <v>93</v>
      </c>
      <c r="D9441" s="29">
        <v>46697</v>
      </c>
      <c r="E9441">
        <v>0</v>
      </c>
      <c r="F9441">
        <v>0</v>
      </c>
      <c r="G9441">
        <v>0</v>
      </c>
      <c r="H9441">
        <v>0</v>
      </c>
      <c r="L9441">
        <v>124.675843</v>
      </c>
      <c r="R9441">
        <v>129.66287600000001</v>
      </c>
      <c r="S9441" t="s">
        <v>90</v>
      </c>
      <c r="T9441" s="297">
        <v>46311.754166666666</v>
      </c>
    </row>
    <row r="9442" spans="1:20" x14ac:dyDescent="0.35">
      <c r="A9442" t="s">
        <v>126</v>
      </c>
      <c r="B9442" t="s">
        <v>127</v>
      </c>
      <c r="C9442" t="s">
        <v>93</v>
      </c>
      <c r="D9442" s="29">
        <v>46698</v>
      </c>
      <c r="E9442">
        <v>0</v>
      </c>
      <c r="F9442">
        <v>0</v>
      </c>
      <c r="G9442">
        <v>0</v>
      </c>
      <c r="H9442">
        <v>0</v>
      </c>
      <c r="L9442">
        <v>124.675843</v>
      </c>
      <c r="R9442">
        <v>129.66287600000001</v>
      </c>
      <c r="S9442" t="s">
        <v>90</v>
      </c>
      <c r="T9442" s="297">
        <v>46311.754166666666</v>
      </c>
    </row>
    <row r="9443" spans="1:20" x14ac:dyDescent="0.35">
      <c r="A9443" t="s">
        <v>126</v>
      </c>
      <c r="B9443" t="s">
        <v>127</v>
      </c>
      <c r="C9443" t="s">
        <v>93</v>
      </c>
      <c r="D9443" s="29">
        <v>46699</v>
      </c>
      <c r="E9443">
        <v>0</v>
      </c>
      <c r="F9443">
        <v>0</v>
      </c>
      <c r="G9443">
        <v>0</v>
      </c>
      <c r="H9443">
        <v>0</v>
      </c>
      <c r="L9443">
        <v>124.675843</v>
      </c>
      <c r="R9443">
        <v>129.66287600000001</v>
      </c>
      <c r="S9443" t="s">
        <v>90</v>
      </c>
      <c r="T9443" s="297">
        <v>46311.754166666666</v>
      </c>
    </row>
    <row r="9444" spans="1:20" x14ac:dyDescent="0.35">
      <c r="A9444" t="s">
        <v>126</v>
      </c>
      <c r="B9444" t="s">
        <v>127</v>
      </c>
      <c r="C9444" t="s">
        <v>93</v>
      </c>
      <c r="D9444" s="29">
        <v>46700</v>
      </c>
      <c r="E9444">
        <v>0</v>
      </c>
      <c r="F9444">
        <v>0</v>
      </c>
      <c r="G9444">
        <v>0</v>
      </c>
      <c r="H9444">
        <v>0</v>
      </c>
      <c r="L9444">
        <v>124.675843</v>
      </c>
      <c r="R9444">
        <v>129.66287600000001</v>
      </c>
      <c r="S9444" t="s">
        <v>90</v>
      </c>
      <c r="T9444" s="297">
        <v>46311.754166666666</v>
      </c>
    </row>
    <row r="9445" spans="1:20" x14ac:dyDescent="0.35">
      <c r="A9445" t="s">
        <v>126</v>
      </c>
      <c r="B9445" t="s">
        <v>127</v>
      </c>
      <c r="C9445" t="s">
        <v>93</v>
      </c>
      <c r="D9445" s="29">
        <v>46701</v>
      </c>
      <c r="E9445">
        <v>0</v>
      </c>
      <c r="F9445">
        <v>0</v>
      </c>
      <c r="G9445">
        <v>0</v>
      </c>
      <c r="H9445">
        <v>0</v>
      </c>
      <c r="L9445">
        <v>124.675843</v>
      </c>
      <c r="R9445">
        <v>129.66287600000001</v>
      </c>
      <c r="S9445" t="s">
        <v>90</v>
      </c>
      <c r="T9445" s="297">
        <v>46311.754166666666</v>
      </c>
    </row>
    <row r="9446" spans="1:20" x14ac:dyDescent="0.35">
      <c r="A9446" t="s">
        <v>126</v>
      </c>
      <c r="B9446" t="s">
        <v>127</v>
      </c>
      <c r="C9446" t="s">
        <v>93</v>
      </c>
      <c r="D9446" s="29">
        <v>46702</v>
      </c>
      <c r="E9446">
        <v>0</v>
      </c>
      <c r="F9446">
        <v>0</v>
      </c>
      <c r="G9446">
        <v>0</v>
      </c>
      <c r="H9446">
        <v>0</v>
      </c>
      <c r="L9446">
        <v>124.675843</v>
      </c>
      <c r="R9446">
        <v>129.66287600000001</v>
      </c>
      <c r="S9446" t="s">
        <v>90</v>
      </c>
      <c r="T9446" s="297">
        <v>46311.754166666666</v>
      </c>
    </row>
    <row r="9447" spans="1:20" x14ac:dyDescent="0.35">
      <c r="A9447" t="s">
        <v>126</v>
      </c>
      <c r="B9447" t="s">
        <v>127</v>
      </c>
      <c r="C9447" t="s">
        <v>93</v>
      </c>
      <c r="D9447" s="29">
        <v>46703</v>
      </c>
      <c r="E9447">
        <v>0</v>
      </c>
      <c r="F9447">
        <v>0</v>
      </c>
      <c r="G9447">
        <v>0</v>
      </c>
      <c r="H9447">
        <v>0</v>
      </c>
      <c r="L9447">
        <v>124.675843</v>
      </c>
      <c r="R9447">
        <v>129.66287600000001</v>
      </c>
      <c r="S9447" t="s">
        <v>90</v>
      </c>
      <c r="T9447" s="297">
        <v>46311.754166666666</v>
      </c>
    </row>
    <row r="9448" spans="1:20" x14ac:dyDescent="0.35">
      <c r="A9448" t="s">
        <v>126</v>
      </c>
      <c r="B9448" t="s">
        <v>127</v>
      </c>
      <c r="C9448" t="s">
        <v>93</v>
      </c>
      <c r="D9448" s="29">
        <v>46704</v>
      </c>
      <c r="E9448">
        <v>0</v>
      </c>
      <c r="F9448">
        <v>0</v>
      </c>
      <c r="G9448">
        <v>0</v>
      </c>
      <c r="H9448">
        <v>0</v>
      </c>
      <c r="L9448">
        <v>124.675843</v>
      </c>
      <c r="R9448">
        <v>129.66287600000001</v>
      </c>
      <c r="S9448" t="s">
        <v>90</v>
      </c>
      <c r="T9448" s="297">
        <v>46311.754166666666</v>
      </c>
    </row>
    <row r="9449" spans="1:20" x14ac:dyDescent="0.35">
      <c r="A9449" t="s">
        <v>126</v>
      </c>
      <c r="B9449" t="s">
        <v>127</v>
      </c>
      <c r="C9449" t="s">
        <v>93</v>
      </c>
      <c r="D9449" s="29">
        <v>46705</v>
      </c>
      <c r="E9449">
        <v>0</v>
      </c>
      <c r="F9449">
        <v>0</v>
      </c>
      <c r="G9449">
        <v>0</v>
      </c>
      <c r="H9449">
        <v>0</v>
      </c>
      <c r="L9449">
        <v>124.675843</v>
      </c>
      <c r="R9449">
        <v>129.66287600000001</v>
      </c>
      <c r="S9449" t="s">
        <v>90</v>
      </c>
      <c r="T9449" s="297">
        <v>46311.754166666666</v>
      </c>
    </row>
    <row r="9450" spans="1:20" x14ac:dyDescent="0.35">
      <c r="A9450" t="s">
        <v>126</v>
      </c>
      <c r="B9450" t="s">
        <v>127</v>
      </c>
      <c r="C9450" t="s">
        <v>93</v>
      </c>
      <c r="D9450" s="29">
        <v>46706</v>
      </c>
      <c r="E9450">
        <v>0</v>
      </c>
      <c r="F9450">
        <v>0</v>
      </c>
      <c r="G9450">
        <v>0</v>
      </c>
      <c r="H9450">
        <v>0</v>
      </c>
      <c r="L9450">
        <v>124.675843</v>
      </c>
      <c r="R9450">
        <v>129.66287600000001</v>
      </c>
      <c r="S9450" t="s">
        <v>90</v>
      </c>
      <c r="T9450" s="297">
        <v>46311.754166666666</v>
      </c>
    </row>
    <row r="9451" spans="1:20" x14ac:dyDescent="0.35">
      <c r="A9451" t="s">
        <v>126</v>
      </c>
      <c r="B9451" t="s">
        <v>127</v>
      </c>
      <c r="C9451" t="s">
        <v>93</v>
      </c>
      <c r="D9451" s="29">
        <v>46707</v>
      </c>
      <c r="E9451">
        <v>0</v>
      </c>
      <c r="F9451">
        <v>0</v>
      </c>
      <c r="G9451">
        <v>0</v>
      </c>
      <c r="H9451">
        <v>0</v>
      </c>
      <c r="L9451">
        <v>124.675843</v>
      </c>
      <c r="R9451">
        <v>129.66287600000001</v>
      </c>
      <c r="S9451" t="s">
        <v>90</v>
      </c>
      <c r="T9451" s="297">
        <v>46311.754166666666</v>
      </c>
    </row>
    <row r="9452" spans="1:20" x14ac:dyDescent="0.35">
      <c r="A9452" t="s">
        <v>126</v>
      </c>
      <c r="B9452" t="s">
        <v>127</v>
      </c>
      <c r="C9452" t="s">
        <v>93</v>
      </c>
      <c r="D9452" s="29">
        <v>46708</v>
      </c>
      <c r="E9452">
        <v>0</v>
      </c>
      <c r="F9452">
        <v>0</v>
      </c>
      <c r="G9452">
        <v>0</v>
      </c>
      <c r="H9452">
        <v>0</v>
      </c>
      <c r="L9452">
        <v>124.675843</v>
      </c>
      <c r="R9452">
        <v>129.66287600000001</v>
      </c>
      <c r="S9452" t="s">
        <v>90</v>
      </c>
      <c r="T9452" s="297">
        <v>46311.754166666666</v>
      </c>
    </row>
    <row r="9453" spans="1:20" x14ac:dyDescent="0.35">
      <c r="A9453" t="s">
        <v>126</v>
      </c>
      <c r="B9453" t="s">
        <v>127</v>
      </c>
      <c r="C9453" t="s">
        <v>93</v>
      </c>
      <c r="D9453" s="29">
        <v>46709</v>
      </c>
      <c r="E9453">
        <v>0</v>
      </c>
      <c r="F9453">
        <v>0</v>
      </c>
      <c r="G9453">
        <v>0</v>
      </c>
      <c r="H9453">
        <v>0</v>
      </c>
      <c r="L9453">
        <v>124.675843</v>
      </c>
      <c r="R9453">
        <v>129.66287600000001</v>
      </c>
      <c r="S9453" t="s">
        <v>90</v>
      </c>
      <c r="T9453" s="297">
        <v>46311.754166666666</v>
      </c>
    </row>
    <row r="9454" spans="1:20" x14ac:dyDescent="0.35">
      <c r="A9454" t="s">
        <v>126</v>
      </c>
      <c r="B9454" t="s">
        <v>127</v>
      </c>
      <c r="C9454" t="s">
        <v>93</v>
      </c>
      <c r="D9454" s="29">
        <v>46710</v>
      </c>
      <c r="E9454">
        <v>0</v>
      </c>
      <c r="F9454">
        <v>0</v>
      </c>
      <c r="G9454">
        <v>0</v>
      </c>
      <c r="H9454">
        <v>0</v>
      </c>
      <c r="L9454">
        <v>124.675843</v>
      </c>
      <c r="R9454">
        <v>129.66287600000001</v>
      </c>
      <c r="S9454" t="s">
        <v>90</v>
      </c>
      <c r="T9454" s="297">
        <v>46311.754166666666</v>
      </c>
    </row>
    <row r="9455" spans="1:20" x14ac:dyDescent="0.35">
      <c r="A9455" t="s">
        <v>126</v>
      </c>
      <c r="B9455" t="s">
        <v>127</v>
      </c>
      <c r="C9455" t="s">
        <v>93</v>
      </c>
      <c r="D9455" s="29">
        <v>46711</v>
      </c>
      <c r="E9455">
        <v>0</v>
      </c>
      <c r="F9455">
        <v>0</v>
      </c>
      <c r="G9455">
        <v>0</v>
      </c>
      <c r="H9455">
        <v>0</v>
      </c>
      <c r="L9455">
        <v>124.675843</v>
      </c>
      <c r="R9455">
        <v>129.66287600000001</v>
      </c>
      <c r="S9455" t="s">
        <v>90</v>
      </c>
      <c r="T9455" s="297">
        <v>46311.754166666666</v>
      </c>
    </row>
    <row r="9456" spans="1:20" x14ac:dyDescent="0.35">
      <c r="A9456" t="s">
        <v>126</v>
      </c>
      <c r="B9456" t="s">
        <v>127</v>
      </c>
      <c r="C9456" t="s">
        <v>93</v>
      </c>
      <c r="D9456" s="29">
        <v>46712</v>
      </c>
      <c r="E9456">
        <v>0</v>
      </c>
      <c r="F9456">
        <v>0</v>
      </c>
      <c r="G9456">
        <v>0</v>
      </c>
      <c r="H9456">
        <v>0</v>
      </c>
      <c r="L9456">
        <v>124.675843</v>
      </c>
      <c r="R9456">
        <v>129.66287600000001</v>
      </c>
      <c r="S9456" t="s">
        <v>90</v>
      </c>
      <c r="T9456" s="297">
        <v>46311.754166666666</v>
      </c>
    </row>
    <row r="9457" spans="1:20" x14ac:dyDescent="0.35">
      <c r="A9457" t="s">
        <v>126</v>
      </c>
      <c r="B9457" t="s">
        <v>127</v>
      </c>
      <c r="C9457" t="s">
        <v>93</v>
      </c>
      <c r="D9457" s="29">
        <v>46713</v>
      </c>
      <c r="E9457">
        <v>0</v>
      </c>
      <c r="F9457">
        <v>0</v>
      </c>
      <c r="G9457">
        <v>0</v>
      </c>
      <c r="H9457">
        <v>0</v>
      </c>
      <c r="L9457">
        <v>124.675843</v>
      </c>
      <c r="R9457">
        <v>129.66287600000001</v>
      </c>
      <c r="S9457" t="s">
        <v>90</v>
      </c>
      <c r="T9457" s="297">
        <v>46311.754166666666</v>
      </c>
    </row>
    <row r="9458" spans="1:20" x14ac:dyDescent="0.35">
      <c r="A9458" t="s">
        <v>126</v>
      </c>
      <c r="B9458" t="s">
        <v>127</v>
      </c>
      <c r="C9458" t="s">
        <v>93</v>
      </c>
      <c r="D9458" s="29">
        <v>46714</v>
      </c>
      <c r="E9458">
        <v>0</v>
      </c>
      <c r="F9458">
        <v>0</v>
      </c>
      <c r="G9458">
        <v>0</v>
      </c>
      <c r="H9458">
        <v>0</v>
      </c>
      <c r="L9458">
        <v>124.675843</v>
      </c>
      <c r="R9458">
        <v>129.66287600000001</v>
      </c>
      <c r="S9458" t="s">
        <v>90</v>
      </c>
      <c r="T9458" s="297">
        <v>46311.754166666666</v>
      </c>
    </row>
    <row r="9459" spans="1:20" x14ac:dyDescent="0.35">
      <c r="A9459" t="s">
        <v>126</v>
      </c>
      <c r="B9459" t="s">
        <v>127</v>
      </c>
      <c r="C9459" t="s">
        <v>93</v>
      </c>
      <c r="D9459" s="29">
        <v>46715</v>
      </c>
      <c r="E9459">
        <v>0</v>
      </c>
      <c r="F9459">
        <v>0</v>
      </c>
      <c r="G9459">
        <v>0</v>
      </c>
      <c r="H9459">
        <v>0</v>
      </c>
      <c r="L9459">
        <v>124.675843</v>
      </c>
      <c r="R9459">
        <v>129.66287600000001</v>
      </c>
      <c r="S9459" t="s">
        <v>90</v>
      </c>
      <c r="T9459" s="297">
        <v>46311.754166666666</v>
      </c>
    </row>
    <row r="9460" spans="1:20" x14ac:dyDescent="0.35">
      <c r="A9460" t="s">
        <v>126</v>
      </c>
      <c r="B9460" t="s">
        <v>127</v>
      </c>
      <c r="C9460" t="s">
        <v>93</v>
      </c>
      <c r="D9460" s="29">
        <v>46716</v>
      </c>
      <c r="E9460">
        <v>0</v>
      </c>
      <c r="F9460">
        <v>0</v>
      </c>
      <c r="G9460">
        <v>0</v>
      </c>
      <c r="H9460">
        <v>0</v>
      </c>
      <c r="L9460">
        <v>124.675843</v>
      </c>
      <c r="R9460">
        <v>129.66287600000001</v>
      </c>
      <c r="S9460" t="s">
        <v>90</v>
      </c>
      <c r="T9460" s="297">
        <v>46311.754166666666</v>
      </c>
    </row>
    <row r="9461" spans="1:20" x14ac:dyDescent="0.35">
      <c r="A9461" t="s">
        <v>126</v>
      </c>
      <c r="B9461" t="s">
        <v>127</v>
      </c>
      <c r="C9461" t="s">
        <v>93</v>
      </c>
      <c r="D9461" s="29">
        <v>46717</v>
      </c>
      <c r="E9461">
        <v>0</v>
      </c>
      <c r="F9461">
        <v>0</v>
      </c>
      <c r="G9461">
        <v>0</v>
      </c>
      <c r="H9461">
        <v>0</v>
      </c>
      <c r="L9461">
        <v>124.675843</v>
      </c>
      <c r="R9461">
        <v>129.66287600000001</v>
      </c>
      <c r="S9461" t="s">
        <v>90</v>
      </c>
      <c r="T9461" s="297">
        <v>46311.754166666666</v>
      </c>
    </row>
    <row r="9462" spans="1:20" x14ac:dyDescent="0.35">
      <c r="A9462" t="s">
        <v>126</v>
      </c>
      <c r="B9462" t="s">
        <v>127</v>
      </c>
      <c r="C9462" t="s">
        <v>93</v>
      </c>
      <c r="D9462" s="29">
        <v>46718</v>
      </c>
      <c r="E9462">
        <v>0</v>
      </c>
      <c r="F9462">
        <v>0</v>
      </c>
      <c r="G9462">
        <v>0</v>
      </c>
      <c r="H9462">
        <v>0</v>
      </c>
      <c r="L9462">
        <v>124.675843</v>
      </c>
      <c r="R9462">
        <v>129.66287600000001</v>
      </c>
      <c r="S9462" t="s">
        <v>90</v>
      </c>
      <c r="T9462" s="297">
        <v>46311.754166666666</v>
      </c>
    </row>
    <row r="9463" spans="1:20" x14ac:dyDescent="0.35">
      <c r="A9463" t="s">
        <v>126</v>
      </c>
      <c r="B9463" t="s">
        <v>127</v>
      </c>
      <c r="C9463" t="s">
        <v>93</v>
      </c>
      <c r="D9463" s="29">
        <v>46719</v>
      </c>
      <c r="E9463">
        <v>0</v>
      </c>
      <c r="F9463">
        <v>0</v>
      </c>
      <c r="G9463">
        <v>0</v>
      </c>
      <c r="H9463">
        <v>0</v>
      </c>
      <c r="L9463">
        <v>124.675843</v>
      </c>
      <c r="R9463">
        <v>129.66287600000001</v>
      </c>
      <c r="S9463" t="s">
        <v>90</v>
      </c>
      <c r="T9463" s="297">
        <v>46311.754166666666</v>
      </c>
    </row>
    <row r="9464" spans="1:20" x14ac:dyDescent="0.35">
      <c r="A9464" t="s">
        <v>126</v>
      </c>
      <c r="B9464" t="s">
        <v>127</v>
      </c>
      <c r="C9464" t="s">
        <v>93</v>
      </c>
      <c r="D9464" s="29">
        <v>46720</v>
      </c>
      <c r="E9464">
        <v>0</v>
      </c>
      <c r="F9464">
        <v>0</v>
      </c>
      <c r="G9464">
        <v>0</v>
      </c>
      <c r="H9464">
        <v>0</v>
      </c>
      <c r="L9464">
        <v>124.675843</v>
      </c>
      <c r="R9464">
        <v>129.66287600000001</v>
      </c>
      <c r="S9464" t="s">
        <v>90</v>
      </c>
      <c r="T9464" s="297">
        <v>46311.754166666666</v>
      </c>
    </row>
    <row r="9465" spans="1:20" x14ac:dyDescent="0.35">
      <c r="A9465" t="s">
        <v>126</v>
      </c>
      <c r="B9465" t="s">
        <v>127</v>
      </c>
      <c r="C9465" t="s">
        <v>93</v>
      </c>
      <c r="D9465" s="29">
        <v>46721</v>
      </c>
      <c r="E9465">
        <v>0</v>
      </c>
      <c r="F9465">
        <v>0</v>
      </c>
      <c r="G9465">
        <v>0</v>
      </c>
      <c r="H9465">
        <v>0</v>
      </c>
      <c r="L9465">
        <v>124.675843</v>
      </c>
      <c r="R9465">
        <v>129.66287600000001</v>
      </c>
      <c r="S9465" t="s">
        <v>90</v>
      </c>
      <c r="T9465" s="297">
        <v>46311.754166666666</v>
      </c>
    </row>
    <row r="9466" spans="1:20" x14ac:dyDescent="0.35">
      <c r="A9466" t="s">
        <v>126</v>
      </c>
      <c r="B9466" t="s">
        <v>127</v>
      </c>
      <c r="C9466" t="s">
        <v>93</v>
      </c>
      <c r="D9466" s="29">
        <v>46722</v>
      </c>
      <c r="E9466">
        <v>0</v>
      </c>
      <c r="F9466">
        <v>0</v>
      </c>
      <c r="G9466">
        <v>0</v>
      </c>
      <c r="H9466">
        <v>0</v>
      </c>
      <c r="L9466">
        <v>124.675843</v>
      </c>
      <c r="R9466">
        <v>129.66287600000001</v>
      </c>
      <c r="S9466" t="s">
        <v>90</v>
      </c>
      <c r="T9466" s="297">
        <v>46311.754166666666</v>
      </c>
    </row>
    <row r="9467" spans="1:20" x14ac:dyDescent="0.35">
      <c r="A9467" t="s">
        <v>126</v>
      </c>
      <c r="B9467" t="s">
        <v>127</v>
      </c>
      <c r="C9467" t="s">
        <v>93</v>
      </c>
      <c r="D9467" s="29">
        <v>46723</v>
      </c>
      <c r="E9467">
        <v>0</v>
      </c>
      <c r="F9467">
        <v>0</v>
      </c>
      <c r="G9467">
        <v>0</v>
      </c>
      <c r="H9467">
        <v>0</v>
      </c>
      <c r="L9467">
        <v>124.675843</v>
      </c>
      <c r="R9467">
        <v>129.66287600000001</v>
      </c>
      <c r="S9467" t="s">
        <v>90</v>
      </c>
      <c r="T9467" s="297">
        <v>46311.754166666666</v>
      </c>
    </row>
    <row r="9468" spans="1:20" x14ac:dyDescent="0.35">
      <c r="A9468" t="s">
        <v>126</v>
      </c>
      <c r="B9468" t="s">
        <v>127</v>
      </c>
      <c r="C9468" t="s">
        <v>93</v>
      </c>
      <c r="D9468" s="29">
        <v>46724</v>
      </c>
      <c r="E9468">
        <v>0</v>
      </c>
      <c r="F9468">
        <v>0</v>
      </c>
      <c r="G9468">
        <v>0</v>
      </c>
      <c r="H9468">
        <v>0</v>
      </c>
      <c r="L9468">
        <v>124.675843</v>
      </c>
      <c r="R9468">
        <v>129.66287600000001</v>
      </c>
      <c r="S9468" t="s">
        <v>90</v>
      </c>
      <c r="T9468" s="297">
        <v>46311.754166666666</v>
      </c>
    </row>
    <row r="9469" spans="1:20" x14ac:dyDescent="0.35">
      <c r="A9469" t="s">
        <v>126</v>
      </c>
      <c r="B9469" t="s">
        <v>127</v>
      </c>
      <c r="C9469" t="s">
        <v>93</v>
      </c>
      <c r="D9469" s="29">
        <v>46725</v>
      </c>
      <c r="E9469">
        <v>0</v>
      </c>
      <c r="F9469">
        <v>0</v>
      </c>
      <c r="G9469">
        <v>0</v>
      </c>
      <c r="H9469">
        <v>0</v>
      </c>
      <c r="L9469">
        <v>124.675843</v>
      </c>
      <c r="R9469">
        <v>129.66287600000001</v>
      </c>
      <c r="S9469" t="s">
        <v>90</v>
      </c>
      <c r="T9469" s="297">
        <v>46311.754166666666</v>
      </c>
    </row>
    <row r="9470" spans="1:20" x14ac:dyDescent="0.35">
      <c r="A9470" t="s">
        <v>126</v>
      </c>
      <c r="B9470" t="s">
        <v>127</v>
      </c>
      <c r="C9470" t="s">
        <v>93</v>
      </c>
      <c r="D9470" s="29">
        <v>46726</v>
      </c>
      <c r="E9470">
        <v>0</v>
      </c>
      <c r="F9470">
        <v>0</v>
      </c>
      <c r="G9470">
        <v>0</v>
      </c>
      <c r="H9470">
        <v>0</v>
      </c>
      <c r="L9470">
        <v>124.675843</v>
      </c>
      <c r="R9470">
        <v>129.66287600000001</v>
      </c>
      <c r="S9470" t="s">
        <v>90</v>
      </c>
      <c r="T9470" s="297">
        <v>46311.754166666666</v>
      </c>
    </row>
    <row r="9471" spans="1:20" x14ac:dyDescent="0.35">
      <c r="A9471" t="s">
        <v>126</v>
      </c>
      <c r="B9471" t="s">
        <v>127</v>
      </c>
      <c r="C9471" t="s">
        <v>93</v>
      </c>
      <c r="D9471" s="29">
        <v>46727</v>
      </c>
      <c r="E9471">
        <v>0</v>
      </c>
      <c r="F9471">
        <v>0</v>
      </c>
      <c r="G9471">
        <v>0</v>
      </c>
      <c r="H9471">
        <v>0</v>
      </c>
      <c r="L9471">
        <v>124.675843</v>
      </c>
      <c r="R9471">
        <v>129.66287600000001</v>
      </c>
      <c r="S9471" t="s">
        <v>90</v>
      </c>
      <c r="T9471" s="297">
        <v>46311.754166666666</v>
      </c>
    </row>
    <row r="9472" spans="1:20" x14ac:dyDescent="0.35">
      <c r="A9472" t="s">
        <v>126</v>
      </c>
      <c r="B9472" t="s">
        <v>127</v>
      </c>
      <c r="C9472" t="s">
        <v>93</v>
      </c>
      <c r="D9472" s="29">
        <v>46728</v>
      </c>
      <c r="E9472">
        <v>0</v>
      </c>
      <c r="F9472">
        <v>0</v>
      </c>
      <c r="G9472">
        <v>0</v>
      </c>
      <c r="H9472">
        <v>0</v>
      </c>
      <c r="L9472">
        <v>124.675843</v>
      </c>
      <c r="R9472">
        <v>129.66287600000001</v>
      </c>
      <c r="S9472" t="s">
        <v>90</v>
      </c>
      <c r="T9472" s="297">
        <v>46311.754166666666</v>
      </c>
    </row>
    <row r="9473" spans="1:20" x14ac:dyDescent="0.35">
      <c r="A9473" t="s">
        <v>126</v>
      </c>
      <c r="B9473" t="s">
        <v>127</v>
      </c>
      <c r="C9473" t="s">
        <v>93</v>
      </c>
      <c r="D9473" s="29">
        <v>46729</v>
      </c>
      <c r="E9473">
        <v>0</v>
      </c>
      <c r="F9473">
        <v>0</v>
      </c>
      <c r="G9473">
        <v>0</v>
      </c>
      <c r="H9473">
        <v>0</v>
      </c>
      <c r="L9473">
        <v>124.675843</v>
      </c>
      <c r="R9473">
        <v>129.66287600000001</v>
      </c>
      <c r="S9473" t="s">
        <v>90</v>
      </c>
      <c r="T9473" s="297">
        <v>46311.754166666666</v>
      </c>
    </row>
    <row r="9474" spans="1:20" x14ac:dyDescent="0.35">
      <c r="A9474" t="s">
        <v>126</v>
      </c>
      <c r="B9474" t="s">
        <v>127</v>
      </c>
      <c r="C9474" t="s">
        <v>93</v>
      </c>
      <c r="D9474" s="29">
        <v>46730</v>
      </c>
      <c r="E9474">
        <v>0</v>
      </c>
      <c r="F9474">
        <v>0</v>
      </c>
      <c r="G9474">
        <v>0</v>
      </c>
      <c r="H9474">
        <v>0</v>
      </c>
      <c r="L9474">
        <v>124.675843</v>
      </c>
      <c r="R9474">
        <v>129.66287600000001</v>
      </c>
      <c r="S9474" t="s">
        <v>90</v>
      </c>
      <c r="T9474" s="297">
        <v>46311.754166666666</v>
      </c>
    </row>
    <row r="9475" spans="1:20" x14ac:dyDescent="0.35">
      <c r="A9475" t="s">
        <v>126</v>
      </c>
      <c r="B9475" t="s">
        <v>127</v>
      </c>
      <c r="C9475" t="s">
        <v>93</v>
      </c>
      <c r="D9475" s="29">
        <v>46731</v>
      </c>
      <c r="E9475">
        <v>0</v>
      </c>
      <c r="F9475">
        <v>0</v>
      </c>
      <c r="G9475">
        <v>0</v>
      </c>
      <c r="H9475">
        <v>0</v>
      </c>
      <c r="L9475">
        <v>124.675843</v>
      </c>
      <c r="R9475">
        <v>129.66287600000001</v>
      </c>
      <c r="S9475" t="s">
        <v>90</v>
      </c>
      <c r="T9475" s="297">
        <v>46311.754166666666</v>
      </c>
    </row>
    <row r="9476" spans="1:20" x14ac:dyDescent="0.35">
      <c r="A9476" t="s">
        <v>126</v>
      </c>
      <c r="B9476" t="s">
        <v>127</v>
      </c>
      <c r="C9476" t="s">
        <v>93</v>
      </c>
      <c r="D9476" s="29">
        <v>46732</v>
      </c>
      <c r="E9476">
        <v>0</v>
      </c>
      <c r="F9476">
        <v>0</v>
      </c>
      <c r="G9476">
        <v>0</v>
      </c>
      <c r="H9476">
        <v>0</v>
      </c>
      <c r="L9476">
        <v>124.675843</v>
      </c>
      <c r="R9476">
        <v>129.66287600000001</v>
      </c>
      <c r="S9476" t="s">
        <v>90</v>
      </c>
      <c r="T9476" s="297">
        <v>46311.754166666666</v>
      </c>
    </row>
    <row r="9477" spans="1:20" x14ac:dyDescent="0.35">
      <c r="A9477" t="s">
        <v>126</v>
      </c>
      <c r="B9477" t="s">
        <v>127</v>
      </c>
      <c r="C9477" t="s">
        <v>93</v>
      </c>
      <c r="D9477" s="29">
        <v>46733</v>
      </c>
      <c r="E9477">
        <v>0</v>
      </c>
      <c r="F9477">
        <v>0</v>
      </c>
      <c r="G9477">
        <v>0</v>
      </c>
      <c r="H9477">
        <v>0</v>
      </c>
      <c r="L9477">
        <v>124.675843</v>
      </c>
      <c r="R9477">
        <v>129.66287600000001</v>
      </c>
      <c r="S9477" t="s">
        <v>90</v>
      </c>
      <c r="T9477" s="297">
        <v>46311.754166666666</v>
      </c>
    </row>
    <row r="9478" spans="1:20" x14ac:dyDescent="0.35">
      <c r="A9478" t="s">
        <v>126</v>
      </c>
      <c r="B9478" t="s">
        <v>127</v>
      </c>
      <c r="C9478" t="s">
        <v>93</v>
      </c>
      <c r="D9478" s="29">
        <v>46734</v>
      </c>
      <c r="E9478">
        <v>0</v>
      </c>
      <c r="F9478">
        <v>0</v>
      </c>
      <c r="G9478">
        <v>0</v>
      </c>
      <c r="H9478">
        <v>0</v>
      </c>
      <c r="L9478">
        <v>124.675843</v>
      </c>
      <c r="R9478">
        <v>129.66287600000001</v>
      </c>
      <c r="S9478" t="s">
        <v>90</v>
      </c>
      <c r="T9478" s="297">
        <v>46311.754166666666</v>
      </c>
    </row>
    <row r="9479" spans="1:20" x14ac:dyDescent="0.35">
      <c r="A9479" t="s">
        <v>126</v>
      </c>
      <c r="B9479" t="s">
        <v>127</v>
      </c>
      <c r="C9479" t="s">
        <v>93</v>
      </c>
      <c r="D9479" s="29">
        <v>46735</v>
      </c>
      <c r="E9479">
        <v>0</v>
      </c>
      <c r="F9479">
        <v>0</v>
      </c>
      <c r="G9479">
        <v>0</v>
      </c>
      <c r="H9479">
        <v>0</v>
      </c>
      <c r="L9479">
        <v>124.675843</v>
      </c>
      <c r="R9479">
        <v>129.66287600000001</v>
      </c>
      <c r="S9479" t="s">
        <v>90</v>
      </c>
      <c r="T9479" s="297">
        <v>46311.754166666666</v>
      </c>
    </row>
    <row r="9480" spans="1:20" x14ac:dyDescent="0.35">
      <c r="A9480" t="s">
        <v>126</v>
      </c>
      <c r="B9480" t="s">
        <v>127</v>
      </c>
      <c r="C9480" t="s">
        <v>93</v>
      </c>
      <c r="D9480" s="29">
        <v>46736</v>
      </c>
      <c r="E9480">
        <v>0</v>
      </c>
      <c r="F9480">
        <v>0</v>
      </c>
      <c r="G9480">
        <v>0</v>
      </c>
      <c r="H9480">
        <v>0</v>
      </c>
      <c r="L9480">
        <v>124.675843</v>
      </c>
      <c r="R9480">
        <v>129.66287600000001</v>
      </c>
      <c r="S9480" t="s">
        <v>90</v>
      </c>
      <c r="T9480" s="297">
        <v>46311.754166666666</v>
      </c>
    </row>
    <row r="9481" spans="1:20" x14ac:dyDescent="0.35">
      <c r="A9481" t="s">
        <v>126</v>
      </c>
      <c r="B9481" t="s">
        <v>127</v>
      </c>
      <c r="C9481" t="s">
        <v>93</v>
      </c>
      <c r="D9481" s="29">
        <v>46737</v>
      </c>
      <c r="E9481">
        <v>0</v>
      </c>
      <c r="F9481">
        <v>0</v>
      </c>
      <c r="G9481">
        <v>0</v>
      </c>
      <c r="H9481">
        <v>0</v>
      </c>
      <c r="L9481">
        <v>124.675843</v>
      </c>
      <c r="R9481">
        <v>129.66287600000001</v>
      </c>
      <c r="S9481" t="s">
        <v>90</v>
      </c>
      <c r="T9481" s="297">
        <v>46311.754166666666</v>
      </c>
    </row>
    <row r="9482" spans="1:20" x14ac:dyDescent="0.35">
      <c r="A9482" t="s">
        <v>126</v>
      </c>
      <c r="B9482" t="s">
        <v>127</v>
      </c>
      <c r="C9482" t="s">
        <v>93</v>
      </c>
      <c r="D9482" s="29">
        <v>46738</v>
      </c>
      <c r="E9482">
        <v>0</v>
      </c>
      <c r="F9482">
        <v>0</v>
      </c>
      <c r="G9482">
        <v>0</v>
      </c>
      <c r="H9482">
        <v>0</v>
      </c>
      <c r="L9482">
        <v>124.675843</v>
      </c>
      <c r="R9482">
        <v>129.66287600000001</v>
      </c>
      <c r="S9482" t="s">
        <v>90</v>
      </c>
      <c r="T9482" s="297">
        <v>46311.754166666666</v>
      </c>
    </row>
    <row r="9483" spans="1:20" x14ac:dyDescent="0.35">
      <c r="A9483" t="s">
        <v>126</v>
      </c>
      <c r="B9483" t="s">
        <v>127</v>
      </c>
      <c r="C9483" t="s">
        <v>93</v>
      </c>
      <c r="D9483" s="29">
        <v>46739</v>
      </c>
      <c r="E9483">
        <v>0</v>
      </c>
      <c r="F9483">
        <v>0</v>
      </c>
      <c r="G9483">
        <v>0</v>
      </c>
      <c r="H9483">
        <v>0</v>
      </c>
      <c r="L9483">
        <v>124.675843</v>
      </c>
      <c r="R9483">
        <v>129.66287600000001</v>
      </c>
      <c r="S9483" t="s">
        <v>90</v>
      </c>
      <c r="T9483" s="297">
        <v>46311.754166666666</v>
      </c>
    </row>
    <row r="9484" spans="1:20" x14ac:dyDescent="0.35">
      <c r="A9484" t="s">
        <v>126</v>
      </c>
      <c r="B9484" t="s">
        <v>127</v>
      </c>
      <c r="C9484" t="s">
        <v>93</v>
      </c>
      <c r="D9484" s="29">
        <v>46740</v>
      </c>
      <c r="E9484">
        <v>0</v>
      </c>
      <c r="F9484">
        <v>0</v>
      </c>
      <c r="G9484">
        <v>0</v>
      </c>
      <c r="H9484">
        <v>0</v>
      </c>
      <c r="L9484">
        <v>124.675843</v>
      </c>
      <c r="R9484">
        <v>129.66287600000001</v>
      </c>
      <c r="S9484" t="s">
        <v>90</v>
      </c>
      <c r="T9484" s="297">
        <v>46311.754166666666</v>
      </c>
    </row>
    <row r="9485" spans="1:20" x14ac:dyDescent="0.35">
      <c r="A9485" t="s">
        <v>126</v>
      </c>
      <c r="B9485" t="s">
        <v>127</v>
      </c>
      <c r="C9485" t="s">
        <v>93</v>
      </c>
      <c r="D9485" s="29">
        <v>46741</v>
      </c>
      <c r="E9485">
        <v>0</v>
      </c>
      <c r="F9485">
        <v>0</v>
      </c>
      <c r="G9485">
        <v>0</v>
      </c>
      <c r="H9485">
        <v>0</v>
      </c>
      <c r="L9485">
        <v>124.675843</v>
      </c>
      <c r="R9485">
        <v>129.66287600000001</v>
      </c>
      <c r="S9485" t="s">
        <v>90</v>
      </c>
      <c r="T9485" s="297">
        <v>46311.754166666666</v>
      </c>
    </row>
    <row r="9486" spans="1:20" x14ac:dyDescent="0.35">
      <c r="A9486" t="s">
        <v>126</v>
      </c>
      <c r="B9486" t="s">
        <v>127</v>
      </c>
      <c r="C9486" t="s">
        <v>93</v>
      </c>
      <c r="D9486" s="29">
        <v>46742</v>
      </c>
      <c r="E9486">
        <v>0</v>
      </c>
      <c r="F9486">
        <v>0</v>
      </c>
      <c r="G9486">
        <v>0</v>
      </c>
      <c r="H9486">
        <v>0</v>
      </c>
      <c r="L9486">
        <v>124.675843</v>
      </c>
      <c r="R9486">
        <v>129.66287600000001</v>
      </c>
      <c r="S9486" t="s">
        <v>90</v>
      </c>
      <c r="T9486" s="297">
        <v>46311.754166666666</v>
      </c>
    </row>
    <row r="9487" spans="1:20" x14ac:dyDescent="0.35">
      <c r="A9487" t="s">
        <v>126</v>
      </c>
      <c r="B9487" t="s">
        <v>127</v>
      </c>
      <c r="C9487" t="s">
        <v>93</v>
      </c>
      <c r="D9487" s="29">
        <v>46743</v>
      </c>
      <c r="E9487">
        <v>0</v>
      </c>
      <c r="F9487">
        <v>0</v>
      </c>
      <c r="G9487">
        <v>0</v>
      </c>
      <c r="H9487">
        <v>0</v>
      </c>
      <c r="L9487">
        <v>124.675843</v>
      </c>
      <c r="R9487">
        <v>129.66287600000001</v>
      </c>
      <c r="S9487" t="s">
        <v>90</v>
      </c>
      <c r="T9487" s="297">
        <v>46311.754166666666</v>
      </c>
    </row>
    <row r="9488" spans="1:20" x14ac:dyDescent="0.35">
      <c r="A9488" t="s">
        <v>126</v>
      </c>
      <c r="B9488" t="s">
        <v>127</v>
      </c>
      <c r="C9488" t="s">
        <v>93</v>
      </c>
      <c r="D9488" s="29">
        <v>46744</v>
      </c>
      <c r="E9488">
        <v>0</v>
      </c>
      <c r="F9488">
        <v>0</v>
      </c>
      <c r="G9488">
        <v>0</v>
      </c>
      <c r="H9488">
        <v>0</v>
      </c>
      <c r="L9488">
        <v>124.675843</v>
      </c>
      <c r="R9488">
        <v>129.66287600000001</v>
      </c>
      <c r="S9488" t="s">
        <v>90</v>
      </c>
      <c r="T9488" s="297">
        <v>46311.754166666666</v>
      </c>
    </row>
    <row r="9489" spans="1:20" x14ac:dyDescent="0.35">
      <c r="A9489" t="s">
        <v>126</v>
      </c>
      <c r="B9489" t="s">
        <v>127</v>
      </c>
      <c r="C9489" t="s">
        <v>93</v>
      </c>
      <c r="D9489" s="29">
        <v>46745</v>
      </c>
      <c r="E9489">
        <v>0</v>
      </c>
      <c r="F9489">
        <v>0</v>
      </c>
      <c r="G9489">
        <v>0</v>
      </c>
      <c r="H9489">
        <v>0</v>
      </c>
      <c r="L9489">
        <v>124.675843</v>
      </c>
      <c r="R9489">
        <v>129.66287600000001</v>
      </c>
      <c r="S9489" t="s">
        <v>90</v>
      </c>
      <c r="T9489" s="297">
        <v>46311.754166666666</v>
      </c>
    </row>
    <row r="9490" spans="1:20" x14ac:dyDescent="0.35">
      <c r="A9490" t="s">
        <v>126</v>
      </c>
      <c r="B9490" t="s">
        <v>127</v>
      </c>
      <c r="C9490" t="s">
        <v>93</v>
      </c>
      <c r="D9490" s="29">
        <v>46746</v>
      </c>
      <c r="E9490">
        <v>0</v>
      </c>
      <c r="F9490">
        <v>0</v>
      </c>
      <c r="G9490">
        <v>0</v>
      </c>
      <c r="H9490">
        <v>0</v>
      </c>
      <c r="L9490">
        <v>124.675843</v>
      </c>
      <c r="R9490">
        <v>129.66287600000001</v>
      </c>
      <c r="S9490" t="s">
        <v>90</v>
      </c>
      <c r="T9490" s="297">
        <v>46311.754166666666</v>
      </c>
    </row>
    <row r="9491" spans="1:20" x14ac:dyDescent="0.35">
      <c r="A9491" t="s">
        <v>126</v>
      </c>
      <c r="B9491" t="s">
        <v>127</v>
      </c>
      <c r="C9491" t="s">
        <v>93</v>
      </c>
      <c r="D9491" s="29">
        <v>46747</v>
      </c>
      <c r="E9491">
        <v>0</v>
      </c>
      <c r="F9491">
        <v>0</v>
      </c>
      <c r="G9491">
        <v>0</v>
      </c>
      <c r="H9491">
        <v>0</v>
      </c>
      <c r="L9491">
        <v>124.675843</v>
      </c>
      <c r="R9491">
        <v>129.66287600000001</v>
      </c>
      <c r="S9491" t="s">
        <v>90</v>
      </c>
      <c r="T9491" s="297">
        <v>46311.754166666666</v>
      </c>
    </row>
    <row r="9492" spans="1:20" x14ac:dyDescent="0.35">
      <c r="A9492" t="s">
        <v>126</v>
      </c>
      <c r="B9492" t="s">
        <v>127</v>
      </c>
      <c r="C9492" t="s">
        <v>93</v>
      </c>
      <c r="D9492" s="29">
        <v>46748</v>
      </c>
      <c r="E9492">
        <v>0</v>
      </c>
      <c r="F9492">
        <v>0</v>
      </c>
      <c r="G9492">
        <v>0</v>
      </c>
      <c r="H9492">
        <v>0</v>
      </c>
      <c r="L9492">
        <v>124.675843</v>
      </c>
      <c r="R9492">
        <v>129.66287600000001</v>
      </c>
      <c r="S9492" t="s">
        <v>90</v>
      </c>
      <c r="T9492" s="297">
        <v>46311.754166666666</v>
      </c>
    </row>
    <row r="9493" spans="1:20" x14ac:dyDescent="0.35">
      <c r="A9493" t="s">
        <v>126</v>
      </c>
      <c r="B9493" t="s">
        <v>127</v>
      </c>
      <c r="C9493" t="s">
        <v>93</v>
      </c>
      <c r="D9493" s="29">
        <v>46749</v>
      </c>
      <c r="E9493">
        <v>0</v>
      </c>
      <c r="F9493">
        <v>0</v>
      </c>
      <c r="G9493">
        <v>0</v>
      </c>
      <c r="H9493">
        <v>0</v>
      </c>
      <c r="L9493">
        <v>124.675843</v>
      </c>
      <c r="R9493">
        <v>129.66287600000001</v>
      </c>
      <c r="S9493" t="s">
        <v>90</v>
      </c>
      <c r="T9493" s="297">
        <v>46311.754166666666</v>
      </c>
    </row>
    <row r="9494" spans="1:20" x14ac:dyDescent="0.35">
      <c r="A9494" t="s">
        <v>126</v>
      </c>
      <c r="B9494" t="s">
        <v>127</v>
      </c>
      <c r="C9494" t="s">
        <v>93</v>
      </c>
      <c r="D9494" s="29">
        <v>46750</v>
      </c>
      <c r="E9494">
        <v>0</v>
      </c>
      <c r="F9494">
        <v>0</v>
      </c>
      <c r="G9494">
        <v>0</v>
      </c>
      <c r="H9494">
        <v>0</v>
      </c>
      <c r="L9494">
        <v>124.675843</v>
      </c>
      <c r="R9494">
        <v>129.66287600000001</v>
      </c>
      <c r="S9494" t="s">
        <v>90</v>
      </c>
      <c r="T9494" s="297">
        <v>46311.754166666666</v>
      </c>
    </row>
    <row r="9495" spans="1:20" x14ac:dyDescent="0.35">
      <c r="A9495" t="s">
        <v>126</v>
      </c>
      <c r="B9495" t="s">
        <v>127</v>
      </c>
      <c r="C9495" t="s">
        <v>93</v>
      </c>
      <c r="D9495" s="29">
        <v>46751</v>
      </c>
      <c r="E9495">
        <v>0</v>
      </c>
      <c r="F9495">
        <v>0</v>
      </c>
      <c r="G9495">
        <v>0</v>
      </c>
      <c r="H9495">
        <v>0</v>
      </c>
      <c r="L9495">
        <v>124.675843</v>
      </c>
      <c r="R9495">
        <v>129.66287600000001</v>
      </c>
      <c r="S9495" t="s">
        <v>90</v>
      </c>
      <c r="T9495" s="297">
        <v>46311.754166666666</v>
      </c>
    </row>
    <row r="9496" spans="1:20" x14ac:dyDescent="0.35">
      <c r="A9496" t="s">
        <v>126</v>
      </c>
      <c r="B9496" t="s">
        <v>127</v>
      </c>
      <c r="C9496" t="s">
        <v>93</v>
      </c>
      <c r="D9496" s="29">
        <v>46752</v>
      </c>
      <c r="E9496">
        <v>0</v>
      </c>
      <c r="F9496">
        <v>0</v>
      </c>
      <c r="G9496">
        <v>0</v>
      </c>
      <c r="H9496">
        <v>0</v>
      </c>
      <c r="L9496">
        <v>124.675843</v>
      </c>
      <c r="R9496">
        <v>129.66287600000001</v>
      </c>
      <c r="S9496" t="s">
        <v>90</v>
      </c>
      <c r="T9496" s="297">
        <v>46311.754166666666</v>
      </c>
    </row>
    <row r="9497" spans="1:20" x14ac:dyDescent="0.35">
      <c r="A9497" t="s">
        <v>126</v>
      </c>
      <c r="B9497" t="s">
        <v>127</v>
      </c>
      <c r="C9497" t="s">
        <v>89</v>
      </c>
      <c r="D9497" s="29">
        <v>46388</v>
      </c>
      <c r="E9497">
        <v>0</v>
      </c>
      <c r="F9497">
        <v>0</v>
      </c>
      <c r="G9497">
        <v>0</v>
      </c>
      <c r="H9497">
        <v>0</v>
      </c>
      <c r="L9497">
        <v>179.00517199999999</v>
      </c>
      <c r="R9497">
        <v>997.40674200000001</v>
      </c>
      <c r="S9497" t="s">
        <v>90</v>
      </c>
      <c r="T9497" s="297">
        <v>46311.754166666666</v>
      </c>
    </row>
    <row r="9498" spans="1:20" x14ac:dyDescent="0.35">
      <c r="A9498" t="s">
        <v>126</v>
      </c>
      <c r="B9498" t="s">
        <v>127</v>
      </c>
      <c r="C9498" t="s">
        <v>89</v>
      </c>
      <c r="D9498" s="29">
        <v>46389</v>
      </c>
      <c r="E9498">
        <v>0</v>
      </c>
      <c r="F9498">
        <v>0</v>
      </c>
      <c r="G9498">
        <v>0</v>
      </c>
      <c r="H9498">
        <v>0</v>
      </c>
      <c r="L9498">
        <v>179.00517199999999</v>
      </c>
      <c r="R9498">
        <v>997.40674200000001</v>
      </c>
      <c r="S9498" t="s">
        <v>90</v>
      </c>
      <c r="T9498" s="297">
        <v>46311.754166666666</v>
      </c>
    </row>
    <row r="9499" spans="1:20" x14ac:dyDescent="0.35">
      <c r="A9499" t="s">
        <v>126</v>
      </c>
      <c r="B9499" t="s">
        <v>127</v>
      </c>
      <c r="C9499" t="s">
        <v>89</v>
      </c>
      <c r="D9499" s="29">
        <v>46390</v>
      </c>
      <c r="E9499">
        <v>0</v>
      </c>
      <c r="F9499">
        <v>0</v>
      </c>
      <c r="G9499">
        <v>0</v>
      </c>
      <c r="H9499">
        <v>0</v>
      </c>
      <c r="L9499">
        <v>179.00517199999999</v>
      </c>
      <c r="R9499">
        <v>997.40674200000001</v>
      </c>
      <c r="S9499" t="s">
        <v>90</v>
      </c>
      <c r="T9499" s="297">
        <v>46311.754166666666</v>
      </c>
    </row>
    <row r="9500" spans="1:20" x14ac:dyDescent="0.35">
      <c r="A9500" t="s">
        <v>126</v>
      </c>
      <c r="B9500" t="s">
        <v>127</v>
      </c>
      <c r="C9500" t="s">
        <v>89</v>
      </c>
      <c r="D9500" s="29">
        <v>46391</v>
      </c>
      <c r="E9500">
        <v>0</v>
      </c>
      <c r="F9500">
        <v>0</v>
      </c>
      <c r="G9500">
        <v>0</v>
      </c>
      <c r="H9500">
        <v>0</v>
      </c>
      <c r="L9500">
        <v>179.00517199999999</v>
      </c>
      <c r="R9500">
        <v>997.40674200000001</v>
      </c>
      <c r="S9500" t="s">
        <v>90</v>
      </c>
      <c r="T9500" s="297">
        <v>46311.754166666666</v>
      </c>
    </row>
    <row r="9501" spans="1:20" x14ac:dyDescent="0.35">
      <c r="A9501" t="s">
        <v>126</v>
      </c>
      <c r="B9501" t="s">
        <v>127</v>
      </c>
      <c r="C9501" t="s">
        <v>89</v>
      </c>
      <c r="D9501" s="29">
        <v>46392</v>
      </c>
      <c r="E9501">
        <v>0</v>
      </c>
      <c r="F9501">
        <v>0</v>
      </c>
      <c r="G9501">
        <v>0</v>
      </c>
      <c r="H9501">
        <v>0</v>
      </c>
      <c r="L9501">
        <v>179.00517199999999</v>
      </c>
      <c r="R9501">
        <v>997.40674200000001</v>
      </c>
      <c r="S9501" t="s">
        <v>90</v>
      </c>
      <c r="T9501" s="297">
        <v>46311.754166666666</v>
      </c>
    </row>
    <row r="9502" spans="1:20" x14ac:dyDescent="0.35">
      <c r="A9502" t="s">
        <v>126</v>
      </c>
      <c r="B9502" t="s">
        <v>127</v>
      </c>
      <c r="C9502" t="s">
        <v>89</v>
      </c>
      <c r="D9502" s="29">
        <v>46393</v>
      </c>
      <c r="E9502">
        <v>0</v>
      </c>
      <c r="F9502">
        <v>0</v>
      </c>
      <c r="G9502">
        <v>0</v>
      </c>
      <c r="H9502">
        <v>0</v>
      </c>
      <c r="L9502">
        <v>179.00517199999999</v>
      </c>
      <c r="R9502">
        <v>997.40674200000001</v>
      </c>
      <c r="S9502" t="s">
        <v>90</v>
      </c>
      <c r="T9502" s="297">
        <v>46311.754166666666</v>
      </c>
    </row>
    <row r="9503" spans="1:20" x14ac:dyDescent="0.35">
      <c r="A9503" t="s">
        <v>126</v>
      </c>
      <c r="B9503" t="s">
        <v>127</v>
      </c>
      <c r="C9503" t="s">
        <v>89</v>
      </c>
      <c r="D9503" s="29">
        <v>46394</v>
      </c>
      <c r="E9503">
        <v>0</v>
      </c>
      <c r="F9503">
        <v>0</v>
      </c>
      <c r="G9503">
        <v>0</v>
      </c>
      <c r="H9503">
        <v>0</v>
      </c>
      <c r="L9503">
        <v>179.00517199999999</v>
      </c>
      <c r="R9503">
        <v>997.40674200000001</v>
      </c>
      <c r="S9503" t="s">
        <v>90</v>
      </c>
      <c r="T9503" s="297">
        <v>46311.754166666666</v>
      </c>
    </row>
    <row r="9504" spans="1:20" x14ac:dyDescent="0.35">
      <c r="A9504" t="s">
        <v>126</v>
      </c>
      <c r="B9504" t="s">
        <v>127</v>
      </c>
      <c r="C9504" t="s">
        <v>89</v>
      </c>
      <c r="D9504" s="29">
        <v>46395</v>
      </c>
      <c r="E9504">
        <v>0</v>
      </c>
      <c r="F9504">
        <v>0</v>
      </c>
      <c r="G9504">
        <v>0</v>
      </c>
      <c r="H9504">
        <v>0</v>
      </c>
      <c r="L9504">
        <v>179.00517199999999</v>
      </c>
      <c r="R9504">
        <v>997.40674200000001</v>
      </c>
      <c r="S9504" t="s">
        <v>90</v>
      </c>
      <c r="T9504" s="297">
        <v>46311.754166666666</v>
      </c>
    </row>
    <row r="9505" spans="1:20" x14ac:dyDescent="0.35">
      <c r="A9505" t="s">
        <v>126</v>
      </c>
      <c r="B9505" t="s">
        <v>127</v>
      </c>
      <c r="C9505" t="s">
        <v>89</v>
      </c>
      <c r="D9505" s="29">
        <v>46396</v>
      </c>
      <c r="E9505">
        <v>0</v>
      </c>
      <c r="F9505">
        <v>0</v>
      </c>
      <c r="G9505">
        <v>0</v>
      </c>
      <c r="H9505">
        <v>0</v>
      </c>
      <c r="L9505">
        <v>179.00517199999999</v>
      </c>
      <c r="R9505">
        <v>997.40674200000001</v>
      </c>
      <c r="S9505" t="s">
        <v>90</v>
      </c>
      <c r="T9505" s="297">
        <v>46311.754166666666</v>
      </c>
    </row>
    <row r="9506" spans="1:20" x14ac:dyDescent="0.35">
      <c r="A9506" t="s">
        <v>126</v>
      </c>
      <c r="B9506" t="s">
        <v>127</v>
      </c>
      <c r="C9506" t="s">
        <v>89</v>
      </c>
      <c r="D9506" s="29">
        <v>46397</v>
      </c>
      <c r="E9506">
        <v>0</v>
      </c>
      <c r="F9506">
        <v>0</v>
      </c>
      <c r="G9506">
        <v>0</v>
      </c>
      <c r="H9506">
        <v>0</v>
      </c>
      <c r="L9506">
        <v>179.00517199999999</v>
      </c>
      <c r="R9506">
        <v>997.40674200000001</v>
      </c>
      <c r="S9506" t="s">
        <v>90</v>
      </c>
      <c r="T9506" s="297">
        <v>46311.754166666666</v>
      </c>
    </row>
    <row r="9507" spans="1:20" x14ac:dyDescent="0.35">
      <c r="A9507" t="s">
        <v>126</v>
      </c>
      <c r="B9507" t="s">
        <v>127</v>
      </c>
      <c r="C9507" t="s">
        <v>89</v>
      </c>
      <c r="D9507" s="29">
        <v>46398</v>
      </c>
      <c r="E9507">
        <v>0</v>
      </c>
      <c r="F9507">
        <v>0</v>
      </c>
      <c r="G9507">
        <v>0</v>
      </c>
      <c r="H9507">
        <v>0</v>
      </c>
      <c r="L9507">
        <v>179.00517199999999</v>
      </c>
      <c r="R9507">
        <v>997.40674200000001</v>
      </c>
      <c r="S9507" t="s">
        <v>90</v>
      </c>
      <c r="T9507" s="297">
        <v>46311.754166666666</v>
      </c>
    </row>
    <row r="9508" spans="1:20" x14ac:dyDescent="0.35">
      <c r="A9508" t="s">
        <v>126</v>
      </c>
      <c r="B9508" t="s">
        <v>127</v>
      </c>
      <c r="C9508" t="s">
        <v>89</v>
      </c>
      <c r="D9508" s="29">
        <v>46399</v>
      </c>
      <c r="E9508">
        <v>0</v>
      </c>
      <c r="F9508">
        <v>0</v>
      </c>
      <c r="G9508">
        <v>0</v>
      </c>
      <c r="H9508">
        <v>0</v>
      </c>
      <c r="L9508">
        <v>179.00517199999999</v>
      </c>
      <c r="R9508">
        <v>997.40674200000001</v>
      </c>
      <c r="S9508" t="s">
        <v>90</v>
      </c>
      <c r="T9508" s="297">
        <v>46311.754166666666</v>
      </c>
    </row>
    <row r="9509" spans="1:20" x14ac:dyDescent="0.35">
      <c r="A9509" t="s">
        <v>126</v>
      </c>
      <c r="B9509" t="s">
        <v>127</v>
      </c>
      <c r="C9509" t="s">
        <v>89</v>
      </c>
      <c r="D9509" s="29">
        <v>46400</v>
      </c>
      <c r="E9509">
        <v>0</v>
      </c>
      <c r="F9509">
        <v>0</v>
      </c>
      <c r="G9509">
        <v>0</v>
      </c>
      <c r="H9509">
        <v>0</v>
      </c>
      <c r="L9509">
        <v>179.00517199999999</v>
      </c>
      <c r="R9509">
        <v>997.40674200000001</v>
      </c>
      <c r="S9509" t="s">
        <v>90</v>
      </c>
      <c r="T9509" s="297">
        <v>46311.754166666666</v>
      </c>
    </row>
    <row r="9510" spans="1:20" x14ac:dyDescent="0.35">
      <c r="A9510" t="s">
        <v>126</v>
      </c>
      <c r="B9510" t="s">
        <v>127</v>
      </c>
      <c r="C9510" t="s">
        <v>89</v>
      </c>
      <c r="D9510" s="29">
        <v>46401</v>
      </c>
      <c r="E9510">
        <v>0</v>
      </c>
      <c r="F9510">
        <v>0</v>
      </c>
      <c r="G9510">
        <v>0</v>
      </c>
      <c r="H9510">
        <v>0</v>
      </c>
      <c r="L9510">
        <v>179.00517199999999</v>
      </c>
      <c r="R9510">
        <v>997.40674200000001</v>
      </c>
      <c r="S9510" t="s">
        <v>90</v>
      </c>
      <c r="T9510" s="297">
        <v>46311.754166666666</v>
      </c>
    </row>
    <row r="9511" spans="1:20" x14ac:dyDescent="0.35">
      <c r="A9511" t="s">
        <v>126</v>
      </c>
      <c r="B9511" t="s">
        <v>127</v>
      </c>
      <c r="C9511" t="s">
        <v>89</v>
      </c>
      <c r="D9511" s="29">
        <v>46402</v>
      </c>
      <c r="E9511">
        <v>0</v>
      </c>
      <c r="F9511">
        <v>0</v>
      </c>
      <c r="G9511">
        <v>0</v>
      </c>
      <c r="H9511">
        <v>0</v>
      </c>
      <c r="L9511">
        <v>179.00517199999999</v>
      </c>
      <c r="R9511">
        <v>997.40674200000001</v>
      </c>
      <c r="S9511" t="s">
        <v>90</v>
      </c>
      <c r="T9511" s="297">
        <v>46311.754166666666</v>
      </c>
    </row>
    <row r="9512" spans="1:20" x14ac:dyDescent="0.35">
      <c r="A9512" t="s">
        <v>126</v>
      </c>
      <c r="B9512" t="s">
        <v>127</v>
      </c>
      <c r="C9512" t="s">
        <v>89</v>
      </c>
      <c r="D9512" s="29">
        <v>46403</v>
      </c>
      <c r="E9512">
        <v>0</v>
      </c>
      <c r="F9512">
        <v>0</v>
      </c>
      <c r="G9512">
        <v>0</v>
      </c>
      <c r="H9512">
        <v>0</v>
      </c>
      <c r="L9512">
        <v>179.00517199999999</v>
      </c>
      <c r="R9512">
        <v>997.40674200000001</v>
      </c>
      <c r="S9512" t="s">
        <v>90</v>
      </c>
      <c r="T9512" s="297">
        <v>46311.754166666666</v>
      </c>
    </row>
    <row r="9513" spans="1:20" x14ac:dyDescent="0.35">
      <c r="A9513" t="s">
        <v>126</v>
      </c>
      <c r="B9513" t="s">
        <v>127</v>
      </c>
      <c r="C9513" t="s">
        <v>89</v>
      </c>
      <c r="D9513" s="29">
        <v>46404</v>
      </c>
      <c r="E9513">
        <v>0</v>
      </c>
      <c r="F9513">
        <v>0</v>
      </c>
      <c r="G9513">
        <v>0</v>
      </c>
      <c r="H9513">
        <v>0</v>
      </c>
      <c r="L9513">
        <v>179.00517199999999</v>
      </c>
      <c r="R9513">
        <v>997.40674200000001</v>
      </c>
      <c r="S9513" t="s">
        <v>90</v>
      </c>
      <c r="T9513" s="297">
        <v>46311.754166666666</v>
      </c>
    </row>
    <row r="9514" spans="1:20" x14ac:dyDescent="0.35">
      <c r="A9514" t="s">
        <v>126</v>
      </c>
      <c r="B9514" t="s">
        <v>127</v>
      </c>
      <c r="C9514" t="s">
        <v>89</v>
      </c>
      <c r="D9514" s="29">
        <v>46405</v>
      </c>
      <c r="E9514">
        <v>0</v>
      </c>
      <c r="F9514">
        <v>0</v>
      </c>
      <c r="G9514">
        <v>0</v>
      </c>
      <c r="H9514">
        <v>0</v>
      </c>
      <c r="L9514">
        <v>179.00517199999999</v>
      </c>
      <c r="R9514">
        <v>997.40674200000001</v>
      </c>
      <c r="S9514" t="s">
        <v>90</v>
      </c>
      <c r="T9514" s="297">
        <v>46311.754166666666</v>
      </c>
    </row>
    <row r="9515" spans="1:20" x14ac:dyDescent="0.35">
      <c r="A9515" t="s">
        <v>126</v>
      </c>
      <c r="B9515" t="s">
        <v>127</v>
      </c>
      <c r="C9515" t="s">
        <v>89</v>
      </c>
      <c r="D9515" s="29">
        <v>46406</v>
      </c>
      <c r="E9515">
        <v>0</v>
      </c>
      <c r="F9515">
        <v>0</v>
      </c>
      <c r="G9515">
        <v>0</v>
      </c>
      <c r="H9515">
        <v>0</v>
      </c>
      <c r="L9515">
        <v>179.00517199999999</v>
      </c>
      <c r="R9515">
        <v>997.40674200000001</v>
      </c>
      <c r="S9515" t="s">
        <v>90</v>
      </c>
      <c r="T9515" s="297">
        <v>46311.754166666666</v>
      </c>
    </row>
    <row r="9516" spans="1:20" x14ac:dyDescent="0.35">
      <c r="A9516" t="s">
        <v>126</v>
      </c>
      <c r="B9516" t="s">
        <v>127</v>
      </c>
      <c r="C9516" t="s">
        <v>89</v>
      </c>
      <c r="D9516" s="29">
        <v>46407</v>
      </c>
      <c r="E9516">
        <v>0</v>
      </c>
      <c r="F9516">
        <v>0</v>
      </c>
      <c r="G9516">
        <v>0</v>
      </c>
      <c r="H9516">
        <v>0</v>
      </c>
      <c r="L9516">
        <v>179.00517199999999</v>
      </c>
      <c r="R9516">
        <v>997.40674200000001</v>
      </c>
      <c r="S9516" t="s">
        <v>90</v>
      </c>
      <c r="T9516" s="297">
        <v>46311.754166666666</v>
      </c>
    </row>
    <row r="9517" spans="1:20" x14ac:dyDescent="0.35">
      <c r="A9517" t="s">
        <v>126</v>
      </c>
      <c r="B9517" t="s">
        <v>127</v>
      </c>
      <c r="C9517" t="s">
        <v>89</v>
      </c>
      <c r="D9517" s="29">
        <v>46408</v>
      </c>
      <c r="E9517">
        <v>0</v>
      </c>
      <c r="F9517">
        <v>0</v>
      </c>
      <c r="G9517">
        <v>0</v>
      </c>
      <c r="H9517">
        <v>0</v>
      </c>
      <c r="L9517">
        <v>179.00517199999999</v>
      </c>
      <c r="R9517">
        <v>997.40674200000001</v>
      </c>
      <c r="S9517" t="s">
        <v>90</v>
      </c>
      <c r="T9517" s="297">
        <v>46311.754166666666</v>
      </c>
    </row>
    <row r="9518" spans="1:20" x14ac:dyDescent="0.35">
      <c r="A9518" t="s">
        <v>126</v>
      </c>
      <c r="B9518" t="s">
        <v>127</v>
      </c>
      <c r="C9518" t="s">
        <v>89</v>
      </c>
      <c r="D9518" s="29">
        <v>46409</v>
      </c>
      <c r="E9518">
        <v>0</v>
      </c>
      <c r="F9518">
        <v>0</v>
      </c>
      <c r="G9518">
        <v>0</v>
      </c>
      <c r="H9518">
        <v>0</v>
      </c>
      <c r="L9518">
        <v>179.00517199999999</v>
      </c>
      <c r="R9518">
        <v>997.40674200000001</v>
      </c>
      <c r="S9518" t="s">
        <v>90</v>
      </c>
      <c r="T9518" s="297">
        <v>46311.754166666666</v>
      </c>
    </row>
    <row r="9519" spans="1:20" x14ac:dyDescent="0.35">
      <c r="A9519" t="s">
        <v>126</v>
      </c>
      <c r="B9519" t="s">
        <v>127</v>
      </c>
      <c r="C9519" t="s">
        <v>89</v>
      </c>
      <c r="D9519" s="29">
        <v>46410</v>
      </c>
      <c r="E9519">
        <v>0</v>
      </c>
      <c r="F9519">
        <v>0</v>
      </c>
      <c r="G9519">
        <v>0</v>
      </c>
      <c r="H9519">
        <v>0</v>
      </c>
      <c r="L9519">
        <v>179.00517199999999</v>
      </c>
      <c r="R9519">
        <v>997.40674200000001</v>
      </c>
      <c r="S9519" t="s">
        <v>90</v>
      </c>
      <c r="T9519" s="297">
        <v>46311.754166666666</v>
      </c>
    </row>
    <row r="9520" spans="1:20" x14ac:dyDescent="0.35">
      <c r="A9520" t="s">
        <v>126</v>
      </c>
      <c r="B9520" t="s">
        <v>127</v>
      </c>
      <c r="C9520" t="s">
        <v>89</v>
      </c>
      <c r="D9520" s="29">
        <v>46411</v>
      </c>
      <c r="E9520">
        <v>0</v>
      </c>
      <c r="F9520">
        <v>0</v>
      </c>
      <c r="G9520">
        <v>0</v>
      </c>
      <c r="H9520">
        <v>0</v>
      </c>
      <c r="L9520">
        <v>179.00517199999999</v>
      </c>
      <c r="R9520">
        <v>997.40674200000001</v>
      </c>
      <c r="S9520" t="s">
        <v>90</v>
      </c>
      <c r="T9520" s="297">
        <v>46311.754166666666</v>
      </c>
    </row>
    <row r="9521" spans="1:20" x14ac:dyDescent="0.35">
      <c r="A9521" t="s">
        <v>126</v>
      </c>
      <c r="B9521" t="s">
        <v>127</v>
      </c>
      <c r="C9521" t="s">
        <v>89</v>
      </c>
      <c r="D9521" s="29">
        <v>46412</v>
      </c>
      <c r="E9521">
        <v>0</v>
      </c>
      <c r="F9521">
        <v>0</v>
      </c>
      <c r="G9521">
        <v>0</v>
      </c>
      <c r="H9521">
        <v>0</v>
      </c>
      <c r="L9521">
        <v>179.00517199999999</v>
      </c>
      <c r="R9521">
        <v>997.40674200000001</v>
      </c>
      <c r="S9521" t="s">
        <v>90</v>
      </c>
      <c r="T9521" s="297">
        <v>46311.754166666666</v>
      </c>
    </row>
    <row r="9522" spans="1:20" x14ac:dyDescent="0.35">
      <c r="A9522" t="s">
        <v>126</v>
      </c>
      <c r="B9522" t="s">
        <v>127</v>
      </c>
      <c r="C9522" t="s">
        <v>89</v>
      </c>
      <c r="D9522" s="29">
        <v>46413</v>
      </c>
      <c r="E9522">
        <v>0</v>
      </c>
      <c r="F9522">
        <v>0</v>
      </c>
      <c r="G9522">
        <v>0</v>
      </c>
      <c r="H9522">
        <v>0</v>
      </c>
      <c r="L9522">
        <v>179.00517199999999</v>
      </c>
      <c r="R9522">
        <v>997.40674200000001</v>
      </c>
      <c r="S9522" t="s">
        <v>90</v>
      </c>
      <c r="T9522" s="297">
        <v>46311.754166666666</v>
      </c>
    </row>
    <row r="9523" spans="1:20" x14ac:dyDescent="0.35">
      <c r="A9523" t="s">
        <v>126</v>
      </c>
      <c r="B9523" t="s">
        <v>127</v>
      </c>
      <c r="C9523" t="s">
        <v>89</v>
      </c>
      <c r="D9523" s="29">
        <v>46414</v>
      </c>
      <c r="E9523">
        <v>0</v>
      </c>
      <c r="F9523">
        <v>0</v>
      </c>
      <c r="G9523">
        <v>0</v>
      </c>
      <c r="H9523">
        <v>0</v>
      </c>
      <c r="L9523">
        <v>179.00517199999999</v>
      </c>
      <c r="R9523">
        <v>997.40674200000001</v>
      </c>
      <c r="S9523" t="s">
        <v>90</v>
      </c>
      <c r="T9523" s="297">
        <v>46311.754166666666</v>
      </c>
    </row>
    <row r="9524" spans="1:20" x14ac:dyDescent="0.35">
      <c r="A9524" t="s">
        <v>126</v>
      </c>
      <c r="B9524" t="s">
        <v>127</v>
      </c>
      <c r="C9524" t="s">
        <v>89</v>
      </c>
      <c r="D9524" s="29">
        <v>46415</v>
      </c>
      <c r="E9524">
        <v>0</v>
      </c>
      <c r="F9524">
        <v>0</v>
      </c>
      <c r="G9524">
        <v>0</v>
      </c>
      <c r="H9524">
        <v>0</v>
      </c>
      <c r="L9524">
        <v>179.00517199999999</v>
      </c>
      <c r="R9524">
        <v>997.40674200000001</v>
      </c>
      <c r="S9524" t="s">
        <v>90</v>
      </c>
      <c r="T9524" s="297">
        <v>46311.754166666666</v>
      </c>
    </row>
    <row r="9525" spans="1:20" x14ac:dyDescent="0.35">
      <c r="A9525" t="s">
        <v>126</v>
      </c>
      <c r="B9525" t="s">
        <v>127</v>
      </c>
      <c r="C9525" t="s">
        <v>89</v>
      </c>
      <c r="D9525" s="29">
        <v>46416</v>
      </c>
      <c r="E9525">
        <v>0</v>
      </c>
      <c r="F9525">
        <v>0</v>
      </c>
      <c r="G9525">
        <v>0</v>
      </c>
      <c r="H9525">
        <v>0</v>
      </c>
      <c r="L9525">
        <v>179.00517199999999</v>
      </c>
      <c r="R9525">
        <v>997.40674200000001</v>
      </c>
      <c r="S9525" t="s">
        <v>90</v>
      </c>
      <c r="T9525" s="297">
        <v>46311.754166666666</v>
      </c>
    </row>
    <row r="9526" spans="1:20" x14ac:dyDescent="0.35">
      <c r="A9526" t="s">
        <v>126</v>
      </c>
      <c r="B9526" t="s">
        <v>127</v>
      </c>
      <c r="C9526" t="s">
        <v>89</v>
      </c>
      <c r="D9526" s="29">
        <v>46417</v>
      </c>
      <c r="E9526">
        <v>0</v>
      </c>
      <c r="F9526">
        <v>0</v>
      </c>
      <c r="G9526">
        <v>0</v>
      </c>
      <c r="H9526">
        <v>0</v>
      </c>
      <c r="L9526">
        <v>179.00517199999999</v>
      </c>
      <c r="R9526">
        <v>997.40674200000001</v>
      </c>
      <c r="S9526" t="s">
        <v>90</v>
      </c>
      <c r="T9526" s="297">
        <v>46311.754166666666</v>
      </c>
    </row>
    <row r="9527" spans="1:20" x14ac:dyDescent="0.35">
      <c r="A9527" t="s">
        <v>126</v>
      </c>
      <c r="B9527" t="s">
        <v>127</v>
      </c>
      <c r="C9527" t="s">
        <v>89</v>
      </c>
      <c r="D9527" s="29">
        <v>46418</v>
      </c>
      <c r="E9527">
        <v>0</v>
      </c>
      <c r="F9527">
        <v>0</v>
      </c>
      <c r="G9527">
        <v>0</v>
      </c>
      <c r="H9527">
        <v>0</v>
      </c>
      <c r="L9527">
        <v>179.00517199999999</v>
      </c>
      <c r="R9527">
        <v>997.40674200000001</v>
      </c>
      <c r="S9527" t="s">
        <v>90</v>
      </c>
      <c r="T9527" s="297">
        <v>46311.754166666666</v>
      </c>
    </row>
    <row r="9528" spans="1:20" x14ac:dyDescent="0.35">
      <c r="A9528" t="s">
        <v>126</v>
      </c>
      <c r="B9528" t="s">
        <v>127</v>
      </c>
      <c r="C9528" t="s">
        <v>89</v>
      </c>
      <c r="D9528" s="29">
        <v>46419</v>
      </c>
      <c r="E9528">
        <v>0</v>
      </c>
      <c r="F9528">
        <v>0</v>
      </c>
      <c r="G9528">
        <v>0</v>
      </c>
      <c r="H9528">
        <v>0</v>
      </c>
      <c r="L9528">
        <v>179.00517199999999</v>
      </c>
      <c r="R9528">
        <v>997.40674200000001</v>
      </c>
      <c r="S9528" t="s">
        <v>90</v>
      </c>
      <c r="T9528" s="297">
        <v>46311.754166666666</v>
      </c>
    </row>
    <row r="9529" spans="1:20" x14ac:dyDescent="0.35">
      <c r="A9529" t="s">
        <v>126</v>
      </c>
      <c r="B9529" t="s">
        <v>127</v>
      </c>
      <c r="C9529" t="s">
        <v>89</v>
      </c>
      <c r="D9529" s="29">
        <v>46420</v>
      </c>
      <c r="E9529">
        <v>0</v>
      </c>
      <c r="F9529">
        <v>0</v>
      </c>
      <c r="G9529">
        <v>0</v>
      </c>
      <c r="H9529">
        <v>0</v>
      </c>
      <c r="L9529">
        <v>179.00517199999999</v>
      </c>
      <c r="R9529">
        <v>997.40674200000001</v>
      </c>
      <c r="S9529" t="s">
        <v>90</v>
      </c>
      <c r="T9529" s="297">
        <v>46311.754166666666</v>
      </c>
    </row>
    <row r="9530" spans="1:20" x14ac:dyDescent="0.35">
      <c r="A9530" t="s">
        <v>126</v>
      </c>
      <c r="B9530" t="s">
        <v>127</v>
      </c>
      <c r="C9530" t="s">
        <v>89</v>
      </c>
      <c r="D9530" s="29">
        <v>46421</v>
      </c>
      <c r="E9530">
        <v>0</v>
      </c>
      <c r="F9530">
        <v>0</v>
      </c>
      <c r="G9530">
        <v>0</v>
      </c>
      <c r="H9530">
        <v>0</v>
      </c>
      <c r="L9530">
        <v>179.00517199999999</v>
      </c>
      <c r="R9530">
        <v>997.40674200000001</v>
      </c>
      <c r="S9530" t="s">
        <v>90</v>
      </c>
      <c r="T9530" s="297">
        <v>46311.754166666666</v>
      </c>
    </row>
    <row r="9531" spans="1:20" x14ac:dyDescent="0.35">
      <c r="A9531" t="s">
        <v>126</v>
      </c>
      <c r="B9531" t="s">
        <v>127</v>
      </c>
      <c r="C9531" t="s">
        <v>89</v>
      </c>
      <c r="D9531" s="29">
        <v>46422</v>
      </c>
      <c r="E9531">
        <v>0</v>
      </c>
      <c r="F9531">
        <v>0</v>
      </c>
      <c r="G9531">
        <v>0</v>
      </c>
      <c r="H9531">
        <v>0</v>
      </c>
      <c r="L9531">
        <v>179.00517199999999</v>
      </c>
      <c r="R9531">
        <v>997.40674200000001</v>
      </c>
      <c r="S9531" t="s">
        <v>90</v>
      </c>
      <c r="T9531" s="297">
        <v>46311.754166666666</v>
      </c>
    </row>
    <row r="9532" spans="1:20" x14ac:dyDescent="0.35">
      <c r="A9532" t="s">
        <v>126</v>
      </c>
      <c r="B9532" t="s">
        <v>127</v>
      </c>
      <c r="C9532" t="s">
        <v>89</v>
      </c>
      <c r="D9532" s="29">
        <v>46423</v>
      </c>
      <c r="E9532">
        <v>0</v>
      </c>
      <c r="F9532">
        <v>0</v>
      </c>
      <c r="G9532">
        <v>0</v>
      </c>
      <c r="H9532">
        <v>0</v>
      </c>
      <c r="L9532">
        <v>179.00517199999999</v>
      </c>
      <c r="R9532">
        <v>997.40674200000001</v>
      </c>
      <c r="S9532" t="s">
        <v>90</v>
      </c>
      <c r="T9532" s="297">
        <v>46311.754166666666</v>
      </c>
    </row>
    <row r="9533" spans="1:20" x14ac:dyDescent="0.35">
      <c r="A9533" t="s">
        <v>126</v>
      </c>
      <c r="B9533" t="s">
        <v>127</v>
      </c>
      <c r="C9533" t="s">
        <v>89</v>
      </c>
      <c r="D9533" s="29">
        <v>46424</v>
      </c>
      <c r="E9533">
        <v>0</v>
      </c>
      <c r="F9533">
        <v>0</v>
      </c>
      <c r="G9533">
        <v>0</v>
      </c>
      <c r="H9533">
        <v>0</v>
      </c>
      <c r="L9533">
        <v>179.00517199999999</v>
      </c>
      <c r="R9533">
        <v>997.40674200000001</v>
      </c>
      <c r="S9533" t="s">
        <v>90</v>
      </c>
      <c r="T9533" s="297">
        <v>46311.754166666666</v>
      </c>
    </row>
    <row r="9534" spans="1:20" x14ac:dyDescent="0.35">
      <c r="A9534" t="s">
        <v>126</v>
      </c>
      <c r="B9534" t="s">
        <v>127</v>
      </c>
      <c r="C9534" t="s">
        <v>89</v>
      </c>
      <c r="D9534" s="29">
        <v>46425</v>
      </c>
      <c r="E9534">
        <v>0</v>
      </c>
      <c r="F9534">
        <v>0</v>
      </c>
      <c r="G9534">
        <v>0</v>
      </c>
      <c r="H9534">
        <v>0</v>
      </c>
      <c r="L9534">
        <v>179.00517199999999</v>
      </c>
      <c r="R9534">
        <v>997.40674200000001</v>
      </c>
      <c r="S9534" t="s">
        <v>90</v>
      </c>
      <c r="T9534" s="297">
        <v>46311.754166666666</v>
      </c>
    </row>
    <row r="9535" spans="1:20" x14ac:dyDescent="0.35">
      <c r="A9535" t="s">
        <v>126</v>
      </c>
      <c r="B9535" t="s">
        <v>127</v>
      </c>
      <c r="C9535" t="s">
        <v>89</v>
      </c>
      <c r="D9535" s="29">
        <v>46426</v>
      </c>
      <c r="E9535">
        <v>0</v>
      </c>
      <c r="F9535">
        <v>0</v>
      </c>
      <c r="G9535">
        <v>0</v>
      </c>
      <c r="H9535">
        <v>0</v>
      </c>
      <c r="L9535">
        <v>179.00517199999999</v>
      </c>
      <c r="R9535">
        <v>997.40674200000001</v>
      </c>
      <c r="S9535" t="s">
        <v>90</v>
      </c>
      <c r="T9535" s="297">
        <v>46311.754166666666</v>
      </c>
    </row>
    <row r="9536" spans="1:20" x14ac:dyDescent="0.35">
      <c r="A9536" t="s">
        <v>126</v>
      </c>
      <c r="B9536" t="s">
        <v>127</v>
      </c>
      <c r="C9536" t="s">
        <v>89</v>
      </c>
      <c r="D9536" s="29">
        <v>46427</v>
      </c>
      <c r="E9536">
        <v>0</v>
      </c>
      <c r="F9536">
        <v>0</v>
      </c>
      <c r="G9536">
        <v>0</v>
      </c>
      <c r="H9536">
        <v>0</v>
      </c>
      <c r="L9536">
        <v>179.00517199999999</v>
      </c>
      <c r="R9536">
        <v>997.40674200000001</v>
      </c>
      <c r="S9536" t="s">
        <v>90</v>
      </c>
      <c r="T9536" s="297">
        <v>46311.754166666666</v>
      </c>
    </row>
    <row r="9537" spans="1:20" x14ac:dyDescent="0.35">
      <c r="A9537" t="s">
        <v>126</v>
      </c>
      <c r="B9537" t="s">
        <v>127</v>
      </c>
      <c r="C9537" t="s">
        <v>89</v>
      </c>
      <c r="D9537" s="29">
        <v>46428</v>
      </c>
      <c r="E9537">
        <v>0</v>
      </c>
      <c r="F9537">
        <v>0</v>
      </c>
      <c r="G9537">
        <v>0</v>
      </c>
      <c r="H9537">
        <v>0</v>
      </c>
      <c r="L9537">
        <v>179.00517199999999</v>
      </c>
      <c r="R9537">
        <v>997.40674200000001</v>
      </c>
      <c r="S9537" t="s">
        <v>90</v>
      </c>
      <c r="T9537" s="297">
        <v>46311.754166666666</v>
      </c>
    </row>
    <row r="9538" spans="1:20" x14ac:dyDescent="0.35">
      <c r="A9538" t="s">
        <v>126</v>
      </c>
      <c r="B9538" t="s">
        <v>127</v>
      </c>
      <c r="C9538" t="s">
        <v>89</v>
      </c>
      <c r="D9538" s="29">
        <v>46429</v>
      </c>
      <c r="E9538">
        <v>0</v>
      </c>
      <c r="F9538">
        <v>0</v>
      </c>
      <c r="G9538">
        <v>0</v>
      </c>
      <c r="H9538">
        <v>0</v>
      </c>
      <c r="L9538">
        <v>179.00517199999999</v>
      </c>
      <c r="R9538">
        <v>997.40674200000001</v>
      </c>
      <c r="S9538" t="s">
        <v>90</v>
      </c>
      <c r="T9538" s="297">
        <v>46311.754166666666</v>
      </c>
    </row>
    <row r="9539" spans="1:20" x14ac:dyDescent="0.35">
      <c r="A9539" t="s">
        <v>126</v>
      </c>
      <c r="B9539" t="s">
        <v>127</v>
      </c>
      <c r="C9539" t="s">
        <v>89</v>
      </c>
      <c r="D9539" s="29">
        <v>46430</v>
      </c>
      <c r="E9539">
        <v>0</v>
      </c>
      <c r="F9539">
        <v>0</v>
      </c>
      <c r="G9539">
        <v>0</v>
      </c>
      <c r="H9539">
        <v>0</v>
      </c>
      <c r="L9539">
        <v>179.00517199999999</v>
      </c>
      <c r="R9539">
        <v>997.40674200000001</v>
      </c>
      <c r="S9539" t="s">
        <v>90</v>
      </c>
      <c r="T9539" s="297">
        <v>46311.754166666666</v>
      </c>
    </row>
    <row r="9540" spans="1:20" x14ac:dyDescent="0.35">
      <c r="A9540" t="s">
        <v>126</v>
      </c>
      <c r="B9540" t="s">
        <v>127</v>
      </c>
      <c r="C9540" t="s">
        <v>89</v>
      </c>
      <c r="D9540" s="29">
        <v>46431</v>
      </c>
      <c r="E9540">
        <v>0</v>
      </c>
      <c r="F9540">
        <v>0</v>
      </c>
      <c r="G9540">
        <v>0</v>
      </c>
      <c r="H9540">
        <v>0</v>
      </c>
      <c r="L9540">
        <v>179.00517199999999</v>
      </c>
      <c r="R9540">
        <v>997.40674200000001</v>
      </c>
      <c r="S9540" t="s">
        <v>90</v>
      </c>
      <c r="T9540" s="297">
        <v>46311.754166666666</v>
      </c>
    </row>
    <row r="9541" spans="1:20" x14ac:dyDescent="0.35">
      <c r="A9541" t="s">
        <v>126</v>
      </c>
      <c r="B9541" t="s">
        <v>127</v>
      </c>
      <c r="C9541" t="s">
        <v>89</v>
      </c>
      <c r="D9541" s="29">
        <v>46432</v>
      </c>
      <c r="E9541">
        <v>0</v>
      </c>
      <c r="F9541">
        <v>0</v>
      </c>
      <c r="G9541">
        <v>0</v>
      </c>
      <c r="H9541">
        <v>0</v>
      </c>
      <c r="L9541">
        <v>179.00517199999999</v>
      </c>
      <c r="R9541">
        <v>997.40674200000001</v>
      </c>
      <c r="S9541" t="s">
        <v>90</v>
      </c>
      <c r="T9541" s="297">
        <v>46311.754166666666</v>
      </c>
    </row>
    <row r="9542" spans="1:20" x14ac:dyDescent="0.35">
      <c r="A9542" t="s">
        <v>126</v>
      </c>
      <c r="B9542" t="s">
        <v>127</v>
      </c>
      <c r="C9542" t="s">
        <v>89</v>
      </c>
      <c r="D9542" s="29">
        <v>46433</v>
      </c>
      <c r="E9542">
        <v>0</v>
      </c>
      <c r="F9542">
        <v>0</v>
      </c>
      <c r="G9542">
        <v>0</v>
      </c>
      <c r="H9542">
        <v>0</v>
      </c>
      <c r="L9542">
        <v>179.00517199999999</v>
      </c>
      <c r="R9542">
        <v>997.40674200000001</v>
      </c>
      <c r="S9542" t="s">
        <v>90</v>
      </c>
      <c r="T9542" s="297">
        <v>46311.754166666666</v>
      </c>
    </row>
    <row r="9543" spans="1:20" x14ac:dyDescent="0.35">
      <c r="A9543" t="s">
        <v>126</v>
      </c>
      <c r="B9543" t="s">
        <v>127</v>
      </c>
      <c r="C9543" t="s">
        <v>89</v>
      </c>
      <c r="D9543" s="29">
        <v>46434</v>
      </c>
      <c r="E9543">
        <v>0</v>
      </c>
      <c r="F9543">
        <v>0</v>
      </c>
      <c r="G9543">
        <v>0</v>
      </c>
      <c r="H9543">
        <v>0</v>
      </c>
      <c r="L9543">
        <v>179.00517199999999</v>
      </c>
      <c r="R9543">
        <v>997.40674200000001</v>
      </c>
      <c r="S9543" t="s">
        <v>90</v>
      </c>
      <c r="T9543" s="297">
        <v>46311.754166666666</v>
      </c>
    </row>
    <row r="9544" spans="1:20" x14ac:dyDescent="0.35">
      <c r="A9544" t="s">
        <v>126</v>
      </c>
      <c r="B9544" t="s">
        <v>127</v>
      </c>
      <c r="C9544" t="s">
        <v>89</v>
      </c>
      <c r="D9544" s="29">
        <v>46435</v>
      </c>
      <c r="E9544">
        <v>0</v>
      </c>
      <c r="F9544">
        <v>0</v>
      </c>
      <c r="G9544">
        <v>0</v>
      </c>
      <c r="H9544">
        <v>0</v>
      </c>
      <c r="L9544">
        <v>179.00517199999999</v>
      </c>
      <c r="R9544">
        <v>997.40674200000001</v>
      </c>
      <c r="S9544" t="s">
        <v>90</v>
      </c>
      <c r="T9544" s="297">
        <v>46311.754166666666</v>
      </c>
    </row>
    <row r="9545" spans="1:20" x14ac:dyDescent="0.35">
      <c r="A9545" t="s">
        <v>126</v>
      </c>
      <c r="B9545" t="s">
        <v>127</v>
      </c>
      <c r="C9545" t="s">
        <v>89</v>
      </c>
      <c r="D9545" s="29">
        <v>46436</v>
      </c>
      <c r="E9545">
        <v>0</v>
      </c>
      <c r="F9545">
        <v>0</v>
      </c>
      <c r="G9545">
        <v>0</v>
      </c>
      <c r="H9545">
        <v>0</v>
      </c>
      <c r="L9545">
        <v>179.00517199999999</v>
      </c>
      <c r="R9545">
        <v>997.40674200000001</v>
      </c>
      <c r="S9545" t="s">
        <v>90</v>
      </c>
      <c r="T9545" s="297">
        <v>46311.754166666666</v>
      </c>
    </row>
    <row r="9546" spans="1:20" x14ac:dyDescent="0.35">
      <c r="A9546" t="s">
        <v>126</v>
      </c>
      <c r="B9546" t="s">
        <v>127</v>
      </c>
      <c r="C9546" t="s">
        <v>89</v>
      </c>
      <c r="D9546" s="29">
        <v>46437</v>
      </c>
      <c r="E9546">
        <v>0</v>
      </c>
      <c r="F9546">
        <v>0</v>
      </c>
      <c r="G9546">
        <v>0</v>
      </c>
      <c r="H9546">
        <v>0</v>
      </c>
      <c r="L9546">
        <v>179.00517199999999</v>
      </c>
      <c r="R9546">
        <v>997.40674200000001</v>
      </c>
      <c r="S9546" t="s">
        <v>90</v>
      </c>
      <c r="T9546" s="297">
        <v>46311.754166666666</v>
      </c>
    </row>
    <row r="9547" spans="1:20" x14ac:dyDescent="0.35">
      <c r="A9547" t="s">
        <v>126</v>
      </c>
      <c r="B9547" t="s">
        <v>127</v>
      </c>
      <c r="C9547" t="s">
        <v>89</v>
      </c>
      <c r="D9547" s="29">
        <v>46438</v>
      </c>
      <c r="E9547">
        <v>0</v>
      </c>
      <c r="F9547">
        <v>0</v>
      </c>
      <c r="G9547">
        <v>0</v>
      </c>
      <c r="H9547">
        <v>0</v>
      </c>
      <c r="L9547">
        <v>179.00517199999999</v>
      </c>
      <c r="R9547">
        <v>997.40674200000001</v>
      </c>
      <c r="S9547" t="s">
        <v>90</v>
      </c>
      <c r="T9547" s="297">
        <v>46311.754166666666</v>
      </c>
    </row>
    <row r="9548" spans="1:20" x14ac:dyDescent="0.35">
      <c r="A9548" t="s">
        <v>126</v>
      </c>
      <c r="B9548" t="s">
        <v>127</v>
      </c>
      <c r="C9548" t="s">
        <v>89</v>
      </c>
      <c r="D9548" s="29">
        <v>46439</v>
      </c>
      <c r="E9548">
        <v>0</v>
      </c>
      <c r="F9548">
        <v>0</v>
      </c>
      <c r="G9548">
        <v>0</v>
      </c>
      <c r="H9548">
        <v>0</v>
      </c>
      <c r="L9548">
        <v>179.00517199999999</v>
      </c>
      <c r="R9548">
        <v>997.40674200000001</v>
      </c>
      <c r="S9548" t="s">
        <v>90</v>
      </c>
      <c r="T9548" s="297">
        <v>46311.754166666666</v>
      </c>
    </row>
    <row r="9549" spans="1:20" x14ac:dyDescent="0.35">
      <c r="A9549" t="s">
        <v>126</v>
      </c>
      <c r="B9549" t="s">
        <v>127</v>
      </c>
      <c r="C9549" t="s">
        <v>89</v>
      </c>
      <c r="D9549" s="29">
        <v>46440</v>
      </c>
      <c r="E9549">
        <v>0</v>
      </c>
      <c r="F9549">
        <v>0</v>
      </c>
      <c r="G9549">
        <v>0</v>
      </c>
      <c r="H9549">
        <v>0</v>
      </c>
      <c r="L9549">
        <v>179.00517199999999</v>
      </c>
      <c r="R9549">
        <v>997.40674200000001</v>
      </c>
      <c r="S9549" t="s">
        <v>90</v>
      </c>
      <c r="T9549" s="297">
        <v>46311.754166666666</v>
      </c>
    </row>
    <row r="9550" spans="1:20" x14ac:dyDescent="0.35">
      <c r="A9550" t="s">
        <v>126</v>
      </c>
      <c r="B9550" t="s">
        <v>127</v>
      </c>
      <c r="C9550" t="s">
        <v>89</v>
      </c>
      <c r="D9550" s="29">
        <v>46441</v>
      </c>
      <c r="E9550">
        <v>0</v>
      </c>
      <c r="F9550">
        <v>0</v>
      </c>
      <c r="G9550">
        <v>0</v>
      </c>
      <c r="H9550">
        <v>0</v>
      </c>
      <c r="L9550">
        <v>179.00517199999999</v>
      </c>
      <c r="R9550">
        <v>997.40674200000001</v>
      </c>
      <c r="S9550" t="s">
        <v>90</v>
      </c>
      <c r="T9550" s="297">
        <v>46311.754166666666</v>
      </c>
    </row>
    <row r="9551" spans="1:20" x14ac:dyDescent="0.35">
      <c r="A9551" t="s">
        <v>126</v>
      </c>
      <c r="B9551" t="s">
        <v>127</v>
      </c>
      <c r="C9551" t="s">
        <v>89</v>
      </c>
      <c r="D9551" s="29">
        <v>46442</v>
      </c>
      <c r="E9551">
        <v>0</v>
      </c>
      <c r="F9551">
        <v>0</v>
      </c>
      <c r="G9551">
        <v>0</v>
      </c>
      <c r="H9551">
        <v>0</v>
      </c>
      <c r="L9551">
        <v>179.00517199999999</v>
      </c>
      <c r="R9551">
        <v>997.40674200000001</v>
      </c>
      <c r="S9551" t="s">
        <v>90</v>
      </c>
      <c r="T9551" s="297">
        <v>46311.754166666666</v>
      </c>
    </row>
    <row r="9552" spans="1:20" x14ac:dyDescent="0.35">
      <c r="A9552" t="s">
        <v>126</v>
      </c>
      <c r="B9552" t="s">
        <v>127</v>
      </c>
      <c r="C9552" t="s">
        <v>89</v>
      </c>
      <c r="D9552" s="29">
        <v>46443</v>
      </c>
      <c r="E9552">
        <v>0</v>
      </c>
      <c r="F9552">
        <v>0</v>
      </c>
      <c r="G9552">
        <v>0</v>
      </c>
      <c r="H9552">
        <v>0</v>
      </c>
      <c r="L9552">
        <v>179.00517199999999</v>
      </c>
      <c r="R9552">
        <v>997.40674200000001</v>
      </c>
      <c r="S9552" t="s">
        <v>90</v>
      </c>
      <c r="T9552" s="297">
        <v>46311.754166666666</v>
      </c>
    </row>
    <row r="9553" spans="1:20" x14ac:dyDescent="0.35">
      <c r="A9553" t="s">
        <v>126</v>
      </c>
      <c r="B9553" t="s">
        <v>127</v>
      </c>
      <c r="C9553" t="s">
        <v>89</v>
      </c>
      <c r="D9553" s="29">
        <v>46444</v>
      </c>
      <c r="E9553">
        <v>0</v>
      </c>
      <c r="F9553">
        <v>0</v>
      </c>
      <c r="G9553">
        <v>0</v>
      </c>
      <c r="H9553">
        <v>0</v>
      </c>
      <c r="L9553">
        <v>179.00517199999999</v>
      </c>
      <c r="R9553">
        <v>997.40674200000001</v>
      </c>
      <c r="S9553" t="s">
        <v>90</v>
      </c>
      <c r="T9553" s="297">
        <v>46311.754166666666</v>
      </c>
    </row>
    <row r="9554" spans="1:20" x14ac:dyDescent="0.35">
      <c r="A9554" t="s">
        <v>126</v>
      </c>
      <c r="B9554" t="s">
        <v>127</v>
      </c>
      <c r="C9554" t="s">
        <v>89</v>
      </c>
      <c r="D9554" s="29">
        <v>46445</v>
      </c>
      <c r="E9554">
        <v>0</v>
      </c>
      <c r="F9554">
        <v>0</v>
      </c>
      <c r="G9554">
        <v>0</v>
      </c>
      <c r="H9554">
        <v>0</v>
      </c>
      <c r="L9554">
        <v>179.00517199999999</v>
      </c>
      <c r="R9554">
        <v>997.40674200000001</v>
      </c>
      <c r="S9554" t="s">
        <v>90</v>
      </c>
      <c r="T9554" s="297">
        <v>46311.754166666666</v>
      </c>
    </row>
    <row r="9555" spans="1:20" x14ac:dyDescent="0.35">
      <c r="A9555" t="s">
        <v>126</v>
      </c>
      <c r="B9555" t="s">
        <v>127</v>
      </c>
      <c r="C9555" t="s">
        <v>89</v>
      </c>
      <c r="D9555" s="29">
        <v>46446</v>
      </c>
      <c r="E9555">
        <v>0</v>
      </c>
      <c r="F9555">
        <v>0</v>
      </c>
      <c r="G9555">
        <v>0</v>
      </c>
      <c r="H9555">
        <v>0</v>
      </c>
      <c r="L9555">
        <v>179.00517199999999</v>
      </c>
      <c r="R9555">
        <v>997.40674200000001</v>
      </c>
      <c r="S9555" t="s">
        <v>90</v>
      </c>
      <c r="T9555" s="297">
        <v>46311.754166666666</v>
      </c>
    </row>
    <row r="9556" spans="1:20" x14ac:dyDescent="0.35">
      <c r="A9556" t="s">
        <v>126</v>
      </c>
      <c r="B9556" t="s">
        <v>127</v>
      </c>
      <c r="C9556" t="s">
        <v>89</v>
      </c>
      <c r="D9556" s="29">
        <v>46447</v>
      </c>
      <c r="E9556">
        <v>0</v>
      </c>
      <c r="F9556">
        <v>0</v>
      </c>
      <c r="G9556">
        <v>0</v>
      </c>
      <c r="H9556">
        <v>0</v>
      </c>
      <c r="L9556">
        <v>179.00517199999999</v>
      </c>
      <c r="R9556">
        <v>997.40674200000001</v>
      </c>
      <c r="S9556" t="s">
        <v>90</v>
      </c>
      <c r="T9556" s="297">
        <v>46311.754166666666</v>
      </c>
    </row>
    <row r="9557" spans="1:20" x14ac:dyDescent="0.35">
      <c r="A9557" t="s">
        <v>126</v>
      </c>
      <c r="B9557" t="s">
        <v>127</v>
      </c>
      <c r="C9557" t="s">
        <v>89</v>
      </c>
      <c r="D9557" s="29">
        <v>46448</v>
      </c>
      <c r="E9557">
        <v>0</v>
      </c>
      <c r="F9557">
        <v>0</v>
      </c>
      <c r="G9557">
        <v>0</v>
      </c>
      <c r="H9557">
        <v>0</v>
      </c>
      <c r="L9557">
        <v>179.00517199999999</v>
      </c>
      <c r="R9557">
        <v>997.40674200000001</v>
      </c>
      <c r="S9557" t="s">
        <v>90</v>
      </c>
      <c r="T9557" s="297">
        <v>46311.754166666666</v>
      </c>
    </row>
    <row r="9558" spans="1:20" x14ac:dyDescent="0.35">
      <c r="A9558" t="s">
        <v>126</v>
      </c>
      <c r="B9558" t="s">
        <v>127</v>
      </c>
      <c r="C9558" t="s">
        <v>89</v>
      </c>
      <c r="D9558" s="29">
        <v>46449</v>
      </c>
      <c r="E9558">
        <v>0</v>
      </c>
      <c r="F9558">
        <v>0</v>
      </c>
      <c r="G9558">
        <v>0</v>
      </c>
      <c r="H9558">
        <v>0</v>
      </c>
      <c r="L9558">
        <v>179.00517199999999</v>
      </c>
      <c r="R9558">
        <v>997.40674200000001</v>
      </c>
      <c r="S9558" t="s">
        <v>90</v>
      </c>
      <c r="T9558" s="297">
        <v>46311.754166666666</v>
      </c>
    </row>
    <row r="9559" spans="1:20" x14ac:dyDescent="0.35">
      <c r="A9559" t="s">
        <v>126</v>
      </c>
      <c r="B9559" t="s">
        <v>127</v>
      </c>
      <c r="C9559" t="s">
        <v>89</v>
      </c>
      <c r="D9559" s="29">
        <v>46450</v>
      </c>
      <c r="E9559">
        <v>0</v>
      </c>
      <c r="F9559">
        <v>0</v>
      </c>
      <c r="G9559">
        <v>0</v>
      </c>
      <c r="H9559">
        <v>0</v>
      </c>
      <c r="L9559">
        <v>179.00517199999999</v>
      </c>
      <c r="R9559">
        <v>997.40674200000001</v>
      </c>
      <c r="S9559" t="s">
        <v>90</v>
      </c>
      <c r="T9559" s="297">
        <v>46311.754166666666</v>
      </c>
    </row>
    <row r="9560" spans="1:20" x14ac:dyDescent="0.35">
      <c r="A9560" t="s">
        <v>126</v>
      </c>
      <c r="B9560" t="s">
        <v>127</v>
      </c>
      <c r="C9560" t="s">
        <v>89</v>
      </c>
      <c r="D9560" s="29">
        <v>46451</v>
      </c>
      <c r="E9560">
        <v>0</v>
      </c>
      <c r="F9560">
        <v>0</v>
      </c>
      <c r="G9560">
        <v>0</v>
      </c>
      <c r="H9560">
        <v>0</v>
      </c>
      <c r="L9560">
        <v>179.00517199999999</v>
      </c>
      <c r="R9560">
        <v>997.40674200000001</v>
      </c>
      <c r="S9560" t="s">
        <v>90</v>
      </c>
      <c r="T9560" s="297">
        <v>46311.754166666666</v>
      </c>
    </row>
    <row r="9561" spans="1:20" x14ac:dyDescent="0.35">
      <c r="A9561" t="s">
        <v>126</v>
      </c>
      <c r="B9561" t="s">
        <v>127</v>
      </c>
      <c r="C9561" t="s">
        <v>89</v>
      </c>
      <c r="D9561" s="29">
        <v>46452</v>
      </c>
      <c r="E9561">
        <v>0</v>
      </c>
      <c r="F9561">
        <v>0</v>
      </c>
      <c r="G9561">
        <v>0</v>
      </c>
      <c r="H9561">
        <v>0</v>
      </c>
      <c r="L9561">
        <v>179.00517199999999</v>
      </c>
      <c r="R9561">
        <v>997.40674200000001</v>
      </c>
      <c r="S9561" t="s">
        <v>90</v>
      </c>
      <c r="T9561" s="297">
        <v>46311.754166666666</v>
      </c>
    </row>
    <row r="9562" spans="1:20" x14ac:dyDescent="0.35">
      <c r="A9562" t="s">
        <v>126</v>
      </c>
      <c r="B9562" t="s">
        <v>127</v>
      </c>
      <c r="C9562" t="s">
        <v>89</v>
      </c>
      <c r="D9562" s="29">
        <v>46453</v>
      </c>
      <c r="E9562">
        <v>0</v>
      </c>
      <c r="F9562">
        <v>0</v>
      </c>
      <c r="G9562">
        <v>0</v>
      </c>
      <c r="H9562">
        <v>0</v>
      </c>
      <c r="L9562">
        <v>179.00517199999999</v>
      </c>
      <c r="R9562">
        <v>997.40674200000001</v>
      </c>
      <c r="S9562" t="s">
        <v>90</v>
      </c>
      <c r="T9562" s="297">
        <v>46311.754166666666</v>
      </c>
    </row>
    <row r="9563" spans="1:20" x14ac:dyDescent="0.35">
      <c r="A9563" t="s">
        <v>126</v>
      </c>
      <c r="B9563" t="s">
        <v>127</v>
      </c>
      <c r="C9563" t="s">
        <v>89</v>
      </c>
      <c r="D9563" s="29">
        <v>46454</v>
      </c>
      <c r="E9563">
        <v>0</v>
      </c>
      <c r="F9563">
        <v>0</v>
      </c>
      <c r="G9563">
        <v>0</v>
      </c>
      <c r="H9563">
        <v>0</v>
      </c>
      <c r="L9563">
        <v>179.00517199999999</v>
      </c>
      <c r="R9563">
        <v>997.40674200000001</v>
      </c>
      <c r="S9563" t="s">
        <v>90</v>
      </c>
      <c r="T9563" s="297">
        <v>46311.754166666666</v>
      </c>
    </row>
    <row r="9564" spans="1:20" x14ac:dyDescent="0.35">
      <c r="A9564" t="s">
        <v>126</v>
      </c>
      <c r="B9564" t="s">
        <v>127</v>
      </c>
      <c r="C9564" t="s">
        <v>89</v>
      </c>
      <c r="D9564" s="29">
        <v>46455</v>
      </c>
      <c r="E9564">
        <v>0</v>
      </c>
      <c r="F9564">
        <v>0</v>
      </c>
      <c r="G9564">
        <v>0</v>
      </c>
      <c r="H9564">
        <v>0</v>
      </c>
      <c r="L9564">
        <v>179.00517199999999</v>
      </c>
      <c r="R9564">
        <v>997.40674200000001</v>
      </c>
      <c r="S9564" t="s">
        <v>90</v>
      </c>
      <c r="T9564" s="297">
        <v>46311.754166666666</v>
      </c>
    </row>
    <row r="9565" spans="1:20" x14ac:dyDescent="0.35">
      <c r="A9565" t="s">
        <v>126</v>
      </c>
      <c r="B9565" t="s">
        <v>127</v>
      </c>
      <c r="C9565" t="s">
        <v>89</v>
      </c>
      <c r="D9565" s="29">
        <v>46456</v>
      </c>
      <c r="E9565">
        <v>0</v>
      </c>
      <c r="F9565">
        <v>0</v>
      </c>
      <c r="G9565">
        <v>0</v>
      </c>
      <c r="H9565">
        <v>0</v>
      </c>
      <c r="L9565">
        <v>179.00517199999999</v>
      </c>
      <c r="R9565">
        <v>997.40674200000001</v>
      </c>
      <c r="S9565" t="s">
        <v>90</v>
      </c>
      <c r="T9565" s="297">
        <v>46311.754166666666</v>
      </c>
    </row>
    <row r="9566" spans="1:20" x14ac:dyDescent="0.35">
      <c r="A9566" t="s">
        <v>126</v>
      </c>
      <c r="B9566" t="s">
        <v>127</v>
      </c>
      <c r="C9566" t="s">
        <v>89</v>
      </c>
      <c r="D9566" s="29">
        <v>46457</v>
      </c>
      <c r="E9566">
        <v>0</v>
      </c>
      <c r="F9566">
        <v>0</v>
      </c>
      <c r="G9566">
        <v>0</v>
      </c>
      <c r="H9566">
        <v>0</v>
      </c>
      <c r="L9566">
        <v>179.00517199999999</v>
      </c>
      <c r="R9566">
        <v>997.40674200000001</v>
      </c>
      <c r="S9566" t="s">
        <v>90</v>
      </c>
      <c r="T9566" s="297">
        <v>46311.754166666666</v>
      </c>
    </row>
    <row r="9567" spans="1:20" x14ac:dyDescent="0.35">
      <c r="A9567" t="s">
        <v>126</v>
      </c>
      <c r="B9567" t="s">
        <v>127</v>
      </c>
      <c r="C9567" t="s">
        <v>89</v>
      </c>
      <c r="D9567" s="29">
        <v>46458</v>
      </c>
      <c r="E9567">
        <v>0</v>
      </c>
      <c r="F9567">
        <v>0</v>
      </c>
      <c r="G9567">
        <v>0</v>
      </c>
      <c r="H9567">
        <v>0</v>
      </c>
      <c r="L9567">
        <v>179.00517199999999</v>
      </c>
      <c r="R9567">
        <v>997.40674200000001</v>
      </c>
      <c r="S9567" t="s">
        <v>90</v>
      </c>
      <c r="T9567" s="297">
        <v>46311.754166666666</v>
      </c>
    </row>
    <row r="9568" spans="1:20" x14ac:dyDescent="0.35">
      <c r="A9568" t="s">
        <v>126</v>
      </c>
      <c r="B9568" t="s">
        <v>127</v>
      </c>
      <c r="C9568" t="s">
        <v>89</v>
      </c>
      <c r="D9568" s="29">
        <v>46459</v>
      </c>
      <c r="E9568">
        <v>0</v>
      </c>
      <c r="F9568">
        <v>0</v>
      </c>
      <c r="G9568">
        <v>0</v>
      </c>
      <c r="H9568">
        <v>0</v>
      </c>
      <c r="L9568">
        <v>179.00517199999999</v>
      </c>
      <c r="R9568">
        <v>997.40674200000001</v>
      </c>
      <c r="S9568" t="s">
        <v>90</v>
      </c>
      <c r="T9568" s="297">
        <v>46311.754166666666</v>
      </c>
    </row>
    <row r="9569" spans="1:20" x14ac:dyDescent="0.35">
      <c r="A9569" t="s">
        <v>126</v>
      </c>
      <c r="B9569" t="s">
        <v>127</v>
      </c>
      <c r="C9569" t="s">
        <v>89</v>
      </c>
      <c r="D9569" s="29">
        <v>46460</v>
      </c>
      <c r="E9569">
        <v>0</v>
      </c>
      <c r="F9569">
        <v>0</v>
      </c>
      <c r="G9569">
        <v>0</v>
      </c>
      <c r="H9569">
        <v>0</v>
      </c>
      <c r="L9569">
        <v>179.00517199999999</v>
      </c>
      <c r="R9569">
        <v>997.40674200000001</v>
      </c>
      <c r="S9569" t="s">
        <v>90</v>
      </c>
      <c r="T9569" s="297">
        <v>46311.754166666666</v>
      </c>
    </row>
    <row r="9570" spans="1:20" x14ac:dyDescent="0.35">
      <c r="A9570" t="s">
        <v>126</v>
      </c>
      <c r="B9570" t="s">
        <v>127</v>
      </c>
      <c r="C9570" t="s">
        <v>89</v>
      </c>
      <c r="D9570" s="29">
        <v>46461</v>
      </c>
      <c r="E9570">
        <v>0</v>
      </c>
      <c r="F9570">
        <v>0</v>
      </c>
      <c r="G9570">
        <v>0</v>
      </c>
      <c r="H9570">
        <v>0</v>
      </c>
      <c r="L9570">
        <v>179.00517199999999</v>
      </c>
      <c r="R9570">
        <v>997.40674200000001</v>
      </c>
      <c r="S9570" t="s">
        <v>90</v>
      </c>
      <c r="T9570" s="297">
        <v>46311.754166666666</v>
      </c>
    </row>
    <row r="9571" spans="1:20" x14ac:dyDescent="0.35">
      <c r="A9571" t="s">
        <v>126</v>
      </c>
      <c r="B9571" t="s">
        <v>127</v>
      </c>
      <c r="C9571" t="s">
        <v>89</v>
      </c>
      <c r="D9571" s="29">
        <v>46462</v>
      </c>
      <c r="E9571">
        <v>0</v>
      </c>
      <c r="F9571">
        <v>0</v>
      </c>
      <c r="G9571">
        <v>0</v>
      </c>
      <c r="H9571">
        <v>0</v>
      </c>
      <c r="L9571">
        <v>179.00517199999999</v>
      </c>
      <c r="R9571">
        <v>997.40674200000001</v>
      </c>
      <c r="S9571" t="s">
        <v>90</v>
      </c>
      <c r="T9571" s="297">
        <v>46311.754166666666</v>
      </c>
    </row>
    <row r="9572" spans="1:20" x14ac:dyDescent="0.35">
      <c r="A9572" t="s">
        <v>126</v>
      </c>
      <c r="B9572" t="s">
        <v>127</v>
      </c>
      <c r="C9572" t="s">
        <v>89</v>
      </c>
      <c r="D9572" s="29">
        <v>46463</v>
      </c>
      <c r="E9572">
        <v>0</v>
      </c>
      <c r="F9572">
        <v>0</v>
      </c>
      <c r="G9572">
        <v>0</v>
      </c>
      <c r="H9572">
        <v>0</v>
      </c>
      <c r="L9572">
        <v>179.00517199999999</v>
      </c>
      <c r="R9572">
        <v>997.40674200000001</v>
      </c>
      <c r="S9572" t="s">
        <v>90</v>
      </c>
      <c r="T9572" s="297">
        <v>46311.754166666666</v>
      </c>
    </row>
    <row r="9573" spans="1:20" x14ac:dyDescent="0.35">
      <c r="A9573" t="s">
        <v>126</v>
      </c>
      <c r="B9573" t="s">
        <v>127</v>
      </c>
      <c r="C9573" t="s">
        <v>89</v>
      </c>
      <c r="D9573" s="29">
        <v>46464</v>
      </c>
      <c r="E9573">
        <v>0</v>
      </c>
      <c r="F9573">
        <v>0</v>
      </c>
      <c r="G9573">
        <v>0</v>
      </c>
      <c r="H9573">
        <v>0</v>
      </c>
      <c r="L9573">
        <v>179.00517199999999</v>
      </c>
      <c r="R9573">
        <v>997.40674200000001</v>
      </c>
      <c r="S9573" t="s">
        <v>90</v>
      </c>
      <c r="T9573" s="297">
        <v>46311.754166666666</v>
      </c>
    </row>
    <row r="9574" spans="1:20" x14ac:dyDescent="0.35">
      <c r="A9574" t="s">
        <v>126</v>
      </c>
      <c r="B9574" t="s">
        <v>127</v>
      </c>
      <c r="C9574" t="s">
        <v>89</v>
      </c>
      <c r="D9574" s="29">
        <v>46465</v>
      </c>
      <c r="E9574">
        <v>0</v>
      </c>
      <c r="F9574">
        <v>0</v>
      </c>
      <c r="G9574">
        <v>0</v>
      </c>
      <c r="H9574">
        <v>0</v>
      </c>
      <c r="L9574">
        <v>179.00517199999999</v>
      </c>
      <c r="R9574">
        <v>997.40674200000001</v>
      </c>
      <c r="S9574" t="s">
        <v>90</v>
      </c>
      <c r="T9574" s="297">
        <v>46311.754166666666</v>
      </c>
    </row>
    <row r="9575" spans="1:20" x14ac:dyDescent="0.35">
      <c r="A9575" t="s">
        <v>126</v>
      </c>
      <c r="B9575" t="s">
        <v>127</v>
      </c>
      <c r="C9575" t="s">
        <v>89</v>
      </c>
      <c r="D9575" s="29">
        <v>46466</v>
      </c>
      <c r="E9575">
        <v>0</v>
      </c>
      <c r="F9575">
        <v>0</v>
      </c>
      <c r="G9575">
        <v>0</v>
      </c>
      <c r="H9575">
        <v>0</v>
      </c>
      <c r="L9575">
        <v>179.00517199999999</v>
      </c>
      <c r="R9575">
        <v>997.40674200000001</v>
      </c>
      <c r="S9575" t="s">
        <v>90</v>
      </c>
      <c r="T9575" s="297">
        <v>46311.754166666666</v>
      </c>
    </row>
    <row r="9576" spans="1:20" x14ac:dyDescent="0.35">
      <c r="A9576" t="s">
        <v>126</v>
      </c>
      <c r="B9576" t="s">
        <v>127</v>
      </c>
      <c r="C9576" t="s">
        <v>89</v>
      </c>
      <c r="D9576" s="29">
        <v>46467</v>
      </c>
      <c r="E9576">
        <v>0</v>
      </c>
      <c r="F9576">
        <v>0</v>
      </c>
      <c r="G9576">
        <v>0</v>
      </c>
      <c r="H9576">
        <v>0</v>
      </c>
      <c r="L9576">
        <v>179.00517199999999</v>
      </c>
      <c r="R9576">
        <v>997.40674200000001</v>
      </c>
      <c r="S9576" t="s">
        <v>90</v>
      </c>
      <c r="T9576" s="297">
        <v>46311.754166666666</v>
      </c>
    </row>
    <row r="9577" spans="1:20" x14ac:dyDescent="0.35">
      <c r="A9577" t="s">
        <v>126</v>
      </c>
      <c r="B9577" t="s">
        <v>127</v>
      </c>
      <c r="C9577" t="s">
        <v>89</v>
      </c>
      <c r="D9577" s="29">
        <v>46468</v>
      </c>
      <c r="E9577">
        <v>0</v>
      </c>
      <c r="F9577">
        <v>0</v>
      </c>
      <c r="G9577">
        <v>0</v>
      </c>
      <c r="H9577">
        <v>0</v>
      </c>
      <c r="L9577">
        <v>179.00517199999999</v>
      </c>
      <c r="R9577">
        <v>997.40674200000001</v>
      </c>
      <c r="S9577" t="s">
        <v>90</v>
      </c>
      <c r="T9577" s="297">
        <v>46311.754166666666</v>
      </c>
    </row>
    <row r="9578" spans="1:20" x14ac:dyDescent="0.35">
      <c r="A9578" t="s">
        <v>126</v>
      </c>
      <c r="B9578" t="s">
        <v>127</v>
      </c>
      <c r="C9578" t="s">
        <v>89</v>
      </c>
      <c r="D9578" s="29">
        <v>46469</v>
      </c>
      <c r="E9578">
        <v>0</v>
      </c>
      <c r="F9578">
        <v>0</v>
      </c>
      <c r="G9578">
        <v>0</v>
      </c>
      <c r="H9578">
        <v>0</v>
      </c>
      <c r="L9578">
        <v>179.00517199999999</v>
      </c>
      <c r="R9578">
        <v>997.40674200000001</v>
      </c>
      <c r="S9578" t="s">
        <v>90</v>
      </c>
      <c r="T9578" s="297">
        <v>46311.754166666666</v>
      </c>
    </row>
    <row r="9579" spans="1:20" x14ac:dyDescent="0.35">
      <c r="A9579" t="s">
        <v>126</v>
      </c>
      <c r="B9579" t="s">
        <v>127</v>
      </c>
      <c r="C9579" t="s">
        <v>89</v>
      </c>
      <c r="D9579" s="29">
        <v>46470</v>
      </c>
      <c r="E9579">
        <v>0</v>
      </c>
      <c r="F9579">
        <v>0</v>
      </c>
      <c r="G9579">
        <v>0</v>
      </c>
      <c r="H9579">
        <v>0</v>
      </c>
      <c r="L9579">
        <v>179.00517199999999</v>
      </c>
      <c r="R9579">
        <v>997.40674200000001</v>
      </c>
      <c r="S9579" t="s">
        <v>90</v>
      </c>
      <c r="T9579" s="297">
        <v>46311.754166666666</v>
      </c>
    </row>
    <row r="9580" spans="1:20" x14ac:dyDescent="0.35">
      <c r="A9580" t="s">
        <v>126</v>
      </c>
      <c r="B9580" t="s">
        <v>127</v>
      </c>
      <c r="C9580" t="s">
        <v>89</v>
      </c>
      <c r="D9580" s="29">
        <v>46471</v>
      </c>
      <c r="E9580">
        <v>0</v>
      </c>
      <c r="F9580">
        <v>0</v>
      </c>
      <c r="G9580">
        <v>0</v>
      </c>
      <c r="H9580">
        <v>0</v>
      </c>
      <c r="L9580">
        <v>179.00517199999999</v>
      </c>
      <c r="R9580">
        <v>997.40674200000001</v>
      </c>
      <c r="S9580" t="s">
        <v>90</v>
      </c>
      <c r="T9580" s="297">
        <v>46311.754166666666</v>
      </c>
    </row>
    <row r="9581" spans="1:20" x14ac:dyDescent="0.35">
      <c r="A9581" t="s">
        <v>126</v>
      </c>
      <c r="B9581" t="s">
        <v>127</v>
      </c>
      <c r="C9581" t="s">
        <v>89</v>
      </c>
      <c r="D9581" s="29">
        <v>46472</v>
      </c>
      <c r="E9581">
        <v>0</v>
      </c>
      <c r="F9581">
        <v>0</v>
      </c>
      <c r="G9581">
        <v>0</v>
      </c>
      <c r="H9581">
        <v>0</v>
      </c>
      <c r="L9581">
        <v>179.00517199999999</v>
      </c>
      <c r="R9581">
        <v>997.40674200000001</v>
      </c>
      <c r="S9581" t="s">
        <v>90</v>
      </c>
      <c r="T9581" s="297">
        <v>46311.754166666666</v>
      </c>
    </row>
    <row r="9582" spans="1:20" x14ac:dyDescent="0.35">
      <c r="A9582" t="s">
        <v>126</v>
      </c>
      <c r="B9582" t="s">
        <v>127</v>
      </c>
      <c r="C9582" t="s">
        <v>89</v>
      </c>
      <c r="D9582" s="29">
        <v>46473</v>
      </c>
      <c r="E9582">
        <v>0</v>
      </c>
      <c r="F9582">
        <v>0</v>
      </c>
      <c r="G9582">
        <v>0</v>
      </c>
      <c r="H9582">
        <v>0</v>
      </c>
      <c r="L9582">
        <v>179.00517199999999</v>
      </c>
      <c r="R9582">
        <v>997.40674200000001</v>
      </c>
      <c r="S9582" t="s">
        <v>90</v>
      </c>
      <c r="T9582" s="297">
        <v>46311.754166666666</v>
      </c>
    </row>
    <row r="9583" spans="1:20" x14ac:dyDescent="0.35">
      <c r="A9583" t="s">
        <v>126</v>
      </c>
      <c r="B9583" t="s">
        <v>127</v>
      </c>
      <c r="C9583" t="s">
        <v>89</v>
      </c>
      <c r="D9583" s="29">
        <v>46474</v>
      </c>
      <c r="E9583">
        <v>0</v>
      </c>
      <c r="F9583">
        <v>0</v>
      </c>
      <c r="G9583">
        <v>0</v>
      </c>
      <c r="H9583">
        <v>0</v>
      </c>
      <c r="L9583">
        <v>179.00517199999999</v>
      </c>
      <c r="R9583">
        <v>997.40674200000001</v>
      </c>
      <c r="S9583" t="s">
        <v>90</v>
      </c>
      <c r="T9583" s="297">
        <v>46311.754166666666</v>
      </c>
    </row>
    <row r="9584" spans="1:20" x14ac:dyDescent="0.35">
      <c r="A9584" t="s">
        <v>126</v>
      </c>
      <c r="B9584" t="s">
        <v>127</v>
      </c>
      <c r="C9584" t="s">
        <v>89</v>
      </c>
      <c r="D9584" s="29">
        <v>46475</v>
      </c>
      <c r="E9584">
        <v>0</v>
      </c>
      <c r="F9584">
        <v>0</v>
      </c>
      <c r="G9584">
        <v>0</v>
      </c>
      <c r="H9584">
        <v>0</v>
      </c>
      <c r="L9584">
        <v>179.00517199999999</v>
      </c>
      <c r="R9584">
        <v>997.40674200000001</v>
      </c>
      <c r="S9584" t="s">
        <v>90</v>
      </c>
      <c r="T9584" s="297">
        <v>46311.754166666666</v>
      </c>
    </row>
    <row r="9585" spans="1:20" x14ac:dyDescent="0.35">
      <c r="A9585" t="s">
        <v>126</v>
      </c>
      <c r="B9585" t="s">
        <v>127</v>
      </c>
      <c r="C9585" t="s">
        <v>89</v>
      </c>
      <c r="D9585" s="29">
        <v>46476</v>
      </c>
      <c r="E9585">
        <v>0</v>
      </c>
      <c r="F9585">
        <v>0</v>
      </c>
      <c r="G9585">
        <v>0</v>
      </c>
      <c r="H9585">
        <v>0</v>
      </c>
      <c r="L9585">
        <v>179.00517199999999</v>
      </c>
      <c r="R9585">
        <v>997.40674200000001</v>
      </c>
      <c r="S9585" t="s">
        <v>90</v>
      </c>
      <c r="T9585" s="297">
        <v>46311.754166666666</v>
      </c>
    </row>
    <row r="9586" spans="1:20" x14ac:dyDescent="0.35">
      <c r="A9586" t="s">
        <v>126</v>
      </c>
      <c r="B9586" t="s">
        <v>127</v>
      </c>
      <c r="C9586" t="s">
        <v>89</v>
      </c>
      <c r="D9586" s="29">
        <v>46477</v>
      </c>
      <c r="E9586">
        <v>0</v>
      </c>
      <c r="F9586">
        <v>0</v>
      </c>
      <c r="G9586">
        <v>0</v>
      </c>
      <c r="H9586">
        <v>0</v>
      </c>
      <c r="L9586">
        <v>179.00517199999999</v>
      </c>
      <c r="R9586">
        <v>997.40674200000001</v>
      </c>
      <c r="S9586" t="s">
        <v>90</v>
      </c>
      <c r="T9586" s="297">
        <v>46311.754166666666</v>
      </c>
    </row>
    <row r="9587" spans="1:20" x14ac:dyDescent="0.35">
      <c r="A9587" t="s">
        <v>126</v>
      </c>
      <c r="B9587" t="s">
        <v>127</v>
      </c>
      <c r="C9587" t="s">
        <v>89</v>
      </c>
      <c r="D9587" s="29">
        <v>46478</v>
      </c>
      <c r="E9587">
        <v>0</v>
      </c>
      <c r="F9587">
        <v>0</v>
      </c>
      <c r="G9587">
        <v>0</v>
      </c>
      <c r="H9587">
        <v>0</v>
      </c>
      <c r="L9587">
        <v>137.64213000000001</v>
      </c>
      <c r="R9587">
        <v>997.40674200000001</v>
      </c>
      <c r="S9587" t="s">
        <v>90</v>
      </c>
      <c r="T9587" s="297">
        <v>46311.754166666666</v>
      </c>
    </row>
    <row r="9588" spans="1:20" x14ac:dyDescent="0.35">
      <c r="A9588" t="s">
        <v>126</v>
      </c>
      <c r="B9588" t="s">
        <v>127</v>
      </c>
      <c r="C9588" t="s">
        <v>89</v>
      </c>
      <c r="D9588" s="29">
        <v>46479</v>
      </c>
      <c r="E9588">
        <v>0</v>
      </c>
      <c r="F9588">
        <v>0</v>
      </c>
      <c r="G9588">
        <v>0</v>
      </c>
      <c r="H9588">
        <v>0</v>
      </c>
      <c r="L9588">
        <v>137.64213000000001</v>
      </c>
      <c r="R9588">
        <v>997.40674200000001</v>
      </c>
      <c r="S9588" t="s">
        <v>90</v>
      </c>
      <c r="T9588" s="297">
        <v>46311.754166666666</v>
      </c>
    </row>
    <row r="9589" spans="1:20" x14ac:dyDescent="0.35">
      <c r="A9589" t="s">
        <v>126</v>
      </c>
      <c r="B9589" t="s">
        <v>127</v>
      </c>
      <c r="C9589" t="s">
        <v>89</v>
      </c>
      <c r="D9589" s="29">
        <v>46480</v>
      </c>
      <c r="E9589">
        <v>0</v>
      </c>
      <c r="F9589">
        <v>0</v>
      </c>
      <c r="G9589">
        <v>0</v>
      </c>
      <c r="H9589">
        <v>0</v>
      </c>
      <c r="L9589">
        <v>137.64213000000001</v>
      </c>
      <c r="R9589">
        <v>997.40674200000001</v>
      </c>
      <c r="S9589" t="s">
        <v>90</v>
      </c>
      <c r="T9589" s="297">
        <v>46311.754166666666</v>
      </c>
    </row>
    <row r="9590" spans="1:20" x14ac:dyDescent="0.35">
      <c r="A9590" t="s">
        <v>126</v>
      </c>
      <c r="B9590" t="s">
        <v>127</v>
      </c>
      <c r="C9590" t="s">
        <v>89</v>
      </c>
      <c r="D9590" s="29">
        <v>46481</v>
      </c>
      <c r="E9590">
        <v>0</v>
      </c>
      <c r="F9590">
        <v>0</v>
      </c>
      <c r="G9590">
        <v>0</v>
      </c>
      <c r="H9590">
        <v>0</v>
      </c>
      <c r="L9590">
        <v>137.64213000000001</v>
      </c>
      <c r="R9590">
        <v>997.40674200000001</v>
      </c>
      <c r="S9590" t="s">
        <v>90</v>
      </c>
      <c r="T9590" s="297">
        <v>46311.754166666666</v>
      </c>
    </row>
    <row r="9591" spans="1:20" x14ac:dyDescent="0.35">
      <c r="A9591" t="s">
        <v>126</v>
      </c>
      <c r="B9591" t="s">
        <v>127</v>
      </c>
      <c r="C9591" t="s">
        <v>89</v>
      </c>
      <c r="D9591" s="29">
        <v>46482</v>
      </c>
      <c r="E9591">
        <v>0</v>
      </c>
      <c r="F9591">
        <v>0</v>
      </c>
      <c r="G9591">
        <v>0</v>
      </c>
      <c r="H9591">
        <v>0</v>
      </c>
      <c r="L9591">
        <v>137.64213000000001</v>
      </c>
      <c r="R9591">
        <v>997.40674200000001</v>
      </c>
      <c r="S9591" t="s">
        <v>90</v>
      </c>
      <c r="T9591" s="297">
        <v>46311.754166666666</v>
      </c>
    </row>
    <row r="9592" spans="1:20" x14ac:dyDescent="0.35">
      <c r="A9592" t="s">
        <v>126</v>
      </c>
      <c r="B9592" t="s">
        <v>127</v>
      </c>
      <c r="C9592" t="s">
        <v>89</v>
      </c>
      <c r="D9592" s="29">
        <v>46483</v>
      </c>
      <c r="E9592">
        <v>0</v>
      </c>
      <c r="F9592">
        <v>0</v>
      </c>
      <c r="G9592">
        <v>0</v>
      </c>
      <c r="H9592">
        <v>0</v>
      </c>
      <c r="L9592">
        <v>137.64213000000001</v>
      </c>
      <c r="R9592">
        <v>997.40674200000001</v>
      </c>
      <c r="S9592" t="s">
        <v>90</v>
      </c>
      <c r="T9592" s="297">
        <v>46311.754166666666</v>
      </c>
    </row>
    <row r="9593" spans="1:20" x14ac:dyDescent="0.35">
      <c r="A9593" t="s">
        <v>126</v>
      </c>
      <c r="B9593" t="s">
        <v>127</v>
      </c>
      <c r="C9593" t="s">
        <v>89</v>
      </c>
      <c r="D9593" s="29">
        <v>46484</v>
      </c>
      <c r="E9593">
        <v>0</v>
      </c>
      <c r="F9593">
        <v>0</v>
      </c>
      <c r="G9593">
        <v>0</v>
      </c>
      <c r="H9593">
        <v>0</v>
      </c>
      <c r="L9593">
        <v>137.64213000000001</v>
      </c>
      <c r="R9593">
        <v>997.40674200000001</v>
      </c>
      <c r="S9593" t="s">
        <v>90</v>
      </c>
      <c r="T9593" s="297">
        <v>46311.754166666666</v>
      </c>
    </row>
    <row r="9594" spans="1:20" x14ac:dyDescent="0.35">
      <c r="A9594" t="s">
        <v>126</v>
      </c>
      <c r="B9594" t="s">
        <v>127</v>
      </c>
      <c r="C9594" t="s">
        <v>89</v>
      </c>
      <c r="D9594" s="29">
        <v>46485</v>
      </c>
      <c r="E9594">
        <v>0</v>
      </c>
      <c r="F9594">
        <v>0</v>
      </c>
      <c r="G9594">
        <v>0</v>
      </c>
      <c r="H9594">
        <v>0</v>
      </c>
      <c r="L9594">
        <v>137.64213000000001</v>
      </c>
      <c r="R9594">
        <v>997.40674200000001</v>
      </c>
      <c r="S9594" t="s">
        <v>90</v>
      </c>
      <c r="T9594" s="297">
        <v>46311.754166666666</v>
      </c>
    </row>
    <row r="9595" spans="1:20" x14ac:dyDescent="0.35">
      <c r="A9595" t="s">
        <v>126</v>
      </c>
      <c r="B9595" t="s">
        <v>127</v>
      </c>
      <c r="C9595" t="s">
        <v>89</v>
      </c>
      <c r="D9595" s="29">
        <v>46486</v>
      </c>
      <c r="E9595">
        <v>0</v>
      </c>
      <c r="F9595">
        <v>0</v>
      </c>
      <c r="G9595">
        <v>0</v>
      </c>
      <c r="H9595">
        <v>0</v>
      </c>
      <c r="L9595">
        <v>137.64213000000001</v>
      </c>
      <c r="R9595">
        <v>997.40674200000001</v>
      </c>
      <c r="S9595" t="s">
        <v>90</v>
      </c>
      <c r="T9595" s="297">
        <v>46311.754166666666</v>
      </c>
    </row>
    <row r="9596" spans="1:20" x14ac:dyDescent="0.35">
      <c r="A9596" t="s">
        <v>126</v>
      </c>
      <c r="B9596" t="s">
        <v>127</v>
      </c>
      <c r="C9596" t="s">
        <v>89</v>
      </c>
      <c r="D9596" s="29">
        <v>46487</v>
      </c>
      <c r="E9596">
        <v>0</v>
      </c>
      <c r="F9596">
        <v>0</v>
      </c>
      <c r="G9596">
        <v>0</v>
      </c>
      <c r="H9596">
        <v>0</v>
      </c>
      <c r="L9596">
        <v>137.64213000000001</v>
      </c>
      <c r="R9596">
        <v>997.40674200000001</v>
      </c>
      <c r="S9596" t="s">
        <v>90</v>
      </c>
      <c r="T9596" s="297">
        <v>46311.754166666666</v>
      </c>
    </row>
    <row r="9597" spans="1:20" x14ac:dyDescent="0.35">
      <c r="A9597" t="s">
        <v>126</v>
      </c>
      <c r="B9597" t="s">
        <v>127</v>
      </c>
      <c r="C9597" t="s">
        <v>89</v>
      </c>
      <c r="D9597" s="29">
        <v>46488</v>
      </c>
      <c r="E9597">
        <v>0</v>
      </c>
      <c r="F9597">
        <v>0</v>
      </c>
      <c r="G9597">
        <v>0</v>
      </c>
      <c r="H9597">
        <v>0</v>
      </c>
      <c r="L9597">
        <v>137.64213000000001</v>
      </c>
      <c r="R9597">
        <v>997.40674200000001</v>
      </c>
      <c r="S9597" t="s">
        <v>90</v>
      </c>
      <c r="T9597" s="297">
        <v>46311.754166666666</v>
      </c>
    </row>
    <row r="9598" spans="1:20" x14ac:dyDescent="0.35">
      <c r="A9598" t="s">
        <v>126</v>
      </c>
      <c r="B9598" t="s">
        <v>127</v>
      </c>
      <c r="C9598" t="s">
        <v>89</v>
      </c>
      <c r="D9598" s="29">
        <v>46489</v>
      </c>
      <c r="E9598">
        <v>0</v>
      </c>
      <c r="F9598">
        <v>0</v>
      </c>
      <c r="G9598">
        <v>0</v>
      </c>
      <c r="H9598">
        <v>0</v>
      </c>
      <c r="L9598">
        <v>137.64213000000001</v>
      </c>
      <c r="R9598">
        <v>997.40674200000001</v>
      </c>
      <c r="S9598" t="s">
        <v>90</v>
      </c>
      <c r="T9598" s="297">
        <v>46311.754166666666</v>
      </c>
    </row>
    <row r="9599" spans="1:20" x14ac:dyDescent="0.35">
      <c r="A9599" t="s">
        <v>126</v>
      </c>
      <c r="B9599" t="s">
        <v>127</v>
      </c>
      <c r="C9599" t="s">
        <v>89</v>
      </c>
      <c r="D9599" s="29">
        <v>46490</v>
      </c>
      <c r="E9599">
        <v>0</v>
      </c>
      <c r="F9599">
        <v>0</v>
      </c>
      <c r="G9599">
        <v>0</v>
      </c>
      <c r="H9599">
        <v>0</v>
      </c>
      <c r="L9599">
        <v>137.64213000000001</v>
      </c>
      <c r="R9599">
        <v>997.40674200000001</v>
      </c>
      <c r="S9599" t="s">
        <v>90</v>
      </c>
      <c r="T9599" s="297">
        <v>46311.754166666666</v>
      </c>
    </row>
    <row r="9600" spans="1:20" x14ac:dyDescent="0.35">
      <c r="A9600" t="s">
        <v>126</v>
      </c>
      <c r="B9600" t="s">
        <v>127</v>
      </c>
      <c r="C9600" t="s">
        <v>89</v>
      </c>
      <c r="D9600" s="29">
        <v>46491</v>
      </c>
      <c r="E9600">
        <v>0</v>
      </c>
      <c r="F9600">
        <v>0</v>
      </c>
      <c r="G9600">
        <v>0</v>
      </c>
      <c r="H9600">
        <v>0</v>
      </c>
      <c r="L9600">
        <v>137.64213000000001</v>
      </c>
      <c r="R9600">
        <v>997.40674200000001</v>
      </c>
      <c r="S9600" t="s">
        <v>90</v>
      </c>
      <c r="T9600" s="297">
        <v>46311.754166666666</v>
      </c>
    </row>
    <row r="9601" spans="1:20" x14ac:dyDescent="0.35">
      <c r="A9601" t="s">
        <v>126</v>
      </c>
      <c r="B9601" t="s">
        <v>127</v>
      </c>
      <c r="C9601" t="s">
        <v>89</v>
      </c>
      <c r="D9601" s="29">
        <v>46492</v>
      </c>
      <c r="E9601">
        <v>0</v>
      </c>
      <c r="F9601">
        <v>0</v>
      </c>
      <c r="G9601">
        <v>0</v>
      </c>
      <c r="H9601">
        <v>0</v>
      </c>
      <c r="L9601">
        <v>137.64213000000001</v>
      </c>
      <c r="R9601">
        <v>997.40674200000001</v>
      </c>
      <c r="S9601" t="s">
        <v>90</v>
      </c>
      <c r="T9601" s="297">
        <v>46311.754166666666</v>
      </c>
    </row>
    <row r="9602" spans="1:20" x14ac:dyDescent="0.35">
      <c r="A9602" t="s">
        <v>126</v>
      </c>
      <c r="B9602" t="s">
        <v>127</v>
      </c>
      <c r="C9602" t="s">
        <v>89</v>
      </c>
      <c r="D9602" s="29">
        <v>46493</v>
      </c>
      <c r="E9602">
        <v>0</v>
      </c>
      <c r="F9602">
        <v>0</v>
      </c>
      <c r="G9602">
        <v>0</v>
      </c>
      <c r="H9602">
        <v>0</v>
      </c>
      <c r="L9602">
        <v>137.64213000000001</v>
      </c>
      <c r="R9602">
        <v>997.40674200000001</v>
      </c>
      <c r="S9602" t="s">
        <v>90</v>
      </c>
      <c r="T9602" s="297">
        <v>46311.754166666666</v>
      </c>
    </row>
    <row r="9603" spans="1:20" x14ac:dyDescent="0.35">
      <c r="A9603" t="s">
        <v>126</v>
      </c>
      <c r="B9603" t="s">
        <v>127</v>
      </c>
      <c r="C9603" t="s">
        <v>89</v>
      </c>
      <c r="D9603" s="29">
        <v>46494</v>
      </c>
      <c r="E9603">
        <v>0</v>
      </c>
      <c r="F9603">
        <v>0</v>
      </c>
      <c r="G9603">
        <v>0</v>
      </c>
      <c r="H9603">
        <v>0</v>
      </c>
      <c r="L9603">
        <v>137.64213000000001</v>
      </c>
      <c r="R9603">
        <v>997.40674200000001</v>
      </c>
      <c r="S9603" t="s">
        <v>90</v>
      </c>
      <c r="T9603" s="297">
        <v>46311.754166666666</v>
      </c>
    </row>
    <row r="9604" spans="1:20" x14ac:dyDescent="0.35">
      <c r="A9604" t="s">
        <v>126</v>
      </c>
      <c r="B9604" t="s">
        <v>127</v>
      </c>
      <c r="C9604" t="s">
        <v>89</v>
      </c>
      <c r="D9604" s="29">
        <v>46495</v>
      </c>
      <c r="E9604">
        <v>0</v>
      </c>
      <c r="F9604">
        <v>0</v>
      </c>
      <c r="G9604">
        <v>0</v>
      </c>
      <c r="H9604">
        <v>0</v>
      </c>
      <c r="L9604">
        <v>137.64213000000001</v>
      </c>
      <c r="R9604">
        <v>997.40674200000001</v>
      </c>
      <c r="S9604" t="s">
        <v>90</v>
      </c>
      <c r="T9604" s="297">
        <v>46311.754166666666</v>
      </c>
    </row>
    <row r="9605" spans="1:20" x14ac:dyDescent="0.35">
      <c r="A9605" t="s">
        <v>126</v>
      </c>
      <c r="B9605" t="s">
        <v>127</v>
      </c>
      <c r="C9605" t="s">
        <v>89</v>
      </c>
      <c r="D9605" s="29">
        <v>46496</v>
      </c>
      <c r="E9605">
        <v>0</v>
      </c>
      <c r="F9605">
        <v>0</v>
      </c>
      <c r="G9605">
        <v>0</v>
      </c>
      <c r="H9605">
        <v>0</v>
      </c>
      <c r="L9605">
        <v>137.64213000000001</v>
      </c>
      <c r="R9605">
        <v>997.40674200000001</v>
      </c>
      <c r="S9605" t="s">
        <v>90</v>
      </c>
      <c r="T9605" s="297">
        <v>46311.754166666666</v>
      </c>
    </row>
    <row r="9606" spans="1:20" x14ac:dyDescent="0.35">
      <c r="A9606" t="s">
        <v>126</v>
      </c>
      <c r="B9606" t="s">
        <v>127</v>
      </c>
      <c r="C9606" t="s">
        <v>89</v>
      </c>
      <c r="D9606" s="29">
        <v>46497</v>
      </c>
      <c r="E9606">
        <v>0</v>
      </c>
      <c r="F9606">
        <v>0</v>
      </c>
      <c r="G9606">
        <v>0</v>
      </c>
      <c r="H9606">
        <v>0</v>
      </c>
      <c r="L9606">
        <v>137.64213000000001</v>
      </c>
      <c r="R9606">
        <v>997.40674200000001</v>
      </c>
      <c r="S9606" t="s">
        <v>90</v>
      </c>
      <c r="T9606" s="297">
        <v>46311.754166666666</v>
      </c>
    </row>
    <row r="9607" spans="1:20" x14ac:dyDescent="0.35">
      <c r="A9607" t="s">
        <v>126</v>
      </c>
      <c r="B9607" t="s">
        <v>127</v>
      </c>
      <c r="C9607" t="s">
        <v>89</v>
      </c>
      <c r="D9607" s="29">
        <v>46498</v>
      </c>
      <c r="E9607">
        <v>0</v>
      </c>
      <c r="F9607">
        <v>0</v>
      </c>
      <c r="G9607">
        <v>0</v>
      </c>
      <c r="H9607">
        <v>0</v>
      </c>
      <c r="L9607">
        <v>137.64213000000001</v>
      </c>
      <c r="R9607">
        <v>997.40674200000001</v>
      </c>
      <c r="S9607" t="s">
        <v>90</v>
      </c>
      <c r="T9607" s="297">
        <v>46311.754166666666</v>
      </c>
    </row>
    <row r="9608" spans="1:20" x14ac:dyDescent="0.35">
      <c r="A9608" t="s">
        <v>126</v>
      </c>
      <c r="B9608" t="s">
        <v>127</v>
      </c>
      <c r="C9608" t="s">
        <v>89</v>
      </c>
      <c r="D9608" s="29">
        <v>46499</v>
      </c>
      <c r="E9608">
        <v>0</v>
      </c>
      <c r="F9608">
        <v>0</v>
      </c>
      <c r="G9608">
        <v>0</v>
      </c>
      <c r="H9608">
        <v>0</v>
      </c>
      <c r="L9608">
        <v>137.64213000000001</v>
      </c>
      <c r="R9608">
        <v>997.40674200000001</v>
      </c>
      <c r="S9608" t="s">
        <v>90</v>
      </c>
      <c r="T9608" s="297">
        <v>46311.754166666666</v>
      </c>
    </row>
    <row r="9609" spans="1:20" x14ac:dyDescent="0.35">
      <c r="A9609" t="s">
        <v>126</v>
      </c>
      <c r="B9609" t="s">
        <v>127</v>
      </c>
      <c r="C9609" t="s">
        <v>89</v>
      </c>
      <c r="D9609" s="29">
        <v>46500</v>
      </c>
      <c r="E9609">
        <v>0</v>
      </c>
      <c r="F9609">
        <v>0</v>
      </c>
      <c r="G9609">
        <v>0</v>
      </c>
      <c r="H9609">
        <v>0</v>
      </c>
      <c r="L9609">
        <v>137.64213000000001</v>
      </c>
      <c r="R9609">
        <v>997.40674200000001</v>
      </c>
      <c r="S9609" t="s">
        <v>90</v>
      </c>
      <c r="T9609" s="297">
        <v>46311.754166666666</v>
      </c>
    </row>
    <row r="9610" spans="1:20" x14ac:dyDescent="0.35">
      <c r="A9610" t="s">
        <v>126</v>
      </c>
      <c r="B9610" t="s">
        <v>127</v>
      </c>
      <c r="C9610" t="s">
        <v>89</v>
      </c>
      <c r="D9610" s="29">
        <v>46501</v>
      </c>
      <c r="E9610">
        <v>0</v>
      </c>
      <c r="F9610">
        <v>0</v>
      </c>
      <c r="G9610">
        <v>0</v>
      </c>
      <c r="H9610">
        <v>0</v>
      </c>
      <c r="L9610">
        <v>137.64213000000001</v>
      </c>
      <c r="R9610">
        <v>997.40674200000001</v>
      </c>
      <c r="S9610" t="s">
        <v>90</v>
      </c>
      <c r="T9610" s="297">
        <v>46311.754166666666</v>
      </c>
    </row>
    <row r="9611" spans="1:20" x14ac:dyDescent="0.35">
      <c r="A9611" t="s">
        <v>126</v>
      </c>
      <c r="B9611" t="s">
        <v>127</v>
      </c>
      <c r="C9611" t="s">
        <v>89</v>
      </c>
      <c r="D9611" s="29">
        <v>46502</v>
      </c>
      <c r="E9611">
        <v>0</v>
      </c>
      <c r="F9611">
        <v>0</v>
      </c>
      <c r="G9611">
        <v>0</v>
      </c>
      <c r="H9611">
        <v>0</v>
      </c>
      <c r="L9611">
        <v>137.64213000000001</v>
      </c>
      <c r="R9611">
        <v>997.40674200000001</v>
      </c>
      <c r="S9611" t="s">
        <v>90</v>
      </c>
      <c r="T9611" s="297">
        <v>46311.754166666666</v>
      </c>
    </row>
    <row r="9612" spans="1:20" x14ac:dyDescent="0.35">
      <c r="A9612" t="s">
        <v>126</v>
      </c>
      <c r="B9612" t="s">
        <v>127</v>
      </c>
      <c r="C9612" t="s">
        <v>89</v>
      </c>
      <c r="D9612" s="29">
        <v>46503</v>
      </c>
      <c r="E9612">
        <v>0</v>
      </c>
      <c r="F9612">
        <v>0</v>
      </c>
      <c r="G9612">
        <v>0</v>
      </c>
      <c r="H9612">
        <v>0</v>
      </c>
      <c r="L9612">
        <v>137.64213000000001</v>
      </c>
      <c r="R9612">
        <v>997.40674200000001</v>
      </c>
      <c r="S9612" t="s">
        <v>90</v>
      </c>
      <c r="T9612" s="297">
        <v>46311.754166666666</v>
      </c>
    </row>
    <row r="9613" spans="1:20" x14ac:dyDescent="0.35">
      <c r="A9613" t="s">
        <v>126</v>
      </c>
      <c r="B9613" t="s">
        <v>127</v>
      </c>
      <c r="C9613" t="s">
        <v>89</v>
      </c>
      <c r="D9613" s="29">
        <v>46504</v>
      </c>
      <c r="E9613">
        <v>0</v>
      </c>
      <c r="F9613">
        <v>0</v>
      </c>
      <c r="G9613">
        <v>0</v>
      </c>
      <c r="H9613">
        <v>0</v>
      </c>
      <c r="L9613">
        <v>137.64213000000001</v>
      </c>
      <c r="R9613">
        <v>997.40674200000001</v>
      </c>
      <c r="S9613" t="s">
        <v>90</v>
      </c>
      <c r="T9613" s="297">
        <v>46311.754166666666</v>
      </c>
    </row>
    <row r="9614" spans="1:20" x14ac:dyDescent="0.35">
      <c r="A9614" t="s">
        <v>126</v>
      </c>
      <c r="B9614" t="s">
        <v>127</v>
      </c>
      <c r="C9614" t="s">
        <v>89</v>
      </c>
      <c r="D9614" s="29">
        <v>46505</v>
      </c>
      <c r="E9614">
        <v>0</v>
      </c>
      <c r="F9614">
        <v>0</v>
      </c>
      <c r="G9614">
        <v>0</v>
      </c>
      <c r="H9614">
        <v>0</v>
      </c>
      <c r="L9614">
        <v>137.64213000000001</v>
      </c>
      <c r="R9614">
        <v>997.40674200000001</v>
      </c>
      <c r="S9614" t="s">
        <v>90</v>
      </c>
      <c r="T9614" s="297">
        <v>46311.754166666666</v>
      </c>
    </row>
    <row r="9615" spans="1:20" x14ac:dyDescent="0.35">
      <c r="A9615" t="s">
        <v>126</v>
      </c>
      <c r="B9615" t="s">
        <v>127</v>
      </c>
      <c r="C9615" t="s">
        <v>89</v>
      </c>
      <c r="D9615" s="29">
        <v>46506</v>
      </c>
      <c r="E9615">
        <v>0</v>
      </c>
      <c r="F9615">
        <v>0</v>
      </c>
      <c r="G9615">
        <v>0</v>
      </c>
      <c r="H9615">
        <v>0</v>
      </c>
      <c r="L9615">
        <v>137.64213000000001</v>
      </c>
      <c r="R9615">
        <v>997.40674200000001</v>
      </c>
      <c r="S9615" t="s">
        <v>90</v>
      </c>
      <c r="T9615" s="297">
        <v>46311.754166666666</v>
      </c>
    </row>
    <row r="9616" spans="1:20" x14ac:dyDescent="0.35">
      <c r="A9616" t="s">
        <v>126</v>
      </c>
      <c r="B9616" t="s">
        <v>127</v>
      </c>
      <c r="C9616" t="s">
        <v>89</v>
      </c>
      <c r="D9616" s="29">
        <v>46507</v>
      </c>
      <c r="E9616">
        <v>0</v>
      </c>
      <c r="F9616">
        <v>0</v>
      </c>
      <c r="G9616">
        <v>0</v>
      </c>
      <c r="H9616">
        <v>0</v>
      </c>
      <c r="L9616">
        <v>137.64213000000001</v>
      </c>
      <c r="R9616">
        <v>997.40674200000001</v>
      </c>
      <c r="S9616" t="s">
        <v>90</v>
      </c>
      <c r="T9616" s="297">
        <v>46311.754166666666</v>
      </c>
    </row>
    <row r="9617" spans="1:20" x14ac:dyDescent="0.35">
      <c r="A9617" t="s">
        <v>126</v>
      </c>
      <c r="B9617" t="s">
        <v>127</v>
      </c>
      <c r="C9617" t="s">
        <v>89</v>
      </c>
      <c r="D9617" s="29">
        <v>46508</v>
      </c>
      <c r="E9617">
        <v>0</v>
      </c>
      <c r="F9617">
        <v>0</v>
      </c>
      <c r="G9617">
        <v>0</v>
      </c>
      <c r="H9617">
        <v>0</v>
      </c>
      <c r="L9617">
        <v>137.64213000000001</v>
      </c>
      <c r="R9617">
        <v>997.40674200000001</v>
      </c>
      <c r="S9617" t="s">
        <v>90</v>
      </c>
      <c r="T9617" s="297">
        <v>46311.754166666666</v>
      </c>
    </row>
    <row r="9618" spans="1:20" x14ac:dyDescent="0.35">
      <c r="A9618" t="s">
        <v>126</v>
      </c>
      <c r="B9618" t="s">
        <v>127</v>
      </c>
      <c r="C9618" t="s">
        <v>89</v>
      </c>
      <c r="D9618" s="29">
        <v>46509</v>
      </c>
      <c r="E9618">
        <v>0</v>
      </c>
      <c r="F9618">
        <v>0</v>
      </c>
      <c r="G9618">
        <v>0</v>
      </c>
      <c r="H9618">
        <v>0</v>
      </c>
      <c r="L9618">
        <v>137.64213000000001</v>
      </c>
      <c r="R9618">
        <v>997.40674200000001</v>
      </c>
      <c r="S9618" t="s">
        <v>90</v>
      </c>
      <c r="T9618" s="297">
        <v>46311.754166666666</v>
      </c>
    </row>
    <row r="9619" spans="1:20" x14ac:dyDescent="0.35">
      <c r="A9619" t="s">
        <v>126</v>
      </c>
      <c r="B9619" t="s">
        <v>127</v>
      </c>
      <c r="C9619" t="s">
        <v>89</v>
      </c>
      <c r="D9619" s="29">
        <v>46510</v>
      </c>
      <c r="E9619">
        <v>0</v>
      </c>
      <c r="F9619">
        <v>0</v>
      </c>
      <c r="G9619">
        <v>0</v>
      </c>
      <c r="H9619">
        <v>0</v>
      </c>
      <c r="L9619">
        <v>137.64213000000001</v>
      </c>
      <c r="R9619">
        <v>997.40674200000001</v>
      </c>
      <c r="S9619" t="s">
        <v>90</v>
      </c>
      <c r="T9619" s="297">
        <v>46311.754166666666</v>
      </c>
    </row>
    <row r="9620" spans="1:20" x14ac:dyDescent="0.35">
      <c r="A9620" t="s">
        <v>126</v>
      </c>
      <c r="B9620" t="s">
        <v>127</v>
      </c>
      <c r="C9620" t="s">
        <v>89</v>
      </c>
      <c r="D9620" s="29">
        <v>46511</v>
      </c>
      <c r="E9620">
        <v>0</v>
      </c>
      <c r="F9620">
        <v>0</v>
      </c>
      <c r="G9620">
        <v>0</v>
      </c>
      <c r="H9620">
        <v>0</v>
      </c>
      <c r="L9620">
        <v>137.64213000000001</v>
      </c>
      <c r="R9620">
        <v>997.40674200000001</v>
      </c>
      <c r="S9620" t="s">
        <v>90</v>
      </c>
      <c r="T9620" s="297">
        <v>46311.754166666666</v>
      </c>
    </row>
    <row r="9621" spans="1:20" x14ac:dyDescent="0.35">
      <c r="A9621" t="s">
        <v>126</v>
      </c>
      <c r="B9621" t="s">
        <v>127</v>
      </c>
      <c r="C9621" t="s">
        <v>89</v>
      </c>
      <c r="D9621" s="29">
        <v>46512</v>
      </c>
      <c r="E9621">
        <v>0</v>
      </c>
      <c r="F9621">
        <v>0</v>
      </c>
      <c r="G9621">
        <v>0</v>
      </c>
      <c r="H9621">
        <v>0</v>
      </c>
      <c r="L9621">
        <v>137.64213000000001</v>
      </c>
      <c r="R9621">
        <v>997.40674200000001</v>
      </c>
      <c r="S9621" t="s">
        <v>90</v>
      </c>
      <c r="T9621" s="297">
        <v>46311.754166666666</v>
      </c>
    </row>
    <row r="9622" spans="1:20" x14ac:dyDescent="0.35">
      <c r="A9622" t="s">
        <v>126</v>
      </c>
      <c r="B9622" t="s">
        <v>127</v>
      </c>
      <c r="C9622" t="s">
        <v>89</v>
      </c>
      <c r="D9622" s="29">
        <v>46513</v>
      </c>
      <c r="E9622">
        <v>0</v>
      </c>
      <c r="F9622">
        <v>0</v>
      </c>
      <c r="G9622">
        <v>0</v>
      </c>
      <c r="H9622">
        <v>0</v>
      </c>
      <c r="L9622">
        <v>137.64213000000001</v>
      </c>
      <c r="R9622">
        <v>997.40674200000001</v>
      </c>
      <c r="S9622" t="s">
        <v>90</v>
      </c>
      <c r="T9622" s="297">
        <v>46311.754166666666</v>
      </c>
    </row>
    <row r="9623" spans="1:20" x14ac:dyDescent="0.35">
      <c r="A9623" t="s">
        <v>126</v>
      </c>
      <c r="B9623" t="s">
        <v>127</v>
      </c>
      <c r="C9623" t="s">
        <v>89</v>
      </c>
      <c r="D9623" s="29">
        <v>46514</v>
      </c>
      <c r="E9623">
        <v>0</v>
      </c>
      <c r="F9623">
        <v>0</v>
      </c>
      <c r="G9623">
        <v>0</v>
      </c>
      <c r="H9623">
        <v>0</v>
      </c>
      <c r="L9623">
        <v>137.64213000000001</v>
      </c>
      <c r="R9623">
        <v>997.40674200000001</v>
      </c>
      <c r="S9623" t="s">
        <v>90</v>
      </c>
      <c r="T9623" s="297">
        <v>46311.754166666666</v>
      </c>
    </row>
    <row r="9624" spans="1:20" x14ac:dyDescent="0.35">
      <c r="A9624" t="s">
        <v>126</v>
      </c>
      <c r="B9624" t="s">
        <v>127</v>
      </c>
      <c r="C9624" t="s">
        <v>89</v>
      </c>
      <c r="D9624" s="29">
        <v>46515</v>
      </c>
      <c r="E9624">
        <v>0</v>
      </c>
      <c r="F9624">
        <v>0</v>
      </c>
      <c r="G9624">
        <v>0</v>
      </c>
      <c r="H9624">
        <v>0</v>
      </c>
      <c r="L9624">
        <v>137.64213000000001</v>
      </c>
      <c r="R9624">
        <v>997.40674200000001</v>
      </c>
      <c r="S9624" t="s">
        <v>90</v>
      </c>
      <c r="T9624" s="297">
        <v>46311.754166666666</v>
      </c>
    </row>
    <row r="9625" spans="1:20" x14ac:dyDescent="0.35">
      <c r="A9625" t="s">
        <v>126</v>
      </c>
      <c r="B9625" t="s">
        <v>127</v>
      </c>
      <c r="C9625" t="s">
        <v>89</v>
      </c>
      <c r="D9625" s="29">
        <v>46516</v>
      </c>
      <c r="E9625">
        <v>0</v>
      </c>
      <c r="F9625">
        <v>0</v>
      </c>
      <c r="G9625">
        <v>0</v>
      </c>
      <c r="H9625">
        <v>0</v>
      </c>
      <c r="L9625">
        <v>137.64213000000001</v>
      </c>
      <c r="R9625">
        <v>997.40674200000001</v>
      </c>
      <c r="S9625" t="s">
        <v>90</v>
      </c>
      <c r="T9625" s="297">
        <v>46311.754166666666</v>
      </c>
    </row>
    <row r="9626" spans="1:20" x14ac:dyDescent="0.35">
      <c r="A9626" t="s">
        <v>126</v>
      </c>
      <c r="B9626" t="s">
        <v>127</v>
      </c>
      <c r="C9626" t="s">
        <v>89</v>
      </c>
      <c r="D9626" s="29">
        <v>46517</v>
      </c>
      <c r="E9626">
        <v>0</v>
      </c>
      <c r="F9626">
        <v>0</v>
      </c>
      <c r="G9626">
        <v>0</v>
      </c>
      <c r="H9626">
        <v>0</v>
      </c>
      <c r="L9626">
        <v>137.64213000000001</v>
      </c>
      <c r="R9626">
        <v>997.40674200000001</v>
      </c>
      <c r="S9626" t="s">
        <v>90</v>
      </c>
      <c r="T9626" s="297">
        <v>46311.754166666666</v>
      </c>
    </row>
    <row r="9627" spans="1:20" x14ac:dyDescent="0.35">
      <c r="A9627" t="s">
        <v>126</v>
      </c>
      <c r="B9627" t="s">
        <v>127</v>
      </c>
      <c r="C9627" t="s">
        <v>89</v>
      </c>
      <c r="D9627" s="29">
        <v>46518</v>
      </c>
      <c r="E9627">
        <v>0</v>
      </c>
      <c r="F9627">
        <v>0</v>
      </c>
      <c r="G9627">
        <v>0</v>
      </c>
      <c r="H9627">
        <v>0</v>
      </c>
      <c r="L9627">
        <v>137.64213000000001</v>
      </c>
      <c r="R9627">
        <v>997.40674200000001</v>
      </c>
      <c r="S9627" t="s">
        <v>90</v>
      </c>
      <c r="T9627" s="297">
        <v>46311.754166666666</v>
      </c>
    </row>
    <row r="9628" spans="1:20" x14ac:dyDescent="0.35">
      <c r="A9628" t="s">
        <v>126</v>
      </c>
      <c r="B9628" t="s">
        <v>127</v>
      </c>
      <c r="C9628" t="s">
        <v>89</v>
      </c>
      <c r="D9628" s="29">
        <v>46519</v>
      </c>
      <c r="E9628">
        <v>0</v>
      </c>
      <c r="F9628">
        <v>0</v>
      </c>
      <c r="G9628">
        <v>0</v>
      </c>
      <c r="H9628">
        <v>0</v>
      </c>
      <c r="L9628">
        <v>137.64213000000001</v>
      </c>
      <c r="R9628">
        <v>997.40674200000001</v>
      </c>
      <c r="S9628" t="s">
        <v>90</v>
      </c>
      <c r="T9628" s="297">
        <v>46311.754166666666</v>
      </c>
    </row>
    <row r="9629" spans="1:20" x14ac:dyDescent="0.35">
      <c r="A9629" t="s">
        <v>126</v>
      </c>
      <c r="B9629" t="s">
        <v>127</v>
      </c>
      <c r="C9629" t="s">
        <v>89</v>
      </c>
      <c r="D9629" s="29">
        <v>46520</v>
      </c>
      <c r="E9629">
        <v>0</v>
      </c>
      <c r="F9629">
        <v>0</v>
      </c>
      <c r="G9629">
        <v>0</v>
      </c>
      <c r="H9629">
        <v>0</v>
      </c>
      <c r="L9629">
        <v>137.64213000000001</v>
      </c>
      <c r="R9629">
        <v>997.40674200000001</v>
      </c>
      <c r="S9629" t="s">
        <v>90</v>
      </c>
      <c r="T9629" s="297">
        <v>46311.754166666666</v>
      </c>
    </row>
    <row r="9630" spans="1:20" x14ac:dyDescent="0.35">
      <c r="A9630" t="s">
        <v>126</v>
      </c>
      <c r="B9630" t="s">
        <v>127</v>
      </c>
      <c r="C9630" t="s">
        <v>89</v>
      </c>
      <c r="D9630" s="29">
        <v>46521</v>
      </c>
      <c r="E9630">
        <v>0</v>
      </c>
      <c r="F9630">
        <v>0</v>
      </c>
      <c r="G9630">
        <v>0</v>
      </c>
      <c r="H9630">
        <v>0</v>
      </c>
      <c r="L9630">
        <v>137.64213000000001</v>
      </c>
      <c r="R9630">
        <v>997.40674200000001</v>
      </c>
      <c r="S9630" t="s">
        <v>90</v>
      </c>
      <c r="T9630" s="297">
        <v>46311.754166666666</v>
      </c>
    </row>
    <row r="9631" spans="1:20" x14ac:dyDescent="0.35">
      <c r="A9631" t="s">
        <v>126</v>
      </c>
      <c r="B9631" t="s">
        <v>127</v>
      </c>
      <c r="C9631" t="s">
        <v>89</v>
      </c>
      <c r="D9631" s="29">
        <v>46522</v>
      </c>
      <c r="E9631">
        <v>0</v>
      </c>
      <c r="F9631">
        <v>0</v>
      </c>
      <c r="G9631">
        <v>0</v>
      </c>
      <c r="H9631">
        <v>0</v>
      </c>
      <c r="L9631">
        <v>137.64213000000001</v>
      </c>
      <c r="R9631">
        <v>997.40674200000001</v>
      </c>
      <c r="S9631" t="s">
        <v>90</v>
      </c>
      <c r="T9631" s="297">
        <v>46311.754166666666</v>
      </c>
    </row>
    <row r="9632" spans="1:20" x14ac:dyDescent="0.35">
      <c r="A9632" t="s">
        <v>126</v>
      </c>
      <c r="B9632" t="s">
        <v>127</v>
      </c>
      <c r="C9632" t="s">
        <v>89</v>
      </c>
      <c r="D9632" s="29">
        <v>46523</v>
      </c>
      <c r="E9632">
        <v>0</v>
      </c>
      <c r="F9632">
        <v>0</v>
      </c>
      <c r="G9632">
        <v>0</v>
      </c>
      <c r="H9632">
        <v>0</v>
      </c>
      <c r="L9632">
        <v>137.64213000000001</v>
      </c>
      <c r="R9632">
        <v>997.40674200000001</v>
      </c>
      <c r="S9632" t="s">
        <v>90</v>
      </c>
      <c r="T9632" s="297">
        <v>46311.754166666666</v>
      </c>
    </row>
    <row r="9633" spans="1:20" x14ac:dyDescent="0.35">
      <c r="A9633" t="s">
        <v>126</v>
      </c>
      <c r="B9633" t="s">
        <v>127</v>
      </c>
      <c r="C9633" t="s">
        <v>89</v>
      </c>
      <c r="D9633" s="29">
        <v>46524</v>
      </c>
      <c r="E9633">
        <v>0</v>
      </c>
      <c r="F9633">
        <v>0</v>
      </c>
      <c r="G9633">
        <v>0</v>
      </c>
      <c r="H9633">
        <v>0</v>
      </c>
      <c r="L9633">
        <v>137.64213000000001</v>
      </c>
      <c r="R9633">
        <v>997.40674200000001</v>
      </c>
      <c r="S9633" t="s">
        <v>90</v>
      </c>
      <c r="T9633" s="297">
        <v>46311.754166666666</v>
      </c>
    </row>
    <row r="9634" spans="1:20" x14ac:dyDescent="0.35">
      <c r="A9634" t="s">
        <v>126</v>
      </c>
      <c r="B9634" t="s">
        <v>127</v>
      </c>
      <c r="C9634" t="s">
        <v>89</v>
      </c>
      <c r="D9634" s="29">
        <v>46525</v>
      </c>
      <c r="E9634">
        <v>0</v>
      </c>
      <c r="F9634">
        <v>0</v>
      </c>
      <c r="G9634">
        <v>0</v>
      </c>
      <c r="H9634">
        <v>0</v>
      </c>
      <c r="L9634">
        <v>137.64213000000001</v>
      </c>
      <c r="R9634">
        <v>997.40674200000001</v>
      </c>
      <c r="S9634" t="s">
        <v>90</v>
      </c>
      <c r="T9634" s="297">
        <v>46311.754166666666</v>
      </c>
    </row>
    <row r="9635" spans="1:20" x14ac:dyDescent="0.35">
      <c r="A9635" t="s">
        <v>126</v>
      </c>
      <c r="B9635" t="s">
        <v>127</v>
      </c>
      <c r="C9635" t="s">
        <v>89</v>
      </c>
      <c r="D9635" s="29">
        <v>46526</v>
      </c>
      <c r="E9635">
        <v>0</v>
      </c>
      <c r="F9635">
        <v>0</v>
      </c>
      <c r="G9635">
        <v>0</v>
      </c>
      <c r="H9635">
        <v>0</v>
      </c>
      <c r="L9635">
        <v>137.64213000000001</v>
      </c>
      <c r="R9635">
        <v>997.40674200000001</v>
      </c>
      <c r="S9635" t="s">
        <v>90</v>
      </c>
      <c r="T9635" s="297">
        <v>46311.754166666666</v>
      </c>
    </row>
    <row r="9636" spans="1:20" x14ac:dyDescent="0.35">
      <c r="A9636" t="s">
        <v>126</v>
      </c>
      <c r="B9636" t="s">
        <v>127</v>
      </c>
      <c r="C9636" t="s">
        <v>89</v>
      </c>
      <c r="D9636" s="29">
        <v>46527</v>
      </c>
      <c r="E9636">
        <v>0</v>
      </c>
      <c r="F9636">
        <v>0</v>
      </c>
      <c r="G9636">
        <v>0</v>
      </c>
      <c r="H9636">
        <v>0</v>
      </c>
      <c r="L9636">
        <v>137.64213000000001</v>
      </c>
      <c r="R9636">
        <v>997.40674200000001</v>
      </c>
      <c r="S9636" t="s">
        <v>90</v>
      </c>
      <c r="T9636" s="297">
        <v>46311.754166666666</v>
      </c>
    </row>
    <row r="9637" spans="1:20" x14ac:dyDescent="0.35">
      <c r="A9637" t="s">
        <v>126</v>
      </c>
      <c r="B9637" t="s">
        <v>127</v>
      </c>
      <c r="C9637" t="s">
        <v>89</v>
      </c>
      <c r="D9637" s="29">
        <v>46528</v>
      </c>
      <c r="E9637">
        <v>0</v>
      </c>
      <c r="F9637">
        <v>0</v>
      </c>
      <c r="G9637">
        <v>0</v>
      </c>
      <c r="H9637">
        <v>0</v>
      </c>
      <c r="L9637">
        <v>137.64213000000001</v>
      </c>
      <c r="R9637">
        <v>997.40674200000001</v>
      </c>
      <c r="S9637" t="s">
        <v>90</v>
      </c>
      <c r="T9637" s="297">
        <v>46311.754166666666</v>
      </c>
    </row>
    <row r="9638" spans="1:20" x14ac:dyDescent="0.35">
      <c r="A9638" t="s">
        <v>126</v>
      </c>
      <c r="B9638" t="s">
        <v>127</v>
      </c>
      <c r="C9638" t="s">
        <v>89</v>
      </c>
      <c r="D9638" s="29">
        <v>46529</v>
      </c>
      <c r="E9638">
        <v>0</v>
      </c>
      <c r="F9638">
        <v>0</v>
      </c>
      <c r="G9638">
        <v>0</v>
      </c>
      <c r="H9638">
        <v>0</v>
      </c>
      <c r="L9638">
        <v>137.64213000000001</v>
      </c>
      <c r="R9638">
        <v>997.40674200000001</v>
      </c>
      <c r="S9638" t="s">
        <v>90</v>
      </c>
      <c r="T9638" s="297">
        <v>46311.754166666666</v>
      </c>
    </row>
    <row r="9639" spans="1:20" x14ac:dyDescent="0.35">
      <c r="A9639" t="s">
        <v>126</v>
      </c>
      <c r="B9639" t="s">
        <v>127</v>
      </c>
      <c r="C9639" t="s">
        <v>89</v>
      </c>
      <c r="D9639" s="29">
        <v>46530</v>
      </c>
      <c r="E9639">
        <v>0</v>
      </c>
      <c r="F9639">
        <v>0</v>
      </c>
      <c r="G9639">
        <v>0</v>
      </c>
      <c r="H9639">
        <v>0</v>
      </c>
      <c r="L9639">
        <v>137.64213000000001</v>
      </c>
      <c r="R9639">
        <v>997.40674200000001</v>
      </c>
      <c r="S9639" t="s">
        <v>90</v>
      </c>
      <c r="T9639" s="297">
        <v>46311.754166666666</v>
      </c>
    </row>
    <row r="9640" spans="1:20" x14ac:dyDescent="0.35">
      <c r="A9640" t="s">
        <v>126</v>
      </c>
      <c r="B9640" t="s">
        <v>127</v>
      </c>
      <c r="C9640" t="s">
        <v>89</v>
      </c>
      <c r="D9640" s="29">
        <v>46531</v>
      </c>
      <c r="E9640">
        <v>0</v>
      </c>
      <c r="F9640">
        <v>0</v>
      </c>
      <c r="G9640">
        <v>0</v>
      </c>
      <c r="H9640">
        <v>0</v>
      </c>
      <c r="L9640">
        <v>137.64213000000001</v>
      </c>
      <c r="R9640">
        <v>997.40674200000001</v>
      </c>
      <c r="S9640" t="s">
        <v>90</v>
      </c>
      <c r="T9640" s="297">
        <v>46311.754166666666</v>
      </c>
    </row>
    <row r="9641" spans="1:20" x14ac:dyDescent="0.35">
      <c r="A9641" t="s">
        <v>126</v>
      </c>
      <c r="B9641" t="s">
        <v>127</v>
      </c>
      <c r="C9641" t="s">
        <v>89</v>
      </c>
      <c r="D9641" s="29">
        <v>46532</v>
      </c>
      <c r="E9641">
        <v>0</v>
      </c>
      <c r="F9641">
        <v>0</v>
      </c>
      <c r="G9641">
        <v>0</v>
      </c>
      <c r="H9641">
        <v>0</v>
      </c>
      <c r="L9641">
        <v>137.64213000000001</v>
      </c>
      <c r="R9641">
        <v>997.40674200000001</v>
      </c>
      <c r="S9641" t="s">
        <v>90</v>
      </c>
      <c r="T9641" s="297">
        <v>46311.754166666666</v>
      </c>
    </row>
    <row r="9642" spans="1:20" x14ac:dyDescent="0.35">
      <c r="A9642" t="s">
        <v>126</v>
      </c>
      <c r="B9642" t="s">
        <v>127</v>
      </c>
      <c r="C9642" t="s">
        <v>89</v>
      </c>
      <c r="D9642" s="29">
        <v>46533</v>
      </c>
      <c r="E9642">
        <v>0</v>
      </c>
      <c r="F9642">
        <v>0</v>
      </c>
      <c r="G9642">
        <v>0</v>
      </c>
      <c r="H9642">
        <v>0</v>
      </c>
      <c r="L9642">
        <v>137.64213000000001</v>
      </c>
      <c r="R9642">
        <v>997.40674200000001</v>
      </c>
      <c r="S9642" t="s">
        <v>90</v>
      </c>
      <c r="T9642" s="297">
        <v>46311.754166666666</v>
      </c>
    </row>
    <row r="9643" spans="1:20" x14ac:dyDescent="0.35">
      <c r="A9643" t="s">
        <v>126</v>
      </c>
      <c r="B9643" t="s">
        <v>127</v>
      </c>
      <c r="C9643" t="s">
        <v>89</v>
      </c>
      <c r="D9643" s="29">
        <v>46534</v>
      </c>
      <c r="E9643">
        <v>0</v>
      </c>
      <c r="F9643">
        <v>0</v>
      </c>
      <c r="G9643">
        <v>0</v>
      </c>
      <c r="H9643">
        <v>0</v>
      </c>
      <c r="L9643">
        <v>137.64213000000001</v>
      </c>
      <c r="R9643">
        <v>997.40674200000001</v>
      </c>
      <c r="S9643" t="s">
        <v>90</v>
      </c>
      <c r="T9643" s="297">
        <v>46311.754166666666</v>
      </c>
    </row>
    <row r="9644" spans="1:20" x14ac:dyDescent="0.35">
      <c r="A9644" t="s">
        <v>126</v>
      </c>
      <c r="B9644" t="s">
        <v>127</v>
      </c>
      <c r="C9644" t="s">
        <v>89</v>
      </c>
      <c r="D9644" s="29">
        <v>46535</v>
      </c>
      <c r="E9644">
        <v>0</v>
      </c>
      <c r="F9644">
        <v>0</v>
      </c>
      <c r="G9644">
        <v>0</v>
      </c>
      <c r="H9644">
        <v>0</v>
      </c>
      <c r="L9644">
        <v>137.64213000000001</v>
      </c>
      <c r="R9644">
        <v>997.40674200000001</v>
      </c>
      <c r="S9644" t="s">
        <v>90</v>
      </c>
      <c r="T9644" s="297">
        <v>46311.754166666666</v>
      </c>
    </row>
    <row r="9645" spans="1:20" x14ac:dyDescent="0.35">
      <c r="A9645" t="s">
        <v>126</v>
      </c>
      <c r="B9645" t="s">
        <v>127</v>
      </c>
      <c r="C9645" t="s">
        <v>89</v>
      </c>
      <c r="D9645" s="29">
        <v>46536</v>
      </c>
      <c r="E9645">
        <v>0</v>
      </c>
      <c r="F9645">
        <v>0</v>
      </c>
      <c r="G9645">
        <v>0</v>
      </c>
      <c r="H9645">
        <v>0</v>
      </c>
      <c r="L9645">
        <v>137.64213000000001</v>
      </c>
      <c r="R9645">
        <v>997.40674200000001</v>
      </c>
      <c r="S9645" t="s">
        <v>90</v>
      </c>
      <c r="T9645" s="297">
        <v>46311.754166666666</v>
      </c>
    </row>
    <row r="9646" spans="1:20" x14ac:dyDescent="0.35">
      <c r="A9646" t="s">
        <v>126</v>
      </c>
      <c r="B9646" t="s">
        <v>127</v>
      </c>
      <c r="C9646" t="s">
        <v>89</v>
      </c>
      <c r="D9646" s="29">
        <v>46537</v>
      </c>
      <c r="E9646">
        <v>0</v>
      </c>
      <c r="F9646">
        <v>0</v>
      </c>
      <c r="G9646">
        <v>0</v>
      </c>
      <c r="H9646">
        <v>0</v>
      </c>
      <c r="L9646">
        <v>137.64213000000001</v>
      </c>
      <c r="R9646">
        <v>997.40674200000001</v>
      </c>
      <c r="S9646" t="s">
        <v>90</v>
      </c>
      <c r="T9646" s="297">
        <v>46311.754166666666</v>
      </c>
    </row>
    <row r="9647" spans="1:20" x14ac:dyDescent="0.35">
      <c r="A9647" t="s">
        <v>126</v>
      </c>
      <c r="B9647" t="s">
        <v>127</v>
      </c>
      <c r="C9647" t="s">
        <v>89</v>
      </c>
      <c r="D9647" s="29">
        <v>46538</v>
      </c>
      <c r="E9647">
        <v>0</v>
      </c>
      <c r="F9647">
        <v>0</v>
      </c>
      <c r="G9647">
        <v>0</v>
      </c>
      <c r="H9647">
        <v>0</v>
      </c>
      <c r="L9647">
        <v>137.64213000000001</v>
      </c>
      <c r="R9647">
        <v>997.40674200000001</v>
      </c>
      <c r="S9647" t="s">
        <v>90</v>
      </c>
      <c r="T9647" s="297">
        <v>46311.754166666666</v>
      </c>
    </row>
    <row r="9648" spans="1:20" x14ac:dyDescent="0.35">
      <c r="A9648" t="s">
        <v>126</v>
      </c>
      <c r="B9648" t="s">
        <v>127</v>
      </c>
      <c r="C9648" t="s">
        <v>89</v>
      </c>
      <c r="D9648" s="29">
        <v>46539</v>
      </c>
      <c r="E9648">
        <v>0</v>
      </c>
      <c r="F9648">
        <v>0</v>
      </c>
      <c r="G9648">
        <v>0</v>
      </c>
      <c r="H9648">
        <v>0</v>
      </c>
      <c r="L9648">
        <v>137.64213000000001</v>
      </c>
      <c r="R9648">
        <v>997.40674200000001</v>
      </c>
      <c r="S9648" t="s">
        <v>90</v>
      </c>
      <c r="T9648" s="297">
        <v>46311.754166666666</v>
      </c>
    </row>
    <row r="9649" spans="1:20" x14ac:dyDescent="0.35">
      <c r="A9649" t="s">
        <v>126</v>
      </c>
      <c r="B9649" t="s">
        <v>127</v>
      </c>
      <c r="C9649" t="s">
        <v>89</v>
      </c>
      <c r="D9649" s="29">
        <v>46540</v>
      </c>
      <c r="E9649">
        <v>0</v>
      </c>
      <c r="F9649">
        <v>0</v>
      </c>
      <c r="G9649">
        <v>0</v>
      </c>
      <c r="H9649">
        <v>0</v>
      </c>
      <c r="L9649">
        <v>137.64213000000001</v>
      </c>
      <c r="R9649">
        <v>997.40674200000001</v>
      </c>
      <c r="S9649" t="s">
        <v>90</v>
      </c>
      <c r="T9649" s="297">
        <v>46311.754166666666</v>
      </c>
    </row>
    <row r="9650" spans="1:20" x14ac:dyDescent="0.35">
      <c r="A9650" t="s">
        <v>126</v>
      </c>
      <c r="B9650" t="s">
        <v>127</v>
      </c>
      <c r="C9650" t="s">
        <v>89</v>
      </c>
      <c r="D9650" s="29">
        <v>46541</v>
      </c>
      <c r="E9650">
        <v>0</v>
      </c>
      <c r="F9650">
        <v>0</v>
      </c>
      <c r="G9650">
        <v>0</v>
      </c>
      <c r="H9650">
        <v>0</v>
      </c>
      <c r="L9650">
        <v>137.64213000000001</v>
      </c>
      <c r="R9650">
        <v>997.40674200000001</v>
      </c>
      <c r="S9650" t="s">
        <v>90</v>
      </c>
      <c r="T9650" s="297">
        <v>46311.754166666666</v>
      </c>
    </row>
    <row r="9651" spans="1:20" x14ac:dyDescent="0.35">
      <c r="A9651" t="s">
        <v>126</v>
      </c>
      <c r="B9651" t="s">
        <v>127</v>
      </c>
      <c r="C9651" t="s">
        <v>89</v>
      </c>
      <c r="D9651" s="29">
        <v>46542</v>
      </c>
      <c r="E9651">
        <v>0</v>
      </c>
      <c r="F9651">
        <v>0</v>
      </c>
      <c r="G9651">
        <v>0</v>
      </c>
      <c r="H9651">
        <v>0</v>
      </c>
      <c r="L9651">
        <v>137.64213000000001</v>
      </c>
      <c r="R9651">
        <v>997.40674200000001</v>
      </c>
      <c r="S9651" t="s">
        <v>90</v>
      </c>
      <c r="T9651" s="297">
        <v>46311.754166666666</v>
      </c>
    </row>
    <row r="9652" spans="1:20" x14ac:dyDescent="0.35">
      <c r="A9652" t="s">
        <v>126</v>
      </c>
      <c r="B9652" t="s">
        <v>127</v>
      </c>
      <c r="C9652" t="s">
        <v>89</v>
      </c>
      <c r="D9652" s="29">
        <v>46543</v>
      </c>
      <c r="E9652">
        <v>0</v>
      </c>
      <c r="F9652">
        <v>0</v>
      </c>
      <c r="G9652">
        <v>0</v>
      </c>
      <c r="H9652">
        <v>0</v>
      </c>
      <c r="L9652">
        <v>137.64213000000001</v>
      </c>
      <c r="R9652">
        <v>997.40674200000001</v>
      </c>
      <c r="S9652" t="s">
        <v>90</v>
      </c>
      <c r="T9652" s="297">
        <v>46311.754166666666</v>
      </c>
    </row>
    <row r="9653" spans="1:20" x14ac:dyDescent="0.35">
      <c r="A9653" t="s">
        <v>126</v>
      </c>
      <c r="B9653" t="s">
        <v>127</v>
      </c>
      <c r="C9653" t="s">
        <v>89</v>
      </c>
      <c r="D9653" s="29">
        <v>46544</v>
      </c>
      <c r="E9653">
        <v>0</v>
      </c>
      <c r="F9653">
        <v>0</v>
      </c>
      <c r="G9653">
        <v>0</v>
      </c>
      <c r="H9653">
        <v>0</v>
      </c>
      <c r="L9653">
        <v>137.64213000000001</v>
      </c>
      <c r="R9653">
        <v>997.40674200000001</v>
      </c>
      <c r="S9653" t="s">
        <v>90</v>
      </c>
      <c r="T9653" s="297">
        <v>46311.754166666666</v>
      </c>
    </row>
    <row r="9654" spans="1:20" x14ac:dyDescent="0.35">
      <c r="A9654" t="s">
        <v>126</v>
      </c>
      <c r="B9654" t="s">
        <v>127</v>
      </c>
      <c r="C9654" t="s">
        <v>89</v>
      </c>
      <c r="D9654" s="29">
        <v>46545</v>
      </c>
      <c r="E9654">
        <v>0</v>
      </c>
      <c r="F9654">
        <v>0</v>
      </c>
      <c r="G9654">
        <v>0</v>
      </c>
      <c r="H9654">
        <v>0</v>
      </c>
      <c r="L9654">
        <v>137.64213000000001</v>
      </c>
      <c r="R9654">
        <v>997.40674200000001</v>
      </c>
      <c r="S9654" t="s">
        <v>90</v>
      </c>
      <c r="T9654" s="297">
        <v>46311.754166666666</v>
      </c>
    </row>
    <row r="9655" spans="1:20" x14ac:dyDescent="0.35">
      <c r="A9655" t="s">
        <v>126</v>
      </c>
      <c r="B9655" t="s">
        <v>127</v>
      </c>
      <c r="C9655" t="s">
        <v>89</v>
      </c>
      <c r="D9655" s="29">
        <v>46546</v>
      </c>
      <c r="E9655">
        <v>0</v>
      </c>
      <c r="F9655">
        <v>0</v>
      </c>
      <c r="G9655">
        <v>0</v>
      </c>
      <c r="H9655">
        <v>0</v>
      </c>
      <c r="L9655">
        <v>137.64213000000001</v>
      </c>
      <c r="R9655">
        <v>997.40674200000001</v>
      </c>
      <c r="S9655" t="s">
        <v>90</v>
      </c>
      <c r="T9655" s="297">
        <v>46311.754166666666</v>
      </c>
    </row>
    <row r="9656" spans="1:20" x14ac:dyDescent="0.35">
      <c r="A9656" t="s">
        <v>126</v>
      </c>
      <c r="B9656" t="s">
        <v>127</v>
      </c>
      <c r="C9656" t="s">
        <v>89</v>
      </c>
      <c r="D9656" s="29">
        <v>46547</v>
      </c>
      <c r="E9656">
        <v>0</v>
      </c>
      <c r="F9656">
        <v>0</v>
      </c>
      <c r="G9656">
        <v>0</v>
      </c>
      <c r="H9656">
        <v>0</v>
      </c>
      <c r="L9656">
        <v>137.64213000000001</v>
      </c>
      <c r="R9656">
        <v>997.40674200000001</v>
      </c>
      <c r="S9656" t="s">
        <v>90</v>
      </c>
      <c r="T9656" s="297">
        <v>46311.754166666666</v>
      </c>
    </row>
    <row r="9657" spans="1:20" x14ac:dyDescent="0.35">
      <c r="A9657" t="s">
        <v>126</v>
      </c>
      <c r="B9657" t="s">
        <v>127</v>
      </c>
      <c r="C9657" t="s">
        <v>89</v>
      </c>
      <c r="D9657" s="29">
        <v>46548</v>
      </c>
      <c r="E9657">
        <v>0</v>
      </c>
      <c r="F9657">
        <v>0</v>
      </c>
      <c r="G9657">
        <v>0</v>
      </c>
      <c r="H9657">
        <v>0</v>
      </c>
      <c r="L9657">
        <v>137.64213000000001</v>
      </c>
      <c r="R9657">
        <v>997.40674200000001</v>
      </c>
      <c r="S9657" t="s">
        <v>90</v>
      </c>
      <c r="T9657" s="297">
        <v>46311.754166666666</v>
      </c>
    </row>
    <row r="9658" spans="1:20" x14ac:dyDescent="0.35">
      <c r="A9658" t="s">
        <v>126</v>
      </c>
      <c r="B9658" t="s">
        <v>127</v>
      </c>
      <c r="C9658" t="s">
        <v>89</v>
      </c>
      <c r="D9658" s="29">
        <v>46549</v>
      </c>
      <c r="E9658">
        <v>0</v>
      </c>
      <c r="F9658">
        <v>0</v>
      </c>
      <c r="G9658">
        <v>0</v>
      </c>
      <c r="H9658">
        <v>0</v>
      </c>
      <c r="L9658">
        <v>137.64213000000001</v>
      </c>
      <c r="R9658">
        <v>997.40674200000001</v>
      </c>
      <c r="S9658" t="s">
        <v>90</v>
      </c>
      <c r="T9658" s="297">
        <v>46311.754166666666</v>
      </c>
    </row>
    <row r="9659" spans="1:20" x14ac:dyDescent="0.35">
      <c r="A9659" t="s">
        <v>126</v>
      </c>
      <c r="B9659" t="s">
        <v>127</v>
      </c>
      <c r="C9659" t="s">
        <v>89</v>
      </c>
      <c r="D9659" s="29">
        <v>46550</v>
      </c>
      <c r="E9659">
        <v>0</v>
      </c>
      <c r="F9659">
        <v>0</v>
      </c>
      <c r="G9659">
        <v>0</v>
      </c>
      <c r="H9659">
        <v>0</v>
      </c>
      <c r="L9659">
        <v>137.64213000000001</v>
      </c>
      <c r="R9659">
        <v>997.40674200000001</v>
      </c>
      <c r="S9659" t="s">
        <v>90</v>
      </c>
      <c r="T9659" s="297">
        <v>46311.754166666666</v>
      </c>
    </row>
    <row r="9660" spans="1:20" x14ac:dyDescent="0.35">
      <c r="A9660" t="s">
        <v>126</v>
      </c>
      <c r="B9660" t="s">
        <v>127</v>
      </c>
      <c r="C9660" t="s">
        <v>89</v>
      </c>
      <c r="D9660" s="29">
        <v>46551</v>
      </c>
      <c r="E9660">
        <v>0</v>
      </c>
      <c r="F9660">
        <v>0</v>
      </c>
      <c r="G9660">
        <v>0</v>
      </c>
      <c r="H9660">
        <v>0</v>
      </c>
      <c r="L9660">
        <v>137.64213000000001</v>
      </c>
      <c r="R9660">
        <v>997.40674200000001</v>
      </c>
      <c r="S9660" t="s">
        <v>90</v>
      </c>
      <c r="T9660" s="297">
        <v>46311.754166666666</v>
      </c>
    </row>
    <row r="9661" spans="1:20" x14ac:dyDescent="0.35">
      <c r="A9661" t="s">
        <v>126</v>
      </c>
      <c r="B9661" t="s">
        <v>127</v>
      </c>
      <c r="C9661" t="s">
        <v>89</v>
      </c>
      <c r="D9661" s="29">
        <v>46552</v>
      </c>
      <c r="E9661">
        <v>0</v>
      </c>
      <c r="F9661">
        <v>0</v>
      </c>
      <c r="G9661">
        <v>0</v>
      </c>
      <c r="H9661">
        <v>0</v>
      </c>
      <c r="L9661">
        <v>137.64213000000001</v>
      </c>
      <c r="R9661">
        <v>997.40674200000001</v>
      </c>
      <c r="S9661" t="s">
        <v>90</v>
      </c>
      <c r="T9661" s="297">
        <v>46311.754166666666</v>
      </c>
    </row>
    <row r="9662" spans="1:20" x14ac:dyDescent="0.35">
      <c r="A9662" t="s">
        <v>126</v>
      </c>
      <c r="B9662" t="s">
        <v>127</v>
      </c>
      <c r="C9662" t="s">
        <v>89</v>
      </c>
      <c r="D9662" s="29">
        <v>46553</v>
      </c>
      <c r="E9662">
        <v>0</v>
      </c>
      <c r="F9662">
        <v>0</v>
      </c>
      <c r="G9662">
        <v>0</v>
      </c>
      <c r="H9662">
        <v>0</v>
      </c>
      <c r="L9662">
        <v>137.64213000000001</v>
      </c>
      <c r="R9662">
        <v>997.40674200000001</v>
      </c>
      <c r="S9662" t="s">
        <v>90</v>
      </c>
      <c r="T9662" s="297">
        <v>46311.754166666666</v>
      </c>
    </row>
    <row r="9663" spans="1:20" x14ac:dyDescent="0.35">
      <c r="A9663" t="s">
        <v>126</v>
      </c>
      <c r="B9663" t="s">
        <v>127</v>
      </c>
      <c r="C9663" t="s">
        <v>89</v>
      </c>
      <c r="D9663" s="29">
        <v>46554</v>
      </c>
      <c r="E9663">
        <v>0</v>
      </c>
      <c r="F9663">
        <v>0</v>
      </c>
      <c r="G9663">
        <v>0</v>
      </c>
      <c r="H9663">
        <v>0</v>
      </c>
      <c r="L9663">
        <v>137.64213000000001</v>
      </c>
      <c r="R9663">
        <v>997.40674200000001</v>
      </c>
      <c r="S9663" t="s">
        <v>90</v>
      </c>
      <c r="T9663" s="297">
        <v>46311.754166666666</v>
      </c>
    </row>
    <row r="9664" spans="1:20" x14ac:dyDescent="0.35">
      <c r="A9664" t="s">
        <v>126</v>
      </c>
      <c r="B9664" t="s">
        <v>127</v>
      </c>
      <c r="C9664" t="s">
        <v>89</v>
      </c>
      <c r="D9664" s="29">
        <v>46555</v>
      </c>
      <c r="E9664">
        <v>0</v>
      </c>
      <c r="F9664">
        <v>0</v>
      </c>
      <c r="G9664">
        <v>0</v>
      </c>
      <c r="H9664">
        <v>0</v>
      </c>
      <c r="L9664">
        <v>137.64213000000001</v>
      </c>
      <c r="R9664">
        <v>997.40674200000001</v>
      </c>
      <c r="S9664" t="s">
        <v>90</v>
      </c>
      <c r="T9664" s="297">
        <v>46311.754166666666</v>
      </c>
    </row>
    <row r="9665" spans="1:20" x14ac:dyDescent="0.35">
      <c r="A9665" t="s">
        <v>126</v>
      </c>
      <c r="B9665" t="s">
        <v>127</v>
      </c>
      <c r="C9665" t="s">
        <v>89</v>
      </c>
      <c r="D9665" s="29">
        <v>46556</v>
      </c>
      <c r="E9665">
        <v>0</v>
      </c>
      <c r="F9665">
        <v>0</v>
      </c>
      <c r="G9665">
        <v>0</v>
      </c>
      <c r="H9665">
        <v>0</v>
      </c>
      <c r="L9665">
        <v>137.64213000000001</v>
      </c>
      <c r="R9665">
        <v>997.40674200000001</v>
      </c>
      <c r="S9665" t="s">
        <v>90</v>
      </c>
      <c r="T9665" s="297">
        <v>46311.754166666666</v>
      </c>
    </row>
    <row r="9666" spans="1:20" x14ac:dyDescent="0.35">
      <c r="A9666" t="s">
        <v>126</v>
      </c>
      <c r="B9666" t="s">
        <v>127</v>
      </c>
      <c r="C9666" t="s">
        <v>89</v>
      </c>
      <c r="D9666" s="29">
        <v>46557</v>
      </c>
      <c r="E9666">
        <v>0</v>
      </c>
      <c r="F9666">
        <v>0</v>
      </c>
      <c r="G9666">
        <v>0</v>
      </c>
      <c r="H9666">
        <v>0</v>
      </c>
      <c r="L9666">
        <v>137.64213000000001</v>
      </c>
      <c r="R9666">
        <v>997.40674200000001</v>
      </c>
      <c r="S9666" t="s">
        <v>90</v>
      </c>
      <c r="T9666" s="297">
        <v>46311.754166666666</v>
      </c>
    </row>
    <row r="9667" spans="1:20" x14ac:dyDescent="0.35">
      <c r="A9667" t="s">
        <v>126</v>
      </c>
      <c r="B9667" t="s">
        <v>127</v>
      </c>
      <c r="C9667" t="s">
        <v>89</v>
      </c>
      <c r="D9667" s="29">
        <v>46558</v>
      </c>
      <c r="E9667">
        <v>0</v>
      </c>
      <c r="F9667">
        <v>0</v>
      </c>
      <c r="G9667">
        <v>0</v>
      </c>
      <c r="H9667">
        <v>0</v>
      </c>
      <c r="L9667">
        <v>137.64213000000001</v>
      </c>
      <c r="R9667">
        <v>997.40674200000001</v>
      </c>
      <c r="S9667" t="s">
        <v>90</v>
      </c>
      <c r="T9667" s="297">
        <v>46311.754166666666</v>
      </c>
    </row>
    <row r="9668" spans="1:20" x14ac:dyDescent="0.35">
      <c r="A9668" t="s">
        <v>126</v>
      </c>
      <c r="B9668" t="s">
        <v>127</v>
      </c>
      <c r="C9668" t="s">
        <v>89</v>
      </c>
      <c r="D9668" s="29">
        <v>46559</v>
      </c>
      <c r="E9668">
        <v>0</v>
      </c>
      <c r="F9668">
        <v>0</v>
      </c>
      <c r="G9668">
        <v>0</v>
      </c>
      <c r="H9668">
        <v>0</v>
      </c>
      <c r="L9668">
        <v>137.64213000000001</v>
      </c>
      <c r="R9668">
        <v>997.40674200000001</v>
      </c>
      <c r="S9668" t="s">
        <v>90</v>
      </c>
      <c r="T9668" s="297">
        <v>46311.754166666666</v>
      </c>
    </row>
    <row r="9669" spans="1:20" x14ac:dyDescent="0.35">
      <c r="A9669" t="s">
        <v>126</v>
      </c>
      <c r="B9669" t="s">
        <v>127</v>
      </c>
      <c r="C9669" t="s">
        <v>89</v>
      </c>
      <c r="D9669" s="29">
        <v>46560</v>
      </c>
      <c r="E9669">
        <v>0</v>
      </c>
      <c r="F9669">
        <v>0</v>
      </c>
      <c r="G9669">
        <v>0</v>
      </c>
      <c r="H9669">
        <v>0</v>
      </c>
      <c r="L9669">
        <v>137.64213000000001</v>
      </c>
      <c r="R9669">
        <v>997.40674200000001</v>
      </c>
      <c r="S9669" t="s">
        <v>90</v>
      </c>
      <c r="T9669" s="297">
        <v>46311.754166666666</v>
      </c>
    </row>
    <row r="9670" spans="1:20" x14ac:dyDescent="0.35">
      <c r="A9670" t="s">
        <v>126</v>
      </c>
      <c r="B9670" t="s">
        <v>127</v>
      </c>
      <c r="C9670" t="s">
        <v>89</v>
      </c>
      <c r="D9670" s="29">
        <v>46561</v>
      </c>
      <c r="E9670">
        <v>0</v>
      </c>
      <c r="F9670">
        <v>0</v>
      </c>
      <c r="G9670">
        <v>0</v>
      </c>
      <c r="H9670">
        <v>0</v>
      </c>
      <c r="L9670">
        <v>137.64213000000001</v>
      </c>
      <c r="R9670">
        <v>997.40674200000001</v>
      </c>
      <c r="S9670" t="s">
        <v>90</v>
      </c>
      <c r="T9670" s="297">
        <v>46311.754166666666</v>
      </c>
    </row>
    <row r="9671" spans="1:20" x14ac:dyDescent="0.35">
      <c r="A9671" t="s">
        <v>126</v>
      </c>
      <c r="B9671" t="s">
        <v>127</v>
      </c>
      <c r="C9671" t="s">
        <v>89</v>
      </c>
      <c r="D9671" s="29">
        <v>46562</v>
      </c>
      <c r="E9671">
        <v>0</v>
      </c>
      <c r="F9671">
        <v>0</v>
      </c>
      <c r="G9671">
        <v>0</v>
      </c>
      <c r="H9671">
        <v>0</v>
      </c>
      <c r="L9671">
        <v>137.64213000000001</v>
      </c>
      <c r="R9671">
        <v>997.40674200000001</v>
      </c>
      <c r="S9671" t="s">
        <v>90</v>
      </c>
      <c r="T9671" s="297">
        <v>46311.754166666666</v>
      </c>
    </row>
    <row r="9672" spans="1:20" x14ac:dyDescent="0.35">
      <c r="A9672" t="s">
        <v>126</v>
      </c>
      <c r="B9672" t="s">
        <v>127</v>
      </c>
      <c r="C9672" t="s">
        <v>89</v>
      </c>
      <c r="D9672" s="29">
        <v>46563</v>
      </c>
      <c r="E9672">
        <v>0</v>
      </c>
      <c r="F9672">
        <v>0</v>
      </c>
      <c r="G9672">
        <v>0</v>
      </c>
      <c r="H9672">
        <v>0</v>
      </c>
      <c r="L9672">
        <v>137.64213000000001</v>
      </c>
      <c r="R9672">
        <v>997.40674200000001</v>
      </c>
      <c r="S9672" t="s">
        <v>90</v>
      </c>
      <c r="T9672" s="297">
        <v>46311.754166666666</v>
      </c>
    </row>
    <row r="9673" spans="1:20" x14ac:dyDescent="0.35">
      <c r="A9673" t="s">
        <v>126</v>
      </c>
      <c r="B9673" t="s">
        <v>127</v>
      </c>
      <c r="C9673" t="s">
        <v>89</v>
      </c>
      <c r="D9673" s="29">
        <v>46564</v>
      </c>
      <c r="E9673">
        <v>0</v>
      </c>
      <c r="F9673">
        <v>0</v>
      </c>
      <c r="G9673">
        <v>0</v>
      </c>
      <c r="H9673">
        <v>0</v>
      </c>
      <c r="L9673">
        <v>137.64213000000001</v>
      </c>
      <c r="R9673">
        <v>997.40674200000001</v>
      </c>
      <c r="S9673" t="s">
        <v>90</v>
      </c>
      <c r="T9673" s="297">
        <v>46311.754166666666</v>
      </c>
    </row>
    <row r="9674" spans="1:20" x14ac:dyDescent="0.35">
      <c r="A9674" t="s">
        <v>126</v>
      </c>
      <c r="B9674" t="s">
        <v>127</v>
      </c>
      <c r="C9674" t="s">
        <v>89</v>
      </c>
      <c r="D9674" s="29">
        <v>46565</v>
      </c>
      <c r="E9674">
        <v>0</v>
      </c>
      <c r="F9674">
        <v>0</v>
      </c>
      <c r="G9674">
        <v>0</v>
      </c>
      <c r="H9674">
        <v>0</v>
      </c>
      <c r="L9674">
        <v>137.64213000000001</v>
      </c>
      <c r="R9674">
        <v>997.40674200000001</v>
      </c>
      <c r="S9674" t="s">
        <v>90</v>
      </c>
      <c r="T9674" s="297">
        <v>46311.754166666666</v>
      </c>
    </row>
    <row r="9675" spans="1:20" x14ac:dyDescent="0.35">
      <c r="A9675" t="s">
        <v>126</v>
      </c>
      <c r="B9675" t="s">
        <v>127</v>
      </c>
      <c r="C9675" t="s">
        <v>89</v>
      </c>
      <c r="D9675" s="29">
        <v>46566</v>
      </c>
      <c r="E9675">
        <v>0</v>
      </c>
      <c r="F9675">
        <v>0</v>
      </c>
      <c r="G9675">
        <v>0</v>
      </c>
      <c r="H9675">
        <v>0</v>
      </c>
      <c r="L9675">
        <v>137.64213000000001</v>
      </c>
      <c r="R9675">
        <v>997.40674200000001</v>
      </c>
      <c r="S9675" t="s">
        <v>90</v>
      </c>
      <c r="T9675" s="297">
        <v>46311.754166666666</v>
      </c>
    </row>
    <row r="9676" spans="1:20" x14ac:dyDescent="0.35">
      <c r="A9676" t="s">
        <v>126</v>
      </c>
      <c r="B9676" t="s">
        <v>127</v>
      </c>
      <c r="C9676" t="s">
        <v>89</v>
      </c>
      <c r="D9676" s="29">
        <v>46567</v>
      </c>
      <c r="E9676">
        <v>0</v>
      </c>
      <c r="F9676">
        <v>0</v>
      </c>
      <c r="G9676">
        <v>0</v>
      </c>
      <c r="H9676">
        <v>0</v>
      </c>
      <c r="L9676">
        <v>137.64213000000001</v>
      </c>
      <c r="R9676">
        <v>997.40674200000001</v>
      </c>
      <c r="S9676" t="s">
        <v>90</v>
      </c>
      <c r="T9676" s="297">
        <v>46311.754166666666</v>
      </c>
    </row>
    <row r="9677" spans="1:20" x14ac:dyDescent="0.35">
      <c r="A9677" t="s">
        <v>126</v>
      </c>
      <c r="B9677" t="s">
        <v>127</v>
      </c>
      <c r="C9677" t="s">
        <v>89</v>
      </c>
      <c r="D9677" s="29">
        <v>46568</v>
      </c>
      <c r="E9677">
        <v>0</v>
      </c>
      <c r="F9677">
        <v>0</v>
      </c>
      <c r="G9677">
        <v>0</v>
      </c>
      <c r="H9677">
        <v>0</v>
      </c>
      <c r="L9677">
        <v>137.64213000000001</v>
      </c>
      <c r="R9677">
        <v>997.40674200000001</v>
      </c>
      <c r="S9677" t="s">
        <v>90</v>
      </c>
      <c r="T9677" s="297">
        <v>46311.754166666666</v>
      </c>
    </row>
    <row r="9678" spans="1:20" x14ac:dyDescent="0.35">
      <c r="A9678" t="s">
        <v>126</v>
      </c>
      <c r="B9678" t="s">
        <v>127</v>
      </c>
      <c r="C9678" t="s">
        <v>89</v>
      </c>
      <c r="D9678" s="29">
        <v>46569</v>
      </c>
      <c r="E9678">
        <v>0</v>
      </c>
      <c r="F9678">
        <v>0</v>
      </c>
      <c r="G9678">
        <v>0</v>
      </c>
      <c r="H9678">
        <v>0</v>
      </c>
      <c r="L9678">
        <v>137.64213000000001</v>
      </c>
      <c r="R9678">
        <v>997.40674200000001</v>
      </c>
      <c r="S9678" t="s">
        <v>90</v>
      </c>
      <c r="T9678" s="297">
        <v>46311.754166666666</v>
      </c>
    </row>
    <row r="9679" spans="1:20" x14ac:dyDescent="0.35">
      <c r="A9679" t="s">
        <v>126</v>
      </c>
      <c r="B9679" t="s">
        <v>127</v>
      </c>
      <c r="C9679" t="s">
        <v>89</v>
      </c>
      <c r="D9679" s="29">
        <v>46570</v>
      </c>
      <c r="E9679">
        <v>0</v>
      </c>
      <c r="F9679">
        <v>0</v>
      </c>
      <c r="G9679">
        <v>0</v>
      </c>
      <c r="H9679">
        <v>0</v>
      </c>
      <c r="L9679">
        <v>137.64213000000001</v>
      </c>
      <c r="R9679">
        <v>997.40674200000001</v>
      </c>
      <c r="S9679" t="s">
        <v>90</v>
      </c>
      <c r="T9679" s="297">
        <v>46311.754166666666</v>
      </c>
    </row>
    <row r="9680" spans="1:20" x14ac:dyDescent="0.35">
      <c r="A9680" t="s">
        <v>126</v>
      </c>
      <c r="B9680" t="s">
        <v>127</v>
      </c>
      <c r="C9680" t="s">
        <v>89</v>
      </c>
      <c r="D9680" s="29">
        <v>46571</v>
      </c>
      <c r="E9680">
        <v>0</v>
      </c>
      <c r="F9680">
        <v>0</v>
      </c>
      <c r="G9680">
        <v>0</v>
      </c>
      <c r="H9680">
        <v>0</v>
      </c>
      <c r="L9680">
        <v>137.64213000000001</v>
      </c>
      <c r="R9680">
        <v>997.40674200000001</v>
      </c>
      <c r="S9680" t="s">
        <v>90</v>
      </c>
      <c r="T9680" s="297">
        <v>46311.754166666666</v>
      </c>
    </row>
    <row r="9681" spans="1:20" x14ac:dyDescent="0.35">
      <c r="A9681" t="s">
        <v>126</v>
      </c>
      <c r="B9681" t="s">
        <v>127</v>
      </c>
      <c r="C9681" t="s">
        <v>89</v>
      </c>
      <c r="D9681" s="29">
        <v>46572</v>
      </c>
      <c r="E9681">
        <v>0</v>
      </c>
      <c r="F9681">
        <v>0</v>
      </c>
      <c r="G9681">
        <v>0</v>
      </c>
      <c r="H9681">
        <v>0</v>
      </c>
      <c r="L9681">
        <v>137.64213000000001</v>
      </c>
      <c r="R9681">
        <v>997.40674200000001</v>
      </c>
      <c r="S9681" t="s">
        <v>90</v>
      </c>
      <c r="T9681" s="297">
        <v>46311.754166666666</v>
      </c>
    </row>
    <row r="9682" spans="1:20" x14ac:dyDescent="0.35">
      <c r="A9682" t="s">
        <v>126</v>
      </c>
      <c r="B9682" t="s">
        <v>127</v>
      </c>
      <c r="C9682" t="s">
        <v>89</v>
      </c>
      <c r="D9682" s="29">
        <v>46573</v>
      </c>
      <c r="E9682">
        <v>0</v>
      </c>
      <c r="F9682">
        <v>0</v>
      </c>
      <c r="G9682">
        <v>0</v>
      </c>
      <c r="H9682">
        <v>0</v>
      </c>
      <c r="L9682">
        <v>137.64213000000001</v>
      </c>
      <c r="R9682">
        <v>997.40674200000001</v>
      </c>
      <c r="S9682" t="s">
        <v>90</v>
      </c>
      <c r="T9682" s="297">
        <v>46311.754166666666</v>
      </c>
    </row>
    <row r="9683" spans="1:20" x14ac:dyDescent="0.35">
      <c r="A9683" t="s">
        <v>126</v>
      </c>
      <c r="B9683" t="s">
        <v>127</v>
      </c>
      <c r="C9683" t="s">
        <v>89</v>
      </c>
      <c r="D9683" s="29">
        <v>46574</v>
      </c>
      <c r="E9683">
        <v>0</v>
      </c>
      <c r="F9683">
        <v>0</v>
      </c>
      <c r="G9683">
        <v>0</v>
      </c>
      <c r="H9683">
        <v>0</v>
      </c>
      <c r="L9683">
        <v>137.64213000000001</v>
      </c>
      <c r="R9683">
        <v>997.40674200000001</v>
      </c>
      <c r="S9683" t="s">
        <v>90</v>
      </c>
      <c r="T9683" s="297">
        <v>46311.754166666666</v>
      </c>
    </row>
    <row r="9684" spans="1:20" x14ac:dyDescent="0.35">
      <c r="A9684" t="s">
        <v>126</v>
      </c>
      <c r="B9684" t="s">
        <v>127</v>
      </c>
      <c r="C9684" t="s">
        <v>89</v>
      </c>
      <c r="D9684" s="29">
        <v>46575</v>
      </c>
      <c r="E9684">
        <v>0</v>
      </c>
      <c r="F9684">
        <v>0</v>
      </c>
      <c r="G9684">
        <v>0</v>
      </c>
      <c r="H9684">
        <v>0</v>
      </c>
      <c r="L9684">
        <v>137.64213000000001</v>
      </c>
      <c r="R9684">
        <v>997.40674200000001</v>
      </c>
      <c r="S9684" t="s">
        <v>90</v>
      </c>
      <c r="T9684" s="297">
        <v>46311.754166666666</v>
      </c>
    </row>
    <row r="9685" spans="1:20" x14ac:dyDescent="0.35">
      <c r="A9685" t="s">
        <v>126</v>
      </c>
      <c r="B9685" t="s">
        <v>127</v>
      </c>
      <c r="C9685" t="s">
        <v>89</v>
      </c>
      <c r="D9685" s="29">
        <v>46576</v>
      </c>
      <c r="E9685">
        <v>0</v>
      </c>
      <c r="F9685">
        <v>0</v>
      </c>
      <c r="G9685">
        <v>0</v>
      </c>
      <c r="H9685">
        <v>0</v>
      </c>
      <c r="L9685">
        <v>137.64213000000001</v>
      </c>
      <c r="R9685">
        <v>997.40674200000001</v>
      </c>
      <c r="S9685" t="s">
        <v>90</v>
      </c>
      <c r="T9685" s="297">
        <v>46311.754166666666</v>
      </c>
    </row>
    <row r="9686" spans="1:20" x14ac:dyDescent="0.35">
      <c r="A9686" t="s">
        <v>126</v>
      </c>
      <c r="B9686" t="s">
        <v>127</v>
      </c>
      <c r="C9686" t="s">
        <v>89</v>
      </c>
      <c r="D9686" s="29">
        <v>46577</v>
      </c>
      <c r="E9686">
        <v>0</v>
      </c>
      <c r="F9686">
        <v>0</v>
      </c>
      <c r="G9686">
        <v>0</v>
      </c>
      <c r="H9686">
        <v>0</v>
      </c>
      <c r="L9686">
        <v>137.64213000000001</v>
      </c>
      <c r="R9686">
        <v>997.40674200000001</v>
      </c>
      <c r="S9686" t="s">
        <v>90</v>
      </c>
      <c r="T9686" s="297">
        <v>46311.754166666666</v>
      </c>
    </row>
    <row r="9687" spans="1:20" x14ac:dyDescent="0.35">
      <c r="A9687" t="s">
        <v>126</v>
      </c>
      <c r="B9687" t="s">
        <v>127</v>
      </c>
      <c r="C9687" t="s">
        <v>89</v>
      </c>
      <c r="D9687" s="29">
        <v>46578</v>
      </c>
      <c r="E9687">
        <v>0</v>
      </c>
      <c r="F9687">
        <v>0</v>
      </c>
      <c r="G9687">
        <v>0</v>
      </c>
      <c r="H9687">
        <v>0</v>
      </c>
      <c r="L9687">
        <v>137.64213000000001</v>
      </c>
      <c r="R9687">
        <v>997.40674200000001</v>
      </c>
      <c r="S9687" t="s">
        <v>90</v>
      </c>
      <c r="T9687" s="297">
        <v>46311.754166666666</v>
      </c>
    </row>
    <row r="9688" spans="1:20" x14ac:dyDescent="0.35">
      <c r="A9688" t="s">
        <v>126</v>
      </c>
      <c r="B9688" t="s">
        <v>127</v>
      </c>
      <c r="C9688" t="s">
        <v>89</v>
      </c>
      <c r="D9688" s="29">
        <v>46579</v>
      </c>
      <c r="E9688">
        <v>0</v>
      </c>
      <c r="F9688">
        <v>0</v>
      </c>
      <c r="G9688">
        <v>0</v>
      </c>
      <c r="H9688">
        <v>0</v>
      </c>
      <c r="L9688">
        <v>137.64213000000001</v>
      </c>
      <c r="R9688">
        <v>997.40674200000001</v>
      </c>
      <c r="S9688" t="s">
        <v>90</v>
      </c>
      <c r="T9688" s="297">
        <v>46311.754166666666</v>
      </c>
    </row>
    <row r="9689" spans="1:20" x14ac:dyDescent="0.35">
      <c r="A9689" t="s">
        <v>126</v>
      </c>
      <c r="B9689" t="s">
        <v>127</v>
      </c>
      <c r="C9689" t="s">
        <v>89</v>
      </c>
      <c r="D9689" s="29">
        <v>46580</v>
      </c>
      <c r="E9689">
        <v>0</v>
      </c>
      <c r="F9689">
        <v>0</v>
      </c>
      <c r="G9689">
        <v>0</v>
      </c>
      <c r="H9689">
        <v>0</v>
      </c>
      <c r="L9689">
        <v>137.64213000000001</v>
      </c>
      <c r="R9689">
        <v>997.40674200000001</v>
      </c>
      <c r="S9689" t="s">
        <v>90</v>
      </c>
      <c r="T9689" s="297">
        <v>46311.754166666666</v>
      </c>
    </row>
    <row r="9690" spans="1:20" x14ac:dyDescent="0.35">
      <c r="A9690" t="s">
        <v>126</v>
      </c>
      <c r="B9690" t="s">
        <v>127</v>
      </c>
      <c r="C9690" t="s">
        <v>89</v>
      </c>
      <c r="D9690" s="29">
        <v>46581</v>
      </c>
      <c r="E9690">
        <v>0</v>
      </c>
      <c r="F9690">
        <v>0</v>
      </c>
      <c r="G9690">
        <v>0</v>
      </c>
      <c r="H9690">
        <v>0</v>
      </c>
      <c r="L9690">
        <v>137.64213000000001</v>
      </c>
      <c r="R9690">
        <v>997.40674200000001</v>
      </c>
      <c r="S9690" t="s">
        <v>90</v>
      </c>
      <c r="T9690" s="297">
        <v>46311.754166666666</v>
      </c>
    </row>
    <row r="9691" spans="1:20" x14ac:dyDescent="0.35">
      <c r="A9691" t="s">
        <v>126</v>
      </c>
      <c r="B9691" t="s">
        <v>127</v>
      </c>
      <c r="C9691" t="s">
        <v>89</v>
      </c>
      <c r="D9691" s="29">
        <v>46582</v>
      </c>
      <c r="E9691">
        <v>0</v>
      </c>
      <c r="F9691">
        <v>0</v>
      </c>
      <c r="G9691">
        <v>0</v>
      </c>
      <c r="H9691">
        <v>0</v>
      </c>
      <c r="L9691">
        <v>137.64213000000001</v>
      </c>
      <c r="R9691">
        <v>997.40674200000001</v>
      </c>
      <c r="S9691" t="s">
        <v>90</v>
      </c>
      <c r="T9691" s="297">
        <v>46311.754166666666</v>
      </c>
    </row>
    <row r="9692" spans="1:20" x14ac:dyDescent="0.35">
      <c r="A9692" t="s">
        <v>126</v>
      </c>
      <c r="B9692" t="s">
        <v>127</v>
      </c>
      <c r="C9692" t="s">
        <v>89</v>
      </c>
      <c r="D9692" s="29">
        <v>46583</v>
      </c>
      <c r="E9692">
        <v>0</v>
      </c>
      <c r="F9692">
        <v>0</v>
      </c>
      <c r="G9692">
        <v>0</v>
      </c>
      <c r="H9692">
        <v>0</v>
      </c>
      <c r="L9692">
        <v>137.64213000000001</v>
      </c>
      <c r="R9692">
        <v>997.40674200000001</v>
      </c>
      <c r="S9692" t="s">
        <v>90</v>
      </c>
      <c r="T9692" s="297">
        <v>46311.754166666666</v>
      </c>
    </row>
    <row r="9693" spans="1:20" x14ac:dyDescent="0.35">
      <c r="A9693" t="s">
        <v>126</v>
      </c>
      <c r="B9693" t="s">
        <v>127</v>
      </c>
      <c r="C9693" t="s">
        <v>89</v>
      </c>
      <c r="D9693" s="29">
        <v>46584</v>
      </c>
      <c r="E9693">
        <v>0</v>
      </c>
      <c r="F9693">
        <v>0</v>
      </c>
      <c r="G9693">
        <v>0</v>
      </c>
      <c r="H9693">
        <v>0</v>
      </c>
      <c r="L9693">
        <v>137.64213000000001</v>
      </c>
      <c r="R9693">
        <v>997.40674200000001</v>
      </c>
      <c r="S9693" t="s">
        <v>90</v>
      </c>
      <c r="T9693" s="297">
        <v>46311.754166666666</v>
      </c>
    </row>
    <row r="9694" spans="1:20" x14ac:dyDescent="0.35">
      <c r="A9694" t="s">
        <v>126</v>
      </c>
      <c r="B9694" t="s">
        <v>127</v>
      </c>
      <c r="C9694" t="s">
        <v>89</v>
      </c>
      <c r="D9694" s="29">
        <v>46585</v>
      </c>
      <c r="E9694">
        <v>0</v>
      </c>
      <c r="F9694">
        <v>0</v>
      </c>
      <c r="G9694">
        <v>0</v>
      </c>
      <c r="H9694">
        <v>0</v>
      </c>
      <c r="L9694">
        <v>137.64213000000001</v>
      </c>
      <c r="R9694">
        <v>997.40674200000001</v>
      </c>
      <c r="S9694" t="s">
        <v>90</v>
      </c>
      <c r="T9694" s="297">
        <v>46311.754166666666</v>
      </c>
    </row>
    <row r="9695" spans="1:20" x14ac:dyDescent="0.35">
      <c r="A9695" t="s">
        <v>126</v>
      </c>
      <c r="B9695" t="s">
        <v>127</v>
      </c>
      <c r="C9695" t="s">
        <v>89</v>
      </c>
      <c r="D9695" s="29">
        <v>46586</v>
      </c>
      <c r="E9695">
        <v>0</v>
      </c>
      <c r="F9695">
        <v>0</v>
      </c>
      <c r="G9695">
        <v>0</v>
      </c>
      <c r="H9695">
        <v>0</v>
      </c>
      <c r="L9695">
        <v>137.64213000000001</v>
      </c>
      <c r="R9695">
        <v>997.40674200000001</v>
      </c>
      <c r="S9695" t="s">
        <v>90</v>
      </c>
      <c r="T9695" s="297">
        <v>46311.754166666666</v>
      </c>
    </row>
    <row r="9696" spans="1:20" x14ac:dyDescent="0.35">
      <c r="A9696" t="s">
        <v>126</v>
      </c>
      <c r="B9696" t="s">
        <v>127</v>
      </c>
      <c r="C9696" t="s">
        <v>89</v>
      </c>
      <c r="D9696" s="29">
        <v>46587</v>
      </c>
      <c r="E9696">
        <v>0</v>
      </c>
      <c r="F9696">
        <v>0</v>
      </c>
      <c r="G9696">
        <v>0</v>
      </c>
      <c r="H9696">
        <v>0</v>
      </c>
      <c r="L9696">
        <v>137.64213000000001</v>
      </c>
      <c r="R9696">
        <v>997.40674200000001</v>
      </c>
      <c r="S9696" t="s">
        <v>90</v>
      </c>
      <c r="T9696" s="297">
        <v>46311.754166666666</v>
      </c>
    </row>
    <row r="9697" spans="1:20" x14ac:dyDescent="0.35">
      <c r="A9697" t="s">
        <v>126</v>
      </c>
      <c r="B9697" t="s">
        <v>127</v>
      </c>
      <c r="C9697" t="s">
        <v>89</v>
      </c>
      <c r="D9697" s="29">
        <v>46588</v>
      </c>
      <c r="E9697">
        <v>0</v>
      </c>
      <c r="F9697">
        <v>0</v>
      </c>
      <c r="G9697">
        <v>0</v>
      </c>
      <c r="H9697">
        <v>0</v>
      </c>
      <c r="L9697">
        <v>137.64213000000001</v>
      </c>
      <c r="R9697">
        <v>997.40674200000001</v>
      </c>
      <c r="S9697" t="s">
        <v>90</v>
      </c>
      <c r="T9697" s="297">
        <v>46311.754166666666</v>
      </c>
    </row>
    <row r="9698" spans="1:20" x14ac:dyDescent="0.35">
      <c r="A9698" t="s">
        <v>126</v>
      </c>
      <c r="B9698" t="s">
        <v>127</v>
      </c>
      <c r="C9698" t="s">
        <v>89</v>
      </c>
      <c r="D9698" s="29">
        <v>46589</v>
      </c>
      <c r="E9698">
        <v>0</v>
      </c>
      <c r="F9698">
        <v>0</v>
      </c>
      <c r="G9698">
        <v>0</v>
      </c>
      <c r="H9698">
        <v>0</v>
      </c>
      <c r="L9698">
        <v>137.64213000000001</v>
      </c>
      <c r="R9698">
        <v>997.40674200000001</v>
      </c>
      <c r="S9698" t="s">
        <v>90</v>
      </c>
      <c r="T9698" s="297">
        <v>46311.754166666666</v>
      </c>
    </row>
    <row r="9699" spans="1:20" x14ac:dyDescent="0.35">
      <c r="A9699" t="s">
        <v>126</v>
      </c>
      <c r="B9699" t="s">
        <v>127</v>
      </c>
      <c r="C9699" t="s">
        <v>89</v>
      </c>
      <c r="D9699" s="29">
        <v>46590</v>
      </c>
      <c r="E9699">
        <v>0</v>
      </c>
      <c r="F9699">
        <v>0</v>
      </c>
      <c r="G9699">
        <v>0</v>
      </c>
      <c r="H9699">
        <v>0</v>
      </c>
      <c r="L9699">
        <v>137.64213000000001</v>
      </c>
      <c r="R9699">
        <v>997.40674200000001</v>
      </c>
      <c r="S9699" t="s">
        <v>90</v>
      </c>
      <c r="T9699" s="297">
        <v>46311.754166666666</v>
      </c>
    </row>
    <row r="9700" spans="1:20" x14ac:dyDescent="0.35">
      <c r="A9700" t="s">
        <v>126</v>
      </c>
      <c r="B9700" t="s">
        <v>127</v>
      </c>
      <c r="C9700" t="s">
        <v>89</v>
      </c>
      <c r="D9700" s="29">
        <v>46591</v>
      </c>
      <c r="E9700">
        <v>0</v>
      </c>
      <c r="F9700">
        <v>0</v>
      </c>
      <c r="G9700">
        <v>0</v>
      </c>
      <c r="H9700">
        <v>0</v>
      </c>
      <c r="L9700">
        <v>137.64213000000001</v>
      </c>
      <c r="R9700">
        <v>997.40674200000001</v>
      </c>
      <c r="S9700" t="s">
        <v>90</v>
      </c>
      <c r="T9700" s="297">
        <v>46311.754166666666</v>
      </c>
    </row>
    <row r="9701" spans="1:20" x14ac:dyDescent="0.35">
      <c r="A9701" t="s">
        <v>126</v>
      </c>
      <c r="B9701" t="s">
        <v>127</v>
      </c>
      <c r="C9701" t="s">
        <v>89</v>
      </c>
      <c r="D9701" s="29">
        <v>46592</v>
      </c>
      <c r="E9701">
        <v>0</v>
      </c>
      <c r="F9701">
        <v>0</v>
      </c>
      <c r="G9701">
        <v>0</v>
      </c>
      <c r="H9701">
        <v>0</v>
      </c>
      <c r="L9701">
        <v>137.64213000000001</v>
      </c>
      <c r="R9701">
        <v>997.40674200000001</v>
      </c>
      <c r="S9701" t="s">
        <v>90</v>
      </c>
      <c r="T9701" s="297">
        <v>46311.754166666666</v>
      </c>
    </row>
    <row r="9702" spans="1:20" x14ac:dyDescent="0.35">
      <c r="A9702" t="s">
        <v>126</v>
      </c>
      <c r="B9702" t="s">
        <v>127</v>
      </c>
      <c r="C9702" t="s">
        <v>89</v>
      </c>
      <c r="D9702" s="29">
        <v>46593</v>
      </c>
      <c r="E9702">
        <v>0</v>
      </c>
      <c r="F9702">
        <v>0</v>
      </c>
      <c r="G9702">
        <v>0</v>
      </c>
      <c r="H9702">
        <v>0</v>
      </c>
      <c r="L9702">
        <v>137.64213000000001</v>
      </c>
      <c r="R9702">
        <v>997.40674200000001</v>
      </c>
      <c r="S9702" t="s">
        <v>90</v>
      </c>
      <c r="T9702" s="297">
        <v>46311.754166666666</v>
      </c>
    </row>
    <row r="9703" spans="1:20" x14ac:dyDescent="0.35">
      <c r="A9703" t="s">
        <v>126</v>
      </c>
      <c r="B9703" t="s">
        <v>127</v>
      </c>
      <c r="C9703" t="s">
        <v>89</v>
      </c>
      <c r="D9703" s="29">
        <v>46594</v>
      </c>
      <c r="E9703">
        <v>0</v>
      </c>
      <c r="F9703">
        <v>0</v>
      </c>
      <c r="G9703">
        <v>0</v>
      </c>
      <c r="H9703">
        <v>0</v>
      </c>
      <c r="L9703">
        <v>137.64213000000001</v>
      </c>
      <c r="R9703">
        <v>997.40674200000001</v>
      </c>
      <c r="S9703" t="s">
        <v>90</v>
      </c>
      <c r="T9703" s="297">
        <v>46311.754166666666</v>
      </c>
    </row>
    <row r="9704" spans="1:20" x14ac:dyDescent="0.35">
      <c r="A9704" t="s">
        <v>126</v>
      </c>
      <c r="B9704" t="s">
        <v>127</v>
      </c>
      <c r="C9704" t="s">
        <v>89</v>
      </c>
      <c r="D9704" s="29">
        <v>46595</v>
      </c>
      <c r="E9704">
        <v>0</v>
      </c>
      <c r="F9704">
        <v>0</v>
      </c>
      <c r="G9704">
        <v>0</v>
      </c>
      <c r="H9704">
        <v>0</v>
      </c>
      <c r="L9704">
        <v>137.64213000000001</v>
      </c>
      <c r="R9704">
        <v>997.40674200000001</v>
      </c>
      <c r="S9704" t="s">
        <v>90</v>
      </c>
      <c r="T9704" s="297">
        <v>46311.754166666666</v>
      </c>
    </row>
    <row r="9705" spans="1:20" x14ac:dyDescent="0.35">
      <c r="A9705" t="s">
        <v>126</v>
      </c>
      <c r="B9705" t="s">
        <v>127</v>
      </c>
      <c r="C9705" t="s">
        <v>89</v>
      </c>
      <c r="D9705" s="29">
        <v>46596</v>
      </c>
      <c r="E9705">
        <v>0</v>
      </c>
      <c r="F9705">
        <v>0</v>
      </c>
      <c r="G9705">
        <v>0</v>
      </c>
      <c r="H9705">
        <v>0</v>
      </c>
      <c r="L9705">
        <v>137.64213000000001</v>
      </c>
      <c r="R9705">
        <v>997.40674200000001</v>
      </c>
      <c r="S9705" t="s">
        <v>90</v>
      </c>
      <c r="T9705" s="297">
        <v>46311.754166666666</v>
      </c>
    </row>
    <row r="9706" spans="1:20" x14ac:dyDescent="0.35">
      <c r="A9706" t="s">
        <v>126</v>
      </c>
      <c r="B9706" t="s">
        <v>127</v>
      </c>
      <c r="C9706" t="s">
        <v>89</v>
      </c>
      <c r="D9706" s="29">
        <v>46597</v>
      </c>
      <c r="E9706">
        <v>0</v>
      </c>
      <c r="F9706">
        <v>0</v>
      </c>
      <c r="G9706">
        <v>0</v>
      </c>
      <c r="H9706">
        <v>0</v>
      </c>
      <c r="L9706">
        <v>137.64213000000001</v>
      </c>
      <c r="R9706">
        <v>997.40674200000001</v>
      </c>
      <c r="S9706" t="s">
        <v>90</v>
      </c>
      <c r="T9706" s="297">
        <v>46311.754166666666</v>
      </c>
    </row>
    <row r="9707" spans="1:20" x14ac:dyDescent="0.35">
      <c r="A9707" t="s">
        <v>126</v>
      </c>
      <c r="B9707" t="s">
        <v>127</v>
      </c>
      <c r="C9707" t="s">
        <v>89</v>
      </c>
      <c r="D9707" s="29">
        <v>46598</v>
      </c>
      <c r="E9707">
        <v>0</v>
      </c>
      <c r="F9707">
        <v>0</v>
      </c>
      <c r="G9707">
        <v>0</v>
      </c>
      <c r="H9707">
        <v>0</v>
      </c>
      <c r="L9707">
        <v>137.64213000000001</v>
      </c>
      <c r="R9707">
        <v>997.40674200000001</v>
      </c>
      <c r="S9707" t="s">
        <v>90</v>
      </c>
      <c r="T9707" s="297">
        <v>46311.754166666666</v>
      </c>
    </row>
    <row r="9708" spans="1:20" x14ac:dyDescent="0.35">
      <c r="A9708" t="s">
        <v>126</v>
      </c>
      <c r="B9708" t="s">
        <v>127</v>
      </c>
      <c r="C9708" t="s">
        <v>89</v>
      </c>
      <c r="D9708" s="29">
        <v>46599</v>
      </c>
      <c r="E9708">
        <v>0</v>
      </c>
      <c r="F9708">
        <v>0</v>
      </c>
      <c r="G9708">
        <v>0</v>
      </c>
      <c r="H9708">
        <v>0</v>
      </c>
      <c r="L9708">
        <v>137.64213000000001</v>
      </c>
      <c r="R9708">
        <v>997.40674200000001</v>
      </c>
      <c r="S9708" t="s">
        <v>90</v>
      </c>
      <c r="T9708" s="297">
        <v>46311.754166666666</v>
      </c>
    </row>
    <row r="9709" spans="1:20" x14ac:dyDescent="0.35">
      <c r="A9709" t="s">
        <v>126</v>
      </c>
      <c r="B9709" t="s">
        <v>127</v>
      </c>
      <c r="C9709" t="s">
        <v>89</v>
      </c>
      <c r="D9709" s="29">
        <v>46600</v>
      </c>
      <c r="E9709">
        <v>0</v>
      </c>
      <c r="F9709">
        <v>0</v>
      </c>
      <c r="G9709">
        <v>0</v>
      </c>
      <c r="H9709">
        <v>0</v>
      </c>
      <c r="L9709">
        <v>137.64213000000001</v>
      </c>
      <c r="R9709">
        <v>997.40674200000001</v>
      </c>
      <c r="S9709" t="s">
        <v>90</v>
      </c>
      <c r="T9709" s="297">
        <v>46311.754166666666</v>
      </c>
    </row>
    <row r="9710" spans="1:20" x14ac:dyDescent="0.35">
      <c r="A9710" t="s">
        <v>126</v>
      </c>
      <c r="B9710" t="s">
        <v>127</v>
      </c>
      <c r="C9710" t="s">
        <v>89</v>
      </c>
      <c r="D9710" s="29">
        <v>46601</v>
      </c>
      <c r="E9710">
        <v>0</v>
      </c>
      <c r="F9710">
        <v>0</v>
      </c>
      <c r="G9710">
        <v>0</v>
      </c>
      <c r="H9710">
        <v>0</v>
      </c>
      <c r="L9710">
        <v>137.64213000000001</v>
      </c>
      <c r="R9710">
        <v>997.40674200000001</v>
      </c>
      <c r="S9710" t="s">
        <v>90</v>
      </c>
      <c r="T9710" s="297">
        <v>46311.754166666666</v>
      </c>
    </row>
    <row r="9711" spans="1:20" x14ac:dyDescent="0.35">
      <c r="A9711" t="s">
        <v>126</v>
      </c>
      <c r="B9711" t="s">
        <v>127</v>
      </c>
      <c r="C9711" t="s">
        <v>89</v>
      </c>
      <c r="D9711" s="29">
        <v>46602</v>
      </c>
      <c r="E9711">
        <v>0</v>
      </c>
      <c r="F9711">
        <v>0</v>
      </c>
      <c r="G9711">
        <v>0</v>
      </c>
      <c r="H9711">
        <v>0</v>
      </c>
      <c r="L9711">
        <v>137.64213000000001</v>
      </c>
      <c r="R9711">
        <v>997.40674200000001</v>
      </c>
      <c r="S9711" t="s">
        <v>90</v>
      </c>
      <c r="T9711" s="297">
        <v>46311.754166666666</v>
      </c>
    </row>
    <row r="9712" spans="1:20" x14ac:dyDescent="0.35">
      <c r="A9712" t="s">
        <v>126</v>
      </c>
      <c r="B9712" t="s">
        <v>127</v>
      </c>
      <c r="C9712" t="s">
        <v>89</v>
      </c>
      <c r="D9712" s="29">
        <v>46603</v>
      </c>
      <c r="E9712">
        <v>0</v>
      </c>
      <c r="F9712">
        <v>0</v>
      </c>
      <c r="G9712">
        <v>0</v>
      </c>
      <c r="H9712">
        <v>0</v>
      </c>
      <c r="L9712">
        <v>137.64213000000001</v>
      </c>
      <c r="R9712">
        <v>997.40674200000001</v>
      </c>
      <c r="S9712" t="s">
        <v>90</v>
      </c>
      <c r="T9712" s="297">
        <v>46311.754166666666</v>
      </c>
    </row>
    <row r="9713" spans="1:20" x14ac:dyDescent="0.35">
      <c r="A9713" t="s">
        <v>126</v>
      </c>
      <c r="B9713" t="s">
        <v>127</v>
      </c>
      <c r="C9713" t="s">
        <v>89</v>
      </c>
      <c r="D9713" s="29">
        <v>46604</v>
      </c>
      <c r="E9713">
        <v>0</v>
      </c>
      <c r="F9713">
        <v>0</v>
      </c>
      <c r="G9713">
        <v>0</v>
      </c>
      <c r="H9713">
        <v>0</v>
      </c>
      <c r="L9713">
        <v>137.64213000000001</v>
      </c>
      <c r="R9713">
        <v>997.40674200000001</v>
      </c>
      <c r="S9713" t="s">
        <v>90</v>
      </c>
      <c r="T9713" s="297">
        <v>46311.754166666666</v>
      </c>
    </row>
    <row r="9714" spans="1:20" x14ac:dyDescent="0.35">
      <c r="A9714" t="s">
        <v>126</v>
      </c>
      <c r="B9714" t="s">
        <v>127</v>
      </c>
      <c r="C9714" t="s">
        <v>89</v>
      </c>
      <c r="D9714" s="29">
        <v>46605</v>
      </c>
      <c r="E9714">
        <v>0</v>
      </c>
      <c r="F9714">
        <v>0</v>
      </c>
      <c r="G9714">
        <v>0</v>
      </c>
      <c r="H9714">
        <v>0</v>
      </c>
      <c r="L9714">
        <v>137.64213000000001</v>
      </c>
      <c r="R9714">
        <v>997.40674200000001</v>
      </c>
      <c r="S9714" t="s">
        <v>90</v>
      </c>
      <c r="T9714" s="297">
        <v>46311.754166666666</v>
      </c>
    </row>
    <row r="9715" spans="1:20" x14ac:dyDescent="0.35">
      <c r="A9715" t="s">
        <v>126</v>
      </c>
      <c r="B9715" t="s">
        <v>127</v>
      </c>
      <c r="C9715" t="s">
        <v>89</v>
      </c>
      <c r="D9715" s="29">
        <v>46606</v>
      </c>
      <c r="E9715">
        <v>0</v>
      </c>
      <c r="F9715">
        <v>0</v>
      </c>
      <c r="G9715">
        <v>0</v>
      </c>
      <c r="H9715">
        <v>0</v>
      </c>
      <c r="L9715">
        <v>137.64213000000001</v>
      </c>
      <c r="R9715">
        <v>997.40674200000001</v>
      </c>
      <c r="S9715" t="s">
        <v>90</v>
      </c>
      <c r="T9715" s="297">
        <v>46311.754166666666</v>
      </c>
    </row>
    <row r="9716" spans="1:20" x14ac:dyDescent="0.35">
      <c r="A9716" t="s">
        <v>126</v>
      </c>
      <c r="B9716" t="s">
        <v>127</v>
      </c>
      <c r="C9716" t="s">
        <v>89</v>
      </c>
      <c r="D9716" s="29">
        <v>46607</v>
      </c>
      <c r="E9716">
        <v>0</v>
      </c>
      <c r="F9716">
        <v>0</v>
      </c>
      <c r="G9716">
        <v>0</v>
      </c>
      <c r="H9716">
        <v>0</v>
      </c>
      <c r="L9716">
        <v>137.64213000000001</v>
      </c>
      <c r="R9716">
        <v>997.40674200000001</v>
      </c>
      <c r="S9716" t="s">
        <v>90</v>
      </c>
      <c r="T9716" s="297">
        <v>46311.754166666666</v>
      </c>
    </row>
    <row r="9717" spans="1:20" x14ac:dyDescent="0.35">
      <c r="A9717" t="s">
        <v>126</v>
      </c>
      <c r="B9717" t="s">
        <v>127</v>
      </c>
      <c r="C9717" t="s">
        <v>89</v>
      </c>
      <c r="D9717" s="29">
        <v>46608</v>
      </c>
      <c r="E9717">
        <v>0</v>
      </c>
      <c r="F9717">
        <v>0</v>
      </c>
      <c r="G9717">
        <v>0</v>
      </c>
      <c r="H9717">
        <v>0</v>
      </c>
      <c r="L9717">
        <v>137.64213000000001</v>
      </c>
      <c r="R9717">
        <v>997.40674200000001</v>
      </c>
      <c r="S9717" t="s">
        <v>90</v>
      </c>
      <c r="T9717" s="297">
        <v>46311.754166666666</v>
      </c>
    </row>
    <row r="9718" spans="1:20" x14ac:dyDescent="0.35">
      <c r="A9718" t="s">
        <v>126</v>
      </c>
      <c r="B9718" t="s">
        <v>127</v>
      </c>
      <c r="C9718" t="s">
        <v>89</v>
      </c>
      <c r="D9718" s="29">
        <v>46609</v>
      </c>
      <c r="E9718">
        <v>0</v>
      </c>
      <c r="F9718">
        <v>0</v>
      </c>
      <c r="G9718">
        <v>0</v>
      </c>
      <c r="H9718">
        <v>0</v>
      </c>
      <c r="L9718">
        <v>137.64213000000001</v>
      </c>
      <c r="R9718">
        <v>997.40674200000001</v>
      </c>
      <c r="S9718" t="s">
        <v>90</v>
      </c>
      <c r="T9718" s="297">
        <v>46311.754166666666</v>
      </c>
    </row>
    <row r="9719" spans="1:20" x14ac:dyDescent="0.35">
      <c r="A9719" t="s">
        <v>126</v>
      </c>
      <c r="B9719" t="s">
        <v>127</v>
      </c>
      <c r="C9719" t="s">
        <v>89</v>
      </c>
      <c r="D9719" s="29">
        <v>46610</v>
      </c>
      <c r="E9719">
        <v>0</v>
      </c>
      <c r="F9719">
        <v>0</v>
      </c>
      <c r="G9719">
        <v>0</v>
      </c>
      <c r="H9719">
        <v>0</v>
      </c>
      <c r="L9719">
        <v>137.64213000000001</v>
      </c>
      <c r="R9719">
        <v>997.40674200000001</v>
      </c>
      <c r="S9719" t="s">
        <v>90</v>
      </c>
      <c r="T9719" s="297">
        <v>46311.754166666666</v>
      </c>
    </row>
    <row r="9720" spans="1:20" x14ac:dyDescent="0.35">
      <c r="A9720" t="s">
        <v>126</v>
      </c>
      <c r="B9720" t="s">
        <v>127</v>
      </c>
      <c r="C9720" t="s">
        <v>89</v>
      </c>
      <c r="D9720" s="29">
        <v>46611</v>
      </c>
      <c r="E9720">
        <v>0</v>
      </c>
      <c r="F9720">
        <v>0</v>
      </c>
      <c r="G9720">
        <v>0</v>
      </c>
      <c r="H9720">
        <v>0</v>
      </c>
      <c r="L9720">
        <v>137.64213000000001</v>
      </c>
      <c r="R9720">
        <v>997.40674200000001</v>
      </c>
      <c r="S9720" t="s">
        <v>90</v>
      </c>
      <c r="T9720" s="297">
        <v>46311.754166666666</v>
      </c>
    </row>
    <row r="9721" spans="1:20" x14ac:dyDescent="0.35">
      <c r="A9721" t="s">
        <v>126</v>
      </c>
      <c r="B9721" t="s">
        <v>127</v>
      </c>
      <c r="C9721" t="s">
        <v>89</v>
      </c>
      <c r="D9721" s="29">
        <v>46612</v>
      </c>
      <c r="E9721">
        <v>0</v>
      </c>
      <c r="F9721">
        <v>0</v>
      </c>
      <c r="G9721">
        <v>0</v>
      </c>
      <c r="H9721">
        <v>0</v>
      </c>
      <c r="L9721">
        <v>137.64213000000001</v>
      </c>
      <c r="R9721">
        <v>997.40674200000001</v>
      </c>
      <c r="S9721" t="s">
        <v>90</v>
      </c>
      <c r="T9721" s="297">
        <v>46311.754166666666</v>
      </c>
    </row>
    <row r="9722" spans="1:20" x14ac:dyDescent="0.35">
      <c r="A9722" t="s">
        <v>126</v>
      </c>
      <c r="B9722" t="s">
        <v>127</v>
      </c>
      <c r="C9722" t="s">
        <v>89</v>
      </c>
      <c r="D9722" s="29">
        <v>46613</v>
      </c>
      <c r="E9722">
        <v>0</v>
      </c>
      <c r="F9722">
        <v>0</v>
      </c>
      <c r="G9722">
        <v>0</v>
      </c>
      <c r="H9722">
        <v>0</v>
      </c>
      <c r="L9722">
        <v>137.64213000000001</v>
      </c>
      <c r="R9722">
        <v>997.40674200000001</v>
      </c>
      <c r="S9722" t="s">
        <v>90</v>
      </c>
      <c r="T9722" s="297">
        <v>46311.754166666666</v>
      </c>
    </row>
    <row r="9723" spans="1:20" x14ac:dyDescent="0.35">
      <c r="A9723" t="s">
        <v>126</v>
      </c>
      <c r="B9723" t="s">
        <v>127</v>
      </c>
      <c r="C9723" t="s">
        <v>89</v>
      </c>
      <c r="D9723" s="29">
        <v>46614</v>
      </c>
      <c r="E9723">
        <v>0</v>
      </c>
      <c r="F9723">
        <v>0</v>
      </c>
      <c r="G9723">
        <v>0</v>
      </c>
      <c r="H9723">
        <v>0</v>
      </c>
      <c r="L9723">
        <v>137.64213000000001</v>
      </c>
      <c r="R9723">
        <v>997.40674200000001</v>
      </c>
      <c r="S9723" t="s">
        <v>90</v>
      </c>
      <c r="T9723" s="297">
        <v>46311.754166666666</v>
      </c>
    </row>
    <row r="9724" spans="1:20" x14ac:dyDescent="0.35">
      <c r="A9724" t="s">
        <v>126</v>
      </c>
      <c r="B9724" t="s">
        <v>127</v>
      </c>
      <c r="C9724" t="s">
        <v>89</v>
      </c>
      <c r="D9724" s="29">
        <v>46615</v>
      </c>
      <c r="E9724">
        <v>0</v>
      </c>
      <c r="F9724">
        <v>0</v>
      </c>
      <c r="G9724">
        <v>0</v>
      </c>
      <c r="H9724">
        <v>0</v>
      </c>
      <c r="L9724">
        <v>137.64213000000001</v>
      </c>
      <c r="R9724">
        <v>997.40674200000001</v>
      </c>
      <c r="S9724" t="s">
        <v>90</v>
      </c>
      <c r="T9724" s="297">
        <v>46311.754166666666</v>
      </c>
    </row>
    <row r="9725" spans="1:20" x14ac:dyDescent="0.35">
      <c r="A9725" t="s">
        <v>126</v>
      </c>
      <c r="B9725" t="s">
        <v>127</v>
      </c>
      <c r="C9725" t="s">
        <v>89</v>
      </c>
      <c r="D9725" s="29">
        <v>46616</v>
      </c>
      <c r="E9725">
        <v>0</v>
      </c>
      <c r="F9725">
        <v>0</v>
      </c>
      <c r="G9725">
        <v>0</v>
      </c>
      <c r="H9725">
        <v>0</v>
      </c>
      <c r="L9725">
        <v>137.64213000000001</v>
      </c>
      <c r="R9725">
        <v>997.40674200000001</v>
      </c>
      <c r="S9725" t="s">
        <v>90</v>
      </c>
      <c r="T9725" s="297">
        <v>46311.754166666666</v>
      </c>
    </row>
    <row r="9726" spans="1:20" x14ac:dyDescent="0.35">
      <c r="A9726" t="s">
        <v>126</v>
      </c>
      <c r="B9726" t="s">
        <v>127</v>
      </c>
      <c r="C9726" t="s">
        <v>89</v>
      </c>
      <c r="D9726" s="29">
        <v>46617</v>
      </c>
      <c r="E9726">
        <v>0</v>
      </c>
      <c r="F9726">
        <v>0</v>
      </c>
      <c r="G9726">
        <v>0</v>
      </c>
      <c r="H9726">
        <v>0</v>
      </c>
      <c r="L9726">
        <v>137.64213000000001</v>
      </c>
      <c r="R9726">
        <v>997.40674200000001</v>
      </c>
      <c r="S9726" t="s">
        <v>90</v>
      </c>
      <c r="T9726" s="297">
        <v>46311.754166666666</v>
      </c>
    </row>
    <row r="9727" spans="1:20" x14ac:dyDescent="0.35">
      <c r="A9727" t="s">
        <v>126</v>
      </c>
      <c r="B9727" t="s">
        <v>127</v>
      </c>
      <c r="C9727" t="s">
        <v>89</v>
      </c>
      <c r="D9727" s="29">
        <v>46618</v>
      </c>
      <c r="E9727">
        <v>0</v>
      </c>
      <c r="F9727">
        <v>0</v>
      </c>
      <c r="G9727">
        <v>0</v>
      </c>
      <c r="H9727">
        <v>0</v>
      </c>
      <c r="L9727">
        <v>137.64213000000001</v>
      </c>
      <c r="R9727">
        <v>997.40674200000001</v>
      </c>
      <c r="S9727" t="s">
        <v>90</v>
      </c>
      <c r="T9727" s="297">
        <v>46311.754166666666</v>
      </c>
    </row>
    <row r="9728" spans="1:20" x14ac:dyDescent="0.35">
      <c r="A9728" t="s">
        <v>126</v>
      </c>
      <c r="B9728" t="s">
        <v>127</v>
      </c>
      <c r="C9728" t="s">
        <v>89</v>
      </c>
      <c r="D9728" s="29">
        <v>46619</v>
      </c>
      <c r="E9728">
        <v>0</v>
      </c>
      <c r="F9728">
        <v>0</v>
      </c>
      <c r="G9728">
        <v>0</v>
      </c>
      <c r="H9728">
        <v>0</v>
      </c>
      <c r="L9728">
        <v>137.64213000000001</v>
      </c>
      <c r="R9728">
        <v>997.40674200000001</v>
      </c>
      <c r="S9728" t="s">
        <v>90</v>
      </c>
      <c r="T9728" s="297">
        <v>46311.754166666666</v>
      </c>
    </row>
    <row r="9729" spans="1:20" x14ac:dyDescent="0.35">
      <c r="A9729" t="s">
        <v>126</v>
      </c>
      <c r="B9729" t="s">
        <v>127</v>
      </c>
      <c r="C9729" t="s">
        <v>89</v>
      </c>
      <c r="D9729" s="29">
        <v>46620</v>
      </c>
      <c r="E9729">
        <v>0</v>
      </c>
      <c r="F9729">
        <v>0</v>
      </c>
      <c r="G9729">
        <v>0</v>
      </c>
      <c r="H9729">
        <v>0</v>
      </c>
      <c r="L9729">
        <v>137.64213000000001</v>
      </c>
      <c r="R9729">
        <v>997.40674200000001</v>
      </c>
      <c r="S9729" t="s">
        <v>90</v>
      </c>
      <c r="T9729" s="297">
        <v>46311.754166666666</v>
      </c>
    </row>
    <row r="9730" spans="1:20" x14ac:dyDescent="0.35">
      <c r="A9730" t="s">
        <v>126</v>
      </c>
      <c r="B9730" t="s">
        <v>127</v>
      </c>
      <c r="C9730" t="s">
        <v>89</v>
      </c>
      <c r="D9730" s="29">
        <v>46621</v>
      </c>
      <c r="E9730">
        <v>0</v>
      </c>
      <c r="F9730">
        <v>0</v>
      </c>
      <c r="G9730">
        <v>0</v>
      </c>
      <c r="H9730">
        <v>0</v>
      </c>
      <c r="L9730">
        <v>137.64213000000001</v>
      </c>
      <c r="R9730">
        <v>997.40674200000001</v>
      </c>
      <c r="S9730" t="s">
        <v>90</v>
      </c>
      <c r="T9730" s="297">
        <v>46311.754166666666</v>
      </c>
    </row>
    <row r="9731" spans="1:20" x14ac:dyDescent="0.35">
      <c r="A9731" t="s">
        <v>126</v>
      </c>
      <c r="B9731" t="s">
        <v>127</v>
      </c>
      <c r="C9731" t="s">
        <v>89</v>
      </c>
      <c r="D9731" s="29">
        <v>46622</v>
      </c>
      <c r="E9731">
        <v>0</v>
      </c>
      <c r="F9731">
        <v>0</v>
      </c>
      <c r="G9731">
        <v>0</v>
      </c>
      <c r="H9731">
        <v>0</v>
      </c>
      <c r="L9731">
        <v>137.64213000000001</v>
      </c>
      <c r="R9731">
        <v>997.40674200000001</v>
      </c>
      <c r="S9731" t="s">
        <v>90</v>
      </c>
      <c r="T9731" s="297">
        <v>46311.754166666666</v>
      </c>
    </row>
    <row r="9732" spans="1:20" x14ac:dyDescent="0.35">
      <c r="A9732" t="s">
        <v>126</v>
      </c>
      <c r="B9732" t="s">
        <v>127</v>
      </c>
      <c r="C9732" t="s">
        <v>89</v>
      </c>
      <c r="D9732" s="29">
        <v>46623</v>
      </c>
      <c r="E9732">
        <v>0</v>
      </c>
      <c r="F9732">
        <v>0</v>
      </c>
      <c r="G9732">
        <v>0</v>
      </c>
      <c r="H9732">
        <v>0</v>
      </c>
      <c r="L9732">
        <v>137.64213000000001</v>
      </c>
      <c r="R9732">
        <v>997.40674200000001</v>
      </c>
      <c r="S9732" t="s">
        <v>90</v>
      </c>
      <c r="T9732" s="297">
        <v>46311.754166666666</v>
      </c>
    </row>
    <row r="9733" spans="1:20" x14ac:dyDescent="0.35">
      <c r="A9733" t="s">
        <v>126</v>
      </c>
      <c r="B9733" t="s">
        <v>127</v>
      </c>
      <c r="C9733" t="s">
        <v>89</v>
      </c>
      <c r="D9733" s="29">
        <v>46624</v>
      </c>
      <c r="E9733">
        <v>0</v>
      </c>
      <c r="F9733">
        <v>0</v>
      </c>
      <c r="G9733">
        <v>0</v>
      </c>
      <c r="H9733">
        <v>0</v>
      </c>
      <c r="L9733">
        <v>137.64213000000001</v>
      </c>
      <c r="R9733">
        <v>997.40674200000001</v>
      </c>
      <c r="S9733" t="s">
        <v>90</v>
      </c>
      <c r="T9733" s="297">
        <v>46311.754166666666</v>
      </c>
    </row>
    <row r="9734" spans="1:20" x14ac:dyDescent="0.35">
      <c r="A9734" t="s">
        <v>126</v>
      </c>
      <c r="B9734" t="s">
        <v>127</v>
      </c>
      <c r="C9734" t="s">
        <v>89</v>
      </c>
      <c r="D9734" s="29">
        <v>46625</v>
      </c>
      <c r="E9734">
        <v>0</v>
      </c>
      <c r="F9734">
        <v>0</v>
      </c>
      <c r="G9734">
        <v>0</v>
      </c>
      <c r="H9734">
        <v>0</v>
      </c>
      <c r="L9734">
        <v>137.64213000000001</v>
      </c>
      <c r="R9734">
        <v>997.40674200000001</v>
      </c>
      <c r="S9734" t="s">
        <v>90</v>
      </c>
      <c r="T9734" s="297">
        <v>46311.754166666666</v>
      </c>
    </row>
    <row r="9735" spans="1:20" x14ac:dyDescent="0.35">
      <c r="A9735" t="s">
        <v>126</v>
      </c>
      <c r="B9735" t="s">
        <v>127</v>
      </c>
      <c r="C9735" t="s">
        <v>89</v>
      </c>
      <c r="D9735" s="29">
        <v>46626</v>
      </c>
      <c r="E9735">
        <v>0</v>
      </c>
      <c r="F9735">
        <v>0</v>
      </c>
      <c r="G9735">
        <v>0</v>
      </c>
      <c r="H9735">
        <v>0</v>
      </c>
      <c r="L9735">
        <v>137.64213000000001</v>
      </c>
      <c r="R9735">
        <v>997.40674200000001</v>
      </c>
      <c r="S9735" t="s">
        <v>90</v>
      </c>
      <c r="T9735" s="297">
        <v>46311.754166666666</v>
      </c>
    </row>
    <row r="9736" spans="1:20" x14ac:dyDescent="0.35">
      <c r="A9736" t="s">
        <v>126</v>
      </c>
      <c r="B9736" t="s">
        <v>127</v>
      </c>
      <c r="C9736" t="s">
        <v>89</v>
      </c>
      <c r="D9736" s="29">
        <v>46627</v>
      </c>
      <c r="E9736">
        <v>0</v>
      </c>
      <c r="F9736">
        <v>0</v>
      </c>
      <c r="G9736">
        <v>0</v>
      </c>
      <c r="H9736">
        <v>0</v>
      </c>
      <c r="L9736">
        <v>137.64213000000001</v>
      </c>
      <c r="R9736">
        <v>997.40674200000001</v>
      </c>
      <c r="S9736" t="s">
        <v>90</v>
      </c>
      <c r="T9736" s="297">
        <v>46311.754166666666</v>
      </c>
    </row>
    <row r="9737" spans="1:20" x14ac:dyDescent="0.35">
      <c r="A9737" t="s">
        <v>126</v>
      </c>
      <c r="B9737" t="s">
        <v>127</v>
      </c>
      <c r="C9737" t="s">
        <v>89</v>
      </c>
      <c r="D9737" s="29">
        <v>46628</v>
      </c>
      <c r="E9737">
        <v>0</v>
      </c>
      <c r="F9737">
        <v>0</v>
      </c>
      <c r="G9737">
        <v>0</v>
      </c>
      <c r="H9737">
        <v>0</v>
      </c>
      <c r="L9737">
        <v>137.64213000000001</v>
      </c>
      <c r="R9737">
        <v>997.40674200000001</v>
      </c>
      <c r="S9737" t="s">
        <v>90</v>
      </c>
      <c r="T9737" s="297">
        <v>46311.754166666666</v>
      </c>
    </row>
    <row r="9738" spans="1:20" x14ac:dyDescent="0.35">
      <c r="A9738" t="s">
        <v>126</v>
      </c>
      <c r="B9738" t="s">
        <v>127</v>
      </c>
      <c r="C9738" t="s">
        <v>89</v>
      </c>
      <c r="D9738" s="29">
        <v>46629</v>
      </c>
      <c r="E9738">
        <v>0</v>
      </c>
      <c r="F9738">
        <v>0</v>
      </c>
      <c r="G9738">
        <v>0</v>
      </c>
      <c r="H9738">
        <v>0</v>
      </c>
      <c r="L9738">
        <v>137.64213000000001</v>
      </c>
      <c r="R9738">
        <v>997.40674200000001</v>
      </c>
      <c r="S9738" t="s">
        <v>90</v>
      </c>
      <c r="T9738" s="297">
        <v>46311.754166666666</v>
      </c>
    </row>
    <row r="9739" spans="1:20" x14ac:dyDescent="0.35">
      <c r="A9739" t="s">
        <v>126</v>
      </c>
      <c r="B9739" t="s">
        <v>127</v>
      </c>
      <c r="C9739" t="s">
        <v>89</v>
      </c>
      <c r="D9739" s="29">
        <v>46630</v>
      </c>
      <c r="E9739">
        <v>0</v>
      </c>
      <c r="F9739">
        <v>0</v>
      </c>
      <c r="G9739">
        <v>0</v>
      </c>
      <c r="H9739">
        <v>0</v>
      </c>
      <c r="L9739">
        <v>137.64213000000001</v>
      </c>
      <c r="R9739">
        <v>997.40674200000001</v>
      </c>
      <c r="S9739" t="s">
        <v>90</v>
      </c>
      <c r="T9739" s="297">
        <v>46311.754166666666</v>
      </c>
    </row>
    <row r="9740" spans="1:20" x14ac:dyDescent="0.35">
      <c r="A9740" t="s">
        <v>126</v>
      </c>
      <c r="B9740" t="s">
        <v>127</v>
      </c>
      <c r="C9740" t="s">
        <v>89</v>
      </c>
      <c r="D9740" s="29">
        <v>46631</v>
      </c>
      <c r="E9740">
        <v>0</v>
      </c>
      <c r="F9740">
        <v>0</v>
      </c>
      <c r="G9740">
        <v>0</v>
      </c>
      <c r="H9740">
        <v>0</v>
      </c>
      <c r="L9740">
        <v>137.64213000000001</v>
      </c>
      <c r="R9740">
        <v>997.40674200000001</v>
      </c>
      <c r="S9740" t="s">
        <v>90</v>
      </c>
      <c r="T9740" s="297">
        <v>46311.754166666666</v>
      </c>
    </row>
    <row r="9741" spans="1:20" x14ac:dyDescent="0.35">
      <c r="A9741" t="s">
        <v>126</v>
      </c>
      <c r="B9741" t="s">
        <v>127</v>
      </c>
      <c r="C9741" t="s">
        <v>89</v>
      </c>
      <c r="D9741" s="29">
        <v>46632</v>
      </c>
      <c r="E9741">
        <v>0</v>
      </c>
      <c r="F9741">
        <v>0</v>
      </c>
      <c r="G9741">
        <v>0</v>
      </c>
      <c r="H9741">
        <v>0</v>
      </c>
      <c r="L9741">
        <v>137.64213000000001</v>
      </c>
      <c r="R9741">
        <v>997.40674200000001</v>
      </c>
      <c r="S9741" t="s">
        <v>90</v>
      </c>
      <c r="T9741" s="297">
        <v>46311.754166666666</v>
      </c>
    </row>
    <row r="9742" spans="1:20" x14ac:dyDescent="0.35">
      <c r="A9742" t="s">
        <v>126</v>
      </c>
      <c r="B9742" t="s">
        <v>127</v>
      </c>
      <c r="C9742" t="s">
        <v>89</v>
      </c>
      <c r="D9742" s="29">
        <v>46633</v>
      </c>
      <c r="E9742">
        <v>0</v>
      </c>
      <c r="F9742">
        <v>0</v>
      </c>
      <c r="G9742">
        <v>0</v>
      </c>
      <c r="H9742">
        <v>0</v>
      </c>
      <c r="L9742">
        <v>137.64213000000001</v>
      </c>
      <c r="R9742">
        <v>997.40674200000001</v>
      </c>
      <c r="S9742" t="s">
        <v>90</v>
      </c>
      <c r="T9742" s="297">
        <v>46311.754166666666</v>
      </c>
    </row>
    <row r="9743" spans="1:20" x14ac:dyDescent="0.35">
      <c r="A9743" t="s">
        <v>126</v>
      </c>
      <c r="B9743" t="s">
        <v>127</v>
      </c>
      <c r="C9743" t="s">
        <v>89</v>
      </c>
      <c r="D9743" s="29">
        <v>46634</v>
      </c>
      <c r="E9743">
        <v>0</v>
      </c>
      <c r="F9743">
        <v>0</v>
      </c>
      <c r="G9743">
        <v>0</v>
      </c>
      <c r="H9743">
        <v>0</v>
      </c>
      <c r="L9743">
        <v>137.64213000000001</v>
      </c>
      <c r="R9743">
        <v>997.40674200000001</v>
      </c>
      <c r="S9743" t="s">
        <v>90</v>
      </c>
      <c r="T9743" s="297">
        <v>46311.754166666666</v>
      </c>
    </row>
    <row r="9744" spans="1:20" x14ac:dyDescent="0.35">
      <c r="A9744" t="s">
        <v>126</v>
      </c>
      <c r="B9744" t="s">
        <v>127</v>
      </c>
      <c r="C9744" t="s">
        <v>89</v>
      </c>
      <c r="D9744" s="29">
        <v>46635</v>
      </c>
      <c r="E9744">
        <v>0</v>
      </c>
      <c r="F9744">
        <v>0</v>
      </c>
      <c r="G9744">
        <v>0</v>
      </c>
      <c r="H9744">
        <v>0</v>
      </c>
      <c r="L9744">
        <v>137.64213000000001</v>
      </c>
      <c r="R9744">
        <v>997.40674200000001</v>
      </c>
      <c r="S9744" t="s">
        <v>90</v>
      </c>
      <c r="T9744" s="297">
        <v>46311.754166666666</v>
      </c>
    </row>
    <row r="9745" spans="1:20" x14ac:dyDescent="0.35">
      <c r="A9745" t="s">
        <v>126</v>
      </c>
      <c r="B9745" t="s">
        <v>127</v>
      </c>
      <c r="C9745" t="s">
        <v>89</v>
      </c>
      <c r="D9745" s="29">
        <v>46636</v>
      </c>
      <c r="E9745">
        <v>0</v>
      </c>
      <c r="F9745">
        <v>0</v>
      </c>
      <c r="G9745">
        <v>0</v>
      </c>
      <c r="H9745">
        <v>0</v>
      </c>
      <c r="L9745">
        <v>137.64213000000001</v>
      </c>
      <c r="R9745">
        <v>997.40674200000001</v>
      </c>
      <c r="S9745" t="s">
        <v>90</v>
      </c>
      <c r="T9745" s="297">
        <v>46311.754166666666</v>
      </c>
    </row>
    <row r="9746" spans="1:20" x14ac:dyDescent="0.35">
      <c r="A9746" t="s">
        <v>126</v>
      </c>
      <c r="B9746" t="s">
        <v>127</v>
      </c>
      <c r="C9746" t="s">
        <v>89</v>
      </c>
      <c r="D9746" s="29">
        <v>46637</v>
      </c>
      <c r="E9746">
        <v>0</v>
      </c>
      <c r="F9746">
        <v>0</v>
      </c>
      <c r="G9746">
        <v>0</v>
      </c>
      <c r="H9746">
        <v>0</v>
      </c>
      <c r="L9746">
        <v>137.64213000000001</v>
      </c>
      <c r="R9746">
        <v>997.40674200000001</v>
      </c>
      <c r="S9746" t="s">
        <v>90</v>
      </c>
      <c r="T9746" s="297">
        <v>46311.754166666666</v>
      </c>
    </row>
    <row r="9747" spans="1:20" x14ac:dyDescent="0.35">
      <c r="A9747" t="s">
        <v>126</v>
      </c>
      <c r="B9747" t="s">
        <v>127</v>
      </c>
      <c r="C9747" t="s">
        <v>89</v>
      </c>
      <c r="D9747" s="29">
        <v>46638</v>
      </c>
      <c r="E9747">
        <v>0</v>
      </c>
      <c r="F9747">
        <v>0</v>
      </c>
      <c r="G9747">
        <v>0</v>
      </c>
      <c r="H9747">
        <v>0</v>
      </c>
      <c r="L9747">
        <v>137.64213000000001</v>
      </c>
      <c r="R9747">
        <v>997.40674200000001</v>
      </c>
      <c r="S9747" t="s">
        <v>90</v>
      </c>
      <c r="T9747" s="297">
        <v>46311.754166666666</v>
      </c>
    </row>
    <row r="9748" spans="1:20" x14ac:dyDescent="0.35">
      <c r="A9748" t="s">
        <v>126</v>
      </c>
      <c r="B9748" t="s">
        <v>127</v>
      </c>
      <c r="C9748" t="s">
        <v>89</v>
      </c>
      <c r="D9748" s="29">
        <v>46639</v>
      </c>
      <c r="E9748">
        <v>0</v>
      </c>
      <c r="F9748">
        <v>0</v>
      </c>
      <c r="G9748">
        <v>0</v>
      </c>
      <c r="H9748">
        <v>0</v>
      </c>
      <c r="L9748">
        <v>137.64213000000001</v>
      </c>
      <c r="R9748">
        <v>997.40674200000001</v>
      </c>
      <c r="S9748" t="s">
        <v>90</v>
      </c>
      <c r="T9748" s="297">
        <v>46311.754166666666</v>
      </c>
    </row>
    <row r="9749" spans="1:20" x14ac:dyDescent="0.35">
      <c r="A9749" t="s">
        <v>126</v>
      </c>
      <c r="B9749" t="s">
        <v>127</v>
      </c>
      <c r="C9749" t="s">
        <v>89</v>
      </c>
      <c r="D9749" s="29">
        <v>46640</v>
      </c>
      <c r="E9749">
        <v>0</v>
      </c>
      <c r="F9749">
        <v>0</v>
      </c>
      <c r="G9749">
        <v>0</v>
      </c>
      <c r="H9749">
        <v>0</v>
      </c>
      <c r="L9749">
        <v>137.64213000000001</v>
      </c>
      <c r="R9749">
        <v>997.40674200000001</v>
      </c>
      <c r="S9749" t="s">
        <v>90</v>
      </c>
      <c r="T9749" s="297">
        <v>46311.754166666666</v>
      </c>
    </row>
    <row r="9750" spans="1:20" x14ac:dyDescent="0.35">
      <c r="A9750" t="s">
        <v>126</v>
      </c>
      <c r="B9750" t="s">
        <v>127</v>
      </c>
      <c r="C9750" t="s">
        <v>89</v>
      </c>
      <c r="D9750" s="29">
        <v>46641</v>
      </c>
      <c r="E9750">
        <v>0</v>
      </c>
      <c r="F9750">
        <v>0</v>
      </c>
      <c r="G9750">
        <v>0</v>
      </c>
      <c r="H9750">
        <v>0</v>
      </c>
      <c r="L9750">
        <v>137.64213000000001</v>
      </c>
      <c r="R9750">
        <v>997.40674200000001</v>
      </c>
      <c r="S9750" t="s">
        <v>90</v>
      </c>
      <c r="T9750" s="297">
        <v>46311.754166666666</v>
      </c>
    </row>
    <row r="9751" spans="1:20" x14ac:dyDescent="0.35">
      <c r="A9751" t="s">
        <v>126</v>
      </c>
      <c r="B9751" t="s">
        <v>127</v>
      </c>
      <c r="C9751" t="s">
        <v>89</v>
      </c>
      <c r="D9751" s="29">
        <v>46642</v>
      </c>
      <c r="E9751">
        <v>0</v>
      </c>
      <c r="F9751">
        <v>0</v>
      </c>
      <c r="G9751">
        <v>0</v>
      </c>
      <c r="H9751">
        <v>0</v>
      </c>
      <c r="L9751">
        <v>137.64213000000001</v>
      </c>
      <c r="R9751">
        <v>997.40674200000001</v>
      </c>
      <c r="S9751" t="s">
        <v>90</v>
      </c>
      <c r="T9751" s="297">
        <v>46311.754166666666</v>
      </c>
    </row>
    <row r="9752" spans="1:20" x14ac:dyDescent="0.35">
      <c r="A9752" t="s">
        <v>126</v>
      </c>
      <c r="B9752" t="s">
        <v>127</v>
      </c>
      <c r="C9752" t="s">
        <v>89</v>
      </c>
      <c r="D9752" s="29">
        <v>46643</v>
      </c>
      <c r="E9752">
        <v>0</v>
      </c>
      <c r="F9752">
        <v>0</v>
      </c>
      <c r="G9752">
        <v>0</v>
      </c>
      <c r="H9752">
        <v>0</v>
      </c>
      <c r="L9752">
        <v>137.64213000000001</v>
      </c>
      <c r="R9752">
        <v>997.40674200000001</v>
      </c>
      <c r="S9752" t="s">
        <v>90</v>
      </c>
      <c r="T9752" s="297">
        <v>46311.754166666666</v>
      </c>
    </row>
    <row r="9753" spans="1:20" x14ac:dyDescent="0.35">
      <c r="A9753" t="s">
        <v>126</v>
      </c>
      <c r="B9753" t="s">
        <v>127</v>
      </c>
      <c r="C9753" t="s">
        <v>89</v>
      </c>
      <c r="D9753" s="29">
        <v>46644</v>
      </c>
      <c r="E9753">
        <v>0</v>
      </c>
      <c r="F9753">
        <v>0</v>
      </c>
      <c r="G9753">
        <v>0</v>
      </c>
      <c r="H9753">
        <v>0</v>
      </c>
      <c r="L9753">
        <v>137.64213000000001</v>
      </c>
      <c r="R9753">
        <v>997.40674200000001</v>
      </c>
      <c r="S9753" t="s">
        <v>90</v>
      </c>
      <c r="T9753" s="297">
        <v>46311.754166666666</v>
      </c>
    </row>
    <row r="9754" spans="1:20" x14ac:dyDescent="0.35">
      <c r="A9754" t="s">
        <v>126</v>
      </c>
      <c r="B9754" t="s">
        <v>127</v>
      </c>
      <c r="C9754" t="s">
        <v>89</v>
      </c>
      <c r="D9754" s="29">
        <v>46645</v>
      </c>
      <c r="E9754">
        <v>0</v>
      </c>
      <c r="F9754">
        <v>0</v>
      </c>
      <c r="G9754">
        <v>0</v>
      </c>
      <c r="H9754">
        <v>0</v>
      </c>
      <c r="L9754">
        <v>137.64213000000001</v>
      </c>
      <c r="R9754">
        <v>997.40674200000001</v>
      </c>
      <c r="S9754" t="s">
        <v>90</v>
      </c>
      <c r="T9754" s="297">
        <v>46311.754166666666</v>
      </c>
    </row>
    <row r="9755" spans="1:20" x14ac:dyDescent="0.35">
      <c r="A9755" t="s">
        <v>126</v>
      </c>
      <c r="B9755" t="s">
        <v>127</v>
      </c>
      <c r="C9755" t="s">
        <v>89</v>
      </c>
      <c r="D9755" s="29">
        <v>46646</v>
      </c>
      <c r="E9755">
        <v>0</v>
      </c>
      <c r="F9755">
        <v>0</v>
      </c>
      <c r="G9755">
        <v>0</v>
      </c>
      <c r="H9755">
        <v>0</v>
      </c>
      <c r="L9755">
        <v>137.64213000000001</v>
      </c>
      <c r="R9755">
        <v>997.40674200000001</v>
      </c>
      <c r="S9755" t="s">
        <v>90</v>
      </c>
      <c r="T9755" s="297">
        <v>46311.754166666666</v>
      </c>
    </row>
    <row r="9756" spans="1:20" x14ac:dyDescent="0.35">
      <c r="A9756" t="s">
        <v>126</v>
      </c>
      <c r="B9756" t="s">
        <v>127</v>
      </c>
      <c r="C9756" t="s">
        <v>89</v>
      </c>
      <c r="D9756" s="29">
        <v>46647</v>
      </c>
      <c r="E9756">
        <v>0</v>
      </c>
      <c r="F9756">
        <v>0</v>
      </c>
      <c r="G9756">
        <v>0</v>
      </c>
      <c r="H9756">
        <v>0</v>
      </c>
      <c r="L9756">
        <v>137.64213000000001</v>
      </c>
      <c r="R9756">
        <v>997.40674200000001</v>
      </c>
      <c r="S9756" t="s">
        <v>90</v>
      </c>
      <c r="T9756" s="297">
        <v>46311.754166666666</v>
      </c>
    </row>
    <row r="9757" spans="1:20" x14ac:dyDescent="0.35">
      <c r="A9757" t="s">
        <v>126</v>
      </c>
      <c r="B9757" t="s">
        <v>127</v>
      </c>
      <c r="C9757" t="s">
        <v>89</v>
      </c>
      <c r="D9757" s="29">
        <v>46648</v>
      </c>
      <c r="E9757">
        <v>0</v>
      </c>
      <c r="F9757">
        <v>0</v>
      </c>
      <c r="G9757">
        <v>0</v>
      </c>
      <c r="H9757">
        <v>0</v>
      </c>
      <c r="L9757">
        <v>137.64213000000001</v>
      </c>
      <c r="R9757">
        <v>997.40674200000001</v>
      </c>
      <c r="S9757" t="s">
        <v>90</v>
      </c>
      <c r="T9757" s="297">
        <v>46311.754166666666</v>
      </c>
    </row>
    <row r="9758" spans="1:20" x14ac:dyDescent="0.35">
      <c r="A9758" t="s">
        <v>126</v>
      </c>
      <c r="B9758" t="s">
        <v>127</v>
      </c>
      <c r="C9758" t="s">
        <v>89</v>
      </c>
      <c r="D9758" s="29">
        <v>46649</v>
      </c>
      <c r="E9758">
        <v>0</v>
      </c>
      <c r="F9758">
        <v>0</v>
      </c>
      <c r="G9758">
        <v>0</v>
      </c>
      <c r="H9758">
        <v>0</v>
      </c>
      <c r="L9758">
        <v>137.64213000000001</v>
      </c>
      <c r="R9758">
        <v>997.40674200000001</v>
      </c>
      <c r="S9758" t="s">
        <v>90</v>
      </c>
      <c r="T9758" s="297">
        <v>46311.754166666666</v>
      </c>
    </row>
    <row r="9759" spans="1:20" x14ac:dyDescent="0.35">
      <c r="A9759" t="s">
        <v>126</v>
      </c>
      <c r="B9759" t="s">
        <v>127</v>
      </c>
      <c r="C9759" t="s">
        <v>89</v>
      </c>
      <c r="D9759" s="29">
        <v>46650</v>
      </c>
      <c r="E9759">
        <v>0</v>
      </c>
      <c r="F9759">
        <v>0</v>
      </c>
      <c r="G9759">
        <v>0</v>
      </c>
      <c r="H9759">
        <v>0</v>
      </c>
      <c r="L9759">
        <v>137.64213000000001</v>
      </c>
      <c r="R9759">
        <v>997.40674200000001</v>
      </c>
      <c r="S9759" t="s">
        <v>90</v>
      </c>
      <c r="T9759" s="297">
        <v>46311.754166666666</v>
      </c>
    </row>
    <row r="9760" spans="1:20" x14ac:dyDescent="0.35">
      <c r="A9760" t="s">
        <v>126</v>
      </c>
      <c r="B9760" t="s">
        <v>127</v>
      </c>
      <c r="C9760" t="s">
        <v>89</v>
      </c>
      <c r="D9760" s="29">
        <v>46651</v>
      </c>
      <c r="E9760">
        <v>0</v>
      </c>
      <c r="F9760">
        <v>0</v>
      </c>
      <c r="G9760">
        <v>0</v>
      </c>
      <c r="H9760">
        <v>0</v>
      </c>
      <c r="L9760">
        <v>137.64213000000001</v>
      </c>
      <c r="R9760">
        <v>997.40674200000001</v>
      </c>
      <c r="S9760" t="s">
        <v>90</v>
      </c>
      <c r="T9760" s="297">
        <v>46311.754166666666</v>
      </c>
    </row>
    <row r="9761" spans="1:20" x14ac:dyDescent="0.35">
      <c r="A9761" t="s">
        <v>126</v>
      </c>
      <c r="B9761" t="s">
        <v>127</v>
      </c>
      <c r="C9761" t="s">
        <v>89</v>
      </c>
      <c r="D9761" s="29">
        <v>46652</v>
      </c>
      <c r="E9761">
        <v>0</v>
      </c>
      <c r="F9761">
        <v>0</v>
      </c>
      <c r="G9761">
        <v>0</v>
      </c>
      <c r="H9761">
        <v>0</v>
      </c>
      <c r="L9761">
        <v>137.64213000000001</v>
      </c>
      <c r="R9761">
        <v>997.40674200000001</v>
      </c>
      <c r="S9761" t="s">
        <v>90</v>
      </c>
      <c r="T9761" s="297">
        <v>46311.754166666666</v>
      </c>
    </row>
    <row r="9762" spans="1:20" x14ac:dyDescent="0.35">
      <c r="A9762" t="s">
        <v>126</v>
      </c>
      <c r="B9762" t="s">
        <v>127</v>
      </c>
      <c r="C9762" t="s">
        <v>89</v>
      </c>
      <c r="D9762" s="29">
        <v>46653</v>
      </c>
      <c r="E9762">
        <v>0</v>
      </c>
      <c r="F9762">
        <v>0</v>
      </c>
      <c r="G9762">
        <v>0</v>
      </c>
      <c r="H9762">
        <v>0</v>
      </c>
      <c r="L9762">
        <v>137.64213000000001</v>
      </c>
      <c r="R9762">
        <v>997.40674200000001</v>
      </c>
      <c r="S9762" t="s">
        <v>90</v>
      </c>
      <c r="T9762" s="297">
        <v>46311.754166666666</v>
      </c>
    </row>
    <row r="9763" spans="1:20" x14ac:dyDescent="0.35">
      <c r="A9763" t="s">
        <v>126</v>
      </c>
      <c r="B9763" t="s">
        <v>127</v>
      </c>
      <c r="C9763" t="s">
        <v>89</v>
      </c>
      <c r="D9763" s="29">
        <v>46654</v>
      </c>
      <c r="E9763">
        <v>0</v>
      </c>
      <c r="F9763">
        <v>0</v>
      </c>
      <c r="G9763">
        <v>0</v>
      </c>
      <c r="H9763">
        <v>0</v>
      </c>
      <c r="L9763">
        <v>137.64213000000001</v>
      </c>
      <c r="R9763">
        <v>997.40674200000001</v>
      </c>
      <c r="S9763" t="s">
        <v>90</v>
      </c>
      <c r="T9763" s="297">
        <v>46311.754166666666</v>
      </c>
    </row>
    <row r="9764" spans="1:20" x14ac:dyDescent="0.35">
      <c r="A9764" t="s">
        <v>126</v>
      </c>
      <c r="B9764" t="s">
        <v>127</v>
      </c>
      <c r="C9764" t="s">
        <v>89</v>
      </c>
      <c r="D9764" s="29">
        <v>46655</v>
      </c>
      <c r="E9764">
        <v>0</v>
      </c>
      <c r="F9764">
        <v>0</v>
      </c>
      <c r="G9764">
        <v>0</v>
      </c>
      <c r="H9764">
        <v>0</v>
      </c>
      <c r="L9764">
        <v>137.64213000000001</v>
      </c>
      <c r="R9764">
        <v>997.40674200000001</v>
      </c>
      <c r="S9764" t="s">
        <v>90</v>
      </c>
      <c r="T9764" s="297">
        <v>46311.754166666666</v>
      </c>
    </row>
    <row r="9765" spans="1:20" x14ac:dyDescent="0.35">
      <c r="A9765" t="s">
        <v>126</v>
      </c>
      <c r="B9765" t="s">
        <v>127</v>
      </c>
      <c r="C9765" t="s">
        <v>89</v>
      </c>
      <c r="D9765" s="29">
        <v>46656</v>
      </c>
      <c r="E9765">
        <v>0</v>
      </c>
      <c r="F9765">
        <v>0</v>
      </c>
      <c r="G9765">
        <v>0</v>
      </c>
      <c r="H9765">
        <v>0</v>
      </c>
      <c r="L9765">
        <v>137.64213000000001</v>
      </c>
      <c r="R9765">
        <v>997.40674200000001</v>
      </c>
      <c r="S9765" t="s">
        <v>90</v>
      </c>
      <c r="T9765" s="297">
        <v>46311.754166666666</v>
      </c>
    </row>
    <row r="9766" spans="1:20" x14ac:dyDescent="0.35">
      <c r="A9766" t="s">
        <v>126</v>
      </c>
      <c r="B9766" t="s">
        <v>127</v>
      </c>
      <c r="C9766" t="s">
        <v>89</v>
      </c>
      <c r="D9766" s="29">
        <v>46657</v>
      </c>
      <c r="E9766">
        <v>0</v>
      </c>
      <c r="F9766">
        <v>0</v>
      </c>
      <c r="G9766">
        <v>0</v>
      </c>
      <c r="H9766">
        <v>0</v>
      </c>
      <c r="L9766">
        <v>137.64213000000001</v>
      </c>
      <c r="R9766">
        <v>997.40674200000001</v>
      </c>
      <c r="S9766" t="s">
        <v>90</v>
      </c>
      <c r="T9766" s="297">
        <v>46311.754166666666</v>
      </c>
    </row>
    <row r="9767" spans="1:20" x14ac:dyDescent="0.35">
      <c r="A9767" t="s">
        <v>126</v>
      </c>
      <c r="B9767" t="s">
        <v>127</v>
      </c>
      <c r="C9767" t="s">
        <v>89</v>
      </c>
      <c r="D9767" s="29">
        <v>46658</v>
      </c>
      <c r="E9767">
        <v>0</v>
      </c>
      <c r="F9767">
        <v>0</v>
      </c>
      <c r="G9767">
        <v>0</v>
      </c>
      <c r="H9767">
        <v>0</v>
      </c>
      <c r="L9767">
        <v>137.64213000000001</v>
      </c>
      <c r="R9767">
        <v>997.40674200000001</v>
      </c>
      <c r="S9767" t="s">
        <v>90</v>
      </c>
      <c r="T9767" s="297">
        <v>46311.754166666666</v>
      </c>
    </row>
    <row r="9768" spans="1:20" x14ac:dyDescent="0.35">
      <c r="A9768" t="s">
        <v>126</v>
      </c>
      <c r="B9768" t="s">
        <v>127</v>
      </c>
      <c r="C9768" t="s">
        <v>89</v>
      </c>
      <c r="D9768" s="29">
        <v>46659</v>
      </c>
      <c r="E9768">
        <v>0</v>
      </c>
      <c r="F9768">
        <v>0</v>
      </c>
      <c r="G9768">
        <v>0</v>
      </c>
      <c r="H9768">
        <v>0</v>
      </c>
      <c r="L9768">
        <v>137.64213000000001</v>
      </c>
      <c r="R9768">
        <v>997.40674200000001</v>
      </c>
      <c r="S9768" t="s">
        <v>90</v>
      </c>
      <c r="T9768" s="297">
        <v>46311.754166666666</v>
      </c>
    </row>
    <row r="9769" spans="1:20" x14ac:dyDescent="0.35">
      <c r="A9769" t="s">
        <v>126</v>
      </c>
      <c r="B9769" t="s">
        <v>127</v>
      </c>
      <c r="C9769" t="s">
        <v>89</v>
      </c>
      <c r="D9769" s="29">
        <v>46660</v>
      </c>
      <c r="E9769">
        <v>0</v>
      </c>
      <c r="F9769">
        <v>0</v>
      </c>
      <c r="G9769">
        <v>0</v>
      </c>
      <c r="H9769">
        <v>0</v>
      </c>
      <c r="L9769">
        <v>137.64213000000001</v>
      </c>
      <c r="R9769">
        <v>997.40674200000001</v>
      </c>
      <c r="S9769" t="s">
        <v>90</v>
      </c>
      <c r="T9769" s="297">
        <v>46311.754166666666</v>
      </c>
    </row>
    <row r="9770" spans="1:20" x14ac:dyDescent="0.35">
      <c r="A9770" t="s">
        <v>126</v>
      </c>
      <c r="B9770" t="s">
        <v>127</v>
      </c>
      <c r="C9770" t="s">
        <v>89</v>
      </c>
      <c r="D9770" s="29">
        <v>46661</v>
      </c>
      <c r="E9770">
        <v>0</v>
      </c>
      <c r="F9770">
        <v>0</v>
      </c>
      <c r="G9770">
        <v>0</v>
      </c>
      <c r="H9770">
        <v>0</v>
      </c>
      <c r="L9770">
        <v>137.64213000000001</v>
      </c>
      <c r="R9770">
        <v>997.40674200000001</v>
      </c>
      <c r="S9770" t="s">
        <v>90</v>
      </c>
      <c r="T9770" s="297">
        <v>46311.754166666666</v>
      </c>
    </row>
    <row r="9771" spans="1:20" x14ac:dyDescent="0.35">
      <c r="A9771" t="s">
        <v>126</v>
      </c>
      <c r="B9771" t="s">
        <v>127</v>
      </c>
      <c r="C9771" t="s">
        <v>89</v>
      </c>
      <c r="D9771" s="29">
        <v>46662</v>
      </c>
      <c r="E9771">
        <v>0</v>
      </c>
      <c r="F9771">
        <v>0</v>
      </c>
      <c r="G9771">
        <v>0</v>
      </c>
      <c r="H9771">
        <v>0</v>
      </c>
      <c r="L9771">
        <v>137.64213000000001</v>
      </c>
      <c r="R9771">
        <v>997.40674200000001</v>
      </c>
      <c r="S9771" t="s">
        <v>90</v>
      </c>
      <c r="T9771" s="297">
        <v>46311.754166666666</v>
      </c>
    </row>
    <row r="9772" spans="1:20" x14ac:dyDescent="0.35">
      <c r="A9772" t="s">
        <v>126</v>
      </c>
      <c r="B9772" t="s">
        <v>127</v>
      </c>
      <c r="C9772" t="s">
        <v>89</v>
      </c>
      <c r="D9772" s="29">
        <v>46663</v>
      </c>
      <c r="E9772">
        <v>0</v>
      </c>
      <c r="F9772">
        <v>0</v>
      </c>
      <c r="G9772">
        <v>0</v>
      </c>
      <c r="H9772">
        <v>0</v>
      </c>
      <c r="L9772">
        <v>137.64213000000001</v>
      </c>
      <c r="R9772">
        <v>997.40674200000001</v>
      </c>
      <c r="S9772" t="s">
        <v>90</v>
      </c>
      <c r="T9772" s="297">
        <v>46311.754166666666</v>
      </c>
    </row>
    <row r="9773" spans="1:20" x14ac:dyDescent="0.35">
      <c r="A9773" t="s">
        <v>126</v>
      </c>
      <c r="B9773" t="s">
        <v>127</v>
      </c>
      <c r="C9773" t="s">
        <v>89</v>
      </c>
      <c r="D9773" s="29">
        <v>46664</v>
      </c>
      <c r="E9773">
        <v>0</v>
      </c>
      <c r="F9773">
        <v>0</v>
      </c>
      <c r="G9773">
        <v>0</v>
      </c>
      <c r="H9773">
        <v>0</v>
      </c>
      <c r="L9773">
        <v>137.64213000000001</v>
      </c>
      <c r="R9773">
        <v>997.40674200000001</v>
      </c>
      <c r="S9773" t="s">
        <v>90</v>
      </c>
      <c r="T9773" s="297">
        <v>46311.754166666666</v>
      </c>
    </row>
    <row r="9774" spans="1:20" x14ac:dyDescent="0.35">
      <c r="A9774" t="s">
        <v>126</v>
      </c>
      <c r="B9774" t="s">
        <v>127</v>
      </c>
      <c r="C9774" t="s">
        <v>89</v>
      </c>
      <c r="D9774" s="29">
        <v>46665</v>
      </c>
      <c r="E9774">
        <v>0</v>
      </c>
      <c r="F9774">
        <v>0</v>
      </c>
      <c r="G9774">
        <v>0</v>
      </c>
      <c r="H9774">
        <v>0</v>
      </c>
      <c r="L9774">
        <v>137.64213000000001</v>
      </c>
      <c r="R9774">
        <v>997.40674200000001</v>
      </c>
      <c r="S9774" t="s">
        <v>90</v>
      </c>
      <c r="T9774" s="297">
        <v>46311.754166666666</v>
      </c>
    </row>
    <row r="9775" spans="1:20" x14ac:dyDescent="0.35">
      <c r="A9775" t="s">
        <v>126</v>
      </c>
      <c r="B9775" t="s">
        <v>127</v>
      </c>
      <c r="C9775" t="s">
        <v>89</v>
      </c>
      <c r="D9775" s="29">
        <v>46666</v>
      </c>
      <c r="E9775">
        <v>0</v>
      </c>
      <c r="F9775">
        <v>0</v>
      </c>
      <c r="G9775">
        <v>0</v>
      </c>
      <c r="H9775">
        <v>0</v>
      </c>
      <c r="L9775">
        <v>137.64213000000001</v>
      </c>
      <c r="R9775">
        <v>997.40674200000001</v>
      </c>
      <c r="S9775" t="s">
        <v>90</v>
      </c>
      <c r="T9775" s="297">
        <v>46311.754166666666</v>
      </c>
    </row>
    <row r="9776" spans="1:20" x14ac:dyDescent="0.35">
      <c r="A9776" t="s">
        <v>126</v>
      </c>
      <c r="B9776" t="s">
        <v>127</v>
      </c>
      <c r="C9776" t="s">
        <v>89</v>
      </c>
      <c r="D9776" s="29">
        <v>46667</v>
      </c>
      <c r="E9776">
        <v>0</v>
      </c>
      <c r="F9776">
        <v>0</v>
      </c>
      <c r="G9776">
        <v>0</v>
      </c>
      <c r="H9776">
        <v>0</v>
      </c>
      <c r="L9776">
        <v>137.64213000000001</v>
      </c>
      <c r="R9776">
        <v>997.40674200000001</v>
      </c>
      <c r="S9776" t="s">
        <v>90</v>
      </c>
      <c r="T9776" s="297">
        <v>46311.754166666666</v>
      </c>
    </row>
    <row r="9777" spans="1:20" x14ac:dyDescent="0.35">
      <c r="A9777" t="s">
        <v>126</v>
      </c>
      <c r="B9777" t="s">
        <v>127</v>
      </c>
      <c r="C9777" t="s">
        <v>89</v>
      </c>
      <c r="D9777" s="29">
        <v>46668</v>
      </c>
      <c r="E9777">
        <v>0</v>
      </c>
      <c r="F9777">
        <v>0</v>
      </c>
      <c r="G9777">
        <v>0</v>
      </c>
      <c r="H9777">
        <v>0</v>
      </c>
      <c r="L9777">
        <v>137.64213000000001</v>
      </c>
      <c r="R9777">
        <v>997.40674200000001</v>
      </c>
      <c r="S9777" t="s">
        <v>90</v>
      </c>
      <c r="T9777" s="297">
        <v>46311.754166666666</v>
      </c>
    </row>
    <row r="9778" spans="1:20" x14ac:dyDescent="0.35">
      <c r="A9778" t="s">
        <v>126</v>
      </c>
      <c r="B9778" t="s">
        <v>127</v>
      </c>
      <c r="C9778" t="s">
        <v>89</v>
      </c>
      <c r="D9778" s="29">
        <v>46669</v>
      </c>
      <c r="E9778">
        <v>0</v>
      </c>
      <c r="F9778">
        <v>0</v>
      </c>
      <c r="G9778">
        <v>0</v>
      </c>
      <c r="H9778">
        <v>0</v>
      </c>
      <c r="L9778">
        <v>137.64213000000001</v>
      </c>
      <c r="R9778">
        <v>997.40674200000001</v>
      </c>
      <c r="S9778" t="s">
        <v>90</v>
      </c>
      <c r="T9778" s="297">
        <v>46311.754166666666</v>
      </c>
    </row>
    <row r="9779" spans="1:20" x14ac:dyDescent="0.35">
      <c r="A9779" t="s">
        <v>126</v>
      </c>
      <c r="B9779" t="s">
        <v>127</v>
      </c>
      <c r="C9779" t="s">
        <v>89</v>
      </c>
      <c r="D9779" s="29">
        <v>46670</v>
      </c>
      <c r="E9779">
        <v>0</v>
      </c>
      <c r="F9779">
        <v>0</v>
      </c>
      <c r="G9779">
        <v>0</v>
      </c>
      <c r="H9779">
        <v>0</v>
      </c>
      <c r="L9779">
        <v>137.64213000000001</v>
      </c>
      <c r="R9779">
        <v>997.40674200000001</v>
      </c>
      <c r="S9779" t="s">
        <v>90</v>
      </c>
      <c r="T9779" s="297">
        <v>46311.754166666666</v>
      </c>
    </row>
    <row r="9780" spans="1:20" x14ac:dyDescent="0.35">
      <c r="A9780" t="s">
        <v>126</v>
      </c>
      <c r="B9780" t="s">
        <v>127</v>
      </c>
      <c r="C9780" t="s">
        <v>89</v>
      </c>
      <c r="D9780" s="29">
        <v>46671</v>
      </c>
      <c r="E9780">
        <v>0</v>
      </c>
      <c r="F9780">
        <v>0</v>
      </c>
      <c r="G9780">
        <v>0</v>
      </c>
      <c r="H9780">
        <v>0</v>
      </c>
      <c r="L9780">
        <v>137.64213000000001</v>
      </c>
      <c r="R9780">
        <v>997.40674200000001</v>
      </c>
      <c r="S9780" t="s">
        <v>90</v>
      </c>
      <c r="T9780" s="297">
        <v>46311.754166666666</v>
      </c>
    </row>
    <row r="9781" spans="1:20" x14ac:dyDescent="0.35">
      <c r="A9781" t="s">
        <v>126</v>
      </c>
      <c r="B9781" t="s">
        <v>127</v>
      </c>
      <c r="C9781" t="s">
        <v>89</v>
      </c>
      <c r="D9781" s="29">
        <v>46672</v>
      </c>
      <c r="E9781">
        <v>0</v>
      </c>
      <c r="F9781">
        <v>0</v>
      </c>
      <c r="G9781">
        <v>0</v>
      </c>
      <c r="H9781">
        <v>0</v>
      </c>
      <c r="L9781">
        <v>137.64213000000001</v>
      </c>
      <c r="R9781">
        <v>997.40674200000001</v>
      </c>
      <c r="S9781" t="s">
        <v>90</v>
      </c>
      <c r="T9781" s="297">
        <v>46311.754166666666</v>
      </c>
    </row>
    <row r="9782" spans="1:20" x14ac:dyDescent="0.35">
      <c r="A9782" t="s">
        <v>126</v>
      </c>
      <c r="B9782" t="s">
        <v>127</v>
      </c>
      <c r="C9782" t="s">
        <v>89</v>
      </c>
      <c r="D9782" s="29">
        <v>46673</v>
      </c>
      <c r="E9782">
        <v>0</v>
      </c>
      <c r="F9782">
        <v>0</v>
      </c>
      <c r="G9782">
        <v>0</v>
      </c>
      <c r="H9782">
        <v>0</v>
      </c>
      <c r="L9782">
        <v>137.64213000000001</v>
      </c>
      <c r="R9782">
        <v>997.40674200000001</v>
      </c>
      <c r="S9782" t="s">
        <v>90</v>
      </c>
      <c r="T9782" s="297">
        <v>46311.754166666666</v>
      </c>
    </row>
    <row r="9783" spans="1:20" x14ac:dyDescent="0.35">
      <c r="A9783" t="s">
        <v>126</v>
      </c>
      <c r="B9783" t="s">
        <v>127</v>
      </c>
      <c r="C9783" t="s">
        <v>89</v>
      </c>
      <c r="D9783" s="29">
        <v>46674</v>
      </c>
      <c r="E9783">
        <v>0</v>
      </c>
      <c r="F9783">
        <v>0</v>
      </c>
      <c r="G9783">
        <v>0</v>
      </c>
      <c r="H9783">
        <v>0</v>
      </c>
      <c r="L9783">
        <v>137.64213000000001</v>
      </c>
      <c r="R9783">
        <v>997.40674200000001</v>
      </c>
      <c r="S9783" t="s">
        <v>90</v>
      </c>
      <c r="T9783" s="297">
        <v>46311.754166666666</v>
      </c>
    </row>
    <row r="9784" spans="1:20" x14ac:dyDescent="0.35">
      <c r="A9784" t="s">
        <v>126</v>
      </c>
      <c r="B9784" t="s">
        <v>127</v>
      </c>
      <c r="C9784" t="s">
        <v>89</v>
      </c>
      <c r="D9784" s="29">
        <v>46675</v>
      </c>
      <c r="E9784">
        <v>0</v>
      </c>
      <c r="F9784">
        <v>0</v>
      </c>
      <c r="G9784">
        <v>0</v>
      </c>
      <c r="H9784">
        <v>0</v>
      </c>
      <c r="L9784">
        <v>137.64213000000001</v>
      </c>
      <c r="R9784">
        <v>997.40674200000001</v>
      </c>
      <c r="S9784" t="s">
        <v>90</v>
      </c>
      <c r="T9784" s="297">
        <v>46311.754166666666</v>
      </c>
    </row>
    <row r="9785" spans="1:20" x14ac:dyDescent="0.35">
      <c r="A9785" t="s">
        <v>126</v>
      </c>
      <c r="B9785" t="s">
        <v>127</v>
      </c>
      <c r="C9785" t="s">
        <v>89</v>
      </c>
      <c r="D9785" s="29">
        <v>46676</v>
      </c>
      <c r="E9785">
        <v>0</v>
      </c>
      <c r="F9785">
        <v>0</v>
      </c>
      <c r="G9785">
        <v>0</v>
      </c>
      <c r="H9785">
        <v>0</v>
      </c>
      <c r="L9785">
        <v>137.64213000000001</v>
      </c>
      <c r="R9785">
        <v>997.40674200000001</v>
      </c>
      <c r="S9785" t="s">
        <v>90</v>
      </c>
      <c r="T9785" s="297">
        <v>46311.754166666666</v>
      </c>
    </row>
    <row r="9786" spans="1:20" x14ac:dyDescent="0.35">
      <c r="A9786" t="s">
        <v>126</v>
      </c>
      <c r="B9786" t="s">
        <v>127</v>
      </c>
      <c r="C9786" t="s">
        <v>89</v>
      </c>
      <c r="D9786" s="29">
        <v>46677</v>
      </c>
      <c r="E9786">
        <v>0</v>
      </c>
      <c r="F9786">
        <v>0</v>
      </c>
      <c r="G9786">
        <v>0</v>
      </c>
      <c r="H9786">
        <v>0</v>
      </c>
      <c r="L9786">
        <v>137.64213000000001</v>
      </c>
      <c r="R9786">
        <v>997.40674200000001</v>
      </c>
      <c r="S9786" t="s">
        <v>90</v>
      </c>
      <c r="T9786" s="297">
        <v>46311.754166666666</v>
      </c>
    </row>
    <row r="9787" spans="1:20" x14ac:dyDescent="0.35">
      <c r="A9787" t="s">
        <v>126</v>
      </c>
      <c r="B9787" t="s">
        <v>127</v>
      </c>
      <c r="C9787" t="s">
        <v>89</v>
      </c>
      <c r="D9787" s="29">
        <v>46678</v>
      </c>
      <c r="E9787">
        <v>0</v>
      </c>
      <c r="F9787">
        <v>0</v>
      </c>
      <c r="G9787">
        <v>0</v>
      </c>
      <c r="H9787">
        <v>0</v>
      </c>
      <c r="L9787">
        <v>137.64213000000001</v>
      </c>
      <c r="R9787">
        <v>997.40674200000001</v>
      </c>
      <c r="S9787" t="s">
        <v>90</v>
      </c>
      <c r="T9787" s="297">
        <v>46311.754166666666</v>
      </c>
    </row>
    <row r="9788" spans="1:20" x14ac:dyDescent="0.35">
      <c r="A9788" t="s">
        <v>126</v>
      </c>
      <c r="B9788" t="s">
        <v>127</v>
      </c>
      <c r="C9788" t="s">
        <v>89</v>
      </c>
      <c r="D9788" s="29">
        <v>46679</v>
      </c>
      <c r="E9788">
        <v>0</v>
      </c>
      <c r="F9788">
        <v>0</v>
      </c>
      <c r="G9788">
        <v>0</v>
      </c>
      <c r="H9788">
        <v>0</v>
      </c>
      <c r="L9788">
        <v>137.64213000000001</v>
      </c>
      <c r="R9788">
        <v>997.40674200000001</v>
      </c>
      <c r="S9788" t="s">
        <v>90</v>
      </c>
      <c r="T9788" s="297">
        <v>46311.754166666666</v>
      </c>
    </row>
    <row r="9789" spans="1:20" x14ac:dyDescent="0.35">
      <c r="A9789" t="s">
        <v>126</v>
      </c>
      <c r="B9789" t="s">
        <v>127</v>
      </c>
      <c r="C9789" t="s">
        <v>89</v>
      </c>
      <c r="D9789" s="29">
        <v>46680</v>
      </c>
      <c r="E9789">
        <v>0</v>
      </c>
      <c r="F9789">
        <v>0</v>
      </c>
      <c r="G9789">
        <v>0</v>
      </c>
      <c r="H9789">
        <v>0</v>
      </c>
      <c r="L9789">
        <v>137.64213000000001</v>
      </c>
      <c r="R9789">
        <v>997.40674200000001</v>
      </c>
      <c r="S9789" t="s">
        <v>90</v>
      </c>
      <c r="T9789" s="297">
        <v>46311.754166666666</v>
      </c>
    </row>
    <row r="9790" spans="1:20" x14ac:dyDescent="0.35">
      <c r="A9790" t="s">
        <v>126</v>
      </c>
      <c r="B9790" t="s">
        <v>127</v>
      </c>
      <c r="C9790" t="s">
        <v>89</v>
      </c>
      <c r="D9790" s="29">
        <v>46681</v>
      </c>
      <c r="E9790">
        <v>0</v>
      </c>
      <c r="F9790">
        <v>0</v>
      </c>
      <c r="G9790">
        <v>0</v>
      </c>
      <c r="H9790">
        <v>0</v>
      </c>
      <c r="L9790">
        <v>137.64213000000001</v>
      </c>
      <c r="R9790">
        <v>997.40674200000001</v>
      </c>
      <c r="S9790" t="s">
        <v>90</v>
      </c>
      <c r="T9790" s="297">
        <v>46311.754166666666</v>
      </c>
    </row>
    <row r="9791" spans="1:20" x14ac:dyDescent="0.35">
      <c r="A9791" t="s">
        <v>126</v>
      </c>
      <c r="B9791" t="s">
        <v>127</v>
      </c>
      <c r="C9791" t="s">
        <v>89</v>
      </c>
      <c r="D9791" s="29">
        <v>46682</v>
      </c>
      <c r="E9791">
        <v>0</v>
      </c>
      <c r="F9791">
        <v>0</v>
      </c>
      <c r="G9791">
        <v>0</v>
      </c>
      <c r="H9791">
        <v>0</v>
      </c>
      <c r="L9791">
        <v>137.64213000000001</v>
      </c>
      <c r="R9791">
        <v>997.40674200000001</v>
      </c>
      <c r="S9791" t="s">
        <v>90</v>
      </c>
      <c r="T9791" s="297">
        <v>46311.754166666666</v>
      </c>
    </row>
    <row r="9792" spans="1:20" x14ac:dyDescent="0.35">
      <c r="A9792" t="s">
        <v>126</v>
      </c>
      <c r="B9792" t="s">
        <v>127</v>
      </c>
      <c r="C9792" t="s">
        <v>89</v>
      </c>
      <c r="D9792" s="29">
        <v>46683</v>
      </c>
      <c r="E9792">
        <v>0</v>
      </c>
      <c r="F9792">
        <v>0</v>
      </c>
      <c r="G9792">
        <v>0</v>
      </c>
      <c r="H9792">
        <v>0</v>
      </c>
      <c r="L9792">
        <v>137.64213000000001</v>
      </c>
      <c r="R9792">
        <v>997.40674200000001</v>
      </c>
      <c r="S9792" t="s">
        <v>90</v>
      </c>
      <c r="T9792" s="297">
        <v>46311.754166666666</v>
      </c>
    </row>
    <row r="9793" spans="1:20" x14ac:dyDescent="0.35">
      <c r="A9793" t="s">
        <v>126</v>
      </c>
      <c r="B9793" t="s">
        <v>127</v>
      </c>
      <c r="C9793" t="s">
        <v>89</v>
      </c>
      <c r="D9793" s="29">
        <v>46684</v>
      </c>
      <c r="E9793">
        <v>0</v>
      </c>
      <c r="F9793">
        <v>0</v>
      </c>
      <c r="G9793">
        <v>0</v>
      </c>
      <c r="H9793">
        <v>0</v>
      </c>
      <c r="L9793">
        <v>137.64213000000001</v>
      </c>
      <c r="R9793">
        <v>997.40674200000001</v>
      </c>
      <c r="S9793" t="s">
        <v>90</v>
      </c>
      <c r="T9793" s="297">
        <v>46311.754166666666</v>
      </c>
    </row>
    <row r="9794" spans="1:20" x14ac:dyDescent="0.35">
      <c r="A9794" t="s">
        <v>126</v>
      </c>
      <c r="B9794" t="s">
        <v>127</v>
      </c>
      <c r="C9794" t="s">
        <v>89</v>
      </c>
      <c r="D9794" s="29">
        <v>46685</v>
      </c>
      <c r="E9794">
        <v>0</v>
      </c>
      <c r="F9794">
        <v>0</v>
      </c>
      <c r="G9794">
        <v>0</v>
      </c>
      <c r="H9794">
        <v>0</v>
      </c>
      <c r="L9794">
        <v>137.64213000000001</v>
      </c>
      <c r="R9794">
        <v>997.40674200000001</v>
      </c>
      <c r="S9794" t="s">
        <v>90</v>
      </c>
      <c r="T9794" s="297">
        <v>46311.754166666666</v>
      </c>
    </row>
    <row r="9795" spans="1:20" x14ac:dyDescent="0.35">
      <c r="A9795" t="s">
        <v>126</v>
      </c>
      <c r="B9795" t="s">
        <v>127</v>
      </c>
      <c r="C9795" t="s">
        <v>89</v>
      </c>
      <c r="D9795" s="29">
        <v>46686</v>
      </c>
      <c r="E9795">
        <v>0</v>
      </c>
      <c r="F9795">
        <v>0</v>
      </c>
      <c r="G9795">
        <v>0</v>
      </c>
      <c r="H9795">
        <v>0</v>
      </c>
      <c r="L9795">
        <v>137.64213000000001</v>
      </c>
      <c r="R9795">
        <v>997.40674200000001</v>
      </c>
      <c r="S9795" t="s">
        <v>90</v>
      </c>
      <c r="T9795" s="297">
        <v>46311.754166666666</v>
      </c>
    </row>
    <row r="9796" spans="1:20" x14ac:dyDescent="0.35">
      <c r="A9796" t="s">
        <v>126</v>
      </c>
      <c r="B9796" t="s">
        <v>127</v>
      </c>
      <c r="C9796" t="s">
        <v>89</v>
      </c>
      <c r="D9796" s="29">
        <v>46687</v>
      </c>
      <c r="E9796">
        <v>0</v>
      </c>
      <c r="F9796">
        <v>0</v>
      </c>
      <c r="G9796">
        <v>0</v>
      </c>
      <c r="H9796">
        <v>0</v>
      </c>
      <c r="L9796">
        <v>137.64213000000001</v>
      </c>
      <c r="R9796">
        <v>997.40674200000001</v>
      </c>
      <c r="S9796" t="s">
        <v>90</v>
      </c>
      <c r="T9796" s="297">
        <v>46311.754166666666</v>
      </c>
    </row>
    <row r="9797" spans="1:20" x14ac:dyDescent="0.35">
      <c r="A9797" t="s">
        <v>126</v>
      </c>
      <c r="B9797" t="s">
        <v>127</v>
      </c>
      <c r="C9797" t="s">
        <v>89</v>
      </c>
      <c r="D9797" s="29">
        <v>46688</v>
      </c>
      <c r="E9797">
        <v>0</v>
      </c>
      <c r="F9797">
        <v>0</v>
      </c>
      <c r="G9797">
        <v>0</v>
      </c>
      <c r="H9797">
        <v>0</v>
      </c>
      <c r="L9797">
        <v>137.64213000000001</v>
      </c>
      <c r="R9797">
        <v>997.40674200000001</v>
      </c>
      <c r="S9797" t="s">
        <v>90</v>
      </c>
      <c r="T9797" s="297">
        <v>46311.754166666666</v>
      </c>
    </row>
    <row r="9798" spans="1:20" x14ac:dyDescent="0.35">
      <c r="A9798" t="s">
        <v>126</v>
      </c>
      <c r="B9798" t="s">
        <v>127</v>
      </c>
      <c r="C9798" t="s">
        <v>89</v>
      </c>
      <c r="D9798" s="29">
        <v>46689</v>
      </c>
      <c r="E9798">
        <v>0</v>
      </c>
      <c r="F9798">
        <v>0</v>
      </c>
      <c r="G9798">
        <v>0</v>
      </c>
      <c r="H9798">
        <v>0</v>
      </c>
      <c r="L9798">
        <v>137.64213000000001</v>
      </c>
      <c r="R9798">
        <v>997.40674200000001</v>
      </c>
      <c r="S9798" t="s">
        <v>90</v>
      </c>
      <c r="T9798" s="297">
        <v>46311.754166666666</v>
      </c>
    </row>
    <row r="9799" spans="1:20" x14ac:dyDescent="0.35">
      <c r="A9799" t="s">
        <v>126</v>
      </c>
      <c r="B9799" t="s">
        <v>127</v>
      </c>
      <c r="C9799" t="s">
        <v>89</v>
      </c>
      <c r="D9799" s="29">
        <v>46690</v>
      </c>
      <c r="E9799">
        <v>0</v>
      </c>
      <c r="F9799">
        <v>0</v>
      </c>
      <c r="G9799">
        <v>0</v>
      </c>
      <c r="H9799">
        <v>0</v>
      </c>
      <c r="L9799">
        <v>137.64213000000001</v>
      </c>
      <c r="R9799">
        <v>997.40674200000001</v>
      </c>
      <c r="S9799" t="s">
        <v>90</v>
      </c>
      <c r="T9799" s="297">
        <v>46311.754166666666</v>
      </c>
    </row>
    <row r="9800" spans="1:20" x14ac:dyDescent="0.35">
      <c r="A9800" t="s">
        <v>126</v>
      </c>
      <c r="B9800" t="s">
        <v>127</v>
      </c>
      <c r="C9800" t="s">
        <v>89</v>
      </c>
      <c r="D9800" s="29">
        <v>46691</v>
      </c>
      <c r="E9800">
        <v>0</v>
      </c>
      <c r="F9800">
        <v>0</v>
      </c>
      <c r="G9800">
        <v>0</v>
      </c>
      <c r="H9800">
        <v>0</v>
      </c>
      <c r="L9800">
        <v>137.64213000000001</v>
      </c>
      <c r="R9800">
        <v>997.40674200000001</v>
      </c>
      <c r="S9800" t="s">
        <v>90</v>
      </c>
      <c r="T9800" s="297">
        <v>46311.754166666666</v>
      </c>
    </row>
    <row r="9801" spans="1:20" x14ac:dyDescent="0.35">
      <c r="A9801" t="s">
        <v>126</v>
      </c>
      <c r="B9801" t="s">
        <v>127</v>
      </c>
      <c r="C9801" t="s">
        <v>89</v>
      </c>
      <c r="D9801" s="29">
        <v>46692</v>
      </c>
      <c r="E9801">
        <v>0</v>
      </c>
      <c r="F9801">
        <v>0</v>
      </c>
      <c r="G9801">
        <v>0</v>
      </c>
      <c r="H9801">
        <v>0</v>
      </c>
      <c r="L9801">
        <v>137.64213000000001</v>
      </c>
      <c r="R9801">
        <v>997.40674200000001</v>
      </c>
      <c r="S9801" t="s">
        <v>90</v>
      </c>
      <c r="T9801" s="297">
        <v>46311.754166666666</v>
      </c>
    </row>
    <row r="9802" spans="1:20" x14ac:dyDescent="0.35">
      <c r="A9802" t="s">
        <v>126</v>
      </c>
      <c r="B9802" t="s">
        <v>127</v>
      </c>
      <c r="C9802" t="s">
        <v>89</v>
      </c>
      <c r="D9802" s="29">
        <v>46693</v>
      </c>
      <c r="E9802">
        <v>0</v>
      </c>
      <c r="F9802">
        <v>0</v>
      </c>
      <c r="G9802">
        <v>0</v>
      </c>
      <c r="H9802">
        <v>0</v>
      </c>
      <c r="L9802">
        <v>137.64213000000001</v>
      </c>
      <c r="R9802">
        <v>997.40674200000001</v>
      </c>
      <c r="S9802" t="s">
        <v>90</v>
      </c>
      <c r="T9802" s="297">
        <v>46311.754166666666</v>
      </c>
    </row>
    <row r="9803" spans="1:20" x14ac:dyDescent="0.35">
      <c r="A9803" t="s">
        <v>126</v>
      </c>
      <c r="B9803" t="s">
        <v>127</v>
      </c>
      <c r="C9803" t="s">
        <v>89</v>
      </c>
      <c r="D9803" s="29">
        <v>46694</v>
      </c>
      <c r="E9803">
        <v>0</v>
      </c>
      <c r="F9803">
        <v>0</v>
      </c>
      <c r="G9803">
        <v>0</v>
      </c>
      <c r="H9803">
        <v>0</v>
      </c>
      <c r="L9803">
        <v>137.64213000000001</v>
      </c>
      <c r="R9803">
        <v>997.40674200000001</v>
      </c>
      <c r="S9803" t="s">
        <v>90</v>
      </c>
      <c r="T9803" s="297">
        <v>46311.754166666666</v>
      </c>
    </row>
    <row r="9804" spans="1:20" x14ac:dyDescent="0.35">
      <c r="A9804" t="s">
        <v>126</v>
      </c>
      <c r="B9804" t="s">
        <v>127</v>
      </c>
      <c r="C9804" t="s">
        <v>89</v>
      </c>
      <c r="D9804" s="29">
        <v>46695</v>
      </c>
      <c r="E9804">
        <v>0</v>
      </c>
      <c r="F9804">
        <v>0</v>
      </c>
      <c r="G9804">
        <v>0</v>
      </c>
      <c r="H9804">
        <v>0</v>
      </c>
      <c r="L9804">
        <v>137.64213000000001</v>
      </c>
      <c r="R9804">
        <v>997.40674200000001</v>
      </c>
      <c r="S9804" t="s">
        <v>90</v>
      </c>
      <c r="T9804" s="297">
        <v>46311.754166666666</v>
      </c>
    </row>
    <row r="9805" spans="1:20" x14ac:dyDescent="0.35">
      <c r="A9805" t="s">
        <v>126</v>
      </c>
      <c r="B9805" t="s">
        <v>127</v>
      </c>
      <c r="C9805" t="s">
        <v>89</v>
      </c>
      <c r="D9805" s="29">
        <v>46696</v>
      </c>
      <c r="E9805">
        <v>0</v>
      </c>
      <c r="F9805">
        <v>0</v>
      </c>
      <c r="G9805">
        <v>0</v>
      </c>
      <c r="H9805">
        <v>0</v>
      </c>
      <c r="L9805">
        <v>137.64213000000001</v>
      </c>
      <c r="R9805">
        <v>997.40674200000001</v>
      </c>
      <c r="S9805" t="s">
        <v>90</v>
      </c>
      <c r="T9805" s="297">
        <v>46311.754166666666</v>
      </c>
    </row>
    <row r="9806" spans="1:20" x14ac:dyDescent="0.35">
      <c r="A9806" t="s">
        <v>126</v>
      </c>
      <c r="B9806" t="s">
        <v>127</v>
      </c>
      <c r="C9806" t="s">
        <v>89</v>
      </c>
      <c r="D9806" s="29">
        <v>46697</v>
      </c>
      <c r="E9806">
        <v>0</v>
      </c>
      <c r="F9806">
        <v>0</v>
      </c>
      <c r="G9806">
        <v>0</v>
      </c>
      <c r="H9806">
        <v>0</v>
      </c>
      <c r="L9806">
        <v>137.64213000000001</v>
      </c>
      <c r="R9806">
        <v>997.40674200000001</v>
      </c>
      <c r="S9806" t="s">
        <v>90</v>
      </c>
      <c r="T9806" s="297">
        <v>46311.754166666666</v>
      </c>
    </row>
    <row r="9807" spans="1:20" x14ac:dyDescent="0.35">
      <c r="A9807" t="s">
        <v>126</v>
      </c>
      <c r="B9807" t="s">
        <v>127</v>
      </c>
      <c r="C9807" t="s">
        <v>89</v>
      </c>
      <c r="D9807" s="29">
        <v>46698</v>
      </c>
      <c r="E9807">
        <v>0</v>
      </c>
      <c r="F9807">
        <v>0</v>
      </c>
      <c r="G9807">
        <v>0</v>
      </c>
      <c r="H9807">
        <v>0</v>
      </c>
      <c r="L9807">
        <v>137.64213000000001</v>
      </c>
      <c r="R9807">
        <v>997.40674200000001</v>
      </c>
      <c r="S9807" t="s">
        <v>90</v>
      </c>
      <c r="T9807" s="297">
        <v>46311.754166666666</v>
      </c>
    </row>
    <row r="9808" spans="1:20" x14ac:dyDescent="0.35">
      <c r="A9808" t="s">
        <v>126</v>
      </c>
      <c r="B9808" t="s">
        <v>127</v>
      </c>
      <c r="C9808" t="s">
        <v>89</v>
      </c>
      <c r="D9808" s="29">
        <v>46699</v>
      </c>
      <c r="E9808">
        <v>0</v>
      </c>
      <c r="F9808">
        <v>0</v>
      </c>
      <c r="G9808">
        <v>0</v>
      </c>
      <c r="H9808">
        <v>0</v>
      </c>
      <c r="L9808">
        <v>137.64213000000001</v>
      </c>
      <c r="R9808">
        <v>997.40674200000001</v>
      </c>
      <c r="S9808" t="s">
        <v>90</v>
      </c>
      <c r="T9808" s="297">
        <v>46311.754166666666</v>
      </c>
    </row>
    <row r="9809" spans="1:20" x14ac:dyDescent="0.35">
      <c r="A9809" t="s">
        <v>126</v>
      </c>
      <c r="B9809" t="s">
        <v>127</v>
      </c>
      <c r="C9809" t="s">
        <v>89</v>
      </c>
      <c r="D9809" s="29">
        <v>46700</v>
      </c>
      <c r="E9809">
        <v>0</v>
      </c>
      <c r="F9809">
        <v>0</v>
      </c>
      <c r="G9809">
        <v>0</v>
      </c>
      <c r="H9809">
        <v>0</v>
      </c>
      <c r="L9809">
        <v>137.64213000000001</v>
      </c>
      <c r="R9809">
        <v>997.40674200000001</v>
      </c>
      <c r="S9809" t="s">
        <v>90</v>
      </c>
      <c r="T9809" s="297">
        <v>46311.754166666666</v>
      </c>
    </row>
    <row r="9810" spans="1:20" x14ac:dyDescent="0.35">
      <c r="A9810" t="s">
        <v>126</v>
      </c>
      <c r="B9810" t="s">
        <v>127</v>
      </c>
      <c r="C9810" t="s">
        <v>89</v>
      </c>
      <c r="D9810" s="29">
        <v>46701</v>
      </c>
      <c r="E9810">
        <v>0</v>
      </c>
      <c r="F9810">
        <v>0</v>
      </c>
      <c r="G9810">
        <v>0</v>
      </c>
      <c r="H9810">
        <v>0</v>
      </c>
      <c r="L9810">
        <v>137.64213000000001</v>
      </c>
      <c r="R9810">
        <v>997.40674200000001</v>
      </c>
      <c r="S9810" t="s">
        <v>90</v>
      </c>
      <c r="T9810" s="297">
        <v>46311.754166666666</v>
      </c>
    </row>
    <row r="9811" spans="1:20" x14ac:dyDescent="0.35">
      <c r="A9811" t="s">
        <v>126</v>
      </c>
      <c r="B9811" t="s">
        <v>127</v>
      </c>
      <c r="C9811" t="s">
        <v>89</v>
      </c>
      <c r="D9811" s="29">
        <v>46702</v>
      </c>
      <c r="E9811">
        <v>0</v>
      </c>
      <c r="F9811">
        <v>0</v>
      </c>
      <c r="G9811">
        <v>0</v>
      </c>
      <c r="H9811">
        <v>0</v>
      </c>
      <c r="L9811">
        <v>137.64213000000001</v>
      </c>
      <c r="R9811">
        <v>997.40674200000001</v>
      </c>
      <c r="S9811" t="s">
        <v>90</v>
      </c>
      <c r="T9811" s="297">
        <v>46311.754166666666</v>
      </c>
    </row>
    <row r="9812" spans="1:20" x14ac:dyDescent="0.35">
      <c r="A9812" t="s">
        <v>126</v>
      </c>
      <c r="B9812" t="s">
        <v>127</v>
      </c>
      <c r="C9812" t="s">
        <v>89</v>
      </c>
      <c r="D9812" s="29">
        <v>46703</v>
      </c>
      <c r="E9812">
        <v>0</v>
      </c>
      <c r="F9812">
        <v>0</v>
      </c>
      <c r="G9812">
        <v>0</v>
      </c>
      <c r="H9812">
        <v>0</v>
      </c>
      <c r="L9812">
        <v>137.64213000000001</v>
      </c>
      <c r="R9812">
        <v>997.40674200000001</v>
      </c>
      <c r="S9812" t="s">
        <v>90</v>
      </c>
      <c r="T9812" s="297">
        <v>46311.754166666666</v>
      </c>
    </row>
    <row r="9813" spans="1:20" x14ac:dyDescent="0.35">
      <c r="A9813" t="s">
        <v>126</v>
      </c>
      <c r="B9813" t="s">
        <v>127</v>
      </c>
      <c r="C9813" t="s">
        <v>89</v>
      </c>
      <c r="D9813" s="29">
        <v>46704</v>
      </c>
      <c r="E9813">
        <v>0</v>
      </c>
      <c r="F9813">
        <v>0</v>
      </c>
      <c r="G9813">
        <v>0</v>
      </c>
      <c r="H9813">
        <v>0</v>
      </c>
      <c r="L9813">
        <v>137.64213000000001</v>
      </c>
      <c r="R9813">
        <v>997.40674200000001</v>
      </c>
      <c r="S9813" t="s">
        <v>90</v>
      </c>
      <c r="T9813" s="297">
        <v>46311.754166666666</v>
      </c>
    </row>
    <row r="9814" spans="1:20" x14ac:dyDescent="0.35">
      <c r="A9814" t="s">
        <v>126</v>
      </c>
      <c r="B9814" t="s">
        <v>127</v>
      </c>
      <c r="C9814" t="s">
        <v>89</v>
      </c>
      <c r="D9814" s="29">
        <v>46705</v>
      </c>
      <c r="E9814">
        <v>0</v>
      </c>
      <c r="F9814">
        <v>0</v>
      </c>
      <c r="G9814">
        <v>0</v>
      </c>
      <c r="H9814">
        <v>0</v>
      </c>
      <c r="L9814">
        <v>137.64213000000001</v>
      </c>
      <c r="R9814">
        <v>997.40674200000001</v>
      </c>
      <c r="S9814" t="s">
        <v>90</v>
      </c>
      <c r="T9814" s="297">
        <v>46311.754166666666</v>
      </c>
    </row>
    <row r="9815" spans="1:20" x14ac:dyDescent="0.35">
      <c r="A9815" t="s">
        <v>126</v>
      </c>
      <c r="B9815" t="s">
        <v>127</v>
      </c>
      <c r="C9815" t="s">
        <v>89</v>
      </c>
      <c r="D9815" s="29">
        <v>46706</v>
      </c>
      <c r="E9815">
        <v>0</v>
      </c>
      <c r="F9815">
        <v>0</v>
      </c>
      <c r="G9815">
        <v>0</v>
      </c>
      <c r="H9815">
        <v>0</v>
      </c>
      <c r="L9815">
        <v>137.64213000000001</v>
      </c>
      <c r="R9815">
        <v>997.40674200000001</v>
      </c>
      <c r="S9815" t="s">
        <v>90</v>
      </c>
      <c r="T9815" s="297">
        <v>46311.754166666666</v>
      </c>
    </row>
    <row r="9816" spans="1:20" x14ac:dyDescent="0.35">
      <c r="A9816" t="s">
        <v>126</v>
      </c>
      <c r="B9816" t="s">
        <v>127</v>
      </c>
      <c r="C9816" t="s">
        <v>89</v>
      </c>
      <c r="D9816" s="29">
        <v>46707</v>
      </c>
      <c r="E9816">
        <v>0</v>
      </c>
      <c r="F9816">
        <v>0</v>
      </c>
      <c r="G9816">
        <v>0</v>
      </c>
      <c r="H9816">
        <v>0</v>
      </c>
      <c r="L9816">
        <v>137.64213000000001</v>
      </c>
      <c r="R9816">
        <v>997.40674200000001</v>
      </c>
      <c r="S9816" t="s">
        <v>90</v>
      </c>
      <c r="T9816" s="297">
        <v>46311.754166666666</v>
      </c>
    </row>
    <row r="9817" spans="1:20" x14ac:dyDescent="0.35">
      <c r="A9817" t="s">
        <v>126</v>
      </c>
      <c r="B9817" t="s">
        <v>127</v>
      </c>
      <c r="C9817" t="s">
        <v>89</v>
      </c>
      <c r="D9817" s="29">
        <v>46708</v>
      </c>
      <c r="E9817">
        <v>0</v>
      </c>
      <c r="F9817">
        <v>0</v>
      </c>
      <c r="G9817">
        <v>0</v>
      </c>
      <c r="H9817">
        <v>0</v>
      </c>
      <c r="L9817">
        <v>137.64213000000001</v>
      </c>
      <c r="R9817">
        <v>997.40674200000001</v>
      </c>
      <c r="S9817" t="s">
        <v>90</v>
      </c>
      <c r="T9817" s="297">
        <v>46311.754166666666</v>
      </c>
    </row>
    <row r="9818" spans="1:20" x14ac:dyDescent="0.35">
      <c r="A9818" t="s">
        <v>126</v>
      </c>
      <c r="B9818" t="s">
        <v>127</v>
      </c>
      <c r="C9818" t="s">
        <v>89</v>
      </c>
      <c r="D9818" s="29">
        <v>46709</v>
      </c>
      <c r="E9818">
        <v>0</v>
      </c>
      <c r="F9818">
        <v>0</v>
      </c>
      <c r="G9818">
        <v>0</v>
      </c>
      <c r="H9818">
        <v>0</v>
      </c>
      <c r="L9818">
        <v>137.64213000000001</v>
      </c>
      <c r="R9818">
        <v>997.40674200000001</v>
      </c>
      <c r="S9818" t="s">
        <v>90</v>
      </c>
      <c r="T9818" s="297">
        <v>46311.754166666666</v>
      </c>
    </row>
    <row r="9819" spans="1:20" x14ac:dyDescent="0.35">
      <c r="A9819" t="s">
        <v>126</v>
      </c>
      <c r="B9819" t="s">
        <v>127</v>
      </c>
      <c r="C9819" t="s">
        <v>89</v>
      </c>
      <c r="D9819" s="29">
        <v>46710</v>
      </c>
      <c r="E9819">
        <v>0</v>
      </c>
      <c r="F9819">
        <v>0</v>
      </c>
      <c r="G9819">
        <v>0</v>
      </c>
      <c r="H9819">
        <v>0</v>
      </c>
      <c r="L9819">
        <v>137.64213000000001</v>
      </c>
      <c r="R9819">
        <v>997.40674200000001</v>
      </c>
      <c r="S9819" t="s">
        <v>90</v>
      </c>
      <c r="T9819" s="297">
        <v>46311.754166666666</v>
      </c>
    </row>
    <row r="9820" spans="1:20" x14ac:dyDescent="0.35">
      <c r="A9820" t="s">
        <v>126</v>
      </c>
      <c r="B9820" t="s">
        <v>127</v>
      </c>
      <c r="C9820" t="s">
        <v>89</v>
      </c>
      <c r="D9820" s="29">
        <v>46711</v>
      </c>
      <c r="E9820">
        <v>0</v>
      </c>
      <c r="F9820">
        <v>0</v>
      </c>
      <c r="G9820">
        <v>0</v>
      </c>
      <c r="H9820">
        <v>0</v>
      </c>
      <c r="L9820">
        <v>137.64213000000001</v>
      </c>
      <c r="R9820">
        <v>997.40674200000001</v>
      </c>
      <c r="S9820" t="s">
        <v>90</v>
      </c>
      <c r="T9820" s="297">
        <v>46311.754166666666</v>
      </c>
    </row>
    <row r="9821" spans="1:20" x14ac:dyDescent="0.35">
      <c r="A9821" t="s">
        <v>126</v>
      </c>
      <c r="B9821" t="s">
        <v>127</v>
      </c>
      <c r="C9821" t="s">
        <v>89</v>
      </c>
      <c r="D9821" s="29">
        <v>46712</v>
      </c>
      <c r="E9821">
        <v>0</v>
      </c>
      <c r="F9821">
        <v>0</v>
      </c>
      <c r="G9821">
        <v>0</v>
      </c>
      <c r="H9821">
        <v>0</v>
      </c>
      <c r="L9821">
        <v>137.64213000000001</v>
      </c>
      <c r="R9821">
        <v>997.40674200000001</v>
      </c>
      <c r="S9821" t="s">
        <v>90</v>
      </c>
      <c r="T9821" s="297">
        <v>46311.754166666666</v>
      </c>
    </row>
    <row r="9822" spans="1:20" x14ac:dyDescent="0.35">
      <c r="A9822" t="s">
        <v>126</v>
      </c>
      <c r="B9822" t="s">
        <v>127</v>
      </c>
      <c r="C9822" t="s">
        <v>89</v>
      </c>
      <c r="D9822" s="29">
        <v>46713</v>
      </c>
      <c r="E9822">
        <v>0</v>
      </c>
      <c r="F9822">
        <v>0</v>
      </c>
      <c r="G9822">
        <v>0</v>
      </c>
      <c r="H9822">
        <v>0</v>
      </c>
      <c r="L9822">
        <v>137.64213000000001</v>
      </c>
      <c r="R9822">
        <v>997.40674200000001</v>
      </c>
      <c r="S9822" t="s">
        <v>90</v>
      </c>
      <c r="T9822" s="297">
        <v>46311.754166666666</v>
      </c>
    </row>
    <row r="9823" spans="1:20" x14ac:dyDescent="0.35">
      <c r="A9823" t="s">
        <v>126</v>
      </c>
      <c r="B9823" t="s">
        <v>127</v>
      </c>
      <c r="C9823" t="s">
        <v>89</v>
      </c>
      <c r="D9823" s="29">
        <v>46714</v>
      </c>
      <c r="E9823">
        <v>0</v>
      </c>
      <c r="F9823">
        <v>0</v>
      </c>
      <c r="G9823">
        <v>0</v>
      </c>
      <c r="H9823">
        <v>0</v>
      </c>
      <c r="L9823">
        <v>137.64213000000001</v>
      </c>
      <c r="R9823">
        <v>997.40674200000001</v>
      </c>
      <c r="S9823" t="s">
        <v>90</v>
      </c>
      <c r="T9823" s="297">
        <v>46311.754166666666</v>
      </c>
    </row>
    <row r="9824" spans="1:20" x14ac:dyDescent="0.35">
      <c r="A9824" t="s">
        <v>126</v>
      </c>
      <c r="B9824" t="s">
        <v>127</v>
      </c>
      <c r="C9824" t="s">
        <v>89</v>
      </c>
      <c r="D9824" s="29">
        <v>46715</v>
      </c>
      <c r="E9824">
        <v>0</v>
      </c>
      <c r="F9824">
        <v>0</v>
      </c>
      <c r="G9824">
        <v>0</v>
      </c>
      <c r="H9824">
        <v>0</v>
      </c>
      <c r="L9824">
        <v>137.64213000000001</v>
      </c>
      <c r="R9824">
        <v>997.40674200000001</v>
      </c>
      <c r="S9824" t="s">
        <v>90</v>
      </c>
      <c r="T9824" s="297">
        <v>46311.754166666666</v>
      </c>
    </row>
    <row r="9825" spans="1:20" x14ac:dyDescent="0.35">
      <c r="A9825" t="s">
        <v>126</v>
      </c>
      <c r="B9825" t="s">
        <v>127</v>
      </c>
      <c r="C9825" t="s">
        <v>89</v>
      </c>
      <c r="D9825" s="29">
        <v>46716</v>
      </c>
      <c r="E9825">
        <v>0</v>
      </c>
      <c r="F9825">
        <v>0</v>
      </c>
      <c r="G9825">
        <v>0</v>
      </c>
      <c r="H9825">
        <v>0</v>
      </c>
      <c r="L9825">
        <v>137.64213000000001</v>
      </c>
      <c r="R9825">
        <v>997.40674200000001</v>
      </c>
      <c r="S9825" t="s">
        <v>90</v>
      </c>
      <c r="T9825" s="297">
        <v>46311.754166666666</v>
      </c>
    </row>
    <row r="9826" spans="1:20" x14ac:dyDescent="0.35">
      <c r="A9826" t="s">
        <v>126</v>
      </c>
      <c r="B9826" t="s">
        <v>127</v>
      </c>
      <c r="C9826" t="s">
        <v>89</v>
      </c>
      <c r="D9826" s="29">
        <v>46717</v>
      </c>
      <c r="E9826">
        <v>0</v>
      </c>
      <c r="F9826">
        <v>0</v>
      </c>
      <c r="G9826">
        <v>0</v>
      </c>
      <c r="H9826">
        <v>0</v>
      </c>
      <c r="L9826">
        <v>137.64213000000001</v>
      </c>
      <c r="R9826">
        <v>997.40674200000001</v>
      </c>
      <c r="S9826" t="s">
        <v>90</v>
      </c>
      <c r="T9826" s="297">
        <v>46311.754166666666</v>
      </c>
    </row>
    <row r="9827" spans="1:20" x14ac:dyDescent="0.35">
      <c r="A9827" t="s">
        <v>126</v>
      </c>
      <c r="B9827" t="s">
        <v>127</v>
      </c>
      <c r="C9827" t="s">
        <v>89</v>
      </c>
      <c r="D9827" s="29">
        <v>46718</v>
      </c>
      <c r="E9827">
        <v>0</v>
      </c>
      <c r="F9827">
        <v>0</v>
      </c>
      <c r="G9827">
        <v>0</v>
      </c>
      <c r="H9827">
        <v>0</v>
      </c>
      <c r="L9827">
        <v>137.64213000000001</v>
      </c>
      <c r="R9827">
        <v>997.40674200000001</v>
      </c>
      <c r="S9827" t="s">
        <v>90</v>
      </c>
      <c r="T9827" s="297">
        <v>46311.754166666666</v>
      </c>
    </row>
    <row r="9828" spans="1:20" x14ac:dyDescent="0.35">
      <c r="A9828" t="s">
        <v>126</v>
      </c>
      <c r="B9828" t="s">
        <v>127</v>
      </c>
      <c r="C9828" t="s">
        <v>89</v>
      </c>
      <c r="D9828" s="29">
        <v>46719</v>
      </c>
      <c r="E9828">
        <v>0</v>
      </c>
      <c r="F9828">
        <v>0</v>
      </c>
      <c r="G9828">
        <v>0</v>
      </c>
      <c r="H9828">
        <v>0</v>
      </c>
      <c r="L9828">
        <v>137.64213000000001</v>
      </c>
      <c r="R9828">
        <v>997.40674200000001</v>
      </c>
      <c r="S9828" t="s">
        <v>90</v>
      </c>
      <c r="T9828" s="297">
        <v>46311.754166666666</v>
      </c>
    </row>
    <row r="9829" spans="1:20" x14ac:dyDescent="0.35">
      <c r="A9829" t="s">
        <v>126</v>
      </c>
      <c r="B9829" t="s">
        <v>127</v>
      </c>
      <c r="C9829" t="s">
        <v>89</v>
      </c>
      <c r="D9829" s="29">
        <v>46720</v>
      </c>
      <c r="E9829">
        <v>0</v>
      </c>
      <c r="F9829">
        <v>0</v>
      </c>
      <c r="G9829">
        <v>0</v>
      </c>
      <c r="H9829">
        <v>0</v>
      </c>
      <c r="L9829">
        <v>137.64213000000001</v>
      </c>
      <c r="R9829">
        <v>997.40674200000001</v>
      </c>
      <c r="S9829" t="s">
        <v>90</v>
      </c>
      <c r="T9829" s="297">
        <v>46311.754166666666</v>
      </c>
    </row>
    <row r="9830" spans="1:20" x14ac:dyDescent="0.35">
      <c r="A9830" t="s">
        <v>126</v>
      </c>
      <c r="B9830" t="s">
        <v>127</v>
      </c>
      <c r="C9830" t="s">
        <v>89</v>
      </c>
      <c r="D9830" s="29">
        <v>46721</v>
      </c>
      <c r="E9830">
        <v>0</v>
      </c>
      <c r="F9830">
        <v>0</v>
      </c>
      <c r="G9830">
        <v>0</v>
      </c>
      <c r="H9830">
        <v>0</v>
      </c>
      <c r="L9830">
        <v>137.64213000000001</v>
      </c>
      <c r="R9830">
        <v>997.40674200000001</v>
      </c>
      <c r="S9830" t="s">
        <v>90</v>
      </c>
      <c r="T9830" s="297">
        <v>46311.754166666666</v>
      </c>
    </row>
    <row r="9831" spans="1:20" x14ac:dyDescent="0.35">
      <c r="A9831" t="s">
        <v>126</v>
      </c>
      <c r="B9831" t="s">
        <v>127</v>
      </c>
      <c r="C9831" t="s">
        <v>89</v>
      </c>
      <c r="D9831" s="29">
        <v>46722</v>
      </c>
      <c r="E9831">
        <v>0</v>
      </c>
      <c r="F9831">
        <v>0</v>
      </c>
      <c r="G9831">
        <v>0</v>
      </c>
      <c r="H9831">
        <v>0</v>
      </c>
      <c r="L9831">
        <v>137.64213000000001</v>
      </c>
      <c r="R9831">
        <v>997.40674200000001</v>
      </c>
      <c r="S9831" t="s">
        <v>90</v>
      </c>
      <c r="T9831" s="297">
        <v>46311.754166666666</v>
      </c>
    </row>
    <row r="9832" spans="1:20" x14ac:dyDescent="0.35">
      <c r="A9832" t="s">
        <v>126</v>
      </c>
      <c r="B9832" t="s">
        <v>127</v>
      </c>
      <c r="C9832" t="s">
        <v>89</v>
      </c>
      <c r="D9832" s="29">
        <v>46723</v>
      </c>
      <c r="E9832">
        <v>0</v>
      </c>
      <c r="F9832">
        <v>0</v>
      </c>
      <c r="G9832">
        <v>0</v>
      </c>
      <c r="H9832">
        <v>0</v>
      </c>
      <c r="L9832">
        <v>137.64213000000001</v>
      </c>
      <c r="R9832">
        <v>997.40674200000001</v>
      </c>
      <c r="S9832" t="s">
        <v>90</v>
      </c>
      <c r="T9832" s="297">
        <v>46311.754166666666</v>
      </c>
    </row>
    <row r="9833" spans="1:20" x14ac:dyDescent="0.35">
      <c r="A9833" t="s">
        <v>126</v>
      </c>
      <c r="B9833" t="s">
        <v>127</v>
      </c>
      <c r="C9833" t="s">
        <v>89</v>
      </c>
      <c r="D9833" s="29">
        <v>46724</v>
      </c>
      <c r="E9833">
        <v>0</v>
      </c>
      <c r="F9833">
        <v>0</v>
      </c>
      <c r="G9833">
        <v>0</v>
      </c>
      <c r="H9833">
        <v>0</v>
      </c>
      <c r="L9833">
        <v>137.64213000000001</v>
      </c>
      <c r="R9833">
        <v>997.40674200000001</v>
      </c>
      <c r="S9833" t="s">
        <v>90</v>
      </c>
      <c r="T9833" s="297">
        <v>46311.754166666666</v>
      </c>
    </row>
    <row r="9834" spans="1:20" x14ac:dyDescent="0.35">
      <c r="A9834" t="s">
        <v>126</v>
      </c>
      <c r="B9834" t="s">
        <v>127</v>
      </c>
      <c r="C9834" t="s">
        <v>89</v>
      </c>
      <c r="D9834" s="29">
        <v>46725</v>
      </c>
      <c r="E9834">
        <v>0</v>
      </c>
      <c r="F9834">
        <v>0</v>
      </c>
      <c r="G9834">
        <v>0</v>
      </c>
      <c r="H9834">
        <v>0</v>
      </c>
      <c r="L9834">
        <v>137.64213000000001</v>
      </c>
      <c r="R9834">
        <v>997.40674200000001</v>
      </c>
      <c r="S9834" t="s">
        <v>90</v>
      </c>
      <c r="T9834" s="297">
        <v>46311.754166666666</v>
      </c>
    </row>
    <row r="9835" spans="1:20" x14ac:dyDescent="0.35">
      <c r="A9835" t="s">
        <v>126</v>
      </c>
      <c r="B9835" t="s">
        <v>127</v>
      </c>
      <c r="C9835" t="s">
        <v>89</v>
      </c>
      <c r="D9835" s="29">
        <v>46726</v>
      </c>
      <c r="E9835">
        <v>0</v>
      </c>
      <c r="F9835">
        <v>0</v>
      </c>
      <c r="G9835">
        <v>0</v>
      </c>
      <c r="H9835">
        <v>0</v>
      </c>
      <c r="L9835">
        <v>137.64213000000001</v>
      </c>
      <c r="R9835">
        <v>997.40674200000001</v>
      </c>
      <c r="S9835" t="s">
        <v>90</v>
      </c>
      <c r="T9835" s="297">
        <v>46311.754166666666</v>
      </c>
    </row>
    <row r="9836" spans="1:20" x14ac:dyDescent="0.35">
      <c r="A9836" t="s">
        <v>126</v>
      </c>
      <c r="B9836" t="s">
        <v>127</v>
      </c>
      <c r="C9836" t="s">
        <v>89</v>
      </c>
      <c r="D9836" s="29">
        <v>46727</v>
      </c>
      <c r="E9836">
        <v>0</v>
      </c>
      <c r="F9836">
        <v>0</v>
      </c>
      <c r="G9836">
        <v>0</v>
      </c>
      <c r="H9836">
        <v>0</v>
      </c>
      <c r="L9836">
        <v>137.64213000000001</v>
      </c>
      <c r="R9836">
        <v>997.40674200000001</v>
      </c>
      <c r="S9836" t="s">
        <v>90</v>
      </c>
      <c r="T9836" s="297">
        <v>46311.754166666666</v>
      </c>
    </row>
    <row r="9837" spans="1:20" x14ac:dyDescent="0.35">
      <c r="A9837" t="s">
        <v>126</v>
      </c>
      <c r="B9837" t="s">
        <v>127</v>
      </c>
      <c r="C9837" t="s">
        <v>89</v>
      </c>
      <c r="D9837" s="29">
        <v>46728</v>
      </c>
      <c r="E9837">
        <v>0</v>
      </c>
      <c r="F9837">
        <v>0</v>
      </c>
      <c r="G9837">
        <v>0</v>
      </c>
      <c r="H9837">
        <v>0</v>
      </c>
      <c r="L9837">
        <v>137.64213000000001</v>
      </c>
      <c r="R9837">
        <v>997.40674200000001</v>
      </c>
      <c r="S9837" t="s">
        <v>90</v>
      </c>
      <c r="T9837" s="297">
        <v>46311.754166666666</v>
      </c>
    </row>
    <row r="9838" spans="1:20" x14ac:dyDescent="0.35">
      <c r="A9838" t="s">
        <v>126</v>
      </c>
      <c r="B9838" t="s">
        <v>127</v>
      </c>
      <c r="C9838" t="s">
        <v>89</v>
      </c>
      <c r="D9838" s="29">
        <v>46729</v>
      </c>
      <c r="E9838">
        <v>0</v>
      </c>
      <c r="F9838">
        <v>0</v>
      </c>
      <c r="G9838">
        <v>0</v>
      </c>
      <c r="H9838">
        <v>0</v>
      </c>
      <c r="L9838">
        <v>137.64213000000001</v>
      </c>
      <c r="R9838">
        <v>997.40674200000001</v>
      </c>
      <c r="S9838" t="s">
        <v>90</v>
      </c>
      <c r="T9838" s="297">
        <v>46311.754166666666</v>
      </c>
    </row>
    <row r="9839" spans="1:20" x14ac:dyDescent="0.35">
      <c r="A9839" t="s">
        <v>126</v>
      </c>
      <c r="B9839" t="s">
        <v>127</v>
      </c>
      <c r="C9839" t="s">
        <v>89</v>
      </c>
      <c r="D9839" s="29">
        <v>46730</v>
      </c>
      <c r="E9839">
        <v>0</v>
      </c>
      <c r="F9839">
        <v>0</v>
      </c>
      <c r="G9839">
        <v>0</v>
      </c>
      <c r="H9839">
        <v>0</v>
      </c>
      <c r="L9839">
        <v>137.64213000000001</v>
      </c>
      <c r="R9839">
        <v>997.40674200000001</v>
      </c>
      <c r="S9839" t="s">
        <v>90</v>
      </c>
      <c r="T9839" s="297">
        <v>46311.754166666666</v>
      </c>
    </row>
    <row r="9840" spans="1:20" x14ac:dyDescent="0.35">
      <c r="A9840" t="s">
        <v>126</v>
      </c>
      <c r="B9840" t="s">
        <v>127</v>
      </c>
      <c r="C9840" t="s">
        <v>89</v>
      </c>
      <c r="D9840" s="29">
        <v>46731</v>
      </c>
      <c r="E9840">
        <v>0</v>
      </c>
      <c r="F9840">
        <v>0</v>
      </c>
      <c r="G9840">
        <v>0</v>
      </c>
      <c r="H9840">
        <v>0</v>
      </c>
      <c r="L9840">
        <v>137.64213000000001</v>
      </c>
      <c r="R9840">
        <v>997.40674200000001</v>
      </c>
      <c r="S9840" t="s">
        <v>90</v>
      </c>
      <c r="T9840" s="297">
        <v>46311.754166666666</v>
      </c>
    </row>
    <row r="9841" spans="1:20" x14ac:dyDescent="0.35">
      <c r="A9841" t="s">
        <v>126</v>
      </c>
      <c r="B9841" t="s">
        <v>127</v>
      </c>
      <c r="C9841" t="s">
        <v>89</v>
      </c>
      <c r="D9841" s="29">
        <v>46732</v>
      </c>
      <c r="E9841">
        <v>0</v>
      </c>
      <c r="F9841">
        <v>0</v>
      </c>
      <c r="G9841">
        <v>0</v>
      </c>
      <c r="H9841">
        <v>0</v>
      </c>
      <c r="L9841">
        <v>137.64213000000001</v>
      </c>
      <c r="R9841">
        <v>997.40674200000001</v>
      </c>
      <c r="S9841" t="s">
        <v>90</v>
      </c>
      <c r="T9841" s="297">
        <v>46311.754166666666</v>
      </c>
    </row>
    <row r="9842" spans="1:20" x14ac:dyDescent="0.35">
      <c r="A9842" t="s">
        <v>126</v>
      </c>
      <c r="B9842" t="s">
        <v>127</v>
      </c>
      <c r="C9842" t="s">
        <v>89</v>
      </c>
      <c r="D9842" s="29">
        <v>46733</v>
      </c>
      <c r="E9842">
        <v>0</v>
      </c>
      <c r="F9842">
        <v>0</v>
      </c>
      <c r="G9842">
        <v>0</v>
      </c>
      <c r="H9842">
        <v>0</v>
      </c>
      <c r="L9842">
        <v>137.64213000000001</v>
      </c>
      <c r="R9842">
        <v>997.40674200000001</v>
      </c>
      <c r="S9842" t="s">
        <v>90</v>
      </c>
      <c r="T9842" s="297">
        <v>46311.754166666666</v>
      </c>
    </row>
    <row r="9843" spans="1:20" x14ac:dyDescent="0.35">
      <c r="A9843" t="s">
        <v>126</v>
      </c>
      <c r="B9843" t="s">
        <v>127</v>
      </c>
      <c r="C9843" t="s">
        <v>89</v>
      </c>
      <c r="D9843" s="29">
        <v>46734</v>
      </c>
      <c r="E9843">
        <v>0</v>
      </c>
      <c r="F9843">
        <v>0</v>
      </c>
      <c r="G9843">
        <v>0</v>
      </c>
      <c r="H9843">
        <v>0</v>
      </c>
      <c r="L9843">
        <v>137.64213000000001</v>
      </c>
      <c r="R9843">
        <v>997.40674200000001</v>
      </c>
      <c r="S9843" t="s">
        <v>90</v>
      </c>
      <c r="T9843" s="297">
        <v>46311.754166666666</v>
      </c>
    </row>
    <row r="9844" spans="1:20" x14ac:dyDescent="0.35">
      <c r="A9844" t="s">
        <v>126</v>
      </c>
      <c r="B9844" t="s">
        <v>127</v>
      </c>
      <c r="C9844" t="s">
        <v>89</v>
      </c>
      <c r="D9844" s="29">
        <v>46735</v>
      </c>
      <c r="E9844">
        <v>0</v>
      </c>
      <c r="F9844">
        <v>0</v>
      </c>
      <c r="G9844">
        <v>0</v>
      </c>
      <c r="H9844">
        <v>0</v>
      </c>
      <c r="L9844">
        <v>137.64213000000001</v>
      </c>
      <c r="R9844">
        <v>997.40674200000001</v>
      </c>
      <c r="S9844" t="s">
        <v>90</v>
      </c>
      <c r="T9844" s="297">
        <v>46311.754166666666</v>
      </c>
    </row>
    <row r="9845" spans="1:20" x14ac:dyDescent="0.35">
      <c r="A9845" t="s">
        <v>126</v>
      </c>
      <c r="B9845" t="s">
        <v>127</v>
      </c>
      <c r="C9845" t="s">
        <v>89</v>
      </c>
      <c r="D9845" s="29">
        <v>46736</v>
      </c>
      <c r="E9845">
        <v>0</v>
      </c>
      <c r="F9845">
        <v>0</v>
      </c>
      <c r="G9845">
        <v>0</v>
      </c>
      <c r="H9845">
        <v>0</v>
      </c>
      <c r="L9845">
        <v>137.64213000000001</v>
      </c>
      <c r="R9845">
        <v>997.40674200000001</v>
      </c>
      <c r="S9845" t="s">
        <v>90</v>
      </c>
      <c r="T9845" s="297">
        <v>46311.754166666666</v>
      </c>
    </row>
    <row r="9846" spans="1:20" x14ac:dyDescent="0.35">
      <c r="A9846" t="s">
        <v>126</v>
      </c>
      <c r="B9846" t="s">
        <v>127</v>
      </c>
      <c r="C9846" t="s">
        <v>89</v>
      </c>
      <c r="D9846" s="29">
        <v>46737</v>
      </c>
      <c r="E9846">
        <v>0</v>
      </c>
      <c r="F9846">
        <v>0</v>
      </c>
      <c r="G9846">
        <v>0</v>
      </c>
      <c r="H9846">
        <v>0</v>
      </c>
      <c r="L9846">
        <v>137.64213000000001</v>
      </c>
      <c r="R9846">
        <v>997.40674200000001</v>
      </c>
      <c r="S9846" t="s">
        <v>90</v>
      </c>
      <c r="T9846" s="297">
        <v>46311.754166666666</v>
      </c>
    </row>
    <row r="9847" spans="1:20" x14ac:dyDescent="0.35">
      <c r="A9847" t="s">
        <v>126</v>
      </c>
      <c r="B9847" t="s">
        <v>127</v>
      </c>
      <c r="C9847" t="s">
        <v>89</v>
      </c>
      <c r="D9847" s="29">
        <v>46738</v>
      </c>
      <c r="E9847">
        <v>0</v>
      </c>
      <c r="F9847">
        <v>0</v>
      </c>
      <c r="G9847">
        <v>0</v>
      </c>
      <c r="H9847">
        <v>0</v>
      </c>
      <c r="L9847">
        <v>137.64213000000001</v>
      </c>
      <c r="R9847">
        <v>997.40674200000001</v>
      </c>
      <c r="S9847" t="s">
        <v>90</v>
      </c>
      <c r="T9847" s="297">
        <v>46311.754166666666</v>
      </c>
    </row>
    <row r="9848" spans="1:20" x14ac:dyDescent="0.35">
      <c r="A9848" t="s">
        <v>126</v>
      </c>
      <c r="B9848" t="s">
        <v>127</v>
      </c>
      <c r="C9848" t="s">
        <v>89</v>
      </c>
      <c r="D9848" s="29">
        <v>46739</v>
      </c>
      <c r="E9848">
        <v>0</v>
      </c>
      <c r="F9848">
        <v>0</v>
      </c>
      <c r="G9848">
        <v>0</v>
      </c>
      <c r="H9848">
        <v>0</v>
      </c>
      <c r="L9848">
        <v>137.64213000000001</v>
      </c>
      <c r="R9848">
        <v>997.40674200000001</v>
      </c>
      <c r="S9848" t="s">
        <v>90</v>
      </c>
      <c r="T9848" s="297">
        <v>46311.754166666666</v>
      </c>
    </row>
    <row r="9849" spans="1:20" x14ac:dyDescent="0.35">
      <c r="A9849" t="s">
        <v>126</v>
      </c>
      <c r="B9849" t="s">
        <v>127</v>
      </c>
      <c r="C9849" t="s">
        <v>89</v>
      </c>
      <c r="D9849" s="29">
        <v>46740</v>
      </c>
      <c r="E9849">
        <v>0</v>
      </c>
      <c r="F9849">
        <v>0</v>
      </c>
      <c r="G9849">
        <v>0</v>
      </c>
      <c r="H9849">
        <v>0</v>
      </c>
      <c r="L9849">
        <v>137.64213000000001</v>
      </c>
      <c r="R9849">
        <v>997.40674200000001</v>
      </c>
      <c r="S9849" t="s">
        <v>90</v>
      </c>
      <c r="T9849" s="297">
        <v>46311.754166666666</v>
      </c>
    </row>
    <row r="9850" spans="1:20" x14ac:dyDescent="0.35">
      <c r="A9850" t="s">
        <v>126</v>
      </c>
      <c r="B9850" t="s">
        <v>127</v>
      </c>
      <c r="C9850" t="s">
        <v>89</v>
      </c>
      <c r="D9850" s="29">
        <v>46741</v>
      </c>
      <c r="E9850">
        <v>0</v>
      </c>
      <c r="F9850">
        <v>0</v>
      </c>
      <c r="G9850">
        <v>0</v>
      </c>
      <c r="H9850">
        <v>0</v>
      </c>
      <c r="L9850">
        <v>137.64213000000001</v>
      </c>
      <c r="R9850">
        <v>997.40674200000001</v>
      </c>
      <c r="S9850" t="s">
        <v>90</v>
      </c>
      <c r="T9850" s="297">
        <v>46311.754166666666</v>
      </c>
    </row>
    <row r="9851" spans="1:20" x14ac:dyDescent="0.35">
      <c r="A9851" t="s">
        <v>126</v>
      </c>
      <c r="B9851" t="s">
        <v>127</v>
      </c>
      <c r="C9851" t="s">
        <v>89</v>
      </c>
      <c r="D9851" s="29">
        <v>46742</v>
      </c>
      <c r="E9851">
        <v>0</v>
      </c>
      <c r="F9851">
        <v>0</v>
      </c>
      <c r="G9851">
        <v>0</v>
      </c>
      <c r="H9851">
        <v>0</v>
      </c>
      <c r="L9851">
        <v>137.64213000000001</v>
      </c>
      <c r="R9851">
        <v>997.40674200000001</v>
      </c>
      <c r="S9851" t="s">
        <v>90</v>
      </c>
      <c r="T9851" s="297">
        <v>46311.754166666666</v>
      </c>
    </row>
    <row r="9852" spans="1:20" x14ac:dyDescent="0.35">
      <c r="A9852" t="s">
        <v>126</v>
      </c>
      <c r="B9852" t="s">
        <v>127</v>
      </c>
      <c r="C9852" t="s">
        <v>89</v>
      </c>
      <c r="D9852" s="29">
        <v>46743</v>
      </c>
      <c r="E9852">
        <v>0</v>
      </c>
      <c r="F9852">
        <v>0</v>
      </c>
      <c r="G9852">
        <v>0</v>
      </c>
      <c r="H9852">
        <v>0</v>
      </c>
      <c r="L9852">
        <v>137.64213000000001</v>
      </c>
      <c r="R9852">
        <v>997.40674200000001</v>
      </c>
      <c r="S9852" t="s">
        <v>90</v>
      </c>
      <c r="T9852" s="297">
        <v>46311.754166666666</v>
      </c>
    </row>
    <row r="9853" spans="1:20" x14ac:dyDescent="0.35">
      <c r="A9853" t="s">
        <v>126</v>
      </c>
      <c r="B9853" t="s">
        <v>127</v>
      </c>
      <c r="C9853" t="s">
        <v>89</v>
      </c>
      <c r="D9853" s="29">
        <v>46744</v>
      </c>
      <c r="E9853">
        <v>0</v>
      </c>
      <c r="F9853">
        <v>0</v>
      </c>
      <c r="G9853">
        <v>0</v>
      </c>
      <c r="H9853">
        <v>0</v>
      </c>
      <c r="L9853">
        <v>137.64213000000001</v>
      </c>
      <c r="R9853">
        <v>997.40674200000001</v>
      </c>
      <c r="S9853" t="s">
        <v>90</v>
      </c>
      <c r="T9853" s="297">
        <v>46311.754166666666</v>
      </c>
    </row>
    <row r="9854" spans="1:20" x14ac:dyDescent="0.35">
      <c r="A9854" t="s">
        <v>126</v>
      </c>
      <c r="B9854" t="s">
        <v>127</v>
      </c>
      <c r="C9854" t="s">
        <v>89</v>
      </c>
      <c r="D9854" s="29">
        <v>46745</v>
      </c>
      <c r="E9854">
        <v>0</v>
      </c>
      <c r="F9854">
        <v>0</v>
      </c>
      <c r="G9854">
        <v>0</v>
      </c>
      <c r="H9854">
        <v>0</v>
      </c>
      <c r="L9854">
        <v>137.64213000000001</v>
      </c>
      <c r="R9854">
        <v>997.40674200000001</v>
      </c>
      <c r="S9854" t="s">
        <v>90</v>
      </c>
      <c r="T9854" s="297">
        <v>46311.754166666666</v>
      </c>
    </row>
    <row r="9855" spans="1:20" x14ac:dyDescent="0.35">
      <c r="A9855" t="s">
        <v>126</v>
      </c>
      <c r="B9855" t="s">
        <v>127</v>
      </c>
      <c r="C9855" t="s">
        <v>89</v>
      </c>
      <c r="D9855" s="29">
        <v>46746</v>
      </c>
      <c r="E9855">
        <v>0</v>
      </c>
      <c r="F9855">
        <v>0</v>
      </c>
      <c r="G9855">
        <v>0</v>
      </c>
      <c r="H9855">
        <v>0</v>
      </c>
      <c r="L9855">
        <v>137.64213000000001</v>
      </c>
      <c r="R9855">
        <v>997.40674200000001</v>
      </c>
      <c r="S9855" t="s">
        <v>90</v>
      </c>
      <c r="T9855" s="297">
        <v>46311.754166666666</v>
      </c>
    </row>
    <row r="9856" spans="1:20" x14ac:dyDescent="0.35">
      <c r="A9856" t="s">
        <v>126</v>
      </c>
      <c r="B9856" t="s">
        <v>127</v>
      </c>
      <c r="C9856" t="s">
        <v>89</v>
      </c>
      <c r="D9856" s="29">
        <v>46747</v>
      </c>
      <c r="E9856">
        <v>0</v>
      </c>
      <c r="F9856">
        <v>0</v>
      </c>
      <c r="G9856">
        <v>0</v>
      </c>
      <c r="H9856">
        <v>0</v>
      </c>
      <c r="L9856">
        <v>137.64213000000001</v>
      </c>
      <c r="R9856">
        <v>997.40674200000001</v>
      </c>
      <c r="S9856" t="s">
        <v>90</v>
      </c>
      <c r="T9856" s="297">
        <v>46311.754166666666</v>
      </c>
    </row>
    <row r="9857" spans="1:20" x14ac:dyDescent="0.35">
      <c r="A9857" t="s">
        <v>126</v>
      </c>
      <c r="B9857" t="s">
        <v>127</v>
      </c>
      <c r="C9857" t="s">
        <v>89</v>
      </c>
      <c r="D9857" s="29">
        <v>46748</v>
      </c>
      <c r="E9857">
        <v>0</v>
      </c>
      <c r="F9857">
        <v>0</v>
      </c>
      <c r="G9857">
        <v>0</v>
      </c>
      <c r="H9857">
        <v>0</v>
      </c>
      <c r="L9857">
        <v>137.64213000000001</v>
      </c>
      <c r="R9857">
        <v>997.40674200000001</v>
      </c>
      <c r="S9857" t="s">
        <v>90</v>
      </c>
      <c r="T9857" s="297">
        <v>46311.754166666666</v>
      </c>
    </row>
    <row r="9858" spans="1:20" x14ac:dyDescent="0.35">
      <c r="A9858" t="s">
        <v>126</v>
      </c>
      <c r="B9858" t="s">
        <v>127</v>
      </c>
      <c r="C9858" t="s">
        <v>89</v>
      </c>
      <c r="D9858" s="29">
        <v>46749</v>
      </c>
      <c r="E9858">
        <v>0</v>
      </c>
      <c r="F9858">
        <v>0</v>
      </c>
      <c r="G9858">
        <v>0</v>
      </c>
      <c r="H9858">
        <v>0</v>
      </c>
      <c r="L9858">
        <v>137.64213000000001</v>
      </c>
      <c r="R9858">
        <v>997.40674200000001</v>
      </c>
      <c r="S9858" t="s">
        <v>90</v>
      </c>
      <c r="T9858" s="297">
        <v>46311.754166666666</v>
      </c>
    </row>
    <row r="9859" spans="1:20" x14ac:dyDescent="0.35">
      <c r="A9859" t="s">
        <v>126</v>
      </c>
      <c r="B9859" t="s">
        <v>127</v>
      </c>
      <c r="C9859" t="s">
        <v>89</v>
      </c>
      <c r="D9859" s="29">
        <v>46750</v>
      </c>
      <c r="E9859">
        <v>0</v>
      </c>
      <c r="F9859">
        <v>0</v>
      </c>
      <c r="G9859">
        <v>0</v>
      </c>
      <c r="H9859">
        <v>0</v>
      </c>
      <c r="L9859">
        <v>137.64213000000001</v>
      </c>
      <c r="R9859">
        <v>997.40674200000001</v>
      </c>
      <c r="S9859" t="s">
        <v>90</v>
      </c>
      <c r="T9859" s="297">
        <v>46311.754166666666</v>
      </c>
    </row>
    <row r="9860" spans="1:20" x14ac:dyDescent="0.35">
      <c r="A9860" t="s">
        <v>126</v>
      </c>
      <c r="B9860" t="s">
        <v>127</v>
      </c>
      <c r="C9860" t="s">
        <v>89</v>
      </c>
      <c r="D9860" s="29">
        <v>46751</v>
      </c>
      <c r="E9860">
        <v>0</v>
      </c>
      <c r="F9860">
        <v>0</v>
      </c>
      <c r="G9860">
        <v>0</v>
      </c>
      <c r="H9860">
        <v>0</v>
      </c>
      <c r="L9860">
        <v>137.64213000000001</v>
      </c>
      <c r="R9860">
        <v>997.40674200000001</v>
      </c>
      <c r="S9860" t="s">
        <v>90</v>
      </c>
      <c r="T9860" s="297">
        <v>46311.754166666666</v>
      </c>
    </row>
    <row r="9861" spans="1:20" x14ac:dyDescent="0.35">
      <c r="A9861" t="s">
        <v>126</v>
      </c>
      <c r="B9861" t="s">
        <v>127</v>
      </c>
      <c r="C9861" t="s">
        <v>89</v>
      </c>
      <c r="D9861" s="29">
        <v>46752</v>
      </c>
      <c r="E9861">
        <v>0</v>
      </c>
      <c r="F9861">
        <v>0</v>
      </c>
      <c r="G9861">
        <v>0</v>
      </c>
      <c r="H9861">
        <v>0</v>
      </c>
      <c r="L9861">
        <v>137.64213000000001</v>
      </c>
      <c r="R9861">
        <v>997.40674200000001</v>
      </c>
      <c r="S9861" t="s">
        <v>90</v>
      </c>
      <c r="T9861" s="297">
        <v>46311.754166666666</v>
      </c>
    </row>
    <row r="9862" spans="1:20" x14ac:dyDescent="0.35">
      <c r="A9862" t="s">
        <v>128</v>
      </c>
      <c r="B9862" t="s">
        <v>129</v>
      </c>
      <c r="C9862" t="s">
        <v>93</v>
      </c>
      <c r="D9862" s="29">
        <v>46388</v>
      </c>
      <c r="E9862">
        <v>0</v>
      </c>
      <c r="F9862">
        <v>0</v>
      </c>
      <c r="G9862">
        <v>0</v>
      </c>
      <c r="H9862">
        <v>0</v>
      </c>
      <c r="L9862">
        <v>85.378017</v>
      </c>
      <c r="R9862">
        <v>144.623977</v>
      </c>
      <c r="S9862" t="s">
        <v>90</v>
      </c>
      <c r="T9862" s="297">
        <v>46311.754166666666</v>
      </c>
    </row>
    <row r="9863" spans="1:20" x14ac:dyDescent="0.35">
      <c r="A9863" t="s">
        <v>128</v>
      </c>
      <c r="B9863" t="s">
        <v>129</v>
      </c>
      <c r="C9863" t="s">
        <v>93</v>
      </c>
      <c r="D9863" s="29">
        <v>46389</v>
      </c>
      <c r="E9863">
        <v>0</v>
      </c>
      <c r="F9863">
        <v>0</v>
      </c>
      <c r="G9863">
        <v>0</v>
      </c>
      <c r="H9863">
        <v>0</v>
      </c>
      <c r="L9863">
        <v>85.378017</v>
      </c>
      <c r="R9863">
        <v>144.623977</v>
      </c>
      <c r="S9863" t="s">
        <v>90</v>
      </c>
      <c r="T9863" s="297">
        <v>46311.754166666666</v>
      </c>
    </row>
    <row r="9864" spans="1:20" x14ac:dyDescent="0.35">
      <c r="A9864" t="s">
        <v>128</v>
      </c>
      <c r="B9864" t="s">
        <v>129</v>
      </c>
      <c r="C9864" t="s">
        <v>93</v>
      </c>
      <c r="D9864" s="29">
        <v>46390</v>
      </c>
      <c r="E9864">
        <v>0</v>
      </c>
      <c r="F9864">
        <v>0</v>
      </c>
      <c r="G9864">
        <v>0</v>
      </c>
      <c r="H9864">
        <v>0</v>
      </c>
      <c r="L9864">
        <v>85.378017</v>
      </c>
      <c r="R9864">
        <v>144.623977</v>
      </c>
      <c r="S9864" t="s">
        <v>90</v>
      </c>
      <c r="T9864" s="297">
        <v>46311.754166666666</v>
      </c>
    </row>
    <row r="9865" spans="1:20" x14ac:dyDescent="0.35">
      <c r="A9865" t="s">
        <v>128</v>
      </c>
      <c r="B9865" t="s">
        <v>129</v>
      </c>
      <c r="C9865" t="s">
        <v>93</v>
      </c>
      <c r="D9865" s="29">
        <v>46391</v>
      </c>
      <c r="E9865">
        <v>0</v>
      </c>
      <c r="F9865">
        <v>0</v>
      </c>
      <c r="G9865">
        <v>0</v>
      </c>
      <c r="H9865">
        <v>0</v>
      </c>
      <c r="L9865">
        <v>85.378017</v>
      </c>
      <c r="R9865">
        <v>144.623977</v>
      </c>
      <c r="S9865" t="s">
        <v>90</v>
      </c>
      <c r="T9865" s="297">
        <v>46311.754166666666</v>
      </c>
    </row>
    <row r="9866" spans="1:20" x14ac:dyDescent="0.35">
      <c r="A9866" t="s">
        <v>128</v>
      </c>
      <c r="B9866" t="s">
        <v>129</v>
      </c>
      <c r="C9866" t="s">
        <v>93</v>
      </c>
      <c r="D9866" s="29">
        <v>46392</v>
      </c>
      <c r="E9866">
        <v>0</v>
      </c>
      <c r="F9866">
        <v>0</v>
      </c>
      <c r="G9866">
        <v>0</v>
      </c>
      <c r="H9866">
        <v>0</v>
      </c>
      <c r="L9866">
        <v>85.378017</v>
      </c>
      <c r="R9866">
        <v>144.623977</v>
      </c>
      <c r="S9866" t="s">
        <v>90</v>
      </c>
      <c r="T9866" s="297">
        <v>46311.754166666666</v>
      </c>
    </row>
    <row r="9867" spans="1:20" x14ac:dyDescent="0.35">
      <c r="A9867" t="s">
        <v>128</v>
      </c>
      <c r="B9867" t="s">
        <v>129</v>
      </c>
      <c r="C9867" t="s">
        <v>93</v>
      </c>
      <c r="D9867" s="29">
        <v>46393</v>
      </c>
      <c r="E9867">
        <v>0</v>
      </c>
      <c r="F9867">
        <v>0</v>
      </c>
      <c r="G9867">
        <v>0</v>
      </c>
      <c r="H9867">
        <v>0</v>
      </c>
      <c r="L9867">
        <v>85.378017</v>
      </c>
      <c r="R9867">
        <v>144.623977</v>
      </c>
      <c r="S9867" t="s">
        <v>90</v>
      </c>
      <c r="T9867" s="297">
        <v>46311.754166666666</v>
      </c>
    </row>
    <row r="9868" spans="1:20" x14ac:dyDescent="0.35">
      <c r="A9868" t="s">
        <v>128</v>
      </c>
      <c r="B9868" t="s">
        <v>129</v>
      </c>
      <c r="C9868" t="s">
        <v>93</v>
      </c>
      <c r="D9868" s="29">
        <v>46394</v>
      </c>
      <c r="E9868">
        <v>0</v>
      </c>
      <c r="F9868">
        <v>0</v>
      </c>
      <c r="G9868">
        <v>0</v>
      </c>
      <c r="H9868">
        <v>0</v>
      </c>
      <c r="L9868">
        <v>85.378017</v>
      </c>
      <c r="R9868">
        <v>144.623977</v>
      </c>
      <c r="S9868" t="s">
        <v>90</v>
      </c>
      <c r="T9868" s="297">
        <v>46311.754166666666</v>
      </c>
    </row>
    <row r="9869" spans="1:20" x14ac:dyDescent="0.35">
      <c r="A9869" t="s">
        <v>128</v>
      </c>
      <c r="B9869" t="s">
        <v>129</v>
      </c>
      <c r="C9869" t="s">
        <v>93</v>
      </c>
      <c r="D9869" s="29">
        <v>46395</v>
      </c>
      <c r="E9869">
        <v>0</v>
      </c>
      <c r="F9869">
        <v>0</v>
      </c>
      <c r="G9869">
        <v>0</v>
      </c>
      <c r="H9869">
        <v>0</v>
      </c>
      <c r="L9869">
        <v>85.378017</v>
      </c>
      <c r="R9869">
        <v>144.623977</v>
      </c>
      <c r="S9869" t="s">
        <v>90</v>
      </c>
      <c r="T9869" s="297">
        <v>46311.754166666666</v>
      </c>
    </row>
    <row r="9870" spans="1:20" x14ac:dyDescent="0.35">
      <c r="A9870" t="s">
        <v>128</v>
      </c>
      <c r="B9870" t="s">
        <v>129</v>
      </c>
      <c r="C9870" t="s">
        <v>93</v>
      </c>
      <c r="D9870" s="29">
        <v>46396</v>
      </c>
      <c r="E9870">
        <v>0</v>
      </c>
      <c r="F9870">
        <v>0</v>
      </c>
      <c r="G9870">
        <v>0</v>
      </c>
      <c r="H9870">
        <v>0</v>
      </c>
      <c r="L9870">
        <v>85.378017</v>
      </c>
      <c r="R9870">
        <v>144.623977</v>
      </c>
      <c r="S9870" t="s">
        <v>90</v>
      </c>
      <c r="T9870" s="297">
        <v>46311.754166666666</v>
      </c>
    </row>
    <row r="9871" spans="1:20" x14ac:dyDescent="0.35">
      <c r="A9871" t="s">
        <v>128</v>
      </c>
      <c r="B9871" t="s">
        <v>129</v>
      </c>
      <c r="C9871" t="s">
        <v>93</v>
      </c>
      <c r="D9871" s="29">
        <v>46397</v>
      </c>
      <c r="E9871">
        <v>0</v>
      </c>
      <c r="F9871">
        <v>0</v>
      </c>
      <c r="G9871">
        <v>0</v>
      </c>
      <c r="H9871">
        <v>0</v>
      </c>
      <c r="L9871">
        <v>85.378017</v>
      </c>
      <c r="R9871">
        <v>144.623977</v>
      </c>
      <c r="S9871" t="s">
        <v>90</v>
      </c>
      <c r="T9871" s="297">
        <v>46311.754166666666</v>
      </c>
    </row>
    <row r="9872" spans="1:20" x14ac:dyDescent="0.35">
      <c r="A9872" t="s">
        <v>128</v>
      </c>
      <c r="B9872" t="s">
        <v>129</v>
      </c>
      <c r="C9872" t="s">
        <v>93</v>
      </c>
      <c r="D9872" s="29">
        <v>46398</v>
      </c>
      <c r="E9872">
        <v>0</v>
      </c>
      <c r="F9872">
        <v>0</v>
      </c>
      <c r="G9872">
        <v>0</v>
      </c>
      <c r="H9872">
        <v>0</v>
      </c>
      <c r="L9872">
        <v>85.378017</v>
      </c>
      <c r="R9872">
        <v>144.623977</v>
      </c>
      <c r="S9872" t="s">
        <v>90</v>
      </c>
      <c r="T9872" s="297">
        <v>46311.754166666666</v>
      </c>
    </row>
    <row r="9873" spans="1:20" x14ac:dyDescent="0.35">
      <c r="A9873" t="s">
        <v>128</v>
      </c>
      <c r="B9873" t="s">
        <v>129</v>
      </c>
      <c r="C9873" t="s">
        <v>93</v>
      </c>
      <c r="D9873" s="29">
        <v>46399</v>
      </c>
      <c r="E9873">
        <v>0</v>
      </c>
      <c r="F9873">
        <v>0</v>
      </c>
      <c r="G9873">
        <v>0</v>
      </c>
      <c r="H9873">
        <v>0</v>
      </c>
      <c r="L9873">
        <v>85.378017</v>
      </c>
      <c r="R9873">
        <v>144.623977</v>
      </c>
      <c r="S9873" t="s">
        <v>90</v>
      </c>
      <c r="T9873" s="297">
        <v>46311.754166666666</v>
      </c>
    </row>
    <row r="9874" spans="1:20" x14ac:dyDescent="0.35">
      <c r="A9874" t="s">
        <v>128</v>
      </c>
      <c r="B9874" t="s">
        <v>129</v>
      </c>
      <c r="C9874" t="s">
        <v>93</v>
      </c>
      <c r="D9874" s="29">
        <v>46400</v>
      </c>
      <c r="E9874">
        <v>0</v>
      </c>
      <c r="F9874">
        <v>0</v>
      </c>
      <c r="G9874">
        <v>0</v>
      </c>
      <c r="H9874">
        <v>0</v>
      </c>
      <c r="L9874">
        <v>85.378017</v>
      </c>
      <c r="R9874">
        <v>144.623977</v>
      </c>
      <c r="S9874" t="s">
        <v>90</v>
      </c>
      <c r="T9874" s="297">
        <v>46311.754166666666</v>
      </c>
    </row>
    <row r="9875" spans="1:20" x14ac:dyDescent="0.35">
      <c r="A9875" t="s">
        <v>128</v>
      </c>
      <c r="B9875" t="s">
        <v>129</v>
      </c>
      <c r="C9875" t="s">
        <v>93</v>
      </c>
      <c r="D9875" s="29">
        <v>46401</v>
      </c>
      <c r="E9875">
        <v>0</v>
      </c>
      <c r="F9875">
        <v>0</v>
      </c>
      <c r="G9875">
        <v>0</v>
      </c>
      <c r="H9875">
        <v>0</v>
      </c>
      <c r="L9875">
        <v>85.378017</v>
      </c>
      <c r="R9875">
        <v>144.623977</v>
      </c>
      <c r="S9875" t="s">
        <v>90</v>
      </c>
      <c r="T9875" s="297">
        <v>46311.754166666666</v>
      </c>
    </row>
    <row r="9876" spans="1:20" x14ac:dyDescent="0.35">
      <c r="A9876" t="s">
        <v>128</v>
      </c>
      <c r="B9876" t="s">
        <v>129</v>
      </c>
      <c r="C9876" t="s">
        <v>93</v>
      </c>
      <c r="D9876" s="29">
        <v>46402</v>
      </c>
      <c r="E9876">
        <v>0</v>
      </c>
      <c r="F9876">
        <v>0</v>
      </c>
      <c r="G9876">
        <v>0</v>
      </c>
      <c r="H9876">
        <v>0</v>
      </c>
      <c r="L9876">
        <v>85.378017</v>
      </c>
      <c r="R9876">
        <v>144.623977</v>
      </c>
      <c r="S9876" t="s">
        <v>90</v>
      </c>
      <c r="T9876" s="297">
        <v>46311.754166666666</v>
      </c>
    </row>
    <row r="9877" spans="1:20" x14ac:dyDescent="0.35">
      <c r="A9877" t="s">
        <v>128</v>
      </c>
      <c r="B9877" t="s">
        <v>129</v>
      </c>
      <c r="C9877" t="s">
        <v>93</v>
      </c>
      <c r="D9877" s="29">
        <v>46403</v>
      </c>
      <c r="E9877">
        <v>0</v>
      </c>
      <c r="F9877">
        <v>0</v>
      </c>
      <c r="G9877">
        <v>0</v>
      </c>
      <c r="H9877">
        <v>0</v>
      </c>
      <c r="L9877">
        <v>85.378017</v>
      </c>
      <c r="R9877">
        <v>144.623977</v>
      </c>
      <c r="S9877" t="s">
        <v>90</v>
      </c>
      <c r="T9877" s="297">
        <v>46311.754166666666</v>
      </c>
    </row>
    <row r="9878" spans="1:20" x14ac:dyDescent="0.35">
      <c r="A9878" t="s">
        <v>128</v>
      </c>
      <c r="B9878" t="s">
        <v>129</v>
      </c>
      <c r="C9878" t="s">
        <v>93</v>
      </c>
      <c r="D9878" s="29">
        <v>46404</v>
      </c>
      <c r="E9878">
        <v>0</v>
      </c>
      <c r="F9878">
        <v>0</v>
      </c>
      <c r="G9878">
        <v>0</v>
      </c>
      <c r="H9878">
        <v>0</v>
      </c>
      <c r="L9878">
        <v>85.378017</v>
      </c>
      <c r="R9878">
        <v>144.623977</v>
      </c>
      <c r="S9878" t="s">
        <v>90</v>
      </c>
      <c r="T9878" s="297">
        <v>46311.754166666666</v>
      </c>
    </row>
    <row r="9879" spans="1:20" x14ac:dyDescent="0.35">
      <c r="A9879" t="s">
        <v>128</v>
      </c>
      <c r="B9879" t="s">
        <v>129</v>
      </c>
      <c r="C9879" t="s">
        <v>93</v>
      </c>
      <c r="D9879" s="29">
        <v>46405</v>
      </c>
      <c r="E9879">
        <v>0</v>
      </c>
      <c r="F9879">
        <v>0</v>
      </c>
      <c r="G9879">
        <v>0</v>
      </c>
      <c r="H9879">
        <v>0</v>
      </c>
      <c r="L9879">
        <v>85.378017</v>
      </c>
      <c r="R9879">
        <v>144.623977</v>
      </c>
      <c r="S9879" t="s">
        <v>90</v>
      </c>
      <c r="T9879" s="297">
        <v>46311.754166666666</v>
      </c>
    </row>
    <row r="9880" spans="1:20" x14ac:dyDescent="0.35">
      <c r="A9880" t="s">
        <v>128</v>
      </c>
      <c r="B9880" t="s">
        <v>129</v>
      </c>
      <c r="C9880" t="s">
        <v>93</v>
      </c>
      <c r="D9880" s="29">
        <v>46406</v>
      </c>
      <c r="E9880">
        <v>0</v>
      </c>
      <c r="F9880">
        <v>0</v>
      </c>
      <c r="G9880">
        <v>0</v>
      </c>
      <c r="H9880">
        <v>0</v>
      </c>
      <c r="L9880">
        <v>85.378017</v>
      </c>
      <c r="R9880">
        <v>144.623977</v>
      </c>
      <c r="S9880" t="s">
        <v>90</v>
      </c>
      <c r="T9880" s="297">
        <v>46311.754166666666</v>
      </c>
    </row>
    <row r="9881" spans="1:20" x14ac:dyDescent="0.35">
      <c r="A9881" t="s">
        <v>128</v>
      </c>
      <c r="B9881" t="s">
        <v>129</v>
      </c>
      <c r="C9881" t="s">
        <v>93</v>
      </c>
      <c r="D9881" s="29">
        <v>46407</v>
      </c>
      <c r="E9881">
        <v>0</v>
      </c>
      <c r="F9881">
        <v>0</v>
      </c>
      <c r="G9881">
        <v>0</v>
      </c>
      <c r="H9881">
        <v>0</v>
      </c>
      <c r="L9881">
        <v>85.378017</v>
      </c>
      <c r="R9881">
        <v>144.623977</v>
      </c>
      <c r="S9881" t="s">
        <v>90</v>
      </c>
      <c r="T9881" s="297">
        <v>46311.754166666666</v>
      </c>
    </row>
    <row r="9882" spans="1:20" x14ac:dyDescent="0.35">
      <c r="A9882" t="s">
        <v>128</v>
      </c>
      <c r="B9882" t="s">
        <v>129</v>
      </c>
      <c r="C9882" t="s">
        <v>93</v>
      </c>
      <c r="D9882" s="29">
        <v>46408</v>
      </c>
      <c r="E9882">
        <v>0</v>
      </c>
      <c r="F9882">
        <v>0</v>
      </c>
      <c r="G9882">
        <v>0</v>
      </c>
      <c r="H9882">
        <v>0</v>
      </c>
      <c r="L9882">
        <v>85.378017</v>
      </c>
      <c r="R9882">
        <v>144.623977</v>
      </c>
      <c r="S9882" t="s">
        <v>90</v>
      </c>
      <c r="T9882" s="297">
        <v>46311.754166666666</v>
      </c>
    </row>
    <row r="9883" spans="1:20" x14ac:dyDescent="0.35">
      <c r="A9883" t="s">
        <v>128</v>
      </c>
      <c r="B9883" t="s">
        <v>129</v>
      </c>
      <c r="C9883" t="s">
        <v>93</v>
      </c>
      <c r="D9883" s="29">
        <v>46409</v>
      </c>
      <c r="E9883">
        <v>0</v>
      </c>
      <c r="F9883">
        <v>0</v>
      </c>
      <c r="G9883">
        <v>0</v>
      </c>
      <c r="H9883">
        <v>0</v>
      </c>
      <c r="L9883">
        <v>85.378017</v>
      </c>
      <c r="R9883">
        <v>144.623977</v>
      </c>
      <c r="S9883" t="s">
        <v>90</v>
      </c>
      <c r="T9883" s="297">
        <v>46311.754166666666</v>
      </c>
    </row>
    <row r="9884" spans="1:20" x14ac:dyDescent="0.35">
      <c r="A9884" t="s">
        <v>128</v>
      </c>
      <c r="B9884" t="s">
        <v>129</v>
      </c>
      <c r="C9884" t="s">
        <v>93</v>
      </c>
      <c r="D9884" s="29">
        <v>46410</v>
      </c>
      <c r="E9884">
        <v>0</v>
      </c>
      <c r="F9884">
        <v>0</v>
      </c>
      <c r="G9884">
        <v>0</v>
      </c>
      <c r="H9884">
        <v>0</v>
      </c>
      <c r="L9884">
        <v>85.378017</v>
      </c>
      <c r="R9884">
        <v>144.623977</v>
      </c>
      <c r="S9884" t="s">
        <v>90</v>
      </c>
      <c r="T9884" s="297">
        <v>46311.754166666666</v>
      </c>
    </row>
    <row r="9885" spans="1:20" x14ac:dyDescent="0.35">
      <c r="A9885" t="s">
        <v>128</v>
      </c>
      <c r="B9885" t="s">
        <v>129</v>
      </c>
      <c r="C9885" t="s">
        <v>93</v>
      </c>
      <c r="D9885" s="29">
        <v>46411</v>
      </c>
      <c r="E9885">
        <v>0</v>
      </c>
      <c r="F9885">
        <v>0</v>
      </c>
      <c r="G9885">
        <v>0</v>
      </c>
      <c r="H9885">
        <v>0</v>
      </c>
      <c r="L9885">
        <v>85.378017</v>
      </c>
      <c r="R9885">
        <v>144.623977</v>
      </c>
      <c r="S9885" t="s">
        <v>90</v>
      </c>
      <c r="T9885" s="297">
        <v>46311.754166666666</v>
      </c>
    </row>
    <row r="9886" spans="1:20" x14ac:dyDescent="0.35">
      <c r="A9886" t="s">
        <v>128</v>
      </c>
      <c r="B9886" t="s">
        <v>129</v>
      </c>
      <c r="C9886" t="s">
        <v>93</v>
      </c>
      <c r="D9886" s="29">
        <v>46412</v>
      </c>
      <c r="E9886">
        <v>0</v>
      </c>
      <c r="F9886">
        <v>0</v>
      </c>
      <c r="G9886">
        <v>0</v>
      </c>
      <c r="H9886">
        <v>0</v>
      </c>
      <c r="L9886">
        <v>85.378017</v>
      </c>
      <c r="R9886">
        <v>144.623977</v>
      </c>
      <c r="S9886" t="s">
        <v>90</v>
      </c>
      <c r="T9886" s="297">
        <v>46311.754166666666</v>
      </c>
    </row>
    <row r="9887" spans="1:20" x14ac:dyDescent="0.35">
      <c r="A9887" t="s">
        <v>128</v>
      </c>
      <c r="B9887" t="s">
        <v>129</v>
      </c>
      <c r="C9887" t="s">
        <v>93</v>
      </c>
      <c r="D9887" s="29">
        <v>46413</v>
      </c>
      <c r="E9887">
        <v>0</v>
      </c>
      <c r="F9887">
        <v>0</v>
      </c>
      <c r="G9887">
        <v>0</v>
      </c>
      <c r="H9887">
        <v>0</v>
      </c>
      <c r="L9887">
        <v>85.378017</v>
      </c>
      <c r="R9887">
        <v>144.623977</v>
      </c>
      <c r="S9887" t="s">
        <v>90</v>
      </c>
      <c r="T9887" s="297">
        <v>46311.754166666666</v>
      </c>
    </row>
    <row r="9888" spans="1:20" x14ac:dyDescent="0.35">
      <c r="A9888" t="s">
        <v>128</v>
      </c>
      <c r="B9888" t="s">
        <v>129</v>
      </c>
      <c r="C9888" t="s">
        <v>93</v>
      </c>
      <c r="D9888" s="29">
        <v>46414</v>
      </c>
      <c r="E9888">
        <v>0</v>
      </c>
      <c r="F9888">
        <v>0</v>
      </c>
      <c r="G9888">
        <v>0</v>
      </c>
      <c r="H9888">
        <v>0</v>
      </c>
      <c r="L9888">
        <v>85.378017</v>
      </c>
      <c r="R9888">
        <v>144.623977</v>
      </c>
      <c r="S9888" t="s">
        <v>90</v>
      </c>
      <c r="T9888" s="297">
        <v>46311.754166666666</v>
      </c>
    </row>
    <row r="9889" spans="1:20" x14ac:dyDescent="0.35">
      <c r="A9889" t="s">
        <v>128</v>
      </c>
      <c r="B9889" t="s">
        <v>129</v>
      </c>
      <c r="C9889" t="s">
        <v>93</v>
      </c>
      <c r="D9889" s="29">
        <v>46415</v>
      </c>
      <c r="E9889">
        <v>0</v>
      </c>
      <c r="F9889">
        <v>0</v>
      </c>
      <c r="G9889">
        <v>0</v>
      </c>
      <c r="H9889">
        <v>0</v>
      </c>
      <c r="L9889">
        <v>85.378017</v>
      </c>
      <c r="R9889">
        <v>144.623977</v>
      </c>
      <c r="S9889" t="s">
        <v>90</v>
      </c>
      <c r="T9889" s="297">
        <v>46311.754166666666</v>
      </c>
    </row>
    <row r="9890" spans="1:20" x14ac:dyDescent="0.35">
      <c r="A9890" t="s">
        <v>128</v>
      </c>
      <c r="B9890" t="s">
        <v>129</v>
      </c>
      <c r="C9890" t="s">
        <v>93</v>
      </c>
      <c r="D9890" s="29">
        <v>46416</v>
      </c>
      <c r="E9890">
        <v>0</v>
      </c>
      <c r="F9890">
        <v>0</v>
      </c>
      <c r="G9890">
        <v>0</v>
      </c>
      <c r="H9890">
        <v>0</v>
      </c>
      <c r="L9890">
        <v>85.378017</v>
      </c>
      <c r="R9890">
        <v>144.623977</v>
      </c>
      <c r="S9890" t="s">
        <v>90</v>
      </c>
      <c r="T9890" s="297">
        <v>46311.754166666666</v>
      </c>
    </row>
    <row r="9891" spans="1:20" x14ac:dyDescent="0.35">
      <c r="A9891" t="s">
        <v>128</v>
      </c>
      <c r="B9891" t="s">
        <v>129</v>
      </c>
      <c r="C9891" t="s">
        <v>93</v>
      </c>
      <c r="D9891" s="29">
        <v>46417</v>
      </c>
      <c r="E9891">
        <v>0</v>
      </c>
      <c r="F9891">
        <v>0</v>
      </c>
      <c r="G9891">
        <v>0</v>
      </c>
      <c r="H9891">
        <v>0</v>
      </c>
      <c r="L9891">
        <v>85.378017</v>
      </c>
      <c r="R9891">
        <v>144.623977</v>
      </c>
      <c r="S9891" t="s">
        <v>90</v>
      </c>
      <c r="T9891" s="297">
        <v>46311.754166666666</v>
      </c>
    </row>
    <row r="9892" spans="1:20" x14ac:dyDescent="0.35">
      <c r="A9892" t="s">
        <v>128</v>
      </c>
      <c r="B9892" t="s">
        <v>129</v>
      </c>
      <c r="C9892" t="s">
        <v>93</v>
      </c>
      <c r="D9892" s="29">
        <v>46418</v>
      </c>
      <c r="E9892">
        <v>0</v>
      </c>
      <c r="F9892">
        <v>0</v>
      </c>
      <c r="G9892">
        <v>0</v>
      </c>
      <c r="H9892">
        <v>0</v>
      </c>
      <c r="L9892">
        <v>85.378017</v>
      </c>
      <c r="R9892">
        <v>144.623977</v>
      </c>
      <c r="S9892" t="s">
        <v>90</v>
      </c>
      <c r="T9892" s="297">
        <v>46311.754166666666</v>
      </c>
    </row>
    <row r="9893" spans="1:20" x14ac:dyDescent="0.35">
      <c r="A9893" t="s">
        <v>128</v>
      </c>
      <c r="B9893" t="s">
        <v>129</v>
      </c>
      <c r="C9893" t="s">
        <v>93</v>
      </c>
      <c r="D9893" s="29">
        <v>46419</v>
      </c>
      <c r="E9893">
        <v>0</v>
      </c>
      <c r="F9893">
        <v>0</v>
      </c>
      <c r="G9893">
        <v>0</v>
      </c>
      <c r="H9893">
        <v>0</v>
      </c>
      <c r="L9893">
        <v>85.378017</v>
      </c>
      <c r="R9893">
        <v>144.623977</v>
      </c>
      <c r="S9893" t="s">
        <v>90</v>
      </c>
      <c r="T9893" s="297">
        <v>46311.754166666666</v>
      </c>
    </row>
    <row r="9894" spans="1:20" x14ac:dyDescent="0.35">
      <c r="A9894" t="s">
        <v>128</v>
      </c>
      <c r="B9894" t="s">
        <v>129</v>
      </c>
      <c r="C9894" t="s">
        <v>93</v>
      </c>
      <c r="D9894" s="29">
        <v>46420</v>
      </c>
      <c r="E9894">
        <v>0</v>
      </c>
      <c r="F9894">
        <v>0</v>
      </c>
      <c r="G9894">
        <v>0</v>
      </c>
      <c r="H9894">
        <v>0</v>
      </c>
      <c r="L9894">
        <v>85.378017</v>
      </c>
      <c r="R9894">
        <v>144.623977</v>
      </c>
      <c r="S9894" t="s">
        <v>90</v>
      </c>
      <c r="T9894" s="297">
        <v>46311.754166666666</v>
      </c>
    </row>
    <row r="9895" spans="1:20" x14ac:dyDescent="0.35">
      <c r="A9895" t="s">
        <v>128</v>
      </c>
      <c r="B9895" t="s">
        <v>129</v>
      </c>
      <c r="C9895" t="s">
        <v>93</v>
      </c>
      <c r="D9895" s="29">
        <v>46421</v>
      </c>
      <c r="E9895">
        <v>0</v>
      </c>
      <c r="F9895">
        <v>0</v>
      </c>
      <c r="G9895">
        <v>0</v>
      </c>
      <c r="H9895">
        <v>0</v>
      </c>
      <c r="L9895">
        <v>85.378017</v>
      </c>
      <c r="R9895">
        <v>144.623977</v>
      </c>
      <c r="S9895" t="s">
        <v>90</v>
      </c>
      <c r="T9895" s="297">
        <v>46311.754166666666</v>
      </c>
    </row>
    <row r="9896" spans="1:20" x14ac:dyDescent="0.35">
      <c r="A9896" t="s">
        <v>128</v>
      </c>
      <c r="B9896" t="s">
        <v>129</v>
      </c>
      <c r="C9896" t="s">
        <v>93</v>
      </c>
      <c r="D9896" s="29">
        <v>46422</v>
      </c>
      <c r="E9896">
        <v>0</v>
      </c>
      <c r="F9896">
        <v>0</v>
      </c>
      <c r="G9896">
        <v>0</v>
      </c>
      <c r="H9896">
        <v>0</v>
      </c>
      <c r="L9896">
        <v>85.378017</v>
      </c>
      <c r="R9896">
        <v>144.623977</v>
      </c>
      <c r="S9896" t="s">
        <v>90</v>
      </c>
      <c r="T9896" s="297">
        <v>46311.754166666666</v>
      </c>
    </row>
    <row r="9897" spans="1:20" x14ac:dyDescent="0.35">
      <c r="A9897" t="s">
        <v>128</v>
      </c>
      <c r="B9897" t="s">
        <v>129</v>
      </c>
      <c r="C9897" t="s">
        <v>93</v>
      </c>
      <c r="D9897" s="29">
        <v>46423</v>
      </c>
      <c r="E9897">
        <v>0</v>
      </c>
      <c r="F9897">
        <v>0</v>
      </c>
      <c r="G9897">
        <v>0</v>
      </c>
      <c r="H9897">
        <v>0</v>
      </c>
      <c r="L9897">
        <v>85.378017</v>
      </c>
      <c r="R9897">
        <v>144.623977</v>
      </c>
      <c r="S9897" t="s">
        <v>90</v>
      </c>
      <c r="T9897" s="297">
        <v>46311.754166666666</v>
      </c>
    </row>
    <row r="9898" spans="1:20" x14ac:dyDescent="0.35">
      <c r="A9898" t="s">
        <v>128</v>
      </c>
      <c r="B9898" t="s">
        <v>129</v>
      </c>
      <c r="C9898" t="s">
        <v>93</v>
      </c>
      <c r="D9898" s="29">
        <v>46424</v>
      </c>
      <c r="E9898">
        <v>0</v>
      </c>
      <c r="F9898">
        <v>0</v>
      </c>
      <c r="G9898">
        <v>0</v>
      </c>
      <c r="H9898">
        <v>0</v>
      </c>
      <c r="L9898">
        <v>85.378017</v>
      </c>
      <c r="R9898">
        <v>144.623977</v>
      </c>
      <c r="S9898" t="s">
        <v>90</v>
      </c>
      <c r="T9898" s="297">
        <v>46311.754166666666</v>
      </c>
    </row>
    <row r="9899" spans="1:20" x14ac:dyDescent="0.35">
      <c r="A9899" t="s">
        <v>128</v>
      </c>
      <c r="B9899" t="s">
        <v>129</v>
      </c>
      <c r="C9899" t="s">
        <v>93</v>
      </c>
      <c r="D9899" s="29">
        <v>46425</v>
      </c>
      <c r="E9899">
        <v>0</v>
      </c>
      <c r="F9899">
        <v>0</v>
      </c>
      <c r="G9899">
        <v>0</v>
      </c>
      <c r="H9899">
        <v>0</v>
      </c>
      <c r="L9899">
        <v>85.378017</v>
      </c>
      <c r="R9899">
        <v>144.623977</v>
      </c>
      <c r="S9899" t="s">
        <v>90</v>
      </c>
      <c r="T9899" s="297">
        <v>46311.754166666666</v>
      </c>
    </row>
    <row r="9900" spans="1:20" x14ac:dyDescent="0.35">
      <c r="A9900" t="s">
        <v>128</v>
      </c>
      <c r="B9900" t="s">
        <v>129</v>
      </c>
      <c r="C9900" t="s">
        <v>93</v>
      </c>
      <c r="D9900" s="29">
        <v>46426</v>
      </c>
      <c r="E9900">
        <v>0</v>
      </c>
      <c r="F9900">
        <v>0</v>
      </c>
      <c r="G9900">
        <v>0</v>
      </c>
      <c r="H9900">
        <v>0</v>
      </c>
      <c r="L9900">
        <v>85.378017</v>
      </c>
      <c r="R9900">
        <v>144.623977</v>
      </c>
      <c r="S9900" t="s">
        <v>90</v>
      </c>
      <c r="T9900" s="297">
        <v>46311.754166666666</v>
      </c>
    </row>
    <row r="9901" spans="1:20" x14ac:dyDescent="0.35">
      <c r="A9901" t="s">
        <v>128</v>
      </c>
      <c r="B9901" t="s">
        <v>129</v>
      </c>
      <c r="C9901" t="s">
        <v>93</v>
      </c>
      <c r="D9901" s="29">
        <v>46427</v>
      </c>
      <c r="E9901">
        <v>0</v>
      </c>
      <c r="F9901">
        <v>0</v>
      </c>
      <c r="G9901">
        <v>0</v>
      </c>
      <c r="H9901">
        <v>0</v>
      </c>
      <c r="L9901">
        <v>85.378017</v>
      </c>
      <c r="R9901">
        <v>144.623977</v>
      </c>
      <c r="S9901" t="s">
        <v>90</v>
      </c>
      <c r="T9901" s="297">
        <v>46311.754166666666</v>
      </c>
    </row>
    <row r="9902" spans="1:20" x14ac:dyDescent="0.35">
      <c r="A9902" t="s">
        <v>128</v>
      </c>
      <c r="B9902" t="s">
        <v>129</v>
      </c>
      <c r="C9902" t="s">
        <v>93</v>
      </c>
      <c r="D9902" s="29">
        <v>46428</v>
      </c>
      <c r="E9902">
        <v>0</v>
      </c>
      <c r="F9902">
        <v>0</v>
      </c>
      <c r="G9902">
        <v>0</v>
      </c>
      <c r="H9902">
        <v>0</v>
      </c>
      <c r="L9902">
        <v>85.378017</v>
      </c>
      <c r="R9902">
        <v>144.623977</v>
      </c>
      <c r="S9902" t="s">
        <v>90</v>
      </c>
      <c r="T9902" s="297">
        <v>46311.754166666666</v>
      </c>
    </row>
    <row r="9903" spans="1:20" x14ac:dyDescent="0.35">
      <c r="A9903" t="s">
        <v>128</v>
      </c>
      <c r="B9903" t="s">
        <v>129</v>
      </c>
      <c r="C9903" t="s">
        <v>93</v>
      </c>
      <c r="D9903" s="29">
        <v>46429</v>
      </c>
      <c r="E9903">
        <v>0</v>
      </c>
      <c r="F9903">
        <v>0</v>
      </c>
      <c r="G9903">
        <v>0</v>
      </c>
      <c r="H9903">
        <v>0</v>
      </c>
      <c r="L9903">
        <v>85.378017</v>
      </c>
      <c r="R9903">
        <v>144.623977</v>
      </c>
      <c r="S9903" t="s">
        <v>90</v>
      </c>
      <c r="T9903" s="297">
        <v>46311.754166666666</v>
      </c>
    </row>
    <row r="9904" spans="1:20" x14ac:dyDescent="0.35">
      <c r="A9904" t="s">
        <v>128</v>
      </c>
      <c r="B9904" t="s">
        <v>129</v>
      </c>
      <c r="C9904" t="s">
        <v>93</v>
      </c>
      <c r="D9904" s="29">
        <v>46430</v>
      </c>
      <c r="E9904">
        <v>0</v>
      </c>
      <c r="F9904">
        <v>0</v>
      </c>
      <c r="G9904">
        <v>0</v>
      </c>
      <c r="H9904">
        <v>0</v>
      </c>
      <c r="L9904">
        <v>85.378017</v>
      </c>
      <c r="R9904">
        <v>144.623977</v>
      </c>
      <c r="S9904" t="s">
        <v>90</v>
      </c>
      <c r="T9904" s="297">
        <v>46311.754166666666</v>
      </c>
    </row>
    <row r="9905" spans="1:20" x14ac:dyDescent="0.35">
      <c r="A9905" t="s">
        <v>128</v>
      </c>
      <c r="B9905" t="s">
        <v>129</v>
      </c>
      <c r="C9905" t="s">
        <v>93</v>
      </c>
      <c r="D9905" s="29">
        <v>46431</v>
      </c>
      <c r="E9905">
        <v>0</v>
      </c>
      <c r="F9905">
        <v>0</v>
      </c>
      <c r="G9905">
        <v>0</v>
      </c>
      <c r="H9905">
        <v>0</v>
      </c>
      <c r="L9905">
        <v>85.378017</v>
      </c>
      <c r="R9905">
        <v>144.623977</v>
      </c>
      <c r="S9905" t="s">
        <v>90</v>
      </c>
      <c r="T9905" s="297">
        <v>46311.754166666666</v>
      </c>
    </row>
    <row r="9906" spans="1:20" x14ac:dyDescent="0.35">
      <c r="A9906" t="s">
        <v>128</v>
      </c>
      <c r="B9906" t="s">
        <v>129</v>
      </c>
      <c r="C9906" t="s">
        <v>93</v>
      </c>
      <c r="D9906" s="29">
        <v>46432</v>
      </c>
      <c r="E9906">
        <v>0</v>
      </c>
      <c r="F9906">
        <v>0</v>
      </c>
      <c r="G9906">
        <v>0</v>
      </c>
      <c r="H9906">
        <v>0</v>
      </c>
      <c r="L9906">
        <v>85.378017</v>
      </c>
      <c r="R9906">
        <v>144.623977</v>
      </c>
      <c r="S9906" t="s">
        <v>90</v>
      </c>
      <c r="T9906" s="297">
        <v>46311.754166666666</v>
      </c>
    </row>
    <row r="9907" spans="1:20" x14ac:dyDescent="0.35">
      <c r="A9907" t="s">
        <v>128</v>
      </c>
      <c r="B9907" t="s">
        <v>129</v>
      </c>
      <c r="C9907" t="s">
        <v>93</v>
      </c>
      <c r="D9907" s="29">
        <v>46433</v>
      </c>
      <c r="E9907">
        <v>0</v>
      </c>
      <c r="F9907">
        <v>0</v>
      </c>
      <c r="G9907">
        <v>0</v>
      </c>
      <c r="H9907">
        <v>0</v>
      </c>
      <c r="L9907">
        <v>85.378017</v>
      </c>
      <c r="R9907">
        <v>144.623977</v>
      </c>
      <c r="S9907" t="s">
        <v>90</v>
      </c>
      <c r="T9907" s="297">
        <v>46311.754166666666</v>
      </c>
    </row>
    <row r="9908" spans="1:20" x14ac:dyDescent="0.35">
      <c r="A9908" t="s">
        <v>128</v>
      </c>
      <c r="B9908" t="s">
        <v>129</v>
      </c>
      <c r="C9908" t="s">
        <v>93</v>
      </c>
      <c r="D9908" s="29">
        <v>46434</v>
      </c>
      <c r="E9908">
        <v>0</v>
      </c>
      <c r="F9908">
        <v>0</v>
      </c>
      <c r="G9908">
        <v>0</v>
      </c>
      <c r="H9908">
        <v>0</v>
      </c>
      <c r="L9908">
        <v>85.378017</v>
      </c>
      <c r="R9908">
        <v>144.623977</v>
      </c>
      <c r="S9908" t="s">
        <v>90</v>
      </c>
      <c r="T9908" s="297">
        <v>46311.754166666666</v>
      </c>
    </row>
    <row r="9909" spans="1:20" x14ac:dyDescent="0.35">
      <c r="A9909" t="s">
        <v>128</v>
      </c>
      <c r="B9909" t="s">
        <v>129</v>
      </c>
      <c r="C9909" t="s">
        <v>93</v>
      </c>
      <c r="D9909" s="29">
        <v>46435</v>
      </c>
      <c r="E9909">
        <v>0</v>
      </c>
      <c r="F9909">
        <v>0</v>
      </c>
      <c r="G9909">
        <v>0</v>
      </c>
      <c r="H9909">
        <v>0</v>
      </c>
      <c r="L9909">
        <v>85.378017</v>
      </c>
      <c r="R9909">
        <v>144.623977</v>
      </c>
      <c r="S9909" t="s">
        <v>90</v>
      </c>
      <c r="T9909" s="297">
        <v>46311.754166666666</v>
      </c>
    </row>
    <row r="9910" spans="1:20" x14ac:dyDescent="0.35">
      <c r="A9910" t="s">
        <v>128</v>
      </c>
      <c r="B9910" t="s">
        <v>129</v>
      </c>
      <c r="C9910" t="s">
        <v>93</v>
      </c>
      <c r="D9910" s="29">
        <v>46436</v>
      </c>
      <c r="E9910">
        <v>0</v>
      </c>
      <c r="F9910">
        <v>0</v>
      </c>
      <c r="G9910">
        <v>0</v>
      </c>
      <c r="H9910">
        <v>0</v>
      </c>
      <c r="L9910">
        <v>85.378017</v>
      </c>
      <c r="R9910">
        <v>144.623977</v>
      </c>
      <c r="S9910" t="s">
        <v>90</v>
      </c>
      <c r="T9910" s="297">
        <v>46311.754166666666</v>
      </c>
    </row>
    <row r="9911" spans="1:20" x14ac:dyDescent="0.35">
      <c r="A9911" t="s">
        <v>128</v>
      </c>
      <c r="B9911" t="s">
        <v>129</v>
      </c>
      <c r="C9911" t="s">
        <v>93</v>
      </c>
      <c r="D9911" s="29">
        <v>46437</v>
      </c>
      <c r="E9911">
        <v>0</v>
      </c>
      <c r="F9911">
        <v>0</v>
      </c>
      <c r="G9911">
        <v>0</v>
      </c>
      <c r="H9911">
        <v>0</v>
      </c>
      <c r="L9911">
        <v>85.378017</v>
      </c>
      <c r="R9911">
        <v>144.623977</v>
      </c>
      <c r="S9911" t="s">
        <v>90</v>
      </c>
      <c r="T9911" s="297">
        <v>46311.754166666666</v>
      </c>
    </row>
    <row r="9912" spans="1:20" x14ac:dyDescent="0.35">
      <c r="A9912" t="s">
        <v>128</v>
      </c>
      <c r="B9912" t="s">
        <v>129</v>
      </c>
      <c r="C9912" t="s">
        <v>93</v>
      </c>
      <c r="D9912" s="29">
        <v>46438</v>
      </c>
      <c r="E9912">
        <v>0</v>
      </c>
      <c r="F9912">
        <v>0</v>
      </c>
      <c r="G9912">
        <v>0</v>
      </c>
      <c r="H9912">
        <v>0</v>
      </c>
      <c r="L9912">
        <v>85.378017</v>
      </c>
      <c r="R9912">
        <v>144.623977</v>
      </c>
      <c r="S9912" t="s">
        <v>90</v>
      </c>
      <c r="T9912" s="297">
        <v>46311.754166666666</v>
      </c>
    </row>
    <row r="9913" spans="1:20" x14ac:dyDescent="0.35">
      <c r="A9913" t="s">
        <v>128</v>
      </c>
      <c r="B9913" t="s">
        <v>129</v>
      </c>
      <c r="C9913" t="s">
        <v>93</v>
      </c>
      <c r="D9913" s="29">
        <v>46439</v>
      </c>
      <c r="E9913">
        <v>0</v>
      </c>
      <c r="F9913">
        <v>0</v>
      </c>
      <c r="G9913">
        <v>0</v>
      </c>
      <c r="H9913">
        <v>0</v>
      </c>
      <c r="L9913">
        <v>85.378017</v>
      </c>
      <c r="R9913">
        <v>144.623977</v>
      </c>
      <c r="S9913" t="s">
        <v>90</v>
      </c>
      <c r="T9913" s="297">
        <v>46311.754166666666</v>
      </c>
    </row>
    <row r="9914" spans="1:20" x14ac:dyDescent="0.35">
      <c r="A9914" t="s">
        <v>128</v>
      </c>
      <c r="B9914" t="s">
        <v>129</v>
      </c>
      <c r="C9914" t="s">
        <v>93</v>
      </c>
      <c r="D9914" s="29">
        <v>46440</v>
      </c>
      <c r="E9914">
        <v>0</v>
      </c>
      <c r="F9914">
        <v>0</v>
      </c>
      <c r="G9914">
        <v>0</v>
      </c>
      <c r="H9914">
        <v>0</v>
      </c>
      <c r="L9914">
        <v>85.378017</v>
      </c>
      <c r="R9914">
        <v>144.623977</v>
      </c>
      <c r="S9914" t="s">
        <v>90</v>
      </c>
      <c r="T9914" s="297">
        <v>46311.754166666666</v>
      </c>
    </row>
    <row r="9915" spans="1:20" x14ac:dyDescent="0.35">
      <c r="A9915" t="s">
        <v>128</v>
      </c>
      <c r="B9915" t="s">
        <v>129</v>
      </c>
      <c r="C9915" t="s">
        <v>93</v>
      </c>
      <c r="D9915" s="29">
        <v>46441</v>
      </c>
      <c r="E9915">
        <v>0</v>
      </c>
      <c r="F9915">
        <v>0</v>
      </c>
      <c r="G9915">
        <v>0</v>
      </c>
      <c r="H9915">
        <v>0</v>
      </c>
      <c r="L9915">
        <v>85.378017</v>
      </c>
      <c r="R9915">
        <v>144.623977</v>
      </c>
      <c r="S9915" t="s">
        <v>90</v>
      </c>
      <c r="T9915" s="297">
        <v>46311.754166666666</v>
      </c>
    </row>
    <row r="9916" spans="1:20" x14ac:dyDescent="0.35">
      <c r="A9916" t="s">
        <v>128</v>
      </c>
      <c r="B9916" t="s">
        <v>129</v>
      </c>
      <c r="C9916" t="s">
        <v>93</v>
      </c>
      <c r="D9916" s="29">
        <v>46442</v>
      </c>
      <c r="E9916">
        <v>0</v>
      </c>
      <c r="F9916">
        <v>0</v>
      </c>
      <c r="G9916">
        <v>0</v>
      </c>
      <c r="H9916">
        <v>0</v>
      </c>
      <c r="L9916">
        <v>85.378017</v>
      </c>
      <c r="R9916">
        <v>144.623977</v>
      </c>
      <c r="S9916" t="s">
        <v>90</v>
      </c>
      <c r="T9916" s="297">
        <v>46311.754166666666</v>
      </c>
    </row>
    <row r="9917" spans="1:20" x14ac:dyDescent="0.35">
      <c r="A9917" t="s">
        <v>128</v>
      </c>
      <c r="B9917" t="s">
        <v>129</v>
      </c>
      <c r="C9917" t="s">
        <v>93</v>
      </c>
      <c r="D9917" s="29">
        <v>46443</v>
      </c>
      <c r="E9917">
        <v>0</v>
      </c>
      <c r="F9917">
        <v>0</v>
      </c>
      <c r="G9917">
        <v>0</v>
      </c>
      <c r="H9917">
        <v>0</v>
      </c>
      <c r="L9917">
        <v>85.378017</v>
      </c>
      <c r="R9917">
        <v>144.623977</v>
      </c>
      <c r="S9917" t="s">
        <v>90</v>
      </c>
      <c r="T9917" s="297">
        <v>46311.754166666666</v>
      </c>
    </row>
    <row r="9918" spans="1:20" x14ac:dyDescent="0.35">
      <c r="A9918" t="s">
        <v>128</v>
      </c>
      <c r="B9918" t="s">
        <v>129</v>
      </c>
      <c r="C9918" t="s">
        <v>93</v>
      </c>
      <c r="D9918" s="29">
        <v>46444</v>
      </c>
      <c r="E9918">
        <v>0</v>
      </c>
      <c r="F9918">
        <v>0</v>
      </c>
      <c r="G9918">
        <v>0</v>
      </c>
      <c r="H9918">
        <v>0</v>
      </c>
      <c r="L9918">
        <v>85.378017</v>
      </c>
      <c r="R9918">
        <v>144.623977</v>
      </c>
      <c r="S9918" t="s">
        <v>90</v>
      </c>
      <c r="T9918" s="297">
        <v>46311.754166666666</v>
      </c>
    </row>
    <row r="9919" spans="1:20" x14ac:dyDescent="0.35">
      <c r="A9919" t="s">
        <v>128</v>
      </c>
      <c r="B9919" t="s">
        <v>129</v>
      </c>
      <c r="C9919" t="s">
        <v>93</v>
      </c>
      <c r="D9919" s="29">
        <v>46445</v>
      </c>
      <c r="E9919">
        <v>0</v>
      </c>
      <c r="F9919">
        <v>0</v>
      </c>
      <c r="G9919">
        <v>0</v>
      </c>
      <c r="H9919">
        <v>0</v>
      </c>
      <c r="L9919">
        <v>85.378017</v>
      </c>
      <c r="R9919">
        <v>144.623977</v>
      </c>
      <c r="S9919" t="s">
        <v>90</v>
      </c>
      <c r="T9919" s="297">
        <v>46311.754166666666</v>
      </c>
    </row>
    <row r="9920" spans="1:20" x14ac:dyDescent="0.35">
      <c r="A9920" t="s">
        <v>128</v>
      </c>
      <c r="B9920" t="s">
        <v>129</v>
      </c>
      <c r="C9920" t="s">
        <v>93</v>
      </c>
      <c r="D9920" s="29">
        <v>46446</v>
      </c>
      <c r="E9920">
        <v>0</v>
      </c>
      <c r="F9920">
        <v>0</v>
      </c>
      <c r="G9920">
        <v>0</v>
      </c>
      <c r="H9920">
        <v>0</v>
      </c>
      <c r="L9920">
        <v>85.378017</v>
      </c>
      <c r="R9920">
        <v>144.623977</v>
      </c>
      <c r="S9920" t="s">
        <v>90</v>
      </c>
      <c r="T9920" s="297">
        <v>46311.754166666666</v>
      </c>
    </row>
    <row r="9921" spans="1:20" x14ac:dyDescent="0.35">
      <c r="A9921" t="s">
        <v>128</v>
      </c>
      <c r="B9921" t="s">
        <v>129</v>
      </c>
      <c r="C9921" t="s">
        <v>93</v>
      </c>
      <c r="D9921" s="29">
        <v>46447</v>
      </c>
      <c r="E9921">
        <v>0</v>
      </c>
      <c r="F9921">
        <v>0</v>
      </c>
      <c r="G9921">
        <v>0</v>
      </c>
      <c r="H9921">
        <v>0</v>
      </c>
      <c r="L9921">
        <v>85.378017</v>
      </c>
      <c r="R9921">
        <v>144.623977</v>
      </c>
      <c r="S9921" t="s">
        <v>90</v>
      </c>
      <c r="T9921" s="297">
        <v>46311.754166666666</v>
      </c>
    </row>
    <row r="9922" spans="1:20" x14ac:dyDescent="0.35">
      <c r="A9922" t="s">
        <v>128</v>
      </c>
      <c r="B9922" t="s">
        <v>129</v>
      </c>
      <c r="C9922" t="s">
        <v>93</v>
      </c>
      <c r="D9922" s="29">
        <v>46448</v>
      </c>
      <c r="E9922">
        <v>0</v>
      </c>
      <c r="F9922">
        <v>0</v>
      </c>
      <c r="G9922">
        <v>0</v>
      </c>
      <c r="H9922">
        <v>0</v>
      </c>
      <c r="L9922">
        <v>85.378017</v>
      </c>
      <c r="R9922">
        <v>144.623977</v>
      </c>
      <c r="S9922" t="s">
        <v>90</v>
      </c>
      <c r="T9922" s="297">
        <v>46311.754166666666</v>
      </c>
    </row>
    <row r="9923" spans="1:20" x14ac:dyDescent="0.35">
      <c r="A9923" t="s">
        <v>128</v>
      </c>
      <c r="B9923" t="s">
        <v>129</v>
      </c>
      <c r="C9923" t="s">
        <v>93</v>
      </c>
      <c r="D9923" s="29">
        <v>46449</v>
      </c>
      <c r="E9923">
        <v>0</v>
      </c>
      <c r="F9923">
        <v>0</v>
      </c>
      <c r="G9923">
        <v>0</v>
      </c>
      <c r="H9923">
        <v>0</v>
      </c>
      <c r="L9923">
        <v>85.378017</v>
      </c>
      <c r="R9923">
        <v>144.623977</v>
      </c>
      <c r="S9923" t="s">
        <v>90</v>
      </c>
      <c r="T9923" s="297">
        <v>46311.754166666666</v>
      </c>
    </row>
    <row r="9924" spans="1:20" x14ac:dyDescent="0.35">
      <c r="A9924" t="s">
        <v>128</v>
      </c>
      <c r="B9924" t="s">
        <v>129</v>
      </c>
      <c r="C9924" t="s">
        <v>93</v>
      </c>
      <c r="D9924" s="29">
        <v>46450</v>
      </c>
      <c r="E9924">
        <v>0</v>
      </c>
      <c r="F9924">
        <v>0</v>
      </c>
      <c r="G9924">
        <v>0</v>
      </c>
      <c r="H9924">
        <v>0</v>
      </c>
      <c r="L9924">
        <v>85.378017</v>
      </c>
      <c r="R9924">
        <v>144.623977</v>
      </c>
      <c r="S9924" t="s">
        <v>90</v>
      </c>
      <c r="T9924" s="297">
        <v>46311.754166666666</v>
      </c>
    </row>
    <row r="9925" spans="1:20" x14ac:dyDescent="0.35">
      <c r="A9925" t="s">
        <v>128</v>
      </c>
      <c r="B9925" t="s">
        <v>129</v>
      </c>
      <c r="C9925" t="s">
        <v>93</v>
      </c>
      <c r="D9925" s="29">
        <v>46451</v>
      </c>
      <c r="E9925">
        <v>0</v>
      </c>
      <c r="F9925">
        <v>0</v>
      </c>
      <c r="G9925">
        <v>0</v>
      </c>
      <c r="H9925">
        <v>0</v>
      </c>
      <c r="L9925">
        <v>85.378017</v>
      </c>
      <c r="R9925">
        <v>144.623977</v>
      </c>
      <c r="S9925" t="s">
        <v>90</v>
      </c>
      <c r="T9925" s="297">
        <v>46311.754166666666</v>
      </c>
    </row>
    <row r="9926" spans="1:20" x14ac:dyDescent="0.35">
      <c r="A9926" t="s">
        <v>128</v>
      </c>
      <c r="B9926" t="s">
        <v>129</v>
      </c>
      <c r="C9926" t="s">
        <v>93</v>
      </c>
      <c r="D9926" s="29">
        <v>46452</v>
      </c>
      <c r="E9926">
        <v>0</v>
      </c>
      <c r="F9926">
        <v>0</v>
      </c>
      <c r="G9926">
        <v>0</v>
      </c>
      <c r="H9926">
        <v>0</v>
      </c>
      <c r="L9926">
        <v>85.378017</v>
      </c>
      <c r="R9926">
        <v>144.623977</v>
      </c>
      <c r="S9926" t="s">
        <v>90</v>
      </c>
      <c r="T9926" s="297">
        <v>46311.754166666666</v>
      </c>
    </row>
    <row r="9927" spans="1:20" x14ac:dyDescent="0.35">
      <c r="A9927" t="s">
        <v>128</v>
      </c>
      <c r="B9927" t="s">
        <v>129</v>
      </c>
      <c r="C9927" t="s">
        <v>93</v>
      </c>
      <c r="D9927" s="29">
        <v>46453</v>
      </c>
      <c r="E9927">
        <v>0</v>
      </c>
      <c r="F9927">
        <v>0</v>
      </c>
      <c r="G9927">
        <v>0</v>
      </c>
      <c r="H9927">
        <v>0</v>
      </c>
      <c r="L9927">
        <v>85.378017</v>
      </c>
      <c r="R9927">
        <v>144.623977</v>
      </c>
      <c r="S9927" t="s">
        <v>90</v>
      </c>
      <c r="T9927" s="297">
        <v>46311.754166666666</v>
      </c>
    </row>
    <row r="9928" spans="1:20" x14ac:dyDescent="0.35">
      <c r="A9928" t="s">
        <v>128</v>
      </c>
      <c r="B9928" t="s">
        <v>129</v>
      </c>
      <c r="C9928" t="s">
        <v>93</v>
      </c>
      <c r="D9928" s="29">
        <v>46454</v>
      </c>
      <c r="E9928">
        <v>0</v>
      </c>
      <c r="F9928">
        <v>0</v>
      </c>
      <c r="G9928">
        <v>0</v>
      </c>
      <c r="H9928">
        <v>0</v>
      </c>
      <c r="L9928">
        <v>85.378017</v>
      </c>
      <c r="R9928">
        <v>144.623977</v>
      </c>
      <c r="S9928" t="s">
        <v>90</v>
      </c>
      <c r="T9928" s="297">
        <v>46311.754166666666</v>
      </c>
    </row>
    <row r="9929" spans="1:20" x14ac:dyDescent="0.35">
      <c r="A9929" t="s">
        <v>128</v>
      </c>
      <c r="B9929" t="s">
        <v>129</v>
      </c>
      <c r="C9929" t="s">
        <v>93</v>
      </c>
      <c r="D9929" s="29">
        <v>46455</v>
      </c>
      <c r="E9929">
        <v>0</v>
      </c>
      <c r="F9929">
        <v>0</v>
      </c>
      <c r="G9929">
        <v>0</v>
      </c>
      <c r="H9929">
        <v>0</v>
      </c>
      <c r="L9929">
        <v>85.378017</v>
      </c>
      <c r="R9929">
        <v>144.623977</v>
      </c>
      <c r="S9929" t="s">
        <v>90</v>
      </c>
      <c r="T9929" s="297">
        <v>46311.754166666666</v>
      </c>
    </row>
    <row r="9930" spans="1:20" x14ac:dyDescent="0.35">
      <c r="A9930" t="s">
        <v>128</v>
      </c>
      <c r="B9930" t="s">
        <v>129</v>
      </c>
      <c r="C9930" t="s">
        <v>93</v>
      </c>
      <c r="D9930" s="29">
        <v>46456</v>
      </c>
      <c r="E9930">
        <v>0</v>
      </c>
      <c r="F9930">
        <v>0</v>
      </c>
      <c r="G9930">
        <v>0</v>
      </c>
      <c r="H9930">
        <v>0</v>
      </c>
      <c r="L9930">
        <v>85.378017</v>
      </c>
      <c r="R9930">
        <v>144.623977</v>
      </c>
      <c r="S9930" t="s">
        <v>90</v>
      </c>
      <c r="T9930" s="297">
        <v>46311.754166666666</v>
      </c>
    </row>
    <row r="9931" spans="1:20" x14ac:dyDescent="0.35">
      <c r="A9931" t="s">
        <v>128</v>
      </c>
      <c r="B9931" t="s">
        <v>129</v>
      </c>
      <c r="C9931" t="s">
        <v>93</v>
      </c>
      <c r="D9931" s="29">
        <v>46457</v>
      </c>
      <c r="E9931">
        <v>0</v>
      </c>
      <c r="F9931">
        <v>0</v>
      </c>
      <c r="G9931">
        <v>0</v>
      </c>
      <c r="H9931">
        <v>0</v>
      </c>
      <c r="L9931">
        <v>85.378017</v>
      </c>
      <c r="R9931">
        <v>144.623977</v>
      </c>
      <c r="S9931" t="s">
        <v>90</v>
      </c>
      <c r="T9931" s="297">
        <v>46311.754166666666</v>
      </c>
    </row>
    <row r="9932" spans="1:20" x14ac:dyDescent="0.35">
      <c r="A9932" t="s">
        <v>128</v>
      </c>
      <c r="B9932" t="s">
        <v>129</v>
      </c>
      <c r="C9932" t="s">
        <v>93</v>
      </c>
      <c r="D9932" s="29">
        <v>46458</v>
      </c>
      <c r="E9932">
        <v>0</v>
      </c>
      <c r="F9932">
        <v>0</v>
      </c>
      <c r="G9932">
        <v>0</v>
      </c>
      <c r="H9932">
        <v>0</v>
      </c>
      <c r="L9932">
        <v>85.378017</v>
      </c>
      <c r="R9932">
        <v>144.623977</v>
      </c>
      <c r="S9932" t="s">
        <v>90</v>
      </c>
      <c r="T9932" s="297">
        <v>46311.754166666666</v>
      </c>
    </row>
    <row r="9933" spans="1:20" x14ac:dyDescent="0.35">
      <c r="A9933" t="s">
        <v>128</v>
      </c>
      <c r="B9933" t="s">
        <v>129</v>
      </c>
      <c r="C9933" t="s">
        <v>93</v>
      </c>
      <c r="D9933" s="29">
        <v>46459</v>
      </c>
      <c r="E9933">
        <v>0</v>
      </c>
      <c r="F9933">
        <v>0</v>
      </c>
      <c r="G9933">
        <v>0</v>
      </c>
      <c r="H9933">
        <v>0</v>
      </c>
      <c r="L9933">
        <v>85.378017</v>
      </c>
      <c r="R9933">
        <v>144.623977</v>
      </c>
      <c r="S9933" t="s">
        <v>90</v>
      </c>
      <c r="T9933" s="297">
        <v>46311.754166666666</v>
      </c>
    </row>
    <row r="9934" spans="1:20" x14ac:dyDescent="0.35">
      <c r="A9934" t="s">
        <v>128</v>
      </c>
      <c r="B9934" t="s">
        <v>129</v>
      </c>
      <c r="C9934" t="s">
        <v>93</v>
      </c>
      <c r="D9934" s="29">
        <v>46460</v>
      </c>
      <c r="E9934">
        <v>0</v>
      </c>
      <c r="F9934">
        <v>0</v>
      </c>
      <c r="G9934">
        <v>0</v>
      </c>
      <c r="H9934">
        <v>0</v>
      </c>
      <c r="L9934">
        <v>85.378017</v>
      </c>
      <c r="R9934">
        <v>144.623977</v>
      </c>
      <c r="S9934" t="s">
        <v>90</v>
      </c>
      <c r="T9934" s="297">
        <v>46311.754166666666</v>
      </c>
    </row>
    <row r="9935" spans="1:20" x14ac:dyDescent="0.35">
      <c r="A9935" t="s">
        <v>128</v>
      </c>
      <c r="B9935" t="s">
        <v>129</v>
      </c>
      <c r="C9935" t="s">
        <v>93</v>
      </c>
      <c r="D9935" s="29">
        <v>46461</v>
      </c>
      <c r="E9935">
        <v>0</v>
      </c>
      <c r="F9935">
        <v>0</v>
      </c>
      <c r="G9935">
        <v>0</v>
      </c>
      <c r="H9935">
        <v>0</v>
      </c>
      <c r="L9935">
        <v>85.378017</v>
      </c>
      <c r="R9935">
        <v>144.623977</v>
      </c>
      <c r="S9935" t="s">
        <v>90</v>
      </c>
      <c r="T9935" s="297">
        <v>46311.754166666666</v>
      </c>
    </row>
    <row r="9936" spans="1:20" x14ac:dyDescent="0.35">
      <c r="A9936" t="s">
        <v>128</v>
      </c>
      <c r="B9936" t="s">
        <v>129</v>
      </c>
      <c r="C9936" t="s">
        <v>93</v>
      </c>
      <c r="D9936" s="29">
        <v>46462</v>
      </c>
      <c r="E9936">
        <v>0</v>
      </c>
      <c r="F9936">
        <v>0</v>
      </c>
      <c r="G9936">
        <v>0</v>
      </c>
      <c r="H9936">
        <v>0</v>
      </c>
      <c r="L9936">
        <v>85.378017</v>
      </c>
      <c r="R9936">
        <v>144.623977</v>
      </c>
      <c r="S9936" t="s">
        <v>90</v>
      </c>
      <c r="T9936" s="297">
        <v>46311.754166666666</v>
      </c>
    </row>
    <row r="9937" spans="1:20" x14ac:dyDescent="0.35">
      <c r="A9937" t="s">
        <v>128</v>
      </c>
      <c r="B9937" t="s">
        <v>129</v>
      </c>
      <c r="C9937" t="s">
        <v>93</v>
      </c>
      <c r="D9937" s="29">
        <v>46463</v>
      </c>
      <c r="E9937">
        <v>0</v>
      </c>
      <c r="F9937">
        <v>0</v>
      </c>
      <c r="G9937">
        <v>0</v>
      </c>
      <c r="H9937">
        <v>0</v>
      </c>
      <c r="L9937">
        <v>85.378017</v>
      </c>
      <c r="R9937">
        <v>144.623977</v>
      </c>
      <c r="S9937" t="s">
        <v>90</v>
      </c>
      <c r="T9937" s="297">
        <v>46311.754166666666</v>
      </c>
    </row>
    <row r="9938" spans="1:20" x14ac:dyDescent="0.35">
      <c r="A9938" t="s">
        <v>128</v>
      </c>
      <c r="B9938" t="s">
        <v>129</v>
      </c>
      <c r="C9938" t="s">
        <v>93</v>
      </c>
      <c r="D9938" s="29">
        <v>46464</v>
      </c>
      <c r="E9938">
        <v>0</v>
      </c>
      <c r="F9938">
        <v>0</v>
      </c>
      <c r="G9938">
        <v>0</v>
      </c>
      <c r="H9938">
        <v>0</v>
      </c>
      <c r="L9938">
        <v>85.378017</v>
      </c>
      <c r="R9938">
        <v>144.623977</v>
      </c>
      <c r="S9938" t="s">
        <v>90</v>
      </c>
      <c r="T9938" s="297">
        <v>46311.754166666666</v>
      </c>
    </row>
    <row r="9939" spans="1:20" x14ac:dyDescent="0.35">
      <c r="A9939" t="s">
        <v>128</v>
      </c>
      <c r="B9939" t="s">
        <v>129</v>
      </c>
      <c r="C9939" t="s">
        <v>93</v>
      </c>
      <c r="D9939" s="29">
        <v>46465</v>
      </c>
      <c r="E9939">
        <v>0</v>
      </c>
      <c r="F9939">
        <v>0</v>
      </c>
      <c r="G9939">
        <v>0</v>
      </c>
      <c r="H9939">
        <v>0</v>
      </c>
      <c r="L9939">
        <v>85.378017</v>
      </c>
      <c r="R9939">
        <v>144.623977</v>
      </c>
      <c r="S9939" t="s">
        <v>90</v>
      </c>
      <c r="T9939" s="297">
        <v>46311.754166666666</v>
      </c>
    </row>
    <row r="9940" spans="1:20" x14ac:dyDescent="0.35">
      <c r="A9940" t="s">
        <v>128</v>
      </c>
      <c r="B9940" t="s">
        <v>129</v>
      </c>
      <c r="C9940" t="s">
        <v>93</v>
      </c>
      <c r="D9940" s="29">
        <v>46466</v>
      </c>
      <c r="E9940">
        <v>0</v>
      </c>
      <c r="F9940">
        <v>0</v>
      </c>
      <c r="G9940">
        <v>0</v>
      </c>
      <c r="H9940">
        <v>0</v>
      </c>
      <c r="L9940">
        <v>85.378017</v>
      </c>
      <c r="R9940">
        <v>144.623977</v>
      </c>
      <c r="S9940" t="s">
        <v>90</v>
      </c>
      <c r="T9940" s="297">
        <v>46311.754166666666</v>
      </c>
    </row>
    <row r="9941" spans="1:20" x14ac:dyDescent="0.35">
      <c r="A9941" t="s">
        <v>128</v>
      </c>
      <c r="B9941" t="s">
        <v>129</v>
      </c>
      <c r="C9941" t="s">
        <v>93</v>
      </c>
      <c r="D9941" s="29">
        <v>46467</v>
      </c>
      <c r="E9941">
        <v>0</v>
      </c>
      <c r="F9941">
        <v>0</v>
      </c>
      <c r="G9941">
        <v>0</v>
      </c>
      <c r="H9941">
        <v>0</v>
      </c>
      <c r="L9941">
        <v>85.378017</v>
      </c>
      <c r="R9941">
        <v>144.623977</v>
      </c>
      <c r="S9941" t="s">
        <v>90</v>
      </c>
      <c r="T9941" s="297">
        <v>46311.754166666666</v>
      </c>
    </row>
    <row r="9942" spans="1:20" x14ac:dyDescent="0.35">
      <c r="A9942" t="s">
        <v>128</v>
      </c>
      <c r="B9942" t="s">
        <v>129</v>
      </c>
      <c r="C9942" t="s">
        <v>93</v>
      </c>
      <c r="D9942" s="29">
        <v>46468</v>
      </c>
      <c r="E9942">
        <v>0</v>
      </c>
      <c r="F9942">
        <v>0</v>
      </c>
      <c r="G9942">
        <v>0</v>
      </c>
      <c r="H9942">
        <v>0</v>
      </c>
      <c r="L9942">
        <v>85.378017</v>
      </c>
      <c r="R9942">
        <v>144.623977</v>
      </c>
      <c r="S9942" t="s">
        <v>90</v>
      </c>
      <c r="T9942" s="297">
        <v>46311.754166666666</v>
      </c>
    </row>
    <row r="9943" spans="1:20" x14ac:dyDescent="0.35">
      <c r="A9943" t="s">
        <v>128</v>
      </c>
      <c r="B9943" t="s">
        <v>129</v>
      </c>
      <c r="C9943" t="s">
        <v>93</v>
      </c>
      <c r="D9943" s="29">
        <v>46469</v>
      </c>
      <c r="E9943">
        <v>0</v>
      </c>
      <c r="F9943">
        <v>0</v>
      </c>
      <c r="G9943">
        <v>0</v>
      </c>
      <c r="H9943">
        <v>0</v>
      </c>
      <c r="L9943">
        <v>85.378017</v>
      </c>
      <c r="R9943">
        <v>144.623977</v>
      </c>
      <c r="S9943" t="s">
        <v>90</v>
      </c>
      <c r="T9943" s="297">
        <v>46311.754166666666</v>
      </c>
    </row>
    <row r="9944" spans="1:20" x14ac:dyDescent="0.35">
      <c r="A9944" t="s">
        <v>128</v>
      </c>
      <c r="B9944" t="s">
        <v>129</v>
      </c>
      <c r="C9944" t="s">
        <v>93</v>
      </c>
      <c r="D9944" s="29">
        <v>46470</v>
      </c>
      <c r="E9944">
        <v>0</v>
      </c>
      <c r="F9944">
        <v>0</v>
      </c>
      <c r="G9944">
        <v>0</v>
      </c>
      <c r="H9944">
        <v>0</v>
      </c>
      <c r="L9944">
        <v>85.378017</v>
      </c>
      <c r="R9944">
        <v>144.623977</v>
      </c>
      <c r="S9944" t="s">
        <v>90</v>
      </c>
      <c r="T9944" s="297">
        <v>46311.754166666666</v>
      </c>
    </row>
    <row r="9945" spans="1:20" x14ac:dyDescent="0.35">
      <c r="A9945" t="s">
        <v>128</v>
      </c>
      <c r="B9945" t="s">
        <v>129</v>
      </c>
      <c r="C9945" t="s">
        <v>93</v>
      </c>
      <c r="D9945" s="29">
        <v>46471</v>
      </c>
      <c r="E9945">
        <v>0</v>
      </c>
      <c r="F9945">
        <v>0</v>
      </c>
      <c r="G9945">
        <v>0</v>
      </c>
      <c r="H9945">
        <v>0</v>
      </c>
      <c r="L9945">
        <v>85.378017</v>
      </c>
      <c r="R9945">
        <v>144.623977</v>
      </c>
      <c r="S9945" t="s">
        <v>90</v>
      </c>
      <c r="T9945" s="297">
        <v>46311.754166666666</v>
      </c>
    </row>
    <row r="9946" spans="1:20" x14ac:dyDescent="0.35">
      <c r="A9946" t="s">
        <v>128</v>
      </c>
      <c r="B9946" t="s">
        <v>129</v>
      </c>
      <c r="C9946" t="s">
        <v>93</v>
      </c>
      <c r="D9946" s="29">
        <v>46472</v>
      </c>
      <c r="E9946">
        <v>0</v>
      </c>
      <c r="F9946">
        <v>0</v>
      </c>
      <c r="G9946">
        <v>0</v>
      </c>
      <c r="H9946">
        <v>0</v>
      </c>
      <c r="L9946">
        <v>85.378017</v>
      </c>
      <c r="R9946">
        <v>144.623977</v>
      </c>
      <c r="S9946" t="s">
        <v>90</v>
      </c>
      <c r="T9946" s="297">
        <v>46311.754166666666</v>
      </c>
    </row>
    <row r="9947" spans="1:20" x14ac:dyDescent="0.35">
      <c r="A9947" t="s">
        <v>128</v>
      </c>
      <c r="B9947" t="s">
        <v>129</v>
      </c>
      <c r="C9947" t="s">
        <v>93</v>
      </c>
      <c r="D9947" s="29">
        <v>46473</v>
      </c>
      <c r="E9947">
        <v>0</v>
      </c>
      <c r="F9947">
        <v>0</v>
      </c>
      <c r="G9947">
        <v>0</v>
      </c>
      <c r="H9947">
        <v>0</v>
      </c>
      <c r="L9947">
        <v>85.378017</v>
      </c>
      <c r="R9947">
        <v>144.623977</v>
      </c>
      <c r="S9947" t="s">
        <v>90</v>
      </c>
      <c r="T9947" s="297">
        <v>46311.754166666666</v>
      </c>
    </row>
    <row r="9948" spans="1:20" x14ac:dyDescent="0.35">
      <c r="A9948" t="s">
        <v>128</v>
      </c>
      <c r="B9948" t="s">
        <v>129</v>
      </c>
      <c r="C9948" t="s">
        <v>93</v>
      </c>
      <c r="D9948" s="29">
        <v>46474</v>
      </c>
      <c r="E9948">
        <v>0</v>
      </c>
      <c r="F9948">
        <v>0</v>
      </c>
      <c r="G9948">
        <v>0</v>
      </c>
      <c r="H9948">
        <v>0</v>
      </c>
      <c r="L9948">
        <v>85.378017</v>
      </c>
      <c r="R9948">
        <v>144.623977</v>
      </c>
      <c r="S9948" t="s">
        <v>90</v>
      </c>
      <c r="T9948" s="297">
        <v>46311.754166666666</v>
      </c>
    </row>
    <row r="9949" spans="1:20" x14ac:dyDescent="0.35">
      <c r="A9949" t="s">
        <v>128</v>
      </c>
      <c r="B9949" t="s">
        <v>129</v>
      </c>
      <c r="C9949" t="s">
        <v>93</v>
      </c>
      <c r="D9949" s="29">
        <v>46475</v>
      </c>
      <c r="E9949">
        <v>0</v>
      </c>
      <c r="F9949">
        <v>0</v>
      </c>
      <c r="G9949">
        <v>0</v>
      </c>
      <c r="H9949">
        <v>0</v>
      </c>
      <c r="L9949">
        <v>85.378017</v>
      </c>
      <c r="R9949">
        <v>144.623977</v>
      </c>
      <c r="S9949" t="s">
        <v>90</v>
      </c>
      <c r="T9949" s="297">
        <v>46311.754166666666</v>
      </c>
    </row>
    <row r="9950" spans="1:20" x14ac:dyDescent="0.35">
      <c r="A9950" t="s">
        <v>128</v>
      </c>
      <c r="B9950" t="s">
        <v>129</v>
      </c>
      <c r="C9950" t="s">
        <v>93</v>
      </c>
      <c r="D9950" s="29">
        <v>46476</v>
      </c>
      <c r="E9950">
        <v>0</v>
      </c>
      <c r="F9950">
        <v>0</v>
      </c>
      <c r="G9950">
        <v>0</v>
      </c>
      <c r="H9950">
        <v>0</v>
      </c>
      <c r="L9950">
        <v>85.378017</v>
      </c>
      <c r="R9950">
        <v>144.623977</v>
      </c>
      <c r="S9950" t="s">
        <v>90</v>
      </c>
      <c r="T9950" s="297">
        <v>46311.754166666666</v>
      </c>
    </row>
    <row r="9951" spans="1:20" x14ac:dyDescent="0.35">
      <c r="A9951" t="s">
        <v>128</v>
      </c>
      <c r="B9951" t="s">
        <v>129</v>
      </c>
      <c r="C9951" t="s">
        <v>93</v>
      </c>
      <c r="D9951" s="29">
        <v>46477</v>
      </c>
      <c r="E9951">
        <v>0</v>
      </c>
      <c r="F9951">
        <v>0</v>
      </c>
      <c r="G9951">
        <v>0</v>
      </c>
      <c r="H9951">
        <v>0</v>
      </c>
      <c r="L9951">
        <v>85.378017</v>
      </c>
      <c r="R9951">
        <v>144.623977</v>
      </c>
      <c r="S9951" t="s">
        <v>90</v>
      </c>
      <c r="T9951" s="297">
        <v>46311.754166666666</v>
      </c>
    </row>
    <row r="9952" spans="1:20" x14ac:dyDescent="0.35">
      <c r="A9952" t="s">
        <v>128</v>
      </c>
      <c r="B9952" t="s">
        <v>129</v>
      </c>
      <c r="C9952" t="s">
        <v>93</v>
      </c>
      <c r="D9952" s="29">
        <v>46478</v>
      </c>
      <c r="E9952">
        <v>0</v>
      </c>
      <c r="F9952">
        <v>0</v>
      </c>
      <c r="G9952">
        <v>0</v>
      </c>
      <c r="H9952">
        <v>0</v>
      </c>
      <c r="L9952">
        <v>93.756234000000006</v>
      </c>
      <c r="R9952">
        <v>144.623977</v>
      </c>
      <c r="S9952" t="s">
        <v>90</v>
      </c>
      <c r="T9952" s="297">
        <v>46311.754166666666</v>
      </c>
    </row>
    <row r="9953" spans="1:20" x14ac:dyDescent="0.35">
      <c r="A9953" t="s">
        <v>128</v>
      </c>
      <c r="B9953" t="s">
        <v>129</v>
      </c>
      <c r="C9953" t="s">
        <v>93</v>
      </c>
      <c r="D9953" s="29">
        <v>46479</v>
      </c>
      <c r="E9953">
        <v>0</v>
      </c>
      <c r="F9953">
        <v>0</v>
      </c>
      <c r="G9953">
        <v>0</v>
      </c>
      <c r="H9953">
        <v>0</v>
      </c>
      <c r="L9953">
        <v>93.756234000000006</v>
      </c>
      <c r="R9953">
        <v>144.623977</v>
      </c>
      <c r="S9953" t="s">
        <v>90</v>
      </c>
      <c r="T9953" s="297">
        <v>46311.754166666666</v>
      </c>
    </row>
    <row r="9954" spans="1:20" x14ac:dyDescent="0.35">
      <c r="A9954" t="s">
        <v>128</v>
      </c>
      <c r="B9954" t="s">
        <v>129</v>
      </c>
      <c r="C9954" t="s">
        <v>93</v>
      </c>
      <c r="D9954" s="29">
        <v>46480</v>
      </c>
      <c r="E9954">
        <v>0</v>
      </c>
      <c r="F9954">
        <v>0</v>
      </c>
      <c r="G9954">
        <v>0</v>
      </c>
      <c r="H9954">
        <v>0</v>
      </c>
      <c r="L9954">
        <v>93.756234000000006</v>
      </c>
      <c r="R9954">
        <v>144.623977</v>
      </c>
      <c r="S9954" t="s">
        <v>90</v>
      </c>
      <c r="T9954" s="297">
        <v>46311.754166666666</v>
      </c>
    </row>
    <row r="9955" spans="1:20" x14ac:dyDescent="0.35">
      <c r="A9955" t="s">
        <v>128</v>
      </c>
      <c r="B9955" t="s">
        <v>129</v>
      </c>
      <c r="C9955" t="s">
        <v>93</v>
      </c>
      <c r="D9955" s="29">
        <v>46481</v>
      </c>
      <c r="E9955">
        <v>0</v>
      </c>
      <c r="F9955">
        <v>0</v>
      </c>
      <c r="G9955">
        <v>0</v>
      </c>
      <c r="H9955">
        <v>0</v>
      </c>
      <c r="L9955">
        <v>93.756234000000006</v>
      </c>
      <c r="R9955">
        <v>144.623977</v>
      </c>
      <c r="S9955" t="s">
        <v>90</v>
      </c>
      <c r="T9955" s="297">
        <v>46311.754166666666</v>
      </c>
    </row>
    <row r="9956" spans="1:20" x14ac:dyDescent="0.35">
      <c r="A9956" t="s">
        <v>128</v>
      </c>
      <c r="B9956" t="s">
        <v>129</v>
      </c>
      <c r="C9956" t="s">
        <v>93</v>
      </c>
      <c r="D9956" s="29">
        <v>46482</v>
      </c>
      <c r="E9956">
        <v>0</v>
      </c>
      <c r="F9956">
        <v>0</v>
      </c>
      <c r="G9956">
        <v>0</v>
      </c>
      <c r="H9956">
        <v>0</v>
      </c>
      <c r="L9956">
        <v>93.756234000000006</v>
      </c>
      <c r="R9956">
        <v>144.623977</v>
      </c>
      <c r="S9956" t="s">
        <v>90</v>
      </c>
      <c r="T9956" s="297">
        <v>46311.754166666666</v>
      </c>
    </row>
    <row r="9957" spans="1:20" x14ac:dyDescent="0.35">
      <c r="A9957" t="s">
        <v>128</v>
      </c>
      <c r="B9957" t="s">
        <v>129</v>
      </c>
      <c r="C9957" t="s">
        <v>93</v>
      </c>
      <c r="D9957" s="29">
        <v>46483</v>
      </c>
      <c r="E9957">
        <v>0</v>
      </c>
      <c r="F9957">
        <v>0</v>
      </c>
      <c r="G9957">
        <v>0</v>
      </c>
      <c r="H9957">
        <v>0</v>
      </c>
      <c r="L9957">
        <v>93.756234000000006</v>
      </c>
      <c r="R9957">
        <v>144.623977</v>
      </c>
      <c r="S9957" t="s">
        <v>90</v>
      </c>
      <c r="T9957" s="297">
        <v>46311.754166666666</v>
      </c>
    </row>
    <row r="9958" spans="1:20" x14ac:dyDescent="0.35">
      <c r="A9958" t="s">
        <v>128</v>
      </c>
      <c r="B9958" t="s">
        <v>129</v>
      </c>
      <c r="C9958" t="s">
        <v>93</v>
      </c>
      <c r="D9958" s="29">
        <v>46484</v>
      </c>
      <c r="E9958">
        <v>0</v>
      </c>
      <c r="F9958">
        <v>0</v>
      </c>
      <c r="G9958">
        <v>0</v>
      </c>
      <c r="H9958">
        <v>0</v>
      </c>
      <c r="L9958">
        <v>93.756234000000006</v>
      </c>
      <c r="R9958">
        <v>144.623977</v>
      </c>
      <c r="S9958" t="s">
        <v>90</v>
      </c>
      <c r="T9958" s="297">
        <v>46311.754166666666</v>
      </c>
    </row>
    <row r="9959" spans="1:20" x14ac:dyDescent="0.35">
      <c r="A9959" t="s">
        <v>128</v>
      </c>
      <c r="B9959" t="s">
        <v>129</v>
      </c>
      <c r="C9959" t="s">
        <v>93</v>
      </c>
      <c r="D9959" s="29">
        <v>46485</v>
      </c>
      <c r="E9959">
        <v>0</v>
      </c>
      <c r="F9959">
        <v>0</v>
      </c>
      <c r="G9959">
        <v>0</v>
      </c>
      <c r="H9959">
        <v>0</v>
      </c>
      <c r="L9959">
        <v>93.756234000000006</v>
      </c>
      <c r="R9959">
        <v>144.623977</v>
      </c>
      <c r="S9959" t="s">
        <v>90</v>
      </c>
      <c r="T9959" s="297">
        <v>46311.754166666666</v>
      </c>
    </row>
    <row r="9960" spans="1:20" x14ac:dyDescent="0.35">
      <c r="A9960" t="s">
        <v>128</v>
      </c>
      <c r="B9960" t="s">
        <v>129</v>
      </c>
      <c r="C9960" t="s">
        <v>93</v>
      </c>
      <c r="D9960" s="29">
        <v>46486</v>
      </c>
      <c r="E9960">
        <v>0</v>
      </c>
      <c r="F9960">
        <v>0</v>
      </c>
      <c r="G9960">
        <v>0</v>
      </c>
      <c r="H9960">
        <v>0</v>
      </c>
      <c r="L9960">
        <v>93.756234000000006</v>
      </c>
      <c r="R9960">
        <v>144.623977</v>
      </c>
      <c r="S9960" t="s">
        <v>90</v>
      </c>
      <c r="T9960" s="297">
        <v>46311.754166666666</v>
      </c>
    </row>
    <row r="9961" spans="1:20" x14ac:dyDescent="0.35">
      <c r="A9961" t="s">
        <v>128</v>
      </c>
      <c r="B9961" t="s">
        <v>129</v>
      </c>
      <c r="C9961" t="s">
        <v>93</v>
      </c>
      <c r="D9961" s="29">
        <v>46487</v>
      </c>
      <c r="E9961">
        <v>0</v>
      </c>
      <c r="F9961">
        <v>0</v>
      </c>
      <c r="G9961">
        <v>0</v>
      </c>
      <c r="H9961">
        <v>0</v>
      </c>
      <c r="L9961">
        <v>93.756234000000006</v>
      </c>
      <c r="R9961">
        <v>144.623977</v>
      </c>
      <c r="S9961" t="s">
        <v>90</v>
      </c>
      <c r="T9961" s="297">
        <v>46311.754166666666</v>
      </c>
    </row>
    <row r="9962" spans="1:20" x14ac:dyDescent="0.35">
      <c r="A9962" t="s">
        <v>128</v>
      </c>
      <c r="B9962" t="s">
        <v>129</v>
      </c>
      <c r="C9962" t="s">
        <v>93</v>
      </c>
      <c r="D9962" s="29">
        <v>46488</v>
      </c>
      <c r="E9962">
        <v>0</v>
      </c>
      <c r="F9962">
        <v>0</v>
      </c>
      <c r="G9962">
        <v>0</v>
      </c>
      <c r="H9962">
        <v>0</v>
      </c>
      <c r="L9962">
        <v>93.756234000000006</v>
      </c>
      <c r="R9962">
        <v>144.623977</v>
      </c>
      <c r="S9962" t="s">
        <v>90</v>
      </c>
      <c r="T9962" s="297">
        <v>46311.754166666666</v>
      </c>
    </row>
    <row r="9963" spans="1:20" x14ac:dyDescent="0.35">
      <c r="A9963" t="s">
        <v>128</v>
      </c>
      <c r="B9963" t="s">
        <v>129</v>
      </c>
      <c r="C9963" t="s">
        <v>93</v>
      </c>
      <c r="D9963" s="29">
        <v>46489</v>
      </c>
      <c r="E9963">
        <v>0</v>
      </c>
      <c r="F9963">
        <v>0</v>
      </c>
      <c r="G9963">
        <v>0</v>
      </c>
      <c r="H9963">
        <v>0</v>
      </c>
      <c r="L9963">
        <v>93.756234000000006</v>
      </c>
      <c r="R9963">
        <v>144.623977</v>
      </c>
      <c r="S9963" t="s">
        <v>90</v>
      </c>
      <c r="T9963" s="297">
        <v>46311.754166666666</v>
      </c>
    </row>
    <row r="9964" spans="1:20" x14ac:dyDescent="0.35">
      <c r="A9964" t="s">
        <v>128</v>
      </c>
      <c r="B9964" t="s">
        <v>129</v>
      </c>
      <c r="C9964" t="s">
        <v>93</v>
      </c>
      <c r="D9964" s="29">
        <v>46490</v>
      </c>
      <c r="E9964">
        <v>0</v>
      </c>
      <c r="F9964">
        <v>0</v>
      </c>
      <c r="G9964">
        <v>0</v>
      </c>
      <c r="H9964">
        <v>0</v>
      </c>
      <c r="L9964">
        <v>93.756234000000006</v>
      </c>
      <c r="R9964">
        <v>144.623977</v>
      </c>
      <c r="S9964" t="s">
        <v>90</v>
      </c>
      <c r="T9964" s="297">
        <v>46311.754166666666</v>
      </c>
    </row>
    <row r="9965" spans="1:20" x14ac:dyDescent="0.35">
      <c r="A9965" t="s">
        <v>128</v>
      </c>
      <c r="B9965" t="s">
        <v>129</v>
      </c>
      <c r="C9965" t="s">
        <v>93</v>
      </c>
      <c r="D9965" s="29">
        <v>46491</v>
      </c>
      <c r="E9965">
        <v>0</v>
      </c>
      <c r="F9965">
        <v>0</v>
      </c>
      <c r="G9965">
        <v>0</v>
      </c>
      <c r="H9965">
        <v>0</v>
      </c>
      <c r="L9965">
        <v>93.756234000000006</v>
      </c>
      <c r="R9965">
        <v>144.623977</v>
      </c>
      <c r="S9965" t="s">
        <v>90</v>
      </c>
      <c r="T9965" s="297">
        <v>46311.754166666666</v>
      </c>
    </row>
    <row r="9966" spans="1:20" x14ac:dyDescent="0.35">
      <c r="A9966" t="s">
        <v>128</v>
      </c>
      <c r="B9966" t="s">
        <v>129</v>
      </c>
      <c r="C9966" t="s">
        <v>93</v>
      </c>
      <c r="D9966" s="29">
        <v>46492</v>
      </c>
      <c r="E9966">
        <v>0</v>
      </c>
      <c r="F9966">
        <v>0</v>
      </c>
      <c r="G9966">
        <v>0</v>
      </c>
      <c r="H9966">
        <v>0</v>
      </c>
      <c r="L9966">
        <v>93.756234000000006</v>
      </c>
      <c r="R9966">
        <v>144.623977</v>
      </c>
      <c r="S9966" t="s">
        <v>90</v>
      </c>
      <c r="T9966" s="297">
        <v>46311.754166666666</v>
      </c>
    </row>
    <row r="9967" spans="1:20" x14ac:dyDescent="0.35">
      <c r="A9967" t="s">
        <v>128</v>
      </c>
      <c r="B9967" t="s">
        <v>129</v>
      </c>
      <c r="C9967" t="s">
        <v>93</v>
      </c>
      <c r="D9967" s="29">
        <v>46493</v>
      </c>
      <c r="E9967">
        <v>0</v>
      </c>
      <c r="F9967">
        <v>0</v>
      </c>
      <c r="G9967">
        <v>0</v>
      </c>
      <c r="H9967">
        <v>0</v>
      </c>
      <c r="L9967">
        <v>93.756234000000006</v>
      </c>
      <c r="R9967">
        <v>144.623977</v>
      </c>
      <c r="S9967" t="s">
        <v>90</v>
      </c>
      <c r="T9967" s="297">
        <v>46311.754166666666</v>
      </c>
    </row>
    <row r="9968" spans="1:20" x14ac:dyDescent="0.35">
      <c r="A9968" t="s">
        <v>128</v>
      </c>
      <c r="B9968" t="s">
        <v>129</v>
      </c>
      <c r="C9968" t="s">
        <v>93</v>
      </c>
      <c r="D9968" s="29">
        <v>46494</v>
      </c>
      <c r="E9968">
        <v>0</v>
      </c>
      <c r="F9968">
        <v>0</v>
      </c>
      <c r="G9968">
        <v>0</v>
      </c>
      <c r="H9968">
        <v>0</v>
      </c>
      <c r="L9968">
        <v>93.756234000000006</v>
      </c>
      <c r="R9968">
        <v>144.623977</v>
      </c>
      <c r="S9968" t="s">
        <v>90</v>
      </c>
      <c r="T9968" s="297">
        <v>46311.754166666666</v>
      </c>
    </row>
    <row r="9969" spans="1:20" x14ac:dyDescent="0.35">
      <c r="A9969" t="s">
        <v>128</v>
      </c>
      <c r="B9969" t="s">
        <v>129</v>
      </c>
      <c r="C9969" t="s">
        <v>93</v>
      </c>
      <c r="D9969" s="29">
        <v>46495</v>
      </c>
      <c r="E9969">
        <v>0</v>
      </c>
      <c r="F9969">
        <v>0</v>
      </c>
      <c r="G9969">
        <v>0</v>
      </c>
      <c r="H9969">
        <v>0</v>
      </c>
      <c r="L9969">
        <v>93.756234000000006</v>
      </c>
      <c r="R9969">
        <v>144.623977</v>
      </c>
      <c r="S9969" t="s">
        <v>90</v>
      </c>
      <c r="T9969" s="297">
        <v>46311.754166666666</v>
      </c>
    </row>
    <row r="9970" spans="1:20" x14ac:dyDescent="0.35">
      <c r="A9970" t="s">
        <v>128</v>
      </c>
      <c r="B9970" t="s">
        <v>129</v>
      </c>
      <c r="C9970" t="s">
        <v>93</v>
      </c>
      <c r="D9970" s="29">
        <v>46496</v>
      </c>
      <c r="E9970">
        <v>0</v>
      </c>
      <c r="F9970">
        <v>0</v>
      </c>
      <c r="G9970">
        <v>0</v>
      </c>
      <c r="H9970">
        <v>0</v>
      </c>
      <c r="L9970">
        <v>93.756234000000006</v>
      </c>
      <c r="R9970">
        <v>144.623977</v>
      </c>
      <c r="S9970" t="s">
        <v>90</v>
      </c>
      <c r="T9970" s="297">
        <v>46311.754166666666</v>
      </c>
    </row>
    <row r="9971" spans="1:20" x14ac:dyDescent="0.35">
      <c r="A9971" t="s">
        <v>128</v>
      </c>
      <c r="B9971" t="s">
        <v>129</v>
      </c>
      <c r="C9971" t="s">
        <v>93</v>
      </c>
      <c r="D9971" s="29">
        <v>46497</v>
      </c>
      <c r="E9971">
        <v>0</v>
      </c>
      <c r="F9971">
        <v>0</v>
      </c>
      <c r="G9971">
        <v>0</v>
      </c>
      <c r="H9971">
        <v>0</v>
      </c>
      <c r="L9971">
        <v>93.756234000000006</v>
      </c>
      <c r="R9971">
        <v>144.623977</v>
      </c>
      <c r="S9971" t="s">
        <v>90</v>
      </c>
      <c r="T9971" s="297">
        <v>46311.754166666666</v>
      </c>
    </row>
    <row r="9972" spans="1:20" x14ac:dyDescent="0.35">
      <c r="A9972" t="s">
        <v>128</v>
      </c>
      <c r="B9972" t="s">
        <v>129</v>
      </c>
      <c r="C9972" t="s">
        <v>93</v>
      </c>
      <c r="D9972" s="29">
        <v>46498</v>
      </c>
      <c r="E9972">
        <v>0</v>
      </c>
      <c r="F9972">
        <v>0</v>
      </c>
      <c r="G9972">
        <v>0</v>
      </c>
      <c r="H9972">
        <v>0</v>
      </c>
      <c r="L9972">
        <v>93.756234000000006</v>
      </c>
      <c r="R9972">
        <v>144.623977</v>
      </c>
      <c r="S9972" t="s">
        <v>90</v>
      </c>
      <c r="T9972" s="297">
        <v>46311.754166666666</v>
      </c>
    </row>
    <row r="9973" spans="1:20" x14ac:dyDescent="0.35">
      <c r="A9973" t="s">
        <v>128</v>
      </c>
      <c r="B9973" t="s">
        <v>129</v>
      </c>
      <c r="C9973" t="s">
        <v>93</v>
      </c>
      <c r="D9973" s="29">
        <v>46499</v>
      </c>
      <c r="E9973">
        <v>0</v>
      </c>
      <c r="F9973">
        <v>0</v>
      </c>
      <c r="G9973">
        <v>0</v>
      </c>
      <c r="H9973">
        <v>0</v>
      </c>
      <c r="L9973">
        <v>93.756234000000006</v>
      </c>
      <c r="R9973">
        <v>144.623977</v>
      </c>
      <c r="S9973" t="s">
        <v>90</v>
      </c>
      <c r="T9973" s="297">
        <v>46311.754166666666</v>
      </c>
    </row>
    <row r="9974" spans="1:20" x14ac:dyDescent="0.35">
      <c r="A9974" t="s">
        <v>128</v>
      </c>
      <c r="B9974" t="s">
        <v>129</v>
      </c>
      <c r="C9974" t="s">
        <v>93</v>
      </c>
      <c r="D9974" s="29">
        <v>46500</v>
      </c>
      <c r="E9974">
        <v>0</v>
      </c>
      <c r="F9974">
        <v>0</v>
      </c>
      <c r="G9974">
        <v>0</v>
      </c>
      <c r="H9974">
        <v>0</v>
      </c>
      <c r="L9974">
        <v>93.756234000000006</v>
      </c>
      <c r="R9974">
        <v>144.623977</v>
      </c>
      <c r="S9974" t="s">
        <v>90</v>
      </c>
      <c r="T9974" s="297">
        <v>46311.754166666666</v>
      </c>
    </row>
    <row r="9975" spans="1:20" x14ac:dyDescent="0.35">
      <c r="A9975" t="s">
        <v>128</v>
      </c>
      <c r="B9975" t="s">
        <v>129</v>
      </c>
      <c r="C9975" t="s">
        <v>93</v>
      </c>
      <c r="D9975" s="29">
        <v>46501</v>
      </c>
      <c r="E9975">
        <v>0</v>
      </c>
      <c r="F9975">
        <v>0</v>
      </c>
      <c r="G9975">
        <v>0</v>
      </c>
      <c r="H9975">
        <v>0</v>
      </c>
      <c r="L9975">
        <v>93.756234000000006</v>
      </c>
      <c r="R9975">
        <v>144.623977</v>
      </c>
      <c r="S9975" t="s">
        <v>90</v>
      </c>
      <c r="T9975" s="297">
        <v>46311.754166666666</v>
      </c>
    </row>
    <row r="9976" spans="1:20" x14ac:dyDescent="0.35">
      <c r="A9976" t="s">
        <v>128</v>
      </c>
      <c r="B9976" t="s">
        <v>129</v>
      </c>
      <c r="C9976" t="s">
        <v>93</v>
      </c>
      <c r="D9976" s="29">
        <v>46502</v>
      </c>
      <c r="E9976">
        <v>0</v>
      </c>
      <c r="F9976">
        <v>0</v>
      </c>
      <c r="G9976">
        <v>0</v>
      </c>
      <c r="H9976">
        <v>0</v>
      </c>
      <c r="L9976">
        <v>93.756234000000006</v>
      </c>
      <c r="R9976">
        <v>144.623977</v>
      </c>
      <c r="S9976" t="s">
        <v>90</v>
      </c>
      <c r="T9976" s="297">
        <v>46311.754166666666</v>
      </c>
    </row>
    <row r="9977" spans="1:20" x14ac:dyDescent="0.35">
      <c r="A9977" t="s">
        <v>128</v>
      </c>
      <c r="B9977" t="s">
        <v>129</v>
      </c>
      <c r="C9977" t="s">
        <v>93</v>
      </c>
      <c r="D9977" s="29">
        <v>46503</v>
      </c>
      <c r="E9977">
        <v>0</v>
      </c>
      <c r="F9977">
        <v>0</v>
      </c>
      <c r="G9977">
        <v>0</v>
      </c>
      <c r="H9977">
        <v>0</v>
      </c>
      <c r="L9977">
        <v>93.756234000000006</v>
      </c>
      <c r="R9977">
        <v>144.623977</v>
      </c>
      <c r="S9977" t="s">
        <v>90</v>
      </c>
      <c r="T9977" s="297">
        <v>46311.754166666666</v>
      </c>
    </row>
    <row r="9978" spans="1:20" x14ac:dyDescent="0.35">
      <c r="A9978" t="s">
        <v>128</v>
      </c>
      <c r="B9978" t="s">
        <v>129</v>
      </c>
      <c r="C9978" t="s">
        <v>93</v>
      </c>
      <c r="D9978" s="29">
        <v>46504</v>
      </c>
      <c r="E9978">
        <v>0</v>
      </c>
      <c r="F9978">
        <v>0</v>
      </c>
      <c r="G9978">
        <v>0</v>
      </c>
      <c r="H9978">
        <v>0</v>
      </c>
      <c r="L9978">
        <v>93.756234000000006</v>
      </c>
      <c r="R9978">
        <v>144.623977</v>
      </c>
      <c r="S9978" t="s">
        <v>90</v>
      </c>
      <c r="T9978" s="297">
        <v>46311.754166666666</v>
      </c>
    </row>
    <row r="9979" spans="1:20" x14ac:dyDescent="0.35">
      <c r="A9979" t="s">
        <v>128</v>
      </c>
      <c r="B9979" t="s">
        <v>129</v>
      </c>
      <c r="C9979" t="s">
        <v>93</v>
      </c>
      <c r="D9979" s="29">
        <v>46505</v>
      </c>
      <c r="E9979">
        <v>0</v>
      </c>
      <c r="F9979">
        <v>0</v>
      </c>
      <c r="G9979">
        <v>0</v>
      </c>
      <c r="H9979">
        <v>0</v>
      </c>
      <c r="L9979">
        <v>93.756234000000006</v>
      </c>
      <c r="R9979">
        <v>144.623977</v>
      </c>
      <c r="S9979" t="s">
        <v>90</v>
      </c>
      <c r="T9979" s="297">
        <v>46311.754166666666</v>
      </c>
    </row>
    <row r="9980" spans="1:20" x14ac:dyDescent="0.35">
      <c r="A9980" t="s">
        <v>128</v>
      </c>
      <c r="B9980" t="s">
        <v>129</v>
      </c>
      <c r="C9980" t="s">
        <v>93</v>
      </c>
      <c r="D9980" s="29">
        <v>46506</v>
      </c>
      <c r="E9980">
        <v>0</v>
      </c>
      <c r="F9980">
        <v>0</v>
      </c>
      <c r="G9980">
        <v>0</v>
      </c>
      <c r="H9980">
        <v>0</v>
      </c>
      <c r="L9980">
        <v>93.756234000000006</v>
      </c>
      <c r="R9980">
        <v>144.623977</v>
      </c>
      <c r="S9980" t="s">
        <v>90</v>
      </c>
      <c r="T9980" s="297">
        <v>46311.754166666666</v>
      </c>
    </row>
    <row r="9981" spans="1:20" x14ac:dyDescent="0.35">
      <c r="A9981" t="s">
        <v>128</v>
      </c>
      <c r="B9981" t="s">
        <v>129</v>
      </c>
      <c r="C9981" t="s">
        <v>93</v>
      </c>
      <c r="D9981" s="29">
        <v>46507</v>
      </c>
      <c r="E9981">
        <v>0</v>
      </c>
      <c r="F9981">
        <v>0</v>
      </c>
      <c r="G9981">
        <v>0</v>
      </c>
      <c r="H9981">
        <v>0</v>
      </c>
      <c r="L9981">
        <v>93.756234000000006</v>
      </c>
      <c r="R9981">
        <v>144.623977</v>
      </c>
      <c r="S9981" t="s">
        <v>90</v>
      </c>
      <c r="T9981" s="297">
        <v>46311.754166666666</v>
      </c>
    </row>
    <row r="9982" spans="1:20" x14ac:dyDescent="0.35">
      <c r="A9982" t="s">
        <v>128</v>
      </c>
      <c r="B9982" t="s">
        <v>129</v>
      </c>
      <c r="C9982" t="s">
        <v>93</v>
      </c>
      <c r="D9982" s="29">
        <v>46508</v>
      </c>
      <c r="E9982">
        <v>0</v>
      </c>
      <c r="F9982">
        <v>0</v>
      </c>
      <c r="G9982">
        <v>0</v>
      </c>
      <c r="H9982">
        <v>0</v>
      </c>
      <c r="L9982">
        <v>93.756234000000006</v>
      </c>
      <c r="R9982">
        <v>144.623977</v>
      </c>
      <c r="S9982" t="s">
        <v>90</v>
      </c>
      <c r="T9982" s="297">
        <v>46311.754166666666</v>
      </c>
    </row>
    <row r="9983" spans="1:20" x14ac:dyDescent="0.35">
      <c r="A9983" t="s">
        <v>128</v>
      </c>
      <c r="B9983" t="s">
        <v>129</v>
      </c>
      <c r="C9983" t="s">
        <v>93</v>
      </c>
      <c r="D9983" s="29">
        <v>46509</v>
      </c>
      <c r="E9983">
        <v>0</v>
      </c>
      <c r="F9983">
        <v>0</v>
      </c>
      <c r="G9983">
        <v>0</v>
      </c>
      <c r="H9983">
        <v>0</v>
      </c>
      <c r="L9983">
        <v>93.756234000000006</v>
      </c>
      <c r="R9983">
        <v>144.623977</v>
      </c>
      <c r="S9983" t="s">
        <v>90</v>
      </c>
      <c r="T9983" s="297">
        <v>46311.754166666666</v>
      </c>
    </row>
    <row r="9984" spans="1:20" x14ac:dyDescent="0.35">
      <c r="A9984" t="s">
        <v>128</v>
      </c>
      <c r="B9984" t="s">
        <v>129</v>
      </c>
      <c r="C9984" t="s">
        <v>93</v>
      </c>
      <c r="D9984" s="29">
        <v>46510</v>
      </c>
      <c r="E9984">
        <v>0</v>
      </c>
      <c r="F9984">
        <v>0</v>
      </c>
      <c r="G9984">
        <v>0</v>
      </c>
      <c r="H9984">
        <v>0</v>
      </c>
      <c r="L9984">
        <v>93.756234000000006</v>
      </c>
      <c r="R9984">
        <v>144.623977</v>
      </c>
      <c r="S9984" t="s">
        <v>90</v>
      </c>
      <c r="T9984" s="297">
        <v>46311.754166666666</v>
      </c>
    </row>
    <row r="9985" spans="1:20" x14ac:dyDescent="0.35">
      <c r="A9985" t="s">
        <v>128</v>
      </c>
      <c r="B9985" t="s">
        <v>129</v>
      </c>
      <c r="C9985" t="s">
        <v>93</v>
      </c>
      <c r="D9985" s="29">
        <v>46511</v>
      </c>
      <c r="E9985">
        <v>0</v>
      </c>
      <c r="F9985">
        <v>0</v>
      </c>
      <c r="G9985">
        <v>0</v>
      </c>
      <c r="H9985">
        <v>0</v>
      </c>
      <c r="L9985">
        <v>93.756234000000006</v>
      </c>
      <c r="R9985">
        <v>144.623977</v>
      </c>
      <c r="S9985" t="s">
        <v>90</v>
      </c>
      <c r="T9985" s="297">
        <v>46311.754166666666</v>
      </c>
    </row>
    <row r="9986" spans="1:20" x14ac:dyDescent="0.35">
      <c r="A9986" t="s">
        <v>128</v>
      </c>
      <c r="B9986" t="s">
        <v>129</v>
      </c>
      <c r="C9986" t="s">
        <v>93</v>
      </c>
      <c r="D9986" s="29">
        <v>46512</v>
      </c>
      <c r="E9986">
        <v>0</v>
      </c>
      <c r="F9986">
        <v>0</v>
      </c>
      <c r="G9986">
        <v>0</v>
      </c>
      <c r="H9986">
        <v>0</v>
      </c>
      <c r="L9986">
        <v>93.756234000000006</v>
      </c>
      <c r="R9986">
        <v>144.623977</v>
      </c>
      <c r="S9986" t="s">
        <v>90</v>
      </c>
      <c r="T9986" s="297">
        <v>46311.754166666666</v>
      </c>
    </row>
    <row r="9987" spans="1:20" x14ac:dyDescent="0.35">
      <c r="A9987" t="s">
        <v>128</v>
      </c>
      <c r="B9987" t="s">
        <v>129</v>
      </c>
      <c r="C9987" t="s">
        <v>93</v>
      </c>
      <c r="D9987" s="29">
        <v>46513</v>
      </c>
      <c r="E9987">
        <v>0</v>
      </c>
      <c r="F9987">
        <v>0</v>
      </c>
      <c r="G9987">
        <v>0</v>
      </c>
      <c r="H9987">
        <v>0</v>
      </c>
      <c r="L9987">
        <v>93.756234000000006</v>
      </c>
      <c r="R9987">
        <v>144.623977</v>
      </c>
      <c r="S9987" t="s">
        <v>90</v>
      </c>
      <c r="T9987" s="297">
        <v>46311.754166666666</v>
      </c>
    </row>
    <row r="9988" spans="1:20" x14ac:dyDescent="0.35">
      <c r="A9988" t="s">
        <v>128</v>
      </c>
      <c r="B9988" t="s">
        <v>129</v>
      </c>
      <c r="C9988" t="s">
        <v>93</v>
      </c>
      <c r="D9988" s="29">
        <v>46514</v>
      </c>
      <c r="E9988">
        <v>0</v>
      </c>
      <c r="F9988">
        <v>0</v>
      </c>
      <c r="G9988">
        <v>0</v>
      </c>
      <c r="H9988">
        <v>0</v>
      </c>
      <c r="L9988">
        <v>93.756234000000006</v>
      </c>
      <c r="R9988">
        <v>144.623977</v>
      </c>
      <c r="S9988" t="s">
        <v>90</v>
      </c>
      <c r="T9988" s="297">
        <v>46311.754166666666</v>
      </c>
    </row>
    <row r="9989" spans="1:20" x14ac:dyDescent="0.35">
      <c r="A9989" t="s">
        <v>128</v>
      </c>
      <c r="B9989" t="s">
        <v>129</v>
      </c>
      <c r="C9989" t="s">
        <v>93</v>
      </c>
      <c r="D9989" s="29">
        <v>46515</v>
      </c>
      <c r="E9989">
        <v>0</v>
      </c>
      <c r="F9989">
        <v>0</v>
      </c>
      <c r="G9989">
        <v>0</v>
      </c>
      <c r="H9989">
        <v>0</v>
      </c>
      <c r="L9989">
        <v>93.756234000000006</v>
      </c>
      <c r="R9989">
        <v>144.623977</v>
      </c>
      <c r="S9989" t="s">
        <v>90</v>
      </c>
      <c r="T9989" s="297">
        <v>46311.754166666666</v>
      </c>
    </row>
    <row r="9990" spans="1:20" x14ac:dyDescent="0.35">
      <c r="A9990" t="s">
        <v>128</v>
      </c>
      <c r="B9990" t="s">
        <v>129</v>
      </c>
      <c r="C9990" t="s">
        <v>93</v>
      </c>
      <c r="D9990" s="29">
        <v>46516</v>
      </c>
      <c r="E9990">
        <v>0</v>
      </c>
      <c r="F9990">
        <v>0</v>
      </c>
      <c r="G9990">
        <v>0</v>
      </c>
      <c r="H9990">
        <v>0</v>
      </c>
      <c r="L9990">
        <v>93.756234000000006</v>
      </c>
      <c r="R9990">
        <v>144.623977</v>
      </c>
      <c r="S9990" t="s">
        <v>90</v>
      </c>
      <c r="T9990" s="297">
        <v>46311.754166666666</v>
      </c>
    </row>
    <row r="9991" spans="1:20" x14ac:dyDescent="0.35">
      <c r="A9991" t="s">
        <v>128</v>
      </c>
      <c r="B9991" t="s">
        <v>129</v>
      </c>
      <c r="C9991" t="s">
        <v>93</v>
      </c>
      <c r="D9991" s="29">
        <v>46517</v>
      </c>
      <c r="E9991">
        <v>0</v>
      </c>
      <c r="F9991">
        <v>0</v>
      </c>
      <c r="G9991">
        <v>0</v>
      </c>
      <c r="H9991">
        <v>0</v>
      </c>
      <c r="L9991">
        <v>93.756234000000006</v>
      </c>
      <c r="R9991">
        <v>144.623977</v>
      </c>
      <c r="S9991" t="s">
        <v>90</v>
      </c>
      <c r="T9991" s="297">
        <v>46311.754166666666</v>
      </c>
    </row>
    <row r="9992" spans="1:20" x14ac:dyDescent="0.35">
      <c r="A9992" t="s">
        <v>128</v>
      </c>
      <c r="B9992" t="s">
        <v>129</v>
      </c>
      <c r="C9992" t="s">
        <v>93</v>
      </c>
      <c r="D9992" s="29">
        <v>46518</v>
      </c>
      <c r="E9992">
        <v>0</v>
      </c>
      <c r="F9992">
        <v>0</v>
      </c>
      <c r="G9992">
        <v>0</v>
      </c>
      <c r="H9992">
        <v>0</v>
      </c>
      <c r="L9992">
        <v>93.756234000000006</v>
      </c>
      <c r="R9992">
        <v>144.623977</v>
      </c>
      <c r="S9992" t="s">
        <v>90</v>
      </c>
      <c r="T9992" s="297">
        <v>46311.754166666666</v>
      </c>
    </row>
    <row r="9993" spans="1:20" x14ac:dyDescent="0.35">
      <c r="A9993" t="s">
        <v>128</v>
      </c>
      <c r="B9993" t="s">
        <v>129</v>
      </c>
      <c r="C9993" t="s">
        <v>93</v>
      </c>
      <c r="D9993" s="29">
        <v>46519</v>
      </c>
      <c r="E9993">
        <v>0</v>
      </c>
      <c r="F9993">
        <v>0</v>
      </c>
      <c r="G9993">
        <v>0</v>
      </c>
      <c r="H9993">
        <v>0</v>
      </c>
      <c r="L9993">
        <v>93.756234000000006</v>
      </c>
      <c r="R9993">
        <v>144.623977</v>
      </c>
      <c r="S9993" t="s">
        <v>90</v>
      </c>
      <c r="T9993" s="297">
        <v>46311.754166666666</v>
      </c>
    </row>
    <row r="9994" spans="1:20" x14ac:dyDescent="0.35">
      <c r="A9994" t="s">
        <v>128</v>
      </c>
      <c r="B9994" t="s">
        <v>129</v>
      </c>
      <c r="C9994" t="s">
        <v>93</v>
      </c>
      <c r="D9994" s="29">
        <v>46520</v>
      </c>
      <c r="E9994">
        <v>0</v>
      </c>
      <c r="F9994">
        <v>0</v>
      </c>
      <c r="G9994">
        <v>0</v>
      </c>
      <c r="H9994">
        <v>0</v>
      </c>
      <c r="L9994">
        <v>93.756234000000006</v>
      </c>
      <c r="R9994">
        <v>144.623977</v>
      </c>
      <c r="S9994" t="s">
        <v>90</v>
      </c>
      <c r="T9994" s="297">
        <v>46311.754166666666</v>
      </c>
    </row>
    <row r="9995" spans="1:20" x14ac:dyDescent="0.35">
      <c r="A9995" t="s">
        <v>128</v>
      </c>
      <c r="B9995" t="s">
        <v>129</v>
      </c>
      <c r="C9995" t="s">
        <v>93</v>
      </c>
      <c r="D9995" s="29">
        <v>46521</v>
      </c>
      <c r="E9995">
        <v>0</v>
      </c>
      <c r="F9995">
        <v>0</v>
      </c>
      <c r="G9995">
        <v>0</v>
      </c>
      <c r="H9995">
        <v>0</v>
      </c>
      <c r="L9995">
        <v>93.756234000000006</v>
      </c>
      <c r="R9995">
        <v>144.623977</v>
      </c>
      <c r="S9995" t="s">
        <v>90</v>
      </c>
      <c r="T9995" s="297">
        <v>46311.754166666666</v>
      </c>
    </row>
    <row r="9996" spans="1:20" x14ac:dyDescent="0.35">
      <c r="A9996" t="s">
        <v>128</v>
      </c>
      <c r="B9996" t="s">
        <v>129</v>
      </c>
      <c r="C9996" t="s">
        <v>93</v>
      </c>
      <c r="D9996" s="29">
        <v>46522</v>
      </c>
      <c r="E9996">
        <v>0</v>
      </c>
      <c r="F9996">
        <v>0</v>
      </c>
      <c r="G9996">
        <v>0</v>
      </c>
      <c r="H9996">
        <v>0</v>
      </c>
      <c r="L9996">
        <v>93.756234000000006</v>
      </c>
      <c r="R9996">
        <v>144.623977</v>
      </c>
      <c r="S9996" t="s">
        <v>90</v>
      </c>
      <c r="T9996" s="297">
        <v>46311.754166666666</v>
      </c>
    </row>
    <row r="9997" spans="1:20" x14ac:dyDescent="0.35">
      <c r="A9997" t="s">
        <v>128</v>
      </c>
      <c r="B9997" t="s">
        <v>129</v>
      </c>
      <c r="C9997" t="s">
        <v>93</v>
      </c>
      <c r="D9997" s="29">
        <v>46523</v>
      </c>
      <c r="E9997">
        <v>0</v>
      </c>
      <c r="F9997">
        <v>0</v>
      </c>
      <c r="G9997">
        <v>0</v>
      </c>
      <c r="H9997">
        <v>0</v>
      </c>
      <c r="L9997">
        <v>93.756234000000006</v>
      </c>
      <c r="R9997">
        <v>144.623977</v>
      </c>
      <c r="S9997" t="s">
        <v>90</v>
      </c>
      <c r="T9997" s="297">
        <v>46311.754166666666</v>
      </c>
    </row>
    <row r="9998" spans="1:20" x14ac:dyDescent="0.35">
      <c r="A9998" t="s">
        <v>128</v>
      </c>
      <c r="B9998" t="s">
        <v>129</v>
      </c>
      <c r="C9998" t="s">
        <v>93</v>
      </c>
      <c r="D9998" s="29">
        <v>46524</v>
      </c>
      <c r="E9998">
        <v>0</v>
      </c>
      <c r="F9998">
        <v>0</v>
      </c>
      <c r="G9998">
        <v>0</v>
      </c>
      <c r="H9998">
        <v>0</v>
      </c>
      <c r="L9998">
        <v>93.756234000000006</v>
      </c>
      <c r="R9998">
        <v>144.623977</v>
      </c>
      <c r="S9998" t="s">
        <v>90</v>
      </c>
      <c r="T9998" s="297">
        <v>46311.754166666666</v>
      </c>
    </row>
    <row r="9999" spans="1:20" x14ac:dyDescent="0.35">
      <c r="A9999" t="s">
        <v>128</v>
      </c>
      <c r="B9999" t="s">
        <v>129</v>
      </c>
      <c r="C9999" t="s">
        <v>93</v>
      </c>
      <c r="D9999" s="29">
        <v>46525</v>
      </c>
      <c r="E9999">
        <v>0</v>
      </c>
      <c r="F9999">
        <v>0</v>
      </c>
      <c r="G9999">
        <v>0</v>
      </c>
      <c r="H9999">
        <v>0</v>
      </c>
      <c r="L9999">
        <v>93.756234000000006</v>
      </c>
      <c r="R9999">
        <v>144.623977</v>
      </c>
      <c r="S9999" t="s">
        <v>90</v>
      </c>
      <c r="T9999" s="297">
        <v>46311.754166666666</v>
      </c>
    </row>
    <row r="10000" spans="1:20" x14ac:dyDescent="0.35">
      <c r="A10000" t="s">
        <v>128</v>
      </c>
      <c r="B10000" t="s">
        <v>129</v>
      </c>
      <c r="C10000" t="s">
        <v>93</v>
      </c>
      <c r="D10000" s="29">
        <v>46526</v>
      </c>
      <c r="E10000">
        <v>0</v>
      </c>
      <c r="F10000">
        <v>0</v>
      </c>
      <c r="G10000">
        <v>0</v>
      </c>
      <c r="H10000">
        <v>0</v>
      </c>
      <c r="L10000">
        <v>93.756234000000006</v>
      </c>
      <c r="R10000">
        <v>144.623977</v>
      </c>
      <c r="S10000" t="s">
        <v>90</v>
      </c>
      <c r="T10000" s="297">
        <v>46311.754166666666</v>
      </c>
    </row>
    <row r="10001" spans="1:20" x14ac:dyDescent="0.35">
      <c r="A10001" t="s">
        <v>128</v>
      </c>
      <c r="B10001" t="s">
        <v>129</v>
      </c>
      <c r="C10001" t="s">
        <v>93</v>
      </c>
      <c r="D10001" s="29">
        <v>46527</v>
      </c>
      <c r="E10001">
        <v>0</v>
      </c>
      <c r="F10001">
        <v>0</v>
      </c>
      <c r="G10001">
        <v>0</v>
      </c>
      <c r="H10001">
        <v>0</v>
      </c>
      <c r="L10001">
        <v>93.756234000000006</v>
      </c>
      <c r="R10001">
        <v>144.623977</v>
      </c>
      <c r="S10001" t="s">
        <v>90</v>
      </c>
      <c r="T10001" s="297">
        <v>46311.754166666666</v>
      </c>
    </row>
    <row r="10002" spans="1:20" x14ac:dyDescent="0.35">
      <c r="A10002" t="s">
        <v>128</v>
      </c>
      <c r="B10002" t="s">
        <v>129</v>
      </c>
      <c r="C10002" t="s">
        <v>93</v>
      </c>
      <c r="D10002" s="29">
        <v>46528</v>
      </c>
      <c r="E10002">
        <v>0</v>
      </c>
      <c r="F10002">
        <v>0</v>
      </c>
      <c r="G10002">
        <v>0</v>
      </c>
      <c r="H10002">
        <v>0</v>
      </c>
      <c r="L10002">
        <v>93.756234000000006</v>
      </c>
      <c r="R10002">
        <v>144.623977</v>
      </c>
      <c r="S10002" t="s">
        <v>90</v>
      </c>
      <c r="T10002" s="297">
        <v>46311.754166666666</v>
      </c>
    </row>
    <row r="10003" spans="1:20" x14ac:dyDescent="0.35">
      <c r="A10003" t="s">
        <v>128</v>
      </c>
      <c r="B10003" t="s">
        <v>129</v>
      </c>
      <c r="C10003" t="s">
        <v>93</v>
      </c>
      <c r="D10003" s="29">
        <v>46529</v>
      </c>
      <c r="E10003">
        <v>0</v>
      </c>
      <c r="F10003">
        <v>0</v>
      </c>
      <c r="G10003">
        <v>0</v>
      </c>
      <c r="H10003">
        <v>0</v>
      </c>
      <c r="L10003">
        <v>93.756234000000006</v>
      </c>
      <c r="R10003">
        <v>144.623977</v>
      </c>
      <c r="S10003" t="s">
        <v>90</v>
      </c>
      <c r="T10003" s="297">
        <v>46311.754166666666</v>
      </c>
    </row>
    <row r="10004" spans="1:20" x14ac:dyDescent="0.35">
      <c r="A10004" t="s">
        <v>128</v>
      </c>
      <c r="B10004" t="s">
        <v>129</v>
      </c>
      <c r="C10004" t="s">
        <v>93</v>
      </c>
      <c r="D10004" s="29">
        <v>46530</v>
      </c>
      <c r="E10004">
        <v>0</v>
      </c>
      <c r="F10004">
        <v>0</v>
      </c>
      <c r="G10004">
        <v>0</v>
      </c>
      <c r="H10004">
        <v>0</v>
      </c>
      <c r="L10004">
        <v>93.756234000000006</v>
      </c>
      <c r="R10004">
        <v>144.623977</v>
      </c>
      <c r="S10004" t="s">
        <v>90</v>
      </c>
      <c r="T10004" s="297">
        <v>46311.754166666666</v>
      </c>
    </row>
    <row r="10005" spans="1:20" x14ac:dyDescent="0.35">
      <c r="A10005" t="s">
        <v>128</v>
      </c>
      <c r="B10005" t="s">
        <v>129</v>
      </c>
      <c r="C10005" t="s">
        <v>93</v>
      </c>
      <c r="D10005" s="29">
        <v>46531</v>
      </c>
      <c r="E10005">
        <v>0</v>
      </c>
      <c r="F10005">
        <v>0</v>
      </c>
      <c r="G10005">
        <v>0</v>
      </c>
      <c r="H10005">
        <v>0</v>
      </c>
      <c r="L10005">
        <v>93.756234000000006</v>
      </c>
      <c r="R10005">
        <v>144.623977</v>
      </c>
      <c r="S10005" t="s">
        <v>90</v>
      </c>
      <c r="T10005" s="297">
        <v>46311.754166666666</v>
      </c>
    </row>
    <row r="10006" spans="1:20" x14ac:dyDescent="0.35">
      <c r="A10006" t="s">
        <v>128</v>
      </c>
      <c r="B10006" t="s">
        <v>129</v>
      </c>
      <c r="C10006" t="s">
        <v>93</v>
      </c>
      <c r="D10006" s="29">
        <v>46532</v>
      </c>
      <c r="E10006">
        <v>0</v>
      </c>
      <c r="F10006">
        <v>0</v>
      </c>
      <c r="G10006">
        <v>0</v>
      </c>
      <c r="H10006">
        <v>0</v>
      </c>
      <c r="L10006">
        <v>93.756234000000006</v>
      </c>
      <c r="R10006">
        <v>144.623977</v>
      </c>
      <c r="S10006" t="s">
        <v>90</v>
      </c>
      <c r="T10006" s="297">
        <v>46311.754166666666</v>
      </c>
    </row>
    <row r="10007" spans="1:20" x14ac:dyDescent="0.35">
      <c r="A10007" t="s">
        <v>128</v>
      </c>
      <c r="B10007" t="s">
        <v>129</v>
      </c>
      <c r="C10007" t="s">
        <v>93</v>
      </c>
      <c r="D10007" s="29">
        <v>46533</v>
      </c>
      <c r="E10007">
        <v>0</v>
      </c>
      <c r="F10007">
        <v>0</v>
      </c>
      <c r="G10007">
        <v>0</v>
      </c>
      <c r="H10007">
        <v>0</v>
      </c>
      <c r="L10007">
        <v>93.756234000000006</v>
      </c>
      <c r="R10007">
        <v>144.623977</v>
      </c>
      <c r="S10007" t="s">
        <v>90</v>
      </c>
      <c r="T10007" s="297">
        <v>46311.754166666666</v>
      </c>
    </row>
    <row r="10008" spans="1:20" x14ac:dyDescent="0.35">
      <c r="A10008" t="s">
        <v>128</v>
      </c>
      <c r="B10008" t="s">
        <v>129</v>
      </c>
      <c r="C10008" t="s">
        <v>93</v>
      </c>
      <c r="D10008" s="29">
        <v>46534</v>
      </c>
      <c r="E10008">
        <v>0</v>
      </c>
      <c r="F10008">
        <v>0</v>
      </c>
      <c r="G10008">
        <v>0</v>
      </c>
      <c r="H10008">
        <v>0</v>
      </c>
      <c r="L10008">
        <v>93.756234000000006</v>
      </c>
      <c r="R10008">
        <v>144.623977</v>
      </c>
      <c r="S10008" t="s">
        <v>90</v>
      </c>
      <c r="T10008" s="297">
        <v>46311.754166666666</v>
      </c>
    </row>
    <row r="10009" spans="1:20" x14ac:dyDescent="0.35">
      <c r="A10009" t="s">
        <v>128</v>
      </c>
      <c r="B10009" t="s">
        <v>129</v>
      </c>
      <c r="C10009" t="s">
        <v>93</v>
      </c>
      <c r="D10009" s="29">
        <v>46535</v>
      </c>
      <c r="E10009">
        <v>0.31</v>
      </c>
      <c r="F10009">
        <v>0.31</v>
      </c>
      <c r="G10009">
        <v>0.55000000000000004</v>
      </c>
      <c r="H10009">
        <v>0.55000000000000004</v>
      </c>
      <c r="J10009">
        <v>65</v>
      </c>
      <c r="K10009">
        <v>65</v>
      </c>
      <c r="L10009">
        <v>93.756234000000006</v>
      </c>
      <c r="R10009">
        <v>144.623977</v>
      </c>
      <c r="S10009" t="s">
        <v>90</v>
      </c>
      <c r="T10009" s="297">
        <v>46311.754166666666</v>
      </c>
    </row>
    <row r="10010" spans="1:20" x14ac:dyDescent="0.35">
      <c r="A10010" t="s">
        <v>128</v>
      </c>
      <c r="B10010" t="s">
        <v>129</v>
      </c>
      <c r="C10010" t="s">
        <v>93</v>
      </c>
      <c r="D10010" s="29">
        <v>46536</v>
      </c>
      <c r="E10010">
        <v>0.31</v>
      </c>
      <c r="F10010">
        <v>0.31</v>
      </c>
      <c r="G10010">
        <v>0.55000000000000004</v>
      </c>
      <c r="H10010">
        <v>0.55000000000000004</v>
      </c>
      <c r="J10010">
        <v>65</v>
      </c>
      <c r="K10010">
        <v>65</v>
      </c>
      <c r="L10010">
        <v>93.756234000000006</v>
      </c>
      <c r="R10010">
        <v>144.623977</v>
      </c>
      <c r="S10010" t="s">
        <v>90</v>
      </c>
      <c r="T10010" s="297">
        <v>46311.754166666666</v>
      </c>
    </row>
    <row r="10011" spans="1:20" x14ac:dyDescent="0.35">
      <c r="A10011" t="s">
        <v>128</v>
      </c>
      <c r="B10011" t="s">
        <v>129</v>
      </c>
      <c r="C10011" t="s">
        <v>93</v>
      </c>
      <c r="D10011" s="29">
        <v>46537</v>
      </c>
      <c r="E10011">
        <v>0.31</v>
      </c>
      <c r="F10011">
        <v>0.31</v>
      </c>
      <c r="G10011">
        <v>0.55000000000000004</v>
      </c>
      <c r="H10011">
        <v>0.55000000000000004</v>
      </c>
      <c r="J10011">
        <v>65</v>
      </c>
      <c r="K10011">
        <v>65</v>
      </c>
      <c r="L10011">
        <v>93.756234000000006</v>
      </c>
      <c r="R10011">
        <v>144.623977</v>
      </c>
      <c r="S10011" t="s">
        <v>90</v>
      </c>
      <c r="T10011" s="297">
        <v>46311.754166666666</v>
      </c>
    </row>
    <row r="10012" spans="1:20" x14ac:dyDescent="0.35">
      <c r="A10012" t="s">
        <v>128</v>
      </c>
      <c r="B10012" t="s">
        <v>129</v>
      </c>
      <c r="C10012" t="s">
        <v>93</v>
      </c>
      <c r="D10012" s="29">
        <v>46538</v>
      </c>
      <c r="E10012">
        <v>0.31</v>
      </c>
      <c r="F10012">
        <v>0.31</v>
      </c>
      <c r="G10012">
        <v>0.55000000000000004</v>
      </c>
      <c r="H10012">
        <v>0.55000000000000004</v>
      </c>
      <c r="J10012">
        <v>65</v>
      </c>
      <c r="K10012">
        <v>65</v>
      </c>
      <c r="L10012">
        <v>93.756234000000006</v>
      </c>
      <c r="R10012">
        <v>144.623977</v>
      </c>
      <c r="S10012" t="s">
        <v>90</v>
      </c>
      <c r="T10012" s="297">
        <v>46311.754166666666</v>
      </c>
    </row>
    <row r="10013" spans="1:20" x14ac:dyDescent="0.35">
      <c r="A10013" t="s">
        <v>128</v>
      </c>
      <c r="B10013" t="s">
        <v>129</v>
      </c>
      <c r="C10013" t="s">
        <v>93</v>
      </c>
      <c r="D10013" s="29">
        <v>46539</v>
      </c>
      <c r="E10013">
        <v>0.36</v>
      </c>
      <c r="F10013">
        <v>0.36</v>
      </c>
      <c r="G10013">
        <v>0.59</v>
      </c>
      <c r="H10013">
        <v>0.59</v>
      </c>
      <c r="J10013">
        <v>60</v>
      </c>
      <c r="K10013">
        <v>60</v>
      </c>
      <c r="L10013">
        <v>93.756234000000006</v>
      </c>
      <c r="R10013">
        <v>144.623977</v>
      </c>
      <c r="S10013" t="s">
        <v>90</v>
      </c>
      <c r="T10013" s="297">
        <v>46311.754166666666</v>
      </c>
    </row>
    <row r="10014" spans="1:20" x14ac:dyDescent="0.35">
      <c r="A10014" t="s">
        <v>128</v>
      </c>
      <c r="B10014" t="s">
        <v>129</v>
      </c>
      <c r="C10014" t="s">
        <v>93</v>
      </c>
      <c r="D10014" s="29">
        <v>46540</v>
      </c>
      <c r="E10014">
        <v>0.36</v>
      </c>
      <c r="F10014">
        <v>0.36</v>
      </c>
      <c r="G10014">
        <v>0.59</v>
      </c>
      <c r="H10014">
        <v>0.59</v>
      </c>
      <c r="J10014">
        <v>60</v>
      </c>
      <c r="K10014">
        <v>60</v>
      </c>
      <c r="L10014">
        <v>93.756234000000006</v>
      </c>
      <c r="R10014">
        <v>144.623977</v>
      </c>
      <c r="S10014" t="s">
        <v>90</v>
      </c>
      <c r="T10014" s="297">
        <v>46311.754166666666</v>
      </c>
    </row>
    <row r="10015" spans="1:20" x14ac:dyDescent="0.35">
      <c r="A10015" t="s">
        <v>128</v>
      </c>
      <c r="B10015" t="s">
        <v>129</v>
      </c>
      <c r="C10015" t="s">
        <v>93</v>
      </c>
      <c r="D10015" s="29">
        <v>46541</v>
      </c>
      <c r="E10015">
        <v>0.36</v>
      </c>
      <c r="F10015">
        <v>0.36</v>
      </c>
      <c r="G10015">
        <v>0.59</v>
      </c>
      <c r="H10015">
        <v>0.59</v>
      </c>
      <c r="J10015">
        <v>60</v>
      </c>
      <c r="K10015">
        <v>60</v>
      </c>
      <c r="L10015">
        <v>93.756234000000006</v>
      </c>
      <c r="R10015">
        <v>144.623977</v>
      </c>
      <c r="S10015" t="s">
        <v>90</v>
      </c>
      <c r="T10015" s="297">
        <v>46311.754166666666</v>
      </c>
    </row>
    <row r="10016" spans="1:20" x14ac:dyDescent="0.35">
      <c r="A10016" t="s">
        <v>128</v>
      </c>
      <c r="B10016" t="s">
        <v>129</v>
      </c>
      <c r="C10016" t="s">
        <v>93</v>
      </c>
      <c r="D10016" s="29">
        <v>46542</v>
      </c>
      <c r="E10016">
        <v>0.36</v>
      </c>
      <c r="F10016">
        <v>0.36</v>
      </c>
      <c r="G10016">
        <v>0.59</v>
      </c>
      <c r="H10016">
        <v>0.59</v>
      </c>
      <c r="J10016">
        <v>60</v>
      </c>
      <c r="K10016">
        <v>60</v>
      </c>
      <c r="L10016">
        <v>93.756234000000006</v>
      </c>
      <c r="R10016">
        <v>144.623977</v>
      </c>
      <c r="S10016" t="s">
        <v>90</v>
      </c>
      <c r="T10016" s="297">
        <v>46311.754166666666</v>
      </c>
    </row>
    <row r="10017" spans="1:20" x14ac:dyDescent="0.35">
      <c r="A10017" t="s">
        <v>128</v>
      </c>
      <c r="B10017" t="s">
        <v>129</v>
      </c>
      <c r="C10017" t="s">
        <v>93</v>
      </c>
      <c r="D10017" s="29">
        <v>46543</v>
      </c>
      <c r="E10017">
        <v>0.36</v>
      </c>
      <c r="F10017">
        <v>0.36</v>
      </c>
      <c r="G10017">
        <v>0.59</v>
      </c>
      <c r="H10017">
        <v>0.59</v>
      </c>
      <c r="J10017">
        <v>60</v>
      </c>
      <c r="K10017">
        <v>60</v>
      </c>
      <c r="L10017">
        <v>93.756234000000006</v>
      </c>
      <c r="R10017">
        <v>144.623977</v>
      </c>
      <c r="S10017" t="s">
        <v>90</v>
      </c>
      <c r="T10017" s="297">
        <v>46311.754166666666</v>
      </c>
    </row>
    <row r="10018" spans="1:20" x14ac:dyDescent="0.35">
      <c r="A10018" t="s">
        <v>128</v>
      </c>
      <c r="B10018" t="s">
        <v>129</v>
      </c>
      <c r="C10018" t="s">
        <v>93</v>
      </c>
      <c r="D10018" s="29">
        <v>46544</v>
      </c>
      <c r="E10018">
        <v>0.36</v>
      </c>
      <c r="F10018">
        <v>0.36</v>
      </c>
      <c r="G10018">
        <v>0.59</v>
      </c>
      <c r="H10018">
        <v>0.59</v>
      </c>
      <c r="J10018">
        <v>60</v>
      </c>
      <c r="K10018">
        <v>60</v>
      </c>
      <c r="L10018">
        <v>93.756234000000006</v>
      </c>
      <c r="R10018">
        <v>144.623977</v>
      </c>
      <c r="S10018" t="s">
        <v>90</v>
      </c>
      <c r="T10018" s="297">
        <v>46311.754166666666</v>
      </c>
    </row>
    <row r="10019" spans="1:20" x14ac:dyDescent="0.35">
      <c r="A10019" t="s">
        <v>128</v>
      </c>
      <c r="B10019" t="s">
        <v>129</v>
      </c>
      <c r="C10019" t="s">
        <v>93</v>
      </c>
      <c r="D10019" s="29">
        <v>46545</v>
      </c>
      <c r="E10019">
        <v>0.36</v>
      </c>
      <c r="F10019">
        <v>0.36</v>
      </c>
      <c r="G10019">
        <v>0.59</v>
      </c>
      <c r="H10019">
        <v>0.59</v>
      </c>
      <c r="J10019">
        <v>60</v>
      </c>
      <c r="K10019">
        <v>60</v>
      </c>
      <c r="L10019">
        <v>93.756234000000006</v>
      </c>
      <c r="R10019">
        <v>144.623977</v>
      </c>
      <c r="S10019" t="s">
        <v>90</v>
      </c>
      <c r="T10019" s="297">
        <v>46311.754166666666</v>
      </c>
    </row>
    <row r="10020" spans="1:20" x14ac:dyDescent="0.35">
      <c r="A10020" t="s">
        <v>128</v>
      </c>
      <c r="B10020" t="s">
        <v>129</v>
      </c>
      <c r="C10020" t="s">
        <v>93</v>
      </c>
      <c r="D10020" s="29">
        <v>46546</v>
      </c>
      <c r="E10020">
        <v>0.36</v>
      </c>
      <c r="F10020">
        <v>0.36</v>
      </c>
      <c r="G10020">
        <v>0.59</v>
      </c>
      <c r="H10020">
        <v>0.59</v>
      </c>
      <c r="J10020">
        <v>60</v>
      </c>
      <c r="K10020">
        <v>60</v>
      </c>
      <c r="L10020">
        <v>93.756234000000006</v>
      </c>
      <c r="R10020">
        <v>144.623977</v>
      </c>
      <c r="S10020" t="s">
        <v>90</v>
      </c>
      <c r="T10020" s="297">
        <v>46311.754166666666</v>
      </c>
    </row>
    <row r="10021" spans="1:20" x14ac:dyDescent="0.35">
      <c r="A10021" t="s">
        <v>128</v>
      </c>
      <c r="B10021" t="s">
        <v>129</v>
      </c>
      <c r="C10021" t="s">
        <v>93</v>
      </c>
      <c r="D10021" s="29">
        <v>46547</v>
      </c>
      <c r="E10021">
        <v>0.36</v>
      </c>
      <c r="F10021">
        <v>0.36</v>
      </c>
      <c r="G10021">
        <v>0.59</v>
      </c>
      <c r="H10021">
        <v>0.59</v>
      </c>
      <c r="J10021">
        <v>60</v>
      </c>
      <c r="K10021">
        <v>60</v>
      </c>
      <c r="L10021">
        <v>93.756234000000006</v>
      </c>
      <c r="R10021">
        <v>144.623977</v>
      </c>
      <c r="S10021" t="s">
        <v>90</v>
      </c>
      <c r="T10021" s="297">
        <v>46311.754166666666</v>
      </c>
    </row>
    <row r="10022" spans="1:20" x14ac:dyDescent="0.35">
      <c r="A10022" t="s">
        <v>128</v>
      </c>
      <c r="B10022" t="s">
        <v>129</v>
      </c>
      <c r="C10022" t="s">
        <v>93</v>
      </c>
      <c r="D10022" s="29">
        <v>46548</v>
      </c>
      <c r="E10022">
        <v>0.36</v>
      </c>
      <c r="F10022">
        <v>0.36</v>
      </c>
      <c r="G10022">
        <v>0.59</v>
      </c>
      <c r="H10022">
        <v>0.59</v>
      </c>
      <c r="J10022">
        <v>60</v>
      </c>
      <c r="K10022">
        <v>60</v>
      </c>
      <c r="L10022">
        <v>93.756234000000006</v>
      </c>
      <c r="R10022">
        <v>144.623977</v>
      </c>
      <c r="S10022" t="s">
        <v>90</v>
      </c>
      <c r="T10022" s="297">
        <v>46311.754166666666</v>
      </c>
    </row>
    <row r="10023" spans="1:20" x14ac:dyDescent="0.35">
      <c r="A10023" t="s">
        <v>128</v>
      </c>
      <c r="B10023" t="s">
        <v>129</v>
      </c>
      <c r="C10023" t="s">
        <v>93</v>
      </c>
      <c r="D10023" s="29">
        <v>46549</v>
      </c>
      <c r="E10023">
        <v>0.36</v>
      </c>
      <c r="F10023">
        <v>0.36</v>
      </c>
      <c r="G10023">
        <v>0.59</v>
      </c>
      <c r="H10023">
        <v>0.59</v>
      </c>
      <c r="J10023">
        <v>60</v>
      </c>
      <c r="K10023">
        <v>60</v>
      </c>
      <c r="L10023">
        <v>93.756234000000006</v>
      </c>
      <c r="R10023">
        <v>144.623977</v>
      </c>
      <c r="S10023" t="s">
        <v>90</v>
      </c>
      <c r="T10023" s="297">
        <v>46311.754166666666</v>
      </c>
    </row>
    <row r="10024" spans="1:20" x14ac:dyDescent="0.35">
      <c r="A10024" t="s">
        <v>128</v>
      </c>
      <c r="B10024" t="s">
        <v>129</v>
      </c>
      <c r="C10024" t="s">
        <v>93</v>
      </c>
      <c r="D10024" s="29">
        <v>46550</v>
      </c>
      <c r="E10024">
        <v>0.36</v>
      </c>
      <c r="F10024">
        <v>0.36</v>
      </c>
      <c r="G10024">
        <v>0.59</v>
      </c>
      <c r="H10024">
        <v>0.59</v>
      </c>
      <c r="J10024">
        <v>60</v>
      </c>
      <c r="K10024">
        <v>60</v>
      </c>
      <c r="L10024">
        <v>93.756234000000006</v>
      </c>
      <c r="R10024">
        <v>144.623977</v>
      </c>
      <c r="S10024" t="s">
        <v>90</v>
      </c>
      <c r="T10024" s="297">
        <v>46311.754166666666</v>
      </c>
    </row>
    <row r="10025" spans="1:20" x14ac:dyDescent="0.35">
      <c r="A10025" t="s">
        <v>128</v>
      </c>
      <c r="B10025" t="s">
        <v>129</v>
      </c>
      <c r="C10025" t="s">
        <v>93</v>
      </c>
      <c r="D10025" s="29">
        <v>46551</v>
      </c>
      <c r="E10025">
        <v>0.36</v>
      </c>
      <c r="F10025">
        <v>0.36</v>
      </c>
      <c r="G10025">
        <v>0.59</v>
      </c>
      <c r="H10025">
        <v>0.59</v>
      </c>
      <c r="J10025">
        <v>60</v>
      </c>
      <c r="K10025">
        <v>60</v>
      </c>
      <c r="L10025">
        <v>93.756234000000006</v>
      </c>
      <c r="R10025">
        <v>144.623977</v>
      </c>
      <c r="S10025" t="s">
        <v>90</v>
      </c>
      <c r="T10025" s="297">
        <v>46311.754166666666</v>
      </c>
    </row>
    <row r="10026" spans="1:20" x14ac:dyDescent="0.35">
      <c r="A10026" t="s">
        <v>128</v>
      </c>
      <c r="B10026" t="s">
        <v>129</v>
      </c>
      <c r="C10026" t="s">
        <v>93</v>
      </c>
      <c r="D10026" s="29">
        <v>46552</v>
      </c>
      <c r="E10026">
        <v>0.36</v>
      </c>
      <c r="F10026">
        <v>0.36</v>
      </c>
      <c r="G10026">
        <v>0.59</v>
      </c>
      <c r="H10026">
        <v>0.59</v>
      </c>
      <c r="J10026">
        <v>60</v>
      </c>
      <c r="K10026">
        <v>60</v>
      </c>
      <c r="L10026">
        <v>93.756234000000006</v>
      </c>
      <c r="R10026">
        <v>144.623977</v>
      </c>
      <c r="S10026" t="s">
        <v>90</v>
      </c>
      <c r="T10026" s="297">
        <v>46311.754166666666</v>
      </c>
    </row>
    <row r="10027" spans="1:20" x14ac:dyDescent="0.35">
      <c r="A10027" t="s">
        <v>128</v>
      </c>
      <c r="B10027" t="s">
        <v>129</v>
      </c>
      <c r="C10027" t="s">
        <v>93</v>
      </c>
      <c r="D10027" s="29">
        <v>46553</v>
      </c>
      <c r="E10027">
        <v>0.36</v>
      </c>
      <c r="F10027">
        <v>0.36</v>
      </c>
      <c r="G10027">
        <v>0.59</v>
      </c>
      <c r="H10027">
        <v>0.59</v>
      </c>
      <c r="J10027">
        <v>60</v>
      </c>
      <c r="K10027">
        <v>60</v>
      </c>
      <c r="L10027">
        <v>93.756234000000006</v>
      </c>
      <c r="R10027">
        <v>144.623977</v>
      </c>
      <c r="S10027" t="s">
        <v>90</v>
      </c>
      <c r="T10027" s="297">
        <v>46311.754166666666</v>
      </c>
    </row>
    <row r="10028" spans="1:20" x14ac:dyDescent="0.35">
      <c r="A10028" t="s">
        <v>128</v>
      </c>
      <c r="B10028" t="s">
        <v>129</v>
      </c>
      <c r="C10028" t="s">
        <v>93</v>
      </c>
      <c r="D10028" s="29">
        <v>46554</v>
      </c>
      <c r="E10028">
        <v>0.36</v>
      </c>
      <c r="F10028">
        <v>0.36</v>
      </c>
      <c r="G10028">
        <v>0.59</v>
      </c>
      <c r="H10028">
        <v>0.59</v>
      </c>
      <c r="J10028">
        <v>60</v>
      </c>
      <c r="K10028">
        <v>60</v>
      </c>
      <c r="L10028">
        <v>93.756234000000006</v>
      </c>
      <c r="R10028">
        <v>144.623977</v>
      </c>
      <c r="S10028" t="s">
        <v>90</v>
      </c>
      <c r="T10028" s="297">
        <v>46311.754166666666</v>
      </c>
    </row>
    <row r="10029" spans="1:20" x14ac:dyDescent="0.35">
      <c r="A10029" t="s">
        <v>128</v>
      </c>
      <c r="B10029" t="s">
        <v>129</v>
      </c>
      <c r="C10029" t="s">
        <v>93</v>
      </c>
      <c r="D10029" s="29">
        <v>46555</v>
      </c>
      <c r="E10029">
        <v>0.36</v>
      </c>
      <c r="F10029">
        <v>0.36</v>
      </c>
      <c r="G10029">
        <v>0.59</v>
      </c>
      <c r="H10029">
        <v>0.59</v>
      </c>
      <c r="J10029">
        <v>60</v>
      </c>
      <c r="K10029">
        <v>60</v>
      </c>
      <c r="L10029">
        <v>93.756234000000006</v>
      </c>
      <c r="R10029">
        <v>144.623977</v>
      </c>
      <c r="S10029" t="s">
        <v>90</v>
      </c>
      <c r="T10029" s="297">
        <v>46311.754166666666</v>
      </c>
    </row>
    <row r="10030" spans="1:20" x14ac:dyDescent="0.35">
      <c r="A10030" t="s">
        <v>128</v>
      </c>
      <c r="B10030" t="s">
        <v>129</v>
      </c>
      <c r="C10030" t="s">
        <v>93</v>
      </c>
      <c r="D10030" s="29">
        <v>46556</v>
      </c>
      <c r="E10030">
        <v>0.36</v>
      </c>
      <c r="F10030">
        <v>0.36</v>
      </c>
      <c r="G10030">
        <v>0.59</v>
      </c>
      <c r="H10030">
        <v>0.59</v>
      </c>
      <c r="J10030">
        <v>60</v>
      </c>
      <c r="K10030">
        <v>60</v>
      </c>
      <c r="L10030">
        <v>93.756234000000006</v>
      </c>
      <c r="R10030">
        <v>144.623977</v>
      </c>
      <c r="S10030" t="s">
        <v>90</v>
      </c>
      <c r="T10030" s="297">
        <v>46311.754166666666</v>
      </c>
    </row>
    <row r="10031" spans="1:20" x14ac:dyDescent="0.35">
      <c r="A10031" t="s">
        <v>128</v>
      </c>
      <c r="B10031" t="s">
        <v>129</v>
      </c>
      <c r="C10031" t="s">
        <v>93</v>
      </c>
      <c r="D10031" s="29">
        <v>46557</v>
      </c>
      <c r="E10031">
        <v>0.36</v>
      </c>
      <c r="F10031">
        <v>0.36</v>
      </c>
      <c r="G10031">
        <v>0.59</v>
      </c>
      <c r="H10031">
        <v>0.59</v>
      </c>
      <c r="J10031">
        <v>60</v>
      </c>
      <c r="K10031">
        <v>60</v>
      </c>
      <c r="L10031">
        <v>93.756234000000006</v>
      </c>
      <c r="R10031">
        <v>144.623977</v>
      </c>
      <c r="S10031" t="s">
        <v>90</v>
      </c>
      <c r="T10031" s="297">
        <v>46311.754166666666</v>
      </c>
    </row>
    <row r="10032" spans="1:20" x14ac:dyDescent="0.35">
      <c r="A10032" t="s">
        <v>128</v>
      </c>
      <c r="B10032" t="s">
        <v>129</v>
      </c>
      <c r="C10032" t="s">
        <v>93</v>
      </c>
      <c r="D10032" s="29">
        <v>46558</v>
      </c>
      <c r="E10032">
        <v>0.36</v>
      </c>
      <c r="F10032">
        <v>0.36</v>
      </c>
      <c r="G10032">
        <v>0.59</v>
      </c>
      <c r="H10032">
        <v>0.59</v>
      </c>
      <c r="J10032">
        <v>60</v>
      </c>
      <c r="K10032">
        <v>60</v>
      </c>
      <c r="L10032">
        <v>93.756234000000006</v>
      </c>
      <c r="R10032">
        <v>144.623977</v>
      </c>
      <c r="S10032" t="s">
        <v>90</v>
      </c>
      <c r="T10032" s="297">
        <v>46311.754166666666</v>
      </c>
    </row>
    <row r="10033" spans="1:20" x14ac:dyDescent="0.35">
      <c r="A10033" t="s">
        <v>128</v>
      </c>
      <c r="B10033" t="s">
        <v>129</v>
      </c>
      <c r="C10033" t="s">
        <v>93</v>
      </c>
      <c r="D10033" s="29">
        <v>46559</v>
      </c>
      <c r="E10033">
        <v>0.36</v>
      </c>
      <c r="F10033">
        <v>0.36</v>
      </c>
      <c r="G10033">
        <v>0.59</v>
      </c>
      <c r="H10033">
        <v>0.59</v>
      </c>
      <c r="J10033">
        <v>60</v>
      </c>
      <c r="K10033">
        <v>60</v>
      </c>
      <c r="L10033">
        <v>93.756234000000006</v>
      </c>
      <c r="R10033">
        <v>144.623977</v>
      </c>
      <c r="S10033" t="s">
        <v>90</v>
      </c>
      <c r="T10033" s="297">
        <v>46311.754166666666</v>
      </c>
    </row>
    <row r="10034" spans="1:20" x14ac:dyDescent="0.35">
      <c r="A10034" t="s">
        <v>128</v>
      </c>
      <c r="B10034" t="s">
        <v>129</v>
      </c>
      <c r="C10034" t="s">
        <v>93</v>
      </c>
      <c r="D10034" s="29">
        <v>46560</v>
      </c>
      <c r="E10034">
        <v>0.36</v>
      </c>
      <c r="F10034">
        <v>0.36</v>
      </c>
      <c r="G10034">
        <v>0.59</v>
      </c>
      <c r="H10034">
        <v>0.59</v>
      </c>
      <c r="J10034">
        <v>60</v>
      </c>
      <c r="K10034">
        <v>60</v>
      </c>
      <c r="L10034">
        <v>93.756234000000006</v>
      </c>
      <c r="R10034">
        <v>144.623977</v>
      </c>
      <c r="S10034" t="s">
        <v>90</v>
      </c>
      <c r="T10034" s="297">
        <v>46311.754166666666</v>
      </c>
    </row>
    <row r="10035" spans="1:20" x14ac:dyDescent="0.35">
      <c r="A10035" t="s">
        <v>128</v>
      </c>
      <c r="B10035" t="s">
        <v>129</v>
      </c>
      <c r="C10035" t="s">
        <v>93</v>
      </c>
      <c r="D10035" s="29">
        <v>46561</v>
      </c>
      <c r="E10035">
        <v>0.36</v>
      </c>
      <c r="F10035">
        <v>0.36</v>
      </c>
      <c r="G10035">
        <v>0.59</v>
      </c>
      <c r="H10035">
        <v>0.59</v>
      </c>
      <c r="J10035">
        <v>60</v>
      </c>
      <c r="K10035">
        <v>60</v>
      </c>
      <c r="L10035">
        <v>93.756234000000006</v>
      </c>
      <c r="R10035">
        <v>144.623977</v>
      </c>
      <c r="S10035" t="s">
        <v>90</v>
      </c>
      <c r="T10035" s="297">
        <v>46311.754166666666</v>
      </c>
    </row>
    <row r="10036" spans="1:20" x14ac:dyDescent="0.35">
      <c r="A10036" t="s">
        <v>128</v>
      </c>
      <c r="B10036" t="s">
        <v>129</v>
      </c>
      <c r="C10036" t="s">
        <v>93</v>
      </c>
      <c r="D10036" s="29">
        <v>46562</v>
      </c>
      <c r="E10036">
        <v>0.36</v>
      </c>
      <c r="F10036">
        <v>0.36</v>
      </c>
      <c r="G10036">
        <v>0.59</v>
      </c>
      <c r="H10036">
        <v>0.59</v>
      </c>
      <c r="J10036">
        <v>60</v>
      </c>
      <c r="K10036">
        <v>60</v>
      </c>
      <c r="L10036">
        <v>93.756234000000006</v>
      </c>
      <c r="R10036">
        <v>144.623977</v>
      </c>
      <c r="S10036" t="s">
        <v>90</v>
      </c>
      <c r="T10036" s="297">
        <v>46311.754166666666</v>
      </c>
    </row>
    <row r="10037" spans="1:20" x14ac:dyDescent="0.35">
      <c r="A10037" t="s">
        <v>128</v>
      </c>
      <c r="B10037" t="s">
        <v>129</v>
      </c>
      <c r="C10037" t="s">
        <v>93</v>
      </c>
      <c r="D10037" s="29">
        <v>46563</v>
      </c>
      <c r="E10037">
        <v>0.36</v>
      </c>
      <c r="F10037">
        <v>0.36</v>
      </c>
      <c r="G10037">
        <v>0.59</v>
      </c>
      <c r="H10037">
        <v>0.59</v>
      </c>
      <c r="J10037">
        <v>60</v>
      </c>
      <c r="K10037">
        <v>60</v>
      </c>
      <c r="L10037">
        <v>93.756234000000006</v>
      </c>
      <c r="R10037">
        <v>144.623977</v>
      </c>
      <c r="S10037" t="s">
        <v>90</v>
      </c>
      <c r="T10037" s="297">
        <v>46311.754166666666</v>
      </c>
    </row>
    <row r="10038" spans="1:20" x14ac:dyDescent="0.35">
      <c r="A10038" t="s">
        <v>128</v>
      </c>
      <c r="B10038" t="s">
        <v>129</v>
      </c>
      <c r="C10038" t="s">
        <v>93</v>
      </c>
      <c r="D10038" s="29">
        <v>46564</v>
      </c>
      <c r="E10038">
        <v>0.36</v>
      </c>
      <c r="F10038">
        <v>0.36</v>
      </c>
      <c r="G10038">
        <v>0.59</v>
      </c>
      <c r="H10038">
        <v>0.59</v>
      </c>
      <c r="J10038">
        <v>60</v>
      </c>
      <c r="K10038">
        <v>60</v>
      </c>
      <c r="L10038">
        <v>93.756234000000006</v>
      </c>
      <c r="R10038">
        <v>144.623977</v>
      </c>
      <c r="S10038" t="s">
        <v>90</v>
      </c>
      <c r="T10038" s="297">
        <v>46311.754166666666</v>
      </c>
    </row>
    <row r="10039" spans="1:20" x14ac:dyDescent="0.35">
      <c r="A10039" t="s">
        <v>128</v>
      </c>
      <c r="B10039" t="s">
        <v>129</v>
      </c>
      <c r="C10039" t="s">
        <v>93</v>
      </c>
      <c r="D10039" s="29">
        <v>46565</v>
      </c>
      <c r="E10039">
        <v>0.36</v>
      </c>
      <c r="F10039">
        <v>0.36</v>
      </c>
      <c r="G10039">
        <v>0.59</v>
      </c>
      <c r="H10039">
        <v>0.59</v>
      </c>
      <c r="J10039">
        <v>60</v>
      </c>
      <c r="K10039">
        <v>60</v>
      </c>
      <c r="L10039">
        <v>93.756234000000006</v>
      </c>
      <c r="R10039">
        <v>144.623977</v>
      </c>
      <c r="S10039" t="s">
        <v>90</v>
      </c>
      <c r="T10039" s="297">
        <v>46311.754166666666</v>
      </c>
    </row>
    <row r="10040" spans="1:20" x14ac:dyDescent="0.35">
      <c r="A10040" t="s">
        <v>128</v>
      </c>
      <c r="B10040" t="s">
        <v>129</v>
      </c>
      <c r="C10040" t="s">
        <v>93</v>
      </c>
      <c r="D10040" s="29">
        <v>46566</v>
      </c>
      <c r="E10040">
        <v>0.36</v>
      </c>
      <c r="F10040">
        <v>0.36</v>
      </c>
      <c r="G10040">
        <v>0.59</v>
      </c>
      <c r="H10040">
        <v>0.59</v>
      </c>
      <c r="J10040">
        <v>60</v>
      </c>
      <c r="K10040">
        <v>60</v>
      </c>
      <c r="L10040">
        <v>93.756234000000006</v>
      </c>
      <c r="R10040">
        <v>144.623977</v>
      </c>
      <c r="S10040" t="s">
        <v>90</v>
      </c>
      <c r="T10040" s="297">
        <v>46311.754166666666</v>
      </c>
    </row>
    <row r="10041" spans="1:20" x14ac:dyDescent="0.35">
      <c r="A10041" t="s">
        <v>128</v>
      </c>
      <c r="B10041" t="s">
        <v>129</v>
      </c>
      <c r="C10041" t="s">
        <v>93</v>
      </c>
      <c r="D10041" s="29">
        <v>46567</v>
      </c>
      <c r="E10041">
        <v>0.36</v>
      </c>
      <c r="F10041">
        <v>0.36</v>
      </c>
      <c r="G10041">
        <v>0.59</v>
      </c>
      <c r="H10041">
        <v>0.59</v>
      </c>
      <c r="J10041">
        <v>60</v>
      </c>
      <c r="K10041">
        <v>60</v>
      </c>
      <c r="L10041">
        <v>93.756234000000006</v>
      </c>
      <c r="R10041">
        <v>144.623977</v>
      </c>
      <c r="S10041" t="s">
        <v>90</v>
      </c>
      <c r="T10041" s="297">
        <v>46311.754166666666</v>
      </c>
    </row>
    <row r="10042" spans="1:20" x14ac:dyDescent="0.35">
      <c r="A10042" t="s">
        <v>128</v>
      </c>
      <c r="B10042" t="s">
        <v>129</v>
      </c>
      <c r="C10042" t="s">
        <v>93</v>
      </c>
      <c r="D10042" s="29">
        <v>46568</v>
      </c>
      <c r="E10042">
        <v>0.36</v>
      </c>
      <c r="F10042">
        <v>0.36</v>
      </c>
      <c r="G10042">
        <v>0.59</v>
      </c>
      <c r="H10042">
        <v>0.59</v>
      </c>
      <c r="J10042">
        <v>60</v>
      </c>
      <c r="K10042">
        <v>60</v>
      </c>
      <c r="L10042">
        <v>93.756234000000006</v>
      </c>
      <c r="R10042">
        <v>144.623977</v>
      </c>
      <c r="S10042" t="s">
        <v>90</v>
      </c>
      <c r="T10042" s="297">
        <v>46311.754166666666</v>
      </c>
    </row>
    <row r="10043" spans="1:20" x14ac:dyDescent="0.35">
      <c r="A10043" t="s">
        <v>128</v>
      </c>
      <c r="B10043" t="s">
        <v>129</v>
      </c>
      <c r="C10043" t="s">
        <v>93</v>
      </c>
      <c r="D10043" s="29">
        <v>46569</v>
      </c>
      <c r="E10043">
        <v>0.52</v>
      </c>
      <c r="F10043">
        <v>0.52</v>
      </c>
      <c r="G10043">
        <v>0.69</v>
      </c>
      <c r="H10043">
        <v>0.69</v>
      </c>
      <c r="J10043">
        <v>45</v>
      </c>
      <c r="K10043">
        <v>45</v>
      </c>
      <c r="L10043">
        <v>93.756234000000006</v>
      </c>
      <c r="R10043">
        <v>144.623977</v>
      </c>
      <c r="S10043" t="s">
        <v>90</v>
      </c>
      <c r="T10043" s="297">
        <v>46311.754166666666</v>
      </c>
    </row>
    <row r="10044" spans="1:20" x14ac:dyDescent="0.35">
      <c r="A10044" t="s">
        <v>128</v>
      </c>
      <c r="B10044" t="s">
        <v>129</v>
      </c>
      <c r="C10044" t="s">
        <v>93</v>
      </c>
      <c r="D10044" s="29">
        <v>46570</v>
      </c>
      <c r="E10044">
        <v>0.52</v>
      </c>
      <c r="F10044">
        <v>0.52</v>
      </c>
      <c r="G10044">
        <v>0.69</v>
      </c>
      <c r="H10044">
        <v>0.69</v>
      </c>
      <c r="J10044">
        <v>45</v>
      </c>
      <c r="K10044">
        <v>45</v>
      </c>
      <c r="L10044">
        <v>93.756234000000006</v>
      </c>
      <c r="R10044">
        <v>144.623977</v>
      </c>
      <c r="S10044" t="s">
        <v>90</v>
      </c>
      <c r="T10044" s="297">
        <v>46311.754166666666</v>
      </c>
    </row>
    <row r="10045" spans="1:20" x14ac:dyDescent="0.35">
      <c r="A10045" t="s">
        <v>128</v>
      </c>
      <c r="B10045" t="s">
        <v>129</v>
      </c>
      <c r="C10045" t="s">
        <v>93</v>
      </c>
      <c r="D10045" s="29">
        <v>46571</v>
      </c>
      <c r="E10045">
        <v>0</v>
      </c>
      <c r="F10045">
        <v>0</v>
      </c>
      <c r="G10045">
        <v>0</v>
      </c>
      <c r="H10045">
        <v>0</v>
      </c>
      <c r="L10045">
        <v>93.756234000000006</v>
      </c>
      <c r="R10045">
        <v>144.623977</v>
      </c>
      <c r="S10045" t="s">
        <v>90</v>
      </c>
      <c r="T10045" s="297">
        <v>46311.754166666666</v>
      </c>
    </row>
    <row r="10046" spans="1:20" x14ac:dyDescent="0.35">
      <c r="A10046" t="s">
        <v>128</v>
      </c>
      <c r="B10046" t="s">
        <v>129</v>
      </c>
      <c r="C10046" t="s">
        <v>93</v>
      </c>
      <c r="D10046" s="29">
        <v>46572</v>
      </c>
      <c r="E10046">
        <v>0</v>
      </c>
      <c r="F10046">
        <v>0</v>
      </c>
      <c r="G10046">
        <v>0</v>
      </c>
      <c r="H10046">
        <v>0</v>
      </c>
      <c r="L10046">
        <v>93.756234000000006</v>
      </c>
      <c r="R10046">
        <v>144.623977</v>
      </c>
      <c r="S10046" t="s">
        <v>90</v>
      </c>
      <c r="T10046" s="297">
        <v>46311.754166666666</v>
      </c>
    </row>
    <row r="10047" spans="1:20" x14ac:dyDescent="0.35">
      <c r="A10047" t="s">
        <v>128</v>
      </c>
      <c r="B10047" t="s">
        <v>129</v>
      </c>
      <c r="C10047" t="s">
        <v>93</v>
      </c>
      <c r="D10047" s="29">
        <v>46573</v>
      </c>
      <c r="E10047">
        <v>0</v>
      </c>
      <c r="F10047">
        <v>0</v>
      </c>
      <c r="G10047">
        <v>0</v>
      </c>
      <c r="H10047">
        <v>0</v>
      </c>
      <c r="L10047">
        <v>93.756234000000006</v>
      </c>
      <c r="R10047">
        <v>144.623977</v>
      </c>
      <c r="S10047" t="s">
        <v>90</v>
      </c>
      <c r="T10047" s="297">
        <v>46311.754166666666</v>
      </c>
    </row>
    <row r="10048" spans="1:20" x14ac:dyDescent="0.35">
      <c r="A10048" t="s">
        <v>128</v>
      </c>
      <c r="B10048" t="s">
        <v>129</v>
      </c>
      <c r="C10048" t="s">
        <v>93</v>
      </c>
      <c r="D10048" s="29">
        <v>46574</v>
      </c>
      <c r="E10048">
        <v>0</v>
      </c>
      <c r="F10048">
        <v>0</v>
      </c>
      <c r="G10048">
        <v>0</v>
      </c>
      <c r="H10048">
        <v>0</v>
      </c>
      <c r="L10048">
        <v>93.756234000000006</v>
      </c>
      <c r="R10048">
        <v>144.623977</v>
      </c>
      <c r="S10048" t="s">
        <v>90</v>
      </c>
      <c r="T10048" s="297">
        <v>46311.754166666666</v>
      </c>
    </row>
    <row r="10049" spans="1:20" x14ac:dyDescent="0.35">
      <c r="A10049" t="s">
        <v>128</v>
      </c>
      <c r="B10049" t="s">
        <v>129</v>
      </c>
      <c r="C10049" t="s">
        <v>93</v>
      </c>
      <c r="D10049" s="29">
        <v>46575</v>
      </c>
      <c r="E10049">
        <v>0</v>
      </c>
      <c r="F10049">
        <v>0</v>
      </c>
      <c r="G10049">
        <v>0</v>
      </c>
      <c r="H10049">
        <v>0</v>
      </c>
      <c r="L10049">
        <v>93.756234000000006</v>
      </c>
      <c r="R10049">
        <v>144.623977</v>
      </c>
      <c r="S10049" t="s">
        <v>90</v>
      </c>
      <c r="T10049" s="297">
        <v>46311.754166666666</v>
      </c>
    </row>
    <row r="10050" spans="1:20" x14ac:dyDescent="0.35">
      <c r="A10050" t="s">
        <v>128</v>
      </c>
      <c r="B10050" t="s">
        <v>129</v>
      </c>
      <c r="C10050" t="s">
        <v>93</v>
      </c>
      <c r="D10050" s="29">
        <v>46576</v>
      </c>
      <c r="E10050">
        <v>0</v>
      </c>
      <c r="F10050">
        <v>0</v>
      </c>
      <c r="G10050">
        <v>0</v>
      </c>
      <c r="H10050">
        <v>0</v>
      </c>
      <c r="L10050">
        <v>93.756234000000006</v>
      </c>
      <c r="R10050">
        <v>144.623977</v>
      </c>
      <c r="S10050" t="s">
        <v>90</v>
      </c>
      <c r="T10050" s="297">
        <v>46311.754166666666</v>
      </c>
    </row>
    <row r="10051" spans="1:20" x14ac:dyDescent="0.35">
      <c r="A10051" t="s">
        <v>128</v>
      </c>
      <c r="B10051" t="s">
        <v>129</v>
      </c>
      <c r="C10051" t="s">
        <v>93</v>
      </c>
      <c r="D10051" s="29">
        <v>46577</v>
      </c>
      <c r="E10051">
        <v>0</v>
      </c>
      <c r="F10051">
        <v>0</v>
      </c>
      <c r="G10051">
        <v>0</v>
      </c>
      <c r="H10051">
        <v>0</v>
      </c>
      <c r="L10051">
        <v>93.756234000000006</v>
      </c>
      <c r="R10051">
        <v>144.623977</v>
      </c>
      <c r="S10051" t="s">
        <v>90</v>
      </c>
      <c r="T10051" s="297">
        <v>46311.754166666666</v>
      </c>
    </row>
    <row r="10052" spans="1:20" x14ac:dyDescent="0.35">
      <c r="A10052" t="s">
        <v>128</v>
      </c>
      <c r="B10052" t="s">
        <v>129</v>
      </c>
      <c r="C10052" t="s">
        <v>93</v>
      </c>
      <c r="D10052" s="29">
        <v>46578</v>
      </c>
      <c r="E10052">
        <v>0</v>
      </c>
      <c r="F10052">
        <v>0</v>
      </c>
      <c r="G10052">
        <v>0</v>
      </c>
      <c r="H10052">
        <v>0</v>
      </c>
      <c r="L10052">
        <v>93.756234000000006</v>
      </c>
      <c r="R10052">
        <v>144.623977</v>
      </c>
      <c r="S10052" t="s">
        <v>90</v>
      </c>
      <c r="T10052" s="297">
        <v>46311.754166666666</v>
      </c>
    </row>
    <row r="10053" spans="1:20" x14ac:dyDescent="0.35">
      <c r="A10053" t="s">
        <v>128</v>
      </c>
      <c r="B10053" t="s">
        <v>129</v>
      </c>
      <c r="C10053" t="s">
        <v>93</v>
      </c>
      <c r="D10053" s="29">
        <v>46579</v>
      </c>
      <c r="E10053">
        <v>0</v>
      </c>
      <c r="F10053">
        <v>0</v>
      </c>
      <c r="G10053">
        <v>0</v>
      </c>
      <c r="H10053">
        <v>0</v>
      </c>
      <c r="L10053">
        <v>93.756234000000006</v>
      </c>
      <c r="R10053">
        <v>144.623977</v>
      </c>
      <c r="S10053" t="s">
        <v>90</v>
      </c>
      <c r="T10053" s="297">
        <v>46311.754166666666</v>
      </c>
    </row>
    <row r="10054" spans="1:20" x14ac:dyDescent="0.35">
      <c r="A10054" t="s">
        <v>128</v>
      </c>
      <c r="B10054" t="s">
        <v>129</v>
      </c>
      <c r="C10054" t="s">
        <v>93</v>
      </c>
      <c r="D10054" s="29">
        <v>46580</v>
      </c>
      <c r="E10054">
        <v>0</v>
      </c>
      <c r="F10054">
        <v>0</v>
      </c>
      <c r="G10054">
        <v>0</v>
      </c>
      <c r="H10054">
        <v>0</v>
      </c>
      <c r="L10054">
        <v>93.756234000000006</v>
      </c>
      <c r="R10054">
        <v>144.623977</v>
      </c>
      <c r="S10054" t="s">
        <v>90</v>
      </c>
      <c r="T10054" s="297">
        <v>46311.754166666666</v>
      </c>
    </row>
    <row r="10055" spans="1:20" x14ac:dyDescent="0.35">
      <c r="A10055" t="s">
        <v>128</v>
      </c>
      <c r="B10055" t="s">
        <v>129</v>
      </c>
      <c r="C10055" t="s">
        <v>93</v>
      </c>
      <c r="D10055" s="29">
        <v>46581</v>
      </c>
      <c r="E10055">
        <v>0</v>
      </c>
      <c r="F10055">
        <v>0</v>
      </c>
      <c r="G10055">
        <v>0</v>
      </c>
      <c r="H10055">
        <v>0</v>
      </c>
      <c r="L10055">
        <v>93.756234000000006</v>
      </c>
      <c r="R10055">
        <v>144.623977</v>
      </c>
      <c r="S10055" t="s">
        <v>90</v>
      </c>
      <c r="T10055" s="297">
        <v>46311.754166666666</v>
      </c>
    </row>
    <row r="10056" spans="1:20" x14ac:dyDescent="0.35">
      <c r="A10056" t="s">
        <v>128</v>
      </c>
      <c r="B10056" t="s">
        <v>129</v>
      </c>
      <c r="C10056" t="s">
        <v>93</v>
      </c>
      <c r="D10056" s="29">
        <v>46582</v>
      </c>
      <c r="E10056">
        <v>0</v>
      </c>
      <c r="F10056">
        <v>0</v>
      </c>
      <c r="G10056">
        <v>0</v>
      </c>
      <c r="H10056">
        <v>0</v>
      </c>
      <c r="L10056">
        <v>93.756234000000006</v>
      </c>
      <c r="R10056">
        <v>144.623977</v>
      </c>
      <c r="S10056" t="s">
        <v>90</v>
      </c>
      <c r="T10056" s="297">
        <v>46311.754166666666</v>
      </c>
    </row>
    <row r="10057" spans="1:20" x14ac:dyDescent="0.35">
      <c r="A10057" t="s">
        <v>128</v>
      </c>
      <c r="B10057" t="s">
        <v>129</v>
      </c>
      <c r="C10057" t="s">
        <v>93</v>
      </c>
      <c r="D10057" s="29">
        <v>46583</v>
      </c>
      <c r="E10057">
        <v>0</v>
      </c>
      <c r="F10057">
        <v>0</v>
      </c>
      <c r="G10057">
        <v>0</v>
      </c>
      <c r="H10057">
        <v>0</v>
      </c>
      <c r="L10057">
        <v>93.756234000000006</v>
      </c>
      <c r="R10057">
        <v>144.623977</v>
      </c>
      <c r="S10057" t="s">
        <v>90</v>
      </c>
      <c r="T10057" s="297">
        <v>46311.754166666666</v>
      </c>
    </row>
    <row r="10058" spans="1:20" x14ac:dyDescent="0.35">
      <c r="A10058" t="s">
        <v>128</v>
      </c>
      <c r="B10058" t="s">
        <v>129</v>
      </c>
      <c r="C10058" t="s">
        <v>93</v>
      </c>
      <c r="D10058" s="29">
        <v>46584</v>
      </c>
      <c r="E10058">
        <v>0</v>
      </c>
      <c r="F10058">
        <v>0</v>
      </c>
      <c r="G10058">
        <v>0</v>
      </c>
      <c r="H10058">
        <v>0</v>
      </c>
      <c r="L10058">
        <v>93.756234000000006</v>
      </c>
      <c r="R10058">
        <v>144.623977</v>
      </c>
      <c r="S10058" t="s">
        <v>90</v>
      </c>
      <c r="T10058" s="297">
        <v>46311.754166666666</v>
      </c>
    </row>
    <row r="10059" spans="1:20" x14ac:dyDescent="0.35">
      <c r="A10059" t="s">
        <v>128</v>
      </c>
      <c r="B10059" t="s">
        <v>129</v>
      </c>
      <c r="C10059" t="s">
        <v>93</v>
      </c>
      <c r="D10059" s="29">
        <v>46585</v>
      </c>
      <c r="E10059">
        <v>0</v>
      </c>
      <c r="F10059">
        <v>0</v>
      </c>
      <c r="G10059">
        <v>0</v>
      </c>
      <c r="H10059">
        <v>0</v>
      </c>
      <c r="L10059">
        <v>93.756234000000006</v>
      </c>
      <c r="R10059">
        <v>144.623977</v>
      </c>
      <c r="S10059" t="s">
        <v>90</v>
      </c>
      <c r="T10059" s="297">
        <v>46311.754166666666</v>
      </c>
    </row>
    <row r="10060" spans="1:20" x14ac:dyDescent="0.35">
      <c r="A10060" t="s">
        <v>128</v>
      </c>
      <c r="B10060" t="s">
        <v>129</v>
      </c>
      <c r="C10060" t="s">
        <v>93</v>
      </c>
      <c r="D10060" s="29">
        <v>46586</v>
      </c>
      <c r="E10060">
        <v>0</v>
      </c>
      <c r="F10060">
        <v>0</v>
      </c>
      <c r="G10060">
        <v>0</v>
      </c>
      <c r="H10060">
        <v>0</v>
      </c>
      <c r="L10060">
        <v>93.756234000000006</v>
      </c>
      <c r="R10060">
        <v>144.623977</v>
      </c>
      <c r="S10060" t="s">
        <v>90</v>
      </c>
      <c r="T10060" s="297">
        <v>46311.754166666666</v>
      </c>
    </row>
    <row r="10061" spans="1:20" x14ac:dyDescent="0.35">
      <c r="A10061" t="s">
        <v>128</v>
      </c>
      <c r="B10061" t="s">
        <v>129</v>
      </c>
      <c r="C10061" t="s">
        <v>93</v>
      </c>
      <c r="D10061" s="29">
        <v>46587</v>
      </c>
      <c r="E10061">
        <v>0</v>
      </c>
      <c r="F10061">
        <v>0</v>
      </c>
      <c r="G10061">
        <v>0</v>
      </c>
      <c r="H10061">
        <v>0</v>
      </c>
      <c r="L10061">
        <v>93.756234000000006</v>
      </c>
      <c r="R10061">
        <v>144.623977</v>
      </c>
      <c r="S10061" t="s">
        <v>90</v>
      </c>
      <c r="T10061" s="297">
        <v>46311.754166666666</v>
      </c>
    </row>
    <row r="10062" spans="1:20" x14ac:dyDescent="0.35">
      <c r="A10062" t="s">
        <v>128</v>
      </c>
      <c r="B10062" t="s">
        <v>129</v>
      </c>
      <c r="C10062" t="s">
        <v>93</v>
      </c>
      <c r="D10062" s="29">
        <v>46588</v>
      </c>
      <c r="E10062">
        <v>0</v>
      </c>
      <c r="F10062">
        <v>0</v>
      </c>
      <c r="G10062">
        <v>0</v>
      </c>
      <c r="H10062">
        <v>0</v>
      </c>
      <c r="L10062">
        <v>93.756234000000006</v>
      </c>
      <c r="R10062">
        <v>144.623977</v>
      </c>
      <c r="S10062" t="s">
        <v>90</v>
      </c>
      <c r="T10062" s="297">
        <v>46311.754166666666</v>
      </c>
    </row>
    <row r="10063" spans="1:20" x14ac:dyDescent="0.35">
      <c r="A10063" t="s">
        <v>128</v>
      </c>
      <c r="B10063" t="s">
        <v>129</v>
      </c>
      <c r="C10063" t="s">
        <v>93</v>
      </c>
      <c r="D10063" s="29">
        <v>46589</v>
      </c>
      <c r="E10063">
        <v>0</v>
      </c>
      <c r="F10063">
        <v>0</v>
      </c>
      <c r="G10063">
        <v>0</v>
      </c>
      <c r="H10063">
        <v>0</v>
      </c>
      <c r="L10063">
        <v>93.756234000000006</v>
      </c>
      <c r="R10063">
        <v>144.623977</v>
      </c>
      <c r="S10063" t="s">
        <v>90</v>
      </c>
      <c r="T10063" s="297">
        <v>46311.754166666666</v>
      </c>
    </row>
    <row r="10064" spans="1:20" x14ac:dyDescent="0.35">
      <c r="A10064" t="s">
        <v>128</v>
      </c>
      <c r="B10064" t="s">
        <v>129</v>
      </c>
      <c r="C10064" t="s">
        <v>93</v>
      </c>
      <c r="D10064" s="29">
        <v>46590</v>
      </c>
      <c r="E10064">
        <v>0</v>
      </c>
      <c r="F10064">
        <v>0</v>
      </c>
      <c r="G10064">
        <v>0</v>
      </c>
      <c r="H10064">
        <v>0</v>
      </c>
      <c r="L10064">
        <v>93.756234000000006</v>
      </c>
      <c r="R10064">
        <v>144.623977</v>
      </c>
      <c r="S10064" t="s">
        <v>90</v>
      </c>
      <c r="T10064" s="297">
        <v>46311.754166666666</v>
      </c>
    </row>
    <row r="10065" spans="1:20" x14ac:dyDescent="0.35">
      <c r="A10065" t="s">
        <v>128</v>
      </c>
      <c r="B10065" t="s">
        <v>129</v>
      </c>
      <c r="C10065" t="s">
        <v>93</v>
      </c>
      <c r="D10065" s="29">
        <v>46591</v>
      </c>
      <c r="E10065">
        <v>0</v>
      </c>
      <c r="F10065">
        <v>0</v>
      </c>
      <c r="G10065">
        <v>0</v>
      </c>
      <c r="H10065">
        <v>0</v>
      </c>
      <c r="L10065">
        <v>93.756234000000006</v>
      </c>
      <c r="R10065">
        <v>144.623977</v>
      </c>
      <c r="S10065" t="s">
        <v>90</v>
      </c>
      <c r="T10065" s="297">
        <v>46311.754166666666</v>
      </c>
    </row>
    <row r="10066" spans="1:20" x14ac:dyDescent="0.35">
      <c r="A10066" t="s">
        <v>128</v>
      </c>
      <c r="B10066" t="s">
        <v>129</v>
      </c>
      <c r="C10066" t="s">
        <v>93</v>
      </c>
      <c r="D10066" s="29">
        <v>46592</v>
      </c>
      <c r="E10066">
        <v>0</v>
      </c>
      <c r="F10066">
        <v>0</v>
      </c>
      <c r="G10066">
        <v>0</v>
      </c>
      <c r="H10066">
        <v>0</v>
      </c>
      <c r="L10066">
        <v>93.756234000000006</v>
      </c>
      <c r="R10066">
        <v>144.623977</v>
      </c>
      <c r="S10066" t="s">
        <v>90</v>
      </c>
      <c r="T10066" s="297">
        <v>46311.754166666666</v>
      </c>
    </row>
    <row r="10067" spans="1:20" x14ac:dyDescent="0.35">
      <c r="A10067" t="s">
        <v>128</v>
      </c>
      <c r="B10067" t="s">
        <v>129</v>
      </c>
      <c r="C10067" t="s">
        <v>93</v>
      </c>
      <c r="D10067" s="29">
        <v>46593</v>
      </c>
      <c r="E10067">
        <v>0</v>
      </c>
      <c r="F10067">
        <v>0</v>
      </c>
      <c r="G10067">
        <v>0</v>
      </c>
      <c r="H10067">
        <v>0</v>
      </c>
      <c r="L10067">
        <v>93.756234000000006</v>
      </c>
      <c r="R10067">
        <v>144.623977</v>
      </c>
      <c r="S10067" t="s">
        <v>90</v>
      </c>
      <c r="T10067" s="297">
        <v>46311.754166666666</v>
      </c>
    </row>
    <row r="10068" spans="1:20" x14ac:dyDescent="0.35">
      <c r="A10068" t="s">
        <v>128</v>
      </c>
      <c r="B10068" t="s">
        <v>129</v>
      </c>
      <c r="C10068" t="s">
        <v>93</v>
      </c>
      <c r="D10068" s="29">
        <v>46594</v>
      </c>
      <c r="E10068">
        <v>0</v>
      </c>
      <c r="F10068">
        <v>0</v>
      </c>
      <c r="G10068">
        <v>0</v>
      </c>
      <c r="H10068">
        <v>0</v>
      </c>
      <c r="L10068">
        <v>93.756234000000006</v>
      </c>
      <c r="R10068">
        <v>144.623977</v>
      </c>
      <c r="S10068" t="s">
        <v>90</v>
      </c>
      <c r="T10068" s="297">
        <v>46311.754166666666</v>
      </c>
    </row>
    <row r="10069" spans="1:20" x14ac:dyDescent="0.35">
      <c r="A10069" t="s">
        <v>128</v>
      </c>
      <c r="B10069" t="s">
        <v>129</v>
      </c>
      <c r="C10069" t="s">
        <v>93</v>
      </c>
      <c r="D10069" s="29">
        <v>46595</v>
      </c>
      <c r="E10069">
        <v>0</v>
      </c>
      <c r="F10069">
        <v>0</v>
      </c>
      <c r="G10069">
        <v>0</v>
      </c>
      <c r="H10069">
        <v>0</v>
      </c>
      <c r="L10069">
        <v>93.756234000000006</v>
      </c>
      <c r="R10069">
        <v>144.623977</v>
      </c>
      <c r="S10069" t="s">
        <v>90</v>
      </c>
      <c r="T10069" s="297">
        <v>46311.754166666666</v>
      </c>
    </row>
    <row r="10070" spans="1:20" x14ac:dyDescent="0.35">
      <c r="A10070" t="s">
        <v>128</v>
      </c>
      <c r="B10070" t="s">
        <v>129</v>
      </c>
      <c r="C10070" t="s">
        <v>93</v>
      </c>
      <c r="D10070" s="29">
        <v>46596</v>
      </c>
      <c r="E10070">
        <v>0</v>
      </c>
      <c r="F10070">
        <v>0</v>
      </c>
      <c r="G10070">
        <v>0</v>
      </c>
      <c r="H10070">
        <v>0</v>
      </c>
      <c r="L10070">
        <v>93.756234000000006</v>
      </c>
      <c r="R10070">
        <v>144.623977</v>
      </c>
      <c r="S10070" t="s">
        <v>90</v>
      </c>
      <c r="T10070" s="297">
        <v>46311.754166666666</v>
      </c>
    </row>
    <row r="10071" spans="1:20" x14ac:dyDescent="0.35">
      <c r="A10071" t="s">
        <v>128</v>
      </c>
      <c r="B10071" t="s">
        <v>129</v>
      </c>
      <c r="C10071" t="s">
        <v>93</v>
      </c>
      <c r="D10071" s="29">
        <v>46597</v>
      </c>
      <c r="E10071">
        <v>0</v>
      </c>
      <c r="F10071">
        <v>0</v>
      </c>
      <c r="G10071">
        <v>0</v>
      </c>
      <c r="H10071">
        <v>0</v>
      </c>
      <c r="L10071">
        <v>93.756234000000006</v>
      </c>
      <c r="R10071">
        <v>144.623977</v>
      </c>
      <c r="S10071" t="s">
        <v>90</v>
      </c>
      <c r="T10071" s="297">
        <v>46311.754166666666</v>
      </c>
    </row>
    <row r="10072" spans="1:20" x14ac:dyDescent="0.35">
      <c r="A10072" t="s">
        <v>128</v>
      </c>
      <c r="B10072" t="s">
        <v>129</v>
      </c>
      <c r="C10072" t="s">
        <v>93</v>
      </c>
      <c r="D10072" s="29">
        <v>46598</v>
      </c>
      <c r="E10072">
        <v>0</v>
      </c>
      <c r="F10072">
        <v>0</v>
      </c>
      <c r="G10072">
        <v>0</v>
      </c>
      <c r="H10072">
        <v>0</v>
      </c>
      <c r="L10072">
        <v>93.756234000000006</v>
      </c>
      <c r="R10072">
        <v>144.623977</v>
      </c>
      <c r="S10072" t="s">
        <v>90</v>
      </c>
      <c r="T10072" s="297">
        <v>46311.754166666666</v>
      </c>
    </row>
    <row r="10073" spans="1:20" x14ac:dyDescent="0.35">
      <c r="A10073" t="s">
        <v>128</v>
      </c>
      <c r="B10073" t="s">
        <v>129</v>
      </c>
      <c r="C10073" t="s">
        <v>93</v>
      </c>
      <c r="D10073" s="29">
        <v>46599</v>
      </c>
      <c r="E10073">
        <v>0</v>
      </c>
      <c r="F10073">
        <v>0</v>
      </c>
      <c r="G10073">
        <v>0</v>
      </c>
      <c r="H10073">
        <v>0</v>
      </c>
      <c r="L10073">
        <v>93.756234000000006</v>
      </c>
      <c r="R10073">
        <v>144.623977</v>
      </c>
      <c r="S10073" t="s">
        <v>90</v>
      </c>
      <c r="T10073" s="297">
        <v>46311.754166666666</v>
      </c>
    </row>
    <row r="10074" spans="1:20" x14ac:dyDescent="0.35">
      <c r="A10074" t="s">
        <v>128</v>
      </c>
      <c r="B10074" t="s">
        <v>129</v>
      </c>
      <c r="C10074" t="s">
        <v>93</v>
      </c>
      <c r="D10074" s="29">
        <v>46600</v>
      </c>
      <c r="E10074">
        <v>0</v>
      </c>
      <c r="F10074">
        <v>0</v>
      </c>
      <c r="G10074">
        <v>0</v>
      </c>
      <c r="H10074">
        <v>0</v>
      </c>
      <c r="L10074">
        <v>93.756234000000006</v>
      </c>
      <c r="R10074">
        <v>144.623977</v>
      </c>
      <c r="S10074" t="s">
        <v>90</v>
      </c>
      <c r="T10074" s="297">
        <v>46311.754166666666</v>
      </c>
    </row>
    <row r="10075" spans="1:20" x14ac:dyDescent="0.35">
      <c r="A10075" t="s">
        <v>128</v>
      </c>
      <c r="B10075" t="s">
        <v>129</v>
      </c>
      <c r="C10075" t="s">
        <v>93</v>
      </c>
      <c r="D10075" s="29">
        <v>46601</v>
      </c>
      <c r="E10075">
        <v>0.56999999999999995</v>
      </c>
      <c r="F10075">
        <v>0.41</v>
      </c>
      <c r="G10075">
        <v>0.72</v>
      </c>
      <c r="H10075">
        <v>0.62</v>
      </c>
      <c r="J10075">
        <v>40</v>
      </c>
      <c r="K10075">
        <v>55</v>
      </c>
      <c r="L10075">
        <v>93.756234000000006</v>
      </c>
      <c r="R10075">
        <v>144.623977</v>
      </c>
      <c r="S10075" t="s">
        <v>90</v>
      </c>
      <c r="T10075" s="297">
        <v>46311.754166666666</v>
      </c>
    </row>
    <row r="10076" spans="1:20" x14ac:dyDescent="0.35">
      <c r="A10076" t="s">
        <v>128</v>
      </c>
      <c r="B10076" t="s">
        <v>129</v>
      </c>
      <c r="C10076" t="s">
        <v>93</v>
      </c>
      <c r="D10076" s="29">
        <v>46602</v>
      </c>
      <c r="E10076">
        <v>0.56999999999999995</v>
      </c>
      <c r="F10076">
        <v>0.41</v>
      </c>
      <c r="G10076">
        <v>0.72</v>
      </c>
      <c r="H10076">
        <v>0.62</v>
      </c>
      <c r="J10076">
        <v>40</v>
      </c>
      <c r="K10076">
        <v>55</v>
      </c>
      <c r="L10076">
        <v>93.756234000000006</v>
      </c>
      <c r="R10076">
        <v>144.623977</v>
      </c>
      <c r="S10076" t="s">
        <v>90</v>
      </c>
      <c r="T10076" s="297">
        <v>46311.754166666666</v>
      </c>
    </row>
    <row r="10077" spans="1:20" x14ac:dyDescent="0.35">
      <c r="A10077" t="s">
        <v>128</v>
      </c>
      <c r="B10077" t="s">
        <v>129</v>
      </c>
      <c r="C10077" t="s">
        <v>93</v>
      </c>
      <c r="D10077" s="29">
        <v>46603</v>
      </c>
      <c r="E10077">
        <v>0.56999999999999995</v>
      </c>
      <c r="F10077">
        <v>0.41</v>
      </c>
      <c r="G10077">
        <v>0.72</v>
      </c>
      <c r="H10077">
        <v>0.62</v>
      </c>
      <c r="J10077">
        <v>40</v>
      </c>
      <c r="K10077">
        <v>55</v>
      </c>
      <c r="L10077">
        <v>93.756234000000006</v>
      </c>
      <c r="R10077">
        <v>144.623977</v>
      </c>
      <c r="S10077" t="s">
        <v>90</v>
      </c>
      <c r="T10077" s="297">
        <v>46311.754166666666</v>
      </c>
    </row>
    <row r="10078" spans="1:20" x14ac:dyDescent="0.35">
      <c r="A10078" t="s">
        <v>128</v>
      </c>
      <c r="B10078" t="s">
        <v>129</v>
      </c>
      <c r="C10078" t="s">
        <v>93</v>
      </c>
      <c r="D10078" s="29">
        <v>46604</v>
      </c>
      <c r="E10078">
        <v>0.56999999999999995</v>
      </c>
      <c r="F10078">
        <v>0.41</v>
      </c>
      <c r="G10078">
        <v>0.72</v>
      </c>
      <c r="H10078">
        <v>0.62</v>
      </c>
      <c r="J10078">
        <v>40</v>
      </c>
      <c r="K10078">
        <v>55</v>
      </c>
      <c r="L10078">
        <v>93.756234000000006</v>
      </c>
      <c r="R10078">
        <v>144.623977</v>
      </c>
      <c r="S10078" t="s">
        <v>90</v>
      </c>
      <c r="T10078" s="297">
        <v>46311.754166666666</v>
      </c>
    </row>
    <row r="10079" spans="1:20" x14ac:dyDescent="0.35">
      <c r="A10079" t="s">
        <v>128</v>
      </c>
      <c r="B10079" t="s">
        <v>129</v>
      </c>
      <c r="C10079" t="s">
        <v>93</v>
      </c>
      <c r="D10079" s="29">
        <v>46605</v>
      </c>
      <c r="E10079">
        <v>0.56999999999999995</v>
      </c>
      <c r="F10079">
        <v>0.41</v>
      </c>
      <c r="G10079">
        <v>0.72</v>
      </c>
      <c r="H10079">
        <v>0.62</v>
      </c>
      <c r="J10079">
        <v>40</v>
      </c>
      <c r="K10079">
        <v>55</v>
      </c>
      <c r="L10079">
        <v>93.756234000000006</v>
      </c>
      <c r="R10079">
        <v>144.623977</v>
      </c>
      <c r="S10079" t="s">
        <v>90</v>
      </c>
      <c r="T10079" s="297">
        <v>46311.754166666666</v>
      </c>
    </row>
    <row r="10080" spans="1:20" x14ac:dyDescent="0.35">
      <c r="A10080" t="s">
        <v>128</v>
      </c>
      <c r="B10080" t="s">
        <v>129</v>
      </c>
      <c r="C10080" t="s">
        <v>93</v>
      </c>
      <c r="D10080" s="29">
        <v>46606</v>
      </c>
      <c r="E10080">
        <v>0.56999999999999995</v>
      </c>
      <c r="F10080">
        <v>0.41</v>
      </c>
      <c r="G10080">
        <v>0.72</v>
      </c>
      <c r="H10080">
        <v>0.62</v>
      </c>
      <c r="J10080">
        <v>40</v>
      </c>
      <c r="K10080">
        <v>55</v>
      </c>
      <c r="L10080">
        <v>93.756234000000006</v>
      </c>
      <c r="R10080">
        <v>144.623977</v>
      </c>
      <c r="S10080" t="s">
        <v>90</v>
      </c>
      <c r="T10080" s="297">
        <v>46311.754166666666</v>
      </c>
    </row>
    <row r="10081" spans="1:20" x14ac:dyDescent="0.35">
      <c r="A10081" t="s">
        <v>128</v>
      </c>
      <c r="B10081" t="s">
        <v>129</v>
      </c>
      <c r="C10081" t="s">
        <v>93</v>
      </c>
      <c r="D10081" s="29">
        <v>46607</v>
      </c>
      <c r="E10081">
        <v>0.56999999999999995</v>
      </c>
      <c r="F10081">
        <v>0.41</v>
      </c>
      <c r="G10081">
        <v>0.72</v>
      </c>
      <c r="H10081">
        <v>0.62</v>
      </c>
      <c r="J10081">
        <v>40</v>
      </c>
      <c r="K10081">
        <v>55</v>
      </c>
      <c r="L10081">
        <v>93.756234000000006</v>
      </c>
      <c r="R10081">
        <v>144.623977</v>
      </c>
      <c r="S10081" t="s">
        <v>90</v>
      </c>
      <c r="T10081" s="297">
        <v>46311.754166666666</v>
      </c>
    </row>
    <row r="10082" spans="1:20" x14ac:dyDescent="0.35">
      <c r="A10082" t="s">
        <v>128</v>
      </c>
      <c r="B10082" t="s">
        <v>129</v>
      </c>
      <c r="C10082" t="s">
        <v>93</v>
      </c>
      <c r="D10082" s="29">
        <v>46608</v>
      </c>
      <c r="E10082">
        <v>0.56999999999999995</v>
      </c>
      <c r="F10082">
        <v>0.41</v>
      </c>
      <c r="G10082">
        <v>0.72</v>
      </c>
      <c r="H10082">
        <v>0.62</v>
      </c>
      <c r="J10082">
        <v>40</v>
      </c>
      <c r="K10082">
        <v>55</v>
      </c>
      <c r="L10082">
        <v>93.756234000000006</v>
      </c>
      <c r="R10082">
        <v>144.623977</v>
      </c>
      <c r="S10082" t="s">
        <v>90</v>
      </c>
      <c r="T10082" s="297">
        <v>46311.754166666666</v>
      </c>
    </row>
    <row r="10083" spans="1:20" x14ac:dyDescent="0.35">
      <c r="A10083" t="s">
        <v>128</v>
      </c>
      <c r="B10083" t="s">
        <v>129</v>
      </c>
      <c r="C10083" t="s">
        <v>93</v>
      </c>
      <c r="D10083" s="29">
        <v>46609</v>
      </c>
      <c r="E10083">
        <v>0.56999999999999995</v>
      </c>
      <c r="F10083">
        <v>0.41</v>
      </c>
      <c r="G10083">
        <v>0.72</v>
      </c>
      <c r="H10083">
        <v>0.62</v>
      </c>
      <c r="J10083">
        <v>40</v>
      </c>
      <c r="K10083">
        <v>55</v>
      </c>
      <c r="L10083">
        <v>93.756234000000006</v>
      </c>
      <c r="R10083">
        <v>144.623977</v>
      </c>
      <c r="S10083" t="s">
        <v>90</v>
      </c>
      <c r="T10083" s="297">
        <v>46311.754166666666</v>
      </c>
    </row>
    <row r="10084" spans="1:20" x14ac:dyDescent="0.35">
      <c r="A10084" t="s">
        <v>128</v>
      </c>
      <c r="B10084" t="s">
        <v>129</v>
      </c>
      <c r="C10084" t="s">
        <v>93</v>
      </c>
      <c r="D10084" s="29">
        <v>46610</v>
      </c>
      <c r="E10084">
        <v>0.56999999999999995</v>
      </c>
      <c r="F10084">
        <v>0.41</v>
      </c>
      <c r="G10084">
        <v>0.72</v>
      </c>
      <c r="H10084">
        <v>0.62</v>
      </c>
      <c r="J10084">
        <v>40</v>
      </c>
      <c r="K10084">
        <v>55</v>
      </c>
      <c r="L10084">
        <v>93.756234000000006</v>
      </c>
      <c r="R10084">
        <v>144.623977</v>
      </c>
      <c r="S10084" t="s">
        <v>90</v>
      </c>
      <c r="T10084" s="297">
        <v>46311.754166666666</v>
      </c>
    </row>
    <row r="10085" spans="1:20" x14ac:dyDescent="0.35">
      <c r="A10085" t="s">
        <v>128</v>
      </c>
      <c r="B10085" t="s">
        <v>129</v>
      </c>
      <c r="C10085" t="s">
        <v>93</v>
      </c>
      <c r="D10085" s="29">
        <v>46611</v>
      </c>
      <c r="E10085">
        <v>0.56999999999999995</v>
      </c>
      <c r="F10085">
        <v>0.41</v>
      </c>
      <c r="G10085">
        <v>0.72</v>
      </c>
      <c r="H10085">
        <v>0.62</v>
      </c>
      <c r="J10085">
        <v>40</v>
      </c>
      <c r="K10085">
        <v>55</v>
      </c>
      <c r="L10085">
        <v>93.756234000000006</v>
      </c>
      <c r="R10085">
        <v>144.623977</v>
      </c>
      <c r="S10085" t="s">
        <v>90</v>
      </c>
      <c r="T10085" s="297">
        <v>46311.754166666666</v>
      </c>
    </row>
    <row r="10086" spans="1:20" x14ac:dyDescent="0.35">
      <c r="A10086" t="s">
        <v>128</v>
      </c>
      <c r="B10086" t="s">
        <v>129</v>
      </c>
      <c r="C10086" t="s">
        <v>93</v>
      </c>
      <c r="D10086" s="29">
        <v>46612</v>
      </c>
      <c r="E10086">
        <v>0.56999999999999995</v>
      </c>
      <c r="F10086">
        <v>0.41</v>
      </c>
      <c r="G10086">
        <v>0.72</v>
      </c>
      <c r="H10086">
        <v>0.62</v>
      </c>
      <c r="J10086">
        <v>40</v>
      </c>
      <c r="K10086">
        <v>55</v>
      </c>
      <c r="L10086">
        <v>93.756234000000006</v>
      </c>
      <c r="R10086">
        <v>144.623977</v>
      </c>
      <c r="S10086" t="s">
        <v>90</v>
      </c>
      <c r="T10086" s="297">
        <v>46311.754166666666</v>
      </c>
    </row>
    <row r="10087" spans="1:20" x14ac:dyDescent="0.35">
      <c r="A10087" t="s">
        <v>128</v>
      </c>
      <c r="B10087" t="s">
        <v>129</v>
      </c>
      <c r="C10087" t="s">
        <v>93</v>
      </c>
      <c r="D10087" s="29">
        <v>46613</v>
      </c>
      <c r="E10087">
        <v>0.56999999999999995</v>
      </c>
      <c r="F10087">
        <v>0.41</v>
      </c>
      <c r="G10087">
        <v>0.72</v>
      </c>
      <c r="H10087">
        <v>0.62</v>
      </c>
      <c r="J10087">
        <v>40</v>
      </c>
      <c r="K10087">
        <v>55</v>
      </c>
      <c r="L10087">
        <v>93.756234000000006</v>
      </c>
      <c r="R10087">
        <v>144.623977</v>
      </c>
      <c r="S10087" t="s">
        <v>90</v>
      </c>
      <c r="T10087" s="297">
        <v>46311.754166666666</v>
      </c>
    </row>
    <row r="10088" spans="1:20" x14ac:dyDescent="0.35">
      <c r="A10088" t="s">
        <v>128</v>
      </c>
      <c r="B10088" t="s">
        <v>129</v>
      </c>
      <c r="C10088" t="s">
        <v>93</v>
      </c>
      <c r="D10088" s="29">
        <v>46614</v>
      </c>
      <c r="E10088">
        <v>0.56999999999999995</v>
      </c>
      <c r="F10088">
        <v>0.41</v>
      </c>
      <c r="G10088">
        <v>0.72</v>
      </c>
      <c r="H10088">
        <v>0.62</v>
      </c>
      <c r="J10088">
        <v>40</v>
      </c>
      <c r="K10088">
        <v>55</v>
      </c>
      <c r="L10088">
        <v>93.756234000000006</v>
      </c>
      <c r="R10088">
        <v>144.623977</v>
      </c>
      <c r="S10088" t="s">
        <v>90</v>
      </c>
      <c r="T10088" s="297">
        <v>46311.754166666666</v>
      </c>
    </row>
    <row r="10089" spans="1:20" x14ac:dyDescent="0.35">
      <c r="A10089" t="s">
        <v>128</v>
      </c>
      <c r="B10089" t="s">
        <v>129</v>
      </c>
      <c r="C10089" t="s">
        <v>93</v>
      </c>
      <c r="D10089" s="29">
        <v>46615</v>
      </c>
      <c r="E10089">
        <v>0.56999999999999995</v>
      </c>
      <c r="F10089">
        <v>0.41</v>
      </c>
      <c r="G10089">
        <v>0.72</v>
      </c>
      <c r="H10089">
        <v>0.62</v>
      </c>
      <c r="J10089">
        <v>40</v>
      </c>
      <c r="K10089">
        <v>55</v>
      </c>
      <c r="L10089">
        <v>93.756234000000006</v>
      </c>
      <c r="R10089">
        <v>144.623977</v>
      </c>
      <c r="S10089" t="s">
        <v>90</v>
      </c>
      <c r="T10089" s="297">
        <v>46311.754166666666</v>
      </c>
    </row>
    <row r="10090" spans="1:20" x14ac:dyDescent="0.35">
      <c r="A10090" t="s">
        <v>128</v>
      </c>
      <c r="B10090" t="s">
        <v>129</v>
      </c>
      <c r="C10090" t="s">
        <v>93</v>
      </c>
      <c r="D10090" s="29">
        <v>46616</v>
      </c>
      <c r="E10090">
        <v>0.56999999999999995</v>
      </c>
      <c r="F10090">
        <v>0.41</v>
      </c>
      <c r="G10090">
        <v>0.72</v>
      </c>
      <c r="H10090">
        <v>0.62</v>
      </c>
      <c r="J10090">
        <v>40</v>
      </c>
      <c r="K10090">
        <v>55</v>
      </c>
      <c r="L10090">
        <v>93.756234000000006</v>
      </c>
      <c r="R10090">
        <v>144.623977</v>
      </c>
      <c r="S10090" t="s">
        <v>90</v>
      </c>
      <c r="T10090" s="297">
        <v>46311.754166666666</v>
      </c>
    </row>
    <row r="10091" spans="1:20" x14ac:dyDescent="0.35">
      <c r="A10091" t="s">
        <v>128</v>
      </c>
      <c r="B10091" t="s">
        <v>129</v>
      </c>
      <c r="C10091" t="s">
        <v>93</v>
      </c>
      <c r="D10091" s="29">
        <v>46617</v>
      </c>
      <c r="E10091">
        <v>0.56999999999999995</v>
      </c>
      <c r="F10091">
        <v>0.41</v>
      </c>
      <c r="G10091">
        <v>0.72</v>
      </c>
      <c r="H10091">
        <v>0.62</v>
      </c>
      <c r="J10091">
        <v>40</v>
      </c>
      <c r="K10091">
        <v>55</v>
      </c>
      <c r="L10091">
        <v>93.756234000000006</v>
      </c>
      <c r="R10091">
        <v>144.623977</v>
      </c>
      <c r="S10091" t="s">
        <v>90</v>
      </c>
      <c r="T10091" s="297">
        <v>46311.754166666666</v>
      </c>
    </row>
    <row r="10092" spans="1:20" x14ac:dyDescent="0.35">
      <c r="A10092" t="s">
        <v>128</v>
      </c>
      <c r="B10092" t="s">
        <v>129</v>
      </c>
      <c r="C10092" t="s">
        <v>93</v>
      </c>
      <c r="D10092" s="29">
        <v>46618</v>
      </c>
      <c r="E10092">
        <v>0.56999999999999995</v>
      </c>
      <c r="F10092">
        <v>0.41</v>
      </c>
      <c r="G10092">
        <v>0.72</v>
      </c>
      <c r="H10092">
        <v>0.62</v>
      </c>
      <c r="J10092">
        <v>40</v>
      </c>
      <c r="K10092">
        <v>55</v>
      </c>
      <c r="L10092">
        <v>93.756234000000006</v>
      </c>
      <c r="R10092">
        <v>144.623977</v>
      </c>
      <c r="S10092" t="s">
        <v>90</v>
      </c>
      <c r="T10092" s="297">
        <v>46311.754166666666</v>
      </c>
    </row>
    <row r="10093" spans="1:20" x14ac:dyDescent="0.35">
      <c r="A10093" t="s">
        <v>128</v>
      </c>
      <c r="B10093" t="s">
        <v>129</v>
      </c>
      <c r="C10093" t="s">
        <v>93</v>
      </c>
      <c r="D10093" s="29">
        <v>46619</v>
      </c>
      <c r="E10093">
        <v>0.56999999999999995</v>
      </c>
      <c r="F10093">
        <v>0.41</v>
      </c>
      <c r="G10093">
        <v>0.72</v>
      </c>
      <c r="H10093">
        <v>0.62</v>
      </c>
      <c r="J10093">
        <v>40</v>
      </c>
      <c r="K10093">
        <v>55</v>
      </c>
      <c r="L10093">
        <v>93.756234000000006</v>
      </c>
      <c r="R10093">
        <v>144.623977</v>
      </c>
      <c r="S10093" t="s">
        <v>90</v>
      </c>
      <c r="T10093" s="297">
        <v>46311.754166666666</v>
      </c>
    </row>
    <row r="10094" spans="1:20" x14ac:dyDescent="0.35">
      <c r="A10094" t="s">
        <v>128</v>
      </c>
      <c r="B10094" t="s">
        <v>129</v>
      </c>
      <c r="C10094" t="s">
        <v>93</v>
      </c>
      <c r="D10094" s="29">
        <v>46620</v>
      </c>
      <c r="E10094">
        <v>0.56999999999999995</v>
      </c>
      <c r="F10094">
        <v>0.41</v>
      </c>
      <c r="G10094">
        <v>0.72</v>
      </c>
      <c r="H10094">
        <v>0.62</v>
      </c>
      <c r="J10094">
        <v>40</v>
      </c>
      <c r="K10094">
        <v>55</v>
      </c>
      <c r="L10094">
        <v>93.756234000000006</v>
      </c>
      <c r="R10094">
        <v>144.623977</v>
      </c>
      <c r="S10094" t="s">
        <v>90</v>
      </c>
      <c r="T10094" s="297">
        <v>46311.754166666666</v>
      </c>
    </row>
    <row r="10095" spans="1:20" x14ac:dyDescent="0.35">
      <c r="A10095" t="s">
        <v>128</v>
      </c>
      <c r="B10095" t="s">
        <v>129</v>
      </c>
      <c r="C10095" t="s">
        <v>93</v>
      </c>
      <c r="D10095" s="29">
        <v>46621</v>
      </c>
      <c r="E10095">
        <v>0.56999999999999995</v>
      </c>
      <c r="F10095">
        <v>0.41</v>
      </c>
      <c r="G10095">
        <v>0.72</v>
      </c>
      <c r="H10095">
        <v>0.62</v>
      </c>
      <c r="J10095">
        <v>40</v>
      </c>
      <c r="K10095">
        <v>55</v>
      </c>
      <c r="L10095">
        <v>93.756234000000006</v>
      </c>
      <c r="R10095">
        <v>144.623977</v>
      </c>
      <c r="S10095" t="s">
        <v>90</v>
      </c>
      <c r="T10095" s="297">
        <v>46311.754166666666</v>
      </c>
    </row>
    <row r="10096" spans="1:20" x14ac:dyDescent="0.35">
      <c r="A10096" t="s">
        <v>128</v>
      </c>
      <c r="B10096" t="s">
        <v>129</v>
      </c>
      <c r="C10096" t="s">
        <v>93</v>
      </c>
      <c r="D10096" s="29">
        <v>46622</v>
      </c>
      <c r="E10096">
        <v>0.56999999999999995</v>
      </c>
      <c r="F10096">
        <v>0.41</v>
      </c>
      <c r="G10096">
        <v>0.72</v>
      </c>
      <c r="H10096">
        <v>0.62</v>
      </c>
      <c r="J10096">
        <v>40</v>
      </c>
      <c r="K10096">
        <v>55</v>
      </c>
      <c r="L10096">
        <v>93.756234000000006</v>
      </c>
      <c r="R10096">
        <v>144.623977</v>
      </c>
      <c r="S10096" t="s">
        <v>90</v>
      </c>
      <c r="T10096" s="297">
        <v>46311.754166666666</v>
      </c>
    </row>
    <row r="10097" spans="1:20" x14ac:dyDescent="0.35">
      <c r="A10097" t="s">
        <v>128</v>
      </c>
      <c r="B10097" t="s">
        <v>129</v>
      </c>
      <c r="C10097" t="s">
        <v>93</v>
      </c>
      <c r="D10097" s="29">
        <v>46623</v>
      </c>
      <c r="E10097">
        <v>0.56999999999999995</v>
      </c>
      <c r="F10097">
        <v>0.41</v>
      </c>
      <c r="G10097">
        <v>0.72</v>
      </c>
      <c r="H10097">
        <v>0.62</v>
      </c>
      <c r="J10097">
        <v>40</v>
      </c>
      <c r="K10097">
        <v>55</v>
      </c>
      <c r="L10097">
        <v>93.756234000000006</v>
      </c>
      <c r="R10097">
        <v>144.623977</v>
      </c>
      <c r="S10097" t="s">
        <v>90</v>
      </c>
      <c r="T10097" s="297">
        <v>46311.754166666666</v>
      </c>
    </row>
    <row r="10098" spans="1:20" x14ac:dyDescent="0.35">
      <c r="A10098" t="s">
        <v>128</v>
      </c>
      <c r="B10098" t="s">
        <v>129</v>
      </c>
      <c r="C10098" t="s">
        <v>93</v>
      </c>
      <c r="D10098" s="29">
        <v>46624</v>
      </c>
      <c r="E10098">
        <v>0.56999999999999995</v>
      </c>
      <c r="F10098">
        <v>0.41</v>
      </c>
      <c r="G10098">
        <v>0.72</v>
      </c>
      <c r="H10098">
        <v>0.62</v>
      </c>
      <c r="J10098">
        <v>40</v>
      </c>
      <c r="K10098">
        <v>55</v>
      </c>
      <c r="L10098">
        <v>93.756234000000006</v>
      </c>
      <c r="R10098">
        <v>144.623977</v>
      </c>
      <c r="S10098" t="s">
        <v>90</v>
      </c>
      <c r="T10098" s="297">
        <v>46311.754166666666</v>
      </c>
    </row>
    <row r="10099" spans="1:20" x14ac:dyDescent="0.35">
      <c r="A10099" t="s">
        <v>128</v>
      </c>
      <c r="B10099" t="s">
        <v>129</v>
      </c>
      <c r="C10099" t="s">
        <v>93</v>
      </c>
      <c r="D10099" s="29">
        <v>46625</v>
      </c>
      <c r="E10099">
        <v>0.56999999999999995</v>
      </c>
      <c r="F10099">
        <v>0.41</v>
      </c>
      <c r="G10099">
        <v>0.72</v>
      </c>
      <c r="H10099">
        <v>0.62</v>
      </c>
      <c r="J10099">
        <v>40</v>
      </c>
      <c r="K10099">
        <v>55</v>
      </c>
      <c r="L10099">
        <v>93.756234000000006</v>
      </c>
      <c r="R10099">
        <v>144.623977</v>
      </c>
      <c r="S10099" t="s">
        <v>90</v>
      </c>
      <c r="T10099" s="297">
        <v>46311.754166666666</v>
      </c>
    </row>
    <row r="10100" spans="1:20" x14ac:dyDescent="0.35">
      <c r="A10100" t="s">
        <v>128</v>
      </c>
      <c r="B10100" t="s">
        <v>129</v>
      </c>
      <c r="C10100" t="s">
        <v>93</v>
      </c>
      <c r="D10100" s="29">
        <v>46626</v>
      </c>
      <c r="E10100">
        <v>0.56999999999999995</v>
      </c>
      <c r="F10100">
        <v>0.41</v>
      </c>
      <c r="G10100">
        <v>0.72</v>
      </c>
      <c r="H10100">
        <v>0.62</v>
      </c>
      <c r="J10100">
        <v>40</v>
      </c>
      <c r="K10100">
        <v>55</v>
      </c>
      <c r="L10100">
        <v>93.756234000000006</v>
      </c>
      <c r="R10100">
        <v>144.623977</v>
      </c>
      <c r="S10100" t="s">
        <v>90</v>
      </c>
      <c r="T10100" s="297">
        <v>46311.754166666666</v>
      </c>
    </row>
    <row r="10101" spans="1:20" x14ac:dyDescent="0.35">
      <c r="A10101" t="s">
        <v>128</v>
      </c>
      <c r="B10101" t="s">
        <v>129</v>
      </c>
      <c r="C10101" t="s">
        <v>93</v>
      </c>
      <c r="D10101" s="29">
        <v>46627</v>
      </c>
      <c r="E10101">
        <v>0.56999999999999995</v>
      </c>
      <c r="F10101">
        <v>0.41</v>
      </c>
      <c r="G10101">
        <v>0.72</v>
      </c>
      <c r="H10101">
        <v>0.62</v>
      </c>
      <c r="J10101">
        <v>40</v>
      </c>
      <c r="K10101">
        <v>55</v>
      </c>
      <c r="L10101">
        <v>93.756234000000006</v>
      </c>
      <c r="R10101">
        <v>144.623977</v>
      </c>
      <c r="S10101" t="s">
        <v>90</v>
      </c>
      <c r="T10101" s="297">
        <v>46311.754166666666</v>
      </c>
    </row>
    <row r="10102" spans="1:20" x14ac:dyDescent="0.35">
      <c r="A10102" t="s">
        <v>128</v>
      </c>
      <c r="B10102" t="s">
        <v>129</v>
      </c>
      <c r="C10102" t="s">
        <v>93</v>
      </c>
      <c r="D10102" s="29">
        <v>46628</v>
      </c>
      <c r="E10102">
        <v>0.56999999999999995</v>
      </c>
      <c r="F10102">
        <v>0.41</v>
      </c>
      <c r="G10102">
        <v>0.72</v>
      </c>
      <c r="H10102">
        <v>0.62</v>
      </c>
      <c r="J10102">
        <v>40</v>
      </c>
      <c r="K10102">
        <v>55</v>
      </c>
      <c r="L10102">
        <v>93.756234000000006</v>
      </c>
      <c r="R10102">
        <v>144.623977</v>
      </c>
      <c r="S10102" t="s">
        <v>90</v>
      </c>
      <c r="T10102" s="297">
        <v>46311.754166666666</v>
      </c>
    </row>
    <row r="10103" spans="1:20" x14ac:dyDescent="0.35">
      <c r="A10103" t="s">
        <v>128</v>
      </c>
      <c r="B10103" t="s">
        <v>129</v>
      </c>
      <c r="C10103" t="s">
        <v>93</v>
      </c>
      <c r="D10103" s="29">
        <v>46629</v>
      </c>
      <c r="E10103">
        <v>0.56999999999999995</v>
      </c>
      <c r="F10103">
        <v>0.41</v>
      </c>
      <c r="G10103">
        <v>0.72</v>
      </c>
      <c r="H10103">
        <v>0.62</v>
      </c>
      <c r="J10103">
        <v>40</v>
      </c>
      <c r="K10103">
        <v>55</v>
      </c>
      <c r="L10103">
        <v>93.756234000000006</v>
      </c>
      <c r="R10103">
        <v>144.623977</v>
      </c>
      <c r="S10103" t="s">
        <v>90</v>
      </c>
      <c r="T10103" s="297">
        <v>46311.754166666666</v>
      </c>
    </row>
    <row r="10104" spans="1:20" x14ac:dyDescent="0.35">
      <c r="A10104" t="s">
        <v>128</v>
      </c>
      <c r="B10104" t="s">
        <v>129</v>
      </c>
      <c r="C10104" t="s">
        <v>93</v>
      </c>
      <c r="D10104" s="29">
        <v>46630</v>
      </c>
      <c r="E10104">
        <v>0.56999999999999995</v>
      </c>
      <c r="F10104">
        <v>0.41</v>
      </c>
      <c r="G10104">
        <v>0.72</v>
      </c>
      <c r="H10104">
        <v>0.62</v>
      </c>
      <c r="J10104">
        <v>40</v>
      </c>
      <c r="K10104">
        <v>55</v>
      </c>
      <c r="L10104">
        <v>93.756234000000006</v>
      </c>
      <c r="R10104">
        <v>144.623977</v>
      </c>
      <c r="S10104" t="s">
        <v>90</v>
      </c>
      <c r="T10104" s="297">
        <v>46311.754166666666</v>
      </c>
    </row>
    <row r="10105" spans="1:20" x14ac:dyDescent="0.35">
      <c r="A10105" t="s">
        <v>128</v>
      </c>
      <c r="B10105" t="s">
        <v>129</v>
      </c>
      <c r="C10105" t="s">
        <v>93</v>
      </c>
      <c r="D10105" s="29">
        <v>46631</v>
      </c>
      <c r="E10105">
        <v>0.63</v>
      </c>
      <c r="F10105">
        <v>0.41</v>
      </c>
      <c r="G10105">
        <v>0.76</v>
      </c>
      <c r="H10105">
        <v>0.62</v>
      </c>
      <c r="J10105">
        <v>35</v>
      </c>
      <c r="K10105">
        <v>55</v>
      </c>
      <c r="L10105">
        <v>93.756234000000006</v>
      </c>
      <c r="R10105">
        <v>144.623977</v>
      </c>
      <c r="S10105" t="s">
        <v>90</v>
      </c>
      <c r="T10105" s="297">
        <v>46311.754166666666</v>
      </c>
    </row>
    <row r="10106" spans="1:20" x14ac:dyDescent="0.35">
      <c r="A10106" t="s">
        <v>128</v>
      </c>
      <c r="B10106" t="s">
        <v>129</v>
      </c>
      <c r="C10106" t="s">
        <v>93</v>
      </c>
      <c r="D10106" s="29">
        <v>46632</v>
      </c>
      <c r="E10106">
        <v>0.63</v>
      </c>
      <c r="F10106">
        <v>0.41</v>
      </c>
      <c r="G10106">
        <v>0.76</v>
      </c>
      <c r="H10106">
        <v>0.62</v>
      </c>
      <c r="J10106">
        <v>35</v>
      </c>
      <c r="K10106">
        <v>55</v>
      </c>
      <c r="L10106">
        <v>93.756234000000006</v>
      </c>
      <c r="R10106">
        <v>144.623977</v>
      </c>
      <c r="S10106" t="s">
        <v>90</v>
      </c>
      <c r="T10106" s="297">
        <v>46311.754166666666</v>
      </c>
    </row>
    <row r="10107" spans="1:20" x14ac:dyDescent="0.35">
      <c r="A10107" t="s">
        <v>128</v>
      </c>
      <c r="B10107" t="s">
        <v>129</v>
      </c>
      <c r="C10107" t="s">
        <v>93</v>
      </c>
      <c r="D10107" s="29">
        <v>46633</v>
      </c>
      <c r="E10107">
        <v>0.63</v>
      </c>
      <c r="F10107">
        <v>0.41</v>
      </c>
      <c r="G10107">
        <v>0.76</v>
      </c>
      <c r="H10107">
        <v>0.62</v>
      </c>
      <c r="J10107">
        <v>35</v>
      </c>
      <c r="K10107">
        <v>55</v>
      </c>
      <c r="L10107">
        <v>93.756234000000006</v>
      </c>
      <c r="R10107">
        <v>144.623977</v>
      </c>
      <c r="S10107" t="s">
        <v>90</v>
      </c>
      <c r="T10107" s="297">
        <v>46311.754166666666</v>
      </c>
    </row>
    <row r="10108" spans="1:20" x14ac:dyDescent="0.35">
      <c r="A10108" t="s">
        <v>128</v>
      </c>
      <c r="B10108" t="s">
        <v>129</v>
      </c>
      <c r="C10108" t="s">
        <v>93</v>
      </c>
      <c r="D10108" s="29">
        <v>46634</v>
      </c>
      <c r="E10108">
        <v>0.63</v>
      </c>
      <c r="F10108">
        <v>0.41</v>
      </c>
      <c r="G10108">
        <v>0.76</v>
      </c>
      <c r="H10108">
        <v>0.62</v>
      </c>
      <c r="J10108">
        <v>35</v>
      </c>
      <c r="K10108">
        <v>55</v>
      </c>
      <c r="L10108">
        <v>93.756234000000006</v>
      </c>
      <c r="R10108">
        <v>144.623977</v>
      </c>
      <c r="S10108" t="s">
        <v>90</v>
      </c>
      <c r="T10108" s="297">
        <v>46311.754166666666</v>
      </c>
    </row>
    <row r="10109" spans="1:20" x14ac:dyDescent="0.35">
      <c r="A10109" t="s">
        <v>128</v>
      </c>
      <c r="B10109" t="s">
        <v>129</v>
      </c>
      <c r="C10109" t="s">
        <v>93</v>
      </c>
      <c r="D10109" s="29">
        <v>46635</v>
      </c>
      <c r="E10109">
        <v>0.63</v>
      </c>
      <c r="F10109">
        <v>0.41</v>
      </c>
      <c r="G10109">
        <v>0.76</v>
      </c>
      <c r="H10109">
        <v>0.62</v>
      </c>
      <c r="J10109">
        <v>35</v>
      </c>
      <c r="K10109">
        <v>55</v>
      </c>
      <c r="L10109">
        <v>93.756234000000006</v>
      </c>
      <c r="R10109">
        <v>144.623977</v>
      </c>
      <c r="S10109" t="s">
        <v>90</v>
      </c>
      <c r="T10109" s="297">
        <v>46311.754166666666</v>
      </c>
    </row>
    <row r="10110" spans="1:20" x14ac:dyDescent="0.35">
      <c r="A10110" t="s">
        <v>128</v>
      </c>
      <c r="B10110" t="s">
        <v>129</v>
      </c>
      <c r="C10110" t="s">
        <v>93</v>
      </c>
      <c r="D10110" s="29">
        <v>46636</v>
      </c>
      <c r="E10110">
        <v>0.63</v>
      </c>
      <c r="F10110">
        <v>0.41</v>
      </c>
      <c r="G10110">
        <v>0.76</v>
      </c>
      <c r="H10110">
        <v>0.62</v>
      </c>
      <c r="J10110">
        <v>35</v>
      </c>
      <c r="K10110">
        <v>55</v>
      </c>
      <c r="L10110">
        <v>93.756234000000006</v>
      </c>
      <c r="R10110">
        <v>144.623977</v>
      </c>
      <c r="S10110" t="s">
        <v>90</v>
      </c>
      <c r="T10110" s="297">
        <v>46311.754166666666</v>
      </c>
    </row>
    <row r="10111" spans="1:20" x14ac:dyDescent="0.35">
      <c r="A10111" t="s">
        <v>128</v>
      </c>
      <c r="B10111" t="s">
        <v>129</v>
      </c>
      <c r="C10111" t="s">
        <v>93</v>
      </c>
      <c r="D10111" s="29">
        <v>46637</v>
      </c>
      <c r="E10111">
        <v>0.63</v>
      </c>
      <c r="F10111">
        <v>0.41</v>
      </c>
      <c r="G10111">
        <v>0.76</v>
      </c>
      <c r="H10111">
        <v>0.62</v>
      </c>
      <c r="J10111">
        <v>35</v>
      </c>
      <c r="K10111">
        <v>55</v>
      </c>
      <c r="L10111">
        <v>93.756234000000006</v>
      </c>
      <c r="R10111">
        <v>144.623977</v>
      </c>
      <c r="S10111" t="s">
        <v>90</v>
      </c>
      <c r="T10111" s="297">
        <v>46311.754166666666</v>
      </c>
    </row>
    <row r="10112" spans="1:20" x14ac:dyDescent="0.35">
      <c r="A10112" t="s">
        <v>128</v>
      </c>
      <c r="B10112" t="s">
        <v>129</v>
      </c>
      <c r="C10112" t="s">
        <v>93</v>
      </c>
      <c r="D10112" s="29">
        <v>46638</v>
      </c>
      <c r="E10112">
        <v>0.63</v>
      </c>
      <c r="F10112">
        <v>0.41</v>
      </c>
      <c r="G10112">
        <v>0.76</v>
      </c>
      <c r="H10112">
        <v>0.62</v>
      </c>
      <c r="J10112">
        <v>35</v>
      </c>
      <c r="K10112">
        <v>55</v>
      </c>
      <c r="L10112">
        <v>93.756234000000006</v>
      </c>
      <c r="R10112">
        <v>144.623977</v>
      </c>
      <c r="S10112" t="s">
        <v>90</v>
      </c>
      <c r="T10112" s="297">
        <v>46311.754166666666</v>
      </c>
    </row>
    <row r="10113" spans="1:20" x14ac:dyDescent="0.35">
      <c r="A10113" t="s">
        <v>128</v>
      </c>
      <c r="B10113" t="s">
        <v>129</v>
      </c>
      <c r="C10113" t="s">
        <v>93</v>
      </c>
      <c r="D10113" s="29">
        <v>46639</v>
      </c>
      <c r="E10113">
        <v>0.63</v>
      </c>
      <c r="F10113">
        <v>0.41</v>
      </c>
      <c r="G10113">
        <v>0.76</v>
      </c>
      <c r="H10113">
        <v>0.62</v>
      </c>
      <c r="J10113">
        <v>35</v>
      </c>
      <c r="K10113">
        <v>55</v>
      </c>
      <c r="L10113">
        <v>93.756234000000006</v>
      </c>
      <c r="R10113">
        <v>144.623977</v>
      </c>
      <c r="S10113" t="s">
        <v>90</v>
      </c>
      <c r="T10113" s="297">
        <v>46311.754166666666</v>
      </c>
    </row>
    <row r="10114" spans="1:20" x14ac:dyDescent="0.35">
      <c r="A10114" t="s">
        <v>128</v>
      </c>
      <c r="B10114" t="s">
        <v>129</v>
      </c>
      <c r="C10114" t="s">
        <v>93</v>
      </c>
      <c r="D10114" s="29">
        <v>46640</v>
      </c>
      <c r="E10114">
        <v>0.63</v>
      </c>
      <c r="F10114">
        <v>0.41</v>
      </c>
      <c r="G10114">
        <v>0.76</v>
      </c>
      <c r="H10114">
        <v>0.62</v>
      </c>
      <c r="J10114">
        <v>35</v>
      </c>
      <c r="K10114">
        <v>55</v>
      </c>
      <c r="L10114">
        <v>93.756234000000006</v>
      </c>
      <c r="R10114">
        <v>144.623977</v>
      </c>
      <c r="S10114" t="s">
        <v>90</v>
      </c>
      <c r="T10114" s="297">
        <v>46311.754166666666</v>
      </c>
    </row>
    <row r="10115" spans="1:20" x14ac:dyDescent="0.35">
      <c r="A10115" t="s">
        <v>128</v>
      </c>
      <c r="B10115" t="s">
        <v>129</v>
      </c>
      <c r="C10115" t="s">
        <v>93</v>
      </c>
      <c r="D10115" s="29">
        <v>46641</v>
      </c>
      <c r="E10115">
        <v>0.63</v>
      </c>
      <c r="F10115">
        <v>0.41</v>
      </c>
      <c r="G10115">
        <v>0.76</v>
      </c>
      <c r="H10115">
        <v>0.62</v>
      </c>
      <c r="J10115">
        <v>35</v>
      </c>
      <c r="K10115">
        <v>55</v>
      </c>
      <c r="L10115">
        <v>93.756234000000006</v>
      </c>
      <c r="R10115">
        <v>144.623977</v>
      </c>
      <c r="S10115" t="s">
        <v>90</v>
      </c>
      <c r="T10115" s="297">
        <v>46311.754166666666</v>
      </c>
    </row>
    <row r="10116" spans="1:20" x14ac:dyDescent="0.35">
      <c r="A10116" t="s">
        <v>128</v>
      </c>
      <c r="B10116" t="s">
        <v>129</v>
      </c>
      <c r="C10116" t="s">
        <v>93</v>
      </c>
      <c r="D10116" s="29">
        <v>46642</v>
      </c>
      <c r="E10116">
        <v>0.63</v>
      </c>
      <c r="F10116">
        <v>0.41</v>
      </c>
      <c r="G10116">
        <v>0.76</v>
      </c>
      <c r="H10116">
        <v>0.62</v>
      </c>
      <c r="J10116">
        <v>35</v>
      </c>
      <c r="K10116">
        <v>55</v>
      </c>
      <c r="L10116">
        <v>93.756234000000006</v>
      </c>
      <c r="R10116">
        <v>144.623977</v>
      </c>
      <c r="S10116" t="s">
        <v>90</v>
      </c>
      <c r="T10116" s="297">
        <v>46311.754166666666</v>
      </c>
    </row>
    <row r="10117" spans="1:20" x14ac:dyDescent="0.35">
      <c r="A10117" t="s">
        <v>128</v>
      </c>
      <c r="B10117" t="s">
        <v>129</v>
      </c>
      <c r="C10117" t="s">
        <v>93</v>
      </c>
      <c r="D10117" s="29">
        <v>46643</v>
      </c>
      <c r="E10117">
        <v>0.63</v>
      </c>
      <c r="F10117">
        <v>0.41</v>
      </c>
      <c r="G10117">
        <v>0.76</v>
      </c>
      <c r="H10117">
        <v>0.62</v>
      </c>
      <c r="J10117">
        <v>35</v>
      </c>
      <c r="K10117">
        <v>55</v>
      </c>
      <c r="L10117">
        <v>93.756234000000006</v>
      </c>
      <c r="R10117">
        <v>144.623977</v>
      </c>
      <c r="S10117" t="s">
        <v>90</v>
      </c>
      <c r="T10117" s="297">
        <v>46311.754166666666</v>
      </c>
    </row>
    <row r="10118" spans="1:20" x14ac:dyDescent="0.35">
      <c r="A10118" t="s">
        <v>128</v>
      </c>
      <c r="B10118" t="s">
        <v>129</v>
      </c>
      <c r="C10118" t="s">
        <v>93</v>
      </c>
      <c r="D10118" s="29">
        <v>46644</v>
      </c>
      <c r="E10118">
        <v>0.63</v>
      </c>
      <c r="F10118">
        <v>0.41</v>
      </c>
      <c r="G10118">
        <v>0.76</v>
      </c>
      <c r="H10118">
        <v>0.62</v>
      </c>
      <c r="J10118">
        <v>35</v>
      </c>
      <c r="K10118">
        <v>55</v>
      </c>
      <c r="L10118">
        <v>93.756234000000006</v>
      </c>
      <c r="R10118">
        <v>144.623977</v>
      </c>
      <c r="S10118" t="s">
        <v>90</v>
      </c>
      <c r="T10118" s="297">
        <v>46311.754166666666</v>
      </c>
    </row>
    <row r="10119" spans="1:20" x14ac:dyDescent="0.35">
      <c r="A10119" t="s">
        <v>128</v>
      </c>
      <c r="B10119" t="s">
        <v>129</v>
      </c>
      <c r="C10119" t="s">
        <v>93</v>
      </c>
      <c r="D10119" s="29">
        <v>46645</v>
      </c>
      <c r="E10119">
        <v>0.63</v>
      </c>
      <c r="F10119">
        <v>0.41</v>
      </c>
      <c r="G10119">
        <v>0.76</v>
      </c>
      <c r="H10119">
        <v>0.62</v>
      </c>
      <c r="J10119">
        <v>35</v>
      </c>
      <c r="K10119">
        <v>55</v>
      </c>
      <c r="L10119">
        <v>93.756234000000006</v>
      </c>
      <c r="R10119">
        <v>144.623977</v>
      </c>
      <c r="S10119" t="s">
        <v>90</v>
      </c>
      <c r="T10119" s="297">
        <v>46311.754166666666</v>
      </c>
    </row>
    <row r="10120" spans="1:20" x14ac:dyDescent="0.35">
      <c r="A10120" t="s">
        <v>128</v>
      </c>
      <c r="B10120" t="s">
        <v>129</v>
      </c>
      <c r="C10120" t="s">
        <v>93</v>
      </c>
      <c r="D10120" s="29">
        <v>46646</v>
      </c>
      <c r="E10120">
        <v>0.63</v>
      </c>
      <c r="F10120">
        <v>0.41</v>
      </c>
      <c r="G10120">
        <v>0.76</v>
      </c>
      <c r="H10120">
        <v>0.62</v>
      </c>
      <c r="J10120">
        <v>35</v>
      </c>
      <c r="K10120">
        <v>55</v>
      </c>
      <c r="L10120">
        <v>93.756234000000006</v>
      </c>
      <c r="R10120">
        <v>144.623977</v>
      </c>
      <c r="S10120" t="s">
        <v>90</v>
      </c>
      <c r="T10120" s="297">
        <v>46311.754166666666</v>
      </c>
    </row>
    <row r="10121" spans="1:20" x14ac:dyDescent="0.35">
      <c r="A10121" t="s">
        <v>128</v>
      </c>
      <c r="B10121" t="s">
        <v>129</v>
      </c>
      <c r="C10121" t="s">
        <v>93</v>
      </c>
      <c r="D10121" s="29">
        <v>46647</v>
      </c>
      <c r="E10121">
        <v>0.63</v>
      </c>
      <c r="F10121">
        <v>0.41</v>
      </c>
      <c r="G10121">
        <v>0.76</v>
      </c>
      <c r="H10121">
        <v>0.62</v>
      </c>
      <c r="J10121">
        <v>35</v>
      </c>
      <c r="K10121">
        <v>55</v>
      </c>
      <c r="L10121">
        <v>93.756234000000006</v>
      </c>
      <c r="R10121">
        <v>144.623977</v>
      </c>
      <c r="S10121" t="s">
        <v>90</v>
      </c>
      <c r="T10121" s="297">
        <v>46311.754166666666</v>
      </c>
    </row>
    <row r="10122" spans="1:20" x14ac:dyDescent="0.35">
      <c r="A10122" t="s">
        <v>128</v>
      </c>
      <c r="B10122" t="s">
        <v>129</v>
      </c>
      <c r="C10122" t="s">
        <v>93</v>
      </c>
      <c r="D10122" s="29">
        <v>46648</v>
      </c>
      <c r="E10122">
        <v>0.63</v>
      </c>
      <c r="F10122">
        <v>0.41</v>
      </c>
      <c r="G10122">
        <v>0.76</v>
      </c>
      <c r="H10122">
        <v>0.62</v>
      </c>
      <c r="J10122">
        <v>35</v>
      </c>
      <c r="K10122">
        <v>55</v>
      </c>
      <c r="L10122">
        <v>93.756234000000006</v>
      </c>
      <c r="R10122">
        <v>144.623977</v>
      </c>
      <c r="S10122" t="s">
        <v>90</v>
      </c>
      <c r="T10122" s="297">
        <v>46311.754166666666</v>
      </c>
    </row>
    <row r="10123" spans="1:20" x14ac:dyDescent="0.35">
      <c r="A10123" t="s">
        <v>128</v>
      </c>
      <c r="B10123" t="s">
        <v>129</v>
      </c>
      <c r="C10123" t="s">
        <v>93</v>
      </c>
      <c r="D10123" s="29">
        <v>46649</v>
      </c>
      <c r="E10123">
        <v>0.63</v>
      </c>
      <c r="F10123">
        <v>0.41</v>
      </c>
      <c r="G10123">
        <v>0.76</v>
      </c>
      <c r="H10123">
        <v>0.62</v>
      </c>
      <c r="J10123">
        <v>35</v>
      </c>
      <c r="K10123">
        <v>55</v>
      </c>
      <c r="L10123">
        <v>93.756234000000006</v>
      </c>
      <c r="R10123">
        <v>144.623977</v>
      </c>
      <c r="S10123" t="s">
        <v>90</v>
      </c>
      <c r="T10123" s="297">
        <v>46311.754166666666</v>
      </c>
    </row>
    <row r="10124" spans="1:20" x14ac:dyDescent="0.35">
      <c r="A10124" t="s">
        <v>128</v>
      </c>
      <c r="B10124" t="s">
        <v>129</v>
      </c>
      <c r="C10124" t="s">
        <v>93</v>
      </c>
      <c r="D10124" s="29">
        <v>46650</v>
      </c>
      <c r="E10124">
        <v>0.63</v>
      </c>
      <c r="F10124">
        <v>0.41</v>
      </c>
      <c r="G10124">
        <v>0.76</v>
      </c>
      <c r="H10124">
        <v>0.62</v>
      </c>
      <c r="J10124">
        <v>35</v>
      </c>
      <c r="K10124">
        <v>55</v>
      </c>
      <c r="L10124">
        <v>93.756234000000006</v>
      </c>
      <c r="R10124">
        <v>144.623977</v>
      </c>
      <c r="S10124" t="s">
        <v>90</v>
      </c>
      <c r="T10124" s="297">
        <v>46311.754166666666</v>
      </c>
    </row>
    <row r="10125" spans="1:20" x14ac:dyDescent="0.35">
      <c r="A10125" t="s">
        <v>128</v>
      </c>
      <c r="B10125" t="s">
        <v>129</v>
      </c>
      <c r="C10125" t="s">
        <v>93</v>
      </c>
      <c r="D10125" s="29">
        <v>46651</v>
      </c>
      <c r="E10125">
        <v>0.63</v>
      </c>
      <c r="F10125">
        <v>0.41</v>
      </c>
      <c r="G10125">
        <v>0.76</v>
      </c>
      <c r="H10125">
        <v>0.62</v>
      </c>
      <c r="J10125">
        <v>35</v>
      </c>
      <c r="K10125">
        <v>55</v>
      </c>
      <c r="L10125">
        <v>93.756234000000006</v>
      </c>
      <c r="R10125">
        <v>144.623977</v>
      </c>
      <c r="S10125" t="s">
        <v>90</v>
      </c>
      <c r="T10125" s="297">
        <v>46311.754166666666</v>
      </c>
    </row>
    <row r="10126" spans="1:20" x14ac:dyDescent="0.35">
      <c r="A10126" t="s">
        <v>128</v>
      </c>
      <c r="B10126" t="s">
        <v>129</v>
      </c>
      <c r="C10126" t="s">
        <v>93</v>
      </c>
      <c r="D10126" s="29">
        <v>46652</v>
      </c>
      <c r="E10126">
        <v>0.63</v>
      </c>
      <c r="F10126">
        <v>0.41</v>
      </c>
      <c r="G10126">
        <v>0.76</v>
      </c>
      <c r="H10126">
        <v>0.62</v>
      </c>
      <c r="J10126">
        <v>35</v>
      </c>
      <c r="K10126">
        <v>55</v>
      </c>
      <c r="L10126">
        <v>93.756234000000006</v>
      </c>
      <c r="R10126">
        <v>144.623977</v>
      </c>
      <c r="S10126" t="s">
        <v>90</v>
      </c>
      <c r="T10126" s="297">
        <v>46311.754166666666</v>
      </c>
    </row>
    <row r="10127" spans="1:20" x14ac:dyDescent="0.35">
      <c r="A10127" t="s">
        <v>128</v>
      </c>
      <c r="B10127" t="s">
        <v>129</v>
      </c>
      <c r="C10127" t="s">
        <v>93</v>
      </c>
      <c r="D10127" s="29">
        <v>46653</v>
      </c>
      <c r="E10127">
        <v>0.63</v>
      </c>
      <c r="F10127">
        <v>0.41</v>
      </c>
      <c r="G10127">
        <v>0.76</v>
      </c>
      <c r="H10127">
        <v>0.62</v>
      </c>
      <c r="J10127">
        <v>35</v>
      </c>
      <c r="K10127">
        <v>55</v>
      </c>
      <c r="L10127">
        <v>93.756234000000006</v>
      </c>
      <c r="R10127">
        <v>144.623977</v>
      </c>
      <c r="S10127" t="s">
        <v>90</v>
      </c>
      <c r="T10127" s="297">
        <v>46311.754166666666</v>
      </c>
    </row>
    <row r="10128" spans="1:20" x14ac:dyDescent="0.35">
      <c r="A10128" t="s">
        <v>128</v>
      </c>
      <c r="B10128" t="s">
        <v>129</v>
      </c>
      <c r="C10128" t="s">
        <v>93</v>
      </c>
      <c r="D10128" s="29">
        <v>46654</v>
      </c>
      <c r="E10128">
        <v>0.63</v>
      </c>
      <c r="F10128">
        <v>0.41</v>
      </c>
      <c r="G10128">
        <v>0.76</v>
      </c>
      <c r="H10128">
        <v>0.62</v>
      </c>
      <c r="J10128">
        <v>35</v>
      </c>
      <c r="K10128">
        <v>55</v>
      </c>
      <c r="L10128">
        <v>93.756234000000006</v>
      </c>
      <c r="R10128">
        <v>144.623977</v>
      </c>
      <c r="S10128" t="s">
        <v>90</v>
      </c>
      <c r="T10128" s="297">
        <v>46311.754166666666</v>
      </c>
    </row>
    <row r="10129" spans="1:20" x14ac:dyDescent="0.35">
      <c r="A10129" t="s">
        <v>128</v>
      </c>
      <c r="B10129" t="s">
        <v>129</v>
      </c>
      <c r="C10129" t="s">
        <v>93</v>
      </c>
      <c r="D10129" s="29">
        <v>46655</v>
      </c>
      <c r="E10129">
        <v>0.63</v>
      </c>
      <c r="F10129">
        <v>0.41</v>
      </c>
      <c r="G10129">
        <v>0.76</v>
      </c>
      <c r="H10129">
        <v>0.62</v>
      </c>
      <c r="J10129">
        <v>35</v>
      </c>
      <c r="K10129">
        <v>55</v>
      </c>
      <c r="L10129">
        <v>93.756234000000006</v>
      </c>
      <c r="R10129">
        <v>144.623977</v>
      </c>
      <c r="S10129" t="s">
        <v>90</v>
      </c>
      <c r="T10129" s="297">
        <v>46311.754166666666</v>
      </c>
    </row>
    <row r="10130" spans="1:20" x14ac:dyDescent="0.35">
      <c r="A10130" t="s">
        <v>128</v>
      </c>
      <c r="B10130" t="s">
        <v>129</v>
      </c>
      <c r="C10130" t="s">
        <v>93</v>
      </c>
      <c r="D10130" s="29">
        <v>46656</v>
      </c>
      <c r="E10130">
        <v>0.63</v>
      </c>
      <c r="F10130">
        <v>0.41</v>
      </c>
      <c r="G10130">
        <v>0.76</v>
      </c>
      <c r="H10130">
        <v>0.62</v>
      </c>
      <c r="J10130">
        <v>35</v>
      </c>
      <c r="K10130">
        <v>55</v>
      </c>
      <c r="L10130">
        <v>93.756234000000006</v>
      </c>
      <c r="R10130">
        <v>144.623977</v>
      </c>
      <c r="S10130" t="s">
        <v>90</v>
      </c>
      <c r="T10130" s="297">
        <v>46311.754166666666</v>
      </c>
    </row>
    <row r="10131" spans="1:20" x14ac:dyDescent="0.35">
      <c r="A10131" t="s">
        <v>128</v>
      </c>
      <c r="B10131" t="s">
        <v>129</v>
      </c>
      <c r="C10131" t="s">
        <v>93</v>
      </c>
      <c r="D10131" s="29">
        <v>46657</v>
      </c>
      <c r="E10131">
        <v>0.63</v>
      </c>
      <c r="F10131">
        <v>0.41</v>
      </c>
      <c r="G10131">
        <v>0.76</v>
      </c>
      <c r="H10131">
        <v>0.62</v>
      </c>
      <c r="J10131">
        <v>35</v>
      </c>
      <c r="K10131">
        <v>55</v>
      </c>
      <c r="L10131">
        <v>93.756234000000006</v>
      </c>
      <c r="R10131">
        <v>144.623977</v>
      </c>
      <c r="S10131" t="s">
        <v>90</v>
      </c>
      <c r="T10131" s="297">
        <v>46311.754166666666</v>
      </c>
    </row>
    <row r="10132" spans="1:20" x14ac:dyDescent="0.35">
      <c r="A10132" t="s">
        <v>128</v>
      </c>
      <c r="B10132" t="s">
        <v>129</v>
      </c>
      <c r="C10132" t="s">
        <v>93</v>
      </c>
      <c r="D10132" s="29">
        <v>46658</v>
      </c>
      <c r="E10132">
        <v>0.63</v>
      </c>
      <c r="F10132">
        <v>0.41</v>
      </c>
      <c r="G10132">
        <v>0.76</v>
      </c>
      <c r="H10132">
        <v>0.62</v>
      </c>
      <c r="J10132">
        <v>35</v>
      </c>
      <c r="K10132">
        <v>55</v>
      </c>
      <c r="L10132">
        <v>93.756234000000006</v>
      </c>
      <c r="R10132">
        <v>144.623977</v>
      </c>
      <c r="S10132" t="s">
        <v>90</v>
      </c>
      <c r="T10132" s="297">
        <v>46311.754166666666</v>
      </c>
    </row>
    <row r="10133" spans="1:20" x14ac:dyDescent="0.35">
      <c r="A10133" t="s">
        <v>128</v>
      </c>
      <c r="B10133" t="s">
        <v>129</v>
      </c>
      <c r="C10133" t="s">
        <v>93</v>
      </c>
      <c r="D10133" s="29">
        <v>46659</v>
      </c>
      <c r="E10133">
        <v>0.63</v>
      </c>
      <c r="F10133">
        <v>0.41</v>
      </c>
      <c r="G10133">
        <v>0.76</v>
      </c>
      <c r="H10133">
        <v>0.62</v>
      </c>
      <c r="J10133">
        <v>35</v>
      </c>
      <c r="K10133">
        <v>55</v>
      </c>
      <c r="L10133">
        <v>93.756234000000006</v>
      </c>
      <c r="R10133">
        <v>144.623977</v>
      </c>
      <c r="S10133" t="s">
        <v>90</v>
      </c>
      <c r="T10133" s="297">
        <v>46311.754166666666</v>
      </c>
    </row>
    <row r="10134" spans="1:20" x14ac:dyDescent="0.35">
      <c r="A10134" t="s">
        <v>128</v>
      </c>
      <c r="B10134" t="s">
        <v>129</v>
      </c>
      <c r="C10134" t="s">
        <v>93</v>
      </c>
      <c r="D10134" s="29">
        <v>46660</v>
      </c>
      <c r="E10134">
        <v>0.63</v>
      </c>
      <c r="F10134">
        <v>0.41</v>
      </c>
      <c r="G10134">
        <v>0.76</v>
      </c>
      <c r="H10134">
        <v>0.62</v>
      </c>
      <c r="J10134">
        <v>35</v>
      </c>
      <c r="K10134">
        <v>55</v>
      </c>
      <c r="L10134">
        <v>93.756234000000006</v>
      </c>
      <c r="R10134">
        <v>144.623977</v>
      </c>
      <c r="S10134" t="s">
        <v>90</v>
      </c>
      <c r="T10134" s="297">
        <v>46311.754166666666</v>
      </c>
    </row>
    <row r="10135" spans="1:20" x14ac:dyDescent="0.35">
      <c r="A10135" t="s">
        <v>128</v>
      </c>
      <c r="B10135" t="s">
        <v>129</v>
      </c>
      <c r="C10135" t="s">
        <v>93</v>
      </c>
      <c r="D10135" s="29">
        <v>46661</v>
      </c>
      <c r="E10135">
        <v>0.73</v>
      </c>
      <c r="F10135">
        <v>0.52</v>
      </c>
      <c r="G10135">
        <v>0.83</v>
      </c>
      <c r="H10135">
        <v>0.69</v>
      </c>
      <c r="J10135">
        <v>25</v>
      </c>
      <c r="K10135">
        <v>45</v>
      </c>
      <c r="L10135">
        <v>93.756234000000006</v>
      </c>
      <c r="R10135">
        <v>144.623977</v>
      </c>
      <c r="S10135" t="s">
        <v>90</v>
      </c>
      <c r="T10135" s="297">
        <v>46311.754166666666</v>
      </c>
    </row>
    <row r="10136" spans="1:20" x14ac:dyDescent="0.35">
      <c r="A10136" t="s">
        <v>128</v>
      </c>
      <c r="B10136" t="s">
        <v>129</v>
      </c>
      <c r="C10136" t="s">
        <v>93</v>
      </c>
      <c r="D10136" s="29">
        <v>46662</v>
      </c>
      <c r="E10136">
        <v>0.73</v>
      </c>
      <c r="F10136">
        <v>0.52</v>
      </c>
      <c r="G10136">
        <v>0.83</v>
      </c>
      <c r="H10136">
        <v>0.69</v>
      </c>
      <c r="J10136">
        <v>25</v>
      </c>
      <c r="K10136">
        <v>45</v>
      </c>
      <c r="L10136">
        <v>93.756234000000006</v>
      </c>
      <c r="R10136">
        <v>144.623977</v>
      </c>
      <c r="S10136" t="s">
        <v>90</v>
      </c>
      <c r="T10136" s="297">
        <v>46311.754166666666</v>
      </c>
    </row>
    <row r="10137" spans="1:20" x14ac:dyDescent="0.35">
      <c r="A10137" t="s">
        <v>128</v>
      </c>
      <c r="B10137" t="s">
        <v>129</v>
      </c>
      <c r="C10137" t="s">
        <v>93</v>
      </c>
      <c r="D10137" s="29">
        <v>46663</v>
      </c>
      <c r="E10137">
        <v>0.73</v>
      </c>
      <c r="F10137">
        <v>0.52</v>
      </c>
      <c r="G10137">
        <v>0.83</v>
      </c>
      <c r="H10137">
        <v>0.69</v>
      </c>
      <c r="J10137">
        <v>25</v>
      </c>
      <c r="K10137">
        <v>45</v>
      </c>
      <c r="L10137">
        <v>93.756234000000006</v>
      </c>
      <c r="R10137">
        <v>144.623977</v>
      </c>
      <c r="S10137" t="s">
        <v>90</v>
      </c>
      <c r="T10137" s="297">
        <v>46311.754166666666</v>
      </c>
    </row>
    <row r="10138" spans="1:20" x14ac:dyDescent="0.35">
      <c r="A10138" t="s">
        <v>128</v>
      </c>
      <c r="B10138" t="s">
        <v>129</v>
      </c>
      <c r="C10138" t="s">
        <v>93</v>
      </c>
      <c r="D10138" s="29">
        <v>46664</v>
      </c>
      <c r="E10138">
        <v>0.73</v>
      </c>
      <c r="F10138">
        <v>0.52</v>
      </c>
      <c r="G10138">
        <v>0.83</v>
      </c>
      <c r="H10138">
        <v>0.69</v>
      </c>
      <c r="J10138">
        <v>25</v>
      </c>
      <c r="K10138">
        <v>45</v>
      </c>
      <c r="L10138">
        <v>93.756234000000006</v>
      </c>
      <c r="R10138">
        <v>144.623977</v>
      </c>
      <c r="S10138" t="s">
        <v>90</v>
      </c>
      <c r="T10138" s="297">
        <v>46311.754166666666</v>
      </c>
    </row>
    <row r="10139" spans="1:20" x14ac:dyDescent="0.35">
      <c r="A10139" t="s">
        <v>128</v>
      </c>
      <c r="B10139" t="s">
        <v>129</v>
      </c>
      <c r="C10139" t="s">
        <v>93</v>
      </c>
      <c r="D10139" s="29">
        <v>46665</v>
      </c>
      <c r="E10139">
        <v>0.73</v>
      </c>
      <c r="F10139">
        <v>0.52</v>
      </c>
      <c r="G10139">
        <v>0.83</v>
      </c>
      <c r="H10139">
        <v>0.69</v>
      </c>
      <c r="J10139">
        <v>25</v>
      </c>
      <c r="K10139">
        <v>45</v>
      </c>
      <c r="L10139">
        <v>93.756234000000006</v>
      </c>
      <c r="R10139">
        <v>144.623977</v>
      </c>
      <c r="S10139" t="s">
        <v>90</v>
      </c>
      <c r="T10139" s="297">
        <v>46311.754166666666</v>
      </c>
    </row>
    <row r="10140" spans="1:20" x14ac:dyDescent="0.35">
      <c r="A10140" t="s">
        <v>128</v>
      </c>
      <c r="B10140" t="s">
        <v>129</v>
      </c>
      <c r="C10140" t="s">
        <v>93</v>
      </c>
      <c r="D10140" s="29">
        <v>46666</v>
      </c>
      <c r="E10140">
        <v>0.73</v>
      </c>
      <c r="F10140">
        <v>0.52</v>
      </c>
      <c r="G10140">
        <v>0.83</v>
      </c>
      <c r="H10140">
        <v>0.69</v>
      </c>
      <c r="J10140">
        <v>25</v>
      </c>
      <c r="K10140">
        <v>45</v>
      </c>
      <c r="L10140">
        <v>93.756234000000006</v>
      </c>
      <c r="R10140">
        <v>144.623977</v>
      </c>
      <c r="S10140" t="s">
        <v>90</v>
      </c>
      <c r="T10140" s="297">
        <v>46311.754166666666</v>
      </c>
    </row>
    <row r="10141" spans="1:20" x14ac:dyDescent="0.35">
      <c r="A10141" t="s">
        <v>128</v>
      </c>
      <c r="B10141" t="s">
        <v>129</v>
      </c>
      <c r="C10141" t="s">
        <v>93</v>
      </c>
      <c r="D10141" s="29">
        <v>46667</v>
      </c>
      <c r="E10141">
        <v>0.73</v>
      </c>
      <c r="F10141">
        <v>0.52</v>
      </c>
      <c r="G10141">
        <v>0.83</v>
      </c>
      <c r="H10141">
        <v>0.69</v>
      </c>
      <c r="J10141">
        <v>25</v>
      </c>
      <c r="K10141">
        <v>45</v>
      </c>
      <c r="L10141">
        <v>93.756234000000006</v>
      </c>
      <c r="R10141">
        <v>144.623977</v>
      </c>
      <c r="S10141" t="s">
        <v>90</v>
      </c>
      <c r="T10141" s="297">
        <v>46311.754166666666</v>
      </c>
    </row>
    <row r="10142" spans="1:20" x14ac:dyDescent="0.35">
      <c r="A10142" t="s">
        <v>128</v>
      </c>
      <c r="B10142" t="s">
        <v>129</v>
      </c>
      <c r="C10142" t="s">
        <v>93</v>
      </c>
      <c r="D10142" s="29">
        <v>46668</v>
      </c>
      <c r="E10142">
        <v>0.73</v>
      </c>
      <c r="F10142">
        <v>0.52</v>
      </c>
      <c r="G10142">
        <v>0.83</v>
      </c>
      <c r="H10142">
        <v>0.69</v>
      </c>
      <c r="J10142">
        <v>25</v>
      </c>
      <c r="K10142">
        <v>45</v>
      </c>
      <c r="L10142">
        <v>93.756234000000006</v>
      </c>
      <c r="R10142">
        <v>144.623977</v>
      </c>
      <c r="S10142" t="s">
        <v>90</v>
      </c>
      <c r="T10142" s="297">
        <v>46311.754166666666</v>
      </c>
    </row>
    <row r="10143" spans="1:20" x14ac:dyDescent="0.35">
      <c r="A10143" t="s">
        <v>128</v>
      </c>
      <c r="B10143" t="s">
        <v>129</v>
      </c>
      <c r="C10143" t="s">
        <v>93</v>
      </c>
      <c r="D10143" s="29">
        <v>46669</v>
      </c>
      <c r="E10143">
        <v>0</v>
      </c>
      <c r="F10143">
        <v>0</v>
      </c>
      <c r="G10143">
        <v>0</v>
      </c>
      <c r="H10143">
        <v>0</v>
      </c>
      <c r="L10143">
        <v>93.756234000000006</v>
      </c>
      <c r="R10143">
        <v>144.623977</v>
      </c>
      <c r="S10143" t="s">
        <v>90</v>
      </c>
      <c r="T10143" s="297">
        <v>46311.754166666666</v>
      </c>
    </row>
    <row r="10144" spans="1:20" x14ac:dyDescent="0.35">
      <c r="A10144" t="s">
        <v>128</v>
      </c>
      <c r="B10144" t="s">
        <v>129</v>
      </c>
      <c r="C10144" t="s">
        <v>93</v>
      </c>
      <c r="D10144" s="29">
        <v>46670</v>
      </c>
      <c r="E10144">
        <v>0</v>
      </c>
      <c r="F10144">
        <v>0</v>
      </c>
      <c r="G10144">
        <v>0</v>
      </c>
      <c r="H10144">
        <v>0</v>
      </c>
      <c r="L10144">
        <v>93.756234000000006</v>
      </c>
      <c r="R10144">
        <v>144.623977</v>
      </c>
      <c r="S10144" t="s">
        <v>90</v>
      </c>
      <c r="T10144" s="297">
        <v>46311.754166666666</v>
      </c>
    </row>
    <row r="10145" spans="1:20" x14ac:dyDescent="0.35">
      <c r="A10145" t="s">
        <v>128</v>
      </c>
      <c r="B10145" t="s">
        <v>129</v>
      </c>
      <c r="C10145" t="s">
        <v>93</v>
      </c>
      <c r="D10145" s="29">
        <v>46671</v>
      </c>
      <c r="E10145">
        <v>0</v>
      </c>
      <c r="F10145">
        <v>0</v>
      </c>
      <c r="G10145">
        <v>0</v>
      </c>
      <c r="H10145">
        <v>0</v>
      </c>
      <c r="L10145">
        <v>93.756234000000006</v>
      </c>
      <c r="R10145">
        <v>144.623977</v>
      </c>
      <c r="S10145" t="s">
        <v>90</v>
      </c>
      <c r="T10145" s="297">
        <v>46311.754166666666</v>
      </c>
    </row>
    <row r="10146" spans="1:20" x14ac:dyDescent="0.35">
      <c r="A10146" t="s">
        <v>128</v>
      </c>
      <c r="B10146" t="s">
        <v>129</v>
      </c>
      <c r="C10146" t="s">
        <v>93</v>
      </c>
      <c r="D10146" s="29">
        <v>46672</v>
      </c>
      <c r="E10146">
        <v>0</v>
      </c>
      <c r="F10146">
        <v>0</v>
      </c>
      <c r="G10146">
        <v>0</v>
      </c>
      <c r="H10146">
        <v>0</v>
      </c>
      <c r="L10146">
        <v>93.756234000000006</v>
      </c>
      <c r="R10146">
        <v>144.623977</v>
      </c>
      <c r="S10146" t="s">
        <v>90</v>
      </c>
      <c r="T10146" s="297">
        <v>46311.754166666666</v>
      </c>
    </row>
    <row r="10147" spans="1:20" x14ac:dyDescent="0.35">
      <c r="A10147" t="s">
        <v>128</v>
      </c>
      <c r="B10147" t="s">
        <v>129</v>
      </c>
      <c r="C10147" t="s">
        <v>93</v>
      </c>
      <c r="D10147" s="29">
        <v>46673</v>
      </c>
      <c r="E10147">
        <v>0</v>
      </c>
      <c r="F10147">
        <v>0</v>
      </c>
      <c r="G10147">
        <v>0</v>
      </c>
      <c r="H10147">
        <v>0</v>
      </c>
      <c r="L10147">
        <v>93.756234000000006</v>
      </c>
      <c r="R10147">
        <v>144.623977</v>
      </c>
      <c r="S10147" t="s">
        <v>90</v>
      </c>
      <c r="T10147" s="297">
        <v>46311.754166666666</v>
      </c>
    </row>
    <row r="10148" spans="1:20" x14ac:dyDescent="0.35">
      <c r="A10148" t="s">
        <v>128</v>
      </c>
      <c r="B10148" t="s">
        <v>129</v>
      </c>
      <c r="C10148" t="s">
        <v>93</v>
      </c>
      <c r="D10148" s="29">
        <v>46674</v>
      </c>
      <c r="E10148">
        <v>0</v>
      </c>
      <c r="F10148">
        <v>0</v>
      </c>
      <c r="G10148">
        <v>0</v>
      </c>
      <c r="H10148">
        <v>0</v>
      </c>
      <c r="L10148">
        <v>93.756234000000006</v>
      </c>
      <c r="R10148">
        <v>144.623977</v>
      </c>
      <c r="S10148" t="s">
        <v>90</v>
      </c>
      <c r="T10148" s="297">
        <v>46311.754166666666</v>
      </c>
    </row>
    <row r="10149" spans="1:20" x14ac:dyDescent="0.35">
      <c r="A10149" t="s">
        <v>128</v>
      </c>
      <c r="B10149" t="s">
        <v>129</v>
      </c>
      <c r="C10149" t="s">
        <v>93</v>
      </c>
      <c r="D10149" s="29">
        <v>46675</v>
      </c>
      <c r="E10149">
        <v>0</v>
      </c>
      <c r="F10149">
        <v>0</v>
      </c>
      <c r="G10149">
        <v>0</v>
      </c>
      <c r="H10149">
        <v>0</v>
      </c>
      <c r="L10149">
        <v>93.756234000000006</v>
      </c>
      <c r="R10149">
        <v>144.623977</v>
      </c>
      <c r="S10149" t="s">
        <v>90</v>
      </c>
      <c r="T10149" s="297">
        <v>46311.754166666666</v>
      </c>
    </row>
    <row r="10150" spans="1:20" x14ac:dyDescent="0.35">
      <c r="A10150" t="s">
        <v>128</v>
      </c>
      <c r="B10150" t="s">
        <v>129</v>
      </c>
      <c r="C10150" t="s">
        <v>93</v>
      </c>
      <c r="D10150" s="29">
        <v>46676</v>
      </c>
      <c r="E10150">
        <v>0</v>
      </c>
      <c r="F10150">
        <v>0</v>
      </c>
      <c r="G10150">
        <v>0</v>
      </c>
      <c r="H10150">
        <v>0</v>
      </c>
      <c r="L10150">
        <v>93.756234000000006</v>
      </c>
      <c r="R10150">
        <v>144.623977</v>
      </c>
      <c r="S10150" t="s">
        <v>90</v>
      </c>
      <c r="T10150" s="297">
        <v>46311.754166666666</v>
      </c>
    </row>
    <row r="10151" spans="1:20" x14ac:dyDescent="0.35">
      <c r="A10151" t="s">
        <v>128</v>
      </c>
      <c r="B10151" t="s">
        <v>129</v>
      </c>
      <c r="C10151" t="s">
        <v>93</v>
      </c>
      <c r="D10151" s="29">
        <v>46677</v>
      </c>
      <c r="E10151">
        <v>0</v>
      </c>
      <c r="F10151">
        <v>0</v>
      </c>
      <c r="G10151">
        <v>0</v>
      </c>
      <c r="H10151">
        <v>0</v>
      </c>
      <c r="L10151">
        <v>93.756234000000006</v>
      </c>
      <c r="R10151">
        <v>144.623977</v>
      </c>
      <c r="S10151" t="s">
        <v>90</v>
      </c>
      <c r="T10151" s="297">
        <v>46311.754166666666</v>
      </c>
    </row>
    <row r="10152" spans="1:20" x14ac:dyDescent="0.35">
      <c r="A10152" t="s">
        <v>128</v>
      </c>
      <c r="B10152" t="s">
        <v>129</v>
      </c>
      <c r="C10152" t="s">
        <v>93</v>
      </c>
      <c r="D10152" s="29">
        <v>46678</v>
      </c>
      <c r="E10152">
        <v>0</v>
      </c>
      <c r="F10152">
        <v>0</v>
      </c>
      <c r="G10152">
        <v>0</v>
      </c>
      <c r="H10152">
        <v>0</v>
      </c>
      <c r="L10152">
        <v>93.756234000000006</v>
      </c>
      <c r="R10152">
        <v>144.623977</v>
      </c>
      <c r="S10152" t="s">
        <v>90</v>
      </c>
      <c r="T10152" s="297">
        <v>46311.754166666666</v>
      </c>
    </row>
    <row r="10153" spans="1:20" x14ac:dyDescent="0.35">
      <c r="A10153" t="s">
        <v>128</v>
      </c>
      <c r="B10153" t="s">
        <v>129</v>
      </c>
      <c r="C10153" t="s">
        <v>93</v>
      </c>
      <c r="D10153" s="29">
        <v>46679</v>
      </c>
      <c r="E10153">
        <v>0</v>
      </c>
      <c r="F10153">
        <v>0</v>
      </c>
      <c r="G10153">
        <v>0</v>
      </c>
      <c r="H10153">
        <v>0</v>
      </c>
      <c r="L10153">
        <v>93.756234000000006</v>
      </c>
      <c r="R10153">
        <v>144.623977</v>
      </c>
      <c r="S10153" t="s">
        <v>90</v>
      </c>
      <c r="T10153" s="297">
        <v>46311.754166666666</v>
      </c>
    </row>
    <row r="10154" spans="1:20" x14ac:dyDescent="0.35">
      <c r="A10154" t="s">
        <v>128</v>
      </c>
      <c r="B10154" t="s">
        <v>129</v>
      </c>
      <c r="C10154" t="s">
        <v>93</v>
      </c>
      <c r="D10154" s="29">
        <v>46680</v>
      </c>
      <c r="E10154">
        <v>0</v>
      </c>
      <c r="F10154">
        <v>0</v>
      </c>
      <c r="G10154">
        <v>0</v>
      </c>
      <c r="H10154">
        <v>0</v>
      </c>
      <c r="L10154">
        <v>93.756234000000006</v>
      </c>
      <c r="R10154">
        <v>144.623977</v>
      </c>
      <c r="S10154" t="s">
        <v>90</v>
      </c>
      <c r="T10154" s="297">
        <v>46311.754166666666</v>
      </c>
    </row>
    <row r="10155" spans="1:20" x14ac:dyDescent="0.35">
      <c r="A10155" t="s">
        <v>128</v>
      </c>
      <c r="B10155" t="s">
        <v>129</v>
      </c>
      <c r="C10155" t="s">
        <v>93</v>
      </c>
      <c r="D10155" s="29">
        <v>46681</v>
      </c>
      <c r="E10155">
        <v>0</v>
      </c>
      <c r="F10155">
        <v>0</v>
      </c>
      <c r="G10155">
        <v>0</v>
      </c>
      <c r="H10155">
        <v>0</v>
      </c>
      <c r="L10155">
        <v>93.756234000000006</v>
      </c>
      <c r="R10155">
        <v>144.623977</v>
      </c>
      <c r="S10155" t="s">
        <v>90</v>
      </c>
      <c r="T10155" s="297">
        <v>46311.754166666666</v>
      </c>
    </row>
    <row r="10156" spans="1:20" x14ac:dyDescent="0.35">
      <c r="A10156" t="s">
        <v>128</v>
      </c>
      <c r="B10156" t="s">
        <v>129</v>
      </c>
      <c r="C10156" t="s">
        <v>93</v>
      </c>
      <c r="D10156" s="29">
        <v>46682</v>
      </c>
      <c r="E10156">
        <v>0</v>
      </c>
      <c r="F10156">
        <v>0</v>
      </c>
      <c r="G10156">
        <v>0</v>
      </c>
      <c r="H10156">
        <v>0</v>
      </c>
      <c r="L10156">
        <v>93.756234000000006</v>
      </c>
      <c r="R10156">
        <v>144.623977</v>
      </c>
      <c r="S10156" t="s">
        <v>90</v>
      </c>
      <c r="T10156" s="297">
        <v>46311.754166666666</v>
      </c>
    </row>
    <row r="10157" spans="1:20" x14ac:dyDescent="0.35">
      <c r="A10157" t="s">
        <v>128</v>
      </c>
      <c r="B10157" t="s">
        <v>129</v>
      </c>
      <c r="C10157" t="s">
        <v>93</v>
      </c>
      <c r="D10157" s="29">
        <v>46683</v>
      </c>
      <c r="E10157">
        <v>0</v>
      </c>
      <c r="F10157">
        <v>0</v>
      </c>
      <c r="G10157">
        <v>0</v>
      </c>
      <c r="H10157">
        <v>0</v>
      </c>
      <c r="L10157">
        <v>93.756234000000006</v>
      </c>
      <c r="R10157">
        <v>144.623977</v>
      </c>
      <c r="S10157" t="s">
        <v>90</v>
      </c>
      <c r="T10157" s="297">
        <v>46311.754166666666</v>
      </c>
    </row>
    <row r="10158" spans="1:20" x14ac:dyDescent="0.35">
      <c r="A10158" t="s">
        <v>128</v>
      </c>
      <c r="B10158" t="s">
        <v>129</v>
      </c>
      <c r="C10158" t="s">
        <v>93</v>
      </c>
      <c r="D10158" s="29">
        <v>46684</v>
      </c>
      <c r="E10158">
        <v>0</v>
      </c>
      <c r="F10158">
        <v>0</v>
      </c>
      <c r="G10158">
        <v>0</v>
      </c>
      <c r="H10158">
        <v>0</v>
      </c>
      <c r="L10158">
        <v>93.756234000000006</v>
      </c>
      <c r="R10158">
        <v>144.623977</v>
      </c>
      <c r="S10158" t="s">
        <v>90</v>
      </c>
      <c r="T10158" s="297">
        <v>46311.754166666666</v>
      </c>
    </row>
    <row r="10159" spans="1:20" x14ac:dyDescent="0.35">
      <c r="A10159" t="s">
        <v>128</v>
      </c>
      <c r="B10159" t="s">
        <v>129</v>
      </c>
      <c r="C10159" t="s">
        <v>93</v>
      </c>
      <c r="D10159" s="29">
        <v>46685</v>
      </c>
      <c r="E10159">
        <v>0.73</v>
      </c>
      <c r="F10159">
        <v>0.52</v>
      </c>
      <c r="G10159">
        <v>0.83</v>
      </c>
      <c r="H10159">
        <v>0.69</v>
      </c>
      <c r="J10159">
        <v>25</v>
      </c>
      <c r="K10159">
        <v>45</v>
      </c>
      <c r="L10159">
        <v>93.756234000000006</v>
      </c>
      <c r="R10159">
        <v>144.623977</v>
      </c>
      <c r="S10159" t="s">
        <v>90</v>
      </c>
      <c r="T10159" s="297">
        <v>46311.754166666666</v>
      </c>
    </row>
    <row r="10160" spans="1:20" x14ac:dyDescent="0.35">
      <c r="A10160" t="s">
        <v>128</v>
      </c>
      <c r="B10160" t="s">
        <v>129</v>
      </c>
      <c r="C10160" t="s">
        <v>93</v>
      </c>
      <c r="D10160" s="29">
        <v>46686</v>
      </c>
      <c r="E10160">
        <v>0.73</v>
      </c>
      <c r="F10160">
        <v>0.52</v>
      </c>
      <c r="G10160">
        <v>0.83</v>
      </c>
      <c r="H10160">
        <v>0.69</v>
      </c>
      <c r="J10160">
        <v>25</v>
      </c>
      <c r="K10160">
        <v>45</v>
      </c>
      <c r="L10160">
        <v>93.756234000000006</v>
      </c>
      <c r="R10160">
        <v>144.623977</v>
      </c>
      <c r="S10160" t="s">
        <v>90</v>
      </c>
      <c r="T10160" s="297">
        <v>46311.754166666666</v>
      </c>
    </row>
    <row r="10161" spans="1:20" x14ac:dyDescent="0.35">
      <c r="A10161" t="s">
        <v>128</v>
      </c>
      <c r="B10161" t="s">
        <v>129</v>
      </c>
      <c r="C10161" t="s">
        <v>93</v>
      </c>
      <c r="D10161" s="29">
        <v>46687</v>
      </c>
      <c r="E10161">
        <v>0.73</v>
      </c>
      <c r="F10161">
        <v>0.52</v>
      </c>
      <c r="G10161">
        <v>0.83</v>
      </c>
      <c r="H10161">
        <v>0.69</v>
      </c>
      <c r="J10161">
        <v>25</v>
      </c>
      <c r="K10161">
        <v>45</v>
      </c>
      <c r="L10161">
        <v>93.756234000000006</v>
      </c>
      <c r="R10161">
        <v>144.623977</v>
      </c>
      <c r="S10161" t="s">
        <v>90</v>
      </c>
      <c r="T10161" s="297">
        <v>46311.754166666666</v>
      </c>
    </row>
    <row r="10162" spans="1:20" x14ac:dyDescent="0.35">
      <c r="A10162" t="s">
        <v>128</v>
      </c>
      <c r="B10162" t="s">
        <v>129</v>
      </c>
      <c r="C10162" t="s">
        <v>93</v>
      </c>
      <c r="D10162" s="29">
        <v>46688</v>
      </c>
      <c r="E10162">
        <v>0.73</v>
      </c>
      <c r="F10162">
        <v>0.52</v>
      </c>
      <c r="G10162">
        <v>0.83</v>
      </c>
      <c r="H10162">
        <v>0.69</v>
      </c>
      <c r="J10162">
        <v>25</v>
      </c>
      <c r="K10162">
        <v>45</v>
      </c>
      <c r="L10162">
        <v>93.756234000000006</v>
      </c>
      <c r="R10162">
        <v>144.623977</v>
      </c>
      <c r="S10162" t="s">
        <v>90</v>
      </c>
      <c r="T10162" s="297">
        <v>46311.754166666666</v>
      </c>
    </row>
    <row r="10163" spans="1:20" x14ac:dyDescent="0.35">
      <c r="A10163" t="s">
        <v>128</v>
      </c>
      <c r="B10163" t="s">
        <v>129</v>
      </c>
      <c r="C10163" t="s">
        <v>93</v>
      </c>
      <c r="D10163" s="29">
        <v>46689</v>
      </c>
      <c r="E10163">
        <v>0.73</v>
      </c>
      <c r="F10163">
        <v>0.52</v>
      </c>
      <c r="G10163">
        <v>0.83</v>
      </c>
      <c r="H10163">
        <v>0.69</v>
      </c>
      <c r="J10163">
        <v>25</v>
      </c>
      <c r="K10163">
        <v>45</v>
      </c>
      <c r="L10163">
        <v>93.756234000000006</v>
      </c>
      <c r="R10163">
        <v>144.623977</v>
      </c>
      <c r="S10163" t="s">
        <v>90</v>
      </c>
      <c r="T10163" s="297">
        <v>46311.754166666666</v>
      </c>
    </row>
    <row r="10164" spans="1:20" x14ac:dyDescent="0.35">
      <c r="A10164" t="s">
        <v>128</v>
      </c>
      <c r="B10164" t="s">
        <v>129</v>
      </c>
      <c r="C10164" t="s">
        <v>93</v>
      </c>
      <c r="D10164" s="29">
        <v>46690</v>
      </c>
      <c r="E10164">
        <v>0.73</v>
      </c>
      <c r="F10164">
        <v>0.52</v>
      </c>
      <c r="G10164">
        <v>0.83</v>
      </c>
      <c r="H10164">
        <v>0.69</v>
      </c>
      <c r="J10164">
        <v>25</v>
      </c>
      <c r="K10164">
        <v>45</v>
      </c>
      <c r="L10164">
        <v>93.756234000000006</v>
      </c>
      <c r="R10164">
        <v>144.623977</v>
      </c>
      <c r="S10164" t="s">
        <v>90</v>
      </c>
      <c r="T10164" s="297">
        <v>46311.754166666666</v>
      </c>
    </row>
    <row r="10165" spans="1:20" x14ac:dyDescent="0.35">
      <c r="A10165" t="s">
        <v>128</v>
      </c>
      <c r="B10165" t="s">
        <v>129</v>
      </c>
      <c r="C10165" t="s">
        <v>93</v>
      </c>
      <c r="D10165" s="29">
        <v>46691</v>
      </c>
      <c r="E10165">
        <v>0.73</v>
      </c>
      <c r="F10165">
        <v>0.52</v>
      </c>
      <c r="G10165">
        <v>0.83</v>
      </c>
      <c r="H10165">
        <v>0.69</v>
      </c>
      <c r="J10165">
        <v>25</v>
      </c>
      <c r="K10165">
        <v>45</v>
      </c>
      <c r="L10165">
        <v>93.756234000000006</v>
      </c>
      <c r="R10165">
        <v>144.623977</v>
      </c>
      <c r="S10165" t="s">
        <v>90</v>
      </c>
      <c r="T10165" s="297">
        <v>46311.754166666666</v>
      </c>
    </row>
    <row r="10166" spans="1:20" x14ac:dyDescent="0.35">
      <c r="A10166" t="s">
        <v>128</v>
      </c>
      <c r="B10166" t="s">
        <v>129</v>
      </c>
      <c r="C10166" t="s">
        <v>93</v>
      </c>
      <c r="D10166" s="29">
        <v>46692</v>
      </c>
      <c r="E10166">
        <v>0.73</v>
      </c>
      <c r="F10166">
        <v>0.52</v>
      </c>
      <c r="G10166">
        <v>0.83</v>
      </c>
      <c r="H10166">
        <v>0.69</v>
      </c>
      <c r="J10166">
        <v>25</v>
      </c>
      <c r="K10166">
        <v>45</v>
      </c>
      <c r="L10166">
        <v>93.756234000000006</v>
      </c>
      <c r="R10166">
        <v>144.623977</v>
      </c>
      <c r="S10166" t="s">
        <v>90</v>
      </c>
      <c r="T10166" s="297">
        <v>46311.754166666666</v>
      </c>
    </row>
    <row r="10167" spans="1:20" x14ac:dyDescent="0.35">
      <c r="A10167" t="s">
        <v>128</v>
      </c>
      <c r="B10167" t="s">
        <v>129</v>
      </c>
      <c r="C10167" t="s">
        <v>93</v>
      </c>
      <c r="D10167" s="29">
        <v>46693</v>
      </c>
      <c r="E10167">
        <v>0.73</v>
      </c>
      <c r="F10167">
        <v>0.52</v>
      </c>
      <c r="G10167">
        <v>0.83</v>
      </c>
      <c r="H10167">
        <v>0.69</v>
      </c>
      <c r="J10167">
        <v>25</v>
      </c>
      <c r="K10167">
        <v>45</v>
      </c>
      <c r="L10167">
        <v>93.756234000000006</v>
      </c>
      <c r="R10167">
        <v>144.623977</v>
      </c>
      <c r="S10167" t="s">
        <v>90</v>
      </c>
      <c r="T10167" s="297">
        <v>46311.754166666666</v>
      </c>
    </row>
    <row r="10168" spans="1:20" x14ac:dyDescent="0.35">
      <c r="A10168" t="s">
        <v>128</v>
      </c>
      <c r="B10168" t="s">
        <v>129</v>
      </c>
      <c r="C10168" t="s">
        <v>93</v>
      </c>
      <c r="D10168" s="29">
        <v>46694</v>
      </c>
      <c r="E10168">
        <v>0.73</v>
      </c>
      <c r="F10168">
        <v>0.52</v>
      </c>
      <c r="G10168">
        <v>0.83</v>
      </c>
      <c r="H10168">
        <v>0.69</v>
      </c>
      <c r="J10168">
        <v>25</v>
      </c>
      <c r="K10168">
        <v>45</v>
      </c>
      <c r="L10168">
        <v>93.756234000000006</v>
      </c>
      <c r="R10168">
        <v>144.623977</v>
      </c>
      <c r="S10168" t="s">
        <v>90</v>
      </c>
      <c r="T10168" s="297">
        <v>46311.754166666666</v>
      </c>
    </row>
    <row r="10169" spans="1:20" x14ac:dyDescent="0.35">
      <c r="A10169" t="s">
        <v>128</v>
      </c>
      <c r="B10169" t="s">
        <v>129</v>
      </c>
      <c r="C10169" t="s">
        <v>93</v>
      </c>
      <c r="D10169" s="29">
        <v>46695</v>
      </c>
      <c r="E10169">
        <v>0.73</v>
      </c>
      <c r="F10169">
        <v>0.52</v>
      </c>
      <c r="G10169">
        <v>0.83</v>
      </c>
      <c r="H10169">
        <v>0.69</v>
      </c>
      <c r="J10169">
        <v>25</v>
      </c>
      <c r="K10169">
        <v>45</v>
      </c>
      <c r="L10169">
        <v>93.756234000000006</v>
      </c>
      <c r="R10169">
        <v>144.623977</v>
      </c>
      <c r="S10169" t="s">
        <v>90</v>
      </c>
      <c r="T10169" s="297">
        <v>46311.754166666666</v>
      </c>
    </row>
    <row r="10170" spans="1:20" x14ac:dyDescent="0.35">
      <c r="A10170" t="s">
        <v>128</v>
      </c>
      <c r="B10170" t="s">
        <v>129</v>
      </c>
      <c r="C10170" t="s">
        <v>93</v>
      </c>
      <c r="D10170" s="29">
        <v>46696</v>
      </c>
      <c r="E10170">
        <v>0.73</v>
      </c>
      <c r="F10170">
        <v>0.52</v>
      </c>
      <c r="G10170">
        <v>0.83</v>
      </c>
      <c r="H10170">
        <v>0.69</v>
      </c>
      <c r="J10170">
        <v>25</v>
      </c>
      <c r="K10170">
        <v>45</v>
      </c>
      <c r="L10170">
        <v>93.756234000000006</v>
      </c>
      <c r="R10170">
        <v>144.623977</v>
      </c>
      <c r="S10170" t="s">
        <v>90</v>
      </c>
      <c r="T10170" s="297">
        <v>46311.754166666666</v>
      </c>
    </row>
    <row r="10171" spans="1:20" x14ac:dyDescent="0.35">
      <c r="A10171" t="s">
        <v>128</v>
      </c>
      <c r="B10171" t="s">
        <v>129</v>
      </c>
      <c r="C10171" t="s">
        <v>93</v>
      </c>
      <c r="D10171" s="29">
        <v>46697</v>
      </c>
      <c r="E10171">
        <v>0</v>
      </c>
      <c r="F10171">
        <v>0</v>
      </c>
      <c r="G10171">
        <v>0</v>
      </c>
      <c r="H10171">
        <v>0</v>
      </c>
      <c r="L10171">
        <v>93.756234000000006</v>
      </c>
      <c r="R10171">
        <v>144.623977</v>
      </c>
      <c r="S10171" t="s">
        <v>90</v>
      </c>
      <c r="T10171" s="297">
        <v>46311.754166666666</v>
      </c>
    </row>
    <row r="10172" spans="1:20" x14ac:dyDescent="0.35">
      <c r="A10172" t="s">
        <v>128</v>
      </c>
      <c r="B10172" t="s">
        <v>129</v>
      </c>
      <c r="C10172" t="s">
        <v>93</v>
      </c>
      <c r="D10172" s="29">
        <v>46698</v>
      </c>
      <c r="E10172">
        <v>0</v>
      </c>
      <c r="F10172">
        <v>0</v>
      </c>
      <c r="G10172">
        <v>0</v>
      </c>
      <c r="H10172">
        <v>0</v>
      </c>
      <c r="L10172">
        <v>93.756234000000006</v>
      </c>
      <c r="R10172">
        <v>144.623977</v>
      </c>
      <c r="S10172" t="s">
        <v>90</v>
      </c>
      <c r="T10172" s="297">
        <v>46311.754166666666</v>
      </c>
    </row>
    <row r="10173" spans="1:20" x14ac:dyDescent="0.35">
      <c r="A10173" t="s">
        <v>128</v>
      </c>
      <c r="B10173" t="s">
        <v>129</v>
      </c>
      <c r="C10173" t="s">
        <v>93</v>
      </c>
      <c r="D10173" s="29">
        <v>46699</v>
      </c>
      <c r="E10173">
        <v>0</v>
      </c>
      <c r="F10173">
        <v>0</v>
      </c>
      <c r="G10173">
        <v>0</v>
      </c>
      <c r="H10173">
        <v>0</v>
      </c>
      <c r="L10173">
        <v>93.756234000000006</v>
      </c>
      <c r="R10173">
        <v>144.623977</v>
      </c>
      <c r="S10173" t="s">
        <v>90</v>
      </c>
      <c r="T10173" s="297">
        <v>46311.754166666666</v>
      </c>
    </row>
    <row r="10174" spans="1:20" x14ac:dyDescent="0.35">
      <c r="A10174" t="s">
        <v>128</v>
      </c>
      <c r="B10174" t="s">
        <v>129</v>
      </c>
      <c r="C10174" t="s">
        <v>93</v>
      </c>
      <c r="D10174" s="29">
        <v>46700</v>
      </c>
      <c r="E10174">
        <v>0</v>
      </c>
      <c r="F10174">
        <v>0</v>
      </c>
      <c r="G10174">
        <v>0</v>
      </c>
      <c r="H10174">
        <v>0</v>
      </c>
      <c r="L10174">
        <v>93.756234000000006</v>
      </c>
      <c r="R10174">
        <v>144.623977</v>
      </c>
      <c r="S10174" t="s">
        <v>90</v>
      </c>
      <c r="T10174" s="297">
        <v>46311.754166666666</v>
      </c>
    </row>
    <row r="10175" spans="1:20" x14ac:dyDescent="0.35">
      <c r="A10175" t="s">
        <v>128</v>
      </c>
      <c r="B10175" t="s">
        <v>129</v>
      </c>
      <c r="C10175" t="s">
        <v>93</v>
      </c>
      <c r="D10175" s="29">
        <v>46701</v>
      </c>
      <c r="E10175">
        <v>0</v>
      </c>
      <c r="F10175">
        <v>0</v>
      </c>
      <c r="G10175">
        <v>0</v>
      </c>
      <c r="H10175">
        <v>0</v>
      </c>
      <c r="L10175">
        <v>93.756234000000006</v>
      </c>
      <c r="R10175">
        <v>144.623977</v>
      </c>
      <c r="S10175" t="s">
        <v>90</v>
      </c>
      <c r="T10175" s="297">
        <v>46311.754166666666</v>
      </c>
    </row>
    <row r="10176" spans="1:20" x14ac:dyDescent="0.35">
      <c r="A10176" t="s">
        <v>128</v>
      </c>
      <c r="B10176" t="s">
        <v>129</v>
      </c>
      <c r="C10176" t="s">
        <v>93</v>
      </c>
      <c r="D10176" s="29">
        <v>46702</v>
      </c>
      <c r="E10176">
        <v>0</v>
      </c>
      <c r="F10176">
        <v>0</v>
      </c>
      <c r="G10176">
        <v>0</v>
      </c>
      <c r="H10176">
        <v>0</v>
      </c>
      <c r="L10176">
        <v>93.756234000000006</v>
      </c>
      <c r="R10176">
        <v>144.623977</v>
      </c>
      <c r="S10176" t="s">
        <v>90</v>
      </c>
      <c r="T10176" s="297">
        <v>46311.754166666666</v>
      </c>
    </row>
    <row r="10177" spans="1:20" x14ac:dyDescent="0.35">
      <c r="A10177" t="s">
        <v>128</v>
      </c>
      <c r="B10177" t="s">
        <v>129</v>
      </c>
      <c r="C10177" t="s">
        <v>93</v>
      </c>
      <c r="D10177" s="29">
        <v>46703</v>
      </c>
      <c r="E10177">
        <v>0</v>
      </c>
      <c r="F10177">
        <v>0</v>
      </c>
      <c r="G10177">
        <v>0</v>
      </c>
      <c r="H10177">
        <v>0</v>
      </c>
      <c r="L10177">
        <v>93.756234000000006</v>
      </c>
      <c r="R10177">
        <v>144.623977</v>
      </c>
      <c r="S10177" t="s">
        <v>90</v>
      </c>
      <c r="T10177" s="297">
        <v>46311.754166666666</v>
      </c>
    </row>
    <row r="10178" spans="1:20" x14ac:dyDescent="0.35">
      <c r="A10178" t="s">
        <v>128</v>
      </c>
      <c r="B10178" t="s">
        <v>129</v>
      </c>
      <c r="C10178" t="s">
        <v>93</v>
      </c>
      <c r="D10178" s="29">
        <v>46704</v>
      </c>
      <c r="E10178">
        <v>0</v>
      </c>
      <c r="F10178">
        <v>0</v>
      </c>
      <c r="G10178">
        <v>0</v>
      </c>
      <c r="H10178">
        <v>0</v>
      </c>
      <c r="L10178">
        <v>93.756234000000006</v>
      </c>
      <c r="R10178">
        <v>144.623977</v>
      </c>
      <c r="S10178" t="s">
        <v>90</v>
      </c>
      <c r="T10178" s="297">
        <v>46311.754166666666</v>
      </c>
    </row>
    <row r="10179" spans="1:20" x14ac:dyDescent="0.35">
      <c r="A10179" t="s">
        <v>128</v>
      </c>
      <c r="B10179" t="s">
        <v>129</v>
      </c>
      <c r="C10179" t="s">
        <v>93</v>
      </c>
      <c r="D10179" s="29">
        <v>46705</v>
      </c>
      <c r="E10179">
        <v>0</v>
      </c>
      <c r="F10179">
        <v>0</v>
      </c>
      <c r="G10179">
        <v>0</v>
      </c>
      <c r="H10179">
        <v>0</v>
      </c>
      <c r="L10179">
        <v>93.756234000000006</v>
      </c>
      <c r="R10179">
        <v>144.623977</v>
      </c>
      <c r="S10179" t="s">
        <v>90</v>
      </c>
      <c r="T10179" s="297">
        <v>46311.754166666666</v>
      </c>
    </row>
    <row r="10180" spans="1:20" x14ac:dyDescent="0.35">
      <c r="A10180" t="s">
        <v>128</v>
      </c>
      <c r="B10180" t="s">
        <v>129</v>
      </c>
      <c r="C10180" t="s">
        <v>93</v>
      </c>
      <c r="D10180" s="29">
        <v>46706</v>
      </c>
      <c r="E10180">
        <v>0</v>
      </c>
      <c r="F10180">
        <v>0</v>
      </c>
      <c r="G10180">
        <v>0</v>
      </c>
      <c r="H10180">
        <v>0</v>
      </c>
      <c r="L10180">
        <v>93.756234000000006</v>
      </c>
      <c r="R10180">
        <v>144.623977</v>
      </c>
      <c r="S10180" t="s">
        <v>90</v>
      </c>
      <c r="T10180" s="297">
        <v>46311.754166666666</v>
      </c>
    </row>
    <row r="10181" spans="1:20" x14ac:dyDescent="0.35">
      <c r="A10181" t="s">
        <v>128</v>
      </c>
      <c r="B10181" t="s">
        <v>129</v>
      </c>
      <c r="C10181" t="s">
        <v>93</v>
      </c>
      <c r="D10181" s="29">
        <v>46707</v>
      </c>
      <c r="E10181">
        <v>0</v>
      </c>
      <c r="F10181">
        <v>0</v>
      </c>
      <c r="G10181">
        <v>0</v>
      </c>
      <c r="H10181">
        <v>0</v>
      </c>
      <c r="L10181">
        <v>93.756234000000006</v>
      </c>
      <c r="R10181">
        <v>144.623977</v>
      </c>
      <c r="S10181" t="s">
        <v>90</v>
      </c>
      <c r="T10181" s="297">
        <v>46311.754166666666</v>
      </c>
    </row>
    <row r="10182" spans="1:20" x14ac:dyDescent="0.35">
      <c r="A10182" t="s">
        <v>128</v>
      </c>
      <c r="B10182" t="s">
        <v>129</v>
      </c>
      <c r="C10182" t="s">
        <v>93</v>
      </c>
      <c r="D10182" s="29">
        <v>46708</v>
      </c>
      <c r="E10182">
        <v>0</v>
      </c>
      <c r="F10182">
        <v>0</v>
      </c>
      <c r="G10182">
        <v>0</v>
      </c>
      <c r="H10182">
        <v>0</v>
      </c>
      <c r="L10182">
        <v>93.756234000000006</v>
      </c>
      <c r="R10182">
        <v>144.623977</v>
      </c>
      <c r="S10182" t="s">
        <v>90</v>
      </c>
      <c r="T10182" s="297">
        <v>46311.754166666666</v>
      </c>
    </row>
    <row r="10183" spans="1:20" x14ac:dyDescent="0.35">
      <c r="A10183" t="s">
        <v>128</v>
      </c>
      <c r="B10183" t="s">
        <v>129</v>
      </c>
      <c r="C10183" t="s">
        <v>93</v>
      </c>
      <c r="D10183" s="29">
        <v>46709</v>
      </c>
      <c r="E10183">
        <v>0</v>
      </c>
      <c r="F10183">
        <v>0</v>
      </c>
      <c r="G10183">
        <v>0</v>
      </c>
      <c r="H10183">
        <v>0</v>
      </c>
      <c r="L10183">
        <v>93.756234000000006</v>
      </c>
      <c r="R10183">
        <v>144.623977</v>
      </c>
      <c r="S10183" t="s">
        <v>90</v>
      </c>
      <c r="T10183" s="297">
        <v>46311.754166666666</v>
      </c>
    </row>
    <row r="10184" spans="1:20" x14ac:dyDescent="0.35">
      <c r="A10184" t="s">
        <v>128</v>
      </c>
      <c r="B10184" t="s">
        <v>129</v>
      </c>
      <c r="C10184" t="s">
        <v>93</v>
      </c>
      <c r="D10184" s="29">
        <v>46710</v>
      </c>
      <c r="E10184">
        <v>0</v>
      </c>
      <c r="F10184">
        <v>0</v>
      </c>
      <c r="G10184">
        <v>0</v>
      </c>
      <c r="H10184">
        <v>0</v>
      </c>
      <c r="L10184">
        <v>93.756234000000006</v>
      </c>
      <c r="R10184">
        <v>144.623977</v>
      </c>
      <c r="S10184" t="s">
        <v>90</v>
      </c>
      <c r="T10184" s="297">
        <v>46311.754166666666</v>
      </c>
    </row>
    <row r="10185" spans="1:20" x14ac:dyDescent="0.35">
      <c r="A10185" t="s">
        <v>128</v>
      </c>
      <c r="B10185" t="s">
        <v>129</v>
      </c>
      <c r="C10185" t="s">
        <v>93</v>
      </c>
      <c r="D10185" s="29">
        <v>46711</v>
      </c>
      <c r="E10185">
        <v>0</v>
      </c>
      <c r="F10185">
        <v>0</v>
      </c>
      <c r="G10185">
        <v>0</v>
      </c>
      <c r="H10185">
        <v>0</v>
      </c>
      <c r="L10185">
        <v>93.756234000000006</v>
      </c>
      <c r="R10185">
        <v>144.623977</v>
      </c>
      <c r="S10185" t="s">
        <v>90</v>
      </c>
      <c r="T10185" s="297">
        <v>46311.754166666666</v>
      </c>
    </row>
    <row r="10186" spans="1:20" x14ac:dyDescent="0.35">
      <c r="A10186" t="s">
        <v>128</v>
      </c>
      <c r="B10186" t="s">
        <v>129</v>
      </c>
      <c r="C10186" t="s">
        <v>93</v>
      </c>
      <c r="D10186" s="29">
        <v>46712</v>
      </c>
      <c r="E10186">
        <v>0</v>
      </c>
      <c r="F10186">
        <v>0</v>
      </c>
      <c r="G10186">
        <v>0</v>
      </c>
      <c r="H10186">
        <v>0</v>
      </c>
      <c r="L10186">
        <v>93.756234000000006</v>
      </c>
      <c r="R10186">
        <v>144.623977</v>
      </c>
      <c r="S10186" t="s">
        <v>90</v>
      </c>
      <c r="T10186" s="297">
        <v>46311.754166666666</v>
      </c>
    </row>
    <row r="10187" spans="1:20" x14ac:dyDescent="0.35">
      <c r="A10187" t="s">
        <v>128</v>
      </c>
      <c r="B10187" t="s">
        <v>129</v>
      </c>
      <c r="C10187" t="s">
        <v>93</v>
      </c>
      <c r="D10187" s="29">
        <v>46713</v>
      </c>
      <c r="E10187">
        <v>0</v>
      </c>
      <c r="F10187">
        <v>0</v>
      </c>
      <c r="G10187">
        <v>0</v>
      </c>
      <c r="H10187">
        <v>0</v>
      </c>
      <c r="L10187">
        <v>93.756234000000006</v>
      </c>
      <c r="R10187">
        <v>144.623977</v>
      </c>
      <c r="S10187" t="s">
        <v>90</v>
      </c>
      <c r="T10187" s="297">
        <v>46311.754166666666</v>
      </c>
    </row>
    <row r="10188" spans="1:20" x14ac:dyDescent="0.35">
      <c r="A10188" t="s">
        <v>128</v>
      </c>
      <c r="B10188" t="s">
        <v>129</v>
      </c>
      <c r="C10188" t="s">
        <v>93</v>
      </c>
      <c r="D10188" s="29">
        <v>46714</v>
      </c>
      <c r="E10188">
        <v>0</v>
      </c>
      <c r="F10188">
        <v>0</v>
      </c>
      <c r="G10188">
        <v>0</v>
      </c>
      <c r="H10188">
        <v>0</v>
      </c>
      <c r="L10188">
        <v>93.756234000000006</v>
      </c>
      <c r="R10188">
        <v>144.623977</v>
      </c>
      <c r="S10188" t="s">
        <v>90</v>
      </c>
      <c r="T10188" s="297">
        <v>46311.754166666666</v>
      </c>
    </row>
    <row r="10189" spans="1:20" x14ac:dyDescent="0.35">
      <c r="A10189" t="s">
        <v>128</v>
      </c>
      <c r="B10189" t="s">
        <v>129</v>
      </c>
      <c r="C10189" t="s">
        <v>93</v>
      </c>
      <c r="D10189" s="29">
        <v>46715</v>
      </c>
      <c r="E10189">
        <v>0</v>
      </c>
      <c r="F10189">
        <v>0</v>
      </c>
      <c r="G10189">
        <v>0</v>
      </c>
      <c r="H10189">
        <v>0</v>
      </c>
      <c r="L10189">
        <v>93.756234000000006</v>
      </c>
      <c r="R10189">
        <v>144.623977</v>
      </c>
      <c r="S10189" t="s">
        <v>90</v>
      </c>
      <c r="T10189" s="297">
        <v>46311.754166666666</v>
      </c>
    </row>
    <row r="10190" spans="1:20" x14ac:dyDescent="0.35">
      <c r="A10190" t="s">
        <v>128</v>
      </c>
      <c r="B10190" t="s">
        <v>129</v>
      </c>
      <c r="C10190" t="s">
        <v>93</v>
      </c>
      <c r="D10190" s="29">
        <v>46716</v>
      </c>
      <c r="E10190">
        <v>0</v>
      </c>
      <c r="F10190">
        <v>0</v>
      </c>
      <c r="G10190">
        <v>0</v>
      </c>
      <c r="H10190">
        <v>0</v>
      </c>
      <c r="L10190">
        <v>93.756234000000006</v>
      </c>
      <c r="R10190">
        <v>144.623977</v>
      </c>
      <c r="S10190" t="s">
        <v>90</v>
      </c>
      <c r="T10190" s="297">
        <v>46311.754166666666</v>
      </c>
    </row>
    <row r="10191" spans="1:20" x14ac:dyDescent="0.35">
      <c r="A10191" t="s">
        <v>128</v>
      </c>
      <c r="B10191" t="s">
        <v>129</v>
      </c>
      <c r="C10191" t="s">
        <v>93</v>
      </c>
      <c r="D10191" s="29">
        <v>46717</v>
      </c>
      <c r="E10191">
        <v>0</v>
      </c>
      <c r="F10191">
        <v>0</v>
      </c>
      <c r="G10191">
        <v>0</v>
      </c>
      <c r="H10191">
        <v>0</v>
      </c>
      <c r="L10191">
        <v>93.756234000000006</v>
      </c>
      <c r="R10191">
        <v>144.623977</v>
      </c>
      <c r="S10191" t="s">
        <v>90</v>
      </c>
      <c r="T10191" s="297">
        <v>46311.754166666666</v>
      </c>
    </row>
    <row r="10192" spans="1:20" x14ac:dyDescent="0.35">
      <c r="A10192" t="s">
        <v>128</v>
      </c>
      <c r="B10192" t="s">
        <v>129</v>
      </c>
      <c r="C10192" t="s">
        <v>93</v>
      </c>
      <c r="D10192" s="29">
        <v>46718</v>
      </c>
      <c r="E10192">
        <v>0</v>
      </c>
      <c r="F10192">
        <v>0</v>
      </c>
      <c r="G10192">
        <v>0</v>
      </c>
      <c r="H10192">
        <v>0</v>
      </c>
      <c r="L10192">
        <v>93.756234000000006</v>
      </c>
      <c r="R10192">
        <v>144.623977</v>
      </c>
      <c r="S10192" t="s">
        <v>90</v>
      </c>
      <c r="T10192" s="297">
        <v>46311.754166666666</v>
      </c>
    </row>
    <row r="10193" spans="1:20" x14ac:dyDescent="0.35">
      <c r="A10193" t="s">
        <v>128</v>
      </c>
      <c r="B10193" t="s">
        <v>129</v>
      </c>
      <c r="C10193" t="s">
        <v>93</v>
      </c>
      <c r="D10193" s="29">
        <v>46719</v>
      </c>
      <c r="E10193">
        <v>0</v>
      </c>
      <c r="F10193">
        <v>0</v>
      </c>
      <c r="G10193">
        <v>0</v>
      </c>
      <c r="H10193">
        <v>0</v>
      </c>
      <c r="L10193">
        <v>93.756234000000006</v>
      </c>
      <c r="R10193">
        <v>144.623977</v>
      </c>
      <c r="S10193" t="s">
        <v>90</v>
      </c>
      <c r="T10193" s="297">
        <v>46311.754166666666</v>
      </c>
    </row>
    <row r="10194" spans="1:20" x14ac:dyDescent="0.35">
      <c r="A10194" t="s">
        <v>128</v>
      </c>
      <c r="B10194" t="s">
        <v>129</v>
      </c>
      <c r="C10194" t="s">
        <v>93</v>
      </c>
      <c r="D10194" s="29">
        <v>46720</v>
      </c>
      <c r="E10194">
        <v>0</v>
      </c>
      <c r="F10194">
        <v>0</v>
      </c>
      <c r="G10194">
        <v>0</v>
      </c>
      <c r="H10194">
        <v>0</v>
      </c>
      <c r="L10194">
        <v>93.756234000000006</v>
      </c>
      <c r="R10194">
        <v>144.623977</v>
      </c>
      <c r="S10194" t="s">
        <v>90</v>
      </c>
      <c r="T10194" s="297">
        <v>46311.754166666666</v>
      </c>
    </row>
    <row r="10195" spans="1:20" x14ac:dyDescent="0.35">
      <c r="A10195" t="s">
        <v>128</v>
      </c>
      <c r="B10195" t="s">
        <v>129</v>
      </c>
      <c r="C10195" t="s">
        <v>93</v>
      </c>
      <c r="D10195" s="29">
        <v>46721</v>
      </c>
      <c r="E10195">
        <v>0</v>
      </c>
      <c r="F10195">
        <v>0</v>
      </c>
      <c r="G10195">
        <v>0</v>
      </c>
      <c r="H10195">
        <v>0</v>
      </c>
      <c r="L10195">
        <v>93.756234000000006</v>
      </c>
      <c r="R10195">
        <v>144.623977</v>
      </c>
      <c r="S10195" t="s">
        <v>90</v>
      </c>
      <c r="T10195" s="297">
        <v>46311.754166666666</v>
      </c>
    </row>
    <row r="10196" spans="1:20" x14ac:dyDescent="0.35">
      <c r="A10196" t="s">
        <v>128</v>
      </c>
      <c r="B10196" t="s">
        <v>129</v>
      </c>
      <c r="C10196" t="s">
        <v>93</v>
      </c>
      <c r="D10196" s="29">
        <v>46722</v>
      </c>
      <c r="E10196">
        <v>0</v>
      </c>
      <c r="F10196">
        <v>0</v>
      </c>
      <c r="G10196">
        <v>0</v>
      </c>
      <c r="H10196">
        <v>0</v>
      </c>
      <c r="L10196">
        <v>93.756234000000006</v>
      </c>
      <c r="R10196">
        <v>144.623977</v>
      </c>
      <c r="S10196" t="s">
        <v>90</v>
      </c>
      <c r="T10196" s="297">
        <v>46311.754166666666</v>
      </c>
    </row>
    <row r="10197" spans="1:20" x14ac:dyDescent="0.35">
      <c r="A10197" t="s">
        <v>128</v>
      </c>
      <c r="B10197" t="s">
        <v>129</v>
      </c>
      <c r="C10197" t="s">
        <v>93</v>
      </c>
      <c r="D10197" s="29">
        <v>46723</v>
      </c>
      <c r="E10197">
        <v>0</v>
      </c>
      <c r="F10197">
        <v>0</v>
      </c>
      <c r="G10197">
        <v>0</v>
      </c>
      <c r="H10197">
        <v>0</v>
      </c>
      <c r="L10197">
        <v>93.756234000000006</v>
      </c>
      <c r="R10197">
        <v>144.623977</v>
      </c>
      <c r="S10197" t="s">
        <v>90</v>
      </c>
      <c r="T10197" s="297">
        <v>46311.754166666666</v>
      </c>
    </row>
    <row r="10198" spans="1:20" x14ac:dyDescent="0.35">
      <c r="A10198" t="s">
        <v>128</v>
      </c>
      <c r="B10198" t="s">
        <v>129</v>
      </c>
      <c r="C10198" t="s">
        <v>93</v>
      </c>
      <c r="D10198" s="29">
        <v>46724</v>
      </c>
      <c r="E10198">
        <v>0</v>
      </c>
      <c r="F10198">
        <v>0</v>
      </c>
      <c r="G10198">
        <v>0</v>
      </c>
      <c r="H10198">
        <v>0</v>
      </c>
      <c r="L10198">
        <v>93.756234000000006</v>
      </c>
      <c r="R10198">
        <v>144.623977</v>
      </c>
      <c r="S10198" t="s">
        <v>90</v>
      </c>
      <c r="T10198" s="297">
        <v>46311.754166666666</v>
      </c>
    </row>
    <row r="10199" spans="1:20" x14ac:dyDescent="0.35">
      <c r="A10199" t="s">
        <v>128</v>
      </c>
      <c r="B10199" t="s">
        <v>129</v>
      </c>
      <c r="C10199" t="s">
        <v>93</v>
      </c>
      <c r="D10199" s="29">
        <v>46725</v>
      </c>
      <c r="E10199">
        <v>0</v>
      </c>
      <c r="F10199">
        <v>0</v>
      </c>
      <c r="G10199">
        <v>0</v>
      </c>
      <c r="H10199">
        <v>0</v>
      </c>
      <c r="L10199">
        <v>93.756234000000006</v>
      </c>
      <c r="R10199">
        <v>144.623977</v>
      </c>
      <c r="S10199" t="s">
        <v>90</v>
      </c>
      <c r="T10199" s="297">
        <v>46311.754166666666</v>
      </c>
    </row>
    <row r="10200" spans="1:20" x14ac:dyDescent="0.35">
      <c r="A10200" t="s">
        <v>128</v>
      </c>
      <c r="B10200" t="s">
        <v>129</v>
      </c>
      <c r="C10200" t="s">
        <v>93</v>
      </c>
      <c r="D10200" s="29">
        <v>46726</v>
      </c>
      <c r="E10200">
        <v>0</v>
      </c>
      <c r="F10200">
        <v>0</v>
      </c>
      <c r="G10200">
        <v>0</v>
      </c>
      <c r="H10200">
        <v>0</v>
      </c>
      <c r="L10200">
        <v>93.756234000000006</v>
      </c>
      <c r="R10200">
        <v>144.623977</v>
      </c>
      <c r="S10200" t="s">
        <v>90</v>
      </c>
      <c r="T10200" s="297">
        <v>46311.754166666666</v>
      </c>
    </row>
    <row r="10201" spans="1:20" x14ac:dyDescent="0.35">
      <c r="A10201" t="s">
        <v>128</v>
      </c>
      <c r="B10201" t="s">
        <v>129</v>
      </c>
      <c r="C10201" t="s">
        <v>93</v>
      </c>
      <c r="D10201" s="29">
        <v>46727</v>
      </c>
      <c r="E10201">
        <v>0</v>
      </c>
      <c r="F10201">
        <v>0</v>
      </c>
      <c r="G10201">
        <v>0</v>
      </c>
      <c r="H10201">
        <v>0</v>
      </c>
      <c r="L10201">
        <v>93.756234000000006</v>
      </c>
      <c r="R10201">
        <v>144.623977</v>
      </c>
      <c r="S10201" t="s">
        <v>90</v>
      </c>
      <c r="T10201" s="297">
        <v>46311.754166666666</v>
      </c>
    </row>
    <row r="10202" spans="1:20" x14ac:dyDescent="0.35">
      <c r="A10202" t="s">
        <v>128</v>
      </c>
      <c r="B10202" t="s">
        <v>129</v>
      </c>
      <c r="C10202" t="s">
        <v>93</v>
      </c>
      <c r="D10202" s="29">
        <v>46728</v>
      </c>
      <c r="E10202">
        <v>0</v>
      </c>
      <c r="F10202">
        <v>0</v>
      </c>
      <c r="G10202">
        <v>0</v>
      </c>
      <c r="H10202">
        <v>0</v>
      </c>
      <c r="L10202">
        <v>93.756234000000006</v>
      </c>
      <c r="R10202">
        <v>144.623977</v>
      </c>
      <c r="S10202" t="s">
        <v>90</v>
      </c>
      <c r="T10202" s="297">
        <v>46311.754166666666</v>
      </c>
    </row>
    <row r="10203" spans="1:20" x14ac:dyDescent="0.35">
      <c r="A10203" t="s">
        <v>128</v>
      </c>
      <c r="B10203" t="s">
        <v>129</v>
      </c>
      <c r="C10203" t="s">
        <v>93</v>
      </c>
      <c r="D10203" s="29">
        <v>46729</v>
      </c>
      <c r="E10203">
        <v>0</v>
      </c>
      <c r="F10203">
        <v>0</v>
      </c>
      <c r="G10203">
        <v>0</v>
      </c>
      <c r="H10203">
        <v>0</v>
      </c>
      <c r="L10203">
        <v>93.756234000000006</v>
      </c>
      <c r="R10203">
        <v>144.623977</v>
      </c>
      <c r="S10203" t="s">
        <v>90</v>
      </c>
      <c r="T10203" s="297">
        <v>46311.754166666666</v>
      </c>
    </row>
    <row r="10204" spans="1:20" x14ac:dyDescent="0.35">
      <c r="A10204" t="s">
        <v>128</v>
      </c>
      <c r="B10204" t="s">
        <v>129</v>
      </c>
      <c r="C10204" t="s">
        <v>93</v>
      </c>
      <c r="D10204" s="29">
        <v>46730</v>
      </c>
      <c r="E10204">
        <v>0</v>
      </c>
      <c r="F10204">
        <v>0</v>
      </c>
      <c r="G10204">
        <v>0</v>
      </c>
      <c r="H10204">
        <v>0</v>
      </c>
      <c r="L10204">
        <v>93.756234000000006</v>
      </c>
      <c r="R10204">
        <v>144.623977</v>
      </c>
      <c r="S10204" t="s">
        <v>90</v>
      </c>
      <c r="T10204" s="297">
        <v>46311.754166666666</v>
      </c>
    </row>
    <row r="10205" spans="1:20" x14ac:dyDescent="0.35">
      <c r="A10205" t="s">
        <v>128</v>
      </c>
      <c r="B10205" t="s">
        <v>129</v>
      </c>
      <c r="C10205" t="s">
        <v>93</v>
      </c>
      <c r="D10205" s="29">
        <v>46731</v>
      </c>
      <c r="E10205">
        <v>0</v>
      </c>
      <c r="F10205">
        <v>0</v>
      </c>
      <c r="G10205">
        <v>0</v>
      </c>
      <c r="H10205">
        <v>0</v>
      </c>
      <c r="L10205">
        <v>93.756234000000006</v>
      </c>
      <c r="R10205">
        <v>144.623977</v>
      </c>
      <c r="S10205" t="s">
        <v>90</v>
      </c>
      <c r="T10205" s="297">
        <v>46311.754166666666</v>
      </c>
    </row>
    <row r="10206" spans="1:20" x14ac:dyDescent="0.35">
      <c r="A10206" t="s">
        <v>128</v>
      </c>
      <c r="B10206" t="s">
        <v>129</v>
      </c>
      <c r="C10206" t="s">
        <v>93</v>
      </c>
      <c r="D10206" s="29">
        <v>46732</v>
      </c>
      <c r="E10206">
        <v>0</v>
      </c>
      <c r="F10206">
        <v>0</v>
      </c>
      <c r="G10206">
        <v>0</v>
      </c>
      <c r="H10206">
        <v>0</v>
      </c>
      <c r="L10206">
        <v>93.756234000000006</v>
      </c>
      <c r="R10206">
        <v>144.623977</v>
      </c>
      <c r="S10206" t="s">
        <v>90</v>
      </c>
      <c r="T10206" s="297">
        <v>46311.754166666666</v>
      </c>
    </row>
    <row r="10207" spans="1:20" x14ac:dyDescent="0.35">
      <c r="A10207" t="s">
        <v>128</v>
      </c>
      <c r="B10207" t="s">
        <v>129</v>
      </c>
      <c r="C10207" t="s">
        <v>93</v>
      </c>
      <c r="D10207" s="29">
        <v>46733</v>
      </c>
      <c r="E10207">
        <v>0</v>
      </c>
      <c r="F10207">
        <v>0</v>
      </c>
      <c r="G10207">
        <v>0</v>
      </c>
      <c r="H10207">
        <v>0</v>
      </c>
      <c r="L10207">
        <v>93.756234000000006</v>
      </c>
      <c r="R10207">
        <v>144.623977</v>
      </c>
      <c r="S10207" t="s">
        <v>90</v>
      </c>
      <c r="T10207" s="297">
        <v>46311.754166666666</v>
      </c>
    </row>
    <row r="10208" spans="1:20" x14ac:dyDescent="0.35">
      <c r="A10208" t="s">
        <v>128</v>
      </c>
      <c r="B10208" t="s">
        <v>129</v>
      </c>
      <c r="C10208" t="s">
        <v>93</v>
      </c>
      <c r="D10208" s="29">
        <v>46734</v>
      </c>
      <c r="E10208">
        <v>0</v>
      </c>
      <c r="F10208">
        <v>0</v>
      </c>
      <c r="G10208">
        <v>0</v>
      </c>
      <c r="H10208">
        <v>0</v>
      </c>
      <c r="L10208">
        <v>93.756234000000006</v>
      </c>
      <c r="R10208">
        <v>144.623977</v>
      </c>
      <c r="S10208" t="s">
        <v>90</v>
      </c>
      <c r="T10208" s="297">
        <v>46311.754166666666</v>
      </c>
    </row>
    <row r="10209" spans="1:20" x14ac:dyDescent="0.35">
      <c r="A10209" t="s">
        <v>128</v>
      </c>
      <c r="B10209" t="s">
        <v>129</v>
      </c>
      <c r="C10209" t="s">
        <v>93</v>
      </c>
      <c r="D10209" s="29">
        <v>46735</v>
      </c>
      <c r="E10209">
        <v>0</v>
      </c>
      <c r="F10209">
        <v>0</v>
      </c>
      <c r="G10209">
        <v>0</v>
      </c>
      <c r="H10209">
        <v>0</v>
      </c>
      <c r="L10209">
        <v>93.756234000000006</v>
      </c>
      <c r="R10209">
        <v>144.623977</v>
      </c>
      <c r="S10209" t="s">
        <v>90</v>
      </c>
      <c r="T10209" s="297">
        <v>46311.754166666666</v>
      </c>
    </row>
    <row r="10210" spans="1:20" x14ac:dyDescent="0.35">
      <c r="A10210" t="s">
        <v>128</v>
      </c>
      <c r="B10210" t="s">
        <v>129</v>
      </c>
      <c r="C10210" t="s">
        <v>93</v>
      </c>
      <c r="D10210" s="29">
        <v>46736</v>
      </c>
      <c r="E10210">
        <v>0</v>
      </c>
      <c r="F10210">
        <v>0</v>
      </c>
      <c r="G10210">
        <v>0</v>
      </c>
      <c r="H10210">
        <v>0</v>
      </c>
      <c r="L10210">
        <v>93.756234000000006</v>
      </c>
      <c r="R10210">
        <v>144.623977</v>
      </c>
      <c r="S10210" t="s">
        <v>90</v>
      </c>
      <c r="T10210" s="297">
        <v>46311.754166666666</v>
      </c>
    </row>
    <row r="10211" spans="1:20" x14ac:dyDescent="0.35">
      <c r="A10211" t="s">
        <v>128</v>
      </c>
      <c r="B10211" t="s">
        <v>129</v>
      </c>
      <c r="C10211" t="s">
        <v>93</v>
      </c>
      <c r="D10211" s="29">
        <v>46737</v>
      </c>
      <c r="E10211">
        <v>0</v>
      </c>
      <c r="F10211">
        <v>0</v>
      </c>
      <c r="G10211">
        <v>0</v>
      </c>
      <c r="H10211">
        <v>0</v>
      </c>
      <c r="L10211">
        <v>93.756234000000006</v>
      </c>
      <c r="R10211">
        <v>144.623977</v>
      </c>
      <c r="S10211" t="s">
        <v>90</v>
      </c>
      <c r="T10211" s="297">
        <v>46311.754166666666</v>
      </c>
    </row>
    <row r="10212" spans="1:20" x14ac:dyDescent="0.35">
      <c r="A10212" t="s">
        <v>128</v>
      </c>
      <c r="B10212" t="s">
        <v>129</v>
      </c>
      <c r="C10212" t="s">
        <v>93</v>
      </c>
      <c r="D10212" s="29">
        <v>46738</v>
      </c>
      <c r="E10212">
        <v>0</v>
      </c>
      <c r="F10212">
        <v>0</v>
      </c>
      <c r="G10212">
        <v>0</v>
      </c>
      <c r="H10212">
        <v>0</v>
      </c>
      <c r="L10212">
        <v>93.756234000000006</v>
      </c>
      <c r="R10212">
        <v>144.623977</v>
      </c>
      <c r="S10212" t="s">
        <v>90</v>
      </c>
      <c r="T10212" s="297">
        <v>46311.754166666666</v>
      </c>
    </row>
    <row r="10213" spans="1:20" x14ac:dyDescent="0.35">
      <c r="A10213" t="s">
        <v>128</v>
      </c>
      <c r="B10213" t="s">
        <v>129</v>
      </c>
      <c r="C10213" t="s">
        <v>93</v>
      </c>
      <c r="D10213" s="29">
        <v>46739</v>
      </c>
      <c r="E10213">
        <v>0</v>
      </c>
      <c r="F10213">
        <v>0</v>
      </c>
      <c r="G10213">
        <v>0</v>
      </c>
      <c r="H10213">
        <v>0</v>
      </c>
      <c r="L10213">
        <v>93.756234000000006</v>
      </c>
      <c r="R10213">
        <v>144.623977</v>
      </c>
      <c r="S10213" t="s">
        <v>90</v>
      </c>
      <c r="T10213" s="297">
        <v>46311.754166666666</v>
      </c>
    </row>
    <row r="10214" spans="1:20" x14ac:dyDescent="0.35">
      <c r="A10214" t="s">
        <v>128</v>
      </c>
      <c r="B10214" t="s">
        <v>129</v>
      </c>
      <c r="C10214" t="s">
        <v>93</v>
      </c>
      <c r="D10214" s="29">
        <v>46740</v>
      </c>
      <c r="E10214">
        <v>0</v>
      </c>
      <c r="F10214">
        <v>0</v>
      </c>
      <c r="G10214">
        <v>0</v>
      </c>
      <c r="H10214">
        <v>0</v>
      </c>
      <c r="L10214">
        <v>93.756234000000006</v>
      </c>
      <c r="R10214">
        <v>144.623977</v>
      </c>
      <c r="S10214" t="s">
        <v>90</v>
      </c>
      <c r="T10214" s="297">
        <v>46311.754166666666</v>
      </c>
    </row>
    <row r="10215" spans="1:20" x14ac:dyDescent="0.35">
      <c r="A10215" t="s">
        <v>128</v>
      </c>
      <c r="B10215" t="s">
        <v>129</v>
      </c>
      <c r="C10215" t="s">
        <v>93</v>
      </c>
      <c r="D10215" s="29">
        <v>46741</v>
      </c>
      <c r="E10215">
        <v>0</v>
      </c>
      <c r="F10215">
        <v>0</v>
      </c>
      <c r="G10215">
        <v>0</v>
      </c>
      <c r="H10215">
        <v>0</v>
      </c>
      <c r="L10215">
        <v>93.756234000000006</v>
      </c>
      <c r="R10215">
        <v>144.623977</v>
      </c>
      <c r="S10215" t="s">
        <v>90</v>
      </c>
      <c r="T10215" s="297">
        <v>46311.754166666666</v>
      </c>
    </row>
    <row r="10216" spans="1:20" x14ac:dyDescent="0.35">
      <c r="A10216" t="s">
        <v>128</v>
      </c>
      <c r="B10216" t="s">
        <v>129</v>
      </c>
      <c r="C10216" t="s">
        <v>93</v>
      </c>
      <c r="D10216" s="29">
        <v>46742</v>
      </c>
      <c r="E10216">
        <v>0</v>
      </c>
      <c r="F10216">
        <v>0</v>
      </c>
      <c r="G10216">
        <v>0</v>
      </c>
      <c r="H10216">
        <v>0</v>
      </c>
      <c r="L10216">
        <v>93.756234000000006</v>
      </c>
      <c r="R10216">
        <v>144.623977</v>
      </c>
      <c r="S10216" t="s">
        <v>90</v>
      </c>
      <c r="T10216" s="297">
        <v>46311.754166666666</v>
      </c>
    </row>
    <row r="10217" spans="1:20" x14ac:dyDescent="0.35">
      <c r="A10217" t="s">
        <v>128</v>
      </c>
      <c r="B10217" t="s">
        <v>129</v>
      </c>
      <c r="C10217" t="s">
        <v>93</v>
      </c>
      <c r="D10217" s="29">
        <v>46743</v>
      </c>
      <c r="E10217">
        <v>0</v>
      </c>
      <c r="F10217">
        <v>0</v>
      </c>
      <c r="G10217">
        <v>0</v>
      </c>
      <c r="H10217">
        <v>0</v>
      </c>
      <c r="L10217">
        <v>93.756234000000006</v>
      </c>
      <c r="R10217">
        <v>144.623977</v>
      </c>
      <c r="S10217" t="s">
        <v>90</v>
      </c>
      <c r="T10217" s="297">
        <v>46311.754166666666</v>
      </c>
    </row>
    <row r="10218" spans="1:20" x14ac:dyDescent="0.35">
      <c r="A10218" t="s">
        <v>128</v>
      </c>
      <c r="B10218" t="s">
        <v>129</v>
      </c>
      <c r="C10218" t="s">
        <v>93</v>
      </c>
      <c r="D10218" s="29">
        <v>46744</v>
      </c>
      <c r="E10218">
        <v>0</v>
      </c>
      <c r="F10218">
        <v>0</v>
      </c>
      <c r="G10218">
        <v>0</v>
      </c>
      <c r="H10218">
        <v>0</v>
      </c>
      <c r="L10218">
        <v>93.756234000000006</v>
      </c>
      <c r="R10218">
        <v>144.623977</v>
      </c>
      <c r="S10218" t="s">
        <v>90</v>
      </c>
      <c r="T10218" s="297">
        <v>46311.754166666666</v>
      </c>
    </row>
    <row r="10219" spans="1:20" x14ac:dyDescent="0.35">
      <c r="A10219" t="s">
        <v>128</v>
      </c>
      <c r="B10219" t="s">
        <v>129</v>
      </c>
      <c r="C10219" t="s">
        <v>93</v>
      </c>
      <c r="D10219" s="29">
        <v>46745</v>
      </c>
      <c r="E10219">
        <v>0</v>
      </c>
      <c r="F10219">
        <v>0</v>
      </c>
      <c r="G10219">
        <v>0</v>
      </c>
      <c r="H10219">
        <v>0</v>
      </c>
      <c r="L10219">
        <v>93.756234000000006</v>
      </c>
      <c r="R10219">
        <v>144.623977</v>
      </c>
      <c r="S10219" t="s">
        <v>90</v>
      </c>
      <c r="T10219" s="297">
        <v>46311.754166666666</v>
      </c>
    </row>
    <row r="10220" spans="1:20" x14ac:dyDescent="0.35">
      <c r="A10220" t="s">
        <v>128</v>
      </c>
      <c r="B10220" t="s">
        <v>129</v>
      </c>
      <c r="C10220" t="s">
        <v>93</v>
      </c>
      <c r="D10220" s="29">
        <v>46746</v>
      </c>
      <c r="E10220">
        <v>0</v>
      </c>
      <c r="F10220">
        <v>0</v>
      </c>
      <c r="G10220">
        <v>0</v>
      </c>
      <c r="H10220">
        <v>0</v>
      </c>
      <c r="L10220">
        <v>93.756234000000006</v>
      </c>
      <c r="R10220">
        <v>144.623977</v>
      </c>
      <c r="S10220" t="s">
        <v>90</v>
      </c>
      <c r="T10220" s="297">
        <v>46311.754166666666</v>
      </c>
    </row>
    <row r="10221" spans="1:20" x14ac:dyDescent="0.35">
      <c r="A10221" t="s">
        <v>128</v>
      </c>
      <c r="B10221" t="s">
        <v>129</v>
      </c>
      <c r="C10221" t="s">
        <v>93</v>
      </c>
      <c r="D10221" s="29">
        <v>46747</v>
      </c>
      <c r="E10221">
        <v>0</v>
      </c>
      <c r="F10221">
        <v>0</v>
      </c>
      <c r="G10221">
        <v>0</v>
      </c>
      <c r="H10221">
        <v>0</v>
      </c>
      <c r="L10221">
        <v>93.756234000000006</v>
      </c>
      <c r="R10221">
        <v>144.623977</v>
      </c>
      <c r="S10221" t="s">
        <v>90</v>
      </c>
      <c r="T10221" s="297">
        <v>46311.754166666666</v>
      </c>
    </row>
    <row r="10222" spans="1:20" x14ac:dyDescent="0.35">
      <c r="A10222" t="s">
        <v>128</v>
      </c>
      <c r="B10222" t="s">
        <v>129</v>
      </c>
      <c r="C10222" t="s">
        <v>93</v>
      </c>
      <c r="D10222" s="29">
        <v>46748</v>
      </c>
      <c r="E10222">
        <v>0</v>
      </c>
      <c r="F10222">
        <v>0</v>
      </c>
      <c r="G10222">
        <v>0</v>
      </c>
      <c r="H10222">
        <v>0</v>
      </c>
      <c r="L10222">
        <v>93.756234000000006</v>
      </c>
      <c r="R10222">
        <v>144.623977</v>
      </c>
      <c r="S10222" t="s">
        <v>90</v>
      </c>
      <c r="T10222" s="297">
        <v>46311.754166666666</v>
      </c>
    </row>
    <row r="10223" spans="1:20" x14ac:dyDescent="0.35">
      <c r="A10223" t="s">
        <v>128</v>
      </c>
      <c r="B10223" t="s">
        <v>129</v>
      </c>
      <c r="C10223" t="s">
        <v>93</v>
      </c>
      <c r="D10223" s="29">
        <v>46749</v>
      </c>
      <c r="E10223">
        <v>0</v>
      </c>
      <c r="F10223">
        <v>0</v>
      </c>
      <c r="G10223">
        <v>0</v>
      </c>
      <c r="H10223">
        <v>0</v>
      </c>
      <c r="L10223">
        <v>93.756234000000006</v>
      </c>
      <c r="R10223">
        <v>144.623977</v>
      </c>
      <c r="S10223" t="s">
        <v>90</v>
      </c>
      <c r="T10223" s="297">
        <v>46311.754166666666</v>
      </c>
    </row>
    <row r="10224" spans="1:20" x14ac:dyDescent="0.35">
      <c r="A10224" t="s">
        <v>128</v>
      </c>
      <c r="B10224" t="s">
        <v>129</v>
      </c>
      <c r="C10224" t="s">
        <v>93</v>
      </c>
      <c r="D10224" s="29">
        <v>46750</v>
      </c>
      <c r="E10224">
        <v>0</v>
      </c>
      <c r="F10224">
        <v>0</v>
      </c>
      <c r="G10224">
        <v>0</v>
      </c>
      <c r="H10224">
        <v>0</v>
      </c>
      <c r="L10224">
        <v>93.756234000000006</v>
      </c>
      <c r="R10224">
        <v>144.623977</v>
      </c>
      <c r="S10224" t="s">
        <v>90</v>
      </c>
      <c r="T10224" s="297">
        <v>46311.754166666666</v>
      </c>
    </row>
    <row r="10225" spans="1:20" x14ac:dyDescent="0.35">
      <c r="A10225" t="s">
        <v>128</v>
      </c>
      <c r="B10225" t="s">
        <v>129</v>
      </c>
      <c r="C10225" t="s">
        <v>93</v>
      </c>
      <c r="D10225" s="29">
        <v>46751</v>
      </c>
      <c r="E10225">
        <v>0</v>
      </c>
      <c r="F10225">
        <v>0</v>
      </c>
      <c r="G10225">
        <v>0</v>
      </c>
      <c r="H10225">
        <v>0</v>
      </c>
      <c r="L10225">
        <v>93.756234000000006</v>
      </c>
      <c r="R10225">
        <v>144.623977</v>
      </c>
      <c r="S10225" t="s">
        <v>90</v>
      </c>
      <c r="T10225" s="297">
        <v>46311.754166666666</v>
      </c>
    </row>
    <row r="10226" spans="1:20" x14ac:dyDescent="0.35">
      <c r="A10226" t="s">
        <v>128</v>
      </c>
      <c r="B10226" t="s">
        <v>129</v>
      </c>
      <c r="C10226" t="s">
        <v>93</v>
      </c>
      <c r="D10226" s="29">
        <v>46752</v>
      </c>
      <c r="E10226">
        <v>0</v>
      </c>
      <c r="F10226">
        <v>0</v>
      </c>
      <c r="G10226">
        <v>0</v>
      </c>
      <c r="H10226">
        <v>0</v>
      </c>
      <c r="L10226">
        <v>93.756234000000006</v>
      </c>
      <c r="R10226">
        <v>144.623977</v>
      </c>
      <c r="S10226" t="s">
        <v>90</v>
      </c>
      <c r="T10226" s="297">
        <v>46311.754166666666</v>
      </c>
    </row>
    <row r="10227" spans="1:20" x14ac:dyDescent="0.35">
      <c r="A10227" t="s">
        <v>128</v>
      </c>
      <c r="B10227" t="s">
        <v>129</v>
      </c>
      <c r="C10227" t="s">
        <v>89</v>
      </c>
      <c r="D10227" s="29">
        <v>46388</v>
      </c>
      <c r="E10227">
        <v>0</v>
      </c>
      <c r="F10227">
        <v>0</v>
      </c>
      <c r="G10227">
        <v>0</v>
      </c>
      <c r="H10227">
        <v>0</v>
      </c>
      <c r="L10227">
        <v>592.90290000000005</v>
      </c>
      <c r="R10227">
        <v>997.40674200000001</v>
      </c>
      <c r="S10227" t="s">
        <v>90</v>
      </c>
      <c r="T10227" s="297">
        <v>46311.754166666666</v>
      </c>
    </row>
    <row r="10228" spans="1:20" x14ac:dyDescent="0.35">
      <c r="A10228" t="s">
        <v>128</v>
      </c>
      <c r="B10228" t="s">
        <v>129</v>
      </c>
      <c r="C10228" t="s">
        <v>89</v>
      </c>
      <c r="D10228" s="29">
        <v>46389</v>
      </c>
      <c r="E10228">
        <v>0</v>
      </c>
      <c r="F10228">
        <v>0</v>
      </c>
      <c r="G10228">
        <v>0</v>
      </c>
      <c r="H10228">
        <v>0</v>
      </c>
      <c r="L10228">
        <v>592.90290000000005</v>
      </c>
      <c r="R10228">
        <v>997.40674200000001</v>
      </c>
      <c r="S10228" t="s">
        <v>90</v>
      </c>
      <c r="T10228" s="297">
        <v>46311.754166666666</v>
      </c>
    </row>
    <row r="10229" spans="1:20" x14ac:dyDescent="0.35">
      <c r="A10229" t="s">
        <v>128</v>
      </c>
      <c r="B10229" t="s">
        <v>129</v>
      </c>
      <c r="C10229" t="s">
        <v>89</v>
      </c>
      <c r="D10229" s="29">
        <v>46390</v>
      </c>
      <c r="E10229">
        <v>0</v>
      </c>
      <c r="F10229">
        <v>0</v>
      </c>
      <c r="G10229">
        <v>0</v>
      </c>
      <c r="H10229">
        <v>0</v>
      </c>
      <c r="L10229">
        <v>592.90290000000005</v>
      </c>
      <c r="R10229">
        <v>997.40674200000001</v>
      </c>
      <c r="S10229" t="s">
        <v>90</v>
      </c>
      <c r="T10229" s="297">
        <v>46311.754166666666</v>
      </c>
    </row>
    <row r="10230" spans="1:20" x14ac:dyDescent="0.35">
      <c r="A10230" t="s">
        <v>128</v>
      </c>
      <c r="B10230" t="s">
        <v>129</v>
      </c>
      <c r="C10230" t="s">
        <v>89</v>
      </c>
      <c r="D10230" s="29">
        <v>46391</v>
      </c>
      <c r="E10230">
        <v>0</v>
      </c>
      <c r="F10230">
        <v>0</v>
      </c>
      <c r="G10230">
        <v>0</v>
      </c>
      <c r="H10230">
        <v>0</v>
      </c>
      <c r="L10230">
        <v>592.90290000000005</v>
      </c>
      <c r="R10230">
        <v>997.40674200000001</v>
      </c>
      <c r="S10230" t="s">
        <v>90</v>
      </c>
      <c r="T10230" s="297">
        <v>46311.754166666666</v>
      </c>
    </row>
    <row r="10231" spans="1:20" x14ac:dyDescent="0.35">
      <c r="A10231" t="s">
        <v>128</v>
      </c>
      <c r="B10231" t="s">
        <v>129</v>
      </c>
      <c r="C10231" t="s">
        <v>89</v>
      </c>
      <c r="D10231" s="29">
        <v>46392</v>
      </c>
      <c r="E10231">
        <v>0</v>
      </c>
      <c r="F10231">
        <v>0</v>
      </c>
      <c r="G10231">
        <v>0</v>
      </c>
      <c r="H10231">
        <v>0</v>
      </c>
      <c r="L10231">
        <v>592.90290000000005</v>
      </c>
      <c r="R10231">
        <v>997.40674200000001</v>
      </c>
      <c r="S10231" t="s">
        <v>90</v>
      </c>
      <c r="T10231" s="297">
        <v>46311.754166666666</v>
      </c>
    </row>
    <row r="10232" spans="1:20" x14ac:dyDescent="0.35">
      <c r="A10232" t="s">
        <v>128</v>
      </c>
      <c r="B10232" t="s">
        <v>129</v>
      </c>
      <c r="C10232" t="s">
        <v>89</v>
      </c>
      <c r="D10232" s="29">
        <v>46393</v>
      </c>
      <c r="E10232">
        <v>0</v>
      </c>
      <c r="F10232">
        <v>0</v>
      </c>
      <c r="G10232">
        <v>0</v>
      </c>
      <c r="H10232">
        <v>0</v>
      </c>
      <c r="L10232">
        <v>592.90290000000005</v>
      </c>
      <c r="R10232">
        <v>997.40674200000001</v>
      </c>
      <c r="S10232" t="s">
        <v>90</v>
      </c>
      <c r="T10232" s="297">
        <v>46311.754166666666</v>
      </c>
    </row>
    <row r="10233" spans="1:20" x14ac:dyDescent="0.35">
      <c r="A10233" t="s">
        <v>128</v>
      </c>
      <c r="B10233" t="s">
        <v>129</v>
      </c>
      <c r="C10233" t="s">
        <v>89</v>
      </c>
      <c r="D10233" s="29">
        <v>46394</v>
      </c>
      <c r="E10233">
        <v>0</v>
      </c>
      <c r="F10233">
        <v>0</v>
      </c>
      <c r="G10233">
        <v>0</v>
      </c>
      <c r="H10233">
        <v>0</v>
      </c>
      <c r="L10233">
        <v>592.90290000000005</v>
      </c>
      <c r="R10233">
        <v>997.40674200000001</v>
      </c>
      <c r="S10233" t="s">
        <v>90</v>
      </c>
      <c r="T10233" s="297">
        <v>46311.754166666666</v>
      </c>
    </row>
    <row r="10234" spans="1:20" x14ac:dyDescent="0.35">
      <c r="A10234" t="s">
        <v>128</v>
      </c>
      <c r="B10234" t="s">
        <v>129</v>
      </c>
      <c r="C10234" t="s">
        <v>89</v>
      </c>
      <c r="D10234" s="29">
        <v>46395</v>
      </c>
      <c r="E10234">
        <v>0</v>
      </c>
      <c r="F10234">
        <v>0</v>
      </c>
      <c r="G10234">
        <v>0</v>
      </c>
      <c r="H10234">
        <v>0</v>
      </c>
      <c r="L10234">
        <v>592.90290000000005</v>
      </c>
      <c r="R10234">
        <v>997.40674200000001</v>
      </c>
      <c r="S10234" t="s">
        <v>90</v>
      </c>
      <c r="T10234" s="297">
        <v>46311.754166666666</v>
      </c>
    </row>
    <row r="10235" spans="1:20" x14ac:dyDescent="0.35">
      <c r="A10235" t="s">
        <v>128</v>
      </c>
      <c r="B10235" t="s">
        <v>129</v>
      </c>
      <c r="C10235" t="s">
        <v>89</v>
      </c>
      <c r="D10235" s="29">
        <v>46396</v>
      </c>
      <c r="E10235">
        <v>0</v>
      </c>
      <c r="F10235">
        <v>0</v>
      </c>
      <c r="G10235">
        <v>0</v>
      </c>
      <c r="H10235">
        <v>0</v>
      </c>
      <c r="L10235">
        <v>592.90290000000005</v>
      </c>
      <c r="R10235">
        <v>997.40674200000001</v>
      </c>
      <c r="S10235" t="s">
        <v>90</v>
      </c>
      <c r="T10235" s="297">
        <v>46311.754166666666</v>
      </c>
    </row>
    <row r="10236" spans="1:20" x14ac:dyDescent="0.35">
      <c r="A10236" t="s">
        <v>128</v>
      </c>
      <c r="B10236" t="s">
        <v>129</v>
      </c>
      <c r="C10236" t="s">
        <v>89</v>
      </c>
      <c r="D10236" s="29">
        <v>46397</v>
      </c>
      <c r="E10236">
        <v>0</v>
      </c>
      <c r="F10236">
        <v>0</v>
      </c>
      <c r="G10236">
        <v>0</v>
      </c>
      <c r="H10236">
        <v>0</v>
      </c>
      <c r="L10236">
        <v>592.90290000000005</v>
      </c>
      <c r="R10236">
        <v>997.40674200000001</v>
      </c>
      <c r="S10236" t="s">
        <v>90</v>
      </c>
      <c r="T10236" s="297">
        <v>46311.754166666666</v>
      </c>
    </row>
    <row r="10237" spans="1:20" x14ac:dyDescent="0.35">
      <c r="A10237" t="s">
        <v>128</v>
      </c>
      <c r="B10237" t="s">
        <v>129</v>
      </c>
      <c r="C10237" t="s">
        <v>89</v>
      </c>
      <c r="D10237" s="29">
        <v>46398</v>
      </c>
      <c r="E10237">
        <v>0</v>
      </c>
      <c r="F10237">
        <v>0</v>
      </c>
      <c r="G10237">
        <v>0</v>
      </c>
      <c r="H10237">
        <v>0</v>
      </c>
      <c r="L10237">
        <v>592.90290000000005</v>
      </c>
      <c r="R10237">
        <v>997.40674200000001</v>
      </c>
      <c r="S10237" t="s">
        <v>90</v>
      </c>
      <c r="T10237" s="297">
        <v>46311.754166666666</v>
      </c>
    </row>
    <row r="10238" spans="1:20" x14ac:dyDescent="0.35">
      <c r="A10238" t="s">
        <v>128</v>
      </c>
      <c r="B10238" t="s">
        <v>129</v>
      </c>
      <c r="C10238" t="s">
        <v>89</v>
      </c>
      <c r="D10238" s="29">
        <v>46399</v>
      </c>
      <c r="E10238">
        <v>0</v>
      </c>
      <c r="F10238">
        <v>0</v>
      </c>
      <c r="G10238">
        <v>0</v>
      </c>
      <c r="H10238">
        <v>0</v>
      </c>
      <c r="L10238">
        <v>592.90290000000005</v>
      </c>
      <c r="R10238">
        <v>997.40674200000001</v>
      </c>
      <c r="S10238" t="s">
        <v>90</v>
      </c>
      <c r="T10238" s="297">
        <v>46311.754166666666</v>
      </c>
    </row>
    <row r="10239" spans="1:20" x14ac:dyDescent="0.35">
      <c r="A10239" t="s">
        <v>128</v>
      </c>
      <c r="B10239" t="s">
        <v>129</v>
      </c>
      <c r="C10239" t="s">
        <v>89</v>
      </c>
      <c r="D10239" s="29">
        <v>46400</v>
      </c>
      <c r="E10239">
        <v>0</v>
      </c>
      <c r="F10239">
        <v>0</v>
      </c>
      <c r="G10239">
        <v>0</v>
      </c>
      <c r="H10239">
        <v>0</v>
      </c>
      <c r="L10239">
        <v>592.90290000000005</v>
      </c>
      <c r="R10239">
        <v>997.40674200000001</v>
      </c>
      <c r="S10239" t="s">
        <v>90</v>
      </c>
      <c r="T10239" s="297">
        <v>46311.754166666666</v>
      </c>
    </row>
    <row r="10240" spans="1:20" x14ac:dyDescent="0.35">
      <c r="A10240" t="s">
        <v>128</v>
      </c>
      <c r="B10240" t="s">
        <v>129</v>
      </c>
      <c r="C10240" t="s">
        <v>89</v>
      </c>
      <c r="D10240" s="29">
        <v>46401</v>
      </c>
      <c r="E10240">
        <v>0</v>
      </c>
      <c r="F10240">
        <v>0</v>
      </c>
      <c r="G10240">
        <v>0</v>
      </c>
      <c r="H10240">
        <v>0</v>
      </c>
      <c r="L10240">
        <v>592.90290000000005</v>
      </c>
      <c r="R10240">
        <v>997.40674200000001</v>
      </c>
      <c r="S10240" t="s">
        <v>90</v>
      </c>
      <c r="T10240" s="297">
        <v>46311.754166666666</v>
      </c>
    </row>
    <row r="10241" spans="1:20" x14ac:dyDescent="0.35">
      <c r="A10241" t="s">
        <v>128</v>
      </c>
      <c r="B10241" t="s">
        <v>129</v>
      </c>
      <c r="C10241" t="s">
        <v>89</v>
      </c>
      <c r="D10241" s="29">
        <v>46402</v>
      </c>
      <c r="E10241">
        <v>0</v>
      </c>
      <c r="F10241">
        <v>0</v>
      </c>
      <c r="G10241">
        <v>0</v>
      </c>
      <c r="H10241">
        <v>0</v>
      </c>
      <c r="L10241">
        <v>592.90290000000005</v>
      </c>
      <c r="R10241">
        <v>997.40674200000001</v>
      </c>
      <c r="S10241" t="s">
        <v>90</v>
      </c>
      <c r="T10241" s="297">
        <v>46311.754166666666</v>
      </c>
    </row>
    <row r="10242" spans="1:20" x14ac:dyDescent="0.35">
      <c r="A10242" t="s">
        <v>128</v>
      </c>
      <c r="B10242" t="s">
        <v>129</v>
      </c>
      <c r="C10242" t="s">
        <v>89</v>
      </c>
      <c r="D10242" s="29">
        <v>46403</v>
      </c>
      <c r="E10242">
        <v>0</v>
      </c>
      <c r="F10242">
        <v>0</v>
      </c>
      <c r="G10242">
        <v>0</v>
      </c>
      <c r="H10242">
        <v>0</v>
      </c>
      <c r="L10242">
        <v>592.90290000000005</v>
      </c>
      <c r="R10242">
        <v>997.40674200000001</v>
      </c>
      <c r="S10242" t="s">
        <v>90</v>
      </c>
      <c r="T10242" s="297">
        <v>46311.754166666666</v>
      </c>
    </row>
    <row r="10243" spans="1:20" x14ac:dyDescent="0.35">
      <c r="A10243" t="s">
        <v>128</v>
      </c>
      <c r="B10243" t="s">
        <v>129</v>
      </c>
      <c r="C10243" t="s">
        <v>89</v>
      </c>
      <c r="D10243" s="29">
        <v>46404</v>
      </c>
      <c r="E10243">
        <v>0</v>
      </c>
      <c r="F10243">
        <v>0</v>
      </c>
      <c r="G10243">
        <v>0</v>
      </c>
      <c r="H10243">
        <v>0</v>
      </c>
      <c r="L10243">
        <v>592.90290000000005</v>
      </c>
      <c r="R10243">
        <v>997.40674200000001</v>
      </c>
      <c r="S10243" t="s">
        <v>90</v>
      </c>
      <c r="T10243" s="297">
        <v>46311.754166666666</v>
      </c>
    </row>
    <row r="10244" spans="1:20" x14ac:dyDescent="0.35">
      <c r="A10244" t="s">
        <v>128</v>
      </c>
      <c r="B10244" t="s">
        <v>129</v>
      </c>
      <c r="C10244" t="s">
        <v>89</v>
      </c>
      <c r="D10244" s="29">
        <v>46405</v>
      </c>
      <c r="E10244">
        <v>0</v>
      </c>
      <c r="F10244">
        <v>0</v>
      </c>
      <c r="G10244">
        <v>0</v>
      </c>
      <c r="H10244">
        <v>0</v>
      </c>
      <c r="L10244">
        <v>592.90290000000005</v>
      </c>
      <c r="R10244">
        <v>997.40674200000001</v>
      </c>
      <c r="S10244" t="s">
        <v>90</v>
      </c>
      <c r="T10244" s="297">
        <v>46311.754166666666</v>
      </c>
    </row>
    <row r="10245" spans="1:20" x14ac:dyDescent="0.35">
      <c r="A10245" t="s">
        <v>128</v>
      </c>
      <c r="B10245" t="s">
        <v>129</v>
      </c>
      <c r="C10245" t="s">
        <v>89</v>
      </c>
      <c r="D10245" s="29">
        <v>46406</v>
      </c>
      <c r="E10245">
        <v>0</v>
      </c>
      <c r="F10245">
        <v>0</v>
      </c>
      <c r="G10245">
        <v>0</v>
      </c>
      <c r="H10245">
        <v>0</v>
      </c>
      <c r="L10245">
        <v>592.90290000000005</v>
      </c>
      <c r="R10245">
        <v>997.40674200000001</v>
      </c>
      <c r="S10245" t="s">
        <v>90</v>
      </c>
      <c r="T10245" s="297">
        <v>46311.754166666666</v>
      </c>
    </row>
    <row r="10246" spans="1:20" x14ac:dyDescent="0.35">
      <c r="A10246" t="s">
        <v>128</v>
      </c>
      <c r="B10246" t="s">
        <v>129</v>
      </c>
      <c r="C10246" t="s">
        <v>89</v>
      </c>
      <c r="D10246" s="29">
        <v>46407</v>
      </c>
      <c r="E10246">
        <v>0</v>
      </c>
      <c r="F10246">
        <v>0</v>
      </c>
      <c r="G10246">
        <v>0</v>
      </c>
      <c r="H10246">
        <v>0</v>
      </c>
      <c r="L10246">
        <v>592.90290000000005</v>
      </c>
      <c r="R10246">
        <v>997.40674200000001</v>
      </c>
      <c r="S10246" t="s">
        <v>90</v>
      </c>
      <c r="T10246" s="297">
        <v>46311.754166666666</v>
      </c>
    </row>
    <row r="10247" spans="1:20" x14ac:dyDescent="0.35">
      <c r="A10247" t="s">
        <v>128</v>
      </c>
      <c r="B10247" t="s">
        <v>129</v>
      </c>
      <c r="C10247" t="s">
        <v>89</v>
      </c>
      <c r="D10247" s="29">
        <v>46408</v>
      </c>
      <c r="E10247">
        <v>0</v>
      </c>
      <c r="F10247">
        <v>0</v>
      </c>
      <c r="G10247">
        <v>0</v>
      </c>
      <c r="H10247">
        <v>0</v>
      </c>
      <c r="L10247">
        <v>592.90290000000005</v>
      </c>
      <c r="R10247">
        <v>997.40674200000001</v>
      </c>
      <c r="S10247" t="s">
        <v>90</v>
      </c>
      <c r="T10247" s="297">
        <v>46311.754166666666</v>
      </c>
    </row>
    <row r="10248" spans="1:20" x14ac:dyDescent="0.35">
      <c r="A10248" t="s">
        <v>128</v>
      </c>
      <c r="B10248" t="s">
        <v>129</v>
      </c>
      <c r="C10248" t="s">
        <v>89</v>
      </c>
      <c r="D10248" s="29">
        <v>46409</v>
      </c>
      <c r="E10248">
        <v>0</v>
      </c>
      <c r="F10248">
        <v>0</v>
      </c>
      <c r="G10248">
        <v>0</v>
      </c>
      <c r="H10248">
        <v>0</v>
      </c>
      <c r="L10248">
        <v>592.90290000000005</v>
      </c>
      <c r="R10248">
        <v>997.40674200000001</v>
      </c>
      <c r="S10248" t="s">
        <v>90</v>
      </c>
      <c r="T10248" s="297">
        <v>46311.754166666666</v>
      </c>
    </row>
    <row r="10249" spans="1:20" x14ac:dyDescent="0.35">
      <c r="A10249" t="s">
        <v>128</v>
      </c>
      <c r="B10249" t="s">
        <v>129</v>
      </c>
      <c r="C10249" t="s">
        <v>89</v>
      </c>
      <c r="D10249" s="29">
        <v>46410</v>
      </c>
      <c r="E10249">
        <v>0</v>
      </c>
      <c r="F10249">
        <v>0</v>
      </c>
      <c r="G10249">
        <v>0</v>
      </c>
      <c r="H10249">
        <v>0</v>
      </c>
      <c r="L10249">
        <v>592.90290000000005</v>
      </c>
      <c r="R10249">
        <v>997.40674200000001</v>
      </c>
      <c r="S10249" t="s">
        <v>90</v>
      </c>
      <c r="T10249" s="297">
        <v>46311.754166666666</v>
      </c>
    </row>
    <row r="10250" spans="1:20" x14ac:dyDescent="0.35">
      <c r="A10250" t="s">
        <v>128</v>
      </c>
      <c r="B10250" t="s">
        <v>129</v>
      </c>
      <c r="C10250" t="s">
        <v>89</v>
      </c>
      <c r="D10250" s="29">
        <v>46411</v>
      </c>
      <c r="E10250">
        <v>0</v>
      </c>
      <c r="F10250">
        <v>0</v>
      </c>
      <c r="G10250">
        <v>0</v>
      </c>
      <c r="H10250">
        <v>0</v>
      </c>
      <c r="L10250">
        <v>592.90290000000005</v>
      </c>
      <c r="R10250">
        <v>997.40674200000001</v>
      </c>
      <c r="S10250" t="s">
        <v>90</v>
      </c>
      <c r="T10250" s="297">
        <v>46311.754166666666</v>
      </c>
    </row>
    <row r="10251" spans="1:20" x14ac:dyDescent="0.35">
      <c r="A10251" t="s">
        <v>128</v>
      </c>
      <c r="B10251" t="s">
        <v>129</v>
      </c>
      <c r="C10251" t="s">
        <v>89</v>
      </c>
      <c r="D10251" s="29">
        <v>46412</v>
      </c>
      <c r="E10251">
        <v>0</v>
      </c>
      <c r="F10251">
        <v>0</v>
      </c>
      <c r="G10251">
        <v>0</v>
      </c>
      <c r="H10251">
        <v>0</v>
      </c>
      <c r="L10251">
        <v>592.90290000000005</v>
      </c>
      <c r="R10251">
        <v>997.40674200000001</v>
      </c>
      <c r="S10251" t="s">
        <v>90</v>
      </c>
      <c r="T10251" s="297">
        <v>46311.754166666666</v>
      </c>
    </row>
    <row r="10252" spans="1:20" x14ac:dyDescent="0.35">
      <c r="A10252" t="s">
        <v>128</v>
      </c>
      <c r="B10252" t="s">
        <v>129</v>
      </c>
      <c r="C10252" t="s">
        <v>89</v>
      </c>
      <c r="D10252" s="29">
        <v>46413</v>
      </c>
      <c r="E10252">
        <v>0</v>
      </c>
      <c r="F10252">
        <v>0</v>
      </c>
      <c r="G10252">
        <v>0</v>
      </c>
      <c r="H10252">
        <v>0</v>
      </c>
      <c r="L10252">
        <v>592.90290000000005</v>
      </c>
      <c r="R10252">
        <v>997.40674200000001</v>
      </c>
      <c r="S10252" t="s">
        <v>90</v>
      </c>
      <c r="T10252" s="297">
        <v>46311.754166666666</v>
      </c>
    </row>
    <row r="10253" spans="1:20" x14ac:dyDescent="0.35">
      <c r="A10253" t="s">
        <v>128</v>
      </c>
      <c r="B10253" t="s">
        <v>129</v>
      </c>
      <c r="C10253" t="s">
        <v>89</v>
      </c>
      <c r="D10253" s="29">
        <v>46414</v>
      </c>
      <c r="E10253">
        <v>0</v>
      </c>
      <c r="F10253">
        <v>0</v>
      </c>
      <c r="G10253">
        <v>0</v>
      </c>
      <c r="H10253">
        <v>0</v>
      </c>
      <c r="L10253">
        <v>592.90290000000005</v>
      </c>
      <c r="R10253">
        <v>997.40674200000001</v>
      </c>
      <c r="S10253" t="s">
        <v>90</v>
      </c>
      <c r="T10253" s="297">
        <v>46311.754166666666</v>
      </c>
    </row>
    <row r="10254" spans="1:20" x14ac:dyDescent="0.35">
      <c r="A10254" t="s">
        <v>128</v>
      </c>
      <c r="B10254" t="s">
        <v>129</v>
      </c>
      <c r="C10254" t="s">
        <v>89</v>
      </c>
      <c r="D10254" s="29">
        <v>46415</v>
      </c>
      <c r="E10254">
        <v>0</v>
      </c>
      <c r="F10254">
        <v>0</v>
      </c>
      <c r="G10254">
        <v>0</v>
      </c>
      <c r="H10254">
        <v>0</v>
      </c>
      <c r="L10254">
        <v>592.90290000000005</v>
      </c>
      <c r="R10254">
        <v>997.40674200000001</v>
      </c>
      <c r="S10254" t="s">
        <v>90</v>
      </c>
      <c r="T10254" s="297">
        <v>46311.754166666666</v>
      </c>
    </row>
    <row r="10255" spans="1:20" x14ac:dyDescent="0.35">
      <c r="A10255" t="s">
        <v>128</v>
      </c>
      <c r="B10255" t="s">
        <v>129</v>
      </c>
      <c r="C10255" t="s">
        <v>89</v>
      </c>
      <c r="D10255" s="29">
        <v>46416</v>
      </c>
      <c r="E10255">
        <v>0</v>
      </c>
      <c r="F10255">
        <v>0</v>
      </c>
      <c r="G10255">
        <v>0</v>
      </c>
      <c r="H10255">
        <v>0</v>
      </c>
      <c r="L10255">
        <v>592.90290000000005</v>
      </c>
      <c r="R10255">
        <v>997.40674200000001</v>
      </c>
      <c r="S10255" t="s">
        <v>90</v>
      </c>
      <c r="T10255" s="297">
        <v>46311.754166666666</v>
      </c>
    </row>
    <row r="10256" spans="1:20" x14ac:dyDescent="0.35">
      <c r="A10256" t="s">
        <v>128</v>
      </c>
      <c r="B10256" t="s">
        <v>129</v>
      </c>
      <c r="C10256" t="s">
        <v>89</v>
      </c>
      <c r="D10256" s="29">
        <v>46417</v>
      </c>
      <c r="E10256">
        <v>0</v>
      </c>
      <c r="F10256">
        <v>0</v>
      </c>
      <c r="G10256">
        <v>0</v>
      </c>
      <c r="H10256">
        <v>0</v>
      </c>
      <c r="L10256">
        <v>592.90290000000005</v>
      </c>
      <c r="R10256">
        <v>997.40674200000001</v>
      </c>
      <c r="S10256" t="s">
        <v>90</v>
      </c>
      <c r="T10256" s="297">
        <v>46311.754166666666</v>
      </c>
    </row>
    <row r="10257" spans="1:20" x14ac:dyDescent="0.35">
      <c r="A10257" t="s">
        <v>128</v>
      </c>
      <c r="B10257" t="s">
        <v>129</v>
      </c>
      <c r="C10257" t="s">
        <v>89</v>
      </c>
      <c r="D10257" s="29">
        <v>46418</v>
      </c>
      <c r="E10257">
        <v>0</v>
      </c>
      <c r="F10257">
        <v>0</v>
      </c>
      <c r="G10257">
        <v>0</v>
      </c>
      <c r="H10257">
        <v>0</v>
      </c>
      <c r="L10257">
        <v>592.90290000000005</v>
      </c>
      <c r="R10257">
        <v>997.40674200000001</v>
      </c>
      <c r="S10257" t="s">
        <v>90</v>
      </c>
      <c r="T10257" s="297">
        <v>46311.754166666666</v>
      </c>
    </row>
    <row r="10258" spans="1:20" x14ac:dyDescent="0.35">
      <c r="A10258" t="s">
        <v>128</v>
      </c>
      <c r="B10258" t="s">
        <v>129</v>
      </c>
      <c r="C10258" t="s">
        <v>89</v>
      </c>
      <c r="D10258" s="29">
        <v>46419</v>
      </c>
      <c r="E10258">
        <v>0</v>
      </c>
      <c r="F10258">
        <v>0</v>
      </c>
      <c r="G10258">
        <v>0</v>
      </c>
      <c r="H10258">
        <v>0</v>
      </c>
      <c r="L10258">
        <v>592.90290000000005</v>
      </c>
      <c r="R10258">
        <v>997.40674200000001</v>
      </c>
      <c r="S10258" t="s">
        <v>90</v>
      </c>
      <c r="T10258" s="297">
        <v>46311.754166666666</v>
      </c>
    </row>
    <row r="10259" spans="1:20" x14ac:dyDescent="0.35">
      <c r="A10259" t="s">
        <v>128</v>
      </c>
      <c r="B10259" t="s">
        <v>129</v>
      </c>
      <c r="C10259" t="s">
        <v>89</v>
      </c>
      <c r="D10259" s="29">
        <v>46420</v>
      </c>
      <c r="E10259">
        <v>0</v>
      </c>
      <c r="F10259">
        <v>0</v>
      </c>
      <c r="G10259">
        <v>0</v>
      </c>
      <c r="H10259">
        <v>0</v>
      </c>
      <c r="L10259">
        <v>592.90290000000005</v>
      </c>
      <c r="R10259">
        <v>997.40674200000001</v>
      </c>
      <c r="S10259" t="s">
        <v>90</v>
      </c>
      <c r="T10259" s="297">
        <v>46311.754166666666</v>
      </c>
    </row>
    <row r="10260" spans="1:20" x14ac:dyDescent="0.35">
      <c r="A10260" t="s">
        <v>128</v>
      </c>
      <c r="B10260" t="s">
        <v>129</v>
      </c>
      <c r="C10260" t="s">
        <v>89</v>
      </c>
      <c r="D10260" s="29">
        <v>46421</v>
      </c>
      <c r="E10260">
        <v>0</v>
      </c>
      <c r="F10260">
        <v>0</v>
      </c>
      <c r="G10260">
        <v>0</v>
      </c>
      <c r="H10260">
        <v>0</v>
      </c>
      <c r="L10260">
        <v>592.90290000000005</v>
      </c>
      <c r="R10260">
        <v>997.40674200000001</v>
      </c>
      <c r="S10260" t="s">
        <v>90</v>
      </c>
      <c r="T10260" s="297">
        <v>46311.754166666666</v>
      </c>
    </row>
    <row r="10261" spans="1:20" x14ac:dyDescent="0.35">
      <c r="A10261" t="s">
        <v>128</v>
      </c>
      <c r="B10261" t="s">
        <v>129</v>
      </c>
      <c r="C10261" t="s">
        <v>89</v>
      </c>
      <c r="D10261" s="29">
        <v>46422</v>
      </c>
      <c r="E10261">
        <v>0</v>
      </c>
      <c r="F10261">
        <v>0</v>
      </c>
      <c r="G10261">
        <v>0</v>
      </c>
      <c r="H10261">
        <v>0</v>
      </c>
      <c r="L10261">
        <v>592.90290000000005</v>
      </c>
      <c r="R10261">
        <v>997.40674200000001</v>
      </c>
      <c r="S10261" t="s">
        <v>90</v>
      </c>
      <c r="T10261" s="297">
        <v>46311.754166666666</v>
      </c>
    </row>
    <row r="10262" spans="1:20" x14ac:dyDescent="0.35">
      <c r="A10262" t="s">
        <v>128</v>
      </c>
      <c r="B10262" t="s">
        <v>129</v>
      </c>
      <c r="C10262" t="s">
        <v>89</v>
      </c>
      <c r="D10262" s="29">
        <v>46423</v>
      </c>
      <c r="E10262">
        <v>0</v>
      </c>
      <c r="F10262">
        <v>0</v>
      </c>
      <c r="G10262">
        <v>0</v>
      </c>
      <c r="H10262">
        <v>0</v>
      </c>
      <c r="L10262">
        <v>592.90290000000005</v>
      </c>
      <c r="R10262">
        <v>997.40674200000001</v>
      </c>
      <c r="S10262" t="s">
        <v>90</v>
      </c>
      <c r="T10262" s="297">
        <v>46311.754166666666</v>
      </c>
    </row>
    <row r="10263" spans="1:20" x14ac:dyDescent="0.35">
      <c r="A10263" t="s">
        <v>128</v>
      </c>
      <c r="B10263" t="s">
        <v>129</v>
      </c>
      <c r="C10263" t="s">
        <v>89</v>
      </c>
      <c r="D10263" s="29">
        <v>46424</v>
      </c>
      <c r="E10263">
        <v>0</v>
      </c>
      <c r="F10263">
        <v>0</v>
      </c>
      <c r="G10263">
        <v>0</v>
      </c>
      <c r="H10263">
        <v>0</v>
      </c>
      <c r="L10263">
        <v>592.90290000000005</v>
      </c>
      <c r="R10263">
        <v>997.40674200000001</v>
      </c>
      <c r="S10263" t="s">
        <v>90</v>
      </c>
      <c r="T10263" s="297">
        <v>46311.754166666666</v>
      </c>
    </row>
    <row r="10264" spans="1:20" x14ac:dyDescent="0.35">
      <c r="A10264" t="s">
        <v>128</v>
      </c>
      <c r="B10264" t="s">
        <v>129</v>
      </c>
      <c r="C10264" t="s">
        <v>89</v>
      </c>
      <c r="D10264" s="29">
        <v>46425</v>
      </c>
      <c r="E10264">
        <v>0</v>
      </c>
      <c r="F10264">
        <v>0</v>
      </c>
      <c r="G10264">
        <v>0</v>
      </c>
      <c r="H10264">
        <v>0</v>
      </c>
      <c r="L10264">
        <v>592.90290000000005</v>
      </c>
      <c r="R10264">
        <v>997.40674200000001</v>
      </c>
      <c r="S10264" t="s">
        <v>90</v>
      </c>
      <c r="T10264" s="297">
        <v>46311.754166666666</v>
      </c>
    </row>
    <row r="10265" spans="1:20" x14ac:dyDescent="0.35">
      <c r="A10265" t="s">
        <v>128</v>
      </c>
      <c r="B10265" t="s">
        <v>129</v>
      </c>
      <c r="C10265" t="s">
        <v>89</v>
      </c>
      <c r="D10265" s="29">
        <v>46426</v>
      </c>
      <c r="E10265">
        <v>0</v>
      </c>
      <c r="F10265">
        <v>0</v>
      </c>
      <c r="G10265">
        <v>0</v>
      </c>
      <c r="H10265">
        <v>0</v>
      </c>
      <c r="L10265">
        <v>592.90290000000005</v>
      </c>
      <c r="R10265">
        <v>997.40674200000001</v>
      </c>
      <c r="S10265" t="s">
        <v>90</v>
      </c>
      <c r="T10265" s="297">
        <v>46311.754166666666</v>
      </c>
    </row>
    <row r="10266" spans="1:20" x14ac:dyDescent="0.35">
      <c r="A10266" t="s">
        <v>128</v>
      </c>
      <c r="B10266" t="s">
        <v>129</v>
      </c>
      <c r="C10266" t="s">
        <v>89</v>
      </c>
      <c r="D10266" s="29">
        <v>46427</v>
      </c>
      <c r="E10266">
        <v>0</v>
      </c>
      <c r="F10266">
        <v>0</v>
      </c>
      <c r="G10266">
        <v>0</v>
      </c>
      <c r="H10266">
        <v>0</v>
      </c>
      <c r="L10266">
        <v>592.90290000000005</v>
      </c>
      <c r="R10266">
        <v>997.40674200000001</v>
      </c>
      <c r="S10266" t="s">
        <v>90</v>
      </c>
      <c r="T10266" s="297">
        <v>46311.754166666666</v>
      </c>
    </row>
    <row r="10267" spans="1:20" x14ac:dyDescent="0.35">
      <c r="A10267" t="s">
        <v>128</v>
      </c>
      <c r="B10267" t="s">
        <v>129</v>
      </c>
      <c r="C10267" t="s">
        <v>89</v>
      </c>
      <c r="D10267" s="29">
        <v>46428</v>
      </c>
      <c r="E10267">
        <v>0</v>
      </c>
      <c r="F10267">
        <v>0</v>
      </c>
      <c r="G10267">
        <v>0</v>
      </c>
      <c r="H10267">
        <v>0</v>
      </c>
      <c r="L10267">
        <v>592.90290000000005</v>
      </c>
      <c r="R10267">
        <v>997.40674200000001</v>
      </c>
      <c r="S10267" t="s">
        <v>90</v>
      </c>
      <c r="T10267" s="297">
        <v>46311.754166666666</v>
      </c>
    </row>
    <row r="10268" spans="1:20" x14ac:dyDescent="0.35">
      <c r="A10268" t="s">
        <v>128</v>
      </c>
      <c r="B10268" t="s">
        <v>129</v>
      </c>
      <c r="C10268" t="s">
        <v>89</v>
      </c>
      <c r="D10268" s="29">
        <v>46429</v>
      </c>
      <c r="E10268">
        <v>0</v>
      </c>
      <c r="F10268">
        <v>0</v>
      </c>
      <c r="G10268">
        <v>0</v>
      </c>
      <c r="H10268">
        <v>0</v>
      </c>
      <c r="L10268">
        <v>592.90290000000005</v>
      </c>
      <c r="R10268">
        <v>997.40674200000001</v>
      </c>
      <c r="S10268" t="s">
        <v>90</v>
      </c>
      <c r="T10268" s="297">
        <v>46311.754166666666</v>
      </c>
    </row>
    <row r="10269" spans="1:20" x14ac:dyDescent="0.35">
      <c r="A10269" t="s">
        <v>128</v>
      </c>
      <c r="B10269" t="s">
        <v>129</v>
      </c>
      <c r="C10269" t="s">
        <v>89</v>
      </c>
      <c r="D10269" s="29">
        <v>46430</v>
      </c>
      <c r="E10269">
        <v>0</v>
      </c>
      <c r="F10269">
        <v>0</v>
      </c>
      <c r="G10269">
        <v>0</v>
      </c>
      <c r="H10269">
        <v>0</v>
      </c>
      <c r="L10269">
        <v>592.90290000000005</v>
      </c>
      <c r="R10269">
        <v>997.40674200000001</v>
      </c>
      <c r="S10269" t="s">
        <v>90</v>
      </c>
      <c r="T10269" s="297">
        <v>46311.754166666666</v>
      </c>
    </row>
    <row r="10270" spans="1:20" x14ac:dyDescent="0.35">
      <c r="A10270" t="s">
        <v>128</v>
      </c>
      <c r="B10270" t="s">
        <v>129</v>
      </c>
      <c r="C10270" t="s">
        <v>89</v>
      </c>
      <c r="D10270" s="29">
        <v>46431</v>
      </c>
      <c r="E10270">
        <v>0</v>
      </c>
      <c r="F10270">
        <v>0</v>
      </c>
      <c r="G10270">
        <v>0</v>
      </c>
      <c r="H10270">
        <v>0</v>
      </c>
      <c r="L10270">
        <v>592.90290000000005</v>
      </c>
      <c r="R10270">
        <v>997.40674200000001</v>
      </c>
      <c r="S10270" t="s">
        <v>90</v>
      </c>
      <c r="T10270" s="297">
        <v>46311.754166666666</v>
      </c>
    </row>
    <row r="10271" spans="1:20" x14ac:dyDescent="0.35">
      <c r="A10271" t="s">
        <v>128</v>
      </c>
      <c r="B10271" t="s">
        <v>129</v>
      </c>
      <c r="C10271" t="s">
        <v>89</v>
      </c>
      <c r="D10271" s="29">
        <v>46432</v>
      </c>
      <c r="E10271">
        <v>0</v>
      </c>
      <c r="F10271">
        <v>0</v>
      </c>
      <c r="G10271">
        <v>0</v>
      </c>
      <c r="H10271">
        <v>0</v>
      </c>
      <c r="L10271">
        <v>592.90290000000005</v>
      </c>
      <c r="R10271">
        <v>997.40674200000001</v>
      </c>
      <c r="S10271" t="s">
        <v>90</v>
      </c>
      <c r="T10271" s="297">
        <v>46311.754166666666</v>
      </c>
    </row>
    <row r="10272" spans="1:20" x14ac:dyDescent="0.35">
      <c r="A10272" t="s">
        <v>128</v>
      </c>
      <c r="B10272" t="s">
        <v>129</v>
      </c>
      <c r="C10272" t="s">
        <v>89</v>
      </c>
      <c r="D10272" s="29">
        <v>46433</v>
      </c>
      <c r="E10272">
        <v>0</v>
      </c>
      <c r="F10272">
        <v>0</v>
      </c>
      <c r="G10272">
        <v>0</v>
      </c>
      <c r="H10272">
        <v>0</v>
      </c>
      <c r="L10272">
        <v>592.90290000000005</v>
      </c>
      <c r="R10272">
        <v>997.40674200000001</v>
      </c>
      <c r="S10272" t="s">
        <v>90</v>
      </c>
      <c r="T10272" s="297">
        <v>46311.754166666666</v>
      </c>
    </row>
    <row r="10273" spans="1:20" x14ac:dyDescent="0.35">
      <c r="A10273" t="s">
        <v>128</v>
      </c>
      <c r="B10273" t="s">
        <v>129</v>
      </c>
      <c r="C10273" t="s">
        <v>89</v>
      </c>
      <c r="D10273" s="29">
        <v>46434</v>
      </c>
      <c r="E10273">
        <v>0</v>
      </c>
      <c r="F10273">
        <v>0</v>
      </c>
      <c r="G10273">
        <v>0</v>
      </c>
      <c r="H10273">
        <v>0</v>
      </c>
      <c r="L10273">
        <v>592.90290000000005</v>
      </c>
      <c r="R10273">
        <v>997.40674200000001</v>
      </c>
      <c r="S10273" t="s">
        <v>90</v>
      </c>
      <c r="T10273" s="297">
        <v>46311.754166666666</v>
      </c>
    </row>
    <row r="10274" spans="1:20" x14ac:dyDescent="0.35">
      <c r="A10274" t="s">
        <v>128</v>
      </c>
      <c r="B10274" t="s">
        <v>129</v>
      </c>
      <c r="C10274" t="s">
        <v>89</v>
      </c>
      <c r="D10274" s="29">
        <v>46435</v>
      </c>
      <c r="E10274">
        <v>0</v>
      </c>
      <c r="F10274">
        <v>0</v>
      </c>
      <c r="G10274">
        <v>0</v>
      </c>
      <c r="H10274">
        <v>0</v>
      </c>
      <c r="L10274">
        <v>592.90290000000005</v>
      </c>
      <c r="R10274">
        <v>997.40674200000001</v>
      </c>
      <c r="S10274" t="s">
        <v>90</v>
      </c>
      <c r="T10274" s="297">
        <v>46311.754166666666</v>
      </c>
    </row>
    <row r="10275" spans="1:20" x14ac:dyDescent="0.35">
      <c r="A10275" t="s">
        <v>128</v>
      </c>
      <c r="B10275" t="s">
        <v>129</v>
      </c>
      <c r="C10275" t="s">
        <v>89</v>
      </c>
      <c r="D10275" s="29">
        <v>46436</v>
      </c>
      <c r="E10275">
        <v>0</v>
      </c>
      <c r="F10275">
        <v>0</v>
      </c>
      <c r="G10275">
        <v>0</v>
      </c>
      <c r="H10275">
        <v>0</v>
      </c>
      <c r="L10275">
        <v>592.90290000000005</v>
      </c>
      <c r="R10275">
        <v>997.40674200000001</v>
      </c>
      <c r="S10275" t="s">
        <v>90</v>
      </c>
      <c r="T10275" s="297">
        <v>46311.754166666666</v>
      </c>
    </row>
    <row r="10276" spans="1:20" x14ac:dyDescent="0.35">
      <c r="A10276" t="s">
        <v>128</v>
      </c>
      <c r="B10276" t="s">
        <v>129</v>
      </c>
      <c r="C10276" t="s">
        <v>89</v>
      </c>
      <c r="D10276" s="29">
        <v>46437</v>
      </c>
      <c r="E10276">
        <v>0</v>
      </c>
      <c r="F10276">
        <v>0</v>
      </c>
      <c r="G10276">
        <v>0</v>
      </c>
      <c r="H10276">
        <v>0</v>
      </c>
      <c r="L10276">
        <v>592.90290000000005</v>
      </c>
      <c r="R10276">
        <v>997.40674200000001</v>
      </c>
      <c r="S10276" t="s">
        <v>90</v>
      </c>
      <c r="T10276" s="297">
        <v>46311.754166666666</v>
      </c>
    </row>
    <row r="10277" spans="1:20" x14ac:dyDescent="0.35">
      <c r="A10277" t="s">
        <v>128</v>
      </c>
      <c r="B10277" t="s">
        <v>129</v>
      </c>
      <c r="C10277" t="s">
        <v>89</v>
      </c>
      <c r="D10277" s="29">
        <v>46438</v>
      </c>
      <c r="E10277">
        <v>0</v>
      </c>
      <c r="F10277">
        <v>0</v>
      </c>
      <c r="G10277">
        <v>0</v>
      </c>
      <c r="H10277">
        <v>0</v>
      </c>
      <c r="L10277">
        <v>592.90290000000005</v>
      </c>
      <c r="R10277">
        <v>997.40674200000001</v>
      </c>
      <c r="S10277" t="s">
        <v>90</v>
      </c>
      <c r="T10277" s="297">
        <v>46311.754166666666</v>
      </c>
    </row>
    <row r="10278" spans="1:20" x14ac:dyDescent="0.35">
      <c r="A10278" t="s">
        <v>128</v>
      </c>
      <c r="B10278" t="s">
        <v>129</v>
      </c>
      <c r="C10278" t="s">
        <v>89</v>
      </c>
      <c r="D10278" s="29">
        <v>46439</v>
      </c>
      <c r="E10278">
        <v>0</v>
      </c>
      <c r="F10278">
        <v>0</v>
      </c>
      <c r="G10278">
        <v>0</v>
      </c>
      <c r="H10278">
        <v>0</v>
      </c>
      <c r="L10278">
        <v>592.90290000000005</v>
      </c>
      <c r="R10278">
        <v>997.40674200000001</v>
      </c>
      <c r="S10278" t="s">
        <v>90</v>
      </c>
      <c r="T10278" s="297">
        <v>46311.754166666666</v>
      </c>
    </row>
    <row r="10279" spans="1:20" x14ac:dyDescent="0.35">
      <c r="A10279" t="s">
        <v>128</v>
      </c>
      <c r="B10279" t="s">
        <v>129</v>
      </c>
      <c r="C10279" t="s">
        <v>89</v>
      </c>
      <c r="D10279" s="29">
        <v>46440</v>
      </c>
      <c r="E10279">
        <v>0</v>
      </c>
      <c r="F10279">
        <v>0</v>
      </c>
      <c r="G10279">
        <v>0</v>
      </c>
      <c r="H10279">
        <v>0</v>
      </c>
      <c r="L10279">
        <v>592.90290000000005</v>
      </c>
      <c r="R10279">
        <v>997.40674200000001</v>
      </c>
      <c r="S10279" t="s">
        <v>90</v>
      </c>
      <c r="T10279" s="297">
        <v>46311.754166666666</v>
      </c>
    </row>
    <row r="10280" spans="1:20" x14ac:dyDescent="0.35">
      <c r="A10280" t="s">
        <v>128</v>
      </c>
      <c r="B10280" t="s">
        <v>129</v>
      </c>
      <c r="C10280" t="s">
        <v>89</v>
      </c>
      <c r="D10280" s="29">
        <v>46441</v>
      </c>
      <c r="E10280">
        <v>0</v>
      </c>
      <c r="F10280">
        <v>0</v>
      </c>
      <c r="G10280">
        <v>0</v>
      </c>
      <c r="H10280">
        <v>0</v>
      </c>
      <c r="L10280">
        <v>592.90290000000005</v>
      </c>
      <c r="R10280">
        <v>997.40674200000001</v>
      </c>
      <c r="S10280" t="s">
        <v>90</v>
      </c>
      <c r="T10280" s="297">
        <v>46311.754166666666</v>
      </c>
    </row>
    <row r="10281" spans="1:20" x14ac:dyDescent="0.35">
      <c r="A10281" t="s">
        <v>128</v>
      </c>
      <c r="B10281" t="s">
        <v>129</v>
      </c>
      <c r="C10281" t="s">
        <v>89</v>
      </c>
      <c r="D10281" s="29">
        <v>46442</v>
      </c>
      <c r="E10281">
        <v>0</v>
      </c>
      <c r="F10281">
        <v>0</v>
      </c>
      <c r="G10281">
        <v>0</v>
      </c>
      <c r="H10281">
        <v>0</v>
      </c>
      <c r="L10281">
        <v>592.90290000000005</v>
      </c>
      <c r="R10281">
        <v>997.40674200000001</v>
      </c>
      <c r="S10281" t="s">
        <v>90</v>
      </c>
      <c r="T10281" s="297">
        <v>46311.754166666666</v>
      </c>
    </row>
    <row r="10282" spans="1:20" x14ac:dyDescent="0.35">
      <c r="A10282" t="s">
        <v>128</v>
      </c>
      <c r="B10282" t="s">
        <v>129</v>
      </c>
      <c r="C10282" t="s">
        <v>89</v>
      </c>
      <c r="D10282" s="29">
        <v>46443</v>
      </c>
      <c r="E10282">
        <v>0</v>
      </c>
      <c r="F10282">
        <v>0</v>
      </c>
      <c r="G10282">
        <v>0</v>
      </c>
      <c r="H10282">
        <v>0</v>
      </c>
      <c r="L10282">
        <v>592.90290000000005</v>
      </c>
      <c r="R10282">
        <v>997.40674200000001</v>
      </c>
      <c r="S10282" t="s">
        <v>90</v>
      </c>
      <c r="T10282" s="297">
        <v>46311.754166666666</v>
      </c>
    </row>
    <row r="10283" spans="1:20" x14ac:dyDescent="0.35">
      <c r="A10283" t="s">
        <v>128</v>
      </c>
      <c r="B10283" t="s">
        <v>129</v>
      </c>
      <c r="C10283" t="s">
        <v>89</v>
      </c>
      <c r="D10283" s="29">
        <v>46444</v>
      </c>
      <c r="E10283">
        <v>0</v>
      </c>
      <c r="F10283">
        <v>0</v>
      </c>
      <c r="G10283">
        <v>0</v>
      </c>
      <c r="H10283">
        <v>0</v>
      </c>
      <c r="L10283">
        <v>592.90290000000005</v>
      </c>
      <c r="R10283">
        <v>997.40674200000001</v>
      </c>
      <c r="S10283" t="s">
        <v>90</v>
      </c>
      <c r="T10283" s="297">
        <v>46311.754166666666</v>
      </c>
    </row>
    <row r="10284" spans="1:20" x14ac:dyDescent="0.35">
      <c r="A10284" t="s">
        <v>128</v>
      </c>
      <c r="B10284" t="s">
        <v>129</v>
      </c>
      <c r="C10284" t="s">
        <v>89</v>
      </c>
      <c r="D10284" s="29">
        <v>46445</v>
      </c>
      <c r="E10284">
        <v>0</v>
      </c>
      <c r="F10284">
        <v>0</v>
      </c>
      <c r="G10284">
        <v>0</v>
      </c>
      <c r="H10284">
        <v>0</v>
      </c>
      <c r="L10284">
        <v>592.90290000000005</v>
      </c>
      <c r="R10284">
        <v>997.40674200000001</v>
      </c>
      <c r="S10284" t="s">
        <v>90</v>
      </c>
      <c r="T10284" s="297">
        <v>46311.754166666666</v>
      </c>
    </row>
    <row r="10285" spans="1:20" x14ac:dyDescent="0.35">
      <c r="A10285" t="s">
        <v>128</v>
      </c>
      <c r="B10285" t="s">
        <v>129</v>
      </c>
      <c r="C10285" t="s">
        <v>89</v>
      </c>
      <c r="D10285" s="29">
        <v>46446</v>
      </c>
      <c r="E10285">
        <v>0</v>
      </c>
      <c r="F10285">
        <v>0</v>
      </c>
      <c r="G10285">
        <v>0</v>
      </c>
      <c r="H10285">
        <v>0</v>
      </c>
      <c r="L10285">
        <v>592.90290000000005</v>
      </c>
      <c r="R10285">
        <v>997.40674200000001</v>
      </c>
      <c r="S10285" t="s">
        <v>90</v>
      </c>
      <c r="T10285" s="297">
        <v>46311.754166666666</v>
      </c>
    </row>
    <row r="10286" spans="1:20" x14ac:dyDescent="0.35">
      <c r="A10286" t="s">
        <v>128</v>
      </c>
      <c r="B10286" t="s">
        <v>129</v>
      </c>
      <c r="C10286" t="s">
        <v>89</v>
      </c>
      <c r="D10286" s="29">
        <v>46447</v>
      </c>
      <c r="E10286">
        <v>0</v>
      </c>
      <c r="F10286">
        <v>0</v>
      </c>
      <c r="G10286">
        <v>0</v>
      </c>
      <c r="H10286">
        <v>0</v>
      </c>
      <c r="L10286">
        <v>592.90290000000005</v>
      </c>
      <c r="R10286">
        <v>997.40674200000001</v>
      </c>
      <c r="S10286" t="s">
        <v>90</v>
      </c>
      <c r="T10286" s="297">
        <v>46311.754166666666</v>
      </c>
    </row>
    <row r="10287" spans="1:20" x14ac:dyDescent="0.35">
      <c r="A10287" t="s">
        <v>128</v>
      </c>
      <c r="B10287" t="s">
        <v>129</v>
      </c>
      <c r="C10287" t="s">
        <v>89</v>
      </c>
      <c r="D10287" s="29">
        <v>46448</v>
      </c>
      <c r="E10287">
        <v>0</v>
      </c>
      <c r="F10287">
        <v>0</v>
      </c>
      <c r="G10287">
        <v>0</v>
      </c>
      <c r="H10287">
        <v>0</v>
      </c>
      <c r="L10287">
        <v>592.90290000000005</v>
      </c>
      <c r="R10287">
        <v>997.40674200000001</v>
      </c>
      <c r="S10287" t="s">
        <v>90</v>
      </c>
      <c r="T10287" s="297">
        <v>46311.754166666666</v>
      </c>
    </row>
    <row r="10288" spans="1:20" x14ac:dyDescent="0.35">
      <c r="A10288" t="s">
        <v>128</v>
      </c>
      <c r="B10288" t="s">
        <v>129</v>
      </c>
      <c r="C10288" t="s">
        <v>89</v>
      </c>
      <c r="D10288" s="29">
        <v>46449</v>
      </c>
      <c r="E10288">
        <v>0</v>
      </c>
      <c r="F10288">
        <v>0</v>
      </c>
      <c r="G10288">
        <v>0</v>
      </c>
      <c r="H10288">
        <v>0</v>
      </c>
      <c r="L10288">
        <v>592.90290000000005</v>
      </c>
      <c r="R10288">
        <v>997.40674200000001</v>
      </c>
      <c r="S10288" t="s">
        <v>90</v>
      </c>
      <c r="T10288" s="297">
        <v>46311.754166666666</v>
      </c>
    </row>
    <row r="10289" spans="1:20" x14ac:dyDescent="0.35">
      <c r="A10289" t="s">
        <v>128</v>
      </c>
      <c r="B10289" t="s">
        <v>129</v>
      </c>
      <c r="C10289" t="s">
        <v>89</v>
      </c>
      <c r="D10289" s="29">
        <v>46450</v>
      </c>
      <c r="E10289">
        <v>0</v>
      </c>
      <c r="F10289">
        <v>0</v>
      </c>
      <c r="G10289">
        <v>0</v>
      </c>
      <c r="H10289">
        <v>0</v>
      </c>
      <c r="L10289">
        <v>592.90290000000005</v>
      </c>
      <c r="R10289">
        <v>997.40674200000001</v>
      </c>
      <c r="S10289" t="s">
        <v>90</v>
      </c>
      <c r="T10289" s="297">
        <v>46311.754166666666</v>
      </c>
    </row>
    <row r="10290" spans="1:20" x14ac:dyDescent="0.35">
      <c r="A10290" t="s">
        <v>128</v>
      </c>
      <c r="B10290" t="s">
        <v>129</v>
      </c>
      <c r="C10290" t="s">
        <v>89</v>
      </c>
      <c r="D10290" s="29">
        <v>46451</v>
      </c>
      <c r="E10290">
        <v>0</v>
      </c>
      <c r="F10290">
        <v>0</v>
      </c>
      <c r="G10290">
        <v>0</v>
      </c>
      <c r="H10290">
        <v>0</v>
      </c>
      <c r="L10290">
        <v>592.90290000000005</v>
      </c>
      <c r="R10290">
        <v>997.40674200000001</v>
      </c>
      <c r="S10290" t="s">
        <v>90</v>
      </c>
      <c r="T10290" s="297">
        <v>46311.754166666666</v>
      </c>
    </row>
    <row r="10291" spans="1:20" x14ac:dyDescent="0.35">
      <c r="A10291" t="s">
        <v>128</v>
      </c>
      <c r="B10291" t="s">
        <v>129</v>
      </c>
      <c r="C10291" t="s">
        <v>89</v>
      </c>
      <c r="D10291" s="29">
        <v>46452</v>
      </c>
      <c r="E10291">
        <v>0</v>
      </c>
      <c r="F10291">
        <v>0</v>
      </c>
      <c r="G10291">
        <v>0</v>
      </c>
      <c r="H10291">
        <v>0</v>
      </c>
      <c r="L10291">
        <v>592.90290000000005</v>
      </c>
      <c r="R10291">
        <v>997.40674200000001</v>
      </c>
      <c r="S10291" t="s">
        <v>90</v>
      </c>
      <c r="T10291" s="297">
        <v>46311.754166666666</v>
      </c>
    </row>
    <row r="10292" spans="1:20" x14ac:dyDescent="0.35">
      <c r="A10292" t="s">
        <v>128</v>
      </c>
      <c r="B10292" t="s">
        <v>129</v>
      </c>
      <c r="C10292" t="s">
        <v>89</v>
      </c>
      <c r="D10292" s="29">
        <v>46453</v>
      </c>
      <c r="E10292">
        <v>0</v>
      </c>
      <c r="F10292">
        <v>0</v>
      </c>
      <c r="G10292">
        <v>0</v>
      </c>
      <c r="H10292">
        <v>0</v>
      </c>
      <c r="L10292">
        <v>592.90290000000005</v>
      </c>
      <c r="R10292">
        <v>997.40674200000001</v>
      </c>
      <c r="S10292" t="s">
        <v>90</v>
      </c>
      <c r="T10292" s="297">
        <v>46311.754166666666</v>
      </c>
    </row>
    <row r="10293" spans="1:20" x14ac:dyDescent="0.35">
      <c r="A10293" t="s">
        <v>128</v>
      </c>
      <c r="B10293" t="s">
        <v>129</v>
      </c>
      <c r="C10293" t="s">
        <v>89</v>
      </c>
      <c r="D10293" s="29">
        <v>46454</v>
      </c>
      <c r="E10293">
        <v>0</v>
      </c>
      <c r="F10293">
        <v>0</v>
      </c>
      <c r="G10293">
        <v>0</v>
      </c>
      <c r="H10293">
        <v>0</v>
      </c>
      <c r="L10293">
        <v>592.90290000000005</v>
      </c>
      <c r="R10293">
        <v>997.40674200000001</v>
      </c>
      <c r="S10293" t="s">
        <v>90</v>
      </c>
      <c r="T10293" s="297">
        <v>46311.754166666666</v>
      </c>
    </row>
    <row r="10294" spans="1:20" x14ac:dyDescent="0.35">
      <c r="A10294" t="s">
        <v>128</v>
      </c>
      <c r="B10294" t="s">
        <v>129</v>
      </c>
      <c r="C10294" t="s">
        <v>89</v>
      </c>
      <c r="D10294" s="29">
        <v>46455</v>
      </c>
      <c r="E10294">
        <v>0</v>
      </c>
      <c r="F10294">
        <v>0</v>
      </c>
      <c r="G10294">
        <v>0</v>
      </c>
      <c r="H10294">
        <v>0</v>
      </c>
      <c r="L10294">
        <v>592.90290000000005</v>
      </c>
      <c r="R10294">
        <v>997.40674200000001</v>
      </c>
      <c r="S10294" t="s">
        <v>90</v>
      </c>
      <c r="T10294" s="297">
        <v>46311.754166666666</v>
      </c>
    </row>
    <row r="10295" spans="1:20" x14ac:dyDescent="0.35">
      <c r="A10295" t="s">
        <v>128</v>
      </c>
      <c r="B10295" t="s">
        <v>129</v>
      </c>
      <c r="C10295" t="s">
        <v>89</v>
      </c>
      <c r="D10295" s="29">
        <v>46456</v>
      </c>
      <c r="E10295">
        <v>0</v>
      </c>
      <c r="F10295">
        <v>0</v>
      </c>
      <c r="G10295">
        <v>0</v>
      </c>
      <c r="H10295">
        <v>0</v>
      </c>
      <c r="L10295">
        <v>592.90290000000005</v>
      </c>
      <c r="R10295">
        <v>997.40674200000001</v>
      </c>
      <c r="S10295" t="s">
        <v>90</v>
      </c>
      <c r="T10295" s="297">
        <v>46311.754166666666</v>
      </c>
    </row>
    <row r="10296" spans="1:20" x14ac:dyDescent="0.35">
      <c r="A10296" t="s">
        <v>128</v>
      </c>
      <c r="B10296" t="s">
        <v>129</v>
      </c>
      <c r="C10296" t="s">
        <v>89</v>
      </c>
      <c r="D10296" s="29">
        <v>46457</v>
      </c>
      <c r="E10296">
        <v>0</v>
      </c>
      <c r="F10296">
        <v>0</v>
      </c>
      <c r="G10296">
        <v>0</v>
      </c>
      <c r="H10296">
        <v>0</v>
      </c>
      <c r="L10296">
        <v>592.90290000000005</v>
      </c>
      <c r="R10296">
        <v>997.40674200000001</v>
      </c>
      <c r="S10296" t="s">
        <v>90</v>
      </c>
      <c r="T10296" s="297">
        <v>46311.754166666666</v>
      </c>
    </row>
    <row r="10297" spans="1:20" x14ac:dyDescent="0.35">
      <c r="A10297" t="s">
        <v>128</v>
      </c>
      <c r="B10297" t="s">
        <v>129</v>
      </c>
      <c r="C10297" t="s">
        <v>89</v>
      </c>
      <c r="D10297" s="29">
        <v>46458</v>
      </c>
      <c r="E10297">
        <v>0</v>
      </c>
      <c r="F10297">
        <v>0</v>
      </c>
      <c r="G10297">
        <v>0</v>
      </c>
      <c r="H10297">
        <v>0</v>
      </c>
      <c r="L10297">
        <v>592.90290000000005</v>
      </c>
      <c r="R10297">
        <v>997.40674200000001</v>
      </c>
      <c r="S10297" t="s">
        <v>90</v>
      </c>
      <c r="T10297" s="297">
        <v>46311.754166666666</v>
      </c>
    </row>
    <row r="10298" spans="1:20" x14ac:dyDescent="0.35">
      <c r="A10298" t="s">
        <v>128</v>
      </c>
      <c r="B10298" t="s">
        <v>129</v>
      </c>
      <c r="C10298" t="s">
        <v>89</v>
      </c>
      <c r="D10298" s="29">
        <v>46459</v>
      </c>
      <c r="E10298">
        <v>0</v>
      </c>
      <c r="F10298">
        <v>0</v>
      </c>
      <c r="G10298">
        <v>0</v>
      </c>
      <c r="H10298">
        <v>0</v>
      </c>
      <c r="L10298">
        <v>592.90290000000005</v>
      </c>
      <c r="R10298">
        <v>997.40674200000001</v>
      </c>
      <c r="S10298" t="s">
        <v>90</v>
      </c>
      <c r="T10298" s="297">
        <v>46311.754166666666</v>
      </c>
    </row>
    <row r="10299" spans="1:20" x14ac:dyDescent="0.35">
      <c r="A10299" t="s">
        <v>128</v>
      </c>
      <c r="B10299" t="s">
        <v>129</v>
      </c>
      <c r="C10299" t="s">
        <v>89</v>
      </c>
      <c r="D10299" s="29">
        <v>46460</v>
      </c>
      <c r="E10299">
        <v>0</v>
      </c>
      <c r="F10299">
        <v>0</v>
      </c>
      <c r="G10299">
        <v>0</v>
      </c>
      <c r="H10299">
        <v>0</v>
      </c>
      <c r="L10299">
        <v>592.90290000000005</v>
      </c>
      <c r="R10299">
        <v>997.40674200000001</v>
      </c>
      <c r="S10299" t="s">
        <v>90</v>
      </c>
      <c r="T10299" s="297">
        <v>46311.754166666666</v>
      </c>
    </row>
    <row r="10300" spans="1:20" x14ac:dyDescent="0.35">
      <c r="A10300" t="s">
        <v>128</v>
      </c>
      <c r="B10300" t="s">
        <v>129</v>
      </c>
      <c r="C10300" t="s">
        <v>89</v>
      </c>
      <c r="D10300" s="29">
        <v>46461</v>
      </c>
      <c r="E10300">
        <v>0</v>
      </c>
      <c r="F10300">
        <v>0</v>
      </c>
      <c r="G10300">
        <v>0</v>
      </c>
      <c r="H10300">
        <v>0</v>
      </c>
      <c r="L10300">
        <v>592.90290000000005</v>
      </c>
      <c r="R10300">
        <v>997.40674200000001</v>
      </c>
      <c r="S10300" t="s">
        <v>90</v>
      </c>
      <c r="T10300" s="297">
        <v>46311.754166666666</v>
      </c>
    </row>
    <row r="10301" spans="1:20" x14ac:dyDescent="0.35">
      <c r="A10301" t="s">
        <v>128</v>
      </c>
      <c r="B10301" t="s">
        <v>129</v>
      </c>
      <c r="C10301" t="s">
        <v>89</v>
      </c>
      <c r="D10301" s="29">
        <v>46462</v>
      </c>
      <c r="E10301">
        <v>0</v>
      </c>
      <c r="F10301">
        <v>0</v>
      </c>
      <c r="G10301">
        <v>0</v>
      </c>
      <c r="H10301">
        <v>0</v>
      </c>
      <c r="L10301">
        <v>592.90290000000005</v>
      </c>
      <c r="R10301">
        <v>997.40674200000001</v>
      </c>
      <c r="S10301" t="s">
        <v>90</v>
      </c>
      <c r="T10301" s="297">
        <v>46311.754166666666</v>
      </c>
    </row>
    <row r="10302" spans="1:20" x14ac:dyDescent="0.35">
      <c r="A10302" t="s">
        <v>128</v>
      </c>
      <c r="B10302" t="s">
        <v>129</v>
      </c>
      <c r="C10302" t="s">
        <v>89</v>
      </c>
      <c r="D10302" s="29">
        <v>46463</v>
      </c>
      <c r="E10302">
        <v>0</v>
      </c>
      <c r="F10302">
        <v>0</v>
      </c>
      <c r="G10302">
        <v>0</v>
      </c>
      <c r="H10302">
        <v>0</v>
      </c>
      <c r="L10302">
        <v>592.90290000000005</v>
      </c>
      <c r="R10302">
        <v>997.40674200000001</v>
      </c>
      <c r="S10302" t="s">
        <v>90</v>
      </c>
      <c r="T10302" s="297">
        <v>46311.754166666666</v>
      </c>
    </row>
    <row r="10303" spans="1:20" x14ac:dyDescent="0.35">
      <c r="A10303" t="s">
        <v>128</v>
      </c>
      <c r="B10303" t="s">
        <v>129</v>
      </c>
      <c r="C10303" t="s">
        <v>89</v>
      </c>
      <c r="D10303" s="29">
        <v>46464</v>
      </c>
      <c r="E10303">
        <v>0</v>
      </c>
      <c r="F10303">
        <v>0</v>
      </c>
      <c r="G10303">
        <v>0</v>
      </c>
      <c r="H10303">
        <v>0</v>
      </c>
      <c r="L10303">
        <v>592.90290000000005</v>
      </c>
      <c r="R10303">
        <v>997.40674200000001</v>
      </c>
      <c r="S10303" t="s">
        <v>90</v>
      </c>
      <c r="T10303" s="297">
        <v>46311.754166666666</v>
      </c>
    </row>
    <row r="10304" spans="1:20" x14ac:dyDescent="0.35">
      <c r="A10304" t="s">
        <v>128</v>
      </c>
      <c r="B10304" t="s">
        <v>129</v>
      </c>
      <c r="C10304" t="s">
        <v>89</v>
      </c>
      <c r="D10304" s="29">
        <v>46465</v>
      </c>
      <c r="E10304">
        <v>0</v>
      </c>
      <c r="F10304">
        <v>0</v>
      </c>
      <c r="G10304">
        <v>0</v>
      </c>
      <c r="H10304">
        <v>0</v>
      </c>
      <c r="L10304">
        <v>592.90290000000005</v>
      </c>
      <c r="R10304">
        <v>997.40674200000001</v>
      </c>
      <c r="S10304" t="s">
        <v>90</v>
      </c>
      <c r="T10304" s="297">
        <v>46311.754166666666</v>
      </c>
    </row>
    <row r="10305" spans="1:20" x14ac:dyDescent="0.35">
      <c r="A10305" t="s">
        <v>128</v>
      </c>
      <c r="B10305" t="s">
        <v>129</v>
      </c>
      <c r="C10305" t="s">
        <v>89</v>
      </c>
      <c r="D10305" s="29">
        <v>46466</v>
      </c>
      <c r="E10305">
        <v>0</v>
      </c>
      <c r="F10305">
        <v>0</v>
      </c>
      <c r="G10305">
        <v>0</v>
      </c>
      <c r="H10305">
        <v>0</v>
      </c>
      <c r="L10305">
        <v>592.90290000000005</v>
      </c>
      <c r="R10305">
        <v>997.40674200000001</v>
      </c>
      <c r="S10305" t="s">
        <v>90</v>
      </c>
      <c r="T10305" s="297">
        <v>46311.754166666666</v>
      </c>
    </row>
    <row r="10306" spans="1:20" x14ac:dyDescent="0.35">
      <c r="A10306" t="s">
        <v>128</v>
      </c>
      <c r="B10306" t="s">
        <v>129</v>
      </c>
      <c r="C10306" t="s">
        <v>89</v>
      </c>
      <c r="D10306" s="29">
        <v>46467</v>
      </c>
      <c r="E10306">
        <v>0</v>
      </c>
      <c r="F10306">
        <v>0</v>
      </c>
      <c r="G10306">
        <v>0</v>
      </c>
      <c r="H10306">
        <v>0</v>
      </c>
      <c r="L10306">
        <v>592.90290000000005</v>
      </c>
      <c r="R10306">
        <v>997.40674200000001</v>
      </c>
      <c r="S10306" t="s">
        <v>90</v>
      </c>
      <c r="T10306" s="297">
        <v>46311.754166666666</v>
      </c>
    </row>
    <row r="10307" spans="1:20" x14ac:dyDescent="0.35">
      <c r="A10307" t="s">
        <v>128</v>
      </c>
      <c r="B10307" t="s">
        <v>129</v>
      </c>
      <c r="C10307" t="s">
        <v>89</v>
      </c>
      <c r="D10307" s="29">
        <v>46468</v>
      </c>
      <c r="E10307">
        <v>0</v>
      </c>
      <c r="F10307">
        <v>0</v>
      </c>
      <c r="G10307">
        <v>0</v>
      </c>
      <c r="H10307">
        <v>0</v>
      </c>
      <c r="L10307">
        <v>592.90290000000005</v>
      </c>
      <c r="R10307">
        <v>997.40674200000001</v>
      </c>
      <c r="S10307" t="s">
        <v>90</v>
      </c>
      <c r="T10307" s="297">
        <v>46311.754166666666</v>
      </c>
    </row>
    <row r="10308" spans="1:20" x14ac:dyDescent="0.35">
      <c r="A10308" t="s">
        <v>128</v>
      </c>
      <c r="B10308" t="s">
        <v>129</v>
      </c>
      <c r="C10308" t="s">
        <v>89</v>
      </c>
      <c r="D10308" s="29">
        <v>46469</v>
      </c>
      <c r="E10308">
        <v>0</v>
      </c>
      <c r="F10308">
        <v>0</v>
      </c>
      <c r="G10308">
        <v>0</v>
      </c>
      <c r="H10308">
        <v>0</v>
      </c>
      <c r="L10308">
        <v>592.90290000000005</v>
      </c>
      <c r="R10308">
        <v>997.40674200000001</v>
      </c>
      <c r="S10308" t="s">
        <v>90</v>
      </c>
      <c r="T10308" s="297">
        <v>46311.754166666666</v>
      </c>
    </row>
    <row r="10309" spans="1:20" x14ac:dyDescent="0.35">
      <c r="A10309" t="s">
        <v>128</v>
      </c>
      <c r="B10309" t="s">
        <v>129</v>
      </c>
      <c r="C10309" t="s">
        <v>89</v>
      </c>
      <c r="D10309" s="29">
        <v>46470</v>
      </c>
      <c r="E10309">
        <v>0</v>
      </c>
      <c r="F10309">
        <v>0</v>
      </c>
      <c r="G10309">
        <v>0</v>
      </c>
      <c r="H10309">
        <v>0</v>
      </c>
      <c r="L10309">
        <v>592.90290000000005</v>
      </c>
      <c r="R10309">
        <v>997.40674200000001</v>
      </c>
      <c r="S10309" t="s">
        <v>90</v>
      </c>
      <c r="T10309" s="297">
        <v>46311.754166666666</v>
      </c>
    </row>
    <row r="10310" spans="1:20" x14ac:dyDescent="0.35">
      <c r="A10310" t="s">
        <v>128</v>
      </c>
      <c r="B10310" t="s">
        <v>129</v>
      </c>
      <c r="C10310" t="s">
        <v>89</v>
      </c>
      <c r="D10310" s="29">
        <v>46471</v>
      </c>
      <c r="E10310">
        <v>0</v>
      </c>
      <c r="F10310">
        <v>0</v>
      </c>
      <c r="G10310">
        <v>0</v>
      </c>
      <c r="H10310">
        <v>0</v>
      </c>
      <c r="L10310">
        <v>592.90290000000005</v>
      </c>
      <c r="R10310">
        <v>997.40674200000001</v>
      </c>
      <c r="S10310" t="s">
        <v>90</v>
      </c>
      <c r="T10310" s="297">
        <v>46311.754166666666</v>
      </c>
    </row>
    <row r="10311" spans="1:20" x14ac:dyDescent="0.35">
      <c r="A10311" t="s">
        <v>128</v>
      </c>
      <c r="B10311" t="s">
        <v>129</v>
      </c>
      <c r="C10311" t="s">
        <v>89</v>
      </c>
      <c r="D10311" s="29">
        <v>46472</v>
      </c>
      <c r="E10311">
        <v>0</v>
      </c>
      <c r="F10311">
        <v>0</v>
      </c>
      <c r="G10311">
        <v>0</v>
      </c>
      <c r="H10311">
        <v>0</v>
      </c>
      <c r="L10311">
        <v>592.90290000000005</v>
      </c>
      <c r="R10311">
        <v>997.40674200000001</v>
      </c>
      <c r="S10311" t="s">
        <v>90</v>
      </c>
      <c r="T10311" s="297">
        <v>46311.754166666666</v>
      </c>
    </row>
    <row r="10312" spans="1:20" x14ac:dyDescent="0.35">
      <c r="A10312" t="s">
        <v>128</v>
      </c>
      <c r="B10312" t="s">
        <v>129</v>
      </c>
      <c r="C10312" t="s">
        <v>89</v>
      </c>
      <c r="D10312" s="29">
        <v>46473</v>
      </c>
      <c r="E10312">
        <v>0</v>
      </c>
      <c r="F10312">
        <v>0</v>
      </c>
      <c r="G10312">
        <v>0</v>
      </c>
      <c r="H10312">
        <v>0</v>
      </c>
      <c r="L10312">
        <v>592.90290000000005</v>
      </c>
      <c r="R10312">
        <v>997.40674200000001</v>
      </c>
      <c r="S10312" t="s">
        <v>90</v>
      </c>
      <c r="T10312" s="297">
        <v>46311.754166666666</v>
      </c>
    </row>
    <row r="10313" spans="1:20" x14ac:dyDescent="0.35">
      <c r="A10313" t="s">
        <v>128</v>
      </c>
      <c r="B10313" t="s">
        <v>129</v>
      </c>
      <c r="C10313" t="s">
        <v>89</v>
      </c>
      <c r="D10313" s="29">
        <v>46474</v>
      </c>
      <c r="E10313">
        <v>0</v>
      </c>
      <c r="F10313">
        <v>0</v>
      </c>
      <c r="G10313">
        <v>0</v>
      </c>
      <c r="H10313">
        <v>0</v>
      </c>
      <c r="L10313">
        <v>592.90290000000005</v>
      </c>
      <c r="R10313">
        <v>997.40674200000001</v>
      </c>
      <c r="S10313" t="s">
        <v>90</v>
      </c>
      <c r="T10313" s="297">
        <v>46311.754166666666</v>
      </c>
    </row>
    <row r="10314" spans="1:20" x14ac:dyDescent="0.35">
      <c r="A10314" t="s">
        <v>128</v>
      </c>
      <c r="B10314" t="s">
        <v>129</v>
      </c>
      <c r="C10314" t="s">
        <v>89</v>
      </c>
      <c r="D10314" s="29">
        <v>46475</v>
      </c>
      <c r="E10314">
        <v>0</v>
      </c>
      <c r="F10314">
        <v>0</v>
      </c>
      <c r="G10314">
        <v>0</v>
      </c>
      <c r="H10314">
        <v>0</v>
      </c>
      <c r="L10314">
        <v>592.90290000000005</v>
      </c>
      <c r="R10314">
        <v>997.40674200000001</v>
      </c>
      <c r="S10314" t="s">
        <v>90</v>
      </c>
      <c r="T10314" s="297">
        <v>46311.754166666666</v>
      </c>
    </row>
    <row r="10315" spans="1:20" x14ac:dyDescent="0.35">
      <c r="A10315" t="s">
        <v>128</v>
      </c>
      <c r="B10315" t="s">
        <v>129</v>
      </c>
      <c r="C10315" t="s">
        <v>89</v>
      </c>
      <c r="D10315" s="29">
        <v>46476</v>
      </c>
      <c r="E10315">
        <v>0</v>
      </c>
      <c r="F10315">
        <v>0</v>
      </c>
      <c r="G10315">
        <v>0</v>
      </c>
      <c r="H10315">
        <v>0</v>
      </c>
      <c r="L10315">
        <v>592.90290000000005</v>
      </c>
      <c r="R10315">
        <v>997.40674200000001</v>
      </c>
      <c r="S10315" t="s">
        <v>90</v>
      </c>
      <c r="T10315" s="297">
        <v>46311.754166666666</v>
      </c>
    </row>
    <row r="10316" spans="1:20" x14ac:dyDescent="0.35">
      <c r="A10316" t="s">
        <v>128</v>
      </c>
      <c r="B10316" t="s">
        <v>129</v>
      </c>
      <c r="C10316" t="s">
        <v>89</v>
      </c>
      <c r="D10316" s="29">
        <v>46477</v>
      </c>
      <c r="E10316">
        <v>0</v>
      </c>
      <c r="F10316">
        <v>0</v>
      </c>
      <c r="G10316">
        <v>0</v>
      </c>
      <c r="H10316">
        <v>0</v>
      </c>
      <c r="L10316">
        <v>592.90290000000005</v>
      </c>
      <c r="R10316">
        <v>997.40674200000001</v>
      </c>
      <c r="S10316" t="s">
        <v>90</v>
      </c>
      <c r="T10316" s="297">
        <v>46311.754166666666</v>
      </c>
    </row>
    <row r="10317" spans="1:20" x14ac:dyDescent="0.35">
      <c r="A10317" t="s">
        <v>128</v>
      </c>
      <c r="B10317" t="s">
        <v>129</v>
      </c>
      <c r="C10317" t="s">
        <v>89</v>
      </c>
      <c r="D10317" s="29">
        <v>46478</v>
      </c>
      <c r="E10317">
        <v>0</v>
      </c>
      <c r="F10317">
        <v>0</v>
      </c>
      <c r="G10317">
        <v>0</v>
      </c>
      <c r="H10317">
        <v>0</v>
      </c>
      <c r="L10317">
        <v>648.31438300000002</v>
      </c>
      <c r="R10317">
        <v>997.40674200000001</v>
      </c>
      <c r="S10317" t="s">
        <v>90</v>
      </c>
      <c r="T10317" s="297">
        <v>46311.754166666666</v>
      </c>
    </row>
    <row r="10318" spans="1:20" x14ac:dyDescent="0.35">
      <c r="A10318" t="s">
        <v>128</v>
      </c>
      <c r="B10318" t="s">
        <v>129</v>
      </c>
      <c r="C10318" t="s">
        <v>89</v>
      </c>
      <c r="D10318" s="29">
        <v>46479</v>
      </c>
      <c r="E10318">
        <v>0</v>
      </c>
      <c r="F10318">
        <v>0</v>
      </c>
      <c r="G10318">
        <v>0</v>
      </c>
      <c r="H10318">
        <v>0</v>
      </c>
      <c r="L10318">
        <v>648.31438300000002</v>
      </c>
      <c r="R10318">
        <v>997.40674200000001</v>
      </c>
      <c r="S10318" t="s">
        <v>90</v>
      </c>
      <c r="T10318" s="297">
        <v>46311.754166666666</v>
      </c>
    </row>
    <row r="10319" spans="1:20" x14ac:dyDescent="0.35">
      <c r="A10319" t="s">
        <v>128</v>
      </c>
      <c r="B10319" t="s">
        <v>129</v>
      </c>
      <c r="C10319" t="s">
        <v>89</v>
      </c>
      <c r="D10319" s="29">
        <v>46480</v>
      </c>
      <c r="E10319">
        <v>0</v>
      </c>
      <c r="F10319">
        <v>0</v>
      </c>
      <c r="G10319">
        <v>0</v>
      </c>
      <c r="H10319">
        <v>0</v>
      </c>
      <c r="L10319">
        <v>648.31438300000002</v>
      </c>
      <c r="R10319">
        <v>997.40674200000001</v>
      </c>
      <c r="S10319" t="s">
        <v>90</v>
      </c>
      <c r="T10319" s="297">
        <v>46311.754166666666</v>
      </c>
    </row>
    <row r="10320" spans="1:20" x14ac:dyDescent="0.35">
      <c r="A10320" t="s">
        <v>128</v>
      </c>
      <c r="B10320" t="s">
        <v>129</v>
      </c>
      <c r="C10320" t="s">
        <v>89</v>
      </c>
      <c r="D10320" s="29">
        <v>46481</v>
      </c>
      <c r="E10320">
        <v>0</v>
      </c>
      <c r="F10320">
        <v>0</v>
      </c>
      <c r="G10320">
        <v>0</v>
      </c>
      <c r="H10320">
        <v>0</v>
      </c>
      <c r="L10320">
        <v>648.31438300000002</v>
      </c>
      <c r="R10320">
        <v>997.40674200000001</v>
      </c>
      <c r="S10320" t="s">
        <v>90</v>
      </c>
      <c r="T10320" s="297">
        <v>46311.754166666666</v>
      </c>
    </row>
    <row r="10321" spans="1:20" x14ac:dyDescent="0.35">
      <c r="A10321" t="s">
        <v>128</v>
      </c>
      <c r="B10321" t="s">
        <v>129</v>
      </c>
      <c r="C10321" t="s">
        <v>89</v>
      </c>
      <c r="D10321" s="29">
        <v>46482</v>
      </c>
      <c r="E10321">
        <v>0</v>
      </c>
      <c r="F10321">
        <v>0</v>
      </c>
      <c r="G10321">
        <v>0</v>
      </c>
      <c r="H10321">
        <v>0</v>
      </c>
      <c r="L10321">
        <v>648.31438300000002</v>
      </c>
      <c r="R10321">
        <v>997.40674200000001</v>
      </c>
      <c r="S10321" t="s">
        <v>90</v>
      </c>
      <c r="T10321" s="297">
        <v>46311.754166666666</v>
      </c>
    </row>
    <row r="10322" spans="1:20" x14ac:dyDescent="0.35">
      <c r="A10322" t="s">
        <v>128</v>
      </c>
      <c r="B10322" t="s">
        <v>129</v>
      </c>
      <c r="C10322" t="s">
        <v>89</v>
      </c>
      <c r="D10322" s="29">
        <v>46483</v>
      </c>
      <c r="E10322">
        <v>0</v>
      </c>
      <c r="F10322">
        <v>0</v>
      </c>
      <c r="G10322">
        <v>0</v>
      </c>
      <c r="H10322">
        <v>0</v>
      </c>
      <c r="L10322">
        <v>648.31438300000002</v>
      </c>
      <c r="R10322">
        <v>997.40674200000001</v>
      </c>
      <c r="S10322" t="s">
        <v>90</v>
      </c>
      <c r="T10322" s="297">
        <v>46311.754166666666</v>
      </c>
    </row>
    <row r="10323" spans="1:20" x14ac:dyDescent="0.35">
      <c r="A10323" t="s">
        <v>128</v>
      </c>
      <c r="B10323" t="s">
        <v>129</v>
      </c>
      <c r="C10323" t="s">
        <v>89</v>
      </c>
      <c r="D10323" s="29">
        <v>46484</v>
      </c>
      <c r="E10323">
        <v>0</v>
      </c>
      <c r="F10323">
        <v>0</v>
      </c>
      <c r="G10323">
        <v>0</v>
      </c>
      <c r="H10323">
        <v>0</v>
      </c>
      <c r="L10323">
        <v>648.31438300000002</v>
      </c>
      <c r="R10323">
        <v>997.40674200000001</v>
      </c>
      <c r="S10323" t="s">
        <v>90</v>
      </c>
      <c r="T10323" s="297">
        <v>46311.754166666666</v>
      </c>
    </row>
    <row r="10324" spans="1:20" x14ac:dyDescent="0.35">
      <c r="A10324" t="s">
        <v>128</v>
      </c>
      <c r="B10324" t="s">
        <v>129</v>
      </c>
      <c r="C10324" t="s">
        <v>89</v>
      </c>
      <c r="D10324" s="29">
        <v>46485</v>
      </c>
      <c r="E10324">
        <v>0</v>
      </c>
      <c r="F10324">
        <v>0</v>
      </c>
      <c r="G10324">
        <v>0</v>
      </c>
      <c r="H10324">
        <v>0</v>
      </c>
      <c r="L10324">
        <v>648.31438300000002</v>
      </c>
      <c r="R10324">
        <v>997.40674200000001</v>
      </c>
      <c r="S10324" t="s">
        <v>90</v>
      </c>
      <c r="T10324" s="297">
        <v>46311.754166666666</v>
      </c>
    </row>
    <row r="10325" spans="1:20" x14ac:dyDescent="0.35">
      <c r="A10325" t="s">
        <v>128</v>
      </c>
      <c r="B10325" t="s">
        <v>129</v>
      </c>
      <c r="C10325" t="s">
        <v>89</v>
      </c>
      <c r="D10325" s="29">
        <v>46486</v>
      </c>
      <c r="E10325">
        <v>0</v>
      </c>
      <c r="F10325">
        <v>0</v>
      </c>
      <c r="G10325">
        <v>0</v>
      </c>
      <c r="H10325">
        <v>0</v>
      </c>
      <c r="L10325">
        <v>648.31438300000002</v>
      </c>
      <c r="R10325">
        <v>997.40674200000001</v>
      </c>
      <c r="S10325" t="s">
        <v>90</v>
      </c>
      <c r="T10325" s="297">
        <v>46311.754166666666</v>
      </c>
    </row>
    <row r="10326" spans="1:20" x14ac:dyDescent="0.35">
      <c r="A10326" t="s">
        <v>128</v>
      </c>
      <c r="B10326" t="s">
        <v>129</v>
      </c>
      <c r="C10326" t="s">
        <v>89</v>
      </c>
      <c r="D10326" s="29">
        <v>46487</v>
      </c>
      <c r="E10326">
        <v>0</v>
      </c>
      <c r="F10326">
        <v>0</v>
      </c>
      <c r="G10326">
        <v>0</v>
      </c>
      <c r="H10326">
        <v>0</v>
      </c>
      <c r="L10326">
        <v>648.31438300000002</v>
      </c>
      <c r="R10326">
        <v>997.40674200000001</v>
      </c>
      <c r="S10326" t="s">
        <v>90</v>
      </c>
      <c r="T10326" s="297">
        <v>46311.754166666666</v>
      </c>
    </row>
    <row r="10327" spans="1:20" x14ac:dyDescent="0.35">
      <c r="A10327" t="s">
        <v>128</v>
      </c>
      <c r="B10327" t="s">
        <v>129</v>
      </c>
      <c r="C10327" t="s">
        <v>89</v>
      </c>
      <c r="D10327" s="29">
        <v>46488</v>
      </c>
      <c r="E10327">
        <v>0</v>
      </c>
      <c r="F10327">
        <v>0</v>
      </c>
      <c r="G10327">
        <v>0</v>
      </c>
      <c r="H10327">
        <v>0</v>
      </c>
      <c r="L10327">
        <v>648.31438300000002</v>
      </c>
      <c r="R10327">
        <v>997.40674200000001</v>
      </c>
      <c r="S10327" t="s">
        <v>90</v>
      </c>
      <c r="T10327" s="297">
        <v>46311.754166666666</v>
      </c>
    </row>
    <row r="10328" spans="1:20" x14ac:dyDescent="0.35">
      <c r="A10328" t="s">
        <v>128</v>
      </c>
      <c r="B10328" t="s">
        <v>129</v>
      </c>
      <c r="C10328" t="s">
        <v>89</v>
      </c>
      <c r="D10328" s="29">
        <v>46489</v>
      </c>
      <c r="E10328">
        <v>0</v>
      </c>
      <c r="F10328">
        <v>0</v>
      </c>
      <c r="G10328">
        <v>0</v>
      </c>
      <c r="H10328">
        <v>0</v>
      </c>
      <c r="L10328">
        <v>648.31438300000002</v>
      </c>
      <c r="R10328">
        <v>997.40674200000001</v>
      </c>
      <c r="S10328" t="s">
        <v>90</v>
      </c>
      <c r="T10328" s="297">
        <v>46311.754166666666</v>
      </c>
    </row>
    <row r="10329" spans="1:20" x14ac:dyDescent="0.35">
      <c r="A10329" t="s">
        <v>128</v>
      </c>
      <c r="B10329" t="s">
        <v>129</v>
      </c>
      <c r="C10329" t="s">
        <v>89</v>
      </c>
      <c r="D10329" s="29">
        <v>46490</v>
      </c>
      <c r="E10329">
        <v>0</v>
      </c>
      <c r="F10329">
        <v>0</v>
      </c>
      <c r="G10329">
        <v>0</v>
      </c>
      <c r="H10329">
        <v>0</v>
      </c>
      <c r="L10329">
        <v>648.31438300000002</v>
      </c>
      <c r="R10329">
        <v>997.40674200000001</v>
      </c>
      <c r="S10329" t="s">
        <v>90</v>
      </c>
      <c r="T10329" s="297">
        <v>46311.754166666666</v>
      </c>
    </row>
    <row r="10330" spans="1:20" x14ac:dyDescent="0.35">
      <c r="A10330" t="s">
        <v>128</v>
      </c>
      <c r="B10330" t="s">
        <v>129</v>
      </c>
      <c r="C10330" t="s">
        <v>89</v>
      </c>
      <c r="D10330" s="29">
        <v>46491</v>
      </c>
      <c r="E10330">
        <v>0</v>
      </c>
      <c r="F10330">
        <v>0</v>
      </c>
      <c r="G10330">
        <v>0</v>
      </c>
      <c r="H10330">
        <v>0</v>
      </c>
      <c r="L10330">
        <v>648.31438300000002</v>
      </c>
      <c r="R10330">
        <v>997.40674200000001</v>
      </c>
      <c r="S10330" t="s">
        <v>90</v>
      </c>
      <c r="T10330" s="297">
        <v>46311.754166666666</v>
      </c>
    </row>
    <row r="10331" spans="1:20" x14ac:dyDescent="0.35">
      <c r="A10331" t="s">
        <v>128</v>
      </c>
      <c r="B10331" t="s">
        <v>129</v>
      </c>
      <c r="C10331" t="s">
        <v>89</v>
      </c>
      <c r="D10331" s="29">
        <v>46492</v>
      </c>
      <c r="E10331">
        <v>0</v>
      </c>
      <c r="F10331">
        <v>0</v>
      </c>
      <c r="G10331">
        <v>0</v>
      </c>
      <c r="H10331">
        <v>0</v>
      </c>
      <c r="L10331">
        <v>648.31438300000002</v>
      </c>
      <c r="R10331">
        <v>997.40674200000001</v>
      </c>
      <c r="S10331" t="s">
        <v>90</v>
      </c>
      <c r="T10331" s="297">
        <v>46311.754166666666</v>
      </c>
    </row>
    <row r="10332" spans="1:20" x14ac:dyDescent="0.35">
      <c r="A10332" t="s">
        <v>128</v>
      </c>
      <c r="B10332" t="s">
        <v>129</v>
      </c>
      <c r="C10332" t="s">
        <v>89</v>
      </c>
      <c r="D10332" s="29">
        <v>46493</v>
      </c>
      <c r="E10332">
        <v>0</v>
      </c>
      <c r="F10332">
        <v>0</v>
      </c>
      <c r="G10332">
        <v>0</v>
      </c>
      <c r="H10332">
        <v>0</v>
      </c>
      <c r="L10332">
        <v>648.31438300000002</v>
      </c>
      <c r="R10332">
        <v>997.40674200000001</v>
      </c>
      <c r="S10332" t="s">
        <v>90</v>
      </c>
      <c r="T10332" s="297">
        <v>46311.754166666666</v>
      </c>
    </row>
    <row r="10333" spans="1:20" x14ac:dyDescent="0.35">
      <c r="A10333" t="s">
        <v>128</v>
      </c>
      <c r="B10333" t="s">
        <v>129</v>
      </c>
      <c r="C10333" t="s">
        <v>89</v>
      </c>
      <c r="D10333" s="29">
        <v>46494</v>
      </c>
      <c r="E10333">
        <v>0</v>
      </c>
      <c r="F10333">
        <v>0</v>
      </c>
      <c r="G10333">
        <v>0</v>
      </c>
      <c r="H10333">
        <v>0</v>
      </c>
      <c r="L10333">
        <v>648.31438300000002</v>
      </c>
      <c r="R10333">
        <v>997.40674200000001</v>
      </c>
      <c r="S10333" t="s">
        <v>90</v>
      </c>
      <c r="T10333" s="297">
        <v>46311.754166666666</v>
      </c>
    </row>
    <row r="10334" spans="1:20" x14ac:dyDescent="0.35">
      <c r="A10334" t="s">
        <v>128</v>
      </c>
      <c r="B10334" t="s">
        <v>129</v>
      </c>
      <c r="C10334" t="s">
        <v>89</v>
      </c>
      <c r="D10334" s="29">
        <v>46495</v>
      </c>
      <c r="E10334">
        <v>0</v>
      </c>
      <c r="F10334">
        <v>0</v>
      </c>
      <c r="G10334">
        <v>0</v>
      </c>
      <c r="H10334">
        <v>0</v>
      </c>
      <c r="L10334">
        <v>648.31438300000002</v>
      </c>
      <c r="R10334">
        <v>997.40674200000001</v>
      </c>
      <c r="S10334" t="s">
        <v>90</v>
      </c>
      <c r="T10334" s="297">
        <v>46311.754166666666</v>
      </c>
    </row>
    <row r="10335" spans="1:20" x14ac:dyDescent="0.35">
      <c r="A10335" t="s">
        <v>128</v>
      </c>
      <c r="B10335" t="s">
        <v>129</v>
      </c>
      <c r="C10335" t="s">
        <v>89</v>
      </c>
      <c r="D10335" s="29">
        <v>46496</v>
      </c>
      <c r="E10335">
        <v>0</v>
      </c>
      <c r="F10335">
        <v>0</v>
      </c>
      <c r="G10335">
        <v>0</v>
      </c>
      <c r="H10335">
        <v>0</v>
      </c>
      <c r="L10335">
        <v>648.31438300000002</v>
      </c>
      <c r="R10335">
        <v>997.40674200000001</v>
      </c>
      <c r="S10335" t="s">
        <v>90</v>
      </c>
      <c r="T10335" s="297">
        <v>46311.754166666666</v>
      </c>
    </row>
    <row r="10336" spans="1:20" x14ac:dyDescent="0.35">
      <c r="A10336" t="s">
        <v>128</v>
      </c>
      <c r="B10336" t="s">
        <v>129</v>
      </c>
      <c r="C10336" t="s">
        <v>89</v>
      </c>
      <c r="D10336" s="29">
        <v>46497</v>
      </c>
      <c r="E10336">
        <v>0</v>
      </c>
      <c r="F10336">
        <v>0</v>
      </c>
      <c r="G10336">
        <v>0</v>
      </c>
      <c r="H10336">
        <v>0</v>
      </c>
      <c r="L10336">
        <v>648.31438300000002</v>
      </c>
      <c r="R10336">
        <v>997.40674200000001</v>
      </c>
      <c r="S10336" t="s">
        <v>90</v>
      </c>
      <c r="T10336" s="297">
        <v>46311.754166666666</v>
      </c>
    </row>
    <row r="10337" spans="1:20" x14ac:dyDescent="0.35">
      <c r="A10337" t="s">
        <v>128</v>
      </c>
      <c r="B10337" t="s">
        <v>129</v>
      </c>
      <c r="C10337" t="s">
        <v>89</v>
      </c>
      <c r="D10337" s="29">
        <v>46498</v>
      </c>
      <c r="E10337">
        <v>0</v>
      </c>
      <c r="F10337">
        <v>0</v>
      </c>
      <c r="G10337">
        <v>0</v>
      </c>
      <c r="H10337">
        <v>0</v>
      </c>
      <c r="L10337">
        <v>648.31438300000002</v>
      </c>
      <c r="R10337">
        <v>997.40674200000001</v>
      </c>
      <c r="S10337" t="s">
        <v>90</v>
      </c>
      <c r="T10337" s="297">
        <v>46311.754166666666</v>
      </c>
    </row>
    <row r="10338" spans="1:20" x14ac:dyDescent="0.35">
      <c r="A10338" t="s">
        <v>128</v>
      </c>
      <c r="B10338" t="s">
        <v>129</v>
      </c>
      <c r="C10338" t="s">
        <v>89</v>
      </c>
      <c r="D10338" s="29">
        <v>46499</v>
      </c>
      <c r="E10338">
        <v>0</v>
      </c>
      <c r="F10338">
        <v>0</v>
      </c>
      <c r="G10338">
        <v>0</v>
      </c>
      <c r="H10338">
        <v>0</v>
      </c>
      <c r="L10338">
        <v>648.31438300000002</v>
      </c>
      <c r="R10338">
        <v>997.40674200000001</v>
      </c>
      <c r="S10338" t="s">
        <v>90</v>
      </c>
      <c r="T10338" s="297">
        <v>46311.754166666666</v>
      </c>
    </row>
    <row r="10339" spans="1:20" x14ac:dyDescent="0.35">
      <c r="A10339" t="s">
        <v>128</v>
      </c>
      <c r="B10339" t="s">
        <v>129</v>
      </c>
      <c r="C10339" t="s">
        <v>89</v>
      </c>
      <c r="D10339" s="29">
        <v>46500</v>
      </c>
      <c r="E10339">
        <v>0</v>
      </c>
      <c r="F10339">
        <v>0</v>
      </c>
      <c r="G10339">
        <v>0</v>
      </c>
      <c r="H10339">
        <v>0</v>
      </c>
      <c r="L10339">
        <v>648.31438300000002</v>
      </c>
      <c r="R10339">
        <v>997.40674200000001</v>
      </c>
      <c r="S10339" t="s">
        <v>90</v>
      </c>
      <c r="T10339" s="297">
        <v>46311.754166666666</v>
      </c>
    </row>
    <row r="10340" spans="1:20" x14ac:dyDescent="0.35">
      <c r="A10340" t="s">
        <v>128</v>
      </c>
      <c r="B10340" t="s">
        <v>129</v>
      </c>
      <c r="C10340" t="s">
        <v>89</v>
      </c>
      <c r="D10340" s="29">
        <v>46501</v>
      </c>
      <c r="E10340">
        <v>0</v>
      </c>
      <c r="F10340">
        <v>0</v>
      </c>
      <c r="G10340">
        <v>0</v>
      </c>
      <c r="H10340">
        <v>0</v>
      </c>
      <c r="L10340">
        <v>648.31438300000002</v>
      </c>
      <c r="R10340">
        <v>997.40674200000001</v>
      </c>
      <c r="S10340" t="s">
        <v>90</v>
      </c>
      <c r="T10340" s="297">
        <v>46311.754166666666</v>
      </c>
    </row>
    <row r="10341" spans="1:20" x14ac:dyDescent="0.35">
      <c r="A10341" t="s">
        <v>128</v>
      </c>
      <c r="B10341" t="s">
        <v>129</v>
      </c>
      <c r="C10341" t="s">
        <v>89</v>
      </c>
      <c r="D10341" s="29">
        <v>46502</v>
      </c>
      <c r="E10341">
        <v>0</v>
      </c>
      <c r="F10341">
        <v>0</v>
      </c>
      <c r="G10341">
        <v>0</v>
      </c>
      <c r="H10341">
        <v>0</v>
      </c>
      <c r="L10341">
        <v>648.31438300000002</v>
      </c>
      <c r="R10341">
        <v>997.40674200000001</v>
      </c>
      <c r="S10341" t="s">
        <v>90</v>
      </c>
      <c r="T10341" s="297">
        <v>46311.754166666666</v>
      </c>
    </row>
    <row r="10342" spans="1:20" x14ac:dyDescent="0.35">
      <c r="A10342" t="s">
        <v>128</v>
      </c>
      <c r="B10342" t="s">
        <v>129</v>
      </c>
      <c r="C10342" t="s">
        <v>89</v>
      </c>
      <c r="D10342" s="29">
        <v>46503</v>
      </c>
      <c r="E10342">
        <v>0</v>
      </c>
      <c r="F10342">
        <v>0</v>
      </c>
      <c r="G10342">
        <v>0</v>
      </c>
      <c r="H10342">
        <v>0</v>
      </c>
      <c r="L10342">
        <v>648.31438300000002</v>
      </c>
      <c r="R10342">
        <v>997.40674200000001</v>
      </c>
      <c r="S10342" t="s">
        <v>90</v>
      </c>
      <c r="T10342" s="297">
        <v>46311.754166666666</v>
      </c>
    </row>
    <row r="10343" spans="1:20" x14ac:dyDescent="0.35">
      <c r="A10343" t="s">
        <v>128</v>
      </c>
      <c r="B10343" t="s">
        <v>129</v>
      </c>
      <c r="C10343" t="s">
        <v>89</v>
      </c>
      <c r="D10343" s="29">
        <v>46504</v>
      </c>
      <c r="E10343">
        <v>0</v>
      </c>
      <c r="F10343">
        <v>0</v>
      </c>
      <c r="G10343">
        <v>0</v>
      </c>
      <c r="H10343">
        <v>0</v>
      </c>
      <c r="L10343">
        <v>648.31438300000002</v>
      </c>
      <c r="R10343">
        <v>997.40674200000001</v>
      </c>
      <c r="S10343" t="s">
        <v>90</v>
      </c>
      <c r="T10343" s="297">
        <v>46311.754166666666</v>
      </c>
    </row>
    <row r="10344" spans="1:20" x14ac:dyDescent="0.35">
      <c r="A10344" t="s">
        <v>128</v>
      </c>
      <c r="B10344" t="s">
        <v>129</v>
      </c>
      <c r="C10344" t="s">
        <v>89</v>
      </c>
      <c r="D10344" s="29">
        <v>46505</v>
      </c>
      <c r="E10344">
        <v>0</v>
      </c>
      <c r="F10344">
        <v>0</v>
      </c>
      <c r="G10344">
        <v>0</v>
      </c>
      <c r="H10344">
        <v>0</v>
      </c>
      <c r="L10344">
        <v>648.31438300000002</v>
      </c>
      <c r="R10344">
        <v>997.40674200000001</v>
      </c>
      <c r="S10344" t="s">
        <v>90</v>
      </c>
      <c r="T10344" s="297">
        <v>46311.754166666666</v>
      </c>
    </row>
    <row r="10345" spans="1:20" x14ac:dyDescent="0.35">
      <c r="A10345" t="s">
        <v>128</v>
      </c>
      <c r="B10345" t="s">
        <v>129</v>
      </c>
      <c r="C10345" t="s">
        <v>89</v>
      </c>
      <c r="D10345" s="29">
        <v>46506</v>
      </c>
      <c r="E10345">
        <v>0</v>
      </c>
      <c r="F10345">
        <v>0</v>
      </c>
      <c r="G10345">
        <v>0</v>
      </c>
      <c r="H10345">
        <v>0</v>
      </c>
      <c r="L10345">
        <v>648.31438300000002</v>
      </c>
      <c r="R10345">
        <v>997.40674200000001</v>
      </c>
      <c r="S10345" t="s">
        <v>90</v>
      </c>
      <c r="T10345" s="297">
        <v>46311.754166666666</v>
      </c>
    </row>
    <row r="10346" spans="1:20" x14ac:dyDescent="0.35">
      <c r="A10346" t="s">
        <v>128</v>
      </c>
      <c r="B10346" t="s">
        <v>129</v>
      </c>
      <c r="C10346" t="s">
        <v>89</v>
      </c>
      <c r="D10346" s="29">
        <v>46507</v>
      </c>
      <c r="E10346">
        <v>0</v>
      </c>
      <c r="F10346">
        <v>0</v>
      </c>
      <c r="G10346">
        <v>0</v>
      </c>
      <c r="H10346">
        <v>0</v>
      </c>
      <c r="L10346">
        <v>648.31438300000002</v>
      </c>
      <c r="R10346">
        <v>997.40674200000001</v>
      </c>
      <c r="S10346" t="s">
        <v>90</v>
      </c>
      <c r="T10346" s="297">
        <v>46311.754166666666</v>
      </c>
    </row>
    <row r="10347" spans="1:20" x14ac:dyDescent="0.35">
      <c r="A10347" t="s">
        <v>128</v>
      </c>
      <c r="B10347" t="s">
        <v>129</v>
      </c>
      <c r="C10347" t="s">
        <v>89</v>
      </c>
      <c r="D10347" s="29">
        <v>46508</v>
      </c>
      <c r="E10347">
        <v>0</v>
      </c>
      <c r="F10347">
        <v>0</v>
      </c>
      <c r="G10347">
        <v>0</v>
      </c>
      <c r="H10347">
        <v>0</v>
      </c>
      <c r="L10347">
        <v>648.31438300000002</v>
      </c>
      <c r="R10347">
        <v>997.40674200000001</v>
      </c>
      <c r="S10347" t="s">
        <v>90</v>
      </c>
      <c r="T10347" s="297">
        <v>46311.754166666666</v>
      </c>
    </row>
    <row r="10348" spans="1:20" x14ac:dyDescent="0.35">
      <c r="A10348" t="s">
        <v>128</v>
      </c>
      <c r="B10348" t="s">
        <v>129</v>
      </c>
      <c r="C10348" t="s">
        <v>89</v>
      </c>
      <c r="D10348" s="29">
        <v>46509</v>
      </c>
      <c r="E10348">
        <v>0</v>
      </c>
      <c r="F10348">
        <v>0</v>
      </c>
      <c r="G10348">
        <v>0</v>
      </c>
      <c r="H10348">
        <v>0</v>
      </c>
      <c r="L10348">
        <v>648.31438300000002</v>
      </c>
      <c r="R10348">
        <v>997.40674200000001</v>
      </c>
      <c r="S10348" t="s">
        <v>90</v>
      </c>
      <c r="T10348" s="297">
        <v>46311.754166666666</v>
      </c>
    </row>
    <row r="10349" spans="1:20" x14ac:dyDescent="0.35">
      <c r="A10349" t="s">
        <v>128</v>
      </c>
      <c r="B10349" t="s">
        <v>129</v>
      </c>
      <c r="C10349" t="s">
        <v>89</v>
      </c>
      <c r="D10349" s="29">
        <v>46510</v>
      </c>
      <c r="E10349">
        <v>0</v>
      </c>
      <c r="F10349">
        <v>0</v>
      </c>
      <c r="G10349">
        <v>0</v>
      </c>
      <c r="H10349">
        <v>0</v>
      </c>
      <c r="L10349">
        <v>648.31438300000002</v>
      </c>
      <c r="R10349">
        <v>997.40674200000001</v>
      </c>
      <c r="S10349" t="s">
        <v>90</v>
      </c>
      <c r="T10349" s="297">
        <v>46311.754166666666</v>
      </c>
    </row>
    <row r="10350" spans="1:20" x14ac:dyDescent="0.35">
      <c r="A10350" t="s">
        <v>128</v>
      </c>
      <c r="B10350" t="s">
        <v>129</v>
      </c>
      <c r="C10350" t="s">
        <v>89</v>
      </c>
      <c r="D10350" s="29">
        <v>46511</v>
      </c>
      <c r="E10350">
        <v>0</v>
      </c>
      <c r="F10350">
        <v>0</v>
      </c>
      <c r="G10350">
        <v>0</v>
      </c>
      <c r="H10350">
        <v>0</v>
      </c>
      <c r="L10350">
        <v>648.31438300000002</v>
      </c>
      <c r="R10350">
        <v>997.40674200000001</v>
      </c>
      <c r="S10350" t="s">
        <v>90</v>
      </c>
      <c r="T10350" s="297">
        <v>46311.754166666666</v>
      </c>
    </row>
    <row r="10351" spans="1:20" x14ac:dyDescent="0.35">
      <c r="A10351" t="s">
        <v>128</v>
      </c>
      <c r="B10351" t="s">
        <v>129</v>
      </c>
      <c r="C10351" t="s">
        <v>89</v>
      </c>
      <c r="D10351" s="29">
        <v>46512</v>
      </c>
      <c r="E10351">
        <v>0</v>
      </c>
      <c r="F10351">
        <v>0</v>
      </c>
      <c r="G10351">
        <v>0</v>
      </c>
      <c r="H10351">
        <v>0</v>
      </c>
      <c r="L10351">
        <v>648.31438300000002</v>
      </c>
      <c r="R10351">
        <v>997.40674200000001</v>
      </c>
      <c r="S10351" t="s">
        <v>90</v>
      </c>
      <c r="T10351" s="297">
        <v>46311.754166666666</v>
      </c>
    </row>
    <row r="10352" spans="1:20" x14ac:dyDescent="0.35">
      <c r="A10352" t="s">
        <v>128</v>
      </c>
      <c r="B10352" t="s">
        <v>129</v>
      </c>
      <c r="C10352" t="s">
        <v>89</v>
      </c>
      <c r="D10352" s="29">
        <v>46513</v>
      </c>
      <c r="E10352">
        <v>0</v>
      </c>
      <c r="F10352">
        <v>0</v>
      </c>
      <c r="G10352">
        <v>0</v>
      </c>
      <c r="H10352">
        <v>0</v>
      </c>
      <c r="L10352">
        <v>648.31438300000002</v>
      </c>
      <c r="R10352">
        <v>997.40674200000001</v>
      </c>
      <c r="S10352" t="s">
        <v>90</v>
      </c>
      <c r="T10352" s="297">
        <v>46311.754166666666</v>
      </c>
    </row>
    <row r="10353" spans="1:20" x14ac:dyDescent="0.35">
      <c r="A10353" t="s">
        <v>128</v>
      </c>
      <c r="B10353" t="s">
        <v>129</v>
      </c>
      <c r="C10353" t="s">
        <v>89</v>
      </c>
      <c r="D10353" s="29">
        <v>46514</v>
      </c>
      <c r="E10353">
        <v>0</v>
      </c>
      <c r="F10353">
        <v>0</v>
      </c>
      <c r="G10353">
        <v>0</v>
      </c>
      <c r="H10353">
        <v>0</v>
      </c>
      <c r="L10353">
        <v>648.31438300000002</v>
      </c>
      <c r="R10353">
        <v>997.40674200000001</v>
      </c>
      <c r="S10353" t="s">
        <v>90</v>
      </c>
      <c r="T10353" s="297">
        <v>46311.754166666666</v>
      </c>
    </row>
    <row r="10354" spans="1:20" x14ac:dyDescent="0.35">
      <c r="A10354" t="s">
        <v>128</v>
      </c>
      <c r="B10354" t="s">
        <v>129</v>
      </c>
      <c r="C10354" t="s">
        <v>89</v>
      </c>
      <c r="D10354" s="29">
        <v>46515</v>
      </c>
      <c r="E10354">
        <v>0</v>
      </c>
      <c r="F10354">
        <v>0</v>
      </c>
      <c r="G10354">
        <v>0</v>
      </c>
      <c r="H10354">
        <v>0</v>
      </c>
      <c r="L10354">
        <v>648.31438300000002</v>
      </c>
      <c r="R10354">
        <v>997.40674200000001</v>
      </c>
      <c r="S10354" t="s">
        <v>90</v>
      </c>
      <c r="T10354" s="297">
        <v>46311.754166666666</v>
      </c>
    </row>
    <row r="10355" spans="1:20" x14ac:dyDescent="0.35">
      <c r="A10355" t="s">
        <v>128</v>
      </c>
      <c r="B10355" t="s">
        <v>129</v>
      </c>
      <c r="C10355" t="s">
        <v>89</v>
      </c>
      <c r="D10355" s="29">
        <v>46516</v>
      </c>
      <c r="E10355">
        <v>0</v>
      </c>
      <c r="F10355">
        <v>0</v>
      </c>
      <c r="G10355">
        <v>0</v>
      </c>
      <c r="H10355">
        <v>0</v>
      </c>
      <c r="L10355">
        <v>648.31438300000002</v>
      </c>
      <c r="R10355">
        <v>997.40674200000001</v>
      </c>
      <c r="S10355" t="s">
        <v>90</v>
      </c>
      <c r="T10355" s="297">
        <v>46311.754166666666</v>
      </c>
    </row>
    <row r="10356" spans="1:20" x14ac:dyDescent="0.35">
      <c r="A10356" t="s">
        <v>128</v>
      </c>
      <c r="B10356" t="s">
        <v>129</v>
      </c>
      <c r="C10356" t="s">
        <v>89</v>
      </c>
      <c r="D10356" s="29">
        <v>46517</v>
      </c>
      <c r="E10356">
        <v>0</v>
      </c>
      <c r="F10356">
        <v>0</v>
      </c>
      <c r="G10356">
        <v>0</v>
      </c>
      <c r="H10356">
        <v>0</v>
      </c>
      <c r="L10356">
        <v>648.31438300000002</v>
      </c>
      <c r="R10356">
        <v>997.40674200000001</v>
      </c>
      <c r="S10356" t="s">
        <v>90</v>
      </c>
      <c r="T10356" s="297">
        <v>46311.754166666666</v>
      </c>
    </row>
    <row r="10357" spans="1:20" x14ac:dyDescent="0.35">
      <c r="A10357" t="s">
        <v>128</v>
      </c>
      <c r="B10357" t="s">
        <v>129</v>
      </c>
      <c r="C10357" t="s">
        <v>89</v>
      </c>
      <c r="D10357" s="29">
        <v>46518</v>
      </c>
      <c r="E10357">
        <v>0</v>
      </c>
      <c r="F10357">
        <v>0</v>
      </c>
      <c r="G10357">
        <v>0</v>
      </c>
      <c r="H10357">
        <v>0</v>
      </c>
      <c r="L10357">
        <v>648.31438300000002</v>
      </c>
      <c r="R10357">
        <v>997.40674200000001</v>
      </c>
      <c r="S10357" t="s">
        <v>90</v>
      </c>
      <c r="T10357" s="297">
        <v>46311.754166666666</v>
      </c>
    </row>
    <row r="10358" spans="1:20" x14ac:dyDescent="0.35">
      <c r="A10358" t="s">
        <v>128</v>
      </c>
      <c r="B10358" t="s">
        <v>129</v>
      </c>
      <c r="C10358" t="s">
        <v>89</v>
      </c>
      <c r="D10358" s="29">
        <v>46519</v>
      </c>
      <c r="E10358">
        <v>0</v>
      </c>
      <c r="F10358">
        <v>0</v>
      </c>
      <c r="G10358">
        <v>0</v>
      </c>
      <c r="H10358">
        <v>0</v>
      </c>
      <c r="L10358">
        <v>648.31438300000002</v>
      </c>
      <c r="R10358">
        <v>997.40674200000001</v>
      </c>
      <c r="S10358" t="s">
        <v>90</v>
      </c>
      <c r="T10358" s="297">
        <v>46311.754166666666</v>
      </c>
    </row>
    <row r="10359" spans="1:20" x14ac:dyDescent="0.35">
      <c r="A10359" t="s">
        <v>128</v>
      </c>
      <c r="B10359" t="s">
        <v>129</v>
      </c>
      <c r="C10359" t="s">
        <v>89</v>
      </c>
      <c r="D10359" s="29">
        <v>46520</v>
      </c>
      <c r="E10359">
        <v>0</v>
      </c>
      <c r="F10359">
        <v>0</v>
      </c>
      <c r="G10359">
        <v>0</v>
      </c>
      <c r="H10359">
        <v>0</v>
      </c>
      <c r="L10359">
        <v>648.31438300000002</v>
      </c>
      <c r="R10359">
        <v>997.40674200000001</v>
      </c>
      <c r="S10359" t="s">
        <v>90</v>
      </c>
      <c r="T10359" s="297">
        <v>46311.754166666666</v>
      </c>
    </row>
    <row r="10360" spans="1:20" x14ac:dyDescent="0.35">
      <c r="A10360" t="s">
        <v>128</v>
      </c>
      <c r="B10360" t="s">
        <v>129</v>
      </c>
      <c r="C10360" t="s">
        <v>89</v>
      </c>
      <c r="D10360" s="29">
        <v>46521</v>
      </c>
      <c r="E10360">
        <v>0</v>
      </c>
      <c r="F10360">
        <v>0</v>
      </c>
      <c r="G10360">
        <v>0</v>
      </c>
      <c r="H10360">
        <v>0</v>
      </c>
      <c r="L10360">
        <v>648.31438300000002</v>
      </c>
      <c r="R10360">
        <v>997.40674200000001</v>
      </c>
      <c r="S10360" t="s">
        <v>90</v>
      </c>
      <c r="T10360" s="297">
        <v>46311.754166666666</v>
      </c>
    </row>
    <row r="10361" spans="1:20" x14ac:dyDescent="0.35">
      <c r="A10361" t="s">
        <v>128</v>
      </c>
      <c r="B10361" t="s">
        <v>129</v>
      </c>
      <c r="C10361" t="s">
        <v>89</v>
      </c>
      <c r="D10361" s="29">
        <v>46522</v>
      </c>
      <c r="E10361">
        <v>0</v>
      </c>
      <c r="F10361">
        <v>0</v>
      </c>
      <c r="G10361">
        <v>0</v>
      </c>
      <c r="H10361">
        <v>0</v>
      </c>
      <c r="L10361">
        <v>648.31438300000002</v>
      </c>
      <c r="R10361">
        <v>997.40674200000001</v>
      </c>
      <c r="S10361" t="s">
        <v>90</v>
      </c>
      <c r="T10361" s="297">
        <v>46311.754166666666</v>
      </c>
    </row>
    <row r="10362" spans="1:20" x14ac:dyDescent="0.35">
      <c r="A10362" t="s">
        <v>128</v>
      </c>
      <c r="B10362" t="s">
        <v>129</v>
      </c>
      <c r="C10362" t="s">
        <v>89</v>
      </c>
      <c r="D10362" s="29">
        <v>46523</v>
      </c>
      <c r="E10362">
        <v>0</v>
      </c>
      <c r="F10362">
        <v>0</v>
      </c>
      <c r="G10362">
        <v>0</v>
      </c>
      <c r="H10362">
        <v>0</v>
      </c>
      <c r="L10362">
        <v>648.31438300000002</v>
      </c>
      <c r="R10362">
        <v>997.40674200000001</v>
      </c>
      <c r="S10362" t="s">
        <v>90</v>
      </c>
      <c r="T10362" s="297">
        <v>46311.754166666666</v>
      </c>
    </row>
    <row r="10363" spans="1:20" x14ac:dyDescent="0.35">
      <c r="A10363" t="s">
        <v>128</v>
      </c>
      <c r="B10363" t="s">
        <v>129</v>
      </c>
      <c r="C10363" t="s">
        <v>89</v>
      </c>
      <c r="D10363" s="29">
        <v>46524</v>
      </c>
      <c r="E10363">
        <v>0</v>
      </c>
      <c r="F10363">
        <v>0</v>
      </c>
      <c r="G10363">
        <v>0</v>
      </c>
      <c r="H10363">
        <v>0</v>
      </c>
      <c r="L10363">
        <v>648.31438300000002</v>
      </c>
      <c r="R10363">
        <v>997.40674200000001</v>
      </c>
      <c r="S10363" t="s">
        <v>90</v>
      </c>
      <c r="T10363" s="297">
        <v>46311.754166666666</v>
      </c>
    </row>
    <row r="10364" spans="1:20" x14ac:dyDescent="0.35">
      <c r="A10364" t="s">
        <v>128</v>
      </c>
      <c r="B10364" t="s">
        <v>129</v>
      </c>
      <c r="C10364" t="s">
        <v>89</v>
      </c>
      <c r="D10364" s="29">
        <v>46525</v>
      </c>
      <c r="E10364">
        <v>0</v>
      </c>
      <c r="F10364">
        <v>0</v>
      </c>
      <c r="G10364">
        <v>0</v>
      </c>
      <c r="H10364">
        <v>0</v>
      </c>
      <c r="L10364">
        <v>648.31438300000002</v>
      </c>
      <c r="R10364">
        <v>997.40674200000001</v>
      </c>
      <c r="S10364" t="s">
        <v>90</v>
      </c>
      <c r="T10364" s="297">
        <v>46311.754166666666</v>
      </c>
    </row>
    <row r="10365" spans="1:20" x14ac:dyDescent="0.35">
      <c r="A10365" t="s">
        <v>128</v>
      </c>
      <c r="B10365" t="s">
        <v>129</v>
      </c>
      <c r="C10365" t="s">
        <v>89</v>
      </c>
      <c r="D10365" s="29">
        <v>46526</v>
      </c>
      <c r="E10365">
        <v>0</v>
      </c>
      <c r="F10365">
        <v>0</v>
      </c>
      <c r="G10365">
        <v>0</v>
      </c>
      <c r="H10365">
        <v>0</v>
      </c>
      <c r="L10365">
        <v>648.31438300000002</v>
      </c>
      <c r="R10365">
        <v>997.40674200000001</v>
      </c>
      <c r="S10365" t="s">
        <v>90</v>
      </c>
      <c r="T10365" s="297">
        <v>46311.754166666666</v>
      </c>
    </row>
    <row r="10366" spans="1:20" x14ac:dyDescent="0.35">
      <c r="A10366" t="s">
        <v>128</v>
      </c>
      <c r="B10366" t="s">
        <v>129</v>
      </c>
      <c r="C10366" t="s">
        <v>89</v>
      </c>
      <c r="D10366" s="29">
        <v>46527</v>
      </c>
      <c r="E10366">
        <v>0</v>
      </c>
      <c r="F10366">
        <v>0</v>
      </c>
      <c r="G10366">
        <v>0</v>
      </c>
      <c r="H10366">
        <v>0</v>
      </c>
      <c r="L10366">
        <v>648.31438300000002</v>
      </c>
      <c r="R10366">
        <v>997.40674200000001</v>
      </c>
      <c r="S10366" t="s">
        <v>90</v>
      </c>
      <c r="T10366" s="297">
        <v>46311.754166666666</v>
      </c>
    </row>
    <row r="10367" spans="1:20" x14ac:dyDescent="0.35">
      <c r="A10367" t="s">
        <v>128</v>
      </c>
      <c r="B10367" t="s">
        <v>129</v>
      </c>
      <c r="C10367" t="s">
        <v>89</v>
      </c>
      <c r="D10367" s="29">
        <v>46528</v>
      </c>
      <c r="E10367">
        <v>0</v>
      </c>
      <c r="F10367">
        <v>0</v>
      </c>
      <c r="G10367">
        <v>0</v>
      </c>
      <c r="H10367">
        <v>0</v>
      </c>
      <c r="L10367">
        <v>648.31438300000002</v>
      </c>
      <c r="R10367">
        <v>997.40674200000001</v>
      </c>
      <c r="S10367" t="s">
        <v>90</v>
      </c>
      <c r="T10367" s="297">
        <v>46311.754166666666</v>
      </c>
    </row>
    <row r="10368" spans="1:20" x14ac:dyDescent="0.35">
      <c r="A10368" t="s">
        <v>128</v>
      </c>
      <c r="B10368" t="s">
        <v>129</v>
      </c>
      <c r="C10368" t="s">
        <v>89</v>
      </c>
      <c r="D10368" s="29">
        <v>46529</v>
      </c>
      <c r="E10368">
        <v>0</v>
      </c>
      <c r="F10368">
        <v>0</v>
      </c>
      <c r="G10368">
        <v>0</v>
      </c>
      <c r="H10368">
        <v>0</v>
      </c>
      <c r="L10368">
        <v>648.31438300000002</v>
      </c>
      <c r="R10368">
        <v>997.40674200000001</v>
      </c>
      <c r="S10368" t="s">
        <v>90</v>
      </c>
      <c r="T10368" s="297">
        <v>46311.754166666666</v>
      </c>
    </row>
    <row r="10369" spans="1:20" x14ac:dyDescent="0.35">
      <c r="A10369" t="s">
        <v>128</v>
      </c>
      <c r="B10369" t="s">
        <v>129</v>
      </c>
      <c r="C10369" t="s">
        <v>89</v>
      </c>
      <c r="D10369" s="29">
        <v>46530</v>
      </c>
      <c r="E10369">
        <v>0</v>
      </c>
      <c r="F10369">
        <v>0</v>
      </c>
      <c r="G10369">
        <v>0</v>
      </c>
      <c r="H10369">
        <v>0</v>
      </c>
      <c r="L10369">
        <v>648.31438300000002</v>
      </c>
      <c r="R10369">
        <v>997.40674200000001</v>
      </c>
      <c r="S10369" t="s">
        <v>90</v>
      </c>
      <c r="T10369" s="297">
        <v>46311.754166666666</v>
      </c>
    </row>
    <row r="10370" spans="1:20" x14ac:dyDescent="0.35">
      <c r="A10370" t="s">
        <v>128</v>
      </c>
      <c r="B10370" t="s">
        <v>129</v>
      </c>
      <c r="C10370" t="s">
        <v>89</v>
      </c>
      <c r="D10370" s="29">
        <v>46531</v>
      </c>
      <c r="E10370">
        <v>0</v>
      </c>
      <c r="F10370">
        <v>0</v>
      </c>
      <c r="G10370">
        <v>0</v>
      </c>
      <c r="H10370">
        <v>0</v>
      </c>
      <c r="L10370">
        <v>648.31438300000002</v>
      </c>
      <c r="R10370">
        <v>997.40674200000001</v>
      </c>
      <c r="S10370" t="s">
        <v>90</v>
      </c>
      <c r="T10370" s="297">
        <v>46311.754166666666</v>
      </c>
    </row>
    <row r="10371" spans="1:20" x14ac:dyDescent="0.35">
      <c r="A10371" t="s">
        <v>128</v>
      </c>
      <c r="B10371" t="s">
        <v>129</v>
      </c>
      <c r="C10371" t="s">
        <v>89</v>
      </c>
      <c r="D10371" s="29">
        <v>46532</v>
      </c>
      <c r="E10371">
        <v>0</v>
      </c>
      <c r="F10371">
        <v>0</v>
      </c>
      <c r="G10371">
        <v>0</v>
      </c>
      <c r="H10371">
        <v>0</v>
      </c>
      <c r="L10371">
        <v>648.31438300000002</v>
      </c>
      <c r="R10371">
        <v>997.40674200000001</v>
      </c>
      <c r="S10371" t="s">
        <v>90</v>
      </c>
      <c r="T10371" s="297">
        <v>46311.754166666666</v>
      </c>
    </row>
    <row r="10372" spans="1:20" x14ac:dyDescent="0.35">
      <c r="A10372" t="s">
        <v>128</v>
      </c>
      <c r="B10372" t="s">
        <v>129</v>
      </c>
      <c r="C10372" t="s">
        <v>89</v>
      </c>
      <c r="D10372" s="29">
        <v>46533</v>
      </c>
      <c r="E10372">
        <v>0</v>
      </c>
      <c r="F10372">
        <v>0</v>
      </c>
      <c r="G10372">
        <v>0</v>
      </c>
      <c r="H10372">
        <v>0</v>
      </c>
      <c r="L10372">
        <v>648.31438300000002</v>
      </c>
      <c r="R10372">
        <v>997.40674200000001</v>
      </c>
      <c r="S10372" t="s">
        <v>90</v>
      </c>
      <c r="T10372" s="297">
        <v>46311.754166666666</v>
      </c>
    </row>
    <row r="10373" spans="1:20" x14ac:dyDescent="0.35">
      <c r="A10373" t="s">
        <v>128</v>
      </c>
      <c r="B10373" t="s">
        <v>129</v>
      </c>
      <c r="C10373" t="s">
        <v>89</v>
      </c>
      <c r="D10373" s="29">
        <v>46534</v>
      </c>
      <c r="E10373">
        <v>0</v>
      </c>
      <c r="F10373">
        <v>0</v>
      </c>
      <c r="G10373">
        <v>0</v>
      </c>
      <c r="H10373">
        <v>0</v>
      </c>
      <c r="L10373">
        <v>648.31438300000002</v>
      </c>
      <c r="R10373">
        <v>997.40674200000001</v>
      </c>
      <c r="S10373" t="s">
        <v>90</v>
      </c>
      <c r="T10373" s="297">
        <v>46311.754166666666</v>
      </c>
    </row>
    <row r="10374" spans="1:20" x14ac:dyDescent="0.35">
      <c r="A10374" t="s">
        <v>128</v>
      </c>
      <c r="B10374" t="s">
        <v>129</v>
      </c>
      <c r="C10374" t="s">
        <v>89</v>
      </c>
      <c r="D10374" s="29">
        <v>46535</v>
      </c>
      <c r="E10374">
        <v>0</v>
      </c>
      <c r="F10374">
        <v>0</v>
      </c>
      <c r="G10374">
        <v>0</v>
      </c>
      <c r="H10374">
        <v>0</v>
      </c>
      <c r="L10374">
        <v>648.31438300000002</v>
      </c>
      <c r="R10374">
        <v>997.40674200000001</v>
      </c>
      <c r="S10374" t="s">
        <v>90</v>
      </c>
      <c r="T10374" s="297">
        <v>46311.754166666666</v>
      </c>
    </row>
    <row r="10375" spans="1:20" x14ac:dyDescent="0.35">
      <c r="A10375" t="s">
        <v>128</v>
      </c>
      <c r="B10375" t="s">
        <v>129</v>
      </c>
      <c r="C10375" t="s">
        <v>89</v>
      </c>
      <c r="D10375" s="29">
        <v>46536</v>
      </c>
      <c r="E10375">
        <v>0</v>
      </c>
      <c r="F10375">
        <v>0</v>
      </c>
      <c r="G10375">
        <v>0</v>
      </c>
      <c r="H10375">
        <v>0</v>
      </c>
      <c r="L10375">
        <v>648.31438300000002</v>
      </c>
      <c r="R10375">
        <v>997.40674200000001</v>
      </c>
      <c r="S10375" t="s">
        <v>90</v>
      </c>
      <c r="T10375" s="297">
        <v>46311.754166666666</v>
      </c>
    </row>
    <row r="10376" spans="1:20" x14ac:dyDescent="0.35">
      <c r="A10376" t="s">
        <v>128</v>
      </c>
      <c r="B10376" t="s">
        <v>129</v>
      </c>
      <c r="C10376" t="s">
        <v>89</v>
      </c>
      <c r="D10376" s="29">
        <v>46537</v>
      </c>
      <c r="E10376">
        <v>0</v>
      </c>
      <c r="F10376">
        <v>0</v>
      </c>
      <c r="G10376">
        <v>0</v>
      </c>
      <c r="H10376">
        <v>0</v>
      </c>
      <c r="L10376">
        <v>648.31438300000002</v>
      </c>
      <c r="R10376">
        <v>997.40674200000001</v>
      </c>
      <c r="S10376" t="s">
        <v>90</v>
      </c>
      <c r="T10376" s="297">
        <v>46311.754166666666</v>
      </c>
    </row>
    <row r="10377" spans="1:20" x14ac:dyDescent="0.35">
      <c r="A10377" t="s">
        <v>128</v>
      </c>
      <c r="B10377" t="s">
        <v>129</v>
      </c>
      <c r="C10377" t="s">
        <v>89</v>
      </c>
      <c r="D10377" s="29">
        <v>46538</v>
      </c>
      <c r="E10377">
        <v>0</v>
      </c>
      <c r="F10377">
        <v>0</v>
      </c>
      <c r="G10377">
        <v>0</v>
      </c>
      <c r="H10377">
        <v>0</v>
      </c>
      <c r="L10377">
        <v>648.31438300000002</v>
      </c>
      <c r="R10377">
        <v>997.40674200000001</v>
      </c>
      <c r="S10377" t="s">
        <v>90</v>
      </c>
      <c r="T10377" s="297">
        <v>46311.754166666666</v>
      </c>
    </row>
    <row r="10378" spans="1:20" x14ac:dyDescent="0.35">
      <c r="A10378" t="s">
        <v>128</v>
      </c>
      <c r="B10378" t="s">
        <v>129</v>
      </c>
      <c r="C10378" t="s">
        <v>89</v>
      </c>
      <c r="D10378" s="29">
        <v>46539</v>
      </c>
      <c r="E10378">
        <v>0</v>
      </c>
      <c r="F10378">
        <v>0</v>
      </c>
      <c r="G10378">
        <v>0</v>
      </c>
      <c r="H10378">
        <v>0</v>
      </c>
      <c r="L10378">
        <v>648.31438300000002</v>
      </c>
      <c r="R10378">
        <v>997.40674200000001</v>
      </c>
      <c r="S10378" t="s">
        <v>90</v>
      </c>
      <c r="T10378" s="297">
        <v>46311.754166666666</v>
      </c>
    </row>
    <row r="10379" spans="1:20" x14ac:dyDescent="0.35">
      <c r="A10379" t="s">
        <v>128</v>
      </c>
      <c r="B10379" t="s">
        <v>129</v>
      </c>
      <c r="C10379" t="s">
        <v>89</v>
      </c>
      <c r="D10379" s="29">
        <v>46540</v>
      </c>
      <c r="E10379">
        <v>0</v>
      </c>
      <c r="F10379">
        <v>0</v>
      </c>
      <c r="G10379">
        <v>0</v>
      </c>
      <c r="H10379">
        <v>0</v>
      </c>
      <c r="L10379">
        <v>648.31438300000002</v>
      </c>
      <c r="R10379">
        <v>997.40674200000001</v>
      </c>
      <c r="S10379" t="s">
        <v>90</v>
      </c>
      <c r="T10379" s="297">
        <v>46311.754166666666</v>
      </c>
    </row>
    <row r="10380" spans="1:20" x14ac:dyDescent="0.35">
      <c r="A10380" t="s">
        <v>128</v>
      </c>
      <c r="B10380" t="s">
        <v>129</v>
      </c>
      <c r="C10380" t="s">
        <v>89</v>
      </c>
      <c r="D10380" s="29">
        <v>46541</v>
      </c>
      <c r="E10380">
        <v>0</v>
      </c>
      <c r="F10380">
        <v>0</v>
      </c>
      <c r="G10380">
        <v>0</v>
      </c>
      <c r="H10380">
        <v>0</v>
      </c>
      <c r="L10380">
        <v>648.31438300000002</v>
      </c>
      <c r="R10380">
        <v>997.40674200000001</v>
      </c>
      <c r="S10380" t="s">
        <v>90</v>
      </c>
      <c r="T10380" s="297">
        <v>46311.754166666666</v>
      </c>
    </row>
    <row r="10381" spans="1:20" x14ac:dyDescent="0.35">
      <c r="A10381" t="s">
        <v>128</v>
      </c>
      <c r="B10381" t="s">
        <v>129</v>
      </c>
      <c r="C10381" t="s">
        <v>89</v>
      </c>
      <c r="D10381" s="29">
        <v>46542</v>
      </c>
      <c r="E10381">
        <v>0</v>
      </c>
      <c r="F10381">
        <v>0</v>
      </c>
      <c r="G10381">
        <v>0</v>
      </c>
      <c r="H10381">
        <v>0</v>
      </c>
      <c r="L10381">
        <v>648.31438300000002</v>
      </c>
      <c r="R10381">
        <v>997.40674200000001</v>
      </c>
      <c r="S10381" t="s">
        <v>90</v>
      </c>
      <c r="T10381" s="297">
        <v>46311.754166666666</v>
      </c>
    </row>
    <row r="10382" spans="1:20" x14ac:dyDescent="0.35">
      <c r="A10382" t="s">
        <v>128</v>
      </c>
      <c r="B10382" t="s">
        <v>129</v>
      </c>
      <c r="C10382" t="s">
        <v>89</v>
      </c>
      <c r="D10382" s="29">
        <v>46543</v>
      </c>
      <c r="E10382">
        <v>0</v>
      </c>
      <c r="F10382">
        <v>0</v>
      </c>
      <c r="G10382">
        <v>0</v>
      </c>
      <c r="H10382">
        <v>0</v>
      </c>
      <c r="L10382">
        <v>648.31438300000002</v>
      </c>
      <c r="R10382">
        <v>997.40674200000001</v>
      </c>
      <c r="S10382" t="s">
        <v>90</v>
      </c>
      <c r="T10382" s="297">
        <v>46311.754166666666</v>
      </c>
    </row>
    <row r="10383" spans="1:20" x14ac:dyDescent="0.35">
      <c r="A10383" t="s">
        <v>128</v>
      </c>
      <c r="B10383" t="s">
        <v>129</v>
      </c>
      <c r="C10383" t="s">
        <v>89</v>
      </c>
      <c r="D10383" s="29">
        <v>46544</v>
      </c>
      <c r="E10383">
        <v>0</v>
      </c>
      <c r="F10383">
        <v>0</v>
      </c>
      <c r="G10383">
        <v>0</v>
      </c>
      <c r="H10383">
        <v>0</v>
      </c>
      <c r="L10383">
        <v>648.31438300000002</v>
      </c>
      <c r="R10383">
        <v>997.40674200000001</v>
      </c>
      <c r="S10383" t="s">
        <v>90</v>
      </c>
      <c r="T10383" s="297">
        <v>46311.754166666666</v>
      </c>
    </row>
    <row r="10384" spans="1:20" x14ac:dyDescent="0.35">
      <c r="A10384" t="s">
        <v>128</v>
      </c>
      <c r="B10384" t="s">
        <v>129</v>
      </c>
      <c r="C10384" t="s">
        <v>89</v>
      </c>
      <c r="D10384" s="29">
        <v>46545</v>
      </c>
      <c r="E10384">
        <v>0</v>
      </c>
      <c r="F10384">
        <v>0</v>
      </c>
      <c r="G10384">
        <v>0</v>
      </c>
      <c r="H10384">
        <v>0</v>
      </c>
      <c r="L10384">
        <v>648.31438300000002</v>
      </c>
      <c r="R10384">
        <v>997.40674200000001</v>
      </c>
      <c r="S10384" t="s">
        <v>90</v>
      </c>
      <c r="T10384" s="297">
        <v>46311.754166666666</v>
      </c>
    </row>
    <row r="10385" spans="1:20" x14ac:dyDescent="0.35">
      <c r="A10385" t="s">
        <v>128</v>
      </c>
      <c r="B10385" t="s">
        <v>129</v>
      </c>
      <c r="C10385" t="s">
        <v>89</v>
      </c>
      <c r="D10385" s="29">
        <v>46546</v>
      </c>
      <c r="E10385">
        <v>0</v>
      </c>
      <c r="F10385">
        <v>0</v>
      </c>
      <c r="G10385">
        <v>0</v>
      </c>
      <c r="H10385">
        <v>0</v>
      </c>
      <c r="L10385">
        <v>648.31438300000002</v>
      </c>
      <c r="R10385">
        <v>997.40674200000001</v>
      </c>
      <c r="S10385" t="s">
        <v>90</v>
      </c>
      <c r="T10385" s="297">
        <v>46311.754166666666</v>
      </c>
    </row>
    <row r="10386" spans="1:20" x14ac:dyDescent="0.35">
      <c r="A10386" t="s">
        <v>128</v>
      </c>
      <c r="B10386" t="s">
        <v>129</v>
      </c>
      <c r="C10386" t="s">
        <v>89</v>
      </c>
      <c r="D10386" s="29">
        <v>46547</v>
      </c>
      <c r="E10386">
        <v>0</v>
      </c>
      <c r="F10386">
        <v>0</v>
      </c>
      <c r="G10386">
        <v>0</v>
      </c>
      <c r="H10386">
        <v>0</v>
      </c>
      <c r="L10386">
        <v>648.31438300000002</v>
      </c>
      <c r="R10386">
        <v>997.40674200000001</v>
      </c>
      <c r="S10386" t="s">
        <v>90</v>
      </c>
      <c r="T10386" s="297">
        <v>46311.754166666666</v>
      </c>
    </row>
    <row r="10387" spans="1:20" x14ac:dyDescent="0.35">
      <c r="A10387" t="s">
        <v>128</v>
      </c>
      <c r="B10387" t="s">
        <v>129</v>
      </c>
      <c r="C10387" t="s">
        <v>89</v>
      </c>
      <c r="D10387" s="29">
        <v>46548</v>
      </c>
      <c r="E10387">
        <v>0</v>
      </c>
      <c r="F10387">
        <v>0</v>
      </c>
      <c r="G10387">
        <v>0</v>
      </c>
      <c r="H10387">
        <v>0</v>
      </c>
      <c r="L10387">
        <v>648.31438300000002</v>
      </c>
      <c r="R10387">
        <v>997.40674200000001</v>
      </c>
      <c r="S10387" t="s">
        <v>90</v>
      </c>
      <c r="T10387" s="297">
        <v>46311.754166666666</v>
      </c>
    </row>
    <row r="10388" spans="1:20" x14ac:dyDescent="0.35">
      <c r="A10388" t="s">
        <v>128</v>
      </c>
      <c r="B10388" t="s">
        <v>129</v>
      </c>
      <c r="C10388" t="s">
        <v>89</v>
      </c>
      <c r="D10388" s="29">
        <v>46549</v>
      </c>
      <c r="E10388">
        <v>0</v>
      </c>
      <c r="F10388">
        <v>0</v>
      </c>
      <c r="G10388">
        <v>0</v>
      </c>
      <c r="H10388">
        <v>0</v>
      </c>
      <c r="L10388">
        <v>648.31438300000002</v>
      </c>
      <c r="R10388">
        <v>997.40674200000001</v>
      </c>
      <c r="S10388" t="s">
        <v>90</v>
      </c>
      <c r="T10388" s="297">
        <v>46311.754166666666</v>
      </c>
    </row>
    <row r="10389" spans="1:20" x14ac:dyDescent="0.35">
      <c r="A10389" t="s">
        <v>128</v>
      </c>
      <c r="B10389" t="s">
        <v>129</v>
      </c>
      <c r="C10389" t="s">
        <v>89</v>
      </c>
      <c r="D10389" s="29">
        <v>46550</v>
      </c>
      <c r="E10389">
        <v>0</v>
      </c>
      <c r="F10389">
        <v>0</v>
      </c>
      <c r="G10389">
        <v>0</v>
      </c>
      <c r="H10389">
        <v>0</v>
      </c>
      <c r="L10389">
        <v>648.31438300000002</v>
      </c>
      <c r="R10389">
        <v>997.40674200000001</v>
      </c>
      <c r="S10389" t="s">
        <v>90</v>
      </c>
      <c r="T10389" s="297">
        <v>46311.754166666666</v>
      </c>
    </row>
    <row r="10390" spans="1:20" x14ac:dyDescent="0.35">
      <c r="A10390" t="s">
        <v>128</v>
      </c>
      <c r="B10390" t="s">
        <v>129</v>
      </c>
      <c r="C10390" t="s">
        <v>89</v>
      </c>
      <c r="D10390" s="29">
        <v>46551</v>
      </c>
      <c r="E10390">
        <v>0</v>
      </c>
      <c r="F10390">
        <v>0</v>
      </c>
      <c r="G10390">
        <v>0</v>
      </c>
      <c r="H10390">
        <v>0</v>
      </c>
      <c r="L10390">
        <v>648.31438300000002</v>
      </c>
      <c r="R10390">
        <v>997.40674200000001</v>
      </c>
      <c r="S10390" t="s">
        <v>90</v>
      </c>
      <c r="T10390" s="297">
        <v>46311.754166666666</v>
      </c>
    </row>
    <row r="10391" spans="1:20" x14ac:dyDescent="0.35">
      <c r="A10391" t="s">
        <v>128</v>
      </c>
      <c r="B10391" t="s">
        <v>129</v>
      </c>
      <c r="C10391" t="s">
        <v>89</v>
      </c>
      <c r="D10391" s="29">
        <v>46552</v>
      </c>
      <c r="E10391">
        <v>0</v>
      </c>
      <c r="F10391">
        <v>0</v>
      </c>
      <c r="G10391">
        <v>0</v>
      </c>
      <c r="H10391">
        <v>0</v>
      </c>
      <c r="L10391">
        <v>648.31438300000002</v>
      </c>
      <c r="R10391">
        <v>997.40674200000001</v>
      </c>
      <c r="S10391" t="s">
        <v>90</v>
      </c>
      <c r="T10391" s="297">
        <v>46311.754166666666</v>
      </c>
    </row>
    <row r="10392" spans="1:20" x14ac:dyDescent="0.35">
      <c r="A10392" t="s">
        <v>128</v>
      </c>
      <c r="B10392" t="s">
        <v>129</v>
      </c>
      <c r="C10392" t="s">
        <v>89</v>
      </c>
      <c r="D10392" s="29">
        <v>46553</v>
      </c>
      <c r="E10392">
        <v>0</v>
      </c>
      <c r="F10392">
        <v>0</v>
      </c>
      <c r="G10392">
        <v>0</v>
      </c>
      <c r="H10392">
        <v>0</v>
      </c>
      <c r="L10392">
        <v>648.31438300000002</v>
      </c>
      <c r="R10392">
        <v>997.40674200000001</v>
      </c>
      <c r="S10392" t="s">
        <v>90</v>
      </c>
      <c r="T10392" s="297">
        <v>46311.754166666666</v>
      </c>
    </row>
    <row r="10393" spans="1:20" x14ac:dyDescent="0.35">
      <c r="A10393" t="s">
        <v>128</v>
      </c>
      <c r="B10393" t="s">
        <v>129</v>
      </c>
      <c r="C10393" t="s">
        <v>89</v>
      </c>
      <c r="D10393" s="29">
        <v>46554</v>
      </c>
      <c r="E10393">
        <v>0</v>
      </c>
      <c r="F10393">
        <v>0</v>
      </c>
      <c r="G10393">
        <v>0</v>
      </c>
      <c r="H10393">
        <v>0</v>
      </c>
      <c r="L10393">
        <v>648.31438300000002</v>
      </c>
      <c r="R10393">
        <v>997.40674200000001</v>
      </c>
      <c r="S10393" t="s">
        <v>90</v>
      </c>
      <c r="T10393" s="297">
        <v>46311.754166666666</v>
      </c>
    </row>
    <row r="10394" spans="1:20" x14ac:dyDescent="0.35">
      <c r="A10394" t="s">
        <v>128</v>
      </c>
      <c r="B10394" t="s">
        <v>129</v>
      </c>
      <c r="C10394" t="s">
        <v>89</v>
      </c>
      <c r="D10394" s="29">
        <v>46555</v>
      </c>
      <c r="E10394">
        <v>0</v>
      </c>
      <c r="F10394">
        <v>0</v>
      </c>
      <c r="G10394">
        <v>0</v>
      </c>
      <c r="H10394">
        <v>0</v>
      </c>
      <c r="L10394">
        <v>648.31438300000002</v>
      </c>
      <c r="R10394">
        <v>997.40674200000001</v>
      </c>
      <c r="S10394" t="s">
        <v>90</v>
      </c>
      <c r="T10394" s="297">
        <v>46311.754166666666</v>
      </c>
    </row>
    <row r="10395" spans="1:20" x14ac:dyDescent="0.35">
      <c r="A10395" t="s">
        <v>128</v>
      </c>
      <c r="B10395" t="s">
        <v>129</v>
      </c>
      <c r="C10395" t="s">
        <v>89</v>
      </c>
      <c r="D10395" s="29">
        <v>46556</v>
      </c>
      <c r="E10395">
        <v>0</v>
      </c>
      <c r="F10395">
        <v>0</v>
      </c>
      <c r="G10395">
        <v>0</v>
      </c>
      <c r="H10395">
        <v>0</v>
      </c>
      <c r="L10395">
        <v>648.31438300000002</v>
      </c>
      <c r="R10395">
        <v>997.40674200000001</v>
      </c>
      <c r="S10395" t="s">
        <v>90</v>
      </c>
      <c r="T10395" s="297">
        <v>46311.754166666666</v>
      </c>
    </row>
    <row r="10396" spans="1:20" x14ac:dyDescent="0.35">
      <c r="A10396" t="s">
        <v>128</v>
      </c>
      <c r="B10396" t="s">
        <v>129</v>
      </c>
      <c r="C10396" t="s">
        <v>89</v>
      </c>
      <c r="D10396" s="29">
        <v>46557</v>
      </c>
      <c r="E10396">
        <v>0</v>
      </c>
      <c r="F10396">
        <v>0</v>
      </c>
      <c r="G10396">
        <v>0</v>
      </c>
      <c r="H10396">
        <v>0</v>
      </c>
      <c r="L10396">
        <v>648.31438300000002</v>
      </c>
      <c r="R10396">
        <v>997.40674200000001</v>
      </c>
      <c r="S10396" t="s">
        <v>90</v>
      </c>
      <c r="T10396" s="297">
        <v>46311.754166666666</v>
      </c>
    </row>
    <row r="10397" spans="1:20" x14ac:dyDescent="0.35">
      <c r="A10397" t="s">
        <v>128</v>
      </c>
      <c r="B10397" t="s">
        <v>129</v>
      </c>
      <c r="C10397" t="s">
        <v>89</v>
      </c>
      <c r="D10397" s="29">
        <v>46558</v>
      </c>
      <c r="E10397">
        <v>0</v>
      </c>
      <c r="F10397">
        <v>0</v>
      </c>
      <c r="G10397">
        <v>0</v>
      </c>
      <c r="H10397">
        <v>0</v>
      </c>
      <c r="L10397">
        <v>648.31438300000002</v>
      </c>
      <c r="R10397">
        <v>997.40674200000001</v>
      </c>
      <c r="S10397" t="s">
        <v>90</v>
      </c>
      <c r="T10397" s="297">
        <v>46311.754166666666</v>
      </c>
    </row>
    <row r="10398" spans="1:20" x14ac:dyDescent="0.35">
      <c r="A10398" t="s">
        <v>128</v>
      </c>
      <c r="B10398" t="s">
        <v>129</v>
      </c>
      <c r="C10398" t="s">
        <v>89</v>
      </c>
      <c r="D10398" s="29">
        <v>46559</v>
      </c>
      <c r="E10398">
        <v>0</v>
      </c>
      <c r="F10398">
        <v>0</v>
      </c>
      <c r="G10398">
        <v>0</v>
      </c>
      <c r="H10398">
        <v>0</v>
      </c>
      <c r="L10398">
        <v>648.31438300000002</v>
      </c>
      <c r="R10398">
        <v>997.40674200000001</v>
      </c>
      <c r="S10398" t="s">
        <v>90</v>
      </c>
      <c r="T10398" s="297">
        <v>46311.754166666666</v>
      </c>
    </row>
    <row r="10399" spans="1:20" x14ac:dyDescent="0.35">
      <c r="A10399" t="s">
        <v>128</v>
      </c>
      <c r="B10399" t="s">
        <v>129</v>
      </c>
      <c r="C10399" t="s">
        <v>89</v>
      </c>
      <c r="D10399" s="29">
        <v>46560</v>
      </c>
      <c r="E10399">
        <v>0</v>
      </c>
      <c r="F10399">
        <v>0</v>
      </c>
      <c r="G10399">
        <v>0</v>
      </c>
      <c r="H10399">
        <v>0</v>
      </c>
      <c r="L10399">
        <v>648.31438300000002</v>
      </c>
      <c r="R10399">
        <v>997.40674200000001</v>
      </c>
      <c r="S10399" t="s">
        <v>90</v>
      </c>
      <c r="T10399" s="297">
        <v>46311.754166666666</v>
      </c>
    </row>
    <row r="10400" spans="1:20" x14ac:dyDescent="0.35">
      <c r="A10400" t="s">
        <v>128</v>
      </c>
      <c r="B10400" t="s">
        <v>129</v>
      </c>
      <c r="C10400" t="s">
        <v>89</v>
      </c>
      <c r="D10400" s="29">
        <v>46561</v>
      </c>
      <c r="E10400">
        <v>0</v>
      </c>
      <c r="F10400">
        <v>0</v>
      </c>
      <c r="G10400">
        <v>0</v>
      </c>
      <c r="H10400">
        <v>0</v>
      </c>
      <c r="L10400">
        <v>648.31438300000002</v>
      </c>
      <c r="R10400">
        <v>997.40674200000001</v>
      </c>
      <c r="S10400" t="s">
        <v>90</v>
      </c>
      <c r="T10400" s="297">
        <v>46311.754166666666</v>
      </c>
    </row>
    <row r="10401" spans="1:20" x14ac:dyDescent="0.35">
      <c r="A10401" t="s">
        <v>128</v>
      </c>
      <c r="B10401" t="s">
        <v>129</v>
      </c>
      <c r="C10401" t="s">
        <v>89</v>
      </c>
      <c r="D10401" s="29">
        <v>46562</v>
      </c>
      <c r="E10401">
        <v>0</v>
      </c>
      <c r="F10401">
        <v>0</v>
      </c>
      <c r="G10401">
        <v>0</v>
      </c>
      <c r="H10401">
        <v>0</v>
      </c>
      <c r="L10401">
        <v>648.31438300000002</v>
      </c>
      <c r="R10401">
        <v>997.40674200000001</v>
      </c>
      <c r="S10401" t="s">
        <v>90</v>
      </c>
      <c r="T10401" s="297">
        <v>46311.754166666666</v>
      </c>
    </row>
    <row r="10402" spans="1:20" x14ac:dyDescent="0.35">
      <c r="A10402" t="s">
        <v>128</v>
      </c>
      <c r="B10402" t="s">
        <v>129</v>
      </c>
      <c r="C10402" t="s">
        <v>89</v>
      </c>
      <c r="D10402" s="29">
        <v>46563</v>
      </c>
      <c r="E10402">
        <v>0</v>
      </c>
      <c r="F10402">
        <v>0</v>
      </c>
      <c r="G10402">
        <v>0</v>
      </c>
      <c r="H10402">
        <v>0</v>
      </c>
      <c r="L10402">
        <v>648.31438300000002</v>
      </c>
      <c r="R10402">
        <v>997.40674200000001</v>
      </c>
      <c r="S10402" t="s">
        <v>90</v>
      </c>
      <c r="T10402" s="297">
        <v>46311.754166666666</v>
      </c>
    </row>
    <row r="10403" spans="1:20" x14ac:dyDescent="0.35">
      <c r="A10403" t="s">
        <v>128</v>
      </c>
      <c r="B10403" t="s">
        <v>129</v>
      </c>
      <c r="C10403" t="s">
        <v>89</v>
      </c>
      <c r="D10403" s="29">
        <v>46564</v>
      </c>
      <c r="E10403">
        <v>0</v>
      </c>
      <c r="F10403">
        <v>0</v>
      </c>
      <c r="G10403">
        <v>0</v>
      </c>
      <c r="H10403">
        <v>0</v>
      </c>
      <c r="L10403">
        <v>648.31438300000002</v>
      </c>
      <c r="R10403">
        <v>997.40674200000001</v>
      </c>
      <c r="S10403" t="s">
        <v>90</v>
      </c>
      <c r="T10403" s="297">
        <v>46311.754166666666</v>
      </c>
    </row>
    <row r="10404" spans="1:20" x14ac:dyDescent="0.35">
      <c r="A10404" t="s">
        <v>128</v>
      </c>
      <c r="B10404" t="s">
        <v>129</v>
      </c>
      <c r="C10404" t="s">
        <v>89</v>
      </c>
      <c r="D10404" s="29">
        <v>46565</v>
      </c>
      <c r="E10404">
        <v>0</v>
      </c>
      <c r="F10404">
        <v>0</v>
      </c>
      <c r="G10404">
        <v>0</v>
      </c>
      <c r="H10404">
        <v>0</v>
      </c>
      <c r="L10404">
        <v>648.31438300000002</v>
      </c>
      <c r="R10404">
        <v>997.40674200000001</v>
      </c>
      <c r="S10404" t="s">
        <v>90</v>
      </c>
      <c r="T10404" s="297">
        <v>46311.754166666666</v>
      </c>
    </row>
    <row r="10405" spans="1:20" x14ac:dyDescent="0.35">
      <c r="A10405" t="s">
        <v>128</v>
      </c>
      <c r="B10405" t="s">
        <v>129</v>
      </c>
      <c r="C10405" t="s">
        <v>89</v>
      </c>
      <c r="D10405" s="29">
        <v>46566</v>
      </c>
      <c r="E10405">
        <v>0</v>
      </c>
      <c r="F10405">
        <v>0</v>
      </c>
      <c r="G10405">
        <v>0</v>
      </c>
      <c r="H10405">
        <v>0</v>
      </c>
      <c r="L10405">
        <v>648.31438300000002</v>
      </c>
      <c r="R10405">
        <v>997.40674200000001</v>
      </c>
      <c r="S10405" t="s">
        <v>90</v>
      </c>
      <c r="T10405" s="297">
        <v>46311.754166666666</v>
      </c>
    </row>
    <row r="10406" spans="1:20" x14ac:dyDescent="0.35">
      <c r="A10406" t="s">
        <v>128</v>
      </c>
      <c r="B10406" t="s">
        <v>129</v>
      </c>
      <c r="C10406" t="s">
        <v>89</v>
      </c>
      <c r="D10406" s="29">
        <v>46567</v>
      </c>
      <c r="E10406">
        <v>0</v>
      </c>
      <c r="F10406">
        <v>0</v>
      </c>
      <c r="G10406">
        <v>0</v>
      </c>
      <c r="H10406">
        <v>0</v>
      </c>
      <c r="L10406">
        <v>648.31438300000002</v>
      </c>
      <c r="R10406">
        <v>997.40674200000001</v>
      </c>
      <c r="S10406" t="s">
        <v>90</v>
      </c>
      <c r="T10406" s="297">
        <v>46311.754166666666</v>
      </c>
    </row>
    <row r="10407" spans="1:20" x14ac:dyDescent="0.35">
      <c r="A10407" t="s">
        <v>128</v>
      </c>
      <c r="B10407" t="s">
        <v>129</v>
      </c>
      <c r="C10407" t="s">
        <v>89</v>
      </c>
      <c r="D10407" s="29">
        <v>46568</v>
      </c>
      <c r="E10407">
        <v>0</v>
      </c>
      <c r="F10407">
        <v>0</v>
      </c>
      <c r="G10407">
        <v>0</v>
      </c>
      <c r="H10407">
        <v>0</v>
      </c>
      <c r="L10407">
        <v>648.31438300000002</v>
      </c>
      <c r="R10407">
        <v>997.40674200000001</v>
      </c>
      <c r="S10407" t="s">
        <v>90</v>
      </c>
      <c r="T10407" s="297">
        <v>46311.754166666666</v>
      </c>
    </row>
    <row r="10408" spans="1:20" x14ac:dyDescent="0.35">
      <c r="A10408" t="s">
        <v>128</v>
      </c>
      <c r="B10408" t="s">
        <v>129</v>
      </c>
      <c r="C10408" t="s">
        <v>89</v>
      </c>
      <c r="D10408" s="29">
        <v>46569</v>
      </c>
      <c r="E10408">
        <v>0</v>
      </c>
      <c r="F10408">
        <v>0</v>
      </c>
      <c r="G10408">
        <v>0</v>
      </c>
      <c r="H10408">
        <v>0</v>
      </c>
      <c r="L10408">
        <v>648.31438300000002</v>
      </c>
      <c r="R10408">
        <v>997.40674200000001</v>
      </c>
      <c r="S10408" t="s">
        <v>90</v>
      </c>
      <c r="T10408" s="297">
        <v>46311.754166666666</v>
      </c>
    </row>
    <row r="10409" spans="1:20" x14ac:dyDescent="0.35">
      <c r="A10409" t="s">
        <v>128</v>
      </c>
      <c r="B10409" t="s">
        <v>129</v>
      </c>
      <c r="C10409" t="s">
        <v>89</v>
      </c>
      <c r="D10409" s="29">
        <v>46570</v>
      </c>
      <c r="E10409">
        <v>0</v>
      </c>
      <c r="F10409">
        <v>0</v>
      </c>
      <c r="G10409">
        <v>0</v>
      </c>
      <c r="H10409">
        <v>0</v>
      </c>
      <c r="L10409">
        <v>648.31438300000002</v>
      </c>
      <c r="R10409">
        <v>997.40674200000001</v>
      </c>
      <c r="S10409" t="s">
        <v>90</v>
      </c>
      <c r="T10409" s="297">
        <v>46311.754166666666</v>
      </c>
    </row>
    <row r="10410" spans="1:20" x14ac:dyDescent="0.35">
      <c r="A10410" t="s">
        <v>128</v>
      </c>
      <c r="B10410" t="s">
        <v>129</v>
      </c>
      <c r="C10410" t="s">
        <v>89</v>
      </c>
      <c r="D10410" s="29">
        <v>46571</v>
      </c>
      <c r="E10410">
        <v>0</v>
      </c>
      <c r="F10410">
        <v>0</v>
      </c>
      <c r="G10410">
        <v>0</v>
      </c>
      <c r="H10410">
        <v>0</v>
      </c>
      <c r="L10410">
        <v>648.31438300000002</v>
      </c>
      <c r="R10410">
        <v>997.40674200000001</v>
      </c>
      <c r="S10410" t="s">
        <v>90</v>
      </c>
      <c r="T10410" s="297">
        <v>46311.754166666666</v>
      </c>
    </row>
    <row r="10411" spans="1:20" x14ac:dyDescent="0.35">
      <c r="A10411" t="s">
        <v>128</v>
      </c>
      <c r="B10411" t="s">
        <v>129</v>
      </c>
      <c r="C10411" t="s">
        <v>89</v>
      </c>
      <c r="D10411" s="29">
        <v>46572</v>
      </c>
      <c r="E10411">
        <v>0</v>
      </c>
      <c r="F10411">
        <v>0</v>
      </c>
      <c r="G10411">
        <v>0</v>
      </c>
      <c r="H10411">
        <v>0</v>
      </c>
      <c r="L10411">
        <v>648.31438300000002</v>
      </c>
      <c r="R10411">
        <v>997.40674200000001</v>
      </c>
      <c r="S10411" t="s">
        <v>90</v>
      </c>
      <c r="T10411" s="297">
        <v>46311.754166666666</v>
      </c>
    </row>
    <row r="10412" spans="1:20" x14ac:dyDescent="0.35">
      <c r="A10412" t="s">
        <v>128</v>
      </c>
      <c r="B10412" t="s">
        <v>129</v>
      </c>
      <c r="C10412" t="s">
        <v>89</v>
      </c>
      <c r="D10412" s="29">
        <v>46573</v>
      </c>
      <c r="E10412">
        <v>0</v>
      </c>
      <c r="F10412">
        <v>0</v>
      </c>
      <c r="G10412">
        <v>0</v>
      </c>
      <c r="H10412">
        <v>0</v>
      </c>
      <c r="L10412">
        <v>648.31438300000002</v>
      </c>
      <c r="R10412">
        <v>997.40674200000001</v>
      </c>
      <c r="S10412" t="s">
        <v>90</v>
      </c>
      <c r="T10412" s="297">
        <v>46311.754166666666</v>
      </c>
    </row>
    <row r="10413" spans="1:20" x14ac:dyDescent="0.35">
      <c r="A10413" t="s">
        <v>128</v>
      </c>
      <c r="B10413" t="s">
        <v>129</v>
      </c>
      <c r="C10413" t="s">
        <v>89</v>
      </c>
      <c r="D10413" s="29">
        <v>46574</v>
      </c>
      <c r="E10413">
        <v>0</v>
      </c>
      <c r="F10413">
        <v>0</v>
      </c>
      <c r="G10413">
        <v>0</v>
      </c>
      <c r="H10413">
        <v>0</v>
      </c>
      <c r="L10413">
        <v>648.31438300000002</v>
      </c>
      <c r="R10413">
        <v>997.40674200000001</v>
      </c>
      <c r="S10413" t="s">
        <v>90</v>
      </c>
      <c r="T10413" s="297">
        <v>46311.754166666666</v>
      </c>
    </row>
    <row r="10414" spans="1:20" x14ac:dyDescent="0.35">
      <c r="A10414" t="s">
        <v>128</v>
      </c>
      <c r="B10414" t="s">
        <v>129</v>
      </c>
      <c r="C10414" t="s">
        <v>89</v>
      </c>
      <c r="D10414" s="29">
        <v>46575</v>
      </c>
      <c r="E10414">
        <v>0</v>
      </c>
      <c r="F10414">
        <v>0</v>
      </c>
      <c r="G10414">
        <v>0</v>
      </c>
      <c r="H10414">
        <v>0</v>
      </c>
      <c r="L10414">
        <v>648.31438300000002</v>
      </c>
      <c r="R10414">
        <v>997.40674200000001</v>
      </c>
      <c r="S10414" t="s">
        <v>90</v>
      </c>
      <c r="T10414" s="297">
        <v>46311.754166666666</v>
      </c>
    </row>
    <row r="10415" spans="1:20" x14ac:dyDescent="0.35">
      <c r="A10415" t="s">
        <v>128</v>
      </c>
      <c r="B10415" t="s">
        <v>129</v>
      </c>
      <c r="C10415" t="s">
        <v>89</v>
      </c>
      <c r="D10415" s="29">
        <v>46576</v>
      </c>
      <c r="E10415">
        <v>0</v>
      </c>
      <c r="F10415">
        <v>0</v>
      </c>
      <c r="G10415">
        <v>0</v>
      </c>
      <c r="H10415">
        <v>0</v>
      </c>
      <c r="L10415">
        <v>648.31438300000002</v>
      </c>
      <c r="R10415">
        <v>997.40674200000001</v>
      </c>
      <c r="S10415" t="s">
        <v>90</v>
      </c>
      <c r="T10415" s="297">
        <v>46311.754166666666</v>
      </c>
    </row>
    <row r="10416" spans="1:20" x14ac:dyDescent="0.35">
      <c r="A10416" t="s">
        <v>128</v>
      </c>
      <c r="B10416" t="s">
        <v>129</v>
      </c>
      <c r="C10416" t="s">
        <v>89</v>
      </c>
      <c r="D10416" s="29">
        <v>46577</v>
      </c>
      <c r="E10416">
        <v>0</v>
      </c>
      <c r="F10416">
        <v>0</v>
      </c>
      <c r="G10416">
        <v>0</v>
      </c>
      <c r="H10416">
        <v>0</v>
      </c>
      <c r="L10416">
        <v>648.31438300000002</v>
      </c>
      <c r="R10416">
        <v>997.40674200000001</v>
      </c>
      <c r="S10416" t="s">
        <v>90</v>
      </c>
      <c r="T10416" s="297">
        <v>46311.754166666666</v>
      </c>
    </row>
    <row r="10417" spans="1:20" x14ac:dyDescent="0.35">
      <c r="A10417" t="s">
        <v>128</v>
      </c>
      <c r="B10417" t="s">
        <v>129</v>
      </c>
      <c r="C10417" t="s">
        <v>89</v>
      </c>
      <c r="D10417" s="29">
        <v>46578</v>
      </c>
      <c r="E10417">
        <v>0</v>
      </c>
      <c r="F10417">
        <v>0</v>
      </c>
      <c r="G10417">
        <v>0</v>
      </c>
      <c r="H10417">
        <v>0</v>
      </c>
      <c r="L10417">
        <v>648.31438300000002</v>
      </c>
      <c r="R10417">
        <v>997.40674200000001</v>
      </c>
      <c r="S10417" t="s">
        <v>90</v>
      </c>
      <c r="T10417" s="297">
        <v>46311.754166666666</v>
      </c>
    </row>
    <row r="10418" spans="1:20" x14ac:dyDescent="0.35">
      <c r="A10418" t="s">
        <v>128</v>
      </c>
      <c r="B10418" t="s">
        <v>129</v>
      </c>
      <c r="C10418" t="s">
        <v>89</v>
      </c>
      <c r="D10418" s="29">
        <v>46579</v>
      </c>
      <c r="E10418">
        <v>0</v>
      </c>
      <c r="F10418">
        <v>0</v>
      </c>
      <c r="G10418">
        <v>0</v>
      </c>
      <c r="H10418">
        <v>0</v>
      </c>
      <c r="L10418">
        <v>648.31438300000002</v>
      </c>
      <c r="R10418">
        <v>997.40674200000001</v>
      </c>
      <c r="S10418" t="s">
        <v>90</v>
      </c>
      <c r="T10418" s="297">
        <v>46311.754166666666</v>
      </c>
    </row>
    <row r="10419" spans="1:20" x14ac:dyDescent="0.35">
      <c r="A10419" t="s">
        <v>128</v>
      </c>
      <c r="B10419" t="s">
        <v>129</v>
      </c>
      <c r="C10419" t="s">
        <v>89</v>
      </c>
      <c r="D10419" s="29">
        <v>46580</v>
      </c>
      <c r="E10419">
        <v>0</v>
      </c>
      <c r="F10419">
        <v>0</v>
      </c>
      <c r="G10419">
        <v>0</v>
      </c>
      <c r="H10419">
        <v>0</v>
      </c>
      <c r="L10419">
        <v>648.31438300000002</v>
      </c>
      <c r="R10419">
        <v>997.40674200000001</v>
      </c>
      <c r="S10419" t="s">
        <v>90</v>
      </c>
      <c r="T10419" s="297">
        <v>46311.754166666666</v>
      </c>
    </row>
    <row r="10420" spans="1:20" x14ac:dyDescent="0.35">
      <c r="A10420" t="s">
        <v>128</v>
      </c>
      <c r="B10420" t="s">
        <v>129</v>
      </c>
      <c r="C10420" t="s">
        <v>89</v>
      </c>
      <c r="D10420" s="29">
        <v>46581</v>
      </c>
      <c r="E10420">
        <v>0</v>
      </c>
      <c r="F10420">
        <v>0</v>
      </c>
      <c r="G10420">
        <v>0</v>
      </c>
      <c r="H10420">
        <v>0</v>
      </c>
      <c r="L10420">
        <v>648.31438300000002</v>
      </c>
      <c r="R10420">
        <v>997.40674200000001</v>
      </c>
      <c r="S10420" t="s">
        <v>90</v>
      </c>
      <c r="T10420" s="297">
        <v>46311.754166666666</v>
      </c>
    </row>
    <row r="10421" spans="1:20" x14ac:dyDescent="0.35">
      <c r="A10421" t="s">
        <v>128</v>
      </c>
      <c r="B10421" t="s">
        <v>129</v>
      </c>
      <c r="C10421" t="s">
        <v>89</v>
      </c>
      <c r="D10421" s="29">
        <v>46582</v>
      </c>
      <c r="E10421">
        <v>0</v>
      </c>
      <c r="F10421">
        <v>0</v>
      </c>
      <c r="G10421">
        <v>0</v>
      </c>
      <c r="H10421">
        <v>0</v>
      </c>
      <c r="L10421">
        <v>648.31438300000002</v>
      </c>
      <c r="R10421">
        <v>997.40674200000001</v>
      </c>
      <c r="S10421" t="s">
        <v>90</v>
      </c>
      <c r="T10421" s="297">
        <v>46311.754166666666</v>
      </c>
    </row>
    <row r="10422" spans="1:20" x14ac:dyDescent="0.35">
      <c r="A10422" t="s">
        <v>128</v>
      </c>
      <c r="B10422" t="s">
        <v>129</v>
      </c>
      <c r="C10422" t="s">
        <v>89</v>
      </c>
      <c r="D10422" s="29">
        <v>46583</v>
      </c>
      <c r="E10422">
        <v>0</v>
      </c>
      <c r="F10422">
        <v>0</v>
      </c>
      <c r="G10422">
        <v>0</v>
      </c>
      <c r="H10422">
        <v>0</v>
      </c>
      <c r="L10422">
        <v>648.31438300000002</v>
      </c>
      <c r="R10422">
        <v>997.40674200000001</v>
      </c>
      <c r="S10422" t="s">
        <v>90</v>
      </c>
      <c r="T10422" s="297">
        <v>46311.754166666666</v>
      </c>
    </row>
    <row r="10423" spans="1:20" x14ac:dyDescent="0.35">
      <c r="A10423" t="s">
        <v>128</v>
      </c>
      <c r="B10423" t="s">
        <v>129</v>
      </c>
      <c r="C10423" t="s">
        <v>89</v>
      </c>
      <c r="D10423" s="29">
        <v>46584</v>
      </c>
      <c r="E10423">
        <v>0</v>
      </c>
      <c r="F10423">
        <v>0</v>
      </c>
      <c r="G10423">
        <v>0</v>
      </c>
      <c r="H10423">
        <v>0</v>
      </c>
      <c r="L10423">
        <v>648.31438300000002</v>
      </c>
      <c r="R10423">
        <v>997.40674200000001</v>
      </c>
      <c r="S10423" t="s">
        <v>90</v>
      </c>
      <c r="T10423" s="297">
        <v>46311.754166666666</v>
      </c>
    </row>
    <row r="10424" spans="1:20" x14ac:dyDescent="0.35">
      <c r="A10424" t="s">
        <v>128</v>
      </c>
      <c r="B10424" t="s">
        <v>129</v>
      </c>
      <c r="C10424" t="s">
        <v>89</v>
      </c>
      <c r="D10424" s="29">
        <v>46585</v>
      </c>
      <c r="E10424">
        <v>0</v>
      </c>
      <c r="F10424">
        <v>0</v>
      </c>
      <c r="G10424">
        <v>0</v>
      </c>
      <c r="H10424">
        <v>0</v>
      </c>
      <c r="L10424">
        <v>648.31438300000002</v>
      </c>
      <c r="R10424">
        <v>997.40674200000001</v>
      </c>
      <c r="S10424" t="s">
        <v>90</v>
      </c>
      <c r="T10424" s="297">
        <v>46311.754166666666</v>
      </c>
    </row>
    <row r="10425" spans="1:20" x14ac:dyDescent="0.35">
      <c r="A10425" t="s">
        <v>128</v>
      </c>
      <c r="B10425" t="s">
        <v>129</v>
      </c>
      <c r="C10425" t="s">
        <v>89</v>
      </c>
      <c r="D10425" s="29">
        <v>46586</v>
      </c>
      <c r="E10425">
        <v>0</v>
      </c>
      <c r="F10425">
        <v>0</v>
      </c>
      <c r="G10425">
        <v>0</v>
      </c>
      <c r="H10425">
        <v>0</v>
      </c>
      <c r="L10425">
        <v>648.31438300000002</v>
      </c>
      <c r="R10425">
        <v>997.40674200000001</v>
      </c>
      <c r="S10425" t="s">
        <v>90</v>
      </c>
      <c r="T10425" s="297">
        <v>46311.754166666666</v>
      </c>
    </row>
    <row r="10426" spans="1:20" x14ac:dyDescent="0.35">
      <c r="A10426" t="s">
        <v>128</v>
      </c>
      <c r="B10426" t="s">
        <v>129</v>
      </c>
      <c r="C10426" t="s">
        <v>89</v>
      </c>
      <c r="D10426" s="29">
        <v>46587</v>
      </c>
      <c r="E10426">
        <v>0</v>
      </c>
      <c r="F10426">
        <v>0</v>
      </c>
      <c r="G10426">
        <v>0</v>
      </c>
      <c r="H10426">
        <v>0</v>
      </c>
      <c r="L10426">
        <v>648.31438300000002</v>
      </c>
      <c r="R10426">
        <v>997.40674200000001</v>
      </c>
      <c r="S10426" t="s">
        <v>90</v>
      </c>
      <c r="T10426" s="297">
        <v>46311.754166666666</v>
      </c>
    </row>
    <row r="10427" spans="1:20" x14ac:dyDescent="0.35">
      <c r="A10427" t="s">
        <v>128</v>
      </c>
      <c r="B10427" t="s">
        <v>129</v>
      </c>
      <c r="C10427" t="s">
        <v>89</v>
      </c>
      <c r="D10427" s="29">
        <v>46588</v>
      </c>
      <c r="E10427">
        <v>0</v>
      </c>
      <c r="F10427">
        <v>0</v>
      </c>
      <c r="G10427">
        <v>0</v>
      </c>
      <c r="H10427">
        <v>0</v>
      </c>
      <c r="L10427">
        <v>648.31438300000002</v>
      </c>
      <c r="R10427">
        <v>997.40674200000001</v>
      </c>
      <c r="S10427" t="s">
        <v>90</v>
      </c>
      <c r="T10427" s="297">
        <v>46311.754166666666</v>
      </c>
    </row>
    <row r="10428" spans="1:20" x14ac:dyDescent="0.35">
      <c r="A10428" t="s">
        <v>128</v>
      </c>
      <c r="B10428" t="s">
        <v>129</v>
      </c>
      <c r="C10428" t="s">
        <v>89</v>
      </c>
      <c r="D10428" s="29">
        <v>46589</v>
      </c>
      <c r="E10428">
        <v>0</v>
      </c>
      <c r="F10428">
        <v>0</v>
      </c>
      <c r="G10428">
        <v>0</v>
      </c>
      <c r="H10428">
        <v>0</v>
      </c>
      <c r="L10428">
        <v>648.31438300000002</v>
      </c>
      <c r="R10428">
        <v>997.40674200000001</v>
      </c>
      <c r="S10428" t="s">
        <v>90</v>
      </c>
      <c r="T10428" s="297">
        <v>46311.754166666666</v>
      </c>
    </row>
    <row r="10429" spans="1:20" x14ac:dyDescent="0.35">
      <c r="A10429" t="s">
        <v>128</v>
      </c>
      <c r="B10429" t="s">
        <v>129</v>
      </c>
      <c r="C10429" t="s">
        <v>89</v>
      </c>
      <c r="D10429" s="29">
        <v>46590</v>
      </c>
      <c r="E10429">
        <v>0</v>
      </c>
      <c r="F10429">
        <v>0</v>
      </c>
      <c r="G10429">
        <v>0</v>
      </c>
      <c r="H10429">
        <v>0</v>
      </c>
      <c r="L10429">
        <v>648.31438300000002</v>
      </c>
      <c r="R10429">
        <v>997.40674200000001</v>
      </c>
      <c r="S10429" t="s">
        <v>90</v>
      </c>
      <c r="T10429" s="297">
        <v>46311.754166666666</v>
      </c>
    </row>
    <row r="10430" spans="1:20" x14ac:dyDescent="0.35">
      <c r="A10430" t="s">
        <v>128</v>
      </c>
      <c r="B10430" t="s">
        <v>129</v>
      </c>
      <c r="C10430" t="s">
        <v>89</v>
      </c>
      <c r="D10430" s="29">
        <v>46591</v>
      </c>
      <c r="E10430">
        <v>0</v>
      </c>
      <c r="F10430">
        <v>0</v>
      </c>
      <c r="G10430">
        <v>0</v>
      </c>
      <c r="H10430">
        <v>0</v>
      </c>
      <c r="L10430">
        <v>648.31438300000002</v>
      </c>
      <c r="R10430">
        <v>997.40674200000001</v>
      </c>
      <c r="S10430" t="s">
        <v>90</v>
      </c>
      <c r="T10430" s="297">
        <v>46311.754166666666</v>
      </c>
    </row>
    <row r="10431" spans="1:20" x14ac:dyDescent="0.35">
      <c r="A10431" t="s">
        <v>128</v>
      </c>
      <c r="B10431" t="s">
        <v>129</v>
      </c>
      <c r="C10431" t="s">
        <v>89</v>
      </c>
      <c r="D10431" s="29">
        <v>46592</v>
      </c>
      <c r="E10431">
        <v>0</v>
      </c>
      <c r="F10431">
        <v>0</v>
      </c>
      <c r="G10431">
        <v>0</v>
      </c>
      <c r="H10431">
        <v>0</v>
      </c>
      <c r="L10431">
        <v>648.31438300000002</v>
      </c>
      <c r="R10431">
        <v>997.40674200000001</v>
      </c>
      <c r="S10431" t="s">
        <v>90</v>
      </c>
      <c r="T10431" s="297">
        <v>46311.754166666666</v>
      </c>
    </row>
    <row r="10432" spans="1:20" x14ac:dyDescent="0.35">
      <c r="A10432" t="s">
        <v>128</v>
      </c>
      <c r="B10432" t="s">
        <v>129</v>
      </c>
      <c r="C10432" t="s">
        <v>89</v>
      </c>
      <c r="D10432" s="29">
        <v>46593</v>
      </c>
      <c r="E10432">
        <v>0</v>
      </c>
      <c r="F10432">
        <v>0</v>
      </c>
      <c r="G10432">
        <v>0</v>
      </c>
      <c r="H10432">
        <v>0</v>
      </c>
      <c r="L10432">
        <v>648.31438300000002</v>
      </c>
      <c r="R10432">
        <v>997.40674200000001</v>
      </c>
      <c r="S10432" t="s">
        <v>90</v>
      </c>
      <c r="T10432" s="297">
        <v>46311.754166666666</v>
      </c>
    </row>
    <row r="10433" spans="1:20" x14ac:dyDescent="0.35">
      <c r="A10433" t="s">
        <v>128</v>
      </c>
      <c r="B10433" t="s">
        <v>129</v>
      </c>
      <c r="C10433" t="s">
        <v>89</v>
      </c>
      <c r="D10433" s="29">
        <v>46594</v>
      </c>
      <c r="E10433">
        <v>0</v>
      </c>
      <c r="F10433">
        <v>0</v>
      </c>
      <c r="G10433">
        <v>0</v>
      </c>
      <c r="H10433">
        <v>0</v>
      </c>
      <c r="L10433">
        <v>648.31438300000002</v>
      </c>
      <c r="R10433">
        <v>997.40674200000001</v>
      </c>
      <c r="S10433" t="s">
        <v>90</v>
      </c>
      <c r="T10433" s="297">
        <v>46311.754166666666</v>
      </c>
    </row>
    <row r="10434" spans="1:20" x14ac:dyDescent="0.35">
      <c r="A10434" t="s">
        <v>128</v>
      </c>
      <c r="B10434" t="s">
        <v>129</v>
      </c>
      <c r="C10434" t="s">
        <v>89</v>
      </c>
      <c r="D10434" s="29">
        <v>46595</v>
      </c>
      <c r="E10434">
        <v>0</v>
      </c>
      <c r="F10434">
        <v>0</v>
      </c>
      <c r="G10434">
        <v>0</v>
      </c>
      <c r="H10434">
        <v>0</v>
      </c>
      <c r="L10434">
        <v>648.31438300000002</v>
      </c>
      <c r="R10434">
        <v>997.40674200000001</v>
      </c>
      <c r="S10434" t="s">
        <v>90</v>
      </c>
      <c r="T10434" s="297">
        <v>46311.754166666666</v>
      </c>
    </row>
    <row r="10435" spans="1:20" x14ac:dyDescent="0.35">
      <c r="A10435" t="s">
        <v>128</v>
      </c>
      <c r="B10435" t="s">
        <v>129</v>
      </c>
      <c r="C10435" t="s">
        <v>89</v>
      </c>
      <c r="D10435" s="29">
        <v>46596</v>
      </c>
      <c r="E10435">
        <v>0</v>
      </c>
      <c r="F10435">
        <v>0</v>
      </c>
      <c r="G10435">
        <v>0</v>
      </c>
      <c r="H10435">
        <v>0</v>
      </c>
      <c r="L10435">
        <v>648.31438300000002</v>
      </c>
      <c r="R10435">
        <v>997.40674200000001</v>
      </c>
      <c r="S10435" t="s">
        <v>90</v>
      </c>
      <c r="T10435" s="297">
        <v>46311.754166666666</v>
      </c>
    </row>
    <row r="10436" spans="1:20" x14ac:dyDescent="0.35">
      <c r="A10436" t="s">
        <v>128</v>
      </c>
      <c r="B10436" t="s">
        <v>129</v>
      </c>
      <c r="C10436" t="s">
        <v>89</v>
      </c>
      <c r="D10436" s="29">
        <v>46597</v>
      </c>
      <c r="E10436">
        <v>0</v>
      </c>
      <c r="F10436">
        <v>0</v>
      </c>
      <c r="G10436">
        <v>0</v>
      </c>
      <c r="H10436">
        <v>0</v>
      </c>
      <c r="L10436">
        <v>648.31438300000002</v>
      </c>
      <c r="R10436">
        <v>997.40674200000001</v>
      </c>
      <c r="S10436" t="s">
        <v>90</v>
      </c>
      <c r="T10436" s="297">
        <v>46311.754166666666</v>
      </c>
    </row>
    <row r="10437" spans="1:20" x14ac:dyDescent="0.35">
      <c r="A10437" t="s">
        <v>128</v>
      </c>
      <c r="B10437" t="s">
        <v>129</v>
      </c>
      <c r="C10437" t="s">
        <v>89</v>
      </c>
      <c r="D10437" s="29">
        <v>46598</v>
      </c>
      <c r="E10437">
        <v>0</v>
      </c>
      <c r="F10437">
        <v>0</v>
      </c>
      <c r="G10437">
        <v>0</v>
      </c>
      <c r="H10437">
        <v>0</v>
      </c>
      <c r="L10437">
        <v>648.31438300000002</v>
      </c>
      <c r="R10437">
        <v>997.40674200000001</v>
      </c>
      <c r="S10437" t="s">
        <v>90</v>
      </c>
      <c r="T10437" s="297">
        <v>46311.754166666666</v>
      </c>
    </row>
    <row r="10438" spans="1:20" x14ac:dyDescent="0.35">
      <c r="A10438" t="s">
        <v>128</v>
      </c>
      <c r="B10438" t="s">
        <v>129</v>
      </c>
      <c r="C10438" t="s">
        <v>89</v>
      </c>
      <c r="D10438" s="29">
        <v>46599</v>
      </c>
      <c r="E10438">
        <v>0</v>
      </c>
      <c r="F10438">
        <v>0</v>
      </c>
      <c r="G10438">
        <v>0</v>
      </c>
      <c r="H10438">
        <v>0</v>
      </c>
      <c r="L10438">
        <v>648.31438300000002</v>
      </c>
      <c r="R10438">
        <v>997.40674200000001</v>
      </c>
      <c r="S10438" t="s">
        <v>90</v>
      </c>
      <c r="T10438" s="297">
        <v>46311.754166666666</v>
      </c>
    </row>
    <row r="10439" spans="1:20" x14ac:dyDescent="0.35">
      <c r="A10439" t="s">
        <v>128</v>
      </c>
      <c r="B10439" t="s">
        <v>129</v>
      </c>
      <c r="C10439" t="s">
        <v>89</v>
      </c>
      <c r="D10439" s="29">
        <v>46600</v>
      </c>
      <c r="E10439">
        <v>0</v>
      </c>
      <c r="F10439">
        <v>0</v>
      </c>
      <c r="G10439">
        <v>0</v>
      </c>
      <c r="H10439">
        <v>0</v>
      </c>
      <c r="L10439">
        <v>648.31438300000002</v>
      </c>
      <c r="R10439">
        <v>997.40674200000001</v>
      </c>
      <c r="S10439" t="s">
        <v>90</v>
      </c>
      <c r="T10439" s="297">
        <v>46311.754166666666</v>
      </c>
    </row>
    <row r="10440" spans="1:20" x14ac:dyDescent="0.35">
      <c r="A10440" t="s">
        <v>128</v>
      </c>
      <c r="B10440" t="s">
        <v>129</v>
      </c>
      <c r="C10440" t="s">
        <v>89</v>
      </c>
      <c r="D10440" s="29">
        <v>46601</v>
      </c>
      <c r="E10440">
        <v>0</v>
      </c>
      <c r="F10440">
        <v>0</v>
      </c>
      <c r="G10440">
        <v>0</v>
      </c>
      <c r="H10440">
        <v>0</v>
      </c>
      <c r="L10440">
        <v>648.31438300000002</v>
      </c>
      <c r="R10440">
        <v>997.40674200000001</v>
      </c>
      <c r="S10440" t="s">
        <v>90</v>
      </c>
      <c r="T10440" s="297">
        <v>46311.754166666666</v>
      </c>
    </row>
    <row r="10441" spans="1:20" x14ac:dyDescent="0.35">
      <c r="A10441" t="s">
        <v>128</v>
      </c>
      <c r="B10441" t="s">
        <v>129</v>
      </c>
      <c r="C10441" t="s">
        <v>89</v>
      </c>
      <c r="D10441" s="29">
        <v>46602</v>
      </c>
      <c r="E10441">
        <v>0</v>
      </c>
      <c r="F10441">
        <v>0</v>
      </c>
      <c r="G10441">
        <v>0</v>
      </c>
      <c r="H10441">
        <v>0</v>
      </c>
      <c r="L10441">
        <v>648.31438300000002</v>
      </c>
      <c r="R10441">
        <v>997.40674200000001</v>
      </c>
      <c r="S10441" t="s">
        <v>90</v>
      </c>
      <c r="T10441" s="297">
        <v>46311.754166666666</v>
      </c>
    </row>
    <row r="10442" spans="1:20" x14ac:dyDescent="0.35">
      <c r="A10442" t="s">
        <v>128</v>
      </c>
      <c r="B10442" t="s">
        <v>129</v>
      </c>
      <c r="C10442" t="s">
        <v>89</v>
      </c>
      <c r="D10442" s="29">
        <v>46603</v>
      </c>
      <c r="E10442">
        <v>0</v>
      </c>
      <c r="F10442">
        <v>0</v>
      </c>
      <c r="G10442">
        <v>0</v>
      </c>
      <c r="H10442">
        <v>0</v>
      </c>
      <c r="L10442">
        <v>648.31438300000002</v>
      </c>
      <c r="R10442">
        <v>997.40674200000001</v>
      </c>
      <c r="S10442" t="s">
        <v>90</v>
      </c>
      <c r="T10442" s="297">
        <v>46311.754166666666</v>
      </c>
    </row>
    <row r="10443" spans="1:20" x14ac:dyDescent="0.35">
      <c r="A10443" t="s">
        <v>128</v>
      </c>
      <c r="B10443" t="s">
        <v>129</v>
      </c>
      <c r="C10443" t="s">
        <v>89</v>
      </c>
      <c r="D10443" s="29">
        <v>46604</v>
      </c>
      <c r="E10443">
        <v>0</v>
      </c>
      <c r="F10443">
        <v>0</v>
      </c>
      <c r="G10443">
        <v>0</v>
      </c>
      <c r="H10443">
        <v>0</v>
      </c>
      <c r="L10443">
        <v>648.31438300000002</v>
      </c>
      <c r="R10443">
        <v>997.40674200000001</v>
      </c>
      <c r="S10443" t="s">
        <v>90</v>
      </c>
      <c r="T10443" s="297">
        <v>46311.754166666666</v>
      </c>
    </row>
    <row r="10444" spans="1:20" x14ac:dyDescent="0.35">
      <c r="A10444" t="s">
        <v>128</v>
      </c>
      <c r="B10444" t="s">
        <v>129</v>
      </c>
      <c r="C10444" t="s">
        <v>89</v>
      </c>
      <c r="D10444" s="29">
        <v>46605</v>
      </c>
      <c r="E10444">
        <v>0</v>
      </c>
      <c r="F10444">
        <v>0</v>
      </c>
      <c r="G10444">
        <v>0</v>
      </c>
      <c r="H10444">
        <v>0</v>
      </c>
      <c r="L10444">
        <v>648.31438300000002</v>
      </c>
      <c r="R10444">
        <v>997.40674200000001</v>
      </c>
      <c r="S10444" t="s">
        <v>90</v>
      </c>
      <c r="T10444" s="297">
        <v>46311.754166666666</v>
      </c>
    </row>
    <row r="10445" spans="1:20" x14ac:dyDescent="0.35">
      <c r="A10445" t="s">
        <v>128</v>
      </c>
      <c r="B10445" t="s">
        <v>129</v>
      </c>
      <c r="C10445" t="s">
        <v>89</v>
      </c>
      <c r="D10445" s="29">
        <v>46606</v>
      </c>
      <c r="E10445">
        <v>0</v>
      </c>
      <c r="F10445">
        <v>0</v>
      </c>
      <c r="G10445">
        <v>0</v>
      </c>
      <c r="H10445">
        <v>0</v>
      </c>
      <c r="L10445">
        <v>648.31438300000002</v>
      </c>
      <c r="R10445">
        <v>997.40674200000001</v>
      </c>
      <c r="S10445" t="s">
        <v>90</v>
      </c>
      <c r="T10445" s="297">
        <v>46311.754166666666</v>
      </c>
    </row>
    <row r="10446" spans="1:20" x14ac:dyDescent="0.35">
      <c r="A10446" t="s">
        <v>128</v>
      </c>
      <c r="B10446" t="s">
        <v>129</v>
      </c>
      <c r="C10446" t="s">
        <v>89</v>
      </c>
      <c r="D10446" s="29">
        <v>46607</v>
      </c>
      <c r="E10446">
        <v>0</v>
      </c>
      <c r="F10446">
        <v>0</v>
      </c>
      <c r="G10446">
        <v>0</v>
      </c>
      <c r="H10446">
        <v>0</v>
      </c>
      <c r="L10446">
        <v>648.31438300000002</v>
      </c>
      <c r="R10446">
        <v>997.40674200000001</v>
      </c>
      <c r="S10446" t="s">
        <v>90</v>
      </c>
      <c r="T10446" s="297">
        <v>46311.754166666666</v>
      </c>
    </row>
    <row r="10447" spans="1:20" x14ac:dyDescent="0.35">
      <c r="A10447" t="s">
        <v>128</v>
      </c>
      <c r="B10447" t="s">
        <v>129</v>
      </c>
      <c r="C10447" t="s">
        <v>89</v>
      </c>
      <c r="D10447" s="29">
        <v>46608</v>
      </c>
      <c r="E10447">
        <v>0</v>
      </c>
      <c r="F10447">
        <v>0</v>
      </c>
      <c r="G10447">
        <v>0</v>
      </c>
      <c r="H10447">
        <v>0</v>
      </c>
      <c r="L10447">
        <v>648.31438300000002</v>
      </c>
      <c r="R10447">
        <v>997.40674200000001</v>
      </c>
      <c r="S10447" t="s">
        <v>90</v>
      </c>
      <c r="T10447" s="297">
        <v>46311.754166666666</v>
      </c>
    </row>
    <row r="10448" spans="1:20" x14ac:dyDescent="0.35">
      <c r="A10448" t="s">
        <v>128</v>
      </c>
      <c r="B10448" t="s">
        <v>129</v>
      </c>
      <c r="C10448" t="s">
        <v>89</v>
      </c>
      <c r="D10448" s="29">
        <v>46609</v>
      </c>
      <c r="E10448">
        <v>0</v>
      </c>
      <c r="F10448">
        <v>0</v>
      </c>
      <c r="G10448">
        <v>0</v>
      </c>
      <c r="H10448">
        <v>0</v>
      </c>
      <c r="L10448">
        <v>648.31438300000002</v>
      </c>
      <c r="R10448">
        <v>997.40674200000001</v>
      </c>
      <c r="S10448" t="s">
        <v>90</v>
      </c>
      <c r="T10448" s="297">
        <v>46311.754166666666</v>
      </c>
    </row>
    <row r="10449" spans="1:20" x14ac:dyDescent="0.35">
      <c r="A10449" t="s">
        <v>128</v>
      </c>
      <c r="B10449" t="s">
        <v>129</v>
      </c>
      <c r="C10449" t="s">
        <v>89</v>
      </c>
      <c r="D10449" s="29">
        <v>46610</v>
      </c>
      <c r="E10449">
        <v>0</v>
      </c>
      <c r="F10449">
        <v>0</v>
      </c>
      <c r="G10449">
        <v>0</v>
      </c>
      <c r="H10449">
        <v>0</v>
      </c>
      <c r="L10449">
        <v>648.31438300000002</v>
      </c>
      <c r="R10449">
        <v>997.40674200000001</v>
      </c>
      <c r="S10449" t="s">
        <v>90</v>
      </c>
      <c r="T10449" s="297">
        <v>46311.754166666666</v>
      </c>
    </row>
    <row r="10450" spans="1:20" x14ac:dyDescent="0.35">
      <c r="A10450" t="s">
        <v>128</v>
      </c>
      <c r="B10450" t="s">
        <v>129</v>
      </c>
      <c r="C10450" t="s">
        <v>89</v>
      </c>
      <c r="D10450" s="29">
        <v>46611</v>
      </c>
      <c r="E10450">
        <v>0</v>
      </c>
      <c r="F10450">
        <v>0</v>
      </c>
      <c r="G10450">
        <v>0</v>
      </c>
      <c r="H10450">
        <v>0</v>
      </c>
      <c r="L10450">
        <v>648.31438300000002</v>
      </c>
      <c r="R10450">
        <v>997.40674200000001</v>
      </c>
      <c r="S10450" t="s">
        <v>90</v>
      </c>
      <c r="T10450" s="297">
        <v>46311.754166666666</v>
      </c>
    </row>
    <row r="10451" spans="1:20" x14ac:dyDescent="0.35">
      <c r="A10451" t="s">
        <v>128</v>
      </c>
      <c r="B10451" t="s">
        <v>129</v>
      </c>
      <c r="C10451" t="s">
        <v>89</v>
      </c>
      <c r="D10451" s="29">
        <v>46612</v>
      </c>
      <c r="E10451">
        <v>0</v>
      </c>
      <c r="F10451">
        <v>0</v>
      </c>
      <c r="G10451">
        <v>0</v>
      </c>
      <c r="H10451">
        <v>0</v>
      </c>
      <c r="L10451">
        <v>648.31438300000002</v>
      </c>
      <c r="R10451">
        <v>997.40674200000001</v>
      </c>
      <c r="S10451" t="s">
        <v>90</v>
      </c>
      <c r="T10451" s="297">
        <v>46311.754166666666</v>
      </c>
    </row>
    <row r="10452" spans="1:20" x14ac:dyDescent="0.35">
      <c r="A10452" t="s">
        <v>128</v>
      </c>
      <c r="B10452" t="s">
        <v>129</v>
      </c>
      <c r="C10452" t="s">
        <v>89</v>
      </c>
      <c r="D10452" s="29">
        <v>46613</v>
      </c>
      <c r="E10452">
        <v>0</v>
      </c>
      <c r="F10452">
        <v>0</v>
      </c>
      <c r="G10452">
        <v>0</v>
      </c>
      <c r="H10452">
        <v>0</v>
      </c>
      <c r="L10452">
        <v>648.31438300000002</v>
      </c>
      <c r="R10452">
        <v>997.40674200000001</v>
      </c>
      <c r="S10452" t="s">
        <v>90</v>
      </c>
      <c r="T10452" s="297">
        <v>46311.754166666666</v>
      </c>
    </row>
    <row r="10453" spans="1:20" x14ac:dyDescent="0.35">
      <c r="A10453" t="s">
        <v>128</v>
      </c>
      <c r="B10453" t="s">
        <v>129</v>
      </c>
      <c r="C10453" t="s">
        <v>89</v>
      </c>
      <c r="D10453" s="29">
        <v>46614</v>
      </c>
      <c r="E10453">
        <v>0</v>
      </c>
      <c r="F10453">
        <v>0</v>
      </c>
      <c r="G10453">
        <v>0</v>
      </c>
      <c r="H10453">
        <v>0</v>
      </c>
      <c r="L10453">
        <v>648.31438300000002</v>
      </c>
      <c r="R10453">
        <v>997.40674200000001</v>
      </c>
      <c r="S10453" t="s">
        <v>90</v>
      </c>
      <c r="T10453" s="297">
        <v>46311.754166666666</v>
      </c>
    </row>
    <row r="10454" spans="1:20" x14ac:dyDescent="0.35">
      <c r="A10454" t="s">
        <v>128</v>
      </c>
      <c r="B10454" t="s">
        <v>129</v>
      </c>
      <c r="C10454" t="s">
        <v>89</v>
      </c>
      <c r="D10454" s="29">
        <v>46615</v>
      </c>
      <c r="E10454">
        <v>0</v>
      </c>
      <c r="F10454">
        <v>0</v>
      </c>
      <c r="G10454">
        <v>0</v>
      </c>
      <c r="H10454">
        <v>0</v>
      </c>
      <c r="L10454">
        <v>648.31438300000002</v>
      </c>
      <c r="R10454">
        <v>997.40674200000001</v>
      </c>
      <c r="S10454" t="s">
        <v>90</v>
      </c>
      <c r="T10454" s="297">
        <v>46311.754166666666</v>
      </c>
    </row>
    <row r="10455" spans="1:20" x14ac:dyDescent="0.35">
      <c r="A10455" t="s">
        <v>128</v>
      </c>
      <c r="B10455" t="s">
        <v>129</v>
      </c>
      <c r="C10455" t="s">
        <v>89</v>
      </c>
      <c r="D10455" s="29">
        <v>46616</v>
      </c>
      <c r="E10455">
        <v>0</v>
      </c>
      <c r="F10455">
        <v>0</v>
      </c>
      <c r="G10455">
        <v>0</v>
      </c>
      <c r="H10455">
        <v>0</v>
      </c>
      <c r="L10455">
        <v>648.31438300000002</v>
      </c>
      <c r="R10455">
        <v>997.40674200000001</v>
      </c>
      <c r="S10455" t="s">
        <v>90</v>
      </c>
      <c r="T10455" s="297">
        <v>46311.754166666666</v>
      </c>
    </row>
    <row r="10456" spans="1:20" x14ac:dyDescent="0.35">
      <c r="A10456" t="s">
        <v>128</v>
      </c>
      <c r="B10456" t="s">
        <v>129</v>
      </c>
      <c r="C10456" t="s">
        <v>89</v>
      </c>
      <c r="D10456" s="29">
        <v>46617</v>
      </c>
      <c r="E10456">
        <v>0</v>
      </c>
      <c r="F10456">
        <v>0</v>
      </c>
      <c r="G10456">
        <v>0</v>
      </c>
      <c r="H10456">
        <v>0</v>
      </c>
      <c r="L10456">
        <v>648.31438300000002</v>
      </c>
      <c r="R10456">
        <v>997.40674200000001</v>
      </c>
      <c r="S10456" t="s">
        <v>90</v>
      </c>
      <c r="T10456" s="297">
        <v>46311.754166666666</v>
      </c>
    </row>
    <row r="10457" spans="1:20" x14ac:dyDescent="0.35">
      <c r="A10457" t="s">
        <v>128</v>
      </c>
      <c r="B10457" t="s">
        <v>129</v>
      </c>
      <c r="C10457" t="s">
        <v>89</v>
      </c>
      <c r="D10457" s="29">
        <v>46618</v>
      </c>
      <c r="E10457">
        <v>0</v>
      </c>
      <c r="F10457">
        <v>0</v>
      </c>
      <c r="G10457">
        <v>0</v>
      </c>
      <c r="H10457">
        <v>0</v>
      </c>
      <c r="L10457">
        <v>648.31438300000002</v>
      </c>
      <c r="R10457">
        <v>997.40674200000001</v>
      </c>
      <c r="S10457" t="s">
        <v>90</v>
      </c>
      <c r="T10457" s="297">
        <v>46311.754166666666</v>
      </c>
    </row>
    <row r="10458" spans="1:20" x14ac:dyDescent="0.35">
      <c r="A10458" t="s">
        <v>128</v>
      </c>
      <c r="B10458" t="s">
        <v>129</v>
      </c>
      <c r="C10458" t="s">
        <v>89</v>
      </c>
      <c r="D10458" s="29">
        <v>46619</v>
      </c>
      <c r="E10458">
        <v>0</v>
      </c>
      <c r="F10458">
        <v>0</v>
      </c>
      <c r="G10458">
        <v>0</v>
      </c>
      <c r="H10458">
        <v>0</v>
      </c>
      <c r="L10458">
        <v>648.31438300000002</v>
      </c>
      <c r="R10458">
        <v>997.40674200000001</v>
      </c>
      <c r="S10458" t="s">
        <v>90</v>
      </c>
      <c r="T10458" s="297">
        <v>46311.754166666666</v>
      </c>
    </row>
    <row r="10459" spans="1:20" x14ac:dyDescent="0.35">
      <c r="A10459" t="s">
        <v>128</v>
      </c>
      <c r="B10459" t="s">
        <v>129</v>
      </c>
      <c r="C10459" t="s">
        <v>89</v>
      </c>
      <c r="D10459" s="29">
        <v>46620</v>
      </c>
      <c r="E10459">
        <v>0</v>
      </c>
      <c r="F10459">
        <v>0</v>
      </c>
      <c r="G10459">
        <v>0</v>
      </c>
      <c r="H10459">
        <v>0</v>
      </c>
      <c r="L10459">
        <v>648.31438300000002</v>
      </c>
      <c r="R10459">
        <v>997.40674200000001</v>
      </c>
      <c r="S10459" t="s">
        <v>90</v>
      </c>
      <c r="T10459" s="297">
        <v>46311.754166666666</v>
      </c>
    </row>
    <row r="10460" spans="1:20" x14ac:dyDescent="0.35">
      <c r="A10460" t="s">
        <v>128</v>
      </c>
      <c r="B10460" t="s">
        <v>129</v>
      </c>
      <c r="C10460" t="s">
        <v>89</v>
      </c>
      <c r="D10460" s="29">
        <v>46621</v>
      </c>
      <c r="E10460">
        <v>0</v>
      </c>
      <c r="F10460">
        <v>0</v>
      </c>
      <c r="G10460">
        <v>0</v>
      </c>
      <c r="H10460">
        <v>0</v>
      </c>
      <c r="L10460">
        <v>648.31438300000002</v>
      </c>
      <c r="R10460">
        <v>997.40674200000001</v>
      </c>
      <c r="S10460" t="s">
        <v>90</v>
      </c>
      <c r="T10460" s="297">
        <v>46311.754166666666</v>
      </c>
    </row>
    <row r="10461" spans="1:20" x14ac:dyDescent="0.35">
      <c r="A10461" t="s">
        <v>128</v>
      </c>
      <c r="B10461" t="s">
        <v>129</v>
      </c>
      <c r="C10461" t="s">
        <v>89</v>
      </c>
      <c r="D10461" s="29">
        <v>46622</v>
      </c>
      <c r="E10461">
        <v>0</v>
      </c>
      <c r="F10461">
        <v>0</v>
      </c>
      <c r="G10461">
        <v>0</v>
      </c>
      <c r="H10461">
        <v>0</v>
      </c>
      <c r="L10461">
        <v>648.31438300000002</v>
      </c>
      <c r="R10461">
        <v>997.40674200000001</v>
      </c>
      <c r="S10461" t="s">
        <v>90</v>
      </c>
      <c r="T10461" s="297">
        <v>46311.754166666666</v>
      </c>
    </row>
    <row r="10462" spans="1:20" x14ac:dyDescent="0.35">
      <c r="A10462" t="s">
        <v>128</v>
      </c>
      <c r="B10462" t="s">
        <v>129</v>
      </c>
      <c r="C10462" t="s">
        <v>89</v>
      </c>
      <c r="D10462" s="29">
        <v>46623</v>
      </c>
      <c r="E10462">
        <v>0</v>
      </c>
      <c r="F10462">
        <v>0</v>
      </c>
      <c r="G10462">
        <v>0</v>
      </c>
      <c r="H10462">
        <v>0</v>
      </c>
      <c r="L10462">
        <v>648.31438300000002</v>
      </c>
      <c r="R10462">
        <v>997.40674200000001</v>
      </c>
      <c r="S10462" t="s">
        <v>90</v>
      </c>
      <c r="T10462" s="297">
        <v>46311.754166666666</v>
      </c>
    </row>
    <row r="10463" spans="1:20" x14ac:dyDescent="0.35">
      <c r="A10463" t="s">
        <v>128</v>
      </c>
      <c r="B10463" t="s">
        <v>129</v>
      </c>
      <c r="C10463" t="s">
        <v>89</v>
      </c>
      <c r="D10463" s="29">
        <v>46624</v>
      </c>
      <c r="E10463">
        <v>0</v>
      </c>
      <c r="F10463">
        <v>0</v>
      </c>
      <c r="G10463">
        <v>0</v>
      </c>
      <c r="H10463">
        <v>0</v>
      </c>
      <c r="L10463">
        <v>648.31438300000002</v>
      </c>
      <c r="R10463">
        <v>997.40674200000001</v>
      </c>
      <c r="S10463" t="s">
        <v>90</v>
      </c>
      <c r="T10463" s="297">
        <v>46311.754166666666</v>
      </c>
    </row>
    <row r="10464" spans="1:20" x14ac:dyDescent="0.35">
      <c r="A10464" t="s">
        <v>128</v>
      </c>
      <c r="B10464" t="s">
        <v>129</v>
      </c>
      <c r="C10464" t="s">
        <v>89</v>
      </c>
      <c r="D10464" s="29">
        <v>46625</v>
      </c>
      <c r="E10464">
        <v>0</v>
      </c>
      <c r="F10464">
        <v>0</v>
      </c>
      <c r="G10464">
        <v>0</v>
      </c>
      <c r="H10464">
        <v>0</v>
      </c>
      <c r="L10464">
        <v>648.31438300000002</v>
      </c>
      <c r="R10464">
        <v>997.40674200000001</v>
      </c>
      <c r="S10464" t="s">
        <v>90</v>
      </c>
      <c r="T10464" s="297">
        <v>46311.754166666666</v>
      </c>
    </row>
    <row r="10465" spans="1:20" x14ac:dyDescent="0.35">
      <c r="A10465" t="s">
        <v>128</v>
      </c>
      <c r="B10465" t="s">
        <v>129</v>
      </c>
      <c r="C10465" t="s">
        <v>89</v>
      </c>
      <c r="D10465" s="29">
        <v>46626</v>
      </c>
      <c r="E10465">
        <v>0</v>
      </c>
      <c r="F10465">
        <v>0</v>
      </c>
      <c r="G10465">
        <v>0</v>
      </c>
      <c r="H10465">
        <v>0</v>
      </c>
      <c r="L10465">
        <v>648.31438300000002</v>
      </c>
      <c r="R10465">
        <v>997.40674200000001</v>
      </c>
      <c r="S10465" t="s">
        <v>90</v>
      </c>
      <c r="T10465" s="297">
        <v>46311.754166666666</v>
      </c>
    </row>
    <row r="10466" spans="1:20" x14ac:dyDescent="0.35">
      <c r="A10466" t="s">
        <v>128</v>
      </c>
      <c r="B10466" t="s">
        <v>129</v>
      </c>
      <c r="C10466" t="s">
        <v>89</v>
      </c>
      <c r="D10466" s="29">
        <v>46627</v>
      </c>
      <c r="E10466">
        <v>0</v>
      </c>
      <c r="F10466">
        <v>0</v>
      </c>
      <c r="G10466">
        <v>0</v>
      </c>
      <c r="H10466">
        <v>0</v>
      </c>
      <c r="L10466">
        <v>648.31438300000002</v>
      </c>
      <c r="R10466">
        <v>997.40674200000001</v>
      </c>
      <c r="S10466" t="s">
        <v>90</v>
      </c>
      <c r="T10466" s="297">
        <v>46311.754166666666</v>
      </c>
    </row>
    <row r="10467" spans="1:20" x14ac:dyDescent="0.35">
      <c r="A10467" t="s">
        <v>128</v>
      </c>
      <c r="B10467" t="s">
        <v>129</v>
      </c>
      <c r="C10467" t="s">
        <v>89</v>
      </c>
      <c r="D10467" s="29">
        <v>46628</v>
      </c>
      <c r="E10467">
        <v>0</v>
      </c>
      <c r="F10467">
        <v>0</v>
      </c>
      <c r="G10467">
        <v>0</v>
      </c>
      <c r="H10467">
        <v>0</v>
      </c>
      <c r="L10467">
        <v>648.31438300000002</v>
      </c>
      <c r="R10467">
        <v>997.40674200000001</v>
      </c>
      <c r="S10467" t="s">
        <v>90</v>
      </c>
      <c r="T10467" s="297">
        <v>46311.754166666666</v>
      </c>
    </row>
    <row r="10468" spans="1:20" x14ac:dyDescent="0.35">
      <c r="A10468" t="s">
        <v>128</v>
      </c>
      <c r="B10468" t="s">
        <v>129</v>
      </c>
      <c r="C10468" t="s">
        <v>89</v>
      </c>
      <c r="D10468" s="29">
        <v>46629</v>
      </c>
      <c r="E10468">
        <v>0</v>
      </c>
      <c r="F10468">
        <v>0</v>
      </c>
      <c r="G10468">
        <v>0</v>
      </c>
      <c r="H10468">
        <v>0</v>
      </c>
      <c r="L10468">
        <v>648.31438300000002</v>
      </c>
      <c r="R10468">
        <v>997.40674200000001</v>
      </c>
      <c r="S10468" t="s">
        <v>90</v>
      </c>
      <c r="T10468" s="297">
        <v>46311.754166666666</v>
      </c>
    </row>
    <row r="10469" spans="1:20" x14ac:dyDescent="0.35">
      <c r="A10469" t="s">
        <v>128</v>
      </c>
      <c r="B10469" t="s">
        <v>129</v>
      </c>
      <c r="C10469" t="s">
        <v>89</v>
      </c>
      <c r="D10469" s="29">
        <v>46630</v>
      </c>
      <c r="E10469">
        <v>0</v>
      </c>
      <c r="F10469">
        <v>0</v>
      </c>
      <c r="G10469">
        <v>0</v>
      </c>
      <c r="H10469">
        <v>0</v>
      </c>
      <c r="L10469">
        <v>648.31438300000002</v>
      </c>
      <c r="R10469">
        <v>997.40674200000001</v>
      </c>
      <c r="S10469" t="s">
        <v>90</v>
      </c>
      <c r="T10469" s="297">
        <v>46311.754166666666</v>
      </c>
    </row>
    <row r="10470" spans="1:20" x14ac:dyDescent="0.35">
      <c r="A10470" t="s">
        <v>128</v>
      </c>
      <c r="B10470" t="s">
        <v>129</v>
      </c>
      <c r="C10470" t="s">
        <v>89</v>
      </c>
      <c r="D10470" s="29">
        <v>46631</v>
      </c>
      <c r="E10470">
        <v>0</v>
      </c>
      <c r="F10470">
        <v>0</v>
      </c>
      <c r="G10470">
        <v>0</v>
      </c>
      <c r="H10470">
        <v>0</v>
      </c>
      <c r="L10470">
        <v>648.31438300000002</v>
      </c>
      <c r="R10470">
        <v>997.40674200000001</v>
      </c>
      <c r="S10470" t="s">
        <v>90</v>
      </c>
      <c r="T10470" s="297">
        <v>46311.754166666666</v>
      </c>
    </row>
    <row r="10471" spans="1:20" x14ac:dyDescent="0.35">
      <c r="A10471" t="s">
        <v>128</v>
      </c>
      <c r="B10471" t="s">
        <v>129</v>
      </c>
      <c r="C10471" t="s">
        <v>89</v>
      </c>
      <c r="D10471" s="29">
        <v>46632</v>
      </c>
      <c r="E10471">
        <v>0</v>
      </c>
      <c r="F10471">
        <v>0</v>
      </c>
      <c r="G10471">
        <v>0</v>
      </c>
      <c r="H10471">
        <v>0</v>
      </c>
      <c r="L10471">
        <v>648.31438300000002</v>
      </c>
      <c r="R10471">
        <v>997.40674200000001</v>
      </c>
      <c r="S10471" t="s">
        <v>90</v>
      </c>
      <c r="T10471" s="297">
        <v>46311.754166666666</v>
      </c>
    </row>
    <row r="10472" spans="1:20" x14ac:dyDescent="0.35">
      <c r="A10472" t="s">
        <v>128</v>
      </c>
      <c r="B10472" t="s">
        <v>129</v>
      </c>
      <c r="C10472" t="s">
        <v>89</v>
      </c>
      <c r="D10472" s="29">
        <v>46633</v>
      </c>
      <c r="E10472">
        <v>0</v>
      </c>
      <c r="F10472">
        <v>0</v>
      </c>
      <c r="G10472">
        <v>0</v>
      </c>
      <c r="H10472">
        <v>0</v>
      </c>
      <c r="L10472">
        <v>648.31438300000002</v>
      </c>
      <c r="R10472">
        <v>997.40674200000001</v>
      </c>
      <c r="S10472" t="s">
        <v>90</v>
      </c>
      <c r="T10472" s="297">
        <v>46311.754166666666</v>
      </c>
    </row>
    <row r="10473" spans="1:20" x14ac:dyDescent="0.35">
      <c r="A10473" t="s">
        <v>128</v>
      </c>
      <c r="B10473" t="s">
        <v>129</v>
      </c>
      <c r="C10473" t="s">
        <v>89</v>
      </c>
      <c r="D10473" s="29">
        <v>46634</v>
      </c>
      <c r="E10473">
        <v>0</v>
      </c>
      <c r="F10473">
        <v>0</v>
      </c>
      <c r="G10473">
        <v>0</v>
      </c>
      <c r="H10473">
        <v>0</v>
      </c>
      <c r="L10473">
        <v>648.31438300000002</v>
      </c>
      <c r="R10473">
        <v>997.40674200000001</v>
      </c>
      <c r="S10473" t="s">
        <v>90</v>
      </c>
      <c r="T10473" s="297">
        <v>46311.754166666666</v>
      </c>
    </row>
    <row r="10474" spans="1:20" x14ac:dyDescent="0.35">
      <c r="A10474" t="s">
        <v>128</v>
      </c>
      <c r="B10474" t="s">
        <v>129</v>
      </c>
      <c r="C10474" t="s">
        <v>89</v>
      </c>
      <c r="D10474" s="29">
        <v>46635</v>
      </c>
      <c r="E10474">
        <v>0</v>
      </c>
      <c r="F10474">
        <v>0</v>
      </c>
      <c r="G10474">
        <v>0</v>
      </c>
      <c r="H10474">
        <v>0</v>
      </c>
      <c r="L10474">
        <v>648.31438300000002</v>
      </c>
      <c r="R10474">
        <v>997.40674200000001</v>
      </c>
      <c r="S10474" t="s">
        <v>90</v>
      </c>
      <c r="T10474" s="297">
        <v>46311.754166666666</v>
      </c>
    </row>
    <row r="10475" spans="1:20" x14ac:dyDescent="0.35">
      <c r="A10475" t="s">
        <v>128</v>
      </c>
      <c r="B10475" t="s">
        <v>129</v>
      </c>
      <c r="C10475" t="s">
        <v>89</v>
      </c>
      <c r="D10475" s="29">
        <v>46636</v>
      </c>
      <c r="E10475">
        <v>0</v>
      </c>
      <c r="F10475">
        <v>0</v>
      </c>
      <c r="G10475">
        <v>0</v>
      </c>
      <c r="H10475">
        <v>0</v>
      </c>
      <c r="L10475">
        <v>648.31438300000002</v>
      </c>
      <c r="R10475">
        <v>997.40674200000001</v>
      </c>
      <c r="S10475" t="s">
        <v>90</v>
      </c>
      <c r="T10475" s="297">
        <v>46311.754166666666</v>
      </c>
    </row>
    <row r="10476" spans="1:20" x14ac:dyDescent="0.35">
      <c r="A10476" t="s">
        <v>128</v>
      </c>
      <c r="B10476" t="s">
        <v>129</v>
      </c>
      <c r="C10476" t="s">
        <v>89</v>
      </c>
      <c r="D10476" s="29">
        <v>46637</v>
      </c>
      <c r="E10476">
        <v>0</v>
      </c>
      <c r="F10476">
        <v>0</v>
      </c>
      <c r="G10476">
        <v>0</v>
      </c>
      <c r="H10476">
        <v>0</v>
      </c>
      <c r="L10476">
        <v>648.31438300000002</v>
      </c>
      <c r="R10476">
        <v>997.40674200000001</v>
      </c>
      <c r="S10476" t="s">
        <v>90</v>
      </c>
      <c r="T10476" s="297">
        <v>46311.754166666666</v>
      </c>
    </row>
    <row r="10477" spans="1:20" x14ac:dyDescent="0.35">
      <c r="A10477" t="s">
        <v>128</v>
      </c>
      <c r="B10477" t="s">
        <v>129</v>
      </c>
      <c r="C10477" t="s">
        <v>89</v>
      </c>
      <c r="D10477" s="29">
        <v>46638</v>
      </c>
      <c r="E10477">
        <v>0</v>
      </c>
      <c r="F10477">
        <v>0</v>
      </c>
      <c r="G10477">
        <v>0</v>
      </c>
      <c r="H10477">
        <v>0</v>
      </c>
      <c r="L10477">
        <v>648.31438300000002</v>
      </c>
      <c r="R10477">
        <v>997.40674200000001</v>
      </c>
      <c r="S10477" t="s">
        <v>90</v>
      </c>
      <c r="T10477" s="297">
        <v>46311.754166666666</v>
      </c>
    </row>
    <row r="10478" spans="1:20" x14ac:dyDescent="0.35">
      <c r="A10478" t="s">
        <v>128</v>
      </c>
      <c r="B10478" t="s">
        <v>129</v>
      </c>
      <c r="C10478" t="s">
        <v>89</v>
      </c>
      <c r="D10478" s="29">
        <v>46639</v>
      </c>
      <c r="E10478">
        <v>0</v>
      </c>
      <c r="F10478">
        <v>0</v>
      </c>
      <c r="G10478">
        <v>0</v>
      </c>
      <c r="H10478">
        <v>0</v>
      </c>
      <c r="L10478">
        <v>648.31438300000002</v>
      </c>
      <c r="R10478">
        <v>997.40674200000001</v>
      </c>
      <c r="S10478" t="s">
        <v>90</v>
      </c>
      <c r="T10478" s="297">
        <v>46311.754166666666</v>
      </c>
    </row>
    <row r="10479" spans="1:20" x14ac:dyDescent="0.35">
      <c r="A10479" t="s">
        <v>128</v>
      </c>
      <c r="B10479" t="s">
        <v>129</v>
      </c>
      <c r="C10479" t="s">
        <v>89</v>
      </c>
      <c r="D10479" s="29">
        <v>46640</v>
      </c>
      <c r="E10479">
        <v>0</v>
      </c>
      <c r="F10479">
        <v>0</v>
      </c>
      <c r="G10479">
        <v>0</v>
      </c>
      <c r="H10479">
        <v>0</v>
      </c>
      <c r="L10479">
        <v>648.31438300000002</v>
      </c>
      <c r="R10479">
        <v>997.40674200000001</v>
      </c>
      <c r="S10479" t="s">
        <v>90</v>
      </c>
      <c r="T10479" s="297">
        <v>46311.754166666666</v>
      </c>
    </row>
    <row r="10480" spans="1:20" x14ac:dyDescent="0.35">
      <c r="A10480" t="s">
        <v>128</v>
      </c>
      <c r="B10480" t="s">
        <v>129</v>
      </c>
      <c r="C10480" t="s">
        <v>89</v>
      </c>
      <c r="D10480" s="29">
        <v>46641</v>
      </c>
      <c r="E10480">
        <v>0</v>
      </c>
      <c r="F10480">
        <v>0</v>
      </c>
      <c r="G10480">
        <v>0</v>
      </c>
      <c r="H10480">
        <v>0</v>
      </c>
      <c r="L10480">
        <v>648.31438300000002</v>
      </c>
      <c r="R10480">
        <v>997.40674200000001</v>
      </c>
      <c r="S10480" t="s">
        <v>90</v>
      </c>
      <c r="T10480" s="297">
        <v>46311.754166666666</v>
      </c>
    </row>
    <row r="10481" spans="1:20" x14ac:dyDescent="0.35">
      <c r="A10481" t="s">
        <v>128</v>
      </c>
      <c r="B10481" t="s">
        <v>129</v>
      </c>
      <c r="C10481" t="s">
        <v>89</v>
      </c>
      <c r="D10481" s="29">
        <v>46642</v>
      </c>
      <c r="E10481">
        <v>0</v>
      </c>
      <c r="F10481">
        <v>0</v>
      </c>
      <c r="G10481">
        <v>0</v>
      </c>
      <c r="H10481">
        <v>0</v>
      </c>
      <c r="L10481">
        <v>648.31438300000002</v>
      </c>
      <c r="R10481">
        <v>997.40674200000001</v>
      </c>
      <c r="S10481" t="s">
        <v>90</v>
      </c>
      <c r="T10481" s="297">
        <v>46311.754166666666</v>
      </c>
    </row>
    <row r="10482" spans="1:20" x14ac:dyDescent="0.35">
      <c r="A10482" t="s">
        <v>128</v>
      </c>
      <c r="B10482" t="s">
        <v>129</v>
      </c>
      <c r="C10482" t="s">
        <v>89</v>
      </c>
      <c r="D10482" s="29">
        <v>46643</v>
      </c>
      <c r="E10482">
        <v>0</v>
      </c>
      <c r="F10482">
        <v>0</v>
      </c>
      <c r="G10482">
        <v>0</v>
      </c>
      <c r="H10482">
        <v>0</v>
      </c>
      <c r="L10482">
        <v>648.31438300000002</v>
      </c>
      <c r="R10482">
        <v>997.40674200000001</v>
      </c>
      <c r="S10482" t="s">
        <v>90</v>
      </c>
      <c r="T10482" s="297">
        <v>46311.754166666666</v>
      </c>
    </row>
    <row r="10483" spans="1:20" x14ac:dyDescent="0.35">
      <c r="A10483" t="s">
        <v>128</v>
      </c>
      <c r="B10483" t="s">
        <v>129</v>
      </c>
      <c r="C10483" t="s">
        <v>89</v>
      </c>
      <c r="D10483" s="29">
        <v>46644</v>
      </c>
      <c r="E10483">
        <v>0</v>
      </c>
      <c r="F10483">
        <v>0</v>
      </c>
      <c r="G10483">
        <v>0</v>
      </c>
      <c r="H10483">
        <v>0</v>
      </c>
      <c r="L10483">
        <v>648.31438300000002</v>
      </c>
      <c r="R10483">
        <v>997.40674200000001</v>
      </c>
      <c r="S10483" t="s">
        <v>90</v>
      </c>
      <c r="T10483" s="297">
        <v>46311.754166666666</v>
      </c>
    </row>
    <row r="10484" spans="1:20" x14ac:dyDescent="0.35">
      <c r="A10484" t="s">
        <v>128</v>
      </c>
      <c r="B10484" t="s">
        <v>129</v>
      </c>
      <c r="C10484" t="s">
        <v>89</v>
      </c>
      <c r="D10484" s="29">
        <v>46645</v>
      </c>
      <c r="E10484">
        <v>0</v>
      </c>
      <c r="F10484">
        <v>0</v>
      </c>
      <c r="G10484">
        <v>0</v>
      </c>
      <c r="H10484">
        <v>0</v>
      </c>
      <c r="L10484">
        <v>648.31438300000002</v>
      </c>
      <c r="R10484">
        <v>997.40674200000001</v>
      </c>
      <c r="S10484" t="s">
        <v>90</v>
      </c>
      <c r="T10484" s="297">
        <v>46311.754166666666</v>
      </c>
    </row>
    <row r="10485" spans="1:20" x14ac:dyDescent="0.35">
      <c r="A10485" t="s">
        <v>128</v>
      </c>
      <c r="B10485" t="s">
        <v>129</v>
      </c>
      <c r="C10485" t="s">
        <v>89</v>
      </c>
      <c r="D10485" s="29">
        <v>46646</v>
      </c>
      <c r="E10485">
        <v>0</v>
      </c>
      <c r="F10485">
        <v>0</v>
      </c>
      <c r="G10485">
        <v>0</v>
      </c>
      <c r="H10485">
        <v>0</v>
      </c>
      <c r="L10485">
        <v>648.31438300000002</v>
      </c>
      <c r="R10485">
        <v>997.40674200000001</v>
      </c>
      <c r="S10485" t="s">
        <v>90</v>
      </c>
      <c r="T10485" s="297">
        <v>46311.754166666666</v>
      </c>
    </row>
    <row r="10486" spans="1:20" x14ac:dyDescent="0.35">
      <c r="A10486" t="s">
        <v>128</v>
      </c>
      <c r="B10486" t="s">
        <v>129</v>
      </c>
      <c r="C10486" t="s">
        <v>89</v>
      </c>
      <c r="D10486" s="29">
        <v>46647</v>
      </c>
      <c r="E10486">
        <v>0</v>
      </c>
      <c r="F10486">
        <v>0</v>
      </c>
      <c r="G10486">
        <v>0</v>
      </c>
      <c r="H10486">
        <v>0</v>
      </c>
      <c r="L10486">
        <v>648.31438300000002</v>
      </c>
      <c r="R10486">
        <v>997.40674200000001</v>
      </c>
      <c r="S10486" t="s">
        <v>90</v>
      </c>
      <c r="T10486" s="297">
        <v>46311.754166666666</v>
      </c>
    </row>
    <row r="10487" spans="1:20" x14ac:dyDescent="0.35">
      <c r="A10487" t="s">
        <v>128</v>
      </c>
      <c r="B10487" t="s">
        <v>129</v>
      </c>
      <c r="C10487" t="s">
        <v>89</v>
      </c>
      <c r="D10487" s="29">
        <v>46648</v>
      </c>
      <c r="E10487">
        <v>0</v>
      </c>
      <c r="F10487">
        <v>0</v>
      </c>
      <c r="G10487">
        <v>0</v>
      </c>
      <c r="H10487">
        <v>0</v>
      </c>
      <c r="L10487">
        <v>648.31438300000002</v>
      </c>
      <c r="R10487">
        <v>997.40674200000001</v>
      </c>
      <c r="S10487" t="s">
        <v>90</v>
      </c>
      <c r="T10487" s="297">
        <v>46311.754166666666</v>
      </c>
    </row>
    <row r="10488" spans="1:20" x14ac:dyDescent="0.35">
      <c r="A10488" t="s">
        <v>128</v>
      </c>
      <c r="B10488" t="s">
        <v>129</v>
      </c>
      <c r="C10488" t="s">
        <v>89</v>
      </c>
      <c r="D10488" s="29">
        <v>46649</v>
      </c>
      <c r="E10488">
        <v>0</v>
      </c>
      <c r="F10488">
        <v>0</v>
      </c>
      <c r="G10488">
        <v>0</v>
      </c>
      <c r="H10488">
        <v>0</v>
      </c>
      <c r="L10488">
        <v>648.31438300000002</v>
      </c>
      <c r="R10488">
        <v>997.40674200000001</v>
      </c>
      <c r="S10488" t="s">
        <v>90</v>
      </c>
      <c r="T10488" s="297">
        <v>46311.754166666666</v>
      </c>
    </row>
    <row r="10489" spans="1:20" x14ac:dyDescent="0.35">
      <c r="A10489" t="s">
        <v>128</v>
      </c>
      <c r="B10489" t="s">
        <v>129</v>
      </c>
      <c r="C10489" t="s">
        <v>89</v>
      </c>
      <c r="D10489" s="29">
        <v>46650</v>
      </c>
      <c r="E10489">
        <v>0</v>
      </c>
      <c r="F10489">
        <v>0</v>
      </c>
      <c r="G10489">
        <v>0</v>
      </c>
      <c r="H10489">
        <v>0</v>
      </c>
      <c r="L10489">
        <v>648.31438300000002</v>
      </c>
      <c r="R10489">
        <v>997.40674200000001</v>
      </c>
      <c r="S10489" t="s">
        <v>90</v>
      </c>
      <c r="T10489" s="297">
        <v>46311.754166666666</v>
      </c>
    </row>
    <row r="10490" spans="1:20" x14ac:dyDescent="0.35">
      <c r="A10490" t="s">
        <v>128</v>
      </c>
      <c r="B10490" t="s">
        <v>129</v>
      </c>
      <c r="C10490" t="s">
        <v>89</v>
      </c>
      <c r="D10490" s="29">
        <v>46651</v>
      </c>
      <c r="E10490">
        <v>0</v>
      </c>
      <c r="F10490">
        <v>0</v>
      </c>
      <c r="G10490">
        <v>0</v>
      </c>
      <c r="H10490">
        <v>0</v>
      </c>
      <c r="L10490">
        <v>648.31438300000002</v>
      </c>
      <c r="R10490">
        <v>997.40674200000001</v>
      </c>
      <c r="S10490" t="s">
        <v>90</v>
      </c>
      <c r="T10490" s="297">
        <v>46311.754166666666</v>
      </c>
    </row>
    <row r="10491" spans="1:20" x14ac:dyDescent="0.35">
      <c r="A10491" t="s">
        <v>128</v>
      </c>
      <c r="B10491" t="s">
        <v>129</v>
      </c>
      <c r="C10491" t="s">
        <v>89</v>
      </c>
      <c r="D10491" s="29">
        <v>46652</v>
      </c>
      <c r="E10491">
        <v>0</v>
      </c>
      <c r="F10491">
        <v>0</v>
      </c>
      <c r="G10491">
        <v>0</v>
      </c>
      <c r="H10491">
        <v>0</v>
      </c>
      <c r="L10491">
        <v>648.31438300000002</v>
      </c>
      <c r="R10491">
        <v>997.40674200000001</v>
      </c>
      <c r="S10491" t="s">
        <v>90</v>
      </c>
      <c r="T10491" s="297">
        <v>46311.754166666666</v>
      </c>
    </row>
    <row r="10492" spans="1:20" x14ac:dyDescent="0.35">
      <c r="A10492" t="s">
        <v>128</v>
      </c>
      <c r="B10492" t="s">
        <v>129</v>
      </c>
      <c r="C10492" t="s">
        <v>89</v>
      </c>
      <c r="D10492" s="29">
        <v>46653</v>
      </c>
      <c r="E10492">
        <v>0</v>
      </c>
      <c r="F10492">
        <v>0</v>
      </c>
      <c r="G10492">
        <v>0</v>
      </c>
      <c r="H10492">
        <v>0</v>
      </c>
      <c r="L10492">
        <v>648.31438300000002</v>
      </c>
      <c r="R10492">
        <v>997.40674200000001</v>
      </c>
      <c r="S10492" t="s">
        <v>90</v>
      </c>
      <c r="T10492" s="297">
        <v>46311.754166666666</v>
      </c>
    </row>
    <row r="10493" spans="1:20" x14ac:dyDescent="0.35">
      <c r="A10493" t="s">
        <v>128</v>
      </c>
      <c r="B10493" t="s">
        <v>129</v>
      </c>
      <c r="C10493" t="s">
        <v>89</v>
      </c>
      <c r="D10493" s="29">
        <v>46654</v>
      </c>
      <c r="E10493">
        <v>0</v>
      </c>
      <c r="F10493">
        <v>0</v>
      </c>
      <c r="G10493">
        <v>0</v>
      </c>
      <c r="H10493">
        <v>0</v>
      </c>
      <c r="L10493">
        <v>648.31438300000002</v>
      </c>
      <c r="R10493">
        <v>997.40674200000001</v>
      </c>
      <c r="S10493" t="s">
        <v>90</v>
      </c>
      <c r="T10493" s="297">
        <v>46311.754166666666</v>
      </c>
    </row>
    <row r="10494" spans="1:20" x14ac:dyDescent="0.35">
      <c r="A10494" t="s">
        <v>128</v>
      </c>
      <c r="B10494" t="s">
        <v>129</v>
      </c>
      <c r="C10494" t="s">
        <v>89</v>
      </c>
      <c r="D10494" s="29">
        <v>46655</v>
      </c>
      <c r="E10494">
        <v>0</v>
      </c>
      <c r="F10494">
        <v>0</v>
      </c>
      <c r="G10494">
        <v>0</v>
      </c>
      <c r="H10494">
        <v>0</v>
      </c>
      <c r="L10494">
        <v>648.31438300000002</v>
      </c>
      <c r="R10494">
        <v>997.40674200000001</v>
      </c>
      <c r="S10494" t="s">
        <v>90</v>
      </c>
      <c r="T10494" s="297">
        <v>46311.754166666666</v>
      </c>
    </row>
    <row r="10495" spans="1:20" x14ac:dyDescent="0.35">
      <c r="A10495" t="s">
        <v>128</v>
      </c>
      <c r="B10495" t="s">
        <v>129</v>
      </c>
      <c r="C10495" t="s">
        <v>89</v>
      </c>
      <c r="D10495" s="29">
        <v>46656</v>
      </c>
      <c r="E10495">
        <v>0</v>
      </c>
      <c r="F10495">
        <v>0</v>
      </c>
      <c r="G10495">
        <v>0</v>
      </c>
      <c r="H10495">
        <v>0</v>
      </c>
      <c r="L10495">
        <v>648.31438300000002</v>
      </c>
      <c r="R10495">
        <v>997.40674200000001</v>
      </c>
      <c r="S10495" t="s">
        <v>90</v>
      </c>
      <c r="T10495" s="297">
        <v>46311.754166666666</v>
      </c>
    </row>
    <row r="10496" spans="1:20" x14ac:dyDescent="0.35">
      <c r="A10496" t="s">
        <v>128</v>
      </c>
      <c r="B10496" t="s">
        <v>129</v>
      </c>
      <c r="C10496" t="s">
        <v>89</v>
      </c>
      <c r="D10496" s="29">
        <v>46657</v>
      </c>
      <c r="E10496">
        <v>0</v>
      </c>
      <c r="F10496">
        <v>0</v>
      </c>
      <c r="G10496">
        <v>0</v>
      </c>
      <c r="H10496">
        <v>0</v>
      </c>
      <c r="L10496">
        <v>648.31438300000002</v>
      </c>
      <c r="R10496">
        <v>997.40674200000001</v>
      </c>
      <c r="S10496" t="s">
        <v>90</v>
      </c>
      <c r="T10496" s="297">
        <v>46311.754166666666</v>
      </c>
    </row>
    <row r="10497" spans="1:20" x14ac:dyDescent="0.35">
      <c r="A10497" t="s">
        <v>128</v>
      </c>
      <c r="B10497" t="s">
        <v>129</v>
      </c>
      <c r="C10497" t="s">
        <v>89</v>
      </c>
      <c r="D10497" s="29">
        <v>46658</v>
      </c>
      <c r="E10497">
        <v>0</v>
      </c>
      <c r="F10497">
        <v>0</v>
      </c>
      <c r="G10497">
        <v>0</v>
      </c>
      <c r="H10497">
        <v>0</v>
      </c>
      <c r="L10497">
        <v>648.31438300000002</v>
      </c>
      <c r="R10497">
        <v>997.40674200000001</v>
      </c>
      <c r="S10497" t="s">
        <v>90</v>
      </c>
      <c r="T10497" s="297">
        <v>46311.754166666666</v>
      </c>
    </row>
    <row r="10498" spans="1:20" x14ac:dyDescent="0.35">
      <c r="A10498" t="s">
        <v>128</v>
      </c>
      <c r="B10498" t="s">
        <v>129</v>
      </c>
      <c r="C10498" t="s">
        <v>89</v>
      </c>
      <c r="D10498" s="29">
        <v>46659</v>
      </c>
      <c r="E10498">
        <v>0</v>
      </c>
      <c r="F10498">
        <v>0</v>
      </c>
      <c r="G10498">
        <v>0</v>
      </c>
      <c r="H10498">
        <v>0</v>
      </c>
      <c r="L10498">
        <v>648.31438300000002</v>
      </c>
      <c r="R10498">
        <v>997.40674200000001</v>
      </c>
      <c r="S10498" t="s">
        <v>90</v>
      </c>
      <c r="T10498" s="297">
        <v>46311.754166666666</v>
      </c>
    </row>
    <row r="10499" spans="1:20" x14ac:dyDescent="0.35">
      <c r="A10499" t="s">
        <v>128</v>
      </c>
      <c r="B10499" t="s">
        <v>129</v>
      </c>
      <c r="C10499" t="s">
        <v>89</v>
      </c>
      <c r="D10499" s="29">
        <v>46660</v>
      </c>
      <c r="E10499">
        <v>0</v>
      </c>
      <c r="F10499">
        <v>0</v>
      </c>
      <c r="G10499">
        <v>0</v>
      </c>
      <c r="H10499">
        <v>0</v>
      </c>
      <c r="L10499">
        <v>648.31438300000002</v>
      </c>
      <c r="R10499">
        <v>997.40674200000001</v>
      </c>
      <c r="S10499" t="s">
        <v>90</v>
      </c>
      <c r="T10499" s="297">
        <v>46311.754166666666</v>
      </c>
    </row>
    <row r="10500" spans="1:20" x14ac:dyDescent="0.35">
      <c r="A10500" t="s">
        <v>128</v>
      </c>
      <c r="B10500" t="s">
        <v>129</v>
      </c>
      <c r="C10500" t="s">
        <v>89</v>
      </c>
      <c r="D10500" s="29">
        <v>46661</v>
      </c>
      <c r="E10500">
        <v>0</v>
      </c>
      <c r="F10500">
        <v>0</v>
      </c>
      <c r="G10500">
        <v>0</v>
      </c>
      <c r="H10500">
        <v>0</v>
      </c>
      <c r="L10500">
        <v>648.31438300000002</v>
      </c>
      <c r="R10500">
        <v>997.40674200000001</v>
      </c>
      <c r="S10500" t="s">
        <v>90</v>
      </c>
      <c r="T10500" s="297">
        <v>46311.754166666666</v>
      </c>
    </row>
    <row r="10501" spans="1:20" x14ac:dyDescent="0.35">
      <c r="A10501" t="s">
        <v>128</v>
      </c>
      <c r="B10501" t="s">
        <v>129</v>
      </c>
      <c r="C10501" t="s">
        <v>89</v>
      </c>
      <c r="D10501" s="29">
        <v>46662</v>
      </c>
      <c r="E10501">
        <v>0</v>
      </c>
      <c r="F10501">
        <v>0</v>
      </c>
      <c r="G10501">
        <v>0</v>
      </c>
      <c r="H10501">
        <v>0</v>
      </c>
      <c r="L10501">
        <v>648.31438300000002</v>
      </c>
      <c r="R10501">
        <v>997.40674200000001</v>
      </c>
      <c r="S10501" t="s">
        <v>90</v>
      </c>
      <c r="T10501" s="297">
        <v>46311.754166666666</v>
      </c>
    </row>
    <row r="10502" spans="1:20" x14ac:dyDescent="0.35">
      <c r="A10502" t="s">
        <v>128</v>
      </c>
      <c r="B10502" t="s">
        <v>129</v>
      </c>
      <c r="C10502" t="s">
        <v>89</v>
      </c>
      <c r="D10502" s="29">
        <v>46663</v>
      </c>
      <c r="E10502">
        <v>0</v>
      </c>
      <c r="F10502">
        <v>0</v>
      </c>
      <c r="G10502">
        <v>0</v>
      </c>
      <c r="H10502">
        <v>0</v>
      </c>
      <c r="L10502">
        <v>648.31438300000002</v>
      </c>
      <c r="R10502">
        <v>997.40674200000001</v>
      </c>
      <c r="S10502" t="s">
        <v>90</v>
      </c>
      <c r="T10502" s="297">
        <v>46311.754166666666</v>
      </c>
    </row>
    <row r="10503" spans="1:20" x14ac:dyDescent="0.35">
      <c r="A10503" t="s">
        <v>128</v>
      </c>
      <c r="B10503" t="s">
        <v>129</v>
      </c>
      <c r="C10503" t="s">
        <v>89</v>
      </c>
      <c r="D10503" s="29">
        <v>46664</v>
      </c>
      <c r="E10503">
        <v>0</v>
      </c>
      <c r="F10503">
        <v>0</v>
      </c>
      <c r="G10503">
        <v>0</v>
      </c>
      <c r="H10503">
        <v>0</v>
      </c>
      <c r="L10503">
        <v>648.31438300000002</v>
      </c>
      <c r="R10503">
        <v>997.40674200000001</v>
      </c>
      <c r="S10503" t="s">
        <v>90</v>
      </c>
      <c r="T10503" s="297">
        <v>46311.754166666666</v>
      </c>
    </row>
    <row r="10504" spans="1:20" x14ac:dyDescent="0.35">
      <c r="A10504" t="s">
        <v>128</v>
      </c>
      <c r="B10504" t="s">
        <v>129</v>
      </c>
      <c r="C10504" t="s">
        <v>89</v>
      </c>
      <c r="D10504" s="29">
        <v>46665</v>
      </c>
      <c r="E10504">
        <v>0</v>
      </c>
      <c r="F10504">
        <v>0</v>
      </c>
      <c r="G10504">
        <v>0</v>
      </c>
      <c r="H10504">
        <v>0</v>
      </c>
      <c r="L10504">
        <v>648.31438300000002</v>
      </c>
      <c r="R10504">
        <v>997.40674200000001</v>
      </c>
      <c r="S10504" t="s">
        <v>90</v>
      </c>
      <c r="T10504" s="297">
        <v>46311.754166666666</v>
      </c>
    </row>
    <row r="10505" spans="1:20" x14ac:dyDescent="0.35">
      <c r="A10505" t="s">
        <v>128</v>
      </c>
      <c r="B10505" t="s">
        <v>129</v>
      </c>
      <c r="C10505" t="s">
        <v>89</v>
      </c>
      <c r="D10505" s="29">
        <v>46666</v>
      </c>
      <c r="E10505">
        <v>0</v>
      </c>
      <c r="F10505">
        <v>0</v>
      </c>
      <c r="G10505">
        <v>0</v>
      </c>
      <c r="H10505">
        <v>0</v>
      </c>
      <c r="L10505">
        <v>648.31438300000002</v>
      </c>
      <c r="R10505">
        <v>997.40674200000001</v>
      </c>
      <c r="S10505" t="s">
        <v>90</v>
      </c>
      <c r="T10505" s="297">
        <v>46311.754166666666</v>
      </c>
    </row>
    <row r="10506" spans="1:20" x14ac:dyDescent="0.35">
      <c r="A10506" t="s">
        <v>128</v>
      </c>
      <c r="B10506" t="s">
        <v>129</v>
      </c>
      <c r="C10506" t="s">
        <v>89</v>
      </c>
      <c r="D10506" s="29">
        <v>46667</v>
      </c>
      <c r="E10506">
        <v>0</v>
      </c>
      <c r="F10506">
        <v>0</v>
      </c>
      <c r="G10506">
        <v>0</v>
      </c>
      <c r="H10506">
        <v>0</v>
      </c>
      <c r="L10506">
        <v>648.31438300000002</v>
      </c>
      <c r="R10506">
        <v>997.40674200000001</v>
      </c>
      <c r="S10506" t="s">
        <v>90</v>
      </c>
      <c r="T10506" s="297">
        <v>46311.754166666666</v>
      </c>
    </row>
    <row r="10507" spans="1:20" x14ac:dyDescent="0.35">
      <c r="A10507" t="s">
        <v>128</v>
      </c>
      <c r="B10507" t="s">
        <v>129</v>
      </c>
      <c r="C10507" t="s">
        <v>89</v>
      </c>
      <c r="D10507" s="29">
        <v>46668</v>
      </c>
      <c r="E10507">
        <v>0</v>
      </c>
      <c r="F10507">
        <v>0</v>
      </c>
      <c r="G10507">
        <v>0</v>
      </c>
      <c r="H10507">
        <v>0</v>
      </c>
      <c r="L10507">
        <v>648.31438300000002</v>
      </c>
      <c r="R10507">
        <v>997.40674200000001</v>
      </c>
      <c r="S10507" t="s">
        <v>90</v>
      </c>
      <c r="T10507" s="297">
        <v>46311.754166666666</v>
      </c>
    </row>
    <row r="10508" spans="1:20" x14ac:dyDescent="0.35">
      <c r="A10508" t="s">
        <v>128</v>
      </c>
      <c r="B10508" t="s">
        <v>129</v>
      </c>
      <c r="C10508" t="s">
        <v>89</v>
      </c>
      <c r="D10508" s="29">
        <v>46669</v>
      </c>
      <c r="E10508">
        <v>0</v>
      </c>
      <c r="F10508">
        <v>0</v>
      </c>
      <c r="G10508">
        <v>0</v>
      </c>
      <c r="H10508">
        <v>0</v>
      </c>
      <c r="L10508">
        <v>648.31438300000002</v>
      </c>
      <c r="R10508">
        <v>997.40674200000001</v>
      </c>
      <c r="S10508" t="s">
        <v>90</v>
      </c>
      <c r="T10508" s="297">
        <v>46311.754166666666</v>
      </c>
    </row>
    <row r="10509" spans="1:20" x14ac:dyDescent="0.35">
      <c r="A10509" t="s">
        <v>128</v>
      </c>
      <c r="B10509" t="s">
        <v>129</v>
      </c>
      <c r="C10509" t="s">
        <v>89</v>
      </c>
      <c r="D10509" s="29">
        <v>46670</v>
      </c>
      <c r="E10509">
        <v>0</v>
      </c>
      <c r="F10509">
        <v>0</v>
      </c>
      <c r="G10509">
        <v>0</v>
      </c>
      <c r="H10509">
        <v>0</v>
      </c>
      <c r="L10509">
        <v>648.31438300000002</v>
      </c>
      <c r="R10509">
        <v>997.40674200000001</v>
      </c>
      <c r="S10509" t="s">
        <v>90</v>
      </c>
      <c r="T10509" s="297">
        <v>46311.754166666666</v>
      </c>
    </row>
    <row r="10510" spans="1:20" x14ac:dyDescent="0.35">
      <c r="A10510" t="s">
        <v>128</v>
      </c>
      <c r="B10510" t="s">
        <v>129</v>
      </c>
      <c r="C10510" t="s">
        <v>89</v>
      </c>
      <c r="D10510" s="29">
        <v>46671</v>
      </c>
      <c r="E10510">
        <v>0</v>
      </c>
      <c r="F10510">
        <v>0</v>
      </c>
      <c r="G10510">
        <v>0</v>
      </c>
      <c r="H10510">
        <v>0</v>
      </c>
      <c r="L10510">
        <v>648.31438300000002</v>
      </c>
      <c r="R10510">
        <v>997.40674200000001</v>
      </c>
      <c r="S10510" t="s">
        <v>90</v>
      </c>
      <c r="T10510" s="297">
        <v>46311.754166666666</v>
      </c>
    </row>
    <row r="10511" spans="1:20" x14ac:dyDescent="0.35">
      <c r="A10511" t="s">
        <v>128</v>
      </c>
      <c r="B10511" t="s">
        <v>129</v>
      </c>
      <c r="C10511" t="s">
        <v>89</v>
      </c>
      <c r="D10511" s="29">
        <v>46672</v>
      </c>
      <c r="E10511">
        <v>0</v>
      </c>
      <c r="F10511">
        <v>0</v>
      </c>
      <c r="G10511">
        <v>0</v>
      </c>
      <c r="H10511">
        <v>0</v>
      </c>
      <c r="L10511">
        <v>648.31438300000002</v>
      </c>
      <c r="R10511">
        <v>997.40674200000001</v>
      </c>
      <c r="S10511" t="s">
        <v>90</v>
      </c>
      <c r="T10511" s="297">
        <v>46311.754166666666</v>
      </c>
    </row>
    <row r="10512" spans="1:20" x14ac:dyDescent="0.35">
      <c r="A10512" t="s">
        <v>128</v>
      </c>
      <c r="B10512" t="s">
        <v>129</v>
      </c>
      <c r="C10512" t="s">
        <v>89</v>
      </c>
      <c r="D10512" s="29">
        <v>46673</v>
      </c>
      <c r="E10512">
        <v>0</v>
      </c>
      <c r="F10512">
        <v>0</v>
      </c>
      <c r="G10512">
        <v>0</v>
      </c>
      <c r="H10512">
        <v>0</v>
      </c>
      <c r="L10512">
        <v>648.31438300000002</v>
      </c>
      <c r="R10512">
        <v>997.40674200000001</v>
      </c>
      <c r="S10512" t="s">
        <v>90</v>
      </c>
      <c r="T10512" s="297">
        <v>46311.754166666666</v>
      </c>
    </row>
    <row r="10513" spans="1:20" x14ac:dyDescent="0.35">
      <c r="A10513" t="s">
        <v>128</v>
      </c>
      <c r="B10513" t="s">
        <v>129</v>
      </c>
      <c r="C10513" t="s">
        <v>89</v>
      </c>
      <c r="D10513" s="29">
        <v>46674</v>
      </c>
      <c r="E10513">
        <v>0</v>
      </c>
      <c r="F10513">
        <v>0</v>
      </c>
      <c r="G10513">
        <v>0</v>
      </c>
      <c r="H10513">
        <v>0</v>
      </c>
      <c r="L10513">
        <v>648.31438300000002</v>
      </c>
      <c r="R10513">
        <v>997.40674200000001</v>
      </c>
      <c r="S10513" t="s">
        <v>90</v>
      </c>
      <c r="T10513" s="297">
        <v>46311.754166666666</v>
      </c>
    </row>
    <row r="10514" spans="1:20" x14ac:dyDescent="0.35">
      <c r="A10514" t="s">
        <v>128</v>
      </c>
      <c r="B10514" t="s">
        <v>129</v>
      </c>
      <c r="C10514" t="s">
        <v>89</v>
      </c>
      <c r="D10514" s="29">
        <v>46675</v>
      </c>
      <c r="E10514">
        <v>0</v>
      </c>
      <c r="F10514">
        <v>0</v>
      </c>
      <c r="G10514">
        <v>0</v>
      </c>
      <c r="H10514">
        <v>0</v>
      </c>
      <c r="L10514">
        <v>648.31438300000002</v>
      </c>
      <c r="R10514">
        <v>997.40674200000001</v>
      </c>
      <c r="S10514" t="s">
        <v>90</v>
      </c>
      <c r="T10514" s="297">
        <v>46311.754166666666</v>
      </c>
    </row>
    <row r="10515" spans="1:20" x14ac:dyDescent="0.35">
      <c r="A10515" t="s">
        <v>128</v>
      </c>
      <c r="B10515" t="s">
        <v>129</v>
      </c>
      <c r="C10515" t="s">
        <v>89</v>
      </c>
      <c r="D10515" s="29">
        <v>46676</v>
      </c>
      <c r="E10515">
        <v>0</v>
      </c>
      <c r="F10515">
        <v>0</v>
      </c>
      <c r="G10515">
        <v>0</v>
      </c>
      <c r="H10515">
        <v>0</v>
      </c>
      <c r="L10515">
        <v>648.31438300000002</v>
      </c>
      <c r="R10515">
        <v>997.40674200000001</v>
      </c>
      <c r="S10515" t="s">
        <v>90</v>
      </c>
      <c r="T10515" s="297">
        <v>46311.754166666666</v>
      </c>
    </row>
    <row r="10516" spans="1:20" x14ac:dyDescent="0.35">
      <c r="A10516" t="s">
        <v>128</v>
      </c>
      <c r="B10516" t="s">
        <v>129</v>
      </c>
      <c r="C10516" t="s">
        <v>89</v>
      </c>
      <c r="D10516" s="29">
        <v>46677</v>
      </c>
      <c r="E10516">
        <v>0</v>
      </c>
      <c r="F10516">
        <v>0</v>
      </c>
      <c r="G10516">
        <v>0</v>
      </c>
      <c r="H10516">
        <v>0</v>
      </c>
      <c r="L10516">
        <v>648.31438300000002</v>
      </c>
      <c r="R10516">
        <v>997.40674200000001</v>
      </c>
      <c r="S10516" t="s">
        <v>90</v>
      </c>
      <c r="T10516" s="297">
        <v>46311.754166666666</v>
      </c>
    </row>
    <row r="10517" spans="1:20" x14ac:dyDescent="0.35">
      <c r="A10517" t="s">
        <v>128</v>
      </c>
      <c r="B10517" t="s">
        <v>129</v>
      </c>
      <c r="C10517" t="s">
        <v>89</v>
      </c>
      <c r="D10517" s="29">
        <v>46678</v>
      </c>
      <c r="E10517">
        <v>0</v>
      </c>
      <c r="F10517">
        <v>0</v>
      </c>
      <c r="G10517">
        <v>0</v>
      </c>
      <c r="H10517">
        <v>0</v>
      </c>
      <c r="L10517">
        <v>648.31438300000002</v>
      </c>
      <c r="R10517">
        <v>997.40674200000001</v>
      </c>
      <c r="S10517" t="s">
        <v>90</v>
      </c>
      <c r="T10517" s="297">
        <v>46311.754166666666</v>
      </c>
    </row>
    <row r="10518" spans="1:20" x14ac:dyDescent="0.35">
      <c r="A10518" t="s">
        <v>128</v>
      </c>
      <c r="B10518" t="s">
        <v>129</v>
      </c>
      <c r="C10518" t="s">
        <v>89</v>
      </c>
      <c r="D10518" s="29">
        <v>46679</v>
      </c>
      <c r="E10518">
        <v>0</v>
      </c>
      <c r="F10518">
        <v>0</v>
      </c>
      <c r="G10518">
        <v>0</v>
      </c>
      <c r="H10518">
        <v>0</v>
      </c>
      <c r="L10518">
        <v>648.31438300000002</v>
      </c>
      <c r="R10518">
        <v>997.40674200000001</v>
      </c>
      <c r="S10518" t="s">
        <v>90</v>
      </c>
      <c r="T10518" s="297">
        <v>46311.754166666666</v>
      </c>
    </row>
    <row r="10519" spans="1:20" x14ac:dyDescent="0.35">
      <c r="A10519" t="s">
        <v>128</v>
      </c>
      <c r="B10519" t="s">
        <v>129</v>
      </c>
      <c r="C10519" t="s">
        <v>89</v>
      </c>
      <c r="D10519" s="29">
        <v>46680</v>
      </c>
      <c r="E10519">
        <v>0</v>
      </c>
      <c r="F10519">
        <v>0</v>
      </c>
      <c r="G10519">
        <v>0</v>
      </c>
      <c r="H10519">
        <v>0</v>
      </c>
      <c r="L10519">
        <v>648.31438300000002</v>
      </c>
      <c r="R10519">
        <v>997.40674200000001</v>
      </c>
      <c r="S10519" t="s">
        <v>90</v>
      </c>
      <c r="T10519" s="297">
        <v>46311.754166666666</v>
      </c>
    </row>
    <row r="10520" spans="1:20" x14ac:dyDescent="0.35">
      <c r="A10520" t="s">
        <v>128</v>
      </c>
      <c r="B10520" t="s">
        <v>129</v>
      </c>
      <c r="C10520" t="s">
        <v>89</v>
      </c>
      <c r="D10520" s="29">
        <v>46681</v>
      </c>
      <c r="E10520">
        <v>0</v>
      </c>
      <c r="F10520">
        <v>0</v>
      </c>
      <c r="G10520">
        <v>0</v>
      </c>
      <c r="H10520">
        <v>0</v>
      </c>
      <c r="L10520">
        <v>648.31438300000002</v>
      </c>
      <c r="R10520">
        <v>997.40674200000001</v>
      </c>
      <c r="S10520" t="s">
        <v>90</v>
      </c>
      <c r="T10520" s="297">
        <v>46311.754166666666</v>
      </c>
    </row>
    <row r="10521" spans="1:20" x14ac:dyDescent="0.35">
      <c r="A10521" t="s">
        <v>128</v>
      </c>
      <c r="B10521" t="s">
        <v>129</v>
      </c>
      <c r="C10521" t="s">
        <v>89</v>
      </c>
      <c r="D10521" s="29">
        <v>46682</v>
      </c>
      <c r="E10521">
        <v>0</v>
      </c>
      <c r="F10521">
        <v>0</v>
      </c>
      <c r="G10521">
        <v>0</v>
      </c>
      <c r="H10521">
        <v>0</v>
      </c>
      <c r="L10521">
        <v>648.31438300000002</v>
      </c>
      <c r="R10521">
        <v>997.40674200000001</v>
      </c>
      <c r="S10521" t="s">
        <v>90</v>
      </c>
      <c r="T10521" s="297">
        <v>46311.754166666666</v>
      </c>
    </row>
    <row r="10522" spans="1:20" x14ac:dyDescent="0.35">
      <c r="A10522" t="s">
        <v>128</v>
      </c>
      <c r="B10522" t="s">
        <v>129</v>
      </c>
      <c r="C10522" t="s">
        <v>89</v>
      </c>
      <c r="D10522" s="29">
        <v>46683</v>
      </c>
      <c r="E10522">
        <v>0</v>
      </c>
      <c r="F10522">
        <v>0</v>
      </c>
      <c r="G10522">
        <v>0</v>
      </c>
      <c r="H10522">
        <v>0</v>
      </c>
      <c r="L10522">
        <v>648.31438300000002</v>
      </c>
      <c r="R10522">
        <v>997.40674200000001</v>
      </c>
      <c r="S10522" t="s">
        <v>90</v>
      </c>
      <c r="T10522" s="297">
        <v>46311.754166666666</v>
      </c>
    </row>
    <row r="10523" spans="1:20" x14ac:dyDescent="0.35">
      <c r="A10523" t="s">
        <v>128</v>
      </c>
      <c r="B10523" t="s">
        <v>129</v>
      </c>
      <c r="C10523" t="s">
        <v>89</v>
      </c>
      <c r="D10523" s="29">
        <v>46684</v>
      </c>
      <c r="E10523">
        <v>0</v>
      </c>
      <c r="F10523">
        <v>0</v>
      </c>
      <c r="G10523">
        <v>0</v>
      </c>
      <c r="H10523">
        <v>0</v>
      </c>
      <c r="L10523">
        <v>648.31438300000002</v>
      </c>
      <c r="R10523">
        <v>997.40674200000001</v>
      </c>
      <c r="S10523" t="s">
        <v>90</v>
      </c>
      <c r="T10523" s="297">
        <v>46311.754166666666</v>
      </c>
    </row>
    <row r="10524" spans="1:20" x14ac:dyDescent="0.35">
      <c r="A10524" t="s">
        <v>128</v>
      </c>
      <c r="B10524" t="s">
        <v>129</v>
      </c>
      <c r="C10524" t="s">
        <v>89</v>
      </c>
      <c r="D10524" s="29">
        <v>46685</v>
      </c>
      <c r="E10524">
        <v>0</v>
      </c>
      <c r="F10524">
        <v>0</v>
      </c>
      <c r="G10524">
        <v>0</v>
      </c>
      <c r="H10524">
        <v>0</v>
      </c>
      <c r="L10524">
        <v>648.31438300000002</v>
      </c>
      <c r="R10524">
        <v>997.40674200000001</v>
      </c>
      <c r="S10524" t="s">
        <v>90</v>
      </c>
      <c r="T10524" s="297">
        <v>46311.754166666666</v>
      </c>
    </row>
    <row r="10525" spans="1:20" x14ac:dyDescent="0.35">
      <c r="A10525" t="s">
        <v>128</v>
      </c>
      <c r="B10525" t="s">
        <v>129</v>
      </c>
      <c r="C10525" t="s">
        <v>89</v>
      </c>
      <c r="D10525" s="29">
        <v>46686</v>
      </c>
      <c r="E10525">
        <v>0</v>
      </c>
      <c r="F10525">
        <v>0</v>
      </c>
      <c r="G10525">
        <v>0</v>
      </c>
      <c r="H10525">
        <v>0</v>
      </c>
      <c r="L10525">
        <v>648.31438300000002</v>
      </c>
      <c r="R10525">
        <v>997.40674200000001</v>
      </c>
      <c r="S10525" t="s">
        <v>90</v>
      </c>
      <c r="T10525" s="297">
        <v>46311.754166666666</v>
      </c>
    </row>
    <row r="10526" spans="1:20" x14ac:dyDescent="0.35">
      <c r="A10526" t="s">
        <v>128</v>
      </c>
      <c r="B10526" t="s">
        <v>129</v>
      </c>
      <c r="C10526" t="s">
        <v>89</v>
      </c>
      <c r="D10526" s="29">
        <v>46687</v>
      </c>
      <c r="E10526">
        <v>0</v>
      </c>
      <c r="F10526">
        <v>0</v>
      </c>
      <c r="G10526">
        <v>0</v>
      </c>
      <c r="H10526">
        <v>0</v>
      </c>
      <c r="L10526">
        <v>648.31438300000002</v>
      </c>
      <c r="R10526">
        <v>997.40674200000001</v>
      </c>
      <c r="S10526" t="s">
        <v>90</v>
      </c>
      <c r="T10526" s="297">
        <v>46311.754166666666</v>
      </c>
    </row>
    <row r="10527" spans="1:20" x14ac:dyDescent="0.35">
      <c r="A10527" t="s">
        <v>128</v>
      </c>
      <c r="B10527" t="s">
        <v>129</v>
      </c>
      <c r="C10527" t="s">
        <v>89</v>
      </c>
      <c r="D10527" s="29">
        <v>46688</v>
      </c>
      <c r="E10527">
        <v>0</v>
      </c>
      <c r="F10527">
        <v>0</v>
      </c>
      <c r="G10527">
        <v>0</v>
      </c>
      <c r="H10527">
        <v>0</v>
      </c>
      <c r="L10527">
        <v>648.31438300000002</v>
      </c>
      <c r="R10527">
        <v>997.40674200000001</v>
      </c>
      <c r="S10527" t="s">
        <v>90</v>
      </c>
      <c r="T10527" s="297">
        <v>46311.754166666666</v>
      </c>
    </row>
    <row r="10528" spans="1:20" x14ac:dyDescent="0.35">
      <c r="A10528" t="s">
        <v>128</v>
      </c>
      <c r="B10528" t="s">
        <v>129</v>
      </c>
      <c r="C10528" t="s">
        <v>89</v>
      </c>
      <c r="D10528" s="29">
        <v>46689</v>
      </c>
      <c r="E10528">
        <v>0</v>
      </c>
      <c r="F10528">
        <v>0</v>
      </c>
      <c r="G10528">
        <v>0</v>
      </c>
      <c r="H10528">
        <v>0</v>
      </c>
      <c r="L10528">
        <v>648.31438300000002</v>
      </c>
      <c r="R10528">
        <v>997.40674200000001</v>
      </c>
      <c r="S10528" t="s">
        <v>90</v>
      </c>
      <c r="T10528" s="297">
        <v>46311.754166666666</v>
      </c>
    </row>
    <row r="10529" spans="1:20" x14ac:dyDescent="0.35">
      <c r="A10529" t="s">
        <v>128</v>
      </c>
      <c r="B10529" t="s">
        <v>129</v>
      </c>
      <c r="C10529" t="s">
        <v>89</v>
      </c>
      <c r="D10529" s="29">
        <v>46690</v>
      </c>
      <c r="E10529">
        <v>0</v>
      </c>
      <c r="F10529">
        <v>0</v>
      </c>
      <c r="G10529">
        <v>0</v>
      </c>
      <c r="H10529">
        <v>0</v>
      </c>
      <c r="L10529">
        <v>648.31438300000002</v>
      </c>
      <c r="R10529">
        <v>997.40674200000001</v>
      </c>
      <c r="S10529" t="s">
        <v>90</v>
      </c>
      <c r="T10529" s="297">
        <v>46311.754166666666</v>
      </c>
    </row>
    <row r="10530" spans="1:20" x14ac:dyDescent="0.35">
      <c r="A10530" t="s">
        <v>128</v>
      </c>
      <c r="B10530" t="s">
        <v>129</v>
      </c>
      <c r="C10530" t="s">
        <v>89</v>
      </c>
      <c r="D10530" s="29">
        <v>46691</v>
      </c>
      <c r="E10530">
        <v>0</v>
      </c>
      <c r="F10530">
        <v>0</v>
      </c>
      <c r="G10530">
        <v>0</v>
      </c>
      <c r="H10530">
        <v>0</v>
      </c>
      <c r="L10530">
        <v>648.31438300000002</v>
      </c>
      <c r="R10530">
        <v>997.40674200000001</v>
      </c>
      <c r="S10530" t="s">
        <v>90</v>
      </c>
      <c r="T10530" s="297">
        <v>46311.754166666666</v>
      </c>
    </row>
    <row r="10531" spans="1:20" x14ac:dyDescent="0.35">
      <c r="A10531" t="s">
        <v>128</v>
      </c>
      <c r="B10531" t="s">
        <v>129</v>
      </c>
      <c r="C10531" t="s">
        <v>89</v>
      </c>
      <c r="D10531" s="29">
        <v>46692</v>
      </c>
      <c r="E10531">
        <v>0</v>
      </c>
      <c r="F10531">
        <v>0</v>
      </c>
      <c r="G10531">
        <v>0</v>
      </c>
      <c r="H10531">
        <v>0</v>
      </c>
      <c r="L10531">
        <v>648.31438300000002</v>
      </c>
      <c r="R10531">
        <v>997.40674200000001</v>
      </c>
      <c r="S10531" t="s">
        <v>90</v>
      </c>
      <c r="T10531" s="297">
        <v>46311.754166666666</v>
      </c>
    </row>
    <row r="10532" spans="1:20" x14ac:dyDescent="0.35">
      <c r="A10532" t="s">
        <v>128</v>
      </c>
      <c r="B10532" t="s">
        <v>129</v>
      </c>
      <c r="C10532" t="s">
        <v>89</v>
      </c>
      <c r="D10532" s="29">
        <v>46693</v>
      </c>
      <c r="E10532">
        <v>0</v>
      </c>
      <c r="F10532">
        <v>0</v>
      </c>
      <c r="G10532">
        <v>0</v>
      </c>
      <c r="H10532">
        <v>0</v>
      </c>
      <c r="L10532">
        <v>648.31438300000002</v>
      </c>
      <c r="R10532">
        <v>997.40674200000001</v>
      </c>
      <c r="S10532" t="s">
        <v>90</v>
      </c>
      <c r="T10532" s="297">
        <v>46311.754166666666</v>
      </c>
    </row>
    <row r="10533" spans="1:20" x14ac:dyDescent="0.35">
      <c r="A10533" t="s">
        <v>128</v>
      </c>
      <c r="B10533" t="s">
        <v>129</v>
      </c>
      <c r="C10533" t="s">
        <v>89</v>
      </c>
      <c r="D10533" s="29">
        <v>46694</v>
      </c>
      <c r="E10533">
        <v>0</v>
      </c>
      <c r="F10533">
        <v>0</v>
      </c>
      <c r="G10533">
        <v>0</v>
      </c>
      <c r="H10533">
        <v>0</v>
      </c>
      <c r="L10533">
        <v>648.31438300000002</v>
      </c>
      <c r="R10533">
        <v>997.40674200000001</v>
      </c>
      <c r="S10533" t="s">
        <v>90</v>
      </c>
      <c r="T10533" s="297">
        <v>46311.754166666666</v>
      </c>
    </row>
    <row r="10534" spans="1:20" x14ac:dyDescent="0.35">
      <c r="A10534" t="s">
        <v>128</v>
      </c>
      <c r="B10534" t="s">
        <v>129</v>
      </c>
      <c r="C10534" t="s">
        <v>89</v>
      </c>
      <c r="D10534" s="29">
        <v>46695</v>
      </c>
      <c r="E10534">
        <v>0</v>
      </c>
      <c r="F10534">
        <v>0</v>
      </c>
      <c r="G10534">
        <v>0</v>
      </c>
      <c r="H10534">
        <v>0</v>
      </c>
      <c r="L10534">
        <v>648.31438300000002</v>
      </c>
      <c r="R10534">
        <v>997.40674200000001</v>
      </c>
      <c r="S10534" t="s">
        <v>90</v>
      </c>
      <c r="T10534" s="297">
        <v>46311.754166666666</v>
      </c>
    </row>
    <row r="10535" spans="1:20" x14ac:dyDescent="0.35">
      <c r="A10535" t="s">
        <v>128</v>
      </c>
      <c r="B10535" t="s">
        <v>129</v>
      </c>
      <c r="C10535" t="s">
        <v>89</v>
      </c>
      <c r="D10535" s="29">
        <v>46696</v>
      </c>
      <c r="E10535">
        <v>0</v>
      </c>
      <c r="F10535">
        <v>0</v>
      </c>
      <c r="G10535">
        <v>0</v>
      </c>
      <c r="H10535">
        <v>0</v>
      </c>
      <c r="L10535">
        <v>648.31438300000002</v>
      </c>
      <c r="R10535">
        <v>997.40674200000001</v>
      </c>
      <c r="S10535" t="s">
        <v>90</v>
      </c>
      <c r="T10535" s="297">
        <v>46311.754166666666</v>
      </c>
    </row>
    <row r="10536" spans="1:20" x14ac:dyDescent="0.35">
      <c r="A10536" t="s">
        <v>128</v>
      </c>
      <c r="B10536" t="s">
        <v>129</v>
      </c>
      <c r="C10536" t="s">
        <v>89</v>
      </c>
      <c r="D10536" s="29">
        <v>46697</v>
      </c>
      <c r="E10536">
        <v>0</v>
      </c>
      <c r="F10536">
        <v>0</v>
      </c>
      <c r="G10536">
        <v>0</v>
      </c>
      <c r="H10536">
        <v>0</v>
      </c>
      <c r="L10536">
        <v>648.31438300000002</v>
      </c>
      <c r="R10536">
        <v>997.40674200000001</v>
      </c>
      <c r="S10536" t="s">
        <v>90</v>
      </c>
      <c r="T10536" s="297">
        <v>46311.754166666666</v>
      </c>
    </row>
    <row r="10537" spans="1:20" x14ac:dyDescent="0.35">
      <c r="A10537" t="s">
        <v>128</v>
      </c>
      <c r="B10537" t="s">
        <v>129</v>
      </c>
      <c r="C10537" t="s">
        <v>89</v>
      </c>
      <c r="D10537" s="29">
        <v>46698</v>
      </c>
      <c r="E10537">
        <v>0</v>
      </c>
      <c r="F10537">
        <v>0</v>
      </c>
      <c r="G10537">
        <v>0</v>
      </c>
      <c r="H10537">
        <v>0</v>
      </c>
      <c r="L10537">
        <v>648.31438300000002</v>
      </c>
      <c r="R10537">
        <v>997.40674200000001</v>
      </c>
      <c r="S10537" t="s">
        <v>90</v>
      </c>
      <c r="T10537" s="297">
        <v>46311.754166666666</v>
      </c>
    </row>
    <row r="10538" spans="1:20" x14ac:dyDescent="0.35">
      <c r="A10538" t="s">
        <v>128</v>
      </c>
      <c r="B10538" t="s">
        <v>129</v>
      </c>
      <c r="C10538" t="s">
        <v>89</v>
      </c>
      <c r="D10538" s="29">
        <v>46699</v>
      </c>
      <c r="E10538">
        <v>0</v>
      </c>
      <c r="F10538">
        <v>0</v>
      </c>
      <c r="G10538">
        <v>0</v>
      </c>
      <c r="H10538">
        <v>0</v>
      </c>
      <c r="L10538">
        <v>648.31438300000002</v>
      </c>
      <c r="R10538">
        <v>997.40674200000001</v>
      </c>
      <c r="S10538" t="s">
        <v>90</v>
      </c>
      <c r="T10538" s="297">
        <v>46311.754166666666</v>
      </c>
    </row>
    <row r="10539" spans="1:20" x14ac:dyDescent="0.35">
      <c r="A10539" t="s">
        <v>128</v>
      </c>
      <c r="B10539" t="s">
        <v>129</v>
      </c>
      <c r="C10539" t="s">
        <v>89</v>
      </c>
      <c r="D10539" s="29">
        <v>46700</v>
      </c>
      <c r="E10539">
        <v>0</v>
      </c>
      <c r="F10539">
        <v>0</v>
      </c>
      <c r="G10539">
        <v>0</v>
      </c>
      <c r="H10539">
        <v>0</v>
      </c>
      <c r="L10539">
        <v>648.31438300000002</v>
      </c>
      <c r="R10539">
        <v>997.40674200000001</v>
      </c>
      <c r="S10539" t="s">
        <v>90</v>
      </c>
      <c r="T10539" s="297">
        <v>46311.754166666666</v>
      </c>
    </row>
    <row r="10540" spans="1:20" x14ac:dyDescent="0.35">
      <c r="A10540" t="s">
        <v>128</v>
      </c>
      <c r="B10540" t="s">
        <v>129</v>
      </c>
      <c r="C10540" t="s">
        <v>89</v>
      </c>
      <c r="D10540" s="29">
        <v>46701</v>
      </c>
      <c r="E10540">
        <v>0</v>
      </c>
      <c r="F10540">
        <v>0</v>
      </c>
      <c r="G10540">
        <v>0</v>
      </c>
      <c r="H10540">
        <v>0</v>
      </c>
      <c r="L10540">
        <v>648.31438300000002</v>
      </c>
      <c r="R10540">
        <v>997.40674200000001</v>
      </c>
      <c r="S10540" t="s">
        <v>90</v>
      </c>
      <c r="T10540" s="297">
        <v>46311.754166666666</v>
      </c>
    </row>
    <row r="10541" spans="1:20" x14ac:dyDescent="0.35">
      <c r="A10541" t="s">
        <v>128</v>
      </c>
      <c r="B10541" t="s">
        <v>129</v>
      </c>
      <c r="C10541" t="s">
        <v>89</v>
      </c>
      <c r="D10541" s="29">
        <v>46702</v>
      </c>
      <c r="E10541">
        <v>0</v>
      </c>
      <c r="F10541">
        <v>0</v>
      </c>
      <c r="G10541">
        <v>0</v>
      </c>
      <c r="H10541">
        <v>0</v>
      </c>
      <c r="L10541">
        <v>648.31438300000002</v>
      </c>
      <c r="R10541">
        <v>997.40674200000001</v>
      </c>
      <c r="S10541" t="s">
        <v>90</v>
      </c>
      <c r="T10541" s="297">
        <v>46311.754166666666</v>
      </c>
    </row>
    <row r="10542" spans="1:20" x14ac:dyDescent="0.35">
      <c r="A10542" t="s">
        <v>128</v>
      </c>
      <c r="B10542" t="s">
        <v>129</v>
      </c>
      <c r="C10542" t="s">
        <v>89</v>
      </c>
      <c r="D10542" s="29">
        <v>46703</v>
      </c>
      <c r="E10542">
        <v>0</v>
      </c>
      <c r="F10542">
        <v>0</v>
      </c>
      <c r="G10542">
        <v>0</v>
      </c>
      <c r="H10542">
        <v>0</v>
      </c>
      <c r="L10542">
        <v>648.31438300000002</v>
      </c>
      <c r="R10542">
        <v>997.40674200000001</v>
      </c>
      <c r="S10542" t="s">
        <v>90</v>
      </c>
      <c r="T10542" s="297">
        <v>46311.754166666666</v>
      </c>
    </row>
    <row r="10543" spans="1:20" x14ac:dyDescent="0.35">
      <c r="A10543" t="s">
        <v>128</v>
      </c>
      <c r="B10543" t="s">
        <v>129</v>
      </c>
      <c r="C10543" t="s">
        <v>89</v>
      </c>
      <c r="D10543" s="29">
        <v>46704</v>
      </c>
      <c r="E10543">
        <v>0</v>
      </c>
      <c r="F10543">
        <v>0</v>
      </c>
      <c r="G10543">
        <v>0</v>
      </c>
      <c r="H10543">
        <v>0</v>
      </c>
      <c r="L10543">
        <v>648.31438300000002</v>
      </c>
      <c r="R10543">
        <v>997.40674200000001</v>
      </c>
      <c r="S10543" t="s">
        <v>90</v>
      </c>
      <c r="T10543" s="297">
        <v>46311.754166666666</v>
      </c>
    </row>
    <row r="10544" spans="1:20" x14ac:dyDescent="0.35">
      <c r="A10544" t="s">
        <v>128</v>
      </c>
      <c r="B10544" t="s">
        <v>129</v>
      </c>
      <c r="C10544" t="s">
        <v>89</v>
      </c>
      <c r="D10544" s="29">
        <v>46705</v>
      </c>
      <c r="E10544">
        <v>0</v>
      </c>
      <c r="F10544">
        <v>0</v>
      </c>
      <c r="G10544">
        <v>0</v>
      </c>
      <c r="H10544">
        <v>0</v>
      </c>
      <c r="L10544">
        <v>648.31438300000002</v>
      </c>
      <c r="R10544">
        <v>997.40674200000001</v>
      </c>
      <c r="S10544" t="s">
        <v>90</v>
      </c>
      <c r="T10544" s="297">
        <v>46311.754166666666</v>
      </c>
    </row>
    <row r="10545" spans="1:20" x14ac:dyDescent="0.35">
      <c r="A10545" t="s">
        <v>128</v>
      </c>
      <c r="B10545" t="s">
        <v>129</v>
      </c>
      <c r="C10545" t="s">
        <v>89</v>
      </c>
      <c r="D10545" s="29">
        <v>46706</v>
      </c>
      <c r="E10545">
        <v>0</v>
      </c>
      <c r="F10545">
        <v>0</v>
      </c>
      <c r="G10545">
        <v>0</v>
      </c>
      <c r="H10545">
        <v>0</v>
      </c>
      <c r="L10545">
        <v>648.31438300000002</v>
      </c>
      <c r="R10545">
        <v>997.40674200000001</v>
      </c>
      <c r="S10545" t="s">
        <v>90</v>
      </c>
      <c r="T10545" s="297">
        <v>46311.754166666666</v>
      </c>
    </row>
    <row r="10546" spans="1:20" x14ac:dyDescent="0.35">
      <c r="A10546" t="s">
        <v>128</v>
      </c>
      <c r="B10546" t="s">
        <v>129</v>
      </c>
      <c r="C10546" t="s">
        <v>89</v>
      </c>
      <c r="D10546" s="29">
        <v>46707</v>
      </c>
      <c r="E10546">
        <v>0</v>
      </c>
      <c r="F10546">
        <v>0</v>
      </c>
      <c r="G10546">
        <v>0</v>
      </c>
      <c r="H10546">
        <v>0</v>
      </c>
      <c r="L10546">
        <v>648.31438300000002</v>
      </c>
      <c r="R10546">
        <v>997.40674200000001</v>
      </c>
      <c r="S10546" t="s">
        <v>90</v>
      </c>
      <c r="T10546" s="297">
        <v>46311.754166666666</v>
      </c>
    </row>
    <row r="10547" spans="1:20" x14ac:dyDescent="0.35">
      <c r="A10547" t="s">
        <v>128</v>
      </c>
      <c r="B10547" t="s">
        <v>129</v>
      </c>
      <c r="C10547" t="s">
        <v>89</v>
      </c>
      <c r="D10547" s="29">
        <v>46708</v>
      </c>
      <c r="E10547">
        <v>0</v>
      </c>
      <c r="F10547">
        <v>0</v>
      </c>
      <c r="G10547">
        <v>0</v>
      </c>
      <c r="H10547">
        <v>0</v>
      </c>
      <c r="L10547">
        <v>648.31438300000002</v>
      </c>
      <c r="R10547">
        <v>997.40674200000001</v>
      </c>
      <c r="S10547" t="s">
        <v>90</v>
      </c>
      <c r="T10547" s="297">
        <v>46311.754166666666</v>
      </c>
    </row>
    <row r="10548" spans="1:20" x14ac:dyDescent="0.35">
      <c r="A10548" t="s">
        <v>128</v>
      </c>
      <c r="B10548" t="s">
        <v>129</v>
      </c>
      <c r="C10548" t="s">
        <v>89</v>
      </c>
      <c r="D10548" s="29">
        <v>46709</v>
      </c>
      <c r="E10548">
        <v>0</v>
      </c>
      <c r="F10548">
        <v>0</v>
      </c>
      <c r="G10548">
        <v>0</v>
      </c>
      <c r="H10548">
        <v>0</v>
      </c>
      <c r="L10548">
        <v>648.31438300000002</v>
      </c>
      <c r="R10548">
        <v>997.40674200000001</v>
      </c>
      <c r="S10548" t="s">
        <v>90</v>
      </c>
      <c r="T10548" s="297">
        <v>46311.754166666666</v>
      </c>
    </row>
    <row r="10549" spans="1:20" x14ac:dyDescent="0.35">
      <c r="A10549" t="s">
        <v>128</v>
      </c>
      <c r="B10549" t="s">
        <v>129</v>
      </c>
      <c r="C10549" t="s">
        <v>89</v>
      </c>
      <c r="D10549" s="29">
        <v>46710</v>
      </c>
      <c r="E10549">
        <v>0</v>
      </c>
      <c r="F10549">
        <v>0</v>
      </c>
      <c r="G10549">
        <v>0</v>
      </c>
      <c r="H10549">
        <v>0</v>
      </c>
      <c r="L10549">
        <v>648.31438300000002</v>
      </c>
      <c r="R10549">
        <v>997.40674200000001</v>
      </c>
      <c r="S10549" t="s">
        <v>90</v>
      </c>
      <c r="T10549" s="297">
        <v>46311.754166666666</v>
      </c>
    </row>
    <row r="10550" spans="1:20" x14ac:dyDescent="0.35">
      <c r="A10550" t="s">
        <v>128</v>
      </c>
      <c r="B10550" t="s">
        <v>129</v>
      </c>
      <c r="C10550" t="s">
        <v>89</v>
      </c>
      <c r="D10550" s="29">
        <v>46711</v>
      </c>
      <c r="E10550">
        <v>0</v>
      </c>
      <c r="F10550">
        <v>0</v>
      </c>
      <c r="G10550">
        <v>0</v>
      </c>
      <c r="H10550">
        <v>0</v>
      </c>
      <c r="L10550">
        <v>648.31438300000002</v>
      </c>
      <c r="R10550">
        <v>997.40674200000001</v>
      </c>
      <c r="S10550" t="s">
        <v>90</v>
      </c>
      <c r="T10550" s="297">
        <v>46311.754166666666</v>
      </c>
    </row>
    <row r="10551" spans="1:20" x14ac:dyDescent="0.35">
      <c r="A10551" t="s">
        <v>128</v>
      </c>
      <c r="B10551" t="s">
        <v>129</v>
      </c>
      <c r="C10551" t="s">
        <v>89</v>
      </c>
      <c r="D10551" s="29">
        <v>46712</v>
      </c>
      <c r="E10551">
        <v>0</v>
      </c>
      <c r="F10551">
        <v>0</v>
      </c>
      <c r="G10551">
        <v>0</v>
      </c>
      <c r="H10551">
        <v>0</v>
      </c>
      <c r="L10551">
        <v>648.31438300000002</v>
      </c>
      <c r="R10551">
        <v>997.40674200000001</v>
      </c>
      <c r="S10551" t="s">
        <v>90</v>
      </c>
      <c r="T10551" s="297">
        <v>46311.754166666666</v>
      </c>
    </row>
    <row r="10552" spans="1:20" x14ac:dyDescent="0.35">
      <c r="A10552" t="s">
        <v>128</v>
      </c>
      <c r="B10552" t="s">
        <v>129</v>
      </c>
      <c r="C10552" t="s">
        <v>89</v>
      </c>
      <c r="D10552" s="29">
        <v>46713</v>
      </c>
      <c r="E10552">
        <v>0</v>
      </c>
      <c r="F10552">
        <v>0</v>
      </c>
      <c r="G10552">
        <v>0</v>
      </c>
      <c r="H10552">
        <v>0</v>
      </c>
      <c r="L10552">
        <v>648.31438300000002</v>
      </c>
      <c r="R10552">
        <v>997.40674200000001</v>
      </c>
      <c r="S10552" t="s">
        <v>90</v>
      </c>
      <c r="T10552" s="297">
        <v>46311.754166666666</v>
      </c>
    </row>
    <row r="10553" spans="1:20" x14ac:dyDescent="0.35">
      <c r="A10553" t="s">
        <v>128</v>
      </c>
      <c r="B10553" t="s">
        <v>129</v>
      </c>
      <c r="C10553" t="s">
        <v>89</v>
      </c>
      <c r="D10553" s="29">
        <v>46714</v>
      </c>
      <c r="E10553">
        <v>0</v>
      </c>
      <c r="F10553">
        <v>0</v>
      </c>
      <c r="G10553">
        <v>0</v>
      </c>
      <c r="H10553">
        <v>0</v>
      </c>
      <c r="L10553">
        <v>648.31438300000002</v>
      </c>
      <c r="R10553">
        <v>997.40674200000001</v>
      </c>
      <c r="S10553" t="s">
        <v>90</v>
      </c>
      <c r="T10553" s="297">
        <v>46311.754166666666</v>
      </c>
    </row>
    <row r="10554" spans="1:20" x14ac:dyDescent="0.35">
      <c r="A10554" t="s">
        <v>128</v>
      </c>
      <c r="B10554" t="s">
        <v>129</v>
      </c>
      <c r="C10554" t="s">
        <v>89</v>
      </c>
      <c r="D10554" s="29">
        <v>46715</v>
      </c>
      <c r="E10554">
        <v>0</v>
      </c>
      <c r="F10554">
        <v>0</v>
      </c>
      <c r="G10554">
        <v>0</v>
      </c>
      <c r="H10554">
        <v>0</v>
      </c>
      <c r="L10554">
        <v>648.31438300000002</v>
      </c>
      <c r="R10554">
        <v>997.40674200000001</v>
      </c>
      <c r="S10554" t="s">
        <v>90</v>
      </c>
      <c r="T10554" s="297">
        <v>46311.754166666666</v>
      </c>
    </row>
    <row r="10555" spans="1:20" x14ac:dyDescent="0.35">
      <c r="A10555" t="s">
        <v>128</v>
      </c>
      <c r="B10555" t="s">
        <v>129</v>
      </c>
      <c r="C10555" t="s">
        <v>89</v>
      </c>
      <c r="D10555" s="29">
        <v>46716</v>
      </c>
      <c r="E10555">
        <v>0</v>
      </c>
      <c r="F10555">
        <v>0</v>
      </c>
      <c r="G10555">
        <v>0</v>
      </c>
      <c r="H10555">
        <v>0</v>
      </c>
      <c r="L10555">
        <v>648.31438300000002</v>
      </c>
      <c r="R10555">
        <v>997.40674200000001</v>
      </c>
      <c r="S10555" t="s">
        <v>90</v>
      </c>
      <c r="T10555" s="297">
        <v>46311.754166666666</v>
      </c>
    </row>
    <row r="10556" spans="1:20" x14ac:dyDescent="0.35">
      <c r="A10556" t="s">
        <v>128</v>
      </c>
      <c r="B10556" t="s">
        <v>129</v>
      </c>
      <c r="C10556" t="s">
        <v>89</v>
      </c>
      <c r="D10556" s="29">
        <v>46717</v>
      </c>
      <c r="E10556">
        <v>0</v>
      </c>
      <c r="F10556">
        <v>0</v>
      </c>
      <c r="G10556">
        <v>0</v>
      </c>
      <c r="H10556">
        <v>0</v>
      </c>
      <c r="L10556">
        <v>648.31438300000002</v>
      </c>
      <c r="R10556">
        <v>997.40674200000001</v>
      </c>
      <c r="S10556" t="s">
        <v>90</v>
      </c>
      <c r="T10556" s="297">
        <v>46311.754166666666</v>
      </c>
    </row>
    <row r="10557" spans="1:20" x14ac:dyDescent="0.35">
      <c r="A10557" t="s">
        <v>128</v>
      </c>
      <c r="B10557" t="s">
        <v>129</v>
      </c>
      <c r="C10557" t="s">
        <v>89</v>
      </c>
      <c r="D10557" s="29">
        <v>46718</v>
      </c>
      <c r="E10557">
        <v>0</v>
      </c>
      <c r="F10557">
        <v>0</v>
      </c>
      <c r="G10557">
        <v>0</v>
      </c>
      <c r="H10557">
        <v>0</v>
      </c>
      <c r="L10557">
        <v>648.31438300000002</v>
      </c>
      <c r="R10557">
        <v>997.40674200000001</v>
      </c>
      <c r="S10557" t="s">
        <v>90</v>
      </c>
      <c r="T10557" s="297">
        <v>46311.754166666666</v>
      </c>
    </row>
    <row r="10558" spans="1:20" x14ac:dyDescent="0.35">
      <c r="A10558" t="s">
        <v>128</v>
      </c>
      <c r="B10558" t="s">
        <v>129</v>
      </c>
      <c r="C10558" t="s">
        <v>89</v>
      </c>
      <c r="D10558" s="29">
        <v>46719</v>
      </c>
      <c r="E10558">
        <v>0</v>
      </c>
      <c r="F10558">
        <v>0</v>
      </c>
      <c r="G10558">
        <v>0</v>
      </c>
      <c r="H10558">
        <v>0</v>
      </c>
      <c r="L10558">
        <v>648.31438300000002</v>
      </c>
      <c r="R10558">
        <v>997.40674200000001</v>
      </c>
      <c r="S10558" t="s">
        <v>90</v>
      </c>
      <c r="T10558" s="297">
        <v>46311.754166666666</v>
      </c>
    </row>
    <row r="10559" spans="1:20" x14ac:dyDescent="0.35">
      <c r="A10559" t="s">
        <v>128</v>
      </c>
      <c r="B10559" t="s">
        <v>129</v>
      </c>
      <c r="C10559" t="s">
        <v>89</v>
      </c>
      <c r="D10559" s="29">
        <v>46720</v>
      </c>
      <c r="E10559">
        <v>0</v>
      </c>
      <c r="F10559">
        <v>0</v>
      </c>
      <c r="G10559">
        <v>0</v>
      </c>
      <c r="H10559">
        <v>0</v>
      </c>
      <c r="L10559">
        <v>648.31438300000002</v>
      </c>
      <c r="R10559">
        <v>997.40674200000001</v>
      </c>
      <c r="S10559" t="s">
        <v>90</v>
      </c>
      <c r="T10559" s="297">
        <v>46311.754166666666</v>
      </c>
    </row>
    <row r="10560" spans="1:20" x14ac:dyDescent="0.35">
      <c r="A10560" t="s">
        <v>128</v>
      </c>
      <c r="B10560" t="s">
        <v>129</v>
      </c>
      <c r="C10560" t="s">
        <v>89</v>
      </c>
      <c r="D10560" s="29">
        <v>46721</v>
      </c>
      <c r="E10560">
        <v>0</v>
      </c>
      <c r="F10560">
        <v>0</v>
      </c>
      <c r="G10560">
        <v>0</v>
      </c>
      <c r="H10560">
        <v>0</v>
      </c>
      <c r="L10560">
        <v>648.31438300000002</v>
      </c>
      <c r="R10560">
        <v>997.40674200000001</v>
      </c>
      <c r="S10560" t="s">
        <v>90</v>
      </c>
      <c r="T10560" s="297">
        <v>46311.754166666666</v>
      </c>
    </row>
    <row r="10561" spans="1:20" x14ac:dyDescent="0.35">
      <c r="A10561" t="s">
        <v>128</v>
      </c>
      <c r="B10561" t="s">
        <v>129</v>
      </c>
      <c r="C10561" t="s">
        <v>89</v>
      </c>
      <c r="D10561" s="29">
        <v>46722</v>
      </c>
      <c r="E10561">
        <v>0</v>
      </c>
      <c r="F10561">
        <v>0</v>
      </c>
      <c r="G10561">
        <v>0</v>
      </c>
      <c r="H10561">
        <v>0</v>
      </c>
      <c r="L10561">
        <v>648.31438300000002</v>
      </c>
      <c r="R10561">
        <v>997.40674200000001</v>
      </c>
      <c r="S10561" t="s">
        <v>90</v>
      </c>
      <c r="T10561" s="297">
        <v>46311.754166666666</v>
      </c>
    </row>
    <row r="10562" spans="1:20" x14ac:dyDescent="0.35">
      <c r="A10562" t="s">
        <v>128</v>
      </c>
      <c r="B10562" t="s">
        <v>129</v>
      </c>
      <c r="C10562" t="s">
        <v>89</v>
      </c>
      <c r="D10562" s="29">
        <v>46723</v>
      </c>
      <c r="E10562">
        <v>0</v>
      </c>
      <c r="F10562">
        <v>0</v>
      </c>
      <c r="G10562">
        <v>0</v>
      </c>
      <c r="H10562">
        <v>0</v>
      </c>
      <c r="L10562">
        <v>648.31438300000002</v>
      </c>
      <c r="R10562">
        <v>997.40674200000001</v>
      </c>
      <c r="S10562" t="s">
        <v>90</v>
      </c>
      <c r="T10562" s="297">
        <v>46311.754166666666</v>
      </c>
    </row>
    <row r="10563" spans="1:20" x14ac:dyDescent="0.35">
      <c r="A10563" t="s">
        <v>128</v>
      </c>
      <c r="B10563" t="s">
        <v>129</v>
      </c>
      <c r="C10563" t="s">
        <v>89</v>
      </c>
      <c r="D10563" s="29">
        <v>46724</v>
      </c>
      <c r="E10563">
        <v>0</v>
      </c>
      <c r="F10563">
        <v>0</v>
      </c>
      <c r="G10563">
        <v>0</v>
      </c>
      <c r="H10563">
        <v>0</v>
      </c>
      <c r="L10563">
        <v>648.31438300000002</v>
      </c>
      <c r="R10563">
        <v>997.40674200000001</v>
      </c>
      <c r="S10563" t="s">
        <v>90</v>
      </c>
      <c r="T10563" s="297">
        <v>46311.754166666666</v>
      </c>
    </row>
    <row r="10564" spans="1:20" x14ac:dyDescent="0.35">
      <c r="A10564" t="s">
        <v>128</v>
      </c>
      <c r="B10564" t="s">
        <v>129</v>
      </c>
      <c r="C10564" t="s">
        <v>89</v>
      </c>
      <c r="D10564" s="29">
        <v>46725</v>
      </c>
      <c r="E10564">
        <v>0</v>
      </c>
      <c r="F10564">
        <v>0</v>
      </c>
      <c r="G10564">
        <v>0</v>
      </c>
      <c r="H10564">
        <v>0</v>
      </c>
      <c r="L10564">
        <v>648.31438300000002</v>
      </c>
      <c r="R10564">
        <v>997.40674200000001</v>
      </c>
      <c r="S10564" t="s">
        <v>90</v>
      </c>
      <c r="T10564" s="297">
        <v>46311.754166666666</v>
      </c>
    </row>
    <row r="10565" spans="1:20" x14ac:dyDescent="0.35">
      <c r="A10565" t="s">
        <v>128</v>
      </c>
      <c r="B10565" t="s">
        <v>129</v>
      </c>
      <c r="C10565" t="s">
        <v>89</v>
      </c>
      <c r="D10565" s="29">
        <v>46726</v>
      </c>
      <c r="E10565">
        <v>0</v>
      </c>
      <c r="F10565">
        <v>0</v>
      </c>
      <c r="G10565">
        <v>0</v>
      </c>
      <c r="H10565">
        <v>0</v>
      </c>
      <c r="L10565">
        <v>648.31438300000002</v>
      </c>
      <c r="R10565">
        <v>997.40674200000001</v>
      </c>
      <c r="S10565" t="s">
        <v>90</v>
      </c>
      <c r="T10565" s="297">
        <v>46311.754166666666</v>
      </c>
    </row>
    <row r="10566" spans="1:20" x14ac:dyDescent="0.35">
      <c r="A10566" t="s">
        <v>128</v>
      </c>
      <c r="B10566" t="s">
        <v>129</v>
      </c>
      <c r="C10566" t="s">
        <v>89</v>
      </c>
      <c r="D10566" s="29">
        <v>46727</v>
      </c>
      <c r="E10566">
        <v>0</v>
      </c>
      <c r="F10566">
        <v>0</v>
      </c>
      <c r="G10566">
        <v>0</v>
      </c>
      <c r="H10566">
        <v>0</v>
      </c>
      <c r="L10566">
        <v>648.31438300000002</v>
      </c>
      <c r="R10566">
        <v>997.40674200000001</v>
      </c>
      <c r="S10566" t="s">
        <v>90</v>
      </c>
      <c r="T10566" s="297">
        <v>46311.754166666666</v>
      </c>
    </row>
    <row r="10567" spans="1:20" x14ac:dyDescent="0.35">
      <c r="A10567" t="s">
        <v>128</v>
      </c>
      <c r="B10567" t="s">
        <v>129</v>
      </c>
      <c r="C10567" t="s">
        <v>89</v>
      </c>
      <c r="D10567" s="29">
        <v>46728</v>
      </c>
      <c r="E10567">
        <v>0</v>
      </c>
      <c r="F10567">
        <v>0</v>
      </c>
      <c r="G10567">
        <v>0</v>
      </c>
      <c r="H10567">
        <v>0</v>
      </c>
      <c r="L10567">
        <v>648.31438300000002</v>
      </c>
      <c r="R10567">
        <v>997.40674200000001</v>
      </c>
      <c r="S10567" t="s">
        <v>90</v>
      </c>
      <c r="T10567" s="297">
        <v>46311.754166666666</v>
      </c>
    </row>
    <row r="10568" spans="1:20" x14ac:dyDescent="0.35">
      <c r="A10568" t="s">
        <v>128</v>
      </c>
      <c r="B10568" t="s">
        <v>129</v>
      </c>
      <c r="C10568" t="s">
        <v>89</v>
      </c>
      <c r="D10568" s="29">
        <v>46729</v>
      </c>
      <c r="E10568">
        <v>0</v>
      </c>
      <c r="F10568">
        <v>0</v>
      </c>
      <c r="G10568">
        <v>0</v>
      </c>
      <c r="H10568">
        <v>0</v>
      </c>
      <c r="L10568">
        <v>648.31438300000002</v>
      </c>
      <c r="R10568">
        <v>997.40674200000001</v>
      </c>
      <c r="S10568" t="s">
        <v>90</v>
      </c>
      <c r="T10568" s="297">
        <v>46311.754166666666</v>
      </c>
    </row>
    <row r="10569" spans="1:20" x14ac:dyDescent="0.35">
      <c r="A10569" t="s">
        <v>128</v>
      </c>
      <c r="B10569" t="s">
        <v>129</v>
      </c>
      <c r="C10569" t="s">
        <v>89</v>
      </c>
      <c r="D10569" s="29">
        <v>46730</v>
      </c>
      <c r="E10569">
        <v>0</v>
      </c>
      <c r="F10569">
        <v>0</v>
      </c>
      <c r="G10569">
        <v>0</v>
      </c>
      <c r="H10569">
        <v>0</v>
      </c>
      <c r="L10569">
        <v>648.31438300000002</v>
      </c>
      <c r="R10569">
        <v>997.40674200000001</v>
      </c>
      <c r="S10569" t="s">
        <v>90</v>
      </c>
      <c r="T10569" s="297">
        <v>46311.754166666666</v>
      </c>
    </row>
    <row r="10570" spans="1:20" x14ac:dyDescent="0.35">
      <c r="A10570" t="s">
        <v>128</v>
      </c>
      <c r="B10570" t="s">
        <v>129</v>
      </c>
      <c r="C10570" t="s">
        <v>89</v>
      </c>
      <c r="D10570" s="29">
        <v>46731</v>
      </c>
      <c r="E10570">
        <v>0</v>
      </c>
      <c r="F10570">
        <v>0</v>
      </c>
      <c r="G10570">
        <v>0</v>
      </c>
      <c r="H10570">
        <v>0</v>
      </c>
      <c r="L10570">
        <v>648.31438300000002</v>
      </c>
      <c r="R10570">
        <v>997.40674200000001</v>
      </c>
      <c r="S10570" t="s">
        <v>90</v>
      </c>
      <c r="T10570" s="297">
        <v>46311.754166666666</v>
      </c>
    </row>
    <row r="10571" spans="1:20" x14ac:dyDescent="0.35">
      <c r="A10571" t="s">
        <v>128</v>
      </c>
      <c r="B10571" t="s">
        <v>129</v>
      </c>
      <c r="C10571" t="s">
        <v>89</v>
      </c>
      <c r="D10571" s="29">
        <v>46732</v>
      </c>
      <c r="E10571">
        <v>0</v>
      </c>
      <c r="F10571">
        <v>0</v>
      </c>
      <c r="G10571">
        <v>0</v>
      </c>
      <c r="H10571">
        <v>0</v>
      </c>
      <c r="L10571">
        <v>648.31438300000002</v>
      </c>
      <c r="R10571">
        <v>997.40674200000001</v>
      </c>
      <c r="S10571" t="s">
        <v>90</v>
      </c>
      <c r="T10571" s="297">
        <v>46311.754166666666</v>
      </c>
    </row>
    <row r="10572" spans="1:20" x14ac:dyDescent="0.35">
      <c r="A10572" t="s">
        <v>128</v>
      </c>
      <c r="B10572" t="s">
        <v>129</v>
      </c>
      <c r="C10572" t="s">
        <v>89</v>
      </c>
      <c r="D10572" s="29">
        <v>46733</v>
      </c>
      <c r="E10572">
        <v>0</v>
      </c>
      <c r="F10572">
        <v>0</v>
      </c>
      <c r="G10572">
        <v>0</v>
      </c>
      <c r="H10572">
        <v>0</v>
      </c>
      <c r="L10572">
        <v>648.31438300000002</v>
      </c>
      <c r="R10572">
        <v>997.40674200000001</v>
      </c>
      <c r="S10572" t="s">
        <v>90</v>
      </c>
      <c r="T10572" s="297">
        <v>46311.754166666666</v>
      </c>
    </row>
    <row r="10573" spans="1:20" x14ac:dyDescent="0.35">
      <c r="A10573" t="s">
        <v>128</v>
      </c>
      <c r="B10573" t="s">
        <v>129</v>
      </c>
      <c r="C10573" t="s">
        <v>89</v>
      </c>
      <c r="D10573" s="29">
        <v>46734</v>
      </c>
      <c r="E10573">
        <v>0</v>
      </c>
      <c r="F10573">
        <v>0</v>
      </c>
      <c r="G10573">
        <v>0</v>
      </c>
      <c r="H10573">
        <v>0</v>
      </c>
      <c r="L10573">
        <v>648.31438300000002</v>
      </c>
      <c r="R10573">
        <v>997.40674200000001</v>
      </c>
      <c r="S10573" t="s">
        <v>90</v>
      </c>
      <c r="T10573" s="297">
        <v>46311.754166666666</v>
      </c>
    </row>
    <row r="10574" spans="1:20" x14ac:dyDescent="0.35">
      <c r="A10574" t="s">
        <v>128</v>
      </c>
      <c r="B10574" t="s">
        <v>129</v>
      </c>
      <c r="C10574" t="s">
        <v>89</v>
      </c>
      <c r="D10574" s="29">
        <v>46735</v>
      </c>
      <c r="E10574">
        <v>0</v>
      </c>
      <c r="F10574">
        <v>0</v>
      </c>
      <c r="G10574">
        <v>0</v>
      </c>
      <c r="H10574">
        <v>0</v>
      </c>
      <c r="L10574">
        <v>648.31438300000002</v>
      </c>
      <c r="R10574">
        <v>997.40674200000001</v>
      </c>
      <c r="S10574" t="s">
        <v>90</v>
      </c>
      <c r="T10574" s="297">
        <v>46311.754166666666</v>
      </c>
    </row>
    <row r="10575" spans="1:20" x14ac:dyDescent="0.35">
      <c r="A10575" t="s">
        <v>128</v>
      </c>
      <c r="B10575" t="s">
        <v>129</v>
      </c>
      <c r="C10575" t="s">
        <v>89</v>
      </c>
      <c r="D10575" s="29">
        <v>46736</v>
      </c>
      <c r="E10575">
        <v>0</v>
      </c>
      <c r="F10575">
        <v>0</v>
      </c>
      <c r="G10575">
        <v>0</v>
      </c>
      <c r="H10575">
        <v>0</v>
      </c>
      <c r="L10575">
        <v>648.31438300000002</v>
      </c>
      <c r="R10575">
        <v>997.40674200000001</v>
      </c>
      <c r="S10575" t="s">
        <v>90</v>
      </c>
      <c r="T10575" s="297">
        <v>46311.754166666666</v>
      </c>
    </row>
    <row r="10576" spans="1:20" x14ac:dyDescent="0.35">
      <c r="A10576" t="s">
        <v>128</v>
      </c>
      <c r="B10576" t="s">
        <v>129</v>
      </c>
      <c r="C10576" t="s">
        <v>89</v>
      </c>
      <c r="D10576" s="29">
        <v>46737</v>
      </c>
      <c r="E10576">
        <v>0</v>
      </c>
      <c r="F10576">
        <v>0</v>
      </c>
      <c r="G10576">
        <v>0</v>
      </c>
      <c r="H10576">
        <v>0</v>
      </c>
      <c r="L10576">
        <v>648.31438300000002</v>
      </c>
      <c r="R10576">
        <v>997.40674200000001</v>
      </c>
      <c r="S10576" t="s">
        <v>90</v>
      </c>
      <c r="T10576" s="297">
        <v>46311.754166666666</v>
      </c>
    </row>
    <row r="10577" spans="1:20" x14ac:dyDescent="0.35">
      <c r="A10577" t="s">
        <v>128</v>
      </c>
      <c r="B10577" t="s">
        <v>129</v>
      </c>
      <c r="C10577" t="s">
        <v>89</v>
      </c>
      <c r="D10577" s="29">
        <v>46738</v>
      </c>
      <c r="E10577">
        <v>0</v>
      </c>
      <c r="F10577">
        <v>0</v>
      </c>
      <c r="G10577">
        <v>0</v>
      </c>
      <c r="H10577">
        <v>0</v>
      </c>
      <c r="L10577">
        <v>648.31438300000002</v>
      </c>
      <c r="R10577">
        <v>997.40674200000001</v>
      </c>
      <c r="S10577" t="s">
        <v>90</v>
      </c>
      <c r="T10577" s="297">
        <v>46311.754166666666</v>
      </c>
    </row>
    <row r="10578" spans="1:20" x14ac:dyDescent="0.35">
      <c r="A10578" t="s">
        <v>128</v>
      </c>
      <c r="B10578" t="s">
        <v>129</v>
      </c>
      <c r="C10578" t="s">
        <v>89</v>
      </c>
      <c r="D10578" s="29">
        <v>46739</v>
      </c>
      <c r="E10578">
        <v>0</v>
      </c>
      <c r="F10578">
        <v>0</v>
      </c>
      <c r="G10578">
        <v>0</v>
      </c>
      <c r="H10578">
        <v>0</v>
      </c>
      <c r="L10578">
        <v>648.31438300000002</v>
      </c>
      <c r="R10578">
        <v>997.40674200000001</v>
      </c>
      <c r="S10578" t="s">
        <v>90</v>
      </c>
      <c r="T10578" s="297">
        <v>46311.754166666666</v>
      </c>
    </row>
    <row r="10579" spans="1:20" x14ac:dyDescent="0.35">
      <c r="A10579" t="s">
        <v>128</v>
      </c>
      <c r="B10579" t="s">
        <v>129</v>
      </c>
      <c r="C10579" t="s">
        <v>89</v>
      </c>
      <c r="D10579" s="29">
        <v>46740</v>
      </c>
      <c r="E10579">
        <v>0</v>
      </c>
      <c r="F10579">
        <v>0</v>
      </c>
      <c r="G10579">
        <v>0</v>
      </c>
      <c r="H10579">
        <v>0</v>
      </c>
      <c r="L10579">
        <v>648.31438300000002</v>
      </c>
      <c r="R10579">
        <v>997.40674200000001</v>
      </c>
      <c r="S10579" t="s">
        <v>90</v>
      </c>
      <c r="T10579" s="297">
        <v>46311.754166666666</v>
      </c>
    </row>
    <row r="10580" spans="1:20" x14ac:dyDescent="0.35">
      <c r="A10580" t="s">
        <v>128</v>
      </c>
      <c r="B10580" t="s">
        <v>129</v>
      </c>
      <c r="C10580" t="s">
        <v>89</v>
      </c>
      <c r="D10580" s="29">
        <v>46741</v>
      </c>
      <c r="E10580">
        <v>0</v>
      </c>
      <c r="F10580">
        <v>0</v>
      </c>
      <c r="G10580">
        <v>0</v>
      </c>
      <c r="H10580">
        <v>0</v>
      </c>
      <c r="L10580">
        <v>648.31438300000002</v>
      </c>
      <c r="R10580">
        <v>997.40674200000001</v>
      </c>
      <c r="S10580" t="s">
        <v>90</v>
      </c>
      <c r="T10580" s="297">
        <v>46311.754166666666</v>
      </c>
    </row>
    <row r="10581" spans="1:20" x14ac:dyDescent="0.35">
      <c r="A10581" t="s">
        <v>128</v>
      </c>
      <c r="B10581" t="s">
        <v>129</v>
      </c>
      <c r="C10581" t="s">
        <v>89</v>
      </c>
      <c r="D10581" s="29">
        <v>46742</v>
      </c>
      <c r="E10581">
        <v>0</v>
      </c>
      <c r="F10581">
        <v>0</v>
      </c>
      <c r="G10581">
        <v>0</v>
      </c>
      <c r="H10581">
        <v>0</v>
      </c>
      <c r="L10581">
        <v>648.31438300000002</v>
      </c>
      <c r="R10581">
        <v>997.40674200000001</v>
      </c>
      <c r="S10581" t="s">
        <v>90</v>
      </c>
      <c r="T10581" s="297">
        <v>46311.754166666666</v>
      </c>
    </row>
    <row r="10582" spans="1:20" x14ac:dyDescent="0.35">
      <c r="A10582" t="s">
        <v>128</v>
      </c>
      <c r="B10582" t="s">
        <v>129</v>
      </c>
      <c r="C10582" t="s">
        <v>89</v>
      </c>
      <c r="D10582" s="29">
        <v>46743</v>
      </c>
      <c r="E10582">
        <v>0</v>
      </c>
      <c r="F10582">
        <v>0</v>
      </c>
      <c r="G10582">
        <v>0</v>
      </c>
      <c r="H10582">
        <v>0</v>
      </c>
      <c r="L10582">
        <v>648.31438300000002</v>
      </c>
      <c r="R10582">
        <v>997.40674200000001</v>
      </c>
      <c r="S10582" t="s">
        <v>90</v>
      </c>
      <c r="T10582" s="297">
        <v>46311.754166666666</v>
      </c>
    </row>
    <row r="10583" spans="1:20" x14ac:dyDescent="0.35">
      <c r="A10583" t="s">
        <v>128</v>
      </c>
      <c r="B10583" t="s">
        <v>129</v>
      </c>
      <c r="C10583" t="s">
        <v>89</v>
      </c>
      <c r="D10583" s="29">
        <v>46744</v>
      </c>
      <c r="E10583">
        <v>0</v>
      </c>
      <c r="F10583">
        <v>0</v>
      </c>
      <c r="G10583">
        <v>0</v>
      </c>
      <c r="H10583">
        <v>0</v>
      </c>
      <c r="L10583">
        <v>648.31438300000002</v>
      </c>
      <c r="R10583">
        <v>997.40674200000001</v>
      </c>
      <c r="S10583" t="s">
        <v>90</v>
      </c>
      <c r="T10583" s="297">
        <v>46311.754166666666</v>
      </c>
    </row>
    <row r="10584" spans="1:20" x14ac:dyDescent="0.35">
      <c r="A10584" t="s">
        <v>128</v>
      </c>
      <c r="B10584" t="s">
        <v>129</v>
      </c>
      <c r="C10584" t="s">
        <v>89</v>
      </c>
      <c r="D10584" s="29">
        <v>46745</v>
      </c>
      <c r="E10584">
        <v>0</v>
      </c>
      <c r="F10584">
        <v>0</v>
      </c>
      <c r="G10584">
        <v>0</v>
      </c>
      <c r="H10584">
        <v>0</v>
      </c>
      <c r="L10584">
        <v>648.31438300000002</v>
      </c>
      <c r="R10584">
        <v>997.40674200000001</v>
      </c>
      <c r="S10584" t="s">
        <v>90</v>
      </c>
      <c r="T10584" s="297">
        <v>46311.754166666666</v>
      </c>
    </row>
    <row r="10585" spans="1:20" x14ac:dyDescent="0.35">
      <c r="A10585" t="s">
        <v>128</v>
      </c>
      <c r="B10585" t="s">
        <v>129</v>
      </c>
      <c r="C10585" t="s">
        <v>89</v>
      </c>
      <c r="D10585" s="29">
        <v>46746</v>
      </c>
      <c r="E10585">
        <v>0</v>
      </c>
      <c r="F10585">
        <v>0</v>
      </c>
      <c r="G10585">
        <v>0</v>
      </c>
      <c r="H10585">
        <v>0</v>
      </c>
      <c r="L10585">
        <v>648.31438300000002</v>
      </c>
      <c r="R10585">
        <v>997.40674200000001</v>
      </c>
      <c r="S10585" t="s">
        <v>90</v>
      </c>
      <c r="T10585" s="297">
        <v>46311.754166666666</v>
      </c>
    </row>
    <row r="10586" spans="1:20" x14ac:dyDescent="0.35">
      <c r="A10586" t="s">
        <v>128</v>
      </c>
      <c r="B10586" t="s">
        <v>129</v>
      </c>
      <c r="C10586" t="s">
        <v>89</v>
      </c>
      <c r="D10586" s="29">
        <v>46747</v>
      </c>
      <c r="E10586">
        <v>0</v>
      </c>
      <c r="F10586">
        <v>0</v>
      </c>
      <c r="G10586">
        <v>0</v>
      </c>
      <c r="H10586">
        <v>0</v>
      </c>
      <c r="L10586">
        <v>648.31438300000002</v>
      </c>
      <c r="R10586">
        <v>997.40674200000001</v>
      </c>
      <c r="S10586" t="s">
        <v>90</v>
      </c>
      <c r="T10586" s="297">
        <v>46311.754166666666</v>
      </c>
    </row>
    <row r="10587" spans="1:20" x14ac:dyDescent="0.35">
      <c r="A10587" t="s">
        <v>128</v>
      </c>
      <c r="B10587" t="s">
        <v>129</v>
      </c>
      <c r="C10587" t="s">
        <v>89</v>
      </c>
      <c r="D10587" s="29">
        <v>46748</v>
      </c>
      <c r="E10587">
        <v>0</v>
      </c>
      <c r="F10587">
        <v>0</v>
      </c>
      <c r="G10587">
        <v>0</v>
      </c>
      <c r="H10587">
        <v>0</v>
      </c>
      <c r="L10587">
        <v>648.31438300000002</v>
      </c>
      <c r="R10587">
        <v>997.40674200000001</v>
      </c>
      <c r="S10587" t="s">
        <v>90</v>
      </c>
      <c r="T10587" s="297">
        <v>46311.754166666666</v>
      </c>
    </row>
    <row r="10588" spans="1:20" x14ac:dyDescent="0.35">
      <c r="A10588" t="s">
        <v>128</v>
      </c>
      <c r="B10588" t="s">
        <v>129</v>
      </c>
      <c r="C10588" t="s">
        <v>89</v>
      </c>
      <c r="D10588" s="29">
        <v>46749</v>
      </c>
      <c r="E10588">
        <v>0</v>
      </c>
      <c r="F10588">
        <v>0</v>
      </c>
      <c r="G10588">
        <v>0</v>
      </c>
      <c r="H10588">
        <v>0</v>
      </c>
      <c r="L10588">
        <v>648.31438300000002</v>
      </c>
      <c r="R10588">
        <v>997.40674200000001</v>
      </c>
      <c r="S10588" t="s">
        <v>90</v>
      </c>
      <c r="T10588" s="297">
        <v>46311.754166666666</v>
      </c>
    </row>
    <row r="10589" spans="1:20" x14ac:dyDescent="0.35">
      <c r="A10589" t="s">
        <v>128</v>
      </c>
      <c r="B10589" t="s">
        <v>129</v>
      </c>
      <c r="C10589" t="s">
        <v>89</v>
      </c>
      <c r="D10589" s="29">
        <v>46750</v>
      </c>
      <c r="E10589">
        <v>0</v>
      </c>
      <c r="F10589">
        <v>0</v>
      </c>
      <c r="G10589">
        <v>0</v>
      </c>
      <c r="H10589">
        <v>0</v>
      </c>
      <c r="L10589">
        <v>648.31438300000002</v>
      </c>
      <c r="R10589">
        <v>997.40674200000001</v>
      </c>
      <c r="S10589" t="s">
        <v>90</v>
      </c>
      <c r="T10589" s="297">
        <v>46311.754166666666</v>
      </c>
    </row>
    <row r="10590" spans="1:20" x14ac:dyDescent="0.35">
      <c r="A10590" t="s">
        <v>128</v>
      </c>
      <c r="B10590" t="s">
        <v>129</v>
      </c>
      <c r="C10590" t="s">
        <v>89</v>
      </c>
      <c r="D10590" s="29">
        <v>46751</v>
      </c>
      <c r="E10590">
        <v>0</v>
      </c>
      <c r="F10590">
        <v>0</v>
      </c>
      <c r="G10590">
        <v>0</v>
      </c>
      <c r="H10590">
        <v>0</v>
      </c>
      <c r="L10590">
        <v>648.31438300000002</v>
      </c>
      <c r="R10590">
        <v>997.40674200000001</v>
      </c>
      <c r="S10590" t="s">
        <v>90</v>
      </c>
      <c r="T10590" s="297">
        <v>46311.754166666666</v>
      </c>
    </row>
    <row r="10591" spans="1:20" x14ac:dyDescent="0.35">
      <c r="A10591" t="s">
        <v>128</v>
      </c>
      <c r="B10591" t="s">
        <v>129</v>
      </c>
      <c r="C10591" t="s">
        <v>89</v>
      </c>
      <c r="D10591" s="29">
        <v>46752</v>
      </c>
      <c r="E10591">
        <v>0</v>
      </c>
      <c r="F10591">
        <v>0</v>
      </c>
      <c r="G10591">
        <v>0</v>
      </c>
      <c r="H10591">
        <v>0</v>
      </c>
      <c r="L10591">
        <v>648.31438300000002</v>
      </c>
      <c r="R10591">
        <v>997.40674200000001</v>
      </c>
      <c r="S10591" t="s">
        <v>90</v>
      </c>
      <c r="T10591" s="297">
        <v>46311.754166666666</v>
      </c>
    </row>
    <row r="10592" spans="1:20" x14ac:dyDescent="0.35">
      <c r="A10592" t="s">
        <v>130</v>
      </c>
      <c r="B10592" t="s">
        <v>131</v>
      </c>
      <c r="C10592" t="s">
        <v>89</v>
      </c>
      <c r="D10592" s="29">
        <v>46388</v>
      </c>
      <c r="E10592">
        <v>0</v>
      </c>
      <c r="F10592">
        <v>0</v>
      </c>
      <c r="G10592">
        <v>0</v>
      </c>
      <c r="H10592">
        <v>0</v>
      </c>
      <c r="L10592">
        <v>1812.7315410000001</v>
      </c>
      <c r="R10592">
        <v>5434.8693370000001</v>
      </c>
      <c r="S10592" t="s">
        <v>90</v>
      </c>
      <c r="T10592" s="297">
        <v>46311.754166666666</v>
      </c>
    </row>
    <row r="10593" spans="1:20" x14ac:dyDescent="0.35">
      <c r="A10593" t="s">
        <v>130</v>
      </c>
      <c r="B10593" t="s">
        <v>131</v>
      </c>
      <c r="C10593" t="s">
        <v>89</v>
      </c>
      <c r="D10593" s="29">
        <v>46389</v>
      </c>
      <c r="E10593">
        <v>0</v>
      </c>
      <c r="F10593">
        <v>0</v>
      </c>
      <c r="G10593">
        <v>0</v>
      </c>
      <c r="H10593">
        <v>0</v>
      </c>
      <c r="L10593">
        <v>1812.7315410000001</v>
      </c>
      <c r="R10593">
        <v>5434.8693370000001</v>
      </c>
      <c r="S10593" t="s">
        <v>90</v>
      </c>
      <c r="T10593" s="297">
        <v>46311.754166666666</v>
      </c>
    </row>
    <row r="10594" spans="1:20" x14ac:dyDescent="0.35">
      <c r="A10594" t="s">
        <v>130</v>
      </c>
      <c r="B10594" t="s">
        <v>131</v>
      </c>
      <c r="C10594" t="s">
        <v>89</v>
      </c>
      <c r="D10594" s="29">
        <v>46390</v>
      </c>
      <c r="E10594">
        <v>0</v>
      </c>
      <c r="F10594">
        <v>0</v>
      </c>
      <c r="G10594">
        <v>0</v>
      </c>
      <c r="H10594">
        <v>0</v>
      </c>
      <c r="L10594">
        <v>1812.7315410000001</v>
      </c>
      <c r="R10594">
        <v>5434.8693370000001</v>
      </c>
      <c r="S10594" t="s">
        <v>90</v>
      </c>
      <c r="T10594" s="297">
        <v>46311.754166666666</v>
      </c>
    </row>
    <row r="10595" spans="1:20" x14ac:dyDescent="0.35">
      <c r="A10595" t="s">
        <v>130</v>
      </c>
      <c r="B10595" t="s">
        <v>131</v>
      </c>
      <c r="C10595" t="s">
        <v>89</v>
      </c>
      <c r="D10595" s="29">
        <v>46391</v>
      </c>
      <c r="E10595">
        <v>0</v>
      </c>
      <c r="F10595">
        <v>0</v>
      </c>
      <c r="G10595">
        <v>0</v>
      </c>
      <c r="H10595">
        <v>0</v>
      </c>
      <c r="L10595">
        <v>1812.7315410000001</v>
      </c>
      <c r="R10595">
        <v>5434.8693370000001</v>
      </c>
      <c r="S10595" t="s">
        <v>90</v>
      </c>
      <c r="T10595" s="297">
        <v>46311.754166666666</v>
      </c>
    </row>
    <row r="10596" spans="1:20" x14ac:dyDescent="0.35">
      <c r="A10596" t="s">
        <v>130</v>
      </c>
      <c r="B10596" t="s">
        <v>131</v>
      </c>
      <c r="C10596" t="s">
        <v>89</v>
      </c>
      <c r="D10596" s="29">
        <v>46392</v>
      </c>
      <c r="E10596">
        <v>0</v>
      </c>
      <c r="F10596">
        <v>0</v>
      </c>
      <c r="G10596">
        <v>0</v>
      </c>
      <c r="H10596">
        <v>0</v>
      </c>
      <c r="L10596">
        <v>1812.7315410000001</v>
      </c>
      <c r="R10596">
        <v>5434.8693370000001</v>
      </c>
      <c r="S10596" t="s">
        <v>90</v>
      </c>
      <c r="T10596" s="297">
        <v>46311.754166666666</v>
      </c>
    </row>
    <row r="10597" spans="1:20" x14ac:dyDescent="0.35">
      <c r="A10597" t="s">
        <v>130</v>
      </c>
      <c r="B10597" t="s">
        <v>131</v>
      </c>
      <c r="C10597" t="s">
        <v>89</v>
      </c>
      <c r="D10597" s="29">
        <v>46393</v>
      </c>
      <c r="E10597">
        <v>0</v>
      </c>
      <c r="F10597">
        <v>0</v>
      </c>
      <c r="G10597">
        <v>0</v>
      </c>
      <c r="H10597">
        <v>0</v>
      </c>
      <c r="L10597">
        <v>1812.7315410000001</v>
      </c>
      <c r="R10597">
        <v>5434.8693370000001</v>
      </c>
      <c r="S10597" t="s">
        <v>90</v>
      </c>
      <c r="T10597" s="297">
        <v>46311.754166666666</v>
      </c>
    </row>
    <row r="10598" spans="1:20" x14ac:dyDescent="0.35">
      <c r="A10598" t="s">
        <v>130</v>
      </c>
      <c r="B10598" t="s">
        <v>131</v>
      </c>
      <c r="C10598" t="s">
        <v>89</v>
      </c>
      <c r="D10598" s="29">
        <v>46394</v>
      </c>
      <c r="E10598">
        <v>0</v>
      </c>
      <c r="F10598">
        <v>0</v>
      </c>
      <c r="G10598">
        <v>0</v>
      </c>
      <c r="H10598">
        <v>0</v>
      </c>
      <c r="L10598">
        <v>1812.7315410000001</v>
      </c>
      <c r="R10598">
        <v>5434.8693370000001</v>
      </c>
      <c r="S10598" t="s">
        <v>90</v>
      </c>
      <c r="T10598" s="297">
        <v>46311.754166666666</v>
      </c>
    </row>
    <row r="10599" spans="1:20" x14ac:dyDescent="0.35">
      <c r="A10599" t="s">
        <v>130</v>
      </c>
      <c r="B10599" t="s">
        <v>131</v>
      </c>
      <c r="C10599" t="s">
        <v>89</v>
      </c>
      <c r="D10599" s="29">
        <v>46395</v>
      </c>
      <c r="E10599">
        <v>0</v>
      </c>
      <c r="F10599">
        <v>0</v>
      </c>
      <c r="G10599">
        <v>0</v>
      </c>
      <c r="H10599">
        <v>0</v>
      </c>
      <c r="L10599">
        <v>1812.7315410000001</v>
      </c>
      <c r="R10599">
        <v>5434.8693370000001</v>
      </c>
      <c r="S10599" t="s">
        <v>90</v>
      </c>
      <c r="T10599" s="297">
        <v>46311.754166666666</v>
      </c>
    </row>
    <row r="10600" spans="1:20" x14ac:dyDescent="0.35">
      <c r="A10600" t="s">
        <v>130</v>
      </c>
      <c r="B10600" t="s">
        <v>131</v>
      </c>
      <c r="C10600" t="s">
        <v>89</v>
      </c>
      <c r="D10600" s="29">
        <v>46396</v>
      </c>
      <c r="E10600">
        <v>0</v>
      </c>
      <c r="F10600">
        <v>0</v>
      </c>
      <c r="G10600">
        <v>0</v>
      </c>
      <c r="H10600">
        <v>0</v>
      </c>
      <c r="L10600">
        <v>1812.7315410000001</v>
      </c>
      <c r="R10600">
        <v>5434.8693370000001</v>
      </c>
      <c r="S10600" t="s">
        <v>90</v>
      </c>
      <c r="T10600" s="297">
        <v>46311.754166666666</v>
      </c>
    </row>
    <row r="10601" spans="1:20" x14ac:dyDescent="0.35">
      <c r="A10601" t="s">
        <v>130</v>
      </c>
      <c r="B10601" t="s">
        <v>131</v>
      </c>
      <c r="C10601" t="s">
        <v>89</v>
      </c>
      <c r="D10601" s="29">
        <v>46397</v>
      </c>
      <c r="E10601">
        <v>0</v>
      </c>
      <c r="F10601">
        <v>0</v>
      </c>
      <c r="G10601">
        <v>0</v>
      </c>
      <c r="H10601">
        <v>0</v>
      </c>
      <c r="L10601">
        <v>1812.7315410000001</v>
      </c>
      <c r="R10601">
        <v>5434.8693370000001</v>
      </c>
      <c r="S10601" t="s">
        <v>90</v>
      </c>
      <c r="T10601" s="297">
        <v>46311.754166666666</v>
      </c>
    </row>
    <row r="10602" spans="1:20" x14ac:dyDescent="0.35">
      <c r="A10602" t="s">
        <v>130</v>
      </c>
      <c r="B10602" t="s">
        <v>131</v>
      </c>
      <c r="C10602" t="s">
        <v>89</v>
      </c>
      <c r="D10602" s="29">
        <v>46398</v>
      </c>
      <c r="E10602">
        <v>0</v>
      </c>
      <c r="F10602">
        <v>0</v>
      </c>
      <c r="G10602">
        <v>0</v>
      </c>
      <c r="H10602">
        <v>0</v>
      </c>
      <c r="L10602">
        <v>1812.7315410000001</v>
      </c>
      <c r="R10602">
        <v>5434.8693370000001</v>
      </c>
      <c r="S10602" t="s">
        <v>90</v>
      </c>
      <c r="T10602" s="297">
        <v>46311.754166666666</v>
      </c>
    </row>
    <row r="10603" spans="1:20" x14ac:dyDescent="0.35">
      <c r="A10603" t="s">
        <v>130</v>
      </c>
      <c r="B10603" t="s">
        <v>131</v>
      </c>
      <c r="C10603" t="s">
        <v>89</v>
      </c>
      <c r="D10603" s="29">
        <v>46399</v>
      </c>
      <c r="E10603">
        <v>0</v>
      </c>
      <c r="F10603">
        <v>0</v>
      </c>
      <c r="G10603">
        <v>0</v>
      </c>
      <c r="H10603">
        <v>0</v>
      </c>
      <c r="L10603">
        <v>1812.7315410000001</v>
      </c>
      <c r="R10603">
        <v>5434.8693370000001</v>
      </c>
      <c r="S10603" t="s">
        <v>90</v>
      </c>
      <c r="T10603" s="297">
        <v>46311.754166666666</v>
      </c>
    </row>
    <row r="10604" spans="1:20" x14ac:dyDescent="0.35">
      <c r="A10604" t="s">
        <v>130</v>
      </c>
      <c r="B10604" t="s">
        <v>131</v>
      </c>
      <c r="C10604" t="s">
        <v>89</v>
      </c>
      <c r="D10604" s="29">
        <v>46400</v>
      </c>
      <c r="E10604">
        <v>0</v>
      </c>
      <c r="F10604">
        <v>0</v>
      </c>
      <c r="G10604">
        <v>0</v>
      </c>
      <c r="H10604">
        <v>0</v>
      </c>
      <c r="L10604">
        <v>1812.7315410000001</v>
      </c>
      <c r="R10604">
        <v>5434.8693370000001</v>
      </c>
      <c r="S10604" t="s">
        <v>90</v>
      </c>
      <c r="T10604" s="297">
        <v>46311.754166666666</v>
      </c>
    </row>
    <row r="10605" spans="1:20" x14ac:dyDescent="0.35">
      <c r="A10605" t="s">
        <v>130</v>
      </c>
      <c r="B10605" t="s">
        <v>131</v>
      </c>
      <c r="C10605" t="s">
        <v>89</v>
      </c>
      <c r="D10605" s="29">
        <v>46401</v>
      </c>
      <c r="E10605">
        <v>0</v>
      </c>
      <c r="F10605">
        <v>0</v>
      </c>
      <c r="G10605">
        <v>0</v>
      </c>
      <c r="H10605">
        <v>0</v>
      </c>
      <c r="L10605">
        <v>1812.7315410000001</v>
      </c>
      <c r="R10605">
        <v>5434.8693370000001</v>
      </c>
      <c r="S10605" t="s">
        <v>90</v>
      </c>
      <c r="T10605" s="297">
        <v>46311.754166666666</v>
      </c>
    </row>
    <row r="10606" spans="1:20" x14ac:dyDescent="0.35">
      <c r="A10606" t="s">
        <v>130</v>
      </c>
      <c r="B10606" t="s">
        <v>131</v>
      </c>
      <c r="C10606" t="s">
        <v>89</v>
      </c>
      <c r="D10606" s="29">
        <v>46402</v>
      </c>
      <c r="E10606">
        <v>0</v>
      </c>
      <c r="F10606">
        <v>0</v>
      </c>
      <c r="G10606">
        <v>0</v>
      </c>
      <c r="H10606">
        <v>0</v>
      </c>
      <c r="L10606">
        <v>1812.7315410000001</v>
      </c>
      <c r="R10606">
        <v>5434.8693370000001</v>
      </c>
      <c r="S10606" t="s">
        <v>90</v>
      </c>
      <c r="T10606" s="297">
        <v>46311.754166666666</v>
      </c>
    </row>
    <row r="10607" spans="1:20" x14ac:dyDescent="0.35">
      <c r="A10607" t="s">
        <v>130</v>
      </c>
      <c r="B10607" t="s">
        <v>131</v>
      </c>
      <c r="C10607" t="s">
        <v>89</v>
      </c>
      <c r="D10607" s="29">
        <v>46403</v>
      </c>
      <c r="E10607">
        <v>0</v>
      </c>
      <c r="F10607">
        <v>0</v>
      </c>
      <c r="G10607">
        <v>0</v>
      </c>
      <c r="H10607">
        <v>0</v>
      </c>
      <c r="L10607">
        <v>1812.7315410000001</v>
      </c>
      <c r="R10607">
        <v>5434.8693370000001</v>
      </c>
      <c r="S10607" t="s">
        <v>90</v>
      </c>
      <c r="T10607" s="297">
        <v>46311.754166666666</v>
      </c>
    </row>
    <row r="10608" spans="1:20" x14ac:dyDescent="0.35">
      <c r="A10608" t="s">
        <v>130</v>
      </c>
      <c r="B10608" t="s">
        <v>131</v>
      </c>
      <c r="C10608" t="s">
        <v>89</v>
      </c>
      <c r="D10608" s="29">
        <v>46404</v>
      </c>
      <c r="E10608">
        <v>0</v>
      </c>
      <c r="F10608">
        <v>0</v>
      </c>
      <c r="G10608">
        <v>0</v>
      </c>
      <c r="H10608">
        <v>0</v>
      </c>
      <c r="L10608">
        <v>1812.7315410000001</v>
      </c>
      <c r="R10608">
        <v>5434.8693370000001</v>
      </c>
      <c r="S10608" t="s">
        <v>90</v>
      </c>
      <c r="T10608" s="297">
        <v>46311.754166666666</v>
      </c>
    </row>
    <row r="10609" spans="1:20" x14ac:dyDescent="0.35">
      <c r="A10609" t="s">
        <v>130</v>
      </c>
      <c r="B10609" t="s">
        <v>131</v>
      </c>
      <c r="C10609" t="s">
        <v>89</v>
      </c>
      <c r="D10609" s="29">
        <v>46405</v>
      </c>
      <c r="E10609">
        <v>0</v>
      </c>
      <c r="F10609">
        <v>0</v>
      </c>
      <c r="G10609">
        <v>0</v>
      </c>
      <c r="H10609">
        <v>0</v>
      </c>
      <c r="L10609">
        <v>1812.7315410000001</v>
      </c>
      <c r="R10609">
        <v>5434.8693370000001</v>
      </c>
      <c r="S10609" t="s">
        <v>90</v>
      </c>
      <c r="T10609" s="297">
        <v>46311.754166666666</v>
      </c>
    </row>
    <row r="10610" spans="1:20" x14ac:dyDescent="0.35">
      <c r="A10610" t="s">
        <v>130</v>
      </c>
      <c r="B10610" t="s">
        <v>131</v>
      </c>
      <c r="C10610" t="s">
        <v>89</v>
      </c>
      <c r="D10610" s="29">
        <v>46406</v>
      </c>
      <c r="E10610">
        <v>0</v>
      </c>
      <c r="F10610">
        <v>0</v>
      </c>
      <c r="G10610">
        <v>0</v>
      </c>
      <c r="H10610">
        <v>0</v>
      </c>
      <c r="L10610">
        <v>1812.7315410000001</v>
      </c>
      <c r="R10610">
        <v>5434.8693370000001</v>
      </c>
      <c r="S10610" t="s">
        <v>90</v>
      </c>
      <c r="T10610" s="297">
        <v>46311.754166666666</v>
      </c>
    </row>
    <row r="10611" spans="1:20" x14ac:dyDescent="0.35">
      <c r="A10611" t="s">
        <v>130</v>
      </c>
      <c r="B10611" t="s">
        <v>131</v>
      </c>
      <c r="C10611" t="s">
        <v>89</v>
      </c>
      <c r="D10611" s="29">
        <v>46407</v>
      </c>
      <c r="E10611">
        <v>0</v>
      </c>
      <c r="F10611">
        <v>0</v>
      </c>
      <c r="G10611">
        <v>0</v>
      </c>
      <c r="H10611">
        <v>0</v>
      </c>
      <c r="L10611">
        <v>1812.7315410000001</v>
      </c>
      <c r="R10611">
        <v>5434.8693370000001</v>
      </c>
      <c r="S10611" t="s">
        <v>90</v>
      </c>
      <c r="T10611" s="297">
        <v>46311.754166666666</v>
      </c>
    </row>
    <row r="10612" spans="1:20" x14ac:dyDescent="0.35">
      <c r="A10612" t="s">
        <v>130</v>
      </c>
      <c r="B10612" t="s">
        <v>131</v>
      </c>
      <c r="C10612" t="s">
        <v>89</v>
      </c>
      <c r="D10612" s="29">
        <v>46408</v>
      </c>
      <c r="E10612">
        <v>0</v>
      </c>
      <c r="F10612">
        <v>0</v>
      </c>
      <c r="G10612">
        <v>0</v>
      </c>
      <c r="H10612">
        <v>0</v>
      </c>
      <c r="L10612">
        <v>1812.7315410000001</v>
      </c>
      <c r="R10612">
        <v>5434.8693370000001</v>
      </c>
      <c r="S10612" t="s">
        <v>90</v>
      </c>
      <c r="T10612" s="297">
        <v>46311.754166666666</v>
      </c>
    </row>
    <row r="10613" spans="1:20" x14ac:dyDescent="0.35">
      <c r="A10613" t="s">
        <v>130</v>
      </c>
      <c r="B10613" t="s">
        <v>131</v>
      </c>
      <c r="C10613" t="s">
        <v>89</v>
      </c>
      <c r="D10613" s="29">
        <v>46409</v>
      </c>
      <c r="E10613">
        <v>0</v>
      </c>
      <c r="F10613">
        <v>0</v>
      </c>
      <c r="G10613">
        <v>0</v>
      </c>
      <c r="H10613">
        <v>0</v>
      </c>
      <c r="L10613">
        <v>1812.7315410000001</v>
      </c>
      <c r="R10613">
        <v>5434.8693370000001</v>
      </c>
      <c r="S10613" t="s">
        <v>90</v>
      </c>
      <c r="T10613" s="297">
        <v>46311.754166666666</v>
      </c>
    </row>
    <row r="10614" spans="1:20" x14ac:dyDescent="0.35">
      <c r="A10614" t="s">
        <v>130</v>
      </c>
      <c r="B10614" t="s">
        <v>131</v>
      </c>
      <c r="C10614" t="s">
        <v>89</v>
      </c>
      <c r="D10614" s="29">
        <v>46410</v>
      </c>
      <c r="E10614">
        <v>0</v>
      </c>
      <c r="F10614">
        <v>0</v>
      </c>
      <c r="G10614">
        <v>0</v>
      </c>
      <c r="H10614">
        <v>0</v>
      </c>
      <c r="L10614">
        <v>1812.7315410000001</v>
      </c>
      <c r="R10614">
        <v>5434.8693370000001</v>
      </c>
      <c r="S10614" t="s">
        <v>90</v>
      </c>
      <c r="T10614" s="297">
        <v>46311.754166666666</v>
      </c>
    </row>
    <row r="10615" spans="1:20" x14ac:dyDescent="0.35">
      <c r="A10615" t="s">
        <v>130</v>
      </c>
      <c r="B10615" t="s">
        <v>131</v>
      </c>
      <c r="C10615" t="s">
        <v>89</v>
      </c>
      <c r="D10615" s="29">
        <v>46411</v>
      </c>
      <c r="E10615">
        <v>0</v>
      </c>
      <c r="F10615">
        <v>0</v>
      </c>
      <c r="G10615">
        <v>0</v>
      </c>
      <c r="H10615">
        <v>0</v>
      </c>
      <c r="L10615">
        <v>1812.7315410000001</v>
      </c>
      <c r="R10615">
        <v>5434.8693370000001</v>
      </c>
      <c r="S10615" t="s">
        <v>90</v>
      </c>
      <c r="T10615" s="297">
        <v>46311.754166666666</v>
      </c>
    </row>
    <row r="10616" spans="1:20" x14ac:dyDescent="0.35">
      <c r="A10616" t="s">
        <v>130</v>
      </c>
      <c r="B10616" t="s">
        <v>131</v>
      </c>
      <c r="C10616" t="s">
        <v>89</v>
      </c>
      <c r="D10616" s="29">
        <v>46412</v>
      </c>
      <c r="E10616">
        <v>0</v>
      </c>
      <c r="F10616">
        <v>0</v>
      </c>
      <c r="G10616">
        <v>0</v>
      </c>
      <c r="H10616">
        <v>0</v>
      </c>
      <c r="L10616">
        <v>1812.7315410000001</v>
      </c>
      <c r="R10616">
        <v>5434.8693370000001</v>
      </c>
      <c r="S10616" t="s">
        <v>90</v>
      </c>
      <c r="T10616" s="297">
        <v>46311.754166666666</v>
      </c>
    </row>
    <row r="10617" spans="1:20" x14ac:dyDescent="0.35">
      <c r="A10617" t="s">
        <v>130</v>
      </c>
      <c r="B10617" t="s">
        <v>131</v>
      </c>
      <c r="C10617" t="s">
        <v>89</v>
      </c>
      <c r="D10617" s="29">
        <v>46413</v>
      </c>
      <c r="E10617">
        <v>0</v>
      </c>
      <c r="F10617">
        <v>0</v>
      </c>
      <c r="G10617">
        <v>0</v>
      </c>
      <c r="H10617">
        <v>0</v>
      </c>
      <c r="L10617">
        <v>1812.7315410000001</v>
      </c>
      <c r="R10617">
        <v>5434.8693370000001</v>
      </c>
      <c r="S10617" t="s">
        <v>90</v>
      </c>
      <c r="T10617" s="297">
        <v>46311.754166666666</v>
      </c>
    </row>
    <row r="10618" spans="1:20" x14ac:dyDescent="0.35">
      <c r="A10618" t="s">
        <v>130</v>
      </c>
      <c r="B10618" t="s">
        <v>131</v>
      </c>
      <c r="C10618" t="s">
        <v>89</v>
      </c>
      <c r="D10618" s="29">
        <v>46414</v>
      </c>
      <c r="E10618">
        <v>0</v>
      </c>
      <c r="F10618">
        <v>0</v>
      </c>
      <c r="G10618">
        <v>0</v>
      </c>
      <c r="H10618">
        <v>0</v>
      </c>
      <c r="L10618">
        <v>1812.7315410000001</v>
      </c>
      <c r="R10618">
        <v>5434.8693370000001</v>
      </c>
      <c r="S10618" t="s">
        <v>90</v>
      </c>
      <c r="T10618" s="297">
        <v>46311.754166666666</v>
      </c>
    </row>
    <row r="10619" spans="1:20" x14ac:dyDescent="0.35">
      <c r="A10619" t="s">
        <v>130</v>
      </c>
      <c r="B10619" t="s">
        <v>131</v>
      </c>
      <c r="C10619" t="s">
        <v>89</v>
      </c>
      <c r="D10619" s="29">
        <v>46415</v>
      </c>
      <c r="E10619">
        <v>0</v>
      </c>
      <c r="F10619">
        <v>0</v>
      </c>
      <c r="G10619">
        <v>0</v>
      </c>
      <c r="H10619">
        <v>0</v>
      </c>
      <c r="L10619">
        <v>1812.7315410000001</v>
      </c>
      <c r="R10619">
        <v>5434.8693370000001</v>
      </c>
      <c r="S10619" t="s">
        <v>90</v>
      </c>
      <c r="T10619" s="297">
        <v>46311.754166666666</v>
      </c>
    </row>
    <row r="10620" spans="1:20" x14ac:dyDescent="0.35">
      <c r="A10620" t="s">
        <v>130</v>
      </c>
      <c r="B10620" t="s">
        <v>131</v>
      </c>
      <c r="C10620" t="s">
        <v>89</v>
      </c>
      <c r="D10620" s="29">
        <v>46416</v>
      </c>
      <c r="E10620">
        <v>0</v>
      </c>
      <c r="F10620">
        <v>0</v>
      </c>
      <c r="G10620">
        <v>0</v>
      </c>
      <c r="H10620">
        <v>0</v>
      </c>
      <c r="L10620">
        <v>1812.7315410000001</v>
      </c>
      <c r="R10620">
        <v>5434.8693370000001</v>
      </c>
      <c r="S10620" t="s">
        <v>90</v>
      </c>
      <c r="T10620" s="297">
        <v>46311.754166666666</v>
      </c>
    </row>
    <row r="10621" spans="1:20" x14ac:dyDescent="0.35">
      <c r="A10621" t="s">
        <v>130</v>
      </c>
      <c r="B10621" t="s">
        <v>131</v>
      </c>
      <c r="C10621" t="s">
        <v>89</v>
      </c>
      <c r="D10621" s="29">
        <v>46417</v>
      </c>
      <c r="E10621">
        <v>0</v>
      </c>
      <c r="F10621">
        <v>0</v>
      </c>
      <c r="G10621">
        <v>0</v>
      </c>
      <c r="H10621">
        <v>0</v>
      </c>
      <c r="L10621">
        <v>1812.7315410000001</v>
      </c>
      <c r="R10621">
        <v>5434.8693370000001</v>
      </c>
      <c r="S10621" t="s">
        <v>90</v>
      </c>
      <c r="T10621" s="297">
        <v>46311.754166666666</v>
      </c>
    </row>
    <row r="10622" spans="1:20" x14ac:dyDescent="0.35">
      <c r="A10622" t="s">
        <v>130</v>
      </c>
      <c r="B10622" t="s">
        <v>131</v>
      </c>
      <c r="C10622" t="s">
        <v>89</v>
      </c>
      <c r="D10622" s="29">
        <v>46418</v>
      </c>
      <c r="E10622">
        <v>0</v>
      </c>
      <c r="F10622">
        <v>0</v>
      </c>
      <c r="G10622">
        <v>0</v>
      </c>
      <c r="H10622">
        <v>0</v>
      </c>
      <c r="L10622">
        <v>1812.7315410000001</v>
      </c>
      <c r="R10622">
        <v>5434.8693370000001</v>
      </c>
      <c r="S10622" t="s">
        <v>90</v>
      </c>
      <c r="T10622" s="297">
        <v>46311.754166666666</v>
      </c>
    </row>
    <row r="10623" spans="1:20" x14ac:dyDescent="0.35">
      <c r="A10623" t="s">
        <v>130</v>
      </c>
      <c r="B10623" t="s">
        <v>131</v>
      </c>
      <c r="C10623" t="s">
        <v>89</v>
      </c>
      <c r="D10623" s="29">
        <v>46419</v>
      </c>
      <c r="E10623">
        <v>0</v>
      </c>
      <c r="F10623">
        <v>0</v>
      </c>
      <c r="G10623">
        <v>0</v>
      </c>
      <c r="H10623">
        <v>0</v>
      </c>
      <c r="L10623">
        <v>1812.7315410000001</v>
      </c>
      <c r="R10623">
        <v>5434.8693370000001</v>
      </c>
      <c r="S10623" t="s">
        <v>90</v>
      </c>
      <c r="T10623" s="297">
        <v>46311.754166666666</v>
      </c>
    </row>
    <row r="10624" spans="1:20" x14ac:dyDescent="0.35">
      <c r="A10624" t="s">
        <v>130</v>
      </c>
      <c r="B10624" t="s">
        <v>131</v>
      </c>
      <c r="C10624" t="s">
        <v>89</v>
      </c>
      <c r="D10624" s="29">
        <v>46420</v>
      </c>
      <c r="E10624">
        <v>0</v>
      </c>
      <c r="F10624">
        <v>0</v>
      </c>
      <c r="G10624">
        <v>0</v>
      </c>
      <c r="H10624">
        <v>0</v>
      </c>
      <c r="L10624">
        <v>1812.7315410000001</v>
      </c>
      <c r="R10624">
        <v>5434.8693370000001</v>
      </c>
      <c r="S10624" t="s">
        <v>90</v>
      </c>
      <c r="T10624" s="297">
        <v>46311.754166666666</v>
      </c>
    </row>
    <row r="10625" spans="1:20" x14ac:dyDescent="0.35">
      <c r="A10625" t="s">
        <v>130</v>
      </c>
      <c r="B10625" t="s">
        <v>131</v>
      </c>
      <c r="C10625" t="s">
        <v>89</v>
      </c>
      <c r="D10625" s="29">
        <v>46421</v>
      </c>
      <c r="E10625">
        <v>0</v>
      </c>
      <c r="F10625">
        <v>0</v>
      </c>
      <c r="G10625">
        <v>0</v>
      </c>
      <c r="H10625">
        <v>0</v>
      </c>
      <c r="L10625">
        <v>1812.7315410000001</v>
      </c>
      <c r="R10625">
        <v>5434.8693370000001</v>
      </c>
      <c r="S10625" t="s">
        <v>90</v>
      </c>
      <c r="T10625" s="297">
        <v>46311.754166666666</v>
      </c>
    </row>
    <row r="10626" spans="1:20" x14ac:dyDescent="0.35">
      <c r="A10626" t="s">
        <v>130</v>
      </c>
      <c r="B10626" t="s">
        <v>131</v>
      </c>
      <c r="C10626" t="s">
        <v>89</v>
      </c>
      <c r="D10626" s="29">
        <v>46422</v>
      </c>
      <c r="E10626">
        <v>0</v>
      </c>
      <c r="F10626">
        <v>0</v>
      </c>
      <c r="G10626">
        <v>0</v>
      </c>
      <c r="H10626">
        <v>0</v>
      </c>
      <c r="L10626">
        <v>1812.7315410000001</v>
      </c>
      <c r="R10626">
        <v>5434.8693370000001</v>
      </c>
      <c r="S10626" t="s">
        <v>90</v>
      </c>
      <c r="T10626" s="297">
        <v>46311.754166666666</v>
      </c>
    </row>
    <row r="10627" spans="1:20" x14ac:dyDescent="0.35">
      <c r="A10627" t="s">
        <v>130</v>
      </c>
      <c r="B10627" t="s">
        <v>131</v>
      </c>
      <c r="C10627" t="s">
        <v>89</v>
      </c>
      <c r="D10627" s="29">
        <v>46423</v>
      </c>
      <c r="E10627">
        <v>0</v>
      </c>
      <c r="F10627">
        <v>0</v>
      </c>
      <c r="G10627">
        <v>0</v>
      </c>
      <c r="H10627">
        <v>0</v>
      </c>
      <c r="L10627">
        <v>1812.7315410000001</v>
      </c>
      <c r="R10627">
        <v>5434.8693370000001</v>
      </c>
      <c r="S10627" t="s">
        <v>90</v>
      </c>
      <c r="T10627" s="297">
        <v>46311.754166666666</v>
      </c>
    </row>
    <row r="10628" spans="1:20" x14ac:dyDescent="0.35">
      <c r="A10628" t="s">
        <v>130</v>
      </c>
      <c r="B10628" t="s">
        <v>131</v>
      </c>
      <c r="C10628" t="s">
        <v>89</v>
      </c>
      <c r="D10628" s="29">
        <v>46424</v>
      </c>
      <c r="E10628">
        <v>0</v>
      </c>
      <c r="F10628">
        <v>0</v>
      </c>
      <c r="G10628">
        <v>0</v>
      </c>
      <c r="H10628">
        <v>0</v>
      </c>
      <c r="L10628">
        <v>1812.7315410000001</v>
      </c>
      <c r="R10628">
        <v>5434.8693370000001</v>
      </c>
      <c r="S10628" t="s">
        <v>90</v>
      </c>
      <c r="T10628" s="297">
        <v>46311.754166666666</v>
      </c>
    </row>
    <row r="10629" spans="1:20" x14ac:dyDescent="0.35">
      <c r="A10629" t="s">
        <v>130</v>
      </c>
      <c r="B10629" t="s">
        <v>131</v>
      </c>
      <c r="C10629" t="s">
        <v>89</v>
      </c>
      <c r="D10629" s="29">
        <v>46425</v>
      </c>
      <c r="E10629">
        <v>0</v>
      </c>
      <c r="F10629">
        <v>0</v>
      </c>
      <c r="G10629">
        <v>0</v>
      </c>
      <c r="H10629">
        <v>0</v>
      </c>
      <c r="L10629">
        <v>1812.7315410000001</v>
      </c>
      <c r="R10629">
        <v>5434.8693370000001</v>
      </c>
      <c r="S10629" t="s">
        <v>90</v>
      </c>
      <c r="T10629" s="297">
        <v>46311.754166666666</v>
      </c>
    </row>
    <row r="10630" spans="1:20" x14ac:dyDescent="0.35">
      <c r="A10630" t="s">
        <v>130</v>
      </c>
      <c r="B10630" t="s">
        <v>131</v>
      </c>
      <c r="C10630" t="s">
        <v>89</v>
      </c>
      <c r="D10630" s="29">
        <v>46426</v>
      </c>
      <c r="E10630">
        <v>0</v>
      </c>
      <c r="F10630">
        <v>0</v>
      </c>
      <c r="G10630">
        <v>0</v>
      </c>
      <c r="H10630">
        <v>0</v>
      </c>
      <c r="L10630">
        <v>1812.7315410000001</v>
      </c>
      <c r="R10630">
        <v>5434.8693370000001</v>
      </c>
      <c r="S10630" t="s">
        <v>90</v>
      </c>
      <c r="T10630" s="297">
        <v>46311.754166666666</v>
      </c>
    </row>
    <row r="10631" spans="1:20" x14ac:dyDescent="0.35">
      <c r="A10631" t="s">
        <v>130</v>
      </c>
      <c r="B10631" t="s">
        <v>131</v>
      </c>
      <c r="C10631" t="s">
        <v>89</v>
      </c>
      <c r="D10631" s="29">
        <v>46427</v>
      </c>
      <c r="E10631">
        <v>0</v>
      </c>
      <c r="F10631">
        <v>0</v>
      </c>
      <c r="G10631">
        <v>0</v>
      </c>
      <c r="H10631">
        <v>0</v>
      </c>
      <c r="L10631">
        <v>1812.7315410000001</v>
      </c>
      <c r="R10631">
        <v>5434.8693370000001</v>
      </c>
      <c r="S10631" t="s">
        <v>90</v>
      </c>
      <c r="T10631" s="297">
        <v>46311.754166666666</v>
      </c>
    </row>
    <row r="10632" spans="1:20" x14ac:dyDescent="0.35">
      <c r="A10632" t="s">
        <v>130</v>
      </c>
      <c r="B10632" t="s">
        <v>131</v>
      </c>
      <c r="C10632" t="s">
        <v>89</v>
      </c>
      <c r="D10632" s="29">
        <v>46428</v>
      </c>
      <c r="E10632">
        <v>0</v>
      </c>
      <c r="F10632">
        <v>0</v>
      </c>
      <c r="G10632">
        <v>0</v>
      </c>
      <c r="H10632">
        <v>0</v>
      </c>
      <c r="L10632">
        <v>1812.7315410000001</v>
      </c>
      <c r="R10632">
        <v>5434.8693370000001</v>
      </c>
      <c r="S10632" t="s">
        <v>90</v>
      </c>
      <c r="T10632" s="297">
        <v>46311.754166666666</v>
      </c>
    </row>
    <row r="10633" spans="1:20" x14ac:dyDescent="0.35">
      <c r="A10633" t="s">
        <v>130</v>
      </c>
      <c r="B10633" t="s">
        <v>131</v>
      </c>
      <c r="C10633" t="s">
        <v>89</v>
      </c>
      <c r="D10633" s="29">
        <v>46429</v>
      </c>
      <c r="E10633">
        <v>0</v>
      </c>
      <c r="F10633">
        <v>0</v>
      </c>
      <c r="G10633">
        <v>0</v>
      </c>
      <c r="H10633">
        <v>0</v>
      </c>
      <c r="L10633">
        <v>1812.7315410000001</v>
      </c>
      <c r="R10633">
        <v>5434.8693370000001</v>
      </c>
      <c r="S10633" t="s">
        <v>90</v>
      </c>
      <c r="T10633" s="297">
        <v>46311.754166666666</v>
      </c>
    </row>
    <row r="10634" spans="1:20" x14ac:dyDescent="0.35">
      <c r="A10634" t="s">
        <v>130</v>
      </c>
      <c r="B10634" t="s">
        <v>131</v>
      </c>
      <c r="C10634" t="s">
        <v>89</v>
      </c>
      <c r="D10634" s="29">
        <v>46430</v>
      </c>
      <c r="E10634">
        <v>0</v>
      </c>
      <c r="F10634">
        <v>0</v>
      </c>
      <c r="G10634">
        <v>0</v>
      </c>
      <c r="H10634">
        <v>0</v>
      </c>
      <c r="L10634">
        <v>1812.7315410000001</v>
      </c>
      <c r="R10634">
        <v>5434.8693370000001</v>
      </c>
      <c r="S10634" t="s">
        <v>90</v>
      </c>
      <c r="T10634" s="297">
        <v>46311.754166666666</v>
      </c>
    </row>
    <row r="10635" spans="1:20" x14ac:dyDescent="0.35">
      <c r="A10635" t="s">
        <v>130</v>
      </c>
      <c r="B10635" t="s">
        <v>131</v>
      </c>
      <c r="C10635" t="s">
        <v>89</v>
      </c>
      <c r="D10635" s="29">
        <v>46431</v>
      </c>
      <c r="E10635">
        <v>0</v>
      </c>
      <c r="F10635">
        <v>0</v>
      </c>
      <c r="G10635">
        <v>0</v>
      </c>
      <c r="H10635">
        <v>0</v>
      </c>
      <c r="L10635">
        <v>1812.7315410000001</v>
      </c>
      <c r="R10635">
        <v>5434.8693370000001</v>
      </c>
      <c r="S10635" t="s">
        <v>90</v>
      </c>
      <c r="T10635" s="297">
        <v>46311.754166666666</v>
      </c>
    </row>
    <row r="10636" spans="1:20" x14ac:dyDescent="0.35">
      <c r="A10636" t="s">
        <v>130</v>
      </c>
      <c r="B10636" t="s">
        <v>131</v>
      </c>
      <c r="C10636" t="s">
        <v>89</v>
      </c>
      <c r="D10636" s="29">
        <v>46432</v>
      </c>
      <c r="E10636">
        <v>0</v>
      </c>
      <c r="F10636">
        <v>0</v>
      </c>
      <c r="G10636">
        <v>0</v>
      </c>
      <c r="H10636">
        <v>0</v>
      </c>
      <c r="L10636">
        <v>1812.7315410000001</v>
      </c>
      <c r="R10636">
        <v>5434.8693370000001</v>
      </c>
      <c r="S10636" t="s">
        <v>90</v>
      </c>
      <c r="T10636" s="297">
        <v>46311.754166666666</v>
      </c>
    </row>
    <row r="10637" spans="1:20" x14ac:dyDescent="0.35">
      <c r="A10637" t="s">
        <v>130</v>
      </c>
      <c r="B10637" t="s">
        <v>131</v>
      </c>
      <c r="C10637" t="s">
        <v>89</v>
      </c>
      <c r="D10637" s="29">
        <v>46433</v>
      </c>
      <c r="E10637">
        <v>0</v>
      </c>
      <c r="F10637">
        <v>0</v>
      </c>
      <c r="G10637">
        <v>0</v>
      </c>
      <c r="H10637">
        <v>0</v>
      </c>
      <c r="L10637">
        <v>1812.7315410000001</v>
      </c>
      <c r="R10637">
        <v>5434.8693370000001</v>
      </c>
      <c r="S10637" t="s">
        <v>90</v>
      </c>
      <c r="T10637" s="297">
        <v>46311.754166666666</v>
      </c>
    </row>
    <row r="10638" spans="1:20" x14ac:dyDescent="0.35">
      <c r="A10638" t="s">
        <v>130</v>
      </c>
      <c r="B10638" t="s">
        <v>131</v>
      </c>
      <c r="C10638" t="s">
        <v>89</v>
      </c>
      <c r="D10638" s="29">
        <v>46434</v>
      </c>
      <c r="E10638">
        <v>0</v>
      </c>
      <c r="F10638">
        <v>0</v>
      </c>
      <c r="G10638">
        <v>0</v>
      </c>
      <c r="H10638">
        <v>0</v>
      </c>
      <c r="L10638">
        <v>1812.7315410000001</v>
      </c>
      <c r="R10638">
        <v>5434.8693370000001</v>
      </c>
      <c r="S10638" t="s">
        <v>90</v>
      </c>
      <c r="T10638" s="297">
        <v>46311.754166666666</v>
      </c>
    </row>
    <row r="10639" spans="1:20" x14ac:dyDescent="0.35">
      <c r="A10639" t="s">
        <v>130</v>
      </c>
      <c r="B10639" t="s">
        <v>131</v>
      </c>
      <c r="C10639" t="s">
        <v>89</v>
      </c>
      <c r="D10639" s="29">
        <v>46435</v>
      </c>
      <c r="E10639">
        <v>0</v>
      </c>
      <c r="F10639">
        <v>0</v>
      </c>
      <c r="G10639">
        <v>0</v>
      </c>
      <c r="H10639">
        <v>0</v>
      </c>
      <c r="L10639">
        <v>1812.7315410000001</v>
      </c>
      <c r="R10639">
        <v>5434.8693370000001</v>
      </c>
      <c r="S10639" t="s">
        <v>90</v>
      </c>
      <c r="T10639" s="297">
        <v>46311.754166666666</v>
      </c>
    </row>
    <row r="10640" spans="1:20" x14ac:dyDescent="0.35">
      <c r="A10640" t="s">
        <v>130</v>
      </c>
      <c r="B10640" t="s">
        <v>131</v>
      </c>
      <c r="C10640" t="s">
        <v>89</v>
      </c>
      <c r="D10640" s="29">
        <v>46436</v>
      </c>
      <c r="E10640">
        <v>0</v>
      </c>
      <c r="F10640">
        <v>0</v>
      </c>
      <c r="G10640">
        <v>0</v>
      </c>
      <c r="H10640">
        <v>0</v>
      </c>
      <c r="L10640">
        <v>1812.7315410000001</v>
      </c>
      <c r="R10640">
        <v>5434.8693370000001</v>
      </c>
      <c r="S10640" t="s">
        <v>90</v>
      </c>
      <c r="T10640" s="297">
        <v>46311.754166666666</v>
      </c>
    </row>
    <row r="10641" spans="1:20" x14ac:dyDescent="0.35">
      <c r="A10641" t="s">
        <v>130</v>
      </c>
      <c r="B10641" t="s">
        <v>131</v>
      </c>
      <c r="C10641" t="s">
        <v>89</v>
      </c>
      <c r="D10641" s="29">
        <v>46437</v>
      </c>
      <c r="E10641">
        <v>0</v>
      </c>
      <c r="F10641">
        <v>0</v>
      </c>
      <c r="G10641">
        <v>0</v>
      </c>
      <c r="H10641">
        <v>0</v>
      </c>
      <c r="L10641">
        <v>1812.7315410000001</v>
      </c>
      <c r="R10641">
        <v>5434.8693370000001</v>
      </c>
      <c r="S10641" t="s">
        <v>90</v>
      </c>
      <c r="T10641" s="297">
        <v>46311.754166666666</v>
      </c>
    </row>
    <row r="10642" spans="1:20" x14ac:dyDescent="0.35">
      <c r="A10642" t="s">
        <v>130</v>
      </c>
      <c r="B10642" t="s">
        <v>131</v>
      </c>
      <c r="C10642" t="s">
        <v>89</v>
      </c>
      <c r="D10642" s="29">
        <v>46438</v>
      </c>
      <c r="E10642">
        <v>0</v>
      </c>
      <c r="F10642">
        <v>0</v>
      </c>
      <c r="G10642">
        <v>0</v>
      </c>
      <c r="H10642">
        <v>0</v>
      </c>
      <c r="L10642">
        <v>1812.7315410000001</v>
      </c>
      <c r="R10642">
        <v>5434.8693370000001</v>
      </c>
      <c r="S10642" t="s">
        <v>90</v>
      </c>
      <c r="T10642" s="297">
        <v>46311.754166666666</v>
      </c>
    </row>
    <row r="10643" spans="1:20" x14ac:dyDescent="0.35">
      <c r="A10643" t="s">
        <v>130</v>
      </c>
      <c r="B10643" t="s">
        <v>131</v>
      </c>
      <c r="C10643" t="s">
        <v>89</v>
      </c>
      <c r="D10643" s="29">
        <v>46439</v>
      </c>
      <c r="E10643">
        <v>0</v>
      </c>
      <c r="F10643">
        <v>0</v>
      </c>
      <c r="G10643">
        <v>0</v>
      </c>
      <c r="H10643">
        <v>0</v>
      </c>
      <c r="L10643">
        <v>1812.7315410000001</v>
      </c>
      <c r="R10643">
        <v>5434.8693370000001</v>
      </c>
      <c r="S10643" t="s">
        <v>90</v>
      </c>
      <c r="T10643" s="297">
        <v>46311.754166666666</v>
      </c>
    </row>
    <row r="10644" spans="1:20" x14ac:dyDescent="0.35">
      <c r="A10644" t="s">
        <v>130</v>
      </c>
      <c r="B10644" t="s">
        <v>131</v>
      </c>
      <c r="C10644" t="s">
        <v>89</v>
      </c>
      <c r="D10644" s="29">
        <v>46440</v>
      </c>
      <c r="E10644">
        <v>0</v>
      </c>
      <c r="F10644">
        <v>0</v>
      </c>
      <c r="G10644">
        <v>0</v>
      </c>
      <c r="H10644">
        <v>0</v>
      </c>
      <c r="L10644">
        <v>1812.7315410000001</v>
      </c>
      <c r="R10644">
        <v>5434.8693370000001</v>
      </c>
      <c r="S10644" t="s">
        <v>90</v>
      </c>
      <c r="T10644" s="297">
        <v>46311.754166666666</v>
      </c>
    </row>
    <row r="10645" spans="1:20" x14ac:dyDescent="0.35">
      <c r="A10645" t="s">
        <v>130</v>
      </c>
      <c r="B10645" t="s">
        <v>131</v>
      </c>
      <c r="C10645" t="s">
        <v>89</v>
      </c>
      <c r="D10645" s="29">
        <v>46441</v>
      </c>
      <c r="E10645">
        <v>0</v>
      </c>
      <c r="F10645">
        <v>0</v>
      </c>
      <c r="G10645">
        <v>0</v>
      </c>
      <c r="H10645">
        <v>0</v>
      </c>
      <c r="L10645">
        <v>1812.7315410000001</v>
      </c>
      <c r="R10645">
        <v>5434.8693370000001</v>
      </c>
      <c r="S10645" t="s">
        <v>90</v>
      </c>
      <c r="T10645" s="297">
        <v>46311.754166666666</v>
      </c>
    </row>
    <row r="10646" spans="1:20" x14ac:dyDescent="0.35">
      <c r="A10646" t="s">
        <v>130</v>
      </c>
      <c r="B10646" t="s">
        <v>131</v>
      </c>
      <c r="C10646" t="s">
        <v>89</v>
      </c>
      <c r="D10646" s="29">
        <v>46442</v>
      </c>
      <c r="E10646">
        <v>0</v>
      </c>
      <c r="F10646">
        <v>0</v>
      </c>
      <c r="G10646">
        <v>0</v>
      </c>
      <c r="H10646">
        <v>0</v>
      </c>
      <c r="L10646">
        <v>1812.7315410000001</v>
      </c>
      <c r="R10646">
        <v>5434.8693370000001</v>
      </c>
      <c r="S10646" t="s">
        <v>90</v>
      </c>
      <c r="T10646" s="297">
        <v>46311.754166666666</v>
      </c>
    </row>
    <row r="10647" spans="1:20" x14ac:dyDescent="0.35">
      <c r="A10647" t="s">
        <v>130</v>
      </c>
      <c r="B10647" t="s">
        <v>131</v>
      </c>
      <c r="C10647" t="s">
        <v>89</v>
      </c>
      <c r="D10647" s="29">
        <v>46443</v>
      </c>
      <c r="E10647">
        <v>0</v>
      </c>
      <c r="F10647">
        <v>0</v>
      </c>
      <c r="G10647">
        <v>0</v>
      </c>
      <c r="H10647">
        <v>0</v>
      </c>
      <c r="L10647">
        <v>1812.7315410000001</v>
      </c>
      <c r="R10647">
        <v>5434.8693370000001</v>
      </c>
      <c r="S10647" t="s">
        <v>90</v>
      </c>
      <c r="T10647" s="297">
        <v>46311.754166666666</v>
      </c>
    </row>
    <row r="10648" spans="1:20" x14ac:dyDescent="0.35">
      <c r="A10648" t="s">
        <v>130</v>
      </c>
      <c r="B10648" t="s">
        <v>131</v>
      </c>
      <c r="C10648" t="s">
        <v>89</v>
      </c>
      <c r="D10648" s="29">
        <v>46444</v>
      </c>
      <c r="E10648">
        <v>0</v>
      </c>
      <c r="F10648">
        <v>0</v>
      </c>
      <c r="G10648">
        <v>0</v>
      </c>
      <c r="H10648">
        <v>0</v>
      </c>
      <c r="L10648">
        <v>1812.7315410000001</v>
      </c>
      <c r="R10648">
        <v>5434.8693370000001</v>
      </c>
      <c r="S10648" t="s">
        <v>90</v>
      </c>
      <c r="T10648" s="297">
        <v>46311.754166666666</v>
      </c>
    </row>
    <row r="10649" spans="1:20" x14ac:dyDescent="0.35">
      <c r="A10649" t="s">
        <v>130</v>
      </c>
      <c r="B10649" t="s">
        <v>131</v>
      </c>
      <c r="C10649" t="s">
        <v>89</v>
      </c>
      <c r="D10649" s="29">
        <v>46445</v>
      </c>
      <c r="E10649">
        <v>0</v>
      </c>
      <c r="F10649">
        <v>0</v>
      </c>
      <c r="G10649">
        <v>0</v>
      </c>
      <c r="H10649">
        <v>0</v>
      </c>
      <c r="L10649">
        <v>1812.7315410000001</v>
      </c>
      <c r="R10649">
        <v>5434.8693370000001</v>
      </c>
      <c r="S10649" t="s">
        <v>90</v>
      </c>
      <c r="T10649" s="297">
        <v>46311.754166666666</v>
      </c>
    </row>
    <row r="10650" spans="1:20" x14ac:dyDescent="0.35">
      <c r="A10650" t="s">
        <v>130</v>
      </c>
      <c r="B10650" t="s">
        <v>131</v>
      </c>
      <c r="C10650" t="s">
        <v>89</v>
      </c>
      <c r="D10650" s="29">
        <v>46446</v>
      </c>
      <c r="E10650">
        <v>0</v>
      </c>
      <c r="F10650">
        <v>0</v>
      </c>
      <c r="G10650">
        <v>0</v>
      </c>
      <c r="H10650">
        <v>0</v>
      </c>
      <c r="L10650">
        <v>1812.7315410000001</v>
      </c>
      <c r="R10650">
        <v>5434.8693370000001</v>
      </c>
      <c r="S10650" t="s">
        <v>90</v>
      </c>
      <c r="T10650" s="297">
        <v>46311.754166666666</v>
      </c>
    </row>
    <row r="10651" spans="1:20" x14ac:dyDescent="0.35">
      <c r="A10651" t="s">
        <v>130</v>
      </c>
      <c r="B10651" t="s">
        <v>131</v>
      </c>
      <c r="C10651" t="s">
        <v>89</v>
      </c>
      <c r="D10651" s="29">
        <v>46447</v>
      </c>
      <c r="E10651">
        <v>0</v>
      </c>
      <c r="F10651">
        <v>0</v>
      </c>
      <c r="G10651">
        <v>0</v>
      </c>
      <c r="H10651">
        <v>0</v>
      </c>
      <c r="L10651">
        <v>1812.7315410000001</v>
      </c>
      <c r="R10651">
        <v>5434.8693370000001</v>
      </c>
      <c r="S10651" t="s">
        <v>90</v>
      </c>
      <c r="T10651" s="297">
        <v>46311.754166666666</v>
      </c>
    </row>
    <row r="10652" spans="1:20" x14ac:dyDescent="0.35">
      <c r="A10652" t="s">
        <v>130</v>
      </c>
      <c r="B10652" t="s">
        <v>131</v>
      </c>
      <c r="C10652" t="s">
        <v>89</v>
      </c>
      <c r="D10652" s="29">
        <v>46448</v>
      </c>
      <c r="E10652">
        <v>0</v>
      </c>
      <c r="F10652">
        <v>0</v>
      </c>
      <c r="G10652">
        <v>0</v>
      </c>
      <c r="H10652">
        <v>0</v>
      </c>
      <c r="L10652">
        <v>1812.7315410000001</v>
      </c>
      <c r="R10652">
        <v>5434.8693370000001</v>
      </c>
      <c r="S10652" t="s">
        <v>90</v>
      </c>
      <c r="T10652" s="297">
        <v>46311.754166666666</v>
      </c>
    </row>
    <row r="10653" spans="1:20" x14ac:dyDescent="0.35">
      <c r="A10653" t="s">
        <v>130</v>
      </c>
      <c r="B10653" t="s">
        <v>131</v>
      </c>
      <c r="C10653" t="s">
        <v>89</v>
      </c>
      <c r="D10653" s="29">
        <v>46449</v>
      </c>
      <c r="E10653">
        <v>0</v>
      </c>
      <c r="F10653">
        <v>0</v>
      </c>
      <c r="G10653">
        <v>0</v>
      </c>
      <c r="H10653">
        <v>0</v>
      </c>
      <c r="L10653">
        <v>1812.7315410000001</v>
      </c>
      <c r="R10653">
        <v>5434.8693370000001</v>
      </c>
      <c r="S10653" t="s">
        <v>90</v>
      </c>
      <c r="T10653" s="297">
        <v>46311.754166666666</v>
      </c>
    </row>
    <row r="10654" spans="1:20" x14ac:dyDescent="0.35">
      <c r="A10654" t="s">
        <v>130</v>
      </c>
      <c r="B10654" t="s">
        <v>131</v>
      </c>
      <c r="C10654" t="s">
        <v>89</v>
      </c>
      <c r="D10654" s="29">
        <v>46450</v>
      </c>
      <c r="E10654">
        <v>0</v>
      </c>
      <c r="F10654">
        <v>0</v>
      </c>
      <c r="G10654">
        <v>0</v>
      </c>
      <c r="H10654">
        <v>0</v>
      </c>
      <c r="L10654">
        <v>1812.7315410000001</v>
      </c>
      <c r="R10654">
        <v>5434.8693370000001</v>
      </c>
      <c r="S10654" t="s">
        <v>90</v>
      </c>
      <c r="T10654" s="297">
        <v>46311.754166666666</v>
      </c>
    </row>
    <row r="10655" spans="1:20" x14ac:dyDescent="0.35">
      <c r="A10655" t="s">
        <v>130</v>
      </c>
      <c r="B10655" t="s">
        <v>131</v>
      </c>
      <c r="C10655" t="s">
        <v>89</v>
      </c>
      <c r="D10655" s="29">
        <v>46451</v>
      </c>
      <c r="E10655">
        <v>0</v>
      </c>
      <c r="F10655">
        <v>0</v>
      </c>
      <c r="G10655">
        <v>0</v>
      </c>
      <c r="H10655">
        <v>0</v>
      </c>
      <c r="L10655">
        <v>1812.7315410000001</v>
      </c>
      <c r="R10655">
        <v>5434.8693370000001</v>
      </c>
      <c r="S10655" t="s">
        <v>90</v>
      </c>
      <c r="T10655" s="297">
        <v>46311.754166666666</v>
      </c>
    </row>
    <row r="10656" spans="1:20" x14ac:dyDescent="0.35">
      <c r="A10656" t="s">
        <v>130</v>
      </c>
      <c r="B10656" t="s">
        <v>131</v>
      </c>
      <c r="C10656" t="s">
        <v>89</v>
      </c>
      <c r="D10656" s="29">
        <v>46452</v>
      </c>
      <c r="E10656">
        <v>0</v>
      </c>
      <c r="F10656">
        <v>0</v>
      </c>
      <c r="G10656">
        <v>0</v>
      </c>
      <c r="H10656">
        <v>0</v>
      </c>
      <c r="L10656">
        <v>1812.7315410000001</v>
      </c>
      <c r="R10656">
        <v>5434.8693370000001</v>
      </c>
      <c r="S10656" t="s">
        <v>90</v>
      </c>
      <c r="T10656" s="297">
        <v>46311.754166666666</v>
      </c>
    </row>
    <row r="10657" spans="1:20" x14ac:dyDescent="0.35">
      <c r="A10657" t="s">
        <v>130</v>
      </c>
      <c r="B10657" t="s">
        <v>131</v>
      </c>
      <c r="C10657" t="s">
        <v>89</v>
      </c>
      <c r="D10657" s="29">
        <v>46453</v>
      </c>
      <c r="E10657">
        <v>0</v>
      </c>
      <c r="F10657">
        <v>0</v>
      </c>
      <c r="G10657">
        <v>0</v>
      </c>
      <c r="H10657">
        <v>0</v>
      </c>
      <c r="L10657">
        <v>1812.7315410000001</v>
      </c>
      <c r="R10657">
        <v>5434.8693370000001</v>
      </c>
      <c r="S10657" t="s">
        <v>90</v>
      </c>
      <c r="T10657" s="297">
        <v>46311.754166666666</v>
      </c>
    </row>
    <row r="10658" spans="1:20" x14ac:dyDescent="0.35">
      <c r="A10658" t="s">
        <v>130</v>
      </c>
      <c r="B10658" t="s">
        <v>131</v>
      </c>
      <c r="C10658" t="s">
        <v>89</v>
      </c>
      <c r="D10658" s="29">
        <v>46454</v>
      </c>
      <c r="E10658">
        <v>0</v>
      </c>
      <c r="F10658">
        <v>0</v>
      </c>
      <c r="G10658">
        <v>0</v>
      </c>
      <c r="H10658">
        <v>0</v>
      </c>
      <c r="L10658">
        <v>1812.7315410000001</v>
      </c>
      <c r="R10658">
        <v>5434.8693370000001</v>
      </c>
      <c r="S10658" t="s">
        <v>90</v>
      </c>
      <c r="T10658" s="297">
        <v>46311.754166666666</v>
      </c>
    </row>
    <row r="10659" spans="1:20" x14ac:dyDescent="0.35">
      <c r="A10659" t="s">
        <v>130</v>
      </c>
      <c r="B10659" t="s">
        <v>131</v>
      </c>
      <c r="C10659" t="s">
        <v>89</v>
      </c>
      <c r="D10659" s="29">
        <v>46455</v>
      </c>
      <c r="E10659">
        <v>0</v>
      </c>
      <c r="F10659">
        <v>0</v>
      </c>
      <c r="G10659">
        <v>0</v>
      </c>
      <c r="H10659">
        <v>0</v>
      </c>
      <c r="L10659">
        <v>1812.7315410000001</v>
      </c>
      <c r="R10659">
        <v>5434.8693370000001</v>
      </c>
      <c r="S10659" t="s">
        <v>90</v>
      </c>
      <c r="T10659" s="297">
        <v>46311.754166666666</v>
      </c>
    </row>
    <row r="10660" spans="1:20" x14ac:dyDescent="0.35">
      <c r="A10660" t="s">
        <v>130</v>
      </c>
      <c r="B10660" t="s">
        <v>131</v>
      </c>
      <c r="C10660" t="s">
        <v>89</v>
      </c>
      <c r="D10660" s="29">
        <v>46456</v>
      </c>
      <c r="E10660">
        <v>0</v>
      </c>
      <c r="F10660">
        <v>0</v>
      </c>
      <c r="G10660">
        <v>0</v>
      </c>
      <c r="H10660">
        <v>0</v>
      </c>
      <c r="L10660">
        <v>1812.7315410000001</v>
      </c>
      <c r="R10660">
        <v>5434.8693370000001</v>
      </c>
      <c r="S10660" t="s">
        <v>90</v>
      </c>
      <c r="T10660" s="297">
        <v>46311.754166666666</v>
      </c>
    </row>
    <row r="10661" spans="1:20" x14ac:dyDescent="0.35">
      <c r="A10661" t="s">
        <v>130</v>
      </c>
      <c r="B10661" t="s">
        <v>131</v>
      </c>
      <c r="C10661" t="s">
        <v>89</v>
      </c>
      <c r="D10661" s="29">
        <v>46457</v>
      </c>
      <c r="E10661">
        <v>0</v>
      </c>
      <c r="F10661">
        <v>0</v>
      </c>
      <c r="G10661">
        <v>0</v>
      </c>
      <c r="H10661">
        <v>0</v>
      </c>
      <c r="L10661">
        <v>1812.7315410000001</v>
      </c>
      <c r="R10661">
        <v>5434.8693370000001</v>
      </c>
      <c r="S10661" t="s">
        <v>90</v>
      </c>
      <c r="T10661" s="297">
        <v>46311.754166666666</v>
      </c>
    </row>
    <row r="10662" spans="1:20" x14ac:dyDescent="0.35">
      <c r="A10662" t="s">
        <v>130</v>
      </c>
      <c r="B10662" t="s">
        <v>131</v>
      </c>
      <c r="C10662" t="s">
        <v>89</v>
      </c>
      <c r="D10662" s="29">
        <v>46458</v>
      </c>
      <c r="E10662">
        <v>0</v>
      </c>
      <c r="F10662">
        <v>0</v>
      </c>
      <c r="G10662">
        <v>0</v>
      </c>
      <c r="H10662">
        <v>0</v>
      </c>
      <c r="L10662">
        <v>1812.7315410000001</v>
      </c>
      <c r="R10662">
        <v>5434.8693370000001</v>
      </c>
      <c r="S10662" t="s">
        <v>90</v>
      </c>
      <c r="T10662" s="297">
        <v>46311.754166666666</v>
      </c>
    </row>
    <row r="10663" spans="1:20" x14ac:dyDescent="0.35">
      <c r="A10663" t="s">
        <v>130</v>
      </c>
      <c r="B10663" t="s">
        <v>131</v>
      </c>
      <c r="C10663" t="s">
        <v>89</v>
      </c>
      <c r="D10663" s="29">
        <v>46459</v>
      </c>
      <c r="E10663">
        <v>0</v>
      </c>
      <c r="F10663">
        <v>0</v>
      </c>
      <c r="G10663">
        <v>0</v>
      </c>
      <c r="H10663">
        <v>0</v>
      </c>
      <c r="L10663">
        <v>1812.7315410000001</v>
      </c>
      <c r="R10663">
        <v>5434.8693370000001</v>
      </c>
      <c r="S10663" t="s">
        <v>90</v>
      </c>
      <c r="T10663" s="297">
        <v>46311.754166666666</v>
      </c>
    </row>
    <row r="10664" spans="1:20" x14ac:dyDescent="0.35">
      <c r="A10664" t="s">
        <v>130</v>
      </c>
      <c r="B10664" t="s">
        <v>131</v>
      </c>
      <c r="C10664" t="s">
        <v>89</v>
      </c>
      <c r="D10664" s="29">
        <v>46460</v>
      </c>
      <c r="E10664">
        <v>0</v>
      </c>
      <c r="F10664">
        <v>0</v>
      </c>
      <c r="G10664">
        <v>0</v>
      </c>
      <c r="H10664">
        <v>0</v>
      </c>
      <c r="L10664">
        <v>1812.7315410000001</v>
      </c>
      <c r="R10664">
        <v>5434.8693370000001</v>
      </c>
      <c r="S10664" t="s">
        <v>90</v>
      </c>
      <c r="T10664" s="297">
        <v>46311.754166666666</v>
      </c>
    </row>
    <row r="10665" spans="1:20" x14ac:dyDescent="0.35">
      <c r="A10665" t="s">
        <v>130</v>
      </c>
      <c r="B10665" t="s">
        <v>131</v>
      </c>
      <c r="C10665" t="s">
        <v>89</v>
      </c>
      <c r="D10665" s="29">
        <v>46461</v>
      </c>
      <c r="E10665">
        <v>0</v>
      </c>
      <c r="F10665">
        <v>0</v>
      </c>
      <c r="G10665">
        <v>0</v>
      </c>
      <c r="H10665">
        <v>0</v>
      </c>
      <c r="L10665">
        <v>1812.7315410000001</v>
      </c>
      <c r="R10665">
        <v>5434.8693370000001</v>
      </c>
      <c r="S10665" t="s">
        <v>90</v>
      </c>
      <c r="T10665" s="297">
        <v>46311.754166666666</v>
      </c>
    </row>
    <row r="10666" spans="1:20" x14ac:dyDescent="0.35">
      <c r="A10666" t="s">
        <v>130</v>
      </c>
      <c r="B10666" t="s">
        <v>131</v>
      </c>
      <c r="C10666" t="s">
        <v>89</v>
      </c>
      <c r="D10666" s="29">
        <v>46462</v>
      </c>
      <c r="E10666">
        <v>0</v>
      </c>
      <c r="F10666">
        <v>0</v>
      </c>
      <c r="G10666">
        <v>0</v>
      </c>
      <c r="H10666">
        <v>0</v>
      </c>
      <c r="L10666">
        <v>1812.7315410000001</v>
      </c>
      <c r="R10666">
        <v>5434.8693370000001</v>
      </c>
      <c r="S10666" t="s">
        <v>90</v>
      </c>
      <c r="T10666" s="297">
        <v>46311.754166666666</v>
      </c>
    </row>
    <row r="10667" spans="1:20" x14ac:dyDescent="0.35">
      <c r="A10667" t="s">
        <v>130</v>
      </c>
      <c r="B10667" t="s">
        <v>131</v>
      </c>
      <c r="C10667" t="s">
        <v>89</v>
      </c>
      <c r="D10667" s="29">
        <v>46463</v>
      </c>
      <c r="E10667">
        <v>0</v>
      </c>
      <c r="F10667">
        <v>0</v>
      </c>
      <c r="G10667">
        <v>0</v>
      </c>
      <c r="H10667">
        <v>0</v>
      </c>
      <c r="L10667">
        <v>1812.7315410000001</v>
      </c>
      <c r="R10667">
        <v>5434.8693370000001</v>
      </c>
      <c r="S10667" t="s">
        <v>90</v>
      </c>
      <c r="T10667" s="297">
        <v>46311.754166666666</v>
      </c>
    </row>
    <row r="10668" spans="1:20" x14ac:dyDescent="0.35">
      <c r="A10668" t="s">
        <v>130</v>
      </c>
      <c r="B10668" t="s">
        <v>131</v>
      </c>
      <c r="C10668" t="s">
        <v>89</v>
      </c>
      <c r="D10668" s="29">
        <v>46464</v>
      </c>
      <c r="E10668">
        <v>0</v>
      </c>
      <c r="F10668">
        <v>0</v>
      </c>
      <c r="G10668">
        <v>0</v>
      </c>
      <c r="H10668">
        <v>0</v>
      </c>
      <c r="L10668">
        <v>1812.7315410000001</v>
      </c>
      <c r="R10668">
        <v>5434.8693370000001</v>
      </c>
      <c r="S10668" t="s">
        <v>90</v>
      </c>
      <c r="T10668" s="297">
        <v>46311.754166666666</v>
      </c>
    </row>
    <row r="10669" spans="1:20" x14ac:dyDescent="0.35">
      <c r="A10669" t="s">
        <v>130</v>
      </c>
      <c r="B10669" t="s">
        <v>131</v>
      </c>
      <c r="C10669" t="s">
        <v>89</v>
      </c>
      <c r="D10669" s="29">
        <v>46465</v>
      </c>
      <c r="E10669">
        <v>0</v>
      </c>
      <c r="F10669">
        <v>0</v>
      </c>
      <c r="G10669">
        <v>0</v>
      </c>
      <c r="H10669">
        <v>0</v>
      </c>
      <c r="L10669">
        <v>1812.7315410000001</v>
      </c>
      <c r="R10669">
        <v>5434.8693370000001</v>
      </c>
      <c r="S10669" t="s">
        <v>90</v>
      </c>
      <c r="T10669" s="297">
        <v>46311.754166666666</v>
      </c>
    </row>
    <row r="10670" spans="1:20" x14ac:dyDescent="0.35">
      <c r="A10670" t="s">
        <v>130</v>
      </c>
      <c r="B10670" t="s">
        <v>131</v>
      </c>
      <c r="C10670" t="s">
        <v>89</v>
      </c>
      <c r="D10670" s="29">
        <v>46466</v>
      </c>
      <c r="E10670">
        <v>0</v>
      </c>
      <c r="F10670">
        <v>0</v>
      </c>
      <c r="G10670">
        <v>0</v>
      </c>
      <c r="H10670">
        <v>0</v>
      </c>
      <c r="L10670">
        <v>1812.7315410000001</v>
      </c>
      <c r="R10670">
        <v>5434.8693370000001</v>
      </c>
      <c r="S10670" t="s">
        <v>90</v>
      </c>
      <c r="T10670" s="297">
        <v>46311.754166666666</v>
      </c>
    </row>
    <row r="10671" spans="1:20" x14ac:dyDescent="0.35">
      <c r="A10671" t="s">
        <v>130</v>
      </c>
      <c r="B10671" t="s">
        <v>131</v>
      </c>
      <c r="C10671" t="s">
        <v>89</v>
      </c>
      <c r="D10671" s="29">
        <v>46467</v>
      </c>
      <c r="E10671">
        <v>0</v>
      </c>
      <c r="F10671">
        <v>0</v>
      </c>
      <c r="G10671">
        <v>0</v>
      </c>
      <c r="H10671">
        <v>0</v>
      </c>
      <c r="L10671">
        <v>1812.7315410000001</v>
      </c>
      <c r="R10671">
        <v>5434.8693370000001</v>
      </c>
      <c r="S10671" t="s">
        <v>90</v>
      </c>
      <c r="T10671" s="297">
        <v>46311.754166666666</v>
      </c>
    </row>
    <row r="10672" spans="1:20" x14ac:dyDescent="0.35">
      <c r="A10672" t="s">
        <v>130</v>
      </c>
      <c r="B10672" t="s">
        <v>131</v>
      </c>
      <c r="C10672" t="s">
        <v>89</v>
      </c>
      <c r="D10672" s="29">
        <v>46468</v>
      </c>
      <c r="E10672">
        <v>0</v>
      </c>
      <c r="F10672">
        <v>0</v>
      </c>
      <c r="G10672">
        <v>0</v>
      </c>
      <c r="H10672">
        <v>0</v>
      </c>
      <c r="L10672">
        <v>1812.7315410000001</v>
      </c>
      <c r="R10672">
        <v>5434.8693370000001</v>
      </c>
      <c r="S10672" t="s">
        <v>90</v>
      </c>
      <c r="T10672" s="297">
        <v>46311.754166666666</v>
      </c>
    </row>
    <row r="10673" spans="1:20" x14ac:dyDescent="0.35">
      <c r="A10673" t="s">
        <v>130</v>
      </c>
      <c r="B10673" t="s">
        <v>131</v>
      </c>
      <c r="C10673" t="s">
        <v>89</v>
      </c>
      <c r="D10673" s="29">
        <v>46469</v>
      </c>
      <c r="E10673">
        <v>0</v>
      </c>
      <c r="F10673">
        <v>0</v>
      </c>
      <c r="G10673">
        <v>0</v>
      </c>
      <c r="H10673">
        <v>0</v>
      </c>
      <c r="L10673">
        <v>1812.7315410000001</v>
      </c>
      <c r="R10673">
        <v>5434.8693370000001</v>
      </c>
      <c r="S10673" t="s">
        <v>90</v>
      </c>
      <c r="T10673" s="297">
        <v>46311.754166666666</v>
      </c>
    </row>
    <row r="10674" spans="1:20" x14ac:dyDescent="0.35">
      <c r="A10674" t="s">
        <v>130</v>
      </c>
      <c r="B10674" t="s">
        <v>131</v>
      </c>
      <c r="C10674" t="s">
        <v>89</v>
      </c>
      <c r="D10674" s="29">
        <v>46470</v>
      </c>
      <c r="E10674">
        <v>0</v>
      </c>
      <c r="F10674">
        <v>0</v>
      </c>
      <c r="G10674">
        <v>0</v>
      </c>
      <c r="H10674">
        <v>0</v>
      </c>
      <c r="L10674">
        <v>1812.7315410000001</v>
      </c>
      <c r="R10674">
        <v>5434.8693370000001</v>
      </c>
      <c r="S10674" t="s">
        <v>90</v>
      </c>
      <c r="T10674" s="297">
        <v>46311.754166666666</v>
      </c>
    </row>
    <row r="10675" spans="1:20" x14ac:dyDescent="0.35">
      <c r="A10675" t="s">
        <v>130</v>
      </c>
      <c r="B10675" t="s">
        <v>131</v>
      </c>
      <c r="C10675" t="s">
        <v>89</v>
      </c>
      <c r="D10675" s="29">
        <v>46471</v>
      </c>
      <c r="E10675">
        <v>0</v>
      </c>
      <c r="F10675">
        <v>0</v>
      </c>
      <c r="G10675">
        <v>0</v>
      </c>
      <c r="H10675">
        <v>0</v>
      </c>
      <c r="L10675">
        <v>1812.7315410000001</v>
      </c>
      <c r="R10675">
        <v>5434.8693370000001</v>
      </c>
      <c r="S10675" t="s">
        <v>90</v>
      </c>
      <c r="T10675" s="297">
        <v>46311.754166666666</v>
      </c>
    </row>
    <row r="10676" spans="1:20" x14ac:dyDescent="0.35">
      <c r="A10676" t="s">
        <v>130</v>
      </c>
      <c r="B10676" t="s">
        <v>131</v>
      </c>
      <c r="C10676" t="s">
        <v>89</v>
      </c>
      <c r="D10676" s="29">
        <v>46472</v>
      </c>
      <c r="E10676">
        <v>0</v>
      </c>
      <c r="F10676">
        <v>0</v>
      </c>
      <c r="G10676">
        <v>0</v>
      </c>
      <c r="H10676">
        <v>0</v>
      </c>
      <c r="L10676">
        <v>1812.7315410000001</v>
      </c>
      <c r="R10676">
        <v>5434.8693370000001</v>
      </c>
      <c r="S10676" t="s">
        <v>90</v>
      </c>
      <c r="T10676" s="297">
        <v>46311.754166666666</v>
      </c>
    </row>
    <row r="10677" spans="1:20" x14ac:dyDescent="0.35">
      <c r="A10677" t="s">
        <v>130</v>
      </c>
      <c r="B10677" t="s">
        <v>131</v>
      </c>
      <c r="C10677" t="s">
        <v>89</v>
      </c>
      <c r="D10677" s="29">
        <v>46473</v>
      </c>
      <c r="E10677">
        <v>0</v>
      </c>
      <c r="F10677">
        <v>0</v>
      </c>
      <c r="G10677">
        <v>0</v>
      </c>
      <c r="H10677">
        <v>0</v>
      </c>
      <c r="L10677">
        <v>1812.7315410000001</v>
      </c>
      <c r="R10677">
        <v>5434.8693370000001</v>
      </c>
      <c r="S10677" t="s">
        <v>90</v>
      </c>
      <c r="T10677" s="297">
        <v>46311.754166666666</v>
      </c>
    </row>
    <row r="10678" spans="1:20" x14ac:dyDescent="0.35">
      <c r="A10678" t="s">
        <v>130</v>
      </c>
      <c r="B10678" t="s">
        <v>131</v>
      </c>
      <c r="C10678" t="s">
        <v>89</v>
      </c>
      <c r="D10678" s="29">
        <v>46474</v>
      </c>
      <c r="E10678">
        <v>0</v>
      </c>
      <c r="F10678">
        <v>0</v>
      </c>
      <c r="G10678">
        <v>0</v>
      </c>
      <c r="H10678">
        <v>0</v>
      </c>
      <c r="L10678">
        <v>1812.7315410000001</v>
      </c>
      <c r="R10678">
        <v>5434.8693370000001</v>
      </c>
      <c r="S10678" t="s">
        <v>90</v>
      </c>
      <c r="T10678" s="297">
        <v>46311.754166666666</v>
      </c>
    </row>
    <row r="10679" spans="1:20" x14ac:dyDescent="0.35">
      <c r="A10679" t="s">
        <v>130</v>
      </c>
      <c r="B10679" t="s">
        <v>131</v>
      </c>
      <c r="C10679" t="s">
        <v>89</v>
      </c>
      <c r="D10679" s="29">
        <v>46475</v>
      </c>
      <c r="E10679">
        <v>0</v>
      </c>
      <c r="F10679">
        <v>0</v>
      </c>
      <c r="G10679">
        <v>0</v>
      </c>
      <c r="H10679">
        <v>0</v>
      </c>
      <c r="L10679">
        <v>1812.7315410000001</v>
      </c>
      <c r="R10679">
        <v>5434.8693370000001</v>
      </c>
      <c r="S10679" t="s">
        <v>90</v>
      </c>
      <c r="T10679" s="297">
        <v>46311.754166666666</v>
      </c>
    </row>
    <row r="10680" spans="1:20" x14ac:dyDescent="0.35">
      <c r="A10680" t="s">
        <v>130</v>
      </c>
      <c r="B10680" t="s">
        <v>131</v>
      </c>
      <c r="C10680" t="s">
        <v>89</v>
      </c>
      <c r="D10680" s="29">
        <v>46476</v>
      </c>
      <c r="E10680">
        <v>0</v>
      </c>
      <c r="F10680">
        <v>0</v>
      </c>
      <c r="G10680">
        <v>0</v>
      </c>
      <c r="H10680">
        <v>0</v>
      </c>
      <c r="L10680">
        <v>1812.7315410000001</v>
      </c>
      <c r="R10680">
        <v>5434.8693370000001</v>
      </c>
      <c r="S10680" t="s">
        <v>90</v>
      </c>
      <c r="T10680" s="297">
        <v>46311.754166666666</v>
      </c>
    </row>
    <row r="10681" spans="1:20" x14ac:dyDescent="0.35">
      <c r="A10681" t="s">
        <v>130</v>
      </c>
      <c r="B10681" t="s">
        <v>131</v>
      </c>
      <c r="C10681" t="s">
        <v>89</v>
      </c>
      <c r="D10681" s="29">
        <v>46477</v>
      </c>
      <c r="E10681">
        <v>0</v>
      </c>
      <c r="F10681">
        <v>0</v>
      </c>
      <c r="G10681">
        <v>0</v>
      </c>
      <c r="H10681">
        <v>0</v>
      </c>
      <c r="L10681">
        <v>1812.7315410000001</v>
      </c>
      <c r="R10681">
        <v>5434.8693370000001</v>
      </c>
      <c r="S10681" t="s">
        <v>90</v>
      </c>
      <c r="T10681" s="297">
        <v>46311.754166666666</v>
      </c>
    </row>
    <row r="10682" spans="1:20" x14ac:dyDescent="0.35">
      <c r="A10682" t="s">
        <v>130</v>
      </c>
      <c r="B10682" t="s">
        <v>131</v>
      </c>
      <c r="C10682" t="s">
        <v>89</v>
      </c>
      <c r="D10682" s="29">
        <v>46478</v>
      </c>
      <c r="E10682">
        <v>0</v>
      </c>
      <c r="F10682">
        <v>0</v>
      </c>
      <c r="G10682">
        <v>0</v>
      </c>
      <c r="H10682">
        <v>0</v>
      </c>
      <c r="L10682">
        <v>1968.795359</v>
      </c>
      <c r="R10682">
        <v>5434.8693370000001</v>
      </c>
      <c r="S10682" t="s">
        <v>90</v>
      </c>
      <c r="T10682" s="297">
        <v>46311.754166666666</v>
      </c>
    </row>
    <row r="10683" spans="1:20" x14ac:dyDescent="0.35">
      <c r="A10683" t="s">
        <v>130</v>
      </c>
      <c r="B10683" t="s">
        <v>131</v>
      </c>
      <c r="C10683" t="s">
        <v>89</v>
      </c>
      <c r="D10683" s="29">
        <v>46479</v>
      </c>
      <c r="E10683">
        <v>0</v>
      </c>
      <c r="F10683">
        <v>0</v>
      </c>
      <c r="G10683">
        <v>0</v>
      </c>
      <c r="H10683">
        <v>0</v>
      </c>
      <c r="L10683">
        <v>1968.795359</v>
      </c>
      <c r="R10683">
        <v>5434.8693370000001</v>
      </c>
      <c r="S10683" t="s">
        <v>90</v>
      </c>
      <c r="T10683" s="297">
        <v>46311.754166666666</v>
      </c>
    </row>
    <row r="10684" spans="1:20" x14ac:dyDescent="0.35">
      <c r="A10684" t="s">
        <v>130</v>
      </c>
      <c r="B10684" t="s">
        <v>131</v>
      </c>
      <c r="C10684" t="s">
        <v>89</v>
      </c>
      <c r="D10684" s="29">
        <v>46480</v>
      </c>
      <c r="E10684">
        <v>0</v>
      </c>
      <c r="F10684">
        <v>0</v>
      </c>
      <c r="G10684">
        <v>0</v>
      </c>
      <c r="H10684">
        <v>0</v>
      </c>
      <c r="L10684">
        <v>1968.795359</v>
      </c>
      <c r="R10684">
        <v>5434.8693370000001</v>
      </c>
      <c r="S10684" t="s">
        <v>90</v>
      </c>
      <c r="T10684" s="297">
        <v>46311.754166666666</v>
      </c>
    </row>
    <row r="10685" spans="1:20" x14ac:dyDescent="0.35">
      <c r="A10685" t="s">
        <v>130</v>
      </c>
      <c r="B10685" t="s">
        <v>131</v>
      </c>
      <c r="C10685" t="s">
        <v>89</v>
      </c>
      <c r="D10685" s="29">
        <v>46481</v>
      </c>
      <c r="E10685">
        <v>0</v>
      </c>
      <c r="F10685">
        <v>0</v>
      </c>
      <c r="G10685">
        <v>0</v>
      </c>
      <c r="H10685">
        <v>0</v>
      </c>
      <c r="L10685">
        <v>1968.795359</v>
      </c>
      <c r="R10685">
        <v>5434.8693370000001</v>
      </c>
      <c r="S10685" t="s">
        <v>90</v>
      </c>
      <c r="T10685" s="297">
        <v>46311.754166666666</v>
      </c>
    </row>
    <row r="10686" spans="1:20" x14ac:dyDescent="0.35">
      <c r="A10686" t="s">
        <v>130</v>
      </c>
      <c r="B10686" t="s">
        <v>131</v>
      </c>
      <c r="C10686" t="s">
        <v>89</v>
      </c>
      <c r="D10686" s="29">
        <v>46482</v>
      </c>
      <c r="E10686">
        <v>0</v>
      </c>
      <c r="F10686">
        <v>0</v>
      </c>
      <c r="G10686">
        <v>0</v>
      </c>
      <c r="H10686">
        <v>0</v>
      </c>
      <c r="L10686">
        <v>1968.795359</v>
      </c>
      <c r="R10686">
        <v>5434.8693370000001</v>
      </c>
      <c r="S10686" t="s">
        <v>90</v>
      </c>
      <c r="T10686" s="297">
        <v>46311.754166666666</v>
      </c>
    </row>
    <row r="10687" spans="1:20" x14ac:dyDescent="0.35">
      <c r="A10687" t="s">
        <v>130</v>
      </c>
      <c r="B10687" t="s">
        <v>131</v>
      </c>
      <c r="C10687" t="s">
        <v>89</v>
      </c>
      <c r="D10687" s="29">
        <v>46483</v>
      </c>
      <c r="E10687">
        <v>0</v>
      </c>
      <c r="F10687">
        <v>0</v>
      </c>
      <c r="G10687">
        <v>0</v>
      </c>
      <c r="H10687">
        <v>0</v>
      </c>
      <c r="L10687">
        <v>1968.795359</v>
      </c>
      <c r="R10687">
        <v>5434.8693370000001</v>
      </c>
      <c r="S10687" t="s">
        <v>90</v>
      </c>
      <c r="T10687" s="297">
        <v>46311.754166666666</v>
      </c>
    </row>
    <row r="10688" spans="1:20" x14ac:dyDescent="0.35">
      <c r="A10688" t="s">
        <v>130</v>
      </c>
      <c r="B10688" t="s">
        <v>131</v>
      </c>
      <c r="C10688" t="s">
        <v>89</v>
      </c>
      <c r="D10688" s="29">
        <v>46484</v>
      </c>
      <c r="E10688">
        <v>0</v>
      </c>
      <c r="F10688">
        <v>0</v>
      </c>
      <c r="G10688">
        <v>0</v>
      </c>
      <c r="H10688">
        <v>0</v>
      </c>
      <c r="L10688">
        <v>1968.795359</v>
      </c>
      <c r="R10688">
        <v>5434.8693370000001</v>
      </c>
      <c r="S10688" t="s">
        <v>90</v>
      </c>
      <c r="T10688" s="297">
        <v>46311.754166666666</v>
      </c>
    </row>
    <row r="10689" spans="1:20" x14ac:dyDescent="0.35">
      <c r="A10689" t="s">
        <v>130</v>
      </c>
      <c r="B10689" t="s">
        <v>131</v>
      </c>
      <c r="C10689" t="s">
        <v>89</v>
      </c>
      <c r="D10689" s="29">
        <v>46485</v>
      </c>
      <c r="E10689">
        <v>0</v>
      </c>
      <c r="F10689">
        <v>0</v>
      </c>
      <c r="G10689">
        <v>0</v>
      </c>
      <c r="H10689">
        <v>0</v>
      </c>
      <c r="L10689">
        <v>1968.795359</v>
      </c>
      <c r="R10689">
        <v>5434.8693370000001</v>
      </c>
      <c r="S10689" t="s">
        <v>90</v>
      </c>
      <c r="T10689" s="297">
        <v>46311.754166666666</v>
      </c>
    </row>
    <row r="10690" spans="1:20" x14ac:dyDescent="0.35">
      <c r="A10690" t="s">
        <v>130</v>
      </c>
      <c r="B10690" t="s">
        <v>131</v>
      </c>
      <c r="C10690" t="s">
        <v>89</v>
      </c>
      <c r="D10690" s="29">
        <v>46486</v>
      </c>
      <c r="E10690">
        <v>0</v>
      </c>
      <c r="F10690">
        <v>0</v>
      </c>
      <c r="G10690">
        <v>0</v>
      </c>
      <c r="H10690">
        <v>0</v>
      </c>
      <c r="L10690">
        <v>1968.795359</v>
      </c>
      <c r="R10690">
        <v>5434.8693370000001</v>
      </c>
      <c r="S10690" t="s">
        <v>90</v>
      </c>
      <c r="T10690" s="297">
        <v>46311.754166666666</v>
      </c>
    </row>
    <row r="10691" spans="1:20" x14ac:dyDescent="0.35">
      <c r="A10691" t="s">
        <v>130</v>
      </c>
      <c r="B10691" t="s">
        <v>131</v>
      </c>
      <c r="C10691" t="s">
        <v>89</v>
      </c>
      <c r="D10691" s="29">
        <v>46487</v>
      </c>
      <c r="E10691">
        <v>0</v>
      </c>
      <c r="F10691">
        <v>0</v>
      </c>
      <c r="G10691">
        <v>0</v>
      </c>
      <c r="H10691">
        <v>0</v>
      </c>
      <c r="L10691">
        <v>1968.795359</v>
      </c>
      <c r="R10691">
        <v>5434.8693370000001</v>
      </c>
      <c r="S10691" t="s">
        <v>90</v>
      </c>
      <c r="T10691" s="297">
        <v>46311.754166666666</v>
      </c>
    </row>
    <row r="10692" spans="1:20" x14ac:dyDescent="0.35">
      <c r="A10692" t="s">
        <v>130</v>
      </c>
      <c r="B10692" t="s">
        <v>131</v>
      </c>
      <c r="C10692" t="s">
        <v>89</v>
      </c>
      <c r="D10692" s="29">
        <v>46488</v>
      </c>
      <c r="E10692">
        <v>0</v>
      </c>
      <c r="F10692">
        <v>0</v>
      </c>
      <c r="G10692">
        <v>0</v>
      </c>
      <c r="H10692">
        <v>0</v>
      </c>
      <c r="L10692">
        <v>1968.795359</v>
      </c>
      <c r="R10692">
        <v>5434.8693370000001</v>
      </c>
      <c r="S10692" t="s">
        <v>90</v>
      </c>
      <c r="T10692" s="297">
        <v>46311.754166666666</v>
      </c>
    </row>
    <row r="10693" spans="1:20" x14ac:dyDescent="0.35">
      <c r="A10693" t="s">
        <v>130</v>
      </c>
      <c r="B10693" t="s">
        <v>131</v>
      </c>
      <c r="C10693" t="s">
        <v>89</v>
      </c>
      <c r="D10693" s="29">
        <v>46489</v>
      </c>
      <c r="E10693">
        <v>0</v>
      </c>
      <c r="F10693">
        <v>0</v>
      </c>
      <c r="G10693">
        <v>0</v>
      </c>
      <c r="H10693">
        <v>0</v>
      </c>
      <c r="L10693">
        <v>1968.795359</v>
      </c>
      <c r="R10693">
        <v>5434.8693370000001</v>
      </c>
      <c r="S10693" t="s">
        <v>90</v>
      </c>
      <c r="T10693" s="297">
        <v>46311.754166666666</v>
      </c>
    </row>
    <row r="10694" spans="1:20" x14ac:dyDescent="0.35">
      <c r="A10694" t="s">
        <v>130</v>
      </c>
      <c r="B10694" t="s">
        <v>131</v>
      </c>
      <c r="C10694" t="s">
        <v>89</v>
      </c>
      <c r="D10694" s="29">
        <v>46490</v>
      </c>
      <c r="E10694">
        <v>0</v>
      </c>
      <c r="F10694">
        <v>0</v>
      </c>
      <c r="G10694">
        <v>0</v>
      </c>
      <c r="H10694">
        <v>0</v>
      </c>
      <c r="L10694">
        <v>1968.795359</v>
      </c>
      <c r="R10694">
        <v>5434.8693370000001</v>
      </c>
      <c r="S10694" t="s">
        <v>90</v>
      </c>
      <c r="T10694" s="297">
        <v>46311.754166666666</v>
      </c>
    </row>
    <row r="10695" spans="1:20" x14ac:dyDescent="0.35">
      <c r="A10695" t="s">
        <v>130</v>
      </c>
      <c r="B10695" t="s">
        <v>131</v>
      </c>
      <c r="C10695" t="s">
        <v>89</v>
      </c>
      <c r="D10695" s="29">
        <v>46491</v>
      </c>
      <c r="E10695">
        <v>0</v>
      </c>
      <c r="F10695">
        <v>0</v>
      </c>
      <c r="G10695">
        <v>0</v>
      </c>
      <c r="H10695">
        <v>0</v>
      </c>
      <c r="L10695">
        <v>1968.795359</v>
      </c>
      <c r="R10695">
        <v>5434.8693370000001</v>
      </c>
      <c r="S10695" t="s">
        <v>90</v>
      </c>
      <c r="T10695" s="297">
        <v>46311.754166666666</v>
      </c>
    </row>
    <row r="10696" spans="1:20" x14ac:dyDescent="0.35">
      <c r="A10696" t="s">
        <v>130</v>
      </c>
      <c r="B10696" t="s">
        <v>131</v>
      </c>
      <c r="C10696" t="s">
        <v>89</v>
      </c>
      <c r="D10696" s="29">
        <v>46492</v>
      </c>
      <c r="E10696">
        <v>0</v>
      </c>
      <c r="F10696">
        <v>0</v>
      </c>
      <c r="G10696">
        <v>0</v>
      </c>
      <c r="H10696">
        <v>0</v>
      </c>
      <c r="L10696">
        <v>1968.795359</v>
      </c>
      <c r="R10696">
        <v>5434.8693370000001</v>
      </c>
      <c r="S10696" t="s">
        <v>90</v>
      </c>
      <c r="T10696" s="297">
        <v>46311.754166666666</v>
      </c>
    </row>
    <row r="10697" spans="1:20" x14ac:dyDescent="0.35">
      <c r="A10697" t="s">
        <v>130</v>
      </c>
      <c r="B10697" t="s">
        <v>131</v>
      </c>
      <c r="C10697" t="s">
        <v>89</v>
      </c>
      <c r="D10697" s="29">
        <v>46493</v>
      </c>
      <c r="E10697">
        <v>0</v>
      </c>
      <c r="F10697">
        <v>0</v>
      </c>
      <c r="G10697">
        <v>0</v>
      </c>
      <c r="H10697">
        <v>0</v>
      </c>
      <c r="L10697">
        <v>1968.795359</v>
      </c>
      <c r="R10697">
        <v>5434.8693370000001</v>
      </c>
      <c r="S10697" t="s">
        <v>90</v>
      </c>
      <c r="T10697" s="297">
        <v>46311.754166666666</v>
      </c>
    </row>
    <row r="10698" spans="1:20" x14ac:dyDescent="0.35">
      <c r="A10698" t="s">
        <v>130</v>
      </c>
      <c r="B10698" t="s">
        <v>131</v>
      </c>
      <c r="C10698" t="s">
        <v>89</v>
      </c>
      <c r="D10698" s="29">
        <v>46494</v>
      </c>
      <c r="E10698">
        <v>0</v>
      </c>
      <c r="F10698">
        <v>0</v>
      </c>
      <c r="G10698">
        <v>0</v>
      </c>
      <c r="H10698">
        <v>0</v>
      </c>
      <c r="L10698">
        <v>1968.795359</v>
      </c>
      <c r="R10698">
        <v>5434.8693370000001</v>
      </c>
      <c r="S10698" t="s">
        <v>90</v>
      </c>
      <c r="T10698" s="297">
        <v>46311.754166666666</v>
      </c>
    </row>
    <row r="10699" spans="1:20" x14ac:dyDescent="0.35">
      <c r="A10699" t="s">
        <v>130</v>
      </c>
      <c r="B10699" t="s">
        <v>131</v>
      </c>
      <c r="C10699" t="s">
        <v>89</v>
      </c>
      <c r="D10699" s="29">
        <v>46495</v>
      </c>
      <c r="E10699">
        <v>0</v>
      </c>
      <c r="F10699">
        <v>0</v>
      </c>
      <c r="G10699">
        <v>0</v>
      </c>
      <c r="H10699">
        <v>0</v>
      </c>
      <c r="L10699">
        <v>1968.795359</v>
      </c>
      <c r="R10699">
        <v>5434.8693370000001</v>
      </c>
      <c r="S10699" t="s">
        <v>90</v>
      </c>
      <c r="T10699" s="297">
        <v>46311.754166666666</v>
      </c>
    </row>
    <row r="10700" spans="1:20" x14ac:dyDescent="0.35">
      <c r="A10700" t="s">
        <v>130</v>
      </c>
      <c r="B10700" t="s">
        <v>131</v>
      </c>
      <c r="C10700" t="s">
        <v>89</v>
      </c>
      <c r="D10700" s="29">
        <v>46496</v>
      </c>
      <c r="E10700">
        <v>0</v>
      </c>
      <c r="F10700">
        <v>0</v>
      </c>
      <c r="G10700">
        <v>0</v>
      </c>
      <c r="H10700">
        <v>0</v>
      </c>
      <c r="L10700">
        <v>1968.795359</v>
      </c>
      <c r="R10700">
        <v>5434.8693370000001</v>
      </c>
      <c r="S10700" t="s">
        <v>90</v>
      </c>
      <c r="T10700" s="297">
        <v>46311.754166666666</v>
      </c>
    </row>
    <row r="10701" spans="1:20" x14ac:dyDescent="0.35">
      <c r="A10701" t="s">
        <v>130</v>
      </c>
      <c r="B10701" t="s">
        <v>131</v>
      </c>
      <c r="C10701" t="s">
        <v>89</v>
      </c>
      <c r="D10701" s="29">
        <v>46497</v>
      </c>
      <c r="E10701">
        <v>0</v>
      </c>
      <c r="F10701">
        <v>0</v>
      </c>
      <c r="G10701">
        <v>0</v>
      </c>
      <c r="H10701">
        <v>0</v>
      </c>
      <c r="L10701">
        <v>1968.795359</v>
      </c>
      <c r="R10701">
        <v>5434.8693370000001</v>
      </c>
      <c r="S10701" t="s">
        <v>90</v>
      </c>
      <c r="T10701" s="297">
        <v>46311.754166666666</v>
      </c>
    </row>
    <row r="10702" spans="1:20" x14ac:dyDescent="0.35">
      <c r="A10702" t="s">
        <v>130</v>
      </c>
      <c r="B10702" t="s">
        <v>131</v>
      </c>
      <c r="C10702" t="s">
        <v>89</v>
      </c>
      <c r="D10702" s="29">
        <v>46498</v>
      </c>
      <c r="E10702">
        <v>0</v>
      </c>
      <c r="F10702">
        <v>0</v>
      </c>
      <c r="G10702">
        <v>0</v>
      </c>
      <c r="H10702">
        <v>0</v>
      </c>
      <c r="L10702">
        <v>1968.795359</v>
      </c>
      <c r="R10702">
        <v>5434.8693370000001</v>
      </c>
      <c r="S10702" t="s">
        <v>90</v>
      </c>
      <c r="T10702" s="297">
        <v>46311.754166666666</v>
      </c>
    </row>
    <row r="10703" spans="1:20" x14ac:dyDescent="0.35">
      <c r="A10703" t="s">
        <v>130</v>
      </c>
      <c r="B10703" t="s">
        <v>131</v>
      </c>
      <c r="C10703" t="s">
        <v>89</v>
      </c>
      <c r="D10703" s="29">
        <v>46499</v>
      </c>
      <c r="E10703">
        <v>0</v>
      </c>
      <c r="F10703">
        <v>0</v>
      </c>
      <c r="G10703">
        <v>0</v>
      </c>
      <c r="H10703">
        <v>0</v>
      </c>
      <c r="L10703">
        <v>1968.795359</v>
      </c>
      <c r="R10703">
        <v>5434.8693370000001</v>
      </c>
      <c r="S10703" t="s">
        <v>90</v>
      </c>
      <c r="T10703" s="297">
        <v>46311.754166666666</v>
      </c>
    </row>
    <row r="10704" spans="1:20" x14ac:dyDescent="0.35">
      <c r="A10704" t="s">
        <v>130</v>
      </c>
      <c r="B10704" t="s">
        <v>131</v>
      </c>
      <c r="C10704" t="s">
        <v>89</v>
      </c>
      <c r="D10704" s="29">
        <v>46500</v>
      </c>
      <c r="E10704">
        <v>0</v>
      </c>
      <c r="F10704">
        <v>0</v>
      </c>
      <c r="G10704">
        <v>0</v>
      </c>
      <c r="H10704">
        <v>0</v>
      </c>
      <c r="L10704">
        <v>1968.795359</v>
      </c>
      <c r="R10704">
        <v>5434.8693370000001</v>
      </c>
      <c r="S10704" t="s">
        <v>90</v>
      </c>
      <c r="T10704" s="297">
        <v>46311.754166666666</v>
      </c>
    </row>
    <row r="10705" spans="1:20" x14ac:dyDescent="0.35">
      <c r="A10705" t="s">
        <v>130</v>
      </c>
      <c r="B10705" t="s">
        <v>131</v>
      </c>
      <c r="C10705" t="s">
        <v>89</v>
      </c>
      <c r="D10705" s="29">
        <v>46501</v>
      </c>
      <c r="E10705">
        <v>0</v>
      </c>
      <c r="F10705">
        <v>0</v>
      </c>
      <c r="G10705">
        <v>0</v>
      </c>
      <c r="H10705">
        <v>0</v>
      </c>
      <c r="L10705">
        <v>1968.795359</v>
      </c>
      <c r="R10705">
        <v>5434.8693370000001</v>
      </c>
      <c r="S10705" t="s">
        <v>90</v>
      </c>
      <c r="T10705" s="297">
        <v>46311.754166666666</v>
      </c>
    </row>
    <row r="10706" spans="1:20" x14ac:dyDescent="0.35">
      <c r="A10706" t="s">
        <v>130</v>
      </c>
      <c r="B10706" t="s">
        <v>131</v>
      </c>
      <c r="C10706" t="s">
        <v>89</v>
      </c>
      <c r="D10706" s="29">
        <v>46502</v>
      </c>
      <c r="E10706">
        <v>0</v>
      </c>
      <c r="F10706">
        <v>0</v>
      </c>
      <c r="G10706">
        <v>0</v>
      </c>
      <c r="H10706">
        <v>0</v>
      </c>
      <c r="L10706">
        <v>1968.795359</v>
      </c>
      <c r="R10706">
        <v>5434.8693370000001</v>
      </c>
      <c r="S10706" t="s">
        <v>90</v>
      </c>
      <c r="T10706" s="297">
        <v>46311.754166666666</v>
      </c>
    </row>
    <row r="10707" spans="1:20" x14ac:dyDescent="0.35">
      <c r="A10707" t="s">
        <v>130</v>
      </c>
      <c r="B10707" t="s">
        <v>131</v>
      </c>
      <c r="C10707" t="s">
        <v>89</v>
      </c>
      <c r="D10707" s="29">
        <v>46503</v>
      </c>
      <c r="E10707">
        <v>0</v>
      </c>
      <c r="F10707">
        <v>0</v>
      </c>
      <c r="G10707">
        <v>0</v>
      </c>
      <c r="H10707">
        <v>0</v>
      </c>
      <c r="L10707">
        <v>1968.795359</v>
      </c>
      <c r="R10707">
        <v>5434.8693370000001</v>
      </c>
      <c r="S10707" t="s">
        <v>90</v>
      </c>
      <c r="T10707" s="297">
        <v>46311.754166666666</v>
      </c>
    </row>
    <row r="10708" spans="1:20" x14ac:dyDescent="0.35">
      <c r="A10708" t="s">
        <v>130</v>
      </c>
      <c r="B10708" t="s">
        <v>131</v>
      </c>
      <c r="C10708" t="s">
        <v>89</v>
      </c>
      <c r="D10708" s="29">
        <v>46504</v>
      </c>
      <c r="E10708">
        <v>0</v>
      </c>
      <c r="F10708">
        <v>0</v>
      </c>
      <c r="G10708">
        <v>0</v>
      </c>
      <c r="H10708">
        <v>0</v>
      </c>
      <c r="L10708">
        <v>1968.795359</v>
      </c>
      <c r="R10708">
        <v>5434.8693370000001</v>
      </c>
      <c r="S10708" t="s">
        <v>90</v>
      </c>
      <c r="T10708" s="297">
        <v>46311.754166666666</v>
      </c>
    </row>
    <row r="10709" spans="1:20" x14ac:dyDescent="0.35">
      <c r="A10709" t="s">
        <v>130</v>
      </c>
      <c r="B10709" t="s">
        <v>131</v>
      </c>
      <c r="C10709" t="s">
        <v>89</v>
      </c>
      <c r="D10709" s="29">
        <v>46505</v>
      </c>
      <c r="E10709">
        <v>0</v>
      </c>
      <c r="F10709">
        <v>0</v>
      </c>
      <c r="G10709">
        <v>0</v>
      </c>
      <c r="H10709">
        <v>0</v>
      </c>
      <c r="L10709">
        <v>1968.795359</v>
      </c>
      <c r="R10709">
        <v>5434.8693370000001</v>
      </c>
      <c r="S10709" t="s">
        <v>90</v>
      </c>
      <c r="T10709" s="297">
        <v>46311.754166666666</v>
      </c>
    </row>
    <row r="10710" spans="1:20" x14ac:dyDescent="0.35">
      <c r="A10710" t="s">
        <v>130</v>
      </c>
      <c r="B10710" t="s">
        <v>131</v>
      </c>
      <c r="C10710" t="s">
        <v>89</v>
      </c>
      <c r="D10710" s="29">
        <v>46506</v>
      </c>
      <c r="E10710">
        <v>0</v>
      </c>
      <c r="F10710">
        <v>0</v>
      </c>
      <c r="G10710">
        <v>0</v>
      </c>
      <c r="H10710">
        <v>0</v>
      </c>
      <c r="L10710">
        <v>1968.795359</v>
      </c>
      <c r="R10710">
        <v>5434.8693370000001</v>
      </c>
      <c r="S10710" t="s">
        <v>90</v>
      </c>
      <c r="T10710" s="297">
        <v>46311.754166666666</v>
      </c>
    </row>
    <row r="10711" spans="1:20" x14ac:dyDescent="0.35">
      <c r="A10711" t="s">
        <v>130</v>
      </c>
      <c r="B10711" t="s">
        <v>131</v>
      </c>
      <c r="C10711" t="s">
        <v>89</v>
      </c>
      <c r="D10711" s="29">
        <v>46507</v>
      </c>
      <c r="E10711">
        <v>0</v>
      </c>
      <c r="F10711">
        <v>0</v>
      </c>
      <c r="G10711">
        <v>0</v>
      </c>
      <c r="H10711">
        <v>0</v>
      </c>
      <c r="L10711">
        <v>1968.795359</v>
      </c>
      <c r="R10711">
        <v>5434.8693370000001</v>
      </c>
      <c r="S10711" t="s">
        <v>90</v>
      </c>
      <c r="T10711" s="297">
        <v>46311.754166666666</v>
      </c>
    </row>
    <row r="10712" spans="1:20" x14ac:dyDescent="0.35">
      <c r="A10712" t="s">
        <v>130</v>
      </c>
      <c r="B10712" t="s">
        <v>131</v>
      </c>
      <c r="C10712" t="s">
        <v>89</v>
      </c>
      <c r="D10712" s="29">
        <v>46508</v>
      </c>
      <c r="E10712">
        <v>0</v>
      </c>
      <c r="F10712">
        <v>0</v>
      </c>
      <c r="G10712">
        <v>0</v>
      </c>
      <c r="H10712">
        <v>0</v>
      </c>
      <c r="L10712">
        <v>1968.795359</v>
      </c>
      <c r="R10712">
        <v>5434.8693370000001</v>
      </c>
      <c r="S10712" t="s">
        <v>90</v>
      </c>
      <c r="T10712" s="297">
        <v>46311.754166666666</v>
      </c>
    </row>
    <row r="10713" spans="1:20" x14ac:dyDescent="0.35">
      <c r="A10713" t="s">
        <v>130</v>
      </c>
      <c r="B10713" t="s">
        <v>131</v>
      </c>
      <c r="C10713" t="s">
        <v>89</v>
      </c>
      <c r="D10713" s="29">
        <v>46509</v>
      </c>
      <c r="E10713">
        <v>0</v>
      </c>
      <c r="F10713">
        <v>0</v>
      </c>
      <c r="G10713">
        <v>0</v>
      </c>
      <c r="H10713">
        <v>0</v>
      </c>
      <c r="L10713">
        <v>1968.795359</v>
      </c>
      <c r="R10713">
        <v>5434.8693370000001</v>
      </c>
      <c r="S10713" t="s">
        <v>90</v>
      </c>
      <c r="T10713" s="297">
        <v>46311.754166666666</v>
      </c>
    </row>
    <row r="10714" spans="1:20" x14ac:dyDescent="0.35">
      <c r="A10714" t="s">
        <v>130</v>
      </c>
      <c r="B10714" t="s">
        <v>131</v>
      </c>
      <c r="C10714" t="s">
        <v>89</v>
      </c>
      <c r="D10714" s="29">
        <v>46510</v>
      </c>
      <c r="E10714">
        <v>0</v>
      </c>
      <c r="F10714">
        <v>0</v>
      </c>
      <c r="G10714">
        <v>0</v>
      </c>
      <c r="H10714">
        <v>0</v>
      </c>
      <c r="L10714">
        <v>1968.795359</v>
      </c>
      <c r="R10714">
        <v>5434.8693370000001</v>
      </c>
      <c r="S10714" t="s">
        <v>90</v>
      </c>
      <c r="T10714" s="297">
        <v>46311.754166666666</v>
      </c>
    </row>
    <row r="10715" spans="1:20" x14ac:dyDescent="0.35">
      <c r="A10715" t="s">
        <v>130</v>
      </c>
      <c r="B10715" t="s">
        <v>131</v>
      </c>
      <c r="C10715" t="s">
        <v>89</v>
      </c>
      <c r="D10715" s="29">
        <v>46511</v>
      </c>
      <c r="E10715">
        <v>0</v>
      </c>
      <c r="F10715">
        <v>0</v>
      </c>
      <c r="G10715">
        <v>0</v>
      </c>
      <c r="H10715">
        <v>0</v>
      </c>
      <c r="L10715">
        <v>1968.795359</v>
      </c>
      <c r="R10715">
        <v>5434.8693370000001</v>
      </c>
      <c r="S10715" t="s">
        <v>90</v>
      </c>
      <c r="T10715" s="297">
        <v>46311.754166666666</v>
      </c>
    </row>
    <row r="10716" spans="1:20" x14ac:dyDescent="0.35">
      <c r="A10716" t="s">
        <v>130</v>
      </c>
      <c r="B10716" t="s">
        <v>131</v>
      </c>
      <c r="C10716" t="s">
        <v>89</v>
      </c>
      <c r="D10716" s="29">
        <v>46512</v>
      </c>
      <c r="E10716">
        <v>0</v>
      </c>
      <c r="F10716">
        <v>0</v>
      </c>
      <c r="G10716">
        <v>0</v>
      </c>
      <c r="H10716">
        <v>0</v>
      </c>
      <c r="L10716">
        <v>1968.795359</v>
      </c>
      <c r="R10716">
        <v>5434.8693370000001</v>
      </c>
      <c r="S10716" t="s">
        <v>90</v>
      </c>
      <c r="T10716" s="297">
        <v>46311.754166666666</v>
      </c>
    </row>
    <row r="10717" spans="1:20" x14ac:dyDescent="0.35">
      <c r="A10717" t="s">
        <v>130</v>
      </c>
      <c r="B10717" t="s">
        <v>131</v>
      </c>
      <c r="C10717" t="s">
        <v>89</v>
      </c>
      <c r="D10717" s="29">
        <v>46513</v>
      </c>
      <c r="E10717">
        <v>0</v>
      </c>
      <c r="F10717">
        <v>0</v>
      </c>
      <c r="G10717">
        <v>0</v>
      </c>
      <c r="H10717">
        <v>0</v>
      </c>
      <c r="L10717">
        <v>1968.795359</v>
      </c>
      <c r="R10717">
        <v>5434.8693370000001</v>
      </c>
      <c r="S10717" t="s">
        <v>90</v>
      </c>
      <c r="T10717" s="297">
        <v>46311.754166666666</v>
      </c>
    </row>
    <row r="10718" spans="1:20" x14ac:dyDescent="0.35">
      <c r="A10718" t="s">
        <v>130</v>
      </c>
      <c r="B10718" t="s">
        <v>131</v>
      </c>
      <c r="C10718" t="s">
        <v>89</v>
      </c>
      <c r="D10718" s="29">
        <v>46514</v>
      </c>
      <c r="E10718">
        <v>0</v>
      </c>
      <c r="F10718">
        <v>0</v>
      </c>
      <c r="G10718">
        <v>0</v>
      </c>
      <c r="H10718">
        <v>0</v>
      </c>
      <c r="L10718">
        <v>1968.795359</v>
      </c>
      <c r="R10718">
        <v>5434.8693370000001</v>
      </c>
      <c r="S10718" t="s">
        <v>90</v>
      </c>
      <c r="T10718" s="297">
        <v>46311.754166666666</v>
      </c>
    </row>
    <row r="10719" spans="1:20" x14ac:dyDescent="0.35">
      <c r="A10719" t="s">
        <v>130</v>
      </c>
      <c r="B10719" t="s">
        <v>131</v>
      </c>
      <c r="C10719" t="s">
        <v>89</v>
      </c>
      <c r="D10719" s="29">
        <v>46515</v>
      </c>
      <c r="E10719">
        <v>0</v>
      </c>
      <c r="F10719">
        <v>0</v>
      </c>
      <c r="G10719">
        <v>0</v>
      </c>
      <c r="H10719">
        <v>0</v>
      </c>
      <c r="L10719">
        <v>1968.795359</v>
      </c>
      <c r="R10719">
        <v>5434.8693370000001</v>
      </c>
      <c r="S10719" t="s">
        <v>90</v>
      </c>
      <c r="T10719" s="297">
        <v>46311.754166666666</v>
      </c>
    </row>
    <row r="10720" spans="1:20" x14ac:dyDescent="0.35">
      <c r="A10720" t="s">
        <v>130</v>
      </c>
      <c r="B10720" t="s">
        <v>131</v>
      </c>
      <c r="C10720" t="s">
        <v>89</v>
      </c>
      <c r="D10720" s="29">
        <v>46516</v>
      </c>
      <c r="E10720">
        <v>0</v>
      </c>
      <c r="F10720">
        <v>0</v>
      </c>
      <c r="G10720">
        <v>0</v>
      </c>
      <c r="H10720">
        <v>0</v>
      </c>
      <c r="L10720">
        <v>1968.795359</v>
      </c>
      <c r="R10720">
        <v>5434.8693370000001</v>
      </c>
      <c r="S10720" t="s">
        <v>90</v>
      </c>
      <c r="T10720" s="297">
        <v>46311.754166666666</v>
      </c>
    </row>
    <row r="10721" spans="1:20" x14ac:dyDescent="0.35">
      <c r="A10721" t="s">
        <v>130</v>
      </c>
      <c r="B10721" t="s">
        <v>131</v>
      </c>
      <c r="C10721" t="s">
        <v>89</v>
      </c>
      <c r="D10721" s="29">
        <v>46517</v>
      </c>
      <c r="E10721">
        <v>0</v>
      </c>
      <c r="F10721">
        <v>0</v>
      </c>
      <c r="G10721">
        <v>0</v>
      </c>
      <c r="H10721">
        <v>0</v>
      </c>
      <c r="L10721">
        <v>1968.795359</v>
      </c>
      <c r="R10721">
        <v>5434.8693370000001</v>
      </c>
      <c r="S10721" t="s">
        <v>90</v>
      </c>
      <c r="T10721" s="297">
        <v>46311.754166666666</v>
      </c>
    </row>
    <row r="10722" spans="1:20" x14ac:dyDescent="0.35">
      <c r="A10722" t="s">
        <v>130</v>
      </c>
      <c r="B10722" t="s">
        <v>131</v>
      </c>
      <c r="C10722" t="s">
        <v>89</v>
      </c>
      <c r="D10722" s="29">
        <v>46518</v>
      </c>
      <c r="E10722">
        <v>0</v>
      </c>
      <c r="F10722">
        <v>0</v>
      </c>
      <c r="G10722">
        <v>0</v>
      </c>
      <c r="H10722">
        <v>0</v>
      </c>
      <c r="L10722">
        <v>1968.795359</v>
      </c>
      <c r="R10722">
        <v>5434.8693370000001</v>
      </c>
      <c r="S10722" t="s">
        <v>90</v>
      </c>
      <c r="T10722" s="297">
        <v>46311.754166666666</v>
      </c>
    </row>
    <row r="10723" spans="1:20" x14ac:dyDescent="0.35">
      <c r="A10723" t="s">
        <v>130</v>
      </c>
      <c r="B10723" t="s">
        <v>131</v>
      </c>
      <c r="C10723" t="s">
        <v>89</v>
      </c>
      <c r="D10723" s="29">
        <v>46519</v>
      </c>
      <c r="E10723">
        <v>0</v>
      </c>
      <c r="F10723">
        <v>0</v>
      </c>
      <c r="G10723">
        <v>0</v>
      </c>
      <c r="H10723">
        <v>0</v>
      </c>
      <c r="L10723">
        <v>1968.795359</v>
      </c>
      <c r="R10723">
        <v>5434.8693370000001</v>
      </c>
      <c r="S10723" t="s">
        <v>90</v>
      </c>
      <c r="T10723" s="297">
        <v>46311.754166666666</v>
      </c>
    </row>
    <row r="10724" spans="1:20" x14ac:dyDescent="0.35">
      <c r="A10724" t="s">
        <v>130</v>
      </c>
      <c r="B10724" t="s">
        <v>131</v>
      </c>
      <c r="C10724" t="s">
        <v>89</v>
      </c>
      <c r="D10724" s="29">
        <v>46520</v>
      </c>
      <c r="E10724">
        <v>0</v>
      </c>
      <c r="F10724">
        <v>0</v>
      </c>
      <c r="G10724">
        <v>0</v>
      </c>
      <c r="H10724">
        <v>0</v>
      </c>
      <c r="L10724">
        <v>1968.795359</v>
      </c>
      <c r="R10724">
        <v>5434.8693370000001</v>
      </c>
      <c r="S10724" t="s">
        <v>90</v>
      </c>
      <c r="T10724" s="297">
        <v>46311.754166666666</v>
      </c>
    </row>
    <row r="10725" spans="1:20" x14ac:dyDescent="0.35">
      <c r="A10725" t="s">
        <v>130</v>
      </c>
      <c r="B10725" t="s">
        <v>131</v>
      </c>
      <c r="C10725" t="s">
        <v>89</v>
      </c>
      <c r="D10725" s="29">
        <v>46521</v>
      </c>
      <c r="E10725">
        <v>0</v>
      </c>
      <c r="F10725">
        <v>0</v>
      </c>
      <c r="G10725">
        <v>0</v>
      </c>
      <c r="H10725">
        <v>0</v>
      </c>
      <c r="L10725">
        <v>1968.795359</v>
      </c>
      <c r="R10725">
        <v>5434.8693370000001</v>
      </c>
      <c r="S10725" t="s">
        <v>90</v>
      </c>
      <c r="T10725" s="297">
        <v>46311.754166666666</v>
      </c>
    </row>
    <row r="10726" spans="1:20" x14ac:dyDescent="0.35">
      <c r="A10726" t="s">
        <v>130</v>
      </c>
      <c r="B10726" t="s">
        <v>131</v>
      </c>
      <c r="C10726" t="s">
        <v>89</v>
      </c>
      <c r="D10726" s="29">
        <v>46522</v>
      </c>
      <c r="E10726">
        <v>0</v>
      </c>
      <c r="F10726">
        <v>0</v>
      </c>
      <c r="G10726">
        <v>0</v>
      </c>
      <c r="H10726">
        <v>0</v>
      </c>
      <c r="L10726">
        <v>1968.795359</v>
      </c>
      <c r="R10726">
        <v>5434.8693370000001</v>
      </c>
      <c r="S10726" t="s">
        <v>90</v>
      </c>
      <c r="T10726" s="297">
        <v>46311.754166666666</v>
      </c>
    </row>
    <row r="10727" spans="1:20" x14ac:dyDescent="0.35">
      <c r="A10727" t="s">
        <v>130</v>
      </c>
      <c r="B10727" t="s">
        <v>131</v>
      </c>
      <c r="C10727" t="s">
        <v>89</v>
      </c>
      <c r="D10727" s="29">
        <v>46523</v>
      </c>
      <c r="E10727">
        <v>0</v>
      </c>
      <c r="F10727">
        <v>0</v>
      </c>
      <c r="G10727">
        <v>0</v>
      </c>
      <c r="H10727">
        <v>0</v>
      </c>
      <c r="L10727">
        <v>1968.795359</v>
      </c>
      <c r="R10727">
        <v>5434.8693370000001</v>
      </c>
      <c r="S10727" t="s">
        <v>90</v>
      </c>
      <c r="T10727" s="297">
        <v>46311.754166666666</v>
      </c>
    </row>
    <row r="10728" spans="1:20" x14ac:dyDescent="0.35">
      <c r="A10728" t="s">
        <v>130</v>
      </c>
      <c r="B10728" t="s">
        <v>131</v>
      </c>
      <c r="C10728" t="s">
        <v>89</v>
      </c>
      <c r="D10728" s="29">
        <v>46524</v>
      </c>
      <c r="E10728">
        <v>0</v>
      </c>
      <c r="F10728">
        <v>0</v>
      </c>
      <c r="G10728">
        <v>0</v>
      </c>
      <c r="H10728">
        <v>0</v>
      </c>
      <c r="L10728">
        <v>1968.795359</v>
      </c>
      <c r="R10728">
        <v>5434.8693370000001</v>
      </c>
      <c r="S10728" t="s">
        <v>90</v>
      </c>
      <c r="T10728" s="297">
        <v>46311.754166666666</v>
      </c>
    </row>
    <row r="10729" spans="1:20" x14ac:dyDescent="0.35">
      <c r="A10729" t="s">
        <v>130</v>
      </c>
      <c r="B10729" t="s">
        <v>131</v>
      </c>
      <c r="C10729" t="s">
        <v>89</v>
      </c>
      <c r="D10729" s="29">
        <v>46525</v>
      </c>
      <c r="E10729">
        <v>0</v>
      </c>
      <c r="F10729">
        <v>0</v>
      </c>
      <c r="G10729">
        <v>0</v>
      </c>
      <c r="H10729">
        <v>0</v>
      </c>
      <c r="L10729">
        <v>1968.795359</v>
      </c>
      <c r="R10729">
        <v>5434.8693370000001</v>
      </c>
      <c r="S10729" t="s">
        <v>90</v>
      </c>
      <c r="T10729" s="297">
        <v>46311.754166666666</v>
      </c>
    </row>
    <row r="10730" spans="1:20" x14ac:dyDescent="0.35">
      <c r="A10730" t="s">
        <v>130</v>
      </c>
      <c r="B10730" t="s">
        <v>131</v>
      </c>
      <c r="C10730" t="s">
        <v>89</v>
      </c>
      <c r="D10730" s="29">
        <v>46526</v>
      </c>
      <c r="E10730">
        <v>0</v>
      </c>
      <c r="F10730">
        <v>0</v>
      </c>
      <c r="G10730">
        <v>0</v>
      </c>
      <c r="H10730">
        <v>0</v>
      </c>
      <c r="L10730">
        <v>1968.795359</v>
      </c>
      <c r="R10730">
        <v>5434.8693370000001</v>
      </c>
      <c r="S10730" t="s">
        <v>90</v>
      </c>
      <c r="T10730" s="297">
        <v>46311.754166666666</v>
      </c>
    </row>
    <row r="10731" spans="1:20" x14ac:dyDescent="0.35">
      <c r="A10731" t="s">
        <v>130</v>
      </c>
      <c r="B10731" t="s">
        <v>131</v>
      </c>
      <c r="C10731" t="s">
        <v>89</v>
      </c>
      <c r="D10731" s="29">
        <v>46527</v>
      </c>
      <c r="E10731">
        <v>0</v>
      </c>
      <c r="F10731">
        <v>0</v>
      </c>
      <c r="G10731">
        <v>0</v>
      </c>
      <c r="H10731">
        <v>0</v>
      </c>
      <c r="L10731">
        <v>1968.795359</v>
      </c>
      <c r="R10731">
        <v>5434.8693370000001</v>
      </c>
      <c r="S10731" t="s">
        <v>90</v>
      </c>
      <c r="T10731" s="297">
        <v>46311.754166666666</v>
      </c>
    </row>
    <row r="10732" spans="1:20" x14ac:dyDescent="0.35">
      <c r="A10732" t="s">
        <v>130</v>
      </c>
      <c r="B10732" t="s">
        <v>131</v>
      </c>
      <c r="C10732" t="s">
        <v>89</v>
      </c>
      <c r="D10732" s="29">
        <v>46528</v>
      </c>
      <c r="E10732">
        <v>0</v>
      </c>
      <c r="F10732">
        <v>0</v>
      </c>
      <c r="G10732">
        <v>0</v>
      </c>
      <c r="H10732">
        <v>0</v>
      </c>
      <c r="L10732">
        <v>1968.795359</v>
      </c>
      <c r="R10732">
        <v>5434.8693370000001</v>
      </c>
      <c r="S10732" t="s">
        <v>90</v>
      </c>
      <c r="T10732" s="297">
        <v>46311.754166666666</v>
      </c>
    </row>
    <row r="10733" spans="1:20" x14ac:dyDescent="0.35">
      <c r="A10733" t="s">
        <v>130</v>
      </c>
      <c r="B10733" t="s">
        <v>131</v>
      </c>
      <c r="C10733" t="s">
        <v>89</v>
      </c>
      <c r="D10733" s="29">
        <v>46529</v>
      </c>
      <c r="E10733">
        <v>0</v>
      </c>
      <c r="F10733">
        <v>0</v>
      </c>
      <c r="G10733">
        <v>0</v>
      </c>
      <c r="H10733">
        <v>0</v>
      </c>
      <c r="L10733">
        <v>1968.795359</v>
      </c>
      <c r="R10733">
        <v>5434.8693370000001</v>
      </c>
      <c r="S10733" t="s">
        <v>90</v>
      </c>
      <c r="T10733" s="297">
        <v>46311.754166666666</v>
      </c>
    </row>
    <row r="10734" spans="1:20" x14ac:dyDescent="0.35">
      <c r="A10734" t="s">
        <v>130</v>
      </c>
      <c r="B10734" t="s">
        <v>131</v>
      </c>
      <c r="C10734" t="s">
        <v>89</v>
      </c>
      <c r="D10734" s="29">
        <v>46530</v>
      </c>
      <c r="E10734">
        <v>0</v>
      </c>
      <c r="F10734">
        <v>0</v>
      </c>
      <c r="G10734">
        <v>0</v>
      </c>
      <c r="H10734">
        <v>0</v>
      </c>
      <c r="L10734">
        <v>1968.795359</v>
      </c>
      <c r="R10734">
        <v>5434.8693370000001</v>
      </c>
      <c r="S10734" t="s">
        <v>90</v>
      </c>
      <c r="T10734" s="297">
        <v>46311.754166666666</v>
      </c>
    </row>
    <row r="10735" spans="1:20" x14ac:dyDescent="0.35">
      <c r="A10735" t="s">
        <v>130</v>
      </c>
      <c r="B10735" t="s">
        <v>131</v>
      </c>
      <c r="C10735" t="s">
        <v>89</v>
      </c>
      <c r="D10735" s="29">
        <v>46531</v>
      </c>
      <c r="E10735">
        <v>0</v>
      </c>
      <c r="F10735">
        <v>0</v>
      </c>
      <c r="G10735">
        <v>0</v>
      </c>
      <c r="H10735">
        <v>0</v>
      </c>
      <c r="L10735">
        <v>1968.795359</v>
      </c>
      <c r="R10735">
        <v>5434.8693370000001</v>
      </c>
      <c r="S10735" t="s">
        <v>90</v>
      </c>
      <c r="T10735" s="297">
        <v>46311.754166666666</v>
      </c>
    </row>
    <row r="10736" spans="1:20" x14ac:dyDescent="0.35">
      <c r="A10736" t="s">
        <v>130</v>
      </c>
      <c r="B10736" t="s">
        <v>131</v>
      </c>
      <c r="C10736" t="s">
        <v>89</v>
      </c>
      <c r="D10736" s="29">
        <v>46532</v>
      </c>
      <c r="E10736">
        <v>0</v>
      </c>
      <c r="F10736">
        <v>0</v>
      </c>
      <c r="G10736">
        <v>0</v>
      </c>
      <c r="H10736">
        <v>0</v>
      </c>
      <c r="L10736">
        <v>1968.795359</v>
      </c>
      <c r="R10736">
        <v>5434.8693370000001</v>
      </c>
      <c r="S10736" t="s">
        <v>90</v>
      </c>
      <c r="T10736" s="297">
        <v>46311.754166666666</v>
      </c>
    </row>
    <row r="10737" spans="1:20" x14ac:dyDescent="0.35">
      <c r="A10737" t="s">
        <v>130</v>
      </c>
      <c r="B10737" t="s">
        <v>131</v>
      </c>
      <c r="C10737" t="s">
        <v>89</v>
      </c>
      <c r="D10737" s="29">
        <v>46533</v>
      </c>
      <c r="E10737">
        <v>0</v>
      </c>
      <c r="F10737">
        <v>0</v>
      </c>
      <c r="G10737">
        <v>0</v>
      </c>
      <c r="H10737">
        <v>0</v>
      </c>
      <c r="L10737">
        <v>1968.795359</v>
      </c>
      <c r="R10737">
        <v>5434.8693370000001</v>
      </c>
      <c r="S10737" t="s">
        <v>90</v>
      </c>
      <c r="T10737" s="297">
        <v>46311.754166666666</v>
      </c>
    </row>
    <row r="10738" spans="1:20" x14ac:dyDescent="0.35">
      <c r="A10738" t="s">
        <v>130</v>
      </c>
      <c r="B10738" t="s">
        <v>131</v>
      </c>
      <c r="C10738" t="s">
        <v>89</v>
      </c>
      <c r="D10738" s="29">
        <v>46534</v>
      </c>
      <c r="E10738">
        <v>0</v>
      </c>
      <c r="F10738">
        <v>0</v>
      </c>
      <c r="G10738">
        <v>0</v>
      </c>
      <c r="H10738">
        <v>0</v>
      </c>
      <c r="L10738">
        <v>1968.795359</v>
      </c>
      <c r="R10738">
        <v>5434.8693370000001</v>
      </c>
      <c r="S10738" t="s">
        <v>90</v>
      </c>
      <c r="T10738" s="297">
        <v>46311.754166666666</v>
      </c>
    </row>
    <row r="10739" spans="1:20" x14ac:dyDescent="0.35">
      <c r="A10739" t="s">
        <v>130</v>
      </c>
      <c r="B10739" t="s">
        <v>131</v>
      </c>
      <c r="C10739" t="s">
        <v>89</v>
      </c>
      <c r="D10739" s="29">
        <v>46535</v>
      </c>
      <c r="E10739">
        <v>0</v>
      </c>
      <c r="F10739">
        <v>0</v>
      </c>
      <c r="G10739">
        <v>0</v>
      </c>
      <c r="H10739">
        <v>0</v>
      </c>
      <c r="L10739">
        <v>1968.795359</v>
      </c>
      <c r="R10739">
        <v>5434.8693370000001</v>
      </c>
      <c r="S10739" t="s">
        <v>90</v>
      </c>
      <c r="T10739" s="297">
        <v>46311.754166666666</v>
      </c>
    </row>
    <row r="10740" spans="1:20" x14ac:dyDescent="0.35">
      <c r="A10740" t="s">
        <v>130</v>
      </c>
      <c r="B10740" t="s">
        <v>131</v>
      </c>
      <c r="C10740" t="s">
        <v>89</v>
      </c>
      <c r="D10740" s="29">
        <v>46536</v>
      </c>
      <c r="E10740">
        <v>0</v>
      </c>
      <c r="F10740">
        <v>0</v>
      </c>
      <c r="G10740">
        <v>0</v>
      </c>
      <c r="H10740">
        <v>0</v>
      </c>
      <c r="L10740">
        <v>1968.795359</v>
      </c>
      <c r="R10740">
        <v>5434.8693370000001</v>
      </c>
      <c r="S10740" t="s">
        <v>90</v>
      </c>
      <c r="T10740" s="297">
        <v>46311.754166666666</v>
      </c>
    </row>
    <row r="10741" spans="1:20" x14ac:dyDescent="0.35">
      <c r="A10741" t="s">
        <v>130</v>
      </c>
      <c r="B10741" t="s">
        <v>131</v>
      </c>
      <c r="C10741" t="s">
        <v>89</v>
      </c>
      <c r="D10741" s="29">
        <v>46537</v>
      </c>
      <c r="E10741">
        <v>0</v>
      </c>
      <c r="F10741">
        <v>0</v>
      </c>
      <c r="G10741">
        <v>0</v>
      </c>
      <c r="H10741">
        <v>0</v>
      </c>
      <c r="L10741">
        <v>1968.795359</v>
      </c>
      <c r="R10741">
        <v>5434.8693370000001</v>
      </c>
      <c r="S10741" t="s">
        <v>90</v>
      </c>
      <c r="T10741" s="297">
        <v>46311.754166666666</v>
      </c>
    </row>
    <row r="10742" spans="1:20" x14ac:dyDescent="0.35">
      <c r="A10742" t="s">
        <v>130</v>
      </c>
      <c r="B10742" t="s">
        <v>131</v>
      </c>
      <c r="C10742" t="s">
        <v>89</v>
      </c>
      <c r="D10742" s="29">
        <v>46538</v>
      </c>
      <c r="E10742">
        <v>0</v>
      </c>
      <c r="F10742">
        <v>0</v>
      </c>
      <c r="G10742">
        <v>0</v>
      </c>
      <c r="H10742">
        <v>0</v>
      </c>
      <c r="L10742">
        <v>1968.795359</v>
      </c>
      <c r="R10742">
        <v>5434.8693370000001</v>
      </c>
      <c r="S10742" t="s">
        <v>90</v>
      </c>
      <c r="T10742" s="297">
        <v>46311.754166666666</v>
      </c>
    </row>
    <row r="10743" spans="1:20" x14ac:dyDescent="0.35">
      <c r="A10743" t="s">
        <v>130</v>
      </c>
      <c r="B10743" t="s">
        <v>131</v>
      </c>
      <c r="C10743" t="s">
        <v>89</v>
      </c>
      <c r="D10743" s="29">
        <v>46539</v>
      </c>
      <c r="E10743">
        <v>0</v>
      </c>
      <c r="F10743">
        <v>0</v>
      </c>
      <c r="G10743">
        <v>0</v>
      </c>
      <c r="H10743">
        <v>0</v>
      </c>
      <c r="L10743">
        <v>1968.795359</v>
      </c>
      <c r="R10743">
        <v>5434.8693370000001</v>
      </c>
      <c r="S10743" t="s">
        <v>90</v>
      </c>
      <c r="T10743" s="297">
        <v>46311.754166666666</v>
      </c>
    </row>
    <row r="10744" spans="1:20" x14ac:dyDescent="0.35">
      <c r="A10744" t="s">
        <v>130</v>
      </c>
      <c r="B10744" t="s">
        <v>131</v>
      </c>
      <c r="C10744" t="s">
        <v>89</v>
      </c>
      <c r="D10744" s="29">
        <v>46540</v>
      </c>
      <c r="E10744">
        <v>0</v>
      </c>
      <c r="F10744">
        <v>0</v>
      </c>
      <c r="G10744">
        <v>0</v>
      </c>
      <c r="H10744">
        <v>0</v>
      </c>
      <c r="L10744">
        <v>1968.795359</v>
      </c>
      <c r="R10744">
        <v>5434.8693370000001</v>
      </c>
      <c r="S10744" t="s">
        <v>90</v>
      </c>
      <c r="T10744" s="297">
        <v>46311.754166666666</v>
      </c>
    </row>
    <row r="10745" spans="1:20" x14ac:dyDescent="0.35">
      <c r="A10745" t="s">
        <v>130</v>
      </c>
      <c r="B10745" t="s">
        <v>131</v>
      </c>
      <c r="C10745" t="s">
        <v>89</v>
      </c>
      <c r="D10745" s="29">
        <v>46541</v>
      </c>
      <c r="E10745">
        <v>0</v>
      </c>
      <c r="F10745">
        <v>0</v>
      </c>
      <c r="G10745">
        <v>0</v>
      </c>
      <c r="H10745">
        <v>0</v>
      </c>
      <c r="L10745">
        <v>1968.795359</v>
      </c>
      <c r="R10745">
        <v>5434.8693370000001</v>
      </c>
      <c r="S10745" t="s">
        <v>90</v>
      </c>
      <c r="T10745" s="297">
        <v>46311.754166666666</v>
      </c>
    </row>
    <row r="10746" spans="1:20" x14ac:dyDescent="0.35">
      <c r="A10746" t="s">
        <v>130</v>
      </c>
      <c r="B10746" t="s">
        <v>131</v>
      </c>
      <c r="C10746" t="s">
        <v>89</v>
      </c>
      <c r="D10746" s="29">
        <v>46542</v>
      </c>
      <c r="E10746">
        <v>0</v>
      </c>
      <c r="F10746">
        <v>0</v>
      </c>
      <c r="G10746">
        <v>0</v>
      </c>
      <c r="H10746">
        <v>0</v>
      </c>
      <c r="L10746">
        <v>1968.795359</v>
      </c>
      <c r="R10746">
        <v>5434.8693370000001</v>
      </c>
      <c r="S10746" t="s">
        <v>90</v>
      </c>
      <c r="T10746" s="297">
        <v>46311.754166666666</v>
      </c>
    </row>
    <row r="10747" spans="1:20" x14ac:dyDescent="0.35">
      <c r="A10747" t="s">
        <v>130</v>
      </c>
      <c r="B10747" t="s">
        <v>131</v>
      </c>
      <c r="C10747" t="s">
        <v>89</v>
      </c>
      <c r="D10747" s="29">
        <v>46543</v>
      </c>
      <c r="E10747">
        <v>0</v>
      </c>
      <c r="F10747">
        <v>0</v>
      </c>
      <c r="G10747">
        <v>0</v>
      </c>
      <c r="H10747">
        <v>0</v>
      </c>
      <c r="L10747">
        <v>1968.795359</v>
      </c>
      <c r="R10747">
        <v>5434.8693370000001</v>
      </c>
      <c r="S10747" t="s">
        <v>90</v>
      </c>
      <c r="T10747" s="297">
        <v>46311.754166666666</v>
      </c>
    </row>
    <row r="10748" spans="1:20" x14ac:dyDescent="0.35">
      <c r="A10748" t="s">
        <v>130</v>
      </c>
      <c r="B10748" t="s">
        <v>131</v>
      </c>
      <c r="C10748" t="s">
        <v>89</v>
      </c>
      <c r="D10748" s="29">
        <v>46544</v>
      </c>
      <c r="E10748">
        <v>0</v>
      </c>
      <c r="F10748">
        <v>0</v>
      </c>
      <c r="G10748">
        <v>0</v>
      </c>
      <c r="H10748">
        <v>0</v>
      </c>
      <c r="L10748">
        <v>1968.795359</v>
      </c>
      <c r="R10748">
        <v>5434.8693370000001</v>
      </c>
      <c r="S10748" t="s">
        <v>90</v>
      </c>
      <c r="T10748" s="297">
        <v>46311.754166666666</v>
      </c>
    </row>
    <row r="10749" spans="1:20" x14ac:dyDescent="0.35">
      <c r="A10749" t="s">
        <v>130</v>
      </c>
      <c r="B10749" t="s">
        <v>131</v>
      </c>
      <c r="C10749" t="s">
        <v>89</v>
      </c>
      <c r="D10749" s="29">
        <v>46545</v>
      </c>
      <c r="E10749">
        <v>0</v>
      </c>
      <c r="F10749">
        <v>0</v>
      </c>
      <c r="G10749">
        <v>0</v>
      </c>
      <c r="H10749">
        <v>0</v>
      </c>
      <c r="L10749">
        <v>1968.795359</v>
      </c>
      <c r="R10749">
        <v>5434.8693370000001</v>
      </c>
      <c r="S10749" t="s">
        <v>90</v>
      </c>
      <c r="T10749" s="297">
        <v>46311.754166666666</v>
      </c>
    </row>
    <row r="10750" spans="1:20" x14ac:dyDescent="0.35">
      <c r="A10750" t="s">
        <v>130</v>
      </c>
      <c r="B10750" t="s">
        <v>131</v>
      </c>
      <c r="C10750" t="s">
        <v>89</v>
      </c>
      <c r="D10750" s="29">
        <v>46546</v>
      </c>
      <c r="E10750">
        <v>0</v>
      </c>
      <c r="F10750">
        <v>0</v>
      </c>
      <c r="G10750">
        <v>0</v>
      </c>
      <c r="H10750">
        <v>0</v>
      </c>
      <c r="L10750">
        <v>1968.795359</v>
      </c>
      <c r="R10750">
        <v>5434.8693370000001</v>
      </c>
      <c r="S10750" t="s">
        <v>90</v>
      </c>
      <c r="T10750" s="297">
        <v>46311.754166666666</v>
      </c>
    </row>
    <row r="10751" spans="1:20" x14ac:dyDescent="0.35">
      <c r="A10751" t="s">
        <v>130</v>
      </c>
      <c r="B10751" t="s">
        <v>131</v>
      </c>
      <c r="C10751" t="s">
        <v>89</v>
      </c>
      <c r="D10751" s="29">
        <v>46547</v>
      </c>
      <c r="E10751">
        <v>0</v>
      </c>
      <c r="F10751">
        <v>0</v>
      </c>
      <c r="G10751">
        <v>0</v>
      </c>
      <c r="H10751">
        <v>0</v>
      </c>
      <c r="L10751">
        <v>1968.795359</v>
      </c>
      <c r="R10751">
        <v>5434.8693370000001</v>
      </c>
      <c r="S10751" t="s">
        <v>90</v>
      </c>
      <c r="T10751" s="297">
        <v>46311.754166666666</v>
      </c>
    </row>
    <row r="10752" spans="1:20" x14ac:dyDescent="0.35">
      <c r="A10752" t="s">
        <v>130</v>
      </c>
      <c r="B10752" t="s">
        <v>131</v>
      </c>
      <c r="C10752" t="s">
        <v>89</v>
      </c>
      <c r="D10752" s="29">
        <v>46548</v>
      </c>
      <c r="E10752">
        <v>0</v>
      </c>
      <c r="F10752">
        <v>0</v>
      </c>
      <c r="G10752">
        <v>0</v>
      </c>
      <c r="H10752">
        <v>0</v>
      </c>
      <c r="L10752">
        <v>1968.795359</v>
      </c>
      <c r="R10752">
        <v>5434.8693370000001</v>
      </c>
      <c r="S10752" t="s">
        <v>90</v>
      </c>
      <c r="T10752" s="297">
        <v>46311.754166666666</v>
      </c>
    </row>
    <row r="10753" spans="1:20" x14ac:dyDescent="0.35">
      <c r="A10753" t="s">
        <v>130</v>
      </c>
      <c r="B10753" t="s">
        <v>131</v>
      </c>
      <c r="C10753" t="s">
        <v>89</v>
      </c>
      <c r="D10753" s="29">
        <v>46549</v>
      </c>
      <c r="E10753">
        <v>0</v>
      </c>
      <c r="F10753">
        <v>0</v>
      </c>
      <c r="G10753">
        <v>0</v>
      </c>
      <c r="H10753">
        <v>0</v>
      </c>
      <c r="L10753">
        <v>1968.795359</v>
      </c>
      <c r="R10753">
        <v>5434.8693370000001</v>
      </c>
      <c r="S10753" t="s">
        <v>90</v>
      </c>
      <c r="T10753" s="297">
        <v>46311.754166666666</v>
      </c>
    </row>
    <row r="10754" spans="1:20" x14ac:dyDescent="0.35">
      <c r="A10754" t="s">
        <v>130</v>
      </c>
      <c r="B10754" t="s">
        <v>131</v>
      </c>
      <c r="C10754" t="s">
        <v>89</v>
      </c>
      <c r="D10754" s="29">
        <v>46550</v>
      </c>
      <c r="E10754">
        <v>0</v>
      </c>
      <c r="F10754">
        <v>0</v>
      </c>
      <c r="G10754">
        <v>0</v>
      </c>
      <c r="H10754">
        <v>0</v>
      </c>
      <c r="L10754">
        <v>1968.795359</v>
      </c>
      <c r="R10754">
        <v>5434.8693370000001</v>
      </c>
      <c r="S10754" t="s">
        <v>90</v>
      </c>
      <c r="T10754" s="297">
        <v>46311.754166666666</v>
      </c>
    </row>
    <row r="10755" spans="1:20" x14ac:dyDescent="0.35">
      <c r="A10755" t="s">
        <v>130</v>
      </c>
      <c r="B10755" t="s">
        <v>131</v>
      </c>
      <c r="C10755" t="s">
        <v>89</v>
      </c>
      <c r="D10755" s="29">
        <v>46551</v>
      </c>
      <c r="E10755">
        <v>0</v>
      </c>
      <c r="F10755">
        <v>0</v>
      </c>
      <c r="G10755">
        <v>0</v>
      </c>
      <c r="H10755">
        <v>0</v>
      </c>
      <c r="L10755">
        <v>1968.795359</v>
      </c>
      <c r="R10755">
        <v>5434.8693370000001</v>
      </c>
      <c r="S10755" t="s">
        <v>90</v>
      </c>
      <c r="T10755" s="297">
        <v>46311.754166666666</v>
      </c>
    </row>
    <row r="10756" spans="1:20" x14ac:dyDescent="0.35">
      <c r="A10756" t="s">
        <v>130</v>
      </c>
      <c r="B10756" t="s">
        <v>131</v>
      </c>
      <c r="C10756" t="s">
        <v>89</v>
      </c>
      <c r="D10756" s="29">
        <v>46552</v>
      </c>
      <c r="E10756">
        <v>0</v>
      </c>
      <c r="F10756">
        <v>0</v>
      </c>
      <c r="G10756">
        <v>0</v>
      </c>
      <c r="H10756">
        <v>0</v>
      </c>
      <c r="L10756">
        <v>1968.795359</v>
      </c>
      <c r="R10756">
        <v>5434.8693370000001</v>
      </c>
      <c r="S10756" t="s">
        <v>90</v>
      </c>
      <c r="T10756" s="297">
        <v>46311.754166666666</v>
      </c>
    </row>
    <row r="10757" spans="1:20" x14ac:dyDescent="0.35">
      <c r="A10757" t="s">
        <v>130</v>
      </c>
      <c r="B10757" t="s">
        <v>131</v>
      </c>
      <c r="C10757" t="s">
        <v>89</v>
      </c>
      <c r="D10757" s="29">
        <v>46553</v>
      </c>
      <c r="E10757">
        <v>0</v>
      </c>
      <c r="F10757">
        <v>0</v>
      </c>
      <c r="G10757">
        <v>0</v>
      </c>
      <c r="H10757">
        <v>0</v>
      </c>
      <c r="L10757">
        <v>1968.795359</v>
      </c>
      <c r="R10757">
        <v>5434.8693370000001</v>
      </c>
      <c r="S10757" t="s">
        <v>90</v>
      </c>
      <c r="T10757" s="297">
        <v>46311.754166666666</v>
      </c>
    </row>
    <row r="10758" spans="1:20" x14ac:dyDescent="0.35">
      <c r="A10758" t="s">
        <v>130</v>
      </c>
      <c r="B10758" t="s">
        <v>131</v>
      </c>
      <c r="C10758" t="s">
        <v>89</v>
      </c>
      <c r="D10758" s="29">
        <v>46554</v>
      </c>
      <c r="E10758">
        <v>0</v>
      </c>
      <c r="F10758">
        <v>0</v>
      </c>
      <c r="G10758">
        <v>0</v>
      </c>
      <c r="H10758">
        <v>0</v>
      </c>
      <c r="L10758">
        <v>1968.795359</v>
      </c>
      <c r="R10758">
        <v>5434.8693370000001</v>
      </c>
      <c r="S10758" t="s">
        <v>90</v>
      </c>
      <c r="T10758" s="297">
        <v>46311.754166666666</v>
      </c>
    </row>
    <row r="10759" spans="1:20" x14ac:dyDescent="0.35">
      <c r="A10759" t="s">
        <v>130</v>
      </c>
      <c r="B10759" t="s">
        <v>131</v>
      </c>
      <c r="C10759" t="s">
        <v>89</v>
      </c>
      <c r="D10759" s="29">
        <v>46555</v>
      </c>
      <c r="E10759">
        <v>0</v>
      </c>
      <c r="F10759">
        <v>0</v>
      </c>
      <c r="G10759">
        <v>0</v>
      </c>
      <c r="H10759">
        <v>0</v>
      </c>
      <c r="L10759">
        <v>1968.795359</v>
      </c>
      <c r="R10759">
        <v>5434.8693370000001</v>
      </c>
      <c r="S10759" t="s">
        <v>90</v>
      </c>
      <c r="T10759" s="297">
        <v>46311.754166666666</v>
      </c>
    </row>
    <row r="10760" spans="1:20" x14ac:dyDescent="0.35">
      <c r="A10760" t="s">
        <v>130</v>
      </c>
      <c r="B10760" t="s">
        <v>131</v>
      </c>
      <c r="C10760" t="s">
        <v>89</v>
      </c>
      <c r="D10760" s="29">
        <v>46556</v>
      </c>
      <c r="E10760">
        <v>0</v>
      </c>
      <c r="F10760">
        <v>0</v>
      </c>
      <c r="G10760">
        <v>0</v>
      </c>
      <c r="H10760">
        <v>0</v>
      </c>
      <c r="L10760">
        <v>1968.795359</v>
      </c>
      <c r="R10760">
        <v>5434.8693370000001</v>
      </c>
      <c r="S10760" t="s">
        <v>90</v>
      </c>
      <c r="T10760" s="297">
        <v>46311.754166666666</v>
      </c>
    </row>
    <row r="10761" spans="1:20" x14ac:dyDescent="0.35">
      <c r="A10761" t="s">
        <v>130</v>
      </c>
      <c r="B10761" t="s">
        <v>131</v>
      </c>
      <c r="C10761" t="s">
        <v>89</v>
      </c>
      <c r="D10761" s="29">
        <v>46557</v>
      </c>
      <c r="E10761">
        <v>0</v>
      </c>
      <c r="F10761">
        <v>0</v>
      </c>
      <c r="G10761">
        <v>0</v>
      </c>
      <c r="H10761">
        <v>0</v>
      </c>
      <c r="L10761">
        <v>1968.795359</v>
      </c>
      <c r="R10761">
        <v>5434.8693370000001</v>
      </c>
      <c r="S10761" t="s">
        <v>90</v>
      </c>
      <c r="T10761" s="297">
        <v>46311.754166666666</v>
      </c>
    </row>
    <row r="10762" spans="1:20" x14ac:dyDescent="0.35">
      <c r="A10762" t="s">
        <v>130</v>
      </c>
      <c r="B10762" t="s">
        <v>131</v>
      </c>
      <c r="C10762" t="s">
        <v>89</v>
      </c>
      <c r="D10762" s="29">
        <v>46558</v>
      </c>
      <c r="E10762">
        <v>0</v>
      </c>
      <c r="F10762">
        <v>0</v>
      </c>
      <c r="G10762">
        <v>0</v>
      </c>
      <c r="H10762">
        <v>0</v>
      </c>
      <c r="L10762">
        <v>1968.795359</v>
      </c>
      <c r="R10762">
        <v>5434.8693370000001</v>
      </c>
      <c r="S10762" t="s">
        <v>90</v>
      </c>
      <c r="T10762" s="297">
        <v>46311.754166666666</v>
      </c>
    </row>
    <row r="10763" spans="1:20" x14ac:dyDescent="0.35">
      <c r="A10763" t="s">
        <v>130</v>
      </c>
      <c r="B10763" t="s">
        <v>131</v>
      </c>
      <c r="C10763" t="s">
        <v>89</v>
      </c>
      <c r="D10763" s="29">
        <v>46559</v>
      </c>
      <c r="E10763">
        <v>0</v>
      </c>
      <c r="F10763">
        <v>0</v>
      </c>
      <c r="G10763">
        <v>0</v>
      </c>
      <c r="H10763">
        <v>0</v>
      </c>
      <c r="L10763">
        <v>1968.795359</v>
      </c>
      <c r="R10763">
        <v>5434.8693370000001</v>
      </c>
      <c r="S10763" t="s">
        <v>90</v>
      </c>
      <c r="T10763" s="297">
        <v>46311.754166666666</v>
      </c>
    </row>
    <row r="10764" spans="1:20" x14ac:dyDescent="0.35">
      <c r="A10764" t="s">
        <v>130</v>
      </c>
      <c r="B10764" t="s">
        <v>131</v>
      </c>
      <c r="C10764" t="s">
        <v>89</v>
      </c>
      <c r="D10764" s="29">
        <v>46560</v>
      </c>
      <c r="E10764">
        <v>0</v>
      </c>
      <c r="F10764">
        <v>0</v>
      </c>
      <c r="G10764">
        <v>0</v>
      </c>
      <c r="H10764">
        <v>0</v>
      </c>
      <c r="L10764">
        <v>1968.795359</v>
      </c>
      <c r="R10764">
        <v>5434.8693370000001</v>
      </c>
      <c r="S10764" t="s">
        <v>90</v>
      </c>
      <c r="T10764" s="297">
        <v>46311.754166666666</v>
      </c>
    </row>
    <row r="10765" spans="1:20" x14ac:dyDescent="0.35">
      <c r="A10765" t="s">
        <v>130</v>
      </c>
      <c r="B10765" t="s">
        <v>131</v>
      </c>
      <c r="C10765" t="s">
        <v>89</v>
      </c>
      <c r="D10765" s="29">
        <v>46561</v>
      </c>
      <c r="E10765">
        <v>0</v>
      </c>
      <c r="F10765">
        <v>0</v>
      </c>
      <c r="G10765">
        <v>0</v>
      </c>
      <c r="H10765">
        <v>0</v>
      </c>
      <c r="L10765">
        <v>1968.795359</v>
      </c>
      <c r="R10765">
        <v>5434.8693370000001</v>
      </c>
      <c r="S10765" t="s">
        <v>90</v>
      </c>
      <c r="T10765" s="297">
        <v>46311.754166666666</v>
      </c>
    </row>
    <row r="10766" spans="1:20" x14ac:dyDescent="0.35">
      <c r="A10766" t="s">
        <v>130</v>
      </c>
      <c r="B10766" t="s">
        <v>131</v>
      </c>
      <c r="C10766" t="s">
        <v>89</v>
      </c>
      <c r="D10766" s="29">
        <v>46562</v>
      </c>
      <c r="E10766">
        <v>0</v>
      </c>
      <c r="F10766">
        <v>0</v>
      </c>
      <c r="G10766">
        <v>0</v>
      </c>
      <c r="H10766">
        <v>0</v>
      </c>
      <c r="L10766">
        <v>1968.795359</v>
      </c>
      <c r="R10766">
        <v>5434.8693370000001</v>
      </c>
      <c r="S10766" t="s">
        <v>90</v>
      </c>
      <c r="T10766" s="297">
        <v>46311.754166666666</v>
      </c>
    </row>
    <row r="10767" spans="1:20" x14ac:dyDescent="0.35">
      <c r="A10767" t="s">
        <v>130</v>
      </c>
      <c r="B10767" t="s">
        <v>131</v>
      </c>
      <c r="C10767" t="s">
        <v>89</v>
      </c>
      <c r="D10767" s="29">
        <v>46563</v>
      </c>
      <c r="E10767">
        <v>0</v>
      </c>
      <c r="F10767">
        <v>0</v>
      </c>
      <c r="G10767">
        <v>0</v>
      </c>
      <c r="H10767">
        <v>0</v>
      </c>
      <c r="L10767">
        <v>1968.795359</v>
      </c>
      <c r="R10767">
        <v>5434.8693370000001</v>
      </c>
      <c r="S10767" t="s">
        <v>90</v>
      </c>
      <c r="T10767" s="297">
        <v>46311.754166666666</v>
      </c>
    </row>
    <row r="10768" spans="1:20" x14ac:dyDescent="0.35">
      <c r="A10768" t="s">
        <v>130</v>
      </c>
      <c r="B10768" t="s">
        <v>131</v>
      </c>
      <c r="C10768" t="s">
        <v>89</v>
      </c>
      <c r="D10768" s="29">
        <v>46564</v>
      </c>
      <c r="E10768">
        <v>0</v>
      </c>
      <c r="F10768">
        <v>0</v>
      </c>
      <c r="G10768">
        <v>0</v>
      </c>
      <c r="H10768">
        <v>0</v>
      </c>
      <c r="L10768">
        <v>1968.795359</v>
      </c>
      <c r="R10768">
        <v>5434.8693370000001</v>
      </c>
      <c r="S10768" t="s">
        <v>90</v>
      </c>
      <c r="T10768" s="297">
        <v>46311.754166666666</v>
      </c>
    </row>
    <row r="10769" spans="1:20" x14ac:dyDescent="0.35">
      <c r="A10769" t="s">
        <v>130</v>
      </c>
      <c r="B10769" t="s">
        <v>131</v>
      </c>
      <c r="C10769" t="s">
        <v>89</v>
      </c>
      <c r="D10769" s="29">
        <v>46565</v>
      </c>
      <c r="E10769">
        <v>0</v>
      </c>
      <c r="F10769">
        <v>0</v>
      </c>
      <c r="G10769">
        <v>0</v>
      </c>
      <c r="H10769">
        <v>0</v>
      </c>
      <c r="L10769">
        <v>1968.795359</v>
      </c>
      <c r="R10769">
        <v>5434.8693370000001</v>
      </c>
      <c r="S10769" t="s">
        <v>90</v>
      </c>
      <c r="T10769" s="297">
        <v>46311.754166666666</v>
      </c>
    </row>
    <row r="10770" spans="1:20" x14ac:dyDescent="0.35">
      <c r="A10770" t="s">
        <v>130</v>
      </c>
      <c r="B10770" t="s">
        <v>131</v>
      </c>
      <c r="C10770" t="s">
        <v>89</v>
      </c>
      <c r="D10770" s="29">
        <v>46566</v>
      </c>
      <c r="E10770">
        <v>0</v>
      </c>
      <c r="F10770">
        <v>0</v>
      </c>
      <c r="G10770">
        <v>0</v>
      </c>
      <c r="H10770">
        <v>0</v>
      </c>
      <c r="L10770">
        <v>1968.795359</v>
      </c>
      <c r="R10770">
        <v>5434.8693370000001</v>
      </c>
      <c r="S10770" t="s">
        <v>90</v>
      </c>
      <c r="T10770" s="297">
        <v>46311.754166666666</v>
      </c>
    </row>
    <row r="10771" spans="1:20" x14ac:dyDescent="0.35">
      <c r="A10771" t="s">
        <v>130</v>
      </c>
      <c r="B10771" t="s">
        <v>131</v>
      </c>
      <c r="C10771" t="s">
        <v>89</v>
      </c>
      <c r="D10771" s="29">
        <v>46567</v>
      </c>
      <c r="E10771">
        <v>0</v>
      </c>
      <c r="F10771">
        <v>0</v>
      </c>
      <c r="G10771">
        <v>0</v>
      </c>
      <c r="H10771">
        <v>0</v>
      </c>
      <c r="L10771">
        <v>1968.795359</v>
      </c>
      <c r="R10771">
        <v>5434.8693370000001</v>
      </c>
      <c r="S10771" t="s">
        <v>90</v>
      </c>
      <c r="T10771" s="297">
        <v>46311.754166666666</v>
      </c>
    </row>
    <row r="10772" spans="1:20" x14ac:dyDescent="0.35">
      <c r="A10772" t="s">
        <v>130</v>
      </c>
      <c r="B10772" t="s">
        <v>131</v>
      </c>
      <c r="C10772" t="s">
        <v>89</v>
      </c>
      <c r="D10772" s="29">
        <v>46568</v>
      </c>
      <c r="E10772">
        <v>0</v>
      </c>
      <c r="F10772">
        <v>0</v>
      </c>
      <c r="G10772">
        <v>0</v>
      </c>
      <c r="H10772">
        <v>0</v>
      </c>
      <c r="L10772">
        <v>1968.795359</v>
      </c>
      <c r="R10772">
        <v>5434.8693370000001</v>
      </c>
      <c r="S10772" t="s">
        <v>90</v>
      </c>
      <c r="T10772" s="297">
        <v>46311.754166666666</v>
      </c>
    </row>
    <row r="10773" spans="1:20" x14ac:dyDescent="0.35">
      <c r="A10773" t="s">
        <v>130</v>
      </c>
      <c r="B10773" t="s">
        <v>131</v>
      </c>
      <c r="C10773" t="s">
        <v>89</v>
      </c>
      <c r="D10773" s="29">
        <v>46569</v>
      </c>
      <c r="E10773">
        <v>0</v>
      </c>
      <c r="F10773">
        <v>0</v>
      </c>
      <c r="G10773">
        <v>0</v>
      </c>
      <c r="H10773">
        <v>0</v>
      </c>
      <c r="L10773">
        <v>1968.795359</v>
      </c>
      <c r="R10773">
        <v>5434.8693370000001</v>
      </c>
      <c r="S10773" t="s">
        <v>90</v>
      </c>
      <c r="T10773" s="297">
        <v>46311.754166666666</v>
      </c>
    </row>
    <row r="10774" spans="1:20" x14ac:dyDescent="0.35">
      <c r="A10774" t="s">
        <v>130</v>
      </c>
      <c r="B10774" t="s">
        <v>131</v>
      </c>
      <c r="C10774" t="s">
        <v>89</v>
      </c>
      <c r="D10774" s="29">
        <v>46570</v>
      </c>
      <c r="E10774">
        <v>0</v>
      </c>
      <c r="F10774">
        <v>0</v>
      </c>
      <c r="G10774">
        <v>0</v>
      </c>
      <c r="H10774">
        <v>0</v>
      </c>
      <c r="L10774">
        <v>1968.795359</v>
      </c>
      <c r="R10774">
        <v>5434.8693370000001</v>
      </c>
      <c r="S10774" t="s">
        <v>90</v>
      </c>
      <c r="T10774" s="297">
        <v>46311.754166666666</v>
      </c>
    </row>
    <row r="10775" spans="1:20" x14ac:dyDescent="0.35">
      <c r="A10775" t="s">
        <v>130</v>
      </c>
      <c r="B10775" t="s">
        <v>131</v>
      </c>
      <c r="C10775" t="s">
        <v>89</v>
      </c>
      <c r="D10775" s="29">
        <v>46571</v>
      </c>
      <c r="E10775">
        <v>0</v>
      </c>
      <c r="F10775">
        <v>0</v>
      </c>
      <c r="G10775">
        <v>0</v>
      </c>
      <c r="H10775">
        <v>0</v>
      </c>
      <c r="L10775">
        <v>1968.795359</v>
      </c>
      <c r="R10775">
        <v>5434.8693370000001</v>
      </c>
      <c r="S10775" t="s">
        <v>90</v>
      </c>
      <c r="T10775" s="297">
        <v>46311.754166666666</v>
      </c>
    </row>
    <row r="10776" spans="1:20" x14ac:dyDescent="0.35">
      <c r="A10776" t="s">
        <v>130</v>
      </c>
      <c r="B10776" t="s">
        <v>131</v>
      </c>
      <c r="C10776" t="s">
        <v>89</v>
      </c>
      <c r="D10776" s="29">
        <v>46572</v>
      </c>
      <c r="E10776">
        <v>0</v>
      </c>
      <c r="F10776">
        <v>0</v>
      </c>
      <c r="G10776">
        <v>0</v>
      </c>
      <c r="H10776">
        <v>0</v>
      </c>
      <c r="L10776">
        <v>1968.795359</v>
      </c>
      <c r="R10776">
        <v>5434.8693370000001</v>
      </c>
      <c r="S10776" t="s">
        <v>90</v>
      </c>
      <c r="T10776" s="297">
        <v>46311.754166666666</v>
      </c>
    </row>
    <row r="10777" spans="1:20" x14ac:dyDescent="0.35">
      <c r="A10777" t="s">
        <v>130</v>
      </c>
      <c r="B10777" t="s">
        <v>131</v>
      </c>
      <c r="C10777" t="s">
        <v>89</v>
      </c>
      <c r="D10777" s="29">
        <v>46573</v>
      </c>
      <c r="E10777">
        <v>0</v>
      </c>
      <c r="F10777">
        <v>0</v>
      </c>
      <c r="G10777">
        <v>0</v>
      </c>
      <c r="H10777">
        <v>0</v>
      </c>
      <c r="L10777">
        <v>1968.795359</v>
      </c>
      <c r="R10777">
        <v>5434.8693370000001</v>
      </c>
      <c r="S10777" t="s">
        <v>90</v>
      </c>
      <c r="T10777" s="297">
        <v>46311.754166666666</v>
      </c>
    </row>
    <row r="10778" spans="1:20" x14ac:dyDescent="0.35">
      <c r="A10778" t="s">
        <v>130</v>
      </c>
      <c r="B10778" t="s">
        <v>131</v>
      </c>
      <c r="C10778" t="s">
        <v>89</v>
      </c>
      <c r="D10778" s="29">
        <v>46574</v>
      </c>
      <c r="E10778">
        <v>0</v>
      </c>
      <c r="F10778">
        <v>0</v>
      </c>
      <c r="G10778">
        <v>0</v>
      </c>
      <c r="H10778">
        <v>0</v>
      </c>
      <c r="L10778">
        <v>1968.795359</v>
      </c>
      <c r="R10778">
        <v>5434.8693370000001</v>
      </c>
      <c r="S10778" t="s">
        <v>90</v>
      </c>
      <c r="T10778" s="297">
        <v>46311.754166666666</v>
      </c>
    </row>
    <row r="10779" spans="1:20" x14ac:dyDescent="0.35">
      <c r="A10779" t="s">
        <v>130</v>
      </c>
      <c r="B10779" t="s">
        <v>131</v>
      </c>
      <c r="C10779" t="s">
        <v>89</v>
      </c>
      <c r="D10779" s="29">
        <v>46575</v>
      </c>
      <c r="E10779">
        <v>0</v>
      </c>
      <c r="F10779">
        <v>0</v>
      </c>
      <c r="G10779">
        <v>0</v>
      </c>
      <c r="H10779">
        <v>0</v>
      </c>
      <c r="L10779">
        <v>1968.795359</v>
      </c>
      <c r="R10779">
        <v>5434.8693370000001</v>
      </c>
      <c r="S10779" t="s">
        <v>90</v>
      </c>
      <c r="T10779" s="297">
        <v>46311.754166666666</v>
      </c>
    </row>
    <row r="10780" spans="1:20" x14ac:dyDescent="0.35">
      <c r="A10780" t="s">
        <v>130</v>
      </c>
      <c r="B10780" t="s">
        <v>131</v>
      </c>
      <c r="C10780" t="s">
        <v>89</v>
      </c>
      <c r="D10780" s="29">
        <v>46576</v>
      </c>
      <c r="E10780">
        <v>0</v>
      </c>
      <c r="F10780">
        <v>0</v>
      </c>
      <c r="G10780">
        <v>0</v>
      </c>
      <c r="H10780">
        <v>0</v>
      </c>
      <c r="L10780">
        <v>1968.795359</v>
      </c>
      <c r="R10780">
        <v>5434.8693370000001</v>
      </c>
      <c r="S10780" t="s">
        <v>90</v>
      </c>
      <c r="T10780" s="297">
        <v>46311.754166666666</v>
      </c>
    </row>
    <row r="10781" spans="1:20" x14ac:dyDescent="0.35">
      <c r="A10781" t="s">
        <v>130</v>
      </c>
      <c r="B10781" t="s">
        <v>131</v>
      </c>
      <c r="C10781" t="s">
        <v>89</v>
      </c>
      <c r="D10781" s="29">
        <v>46577</v>
      </c>
      <c r="E10781">
        <v>0</v>
      </c>
      <c r="F10781">
        <v>0</v>
      </c>
      <c r="G10781">
        <v>0</v>
      </c>
      <c r="H10781">
        <v>0</v>
      </c>
      <c r="L10781">
        <v>1968.795359</v>
      </c>
      <c r="R10781">
        <v>5434.8693370000001</v>
      </c>
      <c r="S10781" t="s">
        <v>90</v>
      </c>
      <c r="T10781" s="297">
        <v>46311.754166666666</v>
      </c>
    </row>
    <row r="10782" spans="1:20" x14ac:dyDescent="0.35">
      <c r="A10782" t="s">
        <v>130</v>
      </c>
      <c r="B10782" t="s">
        <v>131</v>
      </c>
      <c r="C10782" t="s">
        <v>89</v>
      </c>
      <c r="D10782" s="29">
        <v>46578</v>
      </c>
      <c r="E10782">
        <v>0</v>
      </c>
      <c r="F10782">
        <v>0</v>
      </c>
      <c r="G10782">
        <v>0</v>
      </c>
      <c r="H10782">
        <v>0</v>
      </c>
      <c r="L10782">
        <v>1968.795359</v>
      </c>
      <c r="R10782">
        <v>5434.8693370000001</v>
      </c>
      <c r="S10782" t="s">
        <v>90</v>
      </c>
      <c r="T10782" s="297">
        <v>46311.754166666666</v>
      </c>
    </row>
    <row r="10783" spans="1:20" x14ac:dyDescent="0.35">
      <c r="A10783" t="s">
        <v>130</v>
      </c>
      <c r="B10783" t="s">
        <v>131</v>
      </c>
      <c r="C10783" t="s">
        <v>89</v>
      </c>
      <c r="D10783" s="29">
        <v>46579</v>
      </c>
      <c r="E10783">
        <v>0</v>
      </c>
      <c r="F10783">
        <v>0</v>
      </c>
      <c r="G10783">
        <v>0</v>
      </c>
      <c r="H10783">
        <v>0</v>
      </c>
      <c r="L10783">
        <v>1968.795359</v>
      </c>
      <c r="R10783">
        <v>5434.8693370000001</v>
      </c>
      <c r="S10783" t="s">
        <v>90</v>
      </c>
      <c r="T10783" s="297">
        <v>46311.754166666666</v>
      </c>
    </row>
    <row r="10784" spans="1:20" x14ac:dyDescent="0.35">
      <c r="A10784" t="s">
        <v>130</v>
      </c>
      <c r="B10784" t="s">
        <v>131</v>
      </c>
      <c r="C10784" t="s">
        <v>89</v>
      </c>
      <c r="D10784" s="29">
        <v>46580</v>
      </c>
      <c r="E10784">
        <v>0</v>
      </c>
      <c r="F10784">
        <v>0</v>
      </c>
      <c r="G10784">
        <v>0</v>
      </c>
      <c r="H10784">
        <v>0</v>
      </c>
      <c r="L10784">
        <v>1968.795359</v>
      </c>
      <c r="R10784">
        <v>5434.8693370000001</v>
      </c>
      <c r="S10784" t="s">
        <v>90</v>
      </c>
      <c r="T10784" s="297">
        <v>46311.754166666666</v>
      </c>
    </row>
    <row r="10785" spans="1:20" x14ac:dyDescent="0.35">
      <c r="A10785" t="s">
        <v>130</v>
      </c>
      <c r="B10785" t="s">
        <v>131</v>
      </c>
      <c r="C10785" t="s">
        <v>89</v>
      </c>
      <c r="D10785" s="29">
        <v>46581</v>
      </c>
      <c r="E10785">
        <v>0</v>
      </c>
      <c r="F10785">
        <v>0</v>
      </c>
      <c r="G10785">
        <v>0</v>
      </c>
      <c r="H10785">
        <v>0</v>
      </c>
      <c r="L10785">
        <v>1968.795359</v>
      </c>
      <c r="R10785">
        <v>5434.8693370000001</v>
      </c>
      <c r="S10785" t="s">
        <v>90</v>
      </c>
      <c r="T10785" s="297">
        <v>46311.754166666666</v>
      </c>
    </row>
    <row r="10786" spans="1:20" x14ac:dyDescent="0.35">
      <c r="A10786" t="s">
        <v>130</v>
      </c>
      <c r="B10786" t="s">
        <v>131</v>
      </c>
      <c r="C10786" t="s">
        <v>89</v>
      </c>
      <c r="D10786" s="29">
        <v>46582</v>
      </c>
      <c r="E10786">
        <v>0</v>
      </c>
      <c r="F10786">
        <v>0</v>
      </c>
      <c r="G10786">
        <v>0</v>
      </c>
      <c r="H10786">
        <v>0</v>
      </c>
      <c r="L10786">
        <v>1968.795359</v>
      </c>
      <c r="R10786">
        <v>5434.8693370000001</v>
      </c>
      <c r="S10786" t="s">
        <v>90</v>
      </c>
      <c r="T10786" s="297">
        <v>46311.754166666666</v>
      </c>
    </row>
    <row r="10787" spans="1:20" x14ac:dyDescent="0.35">
      <c r="A10787" t="s">
        <v>130</v>
      </c>
      <c r="B10787" t="s">
        <v>131</v>
      </c>
      <c r="C10787" t="s">
        <v>89</v>
      </c>
      <c r="D10787" s="29">
        <v>46583</v>
      </c>
      <c r="E10787">
        <v>0</v>
      </c>
      <c r="F10787">
        <v>0</v>
      </c>
      <c r="G10787">
        <v>0</v>
      </c>
      <c r="H10787">
        <v>0</v>
      </c>
      <c r="L10787">
        <v>1968.795359</v>
      </c>
      <c r="R10787">
        <v>5434.8693370000001</v>
      </c>
      <c r="S10787" t="s">
        <v>90</v>
      </c>
      <c r="T10787" s="297">
        <v>46311.754166666666</v>
      </c>
    </row>
    <row r="10788" spans="1:20" x14ac:dyDescent="0.35">
      <c r="A10788" t="s">
        <v>130</v>
      </c>
      <c r="B10788" t="s">
        <v>131</v>
      </c>
      <c r="C10788" t="s">
        <v>89</v>
      </c>
      <c r="D10788" s="29">
        <v>46584</v>
      </c>
      <c r="E10788">
        <v>0</v>
      </c>
      <c r="F10788">
        <v>0</v>
      </c>
      <c r="G10788">
        <v>0</v>
      </c>
      <c r="H10788">
        <v>0</v>
      </c>
      <c r="L10788">
        <v>1968.795359</v>
      </c>
      <c r="R10788">
        <v>5434.8693370000001</v>
      </c>
      <c r="S10788" t="s">
        <v>90</v>
      </c>
      <c r="T10788" s="297">
        <v>46311.754166666666</v>
      </c>
    </row>
    <row r="10789" spans="1:20" x14ac:dyDescent="0.35">
      <c r="A10789" t="s">
        <v>130</v>
      </c>
      <c r="B10789" t="s">
        <v>131</v>
      </c>
      <c r="C10789" t="s">
        <v>89</v>
      </c>
      <c r="D10789" s="29">
        <v>46585</v>
      </c>
      <c r="E10789">
        <v>0</v>
      </c>
      <c r="F10789">
        <v>0</v>
      </c>
      <c r="G10789">
        <v>0</v>
      </c>
      <c r="H10789">
        <v>0</v>
      </c>
      <c r="L10789">
        <v>1968.795359</v>
      </c>
      <c r="R10789">
        <v>5434.8693370000001</v>
      </c>
      <c r="S10789" t="s">
        <v>90</v>
      </c>
      <c r="T10789" s="297">
        <v>46311.754166666666</v>
      </c>
    </row>
    <row r="10790" spans="1:20" x14ac:dyDescent="0.35">
      <c r="A10790" t="s">
        <v>130</v>
      </c>
      <c r="B10790" t="s">
        <v>131</v>
      </c>
      <c r="C10790" t="s">
        <v>89</v>
      </c>
      <c r="D10790" s="29">
        <v>46586</v>
      </c>
      <c r="E10790">
        <v>0</v>
      </c>
      <c r="F10790">
        <v>0</v>
      </c>
      <c r="G10790">
        <v>0</v>
      </c>
      <c r="H10790">
        <v>0</v>
      </c>
      <c r="L10790">
        <v>1968.795359</v>
      </c>
      <c r="R10790">
        <v>5434.8693370000001</v>
      </c>
      <c r="S10790" t="s">
        <v>90</v>
      </c>
      <c r="T10790" s="297">
        <v>46311.754166666666</v>
      </c>
    </row>
    <row r="10791" spans="1:20" x14ac:dyDescent="0.35">
      <c r="A10791" t="s">
        <v>130</v>
      </c>
      <c r="B10791" t="s">
        <v>131</v>
      </c>
      <c r="C10791" t="s">
        <v>89</v>
      </c>
      <c r="D10791" s="29">
        <v>46587</v>
      </c>
      <c r="E10791">
        <v>0</v>
      </c>
      <c r="F10791">
        <v>0</v>
      </c>
      <c r="G10791">
        <v>0</v>
      </c>
      <c r="H10791">
        <v>0</v>
      </c>
      <c r="L10791">
        <v>1968.795359</v>
      </c>
      <c r="R10791">
        <v>5434.8693370000001</v>
      </c>
      <c r="S10791" t="s">
        <v>90</v>
      </c>
      <c r="T10791" s="297">
        <v>46311.754166666666</v>
      </c>
    </row>
    <row r="10792" spans="1:20" x14ac:dyDescent="0.35">
      <c r="A10792" t="s">
        <v>130</v>
      </c>
      <c r="B10792" t="s">
        <v>131</v>
      </c>
      <c r="C10792" t="s">
        <v>89</v>
      </c>
      <c r="D10792" s="29">
        <v>46588</v>
      </c>
      <c r="E10792">
        <v>0</v>
      </c>
      <c r="F10792">
        <v>0</v>
      </c>
      <c r="G10792">
        <v>0</v>
      </c>
      <c r="H10792">
        <v>0</v>
      </c>
      <c r="L10792">
        <v>1968.795359</v>
      </c>
      <c r="R10792">
        <v>5434.8693370000001</v>
      </c>
      <c r="S10792" t="s">
        <v>90</v>
      </c>
      <c r="T10792" s="297">
        <v>46311.754166666666</v>
      </c>
    </row>
    <row r="10793" spans="1:20" x14ac:dyDescent="0.35">
      <c r="A10793" t="s">
        <v>130</v>
      </c>
      <c r="B10793" t="s">
        <v>131</v>
      </c>
      <c r="C10793" t="s">
        <v>89</v>
      </c>
      <c r="D10793" s="29">
        <v>46589</v>
      </c>
      <c r="E10793">
        <v>0</v>
      </c>
      <c r="F10793">
        <v>0</v>
      </c>
      <c r="G10793">
        <v>0</v>
      </c>
      <c r="H10793">
        <v>0</v>
      </c>
      <c r="L10793">
        <v>1968.795359</v>
      </c>
      <c r="R10793">
        <v>5434.8693370000001</v>
      </c>
      <c r="S10793" t="s">
        <v>90</v>
      </c>
      <c r="T10793" s="297">
        <v>46311.754166666666</v>
      </c>
    </row>
    <row r="10794" spans="1:20" x14ac:dyDescent="0.35">
      <c r="A10794" t="s">
        <v>130</v>
      </c>
      <c r="B10794" t="s">
        <v>131</v>
      </c>
      <c r="C10794" t="s">
        <v>89</v>
      </c>
      <c r="D10794" s="29">
        <v>46590</v>
      </c>
      <c r="E10794">
        <v>0</v>
      </c>
      <c r="F10794">
        <v>0</v>
      </c>
      <c r="G10794">
        <v>0</v>
      </c>
      <c r="H10794">
        <v>0</v>
      </c>
      <c r="L10794">
        <v>1968.795359</v>
      </c>
      <c r="R10794">
        <v>5434.8693370000001</v>
      </c>
      <c r="S10794" t="s">
        <v>90</v>
      </c>
      <c r="T10794" s="297">
        <v>46311.754166666666</v>
      </c>
    </row>
    <row r="10795" spans="1:20" x14ac:dyDescent="0.35">
      <c r="A10795" t="s">
        <v>130</v>
      </c>
      <c r="B10795" t="s">
        <v>131</v>
      </c>
      <c r="C10795" t="s">
        <v>89</v>
      </c>
      <c r="D10795" s="29">
        <v>46591</v>
      </c>
      <c r="E10795">
        <v>0</v>
      </c>
      <c r="F10795">
        <v>0</v>
      </c>
      <c r="G10795">
        <v>0</v>
      </c>
      <c r="H10795">
        <v>0</v>
      </c>
      <c r="L10795">
        <v>1968.795359</v>
      </c>
      <c r="R10795">
        <v>5434.8693370000001</v>
      </c>
      <c r="S10795" t="s">
        <v>90</v>
      </c>
      <c r="T10795" s="297">
        <v>46311.754166666666</v>
      </c>
    </row>
    <row r="10796" spans="1:20" x14ac:dyDescent="0.35">
      <c r="A10796" t="s">
        <v>130</v>
      </c>
      <c r="B10796" t="s">
        <v>131</v>
      </c>
      <c r="C10796" t="s">
        <v>89</v>
      </c>
      <c r="D10796" s="29">
        <v>46592</v>
      </c>
      <c r="E10796">
        <v>0</v>
      </c>
      <c r="F10796">
        <v>0</v>
      </c>
      <c r="G10796">
        <v>0</v>
      </c>
      <c r="H10796">
        <v>0</v>
      </c>
      <c r="L10796">
        <v>1968.795359</v>
      </c>
      <c r="R10796">
        <v>5434.8693370000001</v>
      </c>
      <c r="S10796" t="s">
        <v>90</v>
      </c>
      <c r="T10796" s="297">
        <v>46311.754166666666</v>
      </c>
    </row>
    <row r="10797" spans="1:20" x14ac:dyDescent="0.35">
      <c r="A10797" t="s">
        <v>130</v>
      </c>
      <c r="B10797" t="s">
        <v>131</v>
      </c>
      <c r="C10797" t="s">
        <v>89</v>
      </c>
      <c r="D10797" s="29">
        <v>46593</v>
      </c>
      <c r="E10797">
        <v>0</v>
      </c>
      <c r="F10797">
        <v>0</v>
      </c>
      <c r="G10797">
        <v>0</v>
      </c>
      <c r="H10797">
        <v>0</v>
      </c>
      <c r="L10797">
        <v>1968.795359</v>
      </c>
      <c r="R10797">
        <v>5434.8693370000001</v>
      </c>
      <c r="S10797" t="s">
        <v>90</v>
      </c>
      <c r="T10797" s="297">
        <v>46311.754166666666</v>
      </c>
    </row>
    <row r="10798" spans="1:20" x14ac:dyDescent="0.35">
      <c r="A10798" t="s">
        <v>130</v>
      </c>
      <c r="B10798" t="s">
        <v>131</v>
      </c>
      <c r="C10798" t="s">
        <v>89</v>
      </c>
      <c r="D10798" s="29">
        <v>46594</v>
      </c>
      <c r="E10798">
        <v>0</v>
      </c>
      <c r="F10798">
        <v>0</v>
      </c>
      <c r="G10798">
        <v>0</v>
      </c>
      <c r="H10798">
        <v>0</v>
      </c>
      <c r="L10798">
        <v>1968.795359</v>
      </c>
      <c r="R10798">
        <v>5434.8693370000001</v>
      </c>
      <c r="S10798" t="s">
        <v>90</v>
      </c>
      <c r="T10798" s="297">
        <v>46311.754166666666</v>
      </c>
    </row>
    <row r="10799" spans="1:20" x14ac:dyDescent="0.35">
      <c r="A10799" t="s">
        <v>130</v>
      </c>
      <c r="B10799" t="s">
        <v>131</v>
      </c>
      <c r="C10799" t="s">
        <v>89</v>
      </c>
      <c r="D10799" s="29">
        <v>46595</v>
      </c>
      <c r="E10799">
        <v>0</v>
      </c>
      <c r="F10799">
        <v>0</v>
      </c>
      <c r="G10799">
        <v>0</v>
      </c>
      <c r="H10799">
        <v>0</v>
      </c>
      <c r="L10799">
        <v>1968.795359</v>
      </c>
      <c r="R10799">
        <v>5434.8693370000001</v>
      </c>
      <c r="S10799" t="s">
        <v>90</v>
      </c>
      <c r="T10799" s="297">
        <v>46311.754166666666</v>
      </c>
    </row>
    <row r="10800" spans="1:20" x14ac:dyDescent="0.35">
      <c r="A10800" t="s">
        <v>130</v>
      </c>
      <c r="B10800" t="s">
        <v>131</v>
      </c>
      <c r="C10800" t="s">
        <v>89</v>
      </c>
      <c r="D10800" s="29">
        <v>46596</v>
      </c>
      <c r="E10800">
        <v>0</v>
      </c>
      <c r="F10800">
        <v>0</v>
      </c>
      <c r="G10800">
        <v>0</v>
      </c>
      <c r="H10800">
        <v>0</v>
      </c>
      <c r="L10800">
        <v>1968.795359</v>
      </c>
      <c r="R10800">
        <v>5434.8693370000001</v>
      </c>
      <c r="S10800" t="s">
        <v>90</v>
      </c>
      <c r="T10800" s="297">
        <v>46311.754166666666</v>
      </c>
    </row>
    <row r="10801" spans="1:20" x14ac:dyDescent="0.35">
      <c r="A10801" t="s">
        <v>130</v>
      </c>
      <c r="B10801" t="s">
        <v>131</v>
      </c>
      <c r="C10801" t="s">
        <v>89</v>
      </c>
      <c r="D10801" s="29">
        <v>46597</v>
      </c>
      <c r="E10801">
        <v>0</v>
      </c>
      <c r="F10801">
        <v>0</v>
      </c>
      <c r="G10801">
        <v>0</v>
      </c>
      <c r="H10801">
        <v>0</v>
      </c>
      <c r="L10801">
        <v>1968.795359</v>
      </c>
      <c r="R10801">
        <v>5434.8693370000001</v>
      </c>
      <c r="S10801" t="s">
        <v>90</v>
      </c>
      <c r="T10801" s="297">
        <v>46311.754166666666</v>
      </c>
    </row>
    <row r="10802" spans="1:20" x14ac:dyDescent="0.35">
      <c r="A10802" t="s">
        <v>130</v>
      </c>
      <c r="B10802" t="s">
        <v>131</v>
      </c>
      <c r="C10802" t="s">
        <v>89</v>
      </c>
      <c r="D10802" s="29">
        <v>46598</v>
      </c>
      <c r="E10802">
        <v>0</v>
      </c>
      <c r="F10802">
        <v>0</v>
      </c>
      <c r="G10802">
        <v>0</v>
      </c>
      <c r="H10802">
        <v>0</v>
      </c>
      <c r="L10802">
        <v>1968.795359</v>
      </c>
      <c r="R10802">
        <v>5434.8693370000001</v>
      </c>
      <c r="S10802" t="s">
        <v>90</v>
      </c>
      <c r="T10802" s="297">
        <v>46311.754166666666</v>
      </c>
    </row>
    <row r="10803" spans="1:20" x14ac:dyDescent="0.35">
      <c r="A10803" t="s">
        <v>130</v>
      </c>
      <c r="B10803" t="s">
        <v>131</v>
      </c>
      <c r="C10803" t="s">
        <v>89</v>
      </c>
      <c r="D10803" s="29">
        <v>46599</v>
      </c>
      <c r="E10803">
        <v>0</v>
      </c>
      <c r="F10803">
        <v>0</v>
      </c>
      <c r="G10803">
        <v>0</v>
      </c>
      <c r="H10803">
        <v>0</v>
      </c>
      <c r="L10803">
        <v>1968.795359</v>
      </c>
      <c r="R10803">
        <v>5434.8693370000001</v>
      </c>
      <c r="S10803" t="s">
        <v>90</v>
      </c>
      <c r="T10803" s="297">
        <v>46311.754166666666</v>
      </c>
    </row>
    <row r="10804" spans="1:20" x14ac:dyDescent="0.35">
      <c r="A10804" t="s">
        <v>130</v>
      </c>
      <c r="B10804" t="s">
        <v>131</v>
      </c>
      <c r="C10804" t="s">
        <v>89</v>
      </c>
      <c r="D10804" s="29">
        <v>46600</v>
      </c>
      <c r="E10804">
        <v>0</v>
      </c>
      <c r="F10804">
        <v>0</v>
      </c>
      <c r="G10804">
        <v>0</v>
      </c>
      <c r="H10804">
        <v>0</v>
      </c>
      <c r="L10804">
        <v>1968.795359</v>
      </c>
      <c r="R10804">
        <v>5434.8693370000001</v>
      </c>
      <c r="S10804" t="s">
        <v>90</v>
      </c>
      <c r="T10804" s="297">
        <v>46311.754166666666</v>
      </c>
    </row>
    <row r="10805" spans="1:20" x14ac:dyDescent="0.35">
      <c r="A10805" t="s">
        <v>130</v>
      </c>
      <c r="B10805" t="s">
        <v>131</v>
      </c>
      <c r="C10805" t="s">
        <v>89</v>
      </c>
      <c r="D10805" s="29">
        <v>46601</v>
      </c>
      <c r="E10805">
        <v>0</v>
      </c>
      <c r="F10805">
        <v>0</v>
      </c>
      <c r="G10805">
        <v>0</v>
      </c>
      <c r="H10805">
        <v>0</v>
      </c>
      <c r="L10805">
        <v>1968.795359</v>
      </c>
      <c r="R10805">
        <v>5434.8693370000001</v>
      </c>
      <c r="S10805" t="s">
        <v>90</v>
      </c>
      <c r="T10805" s="297">
        <v>46311.754166666666</v>
      </c>
    </row>
    <row r="10806" spans="1:20" x14ac:dyDescent="0.35">
      <c r="A10806" t="s">
        <v>130</v>
      </c>
      <c r="B10806" t="s">
        <v>131</v>
      </c>
      <c r="C10806" t="s">
        <v>89</v>
      </c>
      <c r="D10806" s="29">
        <v>46602</v>
      </c>
      <c r="E10806">
        <v>0</v>
      </c>
      <c r="F10806">
        <v>0</v>
      </c>
      <c r="G10806">
        <v>0</v>
      </c>
      <c r="H10806">
        <v>0</v>
      </c>
      <c r="L10806">
        <v>1968.795359</v>
      </c>
      <c r="R10806">
        <v>5434.8693370000001</v>
      </c>
      <c r="S10806" t="s">
        <v>90</v>
      </c>
      <c r="T10806" s="297">
        <v>46311.754166666666</v>
      </c>
    </row>
    <row r="10807" spans="1:20" x14ac:dyDescent="0.35">
      <c r="A10807" t="s">
        <v>130</v>
      </c>
      <c r="B10807" t="s">
        <v>131</v>
      </c>
      <c r="C10807" t="s">
        <v>89</v>
      </c>
      <c r="D10807" s="29">
        <v>46603</v>
      </c>
      <c r="E10807">
        <v>0</v>
      </c>
      <c r="F10807">
        <v>0</v>
      </c>
      <c r="G10807">
        <v>0</v>
      </c>
      <c r="H10807">
        <v>0</v>
      </c>
      <c r="L10807">
        <v>1968.795359</v>
      </c>
      <c r="R10807">
        <v>5434.8693370000001</v>
      </c>
      <c r="S10807" t="s">
        <v>90</v>
      </c>
      <c r="T10807" s="297">
        <v>46311.754166666666</v>
      </c>
    </row>
    <row r="10808" spans="1:20" x14ac:dyDescent="0.35">
      <c r="A10808" t="s">
        <v>130</v>
      </c>
      <c r="B10808" t="s">
        <v>131</v>
      </c>
      <c r="C10808" t="s">
        <v>89</v>
      </c>
      <c r="D10808" s="29">
        <v>46604</v>
      </c>
      <c r="E10808">
        <v>0</v>
      </c>
      <c r="F10808">
        <v>0</v>
      </c>
      <c r="G10808">
        <v>0</v>
      </c>
      <c r="H10808">
        <v>0</v>
      </c>
      <c r="L10808">
        <v>1968.795359</v>
      </c>
      <c r="R10808">
        <v>5434.8693370000001</v>
      </c>
      <c r="S10808" t="s">
        <v>90</v>
      </c>
      <c r="T10808" s="297">
        <v>46311.754166666666</v>
      </c>
    </row>
    <row r="10809" spans="1:20" x14ac:dyDescent="0.35">
      <c r="A10809" t="s">
        <v>130</v>
      </c>
      <c r="B10809" t="s">
        <v>131</v>
      </c>
      <c r="C10809" t="s">
        <v>89</v>
      </c>
      <c r="D10809" s="29">
        <v>46605</v>
      </c>
      <c r="E10809">
        <v>0</v>
      </c>
      <c r="F10809">
        <v>0</v>
      </c>
      <c r="G10809">
        <v>0</v>
      </c>
      <c r="H10809">
        <v>0</v>
      </c>
      <c r="L10809">
        <v>1968.795359</v>
      </c>
      <c r="R10809">
        <v>5434.8693370000001</v>
      </c>
      <c r="S10809" t="s">
        <v>90</v>
      </c>
      <c r="T10809" s="297">
        <v>46311.754166666666</v>
      </c>
    </row>
    <row r="10810" spans="1:20" x14ac:dyDescent="0.35">
      <c r="A10810" t="s">
        <v>130</v>
      </c>
      <c r="B10810" t="s">
        <v>131</v>
      </c>
      <c r="C10810" t="s">
        <v>89</v>
      </c>
      <c r="D10810" s="29">
        <v>46606</v>
      </c>
      <c r="E10810">
        <v>0</v>
      </c>
      <c r="F10810">
        <v>0</v>
      </c>
      <c r="G10810">
        <v>0</v>
      </c>
      <c r="H10810">
        <v>0</v>
      </c>
      <c r="L10810">
        <v>1968.795359</v>
      </c>
      <c r="R10810">
        <v>5434.8693370000001</v>
      </c>
      <c r="S10810" t="s">
        <v>90</v>
      </c>
      <c r="T10810" s="297">
        <v>46311.754166666666</v>
      </c>
    </row>
    <row r="10811" spans="1:20" x14ac:dyDescent="0.35">
      <c r="A10811" t="s">
        <v>130</v>
      </c>
      <c r="B10811" t="s">
        <v>131</v>
      </c>
      <c r="C10811" t="s">
        <v>89</v>
      </c>
      <c r="D10811" s="29">
        <v>46607</v>
      </c>
      <c r="E10811">
        <v>0</v>
      </c>
      <c r="F10811">
        <v>0</v>
      </c>
      <c r="G10811">
        <v>0</v>
      </c>
      <c r="H10811">
        <v>0</v>
      </c>
      <c r="L10811">
        <v>1968.795359</v>
      </c>
      <c r="R10811">
        <v>5434.8693370000001</v>
      </c>
      <c r="S10811" t="s">
        <v>90</v>
      </c>
      <c r="T10811" s="297">
        <v>46311.754166666666</v>
      </c>
    </row>
    <row r="10812" spans="1:20" x14ac:dyDescent="0.35">
      <c r="A10812" t="s">
        <v>130</v>
      </c>
      <c r="B10812" t="s">
        <v>131</v>
      </c>
      <c r="C10812" t="s">
        <v>89</v>
      </c>
      <c r="D10812" s="29">
        <v>46608</v>
      </c>
      <c r="E10812">
        <v>0</v>
      </c>
      <c r="F10812">
        <v>0</v>
      </c>
      <c r="G10812">
        <v>0</v>
      </c>
      <c r="H10812">
        <v>0</v>
      </c>
      <c r="L10812">
        <v>1968.795359</v>
      </c>
      <c r="R10812">
        <v>5434.8693370000001</v>
      </c>
      <c r="S10812" t="s">
        <v>90</v>
      </c>
      <c r="T10812" s="297">
        <v>46311.754166666666</v>
      </c>
    </row>
    <row r="10813" spans="1:20" x14ac:dyDescent="0.35">
      <c r="A10813" t="s">
        <v>130</v>
      </c>
      <c r="B10813" t="s">
        <v>131</v>
      </c>
      <c r="C10813" t="s">
        <v>89</v>
      </c>
      <c r="D10813" s="29">
        <v>46609</v>
      </c>
      <c r="E10813">
        <v>0</v>
      </c>
      <c r="F10813">
        <v>0</v>
      </c>
      <c r="G10813">
        <v>0</v>
      </c>
      <c r="H10813">
        <v>0</v>
      </c>
      <c r="L10813">
        <v>1968.795359</v>
      </c>
      <c r="R10813">
        <v>5434.8693370000001</v>
      </c>
      <c r="S10813" t="s">
        <v>90</v>
      </c>
      <c r="T10813" s="297">
        <v>46311.754166666666</v>
      </c>
    </row>
    <row r="10814" spans="1:20" x14ac:dyDescent="0.35">
      <c r="A10814" t="s">
        <v>130</v>
      </c>
      <c r="B10814" t="s">
        <v>131</v>
      </c>
      <c r="C10814" t="s">
        <v>89</v>
      </c>
      <c r="D10814" s="29">
        <v>46610</v>
      </c>
      <c r="E10814">
        <v>0</v>
      </c>
      <c r="F10814">
        <v>0</v>
      </c>
      <c r="G10814">
        <v>0</v>
      </c>
      <c r="H10814">
        <v>0</v>
      </c>
      <c r="L10814">
        <v>1968.795359</v>
      </c>
      <c r="R10814">
        <v>5434.8693370000001</v>
      </c>
      <c r="S10814" t="s">
        <v>90</v>
      </c>
      <c r="T10814" s="297">
        <v>46311.754166666666</v>
      </c>
    </row>
    <row r="10815" spans="1:20" x14ac:dyDescent="0.35">
      <c r="A10815" t="s">
        <v>130</v>
      </c>
      <c r="B10815" t="s">
        <v>131</v>
      </c>
      <c r="C10815" t="s">
        <v>89</v>
      </c>
      <c r="D10815" s="29">
        <v>46611</v>
      </c>
      <c r="E10815">
        <v>0</v>
      </c>
      <c r="F10815">
        <v>0</v>
      </c>
      <c r="G10815">
        <v>0</v>
      </c>
      <c r="H10815">
        <v>0</v>
      </c>
      <c r="L10815">
        <v>1968.795359</v>
      </c>
      <c r="R10815">
        <v>5434.8693370000001</v>
      </c>
      <c r="S10815" t="s">
        <v>90</v>
      </c>
      <c r="T10815" s="297">
        <v>46311.754166666666</v>
      </c>
    </row>
    <row r="10816" spans="1:20" x14ac:dyDescent="0.35">
      <c r="A10816" t="s">
        <v>130</v>
      </c>
      <c r="B10816" t="s">
        <v>131</v>
      </c>
      <c r="C10816" t="s">
        <v>89</v>
      </c>
      <c r="D10816" s="29">
        <v>46612</v>
      </c>
      <c r="E10816">
        <v>0</v>
      </c>
      <c r="F10816">
        <v>0</v>
      </c>
      <c r="G10816">
        <v>0</v>
      </c>
      <c r="H10816">
        <v>0</v>
      </c>
      <c r="L10816">
        <v>1968.795359</v>
      </c>
      <c r="R10816">
        <v>5434.8693370000001</v>
      </c>
      <c r="S10816" t="s">
        <v>90</v>
      </c>
      <c r="T10816" s="297">
        <v>46311.754166666666</v>
      </c>
    </row>
    <row r="10817" spans="1:20" x14ac:dyDescent="0.35">
      <c r="A10817" t="s">
        <v>130</v>
      </c>
      <c r="B10817" t="s">
        <v>131</v>
      </c>
      <c r="C10817" t="s">
        <v>89</v>
      </c>
      <c r="D10817" s="29">
        <v>46613</v>
      </c>
      <c r="E10817">
        <v>0</v>
      </c>
      <c r="F10817">
        <v>0</v>
      </c>
      <c r="G10817">
        <v>0</v>
      </c>
      <c r="H10817">
        <v>0</v>
      </c>
      <c r="L10817">
        <v>1968.795359</v>
      </c>
      <c r="R10817">
        <v>5434.8693370000001</v>
      </c>
      <c r="S10817" t="s">
        <v>90</v>
      </c>
      <c r="T10817" s="297">
        <v>46311.754166666666</v>
      </c>
    </row>
    <row r="10818" spans="1:20" x14ac:dyDescent="0.35">
      <c r="A10818" t="s">
        <v>130</v>
      </c>
      <c r="B10818" t="s">
        <v>131</v>
      </c>
      <c r="C10818" t="s">
        <v>89</v>
      </c>
      <c r="D10818" s="29">
        <v>46614</v>
      </c>
      <c r="E10818">
        <v>0</v>
      </c>
      <c r="F10818">
        <v>0</v>
      </c>
      <c r="G10818">
        <v>0</v>
      </c>
      <c r="H10818">
        <v>0</v>
      </c>
      <c r="L10818">
        <v>1968.795359</v>
      </c>
      <c r="R10818">
        <v>5434.8693370000001</v>
      </c>
      <c r="S10818" t="s">
        <v>90</v>
      </c>
      <c r="T10818" s="297">
        <v>46311.754166666666</v>
      </c>
    </row>
    <row r="10819" spans="1:20" x14ac:dyDescent="0.35">
      <c r="A10819" t="s">
        <v>130</v>
      </c>
      <c r="B10819" t="s">
        <v>131</v>
      </c>
      <c r="C10819" t="s">
        <v>89</v>
      </c>
      <c r="D10819" s="29">
        <v>46615</v>
      </c>
      <c r="E10819">
        <v>0</v>
      </c>
      <c r="F10819">
        <v>0</v>
      </c>
      <c r="G10819">
        <v>0</v>
      </c>
      <c r="H10819">
        <v>0</v>
      </c>
      <c r="L10819">
        <v>1968.795359</v>
      </c>
      <c r="R10819">
        <v>5434.8693370000001</v>
      </c>
      <c r="S10819" t="s">
        <v>90</v>
      </c>
      <c r="T10819" s="297">
        <v>46311.754166666666</v>
      </c>
    </row>
    <row r="10820" spans="1:20" x14ac:dyDescent="0.35">
      <c r="A10820" t="s">
        <v>130</v>
      </c>
      <c r="B10820" t="s">
        <v>131</v>
      </c>
      <c r="C10820" t="s">
        <v>89</v>
      </c>
      <c r="D10820" s="29">
        <v>46616</v>
      </c>
      <c r="E10820">
        <v>0</v>
      </c>
      <c r="F10820">
        <v>0</v>
      </c>
      <c r="G10820">
        <v>0</v>
      </c>
      <c r="H10820">
        <v>0</v>
      </c>
      <c r="L10820">
        <v>1968.795359</v>
      </c>
      <c r="R10820">
        <v>5434.8693370000001</v>
      </c>
      <c r="S10820" t="s">
        <v>90</v>
      </c>
      <c r="T10820" s="297">
        <v>46311.754166666666</v>
      </c>
    </row>
    <row r="10821" spans="1:20" x14ac:dyDescent="0.35">
      <c r="A10821" t="s">
        <v>130</v>
      </c>
      <c r="B10821" t="s">
        <v>131</v>
      </c>
      <c r="C10821" t="s">
        <v>89</v>
      </c>
      <c r="D10821" s="29">
        <v>46617</v>
      </c>
      <c r="E10821">
        <v>0</v>
      </c>
      <c r="F10821">
        <v>0</v>
      </c>
      <c r="G10821">
        <v>0</v>
      </c>
      <c r="H10821">
        <v>0</v>
      </c>
      <c r="L10821">
        <v>1968.795359</v>
      </c>
      <c r="R10821">
        <v>5434.8693370000001</v>
      </c>
      <c r="S10821" t="s">
        <v>90</v>
      </c>
      <c r="T10821" s="297">
        <v>46311.754166666666</v>
      </c>
    </row>
    <row r="10822" spans="1:20" x14ac:dyDescent="0.35">
      <c r="A10822" t="s">
        <v>130</v>
      </c>
      <c r="B10822" t="s">
        <v>131</v>
      </c>
      <c r="C10822" t="s">
        <v>89</v>
      </c>
      <c r="D10822" s="29">
        <v>46618</v>
      </c>
      <c r="E10822">
        <v>0</v>
      </c>
      <c r="F10822">
        <v>0</v>
      </c>
      <c r="G10822">
        <v>0</v>
      </c>
      <c r="H10822">
        <v>0</v>
      </c>
      <c r="L10822">
        <v>1968.795359</v>
      </c>
      <c r="R10822">
        <v>5434.8693370000001</v>
      </c>
      <c r="S10822" t="s">
        <v>90</v>
      </c>
      <c r="T10822" s="297">
        <v>46311.754166666666</v>
      </c>
    </row>
    <row r="10823" spans="1:20" x14ac:dyDescent="0.35">
      <c r="A10823" t="s">
        <v>130</v>
      </c>
      <c r="B10823" t="s">
        <v>131</v>
      </c>
      <c r="C10823" t="s">
        <v>89</v>
      </c>
      <c r="D10823" s="29">
        <v>46619</v>
      </c>
      <c r="E10823">
        <v>0</v>
      </c>
      <c r="F10823">
        <v>0</v>
      </c>
      <c r="G10823">
        <v>0</v>
      </c>
      <c r="H10823">
        <v>0</v>
      </c>
      <c r="L10823">
        <v>1968.795359</v>
      </c>
      <c r="R10823">
        <v>5434.8693370000001</v>
      </c>
      <c r="S10823" t="s">
        <v>90</v>
      </c>
      <c r="T10823" s="297">
        <v>46311.754166666666</v>
      </c>
    </row>
    <row r="10824" spans="1:20" x14ac:dyDescent="0.35">
      <c r="A10824" t="s">
        <v>130</v>
      </c>
      <c r="B10824" t="s">
        <v>131</v>
      </c>
      <c r="C10824" t="s">
        <v>89</v>
      </c>
      <c r="D10824" s="29">
        <v>46620</v>
      </c>
      <c r="E10824">
        <v>0</v>
      </c>
      <c r="F10824">
        <v>0</v>
      </c>
      <c r="G10824">
        <v>0</v>
      </c>
      <c r="H10824">
        <v>0</v>
      </c>
      <c r="L10824">
        <v>1968.795359</v>
      </c>
      <c r="R10824">
        <v>5434.8693370000001</v>
      </c>
      <c r="S10824" t="s">
        <v>90</v>
      </c>
      <c r="T10824" s="297">
        <v>46311.754166666666</v>
      </c>
    </row>
    <row r="10825" spans="1:20" x14ac:dyDescent="0.35">
      <c r="A10825" t="s">
        <v>130</v>
      </c>
      <c r="B10825" t="s">
        <v>131</v>
      </c>
      <c r="C10825" t="s">
        <v>89</v>
      </c>
      <c r="D10825" s="29">
        <v>46621</v>
      </c>
      <c r="E10825">
        <v>0</v>
      </c>
      <c r="F10825">
        <v>0</v>
      </c>
      <c r="G10825">
        <v>0</v>
      </c>
      <c r="H10825">
        <v>0</v>
      </c>
      <c r="L10825">
        <v>1968.795359</v>
      </c>
      <c r="R10825">
        <v>5434.8693370000001</v>
      </c>
      <c r="S10825" t="s">
        <v>90</v>
      </c>
      <c r="T10825" s="297">
        <v>46311.754166666666</v>
      </c>
    </row>
    <row r="10826" spans="1:20" x14ac:dyDescent="0.35">
      <c r="A10826" t="s">
        <v>130</v>
      </c>
      <c r="B10826" t="s">
        <v>131</v>
      </c>
      <c r="C10826" t="s">
        <v>89</v>
      </c>
      <c r="D10826" s="29">
        <v>46622</v>
      </c>
      <c r="E10826">
        <v>0</v>
      </c>
      <c r="F10826">
        <v>0</v>
      </c>
      <c r="G10826">
        <v>0</v>
      </c>
      <c r="H10826">
        <v>0</v>
      </c>
      <c r="L10826">
        <v>1968.795359</v>
      </c>
      <c r="R10826">
        <v>5434.8693370000001</v>
      </c>
      <c r="S10826" t="s">
        <v>90</v>
      </c>
      <c r="T10826" s="297">
        <v>46311.754166666666</v>
      </c>
    </row>
    <row r="10827" spans="1:20" x14ac:dyDescent="0.35">
      <c r="A10827" t="s">
        <v>130</v>
      </c>
      <c r="B10827" t="s">
        <v>131</v>
      </c>
      <c r="C10827" t="s">
        <v>89</v>
      </c>
      <c r="D10827" s="29">
        <v>46623</v>
      </c>
      <c r="E10827">
        <v>0</v>
      </c>
      <c r="F10827">
        <v>0</v>
      </c>
      <c r="G10827">
        <v>0</v>
      </c>
      <c r="H10827">
        <v>0</v>
      </c>
      <c r="L10827">
        <v>1968.795359</v>
      </c>
      <c r="R10827">
        <v>5434.8693370000001</v>
      </c>
      <c r="S10827" t="s">
        <v>90</v>
      </c>
      <c r="T10827" s="297">
        <v>46311.754166666666</v>
      </c>
    </row>
    <row r="10828" spans="1:20" x14ac:dyDescent="0.35">
      <c r="A10828" t="s">
        <v>130</v>
      </c>
      <c r="B10828" t="s">
        <v>131</v>
      </c>
      <c r="C10828" t="s">
        <v>89</v>
      </c>
      <c r="D10828" s="29">
        <v>46624</v>
      </c>
      <c r="E10828">
        <v>0</v>
      </c>
      <c r="F10828">
        <v>0</v>
      </c>
      <c r="G10828">
        <v>0</v>
      </c>
      <c r="H10828">
        <v>0</v>
      </c>
      <c r="L10828">
        <v>1968.795359</v>
      </c>
      <c r="R10828">
        <v>5434.8693370000001</v>
      </c>
      <c r="S10828" t="s">
        <v>90</v>
      </c>
      <c r="T10828" s="297">
        <v>46311.754166666666</v>
      </c>
    </row>
    <row r="10829" spans="1:20" x14ac:dyDescent="0.35">
      <c r="A10829" t="s">
        <v>130</v>
      </c>
      <c r="B10829" t="s">
        <v>131</v>
      </c>
      <c r="C10829" t="s">
        <v>89</v>
      </c>
      <c r="D10829" s="29">
        <v>46625</v>
      </c>
      <c r="E10829">
        <v>0</v>
      </c>
      <c r="F10829">
        <v>0</v>
      </c>
      <c r="G10829">
        <v>0</v>
      </c>
      <c r="H10829">
        <v>0</v>
      </c>
      <c r="L10829">
        <v>1968.795359</v>
      </c>
      <c r="R10829">
        <v>5434.8693370000001</v>
      </c>
      <c r="S10829" t="s">
        <v>90</v>
      </c>
      <c r="T10829" s="297">
        <v>46311.754166666666</v>
      </c>
    </row>
    <row r="10830" spans="1:20" x14ac:dyDescent="0.35">
      <c r="A10830" t="s">
        <v>130</v>
      </c>
      <c r="B10830" t="s">
        <v>131</v>
      </c>
      <c r="C10830" t="s">
        <v>89</v>
      </c>
      <c r="D10830" s="29">
        <v>46626</v>
      </c>
      <c r="E10830">
        <v>0</v>
      </c>
      <c r="F10830">
        <v>0</v>
      </c>
      <c r="G10830">
        <v>0</v>
      </c>
      <c r="H10830">
        <v>0</v>
      </c>
      <c r="L10830">
        <v>1968.795359</v>
      </c>
      <c r="R10830">
        <v>5434.8693370000001</v>
      </c>
      <c r="S10830" t="s">
        <v>90</v>
      </c>
      <c r="T10830" s="297">
        <v>46311.754166666666</v>
      </c>
    </row>
    <row r="10831" spans="1:20" x14ac:dyDescent="0.35">
      <c r="A10831" t="s">
        <v>130</v>
      </c>
      <c r="B10831" t="s">
        <v>131</v>
      </c>
      <c r="C10831" t="s">
        <v>89</v>
      </c>
      <c r="D10831" s="29">
        <v>46627</v>
      </c>
      <c r="E10831">
        <v>0</v>
      </c>
      <c r="F10831">
        <v>0</v>
      </c>
      <c r="G10831">
        <v>0</v>
      </c>
      <c r="H10831">
        <v>0</v>
      </c>
      <c r="L10831">
        <v>1968.795359</v>
      </c>
      <c r="R10831">
        <v>5434.8693370000001</v>
      </c>
      <c r="S10831" t="s">
        <v>90</v>
      </c>
      <c r="T10831" s="297">
        <v>46311.754166666666</v>
      </c>
    </row>
    <row r="10832" spans="1:20" x14ac:dyDescent="0.35">
      <c r="A10832" t="s">
        <v>130</v>
      </c>
      <c r="B10832" t="s">
        <v>131</v>
      </c>
      <c r="C10832" t="s">
        <v>89</v>
      </c>
      <c r="D10832" s="29">
        <v>46628</v>
      </c>
      <c r="E10832">
        <v>0</v>
      </c>
      <c r="F10832">
        <v>0</v>
      </c>
      <c r="G10832">
        <v>0</v>
      </c>
      <c r="H10832">
        <v>0</v>
      </c>
      <c r="L10832">
        <v>1968.795359</v>
      </c>
      <c r="R10832">
        <v>5434.8693370000001</v>
      </c>
      <c r="S10832" t="s">
        <v>90</v>
      </c>
      <c r="T10832" s="297">
        <v>46311.754166666666</v>
      </c>
    </row>
    <row r="10833" spans="1:20" x14ac:dyDescent="0.35">
      <c r="A10833" t="s">
        <v>130</v>
      </c>
      <c r="B10833" t="s">
        <v>131</v>
      </c>
      <c r="C10833" t="s">
        <v>89</v>
      </c>
      <c r="D10833" s="29">
        <v>46629</v>
      </c>
      <c r="E10833">
        <v>0</v>
      </c>
      <c r="F10833">
        <v>0</v>
      </c>
      <c r="G10833">
        <v>0</v>
      </c>
      <c r="H10833">
        <v>0</v>
      </c>
      <c r="L10833">
        <v>1968.795359</v>
      </c>
      <c r="R10833">
        <v>5434.8693370000001</v>
      </c>
      <c r="S10833" t="s">
        <v>90</v>
      </c>
      <c r="T10833" s="297">
        <v>46311.754166666666</v>
      </c>
    </row>
    <row r="10834" spans="1:20" x14ac:dyDescent="0.35">
      <c r="A10834" t="s">
        <v>130</v>
      </c>
      <c r="B10834" t="s">
        <v>131</v>
      </c>
      <c r="C10834" t="s">
        <v>89</v>
      </c>
      <c r="D10834" s="29">
        <v>46630</v>
      </c>
      <c r="E10834">
        <v>0</v>
      </c>
      <c r="F10834">
        <v>0</v>
      </c>
      <c r="G10834">
        <v>0</v>
      </c>
      <c r="H10834">
        <v>0</v>
      </c>
      <c r="L10834">
        <v>1968.795359</v>
      </c>
      <c r="R10834">
        <v>5434.8693370000001</v>
      </c>
      <c r="S10834" t="s">
        <v>90</v>
      </c>
      <c r="T10834" s="297">
        <v>46311.754166666666</v>
      </c>
    </row>
    <row r="10835" spans="1:20" x14ac:dyDescent="0.35">
      <c r="A10835" t="s">
        <v>130</v>
      </c>
      <c r="B10835" t="s">
        <v>131</v>
      </c>
      <c r="C10835" t="s">
        <v>89</v>
      </c>
      <c r="D10835" s="29">
        <v>46631</v>
      </c>
      <c r="E10835">
        <v>0</v>
      </c>
      <c r="F10835">
        <v>0</v>
      </c>
      <c r="G10835">
        <v>0</v>
      </c>
      <c r="H10835">
        <v>0</v>
      </c>
      <c r="L10835">
        <v>1968.795359</v>
      </c>
      <c r="R10835">
        <v>5434.8693370000001</v>
      </c>
      <c r="S10835" t="s">
        <v>90</v>
      </c>
      <c r="T10835" s="297">
        <v>46311.754166666666</v>
      </c>
    </row>
    <row r="10836" spans="1:20" x14ac:dyDescent="0.35">
      <c r="A10836" t="s">
        <v>130</v>
      </c>
      <c r="B10836" t="s">
        <v>131</v>
      </c>
      <c r="C10836" t="s">
        <v>89</v>
      </c>
      <c r="D10836" s="29">
        <v>46632</v>
      </c>
      <c r="E10836">
        <v>0</v>
      </c>
      <c r="F10836">
        <v>0</v>
      </c>
      <c r="G10836">
        <v>0</v>
      </c>
      <c r="H10836">
        <v>0</v>
      </c>
      <c r="L10836">
        <v>1968.795359</v>
      </c>
      <c r="R10836">
        <v>5434.8693370000001</v>
      </c>
      <c r="S10836" t="s">
        <v>90</v>
      </c>
      <c r="T10836" s="297">
        <v>46311.754166666666</v>
      </c>
    </row>
    <row r="10837" spans="1:20" x14ac:dyDescent="0.35">
      <c r="A10837" t="s">
        <v>130</v>
      </c>
      <c r="B10837" t="s">
        <v>131</v>
      </c>
      <c r="C10837" t="s">
        <v>89</v>
      </c>
      <c r="D10837" s="29">
        <v>46633</v>
      </c>
      <c r="E10837">
        <v>0</v>
      </c>
      <c r="F10837">
        <v>0</v>
      </c>
      <c r="G10837">
        <v>0</v>
      </c>
      <c r="H10837">
        <v>0</v>
      </c>
      <c r="L10837">
        <v>1968.795359</v>
      </c>
      <c r="R10837">
        <v>5434.8693370000001</v>
      </c>
      <c r="S10837" t="s">
        <v>90</v>
      </c>
      <c r="T10837" s="297">
        <v>46311.754166666666</v>
      </c>
    </row>
    <row r="10838" spans="1:20" x14ac:dyDescent="0.35">
      <c r="A10838" t="s">
        <v>130</v>
      </c>
      <c r="B10838" t="s">
        <v>131</v>
      </c>
      <c r="C10838" t="s">
        <v>89</v>
      </c>
      <c r="D10838" s="29">
        <v>46634</v>
      </c>
      <c r="E10838">
        <v>0</v>
      </c>
      <c r="F10838">
        <v>0</v>
      </c>
      <c r="G10838">
        <v>0</v>
      </c>
      <c r="H10838">
        <v>0</v>
      </c>
      <c r="L10838">
        <v>1968.795359</v>
      </c>
      <c r="R10838">
        <v>5434.8693370000001</v>
      </c>
      <c r="S10838" t="s">
        <v>90</v>
      </c>
      <c r="T10838" s="297">
        <v>46311.754166666666</v>
      </c>
    </row>
    <row r="10839" spans="1:20" x14ac:dyDescent="0.35">
      <c r="A10839" t="s">
        <v>130</v>
      </c>
      <c r="B10839" t="s">
        <v>131</v>
      </c>
      <c r="C10839" t="s">
        <v>89</v>
      </c>
      <c r="D10839" s="29">
        <v>46635</v>
      </c>
      <c r="E10839">
        <v>0</v>
      </c>
      <c r="F10839">
        <v>0</v>
      </c>
      <c r="G10839">
        <v>0</v>
      </c>
      <c r="H10839">
        <v>0</v>
      </c>
      <c r="L10839">
        <v>1968.795359</v>
      </c>
      <c r="R10839">
        <v>5434.8693370000001</v>
      </c>
      <c r="S10839" t="s">
        <v>90</v>
      </c>
      <c r="T10839" s="297">
        <v>46311.754166666666</v>
      </c>
    </row>
    <row r="10840" spans="1:20" x14ac:dyDescent="0.35">
      <c r="A10840" t="s">
        <v>130</v>
      </c>
      <c r="B10840" t="s">
        <v>131</v>
      </c>
      <c r="C10840" t="s">
        <v>89</v>
      </c>
      <c r="D10840" s="29">
        <v>46636</v>
      </c>
      <c r="E10840">
        <v>0</v>
      </c>
      <c r="F10840">
        <v>0</v>
      </c>
      <c r="G10840">
        <v>0</v>
      </c>
      <c r="H10840">
        <v>0</v>
      </c>
      <c r="L10840">
        <v>1968.795359</v>
      </c>
      <c r="R10840">
        <v>5434.8693370000001</v>
      </c>
      <c r="S10840" t="s">
        <v>90</v>
      </c>
      <c r="T10840" s="297">
        <v>46311.754166666666</v>
      </c>
    </row>
    <row r="10841" spans="1:20" x14ac:dyDescent="0.35">
      <c r="A10841" t="s">
        <v>130</v>
      </c>
      <c r="B10841" t="s">
        <v>131</v>
      </c>
      <c r="C10841" t="s">
        <v>89</v>
      </c>
      <c r="D10841" s="29">
        <v>46637</v>
      </c>
      <c r="E10841">
        <v>0</v>
      </c>
      <c r="F10841">
        <v>0</v>
      </c>
      <c r="G10841">
        <v>0</v>
      </c>
      <c r="H10841">
        <v>0</v>
      </c>
      <c r="L10841">
        <v>1968.795359</v>
      </c>
      <c r="R10841">
        <v>5434.8693370000001</v>
      </c>
      <c r="S10841" t="s">
        <v>90</v>
      </c>
      <c r="T10841" s="297">
        <v>46311.754166666666</v>
      </c>
    </row>
    <row r="10842" spans="1:20" x14ac:dyDescent="0.35">
      <c r="A10842" t="s">
        <v>130</v>
      </c>
      <c r="B10842" t="s">
        <v>131</v>
      </c>
      <c r="C10842" t="s">
        <v>89</v>
      </c>
      <c r="D10842" s="29">
        <v>46638</v>
      </c>
      <c r="E10842">
        <v>0</v>
      </c>
      <c r="F10842">
        <v>0</v>
      </c>
      <c r="G10842">
        <v>0</v>
      </c>
      <c r="H10842">
        <v>0</v>
      </c>
      <c r="L10842">
        <v>1968.795359</v>
      </c>
      <c r="R10842">
        <v>5434.8693370000001</v>
      </c>
      <c r="S10842" t="s">
        <v>90</v>
      </c>
      <c r="T10842" s="297">
        <v>46311.754166666666</v>
      </c>
    </row>
    <row r="10843" spans="1:20" x14ac:dyDescent="0.35">
      <c r="A10843" t="s">
        <v>130</v>
      </c>
      <c r="B10843" t="s">
        <v>131</v>
      </c>
      <c r="C10843" t="s">
        <v>89</v>
      </c>
      <c r="D10843" s="29">
        <v>46639</v>
      </c>
      <c r="E10843">
        <v>0</v>
      </c>
      <c r="F10843">
        <v>0</v>
      </c>
      <c r="G10843">
        <v>0</v>
      </c>
      <c r="H10843">
        <v>0</v>
      </c>
      <c r="L10843">
        <v>1968.795359</v>
      </c>
      <c r="R10843">
        <v>5434.8693370000001</v>
      </c>
      <c r="S10843" t="s">
        <v>90</v>
      </c>
      <c r="T10843" s="297">
        <v>46311.754166666666</v>
      </c>
    </row>
    <row r="10844" spans="1:20" x14ac:dyDescent="0.35">
      <c r="A10844" t="s">
        <v>130</v>
      </c>
      <c r="B10844" t="s">
        <v>131</v>
      </c>
      <c r="C10844" t="s">
        <v>89</v>
      </c>
      <c r="D10844" s="29">
        <v>46640</v>
      </c>
      <c r="E10844">
        <v>0</v>
      </c>
      <c r="F10844">
        <v>0</v>
      </c>
      <c r="G10844">
        <v>0</v>
      </c>
      <c r="H10844">
        <v>0</v>
      </c>
      <c r="L10844">
        <v>1968.795359</v>
      </c>
      <c r="R10844">
        <v>5434.8693370000001</v>
      </c>
      <c r="S10844" t="s">
        <v>90</v>
      </c>
      <c r="T10844" s="297">
        <v>46311.754166666666</v>
      </c>
    </row>
    <row r="10845" spans="1:20" x14ac:dyDescent="0.35">
      <c r="A10845" t="s">
        <v>130</v>
      </c>
      <c r="B10845" t="s">
        <v>131</v>
      </c>
      <c r="C10845" t="s">
        <v>89</v>
      </c>
      <c r="D10845" s="29">
        <v>46641</v>
      </c>
      <c r="E10845">
        <v>0</v>
      </c>
      <c r="F10845">
        <v>0</v>
      </c>
      <c r="G10845">
        <v>0</v>
      </c>
      <c r="H10845">
        <v>0</v>
      </c>
      <c r="L10845">
        <v>1968.795359</v>
      </c>
      <c r="R10845">
        <v>5434.8693370000001</v>
      </c>
      <c r="S10845" t="s">
        <v>90</v>
      </c>
      <c r="T10845" s="297">
        <v>46311.754166666666</v>
      </c>
    </row>
    <row r="10846" spans="1:20" x14ac:dyDescent="0.35">
      <c r="A10846" t="s">
        <v>130</v>
      </c>
      <c r="B10846" t="s">
        <v>131</v>
      </c>
      <c r="C10846" t="s">
        <v>89</v>
      </c>
      <c r="D10846" s="29">
        <v>46642</v>
      </c>
      <c r="E10846">
        <v>0</v>
      </c>
      <c r="F10846">
        <v>0</v>
      </c>
      <c r="G10846">
        <v>0</v>
      </c>
      <c r="H10846">
        <v>0</v>
      </c>
      <c r="L10846">
        <v>1968.795359</v>
      </c>
      <c r="R10846">
        <v>5434.8693370000001</v>
      </c>
      <c r="S10846" t="s">
        <v>90</v>
      </c>
      <c r="T10846" s="297">
        <v>46311.754166666666</v>
      </c>
    </row>
    <row r="10847" spans="1:20" x14ac:dyDescent="0.35">
      <c r="A10847" t="s">
        <v>130</v>
      </c>
      <c r="B10847" t="s">
        <v>131</v>
      </c>
      <c r="C10847" t="s">
        <v>89</v>
      </c>
      <c r="D10847" s="29">
        <v>46643</v>
      </c>
      <c r="E10847">
        <v>0</v>
      </c>
      <c r="F10847">
        <v>0</v>
      </c>
      <c r="G10847">
        <v>0</v>
      </c>
      <c r="H10847">
        <v>0</v>
      </c>
      <c r="L10847">
        <v>1968.795359</v>
      </c>
      <c r="R10847">
        <v>5434.8693370000001</v>
      </c>
      <c r="S10847" t="s">
        <v>90</v>
      </c>
      <c r="T10847" s="297">
        <v>46311.754166666666</v>
      </c>
    </row>
    <row r="10848" spans="1:20" x14ac:dyDescent="0.35">
      <c r="A10848" t="s">
        <v>130</v>
      </c>
      <c r="B10848" t="s">
        <v>131</v>
      </c>
      <c r="C10848" t="s">
        <v>89</v>
      </c>
      <c r="D10848" s="29">
        <v>46644</v>
      </c>
      <c r="E10848">
        <v>0</v>
      </c>
      <c r="F10848">
        <v>0</v>
      </c>
      <c r="G10848">
        <v>0</v>
      </c>
      <c r="H10848">
        <v>0</v>
      </c>
      <c r="L10848">
        <v>1968.795359</v>
      </c>
      <c r="R10848">
        <v>5434.8693370000001</v>
      </c>
      <c r="S10848" t="s">
        <v>90</v>
      </c>
      <c r="T10848" s="297">
        <v>46311.754166666666</v>
      </c>
    </row>
    <row r="10849" spans="1:20" x14ac:dyDescent="0.35">
      <c r="A10849" t="s">
        <v>130</v>
      </c>
      <c r="B10849" t="s">
        <v>131</v>
      </c>
      <c r="C10849" t="s">
        <v>89</v>
      </c>
      <c r="D10849" s="29">
        <v>46645</v>
      </c>
      <c r="E10849">
        <v>0</v>
      </c>
      <c r="F10849">
        <v>0</v>
      </c>
      <c r="G10849">
        <v>0</v>
      </c>
      <c r="H10849">
        <v>0</v>
      </c>
      <c r="L10849">
        <v>1968.795359</v>
      </c>
      <c r="R10849">
        <v>5434.8693370000001</v>
      </c>
      <c r="S10849" t="s">
        <v>90</v>
      </c>
      <c r="T10849" s="297">
        <v>46311.754166666666</v>
      </c>
    </row>
    <row r="10850" spans="1:20" x14ac:dyDescent="0.35">
      <c r="A10850" t="s">
        <v>130</v>
      </c>
      <c r="B10850" t="s">
        <v>131</v>
      </c>
      <c r="C10850" t="s">
        <v>89</v>
      </c>
      <c r="D10850" s="29">
        <v>46646</v>
      </c>
      <c r="E10850">
        <v>0</v>
      </c>
      <c r="F10850">
        <v>0</v>
      </c>
      <c r="G10850">
        <v>0</v>
      </c>
      <c r="H10850">
        <v>0</v>
      </c>
      <c r="L10850">
        <v>1968.795359</v>
      </c>
      <c r="R10850">
        <v>5434.8693370000001</v>
      </c>
      <c r="S10850" t="s">
        <v>90</v>
      </c>
      <c r="T10850" s="297">
        <v>46311.754166666666</v>
      </c>
    </row>
    <row r="10851" spans="1:20" x14ac:dyDescent="0.35">
      <c r="A10851" t="s">
        <v>130</v>
      </c>
      <c r="B10851" t="s">
        <v>131</v>
      </c>
      <c r="C10851" t="s">
        <v>89</v>
      </c>
      <c r="D10851" s="29">
        <v>46647</v>
      </c>
      <c r="E10851">
        <v>0</v>
      </c>
      <c r="F10851">
        <v>0</v>
      </c>
      <c r="G10851">
        <v>0</v>
      </c>
      <c r="H10851">
        <v>0</v>
      </c>
      <c r="L10851">
        <v>1968.795359</v>
      </c>
      <c r="R10851">
        <v>5434.8693370000001</v>
      </c>
      <c r="S10851" t="s">
        <v>90</v>
      </c>
      <c r="T10851" s="297">
        <v>46311.754166666666</v>
      </c>
    </row>
    <row r="10852" spans="1:20" x14ac:dyDescent="0.35">
      <c r="A10852" t="s">
        <v>130</v>
      </c>
      <c r="B10852" t="s">
        <v>131</v>
      </c>
      <c r="C10852" t="s">
        <v>89</v>
      </c>
      <c r="D10852" s="29">
        <v>46648</v>
      </c>
      <c r="E10852">
        <v>0</v>
      </c>
      <c r="F10852">
        <v>0</v>
      </c>
      <c r="G10852">
        <v>0</v>
      </c>
      <c r="H10852">
        <v>0</v>
      </c>
      <c r="L10852">
        <v>1968.795359</v>
      </c>
      <c r="R10852">
        <v>5434.8693370000001</v>
      </c>
      <c r="S10852" t="s">
        <v>90</v>
      </c>
      <c r="T10852" s="297">
        <v>46311.754166666666</v>
      </c>
    </row>
    <row r="10853" spans="1:20" x14ac:dyDescent="0.35">
      <c r="A10853" t="s">
        <v>130</v>
      </c>
      <c r="B10853" t="s">
        <v>131</v>
      </c>
      <c r="C10853" t="s">
        <v>89</v>
      </c>
      <c r="D10853" s="29">
        <v>46649</v>
      </c>
      <c r="E10853">
        <v>0</v>
      </c>
      <c r="F10853">
        <v>0</v>
      </c>
      <c r="G10853">
        <v>0</v>
      </c>
      <c r="H10853">
        <v>0</v>
      </c>
      <c r="L10853">
        <v>1968.795359</v>
      </c>
      <c r="R10853">
        <v>5434.8693370000001</v>
      </c>
      <c r="S10853" t="s">
        <v>90</v>
      </c>
      <c r="T10853" s="297">
        <v>46311.754166666666</v>
      </c>
    </row>
    <row r="10854" spans="1:20" x14ac:dyDescent="0.35">
      <c r="A10854" t="s">
        <v>130</v>
      </c>
      <c r="B10854" t="s">
        <v>131</v>
      </c>
      <c r="C10854" t="s">
        <v>89</v>
      </c>
      <c r="D10854" s="29">
        <v>46650</v>
      </c>
      <c r="E10854">
        <v>0</v>
      </c>
      <c r="F10854">
        <v>0</v>
      </c>
      <c r="G10854">
        <v>0</v>
      </c>
      <c r="H10854">
        <v>0</v>
      </c>
      <c r="L10854">
        <v>1968.795359</v>
      </c>
      <c r="R10854">
        <v>5434.8693370000001</v>
      </c>
      <c r="S10854" t="s">
        <v>90</v>
      </c>
      <c r="T10854" s="297">
        <v>46311.754166666666</v>
      </c>
    </row>
    <row r="10855" spans="1:20" x14ac:dyDescent="0.35">
      <c r="A10855" t="s">
        <v>130</v>
      </c>
      <c r="B10855" t="s">
        <v>131</v>
      </c>
      <c r="C10855" t="s">
        <v>89</v>
      </c>
      <c r="D10855" s="29">
        <v>46651</v>
      </c>
      <c r="E10855">
        <v>0</v>
      </c>
      <c r="F10855">
        <v>0</v>
      </c>
      <c r="G10855">
        <v>0</v>
      </c>
      <c r="H10855">
        <v>0</v>
      </c>
      <c r="L10855">
        <v>1968.795359</v>
      </c>
      <c r="R10855">
        <v>5434.8693370000001</v>
      </c>
      <c r="S10855" t="s">
        <v>90</v>
      </c>
      <c r="T10855" s="297">
        <v>46311.754166666666</v>
      </c>
    </row>
    <row r="10856" spans="1:20" x14ac:dyDescent="0.35">
      <c r="A10856" t="s">
        <v>130</v>
      </c>
      <c r="B10856" t="s">
        <v>131</v>
      </c>
      <c r="C10856" t="s">
        <v>89</v>
      </c>
      <c r="D10856" s="29">
        <v>46652</v>
      </c>
      <c r="E10856">
        <v>0</v>
      </c>
      <c r="F10856">
        <v>0</v>
      </c>
      <c r="G10856">
        <v>0</v>
      </c>
      <c r="H10856">
        <v>0</v>
      </c>
      <c r="L10856">
        <v>1968.795359</v>
      </c>
      <c r="R10856">
        <v>5434.8693370000001</v>
      </c>
      <c r="S10856" t="s">
        <v>90</v>
      </c>
      <c r="T10856" s="297">
        <v>46311.754166666666</v>
      </c>
    </row>
    <row r="10857" spans="1:20" x14ac:dyDescent="0.35">
      <c r="A10857" t="s">
        <v>130</v>
      </c>
      <c r="B10857" t="s">
        <v>131</v>
      </c>
      <c r="C10857" t="s">
        <v>89</v>
      </c>
      <c r="D10857" s="29">
        <v>46653</v>
      </c>
      <c r="E10857">
        <v>0</v>
      </c>
      <c r="F10857">
        <v>0</v>
      </c>
      <c r="G10857">
        <v>0</v>
      </c>
      <c r="H10857">
        <v>0</v>
      </c>
      <c r="L10857">
        <v>1968.795359</v>
      </c>
      <c r="R10857">
        <v>5434.8693370000001</v>
      </c>
      <c r="S10857" t="s">
        <v>90</v>
      </c>
      <c r="T10857" s="297">
        <v>46311.754166666666</v>
      </c>
    </row>
    <row r="10858" spans="1:20" x14ac:dyDescent="0.35">
      <c r="A10858" t="s">
        <v>130</v>
      </c>
      <c r="B10858" t="s">
        <v>131</v>
      </c>
      <c r="C10858" t="s">
        <v>89</v>
      </c>
      <c r="D10858" s="29">
        <v>46654</v>
      </c>
      <c r="E10858">
        <v>0</v>
      </c>
      <c r="F10858">
        <v>0</v>
      </c>
      <c r="G10858">
        <v>0</v>
      </c>
      <c r="H10858">
        <v>0</v>
      </c>
      <c r="L10858">
        <v>1968.795359</v>
      </c>
      <c r="R10858">
        <v>5434.8693370000001</v>
      </c>
      <c r="S10858" t="s">
        <v>90</v>
      </c>
      <c r="T10858" s="297">
        <v>46311.754166666666</v>
      </c>
    </row>
    <row r="10859" spans="1:20" x14ac:dyDescent="0.35">
      <c r="A10859" t="s">
        <v>130</v>
      </c>
      <c r="B10859" t="s">
        <v>131</v>
      </c>
      <c r="C10859" t="s">
        <v>89</v>
      </c>
      <c r="D10859" s="29">
        <v>46655</v>
      </c>
      <c r="E10859">
        <v>0</v>
      </c>
      <c r="F10859">
        <v>0</v>
      </c>
      <c r="G10859">
        <v>0</v>
      </c>
      <c r="H10859">
        <v>0</v>
      </c>
      <c r="L10859">
        <v>1968.795359</v>
      </c>
      <c r="R10859">
        <v>5434.8693370000001</v>
      </c>
      <c r="S10859" t="s">
        <v>90</v>
      </c>
      <c r="T10859" s="297">
        <v>46311.754166666666</v>
      </c>
    </row>
    <row r="10860" spans="1:20" x14ac:dyDescent="0.35">
      <c r="A10860" t="s">
        <v>130</v>
      </c>
      <c r="B10860" t="s">
        <v>131</v>
      </c>
      <c r="C10860" t="s">
        <v>89</v>
      </c>
      <c r="D10860" s="29">
        <v>46656</v>
      </c>
      <c r="E10860">
        <v>0</v>
      </c>
      <c r="F10860">
        <v>0</v>
      </c>
      <c r="G10860">
        <v>0</v>
      </c>
      <c r="H10860">
        <v>0</v>
      </c>
      <c r="L10860">
        <v>1968.795359</v>
      </c>
      <c r="R10860">
        <v>5434.8693370000001</v>
      </c>
      <c r="S10860" t="s">
        <v>90</v>
      </c>
      <c r="T10860" s="297">
        <v>46311.754166666666</v>
      </c>
    </row>
    <row r="10861" spans="1:20" x14ac:dyDescent="0.35">
      <c r="A10861" t="s">
        <v>130</v>
      </c>
      <c r="B10861" t="s">
        <v>131</v>
      </c>
      <c r="C10861" t="s">
        <v>89</v>
      </c>
      <c r="D10861" s="29">
        <v>46657</v>
      </c>
      <c r="E10861">
        <v>0</v>
      </c>
      <c r="F10861">
        <v>0</v>
      </c>
      <c r="G10861">
        <v>0</v>
      </c>
      <c r="H10861">
        <v>0</v>
      </c>
      <c r="L10861">
        <v>1968.795359</v>
      </c>
      <c r="R10861">
        <v>5434.8693370000001</v>
      </c>
      <c r="S10861" t="s">
        <v>90</v>
      </c>
      <c r="T10861" s="297">
        <v>46311.754166666666</v>
      </c>
    </row>
    <row r="10862" spans="1:20" x14ac:dyDescent="0.35">
      <c r="A10862" t="s">
        <v>130</v>
      </c>
      <c r="B10862" t="s">
        <v>131</v>
      </c>
      <c r="C10862" t="s">
        <v>89</v>
      </c>
      <c r="D10862" s="29">
        <v>46658</v>
      </c>
      <c r="E10862">
        <v>0</v>
      </c>
      <c r="F10862">
        <v>0</v>
      </c>
      <c r="G10862">
        <v>0</v>
      </c>
      <c r="H10862">
        <v>0</v>
      </c>
      <c r="L10862">
        <v>1968.795359</v>
      </c>
      <c r="R10862">
        <v>5434.8693370000001</v>
      </c>
      <c r="S10862" t="s">
        <v>90</v>
      </c>
      <c r="T10862" s="297">
        <v>46311.754166666666</v>
      </c>
    </row>
    <row r="10863" spans="1:20" x14ac:dyDescent="0.35">
      <c r="A10863" t="s">
        <v>130</v>
      </c>
      <c r="B10863" t="s">
        <v>131</v>
      </c>
      <c r="C10863" t="s">
        <v>89</v>
      </c>
      <c r="D10863" s="29">
        <v>46659</v>
      </c>
      <c r="E10863">
        <v>0</v>
      </c>
      <c r="F10863">
        <v>0</v>
      </c>
      <c r="G10863">
        <v>0</v>
      </c>
      <c r="H10863">
        <v>0</v>
      </c>
      <c r="L10863">
        <v>1968.795359</v>
      </c>
      <c r="R10863">
        <v>5434.8693370000001</v>
      </c>
      <c r="S10863" t="s">
        <v>90</v>
      </c>
      <c r="T10863" s="297">
        <v>46311.754166666666</v>
      </c>
    </row>
    <row r="10864" spans="1:20" x14ac:dyDescent="0.35">
      <c r="A10864" t="s">
        <v>130</v>
      </c>
      <c r="B10864" t="s">
        <v>131</v>
      </c>
      <c r="C10864" t="s">
        <v>89</v>
      </c>
      <c r="D10864" s="29">
        <v>46660</v>
      </c>
      <c r="E10864">
        <v>0</v>
      </c>
      <c r="F10864">
        <v>0</v>
      </c>
      <c r="G10864">
        <v>0</v>
      </c>
      <c r="H10864">
        <v>0</v>
      </c>
      <c r="L10864">
        <v>1968.795359</v>
      </c>
      <c r="R10864">
        <v>5434.8693370000001</v>
      </c>
      <c r="S10864" t="s">
        <v>90</v>
      </c>
      <c r="T10864" s="297">
        <v>46311.754166666666</v>
      </c>
    </row>
    <row r="10865" spans="1:20" x14ac:dyDescent="0.35">
      <c r="A10865" t="s">
        <v>130</v>
      </c>
      <c r="B10865" t="s">
        <v>131</v>
      </c>
      <c r="C10865" t="s">
        <v>89</v>
      </c>
      <c r="D10865" s="29">
        <v>46661</v>
      </c>
      <c r="E10865">
        <v>0</v>
      </c>
      <c r="F10865">
        <v>0</v>
      </c>
      <c r="G10865">
        <v>0</v>
      </c>
      <c r="H10865">
        <v>0</v>
      </c>
      <c r="L10865">
        <v>1657.125753</v>
      </c>
      <c r="R10865">
        <v>5434.8693370000001</v>
      </c>
      <c r="S10865" t="s">
        <v>90</v>
      </c>
      <c r="T10865" s="297">
        <v>46311.754166666666</v>
      </c>
    </row>
    <row r="10866" spans="1:20" x14ac:dyDescent="0.35">
      <c r="A10866" t="s">
        <v>130</v>
      </c>
      <c r="B10866" t="s">
        <v>131</v>
      </c>
      <c r="C10866" t="s">
        <v>89</v>
      </c>
      <c r="D10866" s="29">
        <v>46662</v>
      </c>
      <c r="E10866">
        <v>0</v>
      </c>
      <c r="F10866">
        <v>0</v>
      </c>
      <c r="G10866">
        <v>0</v>
      </c>
      <c r="H10866">
        <v>0</v>
      </c>
      <c r="L10866">
        <v>1657.125753</v>
      </c>
      <c r="R10866">
        <v>5434.8693370000001</v>
      </c>
      <c r="S10866" t="s">
        <v>90</v>
      </c>
      <c r="T10866" s="297">
        <v>46311.754166666666</v>
      </c>
    </row>
    <row r="10867" spans="1:20" x14ac:dyDescent="0.35">
      <c r="A10867" t="s">
        <v>130</v>
      </c>
      <c r="B10867" t="s">
        <v>131</v>
      </c>
      <c r="C10867" t="s">
        <v>89</v>
      </c>
      <c r="D10867" s="29">
        <v>46663</v>
      </c>
      <c r="E10867">
        <v>0</v>
      </c>
      <c r="F10867">
        <v>0</v>
      </c>
      <c r="G10867">
        <v>0</v>
      </c>
      <c r="H10867">
        <v>0</v>
      </c>
      <c r="L10867">
        <v>1657.125753</v>
      </c>
      <c r="R10867">
        <v>5434.8693370000001</v>
      </c>
      <c r="S10867" t="s">
        <v>90</v>
      </c>
      <c r="T10867" s="297">
        <v>46311.754166666666</v>
      </c>
    </row>
    <row r="10868" spans="1:20" x14ac:dyDescent="0.35">
      <c r="A10868" t="s">
        <v>130</v>
      </c>
      <c r="B10868" t="s">
        <v>131</v>
      </c>
      <c r="C10868" t="s">
        <v>89</v>
      </c>
      <c r="D10868" s="29">
        <v>46664</v>
      </c>
      <c r="E10868">
        <v>0</v>
      </c>
      <c r="F10868">
        <v>0</v>
      </c>
      <c r="G10868">
        <v>0</v>
      </c>
      <c r="H10868">
        <v>0</v>
      </c>
      <c r="L10868">
        <v>1657.125753</v>
      </c>
      <c r="R10868">
        <v>5434.8693370000001</v>
      </c>
      <c r="S10868" t="s">
        <v>90</v>
      </c>
      <c r="T10868" s="297">
        <v>46311.754166666666</v>
      </c>
    </row>
    <row r="10869" spans="1:20" x14ac:dyDescent="0.35">
      <c r="A10869" t="s">
        <v>130</v>
      </c>
      <c r="B10869" t="s">
        <v>131</v>
      </c>
      <c r="C10869" t="s">
        <v>89</v>
      </c>
      <c r="D10869" s="29">
        <v>46665</v>
      </c>
      <c r="E10869">
        <v>0</v>
      </c>
      <c r="F10869">
        <v>0</v>
      </c>
      <c r="G10869">
        <v>0</v>
      </c>
      <c r="H10869">
        <v>0</v>
      </c>
      <c r="L10869">
        <v>1657.125753</v>
      </c>
      <c r="R10869">
        <v>5434.8693370000001</v>
      </c>
      <c r="S10869" t="s">
        <v>90</v>
      </c>
      <c r="T10869" s="297">
        <v>46311.754166666666</v>
      </c>
    </row>
    <row r="10870" spans="1:20" x14ac:dyDescent="0.35">
      <c r="A10870" t="s">
        <v>130</v>
      </c>
      <c r="B10870" t="s">
        <v>131</v>
      </c>
      <c r="C10870" t="s">
        <v>89</v>
      </c>
      <c r="D10870" s="29">
        <v>46666</v>
      </c>
      <c r="E10870">
        <v>0</v>
      </c>
      <c r="F10870">
        <v>0</v>
      </c>
      <c r="G10870">
        <v>0</v>
      </c>
      <c r="H10870">
        <v>0</v>
      </c>
      <c r="L10870">
        <v>1657.125753</v>
      </c>
      <c r="R10870">
        <v>5434.8693370000001</v>
      </c>
      <c r="S10870" t="s">
        <v>90</v>
      </c>
      <c r="T10870" s="297">
        <v>46311.754166666666</v>
      </c>
    </row>
    <row r="10871" spans="1:20" x14ac:dyDescent="0.35">
      <c r="A10871" t="s">
        <v>130</v>
      </c>
      <c r="B10871" t="s">
        <v>131</v>
      </c>
      <c r="C10871" t="s">
        <v>89</v>
      </c>
      <c r="D10871" s="29">
        <v>46667</v>
      </c>
      <c r="E10871">
        <v>0</v>
      </c>
      <c r="F10871">
        <v>0</v>
      </c>
      <c r="G10871">
        <v>0</v>
      </c>
      <c r="H10871">
        <v>0</v>
      </c>
      <c r="L10871">
        <v>1657.125753</v>
      </c>
      <c r="R10871">
        <v>5434.8693370000001</v>
      </c>
      <c r="S10871" t="s">
        <v>90</v>
      </c>
      <c r="T10871" s="297">
        <v>46311.754166666666</v>
      </c>
    </row>
    <row r="10872" spans="1:20" x14ac:dyDescent="0.35">
      <c r="A10872" t="s">
        <v>130</v>
      </c>
      <c r="B10872" t="s">
        <v>131</v>
      </c>
      <c r="C10872" t="s">
        <v>89</v>
      </c>
      <c r="D10872" s="29">
        <v>46668</v>
      </c>
      <c r="E10872">
        <v>0</v>
      </c>
      <c r="F10872">
        <v>0</v>
      </c>
      <c r="G10872">
        <v>0</v>
      </c>
      <c r="H10872">
        <v>0</v>
      </c>
      <c r="L10872">
        <v>1657.125753</v>
      </c>
      <c r="R10872">
        <v>5434.8693370000001</v>
      </c>
      <c r="S10872" t="s">
        <v>90</v>
      </c>
      <c r="T10872" s="297">
        <v>46311.754166666666</v>
      </c>
    </row>
    <row r="10873" spans="1:20" x14ac:dyDescent="0.35">
      <c r="A10873" t="s">
        <v>130</v>
      </c>
      <c r="B10873" t="s">
        <v>131</v>
      </c>
      <c r="C10873" t="s">
        <v>89</v>
      </c>
      <c r="D10873" s="29">
        <v>46669</v>
      </c>
      <c r="E10873">
        <v>0</v>
      </c>
      <c r="F10873">
        <v>0</v>
      </c>
      <c r="G10873">
        <v>0</v>
      </c>
      <c r="H10873">
        <v>0</v>
      </c>
      <c r="L10873">
        <v>1657.125753</v>
      </c>
      <c r="R10873">
        <v>5434.8693370000001</v>
      </c>
      <c r="S10873" t="s">
        <v>90</v>
      </c>
      <c r="T10873" s="297">
        <v>46311.754166666666</v>
      </c>
    </row>
    <row r="10874" spans="1:20" x14ac:dyDescent="0.35">
      <c r="A10874" t="s">
        <v>130</v>
      </c>
      <c r="B10874" t="s">
        <v>131</v>
      </c>
      <c r="C10874" t="s">
        <v>89</v>
      </c>
      <c r="D10874" s="29">
        <v>46670</v>
      </c>
      <c r="E10874">
        <v>0</v>
      </c>
      <c r="F10874">
        <v>0</v>
      </c>
      <c r="G10874">
        <v>0</v>
      </c>
      <c r="H10874">
        <v>0</v>
      </c>
      <c r="L10874">
        <v>1657.125753</v>
      </c>
      <c r="R10874">
        <v>5434.8693370000001</v>
      </c>
      <c r="S10874" t="s">
        <v>90</v>
      </c>
      <c r="T10874" s="297">
        <v>46311.754166666666</v>
      </c>
    </row>
    <row r="10875" spans="1:20" x14ac:dyDescent="0.35">
      <c r="A10875" t="s">
        <v>130</v>
      </c>
      <c r="B10875" t="s">
        <v>131</v>
      </c>
      <c r="C10875" t="s">
        <v>89</v>
      </c>
      <c r="D10875" s="29">
        <v>46671</v>
      </c>
      <c r="E10875">
        <v>0</v>
      </c>
      <c r="F10875">
        <v>0</v>
      </c>
      <c r="G10875">
        <v>0</v>
      </c>
      <c r="H10875">
        <v>0</v>
      </c>
      <c r="L10875">
        <v>1657.125753</v>
      </c>
      <c r="R10875">
        <v>5434.8693370000001</v>
      </c>
      <c r="S10875" t="s">
        <v>90</v>
      </c>
      <c r="T10875" s="297">
        <v>46311.754166666666</v>
      </c>
    </row>
    <row r="10876" spans="1:20" x14ac:dyDescent="0.35">
      <c r="A10876" t="s">
        <v>130</v>
      </c>
      <c r="B10876" t="s">
        <v>131</v>
      </c>
      <c r="C10876" t="s">
        <v>89</v>
      </c>
      <c r="D10876" s="29">
        <v>46672</v>
      </c>
      <c r="E10876">
        <v>0</v>
      </c>
      <c r="F10876">
        <v>0</v>
      </c>
      <c r="G10876">
        <v>0</v>
      </c>
      <c r="H10876">
        <v>0</v>
      </c>
      <c r="L10876">
        <v>1657.125753</v>
      </c>
      <c r="R10876">
        <v>5434.8693370000001</v>
      </c>
      <c r="S10876" t="s">
        <v>90</v>
      </c>
      <c r="T10876" s="297">
        <v>46311.754166666666</v>
      </c>
    </row>
    <row r="10877" spans="1:20" x14ac:dyDescent="0.35">
      <c r="A10877" t="s">
        <v>130</v>
      </c>
      <c r="B10877" t="s">
        <v>131</v>
      </c>
      <c r="C10877" t="s">
        <v>89</v>
      </c>
      <c r="D10877" s="29">
        <v>46673</v>
      </c>
      <c r="E10877">
        <v>0</v>
      </c>
      <c r="F10877">
        <v>0</v>
      </c>
      <c r="G10877">
        <v>0</v>
      </c>
      <c r="H10877">
        <v>0</v>
      </c>
      <c r="L10877">
        <v>1657.125753</v>
      </c>
      <c r="R10877">
        <v>5434.8693370000001</v>
      </c>
      <c r="S10877" t="s">
        <v>90</v>
      </c>
      <c r="T10877" s="297">
        <v>46311.754166666666</v>
      </c>
    </row>
    <row r="10878" spans="1:20" x14ac:dyDescent="0.35">
      <c r="A10878" t="s">
        <v>130</v>
      </c>
      <c r="B10878" t="s">
        <v>131</v>
      </c>
      <c r="C10878" t="s">
        <v>89</v>
      </c>
      <c r="D10878" s="29">
        <v>46674</v>
      </c>
      <c r="E10878">
        <v>0</v>
      </c>
      <c r="F10878">
        <v>0</v>
      </c>
      <c r="G10878">
        <v>0</v>
      </c>
      <c r="H10878">
        <v>0</v>
      </c>
      <c r="L10878">
        <v>1657.125753</v>
      </c>
      <c r="R10878">
        <v>5434.8693370000001</v>
      </c>
      <c r="S10878" t="s">
        <v>90</v>
      </c>
      <c r="T10878" s="297">
        <v>46311.754166666666</v>
      </c>
    </row>
    <row r="10879" spans="1:20" x14ac:dyDescent="0.35">
      <c r="A10879" t="s">
        <v>130</v>
      </c>
      <c r="B10879" t="s">
        <v>131</v>
      </c>
      <c r="C10879" t="s">
        <v>89</v>
      </c>
      <c r="D10879" s="29">
        <v>46675</v>
      </c>
      <c r="E10879">
        <v>0</v>
      </c>
      <c r="F10879">
        <v>0</v>
      </c>
      <c r="G10879">
        <v>0</v>
      </c>
      <c r="H10879">
        <v>0</v>
      </c>
      <c r="L10879">
        <v>1657.125753</v>
      </c>
      <c r="R10879">
        <v>5434.8693370000001</v>
      </c>
      <c r="S10879" t="s">
        <v>90</v>
      </c>
      <c r="T10879" s="297">
        <v>46311.754166666666</v>
      </c>
    </row>
    <row r="10880" spans="1:20" x14ac:dyDescent="0.35">
      <c r="A10880" t="s">
        <v>130</v>
      </c>
      <c r="B10880" t="s">
        <v>131</v>
      </c>
      <c r="C10880" t="s">
        <v>89</v>
      </c>
      <c r="D10880" s="29">
        <v>46676</v>
      </c>
      <c r="E10880">
        <v>0</v>
      </c>
      <c r="F10880">
        <v>0</v>
      </c>
      <c r="G10880">
        <v>0</v>
      </c>
      <c r="H10880">
        <v>0</v>
      </c>
      <c r="L10880">
        <v>1657.125753</v>
      </c>
      <c r="R10880">
        <v>5434.8693370000001</v>
      </c>
      <c r="S10880" t="s">
        <v>90</v>
      </c>
      <c r="T10880" s="297">
        <v>46311.754166666666</v>
      </c>
    </row>
    <row r="10881" spans="1:20" x14ac:dyDescent="0.35">
      <c r="A10881" t="s">
        <v>130</v>
      </c>
      <c r="B10881" t="s">
        <v>131</v>
      </c>
      <c r="C10881" t="s">
        <v>89</v>
      </c>
      <c r="D10881" s="29">
        <v>46677</v>
      </c>
      <c r="E10881">
        <v>0</v>
      </c>
      <c r="F10881">
        <v>0</v>
      </c>
      <c r="G10881">
        <v>0</v>
      </c>
      <c r="H10881">
        <v>0</v>
      </c>
      <c r="L10881">
        <v>1657.125753</v>
      </c>
      <c r="R10881">
        <v>5434.8693370000001</v>
      </c>
      <c r="S10881" t="s">
        <v>90</v>
      </c>
      <c r="T10881" s="297">
        <v>46311.754166666666</v>
      </c>
    </row>
    <row r="10882" spans="1:20" x14ac:dyDescent="0.35">
      <c r="A10882" t="s">
        <v>130</v>
      </c>
      <c r="B10882" t="s">
        <v>131</v>
      </c>
      <c r="C10882" t="s">
        <v>89</v>
      </c>
      <c r="D10882" s="29">
        <v>46678</v>
      </c>
      <c r="E10882">
        <v>0</v>
      </c>
      <c r="F10882">
        <v>0</v>
      </c>
      <c r="G10882">
        <v>0</v>
      </c>
      <c r="H10882">
        <v>0</v>
      </c>
      <c r="L10882">
        <v>1657.125753</v>
      </c>
      <c r="R10882">
        <v>5434.8693370000001</v>
      </c>
      <c r="S10882" t="s">
        <v>90</v>
      </c>
      <c r="T10882" s="297">
        <v>46311.754166666666</v>
      </c>
    </row>
    <row r="10883" spans="1:20" x14ac:dyDescent="0.35">
      <c r="A10883" t="s">
        <v>130</v>
      </c>
      <c r="B10883" t="s">
        <v>131</v>
      </c>
      <c r="C10883" t="s">
        <v>89</v>
      </c>
      <c r="D10883" s="29">
        <v>46679</v>
      </c>
      <c r="E10883">
        <v>0</v>
      </c>
      <c r="F10883">
        <v>0</v>
      </c>
      <c r="G10883">
        <v>0</v>
      </c>
      <c r="H10883">
        <v>0</v>
      </c>
      <c r="L10883">
        <v>1657.125753</v>
      </c>
      <c r="R10883">
        <v>5434.8693370000001</v>
      </c>
      <c r="S10883" t="s">
        <v>90</v>
      </c>
      <c r="T10883" s="297">
        <v>46311.754166666666</v>
      </c>
    </row>
    <row r="10884" spans="1:20" x14ac:dyDescent="0.35">
      <c r="A10884" t="s">
        <v>130</v>
      </c>
      <c r="B10884" t="s">
        <v>131</v>
      </c>
      <c r="C10884" t="s">
        <v>89</v>
      </c>
      <c r="D10884" s="29">
        <v>46680</v>
      </c>
      <c r="E10884">
        <v>0</v>
      </c>
      <c r="F10884">
        <v>0</v>
      </c>
      <c r="G10884">
        <v>0</v>
      </c>
      <c r="H10884">
        <v>0</v>
      </c>
      <c r="L10884">
        <v>1657.125753</v>
      </c>
      <c r="R10884">
        <v>5434.8693370000001</v>
      </c>
      <c r="S10884" t="s">
        <v>90</v>
      </c>
      <c r="T10884" s="297">
        <v>46311.754166666666</v>
      </c>
    </row>
    <row r="10885" spans="1:20" x14ac:dyDescent="0.35">
      <c r="A10885" t="s">
        <v>130</v>
      </c>
      <c r="B10885" t="s">
        <v>131</v>
      </c>
      <c r="C10885" t="s">
        <v>89</v>
      </c>
      <c r="D10885" s="29">
        <v>46681</v>
      </c>
      <c r="E10885">
        <v>0</v>
      </c>
      <c r="F10885">
        <v>0</v>
      </c>
      <c r="G10885">
        <v>0</v>
      </c>
      <c r="H10885">
        <v>0</v>
      </c>
      <c r="L10885">
        <v>1657.125753</v>
      </c>
      <c r="R10885">
        <v>5434.8693370000001</v>
      </c>
      <c r="S10885" t="s">
        <v>90</v>
      </c>
      <c r="T10885" s="297">
        <v>46311.754166666666</v>
      </c>
    </row>
    <row r="10886" spans="1:20" x14ac:dyDescent="0.35">
      <c r="A10886" t="s">
        <v>130</v>
      </c>
      <c r="B10886" t="s">
        <v>131</v>
      </c>
      <c r="C10886" t="s">
        <v>89</v>
      </c>
      <c r="D10886" s="29">
        <v>46682</v>
      </c>
      <c r="E10886">
        <v>0</v>
      </c>
      <c r="F10886">
        <v>0</v>
      </c>
      <c r="G10886">
        <v>0</v>
      </c>
      <c r="H10886">
        <v>0</v>
      </c>
      <c r="L10886">
        <v>1657.125753</v>
      </c>
      <c r="R10886">
        <v>5434.8693370000001</v>
      </c>
      <c r="S10886" t="s">
        <v>90</v>
      </c>
      <c r="T10886" s="297">
        <v>46311.754166666666</v>
      </c>
    </row>
    <row r="10887" spans="1:20" x14ac:dyDescent="0.35">
      <c r="A10887" t="s">
        <v>130</v>
      </c>
      <c r="B10887" t="s">
        <v>131</v>
      </c>
      <c r="C10887" t="s">
        <v>89</v>
      </c>
      <c r="D10887" s="29">
        <v>46683</v>
      </c>
      <c r="E10887">
        <v>0</v>
      </c>
      <c r="F10887">
        <v>0</v>
      </c>
      <c r="G10887">
        <v>0</v>
      </c>
      <c r="H10887">
        <v>0</v>
      </c>
      <c r="L10887">
        <v>1657.125753</v>
      </c>
      <c r="R10887">
        <v>5434.8693370000001</v>
      </c>
      <c r="S10887" t="s">
        <v>90</v>
      </c>
      <c r="T10887" s="297">
        <v>46311.754166666666</v>
      </c>
    </row>
    <row r="10888" spans="1:20" x14ac:dyDescent="0.35">
      <c r="A10888" t="s">
        <v>130</v>
      </c>
      <c r="B10888" t="s">
        <v>131</v>
      </c>
      <c r="C10888" t="s">
        <v>89</v>
      </c>
      <c r="D10888" s="29">
        <v>46684</v>
      </c>
      <c r="E10888">
        <v>0</v>
      </c>
      <c r="F10888">
        <v>0</v>
      </c>
      <c r="G10888">
        <v>0</v>
      </c>
      <c r="H10888">
        <v>0</v>
      </c>
      <c r="L10888">
        <v>1657.125753</v>
      </c>
      <c r="R10888">
        <v>5434.8693370000001</v>
      </c>
      <c r="S10888" t="s">
        <v>90</v>
      </c>
      <c r="T10888" s="297">
        <v>46311.754166666666</v>
      </c>
    </row>
    <row r="10889" spans="1:20" x14ac:dyDescent="0.35">
      <c r="A10889" t="s">
        <v>130</v>
      </c>
      <c r="B10889" t="s">
        <v>131</v>
      </c>
      <c r="C10889" t="s">
        <v>89</v>
      </c>
      <c r="D10889" s="29">
        <v>46685</v>
      </c>
      <c r="E10889">
        <v>0</v>
      </c>
      <c r="F10889">
        <v>0</v>
      </c>
      <c r="G10889">
        <v>0</v>
      </c>
      <c r="H10889">
        <v>0</v>
      </c>
      <c r="L10889">
        <v>1657.125753</v>
      </c>
      <c r="R10889">
        <v>5434.8693370000001</v>
      </c>
      <c r="S10889" t="s">
        <v>90</v>
      </c>
      <c r="T10889" s="297">
        <v>46311.754166666666</v>
      </c>
    </row>
    <row r="10890" spans="1:20" x14ac:dyDescent="0.35">
      <c r="A10890" t="s">
        <v>130</v>
      </c>
      <c r="B10890" t="s">
        <v>131</v>
      </c>
      <c r="C10890" t="s">
        <v>89</v>
      </c>
      <c r="D10890" s="29">
        <v>46686</v>
      </c>
      <c r="E10890">
        <v>0</v>
      </c>
      <c r="F10890">
        <v>0</v>
      </c>
      <c r="G10890">
        <v>0</v>
      </c>
      <c r="H10890">
        <v>0</v>
      </c>
      <c r="L10890">
        <v>1657.125753</v>
      </c>
      <c r="R10890">
        <v>5434.8693370000001</v>
      </c>
      <c r="S10890" t="s">
        <v>90</v>
      </c>
      <c r="T10890" s="297">
        <v>46311.754166666666</v>
      </c>
    </row>
    <row r="10891" spans="1:20" x14ac:dyDescent="0.35">
      <c r="A10891" t="s">
        <v>130</v>
      </c>
      <c r="B10891" t="s">
        <v>131</v>
      </c>
      <c r="C10891" t="s">
        <v>89</v>
      </c>
      <c r="D10891" s="29">
        <v>46687</v>
      </c>
      <c r="E10891">
        <v>0</v>
      </c>
      <c r="F10891">
        <v>0</v>
      </c>
      <c r="G10891">
        <v>0</v>
      </c>
      <c r="H10891">
        <v>0</v>
      </c>
      <c r="L10891">
        <v>1657.125753</v>
      </c>
      <c r="R10891">
        <v>5434.8693370000001</v>
      </c>
      <c r="S10891" t="s">
        <v>90</v>
      </c>
      <c r="T10891" s="297">
        <v>46311.754166666666</v>
      </c>
    </row>
    <row r="10892" spans="1:20" x14ac:dyDescent="0.35">
      <c r="A10892" t="s">
        <v>130</v>
      </c>
      <c r="B10892" t="s">
        <v>131</v>
      </c>
      <c r="C10892" t="s">
        <v>89</v>
      </c>
      <c r="D10892" s="29">
        <v>46688</v>
      </c>
      <c r="E10892">
        <v>0</v>
      </c>
      <c r="F10892">
        <v>0</v>
      </c>
      <c r="G10892">
        <v>0</v>
      </c>
      <c r="H10892">
        <v>0</v>
      </c>
      <c r="L10892">
        <v>1657.125753</v>
      </c>
      <c r="R10892">
        <v>5434.8693370000001</v>
      </c>
      <c r="S10892" t="s">
        <v>90</v>
      </c>
      <c r="T10892" s="297">
        <v>46311.754166666666</v>
      </c>
    </row>
    <row r="10893" spans="1:20" x14ac:dyDescent="0.35">
      <c r="A10893" t="s">
        <v>130</v>
      </c>
      <c r="B10893" t="s">
        <v>131</v>
      </c>
      <c r="C10893" t="s">
        <v>89</v>
      </c>
      <c r="D10893" s="29">
        <v>46689</v>
      </c>
      <c r="E10893">
        <v>0</v>
      </c>
      <c r="F10893">
        <v>0</v>
      </c>
      <c r="G10893">
        <v>0</v>
      </c>
      <c r="H10893">
        <v>0</v>
      </c>
      <c r="L10893">
        <v>1657.125753</v>
      </c>
      <c r="R10893">
        <v>5434.8693370000001</v>
      </c>
      <c r="S10893" t="s">
        <v>90</v>
      </c>
      <c r="T10893" s="297">
        <v>46311.754166666666</v>
      </c>
    </row>
    <row r="10894" spans="1:20" x14ac:dyDescent="0.35">
      <c r="A10894" t="s">
        <v>130</v>
      </c>
      <c r="B10894" t="s">
        <v>131</v>
      </c>
      <c r="C10894" t="s">
        <v>89</v>
      </c>
      <c r="D10894" s="29">
        <v>46690</v>
      </c>
      <c r="E10894">
        <v>0</v>
      </c>
      <c r="F10894">
        <v>0</v>
      </c>
      <c r="G10894">
        <v>0</v>
      </c>
      <c r="H10894">
        <v>0</v>
      </c>
      <c r="L10894">
        <v>1657.125753</v>
      </c>
      <c r="R10894">
        <v>5434.8693370000001</v>
      </c>
      <c r="S10894" t="s">
        <v>90</v>
      </c>
      <c r="T10894" s="297">
        <v>46311.754166666666</v>
      </c>
    </row>
    <row r="10895" spans="1:20" x14ac:dyDescent="0.35">
      <c r="A10895" t="s">
        <v>130</v>
      </c>
      <c r="B10895" t="s">
        <v>131</v>
      </c>
      <c r="C10895" t="s">
        <v>89</v>
      </c>
      <c r="D10895" s="29">
        <v>46691</v>
      </c>
      <c r="E10895">
        <v>0</v>
      </c>
      <c r="F10895">
        <v>0</v>
      </c>
      <c r="G10895">
        <v>0</v>
      </c>
      <c r="H10895">
        <v>0</v>
      </c>
      <c r="L10895">
        <v>1657.125753</v>
      </c>
      <c r="R10895">
        <v>5434.8693370000001</v>
      </c>
      <c r="S10895" t="s">
        <v>90</v>
      </c>
      <c r="T10895" s="297">
        <v>46311.754166666666</v>
      </c>
    </row>
    <row r="10896" spans="1:20" x14ac:dyDescent="0.35">
      <c r="A10896" t="s">
        <v>130</v>
      </c>
      <c r="B10896" t="s">
        <v>131</v>
      </c>
      <c r="C10896" t="s">
        <v>89</v>
      </c>
      <c r="D10896" s="29">
        <v>46692</v>
      </c>
      <c r="E10896">
        <v>0</v>
      </c>
      <c r="F10896">
        <v>0</v>
      </c>
      <c r="G10896">
        <v>0</v>
      </c>
      <c r="H10896">
        <v>0</v>
      </c>
      <c r="L10896">
        <v>1657.125753</v>
      </c>
      <c r="R10896">
        <v>5434.8693370000001</v>
      </c>
      <c r="S10896" t="s">
        <v>90</v>
      </c>
      <c r="T10896" s="297">
        <v>46311.754166666666</v>
      </c>
    </row>
    <row r="10897" spans="1:20" x14ac:dyDescent="0.35">
      <c r="A10897" t="s">
        <v>130</v>
      </c>
      <c r="B10897" t="s">
        <v>131</v>
      </c>
      <c r="C10897" t="s">
        <v>89</v>
      </c>
      <c r="D10897" s="29">
        <v>46693</v>
      </c>
      <c r="E10897">
        <v>0</v>
      </c>
      <c r="F10897">
        <v>0</v>
      </c>
      <c r="G10897">
        <v>0</v>
      </c>
      <c r="H10897">
        <v>0</v>
      </c>
      <c r="L10897">
        <v>1657.125753</v>
      </c>
      <c r="R10897">
        <v>5434.8693370000001</v>
      </c>
      <c r="S10897" t="s">
        <v>90</v>
      </c>
      <c r="T10897" s="297">
        <v>46311.754166666666</v>
      </c>
    </row>
    <row r="10898" spans="1:20" x14ac:dyDescent="0.35">
      <c r="A10898" t="s">
        <v>130</v>
      </c>
      <c r="B10898" t="s">
        <v>131</v>
      </c>
      <c r="C10898" t="s">
        <v>89</v>
      </c>
      <c r="D10898" s="29">
        <v>46694</v>
      </c>
      <c r="E10898">
        <v>0</v>
      </c>
      <c r="F10898">
        <v>0</v>
      </c>
      <c r="G10898">
        <v>0</v>
      </c>
      <c r="H10898">
        <v>0</v>
      </c>
      <c r="L10898">
        <v>1657.125753</v>
      </c>
      <c r="R10898">
        <v>5434.8693370000001</v>
      </c>
      <c r="S10898" t="s">
        <v>90</v>
      </c>
      <c r="T10898" s="297">
        <v>46311.754166666666</v>
      </c>
    </row>
    <row r="10899" spans="1:20" x14ac:dyDescent="0.35">
      <c r="A10899" t="s">
        <v>130</v>
      </c>
      <c r="B10899" t="s">
        <v>131</v>
      </c>
      <c r="C10899" t="s">
        <v>89</v>
      </c>
      <c r="D10899" s="29">
        <v>46695</v>
      </c>
      <c r="E10899">
        <v>0</v>
      </c>
      <c r="F10899">
        <v>0</v>
      </c>
      <c r="G10899">
        <v>0</v>
      </c>
      <c r="H10899">
        <v>0</v>
      </c>
      <c r="L10899">
        <v>1657.125753</v>
      </c>
      <c r="R10899">
        <v>5434.8693370000001</v>
      </c>
      <c r="S10899" t="s">
        <v>90</v>
      </c>
      <c r="T10899" s="297">
        <v>46311.754166666666</v>
      </c>
    </row>
    <row r="10900" spans="1:20" x14ac:dyDescent="0.35">
      <c r="A10900" t="s">
        <v>130</v>
      </c>
      <c r="B10900" t="s">
        <v>131</v>
      </c>
      <c r="C10900" t="s">
        <v>89</v>
      </c>
      <c r="D10900" s="29">
        <v>46696</v>
      </c>
      <c r="E10900">
        <v>0</v>
      </c>
      <c r="F10900">
        <v>0</v>
      </c>
      <c r="G10900">
        <v>0</v>
      </c>
      <c r="H10900">
        <v>0</v>
      </c>
      <c r="L10900">
        <v>1657.125753</v>
      </c>
      <c r="R10900">
        <v>5434.8693370000001</v>
      </c>
      <c r="S10900" t="s">
        <v>90</v>
      </c>
      <c r="T10900" s="297">
        <v>46311.754166666666</v>
      </c>
    </row>
    <row r="10901" spans="1:20" x14ac:dyDescent="0.35">
      <c r="A10901" t="s">
        <v>130</v>
      </c>
      <c r="B10901" t="s">
        <v>131</v>
      </c>
      <c r="C10901" t="s">
        <v>89</v>
      </c>
      <c r="D10901" s="29">
        <v>46697</v>
      </c>
      <c r="E10901">
        <v>0</v>
      </c>
      <c r="F10901">
        <v>0</v>
      </c>
      <c r="G10901">
        <v>0</v>
      </c>
      <c r="H10901">
        <v>0</v>
      </c>
      <c r="L10901">
        <v>1657.125753</v>
      </c>
      <c r="R10901">
        <v>5434.8693370000001</v>
      </c>
      <c r="S10901" t="s">
        <v>90</v>
      </c>
      <c r="T10901" s="297">
        <v>46311.754166666666</v>
      </c>
    </row>
    <row r="10902" spans="1:20" x14ac:dyDescent="0.35">
      <c r="A10902" t="s">
        <v>130</v>
      </c>
      <c r="B10902" t="s">
        <v>131</v>
      </c>
      <c r="C10902" t="s">
        <v>89</v>
      </c>
      <c r="D10902" s="29">
        <v>46698</v>
      </c>
      <c r="E10902">
        <v>0</v>
      </c>
      <c r="F10902">
        <v>0</v>
      </c>
      <c r="G10902">
        <v>0</v>
      </c>
      <c r="H10902">
        <v>0</v>
      </c>
      <c r="L10902">
        <v>1657.125753</v>
      </c>
      <c r="R10902">
        <v>5434.8693370000001</v>
      </c>
      <c r="S10902" t="s">
        <v>90</v>
      </c>
      <c r="T10902" s="297">
        <v>46311.754166666666</v>
      </c>
    </row>
    <row r="10903" spans="1:20" x14ac:dyDescent="0.35">
      <c r="A10903" t="s">
        <v>130</v>
      </c>
      <c r="B10903" t="s">
        <v>131</v>
      </c>
      <c r="C10903" t="s">
        <v>89</v>
      </c>
      <c r="D10903" s="29">
        <v>46699</v>
      </c>
      <c r="E10903">
        <v>0</v>
      </c>
      <c r="F10903">
        <v>0</v>
      </c>
      <c r="G10903">
        <v>0</v>
      </c>
      <c r="H10903">
        <v>0</v>
      </c>
      <c r="L10903">
        <v>1657.125753</v>
      </c>
      <c r="R10903">
        <v>5434.8693370000001</v>
      </c>
      <c r="S10903" t="s">
        <v>90</v>
      </c>
      <c r="T10903" s="297">
        <v>46311.754166666666</v>
      </c>
    </row>
    <row r="10904" spans="1:20" x14ac:dyDescent="0.35">
      <c r="A10904" t="s">
        <v>130</v>
      </c>
      <c r="B10904" t="s">
        <v>131</v>
      </c>
      <c r="C10904" t="s">
        <v>89</v>
      </c>
      <c r="D10904" s="29">
        <v>46700</v>
      </c>
      <c r="E10904">
        <v>0</v>
      </c>
      <c r="F10904">
        <v>0</v>
      </c>
      <c r="G10904">
        <v>0</v>
      </c>
      <c r="H10904">
        <v>0</v>
      </c>
      <c r="L10904">
        <v>1657.125753</v>
      </c>
      <c r="R10904">
        <v>5434.8693370000001</v>
      </c>
      <c r="S10904" t="s">
        <v>90</v>
      </c>
      <c r="T10904" s="297">
        <v>46311.754166666666</v>
      </c>
    </row>
    <row r="10905" spans="1:20" x14ac:dyDescent="0.35">
      <c r="A10905" t="s">
        <v>130</v>
      </c>
      <c r="B10905" t="s">
        <v>131</v>
      </c>
      <c r="C10905" t="s">
        <v>89</v>
      </c>
      <c r="D10905" s="29">
        <v>46701</v>
      </c>
      <c r="E10905">
        <v>0</v>
      </c>
      <c r="F10905">
        <v>0</v>
      </c>
      <c r="G10905">
        <v>0</v>
      </c>
      <c r="H10905">
        <v>0</v>
      </c>
      <c r="L10905">
        <v>1657.125753</v>
      </c>
      <c r="R10905">
        <v>5434.8693370000001</v>
      </c>
      <c r="S10905" t="s">
        <v>90</v>
      </c>
      <c r="T10905" s="297">
        <v>46311.754166666666</v>
      </c>
    </row>
    <row r="10906" spans="1:20" x14ac:dyDescent="0.35">
      <c r="A10906" t="s">
        <v>130</v>
      </c>
      <c r="B10906" t="s">
        <v>131</v>
      </c>
      <c r="C10906" t="s">
        <v>89</v>
      </c>
      <c r="D10906" s="29">
        <v>46702</v>
      </c>
      <c r="E10906">
        <v>0</v>
      </c>
      <c r="F10906">
        <v>0</v>
      </c>
      <c r="G10906">
        <v>0</v>
      </c>
      <c r="H10906">
        <v>0</v>
      </c>
      <c r="L10906">
        <v>1657.125753</v>
      </c>
      <c r="R10906">
        <v>5434.8693370000001</v>
      </c>
      <c r="S10906" t="s">
        <v>90</v>
      </c>
      <c r="T10906" s="297">
        <v>46311.754166666666</v>
      </c>
    </row>
    <row r="10907" spans="1:20" x14ac:dyDescent="0.35">
      <c r="A10907" t="s">
        <v>130</v>
      </c>
      <c r="B10907" t="s">
        <v>131</v>
      </c>
      <c r="C10907" t="s">
        <v>89</v>
      </c>
      <c r="D10907" s="29">
        <v>46703</v>
      </c>
      <c r="E10907">
        <v>0</v>
      </c>
      <c r="F10907">
        <v>0</v>
      </c>
      <c r="G10907">
        <v>0</v>
      </c>
      <c r="H10907">
        <v>0</v>
      </c>
      <c r="L10907">
        <v>1657.125753</v>
      </c>
      <c r="R10907">
        <v>5434.8693370000001</v>
      </c>
      <c r="S10907" t="s">
        <v>90</v>
      </c>
      <c r="T10907" s="297">
        <v>46311.754166666666</v>
      </c>
    </row>
    <row r="10908" spans="1:20" x14ac:dyDescent="0.35">
      <c r="A10908" t="s">
        <v>130</v>
      </c>
      <c r="B10908" t="s">
        <v>131</v>
      </c>
      <c r="C10908" t="s">
        <v>89</v>
      </c>
      <c r="D10908" s="29">
        <v>46704</v>
      </c>
      <c r="E10908">
        <v>0</v>
      </c>
      <c r="F10908">
        <v>0</v>
      </c>
      <c r="G10908">
        <v>0</v>
      </c>
      <c r="H10908">
        <v>0</v>
      </c>
      <c r="L10908">
        <v>1657.125753</v>
      </c>
      <c r="R10908">
        <v>5434.8693370000001</v>
      </c>
      <c r="S10908" t="s">
        <v>90</v>
      </c>
      <c r="T10908" s="297">
        <v>46311.754166666666</v>
      </c>
    </row>
    <row r="10909" spans="1:20" x14ac:dyDescent="0.35">
      <c r="A10909" t="s">
        <v>130</v>
      </c>
      <c r="B10909" t="s">
        <v>131</v>
      </c>
      <c r="C10909" t="s">
        <v>89</v>
      </c>
      <c r="D10909" s="29">
        <v>46705</v>
      </c>
      <c r="E10909">
        <v>0</v>
      </c>
      <c r="F10909">
        <v>0</v>
      </c>
      <c r="G10909">
        <v>0</v>
      </c>
      <c r="H10909">
        <v>0</v>
      </c>
      <c r="L10909">
        <v>1657.125753</v>
      </c>
      <c r="R10909">
        <v>5434.8693370000001</v>
      </c>
      <c r="S10909" t="s">
        <v>90</v>
      </c>
      <c r="T10909" s="297">
        <v>46311.754166666666</v>
      </c>
    </row>
    <row r="10910" spans="1:20" x14ac:dyDescent="0.35">
      <c r="A10910" t="s">
        <v>130</v>
      </c>
      <c r="B10910" t="s">
        <v>131</v>
      </c>
      <c r="C10910" t="s">
        <v>89</v>
      </c>
      <c r="D10910" s="29">
        <v>46706</v>
      </c>
      <c r="E10910">
        <v>0</v>
      </c>
      <c r="F10910">
        <v>0</v>
      </c>
      <c r="G10910">
        <v>0</v>
      </c>
      <c r="H10910">
        <v>0</v>
      </c>
      <c r="L10910">
        <v>1657.125753</v>
      </c>
      <c r="R10910">
        <v>5434.8693370000001</v>
      </c>
      <c r="S10910" t="s">
        <v>90</v>
      </c>
      <c r="T10910" s="297">
        <v>46311.754166666666</v>
      </c>
    </row>
    <row r="10911" spans="1:20" x14ac:dyDescent="0.35">
      <c r="A10911" t="s">
        <v>130</v>
      </c>
      <c r="B10911" t="s">
        <v>131</v>
      </c>
      <c r="C10911" t="s">
        <v>89</v>
      </c>
      <c r="D10911" s="29">
        <v>46707</v>
      </c>
      <c r="E10911">
        <v>0</v>
      </c>
      <c r="F10911">
        <v>0</v>
      </c>
      <c r="G10911">
        <v>0</v>
      </c>
      <c r="H10911">
        <v>0</v>
      </c>
      <c r="L10911">
        <v>1657.125753</v>
      </c>
      <c r="R10911">
        <v>5434.8693370000001</v>
      </c>
      <c r="S10911" t="s">
        <v>90</v>
      </c>
      <c r="T10911" s="297">
        <v>46311.754166666666</v>
      </c>
    </row>
    <row r="10912" spans="1:20" x14ac:dyDescent="0.35">
      <c r="A10912" t="s">
        <v>130</v>
      </c>
      <c r="B10912" t="s">
        <v>131</v>
      </c>
      <c r="C10912" t="s">
        <v>89</v>
      </c>
      <c r="D10912" s="29">
        <v>46708</v>
      </c>
      <c r="E10912">
        <v>0</v>
      </c>
      <c r="F10912">
        <v>0</v>
      </c>
      <c r="G10912">
        <v>0</v>
      </c>
      <c r="H10912">
        <v>0</v>
      </c>
      <c r="L10912">
        <v>1657.125753</v>
      </c>
      <c r="R10912">
        <v>5434.8693370000001</v>
      </c>
      <c r="S10912" t="s">
        <v>90</v>
      </c>
      <c r="T10912" s="297">
        <v>46311.754166666666</v>
      </c>
    </row>
    <row r="10913" spans="1:20" x14ac:dyDescent="0.35">
      <c r="A10913" t="s">
        <v>130</v>
      </c>
      <c r="B10913" t="s">
        <v>131</v>
      </c>
      <c r="C10913" t="s">
        <v>89</v>
      </c>
      <c r="D10913" s="29">
        <v>46709</v>
      </c>
      <c r="E10913">
        <v>0</v>
      </c>
      <c r="F10913">
        <v>0</v>
      </c>
      <c r="G10913">
        <v>0</v>
      </c>
      <c r="H10913">
        <v>0</v>
      </c>
      <c r="L10913">
        <v>1657.125753</v>
      </c>
      <c r="R10913">
        <v>5434.8693370000001</v>
      </c>
      <c r="S10913" t="s">
        <v>90</v>
      </c>
      <c r="T10913" s="297">
        <v>46311.754166666666</v>
      </c>
    </row>
    <row r="10914" spans="1:20" x14ac:dyDescent="0.35">
      <c r="A10914" t="s">
        <v>130</v>
      </c>
      <c r="B10914" t="s">
        <v>131</v>
      </c>
      <c r="C10914" t="s">
        <v>89</v>
      </c>
      <c r="D10914" s="29">
        <v>46710</v>
      </c>
      <c r="E10914">
        <v>0</v>
      </c>
      <c r="F10914">
        <v>0</v>
      </c>
      <c r="G10914">
        <v>0</v>
      </c>
      <c r="H10914">
        <v>0</v>
      </c>
      <c r="L10914">
        <v>1657.125753</v>
      </c>
      <c r="R10914">
        <v>5434.8693370000001</v>
      </c>
      <c r="S10914" t="s">
        <v>90</v>
      </c>
      <c r="T10914" s="297">
        <v>46311.754166666666</v>
      </c>
    </row>
    <row r="10915" spans="1:20" x14ac:dyDescent="0.35">
      <c r="A10915" t="s">
        <v>130</v>
      </c>
      <c r="B10915" t="s">
        <v>131</v>
      </c>
      <c r="C10915" t="s">
        <v>89</v>
      </c>
      <c r="D10915" s="29">
        <v>46711</v>
      </c>
      <c r="E10915">
        <v>0</v>
      </c>
      <c r="F10915">
        <v>0</v>
      </c>
      <c r="G10915">
        <v>0</v>
      </c>
      <c r="H10915">
        <v>0</v>
      </c>
      <c r="L10915">
        <v>1657.125753</v>
      </c>
      <c r="R10915">
        <v>5434.8693370000001</v>
      </c>
      <c r="S10915" t="s">
        <v>90</v>
      </c>
      <c r="T10915" s="297">
        <v>46311.754166666666</v>
      </c>
    </row>
    <row r="10916" spans="1:20" x14ac:dyDescent="0.35">
      <c r="A10916" t="s">
        <v>130</v>
      </c>
      <c r="B10916" t="s">
        <v>131</v>
      </c>
      <c r="C10916" t="s">
        <v>89</v>
      </c>
      <c r="D10916" s="29">
        <v>46712</v>
      </c>
      <c r="E10916">
        <v>0</v>
      </c>
      <c r="F10916">
        <v>0</v>
      </c>
      <c r="G10916">
        <v>0</v>
      </c>
      <c r="H10916">
        <v>0</v>
      </c>
      <c r="L10916">
        <v>1657.125753</v>
      </c>
      <c r="R10916">
        <v>5434.8693370000001</v>
      </c>
      <c r="S10916" t="s">
        <v>90</v>
      </c>
      <c r="T10916" s="297">
        <v>46311.754166666666</v>
      </c>
    </row>
    <row r="10917" spans="1:20" x14ac:dyDescent="0.35">
      <c r="A10917" t="s">
        <v>130</v>
      </c>
      <c r="B10917" t="s">
        <v>131</v>
      </c>
      <c r="C10917" t="s">
        <v>89</v>
      </c>
      <c r="D10917" s="29">
        <v>46713</v>
      </c>
      <c r="E10917">
        <v>0</v>
      </c>
      <c r="F10917">
        <v>0</v>
      </c>
      <c r="G10917">
        <v>0</v>
      </c>
      <c r="H10917">
        <v>0</v>
      </c>
      <c r="L10917">
        <v>1657.125753</v>
      </c>
      <c r="R10917">
        <v>5434.8693370000001</v>
      </c>
      <c r="S10917" t="s">
        <v>90</v>
      </c>
      <c r="T10917" s="297">
        <v>46311.754166666666</v>
      </c>
    </row>
    <row r="10918" spans="1:20" x14ac:dyDescent="0.35">
      <c r="A10918" t="s">
        <v>130</v>
      </c>
      <c r="B10918" t="s">
        <v>131</v>
      </c>
      <c r="C10918" t="s">
        <v>89</v>
      </c>
      <c r="D10918" s="29">
        <v>46714</v>
      </c>
      <c r="E10918">
        <v>0</v>
      </c>
      <c r="F10918">
        <v>0</v>
      </c>
      <c r="G10918">
        <v>0</v>
      </c>
      <c r="H10918">
        <v>0</v>
      </c>
      <c r="L10918">
        <v>1657.125753</v>
      </c>
      <c r="R10918">
        <v>5434.8693370000001</v>
      </c>
      <c r="S10918" t="s">
        <v>90</v>
      </c>
      <c r="T10918" s="297">
        <v>46311.754166666666</v>
      </c>
    </row>
    <row r="10919" spans="1:20" x14ac:dyDescent="0.35">
      <c r="A10919" t="s">
        <v>130</v>
      </c>
      <c r="B10919" t="s">
        <v>131</v>
      </c>
      <c r="C10919" t="s">
        <v>89</v>
      </c>
      <c r="D10919" s="29">
        <v>46715</v>
      </c>
      <c r="E10919">
        <v>0</v>
      </c>
      <c r="F10919">
        <v>0</v>
      </c>
      <c r="G10919">
        <v>0</v>
      </c>
      <c r="H10919">
        <v>0</v>
      </c>
      <c r="L10919">
        <v>1657.125753</v>
      </c>
      <c r="R10919">
        <v>5434.8693370000001</v>
      </c>
      <c r="S10919" t="s">
        <v>90</v>
      </c>
      <c r="T10919" s="297">
        <v>46311.754166666666</v>
      </c>
    </row>
    <row r="10920" spans="1:20" x14ac:dyDescent="0.35">
      <c r="A10920" t="s">
        <v>130</v>
      </c>
      <c r="B10920" t="s">
        <v>131</v>
      </c>
      <c r="C10920" t="s">
        <v>89</v>
      </c>
      <c r="D10920" s="29">
        <v>46716</v>
      </c>
      <c r="E10920">
        <v>0</v>
      </c>
      <c r="F10920">
        <v>0</v>
      </c>
      <c r="G10920">
        <v>0</v>
      </c>
      <c r="H10920">
        <v>0</v>
      </c>
      <c r="L10920">
        <v>1657.125753</v>
      </c>
      <c r="R10920">
        <v>5434.8693370000001</v>
      </c>
      <c r="S10920" t="s">
        <v>90</v>
      </c>
      <c r="T10920" s="297">
        <v>46311.754166666666</v>
      </c>
    </row>
    <row r="10921" spans="1:20" x14ac:dyDescent="0.35">
      <c r="A10921" t="s">
        <v>130</v>
      </c>
      <c r="B10921" t="s">
        <v>131</v>
      </c>
      <c r="C10921" t="s">
        <v>89</v>
      </c>
      <c r="D10921" s="29">
        <v>46717</v>
      </c>
      <c r="E10921">
        <v>0</v>
      </c>
      <c r="F10921">
        <v>0</v>
      </c>
      <c r="G10921">
        <v>0</v>
      </c>
      <c r="H10921">
        <v>0</v>
      </c>
      <c r="L10921">
        <v>1657.125753</v>
      </c>
      <c r="R10921">
        <v>5434.8693370000001</v>
      </c>
      <c r="S10921" t="s">
        <v>90</v>
      </c>
      <c r="T10921" s="297">
        <v>46311.754166666666</v>
      </c>
    </row>
    <row r="10922" spans="1:20" x14ac:dyDescent="0.35">
      <c r="A10922" t="s">
        <v>130</v>
      </c>
      <c r="B10922" t="s">
        <v>131</v>
      </c>
      <c r="C10922" t="s">
        <v>89</v>
      </c>
      <c r="D10922" s="29">
        <v>46718</v>
      </c>
      <c r="E10922">
        <v>0</v>
      </c>
      <c r="F10922">
        <v>0</v>
      </c>
      <c r="G10922">
        <v>0</v>
      </c>
      <c r="H10922">
        <v>0</v>
      </c>
      <c r="L10922">
        <v>1657.125753</v>
      </c>
      <c r="R10922">
        <v>5434.8693370000001</v>
      </c>
      <c r="S10922" t="s">
        <v>90</v>
      </c>
      <c r="T10922" s="297">
        <v>46311.754166666666</v>
      </c>
    </row>
    <row r="10923" spans="1:20" x14ac:dyDescent="0.35">
      <c r="A10923" t="s">
        <v>130</v>
      </c>
      <c r="B10923" t="s">
        <v>131</v>
      </c>
      <c r="C10923" t="s">
        <v>89</v>
      </c>
      <c r="D10923" s="29">
        <v>46719</v>
      </c>
      <c r="E10923">
        <v>0</v>
      </c>
      <c r="F10923">
        <v>0</v>
      </c>
      <c r="G10923">
        <v>0</v>
      </c>
      <c r="H10923">
        <v>0</v>
      </c>
      <c r="L10923">
        <v>1657.125753</v>
      </c>
      <c r="R10923">
        <v>5434.8693370000001</v>
      </c>
      <c r="S10923" t="s">
        <v>90</v>
      </c>
      <c r="T10923" s="297">
        <v>46311.754166666666</v>
      </c>
    </row>
    <row r="10924" spans="1:20" x14ac:dyDescent="0.35">
      <c r="A10924" t="s">
        <v>130</v>
      </c>
      <c r="B10924" t="s">
        <v>131</v>
      </c>
      <c r="C10924" t="s">
        <v>89</v>
      </c>
      <c r="D10924" s="29">
        <v>46720</v>
      </c>
      <c r="E10924">
        <v>0</v>
      </c>
      <c r="F10924">
        <v>0</v>
      </c>
      <c r="G10924">
        <v>0</v>
      </c>
      <c r="H10924">
        <v>0</v>
      </c>
      <c r="L10924">
        <v>1657.125753</v>
      </c>
      <c r="R10924">
        <v>5434.8693370000001</v>
      </c>
      <c r="S10924" t="s">
        <v>90</v>
      </c>
      <c r="T10924" s="297">
        <v>46311.754166666666</v>
      </c>
    </row>
    <row r="10925" spans="1:20" x14ac:dyDescent="0.35">
      <c r="A10925" t="s">
        <v>130</v>
      </c>
      <c r="B10925" t="s">
        <v>131</v>
      </c>
      <c r="C10925" t="s">
        <v>89</v>
      </c>
      <c r="D10925" s="29">
        <v>46721</v>
      </c>
      <c r="E10925">
        <v>0</v>
      </c>
      <c r="F10925">
        <v>0</v>
      </c>
      <c r="G10925">
        <v>0</v>
      </c>
      <c r="H10925">
        <v>0</v>
      </c>
      <c r="L10925">
        <v>1657.125753</v>
      </c>
      <c r="R10925">
        <v>5434.8693370000001</v>
      </c>
      <c r="S10925" t="s">
        <v>90</v>
      </c>
      <c r="T10925" s="297">
        <v>46311.754166666666</v>
      </c>
    </row>
    <row r="10926" spans="1:20" x14ac:dyDescent="0.35">
      <c r="A10926" t="s">
        <v>130</v>
      </c>
      <c r="B10926" t="s">
        <v>131</v>
      </c>
      <c r="C10926" t="s">
        <v>89</v>
      </c>
      <c r="D10926" s="29">
        <v>46722</v>
      </c>
      <c r="E10926">
        <v>0</v>
      </c>
      <c r="F10926">
        <v>0</v>
      </c>
      <c r="G10926">
        <v>0</v>
      </c>
      <c r="H10926">
        <v>0</v>
      </c>
      <c r="L10926">
        <v>1637.1776179999999</v>
      </c>
      <c r="R10926">
        <v>5434.8693370000001</v>
      </c>
      <c r="S10926" t="s">
        <v>90</v>
      </c>
      <c r="T10926" s="297">
        <v>46311.754166666666</v>
      </c>
    </row>
    <row r="10927" spans="1:20" x14ac:dyDescent="0.35">
      <c r="A10927" t="s">
        <v>130</v>
      </c>
      <c r="B10927" t="s">
        <v>131</v>
      </c>
      <c r="C10927" t="s">
        <v>89</v>
      </c>
      <c r="D10927" s="29">
        <v>46723</v>
      </c>
      <c r="E10927">
        <v>0</v>
      </c>
      <c r="F10927">
        <v>0</v>
      </c>
      <c r="G10927">
        <v>0</v>
      </c>
      <c r="H10927">
        <v>0</v>
      </c>
      <c r="L10927">
        <v>1637.1776179999999</v>
      </c>
      <c r="R10927">
        <v>5434.8693370000001</v>
      </c>
      <c r="S10927" t="s">
        <v>90</v>
      </c>
      <c r="T10927" s="297">
        <v>46311.754166666666</v>
      </c>
    </row>
    <row r="10928" spans="1:20" x14ac:dyDescent="0.35">
      <c r="A10928" t="s">
        <v>130</v>
      </c>
      <c r="B10928" t="s">
        <v>131</v>
      </c>
      <c r="C10928" t="s">
        <v>89</v>
      </c>
      <c r="D10928" s="29">
        <v>46724</v>
      </c>
      <c r="E10928">
        <v>0</v>
      </c>
      <c r="F10928">
        <v>0</v>
      </c>
      <c r="G10928">
        <v>0</v>
      </c>
      <c r="H10928">
        <v>0</v>
      </c>
      <c r="L10928">
        <v>1637.1776179999999</v>
      </c>
      <c r="R10928">
        <v>5434.8693370000001</v>
      </c>
      <c r="S10928" t="s">
        <v>90</v>
      </c>
      <c r="T10928" s="297">
        <v>46311.754166666666</v>
      </c>
    </row>
    <row r="10929" spans="1:20" x14ac:dyDescent="0.35">
      <c r="A10929" t="s">
        <v>130</v>
      </c>
      <c r="B10929" t="s">
        <v>131</v>
      </c>
      <c r="C10929" t="s">
        <v>89</v>
      </c>
      <c r="D10929" s="29">
        <v>46725</v>
      </c>
      <c r="E10929">
        <v>0</v>
      </c>
      <c r="F10929">
        <v>0</v>
      </c>
      <c r="G10929">
        <v>0</v>
      </c>
      <c r="H10929">
        <v>0</v>
      </c>
      <c r="L10929">
        <v>1637.1776179999999</v>
      </c>
      <c r="R10929">
        <v>5434.8693370000001</v>
      </c>
      <c r="S10929" t="s">
        <v>90</v>
      </c>
      <c r="T10929" s="297">
        <v>46311.754166666666</v>
      </c>
    </row>
    <row r="10930" spans="1:20" x14ac:dyDescent="0.35">
      <c r="A10930" t="s">
        <v>130</v>
      </c>
      <c r="B10930" t="s">
        <v>131</v>
      </c>
      <c r="C10930" t="s">
        <v>89</v>
      </c>
      <c r="D10930" s="29">
        <v>46726</v>
      </c>
      <c r="E10930">
        <v>0</v>
      </c>
      <c r="F10930">
        <v>0</v>
      </c>
      <c r="G10930">
        <v>0</v>
      </c>
      <c r="H10930">
        <v>0</v>
      </c>
      <c r="L10930">
        <v>1637.1776179999999</v>
      </c>
      <c r="R10930">
        <v>5434.8693370000001</v>
      </c>
      <c r="S10930" t="s">
        <v>90</v>
      </c>
      <c r="T10930" s="297">
        <v>46311.754166666666</v>
      </c>
    </row>
    <row r="10931" spans="1:20" x14ac:dyDescent="0.35">
      <c r="A10931" t="s">
        <v>130</v>
      </c>
      <c r="B10931" t="s">
        <v>131</v>
      </c>
      <c r="C10931" t="s">
        <v>89</v>
      </c>
      <c r="D10931" s="29">
        <v>46727</v>
      </c>
      <c r="E10931">
        <v>0</v>
      </c>
      <c r="F10931">
        <v>0</v>
      </c>
      <c r="G10931">
        <v>0</v>
      </c>
      <c r="H10931">
        <v>0</v>
      </c>
      <c r="L10931">
        <v>1637.1776179999999</v>
      </c>
      <c r="R10931">
        <v>5434.8693370000001</v>
      </c>
      <c r="S10931" t="s">
        <v>90</v>
      </c>
      <c r="T10931" s="297">
        <v>46311.754166666666</v>
      </c>
    </row>
    <row r="10932" spans="1:20" x14ac:dyDescent="0.35">
      <c r="A10932" t="s">
        <v>130</v>
      </c>
      <c r="B10932" t="s">
        <v>131</v>
      </c>
      <c r="C10932" t="s">
        <v>89</v>
      </c>
      <c r="D10932" s="29">
        <v>46728</v>
      </c>
      <c r="E10932">
        <v>0</v>
      </c>
      <c r="F10932">
        <v>0</v>
      </c>
      <c r="G10932">
        <v>0</v>
      </c>
      <c r="H10932">
        <v>0</v>
      </c>
      <c r="L10932">
        <v>1637.1776179999999</v>
      </c>
      <c r="R10932">
        <v>5434.8693370000001</v>
      </c>
      <c r="S10932" t="s">
        <v>90</v>
      </c>
      <c r="T10932" s="297">
        <v>46311.754166666666</v>
      </c>
    </row>
    <row r="10933" spans="1:20" x14ac:dyDescent="0.35">
      <c r="A10933" t="s">
        <v>130</v>
      </c>
      <c r="B10933" t="s">
        <v>131</v>
      </c>
      <c r="C10933" t="s">
        <v>89</v>
      </c>
      <c r="D10933" s="29">
        <v>46729</v>
      </c>
      <c r="E10933">
        <v>0</v>
      </c>
      <c r="F10933">
        <v>0</v>
      </c>
      <c r="G10933">
        <v>0</v>
      </c>
      <c r="H10933">
        <v>0</v>
      </c>
      <c r="L10933">
        <v>1637.1776179999999</v>
      </c>
      <c r="R10933">
        <v>5434.8693370000001</v>
      </c>
      <c r="S10933" t="s">
        <v>90</v>
      </c>
      <c r="T10933" s="297">
        <v>46311.754166666666</v>
      </c>
    </row>
    <row r="10934" spans="1:20" x14ac:dyDescent="0.35">
      <c r="A10934" t="s">
        <v>130</v>
      </c>
      <c r="B10934" t="s">
        <v>131</v>
      </c>
      <c r="C10934" t="s">
        <v>89</v>
      </c>
      <c r="D10934" s="29">
        <v>46730</v>
      </c>
      <c r="E10934">
        <v>0</v>
      </c>
      <c r="F10934">
        <v>0</v>
      </c>
      <c r="G10934">
        <v>0</v>
      </c>
      <c r="H10934">
        <v>0</v>
      </c>
      <c r="L10934">
        <v>1637.1776179999999</v>
      </c>
      <c r="R10934">
        <v>5434.8693370000001</v>
      </c>
      <c r="S10934" t="s">
        <v>90</v>
      </c>
      <c r="T10934" s="297">
        <v>46311.754166666666</v>
      </c>
    </row>
    <row r="10935" spans="1:20" x14ac:dyDescent="0.35">
      <c r="A10935" t="s">
        <v>130</v>
      </c>
      <c r="B10935" t="s">
        <v>131</v>
      </c>
      <c r="C10935" t="s">
        <v>89</v>
      </c>
      <c r="D10935" s="29">
        <v>46731</v>
      </c>
      <c r="E10935">
        <v>0</v>
      </c>
      <c r="F10935">
        <v>0</v>
      </c>
      <c r="G10935">
        <v>0</v>
      </c>
      <c r="H10935">
        <v>0</v>
      </c>
      <c r="L10935">
        <v>1637.1776179999999</v>
      </c>
      <c r="R10935">
        <v>5434.8693370000001</v>
      </c>
      <c r="S10935" t="s">
        <v>90</v>
      </c>
      <c r="T10935" s="297">
        <v>46311.754166666666</v>
      </c>
    </row>
    <row r="10936" spans="1:20" x14ac:dyDescent="0.35">
      <c r="A10936" t="s">
        <v>130</v>
      </c>
      <c r="B10936" t="s">
        <v>131</v>
      </c>
      <c r="C10936" t="s">
        <v>89</v>
      </c>
      <c r="D10936" s="29">
        <v>46732</v>
      </c>
      <c r="E10936">
        <v>0</v>
      </c>
      <c r="F10936">
        <v>0</v>
      </c>
      <c r="G10936">
        <v>0</v>
      </c>
      <c r="H10936">
        <v>0</v>
      </c>
      <c r="L10936">
        <v>1637.1776179999999</v>
      </c>
      <c r="R10936">
        <v>5434.8693370000001</v>
      </c>
      <c r="S10936" t="s">
        <v>90</v>
      </c>
      <c r="T10936" s="297">
        <v>46311.754166666666</v>
      </c>
    </row>
    <row r="10937" spans="1:20" x14ac:dyDescent="0.35">
      <c r="A10937" t="s">
        <v>130</v>
      </c>
      <c r="B10937" t="s">
        <v>131</v>
      </c>
      <c r="C10937" t="s">
        <v>89</v>
      </c>
      <c r="D10937" s="29">
        <v>46733</v>
      </c>
      <c r="E10937">
        <v>0</v>
      </c>
      <c r="F10937">
        <v>0</v>
      </c>
      <c r="G10937">
        <v>0</v>
      </c>
      <c r="H10937">
        <v>0</v>
      </c>
      <c r="L10937">
        <v>1637.1776179999999</v>
      </c>
      <c r="R10937">
        <v>5434.8693370000001</v>
      </c>
      <c r="S10937" t="s">
        <v>90</v>
      </c>
      <c r="T10937" s="297">
        <v>46311.754166666666</v>
      </c>
    </row>
    <row r="10938" spans="1:20" x14ac:dyDescent="0.35">
      <c r="A10938" t="s">
        <v>130</v>
      </c>
      <c r="B10938" t="s">
        <v>131</v>
      </c>
      <c r="C10938" t="s">
        <v>89</v>
      </c>
      <c r="D10938" s="29">
        <v>46734</v>
      </c>
      <c r="E10938">
        <v>0</v>
      </c>
      <c r="F10938">
        <v>0</v>
      </c>
      <c r="G10938">
        <v>0</v>
      </c>
      <c r="H10938">
        <v>0</v>
      </c>
      <c r="L10938">
        <v>1637.1776179999999</v>
      </c>
      <c r="R10938">
        <v>5434.8693370000001</v>
      </c>
      <c r="S10938" t="s">
        <v>90</v>
      </c>
      <c r="T10938" s="297">
        <v>46311.754166666666</v>
      </c>
    </row>
    <row r="10939" spans="1:20" x14ac:dyDescent="0.35">
      <c r="A10939" t="s">
        <v>130</v>
      </c>
      <c r="B10939" t="s">
        <v>131</v>
      </c>
      <c r="C10939" t="s">
        <v>89</v>
      </c>
      <c r="D10939" s="29">
        <v>46735</v>
      </c>
      <c r="E10939">
        <v>0</v>
      </c>
      <c r="F10939">
        <v>0</v>
      </c>
      <c r="G10939">
        <v>0</v>
      </c>
      <c r="H10939">
        <v>0</v>
      </c>
      <c r="L10939">
        <v>1637.1776179999999</v>
      </c>
      <c r="R10939">
        <v>5434.8693370000001</v>
      </c>
      <c r="S10939" t="s">
        <v>90</v>
      </c>
      <c r="T10939" s="297">
        <v>46311.754166666666</v>
      </c>
    </row>
    <row r="10940" spans="1:20" x14ac:dyDescent="0.35">
      <c r="A10940" t="s">
        <v>130</v>
      </c>
      <c r="B10940" t="s">
        <v>131</v>
      </c>
      <c r="C10940" t="s">
        <v>89</v>
      </c>
      <c r="D10940" s="29">
        <v>46736</v>
      </c>
      <c r="E10940">
        <v>0</v>
      </c>
      <c r="F10940">
        <v>0</v>
      </c>
      <c r="G10940">
        <v>0</v>
      </c>
      <c r="H10940">
        <v>0</v>
      </c>
      <c r="L10940">
        <v>1637.1776179999999</v>
      </c>
      <c r="R10940">
        <v>5434.8693370000001</v>
      </c>
      <c r="S10940" t="s">
        <v>90</v>
      </c>
      <c r="T10940" s="297">
        <v>46311.754166666666</v>
      </c>
    </row>
    <row r="10941" spans="1:20" x14ac:dyDescent="0.35">
      <c r="A10941" t="s">
        <v>130</v>
      </c>
      <c r="B10941" t="s">
        <v>131</v>
      </c>
      <c r="C10941" t="s">
        <v>89</v>
      </c>
      <c r="D10941" s="29">
        <v>46737</v>
      </c>
      <c r="E10941">
        <v>0</v>
      </c>
      <c r="F10941">
        <v>0</v>
      </c>
      <c r="G10941">
        <v>0</v>
      </c>
      <c r="H10941">
        <v>0</v>
      </c>
      <c r="L10941">
        <v>1637.1776179999999</v>
      </c>
      <c r="R10941">
        <v>5434.8693370000001</v>
      </c>
      <c r="S10941" t="s">
        <v>90</v>
      </c>
      <c r="T10941" s="297">
        <v>46311.754166666666</v>
      </c>
    </row>
    <row r="10942" spans="1:20" x14ac:dyDescent="0.35">
      <c r="A10942" t="s">
        <v>130</v>
      </c>
      <c r="B10942" t="s">
        <v>131</v>
      </c>
      <c r="C10942" t="s">
        <v>89</v>
      </c>
      <c r="D10942" s="29">
        <v>46738</v>
      </c>
      <c r="E10942">
        <v>0</v>
      </c>
      <c r="F10942">
        <v>0</v>
      </c>
      <c r="G10942">
        <v>0</v>
      </c>
      <c r="H10942">
        <v>0</v>
      </c>
      <c r="L10942">
        <v>1637.1776179999999</v>
      </c>
      <c r="R10942">
        <v>5434.8693370000001</v>
      </c>
      <c r="S10942" t="s">
        <v>90</v>
      </c>
      <c r="T10942" s="297">
        <v>46311.754166666666</v>
      </c>
    </row>
    <row r="10943" spans="1:20" x14ac:dyDescent="0.35">
      <c r="A10943" t="s">
        <v>130</v>
      </c>
      <c r="B10943" t="s">
        <v>131</v>
      </c>
      <c r="C10943" t="s">
        <v>89</v>
      </c>
      <c r="D10943" s="29">
        <v>46739</v>
      </c>
      <c r="E10943">
        <v>0</v>
      </c>
      <c r="F10943">
        <v>0</v>
      </c>
      <c r="G10943">
        <v>0</v>
      </c>
      <c r="H10943">
        <v>0</v>
      </c>
      <c r="L10943">
        <v>1637.1776179999999</v>
      </c>
      <c r="R10943">
        <v>5434.8693370000001</v>
      </c>
      <c r="S10943" t="s">
        <v>90</v>
      </c>
      <c r="T10943" s="297">
        <v>46311.754166666666</v>
      </c>
    </row>
    <row r="10944" spans="1:20" x14ac:dyDescent="0.35">
      <c r="A10944" t="s">
        <v>130</v>
      </c>
      <c r="B10944" t="s">
        <v>131</v>
      </c>
      <c r="C10944" t="s">
        <v>89</v>
      </c>
      <c r="D10944" s="29">
        <v>46740</v>
      </c>
      <c r="E10944">
        <v>0</v>
      </c>
      <c r="F10944">
        <v>0</v>
      </c>
      <c r="G10944">
        <v>0</v>
      </c>
      <c r="H10944">
        <v>0</v>
      </c>
      <c r="L10944">
        <v>1637.1776179999999</v>
      </c>
      <c r="R10944">
        <v>5434.8693370000001</v>
      </c>
      <c r="S10944" t="s">
        <v>90</v>
      </c>
      <c r="T10944" s="297">
        <v>46311.754166666666</v>
      </c>
    </row>
    <row r="10945" spans="1:20" x14ac:dyDescent="0.35">
      <c r="A10945" t="s">
        <v>130</v>
      </c>
      <c r="B10945" t="s">
        <v>131</v>
      </c>
      <c r="C10945" t="s">
        <v>89</v>
      </c>
      <c r="D10945" s="29">
        <v>46741</v>
      </c>
      <c r="E10945">
        <v>0</v>
      </c>
      <c r="F10945">
        <v>0</v>
      </c>
      <c r="G10945">
        <v>0</v>
      </c>
      <c r="H10945">
        <v>0</v>
      </c>
      <c r="L10945">
        <v>1637.1776179999999</v>
      </c>
      <c r="R10945">
        <v>5434.8693370000001</v>
      </c>
      <c r="S10945" t="s">
        <v>90</v>
      </c>
      <c r="T10945" s="297">
        <v>46311.754166666666</v>
      </c>
    </row>
    <row r="10946" spans="1:20" x14ac:dyDescent="0.35">
      <c r="A10946" t="s">
        <v>130</v>
      </c>
      <c r="B10946" t="s">
        <v>131</v>
      </c>
      <c r="C10946" t="s">
        <v>89</v>
      </c>
      <c r="D10946" s="29">
        <v>46742</v>
      </c>
      <c r="E10946">
        <v>0</v>
      </c>
      <c r="F10946">
        <v>0</v>
      </c>
      <c r="G10946">
        <v>0</v>
      </c>
      <c r="H10946">
        <v>0</v>
      </c>
      <c r="L10946">
        <v>1637.1776179999999</v>
      </c>
      <c r="R10946">
        <v>5434.8693370000001</v>
      </c>
      <c r="S10946" t="s">
        <v>90</v>
      </c>
      <c r="T10946" s="297">
        <v>46311.754166666666</v>
      </c>
    </row>
    <row r="10947" spans="1:20" x14ac:dyDescent="0.35">
      <c r="A10947" t="s">
        <v>130</v>
      </c>
      <c r="B10947" t="s">
        <v>131</v>
      </c>
      <c r="C10947" t="s">
        <v>89</v>
      </c>
      <c r="D10947" s="29">
        <v>46743</v>
      </c>
      <c r="E10947">
        <v>0</v>
      </c>
      <c r="F10947">
        <v>0</v>
      </c>
      <c r="G10947">
        <v>0</v>
      </c>
      <c r="H10947">
        <v>0</v>
      </c>
      <c r="L10947">
        <v>1637.1776179999999</v>
      </c>
      <c r="R10947">
        <v>5434.8693370000001</v>
      </c>
      <c r="S10947" t="s">
        <v>90</v>
      </c>
      <c r="T10947" s="297">
        <v>46311.754166666666</v>
      </c>
    </row>
    <row r="10948" spans="1:20" x14ac:dyDescent="0.35">
      <c r="A10948" t="s">
        <v>130</v>
      </c>
      <c r="B10948" t="s">
        <v>131</v>
      </c>
      <c r="C10948" t="s">
        <v>89</v>
      </c>
      <c r="D10948" s="29">
        <v>46744</v>
      </c>
      <c r="E10948">
        <v>0</v>
      </c>
      <c r="F10948">
        <v>0</v>
      </c>
      <c r="G10948">
        <v>0</v>
      </c>
      <c r="H10948">
        <v>0</v>
      </c>
      <c r="L10948">
        <v>1637.1776179999999</v>
      </c>
      <c r="R10948">
        <v>5434.8693370000001</v>
      </c>
      <c r="S10948" t="s">
        <v>90</v>
      </c>
      <c r="T10948" s="297">
        <v>46311.754166666666</v>
      </c>
    </row>
    <row r="10949" spans="1:20" x14ac:dyDescent="0.35">
      <c r="A10949" t="s">
        <v>130</v>
      </c>
      <c r="B10949" t="s">
        <v>131</v>
      </c>
      <c r="C10949" t="s">
        <v>89</v>
      </c>
      <c r="D10949" s="29">
        <v>46745</v>
      </c>
      <c r="E10949">
        <v>0</v>
      </c>
      <c r="F10949">
        <v>0</v>
      </c>
      <c r="G10949">
        <v>0</v>
      </c>
      <c r="H10949">
        <v>0</v>
      </c>
      <c r="L10949">
        <v>1637.1776179999999</v>
      </c>
      <c r="R10949">
        <v>5434.8693370000001</v>
      </c>
      <c r="S10949" t="s">
        <v>90</v>
      </c>
      <c r="T10949" s="297">
        <v>46311.754166666666</v>
      </c>
    </row>
    <row r="10950" spans="1:20" x14ac:dyDescent="0.35">
      <c r="A10950" t="s">
        <v>130</v>
      </c>
      <c r="B10950" t="s">
        <v>131</v>
      </c>
      <c r="C10950" t="s">
        <v>89</v>
      </c>
      <c r="D10950" s="29">
        <v>46746</v>
      </c>
      <c r="E10950">
        <v>0</v>
      </c>
      <c r="F10950">
        <v>0</v>
      </c>
      <c r="G10950">
        <v>0</v>
      </c>
      <c r="H10950">
        <v>0</v>
      </c>
      <c r="L10950">
        <v>1637.1776179999999</v>
      </c>
      <c r="R10950">
        <v>5434.8693370000001</v>
      </c>
      <c r="S10950" t="s">
        <v>90</v>
      </c>
      <c r="T10950" s="297">
        <v>46311.754166666666</v>
      </c>
    </row>
    <row r="10951" spans="1:20" x14ac:dyDescent="0.35">
      <c r="A10951" t="s">
        <v>130</v>
      </c>
      <c r="B10951" t="s">
        <v>131</v>
      </c>
      <c r="C10951" t="s">
        <v>89</v>
      </c>
      <c r="D10951" s="29">
        <v>46747</v>
      </c>
      <c r="E10951">
        <v>0</v>
      </c>
      <c r="F10951">
        <v>0</v>
      </c>
      <c r="G10951">
        <v>0</v>
      </c>
      <c r="H10951">
        <v>0</v>
      </c>
      <c r="L10951">
        <v>1637.1776179999999</v>
      </c>
      <c r="R10951">
        <v>5434.8693370000001</v>
      </c>
      <c r="S10951" t="s">
        <v>90</v>
      </c>
      <c r="T10951" s="297">
        <v>46311.754166666666</v>
      </c>
    </row>
    <row r="10952" spans="1:20" x14ac:dyDescent="0.35">
      <c r="A10952" t="s">
        <v>130</v>
      </c>
      <c r="B10952" t="s">
        <v>131</v>
      </c>
      <c r="C10952" t="s">
        <v>89</v>
      </c>
      <c r="D10952" s="29">
        <v>46748</v>
      </c>
      <c r="E10952">
        <v>0</v>
      </c>
      <c r="F10952">
        <v>0</v>
      </c>
      <c r="G10952">
        <v>0</v>
      </c>
      <c r="H10952">
        <v>0</v>
      </c>
      <c r="L10952">
        <v>1637.1776179999999</v>
      </c>
      <c r="R10952">
        <v>5434.8693370000001</v>
      </c>
      <c r="S10952" t="s">
        <v>90</v>
      </c>
      <c r="T10952" s="297">
        <v>46311.754166666666</v>
      </c>
    </row>
    <row r="10953" spans="1:20" x14ac:dyDescent="0.35">
      <c r="A10953" t="s">
        <v>130</v>
      </c>
      <c r="B10953" t="s">
        <v>131</v>
      </c>
      <c r="C10953" t="s">
        <v>89</v>
      </c>
      <c r="D10953" s="29">
        <v>46749</v>
      </c>
      <c r="E10953">
        <v>0</v>
      </c>
      <c r="F10953">
        <v>0</v>
      </c>
      <c r="G10953">
        <v>0</v>
      </c>
      <c r="H10953">
        <v>0</v>
      </c>
      <c r="L10953">
        <v>1637.1776179999999</v>
      </c>
      <c r="R10953">
        <v>5434.8693370000001</v>
      </c>
      <c r="S10953" t="s">
        <v>90</v>
      </c>
      <c r="T10953" s="297">
        <v>46311.754166666666</v>
      </c>
    </row>
    <row r="10954" spans="1:20" x14ac:dyDescent="0.35">
      <c r="A10954" t="s">
        <v>130</v>
      </c>
      <c r="B10954" t="s">
        <v>131</v>
      </c>
      <c r="C10954" t="s">
        <v>89</v>
      </c>
      <c r="D10954" s="29">
        <v>46750</v>
      </c>
      <c r="E10954">
        <v>0</v>
      </c>
      <c r="F10954">
        <v>0</v>
      </c>
      <c r="G10954">
        <v>0</v>
      </c>
      <c r="H10954">
        <v>0</v>
      </c>
      <c r="L10954">
        <v>1637.1776179999999</v>
      </c>
      <c r="R10954">
        <v>5434.8693370000001</v>
      </c>
      <c r="S10954" t="s">
        <v>90</v>
      </c>
      <c r="T10954" s="297">
        <v>46311.754166666666</v>
      </c>
    </row>
    <row r="10955" spans="1:20" x14ac:dyDescent="0.35">
      <c r="A10955" t="s">
        <v>130</v>
      </c>
      <c r="B10955" t="s">
        <v>131</v>
      </c>
      <c r="C10955" t="s">
        <v>89</v>
      </c>
      <c r="D10955" s="29">
        <v>46751</v>
      </c>
      <c r="E10955">
        <v>0</v>
      </c>
      <c r="F10955">
        <v>0</v>
      </c>
      <c r="G10955">
        <v>0</v>
      </c>
      <c r="H10955">
        <v>0</v>
      </c>
      <c r="L10955">
        <v>1637.1776179999999</v>
      </c>
      <c r="R10955">
        <v>5434.8693370000001</v>
      </c>
      <c r="S10955" t="s">
        <v>90</v>
      </c>
      <c r="T10955" s="297">
        <v>46311.754166666666</v>
      </c>
    </row>
    <row r="10956" spans="1:20" x14ac:dyDescent="0.35">
      <c r="A10956" t="s">
        <v>130</v>
      </c>
      <c r="B10956" t="s">
        <v>131</v>
      </c>
      <c r="C10956" t="s">
        <v>89</v>
      </c>
      <c r="D10956" s="29">
        <v>46752</v>
      </c>
      <c r="E10956">
        <v>0</v>
      </c>
      <c r="F10956">
        <v>0</v>
      </c>
      <c r="G10956">
        <v>0</v>
      </c>
      <c r="H10956">
        <v>0</v>
      </c>
      <c r="L10956">
        <v>1637.1776179999999</v>
      </c>
      <c r="R10956">
        <v>5434.8693370000001</v>
      </c>
      <c r="S10956" t="s">
        <v>90</v>
      </c>
      <c r="T10956" s="297">
        <v>46311.754166666666</v>
      </c>
    </row>
    <row r="10957" spans="1:20" x14ac:dyDescent="0.35">
      <c r="A10957" t="s">
        <v>132</v>
      </c>
      <c r="B10957" t="s">
        <v>133</v>
      </c>
      <c r="C10957" t="s">
        <v>89</v>
      </c>
      <c r="D10957" s="29">
        <v>46388</v>
      </c>
      <c r="E10957">
        <v>0</v>
      </c>
      <c r="F10957">
        <v>0</v>
      </c>
      <c r="G10957">
        <v>0</v>
      </c>
      <c r="H10957">
        <v>0</v>
      </c>
      <c r="L10957">
        <v>639.25217099999998</v>
      </c>
      <c r="R10957">
        <v>1086.1759420000001</v>
      </c>
      <c r="S10957" t="s">
        <v>90</v>
      </c>
      <c r="T10957" s="297">
        <v>46311.754166666666</v>
      </c>
    </row>
    <row r="10958" spans="1:20" x14ac:dyDescent="0.35">
      <c r="A10958" t="s">
        <v>132</v>
      </c>
      <c r="B10958" t="s">
        <v>133</v>
      </c>
      <c r="C10958" t="s">
        <v>89</v>
      </c>
      <c r="D10958" s="29">
        <v>46389</v>
      </c>
      <c r="E10958">
        <v>0</v>
      </c>
      <c r="F10958">
        <v>0</v>
      </c>
      <c r="G10958">
        <v>0</v>
      </c>
      <c r="H10958">
        <v>0</v>
      </c>
      <c r="L10958">
        <v>639.25217099999998</v>
      </c>
      <c r="R10958">
        <v>1086.1759420000001</v>
      </c>
      <c r="S10958" t="s">
        <v>90</v>
      </c>
      <c r="T10958" s="297">
        <v>46311.754166666666</v>
      </c>
    </row>
    <row r="10959" spans="1:20" x14ac:dyDescent="0.35">
      <c r="A10959" t="s">
        <v>132</v>
      </c>
      <c r="B10959" t="s">
        <v>133</v>
      </c>
      <c r="C10959" t="s">
        <v>89</v>
      </c>
      <c r="D10959" s="29">
        <v>46390</v>
      </c>
      <c r="E10959">
        <v>0</v>
      </c>
      <c r="F10959">
        <v>0</v>
      </c>
      <c r="G10959">
        <v>0</v>
      </c>
      <c r="H10959">
        <v>0</v>
      </c>
      <c r="L10959">
        <v>639.25217099999998</v>
      </c>
      <c r="R10959">
        <v>1086.1759420000001</v>
      </c>
      <c r="S10959" t="s">
        <v>90</v>
      </c>
      <c r="T10959" s="297">
        <v>46311.754166666666</v>
      </c>
    </row>
    <row r="10960" spans="1:20" x14ac:dyDescent="0.35">
      <c r="A10960" t="s">
        <v>132</v>
      </c>
      <c r="B10960" t="s">
        <v>133</v>
      </c>
      <c r="C10960" t="s">
        <v>89</v>
      </c>
      <c r="D10960" s="29">
        <v>46391</v>
      </c>
      <c r="E10960">
        <v>0</v>
      </c>
      <c r="F10960">
        <v>0</v>
      </c>
      <c r="G10960">
        <v>0</v>
      </c>
      <c r="H10960">
        <v>0</v>
      </c>
      <c r="L10960">
        <v>639.25217099999998</v>
      </c>
      <c r="R10960">
        <v>1086.1759420000001</v>
      </c>
      <c r="S10960" t="s">
        <v>90</v>
      </c>
      <c r="T10960" s="297">
        <v>46311.754166666666</v>
      </c>
    </row>
    <row r="10961" spans="1:20" x14ac:dyDescent="0.35">
      <c r="A10961" t="s">
        <v>132</v>
      </c>
      <c r="B10961" t="s">
        <v>133</v>
      </c>
      <c r="C10961" t="s">
        <v>89</v>
      </c>
      <c r="D10961" s="29">
        <v>46392</v>
      </c>
      <c r="E10961">
        <v>0</v>
      </c>
      <c r="F10961">
        <v>0</v>
      </c>
      <c r="G10961">
        <v>0</v>
      </c>
      <c r="H10961">
        <v>0</v>
      </c>
      <c r="L10961">
        <v>639.25217099999998</v>
      </c>
      <c r="R10961">
        <v>1086.1759420000001</v>
      </c>
      <c r="S10961" t="s">
        <v>90</v>
      </c>
      <c r="T10961" s="297">
        <v>46311.754166666666</v>
      </c>
    </row>
    <row r="10962" spans="1:20" x14ac:dyDescent="0.35">
      <c r="A10962" t="s">
        <v>132</v>
      </c>
      <c r="B10962" t="s">
        <v>133</v>
      </c>
      <c r="C10962" t="s">
        <v>89</v>
      </c>
      <c r="D10962" s="29">
        <v>46393</v>
      </c>
      <c r="E10962">
        <v>0</v>
      </c>
      <c r="F10962">
        <v>0</v>
      </c>
      <c r="G10962">
        <v>0</v>
      </c>
      <c r="H10962">
        <v>0</v>
      </c>
      <c r="L10962">
        <v>639.25217099999998</v>
      </c>
      <c r="R10962">
        <v>1086.1759420000001</v>
      </c>
      <c r="S10962" t="s">
        <v>90</v>
      </c>
      <c r="T10962" s="297">
        <v>46311.754166666666</v>
      </c>
    </row>
    <row r="10963" spans="1:20" x14ac:dyDescent="0.35">
      <c r="A10963" t="s">
        <v>132</v>
      </c>
      <c r="B10963" t="s">
        <v>133</v>
      </c>
      <c r="C10963" t="s">
        <v>89</v>
      </c>
      <c r="D10963" s="29">
        <v>46394</v>
      </c>
      <c r="E10963">
        <v>0</v>
      </c>
      <c r="F10963">
        <v>0</v>
      </c>
      <c r="G10963">
        <v>0</v>
      </c>
      <c r="H10963">
        <v>0</v>
      </c>
      <c r="L10963">
        <v>639.25217099999998</v>
      </c>
      <c r="R10963">
        <v>1086.1759420000001</v>
      </c>
      <c r="S10963" t="s">
        <v>90</v>
      </c>
      <c r="T10963" s="297">
        <v>46311.754166666666</v>
      </c>
    </row>
    <row r="10964" spans="1:20" x14ac:dyDescent="0.35">
      <c r="A10964" t="s">
        <v>132</v>
      </c>
      <c r="B10964" t="s">
        <v>133</v>
      </c>
      <c r="C10964" t="s">
        <v>89</v>
      </c>
      <c r="D10964" s="29">
        <v>46395</v>
      </c>
      <c r="E10964">
        <v>0</v>
      </c>
      <c r="F10964">
        <v>0</v>
      </c>
      <c r="G10964">
        <v>0</v>
      </c>
      <c r="H10964">
        <v>0</v>
      </c>
      <c r="L10964">
        <v>639.25217099999998</v>
      </c>
      <c r="R10964">
        <v>1086.1759420000001</v>
      </c>
      <c r="S10964" t="s">
        <v>90</v>
      </c>
      <c r="T10964" s="297">
        <v>46311.754166666666</v>
      </c>
    </row>
    <row r="10965" spans="1:20" x14ac:dyDescent="0.35">
      <c r="A10965" t="s">
        <v>132</v>
      </c>
      <c r="B10965" t="s">
        <v>133</v>
      </c>
      <c r="C10965" t="s">
        <v>89</v>
      </c>
      <c r="D10965" s="29">
        <v>46396</v>
      </c>
      <c r="E10965">
        <v>0</v>
      </c>
      <c r="F10965">
        <v>0</v>
      </c>
      <c r="G10965">
        <v>0</v>
      </c>
      <c r="H10965">
        <v>0</v>
      </c>
      <c r="L10965">
        <v>639.25217099999998</v>
      </c>
      <c r="R10965">
        <v>1086.1759420000001</v>
      </c>
      <c r="S10965" t="s">
        <v>90</v>
      </c>
      <c r="T10965" s="297">
        <v>46311.754166666666</v>
      </c>
    </row>
    <row r="10966" spans="1:20" x14ac:dyDescent="0.35">
      <c r="A10966" t="s">
        <v>132</v>
      </c>
      <c r="B10966" t="s">
        <v>133</v>
      </c>
      <c r="C10966" t="s">
        <v>89</v>
      </c>
      <c r="D10966" s="29">
        <v>46397</v>
      </c>
      <c r="E10966">
        <v>0</v>
      </c>
      <c r="F10966">
        <v>0</v>
      </c>
      <c r="G10966">
        <v>0</v>
      </c>
      <c r="H10966">
        <v>0</v>
      </c>
      <c r="L10966">
        <v>639.25217099999998</v>
      </c>
      <c r="R10966">
        <v>1086.1759420000001</v>
      </c>
      <c r="S10966" t="s">
        <v>90</v>
      </c>
      <c r="T10966" s="297">
        <v>46311.754166666666</v>
      </c>
    </row>
    <row r="10967" spans="1:20" x14ac:dyDescent="0.35">
      <c r="A10967" t="s">
        <v>132</v>
      </c>
      <c r="B10967" t="s">
        <v>133</v>
      </c>
      <c r="C10967" t="s">
        <v>89</v>
      </c>
      <c r="D10967" s="29">
        <v>46398</v>
      </c>
      <c r="E10967">
        <v>0</v>
      </c>
      <c r="F10967">
        <v>0</v>
      </c>
      <c r="G10967">
        <v>0</v>
      </c>
      <c r="H10967">
        <v>0</v>
      </c>
      <c r="L10967">
        <v>639.25217099999998</v>
      </c>
      <c r="R10967">
        <v>1086.1759420000001</v>
      </c>
      <c r="S10967" t="s">
        <v>90</v>
      </c>
      <c r="T10967" s="297">
        <v>46311.754166666666</v>
      </c>
    </row>
    <row r="10968" spans="1:20" x14ac:dyDescent="0.35">
      <c r="A10968" t="s">
        <v>132</v>
      </c>
      <c r="B10968" t="s">
        <v>133</v>
      </c>
      <c r="C10968" t="s">
        <v>89</v>
      </c>
      <c r="D10968" s="29">
        <v>46399</v>
      </c>
      <c r="E10968">
        <v>0</v>
      </c>
      <c r="F10968">
        <v>0</v>
      </c>
      <c r="G10968">
        <v>0</v>
      </c>
      <c r="H10968">
        <v>0</v>
      </c>
      <c r="L10968">
        <v>639.25217099999998</v>
      </c>
      <c r="R10968">
        <v>1086.1759420000001</v>
      </c>
      <c r="S10968" t="s">
        <v>90</v>
      </c>
      <c r="T10968" s="297">
        <v>46311.754166666666</v>
      </c>
    </row>
    <row r="10969" spans="1:20" x14ac:dyDescent="0.35">
      <c r="A10969" t="s">
        <v>132</v>
      </c>
      <c r="B10969" t="s">
        <v>133</v>
      </c>
      <c r="C10969" t="s">
        <v>89</v>
      </c>
      <c r="D10969" s="29">
        <v>46400</v>
      </c>
      <c r="E10969">
        <v>0</v>
      </c>
      <c r="F10969">
        <v>0</v>
      </c>
      <c r="G10969">
        <v>0</v>
      </c>
      <c r="H10969">
        <v>0</v>
      </c>
      <c r="L10969">
        <v>639.25217099999998</v>
      </c>
      <c r="R10969">
        <v>1086.1759420000001</v>
      </c>
      <c r="S10969" t="s">
        <v>90</v>
      </c>
      <c r="T10969" s="297">
        <v>46311.754166666666</v>
      </c>
    </row>
    <row r="10970" spans="1:20" x14ac:dyDescent="0.35">
      <c r="A10970" t="s">
        <v>132</v>
      </c>
      <c r="B10970" t="s">
        <v>133</v>
      </c>
      <c r="C10970" t="s">
        <v>89</v>
      </c>
      <c r="D10970" s="29">
        <v>46401</v>
      </c>
      <c r="E10970">
        <v>0</v>
      </c>
      <c r="F10970">
        <v>0</v>
      </c>
      <c r="G10970">
        <v>0</v>
      </c>
      <c r="H10970">
        <v>0</v>
      </c>
      <c r="L10970">
        <v>639.25217099999998</v>
      </c>
      <c r="R10970">
        <v>1086.1759420000001</v>
      </c>
      <c r="S10970" t="s">
        <v>90</v>
      </c>
      <c r="T10970" s="297">
        <v>46311.754166666666</v>
      </c>
    </row>
    <row r="10971" spans="1:20" x14ac:dyDescent="0.35">
      <c r="A10971" t="s">
        <v>132</v>
      </c>
      <c r="B10971" t="s">
        <v>133</v>
      </c>
      <c r="C10971" t="s">
        <v>89</v>
      </c>
      <c r="D10971" s="29">
        <v>46402</v>
      </c>
      <c r="E10971">
        <v>0</v>
      </c>
      <c r="F10971">
        <v>0</v>
      </c>
      <c r="G10971">
        <v>0</v>
      </c>
      <c r="H10971">
        <v>0</v>
      </c>
      <c r="L10971">
        <v>639.25217099999998</v>
      </c>
      <c r="R10971">
        <v>1086.1759420000001</v>
      </c>
      <c r="S10971" t="s">
        <v>90</v>
      </c>
      <c r="T10971" s="297">
        <v>46311.754166666666</v>
      </c>
    </row>
    <row r="10972" spans="1:20" x14ac:dyDescent="0.35">
      <c r="A10972" t="s">
        <v>132</v>
      </c>
      <c r="B10972" t="s">
        <v>133</v>
      </c>
      <c r="C10972" t="s">
        <v>89</v>
      </c>
      <c r="D10972" s="29">
        <v>46403</v>
      </c>
      <c r="E10972">
        <v>0</v>
      </c>
      <c r="F10972">
        <v>0</v>
      </c>
      <c r="G10972">
        <v>0</v>
      </c>
      <c r="H10972">
        <v>0</v>
      </c>
      <c r="L10972">
        <v>639.25217099999998</v>
      </c>
      <c r="R10972">
        <v>1086.1759420000001</v>
      </c>
      <c r="S10972" t="s">
        <v>90</v>
      </c>
      <c r="T10972" s="297">
        <v>46311.754166666666</v>
      </c>
    </row>
    <row r="10973" spans="1:20" x14ac:dyDescent="0.35">
      <c r="A10973" t="s">
        <v>132</v>
      </c>
      <c r="B10973" t="s">
        <v>133</v>
      </c>
      <c r="C10973" t="s">
        <v>89</v>
      </c>
      <c r="D10973" s="29">
        <v>46404</v>
      </c>
      <c r="E10973">
        <v>0</v>
      </c>
      <c r="F10973">
        <v>0</v>
      </c>
      <c r="G10973">
        <v>0</v>
      </c>
      <c r="H10973">
        <v>0</v>
      </c>
      <c r="L10973">
        <v>639.25217099999998</v>
      </c>
      <c r="R10973">
        <v>1086.1759420000001</v>
      </c>
      <c r="S10973" t="s">
        <v>90</v>
      </c>
      <c r="T10973" s="297">
        <v>46311.754166666666</v>
      </c>
    </row>
    <row r="10974" spans="1:20" x14ac:dyDescent="0.35">
      <c r="A10974" t="s">
        <v>132</v>
      </c>
      <c r="B10974" t="s">
        <v>133</v>
      </c>
      <c r="C10974" t="s">
        <v>89</v>
      </c>
      <c r="D10974" s="29">
        <v>46405</v>
      </c>
      <c r="E10974">
        <v>0</v>
      </c>
      <c r="F10974">
        <v>0</v>
      </c>
      <c r="G10974">
        <v>0</v>
      </c>
      <c r="H10974">
        <v>0</v>
      </c>
      <c r="L10974">
        <v>639.25217099999998</v>
      </c>
      <c r="R10974">
        <v>1086.1759420000001</v>
      </c>
      <c r="S10974" t="s">
        <v>90</v>
      </c>
      <c r="T10974" s="297">
        <v>46311.754166666666</v>
      </c>
    </row>
    <row r="10975" spans="1:20" x14ac:dyDescent="0.35">
      <c r="A10975" t="s">
        <v>132</v>
      </c>
      <c r="B10975" t="s">
        <v>133</v>
      </c>
      <c r="C10975" t="s">
        <v>89</v>
      </c>
      <c r="D10975" s="29">
        <v>46406</v>
      </c>
      <c r="E10975">
        <v>0</v>
      </c>
      <c r="F10975">
        <v>0</v>
      </c>
      <c r="G10975">
        <v>0</v>
      </c>
      <c r="H10975">
        <v>0</v>
      </c>
      <c r="L10975">
        <v>639.25217099999998</v>
      </c>
      <c r="R10975">
        <v>1086.1759420000001</v>
      </c>
      <c r="S10975" t="s">
        <v>90</v>
      </c>
      <c r="T10975" s="297">
        <v>46311.754166666666</v>
      </c>
    </row>
    <row r="10976" spans="1:20" x14ac:dyDescent="0.35">
      <c r="A10976" t="s">
        <v>132</v>
      </c>
      <c r="B10976" t="s">
        <v>133</v>
      </c>
      <c r="C10976" t="s">
        <v>89</v>
      </c>
      <c r="D10976" s="29">
        <v>46407</v>
      </c>
      <c r="E10976">
        <v>0</v>
      </c>
      <c r="F10976">
        <v>0</v>
      </c>
      <c r="G10976">
        <v>0</v>
      </c>
      <c r="H10976">
        <v>0</v>
      </c>
      <c r="L10976">
        <v>639.25217099999998</v>
      </c>
      <c r="R10976">
        <v>1086.1759420000001</v>
      </c>
      <c r="S10976" t="s">
        <v>90</v>
      </c>
      <c r="T10976" s="297">
        <v>46311.754166666666</v>
      </c>
    </row>
    <row r="10977" spans="1:20" x14ac:dyDescent="0.35">
      <c r="A10977" t="s">
        <v>132</v>
      </c>
      <c r="B10977" t="s">
        <v>133</v>
      </c>
      <c r="C10977" t="s">
        <v>89</v>
      </c>
      <c r="D10977" s="29">
        <v>46408</v>
      </c>
      <c r="E10977">
        <v>0</v>
      </c>
      <c r="F10977">
        <v>0</v>
      </c>
      <c r="G10977">
        <v>0</v>
      </c>
      <c r="H10977">
        <v>0</v>
      </c>
      <c r="L10977">
        <v>639.25217099999998</v>
      </c>
      <c r="R10977">
        <v>1086.1759420000001</v>
      </c>
      <c r="S10977" t="s">
        <v>90</v>
      </c>
      <c r="T10977" s="297">
        <v>46311.754166666666</v>
      </c>
    </row>
    <row r="10978" spans="1:20" x14ac:dyDescent="0.35">
      <c r="A10978" t="s">
        <v>132</v>
      </c>
      <c r="B10978" t="s">
        <v>133</v>
      </c>
      <c r="C10978" t="s">
        <v>89</v>
      </c>
      <c r="D10978" s="29">
        <v>46409</v>
      </c>
      <c r="E10978">
        <v>0</v>
      </c>
      <c r="F10978">
        <v>0</v>
      </c>
      <c r="G10978">
        <v>0</v>
      </c>
      <c r="H10978">
        <v>0</v>
      </c>
      <c r="L10978">
        <v>639.25217099999998</v>
      </c>
      <c r="R10978">
        <v>1086.1759420000001</v>
      </c>
      <c r="S10978" t="s">
        <v>90</v>
      </c>
      <c r="T10978" s="297">
        <v>46311.754166666666</v>
      </c>
    </row>
    <row r="10979" spans="1:20" x14ac:dyDescent="0.35">
      <c r="A10979" t="s">
        <v>132</v>
      </c>
      <c r="B10979" t="s">
        <v>133</v>
      </c>
      <c r="C10979" t="s">
        <v>89</v>
      </c>
      <c r="D10979" s="29">
        <v>46410</v>
      </c>
      <c r="E10979">
        <v>0</v>
      </c>
      <c r="F10979">
        <v>0</v>
      </c>
      <c r="G10979">
        <v>0</v>
      </c>
      <c r="H10979">
        <v>0</v>
      </c>
      <c r="L10979">
        <v>639.25217099999998</v>
      </c>
      <c r="R10979">
        <v>1086.1759420000001</v>
      </c>
      <c r="S10979" t="s">
        <v>90</v>
      </c>
      <c r="T10979" s="297">
        <v>46311.754166666666</v>
      </c>
    </row>
    <row r="10980" spans="1:20" x14ac:dyDescent="0.35">
      <c r="A10980" t="s">
        <v>132</v>
      </c>
      <c r="B10980" t="s">
        <v>133</v>
      </c>
      <c r="C10980" t="s">
        <v>89</v>
      </c>
      <c r="D10980" s="29">
        <v>46411</v>
      </c>
      <c r="E10980">
        <v>0</v>
      </c>
      <c r="F10980">
        <v>0</v>
      </c>
      <c r="G10980">
        <v>0</v>
      </c>
      <c r="H10980">
        <v>0</v>
      </c>
      <c r="L10980">
        <v>639.25217099999998</v>
      </c>
      <c r="R10980">
        <v>1086.1759420000001</v>
      </c>
      <c r="S10980" t="s">
        <v>90</v>
      </c>
      <c r="T10980" s="297">
        <v>46311.754166666666</v>
      </c>
    </row>
    <row r="10981" spans="1:20" x14ac:dyDescent="0.35">
      <c r="A10981" t="s">
        <v>132</v>
      </c>
      <c r="B10981" t="s">
        <v>133</v>
      </c>
      <c r="C10981" t="s">
        <v>89</v>
      </c>
      <c r="D10981" s="29">
        <v>46412</v>
      </c>
      <c r="E10981">
        <v>0</v>
      </c>
      <c r="F10981">
        <v>0</v>
      </c>
      <c r="G10981">
        <v>0</v>
      </c>
      <c r="H10981">
        <v>0</v>
      </c>
      <c r="L10981">
        <v>639.25217099999998</v>
      </c>
      <c r="R10981">
        <v>1086.1759420000001</v>
      </c>
      <c r="S10981" t="s">
        <v>90</v>
      </c>
      <c r="T10981" s="297">
        <v>46311.754166666666</v>
      </c>
    </row>
    <row r="10982" spans="1:20" x14ac:dyDescent="0.35">
      <c r="A10982" t="s">
        <v>132</v>
      </c>
      <c r="B10982" t="s">
        <v>133</v>
      </c>
      <c r="C10982" t="s">
        <v>89</v>
      </c>
      <c r="D10982" s="29">
        <v>46413</v>
      </c>
      <c r="E10982">
        <v>0</v>
      </c>
      <c r="F10982">
        <v>0</v>
      </c>
      <c r="G10982">
        <v>0</v>
      </c>
      <c r="H10982">
        <v>0</v>
      </c>
      <c r="L10982">
        <v>639.25217099999998</v>
      </c>
      <c r="R10982">
        <v>1086.1759420000001</v>
      </c>
      <c r="S10982" t="s">
        <v>90</v>
      </c>
      <c r="T10982" s="297">
        <v>46311.754166666666</v>
      </c>
    </row>
    <row r="10983" spans="1:20" x14ac:dyDescent="0.35">
      <c r="A10983" t="s">
        <v>132</v>
      </c>
      <c r="B10983" t="s">
        <v>133</v>
      </c>
      <c r="C10983" t="s">
        <v>89</v>
      </c>
      <c r="D10983" s="29">
        <v>46414</v>
      </c>
      <c r="E10983">
        <v>0</v>
      </c>
      <c r="F10983">
        <v>0</v>
      </c>
      <c r="G10983">
        <v>0</v>
      </c>
      <c r="H10983">
        <v>0</v>
      </c>
      <c r="L10983">
        <v>639.25217099999998</v>
      </c>
      <c r="R10983">
        <v>1086.1759420000001</v>
      </c>
      <c r="S10983" t="s">
        <v>90</v>
      </c>
      <c r="T10983" s="297">
        <v>46311.754166666666</v>
      </c>
    </row>
    <row r="10984" spans="1:20" x14ac:dyDescent="0.35">
      <c r="A10984" t="s">
        <v>132</v>
      </c>
      <c r="B10984" t="s">
        <v>133</v>
      </c>
      <c r="C10984" t="s">
        <v>89</v>
      </c>
      <c r="D10984" s="29">
        <v>46415</v>
      </c>
      <c r="E10984">
        <v>0</v>
      </c>
      <c r="F10984">
        <v>0</v>
      </c>
      <c r="G10984">
        <v>0</v>
      </c>
      <c r="H10984">
        <v>0</v>
      </c>
      <c r="L10984">
        <v>639.25217099999998</v>
      </c>
      <c r="R10984">
        <v>1086.1759420000001</v>
      </c>
      <c r="S10984" t="s">
        <v>90</v>
      </c>
      <c r="T10984" s="297">
        <v>46311.754166666666</v>
      </c>
    </row>
    <row r="10985" spans="1:20" x14ac:dyDescent="0.35">
      <c r="A10985" t="s">
        <v>132</v>
      </c>
      <c r="B10985" t="s">
        <v>133</v>
      </c>
      <c r="C10985" t="s">
        <v>89</v>
      </c>
      <c r="D10985" s="29">
        <v>46416</v>
      </c>
      <c r="E10985">
        <v>0</v>
      </c>
      <c r="F10985">
        <v>0</v>
      </c>
      <c r="G10985">
        <v>0</v>
      </c>
      <c r="H10985">
        <v>0</v>
      </c>
      <c r="L10985">
        <v>639.25217099999998</v>
      </c>
      <c r="R10985">
        <v>1086.1759420000001</v>
      </c>
      <c r="S10985" t="s">
        <v>90</v>
      </c>
      <c r="T10985" s="297">
        <v>46311.754166666666</v>
      </c>
    </row>
    <row r="10986" spans="1:20" x14ac:dyDescent="0.35">
      <c r="A10986" t="s">
        <v>132</v>
      </c>
      <c r="B10986" t="s">
        <v>133</v>
      </c>
      <c r="C10986" t="s">
        <v>89</v>
      </c>
      <c r="D10986" s="29">
        <v>46417</v>
      </c>
      <c r="E10986">
        <v>0</v>
      </c>
      <c r="F10986">
        <v>0</v>
      </c>
      <c r="G10986">
        <v>0</v>
      </c>
      <c r="H10986">
        <v>0</v>
      </c>
      <c r="L10986">
        <v>639.25217099999998</v>
      </c>
      <c r="R10986">
        <v>1086.1759420000001</v>
      </c>
      <c r="S10986" t="s">
        <v>90</v>
      </c>
      <c r="T10986" s="297">
        <v>46311.754166666666</v>
      </c>
    </row>
    <row r="10987" spans="1:20" x14ac:dyDescent="0.35">
      <c r="A10987" t="s">
        <v>132</v>
      </c>
      <c r="B10987" t="s">
        <v>133</v>
      </c>
      <c r="C10987" t="s">
        <v>89</v>
      </c>
      <c r="D10987" s="29">
        <v>46418</v>
      </c>
      <c r="E10987">
        <v>0</v>
      </c>
      <c r="F10987">
        <v>0</v>
      </c>
      <c r="G10987">
        <v>0</v>
      </c>
      <c r="H10987">
        <v>0</v>
      </c>
      <c r="L10987">
        <v>639.25217099999998</v>
      </c>
      <c r="R10987">
        <v>1086.1759420000001</v>
      </c>
      <c r="S10987" t="s">
        <v>90</v>
      </c>
      <c r="T10987" s="297">
        <v>46311.754166666666</v>
      </c>
    </row>
    <row r="10988" spans="1:20" x14ac:dyDescent="0.35">
      <c r="A10988" t="s">
        <v>132</v>
      </c>
      <c r="B10988" t="s">
        <v>133</v>
      </c>
      <c r="C10988" t="s">
        <v>89</v>
      </c>
      <c r="D10988" s="29">
        <v>46419</v>
      </c>
      <c r="E10988">
        <v>0</v>
      </c>
      <c r="F10988">
        <v>0</v>
      </c>
      <c r="G10988">
        <v>0</v>
      </c>
      <c r="H10988">
        <v>0</v>
      </c>
      <c r="L10988">
        <v>639.25217099999998</v>
      </c>
      <c r="R10988">
        <v>1086.1759420000001</v>
      </c>
      <c r="S10988" t="s">
        <v>90</v>
      </c>
      <c r="T10988" s="297">
        <v>46311.754166666666</v>
      </c>
    </row>
    <row r="10989" spans="1:20" x14ac:dyDescent="0.35">
      <c r="A10989" t="s">
        <v>132</v>
      </c>
      <c r="B10989" t="s">
        <v>133</v>
      </c>
      <c r="C10989" t="s">
        <v>89</v>
      </c>
      <c r="D10989" s="29">
        <v>46420</v>
      </c>
      <c r="E10989">
        <v>0</v>
      </c>
      <c r="F10989">
        <v>0</v>
      </c>
      <c r="G10989">
        <v>0</v>
      </c>
      <c r="H10989">
        <v>0</v>
      </c>
      <c r="L10989">
        <v>639.25217099999998</v>
      </c>
      <c r="R10989">
        <v>1086.1759420000001</v>
      </c>
      <c r="S10989" t="s">
        <v>90</v>
      </c>
      <c r="T10989" s="297">
        <v>46311.754166666666</v>
      </c>
    </row>
    <row r="10990" spans="1:20" x14ac:dyDescent="0.35">
      <c r="A10990" t="s">
        <v>132</v>
      </c>
      <c r="B10990" t="s">
        <v>133</v>
      </c>
      <c r="C10990" t="s">
        <v>89</v>
      </c>
      <c r="D10990" s="29">
        <v>46421</v>
      </c>
      <c r="E10990">
        <v>0</v>
      </c>
      <c r="F10990">
        <v>0</v>
      </c>
      <c r="G10990">
        <v>0</v>
      </c>
      <c r="H10990">
        <v>0</v>
      </c>
      <c r="L10990">
        <v>639.25217099999998</v>
      </c>
      <c r="R10990">
        <v>1086.1759420000001</v>
      </c>
      <c r="S10990" t="s">
        <v>90</v>
      </c>
      <c r="T10990" s="297">
        <v>46311.754166666666</v>
      </c>
    </row>
    <row r="10991" spans="1:20" x14ac:dyDescent="0.35">
      <c r="A10991" t="s">
        <v>132</v>
      </c>
      <c r="B10991" t="s">
        <v>133</v>
      </c>
      <c r="C10991" t="s">
        <v>89</v>
      </c>
      <c r="D10991" s="29">
        <v>46422</v>
      </c>
      <c r="E10991">
        <v>0</v>
      </c>
      <c r="F10991">
        <v>0</v>
      </c>
      <c r="G10991">
        <v>0</v>
      </c>
      <c r="H10991">
        <v>0</v>
      </c>
      <c r="L10991">
        <v>639.25217099999998</v>
      </c>
      <c r="R10991">
        <v>1086.1759420000001</v>
      </c>
      <c r="S10991" t="s">
        <v>90</v>
      </c>
      <c r="T10991" s="297">
        <v>46311.754166666666</v>
      </c>
    </row>
    <row r="10992" spans="1:20" x14ac:dyDescent="0.35">
      <c r="A10992" t="s">
        <v>132</v>
      </c>
      <c r="B10992" t="s">
        <v>133</v>
      </c>
      <c r="C10992" t="s">
        <v>89</v>
      </c>
      <c r="D10992" s="29">
        <v>46423</v>
      </c>
      <c r="E10992">
        <v>0</v>
      </c>
      <c r="F10992">
        <v>0</v>
      </c>
      <c r="G10992">
        <v>0</v>
      </c>
      <c r="H10992">
        <v>0</v>
      </c>
      <c r="L10992">
        <v>639.25217099999998</v>
      </c>
      <c r="R10992">
        <v>1086.1759420000001</v>
      </c>
      <c r="S10992" t="s">
        <v>90</v>
      </c>
      <c r="T10992" s="297">
        <v>46311.754166666666</v>
      </c>
    </row>
    <row r="10993" spans="1:20" x14ac:dyDescent="0.35">
      <c r="A10993" t="s">
        <v>132</v>
      </c>
      <c r="B10993" t="s">
        <v>133</v>
      </c>
      <c r="C10993" t="s">
        <v>89</v>
      </c>
      <c r="D10993" s="29">
        <v>46424</v>
      </c>
      <c r="E10993">
        <v>0</v>
      </c>
      <c r="F10993">
        <v>0</v>
      </c>
      <c r="G10993">
        <v>0</v>
      </c>
      <c r="H10993">
        <v>0</v>
      </c>
      <c r="L10993">
        <v>639.25217099999998</v>
      </c>
      <c r="R10993">
        <v>1086.1759420000001</v>
      </c>
      <c r="S10993" t="s">
        <v>90</v>
      </c>
      <c r="T10993" s="297">
        <v>46311.754166666666</v>
      </c>
    </row>
    <row r="10994" spans="1:20" x14ac:dyDescent="0.35">
      <c r="A10994" t="s">
        <v>132</v>
      </c>
      <c r="B10994" t="s">
        <v>133</v>
      </c>
      <c r="C10994" t="s">
        <v>89</v>
      </c>
      <c r="D10994" s="29">
        <v>46425</v>
      </c>
      <c r="E10994">
        <v>0</v>
      </c>
      <c r="F10994">
        <v>0</v>
      </c>
      <c r="G10994">
        <v>0</v>
      </c>
      <c r="H10994">
        <v>0</v>
      </c>
      <c r="L10994">
        <v>639.25217099999998</v>
      </c>
      <c r="R10994">
        <v>1086.1759420000001</v>
      </c>
      <c r="S10994" t="s">
        <v>90</v>
      </c>
      <c r="T10994" s="297">
        <v>46311.754166666666</v>
      </c>
    </row>
    <row r="10995" spans="1:20" x14ac:dyDescent="0.35">
      <c r="A10995" t="s">
        <v>132</v>
      </c>
      <c r="B10995" t="s">
        <v>133</v>
      </c>
      <c r="C10995" t="s">
        <v>89</v>
      </c>
      <c r="D10995" s="29">
        <v>46426</v>
      </c>
      <c r="E10995">
        <v>0</v>
      </c>
      <c r="F10995">
        <v>0</v>
      </c>
      <c r="G10995">
        <v>0</v>
      </c>
      <c r="H10995">
        <v>0</v>
      </c>
      <c r="L10995">
        <v>639.25217099999998</v>
      </c>
      <c r="R10995">
        <v>1086.1759420000001</v>
      </c>
      <c r="S10995" t="s">
        <v>90</v>
      </c>
      <c r="T10995" s="297">
        <v>46311.754166666666</v>
      </c>
    </row>
    <row r="10996" spans="1:20" x14ac:dyDescent="0.35">
      <c r="A10996" t="s">
        <v>132</v>
      </c>
      <c r="B10996" t="s">
        <v>133</v>
      </c>
      <c r="C10996" t="s">
        <v>89</v>
      </c>
      <c r="D10996" s="29">
        <v>46427</v>
      </c>
      <c r="E10996">
        <v>0</v>
      </c>
      <c r="F10996">
        <v>0</v>
      </c>
      <c r="G10996">
        <v>0</v>
      </c>
      <c r="H10996">
        <v>0</v>
      </c>
      <c r="L10996">
        <v>639.25217099999998</v>
      </c>
      <c r="R10996">
        <v>1086.1759420000001</v>
      </c>
      <c r="S10996" t="s">
        <v>90</v>
      </c>
      <c r="T10996" s="297">
        <v>46311.754166666666</v>
      </c>
    </row>
    <row r="10997" spans="1:20" x14ac:dyDescent="0.35">
      <c r="A10997" t="s">
        <v>132</v>
      </c>
      <c r="B10997" t="s">
        <v>133</v>
      </c>
      <c r="C10997" t="s">
        <v>89</v>
      </c>
      <c r="D10997" s="29">
        <v>46428</v>
      </c>
      <c r="E10997">
        <v>0</v>
      </c>
      <c r="F10997">
        <v>0</v>
      </c>
      <c r="G10997">
        <v>0</v>
      </c>
      <c r="H10997">
        <v>0</v>
      </c>
      <c r="L10997">
        <v>639.25217099999998</v>
      </c>
      <c r="R10997">
        <v>1086.1759420000001</v>
      </c>
      <c r="S10997" t="s">
        <v>90</v>
      </c>
      <c r="T10997" s="297">
        <v>46311.754166666666</v>
      </c>
    </row>
    <row r="10998" spans="1:20" x14ac:dyDescent="0.35">
      <c r="A10998" t="s">
        <v>132</v>
      </c>
      <c r="B10998" t="s">
        <v>133</v>
      </c>
      <c r="C10998" t="s">
        <v>89</v>
      </c>
      <c r="D10998" s="29">
        <v>46429</v>
      </c>
      <c r="E10998">
        <v>0</v>
      </c>
      <c r="F10998">
        <v>0</v>
      </c>
      <c r="G10998">
        <v>0</v>
      </c>
      <c r="H10998">
        <v>0</v>
      </c>
      <c r="L10998">
        <v>639.25217099999998</v>
      </c>
      <c r="R10998">
        <v>1086.1759420000001</v>
      </c>
      <c r="S10998" t="s">
        <v>90</v>
      </c>
      <c r="T10998" s="297">
        <v>46311.754166666666</v>
      </c>
    </row>
    <row r="10999" spans="1:20" x14ac:dyDescent="0.35">
      <c r="A10999" t="s">
        <v>132</v>
      </c>
      <c r="B10999" t="s">
        <v>133</v>
      </c>
      <c r="C10999" t="s">
        <v>89</v>
      </c>
      <c r="D10999" s="29">
        <v>46430</v>
      </c>
      <c r="E10999">
        <v>0</v>
      </c>
      <c r="F10999">
        <v>0</v>
      </c>
      <c r="G10999">
        <v>0</v>
      </c>
      <c r="H10999">
        <v>0</v>
      </c>
      <c r="L10999">
        <v>639.25217099999998</v>
      </c>
      <c r="R10999">
        <v>1086.1759420000001</v>
      </c>
      <c r="S10999" t="s">
        <v>90</v>
      </c>
      <c r="T10999" s="297">
        <v>46311.754166666666</v>
      </c>
    </row>
    <row r="11000" spans="1:20" x14ac:dyDescent="0.35">
      <c r="A11000" t="s">
        <v>132</v>
      </c>
      <c r="B11000" t="s">
        <v>133</v>
      </c>
      <c r="C11000" t="s">
        <v>89</v>
      </c>
      <c r="D11000" s="29">
        <v>46431</v>
      </c>
      <c r="E11000">
        <v>0</v>
      </c>
      <c r="F11000">
        <v>0</v>
      </c>
      <c r="G11000">
        <v>0</v>
      </c>
      <c r="H11000">
        <v>0</v>
      </c>
      <c r="L11000">
        <v>639.25217099999998</v>
      </c>
      <c r="R11000">
        <v>1086.1759420000001</v>
      </c>
      <c r="S11000" t="s">
        <v>90</v>
      </c>
      <c r="T11000" s="297">
        <v>46311.754166666666</v>
      </c>
    </row>
    <row r="11001" spans="1:20" x14ac:dyDescent="0.35">
      <c r="A11001" t="s">
        <v>132</v>
      </c>
      <c r="B11001" t="s">
        <v>133</v>
      </c>
      <c r="C11001" t="s">
        <v>89</v>
      </c>
      <c r="D11001" s="29">
        <v>46432</v>
      </c>
      <c r="E11001">
        <v>0</v>
      </c>
      <c r="F11001">
        <v>0</v>
      </c>
      <c r="G11001">
        <v>0</v>
      </c>
      <c r="H11001">
        <v>0</v>
      </c>
      <c r="L11001">
        <v>639.25217099999998</v>
      </c>
      <c r="R11001">
        <v>1086.1759420000001</v>
      </c>
      <c r="S11001" t="s">
        <v>90</v>
      </c>
      <c r="T11001" s="297">
        <v>46311.754166666666</v>
      </c>
    </row>
    <row r="11002" spans="1:20" x14ac:dyDescent="0.35">
      <c r="A11002" t="s">
        <v>132</v>
      </c>
      <c r="B11002" t="s">
        <v>133</v>
      </c>
      <c r="C11002" t="s">
        <v>89</v>
      </c>
      <c r="D11002" s="29">
        <v>46433</v>
      </c>
      <c r="E11002">
        <v>0</v>
      </c>
      <c r="F11002">
        <v>0</v>
      </c>
      <c r="G11002">
        <v>0</v>
      </c>
      <c r="H11002">
        <v>0</v>
      </c>
      <c r="L11002">
        <v>639.25217099999998</v>
      </c>
      <c r="R11002">
        <v>1086.1759420000001</v>
      </c>
      <c r="S11002" t="s">
        <v>90</v>
      </c>
      <c r="T11002" s="297">
        <v>46311.754166666666</v>
      </c>
    </row>
    <row r="11003" spans="1:20" x14ac:dyDescent="0.35">
      <c r="A11003" t="s">
        <v>132</v>
      </c>
      <c r="B11003" t="s">
        <v>133</v>
      </c>
      <c r="C11003" t="s">
        <v>89</v>
      </c>
      <c r="D11003" s="29">
        <v>46434</v>
      </c>
      <c r="E11003">
        <v>0</v>
      </c>
      <c r="F11003">
        <v>0</v>
      </c>
      <c r="G11003">
        <v>0</v>
      </c>
      <c r="H11003">
        <v>0</v>
      </c>
      <c r="L11003">
        <v>639.25217099999998</v>
      </c>
      <c r="R11003">
        <v>1086.1759420000001</v>
      </c>
      <c r="S11003" t="s">
        <v>90</v>
      </c>
      <c r="T11003" s="297">
        <v>46311.754166666666</v>
      </c>
    </row>
    <row r="11004" spans="1:20" x14ac:dyDescent="0.35">
      <c r="A11004" t="s">
        <v>132</v>
      </c>
      <c r="B11004" t="s">
        <v>133</v>
      </c>
      <c r="C11004" t="s">
        <v>89</v>
      </c>
      <c r="D11004" s="29">
        <v>46435</v>
      </c>
      <c r="E11004">
        <v>0</v>
      </c>
      <c r="F11004">
        <v>0</v>
      </c>
      <c r="G11004">
        <v>0</v>
      </c>
      <c r="H11004">
        <v>0</v>
      </c>
      <c r="L11004">
        <v>639.25217099999998</v>
      </c>
      <c r="R11004">
        <v>1086.1759420000001</v>
      </c>
      <c r="S11004" t="s">
        <v>90</v>
      </c>
      <c r="T11004" s="297">
        <v>46311.754166666666</v>
      </c>
    </row>
    <row r="11005" spans="1:20" x14ac:dyDescent="0.35">
      <c r="A11005" t="s">
        <v>132</v>
      </c>
      <c r="B11005" t="s">
        <v>133</v>
      </c>
      <c r="C11005" t="s">
        <v>89</v>
      </c>
      <c r="D11005" s="29">
        <v>46436</v>
      </c>
      <c r="E11005">
        <v>0</v>
      </c>
      <c r="F11005">
        <v>0</v>
      </c>
      <c r="G11005">
        <v>0</v>
      </c>
      <c r="H11005">
        <v>0</v>
      </c>
      <c r="L11005">
        <v>639.25217099999998</v>
      </c>
      <c r="R11005">
        <v>1086.1759420000001</v>
      </c>
      <c r="S11005" t="s">
        <v>90</v>
      </c>
      <c r="T11005" s="297">
        <v>46311.754166666666</v>
      </c>
    </row>
    <row r="11006" spans="1:20" x14ac:dyDescent="0.35">
      <c r="A11006" t="s">
        <v>132</v>
      </c>
      <c r="B11006" t="s">
        <v>133</v>
      </c>
      <c r="C11006" t="s">
        <v>89</v>
      </c>
      <c r="D11006" s="29">
        <v>46437</v>
      </c>
      <c r="E11006">
        <v>0</v>
      </c>
      <c r="F11006">
        <v>0</v>
      </c>
      <c r="G11006">
        <v>0</v>
      </c>
      <c r="H11006">
        <v>0</v>
      </c>
      <c r="L11006">
        <v>639.25217099999998</v>
      </c>
      <c r="R11006">
        <v>1086.1759420000001</v>
      </c>
      <c r="S11006" t="s">
        <v>90</v>
      </c>
      <c r="T11006" s="297">
        <v>46311.754166666666</v>
      </c>
    </row>
    <row r="11007" spans="1:20" x14ac:dyDescent="0.35">
      <c r="A11007" t="s">
        <v>132</v>
      </c>
      <c r="B11007" t="s">
        <v>133</v>
      </c>
      <c r="C11007" t="s">
        <v>89</v>
      </c>
      <c r="D11007" s="29">
        <v>46438</v>
      </c>
      <c r="E11007">
        <v>0</v>
      </c>
      <c r="F11007">
        <v>0</v>
      </c>
      <c r="G11007">
        <v>0</v>
      </c>
      <c r="H11007">
        <v>0</v>
      </c>
      <c r="L11007">
        <v>639.25217099999998</v>
      </c>
      <c r="R11007">
        <v>1086.1759420000001</v>
      </c>
      <c r="S11007" t="s">
        <v>90</v>
      </c>
      <c r="T11007" s="297">
        <v>46311.754166666666</v>
      </c>
    </row>
    <row r="11008" spans="1:20" x14ac:dyDescent="0.35">
      <c r="A11008" t="s">
        <v>132</v>
      </c>
      <c r="B11008" t="s">
        <v>133</v>
      </c>
      <c r="C11008" t="s">
        <v>89</v>
      </c>
      <c r="D11008" s="29">
        <v>46439</v>
      </c>
      <c r="E11008">
        <v>0</v>
      </c>
      <c r="F11008">
        <v>0</v>
      </c>
      <c r="G11008">
        <v>0</v>
      </c>
      <c r="H11008">
        <v>0</v>
      </c>
      <c r="L11008">
        <v>639.25217099999998</v>
      </c>
      <c r="R11008">
        <v>1086.1759420000001</v>
      </c>
      <c r="S11008" t="s">
        <v>90</v>
      </c>
      <c r="T11008" s="297">
        <v>46311.754166666666</v>
      </c>
    </row>
    <row r="11009" spans="1:20" x14ac:dyDescent="0.35">
      <c r="A11009" t="s">
        <v>132</v>
      </c>
      <c r="B11009" t="s">
        <v>133</v>
      </c>
      <c r="C11009" t="s">
        <v>89</v>
      </c>
      <c r="D11009" s="29">
        <v>46440</v>
      </c>
      <c r="E11009">
        <v>0</v>
      </c>
      <c r="F11009">
        <v>0</v>
      </c>
      <c r="G11009">
        <v>0</v>
      </c>
      <c r="H11009">
        <v>0</v>
      </c>
      <c r="L11009">
        <v>639.25217099999998</v>
      </c>
      <c r="R11009">
        <v>1086.1759420000001</v>
      </c>
      <c r="S11009" t="s">
        <v>90</v>
      </c>
      <c r="T11009" s="297">
        <v>46311.754166666666</v>
      </c>
    </row>
    <row r="11010" spans="1:20" x14ac:dyDescent="0.35">
      <c r="A11010" t="s">
        <v>132</v>
      </c>
      <c r="B11010" t="s">
        <v>133</v>
      </c>
      <c r="C11010" t="s">
        <v>89</v>
      </c>
      <c r="D11010" s="29">
        <v>46441</v>
      </c>
      <c r="E11010">
        <v>0</v>
      </c>
      <c r="F11010">
        <v>0</v>
      </c>
      <c r="G11010">
        <v>0</v>
      </c>
      <c r="H11010">
        <v>0</v>
      </c>
      <c r="L11010">
        <v>639.25217099999998</v>
      </c>
      <c r="R11010">
        <v>1086.1759420000001</v>
      </c>
      <c r="S11010" t="s">
        <v>90</v>
      </c>
      <c r="T11010" s="297">
        <v>46311.754166666666</v>
      </c>
    </row>
    <row r="11011" spans="1:20" x14ac:dyDescent="0.35">
      <c r="A11011" t="s">
        <v>132</v>
      </c>
      <c r="B11011" t="s">
        <v>133</v>
      </c>
      <c r="C11011" t="s">
        <v>89</v>
      </c>
      <c r="D11011" s="29">
        <v>46442</v>
      </c>
      <c r="E11011">
        <v>0</v>
      </c>
      <c r="F11011">
        <v>0</v>
      </c>
      <c r="G11011">
        <v>0</v>
      </c>
      <c r="H11011">
        <v>0</v>
      </c>
      <c r="L11011">
        <v>639.25217099999998</v>
      </c>
      <c r="R11011">
        <v>1086.1759420000001</v>
      </c>
      <c r="S11011" t="s">
        <v>90</v>
      </c>
      <c r="T11011" s="297">
        <v>46311.754166666666</v>
      </c>
    </row>
    <row r="11012" spans="1:20" x14ac:dyDescent="0.35">
      <c r="A11012" t="s">
        <v>132</v>
      </c>
      <c r="B11012" t="s">
        <v>133</v>
      </c>
      <c r="C11012" t="s">
        <v>89</v>
      </c>
      <c r="D11012" s="29">
        <v>46443</v>
      </c>
      <c r="E11012">
        <v>0</v>
      </c>
      <c r="F11012">
        <v>0</v>
      </c>
      <c r="G11012">
        <v>0</v>
      </c>
      <c r="H11012">
        <v>0</v>
      </c>
      <c r="L11012">
        <v>639.25217099999998</v>
      </c>
      <c r="R11012">
        <v>1086.1759420000001</v>
      </c>
      <c r="S11012" t="s">
        <v>90</v>
      </c>
      <c r="T11012" s="297">
        <v>46311.754166666666</v>
      </c>
    </row>
    <row r="11013" spans="1:20" x14ac:dyDescent="0.35">
      <c r="A11013" t="s">
        <v>132</v>
      </c>
      <c r="B11013" t="s">
        <v>133</v>
      </c>
      <c r="C11013" t="s">
        <v>89</v>
      </c>
      <c r="D11013" s="29">
        <v>46444</v>
      </c>
      <c r="E11013">
        <v>0</v>
      </c>
      <c r="F11013">
        <v>0</v>
      </c>
      <c r="G11013">
        <v>0</v>
      </c>
      <c r="H11013">
        <v>0</v>
      </c>
      <c r="L11013">
        <v>639.25217099999998</v>
      </c>
      <c r="R11013">
        <v>1086.1759420000001</v>
      </c>
      <c r="S11013" t="s">
        <v>90</v>
      </c>
      <c r="T11013" s="297">
        <v>46311.754166666666</v>
      </c>
    </row>
    <row r="11014" spans="1:20" x14ac:dyDescent="0.35">
      <c r="A11014" t="s">
        <v>132</v>
      </c>
      <c r="B11014" t="s">
        <v>133</v>
      </c>
      <c r="C11014" t="s">
        <v>89</v>
      </c>
      <c r="D11014" s="29">
        <v>46445</v>
      </c>
      <c r="E11014">
        <v>0</v>
      </c>
      <c r="F11014">
        <v>0</v>
      </c>
      <c r="G11014">
        <v>0</v>
      </c>
      <c r="H11014">
        <v>0</v>
      </c>
      <c r="L11014">
        <v>639.25217099999998</v>
      </c>
      <c r="R11014">
        <v>1086.1759420000001</v>
      </c>
      <c r="S11014" t="s">
        <v>90</v>
      </c>
      <c r="T11014" s="297">
        <v>46311.754166666666</v>
      </c>
    </row>
    <row r="11015" spans="1:20" x14ac:dyDescent="0.35">
      <c r="A11015" t="s">
        <v>132</v>
      </c>
      <c r="B11015" t="s">
        <v>133</v>
      </c>
      <c r="C11015" t="s">
        <v>89</v>
      </c>
      <c r="D11015" s="29">
        <v>46446</v>
      </c>
      <c r="E11015">
        <v>0</v>
      </c>
      <c r="F11015">
        <v>0</v>
      </c>
      <c r="G11015">
        <v>0</v>
      </c>
      <c r="H11015">
        <v>0</v>
      </c>
      <c r="L11015">
        <v>639.25217099999998</v>
      </c>
      <c r="R11015">
        <v>1086.1759420000001</v>
      </c>
      <c r="S11015" t="s">
        <v>90</v>
      </c>
      <c r="T11015" s="297">
        <v>46311.754166666666</v>
      </c>
    </row>
    <row r="11016" spans="1:20" x14ac:dyDescent="0.35">
      <c r="A11016" t="s">
        <v>132</v>
      </c>
      <c r="B11016" t="s">
        <v>133</v>
      </c>
      <c r="C11016" t="s">
        <v>89</v>
      </c>
      <c r="D11016" s="29">
        <v>46447</v>
      </c>
      <c r="E11016">
        <v>0</v>
      </c>
      <c r="F11016">
        <v>0</v>
      </c>
      <c r="G11016">
        <v>0</v>
      </c>
      <c r="H11016">
        <v>0</v>
      </c>
      <c r="L11016">
        <v>639.25217099999998</v>
      </c>
      <c r="R11016">
        <v>1086.1759420000001</v>
      </c>
      <c r="S11016" t="s">
        <v>90</v>
      </c>
      <c r="T11016" s="297">
        <v>46311.754166666666</v>
      </c>
    </row>
    <row r="11017" spans="1:20" x14ac:dyDescent="0.35">
      <c r="A11017" t="s">
        <v>132</v>
      </c>
      <c r="B11017" t="s">
        <v>133</v>
      </c>
      <c r="C11017" t="s">
        <v>89</v>
      </c>
      <c r="D11017" s="29">
        <v>46448</v>
      </c>
      <c r="E11017">
        <v>0</v>
      </c>
      <c r="F11017">
        <v>0</v>
      </c>
      <c r="G11017">
        <v>0</v>
      </c>
      <c r="H11017">
        <v>0</v>
      </c>
      <c r="L11017">
        <v>639.25217099999998</v>
      </c>
      <c r="R11017">
        <v>1086.1759420000001</v>
      </c>
      <c r="S11017" t="s">
        <v>90</v>
      </c>
      <c r="T11017" s="297">
        <v>46311.754166666666</v>
      </c>
    </row>
    <row r="11018" spans="1:20" x14ac:dyDescent="0.35">
      <c r="A11018" t="s">
        <v>132</v>
      </c>
      <c r="B11018" t="s">
        <v>133</v>
      </c>
      <c r="C11018" t="s">
        <v>89</v>
      </c>
      <c r="D11018" s="29">
        <v>46449</v>
      </c>
      <c r="E11018">
        <v>0</v>
      </c>
      <c r="F11018">
        <v>0</v>
      </c>
      <c r="G11018">
        <v>0</v>
      </c>
      <c r="H11018">
        <v>0</v>
      </c>
      <c r="L11018">
        <v>639.25217099999998</v>
      </c>
      <c r="R11018">
        <v>1086.1759420000001</v>
      </c>
      <c r="S11018" t="s">
        <v>90</v>
      </c>
      <c r="T11018" s="297">
        <v>46311.754166666666</v>
      </c>
    </row>
    <row r="11019" spans="1:20" x14ac:dyDescent="0.35">
      <c r="A11019" t="s">
        <v>132</v>
      </c>
      <c r="B11019" t="s">
        <v>133</v>
      </c>
      <c r="C11019" t="s">
        <v>89</v>
      </c>
      <c r="D11019" s="29">
        <v>46450</v>
      </c>
      <c r="E11019">
        <v>0</v>
      </c>
      <c r="F11019">
        <v>0</v>
      </c>
      <c r="G11019">
        <v>0</v>
      </c>
      <c r="H11019">
        <v>0</v>
      </c>
      <c r="L11019">
        <v>639.25217099999998</v>
      </c>
      <c r="R11019">
        <v>1086.1759420000001</v>
      </c>
      <c r="S11019" t="s">
        <v>90</v>
      </c>
      <c r="T11019" s="297">
        <v>46311.754166666666</v>
      </c>
    </row>
    <row r="11020" spans="1:20" x14ac:dyDescent="0.35">
      <c r="A11020" t="s">
        <v>132</v>
      </c>
      <c r="B11020" t="s">
        <v>133</v>
      </c>
      <c r="C11020" t="s">
        <v>89</v>
      </c>
      <c r="D11020" s="29">
        <v>46451</v>
      </c>
      <c r="E11020">
        <v>0</v>
      </c>
      <c r="F11020">
        <v>0</v>
      </c>
      <c r="G11020">
        <v>0</v>
      </c>
      <c r="H11020">
        <v>0</v>
      </c>
      <c r="L11020">
        <v>639.25217099999998</v>
      </c>
      <c r="R11020">
        <v>1086.1759420000001</v>
      </c>
      <c r="S11020" t="s">
        <v>90</v>
      </c>
      <c r="T11020" s="297">
        <v>46311.754166666666</v>
      </c>
    </row>
    <row r="11021" spans="1:20" x14ac:dyDescent="0.35">
      <c r="A11021" t="s">
        <v>132</v>
      </c>
      <c r="B11021" t="s">
        <v>133</v>
      </c>
      <c r="C11021" t="s">
        <v>89</v>
      </c>
      <c r="D11021" s="29">
        <v>46452</v>
      </c>
      <c r="E11021">
        <v>0</v>
      </c>
      <c r="F11021">
        <v>0</v>
      </c>
      <c r="G11021">
        <v>0</v>
      </c>
      <c r="H11021">
        <v>0</v>
      </c>
      <c r="L11021">
        <v>639.25217099999998</v>
      </c>
      <c r="R11021">
        <v>1086.1759420000001</v>
      </c>
      <c r="S11021" t="s">
        <v>90</v>
      </c>
      <c r="T11021" s="297">
        <v>46311.754166666666</v>
      </c>
    </row>
    <row r="11022" spans="1:20" x14ac:dyDescent="0.35">
      <c r="A11022" t="s">
        <v>132</v>
      </c>
      <c r="B11022" t="s">
        <v>133</v>
      </c>
      <c r="C11022" t="s">
        <v>89</v>
      </c>
      <c r="D11022" s="29">
        <v>46453</v>
      </c>
      <c r="E11022">
        <v>0</v>
      </c>
      <c r="F11022">
        <v>0</v>
      </c>
      <c r="G11022">
        <v>0</v>
      </c>
      <c r="H11022">
        <v>0</v>
      </c>
      <c r="L11022">
        <v>639.25217099999998</v>
      </c>
      <c r="R11022">
        <v>1086.1759420000001</v>
      </c>
      <c r="S11022" t="s">
        <v>90</v>
      </c>
      <c r="T11022" s="297">
        <v>46311.754166666666</v>
      </c>
    </row>
    <row r="11023" spans="1:20" x14ac:dyDescent="0.35">
      <c r="A11023" t="s">
        <v>132</v>
      </c>
      <c r="B11023" t="s">
        <v>133</v>
      </c>
      <c r="C11023" t="s">
        <v>89</v>
      </c>
      <c r="D11023" s="29">
        <v>46454</v>
      </c>
      <c r="E11023">
        <v>0</v>
      </c>
      <c r="F11023">
        <v>0</v>
      </c>
      <c r="G11023">
        <v>0</v>
      </c>
      <c r="H11023">
        <v>0</v>
      </c>
      <c r="L11023">
        <v>639.25217099999998</v>
      </c>
      <c r="R11023">
        <v>1086.1759420000001</v>
      </c>
      <c r="S11023" t="s">
        <v>90</v>
      </c>
      <c r="T11023" s="297">
        <v>46311.754166666666</v>
      </c>
    </row>
    <row r="11024" spans="1:20" x14ac:dyDescent="0.35">
      <c r="A11024" t="s">
        <v>132</v>
      </c>
      <c r="B11024" t="s">
        <v>133</v>
      </c>
      <c r="C11024" t="s">
        <v>89</v>
      </c>
      <c r="D11024" s="29">
        <v>46455</v>
      </c>
      <c r="E11024">
        <v>0</v>
      </c>
      <c r="F11024">
        <v>0</v>
      </c>
      <c r="G11024">
        <v>0</v>
      </c>
      <c r="H11024">
        <v>0</v>
      </c>
      <c r="L11024">
        <v>639.25217099999998</v>
      </c>
      <c r="R11024">
        <v>1086.1759420000001</v>
      </c>
      <c r="S11024" t="s">
        <v>90</v>
      </c>
      <c r="T11024" s="297">
        <v>46311.754166666666</v>
      </c>
    </row>
    <row r="11025" spans="1:20" x14ac:dyDescent="0.35">
      <c r="A11025" t="s">
        <v>132</v>
      </c>
      <c r="B11025" t="s">
        <v>133</v>
      </c>
      <c r="C11025" t="s">
        <v>89</v>
      </c>
      <c r="D11025" s="29">
        <v>46456</v>
      </c>
      <c r="E11025">
        <v>0</v>
      </c>
      <c r="F11025">
        <v>0</v>
      </c>
      <c r="G11025">
        <v>0</v>
      </c>
      <c r="H11025">
        <v>0</v>
      </c>
      <c r="L11025">
        <v>639.25217099999998</v>
      </c>
      <c r="R11025">
        <v>1086.1759420000001</v>
      </c>
      <c r="S11025" t="s">
        <v>90</v>
      </c>
      <c r="T11025" s="297">
        <v>46311.754166666666</v>
      </c>
    </row>
    <row r="11026" spans="1:20" x14ac:dyDescent="0.35">
      <c r="A11026" t="s">
        <v>132</v>
      </c>
      <c r="B11026" t="s">
        <v>133</v>
      </c>
      <c r="C11026" t="s">
        <v>89</v>
      </c>
      <c r="D11026" s="29">
        <v>46457</v>
      </c>
      <c r="E11026">
        <v>0</v>
      </c>
      <c r="F11026">
        <v>0</v>
      </c>
      <c r="G11026">
        <v>0</v>
      </c>
      <c r="H11026">
        <v>0</v>
      </c>
      <c r="L11026">
        <v>639.25217099999998</v>
      </c>
      <c r="R11026">
        <v>1086.1759420000001</v>
      </c>
      <c r="S11026" t="s">
        <v>90</v>
      </c>
      <c r="T11026" s="297">
        <v>46311.754166666666</v>
      </c>
    </row>
    <row r="11027" spans="1:20" x14ac:dyDescent="0.35">
      <c r="A11027" t="s">
        <v>132</v>
      </c>
      <c r="B11027" t="s">
        <v>133</v>
      </c>
      <c r="C11027" t="s">
        <v>89</v>
      </c>
      <c r="D11027" s="29">
        <v>46458</v>
      </c>
      <c r="E11027">
        <v>0</v>
      </c>
      <c r="F11027">
        <v>0</v>
      </c>
      <c r="G11027">
        <v>0</v>
      </c>
      <c r="H11027">
        <v>0</v>
      </c>
      <c r="L11027">
        <v>639.25217099999998</v>
      </c>
      <c r="R11027">
        <v>1086.1759420000001</v>
      </c>
      <c r="S11027" t="s">
        <v>90</v>
      </c>
      <c r="T11027" s="297">
        <v>46311.754166666666</v>
      </c>
    </row>
    <row r="11028" spans="1:20" x14ac:dyDescent="0.35">
      <c r="A11028" t="s">
        <v>132</v>
      </c>
      <c r="B11028" t="s">
        <v>133</v>
      </c>
      <c r="C11028" t="s">
        <v>89</v>
      </c>
      <c r="D11028" s="29">
        <v>46459</v>
      </c>
      <c r="E11028">
        <v>0</v>
      </c>
      <c r="F11028">
        <v>0</v>
      </c>
      <c r="G11028">
        <v>0</v>
      </c>
      <c r="H11028">
        <v>0</v>
      </c>
      <c r="L11028">
        <v>639.25217099999998</v>
      </c>
      <c r="R11028">
        <v>1086.1759420000001</v>
      </c>
      <c r="S11028" t="s">
        <v>90</v>
      </c>
      <c r="T11028" s="297">
        <v>46311.754166666666</v>
      </c>
    </row>
    <row r="11029" spans="1:20" x14ac:dyDescent="0.35">
      <c r="A11029" t="s">
        <v>132</v>
      </c>
      <c r="B11029" t="s">
        <v>133</v>
      </c>
      <c r="C11029" t="s">
        <v>89</v>
      </c>
      <c r="D11029" s="29">
        <v>46460</v>
      </c>
      <c r="E11029">
        <v>0</v>
      </c>
      <c r="F11029">
        <v>0</v>
      </c>
      <c r="G11029">
        <v>0</v>
      </c>
      <c r="H11029">
        <v>0</v>
      </c>
      <c r="L11029">
        <v>639.25217099999998</v>
      </c>
      <c r="R11029">
        <v>1086.1759420000001</v>
      </c>
      <c r="S11029" t="s">
        <v>90</v>
      </c>
      <c r="T11029" s="297">
        <v>46311.754166666666</v>
      </c>
    </row>
    <row r="11030" spans="1:20" x14ac:dyDescent="0.35">
      <c r="A11030" t="s">
        <v>132</v>
      </c>
      <c r="B11030" t="s">
        <v>133</v>
      </c>
      <c r="C11030" t="s">
        <v>89</v>
      </c>
      <c r="D11030" s="29">
        <v>46461</v>
      </c>
      <c r="E11030">
        <v>0</v>
      </c>
      <c r="F11030">
        <v>0</v>
      </c>
      <c r="G11030">
        <v>0</v>
      </c>
      <c r="H11030">
        <v>0</v>
      </c>
      <c r="L11030">
        <v>639.25217099999998</v>
      </c>
      <c r="R11030">
        <v>1086.1759420000001</v>
      </c>
      <c r="S11030" t="s">
        <v>90</v>
      </c>
      <c r="T11030" s="297">
        <v>46311.754166666666</v>
      </c>
    </row>
    <row r="11031" spans="1:20" x14ac:dyDescent="0.35">
      <c r="A11031" t="s">
        <v>132</v>
      </c>
      <c r="B11031" t="s">
        <v>133</v>
      </c>
      <c r="C11031" t="s">
        <v>89</v>
      </c>
      <c r="D11031" s="29">
        <v>46462</v>
      </c>
      <c r="E11031">
        <v>0</v>
      </c>
      <c r="F11031">
        <v>0</v>
      </c>
      <c r="G11031">
        <v>0</v>
      </c>
      <c r="H11031">
        <v>0</v>
      </c>
      <c r="L11031">
        <v>639.25217099999998</v>
      </c>
      <c r="R11031">
        <v>1086.1759420000001</v>
      </c>
      <c r="S11031" t="s">
        <v>90</v>
      </c>
      <c r="T11031" s="297">
        <v>46311.754166666666</v>
      </c>
    </row>
    <row r="11032" spans="1:20" x14ac:dyDescent="0.35">
      <c r="A11032" t="s">
        <v>132</v>
      </c>
      <c r="B11032" t="s">
        <v>133</v>
      </c>
      <c r="C11032" t="s">
        <v>89</v>
      </c>
      <c r="D11032" s="29">
        <v>46463</v>
      </c>
      <c r="E11032">
        <v>0</v>
      </c>
      <c r="F11032">
        <v>0</v>
      </c>
      <c r="G11032">
        <v>0</v>
      </c>
      <c r="H11032">
        <v>0</v>
      </c>
      <c r="L11032">
        <v>639.25217099999998</v>
      </c>
      <c r="R11032">
        <v>1086.1759420000001</v>
      </c>
      <c r="S11032" t="s">
        <v>90</v>
      </c>
      <c r="T11032" s="297">
        <v>46311.754166666666</v>
      </c>
    </row>
    <row r="11033" spans="1:20" x14ac:dyDescent="0.35">
      <c r="A11033" t="s">
        <v>132</v>
      </c>
      <c r="B11033" t="s">
        <v>133</v>
      </c>
      <c r="C11033" t="s">
        <v>89</v>
      </c>
      <c r="D11033" s="29">
        <v>46464</v>
      </c>
      <c r="E11033">
        <v>0</v>
      </c>
      <c r="F11033">
        <v>0</v>
      </c>
      <c r="G11033">
        <v>0</v>
      </c>
      <c r="H11033">
        <v>0</v>
      </c>
      <c r="L11033">
        <v>639.25217099999998</v>
      </c>
      <c r="R11033">
        <v>1086.1759420000001</v>
      </c>
      <c r="S11033" t="s">
        <v>90</v>
      </c>
      <c r="T11033" s="297">
        <v>46311.754166666666</v>
      </c>
    </row>
    <row r="11034" spans="1:20" x14ac:dyDescent="0.35">
      <c r="A11034" t="s">
        <v>132</v>
      </c>
      <c r="B11034" t="s">
        <v>133</v>
      </c>
      <c r="C11034" t="s">
        <v>89</v>
      </c>
      <c r="D11034" s="29">
        <v>46465</v>
      </c>
      <c r="E11034">
        <v>0</v>
      </c>
      <c r="F11034">
        <v>0</v>
      </c>
      <c r="G11034">
        <v>0</v>
      </c>
      <c r="H11034">
        <v>0</v>
      </c>
      <c r="L11034">
        <v>639.25217099999998</v>
      </c>
      <c r="R11034">
        <v>1086.1759420000001</v>
      </c>
      <c r="S11034" t="s">
        <v>90</v>
      </c>
      <c r="T11034" s="297">
        <v>46311.754166666666</v>
      </c>
    </row>
    <row r="11035" spans="1:20" x14ac:dyDescent="0.35">
      <c r="A11035" t="s">
        <v>132</v>
      </c>
      <c r="B11035" t="s">
        <v>133</v>
      </c>
      <c r="C11035" t="s">
        <v>89</v>
      </c>
      <c r="D11035" s="29">
        <v>46466</v>
      </c>
      <c r="E11035">
        <v>0</v>
      </c>
      <c r="F11035">
        <v>0</v>
      </c>
      <c r="G11035">
        <v>0</v>
      </c>
      <c r="H11035">
        <v>0</v>
      </c>
      <c r="L11035">
        <v>639.25217099999998</v>
      </c>
      <c r="R11035">
        <v>1086.1759420000001</v>
      </c>
      <c r="S11035" t="s">
        <v>90</v>
      </c>
      <c r="T11035" s="297">
        <v>46311.754166666666</v>
      </c>
    </row>
    <row r="11036" spans="1:20" x14ac:dyDescent="0.35">
      <c r="A11036" t="s">
        <v>132</v>
      </c>
      <c r="B11036" t="s">
        <v>133</v>
      </c>
      <c r="C11036" t="s">
        <v>89</v>
      </c>
      <c r="D11036" s="29">
        <v>46467</v>
      </c>
      <c r="E11036">
        <v>0</v>
      </c>
      <c r="F11036">
        <v>0</v>
      </c>
      <c r="G11036">
        <v>0</v>
      </c>
      <c r="H11036">
        <v>0</v>
      </c>
      <c r="L11036">
        <v>639.25217099999998</v>
      </c>
      <c r="R11036">
        <v>1086.1759420000001</v>
      </c>
      <c r="S11036" t="s">
        <v>90</v>
      </c>
      <c r="T11036" s="297">
        <v>46311.754166666666</v>
      </c>
    </row>
    <row r="11037" spans="1:20" x14ac:dyDescent="0.35">
      <c r="A11037" t="s">
        <v>132</v>
      </c>
      <c r="B11037" t="s">
        <v>133</v>
      </c>
      <c r="C11037" t="s">
        <v>89</v>
      </c>
      <c r="D11037" s="29">
        <v>46468</v>
      </c>
      <c r="E11037">
        <v>0</v>
      </c>
      <c r="F11037">
        <v>0</v>
      </c>
      <c r="G11037">
        <v>0</v>
      </c>
      <c r="H11037">
        <v>0</v>
      </c>
      <c r="L11037">
        <v>639.25217099999998</v>
      </c>
      <c r="R11037">
        <v>1086.1759420000001</v>
      </c>
      <c r="S11037" t="s">
        <v>90</v>
      </c>
      <c r="T11037" s="297">
        <v>46311.754166666666</v>
      </c>
    </row>
    <row r="11038" spans="1:20" x14ac:dyDescent="0.35">
      <c r="A11038" t="s">
        <v>132</v>
      </c>
      <c r="B11038" t="s">
        <v>133</v>
      </c>
      <c r="C11038" t="s">
        <v>89</v>
      </c>
      <c r="D11038" s="29">
        <v>46469</v>
      </c>
      <c r="E11038">
        <v>0</v>
      </c>
      <c r="F11038">
        <v>0</v>
      </c>
      <c r="G11038">
        <v>0</v>
      </c>
      <c r="H11038">
        <v>0</v>
      </c>
      <c r="L11038">
        <v>639.25217099999998</v>
      </c>
      <c r="R11038">
        <v>1086.1759420000001</v>
      </c>
      <c r="S11038" t="s">
        <v>90</v>
      </c>
      <c r="T11038" s="297">
        <v>46311.754166666666</v>
      </c>
    </row>
    <row r="11039" spans="1:20" x14ac:dyDescent="0.35">
      <c r="A11039" t="s">
        <v>132</v>
      </c>
      <c r="B11039" t="s">
        <v>133</v>
      </c>
      <c r="C11039" t="s">
        <v>89</v>
      </c>
      <c r="D11039" s="29">
        <v>46470</v>
      </c>
      <c r="E11039">
        <v>0</v>
      </c>
      <c r="F11039">
        <v>0</v>
      </c>
      <c r="G11039">
        <v>0</v>
      </c>
      <c r="H11039">
        <v>0</v>
      </c>
      <c r="L11039">
        <v>639.25217099999998</v>
      </c>
      <c r="R11039">
        <v>1086.1759420000001</v>
      </c>
      <c r="S11039" t="s">
        <v>90</v>
      </c>
      <c r="T11039" s="297">
        <v>46311.754166666666</v>
      </c>
    </row>
    <row r="11040" spans="1:20" x14ac:dyDescent="0.35">
      <c r="A11040" t="s">
        <v>132</v>
      </c>
      <c r="B11040" t="s">
        <v>133</v>
      </c>
      <c r="C11040" t="s">
        <v>89</v>
      </c>
      <c r="D11040" s="29">
        <v>46471</v>
      </c>
      <c r="E11040">
        <v>0</v>
      </c>
      <c r="F11040">
        <v>0</v>
      </c>
      <c r="G11040">
        <v>0</v>
      </c>
      <c r="H11040">
        <v>0</v>
      </c>
      <c r="L11040">
        <v>639.25217099999998</v>
      </c>
      <c r="R11040">
        <v>1086.1759420000001</v>
      </c>
      <c r="S11040" t="s">
        <v>90</v>
      </c>
      <c r="T11040" s="297">
        <v>46311.754166666666</v>
      </c>
    </row>
    <row r="11041" spans="1:20" x14ac:dyDescent="0.35">
      <c r="A11041" t="s">
        <v>132</v>
      </c>
      <c r="B11041" t="s">
        <v>133</v>
      </c>
      <c r="C11041" t="s">
        <v>89</v>
      </c>
      <c r="D11041" s="29">
        <v>46472</v>
      </c>
      <c r="E11041">
        <v>0</v>
      </c>
      <c r="F11041">
        <v>0</v>
      </c>
      <c r="G11041">
        <v>0</v>
      </c>
      <c r="H11041">
        <v>0</v>
      </c>
      <c r="L11041">
        <v>639.25217099999998</v>
      </c>
      <c r="R11041">
        <v>1086.1759420000001</v>
      </c>
      <c r="S11041" t="s">
        <v>90</v>
      </c>
      <c r="T11041" s="297">
        <v>46311.754166666666</v>
      </c>
    </row>
    <row r="11042" spans="1:20" x14ac:dyDescent="0.35">
      <c r="A11042" t="s">
        <v>132</v>
      </c>
      <c r="B11042" t="s">
        <v>133</v>
      </c>
      <c r="C11042" t="s">
        <v>89</v>
      </c>
      <c r="D11042" s="29">
        <v>46473</v>
      </c>
      <c r="E11042">
        <v>0</v>
      </c>
      <c r="F11042">
        <v>0</v>
      </c>
      <c r="G11042">
        <v>0</v>
      </c>
      <c r="H11042">
        <v>0</v>
      </c>
      <c r="L11042">
        <v>639.25217099999998</v>
      </c>
      <c r="R11042">
        <v>1086.1759420000001</v>
      </c>
      <c r="S11042" t="s">
        <v>90</v>
      </c>
      <c r="T11042" s="297">
        <v>46311.754166666666</v>
      </c>
    </row>
    <row r="11043" spans="1:20" x14ac:dyDescent="0.35">
      <c r="A11043" t="s">
        <v>132</v>
      </c>
      <c r="B11043" t="s">
        <v>133</v>
      </c>
      <c r="C11043" t="s">
        <v>89</v>
      </c>
      <c r="D11043" s="29">
        <v>46474</v>
      </c>
      <c r="E11043">
        <v>0</v>
      </c>
      <c r="F11043">
        <v>0</v>
      </c>
      <c r="G11043">
        <v>0</v>
      </c>
      <c r="H11043">
        <v>0</v>
      </c>
      <c r="L11043">
        <v>639.25217099999998</v>
      </c>
      <c r="R11043">
        <v>1086.1759420000001</v>
      </c>
      <c r="S11043" t="s">
        <v>90</v>
      </c>
      <c r="T11043" s="297">
        <v>46311.754166666666</v>
      </c>
    </row>
    <row r="11044" spans="1:20" x14ac:dyDescent="0.35">
      <c r="A11044" t="s">
        <v>132</v>
      </c>
      <c r="B11044" t="s">
        <v>133</v>
      </c>
      <c r="C11044" t="s">
        <v>89</v>
      </c>
      <c r="D11044" s="29">
        <v>46475</v>
      </c>
      <c r="E11044">
        <v>0</v>
      </c>
      <c r="F11044">
        <v>0</v>
      </c>
      <c r="G11044">
        <v>0</v>
      </c>
      <c r="H11044">
        <v>0</v>
      </c>
      <c r="L11044">
        <v>639.25217099999998</v>
      </c>
      <c r="R11044">
        <v>1086.1759420000001</v>
      </c>
      <c r="S11044" t="s">
        <v>90</v>
      </c>
      <c r="T11044" s="297">
        <v>46311.754166666666</v>
      </c>
    </row>
    <row r="11045" spans="1:20" x14ac:dyDescent="0.35">
      <c r="A11045" t="s">
        <v>132</v>
      </c>
      <c r="B11045" t="s">
        <v>133</v>
      </c>
      <c r="C11045" t="s">
        <v>89</v>
      </c>
      <c r="D11045" s="29">
        <v>46476</v>
      </c>
      <c r="E11045">
        <v>0</v>
      </c>
      <c r="F11045">
        <v>0</v>
      </c>
      <c r="G11045">
        <v>0</v>
      </c>
      <c r="H11045">
        <v>0</v>
      </c>
      <c r="L11045">
        <v>639.25217099999998</v>
      </c>
      <c r="R11045">
        <v>1086.1759420000001</v>
      </c>
      <c r="S11045" t="s">
        <v>90</v>
      </c>
      <c r="T11045" s="297">
        <v>46311.754166666666</v>
      </c>
    </row>
    <row r="11046" spans="1:20" x14ac:dyDescent="0.35">
      <c r="A11046" t="s">
        <v>132</v>
      </c>
      <c r="B11046" t="s">
        <v>133</v>
      </c>
      <c r="C11046" t="s">
        <v>89</v>
      </c>
      <c r="D11046" s="29">
        <v>46477</v>
      </c>
      <c r="E11046">
        <v>0</v>
      </c>
      <c r="F11046">
        <v>0</v>
      </c>
      <c r="G11046">
        <v>0</v>
      </c>
      <c r="H11046">
        <v>0</v>
      </c>
      <c r="L11046">
        <v>639.25217099999998</v>
      </c>
      <c r="R11046">
        <v>1086.1759420000001</v>
      </c>
      <c r="S11046" t="s">
        <v>90</v>
      </c>
      <c r="T11046" s="297">
        <v>46311.754166666666</v>
      </c>
    </row>
    <row r="11047" spans="1:20" x14ac:dyDescent="0.35">
      <c r="A11047" t="s">
        <v>132</v>
      </c>
      <c r="B11047" t="s">
        <v>133</v>
      </c>
      <c r="C11047" t="s">
        <v>89</v>
      </c>
      <c r="D11047" s="29">
        <v>46478</v>
      </c>
      <c r="E11047">
        <v>0</v>
      </c>
      <c r="F11047">
        <v>0</v>
      </c>
      <c r="G11047">
        <v>0</v>
      </c>
      <c r="H11047">
        <v>0</v>
      </c>
      <c r="L11047">
        <v>639.25217099999998</v>
      </c>
      <c r="R11047">
        <v>1086.1759420000001</v>
      </c>
      <c r="S11047" t="s">
        <v>90</v>
      </c>
      <c r="T11047" s="297">
        <v>46311.754166666666</v>
      </c>
    </row>
    <row r="11048" spans="1:20" x14ac:dyDescent="0.35">
      <c r="A11048" t="s">
        <v>132</v>
      </c>
      <c r="B11048" t="s">
        <v>133</v>
      </c>
      <c r="C11048" t="s">
        <v>89</v>
      </c>
      <c r="D11048" s="29">
        <v>46479</v>
      </c>
      <c r="E11048">
        <v>0</v>
      </c>
      <c r="F11048">
        <v>0</v>
      </c>
      <c r="G11048">
        <v>0</v>
      </c>
      <c r="H11048">
        <v>0</v>
      </c>
      <c r="L11048">
        <v>639.25217099999998</v>
      </c>
      <c r="R11048">
        <v>1086.1759420000001</v>
      </c>
      <c r="S11048" t="s">
        <v>90</v>
      </c>
      <c r="T11048" s="297">
        <v>46311.754166666666</v>
      </c>
    </row>
    <row r="11049" spans="1:20" x14ac:dyDescent="0.35">
      <c r="A11049" t="s">
        <v>132</v>
      </c>
      <c r="B11049" t="s">
        <v>133</v>
      </c>
      <c r="C11049" t="s">
        <v>89</v>
      </c>
      <c r="D11049" s="29">
        <v>46480</v>
      </c>
      <c r="E11049">
        <v>0</v>
      </c>
      <c r="F11049">
        <v>0</v>
      </c>
      <c r="G11049">
        <v>0</v>
      </c>
      <c r="H11049">
        <v>0</v>
      </c>
      <c r="L11049">
        <v>639.25217099999998</v>
      </c>
      <c r="R11049">
        <v>1086.1759420000001</v>
      </c>
      <c r="S11049" t="s">
        <v>90</v>
      </c>
      <c r="T11049" s="297">
        <v>46311.754166666666</v>
      </c>
    </row>
    <row r="11050" spans="1:20" x14ac:dyDescent="0.35">
      <c r="A11050" t="s">
        <v>132</v>
      </c>
      <c r="B11050" t="s">
        <v>133</v>
      </c>
      <c r="C11050" t="s">
        <v>89</v>
      </c>
      <c r="D11050" s="29">
        <v>46481</v>
      </c>
      <c r="E11050">
        <v>0</v>
      </c>
      <c r="F11050">
        <v>0</v>
      </c>
      <c r="G11050">
        <v>0</v>
      </c>
      <c r="H11050">
        <v>0</v>
      </c>
      <c r="L11050">
        <v>639.25217099999998</v>
      </c>
      <c r="R11050">
        <v>1086.1759420000001</v>
      </c>
      <c r="S11050" t="s">
        <v>90</v>
      </c>
      <c r="T11050" s="297">
        <v>46311.754166666666</v>
      </c>
    </row>
    <row r="11051" spans="1:20" x14ac:dyDescent="0.35">
      <c r="A11051" t="s">
        <v>132</v>
      </c>
      <c r="B11051" t="s">
        <v>133</v>
      </c>
      <c r="C11051" t="s">
        <v>89</v>
      </c>
      <c r="D11051" s="29">
        <v>46482</v>
      </c>
      <c r="E11051">
        <v>0</v>
      </c>
      <c r="F11051">
        <v>0</v>
      </c>
      <c r="G11051">
        <v>0</v>
      </c>
      <c r="H11051">
        <v>0</v>
      </c>
      <c r="L11051">
        <v>639.25217099999998</v>
      </c>
      <c r="R11051">
        <v>1086.1759420000001</v>
      </c>
      <c r="S11051" t="s">
        <v>90</v>
      </c>
      <c r="T11051" s="297">
        <v>46311.754166666666</v>
      </c>
    </row>
    <row r="11052" spans="1:20" x14ac:dyDescent="0.35">
      <c r="A11052" t="s">
        <v>132</v>
      </c>
      <c r="B11052" t="s">
        <v>133</v>
      </c>
      <c r="C11052" t="s">
        <v>89</v>
      </c>
      <c r="D11052" s="29">
        <v>46483</v>
      </c>
      <c r="E11052">
        <v>0</v>
      </c>
      <c r="F11052">
        <v>0</v>
      </c>
      <c r="G11052">
        <v>0</v>
      </c>
      <c r="H11052">
        <v>0</v>
      </c>
      <c r="L11052">
        <v>639.25217099999998</v>
      </c>
      <c r="R11052">
        <v>1086.1759420000001</v>
      </c>
      <c r="S11052" t="s">
        <v>90</v>
      </c>
      <c r="T11052" s="297">
        <v>46311.754166666666</v>
      </c>
    </row>
    <row r="11053" spans="1:20" x14ac:dyDescent="0.35">
      <c r="A11053" t="s">
        <v>132</v>
      </c>
      <c r="B11053" t="s">
        <v>133</v>
      </c>
      <c r="C11053" t="s">
        <v>89</v>
      </c>
      <c r="D11053" s="29">
        <v>46484</v>
      </c>
      <c r="E11053">
        <v>0</v>
      </c>
      <c r="F11053">
        <v>0</v>
      </c>
      <c r="G11053">
        <v>0</v>
      </c>
      <c r="H11053">
        <v>0</v>
      </c>
      <c r="L11053">
        <v>639.25217099999998</v>
      </c>
      <c r="R11053">
        <v>1086.1759420000001</v>
      </c>
      <c r="S11053" t="s">
        <v>90</v>
      </c>
      <c r="T11053" s="297">
        <v>46311.754166666666</v>
      </c>
    </row>
    <row r="11054" spans="1:20" x14ac:dyDescent="0.35">
      <c r="A11054" t="s">
        <v>132</v>
      </c>
      <c r="B11054" t="s">
        <v>133</v>
      </c>
      <c r="C11054" t="s">
        <v>89</v>
      </c>
      <c r="D11054" s="29">
        <v>46485</v>
      </c>
      <c r="E11054">
        <v>0</v>
      </c>
      <c r="F11054">
        <v>0</v>
      </c>
      <c r="G11054">
        <v>0</v>
      </c>
      <c r="H11054">
        <v>0</v>
      </c>
      <c r="L11054">
        <v>639.25217099999998</v>
      </c>
      <c r="R11054">
        <v>1086.1759420000001</v>
      </c>
      <c r="S11054" t="s">
        <v>90</v>
      </c>
      <c r="T11054" s="297">
        <v>46311.754166666666</v>
      </c>
    </row>
    <row r="11055" spans="1:20" x14ac:dyDescent="0.35">
      <c r="A11055" t="s">
        <v>132</v>
      </c>
      <c r="B11055" t="s">
        <v>133</v>
      </c>
      <c r="C11055" t="s">
        <v>89</v>
      </c>
      <c r="D11055" s="29">
        <v>46486</v>
      </c>
      <c r="E11055">
        <v>0</v>
      </c>
      <c r="F11055">
        <v>0</v>
      </c>
      <c r="G11055">
        <v>0</v>
      </c>
      <c r="H11055">
        <v>0</v>
      </c>
      <c r="L11055">
        <v>639.25217099999998</v>
      </c>
      <c r="R11055">
        <v>1086.1759420000001</v>
      </c>
      <c r="S11055" t="s">
        <v>90</v>
      </c>
      <c r="T11055" s="297">
        <v>46311.754166666666</v>
      </c>
    </row>
    <row r="11056" spans="1:20" x14ac:dyDescent="0.35">
      <c r="A11056" t="s">
        <v>132</v>
      </c>
      <c r="B11056" t="s">
        <v>133</v>
      </c>
      <c r="C11056" t="s">
        <v>89</v>
      </c>
      <c r="D11056" s="29">
        <v>46487</v>
      </c>
      <c r="E11056">
        <v>0</v>
      </c>
      <c r="F11056">
        <v>0</v>
      </c>
      <c r="G11056">
        <v>0</v>
      </c>
      <c r="H11056">
        <v>0</v>
      </c>
      <c r="L11056">
        <v>639.25217099999998</v>
      </c>
      <c r="R11056">
        <v>1086.1759420000001</v>
      </c>
      <c r="S11056" t="s">
        <v>90</v>
      </c>
      <c r="T11056" s="297">
        <v>46311.754166666666</v>
      </c>
    </row>
    <row r="11057" spans="1:20" x14ac:dyDescent="0.35">
      <c r="A11057" t="s">
        <v>132</v>
      </c>
      <c r="B11057" t="s">
        <v>133</v>
      </c>
      <c r="C11057" t="s">
        <v>89</v>
      </c>
      <c r="D11057" s="29">
        <v>46488</v>
      </c>
      <c r="E11057">
        <v>0</v>
      </c>
      <c r="F11057">
        <v>0</v>
      </c>
      <c r="G11057">
        <v>0</v>
      </c>
      <c r="H11057">
        <v>0</v>
      </c>
      <c r="L11057">
        <v>639.25217099999998</v>
      </c>
      <c r="R11057">
        <v>1086.1759420000001</v>
      </c>
      <c r="S11057" t="s">
        <v>90</v>
      </c>
      <c r="T11057" s="297">
        <v>46311.754166666666</v>
      </c>
    </row>
    <row r="11058" spans="1:20" x14ac:dyDescent="0.35">
      <c r="A11058" t="s">
        <v>132</v>
      </c>
      <c r="B11058" t="s">
        <v>133</v>
      </c>
      <c r="C11058" t="s">
        <v>89</v>
      </c>
      <c r="D11058" s="29">
        <v>46489</v>
      </c>
      <c r="E11058">
        <v>0</v>
      </c>
      <c r="F11058">
        <v>0</v>
      </c>
      <c r="G11058">
        <v>0</v>
      </c>
      <c r="H11058">
        <v>0</v>
      </c>
      <c r="L11058">
        <v>639.25217099999998</v>
      </c>
      <c r="R11058">
        <v>1086.1759420000001</v>
      </c>
      <c r="S11058" t="s">
        <v>90</v>
      </c>
      <c r="T11058" s="297">
        <v>46311.754166666666</v>
      </c>
    </row>
    <row r="11059" spans="1:20" x14ac:dyDescent="0.35">
      <c r="A11059" t="s">
        <v>132</v>
      </c>
      <c r="B11059" t="s">
        <v>133</v>
      </c>
      <c r="C11059" t="s">
        <v>89</v>
      </c>
      <c r="D11059" s="29">
        <v>46490</v>
      </c>
      <c r="E11059">
        <v>0</v>
      </c>
      <c r="F11059">
        <v>0</v>
      </c>
      <c r="G11059">
        <v>0</v>
      </c>
      <c r="H11059">
        <v>0</v>
      </c>
      <c r="L11059">
        <v>639.25217099999998</v>
      </c>
      <c r="R11059">
        <v>1086.1759420000001</v>
      </c>
      <c r="S11059" t="s">
        <v>90</v>
      </c>
      <c r="T11059" s="297">
        <v>46311.754166666666</v>
      </c>
    </row>
    <row r="11060" spans="1:20" x14ac:dyDescent="0.35">
      <c r="A11060" t="s">
        <v>132</v>
      </c>
      <c r="B11060" t="s">
        <v>133</v>
      </c>
      <c r="C11060" t="s">
        <v>89</v>
      </c>
      <c r="D11060" s="29">
        <v>46491</v>
      </c>
      <c r="E11060">
        <v>0</v>
      </c>
      <c r="F11060">
        <v>0</v>
      </c>
      <c r="G11060">
        <v>0</v>
      </c>
      <c r="H11060">
        <v>0</v>
      </c>
      <c r="L11060">
        <v>639.25217099999998</v>
      </c>
      <c r="R11060">
        <v>1086.1759420000001</v>
      </c>
      <c r="S11060" t="s">
        <v>90</v>
      </c>
      <c r="T11060" s="297">
        <v>46311.754166666666</v>
      </c>
    </row>
    <row r="11061" spans="1:20" x14ac:dyDescent="0.35">
      <c r="A11061" t="s">
        <v>132</v>
      </c>
      <c r="B11061" t="s">
        <v>133</v>
      </c>
      <c r="C11061" t="s">
        <v>89</v>
      </c>
      <c r="D11061" s="29">
        <v>46492</v>
      </c>
      <c r="E11061">
        <v>0</v>
      </c>
      <c r="F11061">
        <v>0</v>
      </c>
      <c r="G11061">
        <v>0</v>
      </c>
      <c r="H11061">
        <v>0</v>
      </c>
      <c r="L11061">
        <v>639.25217099999998</v>
      </c>
      <c r="R11061">
        <v>1086.1759420000001</v>
      </c>
      <c r="S11061" t="s">
        <v>90</v>
      </c>
      <c r="T11061" s="297">
        <v>46311.754166666666</v>
      </c>
    </row>
    <row r="11062" spans="1:20" x14ac:dyDescent="0.35">
      <c r="A11062" t="s">
        <v>132</v>
      </c>
      <c r="B11062" t="s">
        <v>133</v>
      </c>
      <c r="C11062" t="s">
        <v>89</v>
      </c>
      <c r="D11062" s="29">
        <v>46493</v>
      </c>
      <c r="E11062">
        <v>0</v>
      </c>
      <c r="F11062">
        <v>0</v>
      </c>
      <c r="G11062">
        <v>0</v>
      </c>
      <c r="H11062">
        <v>0</v>
      </c>
      <c r="L11062">
        <v>639.25217099999998</v>
      </c>
      <c r="R11062">
        <v>1086.1759420000001</v>
      </c>
      <c r="S11062" t="s">
        <v>90</v>
      </c>
      <c r="T11062" s="297">
        <v>46311.754166666666</v>
      </c>
    </row>
    <row r="11063" spans="1:20" x14ac:dyDescent="0.35">
      <c r="A11063" t="s">
        <v>132</v>
      </c>
      <c r="B11063" t="s">
        <v>133</v>
      </c>
      <c r="C11063" t="s">
        <v>89</v>
      </c>
      <c r="D11063" s="29">
        <v>46494</v>
      </c>
      <c r="E11063">
        <v>0</v>
      </c>
      <c r="F11063">
        <v>0</v>
      </c>
      <c r="G11063">
        <v>0</v>
      </c>
      <c r="H11063">
        <v>0</v>
      </c>
      <c r="L11063">
        <v>639.25217099999998</v>
      </c>
      <c r="R11063">
        <v>1086.1759420000001</v>
      </c>
      <c r="S11063" t="s">
        <v>90</v>
      </c>
      <c r="T11063" s="297">
        <v>46311.754166666666</v>
      </c>
    </row>
    <row r="11064" spans="1:20" x14ac:dyDescent="0.35">
      <c r="A11064" t="s">
        <v>132</v>
      </c>
      <c r="B11064" t="s">
        <v>133</v>
      </c>
      <c r="C11064" t="s">
        <v>89</v>
      </c>
      <c r="D11064" s="29">
        <v>46495</v>
      </c>
      <c r="E11064">
        <v>0</v>
      </c>
      <c r="F11064">
        <v>0</v>
      </c>
      <c r="G11064">
        <v>0</v>
      </c>
      <c r="H11064">
        <v>0</v>
      </c>
      <c r="L11064">
        <v>639.25217099999998</v>
      </c>
      <c r="R11064">
        <v>1086.1759420000001</v>
      </c>
      <c r="S11064" t="s">
        <v>90</v>
      </c>
      <c r="T11064" s="297">
        <v>46311.754166666666</v>
      </c>
    </row>
    <row r="11065" spans="1:20" x14ac:dyDescent="0.35">
      <c r="A11065" t="s">
        <v>132</v>
      </c>
      <c r="B11065" t="s">
        <v>133</v>
      </c>
      <c r="C11065" t="s">
        <v>89</v>
      </c>
      <c r="D11065" s="29">
        <v>46496</v>
      </c>
      <c r="E11065">
        <v>0</v>
      </c>
      <c r="F11065">
        <v>0</v>
      </c>
      <c r="G11065">
        <v>0</v>
      </c>
      <c r="H11065">
        <v>0</v>
      </c>
      <c r="L11065">
        <v>639.25217099999998</v>
      </c>
      <c r="R11065">
        <v>1086.1759420000001</v>
      </c>
      <c r="S11065" t="s">
        <v>90</v>
      </c>
      <c r="T11065" s="297">
        <v>46311.754166666666</v>
      </c>
    </row>
    <row r="11066" spans="1:20" x14ac:dyDescent="0.35">
      <c r="A11066" t="s">
        <v>132</v>
      </c>
      <c r="B11066" t="s">
        <v>133</v>
      </c>
      <c r="C11066" t="s">
        <v>89</v>
      </c>
      <c r="D11066" s="29">
        <v>46497</v>
      </c>
      <c r="E11066">
        <v>0</v>
      </c>
      <c r="F11066">
        <v>0</v>
      </c>
      <c r="G11066">
        <v>0</v>
      </c>
      <c r="H11066">
        <v>0</v>
      </c>
      <c r="L11066">
        <v>639.25217099999998</v>
      </c>
      <c r="R11066">
        <v>1086.1759420000001</v>
      </c>
      <c r="S11066" t="s">
        <v>90</v>
      </c>
      <c r="T11066" s="297">
        <v>46311.754166666666</v>
      </c>
    </row>
    <row r="11067" spans="1:20" x14ac:dyDescent="0.35">
      <c r="A11067" t="s">
        <v>132</v>
      </c>
      <c r="B11067" t="s">
        <v>133</v>
      </c>
      <c r="C11067" t="s">
        <v>89</v>
      </c>
      <c r="D11067" s="29">
        <v>46498</v>
      </c>
      <c r="E11067">
        <v>0</v>
      </c>
      <c r="F11067">
        <v>0</v>
      </c>
      <c r="G11067">
        <v>0</v>
      </c>
      <c r="H11067">
        <v>0</v>
      </c>
      <c r="L11067">
        <v>639.25217099999998</v>
      </c>
      <c r="R11067">
        <v>1086.1759420000001</v>
      </c>
      <c r="S11067" t="s">
        <v>90</v>
      </c>
      <c r="T11067" s="297">
        <v>46311.754166666666</v>
      </c>
    </row>
    <row r="11068" spans="1:20" x14ac:dyDescent="0.35">
      <c r="A11068" t="s">
        <v>132</v>
      </c>
      <c r="B11068" t="s">
        <v>133</v>
      </c>
      <c r="C11068" t="s">
        <v>89</v>
      </c>
      <c r="D11068" s="29">
        <v>46499</v>
      </c>
      <c r="E11068">
        <v>0</v>
      </c>
      <c r="F11068">
        <v>0</v>
      </c>
      <c r="G11068">
        <v>0</v>
      </c>
      <c r="H11068">
        <v>0</v>
      </c>
      <c r="L11068">
        <v>639.25217099999998</v>
      </c>
      <c r="R11068">
        <v>1086.1759420000001</v>
      </c>
      <c r="S11068" t="s">
        <v>90</v>
      </c>
      <c r="T11068" s="297">
        <v>46311.754166666666</v>
      </c>
    </row>
    <row r="11069" spans="1:20" x14ac:dyDescent="0.35">
      <c r="A11069" t="s">
        <v>132</v>
      </c>
      <c r="B11069" t="s">
        <v>133</v>
      </c>
      <c r="C11069" t="s">
        <v>89</v>
      </c>
      <c r="D11069" s="29">
        <v>46500</v>
      </c>
      <c r="E11069">
        <v>0</v>
      </c>
      <c r="F11069">
        <v>0</v>
      </c>
      <c r="G11069">
        <v>0</v>
      </c>
      <c r="H11069">
        <v>0</v>
      </c>
      <c r="L11069">
        <v>639.25217099999998</v>
      </c>
      <c r="R11069">
        <v>1086.1759420000001</v>
      </c>
      <c r="S11069" t="s">
        <v>90</v>
      </c>
      <c r="T11069" s="297">
        <v>46311.754166666666</v>
      </c>
    </row>
    <row r="11070" spans="1:20" x14ac:dyDescent="0.35">
      <c r="A11070" t="s">
        <v>132</v>
      </c>
      <c r="B11070" t="s">
        <v>133</v>
      </c>
      <c r="C11070" t="s">
        <v>89</v>
      </c>
      <c r="D11070" s="29">
        <v>46501</v>
      </c>
      <c r="E11070">
        <v>0</v>
      </c>
      <c r="F11070">
        <v>0</v>
      </c>
      <c r="G11070">
        <v>0</v>
      </c>
      <c r="H11070">
        <v>0</v>
      </c>
      <c r="L11070">
        <v>639.25217099999998</v>
      </c>
      <c r="R11070">
        <v>1086.1759420000001</v>
      </c>
      <c r="S11070" t="s">
        <v>90</v>
      </c>
      <c r="T11070" s="297">
        <v>46311.754166666666</v>
      </c>
    </row>
    <row r="11071" spans="1:20" x14ac:dyDescent="0.35">
      <c r="A11071" t="s">
        <v>132</v>
      </c>
      <c r="B11071" t="s">
        <v>133</v>
      </c>
      <c r="C11071" t="s">
        <v>89</v>
      </c>
      <c r="D11071" s="29">
        <v>46502</v>
      </c>
      <c r="E11071">
        <v>0</v>
      </c>
      <c r="F11071">
        <v>0</v>
      </c>
      <c r="G11071">
        <v>0</v>
      </c>
      <c r="H11071">
        <v>0</v>
      </c>
      <c r="L11071">
        <v>639.25217099999998</v>
      </c>
      <c r="R11071">
        <v>1086.1759420000001</v>
      </c>
      <c r="S11071" t="s">
        <v>90</v>
      </c>
      <c r="T11071" s="297">
        <v>46311.754166666666</v>
      </c>
    </row>
    <row r="11072" spans="1:20" x14ac:dyDescent="0.35">
      <c r="A11072" t="s">
        <v>132</v>
      </c>
      <c r="B11072" t="s">
        <v>133</v>
      </c>
      <c r="C11072" t="s">
        <v>89</v>
      </c>
      <c r="D11072" s="29">
        <v>46503</v>
      </c>
      <c r="E11072">
        <v>0</v>
      </c>
      <c r="F11072">
        <v>0</v>
      </c>
      <c r="G11072">
        <v>0</v>
      </c>
      <c r="H11072">
        <v>0</v>
      </c>
      <c r="L11072">
        <v>639.25217099999998</v>
      </c>
      <c r="R11072">
        <v>1086.1759420000001</v>
      </c>
      <c r="S11072" t="s">
        <v>90</v>
      </c>
      <c r="T11072" s="297">
        <v>46311.754166666666</v>
      </c>
    </row>
    <row r="11073" spans="1:20" x14ac:dyDescent="0.35">
      <c r="A11073" t="s">
        <v>132</v>
      </c>
      <c r="B11073" t="s">
        <v>133</v>
      </c>
      <c r="C11073" t="s">
        <v>89</v>
      </c>
      <c r="D11073" s="29">
        <v>46504</v>
      </c>
      <c r="E11073">
        <v>0</v>
      </c>
      <c r="F11073">
        <v>0</v>
      </c>
      <c r="G11073">
        <v>0</v>
      </c>
      <c r="H11073">
        <v>0</v>
      </c>
      <c r="L11073">
        <v>639.25217099999998</v>
      </c>
      <c r="R11073">
        <v>1086.1759420000001</v>
      </c>
      <c r="S11073" t="s">
        <v>90</v>
      </c>
      <c r="T11073" s="297">
        <v>46311.754166666666</v>
      </c>
    </row>
    <row r="11074" spans="1:20" x14ac:dyDescent="0.35">
      <c r="A11074" t="s">
        <v>132</v>
      </c>
      <c r="B11074" t="s">
        <v>133</v>
      </c>
      <c r="C11074" t="s">
        <v>89</v>
      </c>
      <c r="D11074" s="29">
        <v>46505</v>
      </c>
      <c r="E11074">
        <v>0</v>
      </c>
      <c r="F11074">
        <v>0</v>
      </c>
      <c r="G11074">
        <v>0</v>
      </c>
      <c r="H11074">
        <v>0</v>
      </c>
      <c r="L11074">
        <v>639.25217099999998</v>
      </c>
      <c r="R11074">
        <v>1086.1759420000001</v>
      </c>
      <c r="S11074" t="s">
        <v>90</v>
      </c>
      <c r="T11074" s="297">
        <v>46311.754166666666</v>
      </c>
    </row>
    <row r="11075" spans="1:20" x14ac:dyDescent="0.35">
      <c r="A11075" t="s">
        <v>132</v>
      </c>
      <c r="B11075" t="s">
        <v>133</v>
      </c>
      <c r="C11075" t="s">
        <v>89</v>
      </c>
      <c r="D11075" s="29">
        <v>46506</v>
      </c>
      <c r="E11075">
        <v>0</v>
      </c>
      <c r="F11075">
        <v>0</v>
      </c>
      <c r="G11075">
        <v>0</v>
      </c>
      <c r="H11075">
        <v>0</v>
      </c>
      <c r="L11075">
        <v>639.25217099999998</v>
      </c>
      <c r="R11075">
        <v>1086.1759420000001</v>
      </c>
      <c r="S11075" t="s">
        <v>90</v>
      </c>
      <c r="T11075" s="297">
        <v>46311.754166666666</v>
      </c>
    </row>
    <row r="11076" spans="1:20" x14ac:dyDescent="0.35">
      <c r="A11076" t="s">
        <v>132</v>
      </c>
      <c r="B11076" t="s">
        <v>133</v>
      </c>
      <c r="C11076" t="s">
        <v>89</v>
      </c>
      <c r="D11076" s="29">
        <v>46507</v>
      </c>
      <c r="E11076">
        <v>0</v>
      </c>
      <c r="F11076">
        <v>0</v>
      </c>
      <c r="G11076">
        <v>0</v>
      </c>
      <c r="H11076">
        <v>0</v>
      </c>
      <c r="L11076">
        <v>639.25217099999998</v>
      </c>
      <c r="R11076">
        <v>1086.1759420000001</v>
      </c>
      <c r="S11076" t="s">
        <v>90</v>
      </c>
      <c r="T11076" s="297">
        <v>46311.754166666666</v>
      </c>
    </row>
    <row r="11077" spans="1:20" x14ac:dyDescent="0.35">
      <c r="A11077" t="s">
        <v>132</v>
      </c>
      <c r="B11077" t="s">
        <v>133</v>
      </c>
      <c r="C11077" t="s">
        <v>89</v>
      </c>
      <c r="D11077" s="29">
        <v>46508</v>
      </c>
      <c r="E11077">
        <v>0</v>
      </c>
      <c r="F11077">
        <v>0</v>
      </c>
      <c r="G11077">
        <v>0</v>
      </c>
      <c r="H11077">
        <v>0</v>
      </c>
      <c r="L11077">
        <v>639.25217099999998</v>
      </c>
      <c r="R11077">
        <v>1086.1759420000001</v>
      </c>
      <c r="S11077" t="s">
        <v>90</v>
      </c>
      <c r="T11077" s="297">
        <v>46311.754166666666</v>
      </c>
    </row>
    <row r="11078" spans="1:20" x14ac:dyDescent="0.35">
      <c r="A11078" t="s">
        <v>132</v>
      </c>
      <c r="B11078" t="s">
        <v>133</v>
      </c>
      <c r="C11078" t="s">
        <v>89</v>
      </c>
      <c r="D11078" s="29">
        <v>46509</v>
      </c>
      <c r="E11078">
        <v>0</v>
      </c>
      <c r="F11078">
        <v>0</v>
      </c>
      <c r="G11078">
        <v>0</v>
      </c>
      <c r="H11078">
        <v>0</v>
      </c>
      <c r="L11078">
        <v>639.25217099999998</v>
      </c>
      <c r="R11078">
        <v>1086.1759420000001</v>
      </c>
      <c r="S11078" t="s">
        <v>90</v>
      </c>
      <c r="T11078" s="297">
        <v>46311.754166666666</v>
      </c>
    </row>
    <row r="11079" spans="1:20" x14ac:dyDescent="0.35">
      <c r="A11079" t="s">
        <v>132</v>
      </c>
      <c r="B11079" t="s">
        <v>133</v>
      </c>
      <c r="C11079" t="s">
        <v>89</v>
      </c>
      <c r="D11079" s="29">
        <v>46510</v>
      </c>
      <c r="E11079">
        <v>0</v>
      </c>
      <c r="F11079">
        <v>0</v>
      </c>
      <c r="G11079">
        <v>0</v>
      </c>
      <c r="H11079">
        <v>0</v>
      </c>
      <c r="L11079">
        <v>639.25217099999998</v>
      </c>
      <c r="R11079">
        <v>1086.1759420000001</v>
      </c>
      <c r="S11079" t="s">
        <v>90</v>
      </c>
      <c r="T11079" s="297">
        <v>46311.754166666666</v>
      </c>
    </row>
    <row r="11080" spans="1:20" x14ac:dyDescent="0.35">
      <c r="A11080" t="s">
        <v>132</v>
      </c>
      <c r="B11080" t="s">
        <v>133</v>
      </c>
      <c r="C11080" t="s">
        <v>89</v>
      </c>
      <c r="D11080" s="29">
        <v>46511</v>
      </c>
      <c r="E11080">
        <v>0</v>
      </c>
      <c r="F11080">
        <v>0</v>
      </c>
      <c r="G11080">
        <v>0</v>
      </c>
      <c r="H11080">
        <v>0</v>
      </c>
      <c r="L11080">
        <v>639.25217099999998</v>
      </c>
      <c r="R11080">
        <v>1086.1759420000001</v>
      </c>
      <c r="S11080" t="s">
        <v>90</v>
      </c>
      <c r="T11080" s="297">
        <v>46311.754166666666</v>
      </c>
    </row>
    <row r="11081" spans="1:20" x14ac:dyDescent="0.35">
      <c r="A11081" t="s">
        <v>132</v>
      </c>
      <c r="B11081" t="s">
        <v>133</v>
      </c>
      <c r="C11081" t="s">
        <v>89</v>
      </c>
      <c r="D11081" s="29">
        <v>46512</v>
      </c>
      <c r="E11081">
        <v>0</v>
      </c>
      <c r="F11081">
        <v>0</v>
      </c>
      <c r="G11081">
        <v>0</v>
      </c>
      <c r="H11081">
        <v>0</v>
      </c>
      <c r="L11081">
        <v>639.25217099999998</v>
      </c>
      <c r="R11081">
        <v>1086.1759420000001</v>
      </c>
      <c r="S11081" t="s">
        <v>90</v>
      </c>
      <c r="T11081" s="297">
        <v>46311.754166666666</v>
      </c>
    </row>
    <row r="11082" spans="1:20" x14ac:dyDescent="0.35">
      <c r="A11082" t="s">
        <v>132</v>
      </c>
      <c r="B11082" t="s">
        <v>133</v>
      </c>
      <c r="C11082" t="s">
        <v>89</v>
      </c>
      <c r="D11082" s="29">
        <v>46513</v>
      </c>
      <c r="E11082">
        <v>0</v>
      </c>
      <c r="F11082">
        <v>0</v>
      </c>
      <c r="G11082">
        <v>0</v>
      </c>
      <c r="H11082">
        <v>0</v>
      </c>
      <c r="L11082">
        <v>639.25217099999998</v>
      </c>
      <c r="R11082">
        <v>1086.1759420000001</v>
      </c>
      <c r="S11082" t="s">
        <v>90</v>
      </c>
      <c r="T11082" s="297">
        <v>46311.754166666666</v>
      </c>
    </row>
    <row r="11083" spans="1:20" x14ac:dyDescent="0.35">
      <c r="A11083" t="s">
        <v>132</v>
      </c>
      <c r="B11083" t="s">
        <v>133</v>
      </c>
      <c r="C11083" t="s">
        <v>89</v>
      </c>
      <c r="D11083" s="29">
        <v>46514</v>
      </c>
      <c r="E11083">
        <v>0</v>
      </c>
      <c r="F11083">
        <v>0</v>
      </c>
      <c r="G11083">
        <v>0</v>
      </c>
      <c r="H11083">
        <v>0</v>
      </c>
      <c r="L11083">
        <v>639.25217099999998</v>
      </c>
      <c r="R11083">
        <v>1086.1759420000001</v>
      </c>
      <c r="S11083" t="s">
        <v>90</v>
      </c>
      <c r="T11083" s="297">
        <v>46311.754166666666</v>
      </c>
    </row>
    <row r="11084" spans="1:20" x14ac:dyDescent="0.35">
      <c r="A11084" t="s">
        <v>132</v>
      </c>
      <c r="B11084" t="s">
        <v>133</v>
      </c>
      <c r="C11084" t="s">
        <v>89</v>
      </c>
      <c r="D11084" s="29">
        <v>46515</v>
      </c>
      <c r="E11084">
        <v>0</v>
      </c>
      <c r="F11084">
        <v>0</v>
      </c>
      <c r="G11084">
        <v>0</v>
      </c>
      <c r="H11084">
        <v>0</v>
      </c>
      <c r="L11084">
        <v>639.25217099999998</v>
      </c>
      <c r="R11084">
        <v>1086.1759420000001</v>
      </c>
      <c r="S11084" t="s">
        <v>90</v>
      </c>
      <c r="T11084" s="297">
        <v>46311.754166666666</v>
      </c>
    </row>
    <row r="11085" spans="1:20" x14ac:dyDescent="0.35">
      <c r="A11085" t="s">
        <v>132</v>
      </c>
      <c r="B11085" t="s">
        <v>133</v>
      </c>
      <c r="C11085" t="s">
        <v>89</v>
      </c>
      <c r="D11085" s="29">
        <v>46516</v>
      </c>
      <c r="E11085">
        <v>0</v>
      </c>
      <c r="F11085">
        <v>0</v>
      </c>
      <c r="G11085">
        <v>0</v>
      </c>
      <c r="H11085">
        <v>0</v>
      </c>
      <c r="L11085">
        <v>639.25217099999998</v>
      </c>
      <c r="R11085">
        <v>1086.1759420000001</v>
      </c>
      <c r="S11085" t="s">
        <v>90</v>
      </c>
      <c r="T11085" s="297">
        <v>46311.754166666666</v>
      </c>
    </row>
    <row r="11086" spans="1:20" x14ac:dyDescent="0.35">
      <c r="A11086" t="s">
        <v>132</v>
      </c>
      <c r="B11086" t="s">
        <v>133</v>
      </c>
      <c r="C11086" t="s">
        <v>89</v>
      </c>
      <c r="D11086" s="29">
        <v>46517</v>
      </c>
      <c r="E11086">
        <v>0</v>
      </c>
      <c r="F11086">
        <v>0</v>
      </c>
      <c r="G11086">
        <v>0</v>
      </c>
      <c r="H11086">
        <v>0</v>
      </c>
      <c r="L11086">
        <v>639.25217099999998</v>
      </c>
      <c r="R11086">
        <v>1086.1759420000001</v>
      </c>
      <c r="S11086" t="s">
        <v>90</v>
      </c>
      <c r="T11086" s="297">
        <v>46311.754166666666</v>
      </c>
    </row>
    <row r="11087" spans="1:20" x14ac:dyDescent="0.35">
      <c r="A11087" t="s">
        <v>132</v>
      </c>
      <c r="B11087" t="s">
        <v>133</v>
      </c>
      <c r="C11087" t="s">
        <v>89</v>
      </c>
      <c r="D11087" s="29">
        <v>46518</v>
      </c>
      <c r="E11087">
        <v>0</v>
      </c>
      <c r="F11087">
        <v>0</v>
      </c>
      <c r="G11087">
        <v>0</v>
      </c>
      <c r="H11087">
        <v>0</v>
      </c>
      <c r="L11087">
        <v>639.25217099999998</v>
      </c>
      <c r="R11087">
        <v>1086.1759420000001</v>
      </c>
      <c r="S11087" t="s">
        <v>90</v>
      </c>
      <c r="T11087" s="297">
        <v>46311.754166666666</v>
      </c>
    </row>
    <row r="11088" spans="1:20" x14ac:dyDescent="0.35">
      <c r="A11088" t="s">
        <v>132</v>
      </c>
      <c r="B11088" t="s">
        <v>133</v>
      </c>
      <c r="C11088" t="s">
        <v>89</v>
      </c>
      <c r="D11088" s="29">
        <v>46519</v>
      </c>
      <c r="E11088">
        <v>0</v>
      </c>
      <c r="F11088">
        <v>0</v>
      </c>
      <c r="G11088">
        <v>0</v>
      </c>
      <c r="H11088">
        <v>0</v>
      </c>
      <c r="L11088">
        <v>639.25217099999998</v>
      </c>
      <c r="R11088">
        <v>1086.1759420000001</v>
      </c>
      <c r="S11088" t="s">
        <v>90</v>
      </c>
      <c r="T11088" s="297">
        <v>46311.754166666666</v>
      </c>
    </row>
    <row r="11089" spans="1:20" x14ac:dyDescent="0.35">
      <c r="A11089" t="s">
        <v>132</v>
      </c>
      <c r="B11089" t="s">
        <v>133</v>
      </c>
      <c r="C11089" t="s">
        <v>89</v>
      </c>
      <c r="D11089" s="29">
        <v>46520</v>
      </c>
      <c r="E11089">
        <v>0</v>
      </c>
      <c r="F11089">
        <v>0</v>
      </c>
      <c r="G11089">
        <v>0</v>
      </c>
      <c r="H11089">
        <v>0</v>
      </c>
      <c r="L11089">
        <v>639.25217099999998</v>
      </c>
      <c r="R11089">
        <v>1086.1759420000001</v>
      </c>
      <c r="S11089" t="s">
        <v>90</v>
      </c>
      <c r="T11089" s="297">
        <v>46311.754166666666</v>
      </c>
    </row>
    <row r="11090" spans="1:20" x14ac:dyDescent="0.35">
      <c r="A11090" t="s">
        <v>132</v>
      </c>
      <c r="B11090" t="s">
        <v>133</v>
      </c>
      <c r="C11090" t="s">
        <v>89</v>
      </c>
      <c r="D11090" s="29">
        <v>46521</v>
      </c>
      <c r="E11090">
        <v>0</v>
      </c>
      <c r="F11090">
        <v>0</v>
      </c>
      <c r="G11090">
        <v>0</v>
      </c>
      <c r="H11090">
        <v>0</v>
      </c>
      <c r="L11090">
        <v>639.25217099999998</v>
      </c>
      <c r="R11090">
        <v>1086.1759420000001</v>
      </c>
      <c r="S11090" t="s">
        <v>90</v>
      </c>
      <c r="T11090" s="297">
        <v>46311.754166666666</v>
      </c>
    </row>
    <row r="11091" spans="1:20" x14ac:dyDescent="0.35">
      <c r="A11091" t="s">
        <v>132</v>
      </c>
      <c r="B11091" t="s">
        <v>133</v>
      </c>
      <c r="C11091" t="s">
        <v>89</v>
      </c>
      <c r="D11091" s="29">
        <v>46522</v>
      </c>
      <c r="E11091">
        <v>0</v>
      </c>
      <c r="F11091">
        <v>0</v>
      </c>
      <c r="G11091">
        <v>0</v>
      </c>
      <c r="H11091">
        <v>0</v>
      </c>
      <c r="L11091">
        <v>639.25217099999998</v>
      </c>
      <c r="R11091">
        <v>1086.1759420000001</v>
      </c>
      <c r="S11091" t="s">
        <v>90</v>
      </c>
      <c r="T11091" s="297">
        <v>46311.754166666666</v>
      </c>
    </row>
    <row r="11092" spans="1:20" x14ac:dyDescent="0.35">
      <c r="A11092" t="s">
        <v>132</v>
      </c>
      <c r="B11092" t="s">
        <v>133</v>
      </c>
      <c r="C11092" t="s">
        <v>89</v>
      </c>
      <c r="D11092" s="29">
        <v>46523</v>
      </c>
      <c r="E11092">
        <v>0</v>
      </c>
      <c r="F11092">
        <v>0</v>
      </c>
      <c r="G11092">
        <v>0</v>
      </c>
      <c r="H11092">
        <v>0</v>
      </c>
      <c r="L11092">
        <v>639.25217099999998</v>
      </c>
      <c r="R11092">
        <v>1086.1759420000001</v>
      </c>
      <c r="S11092" t="s">
        <v>90</v>
      </c>
      <c r="T11092" s="297">
        <v>46311.754166666666</v>
      </c>
    </row>
    <row r="11093" spans="1:20" x14ac:dyDescent="0.35">
      <c r="A11093" t="s">
        <v>132</v>
      </c>
      <c r="B11093" t="s">
        <v>133</v>
      </c>
      <c r="C11093" t="s">
        <v>89</v>
      </c>
      <c r="D11093" s="29">
        <v>46524</v>
      </c>
      <c r="E11093">
        <v>0</v>
      </c>
      <c r="F11093">
        <v>0</v>
      </c>
      <c r="G11093">
        <v>0</v>
      </c>
      <c r="H11093">
        <v>0</v>
      </c>
      <c r="L11093">
        <v>639.25217099999998</v>
      </c>
      <c r="R11093">
        <v>1086.1759420000001</v>
      </c>
      <c r="S11093" t="s">
        <v>90</v>
      </c>
      <c r="T11093" s="297">
        <v>46311.754166666666</v>
      </c>
    </row>
    <row r="11094" spans="1:20" x14ac:dyDescent="0.35">
      <c r="A11094" t="s">
        <v>132</v>
      </c>
      <c r="B11094" t="s">
        <v>133</v>
      </c>
      <c r="C11094" t="s">
        <v>89</v>
      </c>
      <c r="D11094" s="29">
        <v>46525</v>
      </c>
      <c r="E11094">
        <v>0</v>
      </c>
      <c r="F11094">
        <v>0</v>
      </c>
      <c r="G11094">
        <v>0</v>
      </c>
      <c r="H11094">
        <v>0</v>
      </c>
      <c r="L11094">
        <v>639.25217099999998</v>
      </c>
      <c r="R11094">
        <v>1086.1759420000001</v>
      </c>
      <c r="S11094" t="s">
        <v>90</v>
      </c>
      <c r="T11094" s="297">
        <v>46311.754166666666</v>
      </c>
    </row>
    <row r="11095" spans="1:20" x14ac:dyDescent="0.35">
      <c r="A11095" t="s">
        <v>132</v>
      </c>
      <c r="B11095" t="s">
        <v>133</v>
      </c>
      <c r="C11095" t="s">
        <v>89</v>
      </c>
      <c r="D11095" s="29">
        <v>46526</v>
      </c>
      <c r="E11095">
        <v>0</v>
      </c>
      <c r="F11095">
        <v>0</v>
      </c>
      <c r="G11095">
        <v>0</v>
      </c>
      <c r="H11095">
        <v>0</v>
      </c>
      <c r="L11095">
        <v>639.25217099999998</v>
      </c>
      <c r="R11095">
        <v>1086.1759420000001</v>
      </c>
      <c r="S11095" t="s">
        <v>90</v>
      </c>
      <c r="T11095" s="297">
        <v>46311.754166666666</v>
      </c>
    </row>
    <row r="11096" spans="1:20" x14ac:dyDescent="0.35">
      <c r="A11096" t="s">
        <v>132</v>
      </c>
      <c r="B11096" t="s">
        <v>133</v>
      </c>
      <c r="C11096" t="s">
        <v>89</v>
      </c>
      <c r="D11096" s="29">
        <v>46527</v>
      </c>
      <c r="E11096">
        <v>0</v>
      </c>
      <c r="F11096">
        <v>0</v>
      </c>
      <c r="G11096">
        <v>0</v>
      </c>
      <c r="H11096">
        <v>0</v>
      </c>
      <c r="L11096">
        <v>639.25217099999998</v>
      </c>
      <c r="R11096">
        <v>1086.1759420000001</v>
      </c>
      <c r="S11096" t="s">
        <v>90</v>
      </c>
      <c r="T11096" s="297">
        <v>46311.754166666666</v>
      </c>
    </row>
    <row r="11097" spans="1:20" x14ac:dyDescent="0.35">
      <c r="A11097" t="s">
        <v>132</v>
      </c>
      <c r="B11097" t="s">
        <v>133</v>
      </c>
      <c r="C11097" t="s">
        <v>89</v>
      </c>
      <c r="D11097" s="29">
        <v>46528</v>
      </c>
      <c r="E11097">
        <v>0</v>
      </c>
      <c r="F11097">
        <v>0</v>
      </c>
      <c r="G11097">
        <v>0</v>
      </c>
      <c r="H11097">
        <v>0</v>
      </c>
      <c r="L11097">
        <v>639.25217099999998</v>
      </c>
      <c r="R11097">
        <v>1086.1759420000001</v>
      </c>
      <c r="S11097" t="s">
        <v>90</v>
      </c>
      <c r="T11097" s="297">
        <v>46311.754166666666</v>
      </c>
    </row>
    <row r="11098" spans="1:20" x14ac:dyDescent="0.35">
      <c r="A11098" t="s">
        <v>132</v>
      </c>
      <c r="B11098" t="s">
        <v>133</v>
      </c>
      <c r="C11098" t="s">
        <v>89</v>
      </c>
      <c r="D11098" s="29">
        <v>46529</v>
      </c>
      <c r="E11098">
        <v>0</v>
      </c>
      <c r="F11098">
        <v>0</v>
      </c>
      <c r="G11098">
        <v>0</v>
      </c>
      <c r="H11098">
        <v>0</v>
      </c>
      <c r="L11098">
        <v>639.25217099999998</v>
      </c>
      <c r="R11098">
        <v>1086.1759420000001</v>
      </c>
      <c r="S11098" t="s">
        <v>90</v>
      </c>
      <c r="T11098" s="297">
        <v>46311.754166666666</v>
      </c>
    </row>
    <row r="11099" spans="1:20" x14ac:dyDescent="0.35">
      <c r="A11099" t="s">
        <v>132</v>
      </c>
      <c r="B11099" t="s">
        <v>133</v>
      </c>
      <c r="C11099" t="s">
        <v>89</v>
      </c>
      <c r="D11099" s="29">
        <v>46530</v>
      </c>
      <c r="E11099">
        <v>0</v>
      </c>
      <c r="F11099">
        <v>0</v>
      </c>
      <c r="G11099">
        <v>0</v>
      </c>
      <c r="H11099">
        <v>0</v>
      </c>
      <c r="L11099">
        <v>639.25217099999998</v>
      </c>
      <c r="R11099">
        <v>1086.1759420000001</v>
      </c>
      <c r="S11099" t="s">
        <v>90</v>
      </c>
      <c r="T11099" s="297">
        <v>46311.754166666666</v>
      </c>
    </row>
    <row r="11100" spans="1:20" x14ac:dyDescent="0.35">
      <c r="A11100" t="s">
        <v>132</v>
      </c>
      <c r="B11100" t="s">
        <v>133</v>
      </c>
      <c r="C11100" t="s">
        <v>89</v>
      </c>
      <c r="D11100" s="29">
        <v>46531</v>
      </c>
      <c r="E11100">
        <v>0</v>
      </c>
      <c r="F11100">
        <v>0</v>
      </c>
      <c r="G11100">
        <v>0</v>
      </c>
      <c r="H11100">
        <v>0</v>
      </c>
      <c r="L11100">
        <v>639.25217099999998</v>
      </c>
      <c r="R11100">
        <v>1086.1759420000001</v>
      </c>
      <c r="S11100" t="s">
        <v>90</v>
      </c>
      <c r="T11100" s="297">
        <v>46311.754166666666</v>
      </c>
    </row>
    <row r="11101" spans="1:20" x14ac:dyDescent="0.35">
      <c r="A11101" t="s">
        <v>132</v>
      </c>
      <c r="B11101" t="s">
        <v>133</v>
      </c>
      <c r="C11101" t="s">
        <v>89</v>
      </c>
      <c r="D11101" s="29">
        <v>46532</v>
      </c>
      <c r="E11101">
        <v>0</v>
      </c>
      <c r="F11101">
        <v>0</v>
      </c>
      <c r="G11101">
        <v>0</v>
      </c>
      <c r="H11101">
        <v>0</v>
      </c>
      <c r="L11101">
        <v>639.25217099999998</v>
      </c>
      <c r="R11101">
        <v>1086.1759420000001</v>
      </c>
      <c r="S11101" t="s">
        <v>90</v>
      </c>
      <c r="T11101" s="297">
        <v>46311.754166666666</v>
      </c>
    </row>
    <row r="11102" spans="1:20" x14ac:dyDescent="0.35">
      <c r="A11102" t="s">
        <v>132</v>
      </c>
      <c r="B11102" t="s">
        <v>133</v>
      </c>
      <c r="C11102" t="s">
        <v>89</v>
      </c>
      <c r="D11102" s="29">
        <v>46533</v>
      </c>
      <c r="E11102">
        <v>0</v>
      </c>
      <c r="F11102">
        <v>0</v>
      </c>
      <c r="G11102">
        <v>0</v>
      </c>
      <c r="H11102">
        <v>0</v>
      </c>
      <c r="L11102">
        <v>639.25217099999998</v>
      </c>
      <c r="R11102">
        <v>1086.1759420000001</v>
      </c>
      <c r="S11102" t="s">
        <v>90</v>
      </c>
      <c r="T11102" s="297">
        <v>46311.754166666666</v>
      </c>
    </row>
    <row r="11103" spans="1:20" x14ac:dyDescent="0.35">
      <c r="A11103" t="s">
        <v>132</v>
      </c>
      <c r="B11103" t="s">
        <v>133</v>
      </c>
      <c r="C11103" t="s">
        <v>89</v>
      </c>
      <c r="D11103" s="29">
        <v>46534</v>
      </c>
      <c r="E11103">
        <v>0</v>
      </c>
      <c r="F11103">
        <v>0</v>
      </c>
      <c r="G11103">
        <v>0</v>
      </c>
      <c r="H11103">
        <v>0</v>
      </c>
      <c r="L11103">
        <v>639.25217099999998</v>
      </c>
      <c r="R11103">
        <v>1086.1759420000001</v>
      </c>
      <c r="S11103" t="s">
        <v>90</v>
      </c>
      <c r="T11103" s="297">
        <v>46311.754166666666</v>
      </c>
    </row>
    <row r="11104" spans="1:20" x14ac:dyDescent="0.35">
      <c r="A11104" t="s">
        <v>132</v>
      </c>
      <c r="B11104" t="s">
        <v>133</v>
      </c>
      <c r="C11104" t="s">
        <v>89</v>
      </c>
      <c r="D11104" s="29">
        <v>46535</v>
      </c>
      <c r="E11104">
        <v>0</v>
      </c>
      <c r="F11104">
        <v>0</v>
      </c>
      <c r="G11104">
        <v>0</v>
      </c>
      <c r="H11104">
        <v>0</v>
      </c>
      <c r="L11104">
        <v>639.25217099999998</v>
      </c>
      <c r="R11104">
        <v>1086.1759420000001</v>
      </c>
      <c r="S11104" t="s">
        <v>90</v>
      </c>
      <c r="T11104" s="297">
        <v>46311.754166666666</v>
      </c>
    </row>
    <row r="11105" spans="1:20" x14ac:dyDescent="0.35">
      <c r="A11105" t="s">
        <v>132</v>
      </c>
      <c r="B11105" t="s">
        <v>133</v>
      </c>
      <c r="C11105" t="s">
        <v>89</v>
      </c>
      <c r="D11105" s="29">
        <v>46536</v>
      </c>
      <c r="E11105">
        <v>0</v>
      </c>
      <c r="F11105">
        <v>0</v>
      </c>
      <c r="G11105">
        <v>0</v>
      </c>
      <c r="H11105">
        <v>0</v>
      </c>
      <c r="L11105">
        <v>639.25217099999998</v>
      </c>
      <c r="R11105">
        <v>1086.1759420000001</v>
      </c>
      <c r="S11105" t="s">
        <v>90</v>
      </c>
      <c r="T11105" s="297">
        <v>46311.754166666666</v>
      </c>
    </row>
    <row r="11106" spans="1:20" x14ac:dyDescent="0.35">
      <c r="A11106" t="s">
        <v>132</v>
      </c>
      <c r="B11106" t="s">
        <v>133</v>
      </c>
      <c r="C11106" t="s">
        <v>89</v>
      </c>
      <c r="D11106" s="29">
        <v>46537</v>
      </c>
      <c r="E11106">
        <v>0</v>
      </c>
      <c r="F11106">
        <v>0</v>
      </c>
      <c r="G11106">
        <v>0</v>
      </c>
      <c r="H11106">
        <v>0</v>
      </c>
      <c r="L11106">
        <v>639.25217099999998</v>
      </c>
      <c r="R11106">
        <v>1086.1759420000001</v>
      </c>
      <c r="S11106" t="s">
        <v>90</v>
      </c>
      <c r="T11106" s="297">
        <v>46311.754166666666</v>
      </c>
    </row>
    <row r="11107" spans="1:20" x14ac:dyDescent="0.35">
      <c r="A11107" t="s">
        <v>132</v>
      </c>
      <c r="B11107" t="s">
        <v>133</v>
      </c>
      <c r="C11107" t="s">
        <v>89</v>
      </c>
      <c r="D11107" s="29">
        <v>46538</v>
      </c>
      <c r="E11107">
        <v>0</v>
      </c>
      <c r="F11107">
        <v>0</v>
      </c>
      <c r="G11107">
        <v>0</v>
      </c>
      <c r="H11107">
        <v>0</v>
      </c>
      <c r="L11107">
        <v>639.25217099999998</v>
      </c>
      <c r="R11107">
        <v>1086.1759420000001</v>
      </c>
      <c r="S11107" t="s">
        <v>90</v>
      </c>
      <c r="T11107" s="297">
        <v>46311.754166666666</v>
      </c>
    </row>
    <row r="11108" spans="1:20" x14ac:dyDescent="0.35">
      <c r="A11108" t="s">
        <v>132</v>
      </c>
      <c r="B11108" t="s">
        <v>133</v>
      </c>
      <c r="C11108" t="s">
        <v>89</v>
      </c>
      <c r="D11108" s="29">
        <v>46539</v>
      </c>
      <c r="E11108">
        <v>0</v>
      </c>
      <c r="F11108">
        <v>0</v>
      </c>
      <c r="G11108">
        <v>0</v>
      </c>
      <c r="H11108">
        <v>0</v>
      </c>
      <c r="L11108">
        <v>639.25217099999998</v>
      </c>
      <c r="R11108">
        <v>1086.1759420000001</v>
      </c>
      <c r="S11108" t="s">
        <v>90</v>
      </c>
      <c r="T11108" s="297">
        <v>46311.754166666666</v>
      </c>
    </row>
    <row r="11109" spans="1:20" x14ac:dyDescent="0.35">
      <c r="A11109" t="s">
        <v>132</v>
      </c>
      <c r="B11109" t="s">
        <v>133</v>
      </c>
      <c r="C11109" t="s">
        <v>89</v>
      </c>
      <c r="D11109" s="29">
        <v>46540</v>
      </c>
      <c r="E11109">
        <v>0</v>
      </c>
      <c r="F11109">
        <v>0</v>
      </c>
      <c r="G11109">
        <v>0</v>
      </c>
      <c r="H11109">
        <v>0</v>
      </c>
      <c r="L11109">
        <v>639.25217099999998</v>
      </c>
      <c r="R11109">
        <v>1086.1759420000001</v>
      </c>
      <c r="S11109" t="s">
        <v>90</v>
      </c>
      <c r="T11109" s="297">
        <v>46311.754166666666</v>
      </c>
    </row>
    <row r="11110" spans="1:20" x14ac:dyDescent="0.35">
      <c r="A11110" t="s">
        <v>132</v>
      </c>
      <c r="B11110" t="s">
        <v>133</v>
      </c>
      <c r="C11110" t="s">
        <v>89</v>
      </c>
      <c r="D11110" s="29">
        <v>46541</v>
      </c>
      <c r="E11110">
        <v>0</v>
      </c>
      <c r="F11110">
        <v>0</v>
      </c>
      <c r="G11110">
        <v>0</v>
      </c>
      <c r="H11110">
        <v>0</v>
      </c>
      <c r="L11110">
        <v>639.25217099999998</v>
      </c>
      <c r="R11110">
        <v>1086.1759420000001</v>
      </c>
      <c r="S11110" t="s">
        <v>90</v>
      </c>
      <c r="T11110" s="297">
        <v>46311.754166666666</v>
      </c>
    </row>
    <row r="11111" spans="1:20" x14ac:dyDescent="0.35">
      <c r="A11111" t="s">
        <v>132</v>
      </c>
      <c r="B11111" t="s">
        <v>133</v>
      </c>
      <c r="C11111" t="s">
        <v>89</v>
      </c>
      <c r="D11111" s="29">
        <v>46542</v>
      </c>
      <c r="E11111">
        <v>0</v>
      </c>
      <c r="F11111">
        <v>0</v>
      </c>
      <c r="G11111">
        <v>0</v>
      </c>
      <c r="H11111">
        <v>0</v>
      </c>
      <c r="L11111">
        <v>639.25217099999998</v>
      </c>
      <c r="R11111">
        <v>1086.1759420000001</v>
      </c>
      <c r="S11111" t="s">
        <v>90</v>
      </c>
      <c r="T11111" s="297">
        <v>46311.754166666666</v>
      </c>
    </row>
    <row r="11112" spans="1:20" x14ac:dyDescent="0.35">
      <c r="A11112" t="s">
        <v>132</v>
      </c>
      <c r="B11112" t="s">
        <v>133</v>
      </c>
      <c r="C11112" t="s">
        <v>89</v>
      </c>
      <c r="D11112" s="29">
        <v>46543</v>
      </c>
      <c r="E11112">
        <v>0</v>
      </c>
      <c r="F11112">
        <v>0</v>
      </c>
      <c r="G11112">
        <v>0</v>
      </c>
      <c r="H11112">
        <v>0</v>
      </c>
      <c r="L11112">
        <v>639.25217099999998</v>
      </c>
      <c r="R11112">
        <v>1086.1759420000001</v>
      </c>
      <c r="S11112" t="s">
        <v>90</v>
      </c>
      <c r="T11112" s="297">
        <v>46311.754166666666</v>
      </c>
    </row>
    <row r="11113" spans="1:20" x14ac:dyDescent="0.35">
      <c r="A11113" t="s">
        <v>132</v>
      </c>
      <c r="B11113" t="s">
        <v>133</v>
      </c>
      <c r="C11113" t="s">
        <v>89</v>
      </c>
      <c r="D11113" s="29">
        <v>46544</v>
      </c>
      <c r="E11113">
        <v>0</v>
      </c>
      <c r="F11113">
        <v>0</v>
      </c>
      <c r="G11113">
        <v>0</v>
      </c>
      <c r="H11113">
        <v>0</v>
      </c>
      <c r="L11113">
        <v>639.25217099999998</v>
      </c>
      <c r="R11113">
        <v>1086.1759420000001</v>
      </c>
      <c r="S11113" t="s">
        <v>90</v>
      </c>
      <c r="T11113" s="297">
        <v>46311.754166666666</v>
      </c>
    </row>
    <row r="11114" spans="1:20" x14ac:dyDescent="0.35">
      <c r="A11114" t="s">
        <v>132</v>
      </c>
      <c r="B11114" t="s">
        <v>133</v>
      </c>
      <c r="C11114" t="s">
        <v>89</v>
      </c>
      <c r="D11114" s="29">
        <v>46545</v>
      </c>
      <c r="E11114">
        <v>0</v>
      </c>
      <c r="F11114">
        <v>0</v>
      </c>
      <c r="G11114">
        <v>0</v>
      </c>
      <c r="H11114">
        <v>0</v>
      </c>
      <c r="L11114">
        <v>639.25217099999998</v>
      </c>
      <c r="R11114">
        <v>1086.1759420000001</v>
      </c>
      <c r="S11114" t="s">
        <v>90</v>
      </c>
      <c r="T11114" s="297">
        <v>46311.754166666666</v>
      </c>
    </row>
    <row r="11115" spans="1:20" x14ac:dyDescent="0.35">
      <c r="A11115" t="s">
        <v>132</v>
      </c>
      <c r="B11115" t="s">
        <v>133</v>
      </c>
      <c r="C11115" t="s">
        <v>89</v>
      </c>
      <c r="D11115" s="29">
        <v>46546</v>
      </c>
      <c r="E11115">
        <v>0</v>
      </c>
      <c r="F11115">
        <v>0</v>
      </c>
      <c r="G11115">
        <v>0</v>
      </c>
      <c r="H11115">
        <v>0</v>
      </c>
      <c r="L11115">
        <v>639.25217099999998</v>
      </c>
      <c r="R11115">
        <v>1086.1759420000001</v>
      </c>
      <c r="S11115" t="s">
        <v>90</v>
      </c>
      <c r="T11115" s="297">
        <v>46311.754166666666</v>
      </c>
    </row>
    <row r="11116" spans="1:20" x14ac:dyDescent="0.35">
      <c r="A11116" t="s">
        <v>132</v>
      </c>
      <c r="B11116" t="s">
        <v>133</v>
      </c>
      <c r="C11116" t="s">
        <v>89</v>
      </c>
      <c r="D11116" s="29">
        <v>46547</v>
      </c>
      <c r="E11116">
        <v>0</v>
      </c>
      <c r="F11116">
        <v>0</v>
      </c>
      <c r="G11116">
        <v>0</v>
      </c>
      <c r="H11116">
        <v>0</v>
      </c>
      <c r="L11116">
        <v>639.25217099999998</v>
      </c>
      <c r="R11116">
        <v>1086.1759420000001</v>
      </c>
      <c r="S11116" t="s">
        <v>90</v>
      </c>
      <c r="T11116" s="297">
        <v>46311.754166666666</v>
      </c>
    </row>
    <row r="11117" spans="1:20" x14ac:dyDescent="0.35">
      <c r="A11117" t="s">
        <v>132</v>
      </c>
      <c r="B11117" t="s">
        <v>133</v>
      </c>
      <c r="C11117" t="s">
        <v>89</v>
      </c>
      <c r="D11117" s="29">
        <v>46548</v>
      </c>
      <c r="E11117">
        <v>0</v>
      </c>
      <c r="F11117">
        <v>0</v>
      </c>
      <c r="G11117">
        <v>0</v>
      </c>
      <c r="H11117">
        <v>0</v>
      </c>
      <c r="L11117">
        <v>639.25217099999998</v>
      </c>
      <c r="R11117">
        <v>1086.1759420000001</v>
      </c>
      <c r="S11117" t="s">
        <v>90</v>
      </c>
      <c r="T11117" s="297">
        <v>46311.754166666666</v>
      </c>
    </row>
    <row r="11118" spans="1:20" x14ac:dyDescent="0.35">
      <c r="A11118" t="s">
        <v>132</v>
      </c>
      <c r="B11118" t="s">
        <v>133</v>
      </c>
      <c r="C11118" t="s">
        <v>89</v>
      </c>
      <c r="D11118" s="29">
        <v>46549</v>
      </c>
      <c r="E11118">
        <v>0</v>
      </c>
      <c r="F11118">
        <v>0</v>
      </c>
      <c r="G11118">
        <v>0</v>
      </c>
      <c r="H11118">
        <v>0</v>
      </c>
      <c r="L11118">
        <v>639.25217099999998</v>
      </c>
      <c r="R11118">
        <v>1086.1759420000001</v>
      </c>
      <c r="S11118" t="s">
        <v>90</v>
      </c>
      <c r="T11118" s="297">
        <v>46311.754166666666</v>
      </c>
    </row>
    <row r="11119" spans="1:20" x14ac:dyDescent="0.35">
      <c r="A11119" t="s">
        <v>132</v>
      </c>
      <c r="B11119" t="s">
        <v>133</v>
      </c>
      <c r="C11119" t="s">
        <v>89</v>
      </c>
      <c r="D11119" s="29">
        <v>46550</v>
      </c>
      <c r="E11119">
        <v>0</v>
      </c>
      <c r="F11119">
        <v>0</v>
      </c>
      <c r="G11119">
        <v>0</v>
      </c>
      <c r="H11119">
        <v>0</v>
      </c>
      <c r="L11119">
        <v>639.25217099999998</v>
      </c>
      <c r="R11119">
        <v>1086.1759420000001</v>
      </c>
      <c r="S11119" t="s">
        <v>90</v>
      </c>
      <c r="T11119" s="297">
        <v>46311.754166666666</v>
      </c>
    </row>
    <row r="11120" spans="1:20" x14ac:dyDescent="0.35">
      <c r="A11120" t="s">
        <v>132</v>
      </c>
      <c r="B11120" t="s">
        <v>133</v>
      </c>
      <c r="C11120" t="s">
        <v>89</v>
      </c>
      <c r="D11120" s="29">
        <v>46551</v>
      </c>
      <c r="E11120">
        <v>0</v>
      </c>
      <c r="F11120">
        <v>0</v>
      </c>
      <c r="G11120">
        <v>0</v>
      </c>
      <c r="H11120">
        <v>0</v>
      </c>
      <c r="L11120">
        <v>639.25217099999998</v>
      </c>
      <c r="R11120">
        <v>1086.1759420000001</v>
      </c>
      <c r="S11120" t="s">
        <v>90</v>
      </c>
      <c r="T11120" s="297">
        <v>46311.754166666666</v>
      </c>
    </row>
    <row r="11121" spans="1:20" x14ac:dyDescent="0.35">
      <c r="A11121" t="s">
        <v>132</v>
      </c>
      <c r="B11121" t="s">
        <v>133</v>
      </c>
      <c r="C11121" t="s">
        <v>89</v>
      </c>
      <c r="D11121" s="29">
        <v>46552</v>
      </c>
      <c r="E11121">
        <v>0</v>
      </c>
      <c r="F11121">
        <v>0</v>
      </c>
      <c r="G11121">
        <v>0</v>
      </c>
      <c r="H11121">
        <v>0</v>
      </c>
      <c r="L11121">
        <v>639.25217099999998</v>
      </c>
      <c r="R11121">
        <v>1086.1759420000001</v>
      </c>
      <c r="S11121" t="s">
        <v>90</v>
      </c>
      <c r="T11121" s="297">
        <v>46311.754166666666</v>
      </c>
    </row>
    <row r="11122" spans="1:20" x14ac:dyDescent="0.35">
      <c r="A11122" t="s">
        <v>132</v>
      </c>
      <c r="B11122" t="s">
        <v>133</v>
      </c>
      <c r="C11122" t="s">
        <v>89</v>
      </c>
      <c r="D11122" s="29">
        <v>46553</v>
      </c>
      <c r="E11122">
        <v>0</v>
      </c>
      <c r="F11122">
        <v>0</v>
      </c>
      <c r="G11122">
        <v>0</v>
      </c>
      <c r="H11122">
        <v>0</v>
      </c>
      <c r="L11122">
        <v>639.25217099999998</v>
      </c>
      <c r="R11122">
        <v>1086.1759420000001</v>
      </c>
      <c r="S11122" t="s">
        <v>90</v>
      </c>
      <c r="T11122" s="297">
        <v>46311.754166666666</v>
      </c>
    </row>
    <row r="11123" spans="1:20" x14ac:dyDescent="0.35">
      <c r="A11123" t="s">
        <v>132</v>
      </c>
      <c r="B11123" t="s">
        <v>133</v>
      </c>
      <c r="C11123" t="s">
        <v>89</v>
      </c>
      <c r="D11123" s="29">
        <v>46554</v>
      </c>
      <c r="E11123">
        <v>0</v>
      </c>
      <c r="F11123">
        <v>0</v>
      </c>
      <c r="G11123">
        <v>0</v>
      </c>
      <c r="H11123">
        <v>0</v>
      </c>
      <c r="L11123">
        <v>639.25217099999998</v>
      </c>
      <c r="R11123">
        <v>1086.1759420000001</v>
      </c>
      <c r="S11123" t="s">
        <v>90</v>
      </c>
      <c r="T11123" s="297">
        <v>46311.754166666666</v>
      </c>
    </row>
    <row r="11124" spans="1:20" x14ac:dyDescent="0.35">
      <c r="A11124" t="s">
        <v>132</v>
      </c>
      <c r="B11124" t="s">
        <v>133</v>
      </c>
      <c r="C11124" t="s">
        <v>89</v>
      </c>
      <c r="D11124" s="29">
        <v>46555</v>
      </c>
      <c r="E11124">
        <v>0</v>
      </c>
      <c r="F11124">
        <v>0</v>
      </c>
      <c r="G11124">
        <v>0</v>
      </c>
      <c r="H11124">
        <v>0</v>
      </c>
      <c r="L11124">
        <v>639.25217099999998</v>
      </c>
      <c r="R11124">
        <v>1086.1759420000001</v>
      </c>
      <c r="S11124" t="s">
        <v>90</v>
      </c>
      <c r="T11124" s="297">
        <v>46311.754166666666</v>
      </c>
    </row>
    <row r="11125" spans="1:20" x14ac:dyDescent="0.35">
      <c r="A11125" t="s">
        <v>132</v>
      </c>
      <c r="B11125" t="s">
        <v>133</v>
      </c>
      <c r="C11125" t="s">
        <v>89</v>
      </c>
      <c r="D11125" s="29">
        <v>46556</v>
      </c>
      <c r="E11125">
        <v>0</v>
      </c>
      <c r="F11125">
        <v>0</v>
      </c>
      <c r="G11125">
        <v>0</v>
      </c>
      <c r="H11125">
        <v>0</v>
      </c>
      <c r="L11125">
        <v>639.25217099999998</v>
      </c>
      <c r="R11125">
        <v>1086.1759420000001</v>
      </c>
      <c r="S11125" t="s">
        <v>90</v>
      </c>
      <c r="T11125" s="297">
        <v>46311.754166666666</v>
      </c>
    </row>
    <row r="11126" spans="1:20" x14ac:dyDescent="0.35">
      <c r="A11126" t="s">
        <v>132</v>
      </c>
      <c r="B11126" t="s">
        <v>133</v>
      </c>
      <c r="C11126" t="s">
        <v>89</v>
      </c>
      <c r="D11126" s="29">
        <v>46557</v>
      </c>
      <c r="E11126">
        <v>0</v>
      </c>
      <c r="F11126">
        <v>0</v>
      </c>
      <c r="G11126">
        <v>0</v>
      </c>
      <c r="H11126">
        <v>0</v>
      </c>
      <c r="L11126">
        <v>639.25217099999998</v>
      </c>
      <c r="R11126">
        <v>1086.1759420000001</v>
      </c>
      <c r="S11126" t="s">
        <v>90</v>
      </c>
      <c r="T11126" s="297">
        <v>46311.754166666666</v>
      </c>
    </row>
    <row r="11127" spans="1:20" x14ac:dyDescent="0.35">
      <c r="A11127" t="s">
        <v>132</v>
      </c>
      <c r="B11127" t="s">
        <v>133</v>
      </c>
      <c r="C11127" t="s">
        <v>89</v>
      </c>
      <c r="D11127" s="29">
        <v>46558</v>
      </c>
      <c r="E11127">
        <v>0</v>
      </c>
      <c r="F11127">
        <v>0</v>
      </c>
      <c r="G11127">
        <v>0</v>
      </c>
      <c r="H11127">
        <v>0</v>
      </c>
      <c r="L11127">
        <v>639.25217099999998</v>
      </c>
      <c r="R11127">
        <v>1086.1759420000001</v>
      </c>
      <c r="S11127" t="s">
        <v>90</v>
      </c>
      <c r="T11127" s="297">
        <v>46311.754166666666</v>
      </c>
    </row>
    <row r="11128" spans="1:20" x14ac:dyDescent="0.35">
      <c r="A11128" t="s">
        <v>132</v>
      </c>
      <c r="B11128" t="s">
        <v>133</v>
      </c>
      <c r="C11128" t="s">
        <v>89</v>
      </c>
      <c r="D11128" s="29">
        <v>46559</v>
      </c>
      <c r="E11128">
        <v>0</v>
      </c>
      <c r="F11128">
        <v>0</v>
      </c>
      <c r="G11128">
        <v>0</v>
      </c>
      <c r="H11128">
        <v>0</v>
      </c>
      <c r="L11128">
        <v>639.25217099999998</v>
      </c>
      <c r="R11128">
        <v>1086.1759420000001</v>
      </c>
      <c r="S11128" t="s">
        <v>90</v>
      </c>
      <c r="T11128" s="297">
        <v>46311.754166666666</v>
      </c>
    </row>
    <row r="11129" spans="1:20" x14ac:dyDescent="0.35">
      <c r="A11129" t="s">
        <v>132</v>
      </c>
      <c r="B11129" t="s">
        <v>133</v>
      </c>
      <c r="C11129" t="s">
        <v>89</v>
      </c>
      <c r="D11129" s="29">
        <v>46560</v>
      </c>
      <c r="E11129">
        <v>0</v>
      </c>
      <c r="F11129">
        <v>0</v>
      </c>
      <c r="G11129">
        <v>0</v>
      </c>
      <c r="H11129">
        <v>0</v>
      </c>
      <c r="L11129">
        <v>639.25217099999998</v>
      </c>
      <c r="R11129">
        <v>1086.1759420000001</v>
      </c>
      <c r="S11129" t="s">
        <v>90</v>
      </c>
      <c r="T11129" s="297">
        <v>46311.754166666666</v>
      </c>
    </row>
    <row r="11130" spans="1:20" x14ac:dyDescent="0.35">
      <c r="A11130" t="s">
        <v>132</v>
      </c>
      <c r="B11130" t="s">
        <v>133</v>
      </c>
      <c r="C11130" t="s">
        <v>89</v>
      </c>
      <c r="D11130" s="29">
        <v>46561</v>
      </c>
      <c r="E11130">
        <v>0</v>
      </c>
      <c r="F11130">
        <v>0</v>
      </c>
      <c r="G11130">
        <v>0</v>
      </c>
      <c r="H11130">
        <v>0</v>
      </c>
      <c r="L11130">
        <v>639.25217099999998</v>
      </c>
      <c r="R11130">
        <v>1086.1759420000001</v>
      </c>
      <c r="S11130" t="s">
        <v>90</v>
      </c>
      <c r="T11130" s="297">
        <v>46311.754166666666</v>
      </c>
    </row>
    <row r="11131" spans="1:20" x14ac:dyDescent="0.35">
      <c r="A11131" t="s">
        <v>132</v>
      </c>
      <c r="B11131" t="s">
        <v>133</v>
      </c>
      <c r="C11131" t="s">
        <v>89</v>
      </c>
      <c r="D11131" s="29">
        <v>46562</v>
      </c>
      <c r="E11131">
        <v>0</v>
      </c>
      <c r="F11131">
        <v>0</v>
      </c>
      <c r="G11131">
        <v>0</v>
      </c>
      <c r="H11131">
        <v>0</v>
      </c>
      <c r="L11131">
        <v>639.25217099999998</v>
      </c>
      <c r="R11131">
        <v>1086.1759420000001</v>
      </c>
      <c r="S11131" t="s">
        <v>90</v>
      </c>
      <c r="T11131" s="297">
        <v>46311.754166666666</v>
      </c>
    </row>
    <row r="11132" spans="1:20" x14ac:dyDescent="0.35">
      <c r="A11132" t="s">
        <v>132</v>
      </c>
      <c r="B11132" t="s">
        <v>133</v>
      </c>
      <c r="C11132" t="s">
        <v>89</v>
      </c>
      <c r="D11132" s="29">
        <v>46563</v>
      </c>
      <c r="E11132">
        <v>0</v>
      </c>
      <c r="F11132">
        <v>0</v>
      </c>
      <c r="G11132">
        <v>0</v>
      </c>
      <c r="H11132">
        <v>0</v>
      </c>
      <c r="L11132">
        <v>639.25217099999998</v>
      </c>
      <c r="R11132">
        <v>1086.1759420000001</v>
      </c>
      <c r="S11132" t="s">
        <v>90</v>
      </c>
      <c r="T11132" s="297">
        <v>46311.754166666666</v>
      </c>
    </row>
    <row r="11133" spans="1:20" x14ac:dyDescent="0.35">
      <c r="A11133" t="s">
        <v>132</v>
      </c>
      <c r="B11133" t="s">
        <v>133</v>
      </c>
      <c r="C11133" t="s">
        <v>89</v>
      </c>
      <c r="D11133" s="29">
        <v>46564</v>
      </c>
      <c r="E11133">
        <v>0</v>
      </c>
      <c r="F11133">
        <v>0</v>
      </c>
      <c r="G11133">
        <v>0</v>
      </c>
      <c r="H11133">
        <v>0</v>
      </c>
      <c r="L11133">
        <v>639.25217099999998</v>
      </c>
      <c r="R11133">
        <v>1086.1759420000001</v>
      </c>
      <c r="S11133" t="s">
        <v>90</v>
      </c>
      <c r="T11133" s="297">
        <v>46311.754166666666</v>
      </c>
    </row>
    <row r="11134" spans="1:20" x14ac:dyDescent="0.35">
      <c r="A11134" t="s">
        <v>132</v>
      </c>
      <c r="B11134" t="s">
        <v>133</v>
      </c>
      <c r="C11134" t="s">
        <v>89</v>
      </c>
      <c r="D11134" s="29">
        <v>46565</v>
      </c>
      <c r="E11134">
        <v>0</v>
      </c>
      <c r="F11134">
        <v>0</v>
      </c>
      <c r="G11134">
        <v>0</v>
      </c>
      <c r="H11134">
        <v>0</v>
      </c>
      <c r="L11134">
        <v>639.25217099999998</v>
      </c>
      <c r="R11134">
        <v>1086.1759420000001</v>
      </c>
      <c r="S11134" t="s">
        <v>90</v>
      </c>
      <c r="T11134" s="297">
        <v>46311.754166666666</v>
      </c>
    </row>
    <row r="11135" spans="1:20" x14ac:dyDescent="0.35">
      <c r="A11135" t="s">
        <v>132</v>
      </c>
      <c r="B11135" t="s">
        <v>133</v>
      </c>
      <c r="C11135" t="s">
        <v>89</v>
      </c>
      <c r="D11135" s="29">
        <v>46566</v>
      </c>
      <c r="E11135">
        <v>0</v>
      </c>
      <c r="F11135">
        <v>0</v>
      </c>
      <c r="G11135">
        <v>0</v>
      </c>
      <c r="H11135">
        <v>0</v>
      </c>
      <c r="L11135">
        <v>639.25217099999998</v>
      </c>
      <c r="R11135">
        <v>1086.1759420000001</v>
      </c>
      <c r="S11135" t="s">
        <v>90</v>
      </c>
      <c r="T11135" s="297">
        <v>46311.754166666666</v>
      </c>
    </row>
    <row r="11136" spans="1:20" x14ac:dyDescent="0.35">
      <c r="A11136" t="s">
        <v>132</v>
      </c>
      <c r="B11136" t="s">
        <v>133</v>
      </c>
      <c r="C11136" t="s">
        <v>89</v>
      </c>
      <c r="D11136" s="29">
        <v>46567</v>
      </c>
      <c r="E11136">
        <v>0</v>
      </c>
      <c r="F11136">
        <v>0</v>
      </c>
      <c r="G11136">
        <v>0</v>
      </c>
      <c r="H11136">
        <v>0</v>
      </c>
      <c r="L11136">
        <v>639.25217099999998</v>
      </c>
      <c r="R11136">
        <v>1086.1759420000001</v>
      </c>
      <c r="S11136" t="s">
        <v>90</v>
      </c>
      <c r="T11136" s="297">
        <v>46311.754166666666</v>
      </c>
    </row>
    <row r="11137" spans="1:20" x14ac:dyDescent="0.35">
      <c r="A11137" t="s">
        <v>132</v>
      </c>
      <c r="B11137" t="s">
        <v>133</v>
      </c>
      <c r="C11137" t="s">
        <v>89</v>
      </c>
      <c r="D11137" s="29">
        <v>46568</v>
      </c>
      <c r="E11137">
        <v>0.16</v>
      </c>
      <c r="F11137">
        <v>0.16</v>
      </c>
      <c r="G11137">
        <v>0.5</v>
      </c>
      <c r="H11137">
        <v>0.5</v>
      </c>
      <c r="J11137">
        <v>540</v>
      </c>
      <c r="K11137">
        <v>540</v>
      </c>
      <c r="L11137">
        <v>639.25217099999998</v>
      </c>
      <c r="R11137">
        <v>1086.1759420000001</v>
      </c>
      <c r="S11137" t="s">
        <v>90</v>
      </c>
      <c r="T11137" s="297">
        <v>46311.754166666666</v>
      </c>
    </row>
    <row r="11138" spans="1:20" x14ac:dyDescent="0.35">
      <c r="A11138" t="s">
        <v>132</v>
      </c>
      <c r="B11138" t="s">
        <v>133</v>
      </c>
      <c r="C11138" t="s">
        <v>89</v>
      </c>
      <c r="D11138" s="29">
        <v>46569</v>
      </c>
      <c r="E11138">
        <v>0</v>
      </c>
      <c r="F11138">
        <v>0</v>
      </c>
      <c r="G11138">
        <v>0</v>
      </c>
      <c r="H11138">
        <v>0</v>
      </c>
      <c r="L11138">
        <v>639.25217099999998</v>
      </c>
      <c r="R11138">
        <v>1086.1759420000001</v>
      </c>
      <c r="S11138" t="s">
        <v>90</v>
      </c>
      <c r="T11138" s="297">
        <v>46311.754166666666</v>
      </c>
    </row>
    <row r="11139" spans="1:20" x14ac:dyDescent="0.35">
      <c r="A11139" t="s">
        <v>132</v>
      </c>
      <c r="B11139" t="s">
        <v>133</v>
      </c>
      <c r="C11139" t="s">
        <v>89</v>
      </c>
      <c r="D11139" s="29">
        <v>46570</v>
      </c>
      <c r="E11139">
        <v>0</v>
      </c>
      <c r="F11139">
        <v>0</v>
      </c>
      <c r="G11139">
        <v>0</v>
      </c>
      <c r="H11139">
        <v>0</v>
      </c>
      <c r="L11139">
        <v>639.25217099999998</v>
      </c>
      <c r="R11139">
        <v>1086.1759420000001</v>
      </c>
      <c r="S11139" t="s">
        <v>90</v>
      </c>
      <c r="T11139" s="297">
        <v>46311.754166666666</v>
      </c>
    </row>
    <row r="11140" spans="1:20" x14ac:dyDescent="0.35">
      <c r="A11140" t="s">
        <v>132</v>
      </c>
      <c r="B11140" t="s">
        <v>133</v>
      </c>
      <c r="C11140" t="s">
        <v>89</v>
      </c>
      <c r="D11140" s="29">
        <v>46571</v>
      </c>
      <c r="E11140">
        <v>0</v>
      </c>
      <c r="F11140">
        <v>0</v>
      </c>
      <c r="G11140">
        <v>0</v>
      </c>
      <c r="H11140">
        <v>0</v>
      </c>
      <c r="L11140">
        <v>639.25217099999998</v>
      </c>
      <c r="R11140">
        <v>1086.1759420000001</v>
      </c>
      <c r="S11140" t="s">
        <v>90</v>
      </c>
      <c r="T11140" s="297">
        <v>46311.754166666666</v>
      </c>
    </row>
    <row r="11141" spans="1:20" x14ac:dyDescent="0.35">
      <c r="A11141" t="s">
        <v>132</v>
      </c>
      <c r="B11141" t="s">
        <v>133</v>
      </c>
      <c r="C11141" t="s">
        <v>89</v>
      </c>
      <c r="D11141" s="29">
        <v>46572</v>
      </c>
      <c r="E11141">
        <v>0</v>
      </c>
      <c r="F11141">
        <v>0</v>
      </c>
      <c r="G11141">
        <v>0</v>
      </c>
      <c r="H11141">
        <v>0</v>
      </c>
      <c r="L11141">
        <v>639.25217099999998</v>
      </c>
      <c r="R11141">
        <v>1086.1759420000001</v>
      </c>
      <c r="S11141" t="s">
        <v>90</v>
      </c>
      <c r="T11141" s="297">
        <v>46311.754166666666</v>
      </c>
    </row>
    <row r="11142" spans="1:20" x14ac:dyDescent="0.35">
      <c r="A11142" t="s">
        <v>132</v>
      </c>
      <c r="B11142" t="s">
        <v>133</v>
      </c>
      <c r="C11142" t="s">
        <v>89</v>
      </c>
      <c r="D11142" s="29">
        <v>46573</v>
      </c>
      <c r="E11142">
        <v>0</v>
      </c>
      <c r="F11142">
        <v>0</v>
      </c>
      <c r="G11142">
        <v>0</v>
      </c>
      <c r="H11142">
        <v>0</v>
      </c>
      <c r="L11142">
        <v>639.25217099999998</v>
      </c>
      <c r="R11142">
        <v>1086.1759420000001</v>
      </c>
      <c r="S11142" t="s">
        <v>90</v>
      </c>
      <c r="T11142" s="297">
        <v>46311.754166666666</v>
      </c>
    </row>
    <row r="11143" spans="1:20" x14ac:dyDescent="0.35">
      <c r="A11143" t="s">
        <v>132</v>
      </c>
      <c r="B11143" t="s">
        <v>133</v>
      </c>
      <c r="C11143" t="s">
        <v>89</v>
      </c>
      <c r="D11143" s="29">
        <v>46574</v>
      </c>
      <c r="E11143">
        <v>0</v>
      </c>
      <c r="F11143">
        <v>0</v>
      </c>
      <c r="G11143">
        <v>0</v>
      </c>
      <c r="H11143">
        <v>0</v>
      </c>
      <c r="L11143">
        <v>639.25217099999998</v>
      </c>
      <c r="R11143">
        <v>1086.1759420000001</v>
      </c>
      <c r="S11143" t="s">
        <v>90</v>
      </c>
      <c r="T11143" s="297">
        <v>46311.754166666666</v>
      </c>
    </row>
    <row r="11144" spans="1:20" x14ac:dyDescent="0.35">
      <c r="A11144" t="s">
        <v>132</v>
      </c>
      <c r="B11144" t="s">
        <v>133</v>
      </c>
      <c r="C11144" t="s">
        <v>89</v>
      </c>
      <c r="D11144" s="29">
        <v>46575</v>
      </c>
      <c r="E11144">
        <v>0</v>
      </c>
      <c r="F11144">
        <v>0</v>
      </c>
      <c r="G11144">
        <v>0</v>
      </c>
      <c r="H11144">
        <v>0</v>
      </c>
      <c r="L11144">
        <v>639.25217099999998</v>
      </c>
      <c r="R11144">
        <v>1086.1759420000001</v>
      </c>
      <c r="S11144" t="s">
        <v>90</v>
      </c>
      <c r="T11144" s="297">
        <v>46311.754166666666</v>
      </c>
    </row>
    <row r="11145" spans="1:20" x14ac:dyDescent="0.35">
      <c r="A11145" t="s">
        <v>132</v>
      </c>
      <c r="B11145" t="s">
        <v>133</v>
      </c>
      <c r="C11145" t="s">
        <v>89</v>
      </c>
      <c r="D11145" s="29">
        <v>46576</v>
      </c>
      <c r="E11145">
        <v>0</v>
      </c>
      <c r="F11145">
        <v>0</v>
      </c>
      <c r="G11145">
        <v>0</v>
      </c>
      <c r="H11145">
        <v>0</v>
      </c>
      <c r="L11145">
        <v>639.25217099999998</v>
      </c>
      <c r="R11145">
        <v>1086.1759420000001</v>
      </c>
      <c r="S11145" t="s">
        <v>90</v>
      </c>
      <c r="T11145" s="297">
        <v>46311.754166666666</v>
      </c>
    </row>
    <row r="11146" spans="1:20" x14ac:dyDescent="0.35">
      <c r="A11146" t="s">
        <v>132</v>
      </c>
      <c r="B11146" t="s">
        <v>133</v>
      </c>
      <c r="C11146" t="s">
        <v>89</v>
      </c>
      <c r="D11146" s="29">
        <v>46577</v>
      </c>
      <c r="E11146">
        <v>0</v>
      </c>
      <c r="F11146">
        <v>0</v>
      </c>
      <c r="G11146">
        <v>0</v>
      </c>
      <c r="H11146">
        <v>0</v>
      </c>
      <c r="L11146">
        <v>639.25217099999998</v>
      </c>
      <c r="R11146">
        <v>1086.1759420000001</v>
      </c>
      <c r="S11146" t="s">
        <v>90</v>
      </c>
      <c r="T11146" s="297">
        <v>46311.754166666666</v>
      </c>
    </row>
    <row r="11147" spans="1:20" x14ac:dyDescent="0.35">
      <c r="A11147" t="s">
        <v>132</v>
      </c>
      <c r="B11147" t="s">
        <v>133</v>
      </c>
      <c r="C11147" t="s">
        <v>89</v>
      </c>
      <c r="D11147" s="29">
        <v>46578</v>
      </c>
      <c r="E11147">
        <v>0</v>
      </c>
      <c r="F11147">
        <v>0</v>
      </c>
      <c r="G11147">
        <v>0</v>
      </c>
      <c r="H11147">
        <v>0</v>
      </c>
      <c r="L11147">
        <v>639.25217099999998</v>
      </c>
      <c r="R11147">
        <v>1086.1759420000001</v>
      </c>
      <c r="S11147" t="s">
        <v>90</v>
      </c>
      <c r="T11147" s="297">
        <v>46311.754166666666</v>
      </c>
    </row>
    <row r="11148" spans="1:20" x14ac:dyDescent="0.35">
      <c r="A11148" t="s">
        <v>132</v>
      </c>
      <c r="B11148" t="s">
        <v>133</v>
      </c>
      <c r="C11148" t="s">
        <v>89</v>
      </c>
      <c r="D11148" s="29">
        <v>46579</v>
      </c>
      <c r="E11148">
        <v>0</v>
      </c>
      <c r="F11148">
        <v>0</v>
      </c>
      <c r="G11148">
        <v>0</v>
      </c>
      <c r="H11148">
        <v>0</v>
      </c>
      <c r="L11148">
        <v>639.25217099999998</v>
      </c>
      <c r="R11148">
        <v>1086.1759420000001</v>
      </c>
      <c r="S11148" t="s">
        <v>90</v>
      </c>
      <c r="T11148" s="297">
        <v>46311.754166666666</v>
      </c>
    </row>
    <row r="11149" spans="1:20" x14ac:dyDescent="0.35">
      <c r="A11149" t="s">
        <v>132</v>
      </c>
      <c r="B11149" t="s">
        <v>133</v>
      </c>
      <c r="C11149" t="s">
        <v>89</v>
      </c>
      <c r="D11149" s="29">
        <v>46580</v>
      </c>
      <c r="E11149">
        <v>0</v>
      </c>
      <c r="F11149">
        <v>0</v>
      </c>
      <c r="G11149">
        <v>0</v>
      </c>
      <c r="H11149">
        <v>0</v>
      </c>
      <c r="L11149">
        <v>639.25217099999998</v>
      </c>
      <c r="R11149">
        <v>1086.1759420000001</v>
      </c>
      <c r="S11149" t="s">
        <v>90</v>
      </c>
      <c r="T11149" s="297">
        <v>46311.754166666666</v>
      </c>
    </row>
    <row r="11150" spans="1:20" x14ac:dyDescent="0.35">
      <c r="A11150" t="s">
        <v>132</v>
      </c>
      <c r="B11150" t="s">
        <v>133</v>
      </c>
      <c r="C11150" t="s">
        <v>89</v>
      </c>
      <c r="D11150" s="29">
        <v>46581</v>
      </c>
      <c r="E11150">
        <v>0</v>
      </c>
      <c r="F11150">
        <v>0</v>
      </c>
      <c r="G11150">
        <v>0</v>
      </c>
      <c r="H11150">
        <v>0</v>
      </c>
      <c r="L11150">
        <v>639.25217099999998</v>
      </c>
      <c r="R11150">
        <v>1086.1759420000001</v>
      </c>
      <c r="S11150" t="s">
        <v>90</v>
      </c>
      <c r="T11150" s="297">
        <v>46311.754166666666</v>
      </c>
    </row>
    <row r="11151" spans="1:20" x14ac:dyDescent="0.35">
      <c r="A11151" t="s">
        <v>132</v>
      </c>
      <c r="B11151" t="s">
        <v>133</v>
      </c>
      <c r="C11151" t="s">
        <v>89</v>
      </c>
      <c r="D11151" s="29">
        <v>46582</v>
      </c>
      <c r="E11151">
        <v>0</v>
      </c>
      <c r="F11151">
        <v>0</v>
      </c>
      <c r="G11151">
        <v>0</v>
      </c>
      <c r="H11151">
        <v>0</v>
      </c>
      <c r="L11151">
        <v>639.25217099999998</v>
      </c>
      <c r="R11151">
        <v>1086.1759420000001</v>
      </c>
      <c r="S11151" t="s">
        <v>90</v>
      </c>
      <c r="T11151" s="297">
        <v>46311.754166666666</v>
      </c>
    </row>
    <row r="11152" spans="1:20" x14ac:dyDescent="0.35">
      <c r="A11152" t="s">
        <v>132</v>
      </c>
      <c r="B11152" t="s">
        <v>133</v>
      </c>
      <c r="C11152" t="s">
        <v>89</v>
      </c>
      <c r="D11152" s="29">
        <v>46583</v>
      </c>
      <c r="E11152">
        <v>0</v>
      </c>
      <c r="F11152">
        <v>0</v>
      </c>
      <c r="G11152">
        <v>0</v>
      </c>
      <c r="H11152">
        <v>0</v>
      </c>
      <c r="L11152">
        <v>639.25217099999998</v>
      </c>
      <c r="R11152">
        <v>1086.1759420000001</v>
      </c>
      <c r="S11152" t="s">
        <v>90</v>
      </c>
      <c r="T11152" s="297">
        <v>46311.754166666666</v>
      </c>
    </row>
    <row r="11153" spans="1:20" x14ac:dyDescent="0.35">
      <c r="A11153" t="s">
        <v>132</v>
      </c>
      <c r="B11153" t="s">
        <v>133</v>
      </c>
      <c r="C11153" t="s">
        <v>89</v>
      </c>
      <c r="D11153" s="29">
        <v>46584</v>
      </c>
      <c r="E11153">
        <v>0</v>
      </c>
      <c r="F11153">
        <v>0</v>
      </c>
      <c r="G11153">
        <v>0</v>
      </c>
      <c r="H11153">
        <v>0</v>
      </c>
      <c r="L11153">
        <v>639.25217099999998</v>
      </c>
      <c r="R11153">
        <v>1086.1759420000001</v>
      </c>
      <c r="S11153" t="s">
        <v>90</v>
      </c>
      <c r="T11153" s="297">
        <v>46311.754166666666</v>
      </c>
    </row>
    <row r="11154" spans="1:20" x14ac:dyDescent="0.35">
      <c r="A11154" t="s">
        <v>132</v>
      </c>
      <c r="B11154" t="s">
        <v>133</v>
      </c>
      <c r="C11154" t="s">
        <v>89</v>
      </c>
      <c r="D11154" s="29">
        <v>46585</v>
      </c>
      <c r="E11154">
        <v>0</v>
      </c>
      <c r="F11154">
        <v>0</v>
      </c>
      <c r="G11154">
        <v>0</v>
      </c>
      <c r="H11154">
        <v>0</v>
      </c>
      <c r="L11154">
        <v>639.25217099999998</v>
      </c>
      <c r="R11154">
        <v>1086.1759420000001</v>
      </c>
      <c r="S11154" t="s">
        <v>90</v>
      </c>
      <c r="T11154" s="297">
        <v>46311.754166666666</v>
      </c>
    </row>
    <row r="11155" spans="1:20" x14ac:dyDescent="0.35">
      <c r="A11155" t="s">
        <v>132</v>
      </c>
      <c r="B11155" t="s">
        <v>133</v>
      </c>
      <c r="C11155" t="s">
        <v>89</v>
      </c>
      <c r="D11155" s="29">
        <v>46586</v>
      </c>
      <c r="E11155">
        <v>0</v>
      </c>
      <c r="F11155">
        <v>0</v>
      </c>
      <c r="G11155">
        <v>0</v>
      </c>
      <c r="H11155">
        <v>0</v>
      </c>
      <c r="L11155">
        <v>639.25217099999998</v>
      </c>
      <c r="R11155">
        <v>1086.1759420000001</v>
      </c>
      <c r="S11155" t="s">
        <v>90</v>
      </c>
      <c r="T11155" s="297">
        <v>46311.754166666666</v>
      </c>
    </row>
    <row r="11156" spans="1:20" x14ac:dyDescent="0.35">
      <c r="A11156" t="s">
        <v>132</v>
      </c>
      <c r="B11156" t="s">
        <v>133</v>
      </c>
      <c r="C11156" t="s">
        <v>89</v>
      </c>
      <c r="D11156" s="29">
        <v>46587</v>
      </c>
      <c r="E11156">
        <v>0</v>
      </c>
      <c r="F11156">
        <v>0</v>
      </c>
      <c r="G11156">
        <v>0</v>
      </c>
      <c r="H11156">
        <v>0</v>
      </c>
      <c r="L11156">
        <v>639.25217099999998</v>
      </c>
      <c r="R11156">
        <v>1086.1759420000001</v>
      </c>
      <c r="S11156" t="s">
        <v>90</v>
      </c>
      <c r="T11156" s="297">
        <v>46311.754166666666</v>
      </c>
    </row>
    <row r="11157" spans="1:20" x14ac:dyDescent="0.35">
      <c r="A11157" t="s">
        <v>132</v>
      </c>
      <c r="B11157" t="s">
        <v>133</v>
      </c>
      <c r="C11157" t="s">
        <v>89</v>
      </c>
      <c r="D11157" s="29">
        <v>46588</v>
      </c>
      <c r="E11157">
        <v>0</v>
      </c>
      <c r="F11157">
        <v>0</v>
      </c>
      <c r="G11157">
        <v>0</v>
      </c>
      <c r="H11157">
        <v>0</v>
      </c>
      <c r="L11157">
        <v>639.25217099999998</v>
      </c>
      <c r="R11157">
        <v>1086.1759420000001</v>
      </c>
      <c r="S11157" t="s">
        <v>90</v>
      </c>
      <c r="T11157" s="297">
        <v>46311.754166666666</v>
      </c>
    </row>
    <row r="11158" spans="1:20" x14ac:dyDescent="0.35">
      <c r="A11158" t="s">
        <v>132</v>
      </c>
      <c r="B11158" t="s">
        <v>133</v>
      </c>
      <c r="C11158" t="s">
        <v>89</v>
      </c>
      <c r="D11158" s="29">
        <v>46589</v>
      </c>
      <c r="E11158">
        <v>0</v>
      </c>
      <c r="F11158">
        <v>0</v>
      </c>
      <c r="G11158">
        <v>0</v>
      </c>
      <c r="H11158">
        <v>0</v>
      </c>
      <c r="L11158">
        <v>639.25217099999998</v>
      </c>
      <c r="R11158">
        <v>1086.1759420000001</v>
      </c>
      <c r="S11158" t="s">
        <v>90</v>
      </c>
      <c r="T11158" s="297">
        <v>46311.754166666666</v>
      </c>
    </row>
    <row r="11159" spans="1:20" x14ac:dyDescent="0.35">
      <c r="A11159" t="s">
        <v>132</v>
      </c>
      <c r="B11159" t="s">
        <v>133</v>
      </c>
      <c r="C11159" t="s">
        <v>89</v>
      </c>
      <c r="D11159" s="29">
        <v>46590</v>
      </c>
      <c r="E11159">
        <v>0</v>
      </c>
      <c r="F11159">
        <v>0</v>
      </c>
      <c r="G11159">
        <v>0</v>
      </c>
      <c r="H11159">
        <v>0</v>
      </c>
      <c r="L11159">
        <v>639.25217099999998</v>
      </c>
      <c r="R11159">
        <v>1086.1759420000001</v>
      </c>
      <c r="S11159" t="s">
        <v>90</v>
      </c>
      <c r="T11159" s="297">
        <v>46311.754166666666</v>
      </c>
    </row>
    <row r="11160" spans="1:20" x14ac:dyDescent="0.35">
      <c r="A11160" t="s">
        <v>132</v>
      </c>
      <c r="B11160" t="s">
        <v>133</v>
      </c>
      <c r="C11160" t="s">
        <v>89</v>
      </c>
      <c r="D11160" s="29">
        <v>46591</v>
      </c>
      <c r="E11160">
        <v>0</v>
      </c>
      <c r="F11160">
        <v>0</v>
      </c>
      <c r="G11160">
        <v>0</v>
      </c>
      <c r="H11160">
        <v>0</v>
      </c>
      <c r="L11160">
        <v>639.25217099999998</v>
      </c>
      <c r="R11160">
        <v>1086.1759420000001</v>
      </c>
      <c r="S11160" t="s">
        <v>90</v>
      </c>
      <c r="T11160" s="297">
        <v>46311.754166666666</v>
      </c>
    </row>
    <row r="11161" spans="1:20" x14ac:dyDescent="0.35">
      <c r="A11161" t="s">
        <v>132</v>
      </c>
      <c r="B11161" t="s">
        <v>133</v>
      </c>
      <c r="C11161" t="s">
        <v>89</v>
      </c>
      <c r="D11161" s="29">
        <v>46592</v>
      </c>
      <c r="E11161">
        <v>0</v>
      </c>
      <c r="F11161">
        <v>0</v>
      </c>
      <c r="G11161">
        <v>0</v>
      </c>
      <c r="H11161">
        <v>0</v>
      </c>
      <c r="L11161">
        <v>639.25217099999998</v>
      </c>
      <c r="R11161">
        <v>1086.1759420000001</v>
      </c>
      <c r="S11161" t="s">
        <v>90</v>
      </c>
      <c r="T11161" s="297">
        <v>46311.754166666666</v>
      </c>
    </row>
    <row r="11162" spans="1:20" x14ac:dyDescent="0.35">
      <c r="A11162" t="s">
        <v>132</v>
      </c>
      <c r="B11162" t="s">
        <v>133</v>
      </c>
      <c r="C11162" t="s">
        <v>89</v>
      </c>
      <c r="D11162" s="29">
        <v>46593</v>
      </c>
      <c r="E11162">
        <v>0</v>
      </c>
      <c r="F11162">
        <v>0</v>
      </c>
      <c r="G11162">
        <v>0</v>
      </c>
      <c r="H11162">
        <v>0</v>
      </c>
      <c r="L11162">
        <v>639.25217099999998</v>
      </c>
      <c r="R11162">
        <v>1086.1759420000001</v>
      </c>
      <c r="S11162" t="s">
        <v>90</v>
      </c>
      <c r="T11162" s="297">
        <v>46311.754166666666</v>
      </c>
    </row>
    <row r="11163" spans="1:20" x14ac:dyDescent="0.35">
      <c r="A11163" t="s">
        <v>132</v>
      </c>
      <c r="B11163" t="s">
        <v>133</v>
      </c>
      <c r="C11163" t="s">
        <v>89</v>
      </c>
      <c r="D11163" s="29">
        <v>46594</v>
      </c>
      <c r="E11163">
        <v>0</v>
      </c>
      <c r="F11163">
        <v>0</v>
      </c>
      <c r="G11163">
        <v>0</v>
      </c>
      <c r="H11163">
        <v>0</v>
      </c>
      <c r="L11163">
        <v>639.25217099999998</v>
      </c>
      <c r="R11163">
        <v>1086.1759420000001</v>
      </c>
      <c r="S11163" t="s">
        <v>90</v>
      </c>
      <c r="T11163" s="297">
        <v>46311.754166666666</v>
      </c>
    </row>
    <row r="11164" spans="1:20" x14ac:dyDescent="0.35">
      <c r="A11164" t="s">
        <v>132</v>
      </c>
      <c r="B11164" t="s">
        <v>133</v>
      </c>
      <c r="C11164" t="s">
        <v>89</v>
      </c>
      <c r="D11164" s="29">
        <v>46595</v>
      </c>
      <c r="E11164">
        <v>0</v>
      </c>
      <c r="F11164">
        <v>0</v>
      </c>
      <c r="G11164">
        <v>0</v>
      </c>
      <c r="H11164">
        <v>0</v>
      </c>
      <c r="L11164">
        <v>639.25217099999998</v>
      </c>
      <c r="R11164">
        <v>1086.1759420000001</v>
      </c>
      <c r="S11164" t="s">
        <v>90</v>
      </c>
      <c r="T11164" s="297">
        <v>46311.754166666666</v>
      </c>
    </row>
    <row r="11165" spans="1:20" x14ac:dyDescent="0.35">
      <c r="A11165" t="s">
        <v>132</v>
      </c>
      <c r="B11165" t="s">
        <v>133</v>
      </c>
      <c r="C11165" t="s">
        <v>89</v>
      </c>
      <c r="D11165" s="29">
        <v>46596</v>
      </c>
      <c r="E11165">
        <v>0</v>
      </c>
      <c r="F11165">
        <v>0</v>
      </c>
      <c r="G11165">
        <v>0</v>
      </c>
      <c r="H11165">
        <v>0</v>
      </c>
      <c r="L11165">
        <v>639.25217099999998</v>
      </c>
      <c r="R11165">
        <v>1086.1759420000001</v>
      </c>
      <c r="S11165" t="s">
        <v>90</v>
      </c>
      <c r="T11165" s="297">
        <v>46311.754166666666</v>
      </c>
    </row>
    <row r="11166" spans="1:20" x14ac:dyDescent="0.35">
      <c r="A11166" t="s">
        <v>132</v>
      </c>
      <c r="B11166" t="s">
        <v>133</v>
      </c>
      <c r="C11166" t="s">
        <v>89</v>
      </c>
      <c r="D11166" s="29">
        <v>46597</v>
      </c>
      <c r="E11166">
        <v>0</v>
      </c>
      <c r="F11166">
        <v>0</v>
      </c>
      <c r="G11166">
        <v>0</v>
      </c>
      <c r="H11166">
        <v>0</v>
      </c>
      <c r="L11166">
        <v>639.25217099999998</v>
      </c>
      <c r="R11166">
        <v>1086.1759420000001</v>
      </c>
      <c r="S11166" t="s">
        <v>90</v>
      </c>
      <c r="T11166" s="297">
        <v>46311.754166666666</v>
      </c>
    </row>
    <row r="11167" spans="1:20" x14ac:dyDescent="0.35">
      <c r="A11167" t="s">
        <v>132</v>
      </c>
      <c r="B11167" t="s">
        <v>133</v>
      </c>
      <c r="C11167" t="s">
        <v>89</v>
      </c>
      <c r="D11167" s="29">
        <v>46598</v>
      </c>
      <c r="E11167">
        <v>0</v>
      </c>
      <c r="F11167">
        <v>0</v>
      </c>
      <c r="G11167">
        <v>0</v>
      </c>
      <c r="H11167">
        <v>0</v>
      </c>
      <c r="L11167">
        <v>639.25217099999998</v>
      </c>
      <c r="R11167">
        <v>1086.1759420000001</v>
      </c>
      <c r="S11167" t="s">
        <v>90</v>
      </c>
      <c r="T11167" s="297">
        <v>46311.754166666666</v>
      </c>
    </row>
    <row r="11168" spans="1:20" x14ac:dyDescent="0.35">
      <c r="A11168" t="s">
        <v>132</v>
      </c>
      <c r="B11168" t="s">
        <v>133</v>
      </c>
      <c r="C11168" t="s">
        <v>89</v>
      </c>
      <c r="D11168" s="29">
        <v>46599</v>
      </c>
      <c r="E11168">
        <v>0</v>
      </c>
      <c r="F11168">
        <v>0</v>
      </c>
      <c r="G11168">
        <v>0</v>
      </c>
      <c r="H11168">
        <v>0</v>
      </c>
      <c r="L11168">
        <v>639.25217099999998</v>
      </c>
      <c r="R11168">
        <v>1086.1759420000001</v>
      </c>
      <c r="S11168" t="s">
        <v>90</v>
      </c>
      <c r="T11168" s="297">
        <v>46311.754166666666</v>
      </c>
    </row>
    <row r="11169" spans="1:20" x14ac:dyDescent="0.35">
      <c r="A11169" t="s">
        <v>132</v>
      </c>
      <c r="B11169" t="s">
        <v>133</v>
      </c>
      <c r="C11169" t="s">
        <v>89</v>
      </c>
      <c r="D11169" s="29">
        <v>46600</v>
      </c>
      <c r="E11169">
        <v>0</v>
      </c>
      <c r="F11169">
        <v>0</v>
      </c>
      <c r="G11169">
        <v>0</v>
      </c>
      <c r="H11169">
        <v>0</v>
      </c>
      <c r="L11169">
        <v>639.25217099999998</v>
      </c>
      <c r="R11169">
        <v>1086.1759420000001</v>
      </c>
      <c r="S11169" t="s">
        <v>90</v>
      </c>
      <c r="T11169" s="297">
        <v>46311.754166666666</v>
      </c>
    </row>
    <row r="11170" spans="1:20" x14ac:dyDescent="0.35">
      <c r="A11170" t="s">
        <v>132</v>
      </c>
      <c r="B11170" t="s">
        <v>133</v>
      </c>
      <c r="C11170" t="s">
        <v>89</v>
      </c>
      <c r="D11170" s="29">
        <v>46601</v>
      </c>
      <c r="E11170">
        <v>0</v>
      </c>
      <c r="F11170">
        <v>0</v>
      </c>
      <c r="G11170">
        <v>0</v>
      </c>
      <c r="H11170">
        <v>0</v>
      </c>
      <c r="L11170">
        <v>639.25217099999998</v>
      </c>
      <c r="R11170">
        <v>1086.1759420000001</v>
      </c>
      <c r="S11170" t="s">
        <v>90</v>
      </c>
      <c r="T11170" s="297">
        <v>46311.754166666666</v>
      </c>
    </row>
    <row r="11171" spans="1:20" x14ac:dyDescent="0.35">
      <c r="A11171" t="s">
        <v>132</v>
      </c>
      <c r="B11171" t="s">
        <v>133</v>
      </c>
      <c r="C11171" t="s">
        <v>89</v>
      </c>
      <c r="D11171" s="29">
        <v>46602</v>
      </c>
      <c r="E11171">
        <v>0</v>
      </c>
      <c r="F11171">
        <v>0</v>
      </c>
      <c r="G11171">
        <v>0</v>
      </c>
      <c r="H11171">
        <v>0</v>
      </c>
      <c r="L11171">
        <v>639.25217099999998</v>
      </c>
      <c r="R11171">
        <v>1086.1759420000001</v>
      </c>
      <c r="S11171" t="s">
        <v>90</v>
      </c>
      <c r="T11171" s="297">
        <v>46311.754166666666</v>
      </c>
    </row>
    <row r="11172" spans="1:20" x14ac:dyDescent="0.35">
      <c r="A11172" t="s">
        <v>132</v>
      </c>
      <c r="B11172" t="s">
        <v>133</v>
      </c>
      <c r="C11172" t="s">
        <v>89</v>
      </c>
      <c r="D11172" s="29">
        <v>46603</v>
      </c>
      <c r="E11172">
        <v>0</v>
      </c>
      <c r="F11172">
        <v>0</v>
      </c>
      <c r="G11172">
        <v>0</v>
      </c>
      <c r="H11172">
        <v>0</v>
      </c>
      <c r="L11172">
        <v>639.25217099999998</v>
      </c>
      <c r="R11172">
        <v>1086.1759420000001</v>
      </c>
      <c r="S11172" t="s">
        <v>90</v>
      </c>
      <c r="T11172" s="297">
        <v>46311.754166666666</v>
      </c>
    </row>
    <row r="11173" spans="1:20" x14ac:dyDescent="0.35">
      <c r="A11173" t="s">
        <v>132</v>
      </c>
      <c r="B11173" t="s">
        <v>133</v>
      </c>
      <c r="C11173" t="s">
        <v>89</v>
      </c>
      <c r="D11173" s="29">
        <v>46604</v>
      </c>
      <c r="E11173">
        <v>0</v>
      </c>
      <c r="F11173">
        <v>0</v>
      </c>
      <c r="G11173">
        <v>0</v>
      </c>
      <c r="H11173">
        <v>0</v>
      </c>
      <c r="L11173">
        <v>639.25217099999998</v>
      </c>
      <c r="R11173">
        <v>1086.1759420000001</v>
      </c>
      <c r="S11173" t="s">
        <v>90</v>
      </c>
      <c r="T11173" s="297">
        <v>46311.754166666666</v>
      </c>
    </row>
    <row r="11174" spans="1:20" x14ac:dyDescent="0.35">
      <c r="A11174" t="s">
        <v>132</v>
      </c>
      <c r="B11174" t="s">
        <v>133</v>
      </c>
      <c r="C11174" t="s">
        <v>89</v>
      </c>
      <c r="D11174" s="29">
        <v>46605</v>
      </c>
      <c r="E11174">
        <v>0</v>
      </c>
      <c r="F11174">
        <v>0</v>
      </c>
      <c r="G11174">
        <v>0</v>
      </c>
      <c r="H11174">
        <v>0</v>
      </c>
      <c r="L11174">
        <v>639.25217099999998</v>
      </c>
      <c r="R11174">
        <v>1086.1759420000001</v>
      </c>
      <c r="S11174" t="s">
        <v>90</v>
      </c>
      <c r="T11174" s="297">
        <v>46311.754166666666</v>
      </c>
    </row>
    <row r="11175" spans="1:20" x14ac:dyDescent="0.35">
      <c r="A11175" t="s">
        <v>132</v>
      </c>
      <c r="B11175" t="s">
        <v>133</v>
      </c>
      <c r="C11175" t="s">
        <v>89</v>
      </c>
      <c r="D11175" s="29">
        <v>46606</v>
      </c>
      <c r="E11175">
        <v>0</v>
      </c>
      <c r="F11175">
        <v>0</v>
      </c>
      <c r="G11175">
        <v>0</v>
      </c>
      <c r="H11175">
        <v>0</v>
      </c>
      <c r="L11175">
        <v>639.25217099999998</v>
      </c>
      <c r="R11175">
        <v>1086.1759420000001</v>
      </c>
      <c r="S11175" t="s">
        <v>90</v>
      </c>
      <c r="T11175" s="297">
        <v>46311.754166666666</v>
      </c>
    </row>
    <row r="11176" spans="1:20" x14ac:dyDescent="0.35">
      <c r="A11176" t="s">
        <v>132</v>
      </c>
      <c r="B11176" t="s">
        <v>133</v>
      </c>
      <c r="C11176" t="s">
        <v>89</v>
      </c>
      <c r="D11176" s="29">
        <v>46607</v>
      </c>
      <c r="E11176">
        <v>0</v>
      </c>
      <c r="F11176">
        <v>0</v>
      </c>
      <c r="G11176">
        <v>0</v>
      </c>
      <c r="H11176">
        <v>0</v>
      </c>
      <c r="L11176">
        <v>639.25217099999998</v>
      </c>
      <c r="R11176">
        <v>1086.1759420000001</v>
      </c>
      <c r="S11176" t="s">
        <v>90</v>
      </c>
      <c r="T11176" s="297">
        <v>46311.754166666666</v>
      </c>
    </row>
    <row r="11177" spans="1:20" x14ac:dyDescent="0.35">
      <c r="A11177" t="s">
        <v>132</v>
      </c>
      <c r="B11177" t="s">
        <v>133</v>
      </c>
      <c r="C11177" t="s">
        <v>89</v>
      </c>
      <c r="D11177" s="29">
        <v>46608</v>
      </c>
      <c r="E11177">
        <v>0</v>
      </c>
      <c r="F11177">
        <v>0</v>
      </c>
      <c r="G11177">
        <v>0</v>
      </c>
      <c r="H11177">
        <v>0</v>
      </c>
      <c r="L11177">
        <v>639.25217099999998</v>
      </c>
      <c r="R11177">
        <v>1086.1759420000001</v>
      </c>
      <c r="S11177" t="s">
        <v>90</v>
      </c>
      <c r="T11177" s="297">
        <v>46311.754166666666</v>
      </c>
    </row>
    <row r="11178" spans="1:20" x14ac:dyDescent="0.35">
      <c r="A11178" t="s">
        <v>132</v>
      </c>
      <c r="B11178" t="s">
        <v>133</v>
      </c>
      <c r="C11178" t="s">
        <v>89</v>
      </c>
      <c r="D11178" s="29">
        <v>46609</v>
      </c>
      <c r="E11178">
        <v>0</v>
      </c>
      <c r="F11178">
        <v>0</v>
      </c>
      <c r="G11178">
        <v>0</v>
      </c>
      <c r="H11178">
        <v>0</v>
      </c>
      <c r="L11178">
        <v>639.25217099999998</v>
      </c>
      <c r="R11178">
        <v>1086.1759420000001</v>
      </c>
      <c r="S11178" t="s">
        <v>90</v>
      </c>
      <c r="T11178" s="297">
        <v>46311.754166666666</v>
      </c>
    </row>
    <row r="11179" spans="1:20" x14ac:dyDescent="0.35">
      <c r="A11179" t="s">
        <v>132</v>
      </c>
      <c r="B11179" t="s">
        <v>133</v>
      </c>
      <c r="C11179" t="s">
        <v>89</v>
      </c>
      <c r="D11179" s="29">
        <v>46610</v>
      </c>
      <c r="E11179">
        <v>0</v>
      </c>
      <c r="F11179">
        <v>0</v>
      </c>
      <c r="G11179">
        <v>0</v>
      </c>
      <c r="H11179">
        <v>0</v>
      </c>
      <c r="L11179">
        <v>639.25217099999998</v>
      </c>
      <c r="R11179">
        <v>1086.1759420000001</v>
      </c>
      <c r="S11179" t="s">
        <v>90</v>
      </c>
      <c r="T11179" s="297">
        <v>46311.754166666666</v>
      </c>
    </row>
    <row r="11180" spans="1:20" x14ac:dyDescent="0.35">
      <c r="A11180" t="s">
        <v>132</v>
      </c>
      <c r="B11180" t="s">
        <v>133</v>
      </c>
      <c r="C11180" t="s">
        <v>89</v>
      </c>
      <c r="D11180" s="29">
        <v>46611</v>
      </c>
      <c r="E11180">
        <v>0</v>
      </c>
      <c r="F11180">
        <v>0</v>
      </c>
      <c r="G11180">
        <v>0</v>
      </c>
      <c r="H11180">
        <v>0</v>
      </c>
      <c r="L11180">
        <v>639.25217099999998</v>
      </c>
      <c r="R11180">
        <v>1086.1759420000001</v>
      </c>
      <c r="S11180" t="s">
        <v>90</v>
      </c>
      <c r="T11180" s="297">
        <v>46311.754166666666</v>
      </c>
    </row>
    <row r="11181" spans="1:20" x14ac:dyDescent="0.35">
      <c r="A11181" t="s">
        <v>132</v>
      </c>
      <c r="B11181" t="s">
        <v>133</v>
      </c>
      <c r="C11181" t="s">
        <v>89</v>
      </c>
      <c r="D11181" s="29">
        <v>46612</v>
      </c>
      <c r="E11181">
        <v>0</v>
      </c>
      <c r="F11181">
        <v>0</v>
      </c>
      <c r="G11181">
        <v>0</v>
      </c>
      <c r="H11181">
        <v>0</v>
      </c>
      <c r="L11181">
        <v>639.25217099999998</v>
      </c>
      <c r="R11181">
        <v>1086.1759420000001</v>
      </c>
      <c r="S11181" t="s">
        <v>90</v>
      </c>
      <c r="T11181" s="297">
        <v>46311.754166666666</v>
      </c>
    </row>
    <row r="11182" spans="1:20" x14ac:dyDescent="0.35">
      <c r="A11182" t="s">
        <v>132</v>
      </c>
      <c r="B11182" t="s">
        <v>133</v>
      </c>
      <c r="C11182" t="s">
        <v>89</v>
      </c>
      <c r="D11182" s="29">
        <v>46613</v>
      </c>
      <c r="E11182">
        <v>0</v>
      </c>
      <c r="F11182">
        <v>0</v>
      </c>
      <c r="G11182">
        <v>0</v>
      </c>
      <c r="H11182">
        <v>0</v>
      </c>
      <c r="L11182">
        <v>639.25217099999998</v>
      </c>
      <c r="R11182">
        <v>1086.1759420000001</v>
      </c>
      <c r="S11182" t="s">
        <v>90</v>
      </c>
      <c r="T11182" s="297">
        <v>46311.754166666666</v>
      </c>
    </row>
    <row r="11183" spans="1:20" x14ac:dyDescent="0.35">
      <c r="A11183" t="s">
        <v>132</v>
      </c>
      <c r="B11183" t="s">
        <v>133</v>
      </c>
      <c r="C11183" t="s">
        <v>89</v>
      </c>
      <c r="D11183" s="29">
        <v>46614</v>
      </c>
      <c r="E11183">
        <v>0</v>
      </c>
      <c r="F11183">
        <v>0</v>
      </c>
      <c r="G11183">
        <v>0</v>
      </c>
      <c r="H11183">
        <v>0</v>
      </c>
      <c r="L11183">
        <v>639.25217099999998</v>
      </c>
      <c r="R11183">
        <v>1086.1759420000001</v>
      </c>
      <c r="S11183" t="s">
        <v>90</v>
      </c>
      <c r="T11183" s="297">
        <v>46311.754166666666</v>
      </c>
    </row>
    <row r="11184" spans="1:20" x14ac:dyDescent="0.35">
      <c r="A11184" t="s">
        <v>132</v>
      </c>
      <c r="B11184" t="s">
        <v>133</v>
      </c>
      <c r="C11184" t="s">
        <v>89</v>
      </c>
      <c r="D11184" s="29">
        <v>46615</v>
      </c>
      <c r="E11184">
        <v>0</v>
      </c>
      <c r="F11184">
        <v>0</v>
      </c>
      <c r="G11184">
        <v>0</v>
      </c>
      <c r="H11184">
        <v>0</v>
      </c>
      <c r="L11184">
        <v>639.25217099999998</v>
      </c>
      <c r="R11184">
        <v>1086.1759420000001</v>
      </c>
      <c r="S11184" t="s">
        <v>90</v>
      </c>
      <c r="T11184" s="297">
        <v>46311.754166666666</v>
      </c>
    </row>
    <row r="11185" spans="1:20" x14ac:dyDescent="0.35">
      <c r="A11185" t="s">
        <v>132</v>
      </c>
      <c r="B11185" t="s">
        <v>133</v>
      </c>
      <c r="C11185" t="s">
        <v>89</v>
      </c>
      <c r="D11185" s="29">
        <v>46616</v>
      </c>
      <c r="E11185">
        <v>0</v>
      </c>
      <c r="F11185">
        <v>0</v>
      </c>
      <c r="G11185">
        <v>0</v>
      </c>
      <c r="H11185">
        <v>0</v>
      </c>
      <c r="L11185">
        <v>639.25217099999998</v>
      </c>
      <c r="R11185">
        <v>1086.1759420000001</v>
      </c>
      <c r="S11185" t="s">
        <v>90</v>
      </c>
      <c r="T11185" s="297">
        <v>46311.754166666666</v>
      </c>
    </row>
    <row r="11186" spans="1:20" x14ac:dyDescent="0.35">
      <c r="A11186" t="s">
        <v>132</v>
      </c>
      <c r="B11186" t="s">
        <v>133</v>
      </c>
      <c r="C11186" t="s">
        <v>89</v>
      </c>
      <c r="D11186" s="29">
        <v>46617</v>
      </c>
      <c r="E11186">
        <v>0</v>
      </c>
      <c r="F11186">
        <v>0</v>
      </c>
      <c r="G11186">
        <v>0</v>
      </c>
      <c r="H11186">
        <v>0</v>
      </c>
      <c r="L11186">
        <v>639.25217099999998</v>
      </c>
      <c r="R11186">
        <v>1086.1759420000001</v>
      </c>
      <c r="S11186" t="s">
        <v>90</v>
      </c>
      <c r="T11186" s="297">
        <v>46311.754166666666</v>
      </c>
    </row>
    <row r="11187" spans="1:20" x14ac:dyDescent="0.35">
      <c r="A11187" t="s">
        <v>132</v>
      </c>
      <c r="B11187" t="s">
        <v>133</v>
      </c>
      <c r="C11187" t="s">
        <v>89</v>
      </c>
      <c r="D11187" s="29">
        <v>46618</v>
      </c>
      <c r="E11187">
        <v>0</v>
      </c>
      <c r="F11187">
        <v>0</v>
      </c>
      <c r="G11187">
        <v>0</v>
      </c>
      <c r="H11187">
        <v>0</v>
      </c>
      <c r="L11187">
        <v>639.25217099999998</v>
      </c>
      <c r="R11187">
        <v>1086.1759420000001</v>
      </c>
      <c r="S11187" t="s">
        <v>90</v>
      </c>
      <c r="T11187" s="297">
        <v>46311.754166666666</v>
      </c>
    </row>
    <row r="11188" spans="1:20" x14ac:dyDescent="0.35">
      <c r="A11188" t="s">
        <v>132</v>
      </c>
      <c r="B11188" t="s">
        <v>133</v>
      </c>
      <c r="C11188" t="s">
        <v>89</v>
      </c>
      <c r="D11188" s="29">
        <v>46619</v>
      </c>
      <c r="E11188">
        <v>0</v>
      </c>
      <c r="F11188">
        <v>0</v>
      </c>
      <c r="G11188">
        <v>0</v>
      </c>
      <c r="H11188">
        <v>0</v>
      </c>
      <c r="L11188">
        <v>639.25217099999998</v>
      </c>
      <c r="R11188">
        <v>1086.1759420000001</v>
      </c>
      <c r="S11188" t="s">
        <v>90</v>
      </c>
      <c r="T11188" s="297">
        <v>46311.754166666666</v>
      </c>
    </row>
    <row r="11189" spans="1:20" x14ac:dyDescent="0.35">
      <c r="A11189" t="s">
        <v>132</v>
      </c>
      <c r="B11189" t="s">
        <v>133</v>
      </c>
      <c r="C11189" t="s">
        <v>89</v>
      </c>
      <c r="D11189" s="29">
        <v>46620</v>
      </c>
      <c r="E11189">
        <v>0</v>
      </c>
      <c r="F11189">
        <v>0</v>
      </c>
      <c r="G11189">
        <v>0</v>
      </c>
      <c r="H11189">
        <v>0</v>
      </c>
      <c r="L11189">
        <v>639.25217099999998</v>
      </c>
      <c r="R11189">
        <v>1086.1759420000001</v>
      </c>
      <c r="S11189" t="s">
        <v>90</v>
      </c>
      <c r="T11189" s="297">
        <v>46311.754166666666</v>
      </c>
    </row>
    <row r="11190" spans="1:20" x14ac:dyDescent="0.35">
      <c r="A11190" t="s">
        <v>132</v>
      </c>
      <c r="B11190" t="s">
        <v>133</v>
      </c>
      <c r="C11190" t="s">
        <v>89</v>
      </c>
      <c r="D11190" s="29">
        <v>46621</v>
      </c>
      <c r="E11190">
        <v>0</v>
      </c>
      <c r="F11190">
        <v>0</v>
      </c>
      <c r="G11190">
        <v>0</v>
      </c>
      <c r="H11190">
        <v>0</v>
      </c>
      <c r="L11190">
        <v>639.25217099999998</v>
      </c>
      <c r="R11190">
        <v>1086.1759420000001</v>
      </c>
      <c r="S11190" t="s">
        <v>90</v>
      </c>
      <c r="T11190" s="297">
        <v>46311.754166666666</v>
      </c>
    </row>
    <row r="11191" spans="1:20" x14ac:dyDescent="0.35">
      <c r="A11191" t="s">
        <v>132</v>
      </c>
      <c r="B11191" t="s">
        <v>133</v>
      </c>
      <c r="C11191" t="s">
        <v>89</v>
      </c>
      <c r="D11191" s="29">
        <v>46622</v>
      </c>
      <c r="E11191">
        <v>0</v>
      </c>
      <c r="F11191">
        <v>0</v>
      </c>
      <c r="G11191">
        <v>0</v>
      </c>
      <c r="H11191">
        <v>0</v>
      </c>
      <c r="L11191">
        <v>639.25217099999998</v>
      </c>
      <c r="R11191">
        <v>1086.1759420000001</v>
      </c>
      <c r="S11191" t="s">
        <v>90</v>
      </c>
      <c r="T11191" s="297">
        <v>46311.754166666666</v>
      </c>
    </row>
    <row r="11192" spans="1:20" x14ac:dyDescent="0.35">
      <c r="A11192" t="s">
        <v>132</v>
      </c>
      <c r="B11192" t="s">
        <v>133</v>
      </c>
      <c r="C11192" t="s">
        <v>89</v>
      </c>
      <c r="D11192" s="29">
        <v>46623</v>
      </c>
      <c r="E11192">
        <v>0</v>
      </c>
      <c r="F11192">
        <v>0</v>
      </c>
      <c r="G11192">
        <v>0</v>
      </c>
      <c r="H11192">
        <v>0</v>
      </c>
      <c r="L11192">
        <v>639.25217099999998</v>
      </c>
      <c r="R11192">
        <v>1086.1759420000001</v>
      </c>
      <c r="S11192" t="s">
        <v>90</v>
      </c>
      <c r="T11192" s="297">
        <v>46311.754166666666</v>
      </c>
    </row>
    <row r="11193" spans="1:20" x14ac:dyDescent="0.35">
      <c r="A11193" t="s">
        <v>132</v>
      </c>
      <c r="B11193" t="s">
        <v>133</v>
      </c>
      <c r="C11193" t="s">
        <v>89</v>
      </c>
      <c r="D11193" s="29">
        <v>46624</v>
      </c>
      <c r="E11193">
        <v>0</v>
      </c>
      <c r="F11193">
        <v>0</v>
      </c>
      <c r="G11193">
        <v>0</v>
      </c>
      <c r="H11193">
        <v>0</v>
      </c>
      <c r="L11193">
        <v>639.25217099999998</v>
      </c>
      <c r="R11193">
        <v>1086.1759420000001</v>
      </c>
      <c r="S11193" t="s">
        <v>90</v>
      </c>
      <c r="T11193" s="297">
        <v>46311.754166666666</v>
      </c>
    </row>
    <row r="11194" spans="1:20" x14ac:dyDescent="0.35">
      <c r="A11194" t="s">
        <v>132</v>
      </c>
      <c r="B11194" t="s">
        <v>133</v>
      </c>
      <c r="C11194" t="s">
        <v>89</v>
      </c>
      <c r="D11194" s="29">
        <v>46625</v>
      </c>
      <c r="E11194">
        <v>0</v>
      </c>
      <c r="F11194">
        <v>0</v>
      </c>
      <c r="G11194">
        <v>0</v>
      </c>
      <c r="H11194">
        <v>0</v>
      </c>
      <c r="L11194">
        <v>639.25217099999998</v>
      </c>
      <c r="R11194">
        <v>1086.1759420000001</v>
      </c>
      <c r="S11194" t="s">
        <v>90</v>
      </c>
      <c r="T11194" s="297">
        <v>46311.754166666666</v>
      </c>
    </row>
    <row r="11195" spans="1:20" x14ac:dyDescent="0.35">
      <c r="A11195" t="s">
        <v>132</v>
      </c>
      <c r="B11195" t="s">
        <v>133</v>
      </c>
      <c r="C11195" t="s">
        <v>89</v>
      </c>
      <c r="D11195" s="29">
        <v>46626</v>
      </c>
      <c r="E11195">
        <v>0</v>
      </c>
      <c r="F11195">
        <v>0</v>
      </c>
      <c r="G11195">
        <v>0</v>
      </c>
      <c r="H11195">
        <v>0</v>
      </c>
      <c r="L11195">
        <v>639.25217099999998</v>
      </c>
      <c r="R11195">
        <v>1086.1759420000001</v>
      </c>
      <c r="S11195" t="s">
        <v>90</v>
      </c>
      <c r="T11195" s="297">
        <v>46311.754166666666</v>
      </c>
    </row>
    <row r="11196" spans="1:20" x14ac:dyDescent="0.35">
      <c r="A11196" t="s">
        <v>132</v>
      </c>
      <c r="B11196" t="s">
        <v>133</v>
      </c>
      <c r="C11196" t="s">
        <v>89</v>
      </c>
      <c r="D11196" s="29">
        <v>46627</v>
      </c>
      <c r="E11196">
        <v>0</v>
      </c>
      <c r="F11196">
        <v>0</v>
      </c>
      <c r="G11196">
        <v>0</v>
      </c>
      <c r="H11196">
        <v>0</v>
      </c>
      <c r="L11196">
        <v>639.25217099999998</v>
      </c>
      <c r="R11196">
        <v>1086.1759420000001</v>
      </c>
      <c r="S11196" t="s">
        <v>90</v>
      </c>
      <c r="T11196" s="297">
        <v>46311.754166666666</v>
      </c>
    </row>
    <row r="11197" spans="1:20" x14ac:dyDescent="0.35">
      <c r="A11197" t="s">
        <v>132</v>
      </c>
      <c r="B11197" t="s">
        <v>133</v>
      </c>
      <c r="C11197" t="s">
        <v>89</v>
      </c>
      <c r="D11197" s="29">
        <v>46628</v>
      </c>
      <c r="E11197">
        <v>0</v>
      </c>
      <c r="F11197">
        <v>0</v>
      </c>
      <c r="G11197">
        <v>0</v>
      </c>
      <c r="H11197">
        <v>0</v>
      </c>
      <c r="L11197">
        <v>639.25217099999998</v>
      </c>
      <c r="R11197">
        <v>1086.1759420000001</v>
      </c>
      <c r="S11197" t="s">
        <v>90</v>
      </c>
      <c r="T11197" s="297">
        <v>46311.754166666666</v>
      </c>
    </row>
    <row r="11198" spans="1:20" x14ac:dyDescent="0.35">
      <c r="A11198" t="s">
        <v>132</v>
      </c>
      <c r="B11198" t="s">
        <v>133</v>
      </c>
      <c r="C11198" t="s">
        <v>89</v>
      </c>
      <c r="D11198" s="29">
        <v>46629</v>
      </c>
      <c r="E11198">
        <v>0</v>
      </c>
      <c r="F11198">
        <v>0</v>
      </c>
      <c r="G11198">
        <v>0.1</v>
      </c>
      <c r="H11198">
        <v>0.1</v>
      </c>
      <c r="J11198">
        <v>975</v>
      </c>
      <c r="K11198">
        <v>975</v>
      </c>
      <c r="L11198">
        <v>639.25217099999998</v>
      </c>
      <c r="R11198">
        <v>1086.1759420000001</v>
      </c>
      <c r="S11198" t="s">
        <v>90</v>
      </c>
      <c r="T11198" s="297">
        <v>46311.754166666666</v>
      </c>
    </row>
    <row r="11199" spans="1:20" x14ac:dyDescent="0.35">
      <c r="A11199" t="s">
        <v>132</v>
      </c>
      <c r="B11199" t="s">
        <v>133</v>
      </c>
      <c r="C11199" t="s">
        <v>89</v>
      </c>
      <c r="D11199" s="29">
        <v>46630</v>
      </c>
      <c r="E11199">
        <v>0</v>
      </c>
      <c r="F11199">
        <v>0</v>
      </c>
      <c r="G11199">
        <v>0.1</v>
      </c>
      <c r="H11199">
        <v>0.1</v>
      </c>
      <c r="J11199">
        <v>975</v>
      </c>
      <c r="K11199">
        <v>975</v>
      </c>
      <c r="L11199">
        <v>639.25217099999998</v>
      </c>
      <c r="R11199">
        <v>1086.1759420000001</v>
      </c>
      <c r="S11199" t="s">
        <v>90</v>
      </c>
      <c r="T11199" s="297">
        <v>46311.754166666666</v>
      </c>
    </row>
    <row r="11200" spans="1:20" x14ac:dyDescent="0.35">
      <c r="A11200" t="s">
        <v>132</v>
      </c>
      <c r="B11200" t="s">
        <v>133</v>
      </c>
      <c r="C11200" t="s">
        <v>89</v>
      </c>
      <c r="D11200" s="29">
        <v>46631</v>
      </c>
      <c r="E11200">
        <v>0</v>
      </c>
      <c r="F11200">
        <v>0</v>
      </c>
      <c r="G11200">
        <v>0.1</v>
      </c>
      <c r="H11200">
        <v>0.1</v>
      </c>
      <c r="J11200">
        <v>975</v>
      </c>
      <c r="K11200">
        <v>975</v>
      </c>
      <c r="L11200">
        <v>639.25217099999998</v>
      </c>
      <c r="R11200">
        <v>1086.1759420000001</v>
      </c>
      <c r="S11200" t="s">
        <v>90</v>
      </c>
      <c r="T11200" s="297">
        <v>46311.754166666666</v>
      </c>
    </row>
    <row r="11201" spans="1:20" x14ac:dyDescent="0.35">
      <c r="A11201" t="s">
        <v>132</v>
      </c>
      <c r="B11201" t="s">
        <v>133</v>
      </c>
      <c r="C11201" t="s">
        <v>89</v>
      </c>
      <c r="D11201" s="29">
        <v>46632</v>
      </c>
      <c r="E11201">
        <v>0</v>
      </c>
      <c r="F11201">
        <v>0</v>
      </c>
      <c r="G11201">
        <v>0.1</v>
      </c>
      <c r="H11201">
        <v>0.1</v>
      </c>
      <c r="J11201">
        <v>975</v>
      </c>
      <c r="K11201">
        <v>975</v>
      </c>
      <c r="L11201">
        <v>639.25217099999998</v>
      </c>
      <c r="R11201">
        <v>1086.1759420000001</v>
      </c>
      <c r="S11201" t="s">
        <v>90</v>
      </c>
      <c r="T11201" s="297">
        <v>46311.754166666666</v>
      </c>
    </row>
    <row r="11202" spans="1:20" x14ac:dyDescent="0.35">
      <c r="A11202" t="s">
        <v>132</v>
      </c>
      <c r="B11202" t="s">
        <v>133</v>
      </c>
      <c r="C11202" t="s">
        <v>89</v>
      </c>
      <c r="D11202" s="29">
        <v>46633</v>
      </c>
      <c r="E11202">
        <v>0</v>
      </c>
      <c r="F11202">
        <v>0</v>
      </c>
      <c r="G11202">
        <v>0.1</v>
      </c>
      <c r="H11202">
        <v>0.1</v>
      </c>
      <c r="J11202">
        <v>975</v>
      </c>
      <c r="K11202">
        <v>975</v>
      </c>
      <c r="L11202">
        <v>639.25217099999998</v>
      </c>
      <c r="R11202">
        <v>1086.1759420000001</v>
      </c>
      <c r="S11202" t="s">
        <v>90</v>
      </c>
      <c r="T11202" s="297">
        <v>46311.754166666666</v>
      </c>
    </row>
    <row r="11203" spans="1:20" x14ac:dyDescent="0.35">
      <c r="A11203" t="s">
        <v>132</v>
      </c>
      <c r="B11203" t="s">
        <v>133</v>
      </c>
      <c r="C11203" t="s">
        <v>89</v>
      </c>
      <c r="D11203" s="29">
        <v>46634</v>
      </c>
      <c r="E11203">
        <v>0</v>
      </c>
      <c r="F11203">
        <v>0</v>
      </c>
      <c r="G11203">
        <v>0.1</v>
      </c>
      <c r="H11203">
        <v>0.1</v>
      </c>
      <c r="J11203">
        <v>975</v>
      </c>
      <c r="K11203">
        <v>975</v>
      </c>
      <c r="L11203">
        <v>639.25217099999998</v>
      </c>
      <c r="R11203">
        <v>1086.1759420000001</v>
      </c>
      <c r="S11203" t="s">
        <v>90</v>
      </c>
      <c r="T11203" s="297">
        <v>46311.754166666666</v>
      </c>
    </row>
    <row r="11204" spans="1:20" x14ac:dyDescent="0.35">
      <c r="A11204" t="s">
        <v>132</v>
      </c>
      <c r="B11204" t="s">
        <v>133</v>
      </c>
      <c r="C11204" t="s">
        <v>89</v>
      </c>
      <c r="D11204" s="29">
        <v>46635</v>
      </c>
      <c r="E11204">
        <v>0</v>
      </c>
      <c r="F11204">
        <v>0</v>
      </c>
      <c r="G11204">
        <v>0.1</v>
      </c>
      <c r="H11204">
        <v>0.1</v>
      </c>
      <c r="J11204">
        <v>975</v>
      </c>
      <c r="K11204">
        <v>975</v>
      </c>
      <c r="L11204">
        <v>639.25217099999998</v>
      </c>
      <c r="R11204">
        <v>1086.1759420000001</v>
      </c>
      <c r="S11204" t="s">
        <v>90</v>
      </c>
      <c r="T11204" s="297">
        <v>46311.754166666666</v>
      </c>
    </row>
    <row r="11205" spans="1:20" x14ac:dyDescent="0.35">
      <c r="A11205" t="s">
        <v>132</v>
      </c>
      <c r="B11205" t="s">
        <v>133</v>
      </c>
      <c r="C11205" t="s">
        <v>89</v>
      </c>
      <c r="D11205" s="29">
        <v>46636</v>
      </c>
      <c r="E11205">
        <v>0</v>
      </c>
      <c r="F11205">
        <v>0</v>
      </c>
      <c r="G11205">
        <v>0.1</v>
      </c>
      <c r="H11205">
        <v>0.1</v>
      </c>
      <c r="J11205">
        <v>975</v>
      </c>
      <c r="K11205">
        <v>975</v>
      </c>
      <c r="L11205">
        <v>639.25217099999998</v>
      </c>
      <c r="R11205">
        <v>1086.1759420000001</v>
      </c>
      <c r="S11205" t="s">
        <v>90</v>
      </c>
      <c r="T11205" s="297">
        <v>46311.754166666666</v>
      </c>
    </row>
    <row r="11206" spans="1:20" x14ac:dyDescent="0.35">
      <c r="A11206" t="s">
        <v>132</v>
      </c>
      <c r="B11206" t="s">
        <v>133</v>
      </c>
      <c r="C11206" t="s">
        <v>89</v>
      </c>
      <c r="D11206" s="29">
        <v>46637</v>
      </c>
      <c r="E11206">
        <v>0</v>
      </c>
      <c r="F11206">
        <v>0</v>
      </c>
      <c r="G11206">
        <v>0.1</v>
      </c>
      <c r="H11206">
        <v>0.1</v>
      </c>
      <c r="J11206">
        <v>975</v>
      </c>
      <c r="K11206">
        <v>975</v>
      </c>
      <c r="L11206">
        <v>639.25217099999998</v>
      </c>
      <c r="R11206">
        <v>1086.1759420000001</v>
      </c>
      <c r="S11206" t="s">
        <v>90</v>
      </c>
      <c r="T11206" s="297">
        <v>46311.754166666666</v>
      </c>
    </row>
    <row r="11207" spans="1:20" x14ac:dyDescent="0.35">
      <c r="A11207" t="s">
        <v>132</v>
      </c>
      <c r="B11207" t="s">
        <v>133</v>
      </c>
      <c r="C11207" t="s">
        <v>89</v>
      </c>
      <c r="D11207" s="29">
        <v>46638</v>
      </c>
      <c r="E11207">
        <v>0</v>
      </c>
      <c r="F11207">
        <v>0</v>
      </c>
      <c r="G11207">
        <v>0.1</v>
      </c>
      <c r="H11207">
        <v>0.1</v>
      </c>
      <c r="J11207">
        <v>975</v>
      </c>
      <c r="K11207">
        <v>975</v>
      </c>
      <c r="L11207">
        <v>639.25217099999998</v>
      </c>
      <c r="R11207">
        <v>1086.1759420000001</v>
      </c>
      <c r="S11207" t="s">
        <v>90</v>
      </c>
      <c r="T11207" s="297">
        <v>46311.754166666666</v>
      </c>
    </row>
    <row r="11208" spans="1:20" x14ac:dyDescent="0.35">
      <c r="A11208" t="s">
        <v>132</v>
      </c>
      <c r="B11208" t="s">
        <v>133</v>
      </c>
      <c r="C11208" t="s">
        <v>89</v>
      </c>
      <c r="D11208" s="29">
        <v>46639</v>
      </c>
      <c r="E11208">
        <v>0</v>
      </c>
      <c r="F11208">
        <v>0</v>
      </c>
      <c r="G11208">
        <v>0.1</v>
      </c>
      <c r="H11208">
        <v>0.1</v>
      </c>
      <c r="J11208">
        <v>975</v>
      </c>
      <c r="K11208">
        <v>975</v>
      </c>
      <c r="L11208">
        <v>639.25217099999998</v>
      </c>
      <c r="R11208">
        <v>1086.1759420000001</v>
      </c>
      <c r="S11208" t="s">
        <v>90</v>
      </c>
      <c r="T11208" s="297">
        <v>46311.754166666666</v>
      </c>
    </row>
    <row r="11209" spans="1:20" x14ac:dyDescent="0.35">
      <c r="A11209" t="s">
        <v>132</v>
      </c>
      <c r="B11209" t="s">
        <v>133</v>
      </c>
      <c r="C11209" t="s">
        <v>89</v>
      </c>
      <c r="D11209" s="29">
        <v>46640</v>
      </c>
      <c r="E11209">
        <v>0</v>
      </c>
      <c r="F11209">
        <v>0</v>
      </c>
      <c r="G11209">
        <v>0.1</v>
      </c>
      <c r="H11209">
        <v>0.1</v>
      </c>
      <c r="J11209">
        <v>975</v>
      </c>
      <c r="K11209">
        <v>975</v>
      </c>
      <c r="L11209">
        <v>639.25217099999998</v>
      </c>
      <c r="R11209">
        <v>1086.1759420000001</v>
      </c>
      <c r="S11209" t="s">
        <v>90</v>
      </c>
      <c r="T11209" s="297">
        <v>46311.754166666666</v>
      </c>
    </row>
    <row r="11210" spans="1:20" x14ac:dyDescent="0.35">
      <c r="A11210" t="s">
        <v>132</v>
      </c>
      <c r="B11210" t="s">
        <v>133</v>
      </c>
      <c r="C11210" t="s">
        <v>89</v>
      </c>
      <c r="D11210" s="29">
        <v>46641</v>
      </c>
      <c r="E11210">
        <v>0</v>
      </c>
      <c r="F11210">
        <v>0</v>
      </c>
      <c r="G11210">
        <v>0.1</v>
      </c>
      <c r="H11210">
        <v>0.1</v>
      </c>
      <c r="J11210">
        <v>975</v>
      </c>
      <c r="K11210">
        <v>975</v>
      </c>
      <c r="L11210">
        <v>639.25217099999998</v>
      </c>
      <c r="R11210">
        <v>1086.1759420000001</v>
      </c>
      <c r="S11210" t="s">
        <v>90</v>
      </c>
      <c r="T11210" s="297">
        <v>46311.754166666666</v>
      </c>
    </row>
    <row r="11211" spans="1:20" x14ac:dyDescent="0.35">
      <c r="A11211" t="s">
        <v>132</v>
      </c>
      <c r="B11211" t="s">
        <v>133</v>
      </c>
      <c r="C11211" t="s">
        <v>89</v>
      </c>
      <c r="D11211" s="29">
        <v>46642</v>
      </c>
      <c r="E11211">
        <v>0</v>
      </c>
      <c r="F11211">
        <v>0</v>
      </c>
      <c r="G11211">
        <v>0.1</v>
      </c>
      <c r="H11211">
        <v>0.1</v>
      </c>
      <c r="J11211">
        <v>975</v>
      </c>
      <c r="K11211">
        <v>975</v>
      </c>
      <c r="L11211">
        <v>639.25217099999998</v>
      </c>
      <c r="R11211">
        <v>1086.1759420000001</v>
      </c>
      <c r="S11211" t="s">
        <v>90</v>
      </c>
      <c r="T11211" s="297">
        <v>46311.754166666666</v>
      </c>
    </row>
    <row r="11212" spans="1:20" x14ac:dyDescent="0.35">
      <c r="A11212" t="s">
        <v>132</v>
      </c>
      <c r="B11212" t="s">
        <v>133</v>
      </c>
      <c r="C11212" t="s">
        <v>89</v>
      </c>
      <c r="D11212" s="29">
        <v>46643</v>
      </c>
      <c r="E11212">
        <v>0</v>
      </c>
      <c r="F11212">
        <v>0</v>
      </c>
      <c r="G11212">
        <v>0.1</v>
      </c>
      <c r="H11212">
        <v>0.1</v>
      </c>
      <c r="J11212">
        <v>975</v>
      </c>
      <c r="K11212">
        <v>975</v>
      </c>
      <c r="L11212">
        <v>639.25217099999998</v>
      </c>
      <c r="R11212">
        <v>1086.1759420000001</v>
      </c>
      <c r="S11212" t="s">
        <v>90</v>
      </c>
      <c r="T11212" s="297">
        <v>46311.754166666666</v>
      </c>
    </row>
    <row r="11213" spans="1:20" x14ac:dyDescent="0.35">
      <c r="A11213" t="s">
        <v>132</v>
      </c>
      <c r="B11213" t="s">
        <v>133</v>
      </c>
      <c r="C11213" t="s">
        <v>89</v>
      </c>
      <c r="D11213" s="29">
        <v>46644</v>
      </c>
      <c r="E11213">
        <v>0</v>
      </c>
      <c r="F11213">
        <v>0</v>
      </c>
      <c r="G11213">
        <v>0.1</v>
      </c>
      <c r="H11213">
        <v>0.1</v>
      </c>
      <c r="J11213">
        <v>975</v>
      </c>
      <c r="K11213">
        <v>975</v>
      </c>
      <c r="L11213">
        <v>639.25217099999998</v>
      </c>
      <c r="R11213">
        <v>1086.1759420000001</v>
      </c>
      <c r="S11213" t="s">
        <v>90</v>
      </c>
      <c r="T11213" s="297">
        <v>46311.754166666666</v>
      </c>
    </row>
    <row r="11214" spans="1:20" x14ac:dyDescent="0.35">
      <c r="A11214" t="s">
        <v>132</v>
      </c>
      <c r="B11214" t="s">
        <v>133</v>
      </c>
      <c r="C11214" t="s">
        <v>89</v>
      </c>
      <c r="D11214" s="29">
        <v>46645</v>
      </c>
      <c r="E11214">
        <v>0</v>
      </c>
      <c r="F11214">
        <v>0</v>
      </c>
      <c r="G11214">
        <v>0.1</v>
      </c>
      <c r="H11214">
        <v>0.1</v>
      </c>
      <c r="J11214">
        <v>975</v>
      </c>
      <c r="K11214">
        <v>975</v>
      </c>
      <c r="L11214">
        <v>639.25217099999998</v>
      </c>
      <c r="R11214">
        <v>1086.1759420000001</v>
      </c>
      <c r="S11214" t="s">
        <v>90</v>
      </c>
      <c r="T11214" s="297">
        <v>46311.754166666666</v>
      </c>
    </row>
    <row r="11215" spans="1:20" x14ac:dyDescent="0.35">
      <c r="A11215" t="s">
        <v>132</v>
      </c>
      <c r="B11215" t="s">
        <v>133</v>
      </c>
      <c r="C11215" t="s">
        <v>89</v>
      </c>
      <c r="D11215" s="29">
        <v>46646</v>
      </c>
      <c r="E11215">
        <v>0</v>
      </c>
      <c r="F11215">
        <v>0</v>
      </c>
      <c r="G11215">
        <v>0.1</v>
      </c>
      <c r="H11215">
        <v>0.1</v>
      </c>
      <c r="J11215">
        <v>975</v>
      </c>
      <c r="K11215">
        <v>975</v>
      </c>
      <c r="L11215">
        <v>639.25217099999998</v>
      </c>
      <c r="R11215">
        <v>1086.1759420000001</v>
      </c>
      <c r="S11215" t="s">
        <v>90</v>
      </c>
      <c r="T11215" s="297">
        <v>46311.754166666666</v>
      </c>
    </row>
    <row r="11216" spans="1:20" x14ac:dyDescent="0.35">
      <c r="A11216" t="s">
        <v>132</v>
      </c>
      <c r="B11216" t="s">
        <v>133</v>
      </c>
      <c r="C11216" t="s">
        <v>89</v>
      </c>
      <c r="D11216" s="29">
        <v>46647</v>
      </c>
      <c r="E11216">
        <v>0</v>
      </c>
      <c r="F11216">
        <v>0</v>
      </c>
      <c r="G11216">
        <v>0.1</v>
      </c>
      <c r="H11216">
        <v>0.1</v>
      </c>
      <c r="J11216">
        <v>975</v>
      </c>
      <c r="K11216">
        <v>975</v>
      </c>
      <c r="L11216">
        <v>639.25217099999998</v>
      </c>
      <c r="R11216">
        <v>1086.1759420000001</v>
      </c>
      <c r="S11216" t="s">
        <v>90</v>
      </c>
      <c r="T11216" s="297">
        <v>46311.754166666666</v>
      </c>
    </row>
    <row r="11217" spans="1:20" x14ac:dyDescent="0.35">
      <c r="A11217" t="s">
        <v>132</v>
      </c>
      <c r="B11217" t="s">
        <v>133</v>
      </c>
      <c r="C11217" t="s">
        <v>89</v>
      </c>
      <c r="D11217" s="29">
        <v>46648</v>
      </c>
      <c r="E11217">
        <v>0</v>
      </c>
      <c r="F11217">
        <v>0</v>
      </c>
      <c r="G11217">
        <v>0.1</v>
      </c>
      <c r="H11217">
        <v>0.1</v>
      </c>
      <c r="J11217">
        <v>975</v>
      </c>
      <c r="K11217">
        <v>975</v>
      </c>
      <c r="L11217">
        <v>639.25217099999998</v>
      </c>
      <c r="R11217">
        <v>1086.1759420000001</v>
      </c>
      <c r="S11217" t="s">
        <v>90</v>
      </c>
      <c r="T11217" s="297">
        <v>46311.754166666666</v>
      </c>
    </row>
    <row r="11218" spans="1:20" x14ac:dyDescent="0.35">
      <c r="A11218" t="s">
        <v>132</v>
      </c>
      <c r="B11218" t="s">
        <v>133</v>
      </c>
      <c r="C11218" t="s">
        <v>89</v>
      </c>
      <c r="D11218" s="29">
        <v>46649</v>
      </c>
      <c r="E11218">
        <v>0</v>
      </c>
      <c r="F11218">
        <v>0</v>
      </c>
      <c r="G11218">
        <v>0.1</v>
      </c>
      <c r="H11218">
        <v>0.1</v>
      </c>
      <c r="J11218">
        <v>975</v>
      </c>
      <c r="K11218">
        <v>975</v>
      </c>
      <c r="L11218">
        <v>639.25217099999998</v>
      </c>
      <c r="R11218">
        <v>1086.1759420000001</v>
      </c>
      <c r="S11218" t="s">
        <v>90</v>
      </c>
      <c r="T11218" s="297">
        <v>46311.754166666666</v>
      </c>
    </row>
    <row r="11219" spans="1:20" x14ac:dyDescent="0.35">
      <c r="A11219" t="s">
        <v>132</v>
      </c>
      <c r="B11219" t="s">
        <v>133</v>
      </c>
      <c r="C11219" t="s">
        <v>89</v>
      </c>
      <c r="D11219" s="29">
        <v>46650</v>
      </c>
      <c r="E11219">
        <v>0</v>
      </c>
      <c r="F11219">
        <v>0</v>
      </c>
      <c r="G11219">
        <v>0.1</v>
      </c>
      <c r="H11219">
        <v>0.1</v>
      </c>
      <c r="J11219">
        <v>975</v>
      </c>
      <c r="K11219">
        <v>975</v>
      </c>
      <c r="L11219">
        <v>639.25217099999998</v>
      </c>
      <c r="R11219">
        <v>1086.1759420000001</v>
      </c>
      <c r="S11219" t="s">
        <v>90</v>
      </c>
      <c r="T11219" s="297">
        <v>46311.754166666666</v>
      </c>
    </row>
    <row r="11220" spans="1:20" x14ac:dyDescent="0.35">
      <c r="A11220" t="s">
        <v>132</v>
      </c>
      <c r="B11220" t="s">
        <v>133</v>
      </c>
      <c r="C11220" t="s">
        <v>89</v>
      </c>
      <c r="D11220" s="29">
        <v>46651</v>
      </c>
      <c r="E11220">
        <v>0</v>
      </c>
      <c r="F11220">
        <v>0</v>
      </c>
      <c r="G11220">
        <v>0.1</v>
      </c>
      <c r="H11220">
        <v>0.1</v>
      </c>
      <c r="J11220">
        <v>975</v>
      </c>
      <c r="K11220">
        <v>975</v>
      </c>
      <c r="L11220">
        <v>639.25217099999998</v>
      </c>
      <c r="R11220">
        <v>1086.1759420000001</v>
      </c>
      <c r="S11220" t="s">
        <v>90</v>
      </c>
      <c r="T11220" s="297">
        <v>46311.754166666666</v>
      </c>
    </row>
    <row r="11221" spans="1:20" x14ac:dyDescent="0.35">
      <c r="A11221" t="s">
        <v>132</v>
      </c>
      <c r="B11221" t="s">
        <v>133</v>
      </c>
      <c r="C11221" t="s">
        <v>89</v>
      </c>
      <c r="D11221" s="29">
        <v>46652</v>
      </c>
      <c r="E11221">
        <v>0</v>
      </c>
      <c r="F11221">
        <v>0</v>
      </c>
      <c r="G11221">
        <v>0.1</v>
      </c>
      <c r="H11221">
        <v>0.1</v>
      </c>
      <c r="J11221">
        <v>975</v>
      </c>
      <c r="K11221">
        <v>975</v>
      </c>
      <c r="L11221">
        <v>639.25217099999998</v>
      </c>
      <c r="R11221">
        <v>1086.1759420000001</v>
      </c>
      <c r="S11221" t="s">
        <v>90</v>
      </c>
      <c r="T11221" s="297">
        <v>46311.754166666666</v>
      </c>
    </row>
    <row r="11222" spans="1:20" x14ac:dyDescent="0.35">
      <c r="A11222" t="s">
        <v>132</v>
      </c>
      <c r="B11222" t="s">
        <v>133</v>
      </c>
      <c r="C11222" t="s">
        <v>89</v>
      </c>
      <c r="D11222" s="29">
        <v>46653</v>
      </c>
      <c r="E11222">
        <v>0</v>
      </c>
      <c r="F11222">
        <v>0</v>
      </c>
      <c r="G11222">
        <v>0.1</v>
      </c>
      <c r="H11222">
        <v>0.1</v>
      </c>
      <c r="J11222">
        <v>975</v>
      </c>
      <c r="K11222">
        <v>975</v>
      </c>
      <c r="L11222">
        <v>639.25217099999998</v>
      </c>
      <c r="R11222">
        <v>1086.1759420000001</v>
      </c>
      <c r="S11222" t="s">
        <v>90</v>
      </c>
      <c r="T11222" s="297">
        <v>46311.754166666666</v>
      </c>
    </row>
    <row r="11223" spans="1:20" x14ac:dyDescent="0.35">
      <c r="A11223" t="s">
        <v>132</v>
      </c>
      <c r="B11223" t="s">
        <v>133</v>
      </c>
      <c r="C11223" t="s">
        <v>89</v>
      </c>
      <c r="D11223" s="29">
        <v>46654</v>
      </c>
      <c r="E11223">
        <v>0</v>
      </c>
      <c r="F11223">
        <v>0</v>
      </c>
      <c r="G11223">
        <v>0.1</v>
      </c>
      <c r="H11223">
        <v>0.1</v>
      </c>
      <c r="J11223">
        <v>975</v>
      </c>
      <c r="K11223">
        <v>975</v>
      </c>
      <c r="L11223">
        <v>639.25217099999998</v>
      </c>
      <c r="R11223">
        <v>1086.1759420000001</v>
      </c>
      <c r="S11223" t="s">
        <v>90</v>
      </c>
      <c r="T11223" s="297">
        <v>46311.754166666666</v>
      </c>
    </row>
    <row r="11224" spans="1:20" x14ac:dyDescent="0.35">
      <c r="A11224" t="s">
        <v>132</v>
      </c>
      <c r="B11224" t="s">
        <v>133</v>
      </c>
      <c r="C11224" t="s">
        <v>89</v>
      </c>
      <c r="D11224" s="29">
        <v>46655</v>
      </c>
      <c r="E11224">
        <v>0</v>
      </c>
      <c r="F11224">
        <v>0</v>
      </c>
      <c r="G11224">
        <v>0.1</v>
      </c>
      <c r="H11224">
        <v>0.1</v>
      </c>
      <c r="J11224">
        <v>975</v>
      </c>
      <c r="K11224">
        <v>975</v>
      </c>
      <c r="L11224">
        <v>639.25217099999998</v>
      </c>
      <c r="R11224">
        <v>1086.1759420000001</v>
      </c>
      <c r="S11224" t="s">
        <v>90</v>
      </c>
      <c r="T11224" s="297">
        <v>46311.754166666666</v>
      </c>
    </row>
    <row r="11225" spans="1:20" x14ac:dyDescent="0.35">
      <c r="A11225" t="s">
        <v>132</v>
      </c>
      <c r="B11225" t="s">
        <v>133</v>
      </c>
      <c r="C11225" t="s">
        <v>89</v>
      </c>
      <c r="D11225" s="29">
        <v>46656</v>
      </c>
      <c r="E11225">
        <v>0</v>
      </c>
      <c r="F11225">
        <v>0</v>
      </c>
      <c r="G11225">
        <v>0.1</v>
      </c>
      <c r="H11225">
        <v>0.1</v>
      </c>
      <c r="J11225">
        <v>975</v>
      </c>
      <c r="K11225">
        <v>975</v>
      </c>
      <c r="L11225">
        <v>639.25217099999998</v>
      </c>
      <c r="R11225">
        <v>1086.1759420000001</v>
      </c>
      <c r="S11225" t="s">
        <v>90</v>
      </c>
      <c r="T11225" s="297">
        <v>46311.754166666666</v>
      </c>
    </row>
    <row r="11226" spans="1:20" x14ac:dyDescent="0.35">
      <c r="A11226" t="s">
        <v>132</v>
      </c>
      <c r="B11226" t="s">
        <v>133</v>
      </c>
      <c r="C11226" t="s">
        <v>89</v>
      </c>
      <c r="D11226" s="29">
        <v>46657</v>
      </c>
      <c r="E11226">
        <v>0</v>
      </c>
      <c r="F11226">
        <v>0</v>
      </c>
      <c r="G11226">
        <v>0.1</v>
      </c>
      <c r="H11226">
        <v>0.1</v>
      </c>
      <c r="J11226">
        <v>975</v>
      </c>
      <c r="K11226">
        <v>975</v>
      </c>
      <c r="L11226">
        <v>639.25217099999998</v>
      </c>
      <c r="R11226">
        <v>1086.1759420000001</v>
      </c>
      <c r="S11226" t="s">
        <v>90</v>
      </c>
      <c r="T11226" s="297">
        <v>46311.754166666666</v>
      </c>
    </row>
    <row r="11227" spans="1:20" x14ac:dyDescent="0.35">
      <c r="A11227" t="s">
        <v>132</v>
      </c>
      <c r="B11227" t="s">
        <v>133</v>
      </c>
      <c r="C11227" t="s">
        <v>89</v>
      </c>
      <c r="D11227" s="29">
        <v>46658</v>
      </c>
      <c r="E11227">
        <v>0</v>
      </c>
      <c r="F11227">
        <v>0</v>
      </c>
      <c r="G11227">
        <v>0.1</v>
      </c>
      <c r="H11227">
        <v>0.1</v>
      </c>
      <c r="J11227">
        <v>975</v>
      </c>
      <c r="K11227">
        <v>975</v>
      </c>
      <c r="L11227">
        <v>639.25217099999998</v>
      </c>
      <c r="R11227">
        <v>1086.1759420000001</v>
      </c>
      <c r="S11227" t="s">
        <v>90</v>
      </c>
      <c r="T11227" s="297">
        <v>46311.754166666666</v>
      </c>
    </row>
    <row r="11228" spans="1:20" x14ac:dyDescent="0.35">
      <c r="A11228" t="s">
        <v>132</v>
      </c>
      <c r="B11228" t="s">
        <v>133</v>
      </c>
      <c r="C11228" t="s">
        <v>89</v>
      </c>
      <c r="D11228" s="29">
        <v>46659</v>
      </c>
      <c r="E11228">
        <v>0</v>
      </c>
      <c r="F11228">
        <v>0</v>
      </c>
      <c r="G11228">
        <v>0.1</v>
      </c>
      <c r="H11228">
        <v>0.1</v>
      </c>
      <c r="J11228">
        <v>975</v>
      </c>
      <c r="K11228">
        <v>975</v>
      </c>
      <c r="L11228">
        <v>639.25217099999998</v>
      </c>
      <c r="R11228">
        <v>1086.1759420000001</v>
      </c>
      <c r="S11228" t="s">
        <v>90</v>
      </c>
      <c r="T11228" s="297">
        <v>46311.754166666666</v>
      </c>
    </row>
    <row r="11229" spans="1:20" x14ac:dyDescent="0.35">
      <c r="A11229" t="s">
        <v>132</v>
      </c>
      <c r="B11229" t="s">
        <v>133</v>
      </c>
      <c r="C11229" t="s">
        <v>89</v>
      </c>
      <c r="D11229" s="29">
        <v>46660</v>
      </c>
      <c r="E11229">
        <v>0</v>
      </c>
      <c r="F11229">
        <v>0</v>
      </c>
      <c r="G11229">
        <v>0.1</v>
      </c>
      <c r="H11229">
        <v>0.1</v>
      </c>
      <c r="J11229">
        <v>975</v>
      </c>
      <c r="K11229">
        <v>975</v>
      </c>
      <c r="L11229">
        <v>639.25217099999998</v>
      </c>
      <c r="R11229">
        <v>1086.1759420000001</v>
      </c>
      <c r="S11229" t="s">
        <v>90</v>
      </c>
      <c r="T11229" s="297">
        <v>46311.754166666666</v>
      </c>
    </row>
    <row r="11230" spans="1:20" x14ac:dyDescent="0.35">
      <c r="A11230" t="s">
        <v>132</v>
      </c>
      <c r="B11230" t="s">
        <v>133</v>
      </c>
      <c r="C11230" t="s">
        <v>89</v>
      </c>
      <c r="D11230" s="29">
        <v>46661</v>
      </c>
      <c r="E11230">
        <v>0</v>
      </c>
      <c r="F11230">
        <v>0</v>
      </c>
      <c r="G11230">
        <v>0.1</v>
      </c>
      <c r="H11230">
        <v>0.1</v>
      </c>
      <c r="J11230">
        <v>975</v>
      </c>
      <c r="K11230">
        <v>975</v>
      </c>
      <c r="L11230">
        <v>363.888171</v>
      </c>
      <c r="R11230">
        <v>1086.1759420000001</v>
      </c>
      <c r="S11230" t="s">
        <v>90</v>
      </c>
      <c r="T11230" s="297">
        <v>46311.754166666666</v>
      </c>
    </row>
    <row r="11231" spans="1:20" x14ac:dyDescent="0.35">
      <c r="A11231" t="s">
        <v>132</v>
      </c>
      <c r="B11231" t="s">
        <v>133</v>
      </c>
      <c r="C11231" t="s">
        <v>89</v>
      </c>
      <c r="D11231" s="29">
        <v>46662</v>
      </c>
      <c r="E11231">
        <v>0</v>
      </c>
      <c r="F11231">
        <v>0</v>
      </c>
      <c r="G11231">
        <v>0.1</v>
      </c>
      <c r="H11231">
        <v>0.1</v>
      </c>
      <c r="J11231">
        <v>975</v>
      </c>
      <c r="K11231">
        <v>975</v>
      </c>
      <c r="L11231">
        <v>363.888171</v>
      </c>
      <c r="R11231">
        <v>1086.1759420000001</v>
      </c>
      <c r="S11231" t="s">
        <v>90</v>
      </c>
      <c r="T11231" s="297">
        <v>46311.754166666666</v>
      </c>
    </row>
    <row r="11232" spans="1:20" x14ac:dyDescent="0.35">
      <c r="A11232" t="s">
        <v>132</v>
      </c>
      <c r="B11232" t="s">
        <v>133</v>
      </c>
      <c r="C11232" t="s">
        <v>89</v>
      </c>
      <c r="D11232" s="29">
        <v>46663</v>
      </c>
      <c r="E11232">
        <v>0</v>
      </c>
      <c r="F11232">
        <v>0</v>
      </c>
      <c r="G11232">
        <v>0.1</v>
      </c>
      <c r="H11232">
        <v>0.1</v>
      </c>
      <c r="J11232">
        <v>975</v>
      </c>
      <c r="K11232">
        <v>975</v>
      </c>
      <c r="L11232">
        <v>363.888171</v>
      </c>
      <c r="R11232">
        <v>1086.1759420000001</v>
      </c>
      <c r="S11232" t="s">
        <v>90</v>
      </c>
      <c r="T11232" s="297">
        <v>46311.754166666666</v>
      </c>
    </row>
    <row r="11233" spans="1:20" x14ac:dyDescent="0.35">
      <c r="A11233" t="s">
        <v>132</v>
      </c>
      <c r="B11233" t="s">
        <v>133</v>
      </c>
      <c r="C11233" t="s">
        <v>89</v>
      </c>
      <c r="D11233" s="29">
        <v>46664</v>
      </c>
      <c r="E11233">
        <v>0</v>
      </c>
      <c r="F11233">
        <v>0</v>
      </c>
      <c r="G11233">
        <v>0.1</v>
      </c>
      <c r="H11233">
        <v>0.1</v>
      </c>
      <c r="J11233">
        <v>975</v>
      </c>
      <c r="K11233">
        <v>975</v>
      </c>
      <c r="L11233">
        <v>363.888171</v>
      </c>
      <c r="R11233">
        <v>1086.1759420000001</v>
      </c>
      <c r="S11233" t="s">
        <v>90</v>
      </c>
      <c r="T11233" s="297">
        <v>46311.754166666666</v>
      </c>
    </row>
    <row r="11234" spans="1:20" x14ac:dyDescent="0.35">
      <c r="A11234" t="s">
        <v>132</v>
      </c>
      <c r="B11234" t="s">
        <v>133</v>
      </c>
      <c r="C11234" t="s">
        <v>89</v>
      </c>
      <c r="D11234" s="29">
        <v>46665</v>
      </c>
      <c r="E11234">
        <v>0</v>
      </c>
      <c r="F11234">
        <v>0</v>
      </c>
      <c r="G11234">
        <v>0.1</v>
      </c>
      <c r="H11234">
        <v>0.1</v>
      </c>
      <c r="J11234">
        <v>975</v>
      </c>
      <c r="K11234">
        <v>975</v>
      </c>
      <c r="L11234">
        <v>363.888171</v>
      </c>
      <c r="R11234">
        <v>1086.1759420000001</v>
      </c>
      <c r="S11234" t="s">
        <v>90</v>
      </c>
      <c r="T11234" s="297">
        <v>46311.754166666666</v>
      </c>
    </row>
    <row r="11235" spans="1:20" x14ac:dyDescent="0.35">
      <c r="A11235" t="s">
        <v>132</v>
      </c>
      <c r="B11235" t="s">
        <v>133</v>
      </c>
      <c r="C11235" t="s">
        <v>89</v>
      </c>
      <c r="D11235" s="29">
        <v>46666</v>
      </c>
      <c r="E11235">
        <v>0</v>
      </c>
      <c r="F11235">
        <v>0</v>
      </c>
      <c r="G11235">
        <v>0.1</v>
      </c>
      <c r="H11235">
        <v>0.1</v>
      </c>
      <c r="J11235">
        <v>975</v>
      </c>
      <c r="K11235">
        <v>975</v>
      </c>
      <c r="L11235">
        <v>363.888171</v>
      </c>
      <c r="R11235">
        <v>1086.1759420000001</v>
      </c>
      <c r="S11235" t="s">
        <v>90</v>
      </c>
      <c r="T11235" s="297">
        <v>46311.754166666666</v>
      </c>
    </row>
    <row r="11236" spans="1:20" x14ac:dyDescent="0.35">
      <c r="A11236" t="s">
        <v>132</v>
      </c>
      <c r="B11236" t="s">
        <v>133</v>
      </c>
      <c r="C11236" t="s">
        <v>89</v>
      </c>
      <c r="D11236" s="29">
        <v>46667</v>
      </c>
      <c r="E11236">
        <v>0</v>
      </c>
      <c r="F11236">
        <v>0</v>
      </c>
      <c r="G11236">
        <v>0.1</v>
      </c>
      <c r="H11236">
        <v>0.1</v>
      </c>
      <c r="J11236">
        <v>975</v>
      </c>
      <c r="K11236">
        <v>975</v>
      </c>
      <c r="L11236">
        <v>363.888171</v>
      </c>
      <c r="R11236">
        <v>1086.1759420000001</v>
      </c>
      <c r="S11236" t="s">
        <v>90</v>
      </c>
      <c r="T11236" s="297">
        <v>46311.754166666666</v>
      </c>
    </row>
    <row r="11237" spans="1:20" x14ac:dyDescent="0.35">
      <c r="A11237" t="s">
        <v>132</v>
      </c>
      <c r="B11237" t="s">
        <v>133</v>
      </c>
      <c r="C11237" t="s">
        <v>89</v>
      </c>
      <c r="D11237" s="29">
        <v>46668</v>
      </c>
      <c r="E11237">
        <v>0</v>
      </c>
      <c r="F11237">
        <v>0</v>
      </c>
      <c r="G11237">
        <v>0.1</v>
      </c>
      <c r="H11237">
        <v>0.1</v>
      </c>
      <c r="J11237">
        <v>975</v>
      </c>
      <c r="K11237">
        <v>975</v>
      </c>
      <c r="L11237">
        <v>363.888171</v>
      </c>
      <c r="R11237">
        <v>1086.1759420000001</v>
      </c>
      <c r="S11237" t="s">
        <v>90</v>
      </c>
      <c r="T11237" s="297">
        <v>46311.754166666666</v>
      </c>
    </row>
    <row r="11238" spans="1:20" x14ac:dyDescent="0.35">
      <c r="A11238" t="s">
        <v>132</v>
      </c>
      <c r="B11238" t="s">
        <v>133</v>
      </c>
      <c r="C11238" t="s">
        <v>89</v>
      </c>
      <c r="D11238" s="29">
        <v>46669</v>
      </c>
      <c r="E11238">
        <v>0</v>
      </c>
      <c r="F11238">
        <v>0</v>
      </c>
      <c r="G11238">
        <v>0.1</v>
      </c>
      <c r="H11238">
        <v>0.1</v>
      </c>
      <c r="J11238">
        <v>975</v>
      </c>
      <c r="K11238">
        <v>975</v>
      </c>
      <c r="L11238">
        <v>363.888171</v>
      </c>
      <c r="R11238">
        <v>1086.1759420000001</v>
      </c>
      <c r="S11238" t="s">
        <v>90</v>
      </c>
      <c r="T11238" s="297">
        <v>46311.754166666666</v>
      </c>
    </row>
    <row r="11239" spans="1:20" x14ac:dyDescent="0.35">
      <c r="A11239" t="s">
        <v>132</v>
      </c>
      <c r="B11239" t="s">
        <v>133</v>
      </c>
      <c r="C11239" t="s">
        <v>89</v>
      </c>
      <c r="D11239" s="29">
        <v>46670</v>
      </c>
      <c r="E11239">
        <v>0</v>
      </c>
      <c r="F11239">
        <v>0</v>
      </c>
      <c r="G11239">
        <v>0.1</v>
      </c>
      <c r="H11239">
        <v>0.1</v>
      </c>
      <c r="J11239">
        <v>975</v>
      </c>
      <c r="K11239">
        <v>975</v>
      </c>
      <c r="L11239">
        <v>363.888171</v>
      </c>
      <c r="R11239">
        <v>1086.1759420000001</v>
      </c>
      <c r="S11239" t="s">
        <v>90</v>
      </c>
      <c r="T11239" s="297">
        <v>46311.754166666666</v>
      </c>
    </row>
    <row r="11240" spans="1:20" x14ac:dyDescent="0.35">
      <c r="A11240" t="s">
        <v>132</v>
      </c>
      <c r="B11240" t="s">
        <v>133</v>
      </c>
      <c r="C11240" t="s">
        <v>89</v>
      </c>
      <c r="D11240" s="29">
        <v>46671</v>
      </c>
      <c r="E11240">
        <v>0</v>
      </c>
      <c r="F11240">
        <v>0</v>
      </c>
      <c r="G11240">
        <v>0.1</v>
      </c>
      <c r="H11240">
        <v>0.1</v>
      </c>
      <c r="J11240">
        <v>975</v>
      </c>
      <c r="K11240">
        <v>975</v>
      </c>
      <c r="L11240">
        <v>363.888171</v>
      </c>
      <c r="R11240">
        <v>1086.1759420000001</v>
      </c>
      <c r="S11240" t="s">
        <v>90</v>
      </c>
      <c r="T11240" s="297">
        <v>46311.754166666666</v>
      </c>
    </row>
    <row r="11241" spans="1:20" x14ac:dyDescent="0.35">
      <c r="A11241" t="s">
        <v>132</v>
      </c>
      <c r="B11241" t="s">
        <v>133</v>
      </c>
      <c r="C11241" t="s">
        <v>89</v>
      </c>
      <c r="D11241" s="29">
        <v>46672</v>
      </c>
      <c r="E11241">
        <v>0</v>
      </c>
      <c r="F11241">
        <v>0</v>
      </c>
      <c r="G11241">
        <v>0.1</v>
      </c>
      <c r="H11241">
        <v>0.1</v>
      </c>
      <c r="J11241">
        <v>975</v>
      </c>
      <c r="K11241">
        <v>975</v>
      </c>
      <c r="L11241">
        <v>363.888171</v>
      </c>
      <c r="R11241">
        <v>1086.1759420000001</v>
      </c>
      <c r="S11241" t="s">
        <v>90</v>
      </c>
      <c r="T11241" s="297">
        <v>46311.754166666666</v>
      </c>
    </row>
    <row r="11242" spans="1:20" x14ac:dyDescent="0.35">
      <c r="A11242" t="s">
        <v>132</v>
      </c>
      <c r="B11242" t="s">
        <v>133</v>
      </c>
      <c r="C11242" t="s">
        <v>89</v>
      </c>
      <c r="D11242" s="29">
        <v>46673</v>
      </c>
      <c r="E11242">
        <v>0</v>
      </c>
      <c r="F11242">
        <v>0</v>
      </c>
      <c r="G11242">
        <v>0.1</v>
      </c>
      <c r="H11242">
        <v>0.1</v>
      </c>
      <c r="J11242">
        <v>975</v>
      </c>
      <c r="K11242">
        <v>975</v>
      </c>
      <c r="L11242">
        <v>363.888171</v>
      </c>
      <c r="R11242">
        <v>1086.1759420000001</v>
      </c>
      <c r="S11242" t="s">
        <v>90</v>
      </c>
      <c r="T11242" s="297">
        <v>46311.754166666666</v>
      </c>
    </row>
    <row r="11243" spans="1:20" x14ac:dyDescent="0.35">
      <c r="A11243" t="s">
        <v>132</v>
      </c>
      <c r="B11243" t="s">
        <v>133</v>
      </c>
      <c r="C11243" t="s">
        <v>89</v>
      </c>
      <c r="D11243" s="29">
        <v>46674</v>
      </c>
      <c r="E11243">
        <v>0</v>
      </c>
      <c r="F11243">
        <v>0</v>
      </c>
      <c r="G11243">
        <v>0.1</v>
      </c>
      <c r="H11243">
        <v>0.1</v>
      </c>
      <c r="J11243">
        <v>975</v>
      </c>
      <c r="K11243">
        <v>975</v>
      </c>
      <c r="L11243">
        <v>363.888171</v>
      </c>
      <c r="R11243">
        <v>1086.1759420000001</v>
      </c>
      <c r="S11243" t="s">
        <v>90</v>
      </c>
      <c r="T11243" s="297">
        <v>46311.754166666666</v>
      </c>
    </row>
    <row r="11244" spans="1:20" x14ac:dyDescent="0.35">
      <c r="A11244" t="s">
        <v>132</v>
      </c>
      <c r="B11244" t="s">
        <v>133</v>
      </c>
      <c r="C11244" t="s">
        <v>89</v>
      </c>
      <c r="D11244" s="29">
        <v>46675</v>
      </c>
      <c r="E11244">
        <v>0</v>
      </c>
      <c r="F11244">
        <v>0</v>
      </c>
      <c r="G11244">
        <v>0.1</v>
      </c>
      <c r="H11244">
        <v>0.1</v>
      </c>
      <c r="J11244">
        <v>975</v>
      </c>
      <c r="K11244">
        <v>975</v>
      </c>
      <c r="L11244">
        <v>363.888171</v>
      </c>
      <c r="R11244">
        <v>1086.1759420000001</v>
      </c>
      <c r="S11244" t="s">
        <v>90</v>
      </c>
      <c r="T11244" s="297">
        <v>46311.754166666666</v>
      </c>
    </row>
    <row r="11245" spans="1:20" x14ac:dyDescent="0.35">
      <c r="A11245" t="s">
        <v>132</v>
      </c>
      <c r="B11245" t="s">
        <v>133</v>
      </c>
      <c r="C11245" t="s">
        <v>89</v>
      </c>
      <c r="D11245" s="29">
        <v>46676</v>
      </c>
      <c r="E11245">
        <v>0</v>
      </c>
      <c r="F11245">
        <v>0</v>
      </c>
      <c r="G11245">
        <v>0.1</v>
      </c>
      <c r="H11245">
        <v>0.1</v>
      </c>
      <c r="J11245">
        <v>975</v>
      </c>
      <c r="K11245">
        <v>975</v>
      </c>
      <c r="L11245">
        <v>363.888171</v>
      </c>
      <c r="R11245">
        <v>1086.1759420000001</v>
      </c>
      <c r="S11245" t="s">
        <v>90</v>
      </c>
      <c r="T11245" s="297">
        <v>46311.754166666666</v>
      </c>
    </row>
    <row r="11246" spans="1:20" x14ac:dyDescent="0.35">
      <c r="A11246" t="s">
        <v>132</v>
      </c>
      <c r="B11246" t="s">
        <v>133</v>
      </c>
      <c r="C11246" t="s">
        <v>89</v>
      </c>
      <c r="D11246" s="29">
        <v>46677</v>
      </c>
      <c r="E11246">
        <v>0</v>
      </c>
      <c r="F11246">
        <v>0</v>
      </c>
      <c r="G11246">
        <v>0.1</v>
      </c>
      <c r="H11246">
        <v>0.1</v>
      </c>
      <c r="J11246">
        <v>975</v>
      </c>
      <c r="K11246">
        <v>975</v>
      </c>
      <c r="L11246">
        <v>363.888171</v>
      </c>
      <c r="R11246">
        <v>1086.1759420000001</v>
      </c>
      <c r="S11246" t="s">
        <v>90</v>
      </c>
      <c r="T11246" s="297">
        <v>46311.754166666666</v>
      </c>
    </row>
    <row r="11247" spans="1:20" x14ac:dyDescent="0.35">
      <c r="A11247" t="s">
        <v>132</v>
      </c>
      <c r="B11247" t="s">
        <v>133</v>
      </c>
      <c r="C11247" t="s">
        <v>89</v>
      </c>
      <c r="D11247" s="29">
        <v>46678</v>
      </c>
      <c r="E11247">
        <v>0</v>
      </c>
      <c r="F11247">
        <v>0</v>
      </c>
      <c r="G11247">
        <v>0.1</v>
      </c>
      <c r="H11247">
        <v>0.1</v>
      </c>
      <c r="J11247">
        <v>975</v>
      </c>
      <c r="K11247">
        <v>975</v>
      </c>
      <c r="L11247">
        <v>363.888171</v>
      </c>
      <c r="R11247">
        <v>1086.1759420000001</v>
      </c>
      <c r="S11247" t="s">
        <v>90</v>
      </c>
      <c r="T11247" s="297">
        <v>46311.754166666666</v>
      </c>
    </row>
    <row r="11248" spans="1:20" x14ac:dyDescent="0.35">
      <c r="A11248" t="s">
        <v>132</v>
      </c>
      <c r="B11248" t="s">
        <v>133</v>
      </c>
      <c r="C11248" t="s">
        <v>89</v>
      </c>
      <c r="D11248" s="29">
        <v>46679</v>
      </c>
      <c r="E11248">
        <v>0</v>
      </c>
      <c r="F11248">
        <v>0</v>
      </c>
      <c r="G11248">
        <v>0.1</v>
      </c>
      <c r="H11248">
        <v>0.1</v>
      </c>
      <c r="J11248">
        <v>975</v>
      </c>
      <c r="K11248">
        <v>975</v>
      </c>
      <c r="L11248">
        <v>363.888171</v>
      </c>
      <c r="R11248">
        <v>1086.1759420000001</v>
      </c>
      <c r="S11248" t="s">
        <v>90</v>
      </c>
      <c r="T11248" s="297">
        <v>46311.754166666666</v>
      </c>
    </row>
    <row r="11249" spans="1:20" x14ac:dyDescent="0.35">
      <c r="A11249" t="s">
        <v>132</v>
      </c>
      <c r="B11249" t="s">
        <v>133</v>
      </c>
      <c r="C11249" t="s">
        <v>89</v>
      </c>
      <c r="D11249" s="29">
        <v>46680</v>
      </c>
      <c r="E11249">
        <v>0</v>
      </c>
      <c r="F11249">
        <v>0</v>
      </c>
      <c r="G11249">
        <v>0.1</v>
      </c>
      <c r="H11249">
        <v>0.1</v>
      </c>
      <c r="J11249">
        <v>975</v>
      </c>
      <c r="K11249">
        <v>975</v>
      </c>
      <c r="L11249">
        <v>363.888171</v>
      </c>
      <c r="R11249">
        <v>1086.1759420000001</v>
      </c>
      <c r="S11249" t="s">
        <v>90</v>
      </c>
      <c r="T11249" s="297">
        <v>46311.754166666666</v>
      </c>
    </row>
    <row r="11250" spans="1:20" x14ac:dyDescent="0.35">
      <c r="A11250" t="s">
        <v>132</v>
      </c>
      <c r="B11250" t="s">
        <v>133</v>
      </c>
      <c r="C11250" t="s">
        <v>89</v>
      </c>
      <c r="D11250" s="29">
        <v>46681</v>
      </c>
      <c r="E11250">
        <v>0</v>
      </c>
      <c r="F11250">
        <v>0</v>
      </c>
      <c r="G11250">
        <v>0.1</v>
      </c>
      <c r="H11250">
        <v>0.1</v>
      </c>
      <c r="J11250">
        <v>975</v>
      </c>
      <c r="K11250">
        <v>975</v>
      </c>
      <c r="L11250">
        <v>363.888171</v>
      </c>
      <c r="R11250">
        <v>1086.1759420000001</v>
      </c>
      <c r="S11250" t="s">
        <v>90</v>
      </c>
      <c r="T11250" s="297">
        <v>46311.754166666666</v>
      </c>
    </row>
    <row r="11251" spans="1:20" x14ac:dyDescent="0.35">
      <c r="A11251" t="s">
        <v>132</v>
      </c>
      <c r="B11251" t="s">
        <v>133</v>
      </c>
      <c r="C11251" t="s">
        <v>89</v>
      </c>
      <c r="D11251" s="29">
        <v>46682</v>
      </c>
      <c r="E11251">
        <v>0</v>
      </c>
      <c r="F11251">
        <v>0</v>
      </c>
      <c r="G11251">
        <v>0.1</v>
      </c>
      <c r="H11251">
        <v>0.1</v>
      </c>
      <c r="J11251">
        <v>975</v>
      </c>
      <c r="K11251">
        <v>975</v>
      </c>
      <c r="L11251">
        <v>363.888171</v>
      </c>
      <c r="R11251">
        <v>1086.1759420000001</v>
      </c>
      <c r="S11251" t="s">
        <v>90</v>
      </c>
      <c r="T11251" s="297">
        <v>46311.754166666666</v>
      </c>
    </row>
    <row r="11252" spans="1:20" x14ac:dyDescent="0.35">
      <c r="A11252" t="s">
        <v>132</v>
      </c>
      <c r="B11252" t="s">
        <v>133</v>
      </c>
      <c r="C11252" t="s">
        <v>89</v>
      </c>
      <c r="D11252" s="29">
        <v>46683</v>
      </c>
      <c r="E11252">
        <v>0</v>
      </c>
      <c r="F11252">
        <v>0</v>
      </c>
      <c r="G11252">
        <v>0</v>
      </c>
      <c r="H11252">
        <v>0</v>
      </c>
      <c r="L11252">
        <v>363.888171</v>
      </c>
      <c r="R11252">
        <v>1086.1759420000001</v>
      </c>
      <c r="S11252" t="s">
        <v>90</v>
      </c>
      <c r="T11252" s="297">
        <v>46311.754166666666</v>
      </c>
    </row>
    <row r="11253" spans="1:20" x14ac:dyDescent="0.35">
      <c r="A11253" t="s">
        <v>132</v>
      </c>
      <c r="B11253" t="s">
        <v>133</v>
      </c>
      <c r="C11253" t="s">
        <v>89</v>
      </c>
      <c r="D11253" s="29">
        <v>46684</v>
      </c>
      <c r="E11253">
        <v>0</v>
      </c>
      <c r="F11253">
        <v>0</v>
      </c>
      <c r="G11253">
        <v>0</v>
      </c>
      <c r="H11253">
        <v>0</v>
      </c>
      <c r="L11253">
        <v>363.888171</v>
      </c>
      <c r="R11253">
        <v>1086.1759420000001</v>
      </c>
      <c r="S11253" t="s">
        <v>90</v>
      </c>
      <c r="T11253" s="297">
        <v>46311.754166666666</v>
      </c>
    </row>
    <row r="11254" spans="1:20" x14ac:dyDescent="0.35">
      <c r="A11254" t="s">
        <v>132</v>
      </c>
      <c r="B11254" t="s">
        <v>133</v>
      </c>
      <c r="C11254" t="s">
        <v>89</v>
      </c>
      <c r="D11254" s="29">
        <v>46685</v>
      </c>
      <c r="E11254">
        <v>0</v>
      </c>
      <c r="F11254">
        <v>0</v>
      </c>
      <c r="G11254">
        <v>0</v>
      </c>
      <c r="H11254">
        <v>0</v>
      </c>
      <c r="L11254">
        <v>363.888171</v>
      </c>
      <c r="R11254">
        <v>1086.1759420000001</v>
      </c>
      <c r="S11254" t="s">
        <v>90</v>
      </c>
      <c r="T11254" s="297">
        <v>46311.754166666666</v>
      </c>
    </row>
    <row r="11255" spans="1:20" x14ac:dyDescent="0.35">
      <c r="A11255" t="s">
        <v>132</v>
      </c>
      <c r="B11255" t="s">
        <v>133</v>
      </c>
      <c r="C11255" t="s">
        <v>89</v>
      </c>
      <c r="D11255" s="29">
        <v>46686</v>
      </c>
      <c r="E11255">
        <v>0</v>
      </c>
      <c r="F11255">
        <v>0</v>
      </c>
      <c r="G11255">
        <v>0</v>
      </c>
      <c r="H11255">
        <v>0</v>
      </c>
      <c r="L11255">
        <v>363.888171</v>
      </c>
      <c r="R11255">
        <v>1086.1759420000001</v>
      </c>
      <c r="S11255" t="s">
        <v>90</v>
      </c>
      <c r="T11255" s="297">
        <v>46311.754166666666</v>
      </c>
    </row>
    <row r="11256" spans="1:20" x14ac:dyDescent="0.35">
      <c r="A11256" t="s">
        <v>132</v>
      </c>
      <c r="B11256" t="s">
        <v>133</v>
      </c>
      <c r="C11256" t="s">
        <v>89</v>
      </c>
      <c r="D11256" s="29">
        <v>46687</v>
      </c>
      <c r="E11256">
        <v>0</v>
      </c>
      <c r="F11256">
        <v>0</v>
      </c>
      <c r="G11256">
        <v>0</v>
      </c>
      <c r="H11256">
        <v>0</v>
      </c>
      <c r="L11256">
        <v>363.888171</v>
      </c>
      <c r="R11256">
        <v>1086.1759420000001</v>
      </c>
      <c r="S11256" t="s">
        <v>90</v>
      </c>
      <c r="T11256" s="297">
        <v>46311.754166666666</v>
      </c>
    </row>
    <row r="11257" spans="1:20" x14ac:dyDescent="0.35">
      <c r="A11257" t="s">
        <v>132</v>
      </c>
      <c r="B11257" t="s">
        <v>133</v>
      </c>
      <c r="C11257" t="s">
        <v>89</v>
      </c>
      <c r="D11257" s="29">
        <v>46688</v>
      </c>
      <c r="E11257">
        <v>0</v>
      </c>
      <c r="F11257">
        <v>0</v>
      </c>
      <c r="G11257">
        <v>0</v>
      </c>
      <c r="H11257">
        <v>0</v>
      </c>
      <c r="L11257">
        <v>363.888171</v>
      </c>
      <c r="R11257">
        <v>1086.1759420000001</v>
      </c>
      <c r="S11257" t="s">
        <v>90</v>
      </c>
      <c r="T11257" s="297">
        <v>46311.754166666666</v>
      </c>
    </row>
    <row r="11258" spans="1:20" x14ac:dyDescent="0.35">
      <c r="A11258" t="s">
        <v>132</v>
      </c>
      <c r="B11258" t="s">
        <v>133</v>
      </c>
      <c r="C11258" t="s">
        <v>89</v>
      </c>
      <c r="D11258" s="29">
        <v>46689</v>
      </c>
      <c r="E11258">
        <v>0</v>
      </c>
      <c r="F11258">
        <v>0</v>
      </c>
      <c r="G11258">
        <v>0</v>
      </c>
      <c r="H11258">
        <v>0</v>
      </c>
      <c r="L11258">
        <v>363.888171</v>
      </c>
      <c r="R11258">
        <v>1086.1759420000001</v>
      </c>
      <c r="S11258" t="s">
        <v>90</v>
      </c>
      <c r="T11258" s="297">
        <v>46311.754166666666</v>
      </c>
    </row>
    <row r="11259" spans="1:20" x14ac:dyDescent="0.35">
      <c r="A11259" t="s">
        <v>132</v>
      </c>
      <c r="B11259" t="s">
        <v>133</v>
      </c>
      <c r="C11259" t="s">
        <v>89</v>
      </c>
      <c r="D11259" s="29">
        <v>46690</v>
      </c>
      <c r="E11259">
        <v>0</v>
      </c>
      <c r="F11259">
        <v>0</v>
      </c>
      <c r="G11259">
        <v>0</v>
      </c>
      <c r="H11259">
        <v>0</v>
      </c>
      <c r="L11259">
        <v>363.888171</v>
      </c>
      <c r="R11259">
        <v>1086.1759420000001</v>
      </c>
      <c r="S11259" t="s">
        <v>90</v>
      </c>
      <c r="T11259" s="297">
        <v>46311.754166666666</v>
      </c>
    </row>
    <row r="11260" spans="1:20" x14ac:dyDescent="0.35">
      <c r="A11260" t="s">
        <v>132</v>
      </c>
      <c r="B11260" t="s">
        <v>133</v>
      </c>
      <c r="C11260" t="s">
        <v>89</v>
      </c>
      <c r="D11260" s="29">
        <v>46691</v>
      </c>
      <c r="E11260">
        <v>0</v>
      </c>
      <c r="F11260">
        <v>0</v>
      </c>
      <c r="G11260">
        <v>0</v>
      </c>
      <c r="H11260">
        <v>0</v>
      </c>
      <c r="L11260">
        <v>363.888171</v>
      </c>
      <c r="R11260">
        <v>1086.1759420000001</v>
      </c>
      <c r="S11260" t="s">
        <v>90</v>
      </c>
      <c r="T11260" s="297">
        <v>46311.754166666666</v>
      </c>
    </row>
    <row r="11261" spans="1:20" x14ac:dyDescent="0.35">
      <c r="A11261" t="s">
        <v>132</v>
      </c>
      <c r="B11261" t="s">
        <v>133</v>
      </c>
      <c r="C11261" t="s">
        <v>89</v>
      </c>
      <c r="D11261" s="29">
        <v>46692</v>
      </c>
      <c r="E11261">
        <v>0</v>
      </c>
      <c r="F11261">
        <v>0</v>
      </c>
      <c r="G11261">
        <v>0</v>
      </c>
      <c r="H11261">
        <v>0</v>
      </c>
      <c r="L11261">
        <v>363.888171</v>
      </c>
      <c r="R11261">
        <v>1086.1759420000001</v>
      </c>
      <c r="S11261" t="s">
        <v>90</v>
      </c>
      <c r="T11261" s="297">
        <v>46311.754166666666</v>
      </c>
    </row>
    <row r="11262" spans="1:20" x14ac:dyDescent="0.35">
      <c r="A11262" t="s">
        <v>132</v>
      </c>
      <c r="B11262" t="s">
        <v>133</v>
      </c>
      <c r="C11262" t="s">
        <v>89</v>
      </c>
      <c r="D11262" s="29">
        <v>46693</v>
      </c>
      <c r="E11262">
        <v>0</v>
      </c>
      <c r="F11262">
        <v>0</v>
      </c>
      <c r="G11262">
        <v>0</v>
      </c>
      <c r="H11262">
        <v>0</v>
      </c>
      <c r="L11262">
        <v>363.888171</v>
      </c>
      <c r="R11262">
        <v>1086.1759420000001</v>
      </c>
      <c r="S11262" t="s">
        <v>90</v>
      </c>
      <c r="T11262" s="297">
        <v>46311.754166666666</v>
      </c>
    </row>
    <row r="11263" spans="1:20" x14ac:dyDescent="0.35">
      <c r="A11263" t="s">
        <v>132</v>
      </c>
      <c r="B11263" t="s">
        <v>133</v>
      </c>
      <c r="C11263" t="s">
        <v>89</v>
      </c>
      <c r="D11263" s="29">
        <v>46694</v>
      </c>
      <c r="E11263">
        <v>0</v>
      </c>
      <c r="F11263">
        <v>0</v>
      </c>
      <c r="G11263">
        <v>0</v>
      </c>
      <c r="H11263">
        <v>0</v>
      </c>
      <c r="L11263">
        <v>363.888171</v>
      </c>
      <c r="R11263">
        <v>1086.1759420000001</v>
      </c>
      <c r="S11263" t="s">
        <v>90</v>
      </c>
      <c r="T11263" s="297">
        <v>46311.754166666666</v>
      </c>
    </row>
    <row r="11264" spans="1:20" x14ac:dyDescent="0.35">
      <c r="A11264" t="s">
        <v>132</v>
      </c>
      <c r="B11264" t="s">
        <v>133</v>
      </c>
      <c r="C11264" t="s">
        <v>89</v>
      </c>
      <c r="D11264" s="29">
        <v>46695</v>
      </c>
      <c r="E11264">
        <v>0</v>
      </c>
      <c r="F11264">
        <v>0</v>
      </c>
      <c r="G11264">
        <v>0</v>
      </c>
      <c r="H11264">
        <v>0</v>
      </c>
      <c r="L11264">
        <v>363.888171</v>
      </c>
      <c r="R11264">
        <v>1086.1759420000001</v>
      </c>
      <c r="S11264" t="s">
        <v>90</v>
      </c>
      <c r="T11264" s="297">
        <v>46311.754166666666</v>
      </c>
    </row>
    <row r="11265" spans="1:20" x14ac:dyDescent="0.35">
      <c r="A11265" t="s">
        <v>132</v>
      </c>
      <c r="B11265" t="s">
        <v>133</v>
      </c>
      <c r="C11265" t="s">
        <v>89</v>
      </c>
      <c r="D11265" s="29">
        <v>46696</v>
      </c>
      <c r="E11265">
        <v>0</v>
      </c>
      <c r="F11265">
        <v>0</v>
      </c>
      <c r="G11265">
        <v>0</v>
      </c>
      <c r="H11265">
        <v>0</v>
      </c>
      <c r="L11265">
        <v>363.888171</v>
      </c>
      <c r="R11265">
        <v>1086.1759420000001</v>
      </c>
      <c r="S11265" t="s">
        <v>90</v>
      </c>
      <c r="T11265" s="297">
        <v>46311.754166666666</v>
      </c>
    </row>
    <row r="11266" spans="1:20" x14ac:dyDescent="0.35">
      <c r="A11266" t="s">
        <v>132</v>
      </c>
      <c r="B11266" t="s">
        <v>133</v>
      </c>
      <c r="C11266" t="s">
        <v>89</v>
      </c>
      <c r="D11266" s="29">
        <v>46697</v>
      </c>
      <c r="E11266">
        <v>0</v>
      </c>
      <c r="F11266">
        <v>0</v>
      </c>
      <c r="G11266">
        <v>0</v>
      </c>
      <c r="H11266">
        <v>0</v>
      </c>
      <c r="L11266">
        <v>363.888171</v>
      </c>
      <c r="R11266">
        <v>1086.1759420000001</v>
      </c>
      <c r="S11266" t="s">
        <v>90</v>
      </c>
      <c r="T11266" s="297">
        <v>46311.754166666666</v>
      </c>
    </row>
    <row r="11267" spans="1:20" x14ac:dyDescent="0.35">
      <c r="A11267" t="s">
        <v>132</v>
      </c>
      <c r="B11267" t="s">
        <v>133</v>
      </c>
      <c r="C11267" t="s">
        <v>89</v>
      </c>
      <c r="D11267" s="29">
        <v>46698</v>
      </c>
      <c r="E11267">
        <v>0</v>
      </c>
      <c r="F11267">
        <v>0</v>
      </c>
      <c r="G11267">
        <v>0</v>
      </c>
      <c r="H11267">
        <v>0</v>
      </c>
      <c r="L11267">
        <v>363.888171</v>
      </c>
      <c r="R11267">
        <v>1086.1759420000001</v>
      </c>
      <c r="S11267" t="s">
        <v>90</v>
      </c>
      <c r="T11267" s="297">
        <v>46311.754166666666</v>
      </c>
    </row>
    <row r="11268" spans="1:20" x14ac:dyDescent="0.35">
      <c r="A11268" t="s">
        <v>132</v>
      </c>
      <c r="B11268" t="s">
        <v>133</v>
      </c>
      <c r="C11268" t="s">
        <v>89</v>
      </c>
      <c r="D11268" s="29">
        <v>46699</v>
      </c>
      <c r="E11268">
        <v>0</v>
      </c>
      <c r="F11268">
        <v>0</v>
      </c>
      <c r="G11268">
        <v>0</v>
      </c>
      <c r="H11268">
        <v>0</v>
      </c>
      <c r="L11268">
        <v>363.888171</v>
      </c>
      <c r="R11268">
        <v>1086.1759420000001</v>
      </c>
      <c r="S11268" t="s">
        <v>90</v>
      </c>
      <c r="T11268" s="297">
        <v>46311.754166666666</v>
      </c>
    </row>
    <row r="11269" spans="1:20" x14ac:dyDescent="0.35">
      <c r="A11269" t="s">
        <v>132</v>
      </c>
      <c r="B11269" t="s">
        <v>133</v>
      </c>
      <c r="C11269" t="s">
        <v>89</v>
      </c>
      <c r="D11269" s="29">
        <v>46700</v>
      </c>
      <c r="E11269">
        <v>0</v>
      </c>
      <c r="F11269">
        <v>0</v>
      </c>
      <c r="G11269">
        <v>0</v>
      </c>
      <c r="H11269">
        <v>0</v>
      </c>
      <c r="L11269">
        <v>363.888171</v>
      </c>
      <c r="R11269">
        <v>1086.1759420000001</v>
      </c>
      <c r="S11269" t="s">
        <v>90</v>
      </c>
      <c r="T11269" s="297">
        <v>46311.754166666666</v>
      </c>
    </row>
    <row r="11270" spans="1:20" x14ac:dyDescent="0.35">
      <c r="A11270" t="s">
        <v>132</v>
      </c>
      <c r="B11270" t="s">
        <v>133</v>
      </c>
      <c r="C11270" t="s">
        <v>89</v>
      </c>
      <c r="D11270" s="29">
        <v>46701</v>
      </c>
      <c r="E11270">
        <v>0</v>
      </c>
      <c r="F11270">
        <v>0</v>
      </c>
      <c r="G11270">
        <v>0</v>
      </c>
      <c r="H11270">
        <v>0</v>
      </c>
      <c r="L11270">
        <v>363.888171</v>
      </c>
      <c r="R11270">
        <v>1086.1759420000001</v>
      </c>
      <c r="S11270" t="s">
        <v>90</v>
      </c>
      <c r="T11270" s="297">
        <v>46311.754166666666</v>
      </c>
    </row>
    <row r="11271" spans="1:20" x14ac:dyDescent="0.35">
      <c r="A11271" t="s">
        <v>132</v>
      </c>
      <c r="B11271" t="s">
        <v>133</v>
      </c>
      <c r="C11271" t="s">
        <v>89</v>
      </c>
      <c r="D11271" s="29">
        <v>46702</v>
      </c>
      <c r="E11271">
        <v>0</v>
      </c>
      <c r="F11271">
        <v>0</v>
      </c>
      <c r="G11271">
        <v>0</v>
      </c>
      <c r="H11271">
        <v>0</v>
      </c>
      <c r="L11271">
        <v>363.888171</v>
      </c>
      <c r="R11271">
        <v>1086.1759420000001</v>
      </c>
      <c r="S11271" t="s">
        <v>90</v>
      </c>
      <c r="T11271" s="297">
        <v>46311.754166666666</v>
      </c>
    </row>
    <row r="11272" spans="1:20" x14ac:dyDescent="0.35">
      <c r="A11272" t="s">
        <v>132</v>
      </c>
      <c r="B11272" t="s">
        <v>133</v>
      </c>
      <c r="C11272" t="s">
        <v>89</v>
      </c>
      <c r="D11272" s="29">
        <v>46703</v>
      </c>
      <c r="E11272">
        <v>0</v>
      </c>
      <c r="F11272">
        <v>0</v>
      </c>
      <c r="G11272">
        <v>0</v>
      </c>
      <c r="H11272">
        <v>0</v>
      </c>
      <c r="L11272">
        <v>363.888171</v>
      </c>
      <c r="R11272">
        <v>1086.1759420000001</v>
      </c>
      <c r="S11272" t="s">
        <v>90</v>
      </c>
      <c r="T11272" s="297">
        <v>46311.754166666666</v>
      </c>
    </row>
    <row r="11273" spans="1:20" x14ac:dyDescent="0.35">
      <c r="A11273" t="s">
        <v>132</v>
      </c>
      <c r="B11273" t="s">
        <v>133</v>
      </c>
      <c r="C11273" t="s">
        <v>89</v>
      </c>
      <c r="D11273" s="29">
        <v>46704</v>
      </c>
      <c r="E11273">
        <v>0</v>
      </c>
      <c r="F11273">
        <v>0</v>
      </c>
      <c r="G11273">
        <v>0</v>
      </c>
      <c r="H11273">
        <v>0</v>
      </c>
      <c r="L11273">
        <v>363.888171</v>
      </c>
      <c r="R11273">
        <v>1086.1759420000001</v>
      </c>
      <c r="S11273" t="s">
        <v>90</v>
      </c>
      <c r="T11273" s="297">
        <v>46311.754166666666</v>
      </c>
    </row>
    <row r="11274" spans="1:20" x14ac:dyDescent="0.35">
      <c r="A11274" t="s">
        <v>132</v>
      </c>
      <c r="B11274" t="s">
        <v>133</v>
      </c>
      <c r="C11274" t="s">
        <v>89</v>
      </c>
      <c r="D11274" s="29">
        <v>46705</v>
      </c>
      <c r="E11274">
        <v>0</v>
      </c>
      <c r="F11274">
        <v>0</v>
      </c>
      <c r="G11274">
        <v>0</v>
      </c>
      <c r="H11274">
        <v>0</v>
      </c>
      <c r="L11274">
        <v>363.888171</v>
      </c>
      <c r="R11274">
        <v>1086.1759420000001</v>
      </c>
      <c r="S11274" t="s">
        <v>90</v>
      </c>
      <c r="T11274" s="297">
        <v>46311.754166666666</v>
      </c>
    </row>
    <row r="11275" spans="1:20" x14ac:dyDescent="0.35">
      <c r="A11275" t="s">
        <v>132</v>
      </c>
      <c r="B11275" t="s">
        <v>133</v>
      </c>
      <c r="C11275" t="s">
        <v>89</v>
      </c>
      <c r="D11275" s="29">
        <v>46706</v>
      </c>
      <c r="E11275">
        <v>0</v>
      </c>
      <c r="F11275">
        <v>0</v>
      </c>
      <c r="G11275">
        <v>0</v>
      </c>
      <c r="H11275">
        <v>0</v>
      </c>
      <c r="L11275">
        <v>363.888171</v>
      </c>
      <c r="R11275">
        <v>1086.1759420000001</v>
      </c>
      <c r="S11275" t="s">
        <v>90</v>
      </c>
      <c r="T11275" s="297">
        <v>46311.754166666666</v>
      </c>
    </row>
    <row r="11276" spans="1:20" x14ac:dyDescent="0.35">
      <c r="A11276" t="s">
        <v>132</v>
      </c>
      <c r="B11276" t="s">
        <v>133</v>
      </c>
      <c r="C11276" t="s">
        <v>89</v>
      </c>
      <c r="D11276" s="29">
        <v>46707</v>
      </c>
      <c r="E11276">
        <v>0</v>
      </c>
      <c r="F11276">
        <v>0</v>
      </c>
      <c r="G11276">
        <v>0</v>
      </c>
      <c r="H11276">
        <v>0</v>
      </c>
      <c r="L11276">
        <v>363.888171</v>
      </c>
      <c r="R11276">
        <v>1086.1759420000001</v>
      </c>
      <c r="S11276" t="s">
        <v>90</v>
      </c>
      <c r="T11276" s="297">
        <v>46311.754166666666</v>
      </c>
    </row>
    <row r="11277" spans="1:20" x14ac:dyDescent="0.35">
      <c r="A11277" t="s">
        <v>132</v>
      </c>
      <c r="B11277" t="s">
        <v>133</v>
      </c>
      <c r="C11277" t="s">
        <v>89</v>
      </c>
      <c r="D11277" s="29">
        <v>46708</v>
      </c>
      <c r="E11277">
        <v>0</v>
      </c>
      <c r="F11277">
        <v>0</v>
      </c>
      <c r="G11277">
        <v>0</v>
      </c>
      <c r="H11277">
        <v>0</v>
      </c>
      <c r="L11277">
        <v>363.888171</v>
      </c>
      <c r="R11277">
        <v>1086.1759420000001</v>
      </c>
      <c r="S11277" t="s">
        <v>90</v>
      </c>
      <c r="T11277" s="297">
        <v>46311.754166666666</v>
      </c>
    </row>
    <row r="11278" spans="1:20" x14ac:dyDescent="0.35">
      <c r="A11278" t="s">
        <v>132</v>
      </c>
      <c r="B11278" t="s">
        <v>133</v>
      </c>
      <c r="C11278" t="s">
        <v>89</v>
      </c>
      <c r="D11278" s="29">
        <v>46709</v>
      </c>
      <c r="E11278">
        <v>0</v>
      </c>
      <c r="F11278">
        <v>0</v>
      </c>
      <c r="G11278">
        <v>0</v>
      </c>
      <c r="H11278">
        <v>0</v>
      </c>
      <c r="L11278">
        <v>363.888171</v>
      </c>
      <c r="R11278">
        <v>1086.1759420000001</v>
      </c>
      <c r="S11278" t="s">
        <v>90</v>
      </c>
      <c r="T11278" s="297">
        <v>46311.754166666666</v>
      </c>
    </row>
    <row r="11279" spans="1:20" x14ac:dyDescent="0.35">
      <c r="A11279" t="s">
        <v>132</v>
      </c>
      <c r="B11279" t="s">
        <v>133</v>
      </c>
      <c r="C11279" t="s">
        <v>89</v>
      </c>
      <c r="D11279" s="29">
        <v>46710</v>
      </c>
      <c r="E11279">
        <v>0</v>
      </c>
      <c r="F11279">
        <v>0</v>
      </c>
      <c r="G11279">
        <v>0</v>
      </c>
      <c r="H11279">
        <v>0</v>
      </c>
      <c r="L11279">
        <v>363.888171</v>
      </c>
      <c r="R11279">
        <v>1086.1759420000001</v>
      </c>
      <c r="S11279" t="s">
        <v>90</v>
      </c>
      <c r="T11279" s="297">
        <v>46311.754166666666</v>
      </c>
    </row>
    <row r="11280" spans="1:20" x14ac:dyDescent="0.35">
      <c r="A11280" t="s">
        <v>132</v>
      </c>
      <c r="B11280" t="s">
        <v>133</v>
      </c>
      <c r="C11280" t="s">
        <v>89</v>
      </c>
      <c r="D11280" s="29">
        <v>46711</v>
      </c>
      <c r="E11280">
        <v>0</v>
      </c>
      <c r="F11280">
        <v>0</v>
      </c>
      <c r="G11280">
        <v>0</v>
      </c>
      <c r="H11280">
        <v>0</v>
      </c>
      <c r="L11280">
        <v>363.888171</v>
      </c>
      <c r="R11280">
        <v>1086.1759420000001</v>
      </c>
      <c r="S11280" t="s">
        <v>90</v>
      </c>
      <c r="T11280" s="297">
        <v>46311.754166666666</v>
      </c>
    </row>
    <row r="11281" spans="1:20" x14ac:dyDescent="0.35">
      <c r="A11281" t="s">
        <v>132</v>
      </c>
      <c r="B11281" t="s">
        <v>133</v>
      </c>
      <c r="C11281" t="s">
        <v>89</v>
      </c>
      <c r="D11281" s="29">
        <v>46712</v>
      </c>
      <c r="E11281">
        <v>0</v>
      </c>
      <c r="F11281">
        <v>0</v>
      </c>
      <c r="G11281">
        <v>0</v>
      </c>
      <c r="H11281">
        <v>0</v>
      </c>
      <c r="L11281">
        <v>363.888171</v>
      </c>
      <c r="R11281">
        <v>1086.1759420000001</v>
      </c>
      <c r="S11281" t="s">
        <v>90</v>
      </c>
      <c r="T11281" s="297">
        <v>46311.754166666666</v>
      </c>
    </row>
    <row r="11282" spans="1:20" x14ac:dyDescent="0.35">
      <c r="A11282" t="s">
        <v>132</v>
      </c>
      <c r="B11282" t="s">
        <v>133</v>
      </c>
      <c r="C11282" t="s">
        <v>89</v>
      </c>
      <c r="D11282" s="29">
        <v>46713</v>
      </c>
      <c r="E11282">
        <v>0</v>
      </c>
      <c r="F11282">
        <v>0</v>
      </c>
      <c r="G11282">
        <v>0</v>
      </c>
      <c r="H11282">
        <v>0</v>
      </c>
      <c r="L11282">
        <v>363.888171</v>
      </c>
      <c r="R11282">
        <v>1086.1759420000001</v>
      </c>
      <c r="S11282" t="s">
        <v>90</v>
      </c>
      <c r="T11282" s="297">
        <v>46311.754166666666</v>
      </c>
    </row>
    <row r="11283" spans="1:20" x14ac:dyDescent="0.35">
      <c r="A11283" t="s">
        <v>132</v>
      </c>
      <c r="B11283" t="s">
        <v>133</v>
      </c>
      <c r="C11283" t="s">
        <v>89</v>
      </c>
      <c r="D11283" s="29">
        <v>46714</v>
      </c>
      <c r="E11283">
        <v>0</v>
      </c>
      <c r="F11283">
        <v>0</v>
      </c>
      <c r="G11283">
        <v>0</v>
      </c>
      <c r="H11283">
        <v>0</v>
      </c>
      <c r="L11283">
        <v>363.888171</v>
      </c>
      <c r="R11283">
        <v>1086.1759420000001</v>
      </c>
      <c r="S11283" t="s">
        <v>90</v>
      </c>
      <c r="T11283" s="297">
        <v>46311.754166666666</v>
      </c>
    </row>
    <row r="11284" spans="1:20" x14ac:dyDescent="0.35">
      <c r="A11284" t="s">
        <v>132</v>
      </c>
      <c r="B11284" t="s">
        <v>133</v>
      </c>
      <c r="C11284" t="s">
        <v>89</v>
      </c>
      <c r="D11284" s="29">
        <v>46715</v>
      </c>
      <c r="E11284">
        <v>0</v>
      </c>
      <c r="F11284">
        <v>0</v>
      </c>
      <c r="G11284">
        <v>0</v>
      </c>
      <c r="H11284">
        <v>0</v>
      </c>
      <c r="L11284">
        <v>363.888171</v>
      </c>
      <c r="R11284">
        <v>1086.1759420000001</v>
      </c>
      <c r="S11284" t="s">
        <v>90</v>
      </c>
      <c r="T11284" s="297">
        <v>46311.754166666666</v>
      </c>
    </row>
    <row r="11285" spans="1:20" x14ac:dyDescent="0.35">
      <c r="A11285" t="s">
        <v>132</v>
      </c>
      <c r="B11285" t="s">
        <v>133</v>
      </c>
      <c r="C11285" t="s">
        <v>89</v>
      </c>
      <c r="D11285" s="29">
        <v>46716</v>
      </c>
      <c r="E11285">
        <v>0</v>
      </c>
      <c r="F11285">
        <v>0</v>
      </c>
      <c r="G11285">
        <v>0</v>
      </c>
      <c r="H11285">
        <v>0</v>
      </c>
      <c r="L11285">
        <v>363.888171</v>
      </c>
      <c r="R11285">
        <v>1086.1759420000001</v>
      </c>
      <c r="S11285" t="s">
        <v>90</v>
      </c>
      <c r="T11285" s="297">
        <v>46311.754166666666</v>
      </c>
    </row>
    <row r="11286" spans="1:20" x14ac:dyDescent="0.35">
      <c r="A11286" t="s">
        <v>132</v>
      </c>
      <c r="B11286" t="s">
        <v>133</v>
      </c>
      <c r="C11286" t="s">
        <v>89</v>
      </c>
      <c r="D11286" s="29">
        <v>46717</v>
      </c>
      <c r="E11286">
        <v>0</v>
      </c>
      <c r="F11286">
        <v>0</v>
      </c>
      <c r="G11286">
        <v>0</v>
      </c>
      <c r="H11286">
        <v>0</v>
      </c>
      <c r="L11286">
        <v>363.888171</v>
      </c>
      <c r="R11286">
        <v>1086.1759420000001</v>
      </c>
      <c r="S11286" t="s">
        <v>90</v>
      </c>
      <c r="T11286" s="297">
        <v>46311.754166666666</v>
      </c>
    </row>
    <row r="11287" spans="1:20" x14ac:dyDescent="0.35">
      <c r="A11287" t="s">
        <v>132</v>
      </c>
      <c r="B11287" t="s">
        <v>133</v>
      </c>
      <c r="C11287" t="s">
        <v>89</v>
      </c>
      <c r="D11287" s="29">
        <v>46718</v>
      </c>
      <c r="E11287">
        <v>0</v>
      </c>
      <c r="F11287">
        <v>0</v>
      </c>
      <c r="G11287">
        <v>0</v>
      </c>
      <c r="H11287">
        <v>0</v>
      </c>
      <c r="L11287">
        <v>363.888171</v>
      </c>
      <c r="R11287">
        <v>1086.1759420000001</v>
      </c>
      <c r="S11287" t="s">
        <v>90</v>
      </c>
      <c r="T11287" s="297">
        <v>46311.754166666666</v>
      </c>
    </row>
    <row r="11288" spans="1:20" x14ac:dyDescent="0.35">
      <c r="A11288" t="s">
        <v>132</v>
      </c>
      <c r="B11288" t="s">
        <v>133</v>
      </c>
      <c r="C11288" t="s">
        <v>89</v>
      </c>
      <c r="D11288" s="29">
        <v>46719</v>
      </c>
      <c r="E11288">
        <v>0</v>
      </c>
      <c r="F11288">
        <v>0</v>
      </c>
      <c r="G11288">
        <v>0</v>
      </c>
      <c r="H11288">
        <v>0</v>
      </c>
      <c r="L11288">
        <v>363.888171</v>
      </c>
      <c r="R11288">
        <v>1086.1759420000001</v>
      </c>
      <c r="S11288" t="s">
        <v>90</v>
      </c>
      <c r="T11288" s="297">
        <v>46311.754166666666</v>
      </c>
    </row>
    <row r="11289" spans="1:20" x14ac:dyDescent="0.35">
      <c r="A11289" t="s">
        <v>132</v>
      </c>
      <c r="B11289" t="s">
        <v>133</v>
      </c>
      <c r="C11289" t="s">
        <v>89</v>
      </c>
      <c r="D11289" s="29">
        <v>46720</v>
      </c>
      <c r="E11289">
        <v>0</v>
      </c>
      <c r="F11289">
        <v>0</v>
      </c>
      <c r="G11289">
        <v>0</v>
      </c>
      <c r="H11289">
        <v>0</v>
      </c>
      <c r="L11289">
        <v>363.888171</v>
      </c>
      <c r="R11289">
        <v>1086.1759420000001</v>
      </c>
      <c r="S11289" t="s">
        <v>90</v>
      </c>
      <c r="T11289" s="297">
        <v>46311.754166666666</v>
      </c>
    </row>
    <row r="11290" spans="1:20" x14ac:dyDescent="0.35">
      <c r="A11290" t="s">
        <v>132</v>
      </c>
      <c r="B11290" t="s">
        <v>133</v>
      </c>
      <c r="C11290" t="s">
        <v>89</v>
      </c>
      <c r="D11290" s="29">
        <v>46721</v>
      </c>
      <c r="E11290">
        <v>0</v>
      </c>
      <c r="F11290">
        <v>0</v>
      </c>
      <c r="G11290">
        <v>0</v>
      </c>
      <c r="H11290">
        <v>0</v>
      </c>
      <c r="L11290">
        <v>363.888171</v>
      </c>
      <c r="R11290">
        <v>1086.1759420000001</v>
      </c>
      <c r="S11290" t="s">
        <v>90</v>
      </c>
      <c r="T11290" s="297">
        <v>46311.754166666666</v>
      </c>
    </row>
    <row r="11291" spans="1:20" x14ac:dyDescent="0.35">
      <c r="A11291" t="s">
        <v>132</v>
      </c>
      <c r="B11291" t="s">
        <v>133</v>
      </c>
      <c r="C11291" t="s">
        <v>89</v>
      </c>
      <c r="D11291" s="29">
        <v>46722</v>
      </c>
      <c r="E11291">
        <v>0</v>
      </c>
      <c r="F11291">
        <v>0</v>
      </c>
      <c r="G11291">
        <v>0</v>
      </c>
      <c r="H11291">
        <v>0</v>
      </c>
      <c r="L11291">
        <v>363.888171</v>
      </c>
      <c r="R11291">
        <v>1086.1759420000001</v>
      </c>
      <c r="S11291" t="s">
        <v>90</v>
      </c>
      <c r="T11291" s="297">
        <v>46311.754166666666</v>
      </c>
    </row>
    <row r="11292" spans="1:20" x14ac:dyDescent="0.35">
      <c r="A11292" t="s">
        <v>132</v>
      </c>
      <c r="B11292" t="s">
        <v>133</v>
      </c>
      <c r="C11292" t="s">
        <v>89</v>
      </c>
      <c r="D11292" s="29">
        <v>46723</v>
      </c>
      <c r="E11292">
        <v>0</v>
      </c>
      <c r="F11292">
        <v>0</v>
      </c>
      <c r="G11292">
        <v>0</v>
      </c>
      <c r="H11292">
        <v>0</v>
      </c>
      <c r="L11292">
        <v>363.888171</v>
      </c>
      <c r="R11292">
        <v>1086.1759420000001</v>
      </c>
      <c r="S11292" t="s">
        <v>90</v>
      </c>
      <c r="T11292" s="297">
        <v>46311.754166666666</v>
      </c>
    </row>
    <row r="11293" spans="1:20" x14ac:dyDescent="0.35">
      <c r="A11293" t="s">
        <v>132</v>
      </c>
      <c r="B11293" t="s">
        <v>133</v>
      </c>
      <c r="C11293" t="s">
        <v>89</v>
      </c>
      <c r="D11293" s="29">
        <v>46724</v>
      </c>
      <c r="E11293">
        <v>0</v>
      </c>
      <c r="F11293">
        <v>0</v>
      </c>
      <c r="G11293">
        <v>0</v>
      </c>
      <c r="H11293">
        <v>0</v>
      </c>
      <c r="L11293">
        <v>363.888171</v>
      </c>
      <c r="R11293">
        <v>1086.1759420000001</v>
      </c>
      <c r="S11293" t="s">
        <v>90</v>
      </c>
      <c r="T11293" s="297">
        <v>46311.754166666666</v>
      </c>
    </row>
    <row r="11294" spans="1:20" x14ac:dyDescent="0.35">
      <c r="A11294" t="s">
        <v>132</v>
      </c>
      <c r="B11294" t="s">
        <v>133</v>
      </c>
      <c r="C11294" t="s">
        <v>89</v>
      </c>
      <c r="D11294" s="29">
        <v>46725</v>
      </c>
      <c r="E11294">
        <v>0</v>
      </c>
      <c r="F11294">
        <v>0</v>
      </c>
      <c r="G11294">
        <v>0</v>
      </c>
      <c r="H11294">
        <v>0</v>
      </c>
      <c r="L11294">
        <v>363.888171</v>
      </c>
      <c r="R11294">
        <v>1086.1759420000001</v>
      </c>
      <c r="S11294" t="s">
        <v>90</v>
      </c>
      <c r="T11294" s="297">
        <v>46311.754166666666</v>
      </c>
    </row>
    <row r="11295" spans="1:20" x14ac:dyDescent="0.35">
      <c r="A11295" t="s">
        <v>132</v>
      </c>
      <c r="B11295" t="s">
        <v>133</v>
      </c>
      <c r="C11295" t="s">
        <v>89</v>
      </c>
      <c r="D11295" s="29">
        <v>46726</v>
      </c>
      <c r="E11295">
        <v>0</v>
      </c>
      <c r="F11295">
        <v>0</v>
      </c>
      <c r="G11295">
        <v>0</v>
      </c>
      <c r="H11295">
        <v>0</v>
      </c>
      <c r="L11295">
        <v>363.888171</v>
      </c>
      <c r="R11295">
        <v>1086.1759420000001</v>
      </c>
      <c r="S11295" t="s">
        <v>90</v>
      </c>
      <c r="T11295" s="297">
        <v>46311.754166666666</v>
      </c>
    </row>
    <row r="11296" spans="1:20" x14ac:dyDescent="0.35">
      <c r="A11296" t="s">
        <v>132</v>
      </c>
      <c r="B11296" t="s">
        <v>133</v>
      </c>
      <c r="C11296" t="s">
        <v>89</v>
      </c>
      <c r="D11296" s="29">
        <v>46727</v>
      </c>
      <c r="E11296">
        <v>0</v>
      </c>
      <c r="F11296">
        <v>0</v>
      </c>
      <c r="G11296">
        <v>0</v>
      </c>
      <c r="H11296">
        <v>0</v>
      </c>
      <c r="L11296">
        <v>363.888171</v>
      </c>
      <c r="R11296">
        <v>1086.1759420000001</v>
      </c>
      <c r="S11296" t="s">
        <v>90</v>
      </c>
      <c r="T11296" s="297">
        <v>46311.754166666666</v>
      </c>
    </row>
    <row r="11297" spans="1:20" x14ac:dyDescent="0.35">
      <c r="A11297" t="s">
        <v>132</v>
      </c>
      <c r="B11297" t="s">
        <v>133</v>
      </c>
      <c r="C11297" t="s">
        <v>89</v>
      </c>
      <c r="D11297" s="29">
        <v>46728</v>
      </c>
      <c r="E11297">
        <v>0</v>
      </c>
      <c r="F11297">
        <v>0</v>
      </c>
      <c r="G11297">
        <v>0</v>
      </c>
      <c r="H11297">
        <v>0</v>
      </c>
      <c r="L11297">
        <v>363.888171</v>
      </c>
      <c r="R11297">
        <v>1086.1759420000001</v>
      </c>
      <c r="S11297" t="s">
        <v>90</v>
      </c>
      <c r="T11297" s="297">
        <v>46311.754166666666</v>
      </c>
    </row>
    <row r="11298" spans="1:20" x14ac:dyDescent="0.35">
      <c r="A11298" t="s">
        <v>132</v>
      </c>
      <c r="B11298" t="s">
        <v>133</v>
      </c>
      <c r="C11298" t="s">
        <v>89</v>
      </c>
      <c r="D11298" s="29">
        <v>46729</v>
      </c>
      <c r="E11298">
        <v>0</v>
      </c>
      <c r="F11298">
        <v>0</v>
      </c>
      <c r="G11298">
        <v>0</v>
      </c>
      <c r="H11298">
        <v>0</v>
      </c>
      <c r="L11298">
        <v>363.888171</v>
      </c>
      <c r="R11298">
        <v>1086.1759420000001</v>
      </c>
      <c r="S11298" t="s">
        <v>90</v>
      </c>
      <c r="T11298" s="297">
        <v>46311.754166666666</v>
      </c>
    </row>
    <row r="11299" spans="1:20" x14ac:dyDescent="0.35">
      <c r="A11299" t="s">
        <v>132</v>
      </c>
      <c r="B11299" t="s">
        <v>133</v>
      </c>
      <c r="C11299" t="s">
        <v>89</v>
      </c>
      <c r="D11299" s="29">
        <v>46730</v>
      </c>
      <c r="E11299">
        <v>0</v>
      </c>
      <c r="F11299">
        <v>0</v>
      </c>
      <c r="G11299">
        <v>0</v>
      </c>
      <c r="H11299">
        <v>0</v>
      </c>
      <c r="L11299">
        <v>363.888171</v>
      </c>
      <c r="R11299">
        <v>1086.1759420000001</v>
      </c>
      <c r="S11299" t="s">
        <v>90</v>
      </c>
      <c r="T11299" s="297">
        <v>46311.754166666666</v>
      </c>
    </row>
    <row r="11300" spans="1:20" x14ac:dyDescent="0.35">
      <c r="A11300" t="s">
        <v>132</v>
      </c>
      <c r="B11300" t="s">
        <v>133</v>
      </c>
      <c r="C11300" t="s">
        <v>89</v>
      </c>
      <c r="D11300" s="29">
        <v>46731</v>
      </c>
      <c r="E11300">
        <v>0</v>
      </c>
      <c r="F11300">
        <v>0</v>
      </c>
      <c r="G11300">
        <v>0</v>
      </c>
      <c r="H11300">
        <v>0</v>
      </c>
      <c r="L11300">
        <v>363.888171</v>
      </c>
      <c r="R11300">
        <v>1086.1759420000001</v>
      </c>
      <c r="S11300" t="s">
        <v>90</v>
      </c>
      <c r="T11300" s="297">
        <v>46311.754166666666</v>
      </c>
    </row>
    <row r="11301" spans="1:20" x14ac:dyDescent="0.35">
      <c r="A11301" t="s">
        <v>132</v>
      </c>
      <c r="B11301" t="s">
        <v>133</v>
      </c>
      <c r="C11301" t="s">
        <v>89</v>
      </c>
      <c r="D11301" s="29">
        <v>46732</v>
      </c>
      <c r="E11301">
        <v>0</v>
      </c>
      <c r="F11301">
        <v>0</v>
      </c>
      <c r="G11301">
        <v>0</v>
      </c>
      <c r="H11301">
        <v>0</v>
      </c>
      <c r="L11301">
        <v>363.888171</v>
      </c>
      <c r="R11301">
        <v>1086.1759420000001</v>
      </c>
      <c r="S11301" t="s">
        <v>90</v>
      </c>
      <c r="T11301" s="297">
        <v>46311.754166666666</v>
      </c>
    </row>
    <row r="11302" spans="1:20" x14ac:dyDescent="0.35">
      <c r="A11302" t="s">
        <v>132</v>
      </c>
      <c r="B11302" t="s">
        <v>133</v>
      </c>
      <c r="C11302" t="s">
        <v>89</v>
      </c>
      <c r="D11302" s="29">
        <v>46733</v>
      </c>
      <c r="E11302">
        <v>0</v>
      </c>
      <c r="F11302">
        <v>0</v>
      </c>
      <c r="G11302">
        <v>0</v>
      </c>
      <c r="H11302">
        <v>0</v>
      </c>
      <c r="L11302">
        <v>363.888171</v>
      </c>
      <c r="R11302">
        <v>1086.1759420000001</v>
      </c>
      <c r="S11302" t="s">
        <v>90</v>
      </c>
      <c r="T11302" s="297">
        <v>46311.754166666666</v>
      </c>
    </row>
    <row r="11303" spans="1:20" x14ac:dyDescent="0.35">
      <c r="A11303" t="s">
        <v>132</v>
      </c>
      <c r="B11303" t="s">
        <v>133</v>
      </c>
      <c r="C11303" t="s">
        <v>89</v>
      </c>
      <c r="D11303" s="29">
        <v>46734</v>
      </c>
      <c r="E11303">
        <v>0</v>
      </c>
      <c r="F11303">
        <v>0</v>
      </c>
      <c r="G11303">
        <v>0</v>
      </c>
      <c r="H11303">
        <v>0</v>
      </c>
      <c r="L11303">
        <v>363.888171</v>
      </c>
      <c r="R11303">
        <v>1086.1759420000001</v>
      </c>
      <c r="S11303" t="s">
        <v>90</v>
      </c>
      <c r="T11303" s="297">
        <v>46311.754166666666</v>
      </c>
    </row>
    <row r="11304" spans="1:20" x14ac:dyDescent="0.35">
      <c r="A11304" t="s">
        <v>132</v>
      </c>
      <c r="B11304" t="s">
        <v>133</v>
      </c>
      <c r="C11304" t="s">
        <v>89</v>
      </c>
      <c r="D11304" s="29">
        <v>46735</v>
      </c>
      <c r="E11304">
        <v>0</v>
      </c>
      <c r="F11304">
        <v>0</v>
      </c>
      <c r="G11304">
        <v>0</v>
      </c>
      <c r="H11304">
        <v>0</v>
      </c>
      <c r="L11304">
        <v>363.888171</v>
      </c>
      <c r="R11304">
        <v>1086.1759420000001</v>
      </c>
      <c r="S11304" t="s">
        <v>90</v>
      </c>
      <c r="T11304" s="297">
        <v>46311.754166666666</v>
      </c>
    </row>
    <row r="11305" spans="1:20" x14ac:dyDescent="0.35">
      <c r="A11305" t="s">
        <v>132</v>
      </c>
      <c r="B11305" t="s">
        <v>133</v>
      </c>
      <c r="C11305" t="s">
        <v>89</v>
      </c>
      <c r="D11305" s="29">
        <v>46736</v>
      </c>
      <c r="E11305">
        <v>0</v>
      </c>
      <c r="F11305">
        <v>0</v>
      </c>
      <c r="G11305">
        <v>0</v>
      </c>
      <c r="H11305">
        <v>0</v>
      </c>
      <c r="L11305">
        <v>363.888171</v>
      </c>
      <c r="R11305">
        <v>1086.1759420000001</v>
      </c>
      <c r="S11305" t="s">
        <v>90</v>
      </c>
      <c r="T11305" s="297">
        <v>46311.754166666666</v>
      </c>
    </row>
    <row r="11306" spans="1:20" x14ac:dyDescent="0.35">
      <c r="A11306" t="s">
        <v>132</v>
      </c>
      <c r="B11306" t="s">
        <v>133</v>
      </c>
      <c r="C11306" t="s">
        <v>89</v>
      </c>
      <c r="D11306" s="29">
        <v>46737</v>
      </c>
      <c r="E11306">
        <v>0</v>
      </c>
      <c r="F11306">
        <v>0</v>
      </c>
      <c r="G11306">
        <v>0</v>
      </c>
      <c r="H11306">
        <v>0</v>
      </c>
      <c r="L11306">
        <v>363.888171</v>
      </c>
      <c r="R11306">
        <v>1086.1759420000001</v>
      </c>
      <c r="S11306" t="s">
        <v>90</v>
      </c>
      <c r="T11306" s="297">
        <v>46311.754166666666</v>
      </c>
    </row>
    <row r="11307" spans="1:20" x14ac:dyDescent="0.35">
      <c r="A11307" t="s">
        <v>132</v>
      </c>
      <c r="B11307" t="s">
        <v>133</v>
      </c>
      <c r="C11307" t="s">
        <v>89</v>
      </c>
      <c r="D11307" s="29">
        <v>46738</v>
      </c>
      <c r="E11307">
        <v>0</v>
      </c>
      <c r="F11307">
        <v>0</v>
      </c>
      <c r="G11307">
        <v>0</v>
      </c>
      <c r="H11307">
        <v>0</v>
      </c>
      <c r="L11307">
        <v>363.888171</v>
      </c>
      <c r="R11307">
        <v>1086.1759420000001</v>
      </c>
      <c r="S11307" t="s">
        <v>90</v>
      </c>
      <c r="T11307" s="297">
        <v>46311.754166666666</v>
      </c>
    </row>
    <row r="11308" spans="1:20" x14ac:dyDescent="0.35">
      <c r="A11308" t="s">
        <v>132</v>
      </c>
      <c r="B11308" t="s">
        <v>133</v>
      </c>
      <c r="C11308" t="s">
        <v>89</v>
      </c>
      <c r="D11308" s="29">
        <v>46739</v>
      </c>
      <c r="E11308">
        <v>0</v>
      </c>
      <c r="F11308">
        <v>0</v>
      </c>
      <c r="G11308">
        <v>0</v>
      </c>
      <c r="H11308">
        <v>0</v>
      </c>
      <c r="L11308">
        <v>363.888171</v>
      </c>
      <c r="R11308">
        <v>1086.1759420000001</v>
      </c>
      <c r="S11308" t="s">
        <v>90</v>
      </c>
      <c r="T11308" s="297">
        <v>46311.754166666666</v>
      </c>
    </row>
    <row r="11309" spans="1:20" x14ac:dyDescent="0.35">
      <c r="A11309" t="s">
        <v>132</v>
      </c>
      <c r="B11309" t="s">
        <v>133</v>
      </c>
      <c r="C11309" t="s">
        <v>89</v>
      </c>
      <c r="D11309" s="29">
        <v>46740</v>
      </c>
      <c r="E11309">
        <v>0</v>
      </c>
      <c r="F11309">
        <v>0</v>
      </c>
      <c r="G11309">
        <v>0</v>
      </c>
      <c r="H11309">
        <v>0</v>
      </c>
      <c r="L11309">
        <v>363.888171</v>
      </c>
      <c r="R11309">
        <v>1086.1759420000001</v>
      </c>
      <c r="S11309" t="s">
        <v>90</v>
      </c>
      <c r="T11309" s="297">
        <v>46311.754166666666</v>
      </c>
    </row>
    <row r="11310" spans="1:20" x14ac:dyDescent="0.35">
      <c r="A11310" t="s">
        <v>132</v>
      </c>
      <c r="B11310" t="s">
        <v>133</v>
      </c>
      <c r="C11310" t="s">
        <v>89</v>
      </c>
      <c r="D11310" s="29">
        <v>46741</v>
      </c>
      <c r="E11310">
        <v>0</v>
      </c>
      <c r="F11310">
        <v>0</v>
      </c>
      <c r="G11310">
        <v>0</v>
      </c>
      <c r="H11310">
        <v>0</v>
      </c>
      <c r="L11310">
        <v>363.888171</v>
      </c>
      <c r="R11310">
        <v>1086.1759420000001</v>
      </c>
      <c r="S11310" t="s">
        <v>90</v>
      </c>
      <c r="T11310" s="297">
        <v>46311.754166666666</v>
      </c>
    </row>
    <row r="11311" spans="1:20" x14ac:dyDescent="0.35">
      <c r="A11311" t="s">
        <v>132</v>
      </c>
      <c r="B11311" t="s">
        <v>133</v>
      </c>
      <c r="C11311" t="s">
        <v>89</v>
      </c>
      <c r="D11311" s="29">
        <v>46742</v>
      </c>
      <c r="E11311">
        <v>0</v>
      </c>
      <c r="F11311">
        <v>0</v>
      </c>
      <c r="G11311">
        <v>0</v>
      </c>
      <c r="H11311">
        <v>0</v>
      </c>
      <c r="L11311">
        <v>363.888171</v>
      </c>
      <c r="R11311">
        <v>1086.1759420000001</v>
      </c>
      <c r="S11311" t="s">
        <v>90</v>
      </c>
      <c r="T11311" s="297">
        <v>46311.754166666666</v>
      </c>
    </row>
    <row r="11312" spans="1:20" x14ac:dyDescent="0.35">
      <c r="A11312" t="s">
        <v>132</v>
      </c>
      <c r="B11312" t="s">
        <v>133</v>
      </c>
      <c r="C11312" t="s">
        <v>89</v>
      </c>
      <c r="D11312" s="29">
        <v>46743</v>
      </c>
      <c r="E11312">
        <v>0</v>
      </c>
      <c r="F11312">
        <v>0</v>
      </c>
      <c r="G11312">
        <v>0</v>
      </c>
      <c r="H11312">
        <v>0</v>
      </c>
      <c r="L11312">
        <v>363.888171</v>
      </c>
      <c r="R11312">
        <v>1086.1759420000001</v>
      </c>
      <c r="S11312" t="s">
        <v>90</v>
      </c>
      <c r="T11312" s="297">
        <v>46311.754166666666</v>
      </c>
    </row>
    <row r="11313" spans="1:20" x14ac:dyDescent="0.35">
      <c r="A11313" t="s">
        <v>132</v>
      </c>
      <c r="B11313" t="s">
        <v>133</v>
      </c>
      <c r="C11313" t="s">
        <v>89</v>
      </c>
      <c r="D11313" s="29">
        <v>46744</v>
      </c>
      <c r="E11313">
        <v>0</v>
      </c>
      <c r="F11313">
        <v>0</v>
      </c>
      <c r="G11313">
        <v>0</v>
      </c>
      <c r="H11313">
        <v>0</v>
      </c>
      <c r="L11313">
        <v>363.888171</v>
      </c>
      <c r="R11313">
        <v>1086.1759420000001</v>
      </c>
      <c r="S11313" t="s">
        <v>90</v>
      </c>
      <c r="T11313" s="297">
        <v>46311.754166666666</v>
      </c>
    </row>
    <row r="11314" spans="1:20" x14ac:dyDescent="0.35">
      <c r="A11314" t="s">
        <v>132</v>
      </c>
      <c r="B11314" t="s">
        <v>133</v>
      </c>
      <c r="C11314" t="s">
        <v>89</v>
      </c>
      <c r="D11314" s="29">
        <v>46745</v>
      </c>
      <c r="E11314">
        <v>0</v>
      </c>
      <c r="F11314">
        <v>0</v>
      </c>
      <c r="G11314">
        <v>0</v>
      </c>
      <c r="H11314">
        <v>0</v>
      </c>
      <c r="L11314">
        <v>363.888171</v>
      </c>
      <c r="R11314">
        <v>1086.1759420000001</v>
      </c>
      <c r="S11314" t="s">
        <v>90</v>
      </c>
      <c r="T11314" s="297">
        <v>46311.754166666666</v>
      </c>
    </row>
    <row r="11315" spans="1:20" x14ac:dyDescent="0.35">
      <c r="A11315" t="s">
        <v>132</v>
      </c>
      <c r="B11315" t="s">
        <v>133</v>
      </c>
      <c r="C11315" t="s">
        <v>89</v>
      </c>
      <c r="D11315" s="29">
        <v>46746</v>
      </c>
      <c r="E11315">
        <v>0</v>
      </c>
      <c r="F11315">
        <v>0</v>
      </c>
      <c r="G11315">
        <v>0</v>
      </c>
      <c r="H11315">
        <v>0</v>
      </c>
      <c r="L11315">
        <v>363.888171</v>
      </c>
      <c r="R11315">
        <v>1086.1759420000001</v>
      </c>
      <c r="S11315" t="s">
        <v>90</v>
      </c>
      <c r="T11315" s="297">
        <v>46311.754166666666</v>
      </c>
    </row>
    <row r="11316" spans="1:20" x14ac:dyDescent="0.35">
      <c r="A11316" t="s">
        <v>132</v>
      </c>
      <c r="B11316" t="s">
        <v>133</v>
      </c>
      <c r="C11316" t="s">
        <v>89</v>
      </c>
      <c r="D11316" s="29">
        <v>46747</v>
      </c>
      <c r="E11316">
        <v>0</v>
      </c>
      <c r="F11316">
        <v>0</v>
      </c>
      <c r="G11316">
        <v>0</v>
      </c>
      <c r="H11316">
        <v>0</v>
      </c>
      <c r="L11316">
        <v>363.888171</v>
      </c>
      <c r="R11316">
        <v>1086.1759420000001</v>
      </c>
      <c r="S11316" t="s">
        <v>90</v>
      </c>
      <c r="T11316" s="297">
        <v>46311.754166666666</v>
      </c>
    </row>
    <row r="11317" spans="1:20" x14ac:dyDescent="0.35">
      <c r="A11317" t="s">
        <v>132</v>
      </c>
      <c r="B11317" t="s">
        <v>133</v>
      </c>
      <c r="C11317" t="s">
        <v>89</v>
      </c>
      <c r="D11317" s="29">
        <v>46748</v>
      </c>
      <c r="E11317">
        <v>0</v>
      </c>
      <c r="F11317">
        <v>0</v>
      </c>
      <c r="G11317">
        <v>0</v>
      </c>
      <c r="H11317">
        <v>0</v>
      </c>
      <c r="L11317">
        <v>363.888171</v>
      </c>
      <c r="R11317">
        <v>1086.1759420000001</v>
      </c>
      <c r="S11317" t="s">
        <v>90</v>
      </c>
      <c r="T11317" s="297">
        <v>46311.754166666666</v>
      </c>
    </row>
    <row r="11318" spans="1:20" x14ac:dyDescent="0.35">
      <c r="A11318" t="s">
        <v>132</v>
      </c>
      <c r="B11318" t="s">
        <v>133</v>
      </c>
      <c r="C11318" t="s">
        <v>89</v>
      </c>
      <c r="D11318" s="29">
        <v>46749</v>
      </c>
      <c r="E11318">
        <v>0</v>
      </c>
      <c r="F11318">
        <v>0</v>
      </c>
      <c r="G11318">
        <v>0</v>
      </c>
      <c r="H11318">
        <v>0</v>
      </c>
      <c r="L11318">
        <v>363.888171</v>
      </c>
      <c r="R11318">
        <v>1086.1759420000001</v>
      </c>
      <c r="S11318" t="s">
        <v>90</v>
      </c>
      <c r="T11318" s="297">
        <v>46311.754166666666</v>
      </c>
    </row>
    <row r="11319" spans="1:20" x14ac:dyDescent="0.35">
      <c r="A11319" t="s">
        <v>132</v>
      </c>
      <c r="B11319" t="s">
        <v>133</v>
      </c>
      <c r="C11319" t="s">
        <v>89</v>
      </c>
      <c r="D11319" s="29">
        <v>46750</v>
      </c>
      <c r="E11319">
        <v>0</v>
      </c>
      <c r="F11319">
        <v>0</v>
      </c>
      <c r="G11319">
        <v>0</v>
      </c>
      <c r="H11319">
        <v>0</v>
      </c>
      <c r="L11319">
        <v>363.888171</v>
      </c>
      <c r="R11319">
        <v>1086.1759420000001</v>
      </c>
      <c r="S11319" t="s">
        <v>90</v>
      </c>
      <c r="T11319" s="297">
        <v>46311.754166666666</v>
      </c>
    </row>
    <row r="11320" spans="1:20" x14ac:dyDescent="0.35">
      <c r="A11320" t="s">
        <v>132</v>
      </c>
      <c r="B11320" t="s">
        <v>133</v>
      </c>
      <c r="C11320" t="s">
        <v>89</v>
      </c>
      <c r="D11320" s="29">
        <v>46751</v>
      </c>
      <c r="E11320">
        <v>0</v>
      </c>
      <c r="F11320">
        <v>0</v>
      </c>
      <c r="G11320">
        <v>0</v>
      </c>
      <c r="H11320">
        <v>0</v>
      </c>
      <c r="L11320">
        <v>363.888171</v>
      </c>
      <c r="R11320">
        <v>1086.1759420000001</v>
      </c>
      <c r="S11320" t="s">
        <v>90</v>
      </c>
      <c r="T11320" s="297">
        <v>46311.754166666666</v>
      </c>
    </row>
    <row r="11321" spans="1:20" x14ac:dyDescent="0.35">
      <c r="A11321" t="s">
        <v>132</v>
      </c>
      <c r="B11321" t="s">
        <v>133</v>
      </c>
      <c r="C11321" t="s">
        <v>89</v>
      </c>
      <c r="D11321" s="29">
        <v>46752</v>
      </c>
      <c r="E11321">
        <v>0</v>
      </c>
      <c r="F11321">
        <v>0</v>
      </c>
      <c r="G11321">
        <v>0</v>
      </c>
      <c r="H11321">
        <v>0</v>
      </c>
      <c r="L11321">
        <v>363.888171</v>
      </c>
      <c r="R11321">
        <v>1086.1759420000001</v>
      </c>
      <c r="S11321" t="s">
        <v>90</v>
      </c>
      <c r="T11321" s="297">
        <v>46311.754166666666</v>
      </c>
    </row>
    <row r="11322" spans="1:20" x14ac:dyDescent="0.35">
      <c r="A11322" t="s">
        <v>134</v>
      </c>
      <c r="B11322" t="s">
        <v>135</v>
      </c>
      <c r="C11322" t="s">
        <v>89</v>
      </c>
      <c r="D11322" s="29">
        <v>46388</v>
      </c>
      <c r="E11322">
        <v>0</v>
      </c>
      <c r="F11322">
        <v>0</v>
      </c>
      <c r="G11322">
        <v>0</v>
      </c>
      <c r="H11322">
        <v>0</v>
      </c>
      <c r="L11322">
        <v>734.00581199999999</v>
      </c>
      <c r="R11322">
        <v>1724.516257</v>
      </c>
      <c r="S11322" t="s">
        <v>90</v>
      </c>
      <c r="T11322" s="297">
        <v>46311.754166666666</v>
      </c>
    </row>
    <row r="11323" spans="1:20" x14ac:dyDescent="0.35">
      <c r="A11323" t="s">
        <v>134</v>
      </c>
      <c r="B11323" t="s">
        <v>135</v>
      </c>
      <c r="C11323" t="s">
        <v>89</v>
      </c>
      <c r="D11323" s="29">
        <v>46389</v>
      </c>
      <c r="E11323">
        <v>0</v>
      </c>
      <c r="F11323">
        <v>0</v>
      </c>
      <c r="G11323">
        <v>0</v>
      </c>
      <c r="H11323">
        <v>0</v>
      </c>
      <c r="L11323">
        <v>734.00581199999999</v>
      </c>
      <c r="R11323">
        <v>1724.516257</v>
      </c>
      <c r="S11323" t="s">
        <v>90</v>
      </c>
      <c r="T11323" s="297">
        <v>46311.754166666666</v>
      </c>
    </row>
    <row r="11324" spans="1:20" x14ac:dyDescent="0.35">
      <c r="A11324" t="s">
        <v>134</v>
      </c>
      <c r="B11324" t="s">
        <v>135</v>
      </c>
      <c r="C11324" t="s">
        <v>89</v>
      </c>
      <c r="D11324" s="29">
        <v>46390</v>
      </c>
      <c r="E11324">
        <v>0</v>
      </c>
      <c r="F11324">
        <v>0</v>
      </c>
      <c r="G11324">
        <v>0</v>
      </c>
      <c r="H11324">
        <v>0</v>
      </c>
      <c r="L11324">
        <v>734.00581199999999</v>
      </c>
      <c r="R11324">
        <v>1724.516257</v>
      </c>
      <c r="S11324" t="s">
        <v>90</v>
      </c>
      <c r="T11324" s="297">
        <v>46311.754166666666</v>
      </c>
    </row>
    <row r="11325" spans="1:20" x14ac:dyDescent="0.35">
      <c r="A11325" t="s">
        <v>134</v>
      </c>
      <c r="B11325" t="s">
        <v>135</v>
      </c>
      <c r="C11325" t="s">
        <v>89</v>
      </c>
      <c r="D11325" s="29">
        <v>46391</v>
      </c>
      <c r="E11325">
        <v>0</v>
      </c>
      <c r="F11325">
        <v>0</v>
      </c>
      <c r="G11325">
        <v>0</v>
      </c>
      <c r="H11325">
        <v>0</v>
      </c>
      <c r="L11325">
        <v>734.00581199999999</v>
      </c>
      <c r="R11325">
        <v>1724.516257</v>
      </c>
      <c r="S11325" t="s">
        <v>90</v>
      </c>
      <c r="T11325" s="297">
        <v>46311.754166666666</v>
      </c>
    </row>
    <row r="11326" spans="1:20" x14ac:dyDescent="0.35">
      <c r="A11326" t="s">
        <v>134</v>
      </c>
      <c r="B11326" t="s">
        <v>135</v>
      </c>
      <c r="C11326" t="s">
        <v>89</v>
      </c>
      <c r="D11326" s="29">
        <v>46392</v>
      </c>
      <c r="E11326">
        <v>0</v>
      </c>
      <c r="F11326">
        <v>0</v>
      </c>
      <c r="G11326">
        <v>0</v>
      </c>
      <c r="H11326">
        <v>0</v>
      </c>
      <c r="L11326">
        <v>734.00581199999999</v>
      </c>
      <c r="R11326">
        <v>1724.516257</v>
      </c>
      <c r="S11326" t="s">
        <v>90</v>
      </c>
      <c r="T11326" s="297">
        <v>46311.754166666666</v>
      </c>
    </row>
    <row r="11327" spans="1:20" x14ac:dyDescent="0.35">
      <c r="A11327" t="s">
        <v>134</v>
      </c>
      <c r="B11327" t="s">
        <v>135</v>
      </c>
      <c r="C11327" t="s">
        <v>89</v>
      </c>
      <c r="D11327" s="29">
        <v>46393</v>
      </c>
      <c r="E11327">
        <v>0</v>
      </c>
      <c r="F11327">
        <v>0</v>
      </c>
      <c r="G11327">
        <v>0</v>
      </c>
      <c r="H11327">
        <v>0</v>
      </c>
      <c r="L11327">
        <v>734.00581199999999</v>
      </c>
      <c r="R11327">
        <v>1724.516257</v>
      </c>
      <c r="S11327" t="s">
        <v>90</v>
      </c>
      <c r="T11327" s="297">
        <v>46311.754166666666</v>
      </c>
    </row>
    <row r="11328" spans="1:20" x14ac:dyDescent="0.35">
      <c r="A11328" t="s">
        <v>134</v>
      </c>
      <c r="B11328" t="s">
        <v>135</v>
      </c>
      <c r="C11328" t="s">
        <v>89</v>
      </c>
      <c r="D11328" s="29">
        <v>46394</v>
      </c>
      <c r="E11328">
        <v>0</v>
      </c>
      <c r="F11328">
        <v>0</v>
      </c>
      <c r="G11328">
        <v>0</v>
      </c>
      <c r="H11328">
        <v>0</v>
      </c>
      <c r="L11328">
        <v>734.00581199999999</v>
      </c>
      <c r="R11328">
        <v>1724.516257</v>
      </c>
      <c r="S11328" t="s">
        <v>90</v>
      </c>
      <c r="T11328" s="297">
        <v>46311.754166666666</v>
      </c>
    </row>
    <row r="11329" spans="1:20" x14ac:dyDescent="0.35">
      <c r="A11329" t="s">
        <v>134</v>
      </c>
      <c r="B11329" t="s">
        <v>135</v>
      </c>
      <c r="C11329" t="s">
        <v>89</v>
      </c>
      <c r="D11329" s="29">
        <v>46395</v>
      </c>
      <c r="E11329">
        <v>0</v>
      </c>
      <c r="F11329">
        <v>0</v>
      </c>
      <c r="G11329">
        <v>0</v>
      </c>
      <c r="H11329">
        <v>0</v>
      </c>
      <c r="L11329">
        <v>734.00581199999999</v>
      </c>
      <c r="R11329">
        <v>1724.516257</v>
      </c>
      <c r="S11329" t="s">
        <v>90</v>
      </c>
      <c r="T11329" s="297">
        <v>46311.754166666666</v>
      </c>
    </row>
    <row r="11330" spans="1:20" x14ac:dyDescent="0.35">
      <c r="A11330" t="s">
        <v>134</v>
      </c>
      <c r="B11330" t="s">
        <v>135</v>
      </c>
      <c r="C11330" t="s">
        <v>89</v>
      </c>
      <c r="D11330" s="29">
        <v>46396</v>
      </c>
      <c r="E11330">
        <v>0</v>
      </c>
      <c r="F11330">
        <v>0</v>
      </c>
      <c r="G11330">
        <v>0</v>
      </c>
      <c r="H11330">
        <v>0</v>
      </c>
      <c r="L11330">
        <v>734.00581199999999</v>
      </c>
      <c r="R11330">
        <v>1724.516257</v>
      </c>
      <c r="S11330" t="s">
        <v>90</v>
      </c>
      <c r="T11330" s="297">
        <v>46311.754166666666</v>
      </c>
    </row>
    <row r="11331" spans="1:20" x14ac:dyDescent="0.35">
      <c r="A11331" t="s">
        <v>134</v>
      </c>
      <c r="B11331" t="s">
        <v>135</v>
      </c>
      <c r="C11331" t="s">
        <v>89</v>
      </c>
      <c r="D11331" s="29">
        <v>46397</v>
      </c>
      <c r="E11331">
        <v>0</v>
      </c>
      <c r="F11331">
        <v>0</v>
      </c>
      <c r="G11331">
        <v>0</v>
      </c>
      <c r="H11331">
        <v>0</v>
      </c>
      <c r="L11331">
        <v>734.00581199999999</v>
      </c>
      <c r="R11331">
        <v>1724.516257</v>
      </c>
      <c r="S11331" t="s">
        <v>90</v>
      </c>
      <c r="T11331" s="297">
        <v>46311.754166666666</v>
      </c>
    </row>
    <row r="11332" spans="1:20" x14ac:dyDescent="0.35">
      <c r="A11332" t="s">
        <v>134</v>
      </c>
      <c r="B11332" t="s">
        <v>135</v>
      </c>
      <c r="C11332" t="s">
        <v>89</v>
      </c>
      <c r="D11332" s="29">
        <v>46398</v>
      </c>
      <c r="E11332">
        <v>0</v>
      </c>
      <c r="F11332">
        <v>0</v>
      </c>
      <c r="G11332">
        <v>0</v>
      </c>
      <c r="H11332">
        <v>0</v>
      </c>
      <c r="L11332">
        <v>734.00581199999999</v>
      </c>
      <c r="R11332">
        <v>1724.516257</v>
      </c>
      <c r="S11332" t="s">
        <v>90</v>
      </c>
      <c r="T11332" s="297">
        <v>46311.754166666666</v>
      </c>
    </row>
    <row r="11333" spans="1:20" x14ac:dyDescent="0.35">
      <c r="A11333" t="s">
        <v>134</v>
      </c>
      <c r="B11333" t="s">
        <v>135</v>
      </c>
      <c r="C11333" t="s">
        <v>89</v>
      </c>
      <c r="D11333" s="29">
        <v>46399</v>
      </c>
      <c r="E11333">
        <v>0</v>
      </c>
      <c r="F11333">
        <v>0</v>
      </c>
      <c r="G11333">
        <v>0</v>
      </c>
      <c r="H11333">
        <v>0</v>
      </c>
      <c r="L11333">
        <v>734.00581199999999</v>
      </c>
      <c r="R11333">
        <v>1724.516257</v>
      </c>
      <c r="S11333" t="s">
        <v>90</v>
      </c>
      <c r="T11333" s="297">
        <v>46311.754166666666</v>
      </c>
    </row>
    <row r="11334" spans="1:20" x14ac:dyDescent="0.35">
      <c r="A11334" t="s">
        <v>134</v>
      </c>
      <c r="B11334" t="s">
        <v>135</v>
      </c>
      <c r="C11334" t="s">
        <v>89</v>
      </c>
      <c r="D11334" s="29">
        <v>46400</v>
      </c>
      <c r="E11334">
        <v>0</v>
      </c>
      <c r="F11334">
        <v>0</v>
      </c>
      <c r="G11334">
        <v>0</v>
      </c>
      <c r="H11334">
        <v>0</v>
      </c>
      <c r="L11334">
        <v>734.00581199999999</v>
      </c>
      <c r="R11334">
        <v>1724.516257</v>
      </c>
      <c r="S11334" t="s">
        <v>90</v>
      </c>
      <c r="T11334" s="297">
        <v>46311.754166666666</v>
      </c>
    </row>
    <row r="11335" spans="1:20" x14ac:dyDescent="0.35">
      <c r="A11335" t="s">
        <v>134</v>
      </c>
      <c r="B11335" t="s">
        <v>135</v>
      </c>
      <c r="C11335" t="s">
        <v>89</v>
      </c>
      <c r="D11335" s="29">
        <v>46401</v>
      </c>
      <c r="E11335">
        <v>0</v>
      </c>
      <c r="F11335">
        <v>0</v>
      </c>
      <c r="G11335">
        <v>0</v>
      </c>
      <c r="H11335">
        <v>0</v>
      </c>
      <c r="L11335">
        <v>734.00581199999999</v>
      </c>
      <c r="R11335">
        <v>1724.516257</v>
      </c>
      <c r="S11335" t="s">
        <v>90</v>
      </c>
      <c r="T11335" s="297">
        <v>46311.754166666666</v>
      </c>
    </row>
    <row r="11336" spans="1:20" x14ac:dyDescent="0.35">
      <c r="A11336" t="s">
        <v>134</v>
      </c>
      <c r="B11336" t="s">
        <v>135</v>
      </c>
      <c r="C11336" t="s">
        <v>89</v>
      </c>
      <c r="D11336" s="29">
        <v>46402</v>
      </c>
      <c r="E11336">
        <v>0</v>
      </c>
      <c r="F11336">
        <v>0</v>
      </c>
      <c r="G11336">
        <v>0</v>
      </c>
      <c r="H11336">
        <v>0</v>
      </c>
      <c r="L11336">
        <v>734.00581199999999</v>
      </c>
      <c r="R11336">
        <v>1724.516257</v>
      </c>
      <c r="S11336" t="s">
        <v>90</v>
      </c>
      <c r="T11336" s="297">
        <v>46311.754166666666</v>
      </c>
    </row>
    <row r="11337" spans="1:20" x14ac:dyDescent="0.35">
      <c r="A11337" t="s">
        <v>134</v>
      </c>
      <c r="B11337" t="s">
        <v>135</v>
      </c>
      <c r="C11337" t="s">
        <v>89</v>
      </c>
      <c r="D11337" s="29">
        <v>46403</v>
      </c>
      <c r="E11337">
        <v>0</v>
      </c>
      <c r="F11337">
        <v>0</v>
      </c>
      <c r="G11337">
        <v>0</v>
      </c>
      <c r="H11337">
        <v>0</v>
      </c>
      <c r="L11337">
        <v>734.00581199999999</v>
      </c>
      <c r="R11337">
        <v>1724.516257</v>
      </c>
      <c r="S11337" t="s">
        <v>90</v>
      </c>
      <c r="T11337" s="297">
        <v>46311.754166666666</v>
      </c>
    </row>
    <row r="11338" spans="1:20" x14ac:dyDescent="0.35">
      <c r="A11338" t="s">
        <v>134</v>
      </c>
      <c r="B11338" t="s">
        <v>135</v>
      </c>
      <c r="C11338" t="s">
        <v>89</v>
      </c>
      <c r="D11338" s="29">
        <v>46404</v>
      </c>
      <c r="E11338">
        <v>0</v>
      </c>
      <c r="F11338">
        <v>0</v>
      </c>
      <c r="G11338">
        <v>0</v>
      </c>
      <c r="H11338">
        <v>0</v>
      </c>
      <c r="L11338">
        <v>734.00581199999999</v>
      </c>
      <c r="R11338">
        <v>1724.516257</v>
      </c>
      <c r="S11338" t="s">
        <v>90</v>
      </c>
      <c r="T11338" s="297">
        <v>46311.754166666666</v>
      </c>
    </row>
    <row r="11339" spans="1:20" x14ac:dyDescent="0.35">
      <c r="A11339" t="s">
        <v>134</v>
      </c>
      <c r="B11339" t="s">
        <v>135</v>
      </c>
      <c r="C11339" t="s">
        <v>89</v>
      </c>
      <c r="D11339" s="29">
        <v>46405</v>
      </c>
      <c r="E11339">
        <v>0</v>
      </c>
      <c r="F11339">
        <v>0</v>
      </c>
      <c r="G11339">
        <v>0</v>
      </c>
      <c r="H11339">
        <v>0</v>
      </c>
      <c r="L11339">
        <v>734.00581199999999</v>
      </c>
      <c r="R11339">
        <v>1724.516257</v>
      </c>
      <c r="S11339" t="s">
        <v>90</v>
      </c>
      <c r="T11339" s="297">
        <v>46311.754166666666</v>
      </c>
    </row>
    <row r="11340" spans="1:20" x14ac:dyDescent="0.35">
      <c r="A11340" t="s">
        <v>134</v>
      </c>
      <c r="B11340" t="s">
        <v>135</v>
      </c>
      <c r="C11340" t="s">
        <v>89</v>
      </c>
      <c r="D11340" s="29">
        <v>46406</v>
      </c>
      <c r="E11340">
        <v>0</v>
      </c>
      <c r="F11340">
        <v>0</v>
      </c>
      <c r="G11340">
        <v>0</v>
      </c>
      <c r="H11340">
        <v>0</v>
      </c>
      <c r="L11340">
        <v>734.00581199999999</v>
      </c>
      <c r="R11340">
        <v>1724.516257</v>
      </c>
      <c r="S11340" t="s">
        <v>90</v>
      </c>
      <c r="T11340" s="297">
        <v>46311.754166666666</v>
      </c>
    </row>
    <row r="11341" spans="1:20" x14ac:dyDescent="0.35">
      <c r="A11341" t="s">
        <v>134</v>
      </c>
      <c r="B11341" t="s">
        <v>135</v>
      </c>
      <c r="C11341" t="s">
        <v>89</v>
      </c>
      <c r="D11341" s="29">
        <v>46407</v>
      </c>
      <c r="E11341">
        <v>0</v>
      </c>
      <c r="F11341">
        <v>0</v>
      </c>
      <c r="G11341">
        <v>0</v>
      </c>
      <c r="H11341">
        <v>0</v>
      </c>
      <c r="L11341">
        <v>734.00581199999999</v>
      </c>
      <c r="R11341">
        <v>1724.516257</v>
      </c>
      <c r="S11341" t="s">
        <v>90</v>
      </c>
      <c r="T11341" s="297">
        <v>46311.754166666666</v>
      </c>
    </row>
    <row r="11342" spans="1:20" x14ac:dyDescent="0.35">
      <c r="A11342" t="s">
        <v>134</v>
      </c>
      <c r="B11342" t="s">
        <v>135</v>
      </c>
      <c r="C11342" t="s">
        <v>89</v>
      </c>
      <c r="D11342" s="29">
        <v>46408</v>
      </c>
      <c r="E11342">
        <v>0</v>
      </c>
      <c r="F11342">
        <v>0</v>
      </c>
      <c r="G11342">
        <v>0</v>
      </c>
      <c r="H11342">
        <v>0</v>
      </c>
      <c r="L11342">
        <v>734.00581199999999</v>
      </c>
      <c r="R11342">
        <v>1724.516257</v>
      </c>
      <c r="S11342" t="s">
        <v>90</v>
      </c>
      <c r="T11342" s="297">
        <v>46311.754166666666</v>
      </c>
    </row>
    <row r="11343" spans="1:20" x14ac:dyDescent="0.35">
      <c r="A11343" t="s">
        <v>134</v>
      </c>
      <c r="B11343" t="s">
        <v>135</v>
      </c>
      <c r="C11343" t="s">
        <v>89</v>
      </c>
      <c r="D11343" s="29">
        <v>46409</v>
      </c>
      <c r="E11343">
        <v>0</v>
      </c>
      <c r="F11343">
        <v>0</v>
      </c>
      <c r="G11343">
        <v>0</v>
      </c>
      <c r="H11343">
        <v>0</v>
      </c>
      <c r="L11343">
        <v>734.00581199999999</v>
      </c>
      <c r="R11343">
        <v>1724.516257</v>
      </c>
      <c r="S11343" t="s">
        <v>90</v>
      </c>
      <c r="T11343" s="297">
        <v>46311.754166666666</v>
      </c>
    </row>
    <row r="11344" spans="1:20" x14ac:dyDescent="0.35">
      <c r="A11344" t="s">
        <v>134</v>
      </c>
      <c r="B11344" t="s">
        <v>135</v>
      </c>
      <c r="C11344" t="s">
        <v>89</v>
      </c>
      <c r="D11344" s="29">
        <v>46410</v>
      </c>
      <c r="E11344">
        <v>0</v>
      </c>
      <c r="F11344">
        <v>0</v>
      </c>
      <c r="G11344">
        <v>0</v>
      </c>
      <c r="H11344">
        <v>0</v>
      </c>
      <c r="L11344">
        <v>734.00581199999999</v>
      </c>
      <c r="R11344">
        <v>1724.516257</v>
      </c>
      <c r="S11344" t="s">
        <v>90</v>
      </c>
      <c r="T11344" s="297">
        <v>46311.754166666666</v>
      </c>
    </row>
    <row r="11345" spans="1:20" x14ac:dyDescent="0.35">
      <c r="A11345" t="s">
        <v>134</v>
      </c>
      <c r="B11345" t="s">
        <v>135</v>
      </c>
      <c r="C11345" t="s">
        <v>89</v>
      </c>
      <c r="D11345" s="29">
        <v>46411</v>
      </c>
      <c r="E11345">
        <v>0</v>
      </c>
      <c r="F11345">
        <v>0</v>
      </c>
      <c r="G11345">
        <v>0</v>
      </c>
      <c r="H11345">
        <v>0</v>
      </c>
      <c r="L11345">
        <v>734.00581199999999</v>
      </c>
      <c r="R11345">
        <v>1724.516257</v>
      </c>
      <c r="S11345" t="s">
        <v>90</v>
      </c>
      <c r="T11345" s="297">
        <v>46311.754166666666</v>
      </c>
    </row>
    <row r="11346" spans="1:20" x14ac:dyDescent="0.35">
      <c r="A11346" t="s">
        <v>134</v>
      </c>
      <c r="B11346" t="s">
        <v>135</v>
      </c>
      <c r="C11346" t="s">
        <v>89</v>
      </c>
      <c r="D11346" s="29">
        <v>46412</v>
      </c>
      <c r="E11346">
        <v>0</v>
      </c>
      <c r="F11346">
        <v>0</v>
      </c>
      <c r="G11346">
        <v>0</v>
      </c>
      <c r="H11346">
        <v>0</v>
      </c>
      <c r="L11346">
        <v>734.00581199999999</v>
      </c>
      <c r="R11346">
        <v>1724.516257</v>
      </c>
      <c r="S11346" t="s">
        <v>90</v>
      </c>
      <c r="T11346" s="297">
        <v>46311.754166666666</v>
      </c>
    </row>
    <row r="11347" spans="1:20" x14ac:dyDescent="0.35">
      <c r="A11347" t="s">
        <v>134</v>
      </c>
      <c r="B11347" t="s">
        <v>135</v>
      </c>
      <c r="C11347" t="s">
        <v>89</v>
      </c>
      <c r="D11347" s="29">
        <v>46413</v>
      </c>
      <c r="E11347">
        <v>0</v>
      </c>
      <c r="F11347">
        <v>0</v>
      </c>
      <c r="G11347">
        <v>0</v>
      </c>
      <c r="H11347">
        <v>0</v>
      </c>
      <c r="L11347">
        <v>734.00581199999999</v>
      </c>
      <c r="R11347">
        <v>1724.516257</v>
      </c>
      <c r="S11347" t="s">
        <v>90</v>
      </c>
      <c r="T11347" s="297">
        <v>46311.754166666666</v>
      </c>
    </row>
    <row r="11348" spans="1:20" x14ac:dyDescent="0.35">
      <c r="A11348" t="s">
        <v>134</v>
      </c>
      <c r="B11348" t="s">
        <v>135</v>
      </c>
      <c r="C11348" t="s">
        <v>89</v>
      </c>
      <c r="D11348" s="29">
        <v>46414</v>
      </c>
      <c r="E11348">
        <v>0</v>
      </c>
      <c r="F11348">
        <v>0</v>
      </c>
      <c r="G11348">
        <v>0</v>
      </c>
      <c r="H11348">
        <v>0</v>
      </c>
      <c r="L11348">
        <v>734.00581199999999</v>
      </c>
      <c r="R11348">
        <v>1724.516257</v>
      </c>
      <c r="S11348" t="s">
        <v>90</v>
      </c>
      <c r="T11348" s="297">
        <v>46311.754166666666</v>
      </c>
    </row>
    <row r="11349" spans="1:20" x14ac:dyDescent="0.35">
      <c r="A11349" t="s">
        <v>134</v>
      </c>
      <c r="B11349" t="s">
        <v>135</v>
      </c>
      <c r="C11349" t="s">
        <v>89</v>
      </c>
      <c r="D11349" s="29">
        <v>46415</v>
      </c>
      <c r="E11349">
        <v>0</v>
      </c>
      <c r="F11349">
        <v>0</v>
      </c>
      <c r="G11349">
        <v>0</v>
      </c>
      <c r="H11349">
        <v>0</v>
      </c>
      <c r="L11349">
        <v>734.00581199999999</v>
      </c>
      <c r="R11349">
        <v>1724.516257</v>
      </c>
      <c r="S11349" t="s">
        <v>90</v>
      </c>
      <c r="T11349" s="297">
        <v>46311.754166666666</v>
      </c>
    </row>
    <row r="11350" spans="1:20" x14ac:dyDescent="0.35">
      <c r="A11350" t="s">
        <v>134</v>
      </c>
      <c r="B11350" t="s">
        <v>135</v>
      </c>
      <c r="C11350" t="s">
        <v>89</v>
      </c>
      <c r="D11350" s="29">
        <v>46416</v>
      </c>
      <c r="E11350">
        <v>0</v>
      </c>
      <c r="F11350">
        <v>0</v>
      </c>
      <c r="G11350">
        <v>0</v>
      </c>
      <c r="H11350">
        <v>0</v>
      </c>
      <c r="L11350">
        <v>734.00581199999999</v>
      </c>
      <c r="R11350">
        <v>1724.516257</v>
      </c>
      <c r="S11350" t="s">
        <v>90</v>
      </c>
      <c r="T11350" s="297">
        <v>46311.754166666666</v>
      </c>
    </row>
    <row r="11351" spans="1:20" x14ac:dyDescent="0.35">
      <c r="A11351" t="s">
        <v>134</v>
      </c>
      <c r="B11351" t="s">
        <v>135</v>
      </c>
      <c r="C11351" t="s">
        <v>89</v>
      </c>
      <c r="D11351" s="29">
        <v>46417</v>
      </c>
      <c r="E11351">
        <v>0</v>
      </c>
      <c r="F11351">
        <v>0</v>
      </c>
      <c r="G11351">
        <v>0</v>
      </c>
      <c r="H11351">
        <v>0</v>
      </c>
      <c r="L11351">
        <v>734.00581199999999</v>
      </c>
      <c r="R11351">
        <v>1724.516257</v>
      </c>
      <c r="S11351" t="s">
        <v>90</v>
      </c>
      <c r="T11351" s="297">
        <v>46311.754166666666</v>
      </c>
    </row>
    <row r="11352" spans="1:20" x14ac:dyDescent="0.35">
      <c r="A11352" t="s">
        <v>134</v>
      </c>
      <c r="B11352" t="s">
        <v>135</v>
      </c>
      <c r="C11352" t="s">
        <v>89</v>
      </c>
      <c r="D11352" s="29">
        <v>46418</v>
      </c>
      <c r="E11352">
        <v>0</v>
      </c>
      <c r="F11352">
        <v>0</v>
      </c>
      <c r="G11352">
        <v>0</v>
      </c>
      <c r="H11352">
        <v>0</v>
      </c>
      <c r="L11352">
        <v>734.00581199999999</v>
      </c>
      <c r="R11352">
        <v>1724.516257</v>
      </c>
      <c r="S11352" t="s">
        <v>90</v>
      </c>
      <c r="T11352" s="297">
        <v>46311.754166666666</v>
      </c>
    </row>
    <row r="11353" spans="1:20" x14ac:dyDescent="0.35">
      <c r="A11353" t="s">
        <v>134</v>
      </c>
      <c r="B11353" t="s">
        <v>135</v>
      </c>
      <c r="C11353" t="s">
        <v>89</v>
      </c>
      <c r="D11353" s="29">
        <v>46419</v>
      </c>
      <c r="E11353">
        <v>0</v>
      </c>
      <c r="F11353">
        <v>0</v>
      </c>
      <c r="G11353">
        <v>0</v>
      </c>
      <c r="H11353">
        <v>0</v>
      </c>
      <c r="L11353">
        <v>734.00581199999999</v>
      </c>
      <c r="R11353">
        <v>1724.516257</v>
      </c>
      <c r="S11353" t="s">
        <v>90</v>
      </c>
      <c r="T11353" s="297">
        <v>46311.754166666666</v>
      </c>
    </row>
    <row r="11354" spans="1:20" x14ac:dyDescent="0.35">
      <c r="A11354" t="s">
        <v>134</v>
      </c>
      <c r="B11354" t="s">
        <v>135</v>
      </c>
      <c r="C11354" t="s">
        <v>89</v>
      </c>
      <c r="D11354" s="29">
        <v>46420</v>
      </c>
      <c r="E11354">
        <v>0</v>
      </c>
      <c r="F11354">
        <v>0</v>
      </c>
      <c r="G11354">
        <v>0</v>
      </c>
      <c r="H11354">
        <v>0</v>
      </c>
      <c r="L11354">
        <v>734.00581199999999</v>
      </c>
      <c r="R11354">
        <v>1724.516257</v>
      </c>
      <c r="S11354" t="s">
        <v>90</v>
      </c>
      <c r="T11354" s="297">
        <v>46311.754166666666</v>
      </c>
    </row>
    <row r="11355" spans="1:20" x14ac:dyDescent="0.35">
      <c r="A11355" t="s">
        <v>134</v>
      </c>
      <c r="B11355" t="s">
        <v>135</v>
      </c>
      <c r="C11355" t="s">
        <v>89</v>
      </c>
      <c r="D11355" s="29">
        <v>46421</v>
      </c>
      <c r="E11355">
        <v>0</v>
      </c>
      <c r="F11355">
        <v>0</v>
      </c>
      <c r="G11355">
        <v>0</v>
      </c>
      <c r="H11355">
        <v>0</v>
      </c>
      <c r="L11355">
        <v>734.00581199999999</v>
      </c>
      <c r="R11355">
        <v>1724.516257</v>
      </c>
      <c r="S11355" t="s">
        <v>90</v>
      </c>
      <c r="T11355" s="297">
        <v>46311.754166666666</v>
      </c>
    </row>
    <row r="11356" spans="1:20" x14ac:dyDescent="0.35">
      <c r="A11356" t="s">
        <v>134</v>
      </c>
      <c r="B11356" t="s">
        <v>135</v>
      </c>
      <c r="C11356" t="s">
        <v>89</v>
      </c>
      <c r="D11356" s="29">
        <v>46422</v>
      </c>
      <c r="E11356">
        <v>0</v>
      </c>
      <c r="F11356">
        <v>0</v>
      </c>
      <c r="G11356">
        <v>0</v>
      </c>
      <c r="H11356">
        <v>0</v>
      </c>
      <c r="L11356">
        <v>734.00581199999999</v>
      </c>
      <c r="R11356">
        <v>1724.516257</v>
      </c>
      <c r="S11356" t="s">
        <v>90</v>
      </c>
      <c r="T11356" s="297">
        <v>46311.754166666666</v>
      </c>
    </row>
    <row r="11357" spans="1:20" x14ac:dyDescent="0.35">
      <c r="A11357" t="s">
        <v>134</v>
      </c>
      <c r="B11357" t="s">
        <v>135</v>
      </c>
      <c r="C11357" t="s">
        <v>89</v>
      </c>
      <c r="D11357" s="29">
        <v>46423</v>
      </c>
      <c r="E11357">
        <v>0</v>
      </c>
      <c r="F11357">
        <v>0</v>
      </c>
      <c r="G11357">
        <v>0</v>
      </c>
      <c r="H11357">
        <v>0</v>
      </c>
      <c r="L11357">
        <v>734.00581199999999</v>
      </c>
      <c r="R11357">
        <v>1724.516257</v>
      </c>
      <c r="S11357" t="s">
        <v>90</v>
      </c>
      <c r="T11357" s="297">
        <v>46311.754166666666</v>
      </c>
    </row>
    <row r="11358" spans="1:20" x14ac:dyDescent="0.35">
      <c r="A11358" t="s">
        <v>134</v>
      </c>
      <c r="B11358" t="s">
        <v>135</v>
      </c>
      <c r="C11358" t="s">
        <v>89</v>
      </c>
      <c r="D11358" s="29">
        <v>46424</v>
      </c>
      <c r="E11358">
        <v>0</v>
      </c>
      <c r="F11358">
        <v>0</v>
      </c>
      <c r="G11358">
        <v>0</v>
      </c>
      <c r="H11358">
        <v>0</v>
      </c>
      <c r="L11358">
        <v>734.00581199999999</v>
      </c>
      <c r="R11358">
        <v>1724.516257</v>
      </c>
      <c r="S11358" t="s">
        <v>90</v>
      </c>
      <c r="T11358" s="297">
        <v>46311.754166666666</v>
      </c>
    </row>
    <row r="11359" spans="1:20" x14ac:dyDescent="0.35">
      <c r="A11359" t="s">
        <v>134</v>
      </c>
      <c r="B11359" t="s">
        <v>135</v>
      </c>
      <c r="C11359" t="s">
        <v>89</v>
      </c>
      <c r="D11359" s="29">
        <v>46425</v>
      </c>
      <c r="E11359">
        <v>0</v>
      </c>
      <c r="F11359">
        <v>0</v>
      </c>
      <c r="G11359">
        <v>0</v>
      </c>
      <c r="H11359">
        <v>0</v>
      </c>
      <c r="L11359">
        <v>734.00581199999999</v>
      </c>
      <c r="R11359">
        <v>1724.516257</v>
      </c>
      <c r="S11359" t="s">
        <v>90</v>
      </c>
      <c r="T11359" s="297">
        <v>46311.754166666666</v>
      </c>
    </row>
    <row r="11360" spans="1:20" x14ac:dyDescent="0.35">
      <c r="A11360" t="s">
        <v>134</v>
      </c>
      <c r="B11360" t="s">
        <v>135</v>
      </c>
      <c r="C11360" t="s">
        <v>89</v>
      </c>
      <c r="D11360" s="29">
        <v>46426</v>
      </c>
      <c r="E11360">
        <v>0</v>
      </c>
      <c r="F11360">
        <v>0</v>
      </c>
      <c r="G11360">
        <v>0</v>
      </c>
      <c r="H11360">
        <v>0</v>
      </c>
      <c r="L11360">
        <v>734.00581199999999</v>
      </c>
      <c r="R11360">
        <v>1724.516257</v>
      </c>
      <c r="S11360" t="s">
        <v>90</v>
      </c>
      <c r="T11360" s="297">
        <v>46311.754166666666</v>
      </c>
    </row>
    <row r="11361" spans="1:20" x14ac:dyDescent="0.35">
      <c r="A11361" t="s">
        <v>134</v>
      </c>
      <c r="B11361" t="s">
        <v>135</v>
      </c>
      <c r="C11361" t="s">
        <v>89</v>
      </c>
      <c r="D11361" s="29">
        <v>46427</v>
      </c>
      <c r="E11361">
        <v>0</v>
      </c>
      <c r="F11361">
        <v>0</v>
      </c>
      <c r="G11361">
        <v>0</v>
      </c>
      <c r="H11361">
        <v>0</v>
      </c>
      <c r="L11361">
        <v>734.00581199999999</v>
      </c>
      <c r="R11361">
        <v>1724.516257</v>
      </c>
      <c r="S11361" t="s">
        <v>90</v>
      </c>
      <c r="T11361" s="297">
        <v>46311.754166666666</v>
      </c>
    </row>
    <row r="11362" spans="1:20" x14ac:dyDescent="0.35">
      <c r="A11362" t="s">
        <v>134</v>
      </c>
      <c r="B11362" t="s">
        <v>135</v>
      </c>
      <c r="C11362" t="s">
        <v>89</v>
      </c>
      <c r="D11362" s="29">
        <v>46428</v>
      </c>
      <c r="E11362">
        <v>0</v>
      </c>
      <c r="F11362">
        <v>0</v>
      </c>
      <c r="G11362">
        <v>0</v>
      </c>
      <c r="H11362">
        <v>0</v>
      </c>
      <c r="L11362">
        <v>734.00581199999999</v>
      </c>
      <c r="R11362">
        <v>1724.516257</v>
      </c>
      <c r="S11362" t="s">
        <v>90</v>
      </c>
      <c r="T11362" s="297">
        <v>46311.754166666666</v>
      </c>
    </row>
    <row r="11363" spans="1:20" x14ac:dyDescent="0.35">
      <c r="A11363" t="s">
        <v>134</v>
      </c>
      <c r="B11363" t="s">
        <v>135</v>
      </c>
      <c r="C11363" t="s">
        <v>89</v>
      </c>
      <c r="D11363" s="29">
        <v>46429</v>
      </c>
      <c r="E11363">
        <v>0</v>
      </c>
      <c r="F11363">
        <v>0</v>
      </c>
      <c r="G11363">
        <v>0</v>
      </c>
      <c r="H11363">
        <v>0</v>
      </c>
      <c r="L11363">
        <v>734.00581199999999</v>
      </c>
      <c r="R11363">
        <v>1724.516257</v>
      </c>
      <c r="S11363" t="s">
        <v>90</v>
      </c>
      <c r="T11363" s="297">
        <v>46311.754166666666</v>
      </c>
    </row>
    <row r="11364" spans="1:20" x14ac:dyDescent="0.35">
      <c r="A11364" t="s">
        <v>134</v>
      </c>
      <c r="B11364" t="s">
        <v>135</v>
      </c>
      <c r="C11364" t="s">
        <v>89</v>
      </c>
      <c r="D11364" s="29">
        <v>46430</v>
      </c>
      <c r="E11364">
        <v>0</v>
      </c>
      <c r="F11364">
        <v>0</v>
      </c>
      <c r="G11364">
        <v>0</v>
      </c>
      <c r="H11364">
        <v>0</v>
      </c>
      <c r="L11364">
        <v>734.00581199999999</v>
      </c>
      <c r="R11364">
        <v>1724.516257</v>
      </c>
      <c r="S11364" t="s">
        <v>90</v>
      </c>
      <c r="T11364" s="297">
        <v>46311.754166666666</v>
      </c>
    </row>
    <row r="11365" spans="1:20" x14ac:dyDescent="0.35">
      <c r="A11365" t="s">
        <v>134</v>
      </c>
      <c r="B11365" t="s">
        <v>135</v>
      </c>
      <c r="C11365" t="s">
        <v>89</v>
      </c>
      <c r="D11365" s="29">
        <v>46431</v>
      </c>
      <c r="E11365">
        <v>0</v>
      </c>
      <c r="F11365">
        <v>0</v>
      </c>
      <c r="G11365">
        <v>0</v>
      </c>
      <c r="H11365">
        <v>0</v>
      </c>
      <c r="L11365">
        <v>734.00581199999999</v>
      </c>
      <c r="R11365">
        <v>1724.516257</v>
      </c>
      <c r="S11365" t="s">
        <v>90</v>
      </c>
      <c r="T11365" s="297">
        <v>46311.754166666666</v>
      </c>
    </row>
    <row r="11366" spans="1:20" x14ac:dyDescent="0.35">
      <c r="A11366" t="s">
        <v>134</v>
      </c>
      <c r="B11366" t="s">
        <v>135</v>
      </c>
      <c r="C11366" t="s">
        <v>89</v>
      </c>
      <c r="D11366" s="29">
        <v>46432</v>
      </c>
      <c r="E11366">
        <v>0</v>
      </c>
      <c r="F11366">
        <v>0</v>
      </c>
      <c r="G11366">
        <v>0</v>
      </c>
      <c r="H11366">
        <v>0</v>
      </c>
      <c r="L11366">
        <v>734.00581199999999</v>
      </c>
      <c r="R11366">
        <v>1724.516257</v>
      </c>
      <c r="S11366" t="s">
        <v>90</v>
      </c>
      <c r="T11366" s="297">
        <v>46311.754166666666</v>
      </c>
    </row>
    <row r="11367" spans="1:20" x14ac:dyDescent="0.35">
      <c r="A11367" t="s">
        <v>134</v>
      </c>
      <c r="B11367" t="s">
        <v>135</v>
      </c>
      <c r="C11367" t="s">
        <v>89</v>
      </c>
      <c r="D11367" s="29">
        <v>46433</v>
      </c>
      <c r="E11367">
        <v>0</v>
      </c>
      <c r="F11367">
        <v>0</v>
      </c>
      <c r="G11367">
        <v>0</v>
      </c>
      <c r="H11367">
        <v>0</v>
      </c>
      <c r="L11367">
        <v>734.00581199999999</v>
      </c>
      <c r="R11367">
        <v>1724.516257</v>
      </c>
      <c r="S11367" t="s">
        <v>90</v>
      </c>
      <c r="T11367" s="297">
        <v>46311.754166666666</v>
      </c>
    </row>
    <row r="11368" spans="1:20" x14ac:dyDescent="0.35">
      <c r="A11368" t="s">
        <v>134</v>
      </c>
      <c r="B11368" t="s">
        <v>135</v>
      </c>
      <c r="C11368" t="s">
        <v>89</v>
      </c>
      <c r="D11368" s="29">
        <v>46434</v>
      </c>
      <c r="E11368">
        <v>0</v>
      </c>
      <c r="F11368">
        <v>0</v>
      </c>
      <c r="G11368">
        <v>0</v>
      </c>
      <c r="H11368">
        <v>0</v>
      </c>
      <c r="L11368">
        <v>734.00581199999999</v>
      </c>
      <c r="R11368">
        <v>1724.516257</v>
      </c>
      <c r="S11368" t="s">
        <v>90</v>
      </c>
      <c r="T11368" s="297">
        <v>46311.754166666666</v>
      </c>
    </row>
    <row r="11369" spans="1:20" x14ac:dyDescent="0.35">
      <c r="A11369" t="s">
        <v>134</v>
      </c>
      <c r="B11369" t="s">
        <v>135</v>
      </c>
      <c r="C11369" t="s">
        <v>89</v>
      </c>
      <c r="D11369" s="29">
        <v>46435</v>
      </c>
      <c r="E11369">
        <v>0</v>
      </c>
      <c r="F11369">
        <v>0</v>
      </c>
      <c r="G11369">
        <v>0</v>
      </c>
      <c r="H11369">
        <v>0</v>
      </c>
      <c r="L11369">
        <v>734.00581199999999</v>
      </c>
      <c r="R11369">
        <v>1724.516257</v>
      </c>
      <c r="S11369" t="s">
        <v>90</v>
      </c>
      <c r="T11369" s="297">
        <v>46311.754166666666</v>
      </c>
    </row>
    <row r="11370" spans="1:20" x14ac:dyDescent="0.35">
      <c r="A11370" t="s">
        <v>134</v>
      </c>
      <c r="B11370" t="s">
        <v>135</v>
      </c>
      <c r="C11370" t="s">
        <v>89</v>
      </c>
      <c r="D11370" s="29">
        <v>46436</v>
      </c>
      <c r="E11370">
        <v>0</v>
      </c>
      <c r="F11370">
        <v>0</v>
      </c>
      <c r="G11370">
        <v>0</v>
      </c>
      <c r="H11370">
        <v>0</v>
      </c>
      <c r="L11370">
        <v>734.00581199999999</v>
      </c>
      <c r="R11370">
        <v>1724.516257</v>
      </c>
      <c r="S11370" t="s">
        <v>90</v>
      </c>
      <c r="T11370" s="297">
        <v>46311.754166666666</v>
      </c>
    </row>
    <row r="11371" spans="1:20" x14ac:dyDescent="0.35">
      <c r="A11371" t="s">
        <v>134</v>
      </c>
      <c r="B11371" t="s">
        <v>135</v>
      </c>
      <c r="C11371" t="s">
        <v>89</v>
      </c>
      <c r="D11371" s="29">
        <v>46437</v>
      </c>
      <c r="E11371">
        <v>0</v>
      </c>
      <c r="F11371">
        <v>0</v>
      </c>
      <c r="G11371">
        <v>0</v>
      </c>
      <c r="H11371">
        <v>0</v>
      </c>
      <c r="L11371">
        <v>734.00581199999999</v>
      </c>
      <c r="R11371">
        <v>1724.516257</v>
      </c>
      <c r="S11371" t="s">
        <v>90</v>
      </c>
      <c r="T11371" s="297">
        <v>46311.754166666666</v>
      </c>
    </row>
    <row r="11372" spans="1:20" x14ac:dyDescent="0.35">
      <c r="A11372" t="s">
        <v>134</v>
      </c>
      <c r="B11372" t="s">
        <v>135</v>
      </c>
      <c r="C11372" t="s">
        <v>89</v>
      </c>
      <c r="D11372" s="29">
        <v>46438</v>
      </c>
      <c r="E11372">
        <v>0</v>
      </c>
      <c r="F11372">
        <v>0</v>
      </c>
      <c r="G11372">
        <v>0</v>
      </c>
      <c r="H11372">
        <v>0</v>
      </c>
      <c r="L11372">
        <v>734.00581199999999</v>
      </c>
      <c r="R11372">
        <v>1724.516257</v>
      </c>
      <c r="S11372" t="s">
        <v>90</v>
      </c>
      <c r="T11372" s="297">
        <v>46311.754166666666</v>
      </c>
    </row>
    <row r="11373" spans="1:20" x14ac:dyDescent="0.35">
      <c r="A11373" t="s">
        <v>134</v>
      </c>
      <c r="B11373" t="s">
        <v>135</v>
      </c>
      <c r="C11373" t="s">
        <v>89</v>
      </c>
      <c r="D11373" s="29">
        <v>46439</v>
      </c>
      <c r="E11373">
        <v>0</v>
      </c>
      <c r="F11373">
        <v>0</v>
      </c>
      <c r="G11373">
        <v>0</v>
      </c>
      <c r="H11373">
        <v>0</v>
      </c>
      <c r="L11373">
        <v>734.00581199999999</v>
      </c>
      <c r="R11373">
        <v>1724.516257</v>
      </c>
      <c r="S11373" t="s">
        <v>90</v>
      </c>
      <c r="T11373" s="297">
        <v>46311.754166666666</v>
      </c>
    </row>
    <row r="11374" spans="1:20" x14ac:dyDescent="0.35">
      <c r="A11374" t="s">
        <v>134</v>
      </c>
      <c r="B11374" t="s">
        <v>135</v>
      </c>
      <c r="C11374" t="s">
        <v>89</v>
      </c>
      <c r="D11374" s="29">
        <v>46440</v>
      </c>
      <c r="E11374">
        <v>0</v>
      </c>
      <c r="F11374">
        <v>0</v>
      </c>
      <c r="G11374">
        <v>0</v>
      </c>
      <c r="H11374">
        <v>0</v>
      </c>
      <c r="L11374">
        <v>734.00581199999999</v>
      </c>
      <c r="R11374">
        <v>1724.516257</v>
      </c>
      <c r="S11374" t="s">
        <v>90</v>
      </c>
      <c r="T11374" s="297">
        <v>46311.754166666666</v>
      </c>
    </row>
    <row r="11375" spans="1:20" x14ac:dyDescent="0.35">
      <c r="A11375" t="s">
        <v>134</v>
      </c>
      <c r="B11375" t="s">
        <v>135</v>
      </c>
      <c r="C11375" t="s">
        <v>89</v>
      </c>
      <c r="D11375" s="29">
        <v>46441</v>
      </c>
      <c r="E11375">
        <v>0</v>
      </c>
      <c r="F11375">
        <v>0</v>
      </c>
      <c r="G11375">
        <v>0</v>
      </c>
      <c r="H11375">
        <v>0</v>
      </c>
      <c r="L11375">
        <v>734.00581199999999</v>
      </c>
      <c r="R11375">
        <v>1724.516257</v>
      </c>
      <c r="S11375" t="s">
        <v>90</v>
      </c>
      <c r="T11375" s="297">
        <v>46311.754166666666</v>
      </c>
    </row>
    <row r="11376" spans="1:20" x14ac:dyDescent="0.35">
      <c r="A11376" t="s">
        <v>134</v>
      </c>
      <c r="B11376" t="s">
        <v>135</v>
      </c>
      <c r="C11376" t="s">
        <v>89</v>
      </c>
      <c r="D11376" s="29">
        <v>46442</v>
      </c>
      <c r="E11376">
        <v>0</v>
      </c>
      <c r="F11376">
        <v>0</v>
      </c>
      <c r="G11376">
        <v>0</v>
      </c>
      <c r="H11376">
        <v>0</v>
      </c>
      <c r="L11376">
        <v>734.00581199999999</v>
      </c>
      <c r="R11376">
        <v>1724.516257</v>
      </c>
      <c r="S11376" t="s">
        <v>90</v>
      </c>
      <c r="T11376" s="297">
        <v>46311.754166666666</v>
      </c>
    </row>
    <row r="11377" spans="1:20" x14ac:dyDescent="0.35">
      <c r="A11377" t="s">
        <v>134</v>
      </c>
      <c r="B11377" t="s">
        <v>135</v>
      </c>
      <c r="C11377" t="s">
        <v>89</v>
      </c>
      <c r="D11377" s="29">
        <v>46443</v>
      </c>
      <c r="E11377">
        <v>0</v>
      </c>
      <c r="F11377">
        <v>0</v>
      </c>
      <c r="G11377">
        <v>0</v>
      </c>
      <c r="H11377">
        <v>0</v>
      </c>
      <c r="L11377">
        <v>734.00581199999999</v>
      </c>
      <c r="R11377">
        <v>1724.516257</v>
      </c>
      <c r="S11377" t="s">
        <v>90</v>
      </c>
      <c r="T11377" s="297">
        <v>46311.754166666666</v>
      </c>
    </row>
    <row r="11378" spans="1:20" x14ac:dyDescent="0.35">
      <c r="A11378" t="s">
        <v>134</v>
      </c>
      <c r="B11378" t="s">
        <v>135</v>
      </c>
      <c r="C11378" t="s">
        <v>89</v>
      </c>
      <c r="D11378" s="29">
        <v>46444</v>
      </c>
      <c r="E11378">
        <v>0</v>
      </c>
      <c r="F11378">
        <v>0</v>
      </c>
      <c r="G11378">
        <v>0</v>
      </c>
      <c r="H11378">
        <v>0</v>
      </c>
      <c r="L11378">
        <v>734.00581199999999</v>
      </c>
      <c r="R11378">
        <v>1724.516257</v>
      </c>
      <c r="S11378" t="s">
        <v>90</v>
      </c>
      <c r="T11378" s="297">
        <v>46311.754166666666</v>
      </c>
    </row>
    <row r="11379" spans="1:20" x14ac:dyDescent="0.35">
      <c r="A11379" t="s">
        <v>134</v>
      </c>
      <c r="B11379" t="s">
        <v>135</v>
      </c>
      <c r="C11379" t="s">
        <v>89</v>
      </c>
      <c r="D11379" s="29">
        <v>46445</v>
      </c>
      <c r="E11379">
        <v>0</v>
      </c>
      <c r="F11379">
        <v>0</v>
      </c>
      <c r="G11379">
        <v>0</v>
      </c>
      <c r="H11379">
        <v>0</v>
      </c>
      <c r="L11379">
        <v>734.00581199999999</v>
      </c>
      <c r="R11379">
        <v>1724.516257</v>
      </c>
      <c r="S11379" t="s">
        <v>90</v>
      </c>
      <c r="T11379" s="297">
        <v>46311.754166666666</v>
      </c>
    </row>
    <row r="11380" spans="1:20" x14ac:dyDescent="0.35">
      <c r="A11380" t="s">
        <v>134</v>
      </c>
      <c r="B11380" t="s">
        <v>135</v>
      </c>
      <c r="C11380" t="s">
        <v>89</v>
      </c>
      <c r="D11380" s="29">
        <v>46446</v>
      </c>
      <c r="E11380">
        <v>0</v>
      </c>
      <c r="F11380">
        <v>0</v>
      </c>
      <c r="G11380">
        <v>0</v>
      </c>
      <c r="H11380">
        <v>0</v>
      </c>
      <c r="L11380">
        <v>734.00581199999999</v>
      </c>
      <c r="R11380">
        <v>1724.516257</v>
      </c>
      <c r="S11380" t="s">
        <v>90</v>
      </c>
      <c r="T11380" s="297">
        <v>46311.754166666666</v>
      </c>
    </row>
    <row r="11381" spans="1:20" x14ac:dyDescent="0.35">
      <c r="A11381" t="s">
        <v>134</v>
      </c>
      <c r="B11381" t="s">
        <v>135</v>
      </c>
      <c r="C11381" t="s">
        <v>89</v>
      </c>
      <c r="D11381" s="29">
        <v>46447</v>
      </c>
      <c r="E11381">
        <v>0</v>
      </c>
      <c r="F11381">
        <v>0</v>
      </c>
      <c r="G11381">
        <v>0</v>
      </c>
      <c r="H11381">
        <v>0</v>
      </c>
      <c r="L11381">
        <v>734.00581199999999</v>
      </c>
      <c r="R11381">
        <v>1724.516257</v>
      </c>
      <c r="S11381" t="s">
        <v>90</v>
      </c>
      <c r="T11381" s="297">
        <v>46311.754166666666</v>
      </c>
    </row>
    <row r="11382" spans="1:20" x14ac:dyDescent="0.35">
      <c r="A11382" t="s">
        <v>134</v>
      </c>
      <c r="B11382" t="s">
        <v>135</v>
      </c>
      <c r="C11382" t="s">
        <v>89</v>
      </c>
      <c r="D11382" s="29">
        <v>46448</v>
      </c>
      <c r="E11382">
        <v>0</v>
      </c>
      <c r="F11382">
        <v>0</v>
      </c>
      <c r="G11382">
        <v>0</v>
      </c>
      <c r="H11382">
        <v>0</v>
      </c>
      <c r="L11382">
        <v>734.00581199999999</v>
      </c>
      <c r="R11382">
        <v>1724.516257</v>
      </c>
      <c r="S11382" t="s">
        <v>90</v>
      </c>
      <c r="T11382" s="297">
        <v>46311.754166666666</v>
      </c>
    </row>
    <row r="11383" spans="1:20" x14ac:dyDescent="0.35">
      <c r="A11383" t="s">
        <v>134</v>
      </c>
      <c r="B11383" t="s">
        <v>135</v>
      </c>
      <c r="C11383" t="s">
        <v>89</v>
      </c>
      <c r="D11383" s="29">
        <v>46449</v>
      </c>
      <c r="E11383">
        <v>0</v>
      </c>
      <c r="F11383">
        <v>0</v>
      </c>
      <c r="G11383">
        <v>0</v>
      </c>
      <c r="H11383">
        <v>0</v>
      </c>
      <c r="L11383">
        <v>734.00581199999999</v>
      </c>
      <c r="R11383">
        <v>1724.516257</v>
      </c>
      <c r="S11383" t="s">
        <v>90</v>
      </c>
      <c r="T11383" s="297">
        <v>46311.754166666666</v>
      </c>
    </row>
    <row r="11384" spans="1:20" x14ac:dyDescent="0.35">
      <c r="A11384" t="s">
        <v>134</v>
      </c>
      <c r="B11384" t="s">
        <v>135</v>
      </c>
      <c r="C11384" t="s">
        <v>89</v>
      </c>
      <c r="D11384" s="29">
        <v>46450</v>
      </c>
      <c r="E11384">
        <v>0</v>
      </c>
      <c r="F11384">
        <v>0</v>
      </c>
      <c r="G11384">
        <v>0</v>
      </c>
      <c r="H11384">
        <v>0</v>
      </c>
      <c r="L11384">
        <v>734.00581199999999</v>
      </c>
      <c r="R11384">
        <v>1724.516257</v>
      </c>
      <c r="S11384" t="s">
        <v>90</v>
      </c>
      <c r="T11384" s="297">
        <v>46311.754166666666</v>
      </c>
    </row>
    <row r="11385" spans="1:20" x14ac:dyDescent="0.35">
      <c r="A11385" t="s">
        <v>134</v>
      </c>
      <c r="B11385" t="s">
        <v>135</v>
      </c>
      <c r="C11385" t="s">
        <v>89</v>
      </c>
      <c r="D11385" s="29">
        <v>46451</v>
      </c>
      <c r="E11385">
        <v>0</v>
      </c>
      <c r="F11385">
        <v>0</v>
      </c>
      <c r="G11385">
        <v>0</v>
      </c>
      <c r="H11385">
        <v>0</v>
      </c>
      <c r="L11385">
        <v>734.00581199999999</v>
      </c>
      <c r="R11385">
        <v>1724.516257</v>
      </c>
      <c r="S11385" t="s">
        <v>90</v>
      </c>
      <c r="T11385" s="297">
        <v>46311.754166666666</v>
      </c>
    </row>
    <row r="11386" spans="1:20" x14ac:dyDescent="0.35">
      <c r="A11386" t="s">
        <v>134</v>
      </c>
      <c r="B11386" t="s">
        <v>135</v>
      </c>
      <c r="C11386" t="s">
        <v>89</v>
      </c>
      <c r="D11386" s="29">
        <v>46452</v>
      </c>
      <c r="E11386">
        <v>0</v>
      </c>
      <c r="F11386">
        <v>0</v>
      </c>
      <c r="G11386">
        <v>0</v>
      </c>
      <c r="H11386">
        <v>0</v>
      </c>
      <c r="L11386">
        <v>734.00581199999999</v>
      </c>
      <c r="R11386">
        <v>1724.516257</v>
      </c>
      <c r="S11386" t="s">
        <v>90</v>
      </c>
      <c r="T11386" s="297">
        <v>46311.754166666666</v>
      </c>
    </row>
    <row r="11387" spans="1:20" x14ac:dyDescent="0.35">
      <c r="A11387" t="s">
        <v>134</v>
      </c>
      <c r="B11387" t="s">
        <v>135</v>
      </c>
      <c r="C11387" t="s">
        <v>89</v>
      </c>
      <c r="D11387" s="29">
        <v>46453</v>
      </c>
      <c r="E11387">
        <v>0</v>
      </c>
      <c r="F11387">
        <v>0</v>
      </c>
      <c r="G11387">
        <v>0</v>
      </c>
      <c r="H11387">
        <v>0</v>
      </c>
      <c r="L11387">
        <v>734.00581199999999</v>
      </c>
      <c r="R11387">
        <v>1724.516257</v>
      </c>
      <c r="S11387" t="s">
        <v>90</v>
      </c>
      <c r="T11387" s="297">
        <v>46311.754166666666</v>
      </c>
    </row>
    <row r="11388" spans="1:20" x14ac:dyDescent="0.35">
      <c r="A11388" t="s">
        <v>134</v>
      </c>
      <c r="B11388" t="s">
        <v>135</v>
      </c>
      <c r="C11388" t="s">
        <v>89</v>
      </c>
      <c r="D11388" s="29">
        <v>46454</v>
      </c>
      <c r="E11388">
        <v>0</v>
      </c>
      <c r="F11388">
        <v>0</v>
      </c>
      <c r="G11388">
        <v>0</v>
      </c>
      <c r="H11388">
        <v>0</v>
      </c>
      <c r="L11388">
        <v>734.00581199999999</v>
      </c>
      <c r="R11388">
        <v>1724.516257</v>
      </c>
      <c r="S11388" t="s">
        <v>90</v>
      </c>
      <c r="T11388" s="297">
        <v>46311.754166666666</v>
      </c>
    </row>
    <row r="11389" spans="1:20" x14ac:dyDescent="0.35">
      <c r="A11389" t="s">
        <v>134</v>
      </c>
      <c r="B11389" t="s">
        <v>135</v>
      </c>
      <c r="C11389" t="s">
        <v>89</v>
      </c>
      <c r="D11389" s="29">
        <v>46455</v>
      </c>
      <c r="E11389">
        <v>0</v>
      </c>
      <c r="F11389">
        <v>0</v>
      </c>
      <c r="G11389">
        <v>0</v>
      </c>
      <c r="H11389">
        <v>0</v>
      </c>
      <c r="L11389">
        <v>734.00581199999999</v>
      </c>
      <c r="R11389">
        <v>1724.516257</v>
      </c>
      <c r="S11389" t="s">
        <v>90</v>
      </c>
      <c r="T11389" s="297">
        <v>46311.754166666666</v>
      </c>
    </row>
    <row r="11390" spans="1:20" x14ac:dyDescent="0.35">
      <c r="A11390" t="s">
        <v>134</v>
      </c>
      <c r="B11390" t="s">
        <v>135</v>
      </c>
      <c r="C11390" t="s">
        <v>89</v>
      </c>
      <c r="D11390" s="29">
        <v>46456</v>
      </c>
      <c r="E11390">
        <v>0</v>
      </c>
      <c r="F11390">
        <v>0</v>
      </c>
      <c r="G11390">
        <v>0</v>
      </c>
      <c r="H11390">
        <v>0</v>
      </c>
      <c r="L11390">
        <v>734.00581199999999</v>
      </c>
      <c r="R11390">
        <v>1724.516257</v>
      </c>
      <c r="S11390" t="s">
        <v>90</v>
      </c>
      <c r="T11390" s="297">
        <v>46311.754166666666</v>
      </c>
    </row>
    <row r="11391" spans="1:20" x14ac:dyDescent="0.35">
      <c r="A11391" t="s">
        <v>134</v>
      </c>
      <c r="B11391" t="s">
        <v>135</v>
      </c>
      <c r="C11391" t="s">
        <v>89</v>
      </c>
      <c r="D11391" s="29">
        <v>46457</v>
      </c>
      <c r="E11391">
        <v>0</v>
      </c>
      <c r="F11391">
        <v>0</v>
      </c>
      <c r="G11391">
        <v>0</v>
      </c>
      <c r="H11391">
        <v>0</v>
      </c>
      <c r="L11391">
        <v>734.00581199999999</v>
      </c>
      <c r="R11391">
        <v>1724.516257</v>
      </c>
      <c r="S11391" t="s">
        <v>90</v>
      </c>
      <c r="T11391" s="297">
        <v>46311.754166666666</v>
      </c>
    </row>
    <row r="11392" spans="1:20" x14ac:dyDescent="0.35">
      <c r="A11392" t="s">
        <v>134</v>
      </c>
      <c r="B11392" t="s">
        <v>135</v>
      </c>
      <c r="C11392" t="s">
        <v>89</v>
      </c>
      <c r="D11392" s="29">
        <v>46458</v>
      </c>
      <c r="E11392">
        <v>0</v>
      </c>
      <c r="F11392">
        <v>0</v>
      </c>
      <c r="G11392">
        <v>0</v>
      </c>
      <c r="H11392">
        <v>0</v>
      </c>
      <c r="L11392">
        <v>734.00581199999999</v>
      </c>
      <c r="R11392">
        <v>1724.516257</v>
      </c>
      <c r="S11392" t="s">
        <v>90</v>
      </c>
      <c r="T11392" s="297">
        <v>46311.754166666666</v>
      </c>
    </row>
    <row r="11393" spans="1:20" x14ac:dyDescent="0.35">
      <c r="A11393" t="s">
        <v>134</v>
      </c>
      <c r="B11393" t="s">
        <v>135</v>
      </c>
      <c r="C11393" t="s">
        <v>89</v>
      </c>
      <c r="D11393" s="29">
        <v>46459</v>
      </c>
      <c r="E11393">
        <v>0</v>
      </c>
      <c r="F11393">
        <v>0</v>
      </c>
      <c r="G11393">
        <v>0</v>
      </c>
      <c r="H11393">
        <v>0</v>
      </c>
      <c r="L11393">
        <v>734.00581199999999</v>
      </c>
      <c r="R11393">
        <v>1724.516257</v>
      </c>
      <c r="S11393" t="s">
        <v>90</v>
      </c>
      <c r="T11393" s="297">
        <v>46311.754166666666</v>
      </c>
    </row>
    <row r="11394" spans="1:20" x14ac:dyDescent="0.35">
      <c r="A11394" t="s">
        <v>134</v>
      </c>
      <c r="B11394" t="s">
        <v>135</v>
      </c>
      <c r="C11394" t="s">
        <v>89</v>
      </c>
      <c r="D11394" s="29">
        <v>46460</v>
      </c>
      <c r="E11394">
        <v>0</v>
      </c>
      <c r="F11394">
        <v>0</v>
      </c>
      <c r="G11394">
        <v>0</v>
      </c>
      <c r="H11394">
        <v>0</v>
      </c>
      <c r="L11394">
        <v>734.00581199999999</v>
      </c>
      <c r="R11394">
        <v>1724.516257</v>
      </c>
      <c r="S11394" t="s">
        <v>90</v>
      </c>
      <c r="T11394" s="297">
        <v>46311.754166666666</v>
      </c>
    </row>
    <row r="11395" spans="1:20" x14ac:dyDescent="0.35">
      <c r="A11395" t="s">
        <v>134</v>
      </c>
      <c r="B11395" t="s">
        <v>135</v>
      </c>
      <c r="C11395" t="s">
        <v>89</v>
      </c>
      <c r="D11395" s="29">
        <v>46461</v>
      </c>
      <c r="E11395">
        <v>0</v>
      </c>
      <c r="F11395">
        <v>0</v>
      </c>
      <c r="G11395">
        <v>0</v>
      </c>
      <c r="H11395">
        <v>0</v>
      </c>
      <c r="L11395">
        <v>734.00581199999999</v>
      </c>
      <c r="R11395">
        <v>1724.516257</v>
      </c>
      <c r="S11395" t="s">
        <v>90</v>
      </c>
      <c r="T11395" s="297">
        <v>46311.754166666666</v>
      </c>
    </row>
    <row r="11396" spans="1:20" x14ac:dyDescent="0.35">
      <c r="A11396" t="s">
        <v>134</v>
      </c>
      <c r="B11396" t="s">
        <v>135</v>
      </c>
      <c r="C11396" t="s">
        <v>89</v>
      </c>
      <c r="D11396" s="29">
        <v>46462</v>
      </c>
      <c r="E11396">
        <v>0</v>
      </c>
      <c r="F11396">
        <v>0</v>
      </c>
      <c r="G11396">
        <v>0</v>
      </c>
      <c r="H11396">
        <v>0</v>
      </c>
      <c r="L11396">
        <v>734.00581199999999</v>
      </c>
      <c r="R11396">
        <v>1724.516257</v>
      </c>
      <c r="S11396" t="s">
        <v>90</v>
      </c>
      <c r="T11396" s="297">
        <v>46311.754166666666</v>
      </c>
    </row>
    <row r="11397" spans="1:20" x14ac:dyDescent="0.35">
      <c r="A11397" t="s">
        <v>134</v>
      </c>
      <c r="B11397" t="s">
        <v>135</v>
      </c>
      <c r="C11397" t="s">
        <v>89</v>
      </c>
      <c r="D11397" s="29">
        <v>46463</v>
      </c>
      <c r="E11397">
        <v>0</v>
      </c>
      <c r="F11397">
        <v>0</v>
      </c>
      <c r="G11397">
        <v>0</v>
      </c>
      <c r="H11397">
        <v>0</v>
      </c>
      <c r="L11397">
        <v>734.00581199999999</v>
      </c>
      <c r="R11397">
        <v>1724.516257</v>
      </c>
      <c r="S11397" t="s">
        <v>90</v>
      </c>
      <c r="T11397" s="297">
        <v>46311.754166666666</v>
      </c>
    </row>
    <row r="11398" spans="1:20" x14ac:dyDescent="0.35">
      <c r="A11398" t="s">
        <v>134</v>
      </c>
      <c r="B11398" t="s">
        <v>135</v>
      </c>
      <c r="C11398" t="s">
        <v>89</v>
      </c>
      <c r="D11398" s="29">
        <v>46464</v>
      </c>
      <c r="E11398">
        <v>0</v>
      </c>
      <c r="F11398">
        <v>0</v>
      </c>
      <c r="G11398">
        <v>0</v>
      </c>
      <c r="H11398">
        <v>0</v>
      </c>
      <c r="L11398">
        <v>734.00581199999999</v>
      </c>
      <c r="R11398">
        <v>1724.516257</v>
      </c>
      <c r="S11398" t="s">
        <v>90</v>
      </c>
      <c r="T11398" s="297">
        <v>46311.754166666666</v>
      </c>
    </row>
    <row r="11399" spans="1:20" x14ac:dyDescent="0.35">
      <c r="A11399" t="s">
        <v>134</v>
      </c>
      <c r="B11399" t="s">
        <v>135</v>
      </c>
      <c r="C11399" t="s">
        <v>89</v>
      </c>
      <c r="D11399" s="29">
        <v>46465</v>
      </c>
      <c r="E11399">
        <v>0</v>
      </c>
      <c r="F11399">
        <v>0</v>
      </c>
      <c r="G11399">
        <v>0</v>
      </c>
      <c r="H11399">
        <v>0</v>
      </c>
      <c r="L11399">
        <v>734.00581199999999</v>
      </c>
      <c r="R11399">
        <v>1724.516257</v>
      </c>
      <c r="S11399" t="s">
        <v>90</v>
      </c>
      <c r="T11399" s="297">
        <v>46311.754166666666</v>
      </c>
    </row>
    <row r="11400" spans="1:20" x14ac:dyDescent="0.35">
      <c r="A11400" t="s">
        <v>134</v>
      </c>
      <c r="B11400" t="s">
        <v>135</v>
      </c>
      <c r="C11400" t="s">
        <v>89</v>
      </c>
      <c r="D11400" s="29">
        <v>46466</v>
      </c>
      <c r="E11400">
        <v>0</v>
      </c>
      <c r="F11400">
        <v>0</v>
      </c>
      <c r="G11400">
        <v>0</v>
      </c>
      <c r="H11400">
        <v>0</v>
      </c>
      <c r="L11400">
        <v>734.00581199999999</v>
      </c>
      <c r="R11400">
        <v>1724.516257</v>
      </c>
      <c r="S11400" t="s">
        <v>90</v>
      </c>
      <c r="T11400" s="297">
        <v>46311.754166666666</v>
      </c>
    </row>
    <row r="11401" spans="1:20" x14ac:dyDescent="0.35">
      <c r="A11401" t="s">
        <v>134</v>
      </c>
      <c r="B11401" t="s">
        <v>135</v>
      </c>
      <c r="C11401" t="s">
        <v>89</v>
      </c>
      <c r="D11401" s="29">
        <v>46467</v>
      </c>
      <c r="E11401">
        <v>0</v>
      </c>
      <c r="F11401">
        <v>0</v>
      </c>
      <c r="G11401">
        <v>0</v>
      </c>
      <c r="H11401">
        <v>0</v>
      </c>
      <c r="L11401">
        <v>734.00581199999999</v>
      </c>
      <c r="R11401">
        <v>1724.516257</v>
      </c>
      <c r="S11401" t="s">
        <v>90</v>
      </c>
      <c r="T11401" s="297">
        <v>46311.754166666666</v>
      </c>
    </row>
    <row r="11402" spans="1:20" x14ac:dyDescent="0.35">
      <c r="A11402" t="s">
        <v>134</v>
      </c>
      <c r="B11402" t="s">
        <v>135</v>
      </c>
      <c r="C11402" t="s">
        <v>89</v>
      </c>
      <c r="D11402" s="29">
        <v>46468</v>
      </c>
      <c r="E11402">
        <v>0</v>
      </c>
      <c r="F11402">
        <v>0</v>
      </c>
      <c r="G11402">
        <v>0</v>
      </c>
      <c r="H11402">
        <v>0</v>
      </c>
      <c r="L11402">
        <v>734.00581199999999</v>
      </c>
      <c r="R11402">
        <v>1724.516257</v>
      </c>
      <c r="S11402" t="s">
        <v>90</v>
      </c>
      <c r="T11402" s="297">
        <v>46311.754166666666</v>
      </c>
    </row>
    <row r="11403" spans="1:20" x14ac:dyDescent="0.35">
      <c r="A11403" t="s">
        <v>134</v>
      </c>
      <c r="B11403" t="s">
        <v>135</v>
      </c>
      <c r="C11403" t="s">
        <v>89</v>
      </c>
      <c r="D11403" s="29">
        <v>46469</v>
      </c>
      <c r="E11403">
        <v>0</v>
      </c>
      <c r="F11403">
        <v>0</v>
      </c>
      <c r="G11403">
        <v>0</v>
      </c>
      <c r="H11403">
        <v>0</v>
      </c>
      <c r="L11403">
        <v>734.00581199999999</v>
      </c>
      <c r="R11403">
        <v>1724.516257</v>
      </c>
      <c r="S11403" t="s">
        <v>90</v>
      </c>
      <c r="T11403" s="297">
        <v>46311.754166666666</v>
      </c>
    </row>
    <row r="11404" spans="1:20" x14ac:dyDescent="0.35">
      <c r="A11404" t="s">
        <v>134</v>
      </c>
      <c r="B11404" t="s">
        <v>135</v>
      </c>
      <c r="C11404" t="s">
        <v>89</v>
      </c>
      <c r="D11404" s="29">
        <v>46470</v>
      </c>
      <c r="E11404">
        <v>0</v>
      </c>
      <c r="F11404">
        <v>0</v>
      </c>
      <c r="G11404">
        <v>0</v>
      </c>
      <c r="H11404">
        <v>0</v>
      </c>
      <c r="L11404">
        <v>734.00581199999999</v>
      </c>
      <c r="R11404">
        <v>1724.516257</v>
      </c>
      <c r="S11404" t="s">
        <v>90</v>
      </c>
      <c r="T11404" s="297">
        <v>46311.754166666666</v>
      </c>
    </row>
    <row r="11405" spans="1:20" x14ac:dyDescent="0.35">
      <c r="A11405" t="s">
        <v>134</v>
      </c>
      <c r="B11405" t="s">
        <v>135</v>
      </c>
      <c r="C11405" t="s">
        <v>89</v>
      </c>
      <c r="D11405" s="29">
        <v>46471</v>
      </c>
      <c r="E11405">
        <v>0</v>
      </c>
      <c r="F11405">
        <v>0</v>
      </c>
      <c r="G11405">
        <v>0</v>
      </c>
      <c r="H11405">
        <v>0</v>
      </c>
      <c r="L11405">
        <v>734.00581199999999</v>
      </c>
      <c r="R11405">
        <v>1724.516257</v>
      </c>
      <c r="S11405" t="s">
        <v>90</v>
      </c>
      <c r="T11405" s="297">
        <v>46311.754166666666</v>
      </c>
    </row>
    <row r="11406" spans="1:20" x14ac:dyDescent="0.35">
      <c r="A11406" t="s">
        <v>134</v>
      </c>
      <c r="B11406" t="s">
        <v>135</v>
      </c>
      <c r="C11406" t="s">
        <v>89</v>
      </c>
      <c r="D11406" s="29">
        <v>46472</v>
      </c>
      <c r="E11406">
        <v>0</v>
      </c>
      <c r="F11406">
        <v>0</v>
      </c>
      <c r="G11406">
        <v>0</v>
      </c>
      <c r="H11406">
        <v>0</v>
      </c>
      <c r="L11406">
        <v>734.00581199999999</v>
      </c>
      <c r="R11406">
        <v>1724.516257</v>
      </c>
      <c r="S11406" t="s">
        <v>90</v>
      </c>
      <c r="T11406" s="297">
        <v>46311.754166666666</v>
      </c>
    </row>
    <row r="11407" spans="1:20" x14ac:dyDescent="0.35">
      <c r="A11407" t="s">
        <v>134</v>
      </c>
      <c r="B11407" t="s">
        <v>135</v>
      </c>
      <c r="C11407" t="s">
        <v>89</v>
      </c>
      <c r="D11407" s="29">
        <v>46473</v>
      </c>
      <c r="E11407">
        <v>0</v>
      </c>
      <c r="F11407">
        <v>0</v>
      </c>
      <c r="G11407">
        <v>0</v>
      </c>
      <c r="H11407">
        <v>0</v>
      </c>
      <c r="L11407">
        <v>734.00581199999999</v>
      </c>
      <c r="R11407">
        <v>1724.516257</v>
      </c>
      <c r="S11407" t="s">
        <v>90</v>
      </c>
      <c r="T11407" s="297">
        <v>46311.754166666666</v>
      </c>
    </row>
    <row r="11408" spans="1:20" x14ac:dyDescent="0.35">
      <c r="A11408" t="s">
        <v>134</v>
      </c>
      <c r="B11408" t="s">
        <v>135</v>
      </c>
      <c r="C11408" t="s">
        <v>89</v>
      </c>
      <c r="D11408" s="29">
        <v>46474</v>
      </c>
      <c r="E11408">
        <v>0</v>
      </c>
      <c r="F11408">
        <v>0</v>
      </c>
      <c r="G11408">
        <v>0</v>
      </c>
      <c r="H11408">
        <v>0</v>
      </c>
      <c r="L11408">
        <v>734.00581199999999</v>
      </c>
      <c r="R11408">
        <v>1724.516257</v>
      </c>
      <c r="S11408" t="s">
        <v>90</v>
      </c>
      <c r="T11408" s="297">
        <v>46311.754166666666</v>
      </c>
    </row>
    <row r="11409" spans="1:20" x14ac:dyDescent="0.35">
      <c r="A11409" t="s">
        <v>134</v>
      </c>
      <c r="B11409" t="s">
        <v>135</v>
      </c>
      <c r="C11409" t="s">
        <v>89</v>
      </c>
      <c r="D11409" s="29">
        <v>46475</v>
      </c>
      <c r="E11409">
        <v>0</v>
      </c>
      <c r="F11409">
        <v>0</v>
      </c>
      <c r="G11409">
        <v>0.37</v>
      </c>
      <c r="H11409">
        <v>0.28000000000000003</v>
      </c>
      <c r="J11409">
        <v>1080</v>
      </c>
      <c r="K11409">
        <v>1250</v>
      </c>
      <c r="L11409">
        <v>734.00581199999999</v>
      </c>
      <c r="R11409">
        <v>1724.516257</v>
      </c>
      <c r="S11409" t="s">
        <v>90</v>
      </c>
      <c r="T11409" s="297">
        <v>46311.754166666666</v>
      </c>
    </row>
    <row r="11410" spans="1:20" x14ac:dyDescent="0.35">
      <c r="A11410" t="s">
        <v>134</v>
      </c>
      <c r="B11410" t="s">
        <v>135</v>
      </c>
      <c r="C11410" t="s">
        <v>89</v>
      </c>
      <c r="D11410" s="29">
        <v>46476</v>
      </c>
      <c r="E11410">
        <v>0</v>
      </c>
      <c r="F11410">
        <v>0</v>
      </c>
      <c r="G11410">
        <v>0.37</v>
      </c>
      <c r="H11410">
        <v>0.28000000000000003</v>
      </c>
      <c r="J11410">
        <v>1080</v>
      </c>
      <c r="K11410">
        <v>1250</v>
      </c>
      <c r="L11410">
        <v>734.00581199999999</v>
      </c>
      <c r="R11410">
        <v>1724.516257</v>
      </c>
      <c r="S11410" t="s">
        <v>90</v>
      </c>
      <c r="T11410" s="297">
        <v>46311.754166666666</v>
      </c>
    </row>
    <row r="11411" spans="1:20" x14ac:dyDescent="0.35">
      <c r="A11411" t="s">
        <v>134</v>
      </c>
      <c r="B11411" t="s">
        <v>135</v>
      </c>
      <c r="C11411" t="s">
        <v>89</v>
      </c>
      <c r="D11411" s="29">
        <v>46477</v>
      </c>
      <c r="E11411">
        <v>0</v>
      </c>
      <c r="F11411">
        <v>0</v>
      </c>
      <c r="G11411">
        <v>0.37</v>
      </c>
      <c r="H11411">
        <v>0.28000000000000003</v>
      </c>
      <c r="J11411">
        <v>1080</v>
      </c>
      <c r="K11411">
        <v>1250</v>
      </c>
      <c r="L11411">
        <v>734.00581199999999</v>
      </c>
      <c r="R11411">
        <v>1724.516257</v>
      </c>
      <c r="S11411" t="s">
        <v>90</v>
      </c>
      <c r="T11411" s="297">
        <v>46311.754166666666</v>
      </c>
    </row>
    <row r="11412" spans="1:20" x14ac:dyDescent="0.35">
      <c r="A11412" t="s">
        <v>134</v>
      </c>
      <c r="B11412" t="s">
        <v>135</v>
      </c>
      <c r="C11412" t="s">
        <v>89</v>
      </c>
      <c r="D11412" s="29">
        <v>46478</v>
      </c>
      <c r="E11412">
        <v>0</v>
      </c>
      <c r="F11412">
        <v>0</v>
      </c>
      <c r="G11412">
        <v>0.37</v>
      </c>
      <c r="H11412">
        <v>0.28000000000000003</v>
      </c>
      <c r="J11412">
        <v>1080</v>
      </c>
      <c r="K11412">
        <v>1250</v>
      </c>
      <c r="L11412">
        <v>734.00581199999999</v>
      </c>
      <c r="R11412">
        <v>1724.516257</v>
      </c>
      <c r="S11412" t="s">
        <v>90</v>
      </c>
      <c r="T11412" s="297">
        <v>46311.754166666666</v>
      </c>
    </row>
    <row r="11413" spans="1:20" x14ac:dyDescent="0.35">
      <c r="A11413" t="s">
        <v>134</v>
      </c>
      <c r="B11413" t="s">
        <v>135</v>
      </c>
      <c r="C11413" t="s">
        <v>89</v>
      </c>
      <c r="D11413" s="29">
        <v>46479</v>
      </c>
      <c r="E11413">
        <v>0</v>
      </c>
      <c r="F11413">
        <v>0</v>
      </c>
      <c r="G11413">
        <v>0.37</v>
      </c>
      <c r="H11413">
        <v>0.28000000000000003</v>
      </c>
      <c r="J11413">
        <v>1080</v>
      </c>
      <c r="K11413">
        <v>1250</v>
      </c>
      <c r="L11413">
        <v>734.00581199999999</v>
      </c>
      <c r="R11413">
        <v>1724.516257</v>
      </c>
      <c r="S11413" t="s">
        <v>90</v>
      </c>
      <c r="T11413" s="297">
        <v>46311.754166666666</v>
      </c>
    </row>
    <row r="11414" spans="1:20" x14ac:dyDescent="0.35">
      <c r="A11414" t="s">
        <v>134</v>
      </c>
      <c r="B11414" t="s">
        <v>135</v>
      </c>
      <c r="C11414" t="s">
        <v>89</v>
      </c>
      <c r="D11414" s="29">
        <v>46480</v>
      </c>
      <c r="E11414">
        <v>0</v>
      </c>
      <c r="F11414">
        <v>0</v>
      </c>
      <c r="G11414">
        <v>0.37</v>
      </c>
      <c r="H11414">
        <v>0.28000000000000003</v>
      </c>
      <c r="J11414">
        <v>1080</v>
      </c>
      <c r="K11414">
        <v>1250</v>
      </c>
      <c r="L11414">
        <v>734.00581199999999</v>
      </c>
      <c r="R11414">
        <v>1724.516257</v>
      </c>
      <c r="S11414" t="s">
        <v>90</v>
      </c>
      <c r="T11414" s="297">
        <v>46311.754166666666</v>
      </c>
    </row>
    <row r="11415" spans="1:20" x14ac:dyDescent="0.35">
      <c r="A11415" t="s">
        <v>134</v>
      </c>
      <c r="B11415" t="s">
        <v>135</v>
      </c>
      <c r="C11415" t="s">
        <v>89</v>
      </c>
      <c r="D11415" s="29">
        <v>46481</v>
      </c>
      <c r="E11415">
        <v>0</v>
      </c>
      <c r="F11415">
        <v>0</v>
      </c>
      <c r="G11415">
        <v>0.37</v>
      </c>
      <c r="H11415">
        <v>0.28000000000000003</v>
      </c>
      <c r="J11415">
        <v>1080</v>
      </c>
      <c r="K11415">
        <v>1250</v>
      </c>
      <c r="L11415">
        <v>734.00581199999999</v>
      </c>
      <c r="R11415">
        <v>1724.516257</v>
      </c>
      <c r="S11415" t="s">
        <v>90</v>
      </c>
      <c r="T11415" s="297">
        <v>46311.754166666666</v>
      </c>
    </row>
    <row r="11416" spans="1:20" x14ac:dyDescent="0.35">
      <c r="A11416" t="s">
        <v>134</v>
      </c>
      <c r="B11416" t="s">
        <v>135</v>
      </c>
      <c r="C11416" t="s">
        <v>89</v>
      </c>
      <c r="D11416" s="29">
        <v>46482</v>
      </c>
      <c r="E11416">
        <v>0</v>
      </c>
      <c r="F11416">
        <v>0</v>
      </c>
      <c r="G11416">
        <v>0.43</v>
      </c>
      <c r="H11416">
        <v>0.33</v>
      </c>
      <c r="J11416">
        <v>990</v>
      </c>
      <c r="K11416">
        <v>1160</v>
      </c>
      <c r="L11416">
        <v>734.00581199999999</v>
      </c>
      <c r="R11416">
        <v>1724.516257</v>
      </c>
      <c r="S11416" t="s">
        <v>90</v>
      </c>
      <c r="T11416" s="297">
        <v>46311.754166666666</v>
      </c>
    </row>
    <row r="11417" spans="1:20" x14ac:dyDescent="0.35">
      <c r="A11417" t="s">
        <v>134</v>
      </c>
      <c r="B11417" t="s">
        <v>135</v>
      </c>
      <c r="C11417" t="s">
        <v>89</v>
      </c>
      <c r="D11417" s="29">
        <v>46483</v>
      </c>
      <c r="E11417">
        <v>0</v>
      </c>
      <c r="F11417">
        <v>0</v>
      </c>
      <c r="G11417">
        <v>0.43</v>
      </c>
      <c r="H11417">
        <v>0.33</v>
      </c>
      <c r="J11417">
        <v>990</v>
      </c>
      <c r="K11417">
        <v>1160</v>
      </c>
      <c r="L11417">
        <v>734.00581199999999</v>
      </c>
      <c r="R11417">
        <v>1724.516257</v>
      </c>
      <c r="S11417" t="s">
        <v>90</v>
      </c>
      <c r="T11417" s="297">
        <v>46311.754166666666</v>
      </c>
    </row>
    <row r="11418" spans="1:20" x14ac:dyDescent="0.35">
      <c r="A11418" t="s">
        <v>134</v>
      </c>
      <c r="B11418" t="s">
        <v>135</v>
      </c>
      <c r="C11418" t="s">
        <v>89</v>
      </c>
      <c r="D11418" s="29">
        <v>46484</v>
      </c>
      <c r="E11418">
        <v>0</v>
      </c>
      <c r="F11418">
        <v>0</v>
      </c>
      <c r="G11418">
        <v>0.43</v>
      </c>
      <c r="H11418">
        <v>0.33</v>
      </c>
      <c r="J11418">
        <v>990</v>
      </c>
      <c r="K11418">
        <v>1160</v>
      </c>
      <c r="L11418">
        <v>734.00581199999999</v>
      </c>
      <c r="R11418">
        <v>1724.516257</v>
      </c>
      <c r="S11418" t="s">
        <v>90</v>
      </c>
      <c r="T11418" s="297">
        <v>46311.754166666666</v>
      </c>
    </row>
    <row r="11419" spans="1:20" x14ac:dyDescent="0.35">
      <c r="A11419" t="s">
        <v>134</v>
      </c>
      <c r="B11419" t="s">
        <v>135</v>
      </c>
      <c r="C11419" t="s">
        <v>89</v>
      </c>
      <c r="D11419" s="29">
        <v>46485</v>
      </c>
      <c r="E11419">
        <v>0</v>
      </c>
      <c r="F11419">
        <v>0</v>
      </c>
      <c r="G11419">
        <v>0.43</v>
      </c>
      <c r="H11419">
        <v>0.33</v>
      </c>
      <c r="J11419">
        <v>990</v>
      </c>
      <c r="K11419">
        <v>1160</v>
      </c>
      <c r="L11419">
        <v>734.00581199999999</v>
      </c>
      <c r="R11419">
        <v>1724.516257</v>
      </c>
      <c r="S11419" t="s">
        <v>90</v>
      </c>
      <c r="T11419" s="297">
        <v>46311.754166666666</v>
      </c>
    </row>
    <row r="11420" spans="1:20" x14ac:dyDescent="0.35">
      <c r="A11420" t="s">
        <v>134</v>
      </c>
      <c r="B11420" t="s">
        <v>135</v>
      </c>
      <c r="C11420" t="s">
        <v>89</v>
      </c>
      <c r="D11420" s="29">
        <v>46486</v>
      </c>
      <c r="E11420">
        <v>0</v>
      </c>
      <c r="F11420">
        <v>0</v>
      </c>
      <c r="G11420">
        <v>0.43</v>
      </c>
      <c r="H11420">
        <v>0.33</v>
      </c>
      <c r="J11420">
        <v>990</v>
      </c>
      <c r="K11420">
        <v>1160</v>
      </c>
      <c r="L11420">
        <v>734.00581199999999</v>
      </c>
      <c r="R11420">
        <v>1724.516257</v>
      </c>
      <c r="S11420" t="s">
        <v>90</v>
      </c>
      <c r="T11420" s="297">
        <v>46311.754166666666</v>
      </c>
    </row>
    <row r="11421" spans="1:20" x14ac:dyDescent="0.35">
      <c r="A11421" t="s">
        <v>134</v>
      </c>
      <c r="B11421" t="s">
        <v>135</v>
      </c>
      <c r="C11421" t="s">
        <v>89</v>
      </c>
      <c r="D11421" s="29">
        <v>46487</v>
      </c>
      <c r="E11421">
        <v>0</v>
      </c>
      <c r="F11421">
        <v>0</v>
      </c>
      <c r="G11421">
        <v>0.43</v>
      </c>
      <c r="H11421">
        <v>0.33</v>
      </c>
      <c r="J11421">
        <v>990</v>
      </c>
      <c r="K11421">
        <v>1160</v>
      </c>
      <c r="L11421">
        <v>734.00581199999999</v>
      </c>
      <c r="R11421">
        <v>1724.516257</v>
      </c>
      <c r="S11421" t="s">
        <v>90</v>
      </c>
      <c r="T11421" s="297">
        <v>46311.754166666666</v>
      </c>
    </row>
    <row r="11422" spans="1:20" x14ac:dyDescent="0.35">
      <c r="A11422" t="s">
        <v>134</v>
      </c>
      <c r="B11422" t="s">
        <v>135</v>
      </c>
      <c r="C11422" t="s">
        <v>89</v>
      </c>
      <c r="D11422" s="29">
        <v>46488</v>
      </c>
      <c r="E11422">
        <v>0</v>
      </c>
      <c r="F11422">
        <v>0</v>
      </c>
      <c r="G11422">
        <v>0.43</v>
      </c>
      <c r="H11422">
        <v>0.33</v>
      </c>
      <c r="J11422">
        <v>990</v>
      </c>
      <c r="K11422">
        <v>1160</v>
      </c>
      <c r="L11422">
        <v>734.00581199999999</v>
      </c>
      <c r="R11422">
        <v>1724.516257</v>
      </c>
      <c r="S11422" t="s">
        <v>90</v>
      </c>
      <c r="T11422" s="297">
        <v>46311.754166666666</v>
      </c>
    </row>
    <row r="11423" spans="1:20" x14ac:dyDescent="0.35">
      <c r="A11423" t="s">
        <v>134</v>
      </c>
      <c r="B11423" t="s">
        <v>135</v>
      </c>
      <c r="C11423" t="s">
        <v>89</v>
      </c>
      <c r="D11423" s="29">
        <v>46489</v>
      </c>
      <c r="E11423">
        <v>0</v>
      </c>
      <c r="F11423">
        <v>0</v>
      </c>
      <c r="G11423">
        <v>0.47</v>
      </c>
      <c r="H11423">
        <v>0.37</v>
      </c>
      <c r="J11423">
        <v>910</v>
      </c>
      <c r="K11423">
        <v>1080</v>
      </c>
      <c r="L11423">
        <v>734.00581199999999</v>
      </c>
      <c r="R11423">
        <v>1724.516257</v>
      </c>
      <c r="S11423" t="s">
        <v>90</v>
      </c>
      <c r="T11423" s="297">
        <v>46311.754166666666</v>
      </c>
    </row>
    <row r="11424" spans="1:20" x14ac:dyDescent="0.35">
      <c r="A11424" t="s">
        <v>134</v>
      </c>
      <c r="B11424" t="s">
        <v>135</v>
      </c>
      <c r="C11424" t="s">
        <v>89</v>
      </c>
      <c r="D11424" s="29">
        <v>46490</v>
      </c>
      <c r="E11424">
        <v>0</v>
      </c>
      <c r="F11424">
        <v>0</v>
      </c>
      <c r="G11424">
        <v>0.47</v>
      </c>
      <c r="H11424">
        <v>0.37</v>
      </c>
      <c r="J11424">
        <v>910</v>
      </c>
      <c r="K11424">
        <v>1080</v>
      </c>
      <c r="L11424">
        <v>734.00581199999999</v>
      </c>
      <c r="R11424">
        <v>1724.516257</v>
      </c>
      <c r="S11424" t="s">
        <v>90</v>
      </c>
      <c r="T11424" s="297">
        <v>46311.754166666666</v>
      </c>
    </row>
    <row r="11425" spans="1:20" x14ac:dyDescent="0.35">
      <c r="A11425" t="s">
        <v>134</v>
      </c>
      <c r="B11425" t="s">
        <v>135</v>
      </c>
      <c r="C11425" t="s">
        <v>89</v>
      </c>
      <c r="D11425" s="29">
        <v>46491</v>
      </c>
      <c r="E11425">
        <v>0</v>
      </c>
      <c r="F11425">
        <v>0</v>
      </c>
      <c r="G11425">
        <v>0.47</v>
      </c>
      <c r="H11425">
        <v>0.37</v>
      </c>
      <c r="J11425">
        <v>910</v>
      </c>
      <c r="K11425">
        <v>1080</v>
      </c>
      <c r="L11425">
        <v>734.00581199999999</v>
      </c>
      <c r="R11425">
        <v>1724.516257</v>
      </c>
      <c r="S11425" t="s">
        <v>90</v>
      </c>
      <c r="T11425" s="297">
        <v>46311.754166666666</v>
      </c>
    </row>
    <row r="11426" spans="1:20" x14ac:dyDescent="0.35">
      <c r="A11426" t="s">
        <v>134</v>
      </c>
      <c r="B11426" t="s">
        <v>135</v>
      </c>
      <c r="C11426" t="s">
        <v>89</v>
      </c>
      <c r="D11426" s="29">
        <v>46492</v>
      </c>
      <c r="E11426">
        <v>0</v>
      </c>
      <c r="F11426">
        <v>0</v>
      </c>
      <c r="G11426">
        <v>0.47</v>
      </c>
      <c r="H11426">
        <v>0.37</v>
      </c>
      <c r="J11426">
        <v>910</v>
      </c>
      <c r="K11426">
        <v>1080</v>
      </c>
      <c r="L11426">
        <v>734.00581199999999</v>
      </c>
      <c r="R11426">
        <v>1724.516257</v>
      </c>
      <c r="S11426" t="s">
        <v>90</v>
      </c>
      <c r="T11426" s="297">
        <v>46311.754166666666</v>
      </c>
    </row>
    <row r="11427" spans="1:20" x14ac:dyDescent="0.35">
      <c r="A11427" t="s">
        <v>134</v>
      </c>
      <c r="B11427" t="s">
        <v>135</v>
      </c>
      <c r="C11427" t="s">
        <v>89</v>
      </c>
      <c r="D11427" s="29">
        <v>46493</v>
      </c>
      <c r="E11427">
        <v>0</v>
      </c>
      <c r="F11427">
        <v>0</v>
      </c>
      <c r="G11427">
        <v>0.47</v>
      </c>
      <c r="H11427">
        <v>0.37</v>
      </c>
      <c r="J11427">
        <v>910</v>
      </c>
      <c r="K11427">
        <v>1080</v>
      </c>
      <c r="L11427">
        <v>734.00581199999999</v>
      </c>
      <c r="R11427">
        <v>1724.516257</v>
      </c>
      <c r="S11427" t="s">
        <v>90</v>
      </c>
      <c r="T11427" s="297">
        <v>46311.754166666666</v>
      </c>
    </row>
    <row r="11428" spans="1:20" x14ac:dyDescent="0.35">
      <c r="A11428" t="s">
        <v>134</v>
      </c>
      <c r="B11428" t="s">
        <v>135</v>
      </c>
      <c r="C11428" t="s">
        <v>89</v>
      </c>
      <c r="D11428" s="29">
        <v>46494</v>
      </c>
      <c r="E11428">
        <v>0</v>
      </c>
      <c r="F11428">
        <v>0</v>
      </c>
      <c r="G11428">
        <v>0.33</v>
      </c>
      <c r="H11428">
        <v>0.2</v>
      </c>
      <c r="J11428">
        <v>1150</v>
      </c>
      <c r="K11428">
        <v>1385</v>
      </c>
      <c r="L11428">
        <v>734.00581199999999</v>
      </c>
      <c r="R11428">
        <v>1724.516257</v>
      </c>
      <c r="S11428" t="s">
        <v>90</v>
      </c>
      <c r="T11428" s="297">
        <v>46311.754166666666</v>
      </c>
    </row>
    <row r="11429" spans="1:20" x14ac:dyDescent="0.35">
      <c r="A11429" t="s">
        <v>134</v>
      </c>
      <c r="B11429" t="s">
        <v>135</v>
      </c>
      <c r="C11429" t="s">
        <v>89</v>
      </c>
      <c r="D11429" s="29">
        <v>46495</v>
      </c>
      <c r="E11429">
        <v>0</v>
      </c>
      <c r="F11429">
        <v>0</v>
      </c>
      <c r="G11429">
        <v>0.33</v>
      </c>
      <c r="H11429">
        <v>0.2</v>
      </c>
      <c r="J11429">
        <v>1150</v>
      </c>
      <c r="K11429">
        <v>1385</v>
      </c>
      <c r="L11429">
        <v>734.00581199999999</v>
      </c>
      <c r="R11429">
        <v>1724.516257</v>
      </c>
      <c r="S11429" t="s">
        <v>90</v>
      </c>
      <c r="T11429" s="297">
        <v>46311.754166666666</v>
      </c>
    </row>
    <row r="11430" spans="1:20" x14ac:dyDescent="0.35">
      <c r="A11430" t="s">
        <v>134</v>
      </c>
      <c r="B11430" t="s">
        <v>135</v>
      </c>
      <c r="C11430" t="s">
        <v>89</v>
      </c>
      <c r="D11430" s="29">
        <v>46496</v>
      </c>
      <c r="E11430">
        <v>0</v>
      </c>
      <c r="F11430">
        <v>0</v>
      </c>
      <c r="G11430">
        <v>0.33</v>
      </c>
      <c r="H11430">
        <v>0.19</v>
      </c>
      <c r="J11430">
        <v>1150</v>
      </c>
      <c r="K11430">
        <v>1395</v>
      </c>
      <c r="L11430">
        <v>734.00581199999999</v>
      </c>
      <c r="R11430">
        <v>1724.516257</v>
      </c>
      <c r="S11430" t="s">
        <v>90</v>
      </c>
      <c r="T11430" s="297">
        <v>46311.754166666666</v>
      </c>
    </row>
    <row r="11431" spans="1:20" x14ac:dyDescent="0.35">
      <c r="A11431" t="s">
        <v>134</v>
      </c>
      <c r="B11431" t="s">
        <v>135</v>
      </c>
      <c r="C11431" t="s">
        <v>89</v>
      </c>
      <c r="D11431" s="29">
        <v>46497</v>
      </c>
      <c r="E11431">
        <v>0</v>
      </c>
      <c r="F11431">
        <v>0</v>
      </c>
      <c r="G11431">
        <v>0.33</v>
      </c>
      <c r="H11431">
        <v>0.19</v>
      </c>
      <c r="J11431">
        <v>1150</v>
      </c>
      <c r="K11431">
        <v>1395</v>
      </c>
      <c r="L11431">
        <v>734.00581199999999</v>
      </c>
      <c r="R11431">
        <v>1724.516257</v>
      </c>
      <c r="S11431" t="s">
        <v>90</v>
      </c>
      <c r="T11431" s="297">
        <v>46311.754166666666</v>
      </c>
    </row>
    <row r="11432" spans="1:20" x14ac:dyDescent="0.35">
      <c r="A11432" t="s">
        <v>134</v>
      </c>
      <c r="B11432" t="s">
        <v>135</v>
      </c>
      <c r="C11432" t="s">
        <v>89</v>
      </c>
      <c r="D11432" s="29">
        <v>46498</v>
      </c>
      <c r="E11432">
        <v>0</v>
      </c>
      <c r="F11432">
        <v>0</v>
      </c>
      <c r="G11432">
        <v>0.33</v>
      </c>
      <c r="H11432">
        <v>0.19</v>
      </c>
      <c r="J11432">
        <v>1150</v>
      </c>
      <c r="K11432">
        <v>1395</v>
      </c>
      <c r="L11432">
        <v>734.00581199999999</v>
      </c>
      <c r="R11432">
        <v>1724.516257</v>
      </c>
      <c r="S11432" t="s">
        <v>90</v>
      </c>
      <c r="T11432" s="297">
        <v>46311.754166666666</v>
      </c>
    </row>
    <row r="11433" spans="1:20" x14ac:dyDescent="0.35">
      <c r="A11433" t="s">
        <v>134</v>
      </c>
      <c r="B11433" t="s">
        <v>135</v>
      </c>
      <c r="C11433" t="s">
        <v>89</v>
      </c>
      <c r="D11433" s="29">
        <v>46499</v>
      </c>
      <c r="E11433">
        <v>0</v>
      </c>
      <c r="F11433">
        <v>0</v>
      </c>
      <c r="G11433">
        <v>0.33</v>
      </c>
      <c r="H11433">
        <v>0.19</v>
      </c>
      <c r="J11433">
        <v>1150</v>
      </c>
      <c r="K11433">
        <v>1395</v>
      </c>
      <c r="L11433">
        <v>734.00581199999999</v>
      </c>
      <c r="R11433">
        <v>1724.516257</v>
      </c>
      <c r="S11433" t="s">
        <v>90</v>
      </c>
      <c r="T11433" s="297">
        <v>46311.754166666666</v>
      </c>
    </row>
    <row r="11434" spans="1:20" x14ac:dyDescent="0.35">
      <c r="A11434" t="s">
        <v>134</v>
      </c>
      <c r="B11434" t="s">
        <v>135</v>
      </c>
      <c r="C11434" t="s">
        <v>89</v>
      </c>
      <c r="D11434" s="29">
        <v>46500</v>
      </c>
      <c r="E11434">
        <v>0</v>
      </c>
      <c r="F11434">
        <v>0</v>
      </c>
      <c r="G11434">
        <v>0.33</v>
      </c>
      <c r="H11434">
        <v>0.19</v>
      </c>
      <c r="J11434">
        <v>1150</v>
      </c>
      <c r="K11434">
        <v>1395</v>
      </c>
      <c r="L11434">
        <v>734.00581199999999</v>
      </c>
      <c r="R11434">
        <v>1724.516257</v>
      </c>
      <c r="S11434" t="s">
        <v>90</v>
      </c>
      <c r="T11434" s="297">
        <v>46311.754166666666</v>
      </c>
    </row>
    <row r="11435" spans="1:20" x14ac:dyDescent="0.35">
      <c r="A11435" t="s">
        <v>134</v>
      </c>
      <c r="B11435" t="s">
        <v>135</v>
      </c>
      <c r="C11435" t="s">
        <v>89</v>
      </c>
      <c r="D11435" s="29">
        <v>46501</v>
      </c>
      <c r="E11435">
        <v>0</v>
      </c>
      <c r="F11435">
        <v>0</v>
      </c>
      <c r="G11435">
        <v>0.33</v>
      </c>
      <c r="H11435">
        <v>0.19</v>
      </c>
      <c r="J11435">
        <v>1150</v>
      </c>
      <c r="K11435">
        <v>1395</v>
      </c>
      <c r="L11435">
        <v>734.00581199999999</v>
      </c>
      <c r="R11435">
        <v>1724.516257</v>
      </c>
      <c r="S11435" t="s">
        <v>90</v>
      </c>
      <c r="T11435" s="297">
        <v>46311.754166666666</v>
      </c>
    </row>
    <row r="11436" spans="1:20" x14ac:dyDescent="0.35">
      <c r="A11436" t="s">
        <v>134</v>
      </c>
      <c r="B11436" t="s">
        <v>135</v>
      </c>
      <c r="C11436" t="s">
        <v>89</v>
      </c>
      <c r="D11436" s="29">
        <v>46502</v>
      </c>
      <c r="E11436">
        <v>0</v>
      </c>
      <c r="F11436">
        <v>0</v>
      </c>
      <c r="G11436">
        <v>0.33</v>
      </c>
      <c r="H11436">
        <v>0.19</v>
      </c>
      <c r="J11436">
        <v>1150</v>
      </c>
      <c r="K11436">
        <v>1395</v>
      </c>
      <c r="L11436">
        <v>734.00581199999999</v>
      </c>
      <c r="R11436">
        <v>1724.516257</v>
      </c>
      <c r="S11436" t="s">
        <v>90</v>
      </c>
      <c r="T11436" s="297">
        <v>46311.754166666666</v>
      </c>
    </row>
    <row r="11437" spans="1:20" x14ac:dyDescent="0.35">
      <c r="A11437" t="s">
        <v>134</v>
      </c>
      <c r="B11437" t="s">
        <v>135</v>
      </c>
      <c r="C11437" t="s">
        <v>89</v>
      </c>
      <c r="D11437" s="29">
        <v>46503</v>
      </c>
      <c r="E11437">
        <v>0</v>
      </c>
      <c r="F11437">
        <v>0</v>
      </c>
      <c r="G11437">
        <v>0.33</v>
      </c>
      <c r="H11437">
        <v>0.19</v>
      </c>
      <c r="J11437">
        <v>1150</v>
      </c>
      <c r="K11437">
        <v>1395</v>
      </c>
      <c r="L11437">
        <v>734.00581199999999</v>
      </c>
      <c r="R11437">
        <v>1724.516257</v>
      </c>
      <c r="S11437" t="s">
        <v>90</v>
      </c>
      <c r="T11437" s="297">
        <v>46311.754166666666</v>
      </c>
    </row>
    <row r="11438" spans="1:20" x14ac:dyDescent="0.35">
      <c r="A11438" t="s">
        <v>134</v>
      </c>
      <c r="B11438" t="s">
        <v>135</v>
      </c>
      <c r="C11438" t="s">
        <v>89</v>
      </c>
      <c r="D11438" s="29">
        <v>46504</v>
      </c>
      <c r="E11438">
        <v>0</v>
      </c>
      <c r="F11438">
        <v>0</v>
      </c>
      <c r="G11438">
        <v>0.33</v>
      </c>
      <c r="H11438">
        <v>0.19</v>
      </c>
      <c r="J11438">
        <v>1150</v>
      </c>
      <c r="K11438">
        <v>1395</v>
      </c>
      <c r="L11438">
        <v>734.00581199999999</v>
      </c>
      <c r="R11438">
        <v>1724.516257</v>
      </c>
      <c r="S11438" t="s">
        <v>90</v>
      </c>
      <c r="T11438" s="297">
        <v>46311.754166666666</v>
      </c>
    </row>
    <row r="11439" spans="1:20" x14ac:dyDescent="0.35">
      <c r="A11439" t="s">
        <v>134</v>
      </c>
      <c r="B11439" t="s">
        <v>135</v>
      </c>
      <c r="C11439" t="s">
        <v>89</v>
      </c>
      <c r="D11439" s="29">
        <v>46505</v>
      </c>
      <c r="E11439">
        <v>0</v>
      </c>
      <c r="F11439">
        <v>0</v>
      </c>
      <c r="G11439">
        <v>0.33</v>
      </c>
      <c r="H11439">
        <v>0.19</v>
      </c>
      <c r="J11439">
        <v>1150</v>
      </c>
      <c r="K11439">
        <v>1395</v>
      </c>
      <c r="L11439">
        <v>734.00581199999999</v>
      </c>
      <c r="R11439">
        <v>1724.516257</v>
      </c>
      <c r="S11439" t="s">
        <v>90</v>
      </c>
      <c r="T11439" s="297">
        <v>46311.754166666666</v>
      </c>
    </row>
    <row r="11440" spans="1:20" x14ac:dyDescent="0.35">
      <c r="A11440" t="s">
        <v>134</v>
      </c>
      <c r="B11440" t="s">
        <v>135</v>
      </c>
      <c r="C11440" t="s">
        <v>89</v>
      </c>
      <c r="D11440" s="29">
        <v>46506</v>
      </c>
      <c r="E11440">
        <v>0</v>
      </c>
      <c r="F11440">
        <v>0</v>
      </c>
      <c r="G11440">
        <v>0.33</v>
      </c>
      <c r="H11440">
        <v>0.19</v>
      </c>
      <c r="J11440">
        <v>1150</v>
      </c>
      <c r="K11440">
        <v>1395</v>
      </c>
      <c r="L11440">
        <v>734.00581199999999</v>
      </c>
      <c r="R11440">
        <v>1724.516257</v>
      </c>
      <c r="S11440" t="s">
        <v>90</v>
      </c>
      <c r="T11440" s="297">
        <v>46311.754166666666</v>
      </c>
    </row>
    <row r="11441" spans="1:20" x14ac:dyDescent="0.35">
      <c r="A11441" t="s">
        <v>134</v>
      </c>
      <c r="B11441" t="s">
        <v>135</v>
      </c>
      <c r="C11441" t="s">
        <v>89</v>
      </c>
      <c r="D11441" s="29">
        <v>46507</v>
      </c>
      <c r="E11441">
        <v>0</v>
      </c>
      <c r="F11441">
        <v>0</v>
      </c>
      <c r="G11441">
        <v>0.33</v>
      </c>
      <c r="H11441">
        <v>0.19</v>
      </c>
      <c r="J11441">
        <v>1150</v>
      </c>
      <c r="K11441">
        <v>1395</v>
      </c>
      <c r="L11441">
        <v>734.00581199999999</v>
      </c>
      <c r="R11441">
        <v>1724.516257</v>
      </c>
      <c r="S11441" t="s">
        <v>90</v>
      </c>
      <c r="T11441" s="297">
        <v>46311.754166666666</v>
      </c>
    </row>
    <row r="11442" spans="1:20" x14ac:dyDescent="0.35">
      <c r="A11442" t="s">
        <v>134</v>
      </c>
      <c r="B11442" t="s">
        <v>135</v>
      </c>
      <c r="C11442" t="s">
        <v>89</v>
      </c>
      <c r="D11442" s="29">
        <v>46508</v>
      </c>
      <c r="E11442">
        <v>0</v>
      </c>
      <c r="F11442">
        <v>0</v>
      </c>
      <c r="G11442">
        <v>0.33</v>
      </c>
      <c r="H11442">
        <v>0.19</v>
      </c>
      <c r="J11442">
        <v>1150</v>
      </c>
      <c r="K11442">
        <v>1395</v>
      </c>
      <c r="L11442">
        <v>734.00581199999999</v>
      </c>
      <c r="R11442">
        <v>1724.516257</v>
      </c>
      <c r="S11442" t="s">
        <v>90</v>
      </c>
      <c r="T11442" s="297">
        <v>46311.754166666666</v>
      </c>
    </row>
    <row r="11443" spans="1:20" x14ac:dyDescent="0.35">
      <c r="A11443" t="s">
        <v>134</v>
      </c>
      <c r="B11443" t="s">
        <v>135</v>
      </c>
      <c r="C11443" t="s">
        <v>89</v>
      </c>
      <c r="D11443" s="29">
        <v>46509</v>
      </c>
      <c r="E11443">
        <v>0</v>
      </c>
      <c r="F11443">
        <v>0</v>
      </c>
      <c r="G11443">
        <v>0.33</v>
      </c>
      <c r="H11443">
        <v>0.19</v>
      </c>
      <c r="J11443">
        <v>1150</v>
      </c>
      <c r="K11443">
        <v>1395</v>
      </c>
      <c r="L11443">
        <v>734.00581199999999</v>
      </c>
      <c r="R11443">
        <v>1724.516257</v>
      </c>
      <c r="S11443" t="s">
        <v>90</v>
      </c>
      <c r="T11443" s="297">
        <v>46311.754166666666</v>
      </c>
    </row>
    <row r="11444" spans="1:20" x14ac:dyDescent="0.35">
      <c r="A11444" t="s">
        <v>134</v>
      </c>
      <c r="B11444" t="s">
        <v>135</v>
      </c>
      <c r="C11444" t="s">
        <v>89</v>
      </c>
      <c r="D11444" s="29">
        <v>46510</v>
      </c>
      <c r="E11444">
        <v>0</v>
      </c>
      <c r="F11444">
        <v>0</v>
      </c>
      <c r="G11444">
        <v>0.33</v>
      </c>
      <c r="H11444">
        <v>0.19</v>
      </c>
      <c r="J11444">
        <v>1150</v>
      </c>
      <c r="K11444">
        <v>1400</v>
      </c>
      <c r="L11444">
        <v>734.00581199999999</v>
      </c>
      <c r="R11444">
        <v>1724.516257</v>
      </c>
      <c r="S11444" t="s">
        <v>90</v>
      </c>
      <c r="T11444" s="297">
        <v>46311.754166666666</v>
      </c>
    </row>
    <row r="11445" spans="1:20" x14ac:dyDescent="0.35">
      <c r="A11445" t="s">
        <v>134</v>
      </c>
      <c r="B11445" t="s">
        <v>135</v>
      </c>
      <c r="C11445" t="s">
        <v>89</v>
      </c>
      <c r="D11445" s="29">
        <v>46511</v>
      </c>
      <c r="E11445">
        <v>0</v>
      </c>
      <c r="F11445">
        <v>0</v>
      </c>
      <c r="G11445">
        <v>0.33</v>
      </c>
      <c r="H11445">
        <v>0.19</v>
      </c>
      <c r="J11445">
        <v>1150</v>
      </c>
      <c r="K11445">
        <v>1400</v>
      </c>
      <c r="L11445">
        <v>734.00581199999999</v>
      </c>
      <c r="R11445">
        <v>1724.516257</v>
      </c>
      <c r="S11445" t="s">
        <v>90</v>
      </c>
      <c r="T11445" s="297">
        <v>46311.754166666666</v>
      </c>
    </row>
    <row r="11446" spans="1:20" x14ac:dyDescent="0.35">
      <c r="A11446" t="s">
        <v>134</v>
      </c>
      <c r="B11446" t="s">
        <v>135</v>
      </c>
      <c r="C11446" t="s">
        <v>89</v>
      </c>
      <c r="D11446" s="29">
        <v>46512</v>
      </c>
      <c r="E11446">
        <v>0</v>
      </c>
      <c r="F11446">
        <v>0</v>
      </c>
      <c r="G11446">
        <v>0.33</v>
      </c>
      <c r="H11446">
        <v>0.19</v>
      </c>
      <c r="J11446">
        <v>1150</v>
      </c>
      <c r="K11446">
        <v>1400</v>
      </c>
      <c r="L11446">
        <v>734.00581199999999</v>
      </c>
      <c r="R11446">
        <v>1724.516257</v>
      </c>
      <c r="S11446" t="s">
        <v>90</v>
      </c>
      <c r="T11446" s="297">
        <v>46311.754166666666</v>
      </c>
    </row>
    <row r="11447" spans="1:20" x14ac:dyDescent="0.35">
      <c r="A11447" t="s">
        <v>134</v>
      </c>
      <c r="B11447" t="s">
        <v>135</v>
      </c>
      <c r="C11447" t="s">
        <v>89</v>
      </c>
      <c r="D11447" s="29">
        <v>46513</v>
      </c>
      <c r="E11447">
        <v>0</v>
      </c>
      <c r="F11447">
        <v>0</v>
      </c>
      <c r="G11447">
        <v>0.33</v>
      </c>
      <c r="H11447">
        <v>0.19</v>
      </c>
      <c r="J11447">
        <v>1150</v>
      </c>
      <c r="K11447">
        <v>1400</v>
      </c>
      <c r="L11447">
        <v>734.00581199999999</v>
      </c>
      <c r="R11447">
        <v>1724.516257</v>
      </c>
      <c r="S11447" t="s">
        <v>90</v>
      </c>
      <c r="T11447" s="297">
        <v>46311.754166666666</v>
      </c>
    </row>
    <row r="11448" spans="1:20" x14ac:dyDescent="0.35">
      <c r="A11448" t="s">
        <v>134</v>
      </c>
      <c r="B11448" t="s">
        <v>135</v>
      </c>
      <c r="C11448" t="s">
        <v>89</v>
      </c>
      <c r="D11448" s="29">
        <v>46514</v>
      </c>
      <c r="E11448">
        <v>0</v>
      </c>
      <c r="F11448">
        <v>0</v>
      </c>
      <c r="G11448">
        <v>0.33</v>
      </c>
      <c r="H11448">
        <v>0.2</v>
      </c>
      <c r="J11448">
        <v>1150</v>
      </c>
      <c r="K11448">
        <v>1385</v>
      </c>
      <c r="L11448">
        <v>734.00581199999999</v>
      </c>
      <c r="R11448">
        <v>1724.516257</v>
      </c>
      <c r="S11448" t="s">
        <v>90</v>
      </c>
      <c r="T11448" s="297">
        <v>46311.754166666666</v>
      </c>
    </row>
    <row r="11449" spans="1:20" x14ac:dyDescent="0.35">
      <c r="A11449" t="s">
        <v>134</v>
      </c>
      <c r="B11449" t="s">
        <v>135</v>
      </c>
      <c r="C11449" t="s">
        <v>89</v>
      </c>
      <c r="D11449" s="29">
        <v>46515</v>
      </c>
      <c r="E11449">
        <v>0</v>
      </c>
      <c r="F11449">
        <v>0</v>
      </c>
      <c r="G11449">
        <v>0.33</v>
      </c>
      <c r="H11449">
        <v>0.2</v>
      </c>
      <c r="J11449">
        <v>1150</v>
      </c>
      <c r="K11449">
        <v>1385</v>
      </c>
      <c r="L11449">
        <v>734.00581199999999</v>
      </c>
      <c r="R11449">
        <v>1724.516257</v>
      </c>
      <c r="S11449" t="s">
        <v>90</v>
      </c>
      <c r="T11449" s="297">
        <v>46311.754166666666</v>
      </c>
    </row>
    <row r="11450" spans="1:20" x14ac:dyDescent="0.35">
      <c r="A11450" t="s">
        <v>134</v>
      </c>
      <c r="B11450" t="s">
        <v>135</v>
      </c>
      <c r="C11450" t="s">
        <v>89</v>
      </c>
      <c r="D11450" s="29">
        <v>46516</v>
      </c>
      <c r="E11450">
        <v>0</v>
      </c>
      <c r="F11450">
        <v>0</v>
      </c>
      <c r="G11450">
        <v>0.33</v>
      </c>
      <c r="H11450">
        <v>0.2</v>
      </c>
      <c r="J11450">
        <v>1150</v>
      </c>
      <c r="K11450">
        <v>1385</v>
      </c>
      <c r="L11450">
        <v>734.00581199999999</v>
      </c>
      <c r="R11450">
        <v>1724.516257</v>
      </c>
      <c r="S11450" t="s">
        <v>90</v>
      </c>
      <c r="T11450" s="297">
        <v>46311.754166666666</v>
      </c>
    </row>
    <row r="11451" spans="1:20" x14ac:dyDescent="0.35">
      <c r="A11451" t="s">
        <v>134</v>
      </c>
      <c r="B11451" t="s">
        <v>135</v>
      </c>
      <c r="C11451" t="s">
        <v>89</v>
      </c>
      <c r="D11451" s="29">
        <v>46517</v>
      </c>
      <c r="E11451">
        <v>0</v>
      </c>
      <c r="F11451">
        <v>0</v>
      </c>
      <c r="G11451">
        <v>0.33</v>
      </c>
      <c r="H11451">
        <v>0.17</v>
      </c>
      <c r="J11451">
        <v>1150</v>
      </c>
      <c r="K11451">
        <v>1430</v>
      </c>
      <c r="L11451">
        <v>734.00581199999999</v>
      </c>
      <c r="R11451">
        <v>1724.516257</v>
      </c>
      <c r="S11451" t="s">
        <v>90</v>
      </c>
      <c r="T11451" s="297">
        <v>46311.754166666666</v>
      </c>
    </row>
    <row r="11452" spans="1:20" x14ac:dyDescent="0.35">
      <c r="A11452" t="s">
        <v>134</v>
      </c>
      <c r="B11452" t="s">
        <v>135</v>
      </c>
      <c r="C11452" t="s">
        <v>89</v>
      </c>
      <c r="D11452" s="29">
        <v>46518</v>
      </c>
      <c r="E11452">
        <v>0</v>
      </c>
      <c r="F11452">
        <v>0</v>
      </c>
      <c r="G11452">
        <v>0.33</v>
      </c>
      <c r="H11452">
        <v>0.17</v>
      </c>
      <c r="J11452">
        <v>1150</v>
      </c>
      <c r="K11452">
        <v>1430</v>
      </c>
      <c r="L11452">
        <v>734.00581199999999</v>
      </c>
      <c r="R11452">
        <v>1724.516257</v>
      </c>
      <c r="S11452" t="s">
        <v>90</v>
      </c>
      <c r="T11452" s="297">
        <v>46311.754166666666</v>
      </c>
    </row>
    <row r="11453" spans="1:20" x14ac:dyDescent="0.35">
      <c r="A11453" t="s">
        <v>134</v>
      </c>
      <c r="B11453" t="s">
        <v>135</v>
      </c>
      <c r="C11453" t="s">
        <v>89</v>
      </c>
      <c r="D11453" s="29">
        <v>46519</v>
      </c>
      <c r="E11453">
        <v>0</v>
      </c>
      <c r="F11453">
        <v>0</v>
      </c>
      <c r="G11453">
        <v>0.33</v>
      </c>
      <c r="H11453">
        <v>0.17</v>
      </c>
      <c r="J11453">
        <v>1150</v>
      </c>
      <c r="K11453">
        <v>1430</v>
      </c>
      <c r="L11453">
        <v>734.00581199999999</v>
      </c>
      <c r="R11453">
        <v>1724.516257</v>
      </c>
      <c r="S11453" t="s">
        <v>90</v>
      </c>
      <c r="T11453" s="297">
        <v>46311.754166666666</v>
      </c>
    </row>
    <row r="11454" spans="1:20" x14ac:dyDescent="0.35">
      <c r="A11454" t="s">
        <v>134</v>
      </c>
      <c r="B11454" t="s">
        <v>135</v>
      </c>
      <c r="C11454" t="s">
        <v>89</v>
      </c>
      <c r="D11454" s="29">
        <v>46520</v>
      </c>
      <c r="E11454">
        <v>0</v>
      </c>
      <c r="F11454">
        <v>0</v>
      </c>
      <c r="G11454">
        <v>0.33</v>
      </c>
      <c r="H11454">
        <v>0.17</v>
      </c>
      <c r="J11454">
        <v>1150</v>
      </c>
      <c r="K11454">
        <v>1430</v>
      </c>
      <c r="L11454">
        <v>734.00581199999999</v>
      </c>
      <c r="R11454">
        <v>1724.516257</v>
      </c>
      <c r="S11454" t="s">
        <v>90</v>
      </c>
      <c r="T11454" s="297">
        <v>46311.754166666666</v>
      </c>
    </row>
    <row r="11455" spans="1:20" x14ac:dyDescent="0.35">
      <c r="A11455" t="s">
        <v>134</v>
      </c>
      <c r="B11455" t="s">
        <v>135</v>
      </c>
      <c r="C11455" t="s">
        <v>89</v>
      </c>
      <c r="D11455" s="29">
        <v>46521</v>
      </c>
      <c r="E11455">
        <v>0</v>
      </c>
      <c r="F11455">
        <v>0</v>
      </c>
      <c r="G11455">
        <v>0.33</v>
      </c>
      <c r="H11455">
        <v>0.17</v>
      </c>
      <c r="J11455">
        <v>1150</v>
      </c>
      <c r="K11455">
        <v>1430</v>
      </c>
      <c r="L11455">
        <v>734.00581199999999</v>
      </c>
      <c r="R11455">
        <v>1724.516257</v>
      </c>
      <c r="S11455" t="s">
        <v>90</v>
      </c>
      <c r="T11455" s="297">
        <v>46311.754166666666</v>
      </c>
    </row>
    <row r="11456" spans="1:20" x14ac:dyDescent="0.35">
      <c r="A11456" t="s">
        <v>134</v>
      </c>
      <c r="B11456" t="s">
        <v>135</v>
      </c>
      <c r="C11456" t="s">
        <v>89</v>
      </c>
      <c r="D11456" s="29">
        <v>46522</v>
      </c>
      <c r="E11456">
        <v>0</v>
      </c>
      <c r="F11456">
        <v>0</v>
      </c>
      <c r="G11456">
        <v>0.33</v>
      </c>
      <c r="H11456">
        <v>0.17</v>
      </c>
      <c r="J11456">
        <v>1150</v>
      </c>
      <c r="K11456">
        <v>1430</v>
      </c>
      <c r="L11456">
        <v>734.00581199999999</v>
      </c>
      <c r="R11456">
        <v>1724.516257</v>
      </c>
      <c r="S11456" t="s">
        <v>90</v>
      </c>
      <c r="T11456" s="297">
        <v>46311.754166666666</v>
      </c>
    </row>
    <row r="11457" spans="1:20" x14ac:dyDescent="0.35">
      <c r="A11457" t="s">
        <v>134</v>
      </c>
      <c r="B11457" t="s">
        <v>135</v>
      </c>
      <c r="C11457" t="s">
        <v>89</v>
      </c>
      <c r="D11457" s="29">
        <v>46523</v>
      </c>
      <c r="E11457">
        <v>0</v>
      </c>
      <c r="F11457">
        <v>0</v>
      </c>
      <c r="G11457">
        <v>0.33</v>
      </c>
      <c r="H11457">
        <v>0.17</v>
      </c>
      <c r="J11457">
        <v>1150</v>
      </c>
      <c r="K11457">
        <v>1430</v>
      </c>
      <c r="L11457">
        <v>734.00581199999999</v>
      </c>
      <c r="R11457">
        <v>1724.516257</v>
      </c>
      <c r="S11457" t="s">
        <v>90</v>
      </c>
      <c r="T11457" s="297">
        <v>46311.754166666666</v>
      </c>
    </row>
    <row r="11458" spans="1:20" x14ac:dyDescent="0.35">
      <c r="A11458" t="s">
        <v>134</v>
      </c>
      <c r="B11458" t="s">
        <v>135</v>
      </c>
      <c r="C11458" t="s">
        <v>89</v>
      </c>
      <c r="D11458" s="29">
        <v>46524</v>
      </c>
      <c r="E11458">
        <v>0</v>
      </c>
      <c r="F11458">
        <v>0</v>
      </c>
      <c r="G11458">
        <v>0.33</v>
      </c>
      <c r="H11458">
        <v>0.17</v>
      </c>
      <c r="J11458">
        <v>1150</v>
      </c>
      <c r="K11458">
        <v>1430</v>
      </c>
      <c r="L11458">
        <v>734.00581199999999</v>
      </c>
      <c r="R11458">
        <v>1724.516257</v>
      </c>
      <c r="S11458" t="s">
        <v>90</v>
      </c>
      <c r="T11458" s="297">
        <v>46311.754166666666</v>
      </c>
    </row>
    <row r="11459" spans="1:20" x14ac:dyDescent="0.35">
      <c r="A11459" t="s">
        <v>134</v>
      </c>
      <c r="B11459" t="s">
        <v>135</v>
      </c>
      <c r="C11459" t="s">
        <v>89</v>
      </c>
      <c r="D11459" s="29">
        <v>46525</v>
      </c>
      <c r="E11459">
        <v>0</v>
      </c>
      <c r="F11459">
        <v>0</v>
      </c>
      <c r="G11459">
        <v>0.33</v>
      </c>
      <c r="H11459">
        <v>0.17</v>
      </c>
      <c r="J11459">
        <v>1150</v>
      </c>
      <c r="K11459">
        <v>1430</v>
      </c>
      <c r="L11459">
        <v>734.00581199999999</v>
      </c>
      <c r="R11459">
        <v>1724.516257</v>
      </c>
      <c r="S11459" t="s">
        <v>90</v>
      </c>
      <c r="T11459" s="297">
        <v>46311.754166666666</v>
      </c>
    </row>
    <row r="11460" spans="1:20" x14ac:dyDescent="0.35">
      <c r="A11460" t="s">
        <v>134</v>
      </c>
      <c r="B11460" t="s">
        <v>135</v>
      </c>
      <c r="C11460" t="s">
        <v>89</v>
      </c>
      <c r="D11460" s="29">
        <v>46526</v>
      </c>
      <c r="E11460">
        <v>0</v>
      </c>
      <c r="F11460">
        <v>0</v>
      </c>
      <c r="G11460">
        <v>0.33</v>
      </c>
      <c r="H11460">
        <v>0.17</v>
      </c>
      <c r="J11460">
        <v>1150</v>
      </c>
      <c r="K11460">
        <v>1430</v>
      </c>
      <c r="L11460">
        <v>734.00581199999999</v>
      </c>
      <c r="R11460">
        <v>1724.516257</v>
      </c>
      <c r="S11460" t="s">
        <v>90</v>
      </c>
      <c r="T11460" s="297">
        <v>46311.754166666666</v>
      </c>
    </row>
    <row r="11461" spans="1:20" x14ac:dyDescent="0.35">
      <c r="A11461" t="s">
        <v>134</v>
      </c>
      <c r="B11461" t="s">
        <v>135</v>
      </c>
      <c r="C11461" t="s">
        <v>89</v>
      </c>
      <c r="D11461" s="29">
        <v>46527</v>
      </c>
      <c r="E11461">
        <v>0</v>
      </c>
      <c r="F11461">
        <v>0</v>
      </c>
      <c r="G11461">
        <v>0.33</v>
      </c>
      <c r="H11461">
        <v>0.17</v>
      </c>
      <c r="J11461">
        <v>1150</v>
      </c>
      <c r="K11461">
        <v>1430</v>
      </c>
      <c r="L11461">
        <v>734.00581199999999</v>
      </c>
      <c r="R11461">
        <v>1724.516257</v>
      </c>
      <c r="S11461" t="s">
        <v>90</v>
      </c>
      <c r="T11461" s="297">
        <v>46311.754166666666</v>
      </c>
    </row>
    <row r="11462" spans="1:20" x14ac:dyDescent="0.35">
      <c r="A11462" t="s">
        <v>134</v>
      </c>
      <c r="B11462" t="s">
        <v>135</v>
      </c>
      <c r="C11462" t="s">
        <v>89</v>
      </c>
      <c r="D11462" s="29">
        <v>46528</v>
      </c>
      <c r="E11462">
        <v>0</v>
      </c>
      <c r="F11462">
        <v>0</v>
      </c>
      <c r="G11462">
        <v>0.33</v>
      </c>
      <c r="H11462">
        <v>0.17</v>
      </c>
      <c r="J11462">
        <v>1150</v>
      </c>
      <c r="K11462">
        <v>1430</v>
      </c>
      <c r="L11462">
        <v>734.00581199999999</v>
      </c>
      <c r="R11462">
        <v>1724.516257</v>
      </c>
      <c r="S11462" t="s">
        <v>90</v>
      </c>
      <c r="T11462" s="297">
        <v>46311.754166666666</v>
      </c>
    </row>
    <row r="11463" spans="1:20" x14ac:dyDescent="0.35">
      <c r="A11463" t="s">
        <v>134</v>
      </c>
      <c r="B11463" t="s">
        <v>135</v>
      </c>
      <c r="C11463" t="s">
        <v>89</v>
      </c>
      <c r="D11463" s="29">
        <v>46529</v>
      </c>
      <c r="E11463">
        <v>0</v>
      </c>
      <c r="F11463">
        <v>0</v>
      </c>
      <c r="G11463">
        <v>0.33</v>
      </c>
      <c r="H11463">
        <v>0.17</v>
      </c>
      <c r="J11463">
        <v>1150</v>
      </c>
      <c r="K11463">
        <v>1430</v>
      </c>
      <c r="L11463">
        <v>734.00581199999999</v>
      </c>
      <c r="R11463">
        <v>1724.516257</v>
      </c>
      <c r="S11463" t="s">
        <v>90</v>
      </c>
      <c r="T11463" s="297">
        <v>46311.754166666666</v>
      </c>
    </row>
    <row r="11464" spans="1:20" x14ac:dyDescent="0.35">
      <c r="A11464" t="s">
        <v>134</v>
      </c>
      <c r="B11464" t="s">
        <v>135</v>
      </c>
      <c r="C11464" t="s">
        <v>89</v>
      </c>
      <c r="D11464" s="29">
        <v>46530</v>
      </c>
      <c r="E11464">
        <v>0</v>
      </c>
      <c r="F11464">
        <v>0</v>
      </c>
      <c r="G11464">
        <v>0.33</v>
      </c>
      <c r="H11464">
        <v>0.17</v>
      </c>
      <c r="J11464">
        <v>1150</v>
      </c>
      <c r="K11464">
        <v>1430</v>
      </c>
      <c r="L11464">
        <v>734.00581199999999</v>
      </c>
      <c r="R11464">
        <v>1724.516257</v>
      </c>
      <c r="S11464" t="s">
        <v>90</v>
      </c>
      <c r="T11464" s="297">
        <v>46311.754166666666</v>
      </c>
    </row>
    <row r="11465" spans="1:20" x14ac:dyDescent="0.35">
      <c r="A11465" t="s">
        <v>134</v>
      </c>
      <c r="B11465" t="s">
        <v>135</v>
      </c>
      <c r="C11465" t="s">
        <v>89</v>
      </c>
      <c r="D11465" s="29">
        <v>46531</v>
      </c>
      <c r="E11465">
        <v>0</v>
      </c>
      <c r="F11465">
        <v>0</v>
      </c>
      <c r="G11465">
        <v>0.38</v>
      </c>
      <c r="H11465">
        <v>0.28000000000000003</v>
      </c>
      <c r="J11465">
        <v>1065</v>
      </c>
      <c r="K11465">
        <v>1235</v>
      </c>
      <c r="L11465">
        <v>734.00581199999999</v>
      </c>
      <c r="R11465">
        <v>1724.516257</v>
      </c>
      <c r="S11465" t="s">
        <v>90</v>
      </c>
      <c r="T11465" s="297">
        <v>46311.754166666666</v>
      </c>
    </row>
    <row r="11466" spans="1:20" x14ac:dyDescent="0.35">
      <c r="A11466" t="s">
        <v>134</v>
      </c>
      <c r="B11466" t="s">
        <v>135</v>
      </c>
      <c r="C11466" t="s">
        <v>89</v>
      </c>
      <c r="D11466" s="29">
        <v>46532</v>
      </c>
      <c r="E11466">
        <v>0</v>
      </c>
      <c r="F11466">
        <v>0</v>
      </c>
      <c r="G11466">
        <v>0.38</v>
      </c>
      <c r="H11466">
        <v>0.28000000000000003</v>
      </c>
      <c r="J11466">
        <v>1065</v>
      </c>
      <c r="K11466">
        <v>1235</v>
      </c>
      <c r="L11466">
        <v>734.00581199999999</v>
      </c>
      <c r="R11466">
        <v>1724.516257</v>
      </c>
      <c r="S11466" t="s">
        <v>90</v>
      </c>
      <c r="T11466" s="297">
        <v>46311.754166666666</v>
      </c>
    </row>
    <row r="11467" spans="1:20" x14ac:dyDescent="0.35">
      <c r="A11467" t="s">
        <v>134</v>
      </c>
      <c r="B11467" t="s">
        <v>135</v>
      </c>
      <c r="C11467" t="s">
        <v>89</v>
      </c>
      <c r="D11467" s="29">
        <v>46533</v>
      </c>
      <c r="E11467">
        <v>0</v>
      </c>
      <c r="F11467">
        <v>0</v>
      </c>
      <c r="G11467">
        <v>0.38</v>
      </c>
      <c r="H11467">
        <v>0.28000000000000003</v>
      </c>
      <c r="J11467">
        <v>1065</v>
      </c>
      <c r="K11467">
        <v>1235</v>
      </c>
      <c r="L11467">
        <v>734.00581199999999</v>
      </c>
      <c r="R11467">
        <v>1724.516257</v>
      </c>
      <c r="S11467" t="s">
        <v>90</v>
      </c>
      <c r="T11467" s="297">
        <v>46311.754166666666</v>
      </c>
    </row>
    <row r="11468" spans="1:20" x14ac:dyDescent="0.35">
      <c r="A11468" t="s">
        <v>134</v>
      </c>
      <c r="B11468" t="s">
        <v>135</v>
      </c>
      <c r="C11468" t="s">
        <v>89</v>
      </c>
      <c r="D11468" s="29">
        <v>46534</v>
      </c>
      <c r="E11468">
        <v>0</v>
      </c>
      <c r="F11468">
        <v>0</v>
      </c>
      <c r="G11468">
        <v>0.38</v>
      </c>
      <c r="H11468">
        <v>0.28000000000000003</v>
      </c>
      <c r="J11468">
        <v>1065</v>
      </c>
      <c r="K11468">
        <v>1235</v>
      </c>
      <c r="L11468">
        <v>734.00581199999999</v>
      </c>
      <c r="R11468">
        <v>1724.516257</v>
      </c>
      <c r="S11468" t="s">
        <v>90</v>
      </c>
      <c r="T11468" s="297">
        <v>46311.754166666666</v>
      </c>
    </row>
    <row r="11469" spans="1:20" x14ac:dyDescent="0.35">
      <c r="A11469" t="s">
        <v>134</v>
      </c>
      <c r="B11469" t="s">
        <v>135</v>
      </c>
      <c r="C11469" t="s">
        <v>89</v>
      </c>
      <c r="D11469" s="29">
        <v>46535</v>
      </c>
      <c r="E11469">
        <v>0</v>
      </c>
      <c r="F11469">
        <v>0</v>
      </c>
      <c r="G11469">
        <v>0.38</v>
      </c>
      <c r="H11469">
        <v>0.28000000000000003</v>
      </c>
      <c r="J11469">
        <v>1065</v>
      </c>
      <c r="K11469">
        <v>1235</v>
      </c>
      <c r="L11469">
        <v>734.00581199999999</v>
      </c>
      <c r="R11469">
        <v>1724.516257</v>
      </c>
      <c r="S11469" t="s">
        <v>90</v>
      </c>
      <c r="T11469" s="297">
        <v>46311.754166666666</v>
      </c>
    </row>
    <row r="11470" spans="1:20" x14ac:dyDescent="0.35">
      <c r="A11470" t="s">
        <v>134</v>
      </c>
      <c r="B11470" t="s">
        <v>135</v>
      </c>
      <c r="C11470" t="s">
        <v>89</v>
      </c>
      <c r="D11470" s="29">
        <v>46536</v>
      </c>
      <c r="E11470">
        <v>0</v>
      </c>
      <c r="F11470">
        <v>0</v>
      </c>
      <c r="G11470">
        <v>0.38</v>
      </c>
      <c r="H11470">
        <v>0.28000000000000003</v>
      </c>
      <c r="J11470">
        <v>1065</v>
      </c>
      <c r="K11470">
        <v>1235</v>
      </c>
      <c r="L11470">
        <v>734.00581199999999</v>
      </c>
      <c r="R11470">
        <v>1724.516257</v>
      </c>
      <c r="S11470" t="s">
        <v>90</v>
      </c>
      <c r="T11470" s="297">
        <v>46311.754166666666</v>
      </c>
    </row>
    <row r="11471" spans="1:20" x14ac:dyDescent="0.35">
      <c r="A11471" t="s">
        <v>134</v>
      </c>
      <c r="B11471" t="s">
        <v>135</v>
      </c>
      <c r="C11471" t="s">
        <v>89</v>
      </c>
      <c r="D11471" s="29">
        <v>46537</v>
      </c>
      <c r="E11471">
        <v>0</v>
      </c>
      <c r="F11471">
        <v>0</v>
      </c>
      <c r="G11471">
        <v>0.38</v>
      </c>
      <c r="H11471">
        <v>0.28000000000000003</v>
      </c>
      <c r="J11471">
        <v>1065</v>
      </c>
      <c r="K11471">
        <v>1235</v>
      </c>
      <c r="L11471">
        <v>734.00581199999999</v>
      </c>
      <c r="R11471">
        <v>1724.516257</v>
      </c>
      <c r="S11471" t="s">
        <v>90</v>
      </c>
      <c r="T11471" s="297">
        <v>46311.754166666666</v>
      </c>
    </row>
    <row r="11472" spans="1:20" x14ac:dyDescent="0.35">
      <c r="A11472" t="s">
        <v>134</v>
      </c>
      <c r="B11472" t="s">
        <v>135</v>
      </c>
      <c r="C11472" t="s">
        <v>89</v>
      </c>
      <c r="D11472" s="29">
        <v>46538</v>
      </c>
      <c r="E11472">
        <v>0</v>
      </c>
      <c r="F11472">
        <v>0</v>
      </c>
      <c r="G11472">
        <v>0.34</v>
      </c>
      <c r="H11472">
        <v>0.24</v>
      </c>
      <c r="J11472">
        <v>1135</v>
      </c>
      <c r="K11472">
        <v>1305</v>
      </c>
      <c r="L11472">
        <v>734.00581199999999</v>
      </c>
      <c r="R11472">
        <v>1724.516257</v>
      </c>
      <c r="S11472" t="s">
        <v>90</v>
      </c>
      <c r="T11472" s="297">
        <v>46311.754166666666</v>
      </c>
    </row>
    <row r="11473" spans="1:20" x14ac:dyDescent="0.35">
      <c r="A11473" t="s">
        <v>134</v>
      </c>
      <c r="B11473" t="s">
        <v>135</v>
      </c>
      <c r="C11473" t="s">
        <v>89</v>
      </c>
      <c r="D11473" s="29">
        <v>46539</v>
      </c>
      <c r="E11473">
        <v>0</v>
      </c>
      <c r="F11473">
        <v>0</v>
      </c>
      <c r="G11473">
        <v>0.34</v>
      </c>
      <c r="H11473">
        <v>0.24</v>
      </c>
      <c r="J11473">
        <v>1135</v>
      </c>
      <c r="K11473">
        <v>1305</v>
      </c>
      <c r="L11473">
        <v>734.00581199999999</v>
      </c>
      <c r="R11473">
        <v>1724.516257</v>
      </c>
      <c r="S11473" t="s">
        <v>90</v>
      </c>
      <c r="T11473" s="297">
        <v>46311.754166666666</v>
      </c>
    </row>
    <row r="11474" spans="1:20" x14ac:dyDescent="0.35">
      <c r="A11474" t="s">
        <v>134</v>
      </c>
      <c r="B11474" t="s">
        <v>135</v>
      </c>
      <c r="C11474" t="s">
        <v>89</v>
      </c>
      <c r="D11474" s="29">
        <v>46540</v>
      </c>
      <c r="E11474">
        <v>0</v>
      </c>
      <c r="F11474">
        <v>0</v>
      </c>
      <c r="G11474">
        <v>0.34</v>
      </c>
      <c r="H11474">
        <v>0.24</v>
      </c>
      <c r="J11474">
        <v>1135</v>
      </c>
      <c r="K11474">
        <v>1305</v>
      </c>
      <c r="L11474">
        <v>734.00581199999999</v>
      </c>
      <c r="R11474">
        <v>1724.516257</v>
      </c>
      <c r="S11474" t="s">
        <v>90</v>
      </c>
      <c r="T11474" s="297">
        <v>46311.754166666666</v>
      </c>
    </row>
    <row r="11475" spans="1:20" x14ac:dyDescent="0.35">
      <c r="A11475" t="s">
        <v>134</v>
      </c>
      <c r="B11475" t="s">
        <v>135</v>
      </c>
      <c r="C11475" t="s">
        <v>89</v>
      </c>
      <c r="D11475" s="29">
        <v>46541</v>
      </c>
      <c r="E11475">
        <v>0</v>
      </c>
      <c r="F11475">
        <v>0</v>
      </c>
      <c r="G11475">
        <v>0.34</v>
      </c>
      <c r="H11475">
        <v>0.24</v>
      </c>
      <c r="J11475">
        <v>1135</v>
      </c>
      <c r="K11475">
        <v>1305</v>
      </c>
      <c r="L11475">
        <v>734.00581199999999</v>
      </c>
      <c r="R11475">
        <v>1724.516257</v>
      </c>
      <c r="S11475" t="s">
        <v>90</v>
      </c>
      <c r="T11475" s="297">
        <v>46311.754166666666</v>
      </c>
    </row>
    <row r="11476" spans="1:20" x14ac:dyDescent="0.35">
      <c r="A11476" t="s">
        <v>134</v>
      </c>
      <c r="B11476" t="s">
        <v>135</v>
      </c>
      <c r="C11476" t="s">
        <v>89</v>
      </c>
      <c r="D11476" s="29">
        <v>46542</v>
      </c>
      <c r="E11476">
        <v>0</v>
      </c>
      <c r="F11476">
        <v>0</v>
      </c>
      <c r="G11476">
        <v>0.34</v>
      </c>
      <c r="H11476">
        <v>0.24</v>
      </c>
      <c r="J11476">
        <v>1135</v>
      </c>
      <c r="K11476">
        <v>1305</v>
      </c>
      <c r="L11476">
        <v>734.00581199999999</v>
      </c>
      <c r="R11476">
        <v>1724.516257</v>
      </c>
      <c r="S11476" t="s">
        <v>90</v>
      </c>
      <c r="T11476" s="297">
        <v>46311.754166666666</v>
      </c>
    </row>
    <row r="11477" spans="1:20" x14ac:dyDescent="0.35">
      <c r="A11477" t="s">
        <v>134</v>
      </c>
      <c r="B11477" t="s">
        <v>135</v>
      </c>
      <c r="C11477" t="s">
        <v>89</v>
      </c>
      <c r="D11477" s="29">
        <v>46543</v>
      </c>
      <c r="E11477">
        <v>0</v>
      </c>
      <c r="F11477">
        <v>0</v>
      </c>
      <c r="G11477">
        <v>0.34</v>
      </c>
      <c r="H11477">
        <v>0.24</v>
      </c>
      <c r="J11477">
        <v>1135</v>
      </c>
      <c r="K11477">
        <v>1305</v>
      </c>
      <c r="L11477">
        <v>734.00581199999999</v>
      </c>
      <c r="R11477">
        <v>1724.516257</v>
      </c>
      <c r="S11477" t="s">
        <v>90</v>
      </c>
      <c r="T11477" s="297">
        <v>46311.754166666666</v>
      </c>
    </row>
    <row r="11478" spans="1:20" x14ac:dyDescent="0.35">
      <c r="A11478" t="s">
        <v>134</v>
      </c>
      <c r="B11478" t="s">
        <v>135</v>
      </c>
      <c r="C11478" t="s">
        <v>89</v>
      </c>
      <c r="D11478" s="29">
        <v>46544</v>
      </c>
      <c r="E11478">
        <v>0</v>
      </c>
      <c r="F11478">
        <v>0</v>
      </c>
      <c r="G11478">
        <v>0.34</v>
      </c>
      <c r="H11478">
        <v>0.24</v>
      </c>
      <c r="J11478">
        <v>1135</v>
      </c>
      <c r="K11478">
        <v>1305</v>
      </c>
      <c r="L11478">
        <v>734.00581199999999</v>
      </c>
      <c r="R11478">
        <v>1724.516257</v>
      </c>
      <c r="S11478" t="s">
        <v>90</v>
      </c>
      <c r="T11478" s="297">
        <v>46311.754166666666</v>
      </c>
    </row>
    <row r="11479" spans="1:20" x14ac:dyDescent="0.35">
      <c r="A11479" t="s">
        <v>134</v>
      </c>
      <c r="B11479" t="s">
        <v>135</v>
      </c>
      <c r="C11479" t="s">
        <v>89</v>
      </c>
      <c r="D11479" s="29">
        <v>46545</v>
      </c>
      <c r="E11479">
        <v>0</v>
      </c>
      <c r="F11479">
        <v>0</v>
      </c>
      <c r="G11479">
        <v>0.34</v>
      </c>
      <c r="H11479">
        <v>0.24</v>
      </c>
      <c r="J11479">
        <v>1135</v>
      </c>
      <c r="K11479">
        <v>1305</v>
      </c>
      <c r="L11479">
        <v>734.00581199999999</v>
      </c>
      <c r="R11479">
        <v>1724.516257</v>
      </c>
      <c r="S11479" t="s">
        <v>90</v>
      </c>
      <c r="T11479" s="297">
        <v>46311.754166666666</v>
      </c>
    </row>
    <row r="11480" spans="1:20" x14ac:dyDescent="0.35">
      <c r="A11480" t="s">
        <v>134</v>
      </c>
      <c r="B11480" t="s">
        <v>135</v>
      </c>
      <c r="C11480" t="s">
        <v>89</v>
      </c>
      <c r="D11480" s="29">
        <v>46546</v>
      </c>
      <c r="E11480">
        <v>0</v>
      </c>
      <c r="F11480">
        <v>0</v>
      </c>
      <c r="G11480">
        <v>0.34</v>
      </c>
      <c r="H11480">
        <v>0.24</v>
      </c>
      <c r="J11480">
        <v>1135</v>
      </c>
      <c r="K11480">
        <v>1305</v>
      </c>
      <c r="L11480">
        <v>734.00581199999999</v>
      </c>
      <c r="R11480">
        <v>1724.516257</v>
      </c>
      <c r="S11480" t="s">
        <v>90</v>
      </c>
      <c r="T11480" s="297">
        <v>46311.754166666666</v>
      </c>
    </row>
    <row r="11481" spans="1:20" x14ac:dyDescent="0.35">
      <c r="A11481" t="s">
        <v>134</v>
      </c>
      <c r="B11481" t="s">
        <v>135</v>
      </c>
      <c r="C11481" t="s">
        <v>89</v>
      </c>
      <c r="D11481" s="29">
        <v>46547</v>
      </c>
      <c r="E11481">
        <v>0</v>
      </c>
      <c r="F11481">
        <v>0</v>
      </c>
      <c r="G11481">
        <v>0.34</v>
      </c>
      <c r="H11481">
        <v>0.24</v>
      </c>
      <c r="J11481">
        <v>1135</v>
      </c>
      <c r="K11481">
        <v>1305</v>
      </c>
      <c r="L11481">
        <v>734.00581199999999</v>
      </c>
      <c r="R11481">
        <v>1724.516257</v>
      </c>
      <c r="S11481" t="s">
        <v>90</v>
      </c>
      <c r="T11481" s="297">
        <v>46311.754166666666</v>
      </c>
    </row>
    <row r="11482" spans="1:20" x14ac:dyDescent="0.35">
      <c r="A11482" t="s">
        <v>134</v>
      </c>
      <c r="B11482" t="s">
        <v>135</v>
      </c>
      <c r="C11482" t="s">
        <v>89</v>
      </c>
      <c r="D11482" s="29">
        <v>46548</v>
      </c>
      <c r="E11482">
        <v>0</v>
      </c>
      <c r="F11482">
        <v>0</v>
      </c>
      <c r="G11482">
        <v>0.34</v>
      </c>
      <c r="H11482">
        <v>0.24</v>
      </c>
      <c r="J11482">
        <v>1135</v>
      </c>
      <c r="K11482">
        <v>1305</v>
      </c>
      <c r="L11482">
        <v>734.00581199999999</v>
      </c>
      <c r="R11482">
        <v>1724.516257</v>
      </c>
      <c r="S11482" t="s">
        <v>90</v>
      </c>
      <c r="T11482" s="297">
        <v>46311.754166666666</v>
      </c>
    </row>
    <row r="11483" spans="1:20" x14ac:dyDescent="0.35">
      <c r="A11483" t="s">
        <v>134</v>
      </c>
      <c r="B11483" t="s">
        <v>135</v>
      </c>
      <c r="C11483" t="s">
        <v>89</v>
      </c>
      <c r="D11483" s="29">
        <v>46549</v>
      </c>
      <c r="E11483">
        <v>0</v>
      </c>
      <c r="F11483">
        <v>0</v>
      </c>
      <c r="G11483">
        <v>0.34</v>
      </c>
      <c r="H11483">
        <v>0.24</v>
      </c>
      <c r="J11483">
        <v>1135</v>
      </c>
      <c r="K11483">
        <v>1305</v>
      </c>
      <c r="L11483">
        <v>734.00581199999999</v>
      </c>
      <c r="R11483">
        <v>1724.516257</v>
      </c>
      <c r="S11483" t="s">
        <v>90</v>
      </c>
      <c r="T11483" s="297">
        <v>46311.754166666666</v>
      </c>
    </row>
    <row r="11484" spans="1:20" x14ac:dyDescent="0.35">
      <c r="A11484" t="s">
        <v>134</v>
      </c>
      <c r="B11484" t="s">
        <v>135</v>
      </c>
      <c r="C11484" t="s">
        <v>89</v>
      </c>
      <c r="D11484" s="29">
        <v>46550</v>
      </c>
      <c r="E11484">
        <v>0</v>
      </c>
      <c r="F11484">
        <v>0</v>
      </c>
      <c r="G11484">
        <v>0.34</v>
      </c>
      <c r="H11484">
        <v>0.24</v>
      </c>
      <c r="J11484">
        <v>1135</v>
      </c>
      <c r="K11484">
        <v>1305</v>
      </c>
      <c r="L11484">
        <v>734.00581199999999</v>
      </c>
      <c r="R11484">
        <v>1724.516257</v>
      </c>
      <c r="S11484" t="s">
        <v>90</v>
      </c>
      <c r="T11484" s="297">
        <v>46311.754166666666</v>
      </c>
    </row>
    <row r="11485" spans="1:20" x14ac:dyDescent="0.35">
      <c r="A11485" t="s">
        <v>134</v>
      </c>
      <c r="B11485" t="s">
        <v>135</v>
      </c>
      <c r="C11485" t="s">
        <v>89</v>
      </c>
      <c r="D11485" s="29">
        <v>46551</v>
      </c>
      <c r="E11485">
        <v>0</v>
      </c>
      <c r="F11485">
        <v>0</v>
      </c>
      <c r="G11485">
        <v>0.34</v>
      </c>
      <c r="H11485">
        <v>0.24</v>
      </c>
      <c r="J11485">
        <v>1135</v>
      </c>
      <c r="K11485">
        <v>1305</v>
      </c>
      <c r="L11485">
        <v>734.00581199999999</v>
      </c>
      <c r="R11485">
        <v>1724.516257</v>
      </c>
      <c r="S11485" t="s">
        <v>90</v>
      </c>
      <c r="T11485" s="297">
        <v>46311.754166666666</v>
      </c>
    </row>
    <row r="11486" spans="1:20" x14ac:dyDescent="0.35">
      <c r="A11486" t="s">
        <v>134</v>
      </c>
      <c r="B11486" t="s">
        <v>135</v>
      </c>
      <c r="C11486" t="s">
        <v>89</v>
      </c>
      <c r="D11486" s="29">
        <v>46552</v>
      </c>
      <c r="E11486">
        <v>0</v>
      </c>
      <c r="F11486">
        <v>0</v>
      </c>
      <c r="G11486">
        <v>0.34</v>
      </c>
      <c r="H11486">
        <v>0.24</v>
      </c>
      <c r="J11486">
        <v>1135</v>
      </c>
      <c r="K11486">
        <v>1305</v>
      </c>
      <c r="L11486">
        <v>734.00581199999999</v>
      </c>
      <c r="R11486">
        <v>1724.516257</v>
      </c>
      <c r="S11486" t="s">
        <v>90</v>
      </c>
      <c r="T11486" s="297">
        <v>46311.754166666666</v>
      </c>
    </row>
    <row r="11487" spans="1:20" x14ac:dyDescent="0.35">
      <c r="A11487" t="s">
        <v>134</v>
      </c>
      <c r="B11487" t="s">
        <v>135</v>
      </c>
      <c r="C11487" t="s">
        <v>89</v>
      </c>
      <c r="D11487" s="29">
        <v>46553</v>
      </c>
      <c r="E11487">
        <v>0</v>
      </c>
      <c r="F11487">
        <v>0</v>
      </c>
      <c r="G11487">
        <v>0.34</v>
      </c>
      <c r="H11487">
        <v>0.24</v>
      </c>
      <c r="J11487">
        <v>1135</v>
      </c>
      <c r="K11487">
        <v>1305</v>
      </c>
      <c r="L11487">
        <v>734.00581199999999</v>
      </c>
      <c r="R11487">
        <v>1724.516257</v>
      </c>
      <c r="S11487" t="s">
        <v>90</v>
      </c>
      <c r="T11487" s="297">
        <v>46311.754166666666</v>
      </c>
    </row>
    <row r="11488" spans="1:20" x14ac:dyDescent="0.35">
      <c r="A11488" t="s">
        <v>134</v>
      </c>
      <c r="B11488" t="s">
        <v>135</v>
      </c>
      <c r="C11488" t="s">
        <v>89</v>
      </c>
      <c r="D11488" s="29">
        <v>46554</v>
      </c>
      <c r="E11488">
        <v>0</v>
      </c>
      <c r="F11488">
        <v>0</v>
      </c>
      <c r="G11488">
        <v>0.34</v>
      </c>
      <c r="H11488">
        <v>0.24</v>
      </c>
      <c r="J11488">
        <v>1135</v>
      </c>
      <c r="K11488">
        <v>1305</v>
      </c>
      <c r="L11488">
        <v>734.00581199999999</v>
      </c>
      <c r="R11488">
        <v>1724.516257</v>
      </c>
      <c r="S11488" t="s">
        <v>90</v>
      </c>
      <c r="T11488" s="297">
        <v>46311.754166666666</v>
      </c>
    </row>
    <row r="11489" spans="1:20" x14ac:dyDescent="0.35">
      <c r="A11489" t="s">
        <v>134</v>
      </c>
      <c r="B11489" t="s">
        <v>135</v>
      </c>
      <c r="C11489" t="s">
        <v>89</v>
      </c>
      <c r="D11489" s="29">
        <v>46555</v>
      </c>
      <c r="E11489">
        <v>0</v>
      </c>
      <c r="F11489">
        <v>0</v>
      </c>
      <c r="G11489">
        <v>0.34</v>
      </c>
      <c r="H11489">
        <v>0.24</v>
      </c>
      <c r="J11489">
        <v>1135</v>
      </c>
      <c r="K11489">
        <v>1305</v>
      </c>
      <c r="L11489">
        <v>734.00581199999999</v>
      </c>
      <c r="R11489">
        <v>1724.516257</v>
      </c>
      <c r="S11489" t="s">
        <v>90</v>
      </c>
      <c r="T11489" s="297">
        <v>46311.754166666666</v>
      </c>
    </row>
    <row r="11490" spans="1:20" x14ac:dyDescent="0.35">
      <c r="A11490" t="s">
        <v>134</v>
      </c>
      <c r="B11490" t="s">
        <v>135</v>
      </c>
      <c r="C11490" t="s">
        <v>89</v>
      </c>
      <c r="D11490" s="29">
        <v>46556</v>
      </c>
      <c r="E11490">
        <v>0</v>
      </c>
      <c r="F11490">
        <v>0</v>
      </c>
      <c r="G11490">
        <v>0.45</v>
      </c>
      <c r="H11490">
        <v>0.35</v>
      </c>
      <c r="J11490">
        <v>955</v>
      </c>
      <c r="K11490">
        <v>1125</v>
      </c>
      <c r="L11490">
        <v>734.00581199999999</v>
      </c>
      <c r="R11490">
        <v>1724.516257</v>
      </c>
      <c r="S11490" t="s">
        <v>90</v>
      </c>
      <c r="T11490" s="297">
        <v>46311.754166666666</v>
      </c>
    </row>
    <row r="11491" spans="1:20" x14ac:dyDescent="0.35">
      <c r="A11491" t="s">
        <v>134</v>
      </c>
      <c r="B11491" t="s">
        <v>135</v>
      </c>
      <c r="C11491" t="s">
        <v>89</v>
      </c>
      <c r="D11491" s="29">
        <v>46557</v>
      </c>
      <c r="E11491">
        <v>0</v>
      </c>
      <c r="F11491">
        <v>0</v>
      </c>
      <c r="G11491">
        <v>0.45</v>
      </c>
      <c r="H11491">
        <v>0.35</v>
      </c>
      <c r="J11491">
        <v>955</v>
      </c>
      <c r="K11491">
        <v>1125</v>
      </c>
      <c r="L11491">
        <v>734.00581199999999</v>
      </c>
      <c r="R11491">
        <v>1724.516257</v>
      </c>
      <c r="S11491" t="s">
        <v>90</v>
      </c>
      <c r="T11491" s="297">
        <v>46311.754166666666</v>
      </c>
    </row>
    <row r="11492" spans="1:20" x14ac:dyDescent="0.35">
      <c r="A11492" t="s">
        <v>134</v>
      </c>
      <c r="B11492" t="s">
        <v>135</v>
      </c>
      <c r="C11492" t="s">
        <v>89</v>
      </c>
      <c r="D11492" s="29">
        <v>46558</v>
      </c>
      <c r="E11492">
        <v>0</v>
      </c>
      <c r="F11492">
        <v>0</v>
      </c>
      <c r="G11492">
        <v>0.45</v>
      </c>
      <c r="H11492">
        <v>0.35</v>
      </c>
      <c r="J11492">
        <v>955</v>
      </c>
      <c r="K11492">
        <v>1125</v>
      </c>
      <c r="L11492">
        <v>734.00581199999999</v>
      </c>
      <c r="R11492">
        <v>1724.516257</v>
      </c>
      <c r="S11492" t="s">
        <v>90</v>
      </c>
      <c r="T11492" s="297">
        <v>46311.754166666666</v>
      </c>
    </row>
    <row r="11493" spans="1:20" x14ac:dyDescent="0.35">
      <c r="A11493" t="s">
        <v>134</v>
      </c>
      <c r="B11493" t="s">
        <v>135</v>
      </c>
      <c r="C11493" t="s">
        <v>89</v>
      </c>
      <c r="D11493" s="29">
        <v>46559</v>
      </c>
      <c r="E11493">
        <v>0</v>
      </c>
      <c r="F11493">
        <v>0</v>
      </c>
      <c r="G11493">
        <v>0.45</v>
      </c>
      <c r="H11493">
        <v>0.35</v>
      </c>
      <c r="J11493">
        <v>955</v>
      </c>
      <c r="K11493">
        <v>1125</v>
      </c>
      <c r="L11493">
        <v>734.00581199999999</v>
      </c>
      <c r="R11493">
        <v>1724.516257</v>
      </c>
      <c r="S11493" t="s">
        <v>90</v>
      </c>
      <c r="T11493" s="297">
        <v>46311.754166666666</v>
      </c>
    </row>
    <row r="11494" spans="1:20" x14ac:dyDescent="0.35">
      <c r="A11494" t="s">
        <v>134</v>
      </c>
      <c r="B11494" t="s">
        <v>135</v>
      </c>
      <c r="C11494" t="s">
        <v>89</v>
      </c>
      <c r="D11494" s="29">
        <v>46560</v>
      </c>
      <c r="E11494">
        <v>0</v>
      </c>
      <c r="F11494">
        <v>0</v>
      </c>
      <c r="G11494">
        <v>0.45</v>
      </c>
      <c r="H11494">
        <v>0.35</v>
      </c>
      <c r="J11494">
        <v>955</v>
      </c>
      <c r="K11494">
        <v>1125</v>
      </c>
      <c r="L11494">
        <v>734.00581199999999</v>
      </c>
      <c r="R11494">
        <v>1724.516257</v>
      </c>
      <c r="S11494" t="s">
        <v>90</v>
      </c>
      <c r="T11494" s="297">
        <v>46311.754166666666</v>
      </c>
    </row>
    <row r="11495" spans="1:20" x14ac:dyDescent="0.35">
      <c r="A11495" t="s">
        <v>134</v>
      </c>
      <c r="B11495" t="s">
        <v>135</v>
      </c>
      <c r="C11495" t="s">
        <v>89</v>
      </c>
      <c r="D11495" s="29">
        <v>46561</v>
      </c>
      <c r="E11495">
        <v>0</v>
      </c>
      <c r="F11495">
        <v>0</v>
      </c>
      <c r="G11495">
        <v>0.45</v>
      </c>
      <c r="H11495">
        <v>0.35</v>
      </c>
      <c r="J11495">
        <v>955</v>
      </c>
      <c r="K11495">
        <v>1125</v>
      </c>
      <c r="L11495">
        <v>734.00581199999999</v>
      </c>
      <c r="R11495">
        <v>1724.516257</v>
      </c>
      <c r="S11495" t="s">
        <v>90</v>
      </c>
      <c r="T11495" s="297">
        <v>46311.754166666666</v>
      </c>
    </row>
    <row r="11496" spans="1:20" x14ac:dyDescent="0.35">
      <c r="A11496" t="s">
        <v>134</v>
      </c>
      <c r="B11496" t="s">
        <v>135</v>
      </c>
      <c r="C11496" t="s">
        <v>89</v>
      </c>
      <c r="D11496" s="29">
        <v>46562</v>
      </c>
      <c r="E11496">
        <v>0</v>
      </c>
      <c r="F11496">
        <v>0</v>
      </c>
      <c r="G11496">
        <v>0.45</v>
      </c>
      <c r="H11496">
        <v>0.35</v>
      </c>
      <c r="J11496">
        <v>955</v>
      </c>
      <c r="K11496">
        <v>1125</v>
      </c>
      <c r="L11496">
        <v>734.00581199999999</v>
      </c>
      <c r="R11496">
        <v>1724.516257</v>
      </c>
      <c r="S11496" t="s">
        <v>90</v>
      </c>
      <c r="T11496" s="297">
        <v>46311.754166666666</v>
      </c>
    </row>
    <row r="11497" spans="1:20" x14ac:dyDescent="0.35">
      <c r="A11497" t="s">
        <v>134</v>
      </c>
      <c r="B11497" t="s">
        <v>135</v>
      </c>
      <c r="C11497" t="s">
        <v>89</v>
      </c>
      <c r="D11497" s="29">
        <v>46563</v>
      </c>
      <c r="E11497">
        <v>0</v>
      </c>
      <c r="F11497">
        <v>0</v>
      </c>
      <c r="G11497">
        <v>0.45</v>
      </c>
      <c r="H11497">
        <v>0.35</v>
      </c>
      <c r="J11497">
        <v>955</v>
      </c>
      <c r="K11497">
        <v>1125</v>
      </c>
      <c r="L11497">
        <v>734.00581199999999</v>
      </c>
      <c r="R11497">
        <v>1724.516257</v>
      </c>
      <c r="S11497" t="s">
        <v>90</v>
      </c>
      <c r="T11497" s="297">
        <v>46311.754166666666</v>
      </c>
    </row>
    <row r="11498" spans="1:20" x14ac:dyDescent="0.35">
      <c r="A11498" t="s">
        <v>134</v>
      </c>
      <c r="B11498" t="s">
        <v>135</v>
      </c>
      <c r="C11498" t="s">
        <v>89</v>
      </c>
      <c r="D11498" s="29">
        <v>46564</v>
      </c>
      <c r="E11498">
        <v>0</v>
      </c>
      <c r="F11498">
        <v>0</v>
      </c>
      <c r="G11498">
        <v>0.45</v>
      </c>
      <c r="H11498">
        <v>0.35</v>
      </c>
      <c r="J11498">
        <v>955</v>
      </c>
      <c r="K11498">
        <v>1125</v>
      </c>
      <c r="L11498">
        <v>734.00581199999999</v>
      </c>
      <c r="R11498">
        <v>1724.516257</v>
      </c>
      <c r="S11498" t="s">
        <v>90</v>
      </c>
      <c r="T11498" s="297">
        <v>46311.754166666666</v>
      </c>
    </row>
    <row r="11499" spans="1:20" x14ac:dyDescent="0.35">
      <c r="A11499" t="s">
        <v>134</v>
      </c>
      <c r="B11499" t="s">
        <v>135</v>
      </c>
      <c r="C11499" t="s">
        <v>89</v>
      </c>
      <c r="D11499" s="29">
        <v>46565</v>
      </c>
      <c r="E11499">
        <v>0</v>
      </c>
      <c r="F11499">
        <v>0</v>
      </c>
      <c r="G11499">
        <v>0.45</v>
      </c>
      <c r="H11499">
        <v>0.35</v>
      </c>
      <c r="J11499">
        <v>955</v>
      </c>
      <c r="K11499">
        <v>1125</v>
      </c>
      <c r="L11499">
        <v>734.00581199999999</v>
      </c>
      <c r="R11499">
        <v>1724.516257</v>
      </c>
      <c r="S11499" t="s">
        <v>90</v>
      </c>
      <c r="T11499" s="297">
        <v>46311.754166666666</v>
      </c>
    </row>
    <row r="11500" spans="1:20" x14ac:dyDescent="0.35">
      <c r="A11500" t="s">
        <v>134</v>
      </c>
      <c r="B11500" t="s">
        <v>135</v>
      </c>
      <c r="C11500" t="s">
        <v>89</v>
      </c>
      <c r="D11500" s="29">
        <v>46566</v>
      </c>
      <c r="E11500">
        <v>0</v>
      </c>
      <c r="F11500">
        <v>0</v>
      </c>
      <c r="G11500">
        <v>0.39</v>
      </c>
      <c r="H11500">
        <v>0.39</v>
      </c>
      <c r="J11500">
        <v>1045</v>
      </c>
      <c r="K11500">
        <v>1045</v>
      </c>
      <c r="L11500">
        <v>734.00581199999999</v>
      </c>
      <c r="R11500">
        <v>1724.516257</v>
      </c>
      <c r="S11500" t="s">
        <v>90</v>
      </c>
      <c r="T11500" s="297">
        <v>46311.754166666666</v>
      </c>
    </row>
    <row r="11501" spans="1:20" x14ac:dyDescent="0.35">
      <c r="A11501" t="s">
        <v>134</v>
      </c>
      <c r="B11501" t="s">
        <v>135</v>
      </c>
      <c r="C11501" t="s">
        <v>89</v>
      </c>
      <c r="D11501" s="29">
        <v>46567</v>
      </c>
      <c r="E11501">
        <v>0</v>
      </c>
      <c r="F11501">
        <v>0</v>
      </c>
      <c r="G11501">
        <v>0.39</v>
      </c>
      <c r="H11501">
        <v>0.39</v>
      </c>
      <c r="J11501">
        <v>1045</v>
      </c>
      <c r="K11501">
        <v>1045</v>
      </c>
      <c r="L11501">
        <v>734.00581199999999</v>
      </c>
      <c r="R11501">
        <v>1724.516257</v>
      </c>
      <c r="S11501" t="s">
        <v>90</v>
      </c>
      <c r="T11501" s="297">
        <v>46311.754166666666</v>
      </c>
    </row>
    <row r="11502" spans="1:20" x14ac:dyDescent="0.35">
      <c r="A11502" t="s">
        <v>134</v>
      </c>
      <c r="B11502" t="s">
        <v>135</v>
      </c>
      <c r="C11502" t="s">
        <v>89</v>
      </c>
      <c r="D11502" s="29">
        <v>46568</v>
      </c>
      <c r="E11502">
        <v>0</v>
      </c>
      <c r="F11502">
        <v>0</v>
      </c>
      <c r="G11502">
        <v>0</v>
      </c>
      <c r="H11502">
        <v>0</v>
      </c>
      <c r="L11502">
        <v>734.00581199999999</v>
      </c>
      <c r="R11502">
        <v>1724.516257</v>
      </c>
      <c r="S11502" t="s">
        <v>90</v>
      </c>
      <c r="T11502" s="297">
        <v>46311.754166666666</v>
      </c>
    </row>
    <row r="11503" spans="1:20" x14ac:dyDescent="0.35">
      <c r="A11503" t="s">
        <v>134</v>
      </c>
      <c r="B11503" t="s">
        <v>135</v>
      </c>
      <c r="C11503" t="s">
        <v>89</v>
      </c>
      <c r="D11503" s="29">
        <v>46569</v>
      </c>
      <c r="E11503">
        <v>0</v>
      </c>
      <c r="F11503">
        <v>0</v>
      </c>
      <c r="G11503">
        <v>0.39</v>
      </c>
      <c r="H11503">
        <v>0.39</v>
      </c>
      <c r="J11503">
        <v>1045</v>
      </c>
      <c r="K11503">
        <v>1045</v>
      </c>
      <c r="L11503">
        <v>734.00581199999999</v>
      </c>
      <c r="R11503">
        <v>1724.516257</v>
      </c>
      <c r="S11503" t="s">
        <v>90</v>
      </c>
      <c r="T11503" s="297">
        <v>46311.754166666666</v>
      </c>
    </row>
    <row r="11504" spans="1:20" x14ac:dyDescent="0.35">
      <c r="A11504" t="s">
        <v>134</v>
      </c>
      <c r="B11504" t="s">
        <v>135</v>
      </c>
      <c r="C11504" t="s">
        <v>89</v>
      </c>
      <c r="D11504" s="29">
        <v>46570</v>
      </c>
      <c r="E11504">
        <v>0</v>
      </c>
      <c r="F11504">
        <v>0</v>
      </c>
      <c r="G11504">
        <v>0.39</v>
      </c>
      <c r="H11504">
        <v>0.39</v>
      </c>
      <c r="J11504">
        <v>1045</v>
      </c>
      <c r="K11504">
        <v>1045</v>
      </c>
      <c r="L11504">
        <v>734.00581199999999</v>
      </c>
      <c r="R11504">
        <v>1724.516257</v>
      </c>
      <c r="S11504" t="s">
        <v>90</v>
      </c>
      <c r="T11504" s="297">
        <v>46311.754166666666</v>
      </c>
    </row>
    <row r="11505" spans="1:20" x14ac:dyDescent="0.35">
      <c r="A11505" t="s">
        <v>134</v>
      </c>
      <c r="B11505" t="s">
        <v>135</v>
      </c>
      <c r="C11505" t="s">
        <v>89</v>
      </c>
      <c r="D11505" s="29">
        <v>46571</v>
      </c>
      <c r="E11505">
        <v>0</v>
      </c>
      <c r="F11505">
        <v>0</v>
      </c>
      <c r="G11505">
        <v>0.41</v>
      </c>
      <c r="H11505">
        <v>0.33</v>
      </c>
      <c r="J11505">
        <v>1010</v>
      </c>
      <c r="K11505">
        <v>1155</v>
      </c>
      <c r="L11505">
        <v>734.00581199999999</v>
      </c>
      <c r="R11505">
        <v>1724.516257</v>
      </c>
      <c r="S11505" t="s">
        <v>90</v>
      </c>
      <c r="T11505" s="297">
        <v>46311.754166666666</v>
      </c>
    </row>
    <row r="11506" spans="1:20" x14ac:dyDescent="0.35">
      <c r="A11506" t="s">
        <v>134</v>
      </c>
      <c r="B11506" t="s">
        <v>135</v>
      </c>
      <c r="C11506" t="s">
        <v>89</v>
      </c>
      <c r="D11506" s="29">
        <v>46572</v>
      </c>
      <c r="E11506">
        <v>0</v>
      </c>
      <c r="F11506">
        <v>0</v>
      </c>
      <c r="G11506">
        <v>0.41</v>
      </c>
      <c r="H11506">
        <v>0.33</v>
      </c>
      <c r="J11506">
        <v>1010</v>
      </c>
      <c r="K11506">
        <v>1155</v>
      </c>
      <c r="L11506">
        <v>734.00581199999999</v>
      </c>
      <c r="R11506">
        <v>1724.516257</v>
      </c>
      <c r="S11506" t="s">
        <v>90</v>
      </c>
      <c r="T11506" s="297">
        <v>46311.754166666666</v>
      </c>
    </row>
    <row r="11507" spans="1:20" x14ac:dyDescent="0.35">
      <c r="A11507" t="s">
        <v>134</v>
      </c>
      <c r="B11507" t="s">
        <v>135</v>
      </c>
      <c r="C11507" t="s">
        <v>89</v>
      </c>
      <c r="D11507" s="29">
        <v>46573</v>
      </c>
      <c r="E11507">
        <v>0</v>
      </c>
      <c r="F11507">
        <v>0</v>
      </c>
      <c r="G11507">
        <v>0.41</v>
      </c>
      <c r="H11507">
        <v>0.33</v>
      </c>
      <c r="J11507">
        <v>1010</v>
      </c>
      <c r="K11507">
        <v>1155</v>
      </c>
      <c r="L11507">
        <v>734.00581199999999</v>
      </c>
      <c r="R11507">
        <v>1724.516257</v>
      </c>
      <c r="S11507" t="s">
        <v>90</v>
      </c>
      <c r="T11507" s="297">
        <v>46311.754166666666</v>
      </c>
    </row>
    <row r="11508" spans="1:20" x14ac:dyDescent="0.35">
      <c r="A11508" t="s">
        <v>134</v>
      </c>
      <c r="B11508" t="s">
        <v>135</v>
      </c>
      <c r="C11508" t="s">
        <v>89</v>
      </c>
      <c r="D11508" s="29">
        <v>46574</v>
      </c>
      <c r="E11508">
        <v>0</v>
      </c>
      <c r="F11508">
        <v>0</v>
      </c>
      <c r="G11508">
        <v>0.41</v>
      </c>
      <c r="H11508">
        <v>0.33</v>
      </c>
      <c r="J11508">
        <v>1010</v>
      </c>
      <c r="K11508">
        <v>1155</v>
      </c>
      <c r="L11508">
        <v>734.00581199999999</v>
      </c>
      <c r="R11508">
        <v>1724.516257</v>
      </c>
      <c r="S11508" t="s">
        <v>90</v>
      </c>
      <c r="T11508" s="297">
        <v>46311.754166666666</v>
      </c>
    </row>
    <row r="11509" spans="1:20" x14ac:dyDescent="0.35">
      <c r="A11509" t="s">
        <v>134</v>
      </c>
      <c r="B11509" t="s">
        <v>135</v>
      </c>
      <c r="C11509" t="s">
        <v>89</v>
      </c>
      <c r="D11509" s="29">
        <v>46575</v>
      </c>
      <c r="E11509">
        <v>0</v>
      </c>
      <c r="F11509">
        <v>0</v>
      </c>
      <c r="G11509">
        <v>0.41</v>
      </c>
      <c r="H11509">
        <v>0.33</v>
      </c>
      <c r="J11509">
        <v>1010</v>
      </c>
      <c r="K11509">
        <v>1155</v>
      </c>
      <c r="L11509">
        <v>734.00581199999999</v>
      </c>
      <c r="R11509">
        <v>1724.516257</v>
      </c>
      <c r="S11509" t="s">
        <v>90</v>
      </c>
      <c r="T11509" s="297">
        <v>46311.754166666666</v>
      </c>
    </row>
    <row r="11510" spans="1:20" x14ac:dyDescent="0.35">
      <c r="A11510" t="s">
        <v>134</v>
      </c>
      <c r="B11510" t="s">
        <v>135</v>
      </c>
      <c r="C11510" t="s">
        <v>89</v>
      </c>
      <c r="D11510" s="29">
        <v>46576</v>
      </c>
      <c r="E11510">
        <v>0</v>
      </c>
      <c r="F11510">
        <v>0</v>
      </c>
      <c r="G11510">
        <v>0.41</v>
      </c>
      <c r="H11510">
        <v>0.33</v>
      </c>
      <c r="J11510">
        <v>1010</v>
      </c>
      <c r="K11510">
        <v>1155</v>
      </c>
      <c r="L11510">
        <v>734.00581199999999</v>
      </c>
      <c r="R11510">
        <v>1724.516257</v>
      </c>
      <c r="S11510" t="s">
        <v>90</v>
      </c>
      <c r="T11510" s="297">
        <v>46311.754166666666</v>
      </c>
    </row>
    <row r="11511" spans="1:20" x14ac:dyDescent="0.35">
      <c r="A11511" t="s">
        <v>134</v>
      </c>
      <c r="B11511" t="s">
        <v>135</v>
      </c>
      <c r="C11511" t="s">
        <v>89</v>
      </c>
      <c r="D11511" s="29">
        <v>46577</v>
      </c>
      <c r="E11511">
        <v>0</v>
      </c>
      <c r="F11511">
        <v>0</v>
      </c>
      <c r="G11511">
        <v>0.41</v>
      </c>
      <c r="H11511">
        <v>0.33</v>
      </c>
      <c r="J11511">
        <v>1010</v>
      </c>
      <c r="K11511">
        <v>1155</v>
      </c>
      <c r="L11511">
        <v>734.00581199999999</v>
      </c>
      <c r="R11511">
        <v>1724.516257</v>
      </c>
      <c r="S11511" t="s">
        <v>90</v>
      </c>
      <c r="T11511" s="297">
        <v>46311.754166666666</v>
      </c>
    </row>
    <row r="11512" spans="1:20" x14ac:dyDescent="0.35">
      <c r="A11512" t="s">
        <v>134</v>
      </c>
      <c r="B11512" t="s">
        <v>135</v>
      </c>
      <c r="C11512" t="s">
        <v>89</v>
      </c>
      <c r="D11512" s="29">
        <v>46578</v>
      </c>
      <c r="E11512">
        <v>0</v>
      </c>
      <c r="F11512">
        <v>0</v>
      </c>
      <c r="G11512">
        <v>0.41</v>
      </c>
      <c r="H11512">
        <v>0.33</v>
      </c>
      <c r="J11512">
        <v>1010</v>
      </c>
      <c r="K11512">
        <v>1155</v>
      </c>
      <c r="L11512">
        <v>734.00581199999999</v>
      </c>
      <c r="R11512">
        <v>1724.516257</v>
      </c>
      <c r="S11512" t="s">
        <v>90</v>
      </c>
      <c r="T11512" s="297">
        <v>46311.754166666666</v>
      </c>
    </row>
    <row r="11513" spans="1:20" x14ac:dyDescent="0.35">
      <c r="A11513" t="s">
        <v>134</v>
      </c>
      <c r="B11513" t="s">
        <v>135</v>
      </c>
      <c r="C11513" t="s">
        <v>89</v>
      </c>
      <c r="D11513" s="29">
        <v>46579</v>
      </c>
      <c r="E11513">
        <v>0</v>
      </c>
      <c r="F11513">
        <v>0</v>
      </c>
      <c r="G11513">
        <v>0.41</v>
      </c>
      <c r="H11513">
        <v>0.33</v>
      </c>
      <c r="J11513">
        <v>1010</v>
      </c>
      <c r="K11513">
        <v>1155</v>
      </c>
      <c r="L11513">
        <v>734.00581199999999</v>
      </c>
      <c r="R11513">
        <v>1724.516257</v>
      </c>
      <c r="S11513" t="s">
        <v>90</v>
      </c>
      <c r="T11513" s="297">
        <v>46311.754166666666</v>
      </c>
    </row>
    <row r="11514" spans="1:20" x14ac:dyDescent="0.35">
      <c r="A11514" t="s">
        <v>134</v>
      </c>
      <c r="B11514" t="s">
        <v>135</v>
      </c>
      <c r="C11514" t="s">
        <v>89</v>
      </c>
      <c r="D11514" s="29">
        <v>46580</v>
      </c>
      <c r="E11514">
        <v>0</v>
      </c>
      <c r="F11514">
        <v>0</v>
      </c>
      <c r="G11514">
        <v>0.42</v>
      </c>
      <c r="H11514">
        <v>0.32</v>
      </c>
      <c r="J11514">
        <v>1000</v>
      </c>
      <c r="K11514">
        <v>1170</v>
      </c>
      <c r="L11514">
        <v>734.00581199999999</v>
      </c>
      <c r="R11514">
        <v>1724.516257</v>
      </c>
      <c r="S11514" t="s">
        <v>90</v>
      </c>
      <c r="T11514" s="297">
        <v>46311.754166666666</v>
      </c>
    </row>
    <row r="11515" spans="1:20" x14ac:dyDescent="0.35">
      <c r="A11515" t="s">
        <v>134</v>
      </c>
      <c r="B11515" t="s">
        <v>135</v>
      </c>
      <c r="C11515" t="s">
        <v>89</v>
      </c>
      <c r="D11515" s="29">
        <v>46581</v>
      </c>
      <c r="E11515">
        <v>0</v>
      </c>
      <c r="F11515">
        <v>0</v>
      </c>
      <c r="G11515">
        <v>0.42</v>
      </c>
      <c r="H11515">
        <v>0.32</v>
      </c>
      <c r="J11515">
        <v>1000</v>
      </c>
      <c r="K11515">
        <v>1170</v>
      </c>
      <c r="L11515">
        <v>734.00581199999999</v>
      </c>
      <c r="R11515">
        <v>1724.516257</v>
      </c>
      <c r="S11515" t="s">
        <v>90</v>
      </c>
      <c r="T11515" s="297">
        <v>46311.754166666666</v>
      </c>
    </row>
    <row r="11516" spans="1:20" x14ac:dyDescent="0.35">
      <c r="A11516" t="s">
        <v>134</v>
      </c>
      <c r="B11516" t="s">
        <v>135</v>
      </c>
      <c r="C11516" t="s">
        <v>89</v>
      </c>
      <c r="D11516" s="29">
        <v>46582</v>
      </c>
      <c r="E11516">
        <v>0</v>
      </c>
      <c r="F11516">
        <v>0</v>
      </c>
      <c r="G11516">
        <v>0.42</v>
      </c>
      <c r="H11516">
        <v>0.32</v>
      </c>
      <c r="J11516">
        <v>1000</v>
      </c>
      <c r="K11516">
        <v>1170</v>
      </c>
      <c r="L11516">
        <v>734.00581199999999</v>
      </c>
      <c r="R11516">
        <v>1724.516257</v>
      </c>
      <c r="S11516" t="s">
        <v>90</v>
      </c>
      <c r="T11516" s="297">
        <v>46311.754166666666</v>
      </c>
    </row>
    <row r="11517" spans="1:20" x14ac:dyDescent="0.35">
      <c r="A11517" t="s">
        <v>134</v>
      </c>
      <c r="B11517" t="s">
        <v>135</v>
      </c>
      <c r="C11517" t="s">
        <v>89</v>
      </c>
      <c r="D11517" s="29">
        <v>46583</v>
      </c>
      <c r="E11517">
        <v>0</v>
      </c>
      <c r="F11517">
        <v>0</v>
      </c>
      <c r="G11517">
        <v>0.42</v>
      </c>
      <c r="H11517">
        <v>0.32</v>
      </c>
      <c r="J11517">
        <v>1000</v>
      </c>
      <c r="K11517">
        <v>1170</v>
      </c>
      <c r="L11517">
        <v>734.00581199999999</v>
      </c>
      <c r="R11517">
        <v>1724.516257</v>
      </c>
      <c r="S11517" t="s">
        <v>90</v>
      </c>
      <c r="T11517" s="297">
        <v>46311.754166666666</v>
      </c>
    </row>
    <row r="11518" spans="1:20" x14ac:dyDescent="0.35">
      <c r="A11518" t="s">
        <v>134</v>
      </c>
      <c r="B11518" t="s">
        <v>135</v>
      </c>
      <c r="C11518" t="s">
        <v>89</v>
      </c>
      <c r="D11518" s="29">
        <v>46584</v>
      </c>
      <c r="E11518">
        <v>0</v>
      </c>
      <c r="F11518">
        <v>0</v>
      </c>
      <c r="G11518">
        <v>0.42</v>
      </c>
      <c r="H11518">
        <v>0.32</v>
      </c>
      <c r="J11518">
        <v>1000</v>
      </c>
      <c r="K11518">
        <v>1170</v>
      </c>
      <c r="L11518">
        <v>734.00581199999999</v>
      </c>
      <c r="R11518">
        <v>1724.516257</v>
      </c>
      <c r="S11518" t="s">
        <v>90</v>
      </c>
      <c r="T11518" s="297">
        <v>46311.754166666666</v>
      </c>
    </row>
    <row r="11519" spans="1:20" x14ac:dyDescent="0.35">
      <c r="A11519" t="s">
        <v>134</v>
      </c>
      <c r="B11519" t="s">
        <v>135</v>
      </c>
      <c r="C11519" t="s">
        <v>89</v>
      </c>
      <c r="D11519" s="29">
        <v>46585</v>
      </c>
      <c r="E11519">
        <v>0</v>
      </c>
      <c r="F11519">
        <v>0</v>
      </c>
      <c r="G11519">
        <v>0.42</v>
      </c>
      <c r="H11519">
        <v>0.32</v>
      </c>
      <c r="J11519">
        <v>1000</v>
      </c>
      <c r="K11519">
        <v>1170</v>
      </c>
      <c r="L11519">
        <v>734.00581199999999</v>
      </c>
      <c r="R11519">
        <v>1724.516257</v>
      </c>
      <c r="S11519" t="s">
        <v>90</v>
      </c>
      <c r="T11519" s="297">
        <v>46311.754166666666</v>
      </c>
    </row>
    <row r="11520" spans="1:20" x14ac:dyDescent="0.35">
      <c r="A11520" t="s">
        <v>134</v>
      </c>
      <c r="B11520" t="s">
        <v>135</v>
      </c>
      <c r="C11520" t="s">
        <v>89</v>
      </c>
      <c r="D11520" s="29">
        <v>46586</v>
      </c>
      <c r="E11520">
        <v>0</v>
      </c>
      <c r="F11520">
        <v>0</v>
      </c>
      <c r="G11520">
        <v>0.42</v>
      </c>
      <c r="H11520">
        <v>0.32</v>
      </c>
      <c r="J11520">
        <v>1000</v>
      </c>
      <c r="K11520">
        <v>1170</v>
      </c>
      <c r="L11520">
        <v>734.00581199999999</v>
      </c>
      <c r="R11520">
        <v>1724.516257</v>
      </c>
      <c r="S11520" t="s">
        <v>90</v>
      </c>
      <c r="T11520" s="297">
        <v>46311.754166666666</v>
      </c>
    </row>
    <row r="11521" spans="1:20" x14ac:dyDescent="0.35">
      <c r="A11521" t="s">
        <v>134</v>
      </c>
      <c r="B11521" t="s">
        <v>135</v>
      </c>
      <c r="C11521" t="s">
        <v>89</v>
      </c>
      <c r="D11521" s="29">
        <v>46587</v>
      </c>
      <c r="E11521">
        <v>0</v>
      </c>
      <c r="F11521">
        <v>0</v>
      </c>
      <c r="G11521">
        <v>0.42</v>
      </c>
      <c r="H11521">
        <v>0.32</v>
      </c>
      <c r="J11521">
        <v>1000</v>
      </c>
      <c r="K11521">
        <v>1170</v>
      </c>
      <c r="L11521">
        <v>734.00581199999999</v>
      </c>
      <c r="R11521">
        <v>1724.516257</v>
      </c>
      <c r="S11521" t="s">
        <v>90</v>
      </c>
      <c r="T11521" s="297">
        <v>46311.754166666666</v>
      </c>
    </row>
    <row r="11522" spans="1:20" x14ac:dyDescent="0.35">
      <c r="A11522" t="s">
        <v>134</v>
      </c>
      <c r="B11522" t="s">
        <v>135</v>
      </c>
      <c r="C11522" t="s">
        <v>89</v>
      </c>
      <c r="D11522" s="29">
        <v>46588</v>
      </c>
      <c r="E11522">
        <v>0</v>
      </c>
      <c r="F11522">
        <v>0</v>
      </c>
      <c r="G11522">
        <v>0.42</v>
      </c>
      <c r="H11522">
        <v>0.32</v>
      </c>
      <c r="J11522">
        <v>1000</v>
      </c>
      <c r="K11522">
        <v>1170</v>
      </c>
      <c r="L11522">
        <v>734.00581199999999</v>
      </c>
      <c r="R11522">
        <v>1724.516257</v>
      </c>
      <c r="S11522" t="s">
        <v>90</v>
      </c>
      <c r="T11522" s="297">
        <v>46311.754166666666</v>
      </c>
    </row>
    <row r="11523" spans="1:20" x14ac:dyDescent="0.35">
      <c r="A11523" t="s">
        <v>134</v>
      </c>
      <c r="B11523" t="s">
        <v>135</v>
      </c>
      <c r="C11523" t="s">
        <v>89</v>
      </c>
      <c r="D11523" s="29">
        <v>46589</v>
      </c>
      <c r="E11523">
        <v>0</v>
      </c>
      <c r="F11523">
        <v>0</v>
      </c>
      <c r="G11523">
        <v>0.42</v>
      </c>
      <c r="H11523">
        <v>0.32</v>
      </c>
      <c r="J11523">
        <v>1000</v>
      </c>
      <c r="K11523">
        <v>1170</v>
      </c>
      <c r="L11523">
        <v>734.00581199999999</v>
      </c>
      <c r="R11523">
        <v>1724.516257</v>
      </c>
      <c r="S11523" t="s">
        <v>90</v>
      </c>
      <c r="T11523" s="297">
        <v>46311.754166666666</v>
      </c>
    </row>
    <row r="11524" spans="1:20" x14ac:dyDescent="0.35">
      <c r="A11524" t="s">
        <v>134</v>
      </c>
      <c r="B11524" t="s">
        <v>135</v>
      </c>
      <c r="C11524" t="s">
        <v>89</v>
      </c>
      <c r="D11524" s="29">
        <v>46590</v>
      </c>
      <c r="E11524">
        <v>0</v>
      </c>
      <c r="F11524">
        <v>0</v>
      </c>
      <c r="G11524">
        <v>0.42</v>
      </c>
      <c r="H11524">
        <v>0.32</v>
      </c>
      <c r="J11524">
        <v>1000</v>
      </c>
      <c r="K11524">
        <v>1170</v>
      </c>
      <c r="L11524">
        <v>734.00581199999999</v>
      </c>
      <c r="R11524">
        <v>1724.516257</v>
      </c>
      <c r="S11524" t="s">
        <v>90</v>
      </c>
      <c r="T11524" s="297">
        <v>46311.754166666666</v>
      </c>
    </row>
    <row r="11525" spans="1:20" x14ac:dyDescent="0.35">
      <c r="A11525" t="s">
        <v>134</v>
      </c>
      <c r="B11525" t="s">
        <v>135</v>
      </c>
      <c r="C11525" t="s">
        <v>89</v>
      </c>
      <c r="D11525" s="29">
        <v>46591</v>
      </c>
      <c r="E11525">
        <v>0</v>
      </c>
      <c r="F11525">
        <v>0</v>
      </c>
      <c r="G11525">
        <v>0.42</v>
      </c>
      <c r="H11525">
        <v>0.32</v>
      </c>
      <c r="J11525">
        <v>1000</v>
      </c>
      <c r="K11525">
        <v>1170</v>
      </c>
      <c r="L11525">
        <v>734.00581199999999</v>
      </c>
      <c r="R11525">
        <v>1724.516257</v>
      </c>
      <c r="S11525" t="s">
        <v>90</v>
      </c>
      <c r="T11525" s="297">
        <v>46311.754166666666</v>
      </c>
    </row>
    <row r="11526" spans="1:20" x14ac:dyDescent="0.35">
      <c r="A11526" t="s">
        <v>134</v>
      </c>
      <c r="B11526" t="s">
        <v>135</v>
      </c>
      <c r="C11526" t="s">
        <v>89</v>
      </c>
      <c r="D11526" s="29">
        <v>46592</v>
      </c>
      <c r="E11526">
        <v>0</v>
      </c>
      <c r="F11526">
        <v>0</v>
      </c>
      <c r="G11526">
        <v>0.42</v>
      </c>
      <c r="H11526">
        <v>0.32</v>
      </c>
      <c r="J11526">
        <v>1000</v>
      </c>
      <c r="K11526">
        <v>1170</v>
      </c>
      <c r="L11526">
        <v>734.00581199999999</v>
      </c>
      <c r="R11526">
        <v>1724.516257</v>
      </c>
      <c r="S11526" t="s">
        <v>90</v>
      </c>
      <c r="T11526" s="297">
        <v>46311.754166666666</v>
      </c>
    </row>
    <row r="11527" spans="1:20" x14ac:dyDescent="0.35">
      <c r="A11527" t="s">
        <v>134</v>
      </c>
      <c r="B11527" t="s">
        <v>135</v>
      </c>
      <c r="C11527" t="s">
        <v>89</v>
      </c>
      <c r="D11527" s="29">
        <v>46593</v>
      </c>
      <c r="E11527">
        <v>0</v>
      </c>
      <c r="F11527">
        <v>0</v>
      </c>
      <c r="G11527">
        <v>0.42</v>
      </c>
      <c r="H11527">
        <v>0.32</v>
      </c>
      <c r="J11527">
        <v>1000</v>
      </c>
      <c r="K11527">
        <v>1170</v>
      </c>
      <c r="L11527">
        <v>734.00581199999999</v>
      </c>
      <c r="R11527">
        <v>1724.516257</v>
      </c>
      <c r="S11527" t="s">
        <v>90</v>
      </c>
      <c r="T11527" s="297">
        <v>46311.754166666666</v>
      </c>
    </row>
    <row r="11528" spans="1:20" x14ac:dyDescent="0.35">
      <c r="A11528" t="s">
        <v>134</v>
      </c>
      <c r="B11528" t="s">
        <v>135</v>
      </c>
      <c r="C11528" t="s">
        <v>89</v>
      </c>
      <c r="D11528" s="29">
        <v>46594</v>
      </c>
      <c r="E11528">
        <v>0</v>
      </c>
      <c r="F11528">
        <v>0</v>
      </c>
      <c r="G11528">
        <v>0.42</v>
      </c>
      <c r="H11528">
        <v>0.32</v>
      </c>
      <c r="J11528">
        <v>1000</v>
      </c>
      <c r="K11528">
        <v>1170</v>
      </c>
      <c r="L11528">
        <v>734.00581199999999</v>
      </c>
      <c r="R11528">
        <v>1724.516257</v>
      </c>
      <c r="S11528" t="s">
        <v>90</v>
      </c>
      <c r="T11528" s="297">
        <v>46311.754166666666</v>
      </c>
    </row>
    <row r="11529" spans="1:20" x14ac:dyDescent="0.35">
      <c r="A11529" t="s">
        <v>134</v>
      </c>
      <c r="B11529" t="s">
        <v>135</v>
      </c>
      <c r="C11529" t="s">
        <v>89</v>
      </c>
      <c r="D11529" s="29">
        <v>46595</v>
      </c>
      <c r="E11529">
        <v>0</v>
      </c>
      <c r="F11529">
        <v>0</v>
      </c>
      <c r="G11529">
        <v>0.42</v>
      </c>
      <c r="H11529">
        <v>0.32</v>
      </c>
      <c r="J11529">
        <v>1000</v>
      </c>
      <c r="K11529">
        <v>1170</v>
      </c>
      <c r="L11529">
        <v>734.00581199999999</v>
      </c>
      <c r="R11529">
        <v>1724.516257</v>
      </c>
      <c r="S11529" t="s">
        <v>90</v>
      </c>
      <c r="T11529" s="297">
        <v>46311.754166666666</v>
      </c>
    </row>
    <row r="11530" spans="1:20" x14ac:dyDescent="0.35">
      <c r="A11530" t="s">
        <v>134</v>
      </c>
      <c r="B11530" t="s">
        <v>135</v>
      </c>
      <c r="C11530" t="s">
        <v>89</v>
      </c>
      <c r="D11530" s="29">
        <v>46596</v>
      </c>
      <c r="E11530">
        <v>0</v>
      </c>
      <c r="F11530">
        <v>0</v>
      </c>
      <c r="G11530">
        <v>0.42</v>
      </c>
      <c r="H11530">
        <v>0.32</v>
      </c>
      <c r="J11530">
        <v>1000</v>
      </c>
      <c r="K11530">
        <v>1170</v>
      </c>
      <c r="L11530">
        <v>734.00581199999999</v>
      </c>
      <c r="R11530">
        <v>1724.516257</v>
      </c>
      <c r="S11530" t="s">
        <v>90</v>
      </c>
      <c r="T11530" s="297">
        <v>46311.754166666666</v>
      </c>
    </row>
    <row r="11531" spans="1:20" x14ac:dyDescent="0.35">
      <c r="A11531" t="s">
        <v>134</v>
      </c>
      <c r="B11531" t="s">
        <v>135</v>
      </c>
      <c r="C11531" t="s">
        <v>89</v>
      </c>
      <c r="D11531" s="29">
        <v>46597</v>
      </c>
      <c r="E11531">
        <v>0</v>
      </c>
      <c r="F11531">
        <v>0</v>
      </c>
      <c r="G11531">
        <v>0.42</v>
      </c>
      <c r="H11531">
        <v>0.32</v>
      </c>
      <c r="J11531">
        <v>1000</v>
      </c>
      <c r="K11531">
        <v>1170</v>
      </c>
      <c r="L11531">
        <v>734.00581199999999</v>
      </c>
      <c r="R11531">
        <v>1724.516257</v>
      </c>
      <c r="S11531" t="s">
        <v>90</v>
      </c>
      <c r="T11531" s="297">
        <v>46311.754166666666</v>
      </c>
    </row>
    <row r="11532" spans="1:20" x14ac:dyDescent="0.35">
      <c r="A11532" t="s">
        <v>134</v>
      </c>
      <c r="B11532" t="s">
        <v>135</v>
      </c>
      <c r="C11532" t="s">
        <v>89</v>
      </c>
      <c r="D11532" s="29">
        <v>46598</v>
      </c>
      <c r="E11532">
        <v>0</v>
      </c>
      <c r="F11532">
        <v>0</v>
      </c>
      <c r="G11532">
        <v>0.42</v>
      </c>
      <c r="H11532">
        <v>0.32</v>
      </c>
      <c r="J11532">
        <v>1000</v>
      </c>
      <c r="K11532">
        <v>1170</v>
      </c>
      <c r="L11532">
        <v>734.00581199999999</v>
      </c>
      <c r="R11532">
        <v>1724.516257</v>
      </c>
      <c r="S11532" t="s">
        <v>90</v>
      </c>
      <c r="T11532" s="297">
        <v>46311.754166666666</v>
      </c>
    </row>
    <row r="11533" spans="1:20" x14ac:dyDescent="0.35">
      <c r="A11533" t="s">
        <v>134</v>
      </c>
      <c r="B11533" t="s">
        <v>135</v>
      </c>
      <c r="C11533" t="s">
        <v>89</v>
      </c>
      <c r="D11533" s="29">
        <v>46599</v>
      </c>
      <c r="E11533">
        <v>0</v>
      </c>
      <c r="F11533">
        <v>0</v>
      </c>
      <c r="G11533">
        <v>0.42</v>
      </c>
      <c r="H11533">
        <v>0.32</v>
      </c>
      <c r="J11533">
        <v>1000</v>
      </c>
      <c r="K11533">
        <v>1170</v>
      </c>
      <c r="L11533">
        <v>734.00581199999999</v>
      </c>
      <c r="R11533">
        <v>1724.516257</v>
      </c>
      <c r="S11533" t="s">
        <v>90</v>
      </c>
      <c r="T11533" s="297">
        <v>46311.754166666666</v>
      </c>
    </row>
    <row r="11534" spans="1:20" x14ac:dyDescent="0.35">
      <c r="A11534" t="s">
        <v>134</v>
      </c>
      <c r="B11534" t="s">
        <v>135</v>
      </c>
      <c r="C11534" t="s">
        <v>89</v>
      </c>
      <c r="D11534" s="29">
        <v>46600</v>
      </c>
      <c r="E11534">
        <v>0</v>
      </c>
      <c r="F11534">
        <v>0</v>
      </c>
      <c r="G11534">
        <v>0.42</v>
      </c>
      <c r="H11534">
        <v>0.32</v>
      </c>
      <c r="J11534">
        <v>1000</v>
      </c>
      <c r="K11534">
        <v>1170</v>
      </c>
      <c r="L11534">
        <v>734.00581199999999</v>
      </c>
      <c r="R11534">
        <v>1724.516257</v>
      </c>
      <c r="S11534" t="s">
        <v>90</v>
      </c>
      <c r="T11534" s="297">
        <v>46311.754166666666</v>
      </c>
    </row>
    <row r="11535" spans="1:20" x14ac:dyDescent="0.35">
      <c r="A11535" t="s">
        <v>134</v>
      </c>
      <c r="B11535" t="s">
        <v>135</v>
      </c>
      <c r="C11535" t="s">
        <v>89</v>
      </c>
      <c r="D11535" s="29">
        <v>46601</v>
      </c>
      <c r="E11535">
        <v>0</v>
      </c>
      <c r="F11535">
        <v>0</v>
      </c>
      <c r="G11535">
        <v>0.42</v>
      </c>
      <c r="H11535">
        <v>0.32</v>
      </c>
      <c r="J11535">
        <v>1000</v>
      </c>
      <c r="K11535">
        <v>1170</v>
      </c>
      <c r="L11535">
        <v>734.00581199999999</v>
      </c>
      <c r="R11535">
        <v>1724.516257</v>
      </c>
      <c r="S11535" t="s">
        <v>90</v>
      </c>
      <c r="T11535" s="297">
        <v>46311.754166666666</v>
      </c>
    </row>
    <row r="11536" spans="1:20" x14ac:dyDescent="0.35">
      <c r="A11536" t="s">
        <v>134</v>
      </c>
      <c r="B11536" t="s">
        <v>135</v>
      </c>
      <c r="C11536" t="s">
        <v>89</v>
      </c>
      <c r="D11536" s="29">
        <v>46602</v>
      </c>
      <c r="E11536">
        <v>0</v>
      </c>
      <c r="F11536">
        <v>0</v>
      </c>
      <c r="G11536">
        <v>0.42</v>
      </c>
      <c r="H11536">
        <v>0.32</v>
      </c>
      <c r="J11536">
        <v>1000</v>
      </c>
      <c r="K11536">
        <v>1170</v>
      </c>
      <c r="L11536">
        <v>734.00581199999999</v>
      </c>
      <c r="R11536">
        <v>1724.516257</v>
      </c>
      <c r="S11536" t="s">
        <v>90</v>
      </c>
      <c r="T11536" s="297">
        <v>46311.754166666666</v>
      </c>
    </row>
    <row r="11537" spans="1:20" x14ac:dyDescent="0.35">
      <c r="A11537" t="s">
        <v>134</v>
      </c>
      <c r="B11537" t="s">
        <v>135</v>
      </c>
      <c r="C11537" t="s">
        <v>89</v>
      </c>
      <c r="D11537" s="29">
        <v>46603</v>
      </c>
      <c r="E11537">
        <v>0</v>
      </c>
      <c r="F11537">
        <v>0</v>
      </c>
      <c r="G11537">
        <v>0.42</v>
      </c>
      <c r="H11537">
        <v>0.32</v>
      </c>
      <c r="J11537">
        <v>1000</v>
      </c>
      <c r="K11537">
        <v>1170</v>
      </c>
      <c r="L11537">
        <v>734.00581199999999</v>
      </c>
      <c r="R11537">
        <v>1724.516257</v>
      </c>
      <c r="S11537" t="s">
        <v>90</v>
      </c>
      <c r="T11537" s="297">
        <v>46311.754166666666</v>
      </c>
    </row>
    <row r="11538" spans="1:20" x14ac:dyDescent="0.35">
      <c r="A11538" t="s">
        <v>134</v>
      </c>
      <c r="B11538" t="s">
        <v>135</v>
      </c>
      <c r="C11538" t="s">
        <v>89</v>
      </c>
      <c r="D11538" s="29">
        <v>46604</v>
      </c>
      <c r="E11538">
        <v>0</v>
      </c>
      <c r="F11538">
        <v>0</v>
      </c>
      <c r="G11538">
        <v>0.42</v>
      </c>
      <c r="H11538">
        <v>0.32</v>
      </c>
      <c r="J11538">
        <v>1000</v>
      </c>
      <c r="K11538">
        <v>1170</v>
      </c>
      <c r="L11538">
        <v>734.00581199999999</v>
      </c>
      <c r="R11538">
        <v>1724.516257</v>
      </c>
      <c r="S11538" t="s">
        <v>90</v>
      </c>
      <c r="T11538" s="297">
        <v>46311.754166666666</v>
      </c>
    </row>
    <row r="11539" spans="1:20" x14ac:dyDescent="0.35">
      <c r="A11539" t="s">
        <v>134</v>
      </c>
      <c r="B11539" t="s">
        <v>135</v>
      </c>
      <c r="C11539" t="s">
        <v>89</v>
      </c>
      <c r="D11539" s="29">
        <v>46605</v>
      </c>
      <c r="E11539">
        <v>0</v>
      </c>
      <c r="F11539">
        <v>0</v>
      </c>
      <c r="G11539">
        <v>0.42</v>
      </c>
      <c r="H11539">
        <v>0.32</v>
      </c>
      <c r="J11539">
        <v>1000</v>
      </c>
      <c r="K11539">
        <v>1170</v>
      </c>
      <c r="L11539">
        <v>734.00581199999999</v>
      </c>
      <c r="R11539">
        <v>1724.516257</v>
      </c>
      <c r="S11539" t="s">
        <v>90</v>
      </c>
      <c r="T11539" s="297">
        <v>46311.754166666666</v>
      </c>
    </row>
    <row r="11540" spans="1:20" x14ac:dyDescent="0.35">
      <c r="A11540" t="s">
        <v>134</v>
      </c>
      <c r="B11540" t="s">
        <v>135</v>
      </c>
      <c r="C11540" t="s">
        <v>89</v>
      </c>
      <c r="D11540" s="29">
        <v>46606</v>
      </c>
      <c r="E11540">
        <v>0</v>
      </c>
      <c r="F11540">
        <v>0</v>
      </c>
      <c r="G11540">
        <v>0.42</v>
      </c>
      <c r="H11540">
        <v>0.32</v>
      </c>
      <c r="J11540">
        <v>1000</v>
      </c>
      <c r="K11540">
        <v>1170</v>
      </c>
      <c r="L11540">
        <v>734.00581199999999</v>
      </c>
      <c r="R11540">
        <v>1724.516257</v>
      </c>
      <c r="S11540" t="s">
        <v>90</v>
      </c>
      <c r="T11540" s="297">
        <v>46311.754166666666</v>
      </c>
    </row>
    <row r="11541" spans="1:20" x14ac:dyDescent="0.35">
      <c r="A11541" t="s">
        <v>134</v>
      </c>
      <c r="B11541" t="s">
        <v>135</v>
      </c>
      <c r="C11541" t="s">
        <v>89</v>
      </c>
      <c r="D11541" s="29">
        <v>46607</v>
      </c>
      <c r="E11541">
        <v>0</v>
      </c>
      <c r="F11541">
        <v>0</v>
      </c>
      <c r="G11541">
        <v>0.42</v>
      </c>
      <c r="H11541">
        <v>0.32</v>
      </c>
      <c r="J11541">
        <v>1000</v>
      </c>
      <c r="K11541">
        <v>1170</v>
      </c>
      <c r="L11541">
        <v>734.00581199999999</v>
      </c>
      <c r="R11541">
        <v>1724.516257</v>
      </c>
      <c r="S11541" t="s">
        <v>90</v>
      </c>
      <c r="T11541" s="297">
        <v>46311.754166666666</v>
      </c>
    </row>
    <row r="11542" spans="1:20" x14ac:dyDescent="0.35">
      <c r="A11542" t="s">
        <v>134</v>
      </c>
      <c r="B11542" t="s">
        <v>135</v>
      </c>
      <c r="C11542" t="s">
        <v>89</v>
      </c>
      <c r="D11542" s="29">
        <v>46608</v>
      </c>
      <c r="E11542">
        <v>0</v>
      </c>
      <c r="F11542">
        <v>0</v>
      </c>
      <c r="G11542">
        <v>0.42</v>
      </c>
      <c r="H11542">
        <v>0.32</v>
      </c>
      <c r="J11542">
        <v>1000</v>
      </c>
      <c r="K11542">
        <v>1170</v>
      </c>
      <c r="L11542">
        <v>734.00581199999999</v>
      </c>
      <c r="R11542">
        <v>1724.516257</v>
      </c>
      <c r="S11542" t="s">
        <v>90</v>
      </c>
      <c r="T11542" s="297">
        <v>46311.754166666666</v>
      </c>
    </row>
    <row r="11543" spans="1:20" x14ac:dyDescent="0.35">
      <c r="A11543" t="s">
        <v>134</v>
      </c>
      <c r="B11543" t="s">
        <v>135</v>
      </c>
      <c r="C11543" t="s">
        <v>89</v>
      </c>
      <c r="D11543" s="29">
        <v>46609</v>
      </c>
      <c r="E11543">
        <v>0</v>
      </c>
      <c r="F11543">
        <v>0</v>
      </c>
      <c r="G11543">
        <v>0.42</v>
      </c>
      <c r="H11543">
        <v>0.32</v>
      </c>
      <c r="J11543">
        <v>1000</v>
      </c>
      <c r="K11543">
        <v>1170</v>
      </c>
      <c r="L11543">
        <v>734.00581199999999</v>
      </c>
      <c r="R11543">
        <v>1724.516257</v>
      </c>
      <c r="S11543" t="s">
        <v>90</v>
      </c>
      <c r="T11543" s="297">
        <v>46311.754166666666</v>
      </c>
    </row>
    <row r="11544" spans="1:20" x14ac:dyDescent="0.35">
      <c r="A11544" t="s">
        <v>134</v>
      </c>
      <c r="B11544" t="s">
        <v>135</v>
      </c>
      <c r="C11544" t="s">
        <v>89</v>
      </c>
      <c r="D11544" s="29">
        <v>46610</v>
      </c>
      <c r="E11544">
        <v>0</v>
      </c>
      <c r="F11544">
        <v>0</v>
      </c>
      <c r="G11544">
        <v>0.42</v>
      </c>
      <c r="H11544">
        <v>0.32</v>
      </c>
      <c r="J11544">
        <v>1000</v>
      </c>
      <c r="K11544">
        <v>1170</v>
      </c>
      <c r="L11544">
        <v>734.00581199999999</v>
      </c>
      <c r="R11544">
        <v>1724.516257</v>
      </c>
      <c r="S11544" t="s">
        <v>90</v>
      </c>
      <c r="T11544" s="297">
        <v>46311.754166666666</v>
      </c>
    </row>
    <row r="11545" spans="1:20" x14ac:dyDescent="0.35">
      <c r="A11545" t="s">
        <v>134</v>
      </c>
      <c r="B11545" t="s">
        <v>135</v>
      </c>
      <c r="C11545" t="s">
        <v>89</v>
      </c>
      <c r="D11545" s="29">
        <v>46611</v>
      </c>
      <c r="E11545">
        <v>0</v>
      </c>
      <c r="F11545">
        <v>0</v>
      </c>
      <c r="G11545">
        <v>0.42</v>
      </c>
      <c r="H11545">
        <v>0.32</v>
      </c>
      <c r="J11545">
        <v>1000</v>
      </c>
      <c r="K11545">
        <v>1170</v>
      </c>
      <c r="L11545">
        <v>734.00581199999999</v>
      </c>
      <c r="R11545">
        <v>1724.516257</v>
      </c>
      <c r="S11545" t="s">
        <v>90</v>
      </c>
      <c r="T11545" s="297">
        <v>46311.754166666666</v>
      </c>
    </row>
    <row r="11546" spans="1:20" x14ac:dyDescent="0.35">
      <c r="A11546" t="s">
        <v>134</v>
      </c>
      <c r="B11546" t="s">
        <v>135</v>
      </c>
      <c r="C11546" t="s">
        <v>89</v>
      </c>
      <c r="D11546" s="29">
        <v>46612</v>
      </c>
      <c r="E11546">
        <v>0</v>
      </c>
      <c r="F11546">
        <v>0</v>
      </c>
      <c r="G11546">
        <v>0.42</v>
      </c>
      <c r="H11546">
        <v>0.32</v>
      </c>
      <c r="J11546">
        <v>1000</v>
      </c>
      <c r="K11546">
        <v>1170</v>
      </c>
      <c r="L11546">
        <v>734.00581199999999</v>
      </c>
      <c r="R11546">
        <v>1724.516257</v>
      </c>
      <c r="S11546" t="s">
        <v>90</v>
      </c>
      <c r="T11546" s="297">
        <v>46311.754166666666</v>
      </c>
    </row>
    <row r="11547" spans="1:20" x14ac:dyDescent="0.35">
      <c r="A11547" t="s">
        <v>134</v>
      </c>
      <c r="B11547" t="s">
        <v>135</v>
      </c>
      <c r="C11547" t="s">
        <v>89</v>
      </c>
      <c r="D11547" s="29">
        <v>46613</v>
      </c>
      <c r="E11547">
        <v>0</v>
      </c>
      <c r="F11547">
        <v>0</v>
      </c>
      <c r="G11547">
        <v>0.42</v>
      </c>
      <c r="H11547">
        <v>0.32</v>
      </c>
      <c r="J11547">
        <v>1000</v>
      </c>
      <c r="K11547">
        <v>1170</v>
      </c>
      <c r="L11547">
        <v>734.00581199999999</v>
      </c>
      <c r="R11547">
        <v>1724.516257</v>
      </c>
      <c r="S11547" t="s">
        <v>90</v>
      </c>
      <c r="T11547" s="297">
        <v>46311.754166666666</v>
      </c>
    </row>
    <row r="11548" spans="1:20" x14ac:dyDescent="0.35">
      <c r="A11548" t="s">
        <v>134</v>
      </c>
      <c r="B11548" t="s">
        <v>135</v>
      </c>
      <c r="C11548" t="s">
        <v>89</v>
      </c>
      <c r="D11548" s="29">
        <v>46614</v>
      </c>
      <c r="E11548">
        <v>0</v>
      </c>
      <c r="F11548">
        <v>0</v>
      </c>
      <c r="G11548">
        <v>0.42</v>
      </c>
      <c r="H11548">
        <v>0.32</v>
      </c>
      <c r="J11548">
        <v>1000</v>
      </c>
      <c r="K11548">
        <v>1170</v>
      </c>
      <c r="L11548">
        <v>734.00581199999999</v>
      </c>
      <c r="R11548">
        <v>1724.516257</v>
      </c>
      <c r="S11548" t="s">
        <v>90</v>
      </c>
      <c r="T11548" s="297">
        <v>46311.754166666666</v>
      </c>
    </row>
    <row r="11549" spans="1:20" x14ac:dyDescent="0.35">
      <c r="A11549" t="s">
        <v>134</v>
      </c>
      <c r="B11549" t="s">
        <v>135</v>
      </c>
      <c r="C11549" t="s">
        <v>89</v>
      </c>
      <c r="D11549" s="29">
        <v>46615</v>
      </c>
      <c r="E11549">
        <v>0</v>
      </c>
      <c r="F11549">
        <v>0</v>
      </c>
      <c r="G11549">
        <v>0.35</v>
      </c>
      <c r="H11549">
        <v>0.25</v>
      </c>
      <c r="J11549">
        <v>1120</v>
      </c>
      <c r="K11549">
        <v>1290</v>
      </c>
      <c r="L11549">
        <v>734.00581199999999</v>
      </c>
      <c r="R11549">
        <v>1724.516257</v>
      </c>
      <c r="S11549" t="s">
        <v>90</v>
      </c>
      <c r="T11549" s="297">
        <v>46311.754166666666</v>
      </c>
    </row>
    <row r="11550" spans="1:20" x14ac:dyDescent="0.35">
      <c r="A11550" t="s">
        <v>134</v>
      </c>
      <c r="B11550" t="s">
        <v>135</v>
      </c>
      <c r="C11550" t="s">
        <v>89</v>
      </c>
      <c r="D11550" s="29">
        <v>46616</v>
      </c>
      <c r="E11550">
        <v>0</v>
      </c>
      <c r="F11550">
        <v>0</v>
      </c>
      <c r="G11550">
        <v>0.35</v>
      </c>
      <c r="H11550">
        <v>0.25</v>
      </c>
      <c r="J11550">
        <v>1120</v>
      </c>
      <c r="K11550">
        <v>1290</v>
      </c>
      <c r="L11550">
        <v>734.00581199999999</v>
      </c>
      <c r="R11550">
        <v>1724.516257</v>
      </c>
      <c r="S11550" t="s">
        <v>90</v>
      </c>
      <c r="T11550" s="297">
        <v>46311.754166666666</v>
      </c>
    </row>
    <row r="11551" spans="1:20" x14ac:dyDescent="0.35">
      <c r="A11551" t="s">
        <v>134</v>
      </c>
      <c r="B11551" t="s">
        <v>135</v>
      </c>
      <c r="C11551" t="s">
        <v>89</v>
      </c>
      <c r="D11551" s="29">
        <v>46617</v>
      </c>
      <c r="E11551">
        <v>0</v>
      </c>
      <c r="F11551">
        <v>0</v>
      </c>
      <c r="G11551">
        <v>0.35</v>
      </c>
      <c r="H11551">
        <v>0.25</v>
      </c>
      <c r="J11551">
        <v>1120</v>
      </c>
      <c r="K11551">
        <v>1290</v>
      </c>
      <c r="L11551">
        <v>734.00581199999999</v>
      </c>
      <c r="R11551">
        <v>1724.516257</v>
      </c>
      <c r="S11551" t="s">
        <v>90</v>
      </c>
      <c r="T11551" s="297">
        <v>46311.754166666666</v>
      </c>
    </row>
    <row r="11552" spans="1:20" x14ac:dyDescent="0.35">
      <c r="A11552" t="s">
        <v>134</v>
      </c>
      <c r="B11552" t="s">
        <v>135</v>
      </c>
      <c r="C11552" t="s">
        <v>89</v>
      </c>
      <c r="D11552" s="29">
        <v>46618</v>
      </c>
      <c r="E11552">
        <v>0</v>
      </c>
      <c r="F11552">
        <v>0</v>
      </c>
      <c r="G11552">
        <v>0.35</v>
      </c>
      <c r="H11552">
        <v>0.25</v>
      </c>
      <c r="J11552">
        <v>1120</v>
      </c>
      <c r="K11552">
        <v>1290</v>
      </c>
      <c r="L11552">
        <v>734.00581199999999</v>
      </c>
      <c r="R11552">
        <v>1724.516257</v>
      </c>
      <c r="S11552" t="s">
        <v>90</v>
      </c>
      <c r="T11552" s="297">
        <v>46311.754166666666</v>
      </c>
    </row>
    <row r="11553" spans="1:20" x14ac:dyDescent="0.35">
      <c r="A11553" t="s">
        <v>134</v>
      </c>
      <c r="B11553" t="s">
        <v>135</v>
      </c>
      <c r="C11553" t="s">
        <v>89</v>
      </c>
      <c r="D11553" s="29">
        <v>46619</v>
      </c>
      <c r="E11553">
        <v>0</v>
      </c>
      <c r="F11553">
        <v>0</v>
      </c>
      <c r="G11553">
        <v>0.35</v>
      </c>
      <c r="H11553">
        <v>0.25</v>
      </c>
      <c r="J11553">
        <v>1120</v>
      </c>
      <c r="K11553">
        <v>1290</v>
      </c>
      <c r="L11553">
        <v>734.00581199999999</v>
      </c>
      <c r="R11553">
        <v>1724.516257</v>
      </c>
      <c r="S11553" t="s">
        <v>90</v>
      </c>
      <c r="T11553" s="297">
        <v>46311.754166666666</v>
      </c>
    </row>
    <row r="11554" spans="1:20" x14ac:dyDescent="0.35">
      <c r="A11554" t="s">
        <v>134</v>
      </c>
      <c r="B11554" t="s">
        <v>135</v>
      </c>
      <c r="C11554" t="s">
        <v>89</v>
      </c>
      <c r="D11554" s="29">
        <v>46620</v>
      </c>
      <c r="E11554">
        <v>0</v>
      </c>
      <c r="F11554">
        <v>0</v>
      </c>
      <c r="G11554">
        <v>0.35</v>
      </c>
      <c r="H11554">
        <v>0.25</v>
      </c>
      <c r="J11554">
        <v>1120</v>
      </c>
      <c r="K11554">
        <v>1290</v>
      </c>
      <c r="L11554">
        <v>734.00581199999999</v>
      </c>
      <c r="R11554">
        <v>1724.516257</v>
      </c>
      <c r="S11554" t="s">
        <v>90</v>
      </c>
      <c r="T11554" s="297">
        <v>46311.754166666666</v>
      </c>
    </row>
    <row r="11555" spans="1:20" x14ac:dyDescent="0.35">
      <c r="A11555" t="s">
        <v>134</v>
      </c>
      <c r="B11555" t="s">
        <v>135</v>
      </c>
      <c r="C11555" t="s">
        <v>89</v>
      </c>
      <c r="D11555" s="29">
        <v>46621</v>
      </c>
      <c r="E11555">
        <v>0</v>
      </c>
      <c r="F11555">
        <v>0</v>
      </c>
      <c r="G11555">
        <v>0.35</v>
      </c>
      <c r="H11555">
        <v>0.25</v>
      </c>
      <c r="J11555">
        <v>1120</v>
      </c>
      <c r="K11555">
        <v>1290</v>
      </c>
      <c r="L11555">
        <v>734.00581199999999</v>
      </c>
      <c r="R11555">
        <v>1724.516257</v>
      </c>
      <c r="S11555" t="s">
        <v>90</v>
      </c>
      <c r="T11555" s="297">
        <v>46311.754166666666</v>
      </c>
    </row>
    <row r="11556" spans="1:20" x14ac:dyDescent="0.35">
      <c r="A11556" t="s">
        <v>134</v>
      </c>
      <c r="B11556" t="s">
        <v>135</v>
      </c>
      <c r="C11556" t="s">
        <v>89</v>
      </c>
      <c r="D11556" s="29">
        <v>46622</v>
      </c>
      <c r="E11556">
        <v>0</v>
      </c>
      <c r="F11556">
        <v>0</v>
      </c>
      <c r="G11556">
        <v>0.35</v>
      </c>
      <c r="H11556">
        <v>0.25</v>
      </c>
      <c r="J11556">
        <v>1120</v>
      </c>
      <c r="K11556">
        <v>1290</v>
      </c>
      <c r="L11556">
        <v>734.00581199999999</v>
      </c>
      <c r="R11556">
        <v>1724.516257</v>
      </c>
      <c r="S11556" t="s">
        <v>90</v>
      </c>
      <c r="T11556" s="297">
        <v>46311.754166666666</v>
      </c>
    </row>
    <row r="11557" spans="1:20" x14ac:dyDescent="0.35">
      <c r="A11557" t="s">
        <v>134</v>
      </c>
      <c r="B11557" t="s">
        <v>135</v>
      </c>
      <c r="C11557" t="s">
        <v>89</v>
      </c>
      <c r="D11557" s="29">
        <v>46623</v>
      </c>
      <c r="E11557">
        <v>0</v>
      </c>
      <c r="F11557">
        <v>0</v>
      </c>
      <c r="G11557">
        <v>0.35</v>
      </c>
      <c r="H11557">
        <v>0.25</v>
      </c>
      <c r="J11557">
        <v>1120</v>
      </c>
      <c r="K11557">
        <v>1290</v>
      </c>
      <c r="L11557">
        <v>734.00581199999999</v>
      </c>
      <c r="R11557">
        <v>1724.516257</v>
      </c>
      <c r="S11557" t="s">
        <v>90</v>
      </c>
      <c r="T11557" s="297">
        <v>46311.754166666666</v>
      </c>
    </row>
    <row r="11558" spans="1:20" x14ac:dyDescent="0.35">
      <c r="A11558" t="s">
        <v>134</v>
      </c>
      <c r="B11558" t="s">
        <v>135</v>
      </c>
      <c r="C11558" t="s">
        <v>89</v>
      </c>
      <c r="D11558" s="29">
        <v>46624</v>
      </c>
      <c r="E11558">
        <v>0</v>
      </c>
      <c r="F11558">
        <v>0</v>
      </c>
      <c r="G11558">
        <v>0.35</v>
      </c>
      <c r="H11558">
        <v>0.25</v>
      </c>
      <c r="J11558">
        <v>1120</v>
      </c>
      <c r="K11558">
        <v>1290</v>
      </c>
      <c r="L11558">
        <v>734.00581199999999</v>
      </c>
      <c r="R11558">
        <v>1724.516257</v>
      </c>
      <c r="S11558" t="s">
        <v>90</v>
      </c>
      <c r="T11558" s="297">
        <v>46311.754166666666</v>
      </c>
    </row>
    <row r="11559" spans="1:20" x14ac:dyDescent="0.35">
      <c r="A11559" t="s">
        <v>134</v>
      </c>
      <c r="B11559" t="s">
        <v>135</v>
      </c>
      <c r="C11559" t="s">
        <v>89</v>
      </c>
      <c r="D11559" s="29">
        <v>46625</v>
      </c>
      <c r="E11559">
        <v>0</v>
      </c>
      <c r="F11559">
        <v>0</v>
      </c>
      <c r="G11559">
        <v>0.35</v>
      </c>
      <c r="H11559">
        <v>0.25</v>
      </c>
      <c r="J11559">
        <v>1120</v>
      </c>
      <c r="K11559">
        <v>1290</v>
      </c>
      <c r="L11559">
        <v>734.00581199999999</v>
      </c>
      <c r="R11559">
        <v>1724.516257</v>
      </c>
      <c r="S11559" t="s">
        <v>90</v>
      </c>
      <c r="T11559" s="297">
        <v>46311.754166666666</v>
      </c>
    </row>
    <row r="11560" spans="1:20" x14ac:dyDescent="0.35">
      <c r="A11560" t="s">
        <v>134</v>
      </c>
      <c r="B11560" t="s">
        <v>135</v>
      </c>
      <c r="C11560" t="s">
        <v>89</v>
      </c>
      <c r="D11560" s="29">
        <v>46626</v>
      </c>
      <c r="E11560">
        <v>0</v>
      </c>
      <c r="F11560">
        <v>0</v>
      </c>
      <c r="G11560">
        <v>0.35</v>
      </c>
      <c r="H11560">
        <v>0.25</v>
      </c>
      <c r="J11560">
        <v>1120</v>
      </c>
      <c r="K11560">
        <v>1290</v>
      </c>
      <c r="L11560">
        <v>734.00581199999999</v>
      </c>
      <c r="R11560">
        <v>1724.516257</v>
      </c>
      <c r="S11560" t="s">
        <v>90</v>
      </c>
      <c r="T11560" s="297">
        <v>46311.754166666666</v>
      </c>
    </row>
    <row r="11561" spans="1:20" x14ac:dyDescent="0.35">
      <c r="A11561" t="s">
        <v>134</v>
      </c>
      <c r="B11561" t="s">
        <v>135</v>
      </c>
      <c r="C11561" t="s">
        <v>89</v>
      </c>
      <c r="D11561" s="29">
        <v>46627</v>
      </c>
      <c r="E11561">
        <v>0</v>
      </c>
      <c r="F11561">
        <v>0</v>
      </c>
      <c r="G11561">
        <v>0.35</v>
      </c>
      <c r="H11561">
        <v>0.25</v>
      </c>
      <c r="J11561">
        <v>1120</v>
      </c>
      <c r="K11561">
        <v>1290</v>
      </c>
      <c r="L11561">
        <v>734.00581199999999</v>
      </c>
      <c r="R11561">
        <v>1724.516257</v>
      </c>
      <c r="S11561" t="s">
        <v>90</v>
      </c>
      <c r="T11561" s="297">
        <v>46311.754166666666</v>
      </c>
    </row>
    <row r="11562" spans="1:20" x14ac:dyDescent="0.35">
      <c r="A11562" t="s">
        <v>134</v>
      </c>
      <c r="B11562" t="s">
        <v>135</v>
      </c>
      <c r="C11562" t="s">
        <v>89</v>
      </c>
      <c r="D11562" s="29">
        <v>46628</v>
      </c>
      <c r="E11562">
        <v>0</v>
      </c>
      <c r="F11562">
        <v>0</v>
      </c>
      <c r="G11562">
        <v>0.35</v>
      </c>
      <c r="H11562">
        <v>0.25</v>
      </c>
      <c r="J11562">
        <v>1120</v>
      </c>
      <c r="K11562">
        <v>1290</v>
      </c>
      <c r="L11562">
        <v>734.00581199999999</v>
      </c>
      <c r="R11562">
        <v>1724.516257</v>
      </c>
      <c r="S11562" t="s">
        <v>90</v>
      </c>
      <c r="T11562" s="297">
        <v>46311.754166666666</v>
      </c>
    </row>
    <row r="11563" spans="1:20" x14ac:dyDescent="0.35">
      <c r="A11563" t="s">
        <v>134</v>
      </c>
      <c r="B11563" t="s">
        <v>135</v>
      </c>
      <c r="C11563" t="s">
        <v>89</v>
      </c>
      <c r="D11563" s="29">
        <v>46629</v>
      </c>
      <c r="E11563">
        <v>0</v>
      </c>
      <c r="F11563">
        <v>0</v>
      </c>
      <c r="G11563">
        <v>0</v>
      </c>
      <c r="H11563">
        <v>0</v>
      </c>
      <c r="L11563">
        <v>734.00581199999999</v>
      </c>
      <c r="R11563">
        <v>1724.516257</v>
      </c>
      <c r="S11563" t="s">
        <v>90</v>
      </c>
      <c r="T11563" s="297">
        <v>46311.754166666666</v>
      </c>
    </row>
    <row r="11564" spans="1:20" x14ac:dyDescent="0.35">
      <c r="A11564" t="s">
        <v>134</v>
      </c>
      <c r="B11564" t="s">
        <v>135</v>
      </c>
      <c r="C11564" t="s">
        <v>89</v>
      </c>
      <c r="D11564" s="29">
        <v>46630</v>
      </c>
      <c r="E11564">
        <v>0</v>
      </c>
      <c r="F11564">
        <v>0</v>
      </c>
      <c r="G11564">
        <v>0</v>
      </c>
      <c r="H11564">
        <v>0</v>
      </c>
      <c r="L11564">
        <v>734.00581199999999</v>
      </c>
      <c r="R11564">
        <v>1724.516257</v>
      </c>
      <c r="S11564" t="s">
        <v>90</v>
      </c>
      <c r="T11564" s="297">
        <v>46311.754166666666</v>
      </c>
    </row>
    <row r="11565" spans="1:20" x14ac:dyDescent="0.35">
      <c r="A11565" t="s">
        <v>134</v>
      </c>
      <c r="B11565" t="s">
        <v>135</v>
      </c>
      <c r="C11565" t="s">
        <v>89</v>
      </c>
      <c r="D11565" s="29">
        <v>46631</v>
      </c>
      <c r="E11565">
        <v>0</v>
      </c>
      <c r="F11565">
        <v>0</v>
      </c>
      <c r="G11565">
        <v>0</v>
      </c>
      <c r="H11565">
        <v>0</v>
      </c>
      <c r="L11565">
        <v>734.00581199999999</v>
      </c>
      <c r="R11565">
        <v>1724.516257</v>
      </c>
      <c r="S11565" t="s">
        <v>90</v>
      </c>
      <c r="T11565" s="297">
        <v>46311.754166666666</v>
      </c>
    </row>
    <row r="11566" spans="1:20" x14ac:dyDescent="0.35">
      <c r="A11566" t="s">
        <v>134</v>
      </c>
      <c r="B11566" t="s">
        <v>135</v>
      </c>
      <c r="C11566" t="s">
        <v>89</v>
      </c>
      <c r="D11566" s="29">
        <v>46632</v>
      </c>
      <c r="E11566">
        <v>0</v>
      </c>
      <c r="F11566">
        <v>0</v>
      </c>
      <c r="G11566">
        <v>0</v>
      </c>
      <c r="H11566">
        <v>0</v>
      </c>
      <c r="L11566">
        <v>734.00581199999999</v>
      </c>
      <c r="R11566">
        <v>1724.516257</v>
      </c>
      <c r="S11566" t="s">
        <v>90</v>
      </c>
      <c r="T11566" s="297">
        <v>46311.754166666666</v>
      </c>
    </row>
    <row r="11567" spans="1:20" x14ac:dyDescent="0.35">
      <c r="A11567" t="s">
        <v>134</v>
      </c>
      <c r="B11567" t="s">
        <v>135</v>
      </c>
      <c r="C11567" t="s">
        <v>89</v>
      </c>
      <c r="D11567" s="29">
        <v>46633</v>
      </c>
      <c r="E11567">
        <v>0</v>
      </c>
      <c r="F11567">
        <v>0</v>
      </c>
      <c r="G11567">
        <v>0</v>
      </c>
      <c r="H11567">
        <v>0</v>
      </c>
      <c r="L11567">
        <v>734.00581199999999</v>
      </c>
      <c r="R11567">
        <v>1724.516257</v>
      </c>
      <c r="S11567" t="s">
        <v>90</v>
      </c>
      <c r="T11567" s="297">
        <v>46311.754166666666</v>
      </c>
    </row>
    <row r="11568" spans="1:20" x14ac:dyDescent="0.35">
      <c r="A11568" t="s">
        <v>134</v>
      </c>
      <c r="B11568" t="s">
        <v>135</v>
      </c>
      <c r="C11568" t="s">
        <v>89</v>
      </c>
      <c r="D11568" s="29">
        <v>46634</v>
      </c>
      <c r="E11568">
        <v>0</v>
      </c>
      <c r="F11568">
        <v>0</v>
      </c>
      <c r="G11568">
        <v>0</v>
      </c>
      <c r="H11568">
        <v>0</v>
      </c>
      <c r="L11568">
        <v>734.00581199999999</v>
      </c>
      <c r="R11568">
        <v>1724.516257</v>
      </c>
      <c r="S11568" t="s">
        <v>90</v>
      </c>
      <c r="T11568" s="297">
        <v>46311.754166666666</v>
      </c>
    </row>
    <row r="11569" spans="1:20" x14ac:dyDescent="0.35">
      <c r="A11569" t="s">
        <v>134</v>
      </c>
      <c r="B11569" t="s">
        <v>135</v>
      </c>
      <c r="C11569" t="s">
        <v>89</v>
      </c>
      <c r="D11569" s="29">
        <v>46635</v>
      </c>
      <c r="E11569">
        <v>0</v>
      </c>
      <c r="F11569">
        <v>0</v>
      </c>
      <c r="G11569">
        <v>0</v>
      </c>
      <c r="H11569">
        <v>0</v>
      </c>
      <c r="L11569">
        <v>734.00581199999999</v>
      </c>
      <c r="R11569">
        <v>1724.516257</v>
      </c>
      <c r="S11569" t="s">
        <v>90</v>
      </c>
      <c r="T11569" s="297">
        <v>46311.754166666666</v>
      </c>
    </row>
    <row r="11570" spans="1:20" x14ac:dyDescent="0.35">
      <c r="A11570" t="s">
        <v>134</v>
      </c>
      <c r="B11570" t="s">
        <v>135</v>
      </c>
      <c r="C11570" t="s">
        <v>89</v>
      </c>
      <c r="D11570" s="29">
        <v>46636</v>
      </c>
      <c r="E11570">
        <v>0</v>
      </c>
      <c r="F11570">
        <v>0</v>
      </c>
      <c r="G11570">
        <v>0</v>
      </c>
      <c r="H11570">
        <v>0</v>
      </c>
      <c r="L11570">
        <v>734.00581199999999</v>
      </c>
      <c r="R11570">
        <v>1724.516257</v>
      </c>
      <c r="S11570" t="s">
        <v>90</v>
      </c>
      <c r="T11570" s="297">
        <v>46311.754166666666</v>
      </c>
    </row>
    <row r="11571" spans="1:20" x14ac:dyDescent="0.35">
      <c r="A11571" t="s">
        <v>134</v>
      </c>
      <c r="B11571" t="s">
        <v>135</v>
      </c>
      <c r="C11571" t="s">
        <v>89</v>
      </c>
      <c r="D11571" s="29">
        <v>46637</v>
      </c>
      <c r="E11571">
        <v>0</v>
      </c>
      <c r="F11571">
        <v>0</v>
      </c>
      <c r="G11571">
        <v>0</v>
      </c>
      <c r="H11571">
        <v>0</v>
      </c>
      <c r="L11571">
        <v>734.00581199999999</v>
      </c>
      <c r="R11571">
        <v>1724.516257</v>
      </c>
      <c r="S11571" t="s">
        <v>90</v>
      </c>
      <c r="T11571" s="297">
        <v>46311.754166666666</v>
      </c>
    </row>
    <row r="11572" spans="1:20" x14ac:dyDescent="0.35">
      <c r="A11572" t="s">
        <v>134</v>
      </c>
      <c r="B11572" t="s">
        <v>135</v>
      </c>
      <c r="C11572" t="s">
        <v>89</v>
      </c>
      <c r="D11572" s="29">
        <v>46638</v>
      </c>
      <c r="E11572">
        <v>0</v>
      </c>
      <c r="F11572">
        <v>0</v>
      </c>
      <c r="G11572">
        <v>0</v>
      </c>
      <c r="H11572">
        <v>0</v>
      </c>
      <c r="L11572">
        <v>734.00581199999999</v>
      </c>
      <c r="R11572">
        <v>1724.516257</v>
      </c>
      <c r="S11572" t="s">
        <v>90</v>
      </c>
      <c r="T11572" s="297">
        <v>46311.754166666666</v>
      </c>
    </row>
    <row r="11573" spans="1:20" x14ac:dyDescent="0.35">
      <c r="A11573" t="s">
        <v>134</v>
      </c>
      <c r="B11573" t="s">
        <v>135</v>
      </c>
      <c r="C11573" t="s">
        <v>89</v>
      </c>
      <c r="D11573" s="29">
        <v>46639</v>
      </c>
      <c r="E11573">
        <v>0</v>
      </c>
      <c r="F11573">
        <v>0</v>
      </c>
      <c r="G11573">
        <v>0</v>
      </c>
      <c r="H11573">
        <v>0</v>
      </c>
      <c r="L11573">
        <v>734.00581199999999</v>
      </c>
      <c r="R11573">
        <v>1724.516257</v>
      </c>
      <c r="S11573" t="s">
        <v>90</v>
      </c>
      <c r="T11573" s="297">
        <v>46311.754166666666</v>
      </c>
    </row>
    <row r="11574" spans="1:20" x14ac:dyDescent="0.35">
      <c r="A11574" t="s">
        <v>134</v>
      </c>
      <c r="B11574" t="s">
        <v>135</v>
      </c>
      <c r="C11574" t="s">
        <v>89</v>
      </c>
      <c r="D11574" s="29">
        <v>46640</v>
      </c>
      <c r="E11574">
        <v>0</v>
      </c>
      <c r="F11574">
        <v>0</v>
      </c>
      <c r="G11574">
        <v>0</v>
      </c>
      <c r="H11574">
        <v>0</v>
      </c>
      <c r="L11574">
        <v>734.00581199999999</v>
      </c>
      <c r="R11574">
        <v>1724.516257</v>
      </c>
      <c r="S11574" t="s">
        <v>90</v>
      </c>
      <c r="T11574" s="297">
        <v>46311.754166666666</v>
      </c>
    </row>
    <row r="11575" spans="1:20" x14ac:dyDescent="0.35">
      <c r="A11575" t="s">
        <v>134</v>
      </c>
      <c r="B11575" t="s">
        <v>135</v>
      </c>
      <c r="C11575" t="s">
        <v>89</v>
      </c>
      <c r="D11575" s="29">
        <v>46641</v>
      </c>
      <c r="E11575">
        <v>0</v>
      </c>
      <c r="F11575">
        <v>0</v>
      </c>
      <c r="G11575">
        <v>0</v>
      </c>
      <c r="H11575">
        <v>0</v>
      </c>
      <c r="L11575">
        <v>734.00581199999999</v>
      </c>
      <c r="R11575">
        <v>1724.516257</v>
      </c>
      <c r="S11575" t="s">
        <v>90</v>
      </c>
      <c r="T11575" s="297">
        <v>46311.754166666666</v>
      </c>
    </row>
    <row r="11576" spans="1:20" x14ac:dyDescent="0.35">
      <c r="A11576" t="s">
        <v>134</v>
      </c>
      <c r="B11576" t="s">
        <v>135</v>
      </c>
      <c r="C11576" t="s">
        <v>89</v>
      </c>
      <c r="D11576" s="29">
        <v>46642</v>
      </c>
      <c r="E11576">
        <v>0</v>
      </c>
      <c r="F11576">
        <v>0</v>
      </c>
      <c r="G11576">
        <v>0</v>
      </c>
      <c r="H11576">
        <v>0</v>
      </c>
      <c r="L11576">
        <v>734.00581199999999</v>
      </c>
      <c r="R11576">
        <v>1724.516257</v>
      </c>
      <c r="S11576" t="s">
        <v>90</v>
      </c>
      <c r="T11576" s="297">
        <v>46311.754166666666</v>
      </c>
    </row>
    <row r="11577" spans="1:20" x14ac:dyDescent="0.35">
      <c r="A11577" t="s">
        <v>134</v>
      </c>
      <c r="B11577" t="s">
        <v>135</v>
      </c>
      <c r="C11577" t="s">
        <v>89</v>
      </c>
      <c r="D11577" s="29">
        <v>46643</v>
      </c>
      <c r="E11577">
        <v>0</v>
      </c>
      <c r="F11577">
        <v>0</v>
      </c>
      <c r="G11577">
        <v>0</v>
      </c>
      <c r="H11577">
        <v>0</v>
      </c>
      <c r="L11577">
        <v>734.00581199999999</v>
      </c>
      <c r="R11577">
        <v>1724.516257</v>
      </c>
      <c r="S11577" t="s">
        <v>90</v>
      </c>
      <c r="T11577" s="297">
        <v>46311.754166666666</v>
      </c>
    </row>
    <row r="11578" spans="1:20" x14ac:dyDescent="0.35">
      <c r="A11578" t="s">
        <v>134</v>
      </c>
      <c r="B11578" t="s">
        <v>135</v>
      </c>
      <c r="C11578" t="s">
        <v>89</v>
      </c>
      <c r="D11578" s="29">
        <v>46644</v>
      </c>
      <c r="E11578">
        <v>0</v>
      </c>
      <c r="F11578">
        <v>0</v>
      </c>
      <c r="G11578">
        <v>0</v>
      </c>
      <c r="H11578">
        <v>0</v>
      </c>
      <c r="L11578">
        <v>734.00581199999999</v>
      </c>
      <c r="R11578">
        <v>1724.516257</v>
      </c>
      <c r="S11578" t="s">
        <v>90</v>
      </c>
      <c r="T11578" s="297">
        <v>46311.754166666666</v>
      </c>
    </row>
    <row r="11579" spans="1:20" x14ac:dyDescent="0.35">
      <c r="A11579" t="s">
        <v>134</v>
      </c>
      <c r="B11579" t="s">
        <v>135</v>
      </c>
      <c r="C11579" t="s">
        <v>89</v>
      </c>
      <c r="D11579" s="29">
        <v>46645</v>
      </c>
      <c r="E11579">
        <v>0</v>
      </c>
      <c r="F11579">
        <v>0</v>
      </c>
      <c r="G11579">
        <v>0</v>
      </c>
      <c r="H11579">
        <v>0</v>
      </c>
      <c r="L11579">
        <v>734.00581199999999</v>
      </c>
      <c r="R11579">
        <v>1724.516257</v>
      </c>
      <c r="S11579" t="s">
        <v>90</v>
      </c>
      <c r="T11579" s="297">
        <v>46311.754166666666</v>
      </c>
    </row>
    <row r="11580" spans="1:20" x14ac:dyDescent="0.35">
      <c r="A11580" t="s">
        <v>134</v>
      </c>
      <c r="B11580" t="s">
        <v>135</v>
      </c>
      <c r="C11580" t="s">
        <v>89</v>
      </c>
      <c r="D11580" s="29">
        <v>46646</v>
      </c>
      <c r="E11580">
        <v>0</v>
      </c>
      <c r="F11580">
        <v>0</v>
      </c>
      <c r="G11580">
        <v>0</v>
      </c>
      <c r="H11580">
        <v>0</v>
      </c>
      <c r="L11580">
        <v>734.00581199999999</v>
      </c>
      <c r="R11580">
        <v>1724.516257</v>
      </c>
      <c r="S11580" t="s">
        <v>90</v>
      </c>
      <c r="T11580" s="297">
        <v>46311.754166666666</v>
      </c>
    </row>
    <row r="11581" spans="1:20" x14ac:dyDescent="0.35">
      <c r="A11581" t="s">
        <v>134</v>
      </c>
      <c r="B11581" t="s">
        <v>135</v>
      </c>
      <c r="C11581" t="s">
        <v>89</v>
      </c>
      <c r="D11581" s="29">
        <v>46647</v>
      </c>
      <c r="E11581">
        <v>0</v>
      </c>
      <c r="F11581">
        <v>0</v>
      </c>
      <c r="G11581">
        <v>0</v>
      </c>
      <c r="H11581">
        <v>0</v>
      </c>
      <c r="L11581">
        <v>734.00581199999999</v>
      </c>
      <c r="R11581">
        <v>1724.516257</v>
      </c>
      <c r="S11581" t="s">
        <v>90</v>
      </c>
      <c r="T11581" s="297">
        <v>46311.754166666666</v>
      </c>
    </row>
    <row r="11582" spans="1:20" x14ac:dyDescent="0.35">
      <c r="A11582" t="s">
        <v>134</v>
      </c>
      <c r="B11582" t="s">
        <v>135</v>
      </c>
      <c r="C11582" t="s">
        <v>89</v>
      </c>
      <c r="D11582" s="29">
        <v>46648</v>
      </c>
      <c r="E11582">
        <v>0</v>
      </c>
      <c r="F11582">
        <v>0</v>
      </c>
      <c r="G11582">
        <v>0</v>
      </c>
      <c r="H11582">
        <v>0</v>
      </c>
      <c r="L11582">
        <v>734.00581199999999</v>
      </c>
      <c r="R11582">
        <v>1724.516257</v>
      </c>
      <c r="S11582" t="s">
        <v>90</v>
      </c>
      <c r="T11582" s="297">
        <v>46311.754166666666</v>
      </c>
    </row>
    <row r="11583" spans="1:20" x14ac:dyDescent="0.35">
      <c r="A11583" t="s">
        <v>134</v>
      </c>
      <c r="B11583" t="s">
        <v>135</v>
      </c>
      <c r="C11583" t="s">
        <v>89</v>
      </c>
      <c r="D11583" s="29">
        <v>46649</v>
      </c>
      <c r="E11583">
        <v>0</v>
      </c>
      <c r="F11583">
        <v>0</v>
      </c>
      <c r="G11583">
        <v>0</v>
      </c>
      <c r="H11583">
        <v>0</v>
      </c>
      <c r="L11583">
        <v>734.00581199999999</v>
      </c>
      <c r="R11583">
        <v>1724.516257</v>
      </c>
      <c r="S11583" t="s">
        <v>90</v>
      </c>
      <c r="T11583" s="297">
        <v>46311.754166666666</v>
      </c>
    </row>
    <row r="11584" spans="1:20" x14ac:dyDescent="0.35">
      <c r="A11584" t="s">
        <v>134</v>
      </c>
      <c r="B11584" t="s">
        <v>135</v>
      </c>
      <c r="C11584" t="s">
        <v>89</v>
      </c>
      <c r="D11584" s="29">
        <v>46650</v>
      </c>
      <c r="E11584">
        <v>0</v>
      </c>
      <c r="F11584">
        <v>0</v>
      </c>
      <c r="G11584">
        <v>0</v>
      </c>
      <c r="H11584">
        <v>0</v>
      </c>
      <c r="L11584">
        <v>734.00581199999999</v>
      </c>
      <c r="R11584">
        <v>1724.516257</v>
      </c>
      <c r="S11584" t="s">
        <v>90</v>
      </c>
      <c r="T11584" s="297">
        <v>46311.754166666666</v>
      </c>
    </row>
    <row r="11585" spans="1:20" x14ac:dyDescent="0.35">
      <c r="A11585" t="s">
        <v>134</v>
      </c>
      <c r="B11585" t="s">
        <v>135</v>
      </c>
      <c r="C11585" t="s">
        <v>89</v>
      </c>
      <c r="D11585" s="29">
        <v>46651</v>
      </c>
      <c r="E11585">
        <v>0</v>
      </c>
      <c r="F11585">
        <v>0</v>
      </c>
      <c r="G11585">
        <v>0</v>
      </c>
      <c r="H11585">
        <v>0</v>
      </c>
      <c r="L11585">
        <v>734.00581199999999</v>
      </c>
      <c r="R11585">
        <v>1724.516257</v>
      </c>
      <c r="S11585" t="s">
        <v>90</v>
      </c>
      <c r="T11585" s="297">
        <v>46311.754166666666</v>
      </c>
    </row>
    <row r="11586" spans="1:20" x14ac:dyDescent="0.35">
      <c r="A11586" t="s">
        <v>134</v>
      </c>
      <c r="B11586" t="s">
        <v>135</v>
      </c>
      <c r="C11586" t="s">
        <v>89</v>
      </c>
      <c r="D11586" s="29">
        <v>46652</v>
      </c>
      <c r="E11586">
        <v>0</v>
      </c>
      <c r="F11586">
        <v>0</v>
      </c>
      <c r="G11586">
        <v>0</v>
      </c>
      <c r="H11586">
        <v>0</v>
      </c>
      <c r="L11586">
        <v>734.00581199999999</v>
      </c>
      <c r="R11586">
        <v>1724.516257</v>
      </c>
      <c r="S11586" t="s">
        <v>90</v>
      </c>
      <c r="T11586" s="297">
        <v>46311.754166666666</v>
      </c>
    </row>
    <row r="11587" spans="1:20" x14ac:dyDescent="0.35">
      <c r="A11587" t="s">
        <v>134</v>
      </c>
      <c r="B11587" t="s">
        <v>135</v>
      </c>
      <c r="C11587" t="s">
        <v>89</v>
      </c>
      <c r="D11587" s="29">
        <v>46653</v>
      </c>
      <c r="E11587">
        <v>0</v>
      </c>
      <c r="F11587">
        <v>0</v>
      </c>
      <c r="G11587">
        <v>0</v>
      </c>
      <c r="H11587">
        <v>0</v>
      </c>
      <c r="L11587">
        <v>734.00581199999999</v>
      </c>
      <c r="R11587">
        <v>1724.516257</v>
      </c>
      <c r="S11587" t="s">
        <v>90</v>
      </c>
      <c r="T11587" s="297">
        <v>46311.754166666666</v>
      </c>
    </row>
    <row r="11588" spans="1:20" x14ac:dyDescent="0.35">
      <c r="A11588" t="s">
        <v>134</v>
      </c>
      <c r="B11588" t="s">
        <v>135</v>
      </c>
      <c r="C11588" t="s">
        <v>89</v>
      </c>
      <c r="D11588" s="29">
        <v>46654</v>
      </c>
      <c r="E11588">
        <v>0</v>
      </c>
      <c r="F11588">
        <v>0</v>
      </c>
      <c r="G11588">
        <v>0</v>
      </c>
      <c r="H11588">
        <v>0</v>
      </c>
      <c r="L11588">
        <v>734.00581199999999</v>
      </c>
      <c r="R11588">
        <v>1724.516257</v>
      </c>
      <c r="S11588" t="s">
        <v>90</v>
      </c>
      <c r="T11588" s="297">
        <v>46311.754166666666</v>
      </c>
    </row>
    <row r="11589" spans="1:20" x14ac:dyDescent="0.35">
      <c r="A11589" t="s">
        <v>134</v>
      </c>
      <c r="B11589" t="s">
        <v>135</v>
      </c>
      <c r="C11589" t="s">
        <v>89</v>
      </c>
      <c r="D11589" s="29">
        <v>46655</v>
      </c>
      <c r="E11589">
        <v>0</v>
      </c>
      <c r="F11589">
        <v>0</v>
      </c>
      <c r="G11589">
        <v>0</v>
      </c>
      <c r="H11589">
        <v>0</v>
      </c>
      <c r="L11589">
        <v>734.00581199999999</v>
      </c>
      <c r="R11589">
        <v>1724.516257</v>
      </c>
      <c r="S11589" t="s">
        <v>90</v>
      </c>
      <c r="T11589" s="297">
        <v>46311.754166666666</v>
      </c>
    </row>
    <row r="11590" spans="1:20" x14ac:dyDescent="0.35">
      <c r="A11590" t="s">
        <v>134</v>
      </c>
      <c r="B11590" t="s">
        <v>135</v>
      </c>
      <c r="C11590" t="s">
        <v>89</v>
      </c>
      <c r="D11590" s="29">
        <v>46656</v>
      </c>
      <c r="E11590">
        <v>0</v>
      </c>
      <c r="F11590">
        <v>0</v>
      </c>
      <c r="G11590">
        <v>0</v>
      </c>
      <c r="H11590">
        <v>0</v>
      </c>
      <c r="L11590">
        <v>734.00581199999999</v>
      </c>
      <c r="R11590">
        <v>1724.516257</v>
      </c>
      <c r="S11590" t="s">
        <v>90</v>
      </c>
      <c r="T11590" s="297">
        <v>46311.754166666666</v>
      </c>
    </row>
    <row r="11591" spans="1:20" x14ac:dyDescent="0.35">
      <c r="A11591" t="s">
        <v>134</v>
      </c>
      <c r="B11591" t="s">
        <v>135</v>
      </c>
      <c r="C11591" t="s">
        <v>89</v>
      </c>
      <c r="D11591" s="29">
        <v>46657</v>
      </c>
      <c r="E11591">
        <v>0</v>
      </c>
      <c r="F11591">
        <v>0</v>
      </c>
      <c r="G11591">
        <v>0</v>
      </c>
      <c r="H11591">
        <v>0</v>
      </c>
      <c r="L11591">
        <v>734.00581199999999</v>
      </c>
      <c r="R11591">
        <v>1724.516257</v>
      </c>
      <c r="S11591" t="s">
        <v>90</v>
      </c>
      <c r="T11591" s="297">
        <v>46311.754166666666</v>
      </c>
    </row>
    <row r="11592" spans="1:20" x14ac:dyDescent="0.35">
      <c r="A11592" t="s">
        <v>134</v>
      </c>
      <c r="B11592" t="s">
        <v>135</v>
      </c>
      <c r="C11592" t="s">
        <v>89</v>
      </c>
      <c r="D11592" s="29">
        <v>46658</v>
      </c>
      <c r="E11592">
        <v>0</v>
      </c>
      <c r="F11592">
        <v>0</v>
      </c>
      <c r="G11592">
        <v>0</v>
      </c>
      <c r="H11592">
        <v>0</v>
      </c>
      <c r="L11592">
        <v>734.00581199999999</v>
      </c>
      <c r="R11592">
        <v>1724.516257</v>
      </c>
      <c r="S11592" t="s">
        <v>90</v>
      </c>
      <c r="T11592" s="297">
        <v>46311.754166666666</v>
      </c>
    </row>
    <row r="11593" spans="1:20" x14ac:dyDescent="0.35">
      <c r="A11593" t="s">
        <v>134</v>
      </c>
      <c r="B11593" t="s">
        <v>135</v>
      </c>
      <c r="C11593" t="s">
        <v>89</v>
      </c>
      <c r="D11593" s="29">
        <v>46659</v>
      </c>
      <c r="E11593">
        <v>0</v>
      </c>
      <c r="F11593">
        <v>0</v>
      </c>
      <c r="G11593">
        <v>0</v>
      </c>
      <c r="H11593">
        <v>0</v>
      </c>
      <c r="L11593">
        <v>734.00581199999999</v>
      </c>
      <c r="R11593">
        <v>1724.516257</v>
      </c>
      <c r="S11593" t="s">
        <v>90</v>
      </c>
      <c r="T11593" s="297">
        <v>46311.754166666666</v>
      </c>
    </row>
    <row r="11594" spans="1:20" x14ac:dyDescent="0.35">
      <c r="A11594" t="s">
        <v>134</v>
      </c>
      <c r="B11594" t="s">
        <v>135</v>
      </c>
      <c r="C11594" t="s">
        <v>89</v>
      </c>
      <c r="D11594" s="29">
        <v>46660</v>
      </c>
      <c r="E11594">
        <v>0</v>
      </c>
      <c r="F11594">
        <v>0</v>
      </c>
      <c r="G11594">
        <v>0</v>
      </c>
      <c r="H11594">
        <v>0</v>
      </c>
      <c r="L11594">
        <v>734.00581199999999</v>
      </c>
      <c r="R11594">
        <v>1724.516257</v>
      </c>
      <c r="S11594" t="s">
        <v>90</v>
      </c>
      <c r="T11594" s="297">
        <v>46311.754166666666</v>
      </c>
    </row>
    <row r="11595" spans="1:20" x14ac:dyDescent="0.35">
      <c r="A11595" t="s">
        <v>134</v>
      </c>
      <c r="B11595" t="s">
        <v>135</v>
      </c>
      <c r="C11595" t="s">
        <v>89</v>
      </c>
      <c r="D11595" s="29">
        <v>46661</v>
      </c>
      <c r="E11595">
        <v>0</v>
      </c>
      <c r="F11595">
        <v>0</v>
      </c>
      <c r="G11595">
        <v>0</v>
      </c>
      <c r="H11595">
        <v>0</v>
      </c>
      <c r="L11595">
        <v>458.64181200000002</v>
      </c>
      <c r="R11595">
        <v>1724.516257</v>
      </c>
      <c r="S11595" t="s">
        <v>90</v>
      </c>
      <c r="T11595" s="297">
        <v>46311.754166666666</v>
      </c>
    </row>
    <row r="11596" spans="1:20" x14ac:dyDescent="0.35">
      <c r="A11596" t="s">
        <v>134</v>
      </c>
      <c r="B11596" t="s">
        <v>135</v>
      </c>
      <c r="C11596" t="s">
        <v>89</v>
      </c>
      <c r="D11596" s="29">
        <v>46662</v>
      </c>
      <c r="E11596">
        <v>0</v>
      </c>
      <c r="F11596">
        <v>0</v>
      </c>
      <c r="G11596">
        <v>0</v>
      </c>
      <c r="H11596">
        <v>0</v>
      </c>
      <c r="L11596">
        <v>458.64181200000002</v>
      </c>
      <c r="R11596">
        <v>1724.516257</v>
      </c>
      <c r="S11596" t="s">
        <v>90</v>
      </c>
      <c r="T11596" s="297">
        <v>46311.754166666666</v>
      </c>
    </row>
    <row r="11597" spans="1:20" x14ac:dyDescent="0.35">
      <c r="A11597" t="s">
        <v>134</v>
      </c>
      <c r="B11597" t="s">
        <v>135</v>
      </c>
      <c r="C11597" t="s">
        <v>89</v>
      </c>
      <c r="D11597" s="29">
        <v>46663</v>
      </c>
      <c r="E11597">
        <v>0</v>
      </c>
      <c r="F11597">
        <v>0</v>
      </c>
      <c r="G11597">
        <v>0</v>
      </c>
      <c r="H11597">
        <v>0</v>
      </c>
      <c r="L11597">
        <v>458.64181200000002</v>
      </c>
      <c r="R11597">
        <v>1724.516257</v>
      </c>
      <c r="S11597" t="s">
        <v>90</v>
      </c>
      <c r="T11597" s="297">
        <v>46311.754166666666</v>
      </c>
    </row>
    <row r="11598" spans="1:20" x14ac:dyDescent="0.35">
      <c r="A11598" t="s">
        <v>134</v>
      </c>
      <c r="B11598" t="s">
        <v>135</v>
      </c>
      <c r="C11598" t="s">
        <v>89</v>
      </c>
      <c r="D11598" s="29">
        <v>46664</v>
      </c>
      <c r="E11598">
        <v>0</v>
      </c>
      <c r="F11598">
        <v>0</v>
      </c>
      <c r="G11598">
        <v>0</v>
      </c>
      <c r="H11598">
        <v>0</v>
      </c>
      <c r="L11598">
        <v>458.64181200000002</v>
      </c>
      <c r="R11598">
        <v>1724.516257</v>
      </c>
      <c r="S11598" t="s">
        <v>90</v>
      </c>
      <c r="T11598" s="297">
        <v>46311.754166666666</v>
      </c>
    </row>
    <row r="11599" spans="1:20" x14ac:dyDescent="0.35">
      <c r="A11599" t="s">
        <v>134</v>
      </c>
      <c r="B11599" t="s">
        <v>135</v>
      </c>
      <c r="C11599" t="s">
        <v>89</v>
      </c>
      <c r="D11599" s="29">
        <v>46665</v>
      </c>
      <c r="E11599">
        <v>0</v>
      </c>
      <c r="F11599">
        <v>0</v>
      </c>
      <c r="G11599">
        <v>0</v>
      </c>
      <c r="H11599">
        <v>0</v>
      </c>
      <c r="L11599">
        <v>458.64181200000002</v>
      </c>
      <c r="R11599">
        <v>1724.516257</v>
      </c>
      <c r="S11599" t="s">
        <v>90</v>
      </c>
      <c r="T11599" s="297">
        <v>46311.754166666666</v>
      </c>
    </row>
    <row r="11600" spans="1:20" x14ac:dyDescent="0.35">
      <c r="A11600" t="s">
        <v>134</v>
      </c>
      <c r="B11600" t="s">
        <v>135</v>
      </c>
      <c r="C11600" t="s">
        <v>89</v>
      </c>
      <c r="D11600" s="29">
        <v>46666</v>
      </c>
      <c r="E11600">
        <v>0</v>
      </c>
      <c r="F11600">
        <v>0</v>
      </c>
      <c r="G11600">
        <v>0</v>
      </c>
      <c r="H11600">
        <v>0</v>
      </c>
      <c r="L11600">
        <v>458.64181200000002</v>
      </c>
      <c r="R11600">
        <v>1724.516257</v>
      </c>
      <c r="S11600" t="s">
        <v>90</v>
      </c>
      <c r="T11600" s="297">
        <v>46311.754166666666</v>
      </c>
    </row>
    <row r="11601" spans="1:20" x14ac:dyDescent="0.35">
      <c r="A11601" t="s">
        <v>134</v>
      </c>
      <c r="B11601" t="s">
        <v>135</v>
      </c>
      <c r="C11601" t="s">
        <v>89</v>
      </c>
      <c r="D11601" s="29">
        <v>46667</v>
      </c>
      <c r="E11601">
        <v>0</v>
      </c>
      <c r="F11601">
        <v>0</v>
      </c>
      <c r="G11601">
        <v>0</v>
      </c>
      <c r="H11601">
        <v>0</v>
      </c>
      <c r="L11601">
        <v>458.64181200000002</v>
      </c>
      <c r="R11601">
        <v>1724.516257</v>
      </c>
      <c r="S11601" t="s">
        <v>90</v>
      </c>
      <c r="T11601" s="297">
        <v>46311.754166666666</v>
      </c>
    </row>
    <row r="11602" spans="1:20" x14ac:dyDescent="0.35">
      <c r="A11602" t="s">
        <v>134</v>
      </c>
      <c r="B11602" t="s">
        <v>135</v>
      </c>
      <c r="C11602" t="s">
        <v>89</v>
      </c>
      <c r="D11602" s="29">
        <v>46668</v>
      </c>
      <c r="E11602">
        <v>0</v>
      </c>
      <c r="F11602">
        <v>0</v>
      </c>
      <c r="G11602">
        <v>0</v>
      </c>
      <c r="H11602">
        <v>0</v>
      </c>
      <c r="L11602">
        <v>458.64181200000002</v>
      </c>
      <c r="R11602">
        <v>1724.516257</v>
      </c>
      <c r="S11602" t="s">
        <v>90</v>
      </c>
      <c r="T11602" s="297">
        <v>46311.754166666666</v>
      </c>
    </row>
    <row r="11603" spans="1:20" x14ac:dyDescent="0.35">
      <c r="A11603" t="s">
        <v>134</v>
      </c>
      <c r="B11603" t="s">
        <v>135</v>
      </c>
      <c r="C11603" t="s">
        <v>89</v>
      </c>
      <c r="D11603" s="29">
        <v>46669</v>
      </c>
      <c r="E11603">
        <v>0</v>
      </c>
      <c r="F11603">
        <v>0</v>
      </c>
      <c r="G11603">
        <v>0</v>
      </c>
      <c r="H11603">
        <v>0</v>
      </c>
      <c r="L11603">
        <v>458.64181200000002</v>
      </c>
      <c r="R11603">
        <v>1724.516257</v>
      </c>
      <c r="S11603" t="s">
        <v>90</v>
      </c>
      <c r="T11603" s="297">
        <v>46311.754166666666</v>
      </c>
    </row>
    <row r="11604" spans="1:20" x14ac:dyDescent="0.35">
      <c r="A11604" t="s">
        <v>134</v>
      </c>
      <c r="B11604" t="s">
        <v>135</v>
      </c>
      <c r="C11604" t="s">
        <v>89</v>
      </c>
      <c r="D11604" s="29">
        <v>46670</v>
      </c>
      <c r="E11604">
        <v>0</v>
      </c>
      <c r="F11604">
        <v>0</v>
      </c>
      <c r="G11604">
        <v>0</v>
      </c>
      <c r="H11604">
        <v>0</v>
      </c>
      <c r="L11604">
        <v>458.64181200000002</v>
      </c>
      <c r="R11604">
        <v>1724.516257</v>
      </c>
      <c r="S11604" t="s">
        <v>90</v>
      </c>
      <c r="T11604" s="297">
        <v>46311.754166666666</v>
      </c>
    </row>
    <row r="11605" spans="1:20" x14ac:dyDescent="0.35">
      <c r="A11605" t="s">
        <v>134</v>
      </c>
      <c r="B11605" t="s">
        <v>135</v>
      </c>
      <c r="C11605" t="s">
        <v>89</v>
      </c>
      <c r="D11605" s="29">
        <v>46671</v>
      </c>
      <c r="E11605">
        <v>0</v>
      </c>
      <c r="F11605">
        <v>0</v>
      </c>
      <c r="G11605">
        <v>0</v>
      </c>
      <c r="H11605">
        <v>0</v>
      </c>
      <c r="L11605">
        <v>458.64181200000002</v>
      </c>
      <c r="R11605">
        <v>1724.516257</v>
      </c>
      <c r="S11605" t="s">
        <v>90</v>
      </c>
      <c r="T11605" s="297">
        <v>46311.754166666666</v>
      </c>
    </row>
    <row r="11606" spans="1:20" x14ac:dyDescent="0.35">
      <c r="A11606" t="s">
        <v>134</v>
      </c>
      <c r="B11606" t="s">
        <v>135</v>
      </c>
      <c r="C11606" t="s">
        <v>89</v>
      </c>
      <c r="D11606" s="29">
        <v>46672</v>
      </c>
      <c r="E11606">
        <v>0</v>
      </c>
      <c r="F11606">
        <v>0</v>
      </c>
      <c r="G11606">
        <v>0</v>
      </c>
      <c r="H11606">
        <v>0</v>
      </c>
      <c r="L11606">
        <v>458.64181200000002</v>
      </c>
      <c r="R11606">
        <v>1724.516257</v>
      </c>
      <c r="S11606" t="s">
        <v>90</v>
      </c>
      <c r="T11606" s="297">
        <v>46311.754166666666</v>
      </c>
    </row>
    <row r="11607" spans="1:20" x14ac:dyDescent="0.35">
      <c r="A11607" t="s">
        <v>134</v>
      </c>
      <c r="B11607" t="s">
        <v>135</v>
      </c>
      <c r="C11607" t="s">
        <v>89</v>
      </c>
      <c r="D11607" s="29">
        <v>46673</v>
      </c>
      <c r="E11607">
        <v>0</v>
      </c>
      <c r="F11607">
        <v>0</v>
      </c>
      <c r="G11607">
        <v>0</v>
      </c>
      <c r="H11607">
        <v>0</v>
      </c>
      <c r="L11607">
        <v>458.64181200000002</v>
      </c>
      <c r="R11607">
        <v>1724.516257</v>
      </c>
      <c r="S11607" t="s">
        <v>90</v>
      </c>
      <c r="T11607" s="297">
        <v>46311.754166666666</v>
      </c>
    </row>
    <row r="11608" spans="1:20" x14ac:dyDescent="0.35">
      <c r="A11608" t="s">
        <v>134</v>
      </c>
      <c r="B11608" t="s">
        <v>135</v>
      </c>
      <c r="C11608" t="s">
        <v>89</v>
      </c>
      <c r="D11608" s="29">
        <v>46674</v>
      </c>
      <c r="E11608">
        <v>0</v>
      </c>
      <c r="F11608">
        <v>0</v>
      </c>
      <c r="G11608">
        <v>0</v>
      </c>
      <c r="H11608">
        <v>0</v>
      </c>
      <c r="L11608">
        <v>458.64181200000002</v>
      </c>
      <c r="R11608">
        <v>1724.516257</v>
      </c>
      <c r="S11608" t="s">
        <v>90</v>
      </c>
      <c r="T11608" s="297">
        <v>46311.754166666666</v>
      </c>
    </row>
    <row r="11609" spans="1:20" x14ac:dyDescent="0.35">
      <c r="A11609" t="s">
        <v>134</v>
      </c>
      <c r="B11609" t="s">
        <v>135</v>
      </c>
      <c r="C11609" t="s">
        <v>89</v>
      </c>
      <c r="D11609" s="29">
        <v>46675</v>
      </c>
      <c r="E11609">
        <v>0</v>
      </c>
      <c r="F11609">
        <v>0</v>
      </c>
      <c r="G11609">
        <v>0</v>
      </c>
      <c r="H11609">
        <v>0</v>
      </c>
      <c r="L11609">
        <v>458.64181200000002</v>
      </c>
      <c r="R11609">
        <v>1724.516257</v>
      </c>
      <c r="S11609" t="s">
        <v>90</v>
      </c>
      <c r="T11609" s="297">
        <v>46311.754166666666</v>
      </c>
    </row>
    <row r="11610" spans="1:20" x14ac:dyDescent="0.35">
      <c r="A11610" t="s">
        <v>134</v>
      </c>
      <c r="B11610" t="s">
        <v>135</v>
      </c>
      <c r="C11610" t="s">
        <v>89</v>
      </c>
      <c r="D11610" s="29">
        <v>46676</v>
      </c>
      <c r="E11610">
        <v>0</v>
      </c>
      <c r="F11610">
        <v>0</v>
      </c>
      <c r="G11610">
        <v>0</v>
      </c>
      <c r="H11610">
        <v>0</v>
      </c>
      <c r="L11610">
        <v>458.64181200000002</v>
      </c>
      <c r="R11610">
        <v>1724.516257</v>
      </c>
      <c r="S11610" t="s">
        <v>90</v>
      </c>
      <c r="T11610" s="297">
        <v>46311.754166666666</v>
      </c>
    </row>
    <row r="11611" spans="1:20" x14ac:dyDescent="0.35">
      <c r="A11611" t="s">
        <v>134</v>
      </c>
      <c r="B11611" t="s">
        <v>135</v>
      </c>
      <c r="C11611" t="s">
        <v>89</v>
      </c>
      <c r="D11611" s="29">
        <v>46677</v>
      </c>
      <c r="E11611">
        <v>0</v>
      </c>
      <c r="F11611">
        <v>0</v>
      </c>
      <c r="G11611">
        <v>0</v>
      </c>
      <c r="H11611">
        <v>0</v>
      </c>
      <c r="L11611">
        <v>458.64181200000002</v>
      </c>
      <c r="R11611">
        <v>1724.516257</v>
      </c>
      <c r="S11611" t="s">
        <v>90</v>
      </c>
      <c r="T11611" s="297">
        <v>46311.754166666666</v>
      </c>
    </row>
    <row r="11612" spans="1:20" x14ac:dyDescent="0.35">
      <c r="A11612" t="s">
        <v>134</v>
      </c>
      <c r="B11612" t="s">
        <v>135</v>
      </c>
      <c r="C11612" t="s">
        <v>89</v>
      </c>
      <c r="D11612" s="29">
        <v>46678</v>
      </c>
      <c r="E11612">
        <v>0</v>
      </c>
      <c r="F11612">
        <v>0</v>
      </c>
      <c r="G11612">
        <v>0</v>
      </c>
      <c r="H11612">
        <v>0</v>
      </c>
      <c r="L11612">
        <v>458.64181200000002</v>
      </c>
      <c r="R11612">
        <v>1724.516257</v>
      </c>
      <c r="S11612" t="s">
        <v>90</v>
      </c>
      <c r="T11612" s="297">
        <v>46311.754166666666</v>
      </c>
    </row>
    <row r="11613" spans="1:20" x14ac:dyDescent="0.35">
      <c r="A11613" t="s">
        <v>134</v>
      </c>
      <c r="B11613" t="s">
        <v>135</v>
      </c>
      <c r="C11613" t="s">
        <v>89</v>
      </c>
      <c r="D11613" s="29">
        <v>46679</v>
      </c>
      <c r="E11613">
        <v>0</v>
      </c>
      <c r="F11613">
        <v>0</v>
      </c>
      <c r="G11613">
        <v>0</v>
      </c>
      <c r="H11613">
        <v>0</v>
      </c>
      <c r="L11613">
        <v>458.64181200000002</v>
      </c>
      <c r="R11613">
        <v>1724.516257</v>
      </c>
      <c r="S11613" t="s">
        <v>90</v>
      </c>
      <c r="T11613" s="297">
        <v>46311.754166666666</v>
      </c>
    </row>
    <row r="11614" spans="1:20" x14ac:dyDescent="0.35">
      <c r="A11614" t="s">
        <v>134</v>
      </c>
      <c r="B11614" t="s">
        <v>135</v>
      </c>
      <c r="C11614" t="s">
        <v>89</v>
      </c>
      <c r="D11614" s="29">
        <v>46680</v>
      </c>
      <c r="E11614">
        <v>0</v>
      </c>
      <c r="F11614">
        <v>0</v>
      </c>
      <c r="G11614">
        <v>0</v>
      </c>
      <c r="H11614">
        <v>0</v>
      </c>
      <c r="L11614">
        <v>458.64181200000002</v>
      </c>
      <c r="R11614">
        <v>1724.516257</v>
      </c>
      <c r="S11614" t="s">
        <v>90</v>
      </c>
      <c r="T11614" s="297">
        <v>46311.754166666666</v>
      </c>
    </row>
    <row r="11615" spans="1:20" x14ac:dyDescent="0.35">
      <c r="A11615" t="s">
        <v>134</v>
      </c>
      <c r="B11615" t="s">
        <v>135</v>
      </c>
      <c r="C11615" t="s">
        <v>89</v>
      </c>
      <c r="D11615" s="29">
        <v>46681</v>
      </c>
      <c r="E11615">
        <v>0</v>
      </c>
      <c r="F11615">
        <v>0</v>
      </c>
      <c r="G11615">
        <v>0</v>
      </c>
      <c r="H11615">
        <v>0</v>
      </c>
      <c r="L11615">
        <v>458.64181200000002</v>
      </c>
      <c r="R11615">
        <v>1724.516257</v>
      </c>
      <c r="S11615" t="s">
        <v>90</v>
      </c>
      <c r="T11615" s="297">
        <v>46311.754166666666</v>
      </c>
    </row>
    <row r="11616" spans="1:20" x14ac:dyDescent="0.35">
      <c r="A11616" t="s">
        <v>134</v>
      </c>
      <c r="B11616" t="s">
        <v>135</v>
      </c>
      <c r="C11616" t="s">
        <v>89</v>
      </c>
      <c r="D11616" s="29">
        <v>46682</v>
      </c>
      <c r="E11616">
        <v>0</v>
      </c>
      <c r="F11616">
        <v>0</v>
      </c>
      <c r="G11616">
        <v>0</v>
      </c>
      <c r="H11616">
        <v>0</v>
      </c>
      <c r="L11616">
        <v>458.64181200000002</v>
      </c>
      <c r="R11616">
        <v>1724.516257</v>
      </c>
      <c r="S11616" t="s">
        <v>90</v>
      </c>
      <c r="T11616" s="297">
        <v>46311.754166666666</v>
      </c>
    </row>
    <row r="11617" spans="1:20" x14ac:dyDescent="0.35">
      <c r="A11617" t="s">
        <v>134</v>
      </c>
      <c r="B11617" t="s">
        <v>135</v>
      </c>
      <c r="C11617" t="s">
        <v>89</v>
      </c>
      <c r="D11617" s="29">
        <v>46683</v>
      </c>
      <c r="E11617">
        <v>0</v>
      </c>
      <c r="F11617">
        <v>0</v>
      </c>
      <c r="G11617">
        <v>0</v>
      </c>
      <c r="H11617">
        <v>0</v>
      </c>
      <c r="L11617">
        <v>458.64181200000002</v>
      </c>
      <c r="R11617">
        <v>1724.516257</v>
      </c>
      <c r="S11617" t="s">
        <v>90</v>
      </c>
      <c r="T11617" s="297">
        <v>46311.754166666666</v>
      </c>
    </row>
    <row r="11618" spans="1:20" x14ac:dyDescent="0.35">
      <c r="A11618" t="s">
        <v>134</v>
      </c>
      <c r="B11618" t="s">
        <v>135</v>
      </c>
      <c r="C11618" t="s">
        <v>89</v>
      </c>
      <c r="D11618" s="29">
        <v>46684</v>
      </c>
      <c r="E11618">
        <v>0</v>
      </c>
      <c r="F11618">
        <v>0</v>
      </c>
      <c r="G11618">
        <v>0</v>
      </c>
      <c r="H11618">
        <v>0</v>
      </c>
      <c r="L11618">
        <v>458.64181200000002</v>
      </c>
      <c r="R11618">
        <v>1724.516257</v>
      </c>
      <c r="S11618" t="s">
        <v>90</v>
      </c>
      <c r="T11618" s="297">
        <v>46311.754166666666</v>
      </c>
    </row>
    <row r="11619" spans="1:20" x14ac:dyDescent="0.35">
      <c r="A11619" t="s">
        <v>134</v>
      </c>
      <c r="B11619" t="s">
        <v>135</v>
      </c>
      <c r="C11619" t="s">
        <v>89</v>
      </c>
      <c r="D11619" s="29">
        <v>46685</v>
      </c>
      <c r="E11619">
        <v>0</v>
      </c>
      <c r="F11619">
        <v>0</v>
      </c>
      <c r="G11619">
        <v>0.36</v>
      </c>
      <c r="H11619">
        <v>0.26</v>
      </c>
      <c r="J11619">
        <v>1110</v>
      </c>
      <c r="K11619">
        <v>1280</v>
      </c>
      <c r="L11619">
        <v>458.64181200000002</v>
      </c>
      <c r="R11619">
        <v>1724.516257</v>
      </c>
      <c r="S11619" t="s">
        <v>90</v>
      </c>
      <c r="T11619" s="297">
        <v>46311.754166666666</v>
      </c>
    </row>
    <row r="11620" spans="1:20" x14ac:dyDescent="0.35">
      <c r="A11620" t="s">
        <v>134</v>
      </c>
      <c r="B11620" t="s">
        <v>135</v>
      </c>
      <c r="C11620" t="s">
        <v>89</v>
      </c>
      <c r="D11620" s="29">
        <v>46686</v>
      </c>
      <c r="E11620">
        <v>0</v>
      </c>
      <c r="F11620">
        <v>0</v>
      </c>
      <c r="G11620">
        <v>0.36</v>
      </c>
      <c r="H11620">
        <v>0.26</v>
      </c>
      <c r="J11620">
        <v>1110</v>
      </c>
      <c r="K11620">
        <v>1280</v>
      </c>
      <c r="L11620">
        <v>458.64181200000002</v>
      </c>
      <c r="R11620">
        <v>1724.516257</v>
      </c>
      <c r="S11620" t="s">
        <v>90</v>
      </c>
      <c r="T11620" s="297">
        <v>46311.754166666666</v>
      </c>
    </row>
    <row r="11621" spans="1:20" x14ac:dyDescent="0.35">
      <c r="A11621" t="s">
        <v>134</v>
      </c>
      <c r="B11621" t="s">
        <v>135</v>
      </c>
      <c r="C11621" t="s">
        <v>89</v>
      </c>
      <c r="D11621" s="29">
        <v>46687</v>
      </c>
      <c r="E11621">
        <v>0</v>
      </c>
      <c r="F11621">
        <v>0</v>
      </c>
      <c r="G11621">
        <v>0.36</v>
      </c>
      <c r="H11621">
        <v>0.26</v>
      </c>
      <c r="J11621">
        <v>1110</v>
      </c>
      <c r="K11621">
        <v>1280</v>
      </c>
      <c r="L11621">
        <v>458.64181200000002</v>
      </c>
      <c r="R11621">
        <v>1724.516257</v>
      </c>
      <c r="S11621" t="s">
        <v>90</v>
      </c>
      <c r="T11621" s="297">
        <v>46311.754166666666</v>
      </c>
    </row>
    <row r="11622" spans="1:20" x14ac:dyDescent="0.35">
      <c r="A11622" t="s">
        <v>134</v>
      </c>
      <c r="B11622" t="s">
        <v>135</v>
      </c>
      <c r="C11622" t="s">
        <v>89</v>
      </c>
      <c r="D11622" s="29">
        <v>46688</v>
      </c>
      <c r="E11622">
        <v>0</v>
      </c>
      <c r="F11622">
        <v>0</v>
      </c>
      <c r="G11622">
        <v>0.36</v>
      </c>
      <c r="H11622">
        <v>0.26</v>
      </c>
      <c r="J11622">
        <v>1110</v>
      </c>
      <c r="K11622">
        <v>1280</v>
      </c>
      <c r="L11622">
        <v>458.64181200000002</v>
      </c>
      <c r="R11622">
        <v>1724.516257</v>
      </c>
      <c r="S11622" t="s">
        <v>90</v>
      </c>
      <c r="T11622" s="297">
        <v>46311.754166666666</v>
      </c>
    </row>
    <row r="11623" spans="1:20" x14ac:dyDescent="0.35">
      <c r="A11623" t="s">
        <v>134</v>
      </c>
      <c r="B11623" t="s">
        <v>135</v>
      </c>
      <c r="C11623" t="s">
        <v>89</v>
      </c>
      <c r="D11623" s="29">
        <v>46689</v>
      </c>
      <c r="E11623">
        <v>0</v>
      </c>
      <c r="F11623">
        <v>0</v>
      </c>
      <c r="G11623">
        <v>0.36</v>
      </c>
      <c r="H11623">
        <v>0.26</v>
      </c>
      <c r="J11623">
        <v>1110</v>
      </c>
      <c r="K11623">
        <v>1280</v>
      </c>
      <c r="L11623">
        <v>458.64181200000002</v>
      </c>
      <c r="R11623">
        <v>1724.516257</v>
      </c>
      <c r="S11623" t="s">
        <v>90</v>
      </c>
      <c r="T11623" s="297">
        <v>46311.754166666666</v>
      </c>
    </row>
    <row r="11624" spans="1:20" x14ac:dyDescent="0.35">
      <c r="A11624" t="s">
        <v>134</v>
      </c>
      <c r="B11624" t="s">
        <v>135</v>
      </c>
      <c r="C11624" t="s">
        <v>89</v>
      </c>
      <c r="D11624" s="29">
        <v>46690</v>
      </c>
      <c r="E11624">
        <v>0</v>
      </c>
      <c r="F11624">
        <v>0</v>
      </c>
      <c r="G11624">
        <v>0.36</v>
      </c>
      <c r="H11624">
        <v>0.26</v>
      </c>
      <c r="J11624">
        <v>1110</v>
      </c>
      <c r="K11624">
        <v>1280</v>
      </c>
      <c r="L11624">
        <v>458.64181200000002</v>
      </c>
      <c r="R11624">
        <v>1724.516257</v>
      </c>
      <c r="S11624" t="s">
        <v>90</v>
      </c>
      <c r="T11624" s="297">
        <v>46311.754166666666</v>
      </c>
    </row>
    <row r="11625" spans="1:20" x14ac:dyDescent="0.35">
      <c r="A11625" t="s">
        <v>134</v>
      </c>
      <c r="B11625" t="s">
        <v>135</v>
      </c>
      <c r="C11625" t="s">
        <v>89</v>
      </c>
      <c r="D11625" s="29">
        <v>46691</v>
      </c>
      <c r="E11625">
        <v>0</v>
      </c>
      <c r="F11625">
        <v>0</v>
      </c>
      <c r="G11625">
        <v>0.36</v>
      </c>
      <c r="H11625">
        <v>0.26</v>
      </c>
      <c r="J11625">
        <v>1110</v>
      </c>
      <c r="K11625">
        <v>1280</v>
      </c>
      <c r="L11625">
        <v>458.64181200000002</v>
      </c>
      <c r="R11625">
        <v>1724.516257</v>
      </c>
      <c r="S11625" t="s">
        <v>90</v>
      </c>
      <c r="T11625" s="297">
        <v>46311.754166666666</v>
      </c>
    </row>
    <row r="11626" spans="1:20" x14ac:dyDescent="0.35">
      <c r="A11626" t="s">
        <v>134</v>
      </c>
      <c r="B11626" t="s">
        <v>135</v>
      </c>
      <c r="C11626" t="s">
        <v>89</v>
      </c>
      <c r="D11626" s="29">
        <v>46692</v>
      </c>
      <c r="E11626">
        <v>0</v>
      </c>
      <c r="F11626">
        <v>0</v>
      </c>
      <c r="G11626">
        <v>0</v>
      </c>
      <c r="H11626">
        <v>0</v>
      </c>
      <c r="L11626">
        <v>458.64181200000002</v>
      </c>
      <c r="R11626">
        <v>1724.516257</v>
      </c>
      <c r="S11626" t="s">
        <v>90</v>
      </c>
      <c r="T11626" s="297">
        <v>46311.754166666666</v>
      </c>
    </row>
    <row r="11627" spans="1:20" x14ac:dyDescent="0.35">
      <c r="A11627" t="s">
        <v>134</v>
      </c>
      <c r="B11627" t="s">
        <v>135</v>
      </c>
      <c r="C11627" t="s">
        <v>89</v>
      </c>
      <c r="D11627" s="29">
        <v>46693</v>
      </c>
      <c r="E11627">
        <v>0</v>
      </c>
      <c r="F11627">
        <v>0</v>
      </c>
      <c r="G11627">
        <v>0</v>
      </c>
      <c r="H11627">
        <v>0</v>
      </c>
      <c r="L11627">
        <v>458.64181200000002</v>
      </c>
      <c r="R11627">
        <v>1724.516257</v>
      </c>
      <c r="S11627" t="s">
        <v>90</v>
      </c>
      <c r="T11627" s="297">
        <v>46311.754166666666</v>
      </c>
    </row>
    <row r="11628" spans="1:20" x14ac:dyDescent="0.35">
      <c r="A11628" t="s">
        <v>134</v>
      </c>
      <c r="B11628" t="s">
        <v>135</v>
      </c>
      <c r="C11628" t="s">
        <v>89</v>
      </c>
      <c r="D11628" s="29">
        <v>46694</v>
      </c>
      <c r="E11628">
        <v>0</v>
      </c>
      <c r="F11628">
        <v>0</v>
      </c>
      <c r="G11628">
        <v>0</v>
      </c>
      <c r="H11628">
        <v>0</v>
      </c>
      <c r="L11628">
        <v>458.64181200000002</v>
      </c>
      <c r="R11628">
        <v>1724.516257</v>
      </c>
      <c r="S11628" t="s">
        <v>90</v>
      </c>
      <c r="T11628" s="297">
        <v>46311.754166666666</v>
      </c>
    </row>
    <row r="11629" spans="1:20" x14ac:dyDescent="0.35">
      <c r="A11629" t="s">
        <v>134</v>
      </c>
      <c r="B11629" t="s">
        <v>135</v>
      </c>
      <c r="C11629" t="s">
        <v>89</v>
      </c>
      <c r="D11629" s="29">
        <v>46695</v>
      </c>
      <c r="E11629">
        <v>0</v>
      </c>
      <c r="F11629">
        <v>0</v>
      </c>
      <c r="G11629">
        <v>0</v>
      </c>
      <c r="H11629">
        <v>0</v>
      </c>
      <c r="L11629">
        <v>458.64181200000002</v>
      </c>
      <c r="R11629">
        <v>1724.516257</v>
      </c>
      <c r="S11629" t="s">
        <v>90</v>
      </c>
      <c r="T11629" s="297">
        <v>46311.754166666666</v>
      </c>
    </row>
    <row r="11630" spans="1:20" x14ac:dyDescent="0.35">
      <c r="A11630" t="s">
        <v>134</v>
      </c>
      <c r="B11630" t="s">
        <v>135</v>
      </c>
      <c r="C11630" t="s">
        <v>89</v>
      </c>
      <c r="D11630" s="29">
        <v>46696</v>
      </c>
      <c r="E11630">
        <v>0</v>
      </c>
      <c r="F11630">
        <v>0</v>
      </c>
      <c r="G11630">
        <v>0</v>
      </c>
      <c r="H11630">
        <v>0</v>
      </c>
      <c r="L11630">
        <v>458.64181200000002</v>
      </c>
      <c r="R11630">
        <v>1724.516257</v>
      </c>
      <c r="S11630" t="s">
        <v>90</v>
      </c>
      <c r="T11630" s="297">
        <v>46311.754166666666</v>
      </c>
    </row>
    <row r="11631" spans="1:20" x14ac:dyDescent="0.35">
      <c r="A11631" t="s">
        <v>134</v>
      </c>
      <c r="B11631" t="s">
        <v>135</v>
      </c>
      <c r="C11631" t="s">
        <v>89</v>
      </c>
      <c r="D11631" s="29">
        <v>46697</v>
      </c>
      <c r="E11631">
        <v>0</v>
      </c>
      <c r="F11631">
        <v>0</v>
      </c>
      <c r="G11631">
        <v>0</v>
      </c>
      <c r="H11631">
        <v>0</v>
      </c>
      <c r="L11631">
        <v>458.64181200000002</v>
      </c>
      <c r="R11631">
        <v>1724.516257</v>
      </c>
      <c r="S11631" t="s">
        <v>90</v>
      </c>
      <c r="T11631" s="297">
        <v>46311.754166666666</v>
      </c>
    </row>
    <row r="11632" spans="1:20" x14ac:dyDescent="0.35">
      <c r="A11632" t="s">
        <v>134</v>
      </c>
      <c r="B11632" t="s">
        <v>135</v>
      </c>
      <c r="C11632" t="s">
        <v>89</v>
      </c>
      <c r="D11632" s="29">
        <v>46698</v>
      </c>
      <c r="E11632">
        <v>0</v>
      </c>
      <c r="F11632">
        <v>0</v>
      </c>
      <c r="G11632">
        <v>0</v>
      </c>
      <c r="H11632">
        <v>0</v>
      </c>
      <c r="L11632">
        <v>458.64181200000002</v>
      </c>
      <c r="R11632">
        <v>1724.516257</v>
      </c>
      <c r="S11632" t="s">
        <v>90</v>
      </c>
      <c r="T11632" s="297">
        <v>46311.754166666666</v>
      </c>
    </row>
    <row r="11633" spans="1:20" x14ac:dyDescent="0.35">
      <c r="A11633" t="s">
        <v>134</v>
      </c>
      <c r="B11633" t="s">
        <v>135</v>
      </c>
      <c r="C11633" t="s">
        <v>89</v>
      </c>
      <c r="D11633" s="29">
        <v>46699</v>
      </c>
      <c r="E11633">
        <v>0</v>
      </c>
      <c r="F11633">
        <v>0</v>
      </c>
      <c r="G11633">
        <v>0</v>
      </c>
      <c r="H11633">
        <v>0</v>
      </c>
      <c r="L11633">
        <v>458.64181200000002</v>
      </c>
      <c r="R11633">
        <v>1724.516257</v>
      </c>
      <c r="S11633" t="s">
        <v>90</v>
      </c>
      <c r="T11633" s="297">
        <v>46311.754166666666</v>
      </c>
    </row>
    <row r="11634" spans="1:20" x14ac:dyDescent="0.35">
      <c r="A11634" t="s">
        <v>134</v>
      </c>
      <c r="B11634" t="s">
        <v>135</v>
      </c>
      <c r="C11634" t="s">
        <v>89</v>
      </c>
      <c r="D11634" s="29">
        <v>46700</v>
      </c>
      <c r="E11634">
        <v>0</v>
      </c>
      <c r="F11634">
        <v>0</v>
      </c>
      <c r="G11634">
        <v>0</v>
      </c>
      <c r="H11634">
        <v>0</v>
      </c>
      <c r="L11634">
        <v>458.64181200000002</v>
      </c>
      <c r="R11634">
        <v>1724.516257</v>
      </c>
      <c r="S11634" t="s">
        <v>90</v>
      </c>
      <c r="T11634" s="297">
        <v>46311.754166666666</v>
      </c>
    </row>
    <row r="11635" spans="1:20" x14ac:dyDescent="0.35">
      <c r="A11635" t="s">
        <v>134</v>
      </c>
      <c r="B11635" t="s">
        <v>135</v>
      </c>
      <c r="C11635" t="s">
        <v>89</v>
      </c>
      <c r="D11635" s="29">
        <v>46701</v>
      </c>
      <c r="E11635">
        <v>0</v>
      </c>
      <c r="F11635">
        <v>0</v>
      </c>
      <c r="G11635">
        <v>0</v>
      </c>
      <c r="H11635">
        <v>0</v>
      </c>
      <c r="L11635">
        <v>458.64181200000002</v>
      </c>
      <c r="R11635">
        <v>1724.516257</v>
      </c>
      <c r="S11635" t="s">
        <v>90</v>
      </c>
      <c r="T11635" s="297">
        <v>46311.754166666666</v>
      </c>
    </row>
    <row r="11636" spans="1:20" x14ac:dyDescent="0.35">
      <c r="A11636" t="s">
        <v>134</v>
      </c>
      <c r="B11636" t="s">
        <v>135</v>
      </c>
      <c r="C11636" t="s">
        <v>89</v>
      </c>
      <c r="D11636" s="29">
        <v>46702</v>
      </c>
      <c r="E11636">
        <v>0</v>
      </c>
      <c r="F11636">
        <v>0</v>
      </c>
      <c r="G11636">
        <v>0</v>
      </c>
      <c r="H11636">
        <v>0</v>
      </c>
      <c r="L11636">
        <v>458.64181200000002</v>
      </c>
      <c r="R11636">
        <v>1724.516257</v>
      </c>
      <c r="S11636" t="s">
        <v>90</v>
      </c>
      <c r="T11636" s="297">
        <v>46311.754166666666</v>
      </c>
    </row>
    <row r="11637" spans="1:20" x14ac:dyDescent="0.35">
      <c r="A11637" t="s">
        <v>134</v>
      </c>
      <c r="B11637" t="s">
        <v>135</v>
      </c>
      <c r="C11637" t="s">
        <v>89</v>
      </c>
      <c r="D11637" s="29">
        <v>46703</v>
      </c>
      <c r="E11637">
        <v>0</v>
      </c>
      <c r="F11637">
        <v>0</v>
      </c>
      <c r="G11637">
        <v>0</v>
      </c>
      <c r="H11637">
        <v>0</v>
      </c>
      <c r="L11637">
        <v>458.64181200000002</v>
      </c>
      <c r="R11637">
        <v>1724.516257</v>
      </c>
      <c r="S11637" t="s">
        <v>90</v>
      </c>
      <c r="T11637" s="297">
        <v>46311.754166666666</v>
      </c>
    </row>
    <row r="11638" spans="1:20" x14ac:dyDescent="0.35">
      <c r="A11638" t="s">
        <v>134</v>
      </c>
      <c r="B11638" t="s">
        <v>135</v>
      </c>
      <c r="C11638" t="s">
        <v>89</v>
      </c>
      <c r="D11638" s="29">
        <v>46704</v>
      </c>
      <c r="E11638">
        <v>0</v>
      </c>
      <c r="F11638">
        <v>0</v>
      </c>
      <c r="G11638">
        <v>0</v>
      </c>
      <c r="H11638">
        <v>0</v>
      </c>
      <c r="L11638">
        <v>458.64181200000002</v>
      </c>
      <c r="R11638">
        <v>1724.516257</v>
      </c>
      <c r="S11638" t="s">
        <v>90</v>
      </c>
      <c r="T11638" s="297">
        <v>46311.754166666666</v>
      </c>
    </row>
    <row r="11639" spans="1:20" x14ac:dyDescent="0.35">
      <c r="A11639" t="s">
        <v>134</v>
      </c>
      <c r="B11639" t="s">
        <v>135</v>
      </c>
      <c r="C11639" t="s">
        <v>89</v>
      </c>
      <c r="D11639" s="29">
        <v>46705</v>
      </c>
      <c r="E11639">
        <v>0</v>
      </c>
      <c r="F11639">
        <v>0</v>
      </c>
      <c r="G11639">
        <v>0</v>
      </c>
      <c r="H11639">
        <v>0</v>
      </c>
      <c r="L11639">
        <v>458.64181200000002</v>
      </c>
      <c r="R11639">
        <v>1724.516257</v>
      </c>
      <c r="S11639" t="s">
        <v>90</v>
      </c>
      <c r="T11639" s="297">
        <v>46311.754166666666</v>
      </c>
    </row>
    <row r="11640" spans="1:20" x14ac:dyDescent="0.35">
      <c r="A11640" t="s">
        <v>134</v>
      </c>
      <c r="B11640" t="s">
        <v>135</v>
      </c>
      <c r="C11640" t="s">
        <v>89</v>
      </c>
      <c r="D11640" s="29">
        <v>46706</v>
      </c>
      <c r="E11640">
        <v>0</v>
      </c>
      <c r="F11640">
        <v>0</v>
      </c>
      <c r="G11640">
        <v>0</v>
      </c>
      <c r="H11640">
        <v>0</v>
      </c>
      <c r="L11640">
        <v>458.64181200000002</v>
      </c>
      <c r="R11640">
        <v>1724.516257</v>
      </c>
      <c r="S11640" t="s">
        <v>90</v>
      </c>
      <c r="T11640" s="297">
        <v>46311.754166666666</v>
      </c>
    </row>
    <row r="11641" spans="1:20" x14ac:dyDescent="0.35">
      <c r="A11641" t="s">
        <v>134</v>
      </c>
      <c r="B11641" t="s">
        <v>135</v>
      </c>
      <c r="C11641" t="s">
        <v>89</v>
      </c>
      <c r="D11641" s="29">
        <v>46707</v>
      </c>
      <c r="E11641">
        <v>0</v>
      </c>
      <c r="F11641">
        <v>0</v>
      </c>
      <c r="G11641">
        <v>0</v>
      </c>
      <c r="H11641">
        <v>0</v>
      </c>
      <c r="L11641">
        <v>458.64181200000002</v>
      </c>
      <c r="R11641">
        <v>1724.516257</v>
      </c>
      <c r="S11641" t="s">
        <v>90</v>
      </c>
      <c r="T11641" s="297">
        <v>46311.754166666666</v>
      </c>
    </row>
    <row r="11642" spans="1:20" x14ac:dyDescent="0.35">
      <c r="A11642" t="s">
        <v>134</v>
      </c>
      <c r="B11642" t="s">
        <v>135</v>
      </c>
      <c r="C11642" t="s">
        <v>89</v>
      </c>
      <c r="D11642" s="29">
        <v>46708</v>
      </c>
      <c r="E11642">
        <v>0</v>
      </c>
      <c r="F11642">
        <v>0</v>
      </c>
      <c r="G11642">
        <v>0</v>
      </c>
      <c r="H11642">
        <v>0</v>
      </c>
      <c r="L11642">
        <v>458.64181200000002</v>
      </c>
      <c r="R11642">
        <v>1724.516257</v>
      </c>
      <c r="S11642" t="s">
        <v>90</v>
      </c>
      <c r="T11642" s="297">
        <v>46311.754166666666</v>
      </c>
    </row>
    <row r="11643" spans="1:20" x14ac:dyDescent="0.35">
      <c r="A11643" t="s">
        <v>134</v>
      </c>
      <c r="B11643" t="s">
        <v>135</v>
      </c>
      <c r="C11643" t="s">
        <v>89</v>
      </c>
      <c r="D11643" s="29">
        <v>46709</v>
      </c>
      <c r="E11643">
        <v>0</v>
      </c>
      <c r="F11643">
        <v>0</v>
      </c>
      <c r="G11643">
        <v>0</v>
      </c>
      <c r="H11643">
        <v>0</v>
      </c>
      <c r="L11643">
        <v>458.64181200000002</v>
      </c>
      <c r="R11643">
        <v>1724.516257</v>
      </c>
      <c r="S11643" t="s">
        <v>90</v>
      </c>
      <c r="T11643" s="297">
        <v>46311.754166666666</v>
      </c>
    </row>
    <row r="11644" spans="1:20" x14ac:dyDescent="0.35">
      <c r="A11644" t="s">
        <v>134</v>
      </c>
      <c r="B11644" t="s">
        <v>135</v>
      </c>
      <c r="C11644" t="s">
        <v>89</v>
      </c>
      <c r="D11644" s="29">
        <v>46710</v>
      </c>
      <c r="E11644">
        <v>0</v>
      </c>
      <c r="F11644">
        <v>0</v>
      </c>
      <c r="G11644">
        <v>0</v>
      </c>
      <c r="H11644">
        <v>0</v>
      </c>
      <c r="L11644">
        <v>458.64181200000002</v>
      </c>
      <c r="R11644">
        <v>1724.516257</v>
      </c>
      <c r="S11644" t="s">
        <v>90</v>
      </c>
      <c r="T11644" s="297">
        <v>46311.754166666666</v>
      </c>
    </row>
    <row r="11645" spans="1:20" x14ac:dyDescent="0.35">
      <c r="A11645" t="s">
        <v>134</v>
      </c>
      <c r="B11645" t="s">
        <v>135</v>
      </c>
      <c r="C11645" t="s">
        <v>89</v>
      </c>
      <c r="D11645" s="29">
        <v>46711</v>
      </c>
      <c r="E11645">
        <v>0</v>
      </c>
      <c r="F11645">
        <v>0</v>
      </c>
      <c r="G11645">
        <v>0</v>
      </c>
      <c r="H11645">
        <v>0</v>
      </c>
      <c r="L11645">
        <v>458.64181200000002</v>
      </c>
      <c r="R11645">
        <v>1724.516257</v>
      </c>
      <c r="S11645" t="s">
        <v>90</v>
      </c>
      <c r="T11645" s="297">
        <v>46311.754166666666</v>
      </c>
    </row>
    <row r="11646" spans="1:20" x14ac:dyDescent="0.35">
      <c r="A11646" t="s">
        <v>134</v>
      </c>
      <c r="B11646" t="s">
        <v>135</v>
      </c>
      <c r="C11646" t="s">
        <v>89</v>
      </c>
      <c r="D11646" s="29">
        <v>46712</v>
      </c>
      <c r="E11646">
        <v>0</v>
      </c>
      <c r="F11646">
        <v>0</v>
      </c>
      <c r="G11646">
        <v>0</v>
      </c>
      <c r="H11646">
        <v>0</v>
      </c>
      <c r="L11646">
        <v>458.64181200000002</v>
      </c>
      <c r="R11646">
        <v>1724.516257</v>
      </c>
      <c r="S11646" t="s">
        <v>90</v>
      </c>
      <c r="T11646" s="297">
        <v>46311.754166666666</v>
      </c>
    </row>
    <row r="11647" spans="1:20" x14ac:dyDescent="0.35">
      <c r="A11647" t="s">
        <v>134</v>
      </c>
      <c r="B11647" t="s">
        <v>135</v>
      </c>
      <c r="C11647" t="s">
        <v>89</v>
      </c>
      <c r="D11647" s="29">
        <v>46713</v>
      </c>
      <c r="E11647">
        <v>0</v>
      </c>
      <c r="F11647">
        <v>0</v>
      </c>
      <c r="G11647">
        <v>0</v>
      </c>
      <c r="H11647">
        <v>0</v>
      </c>
      <c r="L11647">
        <v>458.64181200000002</v>
      </c>
      <c r="R11647">
        <v>1724.516257</v>
      </c>
      <c r="S11647" t="s">
        <v>90</v>
      </c>
      <c r="T11647" s="297">
        <v>46311.754166666666</v>
      </c>
    </row>
    <row r="11648" spans="1:20" x14ac:dyDescent="0.35">
      <c r="A11648" t="s">
        <v>134</v>
      </c>
      <c r="B11648" t="s">
        <v>135</v>
      </c>
      <c r="C11648" t="s">
        <v>89</v>
      </c>
      <c r="D11648" s="29">
        <v>46714</v>
      </c>
      <c r="E11648">
        <v>0</v>
      </c>
      <c r="F11648">
        <v>0</v>
      </c>
      <c r="G11648">
        <v>0</v>
      </c>
      <c r="H11648">
        <v>0</v>
      </c>
      <c r="L11648">
        <v>458.64181200000002</v>
      </c>
      <c r="R11648">
        <v>1724.516257</v>
      </c>
      <c r="S11648" t="s">
        <v>90</v>
      </c>
      <c r="T11648" s="297">
        <v>46311.754166666666</v>
      </c>
    </row>
    <row r="11649" spans="1:20" x14ac:dyDescent="0.35">
      <c r="A11649" t="s">
        <v>134</v>
      </c>
      <c r="B11649" t="s">
        <v>135</v>
      </c>
      <c r="C11649" t="s">
        <v>89</v>
      </c>
      <c r="D11649" s="29">
        <v>46715</v>
      </c>
      <c r="E11649">
        <v>0</v>
      </c>
      <c r="F11649">
        <v>0</v>
      </c>
      <c r="G11649">
        <v>0</v>
      </c>
      <c r="H11649">
        <v>0</v>
      </c>
      <c r="L11649">
        <v>458.64181200000002</v>
      </c>
      <c r="R11649">
        <v>1724.516257</v>
      </c>
      <c r="S11649" t="s">
        <v>90</v>
      </c>
      <c r="T11649" s="297">
        <v>46311.754166666666</v>
      </c>
    </row>
    <row r="11650" spans="1:20" x14ac:dyDescent="0.35">
      <c r="A11650" t="s">
        <v>134</v>
      </c>
      <c r="B11650" t="s">
        <v>135</v>
      </c>
      <c r="C11650" t="s">
        <v>89</v>
      </c>
      <c r="D11650" s="29">
        <v>46716</v>
      </c>
      <c r="E11650">
        <v>0</v>
      </c>
      <c r="F11650">
        <v>0</v>
      </c>
      <c r="G11650">
        <v>0</v>
      </c>
      <c r="H11650">
        <v>0</v>
      </c>
      <c r="L11650">
        <v>458.64181200000002</v>
      </c>
      <c r="R11650">
        <v>1724.516257</v>
      </c>
      <c r="S11650" t="s">
        <v>90</v>
      </c>
      <c r="T11650" s="297">
        <v>46311.754166666666</v>
      </c>
    </row>
    <row r="11651" spans="1:20" x14ac:dyDescent="0.35">
      <c r="A11651" t="s">
        <v>134</v>
      </c>
      <c r="B11651" t="s">
        <v>135</v>
      </c>
      <c r="C11651" t="s">
        <v>89</v>
      </c>
      <c r="D11651" s="29">
        <v>46717</v>
      </c>
      <c r="E11651">
        <v>0</v>
      </c>
      <c r="F11651">
        <v>0</v>
      </c>
      <c r="G11651">
        <v>0</v>
      </c>
      <c r="H11651">
        <v>0</v>
      </c>
      <c r="L11651">
        <v>458.64181200000002</v>
      </c>
      <c r="R11651">
        <v>1724.516257</v>
      </c>
      <c r="S11651" t="s">
        <v>90</v>
      </c>
      <c r="T11651" s="297">
        <v>46311.754166666666</v>
      </c>
    </row>
    <row r="11652" spans="1:20" x14ac:dyDescent="0.35">
      <c r="A11652" t="s">
        <v>134</v>
      </c>
      <c r="B11652" t="s">
        <v>135</v>
      </c>
      <c r="C11652" t="s">
        <v>89</v>
      </c>
      <c r="D11652" s="29">
        <v>46718</v>
      </c>
      <c r="E11652">
        <v>0</v>
      </c>
      <c r="F11652">
        <v>0</v>
      </c>
      <c r="G11652">
        <v>0</v>
      </c>
      <c r="H11652">
        <v>0</v>
      </c>
      <c r="L11652">
        <v>458.64181200000002</v>
      </c>
      <c r="R11652">
        <v>1724.516257</v>
      </c>
      <c r="S11652" t="s">
        <v>90</v>
      </c>
      <c r="T11652" s="297">
        <v>46311.754166666666</v>
      </c>
    </row>
    <row r="11653" spans="1:20" x14ac:dyDescent="0.35">
      <c r="A11653" t="s">
        <v>134</v>
      </c>
      <c r="B11653" t="s">
        <v>135</v>
      </c>
      <c r="C11653" t="s">
        <v>89</v>
      </c>
      <c r="D11653" s="29">
        <v>46719</v>
      </c>
      <c r="E11653">
        <v>0</v>
      </c>
      <c r="F11653">
        <v>0</v>
      </c>
      <c r="G11653">
        <v>0</v>
      </c>
      <c r="H11653">
        <v>0</v>
      </c>
      <c r="L11653">
        <v>458.64181200000002</v>
      </c>
      <c r="R11653">
        <v>1724.516257</v>
      </c>
      <c r="S11653" t="s">
        <v>90</v>
      </c>
      <c r="T11653" s="297">
        <v>46311.754166666666</v>
      </c>
    </row>
    <row r="11654" spans="1:20" x14ac:dyDescent="0.35">
      <c r="A11654" t="s">
        <v>134</v>
      </c>
      <c r="B11654" t="s">
        <v>135</v>
      </c>
      <c r="C11654" t="s">
        <v>89</v>
      </c>
      <c r="D11654" s="29">
        <v>46720</v>
      </c>
      <c r="E11654">
        <v>0</v>
      </c>
      <c r="F11654">
        <v>0</v>
      </c>
      <c r="G11654">
        <v>0</v>
      </c>
      <c r="H11654">
        <v>0</v>
      </c>
      <c r="L11654">
        <v>458.64181200000002</v>
      </c>
      <c r="R11654">
        <v>1724.516257</v>
      </c>
      <c r="S11654" t="s">
        <v>90</v>
      </c>
      <c r="T11654" s="297">
        <v>46311.754166666666</v>
      </c>
    </row>
    <row r="11655" spans="1:20" x14ac:dyDescent="0.35">
      <c r="A11655" t="s">
        <v>134</v>
      </c>
      <c r="B11655" t="s">
        <v>135</v>
      </c>
      <c r="C11655" t="s">
        <v>89</v>
      </c>
      <c r="D11655" s="29">
        <v>46721</v>
      </c>
      <c r="E11655">
        <v>0</v>
      </c>
      <c r="F11655">
        <v>0</v>
      </c>
      <c r="G11655">
        <v>0</v>
      </c>
      <c r="H11655">
        <v>0</v>
      </c>
      <c r="L11655">
        <v>458.64181200000002</v>
      </c>
      <c r="R11655">
        <v>1724.516257</v>
      </c>
      <c r="S11655" t="s">
        <v>90</v>
      </c>
      <c r="T11655" s="297">
        <v>46311.754166666666</v>
      </c>
    </row>
    <row r="11656" spans="1:20" x14ac:dyDescent="0.35">
      <c r="A11656" t="s">
        <v>134</v>
      </c>
      <c r="B11656" t="s">
        <v>135</v>
      </c>
      <c r="C11656" t="s">
        <v>89</v>
      </c>
      <c r="D11656" s="29">
        <v>46722</v>
      </c>
      <c r="E11656">
        <v>0</v>
      </c>
      <c r="F11656">
        <v>0</v>
      </c>
      <c r="G11656">
        <v>0</v>
      </c>
      <c r="H11656">
        <v>0</v>
      </c>
      <c r="L11656">
        <v>438.69367699999998</v>
      </c>
      <c r="R11656">
        <v>1724.516257</v>
      </c>
      <c r="S11656" t="s">
        <v>90</v>
      </c>
      <c r="T11656" s="297">
        <v>46311.754166666666</v>
      </c>
    </row>
    <row r="11657" spans="1:20" x14ac:dyDescent="0.35">
      <c r="A11657" t="s">
        <v>134</v>
      </c>
      <c r="B11657" t="s">
        <v>135</v>
      </c>
      <c r="C11657" t="s">
        <v>89</v>
      </c>
      <c r="D11657" s="29">
        <v>46723</v>
      </c>
      <c r="E11657">
        <v>0</v>
      </c>
      <c r="F11657">
        <v>0</v>
      </c>
      <c r="G11657">
        <v>0</v>
      </c>
      <c r="H11657">
        <v>0</v>
      </c>
      <c r="L11657">
        <v>438.69367699999998</v>
      </c>
      <c r="R11657">
        <v>1724.516257</v>
      </c>
      <c r="S11657" t="s">
        <v>90</v>
      </c>
      <c r="T11657" s="297">
        <v>46311.754166666666</v>
      </c>
    </row>
    <row r="11658" spans="1:20" x14ac:dyDescent="0.35">
      <c r="A11658" t="s">
        <v>134</v>
      </c>
      <c r="B11658" t="s">
        <v>135</v>
      </c>
      <c r="C11658" t="s">
        <v>89</v>
      </c>
      <c r="D11658" s="29">
        <v>46724</v>
      </c>
      <c r="E11658">
        <v>0</v>
      </c>
      <c r="F11658">
        <v>0</v>
      </c>
      <c r="G11658">
        <v>0</v>
      </c>
      <c r="H11658">
        <v>0</v>
      </c>
      <c r="L11658">
        <v>438.69367699999998</v>
      </c>
      <c r="R11658">
        <v>1724.516257</v>
      </c>
      <c r="S11658" t="s">
        <v>90</v>
      </c>
      <c r="T11658" s="297">
        <v>46311.754166666666</v>
      </c>
    </row>
    <row r="11659" spans="1:20" x14ac:dyDescent="0.35">
      <c r="A11659" t="s">
        <v>134</v>
      </c>
      <c r="B11659" t="s">
        <v>135</v>
      </c>
      <c r="C11659" t="s">
        <v>89</v>
      </c>
      <c r="D11659" s="29">
        <v>46725</v>
      </c>
      <c r="E11659">
        <v>0</v>
      </c>
      <c r="F11659">
        <v>0</v>
      </c>
      <c r="G11659">
        <v>0</v>
      </c>
      <c r="H11659">
        <v>0</v>
      </c>
      <c r="L11659">
        <v>438.69367699999998</v>
      </c>
      <c r="R11659">
        <v>1724.516257</v>
      </c>
      <c r="S11659" t="s">
        <v>90</v>
      </c>
      <c r="T11659" s="297">
        <v>46311.754166666666</v>
      </c>
    </row>
    <row r="11660" spans="1:20" x14ac:dyDescent="0.35">
      <c r="A11660" t="s">
        <v>134</v>
      </c>
      <c r="B11660" t="s">
        <v>135</v>
      </c>
      <c r="C11660" t="s">
        <v>89</v>
      </c>
      <c r="D11660" s="29">
        <v>46726</v>
      </c>
      <c r="E11660">
        <v>0</v>
      </c>
      <c r="F11660">
        <v>0</v>
      </c>
      <c r="G11660">
        <v>0</v>
      </c>
      <c r="H11660">
        <v>0</v>
      </c>
      <c r="L11660">
        <v>438.69367699999998</v>
      </c>
      <c r="R11660">
        <v>1724.516257</v>
      </c>
      <c r="S11660" t="s">
        <v>90</v>
      </c>
      <c r="T11660" s="297">
        <v>46311.754166666666</v>
      </c>
    </row>
    <row r="11661" spans="1:20" x14ac:dyDescent="0.35">
      <c r="A11661" t="s">
        <v>134</v>
      </c>
      <c r="B11661" t="s">
        <v>135</v>
      </c>
      <c r="C11661" t="s">
        <v>89</v>
      </c>
      <c r="D11661" s="29">
        <v>46727</v>
      </c>
      <c r="E11661">
        <v>0</v>
      </c>
      <c r="F11661">
        <v>0</v>
      </c>
      <c r="G11661">
        <v>0</v>
      </c>
      <c r="H11661">
        <v>0</v>
      </c>
      <c r="L11661">
        <v>438.69367699999998</v>
      </c>
      <c r="R11661">
        <v>1724.516257</v>
      </c>
      <c r="S11661" t="s">
        <v>90</v>
      </c>
      <c r="T11661" s="297">
        <v>46311.754166666666</v>
      </c>
    </row>
    <row r="11662" spans="1:20" x14ac:dyDescent="0.35">
      <c r="A11662" t="s">
        <v>134</v>
      </c>
      <c r="B11662" t="s">
        <v>135</v>
      </c>
      <c r="C11662" t="s">
        <v>89</v>
      </c>
      <c r="D11662" s="29">
        <v>46728</v>
      </c>
      <c r="E11662">
        <v>0</v>
      </c>
      <c r="F11662">
        <v>0</v>
      </c>
      <c r="G11662">
        <v>0</v>
      </c>
      <c r="H11662">
        <v>0</v>
      </c>
      <c r="L11662">
        <v>438.69367699999998</v>
      </c>
      <c r="R11662">
        <v>1724.516257</v>
      </c>
      <c r="S11662" t="s">
        <v>90</v>
      </c>
      <c r="T11662" s="297">
        <v>46311.754166666666</v>
      </c>
    </row>
    <row r="11663" spans="1:20" x14ac:dyDescent="0.35">
      <c r="A11663" t="s">
        <v>134</v>
      </c>
      <c r="B11663" t="s">
        <v>135</v>
      </c>
      <c r="C11663" t="s">
        <v>89</v>
      </c>
      <c r="D11663" s="29">
        <v>46729</v>
      </c>
      <c r="E11663">
        <v>0</v>
      </c>
      <c r="F11663">
        <v>0</v>
      </c>
      <c r="G11663">
        <v>0</v>
      </c>
      <c r="H11663">
        <v>0</v>
      </c>
      <c r="L11663">
        <v>438.69367699999998</v>
      </c>
      <c r="R11663">
        <v>1724.516257</v>
      </c>
      <c r="S11663" t="s">
        <v>90</v>
      </c>
      <c r="T11663" s="297">
        <v>46311.754166666666</v>
      </c>
    </row>
    <row r="11664" spans="1:20" x14ac:dyDescent="0.35">
      <c r="A11664" t="s">
        <v>134</v>
      </c>
      <c r="B11664" t="s">
        <v>135</v>
      </c>
      <c r="C11664" t="s">
        <v>89</v>
      </c>
      <c r="D11664" s="29">
        <v>46730</v>
      </c>
      <c r="E11664">
        <v>0</v>
      </c>
      <c r="F11664">
        <v>0</v>
      </c>
      <c r="G11664">
        <v>0</v>
      </c>
      <c r="H11664">
        <v>0</v>
      </c>
      <c r="L11664">
        <v>438.69367699999998</v>
      </c>
      <c r="R11664">
        <v>1724.516257</v>
      </c>
      <c r="S11664" t="s">
        <v>90</v>
      </c>
      <c r="T11664" s="297">
        <v>46311.754166666666</v>
      </c>
    </row>
    <row r="11665" spans="1:20" x14ac:dyDescent="0.35">
      <c r="A11665" t="s">
        <v>134</v>
      </c>
      <c r="B11665" t="s">
        <v>135</v>
      </c>
      <c r="C11665" t="s">
        <v>89</v>
      </c>
      <c r="D11665" s="29">
        <v>46731</v>
      </c>
      <c r="E11665">
        <v>0</v>
      </c>
      <c r="F11665">
        <v>0</v>
      </c>
      <c r="G11665">
        <v>0</v>
      </c>
      <c r="H11665">
        <v>0</v>
      </c>
      <c r="L11665">
        <v>438.69367699999998</v>
      </c>
      <c r="R11665">
        <v>1724.516257</v>
      </c>
      <c r="S11665" t="s">
        <v>90</v>
      </c>
      <c r="T11665" s="297">
        <v>46311.754166666666</v>
      </c>
    </row>
    <row r="11666" spans="1:20" x14ac:dyDescent="0.35">
      <c r="A11666" t="s">
        <v>134</v>
      </c>
      <c r="B11666" t="s">
        <v>135</v>
      </c>
      <c r="C11666" t="s">
        <v>89</v>
      </c>
      <c r="D11666" s="29">
        <v>46732</v>
      </c>
      <c r="E11666">
        <v>0</v>
      </c>
      <c r="F11666">
        <v>0</v>
      </c>
      <c r="G11666">
        <v>0</v>
      </c>
      <c r="H11666">
        <v>0</v>
      </c>
      <c r="L11666">
        <v>438.69367699999998</v>
      </c>
      <c r="R11666">
        <v>1724.516257</v>
      </c>
      <c r="S11666" t="s">
        <v>90</v>
      </c>
      <c r="T11666" s="297">
        <v>46311.754166666666</v>
      </c>
    </row>
    <row r="11667" spans="1:20" x14ac:dyDescent="0.35">
      <c r="A11667" t="s">
        <v>134</v>
      </c>
      <c r="B11667" t="s">
        <v>135</v>
      </c>
      <c r="C11667" t="s">
        <v>89</v>
      </c>
      <c r="D11667" s="29">
        <v>46733</v>
      </c>
      <c r="E11667">
        <v>0</v>
      </c>
      <c r="F11667">
        <v>0</v>
      </c>
      <c r="G11667">
        <v>0</v>
      </c>
      <c r="H11667">
        <v>0</v>
      </c>
      <c r="L11667">
        <v>438.69367699999998</v>
      </c>
      <c r="R11667">
        <v>1724.516257</v>
      </c>
      <c r="S11667" t="s">
        <v>90</v>
      </c>
      <c r="T11667" s="297">
        <v>46311.754166666666</v>
      </c>
    </row>
    <row r="11668" spans="1:20" x14ac:dyDescent="0.35">
      <c r="A11668" t="s">
        <v>134</v>
      </c>
      <c r="B11668" t="s">
        <v>135</v>
      </c>
      <c r="C11668" t="s">
        <v>89</v>
      </c>
      <c r="D11668" s="29">
        <v>46734</v>
      </c>
      <c r="E11668">
        <v>0</v>
      </c>
      <c r="F11668">
        <v>0</v>
      </c>
      <c r="G11668">
        <v>0</v>
      </c>
      <c r="H11668">
        <v>0</v>
      </c>
      <c r="L11668">
        <v>438.69367699999998</v>
      </c>
      <c r="R11668">
        <v>1724.516257</v>
      </c>
      <c r="S11668" t="s">
        <v>90</v>
      </c>
      <c r="T11668" s="297">
        <v>46311.754166666666</v>
      </c>
    </row>
    <row r="11669" spans="1:20" x14ac:dyDescent="0.35">
      <c r="A11669" t="s">
        <v>134</v>
      </c>
      <c r="B11669" t="s">
        <v>135</v>
      </c>
      <c r="C11669" t="s">
        <v>89</v>
      </c>
      <c r="D11669" s="29">
        <v>46735</v>
      </c>
      <c r="E11669">
        <v>0</v>
      </c>
      <c r="F11669">
        <v>0</v>
      </c>
      <c r="G11669">
        <v>0</v>
      </c>
      <c r="H11669">
        <v>0</v>
      </c>
      <c r="L11669">
        <v>438.69367699999998</v>
      </c>
      <c r="R11669">
        <v>1724.516257</v>
      </c>
      <c r="S11669" t="s">
        <v>90</v>
      </c>
      <c r="T11669" s="297">
        <v>46311.754166666666</v>
      </c>
    </row>
    <row r="11670" spans="1:20" x14ac:dyDescent="0.35">
      <c r="A11670" t="s">
        <v>134</v>
      </c>
      <c r="B11670" t="s">
        <v>135</v>
      </c>
      <c r="C11670" t="s">
        <v>89</v>
      </c>
      <c r="D11670" s="29">
        <v>46736</v>
      </c>
      <c r="E11670">
        <v>0</v>
      </c>
      <c r="F11670">
        <v>0</v>
      </c>
      <c r="G11670">
        <v>0</v>
      </c>
      <c r="H11670">
        <v>0</v>
      </c>
      <c r="L11670">
        <v>438.69367699999998</v>
      </c>
      <c r="R11670">
        <v>1724.516257</v>
      </c>
      <c r="S11670" t="s">
        <v>90</v>
      </c>
      <c r="T11670" s="297">
        <v>46311.754166666666</v>
      </c>
    </row>
    <row r="11671" spans="1:20" x14ac:dyDescent="0.35">
      <c r="A11671" t="s">
        <v>134</v>
      </c>
      <c r="B11671" t="s">
        <v>135</v>
      </c>
      <c r="C11671" t="s">
        <v>89</v>
      </c>
      <c r="D11671" s="29">
        <v>46737</v>
      </c>
      <c r="E11671">
        <v>0</v>
      </c>
      <c r="F11671">
        <v>0</v>
      </c>
      <c r="G11671">
        <v>0</v>
      </c>
      <c r="H11671">
        <v>0</v>
      </c>
      <c r="L11671">
        <v>438.69367699999998</v>
      </c>
      <c r="R11671">
        <v>1724.516257</v>
      </c>
      <c r="S11671" t="s">
        <v>90</v>
      </c>
      <c r="T11671" s="297">
        <v>46311.754166666666</v>
      </c>
    </row>
    <row r="11672" spans="1:20" x14ac:dyDescent="0.35">
      <c r="A11672" t="s">
        <v>134</v>
      </c>
      <c r="B11672" t="s">
        <v>135</v>
      </c>
      <c r="C11672" t="s">
        <v>89</v>
      </c>
      <c r="D11672" s="29">
        <v>46738</v>
      </c>
      <c r="E11672">
        <v>0</v>
      </c>
      <c r="F11672">
        <v>0</v>
      </c>
      <c r="G11672">
        <v>0</v>
      </c>
      <c r="H11672">
        <v>0</v>
      </c>
      <c r="L11672">
        <v>438.69367699999998</v>
      </c>
      <c r="R11672">
        <v>1724.516257</v>
      </c>
      <c r="S11672" t="s">
        <v>90</v>
      </c>
      <c r="T11672" s="297">
        <v>46311.754166666666</v>
      </c>
    </row>
    <row r="11673" spans="1:20" x14ac:dyDescent="0.35">
      <c r="A11673" t="s">
        <v>134</v>
      </c>
      <c r="B11673" t="s">
        <v>135</v>
      </c>
      <c r="C11673" t="s">
        <v>89</v>
      </c>
      <c r="D11673" s="29">
        <v>46739</v>
      </c>
      <c r="E11673">
        <v>0</v>
      </c>
      <c r="F11673">
        <v>0</v>
      </c>
      <c r="G11673">
        <v>0</v>
      </c>
      <c r="H11673">
        <v>0</v>
      </c>
      <c r="L11673">
        <v>438.69367699999998</v>
      </c>
      <c r="R11673">
        <v>1724.516257</v>
      </c>
      <c r="S11673" t="s">
        <v>90</v>
      </c>
      <c r="T11673" s="297">
        <v>46311.754166666666</v>
      </c>
    </row>
    <row r="11674" spans="1:20" x14ac:dyDescent="0.35">
      <c r="A11674" t="s">
        <v>134</v>
      </c>
      <c r="B11674" t="s">
        <v>135</v>
      </c>
      <c r="C11674" t="s">
        <v>89</v>
      </c>
      <c r="D11674" s="29">
        <v>46740</v>
      </c>
      <c r="E11674">
        <v>0</v>
      </c>
      <c r="F11674">
        <v>0</v>
      </c>
      <c r="G11674">
        <v>0</v>
      </c>
      <c r="H11674">
        <v>0</v>
      </c>
      <c r="L11674">
        <v>438.69367699999998</v>
      </c>
      <c r="R11674">
        <v>1724.516257</v>
      </c>
      <c r="S11674" t="s">
        <v>90</v>
      </c>
      <c r="T11674" s="297">
        <v>46311.754166666666</v>
      </c>
    </row>
    <row r="11675" spans="1:20" x14ac:dyDescent="0.35">
      <c r="A11675" t="s">
        <v>134</v>
      </c>
      <c r="B11675" t="s">
        <v>135</v>
      </c>
      <c r="C11675" t="s">
        <v>89</v>
      </c>
      <c r="D11675" s="29">
        <v>46741</v>
      </c>
      <c r="E11675">
        <v>0</v>
      </c>
      <c r="F11675">
        <v>0</v>
      </c>
      <c r="G11675">
        <v>0</v>
      </c>
      <c r="H11675">
        <v>0</v>
      </c>
      <c r="L11675">
        <v>438.69367699999998</v>
      </c>
      <c r="R11675">
        <v>1724.516257</v>
      </c>
      <c r="S11675" t="s">
        <v>90</v>
      </c>
      <c r="T11675" s="297">
        <v>46311.754166666666</v>
      </c>
    </row>
    <row r="11676" spans="1:20" x14ac:dyDescent="0.35">
      <c r="A11676" t="s">
        <v>134</v>
      </c>
      <c r="B11676" t="s">
        <v>135</v>
      </c>
      <c r="C11676" t="s">
        <v>89</v>
      </c>
      <c r="D11676" s="29">
        <v>46742</v>
      </c>
      <c r="E11676">
        <v>0</v>
      </c>
      <c r="F11676">
        <v>0</v>
      </c>
      <c r="G11676">
        <v>0</v>
      </c>
      <c r="H11676">
        <v>0</v>
      </c>
      <c r="L11676">
        <v>438.69367699999998</v>
      </c>
      <c r="R11676">
        <v>1724.516257</v>
      </c>
      <c r="S11676" t="s">
        <v>90</v>
      </c>
      <c r="T11676" s="297">
        <v>46311.754166666666</v>
      </c>
    </row>
    <row r="11677" spans="1:20" x14ac:dyDescent="0.35">
      <c r="A11677" t="s">
        <v>134</v>
      </c>
      <c r="B11677" t="s">
        <v>135</v>
      </c>
      <c r="C11677" t="s">
        <v>89</v>
      </c>
      <c r="D11677" s="29">
        <v>46743</v>
      </c>
      <c r="E11677">
        <v>0</v>
      </c>
      <c r="F11677">
        <v>0</v>
      </c>
      <c r="G11677">
        <v>0</v>
      </c>
      <c r="H11677">
        <v>0</v>
      </c>
      <c r="L11677">
        <v>438.69367699999998</v>
      </c>
      <c r="R11677">
        <v>1724.516257</v>
      </c>
      <c r="S11677" t="s">
        <v>90</v>
      </c>
      <c r="T11677" s="297">
        <v>46311.754166666666</v>
      </c>
    </row>
    <row r="11678" spans="1:20" x14ac:dyDescent="0.35">
      <c r="A11678" t="s">
        <v>134</v>
      </c>
      <c r="B11678" t="s">
        <v>135</v>
      </c>
      <c r="C11678" t="s">
        <v>89</v>
      </c>
      <c r="D11678" s="29">
        <v>46744</v>
      </c>
      <c r="E11678">
        <v>0</v>
      </c>
      <c r="F11678">
        <v>0</v>
      </c>
      <c r="G11678">
        <v>0</v>
      </c>
      <c r="H11678">
        <v>0</v>
      </c>
      <c r="L11678">
        <v>438.69367699999998</v>
      </c>
      <c r="R11678">
        <v>1724.516257</v>
      </c>
      <c r="S11678" t="s">
        <v>90</v>
      </c>
      <c r="T11678" s="297">
        <v>46311.754166666666</v>
      </c>
    </row>
    <row r="11679" spans="1:20" x14ac:dyDescent="0.35">
      <c r="A11679" t="s">
        <v>134</v>
      </c>
      <c r="B11679" t="s">
        <v>135</v>
      </c>
      <c r="C11679" t="s">
        <v>89</v>
      </c>
      <c r="D11679" s="29">
        <v>46745</v>
      </c>
      <c r="E11679">
        <v>0</v>
      </c>
      <c r="F11679">
        <v>0</v>
      </c>
      <c r="G11679">
        <v>0</v>
      </c>
      <c r="H11679">
        <v>0</v>
      </c>
      <c r="L11679">
        <v>438.69367699999998</v>
      </c>
      <c r="R11679">
        <v>1724.516257</v>
      </c>
      <c r="S11679" t="s">
        <v>90</v>
      </c>
      <c r="T11679" s="297">
        <v>46311.754166666666</v>
      </c>
    </row>
    <row r="11680" spans="1:20" x14ac:dyDescent="0.35">
      <c r="A11680" t="s">
        <v>134</v>
      </c>
      <c r="B11680" t="s">
        <v>135</v>
      </c>
      <c r="C11680" t="s">
        <v>89</v>
      </c>
      <c r="D11680" s="29">
        <v>46746</v>
      </c>
      <c r="E11680">
        <v>0</v>
      </c>
      <c r="F11680">
        <v>0</v>
      </c>
      <c r="G11680">
        <v>0</v>
      </c>
      <c r="H11680">
        <v>0</v>
      </c>
      <c r="L11680">
        <v>438.69367699999998</v>
      </c>
      <c r="R11680">
        <v>1724.516257</v>
      </c>
      <c r="S11680" t="s">
        <v>90</v>
      </c>
      <c r="T11680" s="297">
        <v>46311.754166666666</v>
      </c>
    </row>
    <row r="11681" spans="1:20" x14ac:dyDescent="0.35">
      <c r="A11681" t="s">
        <v>134</v>
      </c>
      <c r="B11681" t="s">
        <v>135</v>
      </c>
      <c r="C11681" t="s">
        <v>89</v>
      </c>
      <c r="D11681" s="29">
        <v>46747</v>
      </c>
      <c r="E11681">
        <v>0</v>
      </c>
      <c r="F11681">
        <v>0</v>
      </c>
      <c r="G11681">
        <v>0</v>
      </c>
      <c r="H11681">
        <v>0</v>
      </c>
      <c r="L11681">
        <v>438.69367699999998</v>
      </c>
      <c r="R11681">
        <v>1724.516257</v>
      </c>
      <c r="S11681" t="s">
        <v>90</v>
      </c>
      <c r="T11681" s="297">
        <v>46311.754166666666</v>
      </c>
    </row>
    <row r="11682" spans="1:20" x14ac:dyDescent="0.35">
      <c r="A11682" t="s">
        <v>134</v>
      </c>
      <c r="B11682" t="s">
        <v>135</v>
      </c>
      <c r="C11682" t="s">
        <v>89</v>
      </c>
      <c r="D11682" s="29">
        <v>46748</v>
      </c>
      <c r="E11682">
        <v>0</v>
      </c>
      <c r="F11682">
        <v>0</v>
      </c>
      <c r="G11682">
        <v>0</v>
      </c>
      <c r="H11682">
        <v>0</v>
      </c>
      <c r="L11682">
        <v>438.69367699999998</v>
      </c>
      <c r="R11682">
        <v>1724.516257</v>
      </c>
      <c r="S11682" t="s">
        <v>90</v>
      </c>
      <c r="T11682" s="297">
        <v>46311.754166666666</v>
      </c>
    </row>
    <row r="11683" spans="1:20" x14ac:dyDescent="0.35">
      <c r="A11683" t="s">
        <v>134</v>
      </c>
      <c r="B11683" t="s">
        <v>135</v>
      </c>
      <c r="C11683" t="s">
        <v>89</v>
      </c>
      <c r="D11683" s="29">
        <v>46749</v>
      </c>
      <c r="E11683">
        <v>0</v>
      </c>
      <c r="F11683">
        <v>0</v>
      </c>
      <c r="G11683">
        <v>0</v>
      </c>
      <c r="H11683">
        <v>0</v>
      </c>
      <c r="L11683">
        <v>438.69367699999998</v>
      </c>
      <c r="R11683">
        <v>1724.516257</v>
      </c>
      <c r="S11683" t="s">
        <v>90</v>
      </c>
      <c r="T11683" s="297">
        <v>46311.754166666666</v>
      </c>
    </row>
    <row r="11684" spans="1:20" x14ac:dyDescent="0.35">
      <c r="A11684" t="s">
        <v>134</v>
      </c>
      <c r="B11684" t="s">
        <v>135</v>
      </c>
      <c r="C11684" t="s">
        <v>89</v>
      </c>
      <c r="D11684" s="29">
        <v>46750</v>
      </c>
      <c r="E11684">
        <v>0</v>
      </c>
      <c r="F11684">
        <v>0</v>
      </c>
      <c r="G11684">
        <v>0</v>
      </c>
      <c r="H11684">
        <v>0</v>
      </c>
      <c r="L11684">
        <v>438.69367699999998</v>
      </c>
      <c r="R11684">
        <v>1724.516257</v>
      </c>
      <c r="S11684" t="s">
        <v>90</v>
      </c>
      <c r="T11684" s="297">
        <v>46311.754166666666</v>
      </c>
    </row>
    <row r="11685" spans="1:20" x14ac:dyDescent="0.35">
      <c r="A11685" t="s">
        <v>134</v>
      </c>
      <c r="B11685" t="s">
        <v>135</v>
      </c>
      <c r="C11685" t="s">
        <v>89</v>
      </c>
      <c r="D11685" s="29">
        <v>46751</v>
      </c>
      <c r="E11685">
        <v>0</v>
      </c>
      <c r="F11685">
        <v>0</v>
      </c>
      <c r="G11685">
        <v>0</v>
      </c>
      <c r="H11685">
        <v>0</v>
      </c>
      <c r="L11685">
        <v>438.69367699999998</v>
      </c>
      <c r="R11685">
        <v>1724.516257</v>
      </c>
      <c r="S11685" t="s">
        <v>90</v>
      </c>
      <c r="T11685" s="297">
        <v>46311.754166666666</v>
      </c>
    </row>
    <row r="11686" spans="1:20" x14ac:dyDescent="0.35">
      <c r="A11686" t="s">
        <v>134</v>
      </c>
      <c r="B11686" t="s">
        <v>135</v>
      </c>
      <c r="C11686" t="s">
        <v>89</v>
      </c>
      <c r="D11686" s="29">
        <v>46752</v>
      </c>
      <c r="E11686">
        <v>0</v>
      </c>
      <c r="F11686">
        <v>0</v>
      </c>
      <c r="G11686">
        <v>0</v>
      </c>
      <c r="H11686">
        <v>0</v>
      </c>
      <c r="L11686">
        <v>438.69367699999998</v>
      </c>
      <c r="R11686">
        <v>1724.516257</v>
      </c>
      <c r="S11686" t="s">
        <v>90</v>
      </c>
      <c r="T11686" s="297">
        <v>46311.754166666666</v>
      </c>
    </row>
    <row r="11687" spans="1:20" x14ac:dyDescent="0.35">
      <c r="A11687" t="s">
        <v>136</v>
      </c>
      <c r="B11687" t="s">
        <v>137</v>
      </c>
      <c r="C11687" t="s">
        <v>89</v>
      </c>
      <c r="D11687" s="29">
        <v>46388</v>
      </c>
      <c r="E11687">
        <v>0</v>
      </c>
      <c r="F11687">
        <v>0</v>
      </c>
      <c r="G11687">
        <v>0</v>
      </c>
      <c r="H11687">
        <v>0</v>
      </c>
      <c r="L11687">
        <v>142.629165</v>
      </c>
      <c r="R11687">
        <v>1256.732495</v>
      </c>
      <c r="S11687" t="s">
        <v>90</v>
      </c>
      <c r="T11687" s="297">
        <v>46311.754166666666</v>
      </c>
    </row>
    <row r="11688" spans="1:20" x14ac:dyDescent="0.35">
      <c r="A11688" t="s">
        <v>136</v>
      </c>
      <c r="B11688" t="s">
        <v>137</v>
      </c>
      <c r="C11688" t="s">
        <v>89</v>
      </c>
      <c r="D11688" s="29">
        <v>46389</v>
      </c>
      <c r="E11688">
        <v>0</v>
      </c>
      <c r="F11688">
        <v>0</v>
      </c>
      <c r="G11688">
        <v>0</v>
      </c>
      <c r="H11688">
        <v>0</v>
      </c>
      <c r="L11688">
        <v>142.629165</v>
      </c>
      <c r="R11688">
        <v>1256.732495</v>
      </c>
      <c r="S11688" t="s">
        <v>90</v>
      </c>
      <c r="T11688" s="297">
        <v>46311.754166666666</v>
      </c>
    </row>
    <row r="11689" spans="1:20" x14ac:dyDescent="0.35">
      <c r="A11689" t="s">
        <v>136</v>
      </c>
      <c r="B11689" t="s">
        <v>137</v>
      </c>
      <c r="C11689" t="s">
        <v>89</v>
      </c>
      <c r="D11689" s="29">
        <v>46390</v>
      </c>
      <c r="E11689">
        <v>0</v>
      </c>
      <c r="F11689">
        <v>0</v>
      </c>
      <c r="G11689">
        <v>0</v>
      </c>
      <c r="H11689">
        <v>0</v>
      </c>
      <c r="L11689">
        <v>142.629165</v>
      </c>
      <c r="R11689">
        <v>1256.732495</v>
      </c>
      <c r="S11689" t="s">
        <v>90</v>
      </c>
      <c r="T11689" s="297">
        <v>46311.754166666666</v>
      </c>
    </row>
    <row r="11690" spans="1:20" x14ac:dyDescent="0.35">
      <c r="A11690" t="s">
        <v>136</v>
      </c>
      <c r="B11690" t="s">
        <v>137</v>
      </c>
      <c r="C11690" t="s">
        <v>89</v>
      </c>
      <c r="D11690" s="29">
        <v>46391</v>
      </c>
      <c r="E11690">
        <v>0</v>
      </c>
      <c r="F11690">
        <v>0</v>
      </c>
      <c r="G11690">
        <v>0</v>
      </c>
      <c r="H11690">
        <v>0</v>
      </c>
      <c r="L11690">
        <v>142.629165</v>
      </c>
      <c r="R11690">
        <v>1256.732495</v>
      </c>
      <c r="S11690" t="s">
        <v>90</v>
      </c>
      <c r="T11690" s="297">
        <v>46311.754166666666</v>
      </c>
    </row>
    <row r="11691" spans="1:20" x14ac:dyDescent="0.35">
      <c r="A11691" t="s">
        <v>136</v>
      </c>
      <c r="B11691" t="s">
        <v>137</v>
      </c>
      <c r="C11691" t="s">
        <v>89</v>
      </c>
      <c r="D11691" s="29">
        <v>46392</v>
      </c>
      <c r="E11691">
        <v>0</v>
      </c>
      <c r="F11691">
        <v>0</v>
      </c>
      <c r="G11691">
        <v>0</v>
      </c>
      <c r="H11691">
        <v>0</v>
      </c>
      <c r="L11691">
        <v>142.629165</v>
      </c>
      <c r="R11691">
        <v>1256.732495</v>
      </c>
      <c r="S11691" t="s">
        <v>90</v>
      </c>
      <c r="T11691" s="297">
        <v>46311.754166666666</v>
      </c>
    </row>
    <row r="11692" spans="1:20" x14ac:dyDescent="0.35">
      <c r="A11692" t="s">
        <v>136</v>
      </c>
      <c r="B11692" t="s">
        <v>137</v>
      </c>
      <c r="C11692" t="s">
        <v>89</v>
      </c>
      <c r="D11692" s="29">
        <v>46393</v>
      </c>
      <c r="E11692">
        <v>0</v>
      </c>
      <c r="F11692">
        <v>0</v>
      </c>
      <c r="G11692">
        <v>0</v>
      </c>
      <c r="H11692">
        <v>0</v>
      </c>
      <c r="L11692">
        <v>142.629165</v>
      </c>
      <c r="R11692">
        <v>1256.732495</v>
      </c>
      <c r="S11692" t="s">
        <v>90</v>
      </c>
      <c r="T11692" s="297">
        <v>46311.754166666666</v>
      </c>
    </row>
    <row r="11693" spans="1:20" x14ac:dyDescent="0.35">
      <c r="A11693" t="s">
        <v>136</v>
      </c>
      <c r="B11693" t="s">
        <v>137</v>
      </c>
      <c r="C11693" t="s">
        <v>89</v>
      </c>
      <c r="D11693" s="29">
        <v>46394</v>
      </c>
      <c r="E11693">
        <v>0</v>
      </c>
      <c r="F11693">
        <v>0</v>
      </c>
      <c r="G11693">
        <v>0</v>
      </c>
      <c r="H11693">
        <v>0</v>
      </c>
      <c r="L11693">
        <v>142.629165</v>
      </c>
      <c r="R11693">
        <v>1256.732495</v>
      </c>
      <c r="S11693" t="s">
        <v>90</v>
      </c>
      <c r="T11693" s="297">
        <v>46311.754166666666</v>
      </c>
    </row>
    <row r="11694" spans="1:20" x14ac:dyDescent="0.35">
      <c r="A11694" t="s">
        <v>136</v>
      </c>
      <c r="B11694" t="s">
        <v>137</v>
      </c>
      <c r="C11694" t="s">
        <v>89</v>
      </c>
      <c r="D11694" s="29">
        <v>46395</v>
      </c>
      <c r="E11694">
        <v>0</v>
      </c>
      <c r="F11694">
        <v>0</v>
      </c>
      <c r="G11694">
        <v>0</v>
      </c>
      <c r="H11694">
        <v>0</v>
      </c>
      <c r="L11694">
        <v>142.629165</v>
      </c>
      <c r="R11694">
        <v>1256.732495</v>
      </c>
      <c r="S11694" t="s">
        <v>90</v>
      </c>
      <c r="T11694" s="297">
        <v>46311.754166666666</v>
      </c>
    </row>
    <row r="11695" spans="1:20" x14ac:dyDescent="0.35">
      <c r="A11695" t="s">
        <v>136</v>
      </c>
      <c r="B11695" t="s">
        <v>137</v>
      </c>
      <c r="C11695" t="s">
        <v>89</v>
      </c>
      <c r="D11695" s="29">
        <v>46396</v>
      </c>
      <c r="E11695">
        <v>0</v>
      </c>
      <c r="F11695">
        <v>0</v>
      </c>
      <c r="G11695">
        <v>0</v>
      </c>
      <c r="H11695">
        <v>0</v>
      </c>
      <c r="L11695">
        <v>142.629165</v>
      </c>
      <c r="R11695">
        <v>1256.732495</v>
      </c>
      <c r="S11695" t="s">
        <v>90</v>
      </c>
      <c r="T11695" s="297">
        <v>46311.754166666666</v>
      </c>
    </row>
    <row r="11696" spans="1:20" x14ac:dyDescent="0.35">
      <c r="A11696" t="s">
        <v>136</v>
      </c>
      <c r="B11696" t="s">
        <v>137</v>
      </c>
      <c r="C11696" t="s">
        <v>89</v>
      </c>
      <c r="D11696" s="29">
        <v>46397</v>
      </c>
      <c r="E11696">
        <v>0</v>
      </c>
      <c r="F11696">
        <v>0</v>
      </c>
      <c r="G11696">
        <v>0</v>
      </c>
      <c r="H11696">
        <v>0</v>
      </c>
      <c r="L11696">
        <v>142.629165</v>
      </c>
      <c r="R11696">
        <v>1256.732495</v>
      </c>
      <c r="S11696" t="s">
        <v>90</v>
      </c>
      <c r="T11696" s="297">
        <v>46311.754166666666</v>
      </c>
    </row>
    <row r="11697" spans="1:20" x14ac:dyDescent="0.35">
      <c r="A11697" t="s">
        <v>136</v>
      </c>
      <c r="B11697" t="s">
        <v>137</v>
      </c>
      <c r="C11697" t="s">
        <v>89</v>
      </c>
      <c r="D11697" s="29">
        <v>46398</v>
      </c>
      <c r="E11697">
        <v>0</v>
      </c>
      <c r="F11697">
        <v>0</v>
      </c>
      <c r="G11697">
        <v>0</v>
      </c>
      <c r="H11697">
        <v>0</v>
      </c>
      <c r="L11697">
        <v>142.629165</v>
      </c>
      <c r="R11697">
        <v>1256.732495</v>
      </c>
      <c r="S11697" t="s">
        <v>90</v>
      </c>
      <c r="T11697" s="297">
        <v>46311.754166666666</v>
      </c>
    </row>
    <row r="11698" spans="1:20" x14ac:dyDescent="0.35">
      <c r="A11698" t="s">
        <v>136</v>
      </c>
      <c r="B11698" t="s">
        <v>137</v>
      </c>
      <c r="C11698" t="s">
        <v>89</v>
      </c>
      <c r="D11698" s="29">
        <v>46399</v>
      </c>
      <c r="E11698">
        <v>0</v>
      </c>
      <c r="F11698">
        <v>0</v>
      </c>
      <c r="G11698">
        <v>0</v>
      </c>
      <c r="H11698">
        <v>0</v>
      </c>
      <c r="L11698">
        <v>142.629165</v>
      </c>
      <c r="R11698">
        <v>1256.732495</v>
      </c>
      <c r="S11698" t="s">
        <v>90</v>
      </c>
      <c r="T11698" s="297">
        <v>46311.754166666666</v>
      </c>
    </row>
    <row r="11699" spans="1:20" x14ac:dyDescent="0.35">
      <c r="A11699" t="s">
        <v>136</v>
      </c>
      <c r="B11699" t="s">
        <v>137</v>
      </c>
      <c r="C11699" t="s">
        <v>89</v>
      </c>
      <c r="D11699" s="29">
        <v>46400</v>
      </c>
      <c r="E11699">
        <v>0</v>
      </c>
      <c r="F11699">
        <v>0</v>
      </c>
      <c r="G11699">
        <v>0</v>
      </c>
      <c r="H11699">
        <v>0</v>
      </c>
      <c r="L11699">
        <v>142.629165</v>
      </c>
      <c r="R11699">
        <v>1256.732495</v>
      </c>
      <c r="S11699" t="s">
        <v>90</v>
      </c>
      <c r="T11699" s="297">
        <v>46311.754166666666</v>
      </c>
    </row>
    <row r="11700" spans="1:20" x14ac:dyDescent="0.35">
      <c r="A11700" t="s">
        <v>136</v>
      </c>
      <c r="B11700" t="s">
        <v>137</v>
      </c>
      <c r="C11700" t="s">
        <v>89</v>
      </c>
      <c r="D11700" s="29">
        <v>46401</v>
      </c>
      <c r="E11700">
        <v>0</v>
      </c>
      <c r="F11700">
        <v>0</v>
      </c>
      <c r="G11700">
        <v>0</v>
      </c>
      <c r="H11700">
        <v>0</v>
      </c>
      <c r="L11700">
        <v>142.629165</v>
      </c>
      <c r="R11700">
        <v>1256.732495</v>
      </c>
      <c r="S11700" t="s">
        <v>90</v>
      </c>
      <c r="T11700" s="297">
        <v>46311.754166666666</v>
      </c>
    </row>
    <row r="11701" spans="1:20" x14ac:dyDescent="0.35">
      <c r="A11701" t="s">
        <v>136</v>
      </c>
      <c r="B11701" t="s">
        <v>137</v>
      </c>
      <c r="C11701" t="s">
        <v>89</v>
      </c>
      <c r="D11701" s="29">
        <v>46402</v>
      </c>
      <c r="E11701">
        <v>0</v>
      </c>
      <c r="F11701">
        <v>0</v>
      </c>
      <c r="G11701">
        <v>0</v>
      </c>
      <c r="H11701">
        <v>0</v>
      </c>
      <c r="L11701">
        <v>142.629165</v>
      </c>
      <c r="R11701">
        <v>1256.732495</v>
      </c>
      <c r="S11701" t="s">
        <v>90</v>
      </c>
      <c r="T11701" s="297">
        <v>46311.754166666666</v>
      </c>
    </row>
    <row r="11702" spans="1:20" x14ac:dyDescent="0.35">
      <c r="A11702" t="s">
        <v>136</v>
      </c>
      <c r="B11702" t="s">
        <v>137</v>
      </c>
      <c r="C11702" t="s">
        <v>89</v>
      </c>
      <c r="D11702" s="29">
        <v>46403</v>
      </c>
      <c r="E11702">
        <v>0</v>
      </c>
      <c r="F11702">
        <v>0</v>
      </c>
      <c r="G11702">
        <v>0</v>
      </c>
      <c r="H11702">
        <v>0</v>
      </c>
      <c r="L11702">
        <v>142.629165</v>
      </c>
      <c r="R11702">
        <v>1256.732495</v>
      </c>
      <c r="S11702" t="s">
        <v>90</v>
      </c>
      <c r="T11702" s="297">
        <v>46311.754166666666</v>
      </c>
    </row>
    <row r="11703" spans="1:20" x14ac:dyDescent="0.35">
      <c r="A11703" t="s">
        <v>136</v>
      </c>
      <c r="B11703" t="s">
        <v>137</v>
      </c>
      <c r="C11703" t="s">
        <v>89</v>
      </c>
      <c r="D11703" s="29">
        <v>46404</v>
      </c>
      <c r="E11703">
        <v>0</v>
      </c>
      <c r="F11703">
        <v>0</v>
      </c>
      <c r="G11703">
        <v>0</v>
      </c>
      <c r="H11703">
        <v>0</v>
      </c>
      <c r="L11703">
        <v>142.629165</v>
      </c>
      <c r="R11703">
        <v>1256.732495</v>
      </c>
      <c r="S11703" t="s">
        <v>90</v>
      </c>
      <c r="T11703" s="297">
        <v>46311.754166666666</v>
      </c>
    </row>
    <row r="11704" spans="1:20" x14ac:dyDescent="0.35">
      <c r="A11704" t="s">
        <v>136</v>
      </c>
      <c r="B11704" t="s">
        <v>137</v>
      </c>
      <c r="C11704" t="s">
        <v>89</v>
      </c>
      <c r="D11704" s="29">
        <v>46405</v>
      </c>
      <c r="E11704">
        <v>0</v>
      </c>
      <c r="F11704">
        <v>0</v>
      </c>
      <c r="G11704">
        <v>0</v>
      </c>
      <c r="H11704">
        <v>0</v>
      </c>
      <c r="L11704">
        <v>142.629165</v>
      </c>
      <c r="R11704">
        <v>1256.732495</v>
      </c>
      <c r="S11704" t="s">
        <v>90</v>
      </c>
      <c r="T11704" s="297">
        <v>46311.754166666666</v>
      </c>
    </row>
    <row r="11705" spans="1:20" x14ac:dyDescent="0.35">
      <c r="A11705" t="s">
        <v>136</v>
      </c>
      <c r="B11705" t="s">
        <v>137</v>
      </c>
      <c r="C11705" t="s">
        <v>89</v>
      </c>
      <c r="D11705" s="29">
        <v>46406</v>
      </c>
      <c r="E11705">
        <v>0</v>
      </c>
      <c r="F11705">
        <v>0</v>
      </c>
      <c r="G11705">
        <v>0</v>
      </c>
      <c r="H11705">
        <v>0</v>
      </c>
      <c r="L11705">
        <v>142.629165</v>
      </c>
      <c r="R11705">
        <v>1256.732495</v>
      </c>
      <c r="S11705" t="s">
        <v>90</v>
      </c>
      <c r="T11705" s="297">
        <v>46311.754166666666</v>
      </c>
    </row>
    <row r="11706" spans="1:20" x14ac:dyDescent="0.35">
      <c r="A11706" t="s">
        <v>136</v>
      </c>
      <c r="B11706" t="s">
        <v>137</v>
      </c>
      <c r="C11706" t="s">
        <v>89</v>
      </c>
      <c r="D11706" s="29">
        <v>46407</v>
      </c>
      <c r="E11706">
        <v>0</v>
      </c>
      <c r="F11706">
        <v>0</v>
      </c>
      <c r="G11706">
        <v>0</v>
      </c>
      <c r="H11706">
        <v>0</v>
      </c>
      <c r="L11706">
        <v>142.629165</v>
      </c>
      <c r="R11706">
        <v>1256.732495</v>
      </c>
      <c r="S11706" t="s">
        <v>90</v>
      </c>
      <c r="T11706" s="297">
        <v>46311.754166666666</v>
      </c>
    </row>
    <row r="11707" spans="1:20" x14ac:dyDescent="0.35">
      <c r="A11707" t="s">
        <v>136</v>
      </c>
      <c r="B11707" t="s">
        <v>137</v>
      </c>
      <c r="C11707" t="s">
        <v>89</v>
      </c>
      <c r="D11707" s="29">
        <v>46408</v>
      </c>
      <c r="E11707">
        <v>0</v>
      </c>
      <c r="F11707">
        <v>0</v>
      </c>
      <c r="G11707">
        <v>0</v>
      </c>
      <c r="H11707">
        <v>0</v>
      </c>
      <c r="L11707">
        <v>142.629165</v>
      </c>
      <c r="R11707">
        <v>1256.732495</v>
      </c>
      <c r="S11707" t="s">
        <v>90</v>
      </c>
      <c r="T11707" s="297">
        <v>46311.754166666666</v>
      </c>
    </row>
    <row r="11708" spans="1:20" x14ac:dyDescent="0.35">
      <c r="A11708" t="s">
        <v>136</v>
      </c>
      <c r="B11708" t="s">
        <v>137</v>
      </c>
      <c r="C11708" t="s">
        <v>89</v>
      </c>
      <c r="D11708" s="29">
        <v>46409</v>
      </c>
      <c r="E11708">
        <v>0</v>
      </c>
      <c r="F11708">
        <v>0</v>
      </c>
      <c r="G11708">
        <v>0</v>
      </c>
      <c r="H11708">
        <v>0</v>
      </c>
      <c r="L11708">
        <v>142.629165</v>
      </c>
      <c r="R11708">
        <v>1256.732495</v>
      </c>
      <c r="S11708" t="s">
        <v>90</v>
      </c>
      <c r="T11708" s="297">
        <v>46311.754166666666</v>
      </c>
    </row>
    <row r="11709" spans="1:20" x14ac:dyDescent="0.35">
      <c r="A11709" t="s">
        <v>136</v>
      </c>
      <c r="B11709" t="s">
        <v>137</v>
      </c>
      <c r="C11709" t="s">
        <v>89</v>
      </c>
      <c r="D11709" s="29">
        <v>46410</v>
      </c>
      <c r="E11709">
        <v>0</v>
      </c>
      <c r="F11709">
        <v>0</v>
      </c>
      <c r="G11709">
        <v>0</v>
      </c>
      <c r="H11709">
        <v>0</v>
      </c>
      <c r="L11709">
        <v>142.629165</v>
      </c>
      <c r="R11709">
        <v>1256.732495</v>
      </c>
      <c r="S11709" t="s">
        <v>90</v>
      </c>
      <c r="T11709" s="297">
        <v>46311.754166666666</v>
      </c>
    </row>
    <row r="11710" spans="1:20" x14ac:dyDescent="0.35">
      <c r="A11710" t="s">
        <v>136</v>
      </c>
      <c r="B11710" t="s">
        <v>137</v>
      </c>
      <c r="C11710" t="s">
        <v>89</v>
      </c>
      <c r="D11710" s="29">
        <v>46411</v>
      </c>
      <c r="E11710">
        <v>0</v>
      </c>
      <c r="F11710">
        <v>0</v>
      </c>
      <c r="G11710">
        <v>0</v>
      </c>
      <c r="H11710">
        <v>0</v>
      </c>
      <c r="L11710">
        <v>142.629165</v>
      </c>
      <c r="R11710">
        <v>1256.732495</v>
      </c>
      <c r="S11710" t="s">
        <v>90</v>
      </c>
      <c r="T11710" s="297">
        <v>46311.754166666666</v>
      </c>
    </row>
    <row r="11711" spans="1:20" x14ac:dyDescent="0.35">
      <c r="A11711" t="s">
        <v>136</v>
      </c>
      <c r="B11711" t="s">
        <v>137</v>
      </c>
      <c r="C11711" t="s">
        <v>89</v>
      </c>
      <c r="D11711" s="29">
        <v>46412</v>
      </c>
      <c r="E11711">
        <v>0</v>
      </c>
      <c r="F11711">
        <v>0</v>
      </c>
      <c r="G11711">
        <v>0</v>
      </c>
      <c r="H11711">
        <v>0</v>
      </c>
      <c r="L11711">
        <v>142.629165</v>
      </c>
      <c r="R11711">
        <v>1256.732495</v>
      </c>
      <c r="S11711" t="s">
        <v>90</v>
      </c>
      <c r="T11711" s="297">
        <v>46311.754166666666</v>
      </c>
    </row>
    <row r="11712" spans="1:20" x14ac:dyDescent="0.35">
      <c r="A11712" t="s">
        <v>136</v>
      </c>
      <c r="B11712" t="s">
        <v>137</v>
      </c>
      <c r="C11712" t="s">
        <v>89</v>
      </c>
      <c r="D11712" s="29">
        <v>46413</v>
      </c>
      <c r="E11712">
        <v>0</v>
      </c>
      <c r="F11712">
        <v>0</v>
      </c>
      <c r="G11712">
        <v>0</v>
      </c>
      <c r="H11712">
        <v>0</v>
      </c>
      <c r="L11712">
        <v>142.629165</v>
      </c>
      <c r="R11712">
        <v>1256.732495</v>
      </c>
      <c r="S11712" t="s">
        <v>90</v>
      </c>
      <c r="T11712" s="297">
        <v>46311.754166666666</v>
      </c>
    </row>
    <row r="11713" spans="1:20" x14ac:dyDescent="0.35">
      <c r="A11713" t="s">
        <v>136</v>
      </c>
      <c r="B11713" t="s">
        <v>137</v>
      </c>
      <c r="C11713" t="s">
        <v>89</v>
      </c>
      <c r="D11713" s="29">
        <v>46414</v>
      </c>
      <c r="E11713">
        <v>0</v>
      </c>
      <c r="F11713">
        <v>0</v>
      </c>
      <c r="G11713">
        <v>0</v>
      </c>
      <c r="H11713">
        <v>0</v>
      </c>
      <c r="L11713">
        <v>142.629165</v>
      </c>
      <c r="R11713">
        <v>1256.732495</v>
      </c>
      <c r="S11713" t="s">
        <v>90</v>
      </c>
      <c r="T11713" s="297">
        <v>46311.754166666666</v>
      </c>
    </row>
    <row r="11714" spans="1:20" x14ac:dyDescent="0.35">
      <c r="A11714" t="s">
        <v>136</v>
      </c>
      <c r="B11714" t="s">
        <v>137</v>
      </c>
      <c r="C11714" t="s">
        <v>89</v>
      </c>
      <c r="D11714" s="29">
        <v>46415</v>
      </c>
      <c r="E11714">
        <v>0</v>
      </c>
      <c r="F11714">
        <v>0</v>
      </c>
      <c r="G11714">
        <v>0</v>
      </c>
      <c r="H11714">
        <v>0</v>
      </c>
      <c r="L11714">
        <v>142.629165</v>
      </c>
      <c r="R11714">
        <v>1256.732495</v>
      </c>
      <c r="S11714" t="s">
        <v>90</v>
      </c>
      <c r="T11714" s="297">
        <v>46311.754166666666</v>
      </c>
    </row>
    <row r="11715" spans="1:20" x14ac:dyDescent="0.35">
      <c r="A11715" t="s">
        <v>136</v>
      </c>
      <c r="B11715" t="s">
        <v>137</v>
      </c>
      <c r="C11715" t="s">
        <v>89</v>
      </c>
      <c r="D11715" s="29">
        <v>46416</v>
      </c>
      <c r="E11715">
        <v>0</v>
      </c>
      <c r="F11715">
        <v>0</v>
      </c>
      <c r="G11715">
        <v>0</v>
      </c>
      <c r="H11715">
        <v>0</v>
      </c>
      <c r="L11715">
        <v>142.629165</v>
      </c>
      <c r="R11715">
        <v>1256.732495</v>
      </c>
      <c r="S11715" t="s">
        <v>90</v>
      </c>
      <c r="T11715" s="297">
        <v>46311.754166666666</v>
      </c>
    </row>
    <row r="11716" spans="1:20" x14ac:dyDescent="0.35">
      <c r="A11716" t="s">
        <v>136</v>
      </c>
      <c r="B11716" t="s">
        <v>137</v>
      </c>
      <c r="C11716" t="s">
        <v>89</v>
      </c>
      <c r="D11716" s="29">
        <v>46417</v>
      </c>
      <c r="E11716">
        <v>0</v>
      </c>
      <c r="F11716">
        <v>0</v>
      </c>
      <c r="G11716">
        <v>0</v>
      </c>
      <c r="H11716">
        <v>0</v>
      </c>
      <c r="L11716">
        <v>142.629165</v>
      </c>
      <c r="R11716">
        <v>1256.732495</v>
      </c>
      <c r="S11716" t="s">
        <v>90</v>
      </c>
      <c r="T11716" s="297">
        <v>46311.754166666666</v>
      </c>
    </row>
    <row r="11717" spans="1:20" x14ac:dyDescent="0.35">
      <c r="A11717" t="s">
        <v>136</v>
      </c>
      <c r="B11717" t="s">
        <v>137</v>
      </c>
      <c r="C11717" t="s">
        <v>89</v>
      </c>
      <c r="D11717" s="29">
        <v>46418</v>
      </c>
      <c r="E11717">
        <v>0</v>
      </c>
      <c r="F11717">
        <v>0</v>
      </c>
      <c r="G11717">
        <v>0</v>
      </c>
      <c r="H11717">
        <v>0</v>
      </c>
      <c r="L11717">
        <v>142.629165</v>
      </c>
      <c r="R11717">
        <v>1256.732495</v>
      </c>
      <c r="S11717" t="s">
        <v>90</v>
      </c>
      <c r="T11717" s="297">
        <v>46311.754166666666</v>
      </c>
    </row>
    <row r="11718" spans="1:20" x14ac:dyDescent="0.35">
      <c r="A11718" t="s">
        <v>136</v>
      </c>
      <c r="B11718" t="s">
        <v>137</v>
      </c>
      <c r="C11718" t="s">
        <v>89</v>
      </c>
      <c r="D11718" s="29">
        <v>46419</v>
      </c>
      <c r="E11718">
        <v>0</v>
      </c>
      <c r="F11718">
        <v>0</v>
      </c>
      <c r="G11718">
        <v>0</v>
      </c>
      <c r="H11718">
        <v>0</v>
      </c>
      <c r="L11718">
        <v>142.629165</v>
      </c>
      <c r="R11718">
        <v>1256.732495</v>
      </c>
      <c r="S11718" t="s">
        <v>90</v>
      </c>
      <c r="T11718" s="297">
        <v>46311.754166666666</v>
      </c>
    </row>
    <row r="11719" spans="1:20" x14ac:dyDescent="0.35">
      <c r="A11719" t="s">
        <v>136</v>
      </c>
      <c r="B11719" t="s">
        <v>137</v>
      </c>
      <c r="C11719" t="s">
        <v>89</v>
      </c>
      <c r="D11719" s="29">
        <v>46420</v>
      </c>
      <c r="E11719">
        <v>0</v>
      </c>
      <c r="F11719">
        <v>0</v>
      </c>
      <c r="G11719">
        <v>0</v>
      </c>
      <c r="H11719">
        <v>0</v>
      </c>
      <c r="L11719">
        <v>142.629165</v>
      </c>
      <c r="R11719">
        <v>1256.732495</v>
      </c>
      <c r="S11719" t="s">
        <v>90</v>
      </c>
      <c r="T11719" s="297">
        <v>46311.754166666666</v>
      </c>
    </row>
    <row r="11720" spans="1:20" x14ac:dyDescent="0.35">
      <c r="A11720" t="s">
        <v>136</v>
      </c>
      <c r="B11720" t="s">
        <v>137</v>
      </c>
      <c r="C11720" t="s">
        <v>89</v>
      </c>
      <c r="D11720" s="29">
        <v>46421</v>
      </c>
      <c r="E11720">
        <v>0</v>
      </c>
      <c r="F11720">
        <v>0</v>
      </c>
      <c r="G11720">
        <v>0</v>
      </c>
      <c r="H11720">
        <v>0</v>
      </c>
      <c r="L11720">
        <v>142.629165</v>
      </c>
      <c r="R11720">
        <v>1256.732495</v>
      </c>
      <c r="S11720" t="s">
        <v>90</v>
      </c>
      <c r="T11720" s="297">
        <v>46311.754166666666</v>
      </c>
    </row>
    <row r="11721" spans="1:20" x14ac:dyDescent="0.35">
      <c r="A11721" t="s">
        <v>136</v>
      </c>
      <c r="B11721" t="s">
        <v>137</v>
      </c>
      <c r="C11721" t="s">
        <v>89</v>
      </c>
      <c r="D11721" s="29">
        <v>46422</v>
      </c>
      <c r="E11721">
        <v>0</v>
      </c>
      <c r="F11721">
        <v>0</v>
      </c>
      <c r="G11721">
        <v>0</v>
      </c>
      <c r="H11721">
        <v>0</v>
      </c>
      <c r="L11721">
        <v>142.629165</v>
      </c>
      <c r="R11721">
        <v>1256.732495</v>
      </c>
      <c r="S11721" t="s">
        <v>90</v>
      </c>
      <c r="T11721" s="297">
        <v>46311.754166666666</v>
      </c>
    </row>
    <row r="11722" spans="1:20" x14ac:dyDescent="0.35">
      <c r="A11722" t="s">
        <v>136</v>
      </c>
      <c r="B11722" t="s">
        <v>137</v>
      </c>
      <c r="C11722" t="s">
        <v>89</v>
      </c>
      <c r="D11722" s="29">
        <v>46423</v>
      </c>
      <c r="E11722">
        <v>0</v>
      </c>
      <c r="F11722">
        <v>0</v>
      </c>
      <c r="G11722">
        <v>0</v>
      </c>
      <c r="H11722">
        <v>0</v>
      </c>
      <c r="L11722">
        <v>142.629165</v>
      </c>
      <c r="R11722">
        <v>1256.732495</v>
      </c>
      <c r="S11722" t="s">
        <v>90</v>
      </c>
      <c r="T11722" s="297">
        <v>46311.754166666666</v>
      </c>
    </row>
    <row r="11723" spans="1:20" x14ac:dyDescent="0.35">
      <c r="A11723" t="s">
        <v>136</v>
      </c>
      <c r="B11723" t="s">
        <v>137</v>
      </c>
      <c r="C11723" t="s">
        <v>89</v>
      </c>
      <c r="D11723" s="29">
        <v>46424</v>
      </c>
      <c r="E11723">
        <v>0</v>
      </c>
      <c r="F11723">
        <v>0</v>
      </c>
      <c r="G11723">
        <v>0</v>
      </c>
      <c r="H11723">
        <v>0</v>
      </c>
      <c r="L11723">
        <v>142.629165</v>
      </c>
      <c r="R11723">
        <v>1256.732495</v>
      </c>
      <c r="S11723" t="s">
        <v>90</v>
      </c>
      <c r="T11723" s="297">
        <v>46311.754166666666</v>
      </c>
    </row>
    <row r="11724" spans="1:20" x14ac:dyDescent="0.35">
      <c r="A11724" t="s">
        <v>136</v>
      </c>
      <c r="B11724" t="s">
        <v>137</v>
      </c>
      <c r="C11724" t="s">
        <v>89</v>
      </c>
      <c r="D11724" s="29">
        <v>46425</v>
      </c>
      <c r="E11724">
        <v>0</v>
      </c>
      <c r="F11724">
        <v>0</v>
      </c>
      <c r="G11724">
        <v>0</v>
      </c>
      <c r="H11724">
        <v>0</v>
      </c>
      <c r="L11724">
        <v>142.629165</v>
      </c>
      <c r="R11724">
        <v>1256.732495</v>
      </c>
      <c r="S11724" t="s">
        <v>90</v>
      </c>
      <c r="T11724" s="297">
        <v>46311.754166666666</v>
      </c>
    </row>
    <row r="11725" spans="1:20" x14ac:dyDescent="0.35">
      <c r="A11725" t="s">
        <v>136</v>
      </c>
      <c r="B11725" t="s">
        <v>137</v>
      </c>
      <c r="C11725" t="s">
        <v>89</v>
      </c>
      <c r="D11725" s="29">
        <v>46426</v>
      </c>
      <c r="E11725">
        <v>0</v>
      </c>
      <c r="F11725">
        <v>0</v>
      </c>
      <c r="G11725">
        <v>0</v>
      </c>
      <c r="H11725">
        <v>0</v>
      </c>
      <c r="L11725">
        <v>142.629165</v>
      </c>
      <c r="R11725">
        <v>1256.732495</v>
      </c>
      <c r="S11725" t="s">
        <v>90</v>
      </c>
      <c r="T11725" s="297">
        <v>46311.754166666666</v>
      </c>
    </row>
    <row r="11726" spans="1:20" x14ac:dyDescent="0.35">
      <c r="A11726" t="s">
        <v>136</v>
      </c>
      <c r="B11726" t="s">
        <v>137</v>
      </c>
      <c r="C11726" t="s">
        <v>89</v>
      </c>
      <c r="D11726" s="29">
        <v>46427</v>
      </c>
      <c r="E11726">
        <v>0</v>
      </c>
      <c r="F11726">
        <v>0</v>
      </c>
      <c r="G11726">
        <v>0</v>
      </c>
      <c r="H11726">
        <v>0</v>
      </c>
      <c r="L11726">
        <v>142.629165</v>
      </c>
      <c r="R11726">
        <v>1256.732495</v>
      </c>
      <c r="S11726" t="s">
        <v>90</v>
      </c>
      <c r="T11726" s="297">
        <v>46311.754166666666</v>
      </c>
    </row>
    <row r="11727" spans="1:20" x14ac:dyDescent="0.35">
      <c r="A11727" t="s">
        <v>136</v>
      </c>
      <c r="B11727" t="s">
        <v>137</v>
      </c>
      <c r="C11727" t="s">
        <v>89</v>
      </c>
      <c r="D11727" s="29">
        <v>46428</v>
      </c>
      <c r="E11727">
        <v>0</v>
      </c>
      <c r="F11727">
        <v>0</v>
      </c>
      <c r="G11727">
        <v>0</v>
      </c>
      <c r="H11727">
        <v>0</v>
      </c>
      <c r="L11727">
        <v>142.629165</v>
      </c>
      <c r="R11727">
        <v>1256.732495</v>
      </c>
      <c r="S11727" t="s">
        <v>90</v>
      </c>
      <c r="T11727" s="297">
        <v>46311.754166666666</v>
      </c>
    </row>
    <row r="11728" spans="1:20" x14ac:dyDescent="0.35">
      <c r="A11728" t="s">
        <v>136</v>
      </c>
      <c r="B11728" t="s">
        <v>137</v>
      </c>
      <c r="C11728" t="s">
        <v>89</v>
      </c>
      <c r="D11728" s="29">
        <v>46429</v>
      </c>
      <c r="E11728">
        <v>0</v>
      </c>
      <c r="F11728">
        <v>0</v>
      </c>
      <c r="G11728">
        <v>0</v>
      </c>
      <c r="H11728">
        <v>0</v>
      </c>
      <c r="L11728">
        <v>142.629165</v>
      </c>
      <c r="R11728">
        <v>1256.732495</v>
      </c>
      <c r="S11728" t="s">
        <v>90</v>
      </c>
      <c r="T11728" s="297">
        <v>46311.754166666666</v>
      </c>
    </row>
    <row r="11729" spans="1:20" x14ac:dyDescent="0.35">
      <c r="A11729" t="s">
        <v>136</v>
      </c>
      <c r="B11729" t="s">
        <v>137</v>
      </c>
      <c r="C11729" t="s">
        <v>89</v>
      </c>
      <c r="D11729" s="29">
        <v>46430</v>
      </c>
      <c r="E11729">
        <v>0</v>
      </c>
      <c r="F11729">
        <v>0</v>
      </c>
      <c r="G11729">
        <v>0</v>
      </c>
      <c r="H11729">
        <v>0</v>
      </c>
      <c r="L11729">
        <v>142.629165</v>
      </c>
      <c r="R11729">
        <v>1256.732495</v>
      </c>
      <c r="S11729" t="s">
        <v>90</v>
      </c>
      <c r="T11729" s="297">
        <v>46311.754166666666</v>
      </c>
    </row>
    <row r="11730" spans="1:20" x14ac:dyDescent="0.35">
      <c r="A11730" t="s">
        <v>136</v>
      </c>
      <c r="B11730" t="s">
        <v>137</v>
      </c>
      <c r="C11730" t="s">
        <v>89</v>
      </c>
      <c r="D11730" s="29">
        <v>46431</v>
      </c>
      <c r="E11730">
        <v>0</v>
      </c>
      <c r="F11730">
        <v>0</v>
      </c>
      <c r="G11730">
        <v>0</v>
      </c>
      <c r="H11730">
        <v>0</v>
      </c>
      <c r="L11730">
        <v>142.629165</v>
      </c>
      <c r="R11730">
        <v>1256.732495</v>
      </c>
      <c r="S11730" t="s">
        <v>90</v>
      </c>
      <c r="T11730" s="297">
        <v>46311.754166666666</v>
      </c>
    </row>
    <row r="11731" spans="1:20" x14ac:dyDescent="0.35">
      <c r="A11731" t="s">
        <v>136</v>
      </c>
      <c r="B11731" t="s">
        <v>137</v>
      </c>
      <c r="C11731" t="s">
        <v>89</v>
      </c>
      <c r="D11731" s="29">
        <v>46432</v>
      </c>
      <c r="E11731">
        <v>0</v>
      </c>
      <c r="F11731">
        <v>0</v>
      </c>
      <c r="G11731">
        <v>0</v>
      </c>
      <c r="H11731">
        <v>0</v>
      </c>
      <c r="L11731">
        <v>142.629165</v>
      </c>
      <c r="R11731">
        <v>1256.732495</v>
      </c>
      <c r="S11731" t="s">
        <v>90</v>
      </c>
      <c r="T11731" s="297">
        <v>46311.754166666666</v>
      </c>
    </row>
    <row r="11732" spans="1:20" x14ac:dyDescent="0.35">
      <c r="A11732" t="s">
        <v>136</v>
      </c>
      <c r="B11732" t="s">
        <v>137</v>
      </c>
      <c r="C11732" t="s">
        <v>89</v>
      </c>
      <c r="D11732" s="29">
        <v>46433</v>
      </c>
      <c r="E11732">
        <v>0</v>
      </c>
      <c r="F11732">
        <v>0</v>
      </c>
      <c r="G11732">
        <v>0</v>
      </c>
      <c r="H11732">
        <v>0</v>
      </c>
      <c r="L11732">
        <v>142.629165</v>
      </c>
      <c r="R11732">
        <v>1256.732495</v>
      </c>
      <c r="S11732" t="s">
        <v>90</v>
      </c>
      <c r="T11732" s="297">
        <v>46311.754166666666</v>
      </c>
    </row>
    <row r="11733" spans="1:20" x14ac:dyDescent="0.35">
      <c r="A11733" t="s">
        <v>136</v>
      </c>
      <c r="B11733" t="s">
        <v>137</v>
      </c>
      <c r="C11733" t="s">
        <v>89</v>
      </c>
      <c r="D11733" s="29">
        <v>46434</v>
      </c>
      <c r="E11733">
        <v>0</v>
      </c>
      <c r="F11733">
        <v>0</v>
      </c>
      <c r="G11733">
        <v>0</v>
      </c>
      <c r="H11733">
        <v>0</v>
      </c>
      <c r="L11733">
        <v>142.629165</v>
      </c>
      <c r="R11733">
        <v>1256.732495</v>
      </c>
      <c r="S11733" t="s">
        <v>90</v>
      </c>
      <c r="T11733" s="297">
        <v>46311.754166666666</v>
      </c>
    </row>
    <row r="11734" spans="1:20" x14ac:dyDescent="0.35">
      <c r="A11734" t="s">
        <v>136</v>
      </c>
      <c r="B11734" t="s">
        <v>137</v>
      </c>
      <c r="C11734" t="s">
        <v>89</v>
      </c>
      <c r="D11734" s="29">
        <v>46435</v>
      </c>
      <c r="E11734">
        <v>0</v>
      </c>
      <c r="F11734">
        <v>0</v>
      </c>
      <c r="G11734">
        <v>0</v>
      </c>
      <c r="H11734">
        <v>0</v>
      </c>
      <c r="L11734">
        <v>142.629165</v>
      </c>
      <c r="R11734">
        <v>1256.732495</v>
      </c>
      <c r="S11734" t="s">
        <v>90</v>
      </c>
      <c r="T11734" s="297">
        <v>46311.754166666666</v>
      </c>
    </row>
    <row r="11735" spans="1:20" x14ac:dyDescent="0.35">
      <c r="A11735" t="s">
        <v>136</v>
      </c>
      <c r="B11735" t="s">
        <v>137</v>
      </c>
      <c r="C11735" t="s">
        <v>89</v>
      </c>
      <c r="D11735" s="29">
        <v>46436</v>
      </c>
      <c r="E11735">
        <v>0</v>
      </c>
      <c r="F11735">
        <v>0</v>
      </c>
      <c r="G11735">
        <v>0</v>
      </c>
      <c r="H11735">
        <v>0</v>
      </c>
      <c r="L11735">
        <v>142.629165</v>
      </c>
      <c r="R11735">
        <v>1256.732495</v>
      </c>
      <c r="S11735" t="s">
        <v>90</v>
      </c>
      <c r="T11735" s="297">
        <v>46311.754166666666</v>
      </c>
    </row>
    <row r="11736" spans="1:20" x14ac:dyDescent="0.35">
      <c r="A11736" t="s">
        <v>136</v>
      </c>
      <c r="B11736" t="s">
        <v>137</v>
      </c>
      <c r="C11736" t="s">
        <v>89</v>
      </c>
      <c r="D11736" s="29">
        <v>46437</v>
      </c>
      <c r="E11736">
        <v>0</v>
      </c>
      <c r="F11736">
        <v>0</v>
      </c>
      <c r="G11736">
        <v>0</v>
      </c>
      <c r="H11736">
        <v>0</v>
      </c>
      <c r="L11736">
        <v>142.629165</v>
      </c>
      <c r="R11736">
        <v>1256.732495</v>
      </c>
      <c r="S11736" t="s">
        <v>90</v>
      </c>
      <c r="T11736" s="297">
        <v>46311.754166666666</v>
      </c>
    </row>
    <row r="11737" spans="1:20" x14ac:dyDescent="0.35">
      <c r="A11737" t="s">
        <v>136</v>
      </c>
      <c r="B11737" t="s">
        <v>137</v>
      </c>
      <c r="C11737" t="s">
        <v>89</v>
      </c>
      <c r="D11737" s="29">
        <v>46438</v>
      </c>
      <c r="E11737">
        <v>0</v>
      </c>
      <c r="F11737">
        <v>0</v>
      </c>
      <c r="G11737">
        <v>0</v>
      </c>
      <c r="H11737">
        <v>0</v>
      </c>
      <c r="L11737">
        <v>142.629165</v>
      </c>
      <c r="R11737">
        <v>1256.732495</v>
      </c>
      <c r="S11737" t="s">
        <v>90</v>
      </c>
      <c r="T11737" s="297">
        <v>46311.754166666666</v>
      </c>
    </row>
    <row r="11738" spans="1:20" x14ac:dyDescent="0.35">
      <c r="A11738" t="s">
        <v>136</v>
      </c>
      <c r="B11738" t="s">
        <v>137</v>
      </c>
      <c r="C11738" t="s">
        <v>89</v>
      </c>
      <c r="D11738" s="29">
        <v>46439</v>
      </c>
      <c r="E11738">
        <v>0</v>
      </c>
      <c r="F11738">
        <v>0</v>
      </c>
      <c r="G11738">
        <v>0</v>
      </c>
      <c r="H11738">
        <v>0</v>
      </c>
      <c r="L11738">
        <v>142.629165</v>
      </c>
      <c r="R11738">
        <v>1256.732495</v>
      </c>
      <c r="S11738" t="s">
        <v>90</v>
      </c>
      <c r="T11738" s="297">
        <v>46311.754166666666</v>
      </c>
    </row>
    <row r="11739" spans="1:20" x14ac:dyDescent="0.35">
      <c r="A11739" t="s">
        <v>136</v>
      </c>
      <c r="B11739" t="s">
        <v>137</v>
      </c>
      <c r="C11739" t="s">
        <v>89</v>
      </c>
      <c r="D11739" s="29">
        <v>46440</v>
      </c>
      <c r="E11739">
        <v>0</v>
      </c>
      <c r="F11739">
        <v>0</v>
      </c>
      <c r="G11739">
        <v>0</v>
      </c>
      <c r="H11739">
        <v>0</v>
      </c>
      <c r="L11739">
        <v>142.629165</v>
      </c>
      <c r="R11739">
        <v>1256.732495</v>
      </c>
      <c r="S11739" t="s">
        <v>90</v>
      </c>
      <c r="T11739" s="297">
        <v>46311.754166666666</v>
      </c>
    </row>
    <row r="11740" spans="1:20" x14ac:dyDescent="0.35">
      <c r="A11740" t="s">
        <v>136</v>
      </c>
      <c r="B11740" t="s">
        <v>137</v>
      </c>
      <c r="C11740" t="s">
        <v>89</v>
      </c>
      <c r="D11740" s="29">
        <v>46441</v>
      </c>
      <c r="E11740">
        <v>0</v>
      </c>
      <c r="F11740">
        <v>0</v>
      </c>
      <c r="G11740">
        <v>0</v>
      </c>
      <c r="H11740">
        <v>0</v>
      </c>
      <c r="L11740">
        <v>142.629165</v>
      </c>
      <c r="R11740">
        <v>1256.732495</v>
      </c>
      <c r="S11740" t="s">
        <v>90</v>
      </c>
      <c r="T11740" s="297">
        <v>46311.754166666666</v>
      </c>
    </row>
    <row r="11741" spans="1:20" x14ac:dyDescent="0.35">
      <c r="A11741" t="s">
        <v>136</v>
      </c>
      <c r="B11741" t="s">
        <v>137</v>
      </c>
      <c r="C11741" t="s">
        <v>89</v>
      </c>
      <c r="D11741" s="29">
        <v>46442</v>
      </c>
      <c r="E11741">
        <v>0</v>
      </c>
      <c r="F11741">
        <v>0</v>
      </c>
      <c r="G11741">
        <v>0</v>
      </c>
      <c r="H11741">
        <v>0</v>
      </c>
      <c r="L11741">
        <v>142.629165</v>
      </c>
      <c r="R11741">
        <v>1256.732495</v>
      </c>
      <c r="S11741" t="s">
        <v>90</v>
      </c>
      <c r="T11741" s="297">
        <v>46311.754166666666</v>
      </c>
    </row>
    <row r="11742" spans="1:20" x14ac:dyDescent="0.35">
      <c r="A11742" t="s">
        <v>136</v>
      </c>
      <c r="B11742" t="s">
        <v>137</v>
      </c>
      <c r="C11742" t="s">
        <v>89</v>
      </c>
      <c r="D11742" s="29">
        <v>46443</v>
      </c>
      <c r="E11742">
        <v>0</v>
      </c>
      <c r="F11742">
        <v>0</v>
      </c>
      <c r="G11742">
        <v>0</v>
      </c>
      <c r="H11742">
        <v>0</v>
      </c>
      <c r="L11742">
        <v>142.629165</v>
      </c>
      <c r="R11742">
        <v>1256.732495</v>
      </c>
      <c r="S11742" t="s">
        <v>90</v>
      </c>
      <c r="T11742" s="297">
        <v>46311.754166666666</v>
      </c>
    </row>
    <row r="11743" spans="1:20" x14ac:dyDescent="0.35">
      <c r="A11743" t="s">
        <v>136</v>
      </c>
      <c r="B11743" t="s">
        <v>137</v>
      </c>
      <c r="C11743" t="s">
        <v>89</v>
      </c>
      <c r="D11743" s="29">
        <v>46444</v>
      </c>
      <c r="E11743">
        <v>0</v>
      </c>
      <c r="F11743">
        <v>0</v>
      </c>
      <c r="G11743">
        <v>0</v>
      </c>
      <c r="H11743">
        <v>0</v>
      </c>
      <c r="L11743">
        <v>142.629165</v>
      </c>
      <c r="R11743">
        <v>1256.732495</v>
      </c>
      <c r="S11743" t="s">
        <v>90</v>
      </c>
      <c r="T11743" s="297">
        <v>46311.754166666666</v>
      </c>
    </row>
    <row r="11744" spans="1:20" x14ac:dyDescent="0.35">
      <c r="A11744" t="s">
        <v>136</v>
      </c>
      <c r="B11744" t="s">
        <v>137</v>
      </c>
      <c r="C11744" t="s">
        <v>89</v>
      </c>
      <c r="D11744" s="29">
        <v>46445</v>
      </c>
      <c r="E11744">
        <v>0</v>
      </c>
      <c r="F11744">
        <v>0</v>
      </c>
      <c r="G11744">
        <v>0</v>
      </c>
      <c r="H11744">
        <v>0</v>
      </c>
      <c r="L11744">
        <v>142.629165</v>
      </c>
      <c r="R11744">
        <v>1256.732495</v>
      </c>
      <c r="S11744" t="s">
        <v>90</v>
      </c>
      <c r="T11744" s="297">
        <v>46311.754166666666</v>
      </c>
    </row>
    <row r="11745" spans="1:20" x14ac:dyDescent="0.35">
      <c r="A11745" t="s">
        <v>136</v>
      </c>
      <c r="B11745" t="s">
        <v>137</v>
      </c>
      <c r="C11745" t="s">
        <v>89</v>
      </c>
      <c r="D11745" s="29">
        <v>46446</v>
      </c>
      <c r="E11745">
        <v>0</v>
      </c>
      <c r="F11745">
        <v>0</v>
      </c>
      <c r="G11745">
        <v>0</v>
      </c>
      <c r="H11745">
        <v>0</v>
      </c>
      <c r="L11745">
        <v>142.629165</v>
      </c>
      <c r="R11745">
        <v>1256.732495</v>
      </c>
      <c r="S11745" t="s">
        <v>90</v>
      </c>
      <c r="T11745" s="297">
        <v>46311.754166666666</v>
      </c>
    </row>
    <row r="11746" spans="1:20" x14ac:dyDescent="0.35">
      <c r="A11746" t="s">
        <v>136</v>
      </c>
      <c r="B11746" t="s">
        <v>137</v>
      </c>
      <c r="C11746" t="s">
        <v>89</v>
      </c>
      <c r="D11746" s="29">
        <v>46447</v>
      </c>
      <c r="E11746">
        <v>0</v>
      </c>
      <c r="F11746">
        <v>0</v>
      </c>
      <c r="G11746">
        <v>0</v>
      </c>
      <c r="H11746">
        <v>0</v>
      </c>
      <c r="L11746">
        <v>142.629165</v>
      </c>
      <c r="R11746">
        <v>1256.732495</v>
      </c>
      <c r="S11746" t="s">
        <v>90</v>
      </c>
      <c r="T11746" s="297">
        <v>46311.754166666666</v>
      </c>
    </row>
    <row r="11747" spans="1:20" x14ac:dyDescent="0.35">
      <c r="A11747" t="s">
        <v>136</v>
      </c>
      <c r="B11747" t="s">
        <v>137</v>
      </c>
      <c r="C11747" t="s">
        <v>89</v>
      </c>
      <c r="D11747" s="29">
        <v>46448</v>
      </c>
      <c r="E11747">
        <v>0</v>
      </c>
      <c r="F11747">
        <v>0</v>
      </c>
      <c r="G11747">
        <v>0</v>
      </c>
      <c r="H11747">
        <v>0</v>
      </c>
      <c r="L11747">
        <v>142.629165</v>
      </c>
      <c r="R11747">
        <v>1256.732495</v>
      </c>
      <c r="S11747" t="s">
        <v>90</v>
      </c>
      <c r="T11747" s="297">
        <v>46311.754166666666</v>
      </c>
    </row>
    <row r="11748" spans="1:20" x14ac:dyDescent="0.35">
      <c r="A11748" t="s">
        <v>136</v>
      </c>
      <c r="B11748" t="s">
        <v>137</v>
      </c>
      <c r="C11748" t="s">
        <v>89</v>
      </c>
      <c r="D11748" s="29">
        <v>46449</v>
      </c>
      <c r="E11748">
        <v>0</v>
      </c>
      <c r="F11748">
        <v>0</v>
      </c>
      <c r="G11748">
        <v>0</v>
      </c>
      <c r="H11748">
        <v>0</v>
      </c>
      <c r="L11748">
        <v>142.629165</v>
      </c>
      <c r="R11748">
        <v>1256.732495</v>
      </c>
      <c r="S11748" t="s">
        <v>90</v>
      </c>
      <c r="T11748" s="297">
        <v>46311.754166666666</v>
      </c>
    </row>
    <row r="11749" spans="1:20" x14ac:dyDescent="0.35">
      <c r="A11749" t="s">
        <v>136</v>
      </c>
      <c r="B11749" t="s">
        <v>137</v>
      </c>
      <c r="C11749" t="s">
        <v>89</v>
      </c>
      <c r="D11749" s="29">
        <v>46450</v>
      </c>
      <c r="E11749">
        <v>0</v>
      </c>
      <c r="F11749">
        <v>0</v>
      </c>
      <c r="G11749">
        <v>0</v>
      </c>
      <c r="H11749">
        <v>0</v>
      </c>
      <c r="L11749">
        <v>142.629165</v>
      </c>
      <c r="R11749">
        <v>1256.732495</v>
      </c>
      <c r="S11749" t="s">
        <v>90</v>
      </c>
      <c r="T11749" s="297">
        <v>46311.754166666666</v>
      </c>
    </row>
    <row r="11750" spans="1:20" x14ac:dyDescent="0.35">
      <c r="A11750" t="s">
        <v>136</v>
      </c>
      <c r="B11750" t="s">
        <v>137</v>
      </c>
      <c r="C11750" t="s">
        <v>89</v>
      </c>
      <c r="D11750" s="29">
        <v>46451</v>
      </c>
      <c r="E11750">
        <v>0</v>
      </c>
      <c r="F11750">
        <v>0</v>
      </c>
      <c r="G11750">
        <v>0</v>
      </c>
      <c r="H11750">
        <v>0</v>
      </c>
      <c r="L11750">
        <v>142.629165</v>
      </c>
      <c r="R11750">
        <v>1256.732495</v>
      </c>
      <c r="S11750" t="s">
        <v>90</v>
      </c>
      <c r="T11750" s="297">
        <v>46311.754166666666</v>
      </c>
    </row>
    <row r="11751" spans="1:20" x14ac:dyDescent="0.35">
      <c r="A11751" t="s">
        <v>136</v>
      </c>
      <c r="B11751" t="s">
        <v>137</v>
      </c>
      <c r="C11751" t="s">
        <v>89</v>
      </c>
      <c r="D11751" s="29">
        <v>46452</v>
      </c>
      <c r="E11751">
        <v>0</v>
      </c>
      <c r="F11751">
        <v>0</v>
      </c>
      <c r="G11751">
        <v>0</v>
      </c>
      <c r="H11751">
        <v>0</v>
      </c>
      <c r="L11751">
        <v>142.629165</v>
      </c>
      <c r="R11751">
        <v>1256.732495</v>
      </c>
      <c r="S11751" t="s">
        <v>90</v>
      </c>
      <c r="T11751" s="297">
        <v>46311.754166666666</v>
      </c>
    </row>
    <row r="11752" spans="1:20" x14ac:dyDescent="0.35">
      <c r="A11752" t="s">
        <v>136</v>
      </c>
      <c r="B11752" t="s">
        <v>137</v>
      </c>
      <c r="C11752" t="s">
        <v>89</v>
      </c>
      <c r="D11752" s="29">
        <v>46453</v>
      </c>
      <c r="E11752">
        <v>0</v>
      </c>
      <c r="F11752">
        <v>0</v>
      </c>
      <c r="G11752">
        <v>0</v>
      </c>
      <c r="H11752">
        <v>0</v>
      </c>
      <c r="L11752">
        <v>142.629165</v>
      </c>
      <c r="R11752">
        <v>1256.732495</v>
      </c>
      <c r="S11752" t="s">
        <v>90</v>
      </c>
      <c r="T11752" s="297">
        <v>46311.754166666666</v>
      </c>
    </row>
    <row r="11753" spans="1:20" x14ac:dyDescent="0.35">
      <c r="A11753" t="s">
        <v>136</v>
      </c>
      <c r="B11753" t="s">
        <v>137</v>
      </c>
      <c r="C11753" t="s">
        <v>89</v>
      </c>
      <c r="D11753" s="29">
        <v>46454</v>
      </c>
      <c r="E11753">
        <v>0</v>
      </c>
      <c r="F11753">
        <v>0</v>
      </c>
      <c r="G11753">
        <v>0</v>
      </c>
      <c r="H11753">
        <v>0</v>
      </c>
      <c r="L11753">
        <v>142.629165</v>
      </c>
      <c r="R11753">
        <v>1256.732495</v>
      </c>
      <c r="S11753" t="s">
        <v>90</v>
      </c>
      <c r="T11753" s="297">
        <v>46311.754166666666</v>
      </c>
    </row>
    <row r="11754" spans="1:20" x14ac:dyDescent="0.35">
      <c r="A11754" t="s">
        <v>136</v>
      </c>
      <c r="B11754" t="s">
        <v>137</v>
      </c>
      <c r="C11754" t="s">
        <v>89</v>
      </c>
      <c r="D11754" s="29">
        <v>46455</v>
      </c>
      <c r="E11754">
        <v>0</v>
      </c>
      <c r="F11754">
        <v>0</v>
      </c>
      <c r="G11754">
        <v>0</v>
      </c>
      <c r="H11754">
        <v>0</v>
      </c>
      <c r="L11754">
        <v>142.629165</v>
      </c>
      <c r="R11754">
        <v>1256.732495</v>
      </c>
      <c r="S11754" t="s">
        <v>90</v>
      </c>
      <c r="T11754" s="297">
        <v>46311.754166666666</v>
      </c>
    </row>
    <row r="11755" spans="1:20" x14ac:dyDescent="0.35">
      <c r="A11755" t="s">
        <v>136</v>
      </c>
      <c r="B11755" t="s">
        <v>137</v>
      </c>
      <c r="C11755" t="s">
        <v>89</v>
      </c>
      <c r="D11755" s="29">
        <v>46456</v>
      </c>
      <c r="E11755">
        <v>0</v>
      </c>
      <c r="F11755">
        <v>0</v>
      </c>
      <c r="G11755">
        <v>0</v>
      </c>
      <c r="H11755">
        <v>0</v>
      </c>
      <c r="L11755">
        <v>142.629165</v>
      </c>
      <c r="R11755">
        <v>1256.732495</v>
      </c>
      <c r="S11755" t="s">
        <v>90</v>
      </c>
      <c r="T11755" s="297">
        <v>46311.754166666666</v>
      </c>
    </row>
    <row r="11756" spans="1:20" x14ac:dyDescent="0.35">
      <c r="A11756" t="s">
        <v>136</v>
      </c>
      <c r="B11756" t="s">
        <v>137</v>
      </c>
      <c r="C11756" t="s">
        <v>89</v>
      </c>
      <c r="D11756" s="29">
        <v>46457</v>
      </c>
      <c r="E11756">
        <v>0</v>
      </c>
      <c r="F11756">
        <v>0</v>
      </c>
      <c r="G11756">
        <v>0</v>
      </c>
      <c r="H11756">
        <v>0</v>
      </c>
      <c r="L11756">
        <v>142.629165</v>
      </c>
      <c r="R11756">
        <v>1256.732495</v>
      </c>
      <c r="S11756" t="s">
        <v>90</v>
      </c>
      <c r="T11756" s="297">
        <v>46311.754166666666</v>
      </c>
    </row>
    <row r="11757" spans="1:20" x14ac:dyDescent="0.35">
      <c r="A11757" t="s">
        <v>136</v>
      </c>
      <c r="B11757" t="s">
        <v>137</v>
      </c>
      <c r="C11757" t="s">
        <v>89</v>
      </c>
      <c r="D11757" s="29">
        <v>46458</v>
      </c>
      <c r="E11757">
        <v>0</v>
      </c>
      <c r="F11757">
        <v>0</v>
      </c>
      <c r="G11757">
        <v>0</v>
      </c>
      <c r="H11757">
        <v>0</v>
      </c>
      <c r="L11757">
        <v>142.629165</v>
      </c>
      <c r="R11757">
        <v>1256.732495</v>
      </c>
      <c r="S11757" t="s">
        <v>90</v>
      </c>
      <c r="T11757" s="297">
        <v>46311.754166666666</v>
      </c>
    </row>
    <row r="11758" spans="1:20" x14ac:dyDescent="0.35">
      <c r="A11758" t="s">
        <v>136</v>
      </c>
      <c r="B11758" t="s">
        <v>137</v>
      </c>
      <c r="C11758" t="s">
        <v>89</v>
      </c>
      <c r="D11758" s="29">
        <v>46459</v>
      </c>
      <c r="E11758">
        <v>0</v>
      </c>
      <c r="F11758">
        <v>0</v>
      </c>
      <c r="G11758">
        <v>0</v>
      </c>
      <c r="H11758">
        <v>0</v>
      </c>
      <c r="L11758">
        <v>142.629165</v>
      </c>
      <c r="R11758">
        <v>1256.732495</v>
      </c>
      <c r="S11758" t="s">
        <v>90</v>
      </c>
      <c r="T11758" s="297">
        <v>46311.754166666666</v>
      </c>
    </row>
    <row r="11759" spans="1:20" x14ac:dyDescent="0.35">
      <c r="A11759" t="s">
        <v>136</v>
      </c>
      <c r="B11759" t="s">
        <v>137</v>
      </c>
      <c r="C11759" t="s">
        <v>89</v>
      </c>
      <c r="D11759" s="29">
        <v>46460</v>
      </c>
      <c r="E11759">
        <v>0</v>
      </c>
      <c r="F11759">
        <v>0</v>
      </c>
      <c r="G11759">
        <v>0</v>
      </c>
      <c r="H11759">
        <v>0</v>
      </c>
      <c r="L11759">
        <v>142.629165</v>
      </c>
      <c r="R11759">
        <v>1256.732495</v>
      </c>
      <c r="S11759" t="s">
        <v>90</v>
      </c>
      <c r="T11759" s="297">
        <v>46311.754166666666</v>
      </c>
    </row>
    <row r="11760" spans="1:20" x14ac:dyDescent="0.35">
      <c r="A11760" t="s">
        <v>136</v>
      </c>
      <c r="B11760" t="s">
        <v>137</v>
      </c>
      <c r="C11760" t="s">
        <v>89</v>
      </c>
      <c r="D11760" s="29">
        <v>46461</v>
      </c>
      <c r="E11760">
        <v>0</v>
      </c>
      <c r="F11760">
        <v>0</v>
      </c>
      <c r="G11760">
        <v>0</v>
      </c>
      <c r="H11760">
        <v>0</v>
      </c>
      <c r="L11760">
        <v>142.629165</v>
      </c>
      <c r="R11760">
        <v>1256.732495</v>
      </c>
      <c r="S11760" t="s">
        <v>90</v>
      </c>
      <c r="T11760" s="297">
        <v>46311.754166666666</v>
      </c>
    </row>
    <row r="11761" spans="1:20" x14ac:dyDescent="0.35">
      <c r="A11761" t="s">
        <v>136</v>
      </c>
      <c r="B11761" t="s">
        <v>137</v>
      </c>
      <c r="C11761" t="s">
        <v>89</v>
      </c>
      <c r="D11761" s="29">
        <v>46462</v>
      </c>
      <c r="E11761">
        <v>0</v>
      </c>
      <c r="F11761">
        <v>0</v>
      </c>
      <c r="G11761">
        <v>0</v>
      </c>
      <c r="H11761">
        <v>0</v>
      </c>
      <c r="L11761">
        <v>142.629165</v>
      </c>
      <c r="R11761">
        <v>1256.732495</v>
      </c>
      <c r="S11761" t="s">
        <v>90</v>
      </c>
      <c r="T11761" s="297">
        <v>46311.754166666666</v>
      </c>
    </row>
    <row r="11762" spans="1:20" x14ac:dyDescent="0.35">
      <c r="A11762" t="s">
        <v>136</v>
      </c>
      <c r="B11762" t="s">
        <v>137</v>
      </c>
      <c r="C11762" t="s">
        <v>89</v>
      </c>
      <c r="D11762" s="29">
        <v>46463</v>
      </c>
      <c r="E11762">
        <v>0</v>
      </c>
      <c r="F11762">
        <v>0</v>
      </c>
      <c r="G11762">
        <v>0</v>
      </c>
      <c r="H11762">
        <v>0</v>
      </c>
      <c r="L11762">
        <v>142.629165</v>
      </c>
      <c r="R11762">
        <v>1256.732495</v>
      </c>
      <c r="S11762" t="s">
        <v>90</v>
      </c>
      <c r="T11762" s="297">
        <v>46311.754166666666</v>
      </c>
    </row>
    <row r="11763" spans="1:20" x14ac:dyDescent="0.35">
      <c r="A11763" t="s">
        <v>136</v>
      </c>
      <c r="B11763" t="s">
        <v>137</v>
      </c>
      <c r="C11763" t="s">
        <v>89</v>
      </c>
      <c r="D11763" s="29">
        <v>46464</v>
      </c>
      <c r="E11763">
        <v>0</v>
      </c>
      <c r="F11763">
        <v>0</v>
      </c>
      <c r="G11763">
        <v>0</v>
      </c>
      <c r="H11763">
        <v>0</v>
      </c>
      <c r="L11763">
        <v>142.629165</v>
      </c>
      <c r="R11763">
        <v>1256.732495</v>
      </c>
      <c r="S11763" t="s">
        <v>90</v>
      </c>
      <c r="T11763" s="297">
        <v>46311.754166666666</v>
      </c>
    </row>
    <row r="11764" spans="1:20" x14ac:dyDescent="0.35">
      <c r="A11764" t="s">
        <v>136</v>
      </c>
      <c r="B11764" t="s">
        <v>137</v>
      </c>
      <c r="C11764" t="s">
        <v>89</v>
      </c>
      <c r="D11764" s="29">
        <v>46465</v>
      </c>
      <c r="E11764">
        <v>0</v>
      </c>
      <c r="F11764">
        <v>0</v>
      </c>
      <c r="G11764">
        <v>0</v>
      </c>
      <c r="H11764">
        <v>0</v>
      </c>
      <c r="L11764">
        <v>142.629165</v>
      </c>
      <c r="R11764">
        <v>1256.732495</v>
      </c>
      <c r="S11764" t="s">
        <v>90</v>
      </c>
      <c r="T11764" s="297">
        <v>46311.754166666666</v>
      </c>
    </row>
    <row r="11765" spans="1:20" x14ac:dyDescent="0.35">
      <c r="A11765" t="s">
        <v>136</v>
      </c>
      <c r="B11765" t="s">
        <v>137</v>
      </c>
      <c r="C11765" t="s">
        <v>89</v>
      </c>
      <c r="D11765" s="29">
        <v>46466</v>
      </c>
      <c r="E11765">
        <v>0</v>
      </c>
      <c r="F11765">
        <v>0</v>
      </c>
      <c r="G11765">
        <v>0</v>
      </c>
      <c r="H11765">
        <v>0</v>
      </c>
      <c r="L11765">
        <v>142.629165</v>
      </c>
      <c r="R11765">
        <v>1256.732495</v>
      </c>
      <c r="S11765" t="s">
        <v>90</v>
      </c>
      <c r="T11765" s="297">
        <v>46311.754166666666</v>
      </c>
    </row>
    <row r="11766" spans="1:20" x14ac:dyDescent="0.35">
      <c r="A11766" t="s">
        <v>136</v>
      </c>
      <c r="B11766" t="s">
        <v>137</v>
      </c>
      <c r="C11766" t="s">
        <v>89</v>
      </c>
      <c r="D11766" s="29">
        <v>46467</v>
      </c>
      <c r="E11766">
        <v>0</v>
      </c>
      <c r="F11766">
        <v>0</v>
      </c>
      <c r="G11766">
        <v>0</v>
      </c>
      <c r="H11766">
        <v>0</v>
      </c>
      <c r="L11766">
        <v>142.629165</v>
      </c>
      <c r="R11766">
        <v>1256.732495</v>
      </c>
      <c r="S11766" t="s">
        <v>90</v>
      </c>
      <c r="T11766" s="297">
        <v>46311.754166666666</v>
      </c>
    </row>
    <row r="11767" spans="1:20" x14ac:dyDescent="0.35">
      <c r="A11767" t="s">
        <v>136</v>
      </c>
      <c r="B11767" t="s">
        <v>137</v>
      </c>
      <c r="C11767" t="s">
        <v>89</v>
      </c>
      <c r="D11767" s="29">
        <v>46468</v>
      </c>
      <c r="E11767">
        <v>0</v>
      </c>
      <c r="F11767">
        <v>0</v>
      </c>
      <c r="G11767">
        <v>0</v>
      </c>
      <c r="H11767">
        <v>0</v>
      </c>
      <c r="L11767">
        <v>142.629165</v>
      </c>
      <c r="R11767">
        <v>1256.732495</v>
      </c>
      <c r="S11767" t="s">
        <v>90</v>
      </c>
      <c r="T11767" s="297">
        <v>46311.754166666666</v>
      </c>
    </row>
    <row r="11768" spans="1:20" x14ac:dyDescent="0.35">
      <c r="A11768" t="s">
        <v>136</v>
      </c>
      <c r="B11768" t="s">
        <v>137</v>
      </c>
      <c r="C11768" t="s">
        <v>89</v>
      </c>
      <c r="D11768" s="29">
        <v>46469</v>
      </c>
      <c r="E11768">
        <v>0</v>
      </c>
      <c r="F11768">
        <v>0</v>
      </c>
      <c r="G11768">
        <v>0</v>
      </c>
      <c r="H11768">
        <v>0</v>
      </c>
      <c r="L11768">
        <v>142.629165</v>
      </c>
      <c r="R11768">
        <v>1256.732495</v>
      </c>
      <c r="S11768" t="s">
        <v>90</v>
      </c>
      <c r="T11768" s="297">
        <v>46311.754166666666</v>
      </c>
    </row>
    <row r="11769" spans="1:20" x14ac:dyDescent="0.35">
      <c r="A11769" t="s">
        <v>136</v>
      </c>
      <c r="B11769" t="s">
        <v>137</v>
      </c>
      <c r="C11769" t="s">
        <v>89</v>
      </c>
      <c r="D11769" s="29">
        <v>46470</v>
      </c>
      <c r="E11769">
        <v>0</v>
      </c>
      <c r="F11769">
        <v>0</v>
      </c>
      <c r="G11769">
        <v>0</v>
      </c>
      <c r="H11769">
        <v>0</v>
      </c>
      <c r="L11769">
        <v>142.629165</v>
      </c>
      <c r="R11769">
        <v>1256.732495</v>
      </c>
      <c r="S11769" t="s">
        <v>90</v>
      </c>
      <c r="T11769" s="297">
        <v>46311.754166666666</v>
      </c>
    </row>
    <row r="11770" spans="1:20" x14ac:dyDescent="0.35">
      <c r="A11770" t="s">
        <v>136</v>
      </c>
      <c r="B11770" t="s">
        <v>137</v>
      </c>
      <c r="C11770" t="s">
        <v>89</v>
      </c>
      <c r="D11770" s="29">
        <v>46471</v>
      </c>
      <c r="E11770">
        <v>0</v>
      </c>
      <c r="F11770">
        <v>0</v>
      </c>
      <c r="G11770">
        <v>0</v>
      </c>
      <c r="H11770">
        <v>0</v>
      </c>
      <c r="L11770">
        <v>142.629165</v>
      </c>
      <c r="R11770">
        <v>1256.732495</v>
      </c>
      <c r="S11770" t="s">
        <v>90</v>
      </c>
      <c r="T11770" s="297">
        <v>46311.754166666666</v>
      </c>
    </row>
    <row r="11771" spans="1:20" x14ac:dyDescent="0.35">
      <c r="A11771" t="s">
        <v>136</v>
      </c>
      <c r="B11771" t="s">
        <v>137</v>
      </c>
      <c r="C11771" t="s">
        <v>89</v>
      </c>
      <c r="D11771" s="29">
        <v>46472</v>
      </c>
      <c r="E11771">
        <v>0</v>
      </c>
      <c r="F11771">
        <v>0</v>
      </c>
      <c r="G11771">
        <v>0</v>
      </c>
      <c r="H11771">
        <v>0</v>
      </c>
      <c r="L11771">
        <v>142.629165</v>
      </c>
      <c r="R11771">
        <v>1256.732495</v>
      </c>
      <c r="S11771" t="s">
        <v>90</v>
      </c>
      <c r="T11771" s="297">
        <v>46311.754166666666</v>
      </c>
    </row>
    <row r="11772" spans="1:20" x14ac:dyDescent="0.35">
      <c r="A11772" t="s">
        <v>136</v>
      </c>
      <c r="B11772" t="s">
        <v>137</v>
      </c>
      <c r="C11772" t="s">
        <v>89</v>
      </c>
      <c r="D11772" s="29">
        <v>46473</v>
      </c>
      <c r="E11772">
        <v>0</v>
      </c>
      <c r="F11772">
        <v>0</v>
      </c>
      <c r="G11772">
        <v>0</v>
      </c>
      <c r="H11772">
        <v>0</v>
      </c>
      <c r="L11772">
        <v>142.629165</v>
      </c>
      <c r="R11772">
        <v>1256.732495</v>
      </c>
      <c r="S11772" t="s">
        <v>90</v>
      </c>
      <c r="T11772" s="297">
        <v>46311.754166666666</v>
      </c>
    </row>
    <row r="11773" spans="1:20" x14ac:dyDescent="0.35">
      <c r="A11773" t="s">
        <v>136</v>
      </c>
      <c r="B11773" t="s">
        <v>137</v>
      </c>
      <c r="C11773" t="s">
        <v>89</v>
      </c>
      <c r="D11773" s="29">
        <v>46474</v>
      </c>
      <c r="E11773">
        <v>0</v>
      </c>
      <c r="F11773">
        <v>0</v>
      </c>
      <c r="G11773">
        <v>0</v>
      </c>
      <c r="H11773">
        <v>0</v>
      </c>
      <c r="L11773">
        <v>142.629165</v>
      </c>
      <c r="R11773">
        <v>1256.732495</v>
      </c>
      <c r="S11773" t="s">
        <v>90</v>
      </c>
      <c r="T11773" s="297">
        <v>46311.754166666666</v>
      </c>
    </row>
    <row r="11774" spans="1:20" x14ac:dyDescent="0.35">
      <c r="A11774" t="s">
        <v>136</v>
      </c>
      <c r="B11774" t="s">
        <v>137</v>
      </c>
      <c r="C11774" t="s">
        <v>89</v>
      </c>
      <c r="D11774" s="29">
        <v>46475</v>
      </c>
      <c r="E11774">
        <v>0</v>
      </c>
      <c r="F11774">
        <v>0</v>
      </c>
      <c r="G11774">
        <v>0</v>
      </c>
      <c r="H11774">
        <v>0</v>
      </c>
      <c r="L11774">
        <v>142.629165</v>
      </c>
      <c r="R11774">
        <v>1256.732495</v>
      </c>
      <c r="S11774" t="s">
        <v>90</v>
      </c>
      <c r="T11774" s="297">
        <v>46311.754166666666</v>
      </c>
    </row>
    <row r="11775" spans="1:20" x14ac:dyDescent="0.35">
      <c r="A11775" t="s">
        <v>136</v>
      </c>
      <c r="B11775" t="s">
        <v>137</v>
      </c>
      <c r="C11775" t="s">
        <v>89</v>
      </c>
      <c r="D11775" s="29">
        <v>46476</v>
      </c>
      <c r="E11775">
        <v>0</v>
      </c>
      <c r="F11775">
        <v>0</v>
      </c>
      <c r="G11775">
        <v>0</v>
      </c>
      <c r="H11775">
        <v>0</v>
      </c>
      <c r="L11775">
        <v>142.629165</v>
      </c>
      <c r="R11775">
        <v>1256.732495</v>
      </c>
      <c r="S11775" t="s">
        <v>90</v>
      </c>
      <c r="T11775" s="297">
        <v>46311.754166666666</v>
      </c>
    </row>
    <row r="11776" spans="1:20" x14ac:dyDescent="0.35">
      <c r="A11776" t="s">
        <v>136</v>
      </c>
      <c r="B11776" t="s">
        <v>137</v>
      </c>
      <c r="C11776" t="s">
        <v>89</v>
      </c>
      <c r="D11776" s="29">
        <v>46477</v>
      </c>
      <c r="E11776">
        <v>0</v>
      </c>
      <c r="F11776">
        <v>0</v>
      </c>
      <c r="G11776">
        <v>0</v>
      </c>
      <c r="H11776">
        <v>0</v>
      </c>
      <c r="L11776">
        <v>142.629165</v>
      </c>
      <c r="R11776">
        <v>1256.732495</v>
      </c>
      <c r="S11776" t="s">
        <v>90</v>
      </c>
      <c r="T11776" s="297">
        <v>46311.754166666666</v>
      </c>
    </row>
    <row r="11777" spans="1:20" x14ac:dyDescent="0.35">
      <c r="A11777" t="s">
        <v>136</v>
      </c>
      <c r="B11777" t="s">
        <v>137</v>
      </c>
      <c r="C11777" t="s">
        <v>89</v>
      </c>
      <c r="D11777" s="29">
        <v>46478</v>
      </c>
      <c r="E11777">
        <v>0</v>
      </c>
      <c r="F11777">
        <v>0</v>
      </c>
      <c r="G11777">
        <v>0</v>
      </c>
      <c r="H11777">
        <v>0</v>
      </c>
      <c r="L11777">
        <v>142.629165</v>
      </c>
      <c r="R11777">
        <v>1256.732495</v>
      </c>
      <c r="S11777" t="s">
        <v>90</v>
      </c>
      <c r="T11777" s="297">
        <v>46311.754166666666</v>
      </c>
    </row>
    <row r="11778" spans="1:20" x14ac:dyDescent="0.35">
      <c r="A11778" t="s">
        <v>136</v>
      </c>
      <c r="B11778" t="s">
        <v>137</v>
      </c>
      <c r="C11778" t="s">
        <v>89</v>
      </c>
      <c r="D11778" s="29">
        <v>46479</v>
      </c>
      <c r="E11778">
        <v>0</v>
      </c>
      <c r="F11778">
        <v>0</v>
      </c>
      <c r="G11778">
        <v>0</v>
      </c>
      <c r="H11778">
        <v>0</v>
      </c>
      <c r="L11778">
        <v>142.629165</v>
      </c>
      <c r="R11778">
        <v>1256.732495</v>
      </c>
      <c r="S11778" t="s">
        <v>90</v>
      </c>
      <c r="T11778" s="297">
        <v>46311.754166666666</v>
      </c>
    </row>
    <row r="11779" spans="1:20" x14ac:dyDescent="0.35">
      <c r="A11779" t="s">
        <v>136</v>
      </c>
      <c r="B11779" t="s">
        <v>137</v>
      </c>
      <c r="C11779" t="s">
        <v>89</v>
      </c>
      <c r="D11779" s="29">
        <v>46480</v>
      </c>
      <c r="E11779">
        <v>0</v>
      </c>
      <c r="F11779">
        <v>0</v>
      </c>
      <c r="G11779">
        <v>0</v>
      </c>
      <c r="H11779">
        <v>0</v>
      </c>
      <c r="L11779">
        <v>142.629165</v>
      </c>
      <c r="R11779">
        <v>1256.732495</v>
      </c>
      <c r="S11779" t="s">
        <v>90</v>
      </c>
      <c r="T11779" s="297">
        <v>46311.754166666666</v>
      </c>
    </row>
    <row r="11780" spans="1:20" x14ac:dyDescent="0.35">
      <c r="A11780" t="s">
        <v>136</v>
      </c>
      <c r="B11780" t="s">
        <v>137</v>
      </c>
      <c r="C11780" t="s">
        <v>89</v>
      </c>
      <c r="D11780" s="29">
        <v>46481</v>
      </c>
      <c r="E11780">
        <v>0</v>
      </c>
      <c r="F11780">
        <v>0</v>
      </c>
      <c r="G11780">
        <v>0</v>
      </c>
      <c r="H11780">
        <v>0</v>
      </c>
      <c r="L11780">
        <v>142.629165</v>
      </c>
      <c r="R11780">
        <v>1256.732495</v>
      </c>
      <c r="S11780" t="s">
        <v>90</v>
      </c>
      <c r="T11780" s="297">
        <v>46311.754166666666</v>
      </c>
    </row>
    <row r="11781" spans="1:20" x14ac:dyDescent="0.35">
      <c r="A11781" t="s">
        <v>136</v>
      </c>
      <c r="B11781" t="s">
        <v>137</v>
      </c>
      <c r="C11781" t="s">
        <v>89</v>
      </c>
      <c r="D11781" s="29">
        <v>46482</v>
      </c>
      <c r="E11781">
        <v>0</v>
      </c>
      <c r="F11781">
        <v>0</v>
      </c>
      <c r="G11781">
        <v>0</v>
      </c>
      <c r="H11781">
        <v>0</v>
      </c>
      <c r="L11781">
        <v>142.629165</v>
      </c>
      <c r="R11781">
        <v>1256.732495</v>
      </c>
      <c r="S11781" t="s">
        <v>90</v>
      </c>
      <c r="T11781" s="297">
        <v>46311.754166666666</v>
      </c>
    </row>
    <row r="11782" spans="1:20" x14ac:dyDescent="0.35">
      <c r="A11782" t="s">
        <v>136</v>
      </c>
      <c r="B11782" t="s">
        <v>137</v>
      </c>
      <c r="C11782" t="s">
        <v>89</v>
      </c>
      <c r="D11782" s="29">
        <v>46483</v>
      </c>
      <c r="E11782">
        <v>0</v>
      </c>
      <c r="F11782">
        <v>0</v>
      </c>
      <c r="G11782">
        <v>0</v>
      </c>
      <c r="H11782">
        <v>0</v>
      </c>
      <c r="L11782">
        <v>142.629165</v>
      </c>
      <c r="R11782">
        <v>1256.732495</v>
      </c>
      <c r="S11782" t="s">
        <v>90</v>
      </c>
      <c r="T11782" s="297">
        <v>46311.754166666666</v>
      </c>
    </row>
    <row r="11783" spans="1:20" x14ac:dyDescent="0.35">
      <c r="A11783" t="s">
        <v>136</v>
      </c>
      <c r="B11783" t="s">
        <v>137</v>
      </c>
      <c r="C11783" t="s">
        <v>89</v>
      </c>
      <c r="D11783" s="29">
        <v>46484</v>
      </c>
      <c r="E11783">
        <v>0</v>
      </c>
      <c r="F11783">
        <v>0</v>
      </c>
      <c r="G11783">
        <v>0</v>
      </c>
      <c r="H11783">
        <v>0</v>
      </c>
      <c r="L11783">
        <v>142.629165</v>
      </c>
      <c r="R11783">
        <v>1256.732495</v>
      </c>
      <c r="S11783" t="s">
        <v>90</v>
      </c>
      <c r="T11783" s="297">
        <v>46311.754166666666</v>
      </c>
    </row>
    <row r="11784" spans="1:20" x14ac:dyDescent="0.35">
      <c r="A11784" t="s">
        <v>136</v>
      </c>
      <c r="B11784" t="s">
        <v>137</v>
      </c>
      <c r="C11784" t="s">
        <v>89</v>
      </c>
      <c r="D11784" s="29">
        <v>46485</v>
      </c>
      <c r="E11784">
        <v>0</v>
      </c>
      <c r="F11784">
        <v>0</v>
      </c>
      <c r="G11784">
        <v>0</v>
      </c>
      <c r="H11784">
        <v>0</v>
      </c>
      <c r="L11784">
        <v>142.629165</v>
      </c>
      <c r="R11784">
        <v>1256.732495</v>
      </c>
      <c r="S11784" t="s">
        <v>90</v>
      </c>
      <c r="T11784" s="297">
        <v>46311.754166666666</v>
      </c>
    </row>
    <row r="11785" spans="1:20" x14ac:dyDescent="0.35">
      <c r="A11785" t="s">
        <v>136</v>
      </c>
      <c r="B11785" t="s">
        <v>137</v>
      </c>
      <c r="C11785" t="s">
        <v>89</v>
      </c>
      <c r="D11785" s="29">
        <v>46486</v>
      </c>
      <c r="E11785">
        <v>0</v>
      </c>
      <c r="F11785">
        <v>0</v>
      </c>
      <c r="G11785">
        <v>0</v>
      </c>
      <c r="H11785">
        <v>0</v>
      </c>
      <c r="L11785">
        <v>142.629165</v>
      </c>
      <c r="R11785">
        <v>1256.732495</v>
      </c>
      <c r="S11785" t="s">
        <v>90</v>
      </c>
      <c r="T11785" s="297">
        <v>46311.754166666666</v>
      </c>
    </row>
    <row r="11786" spans="1:20" x14ac:dyDescent="0.35">
      <c r="A11786" t="s">
        <v>136</v>
      </c>
      <c r="B11786" t="s">
        <v>137</v>
      </c>
      <c r="C11786" t="s">
        <v>89</v>
      </c>
      <c r="D11786" s="29">
        <v>46487</v>
      </c>
      <c r="E11786">
        <v>0</v>
      </c>
      <c r="F11786">
        <v>0</v>
      </c>
      <c r="G11786">
        <v>0</v>
      </c>
      <c r="H11786">
        <v>0</v>
      </c>
      <c r="L11786">
        <v>142.629165</v>
      </c>
      <c r="R11786">
        <v>1256.732495</v>
      </c>
      <c r="S11786" t="s">
        <v>90</v>
      </c>
      <c r="T11786" s="297">
        <v>46311.754166666666</v>
      </c>
    </row>
    <row r="11787" spans="1:20" x14ac:dyDescent="0.35">
      <c r="A11787" t="s">
        <v>136</v>
      </c>
      <c r="B11787" t="s">
        <v>137</v>
      </c>
      <c r="C11787" t="s">
        <v>89</v>
      </c>
      <c r="D11787" s="29">
        <v>46488</v>
      </c>
      <c r="E11787">
        <v>0</v>
      </c>
      <c r="F11787">
        <v>0</v>
      </c>
      <c r="G11787">
        <v>0</v>
      </c>
      <c r="H11787">
        <v>0</v>
      </c>
      <c r="L11787">
        <v>142.629165</v>
      </c>
      <c r="R11787">
        <v>1256.732495</v>
      </c>
      <c r="S11787" t="s">
        <v>90</v>
      </c>
      <c r="T11787" s="297">
        <v>46311.754166666666</v>
      </c>
    </row>
    <row r="11788" spans="1:20" x14ac:dyDescent="0.35">
      <c r="A11788" t="s">
        <v>136</v>
      </c>
      <c r="B11788" t="s">
        <v>137</v>
      </c>
      <c r="C11788" t="s">
        <v>89</v>
      </c>
      <c r="D11788" s="29">
        <v>46489</v>
      </c>
      <c r="E11788">
        <v>0</v>
      </c>
      <c r="F11788">
        <v>0</v>
      </c>
      <c r="G11788">
        <v>0</v>
      </c>
      <c r="H11788">
        <v>0</v>
      </c>
      <c r="L11788">
        <v>142.629165</v>
      </c>
      <c r="R11788">
        <v>1256.732495</v>
      </c>
      <c r="S11788" t="s">
        <v>90</v>
      </c>
      <c r="T11788" s="297">
        <v>46311.754166666666</v>
      </c>
    </row>
    <row r="11789" spans="1:20" x14ac:dyDescent="0.35">
      <c r="A11789" t="s">
        <v>136</v>
      </c>
      <c r="B11789" t="s">
        <v>137</v>
      </c>
      <c r="C11789" t="s">
        <v>89</v>
      </c>
      <c r="D11789" s="29">
        <v>46490</v>
      </c>
      <c r="E11789">
        <v>0</v>
      </c>
      <c r="F11789">
        <v>0</v>
      </c>
      <c r="G11789">
        <v>0</v>
      </c>
      <c r="H11789">
        <v>0</v>
      </c>
      <c r="L11789">
        <v>142.629165</v>
      </c>
      <c r="R11789">
        <v>1256.732495</v>
      </c>
      <c r="S11789" t="s">
        <v>90</v>
      </c>
      <c r="T11789" s="297">
        <v>46311.754166666666</v>
      </c>
    </row>
    <row r="11790" spans="1:20" x14ac:dyDescent="0.35">
      <c r="A11790" t="s">
        <v>136</v>
      </c>
      <c r="B11790" t="s">
        <v>137</v>
      </c>
      <c r="C11790" t="s">
        <v>89</v>
      </c>
      <c r="D11790" s="29">
        <v>46491</v>
      </c>
      <c r="E11790">
        <v>0</v>
      </c>
      <c r="F11790">
        <v>0</v>
      </c>
      <c r="G11790">
        <v>0</v>
      </c>
      <c r="H11790">
        <v>0</v>
      </c>
      <c r="L11790">
        <v>142.629165</v>
      </c>
      <c r="R11790">
        <v>1256.732495</v>
      </c>
      <c r="S11790" t="s">
        <v>90</v>
      </c>
      <c r="T11790" s="297">
        <v>46311.754166666666</v>
      </c>
    </row>
    <row r="11791" spans="1:20" x14ac:dyDescent="0.35">
      <c r="A11791" t="s">
        <v>136</v>
      </c>
      <c r="B11791" t="s">
        <v>137</v>
      </c>
      <c r="C11791" t="s">
        <v>89</v>
      </c>
      <c r="D11791" s="29">
        <v>46492</v>
      </c>
      <c r="E11791">
        <v>0</v>
      </c>
      <c r="F11791">
        <v>0</v>
      </c>
      <c r="G11791">
        <v>0</v>
      </c>
      <c r="H11791">
        <v>0</v>
      </c>
      <c r="L11791">
        <v>142.629165</v>
      </c>
      <c r="R11791">
        <v>1256.732495</v>
      </c>
      <c r="S11791" t="s">
        <v>90</v>
      </c>
      <c r="T11791" s="297">
        <v>46311.754166666666</v>
      </c>
    </row>
    <row r="11792" spans="1:20" x14ac:dyDescent="0.35">
      <c r="A11792" t="s">
        <v>136</v>
      </c>
      <c r="B11792" t="s">
        <v>137</v>
      </c>
      <c r="C11792" t="s">
        <v>89</v>
      </c>
      <c r="D11792" s="29">
        <v>46493</v>
      </c>
      <c r="E11792">
        <v>0</v>
      </c>
      <c r="F11792">
        <v>0</v>
      </c>
      <c r="G11792">
        <v>0</v>
      </c>
      <c r="H11792">
        <v>0</v>
      </c>
      <c r="L11792">
        <v>142.629165</v>
      </c>
      <c r="R11792">
        <v>1256.732495</v>
      </c>
      <c r="S11792" t="s">
        <v>90</v>
      </c>
      <c r="T11792" s="297">
        <v>46311.754166666666</v>
      </c>
    </row>
    <row r="11793" spans="1:20" x14ac:dyDescent="0.35">
      <c r="A11793" t="s">
        <v>136</v>
      </c>
      <c r="B11793" t="s">
        <v>137</v>
      </c>
      <c r="C11793" t="s">
        <v>89</v>
      </c>
      <c r="D11793" s="29">
        <v>46494</v>
      </c>
      <c r="E11793">
        <v>0</v>
      </c>
      <c r="F11793">
        <v>0</v>
      </c>
      <c r="G11793">
        <v>0</v>
      </c>
      <c r="H11793">
        <v>0</v>
      </c>
      <c r="L11793">
        <v>142.629165</v>
      </c>
      <c r="R11793">
        <v>1256.732495</v>
      </c>
      <c r="S11793" t="s">
        <v>90</v>
      </c>
      <c r="T11793" s="297">
        <v>46311.754166666666</v>
      </c>
    </row>
    <row r="11794" spans="1:20" x14ac:dyDescent="0.35">
      <c r="A11794" t="s">
        <v>136</v>
      </c>
      <c r="B11794" t="s">
        <v>137</v>
      </c>
      <c r="C11794" t="s">
        <v>89</v>
      </c>
      <c r="D11794" s="29">
        <v>46495</v>
      </c>
      <c r="E11794">
        <v>0</v>
      </c>
      <c r="F11794">
        <v>0</v>
      </c>
      <c r="G11794">
        <v>0</v>
      </c>
      <c r="H11794">
        <v>0</v>
      </c>
      <c r="L11794">
        <v>142.629165</v>
      </c>
      <c r="R11794">
        <v>1256.732495</v>
      </c>
      <c r="S11794" t="s">
        <v>90</v>
      </c>
      <c r="T11794" s="297">
        <v>46311.754166666666</v>
      </c>
    </row>
    <row r="11795" spans="1:20" x14ac:dyDescent="0.35">
      <c r="A11795" t="s">
        <v>136</v>
      </c>
      <c r="B11795" t="s">
        <v>137</v>
      </c>
      <c r="C11795" t="s">
        <v>89</v>
      </c>
      <c r="D11795" s="29">
        <v>46496</v>
      </c>
      <c r="E11795">
        <v>0</v>
      </c>
      <c r="F11795">
        <v>0</v>
      </c>
      <c r="G11795">
        <v>0</v>
      </c>
      <c r="H11795">
        <v>0</v>
      </c>
      <c r="L11795">
        <v>142.629165</v>
      </c>
      <c r="R11795">
        <v>1256.732495</v>
      </c>
      <c r="S11795" t="s">
        <v>90</v>
      </c>
      <c r="T11795" s="297">
        <v>46311.754166666666</v>
      </c>
    </row>
    <row r="11796" spans="1:20" x14ac:dyDescent="0.35">
      <c r="A11796" t="s">
        <v>136</v>
      </c>
      <c r="B11796" t="s">
        <v>137</v>
      </c>
      <c r="C11796" t="s">
        <v>89</v>
      </c>
      <c r="D11796" s="29">
        <v>46497</v>
      </c>
      <c r="E11796">
        <v>0</v>
      </c>
      <c r="F11796">
        <v>0</v>
      </c>
      <c r="G11796">
        <v>0</v>
      </c>
      <c r="H11796">
        <v>0</v>
      </c>
      <c r="L11796">
        <v>142.629165</v>
      </c>
      <c r="R11796">
        <v>1256.732495</v>
      </c>
      <c r="S11796" t="s">
        <v>90</v>
      </c>
      <c r="T11796" s="297">
        <v>46311.754166666666</v>
      </c>
    </row>
    <row r="11797" spans="1:20" x14ac:dyDescent="0.35">
      <c r="A11797" t="s">
        <v>136</v>
      </c>
      <c r="B11797" t="s">
        <v>137</v>
      </c>
      <c r="C11797" t="s">
        <v>89</v>
      </c>
      <c r="D11797" s="29">
        <v>46498</v>
      </c>
      <c r="E11797">
        <v>0</v>
      </c>
      <c r="F11797">
        <v>0</v>
      </c>
      <c r="G11797">
        <v>0</v>
      </c>
      <c r="H11797">
        <v>0</v>
      </c>
      <c r="L11797">
        <v>142.629165</v>
      </c>
      <c r="R11797">
        <v>1256.732495</v>
      </c>
      <c r="S11797" t="s">
        <v>90</v>
      </c>
      <c r="T11797" s="297">
        <v>46311.754166666666</v>
      </c>
    </row>
    <row r="11798" spans="1:20" x14ac:dyDescent="0.35">
      <c r="A11798" t="s">
        <v>136</v>
      </c>
      <c r="B11798" t="s">
        <v>137</v>
      </c>
      <c r="C11798" t="s">
        <v>89</v>
      </c>
      <c r="D11798" s="29">
        <v>46499</v>
      </c>
      <c r="E11798">
        <v>0</v>
      </c>
      <c r="F11798">
        <v>0</v>
      </c>
      <c r="G11798">
        <v>0</v>
      </c>
      <c r="H11798">
        <v>0</v>
      </c>
      <c r="L11798">
        <v>142.629165</v>
      </c>
      <c r="R11798">
        <v>1256.732495</v>
      </c>
      <c r="S11798" t="s">
        <v>90</v>
      </c>
      <c r="T11798" s="297">
        <v>46311.754166666666</v>
      </c>
    </row>
    <row r="11799" spans="1:20" x14ac:dyDescent="0.35">
      <c r="A11799" t="s">
        <v>136</v>
      </c>
      <c r="B11799" t="s">
        <v>137</v>
      </c>
      <c r="C11799" t="s">
        <v>89</v>
      </c>
      <c r="D11799" s="29">
        <v>46500</v>
      </c>
      <c r="E11799">
        <v>0</v>
      </c>
      <c r="F11799">
        <v>0</v>
      </c>
      <c r="G11799">
        <v>0</v>
      </c>
      <c r="H11799">
        <v>0</v>
      </c>
      <c r="L11799">
        <v>142.629165</v>
      </c>
      <c r="R11799">
        <v>1256.732495</v>
      </c>
      <c r="S11799" t="s">
        <v>90</v>
      </c>
      <c r="T11799" s="297">
        <v>46311.754166666666</v>
      </c>
    </row>
    <row r="11800" spans="1:20" x14ac:dyDescent="0.35">
      <c r="A11800" t="s">
        <v>136</v>
      </c>
      <c r="B11800" t="s">
        <v>137</v>
      </c>
      <c r="C11800" t="s">
        <v>89</v>
      </c>
      <c r="D11800" s="29">
        <v>46501</v>
      </c>
      <c r="E11800">
        <v>0</v>
      </c>
      <c r="F11800">
        <v>0</v>
      </c>
      <c r="G11800">
        <v>0</v>
      </c>
      <c r="H11800">
        <v>0</v>
      </c>
      <c r="L11800">
        <v>142.629165</v>
      </c>
      <c r="R11800">
        <v>1256.732495</v>
      </c>
      <c r="S11800" t="s">
        <v>90</v>
      </c>
      <c r="T11800" s="297">
        <v>46311.754166666666</v>
      </c>
    </row>
    <row r="11801" spans="1:20" x14ac:dyDescent="0.35">
      <c r="A11801" t="s">
        <v>136</v>
      </c>
      <c r="B11801" t="s">
        <v>137</v>
      </c>
      <c r="C11801" t="s">
        <v>89</v>
      </c>
      <c r="D11801" s="29">
        <v>46502</v>
      </c>
      <c r="E11801">
        <v>0</v>
      </c>
      <c r="F11801">
        <v>0</v>
      </c>
      <c r="G11801">
        <v>0</v>
      </c>
      <c r="H11801">
        <v>0</v>
      </c>
      <c r="L11801">
        <v>142.629165</v>
      </c>
      <c r="R11801">
        <v>1256.732495</v>
      </c>
      <c r="S11801" t="s">
        <v>90</v>
      </c>
      <c r="T11801" s="297">
        <v>46311.754166666666</v>
      </c>
    </row>
    <row r="11802" spans="1:20" x14ac:dyDescent="0.35">
      <c r="A11802" t="s">
        <v>136</v>
      </c>
      <c r="B11802" t="s">
        <v>137</v>
      </c>
      <c r="C11802" t="s">
        <v>89</v>
      </c>
      <c r="D11802" s="29">
        <v>46503</v>
      </c>
      <c r="E11802">
        <v>0</v>
      </c>
      <c r="F11802">
        <v>0</v>
      </c>
      <c r="G11802">
        <v>0</v>
      </c>
      <c r="H11802">
        <v>0</v>
      </c>
      <c r="L11802">
        <v>142.629165</v>
      </c>
      <c r="R11802">
        <v>1256.732495</v>
      </c>
      <c r="S11802" t="s">
        <v>90</v>
      </c>
      <c r="T11802" s="297">
        <v>46311.754166666666</v>
      </c>
    </row>
    <row r="11803" spans="1:20" x14ac:dyDescent="0.35">
      <c r="A11803" t="s">
        <v>136</v>
      </c>
      <c r="B11803" t="s">
        <v>137</v>
      </c>
      <c r="C11803" t="s">
        <v>89</v>
      </c>
      <c r="D11803" s="29">
        <v>46504</v>
      </c>
      <c r="E11803">
        <v>0</v>
      </c>
      <c r="F11803">
        <v>0</v>
      </c>
      <c r="G11803">
        <v>0</v>
      </c>
      <c r="H11803">
        <v>0</v>
      </c>
      <c r="L11803">
        <v>142.629165</v>
      </c>
      <c r="R11803">
        <v>1256.732495</v>
      </c>
      <c r="S11803" t="s">
        <v>90</v>
      </c>
      <c r="T11803" s="297">
        <v>46311.754166666666</v>
      </c>
    </row>
    <row r="11804" spans="1:20" x14ac:dyDescent="0.35">
      <c r="A11804" t="s">
        <v>136</v>
      </c>
      <c r="B11804" t="s">
        <v>137</v>
      </c>
      <c r="C11804" t="s">
        <v>89</v>
      </c>
      <c r="D11804" s="29">
        <v>46505</v>
      </c>
      <c r="E11804">
        <v>0</v>
      </c>
      <c r="F11804">
        <v>0</v>
      </c>
      <c r="G11804">
        <v>0</v>
      </c>
      <c r="H11804">
        <v>0</v>
      </c>
      <c r="L11804">
        <v>142.629165</v>
      </c>
      <c r="R11804">
        <v>1256.732495</v>
      </c>
      <c r="S11804" t="s">
        <v>90</v>
      </c>
      <c r="T11804" s="297">
        <v>46311.754166666666</v>
      </c>
    </row>
    <row r="11805" spans="1:20" x14ac:dyDescent="0.35">
      <c r="A11805" t="s">
        <v>136</v>
      </c>
      <c r="B11805" t="s">
        <v>137</v>
      </c>
      <c r="C11805" t="s">
        <v>89</v>
      </c>
      <c r="D11805" s="29">
        <v>46506</v>
      </c>
      <c r="E11805">
        <v>0</v>
      </c>
      <c r="F11805">
        <v>0</v>
      </c>
      <c r="G11805">
        <v>0</v>
      </c>
      <c r="H11805">
        <v>0</v>
      </c>
      <c r="L11805">
        <v>142.629165</v>
      </c>
      <c r="R11805">
        <v>1256.732495</v>
      </c>
      <c r="S11805" t="s">
        <v>90</v>
      </c>
      <c r="T11805" s="297">
        <v>46311.754166666666</v>
      </c>
    </row>
    <row r="11806" spans="1:20" x14ac:dyDescent="0.35">
      <c r="A11806" t="s">
        <v>136</v>
      </c>
      <c r="B11806" t="s">
        <v>137</v>
      </c>
      <c r="C11806" t="s">
        <v>89</v>
      </c>
      <c r="D11806" s="29">
        <v>46507</v>
      </c>
      <c r="E11806">
        <v>0</v>
      </c>
      <c r="F11806">
        <v>0</v>
      </c>
      <c r="G11806">
        <v>0</v>
      </c>
      <c r="H11806">
        <v>0</v>
      </c>
      <c r="L11806">
        <v>142.629165</v>
      </c>
      <c r="R11806">
        <v>1256.732495</v>
      </c>
      <c r="S11806" t="s">
        <v>90</v>
      </c>
      <c r="T11806" s="297">
        <v>46311.754166666666</v>
      </c>
    </row>
    <row r="11807" spans="1:20" x14ac:dyDescent="0.35">
      <c r="A11807" t="s">
        <v>136</v>
      </c>
      <c r="B11807" t="s">
        <v>137</v>
      </c>
      <c r="C11807" t="s">
        <v>89</v>
      </c>
      <c r="D11807" s="29">
        <v>46508</v>
      </c>
      <c r="E11807">
        <v>0</v>
      </c>
      <c r="F11807">
        <v>0</v>
      </c>
      <c r="G11807">
        <v>0</v>
      </c>
      <c r="H11807">
        <v>0</v>
      </c>
      <c r="L11807">
        <v>142.629165</v>
      </c>
      <c r="R11807">
        <v>1256.732495</v>
      </c>
      <c r="S11807" t="s">
        <v>90</v>
      </c>
      <c r="T11807" s="297">
        <v>46311.754166666666</v>
      </c>
    </row>
    <row r="11808" spans="1:20" x14ac:dyDescent="0.35">
      <c r="A11808" t="s">
        <v>136</v>
      </c>
      <c r="B11808" t="s">
        <v>137</v>
      </c>
      <c r="C11808" t="s">
        <v>89</v>
      </c>
      <c r="D11808" s="29">
        <v>46509</v>
      </c>
      <c r="E11808">
        <v>0</v>
      </c>
      <c r="F11808">
        <v>0</v>
      </c>
      <c r="G11808">
        <v>0</v>
      </c>
      <c r="H11808">
        <v>0</v>
      </c>
      <c r="L11808">
        <v>142.629165</v>
      </c>
      <c r="R11808">
        <v>1256.732495</v>
      </c>
      <c r="S11808" t="s">
        <v>90</v>
      </c>
      <c r="T11808" s="297">
        <v>46311.754166666666</v>
      </c>
    </row>
    <row r="11809" spans="1:20" x14ac:dyDescent="0.35">
      <c r="A11809" t="s">
        <v>136</v>
      </c>
      <c r="B11809" t="s">
        <v>137</v>
      </c>
      <c r="C11809" t="s">
        <v>89</v>
      </c>
      <c r="D11809" s="29">
        <v>46510</v>
      </c>
      <c r="E11809">
        <v>0</v>
      </c>
      <c r="F11809">
        <v>0</v>
      </c>
      <c r="G11809">
        <v>0</v>
      </c>
      <c r="H11809">
        <v>0</v>
      </c>
      <c r="L11809">
        <v>142.629165</v>
      </c>
      <c r="R11809">
        <v>1256.732495</v>
      </c>
      <c r="S11809" t="s">
        <v>90</v>
      </c>
      <c r="T11809" s="297">
        <v>46311.754166666666</v>
      </c>
    </row>
    <row r="11810" spans="1:20" x14ac:dyDescent="0.35">
      <c r="A11810" t="s">
        <v>136</v>
      </c>
      <c r="B11810" t="s">
        <v>137</v>
      </c>
      <c r="C11810" t="s">
        <v>89</v>
      </c>
      <c r="D11810" s="29">
        <v>46511</v>
      </c>
      <c r="E11810">
        <v>0</v>
      </c>
      <c r="F11810">
        <v>0</v>
      </c>
      <c r="G11810">
        <v>0</v>
      </c>
      <c r="H11810">
        <v>0</v>
      </c>
      <c r="L11810">
        <v>142.629165</v>
      </c>
      <c r="R11810">
        <v>1256.732495</v>
      </c>
      <c r="S11810" t="s">
        <v>90</v>
      </c>
      <c r="T11810" s="297">
        <v>46311.754166666666</v>
      </c>
    </row>
    <row r="11811" spans="1:20" x14ac:dyDescent="0.35">
      <c r="A11811" t="s">
        <v>136</v>
      </c>
      <c r="B11811" t="s">
        <v>137</v>
      </c>
      <c r="C11811" t="s">
        <v>89</v>
      </c>
      <c r="D11811" s="29">
        <v>46512</v>
      </c>
      <c r="E11811">
        <v>0</v>
      </c>
      <c r="F11811">
        <v>0</v>
      </c>
      <c r="G11811">
        <v>0</v>
      </c>
      <c r="H11811">
        <v>0</v>
      </c>
      <c r="L11811">
        <v>142.629165</v>
      </c>
      <c r="R11811">
        <v>1256.732495</v>
      </c>
      <c r="S11811" t="s">
        <v>90</v>
      </c>
      <c r="T11811" s="297">
        <v>46311.754166666666</v>
      </c>
    </row>
    <row r="11812" spans="1:20" x14ac:dyDescent="0.35">
      <c r="A11812" t="s">
        <v>136</v>
      </c>
      <c r="B11812" t="s">
        <v>137</v>
      </c>
      <c r="C11812" t="s">
        <v>89</v>
      </c>
      <c r="D11812" s="29">
        <v>46513</v>
      </c>
      <c r="E11812">
        <v>0</v>
      </c>
      <c r="F11812">
        <v>0</v>
      </c>
      <c r="G11812">
        <v>0</v>
      </c>
      <c r="H11812">
        <v>0</v>
      </c>
      <c r="L11812">
        <v>142.629165</v>
      </c>
      <c r="R11812">
        <v>1256.732495</v>
      </c>
      <c r="S11812" t="s">
        <v>90</v>
      </c>
      <c r="T11812" s="297">
        <v>46311.754166666666</v>
      </c>
    </row>
    <row r="11813" spans="1:20" x14ac:dyDescent="0.35">
      <c r="A11813" t="s">
        <v>136</v>
      </c>
      <c r="B11813" t="s">
        <v>137</v>
      </c>
      <c r="C11813" t="s">
        <v>89</v>
      </c>
      <c r="D11813" s="29">
        <v>46514</v>
      </c>
      <c r="E11813">
        <v>0</v>
      </c>
      <c r="F11813">
        <v>0</v>
      </c>
      <c r="G11813">
        <v>0</v>
      </c>
      <c r="H11813">
        <v>0</v>
      </c>
      <c r="L11813">
        <v>142.629165</v>
      </c>
      <c r="R11813">
        <v>1256.732495</v>
      </c>
      <c r="S11813" t="s">
        <v>90</v>
      </c>
      <c r="T11813" s="297">
        <v>46311.754166666666</v>
      </c>
    </row>
    <row r="11814" spans="1:20" x14ac:dyDescent="0.35">
      <c r="A11814" t="s">
        <v>136</v>
      </c>
      <c r="B11814" t="s">
        <v>137</v>
      </c>
      <c r="C11814" t="s">
        <v>89</v>
      </c>
      <c r="D11814" s="29">
        <v>46515</v>
      </c>
      <c r="E11814">
        <v>0</v>
      </c>
      <c r="F11814">
        <v>0</v>
      </c>
      <c r="G11814">
        <v>0</v>
      </c>
      <c r="H11814">
        <v>0</v>
      </c>
      <c r="L11814">
        <v>142.629165</v>
      </c>
      <c r="R11814">
        <v>1256.732495</v>
      </c>
      <c r="S11814" t="s">
        <v>90</v>
      </c>
      <c r="T11814" s="297">
        <v>46311.754166666666</v>
      </c>
    </row>
    <row r="11815" spans="1:20" x14ac:dyDescent="0.35">
      <c r="A11815" t="s">
        <v>136</v>
      </c>
      <c r="B11815" t="s">
        <v>137</v>
      </c>
      <c r="C11815" t="s">
        <v>89</v>
      </c>
      <c r="D11815" s="29">
        <v>46516</v>
      </c>
      <c r="E11815">
        <v>0</v>
      </c>
      <c r="F11815">
        <v>0</v>
      </c>
      <c r="G11815">
        <v>0</v>
      </c>
      <c r="H11815">
        <v>0</v>
      </c>
      <c r="L11815">
        <v>142.629165</v>
      </c>
      <c r="R11815">
        <v>1256.732495</v>
      </c>
      <c r="S11815" t="s">
        <v>90</v>
      </c>
      <c r="T11815" s="297">
        <v>46311.754166666666</v>
      </c>
    </row>
    <row r="11816" spans="1:20" x14ac:dyDescent="0.35">
      <c r="A11816" t="s">
        <v>136</v>
      </c>
      <c r="B11816" t="s">
        <v>137</v>
      </c>
      <c r="C11816" t="s">
        <v>89</v>
      </c>
      <c r="D11816" s="29">
        <v>46517</v>
      </c>
      <c r="E11816">
        <v>0</v>
      </c>
      <c r="F11816">
        <v>0</v>
      </c>
      <c r="G11816">
        <v>0</v>
      </c>
      <c r="H11816">
        <v>0</v>
      </c>
      <c r="L11816">
        <v>142.629165</v>
      </c>
      <c r="R11816">
        <v>1256.732495</v>
      </c>
      <c r="S11816" t="s">
        <v>90</v>
      </c>
      <c r="T11816" s="297">
        <v>46311.754166666666</v>
      </c>
    </row>
    <row r="11817" spans="1:20" x14ac:dyDescent="0.35">
      <c r="A11817" t="s">
        <v>136</v>
      </c>
      <c r="B11817" t="s">
        <v>137</v>
      </c>
      <c r="C11817" t="s">
        <v>89</v>
      </c>
      <c r="D11817" s="29">
        <v>46518</v>
      </c>
      <c r="E11817">
        <v>0</v>
      </c>
      <c r="F11817">
        <v>0</v>
      </c>
      <c r="G11817">
        <v>0</v>
      </c>
      <c r="H11817">
        <v>0</v>
      </c>
      <c r="L11817">
        <v>142.629165</v>
      </c>
      <c r="R11817">
        <v>1256.732495</v>
      </c>
      <c r="S11817" t="s">
        <v>90</v>
      </c>
      <c r="T11817" s="297">
        <v>46311.754166666666</v>
      </c>
    </row>
    <row r="11818" spans="1:20" x14ac:dyDescent="0.35">
      <c r="A11818" t="s">
        <v>136</v>
      </c>
      <c r="B11818" t="s">
        <v>137</v>
      </c>
      <c r="C11818" t="s">
        <v>89</v>
      </c>
      <c r="D11818" s="29">
        <v>46519</v>
      </c>
      <c r="E11818">
        <v>0</v>
      </c>
      <c r="F11818">
        <v>0</v>
      </c>
      <c r="G11818">
        <v>0</v>
      </c>
      <c r="H11818">
        <v>0</v>
      </c>
      <c r="L11818">
        <v>142.629165</v>
      </c>
      <c r="R11818">
        <v>1256.732495</v>
      </c>
      <c r="S11818" t="s">
        <v>90</v>
      </c>
      <c r="T11818" s="297">
        <v>46311.754166666666</v>
      </c>
    </row>
    <row r="11819" spans="1:20" x14ac:dyDescent="0.35">
      <c r="A11819" t="s">
        <v>136</v>
      </c>
      <c r="B11819" t="s">
        <v>137</v>
      </c>
      <c r="C11819" t="s">
        <v>89</v>
      </c>
      <c r="D11819" s="29">
        <v>46520</v>
      </c>
      <c r="E11819">
        <v>0</v>
      </c>
      <c r="F11819">
        <v>0</v>
      </c>
      <c r="G11819">
        <v>0</v>
      </c>
      <c r="H11819">
        <v>0</v>
      </c>
      <c r="L11819">
        <v>142.629165</v>
      </c>
      <c r="R11819">
        <v>1256.732495</v>
      </c>
      <c r="S11819" t="s">
        <v>90</v>
      </c>
      <c r="T11819" s="297">
        <v>46311.754166666666</v>
      </c>
    </row>
    <row r="11820" spans="1:20" x14ac:dyDescent="0.35">
      <c r="A11820" t="s">
        <v>136</v>
      </c>
      <c r="B11820" t="s">
        <v>137</v>
      </c>
      <c r="C11820" t="s">
        <v>89</v>
      </c>
      <c r="D11820" s="29">
        <v>46521</v>
      </c>
      <c r="E11820">
        <v>0</v>
      </c>
      <c r="F11820">
        <v>0</v>
      </c>
      <c r="G11820">
        <v>0</v>
      </c>
      <c r="H11820">
        <v>0</v>
      </c>
      <c r="L11820">
        <v>142.629165</v>
      </c>
      <c r="R11820">
        <v>1256.732495</v>
      </c>
      <c r="S11820" t="s">
        <v>90</v>
      </c>
      <c r="T11820" s="297">
        <v>46311.754166666666</v>
      </c>
    </row>
    <row r="11821" spans="1:20" x14ac:dyDescent="0.35">
      <c r="A11821" t="s">
        <v>136</v>
      </c>
      <c r="B11821" t="s">
        <v>137</v>
      </c>
      <c r="C11821" t="s">
        <v>89</v>
      </c>
      <c r="D11821" s="29">
        <v>46522</v>
      </c>
      <c r="E11821">
        <v>0</v>
      </c>
      <c r="F11821">
        <v>0</v>
      </c>
      <c r="G11821">
        <v>0</v>
      </c>
      <c r="H11821">
        <v>0</v>
      </c>
      <c r="L11821">
        <v>142.629165</v>
      </c>
      <c r="R11821">
        <v>1256.732495</v>
      </c>
      <c r="S11821" t="s">
        <v>90</v>
      </c>
      <c r="T11821" s="297">
        <v>46311.754166666666</v>
      </c>
    </row>
    <row r="11822" spans="1:20" x14ac:dyDescent="0.35">
      <c r="A11822" t="s">
        <v>136</v>
      </c>
      <c r="B11822" t="s">
        <v>137</v>
      </c>
      <c r="C11822" t="s">
        <v>89</v>
      </c>
      <c r="D11822" s="29">
        <v>46523</v>
      </c>
      <c r="E11822">
        <v>0</v>
      </c>
      <c r="F11822">
        <v>0</v>
      </c>
      <c r="G11822">
        <v>0</v>
      </c>
      <c r="H11822">
        <v>0</v>
      </c>
      <c r="L11822">
        <v>142.629165</v>
      </c>
      <c r="R11822">
        <v>1256.732495</v>
      </c>
      <c r="S11822" t="s">
        <v>90</v>
      </c>
      <c r="T11822" s="297">
        <v>46311.754166666666</v>
      </c>
    </row>
    <row r="11823" spans="1:20" x14ac:dyDescent="0.35">
      <c r="A11823" t="s">
        <v>136</v>
      </c>
      <c r="B11823" t="s">
        <v>137</v>
      </c>
      <c r="C11823" t="s">
        <v>89</v>
      </c>
      <c r="D11823" s="29">
        <v>46524</v>
      </c>
      <c r="E11823">
        <v>0</v>
      </c>
      <c r="F11823">
        <v>0</v>
      </c>
      <c r="G11823">
        <v>0</v>
      </c>
      <c r="H11823">
        <v>0</v>
      </c>
      <c r="L11823">
        <v>142.629165</v>
      </c>
      <c r="R11823">
        <v>1256.732495</v>
      </c>
      <c r="S11823" t="s">
        <v>90</v>
      </c>
      <c r="T11823" s="297">
        <v>46311.754166666666</v>
      </c>
    </row>
    <row r="11824" spans="1:20" x14ac:dyDescent="0.35">
      <c r="A11824" t="s">
        <v>136</v>
      </c>
      <c r="B11824" t="s">
        <v>137</v>
      </c>
      <c r="C11824" t="s">
        <v>89</v>
      </c>
      <c r="D11824" s="29">
        <v>46525</v>
      </c>
      <c r="E11824">
        <v>0</v>
      </c>
      <c r="F11824">
        <v>0</v>
      </c>
      <c r="G11824">
        <v>0</v>
      </c>
      <c r="H11824">
        <v>0</v>
      </c>
      <c r="L11824">
        <v>142.629165</v>
      </c>
      <c r="R11824">
        <v>1256.732495</v>
      </c>
      <c r="S11824" t="s">
        <v>90</v>
      </c>
      <c r="T11824" s="297">
        <v>46311.754166666666</v>
      </c>
    </row>
    <row r="11825" spans="1:20" x14ac:dyDescent="0.35">
      <c r="A11825" t="s">
        <v>136</v>
      </c>
      <c r="B11825" t="s">
        <v>137</v>
      </c>
      <c r="C11825" t="s">
        <v>89</v>
      </c>
      <c r="D11825" s="29">
        <v>46526</v>
      </c>
      <c r="E11825">
        <v>0</v>
      </c>
      <c r="F11825">
        <v>0</v>
      </c>
      <c r="G11825">
        <v>0</v>
      </c>
      <c r="H11825">
        <v>0</v>
      </c>
      <c r="L11825">
        <v>142.629165</v>
      </c>
      <c r="R11825">
        <v>1256.732495</v>
      </c>
      <c r="S11825" t="s">
        <v>90</v>
      </c>
      <c r="T11825" s="297">
        <v>46311.754166666666</v>
      </c>
    </row>
    <row r="11826" spans="1:20" x14ac:dyDescent="0.35">
      <c r="A11826" t="s">
        <v>136</v>
      </c>
      <c r="B11826" t="s">
        <v>137</v>
      </c>
      <c r="C11826" t="s">
        <v>89</v>
      </c>
      <c r="D11826" s="29">
        <v>46527</v>
      </c>
      <c r="E11826">
        <v>0</v>
      </c>
      <c r="F11826">
        <v>0</v>
      </c>
      <c r="G11826">
        <v>0</v>
      </c>
      <c r="H11826">
        <v>0</v>
      </c>
      <c r="L11826">
        <v>142.629165</v>
      </c>
      <c r="R11826">
        <v>1256.732495</v>
      </c>
      <c r="S11826" t="s">
        <v>90</v>
      </c>
      <c r="T11826" s="297">
        <v>46311.754166666666</v>
      </c>
    </row>
    <row r="11827" spans="1:20" x14ac:dyDescent="0.35">
      <c r="A11827" t="s">
        <v>136</v>
      </c>
      <c r="B11827" t="s">
        <v>137</v>
      </c>
      <c r="C11827" t="s">
        <v>89</v>
      </c>
      <c r="D11827" s="29">
        <v>46528</v>
      </c>
      <c r="E11827">
        <v>0</v>
      </c>
      <c r="F11827">
        <v>0</v>
      </c>
      <c r="G11827">
        <v>0</v>
      </c>
      <c r="H11827">
        <v>0</v>
      </c>
      <c r="L11827">
        <v>142.629165</v>
      </c>
      <c r="R11827">
        <v>1256.732495</v>
      </c>
      <c r="S11827" t="s">
        <v>90</v>
      </c>
      <c r="T11827" s="297">
        <v>46311.754166666666</v>
      </c>
    </row>
    <row r="11828" spans="1:20" x14ac:dyDescent="0.35">
      <c r="A11828" t="s">
        <v>136</v>
      </c>
      <c r="B11828" t="s">
        <v>137</v>
      </c>
      <c r="C11828" t="s">
        <v>89</v>
      </c>
      <c r="D11828" s="29">
        <v>46529</v>
      </c>
      <c r="E11828">
        <v>0</v>
      </c>
      <c r="F11828">
        <v>0</v>
      </c>
      <c r="G11828">
        <v>0</v>
      </c>
      <c r="H11828">
        <v>0</v>
      </c>
      <c r="L11828">
        <v>142.629165</v>
      </c>
      <c r="R11828">
        <v>1256.732495</v>
      </c>
      <c r="S11828" t="s">
        <v>90</v>
      </c>
      <c r="T11828" s="297">
        <v>46311.754166666666</v>
      </c>
    </row>
    <row r="11829" spans="1:20" x14ac:dyDescent="0.35">
      <c r="A11829" t="s">
        <v>136</v>
      </c>
      <c r="B11829" t="s">
        <v>137</v>
      </c>
      <c r="C11829" t="s">
        <v>89</v>
      </c>
      <c r="D11829" s="29">
        <v>46530</v>
      </c>
      <c r="E11829">
        <v>0</v>
      </c>
      <c r="F11829">
        <v>0</v>
      </c>
      <c r="G11829">
        <v>0</v>
      </c>
      <c r="H11829">
        <v>0</v>
      </c>
      <c r="L11829">
        <v>142.629165</v>
      </c>
      <c r="R11829">
        <v>1256.732495</v>
      </c>
      <c r="S11829" t="s">
        <v>90</v>
      </c>
      <c r="T11829" s="297">
        <v>46311.754166666666</v>
      </c>
    </row>
    <row r="11830" spans="1:20" x14ac:dyDescent="0.35">
      <c r="A11830" t="s">
        <v>136</v>
      </c>
      <c r="B11830" t="s">
        <v>137</v>
      </c>
      <c r="C11830" t="s">
        <v>89</v>
      </c>
      <c r="D11830" s="29">
        <v>46531</v>
      </c>
      <c r="E11830">
        <v>0</v>
      </c>
      <c r="F11830">
        <v>0</v>
      </c>
      <c r="G11830">
        <v>0</v>
      </c>
      <c r="H11830">
        <v>0</v>
      </c>
      <c r="L11830">
        <v>142.629165</v>
      </c>
      <c r="R11830">
        <v>1256.732495</v>
      </c>
      <c r="S11830" t="s">
        <v>90</v>
      </c>
      <c r="T11830" s="297">
        <v>46311.754166666666</v>
      </c>
    </row>
    <row r="11831" spans="1:20" x14ac:dyDescent="0.35">
      <c r="A11831" t="s">
        <v>136</v>
      </c>
      <c r="B11831" t="s">
        <v>137</v>
      </c>
      <c r="C11831" t="s">
        <v>89</v>
      </c>
      <c r="D11831" s="29">
        <v>46532</v>
      </c>
      <c r="E11831">
        <v>0</v>
      </c>
      <c r="F11831">
        <v>0</v>
      </c>
      <c r="G11831">
        <v>0</v>
      </c>
      <c r="H11831">
        <v>0</v>
      </c>
      <c r="L11831">
        <v>142.629165</v>
      </c>
      <c r="R11831">
        <v>1256.732495</v>
      </c>
      <c r="S11831" t="s">
        <v>90</v>
      </c>
      <c r="T11831" s="297">
        <v>46311.754166666666</v>
      </c>
    </row>
    <row r="11832" spans="1:20" x14ac:dyDescent="0.35">
      <c r="A11832" t="s">
        <v>136</v>
      </c>
      <c r="B11832" t="s">
        <v>137</v>
      </c>
      <c r="C11832" t="s">
        <v>89</v>
      </c>
      <c r="D11832" s="29">
        <v>46533</v>
      </c>
      <c r="E11832">
        <v>0</v>
      </c>
      <c r="F11832">
        <v>0</v>
      </c>
      <c r="G11832">
        <v>0</v>
      </c>
      <c r="H11832">
        <v>0</v>
      </c>
      <c r="L11832">
        <v>142.629165</v>
      </c>
      <c r="R11832">
        <v>1256.732495</v>
      </c>
      <c r="S11832" t="s">
        <v>90</v>
      </c>
      <c r="T11832" s="297">
        <v>46311.754166666666</v>
      </c>
    </row>
    <row r="11833" spans="1:20" x14ac:dyDescent="0.35">
      <c r="A11833" t="s">
        <v>136</v>
      </c>
      <c r="B11833" t="s">
        <v>137</v>
      </c>
      <c r="C11833" t="s">
        <v>89</v>
      </c>
      <c r="D11833" s="29">
        <v>46534</v>
      </c>
      <c r="E11833">
        <v>0</v>
      </c>
      <c r="F11833">
        <v>0</v>
      </c>
      <c r="G11833">
        <v>0</v>
      </c>
      <c r="H11833">
        <v>0</v>
      </c>
      <c r="L11833">
        <v>142.629165</v>
      </c>
      <c r="R11833">
        <v>1256.732495</v>
      </c>
      <c r="S11833" t="s">
        <v>90</v>
      </c>
      <c r="T11833" s="297">
        <v>46311.754166666666</v>
      </c>
    </row>
    <row r="11834" spans="1:20" x14ac:dyDescent="0.35">
      <c r="A11834" t="s">
        <v>136</v>
      </c>
      <c r="B11834" t="s">
        <v>137</v>
      </c>
      <c r="C11834" t="s">
        <v>89</v>
      </c>
      <c r="D11834" s="29">
        <v>46535</v>
      </c>
      <c r="E11834">
        <v>0</v>
      </c>
      <c r="F11834">
        <v>0</v>
      </c>
      <c r="G11834">
        <v>0</v>
      </c>
      <c r="H11834">
        <v>0</v>
      </c>
      <c r="L11834">
        <v>142.629165</v>
      </c>
      <c r="R11834">
        <v>1256.732495</v>
      </c>
      <c r="S11834" t="s">
        <v>90</v>
      </c>
      <c r="T11834" s="297">
        <v>46311.754166666666</v>
      </c>
    </row>
    <row r="11835" spans="1:20" x14ac:dyDescent="0.35">
      <c r="A11835" t="s">
        <v>136</v>
      </c>
      <c r="B11835" t="s">
        <v>137</v>
      </c>
      <c r="C11835" t="s">
        <v>89</v>
      </c>
      <c r="D11835" s="29">
        <v>46536</v>
      </c>
      <c r="E11835">
        <v>0</v>
      </c>
      <c r="F11835">
        <v>0</v>
      </c>
      <c r="G11835">
        <v>0</v>
      </c>
      <c r="H11835">
        <v>0</v>
      </c>
      <c r="L11835">
        <v>142.629165</v>
      </c>
      <c r="R11835">
        <v>1256.732495</v>
      </c>
      <c r="S11835" t="s">
        <v>90</v>
      </c>
      <c r="T11835" s="297">
        <v>46311.754166666666</v>
      </c>
    </row>
    <row r="11836" spans="1:20" x14ac:dyDescent="0.35">
      <c r="A11836" t="s">
        <v>136</v>
      </c>
      <c r="B11836" t="s">
        <v>137</v>
      </c>
      <c r="C11836" t="s">
        <v>89</v>
      </c>
      <c r="D11836" s="29">
        <v>46537</v>
      </c>
      <c r="E11836">
        <v>0</v>
      </c>
      <c r="F11836">
        <v>0</v>
      </c>
      <c r="G11836">
        <v>0</v>
      </c>
      <c r="H11836">
        <v>0</v>
      </c>
      <c r="L11836">
        <v>142.629165</v>
      </c>
      <c r="R11836">
        <v>1256.732495</v>
      </c>
      <c r="S11836" t="s">
        <v>90</v>
      </c>
      <c r="T11836" s="297">
        <v>46311.754166666666</v>
      </c>
    </row>
    <row r="11837" spans="1:20" x14ac:dyDescent="0.35">
      <c r="A11837" t="s">
        <v>136</v>
      </c>
      <c r="B11837" t="s">
        <v>137</v>
      </c>
      <c r="C11837" t="s">
        <v>89</v>
      </c>
      <c r="D11837" s="29">
        <v>46538</v>
      </c>
      <c r="E11837">
        <v>0</v>
      </c>
      <c r="F11837">
        <v>0</v>
      </c>
      <c r="G11837">
        <v>0</v>
      </c>
      <c r="H11837">
        <v>0</v>
      </c>
      <c r="L11837">
        <v>142.629165</v>
      </c>
      <c r="R11837">
        <v>1256.732495</v>
      </c>
      <c r="S11837" t="s">
        <v>90</v>
      </c>
      <c r="T11837" s="297">
        <v>46311.754166666666</v>
      </c>
    </row>
    <row r="11838" spans="1:20" x14ac:dyDescent="0.35">
      <c r="A11838" t="s">
        <v>136</v>
      </c>
      <c r="B11838" t="s">
        <v>137</v>
      </c>
      <c r="C11838" t="s">
        <v>89</v>
      </c>
      <c r="D11838" s="29">
        <v>46539</v>
      </c>
      <c r="E11838">
        <v>0</v>
      </c>
      <c r="F11838">
        <v>0</v>
      </c>
      <c r="G11838">
        <v>0</v>
      </c>
      <c r="H11838">
        <v>0</v>
      </c>
      <c r="L11838">
        <v>142.629165</v>
      </c>
      <c r="R11838">
        <v>1256.732495</v>
      </c>
      <c r="S11838" t="s">
        <v>90</v>
      </c>
      <c r="T11838" s="297">
        <v>46311.754166666666</v>
      </c>
    </row>
    <row r="11839" spans="1:20" x14ac:dyDescent="0.35">
      <c r="A11839" t="s">
        <v>136</v>
      </c>
      <c r="B11839" t="s">
        <v>137</v>
      </c>
      <c r="C11839" t="s">
        <v>89</v>
      </c>
      <c r="D11839" s="29">
        <v>46540</v>
      </c>
      <c r="E11839">
        <v>0</v>
      </c>
      <c r="F11839">
        <v>0</v>
      </c>
      <c r="G11839">
        <v>0</v>
      </c>
      <c r="H11839">
        <v>0</v>
      </c>
      <c r="L11839">
        <v>142.629165</v>
      </c>
      <c r="R11839">
        <v>1256.732495</v>
      </c>
      <c r="S11839" t="s">
        <v>90</v>
      </c>
      <c r="T11839" s="297">
        <v>46311.754166666666</v>
      </c>
    </row>
    <row r="11840" spans="1:20" x14ac:dyDescent="0.35">
      <c r="A11840" t="s">
        <v>136</v>
      </c>
      <c r="B11840" t="s">
        <v>137</v>
      </c>
      <c r="C11840" t="s">
        <v>89</v>
      </c>
      <c r="D11840" s="29">
        <v>46541</v>
      </c>
      <c r="E11840">
        <v>0</v>
      </c>
      <c r="F11840">
        <v>0</v>
      </c>
      <c r="G11840">
        <v>0</v>
      </c>
      <c r="H11840">
        <v>0</v>
      </c>
      <c r="L11840">
        <v>142.629165</v>
      </c>
      <c r="R11840">
        <v>1256.732495</v>
      </c>
      <c r="S11840" t="s">
        <v>90</v>
      </c>
      <c r="T11840" s="297">
        <v>46311.754166666666</v>
      </c>
    </row>
    <row r="11841" spans="1:20" x14ac:dyDescent="0.35">
      <c r="A11841" t="s">
        <v>136</v>
      </c>
      <c r="B11841" t="s">
        <v>137</v>
      </c>
      <c r="C11841" t="s">
        <v>89</v>
      </c>
      <c r="D11841" s="29">
        <v>46542</v>
      </c>
      <c r="E11841">
        <v>0</v>
      </c>
      <c r="F11841">
        <v>0</v>
      </c>
      <c r="G11841">
        <v>0</v>
      </c>
      <c r="H11841">
        <v>0</v>
      </c>
      <c r="L11841">
        <v>142.629165</v>
      </c>
      <c r="R11841">
        <v>1256.732495</v>
      </c>
      <c r="S11841" t="s">
        <v>90</v>
      </c>
      <c r="T11841" s="297">
        <v>46311.754166666666</v>
      </c>
    </row>
    <row r="11842" spans="1:20" x14ac:dyDescent="0.35">
      <c r="A11842" t="s">
        <v>136</v>
      </c>
      <c r="B11842" t="s">
        <v>137</v>
      </c>
      <c r="C11842" t="s">
        <v>89</v>
      </c>
      <c r="D11842" s="29">
        <v>46543</v>
      </c>
      <c r="E11842">
        <v>0</v>
      </c>
      <c r="F11842">
        <v>0</v>
      </c>
      <c r="G11842">
        <v>0</v>
      </c>
      <c r="H11842">
        <v>0</v>
      </c>
      <c r="L11842">
        <v>142.629165</v>
      </c>
      <c r="R11842">
        <v>1256.732495</v>
      </c>
      <c r="S11842" t="s">
        <v>90</v>
      </c>
      <c r="T11842" s="297">
        <v>46311.754166666666</v>
      </c>
    </row>
    <row r="11843" spans="1:20" x14ac:dyDescent="0.35">
      <c r="A11843" t="s">
        <v>136</v>
      </c>
      <c r="B11843" t="s">
        <v>137</v>
      </c>
      <c r="C11843" t="s">
        <v>89</v>
      </c>
      <c r="D11843" s="29">
        <v>46544</v>
      </c>
      <c r="E11843">
        <v>0</v>
      </c>
      <c r="F11843">
        <v>0</v>
      </c>
      <c r="G11843">
        <v>0</v>
      </c>
      <c r="H11843">
        <v>0</v>
      </c>
      <c r="L11843">
        <v>142.629165</v>
      </c>
      <c r="R11843">
        <v>1256.732495</v>
      </c>
      <c r="S11843" t="s">
        <v>90</v>
      </c>
      <c r="T11843" s="297">
        <v>46311.754166666666</v>
      </c>
    </row>
    <row r="11844" spans="1:20" x14ac:dyDescent="0.35">
      <c r="A11844" t="s">
        <v>136</v>
      </c>
      <c r="B11844" t="s">
        <v>137</v>
      </c>
      <c r="C11844" t="s">
        <v>89</v>
      </c>
      <c r="D11844" s="29">
        <v>46545</v>
      </c>
      <c r="E11844">
        <v>0</v>
      </c>
      <c r="F11844">
        <v>0</v>
      </c>
      <c r="G11844">
        <v>0</v>
      </c>
      <c r="H11844">
        <v>0</v>
      </c>
      <c r="L11844">
        <v>142.629165</v>
      </c>
      <c r="R11844">
        <v>1256.732495</v>
      </c>
      <c r="S11844" t="s">
        <v>90</v>
      </c>
      <c r="T11844" s="297">
        <v>46311.754166666666</v>
      </c>
    </row>
    <row r="11845" spans="1:20" x14ac:dyDescent="0.35">
      <c r="A11845" t="s">
        <v>136</v>
      </c>
      <c r="B11845" t="s">
        <v>137</v>
      </c>
      <c r="C11845" t="s">
        <v>89</v>
      </c>
      <c r="D11845" s="29">
        <v>46546</v>
      </c>
      <c r="E11845">
        <v>0</v>
      </c>
      <c r="F11845">
        <v>0</v>
      </c>
      <c r="G11845">
        <v>0</v>
      </c>
      <c r="H11845">
        <v>0</v>
      </c>
      <c r="L11845">
        <v>142.629165</v>
      </c>
      <c r="R11845">
        <v>1256.732495</v>
      </c>
      <c r="S11845" t="s">
        <v>90</v>
      </c>
      <c r="T11845" s="297">
        <v>46311.754166666666</v>
      </c>
    </row>
    <row r="11846" spans="1:20" x14ac:dyDescent="0.35">
      <c r="A11846" t="s">
        <v>136</v>
      </c>
      <c r="B11846" t="s">
        <v>137</v>
      </c>
      <c r="C11846" t="s">
        <v>89</v>
      </c>
      <c r="D11846" s="29">
        <v>46547</v>
      </c>
      <c r="E11846">
        <v>0</v>
      </c>
      <c r="F11846">
        <v>0</v>
      </c>
      <c r="G11846">
        <v>0</v>
      </c>
      <c r="H11846">
        <v>0</v>
      </c>
      <c r="L11846">
        <v>142.629165</v>
      </c>
      <c r="R11846">
        <v>1256.732495</v>
      </c>
      <c r="S11846" t="s">
        <v>90</v>
      </c>
      <c r="T11846" s="297">
        <v>46311.754166666666</v>
      </c>
    </row>
    <row r="11847" spans="1:20" x14ac:dyDescent="0.35">
      <c r="A11847" t="s">
        <v>136</v>
      </c>
      <c r="B11847" t="s">
        <v>137</v>
      </c>
      <c r="C11847" t="s">
        <v>89</v>
      </c>
      <c r="D11847" s="29">
        <v>46548</v>
      </c>
      <c r="E11847">
        <v>0</v>
      </c>
      <c r="F11847">
        <v>0</v>
      </c>
      <c r="G11847">
        <v>0</v>
      </c>
      <c r="H11847">
        <v>0</v>
      </c>
      <c r="L11847">
        <v>142.629165</v>
      </c>
      <c r="R11847">
        <v>1256.732495</v>
      </c>
      <c r="S11847" t="s">
        <v>90</v>
      </c>
      <c r="T11847" s="297">
        <v>46311.754166666666</v>
      </c>
    </row>
    <row r="11848" spans="1:20" x14ac:dyDescent="0.35">
      <c r="A11848" t="s">
        <v>136</v>
      </c>
      <c r="B11848" t="s">
        <v>137</v>
      </c>
      <c r="C11848" t="s">
        <v>89</v>
      </c>
      <c r="D11848" s="29">
        <v>46549</v>
      </c>
      <c r="E11848">
        <v>0</v>
      </c>
      <c r="F11848">
        <v>0</v>
      </c>
      <c r="G11848">
        <v>0</v>
      </c>
      <c r="H11848">
        <v>0</v>
      </c>
      <c r="L11848">
        <v>142.629165</v>
      </c>
      <c r="R11848">
        <v>1256.732495</v>
      </c>
      <c r="S11848" t="s">
        <v>90</v>
      </c>
      <c r="T11848" s="297">
        <v>46311.754166666666</v>
      </c>
    </row>
    <row r="11849" spans="1:20" x14ac:dyDescent="0.35">
      <c r="A11849" t="s">
        <v>136</v>
      </c>
      <c r="B11849" t="s">
        <v>137</v>
      </c>
      <c r="C11849" t="s">
        <v>89</v>
      </c>
      <c r="D11849" s="29">
        <v>46550</v>
      </c>
      <c r="E11849">
        <v>0</v>
      </c>
      <c r="F11849">
        <v>0</v>
      </c>
      <c r="G11849">
        <v>0</v>
      </c>
      <c r="H11849">
        <v>0</v>
      </c>
      <c r="L11849">
        <v>142.629165</v>
      </c>
      <c r="R11849">
        <v>1256.732495</v>
      </c>
      <c r="S11849" t="s">
        <v>90</v>
      </c>
      <c r="T11849" s="297">
        <v>46311.754166666666</v>
      </c>
    </row>
    <row r="11850" spans="1:20" x14ac:dyDescent="0.35">
      <c r="A11850" t="s">
        <v>136</v>
      </c>
      <c r="B11850" t="s">
        <v>137</v>
      </c>
      <c r="C11850" t="s">
        <v>89</v>
      </c>
      <c r="D11850" s="29">
        <v>46551</v>
      </c>
      <c r="E11850">
        <v>0</v>
      </c>
      <c r="F11850">
        <v>0</v>
      </c>
      <c r="G11850">
        <v>0</v>
      </c>
      <c r="H11850">
        <v>0</v>
      </c>
      <c r="L11850">
        <v>142.629165</v>
      </c>
      <c r="R11850">
        <v>1256.732495</v>
      </c>
      <c r="S11850" t="s">
        <v>90</v>
      </c>
      <c r="T11850" s="297">
        <v>46311.754166666666</v>
      </c>
    </row>
    <row r="11851" spans="1:20" x14ac:dyDescent="0.35">
      <c r="A11851" t="s">
        <v>136</v>
      </c>
      <c r="B11851" t="s">
        <v>137</v>
      </c>
      <c r="C11851" t="s">
        <v>89</v>
      </c>
      <c r="D11851" s="29">
        <v>46552</v>
      </c>
      <c r="E11851">
        <v>0</v>
      </c>
      <c r="F11851">
        <v>0</v>
      </c>
      <c r="G11851">
        <v>0</v>
      </c>
      <c r="H11851">
        <v>0</v>
      </c>
      <c r="L11851">
        <v>142.629165</v>
      </c>
      <c r="R11851">
        <v>1256.732495</v>
      </c>
      <c r="S11851" t="s">
        <v>90</v>
      </c>
      <c r="T11851" s="297">
        <v>46311.754166666666</v>
      </c>
    </row>
    <row r="11852" spans="1:20" x14ac:dyDescent="0.35">
      <c r="A11852" t="s">
        <v>136</v>
      </c>
      <c r="B11852" t="s">
        <v>137</v>
      </c>
      <c r="C11852" t="s">
        <v>89</v>
      </c>
      <c r="D11852" s="29">
        <v>46553</v>
      </c>
      <c r="E11852">
        <v>0</v>
      </c>
      <c r="F11852">
        <v>0</v>
      </c>
      <c r="G11852">
        <v>0</v>
      </c>
      <c r="H11852">
        <v>0</v>
      </c>
      <c r="L11852">
        <v>142.629165</v>
      </c>
      <c r="R11852">
        <v>1256.732495</v>
      </c>
      <c r="S11852" t="s">
        <v>90</v>
      </c>
      <c r="T11852" s="297">
        <v>46311.754166666666</v>
      </c>
    </row>
    <row r="11853" spans="1:20" x14ac:dyDescent="0.35">
      <c r="A11853" t="s">
        <v>136</v>
      </c>
      <c r="B11853" t="s">
        <v>137</v>
      </c>
      <c r="C11853" t="s">
        <v>89</v>
      </c>
      <c r="D11853" s="29">
        <v>46554</v>
      </c>
      <c r="E11853">
        <v>0</v>
      </c>
      <c r="F11853">
        <v>0</v>
      </c>
      <c r="G11853">
        <v>0</v>
      </c>
      <c r="H11853">
        <v>0</v>
      </c>
      <c r="L11853">
        <v>142.629165</v>
      </c>
      <c r="R11853">
        <v>1256.732495</v>
      </c>
      <c r="S11853" t="s">
        <v>90</v>
      </c>
      <c r="T11853" s="297">
        <v>46311.754166666666</v>
      </c>
    </row>
    <row r="11854" spans="1:20" x14ac:dyDescent="0.35">
      <c r="A11854" t="s">
        <v>136</v>
      </c>
      <c r="B11854" t="s">
        <v>137</v>
      </c>
      <c r="C11854" t="s">
        <v>89</v>
      </c>
      <c r="D11854" s="29">
        <v>46555</v>
      </c>
      <c r="E11854">
        <v>0</v>
      </c>
      <c r="F11854">
        <v>0</v>
      </c>
      <c r="G11854">
        <v>0</v>
      </c>
      <c r="H11854">
        <v>0</v>
      </c>
      <c r="L11854">
        <v>142.629165</v>
      </c>
      <c r="R11854">
        <v>1256.732495</v>
      </c>
      <c r="S11854" t="s">
        <v>90</v>
      </c>
      <c r="T11854" s="297">
        <v>46311.754166666666</v>
      </c>
    </row>
    <row r="11855" spans="1:20" x14ac:dyDescent="0.35">
      <c r="A11855" t="s">
        <v>136</v>
      </c>
      <c r="B11855" t="s">
        <v>137</v>
      </c>
      <c r="C11855" t="s">
        <v>89</v>
      </c>
      <c r="D11855" s="29">
        <v>46556</v>
      </c>
      <c r="E11855">
        <v>0</v>
      </c>
      <c r="F11855">
        <v>0</v>
      </c>
      <c r="G11855">
        <v>0</v>
      </c>
      <c r="H11855">
        <v>0</v>
      </c>
      <c r="L11855">
        <v>142.629165</v>
      </c>
      <c r="R11855">
        <v>1256.732495</v>
      </c>
      <c r="S11855" t="s">
        <v>90</v>
      </c>
      <c r="T11855" s="297">
        <v>46311.754166666666</v>
      </c>
    </row>
    <row r="11856" spans="1:20" x14ac:dyDescent="0.35">
      <c r="A11856" t="s">
        <v>136</v>
      </c>
      <c r="B11856" t="s">
        <v>137</v>
      </c>
      <c r="C11856" t="s">
        <v>89</v>
      </c>
      <c r="D11856" s="29">
        <v>46557</v>
      </c>
      <c r="E11856">
        <v>0</v>
      </c>
      <c r="F11856">
        <v>0</v>
      </c>
      <c r="G11856">
        <v>0</v>
      </c>
      <c r="H11856">
        <v>0</v>
      </c>
      <c r="L11856">
        <v>142.629165</v>
      </c>
      <c r="R11856">
        <v>1256.732495</v>
      </c>
      <c r="S11856" t="s">
        <v>90</v>
      </c>
      <c r="T11856" s="297">
        <v>46311.754166666666</v>
      </c>
    </row>
    <row r="11857" spans="1:20" x14ac:dyDescent="0.35">
      <c r="A11857" t="s">
        <v>136</v>
      </c>
      <c r="B11857" t="s">
        <v>137</v>
      </c>
      <c r="C11857" t="s">
        <v>89</v>
      </c>
      <c r="D11857" s="29">
        <v>46558</v>
      </c>
      <c r="E11857">
        <v>0</v>
      </c>
      <c r="F11857">
        <v>0</v>
      </c>
      <c r="G11857">
        <v>0</v>
      </c>
      <c r="H11857">
        <v>0</v>
      </c>
      <c r="L11857">
        <v>142.629165</v>
      </c>
      <c r="R11857">
        <v>1256.732495</v>
      </c>
      <c r="S11857" t="s">
        <v>90</v>
      </c>
      <c r="T11857" s="297">
        <v>46311.754166666666</v>
      </c>
    </row>
    <row r="11858" spans="1:20" x14ac:dyDescent="0.35">
      <c r="A11858" t="s">
        <v>136</v>
      </c>
      <c r="B11858" t="s">
        <v>137</v>
      </c>
      <c r="C11858" t="s">
        <v>89</v>
      </c>
      <c r="D11858" s="29">
        <v>46559</v>
      </c>
      <c r="E11858">
        <v>0</v>
      </c>
      <c r="F11858">
        <v>0</v>
      </c>
      <c r="G11858">
        <v>0</v>
      </c>
      <c r="H11858">
        <v>0</v>
      </c>
      <c r="L11858">
        <v>142.629165</v>
      </c>
      <c r="R11858">
        <v>1256.732495</v>
      </c>
      <c r="S11858" t="s">
        <v>90</v>
      </c>
      <c r="T11858" s="297">
        <v>46311.754166666666</v>
      </c>
    </row>
    <row r="11859" spans="1:20" x14ac:dyDescent="0.35">
      <c r="A11859" t="s">
        <v>136</v>
      </c>
      <c r="B11859" t="s">
        <v>137</v>
      </c>
      <c r="C11859" t="s">
        <v>89</v>
      </c>
      <c r="D11859" s="29">
        <v>46560</v>
      </c>
      <c r="E11859">
        <v>0</v>
      </c>
      <c r="F11859">
        <v>0</v>
      </c>
      <c r="G11859">
        <v>0</v>
      </c>
      <c r="H11859">
        <v>0</v>
      </c>
      <c r="L11859">
        <v>142.629165</v>
      </c>
      <c r="R11859">
        <v>1256.732495</v>
      </c>
      <c r="S11859" t="s">
        <v>90</v>
      </c>
      <c r="T11859" s="297">
        <v>46311.754166666666</v>
      </c>
    </row>
    <row r="11860" spans="1:20" x14ac:dyDescent="0.35">
      <c r="A11860" t="s">
        <v>136</v>
      </c>
      <c r="B11860" t="s">
        <v>137</v>
      </c>
      <c r="C11860" t="s">
        <v>89</v>
      </c>
      <c r="D11860" s="29">
        <v>46561</v>
      </c>
      <c r="E11860">
        <v>0</v>
      </c>
      <c r="F11860">
        <v>0</v>
      </c>
      <c r="G11860">
        <v>0</v>
      </c>
      <c r="H11860">
        <v>0</v>
      </c>
      <c r="L11860">
        <v>142.629165</v>
      </c>
      <c r="R11860">
        <v>1256.732495</v>
      </c>
      <c r="S11860" t="s">
        <v>90</v>
      </c>
      <c r="T11860" s="297">
        <v>46311.754166666666</v>
      </c>
    </row>
    <row r="11861" spans="1:20" x14ac:dyDescent="0.35">
      <c r="A11861" t="s">
        <v>136</v>
      </c>
      <c r="B11861" t="s">
        <v>137</v>
      </c>
      <c r="C11861" t="s">
        <v>89</v>
      </c>
      <c r="D11861" s="29">
        <v>46562</v>
      </c>
      <c r="E11861">
        <v>0</v>
      </c>
      <c r="F11861">
        <v>0</v>
      </c>
      <c r="G11861">
        <v>0</v>
      </c>
      <c r="H11861">
        <v>0</v>
      </c>
      <c r="L11861">
        <v>142.629165</v>
      </c>
      <c r="R11861">
        <v>1256.732495</v>
      </c>
      <c r="S11861" t="s">
        <v>90</v>
      </c>
      <c r="T11861" s="297">
        <v>46311.754166666666</v>
      </c>
    </row>
    <row r="11862" spans="1:20" x14ac:dyDescent="0.35">
      <c r="A11862" t="s">
        <v>136</v>
      </c>
      <c r="B11862" t="s">
        <v>137</v>
      </c>
      <c r="C11862" t="s">
        <v>89</v>
      </c>
      <c r="D11862" s="29">
        <v>46563</v>
      </c>
      <c r="E11862">
        <v>0</v>
      </c>
      <c r="F11862">
        <v>0</v>
      </c>
      <c r="G11862">
        <v>0</v>
      </c>
      <c r="H11862">
        <v>0</v>
      </c>
      <c r="L11862">
        <v>142.629165</v>
      </c>
      <c r="R11862">
        <v>1256.732495</v>
      </c>
      <c r="S11862" t="s">
        <v>90</v>
      </c>
      <c r="T11862" s="297">
        <v>46311.754166666666</v>
      </c>
    </row>
    <row r="11863" spans="1:20" x14ac:dyDescent="0.35">
      <c r="A11863" t="s">
        <v>136</v>
      </c>
      <c r="B11863" t="s">
        <v>137</v>
      </c>
      <c r="C11863" t="s">
        <v>89</v>
      </c>
      <c r="D11863" s="29">
        <v>46564</v>
      </c>
      <c r="E11863">
        <v>0</v>
      </c>
      <c r="F11863">
        <v>0</v>
      </c>
      <c r="G11863">
        <v>0</v>
      </c>
      <c r="H11863">
        <v>0</v>
      </c>
      <c r="L11863">
        <v>142.629165</v>
      </c>
      <c r="R11863">
        <v>1256.732495</v>
      </c>
      <c r="S11863" t="s">
        <v>90</v>
      </c>
      <c r="T11863" s="297">
        <v>46311.754166666666</v>
      </c>
    </row>
    <row r="11864" spans="1:20" x14ac:dyDescent="0.35">
      <c r="A11864" t="s">
        <v>136</v>
      </c>
      <c r="B11864" t="s">
        <v>137</v>
      </c>
      <c r="C11864" t="s">
        <v>89</v>
      </c>
      <c r="D11864" s="29">
        <v>46565</v>
      </c>
      <c r="E11864">
        <v>0</v>
      </c>
      <c r="F11864">
        <v>0</v>
      </c>
      <c r="G11864">
        <v>0</v>
      </c>
      <c r="H11864">
        <v>0</v>
      </c>
      <c r="L11864">
        <v>142.629165</v>
      </c>
      <c r="R11864">
        <v>1256.732495</v>
      </c>
      <c r="S11864" t="s">
        <v>90</v>
      </c>
      <c r="T11864" s="297">
        <v>46311.754166666666</v>
      </c>
    </row>
    <row r="11865" spans="1:20" x14ac:dyDescent="0.35">
      <c r="A11865" t="s">
        <v>136</v>
      </c>
      <c r="B11865" t="s">
        <v>137</v>
      </c>
      <c r="C11865" t="s">
        <v>89</v>
      </c>
      <c r="D11865" s="29">
        <v>46566</v>
      </c>
      <c r="E11865">
        <v>0</v>
      </c>
      <c r="F11865">
        <v>0</v>
      </c>
      <c r="G11865">
        <v>0</v>
      </c>
      <c r="H11865">
        <v>0</v>
      </c>
      <c r="L11865">
        <v>142.629165</v>
      </c>
      <c r="R11865">
        <v>1256.732495</v>
      </c>
      <c r="S11865" t="s">
        <v>90</v>
      </c>
      <c r="T11865" s="297">
        <v>46311.754166666666</v>
      </c>
    </row>
    <row r="11866" spans="1:20" x14ac:dyDescent="0.35">
      <c r="A11866" t="s">
        <v>136</v>
      </c>
      <c r="B11866" t="s">
        <v>137</v>
      </c>
      <c r="C11866" t="s">
        <v>89</v>
      </c>
      <c r="D11866" s="29">
        <v>46567</v>
      </c>
      <c r="E11866">
        <v>0</v>
      </c>
      <c r="F11866">
        <v>0</v>
      </c>
      <c r="G11866">
        <v>0</v>
      </c>
      <c r="H11866">
        <v>0</v>
      </c>
      <c r="L11866">
        <v>142.629165</v>
      </c>
      <c r="R11866">
        <v>1256.732495</v>
      </c>
      <c r="S11866" t="s">
        <v>90</v>
      </c>
      <c r="T11866" s="297">
        <v>46311.754166666666</v>
      </c>
    </row>
    <row r="11867" spans="1:20" x14ac:dyDescent="0.35">
      <c r="A11867" t="s">
        <v>136</v>
      </c>
      <c r="B11867" t="s">
        <v>137</v>
      </c>
      <c r="C11867" t="s">
        <v>89</v>
      </c>
      <c r="D11867" s="29">
        <v>46568</v>
      </c>
      <c r="E11867">
        <v>0</v>
      </c>
      <c r="F11867">
        <v>0</v>
      </c>
      <c r="G11867">
        <v>0</v>
      </c>
      <c r="H11867">
        <v>0</v>
      </c>
      <c r="L11867">
        <v>142.629165</v>
      </c>
      <c r="R11867">
        <v>1256.732495</v>
      </c>
      <c r="S11867" t="s">
        <v>90</v>
      </c>
      <c r="T11867" s="297">
        <v>46311.754166666666</v>
      </c>
    </row>
    <row r="11868" spans="1:20" x14ac:dyDescent="0.35">
      <c r="A11868" t="s">
        <v>136</v>
      </c>
      <c r="B11868" t="s">
        <v>137</v>
      </c>
      <c r="C11868" t="s">
        <v>89</v>
      </c>
      <c r="D11868" s="29">
        <v>46569</v>
      </c>
      <c r="E11868">
        <v>0</v>
      </c>
      <c r="F11868">
        <v>0</v>
      </c>
      <c r="G11868">
        <v>0</v>
      </c>
      <c r="H11868">
        <v>0</v>
      </c>
      <c r="L11868">
        <v>142.629165</v>
      </c>
      <c r="R11868">
        <v>1256.732495</v>
      </c>
      <c r="S11868" t="s">
        <v>90</v>
      </c>
      <c r="T11868" s="297">
        <v>46311.754166666666</v>
      </c>
    </row>
    <row r="11869" spans="1:20" x14ac:dyDescent="0.35">
      <c r="A11869" t="s">
        <v>136</v>
      </c>
      <c r="B11869" t="s">
        <v>137</v>
      </c>
      <c r="C11869" t="s">
        <v>89</v>
      </c>
      <c r="D11869" s="29">
        <v>46570</v>
      </c>
      <c r="E11869">
        <v>0</v>
      </c>
      <c r="F11869">
        <v>0</v>
      </c>
      <c r="G11869">
        <v>0</v>
      </c>
      <c r="H11869">
        <v>0</v>
      </c>
      <c r="L11869">
        <v>142.629165</v>
      </c>
      <c r="R11869">
        <v>1256.732495</v>
      </c>
      <c r="S11869" t="s">
        <v>90</v>
      </c>
      <c r="T11869" s="297">
        <v>46311.754166666666</v>
      </c>
    </row>
    <row r="11870" spans="1:20" x14ac:dyDescent="0.35">
      <c r="A11870" t="s">
        <v>136</v>
      </c>
      <c r="B11870" t="s">
        <v>137</v>
      </c>
      <c r="C11870" t="s">
        <v>89</v>
      </c>
      <c r="D11870" s="29">
        <v>46571</v>
      </c>
      <c r="E11870">
        <v>0</v>
      </c>
      <c r="F11870">
        <v>0</v>
      </c>
      <c r="G11870">
        <v>0</v>
      </c>
      <c r="H11870">
        <v>0</v>
      </c>
      <c r="L11870">
        <v>142.629165</v>
      </c>
      <c r="R11870">
        <v>1256.732495</v>
      </c>
      <c r="S11870" t="s">
        <v>90</v>
      </c>
      <c r="T11870" s="297">
        <v>46311.754166666666</v>
      </c>
    </row>
    <row r="11871" spans="1:20" x14ac:dyDescent="0.35">
      <c r="A11871" t="s">
        <v>136</v>
      </c>
      <c r="B11871" t="s">
        <v>137</v>
      </c>
      <c r="C11871" t="s">
        <v>89</v>
      </c>
      <c r="D11871" s="29">
        <v>46572</v>
      </c>
      <c r="E11871">
        <v>0</v>
      </c>
      <c r="F11871">
        <v>0</v>
      </c>
      <c r="G11871">
        <v>0</v>
      </c>
      <c r="H11871">
        <v>0</v>
      </c>
      <c r="L11871">
        <v>142.629165</v>
      </c>
      <c r="R11871">
        <v>1256.732495</v>
      </c>
      <c r="S11871" t="s">
        <v>90</v>
      </c>
      <c r="T11871" s="297">
        <v>46311.754166666666</v>
      </c>
    </row>
    <row r="11872" spans="1:20" x14ac:dyDescent="0.35">
      <c r="A11872" t="s">
        <v>136</v>
      </c>
      <c r="B11872" t="s">
        <v>137</v>
      </c>
      <c r="C11872" t="s">
        <v>89</v>
      </c>
      <c r="D11872" s="29">
        <v>46573</v>
      </c>
      <c r="E11872">
        <v>0</v>
      </c>
      <c r="F11872">
        <v>0</v>
      </c>
      <c r="G11872">
        <v>0</v>
      </c>
      <c r="H11872">
        <v>0</v>
      </c>
      <c r="L11872">
        <v>142.629165</v>
      </c>
      <c r="R11872">
        <v>1256.732495</v>
      </c>
      <c r="S11872" t="s">
        <v>90</v>
      </c>
      <c r="T11872" s="297">
        <v>46311.754166666666</v>
      </c>
    </row>
    <row r="11873" spans="1:20" x14ac:dyDescent="0.35">
      <c r="A11873" t="s">
        <v>136</v>
      </c>
      <c r="B11873" t="s">
        <v>137</v>
      </c>
      <c r="C11873" t="s">
        <v>89</v>
      </c>
      <c r="D11873" s="29">
        <v>46574</v>
      </c>
      <c r="E11873">
        <v>0</v>
      </c>
      <c r="F11873">
        <v>0</v>
      </c>
      <c r="G11873">
        <v>0</v>
      </c>
      <c r="H11873">
        <v>0</v>
      </c>
      <c r="L11873">
        <v>142.629165</v>
      </c>
      <c r="R11873">
        <v>1256.732495</v>
      </c>
      <c r="S11873" t="s">
        <v>90</v>
      </c>
      <c r="T11873" s="297">
        <v>46311.754166666666</v>
      </c>
    </row>
    <row r="11874" spans="1:20" x14ac:dyDescent="0.35">
      <c r="A11874" t="s">
        <v>136</v>
      </c>
      <c r="B11874" t="s">
        <v>137</v>
      </c>
      <c r="C11874" t="s">
        <v>89</v>
      </c>
      <c r="D11874" s="29">
        <v>46575</v>
      </c>
      <c r="E11874">
        <v>0</v>
      </c>
      <c r="F11874">
        <v>0</v>
      </c>
      <c r="G11874">
        <v>0</v>
      </c>
      <c r="H11874">
        <v>0</v>
      </c>
      <c r="L11874">
        <v>142.629165</v>
      </c>
      <c r="R11874">
        <v>1256.732495</v>
      </c>
      <c r="S11874" t="s">
        <v>90</v>
      </c>
      <c r="T11874" s="297">
        <v>46311.754166666666</v>
      </c>
    </row>
    <row r="11875" spans="1:20" x14ac:dyDescent="0.35">
      <c r="A11875" t="s">
        <v>136</v>
      </c>
      <c r="B11875" t="s">
        <v>137</v>
      </c>
      <c r="C11875" t="s">
        <v>89</v>
      </c>
      <c r="D11875" s="29">
        <v>46576</v>
      </c>
      <c r="E11875">
        <v>0</v>
      </c>
      <c r="F11875">
        <v>0</v>
      </c>
      <c r="G11875">
        <v>0</v>
      </c>
      <c r="H11875">
        <v>0</v>
      </c>
      <c r="L11875">
        <v>142.629165</v>
      </c>
      <c r="R11875">
        <v>1256.732495</v>
      </c>
      <c r="S11875" t="s">
        <v>90</v>
      </c>
      <c r="T11875" s="297">
        <v>46311.754166666666</v>
      </c>
    </row>
    <row r="11876" spans="1:20" x14ac:dyDescent="0.35">
      <c r="A11876" t="s">
        <v>136</v>
      </c>
      <c r="B11876" t="s">
        <v>137</v>
      </c>
      <c r="C11876" t="s">
        <v>89</v>
      </c>
      <c r="D11876" s="29">
        <v>46577</v>
      </c>
      <c r="E11876">
        <v>0</v>
      </c>
      <c r="F11876">
        <v>0</v>
      </c>
      <c r="G11876">
        <v>0</v>
      </c>
      <c r="H11876">
        <v>0</v>
      </c>
      <c r="L11876">
        <v>142.629165</v>
      </c>
      <c r="R11876">
        <v>1256.732495</v>
      </c>
      <c r="S11876" t="s">
        <v>90</v>
      </c>
      <c r="T11876" s="297">
        <v>46311.754166666666</v>
      </c>
    </row>
    <row r="11877" spans="1:20" x14ac:dyDescent="0.35">
      <c r="A11877" t="s">
        <v>136</v>
      </c>
      <c r="B11877" t="s">
        <v>137</v>
      </c>
      <c r="C11877" t="s">
        <v>89</v>
      </c>
      <c r="D11877" s="29">
        <v>46578</v>
      </c>
      <c r="E11877">
        <v>0</v>
      </c>
      <c r="F11877">
        <v>0</v>
      </c>
      <c r="G11877">
        <v>0</v>
      </c>
      <c r="H11877">
        <v>0</v>
      </c>
      <c r="L11877">
        <v>142.629165</v>
      </c>
      <c r="R11877">
        <v>1256.732495</v>
      </c>
      <c r="S11877" t="s">
        <v>90</v>
      </c>
      <c r="T11877" s="297">
        <v>46311.754166666666</v>
      </c>
    </row>
    <row r="11878" spans="1:20" x14ac:dyDescent="0.35">
      <c r="A11878" t="s">
        <v>136</v>
      </c>
      <c r="B11878" t="s">
        <v>137</v>
      </c>
      <c r="C11878" t="s">
        <v>89</v>
      </c>
      <c r="D11878" s="29">
        <v>46579</v>
      </c>
      <c r="E11878">
        <v>0</v>
      </c>
      <c r="F11878">
        <v>0</v>
      </c>
      <c r="G11878">
        <v>0</v>
      </c>
      <c r="H11878">
        <v>0</v>
      </c>
      <c r="L11878">
        <v>142.629165</v>
      </c>
      <c r="R11878">
        <v>1256.732495</v>
      </c>
      <c r="S11878" t="s">
        <v>90</v>
      </c>
      <c r="T11878" s="297">
        <v>46311.754166666666</v>
      </c>
    </row>
    <row r="11879" spans="1:20" x14ac:dyDescent="0.35">
      <c r="A11879" t="s">
        <v>136</v>
      </c>
      <c r="B11879" t="s">
        <v>137</v>
      </c>
      <c r="C11879" t="s">
        <v>89</v>
      </c>
      <c r="D11879" s="29">
        <v>46580</v>
      </c>
      <c r="E11879">
        <v>0</v>
      </c>
      <c r="F11879">
        <v>0</v>
      </c>
      <c r="G11879">
        <v>0</v>
      </c>
      <c r="H11879">
        <v>0</v>
      </c>
      <c r="L11879">
        <v>142.629165</v>
      </c>
      <c r="R11879">
        <v>1256.732495</v>
      </c>
      <c r="S11879" t="s">
        <v>90</v>
      </c>
      <c r="T11879" s="297">
        <v>46311.754166666666</v>
      </c>
    </row>
    <row r="11880" spans="1:20" x14ac:dyDescent="0.35">
      <c r="A11880" t="s">
        <v>136</v>
      </c>
      <c r="B11880" t="s">
        <v>137</v>
      </c>
      <c r="C11880" t="s">
        <v>89</v>
      </c>
      <c r="D11880" s="29">
        <v>46581</v>
      </c>
      <c r="E11880">
        <v>0</v>
      </c>
      <c r="F11880">
        <v>0</v>
      </c>
      <c r="G11880">
        <v>0</v>
      </c>
      <c r="H11880">
        <v>0</v>
      </c>
      <c r="L11880">
        <v>142.629165</v>
      </c>
      <c r="R11880">
        <v>1256.732495</v>
      </c>
      <c r="S11880" t="s">
        <v>90</v>
      </c>
      <c r="T11880" s="297">
        <v>46311.754166666666</v>
      </c>
    </row>
    <row r="11881" spans="1:20" x14ac:dyDescent="0.35">
      <c r="A11881" t="s">
        <v>136</v>
      </c>
      <c r="B11881" t="s">
        <v>137</v>
      </c>
      <c r="C11881" t="s">
        <v>89</v>
      </c>
      <c r="D11881" s="29">
        <v>46582</v>
      </c>
      <c r="E11881">
        <v>0</v>
      </c>
      <c r="F11881">
        <v>0</v>
      </c>
      <c r="G11881">
        <v>0</v>
      </c>
      <c r="H11881">
        <v>0</v>
      </c>
      <c r="L11881">
        <v>142.629165</v>
      </c>
      <c r="R11881">
        <v>1256.732495</v>
      </c>
      <c r="S11881" t="s">
        <v>90</v>
      </c>
      <c r="T11881" s="297">
        <v>46311.754166666666</v>
      </c>
    </row>
    <row r="11882" spans="1:20" x14ac:dyDescent="0.35">
      <c r="A11882" t="s">
        <v>136</v>
      </c>
      <c r="B11882" t="s">
        <v>137</v>
      </c>
      <c r="C11882" t="s">
        <v>89</v>
      </c>
      <c r="D11882" s="29">
        <v>46583</v>
      </c>
      <c r="E11882">
        <v>0</v>
      </c>
      <c r="F11882">
        <v>0</v>
      </c>
      <c r="G11882">
        <v>0</v>
      </c>
      <c r="H11882">
        <v>0</v>
      </c>
      <c r="L11882">
        <v>142.629165</v>
      </c>
      <c r="R11882">
        <v>1256.732495</v>
      </c>
      <c r="S11882" t="s">
        <v>90</v>
      </c>
      <c r="T11882" s="297">
        <v>46311.754166666666</v>
      </c>
    </row>
    <row r="11883" spans="1:20" x14ac:dyDescent="0.35">
      <c r="A11883" t="s">
        <v>136</v>
      </c>
      <c r="B11883" t="s">
        <v>137</v>
      </c>
      <c r="C11883" t="s">
        <v>89</v>
      </c>
      <c r="D11883" s="29">
        <v>46584</v>
      </c>
      <c r="E11883">
        <v>0</v>
      </c>
      <c r="F11883">
        <v>0</v>
      </c>
      <c r="G11883">
        <v>0</v>
      </c>
      <c r="H11883">
        <v>0</v>
      </c>
      <c r="L11883">
        <v>142.629165</v>
      </c>
      <c r="R11883">
        <v>1256.732495</v>
      </c>
      <c r="S11883" t="s">
        <v>90</v>
      </c>
      <c r="T11883" s="297">
        <v>46311.754166666666</v>
      </c>
    </row>
    <row r="11884" spans="1:20" x14ac:dyDescent="0.35">
      <c r="A11884" t="s">
        <v>136</v>
      </c>
      <c r="B11884" t="s">
        <v>137</v>
      </c>
      <c r="C11884" t="s">
        <v>89</v>
      </c>
      <c r="D11884" s="29">
        <v>46585</v>
      </c>
      <c r="E11884">
        <v>0</v>
      </c>
      <c r="F11884">
        <v>0</v>
      </c>
      <c r="G11884">
        <v>0</v>
      </c>
      <c r="H11884">
        <v>0</v>
      </c>
      <c r="L11884">
        <v>142.629165</v>
      </c>
      <c r="R11884">
        <v>1256.732495</v>
      </c>
      <c r="S11884" t="s">
        <v>90</v>
      </c>
      <c r="T11884" s="297">
        <v>46311.754166666666</v>
      </c>
    </row>
    <row r="11885" spans="1:20" x14ac:dyDescent="0.35">
      <c r="A11885" t="s">
        <v>136</v>
      </c>
      <c r="B11885" t="s">
        <v>137</v>
      </c>
      <c r="C11885" t="s">
        <v>89</v>
      </c>
      <c r="D11885" s="29">
        <v>46586</v>
      </c>
      <c r="E11885">
        <v>0</v>
      </c>
      <c r="F11885">
        <v>0</v>
      </c>
      <c r="G11885">
        <v>0</v>
      </c>
      <c r="H11885">
        <v>0</v>
      </c>
      <c r="L11885">
        <v>142.629165</v>
      </c>
      <c r="R11885">
        <v>1256.732495</v>
      </c>
      <c r="S11885" t="s">
        <v>90</v>
      </c>
      <c r="T11885" s="297">
        <v>46311.754166666666</v>
      </c>
    </row>
    <row r="11886" spans="1:20" x14ac:dyDescent="0.35">
      <c r="A11886" t="s">
        <v>136</v>
      </c>
      <c r="B11886" t="s">
        <v>137</v>
      </c>
      <c r="C11886" t="s">
        <v>89</v>
      </c>
      <c r="D11886" s="29">
        <v>46587</v>
      </c>
      <c r="E11886">
        <v>0</v>
      </c>
      <c r="F11886">
        <v>0</v>
      </c>
      <c r="G11886">
        <v>0</v>
      </c>
      <c r="H11886">
        <v>0</v>
      </c>
      <c r="L11886">
        <v>142.629165</v>
      </c>
      <c r="R11886">
        <v>1256.732495</v>
      </c>
      <c r="S11886" t="s">
        <v>90</v>
      </c>
      <c r="T11886" s="297">
        <v>46311.754166666666</v>
      </c>
    </row>
    <row r="11887" spans="1:20" x14ac:dyDescent="0.35">
      <c r="A11887" t="s">
        <v>136</v>
      </c>
      <c r="B11887" t="s">
        <v>137</v>
      </c>
      <c r="C11887" t="s">
        <v>89</v>
      </c>
      <c r="D11887" s="29">
        <v>46588</v>
      </c>
      <c r="E11887">
        <v>0</v>
      </c>
      <c r="F11887">
        <v>0</v>
      </c>
      <c r="G11887">
        <v>0</v>
      </c>
      <c r="H11887">
        <v>0</v>
      </c>
      <c r="L11887">
        <v>142.629165</v>
      </c>
      <c r="R11887">
        <v>1256.732495</v>
      </c>
      <c r="S11887" t="s">
        <v>90</v>
      </c>
      <c r="T11887" s="297">
        <v>46311.754166666666</v>
      </c>
    </row>
    <row r="11888" spans="1:20" x14ac:dyDescent="0.35">
      <c r="A11888" t="s">
        <v>136</v>
      </c>
      <c r="B11888" t="s">
        <v>137</v>
      </c>
      <c r="C11888" t="s">
        <v>89</v>
      </c>
      <c r="D11888" s="29">
        <v>46589</v>
      </c>
      <c r="E11888">
        <v>0</v>
      </c>
      <c r="F11888">
        <v>0</v>
      </c>
      <c r="G11888">
        <v>0</v>
      </c>
      <c r="H11888">
        <v>0</v>
      </c>
      <c r="L11888">
        <v>142.629165</v>
      </c>
      <c r="R11888">
        <v>1256.732495</v>
      </c>
      <c r="S11888" t="s">
        <v>90</v>
      </c>
      <c r="T11888" s="297">
        <v>46311.754166666666</v>
      </c>
    </row>
    <row r="11889" spans="1:20" x14ac:dyDescent="0.35">
      <c r="A11889" t="s">
        <v>136</v>
      </c>
      <c r="B11889" t="s">
        <v>137</v>
      </c>
      <c r="C11889" t="s">
        <v>89</v>
      </c>
      <c r="D11889" s="29">
        <v>46590</v>
      </c>
      <c r="E11889">
        <v>0</v>
      </c>
      <c r="F11889">
        <v>0</v>
      </c>
      <c r="G11889">
        <v>0</v>
      </c>
      <c r="H11889">
        <v>0</v>
      </c>
      <c r="L11889">
        <v>142.629165</v>
      </c>
      <c r="R11889">
        <v>1256.732495</v>
      </c>
      <c r="S11889" t="s">
        <v>90</v>
      </c>
      <c r="T11889" s="297">
        <v>46311.754166666666</v>
      </c>
    </row>
    <row r="11890" spans="1:20" x14ac:dyDescent="0.35">
      <c r="A11890" t="s">
        <v>136</v>
      </c>
      <c r="B11890" t="s">
        <v>137</v>
      </c>
      <c r="C11890" t="s">
        <v>89</v>
      </c>
      <c r="D11890" s="29">
        <v>46591</v>
      </c>
      <c r="E11890">
        <v>0</v>
      </c>
      <c r="F11890">
        <v>0</v>
      </c>
      <c r="G11890">
        <v>0</v>
      </c>
      <c r="H11890">
        <v>0</v>
      </c>
      <c r="L11890">
        <v>142.629165</v>
      </c>
      <c r="R11890">
        <v>1256.732495</v>
      </c>
      <c r="S11890" t="s">
        <v>90</v>
      </c>
      <c r="T11890" s="297">
        <v>46311.754166666666</v>
      </c>
    </row>
    <row r="11891" spans="1:20" x14ac:dyDescent="0.35">
      <c r="A11891" t="s">
        <v>136</v>
      </c>
      <c r="B11891" t="s">
        <v>137</v>
      </c>
      <c r="C11891" t="s">
        <v>89</v>
      </c>
      <c r="D11891" s="29">
        <v>46592</v>
      </c>
      <c r="E11891">
        <v>0</v>
      </c>
      <c r="F11891">
        <v>0</v>
      </c>
      <c r="G11891">
        <v>0</v>
      </c>
      <c r="H11891">
        <v>0</v>
      </c>
      <c r="L11891">
        <v>142.629165</v>
      </c>
      <c r="R11891">
        <v>1256.732495</v>
      </c>
      <c r="S11891" t="s">
        <v>90</v>
      </c>
      <c r="T11891" s="297">
        <v>46311.754166666666</v>
      </c>
    </row>
    <row r="11892" spans="1:20" x14ac:dyDescent="0.35">
      <c r="A11892" t="s">
        <v>136</v>
      </c>
      <c r="B11892" t="s">
        <v>137</v>
      </c>
      <c r="C11892" t="s">
        <v>89</v>
      </c>
      <c r="D11892" s="29">
        <v>46593</v>
      </c>
      <c r="E11892">
        <v>0</v>
      </c>
      <c r="F11892">
        <v>0</v>
      </c>
      <c r="G11892">
        <v>0</v>
      </c>
      <c r="H11892">
        <v>0</v>
      </c>
      <c r="L11892">
        <v>142.629165</v>
      </c>
      <c r="R11892">
        <v>1256.732495</v>
      </c>
      <c r="S11892" t="s">
        <v>90</v>
      </c>
      <c r="T11892" s="297">
        <v>46311.754166666666</v>
      </c>
    </row>
    <row r="11893" spans="1:20" x14ac:dyDescent="0.35">
      <c r="A11893" t="s">
        <v>136</v>
      </c>
      <c r="B11893" t="s">
        <v>137</v>
      </c>
      <c r="C11893" t="s">
        <v>89</v>
      </c>
      <c r="D11893" s="29">
        <v>46594</v>
      </c>
      <c r="E11893">
        <v>0</v>
      </c>
      <c r="F11893">
        <v>0</v>
      </c>
      <c r="G11893">
        <v>0</v>
      </c>
      <c r="H11893">
        <v>0</v>
      </c>
      <c r="L11893">
        <v>142.629165</v>
      </c>
      <c r="R11893">
        <v>1256.732495</v>
      </c>
      <c r="S11893" t="s">
        <v>90</v>
      </c>
      <c r="T11893" s="297">
        <v>46311.754166666666</v>
      </c>
    </row>
    <row r="11894" spans="1:20" x14ac:dyDescent="0.35">
      <c r="A11894" t="s">
        <v>136</v>
      </c>
      <c r="B11894" t="s">
        <v>137</v>
      </c>
      <c r="C11894" t="s">
        <v>89</v>
      </c>
      <c r="D11894" s="29">
        <v>46595</v>
      </c>
      <c r="E11894">
        <v>0</v>
      </c>
      <c r="F11894">
        <v>0</v>
      </c>
      <c r="G11894">
        <v>0</v>
      </c>
      <c r="H11894">
        <v>0</v>
      </c>
      <c r="L11894">
        <v>142.629165</v>
      </c>
      <c r="R11894">
        <v>1256.732495</v>
      </c>
      <c r="S11894" t="s">
        <v>90</v>
      </c>
      <c r="T11894" s="297">
        <v>46311.754166666666</v>
      </c>
    </row>
    <row r="11895" spans="1:20" x14ac:dyDescent="0.35">
      <c r="A11895" t="s">
        <v>136</v>
      </c>
      <c r="B11895" t="s">
        <v>137</v>
      </c>
      <c r="C11895" t="s">
        <v>89</v>
      </c>
      <c r="D11895" s="29">
        <v>46596</v>
      </c>
      <c r="E11895">
        <v>0</v>
      </c>
      <c r="F11895">
        <v>0</v>
      </c>
      <c r="G11895">
        <v>0</v>
      </c>
      <c r="H11895">
        <v>0</v>
      </c>
      <c r="L11895">
        <v>142.629165</v>
      </c>
      <c r="R11895">
        <v>1256.732495</v>
      </c>
      <c r="S11895" t="s">
        <v>90</v>
      </c>
      <c r="T11895" s="297">
        <v>46311.754166666666</v>
      </c>
    </row>
    <row r="11896" spans="1:20" x14ac:dyDescent="0.35">
      <c r="A11896" t="s">
        <v>136</v>
      </c>
      <c r="B11896" t="s">
        <v>137</v>
      </c>
      <c r="C11896" t="s">
        <v>89</v>
      </c>
      <c r="D11896" s="29">
        <v>46597</v>
      </c>
      <c r="E11896">
        <v>0</v>
      </c>
      <c r="F11896">
        <v>0</v>
      </c>
      <c r="G11896">
        <v>0</v>
      </c>
      <c r="H11896">
        <v>0</v>
      </c>
      <c r="L11896">
        <v>142.629165</v>
      </c>
      <c r="R11896">
        <v>1256.732495</v>
      </c>
      <c r="S11896" t="s">
        <v>90</v>
      </c>
      <c r="T11896" s="297">
        <v>46311.754166666666</v>
      </c>
    </row>
    <row r="11897" spans="1:20" x14ac:dyDescent="0.35">
      <c r="A11897" t="s">
        <v>136</v>
      </c>
      <c r="B11897" t="s">
        <v>137</v>
      </c>
      <c r="C11897" t="s">
        <v>89</v>
      </c>
      <c r="D11897" s="29">
        <v>46598</v>
      </c>
      <c r="E11897">
        <v>0</v>
      </c>
      <c r="F11897">
        <v>0</v>
      </c>
      <c r="G11897">
        <v>0</v>
      </c>
      <c r="H11897">
        <v>0</v>
      </c>
      <c r="L11897">
        <v>142.629165</v>
      </c>
      <c r="R11897">
        <v>1256.732495</v>
      </c>
      <c r="S11897" t="s">
        <v>90</v>
      </c>
      <c r="T11897" s="297">
        <v>46311.754166666666</v>
      </c>
    </row>
    <row r="11898" spans="1:20" x14ac:dyDescent="0.35">
      <c r="A11898" t="s">
        <v>136</v>
      </c>
      <c r="B11898" t="s">
        <v>137</v>
      </c>
      <c r="C11898" t="s">
        <v>89</v>
      </c>
      <c r="D11898" s="29">
        <v>46599</v>
      </c>
      <c r="E11898">
        <v>0</v>
      </c>
      <c r="F11898">
        <v>0</v>
      </c>
      <c r="G11898">
        <v>0</v>
      </c>
      <c r="H11898">
        <v>0</v>
      </c>
      <c r="L11898">
        <v>142.629165</v>
      </c>
      <c r="R11898">
        <v>1256.732495</v>
      </c>
      <c r="S11898" t="s">
        <v>90</v>
      </c>
      <c r="T11898" s="297">
        <v>46311.754166666666</v>
      </c>
    </row>
    <row r="11899" spans="1:20" x14ac:dyDescent="0.35">
      <c r="A11899" t="s">
        <v>136</v>
      </c>
      <c r="B11899" t="s">
        <v>137</v>
      </c>
      <c r="C11899" t="s">
        <v>89</v>
      </c>
      <c r="D11899" s="29">
        <v>46600</v>
      </c>
      <c r="E11899">
        <v>0</v>
      </c>
      <c r="F11899">
        <v>0</v>
      </c>
      <c r="G11899">
        <v>0</v>
      </c>
      <c r="H11899">
        <v>0</v>
      </c>
      <c r="L11899">
        <v>142.629165</v>
      </c>
      <c r="R11899">
        <v>1256.732495</v>
      </c>
      <c r="S11899" t="s">
        <v>90</v>
      </c>
      <c r="T11899" s="297">
        <v>46311.754166666666</v>
      </c>
    </row>
    <row r="11900" spans="1:20" x14ac:dyDescent="0.35">
      <c r="A11900" t="s">
        <v>136</v>
      </c>
      <c r="B11900" t="s">
        <v>137</v>
      </c>
      <c r="C11900" t="s">
        <v>89</v>
      </c>
      <c r="D11900" s="29">
        <v>46601</v>
      </c>
      <c r="E11900">
        <v>0</v>
      </c>
      <c r="F11900">
        <v>0</v>
      </c>
      <c r="G11900">
        <v>0</v>
      </c>
      <c r="H11900">
        <v>0</v>
      </c>
      <c r="L11900">
        <v>142.629165</v>
      </c>
      <c r="R11900">
        <v>1256.732495</v>
      </c>
      <c r="S11900" t="s">
        <v>90</v>
      </c>
      <c r="T11900" s="297">
        <v>46311.754166666666</v>
      </c>
    </row>
    <row r="11901" spans="1:20" x14ac:dyDescent="0.35">
      <c r="A11901" t="s">
        <v>136</v>
      </c>
      <c r="B11901" t="s">
        <v>137</v>
      </c>
      <c r="C11901" t="s">
        <v>89</v>
      </c>
      <c r="D11901" s="29">
        <v>46602</v>
      </c>
      <c r="E11901">
        <v>0</v>
      </c>
      <c r="F11901">
        <v>0</v>
      </c>
      <c r="G11901">
        <v>0</v>
      </c>
      <c r="H11901">
        <v>0</v>
      </c>
      <c r="L11901">
        <v>142.629165</v>
      </c>
      <c r="R11901">
        <v>1256.732495</v>
      </c>
      <c r="S11901" t="s">
        <v>90</v>
      </c>
      <c r="T11901" s="297">
        <v>46311.754166666666</v>
      </c>
    </row>
    <row r="11902" spans="1:20" x14ac:dyDescent="0.35">
      <c r="A11902" t="s">
        <v>136</v>
      </c>
      <c r="B11902" t="s">
        <v>137</v>
      </c>
      <c r="C11902" t="s">
        <v>89</v>
      </c>
      <c r="D11902" s="29">
        <v>46603</v>
      </c>
      <c r="E11902">
        <v>0</v>
      </c>
      <c r="F11902">
        <v>0</v>
      </c>
      <c r="G11902">
        <v>0</v>
      </c>
      <c r="H11902">
        <v>0</v>
      </c>
      <c r="L11902">
        <v>142.629165</v>
      </c>
      <c r="R11902">
        <v>1256.732495</v>
      </c>
      <c r="S11902" t="s">
        <v>90</v>
      </c>
      <c r="T11902" s="297">
        <v>46311.754166666666</v>
      </c>
    </row>
    <row r="11903" spans="1:20" x14ac:dyDescent="0.35">
      <c r="A11903" t="s">
        <v>136</v>
      </c>
      <c r="B11903" t="s">
        <v>137</v>
      </c>
      <c r="C11903" t="s">
        <v>89</v>
      </c>
      <c r="D11903" s="29">
        <v>46604</v>
      </c>
      <c r="E11903">
        <v>0</v>
      </c>
      <c r="F11903">
        <v>0</v>
      </c>
      <c r="G11903">
        <v>0</v>
      </c>
      <c r="H11903">
        <v>0</v>
      </c>
      <c r="L11903">
        <v>142.629165</v>
      </c>
      <c r="R11903">
        <v>1256.732495</v>
      </c>
      <c r="S11903" t="s">
        <v>90</v>
      </c>
      <c r="T11903" s="297">
        <v>46311.754166666666</v>
      </c>
    </row>
    <row r="11904" spans="1:20" x14ac:dyDescent="0.35">
      <c r="A11904" t="s">
        <v>136</v>
      </c>
      <c r="B11904" t="s">
        <v>137</v>
      </c>
      <c r="C11904" t="s">
        <v>89</v>
      </c>
      <c r="D11904" s="29">
        <v>46605</v>
      </c>
      <c r="E11904">
        <v>0</v>
      </c>
      <c r="F11904">
        <v>0</v>
      </c>
      <c r="G11904">
        <v>0</v>
      </c>
      <c r="H11904">
        <v>0</v>
      </c>
      <c r="L11904">
        <v>142.629165</v>
      </c>
      <c r="R11904">
        <v>1256.732495</v>
      </c>
      <c r="S11904" t="s">
        <v>90</v>
      </c>
      <c r="T11904" s="297">
        <v>46311.754166666666</v>
      </c>
    </row>
    <row r="11905" spans="1:20" x14ac:dyDescent="0.35">
      <c r="A11905" t="s">
        <v>136</v>
      </c>
      <c r="B11905" t="s">
        <v>137</v>
      </c>
      <c r="C11905" t="s">
        <v>89</v>
      </c>
      <c r="D11905" s="29">
        <v>46606</v>
      </c>
      <c r="E11905">
        <v>0</v>
      </c>
      <c r="F11905">
        <v>0</v>
      </c>
      <c r="G11905">
        <v>0</v>
      </c>
      <c r="H11905">
        <v>0</v>
      </c>
      <c r="L11905">
        <v>142.629165</v>
      </c>
      <c r="R11905">
        <v>1256.732495</v>
      </c>
      <c r="S11905" t="s">
        <v>90</v>
      </c>
      <c r="T11905" s="297">
        <v>46311.754166666666</v>
      </c>
    </row>
    <row r="11906" spans="1:20" x14ac:dyDescent="0.35">
      <c r="A11906" t="s">
        <v>136</v>
      </c>
      <c r="B11906" t="s">
        <v>137</v>
      </c>
      <c r="C11906" t="s">
        <v>89</v>
      </c>
      <c r="D11906" s="29">
        <v>46607</v>
      </c>
      <c r="E11906">
        <v>0</v>
      </c>
      <c r="F11906">
        <v>0</v>
      </c>
      <c r="G11906">
        <v>0</v>
      </c>
      <c r="H11906">
        <v>0</v>
      </c>
      <c r="L11906">
        <v>142.629165</v>
      </c>
      <c r="R11906">
        <v>1256.732495</v>
      </c>
      <c r="S11906" t="s">
        <v>90</v>
      </c>
      <c r="T11906" s="297">
        <v>46311.754166666666</v>
      </c>
    </row>
    <row r="11907" spans="1:20" x14ac:dyDescent="0.35">
      <c r="A11907" t="s">
        <v>136</v>
      </c>
      <c r="B11907" t="s">
        <v>137</v>
      </c>
      <c r="C11907" t="s">
        <v>89</v>
      </c>
      <c r="D11907" s="29">
        <v>46608</v>
      </c>
      <c r="E11907">
        <v>0</v>
      </c>
      <c r="F11907">
        <v>0</v>
      </c>
      <c r="G11907">
        <v>0</v>
      </c>
      <c r="H11907">
        <v>0</v>
      </c>
      <c r="L11907">
        <v>142.629165</v>
      </c>
      <c r="R11907">
        <v>1256.732495</v>
      </c>
      <c r="S11907" t="s">
        <v>90</v>
      </c>
      <c r="T11907" s="297">
        <v>46311.754166666666</v>
      </c>
    </row>
    <row r="11908" spans="1:20" x14ac:dyDescent="0.35">
      <c r="A11908" t="s">
        <v>136</v>
      </c>
      <c r="B11908" t="s">
        <v>137</v>
      </c>
      <c r="C11908" t="s">
        <v>89</v>
      </c>
      <c r="D11908" s="29">
        <v>46609</v>
      </c>
      <c r="E11908">
        <v>0</v>
      </c>
      <c r="F11908">
        <v>0</v>
      </c>
      <c r="G11908">
        <v>0</v>
      </c>
      <c r="H11908">
        <v>0</v>
      </c>
      <c r="L11908">
        <v>142.629165</v>
      </c>
      <c r="R11908">
        <v>1256.732495</v>
      </c>
      <c r="S11908" t="s">
        <v>90</v>
      </c>
      <c r="T11908" s="297">
        <v>46311.754166666666</v>
      </c>
    </row>
    <row r="11909" spans="1:20" x14ac:dyDescent="0.35">
      <c r="A11909" t="s">
        <v>136</v>
      </c>
      <c r="B11909" t="s">
        <v>137</v>
      </c>
      <c r="C11909" t="s">
        <v>89</v>
      </c>
      <c r="D11909" s="29">
        <v>46610</v>
      </c>
      <c r="E11909">
        <v>0</v>
      </c>
      <c r="F11909">
        <v>0</v>
      </c>
      <c r="G11909">
        <v>0</v>
      </c>
      <c r="H11909">
        <v>0</v>
      </c>
      <c r="L11909">
        <v>142.629165</v>
      </c>
      <c r="R11909">
        <v>1256.732495</v>
      </c>
      <c r="S11909" t="s">
        <v>90</v>
      </c>
      <c r="T11909" s="297">
        <v>46311.754166666666</v>
      </c>
    </row>
    <row r="11910" spans="1:20" x14ac:dyDescent="0.35">
      <c r="A11910" t="s">
        <v>136</v>
      </c>
      <c r="B11910" t="s">
        <v>137</v>
      </c>
      <c r="C11910" t="s">
        <v>89</v>
      </c>
      <c r="D11910" s="29">
        <v>46611</v>
      </c>
      <c r="E11910">
        <v>0</v>
      </c>
      <c r="F11910">
        <v>0</v>
      </c>
      <c r="G11910">
        <v>0</v>
      </c>
      <c r="H11910">
        <v>0</v>
      </c>
      <c r="L11910">
        <v>142.629165</v>
      </c>
      <c r="R11910">
        <v>1256.732495</v>
      </c>
      <c r="S11910" t="s">
        <v>90</v>
      </c>
      <c r="T11910" s="297">
        <v>46311.754166666666</v>
      </c>
    </row>
    <row r="11911" spans="1:20" x14ac:dyDescent="0.35">
      <c r="A11911" t="s">
        <v>136</v>
      </c>
      <c r="B11911" t="s">
        <v>137</v>
      </c>
      <c r="C11911" t="s">
        <v>89</v>
      </c>
      <c r="D11911" s="29">
        <v>46612</v>
      </c>
      <c r="E11911">
        <v>0</v>
      </c>
      <c r="F11911">
        <v>0</v>
      </c>
      <c r="G11911">
        <v>0</v>
      </c>
      <c r="H11911">
        <v>0</v>
      </c>
      <c r="L11911">
        <v>142.629165</v>
      </c>
      <c r="R11911">
        <v>1256.732495</v>
      </c>
      <c r="S11911" t="s">
        <v>90</v>
      </c>
      <c r="T11911" s="297">
        <v>46311.754166666666</v>
      </c>
    </row>
    <row r="11912" spans="1:20" x14ac:dyDescent="0.35">
      <c r="A11912" t="s">
        <v>136</v>
      </c>
      <c r="B11912" t="s">
        <v>137</v>
      </c>
      <c r="C11912" t="s">
        <v>89</v>
      </c>
      <c r="D11912" s="29">
        <v>46613</v>
      </c>
      <c r="E11912">
        <v>0</v>
      </c>
      <c r="F11912">
        <v>0</v>
      </c>
      <c r="G11912">
        <v>0</v>
      </c>
      <c r="H11912">
        <v>0</v>
      </c>
      <c r="L11912">
        <v>142.629165</v>
      </c>
      <c r="R11912">
        <v>1256.732495</v>
      </c>
      <c r="S11912" t="s">
        <v>90</v>
      </c>
      <c r="T11912" s="297">
        <v>46311.754166666666</v>
      </c>
    </row>
    <row r="11913" spans="1:20" x14ac:dyDescent="0.35">
      <c r="A11913" t="s">
        <v>136</v>
      </c>
      <c r="B11913" t="s">
        <v>137</v>
      </c>
      <c r="C11913" t="s">
        <v>89</v>
      </c>
      <c r="D11913" s="29">
        <v>46614</v>
      </c>
      <c r="E11913">
        <v>0</v>
      </c>
      <c r="F11913">
        <v>0</v>
      </c>
      <c r="G11913">
        <v>0</v>
      </c>
      <c r="H11913">
        <v>0</v>
      </c>
      <c r="L11913">
        <v>142.629165</v>
      </c>
      <c r="R11913">
        <v>1256.732495</v>
      </c>
      <c r="S11913" t="s">
        <v>90</v>
      </c>
      <c r="T11913" s="297">
        <v>46311.754166666666</v>
      </c>
    </row>
    <row r="11914" spans="1:20" x14ac:dyDescent="0.35">
      <c r="A11914" t="s">
        <v>136</v>
      </c>
      <c r="B11914" t="s">
        <v>137</v>
      </c>
      <c r="C11914" t="s">
        <v>89</v>
      </c>
      <c r="D11914" s="29">
        <v>46615</v>
      </c>
      <c r="E11914">
        <v>0</v>
      </c>
      <c r="F11914">
        <v>0</v>
      </c>
      <c r="G11914">
        <v>0</v>
      </c>
      <c r="H11914">
        <v>0</v>
      </c>
      <c r="L11914">
        <v>142.629165</v>
      </c>
      <c r="R11914">
        <v>1256.732495</v>
      </c>
      <c r="S11914" t="s">
        <v>90</v>
      </c>
      <c r="T11914" s="297">
        <v>46311.754166666666</v>
      </c>
    </row>
    <row r="11915" spans="1:20" x14ac:dyDescent="0.35">
      <c r="A11915" t="s">
        <v>136</v>
      </c>
      <c r="B11915" t="s">
        <v>137</v>
      </c>
      <c r="C11915" t="s">
        <v>89</v>
      </c>
      <c r="D11915" s="29">
        <v>46616</v>
      </c>
      <c r="E11915">
        <v>0</v>
      </c>
      <c r="F11915">
        <v>0</v>
      </c>
      <c r="G11915">
        <v>0</v>
      </c>
      <c r="H11915">
        <v>0</v>
      </c>
      <c r="L11915">
        <v>142.629165</v>
      </c>
      <c r="R11915">
        <v>1256.732495</v>
      </c>
      <c r="S11915" t="s">
        <v>90</v>
      </c>
      <c r="T11915" s="297">
        <v>46311.754166666666</v>
      </c>
    </row>
    <row r="11916" spans="1:20" x14ac:dyDescent="0.35">
      <c r="A11916" t="s">
        <v>136</v>
      </c>
      <c r="B11916" t="s">
        <v>137</v>
      </c>
      <c r="C11916" t="s">
        <v>89</v>
      </c>
      <c r="D11916" s="29">
        <v>46617</v>
      </c>
      <c r="E11916">
        <v>0</v>
      </c>
      <c r="F11916">
        <v>0</v>
      </c>
      <c r="G11916">
        <v>0</v>
      </c>
      <c r="H11916">
        <v>0</v>
      </c>
      <c r="L11916">
        <v>142.629165</v>
      </c>
      <c r="R11916">
        <v>1256.732495</v>
      </c>
      <c r="S11916" t="s">
        <v>90</v>
      </c>
      <c r="T11916" s="297">
        <v>46311.754166666666</v>
      </c>
    </row>
    <row r="11917" spans="1:20" x14ac:dyDescent="0.35">
      <c r="A11917" t="s">
        <v>136</v>
      </c>
      <c r="B11917" t="s">
        <v>137</v>
      </c>
      <c r="C11917" t="s">
        <v>89</v>
      </c>
      <c r="D11917" s="29">
        <v>46618</v>
      </c>
      <c r="E11917">
        <v>0</v>
      </c>
      <c r="F11917">
        <v>0</v>
      </c>
      <c r="G11917">
        <v>0</v>
      </c>
      <c r="H11917">
        <v>0</v>
      </c>
      <c r="L11917">
        <v>142.629165</v>
      </c>
      <c r="R11917">
        <v>1256.732495</v>
      </c>
      <c r="S11917" t="s">
        <v>90</v>
      </c>
      <c r="T11917" s="297">
        <v>46311.754166666666</v>
      </c>
    </row>
    <row r="11918" spans="1:20" x14ac:dyDescent="0.35">
      <c r="A11918" t="s">
        <v>136</v>
      </c>
      <c r="B11918" t="s">
        <v>137</v>
      </c>
      <c r="C11918" t="s">
        <v>89</v>
      </c>
      <c r="D11918" s="29">
        <v>46619</v>
      </c>
      <c r="E11918">
        <v>0</v>
      </c>
      <c r="F11918">
        <v>0</v>
      </c>
      <c r="G11918">
        <v>0</v>
      </c>
      <c r="H11918">
        <v>0</v>
      </c>
      <c r="L11918">
        <v>142.629165</v>
      </c>
      <c r="R11918">
        <v>1256.732495</v>
      </c>
      <c r="S11918" t="s">
        <v>90</v>
      </c>
      <c r="T11918" s="297">
        <v>46311.754166666666</v>
      </c>
    </row>
    <row r="11919" spans="1:20" x14ac:dyDescent="0.35">
      <c r="A11919" t="s">
        <v>136</v>
      </c>
      <c r="B11919" t="s">
        <v>137</v>
      </c>
      <c r="C11919" t="s">
        <v>89</v>
      </c>
      <c r="D11919" s="29">
        <v>46620</v>
      </c>
      <c r="E11919">
        <v>0</v>
      </c>
      <c r="F11919">
        <v>0</v>
      </c>
      <c r="G11919">
        <v>0</v>
      </c>
      <c r="H11919">
        <v>0</v>
      </c>
      <c r="L11919">
        <v>142.629165</v>
      </c>
      <c r="R11919">
        <v>1256.732495</v>
      </c>
      <c r="S11919" t="s">
        <v>90</v>
      </c>
      <c r="T11919" s="297">
        <v>46311.754166666666</v>
      </c>
    </row>
    <row r="11920" spans="1:20" x14ac:dyDescent="0.35">
      <c r="A11920" t="s">
        <v>136</v>
      </c>
      <c r="B11920" t="s">
        <v>137</v>
      </c>
      <c r="C11920" t="s">
        <v>89</v>
      </c>
      <c r="D11920" s="29">
        <v>46621</v>
      </c>
      <c r="E11920">
        <v>0</v>
      </c>
      <c r="F11920">
        <v>0</v>
      </c>
      <c r="G11920">
        <v>0</v>
      </c>
      <c r="H11920">
        <v>0</v>
      </c>
      <c r="L11920">
        <v>142.629165</v>
      </c>
      <c r="R11920">
        <v>1256.732495</v>
      </c>
      <c r="S11920" t="s">
        <v>90</v>
      </c>
      <c r="T11920" s="297">
        <v>46311.754166666666</v>
      </c>
    </row>
    <row r="11921" spans="1:20" x14ac:dyDescent="0.35">
      <c r="A11921" t="s">
        <v>136</v>
      </c>
      <c r="B11921" t="s">
        <v>137</v>
      </c>
      <c r="C11921" t="s">
        <v>89</v>
      </c>
      <c r="D11921" s="29">
        <v>46622</v>
      </c>
      <c r="E11921">
        <v>0</v>
      </c>
      <c r="F11921">
        <v>0</v>
      </c>
      <c r="G11921">
        <v>0</v>
      </c>
      <c r="H11921">
        <v>0</v>
      </c>
      <c r="L11921">
        <v>142.629165</v>
      </c>
      <c r="R11921">
        <v>1256.732495</v>
      </c>
      <c r="S11921" t="s">
        <v>90</v>
      </c>
      <c r="T11921" s="297">
        <v>46311.754166666666</v>
      </c>
    </row>
    <row r="11922" spans="1:20" x14ac:dyDescent="0.35">
      <c r="A11922" t="s">
        <v>136</v>
      </c>
      <c r="B11922" t="s">
        <v>137</v>
      </c>
      <c r="C11922" t="s">
        <v>89</v>
      </c>
      <c r="D11922" s="29">
        <v>46623</v>
      </c>
      <c r="E11922">
        <v>0</v>
      </c>
      <c r="F11922">
        <v>0</v>
      </c>
      <c r="G11922">
        <v>0</v>
      </c>
      <c r="H11922">
        <v>0</v>
      </c>
      <c r="L11922">
        <v>142.629165</v>
      </c>
      <c r="R11922">
        <v>1256.732495</v>
      </c>
      <c r="S11922" t="s">
        <v>90</v>
      </c>
      <c r="T11922" s="297">
        <v>46311.754166666666</v>
      </c>
    </row>
    <row r="11923" spans="1:20" x14ac:dyDescent="0.35">
      <c r="A11923" t="s">
        <v>136</v>
      </c>
      <c r="B11923" t="s">
        <v>137</v>
      </c>
      <c r="C11923" t="s">
        <v>89</v>
      </c>
      <c r="D11923" s="29">
        <v>46624</v>
      </c>
      <c r="E11923">
        <v>0</v>
      </c>
      <c r="F11923">
        <v>0</v>
      </c>
      <c r="G11923">
        <v>0</v>
      </c>
      <c r="H11923">
        <v>0</v>
      </c>
      <c r="L11923">
        <v>142.629165</v>
      </c>
      <c r="R11923">
        <v>1256.732495</v>
      </c>
      <c r="S11923" t="s">
        <v>90</v>
      </c>
      <c r="T11923" s="297">
        <v>46311.754166666666</v>
      </c>
    </row>
    <row r="11924" spans="1:20" x14ac:dyDescent="0.35">
      <c r="A11924" t="s">
        <v>136</v>
      </c>
      <c r="B11924" t="s">
        <v>137</v>
      </c>
      <c r="C11924" t="s">
        <v>89</v>
      </c>
      <c r="D11924" s="29">
        <v>46625</v>
      </c>
      <c r="E11924">
        <v>0</v>
      </c>
      <c r="F11924">
        <v>0</v>
      </c>
      <c r="G11924">
        <v>0</v>
      </c>
      <c r="H11924">
        <v>0</v>
      </c>
      <c r="L11924">
        <v>142.629165</v>
      </c>
      <c r="R11924">
        <v>1256.732495</v>
      </c>
      <c r="S11924" t="s">
        <v>90</v>
      </c>
      <c r="T11924" s="297">
        <v>46311.754166666666</v>
      </c>
    </row>
    <row r="11925" spans="1:20" x14ac:dyDescent="0.35">
      <c r="A11925" t="s">
        <v>136</v>
      </c>
      <c r="B11925" t="s">
        <v>137</v>
      </c>
      <c r="C11925" t="s">
        <v>89</v>
      </c>
      <c r="D11925" s="29">
        <v>46626</v>
      </c>
      <c r="E11925">
        <v>0</v>
      </c>
      <c r="F11925">
        <v>0</v>
      </c>
      <c r="G11925">
        <v>0</v>
      </c>
      <c r="H11925">
        <v>0</v>
      </c>
      <c r="L11925">
        <v>142.629165</v>
      </c>
      <c r="R11925">
        <v>1256.732495</v>
      </c>
      <c r="S11925" t="s">
        <v>90</v>
      </c>
      <c r="T11925" s="297">
        <v>46311.754166666666</v>
      </c>
    </row>
    <row r="11926" spans="1:20" x14ac:dyDescent="0.35">
      <c r="A11926" t="s">
        <v>136</v>
      </c>
      <c r="B11926" t="s">
        <v>137</v>
      </c>
      <c r="C11926" t="s">
        <v>89</v>
      </c>
      <c r="D11926" s="29">
        <v>46627</v>
      </c>
      <c r="E11926">
        <v>0</v>
      </c>
      <c r="F11926">
        <v>0</v>
      </c>
      <c r="G11926">
        <v>0</v>
      </c>
      <c r="H11926">
        <v>0</v>
      </c>
      <c r="L11926">
        <v>142.629165</v>
      </c>
      <c r="R11926">
        <v>1256.732495</v>
      </c>
      <c r="S11926" t="s">
        <v>90</v>
      </c>
      <c r="T11926" s="297">
        <v>46311.754166666666</v>
      </c>
    </row>
    <row r="11927" spans="1:20" x14ac:dyDescent="0.35">
      <c r="A11927" t="s">
        <v>136</v>
      </c>
      <c r="B11927" t="s">
        <v>137</v>
      </c>
      <c r="C11927" t="s">
        <v>89</v>
      </c>
      <c r="D11927" s="29">
        <v>46628</v>
      </c>
      <c r="E11927">
        <v>0</v>
      </c>
      <c r="F11927">
        <v>0</v>
      </c>
      <c r="G11927">
        <v>0</v>
      </c>
      <c r="H11927">
        <v>0</v>
      </c>
      <c r="L11927">
        <v>142.629165</v>
      </c>
      <c r="R11927">
        <v>1256.732495</v>
      </c>
      <c r="S11927" t="s">
        <v>90</v>
      </c>
      <c r="T11927" s="297">
        <v>46311.754166666666</v>
      </c>
    </row>
    <row r="11928" spans="1:20" x14ac:dyDescent="0.35">
      <c r="A11928" t="s">
        <v>136</v>
      </c>
      <c r="B11928" t="s">
        <v>137</v>
      </c>
      <c r="C11928" t="s">
        <v>89</v>
      </c>
      <c r="D11928" s="29">
        <v>46629</v>
      </c>
      <c r="E11928">
        <v>0</v>
      </c>
      <c r="F11928">
        <v>0</v>
      </c>
      <c r="G11928">
        <v>0</v>
      </c>
      <c r="H11928">
        <v>0</v>
      </c>
      <c r="L11928">
        <v>142.629165</v>
      </c>
      <c r="R11928">
        <v>1256.732495</v>
      </c>
      <c r="S11928" t="s">
        <v>90</v>
      </c>
      <c r="T11928" s="297">
        <v>46311.754166666666</v>
      </c>
    </row>
    <row r="11929" spans="1:20" x14ac:dyDescent="0.35">
      <c r="A11929" t="s">
        <v>136</v>
      </c>
      <c r="B11929" t="s">
        <v>137</v>
      </c>
      <c r="C11929" t="s">
        <v>89</v>
      </c>
      <c r="D11929" s="29">
        <v>46630</v>
      </c>
      <c r="E11929">
        <v>0</v>
      </c>
      <c r="F11929">
        <v>0</v>
      </c>
      <c r="G11929">
        <v>0</v>
      </c>
      <c r="H11929">
        <v>0</v>
      </c>
      <c r="L11929">
        <v>142.629165</v>
      </c>
      <c r="R11929">
        <v>1256.732495</v>
      </c>
      <c r="S11929" t="s">
        <v>90</v>
      </c>
      <c r="T11929" s="297">
        <v>46311.754166666666</v>
      </c>
    </row>
    <row r="11930" spans="1:20" x14ac:dyDescent="0.35">
      <c r="A11930" t="s">
        <v>136</v>
      </c>
      <c r="B11930" t="s">
        <v>137</v>
      </c>
      <c r="C11930" t="s">
        <v>89</v>
      </c>
      <c r="D11930" s="29">
        <v>46631</v>
      </c>
      <c r="E11930">
        <v>0</v>
      </c>
      <c r="F11930">
        <v>0</v>
      </c>
      <c r="G11930">
        <v>0</v>
      </c>
      <c r="H11930">
        <v>0</v>
      </c>
      <c r="L11930">
        <v>142.629165</v>
      </c>
      <c r="R11930">
        <v>1256.732495</v>
      </c>
      <c r="S11930" t="s">
        <v>90</v>
      </c>
      <c r="T11930" s="297">
        <v>46311.754166666666</v>
      </c>
    </row>
    <row r="11931" spans="1:20" x14ac:dyDescent="0.35">
      <c r="A11931" t="s">
        <v>136</v>
      </c>
      <c r="B11931" t="s">
        <v>137</v>
      </c>
      <c r="C11931" t="s">
        <v>89</v>
      </c>
      <c r="D11931" s="29">
        <v>46632</v>
      </c>
      <c r="E11931">
        <v>0</v>
      </c>
      <c r="F11931">
        <v>0</v>
      </c>
      <c r="G11931">
        <v>0</v>
      </c>
      <c r="H11931">
        <v>0</v>
      </c>
      <c r="L11931">
        <v>142.629165</v>
      </c>
      <c r="R11931">
        <v>1256.732495</v>
      </c>
      <c r="S11931" t="s">
        <v>90</v>
      </c>
      <c r="T11931" s="297">
        <v>46311.754166666666</v>
      </c>
    </row>
    <row r="11932" spans="1:20" x14ac:dyDescent="0.35">
      <c r="A11932" t="s">
        <v>136</v>
      </c>
      <c r="B11932" t="s">
        <v>137</v>
      </c>
      <c r="C11932" t="s">
        <v>89</v>
      </c>
      <c r="D11932" s="29">
        <v>46633</v>
      </c>
      <c r="E11932">
        <v>0</v>
      </c>
      <c r="F11932">
        <v>0</v>
      </c>
      <c r="G11932">
        <v>0</v>
      </c>
      <c r="H11932">
        <v>0</v>
      </c>
      <c r="L11932">
        <v>142.629165</v>
      </c>
      <c r="R11932">
        <v>1256.732495</v>
      </c>
      <c r="S11932" t="s">
        <v>90</v>
      </c>
      <c r="T11932" s="297">
        <v>46311.754166666666</v>
      </c>
    </row>
    <row r="11933" spans="1:20" x14ac:dyDescent="0.35">
      <c r="A11933" t="s">
        <v>136</v>
      </c>
      <c r="B11933" t="s">
        <v>137</v>
      </c>
      <c r="C11933" t="s">
        <v>89</v>
      </c>
      <c r="D11933" s="29">
        <v>46634</v>
      </c>
      <c r="E11933">
        <v>0</v>
      </c>
      <c r="F11933">
        <v>0</v>
      </c>
      <c r="G11933">
        <v>0</v>
      </c>
      <c r="H11933">
        <v>0</v>
      </c>
      <c r="L11933">
        <v>142.629165</v>
      </c>
      <c r="R11933">
        <v>1256.732495</v>
      </c>
      <c r="S11933" t="s">
        <v>90</v>
      </c>
      <c r="T11933" s="297">
        <v>46311.754166666666</v>
      </c>
    </row>
    <row r="11934" spans="1:20" x14ac:dyDescent="0.35">
      <c r="A11934" t="s">
        <v>136</v>
      </c>
      <c r="B11934" t="s">
        <v>137</v>
      </c>
      <c r="C11934" t="s">
        <v>89</v>
      </c>
      <c r="D11934" s="29">
        <v>46635</v>
      </c>
      <c r="E11934">
        <v>0</v>
      </c>
      <c r="F11934">
        <v>0</v>
      </c>
      <c r="G11934">
        <v>0</v>
      </c>
      <c r="H11934">
        <v>0</v>
      </c>
      <c r="L11934">
        <v>142.629165</v>
      </c>
      <c r="R11934">
        <v>1256.732495</v>
      </c>
      <c r="S11934" t="s">
        <v>90</v>
      </c>
      <c r="T11934" s="297">
        <v>46311.754166666666</v>
      </c>
    </row>
    <row r="11935" spans="1:20" x14ac:dyDescent="0.35">
      <c r="A11935" t="s">
        <v>136</v>
      </c>
      <c r="B11935" t="s">
        <v>137</v>
      </c>
      <c r="C11935" t="s">
        <v>89</v>
      </c>
      <c r="D11935" s="29">
        <v>46636</v>
      </c>
      <c r="E11935">
        <v>0</v>
      </c>
      <c r="F11935">
        <v>0</v>
      </c>
      <c r="G11935">
        <v>0</v>
      </c>
      <c r="H11935">
        <v>0</v>
      </c>
      <c r="L11935">
        <v>142.629165</v>
      </c>
      <c r="R11935">
        <v>1256.732495</v>
      </c>
      <c r="S11935" t="s">
        <v>90</v>
      </c>
      <c r="T11935" s="297">
        <v>46311.754166666666</v>
      </c>
    </row>
    <row r="11936" spans="1:20" x14ac:dyDescent="0.35">
      <c r="A11936" t="s">
        <v>136</v>
      </c>
      <c r="B11936" t="s">
        <v>137</v>
      </c>
      <c r="C11936" t="s">
        <v>89</v>
      </c>
      <c r="D11936" s="29">
        <v>46637</v>
      </c>
      <c r="E11936">
        <v>0</v>
      </c>
      <c r="F11936">
        <v>0</v>
      </c>
      <c r="G11936">
        <v>0</v>
      </c>
      <c r="H11936">
        <v>0</v>
      </c>
      <c r="L11936">
        <v>142.629165</v>
      </c>
      <c r="R11936">
        <v>1256.732495</v>
      </c>
      <c r="S11936" t="s">
        <v>90</v>
      </c>
      <c r="T11936" s="297">
        <v>46311.754166666666</v>
      </c>
    </row>
    <row r="11937" spans="1:20" x14ac:dyDescent="0.35">
      <c r="A11937" t="s">
        <v>136</v>
      </c>
      <c r="B11937" t="s">
        <v>137</v>
      </c>
      <c r="C11937" t="s">
        <v>89</v>
      </c>
      <c r="D11937" s="29">
        <v>46638</v>
      </c>
      <c r="E11937">
        <v>0</v>
      </c>
      <c r="F11937">
        <v>0</v>
      </c>
      <c r="G11937">
        <v>0</v>
      </c>
      <c r="H11937">
        <v>0</v>
      </c>
      <c r="L11937">
        <v>142.629165</v>
      </c>
      <c r="R11937">
        <v>1256.732495</v>
      </c>
      <c r="S11937" t="s">
        <v>90</v>
      </c>
      <c r="T11937" s="297">
        <v>46311.754166666666</v>
      </c>
    </row>
    <row r="11938" spans="1:20" x14ac:dyDescent="0.35">
      <c r="A11938" t="s">
        <v>136</v>
      </c>
      <c r="B11938" t="s">
        <v>137</v>
      </c>
      <c r="C11938" t="s">
        <v>89</v>
      </c>
      <c r="D11938" s="29">
        <v>46639</v>
      </c>
      <c r="E11938">
        <v>0</v>
      </c>
      <c r="F11938">
        <v>0</v>
      </c>
      <c r="G11938">
        <v>0</v>
      </c>
      <c r="H11938">
        <v>0</v>
      </c>
      <c r="L11938">
        <v>142.629165</v>
      </c>
      <c r="R11938">
        <v>1256.732495</v>
      </c>
      <c r="S11938" t="s">
        <v>90</v>
      </c>
      <c r="T11938" s="297">
        <v>46311.754166666666</v>
      </c>
    </row>
    <row r="11939" spans="1:20" x14ac:dyDescent="0.35">
      <c r="A11939" t="s">
        <v>136</v>
      </c>
      <c r="B11939" t="s">
        <v>137</v>
      </c>
      <c r="C11939" t="s">
        <v>89</v>
      </c>
      <c r="D11939" s="29">
        <v>46640</v>
      </c>
      <c r="E11939">
        <v>0</v>
      </c>
      <c r="F11939">
        <v>0</v>
      </c>
      <c r="G11939">
        <v>0</v>
      </c>
      <c r="H11939">
        <v>0</v>
      </c>
      <c r="L11939">
        <v>142.629165</v>
      </c>
      <c r="R11939">
        <v>1256.732495</v>
      </c>
      <c r="S11939" t="s">
        <v>90</v>
      </c>
      <c r="T11939" s="297">
        <v>46311.754166666666</v>
      </c>
    </row>
    <row r="11940" spans="1:20" x14ac:dyDescent="0.35">
      <c r="A11940" t="s">
        <v>136</v>
      </c>
      <c r="B11940" t="s">
        <v>137</v>
      </c>
      <c r="C11940" t="s">
        <v>89</v>
      </c>
      <c r="D11940" s="29">
        <v>46641</v>
      </c>
      <c r="E11940">
        <v>0</v>
      </c>
      <c r="F11940">
        <v>0</v>
      </c>
      <c r="G11940">
        <v>0</v>
      </c>
      <c r="H11940">
        <v>0</v>
      </c>
      <c r="L11940">
        <v>142.629165</v>
      </c>
      <c r="R11940">
        <v>1256.732495</v>
      </c>
      <c r="S11940" t="s">
        <v>90</v>
      </c>
      <c r="T11940" s="297">
        <v>46311.754166666666</v>
      </c>
    </row>
    <row r="11941" spans="1:20" x14ac:dyDescent="0.35">
      <c r="A11941" t="s">
        <v>136</v>
      </c>
      <c r="B11941" t="s">
        <v>137</v>
      </c>
      <c r="C11941" t="s">
        <v>89</v>
      </c>
      <c r="D11941" s="29">
        <v>46642</v>
      </c>
      <c r="E11941">
        <v>0</v>
      </c>
      <c r="F11941">
        <v>0</v>
      </c>
      <c r="G11941">
        <v>0</v>
      </c>
      <c r="H11941">
        <v>0</v>
      </c>
      <c r="L11941">
        <v>142.629165</v>
      </c>
      <c r="R11941">
        <v>1256.732495</v>
      </c>
      <c r="S11941" t="s">
        <v>90</v>
      </c>
      <c r="T11941" s="297">
        <v>46311.754166666666</v>
      </c>
    </row>
    <row r="11942" spans="1:20" x14ac:dyDescent="0.35">
      <c r="A11942" t="s">
        <v>136</v>
      </c>
      <c r="B11942" t="s">
        <v>137</v>
      </c>
      <c r="C11942" t="s">
        <v>89</v>
      </c>
      <c r="D11942" s="29">
        <v>46643</v>
      </c>
      <c r="E11942">
        <v>0</v>
      </c>
      <c r="F11942">
        <v>0</v>
      </c>
      <c r="G11942">
        <v>0</v>
      </c>
      <c r="H11942">
        <v>0</v>
      </c>
      <c r="L11942">
        <v>142.629165</v>
      </c>
      <c r="R11942">
        <v>1256.732495</v>
      </c>
      <c r="S11942" t="s">
        <v>90</v>
      </c>
      <c r="T11942" s="297">
        <v>46311.754166666666</v>
      </c>
    </row>
    <row r="11943" spans="1:20" x14ac:dyDescent="0.35">
      <c r="A11943" t="s">
        <v>136</v>
      </c>
      <c r="B11943" t="s">
        <v>137</v>
      </c>
      <c r="C11943" t="s">
        <v>89</v>
      </c>
      <c r="D11943" s="29">
        <v>46644</v>
      </c>
      <c r="E11943">
        <v>0</v>
      </c>
      <c r="F11943">
        <v>0</v>
      </c>
      <c r="G11943">
        <v>0</v>
      </c>
      <c r="H11943">
        <v>0</v>
      </c>
      <c r="L11943">
        <v>142.629165</v>
      </c>
      <c r="R11943">
        <v>1256.732495</v>
      </c>
      <c r="S11943" t="s">
        <v>90</v>
      </c>
      <c r="T11943" s="297">
        <v>46311.754166666666</v>
      </c>
    </row>
    <row r="11944" spans="1:20" x14ac:dyDescent="0.35">
      <c r="A11944" t="s">
        <v>136</v>
      </c>
      <c r="B11944" t="s">
        <v>137</v>
      </c>
      <c r="C11944" t="s">
        <v>89</v>
      </c>
      <c r="D11944" s="29">
        <v>46645</v>
      </c>
      <c r="E11944">
        <v>0</v>
      </c>
      <c r="F11944">
        <v>0</v>
      </c>
      <c r="G11944">
        <v>0</v>
      </c>
      <c r="H11944">
        <v>0</v>
      </c>
      <c r="L11944">
        <v>142.629165</v>
      </c>
      <c r="R11944">
        <v>1256.732495</v>
      </c>
      <c r="S11944" t="s">
        <v>90</v>
      </c>
      <c r="T11944" s="297">
        <v>46311.754166666666</v>
      </c>
    </row>
    <row r="11945" spans="1:20" x14ac:dyDescent="0.35">
      <c r="A11945" t="s">
        <v>136</v>
      </c>
      <c r="B11945" t="s">
        <v>137</v>
      </c>
      <c r="C11945" t="s">
        <v>89</v>
      </c>
      <c r="D11945" s="29">
        <v>46646</v>
      </c>
      <c r="E11945">
        <v>0</v>
      </c>
      <c r="F11945">
        <v>0</v>
      </c>
      <c r="G11945">
        <v>0</v>
      </c>
      <c r="H11945">
        <v>0</v>
      </c>
      <c r="L11945">
        <v>142.629165</v>
      </c>
      <c r="R11945">
        <v>1256.732495</v>
      </c>
      <c r="S11945" t="s">
        <v>90</v>
      </c>
      <c r="T11945" s="297">
        <v>46311.754166666666</v>
      </c>
    </row>
    <row r="11946" spans="1:20" x14ac:dyDescent="0.35">
      <c r="A11946" t="s">
        <v>136</v>
      </c>
      <c r="B11946" t="s">
        <v>137</v>
      </c>
      <c r="C11946" t="s">
        <v>89</v>
      </c>
      <c r="D11946" s="29">
        <v>46647</v>
      </c>
      <c r="E11946">
        <v>0</v>
      </c>
      <c r="F11946">
        <v>0</v>
      </c>
      <c r="G11946">
        <v>0</v>
      </c>
      <c r="H11946">
        <v>0</v>
      </c>
      <c r="L11946">
        <v>142.629165</v>
      </c>
      <c r="R11946">
        <v>1256.732495</v>
      </c>
      <c r="S11946" t="s">
        <v>90</v>
      </c>
      <c r="T11946" s="297">
        <v>46311.754166666666</v>
      </c>
    </row>
    <row r="11947" spans="1:20" x14ac:dyDescent="0.35">
      <c r="A11947" t="s">
        <v>136</v>
      </c>
      <c r="B11947" t="s">
        <v>137</v>
      </c>
      <c r="C11947" t="s">
        <v>89</v>
      </c>
      <c r="D11947" s="29">
        <v>46648</v>
      </c>
      <c r="E11947">
        <v>0</v>
      </c>
      <c r="F11947">
        <v>0</v>
      </c>
      <c r="G11947">
        <v>0</v>
      </c>
      <c r="H11947">
        <v>0</v>
      </c>
      <c r="L11947">
        <v>142.629165</v>
      </c>
      <c r="R11947">
        <v>1256.732495</v>
      </c>
      <c r="S11947" t="s">
        <v>90</v>
      </c>
      <c r="T11947" s="297">
        <v>46311.754166666666</v>
      </c>
    </row>
    <row r="11948" spans="1:20" x14ac:dyDescent="0.35">
      <c r="A11948" t="s">
        <v>136</v>
      </c>
      <c r="B11948" t="s">
        <v>137</v>
      </c>
      <c r="C11948" t="s">
        <v>89</v>
      </c>
      <c r="D11948" s="29">
        <v>46649</v>
      </c>
      <c r="E11948">
        <v>0</v>
      </c>
      <c r="F11948">
        <v>0</v>
      </c>
      <c r="G11948">
        <v>0</v>
      </c>
      <c r="H11948">
        <v>0</v>
      </c>
      <c r="L11948">
        <v>142.629165</v>
      </c>
      <c r="R11948">
        <v>1256.732495</v>
      </c>
      <c r="S11948" t="s">
        <v>90</v>
      </c>
      <c r="T11948" s="297">
        <v>46311.754166666666</v>
      </c>
    </row>
    <row r="11949" spans="1:20" x14ac:dyDescent="0.35">
      <c r="A11949" t="s">
        <v>136</v>
      </c>
      <c r="B11949" t="s">
        <v>137</v>
      </c>
      <c r="C11949" t="s">
        <v>89</v>
      </c>
      <c r="D11949" s="29">
        <v>46650</v>
      </c>
      <c r="E11949">
        <v>0</v>
      </c>
      <c r="F11949">
        <v>0</v>
      </c>
      <c r="G11949">
        <v>0</v>
      </c>
      <c r="H11949">
        <v>0</v>
      </c>
      <c r="L11949">
        <v>142.629165</v>
      </c>
      <c r="R11949">
        <v>1256.732495</v>
      </c>
      <c r="S11949" t="s">
        <v>90</v>
      </c>
      <c r="T11949" s="297">
        <v>46311.754166666666</v>
      </c>
    </row>
    <row r="11950" spans="1:20" x14ac:dyDescent="0.35">
      <c r="A11950" t="s">
        <v>136</v>
      </c>
      <c r="B11950" t="s">
        <v>137</v>
      </c>
      <c r="C11950" t="s">
        <v>89</v>
      </c>
      <c r="D11950" s="29">
        <v>46651</v>
      </c>
      <c r="E11950">
        <v>0</v>
      </c>
      <c r="F11950">
        <v>0</v>
      </c>
      <c r="G11950">
        <v>0</v>
      </c>
      <c r="H11950">
        <v>0</v>
      </c>
      <c r="L11950">
        <v>142.629165</v>
      </c>
      <c r="R11950">
        <v>1256.732495</v>
      </c>
      <c r="S11950" t="s">
        <v>90</v>
      </c>
      <c r="T11950" s="297">
        <v>46311.754166666666</v>
      </c>
    </row>
    <row r="11951" spans="1:20" x14ac:dyDescent="0.35">
      <c r="A11951" t="s">
        <v>136</v>
      </c>
      <c r="B11951" t="s">
        <v>137</v>
      </c>
      <c r="C11951" t="s">
        <v>89</v>
      </c>
      <c r="D11951" s="29">
        <v>46652</v>
      </c>
      <c r="E11951">
        <v>0</v>
      </c>
      <c r="F11951">
        <v>0</v>
      </c>
      <c r="G11951">
        <v>0</v>
      </c>
      <c r="H11951">
        <v>0</v>
      </c>
      <c r="L11951">
        <v>142.629165</v>
      </c>
      <c r="R11951">
        <v>1256.732495</v>
      </c>
      <c r="S11951" t="s">
        <v>90</v>
      </c>
      <c r="T11951" s="297">
        <v>46311.754166666666</v>
      </c>
    </row>
    <row r="11952" spans="1:20" x14ac:dyDescent="0.35">
      <c r="A11952" t="s">
        <v>136</v>
      </c>
      <c r="B11952" t="s">
        <v>137</v>
      </c>
      <c r="C11952" t="s">
        <v>89</v>
      </c>
      <c r="D11952" s="29">
        <v>46653</v>
      </c>
      <c r="E11952">
        <v>0</v>
      </c>
      <c r="F11952">
        <v>0</v>
      </c>
      <c r="G11952">
        <v>0</v>
      </c>
      <c r="H11952">
        <v>0</v>
      </c>
      <c r="L11952">
        <v>142.629165</v>
      </c>
      <c r="R11952">
        <v>1256.732495</v>
      </c>
      <c r="S11952" t="s">
        <v>90</v>
      </c>
      <c r="T11952" s="297">
        <v>46311.754166666666</v>
      </c>
    </row>
    <row r="11953" spans="1:20" x14ac:dyDescent="0.35">
      <c r="A11953" t="s">
        <v>136</v>
      </c>
      <c r="B11953" t="s">
        <v>137</v>
      </c>
      <c r="C11953" t="s">
        <v>89</v>
      </c>
      <c r="D11953" s="29">
        <v>46654</v>
      </c>
      <c r="E11953">
        <v>0</v>
      </c>
      <c r="F11953">
        <v>0</v>
      </c>
      <c r="G11953">
        <v>0</v>
      </c>
      <c r="H11953">
        <v>0</v>
      </c>
      <c r="L11953">
        <v>142.629165</v>
      </c>
      <c r="R11953">
        <v>1256.732495</v>
      </c>
      <c r="S11953" t="s">
        <v>90</v>
      </c>
      <c r="T11953" s="297">
        <v>46311.754166666666</v>
      </c>
    </row>
    <row r="11954" spans="1:20" x14ac:dyDescent="0.35">
      <c r="A11954" t="s">
        <v>136</v>
      </c>
      <c r="B11954" t="s">
        <v>137</v>
      </c>
      <c r="C11954" t="s">
        <v>89</v>
      </c>
      <c r="D11954" s="29">
        <v>46655</v>
      </c>
      <c r="E11954">
        <v>0</v>
      </c>
      <c r="F11954">
        <v>0</v>
      </c>
      <c r="G11954">
        <v>0</v>
      </c>
      <c r="H11954">
        <v>0</v>
      </c>
      <c r="L11954">
        <v>142.629165</v>
      </c>
      <c r="R11954">
        <v>1256.732495</v>
      </c>
      <c r="S11954" t="s">
        <v>90</v>
      </c>
      <c r="T11954" s="297">
        <v>46311.754166666666</v>
      </c>
    </row>
    <row r="11955" spans="1:20" x14ac:dyDescent="0.35">
      <c r="A11955" t="s">
        <v>136</v>
      </c>
      <c r="B11955" t="s">
        <v>137</v>
      </c>
      <c r="C11955" t="s">
        <v>89</v>
      </c>
      <c r="D11955" s="29">
        <v>46656</v>
      </c>
      <c r="E11955">
        <v>0</v>
      </c>
      <c r="F11955">
        <v>0</v>
      </c>
      <c r="G11955">
        <v>0</v>
      </c>
      <c r="H11955">
        <v>0</v>
      </c>
      <c r="L11955">
        <v>142.629165</v>
      </c>
      <c r="R11955">
        <v>1256.732495</v>
      </c>
      <c r="S11955" t="s">
        <v>90</v>
      </c>
      <c r="T11955" s="297">
        <v>46311.754166666666</v>
      </c>
    </row>
    <row r="11956" spans="1:20" x14ac:dyDescent="0.35">
      <c r="A11956" t="s">
        <v>136</v>
      </c>
      <c r="B11956" t="s">
        <v>137</v>
      </c>
      <c r="C11956" t="s">
        <v>89</v>
      </c>
      <c r="D11956" s="29">
        <v>46657</v>
      </c>
      <c r="E11956">
        <v>0</v>
      </c>
      <c r="F11956">
        <v>0</v>
      </c>
      <c r="G11956">
        <v>0</v>
      </c>
      <c r="H11956">
        <v>0</v>
      </c>
      <c r="L11956">
        <v>142.629165</v>
      </c>
      <c r="R11956">
        <v>1256.732495</v>
      </c>
      <c r="S11956" t="s">
        <v>90</v>
      </c>
      <c r="T11956" s="297">
        <v>46311.754166666666</v>
      </c>
    </row>
    <row r="11957" spans="1:20" x14ac:dyDescent="0.35">
      <c r="A11957" t="s">
        <v>136</v>
      </c>
      <c r="B11957" t="s">
        <v>137</v>
      </c>
      <c r="C11957" t="s">
        <v>89</v>
      </c>
      <c r="D11957" s="29">
        <v>46658</v>
      </c>
      <c r="E11957">
        <v>0</v>
      </c>
      <c r="F11957">
        <v>0</v>
      </c>
      <c r="G11957">
        <v>0</v>
      </c>
      <c r="H11957">
        <v>0</v>
      </c>
      <c r="L11957">
        <v>142.629165</v>
      </c>
      <c r="R11957">
        <v>1256.732495</v>
      </c>
      <c r="S11957" t="s">
        <v>90</v>
      </c>
      <c r="T11957" s="297">
        <v>46311.754166666666</v>
      </c>
    </row>
    <row r="11958" spans="1:20" x14ac:dyDescent="0.35">
      <c r="A11958" t="s">
        <v>136</v>
      </c>
      <c r="B11958" t="s">
        <v>137</v>
      </c>
      <c r="C11958" t="s">
        <v>89</v>
      </c>
      <c r="D11958" s="29">
        <v>46659</v>
      </c>
      <c r="E11958">
        <v>0</v>
      </c>
      <c r="F11958">
        <v>0</v>
      </c>
      <c r="G11958">
        <v>0</v>
      </c>
      <c r="H11958">
        <v>0</v>
      </c>
      <c r="L11958">
        <v>142.629165</v>
      </c>
      <c r="R11958">
        <v>1256.732495</v>
      </c>
      <c r="S11958" t="s">
        <v>90</v>
      </c>
      <c r="T11958" s="297">
        <v>46311.754166666666</v>
      </c>
    </row>
    <row r="11959" spans="1:20" x14ac:dyDescent="0.35">
      <c r="A11959" t="s">
        <v>136</v>
      </c>
      <c r="B11959" t="s">
        <v>137</v>
      </c>
      <c r="C11959" t="s">
        <v>89</v>
      </c>
      <c r="D11959" s="29">
        <v>46660</v>
      </c>
      <c r="E11959">
        <v>0</v>
      </c>
      <c r="F11959">
        <v>0</v>
      </c>
      <c r="G11959">
        <v>0</v>
      </c>
      <c r="H11959">
        <v>0</v>
      </c>
      <c r="L11959">
        <v>142.629165</v>
      </c>
      <c r="R11959">
        <v>1256.732495</v>
      </c>
      <c r="S11959" t="s">
        <v>90</v>
      </c>
      <c r="T11959" s="297">
        <v>46311.754166666666</v>
      </c>
    </row>
    <row r="11960" spans="1:20" x14ac:dyDescent="0.35">
      <c r="A11960" t="s">
        <v>136</v>
      </c>
      <c r="B11960" t="s">
        <v>137</v>
      </c>
      <c r="C11960" t="s">
        <v>89</v>
      </c>
      <c r="D11960" s="29">
        <v>46661</v>
      </c>
      <c r="E11960">
        <v>0</v>
      </c>
      <c r="F11960">
        <v>0</v>
      </c>
      <c r="G11960">
        <v>0</v>
      </c>
      <c r="H11960">
        <v>0</v>
      </c>
      <c r="L11960">
        <v>106.323559</v>
      </c>
      <c r="R11960">
        <v>1256.732495</v>
      </c>
      <c r="S11960" t="s">
        <v>90</v>
      </c>
      <c r="T11960" s="297">
        <v>46311.754166666666</v>
      </c>
    </row>
    <row r="11961" spans="1:20" x14ac:dyDescent="0.35">
      <c r="A11961" t="s">
        <v>136</v>
      </c>
      <c r="B11961" t="s">
        <v>137</v>
      </c>
      <c r="C11961" t="s">
        <v>89</v>
      </c>
      <c r="D11961" s="29">
        <v>46662</v>
      </c>
      <c r="E11961">
        <v>0</v>
      </c>
      <c r="F11961">
        <v>0</v>
      </c>
      <c r="G11961">
        <v>0</v>
      </c>
      <c r="H11961">
        <v>0</v>
      </c>
      <c r="L11961">
        <v>106.323559</v>
      </c>
      <c r="R11961">
        <v>1256.732495</v>
      </c>
      <c r="S11961" t="s">
        <v>90</v>
      </c>
      <c r="T11961" s="297">
        <v>46311.754166666666</v>
      </c>
    </row>
    <row r="11962" spans="1:20" x14ac:dyDescent="0.35">
      <c r="A11962" t="s">
        <v>136</v>
      </c>
      <c r="B11962" t="s">
        <v>137</v>
      </c>
      <c r="C11962" t="s">
        <v>89</v>
      </c>
      <c r="D11962" s="29">
        <v>46663</v>
      </c>
      <c r="E11962">
        <v>0</v>
      </c>
      <c r="F11962">
        <v>0</v>
      </c>
      <c r="G11962">
        <v>0</v>
      </c>
      <c r="H11962">
        <v>0</v>
      </c>
      <c r="L11962">
        <v>106.323559</v>
      </c>
      <c r="R11962">
        <v>1256.732495</v>
      </c>
      <c r="S11962" t="s">
        <v>90</v>
      </c>
      <c r="T11962" s="297">
        <v>46311.754166666666</v>
      </c>
    </row>
    <row r="11963" spans="1:20" x14ac:dyDescent="0.35">
      <c r="A11963" t="s">
        <v>136</v>
      </c>
      <c r="B11963" t="s">
        <v>137</v>
      </c>
      <c r="C11963" t="s">
        <v>89</v>
      </c>
      <c r="D11963" s="29">
        <v>46664</v>
      </c>
      <c r="E11963">
        <v>0</v>
      </c>
      <c r="F11963">
        <v>0</v>
      </c>
      <c r="G11963">
        <v>0</v>
      </c>
      <c r="H11963">
        <v>0</v>
      </c>
      <c r="L11963">
        <v>106.323559</v>
      </c>
      <c r="R11963">
        <v>1256.732495</v>
      </c>
      <c r="S11963" t="s">
        <v>90</v>
      </c>
      <c r="T11963" s="297">
        <v>46311.754166666666</v>
      </c>
    </row>
    <row r="11964" spans="1:20" x14ac:dyDescent="0.35">
      <c r="A11964" t="s">
        <v>136</v>
      </c>
      <c r="B11964" t="s">
        <v>137</v>
      </c>
      <c r="C11964" t="s">
        <v>89</v>
      </c>
      <c r="D11964" s="29">
        <v>46665</v>
      </c>
      <c r="E11964">
        <v>0</v>
      </c>
      <c r="F11964">
        <v>0</v>
      </c>
      <c r="G11964">
        <v>0</v>
      </c>
      <c r="H11964">
        <v>0</v>
      </c>
      <c r="L11964">
        <v>106.323559</v>
      </c>
      <c r="R11964">
        <v>1256.732495</v>
      </c>
      <c r="S11964" t="s">
        <v>90</v>
      </c>
      <c r="T11964" s="297">
        <v>46311.754166666666</v>
      </c>
    </row>
    <row r="11965" spans="1:20" x14ac:dyDescent="0.35">
      <c r="A11965" t="s">
        <v>136</v>
      </c>
      <c r="B11965" t="s">
        <v>137</v>
      </c>
      <c r="C11965" t="s">
        <v>89</v>
      </c>
      <c r="D11965" s="29">
        <v>46666</v>
      </c>
      <c r="E11965">
        <v>0</v>
      </c>
      <c r="F11965">
        <v>0</v>
      </c>
      <c r="G11965">
        <v>0</v>
      </c>
      <c r="H11965">
        <v>0</v>
      </c>
      <c r="L11965">
        <v>106.323559</v>
      </c>
      <c r="R11965">
        <v>1256.732495</v>
      </c>
      <c r="S11965" t="s">
        <v>90</v>
      </c>
      <c r="T11965" s="297">
        <v>46311.754166666666</v>
      </c>
    </row>
    <row r="11966" spans="1:20" x14ac:dyDescent="0.35">
      <c r="A11966" t="s">
        <v>136</v>
      </c>
      <c r="B11966" t="s">
        <v>137</v>
      </c>
      <c r="C11966" t="s">
        <v>89</v>
      </c>
      <c r="D11966" s="29">
        <v>46667</v>
      </c>
      <c r="E11966">
        <v>0</v>
      </c>
      <c r="F11966">
        <v>0</v>
      </c>
      <c r="G11966">
        <v>0</v>
      </c>
      <c r="H11966">
        <v>0</v>
      </c>
      <c r="L11966">
        <v>106.323559</v>
      </c>
      <c r="R11966">
        <v>1256.732495</v>
      </c>
      <c r="S11966" t="s">
        <v>90</v>
      </c>
      <c r="T11966" s="297">
        <v>46311.754166666666</v>
      </c>
    </row>
    <row r="11967" spans="1:20" x14ac:dyDescent="0.35">
      <c r="A11967" t="s">
        <v>136</v>
      </c>
      <c r="B11967" t="s">
        <v>137</v>
      </c>
      <c r="C11967" t="s">
        <v>89</v>
      </c>
      <c r="D11967" s="29">
        <v>46668</v>
      </c>
      <c r="E11967">
        <v>0</v>
      </c>
      <c r="F11967">
        <v>0</v>
      </c>
      <c r="G11967">
        <v>0</v>
      </c>
      <c r="H11967">
        <v>0</v>
      </c>
      <c r="L11967">
        <v>106.323559</v>
      </c>
      <c r="R11967">
        <v>1256.732495</v>
      </c>
      <c r="S11967" t="s">
        <v>90</v>
      </c>
      <c r="T11967" s="297">
        <v>46311.754166666666</v>
      </c>
    </row>
    <row r="11968" spans="1:20" x14ac:dyDescent="0.35">
      <c r="A11968" t="s">
        <v>136</v>
      </c>
      <c r="B11968" t="s">
        <v>137</v>
      </c>
      <c r="C11968" t="s">
        <v>89</v>
      </c>
      <c r="D11968" s="29">
        <v>46669</v>
      </c>
      <c r="E11968">
        <v>0</v>
      </c>
      <c r="F11968">
        <v>0</v>
      </c>
      <c r="G11968">
        <v>0</v>
      </c>
      <c r="H11968">
        <v>0</v>
      </c>
      <c r="L11968">
        <v>106.323559</v>
      </c>
      <c r="R11968">
        <v>1256.732495</v>
      </c>
      <c r="S11968" t="s">
        <v>90</v>
      </c>
      <c r="T11968" s="297">
        <v>46311.754166666666</v>
      </c>
    </row>
    <row r="11969" spans="1:20" x14ac:dyDescent="0.35">
      <c r="A11969" t="s">
        <v>136</v>
      </c>
      <c r="B11969" t="s">
        <v>137</v>
      </c>
      <c r="C11969" t="s">
        <v>89</v>
      </c>
      <c r="D11969" s="29">
        <v>46670</v>
      </c>
      <c r="E11969">
        <v>0</v>
      </c>
      <c r="F11969">
        <v>0</v>
      </c>
      <c r="G11969">
        <v>0</v>
      </c>
      <c r="H11969">
        <v>0</v>
      </c>
      <c r="L11969">
        <v>106.323559</v>
      </c>
      <c r="R11969">
        <v>1256.732495</v>
      </c>
      <c r="S11969" t="s">
        <v>90</v>
      </c>
      <c r="T11969" s="297">
        <v>46311.754166666666</v>
      </c>
    </row>
    <row r="11970" spans="1:20" x14ac:dyDescent="0.35">
      <c r="A11970" t="s">
        <v>136</v>
      </c>
      <c r="B11970" t="s">
        <v>137</v>
      </c>
      <c r="C11970" t="s">
        <v>89</v>
      </c>
      <c r="D11970" s="29">
        <v>46671</v>
      </c>
      <c r="E11970">
        <v>0</v>
      </c>
      <c r="F11970">
        <v>0</v>
      </c>
      <c r="G11970">
        <v>0</v>
      </c>
      <c r="H11970">
        <v>0</v>
      </c>
      <c r="L11970">
        <v>106.323559</v>
      </c>
      <c r="R11970">
        <v>1256.732495</v>
      </c>
      <c r="S11970" t="s">
        <v>90</v>
      </c>
      <c r="T11970" s="297">
        <v>46311.754166666666</v>
      </c>
    </row>
    <row r="11971" spans="1:20" x14ac:dyDescent="0.35">
      <c r="A11971" t="s">
        <v>136</v>
      </c>
      <c r="B11971" t="s">
        <v>137</v>
      </c>
      <c r="C11971" t="s">
        <v>89</v>
      </c>
      <c r="D11971" s="29">
        <v>46672</v>
      </c>
      <c r="E11971">
        <v>0</v>
      </c>
      <c r="F11971">
        <v>0</v>
      </c>
      <c r="G11971">
        <v>0</v>
      </c>
      <c r="H11971">
        <v>0</v>
      </c>
      <c r="L11971">
        <v>106.323559</v>
      </c>
      <c r="R11971">
        <v>1256.732495</v>
      </c>
      <c r="S11971" t="s">
        <v>90</v>
      </c>
      <c r="T11971" s="297">
        <v>46311.754166666666</v>
      </c>
    </row>
    <row r="11972" spans="1:20" x14ac:dyDescent="0.35">
      <c r="A11972" t="s">
        <v>136</v>
      </c>
      <c r="B11972" t="s">
        <v>137</v>
      </c>
      <c r="C11972" t="s">
        <v>89</v>
      </c>
      <c r="D11972" s="29">
        <v>46673</v>
      </c>
      <c r="E11972">
        <v>0</v>
      </c>
      <c r="F11972">
        <v>0</v>
      </c>
      <c r="G11972">
        <v>0</v>
      </c>
      <c r="H11972">
        <v>0</v>
      </c>
      <c r="L11972">
        <v>106.323559</v>
      </c>
      <c r="R11972">
        <v>1256.732495</v>
      </c>
      <c r="S11972" t="s">
        <v>90</v>
      </c>
      <c r="T11972" s="297">
        <v>46311.754166666666</v>
      </c>
    </row>
    <row r="11973" spans="1:20" x14ac:dyDescent="0.35">
      <c r="A11973" t="s">
        <v>136</v>
      </c>
      <c r="B11973" t="s">
        <v>137</v>
      </c>
      <c r="C11973" t="s">
        <v>89</v>
      </c>
      <c r="D11973" s="29">
        <v>46674</v>
      </c>
      <c r="E11973">
        <v>0</v>
      </c>
      <c r="F11973">
        <v>0</v>
      </c>
      <c r="G11973">
        <v>0</v>
      </c>
      <c r="H11973">
        <v>0</v>
      </c>
      <c r="L11973">
        <v>106.323559</v>
      </c>
      <c r="R11973">
        <v>1256.732495</v>
      </c>
      <c r="S11973" t="s">
        <v>90</v>
      </c>
      <c r="T11973" s="297">
        <v>46311.754166666666</v>
      </c>
    </row>
    <row r="11974" spans="1:20" x14ac:dyDescent="0.35">
      <c r="A11974" t="s">
        <v>136</v>
      </c>
      <c r="B11974" t="s">
        <v>137</v>
      </c>
      <c r="C11974" t="s">
        <v>89</v>
      </c>
      <c r="D11974" s="29">
        <v>46675</v>
      </c>
      <c r="E11974">
        <v>0</v>
      </c>
      <c r="F11974">
        <v>0</v>
      </c>
      <c r="G11974">
        <v>0</v>
      </c>
      <c r="H11974">
        <v>0</v>
      </c>
      <c r="L11974">
        <v>106.323559</v>
      </c>
      <c r="R11974">
        <v>1256.732495</v>
      </c>
      <c r="S11974" t="s">
        <v>90</v>
      </c>
      <c r="T11974" s="297">
        <v>46311.754166666666</v>
      </c>
    </row>
    <row r="11975" spans="1:20" x14ac:dyDescent="0.35">
      <c r="A11975" t="s">
        <v>136</v>
      </c>
      <c r="B11975" t="s">
        <v>137</v>
      </c>
      <c r="C11975" t="s">
        <v>89</v>
      </c>
      <c r="D11975" s="29">
        <v>46676</v>
      </c>
      <c r="E11975">
        <v>0</v>
      </c>
      <c r="F11975">
        <v>0</v>
      </c>
      <c r="G11975">
        <v>0</v>
      </c>
      <c r="H11975">
        <v>0</v>
      </c>
      <c r="L11975">
        <v>106.323559</v>
      </c>
      <c r="R11975">
        <v>1256.732495</v>
      </c>
      <c r="S11975" t="s">
        <v>90</v>
      </c>
      <c r="T11975" s="297">
        <v>46311.754166666666</v>
      </c>
    </row>
    <row r="11976" spans="1:20" x14ac:dyDescent="0.35">
      <c r="A11976" t="s">
        <v>136</v>
      </c>
      <c r="B11976" t="s">
        <v>137</v>
      </c>
      <c r="C11976" t="s">
        <v>89</v>
      </c>
      <c r="D11976" s="29">
        <v>46677</v>
      </c>
      <c r="E11976">
        <v>0</v>
      </c>
      <c r="F11976">
        <v>0</v>
      </c>
      <c r="G11976">
        <v>0</v>
      </c>
      <c r="H11976">
        <v>0</v>
      </c>
      <c r="L11976">
        <v>106.323559</v>
      </c>
      <c r="R11976">
        <v>1256.732495</v>
      </c>
      <c r="S11976" t="s">
        <v>90</v>
      </c>
      <c r="T11976" s="297">
        <v>46311.754166666666</v>
      </c>
    </row>
    <row r="11977" spans="1:20" x14ac:dyDescent="0.35">
      <c r="A11977" t="s">
        <v>136</v>
      </c>
      <c r="B11977" t="s">
        <v>137</v>
      </c>
      <c r="C11977" t="s">
        <v>89</v>
      </c>
      <c r="D11977" s="29">
        <v>46678</v>
      </c>
      <c r="E11977">
        <v>0</v>
      </c>
      <c r="F11977">
        <v>0</v>
      </c>
      <c r="G11977">
        <v>0</v>
      </c>
      <c r="H11977">
        <v>0</v>
      </c>
      <c r="L11977">
        <v>106.323559</v>
      </c>
      <c r="R11977">
        <v>1256.732495</v>
      </c>
      <c r="S11977" t="s">
        <v>90</v>
      </c>
      <c r="T11977" s="297">
        <v>46311.754166666666</v>
      </c>
    </row>
    <row r="11978" spans="1:20" x14ac:dyDescent="0.35">
      <c r="A11978" t="s">
        <v>136</v>
      </c>
      <c r="B11978" t="s">
        <v>137</v>
      </c>
      <c r="C11978" t="s">
        <v>89</v>
      </c>
      <c r="D11978" s="29">
        <v>46679</v>
      </c>
      <c r="E11978">
        <v>0</v>
      </c>
      <c r="F11978">
        <v>0</v>
      </c>
      <c r="G11978">
        <v>0</v>
      </c>
      <c r="H11978">
        <v>0</v>
      </c>
      <c r="L11978">
        <v>106.323559</v>
      </c>
      <c r="R11978">
        <v>1256.732495</v>
      </c>
      <c r="S11978" t="s">
        <v>90</v>
      </c>
      <c r="T11978" s="297">
        <v>46311.754166666666</v>
      </c>
    </row>
    <row r="11979" spans="1:20" x14ac:dyDescent="0.35">
      <c r="A11979" t="s">
        <v>136</v>
      </c>
      <c r="B11979" t="s">
        <v>137</v>
      </c>
      <c r="C11979" t="s">
        <v>89</v>
      </c>
      <c r="D11979" s="29">
        <v>46680</v>
      </c>
      <c r="E11979">
        <v>0</v>
      </c>
      <c r="F11979">
        <v>0</v>
      </c>
      <c r="G11979">
        <v>0</v>
      </c>
      <c r="H11979">
        <v>0</v>
      </c>
      <c r="L11979">
        <v>106.323559</v>
      </c>
      <c r="R11979">
        <v>1256.732495</v>
      </c>
      <c r="S11979" t="s">
        <v>90</v>
      </c>
      <c r="T11979" s="297">
        <v>46311.754166666666</v>
      </c>
    </row>
    <row r="11980" spans="1:20" x14ac:dyDescent="0.35">
      <c r="A11980" t="s">
        <v>136</v>
      </c>
      <c r="B11980" t="s">
        <v>137</v>
      </c>
      <c r="C11980" t="s">
        <v>89</v>
      </c>
      <c r="D11980" s="29">
        <v>46681</v>
      </c>
      <c r="E11980">
        <v>0</v>
      </c>
      <c r="F11980">
        <v>0</v>
      </c>
      <c r="G11980">
        <v>0</v>
      </c>
      <c r="H11980">
        <v>0</v>
      </c>
      <c r="L11980">
        <v>106.323559</v>
      </c>
      <c r="R11980">
        <v>1256.732495</v>
      </c>
      <c r="S11980" t="s">
        <v>90</v>
      </c>
      <c r="T11980" s="297">
        <v>46311.754166666666</v>
      </c>
    </row>
    <row r="11981" spans="1:20" x14ac:dyDescent="0.35">
      <c r="A11981" t="s">
        <v>136</v>
      </c>
      <c r="B11981" t="s">
        <v>137</v>
      </c>
      <c r="C11981" t="s">
        <v>89</v>
      </c>
      <c r="D11981" s="29">
        <v>46682</v>
      </c>
      <c r="E11981">
        <v>0</v>
      </c>
      <c r="F11981">
        <v>0</v>
      </c>
      <c r="G11981">
        <v>0</v>
      </c>
      <c r="H11981">
        <v>0</v>
      </c>
      <c r="L11981">
        <v>106.323559</v>
      </c>
      <c r="R11981">
        <v>1256.732495</v>
      </c>
      <c r="S11981" t="s">
        <v>90</v>
      </c>
      <c r="T11981" s="297">
        <v>46311.754166666666</v>
      </c>
    </row>
    <row r="11982" spans="1:20" x14ac:dyDescent="0.35">
      <c r="A11982" t="s">
        <v>136</v>
      </c>
      <c r="B11982" t="s">
        <v>137</v>
      </c>
      <c r="C11982" t="s">
        <v>89</v>
      </c>
      <c r="D11982" s="29">
        <v>46683</v>
      </c>
      <c r="E11982">
        <v>0</v>
      </c>
      <c r="F11982">
        <v>0</v>
      </c>
      <c r="G11982">
        <v>0</v>
      </c>
      <c r="H11982">
        <v>0</v>
      </c>
      <c r="L11982">
        <v>106.323559</v>
      </c>
      <c r="R11982">
        <v>1256.732495</v>
      </c>
      <c r="S11982" t="s">
        <v>90</v>
      </c>
      <c r="T11982" s="297">
        <v>46311.754166666666</v>
      </c>
    </row>
    <row r="11983" spans="1:20" x14ac:dyDescent="0.35">
      <c r="A11983" t="s">
        <v>136</v>
      </c>
      <c r="B11983" t="s">
        <v>137</v>
      </c>
      <c r="C11983" t="s">
        <v>89</v>
      </c>
      <c r="D11983" s="29">
        <v>46684</v>
      </c>
      <c r="E11983">
        <v>0</v>
      </c>
      <c r="F11983">
        <v>0</v>
      </c>
      <c r="G11983">
        <v>0</v>
      </c>
      <c r="H11983">
        <v>0</v>
      </c>
      <c r="L11983">
        <v>106.323559</v>
      </c>
      <c r="R11983">
        <v>1256.732495</v>
      </c>
      <c r="S11983" t="s">
        <v>90</v>
      </c>
      <c r="T11983" s="297">
        <v>46311.754166666666</v>
      </c>
    </row>
    <row r="11984" spans="1:20" x14ac:dyDescent="0.35">
      <c r="A11984" t="s">
        <v>136</v>
      </c>
      <c r="B11984" t="s">
        <v>137</v>
      </c>
      <c r="C11984" t="s">
        <v>89</v>
      </c>
      <c r="D11984" s="29">
        <v>46685</v>
      </c>
      <c r="E11984">
        <v>0</v>
      </c>
      <c r="F11984">
        <v>0</v>
      </c>
      <c r="G11984">
        <v>0</v>
      </c>
      <c r="H11984">
        <v>0</v>
      </c>
      <c r="L11984">
        <v>106.323559</v>
      </c>
      <c r="R11984">
        <v>1256.732495</v>
      </c>
      <c r="S11984" t="s">
        <v>90</v>
      </c>
      <c r="T11984" s="297">
        <v>46311.754166666666</v>
      </c>
    </row>
    <row r="11985" spans="1:20" x14ac:dyDescent="0.35">
      <c r="A11985" t="s">
        <v>136</v>
      </c>
      <c r="B11985" t="s">
        <v>137</v>
      </c>
      <c r="C11985" t="s">
        <v>89</v>
      </c>
      <c r="D11985" s="29">
        <v>46686</v>
      </c>
      <c r="E11985">
        <v>0</v>
      </c>
      <c r="F11985">
        <v>0</v>
      </c>
      <c r="G11985">
        <v>0</v>
      </c>
      <c r="H11985">
        <v>0</v>
      </c>
      <c r="L11985">
        <v>106.323559</v>
      </c>
      <c r="R11985">
        <v>1256.732495</v>
      </c>
      <c r="S11985" t="s">
        <v>90</v>
      </c>
      <c r="T11985" s="297">
        <v>46311.754166666666</v>
      </c>
    </row>
    <row r="11986" spans="1:20" x14ac:dyDescent="0.35">
      <c r="A11986" t="s">
        <v>136</v>
      </c>
      <c r="B11986" t="s">
        <v>137</v>
      </c>
      <c r="C11986" t="s">
        <v>89</v>
      </c>
      <c r="D11986" s="29">
        <v>46687</v>
      </c>
      <c r="E11986">
        <v>0</v>
      </c>
      <c r="F11986">
        <v>0</v>
      </c>
      <c r="G11986">
        <v>0</v>
      </c>
      <c r="H11986">
        <v>0</v>
      </c>
      <c r="L11986">
        <v>106.323559</v>
      </c>
      <c r="R11986">
        <v>1256.732495</v>
      </c>
      <c r="S11986" t="s">
        <v>90</v>
      </c>
      <c r="T11986" s="297">
        <v>46311.754166666666</v>
      </c>
    </row>
    <row r="11987" spans="1:20" x14ac:dyDescent="0.35">
      <c r="A11987" t="s">
        <v>136</v>
      </c>
      <c r="B11987" t="s">
        <v>137</v>
      </c>
      <c r="C11987" t="s">
        <v>89</v>
      </c>
      <c r="D11987" s="29">
        <v>46688</v>
      </c>
      <c r="E11987">
        <v>0</v>
      </c>
      <c r="F11987">
        <v>0</v>
      </c>
      <c r="G11987">
        <v>0</v>
      </c>
      <c r="H11987">
        <v>0</v>
      </c>
      <c r="L11987">
        <v>106.323559</v>
      </c>
      <c r="R11987">
        <v>1256.732495</v>
      </c>
      <c r="S11987" t="s">
        <v>90</v>
      </c>
      <c r="T11987" s="297">
        <v>46311.754166666666</v>
      </c>
    </row>
    <row r="11988" spans="1:20" x14ac:dyDescent="0.35">
      <c r="A11988" t="s">
        <v>136</v>
      </c>
      <c r="B11988" t="s">
        <v>137</v>
      </c>
      <c r="C11988" t="s">
        <v>89</v>
      </c>
      <c r="D11988" s="29">
        <v>46689</v>
      </c>
      <c r="E11988">
        <v>0</v>
      </c>
      <c r="F11988">
        <v>0</v>
      </c>
      <c r="G11988">
        <v>0</v>
      </c>
      <c r="H11988">
        <v>0</v>
      </c>
      <c r="L11988">
        <v>106.323559</v>
      </c>
      <c r="R11988">
        <v>1256.732495</v>
      </c>
      <c r="S11988" t="s">
        <v>90</v>
      </c>
      <c r="T11988" s="297">
        <v>46311.754166666666</v>
      </c>
    </row>
    <row r="11989" spans="1:20" x14ac:dyDescent="0.35">
      <c r="A11989" t="s">
        <v>136</v>
      </c>
      <c r="B11989" t="s">
        <v>137</v>
      </c>
      <c r="C11989" t="s">
        <v>89</v>
      </c>
      <c r="D11989" s="29">
        <v>46690</v>
      </c>
      <c r="E11989">
        <v>0</v>
      </c>
      <c r="F11989">
        <v>0</v>
      </c>
      <c r="G11989">
        <v>0</v>
      </c>
      <c r="H11989">
        <v>0</v>
      </c>
      <c r="L11989">
        <v>106.323559</v>
      </c>
      <c r="R11989">
        <v>1256.732495</v>
      </c>
      <c r="S11989" t="s">
        <v>90</v>
      </c>
      <c r="T11989" s="297">
        <v>46311.754166666666</v>
      </c>
    </row>
    <row r="11990" spans="1:20" x14ac:dyDescent="0.35">
      <c r="A11990" t="s">
        <v>136</v>
      </c>
      <c r="B11990" t="s">
        <v>137</v>
      </c>
      <c r="C11990" t="s">
        <v>89</v>
      </c>
      <c r="D11990" s="29">
        <v>46691</v>
      </c>
      <c r="E11990">
        <v>0</v>
      </c>
      <c r="F11990">
        <v>0</v>
      </c>
      <c r="G11990">
        <v>0</v>
      </c>
      <c r="H11990">
        <v>0</v>
      </c>
      <c r="L11990">
        <v>106.323559</v>
      </c>
      <c r="R11990">
        <v>1256.732495</v>
      </c>
      <c r="S11990" t="s">
        <v>90</v>
      </c>
      <c r="T11990" s="297">
        <v>46311.754166666666</v>
      </c>
    </row>
    <row r="11991" spans="1:20" x14ac:dyDescent="0.35">
      <c r="A11991" t="s">
        <v>136</v>
      </c>
      <c r="B11991" t="s">
        <v>137</v>
      </c>
      <c r="C11991" t="s">
        <v>89</v>
      </c>
      <c r="D11991" s="29">
        <v>46692</v>
      </c>
      <c r="E11991">
        <v>0</v>
      </c>
      <c r="F11991">
        <v>0</v>
      </c>
      <c r="G11991">
        <v>0</v>
      </c>
      <c r="H11991">
        <v>0</v>
      </c>
      <c r="L11991">
        <v>106.323559</v>
      </c>
      <c r="R11991">
        <v>1256.732495</v>
      </c>
      <c r="S11991" t="s">
        <v>90</v>
      </c>
      <c r="T11991" s="297">
        <v>46311.754166666666</v>
      </c>
    </row>
    <row r="11992" spans="1:20" x14ac:dyDescent="0.35">
      <c r="A11992" t="s">
        <v>136</v>
      </c>
      <c r="B11992" t="s">
        <v>137</v>
      </c>
      <c r="C11992" t="s">
        <v>89</v>
      </c>
      <c r="D11992" s="29">
        <v>46693</v>
      </c>
      <c r="E11992">
        <v>0</v>
      </c>
      <c r="F11992">
        <v>0</v>
      </c>
      <c r="G11992">
        <v>0</v>
      </c>
      <c r="H11992">
        <v>0</v>
      </c>
      <c r="L11992">
        <v>106.323559</v>
      </c>
      <c r="R11992">
        <v>1256.732495</v>
      </c>
      <c r="S11992" t="s">
        <v>90</v>
      </c>
      <c r="T11992" s="297">
        <v>46311.754166666666</v>
      </c>
    </row>
    <row r="11993" spans="1:20" x14ac:dyDescent="0.35">
      <c r="A11993" t="s">
        <v>136</v>
      </c>
      <c r="B11993" t="s">
        <v>137</v>
      </c>
      <c r="C11993" t="s">
        <v>89</v>
      </c>
      <c r="D11993" s="29">
        <v>46694</v>
      </c>
      <c r="E11993">
        <v>0</v>
      </c>
      <c r="F11993">
        <v>0</v>
      </c>
      <c r="G11993">
        <v>0</v>
      </c>
      <c r="H11993">
        <v>0</v>
      </c>
      <c r="L11993">
        <v>106.323559</v>
      </c>
      <c r="R11993">
        <v>1256.732495</v>
      </c>
      <c r="S11993" t="s">
        <v>90</v>
      </c>
      <c r="T11993" s="297">
        <v>46311.754166666666</v>
      </c>
    </row>
    <row r="11994" spans="1:20" x14ac:dyDescent="0.35">
      <c r="A11994" t="s">
        <v>136</v>
      </c>
      <c r="B11994" t="s">
        <v>137</v>
      </c>
      <c r="C11994" t="s">
        <v>89</v>
      </c>
      <c r="D11994" s="29">
        <v>46695</v>
      </c>
      <c r="E11994">
        <v>0</v>
      </c>
      <c r="F11994">
        <v>0</v>
      </c>
      <c r="G11994">
        <v>0</v>
      </c>
      <c r="H11994">
        <v>0</v>
      </c>
      <c r="L11994">
        <v>106.323559</v>
      </c>
      <c r="R11994">
        <v>1256.732495</v>
      </c>
      <c r="S11994" t="s">
        <v>90</v>
      </c>
      <c r="T11994" s="297">
        <v>46311.754166666666</v>
      </c>
    </row>
    <row r="11995" spans="1:20" x14ac:dyDescent="0.35">
      <c r="A11995" t="s">
        <v>136</v>
      </c>
      <c r="B11995" t="s">
        <v>137</v>
      </c>
      <c r="C11995" t="s">
        <v>89</v>
      </c>
      <c r="D11995" s="29">
        <v>46696</v>
      </c>
      <c r="E11995">
        <v>0</v>
      </c>
      <c r="F11995">
        <v>0</v>
      </c>
      <c r="G11995">
        <v>0</v>
      </c>
      <c r="H11995">
        <v>0</v>
      </c>
      <c r="L11995">
        <v>106.323559</v>
      </c>
      <c r="R11995">
        <v>1256.732495</v>
      </c>
      <c r="S11995" t="s">
        <v>90</v>
      </c>
      <c r="T11995" s="297">
        <v>46311.754166666666</v>
      </c>
    </row>
    <row r="11996" spans="1:20" x14ac:dyDescent="0.35">
      <c r="A11996" t="s">
        <v>136</v>
      </c>
      <c r="B11996" t="s">
        <v>137</v>
      </c>
      <c r="C11996" t="s">
        <v>89</v>
      </c>
      <c r="D11996" s="29">
        <v>46697</v>
      </c>
      <c r="E11996">
        <v>0</v>
      </c>
      <c r="F11996">
        <v>0</v>
      </c>
      <c r="G11996">
        <v>0</v>
      </c>
      <c r="H11996">
        <v>0</v>
      </c>
      <c r="L11996">
        <v>106.323559</v>
      </c>
      <c r="R11996">
        <v>1256.732495</v>
      </c>
      <c r="S11996" t="s">
        <v>90</v>
      </c>
      <c r="T11996" s="297">
        <v>46311.754166666666</v>
      </c>
    </row>
    <row r="11997" spans="1:20" x14ac:dyDescent="0.35">
      <c r="A11997" t="s">
        <v>136</v>
      </c>
      <c r="B11997" t="s">
        <v>137</v>
      </c>
      <c r="C11997" t="s">
        <v>89</v>
      </c>
      <c r="D11997" s="29">
        <v>46698</v>
      </c>
      <c r="E11997">
        <v>0</v>
      </c>
      <c r="F11997">
        <v>0</v>
      </c>
      <c r="G11997">
        <v>0</v>
      </c>
      <c r="H11997">
        <v>0</v>
      </c>
      <c r="L11997">
        <v>106.323559</v>
      </c>
      <c r="R11997">
        <v>1256.732495</v>
      </c>
      <c r="S11997" t="s">
        <v>90</v>
      </c>
      <c r="T11997" s="297">
        <v>46311.754166666666</v>
      </c>
    </row>
    <row r="11998" spans="1:20" x14ac:dyDescent="0.35">
      <c r="A11998" t="s">
        <v>136</v>
      </c>
      <c r="B11998" t="s">
        <v>137</v>
      </c>
      <c r="C11998" t="s">
        <v>89</v>
      </c>
      <c r="D11998" s="29">
        <v>46699</v>
      </c>
      <c r="E11998">
        <v>0</v>
      </c>
      <c r="F11998">
        <v>0</v>
      </c>
      <c r="G11998">
        <v>0</v>
      </c>
      <c r="H11998">
        <v>0</v>
      </c>
      <c r="L11998">
        <v>106.323559</v>
      </c>
      <c r="R11998">
        <v>1256.732495</v>
      </c>
      <c r="S11998" t="s">
        <v>90</v>
      </c>
      <c r="T11998" s="297">
        <v>46311.754166666666</v>
      </c>
    </row>
    <row r="11999" spans="1:20" x14ac:dyDescent="0.35">
      <c r="A11999" t="s">
        <v>136</v>
      </c>
      <c r="B11999" t="s">
        <v>137</v>
      </c>
      <c r="C11999" t="s">
        <v>89</v>
      </c>
      <c r="D11999" s="29">
        <v>46700</v>
      </c>
      <c r="E11999">
        <v>0</v>
      </c>
      <c r="F11999">
        <v>0</v>
      </c>
      <c r="G11999">
        <v>0</v>
      </c>
      <c r="H11999">
        <v>0</v>
      </c>
      <c r="L11999">
        <v>106.323559</v>
      </c>
      <c r="R11999">
        <v>1256.732495</v>
      </c>
      <c r="S11999" t="s">
        <v>90</v>
      </c>
      <c r="T11999" s="297">
        <v>46311.754166666666</v>
      </c>
    </row>
    <row r="12000" spans="1:20" x14ac:dyDescent="0.35">
      <c r="A12000" t="s">
        <v>136</v>
      </c>
      <c r="B12000" t="s">
        <v>137</v>
      </c>
      <c r="C12000" t="s">
        <v>89</v>
      </c>
      <c r="D12000" s="29">
        <v>46701</v>
      </c>
      <c r="E12000">
        <v>0</v>
      </c>
      <c r="F12000">
        <v>0</v>
      </c>
      <c r="G12000">
        <v>0</v>
      </c>
      <c r="H12000">
        <v>0</v>
      </c>
      <c r="L12000">
        <v>106.323559</v>
      </c>
      <c r="R12000">
        <v>1256.732495</v>
      </c>
      <c r="S12000" t="s">
        <v>90</v>
      </c>
      <c r="T12000" s="297">
        <v>46311.754166666666</v>
      </c>
    </row>
    <row r="12001" spans="1:20" x14ac:dyDescent="0.35">
      <c r="A12001" t="s">
        <v>136</v>
      </c>
      <c r="B12001" t="s">
        <v>137</v>
      </c>
      <c r="C12001" t="s">
        <v>89</v>
      </c>
      <c r="D12001" s="29">
        <v>46702</v>
      </c>
      <c r="E12001">
        <v>0</v>
      </c>
      <c r="F12001">
        <v>0</v>
      </c>
      <c r="G12001">
        <v>0</v>
      </c>
      <c r="H12001">
        <v>0</v>
      </c>
      <c r="L12001">
        <v>106.323559</v>
      </c>
      <c r="R12001">
        <v>1256.732495</v>
      </c>
      <c r="S12001" t="s">
        <v>90</v>
      </c>
      <c r="T12001" s="297">
        <v>46311.754166666666</v>
      </c>
    </row>
    <row r="12002" spans="1:20" x14ac:dyDescent="0.35">
      <c r="A12002" t="s">
        <v>136</v>
      </c>
      <c r="B12002" t="s">
        <v>137</v>
      </c>
      <c r="C12002" t="s">
        <v>89</v>
      </c>
      <c r="D12002" s="29">
        <v>46703</v>
      </c>
      <c r="E12002">
        <v>0</v>
      </c>
      <c r="F12002">
        <v>0</v>
      </c>
      <c r="G12002">
        <v>0</v>
      </c>
      <c r="H12002">
        <v>0</v>
      </c>
      <c r="L12002">
        <v>106.323559</v>
      </c>
      <c r="R12002">
        <v>1256.732495</v>
      </c>
      <c r="S12002" t="s">
        <v>90</v>
      </c>
      <c r="T12002" s="297">
        <v>46311.754166666666</v>
      </c>
    </row>
    <row r="12003" spans="1:20" x14ac:dyDescent="0.35">
      <c r="A12003" t="s">
        <v>136</v>
      </c>
      <c r="B12003" t="s">
        <v>137</v>
      </c>
      <c r="C12003" t="s">
        <v>89</v>
      </c>
      <c r="D12003" s="29">
        <v>46704</v>
      </c>
      <c r="E12003">
        <v>0</v>
      </c>
      <c r="F12003">
        <v>0</v>
      </c>
      <c r="G12003">
        <v>0</v>
      </c>
      <c r="H12003">
        <v>0</v>
      </c>
      <c r="L12003">
        <v>106.323559</v>
      </c>
      <c r="R12003">
        <v>1256.732495</v>
      </c>
      <c r="S12003" t="s">
        <v>90</v>
      </c>
      <c r="T12003" s="297">
        <v>46311.754166666666</v>
      </c>
    </row>
    <row r="12004" spans="1:20" x14ac:dyDescent="0.35">
      <c r="A12004" t="s">
        <v>136</v>
      </c>
      <c r="B12004" t="s">
        <v>137</v>
      </c>
      <c r="C12004" t="s">
        <v>89</v>
      </c>
      <c r="D12004" s="29">
        <v>46705</v>
      </c>
      <c r="E12004">
        <v>0</v>
      </c>
      <c r="F12004">
        <v>0</v>
      </c>
      <c r="G12004">
        <v>0</v>
      </c>
      <c r="H12004">
        <v>0</v>
      </c>
      <c r="L12004">
        <v>106.323559</v>
      </c>
      <c r="R12004">
        <v>1256.732495</v>
      </c>
      <c r="S12004" t="s">
        <v>90</v>
      </c>
      <c r="T12004" s="297">
        <v>46311.754166666666</v>
      </c>
    </row>
    <row r="12005" spans="1:20" x14ac:dyDescent="0.35">
      <c r="A12005" t="s">
        <v>136</v>
      </c>
      <c r="B12005" t="s">
        <v>137</v>
      </c>
      <c r="C12005" t="s">
        <v>89</v>
      </c>
      <c r="D12005" s="29">
        <v>46706</v>
      </c>
      <c r="E12005">
        <v>0</v>
      </c>
      <c r="F12005">
        <v>0</v>
      </c>
      <c r="G12005">
        <v>0</v>
      </c>
      <c r="H12005">
        <v>0</v>
      </c>
      <c r="L12005">
        <v>106.323559</v>
      </c>
      <c r="R12005">
        <v>1256.732495</v>
      </c>
      <c r="S12005" t="s">
        <v>90</v>
      </c>
      <c r="T12005" s="297">
        <v>46311.754166666666</v>
      </c>
    </row>
    <row r="12006" spans="1:20" x14ac:dyDescent="0.35">
      <c r="A12006" t="s">
        <v>136</v>
      </c>
      <c r="B12006" t="s">
        <v>137</v>
      </c>
      <c r="C12006" t="s">
        <v>89</v>
      </c>
      <c r="D12006" s="29">
        <v>46707</v>
      </c>
      <c r="E12006">
        <v>0</v>
      </c>
      <c r="F12006">
        <v>0</v>
      </c>
      <c r="G12006">
        <v>0</v>
      </c>
      <c r="H12006">
        <v>0</v>
      </c>
      <c r="L12006">
        <v>106.323559</v>
      </c>
      <c r="R12006">
        <v>1256.732495</v>
      </c>
      <c r="S12006" t="s">
        <v>90</v>
      </c>
      <c r="T12006" s="297">
        <v>46311.754166666666</v>
      </c>
    </row>
    <row r="12007" spans="1:20" x14ac:dyDescent="0.35">
      <c r="A12007" t="s">
        <v>136</v>
      </c>
      <c r="B12007" t="s">
        <v>137</v>
      </c>
      <c r="C12007" t="s">
        <v>89</v>
      </c>
      <c r="D12007" s="29">
        <v>46708</v>
      </c>
      <c r="E12007">
        <v>0</v>
      </c>
      <c r="F12007">
        <v>0</v>
      </c>
      <c r="G12007">
        <v>0</v>
      </c>
      <c r="H12007">
        <v>0</v>
      </c>
      <c r="L12007">
        <v>106.323559</v>
      </c>
      <c r="R12007">
        <v>1256.732495</v>
      </c>
      <c r="S12007" t="s">
        <v>90</v>
      </c>
      <c r="T12007" s="297">
        <v>46311.754166666666</v>
      </c>
    </row>
    <row r="12008" spans="1:20" x14ac:dyDescent="0.35">
      <c r="A12008" t="s">
        <v>136</v>
      </c>
      <c r="B12008" t="s">
        <v>137</v>
      </c>
      <c r="C12008" t="s">
        <v>89</v>
      </c>
      <c r="D12008" s="29">
        <v>46709</v>
      </c>
      <c r="E12008">
        <v>0</v>
      </c>
      <c r="F12008">
        <v>0</v>
      </c>
      <c r="G12008">
        <v>0</v>
      </c>
      <c r="H12008">
        <v>0</v>
      </c>
      <c r="L12008">
        <v>106.323559</v>
      </c>
      <c r="R12008">
        <v>1256.732495</v>
      </c>
      <c r="S12008" t="s">
        <v>90</v>
      </c>
      <c r="T12008" s="297">
        <v>46311.754166666666</v>
      </c>
    </row>
    <row r="12009" spans="1:20" x14ac:dyDescent="0.35">
      <c r="A12009" t="s">
        <v>136</v>
      </c>
      <c r="B12009" t="s">
        <v>137</v>
      </c>
      <c r="C12009" t="s">
        <v>89</v>
      </c>
      <c r="D12009" s="29">
        <v>46710</v>
      </c>
      <c r="E12009">
        <v>0</v>
      </c>
      <c r="F12009">
        <v>0</v>
      </c>
      <c r="G12009">
        <v>0</v>
      </c>
      <c r="H12009">
        <v>0</v>
      </c>
      <c r="L12009">
        <v>106.323559</v>
      </c>
      <c r="R12009">
        <v>1256.732495</v>
      </c>
      <c r="S12009" t="s">
        <v>90</v>
      </c>
      <c r="T12009" s="297">
        <v>46311.754166666666</v>
      </c>
    </row>
    <row r="12010" spans="1:20" x14ac:dyDescent="0.35">
      <c r="A12010" t="s">
        <v>136</v>
      </c>
      <c r="B12010" t="s">
        <v>137</v>
      </c>
      <c r="C12010" t="s">
        <v>89</v>
      </c>
      <c r="D12010" s="29">
        <v>46711</v>
      </c>
      <c r="E12010">
        <v>0</v>
      </c>
      <c r="F12010">
        <v>0</v>
      </c>
      <c r="G12010">
        <v>0</v>
      </c>
      <c r="H12010">
        <v>0</v>
      </c>
      <c r="L12010">
        <v>106.323559</v>
      </c>
      <c r="R12010">
        <v>1256.732495</v>
      </c>
      <c r="S12010" t="s">
        <v>90</v>
      </c>
      <c r="T12010" s="297">
        <v>46311.754166666666</v>
      </c>
    </row>
    <row r="12011" spans="1:20" x14ac:dyDescent="0.35">
      <c r="A12011" t="s">
        <v>136</v>
      </c>
      <c r="B12011" t="s">
        <v>137</v>
      </c>
      <c r="C12011" t="s">
        <v>89</v>
      </c>
      <c r="D12011" s="29">
        <v>46712</v>
      </c>
      <c r="E12011">
        <v>0</v>
      </c>
      <c r="F12011">
        <v>0</v>
      </c>
      <c r="G12011">
        <v>0</v>
      </c>
      <c r="H12011">
        <v>0</v>
      </c>
      <c r="L12011">
        <v>106.323559</v>
      </c>
      <c r="R12011">
        <v>1256.732495</v>
      </c>
      <c r="S12011" t="s">
        <v>90</v>
      </c>
      <c r="T12011" s="297">
        <v>46311.754166666666</v>
      </c>
    </row>
    <row r="12012" spans="1:20" x14ac:dyDescent="0.35">
      <c r="A12012" t="s">
        <v>136</v>
      </c>
      <c r="B12012" t="s">
        <v>137</v>
      </c>
      <c r="C12012" t="s">
        <v>89</v>
      </c>
      <c r="D12012" s="29">
        <v>46713</v>
      </c>
      <c r="E12012">
        <v>0</v>
      </c>
      <c r="F12012">
        <v>0</v>
      </c>
      <c r="G12012">
        <v>0</v>
      </c>
      <c r="H12012">
        <v>0</v>
      </c>
      <c r="L12012">
        <v>106.323559</v>
      </c>
      <c r="R12012">
        <v>1256.732495</v>
      </c>
      <c r="S12012" t="s">
        <v>90</v>
      </c>
      <c r="T12012" s="297">
        <v>46311.754166666666</v>
      </c>
    </row>
    <row r="12013" spans="1:20" x14ac:dyDescent="0.35">
      <c r="A12013" t="s">
        <v>136</v>
      </c>
      <c r="B12013" t="s">
        <v>137</v>
      </c>
      <c r="C12013" t="s">
        <v>89</v>
      </c>
      <c r="D12013" s="29">
        <v>46714</v>
      </c>
      <c r="E12013">
        <v>0</v>
      </c>
      <c r="F12013">
        <v>0</v>
      </c>
      <c r="G12013">
        <v>0</v>
      </c>
      <c r="H12013">
        <v>0</v>
      </c>
      <c r="L12013">
        <v>106.323559</v>
      </c>
      <c r="R12013">
        <v>1256.732495</v>
      </c>
      <c r="S12013" t="s">
        <v>90</v>
      </c>
      <c r="T12013" s="297">
        <v>46311.754166666666</v>
      </c>
    </row>
    <row r="12014" spans="1:20" x14ac:dyDescent="0.35">
      <c r="A12014" t="s">
        <v>136</v>
      </c>
      <c r="B12014" t="s">
        <v>137</v>
      </c>
      <c r="C12014" t="s">
        <v>89</v>
      </c>
      <c r="D12014" s="29">
        <v>46715</v>
      </c>
      <c r="E12014">
        <v>0</v>
      </c>
      <c r="F12014">
        <v>0</v>
      </c>
      <c r="G12014">
        <v>0</v>
      </c>
      <c r="H12014">
        <v>0</v>
      </c>
      <c r="L12014">
        <v>106.323559</v>
      </c>
      <c r="R12014">
        <v>1256.732495</v>
      </c>
      <c r="S12014" t="s">
        <v>90</v>
      </c>
      <c r="T12014" s="297">
        <v>46311.754166666666</v>
      </c>
    </row>
    <row r="12015" spans="1:20" x14ac:dyDescent="0.35">
      <c r="A12015" t="s">
        <v>136</v>
      </c>
      <c r="B12015" t="s">
        <v>137</v>
      </c>
      <c r="C12015" t="s">
        <v>89</v>
      </c>
      <c r="D12015" s="29">
        <v>46716</v>
      </c>
      <c r="E12015">
        <v>0</v>
      </c>
      <c r="F12015">
        <v>0</v>
      </c>
      <c r="G12015">
        <v>0</v>
      </c>
      <c r="H12015">
        <v>0</v>
      </c>
      <c r="L12015">
        <v>106.323559</v>
      </c>
      <c r="R12015">
        <v>1256.732495</v>
      </c>
      <c r="S12015" t="s">
        <v>90</v>
      </c>
      <c r="T12015" s="297">
        <v>46311.754166666666</v>
      </c>
    </row>
    <row r="12016" spans="1:20" x14ac:dyDescent="0.35">
      <c r="A12016" t="s">
        <v>136</v>
      </c>
      <c r="B12016" t="s">
        <v>137</v>
      </c>
      <c r="C12016" t="s">
        <v>89</v>
      </c>
      <c r="D12016" s="29">
        <v>46717</v>
      </c>
      <c r="E12016">
        <v>0</v>
      </c>
      <c r="F12016">
        <v>0</v>
      </c>
      <c r="G12016">
        <v>0</v>
      </c>
      <c r="H12016">
        <v>0</v>
      </c>
      <c r="L12016">
        <v>106.323559</v>
      </c>
      <c r="R12016">
        <v>1256.732495</v>
      </c>
      <c r="S12016" t="s">
        <v>90</v>
      </c>
      <c r="T12016" s="297">
        <v>46311.754166666666</v>
      </c>
    </row>
    <row r="12017" spans="1:20" x14ac:dyDescent="0.35">
      <c r="A12017" t="s">
        <v>136</v>
      </c>
      <c r="B12017" t="s">
        <v>137</v>
      </c>
      <c r="C12017" t="s">
        <v>89</v>
      </c>
      <c r="D12017" s="29">
        <v>46718</v>
      </c>
      <c r="E12017">
        <v>0</v>
      </c>
      <c r="F12017">
        <v>0</v>
      </c>
      <c r="G12017">
        <v>0</v>
      </c>
      <c r="H12017">
        <v>0</v>
      </c>
      <c r="L12017">
        <v>106.323559</v>
      </c>
      <c r="R12017">
        <v>1256.732495</v>
      </c>
      <c r="S12017" t="s">
        <v>90</v>
      </c>
      <c r="T12017" s="297">
        <v>46311.754166666666</v>
      </c>
    </row>
    <row r="12018" spans="1:20" x14ac:dyDescent="0.35">
      <c r="A12018" t="s">
        <v>136</v>
      </c>
      <c r="B12018" t="s">
        <v>137</v>
      </c>
      <c r="C12018" t="s">
        <v>89</v>
      </c>
      <c r="D12018" s="29">
        <v>46719</v>
      </c>
      <c r="E12018">
        <v>0</v>
      </c>
      <c r="F12018">
        <v>0</v>
      </c>
      <c r="G12018">
        <v>0</v>
      </c>
      <c r="H12018">
        <v>0</v>
      </c>
      <c r="L12018">
        <v>106.323559</v>
      </c>
      <c r="R12018">
        <v>1256.732495</v>
      </c>
      <c r="S12018" t="s">
        <v>90</v>
      </c>
      <c r="T12018" s="297">
        <v>46311.754166666666</v>
      </c>
    </row>
    <row r="12019" spans="1:20" x14ac:dyDescent="0.35">
      <c r="A12019" t="s">
        <v>136</v>
      </c>
      <c r="B12019" t="s">
        <v>137</v>
      </c>
      <c r="C12019" t="s">
        <v>89</v>
      </c>
      <c r="D12019" s="29">
        <v>46720</v>
      </c>
      <c r="E12019">
        <v>0</v>
      </c>
      <c r="F12019">
        <v>0</v>
      </c>
      <c r="G12019">
        <v>0</v>
      </c>
      <c r="H12019">
        <v>0</v>
      </c>
      <c r="L12019">
        <v>106.323559</v>
      </c>
      <c r="R12019">
        <v>1256.732495</v>
      </c>
      <c r="S12019" t="s">
        <v>90</v>
      </c>
      <c r="T12019" s="297">
        <v>46311.754166666666</v>
      </c>
    </row>
    <row r="12020" spans="1:20" x14ac:dyDescent="0.35">
      <c r="A12020" t="s">
        <v>136</v>
      </c>
      <c r="B12020" t="s">
        <v>137</v>
      </c>
      <c r="C12020" t="s">
        <v>89</v>
      </c>
      <c r="D12020" s="29">
        <v>46721</v>
      </c>
      <c r="E12020">
        <v>0</v>
      </c>
      <c r="F12020">
        <v>0</v>
      </c>
      <c r="G12020">
        <v>0</v>
      </c>
      <c r="H12020">
        <v>0</v>
      </c>
      <c r="L12020">
        <v>106.323559</v>
      </c>
      <c r="R12020">
        <v>1256.732495</v>
      </c>
      <c r="S12020" t="s">
        <v>90</v>
      </c>
      <c r="T12020" s="297">
        <v>46311.754166666666</v>
      </c>
    </row>
    <row r="12021" spans="1:20" x14ac:dyDescent="0.35">
      <c r="A12021" t="s">
        <v>136</v>
      </c>
      <c r="B12021" t="s">
        <v>137</v>
      </c>
      <c r="C12021" t="s">
        <v>89</v>
      </c>
      <c r="D12021" s="29">
        <v>46722</v>
      </c>
      <c r="E12021">
        <v>0</v>
      </c>
      <c r="F12021">
        <v>0</v>
      </c>
      <c r="G12021">
        <v>0</v>
      </c>
      <c r="H12021">
        <v>0</v>
      </c>
      <c r="L12021">
        <v>86.375423999999995</v>
      </c>
      <c r="R12021">
        <v>1256.732495</v>
      </c>
      <c r="S12021" t="s">
        <v>90</v>
      </c>
      <c r="T12021" s="297">
        <v>46311.754166666666</v>
      </c>
    </row>
    <row r="12022" spans="1:20" x14ac:dyDescent="0.35">
      <c r="A12022" t="s">
        <v>136</v>
      </c>
      <c r="B12022" t="s">
        <v>137</v>
      </c>
      <c r="C12022" t="s">
        <v>89</v>
      </c>
      <c r="D12022" s="29">
        <v>46723</v>
      </c>
      <c r="E12022">
        <v>0</v>
      </c>
      <c r="F12022">
        <v>0</v>
      </c>
      <c r="G12022">
        <v>0</v>
      </c>
      <c r="H12022">
        <v>0</v>
      </c>
      <c r="L12022">
        <v>86.375423999999995</v>
      </c>
      <c r="R12022">
        <v>1256.732495</v>
      </c>
      <c r="S12022" t="s">
        <v>90</v>
      </c>
      <c r="T12022" s="297">
        <v>46311.754166666666</v>
      </c>
    </row>
    <row r="12023" spans="1:20" x14ac:dyDescent="0.35">
      <c r="A12023" t="s">
        <v>136</v>
      </c>
      <c r="B12023" t="s">
        <v>137</v>
      </c>
      <c r="C12023" t="s">
        <v>89</v>
      </c>
      <c r="D12023" s="29">
        <v>46724</v>
      </c>
      <c r="E12023">
        <v>0</v>
      </c>
      <c r="F12023">
        <v>0</v>
      </c>
      <c r="G12023">
        <v>0</v>
      </c>
      <c r="H12023">
        <v>0</v>
      </c>
      <c r="L12023">
        <v>86.375423999999995</v>
      </c>
      <c r="R12023">
        <v>1256.732495</v>
      </c>
      <c r="S12023" t="s">
        <v>90</v>
      </c>
      <c r="T12023" s="297">
        <v>46311.754166666666</v>
      </c>
    </row>
    <row r="12024" spans="1:20" x14ac:dyDescent="0.35">
      <c r="A12024" t="s">
        <v>136</v>
      </c>
      <c r="B12024" t="s">
        <v>137</v>
      </c>
      <c r="C12024" t="s">
        <v>89</v>
      </c>
      <c r="D12024" s="29">
        <v>46725</v>
      </c>
      <c r="E12024">
        <v>0</v>
      </c>
      <c r="F12024">
        <v>0</v>
      </c>
      <c r="G12024">
        <v>0</v>
      </c>
      <c r="H12024">
        <v>0</v>
      </c>
      <c r="L12024">
        <v>86.375423999999995</v>
      </c>
      <c r="R12024">
        <v>1256.732495</v>
      </c>
      <c r="S12024" t="s">
        <v>90</v>
      </c>
      <c r="T12024" s="297">
        <v>46311.754166666666</v>
      </c>
    </row>
    <row r="12025" spans="1:20" x14ac:dyDescent="0.35">
      <c r="A12025" t="s">
        <v>136</v>
      </c>
      <c r="B12025" t="s">
        <v>137</v>
      </c>
      <c r="C12025" t="s">
        <v>89</v>
      </c>
      <c r="D12025" s="29">
        <v>46726</v>
      </c>
      <c r="E12025">
        <v>0</v>
      </c>
      <c r="F12025">
        <v>0</v>
      </c>
      <c r="G12025">
        <v>0</v>
      </c>
      <c r="H12025">
        <v>0</v>
      </c>
      <c r="L12025">
        <v>86.375423999999995</v>
      </c>
      <c r="R12025">
        <v>1256.732495</v>
      </c>
      <c r="S12025" t="s">
        <v>90</v>
      </c>
      <c r="T12025" s="297">
        <v>46311.754166666666</v>
      </c>
    </row>
    <row r="12026" spans="1:20" x14ac:dyDescent="0.35">
      <c r="A12026" t="s">
        <v>136</v>
      </c>
      <c r="B12026" t="s">
        <v>137</v>
      </c>
      <c r="C12026" t="s">
        <v>89</v>
      </c>
      <c r="D12026" s="29">
        <v>46727</v>
      </c>
      <c r="E12026">
        <v>0</v>
      </c>
      <c r="F12026">
        <v>0</v>
      </c>
      <c r="G12026">
        <v>0</v>
      </c>
      <c r="H12026">
        <v>0</v>
      </c>
      <c r="L12026">
        <v>86.375423999999995</v>
      </c>
      <c r="R12026">
        <v>1256.732495</v>
      </c>
      <c r="S12026" t="s">
        <v>90</v>
      </c>
      <c r="T12026" s="297">
        <v>46311.754166666666</v>
      </c>
    </row>
    <row r="12027" spans="1:20" x14ac:dyDescent="0.35">
      <c r="A12027" t="s">
        <v>136</v>
      </c>
      <c r="B12027" t="s">
        <v>137</v>
      </c>
      <c r="C12027" t="s">
        <v>89</v>
      </c>
      <c r="D12027" s="29">
        <v>46728</v>
      </c>
      <c r="E12027">
        <v>0</v>
      </c>
      <c r="F12027">
        <v>0</v>
      </c>
      <c r="G12027">
        <v>0</v>
      </c>
      <c r="H12027">
        <v>0</v>
      </c>
      <c r="L12027">
        <v>86.375423999999995</v>
      </c>
      <c r="R12027">
        <v>1256.732495</v>
      </c>
      <c r="S12027" t="s">
        <v>90</v>
      </c>
      <c r="T12027" s="297">
        <v>46311.754166666666</v>
      </c>
    </row>
    <row r="12028" spans="1:20" x14ac:dyDescent="0.35">
      <c r="A12028" t="s">
        <v>136</v>
      </c>
      <c r="B12028" t="s">
        <v>137</v>
      </c>
      <c r="C12028" t="s">
        <v>89</v>
      </c>
      <c r="D12028" s="29">
        <v>46729</v>
      </c>
      <c r="E12028">
        <v>0</v>
      </c>
      <c r="F12028">
        <v>0</v>
      </c>
      <c r="G12028">
        <v>0</v>
      </c>
      <c r="H12028">
        <v>0</v>
      </c>
      <c r="L12028">
        <v>86.375423999999995</v>
      </c>
      <c r="R12028">
        <v>1256.732495</v>
      </c>
      <c r="S12028" t="s">
        <v>90</v>
      </c>
      <c r="T12028" s="297">
        <v>46311.754166666666</v>
      </c>
    </row>
    <row r="12029" spans="1:20" x14ac:dyDescent="0.35">
      <c r="A12029" t="s">
        <v>136</v>
      </c>
      <c r="B12029" t="s">
        <v>137</v>
      </c>
      <c r="C12029" t="s">
        <v>89</v>
      </c>
      <c r="D12029" s="29">
        <v>46730</v>
      </c>
      <c r="E12029">
        <v>0</v>
      </c>
      <c r="F12029">
        <v>0</v>
      </c>
      <c r="G12029">
        <v>0</v>
      </c>
      <c r="H12029">
        <v>0</v>
      </c>
      <c r="L12029">
        <v>86.375423999999995</v>
      </c>
      <c r="R12029">
        <v>1256.732495</v>
      </c>
      <c r="S12029" t="s">
        <v>90</v>
      </c>
      <c r="T12029" s="297">
        <v>46311.754166666666</v>
      </c>
    </row>
    <row r="12030" spans="1:20" x14ac:dyDescent="0.35">
      <c r="A12030" t="s">
        <v>136</v>
      </c>
      <c r="B12030" t="s">
        <v>137</v>
      </c>
      <c r="C12030" t="s">
        <v>89</v>
      </c>
      <c r="D12030" s="29">
        <v>46731</v>
      </c>
      <c r="E12030">
        <v>0</v>
      </c>
      <c r="F12030">
        <v>0</v>
      </c>
      <c r="G12030">
        <v>0</v>
      </c>
      <c r="H12030">
        <v>0</v>
      </c>
      <c r="L12030">
        <v>86.375423999999995</v>
      </c>
      <c r="R12030">
        <v>1256.732495</v>
      </c>
      <c r="S12030" t="s">
        <v>90</v>
      </c>
      <c r="T12030" s="297">
        <v>46311.754166666666</v>
      </c>
    </row>
    <row r="12031" spans="1:20" x14ac:dyDescent="0.35">
      <c r="A12031" t="s">
        <v>136</v>
      </c>
      <c r="B12031" t="s">
        <v>137</v>
      </c>
      <c r="C12031" t="s">
        <v>89</v>
      </c>
      <c r="D12031" s="29">
        <v>46732</v>
      </c>
      <c r="E12031">
        <v>0</v>
      </c>
      <c r="F12031">
        <v>0</v>
      </c>
      <c r="G12031">
        <v>0</v>
      </c>
      <c r="H12031">
        <v>0</v>
      </c>
      <c r="L12031">
        <v>86.375423999999995</v>
      </c>
      <c r="R12031">
        <v>1256.732495</v>
      </c>
      <c r="S12031" t="s">
        <v>90</v>
      </c>
      <c r="T12031" s="297">
        <v>46311.754166666666</v>
      </c>
    </row>
    <row r="12032" spans="1:20" x14ac:dyDescent="0.35">
      <c r="A12032" t="s">
        <v>136</v>
      </c>
      <c r="B12032" t="s">
        <v>137</v>
      </c>
      <c r="C12032" t="s">
        <v>89</v>
      </c>
      <c r="D12032" s="29">
        <v>46733</v>
      </c>
      <c r="E12032">
        <v>0</v>
      </c>
      <c r="F12032">
        <v>0</v>
      </c>
      <c r="G12032">
        <v>0</v>
      </c>
      <c r="H12032">
        <v>0</v>
      </c>
      <c r="L12032">
        <v>86.375423999999995</v>
      </c>
      <c r="R12032">
        <v>1256.732495</v>
      </c>
      <c r="S12032" t="s">
        <v>90</v>
      </c>
      <c r="T12032" s="297">
        <v>46311.754166666666</v>
      </c>
    </row>
    <row r="12033" spans="1:20" x14ac:dyDescent="0.35">
      <c r="A12033" t="s">
        <v>136</v>
      </c>
      <c r="B12033" t="s">
        <v>137</v>
      </c>
      <c r="C12033" t="s">
        <v>89</v>
      </c>
      <c r="D12033" s="29">
        <v>46734</v>
      </c>
      <c r="E12033">
        <v>0</v>
      </c>
      <c r="F12033">
        <v>0</v>
      </c>
      <c r="G12033">
        <v>0</v>
      </c>
      <c r="H12033">
        <v>0</v>
      </c>
      <c r="L12033">
        <v>86.375423999999995</v>
      </c>
      <c r="R12033">
        <v>1256.732495</v>
      </c>
      <c r="S12033" t="s">
        <v>90</v>
      </c>
      <c r="T12033" s="297">
        <v>46311.754166666666</v>
      </c>
    </row>
    <row r="12034" spans="1:20" x14ac:dyDescent="0.35">
      <c r="A12034" t="s">
        <v>136</v>
      </c>
      <c r="B12034" t="s">
        <v>137</v>
      </c>
      <c r="C12034" t="s">
        <v>89</v>
      </c>
      <c r="D12034" s="29">
        <v>46735</v>
      </c>
      <c r="E12034">
        <v>0</v>
      </c>
      <c r="F12034">
        <v>0</v>
      </c>
      <c r="G12034">
        <v>0</v>
      </c>
      <c r="H12034">
        <v>0</v>
      </c>
      <c r="L12034">
        <v>86.375423999999995</v>
      </c>
      <c r="R12034">
        <v>1256.732495</v>
      </c>
      <c r="S12034" t="s">
        <v>90</v>
      </c>
      <c r="T12034" s="297">
        <v>46311.754166666666</v>
      </c>
    </row>
    <row r="12035" spans="1:20" x14ac:dyDescent="0.35">
      <c r="A12035" t="s">
        <v>136</v>
      </c>
      <c r="B12035" t="s">
        <v>137</v>
      </c>
      <c r="C12035" t="s">
        <v>89</v>
      </c>
      <c r="D12035" s="29">
        <v>46736</v>
      </c>
      <c r="E12035">
        <v>0</v>
      </c>
      <c r="F12035">
        <v>0</v>
      </c>
      <c r="G12035">
        <v>0</v>
      </c>
      <c r="H12035">
        <v>0</v>
      </c>
      <c r="L12035">
        <v>86.375423999999995</v>
      </c>
      <c r="R12035">
        <v>1256.732495</v>
      </c>
      <c r="S12035" t="s">
        <v>90</v>
      </c>
      <c r="T12035" s="297">
        <v>46311.754166666666</v>
      </c>
    </row>
    <row r="12036" spans="1:20" x14ac:dyDescent="0.35">
      <c r="A12036" t="s">
        <v>136</v>
      </c>
      <c r="B12036" t="s">
        <v>137</v>
      </c>
      <c r="C12036" t="s">
        <v>89</v>
      </c>
      <c r="D12036" s="29">
        <v>46737</v>
      </c>
      <c r="E12036">
        <v>0</v>
      </c>
      <c r="F12036">
        <v>0</v>
      </c>
      <c r="G12036">
        <v>0</v>
      </c>
      <c r="H12036">
        <v>0</v>
      </c>
      <c r="L12036">
        <v>86.375423999999995</v>
      </c>
      <c r="R12036">
        <v>1256.732495</v>
      </c>
      <c r="S12036" t="s">
        <v>90</v>
      </c>
      <c r="T12036" s="297">
        <v>46311.754166666666</v>
      </c>
    </row>
    <row r="12037" spans="1:20" x14ac:dyDescent="0.35">
      <c r="A12037" t="s">
        <v>136</v>
      </c>
      <c r="B12037" t="s">
        <v>137</v>
      </c>
      <c r="C12037" t="s">
        <v>89</v>
      </c>
      <c r="D12037" s="29">
        <v>46738</v>
      </c>
      <c r="E12037">
        <v>0</v>
      </c>
      <c r="F12037">
        <v>0</v>
      </c>
      <c r="G12037">
        <v>0</v>
      </c>
      <c r="H12037">
        <v>0</v>
      </c>
      <c r="L12037">
        <v>86.375423999999995</v>
      </c>
      <c r="R12037">
        <v>1256.732495</v>
      </c>
      <c r="S12037" t="s">
        <v>90</v>
      </c>
      <c r="T12037" s="297">
        <v>46311.754166666666</v>
      </c>
    </row>
    <row r="12038" spans="1:20" x14ac:dyDescent="0.35">
      <c r="A12038" t="s">
        <v>136</v>
      </c>
      <c r="B12038" t="s">
        <v>137</v>
      </c>
      <c r="C12038" t="s">
        <v>89</v>
      </c>
      <c r="D12038" s="29">
        <v>46739</v>
      </c>
      <c r="E12038">
        <v>0</v>
      </c>
      <c r="F12038">
        <v>0</v>
      </c>
      <c r="G12038">
        <v>0</v>
      </c>
      <c r="H12038">
        <v>0</v>
      </c>
      <c r="L12038">
        <v>86.375423999999995</v>
      </c>
      <c r="R12038">
        <v>1256.732495</v>
      </c>
      <c r="S12038" t="s">
        <v>90</v>
      </c>
      <c r="T12038" s="297">
        <v>46311.754166666666</v>
      </c>
    </row>
    <row r="12039" spans="1:20" x14ac:dyDescent="0.35">
      <c r="A12039" t="s">
        <v>136</v>
      </c>
      <c r="B12039" t="s">
        <v>137</v>
      </c>
      <c r="C12039" t="s">
        <v>89</v>
      </c>
      <c r="D12039" s="29">
        <v>46740</v>
      </c>
      <c r="E12039">
        <v>0</v>
      </c>
      <c r="F12039">
        <v>0</v>
      </c>
      <c r="G12039">
        <v>0</v>
      </c>
      <c r="H12039">
        <v>0</v>
      </c>
      <c r="L12039">
        <v>86.375423999999995</v>
      </c>
      <c r="R12039">
        <v>1256.732495</v>
      </c>
      <c r="S12039" t="s">
        <v>90</v>
      </c>
      <c r="T12039" s="297">
        <v>46311.754166666666</v>
      </c>
    </row>
    <row r="12040" spans="1:20" x14ac:dyDescent="0.35">
      <c r="A12040" t="s">
        <v>136</v>
      </c>
      <c r="B12040" t="s">
        <v>137</v>
      </c>
      <c r="C12040" t="s">
        <v>89</v>
      </c>
      <c r="D12040" s="29">
        <v>46741</v>
      </c>
      <c r="E12040">
        <v>0</v>
      </c>
      <c r="F12040">
        <v>0</v>
      </c>
      <c r="G12040">
        <v>0</v>
      </c>
      <c r="H12040">
        <v>0</v>
      </c>
      <c r="L12040">
        <v>86.375423999999995</v>
      </c>
      <c r="R12040">
        <v>1256.732495</v>
      </c>
      <c r="S12040" t="s">
        <v>90</v>
      </c>
      <c r="T12040" s="297">
        <v>46311.754166666666</v>
      </c>
    </row>
    <row r="12041" spans="1:20" x14ac:dyDescent="0.35">
      <c r="A12041" t="s">
        <v>136</v>
      </c>
      <c r="B12041" t="s">
        <v>137</v>
      </c>
      <c r="C12041" t="s">
        <v>89</v>
      </c>
      <c r="D12041" s="29">
        <v>46742</v>
      </c>
      <c r="E12041">
        <v>0</v>
      </c>
      <c r="F12041">
        <v>0</v>
      </c>
      <c r="G12041">
        <v>0</v>
      </c>
      <c r="H12041">
        <v>0</v>
      </c>
      <c r="L12041">
        <v>86.375423999999995</v>
      </c>
      <c r="R12041">
        <v>1256.732495</v>
      </c>
      <c r="S12041" t="s">
        <v>90</v>
      </c>
      <c r="T12041" s="297">
        <v>46311.754166666666</v>
      </c>
    </row>
    <row r="12042" spans="1:20" x14ac:dyDescent="0.35">
      <c r="A12042" t="s">
        <v>136</v>
      </c>
      <c r="B12042" t="s">
        <v>137</v>
      </c>
      <c r="C12042" t="s">
        <v>89</v>
      </c>
      <c r="D12042" s="29">
        <v>46743</v>
      </c>
      <c r="E12042">
        <v>0</v>
      </c>
      <c r="F12042">
        <v>0</v>
      </c>
      <c r="G12042">
        <v>0</v>
      </c>
      <c r="H12042">
        <v>0</v>
      </c>
      <c r="L12042">
        <v>86.375423999999995</v>
      </c>
      <c r="R12042">
        <v>1256.732495</v>
      </c>
      <c r="S12042" t="s">
        <v>90</v>
      </c>
      <c r="T12042" s="297">
        <v>46311.754166666666</v>
      </c>
    </row>
    <row r="12043" spans="1:20" x14ac:dyDescent="0.35">
      <c r="A12043" t="s">
        <v>136</v>
      </c>
      <c r="B12043" t="s">
        <v>137</v>
      </c>
      <c r="C12043" t="s">
        <v>89</v>
      </c>
      <c r="D12043" s="29">
        <v>46744</v>
      </c>
      <c r="E12043">
        <v>0</v>
      </c>
      <c r="F12043">
        <v>0</v>
      </c>
      <c r="G12043">
        <v>0</v>
      </c>
      <c r="H12043">
        <v>0</v>
      </c>
      <c r="L12043">
        <v>86.375423999999995</v>
      </c>
      <c r="R12043">
        <v>1256.732495</v>
      </c>
      <c r="S12043" t="s">
        <v>90</v>
      </c>
      <c r="T12043" s="297">
        <v>46311.754166666666</v>
      </c>
    </row>
    <row r="12044" spans="1:20" x14ac:dyDescent="0.35">
      <c r="A12044" t="s">
        <v>136</v>
      </c>
      <c r="B12044" t="s">
        <v>137</v>
      </c>
      <c r="C12044" t="s">
        <v>89</v>
      </c>
      <c r="D12044" s="29">
        <v>46745</v>
      </c>
      <c r="E12044">
        <v>0</v>
      </c>
      <c r="F12044">
        <v>0</v>
      </c>
      <c r="G12044">
        <v>0</v>
      </c>
      <c r="H12044">
        <v>0</v>
      </c>
      <c r="L12044">
        <v>86.375423999999995</v>
      </c>
      <c r="R12044">
        <v>1256.732495</v>
      </c>
      <c r="S12044" t="s">
        <v>90</v>
      </c>
      <c r="T12044" s="297">
        <v>46311.754166666666</v>
      </c>
    </row>
    <row r="12045" spans="1:20" x14ac:dyDescent="0.35">
      <c r="A12045" t="s">
        <v>136</v>
      </c>
      <c r="B12045" t="s">
        <v>137</v>
      </c>
      <c r="C12045" t="s">
        <v>89</v>
      </c>
      <c r="D12045" s="29">
        <v>46746</v>
      </c>
      <c r="E12045">
        <v>0</v>
      </c>
      <c r="F12045">
        <v>0</v>
      </c>
      <c r="G12045">
        <v>0</v>
      </c>
      <c r="H12045">
        <v>0</v>
      </c>
      <c r="L12045">
        <v>86.375423999999995</v>
      </c>
      <c r="R12045">
        <v>1256.732495</v>
      </c>
      <c r="S12045" t="s">
        <v>90</v>
      </c>
      <c r="T12045" s="297">
        <v>46311.754166666666</v>
      </c>
    </row>
    <row r="12046" spans="1:20" x14ac:dyDescent="0.35">
      <c r="A12046" t="s">
        <v>136</v>
      </c>
      <c r="B12046" t="s">
        <v>137</v>
      </c>
      <c r="C12046" t="s">
        <v>89</v>
      </c>
      <c r="D12046" s="29">
        <v>46747</v>
      </c>
      <c r="E12046">
        <v>0</v>
      </c>
      <c r="F12046">
        <v>0</v>
      </c>
      <c r="G12046">
        <v>0</v>
      </c>
      <c r="H12046">
        <v>0</v>
      </c>
      <c r="L12046">
        <v>86.375423999999995</v>
      </c>
      <c r="R12046">
        <v>1256.732495</v>
      </c>
      <c r="S12046" t="s">
        <v>90</v>
      </c>
      <c r="T12046" s="297">
        <v>46311.754166666666</v>
      </c>
    </row>
    <row r="12047" spans="1:20" x14ac:dyDescent="0.35">
      <c r="A12047" t="s">
        <v>136</v>
      </c>
      <c r="B12047" t="s">
        <v>137</v>
      </c>
      <c r="C12047" t="s">
        <v>89</v>
      </c>
      <c r="D12047" s="29">
        <v>46748</v>
      </c>
      <c r="E12047">
        <v>0</v>
      </c>
      <c r="F12047">
        <v>0</v>
      </c>
      <c r="G12047">
        <v>0</v>
      </c>
      <c r="H12047">
        <v>0</v>
      </c>
      <c r="L12047">
        <v>86.375423999999995</v>
      </c>
      <c r="R12047">
        <v>1256.732495</v>
      </c>
      <c r="S12047" t="s">
        <v>90</v>
      </c>
      <c r="T12047" s="297">
        <v>46311.754166666666</v>
      </c>
    </row>
    <row r="12048" spans="1:20" x14ac:dyDescent="0.35">
      <c r="A12048" t="s">
        <v>136</v>
      </c>
      <c r="B12048" t="s">
        <v>137</v>
      </c>
      <c r="C12048" t="s">
        <v>89</v>
      </c>
      <c r="D12048" s="29">
        <v>46749</v>
      </c>
      <c r="E12048">
        <v>0</v>
      </c>
      <c r="F12048">
        <v>0</v>
      </c>
      <c r="G12048">
        <v>0</v>
      </c>
      <c r="H12048">
        <v>0</v>
      </c>
      <c r="L12048">
        <v>86.375423999999995</v>
      </c>
      <c r="R12048">
        <v>1256.732495</v>
      </c>
      <c r="S12048" t="s">
        <v>90</v>
      </c>
      <c r="T12048" s="297">
        <v>46311.754166666666</v>
      </c>
    </row>
    <row r="12049" spans="1:20" x14ac:dyDescent="0.35">
      <c r="A12049" t="s">
        <v>136</v>
      </c>
      <c r="B12049" t="s">
        <v>137</v>
      </c>
      <c r="C12049" t="s">
        <v>89</v>
      </c>
      <c r="D12049" s="29">
        <v>46750</v>
      </c>
      <c r="E12049">
        <v>0</v>
      </c>
      <c r="F12049">
        <v>0</v>
      </c>
      <c r="G12049">
        <v>0</v>
      </c>
      <c r="H12049">
        <v>0</v>
      </c>
      <c r="L12049">
        <v>86.375423999999995</v>
      </c>
      <c r="R12049">
        <v>1256.732495</v>
      </c>
      <c r="S12049" t="s">
        <v>90</v>
      </c>
      <c r="T12049" s="297">
        <v>46311.754166666666</v>
      </c>
    </row>
    <row r="12050" spans="1:20" x14ac:dyDescent="0.35">
      <c r="A12050" t="s">
        <v>136</v>
      </c>
      <c r="B12050" t="s">
        <v>137</v>
      </c>
      <c r="C12050" t="s">
        <v>89</v>
      </c>
      <c r="D12050" s="29">
        <v>46751</v>
      </c>
      <c r="E12050">
        <v>0</v>
      </c>
      <c r="F12050">
        <v>0</v>
      </c>
      <c r="G12050">
        <v>0</v>
      </c>
      <c r="H12050">
        <v>0</v>
      </c>
      <c r="L12050">
        <v>86.375423999999995</v>
      </c>
      <c r="R12050">
        <v>1256.732495</v>
      </c>
      <c r="S12050" t="s">
        <v>90</v>
      </c>
      <c r="T12050" s="297">
        <v>46311.754166666666</v>
      </c>
    </row>
    <row r="12051" spans="1:20" x14ac:dyDescent="0.35">
      <c r="A12051" t="s">
        <v>136</v>
      </c>
      <c r="B12051" t="s">
        <v>137</v>
      </c>
      <c r="C12051" t="s">
        <v>89</v>
      </c>
      <c r="D12051" s="29">
        <v>46752</v>
      </c>
      <c r="E12051">
        <v>0</v>
      </c>
      <c r="F12051">
        <v>0</v>
      </c>
      <c r="G12051">
        <v>0</v>
      </c>
      <c r="H12051">
        <v>0</v>
      </c>
      <c r="L12051">
        <v>86.375423999999995</v>
      </c>
      <c r="R12051">
        <v>1256.732495</v>
      </c>
      <c r="S12051" t="s">
        <v>90</v>
      </c>
      <c r="T12051" s="297">
        <v>46311.754166666666</v>
      </c>
    </row>
    <row r="12052" spans="1:20" x14ac:dyDescent="0.35">
      <c r="A12052" t="s">
        <v>138</v>
      </c>
      <c r="B12052" t="s">
        <v>139</v>
      </c>
      <c r="C12052" t="s">
        <v>89</v>
      </c>
      <c r="D12052" s="29">
        <v>46388</v>
      </c>
      <c r="E12052">
        <v>0</v>
      </c>
      <c r="F12052">
        <v>0</v>
      </c>
      <c r="G12052">
        <v>0</v>
      </c>
      <c r="H12052">
        <v>0</v>
      </c>
      <c r="L12052">
        <v>142.629165</v>
      </c>
      <c r="R12052">
        <v>1356.4731690000001</v>
      </c>
      <c r="S12052" t="s">
        <v>90</v>
      </c>
      <c r="T12052" s="297">
        <v>46311.754166666666</v>
      </c>
    </row>
    <row r="12053" spans="1:20" x14ac:dyDescent="0.35">
      <c r="A12053" t="s">
        <v>138</v>
      </c>
      <c r="B12053" t="s">
        <v>139</v>
      </c>
      <c r="C12053" t="s">
        <v>89</v>
      </c>
      <c r="D12053" s="29">
        <v>46389</v>
      </c>
      <c r="E12053">
        <v>0</v>
      </c>
      <c r="F12053">
        <v>0</v>
      </c>
      <c r="G12053">
        <v>0</v>
      </c>
      <c r="H12053">
        <v>0</v>
      </c>
      <c r="L12053">
        <v>142.629165</v>
      </c>
      <c r="R12053">
        <v>1356.4731690000001</v>
      </c>
      <c r="S12053" t="s">
        <v>90</v>
      </c>
      <c r="T12053" s="297">
        <v>46311.754166666666</v>
      </c>
    </row>
    <row r="12054" spans="1:20" x14ac:dyDescent="0.35">
      <c r="A12054" t="s">
        <v>138</v>
      </c>
      <c r="B12054" t="s">
        <v>139</v>
      </c>
      <c r="C12054" t="s">
        <v>89</v>
      </c>
      <c r="D12054" s="29">
        <v>46390</v>
      </c>
      <c r="E12054">
        <v>0</v>
      </c>
      <c r="F12054">
        <v>0</v>
      </c>
      <c r="G12054">
        <v>0</v>
      </c>
      <c r="H12054">
        <v>0</v>
      </c>
      <c r="L12054">
        <v>142.629165</v>
      </c>
      <c r="R12054">
        <v>1356.4731690000001</v>
      </c>
      <c r="S12054" t="s">
        <v>90</v>
      </c>
      <c r="T12054" s="297">
        <v>46311.754166666666</v>
      </c>
    </row>
    <row r="12055" spans="1:20" x14ac:dyDescent="0.35">
      <c r="A12055" t="s">
        <v>138</v>
      </c>
      <c r="B12055" t="s">
        <v>139</v>
      </c>
      <c r="C12055" t="s">
        <v>89</v>
      </c>
      <c r="D12055" s="29">
        <v>46391</v>
      </c>
      <c r="E12055">
        <v>0</v>
      </c>
      <c r="F12055">
        <v>0</v>
      </c>
      <c r="G12055">
        <v>0</v>
      </c>
      <c r="H12055">
        <v>0</v>
      </c>
      <c r="L12055">
        <v>142.629165</v>
      </c>
      <c r="R12055">
        <v>1356.4731690000001</v>
      </c>
      <c r="S12055" t="s">
        <v>90</v>
      </c>
      <c r="T12055" s="297">
        <v>46311.754166666666</v>
      </c>
    </row>
    <row r="12056" spans="1:20" x14ac:dyDescent="0.35">
      <c r="A12056" t="s">
        <v>138</v>
      </c>
      <c r="B12056" t="s">
        <v>139</v>
      </c>
      <c r="C12056" t="s">
        <v>89</v>
      </c>
      <c r="D12056" s="29">
        <v>46392</v>
      </c>
      <c r="E12056">
        <v>0</v>
      </c>
      <c r="F12056">
        <v>0</v>
      </c>
      <c r="G12056">
        <v>0</v>
      </c>
      <c r="H12056">
        <v>0</v>
      </c>
      <c r="L12056">
        <v>142.629165</v>
      </c>
      <c r="R12056">
        <v>1356.4731690000001</v>
      </c>
      <c r="S12056" t="s">
        <v>90</v>
      </c>
      <c r="T12056" s="297">
        <v>46311.754166666666</v>
      </c>
    </row>
    <row r="12057" spans="1:20" x14ac:dyDescent="0.35">
      <c r="A12057" t="s">
        <v>138</v>
      </c>
      <c r="B12057" t="s">
        <v>139</v>
      </c>
      <c r="C12057" t="s">
        <v>89</v>
      </c>
      <c r="D12057" s="29">
        <v>46393</v>
      </c>
      <c r="E12057">
        <v>0</v>
      </c>
      <c r="F12057">
        <v>0</v>
      </c>
      <c r="G12057">
        <v>0</v>
      </c>
      <c r="H12057">
        <v>0</v>
      </c>
      <c r="L12057">
        <v>142.629165</v>
      </c>
      <c r="R12057">
        <v>1356.4731690000001</v>
      </c>
      <c r="S12057" t="s">
        <v>90</v>
      </c>
      <c r="T12057" s="297">
        <v>46311.754166666666</v>
      </c>
    </row>
    <row r="12058" spans="1:20" x14ac:dyDescent="0.35">
      <c r="A12058" t="s">
        <v>138</v>
      </c>
      <c r="B12058" t="s">
        <v>139</v>
      </c>
      <c r="C12058" t="s">
        <v>89</v>
      </c>
      <c r="D12058" s="29">
        <v>46394</v>
      </c>
      <c r="E12058">
        <v>0</v>
      </c>
      <c r="F12058">
        <v>0</v>
      </c>
      <c r="G12058">
        <v>0</v>
      </c>
      <c r="H12058">
        <v>0</v>
      </c>
      <c r="L12058">
        <v>142.629165</v>
      </c>
      <c r="R12058">
        <v>1356.4731690000001</v>
      </c>
      <c r="S12058" t="s">
        <v>90</v>
      </c>
      <c r="T12058" s="297">
        <v>46311.754166666666</v>
      </c>
    </row>
    <row r="12059" spans="1:20" x14ac:dyDescent="0.35">
      <c r="A12059" t="s">
        <v>138</v>
      </c>
      <c r="B12059" t="s">
        <v>139</v>
      </c>
      <c r="C12059" t="s">
        <v>89</v>
      </c>
      <c r="D12059" s="29">
        <v>46395</v>
      </c>
      <c r="E12059">
        <v>0</v>
      </c>
      <c r="F12059">
        <v>0</v>
      </c>
      <c r="G12059">
        <v>0</v>
      </c>
      <c r="H12059">
        <v>0</v>
      </c>
      <c r="L12059">
        <v>142.629165</v>
      </c>
      <c r="R12059">
        <v>1356.4731690000001</v>
      </c>
      <c r="S12059" t="s">
        <v>90</v>
      </c>
      <c r="T12059" s="297">
        <v>46311.754166666666</v>
      </c>
    </row>
    <row r="12060" spans="1:20" x14ac:dyDescent="0.35">
      <c r="A12060" t="s">
        <v>138</v>
      </c>
      <c r="B12060" t="s">
        <v>139</v>
      </c>
      <c r="C12060" t="s">
        <v>89</v>
      </c>
      <c r="D12060" s="29">
        <v>46396</v>
      </c>
      <c r="E12060">
        <v>0</v>
      </c>
      <c r="F12060">
        <v>0</v>
      </c>
      <c r="G12060">
        <v>0</v>
      </c>
      <c r="H12060">
        <v>0</v>
      </c>
      <c r="L12060">
        <v>142.629165</v>
      </c>
      <c r="R12060">
        <v>1356.4731690000001</v>
      </c>
      <c r="S12060" t="s">
        <v>90</v>
      </c>
      <c r="T12060" s="297">
        <v>46311.754166666666</v>
      </c>
    </row>
    <row r="12061" spans="1:20" x14ac:dyDescent="0.35">
      <c r="A12061" t="s">
        <v>138</v>
      </c>
      <c r="B12061" t="s">
        <v>139</v>
      </c>
      <c r="C12061" t="s">
        <v>89</v>
      </c>
      <c r="D12061" s="29">
        <v>46397</v>
      </c>
      <c r="E12061">
        <v>0</v>
      </c>
      <c r="F12061">
        <v>0</v>
      </c>
      <c r="G12061">
        <v>0</v>
      </c>
      <c r="H12061">
        <v>0</v>
      </c>
      <c r="L12061">
        <v>142.629165</v>
      </c>
      <c r="R12061">
        <v>1356.4731690000001</v>
      </c>
      <c r="S12061" t="s">
        <v>90</v>
      </c>
      <c r="T12061" s="297">
        <v>46311.754166666666</v>
      </c>
    </row>
    <row r="12062" spans="1:20" x14ac:dyDescent="0.35">
      <c r="A12062" t="s">
        <v>138</v>
      </c>
      <c r="B12062" t="s">
        <v>139</v>
      </c>
      <c r="C12062" t="s">
        <v>89</v>
      </c>
      <c r="D12062" s="29">
        <v>46398</v>
      </c>
      <c r="E12062">
        <v>0</v>
      </c>
      <c r="F12062">
        <v>0</v>
      </c>
      <c r="G12062">
        <v>0</v>
      </c>
      <c r="H12062">
        <v>0</v>
      </c>
      <c r="L12062">
        <v>142.629165</v>
      </c>
      <c r="R12062">
        <v>1356.4731690000001</v>
      </c>
      <c r="S12062" t="s">
        <v>90</v>
      </c>
      <c r="T12062" s="297">
        <v>46311.754166666666</v>
      </c>
    </row>
    <row r="12063" spans="1:20" x14ac:dyDescent="0.35">
      <c r="A12063" t="s">
        <v>138</v>
      </c>
      <c r="B12063" t="s">
        <v>139</v>
      </c>
      <c r="C12063" t="s">
        <v>89</v>
      </c>
      <c r="D12063" s="29">
        <v>46399</v>
      </c>
      <c r="E12063">
        <v>0</v>
      </c>
      <c r="F12063">
        <v>0</v>
      </c>
      <c r="G12063">
        <v>0</v>
      </c>
      <c r="H12063">
        <v>0</v>
      </c>
      <c r="L12063">
        <v>142.629165</v>
      </c>
      <c r="R12063">
        <v>1356.4731690000001</v>
      </c>
      <c r="S12063" t="s">
        <v>90</v>
      </c>
      <c r="T12063" s="297">
        <v>46311.754166666666</v>
      </c>
    </row>
    <row r="12064" spans="1:20" x14ac:dyDescent="0.35">
      <c r="A12064" t="s">
        <v>138</v>
      </c>
      <c r="B12064" t="s">
        <v>139</v>
      </c>
      <c r="C12064" t="s">
        <v>89</v>
      </c>
      <c r="D12064" s="29">
        <v>46400</v>
      </c>
      <c r="E12064">
        <v>0</v>
      </c>
      <c r="F12064">
        <v>0</v>
      </c>
      <c r="G12064">
        <v>0</v>
      </c>
      <c r="H12064">
        <v>0</v>
      </c>
      <c r="L12064">
        <v>142.629165</v>
      </c>
      <c r="R12064">
        <v>1356.4731690000001</v>
      </c>
      <c r="S12064" t="s">
        <v>90</v>
      </c>
      <c r="T12064" s="297">
        <v>46311.754166666666</v>
      </c>
    </row>
    <row r="12065" spans="1:20" x14ac:dyDescent="0.35">
      <c r="A12065" t="s">
        <v>138</v>
      </c>
      <c r="B12065" t="s">
        <v>139</v>
      </c>
      <c r="C12065" t="s">
        <v>89</v>
      </c>
      <c r="D12065" s="29">
        <v>46401</v>
      </c>
      <c r="E12065">
        <v>0</v>
      </c>
      <c r="F12065">
        <v>0</v>
      </c>
      <c r="G12065">
        <v>0</v>
      </c>
      <c r="H12065">
        <v>0</v>
      </c>
      <c r="L12065">
        <v>142.629165</v>
      </c>
      <c r="R12065">
        <v>1356.4731690000001</v>
      </c>
      <c r="S12065" t="s">
        <v>90</v>
      </c>
      <c r="T12065" s="297">
        <v>46311.754166666666</v>
      </c>
    </row>
    <row r="12066" spans="1:20" x14ac:dyDescent="0.35">
      <c r="A12066" t="s">
        <v>138</v>
      </c>
      <c r="B12066" t="s">
        <v>139</v>
      </c>
      <c r="C12066" t="s">
        <v>89</v>
      </c>
      <c r="D12066" s="29">
        <v>46402</v>
      </c>
      <c r="E12066">
        <v>0</v>
      </c>
      <c r="F12066">
        <v>0</v>
      </c>
      <c r="G12066">
        <v>0</v>
      </c>
      <c r="H12066">
        <v>0</v>
      </c>
      <c r="L12066">
        <v>142.629165</v>
      </c>
      <c r="R12066">
        <v>1356.4731690000001</v>
      </c>
      <c r="S12066" t="s">
        <v>90</v>
      </c>
      <c r="T12066" s="297">
        <v>46311.754166666666</v>
      </c>
    </row>
    <row r="12067" spans="1:20" x14ac:dyDescent="0.35">
      <c r="A12067" t="s">
        <v>138</v>
      </c>
      <c r="B12067" t="s">
        <v>139</v>
      </c>
      <c r="C12067" t="s">
        <v>89</v>
      </c>
      <c r="D12067" s="29">
        <v>46403</v>
      </c>
      <c r="E12067">
        <v>0</v>
      </c>
      <c r="F12067">
        <v>0</v>
      </c>
      <c r="G12067">
        <v>0</v>
      </c>
      <c r="H12067">
        <v>0</v>
      </c>
      <c r="L12067">
        <v>142.629165</v>
      </c>
      <c r="R12067">
        <v>1356.4731690000001</v>
      </c>
      <c r="S12067" t="s">
        <v>90</v>
      </c>
      <c r="T12067" s="297">
        <v>46311.754166666666</v>
      </c>
    </row>
    <row r="12068" spans="1:20" x14ac:dyDescent="0.35">
      <c r="A12068" t="s">
        <v>138</v>
      </c>
      <c r="B12068" t="s">
        <v>139</v>
      </c>
      <c r="C12068" t="s">
        <v>89</v>
      </c>
      <c r="D12068" s="29">
        <v>46404</v>
      </c>
      <c r="E12068">
        <v>0</v>
      </c>
      <c r="F12068">
        <v>0</v>
      </c>
      <c r="G12068">
        <v>0</v>
      </c>
      <c r="H12068">
        <v>0</v>
      </c>
      <c r="L12068">
        <v>142.629165</v>
      </c>
      <c r="R12068">
        <v>1356.4731690000001</v>
      </c>
      <c r="S12068" t="s">
        <v>90</v>
      </c>
      <c r="T12068" s="297">
        <v>46311.754166666666</v>
      </c>
    </row>
    <row r="12069" spans="1:20" x14ac:dyDescent="0.35">
      <c r="A12069" t="s">
        <v>138</v>
      </c>
      <c r="B12069" t="s">
        <v>139</v>
      </c>
      <c r="C12069" t="s">
        <v>89</v>
      </c>
      <c r="D12069" s="29">
        <v>46405</v>
      </c>
      <c r="E12069">
        <v>0</v>
      </c>
      <c r="F12069">
        <v>0</v>
      </c>
      <c r="G12069">
        <v>0</v>
      </c>
      <c r="H12069">
        <v>0</v>
      </c>
      <c r="L12069">
        <v>142.629165</v>
      </c>
      <c r="R12069">
        <v>1356.4731690000001</v>
      </c>
      <c r="S12069" t="s">
        <v>90</v>
      </c>
      <c r="T12069" s="297">
        <v>46311.754166666666</v>
      </c>
    </row>
    <row r="12070" spans="1:20" x14ac:dyDescent="0.35">
      <c r="A12070" t="s">
        <v>138</v>
      </c>
      <c r="B12070" t="s">
        <v>139</v>
      </c>
      <c r="C12070" t="s">
        <v>89</v>
      </c>
      <c r="D12070" s="29">
        <v>46406</v>
      </c>
      <c r="E12070">
        <v>0</v>
      </c>
      <c r="F12070">
        <v>0</v>
      </c>
      <c r="G12070">
        <v>0</v>
      </c>
      <c r="H12070">
        <v>0</v>
      </c>
      <c r="L12070">
        <v>142.629165</v>
      </c>
      <c r="R12070">
        <v>1356.4731690000001</v>
      </c>
      <c r="S12070" t="s">
        <v>90</v>
      </c>
      <c r="T12070" s="297">
        <v>46311.754166666666</v>
      </c>
    </row>
    <row r="12071" spans="1:20" x14ac:dyDescent="0.35">
      <c r="A12071" t="s">
        <v>138</v>
      </c>
      <c r="B12071" t="s">
        <v>139</v>
      </c>
      <c r="C12071" t="s">
        <v>89</v>
      </c>
      <c r="D12071" s="29">
        <v>46407</v>
      </c>
      <c r="E12071">
        <v>0</v>
      </c>
      <c r="F12071">
        <v>0</v>
      </c>
      <c r="G12071">
        <v>0</v>
      </c>
      <c r="H12071">
        <v>0</v>
      </c>
      <c r="L12071">
        <v>142.629165</v>
      </c>
      <c r="R12071">
        <v>1356.4731690000001</v>
      </c>
      <c r="S12071" t="s">
        <v>90</v>
      </c>
      <c r="T12071" s="297">
        <v>46311.754166666666</v>
      </c>
    </row>
    <row r="12072" spans="1:20" x14ac:dyDescent="0.35">
      <c r="A12072" t="s">
        <v>138</v>
      </c>
      <c r="B12072" t="s">
        <v>139</v>
      </c>
      <c r="C12072" t="s">
        <v>89</v>
      </c>
      <c r="D12072" s="29">
        <v>46408</v>
      </c>
      <c r="E12072">
        <v>0</v>
      </c>
      <c r="F12072">
        <v>0</v>
      </c>
      <c r="G12072">
        <v>0</v>
      </c>
      <c r="H12072">
        <v>0</v>
      </c>
      <c r="L12072">
        <v>142.629165</v>
      </c>
      <c r="R12072">
        <v>1356.4731690000001</v>
      </c>
      <c r="S12072" t="s">
        <v>90</v>
      </c>
      <c r="T12072" s="297">
        <v>46311.754166666666</v>
      </c>
    </row>
    <row r="12073" spans="1:20" x14ac:dyDescent="0.35">
      <c r="A12073" t="s">
        <v>138</v>
      </c>
      <c r="B12073" t="s">
        <v>139</v>
      </c>
      <c r="C12073" t="s">
        <v>89</v>
      </c>
      <c r="D12073" s="29">
        <v>46409</v>
      </c>
      <c r="E12073">
        <v>0</v>
      </c>
      <c r="F12073">
        <v>0</v>
      </c>
      <c r="G12073">
        <v>0</v>
      </c>
      <c r="H12073">
        <v>0</v>
      </c>
      <c r="L12073">
        <v>142.629165</v>
      </c>
      <c r="R12073">
        <v>1356.4731690000001</v>
      </c>
      <c r="S12073" t="s">
        <v>90</v>
      </c>
      <c r="T12073" s="297">
        <v>46311.754166666666</v>
      </c>
    </row>
    <row r="12074" spans="1:20" x14ac:dyDescent="0.35">
      <c r="A12074" t="s">
        <v>138</v>
      </c>
      <c r="B12074" t="s">
        <v>139</v>
      </c>
      <c r="C12074" t="s">
        <v>89</v>
      </c>
      <c r="D12074" s="29">
        <v>46410</v>
      </c>
      <c r="E12074">
        <v>0</v>
      </c>
      <c r="F12074">
        <v>0</v>
      </c>
      <c r="G12074">
        <v>0</v>
      </c>
      <c r="H12074">
        <v>0</v>
      </c>
      <c r="L12074">
        <v>142.629165</v>
      </c>
      <c r="R12074">
        <v>1356.4731690000001</v>
      </c>
      <c r="S12074" t="s">
        <v>90</v>
      </c>
      <c r="T12074" s="297">
        <v>46311.754166666666</v>
      </c>
    </row>
    <row r="12075" spans="1:20" x14ac:dyDescent="0.35">
      <c r="A12075" t="s">
        <v>138</v>
      </c>
      <c r="B12075" t="s">
        <v>139</v>
      </c>
      <c r="C12075" t="s">
        <v>89</v>
      </c>
      <c r="D12075" s="29">
        <v>46411</v>
      </c>
      <c r="E12075">
        <v>0</v>
      </c>
      <c r="F12075">
        <v>0</v>
      </c>
      <c r="G12075">
        <v>0</v>
      </c>
      <c r="H12075">
        <v>0</v>
      </c>
      <c r="L12075">
        <v>142.629165</v>
      </c>
      <c r="R12075">
        <v>1356.4731690000001</v>
      </c>
      <c r="S12075" t="s">
        <v>90</v>
      </c>
      <c r="T12075" s="297">
        <v>46311.754166666666</v>
      </c>
    </row>
    <row r="12076" spans="1:20" x14ac:dyDescent="0.35">
      <c r="A12076" t="s">
        <v>138</v>
      </c>
      <c r="B12076" t="s">
        <v>139</v>
      </c>
      <c r="C12076" t="s">
        <v>89</v>
      </c>
      <c r="D12076" s="29">
        <v>46412</v>
      </c>
      <c r="E12076">
        <v>0</v>
      </c>
      <c r="F12076">
        <v>0</v>
      </c>
      <c r="G12076">
        <v>0</v>
      </c>
      <c r="H12076">
        <v>0</v>
      </c>
      <c r="L12076">
        <v>142.629165</v>
      </c>
      <c r="R12076">
        <v>1356.4731690000001</v>
      </c>
      <c r="S12076" t="s">
        <v>90</v>
      </c>
      <c r="T12076" s="297">
        <v>46311.754166666666</v>
      </c>
    </row>
    <row r="12077" spans="1:20" x14ac:dyDescent="0.35">
      <c r="A12077" t="s">
        <v>138</v>
      </c>
      <c r="B12077" t="s">
        <v>139</v>
      </c>
      <c r="C12077" t="s">
        <v>89</v>
      </c>
      <c r="D12077" s="29">
        <v>46413</v>
      </c>
      <c r="E12077">
        <v>0</v>
      </c>
      <c r="F12077">
        <v>0</v>
      </c>
      <c r="G12077">
        <v>0</v>
      </c>
      <c r="H12077">
        <v>0</v>
      </c>
      <c r="L12077">
        <v>142.629165</v>
      </c>
      <c r="R12077">
        <v>1356.4731690000001</v>
      </c>
      <c r="S12077" t="s">
        <v>90</v>
      </c>
      <c r="T12077" s="297">
        <v>46311.754166666666</v>
      </c>
    </row>
    <row r="12078" spans="1:20" x14ac:dyDescent="0.35">
      <c r="A12078" t="s">
        <v>138</v>
      </c>
      <c r="B12078" t="s">
        <v>139</v>
      </c>
      <c r="C12078" t="s">
        <v>89</v>
      </c>
      <c r="D12078" s="29">
        <v>46414</v>
      </c>
      <c r="E12078">
        <v>0</v>
      </c>
      <c r="F12078">
        <v>0</v>
      </c>
      <c r="G12078">
        <v>0</v>
      </c>
      <c r="H12078">
        <v>0</v>
      </c>
      <c r="L12078">
        <v>142.629165</v>
      </c>
      <c r="R12078">
        <v>1356.4731690000001</v>
      </c>
      <c r="S12078" t="s">
        <v>90</v>
      </c>
      <c r="T12078" s="297">
        <v>46311.754166666666</v>
      </c>
    </row>
    <row r="12079" spans="1:20" x14ac:dyDescent="0.35">
      <c r="A12079" t="s">
        <v>138</v>
      </c>
      <c r="B12079" t="s">
        <v>139</v>
      </c>
      <c r="C12079" t="s">
        <v>89</v>
      </c>
      <c r="D12079" s="29">
        <v>46415</v>
      </c>
      <c r="E12079">
        <v>0</v>
      </c>
      <c r="F12079">
        <v>0</v>
      </c>
      <c r="G12079">
        <v>0</v>
      </c>
      <c r="H12079">
        <v>0</v>
      </c>
      <c r="L12079">
        <v>142.629165</v>
      </c>
      <c r="R12079">
        <v>1356.4731690000001</v>
      </c>
      <c r="S12079" t="s">
        <v>90</v>
      </c>
      <c r="T12079" s="297">
        <v>46311.754166666666</v>
      </c>
    </row>
    <row r="12080" spans="1:20" x14ac:dyDescent="0.35">
      <c r="A12080" t="s">
        <v>138</v>
      </c>
      <c r="B12080" t="s">
        <v>139</v>
      </c>
      <c r="C12080" t="s">
        <v>89</v>
      </c>
      <c r="D12080" s="29">
        <v>46416</v>
      </c>
      <c r="E12080">
        <v>0</v>
      </c>
      <c r="F12080">
        <v>0</v>
      </c>
      <c r="G12080">
        <v>0</v>
      </c>
      <c r="H12080">
        <v>0</v>
      </c>
      <c r="L12080">
        <v>142.629165</v>
      </c>
      <c r="R12080">
        <v>1356.4731690000001</v>
      </c>
      <c r="S12080" t="s">
        <v>90</v>
      </c>
      <c r="T12080" s="297">
        <v>46311.754166666666</v>
      </c>
    </row>
    <row r="12081" spans="1:20" x14ac:dyDescent="0.35">
      <c r="A12081" t="s">
        <v>138</v>
      </c>
      <c r="B12081" t="s">
        <v>139</v>
      </c>
      <c r="C12081" t="s">
        <v>89</v>
      </c>
      <c r="D12081" s="29">
        <v>46417</v>
      </c>
      <c r="E12081">
        <v>0</v>
      </c>
      <c r="F12081">
        <v>0</v>
      </c>
      <c r="G12081">
        <v>0</v>
      </c>
      <c r="H12081">
        <v>0</v>
      </c>
      <c r="L12081">
        <v>142.629165</v>
      </c>
      <c r="R12081">
        <v>1356.4731690000001</v>
      </c>
      <c r="S12081" t="s">
        <v>90</v>
      </c>
      <c r="T12081" s="297">
        <v>46311.754166666666</v>
      </c>
    </row>
    <row r="12082" spans="1:20" x14ac:dyDescent="0.35">
      <c r="A12082" t="s">
        <v>138</v>
      </c>
      <c r="B12082" t="s">
        <v>139</v>
      </c>
      <c r="C12082" t="s">
        <v>89</v>
      </c>
      <c r="D12082" s="29">
        <v>46418</v>
      </c>
      <c r="E12082">
        <v>0</v>
      </c>
      <c r="F12082">
        <v>0</v>
      </c>
      <c r="G12082">
        <v>0</v>
      </c>
      <c r="H12082">
        <v>0</v>
      </c>
      <c r="L12082">
        <v>142.629165</v>
      </c>
      <c r="R12082">
        <v>1356.4731690000001</v>
      </c>
      <c r="S12082" t="s">
        <v>90</v>
      </c>
      <c r="T12082" s="297">
        <v>46311.754166666666</v>
      </c>
    </row>
    <row r="12083" spans="1:20" x14ac:dyDescent="0.35">
      <c r="A12083" t="s">
        <v>138</v>
      </c>
      <c r="B12083" t="s">
        <v>139</v>
      </c>
      <c r="C12083" t="s">
        <v>89</v>
      </c>
      <c r="D12083" s="29">
        <v>46419</v>
      </c>
      <c r="E12083">
        <v>0</v>
      </c>
      <c r="F12083">
        <v>0</v>
      </c>
      <c r="G12083">
        <v>0</v>
      </c>
      <c r="H12083">
        <v>0</v>
      </c>
      <c r="L12083">
        <v>142.629165</v>
      </c>
      <c r="R12083">
        <v>1356.4731690000001</v>
      </c>
      <c r="S12083" t="s">
        <v>90</v>
      </c>
      <c r="T12083" s="297">
        <v>46311.754166666666</v>
      </c>
    </row>
    <row r="12084" spans="1:20" x14ac:dyDescent="0.35">
      <c r="A12084" t="s">
        <v>138</v>
      </c>
      <c r="B12084" t="s">
        <v>139</v>
      </c>
      <c r="C12084" t="s">
        <v>89</v>
      </c>
      <c r="D12084" s="29">
        <v>46420</v>
      </c>
      <c r="E12084">
        <v>0</v>
      </c>
      <c r="F12084">
        <v>0</v>
      </c>
      <c r="G12084">
        <v>0</v>
      </c>
      <c r="H12084">
        <v>0</v>
      </c>
      <c r="L12084">
        <v>142.629165</v>
      </c>
      <c r="R12084">
        <v>1356.4731690000001</v>
      </c>
      <c r="S12084" t="s">
        <v>90</v>
      </c>
      <c r="T12084" s="297">
        <v>46311.754166666666</v>
      </c>
    </row>
    <row r="12085" spans="1:20" x14ac:dyDescent="0.35">
      <c r="A12085" t="s">
        <v>138</v>
      </c>
      <c r="B12085" t="s">
        <v>139</v>
      </c>
      <c r="C12085" t="s">
        <v>89</v>
      </c>
      <c r="D12085" s="29">
        <v>46421</v>
      </c>
      <c r="E12085">
        <v>0</v>
      </c>
      <c r="F12085">
        <v>0</v>
      </c>
      <c r="G12085">
        <v>0</v>
      </c>
      <c r="H12085">
        <v>0</v>
      </c>
      <c r="L12085">
        <v>142.629165</v>
      </c>
      <c r="R12085">
        <v>1356.4731690000001</v>
      </c>
      <c r="S12085" t="s">
        <v>90</v>
      </c>
      <c r="T12085" s="297">
        <v>46311.754166666666</v>
      </c>
    </row>
    <row r="12086" spans="1:20" x14ac:dyDescent="0.35">
      <c r="A12086" t="s">
        <v>138</v>
      </c>
      <c r="B12086" t="s">
        <v>139</v>
      </c>
      <c r="C12086" t="s">
        <v>89</v>
      </c>
      <c r="D12086" s="29">
        <v>46422</v>
      </c>
      <c r="E12086">
        <v>0</v>
      </c>
      <c r="F12086">
        <v>0</v>
      </c>
      <c r="G12086">
        <v>0</v>
      </c>
      <c r="H12086">
        <v>0</v>
      </c>
      <c r="L12086">
        <v>142.629165</v>
      </c>
      <c r="R12086">
        <v>1356.4731690000001</v>
      </c>
      <c r="S12086" t="s">
        <v>90</v>
      </c>
      <c r="T12086" s="297">
        <v>46311.754166666666</v>
      </c>
    </row>
    <row r="12087" spans="1:20" x14ac:dyDescent="0.35">
      <c r="A12087" t="s">
        <v>138</v>
      </c>
      <c r="B12087" t="s">
        <v>139</v>
      </c>
      <c r="C12087" t="s">
        <v>89</v>
      </c>
      <c r="D12087" s="29">
        <v>46423</v>
      </c>
      <c r="E12087">
        <v>0</v>
      </c>
      <c r="F12087">
        <v>0</v>
      </c>
      <c r="G12087">
        <v>0</v>
      </c>
      <c r="H12087">
        <v>0</v>
      </c>
      <c r="L12087">
        <v>142.629165</v>
      </c>
      <c r="R12087">
        <v>1356.4731690000001</v>
      </c>
      <c r="S12087" t="s">
        <v>90</v>
      </c>
      <c r="T12087" s="297">
        <v>46311.754166666666</v>
      </c>
    </row>
    <row r="12088" spans="1:20" x14ac:dyDescent="0.35">
      <c r="A12088" t="s">
        <v>138</v>
      </c>
      <c r="B12088" t="s">
        <v>139</v>
      </c>
      <c r="C12088" t="s">
        <v>89</v>
      </c>
      <c r="D12088" s="29">
        <v>46424</v>
      </c>
      <c r="E12088">
        <v>0</v>
      </c>
      <c r="F12088">
        <v>0</v>
      </c>
      <c r="G12088">
        <v>0</v>
      </c>
      <c r="H12088">
        <v>0</v>
      </c>
      <c r="L12088">
        <v>142.629165</v>
      </c>
      <c r="R12088">
        <v>1356.4731690000001</v>
      </c>
      <c r="S12088" t="s">
        <v>90</v>
      </c>
      <c r="T12088" s="297">
        <v>46311.754166666666</v>
      </c>
    </row>
    <row r="12089" spans="1:20" x14ac:dyDescent="0.35">
      <c r="A12089" t="s">
        <v>138</v>
      </c>
      <c r="B12089" t="s">
        <v>139</v>
      </c>
      <c r="C12089" t="s">
        <v>89</v>
      </c>
      <c r="D12089" s="29">
        <v>46425</v>
      </c>
      <c r="E12089">
        <v>0</v>
      </c>
      <c r="F12089">
        <v>0</v>
      </c>
      <c r="G12089">
        <v>0</v>
      </c>
      <c r="H12089">
        <v>0</v>
      </c>
      <c r="L12089">
        <v>142.629165</v>
      </c>
      <c r="R12089">
        <v>1356.4731690000001</v>
      </c>
      <c r="S12089" t="s">
        <v>90</v>
      </c>
      <c r="T12089" s="297">
        <v>46311.754166666666</v>
      </c>
    </row>
    <row r="12090" spans="1:20" x14ac:dyDescent="0.35">
      <c r="A12090" t="s">
        <v>138</v>
      </c>
      <c r="B12090" t="s">
        <v>139</v>
      </c>
      <c r="C12090" t="s">
        <v>89</v>
      </c>
      <c r="D12090" s="29">
        <v>46426</v>
      </c>
      <c r="E12090">
        <v>0</v>
      </c>
      <c r="F12090">
        <v>0</v>
      </c>
      <c r="G12090">
        <v>0</v>
      </c>
      <c r="H12090">
        <v>0</v>
      </c>
      <c r="L12090">
        <v>142.629165</v>
      </c>
      <c r="R12090">
        <v>1356.4731690000001</v>
      </c>
      <c r="S12090" t="s">
        <v>90</v>
      </c>
      <c r="T12090" s="297">
        <v>46311.754166666666</v>
      </c>
    </row>
    <row r="12091" spans="1:20" x14ac:dyDescent="0.35">
      <c r="A12091" t="s">
        <v>138</v>
      </c>
      <c r="B12091" t="s">
        <v>139</v>
      </c>
      <c r="C12091" t="s">
        <v>89</v>
      </c>
      <c r="D12091" s="29">
        <v>46427</v>
      </c>
      <c r="E12091">
        <v>0</v>
      </c>
      <c r="F12091">
        <v>0</v>
      </c>
      <c r="G12091">
        <v>0</v>
      </c>
      <c r="H12091">
        <v>0</v>
      </c>
      <c r="L12091">
        <v>142.629165</v>
      </c>
      <c r="R12091">
        <v>1356.4731690000001</v>
      </c>
      <c r="S12091" t="s">
        <v>90</v>
      </c>
      <c r="T12091" s="297">
        <v>46311.754166666666</v>
      </c>
    </row>
    <row r="12092" spans="1:20" x14ac:dyDescent="0.35">
      <c r="A12092" t="s">
        <v>138</v>
      </c>
      <c r="B12092" t="s">
        <v>139</v>
      </c>
      <c r="C12092" t="s">
        <v>89</v>
      </c>
      <c r="D12092" s="29">
        <v>46428</v>
      </c>
      <c r="E12092">
        <v>0</v>
      </c>
      <c r="F12092">
        <v>0</v>
      </c>
      <c r="G12092">
        <v>0</v>
      </c>
      <c r="H12092">
        <v>0</v>
      </c>
      <c r="L12092">
        <v>142.629165</v>
      </c>
      <c r="R12092">
        <v>1356.4731690000001</v>
      </c>
      <c r="S12092" t="s">
        <v>90</v>
      </c>
      <c r="T12092" s="297">
        <v>46311.754166666666</v>
      </c>
    </row>
    <row r="12093" spans="1:20" x14ac:dyDescent="0.35">
      <c r="A12093" t="s">
        <v>138</v>
      </c>
      <c r="B12093" t="s">
        <v>139</v>
      </c>
      <c r="C12093" t="s">
        <v>89</v>
      </c>
      <c r="D12093" s="29">
        <v>46429</v>
      </c>
      <c r="E12093">
        <v>0</v>
      </c>
      <c r="F12093">
        <v>0</v>
      </c>
      <c r="G12093">
        <v>0</v>
      </c>
      <c r="H12093">
        <v>0</v>
      </c>
      <c r="L12093">
        <v>142.629165</v>
      </c>
      <c r="R12093">
        <v>1356.4731690000001</v>
      </c>
      <c r="S12093" t="s">
        <v>90</v>
      </c>
      <c r="T12093" s="297">
        <v>46311.754166666666</v>
      </c>
    </row>
    <row r="12094" spans="1:20" x14ac:dyDescent="0.35">
      <c r="A12094" t="s">
        <v>138</v>
      </c>
      <c r="B12094" t="s">
        <v>139</v>
      </c>
      <c r="C12094" t="s">
        <v>89</v>
      </c>
      <c r="D12094" s="29">
        <v>46430</v>
      </c>
      <c r="E12094">
        <v>0</v>
      </c>
      <c r="F12094">
        <v>0</v>
      </c>
      <c r="G12094">
        <v>0</v>
      </c>
      <c r="H12094">
        <v>0</v>
      </c>
      <c r="L12094">
        <v>142.629165</v>
      </c>
      <c r="R12094">
        <v>1356.4731690000001</v>
      </c>
      <c r="S12094" t="s">
        <v>90</v>
      </c>
      <c r="T12094" s="297">
        <v>46311.754166666666</v>
      </c>
    </row>
    <row r="12095" spans="1:20" x14ac:dyDescent="0.35">
      <c r="A12095" t="s">
        <v>138</v>
      </c>
      <c r="B12095" t="s">
        <v>139</v>
      </c>
      <c r="C12095" t="s">
        <v>89</v>
      </c>
      <c r="D12095" s="29">
        <v>46431</v>
      </c>
      <c r="E12095">
        <v>0</v>
      </c>
      <c r="F12095">
        <v>0</v>
      </c>
      <c r="G12095">
        <v>0</v>
      </c>
      <c r="H12095">
        <v>0</v>
      </c>
      <c r="L12095">
        <v>142.629165</v>
      </c>
      <c r="R12095">
        <v>1356.4731690000001</v>
      </c>
      <c r="S12095" t="s">
        <v>90</v>
      </c>
      <c r="T12095" s="297">
        <v>46311.754166666666</v>
      </c>
    </row>
    <row r="12096" spans="1:20" x14ac:dyDescent="0.35">
      <c r="A12096" t="s">
        <v>138</v>
      </c>
      <c r="B12096" t="s">
        <v>139</v>
      </c>
      <c r="C12096" t="s">
        <v>89</v>
      </c>
      <c r="D12096" s="29">
        <v>46432</v>
      </c>
      <c r="E12096">
        <v>0</v>
      </c>
      <c r="F12096">
        <v>0</v>
      </c>
      <c r="G12096">
        <v>0</v>
      </c>
      <c r="H12096">
        <v>0</v>
      </c>
      <c r="L12096">
        <v>142.629165</v>
      </c>
      <c r="R12096">
        <v>1356.4731690000001</v>
      </c>
      <c r="S12096" t="s">
        <v>90</v>
      </c>
      <c r="T12096" s="297">
        <v>46311.754166666666</v>
      </c>
    </row>
    <row r="12097" spans="1:20" x14ac:dyDescent="0.35">
      <c r="A12097" t="s">
        <v>138</v>
      </c>
      <c r="B12097" t="s">
        <v>139</v>
      </c>
      <c r="C12097" t="s">
        <v>89</v>
      </c>
      <c r="D12097" s="29">
        <v>46433</v>
      </c>
      <c r="E12097">
        <v>0</v>
      </c>
      <c r="F12097">
        <v>0</v>
      </c>
      <c r="G12097">
        <v>0</v>
      </c>
      <c r="H12097">
        <v>0</v>
      </c>
      <c r="L12097">
        <v>142.629165</v>
      </c>
      <c r="R12097">
        <v>1356.4731690000001</v>
      </c>
      <c r="S12097" t="s">
        <v>90</v>
      </c>
      <c r="T12097" s="297">
        <v>46311.754166666666</v>
      </c>
    </row>
    <row r="12098" spans="1:20" x14ac:dyDescent="0.35">
      <c r="A12098" t="s">
        <v>138</v>
      </c>
      <c r="B12098" t="s">
        <v>139</v>
      </c>
      <c r="C12098" t="s">
        <v>89</v>
      </c>
      <c r="D12098" s="29">
        <v>46434</v>
      </c>
      <c r="E12098">
        <v>0</v>
      </c>
      <c r="F12098">
        <v>0</v>
      </c>
      <c r="G12098">
        <v>0</v>
      </c>
      <c r="H12098">
        <v>0</v>
      </c>
      <c r="L12098">
        <v>142.629165</v>
      </c>
      <c r="R12098">
        <v>1356.4731690000001</v>
      </c>
      <c r="S12098" t="s">
        <v>90</v>
      </c>
      <c r="T12098" s="297">
        <v>46311.754166666666</v>
      </c>
    </row>
    <row r="12099" spans="1:20" x14ac:dyDescent="0.35">
      <c r="A12099" t="s">
        <v>138</v>
      </c>
      <c r="B12099" t="s">
        <v>139</v>
      </c>
      <c r="C12099" t="s">
        <v>89</v>
      </c>
      <c r="D12099" s="29">
        <v>46435</v>
      </c>
      <c r="E12099">
        <v>0</v>
      </c>
      <c r="F12099">
        <v>0</v>
      </c>
      <c r="G12099">
        <v>0</v>
      </c>
      <c r="H12099">
        <v>0</v>
      </c>
      <c r="L12099">
        <v>142.629165</v>
      </c>
      <c r="R12099">
        <v>1356.4731690000001</v>
      </c>
      <c r="S12099" t="s">
        <v>90</v>
      </c>
      <c r="T12099" s="297">
        <v>46311.754166666666</v>
      </c>
    </row>
    <row r="12100" spans="1:20" x14ac:dyDescent="0.35">
      <c r="A12100" t="s">
        <v>138</v>
      </c>
      <c r="B12100" t="s">
        <v>139</v>
      </c>
      <c r="C12100" t="s">
        <v>89</v>
      </c>
      <c r="D12100" s="29">
        <v>46436</v>
      </c>
      <c r="E12100">
        <v>0</v>
      </c>
      <c r="F12100">
        <v>0</v>
      </c>
      <c r="G12100">
        <v>0</v>
      </c>
      <c r="H12100">
        <v>0</v>
      </c>
      <c r="L12100">
        <v>142.629165</v>
      </c>
      <c r="R12100">
        <v>1356.4731690000001</v>
      </c>
      <c r="S12100" t="s">
        <v>90</v>
      </c>
      <c r="T12100" s="297">
        <v>46311.754166666666</v>
      </c>
    </row>
    <row r="12101" spans="1:20" x14ac:dyDescent="0.35">
      <c r="A12101" t="s">
        <v>138</v>
      </c>
      <c r="B12101" t="s">
        <v>139</v>
      </c>
      <c r="C12101" t="s">
        <v>89</v>
      </c>
      <c r="D12101" s="29">
        <v>46437</v>
      </c>
      <c r="E12101">
        <v>0</v>
      </c>
      <c r="F12101">
        <v>0</v>
      </c>
      <c r="G12101">
        <v>0</v>
      </c>
      <c r="H12101">
        <v>0</v>
      </c>
      <c r="L12101">
        <v>142.629165</v>
      </c>
      <c r="R12101">
        <v>1356.4731690000001</v>
      </c>
      <c r="S12101" t="s">
        <v>90</v>
      </c>
      <c r="T12101" s="297">
        <v>46311.754166666666</v>
      </c>
    </row>
    <row r="12102" spans="1:20" x14ac:dyDescent="0.35">
      <c r="A12102" t="s">
        <v>138</v>
      </c>
      <c r="B12102" t="s">
        <v>139</v>
      </c>
      <c r="C12102" t="s">
        <v>89</v>
      </c>
      <c r="D12102" s="29">
        <v>46438</v>
      </c>
      <c r="E12102">
        <v>0</v>
      </c>
      <c r="F12102">
        <v>0</v>
      </c>
      <c r="G12102">
        <v>0</v>
      </c>
      <c r="H12102">
        <v>0</v>
      </c>
      <c r="L12102">
        <v>142.629165</v>
      </c>
      <c r="R12102">
        <v>1356.4731690000001</v>
      </c>
      <c r="S12102" t="s">
        <v>90</v>
      </c>
      <c r="T12102" s="297">
        <v>46311.754166666666</v>
      </c>
    </row>
    <row r="12103" spans="1:20" x14ac:dyDescent="0.35">
      <c r="A12103" t="s">
        <v>138</v>
      </c>
      <c r="B12103" t="s">
        <v>139</v>
      </c>
      <c r="C12103" t="s">
        <v>89</v>
      </c>
      <c r="D12103" s="29">
        <v>46439</v>
      </c>
      <c r="E12103">
        <v>0</v>
      </c>
      <c r="F12103">
        <v>0</v>
      </c>
      <c r="G12103">
        <v>0</v>
      </c>
      <c r="H12103">
        <v>0</v>
      </c>
      <c r="L12103">
        <v>142.629165</v>
      </c>
      <c r="R12103">
        <v>1356.4731690000001</v>
      </c>
      <c r="S12103" t="s">
        <v>90</v>
      </c>
      <c r="T12103" s="297">
        <v>46311.754166666666</v>
      </c>
    </row>
    <row r="12104" spans="1:20" x14ac:dyDescent="0.35">
      <c r="A12104" t="s">
        <v>138</v>
      </c>
      <c r="B12104" t="s">
        <v>139</v>
      </c>
      <c r="C12104" t="s">
        <v>89</v>
      </c>
      <c r="D12104" s="29">
        <v>46440</v>
      </c>
      <c r="E12104">
        <v>0</v>
      </c>
      <c r="F12104">
        <v>0</v>
      </c>
      <c r="G12104">
        <v>0</v>
      </c>
      <c r="H12104">
        <v>0</v>
      </c>
      <c r="L12104">
        <v>142.629165</v>
      </c>
      <c r="R12104">
        <v>1356.4731690000001</v>
      </c>
      <c r="S12104" t="s">
        <v>90</v>
      </c>
      <c r="T12104" s="297">
        <v>46311.754166666666</v>
      </c>
    </row>
    <row r="12105" spans="1:20" x14ac:dyDescent="0.35">
      <c r="A12105" t="s">
        <v>138</v>
      </c>
      <c r="B12105" t="s">
        <v>139</v>
      </c>
      <c r="C12105" t="s">
        <v>89</v>
      </c>
      <c r="D12105" s="29">
        <v>46441</v>
      </c>
      <c r="E12105">
        <v>0</v>
      </c>
      <c r="F12105">
        <v>0</v>
      </c>
      <c r="G12105">
        <v>0</v>
      </c>
      <c r="H12105">
        <v>0</v>
      </c>
      <c r="L12105">
        <v>142.629165</v>
      </c>
      <c r="R12105">
        <v>1356.4731690000001</v>
      </c>
      <c r="S12105" t="s">
        <v>90</v>
      </c>
      <c r="T12105" s="297">
        <v>46311.754166666666</v>
      </c>
    </row>
    <row r="12106" spans="1:20" x14ac:dyDescent="0.35">
      <c r="A12106" t="s">
        <v>138</v>
      </c>
      <c r="B12106" t="s">
        <v>139</v>
      </c>
      <c r="C12106" t="s">
        <v>89</v>
      </c>
      <c r="D12106" s="29">
        <v>46442</v>
      </c>
      <c r="E12106">
        <v>0</v>
      </c>
      <c r="F12106">
        <v>0</v>
      </c>
      <c r="G12106">
        <v>0</v>
      </c>
      <c r="H12106">
        <v>0</v>
      </c>
      <c r="L12106">
        <v>142.629165</v>
      </c>
      <c r="R12106">
        <v>1356.4731690000001</v>
      </c>
      <c r="S12106" t="s">
        <v>90</v>
      </c>
      <c r="T12106" s="297">
        <v>46311.754166666666</v>
      </c>
    </row>
    <row r="12107" spans="1:20" x14ac:dyDescent="0.35">
      <c r="A12107" t="s">
        <v>138</v>
      </c>
      <c r="B12107" t="s">
        <v>139</v>
      </c>
      <c r="C12107" t="s">
        <v>89</v>
      </c>
      <c r="D12107" s="29">
        <v>46443</v>
      </c>
      <c r="E12107">
        <v>0</v>
      </c>
      <c r="F12107">
        <v>0</v>
      </c>
      <c r="G12107">
        <v>0</v>
      </c>
      <c r="H12107">
        <v>0</v>
      </c>
      <c r="L12107">
        <v>142.629165</v>
      </c>
      <c r="R12107">
        <v>1356.4731690000001</v>
      </c>
      <c r="S12107" t="s">
        <v>90</v>
      </c>
      <c r="T12107" s="297">
        <v>46311.754166666666</v>
      </c>
    </row>
    <row r="12108" spans="1:20" x14ac:dyDescent="0.35">
      <c r="A12108" t="s">
        <v>138</v>
      </c>
      <c r="B12108" t="s">
        <v>139</v>
      </c>
      <c r="C12108" t="s">
        <v>89</v>
      </c>
      <c r="D12108" s="29">
        <v>46444</v>
      </c>
      <c r="E12108">
        <v>0</v>
      </c>
      <c r="F12108">
        <v>0</v>
      </c>
      <c r="G12108">
        <v>0</v>
      </c>
      <c r="H12108">
        <v>0</v>
      </c>
      <c r="L12108">
        <v>142.629165</v>
      </c>
      <c r="R12108">
        <v>1356.4731690000001</v>
      </c>
      <c r="S12108" t="s">
        <v>90</v>
      </c>
      <c r="T12108" s="297">
        <v>46311.754166666666</v>
      </c>
    </row>
    <row r="12109" spans="1:20" x14ac:dyDescent="0.35">
      <c r="A12109" t="s">
        <v>138</v>
      </c>
      <c r="B12109" t="s">
        <v>139</v>
      </c>
      <c r="C12109" t="s">
        <v>89</v>
      </c>
      <c r="D12109" s="29">
        <v>46445</v>
      </c>
      <c r="E12109">
        <v>0</v>
      </c>
      <c r="F12109">
        <v>0</v>
      </c>
      <c r="G12109">
        <v>0</v>
      </c>
      <c r="H12109">
        <v>0</v>
      </c>
      <c r="L12109">
        <v>142.629165</v>
      </c>
      <c r="R12109">
        <v>1356.4731690000001</v>
      </c>
      <c r="S12109" t="s">
        <v>90</v>
      </c>
      <c r="T12109" s="297">
        <v>46311.754166666666</v>
      </c>
    </row>
    <row r="12110" spans="1:20" x14ac:dyDescent="0.35">
      <c r="A12110" t="s">
        <v>138</v>
      </c>
      <c r="B12110" t="s">
        <v>139</v>
      </c>
      <c r="C12110" t="s">
        <v>89</v>
      </c>
      <c r="D12110" s="29">
        <v>46446</v>
      </c>
      <c r="E12110">
        <v>0</v>
      </c>
      <c r="F12110">
        <v>0</v>
      </c>
      <c r="G12110">
        <v>0</v>
      </c>
      <c r="H12110">
        <v>0</v>
      </c>
      <c r="L12110">
        <v>142.629165</v>
      </c>
      <c r="R12110">
        <v>1356.4731690000001</v>
      </c>
      <c r="S12110" t="s">
        <v>90</v>
      </c>
      <c r="T12110" s="297">
        <v>46311.754166666666</v>
      </c>
    </row>
    <row r="12111" spans="1:20" x14ac:dyDescent="0.35">
      <c r="A12111" t="s">
        <v>138</v>
      </c>
      <c r="B12111" t="s">
        <v>139</v>
      </c>
      <c r="C12111" t="s">
        <v>89</v>
      </c>
      <c r="D12111" s="29">
        <v>46447</v>
      </c>
      <c r="E12111">
        <v>0</v>
      </c>
      <c r="F12111">
        <v>0</v>
      </c>
      <c r="G12111">
        <v>0</v>
      </c>
      <c r="H12111">
        <v>0</v>
      </c>
      <c r="L12111">
        <v>142.629165</v>
      </c>
      <c r="R12111">
        <v>1356.4731690000001</v>
      </c>
      <c r="S12111" t="s">
        <v>90</v>
      </c>
      <c r="T12111" s="297">
        <v>46311.754166666666</v>
      </c>
    </row>
    <row r="12112" spans="1:20" x14ac:dyDescent="0.35">
      <c r="A12112" t="s">
        <v>138</v>
      </c>
      <c r="B12112" t="s">
        <v>139</v>
      </c>
      <c r="C12112" t="s">
        <v>89</v>
      </c>
      <c r="D12112" s="29">
        <v>46448</v>
      </c>
      <c r="E12112">
        <v>0</v>
      </c>
      <c r="F12112">
        <v>0</v>
      </c>
      <c r="G12112">
        <v>0</v>
      </c>
      <c r="H12112">
        <v>0</v>
      </c>
      <c r="L12112">
        <v>142.629165</v>
      </c>
      <c r="R12112">
        <v>1356.4731690000001</v>
      </c>
      <c r="S12112" t="s">
        <v>90</v>
      </c>
      <c r="T12112" s="297">
        <v>46311.754166666666</v>
      </c>
    </row>
    <row r="12113" spans="1:20" x14ac:dyDescent="0.35">
      <c r="A12113" t="s">
        <v>138</v>
      </c>
      <c r="B12113" t="s">
        <v>139</v>
      </c>
      <c r="C12113" t="s">
        <v>89</v>
      </c>
      <c r="D12113" s="29">
        <v>46449</v>
      </c>
      <c r="E12113">
        <v>0</v>
      </c>
      <c r="F12113">
        <v>0</v>
      </c>
      <c r="G12113">
        <v>0</v>
      </c>
      <c r="H12113">
        <v>0</v>
      </c>
      <c r="L12113">
        <v>142.629165</v>
      </c>
      <c r="R12113">
        <v>1356.4731690000001</v>
      </c>
      <c r="S12113" t="s">
        <v>90</v>
      </c>
      <c r="T12113" s="297">
        <v>46311.754166666666</v>
      </c>
    </row>
    <row r="12114" spans="1:20" x14ac:dyDescent="0.35">
      <c r="A12114" t="s">
        <v>138</v>
      </c>
      <c r="B12114" t="s">
        <v>139</v>
      </c>
      <c r="C12114" t="s">
        <v>89</v>
      </c>
      <c r="D12114" s="29">
        <v>46450</v>
      </c>
      <c r="E12114">
        <v>0</v>
      </c>
      <c r="F12114">
        <v>0</v>
      </c>
      <c r="G12114">
        <v>0</v>
      </c>
      <c r="H12114">
        <v>0</v>
      </c>
      <c r="L12114">
        <v>142.629165</v>
      </c>
      <c r="R12114">
        <v>1356.4731690000001</v>
      </c>
      <c r="S12114" t="s">
        <v>90</v>
      </c>
      <c r="T12114" s="297">
        <v>46311.754166666666</v>
      </c>
    </row>
    <row r="12115" spans="1:20" x14ac:dyDescent="0.35">
      <c r="A12115" t="s">
        <v>138</v>
      </c>
      <c r="B12115" t="s">
        <v>139</v>
      </c>
      <c r="C12115" t="s">
        <v>89</v>
      </c>
      <c r="D12115" s="29">
        <v>46451</v>
      </c>
      <c r="E12115">
        <v>0</v>
      </c>
      <c r="F12115">
        <v>0</v>
      </c>
      <c r="G12115">
        <v>0</v>
      </c>
      <c r="H12115">
        <v>0</v>
      </c>
      <c r="L12115">
        <v>142.629165</v>
      </c>
      <c r="R12115">
        <v>1356.4731690000001</v>
      </c>
      <c r="S12115" t="s">
        <v>90</v>
      </c>
      <c r="T12115" s="297">
        <v>46311.754166666666</v>
      </c>
    </row>
    <row r="12116" spans="1:20" x14ac:dyDescent="0.35">
      <c r="A12116" t="s">
        <v>138</v>
      </c>
      <c r="B12116" t="s">
        <v>139</v>
      </c>
      <c r="C12116" t="s">
        <v>89</v>
      </c>
      <c r="D12116" s="29">
        <v>46452</v>
      </c>
      <c r="E12116">
        <v>0</v>
      </c>
      <c r="F12116">
        <v>0</v>
      </c>
      <c r="G12116">
        <v>0</v>
      </c>
      <c r="H12116">
        <v>0</v>
      </c>
      <c r="L12116">
        <v>142.629165</v>
      </c>
      <c r="R12116">
        <v>1356.4731690000001</v>
      </c>
      <c r="S12116" t="s">
        <v>90</v>
      </c>
      <c r="T12116" s="297">
        <v>46311.754166666666</v>
      </c>
    </row>
    <row r="12117" spans="1:20" x14ac:dyDescent="0.35">
      <c r="A12117" t="s">
        <v>138</v>
      </c>
      <c r="B12117" t="s">
        <v>139</v>
      </c>
      <c r="C12117" t="s">
        <v>89</v>
      </c>
      <c r="D12117" s="29">
        <v>46453</v>
      </c>
      <c r="E12117">
        <v>0</v>
      </c>
      <c r="F12117">
        <v>0</v>
      </c>
      <c r="G12117">
        <v>0</v>
      </c>
      <c r="H12117">
        <v>0</v>
      </c>
      <c r="L12117">
        <v>142.629165</v>
      </c>
      <c r="R12117">
        <v>1356.4731690000001</v>
      </c>
      <c r="S12117" t="s">
        <v>90</v>
      </c>
      <c r="T12117" s="297">
        <v>46311.754166666666</v>
      </c>
    </row>
    <row r="12118" spans="1:20" x14ac:dyDescent="0.35">
      <c r="A12118" t="s">
        <v>138</v>
      </c>
      <c r="B12118" t="s">
        <v>139</v>
      </c>
      <c r="C12118" t="s">
        <v>89</v>
      </c>
      <c r="D12118" s="29">
        <v>46454</v>
      </c>
      <c r="E12118">
        <v>0</v>
      </c>
      <c r="F12118">
        <v>0</v>
      </c>
      <c r="G12118">
        <v>0</v>
      </c>
      <c r="H12118">
        <v>0</v>
      </c>
      <c r="L12118">
        <v>142.629165</v>
      </c>
      <c r="R12118">
        <v>1356.4731690000001</v>
      </c>
      <c r="S12118" t="s">
        <v>90</v>
      </c>
      <c r="T12118" s="297">
        <v>46311.754166666666</v>
      </c>
    </row>
    <row r="12119" spans="1:20" x14ac:dyDescent="0.35">
      <c r="A12119" t="s">
        <v>138</v>
      </c>
      <c r="B12119" t="s">
        <v>139</v>
      </c>
      <c r="C12119" t="s">
        <v>89</v>
      </c>
      <c r="D12119" s="29">
        <v>46455</v>
      </c>
      <c r="E12119">
        <v>0</v>
      </c>
      <c r="F12119">
        <v>0</v>
      </c>
      <c r="G12119">
        <v>0</v>
      </c>
      <c r="H12119">
        <v>0</v>
      </c>
      <c r="L12119">
        <v>142.629165</v>
      </c>
      <c r="R12119">
        <v>1356.4731690000001</v>
      </c>
      <c r="S12119" t="s">
        <v>90</v>
      </c>
      <c r="T12119" s="297">
        <v>46311.754166666666</v>
      </c>
    </row>
    <row r="12120" spans="1:20" x14ac:dyDescent="0.35">
      <c r="A12120" t="s">
        <v>138</v>
      </c>
      <c r="B12120" t="s">
        <v>139</v>
      </c>
      <c r="C12120" t="s">
        <v>89</v>
      </c>
      <c r="D12120" s="29">
        <v>46456</v>
      </c>
      <c r="E12120">
        <v>0</v>
      </c>
      <c r="F12120">
        <v>0</v>
      </c>
      <c r="G12120">
        <v>0</v>
      </c>
      <c r="H12120">
        <v>0</v>
      </c>
      <c r="L12120">
        <v>142.629165</v>
      </c>
      <c r="R12120">
        <v>1356.4731690000001</v>
      </c>
      <c r="S12120" t="s">
        <v>90</v>
      </c>
      <c r="T12120" s="297">
        <v>46311.754166666666</v>
      </c>
    </row>
    <row r="12121" spans="1:20" x14ac:dyDescent="0.35">
      <c r="A12121" t="s">
        <v>138</v>
      </c>
      <c r="B12121" t="s">
        <v>139</v>
      </c>
      <c r="C12121" t="s">
        <v>89</v>
      </c>
      <c r="D12121" s="29">
        <v>46457</v>
      </c>
      <c r="E12121">
        <v>0</v>
      </c>
      <c r="F12121">
        <v>0</v>
      </c>
      <c r="G12121">
        <v>0</v>
      </c>
      <c r="H12121">
        <v>0</v>
      </c>
      <c r="L12121">
        <v>142.629165</v>
      </c>
      <c r="R12121">
        <v>1356.4731690000001</v>
      </c>
      <c r="S12121" t="s">
        <v>90</v>
      </c>
      <c r="T12121" s="297">
        <v>46311.754166666666</v>
      </c>
    </row>
    <row r="12122" spans="1:20" x14ac:dyDescent="0.35">
      <c r="A12122" t="s">
        <v>138</v>
      </c>
      <c r="B12122" t="s">
        <v>139</v>
      </c>
      <c r="C12122" t="s">
        <v>89</v>
      </c>
      <c r="D12122" s="29">
        <v>46458</v>
      </c>
      <c r="E12122">
        <v>0</v>
      </c>
      <c r="F12122">
        <v>0</v>
      </c>
      <c r="G12122">
        <v>0</v>
      </c>
      <c r="H12122">
        <v>0</v>
      </c>
      <c r="L12122">
        <v>142.629165</v>
      </c>
      <c r="R12122">
        <v>1356.4731690000001</v>
      </c>
      <c r="S12122" t="s">
        <v>90</v>
      </c>
      <c r="T12122" s="297">
        <v>46311.754166666666</v>
      </c>
    </row>
    <row r="12123" spans="1:20" x14ac:dyDescent="0.35">
      <c r="A12123" t="s">
        <v>138</v>
      </c>
      <c r="B12123" t="s">
        <v>139</v>
      </c>
      <c r="C12123" t="s">
        <v>89</v>
      </c>
      <c r="D12123" s="29">
        <v>46459</v>
      </c>
      <c r="E12123">
        <v>0</v>
      </c>
      <c r="F12123">
        <v>0</v>
      </c>
      <c r="G12123">
        <v>0</v>
      </c>
      <c r="H12123">
        <v>0</v>
      </c>
      <c r="L12123">
        <v>142.629165</v>
      </c>
      <c r="R12123">
        <v>1356.4731690000001</v>
      </c>
      <c r="S12123" t="s">
        <v>90</v>
      </c>
      <c r="T12123" s="297">
        <v>46311.754166666666</v>
      </c>
    </row>
    <row r="12124" spans="1:20" x14ac:dyDescent="0.35">
      <c r="A12124" t="s">
        <v>138</v>
      </c>
      <c r="B12124" t="s">
        <v>139</v>
      </c>
      <c r="C12124" t="s">
        <v>89</v>
      </c>
      <c r="D12124" s="29">
        <v>46460</v>
      </c>
      <c r="E12124">
        <v>0</v>
      </c>
      <c r="F12124">
        <v>0</v>
      </c>
      <c r="G12124">
        <v>0</v>
      </c>
      <c r="H12124">
        <v>0</v>
      </c>
      <c r="L12124">
        <v>142.629165</v>
      </c>
      <c r="R12124">
        <v>1356.4731690000001</v>
      </c>
      <c r="S12124" t="s">
        <v>90</v>
      </c>
      <c r="T12124" s="297">
        <v>46311.754166666666</v>
      </c>
    </row>
    <row r="12125" spans="1:20" x14ac:dyDescent="0.35">
      <c r="A12125" t="s">
        <v>138</v>
      </c>
      <c r="B12125" t="s">
        <v>139</v>
      </c>
      <c r="C12125" t="s">
        <v>89</v>
      </c>
      <c r="D12125" s="29">
        <v>46461</v>
      </c>
      <c r="E12125">
        <v>0</v>
      </c>
      <c r="F12125">
        <v>0</v>
      </c>
      <c r="G12125">
        <v>0</v>
      </c>
      <c r="H12125">
        <v>0</v>
      </c>
      <c r="L12125">
        <v>142.629165</v>
      </c>
      <c r="R12125">
        <v>1356.4731690000001</v>
      </c>
      <c r="S12125" t="s">
        <v>90</v>
      </c>
      <c r="T12125" s="297">
        <v>46311.754166666666</v>
      </c>
    </row>
    <row r="12126" spans="1:20" x14ac:dyDescent="0.35">
      <c r="A12126" t="s">
        <v>138</v>
      </c>
      <c r="B12126" t="s">
        <v>139</v>
      </c>
      <c r="C12126" t="s">
        <v>89</v>
      </c>
      <c r="D12126" s="29">
        <v>46462</v>
      </c>
      <c r="E12126">
        <v>0</v>
      </c>
      <c r="F12126">
        <v>0</v>
      </c>
      <c r="G12126">
        <v>0</v>
      </c>
      <c r="H12126">
        <v>0</v>
      </c>
      <c r="L12126">
        <v>142.629165</v>
      </c>
      <c r="R12126">
        <v>1356.4731690000001</v>
      </c>
      <c r="S12126" t="s">
        <v>90</v>
      </c>
      <c r="T12126" s="297">
        <v>46311.754166666666</v>
      </c>
    </row>
    <row r="12127" spans="1:20" x14ac:dyDescent="0.35">
      <c r="A12127" t="s">
        <v>138</v>
      </c>
      <c r="B12127" t="s">
        <v>139</v>
      </c>
      <c r="C12127" t="s">
        <v>89</v>
      </c>
      <c r="D12127" s="29">
        <v>46463</v>
      </c>
      <c r="E12127">
        <v>0</v>
      </c>
      <c r="F12127">
        <v>0</v>
      </c>
      <c r="G12127">
        <v>0</v>
      </c>
      <c r="H12127">
        <v>0</v>
      </c>
      <c r="L12127">
        <v>142.629165</v>
      </c>
      <c r="R12127">
        <v>1356.4731690000001</v>
      </c>
      <c r="S12127" t="s">
        <v>90</v>
      </c>
      <c r="T12127" s="297">
        <v>46311.754166666666</v>
      </c>
    </row>
    <row r="12128" spans="1:20" x14ac:dyDescent="0.35">
      <c r="A12128" t="s">
        <v>138</v>
      </c>
      <c r="B12128" t="s">
        <v>139</v>
      </c>
      <c r="C12128" t="s">
        <v>89</v>
      </c>
      <c r="D12128" s="29">
        <v>46464</v>
      </c>
      <c r="E12128">
        <v>0</v>
      </c>
      <c r="F12128">
        <v>0</v>
      </c>
      <c r="G12128">
        <v>0</v>
      </c>
      <c r="H12128">
        <v>0</v>
      </c>
      <c r="L12128">
        <v>142.629165</v>
      </c>
      <c r="R12128">
        <v>1356.4731690000001</v>
      </c>
      <c r="S12128" t="s">
        <v>90</v>
      </c>
      <c r="T12128" s="297">
        <v>46311.754166666666</v>
      </c>
    </row>
    <row r="12129" spans="1:20" x14ac:dyDescent="0.35">
      <c r="A12129" t="s">
        <v>138</v>
      </c>
      <c r="B12129" t="s">
        <v>139</v>
      </c>
      <c r="C12129" t="s">
        <v>89</v>
      </c>
      <c r="D12129" s="29">
        <v>46465</v>
      </c>
      <c r="E12129">
        <v>0</v>
      </c>
      <c r="F12129">
        <v>0</v>
      </c>
      <c r="G12129">
        <v>0</v>
      </c>
      <c r="H12129">
        <v>0</v>
      </c>
      <c r="L12129">
        <v>142.629165</v>
      </c>
      <c r="R12129">
        <v>1356.4731690000001</v>
      </c>
      <c r="S12129" t="s">
        <v>90</v>
      </c>
      <c r="T12129" s="297">
        <v>46311.754166666666</v>
      </c>
    </row>
    <row r="12130" spans="1:20" x14ac:dyDescent="0.35">
      <c r="A12130" t="s">
        <v>138</v>
      </c>
      <c r="B12130" t="s">
        <v>139</v>
      </c>
      <c r="C12130" t="s">
        <v>89</v>
      </c>
      <c r="D12130" s="29">
        <v>46466</v>
      </c>
      <c r="E12130">
        <v>0</v>
      </c>
      <c r="F12130">
        <v>0</v>
      </c>
      <c r="G12130">
        <v>0</v>
      </c>
      <c r="H12130">
        <v>0</v>
      </c>
      <c r="L12130">
        <v>142.629165</v>
      </c>
      <c r="R12130">
        <v>1356.4731690000001</v>
      </c>
      <c r="S12130" t="s">
        <v>90</v>
      </c>
      <c r="T12130" s="297">
        <v>46311.754166666666</v>
      </c>
    </row>
    <row r="12131" spans="1:20" x14ac:dyDescent="0.35">
      <c r="A12131" t="s">
        <v>138</v>
      </c>
      <c r="B12131" t="s">
        <v>139</v>
      </c>
      <c r="C12131" t="s">
        <v>89</v>
      </c>
      <c r="D12131" s="29">
        <v>46467</v>
      </c>
      <c r="E12131">
        <v>0</v>
      </c>
      <c r="F12131">
        <v>0</v>
      </c>
      <c r="G12131">
        <v>0</v>
      </c>
      <c r="H12131">
        <v>0</v>
      </c>
      <c r="L12131">
        <v>142.629165</v>
      </c>
      <c r="R12131">
        <v>1356.4731690000001</v>
      </c>
      <c r="S12131" t="s">
        <v>90</v>
      </c>
      <c r="T12131" s="297">
        <v>46311.754166666666</v>
      </c>
    </row>
    <row r="12132" spans="1:20" x14ac:dyDescent="0.35">
      <c r="A12132" t="s">
        <v>138</v>
      </c>
      <c r="B12132" t="s">
        <v>139</v>
      </c>
      <c r="C12132" t="s">
        <v>89</v>
      </c>
      <c r="D12132" s="29">
        <v>46468</v>
      </c>
      <c r="E12132">
        <v>0</v>
      </c>
      <c r="F12132">
        <v>0</v>
      </c>
      <c r="G12132">
        <v>0</v>
      </c>
      <c r="H12132">
        <v>0</v>
      </c>
      <c r="L12132">
        <v>142.629165</v>
      </c>
      <c r="R12132">
        <v>1356.4731690000001</v>
      </c>
      <c r="S12132" t="s">
        <v>90</v>
      </c>
      <c r="T12132" s="297">
        <v>46311.754166666666</v>
      </c>
    </row>
    <row r="12133" spans="1:20" x14ac:dyDescent="0.35">
      <c r="A12133" t="s">
        <v>138</v>
      </c>
      <c r="B12133" t="s">
        <v>139</v>
      </c>
      <c r="C12133" t="s">
        <v>89</v>
      </c>
      <c r="D12133" s="29">
        <v>46469</v>
      </c>
      <c r="E12133">
        <v>0</v>
      </c>
      <c r="F12133">
        <v>0</v>
      </c>
      <c r="G12133">
        <v>0</v>
      </c>
      <c r="H12133">
        <v>0</v>
      </c>
      <c r="L12133">
        <v>142.629165</v>
      </c>
      <c r="R12133">
        <v>1356.4731690000001</v>
      </c>
      <c r="S12133" t="s">
        <v>90</v>
      </c>
      <c r="T12133" s="297">
        <v>46311.754166666666</v>
      </c>
    </row>
    <row r="12134" spans="1:20" x14ac:dyDescent="0.35">
      <c r="A12134" t="s">
        <v>138</v>
      </c>
      <c r="B12134" t="s">
        <v>139</v>
      </c>
      <c r="C12134" t="s">
        <v>89</v>
      </c>
      <c r="D12134" s="29">
        <v>46470</v>
      </c>
      <c r="E12134">
        <v>0</v>
      </c>
      <c r="F12134">
        <v>0</v>
      </c>
      <c r="G12134">
        <v>0</v>
      </c>
      <c r="H12134">
        <v>0</v>
      </c>
      <c r="L12134">
        <v>142.629165</v>
      </c>
      <c r="R12134">
        <v>1356.4731690000001</v>
      </c>
      <c r="S12134" t="s">
        <v>90</v>
      </c>
      <c r="T12134" s="297">
        <v>46311.754166666666</v>
      </c>
    </row>
    <row r="12135" spans="1:20" x14ac:dyDescent="0.35">
      <c r="A12135" t="s">
        <v>138</v>
      </c>
      <c r="B12135" t="s">
        <v>139</v>
      </c>
      <c r="C12135" t="s">
        <v>89</v>
      </c>
      <c r="D12135" s="29">
        <v>46471</v>
      </c>
      <c r="E12135">
        <v>0</v>
      </c>
      <c r="F12135">
        <v>0</v>
      </c>
      <c r="G12135">
        <v>0</v>
      </c>
      <c r="H12135">
        <v>0</v>
      </c>
      <c r="L12135">
        <v>142.629165</v>
      </c>
      <c r="R12135">
        <v>1356.4731690000001</v>
      </c>
      <c r="S12135" t="s">
        <v>90</v>
      </c>
      <c r="T12135" s="297">
        <v>46311.754166666666</v>
      </c>
    </row>
    <row r="12136" spans="1:20" x14ac:dyDescent="0.35">
      <c r="A12136" t="s">
        <v>138</v>
      </c>
      <c r="B12136" t="s">
        <v>139</v>
      </c>
      <c r="C12136" t="s">
        <v>89</v>
      </c>
      <c r="D12136" s="29">
        <v>46472</v>
      </c>
      <c r="E12136">
        <v>0</v>
      </c>
      <c r="F12136">
        <v>0</v>
      </c>
      <c r="G12136">
        <v>0</v>
      </c>
      <c r="H12136">
        <v>0</v>
      </c>
      <c r="L12136">
        <v>142.629165</v>
      </c>
      <c r="R12136">
        <v>1356.4731690000001</v>
      </c>
      <c r="S12136" t="s">
        <v>90</v>
      </c>
      <c r="T12136" s="297">
        <v>46311.754166666666</v>
      </c>
    </row>
    <row r="12137" spans="1:20" x14ac:dyDescent="0.35">
      <c r="A12137" t="s">
        <v>138</v>
      </c>
      <c r="B12137" t="s">
        <v>139</v>
      </c>
      <c r="C12137" t="s">
        <v>89</v>
      </c>
      <c r="D12137" s="29">
        <v>46473</v>
      </c>
      <c r="E12137">
        <v>0</v>
      </c>
      <c r="F12137">
        <v>0</v>
      </c>
      <c r="G12137">
        <v>0</v>
      </c>
      <c r="H12137">
        <v>0</v>
      </c>
      <c r="L12137">
        <v>142.629165</v>
      </c>
      <c r="R12137">
        <v>1356.4731690000001</v>
      </c>
      <c r="S12137" t="s">
        <v>90</v>
      </c>
      <c r="T12137" s="297">
        <v>46311.754166666666</v>
      </c>
    </row>
    <row r="12138" spans="1:20" x14ac:dyDescent="0.35">
      <c r="A12138" t="s">
        <v>138</v>
      </c>
      <c r="B12138" t="s">
        <v>139</v>
      </c>
      <c r="C12138" t="s">
        <v>89</v>
      </c>
      <c r="D12138" s="29">
        <v>46474</v>
      </c>
      <c r="E12138">
        <v>0</v>
      </c>
      <c r="F12138">
        <v>0</v>
      </c>
      <c r="G12138">
        <v>0</v>
      </c>
      <c r="H12138">
        <v>0</v>
      </c>
      <c r="L12138">
        <v>142.629165</v>
      </c>
      <c r="R12138">
        <v>1356.4731690000001</v>
      </c>
      <c r="S12138" t="s">
        <v>90</v>
      </c>
      <c r="T12138" s="297">
        <v>46311.754166666666</v>
      </c>
    </row>
    <row r="12139" spans="1:20" x14ac:dyDescent="0.35">
      <c r="A12139" t="s">
        <v>138</v>
      </c>
      <c r="B12139" t="s">
        <v>139</v>
      </c>
      <c r="C12139" t="s">
        <v>89</v>
      </c>
      <c r="D12139" s="29">
        <v>46475</v>
      </c>
      <c r="E12139">
        <v>0</v>
      </c>
      <c r="F12139">
        <v>0</v>
      </c>
      <c r="G12139">
        <v>0</v>
      </c>
      <c r="H12139">
        <v>0</v>
      </c>
      <c r="L12139">
        <v>142.629165</v>
      </c>
      <c r="R12139">
        <v>1356.4731690000001</v>
      </c>
      <c r="S12139" t="s">
        <v>90</v>
      </c>
      <c r="T12139" s="297">
        <v>46311.754166666666</v>
      </c>
    </row>
    <row r="12140" spans="1:20" x14ac:dyDescent="0.35">
      <c r="A12140" t="s">
        <v>138</v>
      </c>
      <c r="B12140" t="s">
        <v>139</v>
      </c>
      <c r="C12140" t="s">
        <v>89</v>
      </c>
      <c r="D12140" s="29">
        <v>46476</v>
      </c>
      <c r="E12140">
        <v>0</v>
      </c>
      <c r="F12140">
        <v>0</v>
      </c>
      <c r="G12140">
        <v>0</v>
      </c>
      <c r="H12140">
        <v>0</v>
      </c>
      <c r="L12140">
        <v>142.629165</v>
      </c>
      <c r="R12140">
        <v>1356.4731690000001</v>
      </c>
      <c r="S12140" t="s">
        <v>90</v>
      </c>
      <c r="T12140" s="297">
        <v>46311.754166666666</v>
      </c>
    </row>
    <row r="12141" spans="1:20" x14ac:dyDescent="0.35">
      <c r="A12141" t="s">
        <v>138</v>
      </c>
      <c r="B12141" t="s">
        <v>139</v>
      </c>
      <c r="C12141" t="s">
        <v>89</v>
      </c>
      <c r="D12141" s="29">
        <v>46477</v>
      </c>
      <c r="E12141">
        <v>0</v>
      </c>
      <c r="F12141">
        <v>0</v>
      </c>
      <c r="G12141">
        <v>0</v>
      </c>
      <c r="H12141">
        <v>0</v>
      </c>
      <c r="L12141">
        <v>142.629165</v>
      </c>
      <c r="R12141">
        <v>1356.4731690000001</v>
      </c>
      <c r="S12141" t="s">
        <v>90</v>
      </c>
      <c r="T12141" s="297">
        <v>46311.754166666666</v>
      </c>
    </row>
    <row r="12142" spans="1:20" x14ac:dyDescent="0.35">
      <c r="A12142" t="s">
        <v>138</v>
      </c>
      <c r="B12142" t="s">
        <v>139</v>
      </c>
      <c r="C12142" t="s">
        <v>89</v>
      </c>
      <c r="D12142" s="29">
        <v>46478</v>
      </c>
      <c r="E12142">
        <v>0</v>
      </c>
      <c r="F12142">
        <v>0</v>
      </c>
      <c r="G12142">
        <v>0</v>
      </c>
      <c r="H12142">
        <v>0</v>
      </c>
      <c r="L12142">
        <v>142.629165</v>
      </c>
      <c r="R12142">
        <v>1356.4731690000001</v>
      </c>
      <c r="S12142" t="s">
        <v>90</v>
      </c>
      <c r="T12142" s="297">
        <v>46311.754166666666</v>
      </c>
    </row>
    <row r="12143" spans="1:20" x14ac:dyDescent="0.35">
      <c r="A12143" t="s">
        <v>138</v>
      </c>
      <c r="B12143" t="s">
        <v>139</v>
      </c>
      <c r="C12143" t="s">
        <v>89</v>
      </c>
      <c r="D12143" s="29">
        <v>46479</v>
      </c>
      <c r="E12143">
        <v>0</v>
      </c>
      <c r="F12143">
        <v>0</v>
      </c>
      <c r="G12143">
        <v>0</v>
      </c>
      <c r="H12143">
        <v>0</v>
      </c>
      <c r="L12143">
        <v>142.629165</v>
      </c>
      <c r="R12143">
        <v>1356.4731690000001</v>
      </c>
      <c r="S12143" t="s">
        <v>90</v>
      </c>
      <c r="T12143" s="297">
        <v>46311.754166666666</v>
      </c>
    </row>
    <row r="12144" spans="1:20" x14ac:dyDescent="0.35">
      <c r="A12144" t="s">
        <v>138</v>
      </c>
      <c r="B12144" t="s">
        <v>139</v>
      </c>
      <c r="C12144" t="s">
        <v>89</v>
      </c>
      <c r="D12144" s="29">
        <v>46480</v>
      </c>
      <c r="E12144">
        <v>0</v>
      </c>
      <c r="F12144">
        <v>0</v>
      </c>
      <c r="G12144">
        <v>0</v>
      </c>
      <c r="H12144">
        <v>0</v>
      </c>
      <c r="L12144">
        <v>142.629165</v>
      </c>
      <c r="R12144">
        <v>1356.4731690000001</v>
      </c>
      <c r="S12144" t="s">
        <v>90</v>
      </c>
      <c r="T12144" s="297">
        <v>46311.754166666666</v>
      </c>
    </row>
    <row r="12145" spans="1:20" x14ac:dyDescent="0.35">
      <c r="A12145" t="s">
        <v>138</v>
      </c>
      <c r="B12145" t="s">
        <v>139</v>
      </c>
      <c r="C12145" t="s">
        <v>89</v>
      </c>
      <c r="D12145" s="29">
        <v>46481</v>
      </c>
      <c r="E12145">
        <v>0</v>
      </c>
      <c r="F12145">
        <v>0</v>
      </c>
      <c r="G12145">
        <v>0</v>
      </c>
      <c r="H12145">
        <v>0</v>
      </c>
      <c r="L12145">
        <v>142.629165</v>
      </c>
      <c r="R12145">
        <v>1356.4731690000001</v>
      </c>
      <c r="S12145" t="s">
        <v>90</v>
      </c>
      <c r="T12145" s="297">
        <v>46311.754166666666</v>
      </c>
    </row>
    <row r="12146" spans="1:20" x14ac:dyDescent="0.35">
      <c r="A12146" t="s">
        <v>138</v>
      </c>
      <c r="B12146" t="s">
        <v>139</v>
      </c>
      <c r="C12146" t="s">
        <v>89</v>
      </c>
      <c r="D12146" s="29">
        <v>46482</v>
      </c>
      <c r="E12146">
        <v>0</v>
      </c>
      <c r="F12146">
        <v>0</v>
      </c>
      <c r="G12146">
        <v>0</v>
      </c>
      <c r="H12146">
        <v>0</v>
      </c>
      <c r="L12146">
        <v>142.629165</v>
      </c>
      <c r="R12146">
        <v>1356.4731690000001</v>
      </c>
      <c r="S12146" t="s">
        <v>90</v>
      </c>
      <c r="T12146" s="297">
        <v>46311.754166666666</v>
      </c>
    </row>
    <row r="12147" spans="1:20" x14ac:dyDescent="0.35">
      <c r="A12147" t="s">
        <v>138</v>
      </c>
      <c r="B12147" t="s">
        <v>139</v>
      </c>
      <c r="C12147" t="s">
        <v>89</v>
      </c>
      <c r="D12147" s="29">
        <v>46483</v>
      </c>
      <c r="E12147">
        <v>0</v>
      </c>
      <c r="F12147">
        <v>0</v>
      </c>
      <c r="G12147">
        <v>0</v>
      </c>
      <c r="H12147">
        <v>0</v>
      </c>
      <c r="L12147">
        <v>142.629165</v>
      </c>
      <c r="R12147">
        <v>1356.4731690000001</v>
      </c>
      <c r="S12147" t="s">
        <v>90</v>
      </c>
      <c r="T12147" s="297">
        <v>46311.754166666666</v>
      </c>
    </row>
    <row r="12148" spans="1:20" x14ac:dyDescent="0.35">
      <c r="A12148" t="s">
        <v>138</v>
      </c>
      <c r="B12148" t="s">
        <v>139</v>
      </c>
      <c r="C12148" t="s">
        <v>89</v>
      </c>
      <c r="D12148" s="29">
        <v>46484</v>
      </c>
      <c r="E12148">
        <v>0</v>
      </c>
      <c r="F12148">
        <v>0</v>
      </c>
      <c r="G12148">
        <v>0</v>
      </c>
      <c r="H12148">
        <v>0</v>
      </c>
      <c r="L12148">
        <v>142.629165</v>
      </c>
      <c r="R12148">
        <v>1356.4731690000001</v>
      </c>
      <c r="S12148" t="s">
        <v>90</v>
      </c>
      <c r="T12148" s="297">
        <v>46311.754166666666</v>
      </c>
    </row>
    <row r="12149" spans="1:20" x14ac:dyDescent="0.35">
      <c r="A12149" t="s">
        <v>138</v>
      </c>
      <c r="B12149" t="s">
        <v>139</v>
      </c>
      <c r="C12149" t="s">
        <v>89</v>
      </c>
      <c r="D12149" s="29">
        <v>46485</v>
      </c>
      <c r="E12149">
        <v>0</v>
      </c>
      <c r="F12149">
        <v>0</v>
      </c>
      <c r="G12149">
        <v>0</v>
      </c>
      <c r="H12149">
        <v>0</v>
      </c>
      <c r="L12149">
        <v>142.629165</v>
      </c>
      <c r="R12149">
        <v>1356.4731690000001</v>
      </c>
      <c r="S12149" t="s">
        <v>90</v>
      </c>
      <c r="T12149" s="297">
        <v>46311.754166666666</v>
      </c>
    </row>
    <row r="12150" spans="1:20" x14ac:dyDescent="0.35">
      <c r="A12150" t="s">
        <v>138</v>
      </c>
      <c r="B12150" t="s">
        <v>139</v>
      </c>
      <c r="C12150" t="s">
        <v>89</v>
      </c>
      <c r="D12150" s="29">
        <v>46486</v>
      </c>
      <c r="E12150">
        <v>0</v>
      </c>
      <c r="F12150">
        <v>0</v>
      </c>
      <c r="G12150">
        <v>0</v>
      </c>
      <c r="H12150">
        <v>0</v>
      </c>
      <c r="L12150">
        <v>142.629165</v>
      </c>
      <c r="R12150">
        <v>1356.4731690000001</v>
      </c>
      <c r="S12150" t="s">
        <v>90</v>
      </c>
      <c r="T12150" s="297">
        <v>46311.754166666666</v>
      </c>
    </row>
    <row r="12151" spans="1:20" x14ac:dyDescent="0.35">
      <c r="A12151" t="s">
        <v>138</v>
      </c>
      <c r="B12151" t="s">
        <v>139</v>
      </c>
      <c r="C12151" t="s">
        <v>89</v>
      </c>
      <c r="D12151" s="29">
        <v>46487</v>
      </c>
      <c r="E12151">
        <v>0</v>
      </c>
      <c r="F12151">
        <v>0</v>
      </c>
      <c r="G12151">
        <v>0</v>
      </c>
      <c r="H12151">
        <v>0</v>
      </c>
      <c r="L12151">
        <v>142.629165</v>
      </c>
      <c r="R12151">
        <v>1356.4731690000001</v>
      </c>
      <c r="S12151" t="s">
        <v>90</v>
      </c>
      <c r="T12151" s="297">
        <v>46311.754166666666</v>
      </c>
    </row>
    <row r="12152" spans="1:20" x14ac:dyDescent="0.35">
      <c r="A12152" t="s">
        <v>138</v>
      </c>
      <c r="B12152" t="s">
        <v>139</v>
      </c>
      <c r="C12152" t="s">
        <v>89</v>
      </c>
      <c r="D12152" s="29">
        <v>46488</v>
      </c>
      <c r="E12152">
        <v>0</v>
      </c>
      <c r="F12152">
        <v>0</v>
      </c>
      <c r="G12152">
        <v>0</v>
      </c>
      <c r="H12152">
        <v>0</v>
      </c>
      <c r="L12152">
        <v>142.629165</v>
      </c>
      <c r="R12152">
        <v>1356.4731690000001</v>
      </c>
      <c r="S12152" t="s">
        <v>90</v>
      </c>
      <c r="T12152" s="297">
        <v>46311.754166666666</v>
      </c>
    </row>
    <row r="12153" spans="1:20" x14ac:dyDescent="0.35">
      <c r="A12153" t="s">
        <v>138</v>
      </c>
      <c r="B12153" t="s">
        <v>139</v>
      </c>
      <c r="C12153" t="s">
        <v>89</v>
      </c>
      <c r="D12153" s="29">
        <v>46489</v>
      </c>
      <c r="E12153">
        <v>0</v>
      </c>
      <c r="F12153">
        <v>0</v>
      </c>
      <c r="G12153">
        <v>0</v>
      </c>
      <c r="H12153">
        <v>0</v>
      </c>
      <c r="L12153">
        <v>142.629165</v>
      </c>
      <c r="R12153">
        <v>1356.4731690000001</v>
      </c>
      <c r="S12153" t="s">
        <v>90</v>
      </c>
      <c r="T12153" s="297">
        <v>46311.754166666666</v>
      </c>
    </row>
    <row r="12154" spans="1:20" x14ac:dyDescent="0.35">
      <c r="A12154" t="s">
        <v>138</v>
      </c>
      <c r="B12154" t="s">
        <v>139</v>
      </c>
      <c r="C12154" t="s">
        <v>89</v>
      </c>
      <c r="D12154" s="29">
        <v>46490</v>
      </c>
      <c r="E12154">
        <v>0</v>
      </c>
      <c r="F12154">
        <v>0</v>
      </c>
      <c r="G12154">
        <v>0</v>
      </c>
      <c r="H12154">
        <v>0</v>
      </c>
      <c r="L12154">
        <v>142.629165</v>
      </c>
      <c r="R12154">
        <v>1356.4731690000001</v>
      </c>
      <c r="S12154" t="s">
        <v>90</v>
      </c>
      <c r="T12154" s="297">
        <v>46311.754166666666</v>
      </c>
    </row>
    <row r="12155" spans="1:20" x14ac:dyDescent="0.35">
      <c r="A12155" t="s">
        <v>138</v>
      </c>
      <c r="B12155" t="s">
        <v>139</v>
      </c>
      <c r="C12155" t="s">
        <v>89</v>
      </c>
      <c r="D12155" s="29">
        <v>46491</v>
      </c>
      <c r="E12155">
        <v>0</v>
      </c>
      <c r="F12155">
        <v>0</v>
      </c>
      <c r="G12155">
        <v>0</v>
      </c>
      <c r="H12155">
        <v>0</v>
      </c>
      <c r="L12155">
        <v>142.629165</v>
      </c>
      <c r="R12155">
        <v>1356.4731690000001</v>
      </c>
      <c r="S12155" t="s">
        <v>90</v>
      </c>
      <c r="T12155" s="297">
        <v>46311.754166666666</v>
      </c>
    </row>
    <row r="12156" spans="1:20" x14ac:dyDescent="0.35">
      <c r="A12156" t="s">
        <v>138</v>
      </c>
      <c r="B12156" t="s">
        <v>139</v>
      </c>
      <c r="C12156" t="s">
        <v>89</v>
      </c>
      <c r="D12156" s="29">
        <v>46492</v>
      </c>
      <c r="E12156">
        <v>0</v>
      </c>
      <c r="F12156">
        <v>0</v>
      </c>
      <c r="G12156">
        <v>0</v>
      </c>
      <c r="H12156">
        <v>0</v>
      </c>
      <c r="L12156">
        <v>142.629165</v>
      </c>
      <c r="R12156">
        <v>1356.4731690000001</v>
      </c>
      <c r="S12156" t="s">
        <v>90</v>
      </c>
      <c r="T12156" s="297">
        <v>46311.754166666666</v>
      </c>
    </row>
    <row r="12157" spans="1:20" x14ac:dyDescent="0.35">
      <c r="A12157" t="s">
        <v>138</v>
      </c>
      <c r="B12157" t="s">
        <v>139</v>
      </c>
      <c r="C12157" t="s">
        <v>89</v>
      </c>
      <c r="D12157" s="29">
        <v>46493</v>
      </c>
      <c r="E12157">
        <v>0</v>
      </c>
      <c r="F12157">
        <v>0</v>
      </c>
      <c r="G12157">
        <v>0</v>
      </c>
      <c r="H12157">
        <v>0</v>
      </c>
      <c r="L12157">
        <v>142.629165</v>
      </c>
      <c r="R12157">
        <v>1356.4731690000001</v>
      </c>
      <c r="S12157" t="s">
        <v>90</v>
      </c>
      <c r="T12157" s="297">
        <v>46311.754166666666</v>
      </c>
    </row>
    <row r="12158" spans="1:20" x14ac:dyDescent="0.35">
      <c r="A12158" t="s">
        <v>138</v>
      </c>
      <c r="B12158" t="s">
        <v>139</v>
      </c>
      <c r="C12158" t="s">
        <v>89</v>
      </c>
      <c r="D12158" s="29">
        <v>46494</v>
      </c>
      <c r="E12158">
        <v>0</v>
      </c>
      <c r="F12158">
        <v>0</v>
      </c>
      <c r="G12158">
        <v>0</v>
      </c>
      <c r="H12158">
        <v>0</v>
      </c>
      <c r="L12158">
        <v>142.629165</v>
      </c>
      <c r="R12158">
        <v>1356.4731690000001</v>
      </c>
      <c r="S12158" t="s">
        <v>90</v>
      </c>
      <c r="T12158" s="297">
        <v>46311.754166666666</v>
      </c>
    </row>
    <row r="12159" spans="1:20" x14ac:dyDescent="0.35">
      <c r="A12159" t="s">
        <v>138</v>
      </c>
      <c r="B12159" t="s">
        <v>139</v>
      </c>
      <c r="C12159" t="s">
        <v>89</v>
      </c>
      <c r="D12159" s="29">
        <v>46495</v>
      </c>
      <c r="E12159">
        <v>0</v>
      </c>
      <c r="F12159">
        <v>0</v>
      </c>
      <c r="G12159">
        <v>0</v>
      </c>
      <c r="H12159">
        <v>0</v>
      </c>
      <c r="L12159">
        <v>142.629165</v>
      </c>
      <c r="R12159">
        <v>1356.4731690000001</v>
      </c>
      <c r="S12159" t="s">
        <v>90</v>
      </c>
      <c r="T12159" s="297">
        <v>46311.754166666666</v>
      </c>
    </row>
    <row r="12160" spans="1:20" x14ac:dyDescent="0.35">
      <c r="A12160" t="s">
        <v>138</v>
      </c>
      <c r="B12160" t="s">
        <v>139</v>
      </c>
      <c r="C12160" t="s">
        <v>89</v>
      </c>
      <c r="D12160" s="29">
        <v>46496</v>
      </c>
      <c r="E12160">
        <v>0</v>
      </c>
      <c r="F12160">
        <v>0</v>
      </c>
      <c r="G12160">
        <v>0</v>
      </c>
      <c r="H12160">
        <v>0</v>
      </c>
      <c r="L12160">
        <v>142.629165</v>
      </c>
      <c r="R12160">
        <v>1356.4731690000001</v>
      </c>
      <c r="S12160" t="s">
        <v>90</v>
      </c>
      <c r="T12160" s="297">
        <v>46311.754166666666</v>
      </c>
    </row>
    <row r="12161" spans="1:20" x14ac:dyDescent="0.35">
      <c r="A12161" t="s">
        <v>138</v>
      </c>
      <c r="B12161" t="s">
        <v>139</v>
      </c>
      <c r="C12161" t="s">
        <v>89</v>
      </c>
      <c r="D12161" s="29">
        <v>46497</v>
      </c>
      <c r="E12161">
        <v>0</v>
      </c>
      <c r="F12161">
        <v>0</v>
      </c>
      <c r="G12161">
        <v>0</v>
      </c>
      <c r="H12161">
        <v>0</v>
      </c>
      <c r="L12161">
        <v>142.629165</v>
      </c>
      <c r="R12161">
        <v>1356.4731690000001</v>
      </c>
      <c r="S12161" t="s">
        <v>90</v>
      </c>
      <c r="T12161" s="297">
        <v>46311.754166666666</v>
      </c>
    </row>
    <row r="12162" spans="1:20" x14ac:dyDescent="0.35">
      <c r="A12162" t="s">
        <v>138</v>
      </c>
      <c r="B12162" t="s">
        <v>139</v>
      </c>
      <c r="C12162" t="s">
        <v>89</v>
      </c>
      <c r="D12162" s="29">
        <v>46498</v>
      </c>
      <c r="E12162">
        <v>0</v>
      </c>
      <c r="F12162">
        <v>0</v>
      </c>
      <c r="G12162">
        <v>0</v>
      </c>
      <c r="H12162">
        <v>0</v>
      </c>
      <c r="L12162">
        <v>142.629165</v>
      </c>
      <c r="R12162">
        <v>1356.4731690000001</v>
      </c>
      <c r="S12162" t="s">
        <v>90</v>
      </c>
      <c r="T12162" s="297">
        <v>46311.754166666666</v>
      </c>
    </row>
    <row r="12163" spans="1:20" x14ac:dyDescent="0.35">
      <c r="A12163" t="s">
        <v>138</v>
      </c>
      <c r="B12163" t="s">
        <v>139</v>
      </c>
      <c r="C12163" t="s">
        <v>89</v>
      </c>
      <c r="D12163" s="29">
        <v>46499</v>
      </c>
      <c r="E12163">
        <v>0</v>
      </c>
      <c r="F12163">
        <v>0</v>
      </c>
      <c r="G12163">
        <v>0</v>
      </c>
      <c r="H12163">
        <v>0</v>
      </c>
      <c r="L12163">
        <v>142.629165</v>
      </c>
      <c r="R12163">
        <v>1356.4731690000001</v>
      </c>
      <c r="S12163" t="s">
        <v>90</v>
      </c>
      <c r="T12163" s="297">
        <v>46311.754166666666</v>
      </c>
    </row>
    <row r="12164" spans="1:20" x14ac:dyDescent="0.35">
      <c r="A12164" t="s">
        <v>138</v>
      </c>
      <c r="B12164" t="s">
        <v>139</v>
      </c>
      <c r="C12164" t="s">
        <v>89</v>
      </c>
      <c r="D12164" s="29">
        <v>46500</v>
      </c>
      <c r="E12164">
        <v>0</v>
      </c>
      <c r="F12164">
        <v>0</v>
      </c>
      <c r="G12164">
        <v>0</v>
      </c>
      <c r="H12164">
        <v>0</v>
      </c>
      <c r="L12164">
        <v>142.629165</v>
      </c>
      <c r="R12164">
        <v>1356.4731690000001</v>
      </c>
      <c r="S12164" t="s">
        <v>90</v>
      </c>
      <c r="T12164" s="297">
        <v>46311.754166666666</v>
      </c>
    </row>
    <row r="12165" spans="1:20" x14ac:dyDescent="0.35">
      <c r="A12165" t="s">
        <v>138</v>
      </c>
      <c r="B12165" t="s">
        <v>139</v>
      </c>
      <c r="C12165" t="s">
        <v>89</v>
      </c>
      <c r="D12165" s="29">
        <v>46501</v>
      </c>
      <c r="E12165">
        <v>0</v>
      </c>
      <c r="F12165">
        <v>0</v>
      </c>
      <c r="G12165">
        <v>0</v>
      </c>
      <c r="H12165">
        <v>0</v>
      </c>
      <c r="L12165">
        <v>142.629165</v>
      </c>
      <c r="R12165">
        <v>1356.4731690000001</v>
      </c>
      <c r="S12165" t="s">
        <v>90</v>
      </c>
      <c r="T12165" s="297">
        <v>46311.754166666666</v>
      </c>
    </row>
    <row r="12166" spans="1:20" x14ac:dyDescent="0.35">
      <c r="A12166" t="s">
        <v>138</v>
      </c>
      <c r="B12166" t="s">
        <v>139</v>
      </c>
      <c r="C12166" t="s">
        <v>89</v>
      </c>
      <c r="D12166" s="29">
        <v>46502</v>
      </c>
      <c r="E12166">
        <v>0</v>
      </c>
      <c r="F12166">
        <v>0</v>
      </c>
      <c r="G12166">
        <v>0</v>
      </c>
      <c r="H12166">
        <v>0</v>
      </c>
      <c r="L12166">
        <v>142.629165</v>
      </c>
      <c r="R12166">
        <v>1356.4731690000001</v>
      </c>
      <c r="S12166" t="s">
        <v>90</v>
      </c>
      <c r="T12166" s="297">
        <v>46311.754166666666</v>
      </c>
    </row>
    <row r="12167" spans="1:20" x14ac:dyDescent="0.35">
      <c r="A12167" t="s">
        <v>138</v>
      </c>
      <c r="B12167" t="s">
        <v>139</v>
      </c>
      <c r="C12167" t="s">
        <v>89</v>
      </c>
      <c r="D12167" s="29">
        <v>46503</v>
      </c>
      <c r="E12167">
        <v>0</v>
      </c>
      <c r="F12167">
        <v>0</v>
      </c>
      <c r="G12167">
        <v>0</v>
      </c>
      <c r="H12167">
        <v>0</v>
      </c>
      <c r="L12167">
        <v>142.629165</v>
      </c>
      <c r="R12167">
        <v>1356.4731690000001</v>
      </c>
      <c r="S12167" t="s">
        <v>90</v>
      </c>
      <c r="T12167" s="297">
        <v>46311.754166666666</v>
      </c>
    </row>
    <row r="12168" spans="1:20" x14ac:dyDescent="0.35">
      <c r="A12168" t="s">
        <v>138</v>
      </c>
      <c r="B12168" t="s">
        <v>139</v>
      </c>
      <c r="C12168" t="s">
        <v>89</v>
      </c>
      <c r="D12168" s="29">
        <v>46504</v>
      </c>
      <c r="E12168">
        <v>0</v>
      </c>
      <c r="F12168">
        <v>0</v>
      </c>
      <c r="G12168">
        <v>0</v>
      </c>
      <c r="H12168">
        <v>0</v>
      </c>
      <c r="L12168">
        <v>142.629165</v>
      </c>
      <c r="R12168">
        <v>1356.4731690000001</v>
      </c>
      <c r="S12168" t="s">
        <v>90</v>
      </c>
      <c r="T12168" s="297">
        <v>46311.754166666666</v>
      </c>
    </row>
    <row r="12169" spans="1:20" x14ac:dyDescent="0.35">
      <c r="A12169" t="s">
        <v>138</v>
      </c>
      <c r="B12169" t="s">
        <v>139</v>
      </c>
      <c r="C12169" t="s">
        <v>89</v>
      </c>
      <c r="D12169" s="29">
        <v>46505</v>
      </c>
      <c r="E12169">
        <v>0</v>
      </c>
      <c r="F12169">
        <v>0</v>
      </c>
      <c r="G12169">
        <v>0</v>
      </c>
      <c r="H12169">
        <v>0</v>
      </c>
      <c r="L12169">
        <v>142.629165</v>
      </c>
      <c r="R12169">
        <v>1356.4731690000001</v>
      </c>
      <c r="S12169" t="s">
        <v>90</v>
      </c>
      <c r="T12169" s="297">
        <v>46311.754166666666</v>
      </c>
    </row>
    <row r="12170" spans="1:20" x14ac:dyDescent="0.35">
      <c r="A12170" t="s">
        <v>138</v>
      </c>
      <c r="B12170" t="s">
        <v>139</v>
      </c>
      <c r="C12170" t="s">
        <v>89</v>
      </c>
      <c r="D12170" s="29">
        <v>46506</v>
      </c>
      <c r="E12170">
        <v>0</v>
      </c>
      <c r="F12170">
        <v>0</v>
      </c>
      <c r="G12170">
        <v>0</v>
      </c>
      <c r="H12170">
        <v>0</v>
      </c>
      <c r="L12170">
        <v>142.629165</v>
      </c>
      <c r="R12170">
        <v>1356.4731690000001</v>
      </c>
      <c r="S12170" t="s">
        <v>90</v>
      </c>
      <c r="T12170" s="297">
        <v>46311.754166666666</v>
      </c>
    </row>
    <row r="12171" spans="1:20" x14ac:dyDescent="0.35">
      <c r="A12171" t="s">
        <v>138</v>
      </c>
      <c r="B12171" t="s">
        <v>139</v>
      </c>
      <c r="C12171" t="s">
        <v>89</v>
      </c>
      <c r="D12171" s="29">
        <v>46507</v>
      </c>
      <c r="E12171">
        <v>0</v>
      </c>
      <c r="F12171">
        <v>0</v>
      </c>
      <c r="G12171">
        <v>0</v>
      </c>
      <c r="H12171">
        <v>0</v>
      </c>
      <c r="L12171">
        <v>142.629165</v>
      </c>
      <c r="R12171">
        <v>1356.4731690000001</v>
      </c>
      <c r="S12171" t="s">
        <v>90</v>
      </c>
      <c r="T12171" s="297">
        <v>46311.754166666666</v>
      </c>
    </row>
    <row r="12172" spans="1:20" x14ac:dyDescent="0.35">
      <c r="A12172" t="s">
        <v>138</v>
      </c>
      <c r="B12172" t="s">
        <v>139</v>
      </c>
      <c r="C12172" t="s">
        <v>89</v>
      </c>
      <c r="D12172" s="29">
        <v>46508</v>
      </c>
      <c r="E12172">
        <v>0</v>
      </c>
      <c r="F12172">
        <v>0</v>
      </c>
      <c r="G12172">
        <v>0</v>
      </c>
      <c r="H12172">
        <v>0</v>
      </c>
      <c r="L12172">
        <v>142.629165</v>
      </c>
      <c r="R12172">
        <v>1356.4731690000001</v>
      </c>
      <c r="S12172" t="s">
        <v>90</v>
      </c>
      <c r="T12172" s="297">
        <v>46311.754166666666</v>
      </c>
    </row>
    <row r="12173" spans="1:20" x14ac:dyDescent="0.35">
      <c r="A12173" t="s">
        <v>138</v>
      </c>
      <c r="B12173" t="s">
        <v>139</v>
      </c>
      <c r="C12173" t="s">
        <v>89</v>
      </c>
      <c r="D12173" s="29">
        <v>46509</v>
      </c>
      <c r="E12173">
        <v>0</v>
      </c>
      <c r="F12173">
        <v>0</v>
      </c>
      <c r="G12173">
        <v>0</v>
      </c>
      <c r="H12173">
        <v>0</v>
      </c>
      <c r="L12173">
        <v>142.629165</v>
      </c>
      <c r="R12173">
        <v>1356.4731690000001</v>
      </c>
      <c r="S12173" t="s">
        <v>90</v>
      </c>
      <c r="T12173" s="297">
        <v>46311.754166666666</v>
      </c>
    </row>
    <row r="12174" spans="1:20" x14ac:dyDescent="0.35">
      <c r="A12174" t="s">
        <v>138</v>
      </c>
      <c r="B12174" t="s">
        <v>139</v>
      </c>
      <c r="C12174" t="s">
        <v>89</v>
      </c>
      <c r="D12174" s="29">
        <v>46510</v>
      </c>
      <c r="E12174">
        <v>0</v>
      </c>
      <c r="F12174">
        <v>0</v>
      </c>
      <c r="G12174">
        <v>0</v>
      </c>
      <c r="H12174">
        <v>0</v>
      </c>
      <c r="L12174">
        <v>142.629165</v>
      </c>
      <c r="R12174">
        <v>1356.4731690000001</v>
      </c>
      <c r="S12174" t="s">
        <v>90</v>
      </c>
      <c r="T12174" s="297">
        <v>46311.754166666666</v>
      </c>
    </row>
    <row r="12175" spans="1:20" x14ac:dyDescent="0.35">
      <c r="A12175" t="s">
        <v>138</v>
      </c>
      <c r="B12175" t="s">
        <v>139</v>
      </c>
      <c r="C12175" t="s">
        <v>89</v>
      </c>
      <c r="D12175" s="29">
        <v>46511</v>
      </c>
      <c r="E12175">
        <v>0</v>
      </c>
      <c r="F12175">
        <v>0</v>
      </c>
      <c r="G12175">
        <v>0</v>
      </c>
      <c r="H12175">
        <v>0</v>
      </c>
      <c r="L12175">
        <v>142.629165</v>
      </c>
      <c r="R12175">
        <v>1356.4731690000001</v>
      </c>
      <c r="S12175" t="s">
        <v>90</v>
      </c>
      <c r="T12175" s="297">
        <v>46311.754166666666</v>
      </c>
    </row>
    <row r="12176" spans="1:20" x14ac:dyDescent="0.35">
      <c r="A12176" t="s">
        <v>138</v>
      </c>
      <c r="B12176" t="s">
        <v>139</v>
      </c>
      <c r="C12176" t="s">
        <v>89</v>
      </c>
      <c r="D12176" s="29">
        <v>46512</v>
      </c>
      <c r="E12176">
        <v>0</v>
      </c>
      <c r="F12176">
        <v>0</v>
      </c>
      <c r="G12176">
        <v>0</v>
      </c>
      <c r="H12176">
        <v>0</v>
      </c>
      <c r="L12176">
        <v>142.629165</v>
      </c>
      <c r="R12176">
        <v>1356.4731690000001</v>
      </c>
      <c r="S12176" t="s">
        <v>90</v>
      </c>
      <c r="T12176" s="297">
        <v>46311.754166666666</v>
      </c>
    </row>
    <row r="12177" spans="1:20" x14ac:dyDescent="0.35">
      <c r="A12177" t="s">
        <v>138</v>
      </c>
      <c r="B12177" t="s">
        <v>139</v>
      </c>
      <c r="C12177" t="s">
        <v>89</v>
      </c>
      <c r="D12177" s="29">
        <v>46513</v>
      </c>
      <c r="E12177">
        <v>0</v>
      </c>
      <c r="F12177">
        <v>0</v>
      </c>
      <c r="G12177">
        <v>0</v>
      </c>
      <c r="H12177">
        <v>0</v>
      </c>
      <c r="L12177">
        <v>142.629165</v>
      </c>
      <c r="R12177">
        <v>1356.4731690000001</v>
      </c>
      <c r="S12177" t="s">
        <v>90</v>
      </c>
      <c r="T12177" s="297">
        <v>46311.754166666666</v>
      </c>
    </row>
    <row r="12178" spans="1:20" x14ac:dyDescent="0.35">
      <c r="A12178" t="s">
        <v>138</v>
      </c>
      <c r="B12178" t="s">
        <v>139</v>
      </c>
      <c r="C12178" t="s">
        <v>89</v>
      </c>
      <c r="D12178" s="29">
        <v>46514</v>
      </c>
      <c r="E12178">
        <v>0</v>
      </c>
      <c r="F12178">
        <v>0</v>
      </c>
      <c r="G12178">
        <v>0</v>
      </c>
      <c r="H12178">
        <v>0</v>
      </c>
      <c r="L12178">
        <v>142.629165</v>
      </c>
      <c r="R12178">
        <v>1356.4731690000001</v>
      </c>
      <c r="S12178" t="s">
        <v>90</v>
      </c>
      <c r="T12178" s="297">
        <v>46311.754166666666</v>
      </c>
    </row>
    <row r="12179" spans="1:20" x14ac:dyDescent="0.35">
      <c r="A12179" t="s">
        <v>138</v>
      </c>
      <c r="B12179" t="s">
        <v>139</v>
      </c>
      <c r="C12179" t="s">
        <v>89</v>
      </c>
      <c r="D12179" s="29">
        <v>46515</v>
      </c>
      <c r="E12179">
        <v>0</v>
      </c>
      <c r="F12179">
        <v>0</v>
      </c>
      <c r="G12179">
        <v>0</v>
      </c>
      <c r="H12179">
        <v>0</v>
      </c>
      <c r="L12179">
        <v>142.629165</v>
      </c>
      <c r="R12179">
        <v>1356.4731690000001</v>
      </c>
      <c r="S12179" t="s">
        <v>90</v>
      </c>
      <c r="T12179" s="297">
        <v>46311.754166666666</v>
      </c>
    </row>
    <row r="12180" spans="1:20" x14ac:dyDescent="0.35">
      <c r="A12180" t="s">
        <v>138</v>
      </c>
      <c r="B12180" t="s">
        <v>139</v>
      </c>
      <c r="C12180" t="s">
        <v>89</v>
      </c>
      <c r="D12180" s="29">
        <v>46516</v>
      </c>
      <c r="E12180">
        <v>0</v>
      </c>
      <c r="F12180">
        <v>0</v>
      </c>
      <c r="G12180">
        <v>0</v>
      </c>
      <c r="H12180">
        <v>0</v>
      </c>
      <c r="L12180">
        <v>142.629165</v>
      </c>
      <c r="R12180">
        <v>1356.4731690000001</v>
      </c>
      <c r="S12180" t="s">
        <v>90</v>
      </c>
      <c r="T12180" s="297">
        <v>46311.754166666666</v>
      </c>
    </row>
    <row r="12181" spans="1:20" x14ac:dyDescent="0.35">
      <c r="A12181" t="s">
        <v>138</v>
      </c>
      <c r="B12181" t="s">
        <v>139</v>
      </c>
      <c r="C12181" t="s">
        <v>89</v>
      </c>
      <c r="D12181" s="29">
        <v>46517</v>
      </c>
      <c r="E12181">
        <v>0</v>
      </c>
      <c r="F12181">
        <v>0</v>
      </c>
      <c r="G12181">
        <v>0</v>
      </c>
      <c r="H12181">
        <v>0</v>
      </c>
      <c r="L12181">
        <v>142.629165</v>
      </c>
      <c r="R12181">
        <v>1356.4731690000001</v>
      </c>
      <c r="S12181" t="s">
        <v>90</v>
      </c>
      <c r="T12181" s="297">
        <v>46311.754166666666</v>
      </c>
    </row>
    <row r="12182" spans="1:20" x14ac:dyDescent="0.35">
      <c r="A12182" t="s">
        <v>138</v>
      </c>
      <c r="B12182" t="s">
        <v>139</v>
      </c>
      <c r="C12182" t="s">
        <v>89</v>
      </c>
      <c r="D12182" s="29">
        <v>46518</v>
      </c>
      <c r="E12182">
        <v>0</v>
      </c>
      <c r="F12182">
        <v>0</v>
      </c>
      <c r="G12182">
        <v>0</v>
      </c>
      <c r="H12182">
        <v>0</v>
      </c>
      <c r="L12182">
        <v>142.629165</v>
      </c>
      <c r="R12182">
        <v>1356.4731690000001</v>
      </c>
      <c r="S12182" t="s">
        <v>90</v>
      </c>
      <c r="T12182" s="297">
        <v>46311.754166666666</v>
      </c>
    </row>
    <row r="12183" spans="1:20" x14ac:dyDescent="0.35">
      <c r="A12183" t="s">
        <v>138</v>
      </c>
      <c r="B12183" t="s">
        <v>139</v>
      </c>
      <c r="C12183" t="s">
        <v>89</v>
      </c>
      <c r="D12183" s="29">
        <v>46519</v>
      </c>
      <c r="E12183">
        <v>0</v>
      </c>
      <c r="F12183">
        <v>0</v>
      </c>
      <c r="G12183">
        <v>0</v>
      </c>
      <c r="H12183">
        <v>0</v>
      </c>
      <c r="L12183">
        <v>142.629165</v>
      </c>
      <c r="R12183">
        <v>1356.4731690000001</v>
      </c>
      <c r="S12183" t="s">
        <v>90</v>
      </c>
      <c r="T12183" s="297">
        <v>46311.754166666666</v>
      </c>
    </row>
    <row r="12184" spans="1:20" x14ac:dyDescent="0.35">
      <c r="A12184" t="s">
        <v>138</v>
      </c>
      <c r="B12184" t="s">
        <v>139</v>
      </c>
      <c r="C12184" t="s">
        <v>89</v>
      </c>
      <c r="D12184" s="29">
        <v>46520</v>
      </c>
      <c r="E12184">
        <v>0</v>
      </c>
      <c r="F12184">
        <v>0</v>
      </c>
      <c r="G12184">
        <v>0</v>
      </c>
      <c r="H12184">
        <v>0</v>
      </c>
      <c r="L12184">
        <v>142.629165</v>
      </c>
      <c r="R12184">
        <v>1356.4731690000001</v>
      </c>
      <c r="S12184" t="s">
        <v>90</v>
      </c>
      <c r="T12184" s="297">
        <v>46311.754166666666</v>
      </c>
    </row>
    <row r="12185" spans="1:20" x14ac:dyDescent="0.35">
      <c r="A12185" t="s">
        <v>138</v>
      </c>
      <c r="B12185" t="s">
        <v>139</v>
      </c>
      <c r="C12185" t="s">
        <v>89</v>
      </c>
      <c r="D12185" s="29">
        <v>46521</v>
      </c>
      <c r="E12185">
        <v>0</v>
      </c>
      <c r="F12185">
        <v>0</v>
      </c>
      <c r="G12185">
        <v>0</v>
      </c>
      <c r="H12185">
        <v>0</v>
      </c>
      <c r="L12185">
        <v>142.629165</v>
      </c>
      <c r="R12185">
        <v>1356.4731690000001</v>
      </c>
      <c r="S12185" t="s">
        <v>90</v>
      </c>
      <c r="T12185" s="297">
        <v>46311.754166666666</v>
      </c>
    </row>
    <row r="12186" spans="1:20" x14ac:dyDescent="0.35">
      <c r="A12186" t="s">
        <v>138</v>
      </c>
      <c r="B12186" t="s">
        <v>139</v>
      </c>
      <c r="C12186" t="s">
        <v>89</v>
      </c>
      <c r="D12186" s="29">
        <v>46522</v>
      </c>
      <c r="E12186">
        <v>0</v>
      </c>
      <c r="F12186">
        <v>0</v>
      </c>
      <c r="G12186">
        <v>0</v>
      </c>
      <c r="H12186">
        <v>0</v>
      </c>
      <c r="L12186">
        <v>142.629165</v>
      </c>
      <c r="R12186">
        <v>1356.4731690000001</v>
      </c>
      <c r="S12186" t="s">
        <v>90</v>
      </c>
      <c r="T12186" s="297">
        <v>46311.754166666666</v>
      </c>
    </row>
    <row r="12187" spans="1:20" x14ac:dyDescent="0.35">
      <c r="A12187" t="s">
        <v>138</v>
      </c>
      <c r="B12187" t="s">
        <v>139</v>
      </c>
      <c r="C12187" t="s">
        <v>89</v>
      </c>
      <c r="D12187" s="29">
        <v>46523</v>
      </c>
      <c r="E12187">
        <v>0</v>
      </c>
      <c r="F12187">
        <v>0</v>
      </c>
      <c r="G12187">
        <v>0</v>
      </c>
      <c r="H12187">
        <v>0</v>
      </c>
      <c r="L12187">
        <v>142.629165</v>
      </c>
      <c r="R12187">
        <v>1356.4731690000001</v>
      </c>
      <c r="S12187" t="s">
        <v>90</v>
      </c>
      <c r="T12187" s="297">
        <v>46311.754166666666</v>
      </c>
    </row>
    <row r="12188" spans="1:20" x14ac:dyDescent="0.35">
      <c r="A12188" t="s">
        <v>138</v>
      </c>
      <c r="B12188" t="s">
        <v>139</v>
      </c>
      <c r="C12188" t="s">
        <v>89</v>
      </c>
      <c r="D12188" s="29">
        <v>46524</v>
      </c>
      <c r="E12188">
        <v>0</v>
      </c>
      <c r="F12188">
        <v>0</v>
      </c>
      <c r="G12188">
        <v>0</v>
      </c>
      <c r="H12188">
        <v>0</v>
      </c>
      <c r="L12188">
        <v>142.629165</v>
      </c>
      <c r="R12188">
        <v>1356.4731690000001</v>
      </c>
      <c r="S12188" t="s">
        <v>90</v>
      </c>
      <c r="T12188" s="297">
        <v>46311.754166666666</v>
      </c>
    </row>
    <row r="12189" spans="1:20" x14ac:dyDescent="0.35">
      <c r="A12189" t="s">
        <v>138</v>
      </c>
      <c r="B12189" t="s">
        <v>139</v>
      </c>
      <c r="C12189" t="s">
        <v>89</v>
      </c>
      <c r="D12189" s="29">
        <v>46525</v>
      </c>
      <c r="E12189">
        <v>0</v>
      </c>
      <c r="F12189">
        <v>0</v>
      </c>
      <c r="G12189">
        <v>0</v>
      </c>
      <c r="H12189">
        <v>0</v>
      </c>
      <c r="L12189">
        <v>142.629165</v>
      </c>
      <c r="R12189">
        <v>1356.4731690000001</v>
      </c>
      <c r="S12189" t="s">
        <v>90</v>
      </c>
      <c r="T12189" s="297">
        <v>46311.754166666666</v>
      </c>
    </row>
    <row r="12190" spans="1:20" x14ac:dyDescent="0.35">
      <c r="A12190" t="s">
        <v>138</v>
      </c>
      <c r="B12190" t="s">
        <v>139</v>
      </c>
      <c r="C12190" t="s">
        <v>89</v>
      </c>
      <c r="D12190" s="29">
        <v>46526</v>
      </c>
      <c r="E12190">
        <v>0</v>
      </c>
      <c r="F12190">
        <v>0</v>
      </c>
      <c r="G12190">
        <v>0</v>
      </c>
      <c r="H12190">
        <v>0</v>
      </c>
      <c r="L12190">
        <v>142.629165</v>
      </c>
      <c r="R12190">
        <v>1356.4731690000001</v>
      </c>
      <c r="S12190" t="s">
        <v>90</v>
      </c>
      <c r="T12190" s="297">
        <v>46311.754166666666</v>
      </c>
    </row>
    <row r="12191" spans="1:20" x14ac:dyDescent="0.35">
      <c r="A12191" t="s">
        <v>138</v>
      </c>
      <c r="B12191" t="s">
        <v>139</v>
      </c>
      <c r="C12191" t="s">
        <v>89</v>
      </c>
      <c r="D12191" s="29">
        <v>46527</v>
      </c>
      <c r="E12191">
        <v>0</v>
      </c>
      <c r="F12191">
        <v>0</v>
      </c>
      <c r="G12191">
        <v>0</v>
      </c>
      <c r="H12191">
        <v>0</v>
      </c>
      <c r="L12191">
        <v>142.629165</v>
      </c>
      <c r="R12191">
        <v>1356.4731690000001</v>
      </c>
      <c r="S12191" t="s">
        <v>90</v>
      </c>
      <c r="T12191" s="297">
        <v>46311.754166666666</v>
      </c>
    </row>
    <row r="12192" spans="1:20" x14ac:dyDescent="0.35">
      <c r="A12192" t="s">
        <v>138</v>
      </c>
      <c r="B12192" t="s">
        <v>139</v>
      </c>
      <c r="C12192" t="s">
        <v>89</v>
      </c>
      <c r="D12192" s="29">
        <v>46528</v>
      </c>
      <c r="E12192">
        <v>0</v>
      </c>
      <c r="F12192">
        <v>0</v>
      </c>
      <c r="G12192">
        <v>0</v>
      </c>
      <c r="H12192">
        <v>0</v>
      </c>
      <c r="L12192">
        <v>142.629165</v>
      </c>
      <c r="R12192">
        <v>1356.4731690000001</v>
      </c>
      <c r="S12192" t="s">
        <v>90</v>
      </c>
      <c r="T12192" s="297">
        <v>46311.754166666666</v>
      </c>
    </row>
    <row r="12193" spans="1:20" x14ac:dyDescent="0.35">
      <c r="A12193" t="s">
        <v>138</v>
      </c>
      <c r="B12193" t="s">
        <v>139</v>
      </c>
      <c r="C12193" t="s">
        <v>89</v>
      </c>
      <c r="D12193" s="29">
        <v>46529</v>
      </c>
      <c r="E12193">
        <v>0</v>
      </c>
      <c r="F12193">
        <v>0</v>
      </c>
      <c r="G12193">
        <v>0</v>
      </c>
      <c r="H12193">
        <v>0</v>
      </c>
      <c r="L12193">
        <v>142.629165</v>
      </c>
      <c r="R12193">
        <v>1356.4731690000001</v>
      </c>
      <c r="S12193" t="s">
        <v>90</v>
      </c>
      <c r="T12193" s="297">
        <v>46311.754166666666</v>
      </c>
    </row>
    <row r="12194" spans="1:20" x14ac:dyDescent="0.35">
      <c r="A12194" t="s">
        <v>138</v>
      </c>
      <c r="B12194" t="s">
        <v>139</v>
      </c>
      <c r="C12194" t="s">
        <v>89</v>
      </c>
      <c r="D12194" s="29">
        <v>46530</v>
      </c>
      <c r="E12194">
        <v>0</v>
      </c>
      <c r="F12194">
        <v>0</v>
      </c>
      <c r="G12194">
        <v>0</v>
      </c>
      <c r="H12194">
        <v>0</v>
      </c>
      <c r="L12194">
        <v>142.629165</v>
      </c>
      <c r="R12194">
        <v>1356.4731690000001</v>
      </c>
      <c r="S12194" t="s">
        <v>90</v>
      </c>
      <c r="T12194" s="297">
        <v>46311.754166666666</v>
      </c>
    </row>
    <row r="12195" spans="1:20" x14ac:dyDescent="0.35">
      <c r="A12195" t="s">
        <v>138</v>
      </c>
      <c r="B12195" t="s">
        <v>139</v>
      </c>
      <c r="C12195" t="s">
        <v>89</v>
      </c>
      <c r="D12195" s="29">
        <v>46531</v>
      </c>
      <c r="E12195">
        <v>0</v>
      </c>
      <c r="F12195">
        <v>0</v>
      </c>
      <c r="G12195">
        <v>0</v>
      </c>
      <c r="H12195">
        <v>0</v>
      </c>
      <c r="L12195">
        <v>142.629165</v>
      </c>
      <c r="R12195">
        <v>1356.4731690000001</v>
      </c>
      <c r="S12195" t="s">
        <v>90</v>
      </c>
      <c r="T12195" s="297">
        <v>46311.754166666666</v>
      </c>
    </row>
    <row r="12196" spans="1:20" x14ac:dyDescent="0.35">
      <c r="A12196" t="s">
        <v>138</v>
      </c>
      <c r="B12196" t="s">
        <v>139</v>
      </c>
      <c r="C12196" t="s">
        <v>89</v>
      </c>
      <c r="D12196" s="29">
        <v>46532</v>
      </c>
      <c r="E12196">
        <v>0</v>
      </c>
      <c r="F12196">
        <v>0</v>
      </c>
      <c r="G12196">
        <v>0</v>
      </c>
      <c r="H12196">
        <v>0</v>
      </c>
      <c r="L12196">
        <v>142.629165</v>
      </c>
      <c r="R12196">
        <v>1356.4731690000001</v>
      </c>
      <c r="S12196" t="s">
        <v>90</v>
      </c>
      <c r="T12196" s="297">
        <v>46311.754166666666</v>
      </c>
    </row>
    <row r="12197" spans="1:20" x14ac:dyDescent="0.35">
      <c r="A12197" t="s">
        <v>138</v>
      </c>
      <c r="B12197" t="s">
        <v>139</v>
      </c>
      <c r="C12197" t="s">
        <v>89</v>
      </c>
      <c r="D12197" s="29">
        <v>46533</v>
      </c>
      <c r="E12197">
        <v>0</v>
      </c>
      <c r="F12197">
        <v>0</v>
      </c>
      <c r="G12197">
        <v>0</v>
      </c>
      <c r="H12197">
        <v>0</v>
      </c>
      <c r="L12197">
        <v>142.629165</v>
      </c>
      <c r="R12197">
        <v>1356.4731690000001</v>
      </c>
      <c r="S12197" t="s">
        <v>90</v>
      </c>
      <c r="T12197" s="297">
        <v>46311.754166666666</v>
      </c>
    </row>
    <row r="12198" spans="1:20" x14ac:dyDescent="0.35">
      <c r="A12198" t="s">
        <v>138</v>
      </c>
      <c r="B12198" t="s">
        <v>139</v>
      </c>
      <c r="C12198" t="s">
        <v>89</v>
      </c>
      <c r="D12198" s="29">
        <v>46534</v>
      </c>
      <c r="E12198">
        <v>0</v>
      </c>
      <c r="F12198">
        <v>0</v>
      </c>
      <c r="G12198">
        <v>0</v>
      </c>
      <c r="H12198">
        <v>0</v>
      </c>
      <c r="L12198">
        <v>142.629165</v>
      </c>
      <c r="R12198">
        <v>1356.4731690000001</v>
      </c>
      <c r="S12198" t="s">
        <v>90</v>
      </c>
      <c r="T12198" s="297">
        <v>46311.754166666666</v>
      </c>
    </row>
    <row r="12199" spans="1:20" x14ac:dyDescent="0.35">
      <c r="A12199" t="s">
        <v>138</v>
      </c>
      <c r="B12199" t="s">
        <v>139</v>
      </c>
      <c r="C12199" t="s">
        <v>89</v>
      </c>
      <c r="D12199" s="29">
        <v>46535</v>
      </c>
      <c r="E12199">
        <v>0</v>
      </c>
      <c r="F12199">
        <v>0</v>
      </c>
      <c r="G12199">
        <v>0</v>
      </c>
      <c r="H12199">
        <v>0</v>
      </c>
      <c r="L12199">
        <v>142.629165</v>
      </c>
      <c r="R12199">
        <v>1356.4731690000001</v>
      </c>
      <c r="S12199" t="s">
        <v>90</v>
      </c>
      <c r="T12199" s="297">
        <v>46311.754166666666</v>
      </c>
    </row>
    <row r="12200" spans="1:20" x14ac:dyDescent="0.35">
      <c r="A12200" t="s">
        <v>138</v>
      </c>
      <c r="B12200" t="s">
        <v>139</v>
      </c>
      <c r="C12200" t="s">
        <v>89</v>
      </c>
      <c r="D12200" s="29">
        <v>46536</v>
      </c>
      <c r="E12200">
        <v>0</v>
      </c>
      <c r="F12200">
        <v>0</v>
      </c>
      <c r="G12200">
        <v>0</v>
      </c>
      <c r="H12200">
        <v>0</v>
      </c>
      <c r="L12200">
        <v>142.629165</v>
      </c>
      <c r="R12200">
        <v>1356.4731690000001</v>
      </c>
      <c r="S12200" t="s">
        <v>90</v>
      </c>
      <c r="T12200" s="297">
        <v>46311.754166666666</v>
      </c>
    </row>
    <row r="12201" spans="1:20" x14ac:dyDescent="0.35">
      <c r="A12201" t="s">
        <v>138</v>
      </c>
      <c r="B12201" t="s">
        <v>139</v>
      </c>
      <c r="C12201" t="s">
        <v>89</v>
      </c>
      <c r="D12201" s="29">
        <v>46537</v>
      </c>
      <c r="E12201">
        <v>0</v>
      </c>
      <c r="F12201">
        <v>0</v>
      </c>
      <c r="G12201">
        <v>0</v>
      </c>
      <c r="H12201">
        <v>0</v>
      </c>
      <c r="L12201">
        <v>142.629165</v>
      </c>
      <c r="R12201">
        <v>1356.4731690000001</v>
      </c>
      <c r="S12201" t="s">
        <v>90</v>
      </c>
      <c r="T12201" s="297">
        <v>46311.754166666666</v>
      </c>
    </row>
    <row r="12202" spans="1:20" x14ac:dyDescent="0.35">
      <c r="A12202" t="s">
        <v>138</v>
      </c>
      <c r="B12202" t="s">
        <v>139</v>
      </c>
      <c r="C12202" t="s">
        <v>89</v>
      </c>
      <c r="D12202" s="29">
        <v>46538</v>
      </c>
      <c r="E12202">
        <v>0</v>
      </c>
      <c r="F12202">
        <v>0</v>
      </c>
      <c r="G12202">
        <v>0</v>
      </c>
      <c r="H12202">
        <v>0</v>
      </c>
      <c r="L12202">
        <v>142.629165</v>
      </c>
      <c r="R12202">
        <v>1356.4731690000001</v>
      </c>
      <c r="S12202" t="s">
        <v>90</v>
      </c>
      <c r="T12202" s="297">
        <v>46311.754166666666</v>
      </c>
    </row>
    <row r="12203" spans="1:20" x14ac:dyDescent="0.35">
      <c r="A12203" t="s">
        <v>138</v>
      </c>
      <c r="B12203" t="s">
        <v>139</v>
      </c>
      <c r="C12203" t="s">
        <v>89</v>
      </c>
      <c r="D12203" s="29">
        <v>46539</v>
      </c>
      <c r="E12203">
        <v>0</v>
      </c>
      <c r="F12203">
        <v>0</v>
      </c>
      <c r="G12203">
        <v>0</v>
      </c>
      <c r="H12203">
        <v>0</v>
      </c>
      <c r="L12203">
        <v>142.629165</v>
      </c>
      <c r="R12203">
        <v>1356.4731690000001</v>
      </c>
      <c r="S12203" t="s">
        <v>90</v>
      </c>
      <c r="T12203" s="297">
        <v>46311.754166666666</v>
      </c>
    </row>
    <row r="12204" spans="1:20" x14ac:dyDescent="0.35">
      <c r="A12204" t="s">
        <v>138</v>
      </c>
      <c r="B12204" t="s">
        <v>139</v>
      </c>
      <c r="C12204" t="s">
        <v>89</v>
      </c>
      <c r="D12204" s="29">
        <v>46540</v>
      </c>
      <c r="E12204">
        <v>0</v>
      </c>
      <c r="F12204">
        <v>0</v>
      </c>
      <c r="G12204">
        <v>0</v>
      </c>
      <c r="H12204">
        <v>0</v>
      </c>
      <c r="L12204">
        <v>142.629165</v>
      </c>
      <c r="R12204">
        <v>1356.4731690000001</v>
      </c>
      <c r="S12204" t="s">
        <v>90</v>
      </c>
      <c r="T12204" s="297">
        <v>46311.754166666666</v>
      </c>
    </row>
    <row r="12205" spans="1:20" x14ac:dyDescent="0.35">
      <c r="A12205" t="s">
        <v>138</v>
      </c>
      <c r="B12205" t="s">
        <v>139</v>
      </c>
      <c r="C12205" t="s">
        <v>89</v>
      </c>
      <c r="D12205" s="29">
        <v>46541</v>
      </c>
      <c r="E12205">
        <v>0</v>
      </c>
      <c r="F12205">
        <v>0</v>
      </c>
      <c r="G12205">
        <v>0</v>
      </c>
      <c r="H12205">
        <v>0</v>
      </c>
      <c r="L12205">
        <v>142.629165</v>
      </c>
      <c r="R12205">
        <v>1356.4731690000001</v>
      </c>
      <c r="S12205" t="s">
        <v>90</v>
      </c>
      <c r="T12205" s="297">
        <v>46311.754166666666</v>
      </c>
    </row>
    <row r="12206" spans="1:20" x14ac:dyDescent="0.35">
      <c r="A12206" t="s">
        <v>138</v>
      </c>
      <c r="B12206" t="s">
        <v>139</v>
      </c>
      <c r="C12206" t="s">
        <v>89</v>
      </c>
      <c r="D12206" s="29">
        <v>46542</v>
      </c>
      <c r="E12206">
        <v>0</v>
      </c>
      <c r="F12206">
        <v>0</v>
      </c>
      <c r="G12206">
        <v>0</v>
      </c>
      <c r="H12206">
        <v>0</v>
      </c>
      <c r="L12206">
        <v>142.629165</v>
      </c>
      <c r="R12206">
        <v>1356.4731690000001</v>
      </c>
      <c r="S12206" t="s">
        <v>90</v>
      </c>
      <c r="T12206" s="297">
        <v>46311.754166666666</v>
      </c>
    </row>
    <row r="12207" spans="1:20" x14ac:dyDescent="0.35">
      <c r="A12207" t="s">
        <v>138</v>
      </c>
      <c r="B12207" t="s">
        <v>139</v>
      </c>
      <c r="C12207" t="s">
        <v>89</v>
      </c>
      <c r="D12207" s="29">
        <v>46543</v>
      </c>
      <c r="E12207">
        <v>0</v>
      </c>
      <c r="F12207">
        <v>0</v>
      </c>
      <c r="G12207">
        <v>0</v>
      </c>
      <c r="H12207">
        <v>0</v>
      </c>
      <c r="L12207">
        <v>142.629165</v>
      </c>
      <c r="R12207">
        <v>1356.4731690000001</v>
      </c>
      <c r="S12207" t="s">
        <v>90</v>
      </c>
      <c r="T12207" s="297">
        <v>46311.754166666666</v>
      </c>
    </row>
    <row r="12208" spans="1:20" x14ac:dyDescent="0.35">
      <c r="A12208" t="s">
        <v>138</v>
      </c>
      <c r="B12208" t="s">
        <v>139</v>
      </c>
      <c r="C12208" t="s">
        <v>89</v>
      </c>
      <c r="D12208" s="29">
        <v>46544</v>
      </c>
      <c r="E12208">
        <v>0</v>
      </c>
      <c r="F12208">
        <v>0</v>
      </c>
      <c r="G12208">
        <v>0</v>
      </c>
      <c r="H12208">
        <v>0</v>
      </c>
      <c r="L12208">
        <v>142.629165</v>
      </c>
      <c r="R12208">
        <v>1356.4731690000001</v>
      </c>
      <c r="S12208" t="s">
        <v>90</v>
      </c>
      <c r="T12208" s="297">
        <v>46311.754166666666</v>
      </c>
    </row>
    <row r="12209" spans="1:20" x14ac:dyDescent="0.35">
      <c r="A12209" t="s">
        <v>138</v>
      </c>
      <c r="B12209" t="s">
        <v>139</v>
      </c>
      <c r="C12209" t="s">
        <v>89</v>
      </c>
      <c r="D12209" s="29">
        <v>46545</v>
      </c>
      <c r="E12209">
        <v>0</v>
      </c>
      <c r="F12209">
        <v>0</v>
      </c>
      <c r="G12209">
        <v>0</v>
      </c>
      <c r="H12209">
        <v>0</v>
      </c>
      <c r="L12209">
        <v>142.629165</v>
      </c>
      <c r="R12209">
        <v>1356.4731690000001</v>
      </c>
      <c r="S12209" t="s">
        <v>90</v>
      </c>
      <c r="T12209" s="297">
        <v>46311.754166666666</v>
      </c>
    </row>
    <row r="12210" spans="1:20" x14ac:dyDescent="0.35">
      <c r="A12210" t="s">
        <v>138</v>
      </c>
      <c r="B12210" t="s">
        <v>139</v>
      </c>
      <c r="C12210" t="s">
        <v>89</v>
      </c>
      <c r="D12210" s="29">
        <v>46546</v>
      </c>
      <c r="E12210">
        <v>0</v>
      </c>
      <c r="F12210">
        <v>0</v>
      </c>
      <c r="G12210">
        <v>0</v>
      </c>
      <c r="H12210">
        <v>0</v>
      </c>
      <c r="L12210">
        <v>142.629165</v>
      </c>
      <c r="R12210">
        <v>1356.4731690000001</v>
      </c>
      <c r="S12210" t="s">
        <v>90</v>
      </c>
      <c r="T12210" s="297">
        <v>46311.754166666666</v>
      </c>
    </row>
    <row r="12211" spans="1:20" x14ac:dyDescent="0.35">
      <c r="A12211" t="s">
        <v>138</v>
      </c>
      <c r="B12211" t="s">
        <v>139</v>
      </c>
      <c r="C12211" t="s">
        <v>89</v>
      </c>
      <c r="D12211" s="29">
        <v>46547</v>
      </c>
      <c r="E12211">
        <v>0</v>
      </c>
      <c r="F12211">
        <v>0</v>
      </c>
      <c r="G12211">
        <v>0</v>
      </c>
      <c r="H12211">
        <v>0</v>
      </c>
      <c r="L12211">
        <v>142.629165</v>
      </c>
      <c r="R12211">
        <v>1356.4731690000001</v>
      </c>
      <c r="S12211" t="s">
        <v>90</v>
      </c>
      <c r="T12211" s="297">
        <v>46311.754166666666</v>
      </c>
    </row>
    <row r="12212" spans="1:20" x14ac:dyDescent="0.35">
      <c r="A12212" t="s">
        <v>138</v>
      </c>
      <c r="B12212" t="s">
        <v>139</v>
      </c>
      <c r="C12212" t="s">
        <v>89</v>
      </c>
      <c r="D12212" s="29">
        <v>46548</v>
      </c>
      <c r="E12212">
        <v>0</v>
      </c>
      <c r="F12212">
        <v>0</v>
      </c>
      <c r="G12212">
        <v>0</v>
      </c>
      <c r="H12212">
        <v>0</v>
      </c>
      <c r="L12212">
        <v>142.629165</v>
      </c>
      <c r="R12212">
        <v>1356.4731690000001</v>
      </c>
      <c r="S12212" t="s">
        <v>90</v>
      </c>
      <c r="T12212" s="297">
        <v>46311.754166666666</v>
      </c>
    </row>
    <row r="12213" spans="1:20" x14ac:dyDescent="0.35">
      <c r="A12213" t="s">
        <v>138</v>
      </c>
      <c r="B12213" t="s">
        <v>139</v>
      </c>
      <c r="C12213" t="s">
        <v>89</v>
      </c>
      <c r="D12213" s="29">
        <v>46549</v>
      </c>
      <c r="E12213">
        <v>0</v>
      </c>
      <c r="F12213">
        <v>0</v>
      </c>
      <c r="G12213">
        <v>0</v>
      </c>
      <c r="H12213">
        <v>0</v>
      </c>
      <c r="L12213">
        <v>142.629165</v>
      </c>
      <c r="R12213">
        <v>1356.4731690000001</v>
      </c>
      <c r="S12213" t="s">
        <v>90</v>
      </c>
      <c r="T12213" s="297">
        <v>46311.754166666666</v>
      </c>
    </row>
    <row r="12214" spans="1:20" x14ac:dyDescent="0.35">
      <c r="A12214" t="s">
        <v>138</v>
      </c>
      <c r="B12214" t="s">
        <v>139</v>
      </c>
      <c r="C12214" t="s">
        <v>89</v>
      </c>
      <c r="D12214" s="29">
        <v>46550</v>
      </c>
      <c r="E12214">
        <v>0</v>
      </c>
      <c r="F12214">
        <v>0</v>
      </c>
      <c r="G12214">
        <v>0</v>
      </c>
      <c r="H12214">
        <v>0</v>
      </c>
      <c r="L12214">
        <v>142.629165</v>
      </c>
      <c r="R12214">
        <v>1356.4731690000001</v>
      </c>
      <c r="S12214" t="s">
        <v>90</v>
      </c>
      <c r="T12214" s="297">
        <v>46311.754166666666</v>
      </c>
    </row>
    <row r="12215" spans="1:20" x14ac:dyDescent="0.35">
      <c r="A12215" t="s">
        <v>138</v>
      </c>
      <c r="B12215" t="s">
        <v>139</v>
      </c>
      <c r="C12215" t="s">
        <v>89</v>
      </c>
      <c r="D12215" s="29">
        <v>46551</v>
      </c>
      <c r="E12215">
        <v>0</v>
      </c>
      <c r="F12215">
        <v>0</v>
      </c>
      <c r="G12215">
        <v>0</v>
      </c>
      <c r="H12215">
        <v>0</v>
      </c>
      <c r="L12215">
        <v>142.629165</v>
      </c>
      <c r="R12215">
        <v>1356.4731690000001</v>
      </c>
      <c r="S12215" t="s">
        <v>90</v>
      </c>
      <c r="T12215" s="297">
        <v>46311.754166666666</v>
      </c>
    </row>
    <row r="12216" spans="1:20" x14ac:dyDescent="0.35">
      <c r="A12216" t="s">
        <v>138</v>
      </c>
      <c r="B12216" t="s">
        <v>139</v>
      </c>
      <c r="C12216" t="s">
        <v>89</v>
      </c>
      <c r="D12216" s="29">
        <v>46552</v>
      </c>
      <c r="E12216">
        <v>0</v>
      </c>
      <c r="F12216">
        <v>0</v>
      </c>
      <c r="G12216">
        <v>0</v>
      </c>
      <c r="H12216">
        <v>0</v>
      </c>
      <c r="L12216">
        <v>142.629165</v>
      </c>
      <c r="R12216">
        <v>1356.4731690000001</v>
      </c>
      <c r="S12216" t="s">
        <v>90</v>
      </c>
      <c r="T12216" s="297">
        <v>46311.754166666666</v>
      </c>
    </row>
    <row r="12217" spans="1:20" x14ac:dyDescent="0.35">
      <c r="A12217" t="s">
        <v>138</v>
      </c>
      <c r="B12217" t="s">
        <v>139</v>
      </c>
      <c r="C12217" t="s">
        <v>89</v>
      </c>
      <c r="D12217" s="29">
        <v>46553</v>
      </c>
      <c r="E12217">
        <v>0</v>
      </c>
      <c r="F12217">
        <v>0</v>
      </c>
      <c r="G12217">
        <v>0</v>
      </c>
      <c r="H12217">
        <v>0</v>
      </c>
      <c r="L12217">
        <v>142.629165</v>
      </c>
      <c r="R12217">
        <v>1356.4731690000001</v>
      </c>
      <c r="S12217" t="s">
        <v>90</v>
      </c>
      <c r="T12217" s="297">
        <v>46311.754166666666</v>
      </c>
    </row>
    <row r="12218" spans="1:20" x14ac:dyDescent="0.35">
      <c r="A12218" t="s">
        <v>138</v>
      </c>
      <c r="B12218" t="s">
        <v>139</v>
      </c>
      <c r="C12218" t="s">
        <v>89</v>
      </c>
      <c r="D12218" s="29">
        <v>46554</v>
      </c>
      <c r="E12218">
        <v>0</v>
      </c>
      <c r="F12218">
        <v>0</v>
      </c>
      <c r="G12218">
        <v>0</v>
      </c>
      <c r="H12218">
        <v>0</v>
      </c>
      <c r="L12218">
        <v>142.629165</v>
      </c>
      <c r="R12218">
        <v>1356.4731690000001</v>
      </c>
      <c r="S12218" t="s">
        <v>90</v>
      </c>
      <c r="T12218" s="297">
        <v>46311.754166666666</v>
      </c>
    </row>
    <row r="12219" spans="1:20" x14ac:dyDescent="0.35">
      <c r="A12219" t="s">
        <v>138</v>
      </c>
      <c r="B12219" t="s">
        <v>139</v>
      </c>
      <c r="C12219" t="s">
        <v>89</v>
      </c>
      <c r="D12219" s="29">
        <v>46555</v>
      </c>
      <c r="E12219">
        <v>0</v>
      </c>
      <c r="F12219">
        <v>0</v>
      </c>
      <c r="G12219">
        <v>0</v>
      </c>
      <c r="H12219">
        <v>0</v>
      </c>
      <c r="L12219">
        <v>142.629165</v>
      </c>
      <c r="R12219">
        <v>1356.4731690000001</v>
      </c>
      <c r="S12219" t="s">
        <v>90</v>
      </c>
      <c r="T12219" s="297">
        <v>46311.754166666666</v>
      </c>
    </row>
    <row r="12220" spans="1:20" x14ac:dyDescent="0.35">
      <c r="A12220" t="s">
        <v>138</v>
      </c>
      <c r="B12220" t="s">
        <v>139</v>
      </c>
      <c r="C12220" t="s">
        <v>89</v>
      </c>
      <c r="D12220" s="29">
        <v>46556</v>
      </c>
      <c r="E12220">
        <v>0</v>
      </c>
      <c r="F12220">
        <v>0</v>
      </c>
      <c r="G12220">
        <v>0</v>
      </c>
      <c r="H12220">
        <v>0</v>
      </c>
      <c r="L12220">
        <v>142.629165</v>
      </c>
      <c r="R12220">
        <v>1356.4731690000001</v>
      </c>
      <c r="S12220" t="s">
        <v>90</v>
      </c>
      <c r="T12220" s="297">
        <v>46311.754166666666</v>
      </c>
    </row>
    <row r="12221" spans="1:20" x14ac:dyDescent="0.35">
      <c r="A12221" t="s">
        <v>138</v>
      </c>
      <c r="B12221" t="s">
        <v>139</v>
      </c>
      <c r="C12221" t="s">
        <v>89</v>
      </c>
      <c r="D12221" s="29">
        <v>46557</v>
      </c>
      <c r="E12221">
        <v>0</v>
      </c>
      <c r="F12221">
        <v>0</v>
      </c>
      <c r="G12221">
        <v>0</v>
      </c>
      <c r="H12221">
        <v>0</v>
      </c>
      <c r="L12221">
        <v>142.629165</v>
      </c>
      <c r="R12221">
        <v>1356.4731690000001</v>
      </c>
      <c r="S12221" t="s">
        <v>90</v>
      </c>
      <c r="T12221" s="297">
        <v>46311.754166666666</v>
      </c>
    </row>
    <row r="12222" spans="1:20" x14ac:dyDescent="0.35">
      <c r="A12222" t="s">
        <v>138</v>
      </c>
      <c r="B12222" t="s">
        <v>139</v>
      </c>
      <c r="C12222" t="s">
        <v>89</v>
      </c>
      <c r="D12222" s="29">
        <v>46558</v>
      </c>
      <c r="E12222">
        <v>0</v>
      </c>
      <c r="F12222">
        <v>0</v>
      </c>
      <c r="G12222">
        <v>0</v>
      </c>
      <c r="H12222">
        <v>0</v>
      </c>
      <c r="L12222">
        <v>142.629165</v>
      </c>
      <c r="R12222">
        <v>1356.4731690000001</v>
      </c>
      <c r="S12222" t="s">
        <v>90</v>
      </c>
      <c r="T12222" s="297">
        <v>46311.754166666666</v>
      </c>
    </row>
    <row r="12223" spans="1:20" x14ac:dyDescent="0.35">
      <c r="A12223" t="s">
        <v>138</v>
      </c>
      <c r="B12223" t="s">
        <v>139</v>
      </c>
      <c r="C12223" t="s">
        <v>89</v>
      </c>
      <c r="D12223" s="29">
        <v>46559</v>
      </c>
      <c r="E12223">
        <v>0</v>
      </c>
      <c r="F12223">
        <v>0</v>
      </c>
      <c r="G12223">
        <v>0</v>
      </c>
      <c r="H12223">
        <v>0</v>
      </c>
      <c r="L12223">
        <v>142.629165</v>
      </c>
      <c r="R12223">
        <v>1356.4731690000001</v>
      </c>
      <c r="S12223" t="s">
        <v>90</v>
      </c>
      <c r="T12223" s="297">
        <v>46311.754166666666</v>
      </c>
    </row>
    <row r="12224" spans="1:20" x14ac:dyDescent="0.35">
      <c r="A12224" t="s">
        <v>138</v>
      </c>
      <c r="B12224" t="s">
        <v>139</v>
      </c>
      <c r="C12224" t="s">
        <v>89</v>
      </c>
      <c r="D12224" s="29">
        <v>46560</v>
      </c>
      <c r="E12224">
        <v>0</v>
      </c>
      <c r="F12224">
        <v>0</v>
      </c>
      <c r="G12224">
        <v>0</v>
      </c>
      <c r="H12224">
        <v>0</v>
      </c>
      <c r="L12224">
        <v>142.629165</v>
      </c>
      <c r="R12224">
        <v>1356.4731690000001</v>
      </c>
      <c r="S12224" t="s">
        <v>90</v>
      </c>
      <c r="T12224" s="297">
        <v>46311.754166666666</v>
      </c>
    </row>
    <row r="12225" spans="1:20" x14ac:dyDescent="0.35">
      <c r="A12225" t="s">
        <v>138</v>
      </c>
      <c r="B12225" t="s">
        <v>139</v>
      </c>
      <c r="C12225" t="s">
        <v>89</v>
      </c>
      <c r="D12225" s="29">
        <v>46561</v>
      </c>
      <c r="E12225">
        <v>0</v>
      </c>
      <c r="F12225">
        <v>0</v>
      </c>
      <c r="G12225">
        <v>0</v>
      </c>
      <c r="H12225">
        <v>0</v>
      </c>
      <c r="L12225">
        <v>142.629165</v>
      </c>
      <c r="R12225">
        <v>1356.4731690000001</v>
      </c>
      <c r="S12225" t="s">
        <v>90</v>
      </c>
      <c r="T12225" s="297">
        <v>46311.754166666666</v>
      </c>
    </row>
    <row r="12226" spans="1:20" x14ac:dyDescent="0.35">
      <c r="A12226" t="s">
        <v>138</v>
      </c>
      <c r="B12226" t="s">
        <v>139</v>
      </c>
      <c r="C12226" t="s">
        <v>89</v>
      </c>
      <c r="D12226" s="29">
        <v>46562</v>
      </c>
      <c r="E12226">
        <v>0</v>
      </c>
      <c r="F12226">
        <v>0</v>
      </c>
      <c r="G12226">
        <v>0</v>
      </c>
      <c r="H12226">
        <v>0</v>
      </c>
      <c r="L12226">
        <v>142.629165</v>
      </c>
      <c r="R12226">
        <v>1356.4731690000001</v>
      </c>
      <c r="S12226" t="s">
        <v>90</v>
      </c>
      <c r="T12226" s="297">
        <v>46311.754166666666</v>
      </c>
    </row>
    <row r="12227" spans="1:20" x14ac:dyDescent="0.35">
      <c r="A12227" t="s">
        <v>138</v>
      </c>
      <c r="B12227" t="s">
        <v>139</v>
      </c>
      <c r="C12227" t="s">
        <v>89</v>
      </c>
      <c r="D12227" s="29">
        <v>46563</v>
      </c>
      <c r="E12227">
        <v>0</v>
      </c>
      <c r="F12227">
        <v>0</v>
      </c>
      <c r="G12227">
        <v>0</v>
      </c>
      <c r="H12227">
        <v>0</v>
      </c>
      <c r="L12227">
        <v>142.629165</v>
      </c>
      <c r="R12227">
        <v>1356.4731690000001</v>
      </c>
      <c r="S12227" t="s">
        <v>90</v>
      </c>
      <c r="T12227" s="297">
        <v>46311.754166666666</v>
      </c>
    </row>
    <row r="12228" spans="1:20" x14ac:dyDescent="0.35">
      <c r="A12228" t="s">
        <v>138</v>
      </c>
      <c r="B12228" t="s">
        <v>139</v>
      </c>
      <c r="C12228" t="s">
        <v>89</v>
      </c>
      <c r="D12228" s="29">
        <v>46564</v>
      </c>
      <c r="E12228">
        <v>0</v>
      </c>
      <c r="F12228">
        <v>0</v>
      </c>
      <c r="G12228">
        <v>0</v>
      </c>
      <c r="H12228">
        <v>0</v>
      </c>
      <c r="L12228">
        <v>142.629165</v>
      </c>
      <c r="R12228">
        <v>1356.4731690000001</v>
      </c>
      <c r="S12228" t="s">
        <v>90</v>
      </c>
      <c r="T12228" s="297">
        <v>46311.754166666666</v>
      </c>
    </row>
    <row r="12229" spans="1:20" x14ac:dyDescent="0.35">
      <c r="A12229" t="s">
        <v>138</v>
      </c>
      <c r="B12229" t="s">
        <v>139</v>
      </c>
      <c r="C12229" t="s">
        <v>89</v>
      </c>
      <c r="D12229" s="29">
        <v>46565</v>
      </c>
      <c r="E12229">
        <v>0</v>
      </c>
      <c r="F12229">
        <v>0</v>
      </c>
      <c r="G12229">
        <v>0</v>
      </c>
      <c r="H12229">
        <v>0</v>
      </c>
      <c r="L12229">
        <v>142.629165</v>
      </c>
      <c r="R12229">
        <v>1356.4731690000001</v>
      </c>
      <c r="S12229" t="s">
        <v>90</v>
      </c>
      <c r="T12229" s="297">
        <v>46311.754166666666</v>
      </c>
    </row>
    <row r="12230" spans="1:20" x14ac:dyDescent="0.35">
      <c r="A12230" t="s">
        <v>138</v>
      </c>
      <c r="B12230" t="s">
        <v>139</v>
      </c>
      <c r="C12230" t="s">
        <v>89</v>
      </c>
      <c r="D12230" s="29">
        <v>46566</v>
      </c>
      <c r="E12230">
        <v>0</v>
      </c>
      <c r="F12230">
        <v>0</v>
      </c>
      <c r="G12230">
        <v>0</v>
      </c>
      <c r="H12230">
        <v>0</v>
      </c>
      <c r="L12230">
        <v>142.629165</v>
      </c>
      <c r="R12230">
        <v>1356.4731690000001</v>
      </c>
      <c r="S12230" t="s">
        <v>90</v>
      </c>
      <c r="T12230" s="297">
        <v>46311.754166666666</v>
      </c>
    </row>
    <row r="12231" spans="1:20" x14ac:dyDescent="0.35">
      <c r="A12231" t="s">
        <v>138</v>
      </c>
      <c r="B12231" t="s">
        <v>139</v>
      </c>
      <c r="C12231" t="s">
        <v>89</v>
      </c>
      <c r="D12231" s="29">
        <v>46567</v>
      </c>
      <c r="E12231">
        <v>0</v>
      </c>
      <c r="F12231">
        <v>0</v>
      </c>
      <c r="G12231">
        <v>0</v>
      </c>
      <c r="H12231">
        <v>0</v>
      </c>
      <c r="L12231">
        <v>142.629165</v>
      </c>
      <c r="R12231">
        <v>1356.4731690000001</v>
      </c>
      <c r="S12231" t="s">
        <v>90</v>
      </c>
      <c r="T12231" s="297">
        <v>46311.754166666666</v>
      </c>
    </row>
    <row r="12232" spans="1:20" x14ac:dyDescent="0.35">
      <c r="A12232" t="s">
        <v>138</v>
      </c>
      <c r="B12232" t="s">
        <v>139</v>
      </c>
      <c r="C12232" t="s">
        <v>89</v>
      </c>
      <c r="D12232" s="29">
        <v>46568</v>
      </c>
      <c r="E12232">
        <v>0</v>
      </c>
      <c r="F12232">
        <v>0</v>
      </c>
      <c r="G12232">
        <v>0</v>
      </c>
      <c r="H12232">
        <v>0</v>
      </c>
      <c r="L12232">
        <v>142.629165</v>
      </c>
      <c r="R12232">
        <v>1356.4731690000001</v>
      </c>
      <c r="S12232" t="s">
        <v>90</v>
      </c>
      <c r="T12232" s="297">
        <v>46311.754166666666</v>
      </c>
    </row>
    <row r="12233" spans="1:20" x14ac:dyDescent="0.35">
      <c r="A12233" t="s">
        <v>138</v>
      </c>
      <c r="B12233" t="s">
        <v>139</v>
      </c>
      <c r="C12233" t="s">
        <v>89</v>
      </c>
      <c r="D12233" s="29">
        <v>46569</v>
      </c>
      <c r="E12233">
        <v>0</v>
      </c>
      <c r="F12233">
        <v>0</v>
      </c>
      <c r="G12233">
        <v>0</v>
      </c>
      <c r="H12233">
        <v>0</v>
      </c>
      <c r="L12233">
        <v>142.629165</v>
      </c>
      <c r="R12233">
        <v>1356.4731690000001</v>
      </c>
      <c r="S12233" t="s">
        <v>90</v>
      </c>
      <c r="T12233" s="297">
        <v>46311.754166666666</v>
      </c>
    </row>
    <row r="12234" spans="1:20" x14ac:dyDescent="0.35">
      <c r="A12234" t="s">
        <v>138</v>
      </c>
      <c r="B12234" t="s">
        <v>139</v>
      </c>
      <c r="C12234" t="s">
        <v>89</v>
      </c>
      <c r="D12234" s="29">
        <v>46570</v>
      </c>
      <c r="E12234">
        <v>0</v>
      </c>
      <c r="F12234">
        <v>0</v>
      </c>
      <c r="G12234">
        <v>0</v>
      </c>
      <c r="H12234">
        <v>0</v>
      </c>
      <c r="L12234">
        <v>142.629165</v>
      </c>
      <c r="R12234">
        <v>1356.4731690000001</v>
      </c>
      <c r="S12234" t="s">
        <v>90</v>
      </c>
      <c r="T12234" s="297">
        <v>46311.754166666666</v>
      </c>
    </row>
    <row r="12235" spans="1:20" x14ac:dyDescent="0.35">
      <c r="A12235" t="s">
        <v>138</v>
      </c>
      <c r="B12235" t="s">
        <v>139</v>
      </c>
      <c r="C12235" t="s">
        <v>89</v>
      </c>
      <c r="D12235" s="29">
        <v>46571</v>
      </c>
      <c r="E12235">
        <v>0</v>
      </c>
      <c r="F12235">
        <v>0</v>
      </c>
      <c r="G12235">
        <v>0</v>
      </c>
      <c r="H12235">
        <v>0</v>
      </c>
      <c r="L12235">
        <v>142.629165</v>
      </c>
      <c r="R12235">
        <v>1356.4731690000001</v>
      </c>
      <c r="S12235" t="s">
        <v>90</v>
      </c>
      <c r="T12235" s="297">
        <v>46311.754166666666</v>
      </c>
    </row>
    <row r="12236" spans="1:20" x14ac:dyDescent="0.35">
      <c r="A12236" t="s">
        <v>138</v>
      </c>
      <c r="B12236" t="s">
        <v>139</v>
      </c>
      <c r="C12236" t="s">
        <v>89</v>
      </c>
      <c r="D12236" s="29">
        <v>46572</v>
      </c>
      <c r="E12236">
        <v>0</v>
      </c>
      <c r="F12236">
        <v>0</v>
      </c>
      <c r="G12236">
        <v>0</v>
      </c>
      <c r="H12236">
        <v>0</v>
      </c>
      <c r="L12236">
        <v>142.629165</v>
      </c>
      <c r="R12236">
        <v>1356.4731690000001</v>
      </c>
      <c r="S12236" t="s">
        <v>90</v>
      </c>
      <c r="T12236" s="297">
        <v>46311.754166666666</v>
      </c>
    </row>
    <row r="12237" spans="1:20" x14ac:dyDescent="0.35">
      <c r="A12237" t="s">
        <v>138</v>
      </c>
      <c r="B12237" t="s">
        <v>139</v>
      </c>
      <c r="C12237" t="s">
        <v>89</v>
      </c>
      <c r="D12237" s="29">
        <v>46573</v>
      </c>
      <c r="E12237">
        <v>0</v>
      </c>
      <c r="F12237">
        <v>0</v>
      </c>
      <c r="G12237">
        <v>0</v>
      </c>
      <c r="H12237">
        <v>0</v>
      </c>
      <c r="L12237">
        <v>142.629165</v>
      </c>
      <c r="R12237">
        <v>1356.4731690000001</v>
      </c>
      <c r="S12237" t="s">
        <v>90</v>
      </c>
      <c r="T12237" s="297">
        <v>46311.754166666666</v>
      </c>
    </row>
    <row r="12238" spans="1:20" x14ac:dyDescent="0.35">
      <c r="A12238" t="s">
        <v>138</v>
      </c>
      <c r="B12238" t="s">
        <v>139</v>
      </c>
      <c r="C12238" t="s">
        <v>89</v>
      </c>
      <c r="D12238" s="29">
        <v>46574</v>
      </c>
      <c r="E12238">
        <v>0</v>
      </c>
      <c r="F12238">
        <v>0</v>
      </c>
      <c r="G12238">
        <v>0</v>
      </c>
      <c r="H12238">
        <v>0</v>
      </c>
      <c r="L12238">
        <v>142.629165</v>
      </c>
      <c r="R12238">
        <v>1356.4731690000001</v>
      </c>
      <c r="S12238" t="s">
        <v>90</v>
      </c>
      <c r="T12238" s="297">
        <v>46311.754166666666</v>
      </c>
    </row>
    <row r="12239" spans="1:20" x14ac:dyDescent="0.35">
      <c r="A12239" t="s">
        <v>138</v>
      </c>
      <c r="B12239" t="s">
        <v>139</v>
      </c>
      <c r="C12239" t="s">
        <v>89</v>
      </c>
      <c r="D12239" s="29">
        <v>46575</v>
      </c>
      <c r="E12239">
        <v>0</v>
      </c>
      <c r="F12239">
        <v>0</v>
      </c>
      <c r="G12239">
        <v>0</v>
      </c>
      <c r="H12239">
        <v>0</v>
      </c>
      <c r="L12239">
        <v>142.629165</v>
      </c>
      <c r="R12239">
        <v>1356.4731690000001</v>
      </c>
      <c r="S12239" t="s">
        <v>90</v>
      </c>
      <c r="T12239" s="297">
        <v>46311.754166666666</v>
      </c>
    </row>
    <row r="12240" spans="1:20" x14ac:dyDescent="0.35">
      <c r="A12240" t="s">
        <v>138</v>
      </c>
      <c r="B12240" t="s">
        <v>139</v>
      </c>
      <c r="C12240" t="s">
        <v>89</v>
      </c>
      <c r="D12240" s="29">
        <v>46576</v>
      </c>
      <c r="E12240">
        <v>0</v>
      </c>
      <c r="F12240">
        <v>0</v>
      </c>
      <c r="G12240">
        <v>0</v>
      </c>
      <c r="H12240">
        <v>0</v>
      </c>
      <c r="L12240">
        <v>142.629165</v>
      </c>
      <c r="R12240">
        <v>1356.4731690000001</v>
      </c>
      <c r="S12240" t="s">
        <v>90</v>
      </c>
      <c r="T12240" s="297">
        <v>46311.754166666666</v>
      </c>
    </row>
    <row r="12241" spans="1:20" x14ac:dyDescent="0.35">
      <c r="A12241" t="s">
        <v>138</v>
      </c>
      <c r="B12241" t="s">
        <v>139</v>
      </c>
      <c r="C12241" t="s">
        <v>89</v>
      </c>
      <c r="D12241" s="29">
        <v>46577</v>
      </c>
      <c r="E12241">
        <v>0</v>
      </c>
      <c r="F12241">
        <v>0</v>
      </c>
      <c r="G12241">
        <v>0</v>
      </c>
      <c r="H12241">
        <v>0</v>
      </c>
      <c r="L12241">
        <v>142.629165</v>
      </c>
      <c r="R12241">
        <v>1356.4731690000001</v>
      </c>
      <c r="S12241" t="s">
        <v>90</v>
      </c>
      <c r="T12241" s="297">
        <v>46311.754166666666</v>
      </c>
    </row>
    <row r="12242" spans="1:20" x14ac:dyDescent="0.35">
      <c r="A12242" t="s">
        <v>138</v>
      </c>
      <c r="B12242" t="s">
        <v>139</v>
      </c>
      <c r="C12242" t="s">
        <v>89</v>
      </c>
      <c r="D12242" s="29">
        <v>46578</v>
      </c>
      <c r="E12242">
        <v>0</v>
      </c>
      <c r="F12242">
        <v>0</v>
      </c>
      <c r="G12242">
        <v>0</v>
      </c>
      <c r="H12242">
        <v>0</v>
      </c>
      <c r="L12242">
        <v>142.629165</v>
      </c>
      <c r="R12242">
        <v>1356.4731690000001</v>
      </c>
      <c r="S12242" t="s">
        <v>90</v>
      </c>
      <c r="T12242" s="297">
        <v>46311.754166666666</v>
      </c>
    </row>
    <row r="12243" spans="1:20" x14ac:dyDescent="0.35">
      <c r="A12243" t="s">
        <v>138</v>
      </c>
      <c r="B12243" t="s">
        <v>139</v>
      </c>
      <c r="C12243" t="s">
        <v>89</v>
      </c>
      <c r="D12243" s="29">
        <v>46579</v>
      </c>
      <c r="E12243">
        <v>0</v>
      </c>
      <c r="F12243">
        <v>0</v>
      </c>
      <c r="G12243">
        <v>0</v>
      </c>
      <c r="H12243">
        <v>0</v>
      </c>
      <c r="L12243">
        <v>142.629165</v>
      </c>
      <c r="R12243">
        <v>1356.4731690000001</v>
      </c>
      <c r="S12243" t="s">
        <v>90</v>
      </c>
      <c r="T12243" s="297">
        <v>46311.754166666666</v>
      </c>
    </row>
    <row r="12244" spans="1:20" x14ac:dyDescent="0.35">
      <c r="A12244" t="s">
        <v>138</v>
      </c>
      <c r="B12244" t="s">
        <v>139</v>
      </c>
      <c r="C12244" t="s">
        <v>89</v>
      </c>
      <c r="D12244" s="29">
        <v>46580</v>
      </c>
      <c r="E12244">
        <v>0</v>
      </c>
      <c r="F12244">
        <v>0</v>
      </c>
      <c r="G12244">
        <v>0</v>
      </c>
      <c r="H12244">
        <v>0</v>
      </c>
      <c r="L12244">
        <v>142.629165</v>
      </c>
      <c r="R12244">
        <v>1356.4731690000001</v>
      </c>
      <c r="S12244" t="s">
        <v>90</v>
      </c>
      <c r="T12244" s="297">
        <v>46311.754166666666</v>
      </c>
    </row>
    <row r="12245" spans="1:20" x14ac:dyDescent="0.35">
      <c r="A12245" t="s">
        <v>138</v>
      </c>
      <c r="B12245" t="s">
        <v>139</v>
      </c>
      <c r="C12245" t="s">
        <v>89</v>
      </c>
      <c r="D12245" s="29">
        <v>46581</v>
      </c>
      <c r="E12245">
        <v>0</v>
      </c>
      <c r="F12245">
        <v>0</v>
      </c>
      <c r="G12245">
        <v>0</v>
      </c>
      <c r="H12245">
        <v>0</v>
      </c>
      <c r="L12245">
        <v>142.629165</v>
      </c>
      <c r="R12245">
        <v>1356.4731690000001</v>
      </c>
      <c r="S12245" t="s">
        <v>90</v>
      </c>
      <c r="T12245" s="297">
        <v>46311.754166666666</v>
      </c>
    </row>
    <row r="12246" spans="1:20" x14ac:dyDescent="0.35">
      <c r="A12246" t="s">
        <v>138</v>
      </c>
      <c r="B12246" t="s">
        <v>139</v>
      </c>
      <c r="C12246" t="s">
        <v>89</v>
      </c>
      <c r="D12246" s="29">
        <v>46582</v>
      </c>
      <c r="E12246">
        <v>0</v>
      </c>
      <c r="F12246">
        <v>0</v>
      </c>
      <c r="G12246">
        <v>0</v>
      </c>
      <c r="H12246">
        <v>0</v>
      </c>
      <c r="L12246">
        <v>142.629165</v>
      </c>
      <c r="R12246">
        <v>1356.4731690000001</v>
      </c>
      <c r="S12246" t="s">
        <v>90</v>
      </c>
      <c r="T12246" s="297">
        <v>46311.754166666666</v>
      </c>
    </row>
    <row r="12247" spans="1:20" x14ac:dyDescent="0.35">
      <c r="A12247" t="s">
        <v>138</v>
      </c>
      <c r="B12247" t="s">
        <v>139</v>
      </c>
      <c r="C12247" t="s">
        <v>89</v>
      </c>
      <c r="D12247" s="29">
        <v>46583</v>
      </c>
      <c r="E12247">
        <v>0</v>
      </c>
      <c r="F12247">
        <v>0</v>
      </c>
      <c r="G12247">
        <v>0</v>
      </c>
      <c r="H12247">
        <v>0</v>
      </c>
      <c r="L12247">
        <v>142.629165</v>
      </c>
      <c r="R12247">
        <v>1356.4731690000001</v>
      </c>
      <c r="S12247" t="s">
        <v>90</v>
      </c>
      <c r="T12247" s="297">
        <v>46311.754166666666</v>
      </c>
    </row>
    <row r="12248" spans="1:20" x14ac:dyDescent="0.35">
      <c r="A12248" t="s">
        <v>138</v>
      </c>
      <c r="B12248" t="s">
        <v>139</v>
      </c>
      <c r="C12248" t="s">
        <v>89</v>
      </c>
      <c r="D12248" s="29">
        <v>46584</v>
      </c>
      <c r="E12248">
        <v>0</v>
      </c>
      <c r="F12248">
        <v>0</v>
      </c>
      <c r="G12248">
        <v>0</v>
      </c>
      <c r="H12248">
        <v>0</v>
      </c>
      <c r="L12248">
        <v>142.629165</v>
      </c>
      <c r="R12248">
        <v>1356.4731690000001</v>
      </c>
      <c r="S12248" t="s">
        <v>90</v>
      </c>
      <c r="T12248" s="297">
        <v>46311.754166666666</v>
      </c>
    </row>
    <row r="12249" spans="1:20" x14ac:dyDescent="0.35">
      <c r="A12249" t="s">
        <v>138</v>
      </c>
      <c r="B12249" t="s">
        <v>139</v>
      </c>
      <c r="C12249" t="s">
        <v>89</v>
      </c>
      <c r="D12249" s="29">
        <v>46585</v>
      </c>
      <c r="E12249">
        <v>0</v>
      </c>
      <c r="F12249">
        <v>0</v>
      </c>
      <c r="G12249">
        <v>0</v>
      </c>
      <c r="H12249">
        <v>0</v>
      </c>
      <c r="L12249">
        <v>142.629165</v>
      </c>
      <c r="R12249">
        <v>1356.4731690000001</v>
      </c>
      <c r="S12249" t="s">
        <v>90</v>
      </c>
      <c r="T12249" s="297">
        <v>46311.754166666666</v>
      </c>
    </row>
    <row r="12250" spans="1:20" x14ac:dyDescent="0.35">
      <c r="A12250" t="s">
        <v>138</v>
      </c>
      <c r="B12250" t="s">
        <v>139</v>
      </c>
      <c r="C12250" t="s">
        <v>89</v>
      </c>
      <c r="D12250" s="29">
        <v>46586</v>
      </c>
      <c r="E12250">
        <v>0</v>
      </c>
      <c r="F12250">
        <v>0</v>
      </c>
      <c r="G12250">
        <v>0</v>
      </c>
      <c r="H12250">
        <v>0</v>
      </c>
      <c r="L12250">
        <v>142.629165</v>
      </c>
      <c r="R12250">
        <v>1356.4731690000001</v>
      </c>
      <c r="S12250" t="s">
        <v>90</v>
      </c>
      <c r="T12250" s="297">
        <v>46311.754166666666</v>
      </c>
    </row>
    <row r="12251" spans="1:20" x14ac:dyDescent="0.35">
      <c r="A12251" t="s">
        <v>138</v>
      </c>
      <c r="B12251" t="s">
        <v>139</v>
      </c>
      <c r="C12251" t="s">
        <v>89</v>
      </c>
      <c r="D12251" s="29">
        <v>46587</v>
      </c>
      <c r="E12251">
        <v>0</v>
      </c>
      <c r="F12251">
        <v>0</v>
      </c>
      <c r="G12251">
        <v>0</v>
      </c>
      <c r="H12251">
        <v>0</v>
      </c>
      <c r="L12251">
        <v>142.629165</v>
      </c>
      <c r="R12251">
        <v>1356.4731690000001</v>
      </c>
      <c r="S12251" t="s">
        <v>90</v>
      </c>
      <c r="T12251" s="297">
        <v>46311.754166666666</v>
      </c>
    </row>
    <row r="12252" spans="1:20" x14ac:dyDescent="0.35">
      <c r="A12252" t="s">
        <v>138</v>
      </c>
      <c r="B12252" t="s">
        <v>139</v>
      </c>
      <c r="C12252" t="s">
        <v>89</v>
      </c>
      <c r="D12252" s="29">
        <v>46588</v>
      </c>
      <c r="E12252">
        <v>0</v>
      </c>
      <c r="F12252">
        <v>0</v>
      </c>
      <c r="G12252">
        <v>0</v>
      </c>
      <c r="H12252">
        <v>0</v>
      </c>
      <c r="L12252">
        <v>142.629165</v>
      </c>
      <c r="R12252">
        <v>1356.4731690000001</v>
      </c>
      <c r="S12252" t="s">
        <v>90</v>
      </c>
      <c r="T12252" s="297">
        <v>46311.754166666666</v>
      </c>
    </row>
    <row r="12253" spans="1:20" x14ac:dyDescent="0.35">
      <c r="A12253" t="s">
        <v>138</v>
      </c>
      <c r="B12253" t="s">
        <v>139</v>
      </c>
      <c r="C12253" t="s">
        <v>89</v>
      </c>
      <c r="D12253" s="29">
        <v>46589</v>
      </c>
      <c r="E12253">
        <v>0</v>
      </c>
      <c r="F12253">
        <v>0</v>
      </c>
      <c r="G12253">
        <v>0</v>
      </c>
      <c r="H12253">
        <v>0</v>
      </c>
      <c r="L12253">
        <v>142.629165</v>
      </c>
      <c r="R12253">
        <v>1356.4731690000001</v>
      </c>
      <c r="S12253" t="s">
        <v>90</v>
      </c>
      <c r="T12253" s="297">
        <v>46311.754166666666</v>
      </c>
    </row>
    <row r="12254" spans="1:20" x14ac:dyDescent="0.35">
      <c r="A12254" t="s">
        <v>138</v>
      </c>
      <c r="B12254" t="s">
        <v>139</v>
      </c>
      <c r="C12254" t="s">
        <v>89</v>
      </c>
      <c r="D12254" s="29">
        <v>46590</v>
      </c>
      <c r="E12254">
        <v>0</v>
      </c>
      <c r="F12254">
        <v>0</v>
      </c>
      <c r="G12254">
        <v>0</v>
      </c>
      <c r="H12254">
        <v>0</v>
      </c>
      <c r="L12254">
        <v>142.629165</v>
      </c>
      <c r="R12254">
        <v>1356.4731690000001</v>
      </c>
      <c r="S12254" t="s">
        <v>90</v>
      </c>
      <c r="T12254" s="297">
        <v>46311.754166666666</v>
      </c>
    </row>
    <row r="12255" spans="1:20" x14ac:dyDescent="0.35">
      <c r="A12255" t="s">
        <v>138</v>
      </c>
      <c r="B12255" t="s">
        <v>139</v>
      </c>
      <c r="C12255" t="s">
        <v>89</v>
      </c>
      <c r="D12255" s="29">
        <v>46591</v>
      </c>
      <c r="E12255">
        <v>0</v>
      </c>
      <c r="F12255">
        <v>0</v>
      </c>
      <c r="G12255">
        <v>0</v>
      </c>
      <c r="H12255">
        <v>0</v>
      </c>
      <c r="L12255">
        <v>142.629165</v>
      </c>
      <c r="R12255">
        <v>1356.4731690000001</v>
      </c>
      <c r="S12255" t="s">
        <v>90</v>
      </c>
      <c r="T12255" s="297">
        <v>46311.754166666666</v>
      </c>
    </row>
    <row r="12256" spans="1:20" x14ac:dyDescent="0.35">
      <c r="A12256" t="s">
        <v>138</v>
      </c>
      <c r="B12256" t="s">
        <v>139</v>
      </c>
      <c r="C12256" t="s">
        <v>89</v>
      </c>
      <c r="D12256" s="29">
        <v>46592</v>
      </c>
      <c r="E12256">
        <v>0</v>
      </c>
      <c r="F12256">
        <v>0</v>
      </c>
      <c r="G12256">
        <v>0</v>
      </c>
      <c r="H12256">
        <v>0</v>
      </c>
      <c r="L12256">
        <v>142.629165</v>
      </c>
      <c r="R12256">
        <v>1356.4731690000001</v>
      </c>
      <c r="S12256" t="s">
        <v>90</v>
      </c>
      <c r="T12256" s="297">
        <v>46311.754166666666</v>
      </c>
    </row>
    <row r="12257" spans="1:20" x14ac:dyDescent="0.35">
      <c r="A12257" t="s">
        <v>138</v>
      </c>
      <c r="B12257" t="s">
        <v>139</v>
      </c>
      <c r="C12257" t="s">
        <v>89</v>
      </c>
      <c r="D12257" s="29">
        <v>46593</v>
      </c>
      <c r="E12257">
        <v>0</v>
      </c>
      <c r="F12257">
        <v>0</v>
      </c>
      <c r="G12257">
        <v>0</v>
      </c>
      <c r="H12257">
        <v>0</v>
      </c>
      <c r="L12257">
        <v>142.629165</v>
      </c>
      <c r="R12257">
        <v>1356.4731690000001</v>
      </c>
      <c r="S12257" t="s">
        <v>90</v>
      </c>
      <c r="T12257" s="297">
        <v>46311.754166666666</v>
      </c>
    </row>
    <row r="12258" spans="1:20" x14ac:dyDescent="0.35">
      <c r="A12258" t="s">
        <v>138</v>
      </c>
      <c r="B12258" t="s">
        <v>139</v>
      </c>
      <c r="C12258" t="s">
        <v>89</v>
      </c>
      <c r="D12258" s="29">
        <v>46594</v>
      </c>
      <c r="E12258">
        <v>0</v>
      </c>
      <c r="F12258">
        <v>0</v>
      </c>
      <c r="G12258">
        <v>0</v>
      </c>
      <c r="H12258">
        <v>0</v>
      </c>
      <c r="L12258">
        <v>142.629165</v>
      </c>
      <c r="R12258">
        <v>1356.4731690000001</v>
      </c>
      <c r="S12258" t="s">
        <v>90</v>
      </c>
      <c r="T12258" s="297">
        <v>46311.754166666666</v>
      </c>
    </row>
    <row r="12259" spans="1:20" x14ac:dyDescent="0.35">
      <c r="A12259" t="s">
        <v>138</v>
      </c>
      <c r="B12259" t="s">
        <v>139</v>
      </c>
      <c r="C12259" t="s">
        <v>89</v>
      </c>
      <c r="D12259" s="29">
        <v>46595</v>
      </c>
      <c r="E12259">
        <v>0</v>
      </c>
      <c r="F12259">
        <v>0</v>
      </c>
      <c r="G12259">
        <v>0</v>
      </c>
      <c r="H12259">
        <v>0</v>
      </c>
      <c r="L12259">
        <v>142.629165</v>
      </c>
      <c r="R12259">
        <v>1356.4731690000001</v>
      </c>
      <c r="S12259" t="s">
        <v>90</v>
      </c>
      <c r="T12259" s="297">
        <v>46311.754166666666</v>
      </c>
    </row>
    <row r="12260" spans="1:20" x14ac:dyDescent="0.35">
      <c r="A12260" t="s">
        <v>138</v>
      </c>
      <c r="B12260" t="s">
        <v>139</v>
      </c>
      <c r="C12260" t="s">
        <v>89</v>
      </c>
      <c r="D12260" s="29">
        <v>46596</v>
      </c>
      <c r="E12260">
        <v>0</v>
      </c>
      <c r="F12260">
        <v>0</v>
      </c>
      <c r="G12260">
        <v>0</v>
      </c>
      <c r="H12260">
        <v>0</v>
      </c>
      <c r="L12260">
        <v>142.629165</v>
      </c>
      <c r="R12260">
        <v>1356.4731690000001</v>
      </c>
      <c r="S12260" t="s">
        <v>90</v>
      </c>
      <c r="T12260" s="297">
        <v>46311.754166666666</v>
      </c>
    </row>
    <row r="12261" spans="1:20" x14ac:dyDescent="0.35">
      <c r="A12261" t="s">
        <v>138</v>
      </c>
      <c r="B12261" t="s">
        <v>139</v>
      </c>
      <c r="C12261" t="s">
        <v>89</v>
      </c>
      <c r="D12261" s="29">
        <v>46597</v>
      </c>
      <c r="E12261">
        <v>0</v>
      </c>
      <c r="F12261">
        <v>0</v>
      </c>
      <c r="G12261">
        <v>0</v>
      </c>
      <c r="H12261">
        <v>0</v>
      </c>
      <c r="L12261">
        <v>142.629165</v>
      </c>
      <c r="R12261">
        <v>1356.4731690000001</v>
      </c>
      <c r="S12261" t="s">
        <v>90</v>
      </c>
      <c r="T12261" s="297">
        <v>46311.754166666666</v>
      </c>
    </row>
    <row r="12262" spans="1:20" x14ac:dyDescent="0.35">
      <c r="A12262" t="s">
        <v>138</v>
      </c>
      <c r="B12262" t="s">
        <v>139</v>
      </c>
      <c r="C12262" t="s">
        <v>89</v>
      </c>
      <c r="D12262" s="29">
        <v>46598</v>
      </c>
      <c r="E12262">
        <v>0</v>
      </c>
      <c r="F12262">
        <v>0</v>
      </c>
      <c r="G12262">
        <v>0</v>
      </c>
      <c r="H12262">
        <v>0</v>
      </c>
      <c r="L12262">
        <v>142.629165</v>
      </c>
      <c r="R12262">
        <v>1356.4731690000001</v>
      </c>
      <c r="S12262" t="s">
        <v>90</v>
      </c>
      <c r="T12262" s="297">
        <v>46311.754166666666</v>
      </c>
    </row>
    <row r="12263" spans="1:20" x14ac:dyDescent="0.35">
      <c r="A12263" t="s">
        <v>138</v>
      </c>
      <c r="B12263" t="s">
        <v>139</v>
      </c>
      <c r="C12263" t="s">
        <v>89</v>
      </c>
      <c r="D12263" s="29">
        <v>46599</v>
      </c>
      <c r="E12263">
        <v>0</v>
      </c>
      <c r="F12263">
        <v>0</v>
      </c>
      <c r="G12263">
        <v>0</v>
      </c>
      <c r="H12263">
        <v>0</v>
      </c>
      <c r="L12263">
        <v>142.629165</v>
      </c>
      <c r="R12263">
        <v>1356.4731690000001</v>
      </c>
      <c r="S12263" t="s">
        <v>90</v>
      </c>
      <c r="T12263" s="297">
        <v>46311.754166666666</v>
      </c>
    </row>
    <row r="12264" spans="1:20" x14ac:dyDescent="0.35">
      <c r="A12264" t="s">
        <v>138</v>
      </c>
      <c r="B12264" t="s">
        <v>139</v>
      </c>
      <c r="C12264" t="s">
        <v>89</v>
      </c>
      <c r="D12264" s="29">
        <v>46600</v>
      </c>
      <c r="E12264">
        <v>0</v>
      </c>
      <c r="F12264">
        <v>0</v>
      </c>
      <c r="G12264">
        <v>0</v>
      </c>
      <c r="H12264">
        <v>0</v>
      </c>
      <c r="L12264">
        <v>142.629165</v>
      </c>
      <c r="R12264">
        <v>1356.4731690000001</v>
      </c>
      <c r="S12264" t="s">
        <v>90</v>
      </c>
      <c r="T12264" s="297">
        <v>46311.754166666666</v>
      </c>
    </row>
    <row r="12265" spans="1:20" x14ac:dyDescent="0.35">
      <c r="A12265" t="s">
        <v>138</v>
      </c>
      <c r="B12265" t="s">
        <v>139</v>
      </c>
      <c r="C12265" t="s">
        <v>89</v>
      </c>
      <c r="D12265" s="29">
        <v>46601</v>
      </c>
      <c r="E12265">
        <v>0</v>
      </c>
      <c r="F12265">
        <v>0</v>
      </c>
      <c r="G12265">
        <v>0</v>
      </c>
      <c r="H12265">
        <v>0</v>
      </c>
      <c r="L12265">
        <v>142.629165</v>
      </c>
      <c r="R12265">
        <v>1356.4731690000001</v>
      </c>
      <c r="S12265" t="s">
        <v>90</v>
      </c>
      <c r="T12265" s="297">
        <v>46311.754166666666</v>
      </c>
    </row>
    <row r="12266" spans="1:20" x14ac:dyDescent="0.35">
      <c r="A12266" t="s">
        <v>138</v>
      </c>
      <c r="B12266" t="s">
        <v>139</v>
      </c>
      <c r="C12266" t="s">
        <v>89</v>
      </c>
      <c r="D12266" s="29">
        <v>46602</v>
      </c>
      <c r="E12266">
        <v>0</v>
      </c>
      <c r="F12266">
        <v>0</v>
      </c>
      <c r="G12266">
        <v>0</v>
      </c>
      <c r="H12266">
        <v>0</v>
      </c>
      <c r="L12266">
        <v>142.629165</v>
      </c>
      <c r="R12266">
        <v>1356.4731690000001</v>
      </c>
      <c r="S12266" t="s">
        <v>90</v>
      </c>
      <c r="T12266" s="297">
        <v>46311.754166666666</v>
      </c>
    </row>
    <row r="12267" spans="1:20" x14ac:dyDescent="0.35">
      <c r="A12267" t="s">
        <v>138</v>
      </c>
      <c r="B12267" t="s">
        <v>139</v>
      </c>
      <c r="C12267" t="s">
        <v>89</v>
      </c>
      <c r="D12267" s="29">
        <v>46603</v>
      </c>
      <c r="E12267">
        <v>0</v>
      </c>
      <c r="F12267">
        <v>0</v>
      </c>
      <c r="G12267">
        <v>0</v>
      </c>
      <c r="H12267">
        <v>0</v>
      </c>
      <c r="L12267">
        <v>142.629165</v>
      </c>
      <c r="R12267">
        <v>1356.4731690000001</v>
      </c>
      <c r="S12267" t="s">
        <v>90</v>
      </c>
      <c r="T12267" s="297">
        <v>46311.754166666666</v>
      </c>
    </row>
    <row r="12268" spans="1:20" x14ac:dyDescent="0.35">
      <c r="A12268" t="s">
        <v>138</v>
      </c>
      <c r="B12268" t="s">
        <v>139</v>
      </c>
      <c r="C12268" t="s">
        <v>89</v>
      </c>
      <c r="D12268" s="29">
        <v>46604</v>
      </c>
      <c r="E12268">
        <v>0</v>
      </c>
      <c r="F12268">
        <v>0</v>
      </c>
      <c r="G12268">
        <v>0</v>
      </c>
      <c r="H12268">
        <v>0</v>
      </c>
      <c r="L12268">
        <v>142.629165</v>
      </c>
      <c r="R12268">
        <v>1356.4731690000001</v>
      </c>
      <c r="S12268" t="s">
        <v>90</v>
      </c>
      <c r="T12268" s="297">
        <v>46311.754166666666</v>
      </c>
    </row>
    <row r="12269" spans="1:20" x14ac:dyDescent="0.35">
      <c r="A12269" t="s">
        <v>138</v>
      </c>
      <c r="B12269" t="s">
        <v>139</v>
      </c>
      <c r="C12269" t="s">
        <v>89</v>
      </c>
      <c r="D12269" s="29">
        <v>46605</v>
      </c>
      <c r="E12269">
        <v>0</v>
      </c>
      <c r="F12269">
        <v>0</v>
      </c>
      <c r="G12269">
        <v>0</v>
      </c>
      <c r="H12269">
        <v>0</v>
      </c>
      <c r="L12269">
        <v>142.629165</v>
      </c>
      <c r="R12269">
        <v>1356.4731690000001</v>
      </c>
      <c r="S12269" t="s">
        <v>90</v>
      </c>
      <c r="T12269" s="297">
        <v>46311.754166666666</v>
      </c>
    </row>
    <row r="12270" spans="1:20" x14ac:dyDescent="0.35">
      <c r="A12270" t="s">
        <v>138</v>
      </c>
      <c r="B12270" t="s">
        <v>139</v>
      </c>
      <c r="C12270" t="s">
        <v>89</v>
      </c>
      <c r="D12270" s="29">
        <v>46606</v>
      </c>
      <c r="E12270">
        <v>0</v>
      </c>
      <c r="F12270">
        <v>0</v>
      </c>
      <c r="G12270">
        <v>0</v>
      </c>
      <c r="H12270">
        <v>0</v>
      </c>
      <c r="L12270">
        <v>142.629165</v>
      </c>
      <c r="R12270">
        <v>1356.4731690000001</v>
      </c>
      <c r="S12270" t="s">
        <v>90</v>
      </c>
      <c r="T12270" s="297">
        <v>46311.754166666666</v>
      </c>
    </row>
    <row r="12271" spans="1:20" x14ac:dyDescent="0.35">
      <c r="A12271" t="s">
        <v>138</v>
      </c>
      <c r="B12271" t="s">
        <v>139</v>
      </c>
      <c r="C12271" t="s">
        <v>89</v>
      </c>
      <c r="D12271" s="29">
        <v>46607</v>
      </c>
      <c r="E12271">
        <v>0</v>
      </c>
      <c r="F12271">
        <v>0</v>
      </c>
      <c r="G12271">
        <v>0</v>
      </c>
      <c r="H12271">
        <v>0</v>
      </c>
      <c r="L12271">
        <v>142.629165</v>
      </c>
      <c r="R12271">
        <v>1356.4731690000001</v>
      </c>
      <c r="S12271" t="s">
        <v>90</v>
      </c>
      <c r="T12271" s="297">
        <v>46311.754166666666</v>
      </c>
    </row>
    <row r="12272" spans="1:20" x14ac:dyDescent="0.35">
      <c r="A12272" t="s">
        <v>138</v>
      </c>
      <c r="B12272" t="s">
        <v>139</v>
      </c>
      <c r="C12272" t="s">
        <v>89</v>
      </c>
      <c r="D12272" s="29">
        <v>46608</v>
      </c>
      <c r="E12272">
        <v>0</v>
      </c>
      <c r="F12272">
        <v>0</v>
      </c>
      <c r="G12272">
        <v>0</v>
      </c>
      <c r="H12272">
        <v>0</v>
      </c>
      <c r="L12272">
        <v>142.629165</v>
      </c>
      <c r="R12272">
        <v>1356.4731690000001</v>
      </c>
      <c r="S12272" t="s">
        <v>90</v>
      </c>
      <c r="T12272" s="297">
        <v>46311.754166666666</v>
      </c>
    </row>
    <row r="12273" spans="1:20" x14ac:dyDescent="0.35">
      <c r="A12273" t="s">
        <v>138</v>
      </c>
      <c r="B12273" t="s">
        <v>139</v>
      </c>
      <c r="C12273" t="s">
        <v>89</v>
      </c>
      <c r="D12273" s="29">
        <v>46609</v>
      </c>
      <c r="E12273">
        <v>0</v>
      </c>
      <c r="F12273">
        <v>0</v>
      </c>
      <c r="G12273">
        <v>0</v>
      </c>
      <c r="H12273">
        <v>0</v>
      </c>
      <c r="L12273">
        <v>142.629165</v>
      </c>
      <c r="R12273">
        <v>1356.4731690000001</v>
      </c>
      <c r="S12273" t="s">
        <v>90</v>
      </c>
      <c r="T12273" s="297">
        <v>46311.754166666666</v>
      </c>
    </row>
    <row r="12274" spans="1:20" x14ac:dyDescent="0.35">
      <c r="A12274" t="s">
        <v>138</v>
      </c>
      <c r="B12274" t="s">
        <v>139</v>
      </c>
      <c r="C12274" t="s">
        <v>89</v>
      </c>
      <c r="D12274" s="29">
        <v>46610</v>
      </c>
      <c r="E12274">
        <v>0</v>
      </c>
      <c r="F12274">
        <v>0</v>
      </c>
      <c r="G12274">
        <v>0</v>
      </c>
      <c r="H12274">
        <v>0</v>
      </c>
      <c r="L12274">
        <v>142.629165</v>
      </c>
      <c r="R12274">
        <v>1356.4731690000001</v>
      </c>
      <c r="S12274" t="s">
        <v>90</v>
      </c>
      <c r="T12274" s="297">
        <v>46311.754166666666</v>
      </c>
    </row>
    <row r="12275" spans="1:20" x14ac:dyDescent="0.35">
      <c r="A12275" t="s">
        <v>138</v>
      </c>
      <c r="B12275" t="s">
        <v>139</v>
      </c>
      <c r="C12275" t="s">
        <v>89</v>
      </c>
      <c r="D12275" s="29">
        <v>46611</v>
      </c>
      <c r="E12275">
        <v>0</v>
      </c>
      <c r="F12275">
        <v>0</v>
      </c>
      <c r="G12275">
        <v>0</v>
      </c>
      <c r="H12275">
        <v>0</v>
      </c>
      <c r="L12275">
        <v>142.629165</v>
      </c>
      <c r="R12275">
        <v>1356.4731690000001</v>
      </c>
      <c r="S12275" t="s">
        <v>90</v>
      </c>
      <c r="T12275" s="297">
        <v>46311.754166666666</v>
      </c>
    </row>
    <row r="12276" spans="1:20" x14ac:dyDescent="0.35">
      <c r="A12276" t="s">
        <v>138</v>
      </c>
      <c r="B12276" t="s">
        <v>139</v>
      </c>
      <c r="C12276" t="s">
        <v>89</v>
      </c>
      <c r="D12276" s="29">
        <v>46612</v>
      </c>
      <c r="E12276">
        <v>0</v>
      </c>
      <c r="F12276">
        <v>0</v>
      </c>
      <c r="G12276">
        <v>0</v>
      </c>
      <c r="H12276">
        <v>0</v>
      </c>
      <c r="L12276">
        <v>142.629165</v>
      </c>
      <c r="R12276">
        <v>1356.4731690000001</v>
      </c>
      <c r="S12276" t="s">
        <v>90</v>
      </c>
      <c r="T12276" s="297">
        <v>46311.754166666666</v>
      </c>
    </row>
    <row r="12277" spans="1:20" x14ac:dyDescent="0.35">
      <c r="A12277" t="s">
        <v>138</v>
      </c>
      <c r="B12277" t="s">
        <v>139</v>
      </c>
      <c r="C12277" t="s">
        <v>89</v>
      </c>
      <c r="D12277" s="29">
        <v>46613</v>
      </c>
      <c r="E12277">
        <v>0</v>
      </c>
      <c r="F12277">
        <v>0</v>
      </c>
      <c r="G12277">
        <v>0</v>
      </c>
      <c r="H12277">
        <v>0</v>
      </c>
      <c r="L12277">
        <v>142.629165</v>
      </c>
      <c r="R12277">
        <v>1356.4731690000001</v>
      </c>
      <c r="S12277" t="s">
        <v>90</v>
      </c>
      <c r="T12277" s="297">
        <v>46311.754166666666</v>
      </c>
    </row>
    <row r="12278" spans="1:20" x14ac:dyDescent="0.35">
      <c r="A12278" t="s">
        <v>138</v>
      </c>
      <c r="B12278" t="s">
        <v>139</v>
      </c>
      <c r="C12278" t="s">
        <v>89</v>
      </c>
      <c r="D12278" s="29">
        <v>46614</v>
      </c>
      <c r="E12278">
        <v>0</v>
      </c>
      <c r="F12278">
        <v>0</v>
      </c>
      <c r="G12278">
        <v>0</v>
      </c>
      <c r="H12278">
        <v>0</v>
      </c>
      <c r="L12278">
        <v>142.629165</v>
      </c>
      <c r="R12278">
        <v>1356.4731690000001</v>
      </c>
      <c r="S12278" t="s">
        <v>90</v>
      </c>
      <c r="T12278" s="297">
        <v>46311.754166666666</v>
      </c>
    </row>
    <row r="12279" spans="1:20" x14ac:dyDescent="0.35">
      <c r="A12279" t="s">
        <v>138</v>
      </c>
      <c r="B12279" t="s">
        <v>139</v>
      </c>
      <c r="C12279" t="s">
        <v>89</v>
      </c>
      <c r="D12279" s="29">
        <v>46615</v>
      </c>
      <c r="E12279">
        <v>0</v>
      </c>
      <c r="F12279">
        <v>0</v>
      </c>
      <c r="G12279">
        <v>0</v>
      </c>
      <c r="H12279">
        <v>0</v>
      </c>
      <c r="L12279">
        <v>142.629165</v>
      </c>
      <c r="R12279">
        <v>1356.4731690000001</v>
      </c>
      <c r="S12279" t="s">
        <v>90</v>
      </c>
      <c r="T12279" s="297">
        <v>46311.754166666666</v>
      </c>
    </row>
    <row r="12280" spans="1:20" x14ac:dyDescent="0.35">
      <c r="A12280" t="s">
        <v>138</v>
      </c>
      <c r="B12280" t="s">
        <v>139</v>
      </c>
      <c r="C12280" t="s">
        <v>89</v>
      </c>
      <c r="D12280" s="29">
        <v>46616</v>
      </c>
      <c r="E12280">
        <v>0</v>
      </c>
      <c r="F12280">
        <v>0</v>
      </c>
      <c r="G12280">
        <v>0</v>
      </c>
      <c r="H12280">
        <v>0</v>
      </c>
      <c r="L12280">
        <v>142.629165</v>
      </c>
      <c r="R12280">
        <v>1356.4731690000001</v>
      </c>
      <c r="S12280" t="s">
        <v>90</v>
      </c>
      <c r="T12280" s="297">
        <v>46311.754166666666</v>
      </c>
    </row>
    <row r="12281" spans="1:20" x14ac:dyDescent="0.35">
      <c r="A12281" t="s">
        <v>138</v>
      </c>
      <c r="B12281" t="s">
        <v>139</v>
      </c>
      <c r="C12281" t="s">
        <v>89</v>
      </c>
      <c r="D12281" s="29">
        <v>46617</v>
      </c>
      <c r="E12281">
        <v>0</v>
      </c>
      <c r="F12281">
        <v>0</v>
      </c>
      <c r="G12281">
        <v>0</v>
      </c>
      <c r="H12281">
        <v>0</v>
      </c>
      <c r="L12281">
        <v>142.629165</v>
      </c>
      <c r="R12281">
        <v>1356.4731690000001</v>
      </c>
      <c r="S12281" t="s">
        <v>90</v>
      </c>
      <c r="T12281" s="297">
        <v>46311.754166666666</v>
      </c>
    </row>
    <row r="12282" spans="1:20" x14ac:dyDescent="0.35">
      <c r="A12282" t="s">
        <v>138</v>
      </c>
      <c r="B12282" t="s">
        <v>139</v>
      </c>
      <c r="C12282" t="s">
        <v>89</v>
      </c>
      <c r="D12282" s="29">
        <v>46618</v>
      </c>
      <c r="E12282">
        <v>0</v>
      </c>
      <c r="F12282">
        <v>0</v>
      </c>
      <c r="G12282">
        <v>0</v>
      </c>
      <c r="H12282">
        <v>0</v>
      </c>
      <c r="L12282">
        <v>142.629165</v>
      </c>
      <c r="R12282">
        <v>1356.4731690000001</v>
      </c>
      <c r="S12282" t="s">
        <v>90</v>
      </c>
      <c r="T12282" s="297">
        <v>46311.754166666666</v>
      </c>
    </row>
    <row r="12283" spans="1:20" x14ac:dyDescent="0.35">
      <c r="A12283" t="s">
        <v>138</v>
      </c>
      <c r="B12283" t="s">
        <v>139</v>
      </c>
      <c r="C12283" t="s">
        <v>89</v>
      </c>
      <c r="D12283" s="29">
        <v>46619</v>
      </c>
      <c r="E12283">
        <v>0</v>
      </c>
      <c r="F12283">
        <v>0</v>
      </c>
      <c r="G12283">
        <v>0</v>
      </c>
      <c r="H12283">
        <v>0</v>
      </c>
      <c r="L12283">
        <v>142.629165</v>
      </c>
      <c r="R12283">
        <v>1356.4731690000001</v>
      </c>
      <c r="S12283" t="s">
        <v>90</v>
      </c>
      <c r="T12283" s="297">
        <v>46311.754166666666</v>
      </c>
    </row>
    <row r="12284" spans="1:20" x14ac:dyDescent="0.35">
      <c r="A12284" t="s">
        <v>138</v>
      </c>
      <c r="B12284" t="s">
        <v>139</v>
      </c>
      <c r="C12284" t="s">
        <v>89</v>
      </c>
      <c r="D12284" s="29">
        <v>46620</v>
      </c>
      <c r="E12284">
        <v>0</v>
      </c>
      <c r="F12284">
        <v>0</v>
      </c>
      <c r="G12284">
        <v>0</v>
      </c>
      <c r="H12284">
        <v>0</v>
      </c>
      <c r="L12284">
        <v>142.629165</v>
      </c>
      <c r="R12284">
        <v>1356.4731690000001</v>
      </c>
      <c r="S12284" t="s">
        <v>90</v>
      </c>
      <c r="T12284" s="297">
        <v>46311.754166666666</v>
      </c>
    </row>
    <row r="12285" spans="1:20" x14ac:dyDescent="0.35">
      <c r="A12285" t="s">
        <v>138</v>
      </c>
      <c r="B12285" t="s">
        <v>139</v>
      </c>
      <c r="C12285" t="s">
        <v>89</v>
      </c>
      <c r="D12285" s="29">
        <v>46621</v>
      </c>
      <c r="E12285">
        <v>0</v>
      </c>
      <c r="F12285">
        <v>0</v>
      </c>
      <c r="G12285">
        <v>0</v>
      </c>
      <c r="H12285">
        <v>0</v>
      </c>
      <c r="L12285">
        <v>142.629165</v>
      </c>
      <c r="R12285">
        <v>1356.4731690000001</v>
      </c>
      <c r="S12285" t="s">
        <v>90</v>
      </c>
      <c r="T12285" s="297">
        <v>46311.754166666666</v>
      </c>
    </row>
    <row r="12286" spans="1:20" x14ac:dyDescent="0.35">
      <c r="A12286" t="s">
        <v>138</v>
      </c>
      <c r="B12286" t="s">
        <v>139</v>
      </c>
      <c r="C12286" t="s">
        <v>89</v>
      </c>
      <c r="D12286" s="29">
        <v>46622</v>
      </c>
      <c r="E12286">
        <v>0</v>
      </c>
      <c r="F12286">
        <v>0</v>
      </c>
      <c r="G12286">
        <v>0</v>
      </c>
      <c r="H12286">
        <v>0</v>
      </c>
      <c r="L12286">
        <v>142.629165</v>
      </c>
      <c r="R12286">
        <v>1356.4731690000001</v>
      </c>
      <c r="S12286" t="s">
        <v>90</v>
      </c>
      <c r="T12286" s="297">
        <v>46311.754166666666</v>
      </c>
    </row>
    <row r="12287" spans="1:20" x14ac:dyDescent="0.35">
      <c r="A12287" t="s">
        <v>138</v>
      </c>
      <c r="B12287" t="s">
        <v>139</v>
      </c>
      <c r="C12287" t="s">
        <v>89</v>
      </c>
      <c r="D12287" s="29">
        <v>46623</v>
      </c>
      <c r="E12287">
        <v>0</v>
      </c>
      <c r="F12287">
        <v>0</v>
      </c>
      <c r="G12287">
        <v>0</v>
      </c>
      <c r="H12287">
        <v>0</v>
      </c>
      <c r="L12287">
        <v>142.629165</v>
      </c>
      <c r="R12287">
        <v>1356.4731690000001</v>
      </c>
      <c r="S12287" t="s">
        <v>90</v>
      </c>
      <c r="T12287" s="297">
        <v>46311.754166666666</v>
      </c>
    </row>
    <row r="12288" spans="1:20" x14ac:dyDescent="0.35">
      <c r="A12288" t="s">
        <v>138</v>
      </c>
      <c r="B12288" t="s">
        <v>139</v>
      </c>
      <c r="C12288" t="s">
        <v>89</v>
      </c>
      <c r="D12288" s="29">
        <v>46624</v>
      </c>
      <c r="E12288">
        <v>0</v>
      </c>
      <c r="F12288">
        <v>0</v>
      </c>
      <c r="G12288">
        <v>0</v>
      </c>
      <c r="H12288">
        <v>0</v>
      </c>
      <c r="L12288">
        <v>142.629165</v>
      </c>
      <c r="R12288">
        <v>1356.4731690000001</v>
      </c>
      <c r="S12288" t="s">
        <v>90</v>
      </c>
      <c r="T12288" s="297">
        <v>46311.754166666666</v>
      </c>
    </row>
    <row r="12289" spans="1:20" x14ac:dyDescent="0.35">
      <c r="A12289" t="s">
        <v>138</v>
      </c>
      <c r="B12289" t="s">
        <v>139</v>
      </c>
      <c r="C12289" t="s">
        <v>89</v>
      </c>
      <c r="D12289" s="29">
        <v>46625</v>
      </c>
      <c r="E12289">
        <v>0</v>
      </c>
      <c r="F12289">
        <v>0</v>
      </c>
      <c r="G12289">
        <v>0</v>
      </c>
      <c r="H12289">
        <v>0</v>
      </c>
      <c r="L12289">
        <v>142.629165</v>
      </c>
      <c r="R12289">
        <v>1356.4731690000001</v>
      </c>
      <c r="S12289" t="s">
        <v>90</v>
      </c>
      <c r="T12289" s="297">
        <v>46311.754166666666</v>
      </c>
    </row>
    <row r="12290" spans="1:20" x14ac:dyDescent="0.35">
      <c r="A12290" t="s">
        <v>138</v>
      </c>
      <c r="B12290" t="s">
        <v>139</v>
      </c>
      <c r="C12290" t="s">
        <v>89</v>
      </c>
      <c r="D12290" s="29">
        <v>46626</v>
      </c>
      <c r="E12290">
        <v>0</v>
      </c>
      <c r="F12290">
        <v>0</v>
      </c>
      <c r="G12290">
        <v>0</v>
      </c>
      <c r="H12290">
        <v>0</v>
      </c>
      <c r="L12290">
        <v>142.629165</v>
      </c>
      <c r="R12290">
        <v>1356.4731690000001</v>
      </c>
      <c r="S12290" t="s">
        <v>90</v>
      </c>
      <c r="T12290" s="297">
        <v>46311.754166666666</v>
      </c>
    </row>
    <row r="12291" spans="1:20" x14ac:dyDescent="0.35">
      <c r="A12291" t="s">
        <v>138</v>
      </c>
      <c r="B12291" t="s">
        <v>139</v>
      </c>
      <c r="C12291" t="s">
        <v>89</v>
      </c>
      <c r="D12291" s="29">
        <v>46627</v>
      </c>
      <c r="E12291">
        <v>0</v>
      </c>
      <c r="F12291">
        <v>0</v>
      </c>
      <c r="G12291">
        <v>0</v>
      </c>
      <c r="H12291">
        <v>0</v>
      </c>
      <c r="L12291">
        <v>142.629165</v>
      </c>
      <c r="R12291">
        <v>1356.4731690000001</v>
      </c>
      <c r="S12291" t="s">
        <v>90</v>
      </c>
      <c r="T12291" s="297">
        <v>46311.754166666666</v>
      </c>
    </row>
    <row r="12292" spans="1:20" x14ac:dyDescent="0.35">
      <c r="A12292" t="s">
        <v>138</v>
      </c>
      <c r="B12292" t="s">
        <v>139</v>
      </c>
      <c r="C12292" t="s">
        <v>89</v>
      </c>
      <c r="D12292" s="29">
        <v>46628</v>
      </c>
      <c r="E12292">
        <v>0</v>
      </c>
      <c r="F12292">
        <v>0</v>
      </c>
      <c r="G12292">
        <v>0</v>
      </c>
      <c r="H12292">
        <v>0</v>
      </c>
      <c r="L12292">
        <v>142.629165</v>
      </c>
      <c r="R12292">
        <v>1356.4731690000001</v>
      </c>
      <c r="S12292" t="s">
        <v>90</v>
      </c>
      <c r="T12292" s="297">
        <v>46311.754166666666</v>
      </c>
    </row>
    <row r="12293" spans="1:20" x14ac:dyDescent="0.35">
      <c r="A12293" t="s">
        <v>138</v>
      </c>
      <c r="B12293" t="s">
        <v>139</v>
      </c>
      <c r="C12293" t="s">
        <v>89</v>
      </c>
      <c r="D12293" s="29">
        <v>46629</v>
      </c>
      <c r="E12293">
        <v>0</v>
      </c>
      <c r="F12293">
        <v>0</v>
      </c>
      <c r="G12293">
        <v>0</v>
      </c>
      <c r="H12293">
        <v>0</v>
      </c>
      <c r="L12293">
        <v>142.629165</v>
      </c>
      <c r="R12293">
        <v>1356.4731690000001</v>
      </c>
      <c r="S12293" t="s">
        <v>90</v>
      </c>
      <c r="T12293" s="297">
        <v>46311.754166666666</v>
      </c>
    </row>
    <row r="12294" spans="1:20" x14ac:dyDescent="0.35">
      <c r="A12294" t="s">
        <v>138</v>
      </c>
      <c r="B12294" t="s">
        <v>139</v>
      </c>
      <c r="C12294" t="s">
        <v>89</v>
      </c>
      <c r="D12294" s="29">
        <v>46630</v>
      </c>
      <c r="E12294">
        <v>0</v>
      </c>
      <c r="F12294">
        <v>0</v>
      </c>
      <c r="G12294">
        <v>0</v>
      </c>
      <c r="H12294">
        <v>0</v>
      </c>
      <c r="L12294">
        <v>142.629165</v>
      </c>
      <c r="R12294">
        <v>1356.4731690000001</v>
      </c>
      <c r="S12294" t="s">
        <v>90</v>
      </c>
      <c r="T12294" s="297">
        <v>46311.754166666666</v>
      </c>
    </row>
    <row r="12295" spans="1:20" x14ac:dyDescent="0.35">
      <c r="A12295" t="s">
        <v>138</v>
      </c>
      <c r="B12295" t="s">
        <v>139</v>
      </c>
      <c r="C12295" t="s">
        <v>89</v>
      </c>
      <c r="D12295" s="29">
        <v>46631</v>
      </c>
      <c r="E12295">
        <v>0</v>
      </c>
      <c r="F12295">
        <v>0</v>
      </c>
      <c r="G12295">
        <v>0</v>
      </c>
      <c r="H12295">
        <v>0</v>
      </c>
      <c r="L12295">
        <v>142.629165</v>
      </c>
      <c r="R12295">
        <v>1356.4731690000001</v>
      </c>
      <c r="S12295" t="s">
        <v>90</v>
      </c>
      <c r="T12295" s="297">
        <v>46311.754166666666</v>
      </c>
    </row>
    <row r="12296" spans="1:20" x14ac:dyDescent="0.35">
      <c r="A12296" t="s">
        <v>138</v>
      </c>
      <c r="B12296" t="s">
        <v>139</v>
      </c>
      <c r="C12296" t="s">
        <v>89</v>
      </c>
      <c r="D12296" s="29">
        <v>46632</v>
      </c>
      <c r="E12296">
        <v>0</v>
      </c>
      <c r="F12296">
        <v>0</v>
      </c>
      <c r="G12296">
        <v>0</v>
      </c>
      <c r="H12296">
        <v>0</v>
      </c>
      <c r="L12296">
        <v>142.629165</v>
      </c>
      <c r="R12296">
        <v>1356.4731690000001</v>
      </c>
      <c r="S12296" t="s">
        <v>90</v>
      </c>
      <c r="T12296" s="297">
        <v>46311.754166666666</v>
      </c>
    </row>
    <row r="12297" spans="1:20" x14ac:dyDescent="0.35">
      <c r="A12297" t="s">
        <v>138</v>
      </c>
      <c r="B12297" t="s">
        <v>139</v>
      </c>
      <c r="C12297" t="s">
        <v>89</v>
      </c>
      <c r="D12297" s="29">
        <v>46633</v>
      </c>
      <c r="E12297">
        <v>0</v>
      </c>
      <c r="F12297">
        <v>0</v>
      </c>
      <c r="G12297">
        <v>0</v>
      </c>
      <c r="H12297">
        <v>0</v>
      </c>
      <c r="L12297">
        <v>142.629165</v>
      </c>
      <c r="R12297">
        <v>1356.4731690000001</v>
      </c>
      <c r="S12297" t="s">
        <v>90</v>
      </c>
      <c r="T12297" s="297">
        <v>46311.754166666666</v>
      </c>
    </row>
    <row r="12298" spans="1:20" x14ac:dyDescent="0.35">
      <c r="A12298" t="s">
        <v>138</v>
      </c>
      <c r="B12298" t="s">
        <v>139</v>
      </c>
      <c r="C12298" t="s">
        <v>89</v>
      </c>
      <c r="D12298" s="29">
        <v>46634</v>
      </c>
      <c r="E12298">
        <v>0</v>
      </c>
      <c r="F12298">
        <v>0</v>
      </c>
      <c r="G12298">
        <v>0</v>
      </c>
      <c r="H12298">
        <v>0</v>
      </c>
      <c r="L12298">
        <v>142.629165</v>
      </c>
      <c r="R12298">
        <v>1356.4731690000001</v>
      </c>
      <c r="S12298" t="s">
        <v>90</v>
      </c>
      <c r="T12298" s="297">
        <v>46311.754166666666</v>
      </c>
    </row>
    <row r="12299" spans="1:20" x14ac:dyDescent="0.35">
      <c r="A12299" t="s">
        <v>138</v>
      </c>
      <c r="B12299" t="s">
        <v>139</v>
      </c>
      <c r="C12299" t="s">
        <v>89</v>
      </c>
      <c r="D12299" s="29">
        <v>46635</v>
      </c>
      <c r="E12299">
        <v>0</v>
      </c>
      <c r="F12299">
        <v>0</v>
      </c>
      <c r="G12299">
        <v>0</v>
      </c>
      <c r="H12299">
        <v>0</v>
      </c>
      <c r="L12299">
        <v>142.629165</v>
      </c>
      <c r="R12299">
        <v>1356.4731690000001</v>
      </c>
      <c r="S12299" t="s">
        <v>90</v>
      </c>
      <c r="T12299" s="297">
        <v>46311.754166666666</v>
      </c>
    </row>
    <row r="12300" spans="1:20" x14ac:dyDescent="0.35">
      <c r="A12300" t="s">
        <v>138</v>
      </c>
      <c r="B12300" t="s">
        <v>139</v>
      </c>
      <c r="C12300" t="s">
        <v>89</v>
      </c>
      <c r="D12300" s="29">
        <v>46636</v>
      </c>
      <c r="E12300">
        <v>0</v>
      </c>
      <c r="F12300">
        <v>0</v>
      </c>
      <c r="G12300">
        <v>0</v>
      </c>
      <c r="H12300">
        <v>0</v>
      </c>
      <c r="L12300">
        <v>142.629165</v>
      </c>
      <c r="R12300">
        <v>1356.4731690000001</v>
      </c>
      <c r="S12300" t="s">
        <v>90</v>
      </c>
      <c r="T12300" s="297">
        <v>46311.754166666666</v>
      </c>
    </row>
    <row r="12301" spans="1:20" x14ac:dyDescent="0.35">
      <c r="A12301" t="s">
        <v>138</v>
      </c>
      <c r="B12301" t="s">
        <v>139</v>
      </c>
      <c r="C12301" t="s">
        <v>89</v>
      </c>
      <c r="D12301" s="29">
        <v>46637</v>
      </c>
      <c r="E12301">
        <v>0</v>
      </c>
      <c r="F12301">
        <v>0</v>
      </c>
      <c r="G12301">
        <v>0</v>
      </c>
      <c r="H12301">
        <v>0</v>
      </c>
      <c r="L12301">
        <v>142.629165</v>
      </c>
      <c r="R12301">
        <v>1356.4731690000001</v>
      </c>
      <c r="S12301" t="s">
        <v>90</v>
      </c>
      <c r="T12301" s="297">
        <v>46311.754166666666</v>
      </c>
    </row>
    <row r="12302" spans="1:20" x14ac:dyDescent="0.35">
      <c r="A12302" t="s">
        <v>138</v>
      </c>
      <c r="B12302" t="s">
        <v>139</v>
      </c>
      <c r="C12302" t="s">
        <v>89</v>
      </c>
      <c r="D12302" s="29">
        <v>46638</v>
      </c>
      <c r="E12302">
        <v>0</v>
      </c>
      <c r="F12302">
        <v>0</v>
      </c>
      <c r="G12302">
        <v>0</v>
      </c>
      <c r="H12302">
        <v>0</v>
      </c>
      <c r="L12302">
        <v>142.629165</v>
      </c>
      <c r="R12302">
        <v>1356.4731690000001</v>
      </c>
      <c r="S12302" t="s">
        <v>90</v>
      </c>
      <c r="T12302" s="297">
        <v>46311.754166666666</v>
      </c>
    </row>
    <row r="12303" spans="1:20" x14ac:dyDescent="0.35">
      <c r="A12303" t="s">
        <v>138</v>
      </c>
      <c r="B12303" t="s">
        <v>139</v>
      </c>
      <c r="C12303" t="s">
        <v>89</v>
      </c>
      <c r="D12303" s="29">
        <v>46639</v>
      </c>
      <c r="E12303">
        <v>0</v>
      </c>
      <c r="F12303">
        <v>0</v>
      </c>
      <c r="G12303">
        <v>0</v>
      </c>
      <c r="H12303">
        <v>0</v>
      </c>
      <c r="L12303">
        <v>142.629165</v>
      </c>
      <c r="R12303">
        <v>1356.4731690000001</v>
      </c>
      <c r="S12303" t="s">
        <v>90</v>
      </c>
      <c r="T12303" s="297">
        <v>46311.754166666666</v>
      </c>
    </row>
    <row r="12304" spans="1:20" x14ac:dyDescent="0.35">
      <c r="A12304" t="s">
        <v>138</v>
      </c>
      <c r="B12304" t="s">
        <v>139</v>
      </c>
      <c r="C12304" t="s">
        <v>89</v>
      </c>
      <c r="D12304" s="29">
        <v>46640</v>
      </c>
      <c r="E12304">
        <v>0</v>
      </c>
      <c r="F12304">
        <v>0</v>
      </c>
      <c r="G12304">
        <v>0</v>
      </c>
      <c r="H12304">
        <v>0</v>
      </c>
      <c r="L12304">
        <v>142.629165</v>
      </c>
      <c r="R12304">
        <v>1356.4731690000001</v>
      </c>
      <c r="S12304" t="s">
        <v>90</v>
      </c>
      <c r="T12304" s="297">
        <v>46311.754166666666</v>
      </c>
    </row>
    <row r="12305" spans="1:20" x14ac:dyDescent="0.35">
      <c r="A12305" t="s">
        <v>138</v>
      </c>
      <c r="B12305" t="s">
        <v>139</v>
      </c>
      <c r="C12305" t="s">
        <v>89</v>
      </c>
      <c r="D12305" s="29">
        <v>46641</v>
      </c>
      <c r="E12305">
        <v>0</v>
      </c>
      <c r="F12305">
        <v>0</v>
      </c>
      <c r="G12305">
        <v>0</v>
      </c>
      <c r="H12305">
        <v>0</v>
      </c>
      <c r="L12305">
        <v>142.629165</v>
      </c>
      <c r="R12305">
        <v>1356.4731690000001</v>
      </c>
      <c r="S12305" t="s">
        <v>90</v>
      </c>
      <c r="T12305" s="297">
        <v>46311.754166666666</v>
      </c>
    </row>
    <row r="12306" spans="1:20" x14ac:dyDescent="0.35">
      <c r="A12306" t="s">
        <v>138</v>
      </c>
      <c r="B12306" t="s">
        <v>139</v>
      </c>
      <c r="C12306" t="s">
        <v>89</v>
      </c>
      <c r="D12306" s="29">
        <v>46642</v>
      </c>
      <c r="E12306">
        <v>0</v>
      </c>
      <c r="F12306">
        <v>0</v>
      </c>
      <c r="G12306">
        <v>0</v>
      </c>
      <c r="H12306">
        <v>0</v>
      </c>
      <c r="L12306">
        <v>142.629165</v>
      </c>
      <c r="R12306">
        <v>1356.4731690000001</v>
      </c>
      <c r="S12306" t="s">
        <v>90</v>
      </c>
      <c r="T12306" s="297">
        <v>46311.754166666666</v>
      </c>
    </row>
    <row r="12307" spans="1:20" x14ac:dyDescent="0.35">
      <c r="A12307" t="s">
        <v>138</v>
      </c>
      <c r="B12307" t="s">
        <v>139</v>
      </c>
      <c r="C12307" t="s">
        <v>89</v>
      </c>
      <c r="D12307" s="29">
        <v>46643</v>
      </c>
      <c r="E12307">
        <v>0</v>
      </c>
      <c r="F12307">
        <v>0</v>
      </c>
      <c r="G12307">
        <v>0</v>
      </c>
      <c r="H12307">
        <v>0</v>
      </c>
      <c r="L12307">
        <v>142.629165</v>
      </c>
      <c r="R12307">
        <v>1356.4731690000001</v>
      </c>
      <c r="S12307" t="s">
        <v>90</v>
      </c>
      <c r="T12307" s="297">
        <v>46311.754166666666</v>
      </c>
    </row>
    <row r="12308" spans="1:20" x14ac:dyDescent="0.35">
      <c r="A12308" t="s">
        <v>138</v>
      </c>
      <c r="B12308" t="s">
        <v>139</v>
      </c>
      <c r="C12308" t="s">
        <v>89</v>
      </c>
      <c r="D12308" s="29">
        <v>46644</v>
      </c>
      <c r="E12308">
        <v>0</v>
      </c>
      <c r="F12308">
        <v>0</v>
      </c>
      <c r="G12308">
        <v>0</v>
      </c>
      <c r="H12308">
        <v>0</v>
      </c>
      <c r="L12308">
        <v>142.629165</v>
      </c>
      <c r="R12308">
        <v>1356.4731690000001</v>
      </c>
      <c r="S12308" t="s">
        <v>90</v>
      </c>
      <c r="T12308" s="297">
        <v>46311.754166666666</v>
      </c>
    </row>
    <row r="12309" spans="1:20" x14ac:dyDescent="0.35">
      <c r="A12309" t="s">
        <v>138</v>
      </c>
      <c r="B12309" t="s">
        <v>139</v>
      </c>
      <c r="C12309" t="s">
        <v>89</v>
      </c>
      <c r="D12309" s="29">
        <v>46645</v>
      </c>
      <c r="E12309">
        <v>0</v>
      </c>
      <c r="F12309">
        <v>0</v>
      </c>
      <c r="G12309">
        <v>0</v>
      </c>
      <c r="H12309">
        <v>0</v>
      </c>
      <c r="L12309">
        <v>142.629165</v>
      </c>
      <c r="R12309">
        <v>1356.4731690000001</v>
      </c>
      <c r="S12309" t="s">
        <v>90</v>
      </c>
      <c r="T12309" s="297">
        <v>46311.754166666666</v>
      </c>
    </row>
    <row r="12310" spans="1:20" x14ac:dyDescent="0.35">
      <c r="A12310" t="s">
        <v>138</v>
      </c>
      <c r="B12310" t="s">
        <v>139</v>
      </c>
      <c r="C12310" t="s">
        <v>89</v>
      </c>
      <c r="D12310" s="29">
        <v>46646</v>
      </c>
      <c r="E12310">
        <v>0</v>
      </c>
      <c r="F12310">
        <v>0</v>
      </c>
      <c r="G12310">
        <v>0</v>
      </c>
      <c r="H12310">
        <v>0</v>
      </c>
      <c r="L12310">
        <v>142.629165</v>
      </c>
      <c r="R12310">
        <v>1356.4731690000001</v>
      </c>
      <c r="S12310" t="s">
        <v>90</v>
      </c>
      <c r="T12310" s="297">
        <v>46311.754166666666</v>
      </c>
    </row>
    <row r="12311" spans="1:20" x14ac:dyDescent="0.35">
      <c r="A12311" t="s">
        <v>138</v>
      </c>
      <c r="B12311" t="s">
        <v>139</v>
      </c>
      <c r="C12311" t="s">
        <v>89</v>
      </c>
      <c r="D12311" s="29">
        <v>46647</v>
      </c>
      <c r="E12311">
        <v>0</v>
      </c>
      <c r="F12311">
        <v>0</v>
      </c>
      <c r="G12311">
        <v>0</v>
      </c>
      <c r="H12311">
        <v>0</v>
      </c>
      <c r="L12311">
        <v>142.629165</v>
      </c>
      <c r="R12311">
        <v>1356.4731690000001</v>
      </c>
      <c r="S12311" t="s">
        <v>90</v>
      </c>
      <c r="T12311" s="297">
        <v>46311.754166666666</v>
      </c>
    </row>
    <row r="12312" spans="1:20" x14ac:dyDescent="0.35">
      <c r="A12312" t="s">
        <v>138</v>
      </c>
      <c r="B12312" t="s">
        <v>139</v>
      </c>
      <c r="C12312" t="s">
        <v>89</v>
      </c>
      <c r="D12312" s="29">
        <v>46648</v>
      </c>
      <c r="E12312">
        <v>0</v>
      </c>
      <c r="F12312">
        <v>0</v>
      </c>
      <c r="G12312">
        <v>0</v>
      </c>
      <c r="H12312">
        <v>0</v>
      </c>
      <c r="L12312">
        <v>142.629165</v>
      </c>
      <c r="R12312">
        <v>1356.4731690000001</v>
      </c>
      <c r="S12312" t="s">
        <v>90</v>
      </c>
      <c r="T12312" s="297">
        <v>46311.754166666666</v>
      </c>
    </row>
    <row r="12313" spans="1:20" x14ac:dyDescent="0.35">
      <c r="A12313" t="s">
        <v>138</v>
      </c>
      <c r="B12313" t="s">
        <v>139</v>
      </c>
      <c r="C12313" t="s">
        <v>89</v>
      </c>
      <c r="D12313" s="29">
        <v>46649</v>
      </c>
      <c r="E12313">
        <v>0</v>
      </c>
      <c r="F12313">
        <v>0</v>
      </c>
      <c r="G12313">
        <v>0</v>
      </c>
      <c r="H12313">
        <v>0</v>
      </c>
      <c r="L12313">
        <v>142.629165</v>
      </c>
      <c r="R12313">
        <v>1356.4731690000001</v>
      </c>
      <c r="S12313" t="s">
        <v>90</v>
      </c>
      <c r="T12313" s="297">
        <v>46311.754166666666</v>
      </c>
    </row>
    <row r="12314" spans="1:20" x14ac:dyDescent="0.35">
      <c r="A12314" t="s">
        <v>138</v>
      </c>
      <c r="B12314" t="s">
        <v>139</v>
      </c>
      <c r="C12314" t="s">
        <v>89</v>
      </c>
      <c r="D12314" s="29">
        <v>46650</v>
      </c>
      <c r="E12314">
        <v>0</v>
      </c>
      <c r="F12314">
        <v>0</v>
      </c>
      <c r="G12314">
        <v>0</v>
      </c>
      <c r="H12314">
        <v>0</v>
      </c>
      <c r="L12314">
        <v>142.629165</v>
      </c>
      <c r="R12314">
        <v>1356.4731690000001</v>
      </c>
      <c r="S12314" t="s">
        <v>90</v>
      </c>
      <c r="T12314" s="297">
        <v>46311.754166666666</v>
      </c>
    </row>
    <row r="12315" spans="1:20" x14ac:dyDescent="0.35">
      <c r="A12315" t="s">
        <v>138</v>
      </c>
      <c r="B12315" t="s">
        <v>139</v>
      </c>
      <c r="C12315" t="s">
        <v>89</v>
      </c>
      <c r="D12315" s="29">
        <v>46651</v>
      </c>
      <c r="E12315">
        <v>0</v>
      </c>
      <c r="F12315">
        <v>0</v>
      </c>
      <c r="G12315">
        <v>0</v>
      </c>
      <c r="H12315">
        <v>0</v>
      </c>
      <c r="L12315">
        <v>142.629165</v>
      </c>
      <c r="R12315">
        <v>1356.4731690000001</v>
      </c>
      <c r="S12315" t="s">
        <v>90</v>
      </c>
      <c r="T12315" s="297">
        <v>46311.754166666666</v>
      </c>
    </row>
    <row r="12316" spans="1:20" x14ac:dyDescent="0.35">
      <c r="A12316" t="s">
        <v>138</v>
      </c>
      <c r="B12316" t="s">
        <v>139</v>
      </c>
      <c r="C12316" t="s">
        <v>89</v>
      </c>
      <c r="D12316" s="29">
        <v>46652</v>
      </c>
      <c r="E12316">
        <v>0</v>
      </c>
      <c r="F12316">
        <v>0</v>
      </c>
      <c r="G12316">
        <v>0</v>
      </c>
      <c r="H12316">
        <v>0</v>
      </c>
      <c r="L12316">
        <v>142.629165</v>
      </c>
      <c r="R12316">
        <v>1356.4731690000001</v>
      </c>
      <c r="S12316" t="s">
        <v>90</v>
      </c>
      <c r="T12316" s="297">
        <v>46311.754166666666</v>
      </c>
    </row>
    <row r="12317" spans="1:20" x14ac:dyDescent="0.35">
      <c r="A12317" t="s">
        <v>138</v>
      </c>
      <c r="B12317" t="s">
        <v>139</v>
      </c>
      <c r="C12317" t="s">
        <v>89</v>
      </c>
      <c r="D12317" s="29">
        <v>46653</v>
      </c>
      <c r="E12317">
        <v>0</v>
      </c>
      <c r="F12317">
        <v>0</v>
      </c>
      <c r="G12317">
        <v>0</v>
      </c>
      <c r="H12317">
        <v>0</v>
      </c>
      <c r="L12317">
        <v>142.629165</v>
      </c>
      <c r="R12317">
        <v>1356.4731690000001</v>
      </c>
      <c r="S12317" t="s">
        <v>90</v>
      </c>
      <c r="T12317" s="297">
        <v>46311.754166666666</v>
      </c>
    </row>
    <row r="12318" spans="1:20" x14ac:dyDescent="0.35">
      <c r="A12318" t="s">
        <v>138</v>
      </c>
      <c r="B12318" t="s">
        <v>139</v>
      </c>
      <c r="C12318" t="s">
        <v>89</v>
      </c>
      <c r="D12318" s="29">
        <v>46654</v>
      </c>
      <c r="E12318">
        <v>0</v>
      </c>
      <c r="F12318">
        <v>0</v>
      </c>
      <c r="G12318">
        <v>0</v>
      </c>
      <c r="H12318">
        <v>0</v>
      </c>
      <c r="L12318">
        <v>142.629165</v>
      </c>
      <c r="R12318">
        <v>1356.4731690000001</v>
      </c>
      <c r="S12318" t="s">
        <v>90</v>
      </c>
      <c r="T12318" s="297">
        <v>46311.754166666666</v>
      </c>
    </row>
    <row r="12319" spans="1:20" x14ac:dyDescent="0.35">
      <c r="A12319" t="s">
        <v>138</v>
      </c>
      <c r="B12319" t="s">
        <v>139</v>
      </c>
      <c r="C12319" t="s">
        <v>89</v>
      </c>
      <c r="D12319" s="29">
        <v>46655</v>
      </c>
      <c r="E12319">
        <v>0</v>
      </c>
      <c r="F12319">
        <v>0</v>
      </c>
      <c r="G12319">
        <v>0</v>
      </c>
      <c r="H12319">
        <v>0</v>
      </c>
      <c r="L12319">
        <v>142.629165</v>
      </c>
      <c r="R12319">
        <v>1356.4731690000001</v>
      </c>
      <c r="S12319" t="s">
        <v>90</v>
      </c>
      <c r="T12319" s="297">
        <v>46311.754166666666</v>
      </c>
    </row>
    <row r="12320" spans="1:20" x14ac:dyDescent="0.35">
      <c r="A12320" t="s">
        <v>138</v>
      </c>
      <c r="B12320" t="s">
        <v>139</v>
      </c>
      <c r="C12320" t="s">
        <v>89</v>
      </c>
      <c r="D12320" s="29">
        <v>46656</v>
      </c>
      <c r="E12320">
        <v>0</v>
      </c>
      <c r="F12320">
        <v>0</v>
      </c>
      <c r="G12320">
        <v>0</v>
      </c>
      <c r="H12320">
        <v>0</v>
      </c>
      <c r="L12320">
        <v>142.629165</v>
      </c>
      <c r="R12320">
        <v>1356.4731690000001</v>
      </c>
      <c r="S12320" t="s">
        <v>90</v>
      </c>
      <c r="T12320" s="297">
        <v>46311.754166666666</v>
      </c>
    </row>
    <row r="12321" spans="1:20" x14ac:dyDescent="0.35">
      <c r="A12321" t="s">
        <v>138</v>
      </c>
      <c r="B12321" t="s">
        <v>139</v>
      </c>
      <c r="C12321" t="s">
        <v>89</v>
      </c>
      <c r="D12321" s="29">
        <v>46657</v>
      </c>
      <c r="E12321">
        <v>0</v>
      </c>
      <c r="F12321">
        <v>0</v>
      </c>
      <c r="G12321">
        <v>0</v>
      </c>
      <c r="H12321">
        <v>0</v>
      </c>
      <c r="L12321">
        <v>142.629165</v>
      </c>
      <c r="R12321">
        <v>1356.4731690000001</v>
      </c>
      <c r="S12321" t="s">
        <v>90</v>
      </c>
      <c r="T12321" s="297">
        <v>46311.754166666666</v>
      </c>
    </row>
    <row r="12322" spans="1:20" x14ac:dyDescent="0.35">
      <c r="A12322" t="s">
        <v>138</v>
      </c>
      <c r="B12322" t="s">
        <v>139</v>
      </c>
      <c r="C12322" t="s">
        <v>89</v>
      </c>
      <c r="D12322" s="29">
        <v>46658</v>
      </c>
      <c r="E12322">
        <v>0</v>
      </c>
      <c r="F12322">
        <v>0</v>
      </c>
      <c r="G12322">
        <v>0</v>
      </c>
      <c r="H12322">
        <v>0</v>
      </c>
      <c r="L12322">
        <v>142.629165</v>
      </c>
      <c r="R12322">
        <v>1356.4731690000001</v>
      </c>
      <c r="S12322" t="s">
        <v>90</v>
      </c>
      <c r="T12322" s="297">
        <v>46311.754166666666</v>
      </c>
    </row>
    <row r="12323" spans="1:20" x14ac:dyDescent="0.35">
      <c r="A12323" t="s">
        <v>138</v>
      </c>
      <c r="B12323" t="s">
        <v>139</v>
      </c>
      <c r="C12323" t="s">
        <v>89</v>
      </c>
      <c r="D12323" s="29">
        <v>46659</v>
      </c>
      <c r="E12323">
        <v>0</v>
      </c>
      <c r="F12323">
        <v>0</v>
      </c>
      <c r="G12323">
        <v>0</v>
      </c>
      <c r="H12323">
        <v>0</v>
      </c>
      <c r="L12323">
        <v>142.629165</v>
      </c>
      <c r="R12323">
        <v>1356.4731690000001</v>
      </c>
      <c r="S12323" t="s">
        <v>90</v>
      </c>
      <c r="T12323" s="297">
        <v>46311.754166666666</v>
      </c>
    </row>
    <row r="12324" spans="1:20" x14ac:dyDescent="0.35">
      <c r="A12324" t="s">
        <v>138</v>
      </c>
      <c r="B12324" t="s">
        <v>139</v>
      </c>
      <c r="C12324" t="s">
        <v>89</v>
      </c>
      <c r="D12324" s="29">
        <v>46660</v>
      </c>
      <c r="E12324">
        <v>0</v>
      </c>
      <c r="F12324">
        <v>0</v>
      </c>
      <c r="G12324">
        <v>0</v>
      </c>
      <c r="H12324">
        <v>0</v>
      </c>
      <c r="L12324">
        <v>142.629165</v>
      </c>
      <c r="R12324">
        <v>1356.4731690000001</v>
      </c>
      <c r="S12324" t="s">
        <v>90</v>
      </c>
      <c r="T12324" s="297">
        <v>46311.754166666666</v>
      </c>
    </row>
    <row r="12325" spans="1:20" x14ac:dyDescent="0.35">
      <c r="A12325" t="s">
        <v>138</v>
      </c>
      <c r="B12325" t="s">
        <v>139</v>
      </c>
      <c r="C12325" t="s">
        <v>89</v>
      </c>
      <c r="D12325" s="29">
        <v>46661</v>
      </c>
      <c r="E12325">
        <v>0</v>
      </c>
      <c r="F12325">
        <v>0</v>
      </c>
      <c r="G12325">
        <v>0</v>
      </c>
      <c r="H12325">
        <v>0</v>
      </c>
      <c r="L12325">
        <v>106.323559</v>
      </c>
      <c r="R12325">
        <v>1356.4731690000001</v>
      </c>
      <c r="S12325" t="s">
        <v>90</v>
      </c>
      <c r="T12325" s="297">
        <v>46311.754166666666</v>
      </c>
    </row>
    <row r="12326" spans="1:20" x14ac:dyDescent="0.35">
      <c r="A12326" t="s">
        <v>138</v>
      </c>
      <c r="B12326" t="s">
        <v>139</v>
      </c>
      <c r="C12326" t="s">
        <v>89</v>
      </c>
      <c r="D12326" s="29">
        <v>46662</v>
      </c>
      <c r="E12326">
        <v>0</v>
      </c>
      <c r="F12326">
        <v>0</v>
      </c>
      <c r="G12326">
        <v>0</v>
      </c>
      <c r="H12326">
        <v>0</v>
      </c>
      <c r="L12326">
        <v>106.323559</v>
      </c>
      <c r="R12326">
        <v>1356.4731690000001</v>
      </c>
      <c r="S12326" t="s">
        <v>90</v>
      </c>
      <c r="T12326" s="297">
        <v>46311.754166666666</v>
      </c>
    </row>
    <row r="12327" spans="1:20" x14ac:dyDescent="0.35">
      <c r="A12327" t="s">
        <v>138</v>
      </c>
      <c r="B12327" t="s">
        <v>139</v>
      </c>
      <c r="C12327" t="s">
        <v>89</v>
      </c>
      <c r="D12327" s="29">
        <v>46663</v>
      </c>
      <c r="E12327">
        <v>0</v>
      </c>
      <c r="F12327">
        <v>0</v>
      </c>
      <c r="G12327">
        <v>0</v>
      </c>
      <c r="H12327">
        <v>0</v>
      </c>
      <c r="L12327">
        <v>106.323559</v>
      </c>
      <c r="R12327">
        <v>1356.4731690000001</v>
      </c>
      <c r="S12327" t="s">
        <v>90</v>
      </c>
      <c r="T12327" s="297">
        <v>46311.754166666666</v>
      </c>
    </row>
    <row r="12328" spans="1:20" x14ac:dyDescent="0.35">
      <c r="A12328" t="s">
        <v>138</v>
      </c>
      <c r="B12328" t="s">
        <v>139</v>
      </c>
      <c r="C12328" t="s">
        <v>89</v>
      </c>
      <c r="D12328" s="29">
        <v>46664</v>
      </c>
      <c r="E12328">
        <v>0</v>
      </c>
      <c r="F12328">
        <v>0</v>
      </c>
      <c r="G12328">
        <v>0</v>
      </c>
      <c r="H12328">
        <v>0</v>
      </c>
      <c r="L12328">
        <v>106.323559</v>
      </c>
      <c r="R12328">
        <v>1356.4731690000001</v>
      </c>
      <c r="S12328" t="s">
        <v>90</v>
      </c>
      <c r="T12328" s="297">
        <v>46311.754166666666</v>
      </c>
    </row>
    <row r="12329" spans="1:20" x14ac:dyDescent="0.35">
      <c r="A12329" t="s">
        <v>138</v>
      </c>
      <c r="B12329" t="s">
        <v>139</v>
      </c>
      <c r="C12329" t="s">
        <v>89</v>
      </c>
      <c r="D12329" s="29">
        <v>46665</v>
      </c>
      <c r="E12329">
        <v>0</v>
      </c>
      <c r="F12329">
        <v>0</v>
      </c>
      <c r="G12329">
        <v>0</v>
      </c>
      <c r="H12329">
        <v>0</v>
      </c>
      <c r="L12329">
        <v>106.323559</v>
      </c>
      <c r="R12329">
        <v>1356.4731690000001</v>
      </c>
      <c r="S12329" t="s">
        <v>90</v>
      </c>
      <c r="T12329" s="297">
        <v>46311.754166666666</v>
      </c>
    </row>
    <row r="12330" spans="1:20" x14ac:dyDescent="0.35">
      <c r="A12330" t="s">
        <v>138</v>
      </c>
      <c r="B12330" t="s">
        <v>139</v>
      </c>
      <c r="C12330" t="s">
        <v>89</v>
      </c>
      <c r="D12330" s="29">
        <v>46666</v>
      </c>
      <c r="E12330">
        <v>0</v>
      </c>
      <c r="F12330">
        <v>0</v>
      </c>
      <c r="G12330">
        <v>0</v>
      </c>
      <c r="H12330">
        <v>0</v>
      </c>
      <c r="L12330">
        <v>106.323559</v>
      </c>
      <c r="R12330">
        <v>1356.4731690000001</v>
      </c>
      <c r="S12330" t="s">
        <v>90</v>
      </c>
      <c r="T12330" s="297">
        <v>46311.754166666666</v>
      </c>
    </row>
    <row r="12331" spans="1:20" x14ac:dyDescent="0.35">
      <c r="A12331" t="s">
        <v>138</v>
      </c>
      <c r="B12331" t="s">
        <v>139</v>
      </c>
      <c r="C12331" t="s">
        <v>89</v>
      </c>
      <c r="D12331" s="29">
        <v>46667</v>
      </c>
      <c r="E12331">
        <v>0</v>
      </c>
      <c r="F12331">
        <v>0</v>
      </c>
      <c r="G12331">
        <v>0</v>
      </c>
      <c r="H12331">
        <v>0</v>
      </c>
      <c r="L12331">
        <v>106.323559</v>
      </c>
      <c r="R12331">
        <v>1356.4731690000001</v>
      </c>
      <c r="S12331" t="s">
        <v>90</v>
      </c>
      <c r="T12331" s="297">
        <v>46311.754166666666</v>
      </c>
    </row>
    <row r="12332" spans="1:20" x14ac:dyDescent="0.35">
      <c r="A12332" t="s">
        <v>138</v>
      </c>
      <c r="B12332" t="s">
        <v>139</v>
      </c>
      <c r="C12332" t="s">
        <v>89</v>
      </c>
      <c r="D12332" s="29">
        <v>46668</v>
      </c>
      <c r="E12332">
        <v>0</v>
      </c>
      <c r="F12332">
        <v>0</v>
      </c>
      <c r="G12332">
        <v>0</v>
      </c>
      <c r="H12332">
        <v>0</v>
      </c>
      <c r="L12332">
        <v>106.323559</v>
      </c>
      <c r="R12332">
        <v>1356.4731690000001</v>
      </c>
      <c r="S12332" t="s">
        <v>90</v>
      </c>
      <c r="T12332" s="297">
        <v>46311.754166666666</v>
      </c>
    </row>
    <row r="12333" spans="1:20" x14ac:dyDescent="0.35">
      <c r="A12333" t="s">
        <v>138</v>
      </c>
      <c r="B12333" t="s">
        <v>139</v>
      </c>
      <c r="C12333" t="s">
        <v>89</v>
      </c>
      <c r="D12333" s="29">
        <v>46669</v>
      </c>
      <c r="E12333">
        <v>0</v>
      </c>
      <c r="F12333">
        <v>0</v>
      </c>
      <c r="G12333">
        <v>0</v>
      </c>
      <c r="H12333">
        <v>0</v>
      </c>
      <c r="L12333">
        <v>106.323559</v>
      </c>
      <c r="R12333">
        <v>1356.4731690000001</v>
      </c>
      <c r="S12333" t="s">
        <v>90</v>
      </c>
      <c r="T12333" s="297">
        <v>46311.754166666666</v>
      </c>
    </row>
    <row r="12334" spans="1:20" x14ac:dyDescent="0.35">
      <c r="A12334" t="s">
        <v>138</v>
      </c>
      <c r="B12334" t="s">
        <v>139</v>
      </c>
      <c r="C12334" t="s">
        <v>89</v>
      </c>
      <c r="D12334" s="29">
        <v>46670</v>
      </c>
      <c r="E12334">
        <v>0</v>
      </c>
      <c r="F12334">
        <v>0</v>
      </c>
      <c r="G12334">
        <v>0</v>
      </c>
      <c r="H12334">
        <v>0</v>
      </c>
      <c r="L12334">
        <v>106.323559</v>
      </c>
      <c r="R12334">
        <v>1356.4731690000001</v>
      </c>
      <c r="S12334" t="s">
        <v>90</v>
      </c>
      <c r="T12334" s="297">
        <v>46311.754166666666</v>
      </c>
    </row>
    <row r="12335" spans="1:20" x14ac:dyDescent="0.35">
      <c r="A12335" t="s">
        <v>138</v>
      </c>
      <c r="B12335" t="s">
        <v>139</v>
      </c>
      <c r="C12335" t="s">
        <v>89</v>
      </c>
      <c r="D12335" s="29">
        <v>46671</v>
      </c>
      <c r="E12335">
        <v>0</v>
      </c>
      <c r="F12335">
        <v>0</v>
      </c>
      <c r="G12335">
        <v>0</v>
      </c>
      <c r="H12335">
        <v>0</v>
      </c>
      <c r="L12335">
        <v>106.323559</v>
      </c>
      <c r="R12335">
        <v>1356.4731690000001</v>
      </c>
      <c r="S12335" t="s">
        <v>90</v>
      </c>
      <c r="T12335" s="297">
        <v>46311.754166666666</v>
      </c>
    </row>
    <row r="12336" spans="1:20" x14ac:dyDescent="0.35">
      <c r="A12336" t="s">
        <v>138</v>
      </c>
      <c r="B12336" t="s">
        <v>139</v>
      </c>
      <c r="C12336" t="s">
        <v>89</v>
      </c>
      <c r="D12336" s="29">
        <v>46672</v>
      </c>
      <c r="E12336">
        <v>0</v>
      </c>
      <c r="F12336">
        <v>0</v>
      </c>
      <c r="G12336">
        <v>0</v>
      </c>
      <c r="H12336">
        <v>0</v>
      </c>
      <c r="L12336">
        <v>106.323559</v>
      </c>
      <c r="R12336">
        <v>1356.4731690000001</v>
      </c>
      <c r="S12336" t="s">
        <v>90</v>
      </c>
      <c r="T12336" s="297">
        <v>46311.754166666666</v>
      </c>
    </row>
    <row r="12337" spans="1:20" x14ac:dyDescent="0.35">
      <c r="A12337" t="s">
        <v>138</v>
      </c>
      <c r="B12337" t="s">
        <v>139</v>
      </c>
      <c r="C12337" t="s">
        <v>89</v>
      </c>
      <c r="D12337" s="29">
        <v>46673</v>
      </c>
      <c r="E12337">
        <v>0</v>
      </c>
      <c r="F12337">
        <v>0</v>
      </c>
      <c r="G12337">
        <v>0</v>
      </c>
      <c r="H12337">
        <v>0</v>
      </c>
      <c r="L12337">
        <v>106.323559</v>
      </c>
      <c r="R12337">
        <v>1356.4731690000001</v>
      </c>
      <c r="S12337" t="s">
        <v>90</v>
      </c>
      <c r="T12337" s="297">
        <v>46311.754166666666</v>
      </c>
    </row>
    <row r="12338" spans="1:20" x14ac:dyDescent="0.35">
      <c r="A12338" t="s">
        <v>138</v>
      </c>
      <c r="B12338" t="s">
        <v>139</v>
      </c>
      <c r="C12338" t="s">
        <v>89</v>
      </c>
      <c r="D12338" s="29">
        <v>46674</v>
      </c>
      <c r="E12338">
        <v>0</v>
      </c>
      <c r="F12338">
        <v>0</v>
      </c>
      <c r="G12338">
        <v>0</v>
      </c>
      <c r="H12338">
        <v>0</v>
      </c>
      <c r="L12338">
        <v>106.323559</v>
      </c>
      <c r="R12338">
        <v>1356.4731690000001</v>
      </c>
      <c r="S12338" t="s">
        <v>90</v>
      </c>
      <c r="T12338" s="297">
        <v>46311.754166666666</v>
      </c>
    </row>
    <row r="12339" spans="1:20" x14ac:dyDescent="0.35">
      <c r="A12339" t="s">
        <v>138</v>
      </c>
      <c r="B12339" t="s">
        <v>139</v>
      </c>
      <c r="C12339" t="s">
        <v>89</v>
      </c>
      <c r="D12339" s="29">
        <v>46675</v>
      </c>
      <c r="E12339">
        <v>0</v>
      </c>
      <c r="F12339">
        <v>0</v>
      </c>
      <c r="G12339">
        <v>0</v>
      </c>
      <c r="H12339">
        <v>0</v>
      </c>
      <c r="L12339">
        <v>106.323559</v>
      </c>
      <c r="R12339">
        <v>1356.4731690000001</v>
      </c>
      <c r="S12339" t="s">
        <v>90</v>
      </c>
      <c r="T12339" s="297">
        <v>46311.754166666666</v>
      </c>
    </row>
    <row r="12340" spans="1:20" x14ac:dyDescent="0.35">
      <c r="A12340" t="s">
        <v>138</v>
      </c>
      <c r="B12340" t="s">
        <v>139</v>
      </c>
      <c r="C12340" t="s">
        <v>89</v>
      </c>
      <c r="D12340" s="29">
        <v>46676</v>
      </c>
      <c r="E12340">
        <v>0</v>
      </c>
      <c r="F12340">
        <v>0</v>
      </c>
      <c r="G12340">
        <v>0</v>
      </c>
      <c r="H12340">
        <v>0</v>
      </c>
      <c r="L12340">
        <v>106.323559</v>
      </c>
      <c r="R12340">
        <v>1356.4731690000001</v>
      </c>
      <c r="S12340" t="s">
        <v>90</v>
      </c>
      <c r="T12340" s="297">
        <v>46311.754166666666</v>
      </c>
    </row>
    <row r="12341" spans="1:20" x14ac:dyDescent="0.35">
      <c r="A12341" t="s">
        <v>138</v>
      </c>
      <c r="B12341" t="s">
        <v>139</v>
      </c>
      <c r="C12341" t="s">
        <v>89</v>
      </c>
      <c r="D12341" s="29">
        <v>46677</v>
      </c>
      <c r="E12341">
        <v>0</v>
      </c>
      <c r="F12341">
        <v>0</v>
      </c>
      <c r="G12341">
        <v>0</v>
      </c>
      <c r="H12341">
        <v>0</v>
      </c>
      <c r="L12341">
        <v>106.323559</v>
      </c>
      <c r="R12341">
        <v>1356.4731690000001</v>
      </c>
      <c r="S12341" t="s">
        <v>90</v>
      </c>
      <c r="T12341" s="297">
        <v>46311.754166666666</v>
      </c>
    </row>
    <row r="12342" spans="1:20" x14ac:dyDescent="0.35">
      <c r="A12342" t="s">
        <v>138</v>
      </c>
      <c r="B12342" t="s">
        <v>139</v>
      </c>
      <c r="C12342" t="s">
        <v>89</v>
      </c>
      <c r="D12342" s="29">
        <v>46678</v>
      </c>
      <c r="E12342">
        <v>0</v>
      </c>
      <c r="F12342">
        <v>0</v>
      </c>
      <c r="G12342">
        <v>0</v>
      </c>
      <c r="H12342">
        <v>0</v>
      </c>
      <c r="L12342">
        <v>106.323559</v>
      </c>
      <c r="R12342">
        <v>1356.4731690000001</v>
      </c>
      <c r="S12342" t="s">
        <v>90</v>
      </c>
      <c r="T12342" s="297">
        <v>46311.754166666666</v>
      </c>
    </row>
    <row r="12343" spans="1:20" x14ac:dyDescent="0.35">
      <c r="A12343" t="s">
        <v>138</v>
      </c>
      <c r="B12343" t="s">
        <v>139</v>
      </c>
      <c r="C12343" t="s">
        <v>89</v>
      </c>
      <c r="D12343" s="29">
        <v>46679</v>
      </c>
      <c r="E12343">
        <v>0</v>
      </c>
      <c r="F12343">
        <v>0</v>
      </c>
      <c r="G12343">
        <v>0</v>
      </c>
      <c r="H12343">
        <v>0</v>
      </c>
      <c r="L12343">
        <v>106.323559</v>
      </c>
      <c r="R12343">
        <v>1356.4731690000001</v>
      </c>
      <c r="S12343" t="s">
        <v>90</v>
      </c>
      <c r="T12343" s="297">
        <v>46311.754166666666</v>
      </c>
    </row>
    <row r="12344" spans="1:20" x14ac:dyDescent="0.35">
      <c r="A12344" t="s">
        <v>138</v>
      </c>
      <c r="B12344" t="s">
        <v>139</v>
      </c>
      <c r="C12344" t="s">
        <v>89</v>
      </c>
      <c r="D12344" s="29">
        <v>46680</v>
      </c>
      <c r="E12344">
        <v>0</v>
      </c>
      <c r="F12344">
        <v>0</v>
      </c>
      <c r="G12344">
        <v>0</v>
      </c>
      <c r="H12344">
        <v>0</v>
      </c>
      <c r="L12344">
        <v>106.323559</v>
      </c>
      <c r="R12344">
        <v>1356.4731690000001</v>
      </c>
      <c r="S12344" t="s">
        <v>90</v>
      </c>
      <c r="T12344" s="297">
        <v>46311.754166666666</v>
      </c>
    </row>
    <row r="12345" spans="1:20" x14ac:dyDescent="0.35">
      <c r="A12345" t="s">
        <v>138</v>
      </c>
      <c r="B12345" t="s">
        <v>139</v>
      </c>
      <c r="C12345" t="s">
        <v>89</v>
      </c>
      <c r="D12345" s="29">
        <v>46681</v>
      </c>
      <c r="E12345">
        <v>0</v>
      </c>
      <c r="F12345">
        <v>0</v>
      </c>
      <c r="G12345">
        <v>0</v>
      </c>
      <c r="H12345">
        <v>0</v>
      </c>
      <c r="L12345">
        <v>106.323559</v>
      </c>
      <c r="R12345">
        <v>1356.4731690000001</v>
      </c>
      <c r="S12345" t="s">
        <v>90</v>
      </c>
      <c r="T12345" s="297">
        <v>46311.754166666666</v>
      </c>
    </row>
    <row r="12346" spans="1:20" x14ac:dyDescent="0.35">
      <c r="A12346" t="s">
        <v>138</v>
      </c>
      <c r="B12346" t="s">
        <v>139</v>
      </c>
      <c r="C12346" t="s">
        <v>89</v>
      </c>
      <c r="D12346" s="29">
        <v>46682</v>
      </c>
      <c r="E12346">
        <v>0</v>
      </c>
      <c r="F12346">
        <v>0</v>
      </c>
      <c r="G12346">
        <v>0</v>
      </c>
      <c r="H12346">
        <v>0</v>
      </c>
      <c r="L12346">
        <v>106.323559</v>
      </c>
      <c r="R12346">
        <v>1356.4731690000001</v>
      </c>
      <c r="S12346" t="s">
        <v>90</v>
      </c>
      <c r="T12346" s="297">
        <v>46311.754166666666</v>
      </c>
    </row>
    <row r="12347" spans="1:20" x14ac:dyDescent="0.35">
      <c r="A12347" t="s">
        <v>138</v>
      </c>
      <c r="B12347" t="s">
        <v>139</v>
      </c>
      <c r="C12347" t="s">
        <v>89</v>
      </c>
      <c r="D12347" s="29">
        <v>46683</v>
      </c>
      <c r="E12347">
        <v>0</v>
      </c>
      <c r="F12347">
        <v>0</v>
      </c>
      <c r="G12347">
        <v>0</v>
      </c>
      <c r="H12347">
        <v>0</v>
      </c>
      <c r="L12347">
        <v>106.323559</v>
      </c>
      <c r="R12347">
        <v>1356.4731690000001</v>
      </c>
      <c r="S12347" t="s">
        <v>90</v>
      </c>
      <c r="T12347" s="297">
        <v>46311.754166666666</v>
      </c>
    </row>
    <row r="12348" spans="1:20" x14ac:dyDescent="0.35">
      <c r="A12348" t="s">
        <v>138</v>
      </c>
      <c r="B12348" t="s">
        <v>139</v>
      </c>
      <c r="C12348" t="s">
        <v>89</v>
      </c>
      <c r="D12348" s="29">
        <v>46684</v>
      </c>
      <c r="E12348">
        <v>0</v>
      </c>
      <c r="F12348">
        <v>0</v>
      </c>
      <c r="G12348">
        <v>0</v>
      </c>
      <c r="H12348">
        <v>0</v>
      </c>
      <c r="L12348">
        <v>106.323559</v>
      </c>
      <c r="R12348">
        <v>1356.4731690000001</v>
      </c>
      <c r="S12348" t="s">
        <v>90</v>
      </c>
      <c r="T12348" s="297">
        <v>46311.754166666666</v>
      </c>
    </row>
    <row r="12349" spans="1:20" x14ac:dyDescent="0.35">
      <c r="A12349" t="s">
        <v>138</v>
      </c>
      <c r="B12349" t="s">
        <v>139</v>
      </c>
      <c r="C12349" t="s">
        <v>89</v>
      </c>
      <c r="D12349" s="29">
        <v>46685</v>
      </c>
      <c r="E12349">
        <v>0</v>
      </c>
      <c r="F12349">
        <v>0</v>
      </c>
      <c r="G12349">
        <v>0</v>
      </c>
      <c r="H12349">
        <v>0</v>
      </c>
      <c r="L12349">
        <v>106.323559</v>
      </c>
      <c r="R12349">
        <v>1356.4731690000001</v>
      </c>
      <c r="S12349" t="s">
        <v>90</v>
      </c>
      <c r="T12349" s="297">
        <v>46311.754166666666</v>
      </c>
    </row>
    <row r="12350" spans="1:20" x14ac:dyDescent="0.35">
      <c r="A12350" t="s">
        <v>138</v>
      </c>
      <c r="B12350" t="s">
        <v>139</v>
      </c>
      <c r="C12350" t="s">
        <v>89</v>
      </c>
      <c r="D12350" s="29">
        <v>46686</v>
      </c>
      <c r="E12350">
        <v>0</v>
      </c>
      <c r="F12350">
        <v>0</v>
      </c>
      <c r="G12350">
        <v>0</v>
      </c>
      <c r="H12350">
        <v>0</v>
      </c>
      <c r="L12350">
        <v>106.323559</v>
      </c>
      <c r="R12350">
        <v>1356.4731690000001</v>
      </c>
      <c r="S12350" t="s">
        <v>90</v>
      </c>
      <c r="T12350" s="297">
        <v>46311.754166666666</v>
      </c>
    </row>
    <row r="12351" spans="1:20" x14ac:dyDescent="0.35">
      <c r="A12351" t="s">
        <v>138</v>
      </c>
      <c r="B12351" t="s">
        <v>139</v>
      </c>
      <c r="C12351" t="s">
        <v>89</v>
      </c>
      <c r="D12351" s="29">
        <v>46687</v>
      </c>
      <c r="E12351">
        <v>0</v>
      </c>
      <c r="F12351">
        <v>0</v>
      </c>
      <c r="G12351">
        <v>0</v>
      </c>
      <c r="H12351">
        <v>0</v>
      </c>
      <c r="L12351">
        <v>106.323559</v>
      </c>
      <c r="R12351">
        <v>1356.4731690000001</v>
      </c>
      <c r="S12351" t="s">
        <v>90</v>
      </c>
      <c r="T12351" s="297">
        <v>46311.754166666666</v>
      </c>
    </row>
    <row r="12352" spans="1:20" x14ac:dyDescent="0.35">
      <c r="A12352" t="s">
        <v>138</v>
      </c>
      <c r="B12352" t="s">
        <v>139</v>
      </c>
      <c r="C12352" t="s">
        <v>89</v>
      </c>
      <c r="D12352" s="29">
        <v>46688</v>
      </c>
      <c r="E12352">
        <v>0</v>
      </c>
      <c r="F12352">
        <v>0</v>
      </c>
      <c r="G12352">
        <v>0</v>
      </c>
      <c r="H12352">
        <v>0</v>
      </c>
      <c r="L12352">
        <v>106.323559</v>
      </c>
      <c r="R12352">
        <v>1356.4731690000001</v>
      </c>
      <c r="S12352" t="s">
        <v>90</v>
      </c>
      <c r="T12352" s="297">
        <v>46311.754166666666</v>
      </c>
    </row>
    <row r="12353" spans="1:20" x14ac:dyDescent="0.35">
      <c r="A12353" t="s">
        <v>138</v>
      </c>
      <c r="B12353" t="s">
        <v>139</v>
      </c>
      <c r="C12353" t="s">
        <v>89</v>
      </c>
      <c r="D12353" s="29">
        <v>46689</v>
      </c>
      <c r="E12353">
        <v>0</v>
      </c>
      <c r="F12353">
        <v>0</v>
      </c>
      <c r="G12353">
        <v>0</v>
      </c>
      <c r="H12353">
        <v>0</v>
      </c>
      <c r="L12353">
        <v>106.323559</v>
      </c>
      <c r="R12353">
        <v>1356.4731690000001</v>
      </c>
      <c r="S12353" t="s">
        <v>90</v>
      </c>
      <c r="T12353" s="297">
        <v>46311.754166666666</v>
      </c>
    </row>
    <row r="12354" spans="1:20" x14ac:dyDescent="0.35">
      <c r="A12354" t="s">
        <v>138</v>
      </c>
      <c r="B12354" t="s">
        <v>139</v>
      </c>
      <c r="C12354" t="s">
        <v>89</v>
      </c>
      <c r="D12354" s="29">
        <v>46690</v>
      </c>
      <c r="E12354">
        <v>0</v>
      </c>
      <c r="F12354">
        <v>0</v>
      </c>
      <c r="G12354">
        <v>0</v>
      </c>
      <c r="H12354">
        <v>0</v>
      </c>
      <c r="L12354">
        <v>106.323559</v>
      </c>
      <c r="R12354">
        <v>1356.4731690000001</v>
      </c>
      <c r="S12354" t="s">
        <v>90</v>
      </c>
      <c r="T12354" s="297">
        <v>46311.754166666666</v>
      </c>
    </row>
    <row r="12355" spans="1:20" x14ac:dyDescent="0.35">
      <c r="A12355" t="s">
        <v>138</v>
      </c>
      <c r="B12355" t="s">
        <v>139</v>
      </c>
      <c r="C12355" t="s">
        <v>89</v>
      </c>
      <c r="D12355" s="29">
        <v>46691</v>
      </c>
      <c r="E12355">
        <v>0</v>
      </c>
      <c r="F12355">
        <v>0</v>
      </c>
      <c r="G12355">
        <v>0</v>
      </c>
      <c r="H12355">
        <v>0</v>
      </c>
      <c r="L12355">
        <v>106.323559</v>
      </c>
      <c r="R12355">
        <v>1356.4731690000001</v>
      </c>
      <c r="S12355" t="s">
        <v>90</v>
      </c>
      <c r="T12355" s="297">
        <v>46311.754166666666</v>
      </c>
    </row>
    <row r="12356" spans="1:20" x14ac:dyDescent="0.35">
      <c r="A12356" t="s">
        <v>138</v>
      </c>
      <c r="B12356" t="s">
        <v>139</v>
      </c>
      <c r="C12356" t="s">
        <v>89</v>
      </c>
      <c r="D12356" s="29">
        <v>46692</v>
      </c>
      <c r="E12356">
        <v>0</v>
      </c>
      <c r="F12356">
        <v>0</v>
      </c>
      <c r="G12356">
        <v>0</v>
      </c>
      <c r="H12356">
        <v>0</v>
      </c>
      <c r="L12356">
        <v>106.323559</v>
      </c>
      <c r="R12356">
        <v>1356.4731690000001</v>
      </c>
      <c r="S12356" t="s">
        <v>90</v>
      </c>
      <c r="T12356" s="297">
        <v>46311.754166666666</v>
      </c>
    </row>
    <row r="12357" spans="1:20" x14ac:dyDescent="0.35">
      <c r="A12357" t="s">
        <v>138</v>
      </c>
      <c r="B12357" t="s">
        <v>139</v>
      </c>
      <c r="C12357" t="s">
        <v>89</v>
      </c>
      <c r="D12357" s="29">
        <v>46693</v>
      </c>
      <c r="E12357">
        <v>0</v>
      </c>
      <c r="F12357">
        <v>0</v>
      </c>
      <c r="G12357">
        <v>0</v>
      </c>
      <c r="H12357">
        <v>0</v>
      </c>
      <c r="L12357">
        <v>106.323559</v>
      </c>
      <c r="R12357">
        <v>1356.4731690000001</v>
      </c>
      <c r="S12357" t="s">
        <v>90</v>
      </c>
      <c r="T12357" s="297">
        <v>46311.754166666666</v>
      </c>
    </row>
    <row r="12358" spans="1:20" x14ac:dyDescent="0.35">
      <c r="A12358" t="s">
        <v>138</v>
      </c>
      <c r="B12358" t="s">
        <v>139</v>
      </c>
      <c r="C12358" t="s">
        <v>89</v>
      </c>
      <c r="D12358" s="29">
        <v>46694</v>
      </c>
      <c r="E12358">
        <v>0</v>
      </c>
      <c r="F12358">
        <v>0</v>
      </c>
      <c r="G12358">
        <v>0</v>
      </c>
      <c r="H12358">
        <v>0</v>
      </c>
      <c r="L12358">
        <v>106.323559</v>
      </c>
      <c r="R12358">
        <v>1356.4731690000001</v>
      </c>
      <c r="S12358" t="s">
        <v>90</v>
      </c>
      <c r="T12358" s="297">
        <v>46311.754166666666</v>
      </c>
    </row>
    <row r="12359" spans="1:20" x14ac:dyDescent="0.35">
      <c r="A12359" t="s">
        <v>138</v>
      </c>
      <c r="B12359" t="s">
        <v>139</v>
      </c>
      <c r="C12359" t="s">
        <v>89</v>
      </c>
      <c r="D12359" s="29">
        <v>46695</v>
      </c>
      <c r="E12359">
        <v>0</v>
      </c>
      <c r="F12359">
        <v>0</v>
      </c>
      <c r="G12359">
        <v>0</v>
      </c>
      <c r="H12359">
        <v>0</v>
      </c>
      <c r="L12359">
        <v>106.323559</v>
      </c>
      <c r="R12359">
        <v>1356.4731690000001</v>
      </c>
      <c r="S12359" t="s">
        <v>90</v>
      </c>
      <c r="T12359" s="297">
        <v>46311.754166666666</v>
      </c>
    </row>
    <row r="12360" spans="1:20" x14ac:dyDescent="0.35">
      <c r="A12360" t="s">
        <v>138</v>
      </c>
      <c r="B12360" t="s">
        <v>139</v>
      </c>
      <c r="C12360" t="s">
        <v>89</v>
      </c>
      <c r="D12360" s="29">
        <v>46696</v>
      </c>
      <c r="E12360">
        <v>0</v>
      </c>
      <c r="F12360">
        <v>0</v>
      </c>
      <c r="G12360">
        <v>0</v>
      </c>
      <c r="H12360">
        <v>0</v>
      </c>
      <c r="L12360">
        <v>106.323559</v>
      </c>
      <c r="R12360">
        <v>1356.4731690000001</v>
      </c>
      <c r="S12360" t="s">
        <v>90</v>
      </c>
      <c r="T12360" s="297">
        <v>46311.754166666666</v>
      </c>
    </row>
    <row r="12361" spans="1:20" x14ac:dyDescent="0.35">
      <c r="A12361" t="s">
        <v>138</v>
      </c>
      <c r="B12361" t="s">
        <v>139</v>
      </c>
      <c r="C12361" t="s">
        <v>89</v>
      </c>
      <c r="D12361" s="29">
        <v>46697</v>
      </c>
      <c r="E12361">
        <v>0</v>
      </c>
      <c r="F12361">
        <v>0</v>
      </c>
      <c r="G12361">
        <v>0</v>
      </c>
      <c r="H12361">
        <v>0</v>
      </c>
      <c r="L12361">
        <v>106.323559</v>
      </c>
      <c r="R12361">
        <v>1356.4731690000001</v>
      </c>
      <c r="S12361" t="s">
        <v>90</v>
      </c>
      <c r="T12361" s="297">
        <v>46311.754166666666</v>
      </c>
    </row>
    <row r="12362" spans="1:20" x14ac:dyDescent="0.35">
      <c r="A12362" t="s">
        <v>138</v>
      </c>
      <c r="B12362" t="s">
        <v>139</v>
      </c>
      <c r="C12362" t="s">
        <v>89</v>
      </c>
      <c r="D12362" s="29">
        <v>46698</v>
      </c>
      <c r="E12362">
        <v>0</v>
      </c>
      <c r="F12362">
        <v>0</v>
      </c>
      <c r="G12362">
        <v>0</v>
      </c>
      <c r="H12362">
        <v>0</v>
      </c>
      <c r="L12362">
        <v>106.323559</v>
      </c>
      <c r="R12362">
        <v>1356.4731690000001</v>
      </c>
      <c r="S12362" t="s">
        <v>90</v>
      </c>
      <c r="T12362" s="297">
        <v>46311.754166666666</v>
      </c>
    </row>
    <row r="12363" spans="1:20" x14ac:dyDescent="0.35">
      <c r="A12363" t="s">
        <v>138</v>
      </c>
      <c r="B12363" t="s">
        <v>139</v>
      </c>
      <c r="C12363" t="s">
        <v>89</v>
      </c>
      <c r="D12363" s="29">
        <v>46699</v>
      </c>
      <c r="E12363">
        <v>0</v>
      </c>
      <c r="F12363">
        <v>0</v>
      </c>
      <c r="G12363">
        <v>0</v>
      </c>
      <c r="H12363">
        <v>0</v>
      </c>
      <c r="L12363">
        <v>106.323559</v>
      </c>
      <c r="R12363">
        <v>1356.4731690000001</v>
      </c>
      <c r="S12363" t="s">
        <v>90</v>
      </c>
      <c r="T12363" s="297">
        <v>46311.754166666666</v>
      </c>
    </row>
    <row r="12364" spans="1:20" x14ac:dyDescent="0.35">
      <c r="A12364" t="s">
        <v>138</v>
      </c>
      <c r="B12364" t="s">
        <v>139</v>
      </c>
      <c r="C12364" t="s">
        <v>89</v>
      </c>
      <c r="D12364" s="29">
        <v>46700</v>
      </c>
      <c r="E12364">
        <v>0</v>
      </c>
      <c r="F12364">
        <v>0</v>
      </c>
      <c r="G12364">
        <v>0</v>
      </c>
      <c r="H12364">
        <v>0</v>
      </c>
      <c r="L12364">
        <v>106.323559</v>
      </c>
      <c r="R12364">
        <v>1356.4731690000001</v>
      </c>
      <c r="S12364" t="s">
        <v>90</v>
      </c>
      <c r="T12364" s="297">
        <v>46311.754166666666</v>
      </c>
    </row>
    <row r="12365" spans="1:20" x14ac:dyDescent="0.35">
      <c r="A12365" t="s">
        <v>138</v>
      </c>
      <c r="B12365" t="s">
        <v>139</v>
      </c>
      <c r="C12365" t="s">
        <v>89</v>
      </c>
      <c r="D12365" s="29">
        <v>46701</v>
      </c>
      <c r="E12365">
        <v>0</v>
      </c>
      <c r="F12365">
        <v>0</v>
      </c>
      <c r="G12365">
        <v>0</v>
      </c>
      <c r="H12365">
        <v>0</v>
      </c>
      <c r="L12365">
        <v>106.323559</v>
      </c>
      <c r="R12365">
        <v>1356.4731690000001</v>
      </c>
      <c r="S12365" t="s">
        <v>90</v>
      </c>
      <c r="T12365" s="297">
        <v>46311.754166666666</v>
      </c>
    </row>
    <row r="12366" spans="1:20" x14ac:dyDescent="0.35">
      <c r="A12366" t="s">
        <v>138</v>
      </c>
      <c r="B12366" t="s">
        <v>139</v>
      </c>
      <c r="C12366" t="s">
        <v>89</v>
      </c>
      <c r="D12366" s="29">
        <v>46702</v>
      </c>
      <c r="E12366">
        <v>0</v>
      </c>
      <c r="F12366">
        <v>0</v>
      </c>
      <c r="G12366">
        <v>0</v>
      </c>
      <c r="H12366">
        <v>0</v>
      </c>
      <c r="L12366">
        <v>106.323559</v>
      </c>
      <c r="R12366">
        <v>1356.4731690000001</v>
      </c>
      <c r="S12366" t="s">
        <v>90</v>
      </c>
      <c r="T12366" s="297">
        <v>46311.754166666666</v>
      </c>
    </row>
    <row r="12367" spans="1:20" x14ac:dyDescent="0.35">
      <c r="A12367" t="s">
        <v>138</v>
      </c>
      <c r="B12367" t="s">
        <v>139</v>
      </c>
      <c r="C12367" t="s">
        <v>89</v>
      </c>
      <c r="D12367" s="29">
        <v>46703</v>
      </c>
      <c r="E12367">
        <v>0</v>
      </c>
      <c r="F12367">
        <v>0</v>
      </c>
      <c r="G12367">
        <v>0</v>
      </c>
      <c r="H12367">
        <v>0</v>
      </c>
      <c r="L12367">
        <v>106.323559</v>
      </c>
      <c r="R12367">
        <v>1356.4731690000001</v>
      </c>
      <c r="S12367" t="s">
        <v>90</v>
      </c>
      <c r="T12367" s="297">
        <v>46311.754166666666</v>
      </c>
    </row>
    <row r="12368" spans="1:20" x14ac:dyDescent="0.35">
      <c r="A12368" t="s">
        <v>138</v>
      </c>
      <c r="B12368" t="s">
        <v>139</v>
      </c>
      <c r="C12368" t="s">
        <v>89</v>
      </c>
      <c r="D12368" s="29">
        <v>46704</v>
      </c>
      <c r="E12368">
        <v>0</v>
      </c>
      <c r="F12368">
        <v>0</v>
      </c>
      <c r="G12368">
        <v>0</v>
      </c>
      <c r="H12368">
        <v>0</v>
      </c>
      <c r="L12368">
        <v>106.323559</v>
      </c>
      <c r="R12368">
        <v>1356.4731690000001</v>
      </c>
      <c r="S12368" t="s">
        <v>90</v>
      </c>
      <c r="T12368" s="297">
        <v>46311.754166666666</v>
      </c>
    </row>
    <row r="12369" spans="1:20" x14ac:dyDescent="0.35">
      <c r="A12369" t="s">
        <v>138</v>
      </c>
      <c r="B12369" t="s">
        <v>139</v>
      </c>
      <c r="C12369" t="s">
        <v>89</v>
      </c>
      <c r="D12369" s="29">
        <v>46705</v>
      </c>
      <c r="E12369">
        <v>0</v>
      </c>
      <c r="F12369">
        <v>0</v>
      </c>
      <c r="G12369">
        <v>0</v>
      </c>
      <c r="H12369">
        <v>0</v>
      </c>
      <c r="L12369">
        <v>106.323559</v>
      </c>
      <c r="R12369">
        <v>1356.4731690000001</v>
      </c>
      <c r="S12369" t="s">
        <v>90</v>
      </c>
      <c r="T12369" s="297">
        <v>46311.754166666666</v>
      </c>
    </row>
    <row r="12370" spans="1:20" x14ac:dyDescent="0.35">
      <c r="A12370" t="s">
        <v>138</v>
      </c>
      <c r="B12370" t="s">
        <v>139</v>
      </c>
      <c r="C12370" t="s">
        <v>89</v>
      </c>
      <c r="D12370" s="29">
        <v>46706</v>
      </c>
      <c r="E12370">
        <v>0</v>
      </c>
      <c r="F12370">
        <v>0</v>
      </c>
      <c r="G12370">
        <v>0</v>
      </c>
      <c r="H12370">
        <v>0</v>
      </c>
      <c r="L12370">
        <v>106.323559</v>
      </c>
      <c r="R12370">
        <v>1356.4731690000001</v>
      </c>
      <c r="S12370" t="s">
        <v>90</v>
      </c>
      <c r="T12370" s="297">
        <v>46311.754166666666</v>
      </c>
    </row>
    <row r="12371" spans="1:20" x14ac:dyDescent="0.35">
      <c r="A12371" t="s">
        <v>138</v>
      </c>
      <c r="B12371" t="s">
        <v>139</v>
      </c>
      <c r="C12371" t="s">
        <v>89</v>
      </c>
      <c r="D12371" s="29">
        <v>46707</v>
      </c>
      <c r="E12371">
        <v>0</v>
      </c>
      <c r="F12371">
        <v>0</v>
      </c>
      <c r="G12371">
        <v>0</v>
      </c>
      <c r="H12371">
        <v>0</v>
      </c>
      <c r="L12371">
        <v>106.323559</v>
      </c>
      <c r="R12371">
        <v>1356.4731690000001</v>
      </c>
      <c r="S12371" t="s">
        <v>90</v>
      </c>
      <c r="T12371" s="297">
        <v>46311.754166666666</v>
      </c>
    </row>
    <row r="12372" spans="1:20" x14ac:dyDescent="0.35">
      <c r="A12372" t="s">
        <v>138</v>
      </c>
      <c r="B12372" t="s">
        <v>139</v>
      </c>
      <c r="C12372" t="s">
        <v>89</v>
      </c>
      <c r="D12372" s="29">
        <v>46708</v>
      </c>
      <c r="E12372">
        <v>0</v>
      </c>
      <c r="F12372">
        <v>0</v>
      </c>
      <c r="G12372">
        <v>0</v>
      </c>
      <c r="H12372">
        <v>0</v>
      </c>
      <c r="L12372">
        <v>106.323559</v>
      </c>
      <c r="R12372">
        <v>1356.4731690000001</v>
      </c>
      <c r="S12372" t="s">
        <v>90</v>
      </c>
      <c r="T12372" s="297">
        <v>46311.754166666666</v>
      </c>
    </row>
    <row r="12373" spans="1:20" x14ac:dyDescent="0.35">
      <c r="A12373" t="s">
        <v>138</v>
      </c>
      <c r="B12373" t="s">
        <v>139</v>
      </c>
      <c r="C12373" t="s">
        <v>89</v>
      </c>
      <c r="D12373" s="29">
        <v>46709</v>
      </c>
      <c r="E12373">
        <v>0</v>
      </c>
      <c r="F12373">
        <v>0</v>
      </c>
      <c r="G12373">
        <v>0</v>
      </c>
      <c r="H12373">
        <v>0</v>
      </c>
      <c r="L12373">
        <v>106.323559</v>
      </c>
      <c r="R12373">
        <v>1356.4731690000001</v>
      </c>
      <c r="S12373" t="s">
        <v>90</v>
      </c>
      <c r="T12373" s="297">
        <v>46311.754166666666</v>
      </c>
    </row>
    <row r="12374" spans="1:20" x14ac:dyDescent="0.35">
      <c r="A12374" t="s">
        <v>138</v>
      </c>
      <c r="B12374" t="s">
        <v>139</v>
      </c>
      <c r="C12374" t="s">
        <v>89</v>
      </c>
      <c r="D12374" s="29">
        <v>46710</v>
      </c>
      <c r="E12374">
        <v>0</v>
      </c>
      <c r="F12374">
        <v>0</v>
      </c>
      <c r="G12374">
        <v>0</v>
      </c>
      <c r="H12374">
        <v>0</v>
      </c>
      <c r="L12374">
        <v>106.323559</v>
      </c>
      <c r="R12374">
        <v>1356.4731690000001</v>
      </c>
      <c r="S12374" t="s">
        <v>90</v>
      </c>
      <c r="T12374" s="297">
        <v>46311.754166666666</v>
      </c>
    </row>
    <row r="12375" spans="1:20" x14ac:dyDescent="0.35">
      <c r="A12375" t="s">
        <v>138</v>
      </c>
      <c r="B12375" t="s">
        <v>139</v>
      </c>
      <c r="C12375" t="s">
        <v>89</v>
      </c>
      <c r="D12375" s="29">
        <v>46711</v>
      </c>
      <c r="E12375">
        <v>0</v>
      </c>
      <c r="F12375">
        <v>0</v>
      </c>
      <c r="G12375">
        <v>0</v>
      </c>
      <c r="H12375">
        <v>0</v>
      </c>
      <c r="L12375">
        <v>106.323559</v>
      </c>
      <c r="R12375">
        <v>1356.4731690000001</v>
      </c>
      <c r="S12375" t="s">
        <v>90</v>
      </c>
      <c r="T12375" s="297">
        <v>46311.754166666666</v>
      </c>
    </row>
    <row r="12376" spans="1:20" x14ac:dyDescent="0.35">
      <c r="A12376" t="s">
        <v>138</v>
      </c>
      <c r="B12376" t="s">
        <v>139</v>
      </c>
      <c r="C12376" t="s">
        <v>89</v>
      </c>
      <c r="D12376" s="29">
        <v>46712</v>
      </c>
      <c r="E12376">
        <v>0</v>
      </c>
      <c r="F12376">
        <v>0</v>
      </c>
      <c r="G12376">
        <v>0</v>
      </c>
      <c r="H12376">
        <v>0</v>
      </c>
      <c r="L12376">
        <v>106.323559</v>
      </c>
      <c r="R12376">
        <v>1356.4731690000001</v>
      </c>
      <c r="S12376" t="s">
        <v>90</v>
      </c>
      <c r="T12376" s="297">
        <v>46311.754166666666</v>
      </c>
    </row>
    <row r="12377" spans="1:20" x14ac:dyDescent="0.35">
      <c r="A12377" t="s">
        <v>138</v>
      </c>
      <c r="B12377" t="s">
        <v>139</v>
      </c>
      <c r="C12377" t="s">
        <v>89</v>
      </c>
      <c r="D12377" s="29">
        <v>46713</v>
      </c>
      <c r="E12377">
        <v>0</v>
      </c>
      <c r="F12377">
        <v>0</v>
      </c>
      <c r="G12377">
        <v>0</v>
      </c>
      <c r="H12377">
        <v>0</v>
      </c>
      <c r="L12377">
        <v>106.323559</v>
      </c>
      <c r="R12377">
        <v>1356.4731690000001</v>
      </c>
      <c r="S12377" t="s">
        <v>90</v>
      </c>
      <c r="T12377" s="297">
        <v>46311.754166666666</v>
      </c>
    </row>
    <row r="12378" spans="1:20" x14ac:dyDescent="0.35">
      <c r="A12378" t="s">
        <v>138</v>
      </c>
      <c r="B12378" t="s">
        <v>139</v>
      </c>
      <c r="C12378" t="s">
        <v>89</v>
      </c>
      <c r="D12378" s="29">
        <v>46714</v>
      </c>
      <c r="E12378">
        <v>0</v>
      </c>
      <c r="F12378">
        <v>0</v>
      </c>
      <c r="G12378">
        <v>0</v>
      </c>
      <c r="H12378">
        <v>0</v>
      </c>
      <c r="L12378">
        <v>106.323559</v>
      </c>
      <c r="R12378">
        <v>1356.4731690000001</v>
      </c>
      <c r="S12378" t="s">
        <v>90</v>
      </c>
      <c r="T12378" s="297">
        <v>46311.754166666666</v>
      </c>
    </row>
    <row r="12379" spans="1:20" x14ac:dyDescent="0.35">
      <c r="A12379" t="s">
        <v>138</v>
      </c>
      <c r="B12379" t="s">
        <v>139</v>
      </c>
      <c r="C12379" t="s">
        <v>89</v>
      </c>
      <c r="D12379" s="29">
        <v>46715</v>
      </c>
      <c r="E12379">
        <v>0</v>
      </c>
      <c r="F12379">
        <v>0</v>
      </c>
      <c r="G12379">
        <v>0</v>
      </c>
      <c r="H12379">
        <v>0</v>
      </c>
      <c r="L12379">
        <v>106.323559</v>
      </c>
      <c r="R12379">
        <v>1356.4731690000001</v>
      </c>
      <c r="S12379" t="s">
        <v>90</v>
      </c>
      <c r="T12379" s="297">
        <v>46311.754166666666</v>
      </c>
    </row>
    <row r="12380" spans="1:20" x14ac:dyDescent="0.35">
      <c r="A12380" t="s">
        <v>138</v>
      </c>
      <c r="B12380" t="s">
        <v>139</v>
      </c>
      <c r="C12380" t="s">
        <v>89</v>
      </c>
      <c r="D12380" s="29">
        <v>46716</v>
      </c>
      <c r="E12380">
        <v>0</v>
      </c>
      <c r="F12380">
        <v>0</v>
      </c>
      <c r="G12380">
        <v>0</v>
      </c>
      <c r="H12380">
        <v>0</v>
      </c>
      <c r="L12380">
        <v>106.323559</v>
      </c>
      <c r="R12380">
        <v>1356.4731690000001</v>
      </c>
      <c r="S12380" t="s">
        <v>90</v>
      </c>
      <c r="T12380" s="297">
        <v>46311.754166666666</v>
      </c>
    </row>
    <row r="12381" spans="1:20" x14ac:dyDescent="0.35">
      <c r="A12381" t="s">
        <v>138</v>
      </c>
      <c r="B12381" t="s">
        <v>139</v>
      </c>
      <c r="C12381" t="s">
        <v>89</v>
      </c>
      <c r="D12381" s="29">
        <v>46717</v>
      </c>
      <c r="E12381">
        <v>0</v>
      </c>
      <c r="F12381">
        <v>0</v>
      </c>
      <c r="G12381">
        <v>0</v>
      </c>
      <c r="H12381">
        <v>0</v>
      </c>
      <c r="L12381">
        <v>106.323559</v>
      </c>
      <c r="R12381">
        <v>1356.4731690000001</v>
      </c>
      <c r="S12381" t="s">
        <v>90</v>
      </c>
      <c r="T12381" s="297">
        <v>46311.754166666666</v>
      </c>
    </row>
    <row r="12382" spans="1:20" x14ac:dyDescent="0.35">
      <c r="A12382" t="s">
        <v>138</v>
      </c>
      <c r="B12382" t="s">
        <v>139</v>
      </c>
      <c r="C12382" t="s">
        <v>89</v>
      </c>
      <c r="D12382" s="29">
        <v>46718</v>
      </c>
      <c r="E12382">
        <v>0</v>
      </c>
      <c r="F12382">
        <v>0</v>
      </c>
      <c r="G12382">
        <v>0</v>
      </c>
      <c r="H12382">
        <v>0</v>
      </c>
      <c r="L12382">
        <v>106.323559</v>
      </c>
      <c r="R12382">
        <v>1356.4731690000001</v>
      </c>
      <c r="S12382" t="s">
        <v>90</v>
      </c>
      <c r="T12382" s="297">
        <v>46311.754166666666</v>
      </c>
    </row>
    <row r="12383" spans="1:20" x14ac:dyDescent="0.35">
      <c r="A12383" t="s">
        <v>138</v>
      </c>
      <c r="B12383" t="s">
        <v>139</v>
      </c>
      <c r="C12383" t="s">
        <v>89</v>
      </c>
      <c r="D12383" s="29">
        <v>46719</v>
      </c>
      <c r="E12383">
        <v>0</v>
      </c>
      <c r="F12383">
        <v>0</v>
      </c>
      <c r="G12383">
        <v>0</v>
      </c>
      <c r="H12383">
        <v>0</v>
      </c>
      <c r="L12383">
        <v>106.323559</v>
      </c>
      <c r="R12383">
        <v>1356.4731690000001</v>
      </c>
      <c r="S12383" t="s">
        <v>90</v>
      </c>
      <c r="T12383" s="297">
        <v>46311.754166666666</v>
      </c>
    </row>
    <row r="12384" spans="1:20" x14ac:dyDescent="0.35">
      <c r="A12384" t="s">
        <v>138</v>
      </c>
      <c r="B12384" t="s">
        <v>139</v>
      </c>
      <c r="C12384" t="s">
        <v>89</v>
      </c>
      <c r="D12384" s="29">
        <v>46720</v>
      </c>
      <c r="E12384">
        <v>0</v>
      </c>
      <c r="F12384">
        <v>0</v>
      </c>
      <c r="G12384">
        <v>0</v>
      </c>
      <c r="H12384">
        <v>0</v>
      </c>
      <c r="L12384">
        <v>106.323559</v>
      </c>
      <c r="R12384">
        <v>1356.4731690000001</v>
      </c>
      <c r="S12384" t="s">
        <v>90</v>
      </c>
      <c r="T12384" s="297">
        <v>46311.754166666666</v>
      </c>
    </row>
    <row r="12385" spans="1:20" x14ac:dyDescent="0.35">
      <c r="A12385" t="s">
        <v>138</v>
      </c>
      <c r="B12385" t="s">
        <v>139</v>
      </c>
      <c r="C12385" t="s">
        <v>89</v>
      </c>
      <c r="D12385" s="29">
        <v>46721</v>
      </c>
      <c r="E12385">
        <v>0</v>
      </c>
      <c r="F12385">
        <v>0</v>
      </c>
      <c r="G12385">
        <v>0</v>
      </c>
      <c r="H12385">
        <v>0</v>
      </c>
      <c r="L12385">
        <v>106.323559</v>
      </c>
      <c r="R12385">
        <v>1356.4731690000001</v>
      </c>
      <c r="S12385" t="s">
        <v>90</v>
      </c>
      <c r="T12385" s="297">
        <v>46311.754166666666</v>
      </c>
    </row>
    <row r="12386" spans="1:20" x14ac:dyDescent="0.35">
      <c r="A12386" t="s">
        <v>138</v>
      </c>
      <c r="B12386" t="s">
        <v>139</v>
      </c>
      <c r="C12386" t="s">
        <v>89</v>
      </c>
      <c r="D12386" s="29">
        <v>46722</v>
      </c>
      <c r="E12386">
        <v>0</v>
      </c>
      <c r="F12386">
        <v>0</v>
      </c>
      <c r="G12386">
        <v>0</v>
      </c>
      <c r="H12386">
        <v>0</v>
      </c>
      <c r="L12386">
        <v>86.375423999999995</v>
      </c>
      <c r="R12386">
        <v>1356.4731690000001</v>
      </c>
      <c r="S12386" t="s">
        <v>90</v>
      </c>
      <c r="T12386" s="297">
        <v>46311.754166666666</v>
      </c>
    </row>
    <row r="12387" spans="1:20" x14ac:dyDescent="0.35">
      <c r="A12387" t="s">
        <v>138</v>
      </c>
      <c r="B12387" t="s">
        <v>139</v>
      </c>
      <c r="C12387" t="s">
        <v>89</v>
      </c>
      <c r="D12387" s="29">
        <v>46723</v>
      </c>
      <c r="E12387">
        <v>0</v>
      </c>
      <c r="F12387">
        <v>0</v>
      </c>
      <c r="G12387">
        <v>0</v>
      </c>
      <c r="H12387">
        <v>0</v>
      </c>
      <c r="L12387">
        <v>86.375423999999995</v>
      </c>
      <c r="R12387">
        <v>1356.4731690000001</v>
      </c>
      <c r="S12387" t="s">
        <v>90</v>
      </c>
      <c r="T12387" s="297">
        <v>46311.754166666666</v>
      </c>
    </row>
    <row r="12388" spans="1:20" x14ac:dyDescent="0.35">
      <c r="A12388" t="s">
        <v>138</v>
      </c>
      <c r="B12388" t="s">
        <v>139</v>
      </c>
      <c r="C12388" t="s">
        <v>89</v>
      </c>
      <c r="D12388" s="29">
        <v>46724</v>
      </c>
      <c r="E12388">
        <v>0</v>
      </c>
      <c r="F12388">
        <v>0</v>
      </c>
      <c r="G12388">
        <v>0</v>
      </c>
      <c r="H12388">
        <v>0</v>
      </c>
      <c r="L12388">
        <v>86.375423999999995</v>
      </c>
      <c r="R12388">
        <v>1356.4731690000001</v>
      </c>
      <c r="S12388" t="s">
        <v>90</v>
      </c>
      <c r="T12388" s="297">
        <v>46311.754166666666</v>
      </c>
    </row>
    <row r="12389" spans="1:20" x14ac:dyDescent="0.35">
      <c r="A12389" t="s">
        <v>138</v>
      </c>
      <c r="B12389" t="s">
        <v>139</v>
      </c>
      <c r="C12389" t="s">
        <v>89</v>
      </c>
      <c r="D12389" s="29">
        <v>46725</v>
      </c>
      <c r="E12389">
        <v>0</v>
      </c>
      <c r="F12389">
        <v>0</v>
      </c>
      <c r="G12389">
        <v>0</v>
      </c>
      <c r="H12389">
        <v>0</v>
      </c>
      <c r="L12389">
        <v>86.375423999999995</v>
      </c>
      <c r="R12389">
        <v>1356.4731690000001</v>
      </c>
      <c r="S12389" t="s">
        <v>90</v>
      </c>
      <c r="T12389" s="297">
        <v>46311.754166666666</v>
      </c>
    </row>
    <row r="12390" spans="1:20" x14ac:dyDescent="0.35">
      <c r="A12390" t="s">
        <v>138</v>
      </c>
      <c r="B12390" t="s">
        <v>139</v>
      </c>
      <c r="C12390" t="s">
        <v>89</v>
      </c>
      <c r="D12390" s="29">
        <v>46726</v>
      </c>
      <c r="E12390">
        <v>0</v>
      </c>
      <c r="F12390">
        <v>0</v>
      </c>
      <c r="G12390">
        <v>0</v>
      </c>
      <c r="H12390">
        <v>0</v>
      </c>
      <c r="L12390">
        <v>86.375423999999995</v>
      </c>
      <c r="R12390">
        <v>1356.4731690000001</v>
      </c>
      <c r="S12390" t="s">
        <v>90</v>
      </c>
      <c r="T12390" s="297">
        <v>46311.754166666666</v>
      </c>
    </row>
    <row r="12391" spans="1:20" x14ac:dyDescent="0.35">
      <c r="A12391" t="s">
        <v>138</v>
      </c>
      <c r="B12391" t="s">
        <v>139</v>
      </c>
      <c r="C12391" t="s">
        <v>89</v>
      </c>
      <c r="D12391" s="29">
        <v>46727</v>
      </c>
      <c r="E12391">
        <v>0</v>
      </c>
      <c r="F12391">
        <v>0</v>
      </c>
      <c r="G12391">
        <v>0</v>
      </c>
      <c r="H12391">
        <v>0</v>
      </c>
      <c r="L12391">
        <v>86.375423999999995</v>
      </c>
      <c r="R12391">
        <v>1356.4731690000001</v>
      </c>
      <c r="S12391" t="s">
        <v>90</v>
      </c>
      <c r="T12391" s="297">
        <v>46311.754166666666</v>
      </c>
    </row>
    <row r="12392" spans="1:20" x14ac:dyDescent="0.35">
      <c r="A12392" t="s">
        <v>138</v>
      </c>
      <c r="B12392" t="s">
        <v>139</v>
      </c>
      <c r="C12392" t="s">
        <v>89</v>
      </c>
      <c r="D12392" s="29">
        <v>46728</v>
      </c>
      <c r="E12392">
        <v>0</v>
      </c>
      <c r="F12392">
        <v>0</v>
      </c>
      <c r="G12392">
        <v>0</v>
      </c>
      <c r="H12392">
        <v>0</v>
      </c>
      <c r="L12392">
        <v>86.375423999999995</v>
      </c>
      <c r="R12392">
        <v>1356.4731690000001</v>
      </c>
      <c r="S12392" t="s">
        <v>90</v>
      </c>
      <c r="T12392" s="297">
        <v>46311.754166666666</v>
      </c>
    </row>
    <row r="12393" spans="1:20" x14ac:dyDescent="0.35">
      <c r="A12393" t="s">
        <v>138</v>
      </c>
      <c r="B12393" t="s">
        <v>139</v>
      </c>
      <c r="C12393" t="s">
        <v>89</v>
      </c>
      <c r="D12393" s="29">
        <v>46729</v>
      </c>
      <c r="E12393">
        <v>0</v>
      </c>
      <c r="F12393">
        <v>0</v>
      </c>
      <c r="G12393">
        <v>0</v>
      </c>
      <c r="H12393">
        <v>0</v>
      </c>
      <c r="L12393">
        <v>86.375423999999995</v>
      </c>
      <c r="R12393">
        <v>1356.4731690000001</v>
      </c>
      <c r="S12393" t="s">
        <v>90</v>
      </c>
      <c r="T12393" s="297">
        <v>46311.754166666666</v>
      </c>
    </row>
    <row r="12394" spans="1:20" x14ac:dyDescent="0.35">
      <c r="A12394" t="s">
        <v>138</v>
      </c>
      <c r="B12394" t="s">
        <v>139</v>
      </c>
      <c r="C12394" t="s">
        <v>89</v>
      </c>
      <c r="D12394" s="29">
        <v>46730</v>
      </c>
      <c r="E12394">
        <v>0</v>
      </c>
      <c r="F12394">
        <v>0</v>
      </c>
      <c r="G12394">
        <v>0</v>
      </c>
      <c r="H12394">
        <v>0</v>
      </c>
      <c r="L12394">
        <v>86.375423999999995</v>
      </c>
      <c r="R12394">
        <v>1356.4731690000001</v>
      </c>
      <c r="S12394" t="s">
        <v>90</v>
      </c>
      <c r="T12394" s="297">
        <v>46311.754166666666</v>
      </c>
    </row>
    <row r="12395" spans="1:20" x14ac:dyDescent="0.35">
      <c r="A12395" t="s">
        <v>138</v>
      </c>
      <c r="B12395" t="s">
        <v>139</v>
      </c>
      <c r="C12395" t="s">
        <v>89</v>
      </c>
      <c r="D12395" s="29">
        <v>46731</v>
      </c>
      <c r="E12395">
        <v>0</v>
      </c>
      <c r="F12395">
        <v>0</v>
      </c>
      <c r="G12395">
        <v>0</v>
      </c>
      <c r="H12395">
        <v>0</v>
      </c>
      <c r="L12395">
        <v>86.375423999999995</v>
      </c>
      <c r="R12395">
        <v>1356.4731690000001</v>
      </c>
      <c r="S12395" t="s">
        <v>90</v>
      </c>
      <c r="T12395" s="297">
        <v>46311.754166666666</v>
      </c>
    </row>
    <row r="12396" spans="1:20" x14ac:dyDescent="0.35">
      <c r="A12396" t="s">
        <v>138</v>
      </c>
      <c r="B12396" t="s">
        <v>139</v>
      </c>
      <c r="C12396" t="s">
        <v>89</v>
      </c>
      <c r="D12396" s="29">
        <v>46732</v>
      </c>
      <c r="E12396">
        <v>0</v>
      </c>
      <c r="F12396">
        <v>0</v>
      </c>
      <c r="G12396">
        <v>0</v>
      </c>
      <c r="H12396">
        <v>0</v>
      </c>
      <c r="L12396">
        <v>86.375423999999995</v>
      </c>
      <c r="R12396">
        <v>1356.4731690000001</v>
      </c>
      <c r="S12396" t="s">
        <v>90</v>
      </c>
      <c r="T12396" s="297">
        <v>46311.754166666666</v>
      </c>
    </row>
    <row r="12397" spans="1:20" x14ac:dyDescent="0.35">
      <c r="A12397" t="s">
        <v>138</v>
      </c>
      <c r="B12397" t="s">
        <v>139</v>
      </c>
      <c r="C12397" t="s">
        <v>89</v>
      </c>
      <c r="D12397" s="29">
        <v>46733</v>
      </c>
      <c r="E12397">
        <v>0</v>
      </c>
      <c r="F12397">
        <v>0</v>
      </c>
      <c r="G12397">
        <v>0</v>
      </c>
      <c r="H12397">
        <v>0</v>
      </c>
      <c r="L12397">
        <v>86.375423999999995</v>
      </c>
      <c r="R12397">
        <v>1356.4731690000001</v>
      </c>
      <c r="S12397" t="s">
        <v>90</v>
      </c>
      <c r="T12397" s="297">
        <v>46311.754166666666</v>
      </c>
    </row>
    <row r="12398" spans="1:20" x14ac:dyDescent="0.35">
      <c r="A12398" t="s">
        <v>138</v>
      </c>
      <c r="B12398" t="s">
        <v>139</v>
      </c>
      <c r="C12398" t="s">
        <v>89</v>
      </c>
      <c r="D12398" s="29">
        <v>46734</v>
      </c>
      <c r="E12398">
        <v>0</v>
      </c>
      <c r="F12398">
        <v>0</v>
      </c>
      <c r="G12398">
        <v>0</v>
      </c>
      <c r="H12398">
        <v>0</v>
      </c>
      <c r="L12398">
        <v>86.375423999999995</v>
      </c>
      <c r="R12398">
        <v>1356.4731690000001</v>
      </c>
      <c r="S12398" t="s">
        <v>90</v>
      </c>
      <c r="T12398" s="297">
        <v>46311.754166666666</v>
      </c>
    </row>
    <row r="12399" spans="1:20" x14ac:dyDescent="0.35">
      <c r="A12399" t="s">
        <v>138</v>
      </c>
      <c r="B12399" t="s">
        <v>139</v>
      </c>
      <c r="C12399" t="s">
        <v>89</v>
      </c>
      <c r="D12399" s="29">
        <v>46735</v>
      </c>
      <c r="E12399">
        <v>0</v>
      </c>
      <c r="F12399">
        <v>0</v>
      </c>
      <c r="G12399">
        <v>0</v>
      </c>
      <c r="H12399">
        <v>0</v>
      </c>
      <c r="L12399">
        <v>86.375423999999995</v>
      </c>
      <c r="R12399">
        <v>1356.4731690000001</v>
      </c>
      <c r="S12399" t="s">
        <v>90</v>
      </c>
      <c r="T12399" s="297">
        <v>46311.754166666666</v>
      </c>
    </row>
    <row r="12400" spans="1:20" x14ac:dyDescent="0.35">
      <c r="A12400" t="s">
        <v>138</v>
      </c>
      <c r="B12400" t="s">
        <v>139</v>
      </c>
      <c r="C12400" t="s">
        <v>89</v>
      </c>
      <c r="D12400" s="29">
        <v>46736</v>
      </c>
      <c r="E12400">
        <v>0</v>
      </c>
      <c r="F12400">
        <v>0</v>
      </c>
      <c r="G12400">
        <v>0</v>
      </c>
      <c r="H12400">
        <v>0</v>
      </c>
      <c r="L12400">
        <v>86.375423999999995</v>
      </c>
      <c r="R12400">
        <v>1356.4731690000001</v>
      </c>
      <c r="S12400" t="s">
        <v>90</v>
      </c>
      <c r="T12400" s="297">
        <v>46311.754166666666</v>
      </c>
    </row>
    <row r="12401" spans="1:20" x14ac:dyDescent="0.35">
      <c r="A12401" t="s">
        <v>138</v>
      </c>
      <c r="B12401" t="s">
        <v>139</v>
      </c>
      <c r="C12401" t="s">
        <v>89</v>
      </c>
      <c r="D12401" s="29">
        <v>46737</v>
      </c>
      <c r="E12401">
        <v>0</v>
      </c>
      <c r="F12401">
        <v>0</v>
      </c>
      <c r="G12401">
        <v>0</v>
      </c>
      <c r="H12401">
        <v>0</v>
      </c>
      <c r="L12401">
        <v>86.375423999999995</v>
      </c>
      <c r="R12401">
        <v>1356.4731690000001</v>
      </c>
      <c r="S12401" t="s">
        <v>90</v>
      </c>
      <c r="T12401" s="297">
        <v>46311.754166666666</v>
      </c>
    </row>
    <row r="12402" spans="1:20" x14ac:dyDescent="0.35">
      <c r="A12402" t="s">
        <v>138</v>
      </c>
      <c r="B12402" t="s">
        <v>139</v>
      </c>
      <c r="C12402" t="s">
        <v>89</v>
      </c>
      <c r="D12402" s="29">
        <v>46738</v>
      </c>
      <c r="E12402">
        <v>0</v>
      </c>
      <c r="F12402">
        <v>0</v>
      </c>
      <c r="G12402">
        <v>0</v>
      </c>
      <c r="H12402">
        <v>0</v>
      </c>
      <c r="L12402">
        <v>86.375423999999995</v>
      </c>
      <c r="R12402">
        <v>1356.4731690000001</v>
      </c>
      <c r="S12402" t="s">
        <v>90</v>
      </c>
      <c r="T12402" s="297">
        <v>46311.754166666666</v>
      </c>
    </row>
    <row r="12403" spans="1:20" x14ac:dyDescent="0.35">
      <c r="A12403" t="s">
        <v>138</v>
      </c>
      <c r="B12403" t="s">
        <v>139</v>
      </c>
      <c r="C12403" t="s">
        <v>89</v>
      </c>
      <c r="D12403" s="29">
        <v>46739</v>
      </c>
      <c r="E12403">
        <v>0</v>
      </c>
      <c r="F12403">
        <v>0</v>
      </c>
      <c r="G12403">
        <v>0</v>
      </c>
      <c r="H12403">
        <v>0</v>
      </c>
      <c r="L12403">
        <v>86.375423999999995</v>
      </c>
      <c r="R12403">
        <v>1356.4731690000001</v>
      </c>
      <c r="S12403" t="s">
        <v>90</v>
      </c>
      <c r="T12403" s="297">
        <v>46311.754166666666</v>
      </c>
    </row>
    <row r="12404" spans="1:20" x14ac:dyDescent="0.35">
      <c r="A12404" t="s">
        <v>138</v>
      </c>
      <c r="B12404" t="s">
        <v>139</v>
      </c>
      <c r="C12404" t="s">
        <v>89</v>
      </c>
      <c r="D12404" s="29">
        <v>46740</v>
      </c>
      <c r="E12404">
        <v>0</v>
      </c>
      <c r="F12404">
        <v>0</v>
      </c>
      <c r="G12404">
        <v>0</v>
      </c>
      <c r="H12404">
        <v>0</v>
      </c>
      <c r="L12404">
        <v>86.375423999999995</v>
      </c>
      <c r="R12404">
        <v>1356.4731690000001</v>
      </c>
      <c r="S12404" t="s">
        <v>90</v>
      </c>
      <c r="T12404" s="297">
        <v>46311.754166666666</v>
      </c>
    </row>
    <row r="12405" spans="1:20" x14ac:dyDescent="0.35">
      <c r="A12405" t="s">
        <v>138</v>
      </c>
      <c r="B12405" t="s">
        <v>139</v>
      </c>
      <c r="C12405" t="s">
        <v>89</v>
      </c>
      <c r="D12405" s="29">
        <v>46741</v>
      </c>
      <c r="E12405">
        <v>0</v>
      </c>
      <c r="F12405">
        <v>0</v>
      </c>
      <c r="G12405">
        <v>0</v>
      </c>
      <c r="H12405">
        <v>0</v>
      </c>
      <c r="L12405">
        <v>86.375423999999995</v>
      </c>
      <c r="R12405">
        <v>1356.4731690000001</v>
      </c>
      <c r="S12405" t="s">
        <v>90</v>
      </c>
      <c r="T12405" s="297">
        <v>46311.754166666666</v>
      </c>
    </row>
    <row r="12406" spans="1:20" x14ac:dyDescent="0.35">
      <c r="A12406" t="s">
        <v>138</v>
      </c>
      <c r="B12406" t="s">
        <v>139</v>
      </c>
      <c r="C12406" t="s">
        <v>89</v>
      </c>
      <c r="D12406" s="29">
        <v>46742</v>
      </c>
      <c r="E12406">
        <v>0</v>
      </c>
      <c r="F12406">
        <v>0</v>
      </c>
      <c r="G12406">
        <v>0</v>
      </c>
      <c r="H12406">
        <v>0</v>
      </c>
      <c r="L12406">
        <v>86.375423999999995</v>
      </c>
      <c r="R12406">
        <v>1356.4731690000001</v>
      </c>
      <c r="S12406" t="s">
        <v>90</v>
      </c>
      <c r="T12406" s="297">
        <v>46311.754166666666</v>
      </c>
    </row>
    <row r="12407" spans="1:20" x14ac:dyDescent="0.35">
      <c r="A12407" t="s">
        <v>138</v>
      </c>
      <c r="B12407" t="s">
        <v>139</v>
      </c>
      <c r="C12407" t="s">
        <v>89</v>
      </c>
      <c r="D12407" s="29">
        <v>46743</v>
      </c>
      <c r="E12407">
        <v>0</v>
      </c>
      <c r="F12407">
        <v>0</v>
      </c>
      <c r="G12407">
        <v>0</v>
      </c>
      <c r="H12407">
        <v>0</v>
      </c>
      <c r="L12407">
        <v>86.375423999999995</v>
      </c>
      <c r="R12407">
        <v>1356.4731690000001</v>
      </c>
      <c r="S12407" t="s">
        <v>90</v>
      </c>
      <c r="T12407" s="297">
        <v>46311.754166666666</v>
      </c>
    </row>
    <row r="12408" spans="1:20" x14ac:dyDescent="0.35">
      <c r="A12408" t="s">
        <v>138</v>
      </c>
      <c r="B12408" t="s">
        <v>139</v>
      </c>
      <c r="C12408" t="s">
        <v>89</v>
      </c>
      <c r="D12408" s="29">
        <v>46744</v>
      </c>
      <c r="E12408">
        <v>0</v>
      </c>
      <c r="F12408">
        <v>0</v>
      </c>
      <c r="G12408">
        <v>0</v>
      </c>
      <c r="H12408">
        <v>0</v>
      </c>
      <c r="L12408">
        <v>86.375423999999995</v>
      </c>
      <c r="R12408">
        <v>1356.4731690000001</v>
      </c>
      <c r="S12408" t="s">
        <v>90</v>
      </c>
      <c r="T12408" s="297">
        <v>46311.754166666666</v>
      </c>
    </row>
    <row r="12409" spans="1:20" x14ac:dyDescent="0.35">
      <c r="A12409" t="s">
        <v>138</v>
      </c>
      <c r="B12409" t="s">
        <v>139</v>
      </c>
      <c r="C12409" t="s">
        <v>89</v>
      </c>
      <c r="D12409" s="29">
        <v>46745</v>
      </c>
      <c r="E12409">
        <v>0</v>
      </c>
      <c r="F12409">
        <v>0</v>
      </c>
      <c r="G12409">
        <v>0</v>
      </c>
      <c r="H12409">
        <v>0</v>
      </c>
      <c r="L12409">
        <v>86.375423999999995</v>
      </c>
      <c r="R12409">
        <v>1356.4731690000001</v>
      </c>
      <c r="S12409" t="s">
        <v>90</v>
      </c>
      <c r="T12409" s="297">
        <v>46311.754166666666</v>
      </c>
    </row>
    <row r="12410" spans="1:20" x14ac:dyDescent="0.35">
      <c r="A12410" t="s">
        <v>138</v>
      </c>
      <c r="B12410" t="s">
        <v>139</v>
      </c>
      <c r="C12410" t="s">
        <v>89</v>
      </c>
      <c r="D12410" s="29">
        <v>46746</v>
      </c>
      <c r="E12410">
        <v>0</v>
      </c>
      <c r="F12410">
        <v>0</v>
      </c>
      <c r="G12410">
        <v>0</v>
      </c>
      <c r="H12410">
        <v>0</v>
      </c>
      <c r="L12410">
        <v>86.375423999999995</v>
      </c>
      <c r="R12410">
        <v>1356.4731690000001</v>
      </c>
      <c r="S12410" t="s">
        <v>90</v>
      </c>
      <c r="T12410" s="297">
        <v>46311.754166666666</v>
      </c>
    </row>
    <row r="12411" spans="1:20" x14ac:dyDescent="0.35">
      <c r="A12411" t="s">
        <v>138</v>
      </c>
      <c r="B12411" t="s">
        <v>139</v>
      </c>
      <c r="C12411" t="s">
        <v>89</v>
      </c>
      <c r="D12411" s="29">
        <v>46747</v>
      </c>
      <c r="E12411">
        <v>0</v>
      </c>
      <c r="F12411">
        <v>0</v>
      </c>
      <c r="G12411">
        <v>0</v>
      </c>
      <c r="H12411">
        <v>0</v>
      </c>
      <c r="L12411">
        <v>86.375423999999995</v>
      </c>
      <c r="R12411">
        <v>1356.4731690000001</v>
      </c>
      <c r="S12411" t="s">
        <v>90</v>
      </c>
      <c r="T12411" s="297">
        <v>46311.754166666666</v>
      </c>
    </row>
    <row r="12412" spans="1:20" x14ac:dyDescent="0.35">
      <c r="A12412" t="s">
        <v>138</v>
      </c>
      <c r="B12412" t="s">
        <v>139</v>
      </c>
      <c r="C12412" t="s">
        <v>89</v>
      </c>
      <c r="D12412" s="29">
        <v>46748</v>
      </c>
      <c r="E12412">
        <v>0</v>
      </c>
      <c r="F12412">
        <v>0</v>
      </c>
      <c r="G12412">
        <v>0</v>
      </c>
      <c r="H12412">
        <v>0</v>
      </c>
      <c r="L12412">
        <v>86.375423999999995</v>
      </c>
      <c r="R12412">
        <v>1356.4731690000001</v>
      </c>
      <c r="S12412" t="s">
        <v>90</v>
      </c>
      <c r="T12412" s="297">
        <v>46311.754166666666</v>
      </c>
    </row>
    <row r="12413" spans="1:20" x14ac:dyDescent="0.35">
      <c r="A12413" t="s">
        <v>138</v>
      </c>
      <c r="B12413" t="s">
        <v>139</v>
      </c>
      <c r="C12413" t="s">
        <v>89</v>
      </c>
      <c r="D12413" s="29">
        <v>46749</v>
      </c>
      <c r="E12413">
        <v>0</v>
      </c>
      <c r="F12413">
        <v>0</v>
      </c>
      <c r="G12413">
        <v>0</v>
      </c>
      <c r="H12413">
        <v>0</v>
      </c>
      <c r="L12413">
        <v>86.375423999999995</v>
      </c>
      <c r="R12413">
        <v>1356.4731690000001</v>
      </c>
      <c r="S12413" t="s">
        <v>90</v>
      </c>
      <c r="T12413" s="297">
        <v>46311.754166666666</v>
      </c>
    </row>
    <row r="12414" spans="1:20" x14ac:dyDescent="0.35">
      <c r="A12414" t="s">
        <v>138</v>
      </c>
      <c r="B12414" t="s">
        <v>139</v>
      </c>
      <c r="C12414" t="s">
        <v>89</v>
      </c>
      <c r="D12414" s="29">
        <v>46750</v>
      </c>
      <c r="E12414">
        <v>0</v>
      </c>
      <c r="F12414">
        <v>0</v>
      </c>
      <c r="G12414">
        <v>0</v>
      </c>
      <c r="H12414">
        <v>0</v>
      </c>
      <c r="L12414">
        <v>86.375423999999995</v>
      </c>
      <c r="R12414">
        <v>1356.4731690000001</v>
      </c>
      <c r="S12414" t="s">
        <v>90</v>
      </c>
      <c r="T12414" s="297">
        <v>46311.754166666666</v>
      </c>
    </row>
    <row r="12415" spans="1:20" x14ac:dyDescent="0.35">
      <c r="A12415" t="s">
        <v>138</v>
      </c>
      <c r="B12415" t="s">
        <v>139</v>
      </c>
      <c r="C12415" t="s">
        <v>89</v>
      </c>
      <c r="D12415" s="29">
        <v>46751</v>
      </c>
      <c r="E12415">
        <v>0</v>
      </c>
      <c r="F12415">
        <v>0</v>
      </c>
      <c r="G12415">
        <v>0</v>
      </c>
      <c r="H12415">
        <v>0</v>
      </c>
      <c r="L12415">
        <v>86.375423999999995</v>
      </c>
      <c r="R12415">
        <v>1356.4731690000001</v>
      </c>
      <c r="S12415" t="s">
        <v>90</v>
      </c>
      <c r="T12415" s="297">
        <v>46311.754166666666</v>
      </c>
    </row>
    <row r="12416" spans="1:20" x14ac:dyDescent="0.35">
      <c r="A12416" t="s">
        <v>138</v>
      </c>
      <c r="B12416" t="s">
        <v>139</v>
      </c>
      <c r="C12416" t="s">
        <v>89</v>
      </c>
      <c r="D12416" s="29">
        <v>46752</v>
      </c>
      <c r="E12416">
        <v>0</v>
      </c>
      <c r="F12416">
        <v>0</v>
      </c>
      <c r="G12416">
        <v>0</v>
      </c>
      <c r="H12416">
        <v>0</v>
      </c>
      <c r="L12416">
        <v>86.375423999999995</v>
      </c>
      <c r="R12416">
        <v>1356.4731690000001</v>
      </c>
      <c r="S12416" t="s">
        <v>90</v>
      </c>
      <c r="T12416" s="297">
        <v>46311.754166666666</v>
      </c>
    </row>
    <row r="12417" spans="1:20" x14ac:dyDescent="0.35">
      <c r="A12417" t="s">
        <v>140</v>
      </c>
      <c r="B12417" t="s">
        <v>141</v>
      </c>
      <c r="C12417" t="s">
        <v>89</v>
      </c>
      <c r="D12417" s="29">
        <v>46388</v>
      </c>
      <c r="E12417">
        <v>0</v>
      </c>
      <c r="F12417">
        <v>0</v>
      </c>
      <c r="G12417">
        <v>0</v>
      </c>
      <c r="H12417">
        <v>0</v>
      </c>
      <c r="L12417">
        <v>1219.8286410000001</v>
      </c>
      <c r="R12417">
        <v>4437.462595</v>
      </c>
      <c r="S12417" t="s">
        <v>90</v>
      </c>
      <c r="T12417" s="297">
        <v>46311.754166666666</v>
      </c>
    </row>
    <row r="12418" spans="1:20" x14ac:dyDescent="0.35">
      <c r="A12418" t="s">
        <v>140</v>
      </c>
      <c r="B12418" t="s">
        <v>141</v>
      </c>
      <c r="C12418" t="s">
        <v>89</v>
      </c>
      <c r="D12418" s="29">
        <v>46389</v>
      </c>
      <c r="E12418">
        <v>0</v>
      </c>
      <c r="F12418">
        <v>0</v>
      </c>
      <c r="G12418">
        <v>0</v>
      </c>
      <c r="H12418">
        <v>0</v>
      </c>
      <c r="L12418">
        <v>1219.8286410000001</v>
      </c>
      <c r="R12418">
        <v>4437.462595</v>
      </c>
      <c r="S12418" t="s">
        <v>90</v>
      </c>
      <c r="T12418" s="297">
        <v>46311.754166666666</v>
      </c>
    </row>
    <row r="12419" spans="1:20" x14ac:dyDescent="0.35">
      <c r="A12419" t="s">
        <v>140</v>
      </c>
      <c r="B12419" t="s">
        <v>141</v>
      </c>
      <c r="C12419" t="s">
        <v>89</v>
      </c>
      <c r="D12419" s="29">
        <v>46390</v>
      </c>
      <c r="E12419">
        <v>0</v>
      </c>
      <c r="F12419">
        <v>0</v>
      </c>
      <c r="G12419">
        <v>0</v>
      </c>
      <c r="H12419">
        <v>0</v>
      </c>
      <c r="L12419">
        <v>1219.8286410000001</v>
      </c>
      <c r="R12419">
        <v>4437.462595</v>
      </c>
      <c r="S12419" t="s">
        <v>90</v>
      </c>
      <c r="T12419" s="297">
        <v>46311.754166666666</v>
      </c>
    </row>
    <row r="12420" spans="1:20" x14ac:dyDescent="0.35">
      <c r="A12420" t="s">
        <v>140</v>
      </c>
      <c r="B12420" t="s">
        <v>141</v>
      </c>
      <c r="C12420" t="s">
        <v>89</v>
      </c>
      <c r="D12420" s="29">
        <v>46391</v>
      </c>
      <c r="E12420">
        <v>0</v>
      </c>
      <c r="F12420">
        <v>0</v>
      </c>
      <c r="G12420">
        <v>0</v>
      </c>
      <c r="H12420">
        <v>0</v>
      </c>
      <c r="L12420">
        <v>1219.8286410000001</v>
      </c>
      <c r="R12420">
        <v>4437.462595</v>
      </c>
      <c r="S12420" t="s">
        <v>90</v>
      </c>
      <c r="T12420" s="297">
        <v>46311.754166666666</v>
      </c>
    </row>
    <row r="12421" spans="1:20" x14ac:dyDescent="0.35">
      <c r="A12421" t="s">
        <v>140</v>
      </c>
      <c r="B12421" t="s">
        <v>141</v>
      </c>
      <c r="C12421" t="s">
        <v>89</v>
      </c>
      <c r="D12421" s="29">
        <v>46392</v>
      </c>
      <c r="E12421">
        <v>0</v>
      </c>
      <c r="F12421">
        <v>0</v>
      </c>
      <c r="G12421">
        <v>0</v>
      </c>
      <c r="H12421">
        <v>0</v>
      </c>
      <c r="L12421">
        <v>1219.8286410000001</v>
      </c>
      <c r="R12421">
        <v>4437.462595</v>
      </c>
      <c r="S12421" t="s">
        <v>90</v>
      </c>
      <c r="T12421" s="297">
        <v>46311.754166666666</v>
      </c>
    </row>
    <row r="12422" spans="1:20" x14ac:dyDescent="0.35">
      <c r="A12422" t="s">
        <v>140</v>
      </c>
      <c r="B12422" t="s">
        <v>141</v>
      </c>
      <c r="C12422" t="s">
        <v>89</v>
      </c>
      <c r="D12422" s="29">
        <v>46393</v>
      </c>
      <c r="E12422">
        <v>0</v>
      </c>
      <c r="F12422">
        <v>0</v>
      </c>
      <c r="G12422">
        <v>0</v>
      </c>
      <c r="H12422">
        <v>0</v>
      </c>
      <c r="L12422">
        <v>1219.8286410000001</v>
      </c>
      <c r="R12422">
        <v>4437.462595</v>
      </c>
      <c r="S12422" t="s">
        <v>90</v>
      </c>
      <c r="T12422" s="297">
        <v>46311.754166666666</v>
      </c>
    </row>
    <row r="12423" spans="1:20" x14ac:dyDescent="0.35">
      <c r="A12423" t="s">
        <v>140</v>
      </c>
      <c r="B12423" t="s">
        <v>141</v>
      </c>
      <c r="C12423" t="s">
        <v>89</v>
      </c>
      <c r="D12423" s="29">
        <v>46394</v>
      </c>
      <c r="E12423">
        <v>0</v>
      </c>
      <c r="F12423">
        <v>0</v>
      </c>
      <c r="G12423">
        <v>0</v>
      </c>
      <c r="H12423">
        <v>0</v>
      </c>
      <c r="L12423">
        <v>1219.8286410000001</v>
      </c>
      <c r="R12423">
        <v>4437.462595</v>
      </c>
      <c r="S12423" t="s">
        <v>90</v>
      </c>
      <c r="T12423" s="297">
        <v>46311.754166666666</v>
      </c>
    </row>
    <row r="12424" spans="1:20" x14ac:dyDescent="0.35">
      <c r="A12424" t="s">
        <v>140</v>
      </c>
      <c r="B12424" t="s">
        <v>141</v>
      </c>
      <c r="C12424" t="s">
        <v>89</v>
      </c>
      <c r="D12424" s="29">
        <v>46395</v>
      </c>
      <c r="E12424">
        <v>0</v>
      </c>
      <c r="F12424">
        <v>0</v>
      </c>
      <c r="G12424">
        <v>0</v>
      </c>
      <c r="H12424">
        <v>0</v>
      </c>
      <c r="L12424">
        <v>1219.8286410000001</v>
      </c>
      <c r="R12424">
        <v>4437.462595</v>
      </c>
      <c r="S12424" t="s">
        <v>90</v>
      </c>
      <c r="T12424" s="297">
        <v>46311.754166666666</v>
      </c>
    </row>
    <row r="12425" spans="1:20" x14ac:dyDescent="0.35">
      <c r="A12425" t="s">
        <v>140</v>
      </c>
      <c r="B12425" t="s">
        <v>141</v>
      </c>
      <c r="C12425" t="s">
        <v>89</v>
      </c>
      <c r="D12425" s="29">
        <v>46396</v>
      </c>
      <c r="E12425">
        <v>0</v>
      </c>
      <c r="F12425">
        <v>0</v>
      </c>
      <c r="G12425">
        <v>0</v>
      </c>
      <c r="H12425">
        <v>0</v>
      </c>
      <c r="L12425">
        <v>1219.8286410000001</v>
      </c>
      <c r="R12425">
        <v>4437.462595</v>
      </c>
      <c r="S12425" t="s">
        <v>90</v>
      </c>
      <c r="T12425" s="297">
        <v>46311.754166666666</v>
      </c>
    </row>
    <row r="12426" spans="1:20" x14ac:dyDescent="0.35">
      <c r="A12426" t="s">
        <v>140</v>
      </c>
      <c r="B12426" t="s">
        <v>141</v>
      </c>
      <c r="C12426" t="s">
        <v>89</v>
      </c>
      <c r="D12426" s="29">
        <v>46397</v>
      </c>
      <c r="E12426">
        <v>0</v>
      </c>
      <c r="F12426">
        <v>0</v>
      </c>
      <c r="G12426">
        <v>0</v>
      </c>
      <c r="H12426">
        <v>0</v>
      </c>
      <c r="L12426">
        <v>1219.8286410000001</v>
      </c>
      <c r="R12426">
        <v>4437.462595</v>
      </c>
      <c r="S12426" t="s">
        <v>90</v>
      </c>
      <c r="T12426" s="297">
        <v>46311.754166666666</v>
      </c>
    </row>
    <row r="12427" spans="1:20" x14ac:dyDescent="0.35">
      <c r="A12427" t="s">
        <v>140</v>
      </c>
      <c r="B12427" t="s">
        <v>141</v>
      </c>
      <c r="C12427" t="s">
        <v>89</v>
      </c>
      <c r="D12427" s="29">
        <v>46398</v>
      </c>
      <c r="E12427">
        <v>0</v>
      </c>
      <c r="F12427">
        <v>0</v>
      </c>
      <c r="G12427">
        <v>0</v>
      </c>
      <c r="H12427">
        <v>0</v>
      </c>
      <c r="L12427">
        <v>1219.8286410000001</v>
      </c>
      <c r="R12427">
        <v>4437.462595</v>
      </c>
      <c r="S12427" t="s">
        <v>90</v>
      </c>
      <c r="T12427" s="297">
        <v>46311.754166666666</v>
      </c>
    </row>
    <row r="12428" spans="1:20" x14ac:dyDescent="0.35">
      <c r="A12428" t="s">
        <v>140</v>
      </c>
      <c r="B12428" t="s">
        <v>141</v>
      </c>
      <c r="C12428" t="s">
        <v>89</v>
      </c>
      <c r="D12428" s="29">
        <v>46399</v>
      </c>
      <c r="E12428">
        <v>0</v>
      </c>
      <c r="F12428">
        <v>0</v>
      </c>
      <c r="G12428">
        <v>0</v>
      </c>
      <c r="H12428">
        <v>0</v>
      </c>
      <c r="L12428">
        <v>1219.8286410000001</v>
      </c>
      <c r="R12428">
        <v>4437.462595</v>
      </c>
      <c r="S12428" t="s">
        <v>90</v>
      </c>
      <c r="T12428" s="297">
        <v>46311.754166666666</v>
      </c>
    </row>
    <row r="12429" spans="1:20" x14ac:dyDescent="0.35">
      <c r="A12429" t="s">
        <v>140</v>
      </c>
      <c r="B12429" t="s">
        <v>141</v>
      </c>
      <c r="C12429" t="s">
        <v>89</v>
      </c>
      <c r="D12429" s="29">
        <v>46400</v>
      </c>
      <c r="E12429">
        <v>0</v>
      </c>
      <c r="F12429">
        <v>0</v>
      </c>
      <c r="G12429">
        <v>0</v>
      </c>
      <c r="H12429">
        <v>0</v>
      </c>
      <c r="L12429">
        <v>1219.8286410000001</v>
      </c>
      <c r="R12429">
        <v>4437.462595</v>
      </c>
      <c r="S12429" t="s">
        <v>90</v>
      </c>
      <c r="T12429" s="297">
        <v>46311.754166666666</v>
      </c>
    </row>
    <row r="12430" spans="1:20" x14ac:dyDescent="0.35">
      <c r="A12430" t="s">
        <v>140</v>
      </c>
      <c r="B12430" t="s">
        <v>141</v>
      </c>
      <c r="C12430" t="s">
        <v>89</v>
      </c>
      <c r="D12430" s="29">
        <v>46401</v>
      </c>
      <c r="E12430">
        <v>0</v>
      </c>
      <c r="F12430">
        <v>0</v>
      </c>
      <c r="G12430">
        <v>0</v>
      </c>
      <c r="H12430">
        <v>0</v>
      </c>
      <c r="L12430">
        <v>1219.8286410000001</v>
      </c>
      <c r="R12430">
        <v>4437.462595</v>
      </c>
      <c r="S12430" t="s">
        <v>90</v>
      </c>
      <c r="T12430" s="297">
        <v>46311.754166666666</v>
      </c>
    </row>
    <row r="12431" spans="1:20" x14ac:dyDescent="0.35">
      <c r="A12431" t="s">
        <v>140</v>
      </c>
      <c r="B12431" t="s">
        <v>141</v>
      </c>
      <c r="C12431" t="s">
        <v>89</v>
      </c>
      <c r="D12431" s="29">
        <v>46402</v>
      </c>
      <c r="E12431">
        <v>0</v>
      </c>
      <c r="F12431">
        <v>0</v>
      </c>
      <c r="G12431">
        <v>0</v>
      </c>
      <c r="H12431">
        <v>0</v>
      </c>
      <c r="L12431">
        <v>1219.8286410000001</v>
      </c>
      <c r="R12431">
        <v>4437.462595</v>
      </c>
      <c r="S12431" t="s">
        <v>90</v>
      </c>
      <c r="T12431" s="297">
        <v>46311.754166666666</v>
      </c>
    </row>
    <row r="12432" spans="1:20" x14ac:dyDescent="0.35">
      <c r="A12432" t="s">
        <v>140</v>
      </c>
      <c r="B12432" t="s">
        <v>141</v>
      </c>
      <c r="C12432" t="s">
        <v>89</v>
      </c>
      <c r="D12432" s="29">
        <v>46403</v>
      </c>
      <c r="E12432">
        <v>0</v>
      </c>
      <c r="F12432">
        <v>0</v>
      </c>
      <c r="G12432">
        <v>0</v>
      </c>
      <c r="H12432">
        <v>0</v>
      </c>
      <c r="L12432">
        <v>1219.8286410000001</v>
      </c>
      <c r="R12432">
        <v>4437.462595</v>
      </c>
      <c r="S12432" t="s">
        <v>90</v>
      </c>
      <c r="T12432" s="297">
        <v>46311.754166666666</v>
      </c>
    </row>
    <row r="12433" spans="1:20" x14ac:dyDescent="0.35">
      <c r="A12433" t="s">
        <v>140</v>
      </c>
      <c r="B12433" t="s">
        <v>141</v>
      </c>
      <c r="C12433" t="s">
        <v>89</v>
      </c>
      <c r="D12433" s="29">
        <v>46404</v>
      </c>
      <c r="E12433">
        <v>0</v>
      </c>
      <c r="F12433">
        <v>0</v>
      </c>
      <c r="G12433">
        <v>0</v>
      </c>
      <c r="H12433">
        <v>0</v>
      </c>
      <c r="L12433">
        <v>1219.8286410000001</v>
      </c>
      <c r="R12433">
        <v>4437.462595</v>
      </c>
      <c r="S12433" t="s">
        <v>90</v>
      </c>
      <c r="T12433" s="297">
        <v>46311.754166666666</v>
      </c>
    </row>
    <row r="12434" spans="1:20" x14ac:dyDescent="0.35">
      <c r="A12434" t="s">
        <v>140</v>
      </c>
      <c r="B12434" t="s">
        <v>141</v>
      </c>
      <c r="C12434" t="s">
        <v>89</v>
      </c>
      <c r="D12434" s="29">
        <v>46405</v>
      </c>
      <c r="E12434">
        <v>0</v>
      </c>
      <c r="F12434">
        <v>0</v>
      </c>
      <c r="G12434">
        <v>0</v>
      </c>
      <c r="H12434">
        <v>0</v>
      </c>
      <c r="L12434">
        <v>1219.8286410000001</v>
      </c>
      <c r="R12434">
        <v>4437.462595</v>
      </c>
      <c r="S12434" t="s">
        <v>90</v>
      </c>
      <c r="T12434" s="297">
        <v>46311.754166666666</v>
      </c>
    </row>
    <row r="12435" spans="1:20" x14ac:dyDescent="0.35">
      <c r="A12435" t="s">
        <v>140</v>
      </c>
      <c r="B12435" t="s">
        <v>141</v>
      </c>
      <c r="C12435" t="s">
        <v>89</v>
      </c>
      <c r="D12435" s="29">
        <v>46406</v>
      </c>
      <c r="E12435">
        <v>0</v>
      </c>
      <c r="F12435">
        <v>0</v>
      </c>
      <c r="G12435">
        <v>0</v>
      </c>
      <c r="H12435">
        <v>0</v>
      </c>
      <c r="L12435">
        <v>1219.8286410000001</v>
      </c>
      <c r="R12435">
        <v>4437.462595</v>
      </c>
      <c r="S12435" t="s">
        <v>90</v>
      </c>
      <c r="T12435" s="297">
        <v>46311.754166666666</v>
      </c>
    </row>
    <row r="12436" spans="1:20" x14ac:dyDescent="0.35">
      <c r="A12436" t="s">
        <v>140</v>
      </c>
      <c r="B12436" t="s">
        <v>141</v>
      </c>
      <c r="C12436" t="s">
        <v>89</v>
      </c>
      <c r="D12436" s="29">
        <v>46407</v>
      </c>
      <c r="E12436">
        <v>0</v>
      </c>
      <c r="F12436">
        <v>0</v>
      </c>
      <c r="G12436">
        <v>0</v>
      </c>
      <c r="H12436">
        <v>0</v>
      </c>
      <c r="L12436">
        <v>1219.8286410000001</v>
      </c>
      <c r="R12436">
        <v>4437.462595</v>
      </c>
      <c r="S12436" t="s">
        <v>90</v>
      </c>
      <c r="T12436" s="297">
        <v>46311.754166666666</v>
      </c>
    </row>
    <row r="12437" spans="1:20" x14ac:dyDescent="0.35">
      <c r="A12437" t="s">
        <v>140</v>
      </c>
      <c r="B12437" t="s">
        <v>141</v>
      </c>
      <c r="C12437" t="s">
        <v>89</v>
      </c>
      <c r="D12437" s="29">
        <v>46408</v>
      </c>
      <c r="E12437">
        <v>0</v>
      </c>
      <c r="F12437">
        <v>0</v>
      </c>
      <c r="G12437">
        <v>0</v>
      </c>
      <c r="H12437">
        <v>0</v>
      </c>
      <c r="L12437">
        <v>1219.8286410000001</v>
      </c>
      <c r="R12437">
        <v>4437.462595</v>
      </c>
      <c r="S12437" t="s">
        <v>90</v>
      </c>
      <c r="T12437" s="297">
        <v>46311.754166666666</v>
      </c>
    </row>
    <row r="12438" spans="1:20" x14ac:dyDescent="0.35">
      <c r="A12438" t="s">
        <v>140</v>
      </c>
      <c r="B12438" t="s">
        <v>141</v>
      </c>
      <c r="C12438" t="s">
        <v>89</v>
      </c>
      <c r="D12438" s="29">
        <v>46409</v>
      </c>
      <c r="E12438">
        <v>0</v>
      </c>
      <c r="F12438">
        <v>0</v>
      </c>
      <c r="G12438">
        <v>0</v>
      </c>
      <c r="H12438">
        <v>0</v>
      </c>
      <c r="L12438">
        <v>1219.8286410000001</v>
      </c>
      <c r="R12438">
        <v>4437.462595</v>
      </c>
      <c r="S12438" t="s">
        <v>90</v>
      </c>
      <c r="T12438" s="297">
        <v>46311.754166666666</v>
      </c>
    </row>
    <row r="12439" spans="1:20" x14ac:dyDescent="0.35">
      <c r="A12439" t="s">
        <v>140</v>
      </c>
      <c r="B12439" t="s">
        <v>141</v>
      </c>
      <c r="C12439" t="s">
        <v>89</v>
      </c>
      <c r="D12439" s="29">
        <v>46410</v>
      </c>
      <c r="E12439">
        <v>0</v>
      </c>
      <c r="F12439">
        <v>0</v>
      </c>
      <c r="G12439">
        <v>0</v>
      </c>
      <c r="H12439">
        <v>0</v>
      </c>
      <c r="L12439">
        <v>1219.8286410000001</v>
      </c>
      <c r="R12439">
        <v>4437.462595</v>
      </c>
      <c r="S12439" t="s">
        <v>90</v>
      </c>
      <c r="T12439" s="297">
        <v>46311.754166666666</v>
      </c>
    </row>
    <row r="12440" spans="1:20" x14ac:dyDescent="0.35">
      <c r="A12440" t="s">
        <v>140</v>
      </c>
      <c r="B12440" t="s">
        <v>141</v>
      </c>
      <c r="C12440" t="s">
        <v>89</v>
      </c>
      <c r="D12440" s="29">
        <v>46411</v>
      </c>
      <c r="E12440">
        <v>0</v>
      </c>
      <c r="F12440">
        <v>0</v>
      </c>
      <c r="G12440">
        <v>0</v>
      </c>
      <c r="H12440">
        <v>0</v>
      </c>
      <c r="L12440">
        <v>1219.8286410000001</v>
      </c>
      <c r="R12440">
        <v>4437.462595</v>
      </c>
      <c r="S12440" t="s">
        <v>90</v>
      </c>
      <c r="T12440" s="297">
        <v>46311.754166666666</v>
      </c>
    </row>
    <row r="12441" spans="1:20" x14ac:dyDescent="0.35">
      <c r="A12441" t="s">
        <v>140</v>
      </c>
      <c r="B12441" t="s">
        <v>141</v>
      </c>
      <c r="C12441" t="s">
        <v>89</v>
      </c>
      <c r="D12441" s="29">
        <v>46412</v>
      </c>
      <c r="E12441">
        <v>0</v>
      </c>
      <c r="F12441">
        <v>0</v>
      </c>
      <c r="G12441">
        <v>0</v>
      </c>
      <c r="H12441">
        <v>0</v>
      </c>
      <c r="L12441">
        <v>1219.8286410000001</v>
      </c>
      <c r="R12441">
        <v>4437.462595</v>
      </c>
      <c r="S12441" t="s">
        <v>90</v>
      </c>
      <c r="T12441" s="297">
        <v>46311.754166666666</v>
      </c>
    </row>
    <row r="12442" spans="1:20" x14ac:dyDescent="0.35">
      <c r="A12442" t="s">
        <v>140</v>
      </c>
      <c r="B12442" t="s">
        <v>141</v>
      </c>
      <c r="C12442" t="s">
        <v>89</v>
      </c>
      <c r="D12442" s="29">
        <v>46413</v>
      </c>
      <c r="E12442">
        <v>0</v>
      </c>
      <c r="F12442">
        <v>0</v>
      </c>
      <c r="G12442">
        <v>0</v>
      </c>
      <c r="H12442">
        <v>0</v>
      </c>
      <c r="L12442">
        <v>1219.8286410000001</v>
      </c>
      <c r="R12442">
        <v>4437.462595</v>
      </c>
      <c r="S12442" t="s">
        <v>90</v>
      </c>
      <c r="T12442" s="297">
        <v>46311.754166666666</v>
      </c>
    </row>
    <row r="12443" spans="1:20" x14ac:dyDescent="0.35">
      <c r="A12443" t="s">
        <v>140</v>
      </c>
      <c r="B12443" t="s">
        <v>141</v>
      </c>
      <c r="C12443" t="s">
        <v>89</v>
      </c>
      <c r="D12443" s="29">
        <v>46414</v>
      </c>
      <c r="E12443">
        <v>0</v>
      </c>
      <c r="F12443">
        <v>0</v>
      </c>
      <c r="G12443">
        <v>0</v>
      </c>
      <c r="H12443">
        <v>0</v>
      </c>
      <c r="L12443">
        <v>1219.8286410000001</v>
      </c>
      <c r="R12443">
        <v>4437.462595</v>
      </c>
      <c r="S12443" t="s">
        <v>90</v>
      </c>
      <c r="T12443" s="297">
        <v>46311.754166666666</v>
      </c>
    </row>
    <row r="12444" spans="1:20" x14ac:dyDescent="0.35">
      <c r="A12444" t="s">
        <v>140</v>
      </c>
      <c r="B12444" t="s">
        <v>141</v>
      </c>
      <c r="C12444" t="s">
        <v>89</v>
      </c>
      <c r="D12444" s="29">
        <v>46415</v>
      </c>
      <c r="E12444">
        <v>0</v>
      </c>
      <c r="F12444">
        <v>0</v>
      </c>
      <c r="G12444">
        <v>0</v>
      </c>
      <c r="H12444">
        <v>0</v>
      </c>
      <c r="L12444">
        <v>1219.8286410000001</v>
      </c>
      <c r="R12444">
        <v>4437.462595</v>
      </c>
      <c r="S12444" t="s">
        <v>90</v>
      </c>
      <c r="T12444" s="297">
        <v>46311.754166666666</v>
      </c>
    </row>
    <row r="12445" spans="1:20" x14ac:dyDescent="0.35">
      <c r="A12445" t="s">
        <v>140</v>
      </c>
      <c r="B12445" t="s">
        <v>141</v>
      </c>
      <c r="C12445" t="s">
        <v>89</v>
      </c>
      <c r="D12445" s="29">
        <v>46416</v>
      </c>
      <c r="E12445">
        <v>0</v>
      </c>
      <c r="F12445">
        <v>0</v>
      </c>
      <c r="G12445">
        <v>0</v>
      </c>
      <c r="H12445">
        <v>0</v>
      </c>
      <c r="L12445">
        <v>1219.8286410000001</v>
      </c>
      <c r="R12445">
        <v>4437.462595</v>
      </c>
      <c r="S12445" t="s">
        <v>90</v>
      </c>
      <c r="T12445" s="297">
        <v>46311.754166666666</v>
      </c>
    </row>
    <row r="12446" spans="1:20" x14ac:dyDescent="0.35">
      <c r="A12446" t="s">
        <v>140</v>
      </c>
      <c r="B12446" t="s">
        <v>141</v>
      </c>
      <c r="C12446" t="s">
        <v>89</v>
      </c>
      <c r="D12446" s="29">
        <v>46417</v>
      </c>
      <c r="E12446">
        <v>0</v>
      </c>
      <c r="F12446">
        <v>0</v>
      </c>
      <c r="G12446">
        <v>0</v>
      </c>
      <c r="H12446">
        <v>0</v>
      </c>
      <c r="L12446">
        <v>1219.8286410000001</v>
      </c>
      <c r="R12446">
        <v>4437.462595</v>
      </c>
      <c r="S12446" t="s">
        <v>90</v>
      </c>
      <c r="T12446" s="297">
        <v>46311.754166666666</v>
      </c>
    </row>
    <row r="12447" spans="1:20" x14ac:dyDescent="0.35">
      <c r="A12447" t="s">
        <v>140</v>
      </c>
      <c r="B12447" t="s">
        <v>141</v>
      </c>
      <c r="C12447" t="s">
        <v>89</v>
      </c>
      <c r="D12447" s="29">
        <v>46418</v>
      </c>
      <c r="E12447">
        <v>0</v>
      </c>
      <c r="F12447">
        <v>0</v>
      </c>
      <c r="G12447">
        <v>0</v>
      </c>
      <c r="H12447">
        <v>0</v>
      </c>
      <c r="L12447">
        <v>1219.8286410000001</v>
      </c>
      <c r="R12447">
        <v>4437.462595</v>
      </c>
      <c r="S12447" t="s">
        <v>90</v>
      </c>
      <c r="T12447" s="297">
        <v>46311.754166666666</v>
      </c>
    </row>
    <row r="12448" spans="1:20" x14ac:dyDescent="0.35">
      <c r="A12448" t="s">
        <v>140</v>
      </c>
      <c r="B12448" t="s">
        <v>141</v>
      </c>
      <c r="C12448" t="s">
        <v>89</v>
      </c>
      <c r="D12448" s="29">
        <v>46419</v>
      </c>
      <c r="E12448">
        <v>0</v>
      </c>
      <c r="F12448">
        <v>0</v>
      </c>
      <c r="G12448">
        <v>0</v>
      </c>
      <c r="H12448">
        <v>0</v>
      </c>
      <c r="L12448">
        <v>1219.8286410000001</v>
      </c>
      <c r="R12448">
        <v>4437.462595</v>
      </c>
      <c r="S12448" t="s">
        <v>90</v>
      </c>
      <c r="T12448" s="297">
        <v>46311.754166666666</v>
      </c>
    </row>
    <row r="12449" spans="1:20" x14ac:dyDescent="0.35">
      <c r="A12449" t="s">
        <v>140</v>
      </c>
      <c r="B12449" t="s">
        <v>141</v>
      </c>
      <c r="C12449" t="s">
        <v>89</v>
      </c>
      <c r="D12449" s="29">
        <v>46420</v>
      </c>
      <c r="E12449">
        <v>0</v>
      </c>
      <c r="F12449">
        <v>0</v>
      </c>
      <c r="G12449">
        <v>0</v>
      </c>
      <c r="H12449">
        <v>0</v>
      </c>
      <c r="L12449">
        <v>1219.8286410000001</v>
      </c>
      <c r="R12449">
        <v>4437.462595</v>
      </c>
      <c r="S12449" t="s">
        <v>90</v>
      </c>
      <c r="T12449" s="297">
        <v>46311.754166666666</v>
      </c>
    </row>
    <row r="12450" spans="1:20" x14ac:dyDescent="0.35">
      <c r="A12450" t="s">
        <v>140</v>
      </c>
      <c r="B12450" t="s">
        <v>141</v>
      </c>
      <c r="C12450" t="s">
        <v>89</v>
      </c>
      <c r="D12450" s="29">
        <v>46421</v>
      </c>
      <c r="E12450">
        <v>0</v>
      </c>
      <c r="F12450">
        <v>0</v>
      </c>
      <c r="G12450">
        <v>0</v>
      </c>
      <c r="H12450">
        <v>0</v>
      </c>
      <c r="L12450">
        <v>1219.8286410000001</v>
      </c>
      <c r="R12450">
        <v>4437.462595</v>
      </c>
      <c r="S12450" t="s">
        <v>90</v>
      </c>
      <c r="T12450" s="297">
        <v>46311.754166666666</v>
      </c>
    </row>
    <row r="12451" spans="1:20" x14ac:dyDescent="0.35">
      <c r="A12451" t="s">
        <v>140</v>
      </c>
      <c r="B12451" t="s">
        <v>141</v>
      </c>
      <c r="C12451" t="s">
        <v>89</v>
      </c>
      <c r="D12451" s="29">
        <v>46422</v>
      </c>
      <c r="E12451">
        <v>0</v>
      </c>
      <c r="F12451">
        <v>0</v>
      </c>
      <c r="G12451">
        <v>0</v>
      </c>
      <c r="H12451">
        <v>0</v>
      </c>
      <c r="L12451">
        <v>1219.8286410000001</v>
      </c>
      <c r="R12451">
        <v>4437.462595</v>
      </c>
      <c r="S12451" t="s">
        <v>90</v>
      </c>
      <c r="T12451" s="297">
        <v>46311.754166666666</v>
      </c>
    </row>
    <row r="12452" spans="1:20" x14ac:dyDescent="0.35">
      <c r="A12452" t="s">
        <v>140</v>
      </c>
      <c r="B12452" t="s">
        <v>141</v>
      </c>
      <c r="C12452" t="s">
        <v>89</v>
      </c>
      <c r="D12452" s="29">
        <v>46423</v>
      </c>
      <c r="E12452">
        <v>0</v>
      </c>
      <c r="F12452">
        <v>0</v>
      </c>
      <c r="G12452">
        <v>0</v>
      </c>
      <c r="H12452">
        <v>0</v>
      </c>
      <c r="L12452">
        <v>1219.8286410000001</v>
      </c>
      <c r="R12452">
        <v>4437.462595</v>
      </c>
      <c r="S12452" t="s">
        <v>90</v>
      </c>
      <c r="T12452" s="297">
        <v>46311.754166666666</v>
      </c>
    </row>
    <row r="12453" spans="1:20" x14ac:dyDescent="0.35">
      <c r="A12453" t="s">
        <v>140</v>
      </c>
      <c r="B12453" t="s">
        <v>141</v>
      </c>
      <c r="C12453" t="s">
        <v>89</v>
      </c>
      <c r="D12453" s="29">
        <v>46424</v>
      </c>
      <c r="E12453">
        <v>0</v>
      </c>
      <c r="F12453">
        <v>0</v>
      </c>
      <c r="G12453">
        <v>0</v>
      </c>
      <c r="H12453">
        <v>0</v>
      </c>
      <c r="L12453">
        <v>1219.8286410000001</v>
      </c>
      <c r="R12453">
        <v>4437.462595</v>
      </c>
      <c r="S12453" t="s">
        <v>90</v>
      </c>
      <c r="T12453" s="297">
        <v>46311.754166666666</v>
      </c>
    </row>
    <row r="12454" spans="1:20" x14ac:dyDescent="0.35">
      <c r="A12454" t="s">
        <v>140</v>
      </c>
      <c r="B12454" t="s">
        <v>141</v>
      </c>
      <c r="C12454" t="s">
        <v>89</v>
      </c>
      <c r="D12454" s="29">
        <v>46425</v>
      </c>
      <c r="E12454">
        <v>0</v>
      </c>
      <c r="F12454">
        <v>0</v>
      </c>
      <c r="G12454">
        <v>0</v>
      </c>
      <c r="H12454">
        <v>0</v>
      </c>
      <c r="L12454">
        <v>1219.8286410000001</v>
      </c>
      <c r="R12454">
        <v>4437.462595</v>
      </c>
      <c r="S12454" t="s">
        <v>90</v>
      </c>
      <c r="T12454" s="297">
        <v>46311.754166666666</v>
      </c>
    </row>
    <row r="12455" spans="1:20" x14ac:dyDescent="0.35">
      <c r="A12455" t="s">
        <v>140</v>
      </c>
      <c r="B12455" t="s">
        <v>141</v>
      </c>
      <c r="C12455" t="s">
        <v>89</v>
      </c>
      <c r="D12455" s="29">
        <v>46426</v>
      </c>
      <c r="E12455">
        <v>0</v>
      </c>
      <c r="F12455">
        <v>0</v>
      </c>
      <c r="G12455">
        <v>0</v>
      </c>
      <c r="H12455">
        <v>0</v>
      </c>
      <c r="L12455">
        <v>1219.8286410000001</v>
      </c>
      <c r="R12455">
        <v>4437.462595</v>
      </c>
      <c r="S12455" t="s">
        <v>90</v>
      </c>
      <c r="T12455" s="297">
        <v>46311.754166666666</v>
      </c>
    </row>
    <row r="12456" spans="1:20" x14ac:dyDescent="0.35">
      <c r="A12456" t="s">
        <v>140</v>
      </c>
      <c r="B12456" t="s">
        <v>141</v>
      </c>
      <c r="C12456" t="s">
        <v>89</v>
      </c>
      <c r="D12456" s="29">
        <v>46427</v>
      </c>
      <c r="E12456">
        <v>0</v>
      </c>
      <c r="F12456">
        <v>0</v>
      </c>
      <c r="G12456">
        <v>0</v>
      </c>
      <c r="H12456">
        <v>0</v>
      </c>
      <c r="L12456">
        <v>1219.8286410000001</v>
      </c>
      <c r="R12456">
        <v>4437.462595</v>
      </c>
      <c r="S12456" t="s">
        <v>90</v>
      </c>
      <c r="T12456" s="297">
        <v>46311.754166666666</v>
      </c>
    </row>
    <row r="12457" spans="1:20" x14ac:dyDescent="0.35">
      <c r="A12457" t="s">
        <v>140</v>
      </c>
      <c r="B12457" t="s">
        <v>141</v>
      </c>
      <c r="C12457" t="s">
        <v>89</v>
      </c>
      <c r="D12457" s="29">
        <v>46428</v>
      </c>
      <c r="E12457">
        <v>0</v>
      </c>
      <c r="F12457">
        <v>0</v>
      </c>
      <c r="G12457">
        <v>0</v>
      </c>
      <c r="H12457">
        <v>0</v>
      </c>
      <c r="L12457">
        <v>1219.8286410000001</v>
      </c>
      <c r="R12457">
        <v>4437.462595</v>
      </c>
      <c r="S12457" t="s">
        <v>90</v>
      </c>
      <c r="T12457" s="297">
        <v>46311.754166666666</v>
      </c>
    </row>
    <row r="12458" spans="1:20" x14ac:dyDescent="0.35">
      <c r="A12458" t="s">
        <v>140</v>
      </c>
      <c r="B12458" t="s">
        <v>141</v>
      </c>
      <c r="C12458" t="s">
        <v>89</v>
      </c>
      <c r="D12458" s="29">
        <v>46429</v>
      </c>
      <c r="E12458">
        <v>0</v>
      </c>
      <c r="F12458">
        <v>0</v>
      </c>
      <c r="G12458">
        <v>0</v>
      </c>
      <c r="H12458">
        <v>0</v>
      </c>
      <c r="L12458">
        <v>1219.8286410000001</v>
      </c>
      <c r="R12458">
        <v>4437.462595</v>
      </c>
      <c r="S12458" t="s">
        <v>90</v>
      </c>
      <c r="T12458" s="297">
        <v>46311.754166666666</v>
      </c>
    </row>
    <row r="12459" spans="1:20" x14ac:dyDescent="0.35">
      <c r="A12459" t="s">
        <v>140</v>
      </c>
      <c r="B12459" t="s">
        <v>141</v>
      </c>
      <c r="C12459" t="s">
        <v>89</v>
      </c>
      <c r="D12459" s="29">
        <v>46430</v>
      </c>
      <c r="E12459">
        <v>0</v>
      </c>
      <c r="F12459">
        <v>0</v>
      </c>
      <c r="G12459">
        <v>0</v>
      </c>
      <c r="H12459">
        <v>0</v>
      </c>
      <c r="L12459">
        <v>1219.8286410000001</v>
      </c>
      <c r="R12459">
        <v>4437.462595</v>
      </c>
      <c r="S12459" t="s">
        <v>90</v>
      </c>
      <c r="T12459" s="297">
        <v>46311.754166666666</v>
      </c>
    </row>
    <row r="12460" spans="1:20" x14ac:dyDescent="0.35">
      <c r="A12460" t="s">
        <v>140</v>
      </c>
      <c r="B12460" t="s">
        <v>141</v>
      </c>
      <c r="C12460" t="s">
        <v>89</v>
      </c>
      <c r="D12460" s="29">
        <v>46431</v>
      </c>
      <c r="E12460">
        <v>0</v>
      </c>
      <c r="F12460">
        <v>0</v>
      </c>
      <c r="G12460">
        <v>0</v>
      </c>
      <c r="H12460">
        <v>0</v>
      </c>
      <c r="L12460">
        <v>1219.8286410000001</v>
      </c>
      <c r="R12460">
        <v>4437.462595</v>
      </c>
      <c r="S12460" t="s">
        <v>90</v>
      </c>
      <c r="T12460" s="297">
        <v>46311.754166666666</v>
      </c>
    </row>
    <row r="12461" spans="1:20" x14ac:dyDescent="0.35">
      <c r="A12461" t="s">
        <v>140</v>
      </c>
      <c r="B12461" t="s">
        <v>141</v>
      </c>
      <c r="C12461" t="s">
        <v>89</v>
      </c>
      <c r="D12461" s="29">
        <v>46432</v>
      </c>
      <c r="E12461">
        <v>0</v>
      </c>
      <c r="F12461">
        <v>0</v>
      </c>
      <c r="G12461">
        <v>0</v>
      </c>
      <c r="H12461">
        <v>0</v>
      </c>
      <c r="L12461">
        <v>1219.8286410000001</v>
      </c>
      <c r="R12461">
        <v>4437.462595</v>
      </c>
      <c r="S12461" t="s">
        <v>90</v>
      </c>
      <c r="T12461" s="297">
        <v>46311.754166666666</v>
      </c>
    </row>
    <row r="12462" spans="1:20" x14ac:dyDescent="0.35">
      <c r="A12462" t="s">
        <v>140</v>
      </c>
      <c r="B12462" t="s">
        <v>141</v>
      </c>
      <c r="C12462" t="s">
        <v>89</v>
      </c>
      <c r="D12462" s="29">
        <v>46433</v>
      </c>
      <c r="E12462">
        <v>0</v>
      </c>
      <c r="F12462">
        <v>0</v>
      </c>
      <c r="G12462">
        <v>0</v>
      </c>
      <c r="H12462">
        <v>0</v>
      </c>
      <c r="L12462">
        <v>1219.8286410000001</v>
      </c>
      <c r="R12462">
        <v>4437.462595</v>
      </c>
      <c r="S12462" t="s">
        <v>90</v>
      </c>
      <c r="T12462" s="297">
        <v>46311.754166666666</v>
      </c>
    </row>
    <row r="12463" spans="1:20" x14ac:dyDescent="0.35">
      <c r="A12463" t="s">
        <v>140</v>
      </c>
      <c r="B12463" t="s">
        <v>141</v>
      </c>
      <c r="C12463" t="s">
        <v>89</v>
      </c>
      <c r="D12463" s="29">
        <v>46434</v>
      </c>
      <c r="E12463">
        <v>0</v>
      </c>
      <c r="F12463">
        <v>0</v>
      </c>
      <c r="G12463">
        <v>0</v>
      </c>
      <c r="H12463">
        <v>0</v>
      </c>
      <c r="L12463">
        <v>1219.8286410000001</v>
      </c>
      <c r="R12463">
        <v>4437.462595</v>
      </c>
      <c r="S12463" t="s">
        <v>90</v>
      </c>
      <c r="T12463" s="297">
        <v>46311.754166666666</v>
      </c>
    </row>
    <row r="12464" spans="1:20" x14ac:dyDescent="0.35">
      <c r="A12464" t="s">
        <v>140</v>
      </c>
      <c r="B12464" t="s">
        <v>141</v>
      </c>
      <c r="C12464" t="s">
        <v>89</v>
      </c>
      <c r="D12464" s="29">
        <v>46435</v>
      </c>
      <c r="E12464">
        <v>0</v>
      </c>
      <c r="F12464">
        <v>0</v>
      </c>
      <c r="G12464">
        <v>0</v>
      </c>
      <c r="H12464">
        <v>0</v>
      </c>
      <c r="L12464">
        <v>1219.8286410000001</v>
      </c>
      <c r="R12464">
        <v>4437.462595</v>
      </c>
      <c r="S12464" t="s">
        <v>90</v>
      </c>
      <c r="T12464" s="297">
        <v>46311.754166666666</v>
      </c>
    </row>
    <row r="12465" spans="1:20" x14ac:dyDescent="0.35">
      <c r="A12465" t="s">
        <v>140</v>
      </c>
      <c r="B12465" t="s">
        <v>141</v>
      </c>
      <c r="C12465" t="s">
        <v>89</v>
      </c>
      <c r="D12465" s="29">
        <v>46436</v>
      </c>
      <c r="E12465">
        <v>0</v>
      </c>
      <c r="F12465">
        <v>0</v>
      </c>
      <c r="G12465">
        <v>0</v>
      </c>
      <c r="H12465">
        <v>0</v>
      </c>
      <c r="L12465">
        <v>1219.8286410000001</v>
      </c>
      <c r="R12465">
        <v>4437.462595</v>
      </c>
      <c r="S12465" t="s">
        <v>90</v>
      </c>
      <c r="T12465" s="297">
        <v>46311.754166666666</v>
      </c>
    </row>
    <row r="12466" spans="1:20" x14ac:dyDescent="0.35">
      <c r="A12466" t="s">
        <v>140</v>
      </c>
      <c r="B12466" t="s">
        <v>141</v>
      </c>
      <c r="C12466" t="s">
        <v>89</v>
      </c>
      <c r="D12466" s="29">
        <v>46437</v>
      </c>
      <c r="E12466">
        <v>0</v>
      </c>
      <c r="F12466">
        <v>0</v>
      </c>
      <c r="G12466">
        <v>0</v>
      </c>
      <c r="H12466">
        <v>0</v>
      </c>
      <c r="L12466">
        <v>1219.8286410000001</v>
      </c>
      <c r="R12466">
        <v>4437.462595</v>
      </c>
      <c r="S12466" t="s">
        <v>90</v>
      </c>
      <c r="T12466" s="297">
        <v>46311.754166666666</v>
      </c>
    </row>
    <row r="12467" spans="1:20" x14ac:dyDescent="0.35">
      <c r="A12467" t="s">
        <v>140</v>
      </c>
      <c r="B12467" t="s">
        <v>141</v>
      </c>
      <c r="C12467" t="s">
        <v>89</v>
      </c>
      <c r="D12467" s="29">
        <v>46438</v>
      </c>
      <c r="E12467">
        <v>0</v>
      </c>
      <c r="F12467">
        <v>0</v>
      </c>
      <c r="G12467">
        <v>0</v>
      </c>
      <c r="H12467">
        <v>0</v>
      </c>
      <c r="L12467">
        <v>1219.8286410000001</v>
      </c>
      <c r="R12467">
        <v>4437.462595</v>
      </c>
      <c r="S12467" t="s">
        <v>90</v>
      </c>
      <c r="T12467" s="297">
        <v>46311.754166666666</v>
      </c>
    </row>
    <row r="12468" spans="1:20" x14ac:dyDescent="0.35">
      <c r="A12468" t="s">
        <v>140</v>
      </c>
      <c r="B12468" t="s">
        <v>141</v>
      </c>
      <c r="C12468" t="s">
        <v>89</v>
      </c>
      <c r="D12468" s="29">
        <v>46439</v>
      </c>
      <c r="E12468">
        <v>0</v>
      </c>
      <c r="F12468">
        <v>0</v>
      </c>
      <c r="G12468">
        <v>0</v>
      </c>
      <c r="H12468">
        <v>0</v>
      </c>
      <c r="L12468">
        <v>1219.8286410000001</v>
      </c>
      <c r="R12468">
        <v>4437.462595</v>
      </c>
      <c r="S12468" t="s">
        <v>90</v>
      </c>
      <c r="T12468" s="297">
        <v>46311.754166666666</v>
      </c>
    </row>
    <row r="12469" spans="1:20" x14ac:dyDescent="0.35">
      <c r="A12469" t="s">
        <v>140</v>
      </c>
      <c r="B12469" t="s">
        <v>141</v>
      </c>
      <c r="C12469" t="s">
        <v>89</v>
      </c>
      <c r="D12469" s="29">
        <v>46440</v>
      </c>
      <c r="E12469">
        <v>0</v>
      </c>
      <c r="F12469">
        <v>0</v>
      </c>
      <c r="G12469">
        <v>0</v>
      </c>
      <c r="H12469">
        <v>0</v>
      </c>
      <c r="L12469">
        <v>1219.8286410000001</v>
      </c>
      <c r="R12469">
        <v>4437.462595</v>
      </c>
      <c r="S12469" t="s">
        <v>90</v>
      </c>
      <c r="T12469" s="297">
        <v>46311.754166666666</v>
      </c>
    </row>
    <row r="12470" spans="1:20" x14ac:dyDescent="0.35">
      <c r="A12470" t="s">
        <v>140</v>
      </c>
      <c r="B12470" t="s">
        <v>141</v>
      </c>
      <c r="C12470" t="s">
        <v>89</v>
      </c>
      <c r="D12470" s="29">
        <v>46441</v>
      </c>
      <c r="E12470">
        <v>0</v>
      </c>
      <c r="F12470">
        <v>0</v>
      </c>
      <c r="G12470">
        <v>0</v>
      </c>
      <c r="H12470">
        <v>0</v>
      </c>
      <c r="L12470">
        <v>1219.8286410000001</v>
      </c>
      <c r="R12470">
        <v>4437.462595</v>
      </c>
      <c r="S12470" t="s">
        <v>90</v>
      </c>
      <c r="T12470" s="297">
        <v>46311.754166666666</v>
      </c>
    </row>
    <row r="12471" spans="1:20" x14ac:dyDescent="0.35">
      <c r="A12471" t="s">
        <v>140</v>
      </c>
      <c r="B12471" t="s">
        <v>141</v>
      </c>
      <c r="C12471" t="s">
        <v>89</v>
      </c>
      <c r="D12471" s="29">
        <v>46442</v>
      </c>
      <c r="E12471">
        <v>0</v>
      </c>
      <c r="F12471">
        <v>0</v>
      </c>
      <c r="G12471">
        <v>0</v>
      </c>
      <c r="H12471">
        <v>0</v>
      </c>
      <c r="L12471">
        <v>1219.8286410000001</v>
      </c>
      <c r="R12471">
        <v>4437.462595</v>
      </c>
      <c r="S12471" t="s">
        <v>90</v>
      </c>
      <c r="T12471" s="297">
        <v>46311.754166666666</v>
      </c>
    </row>
    <row r="12472" spans="1:20" x14ac:dyDescent="0.35">
      <c r="A12472" t="s">
        <v>140</v>
      </c>
      <c r="B12472" t="s">
        <v>141</v>
      </c>
      <c r="C12472" t="s">
        <v>89</v>
      </c>
      <c r="D12472" s="29">
        <v>46443</v>
      </c>
      <c r="E12472">
        <v>0</v>
      </c>
      <c r="F12472">
        <v>0</v>
      </c>
      <c r="G12472">
        <v>0</v>
      </c>
      <c r="H12472">
        <v>0</v>
      </c>
      <c r="L12472">
        <v>1219.8286410000001</v>
      </c>
      <c r="R12472">
        <v>4437.462595</v>
      </c>
      <c r="S12472" t="s">
        <v>90</v>
      </c>
      <c r="T12472" s="297">
        <v>46311.754166666666</v>
      </c>
    </row>
    <row r="12473" spans="1:20" x14ac:dyDescent="0.35">
      <c r="A12473" t="s">
        <v>140</v>
      </c>
      <c r="B12473" t="s">
        <v>141</v>
      </c>
      <c r="C12473" t="s">
        <v>89</v>
      </c>
      <c r="D12473" s="29">
        <v>46444</v>
      </c>
      <c r="E12473">
        <v>0</v>
      </c>
      <c r="F12473">
        <v>0</v>
      </c>
      <c r="G12473">
        <v>0</v>
      </c>
      <c r="H12473">
        <v>0</v>
      </c>
      <c r="L12473">
        <v>1219.8286410000001</v>
      </c>
      <c r="R12473">
        <v>4437.462595</v>
      </c>
      <c r="S12473" t="s">
        <v>90</v>
      </c>
      <c r="T12473" s="297">
        <v>46311.754166666666</v>
      </c>
    </row>
    <row r="12474" spans="1:20" x14ac:dyDescent="0.35">
      <c r="A12474" t="s">
        <v>140</v>
      </c>
      <c r="B12474" t="s">
        <v>141</v>
      </c>
      <c r="C12474" t="s">
        <v>89</v>
      </c>
      <c r="D12474" s="29">
        <v>46445</v>
      </c>
      <c r="E12474">
        <v>0</v>
      </c>
      <c r="F12474">
        <v>0</v>
      </c>
      <c r="G12474">
        <v>0</v>
      </c>
      <c r="H12474">
        <v>0</v>
      </c>
      <c r="L12474">
        <v>1219.8286410000001</v>
      </c>
      <c r="R12474">
        <v>4437.462595</v>
      </c>
      <c r="S12474" t="s">
        <v>90</v>
      </c>
      <c r="T12474" s="297">
        <v>46311.754166666666</v>
      </c>
    </row>
    <row r="12475" spans="1:20" x14ac:dyDescent="0.35">
      <c r="A12475" t="s">
        <v>140</v>
      </c>
      <c r="B12475" t="s">
        <v>141</v>
      </c>
      <c r="C12475" t="s">
        <v>89</v>
      </c>
      <c r="D12475" s="29">
        <v>46446</v>
      </c>
      <c r="E12475">
        <v>0</v>
      </c>
      <c r="F12475">
        <v>0</v>
      </c>
      <c r="G12475">
        <v>0</v>
      </c>
      <c r="H12475">
        <v>0</v>
      </c>
      <c r="L12475">
        <v>1219.8286410000001</v>
      </c>
      <c r="R12475">
        <v>4437.462595</v>
      </c>
      <c r="S12475" t="s">
        <v>90</v>
      </c>
      <c r="T12475" s="297">
        <v>46311.754166666666</v>
      </c>
    </row>
    <row r="12476" spans="1:20" x14ac:dyDescent="0.35">
      <c r="A12476" t="s">
        <v>140</v>
      </c>
      <c r="B12476" t="s">
        <v>141</v>
      </c>
      <c r="C12476" t="s">
        <v>89</v>
      </c>
      <c r="D12476" s="29">
        <v>46447</v>
      </c>
      <c r="E12476">
        <v>0</v>
      </c>
      <c r="F12476">
        <v>0</v>
      </c>
      <c r="G12476">
        <v>0</v>
      </c>
      <c r="H12476">
        <v>0</v>
      </c>
      <c r="L12476">
        <v>1219.8286410000001</v>
      </c>
      <c r="R12476">
        <v>4437.462595</v>
      </c>
      <c r="S12476" t="s">
        <v>90</v>
      </c>
      <c r="T12476" s="297">
        <v>46311.754166666666</v>
      </c>
    </row>
    <row r="12477" spans="1:20" x14ac:dyDescent="0.35">
      <c r="A12477" t="s">
        <v>140</v>
      </c>
      <c r="B12477" t="s">
        <v>141</v>
      </c>
      <c r="C12477" t="s">
        <v>89</v>
      </c>
      <c r="D12477" s="29">
        <v>46448</v>
      </c>
      <c r="E12477">
        <v>0</v>
      </c>
      <c r="F12477">
        <v>0</v>
      </c>
      <c r="G12477">
        <v>0</v>
      </c>
      <c r="H12477">
        <v>0</v>
      </c>
      <c r="L12477">
        <v>1219.8286410000001</v>
      </c>
      <c r="R12477">
        <v>4437.462595</v>
      </c>
      <c r="S12477" t="s">
        <v>90</v>
      </c>
      <c r="T12477" s="297">
        <v>46311.754166666666</v>
      </c>
    </row>
    <row r="12478" spans="1:20" x14ac:dyDescent="0.35">
      <c r="A12478" t="s">
        <v>140</v>
      </c>
      <c r="B12478" t="s">
        <v>141</v>
      </c>
      <c r="C12478" t="s">
        <v>89</v>
      </c>
      <c r="D12478" s="29">
        <v>46449</v>
      </c>
      <c r="E12478">
        <v>0</v>
      </c>
      <c r="F12478">
        <v>0</v>
      </c>
      <c r="G12478">
        <v>0</v>
      </c>
      <c r="H12478">
        <v>0</v>
      </c>
      <c r="L12478">
        <v>1219.8286410000001</v>
      </c>
      <c r="R12478">
        <v>4437.462595</v>
      </c>
      <c r="S12478" t="s">
        <v>90</v>
      </c>
      <c r="T12478" s="297">
        <v>46311.754166666666</v>
      </c>
    </row>
    <row r="12479" spans="1:20" x14ac:dyDescent="0.35">
      <c r="A12479" t="s">
        <v>140</v>
      </c>
      <c r="B12479" t="s">
        <v>141</v>
      </c>
      <c r="C12479" t="s">
        <v>89</v>
      </c>
      <c r="D12479" s="29">
        <v>46450</v>
      </c>
      <c r="E12479">
        <v>0</v>
      </c>
      <c r="F12479">
        <v>0</v>
      </c>
      <c r="G12479">
        <v>0</v>
      </c>
      <c r="H12479">
        <v>0</v>
      </c>
      <c r="L12479">
        <v>1219.8286410000001</v>
      </c>
      <c r="R12479">
        <v>4437.462595</v>
      </c>
      <c r="S12479" t="s">
        <v>90</v>
      </c>
      <c r="T12479" s="297">
        <v>46311.754166666666</v>
      </c>
    </row>
    <row r="12480" spans="1:20" x14ac:dyDescent="0.35">
      <c r="A12480" t="s">
        <v>140</v>
      </c>
      <c r="B12480" t="s">
        <v>141</v>
      </c>
      <c r="C12480" t="s">
        <v>89</v>
      </c>
      <c r="D12480" s="29">
        <v>46451</v>
      </c>
      <c r="E12480">
        <v>0</v>
      </c>
      <c r="F12480">
        <v>0</v>
      </c>
      <c r="G12480">
        <v>0</v>
      </c>
      <c r="H12480">
        <v>0</v>
      </c>
      <c r="L12480">
        <v>1219.8286410000001</v>
      </c>
      <c r="R12480">
        <v>4437.462595</v>
      </c>
      <c r="S12480" t="s">
        <v>90</v>
      </c>
      <c r="T12480" s="297">
        <v>46311.754166666666</v>
      </c>
    </row>
    <row r="12481" spans="1:20" x14ac:dyDescent="0.35">
      <c r="A12481" t="s">
        <v>140</v>
      </c>
      <c r="B12481" t="s">
        <v>141</v>
      </c>
      <c r="C12481" t="s">
        <v>89</v>
      </c>
      <c r="D12481" s="29">
        <v>46452</v>
      </c>
      <c r="E12481">
        <v>0</v>
      </c>
      <c r="F12481">
        <v>0</v>
      </c>
      <c r="G12481">
        <v>0</v>
      </c>
      <c r="H12481">
        <v>0</v>
      </c>
      <c r="L12481">
        <v>1219.8286410000001</v>
      </c>
      <c r="R12481">
        <v>4437.462595</v>
      </c>
      <c r="S12481" t="s">
        <v>90</v>
      </c>
      <c r="T12481" s="297">
        <v>46311.754166666666</v>
      </c>
    </row>
    <row r="12482" spans="1:20" x14ac:dyDescent="0.35">
      <c r="A12482" t="s">
        <v>140</v>
      </c>
      <c r="B12482" t="s">
        <v>141</v>
      </c>
      <c r="C12482" t="s">
        <v>89</v>
      </c>
      <c r="D12482" s="29">
        <v>46453</v>
      </c>
      <c r="E12482">
        <v>0</v>
      </c>
      <c r="F12482">
        <v>0</v>
      </c>
      <c r="G12482">
        <v>0</v>
      </c>
      <c r="H12482">
        <v>0</v>
      </c>
      <c r="L12482">
        <v>1219.8286410000001</v>
      </c>
      <c r="R12482">
        <v>4437.462595</v>
      </c>
      <c r="S12482" t="s">
        <v>90</v>
      </c>
      <c r="T12482" s="297">
        <v>46311.754166666666</v>
      </c>
    </row>
    <row r="12483" spans="1:20" x14ac:dyDescent="0.35">
      <c r="A12483" t="s">
        <v>140</v>
      </c>
      <c r="B12483" t="s">
        <v>141</v>
      </c>
      <c r="C12483" t="s">
        <v>89</v>
      </c>
      <c r="D12483" s="29">
        <v>46454</v>
      </c>
      <c r="E12483">
        <v>0</v>
      </c>
      <c r="F12483">
        <v>0</v>
      </c>
      <c r="G12483">
        <v>0</v>
      </c>
      <c r="H12483">
        <v>0</v>
      </c>
      <c r="L12483">
        <v>1219.8286410000001</v>
      </c>
      <c r="R12483">
        <v>4437.462595</v>
      </c>
      <c r="S12483" t="s">
        <v>90</v>
      </c>
      <c r="T12483" s="297">
        <v>46311.754166666666</v>
      </c>
    </row>
    <row r="12484" spans="1:20" x14ac:dyDescent="0.35">
      <c r="A12484" t="s">
        <v>140</v>
      </c>
      <c r="B12484" t="s">
        <v>141</v>
      </c>
      <c r="C12484" t="s">
        <v>89</v>
      </c>
      <c r="D12484" s="29">
        <v>46455</v>
      </c>
      <c r="E12484">
        <v>0</v>
      </c>
      <c r="F12484">
        <v>0</v>
      </c>
      <c r="G12484">
        <v>0</v>
      </c>
      <c r="H12484">
        <v>0</v>
      </c>
      <c r="L12484">
        <v>1219.8286410000001</v>
      </c>
      <c r="R12484">
        <v>4437.462595</v>
      </c>
      <c r="S12484" t="s">
        <v>90</v>
      </c>
      <c r="T12484" s="297">
        <v>46311.754166666666</v>
      </c>
    </row>
    <row r="12485" spans="1:20" x14ac:dyDescent="0.35">
      <c r="A12485" t="s">
        <v>140</v>
      </c>
      <c r="B12485" t="s">
        <v>141</v>
      </c>
      <c r="C12485" t="s">
        <v>89</v>
      </c>
      <c r="D12485" s="29">
        <v>46456</v>
      </c>
      <c r="E12485">
        <v>0</v>
      </c>
      <c r="F12485">
        <v>0</v>
      </c>
      <c r="G12485">
        <v>0</v>
      </c>
      <c r="H12485">
        <v>0</v>
      </c>
      <c r="L12485">
        <v>1219.8286410000001</v>
      </c>
      <c r="R12485">
        <v>4437.462595</v>
      </c>
      <c r="S12485" t="s">
        <v>90</v>
      </c>
      <c r="T12485" s="297">
        <v>46311.754166666666</v>
      </c>
    </row>
    <row r="12486" spans="1:20" x14ac:dyDescent="0.35">
      <c r="A12486" t="s">
        <v>140</v>
      </c>
      <c r="B12486" t="s">
        <v>141</v>
      </c>
      <c r="C12486" t="s">
        <v>89</v>
      </c>
      <c r="D12486" s="29">
        <v>46457</v>
      </c>
      <c r="E12486">
        <v>0</v>
      </c>
      <c r="F12486">
        <v>0</v>
      </c>
      <c r="G12486">
        <v>0</v>
      </c>
      <c r="H12486">
        <v>0</v>
      </c>
      <c r="L12486">
        <v>1219.8286410000001</v>
      </c>
      <c r="R12486">
        <v>4437.462595</v>
      </c>
      <c r="S12486" t="s">
        <v>90</v>
      </c>
      <c r="T12486" s="297">
        <v>46311.754166666666</v>
      </c>
    </row>
    <row r="12487" spans="1:20" x14ac:dyDescent="0.35">
      <c r="A12487" t="s">
        <v>140</v>
      </c>
      <c r="B12487" t="s">
        <v>141</v>
      </c>
      <c r="C12487" t="s">
        <v>89</v>
      </c>
      <c r="D12487" s="29">
        <v>46458</v>
      </c>
      <c r="E12487">
        <v>0</v>
      </c>
      <c r="F12487">
        <v>0</v>
      </c>
      <c r="G12487">
        <v>0</v>
      </c>
      <c r="H12487">
        <v>0</v>
      </c>
      <c r="L12487">
        <v>1219.8286410000001</v>
      </c>
      <c r="R12487">
        <v>4437.462595</v>
      </c>
      <c r="S12487" t="s">
        <v>90</v>
      </c>
      <c r="T12487" s="297">
        <v>46311.754166666666</v>
      </c>
    </row>
    <row r="12488" spans="1:20" x14ac:dyDescent="0.35">
      <c r="A12488" t="s">
        <v>140</v>
      </c>
      <c r="B12488" t="s">
        <v>141</v>
      </c>
      <c r="C12488" t="s">
        <v>89</v>
      </c>
      <c r="D12488" s="29">
        <v>46459</v>
      </c>
      <c r="E12488">
        <v>0</v>
      </c>
      <c r="F12488">
        <v>0</v>
      </c>
      <c r="G12488">
        <v>0</v>
      </c>
      <c r="H12488">
        <v>0</v>
      </c>
      <c r="L12488">
        <v>1219.8286410000001</v>
      </c>
      <c r="R12488">
        <v>4437.462595</v>
      </c>
      <c r="S12488" t="s">
        <v>90</v>
      </c>
      <c r="T12488" s="297">
        <v>46311.754166666666</v>
      </c>
    </row>
    <row r="12489" spans="1:20" x14ac:dyDescent="0.35">
      <c r="A12489" t="s">
        <v>140</v>
      </c>
      <c r="B12489" t="s">
        <v>141</v>
      </c>
      <c r="C12489" t="s">
        <v>89</v>
      </c>
      <c r="D12489" s="29">
        <v>46460</v>
      </c>
      <c r="E12489">
        <v>0</v>
      </c>
      <c r="F12489">
        <v>0</v>
      </c>
      <c r="G12489">
        <v>0</v>
      </c>
      <c r="H12489">
        <v>0</v>
      </c>
      <c r="L12489">
        <v>1219.8286410000001</v>
      </c>
      <c r="R12489">
        <v>4437.462595</v>
      </c>
      <c r="S12489" t="s">
        <v>90</v>
      </c>
      <c r="T12489" s="297">
        <v>46311.754166666666</v>
      </c>
    </row>
    <row r="12490" spans="1:20" x14ac:dyDescent="0.35">
      <c r="A12490" t="s">
        <v>140</v>
      </c>
      <c r="B12490" t="s">
        <v>141</v>
      </c>
      <c r="C12490" t="s">
        <v>89</v>
      </c>
      <c r="D12490" s="29">
        <v>46461</v>
      </c>
      <c r="E12490">
        <v>0</v>
      </c>
      <c r="F12490">
        <v>0</v>
      </c>
      <c r="G12490">
        <v>0</v>
      </c>
      <c r="H12490">
        <v>0</v>
      </c>
      <c r="L12490">
        <v>1219.8286410000001</v>
      </c>
      <c r="R12490">
        <v>4437.462595</v>
      </c>
      <c r="S12490" t="s">
        <v>90</v>
      </c>
      <c r="T12490" s="297">
        <v>46311.754166666666</v>
      </c>
    </row>
    <row r="12491" spans="1:20" x14ac:dyDescent="0.35">
      <c r="A12491" t="s">
        <v>140</v>
      </c>
      <c r="B12491" t="s">
        <v>141</v>
      </c>
      <c r="C12491" t="s">
        <v>89</v>
      </c>
      <c r="D12491" s="29">
        <v>46462</v>
      </c>
      <c r="E12491">
        <v>0</v>
      </c>
      <c r="F12491">
        <v>0</v>
      </c>
      <c r="G12491">
        <v>0</v>
      </c>
      <c r="H12491">
        <v>0</v>
      </c>
      <c r="L12491">
        <v>1219.8286410000001</v>
      </c>
      <c r="R12491">
        <v>4437.462595</v>
      </c>
      <c r="S12491" t="s">
        <v>90</v>
      </c>
      <c r="T12491" s="297">
        <v>46311.754166666666</v>
      </c>
    </row>
    <row r="12492" spans="1:20" x14ac:dyDescent="0.35">
      <c r="A12492" t="s">
        <v>140</v>
      </c>
      <c r="B12492" t="s">
        <v>141</v>
      </c>
      <c r="C12492" t="s">
        <v>89</v>
      </c>
      <c r="D12492" s="29">
        <v>46463</v>
      </c>
      <c r="E12492">
        <v>0</v>
      </c>
      <c r="F12492">
        <v>0</v>
      </c>
      <c r="G12492">
        <v>0</v>
      </c>
      <c r="H12492">
        <v>0</v>
      </c>
      <c r="L12492">
        <v>1219.8286410000001</v>
      </c>
      <c r="R12492">
        <v>4437.462595</v>
      </c>
      <c r="S12492" t="s">
        <v>90</v>
      </c>
      <c r="T12492" s="297">
        <v>46311.754166666666</v>
      </c>
    </row>
    <row r="12493" spans="1:20" x14ac:dyDescent="0.35">
      <c r="A12493" t="s">
        <v>140</v>
      </c>
      <c r="B12493" t="s">
        <v>141</v>
      </c>
      <c r="C12493" t="s">
        <v>89</v>
      </c>
      <c r="D12493" s="29">
        <v>46464</v>
      </c>
      <c r="E12493">
        <v>0</v>
      </c>
      <c r="F12493">
        <v>0</v>
      </c>
      <c r="G12493">
        <v>0</v>
      </c>
      <c r="H12493">
        <v>0</v>
      </c>
      <c r="L12493">
        <v>1219.8286410000001</v>
      </c>
      <c r="R12493">
        <v>4437.462595</v>
      </c>
      <c r="S12493" t="s">
        <v>90</v>
      </c>
      <c r="T12493" s="297">
        <v>46311.754166666666</v>
      </c>
    </row>
    <row r="12494" spans="1:20" x14ac:dyDescent="0.35">
      <c r="A12494" t="s">
        <v>140</v>
      </c>
      <c r="B12494" t="s">
        <v>141</v>
      </c>
      <c r="C12494" t="s">
        <v>89</v>
      </c>
      <c r="D12494" s="29">
        <v>46465</v>
      </c>
      <c r="E12494">
        <v>0</v>
      </c>
      <c r="F12494">
        <v>0</v>
      </c>
      <c r="G12494">
        <v>0</v>
      </c>
      <c r="H12494">
        <v>0</v>
      </c>
      <c r="L12494">
        <v>1219.8286410000001</v>
      </c>
      <c r="R12494">
        <v>4437.462595</v>
      </c>
      <c r="S12494" t="s">
        <v>90</v>
      </c>
      <c r="T12494" s="297">
        <v>46311.754166666666</v>
      </c>
    </row>
    <row r="12495" spans="1:20" x14ac:dyDescent="0.35">
      <c r="A12495" t="s">
        <v>140</v>
      </c>
      <c r="B12495" t="s">
        <v>141</v>
      </c>
      <c r="C12495" t="s">
        <v>89</v>
      </c>
      <c r="D12495" s="29">
        <v>46466</v>
      </c>
      <c r="E12495">
        <v>0</v>
      </c>
      <c r="F12495">
        <v>0</v>
      </c>
      <c r="G12495">
        <v>0</v>
      </c>
      <c r="H12495">
        <v>0</v>
      </c>
      <c r="L12495">
        <v>1219.8286410000001</v>
      </c>
      <c r="R12495">
        <v>4437.462595</v>
      </c>
      <c r="S12495" t="s">
        <v>90</v>
      </c>
      <c r="T12495" s="297">
        <v>46311.754166666666</v>
      </c>
    </row>
    <row r="12496" spans="1:20" x14ac:dyDescent="0.35">
      <c r="A12496" t="s">
        <v>140</v>
      </c>
      <c r="B12496" t="s">
        <v>141</v>
      </c>
      <c r="C12496" t="s">
        <v>89</v>
      </c>
      <c r="D12496" s="29">
        <v>46467</v>
      </c>
      <c r="E12496">
        <v>0</v>
      </c>
      <c r="F12496">
        <v>0</v>
      </c>
      <c r="G12496">
        <v>0</v>
      </c>
      <c r="H12496">
        <v>0</v>
      </c>
      <c r="L12496">
        <v>1219.8286410000001</v>
      </c>
      <c r="R12496">
        <v>4437.462595</v>
      </c>
      <c r="S12496" t="s">
        <v>90</v>
      </c>
      <c r="T12496" s="297">
        <v>46311.754166666666</v>
      </c>
    </row>
    <row r="12497" spans="1:20" x14ac:dyDescent="0.35">
      <c r="A12497" t="s">
        <v>140</v>
      </c>
      <c r="B12497" t="s">
        <v>141</v>
      </c>
      <c r="C12497" t="s">
        <v>89</v>
      </c>
      <c r="D12497" s="29">
        <v>46468</v>
      </c>
      <c r="E12497">
        <v>0</v>
      </c>
      <c r="F12497">
        <v>0</v>
      </c>
      <c r="G12497">
        <v>0</v>
      </c>
      <c r="H12497">
        <v>0</v>
      </c>
      <c r="L12497">
        <v>1219.8286410000001</v>
      </c>
      <c r="R12497">
        <v>4437.462595</v>
      </c>
      <c r="S12497" t="s">
        <v>90</v>
      </c>
      <c r="T12497" s="297">
        <v>46311.754166666666</v>
      </c>
    </row>
    <row r="12498" spans="1:20" x14ac:dyDescent="0.35">
      <c r="A12498" t="s">
        <v>140</v>
      </c>
      <c r="B12498" t="s">
        <v>141</v>
      </c>
      <c r="C12498" t="s">
        <v>89</v>
      </c>
      <c r="D12498" s="29">
        <v>46469</v>
      </c>
      <c r="E12498">
        <v>0</v>
      </c>
      <c r="F12498">
        <v>0</v>
      </c>
      <c r="G12498">
        <v>0</v>
      </c>
      <c r="H12498">
        <v>0</v>
      </c>
      <c r="L12498">
        <v>1219.8286410000001</v>
      </c>
      <c r="R12498">
        <v>4437.462595</v>
      </c>
      <c r="S12498" t="s">
        <v>90</v>
      </c>
      <c r="T12498" s="297">
        <v>46311.754166666666</v>
      </c>
    </row>
    <row r="12499" spans="1:20" x14ac:dyDescent="0.35">
      <c r="A12499" t="s">
        <v>140</v>
      </c>
      <c r="B12499" t="s">
        <v>141</v>
      </c>
      <c r="C12499" t="s">
        <v>89</v>
      </c>
      <c r="D12499" s="29">
        <v>46470</v>
      </c>
      <c r="E12499">
        <v>0</v>
      </c>
      <c r="F12499">
        <v>0</v>
      </c>
      <c r="G12499">
        <v>0</v>
      </c>
      <c r="H12499">
        <v>0</v>
      </c>
      <c r="L12499">
        <v>1219.8286410000001</v>
      </c>
      <c r="R12499">
        <v>4437.462595</v>
      </c>
      <c r="S12499" t="s">
        <v>90</v>
      </c>
      <c r="T12499" s="297">
        <v>46311.754166666666</v>
      </c>
    </row>
    <row r="12500" spans="1:20" x14ac:dyDescent="0.35">
      <c r="A12500" t="s">
        <v>140</v>
      </c>
      <c r="B12500" t="s">
        <v>141</v>
      </c>
      <c r="C12500" t="s">
        <v>89</v>
      </c>
      <c r="D12500" s="29">
        <v>46471</v>
      </c>
      <c r="E12500">
        <v>0</v>
      </c>
      <c r="F12500">
        <v>0</v>
      </c>
      <c r="G12500">
        <v>0</v>
      </c>
      <c r="H12500">
        <v>0</v>
      </c>
      <c r="L12500">
        <v>1219.8286410000001</v>
      </c>
      <c r="R12500">
        <v>4437.462595</v>
      </c>
      <c r="S12500" t="s">
        <v>90</v>
      </c>
      <c r="T12500" s="297">
        <v>46311.754166666666</v>
      </c>
    </row>
    <row r="12501" spans="1:20" x14ac:dyDescent="0.35">
      <c r="A12501" t="s">
        <v>140</v>
      </c>
      <c r="B12501" t="s">
        <v>141</v>
      </c>
      <c r="C12501" t="s">
        <v>89</v>
      </c>
      <c r="D12501" s="29">
        <v>46472</v>
      </c>
      <c r="E12501">
        <v>0</v>
      </c>
      <c r="F12501">
        <v>0</v>
      </c>
      <c r="G12501">
        <v>0</v>
      </c>
      <c r="H12501">
        <v>0</v>
      </c>
      <c r="L12501">
        <v>1219.8286410000001</v>
      </c>
      <c r="R12501">
        <v>4437.462595</v>
      </c>
      <c r="S12501" t="s">
        <v>90</v>
      </c>
      <c r="T12501" s="297">
        <v>46311.754166666666</v>
      </c>
    </row>
    <row r="12502" spans="1:20" x14ac:dyDescent="0.35">
      <c r="A12502" t="s">
        <v>140</v>
      </c>
      <c r="B12502" t="s">
        <v>141</v>
      </c>
      <c r="C12502" t="s">
        <v>89</v>
      </c>
      <c r="D12502" s="29">
        <v>46473</v>
      </c>
      <c r="E12502">
        <v>0</v>
      </c>
      <c r="F12502">
        <v>0</v>
      </c>
      <c r="G12502">
        <v>0</v>
      </c>
      <c r="H12502">
        <v>0</v>
      </c>
      <c r="L12502">
        <v>1219.8286410000001</v>
      </c>
      <c r="R12502">
        <v>4437.462595</v>
      </c>
      <c r="S12502" t="s">
        <v>90</v>
      </c>
      <c r="T12502" s="297">
        <v>46311.754166666666</v>
      </c>
    </row>
    <row r="12503" spans="1:20" x14ac:dyDescent="0.35">
      <c r="A12503" t="s">
        <v>140</v>
      </c>
      <c r="B12503" t="s">
        <v>141</v>
      </c>
      <c r="C12503" t="s">
        <v>89</v>
      </c>
      <c r="D12503" s="29">
        <v>46474</v>
      </c>
      <c r="E12503">
        <v>0</v>
      </c>
      <c r="F12503">
        <v>0</v>
      </c>
      <c r="G12503">
        <v>0</v>
      </c>
      <c r="H12503">
        <v>0</v>
      </c>
      <c r="L12503">
        <v>1219.8286410000001</v>
      </c>
      <c r="R12503">
        <v>4437.462595</v>
      </c>
      <c r="S12503" t="s">
        <v>90</v>
      </c>
      <c r="T12503" s="297">
        <v>46311.754166666666</v>
      </c>
    </row>
    <row r="12504" spans="1:20" x14ac:dyDescent="0.35">
      <c r="A12504" t="s">
        <v>140</v>
      </c>
      <c r="B12504" t="s">
        <v>141</v>
      </c>
      <c r="C12504" t="s">
        <v>89</v>
      </c>
      <c r="D12504" s="29">
        <v>46475</v>
      </c>
      <c r="E12504">
        <v>0</v>
      </c>
      <c r="F12504">
        <v>0</v>
      </c>
      <c r="G12504">
        <v>0</v>
      </c>
      <c r="H12504">
        <v>0</v>
      </c>
      <c r="L12504">
        <v>1219.8286410000001</v>
      </c>
      <c r="R12504">
        <v>4437.462595</v>
      </c>
      <c r="S12504" t="s">
        <v>90</v>
      </c>
      <c r="T12504" s="297">
        <v>46311.754166666666</v>
      </c>
    </row>
    <row r="12505" spans="1:20" x14ac:dyDescent="0.35">
      <c r="A12505" t="s">
        <v>140</v>
      </c>
      <c r="B12505" t="s">
        <v>141</v>
      </c>
      <c r="C12505" t="s">
        <v>89</v>
      </c>
      <c r="D12505" s="29">
        <v>46476</v>
      </c>
      <c r="E12505">
        <v>0</v>
      </c>
      <c r="F12505">
        <v>0</v>
      </c>
      <c r="G12505">
        <v>0</v>
      </c>
      <c r="H12505">
        <v>0</v>
      </c>
      <c r="L12505">
        <v>1219.8286410000001</v>
      </c>
      <c r="R12505">
        <v>4437.462595</v>
      </c>
      <c r="S12505" t="s">
        <v>90</v>
      </c>
      <c r="T12505" s="297">
        <v>46311.754166666666</v>
      </c>
    </row>
    <row r="12506" spans="1:20" x14ac:dyDescent="0.35">
      <c r="A12506" t="s">
        <v>140</v>
      </c>
      <c r="B12506" t="s">
        <v>141</v>
      </c>
      <c r="C12506" t="s">
        <v>89</v>
      </c>
      <c r="D12506" s="29">
        <v>46477</v>
      </c>
      <c r="E12506">
        <v>0</v>
      </c>
      <c r="F12506">
        <v>0</v>
      </c>
      <c r="G12506">
        <v>0</v>
      </c>
      <c r="H12506">
        <v>0</v>
      </c>
      <c r="L12506">
        <v>1219.8286410000001</v>
      </c>
      <c r="R12506">
        <v>4437.462595</v>
      </c>
      <c r="S12506" t="s">
        <v>90</v>
      </c>
      <c r="T12506" s="297">
        <v>46311.754166666666</v>
      </c>
    </row>
    <row r="12507" spans="1:20" x14ac:dyDescent="0.35">
      <c r="A12507" t="s">
        <v>140</v>
      </c>
      <c r="B12507" t="s">
        <v>141</v>
      </c>
      <c r="C12507" t="s">
        <v>89</v>
      </c>
      <c r="D12507" s="29">
        <v>46478</v>
      </c>
      <c r="E12507">
        <v>0</v>
      </c>
      <c r="F12507">
        <v>0</v>
      </c>
      <c r="G12507">
        <v>0</v>
      </c>
      <c r="H12507">
        <v>0</v>
      </c>
      <c r="L12507">
        <v>1320.4809760000001</v>
      </c>
      <c r="R12507">
        <v>4437.462595</v>
      </c>
      <c r="S12507" t="s">
        <v>90</v>
      </c>
      <c r="T12507" s="297">
        <v>46311.754166666666</v>
      </c>
    </row>
    <row r="12508" spans="1:20" x14ac:dyDescent="0.35">
      <c r="A12508" t="s">
        <v>140</v>
      </c>
      <c r="B12508" t="s">
        <v>141</v>
      </c>
      <c r="C12508" t="s">
        <v>89</v>
      </c>
      <c r="D12508" s="29">
        <v>46479</v>
      </c>
      <c r="E12508">
        <v>0</v>
      </c>
      <c r="F12508">
        <v>0</v>
      </c>
      <c r="G12508">
        <v>0</v>
      </c>
      <c r="H12508">
        <v>0</v>
      </c>
      <c r="L12508">
        <v>1320.4809760000001</v>
      </c>
      <c r="R12508">
        <v>4437.462595</v>
      </c>
      <c r="S12508" t="s">
        <v>90</v>
      </c>
      <c r="T12508" s="297">
        <v>46311.754166666666</v>
      </c>
    </row>
    <row r="12509" spans="1:20" x14ac:dyDescent="0.35">
      <c r="A12509" t="s">
        <v>140</v>
      </c>
      <c r="B12509" t="s">
        <v>141</v>
      </c>
      <c r="C12509" t="s">
        <v>89</v>
      </c>
      <c r="D12509" s="29">
        <v>46480</v>
      </c>
      <c r="E12509">
        <v>0</v>
      </c>
      <c r="F12509">
        <v>0</v>
      </c>
      <c r="G12509">
        <v>0</v>
      </c>
      <c r="H12509">
        <v>0</v>
      </c>
      <c r="L12509">
        <v>1320.4809760000001</v>
      </c>
      <c r="R12509">
        <v>4437.462595</v>
      </c>
      <c r="S12509" t="s">
        <v>90</v>
      </c>
      <c r="T12509" s="297">
        <v>46311.754166666666</v>
      </c>
    </row>
    <row r="12510" spans="1:20" x14ac:dyDescent="0.35">
      <c r="A12510" t="s">
        <v>140</v>
      </c>
      <c r="B12510" t="s">
        <v>141</v>
      </c>
      <c r="C12510" t="s">
        <v>89</v>
      </c>
      <c r="D12510" s="29">
        <v>46481</v>
      </c>
      <c r="E12510">
        <v>0</v>
      </c>
      <c r="F12510">
        <v>0</v>
      </c>
      <c r="G12510">
        <v>0</v>
      </c>
      <c r="H12510">
        <v>0</v>
      </c>
      <c r="L12510">
        <v>1320.4809760000001</v>
      </c>
      <c r="R12510">
        <v>4437.462595</v>
      </c>
      <c r="S12510" t="s">
        <v>90</v>
      </c>
      <c r="T12510" s="297">
        <v>46311.754166666666</v>
      </c>
    </row>
    <row r="12511" spans="1:20" x14ac:dyDescent="0.35">
      <c r="A12511" t="s">
        <v>140</v>
      </c>
      <c r="B12511" t="s">
        <v>141</v>
      </c>
      <c r="C12511" t="s">
        <v>89</v>
      </c>
      <c r="D12511" s="29">
        <v>46482</v>
      </c>
      <c r="E12511">
        <v>0</v>
      </c>
      <c r="F12511">
        <v>0</v>
      </c>
      <c r="G12511">
        <v>0</v>
      </c>
      <c r="H12511">
        <v>0</v>
      </c>
      <c r="L12511">
        <v>1320.4809760000001</v>
      </c>
      <c r="R12511">
        <v>4437.462595</v>
      </c>
      <c r="S12511" t="s">
        <v>90</v>
      </c>
      <c r="T12511" s="297">
        <v>46311.754166666666</v>
      </c>
    </row>
    <row r="12512" spans="1:20" x14ac:dyDescent="0.35">
      <c r="A12512" t="s">
        <v>140</v>
      </c>
      <c r="B12512" t="s">
        <v>141</v>
      </c>
      <c r="C12512" t="s">
        <v>89</v>
      </c>
      <c r="D12512" s="29">
        <v>46483</v>
      </c>
      <c r="E12512">
        <v>0</v>
      </c>
      <c r="F12512">
        <v>0</v>
      </c>
      <c r="G12512">
        <v>0</v>
      </c>
      <c r="H12512">
        <v>0</v>
      </c>
      <c r="L12512">
        <v>1320.4809760000001</v>
      </c>
      <c r="R12512">
        <v>4437.462595</v>
      </c>
      <c r="S12512" t="s">
        <v>90</v>
      </c>
      <c r="T12512" s="297">
        <v>46311.754166666666</v>
      </c>
    </row>
    <row r="12513" spans="1:20" x14ac:dyDescent="0.35">
      <c r="A12513" t="s">
        <v>140</v>
      </c>
      <c r="B12513" t="s">
        <v>141</v>
      </c>
      <c r="C12513" t="s">
        <v>89</v>
      </c>
      <c r="D12513" s="29">
        <v>46484</v>
      </c>
      <c r="E12513">
        <v>0</v>
      </c>
      <c r="F12513">
        <v>0</v>
      </c>
      <c r="G12513">
        <v>0</v>
      </c>
      <c r="H12513">
        <v>0</v>
      </c>
      <c r="L12513">
        <v>1320.4809760000001</v>
      </c>
      <c r="R12513">
        <v>4437.462595</v>
      </c>
      <c r="S12513" t="s">
        <v>90</v>
      </c>
      <c r="T12513" s="297">
        <v>46311.754166666666</v>
      </c>
    </row>
    <row r="12514" spans="1:20" x14ac:dyDescent="0.35">
      <c r="A12514" t="s">
        <v>140</v>
      </c>
      <c r="B12514" t="s">
        <v>141</v>
      </c>
      <c r="C12514" t="s">
        <v>89</v>
      </c>
      <c r="D12514" s="29">
        <v>46485</v>
      </c>
      <c r="E12514">
        <v>0</v>
      </c>
      <c r="F12514">
        <v>0</v>
      </c>
      <c r="G12514">
        <v>0</v>
      </c>
      <c r="H12514">
        <v>0</v>
      </c>
      <c r="L12514">
        <v>1320.4809760000001</v>
      </c>
      <c r="R12514">
        <v>4437.462595</v>
      </c>
      <c r="S12514" t="s">
        <v>90</v>
      </c>
      <c r="T12514" s="297">
        <v>46311.754166666666</v>
      </c>
    </row>
    <row r="12515" spans="1:20" x14ac:dyDescent="0.35">
      <c r="A12515" t="s">
        <v>140</v>
      </c>
      <c r="B12515" t="s">
        <v>141</v>
      </c>
      <c r="C12515" t="s">
        <v>89</v>
      </c>
      <c r="D12515" s="29">
        <v>46486</v>
      </c>
      <c r="E12515">
        <v>0</v>
      </c>
      <c r="F12515">
        <v>0</v>
      </c>
      <c r="G12515">
        <v>0</v>
      </c>
      <c r="H12515">
        <v>0</v>
      </c>
      <c r="L12515">
        <v>1320.4809760000001</v>
      </c>
      <c r="R12515">
        <v>4437.462595</v>
      </c>
      <c r="S12515" t="s">
        <v>90</v>
      </c>
      <c r="T12515" s="297">
        <v>46311.754166666666</v>
      </c>
    </row>
    <row r="12516" spans="1:20" x14ac:dyDescent="0.35">
      <c r="A12516" t="s">
        <v>140</v>
      </c>
      <c r="B12516" t="s">
        <v>141</v>
      </c>
      <c r="C12516" t="s">
        <v>89</v>
      </c>
      <c r="D12516" s="29">
        <v>46487</v>
      </c>
      <c r="E12516">
        <v>0</v>
      </c>
      <c r="F12516">
        <v>0</v>
      </c>
      <c r="G12516">
        <v>0</v>
      </c>
      <c r="H12516">
        <v>0</v>
      </c>
      <c r="L12516">
        <v>1320.4809760000001</v>
      </c>
      <c r="R12516">
        <v>4437.462595</v>
      </c>
      <c r="S12516" t="s">
        <v>90</v>
      </c>
      <c r="T12516" s="297">
        <v>46311.754166666666</v>
      </c>
    </row>
    <row r="12517" spans="1:20" x14ac:dyDescent="0.35">
      <c r="A12517" t="s">
        <v>140</v>
      </c>
      <c r="B12517" t="s">
        <v>141</v>
      </c>
      <c r="C12517" t="s">
        <v>89</v>
      </c>
      <c r="D12517" s="29">
        <v>46488</v>
      </c>
      <c r="E12517">
        <v>0</v>
      </c>
      <c r="F12517">
        <v>0</v>
      </c>
      <c r="G12517">
        <v>0</v>
      </c>
      <c r="H12517">
        <v>0</v>
      </c>
      <c r="L12517">
        <v>1320.4809760000001</v>
      </c>
      <c r="R12517">
        <v>4437.462595</v>
      </c>
      <c r="S12517" t="s">
        <v>90</v>
      </c>
      <c r="T12517" s="297">
        <v>46311.754166666666</v>
      </c>
    </row>
    <row r="12518" spans="1:20" x14ac:dyDescent="0.35">
      <c r="A12518" t="s">
        <v>140</v>
      </c>
      <c r="B12518" t="s">
        <v>141</v>
      </c>
      <c r="C12518" t="s">
        <v>89</v>
      </c>
      <c r="D12518" s="29">
        <v>46489</v>
      </c>
      <c r="E12518">
        <v>0</v>
      </c>
      <c r="F12518">
        <v>0</v>
      </c>
      <c r="G12518">
        <v>0</v>
      </c>
      <c r="H12518">
        <v>0</v>
      </c>
      <c r="L12518">
        <v>1320.4809760000001</v>
      </c>
      <c r="R12518">
        <v>4437.462595</v>
      </c>
      <c r="S12518" t="s">
        <v>90</v>
      </c>
      <c r="T12518" s="297">
        <v>46311.754166666666</v>
      </c>
    </row>
    <row r="12519" spans="1:20" x14ac:dyDescent="0.35">
      <c r="A12519" t="s">
        <v>140</v>
      </c>
      <c r="B12519" t="s">
        <v>141</v>
      </c>
      <c r="C12519" t="s">
        <v>89</v>
      </c>
      <c r="D12519" s="29">
        <v>46490</v>
      </c>
      <c r="E12519">
        <v>0</v>
      </c>
      <c r="F12519">
        <v>0</v>
      </c>
      <c r="G12519">
        <v>0</v>
      </c>
      <c r="H12519">
        <v>0</v>
      </c>
      <c r="L12519">
        <v>1320.4809760000001</v>
      </c>
      <c r="R12519">
        <v>4437.462595</v>
      </c>
      <c r="S12519" t="s">
        <v>90</v>
      </c>
      <c r="T12519" s="297">
        <v>46311.754166666666</v>
      </c>
    </row>
    <row r="12520" spans="1:20" x14ac:dyDescent="0.35">
      <c r="A12520" t="s">
        <v>140</v>
      </c>
      <c r="B12520" t="s">
        <v>141</v>
      </c>
      <c r="C12520" t="s">
        <v>89</v>
      </c>
      <c r="D12520" s="29">
        <v>46491</v>
      </c>
      <c r="E12520">
        <v>0</v>
      </c>
      <c r="F12520">
        <v>0</v>
      </c>
      <c r="G12520">
        <v>0</v>
      </c>
      <c r="H12520">
        <v>0</v>
      </c>
      <c r="L12520">
        <v>1320.4809760000001</v>
      </c>
      <c r="R12520">
        <v>4437.462595</v>
      </c>
      <c r="S12520" t="s">
        <v>90</v>
      </c>
      <c r="T12520" s="297">
        <v>46311.754166666666</v>
      </c>
    </row>
    <row r="12521" spans="1:20" x14ac:dyDescent="0.35">
      <c r="A12521" t="s">
        <v>140</v>
      </c>
      <c r="B12521" t="s">
        <v>141</v>
      </c>
      <c r="C12521" t="s">
        <v>89</v>
      </c>
      <c r="D12521" s="29">
        <v>46492</v>
      </c>
      <c r="E12521">
        <v>0</v>
      </c>
      <c r="F12521">
        <v>0</v>
      </c>
      <c r="G12521">
        <v>0</v>
      </c>
      <c r="H12521">
        <v>0</v>
      </c>
      <c r="L12521">
        <v>1320.4809760000001</v>
      </c>
      <c r="R12521">
        <v>4437.462595</v>
      </c>
      <c r="S12521" t="s">
        <v>90</v>
      </c>
      <c r="T12521" s="297">
        <v>46311.754166666666</v>
      </c>
    </row>
    <row r="12522" spans="1:20" x14ac:dyDescent="0.35">
      <c r="A12522" t="s">
        <v>140</v>
      </c>
      <c r="B12522" t="s">
        <v>141</v>
      </c>
      <c r="C12522" t="s">
        <v>89</v>
      </c>
      <c r="D12522" s="29">
        <v>46493</v>
      </c>
      <c r="E12522">
        <v>0</v>
      </c>
      <c r="F12522">
        <v>0</v>
      </c>
      <c r="G12522">
        <v>0</v>
      </c>
      <c r="H12522">
        <v>0</v>
      </c>
      <c r="L12522">
        <v>1320.4809760000001</v>
      </c>
      <c r="R12522">
        <v>4437.462595</v>
      </c>
      <c r="S12522" t="s">
        <v>90</v>
      </c>
      <c r="T12522" s="297">
        <v>46311.754166666666</v>
      </c>
    </row>
    <row r="12523" spans="1:20" x14ac:dyDescent="0.35">
      <c r="A12523" t="s">
        <v>140</v>
      </c>
      <c r="B12523" t="s">
        <v>141</v>
      </c>
      <c r="C12523" t="s">
        <v>89</v>
      </c>
      <c r="D12523" s="29">
        <v>46494</v>
      </c>
      <c r="E12523">
        <v>0</v>
      </c>
      <c r="F12523">
        <v>0</v>
      </c>
      <c r="G12523">
        <v>0</v>
      </c>
      <c r="H12523">
        <v>0</v>
      </c>
      <c r="L12523">
        <v>1320.4809760000001</v>
      </c>
      <c r="R12523">
        <v>4437.462595</v>
      </c>
      <c r="S12523" t="s">
        <v>90</v>
      </c>
      <c r="T12523" s="297">
        <v>46311.754166666666</v>
      </c>
    </row>
    <row r="12524" spans="1:20" x14ac:dyDescent="0.35">
      <c r="A12524" t="s">
        <v>140</v>
      </c>
      <c r="B12524" t="s">
        <v>141</v>
      </c>
      <c r="C12524" t="s">
        <v>89</v>
      </c>
      <c r="D12524" s="29">
        <v>46495</v>
      </c>
      <c r="E12524">
        <v>0</v>
      </c>
      <c r="F12524">
        <v>0</v>
      </c>
      <c r="G12524">
        <v>0</v>
      </c>
      <c r="H12524">
        <v>0</v>
      </c>
      <c r="L12524">
        <v>1320.4809760000001</v>
      </c>
      <c r="R12524">
        <v>4437.462595</v>
      </c>
      <c r="S12524" t="s">
        <v>90</v>
      </c>
      <c r="T12524" s="297">
        <v>46311.754166666666</v>
      </c>
    </row>
    <row r="12525" spans="1:20" x14ac:dyDescent="0.35">
      <c r="A12525" t="s">
        <v>140</v>
      </c>
      <c r="B12525" t="s">
        <v>141</v>
      </c>
      <c r="C12525" t="s">
        <v>89</v>
      </c>
      <c r="D12525" s="29">
        <v>46496</v>
      </c>
      <c r="E12525">
        <v>0</v>
      </c>
      <c r="F12525">
        <v>0</v>
      </c>
      <c r="G12525">
        <v>0</v>
      </c>
      <c r="H12525">
        <v>0</v>
      </c>
      <c r="L12525">
        <v>1320.4809760000001</v>
      </c>
      <c r="R12525">
        <v>4437.462595</v>
      </c>
      <c r="S12525" t="s">
        <v>90</v>
      </c>
      <c r="T12525" s="297">
        <v>46311.754166666666</v>
      </c>
    </row>
    <row r="12526" spans="1:20" x14ac:dyDescent="0.35">
      <c r="A12526" t="s">
        <v>140</v>
      </c>
      <c r="B12526" t="s">
        <v>141</v>
      </c>
      <c r="C12526" t="s">
        <v>89</v>
      </c>
      <c r="D12526" s="29">
        <v>46497</v>
      </c>
      <c r="E12526">
        <v>0</v>
      </c>
      <c r="F12526">
        <v>0</v>
      </c>
      <c r="G12526">
        <v>0</v>
      </c>
      <c r="H12526">
        <v>0</v>
      </c>
      <c r="L12526">
        <v>1320.4809760000001</v>
      </c>
      <c r="R12526">
        <v>4437.462595</v>
      </c>
      <c r="S12526" t="s">
        <v>90</v>
      </c>
      <c r="T12526" s="297">
        <v>46311.754166666666</v>
      </c>
    </row>
    <row r="12527" spans="1:20" x14ac:dyDescent="0.35">
      <c r="A12527" t="s">
        <v>140</v>
      </c>
      <c r="B12527" t="s">
        <v>141</v>
      </c>
      <c r="C12527" t="s">
        <v>89</v>
      </c>
      <c r="D12527" s="29">
        <v>46498</v>
      </c>
      <c r="E12527">
        <v>0</v>
      </c>
      <c r="F12527">
        <v>0</v>
      </c>
      <c r="G12527">
        <v>0</v>
      </c>
      <c r="H12527">
        <v>0</v>
      </c>
      <c r="L12527">
        <v>1320.4809760000001</v>
      </c>
      <c r="R12527">
        <v>4437.462595</v>
      </c>
      <c r="S12527" t="s">
        <v>90</v>
      </c>
      <c r="T12527" s="297">
        <v>46311.754166666666</v>
      </c>
    </row>
    <row r="12528" spans="1:20" x14ac:dyDescent="0.35">
      <c r="A12528" t="s">
        <v>140</v>
      </c>
      <c r="B12528" t="s">
        <v>141</v>
      </c>
      <c r="C12528" t="s">
        <v>89</v>
      </c>
      <c r="D12528" s="29">
        <v>46499</v>
      </c>
      <c r="E12528">
        <v>0</v>
      </c>
      <c r="F12528">
        <v>0</v>
      </c>
      <c r="G12528">
        <v>0</v>
      </c>
      <c r="H12528">
        <v>0</v>
      </c>
      <c r="L12528">
        <v>1320.4809760000001</v>
      </c>
      <c r="R12528">
        <v>4437.462595</v>
      </c>
      <c r="S12528" t="s">
        <v>90</v>
      </c>
      <c r="T12528" s="297">
        <v>46311.754166666666</v>
      </c>
    </row>
    <row r="12529" spans="1:20" x14ac:dyDescent="0.35">
      <c r="A12529" t="s">
        <v>140</v>
      </c>
      <c r="B12529" t="s">
        <v>141</v>
      </c>
      <c r="C12529" t="s">
        <v>89</v>
      </c>
      <c r="D12529" s="29">
        <v>46500</v>
      </c>
      <c r="E12529">
        <v>0</v>
      </c>
      <c r="F12529">
        <v>0</v>
      </c>
      <c r="G12529">
        <v>0</v>
      </c>
      <c r="H12529">
        <v>0</v>
      </c>
      <c r="L12529">
        <v>1320.4809760000001</v>
      </c>
      <c r="R12529">
        <v>4437.462595</v>
      </c>
      <c r="S12529" t="s">
        <v>90</v>
      </c>
      <c r="T12529" s="297">
        <v>46311.754166666666</v>
      </c>
    </row>
    <row r="12530" spans="1:20" x14ac:dyDescent="0.35">
      <c r="A12530" t="s">
        <v>140</v>
      </c>
      <c r="B12530" t="s">
        <v>141</v>
      </c>
      <c r="C12530" t="s">
        <v>89</v>
      </c>
      <c r="D12530" s="29">
        <v>46501</v>
      </c>
      <c r="E12530">
        <v>0</v>
      </c>
      <c r="F12530">
        <v>0</v>
      </c>
      <c r="G12530">
        <v>0</v>
      </c>
      <c r="H12530">
        <v>0</v>
      </c>
      <c r="L12530">
        <v>1320.4809760000001</v>
      </c>
      <c r="R12530">
        <v>4437.462595</v>
      </c>
      <c r="S12530" t="s">
        <v>90</v>
      </c>
      <c r="T12530" s="297">
        <v>46311.754166666666</v>
      </c>
    </row>
    <row r="12531" spans="1:20" x14ac:dyDescent="0.35">
      <c r="A12531" t="s">
        <v>140</v>
      </c>
      <c r="B12531" t="s">
        <v>141</v>
      </c>
      <c r="C12531" t="s">
        <v>89</v>
      </c>
      <c r="D12531" s="29">
        <v>46502</v>
      </c>
      <c r="E12531">
        <v>0</v>
      </c>
      <c r="F12531">
        <v>0</v>
      </c>
      <c r="G12531">
        <v>0</v>
      </c>
      <c r="H12531">
        <v>0</v>
      </c>
      <c r="L12531">
        <v>1320.4809760000001</v>
      </c>
      <c r="R12531">
        <v>4437.462595</v>
      </c>
      <c r="S12531" t="s">
        <v>90</v>
      </c>
      <c r="T12531" s="297">
        <v>46311.754166666666</v>
      </c>
    </row>
    <row r="12532" spans="1:20" x14ac:dyDescent="0.35">
      <c r="A12532" t="s">
        <v>140</v>
      </c>
      <c r="B12532" t="s">
        <v>141</v>
      </c>
      <c r="C12532" t="s">
        <v>89</v>
      </c>
      <c r="D12532" s="29">
        <v>46503</v>
      </c>
      <c r="E12532">
        <v>0</v>
      </c>
      <c r="F12532">
        <v>0</v>
      </c>
      <c r="G12532">
        <v>0</v>
      </c>
      <c r="H12532">
        <v>0</v>
      </c>
      <c r="L12532">
        <v>1320.4809760000001</v>
      </c>
      <c r="R12532">
        <v>4437.462595</v>
      </c>
      <c r="S12532" t="s">
        <v>90</v>
      </c>
      <c r="T12532" s="297">
        <v>46311.754166666666</v>
      </c>
    </row>
    <row r="12533" spans="1:20" x14ac:dyDescent="0.35">
      <c r="A12533" t="s">
        <v>140</v>
      </c>
      <c r="B12533" t="s">
        <v>141</v>
      </c>
      <c r="C12533" t="s">
        <v>89</v>
      </c>
      <c r="D12533" s="29">
        <v>46504</v>
      </c>
      <c r="E12533">
        <v>0</v>
      </c>
      <c r="F12533">
        <v>0</v>
      </c>
      <c r="G12533">
        <v>0</v>
      </c>
      <c r="H12533">
        <v>0</v>
      </c>
      <c r="L12533">
        <v>1320.4809760000001</v>
      </c>
      <c r="R12533">
        <v>4437.462595</v>
      </c>
      <c r="S12533" t="s">
        <v>90</v>
      </c>
      <c r="T12533" s="297">
        <v>46311.754166666666</v>
      </c>
    </row>
    <row r="12534" spans="1:20" x14ac:dyDescent="0.35">
      <c r="A12534" t="s">
        <v>140</v>
      </c>
      <c r="B12534" t="s">
        <v>141</v>
      </c>
      <c r="C12534" t="s">
        <v>89</v>
      </c>
      <c r="D12534" s="29">
        <v>46505</v>
      </c>
      <c r="E12534">
        <v>0</v>
      </c>
      <c r="F12534">
        <v>0</v>
      </c>
      <c r="G12534">
        <v>0</v>
      </c>
      <c r="H12534">
        <v>0</v>
      </c>
      <c r="L12534">
        <v>1320.4809760000001</v>
      </c>
      <c r="R12534">
        <v>4437.462595</v>
      </c>
      <c r="S12534" t="s">
        <v>90</v>
      </c>
      <c r="T12534" s="297">
        <v>46311.754166666666</v>
      </c>
    </row>
    <row r="12535" spans="1:20" x14ac:dyDescent="0.35">
      <c r="A12535" t="s">
        <v>140</v>
      </c>
      <c r="B12535" t="s">
        <v>141</v>
      </c>
      <c r="C12535" t="s">
        <v>89</v>
      </c>
      <c r="D12535" s="29">
        <v>46506</v>
      </c>
      <c r="E12535">
        <v>0</v>
      </c>
      <c r="F12535">
        <v>0</v>
      </c>
      <c r="G12535">
        <v>0</v>
      </c>
      <c r="H12535">
        <v>0</v>
      </c>
      <c r="L12535">
        <v>1320.4809760000001</v>
      </c>
      <c r="R12535">
        <v>4437.462595</v>
      </c>
      <c r="S12535" t="s">
        <v>90</v>
      </c>
      <c r="T12535" s="297">
        <v>46311.754166666666</v>
      </c>
    </row>
    <row r="12536" spans="1:20" x14ac:dyDescent="0.35">
      <c r="A12536" t="s">
        <v>140</v>
      </c>
      <c r="B12536" t="s">
        <v>141</v>
      </c>
      <c r="C12536" t="s">
        <v>89</v>
      </c>
      <c r="D12536" s="29">
        <v>46507</v>
      </c>
      <c r="E12536">
        <v>0</v>
      </c>
      <c r="F12536">
        <v>0</v>
      </c>
      <c r="G12536">
        <v>0</v>
      </c>
      <c r="H12536">
        <v>0</v>
      </c>
      <c r="L12536">
        <v>1320.4809760000001</v>
      </c>
      <c r="R12536">
        <v>4437.462595</v>
      </c>
      <c r="S12536" t="s">
        <v>90</v>
      </c>
      <c r="T12536" s="297">
        <v>46311.754166666666</v>
      </c>
    </row>
    <row r="12537" spans="1:20" x14ac:dyDescent="0.35">
      <c r="A12537" t="s">
        <v>140</v>
      </c>
      <c r="B12537" t="s">
        <v>141</v>
      </c>
      <c r="C12537" t="s">
        <v>89</v>
      </c>
      <c r="D12537" s="29">
        <v>46508</v>
      </c>
      <c r="E12537">
        <v>0</v>
      </c>
      <c r="F12537">
        <v>0</v>
      </c>
      <c r="G12537">
        <v>0</v>
      </c>
      <c r="H12537">
        <v>0</v>
      </c>
      <c r="L12537">
        <v>1320.4809760000001</v>
      </c>
      <c r="R12537">
        <v>4437.462595</v>
      </c>
      <c r="S12537" t="s">
        <v>90</v>
      </c>
      <c r="T12537" s="297">
        <v>46311.754166666666</v>
      </c>
    </row>
    <row r="12538" spans="1:20" x14ac:dyDescent="0.35">
      <c r="A12538" t="s">
        <v>140</v>
      </c>
      <c r="B12538" t="s">
        <v>141</v>
      </c>
      <c r="C12538" t="s">
        <v>89</v>
      </c>
      <c r="D12538" s="29">
        <v>46509</v>
      </c>
      <c r="E12538">
        <v>0</v>
      </c>
      <c r="F12538">
        <v>0</v>
      </c>
      <c r="G12538">
        <v>0</v>
      </c>
      <c r="H12538">
        <v>0</v>
      </c>
      <c r="L12538">
        <v>1320.4809760000001</v>
      </c>
      <c r="R12538">
        <v>4437.462595</v>
      </c>
      <c r="S12538" t="s">
        <v>90</v>
      </c>
      <c r="T12538" s="297">
        <v>46311.754166666666</v>
      </c>
    </row>
    <row r="12539" spans="1:20" x14ac:dyDescent="0.35">
      <c r="A12539" t="s">
        <v>140</v>
      </c>
      <c r="B12539" t="s">
        <v>141</v>
      </c>
      <c r="C12539" t="s">
        <v>89</v>
      </c>
      <c r="D12539" s="29">
        <v>46510</v>
      </c>
      <c r="E12539">
        <v>0</v>
      </c>
      <c r="F12539">
        <v>0</v>
      </c>
      <c r="G12539">
        <v>0</v>
      </c>
      <c r="H12539">
        <v>0</v>
      </c>
      <c r="L12539">
        <v>1320.4809760000001</v>
      </c>
      <c r="R12539">
        <v>4437.462595</v>
      </c>
      <c r="S12539" t="s">
        <v>90</v>
      </c>
      <c r="T12539" s="297">
        <v>46311.754166666666</v>
      </c>
    </row>
    <row r="12540" spans="1:20" x14ac:dyDescent="0.35">
      <c r="A12540" t="s">
        <v>140</v>
      </c>
      <c r="B12540" t="s">
        <v>141</v>
      </c>
      <c r="C12540" t="s">
        <v>89</v>
      </c>
      <c r="D12540" s="29">
        <v>46511</v>
      </c>
      <c r="E12540">
        <v>0</v>
      </c>
      <c r="F12540">
        <v>0</v>
      </c>
      <c r="G12540">
        <v>0</v>
      </c>
      <c r="H12540">
        <v>0</v>
      </c>
      <c r="L12540">
        <v>1320.4809760000001</v>
      </c>
      <c r="R12540">
        <v>4437.462595</v>
      </c>
      <c r="S12540" t="s">
        <v>90</v>
      </c>
      <c r="T12540" s="297">
        <v>46311.754166666666</v>
      </c>
    </row>
    <row r="12541" spans="1:20" x14ac:dyDescent="0.35">
      <c r="A12541" t="s">
        <v>140</v>
      </c>
      <c r="B12541" t="s">
        <v>141</v>
      </c>
      <c r="C12541" t="s">
        <v>89</v>
      </c>
      <c r="D12541" s="29">
        <v>46512</v>
      </c>
      <c r="E12541">
        <v>0</v>
      </c>
      <c r="F12541">
        <v>0</v>
      </c>
      <c r="G12541">
        <v>0</v>
      </c>
      <c r="H12541">
        <v>0</v>
      </c>
      <c r="L12541">
        <v>1320.4809760000001</v>
      </c>
      <c r="R12541">
        <v>4437.462595</v>
      </c>
      <c r="S12541" t="s">
        <v>90</v>
      </c>
      <c r="T12541" s="297">
        <v>46311.754166666666</v>
      </c>
    </row>
    <row r="12542" spans="1:20" x14ac:dyDescent="0.35">
      <c r="A12542" t="s">
        <v>140</v>
      </c>
      <c r="B12542" t="s">
        <v>141</v>
      </c>
      <c r="C12542" t="s">
        <v>89</v>
      </c>
      <c r="D12542" s="29">
        <v>46513</v>
      </c>
      <c r="E12542">
        <v>0</v>
      </c>
      <c r="F12542">
        <v>0</v>
      </c>
      <c r="G12542">
        <v>0</v>
      </c>
      <c r="H12542">
        <v>0</v>
      </c>
      <c r="L12542">
        <v>1320.4809760000001</v>
      </c>
      <c r="R12542">
        <v>4437.462595</v>
      </c>
      <c r="S12542" t="s">
        <v>90</v>
      </c>
      <c r="T12542" s="297">
        <v>46311.754166666666</v>
      </c>
    </row>
    <row r="12543" spans="1:20" x14ac:dyDescent="0.35">
      <c r="A12543" t="s">
        <v>140</v>
      </c>
      <c r="B12543" t="s">
        <v>141</v>
      </c>
      <c r="C12543" t="s">
        <v>89</v>
      </c>
      <c r="D12543" s="29">
        <v>46514</v>
      </c>
      <c r="E12543">
        <v>0</v>
      </c>
      <c r="F12543">
        <v>0</v>
      </c>
      <c r="G12543">
        <v>0</v>
      </c>
      <c r="H12543">
        <v>0</v>
      </c>
      <c r="L12543">
        <v>1320.4809760000001</v>
      </c>
      <c r="R12543">
        <v>4437.462595</v>
      </c>
      <c r="S12543" t="s">
        <v>90</v>
      </c>
      <c r="T12543" s="297">
        <v>46311.754166666666</v>
      </c>
    </row>
    <row r="12544" spans="1:20" x14ac:dyDescent="0.35">
      <c r="A12544" t="s">
        <v>140</v>
      </c>
      <c r="B12544" t="s">
        <v>141</v>
      </c>
      <c r="C12544" t="s">
        <v>89</v>
      </c>
      <c r="D12544" s="29">
        <v>46515</v>
      </c>
      <c r="E12544">
        <v>0</v>
      </c>
      <c r="F12544">
        <v>0</v>
      </c>
      <c r="G12544">
        <v>0</v>
      </c>
      <c r="H12544">
        <v>0</v>
      </c>
      <c r="L12544">
        <v>1320.4809760000001</v>
      </c>
      <c r="R12544">
        <v>4437.462595</v>
      </c>
      <c r="S12544" t="s">
        <v>90</v>
      </c>
      <c r="T12544" s="297">
        <v>46311.754166666666</v>
      </c>
    </row>
    <row r="12545" spans="1:20" x14ac:dyDescent="0.35">
      <c r="A12545" t="s">
        <v>140</v>
      </c>
      <c r="B12545" t="s">
        <v>141</v>
      </c>
      <c r="C12545" t="s">
        <v>89</v>
      </c>
      <c r="D12545" s="29">
        <v>46516</v>
      </c>
      <c r="E12545">
        <v>0</v>
      </c>
      <c r="F12545">
        <v>0</v>
      </c>
      <c r="G12545">
        <v>0</v>
      </c>
      <c r="H12545">
        <v>0</v>
      </c>
      <c r="L12545">
        <v>1320.4809760000001</v>
      </c>
      <c r="R12545">
        <v>4437.462595</v>
      </c>
      <c r="S12545" t="s">
        <v>90</v>
      </c>
      <c r="T12545" s="297">
        <v>46311.754166666666</v>
      </c>
    </row>
    <row r="12546" spans="1:20" x14ac:dyDescent="0.35">
      <c r="A12546" t="s">
        <v>140</v>
      </c>
      <c r="B12546" t="s">
        <v>141</v>
      </c>
      <c r="C12546" t="s">
        <v>89</v>
      </c>
      <c r="D12546" s="29">
        <v>46517</v>
      </c>
      <c r="E12546">
        <v>0</v>
      </c>
      <c r="F12546">
        <v>0</v>
      </c>
      <c r="G12546">
        <v>0</v>
      </c>
      <c r="H12546">
        <v>0</v>
      </c>
      <c r="L12546">
        <v>1320.4809760000001</v>
      </c>
      <c r="R12546">
        <v>4437.462595</v>
      </c>
      <c r="S12546" t="s">
        <v>90</v>
      </c>
      <c r="T12546" s="297">
        <v>46311.754166666666</v>
      </c>
    </row>
    <row r="12547" spans="1:20" x14ac:dyDescent="0.35">
      <c r="A12547" t="s">
        <v>140</v>
      </c>
      <c r="B12547" t="s">
        <v>141</v>
      </c>
      <c r="C12547" t="s">
        <v>89</v>
      </c>
      <c r="D12547" s="29">
        <v>46518</v>
      </c>
      <c r="E12547">
        <v>0</v>
      </c>
      <c r="F12547">
        <v>0</v>
      </c>
      <c r="G12547">
        <v>0</v>
      </c>
      <c r="H12547">
        <v>0</v>
      </c>
      <c r="L12547">
        <v>1320.4809760000001</v>
      </c>
      <c r="R12547">
        <v>4437.462595</v>
      </c>
      <c r="S12547" t="s">
        <v>90</v>
      </c>
      <c r="T12547" s="297">
        <v>46311.754166666666</v>
      </c>
    </row>
    <row r="12548" spans="1:20" x14ac:dyDescent="0.35">
      <c r="A12548" t="s">
        <v>140</v>
      </c>
      <c r="B12548" t="s">
        <v>141</v>
      </c>
      <c r="C12548" t="s">
        <v>89</v>
      </c>
      <c r="D12548" s="29">
        <v>46519</v>
      </c>
      <c r="E12548">
        <v>0</v>
      </c>
      <c r="F12548">
        <v>0</v>
      </c>
      <c r="G12548">
        <v>0</v>
      </c>
      <c r="H12548">
        <v>0</v>
      </c>
      <c r="L12548">
        <v>1320.4809760000001</v>
      </c>
      <c r="R12548">
        <v>4437.462595</v>
      </c>
      <c r="S12548" t="s">
        <v>90</v>
      </c>
      <c r="T12548" s="297">
        <v>46311.754166666666</v>
      </c>
    </row>
    <row r="12549" spans="1:20" x14ac:dyDescent="0.35">
      <c r="A12549" t="s">
        <v>140</v>
      </c>
      <c r="B12549" t="s">
        <v>141</v>
      </c>
      <c r="C12549" t="s">
        <v>89</v>
      </c>
      <c r="D12549" s="29">
        <v>46520</v>
      </c>
      <c r="E12549">
        <v>0</v>
      </c>
      <c r="F12549">
        <v>0</v>
      </c>
      <c r="G12549">
        <v>0</v>
      </c>
      <c r="H12549">
        <v>0</v>
      </c>
      <c r="L12549">
        <v>1320.4809760000001</v>
      </c>
      <c r="R12549">
        <v>4437.462595</v>
      </c>
      <c r="S12549" t="s">
        <v>90</v>
      </c>
      <c r="T12549" s="297">
        <v>46311.754166666666</v>
      </c>
    </row>
    <row r="12550" spans="1:20" x14ac:dyDescent="0.35">
      <c r="A12550" t="s">
        <v>140</v>
      </c>
      <c r="B12550" t="s">
        <v>141</v>
      </c>
      <c r="C12550" t="s">
        <v>89</v>
      </c>
      <c r="D12550" s="29">
        <v>46521</v>
      </c>
      <c r="E12550">
        <v>0</v>
      </c>
      <c r="F12550">
        <v>0</v>
      </c>
      <c r="G12550">
        <v>0</v>
      </c>
      <c r="H12550">
        <v>0</v>
      </c>
      <c r="L12550">
        <v>1320.4809760000001</v>
      </c>
      <c r="R12550">
        <v>4437.462595</v>
      </c>
      <c r="S12550" t="s">
        <v>90</v>
      </c>
      <c r="T12550" s="297">
        <v>46311.754166666666</v>
      </c>
    </row>
    <row r="12551" spans="1:20" x14ac:dyDescent="0.35">
      <c r="A12551" t="s">
        <v>140</v>
      </c>
      <c r="B12551" t="s">
        <v>141</v>
      </c>
      <c r="C12551" t="s">
        <v>89</v>
      </c>
      <c r="D12551" s="29">
        <v>46522</v>
      </c>
      <c r="E12551">
        <v>0</v>
      </c>
      <c r="F12551">
        <v>0</v>
      </c>
      <c r="G12551">
        <v>0</v>
      </c>
      <c r="H12551">
        <v>0</v>
      </c>
      <c r="L12551">
        <v>1320.4809760000001</v>
      </c>
      <c r="R12551">
        <v>4437.462595</v>
      </c>
      <c r="S12551" t="s">
        <v>90</v>
      </c>
      <c r="T12551" s="297">
        <v>46311.754166666666</v>
      </c>
    </row>
    <row r="12552" spans="1:20" x14ac:dyDescent="0.35">
      <c r="A12552" t="s">
        <v>140</v>
      </c>
      <c r="B12552" t="s">
        <v>141</v>
      </c>
      <c r="C12552" t="s">
        <v>89</v>
      </c>
      <c r="D12552" s="29">
        <v>46523</v>
      </c>
      <c r="E12552">
        <v>0</v>
      </c>
      <c r="F12552">
        <v>0</v>
      </c>
      <c r="G12552">
        <v>0</v>
      </c>
      <c r="H12552">
        <v>0</v>
      </c>
      <c r="L12552">
        <v>1320.4809760000001</v>
      </c>
      <c r="R12552">
        <v>4437.462595</v>
      </c>
      <c r="S12552" t="s">
        <v>90</v>
      </c>
      <c r="T12552" s="297">
        <v>46311.754166666666</v>
      </c>
    </row>
    <row r="12553" spans="1:20" x14ac:dyDescent="0.35">
      <c r="A12553" t="s">
        <v>140</v>
      </c>
      <c r="B12553" t="s">
        <v>141</v>
      </c>
      <c r="C12553" t="s">
        <v>89</v>
      </c>
      <c r="D12553" s="29">
        <v>46524</v>
      </c>
      <c r="E12553">
        <v>0</v>
      </c>
      <c r="F12553">
        <v>0</v>
      </c>
      <c r="G12553">
        <v>0</v>
      </c>
      <c r="H12553">
        <v>0</v>
      </c>
      <c r="L12553">
        <v>1320.4809760000001</v>
      </c>
      <c r="R12553">
        <v>4437.462595</v>
      </c>
      <c r="S12553" t="s">
        <v>90</v>
      </c>
      <c r="T12553" s="297">
        <v>46311.754166666666</v>
      </c>
    </row>
    <row r="12554" spans="1:20" x14ac:dyDescent="0.35">
      <c r="A12554" t="s">
        <v>140</v>
      </c>
      <c r="B12554" t="s">
        <v>141</v>
      </c>
      <c r="C12554" t="s">
        <v>89</v>
      </c>
      <c r="D12554" s="29">
        <v>46525</v>
      </c>
      <c r="E12554">
        <v>0</v>
      </c>
      <c r="F12554">
        <v>0</v>
      </c>
      <c r="G12554">
        <v>0</v>
      </c>
      <c r="H12554">
        <v>0</v>
      </c>
      <c r="L12554">
        <v>1320.4809760000001</v>
      </c>
      <c r="R12554">
        <v>4437.462595</v>
      </c>
      <c r="S12554" t="s">
        <v>90</v>
      </c>
      <c r="T12554" s="297">
        <v>46311.754166666666</v>
      </c>
    </row>
    <row r="12555" spans="1:20" x14ac:dyDescent="0.35">
      <c r="A12555" t="s">
        <v>140</v>
      </c>
      <c r="B12555" t="s">
        <v>141</v>
      </c>
      <c r="C12555" t="s">
        <v>89</v>
      </c>
      <c r="D12555" s="29">
        <v>46526</v>
      </c>
      <c r="E12555">
        <v>0</v>
      </c>
      <c r="F12555">
        <v>0</v>
      </c>
      <c r="G12555">
        <v>0</v>
      </c>
      <c r="H12555">
        <v>0</v>
      </c>
      <c r="L12555">
        <v>1320.4809760000001</v>
      </c>
      <c r="R12555">
        <v>4437.462595</v>
      </c>
      <c r="S12555" t="s">
        <v>90</v>
      </c>
      <c r="T12555" s="297">
        <v>46311.754166666666</v>
      </c>
    </row>
    <row r="12556" spans="1:20" x14ac:dyDescent="0.35">
      <c r="A12556" t="s">
        <v>140</v>
      </c>
      <c r="B12556" t="s">
        <v>141</v>
      </c>
      <c r="C12556" t="s">
        <v>89</v>
      </c>
      <c r="D12556" s="29">
        <v>46527</v>
      </c>
      <c r="E12556">
        <v>0</v>
      </c>
      <c r="F12556">
        <v>0</v>
      </c>
      <c r="G12556">
        <v>0</v>
      </c>
      <c r="H12556">
        <v>0</v>
      </c>
      <c r="L12556">
        <v>1320.4809760000001</v>
      </c>
      <c r="R12556">
        <v>4437.462595</v>
      </c>
      <c r="S12556" t="s">
        <v>90</v>
      </c>
      <c r="T12556" s="297">
        <v>46311.754166666666</v>
      </c>
    </row>
    <row r="12557" spans="1:20" x14ac:dyDescent="0.35">
      <c r="A12557" t="s">
        <v>140</v>
      </c>
      <c r="B12557" t="s">
        <v>141</v>
      </c>
      <c r="C12557" t="s">
        <v>89</v>
      </c>
      <c r="D12557" s="29">
        <v>46528</v>
      </c>
      <c r="E12557">
        <v>0</v>
      </c>
      <c r="F12557">
        <v>0</v>
      </c>
      <c r="G12557">
        <v>0</v>
      </c>
      <c r="H12557">
        <v>0</v>
      </c>
      <c r="L12557">
        <v>1320.4809760000001</v>
      </c>
      <c r="R12557">
        <v>4437.462595</v>
      </c>
      <c r="S12557" t="s">
        <v>90</v>
      </c>
      <c r="T12557" s="297">
        <v>46311.754166666666</v>
      </c>
    </row>
    <row r="12558" spans="1:20" x14ac:dyDescent="0.35">
      <c r="A12558" t="s">
        <v>140</v>
      </c>
      <c r="B12558" t="s">
        <v>141</v>
      </c>
      <c r="C12558" t="s">
        <v>89</v>
      </c>
      <c r="D12558" s="29">
        <v>46529</v>
      </c>
      <c r="E12558">
        <v>0</v>
      </c>
      <c r="F12558">
        <v>0</v>
      </c>
      <c r="G12558">
        <v>0</v>
      </c>
      <c r="H12558">
        <v>0</v>
      </c>
      <c r="L12558">
        <v>1320.4809760000001</v>
      </c>
      <c r="R12558">
        <v>4437.462595</v>
      </c>
      <c r="S12558" t="s">
        <v>90</v>
      </c>
      <c r="T12558" s="297">
        <v>46311.754166666666</v>
      </c>
    </row>
    <row r="12559" spans="1:20" x14ac:dyDescent="0.35">
      <c r="A12559" t="s">
        <v>140</v>
      </c>
      <c r="B12559" t="s">
        <v>141</v>
      </c>
      <c r="C12559" t="s">
        <v>89</v>
      </c>
      <c r="D12559" s="29">
        <v>46530</v>
      </c>
      <c r="E12559">
        <v>0</v>
      </c>
      <c r="F12559">
        <v>0</v>
      </c>
      <c r="G12559">
        <v>0</v>
      </c>
      <c r="H12559">
        <v>0</v>
      </c>
      <c r="L12559">
        <v>1320.4809760000001</v>
      </c>
      <c r="R12559">
        <v>4437.462595</v>
      </c>
      <c r="S12559" t="s">
        <v>90</v>
      </c>
      <c r="T12559" s="297">
        <v>46311.754166666666</v>
      </c>
    </row>
    <row r="12560" spans="1:20" x14ac:dyDescent="0.35">
      <c r="A12560" t="s">
        <v>140</v>
      </c>
      <c r="B12560" t="s">
        <v>141</v>
      </c>
      <c r="C12560" t="s">
        <v>89</v>
      </c>
      <c r="D12560" s="29">
        <v>46531</v>
      </c>
      <c r="E12560">
        <v>0</v>
      </c>
      <c r="F12560">
        <v>0</v>
      </c>
      <c r="G12560">
        <v>0</v>
      </c>
      <c r="H12560">
        <v>0</v>
      </c>
      <c r="L12560">
        <v>1320.4809760000001</v>
      </c>
      <c r="R12560">
        <v>4437.462595</v>
      </c>
      <c r="S12560" t="s">
        <v>90</v>
      </c>
      <c r="T12560" s="297">
        <v>46311.754166666666</v>
      </c>
    </row>
    <row r="12561" spans="1:20" x14ac:dyDescent="0.35">
      <c r="A12561" t="s">
        <v>140</v>
      </c>
      <c r="B12561" t="s">
        <v>141</v>
      </c>
      <c r="C12561" t="s">
        <v>89</v>
      </c>
      <c r="D12561" s="29">
        <v>46532</v>
      </c>
      <c r="E12561">
        <v>0</v>
      </c>
      <c r="F12561">
        <v>0</v>
      </c>
      <c r="G12561">
        <v>0</v>
      </c>
      <c r="H12561">
        <v>0</v>
      </c>
      <c r="L12561">
        <v>1320.4809760000001</v>
      </c>
      <c r="R12561">
        <v>4437.462595</v>
      </c>
      <c r="S12561" t="s">
        <v>90</v>
      </c>
      <c r="T12561" s="297">
        <v>46311.754166666666</v>
      </c>
    </row>
    <row r="12562" spans="1:20" x14ac:dyDescent="0.35">
      <c r="A12562" t="s">
        <v>140</v>
      </c>
      <c r="B12562" t="s">
        <v>141</v>
      </c>
      <c r="C12562" t="s">
        <v>89</v>
      </c>
      <c r="D12562" s="29">
        <v>46533</v>
      </c>
      <c r="E12562">
        <v>0</v>
      </c>
      <c r="F12562">
        <v>0</v>
      </c>
      <c r="G12562">
        <v>0</v>
      </c>
      <c r="H12562">
        <v>0</v>
      </c>
      <c r="L12562">
        <v>1320.4809760000001</v>
      </c>
      <c r="R12562">
        <v>4437.462595</v>
      </c>
      <c r="S12562" t="s">
        <v>90</v>
      </c>
      <c r="T12562" s="297">
        <v>46311.754166666666</v>
      </c>
    </row>
    <row r="12563" spans="1:20" x14ac:dyDescent="0.35">
      <c r="A12563" t="s">
        <v>140</v>
      </c>
      <c r="B12563" t="s">
        <v>141</v>
      </c>
      <c r="C12563" t="s">
        <v>89</v>
      </c>
      <c r="D12563" s="29">
        <v>46534</v>
      </c>
      <c r="E12563">
        <v>0</v>
      </c>
      <c r="F12563">
        <v>0</v>
      </c>
      <c r="G12563">
        <v>0</v>
      </c>
      <c r="H12563">
        <v>0</v>
      </c>
      <c r="L12563">
        <v>1320.4809760000001</v>
      </c>
      <c r="R12563">
        <v>4437.462595</v>
      </c>
      <c r="S12563" t="s">
        <v>90</v>
      </c>
      <c r="T12563" s="297">
        <v>46311.754166666666</v>
      </c>
    </row>
    <row r="12564" spans="1:20" x14ac:dyDescent="0.35">
      <c r="A12564" t="s">
        <v>140</v>
      </c>
      <c r="B12564" t="s">
        <v>141</v>
      </c>
      <c r="C12564" t="s">
        <v>89</v>
      </c>
      <c r="D12564" s="29">
        <v>46535</v>
      </c>
      <c r="E12564">
        <v>0</v>
      </c>
      <c r="F12564">
        <v>0</v>
      </c>
      <c r="G12564">
        <v>0</v>
      </c>
      <c r="H12564">
        <v>0</v>
      </c>
      <c r="L12564">
        <v>1320.4809760000001</v>
      </c>
      <c r="R12564">
        <v>4437.462595</v>
      </c>
      <c r="S12564" t="s">
        <v>90</v>
      </c>
      <c r="T12564" s="297">
        <v>46311.754166666666</v>
      </c>
    </row>
    <row r="12565" spans="1:20" x14ac:dyDescent="0.35">
      <c r="A12565" t="s">
        <v>140</v>
      </c>
      <c r="B12565" t="s">
        <v>141</v>
      </c>
      <c r="C12565" t="s">
        <v>89</v>
      </c>
      <c r="D12565" s="29">
        <v>46536</v>
      </c>
      <c r="E12565">
        <v>0</v>
      </c>
      <c r="F12565">
        <v>0</v>
      </c>
      <c r="G12565">
        <v>0</v>
      </c>
      <c r="H12565">
        <v>0</v>
      </c>
      <c r="L12565">
        <v>1320.4809760000001</v>
      </c>
      <c r="R12565">
        <v>4437.462595</v>
      </c>
      <c r="S12565" t="s">
        <v>90</v>
      </c>
      <c r="T12565" s="297">
        <v>46311.754166666666</v>
      </c>
    </row>
    <row r="12566" spans="1:20" x14ac:dyDescent="0.35">
      <c r="A12566" t="s">
        <v>140</v>
      </c>
      <c r="B12566" t="s">
        <v>141</v>
      </c>
      <c r="C12566" t="s">
        <v>89</v>
      </c>
      <c r="D12566" s="29">
        <v>46537</v>
      </c>
      <c r="E12566">
        <v>0</v>
      </c>
      <c r="F12566">
        <v>0</v>
      </c>
      <c r="G12566">
        <v>0</v>
      </c>
      <c r="H12566">
        <v>0</v>
      </c>
      <c r="L12566">
        <v>1320.4809760000001</v>
      </c>
      <c r="R12566">
        <v>4437.462595</v>
      </c>
      <c r="S12566" t="s">
        <v>90</v>
      </c>
      <c r="T12566" s="297">
        <v>46311.754166666666</v>
      </c>
    </row>
    <row r="12567" spans="1:20" x14ac:dyDescent="0.35">
      <c r="A12567" t="s">
        <v>140</v>
      </c>
      <c r="B12567" t="s">
        <v>141</v>
      </c>
      <c r="C12567" t="s">
        <v>89</v>
      </c>
      <c r="D12567" s="29">
        <v>46538</v>
      </c>
      <c r="E12567">
        <v>0</v>
      </c>
      <c r="F12567">
        <v>0</v>
      </c>
      <c r="G12567">
        <v>0</v>
      </c>
      <c r="H12567">
        <v>0</v>
      </c>
      <c r="L12567">
        <v>1320.4809760000001</v>
      </c>
      <c r="R12567">
        <v>4437.462595</v>
      </c>
      <c r="S12567" t="s">
        <v>90</v>
      </c>
      <c r="T12567" s="297">
        <v>46311.754166666666</v>
      </c>
    </row>
    <row r="12568" spans="1:20" x14ac:dyDescent="0.35">
      <c r="A12568" t="s">
        <v>140</v>
      </c>
      <c r="B12568" t="s">
        <v>141</v>
      </c>
      <c r="C12568" t="s">
        <v>89</v>
      </c>
      <c r="D12568" s="29">
        <v>46539</v>
      </c>
      <c r="E12568">
        <v>0</v>
      </c>
      <c r="F12568">
        <v>0</v>
      </c>
      <c r="G12568">
        <v>0</v>
      </c>
      <c r="H12568">
        <v>0</v>
      </c>
      <c r="L12568">
        <v>1320.4809760000001</v>
      </c>
      <c r="R12568">
        <v>4437.462595</v>
      </c>
      <c r="S12568" t="s">
        <v>90</v>
      </c>
      <c r="T12568" s="297">
        <v>46311.754166666666</v>
      </c>
    </row>
    <row r="12569" spans="1:20" x14ac:dyDescent="0.35">
      <c r="A12569" t="s">
        <v>140</v>
      </c>
      <c r="B12569" t="s">
        <v>141</v>
      </c>
      <c r="C12569" t="s">
        <v>89</v>
      </c>
      <c r="D12569" s="29">
        <v>46540</v>
      </c>
      <c r="E12569">
        <v>0</v>
      </c>
      <c r="F12569">
        <v>0</v>
      </c>
      <c r="G12569">
        <v>0</v>
      </c>
      <c r="H12569">
        <v>0</v>
      </c>
      <c r="L12569">
        <v>1320.4809760000001</v>
      </c>
      <c r="R12569">
        <v>4437.462595</v>
      </c>
      <c r="S12569" t="s">
        <v>90</v>
      </c>
      <c r="T12569" s="297">
        <v>46311.754166666666</v>
      </c>
    </row>
    <row r="12570" spans="1:20" x14ac:dyDescent="0.35">
      <c r="A12570" t="s">
        <v>140</v>
      </c>
      <c r="B12570" t="s">
        <v>141</v>
      </c>
      <c r="C12570" t="s">
        <v>89</v>
      </c>
      <c r="D12570" s="29">
        <v>46541</v>
      </c>
      <c r="E12570">
        <v>0</v>
      </c>
      <c r="F12570">
        <v>0</v>
      </c>
      <c r="G12570">
        <v>0</v>
      </c>
      <c r="H12570">
        <v>0</v>
      </c>
      <c r="L12570">
        <v>1320.4809760000001</v>
      </c>
      <c r="R12570">
        <v>4437.462595</v>
      </c>
      <c r="S12570" t="s">
        <v>90</v>
      </c>
      <c r="T12570" s="297">
        <v>46311.754166666666</v>
      </c>
    </row>
    <row r="12571" spans="1:20" x14ac:dyDescent="0.35">
      <c r="A12571" t="s">
        <v>140</v>
      </c>
      <c r="B12571" t="s">
        <v>141</v>
      </c>
      <c r="C12571" t="s">
        <v>89</v>
      </c>
      <c r="D12571" s="29">
        <v>46542</v>
      </c>
      <c r="E12571">
        <v>0</v>
      </c>
      <c r="F12571">
        <v>0</v>
      </c>
      <c r="G12571">
        <v>0</v>
      </c>
      <c r="H12571">
        <v>0</v>
      </c>
      <c r="L12571">
        <v>1320.4809760000001</v>
      </c>
      <c r="R12571">
        <v>4437.462595</v>
      </c>
      <c r="S12571" t="s">
        <v>90</v>
      </c>
      <c r="T12571" s="297">
        <v>46311.754166666666</v>
      </c>
    </row>
    <row r="12572" spans="1:20" x14ac:dyDescent="0.35">
      <c r="A12572" t="s">
        <v>140</v>
      </c>
      <c r="B12572" t="s">
        <v>141</v>
      </c>
      <c r="C12572" t="s">
        <v>89</v>
      </c>
      <c r="D12572" s="29">
        <v>46543</v>
      </c>
      <c r="E12572">
        <v>0</v>
      </c>
      <c r="F12572">
        <v>0</v>
      </c>
      <c r="G12572">
        <v>0</v>
      </c>
      <c r="H12572">
        <v>0</v>
      </c>
      <c r="L12572">
        <v>1320.4809760000001</v>
      </c>
      <c r="R12572">
        <v>4437.462595</v>
      </c>
      <c r="S12572" t="s">
        <v>90</v>
      </c>
      <c r="T12572" s="297">
        <v>46311.754166666666</v>
      </c>
    </row>
    <row r="12573" spans="1:20" x14ac:dyDescent="0.35">
      <c r="A12573" t="s">
        <v>140</v>
      </c>
      <c r="B12573" t="s">
        <v>141</v>
      </c>
      <c r="C12573" t="s">
        <v>89</v>
      </c>
      <c r="D12573" s="29">
        <v>46544</v>
      </c>
      <c r="E12573">
        <v>0</v>
      </c>
      <c r="F12573">
        <v>0</v>
      </c>
      <c r="G12573">
        <v>0</v>
      </c>
      <c r="H12573">
        <v>0</v>
      </c>
      <c r="L12573">
        <v>1320.4809760000001</v>
      </c>
      <c r="R12573">
        <v>4437.462595</v>
      </c>
      <c r="S12573" t="s">
        <v>90</v>
      </c>
      <c r="T12573" s="297">
        <v>46311.754166666666</v>
      </c>
    </row>
    <row r="12574" spans="1:20" x14ac:dyDescent="0.35">
      <c r="A12574" t="s">
        <v>140</v>
      </c>
      <c r="B12574" t="s">
        <v>141</v>
      </c>
      <c r="C12574" t="s">
        <v>89</v>
      </c>
      <c r="D12574" s="29">
        <v>46545</v>
      </c>
      <c r="E12574">
        <v>0</v>
      </c>
      <c r="F12574">
        <v>0</v>
      </c>
      <c r="G12574">
        <v>0</v>
      </c>
      <c r="H12574">
        <v>0</v>
      </c>
      <c r="L12574">
        <v>1320.4809760000001</v>
      </c>
      <c r="R12574">
        <v>4437.462595</v>
      </c>
      <c r="S12574" t="s">
        <v>90</v>
      </c>
      <c r="T12574" s="297">
        <v>46311.754166666666</v>
      </c>
    </row>
    <row r="12575" spans="1:20" x14ac:dyDescent="0.35">
      <c r="A12575" t="s">
        <v>140</v>
      </c>
      <c r="B12575" t="s">
        <v>141</v>
      </c>
      <c r="C12575" t="s">
        <v>89</v>
      </c>
      <c r="D12575" s="29">
        <v>46546</v>
      </c>
      <c r="E12575">
        <v>0</v>
      </c>
      <c r="F12575">
        <v>0</v>
      </c>
      <c r="G12575">
        <v>0</v>
      </c>
      <c r="H12575">
        <v>0</v>
      </c>
      <c r="L12575">
        <v>1320.4809760000001</v>
      </c>
      <c r="R12575">
        <v>4437.462595</v>
      </c>
      <c r="S12575" t="s">
        <v>90</v>
      </c>
      <c r="T12575" s="297">
        <v>46311.754166666666</v>
      </c>
    </row>
    <row r="12576" spans="1:20" x14ac:dyDescent="0.35">
      <c r="A12576" t="s">
        <v>140</v>
      </c>
      <c r="B12576" t="s">
        <v>141</v>
      </c>
      <c r="C12576" t="s">
        <v>89</v>
      </c>
      <c r="D12576" s="29">
        <v>46547</v>
      </c>
      <c r="E12576">
        <v>0</v>
      </c>
      <c r="F12576">
        <v>0</v>
      </c>
      <c r="G12576">
        <v>0</v>
      </c>
      <c r="H12576">
        <v>0</v>
      </c>
      <c r="L12576">
        <v>1320.4809760000001</v>
      </c>
      <c r="R12576">
        <v>4437.462595</v>
      </c>
      <c r="S12576" t="s">
        <v>90</v>
      </c>
      <c r="T12576" s="297">
        <v>46311.754166666666</v>
      </c>
    </row>
    <row r="12577" spans="1:20" x14ac:dyDescent="0.35">
      <c r="A12577" t="s">
        <v>140</v>
      </c>
      <c r="B12577" t="s">
        <v>141</v>
      </c>
      <c r="C12577" t="s">
        <v>89</v>
      </c>
      <c r="D12577" s="29">
        <v>46548</v>
      </c>
      <c r="E12577">
        <v>0</v>
      </c>
      <c r="F12577">
        <v>0</v>
      </c>
      <c r="G12577">
        <v>0</v>
      </c>
      <c r="H12577">
        <v>0</v>
      </c>
      <c r="L12577">
        <v>1320.4809760000001</v>
      </c>
      <c r="R12577">
        <v>4437.462595</v>
      </c>
      <c r="S12577" t="s">
        <v>90</v>
      </c>
      <c r="T12577" s="297">
        <v>46311.754166666666</v>
      </c>
    </row>
    <row r="12578" spans="1:20" x14ac:dyDescent="0.35">
      <c r="A12578" t="s">
        <v>140</v>
      </c>
      <c r="B12578" t="s">
        <v>141</v>
      </c>
      <c r="C12578" t="s">
        <v>89</v>
      </c>
      <c r="D12578" s="29">
        <v>46549</v>
      </c>
      <c r="E12578">
        <v>0</v>
      </c>
      <c r="F12578">
        <v>0</v>
      </c>
      <c r="G12578">
        <v>0</v>
      </c>
      <c r="H12578">
        <v>0</v>
      </c>
      <c r="L12578">
        <v>1320.4809760000001</v>
      </c>
      <c r="R12578">
        <v>4437.462595</v>
      </c>
      <c r="S12578" t="s">
        <v>90</v>
      </c>
      <c r="T12578" s="297">
        <v>46311.754166666666</v>
      </c>
    </row>
    <row r="12579" spans="1:20" x14ac:dyDescent="0.35">
      <c r="A12579" t="s">
        <v>140</v>
      </c>
      <c r="B12579" t="s">
        <v>141</v>
      </c>
      <c r="C12579" t="s">
        <v>89</v>
      </c>
      <c r="D12579" s="29">
        <v>46550</v>
      </c>
      <c r="E12579">
        <v>0</v>
      </c>
      <c r="F12579">
        <v>0</v>
      </c>
      <c r="G12579">
        <v>0</v>
      </c>
      <c r="H12579">
        <v>0</v>
      </c>
      <c r="L12579">
        <v>1320.4809760000001</v>
      </c>
      <c r="R12579">
        <v>4437.462595</v>
      </c>
      <c r="S12579" t="s">
        <v>90</v>
      </c>
      <c r="T12579" s="297">
        <v>46311.754166666666</v>
      </c>
    </row>
    <row r="12580" spans="1:20" x14ac:dyDescent="0.35">
      <c r="A12580" t="s">
        <v>140</v>
      </c>
      <c r="B12580" t="s">
        <v>141</v>
      </c>
      <c r="C12580" t="s">
        <v>89</v>
      </c>
      <c r="D12580" s="29">
        <v>46551</v>
      </c>
      <c r="E12580">
        <v>0</v>
      </c>
      <c r="F12580">
        <v>0</v>
      </c>
      <c r="G12580">
        <v>0</v>
      </c>
      <c r="H12580">
        <v>0</v>
      </c>
      <c r="L12580">
        <v>1320.4809760000001</v>
      </c>
      <c r="R12580">
        <v>4437.462595</v>
      </c>
      <c r="S12580" t="s">
        <v>90</v>
      </c>
      <c r="T12580" s="297">
        <v>46311.754166666666</v>
      </c>
    </row>
    <row r="12581" spans="1:20" x14ac:dyDescent="0.35">
      <c r="A12581" t="s">
        <v>140</v>
      </c>
      <c r="B12581" t="s">
        <v>141</v>
      </c>
      <c r="C12581" t="s">
        <v>89</v>
      </c>
      <c r="D12581" s="29">
        <v>46552</v>
      </c>
      <c r="E12581">
        <v>0</v>
      </c>
      <c r="F12581">
        <v>0</v>
      </c>
      <c r="G12581">
        <v>0</v>
      </c>
      <c r="H12581">
        <v>0</v>
      </c>
      <c r="L12581">
        <v>1320.4809760000001</v>
      </c>
      <c r="R12581">
        <v>4437.462595</v>
      </c>
      <c r="S12581" t="s">
        <v>90</v>
      </c>
      <c r="T12581" s="297">
        <v>46311.754166666666</v>
      </c>
    </row>
    <row r="12582" spans="1:20" x14ac:dyDescent="0.35">
      <c r="A12582" t="s">
        <v>140</v>
      </c>
      <c r="B12582" t="s">
        <v>141</v>
      </c>
      <c r="C12582" t="s">
        <v>89</v>
      </c>
      <c r="D12582" s="29">
        <v>46553</v>
      </c>
      <c r="E12582">
        <v>0</v>
      </c>
      <c r="F12582">
        <v>0</v>
      </c>
      <c r="G12582">
        <v>0</v>
      </c>
      <c r="H12582">
        <v>0</v>
      </c>
      <c r="L12582">
        <v>1320.4809760000001</v>
      </c>
      <c r="R12582">
        <v>4437.462595</v>
      </c>
      <c r="S12582" t="s">
        <v>90</v>
      </c>
      <c r="T12582" s="297">
        <v>46311.754166666666</v>
      </c>
    </row>
    <row r="12583" spans="1:20" x14ac:dyDescent="0.35">
      <c r="A12583" t="s">
        <v>140</v>
      </c>
      <c r="B12583" t="s">
        <v>141</v>
      </c>
      <c r="C12583" t="s">
        <v>89</v>
      </c>
      <c r="D12583" s="29">
        <v>46554</v>
      </c>
      <c r="E12583">
        <v>0</v>
      </c>
      <c r="F12583">
        <v>0</v>
      </c>
      <c r="G12583">
        <v>0</v>
      </c>
      <c r="H12583">
        <v>0</v>
      </c>
      <c r="L12583">
        <v>1320.4809760000001</v>
      </c>
      <c r="R12583">
        <v>4437.462595</v>
      </c>
      <c r="S12583" t="s">
        <v>90</v>
      </c>
      <c r="T12583" s="297">
        <v>46311.754166666666</v>
      </c>
    </row>
    <row r="12584" spans="1:20" x14ac:dyDescent="0.35">
      <c r="A12584" t="s">
        <v>140</v>
      </c>
      <c r="B12584" t="s">
        <v>141</v>
      </c>
      <c r="C12584" t="s">
        <v>89</v>
      </c>
      <c r="D12584" s="29">
        <v>46555</v>
      </c>
      <c r="E12584">
        <v>0</v>
      </c>
      <c r="F12584">
        <v>0</v>
      </c>
      <c r="G12584">
        <v>0</v>
      </c>
      <c r="H12584">
        <v>0</v>
      </c>
      <c r="L12584">
        <v>1320.4809760000001</v>
      </c>
      <c r="R12584">
        <v>4437.462595</v>
      </c>
      <c r="S12584" t="s">
        <v>90</v>
      </c>
      <c r="T12584" s="297">
        <v>46311.754166666666</v>
      </c>
    </row>
    <row r="12585" spans="1:20" x14ac:dyDescent="0.35">
      <c r="A12585" t="s">
        <v>140</v>
      </c>
      <c r="B12585" t="s">
        <v>141</v>
      </c>
      <c r="C12585" t="s">
        <v>89</v>
      </c>
      <c r="D12585" s="29">
        <v>46556</v>
      </c>
      <c r="E12585">
        <v>0</v>
      </c>
      <c r="F12585">
        <v>0</v>
      </c>
      <c r="G12585">
        <v>0</v>
      </c>
      <c r="H12585">
        <v>0</v>
      </c>
      <c r="L12585">
        <v>1320.4809760000001</v>
      </c>
      <c r="R12585">
        <v>4437.462595</v>
      </c>
      <c r="S12585" t="s">
        <v>90</v>
      </c>
      <c r="T12585" s="297">
        <v>46311.754166666666</v>
      </c>
    </row>
    <row r="12586" spans="1:20" x14ac:dyDescent="0.35">
      <c r="A12586" t="s">
        <v>140</v>
      </c>
      <c r="B12586" t="s">
        <v>141</v>
      </c>
      <c r="C12586" t="s">
        <v>89</v>
      </c>
      <c r="D12586" s="29">
        <v>46557</v>
      </c>
      <c r="E12586">
        <v>0</v>
      </c>
      <c r="F12586">
        <v>0</v>
      </c>
      <c r="G12586">
        <v>0</v>
      </c>
      <c r="H12586">
        <v>0</v>
      </c>
      <c r="L12586">
        <v>1320.4809760000001</v>
      </c>
      <c r="R12586">
        <v>4437.462595</v>
      </c>
      <c r="S12586" t="s">
        <v>90</v>
      </c>
      <c r="T12586" s="297">
        <v>46311.754166666666</v>
      </c>
    </row>
    <row r="12587" spans="1:20" x14ac:dyDescent="0.35">
      <c r="A12587" t="s">
        <v>140</v>
      </c>
      <c r="B12587" t="s">
        <v>141</v>
      </c>
      <c r="C12587" t="s">
        <v>89</v>
      </c>
      <c r="D12587" s="29">
        <v>46558</v>
      </c>
      <c r="E12587">
        <v>0</v>
      </c>
      <c r="F12587">
        <v>0</v>
      </c>
      <c r="G12587">
        <v>0</v>
      </c>
      <c r="H12587">
        <v>0</v>
      </c>
      <c r="L12587">
        <v>1320.4809760000001</v>
      </c>
      <c r="R12587">
        <v>4437.462595</v>
      </c>
      <c r="S12587" t="s">
        <v>90</v>
      </c>
      <c r="T12587" s="297">
        <v>46311.754166666666</v>
      </c>
    </row>
    <row r="12588" spans="1:20" x14ac:dyDescent="0.35">
      <c r="A12588" t="s">
        <v>140</v>
      </c>
      <c r="B12588" t="s">
        <v>141</v>
      </c>
      <c r="C12588" t="s">
        <v>89</v>
      </c>
      <c r="D12588" s="29">
        <v>46559</v>
      </c>
      <c r="E12588">
        <v>0</v>
      </c>
      <c r="F12588">
        <v>0</v>
      </c>
      <c r="G12588">
        <v>0</v>
      </c>
      <c r="H12588">
        <v>0</v>
      </c>
      <c r="L12588">
        <v>1320.4809760000001</v>
      </c>
      <c r="R12588">
        <v>4437.462595</v>
      </c>
      <c r="S12588" t="s">
        <v>90</v>
      </c>
      <c r="T12588" s="297">
        <v>46311.754166666666</v>
      </c>
    </row>
    <row r="12589" spans="1:20" x14ac:dyDescent="0.35">
      <c r="A12589" t="s">
        <v>140</v>
      </c>
      <c r="B12589" t="s">
        <v>141</v>
      </c>
      <c r="C12589" t="s">
        <v>89</v>
      </c>
      <c r="D12589" s="29">
        <v>46560</v>
      </c>
      <c r="E12589">
        <v>0</v>
      </c>
      <c r="F12589">
        <v>0</v>
      </c>
      <c r="G12589">
        <v>0</v>
      </c>
      <c r="H12589">
        <v>0</v>
      </c>
      <c r="L12589">
        <v>1320.4809760000001</v>
      </c>
      <c r="R12589">
        <v>4437.462595</v>
      </c>
      <c r="S12589" t="s">
        <v>90</v>
      </c>
      <c r="T12589" s="297">
        <v>46311.754166666666</v>
      </c>
    </row>
    <row r="12590" spans="1:20" x14ac:dyDescent="0.35">
      <c r="A12590" t="s">
        <v>140</v>
      </c>
      <c r="B12590" t="s">
        <v>141</v>
      </c>
      <c r="C12590" t="s">
        <v>89</v>
      </c>
      <c r="D12590" s="29">
        <v>46561</v>
      </c>
      <c r="E12590">
        <v>0</v>
      </c>
      <c r="F12590">
        <v>0</v>
      </c>
      <c r="G12590">
        <v>0</v>
      </c>
      <c r="H12590">
        <v>0</v>
      </c>
      <c r="L12590">
        <v>1320.4809760000001</v>
      </c>
      <c r="R12590">
        <v>4437.462595</v>
      </c>
      <c r="S12590" t="s">
        <v>90</v>
      </c>
      <c r="T12590" s="297">
        <v>46311.754166666666</v>
      </c>
    </row>
    <row r="12591" spans="1:20" x14ac:dyDescent="0.35">
      <c r="A12591" t="s">
        <v>140</v>
      </c>
      <c r="B12591" t="s">
        <v>141</v>
      </c>
      <c r="C12591" t="s">
        <v>89</v>
      </c>
      <c r="D12591" s="29">
        <v>46562</v>
      </c>
      <c r="E12591">
        <v>0</v>
      </c>
      <c r="F12591">
        <v>0</v>
      </c>
      <c r="G12591">
        <v>0</v>
      </c>
      <c r="H12591">
        <v>0</v>
      </c>
      <c r="L12591">
        <v>1320.4809760000001</v>
      </c>
      <c r="R12591">
        <v>4437.462595</v>
      </c>
      <c r="S12591" t="s">
        <v>90</v>
      </c>
      <c r="T12591" s="297">
        <v>46311.754166666666</v>
      </c>
    </row>
    <row r="12592" spans="1:20" x14ac:dyDescent="0.35">
      <c r="A12592" t="s">
        <v>140</v>
      </c>
      <c r="B12592" t="s">
        <v>141</v>
      </c>
      <c r="C12592" t="s">
        <v>89</v>
      </c>
      <c r="D12592" s="29">
        <v>46563</v>
      </c>
      <c r="E12592">
        <v>0</v>
      </c>
      <c r="F12592">
        <v>0</v>
      </c>
      <c r="G12592">
        <v>0</v>
      </c>
      <c r="H12592">
        <v>0</v>
      </c>
      <c r="L12592">
        <v>1320.4809760000001</v>
      </c>
      <c r="R12592">
        <v>4437.462595</v>
      </c>
      <c r="S12592" t="s">
        <v>90</v>
      </c>
      <c r="T12592" s="297">
        <v>46311.754166666666</v>
      </c>
    </row>
    <row r="12593" spans="1:20" x14ac:dyDescent="0.35">
      <c r="A12593" t="s">
        <v>140</v>
      </c>
      <c r="B12593" t="s">
        <v>141</v>
      </c>
      <c r="C12593" t="s">
        <v>89</v>
      </c>
      <c r="D12593" s="29">
        <v>46564</v>
      </c>
      <c r="E12593">
        <v>0</v>
      </c>
      <c r="F12593">
        <v>0</v>
      </c>
      <c r="G12593">
        <v>0</v>
      </c>
      <c r="H12593">
        <v>0</v>
      </c>
      <c r="L12593">
        <v>1320.4809760000001</v>
      </c>
      <c r="R12593">
        <v>4437.462595</v>
      </c>
      <c r="S12593" t="s">
        <v>90</v>
      </c>
      <c r="T12593" s="297">
        <v>46311.754166666666</v>
      </c>
    </row>
    <row r="12594" spans="1:20" x14ac:dyDescent="0.35">
      <c r="A12594" t="s">
        <v>140</v>
      </c>
      <c r="B12594" t="s">
        <v>141</v>
      </c>
      <c r="C12594" t="s">
        <v>89</v>
      </c>
      <c r="D12594" s="29">
        <v>46565</v>
      </c>
      <c r="E12594">
        <v>0</v>
      </c>
      <c r="F12594">
        <v>0</v>
      </c>
      <c r="G12594">
        <v>0</v>
      </c>
      <c r="H12594">
        <v>0</v>
      </c>
      <c r="L12594">
        <v>1320.4809760000001</v>
      </c>
      <c r="R12594">
        <v>4437.462595</v>
      </c>
      <c r="S12594" t="s">
        <v>90</v>
      </c>
      <c r="T12594" s="297">
        <v>46311.754166666666</v>
      </c>
    </row>
    <row r="12595" spans="1:20" x14ac:dyDescent="0.35">
      <c r="A12595" t="s">
        <v>140</v>
      </c>
      <c r="B12595" t="s">
        <v>141</v>
      </c>
      <c r="C12595" t="s">
        <v>89</v>
      </c>
      <c r="D12595" s="29">
        <v>46566</v>
      </c>
      <c r="E12595">
        <v>0</v>
      </c>
      <c r="F12595">
        <v>0</v>
      </c>
      <c r="G12595">
        <v>0</v>
      </c>
      <c r="H12595">
        <v>0</v>
      </c>
      <c r="L12595">
        <v>1320.4809760000001</v>
      </c>
      <c r="R12595">
        <v>4437.462595</v>
      </c>
      <c r="S12595" t="s">
        <v>90</v>
      </c>
      <c r="T12595" s="297">
        <v>46311.754166666666</v>
      </c>
    </row>
    <row r="12596" spans="1:20" x14ac:dyDescent="0.35">
      <c r="A12596" t="s">
        <v>140</v>
      </c>
      <c r="B12596" t="s">
        <v>141</v>
      </c>
      <c r="C12596" t="s">
        <v>89</v>
      </c>
      <c r="D12596" s="29">
        <v>46567</v>
      </c>
      <c r="E12596">
        <v>0</v>
      </c>
      <c r="F12596">
        <v>0</v>
      </c>
      <c r="G12596">
        <v>0</v>
      </c>
      <c r="H12596">
        <v>0</v>
      </c>
      <c r="L12596">
        <v>1320.4809760000001</v>
      </c>
      <c r="R12596">
        <v>4437.462595</v>
      </c>
      <c r="S12596" t="s">
        <v>90</v>
      </c>
      <c r="T12596" s="297">
        <v>46311.754166666666</v>
      </c>
    </row>
    <row r="12597" spans="1:20" x14ac:dyDescent="0.35">
      <c r="A12597" t="s">
        <v>140</v>
      </c>
      <c r="B12597" t="s">
        <v>141</v>
      </c>
      <c r="C12597" t="s">
        <v>89</v>
      </c>
      <c r="D12597" s="29">
        <v>46568</v>
      </c>
      <c r="E12597">
        <v>0</v>
      </c>
      <c r="F12597">
        <v>0</v>
      </c>
      <c r="G12597">
        <v>0</v>
      </c>
      <c r="H12597">
        <v>0</v>
      </c>
      <c r="L12597">
        <v>1320.4809760000001</v>
      </c>
      <c r="R12597">
        <v>4437.462595</v>
      </c>
      <c r="S12597" t="s">
        <v>90</v>
      </c>
      <c r="T12597" s="297">
        <v>46311.754166666666</v>
      </c>
    </row>
    <row r="12598" spans="1:20" x14ac:dyDescent="0.35">
      <c r="A12598" t="s">
        <v>140</v>
      </c>
      <c r="B12598" t="s">
        <v>141</v>
      </c>
      <c r="C12598" t="s">
        <v>89</v>
      </c>
      <c r="D12598" s="29">
        <v>46569</v>
      </c>
      <c r="E12598">
        <v>0</v>
      </c>
      <c r="F12598">
        <v>0</v>
      </c>
      <c r="G12598">
        <v>0</v>
      </c>
      <c r="H12598">
        <v>0</v>
      </c>
      <c r="L12598">
        <v>1320.4809760000001</v>
      </c>
      <c r="R12598">
        <v>4437.462595</v>
      </c>
      <c r="S12598" t="s">
        <v>90</v>
      </c>
      <c r="T12598" s="297">
        <v>46311.754166666666</v>
      </c>
    </row>
    <row r="12599" spans="1:20" x14ac:dyDescent="0.35">
      <c r="A12599" t="s">
        <v>140</v>
      </c>
      <c r="B12599" t="s">
        <v>141</v>
      </c>
      <c r="C12599" t="s">
        <v>89</v>
      </c>
      <c r="D12599" s="29">
        <v>46570</v>
      </c>
      <c r="E12599">
        <v>0</v>
      </c>
      <c r="F12599">
        <v>0</v>
      </c>
      <c r="G12599">
        <v>0</v>
      </c>
      <c r="H12599">
        <v>0</v>
      </c>
      <c r="L12599">
        <v>1320.4809760000001</v>
      </c>
      <c r="R12599">
        <v>4437.462595</v>
      </c>
      <c r="S12599" t="s">
        <v>90</v>
      </c>
      <c r="T12599" s="297">
        <v>46311.754166666666</v>
      </c>
    </row>
    <row r="12600" spans="1:20" x14ac:dyDescent="0.35">
      <c r="A12600" t="s">
        <v>140</v>
      </c>
      <c r="B12600" t="s">
        <v>141</v>
      </c>
      <c r="C12600" t="s">
        <v>89</v>
      </c>
      <c r="D12600" s="29">
        <v>46571</v>
      </c>
      <c r="E12600">
        <v>0</v>
      </c>
      <c r="F12600">
        <v>0</v>
      </c>
      <c r="G12600">
        <v>0</v>
      </c>
      <c r="H12600">
        <v>0</v>
      </c>
      <c r="L12600">
        <v>1320.4809760000001</v>
      </c>
      <c r="R12600">
        <v>4437.462595</v>
      </c>
      <c r="S12600" t="s">
        <v>90</v>
      </c>
      <c r="T12600" s="297">
        <v>46311.754166666666</v>
      </c>
    </row>
    <row r="12601" spans="1:20" x14ac:dyDescent="0.35">
      <c r="A12601" t="s">
        <v>140</v>
      </c>
      <c r="B12601" t="s">
        <v>141</v>
      </c>
      <c r="C12601" t="s">
        <v>89</v>
      </c>
      <c r="D12601" s="29">
        <v>46572</v>
      </c>
      <c r="E12601">
        <v>0</v>
      </c>
      <c r="F12601">
        <v>0</v>
      </c>
      <c r="G12601">
        <v>0</v>
      </c>
      <c r="H12601">
        <v>0</v>
      </c>
      <c r="L12601">
        <v>1320.4809760000001</v>
      </c>
      <c r="R12601">
        <v>4437.462595</v>
      </c>
      <c r="S12601" t="s">
        <v>90</v>
      </c>
      <c r="T12601" s="297">
        <v>46311.754166666666</v>
      </c>
    </row>
    <row r="12602" spans="1:20" x14ac:dyDescent="0.35">
      <c r="A12602" t="s">
        <v>140</v>
      </c>
      <c r="B12602" t="s">
        <v>141</v>
      </c>
      <c r="C12602" t="s">
        <v>89</v>
      </c>
      <c r="D12602" s="29">
        <v>46573</v>
      </c>
      <c r="E12602">
        <v>0</v>
      </c>
      <c r="F12602">
        <v>0</v>
      </c>
      <c r="G12602">
        <v>0</v>
      </c>
      <c r="H12602">
        <v>0</v>
      </c>
      <c r="L12602">
        <v>1320.4809760000001</v>
      </c>
      <c r="R12602">
        <v>4437.462595</v>
      </c>
      <c r="S12602" t="s">
        <v>90</v>
      </c>
      <c r="T12602" s="297">
        <v>46311.754166666666</v>
      </c>
    </row>
    <row r="12603" spans="1:20" x14ac:dyDescent="0.35">
      <c r="A12603" t="s">
        <v>140</v>
      </c>
      <c r="B12603" t="s">
        <v>141</v>
      </c>
      <c r="C12603" t="s">
        <v>89</v>
      </c>
      <c r="D12603" s="29">
        <v>46574</v>
      </c>
      <c r="E12603">
        <v>0</v>
      </c>
      <c r="F12603">
        <v>0</v>
      </c>
      <c r="G12603">
        <v>0</v>
      </c>
      <c r="H12603">
        <v>0</v>
      </c>
      <c r="L12603">
        <v>1320.4809760000001</v>
      </c>
      <c r="R12603">
        <v>4437.462595</v>
      </c>
      <c r="S12603" t="s">
        <v>90</v>
      </c>
      <c r="T12603" s="297">
        <v>46311.754166666666</v>
      </c>
    </row>
    <row r="12604" spans="1:20" x14ac:dyDescent="0.35">
      <c r="A12604" t="s">
        <v>140</v>
      </c>
      <c r="B12604" t="s">
        <v>141</v>
      </c>
      <c r="C12604" t="s">
        <v>89</v>
      </c>
      <c r="D12604" s="29">
        <v>46575</v>
      </c>
      <c r="E12604">
        <v>0</v>
      </c>
      <c r="F12604">
        <v>0</v>
      </c>
      <c r="G12604">
        <v>0</v>
      </c>
      <c r="H12604">
        <v>0</v>
      </c>
      <c r="L12604">
        <v>1320.4809760000001</v>
      </c>
      <c r="R12604">
        <v>4437.462595</v>
      </c>
      <c r="S12604" t="s">
        <v>90</v>
      </c>
      <c r="T12604" s="297">
        <v>46311.754166666666</v>
      </c>
    </row>
    <row r="12605" spans="1:20" x14ac:dyDescent="0.35">
      <c r="A12605" t="s">
        <v>140</v>
      </c>
      <c r="B12605" t="s">
        <v>141</v>
      </c>
      <c r="C12605" t="s">
        <v>89</v>
      </c>
      <c r="D12605" s="29">
        <v>46576</v>
      </c>
      <c r="E12605">
        <v>0</v>
      </c>
      <c r="F12605">
        <v>0</v>
      </c>
      <c r="G12605">
        <v>0</v>
      </c>
      <c r="H12605">
        <v>0</v>
      </c>
      <c r="L12605">
        <v>1320.4809760000001</v>
      </c>
      <c r="R12605">
        <v>4437.462595</v>
      </c>
      <c r="S12605" t="s">
        <v>90</v>
      </c>
      <c r="T12605" s="297">
        <v>46311.754166666666</v>
      </c>
    </row>
    <row r="12606" spans="1:20" x14ac:dyDescent="0.35">
      <c r="A12606" t="s">
        <v>140</v>
      </c>
      <c r="B12606" t="s">
        <v>141</v>
      </c>
      <c r="C12606" t="s">
        <v>89</v>
      </c>
      <c r="D12606" s="29">
        <v>46577</v>
      </c>
      <c r="E12606">
        <v>0</v>
      </c>
      <c r="F12606">
        <v>0</v>
      </c>
      <c r="G12606">
        <v>0</v>
      </c>
      <c r="H12606">
        <v>0</v>
      </c>
      <c r="L12606">
        <v>1320.4809760000001</v>
      </c>
      <c r="R12606">
        <v>4437.462595</v>
      </c>
      <c r="S12606" t="s">
        <v>90</v>
      </c>
      <c r="T12606" s="297">
        <v>46311.754166666666</v>
      </c>
    </row>
    <row r="12607" spans="1:20" x14ac:dyDescent="0.35">
      <c r="A12607" t="s">
        <v>140</v>
      </c>
      <c r="B12607" t="s">
        <v>141</v>
      </c>
      <c r="C12607" t="s">
        <v>89</v>
      </c>
      <c r="D12607" s="29">
        <v>46578</v>
      </c>
      <c r="E12607">
        <v>0</v>
      </c>
      <c r="F12607">
        <v>0</v>
      </c>
      <c r="G12607">
        <v>0</v>
      </c>
      <c r="H12607">
        <v>0</v>
      </c>
      <c r="L12607">
        <v>1320.4809760000001</v>
      </c>
      <c r="R12607">
        <v>4437.462595</v>
      </c>
      <c r="S12607" t="s">
        <v>90</v>
      </c>
      <c r="T12607" s="297">
        <v>46311.754166666666</v>
      </c>
    </row>
    <row r="12608" spans="1:20" x14ac:dyDescent="0.35">
      <c r="A12608" t="s">
        <v>140</v>
      </c>
      <c r="B12608" t="s">
        <v>141</v>
      </c>
      <c r="C12608" t="s">
        <v>89</v>
      </c>
      <c r="D12608" s="29">
        <v>46579</v>
      </c>
      <c r="E12608">
        <v>0</v>
      </c>
      <c r="F12608">
        <v>0</v>
      </c>
      <c r="G12608">
        <v>0</v>
      </c>
      <c r="H12608">
        <v>0</v>
      </c>
      <c r="L12608">
        <v>1320.4809760000001</v>
      </c>
      <c r="R12608">
        <v>4437.462595</v>
      </c>
      <c r="S12608" t="s">
        <v>90</v>
      </c>
      <c r="T12608" s="297">
        <v>46311.754166666666</v>
      </c>
    </row>
    <row r="12609" spans="1:20" x14ac:dyDescent="0.35">
      <c r="A12609" t="s">
        <v>140</v>
      </c>
      <c r="B12609" t="s">
        <v>141</v>
      </c>
      <c r="C12609" t="s">
        <v>89</v>
      </c>
      <c r="D12609" s="29">
        <v>46580</v>
      </c>
      <c r="E12609">
        <v>0</v>
      </c>
      <c r="F12609">
        <v>0</v>
      </c>
      <c r="G12609">
        <v>0</v>
      </c>
      <c r="H12609">
        <v>0</v>
      </c>
      <c r="L12609">
        <v>1320.4809760000001</v>
      </c>
      <c r="R12609">
        <v>4437.462595</v>
      </c>
      <c r="S12609" t="s">
        <v>90</v>
      </c>
      <c r="T12609" s="297">
        <v>46311.754166666666</v>
      </c>
    </row>
    <row r="12610" spans="1:20" x14ac:dyDescent="0.35">
      <c r="A12610" t="s">
        <v>140</v>
      </c>
      <c r="B12610" t="s">
        <v>141</v>
      </c>
      <c r="C12610" t="s">
        <v>89</v>
      </c>
      <c r="D12610" s="29">
        <v>46581</v>
      </c>
      <c r="E12610">
        <v>0</v>
      </c>
      <c r="F12610">
        <v>0</v>
      </c>
      <c r="G12610">
        <v>0</v>
      </c>
      <c r="H12610">
        <v>0</v>
      </c>
      <c r="L12610">
        <v>1320.4809760000001</v>
      </c>
      <c r="R12610">
        <v>4437.462595</v>
      </c>
      <c r="S12610" t="s">
        <v>90</v>
      </c>
      <c r="T12610" s="297">
        <v>46311.754166666666</v>
      </c>
    </row>
    <row r="12611" spans="1:20" x14ac:dyDescent="0.35">
      <c r="A12611" t="s">
        <v>140</v>
      </c>
      <c r="B12611" t="s">
        <v>141</v>
      </c>
      <c r="C12611" t="s">
        <v>89</v>
      </c>
      <c r="D12611" s="29">
        <v>46582</v>
      </c>
      <c r="E12611">
        <v>0</v>
      </c>
      <c r="F12611">
        <v>0</v>
      </c>
      <c r="G12611">
        <v>0</v>
      </c>
      <c r="H12611">
        <v>0</v>
      </c>
      <c r="L12611">
        <v>1320.4809760000001</v>
      </c>
      <c r="R12611">
        <v>4437.462595</v>
      </c>
      <c r="S12611" t="s">
        <v>90</v>
      </c>
      <c r="T12611" s="297">
        <v>46311.754166666666</v>
      </c>
    </row>
    <row r="12612" spans="1:20" x14ac:dyDescent="0.35">
      <c r="A12612" t="s">
        <v>140</v>
      </c>
      <c r="B12612" t="s">
        <v>141</v>
      </c>
      <c r="C12612" t="s">
        <v>89</v>
      </c>
      <c r="D12612" s="29">
        <v>46583</v>
      </c>
      <c r="E12612">
        <v>0</v>
      </c>
      <c r="F12612">
        <v>0</v>
      </c>
      <c r="G12612">
        <v>0</v>
      </c>
      <c r="H12612">
        <v>0</v>
      </c>
      <c r="L12612">
        <v>1320.4809760000001</v>
      </c>
      <c r="R12612">
        <v>4437.462595</v>
      </c>
      <c r="S12612" t="s">
        <v>90</v>
      </c>
      <c r="T12612" s="297">
        <v>46311.754166666666</v>
      </c>
    </row>
    <row r="12613" spans="1:20" x14ac:dyDescent="0.35">
      <c r="A12613" t="s">
        <v>140</v>
      </c>
      <c r="B12613" t="s">
        <v>141</v>
      </c>
      <c r="C12613" t="s">
        <v>89</v>
      </c>
      <c r="D12613" s="29">
        <v>46584</v>
      </c>
      <c r="E12613">
        <v>0</v>
      </c>
      <c r="F12613">
        <v>0</v>
      </c>
      <c r="G12613">
        <v>0</v>
      </c>
      <c r="H12613">
        <v>0</v>
      </c>
      <c r="L12613">
        <v>1320.4809760000001</v>
      </c>
      <c r="R12613">
        <v>4437.462595</v>
      </c>
      <c r="S12613" t="s">
        <v>90</v>
      </c>
      <c r="T12613" s="297">
        <v>46311.754166666666</v>
      </c>
    </row>
    <row r="12614" spans="1:20" x14ac:dyDescent="0.35">
      <c r="A12614" t="s">
        <v>140</v>
      </c>
      <c r="B12614" t="s">
        <v>141</v>
      </c>
      <c r="C12614" t="s">
        <v>89</v>
      </c>
      <c r="D12614" s="29">
        <v>46585</v>
      </c>
      <c r="E12614">
        <v>0</v>
      </c>
      <c r="F12614">
        <v>0</v>
      </c>
      <c r="G12614">
        <v>0</v>
      </c>
      <c r="H12614">
        <v>0</v>
      </c>
      <c r="L12614">
        <v>1320.4809760000001</v>
      </c>
      <c r="R12614">
        <v>4437.462595</v>
      </c>
      <c r="S12614" t="s">
        <v>90</v>
      </c>
      <c r="T12614" s="297">
        <v>46311.754166666666</v>
      </c>
    </row>
    <row r="12615" spans="1:20" x14ac:dyDescent="0.35">
      <c r="A12615" t="s">
        <v>140</v>
      </c>
      <c r="B12615" t="s">
        <v>141</v>
      </c>
      <c r="C12615" t="s">
        <v>89</v>
      </c>
      <c r="D12615" s="29">
        <v>46586</v>
      </c>
      <c r="E12615">
        <v>0</v>
      </c>
      <c r="F12615">
        <v>0</v>
      </c>
      <c r="G12615">
        <v>0</v>
      </c>
      <c r="H12615">
        <v>0</v>
      </c>
      <c r="L12615">
        <v>1320.4809760000001</v>
      </c>
      <c r="R12615">
        <v>4437.462595</v>
      </c>
      <c r="S12615" t="s">
        <v>90</v>
      </c>
      <c r="T12615" s="297">
        <v>46311.754166666666</v>
      </c>
    </row>
    <row r="12616" spans="1:20" x14ac:dyDescent="0.35">
      <c r="A12616" t="s">
        <v>140</v>
      </c>
      <c r="B12616" t="s">
        <v>141</v>
      </c>
      <c r="C12616" t="s">
        <v>89</v>
      </c>
      <c r="D12616" s="29">
        <v>46587</v>
      </c>
      <c r="E12616">
        <v>0</v>
      </c>
      <c r="F12616">
        <v>0</v>
      </c>
      <c r="G12616">
        <v>0</v>
      </c>
      <c r="H12616">
        <v>0</v>
      </c>
      <c r="L12616">
        <v>1320.4809760000001</v>
      </c>
      <c r="R12616">
        <v>4437.462595</v>
      </c>
      <c r="S12616" t="s">
        <v>90</v>
      </c>
      <c r="T12616" s="297">
        <v>46311.754166666666</v>
      </c>
    </row>
    <row r="12617" spans="1:20" x14ac:dyDescent="0.35">
      <c r="A12617" t="s">
        <v>140</v>
      </c>
      <c r="B12617" t="s">
        <v>141</v>
      </c>
      <c r="C12617" t="s">
        <v>89</v>
      </c>
      <c r="D12617" s="29">
        <v>46588</v>
      </c>
      <c r="E12617">
        <v>0</v>
      </c>
      <c r="F12617">
        <v>0</v>
      </c>
      <c r="G12617">
        <v>0</v>
      </c>
      <c r="H12617">
        <v>0</v>
      </c>
      <c r="L12617">
        <v>1320.4809760000001</v>
      </c>
      <c r="R12617">
        <v>4437.462595</v>
      </c>
      <c r="S12617" t="s">
        <v>90</v>
      </c>
      <c r="T12617" s="297">
        <v>46311.754166666666</v>
      </c>
    </row>
    <row r="12618" spans="1:20" x14ac:dyDescent="0.35">
      <c r="A12618" t="s">
        <v>140</v>
      </c>
      <c r="B12618" t="s">
        <v>141</v>
      </c>
      <c r="C12618" t="s">
        <v>89</v>
      </c>
      <c r="D12618" s="29">
        <v>46589</v>
      </c>
      <c r="E12618">
        <v>0</v>
      </c>
      <c r="F12618">
        <v>0</v>
      </c>
      <c r="G12618">
        <v>0</v>
      </c>
      <c r="H12618">
        <v>0</v>
      </c>
      <c r="L12618">
        <v>1320.4809760000001</v>
      </c>
      <c r="R12618">
        <v>4437.462595</v>
      </c>
      <c r="S12618" t="s">
        <v>90</v>
      </c>
      <c r="T12618" s="297">
        <v>46311.754166666666</v>
      </c>
    </row>
    <row r="12619" spans="1:20" x14ac:dyDescent="0.35">
      <c r="A12619" t="s">
        <v>140</v>
      </c>
      <c r="B12619" t="s">
        <v>141</v>
      </c>
      <c r="C12619" t="s">
        <v>89</v>
      </c>
      <c r="D12619" s="29">
        <v>46590</v>
      </c>
      <c r="E12619">
        <v>0</v>
      </c>
      <c r="F12619">
        <v>0</v>
      </c>
      <c r="G12619">
        <v>0</v>
      </c>
      <c r="H12619">
        <v>0</v>
      </c>
      <c r="L12619">
        <v>1320.4809760000001</v>
      </c>
      <c r="R12619">
        <v>4437.462595</v>
      </c>
      <c r="S12619" t="s">
        <v>90</v>
      </c>
      <c r="T12619" s="297">
        <v>46311.754166666666</v>
      </c>
    </row>
    <row r="12620" spans="1:20" x14ac:dyDescent="0.35">
      <c r="A12620" t="s">
        <v>140</v>
      </c>
      <c r="B12620" t="s">
        <v>141</v>
      </c>
      <c r="C12620" t="s">
        <v>89</v>
      </c>
      <c r="D12620" s="29">
        <v>46591</v>
      </c>
      <c r="E12620">
        <v>0</v>
      </c>
      <c r="F12620">
        <v>0</v>
      </c>
      <c r="G12620">
        <v>0</v>
      </c>
      <c r="H12620">
        <v>0</v>
      </c>
      <c r="L12620">
        <v>1320.4809760000001</v>
      </c>
      <c r="R12620">
        <v>4437.462595</v>
      </c>
      <c r="S12620" t="s">
        <v>90</v>
      </c>
      <c r="T12620" s="297">
        <v>46311.754166666666</v>
      </c>
    </row>
    <row r="12621" spans="1:20" x14ac:dyDescent="0.35">
      <c r="A12621" t="s">
        <v>140</v>
      </c>
      <c r="B12621" t="s">
        <v>141</v>
      </c>
      <c r="C12621" t="s">
        <v>89</v>
      </c>
      <c r="D12621" s="29">
        <v>46592</v>
      </c>
      <c r="E12621">
        <v>0</v>
      </c>
      <c r="F12621">
        <v>0</v>
      </c>
      <c r="G12621">
        <v>0</v>
      </c>
      <c r="H12621">
        <v>0</v>
      </c>
      <c r="L12621">
        <v>1320.4809760000001</v>
      </c>
      <c r="R12621">
        <v>4437.462595</v>
      </c>
      <c r="S12621" t="s">
        <v>90</v>
      </c>
      <c r="T12621" s="297">
        <v>46311.754166666666</v>
      </c>
    </row>
    <row r="12622" spans="1:20" x14ac:dyDescent="0.35">
      <c r="A12622" t="s">
        <v>140</v>
      </c>
      <c r="B12622" t="s">
        <v>141</v>
      </c>
      <c r="C12622" t="s">
        <v>89</v>
      </c>
      <c r="D12622" s="29">
        <v>46593</v>
      </c>
      <c r="E12622">
        <v>0</v>
      </c>
      <c r="F12622">
        <v>0</v>
      </c>
      <c r="G12622">
        <v>0</v>
      </c>
      <c r="H12622">
        <v>0</v>
      </c>
      <c r="L12622">
        <v>1320.4809760000001</v>
      </c>
      <c r="R12622">
        <v>4437.462595</v>
      </c>
      <c r="S12622" t="s">
        <v>90</v>
      </c>
      <c r="T12622" s="297">
        <v>46311.754166666666</v>
      </c>
    </row>
    <row r="12623" spans="1:20" x14ac:dyDescent="0.35">
      <c r="A12623" t="s">
        <v>140</v>
      </c>
      <c r="B12623" t="s">
        <v>141</v>
      </c>
      <c r="C12623" t="s">
        <v>89</v>
      </c>
      <c r="D12623" s="29">
        <v>46594</v>
      </c>
      <c r="E12623">
        <v>0</v>
      </c>
      <c r="F12623">
        <v>0</v>
      </c>
      <c r="G12623">
        <v>0</v>
      </c>
      <c r="H12623">
        <v>0</v>
      </c>
      <c r="L12623">
        <v>1320.4809760000001</v>
      </c>
      <c r="R12623">
        <v>4437.462595</v>
      </c>
      <c r="S12623" t="s">
        <v>90</v>
      </c>
      <c r="T12623" s="297">
        <v>46311.754166666666</v>
      </c>
    </row>
    <row r="12624" spans="1:20" x14ac:dyDescent="0.35">
      <c r="A12624" t="s">
        <v>140</v>
      </c>
      <c r="B12624" t="s">
        <v>141</v>
      </c>
      <c r="C12624" t="s">
        <v>89</v>
      </c>
      <c r="D12624" s="29">
        <v>46595</v>
      </c>
      <c r="E12624">
        <v>0</v>
      </c>
      <c r="F12624">
        <v>0</v>
      </c>
      <c r="G12624">
        <v>0</v>
      </c>
      <c r="H12624">
        <v>0</v>
      </c>
      <c r="L12624">
        <v>1320.4809760000001</v>
      </c>
      <c r="R12624">
        <v>4437.462595</v>
      </c>
      <c r="S12624" t="s">
        <v>90</v>
      </c>
      <c r="T12624" s="297">
        <v>46311.754166666666</v>
      </c>
    </row>
    <row r="12625" spans="1:20" x14ac:dyDescent="0.35">
      <c r="A12625" t="s">
        <v>140</v>
      </c>
      <c r="B12625" t="s">
        <v>141</v>
      </c>
      <c r="C12625" t="s">
        <v>89</v>
      </c>
      <c r="D12625" s="29">
        <v>46596</v>
      </c>
      <c r="E12625">
        <v>0</v>
      </c>
      <c r="F12625">
        <v>0</v>
      </c>
      <c r="G12625">
        <v>0</v>
      </c>
      <c r="H12625">
        <v>0</v>
      </c>
      <c r="L12625">
        <v>1320.4809760000001</v>
      </c>
      <c r="R12625">
        <v>4437.462595</v>
      </c>
      <c r="S12625" t="s">
        <v>90</v>
      </c>
      <c r="T12625" s="297">
        <v>46311.754166666666</v>
      </c>
    </row>
    <row r="12626" spans="1:20" x14ac:dyDescent="0.35">
      <c r="A12626" t="s">
        <v>140</v>
      </c>
      <c r="B12626" t="s">
        <v>141</v>
      </c>
      <c r="C12626" t="s">
        <v>89</v>
      </c>
      <c r="D12626" s="29">
        <v>46597</v>
      </c>
      <c r="E12626">
        <v>0</v>
      </c>
      <c r="F12626">
        <v>0</v>
      </c>
      <c r="G12626">
        <v>0</v>
      </c>
      <c r="H12626">
        <v>0</v>
      </c>
      <c r="L12626">
        <v>1320.4809760000001</v>
      </c>
      <c r="R12626">
        <v>4437.462595</v>
      </c>
      <c r="S12626" t="s">
        <v>90</v>
      </c>
      <c r="T12626" s="297">
        <v>46311.754166666666</v>
      </c>
    </row>
    <row r="12627" spans="1:20" x14ac:dyDescent="0.35">
      <c r="A12627" t="s">
        <v>140</v>
      </c>
      <c r="B12627" t="s">
        <v>141</v>
      </c>
      <c r="C12627" t="s">
        <v>89</v>
      </c>
      <c r="D12627" s="29">
        <v>46598</v>
      </c>
      <c r="E12627">
        <v>0</v>
      </c>
      <c r="F12627">
        <v>0</v>
      </c>
      <c r="G12627">
        <v>0</v>
      </c>
      <c r="H12627">
        <v>0</v>
      </c>
      <c r="L12627">
        <v>1320.4809760000001</v>
      </c>
      <c r="R12627">
        <v>4437.462595</v>
      </c>
      <c r="S12627" t="s">
        <v>90</v>
      </c>
      <c r="T12627" s="297">
        <v>46311.754166666666</v>
      </c>
    </row>
    <row r="12628" spans="1:20" x14ac:dyDescent="0.35">
      <c r="A12628" t="s">
        <v>140</v>
      </c>
      <c r="B12628" t="s">
        <v>141</v>
      </c>
      <c r="C12628" t="s">
        <v>89</v>
      </c>
      <c r="D12628" s="29">
        <v>46599</v>
      </c>
      <c r="E12628">
        <v>0</v>
      </c>
      <c r="F12628">
        <v>0</v>
      </c>
      <c r="G12628">
        <v>0</v>
      </c>
      <c r="H12628">
        <v>0</v>
      </c>
      <c r="L12628">
        <v>1320.4809760000001</v>
      </c>
      <c r="R12628">
        <v>4437.462595</v>
      </c>
      <c r="S12628" t="s">
        <v>90</v>
      </c>
      <c r="T12628" s="297">
        <v>46311.754166666666</v>
      </c>
    </row>
    <row r="12629" spans="1:20" x14ac:dyDescent="0.35">
      <c r="A12629" t="s">
        <v>140</v>
      </c>
      <c r="B12629" t="s">
        <v>141</v>
      </c>
      <c r="C12629" t="s">
        <v>89</v>
      </c>
      <c r="D12629" s="29">
        <v>46600</v>
      </c>
      <c r="E12629">
        <v>0</v>
      </c>
      <c r="F12629">
        <v>0</v>
      </c>
      <c r="G12629">
        <v>0</v>
      </c>
      <c r="H12629">
        <v>0</v>
      </c>
      <c r="L12629">
        <v>1320.4809760000001</v>
      </c>
      <c r="R12629">
        <v>4437.462595</v>
      </c>
      <c r="S12629" t="s">
        <v>90</v>
      </c>
      <c r="T12629" s="297">
        <v>46311.754166666666</v>
      </c>
    </row>
    <row r="12630" spans="1:20" x14ac:dyDescent="0.35">
      <c r="A12630" t="s">
        <v>140</v>
      </c>
      <c r="B12630" t="s">
        <v>141</v>
      </c>
      <c r="C12630" t="s">
        <v>89</v>
      </c>
      <c r="D12630" s="29">
        <v>46601</v>
      </c>
      <c r="E12630">
        <v>0</v>
      </c>
      <c r="F12630">
        <v>0</v>
      </c>
      <c r="G12630">
        <v>0</v>
      </c>
      <c r="H12630">
        <v>0</v>
      </c>
      <c r="L12630">
        <v>1320.4809760000001</v>
      </c>
      <c r="R12630">
        <v>4437.462595</v>
      </c>
      <c r="S12630" t="s">
        <v>90</v>
      </c>
      <c r="T12630" s="297">
        <v>46311.754166666666</v>
      </c>
    </row>
    <row r="12631" spans="1:20" x14ac:dyDescent="0.35">
      <c r="A12631" t="s">
        <v>140</v>
      </c>
      <c r="B12631" t="s">
        <v>141</v>
      </c>
      <c r="C12631" t="s">
        <v>89</v>
      </c>
      <c r="D12631" s="29">
        <v>46602</v>
      </c>
      <c r="E12631">
        <v>0</v>
      </c>
      <c r="F12631">
        <v>0</v>
      </c>
      <c r="G12631">
        <v>0</v>
      </c>
      <c r="H12631">
        <v>0</v>
      </c>
      <c r="L12631">
        <v>1320.4809760000001</v>
      </c>
      <c r="R12631">
        <v>4437.462595</v>
      </c>
      <c r="S12631" t="s">
        <v>90</v>
      </c>
      <c r="T12631" s="297">
        <v>46311.754166666666</v>
      </c>
    </row>
    <row r="12632" spans="1:20" x14ac:dyDescent="0.35">
      <c r="A12632" t="s">
        <v>140</v>
      </c>
      <c r="B12632" t="s">
        <v>141</v>
      </c>
      <c r="C12632" t="s">
        <v>89</v>
      </c>
      <c r="D12632" s="29">
        <v>46603</v>
      </c>
      <c r="E12632">
        <v>0</v>
      </c>
      <c r="F12632">
        <v>0</v>
      </c>
      <c r="G12632">
        <v>0</v>
      </c>
      <c r="H12632">
        <v>0</v>
      </c>
      <c r="L12632">
        <v>1320.4809760000001</v>
      </c>
      <c r="R12632">
        <v>4437.462595</v>
      </c>
      <c r="S12632" t="s">
        <v>90</v>
      </c>
      <c r="T12632" s="297">
        <v>46311.754166666666</v>
      </c>
    </row>
    <row r="12633" spans="1:20" x14ac:dyDescent="0.35">
      <c r="A12633" t="s">
        <v>140</v>
      </c>
      <c r="B12633" t="s">
        <v>141</v>
      </c>
      <c r="C12633" t="s">
        <v>89</v>
      </c>
      <c r="D12633" s="29">
        <v>46604</v>
      </c>
      <c r="E12633">
        <v>0</v>
      </c>
      <c r="F12633">
        <v>0</v>
      </c>
      <c r="G12633">
        <v>0</v>
      </c>
      <c r="H12633">
        <v>0</v>
      </c>
      <c r="L12633">
        <v>1320.4809760000001</v>
      </c>
      <c r="R12633">
        <v>4437.462595</v>
      </c>
      <c r="S12633" t="s">
        <v>90</v>
      </c>
      <c r="T12633" s="297">
        <v>46311.754166666666</v>
      </c>
    </row>
    <row r="12634" spans="1:20" x14ac:dyDescent="0.35">
      <c r="A12634" t="s">
        <v>140</v>
      </c>
      <c r="B12634" t="s">
        <v>141</v>
      </c>
      <c r="C12634" t="s">
        <v>89</v>
      </c>
      <c r="D12634" s="29">
        <v>46605</v>
      </c>
      <c r="E12634">
        <v>0</v>
      </c>
      <c r="F12634">
        <v>0</v>
      </c>
      <c r="G12634">
        <v>0</v>
      </c>
      <c r="H12634">
        <v>0</v>
      </c>
      <c r="L12634">
        <v>1320.4809760000001</v>
      </c>
      <c r="R12634">
        <v>4437.462595</v>
      </c>
      <c r="S12634" t="s">
        <v>90</v>
      </c>
      <c r="T12634" s="297">
        <v>46311.754166666666</v>
      </c>
    </row>
    <row r="12635" spans="1:20" x14ac:dyDescent="0.35">
      <c r="A12635" t="s">
        <v>140</v>
      </c>
      <c r="B12635" t="s">
        <v>141</v>
      </c>
      <c r="C12635" t="s">
        <v>89</v>
      </c>
      <c r="D12635" s="29">
        <v>46606</v>
      </c>
      <c r="E12635">
        <v>0</v>
      </c>
      <c r="F12635">
        <v>0</v>
      </c>
      <c r="G12635">
        <v>0</v>
      </c>
      <c r="H12635">
        <v>0</v>
      </c>
      <c r="L12635">
        <v>1320.4809760000001</v>
      </c>
      <c r="R12635">
        <v>4437.462595</v>
      </c>
      <c r="S12635" t="s">
        <v>90</v>
      </c>
      <c r="T12635" s="297">
        <v>46311.754166666666</v>
      </c>
    </row>
    <row r="12636" spans="1:20" x14ac:dyDescent="0.35">
      <c r="A12636" t="s">
        <v>140</v>
      </c>
      <c r="B12636" t="s">
        <v>141</v>
      </c>
      <c r="C12636" t="s">
        <v>89</v>
      </c>
      <c r="D12636" s="29">
        <v>46607</v>
      </c>
      <c r="E12636">
        <v>0</v>
      </c>
      <c r="F12636">
        <v>0</v>
      </c>
      <c r="G12636">
        <v>0</v>
      </c>
      <c r="H12636">
        <v>0</v>
      </c>
      <c r="L12636">
        <v>1320.4809760000001</v>
      </c>
      <c r="R12636">
        <v>4437.462595</v>
      </c>
      <c r="S12636" t="s">
        <v>90</v>
      </c>
      <c r="T12636" s="297">
        <v>46311.754166666666</v>
      </c>
    </row>
    <row r="12637" spans="1:20" x14ac:dyDescent="0.35">
      <c r="A12637" t="s">
        <v>140</v>
      </c>
      <c r="B12637" t="s">
        <v>141</v>
      </c>
      <c r="C12637" t="s">
        <v>89</v>
      </c>
      <c r="D12637" s="29">
        <v>46608</v>
      </c>
      <c r="E12637">
        <v>0</v>
      </c>
      <c r="F12637">
        <v>0</v>
      </c>
      <c r="G12637">
        <v>0</v>
      </c>
      <c r="H12637">
        <v>0</v>
      </c>
      <c r="L12637">
        <v>1320.4809760000001</v>
      </c>
      <c r="R12637">
        <v>4437.462595</v>
      </c>
      <c r="S12637" t="s">
        <v>90</v>
      </c>
      <c r="T12637" s="297">
        <v>46311.754166666666</v>
      </c>
    </row>
    <row r="12638" spans="1:20" x14ac:dyDescent="0.35">
      <c r="A12638" t="s">
        <v>140</v>
      </c>
      <c r="B12638" t="s">
        <v>141</v>
      </c>
      <c r="C12638" t="s">
        <v>89</v>
      </c>
      <c r="D12638" s="29">
        <v>46609</v>
      </c>
      <c r="E12638">
        <v>0</v>
      </c>
      <c r="F12638">
        <v>0</v>
      </c>
      <c r="G12638">
        <v>0</v>
      </c>
      <c r="H12638">
        <v>0</v>
      </c>
      <c r="L12638">
        <v>1320.4809760000001</v>
      </c>
      <c r="R12638">
        <v>4437.462595</v>
      </c>
      <c r="S12638" t="s">
        <v>90</v>
      </c>
      <c r="T12638" s="297">
        <v>46311.754166666666</v>
      </c>
    </row>
    <row r="12639" spans="1:20" x14ac:dyDescent="0.35">
      <c r="A12639" t="s">
        <v>140</v>
      </c>
      <c r="B12639" t="s">
        <v>141</v>
      </c>
      <c r="C12639" t="s">
        <v>89</v>
      </c>
      <c r="D12639" s="29">
        <v>46610</v>
      </c>
      <c r="E12639">
        <v>0</v>
      </c>
      <c r="F12639">
        <v>0</v>
      </c>
      <c r="G12639">
        <v>0</v>
      </c>
      <c r="H12639">
        <v>0</v>
      </c>
      <c r="L12639">
        <v>1320.4809760000001</v>
      </c>
      <c r="R12639">
        <v>4437.462595</v>
      </c>
      <c r="S12639" t="s">
        <v>90</v>
      </c>
      <c r="T12639" s="297">
        <v>46311.754166666666</v>
      </c>
    </row>
    <row r="12640" spans="1:20" x14ac:dyDescent="0.35">
      <c r="A12640" t="s">
        <v>140</v>
      </c>
      <c r="B12640" t="s">
        <v>141</v>
      </c>
      <c r="C12640" t="s">
        <v>89</v>
      </c>
      <c r="D12640" s="29">
        <v>46611</v>
      </c>
      <c r="E12640">
        <v>0</v>
      </c>
      <c r="F12640">
        <v>0</v>
      </c>
      <c r="G12640">
        <v>0</v>
      </c>
      <c r="H12640">
        <v>0</v>
      </c>
      <c r="L12640">
        <v>1320.4809760000001</v>
      </c>
      <c r="R12640">
        <v>4437.462595</v>
      </c>
      <c r="S12640" t="s">
        <v>90</v>
      </c>
      <c r="T12640" s="297">
        <v>46311.754166666666</v>
      </c>
    </row>
    <row r="12641" spans="1:20" x14ac:dyDescent="0.35">
      <c r="A12641" t="s">
        <v>140</v>
      </c>
      <c r="B12641" t="s">
        <v>141</v>
      </c>
      <c r="C12641" t="s">
        <v>89</v>
      </c>
      <c r="D12641" s="29">
        <v>46612</v>
      </c>
      <c r="E12641">
        <v>0</v>
      </c>
      <c r="F12641">
        <v>0</v>
      </c>
      <c r="G12641">
        <v>0</v>
      </c>
      <c r="H12641">
        <v>0</v>
      </c>
      <c r="L12641">
        <v>1320.4809760000001</v>
      </c>
      <c r="R12641">
        <v>4437.462595</v>
      </c>
      <c r="S12641" t="s">
        <v>90</v>
      </c>
      <c r="T12641" s="297">
        <v>46311.754166666666</v>
      </c>
    </row>
    <row r="12642" spans="1:20" x14ac:dyDescent="0.35">
      <c r="A12642" t="s">
        <v>140</v>
      </c>
      <c r="B12642" t="s">
        <v>141</v>
      </c>
      <c r="C12642" t="s">
        <v>89</v>
      </c>
      <c r="D12642" s="29">
        <v>46613</v>
      </c>
      <c r="E12642">
        <v>0</v>
      </c>
      <c r="F12642">
        <v>0</v>
      </c>
      <c r="G12642">
        <v>0</v>
      </c>
      <c r="H12642">
        <v>0</v>
      </c>
      <c r="L12642">
        <v>1320.4809760000001</v>
      </c>
      <c r="R12642">
        <v>4437.462595</v>
      </c>
      <c r="S12642" t="s">
        <v>90</v>
      </c>
      <c r="T12642" s="297">
        <v>46311.754166666666</v>
      </c>
    </row>
    <row r="12643" spans="1:20" x14ac:dyDescent="0.35">
      <c r="A12643" t="s">
        <v>140</v>
      </c>
      <c r="B12643" t="s">
        <v>141</v>
      </c>
      <c r="C12643" t="s">
        <v>89</v>
      </c>
      <c r="D12643" s="29">
        <v>46614</v>
      </c>
      <c r="E12643">
        <v>0</v>
      </c>
      <c r="F12643">
        <v>0</v>
      </c>
      <c r="G12643">
        <v>0</v>
      </c>
      <c r="H12643">
        <v>0</v>
      </c>
      <c r="L12643">
        <v>1320.4809760000001</v>
      </c>
      <c r="R12643">
        <v>4437.462595</v>
      </c>
      <c r="S12643" t="s">
        <v>90</v>
      </c>
      <c r="T12643" s="297">
        <v>46311.754166666666</v>
      </c>
    </row>
    <row r="12644" spans="1:20" x14ac:dyDescent="0.35">
      <c r="A12644" t="s">
        <v>140</v>
      </c>
      <c r="B12644" t="s">
        <v>141</v>
      </c>
      <c r="C12644" t="s">
        <v>89</v>
      </c>
      <c r="D12644" s="29">
        <v>46615</v>
      </c>
      <c r="E12644">
        <v>0</v>
      </c>
      <c r="F12644">
        <v>0</v>
      </c>
      <c r="G12644">
        <v>0</v>
      </c>
      <c r="H12644">
        <v>0</v>
      </c>
      <c r="L12644">
        <v>1320.4809760000001</v>
      </c>
      <c r="R12644">
        <v>4437.462595</v>
      </c>
      <c r="S12644" t="s">
        <v>90</v>
      </c>
      <c r="T12644" s="297">
        <v>46311.754166666666</v>
      </c>
    </row>
    <row r="12645" spans="1:20" x14ac:dyDescent="0.35">
      <c r="A12645" t="s">
        <v>140</v>
      </c>
      <c r="B12645" t="s">
        <v>141</v>
      </c>
      <c r="C12645" t="s">
        <v>89</v>
      </c>
      <c r="D12645" s="29">
        <v>46616</v>
      </c>
      <c r="E12645">
        <v>0</v>
      </c>
      <c r="F12645">
        <v>0</v>
      </c>
      <c r="G12645">
        <v>0</v>
      </c>
      <c r="H12645">
        <v>0</v>
      </c>
      <c r="L12645">
        <v>1320.4809760000001</v>
      </c>
      <c r="R12645">
        <v>4437.462595</v>
      </c>
      <c r="S12645" t="s">
        <v>90</v>
      </c>
      <c r="T12645" s="297">
        <v>46311.754166666666</v>
      </c>
    </row>
    <row r="12646" spans="1:20" x14ac:dyDescent="0.35">
      <c r="A12646" t="s">
        <v>140</v>
      </c>
      <c r="B12646" t="s">
        <v>141</v>
      </c>
      <c r="C12646" t="s">
        <v>89</v>
      </c>
      <c r="D12646" s="29">
        <v>46617</v>
      </c>
      <c r="E12646">
        <v>0</v>
      </c>
      <c r="F12646">
        <v>0</v>
      </c>
      <c r="G12646">
        <v>0</v>
      </c>
      <c r="H12646">
        <v>0</v>
      </c>
      <c r="L12646">
        <v>1320.4809760000001</v>
      </c>
      <c r="R12646">
        <v>4437.462595</v>
      </c>
      <c r="S12646" t="s">
        <v>90</v>
      </c>
      <c r="T12646" s="297">
        <v>46311.754166666666</v>
      </c>
    </row>
    <row r="12647" spans="1:20" x14ac:dyDescent="0.35">
      <c r="A12647" t="s">
        <v>140</v>
      </c>
      <c r="B12647" t="s">
        <v>141</v>
      </c>
      <c r="C12647" t="s">
        <v>89</v>
      </c>
      <c r="D12647" s="29">
        <v>46618</v>
      </c>
      <c r="E12647">
        <v>0</v>
      </c>
      <c r="F12647">
        <v>0</v>
      </c>
      <c r="G12647">
        <v>0</v>
      </c>
      <c r="H12647">
        <v>0</v>
      </c>
      <c r="L12647">
        <v>1320.4809760000001</v>
      </c>
      <c r="R12647">
        <v>4437.462595</v>
      </c>
      <c r="S12647" t="s">
        <v>90</v>
      </c>
      <c r="T12647" s="297">
        <v>46311.754166666666</v>
      </c>
    </row>
    <row r="12648" spans="1:20" x14ac:dyDescent="0.35">
      <c r="A12648" t="s">
        <v>140</v>
      </c>
      <c r="B12648" t="s">
        <v>141</v>
      </c>
      <c r="C12648" t="s">
        <v>89</v>
      </c>
      <c r="D12648" s="29">
        <v>46619</v>
      </c>
      <c r="E12648">
        <v>0</v>
      </c>
      <c r="F12648">
        <v>0</v>
      </c>
      <c r="G12648">
        <v>0</v>
      </c>
      <c r="H12648">
        <v>0</v>
      </c>
      <c r="L12648">
        <v>1320.4809760000001</v>
      </c>
      <c r="R12648">
        <v>4437.462595</v>
      </c>
      <c r="S12648" t="s">
        <v>90</v>
      </c>
      <c r="T12648" s="297">
        <v>46311.754166666666</v>
      </c>
    </row>
    <row r="12649" spans="1:20" x14ac:dyDescent="0.35">
      <c r="A12649" t="s">
        <v>140</v>
      </c>
      <c r="B12649" t="s">
        <v>141</v>
      </c>
      <c r="C12649" t="s">
        <v>89</v>
      </c>
      <c r="D12649" s="29">
        <v>46620</v>
      </c>
      <c r="E12649">
        <v>0</v>
      </c>
      <c r="F12649">
        <v>0</v>
      </c>
      <c r="G12649">
        <v>0</v>
      </c>
      <c r="H12649">
        <v>0</v>
      </c>
      <c r="L12649">
        <v>1320.4809760000001</v>
      </c>
      <c r="R12649">
        <v>4437.462595</v>
      </c>
      <c r="S12649" t="s">
        <v>90</v>
      </c>
      <c r="T12649" s="297">
        <v>46311.754166666666</v>
      </c>
    </row>
    <row r="12650" spans="1:20" x14ac:dyDescent="0.35">
      <c r="A12650" t="s">
        <v>140</v>
      </c>
      <c r="B12650" t="s">
        <v>141</v>
      </c>
      <c r="C12650" t="s">
        <v>89</v>
      </c>
      <c r="D12650" s="29">
        <v>46621</v>
      </c>
      <c r="E12650">
        <v>0</v>
      </c>
      <c r="F12650">
        <v>0</v>
      </c>
      <c r="G12650">
        <v>0</v>
      </c>
      <c r="H12650">
        <v>0</v>
      </c>
      <c r="L12650">
        <v>1320.4809760000001</v>
      </c>
      <c r="R12650">
        <v>4437.462595</v>
      </c>
      <c r="S12650" t="s">
        <v>90</v>
      </c>
      <c r="T12650" s="297">
        <v>46311.754166666666</v>
      </c>
    </row>
    <row r="12651" spans="1:20" x14ac:dyDescent="0.35">
      <c r="A12651" t="s">
        <v>140</v>
      </c>
      <c r="B12651" t="s">
        <v>141</v>
      </c>
      <c r="C12651" t="s">
        <v>89</v>
      </c>
      <c r="D12651" s="29">
        <v>46622</v>
      </c>
      <c r="E12651">
        <v>0</v>
      </c>
      <c r="F12651">
        <v>0</v>
      </c>
      <c r="G12651">
        <v>0</v>
      </c>
      <c r="H12651">
        <v>0</v>
      </c>
      <c r="L12651">
        <v>1320.4809760000001</v>
      </c>
      <c r="R12651">
        <v>4437.462595</v>
      </c>
      <c r="S12651" t="s">
        <v>90</v>
      </c>
      <c r="T12651" s="297">
        <v>46311.754166666666</v>
      </c>
    </row>
    <row r="12652" spans="1:20" x14ac:dyDescent="0.35">
      <c r="A12652" t="s">
        <v>140</v>
      </c>
      <c r="B12652" t="s">
        <v>141</v>
      </c>
      <c r="C12652" t="s">
        <v>89</v>
      </c>
      <c r="D12652" s="29">
        <v>46623</v>
      </c>
      <c r="E12652">
        <v>0</v>
      </c>
      <c r="F12652">
        <v>0</v>
      </c>
      <c r="G12652">
        <v>0</v>
      </c>
      <c r="H12652">
        <v>0</v>
      </c>
      <c r="L12652">
        <v>1320.4809760000001</v>
      </c>
      <c r="R12652">
        <v>4437.462595</v>
      </c>
      <c r="S12652" t="s">
        <v>90</v>
      </c>
      <c r="T12652" s="297">
        <v>46311.754166666666</v>
      </c>
    </row>
    <row r="12653" spans="1:20" x14ac:dyDescent="0.35">
      <c r="A12653" t="s">
        <v>140</v>
      </c>
      <c r="B12653" t="s">
        <v>141</v>
      </c>
      <c r="C12653" t="s">
        <v>89</v>
      </c>
      <c r="D12653" s="29">
        <v>46624</v>
      </c>
      <c r="E12653">
        <v>0</v>
      </c>
      <c r="F12653">
        <v>0</v>
      </c>
      <c r="G12653">
        <v>0</v>
      </c>
      <c r="H12653">
        <v>0</v>
      </c>
      <c r="L12653">
        <v>1320.4809760000001</v>
      </c>
      <c r="R12653">
        <v>4437.462595</v>
      </c>
      <c r="S12653" t="s">
        <v>90</v>
      </c>
      <c r="T12653" s="297">
        <v>46311.754166666666</v>
      </c>
    </row>
    <row r="12654" spans="1:20" x14ac:dyDescent="0.35">
      <c r="A12654" t="s">
        <v>140</v>
      </c>
      <c r="B12654" t="s">
        <v>141</v>
      </c>
      <c r="C12654" t="s">
        <v>89</v>
      </c>
      <c r="D12654" s="29">
        <v>46625</v>
      </c>
      <c r="E12654">
        <v>0</v>
      </c>
      <c r="F12654">
        <v>0</v>
      </c>
      <c r="G12654">
        <v>0</v>
      </c>
      <c r="H12654">
        <v>0</v>
      </c>
      <c r="L12654">
        <v>1320.4809760000001</v>
      </c>
      <c r="R12654">
        <v>4437.462595</v>
      </c>
      <c r="S12654" t="s">
        <v>90</v>
      </c>
      <c r="T12654" s="297">
        <v>46311.754166666666</v>
      </c>
    </row>
    <row r="12655" spans="1:20" x14ac:dyDescent="0.35">
      <c r="A12655" t="s">
        <v>140</v>
      </c>
      <c r="B12655" t="s">
        <v>141</v>
      </c>
      <c r="C12655" t="s">
        <v>89</v>
      </c>
      <c r="D12655" s="29">
        <v>46626</v>
      </c>
      <c r="E12655">
        <v>0</v>
      </c>
      <c r="F12655">
        <v>0</v>
      </c>
      <c r="G12655">
        <v>0</v>
      </c>
      <c r="H12655">
        <v>0</v>
      </c>
      <c r="L12655">
        <v>1320.4809760000001</v>
      </c>
      <c r="R12655">
        <v>4437.462595</v>
      </c>
      <c r="S12655" t="s">
        <v>90</v>
      </c>
      <c r="T12655" s="297">
        <v>46311.754166666666</v>
      </c>
    </row>
    <row r="12656" spans="1:20" x14ac:dyDescent="0.35">
      <c r="A12656" t="s">
        <v>140</v>
      </c>
      <c r="B12656" t="s">
        <v>141</v>
      </c>
      <c r="C12656" t="s">
        <v>89</v>
      </c>
      <c r="D12656" s="29">
        <v>46627</v>
      </c>
      <c r="E12656">
        <v>0</v>
      </c>
      <c r="F12656">
        <v>0</v>
      </c>
      <c r="G12656">
        <v>0</v>
      </c>
      <c r="H12656">
        <v>0</v>
      </c>
      <c r="L12656">
        <v>1320.4809760000001</v>
      </c>
      <c r="R12656">
        <v>4437.462595</v>
      </c>
      <c r="S12656" t="s">
        <v>90</v>
      </c>
      <c r="T12656" s="297">
        <v>46311.754166666666</v>
      </c>
    </row>
    <row r="12657" spans="1:20" x14ac:dyDescent="0.35">
      <c r="A12657" t="s">
        <v>140</v>
      </c>
      <c r="B12657" t="s">
        <v>141</v>
      </c>
      <c r="C12657" t="s">
        <v>89</v>
      </c>
      <c r="D12657" s="29">
        <v>46628</v>
      </c>
      <c r="E12657">
        <v>0</v>
      </c>
      <c r="F12657">
        <v>0</v>
      </c>
      <c r="G12657">
        <v>0</v>
      </c>
      <c r="H12657">
        <v>0</v>
      </c>
      <c r="L12657">
        <v>1320.4809760000001</v>
      </c>
      <c r="R12657">
        <v>4437.462595</v>
      </c>
      <c r="S12657" t="s">
        <v>90</v>
      </c>
      <c r="T12657" s="297">
        <v>46311.754166666666</v>
      </c>
    </row>
    <row r="12658" spans="1:20" x14ac:dyDescent="0.35">
      <c r="A12658" t="s">
        <v>140</v>
      </c>
      <c r="B12658" t="s">
        <v>141</v>
      </c>
      <c r="C12658" t="s">
        <v>89</v>
      </c>
      <c r="D12658" s="29">
        <v>46629</v>
      </c>
      <c r="E12658">
        <v>0</v>
      </c>
      <c r="F12658">
        <v>0</v>
      </c>
      <c r="G12658">
        <v>0</v>
      </c>
      <c r="H12658">
        <v>0</v>
      </c>
      <c r="L12658">
        <v>1320.4809760000001</v>
      </c>
      <c r="R12658">
        <v>4437.462595</v>
      </c>
      <c r="S12658" t="s">
        <v>90</v>
      </c>
      <c r="T12658" s="297">
        <v>46311.754166666666</v>
      </c>
    </row>
    <row r="12659" spans="1:20" x14ac:dyDescent="0.35">
      <c r="A12659" t="s">
        <v>140</v>
      </c>
      <c r="B12659" t="s">
        <v>141</v>
      </c>
      <c r="C12659" t="s">
        <v>89</v>
      </c>
      <c r="D12659" s="29">
        <v>46630</v>
      </c>
      <c r="E12659">
        <v>0</v>
      </c>
      <c r="F12659">
        <v>0</v>
      </c>
      <c r="G12659">
        <v>0</v>
      </c>
      <c r="H12659">
        <v>0</v>
      </c>
      <c r="L12659">
        <v>1320.4809760000001</v>
      </c>
      <c r="R12659">
        <v>4437.462595</v>
      </c>
      <c r="S12659" t="s">
        <v>90</v>
      </c>
      <c r="T12659" s="297">
        <v>46311.754166666666</v>
      </c>
    </row>
    <row r="12660" spans="1:20" x14ac:dyDescent="0.35">
      <c r="A12660" t="s">
        <v>140</v>
      </c>
      <c r="B12660" t="s">
        <v>141</v>
      </c>
      <c r="C12660" t="s">
        <v>89</v>
      </c>
      <c r="D12660" s="29">
        <v>46631</v>
      </c>
      <c r="E12660">
        <v>0</v>
      </c>
      <c r="F12660">
        <v>0</v>
      </c>
      <c r="G12660">
        <v>0</v>
      </c>
      <c r="H12660">
        <v>0</v>
      </c>
      <c r="L12660">
        <v>1320.4809760000001</v>
      </c>
      <c r="R12660">
        <v>4437.462595</v>
      </c>
      <c r="S12660" t="s">
        <v>90</v>
      </c>
      <c r="T12660" s="297">
        <v>46311.754166666666</v>
      </c>
    </row>
    <row r="12661" spans="1:20" x14ac:dyDescent="0.35">
      <c r="A12661" t="s">
        <v>140</v>
      </c>
      <c r="B12661" t="s">
        <v>141</v>
      </c>
      <c r="C12661" t="s">
        <v>89</v>
      </c>
      <c r="D12661" s="29">
        <v>46632</v>
      </c>
      <c r="E12661">
        <v>0</v>
      </c>
      <c r="F12661">
        <v>0</v>
      </c>
      <c r="G12661">
        <v>0</v>
      </c>
      <c r="H12661">
        <v>0</v>
      </c>
      <c r="L12661">
        <v>1320.4809760000001</v>
      </c>
      <c r="R12661">
        <v>4437.462595</v>
      </c>
      <c r="S12661" t="s">
        <v>90</v>
      </c>
      <c r="T12661" s="297">
        <v>46311.754166666666</v>
      </c>
    </row>
    <row r="12662" spans="1:20" x14ac:dyDescent="0.35">
      <c r="A12662" t="s">
        <v>140</v>
      </c>
      <c r="B12662" t="s">
        <v>141</v>
      </c>
      <c r="C12662" t="s">
        <v>89</v>
      </c>
      <c r="D12662" s="29">
        <v>46633</v>
      </c>
      <c r="E12662">
        <v>0</v>
      </c>
      <c r="F12662">
        <v>0</v>
      </c>
      <c r="G12662">
        <v>0</v>
      </c>
      <c r="H12662">
        <v>0</v>
      </c>
      <c r="L12662">
        <v>1320.4809760000001</v>
      </c>
      <c r="R12662">
        <v>4437.462595</v>
      </c>
      <c r="S12662" t="s">
        <v>90</v>
      </c>
      <c r="T12662" s="297">
        <v>46311.754166666666</v>
      </c>
    </row>
    <row r="12663" spans="1:20" x14ac:dyDescent="0.35">
      <c r="A12663" t="s">
        <v>140</v>
      </c>
      <c r="B12663" t="s">
        <v>141</v>
      </c>
      <c r="C12663" t="s">
        <v>89</v>
      </c>
      <c r="D12663" s="29">
        <v>46634</v>
      </c>
      <c r="E12663">
        <v>0</v>
      </c>
      <c r="F12663">
        <v>0</v>
      </c>
      <c r="G12663">
        <v>0</v>
      </c>
      <c r="H12663">
        <v>0</v>
      </c>
      <c r="L12663">
        <v>1320.4809760000001</v>
      </c>
      <c r="R12663">
        <v>4437.462595</v>
      </c>
      <c r="S12663" t="s">
        <v>90</v>
      </c>
      <c r="T12663" s="297">
        <v>46311.754166666666</v>
      </c>
    </row>
    <row r="12664" spans="1:20" x14ac:dyDescent="0.35">
      <c r="A12664" t="s">
        <v>140</v>
      </c>
      <c r="B12664" t="s">
        <v>141</v>
      </c>
      <c r="C12664" t="s">
        <v>89</v>
      </c>
      <c r="D12664" s="29">
        <v>46635</v>
      </c>
      <c r="E12664">
        <v>0</v>
      </c>
      <c r="F12664">
        <v>0</v>
      </c>
      <c r="G12664">
        <v>0</v>
      </c>
      <c r="H12664">
        <v>0</v>
      </c>
      <c r="L12664">
        <v>1320.4809760000001</v>
      </c>
      <c r="R12664">
        <v>4437.462595</v>
      </c>
      <c r="S12664" t="s">
        <v>90</v>
      </c>
      <c r="T12664" s="297">
        <v>46311.754166666666</v>
      </c>
    </row>
    <row r="12665" spans="1:20" x14ac:dyDescent="0.35">
      <c r="A12665" t="s">
        <v>140</v>
      </c>
      <c r="B12665" t="s">
        <v>141</v>
      </c>
      <c r="C12665" t="s">
        <v>89</v>
      </c>
      <c r="D12665" s="29">
        <v>46636</v>
      </c>
      <c r="E12665">
        <v>0</v>
      </c>
      <c r="F12665">
        <v>0</v>
      </c>
      <c r="G12665">
        <v>0</v>
      </c>
      <c r="H12665">
        <v>0</v>
      </c>
      <c r="L12665">
        <v>1320.4809760000001</v>
      </c>
      <c r="R12665">
        <v>4437.462595</v>
      </c>
      <c r="S12665" t="s">
        <v>90</v>
      </c>
      <c r="T12665" s="297">
        <v>46311.754166666666</v>
      </c>
    </row>
    <row r="12666" spans="1:20" x14ac:dyDescent="0.35">
      <c r="A12666" t="s">
        <v>140</v>
      </c>
      <c r="B12666" t="s">
        <v>141</v>
      </c>
      <c r="C12666" t="s">
        <v>89</v>
      </c>
      <c r="D12666" s="29">
        <v>46637</v>
      </c>
      <c r="E12666">
        <v>0</v>
      </c>
      <c r="F12666">
        <v>0</v>
      </c>
      <c r="G12666">
        <v>0</v>
      </c>
      <c r="H12666">
        <v>0</v>
      </c>
      <c r="L12666">
        <v>1320.4809760000001</v>
      </c>
      <c r="R12666">
        <v>4437.462595</v>
      </c>
      <c r="S12666" t="s">
        <v>90</v>
      </c>
      <c r="T12666" s="297">
        <v>46311.754166666666</v>
      </c>
    </row>
    <row r="12667" spans="1:20" x14ac:dyDescent="0.35">
      <c r="A12667" t="s">
        <v>140</v>
      </c>
      <c r="B12667" t="s">
        <v>141</v>
      </c>
      <c r="C12667" t="s">
        <v>89</v>
      </c>
      <c r="D12667" s="29">
        <v>46638</v>
      </c>
      <c r="E12667">
        <v>0</v>
      </c>
      <c r="F12667">
        <v>0</v>
      </c>
      <c r="G12667">
        <v>0</v>
      </c>
      <c r="H12667">
        <v>0</v>
      </c>
      <c r="L12667">
        <v>1320.4809760000001</v>
      </c>
      <c r="R12667">
        <v>4437.462595</v>
      </c>
      <c r="S12667" t="s">
        <v>90</v>
      </c>
      <c r="T12667" s="297">
        <v>46311.754166666666</v>
      </c>
    </row>
    <row r="12668" spans="1:20" x14ac:dyDescent="0.35">
      <c r="A12668" t="s">
        <v>140</v>
      </c>
      <c r="B12668" t="s">
        <v>141</v>
      </c>
      <c r="C12668" t="s">
        <v>89</v>
      </c>
      <c r="D12668" s="29">
        <v>46639</v>
      </c>
      <c r="E12668">
        <v>0</v>
      </c>
      <c r="F12668">
        <v>0</v>
      </c>
      <c r="G12668">
        <v>0</v>
      </c>
      <c r="H12668">
        <v>0</v>
      </c>
      <c r="L12668">
        <v>1320.4809760000001</v>
      </c>
      <c r="R12668">
        <v>4437.462595</v>
      </c>
      <c r="S12668" t="s">
        <v>90</v>
      </c>
      <c r="T12668" s="297">
        <v>46311.754166666666</v>
      </c>
    </row>
    <row r="12669" spans="1:20" x14ac:dyDescent="0.35">
      <c r="A12669" t="s">
        <v>140</v>
      </c>
      <c r="B12669" t="s">
        <v>141</v>
      </c>
      <c r="C12669" t="s">
        <v>89</v>
      </c>
      <c r="D12669" s="29">
        <v>46640</v>
      </c>
      <c r="E12669">
        <v>0</v>
      </c>
      <c r="F12669">
        <v>0</v>
      </c>
      <c r="G12669">
        <v>0</v>
      </c>
      <c r="H12669">
        <v>0</v>
      </c>
      <c r="L12669">
        <v>1320.4809760000001</v>
      </c>
      <c r="R12669">
        <v>4437.462595</v>
      </c>
      <c r="S12669" t="s">
        <v>90</v>
      </c>
      <c r="T12669" s="297">
        <v>46311.754166666666</v>
      </c>
    </row>
    <row r="12670" spans="1:20" x14ac:dyDescent="0.35">
      <c r="A12670" t="s">
        <v>140</v>
      </c>
      <c r="B12670" t="s">
        <v>141</v>
      </c>
      <c r="C12670" t="s">
        <v>89</v>
      </c>
      <c r="D12670" s="29">
        <v>46641</v>
      </c>
      <c r="E12670">
        <v>0</v>
      </c>
      <c r="F12670">
        <v>0</v>
      </c>
      <c r="G12670">
        <v>0</v>
      </c>
      <c r="H12670">
        <v>0</v>
      </c>
      <c r="L12670">
        <v>1320.4809760000001</v>
      </c>
      <c r="R12670">
        <v>4437.462595</v>
      </c>
      <c r="S12670" t="s">
        <v>90</v>
      </c>
      <c r="T12670" s="297">
        <v>46311.754166666666</v>
      </c>
    </row>
    <row r="12671" spans="1:20" x14ac:dyDescent="0.35">
      <c r="A12671" t="s">
        <v>140</v>
      </c>
      <c r="B12671" t="s">
        <v>141</v>
      </c>
      <c r="C12671" t="s">
        <v>89</v>
      </c>
      <c r="D12671" s="29">
        <v>46642</v>
      </c>
      <c r="E12671">
        <v>0</v>
      </c>
      <c r="F12671">
        <v>0</v>
      </c>
      <c r="G12671">
        <v>0</v>
      </c>
      <c r="H12671">
        <v>0</v>
      </c>
      <c r="L12671">
        <v>1320.4809760000001</v>
      </c>
      <c r="R12671">
        <v>4437.462595</v>
      </c>
      <c r="S12671" t="s">
        <v>90</v>
      </c>
      <c r="T12671" s="297">
        <v>46311.754166666666</v>
      </c>
    </row>
    <row r="12672" spans="1:20" x14ac:dyDescent="0.35">
      <c r="A12672" t="s">
        <v>140</v>
      </c>
      <c r="B12672" t="s">
        <v>141</v>
      </c>
      <c r="C12672" t="s">
        <v>89</v>
      </c>
      <c r="D12672" s="29">
        <v>46643</v>
      </c>
      <c r="E12672">
        <v>0</v>
      </c>
      <c r="F12672">
        <v>0</v>
      </c>
      <c r="G12672">
        <v>0</v>
      </c>
      <c r="H12672">
        <v>0</v>
      </c>
      <c r="L12672">
        <v>1320.4809760000001</v>
      </c>
      <c r="R12672">
        <v>4437.462595</v>
      </c>
      <c r="S12672" t="s">
        <v>90</v>
      </c>
      <c r="T12672" s="297">
        <v>46311.754166666666</v>
      </c>
    </row>
    <row r="12673" spans="1:20" x14ac:dyDescent="0.35">
      <c r="A12673" t="s">
        <v>140</v>
      </c>
      <c r="B12673" t="s">
        <v>141</v>
      </c>
      <c r="C12673" t="s">
        <v>89</v>
      </c>
      <c r="D12673" s="29">
        <v>46644</v>
      </c>
      <c r="E12673">
        <v>0</v>
      </c>
      <c r="F12673">
        <v>0</v>
      </c>
      <c r="G12673">
        <v>0</v>
      </c>
      <c r="H12673">
        <v>0</v>
      </c>
      <c r="L12673">
        <v>1320.4809760000001</v>
      </c>
      <c r="R12673">
        <v>4437.462595</v>
      </c>
      <c r="S12673" t="s">
        <v>90</v>
      </c>
      <c r="T12673" s="297">
        <v>46311.754166666666</v>
      </c>
    </row>
    <row r="12674" spans="1:20" x14ac:dyDescent="0.35">
      <c r="A12674" t="s">
        <v>140</v>
      </c>
      <c r="B12674" t="s">
        <v>141</v>
      </c>
      <c r="C12674" t="s">
        <v>89</v>
      </c>
      <c r="D12674" s="29">
        <v>46645</v>
      </c>
      <c r="E12674">
        <v>0</v>
      </c>
      <c r="F12674">
        <v>0</v>
      </c>
      <c r="G12674">
        <v>0</v>
      </c>
      <c r="H12674">
        <v>0</v>
      </c>
      <c r="L12674">
        <v>1320.4809760000001</v>
      </c>
      <c r="R12674">
        <v>4437.462595</v>
      </c>
      <c r="S12674" t="s">
        <v>90</v>
      </c>
      <c r="T12674" s="297">
        <v>46311.754166666666</v>
      </c>
    </row>
    <row r="12675" spans="1:20" x14ac:dyDescent="0.35">
      <c r="A12675" t="s">
        <v>140</v>
      </c>
      <c r="B12675" t="s">
        <v>141</v>
      </c>
      <c r="C12675" t="s">
        <v>89</v>
      </c>
      <c r="D12675" s="29">
        <v>46646</v>
      </c>
      <c r="E12675">
        <v>0</v>
      </c>
      <c r="F12675">
        <v>0</v>
      </c>
      <c r="G12675">
        <v>0</v>
      </c>
      <c r="H12675">
        <v>0</v>
      </c>
      <c r="L12675">
        <v>1320.4809760000001</v>
      </c>
      <c r="R12675">
        <v>4437.462595</v>
      </c>
      <c r="S12675" t="s">
        <v>90</v>
      </c>
      <c r="T12675" s="297">
        <v>46311.754166666666</v>
      </c>
    </row>
    <row r="12676" spans="1:20" x14ac:dyDescent="0.35">
      <c r="A12676" t="s">
        <v>140</v>
      </c>
      <c r="B12676" t="s">
        <v>141</v>
      </c>
      <c r="C12676" t="s">
        <v>89</v>
      </c>
      <c r="D12676" s="29">
        <v>46647</v>
      </c>
      <c r="E12676">
        <v>0</v>
      </c>
      <c r="F12676">
        <v>0</v>
      </c>
      <c r="G12676">
        <v>0</v>
      </c>
      <c r="H12676">
        <v>0</v>
      </c>
      <c r="L12676">
        <v>1320.4809760000001</v>
      </c>
      <c r="R12676">
        <v>4437.462595</v>
      </c>
      <c r="S12676" t="s">
        <v>90</v>
      </c>
      <c r="T12676" s="297">
        <v>46311.754166666666</v>
      </c>
    </row>
    <row r="12677" spans="1:20" x14ac:dyDescent="0.35">
      <c r="A12677" t="s">
        <v>140</v>
      </c>
      <c r="B12677" t="s">
        <v>141</v>
      </c>
      <c r="C12677" t="s">
        <v>89</v>
      </c>
      <c r="D12677" s="29">
        <v>46648</v>
      </c>
      <c r="E12677">
        <v>0</v>
      </c>
      <c r="F12677">
        <v>0</v>
      </c>
      <c r="G12677">
        <v>0</v>
      </c>
      <c r="H12677">
        <v>0</v>
      </c>
      <c r="L12677">
        <v>1320.4809760000001</v>
      </c>
      <c r="R12677">
        <v>4437.462595</v>
      </c>
      <c r="S12677" t="s">
        <v>90</v>
      </c>
      <c r="T12677" s="297">
        <v>46311.754166666666</v>
      </c>
    </row>
    <row r="12678" spans="1:20" x14ac:dyDescent="0.35">
      <c r="A12678" t="s">
        <v>140</v>
      </c>
      <c r="B12678" t="s">
        <v>141</v>
      </c>
      <c r="C12678" t="s">
        <v>89</v>
      </c>
      <c r="D12678" s="29">
        <v>46649</v>
      </c>
      <c r="E12678">
        <v>0</v>
      </c>
      <c r="F12678">
        <v>0</v>
      </c>
      <c r="G12678">
        <v>0</v>
      </c>
      <c r="H12678">
        <v>0</v>
      </c>
      <c r="L12678">
        <v>1320.4809760000001</v>
      </c>
      <c r="R12678">
        <v>4437.462595</v>
      </c>
      <c r="S12678" t="s">
        <v>90</v>
      </c>
      <c r="T12678" s="297">
        <v>46311.754166666666</v>
      </c>
    </row>
    <row r="12679" spans="1:20" x14ac:dyDescent="0.35">
      <c r="A12679" t="s">
        <v>140</v>
      </c>
      <c r="B12679" t="s">
        <v>141</v>
      </c>
      <c r="C12679" t="s">
        <v>89</v>
      </c>
      <c r="D12679" s="29">
        <v>46650</v>
      </c>
      <c r="E12679">
        <v>0</v>
      </c>
      <c r="F12679">
        <v>0</v>
      </c>
      <c r="G12679">
        <v>0</v>
      </c>
      <c r="H12679">
        <v>0</v>
      </c>
      <c r="L12679">
        <v>1320.4809760000001</v>
      </c>
      <c r="R12679">
        <v>4437.462595</v>
      </c>
      <c r="S12679" t="s">
        <v>90</v>
      </c>
      <c r="T12679" s="297">
        <v>46311.754166666666</v>
      </c>
    </row>
    <row r="12680" spans="1:20" x14ac:dyDescent="0.35">
      <c r="A12680" t="s">
        <v>140</v>
      </c>
      <c r="B12680" t="s">
        <v>141</v>
      </c>
      <c r="C12680" t="s">
        <v>89</v>
      </c>
      <c r="D12680" s="29">
        <v>46651</v>
      </c>
      <c r="E12680">
        <v>0</v>
      </c>
      <c r="F12680">
        <v>0</v>
      </c>
      <c r="G12680">
        <v>0</v>
      </c>
      <c r="H12680">
        <v>0</v>
      </c>
      <c r="L12680">
        <v>1320.4809760000001</v>
      </c>
      <c r="R12680">
        <v>4437.462595</v>
      </c>
      <c r="S12680" t="s">
        <v>90</v>
      </c>
      <c r="T12680" s="297">
        <v>46311.754166666666</v>
      </c>
    </row>
    <row r="12681" spans="1:20" x14ac:dyDescent="0.35">
      <c r="A12681" t="s">
        <v>140</v>
      </c>
      <c r="B12681" t="s">
        <v>141</v>
      </c>
      <c r="C12681" t="s">
        <v>89</v>
      </c>
      <c r="D12681" s="29">
        <v>46652</v>
      </c>
      <c r="E12681">
        <v>0</v>
      </c>
      <c r="F12681">
        <v>0</v>
      </c>
      <c r="G12681">
        <v>0</v>
      </c>
      <c r="H12681">
        <v>0</v>
      </c>
      <c r="L12681">
        <v>1320.4809760000001</v>
      </c>
      <c r="R12681">
        <v>4437.462595</v>
      </c>
      <c r="S12681" t="s">
        <v>90</v>
      </c>
      <c r="T12681" s="297">
        <v>46311.754166666666</v>
      </c>
    </row>
    <row r="12682" spans="1:20" x14ac:dyDescent="0.35">
      <c r="A12682" t="s">
        <v>140</v>
      </c>
      <c r="B12682" t="s">
        <v>141</v>
      </c>
      <c r="C12682" t="s">
        <v>89</v>
      </c>
      <c r="D12682" s="29">
        <v>46653</v>
      </c>
      <c r="E12682">
        <v>0</v>
      </c>
      <c r="F12682">
        <v>0</v>
      </c>
      <c r="G12682">
        <v>0</v>
      </c>
      <c r="H12682">
        <v>0</v>
      </c>
      <c r="L12682">
        <v>1320.4809760000001</v>
      </c>
      <c r="R12682">
        <v>4437.462595</v>
      </c>
      <c r="S12682" t="s">
        <v>90</v>
      </c>
      <c r="T12682" s="297">
        <v>46311.754166666666</v>
      </c>
    </row>
    <row r="12683" spans="1:20" x14ac:dyDescent="0.35">
      <c r="A12683" t="s">
        <v>140</v>
      </c>
      <c r="B12683" t="s">
        <v>141</v>
      </c>
      <c r="C12683" t="s">
        <v>89</v>
      </c>
      <c r="D12683" s="29">
        <v>46654</v>
      </c>
      <c r="E12683">
        <v>0</v>
      </c>
      <c r="F12683">
        <v>0</v>
      </c>
      <c r="G12683">
        <v>0</v>
      </c>
      <c r="H12683">
        <v>0</v>
      </c>
      <c r="L12683">
        <v>1320.4809760000001</v>
      </c>
      <c r="R12683">
        <v>4437.462595</v>
      </c>
      <c r="S12683" t="s">
        <v>90</v>
      </c>
      <c r="T12683" s="297">
        <v>46311.754166666666</v>
      </c>
    </row>
    <row r="12684" spans="1:20" x14ac:dyDescent="0.35">
      <c r="A12684" t="s">
        <v>140</v>
      </c>
      <c r="B12684" t="s">
        <v>141</v>
      </c>
      <c r="C12684" t="s">
        <v>89</v>
      </c>
      <c r="D12684" s="29">
        <v>46655</v>
      </c>
      <c r="E12684">
        <v>0</v>
      </c>
      <c r="F12684">
        <v>0</v>
      </c>
      <c r="G12684">
        <v>0</v>
      </c>
      <c r="H12684">
        <v>0</v>
      </c>
      <c r="L12684">
        <v>1320.4809760000001</v>
      </c>
      <c r="R12684">
        <v>4437.462595</v>
      </c>
      <c r="S12684" t="s">
        <v>90</v>
      </c>
      <c r="T12684" s="297">
        <v>46311.754166666666</v>
      </c>
    </row>
    <row r="12685" spans="1:20" x14ac:dyDescent="0.35">
      <c r="A12685" t="s">
        <v>140</v>
      </c>
      <c r="B12685" t="s">
        <v>141</v>
      </c>
      <c r="C12685" t="s">
        <v>89</v>
      </c>
      <c r="D12685" s="29">
        <v>46656</v>
      </c>
      <c r="E12685">
        <v>0</v>
      </c>
      <c r="F12685">
        <v>0</v>
      </c>
      <c r="G12685">
        <v>0</v>
      </c>
      <c r="H12685">
        <v>0</v>
      </c>
      <c r="L12685">
        <v>1320.4809760000001</v>
      </c>
      <c r="R12685">
        <v>4437.462595</v>
      </c>
      <c r="S12685" t="s">
        <v>90</v>
      </c>
      <c r="T12685" s="297">
        <v>46311.754166666666</v>
      </c>
    </row>
    <row r="12686" spans="1:20" x14ac:dyDescent="0.35">
      <c r="A12686" t="s">
        <v>140</v>
      </c>
      <c r="B12686" t="s">
        <v>141</v>
      </c>
      <c r="C12686" t="s">
        <v>89</v>
      </c>
      <c r="D12686" s="29">
        <v>46657</v>
      </c>
      <c r="E12686">
        <v>0</v>
      </c>
      <c r="F12686">
        <v>0</v>
      </c>
      <c r="G12686">
        <v>0</v>
      </c>
      <c r="H12686">
        <v>0</v>
      </c>
      <c r="L12686">
        <v>1320.4809760000001</v>
      </c>
      <c r="R12686">
        <v>4437.462595</v>
      </c>
      <c r="S12686" t="s">
        <v>90</v>
      </c>
      <c r="T12686" s="297">
        <v>46311.754166666666</v>
      </c>
    </row>
    <row r="12687" spans="1:20" x14ac:dyDescent="0.35">
      <c r="A12687" t="s">
        <v>140</v>
      </c>
      <c r="B12687" t="s">
        <v>141</v>
      </c>
      <c r="C12687" t="s">
        <v>89</v>
      </c>
      <c r="D12687" s="29">
        <v>46658</v>
      </c>
      <c r="E12687">
        <v>0</v>
      </c>
      <c r="F12687">
        <v>0</v>
      </c>
      <c r="G12687">
        <v>0</v>
      </c>
      <c r="H12687">
        <v>0</v>
      </c>
      <c r="L12687">
        <v>1320.4809760000001</v>
      </c>
      <c r="R12687">
        <v>4437.462595</v>
      </c>
      <c r="S12687" t="s">
        <v>90</v>
      </c>
      <c r="T12687" s="297">
        <v>46311.754166666666</v>
      </c>
    </row>
    <row r="12688" spans="1:20" x14ac:dyDescent="0.35">
      <c r="A12688" t="s">
        <v>140</v>
      </c>
      <c r="B12688" t="s">
        <v>141</v>
      </c>
      <c r="C12688" t="s">
        <v>89</v>
      </c>
      <c r="D12688" s="29">
        <v>46659</v>
      </c>
      <c r="E12688">
        <v>0</v>
      </c>
      <c r="F12688">
        <v>0</v>
      </c>
      <c r="G12688">
        <v>0</v>
      </c>
      <c r="H12688">
        <v>0</v>
      </c>
      <c r="L12688">
        <v>1320.4809760000001</v>
      </c>
      <c r="R12688">
        <v>4437.462595</v>
      </c>
      <c r="S12688" t="s">
        <v>90</v>
      </c>
      <c r="T12688" s="297">
        <v>46311.754166666666</v>
      </c>
    </row>
    <row r="12689" spans="1:20" x14ac:dyDescent="0.35">
      <c r="A12689" t="s">
        <v>140</v>
      </c>
      <c r="B12689" t="s">
        <v>141</v>
      </c>
      <c r="C12689" t="s">
        <v>89</v>
      </c>
      <c r="D12689" s="29">
        <v>46660</v>
      </c>
      <c r="E12689">
        <v>0</v>
      </c>
      <c r="F12689">
        <v>0</v>
      </c>
      <c r="G12689">
        <v>0</v>
      </c>
      <c r="H12689">
        <v>0</v>
      </c>
      <c r="L12689">
        <v>1320.4809760000001</v>
      </c>
      <c r="R12689">
        <v>4437.462595</v>
      </c>
      <c r="S12689" t="s">
        <v>90</v>
      </c>
      <c r="T12689" s="297">
        <v>46311.754166666666</v>
      </c>
    </row>
    <row r="12690" spans="1:20" x14ac:dyDescent="0.35">
      <c r="A12690" t="s">
        <v>140</v>
      </c>
      <c r="B12690" t="s">
        <v>141</v>
      </c>
      <c r="C12690" t="s">
        <v>89</v>
      </c>
      <c r="D12690" s="29">
        <v>46661</v>
      </c>
      <c r="E12690">
        <v>0</v>
      </c>
      <c r="F12690">
        <v>0</v>
      </c>
      <c r="G12690">
        <v>0</v>
      </c>
      <c r="H12690">
        <v>0</v>
      </c>
      <c r="L12690">
        <v>1008.81137</v>
      </c>
      <c r="R12690">
        <v>4437.462595</v>
      </c>
      <c r="S12690" t="s">
        <v>90</v>
      </c>
      <c r="T12690" s="297">
        <v>46311.754166666666</v>
      </c>
    </row>
    <row r="12691" spans="1:20" x14ac:dyDescent="0.35">
      <c r="A12691" t="s">
        <v>140</v>
      </c>
      <c r="B12691" t="s">
        <v>141</v>
      </c>
      <c r="C12691" t="s">
        <v>89</v>
      </c>
      <c r="D12691" s="29">
        <v>46662</v>
      </c>
      <c r="E12691">
        <v>0</v>
      </c>
      <c r="F12691">
        <v>0</v>
      </c>
      <c r="G12691">
        <v>0</v>
      </c>
      <c r="H12691">
        <v>0</v>
      </c>
      <c r="L12691">
        <v>1008.81137</v>
      </c>
      <c r="R12691">
        <v>4437.462595</v>
      </c>
      <c r="S12691" t="s">
        <v>90</v>
      </c>
      <c r="T12691" s="297">
        <v>46311.754166666666</v>
      </c>
    </row>
    <row r="12692" spans="1:20" x14ac:dyDescent="0.35">
      <c r="A12692" t="s">
        <v>140</v>
      </c>
      <c r="B12692" t="s">
        <v>141</v>
      </c>
      <c r="C12692" t="s">
        <v>89</v>
      </c>
      <c r="D12692" s="29">
        <v>46663</v>
      </c>
      <c r="E12692">
        <v>0</v>
      </c>
      <c r="F12692">
        <v>0</v>
      </c>
      <c r="G12692">
        <v>0</v>
      </c>
      <c r="H12692">
        <v>0</v>
      </c>
      <c r="L12692">
        <v>1008.81137</v>
      </c>
      <c r="R12692">
        <v>4437.462595</v>
      </c>
      <c r="S12692" t="s">
        <v>90</v>
      </c>
      <c r="T12692" s="297">
        <v>46311.754166666666</v>
      </c>
    </row>
    <row r="12693" spans="1:20" x14ac:dyDescent="0.35">
      <c r="A12693" t="s">
        <v>140</v>
      </c>
      <c r="B12693" t="s">
        <v>141</v>
      </c>
      <c r="C12693" t="s">
        <v>89</v>
      </c>
      <c r="D12693" s="29">
        <v>46664</v>
      </c>
      <c r="E12693">
        <v>0</v>
      </c>
      <c r="F12693">
        <v>0</v>
      </c>
      <c r="G12693">
        <v>0</v>
      </c>
      <c r="H12693">
        <v>0</v>
      </c>
      <c r="L12693">
        <v>1008.81137</v>
      </c>
      <c r="R12693">
        <v>4437.462595</v>
      </c>
      <c r="S12693" t="s">
        <v>90</v>
      </c>
      <c r="T12693" s="297">
        <v>46311.754166666666</v>
      </c>
    </row>
    <row r="12694" spans="1:20" x14ac:dyDescent="0.35">
      <c r="A12694" t="s">
        <v>140</v>
      </c>
      <c r="B12694" t="s">
        <v>141</v>
      </c>
      <c r="C12694" t="s">
        <v>89</v>
      </c>
      <c r="D12694" s="29">
        <v>46665</v>
      </c>
      <c r="E12694">
        <v>0</v>
      </c>
      <c r="F12694">
        <v>0</v>
      </c>
      <c r="G12694">
        <v>0</v>
      </c>
      <c r="H12694">
        <v>0</v>
      </c>
      <c r="L12694">
        <v>1008.81137</v>
      </c>
      <c r="R12694">
        <v>4437.462595</v>
      </c>
      <c r="S12694" t="s">
        <v>90</v>
      </c>
      <c r="T12694" s="297">
        <v>46311.754166666666</v>
      </c>
    </row>
    <row r="12695" spans="1:20" x14ac:dyDescent="0.35">
      <c r="A12695" t="s">
        <v>140</v>
      </c>
      <c r="B12695" t="s">
        <v>141</v>
      </c>
      <c r="C12695" t="s">
        <v>89</v>
      </c>
      <c r="D12695" s="29">
        <v>46666</v>
      </c>
      <c r="E12695">
        <v>0</v>
      </c>
      <c r="F12695">
        <v>0</v>
      </c>
      <c r="G12695">
        <v>0</v>
      </c>
      <c r="H12695">
        <v>0</v>
      </c>
      <c r="L12695">
        <v>1008.81137</v>
      </c>
      <c r="R12695">
        <v>4437.462595</v>
      </c>
      <c r="S12695" t="s">
        <v>90</v>
      </c>
      <c r="T12695" s="297">
        <v>46311.754166666666</v>
      </c>
    </row>
    <row r="12696" spans="1:20" x14ac:dyDescent="0.35">
      <c r="A12696" t="s">
        <v>140</v>
      </c>
      <c r="B12696" t="s">
        <v>141</v>
      </c>
      <c r="C12696" t="s">
        <v>89</v>
      </c>
      <c r="D12696" s="29">
        <v>46667</v>
      </c>
      <c r="E12696">
        <v>0</v>
      </c>
      <c r="F12696">
        <v>0</v>
      </c>
      <c r="G12696">
        <v>0</v>
      </c>
      <c r="H12696">
        <v>0</v>
      </c>
      <c r="L12696">
        <v>1008.81137</v>
      </c>
      <c r="R12696">
        <v>4437.462595</v>
      </c>
      <c r="S12696" t="s">
        <v>90</v>
      </c>
      <c r="T12696" s="297">
        <v>46311.754166666666</v>
      </c>
    </row>
    <row r="12697" spans="1:20" x14ac:dyDescent="0.35">
      <c r="A12697" t="s">
        <v>140</v>
      </c>
      <c r="B12697" t="s">
        <v>141</v>
      </c>
      <c r="C12697" t="s">
        <v>89</v>
      </c>
      <c r="D12697" s="29">
        <v>46668</v>
      </c>
      <c r="E12697">
        <v>0</v>
      </c>
      <c r="F12697">
        <v>0</v>
      </c>
      <c r="G12697">
        <v>0</v>
      </c>
      <c r="H12697">
        <v>0</v>
      </c>
      <c r="L12697">
        <v>1008.81137</v>
      </c>
      <c r="R12697">
        <v>4437.462595</v>
      </c>
      <c r="S12697" t="s">
        <v>90</v>
      </c>
      <c r="T12697" s="297">
        <v>46311.754166666666</v>
      </c>
    </row>
    <row r="12698" spans="1:20" x14ac:dyDescent="0.35">
      <c r="A12698" t="s">
        <v>140</v>
      </c>
      <c r="B12698" t="s">
        <v>141</v>
      </c>
      <c r="C12698" t="s">
        <v>89</v>
      </c>
      <c r="D12698" s="29">
        <v>46669</v>
      </c>
      <c r="E12698">
        <v>0</v>
      </c>
      <c r="F12698">
        <v>0</v>
      </c>
      <c r="G12698">
        <v>0</v>
      </c>
      <c r="H12698">
        <v>0</v>
      </c>
      <c r="L12698">
        <v>1008.81137</v>
      </c>
      <c r="R12698">
        <v>4437.462595</v>
      </c>
      <c r="S12698" t="s">
        <v>90</v>
      </c>
      <c r="T12698" s="297">
        <v>46311.754166666666</v>
      </c>
    </row>
    <row r="12699" spans="1:20" x14ac:dyDescent="0.35">
      <c r="A12699" t="s">
        <v>140</v>
      </c>
      <c r="B12699" t="s">
        <v>141</v>
      </c>
      <c r="C12699" t="s">
        <v>89</v>
      </c>
      <c r="D12699" s="29">
        <v>46670</v>
      </c>
      <c r="E12699">
        <v>0</v>
      </c>
      <c r="F12699">
        <v>0</v>
      </c>
      <c r="G12699">
        <v>0</v>
      </c>
      <c r="H12699">
        <v>0</v>
      </c>
      <c r="L12699">
        <v>1008.81137</v>
      </c>
      <c r="R12699">
        <v>4437.462595</v>
      </c>
      <c r="S12699" t="s">
        <v>90</v>
      </c>
      <c r="T12699" s="297">
        <v>46311.754166666666</v>
      </c>
    </row>
    <row r="12700" spans="1:20" x14ac:dyDescent="0.35">
      <c r="A12700" t="s">
        <v>140</v>
      </c>
      <c r="B12700" t="s">
        <v>141</v>
      </c>
      <c r="C12700" t="s">
        <v>89</v>
      </c>
      <c r="D12700" s="29">
        <v>46671</v>
      </c>
      <c r="E12700">
        <v>0</v>
      </c>
      <c r="F12700">
        <v>0</v>
      </c>
      <c r="G12700">
        <v>0</v>
      </c>
      <c r="H12700">
        <v>0</v>
      </c>
      <c r="L12700">
        <v>1008.81137</v>
      </c>
      <c r="R12700">
        <v>4437.462595</v>
      </c>
      <c r="S12700" t="s">
        <v>90</v>
      </c>
      <c r="T12700" s="297">
        <v>46311.754166666666</v>
      </c>
    </row>
    <row r="12701" spans="1:20" x14ac:dyDescent="0.35">
      <c r="A12701" t="s">
        <v>140</v>
      </c>
      <c r="B12701" t="s">
        <v>141</v>
      </c>
      <c r="C12701" t="s">
        <v>89</v>
      </c>
      <c r="D12701" s="29">
        <v>46672</v>
      </c>
      <c r="E12701">
        <v>0</v>
      </c>
      <c r="F12701">
        <v>0</v>
      </c>
      <c r="G12701">
        <v>0</v>
      </c>
      <c r="H12701">
        <v>0</v>
      </c>
      <c r="L12701">
        <v>1008.81137</v>
      </c>
      <c r="R12701">
        <v>4437.462595</v>
      </c>
      <c r="S12701" t="s">
        <v>90</v>
      </c>
      <c r="T12701" s="297">
        <v>46311.754166666666</v>
      </c>
    </row>
    <row r="12702" spans="1:20" x14ac:dyDescent="0.35">
      <c r="A12702" t="s">
        <v>140</v>
      </c>
      <c r="B12702" t="s">
        <v>141</v>
      </c>
      <c r="C12702" t="s">
        <v>89</v>
      </c>
      <c r="D12702" s="29">
        <v>46673</v>
      </c>
      <c r="E12702">
        <v>0</v>
      </c>
      <c r="F12702">
        <v>0</v>
      </c>
      <c r="G12702">
        <v>0</v>
      </c>
      <c r="H12702">
        <v>0</v>
      </c>
      <c r="L12702">
        <v>1008.81137</v>
      </c>
      <c r="R12702">
        <v>4437.462595</v>
      </c>
      <c r="S12702" t="s">
        <v>90</v>
      </c>
      <c r="T12702" s="297">
        <v>46311.754166666666</v>
      </c>
    </row>
    <row r="12703" spans="1:20" x14ac:dyDescent="0.35">
      <c r="A12703" t="s">
        <v>140</v>
      </c>
      <c r="B12703" t="s">
        <v>141</v>
      </c>
      <c r="C12703" t="s">
        <v>89</v>
      </c>
      <c r="D12703" s="29">
        <v>46674</v>
      </c>
      <c r="E12703">
        <v>0</v>
      </c>
      <c r="F12703">
        <v>0</v>
      </c>
      <c r="G12703">
        <v>0</v>
      </c>
      <c r="H12703">
        <v>0</v>
      </c>
      <c r="L12703">
        <v>1008.81137</v>
      </c>
      <c r="R12703">
        <v>4437.462595</v>
      </c>
      <c r="S12703" t="s">
        <v>90</v>
      </c>
      <c r="T12703" s="297">
        <v>46311.754166666666</v>
      </c>
    </row>
    <row r="12704" spans="1:20" x14ac:dyDescent="0.35">
      <c r="A12704" t="s">
        <v>140</v>
      </c>
      <c r="B12704" t="s">
        <v>141</v>
      </c>
      <c r="C12704" t="s">
        <v>89</v>
      </c>
      <c r="D12704" s="29">
        <v>46675</v>
      </c>
      <c r="E12704">
        <v>0</v>
      </c>
      <c r="F12704">
        <v>0</v>
      </c>
      <c r="G12704">
        <v>0</v>
      </c>
      <c r="H12704">
        <v>0</v>
      </c>
      <c r="L12704">
        <v>1008.81137</v>
      </c>
      <c r="R12704">
        <v>4437.462595</v>
      </c>
      <c r="S12704" t="s">
        <v>90</v>
      </c>
      <c r="T12704" s="297">
        <v>46311.754166666666</v>
      </c>
    </row>
    <row r="12705" spans="1:20" x14ac:dyDescent="0.35">
      <c r="A12705" t="s">
        <v>140</v>
      </c>
      <c r="B12705" t="s">
        <v>141</v>
      </c>
      <c r="C12705" t="s">
        <v>89</v>
      </c>
      <c r="D12705" s="29">
        <v>46676</v>
      </c>
      <c r="E12705">
        <v>0</v>
      </c>
      <c r="F12705">
        <v>0</v>
      </c>
      <c r="G12705">
        <v>0</v>
      </c>
      <c r="H12705">
        <v>0</v>
      </c>
      <c r="L12705">
        <v>1008.81137</v>
      </c>
      <c r="R12705">
        <v>4437.462595</v>
      </c>
      <c r="S12705" t="s">
        <v>90</v>
      </c>
      <c r="T12705" s="297">
        <v>46311.754166666666</v>
      </c>
    </row>
    <row r="12706" spans="1:20" x14ac:dyDescent="0.35">
      <c r="A12706" t="s">
        <v>140</v>
      </c>
      <c r="B12706" t="s">
        <v>141</v>
      </c>
      <c r="C12706" t="s">
        <v>89</v>
      </c>
      <c r="D12706" s="29">
        <v>46677</v>
      </c>
      <c r="E12706">
        <v>0</v>
      </c>
      <c r="F12706">
        <v>0</v>
      </c>
      <c r="G12706">
        <v>0</v>
      </c>
      <c r="H12706">
        <v>0</v>
      </c>
      <c r="L12706">
        <v>1008.81137</v>
      </c>
      <c r="R12706">
        <v>4437.462595</v>
      </c>
      <c r="S12706" t="s">
        <v>90</v>
      </c>
      <c r="T12706" s="297">
        <v>46311.754166666666</v>
      </c>
    </row>
    <row r="12707" spans="1:20" x14ac:dyDescent="0.35">
      <c r="A12707" t="s">
        <v>140</v>
      </c>
      <c r="B12707" t="s">
        <v>141</v>
      </c>
      <c r="C12707" t="s">
        <v>89</v>
      </c>
      <c r="D12707" s="29">
        <v>46678</v>
      </c>
      <c r="E12707">
        <v>0</v>
      </c>
      <c r="F12707">
        <v>0</v>
      </c>
      <c r="G12707">
        <v>0</v>
      </c>
      <c r="H12707">
        <v>0</v>
      </c>
      <c r="L12707">
        <v>1008.81137</v>
      </c>
      <c r="R12707">
        <v>4437.462595</v>
      </c>
      <c r="S12707" t="s">
        <v>90</v>
      </c>
      <c r="T12707" s="297">
        <v>46311.754166666666</v>
      </c>
    </row>
    <row r="12708" spans="1:20" x14ac:dyDescent="0.35">
      <c r="A12708" t="s">
        <v>140</v>
      </c>
      <c r="B12708" t="s">
        <v>141</v>
      </c>
      <c r="C12708" t="s">
        <v>89</v>
      </c>
      <c r="D12708" s="29">
        <v>46679</v>
      </c>
      <c r="E12708">
        <v>0</v>
      </c>
      <c r="F12708">
        <v>0</v>
      </c>
      <c r="G12708">
        <v>0</v>
      </c>
      <c r="H12708">
        <v>0</v>
      </c>
      <c r="L12708">
        <v>1008.81137</v>
      </c>
      <c r="R12708">
        <v>4437.462595</v>
      </c>
      <c r="S12708" t="s">
        <v>90</v>
      </c>
      <c r="T12708" s="297">
        <v>46311.754166666666</v>
      </c>
    </row>
    <row r="12709" spans="1:20" x14ac:dyDescent="0.35">
      <c r="A12709" t="s">
        <v>140</v>
      </c>
      <c r="B12709" t="s">
        <v>141</v>
      </c>
      <c r="C12709" t="s">
        <v>89</v>
      </c>
      <c r="D12709" s="29">
        <v>46680</v>
      </c>
      <c r="E12709">
        <v>0</v>
      </c>
      <c r="F12709">
        <v>0</v>
      </c>
      <c r="G12709">
        <v>0</v>
      </c>
      <c r="H12709">
        <v>0</v>
      </c>
      <c r="L12709">
        <v>1008.81137</v>
      </c>
      <c r="R12709">
        <v>4437.462595</v>
      </c>
      <c r="S12709" t="s">
        <v>90</v>
      </c>
      <c r="T12709" s="297">
        <v>46311.754166666666</v>
      </c>
    </row>
    <row r="12710" spans="1:20" x14ac:dyDescent="0.35">
      <c r="A12710" t="s">
        <v>140</v>
      </c>
      <c r="B12710" t="s">
        <v>141</v>
      </c>
      <c r="C12710" t="s">
        <v>89</v>
      </c>
      <c r="D12710" s="29">
        <v>46681</v>
      </c>
      <c r="E12710">
        <v>0</v>
      </c>
      <c r="F12710">
        <v>0</v>
      </c>
      <c r="G12710">
        <v>0</v>
      </c>
      <c r="H12710">
        <v>0</v>
      </c>
      <c r="L12710">
        <v>1008.81137</v>
      </c>
      <c r="R12710">
        <v>4437.462595</v>
      </c>
      <c r="S12710" t="s">
        <v>90</v>
      </c>
      <c r="T12710" s="297">
        <v>46311.754166666666</v>
      </c>
    </row>
    <row r="12711" spans="1:20" x14ac:dyDescent="0.35">
      <c r="A12711" t="s">
        <v>140</v>
      </c>
      <c r="B12711" t="s">
        <v>141</v>
      </c>
      <c r="C12711" t="s">
        <v>89</v>
      </c>
      <c r="D12711" s="29">
        <v>46682</v>
      </c>
      <c r="E12711">
        <v>0</v>
      </c>
      <c r="F12711">
        <v>0</v>
      </c>
      <c r="G12711">
        <v>0</v>
      </c>
      <c r="H12711">
        <v>0</v>
      </c>
      <c r="L12711">
        <v>1008.81137</v>
      </c>
      <c r="R12711">
        <v>4437.462595</v>
      </c>
      <c r="S12711" t="s">
        <v>90</v>
      </c>
      <c r="T12711" s="297">
        <v>46311.754166666666</v>
      </c>
    </row>
    <row r="12712" spans="1:20" x14ac:dyDescent="0.35">
      <c r="A12712" t="s">
        <v>140</v>
      </c>
      <c r="B12712" t="s">
        <v>141</v>
      </c>
      <c r="C12712" t="s">
        <v>89</v>
      </c>
      <c r="D12712" s="29">
        <v>46683</v>
      </c>
      <c r="E12712">
        <v>0</v>
      </c>
      <c r="F12712">
        <v>0</v>
      </c>
      <c r="G12712">
        <v>0</v>
      </c>
      <c r="H12712">
        <v>0</v>
      </c>
      <c r="L12712">
        <v>1008.81137</v>
      </c>
      <c r="R12712">
        <v>4437.462595</v>
      </c>
      <c r="S12712" t="s">
        <v>90</v>
      </c>
      <c r="T12712" s="297">
        <v>46311.754166666666</v>
      </c>
    </row>
    <row r="12713" spans="1:20" x14ac:dyDescent="0.35">
      <c r="A12713" t="s">
        <v>140</v>
      </c>
      <c r="B12713" t="s">
        <v>141</v>
      </c>
      <c r="C12713" t="s">
        <v>89</v>
      </c>
      <c r="D12713" s="29">
        <v>46684</v>
      </c>
      <c r="E12713">
        <v>0</v>
      </c>
      <c r="F12713">
        <v>0</v>
      </c>
      <c r="G12713">
        <v>0</v>
      </c>
      <c r="H12713">
        <v>0</v>
      </c>
      <c r="L12713">
        <v>1008.81137</v>
      </c>
      <c r="R12713">
        <v>4437.462595</v>
      </c>
      <c r="S12713" t="s">
        <v>90</v>
      </c>
      <c r="T12713" s="297">
        <v>46311.754166666666</v>
      </c>
    </row>
    <row r="12714" spans="1:20" x14ac:dyDescent="0.35">
      <c r="A12714" t="s">
        <v>140</v>
      </c>
      <c r="B12714" t="s">
        <v>141</v>
      </c>
      <c r="C12714" t="s">
        <v>89</v>
      </c>
      <c r="D12714" s="29">
        <v>46685</v>
      </c>
      <c r="E12714">
        <v>0</v>
      </c>
      <c r="F12714">
        <v>0</v>
      </c>
      <c r="G12714">
        <v>0</v>
      </c>
      <c r="H12714">
        <v>0</v>
      </c>
      <c r="L12714">
        <v>1008.81137</v>
      </c>
      <c r="R12714">
        <v>4437.462595</v>
      </c>
      <c r="S12714" t="s">
        <v>90</v>
      </c>
      <c r="T12714" s="297">
        <v>46311.754166666666</v>
      </c>
    </row>
    <row r="12715" spans="1:20" x14ac:dyDescent="0.35">
      <c r="A12715" t="s">
        <v>140</v>
      </c>
      <c r="B12715" t="s">
        <v>141</v>
      </c>
      <c r="C12715" t="s">
        <v>89</v>
      </c>
      <c r="D12715" s="29">
        <v>46686</v>
      </c>
      <c r="E12715">
        <v>0</v>
      </c>
      <c r="F12715">
        <v>0</v>
      </c>
      <c r="G12715">
        <v>0</v>
      </c>
      <c r="H12715">
        <v>0</v>
      </c>
      <c r="L12715">
        <v>1008.81137</v>
      </c>
      <c r="R12715">
        <v>4437.462595</v>
      </c>
      <c r="S12715" t="s">
        <v>90</v>
      </c>
      <c r="T12715" s="297">
        <v>46311.754166666666</v>
      </c>
    </row>
    <row r="12716" spans="1:20" x14ac:dyDescent="0.35">
      <c r="A12716" t="s">
        <v>140</v>
      </c>
      <c r="B12716" t="s">
        <v>141</v>
      </c>
      <c r="C12716" t="s">
        <v>89</v>
      </c>
      <c r="D12716" s="29">
        <v>46687</v>
      </c>
      <c r="E12716">
        <v>0</v>
      </c>
      <c r="F12716">
        <v>0</v>
      </c>
      <c r="G12716">
        <v>0</v>
      </c>
      <c r="H12716">
        <v>0</v>
      </c>
      <c r="L12716">
        <v>1008.81137</v>
      </c>
      <c r="R12716">
        <v>4437.462595</v>
      </c>
      <c r="S12716" t="s">
        <v>90</v>
      </c>
      <c r="T12716" s="297">
        <v>46311.754166666666</v>
      </c>
    </row>
    <row r="12717" spans="1:20" x14ac:dyDescent="0.35">
      <c r="A12717" t="s">
        <v>140</v>
      </c>
      <c r="B12717" t="s">
        <v>141</v>
      </c>
      <c r="C12717" t="s">
        <v>89</v>
      </c>
      <c r="D12717" s="29">
        <v>46688</v>
      </c>
      <c r="E12717">
        <v>0</v>
      </c>
      <c r="F12717">
        <v>0</v>
      </c>
      <c r="G12717">
        <v>0</v>
      </c>
      <c r="H12717">
        <v>0</v>
      </c>
      <c r="L12717">
        <v>1008.81137</v>
      </c>
      <c r="R12717">
        <v>4437.462595</v>
      </c>
      <c r="S12717" t="s">
        <v>90</v>
      </c>
      <c r="T12717" s="297">
        <v>46311.754166666666</v>
      </c>
    </row>
    <row r="12718" spans="1:20" x14ac:dyDescent="0.35">
      <c r="A12718" t="s">
        <v>140</v>
      </c>
      <c r="B12718" t="s">
        <v>141</v>
      </c>
      <c r="C12718" t="s">
        <v>89</v>
      </c>
      <c r="D12718" s="29">
        <v>46689</v>
      </c>
      <c r="E12718">
        <v>0</v>
      </c>
      <c r="F12718">
        <v>0</v>
      </c>
      <c r="G12718">
        <v>0</v>
      </c>
      <c r="H12718">
        <v>0</v>
      </c>
      <c r="L12718">
        <v>1008.81137</v>
      </c>
      <c r="R12718">
        <v>4437.462595</v>
      </c>
      <c r="S12718" t="s">
        <v>90</v>
      </c>
      <c r="T12718" s="297">
        <v>46311.754166666666</v>
      </c>
    </row>
    <row r="12719" spans="1:20" x14ac:dyDescent="0.35">
      <c r="A12719" t="s">
        <v>140</v>
      </c>
      <c r="B12719" t="s">
        <v>141</v>
      </c>
      <c r="C12719" t="s">
        <v>89</v>
      </c>
      <c r="D12719" s="29">
        <v>46690</v>
      </c>
      <c r="E12719">
        <v>0</v>
      </c>
      <c r="F12719">
        <v>0</v>
      </c>
      <c r="G12719">
        <v>0</v>
      </c>
      <c r="H12719">
        <v>0</v>
      </c>
      <c r="L12719">
        <v>1008.81137</v>
      </c>
      <c r="R12719">
        <v>4437.462595</v>
      </c>
      <c r="S12719" t="s">
        <v>90</v>
      </c>
      <c r="T12719" s="297">
        <v>46311.754166666666</v>
      </c>
    </row>
    <row r="12720" spans="1:20" x14ac:dyDescent="0.35">
      <c r="A12720" t="s">
        <v>140</v>
      </c>
      <c r="B12720" t="s">
        <v>141</v>
      </c>
      <c r="C12720" t="s">
        <v>89</v>
      </c>
      <c r="D12720" s="29">
        <v>46691</v>
      </c>
      <c r="E12720">
        <v>0</v>
      </c>
      <c r="F12720">
        <v>0</v>
      </c>
      <c r="G12720">
        <v>0</v>
      </c>
      <c r="H12720">
        <v>0</v>
      </c>
      <c r="L12720">
        <v>1008.81137</v>
      </c>
      <c r="R12720">
        <v>4437.462595</v>
      </c>
      <c r="S12720" t="s">
        <v>90</v>
      </c>
      <c r="T12720" s="297">
        <v>46311.754166666666</v>
      </c>
    </row>
    <row r="12721" spans="1:20" x14ac:dyDescent="0.35">
      <c r="A12721" t="s">
        <v>140</v>
      </c>
      <c r="B12721" t="s">
        <v>141</v>
      </c>
      <c r="C12721" t="s">
        <v>89</v>
      </c>
      <c r="D12721" s="29">
        <v>46692</v>
      </c>
      <c r="E12721">
        <v>0</v>
      </c>
      <c r="F12721">
        <v>0</v>
      </c>
      <c r="G12721">
        <v>0</v>
      </c>
      <c r="H12721">
        <v>0</v>
      </c>
      <c r="L12721">
        <v>1008.81137</v>
      </c>
      <c r="R12721">
        <v>4437.462595</v>
      </c>
      <c r="S12721" t="s">
        <v>90</v>
      </c>
      <c r="T12721" s="297">
        <v>46311.754166666666</v>
      </c>
    </row>
    <row r="12722" spans="1:20" x14ac:dyDescent="0.35">
      <c r="A12722" t="s">
        <v>140</v>
      </c>
      <c r="B12722" t="s">
        <v>141</v>
      </c>
      <c r="C12722" t="s">
        <v>89</v>
      </c>
      <c r="D12722" s="29">
        <v>46693</v>
      </c>
      <c r="E12722">
        <v>0</v>
      </c>
      <c r="F12722">
        <v>0</v>
      </c>
      <c r="G12722">
        <v>0</v>
      </c>
      <c r="H12722">
        <v>0</v>
      </c>
      <c r="L12722">
        <v>1008.81137</v>
      </c>
      <c r="R12722">
        <v>4437.462595</v>
      </c>
      <c r="S12722" t="s">
        <v>90</v>
      </c>
      <c r="T12722" s="297">
        <v>46311.754166666666</v>
      </c>
    </row>
    <row r="12723" spans="1:20" x14ac:dyDescent="0.35">
      <c r="A12723" t="s">
        <v>140</v>
      </c>
      <c r="B12723" t="s">
        <v>141</v>
      </c>
      <c r="C12723" t="s">
        <v>89</v>
      </c>
      <c r="D12723" s="29">
        <v>46694</v>
      </c>
      <c r="E12723">
        <v>0</v>
      </c>
      <c r="F12723">
        <v>0</v>
      </c>
      <c r="G12723">
        <v>0</v>
      </c>
      <c r="H12723">
        <v>0</v>
      </c>
      <c r="L12723">
        <v>1008.81137</v>
      </c>
      <c r="R12723">
        <v>4437.462595</v>
      </c>
      <c r="S12723" t="s">
        <v>90</v>
      </c>
      <c r="T12723" s="297">
        <v>46311.754166666666</v>
      </c>
    </row>
    <row r="12724" spans="1:20" x14ac:dyDescent="0.35">
      <c r="A12724" t="s">
        <v>140</v>
      </c>
      <c r="B12724" t="s">
        <v>141</v>
      </c>
      <c r="C12724" t="s">
        <v>89</v>
      </c>
      <c r="D12724" s="29">
        <v>46695</v>
      </c>
      <c r="E12724">
        <v>0</v>
      </c>
      <c r="F12724">
        <v>0</v>
      </c>
      <c r="G12724">
        <v>0</v>
      </c>
      <c r="H12724">
        <v>0</v>
      </c>
      <c r="L12724">
        <v>1008.81137</v>
      </c>
      <c r="R12724">
        <v>4437.462595</v>
      </c>
      <c r="S12724" t="s">
        <v>90</v>
      </c>
      <c r="T12724" s="297">
        <v>46311.754166666666</v>
      </c>
    </row>
    <row r="12725" spans="1:20" x14ac:dyDescent="0.35">
      <c r="A12725" t="s">
        <v>140</v>
      </c>
      <c r="B12725" t="s">
        <v>141</v>
      </c>
      <c r="C12725" t="s">
        <v>89</v>
      </c>
      <c r="D12725" s="29">
        <v>46696</v>
      </c>
      <c r="E12725">
        <v>0</v>
      </c>
      <c r="F12725">
        <v>0</v>
      </c>
      <c r="G12725">
        <v>0</v>
      </c>
      <c r="H12725">
        <v>0</v>
      </c>
      <c r="L12725">
        <v>1008.81137</v>
      </c>
      <c r="R12725">
        <v>4437.462595</v>
      </c>
      <c r="S12725" t="s">
        <v>90</v>
      </c>
      <c r="T12725" s="297">
        <v>46311.754166666666</v>
      </c>
    </row>
    <row r="12726" spans="1:20" x14ac:dyDescent="0.35">
      <c r="A12726" t="s">
        <v>140</v>
      </c>
      <c r="B12726" t="s">
        <v>141</v>
      </c>
      <c r="C12726" t="s">
        <v>89</v>
      </c>
      <c r="D12726" s="29">
        <v>46697</v>
      </c>
      <c r="E12726">
        <v>0</v>
      </c>
      <c r="F12726">
        <v>0</v>
      </c>
      <c r="G12726">
        <v>0</v>
      </c>
      <c r="H12726">
        <v>0</v>
      </c>
      <c r="L12726">
        <v>1008.81137</v>
      </c>
      <c r="R12726">
        <v>4437.462595</v>
      </c>
      <c r="S12726" t="s">
        <v>90</v>
      </c>
      <c r="T12726" s="297">
        <v>46311.754166666666</v>
      </c>
    </row>
    <row r="12727" spans="1:20" x14ac:dyDescent="0.35">
      <c r="A12727" t="s">
        <v>140</v>
      </c>
      <c r="B12727" t="s">
        <v>141</v>
      </c>
      <c r="C12727" t="s">
        <v>89</v>
      </c>
      <c r="D12727" s="29">
        <v>46698</v>
      </c>
      <c r="E12727">
        <v>0</v>
      </c>
      <c r="F12727">
        <v>0</v>
      </c>
      <c r="G12727">
        <v>0</v>
      </c>
      <c r="H12727">
        <v>0</v>
      </c>
      <c r="L12727">
        <v>1008.81137</v>
      </c>
      <c r="R12727">
        <v>4437.462595</v>
      </c>
      <c r="S12727" t="s">
        <v>90</v>
      </c>
      <c r="T12727" s="297">
        <v>46311.754166666666</v>
      </c>
    </row>
    <row r="12728" spans="1:20" x14ac:dyDescent="0.35">
      <c r="A12728" t="s">
        <v>140</v>
      </c>
      <c r="B12728" t="s">
        <v>141</v>
      </c>
      <c r="C12728" t="s">
        <v>89</v>
      </c>
      <c r="D12728" s="29">
        <v>46699</v>
      </c>
      <c r="E12728">
        <v>0</v>
      </c>
      <c r="F12728">
        <v>0</v>
      </c>
      <c r="G12728">
        <v>0</v>
      </c>
      <c r="H12728">
        <v>0</v>
      </c>
      <c r="L12728">
        <v>1008.81137</v>
      </c>
      <c r="R12728">
        <v>4437.462595</v>
      </c>
      <c r="S12728" t="s">
        <v>90</v>
      </c>
      <c r="T12728" s="297">
        <v>46311.754166666666</v>
      </c>
    </row>
    <row r="12729" spans="1:20" x14ac:dyDescent="0.35">
      <c r="A12729" t="s">
        <v>140</v>
      </c>
      <c r="B12729" t="s">
        <v>141</v>
      </c>
      <c r="C12729" t="s">
        <v>89</v>
      </c>
      <c r="D12729" s="29">
        <v>46700</v>
      </c>
      <c r="E12729">
        <v>0</v>
      </c>
      <c r="F12729">
        <v>0</v>
      </c>
      <c r="G12729">
        <v>0</v>
      </c>
      <c r="H12729">
        <v>0</v>
      </c>
      <c r="L12729">
        <v>1008.81137</v>
      </c>
      <c r="R12729">
        <v>4437.462595</v>
      </c>
      <c r="S12729" t="s">
        <v>90</v>
      </c>
      <c r="T12729" s="297">
        <v>46311.754166666666</v>
      </c>
    </row>
    <row r="12730" spans="1:20" x14ac:dyDescent="0.35">
      <c r="A12730" t="s">
        <v>140</v>
      </c>
      <c r="B12730" t="s">
        <v>141</v>
      </c>
      <c r="C12730" t="s">
        <v>89</v>
      </c>
      <c r="D12730" s="29">
        <v>46701</v>
      </c>
      <c r="E12730">
        <v>0</v>
      </c>
      <c r="F12730">
        <v>0</v>
      </c>
      <c r="G12730">
        <v>0</v>
      </c>
      <c r="H12730">
        <v>0</v>
      </c>
      <c r="L12730">
        <v>1008.81137</v>
      </c>
      <c r="R12730">
        <v>4437.462595</v>
      </c>
      <c r="S12730" t="s">
        <v>90</v>
      </c>
      <c r="T12730" s="297">
        <v>46311.754166666666</v>
      </c>
    </row>
    <row r="12731" spans="1:20" x14ac:dyDescent="0.35">
      <c r="A12731" t="s">
        <v>140</v>
      </c>
      <c r="B12731" t="s">
        <v>141</v>
      </c>
      <c r="C12731" t="s">
        <v>89</v>
      </c>
      <c r="D12731" s="29">
        <v>46702</v>
      </c>
      <c r="E12731">
        <v>0</v>
      </c>
      <c r="F12731">
        <v>0</v>
      </c>
      <c r="G12731">
        <v>0</v>
      </c>
      <c r="H12731">
        <v>0</v>
      </c>
      <c r="L12731">
        <v>1008.81137</v>
      </c>
      <c r="R12731">
        <v>4437.462595</v>
      </c>
      <c r="S12731" t="s">
        <v>90</v>
      </c>
      <c r="T12731" s="297">
        <v>46311.754166666666</v>
      </c>
    </row>
    <row r="12732" spans="1:20" x14ac:dyDescent="0.35">
      <c r="A12732" t="s">
        <v>140</v>
      </c>
      <c r="B12732" t="s">
        <v>141</v>
      </c>
      <c r="C12732" t="s">
        <v>89</v>
      </c>
      <c r="D12732" s="29">
        <v>46703</v>
      </c>
      <c r="E12732">
        <v>0</v>
      </c>
      <c r="F12732">
        <v>0</v>
      </c>
      <c r="G12732">
        <v>0</v>
      </c>
      <c r="H12732">
        <v>0</v>
      </c>
      <c r="L12732">
        <v>1008.81137</v>
      </c>
      <c r="R12732">
        <v>4437.462595</v>
      </c>
      <c r="S12732" t="s">
        <v>90</v>
      </c>
      <c r="T12732" s="297">
        <v>46311.754166666666</v>
      </c>
    </row>
    <row r="12733" spans="1:20" x14ac:dyDescent="0.35">
      <c r="A12733" t="s">
        <v>140</v>
      </c>
      <c r="B12733" t="s">
        <v>141</v>
      </c>
      <c r="C12733" t="s">
        <v>89</v>
      </c>
      <c r="D12733" s="29">
        <v>46704</v>
      </c>
      <c r="E12733">
        <v>0</v>
      </c>
      <c r="F12733">
        <v>0</v>
      </c>
      <c r="G12733">
        <v>0</v>
      </c>
      <c r="H12733">
        <v>0</v>
      </c>
      <c r="L12733">
        <v>1008.81137</v>
      </c>
      <c r="R12733">
        <v>4437.462595</v>
      </c>
      <c r="S12733" t="s">
        <v>90</v>
      </c>
      <c r="T12733" s="297">
        <v>46311.754166666666</v>
      </c>
    </row>
    <row r="12734" spans="1:20" x14ac:dyDescent="0.35">
      <c r="A12734" t="s">
        <v>140</v>
      </c>
      <c r="B12734" t="s">
        <v>141</v>
      </c>
      <c r="C12734" t="s">
        <v>89</v>
      </c>
      <c r="D12734" s="29">
        <v>46705</v>
      </c>
      <c r="E12734">
        <v>0</v>
      </c>
      <c r="F12734">
        <v>0</v>
      </c>
      <c r="G12734">
        <v>0</v>
      </c>
      <c r="H12734">
        <v>0</v>
      </c>
      <c r="L12734">
        <v>1008.81137</v>
      </c>
      <c r="R12734">
        <v>4437.462595</v>
      </c>
      <c r="S12734" t="s">
        <v>90</v>
      </c>
      <c r="T12734" s="297">
        <v>46311.754166666666</v>
      </c>
    </row>
    <row r="12735" spans="1:20" x14ac:dyDescent="0.35">
      <c r="A12735" t="s">
        <v>140</v>
      </c>
      <c r="B12735" t="s">
        <v>141</v>
      </c>
      <c r="C12735" t="s">
        <v>89</v>
      </c>
      <c r="D12735" s="29">
        <v>46706</v>
      </c>
      <c r="E12735">
        <v>0</v>
      </c>
      <c r="F12735">
        <v>0</v>
      </c>
      <c r="G12735">
        <v>0</v>
      </c>
      <c r="H12735">
        <v>0</v>
      </c>
      <c r="L12735">
        <v>1008.81137</v>
      </c>
      <c r="R12735">
        <v>4437.462595</v>
      </c>
      <c r="S12735" t="s">
        <v>90</v>
      </c>
      <c r="T12735" s="297">
        <v>46311.754166666666</v>
      </c>
    </row>
    <row r="12736" spans="1:20" x14ac:dyDescent="0.35">
      <c r="A12736" t="s">
        <v>140</v>
      </c>
      <c r="B12736" t="s">
        <v>141</v>
      </c>
      <c r="C12736" t="s">
        <v>89</v>
      </c>
      <c r="D12736" s="29">
        <v>46707</v>
      </c>
      <c r="E12736">
        <v>0</v>
      </c>
      <c r="F12736">
        <v>0</v>
      </c>
      <c r="G12736">
        <v>0</v>
      </c>
      <c r="H12736">
        <v>0</v>
      </c>
      <c r="L12736">
        <v>1008.81137</v>
      </c>
      <c r="R12736">
        <v>4437.462595</v>
      </c>
      <c r="S12736" t="s">
        <v>90</v>
      </c>
      <c r="T12736" s="297">
        <v>46311.754166666666</v>
      </c>
    </row>
    <row r="12737" spans="1:20" x14ac:dyDescent="0.35">
      <c r="A12737" t="s">
        <v>140</v>
      </c>
      <c r="B12737" t="s">
        <v>141</v>
      </c>
      <c r="C12737" t="s">
        <v>89</v>
      </c>
      <c r="D12737" s="29">
        <v>46708</v>
      </c>
      <c r="E12737">
        <v>0</v>
      </c>
      <c r="F12737">
        <v>0</v>
      </c>
      <c r="G12737">
        <v>0</v>
      </c>
      <c r="H12737">
        <v>0</v>
      </c>
      <c r="L12737">
        <v>1008.81137</v>
      </c>
      <c r="R12737">
        <v>4437.462595</v>
      </c>
      <c r="S12737" t="s">
        <v>90</v>
      </c>
      <c r="T12737" s="297">
        <v>46311.754166666666</v>
      </c>
    </row>
    <row r="12738" spans="1:20" x14ac:dyDescent="0.35">
      <c r="A12738" t="s">
        <v>140</v>
      </c>
      <c r="B12738" t="s">
        <v>141</v>
      </c>
      <c r="C12738" t="s">
        <v>89</v>
      </c>
      <c r="D12738" s="29">
        <v>46709</v>
      </c>
      <c r="E12738">
        <v>0</v>
      </c>
      <c r="F12738">
        <v>0</v>
      </c>
      <c r="G12738">
        <v>0</v>
      </c>
      <c r="H12738">
        <v>0</v>
      </c>
      <c r="L12738">
        <v>1008.81137</v>
      </c>
      <c r="R12738">
        <v>4437.462595</v>
      </c>
      <c r="S12738" t="s">
        <v>90</v>
      </c>
      <c r="T12738" s="297">
        <v>46311.754166666666</v>
      </c>
    </row>
    <row r="12739" spans="1:20" x14ac:dyDescent="0.35">
      <c r="A12739" t="s">
        <v>140</v>
      </c>
      <c r="B12739" t="s">
        <v>141</v>
      </c>
      <c r="C12739" t="s">
        <v>89</v>
      </c>
      <c r="D12739" s="29">
        <v>46710</v>
      </c>
      <c r="E12739">
        <v>0</v>
      </c>
      <c r="F12739">
        <v>0</v>
      </c>
      <c r="G12739">
        <v>0</v>
      </c>
      <c r="H12739">
        <v>0</v>
      </c>
      <c r="L12739">
        <v>1008.81137</v>
      </c>
      <c r="R12739">
        <v>4437.462595</v>
      </c>
      <c r="S12739" t="s">
        <v>90</v>
      </c>
      <c r="T12739" s="297">
        <v>46311.754166666666</v>
      </c>
    </row>
    <row r="12740" spans="1:20" x14ac:dyDescent="0.35">
      <c r="A12740" t="s">
        <v>140</v>
      </c>
      <c r="B12740" t="s">
        <v>141</v>
      </c>
      <c r="C12740" t="s">
        <v>89</v>
      </c>
      <c r="D12740" s="29">
        <v>46711</v>
      </c>
      <c r="E12740">
        <v>0</v>
      </c>
      <c r="F12740">
        <v>0</v>
      </c>
      <c r="G12740">
        <v>0</v>
      </c>
      <c r="H12740">
        <v>0</v>
      </c>
      <c r="L12740">
        <v>1008.81137</v>
      </c>
      <c r="R12740">
        <v>4437.462595</v>
      </c>
      <c r="S12740" t="s">
        <v>90</v>
      </c>
      <c r="T12740" s="297">
        <v>46311.754166666666</v>
      </c>
    </row>
    <row r="12741" spans="1:20" x14ac:dyDescent="0.35">
      <c r="A12741" t="s">
        <v>140</v>
      </c>
      <c r="B12741" t="s">
        <v>141</v>
      </c>
      <c r="C12741" t="s">
        <v>89</v>
      </c>
      <c r="D12741" s="29">
        <v>46712</v>
      </c>
      <c r="E12741">
        <v>0</v>
      </c>
      <c r="F12741">
        <v>0</v>
      </c>
      <c r="G12741">
        <v>0</v>
      </c>
      <c r="H12741">
        <v>0</v>
      </c>
      <c r="L12741">
        <v>1008.81137</v>
      </c>
      <c r="R12741">
        <v>4437.462595</v>
      </c>
      <c r="S12741" t="s">
        <v>90</v>
      </c>
      <c r="T12741" s="297">
        <v>46311.754166666666</v>
      </c>
    </row>
    <row r="12742" spans="1:20" x14ac:dyDescent="0.35">
      <c r="A12742" t="s">
        <v>140</v>
      </c>
      <c r="B12742" t="s">
        <v>141</v>
      </c>
      <c r="C12742" t="s">
        <v>89</v>
      </c>
      <c r="D12742" s="29">
        <v>46713</v>
      </c>
      <c r="E12742">
        <v>0</v>
      </c>
      <c r="F12742">
        <v>0</v>
      </c>
      <c r="G12742">
        <v>0</v>
      </c>
      <c r="H12742">
        <v>0</v>
      </c>
      <c r="L12742">
        <v>1008.81137</v>
      </c>
      <c r="R12742">
        <v>4437.462595</v>
      </c>
      <c r="S12742" t="s">
        <v>90</v>
      </c>
      <c r="T12742" s="297">
        <v>46311.754166666666</v>
      </c>
    </row>
    <row r="12743" spans="1:20" x14ac:dyDescent="0.35">
      <c r="A12743" t="s">
        <v>140</v>
      </c>
      <c r="B12743" t="s">
        <v>141</v>
      </c>
      <c r="C12743" t="s">
        <v>89</v>
      </c>
      <c r="D12743" s="29">
        <v>46714</v>
      </c>
      <c r="E12743">
        <v>0</v>
      </c>
      <c r="F12743">
        <v>0</v>
      </c>
      <c r="G12743">
        <v>0</v>
      </c>
      <c r="H12743">
        <v>0</v>
      </c>
      <c r="L12743">
        <v>1008.81137</v>
      </c>
      <c r="R12743">
        <v>4437.462595</v>
      </c>
      <c r="S12743" t="s">
        <v>90</v>
      </c>
      <c r="T12743" s="297">
        <v>46311.754166666666</v>
      </c>
    </row>
    <row r="12744" spans="1:20" x14ac:dyDescent="0.35">
      <c r="A12744" t="s">
        <v>140</v>
      </c>
      <c r="B12744" t="s">
        <v>141</v>
      </c>
      <c r="C12744" t="s">
        <v>89</v>
      </c>
      <c r="D12744" s="29">
        <v>46715</v>
      </c>
      <c r="E12744">
        <v>0</v>
      </c>
      <c r="F12744">
        <v>0</v>
      </c>
      <c r="G12744">
        <v>0</v>
      </c>
      <c r="H12744">
        <v>0</v>
      </c>
      <c r="L12744">
        <v>1008.81137</v>
      </c>
      <c r="R12744">
        <v>4437.462595</v>
      </c>
      <c r="S12744" t="s">
        <v>90</v>
      </c>
      <c r="T12744" s="297">
        <v>46311.754166666666</v>
      </c>
    </row>
    <row r="12745" spans="1:20" x14ac:dyDescent="0.35">
      <c r="A12745" t="s">
        <v>140</v>
      </c>
      <c r="B12745" t="s">
        <v>141</v>
      </c>
      <c r="C12745" t="s">
        <v>89</v>
      </c>
      <c r="D12745" s="29">
        <v>46716</v>
      </c>
      <c r="E12745">
        <v>0</v>
      </c>
      <c r="F12745">
        <v>0</v>
      </c>
      <c r="G12745">
        <v>0</v>
      </c>
      <c r="H12745">
        <v>0</v>
      </c>
      <c r="L12745">
        <v>1008.81137</v>
      </c>
      <c r="R12745">
        <v>4437.462595</v>
      </c>
      <c r="S12745" t="s">
        <v>90</v>
      </c>
      <c r="T12745" s="297">
        <v>46311.754166666666</v>
      </c>
    </row>
    <row r="12746" spans="1:20" x14ac:dyDescent="0.35">
      <c r="A12746" t="s">
        <v>140</v>
      </c>
      <c r="B12746" t="s">
        <v>141</v>
      </c>
      <c r="C12746" t="s">
        <v>89</v>
      </c>
      <c r="D12746" s="29">
        <v>46717</v>
      </c>
      <c r="E12746">
        <v>0</v>
      </c>
      <c r="F12746">
        <v>0</v>
      </c>
      <c r="G12746">
        <v>0</v>
      </c>
      <c r="H12746">
        <v>0</v>
      </c>
      <c r="L12746">
        <v>1008.81137</v>
      </c>
      <c r="R12746">
        <v>4437.462595</v>
      </c>
      <c r="S12746" t="s">
        <v>90</v>
      </c>
      <c r="T12746" s="297">
        <v>46311.754166666666</v>
      </c>
    </row>
    <row r="12747" spans="1:20" x14ac:dyDescent="0.35">
      <c r="A12747" t="s">
        <v>140</v>
      </c>
      <c r="B12747" t="s">
        <v>141</v>
      </c>
      <c r="C12747" t="s">
        <v>89</v>
      </c>
      <c r="D12747" s="29">
        <v>46718</v>
      </c>
      <c r="E12747">
        <v>0</v>
      </c>
      <c r="F12747">
        <v>0</v>
      </c>
      <c r="G12747">
        <v>0</v>
      </c>
      <c r="H12747">
        <v>0</v>
      </c>
      <c r="L12747">
        <v>1008.81137</v>
      </c>
      <c r="R12747">
        <v>4437.462595</v>
      </c>
      <c r="S12747" t="s">
        <v>90</v>
      </c>
      <c r="T12747" s="297">
        <v>46311.754166666666</v>
      </c>
    </row>
    <row r="12748" spans="1:20" x14ac:dyDescent="0.35">
      <c r="A12748" t="s">
        <v>140</v>
      </c>
      <c r="B12748" t="s">
        <v>141</v>
      </c>
      <c r="C12748" t="s">
        <v>89</v>
      </c>
      <c r="D12748" s="29">
        <v>46719</v>
      </c>
      <c r="E12748">
        <v>0</v>
      </c>
      <c r="F12748">
        <v>0</v>
      </c>
      <c r="G12748">
        <v>0</v>
      </c>
      <c r="H12748">
        <v>0</v>
      </c>
      <c r="L12748">
        <v>1008.81137</v>
      </c>
      <c r="R12748">
        <v>4437.462595</v>
      </c>
      <c r="S12748" t="s">
        <v>90</v>
      </c>
      <c r="T12748" s="297">
        <v>46311.754166666666</v>
      </c>
    </row>
    <row r="12749" spans="1:20" x14ac:dyDescent="0.35">
      <c r="A12749" t="s">
        <v>140</v>
      </c>
      <c r="B12749" t="s">
        <v>141</v>
      </c>
      <c r="C12749" t="s">
        <v>89</v>
      </c>
      <c r="D12749" s="29">
        <v>46720</v>
      </c>
      <c r="E12749">
        <v>0</v>
      </c>
      <c r="F12749">
        <v>0</v>
      </c>
      <c r="G12749">
        <v>0</v>
      </c>
      <c r="H12749">
        <v>0</v>
      </c>
      <c r="L12749">
        <v>1008.81137</v>
      </c>
      <c r="R12749">
        <v>4437.462595</v>
      </c>
      <c r="S12749" t="s">
        <v>90</v>
      </c>
      <c r="T12749" s="297">
        <v>46311.754166666666</v>
      </c>
    </row>
    <row r="12750" spans="1:20" x14ac:dyDescent="0.35">
      <c r="A12750" t="s">
        <v>140</v>
      </c>
      <c r="B12750" t="s">
        <v>141</v>
      </c>
      <c r="C12750" t="s">
        <v>89</v>
      </c>
      <c r="D12750" s="29">
        <v>46721</v>
      </c>
      <c r="E12750">
        <v>0</v>
      </c>
      <c r="F12750">
        <v>0</v>
      </c>
      <c r="G12750">
        <v>0</v>
      </c>
      <c r="H12750">
        <v>0</v>
      </c>
      <c r="L12750">
        <v>1008.81137</v>
      </c>
      <c r="R12750">
        <v>4437.462595</v>
      </c>
      <c r="S12750" t="s">
        <v>90</v>
      </c>
      <c r="T12750" s="297">
        <v>46311.754166666666</v>
      </c>
    </row>
    <row r="12751" spans="1:20" x14ac:dyDescent="0.35">
      <c r="A12751" t="s">
        <v>140</v>
      </c>
      <c r="B12751" t="s">
        <v>141</v>
      </c>
      <c r="C12751" t="s">
        <v>89</v>
      </c>
      <c r="D12751" s="29">
        <v>46722</v>
      </c>
      <c r="E12751">
        <v>0</v>
      </c>
      <c r="F12751">
        <v>0</v>
      </c>
      <c r="G12751">
        <v>0</v>
      </c>
      <c r="H12751">
        <v>0</v>
      </c>
      <c r="L12751">
        <v>988.86323500000003</v>
      </c>
      <c r="R12751">
        <v>4437.462595</v>
      </c>
      <c r="S12751" t="s">
        <v>90</v>
      </c>
      <c r="T12751" s="297">
        <v>46311.754166666666</v>
      </c>
    </row>
    <row r="12752" spans="1:20" x14ac:dyDescent="0.35">
      <c r="A12752" t="s">
        <v>140</v>
      </c>
      <c r="B12752" t="s">
        <v>141</v>
      </c>
      <c r="C12752" t="s">
        <v>89</v>
      </c>
      <c r="D12752" s="29">
        <v>46723</v>
      </c>
      <c r="E12752">
        <v>0</v>
      </c>
      <c r="F12752">
        <v>0</v>
      </c>
      <c r="G12752">
        <v>0</v>
      </c>
      <c r="H12752">
        <v>0</v>
      </c>
      <c r="L12752">
        <v>988.86323500000003</v>
      </c>
      <c r="R12752">
        <v>4437.462595</v>
      </c>
      <c r="S12752" t="s">
        <v>90</v>
      </c>
      <c r="T12752" s="297">
        <v>46311.754166666666</v>
      </c>
    </row>
    <row r="12753" spans="1:20" x14ac:dyDescent="0.35">
      <c r="A12753" t="s">
        <v>140</v>
      </c>
      <c r="B12753" t="s">
        <v>141</v>
      </c>
      <c r="C12753" t="s">
        <v>89</v>
      </c>
      <c r="D12753" s="29">
        <v>46724</v>
      </c>
      <c r="E12753">
        <v>0</v>
      </c>
      <c r="F12753">
        <v>0</v>
      </c>
      <c r="G12753">
        <v>0</v>
      </c>
      <c r="H12753">
        <v>0</v>
      </c>
      <c r="L12753">
        <v>988.86323500000003</v>
      </c>
      <c r="R12753">
        <v>4437.462595</v>
      </c>
      <c r="S12753" t="s">
        <v>90</v>
      </c>
      <c r="T12753" s="297">
        <v>46311.754166666666</v>
      </c>
    </row>
    <row r="12754" spans="1:20" x14ac:dyDescent="0.35">
      <c r="A12754" t="s">
        <v>140</v>
      </c>
      <c r="B12754" t="s">
        <v>141</v>
      </c>
      <c r="C12754" t="s">
        <v>89</v>
      </c>
      <c r="D12754" s="29">
        <v>46725</v>
      </c>
      <c r="E12754">
        <v>0</v>
      </c>
      <c r="F12754">
        <v>0</v>
      </c>
      <c r="G12754">
        <v>0</v>
      </c>
      <c r="H12754">
        <v>0</v>
      </c>
      <c r="L12754">
        <v>988.86323500000003</v>
      </c>
      <c r="R12754">
        <v>4437.462595</v>
      </c>
      <c r="S12754" t="s">
        <v>90</v>
      </c>
      <c r="T12754" s="297">
        <v>46311.754166666666</v>
      </c>
    </row>
    <row r="12755" spans="1:20" x14ac:dyDescent="0.35">
      <c r="A12755" t="s">
        <v>140</v>
      </c>
      <c r="B12755" t="s">
        <v>141</v>
      </c>
      <c r="C12755" t="s">
        <v>89</v>
      </c>
      <c r="D12755" s="29">
        <v>46726</v>
      </c>
      <c r="E12755">
        <v>0</v>
      </c>
      <c r="F12755">
        <v>0</v>
      </c>
      <c r="G12755">
        <v>0</v>
      </c>
      <c r="H12755">
        <v>0</v>
      </c>
      <c r="L12755">
        <v>988.86323500000003</v>
      </c>
      <c r="R12755">
        <v>4437.462595</v>
      </c>
      <c r="S12755" t="s">
        <v>90</v>
      </c>
      <c r="T12755" s="297">
        <v>46311.754166666666</v>
      </c>
    </row>
    <row r="12756" spans="1:20" x14ac:dyDescent="0.35">
      <c r="A12756" t="s">
        <v>140</v>
      </c>
      <c r="B12756" t="s">
        <v>141</v>
      </c>
      <c r="C12756" t="s">
        <v>89</v>
      </c>
      <c r="D12756" s="29">
        <v>46727</v>
      </c>
      <c r="E12756">
        <v>0</v>
      </c>
      <c r="F12756">
        <v>0</v>
      </c>
      <c r="G12756">
        <v>0</v>
      </c>
      <c r="H12756">
        <v>0</v>
      </c>
      <c r="L12756">
        <v>988.86323500000003</v>
      </c>
      <c r="R12756">
        <v>4437.462595</v>
      </c>
      <c r="S12756" t="s">
        <v>90</v>
      </c>
      <c r="T12756" s="297">
        <v>46311.754166666666</v>
      </c>
    </row>
    <row r="12757" spans="1:20" x14ac:dyDescent="0.35">
      <c r="A12757" t="s">
        <v>140</v>
      </c>
      <c r="B12757" t="s">
        <v>141</v>
      </c>
      <c r="C12757" t="s">
        <v>89</v>
      </c>
      <c r="D12757" s="29">
        <v>46728</v>
      </c>
      <c r="E12757">
        <v>0</v>
      </c>
      <c r="F12757">
        <v>0</v>
      </c>
      <c r="G12757">
        <v>0</v>
      </c>
      <c r="H12757">
        <v>0</v>
      </c>
      <c r="L12757">
        <v>988.86323500000003</v>
      </c>
      <c r="R12757">
        <v>4437.462595</v>
      </c>
      <c r="S12757" t="s">
        <v>90</v>
      </c>
      <c r="T12757" s="297">
        <v>46311.754166666666</v>
      </c>
    </row>
    <row r="12758" spans="1:20" x14ac:dyDescent="0.35">
      <c r="A12758" t="s">
        <v>140</v>
      </c>
      <c r="B12758" t="s">
        <v>141</v>
      </c>
      <c r="C12758" t="s">
        <v>89</v>
      </c>
      <c r="D12758" s="29">
        <v>46729</v>
      </c>
      <c r="E12758">
        <v>0</v>
      </c>
      <c r="F12758">
        <v>0</v>
      </c>
      <c r="G12758">
        <v>0</v>
      </c>
      <c r="H12758">
        <v>0</v>
      </c>
      <c r="L12758">
        <v>988.86323500000003</v>
      </c>
      <c r="R12758">
        <v>4437.462595</v>
      </c>
      <c r="S12758" t="s">
        <v>90</v>
      </c>
      <c r="T12758" s="297">
        <v>46311.754166666666</v>
      </c>
    </row>
    <row r="12759" spans="1:20" x14ac:dyDescent="0.35">
      <c r="A12759" t="s">
        <v>140</v>
      </c>
      <c r="B12759" t="s">
        <v>141</v>
      </c>
      <c r="C12759" t="s">
        <v>89</v>
      </c>
      <c r="D12759" s="29">
        <v>46730</v>
      </c>
      <c r="E12759">
        <v>0</v>
      </c>
      <c r="F12759">
        <v>0</v>
      </c>
      <c r="G12759">
        <v>0</v>
      </c>
      <c r="H12759">
        <v>0</v>
      </c>
      <c r="L12759">
        <v>988.86323500000003</v>
      </c>
      <c r="R12759">
        <v>4437.462595</v>
      </c>
      <c r="S12759" t="s">
        <v>90</v>
      </c>
      <c r="T12759" s="297">
        <v>46311.754166666666</v>
      </c>
    </row>
    <row r="12760" spans="1:20" x14ac:dyDescent="0.35">
      <c r="A12760" t="s">
        <v>140</v>
      </c>
      <c r="B12760" t="s">
        <v>141</v>
      </c>
      <c r="C12760" t="s">
        <v>89</v>
      </c>
      <c r="D12760" s="29">
        <v>46731</v>
      </c>
      <c r="E12760">
        <v>0</v>
      </c>
      <c r="F12760">
        <v>0</v>
      </c>
      <c r="G12760">
        <v>0</v>
      </c>
      <c r="H12760">
        <v>0</v>
      </c>
      <c r="L12760">
        <v>988.86323500000003</v>
      </c>
      <c r="R12760">
        <v>4437.462595</v>
      </c>
      <c r="S12760" t="s">
        <v>90</v>
      </c>
      <c r="T12760" s="297">
        <v>46311.754166666666</v>
      </c>
    </row>
    <row r="12761" spans="1:20" x14ac:dyDescent="0.35">
      <c r="A12761" t="s">
        <v>140</v>
      </c>
      <c r="B12761" t="s">
        <v>141</v>
      </c>
      <c r="C12761" t="s">
        <v>89</v>
      </c>
      <c r="D12761" s="29">
        <v>46732</v>
      </c>
      <c r="E12761">
        <v>0</v>
      </c>
      <c r="F12761">
        <v>0</v>
      </c>
      <c r="G12761">
        <v>0</v>
      </c>
      <c r="H12761">
        <v>0</v>
      </c>
      <c r="L12761">
        <v>988.86323500000003</v>
      </c>
      <c r="R12761">
        <v>4437.462595</v>
      </c>
      <c r="S12761" t="s">
        <v>90</v>
      </c>
      <c r="T12761" s="297">
        <v>46311.754166666666</v>
      </c>
    </row>
    <row r="12762" spans="1:20" x14ac:dyDescent="0.35">
      <c r="A12762" t="s">
        <v>140</v>
      </c>
      <c r="B12762" t="s">
        <v>141</v>
      </c>
      <c r="C12762" t="s">
        <v>89</v>
      </c>
      <c r="D12762" s="29">
        <v>46733</v>
      </c>
      <c r="E12762">
        <v>0</v>
      </c>
      <c r="F12762">
        <v>0</v>
      </c>
      <c r="G12762">
        <v>0</v>
      </c>
      <c r="H12762">
        <v>0</v>
      </c>
      <c r="L12762">
        <v>988.86323500000003</v>
      </c>
      <c r="R12762">
        <v>4437.462595</v>
      </c>
      <c r="S12762" t="s">
        <v>90</v>
      </c>
      <c r="T12762" s="297">
        <v>46311.754166666666</v>
      </c>
    </row>
    <row r="12763" spans="1:20" x14ac:dyDescent="0.35">
      <c r="A12763" t="s">
        <v>140</v>
      </c>
      <c r="B12763" t="s">
        <v>141</v>
      </c>
      <c r="C12763" t="s">
        <v>89</v>
      </c>
      <c r="D12763" s="29">
        <v>46734</v>
      </c>
      <c r="E12763">
        <v>0</v>
      </c>
      <c r="F12763">
        <v>0</v>
      </c>
      <c r="G12763">
        <v>0</v>
      </c>
      <c r="H12763">
        <v>0</v>
      </c>
      <c r="L12763">
        <v>988.86323500000003</v>
      </c>
      <c r="R12763">
        <v>4437.462595</v>
      </c>
      <c r="S12763" t="s">
        <v>90</v>
      </c>
      <c r="T12763" s="297">
        <v>46311.754166666666</v>
      </c>
    </row>
    <row r="12764" spans="1:20" x14ac:dyDescent="0.35">
      <c r="A12764" t="s">
        <v>140</v>
      </c>
      <c r="B12764" t="s">
        <v>141</v>
      </c>
      <c r="C12764" t="s">
        <v>89</v>
      </c>
      <c r="D12764" s="29">
        <v>46735</v>
      </c>
      <c r="E12764">
        <v>0</v>
      </c>
      <c r="F12764">
        <v>0</v>
      </c>
      <c r="G12764">
        <v>0</v>
      </c>
      <c r="H12764">
        <v>0</v>
      </c>
      <c r="L12764">
        <v>988.86323500000003</v>
      </c>
      <c r="R12764">
        <v>4437.462595</v>
      </c>
      <c r="S12764" t="s">
        <v>90</v>
      </c>
      <c r="T12764" s="297">
        <v>46311.754166666666</v>
      </c>
    </row>
    <row r="12765" spans="1:20" x14ac:dyDescent="0.35">
      <c r="A12765" t="s">
        <v>140</v>
      </c>
      <c r="B12765" t="s">
        <v>141</v>
      </c>
      <c r="C12765" t="s">
        <v>89</v>
      </c>
      <c r="D12765" s="29">
        <v>46736</v>
      </c>
      <c r="E12765">
        <v>0</v>
      </c>
      <c r="F12765">
        <v>0</v>
      </c>
      <c r="G12765">
        <v>0</v>
      </c>
      <c r="H12765">
        <v>0</v>
      </c>
      <c r="L12765">
        <v>988.86323500000003</v>
      </c>
      <c r="R12765">
        <v>4437.462595</v>
      </c>
      <c r="S12765" t="s">
        <v>90</v>
      </c>
      <c r="T12765" s="297">
        <v>46311.754166666666</v>
      </c>
    </row>
    <row r="12766" spans="1:20" x14ac:dyDescent="0.35">
      <c r="A12766" t="s">
        <v>140</v>
      </c>
      <c r="B12766" t="s">
        <v>141</v>
      </c>
      <c r="C12766" t="s">
        <v>89</v>
      </c>
      <c r="D12766" s="29">
        <v>46737</v>
      </c>
      <c r="E12766">
        <v>0</v>
      </c>
      <c r="F12766">
        <v>0</v>
      </c>
      <c r="G12766">
        <v>0</v>
      </c>
      <c r="H12766">
        <v>0</v>
      </c>
      <c r="L12766">
        <v>988.86323500000003</v>
      </c>
      <c r="R12766">
        <v>4437.462595</v>
      </c>
      <c r="S12766" t="s">
        <v>90</v>
      </c>
      <c r="T12766" s="297">
        <v>46311.754166666666</v>
      </c>
    </row>
    <row r="12767" spans="1:20" x14ac:dyDescent="0.35">
      <c r="A12767" t="s">
        <v>140</v>
      </c>
      <c r="B12767" t="s">
        <v>141</v>
      </c>
      <c r="C12767" t="s">
        <v>89</v>
      </c>
      <c r="D12767" s="29">
        <v>46738</v>
      </c>
      <c r="E12767">
        <v>0</v>
      </c>
      <c r="F12767">
        <v>0</v>
      </c>
      <c r="G12767">
        <v>0</v>
      </c>
      <c r="H12767">
        <v>0</v>
      </c>
      <c r="L12767">
        <v>988.86323500000003</v>
      </c>
      <c r="R12767">
        <v>4437.462595</v>
      </c>
      <c r="S12767" t="s">
        <v>90</v>
      </c>
      <c r="T12767" s="297">
        <v>46311.754166666666</v>
      </c>
    </row>
    <row r="12768" spans="1:20" x14ac:dyDescent="0.35">
      <c r="A12768" t="s">
        <v>140</v>
      </c>
      <c r="B12768" t="s">
        <v>141</v>
      </c>
      <c r="C12768" t="s">
        <v>89</v>
      </c>
      <c r="D12768" s="29">
        <v>46739</v>
      </c>
      <c r="E12768">
        <v>0</v>
      </c>
      <c r="F12768">
        <v>0</v>
      </c>
      <c r="G12768">
        <v>0</v>
      </c>
      <c r="H12768">
        <v>0</v>
      </c>
      <c r="L12768">
        <v>988.86323500000003</v>
      </c>
      <c r="R12768">
        <v>4437.462595</v>
      </c>
      <c r="S12768" t="s">
        <v>90</v>
      </c>
      <c r="T12768" s="297">
        <v>46311.754166666666</v>
      </c>
    </row>
    <row r="12769" spans="1:20" x14ac:dyDescent="0.35">
      <c r="A12769" t="s">
        <v>140</v>
      </c>
      <c r="B12769" t="s">
        <v>141</v>
      </c>
      <c r="C12769" t="s">
        <v>89</v>
      </c>
      <c r="D12769" s="29">
        <v>46740</v>
      </c>
      <c r="E12769">
        <v>0</v>
      </c>
      <c r="F12769">
        <v>0</v>
      </c>
      <c r="G12769">
        <v>0</v>
      </c>
      <c r="H12769">
        <v>0</v>
      </c>
      <c r="L12769">
        <v>988.86323500000003</v>
      </c>
      <c r="R12769">
        <v>4437.462595</v>
      </c>
      <c r="S12769" t="s">
        <v>90</v>
      </c>
      <c r="T12769" s="297">
        <v>46311.754166666666</v>
      </c>
    </row>
    <row r="12770" spans="1:20" x14ac:dyDescent="0.35">
      <c r="A12770" t="s">
        <v>140</v>
      </c>
      <c r="B12770" t="s">
        <v>141</v>
      </c>
      <c r="C12770" t="s">
        <v>89</v>
      </c>
      <c r="D12770" s="29">
        <v>46741</v>
      </c>
      <c r="E12770">
        <v>0</v>
      </c>
      <c r="F12770">
        <v>0</v>
      </c>
      <c r="G12770">
        <v>0</v>
      </c>
      <c r="H12770">
        <v>0</v>
      </c>
      <c r="L12770">
        <v>988.86323500000003</v>
      </c>
      <c r="R12770">
        <v>4437.462595</v>
      </c>
      <c r="S12770" t="s">
        <v>90</v>
      </c>
      <c r="T12770" s="297">
        <v>46311.754166666666</v>
      </c>
    </row>
    <row r="12771" spans="1:20" x14ac:dyDescent="0.35">
      <c r="A12771" t="s">
        <v>140</v>
      </c>
      <c r="B12771" t="s">
        <v>141</v>
      </c>
      <c r="C12771" t="s">
        <v>89</v>
      </c>
      <c r="D12771" s="29">
        <v>46742</v>
      </c>
      <c r="E12771">
        <v>0</v>
      </c>
      <c r="F12771">
        <v>0</v>
      </c>
      <c r="G12771">
        <v>0</v>
      </c>
      <c r="H12771">
        <v>0</v>
      </c>
      <c r="L12771">
        <v>988.86323500000003</v>
      </c>
      <c r="R12771">
        <v>4437.462595</v>
      </c>
      <c r="S12771" t="s">
        <v>90</v>
      </c>
      <c r="T12771" s="297">
        <v>46311.754166666666</v>
      </c>
    </row>
    <row r="12772" spans="1:20" x14ac:dyDescent="0.35">
      <c r="A12772" t="s">
        <v>140</v>
      </c>
      <c r="B12772" t="s">
        <v>141</v>
      </c>
      <c r="C12772" t="s">
        <v>89</v>
      </c>
      <c r="D12772" s="29">
        <v>46743</v>
      </c>
      <c r="E12772">
        <v>0</v>
      </c>
      <c r="F12772">
        <v>0</v>
      </c>
      <c r="G12772">
        <v>0</v>
      </c>
      <c r="H12772">
        <v>0</v>
      </c>
      <c r="L12772">
        <v>988.86323500000003</v>
      </c>
      <c r="R12772">
        <v>4437.462595</v>
      </c>
      <c r="S12772" t="s">
        <v>90</v>
      </c>
      <c r="T12772" s="297">
        <v>46311.754166666666</v>
      </c>
    </row>
    <row r="12773" spans="1:20" x14ac:dyDescent="0.35">
      <c r="A12773" t="s">
        <v>140</v>
      </c>
      <c r="B12773" t="s">
        <v>141</v>
      </c>
      <c r="C12773" t="s">
        <v>89</v>
      </c>
      <c r="D12773" s="29">
        <v>46744</v>
      </c>
      <c r="E12773">
        <v>0</v>
      </c>
      <c r="F12773">
        <v>0</v>
      </c>
      <c r="G12773">
        <v>0</v>
      </c>
      <c r="H12773">
        <v>0</v>
      </c>
      <c r="L12773">
        <v>988.86323500000003</v>
      </c>
      <c r="R12773">
        <v>4437.462595</v>
      </c>
      <c r="S12773" t="s">
        <v>90</v>
      </c>
      <c r="T12773" s="297">
        <v>46311.754166666666</v>
      </c>
    </row>
    <row r="12774" spans="1:20" x14ac:dyDescent="0.35">
      <c r="A12774" t="s">
        <v>140</v>
      </c>
      <c r="B12774" t="s">
        <v>141</v>
      </c>
      <c r="C12774" t="s">
        <v>89</v>
      </c>
      <c r="D12774" s="29">
        <v>46745</v>
      </c>
      <c r="E12774">
        <v>0</v>
      </c>
      <c r="F12774">
        <v>0</v>
      </c>
      <c r="G12774">
        <v>0</v>
      </c>
      <c r="H12774">
        <v>0</v>
      </c>
      <c r="L12774">
        <v>988.86323500000003</v>
      </c>
      <c r="R12774">
        <v>4437.462595</v>
      </c>
      <c r="S12774" t="s">
        <v>90</v>
      </c>
      <c r="T12774" s="297">
        <v>46311.754166666666</v>
      </c>
    </row>
    <row r="12775" spans="1:20" x14ac:dyDescent="0.35">
      <c r="A12775" t="s">
        <v>140</v>
      </c>
      <c r="B12775" t="s">
        <v>141</v>
      </c>
      <c r="C12775" t="s">
        <v>89</v>
      </c>
      <c r="D12775" s="29">
        <v>46746</v>
      </c>
      <c r="E12775">
        <v>0</v>
      </c>
      <c r="F12775">
        <v>0</v>
      </c>
      <c r="G12775">
        <v>0</v>
      </c>
      <c r="H12775">
        <v>0</v>
      </c>
      <c r="L12775">
        <v>988.86323500000003</v>
      </c>
      <c r="R12775">
        <v>4437.462595</v>
      </c>
      <c r="S12775" t="s">
        <v>90</v>
      </c>
      <c r="T12775" s="297">
        <v>46311.754166666666</v>
      </c>
    </row>
    <row r="12776" spans="1:20" x14ac:dyDescent="0.35">
      <c r="A12776" t="s">
        <v>140</v>
      </c>
      <c r="B12776" t="s">
        <v>141</v>
      </c>
      <c r="C12776" t="s">
        <v>89</v>
      </c>
      <c r="D12776" s="29">
        <v>46747</v>
      </c>
      <c r="E12776">
        <v>0</v>
      </c>
      <c r="F12776">
        <v>0</v>
      </c>
      <c r="G12776">
        <v>0</v>
      </c>
      <c r="H12776">
        <v>0</v>
      </c>
      <c r="L12776">
        <v>988.86323500000003</v>
      </c>
      <c r="R12776">
        <v>4437.462595</v>
      </c>
      <c r="S12776" t="s">
        <v>90</v>
      </c>
      <c r="T12776" s="297">
        <v>46311.754166666666</v>
      </c>
    </row>
    <row r="12777" spans="1:20" x14ac:dyDescent="0.35">
      <c r="A12777" t="s">
        <v>140</v>
      </c>
      <c r="B12777" t="s">
        <v>141</v>
      </c>
      <c r="C12777" t="s">
        <v>89</v>
      </c>
      <c r="D12777" s="29">
        <v>46748</v>
      </c>
      <c r="E12777">
        <v>0</v>
      </c>
      <c r="F12777">
        <v>0</v>
      </c>
      <c r="G12777">
        <v>0</v>
      </c>
      <c r="H12777">
        <v>0</v>
      </c>
      <c r="L12777">
        <v>988.86323500000003</v>
      </c>
      <c r="R12777">
        <v>4437.462595</v>
      </c>
      <c r="S12777" t="s">
        <v>90</v>
      </c>
      <c r="T12777" s="297">
        <v>46311.754166666666</v>
      </c>
    </row>
    <row r="12778" spans="1:20" x14ac:dyDescent="0.35">
      <c r="A12778" t="s">
        <v>140</v>
      </c>
      <c r="B12778" t="s">
        <v>141</v>
      </c>
      <c r="C12778" t="s">
        <v>89</v>
      </c>
      <c r="D12778" s="29">
        <v>46749</v>
      </c>
      <c r="E12778">
        <v>0</v>
      </c>
      <c r="F12778">
        <v>0</v>
      </c>
      <c r="G12778">
        <v>0</v>
      </c>
      <c r="H12778">
        <v>0</v>
      </c>
      <c r="L12778">
        <v>988.86323500000003</v>
      </c>
      <c r="R12778">
        <v>4437.462595</v>
      </c>
      <c r="S12778" t="s">
        <v>90</v>
      </c>
      <c r="T12778" s="297">
        <v>46311.754166666666</v>
      </c>
    </row>
    <row r="12779" spans="1:20" x14ac:dyDescent="0.35">
      <c r="A12779" t="s">
        <v>140</v>
      </c>
      <c r="B12779" t="s">
        <v>141</v>
      </c>
      <c r="C12779" t="s">
        <v>89</v>
      </c>
      <c r="D12779" s="29">
        <v>46750</v>
      </c>
      <c r="E12779">
        <v>0</v>
      </c>
      <c r="F12779">
        <v>0</v>
      </c>
      <c r="G12779">
        <v>0</v>
      </c>
      <c r="H12779">
        <v>0</v>
      </c>
      <c r="L12779">
        <v>988.86323500000003</v>
      </c>
      <c r="R12779">
        <v>4437.462595</v>
      </c>
      <c r="S12779" t="s">
        <v>90</v>
      </c>
      <c r="T12779" s="297">
        <v>46311.754166666666</v>
      </c>
    </row>
    <row r="12780" spans="1:20" x14ac:dyDescent="0.35">
      <c r="A12780" t="s">
        <v>140</v>
      </c>
      <c r="B12780" t="s">
        <v>141</v>
      </c>
      <c r="C12780" t="s">
        <v>89</v>
      </c>
      <c r="D12780" s="29">
        <v>46751</v>
      </c>
      <c r="E12780">
        <v>0</v>
      </c>
      <c r="F12780">
        <v>0</v>
      </c>
      <c r="G12780">
        <v>0</v>
      </c>
      <c r="H12780">
        <v>0</v>
      </c>
      <c r="L12780">
        <v>988.86323500000003</v>
      </c>
      <c r="R12780">
        <v>4437.462595</v>
      </c>
      <c r="S12780" t="s">
        <v>90</v>
      </c>
      <c r="T12780" s="297">
        <v>46311.754166666666</v>
      </c>
    </row>
    <row r="12781" spans="1:20" x14ac:dyDescent="0.35">
      <c r="A12781" t="s">
        <v>140</v>
      </c>
      <c r="B12781" t="s">
        <v>141</v>
      </c>
      <c r="C12781" t="s">
        <v>89</v>
      </c>
      <c r="D12781" s="29">
        <v>46752</v>
      </c>
      <c r="E12781">
        <v>0</v>
      </c>
      <c r="F12781">
        <v>0</v>
      </c>
      <c r="G12781">
        <v>0</v>
      </c>
      <c r="H12781">
        <v>0</v>
      </c>
      <c r="L12781">
        <v>988.86323500000003</v>
      </c>
      <c r="R12781">
        <v>4437.462595</v>
      </c>
      <c r="S12781" t="s">
        <v>90</v>
      </c>
      <c r="T12781" s="297">
        <v>46311.754166666666</v>
      </c>
    </row>
    <row r="12782" spans="1:20" x14ac:dyDescent="0.35">
      <c r="A12782" t="s">
        <v>142</v>
      </c>
      <c r="B12782" t="s">
        <v>131</v>
      </c>
      <c r="C12782" t="s">
        <v>89</v>
      </c>
      <c r="D12782" s="29">
        <v>46388</v>
      </c>
      <c r="E12782">
        <v>0</v>
      </c>
      <c r="F12782">
        <v>0</v>
      </c>
      <c r="G12782">
        <v>0</v>
      </c>
      <c r="H12782">
        <v>0</v>
      </c>
      <c r="L12782">
        <v>1812.7315410000001</v>
      </c>
      <c r="R12782">
        <v>5434.8693370000001</v>
      </c>
      <c r="S12782" t="s">
        <v>90</v>
      </c>
      <c r="T12782" s="297">
        <v>46311.754166666666</v>
      </c>
    </row>
    <row r="12783" spans="1:20" x14ac:dyDescent="0.35">
      <c r="A12783" t="s">
        <v>142</v>
      </c>
      <c r="B12783" t="s">
        <v>131</v>
      </c>
      <c r="C12783" t="s">
        <v>89</v>
      </c>
      <c r="D12783" s="29">
        <v>46389</v>
      </c>
      <c r="E12783">
        <v>0</v>
      </c>
      <c r="F12783">
        <v>0</v>
      </c>
      <c r="G12783">
        <v>0</v>
      </c>
      <c r="H12783">
        <v>0</v>
      </c>
      <c r="L12783">
        <v>1812.7315410000001</v>
      </c>
      <c r="R12783">
        <v>5434.8693370000001</v>
      </c>
      <c r="S12783" t="s">
        <v>90</v>
      </c>
      <c r="T12783" s="297">
        <v>46311.754166666666</v>
      </c>
    </row>
    <row r="12784" spans="1:20" x14ac:dyDescent="0.35">
      <c r="A12784" t="s">
        <v>142</v>
      </c>
      <c r="B12784" t="s">
        <v>131</v>
      </c>
      <c r="C12784" t="s">
        <v>89</v>
      </c>
      <c r="D12784" s="29">
        <v>46390</v>
      </c>
      <c r="E12784">
        <v>0</v>
      </c>
      <c r="F12784">
        <v>0</v>
      </c>
      <c r="G12784">
        <v>0</v>
      </c>
      <c r="H12784">
        <v>0</v>
      </c>
      <c r="L12784">
        <v>1812.7315410000001</v>
      </c>
      <c r="R12784">
        <v>5434.8693370000001</v>
      </c>
      <c r="S12784" t="s">
        <v>90</v>
      </c>
      <c r="T12784" s="297">
        <v>46311.754166666666</v>
      </c>
    </row>
    <row r="12785" spans="1:20" x14ac:dyDescent="0.35">
      <c r="A12785" t="s">
        <v>142</v>
      </c>
      <c r="B12785" t="s">
        <v>131</v>
      </c>
      <c r="C12785" t="s">
        <v>89</v>
      </c>
      <c r="D12785" s="29">
        <v>46391</v>
      </c>
      <c r="E12785">
        <v>0</v>
      </c>
      <c r="F12785">
        <v>0</v>
      </c>
      <c r="G12785">
        <v>0</v>
      </c>
      <c r="H12785">
        <v>0</v>
      </c>
      <c r="L12785">
        <v>1812.7315410000001</v>
      </c>
      <c r="R12785">
        <v>5434.8693370000001</v>
      </c>
      <c r="S12785" t="s">
        <v>90</v>
      </c>
      <c r="T12785" s="297">
        <v>46311.754166666666</v>
      </c>
    </row>
    <row r="12786" spans="1:20" x14ac:dyDescent="0.35">
      <c r="A12786" t="s">
        <v>142</v>
      </c>
      <c r="B12786" t="s">
        <v>131</v>
      </c>
      <c r="C12786" t="s">
        <v>89</v>
      </c>
      <c r="D12786" s="29">
        <v>46392</v>
      </c>
      <c r="E12786">
        <v>0</v>
      </c>
      <c r="F12786">
        <v>0</v>
      </c>
      <c r="G12786">
        <v>0</v>
      </c>
      <c r="H12786">
        <v>0</v>
      </c>
      <c r="L12786">
        <v>1812.7315410000001</v>
      </c>
      <c r="R12786">
        <v>5434.8693370000001</v>
      </c>
      <c r="S12786" t="s">
        <v>90</v>
      </c>
      <c r="T12786" s="297">
        <v>46311.754166666666</v>
      </c>
    </row>
    <row r="12787" spans="1:20" x14ac:dyDescent="0.35">
      <c r="A12787" t="s">
        <v>142</v>
      </c>
      <c r="B12787" t="s">
        <v>131</v>
      </c>
      <c r="C12787" t="s">
        <v>89</v>
      </c>
      <c r="D12787" s="29">
        <v>46393</v>
      </c>
      <c r="E12787">
        <v>0</v>
      </c>
      <c r="F12787">
        <v>0</v>
      </c>
      <c r="G12787">
        <v>0</v>
      </c>
      <c r="H12787">
        <v>0</v>
      </c>
      <c r="L12787">
        <v>1812.7315410000001</v>
      </c>
      <c r="R12787">
        <v>5434.8693370000001</v>
      </c>
      <c r="S12787" t="s">
        <v>90</v>
      </c>
      <c r="T12787" s="297">
        <v>46311.754166666666</v>
      </c>
    </row>
    <row r="12788" spans="1:20" x14ac:dyDescent="0.35">
      <c r="A12788" t="s">
        <v>142</v>
      </c>
      <c r="B12788" t="s">
        <v>131</v>
      </c>
      <c r="C12788" t="s">
        <v>89</v>
      </c>
      <c r="D12788" s="29">
        <v>46394</v>
      </c>
      <c r="E12788">
        <v>0</v>
      </c>
      <c r="F12788">
        <v>0</v>
      </c>
      <c r="G12788">
        <v>0</v>
      </c>
      <c r="H12788">
        <v>0</v>
      </c>
      <c r="L12788">
        <v>1812.7315410000001</v>
      </c>
      <c r="R12788">
        <v>5434.8693370000001</v>
      </c>
      <c r="S12788" t="s">
        <v>90</v>
      </c>
      <c r="T12788" s="297">
        <v>46311.754166666666</v>
      </c>
    </row>
    <row r="12789" spans="1:20" x14ac:dyDescent="0.35">
      <c r="A12789" t="s">
        <v>142</v>
      </c>
      <c r="B12789" t="s">
        <v>131</v>
      </c>
      <c r="C12789" t="s">
        <v>89</v>
      </c>
      <c r="D12789" s="29">
        <v>46395</v>
      </c>
      <c r="E12789">
        <v>0</v>
      </c>
      <c r="F12789">
        <v>0</v>
      </c>
      <c r="G12789">
        <v>0</v>
      </c>
      <c r="H12789">
        <v>0</v>
      </c>
      <c r="L12789">
        <v>1812.7315410000001</v>
      </c>
      <c r="R12789">
        <v>5434.8693370000001</v>
      </c>
      <c r="S12789" t="s">
        <v>90</v>
      </c>
      <c r="T12789" s="297">
        <v>46311.754166666666</v>
      </c>
    </row>
    <row r="12790" spans="1:20" x14ac:dyDescent="0.35">
      <c r="A12790" t="s">
        <v>142</v>
      </c>
      <c r="B12790" t="s">
        <v>131</v>
      </c>
      <c r="C12790" t="s">
        <v>89</v>
      </c>
      <c r="D12790" s="29">
        <v>46396</v>
      </c>
      <c r="E12790">
        <v>0</v>
      </c>
      <c r="F12790">
        <v>0</v>
      </c>
      <c r="G12790">
        <v>0</v>
      </c>
      <c r="H12790">
        <v>0</v>
      </c>
      <c r="L12790">
        <v>1812.7315410000001</v>
      </c>
      <c r="R12790">
        <v>5434.8693370000001</v>
      </c>
      <c r="S12790" t="s">
        <v>90</v>
      </c>
      <c r="T12790" s="297">
        <v>46311.754166666666</v>
      </c>
    </row>
    <row r="12791" spans="1:20" x14ac:dyDescent="0.35">
      <c r="A12791" t="s">
        <v>142</v>
      </c>
      <c r="B12791" t="s">
        <v>131</v>
      </c>
      <c r="C12791" t="s">
        <v>89</v>
      </c>
      <c r="D12791" s="29">
        <v>46397</v>
      </c>
      <c r="E12791">
        <v>0</v>
      </c>
      <c r="F12791">
        <v>0</v>
      </c>
      <c r="G12791">
        <v>0</v>
      </c>
      <c r="H12791">
        <v>0</v>
      </c>
      <c r="L12791">
        <v>1812.7315410000001</v>
      </c>
      <c r="R12791">
        <v>5434.8693370000001</v>
      </c>
      <c r="S12791" t="s">
        <v>90</v>
      </c>
      <c r="T12791" s="297">
        <v>46311.754166666666</v>
      </c>
    </row>
    <row r="12792" spans="1:20" x14ac:dyDescent="0.35">
      <c r="A12792" t="s">
        <v>142</v>
      </c>
      <c r="B12792" t="s">
        <v>131</v>
      </c>
      <c r="C12792" t="s">
        <v>89</v>
      </c>
      <c r="D12792" s="29">
        <v>46398</v>
      </c>
      <c r="E12792">
        <v>0</v>
      </c>
      <c r="F12792">
        <v>0</v>
      </c>
      <c r="G12792">
        <v>0</v>
      </c>
      <c r="H12792">
        <v>0</v>
      </c>
      <c r="L12792">
        <v>1812.7315410000001</v>
      </c>
      <c r="R12792">
        <v>5434.8693370000001</v>
      </c>
      <c r="S12792" t="s">
        <v>90</v>
      </c>
      <c r="T12792" s="297">
        <v>46311.754166666666</v>
      </c>
    </row>
    <row r="12793" spans="1:20" x14ac:dyDescent="0.35">
      <c r="A12793" t="s">
        <v>142</v>
      </c>
      <c r="B12793" t="s">
        <v>131</v>
      </c>
      <c r="C12793" t="s">
        <v>89</v>
      </c>
      <c r="D12793" s="29">
        <v>46399</v>
      </c>
      <c r="E12793">
        <v>0</v>
      </c>
      <c r="F12793">
        <v>0</v>
      </c>
      <c r="G12793">
        <v>0</v>
      </c>
      <c r="H12793">
        <v>0</v>
      </c>
      <c r="L12793">
        <v>1812.7315410000001</v>
      </c>
      <c r="R12793">
        <v>5434.8693370000001</v>
      </c>
      <c r="S12793" t="s">
        <v>90</v>
      </c>
      <c r="T12793" s="297">
        <v>46311.754166666666</v>
      </c>
    </row>
    <row r="12794" spans="1:20" x14ac:dyDescent="0.35">
      <c r="A12794" t="s">
        <v>142</v>
      </c>
      <c r="B12794" t="s">
        <v>131</v>
      </c>
      <c r="C12794" t="s">
        <v>89</v>
      </c>
      <c r="D12794" s="29">
        <v>46400</v>
      </c>
      <c r="E12794">
        <v>0</v>
      </c>
      <c r="F12794">
        <v>0</v>
      </c>
      <c r="G12794">
        <v>0</v>
      </c>
      <c r="H12794">
        <v>0</v>
      </c>
      <c r="L12794">
        <v>1812.7315410000001</v>
      </c>
      <c r="R12794">
        <v>5434.8693370000001</v>
      </c>
      <c r="S12794" t="s">
        <v>90</v>
      </c>
      <c r="T12794" s="297">
        <v>46311.754166666666</v>
      </c>
    </row>
    <row r="12795" spans="1:20" x14ac:dyDescent="0.35">
      <c r="A12795" t="s">
        <v>142</v>
      </c>
      <c r="B12795" t="s">
        <v>131</v>
      </c>
      <c r="C12795" t="s">
        <v>89</v>
      </c>
      <c r="D12795" s="29">
        <v>46401</v>
      </c>
      <c r="E12795">
        <v>0</v>
      </c>
      <c r="F12795">
        <v>0</v>
      </c>
      <c r="G12795">
        <v>0</v>
      </c>
      <c r="H12795">
        <v>0</v>
      </c>
      <c r="L12795">
        <v>1812.7315410000001</v>
      </c>
      <c r="R12795">
        <v>5434.8693370000001</v>
      </c>
      <c r="S12795" t="s">
        <v>90</v>
      </c>
      <c r="T12795" s="297">
        <v>46311.754166666666</v>
      </c>
    </row>
    <row r="12796" spans="1:20" x14ac:dyDescent="0.35">
      <c r="A12796" t="s">
        <v>142</v>
      </c>
      <c r="B12796" t="s">
        <v>131</v>
      </c>
      <c r="C12796" t="s">
        <v>89</v>
      </c>
      <c r="D12796" s="29">
        <v>46402</v>
      </c>
      <c r="E12796">
        <v>0</v>
      </c>
      <c r="F12796">
        <v>0</v>
      </c>
      <c r="G12796">
        <v>0</v>
      </c>
      <c r="H12796">
        <v>0</v>
      </c>
      <c r="L12796">
        <v>1812.7315410000001</v>
      </c>
      <c r="R12796">
        <v>5434.8693370000001</v>
      </c>
      <c r="S12796" t="s">
        <v>90</v>
      </c>
      <c r="T12796" s="297">
        <v>46311.754166666666</v>
      </c>
    </row>
    <row r="12797" spans="1:20" x14ac:dyDescent="0.35">
      <c r="A12797" t="s">
        <v>142</v>
      </c>
      <c r="B12797" t="s">
        <v>131</v>
      </c>
      <c r="C12797" t="s">
        <v>89</v>
      </c>
      <c r="D12797" s="29">
        <v>46403</v>
      </c>
      <c r="E12797">
        <v>0</v>
      </c>
      <c r="F12797">
        <v>0</v>
      </c>
      <c r="G12797">
        <v>0</v>
      </c>
      <c r="H12797">
        <v>0</v>
      </c>
      <c r="L12797">
        <v>1812.7315410000001</v>
      </c>
      <c r="R12797">
        <v>5434.8693370000001</v>
      </c>
      <c r="S12797" t="s">
        <v>90</v>
      </c>
      <c r="T12797" s="297">
        <v>46311.754166666666</v>
      </c>
    </row>
    <row r="12798" spans="1:20" x14ac:dyDescent="0.35">
      <c r="A12798" t="s">
        <v>142</v>
      </c>
      <c r="B12798" t="s">
        <v>131</v>
      </c>
      <c r="C12798" t="s">
        <v>89</v>
      </c>
      <c r="D12798" s="29">
        <v>46404</v>
      </c>
      <c r="E12798">
        <v>0</v>
      </c>
      <c r="F12798">
        <v>0</v>
      </c>
      <c r="G12798">
        <v>0</v>
      </c>
      <c r="H12798">
        <v>0</v>
      </c>
      <c r="L12798">
        <v>1812.7315410000001</v>
      </c>
      <c r="R12798">
        <v>5434.8693370000001</v>
      </c>
      <c r="S12798" t="s">
        <v>90</v>
      </c>
      <c r="T12798" s="297">
        <v>46311.754166666666</v>
      </c>
    </row>
    <row r="12799" spans="1:20" x14ac:dyDescent="0.35">
      <c r="A12799" t="s">
        <v>142</v>
      </c>
      <c r="B12799" t="s">
        <v>131</v>
      </c>
      <c r="C12799" t="s">
        <v>89</v>
      </c>
      <c r="D12799" s="29">
        <v>46405</v>
      </c>
      <c r="E12799">
        <v>0</v>
      </c>
      <c r="F12799">
        <v>0</v>
      </c>
      <c r="G12799">
        <v>0</v>
      </c>
      <c r="H12799">
        <v>0</v>
      </c>
      <c r="L12799">
        <v>1812.7315410000001</v>
      </c>
      <c r="R12799">
        <v>5434.8693370000001</v>
      </c>
      <c r="S12799" t="s">
        <v>90</v>
      </c>
      <c r="T12799" s="297">
        <v>46311.754166666666</v>
      </c>
    </row>
    <row r="12800" spans="1:20" x14ac:dyDescent="0.35">
      <c r="A12800" t="s">
        <v>142</v>
      </c>
      <c r="B12800" t="s">
        <v>131</v>
      </c>
      <c r="C12800" t="s">
        <v>89</v>
      </c>
      <c r="D12800" s="29">
        <v>46406</v>
      </c>
      <c r="E12800">
        <v>0</v>
      </c>
      <c r="F12800">
        <v>0</v>
      </c>
      <c r="G12800">
        <v>0</v>
      </c>
      <c r="H12800">
        <v>0</v>
      </c>
      <c r="L12800">
        <v>1812.7315410000001</v>
      </c>
      <c r="R12800">
        <v>5434.8693370000001</v>
      </c>
      <c r="S12800" t="s">
        <v>90</v>
      </c>
      <c r="T12800" s="297">
        <v>46311.754166666666</v>
      </c>
    </row>
    <row r="12801" spans="1:20" x14ac:dyDescent="0.35">
      <c r="A12801" t="s">
        <v>142</v>
      </c>
      <c r="B12801" t="s">
        <v>131</v>
      </c>
      <c r="C12801" t="s">
        <v>89</v>
      </c>
      <c r="D12801" s="29">
        <v>46407</v>
      </c>
      <c r="E12801">
        <v>0</v>
      </c>
      <c r="F12801">
        <v>0</v>
      </c>
      <c r="G12801">
        <v>0</v>
      </c>
      <c r="H12801">
        <v>0</v>
      </c>
      <c r="L12801">
        <v>1812.7315410000001</v>
      </c>
      <c r="R12801">
        <v>5434.8693370000001</v>
      </c>
      <c r="S12801" t="s">
        <v>90</v>
      </c>
      <c r="T12801" s="297">
        <v>46311.754166666666</v>
      </c>
    </row>
    <row r="12802" spans="1:20" x14ac:dyDescent="0.35">
      <c r="A12802" t="s">
        <v>142</v>
      </c>
      <c r="B12802" t="s">
        <v>131</v>
      </c>
      <c r="C12802" t="s">
        <v>89</v>
      </c>
      <c r="D12802" s="29">
        <v>46408</v>
      </c>
      <c r="E12802">
        <v>0</v>
      </c>
      <c r="F12802">
        <v>0</v>
      </c>
      <c r="G12802">
        <v>0</v>
      </c>
      <c r="H12802">
        <v>0</v>
      </c>
      <c r="L12802">
        <v>1812.7315410000001</v>
      </c>
      <c r="R12802">
        <v>5434.8693370000001</v>
      </c>
      <c r="S12802" t="s">
        <v>90</v>
      </c>
      <c r="T12802" s="297">
        <v>46311.754166666666</v>
      </c>
    </row>
    <row r="12803" spans="1:20" x14ac:dyDescent="0.35">
      <c r="A12803" t="s">
        <v>142</v>
      </c>
      <c r="B12803" t="s">
        <v>131</v>
      </c>
      <c r="C12803" t="s">
        <v>89</v>
      </c>
      <c r="D12803" s="29">
        <v>46409</v>
      </c>
      <c r="E12803">
        <v>0</v>
      </c>
      <c r="F12803">
        <v>0</v>
      </c>
      <c r="G12803">
        <v>0</v>
      </c>
      <c r="H12803">
        <v>0</v>
      </c>
      <c r="L12803">
        <v>1812.7315410000001</v>
      </c>
      <c r="R12803">
        <v>5434.8693370000001</v>
      </c>
      <c r="S12803" t="s">
        <v>90</v>
      </c>
      <c r="T12803" s="297">
        <v>46311.754166666666</v>
      </c>
    </row>
    <row r="12804" spans="1:20" x14ac:dyDescent="0.35">
      <c r="A12804" t="s">
        <v>142</v>
      </c>
      <c r="B12804" t="s">
        <v>131</v>
      </c>
      <c r="C12804" t="s">
        <v>89</v>
      </c>
      <c r="D12804" s="29">
        <v>46410</v>
      </c>
      <c r="E12804">
        <v>0</v>
      </c>
      <c r="F12804">
        <v>0</v>
      </c>
      <c r="G12804">
        <v>0</v>
      </c>
      <c r="H12804">
        <v>0</v>
      </c>
      <c r="L12804">
        <v>1812.7315410000001</v>
      </c>
      <c r="R12804">
        <v>5434.8693370000001</v>
      </c>
      <c r="S12804" t="s">
        <v>90</v>
      </c>
      <c r="T12804" s="297">
        <v>46311.754166666666</v>
      </c>
    </row>
    <row r="12805" spans="1:20" x14ac:dyDescent="0.35">
      <c r="A12805" t="s">
        <v>142</v>
      </c>
      <c r="B12805" t="s">
        <v>131</v>
      </c>
      <c r="C12805" t="s">
        <v>89</v>
      </c>
      <c r="D12805" s="29">
        <v>46411</v>
      </c>
      <c r="E12805">
        <v>0</v>
      </c>
      <c r="F12805">
        <v>0</v>
      </c>
      <c r="G12805">
        <v>0</v>
      </c>
      <c r="H12805">
        <v>0</v>
      </c>
      <c r="L12805">
        <v>1812.7315410000001</v>
      </c>
      <c r="R12805">
        <v>5434.8693370000001</v>
      </c>
      <c r="S12805" t="s">
        <v>90</v>
      </c>
      <c r="T12805" s="297">
        <v>46311.754166666666</v>
      </c>
    </row>
    <row r="12806" spans="1:20" x14ac:dyDescent="0.35">
      <c r="A12806" t="s">
        <v>142</v>
      </c>
      <c r="B12806" t="s">
        <v>131</v>
      </c>
      <c r="C12806" t="s">
        <v>89</v>
      </c>
      <c r="D12806" s="29">
        <v>46412</v>
      </c>
      <c r="E12806">
        <v>0</v>
      </c>
      <c r="F12806">
        <v>0</v>
      </c>
      <c r="G12806">
        <v>0</v>
      </c>
      <c r="H12806">
        <v>0</v>
      </c>
      <c r="L12806">
        <v>1812.7315410000001</v>
      </c>
      <c r="R12806">
        <v>5434.8693370000001</v>
      </c>
      <c r="S12806" t="s">
        <v>90</v>
      </c>
      <c r="T12806" s="297">
        <v>46311.754166666666</v>
      </c>
    </row>
    <row r="12807" spans="1:20" x14ac:dyDescent="0.35">
      <c r="A12807" t="s">
        <v>142</v>
      </c>
      <c r="B12807" t="s">
        <v>131</v>
      </c>
      <c r="C12807" t="s">
        <v>89</v>
      </c>
      <c r="D12807" s="29">
        <v>46413</v>
      </c>
      <c r="E12807">
        <v>0</v>
      </c>
      <c r="F12807">
        <v>0</v>
      </c>
      <c r="G12807">
        <v>0</v>
      </c>
      <c r="H12807">
        <v>0</v>
      </c>
      <c r="L12807">
        <v>1812.7315410000001</v>
      </c>
      <c r="R12807">
        <v>5434.8693370000001</v>
      </c>
      <c r="S12807" t="s">
        <v>90</v>
      </c>
      <c r="T12807" s="297">
        <v>46311.754166666666</v>
      </c>
    </row>
    <row r="12808" spans="1:20" x14ac:dyDescent="0.35">
      <c r="A12808" t="s">
        <v>142</v>
      </c>
      <c r="B12808" t="s">
        <v>131</v>
      </c>
      <c r="C12808" t="s">
        <v>89</v>
      </c>
      <c r="D12808" s="29">
        <v>46414</v>
      </c>
      <c r="E12808">
        <v>0</v>
      </c>
      <c r="F12808">
        <v>0</v>
      </c>
      <c r="G12808">
        <v>0</v>
      </c>
      <c r="H12808">
        <v>0</v>
      </c>
      <c r="L12808">
        <v>1812.7315410000001</v>
      </c>
      <c r="R12808">
        <v>5434.8693370000001</v>
      </c>
      <c r="S12808" t="s">
        <v>90</v>
      </c>
      <c r="T12808" s="297">
        <v>46311.754166666666</v>
      </c>
    </row>
    <row r="12809" spans="1:20" x14ac:dyDescent="0.35">
      <c r="A12809" t="s">
        <v>142</v>
      </c>
      <c r="B12809" t="s">
        <v>131</v>
      </c>
      <c r="C12809" t="s">
        <v>89</v>
      </c>
      <c r="D12809" s="29">
        <v>46415</v>
      </c>
      <c r="E12809">
        <v>0</v>
      </c>
      <c r="F12809">
        <v>0</v>
      </c>
      <c r="G12809">
        <v>0</v>
      </c>
      <c r="H12809">
        <v>0</v>
      </c>
      <c r="L12809">
        <v>1812.7315410000001</v>
      </c>
      <c r="R12809">
        <v>5434.8693370000001</v>
      </c>
      <c r="S12809" t="s">
        <v>90</v>
      </c>
      <c r="T12809" s="297">
        <v>46311.754166666666</v>
      </c>
    </row>
    <row r="12810" spans="1:20" x14ac:dyDescent="0.35">
      <c r="A12810" t="s">
        <v>142</v>
      </c>
      <c r="B12810" t="s">
        <v>131</v>
      </c>
      <c r="C12810" t="s">
        <v>89</v>
      </c>
      <c r="D12810" s="29">
        <v>46416</v>
      </c>
      <c r="E12810">
        <v>0</v>
      </c>
      <c r="F12810">
        <v>0</v>
      </c>
      <c r="G12810">
        <v>0</v>
      </c>
      <c r="H12810">
        <v>0</v>
      </c>
      <c r="L12810">
        <v>1812.7315410000001</v>
      </c>
      <c r="R12810">
        <v>5434.8693370000001</v>
      </c>
      <c r="S12810" t="s">
        <v>90</v>
      </c>
      <c r="T12810" s="297">
        <v>46311.754166666666</v>
      </c>
    </row>
    <row r="12811" spans="1:20" x14ac:dyDescent="0.35">
      <c r="A12811" t="s">
        <v>142</v>
      </c>
      <c r="B12811" t="s">
        <v>131</v>
      </c>
      <c r="C12811" t="s">
        <v>89</v>
      </c>
      <c r="D12811" s="29">
        <v>46417</v>
      </c>
      <c r="E12811">
        <v>0</v>
      </c>
      <c r="F12811">
        <v>0</v>
      </c>
      <c r="G12811">
        <v>0</v>
      </c>
      <c r="H12811">
        <v>0</v>
      </c>
      <c r="L12811">
        <v>1812.7315410000001</v>
      </c>
      <c r="R12811">
        <v>5434.8693370000001</v>
      </c>
      <c r="S12811" t="s">
        <v>90</v>
      </c>
      <c r="T12811" s="297">
        <v>46311.754166666666</v>
      </c>
    </row>
    <row r="12812" spans="1:20" x14ac:dyDescent="0.35">
      <c r="A12812" t="s">
        <v>142</v>
      </c>
      <c r="B12812" t="s">
        <v>131</v>
      </c>
      <c r="C12812" t="s">
        <v>89</v>
      </c>
      <c r="D12812" s="29">
        <v>46418</v>
      </c>
      <c r="E12812">
        <v>0</v>
      </c>
      <c r="F12812">
        <v>0</v>
      </c>
      <c r="G12812">
        <v>0</v>
      </c>
      <c r="H12812">
        <v>0</v>
      </c>
      <c r="L12812">
        <v>1812.7315410000001</v>
      </c>
      <c r="R12812">
        <v>5434.8693370000001</v>
      </c>
      <c r="S12812" t="s">
        <v>90</v>
      </c>
      <c r="T12812" s="297">
        <v>46311.754166666666</v>
      </c>
    </row>
    <row r="12813" spans="1:20" x14ac:dyDescent="0.35">
      <c r="A12813" t="s">
        <v>142</v>
      </c>
      <c r="B12813" t="s">
        <v>131</v>
      </c>
      <c r="C12813" t="s">
        <v>89</v>
      </c>
      <c r="D12813" s="29">
        <v>46419</v>
      </c>
      <c r="E12813">
        <v>0</v>
      </c>
      <c r="F12813">
        <v>0</v>
      </c>
      <c r="G12813">
        <v>0</v>
      </c>
      <c r="H12813">
        <v>0</v>
      </c>
      <c r="L12813">
        <v>1812.7315410000001</v>
      </c>
      <c r="R12813">
        <v>5434.8693370000001</v>
      </c>
      <c r="S12813" t="s">
        <v>90</v>
      </c>
      <c r="T12813" s="297">
        <v>46311.754166666666</v>
      </c>
    </row>
    <row r="12814" spans="1:20" x14ac:dyDescent="0.35">
      <c r="A12814" t="s">
        <v>142</v>
      </c>
      <c r="B12814" t="s">
        <v>131</v>
      </c>
      <c r="C12814" t="s">
        <v>89</v>
      </c>
      <c r="D12814" s="29">
        <v>46420</v>
      </c>
      <c r="E12814">
        <v>0</v>
      </c>
      <c r="F12814">
        <v>0</v>
      </c>
      <c r="G12814">
        <v>0</v>
      </c>
      <c r="H12814">
        <v>0</v>
      </c>
      <c r="L12814">
        <v>1812.7315410000001</v>
      </c>
      <c r="R12814">
        <v>5434.8693370000001</v>
      </c>
      <c r="S12814" t="s">
        <v>90</v>
      </c>
      <c r="T12814" s="297">
        <v>46311.754166666666</v>
      </c>
    </row>
    <row r="12815" spans="1:20" x14ac:dyDescent="0.35">
      <c r="A12815" t="s">
        <v>142</v>
      </c>
      <c r="B12815" t="s">
        <v>131</v>
      </c>
      <c r="C12815" t="s">
        <v>89</v>
      </c>
      <c r="D12815" s="29">
        <v>46421</v>
      </c>
      <c r="E12815">
        <v>0</v>
      </c>
      <c r="F12815">
        <v>0</v>
      </c>
      <c r="G12815">
        <v>0</v>
      </c>
      <c r="H12815">
        <v>0</v>
      </c>
      <c r="L12815">
        <v>1812.7315410000001</v>
      </c>
      <c r="R12815">
        <v>5434.8693370000001</v>
      </c>
      <c r="S12815" t="s">
        <v>90</v>
      </c>
      <c r="T12815" s="297">
        <v>46311.754166666666</v>
      </c>
    </row>
    <row r="12816" spans="1:20" x14ac:dyDescent="0.35">
      <c r="A12816" t="s">
        <v>142</v>
      </c>
      <c r="B12816" t="s">
        <v>131</v>
      </c>
      <c r="C12816" t="s">
        <v>89</v>
      </c>
      <c r="D12816" s="29">
        <v>46422</v>
      </c>
      <c r="E12816">
        <v>0</v>
      </c>
      <c r="F12816">
        <v>0</v>
      </c>
      <c r="G12816">
        <v>0</v>
      </c>
      <c r="H12816">
        <v>0</v>
      </c>
      <c r="L12816">
        <v>1812.7315410000001</v>
      </c>
      <c r="R12816">
        <v>5434.8693370000001</v>
      </c>
      <c r="S12816" t="s">
        <v>90</v>
      </c>
      <c r="T12816" s="297">
        <v>46311.754166666666</v>
      </c>
    </row>
    <row r="12817" spans="1:20" x14ac:dyDescent="0.35">
      <c r="A12817" t="s">
        <v>142</v>
      </c>
      <c r="B12817" t="s">
        <v>131</v>
      </c>
      <c r="C12817" t="s">
        <v>89</v>
      </c>
      <c r="D12817" s="29">
        <v>46423</v>
      </c>
      <c r="E12817">
        <v>0</v>
      </c>
      <c r="F12817">
        <v>0</v>
      </c>
      <c r="G12817">
        <v>0</v>
      </c>
      <c r="H12817">
        <v>0</v>
      </c>
      <c r="L12817">
        <v>1812.7315410000001</v>
      </c>
      <c r="R12817">
        <v>5434.8693370000001</v>
      </c>
      <c r="S12817" t="s">
        <v>90</v>
      </c>
      <c r="T12817" s="297">
        <v>46311.754166666666</v>
      </c>
    </row>
    <row r="12818" spans="1:20" x14ac:dyDescent="0.35">
      <c r="A12818" t="s">
        <v>142</v>
      </c>
      <c r="B12818" t="s">
        <v>131</v>
      </c>
      <c r="C12818" t="s">
        <v>89</v>
      </c>
      <c r="D12818" s="29">
        <v>46424</v>
      </c>
      <c r="E12818">
        <v>0</v>
      </c>
      <c r="F12818">
        <v>0</v>
      </c>
      <c r="G12818">
        <v>0</v>
      </c>
      <c r="H12818">
        <v>0</v>
      </c>
      <c r="L12818">
        <v>1812.7315410000001</v>
      </c>
      <c r="R12818">
        <v>5434.8693370000001</v>
      </c>
      <c r="S12818" t="s">
        <v>90</v>
      </c>
      <c r="T12818" s="297">
        <v>46311.754166666666</v>
      </c>
    </row>
    <row r="12819" spans="1:20" x14ac:dyDescent="0.35">
      <c r="A12819" t="s">
        <v>142</v>
      </c>
      <c r="B12819" t="s">
        <v>131</v>
      </c>
      <c r="C12819" t="s">
        <v>89</v>
      </c>
      <c r="D12819" s="29">
        <v>46425</v>
      </c>
      <c r="E12819">
        <v>0</v>
      </c>
      <c r="F12819">
        <v>0</v>
      </c>
      <c r="G12819">
        <v>0</v>
      </c>
      <c r="H12819">
        <v>0</v>
      </c>
      <c r="L12819">
        <v>1812.7315410000001</v>
      </c>
      <c r="R12819">
        <v>5434.8693370000001</v>
      </c>
      <c r="S12819" t="s">
        <v>90</v>
      </c>
      <c r="T12819" s="297">
        <v>46311.754166666666</v>
      </c>
    </row>
    <row r="12820" spans="1:20" x14ac:dyDescent="0.35">
      <c r="A12820" t="s">
        <v>142</v>
      </c>
      <c r="B12820" t="s">
        <v>131</v>
      </c>
      <c r="C12820" t="s">
        <v>89</v>
      </c>
      <c r="D12820" s="29">
        <v>46426</v>
      </c>
      <c r="E12820">
        <v>0</v>
      </c>
      <c r="F12820">
        <v>0</v>
      </c>
      <c r="G12820">
        <v>0</v>
      </c>
      <c r="H12820">
        <v>0</v>
      </c>
      <c r="L12820">
        <v>1812.7315410000001</v>
      </c>
      <c r="R12820">
        <v>5434.8693370000001</v>
      </c>
      <c r="S12820" t="s">
        <v>90</v>
      </c>
      <c r="T12820" s="297">
        <v>46311.754166666666</v>
      </c>
    </row>
    <row r="12821" spans="1:20" x14ac:dyDescent="0.35">
      <c r="A12821" t="s">
        <v>142</v>
      </c>
      <c r="B12821" t="s">
        <v>131</v>
      </c>
      <c r="C12821" t="s">
        <v>89</v>
      </c>
      <c r="D12821" s="29">
        <v>46427</v>
      </c>
      <c r="E12821">
        <v>0</v>
      </c>
      <c r="F12821">
        <v>0</v>
      </c>
      <c r="G12821">
        <v>0</v>
      </c>
      <c r="H12821">
        <v>0</v>
      </c>
      <c r="L12821">
        <v>1812.7315410000001</v>
      </c>
      <c r="R12821">
        <v>5434.8693370000001</v>
      </c>
      <c r="S12821" t="s">
        <v>90</v>
      </c>
      <c r="T12821" s="297">
        <v>46311.754166666666</v>
      </c>
    </row>
    <row r="12822" spans="1:20" x14ac:dyDescent="0.35">
      <c r="A12822" t="s">
        <v>142</v>
      </c>
      <c r="B12822" t="s">
        <v>131</v>
      </c>
      <c r="C12822" t="s">
        <v>89</v>
      </c>
      <c r="D12822" s="29">
        <v>46428</v>
      </c>
      <c r="E12822">
        <v>0</v>
      </c>
      <c r="F12822">
        <v>0</v>
      </c>
      <c r="G12822">
        <v>0</v>
      </c>
      <c r="H12822">
        <v>0</v>
      </c>
      <c r="L12822">
        <v>1812.7315410000001</v>
      </c>
      <c r="R12822">
        <v>5434.8693370000001</v>
      </c>
      <c r="S12822" t="s">
        <v>90</v>
      </c>
      <c r="T12822" s="297">
        <v>46311.754166666666</v>
      </c>
    </row>
    <row r="12823" spans="1:20" x14ac:dyDescent="0.35">
      <c r="A12823" t="s">
        <v>142</v>
      </c>
      <c r="B12823" t="s">
        <v>131</v>
      </c>
      <c r="C12823" t="s">
        <v>89</v>
      </c>
      <c r="D12823" s="29">
        <v>46429</v>
      </c>
      <c r="E12823">
        <v>0</v>
      </c>
      <c r="F12823">
        <v>0</v>
      </c>
      <c r="G12823">
        <v>0</v>
      </c>
      <c r="H12823">
        <v>0</v>
      </c>
      <c r="L12823">
        <v>1812.7315410000001</v>
      </c>
      <c r="R12823">
        <v>5434.8693370000001</v>
      </c>
      <c r="S12823" t="s">
        <v>90</v>
      </c>
      <c r="T12823" s="297">
        <v>46311.754166666666</v>
      </c>
    </row>
    <row r="12824" spans="1:20" x14ac:dyDescent="0.35">
      <c r="A12824" t="s">
        <v>142</v>
      </c>
      <c r="B12824" t="s">
        <v>131</v>
      </c>
      <c r="C12824" t="s">
        <v>89</v>
      </c>
      <c r="D12824" s="29">
        <v>46430</v>
      </c>
      <c r="E12824">
        <v>0</v>
      </c>
      <c r="F12824">
        <v>0</v>
      </c>
      <c r="G12824">
        <v>0</v>
      </c>
      <c r="H12824">
        <v>0</v>
      </c>
      <c r="L12824">
        <v>1812.7315410000001</v>
      </c>
      <c r="R12824">
        <v>5434.8693370000001</v>
      </c>
      <c r="S12824" t="s">
        <v>90</v>
      </c>
      <c r="T12824" s="297">
        <v>46311.754166666666</v>
      </c>
    </row>
    <row r="12825" spans="1:20" x14ac:dyDescent="0.35">
      <c r="A12825" t="s">
        <v>142</v>
      </c>
      <c r="B12825" t="s">
        <v>131</v>
      </c>
      <c r="C12825" t="s">
        <v>89</v>
      </c>
      <c r="D12825" s="29">
        <v>46431</v>
      </c>
      <c r="E12825">
        <v>0</v>
      </c>
      <c r="F12825">
        <v>0</v>
      </c>
      <c r="G12825">
        <v>0</v>
      </c>
      <c r="H12825">
        <v>0</v>
      </c>
      <c r="L12825">
        <v>1812.7315410000001</v>
      </c>
      <c r="R12825">
        <v>5434.8693370000001</v>
      </c>
      <c r="S12825" t="s">
        <v>90</v>
      </c>
      <c r="T12825" s="297">
        <v>46311.754166666666</v>
      </c>
    </row>
    <row r="12826" spans="1:20" x14ac:dyDescent="0.35">
      <c r="A12826" t="s">
        <v>142</v>
      </c>
      <c r="B12826" t="s">
        <v>131</v>
      </c>
      <c r="C12826" t="s">
        <v>89</v>
      </c>
      <c r="D12826" s="29">
        <v>46432</v>
      </c>
      <c r="E12826">
        <v>0</v>
      </c>
      <c r="F12826">
        <v>0</v>
      </c>
      <c r="G12826">
        <v>0</v>
      </c>
      <c r="H12826">
        <v>0</v>
      </c>
      <c r="L12826">
        <v>1812.7315410000001</v>
      </c>
      <c r="R12826">
        <v>5434.8693370000001</v>
      </c>
      <c r="S12826" t="s">
        <v>90</v>
      </c>
      <c r="T12826" s="297">
        <v>46311.754166666666</v>
      </c>
    </row>
    <row r="12827" spans="1:20" x14ac:dyDescent="0.35">
      <c r="A12827" t="s">
        <v>142</v>
      </c>
      <c r="B12827" t="s">
        <v>131</v>
      </c>
      <c r="C12827" t="s">
        <v>89</v>
      </c>
      <c r="D12827" s="29">
        <v>46433</v>
      </c>
      <c r="E12827">
        <v>0</v>
      </c>
      <c r="F12827">
        <v>0</v>
      </c>
      <c r="G12827">
        <v>0</v>
      </c>
      <c r="H12827">
        <v>0</v>
      </c>
      <c r="L12827">
        <v>1812.7315410000001</v>
      </c>
      <c r="R12827">
        <v>5434.8693370000001</v>
      </c>
      <c r="S12827" t="s">
        <v>90</v>
      </c>
      <c r="T12827" s="297">
        <v>46311.754166666666</v>
      </c>
    </row>
    <row r="12828" spans="1:20" x14ac:dyDescent="0.35">
      <c r="A12828" t="s">
        <v>142</v>
      </c>
      <c r="B12828" t="s">
        <v>131</v>
      </c>
      <c r="C12828" t="s">
        <v>89</v>
      </c>
      <c r="D12828" s="29">
        <v>46434</v>
      </c>
      <c r="E12828">
        <v>0</v>
      </c>
      <c r="F12828">
        <v>0</v>
      </c>
      <c r="G12828">
        <v>0</v>
      </c>
      <c r="H12828">
        <v>0</v>
      </c>
      <c r="L12828">
        <v>1812.7315410000001</v>
      </c>
      <c r="R12828">
        <v>5434.8693370000001</v>
      </c>
      <c r="S12828" t="s">
        <v>90</v>
      </c>
      <c r="T12828" s="297">
        <v>46311.754166666666</v>
      </c>
    </row>
    <row r="12829" spans="1:20" x14ac:dyDescent="0.35">
      <c r="A12829" t="s">
        <v>142</v>
      </c>
      <c r="B12829" t="s">
        <v>131</v>
      </c>
      <c r="C12829" t="s">
        <v>89</v>
      </c>
      <c r="D12829" s="29">
        <v>46435</v>
      </c>
      <c r="E12829">
        <v>0</v>
      </c>
      <c r="F12829">
        <v>0</v>
      </c>
      <c r="G12829">
        <v>0</v>
      </c>
      <c r="H12829">
        <v>0</v>
      </c>
      <c r="L12829">
        <v>1812.7315410000001</v>
      </c>
      <c r="R12829">
        <v>5434.8693370000001</v>
      </c>
      <c r="S12829" t="s">
        <v>90</v>
      </c>
      <c r="T12829" s="297">
        <v>46311.754166666666</v>
      </c>
    </row>
    <row r="12830" spans="1:20" x14ac:dyDescent="0.35">
      <c r="A12830" t="s">
        <v>142</v>
      </c>
      <c r="B12830" t="s">
        <v>131</v>
      </c>
      <c r="C12830" t="s">
        <v>89</v>
      </c>
      <c r="D12830" s="29">
        <v>46436</v>
      </c>
      <c r="E12830">
        <v>0</v>
      </c>
      <c r="F12830">
        <v>0</v>
      </c>
      <c r="G12830">
        <v>0</v>
      </c>
      <c r="H12830">
        <v>0</v>
      </c>
      <c r="L12830">
        <v>1812.7315410000001</v>
      </c>
      <c r="R12830">
        <v>5434.8693370000001</v>
      </c>
      <c r="S12830" t="s">
        <v>90</v>
      </c>
      <c r="T12830" s="297">
        <v>46311.754166666666</v>
      </c>
    </row>
    <row r="12831" spans="1:20" x14ac:dyDescent="0.35">
      <c r="A12831" t="s">
        <v>142</v>
      </c>
      <c r="B12831" t="s">
        <v>131</v>
      </c>
      <c r="C12831" t="s">
        <v>89</v>
      </c>
      <c r="D12831" s="29">
        <v>46437</v>
      </c>
      <c r="E12831">
        <v>0</v>
      </c>
      <c r="F12831">
        <v>0</v>
      </c>
      <c r="G12831">
        <v>0</v>
      </c>
      <c r="H12831">
        <v>0</v>
      </c>
      <c r="L12831">
        <v>1812.7315410000001</v>
      </c>
      <c r="R12831">
        <v>5434.8693370000001</v>
      </c>
      <c r="S12831" t="s">
        <v>90</v>
      </c>
      <c r="T12831" s="297">
        <v>46311.754166666666</v>
      </c>
    </row>
    <row r="12832" spans="1:20" x14ac:dyDescent="0.35">
      <c r="A12832" t="s">
        <v>142</v>
      </c>
      <c r="B12832" t="s">
        <v>131</v>
      </c>
      <c r="C12832" t="s">
        <v>89</v>
      </c>
      <c r="D12832" s="29">
        <v>46438</v>
      </c>
      <c r="E12832">
        <v>0</v>
      </c>
      <c r="F12832">
        <v>0</v>
      </c>
      <c r="G12832">
        <v>0</v>
      </c>
      <c r="H12832">
        <v>0</v>
      </c>
      <c r="L12832">
        <v>1812.7315410000001</v>
      </c>
      <c r="R12832">
        <v>5434.8693370000001</v>
      </c>
      <c r="S12832" t="s">
        <v>90</v>
      </c>
      <c r="T12832" s="297">
        <v>46311.754166666666</v>
      </c>
    </row>
    <row r="12833" spans="1:20" x14ac:dyDescent="0.35">
      <c r="A12833" t="s">
        <v>142</v>
      </c>
      <c r="B12833" t="s">
        <v>131</v>
      </c>
      <c r="C12833" t="s">
        <v>89</v>
      </c>
      <c r="D12833" s="29">
        <v>46439</v>
      </c>
      <c r="E12833">
        <v>0</v>
      </c>
      <c r="F12833">
        <v>0</v>
      </c>
      <c r="G12833">
        <v>0</v>
      </c>
      <c r="H12833">
        <v>0</v>
      </c>
      <c r="L12833">
        <v>1812.7315410000001</v>
      </c>
      <c r="R12833">
        <v>5434.8693370000001</v>
      </c>
      <c r="S12833" t="s">
        <v>90</v>
      </c>
      <c r="T12833" s="297">
        <v>46311.754166666666</v>
      </c>
    </row>
    <row r="12834" spans="1:20" x14ac:dyDescent="0.35">
      <c r="A12834" t="s">
        <v>142</v>
      </c>
      <c r="B12834" t="s">
        <v>131</v>
      </c>
      <c r="C12834" t="s">
        <v>89</v>
      </c>
      <c r="D12834" s="29">
        <v>46440</v>
      </c>
      <c r="E12834">
        <v>0</v>
      </c>
      <c r="F12834">
        <v>0</v>
      </c>
      <c r="G12834">
        <v>0</v>
      </c>
      <c r="H12834">
        <v>0</v>
      </c>
      <c r="L12834">
        <v>1812.7315410000001</v>
      </c>
      <c r="R12834">
        <v>5434.8693370000001</v>
      </c>
      <c r="S12834" t="s">
        <v>90</v>
      </c>
      <c r="T12834" s="297">
        <v>46311.754166666666</v>
      </c>
    </row>
    <row r="12835" spans="1:20" x14ac:dyDescent="0.35">
      <c r="A12835" t="s">
        <v>142</v>
      </c>
      <c r="B12835" t="s">
        <v>131</v>
      </c>
      <c r="C12835" t="s">
        <v>89</v>
      </c>
      <c r="D12835" s="29">
        <v>46441</v>
      </c>
      <c r="E12835">
        <v>0</v>
      </c>
      <c r="F12835">
        <v>0</v>
      </c>
      <c r="G12835">
        <v>0</v>
      </c>
      <c r="H12835">
        <v>0</v>
      </c>
      <c r="L12835">
        <v>1812.7315410000001</v>
      </c>
      <c r="R12835">
        <v>5434.8693370000001</v>
      </c>
      <c r="S12835" t="s">
        <v>90</v>
      </c>
      <c r="T12835" s="297">
        <v>46311.754166666666</v>
      </c>
    </row>
    <row r="12836" spans="1:20" x14ac:dyDescent="0.35">
      <c r="A12836" t="s">
        <v>142</v>
      </c>
      <c r="B12836" t="s">
        <v>131</v>
      </c>
      <c r="C12836" t="s">
        <v>89</v>
      </c>
      <c r="D12836" s="29">
        <v>46442</v>
      </c>
      <c r="E12836">
        <v>0</v>
      </c>
      <c r="F12836">
        <v>0</v>
      </c>
      <c r="G12836">
        <v>0</v>
      </c>
      <c r="H12836">
        <v>0</v>
      </c>
      <c r="L12836">
        <v>1812.7315410000001</v>
      </c>
      <c r="R12836">
        <v>5434.8693370000001</v>
      </c>
      <c r="S12836" t="s">
        <v>90</v>
      </c>
      <c r="T12836" s="297">
        <v>46311.754166666666</v>
      </c>
    </row>
    <row r="12837" spans="1:20" x14ac:dyDescent="0.35">
      <c r="A12837" t="s">
        <v>142</v>
      </c>
      <c r="B12837" t="s">
        <v>131</v>
      </c>
      <c r="C12837" t="s">
        <v>89</v>
      </c>
      <c r="D12837" s="29">
        <v>46443</v>
      </c>
      <c r="E12837">
        <v>0</v>
      </c>
      <c r="F12837">
        <v>0</v>
      </c>
      <c r="G12837">
        <v>0</v>
      </c>
      <c r="H12837">
        <v>0</v>
      </c>
      <c r="L12837">
        <v>1812.7315410000001</v>
      </c>
      <c r="R12837">
        <v>5434.8693370000001</v>
      </c>
      <c r="S12837" t="s">
        <v>90</v>
      </c>
      <c r="T12837" s="297">
        <v>46311.754166666666</v>
      </c>
    </row>
    <row r="12838" spans="1:20" x14ac:dyDescent="0.35">
      <c r="A12838" t="s">
        <v>142</v>
      </c>
      <c r="B12838" t="s">
        <v>131</v>
      </c>
      <c r="C12838" t="s">
        <v>89</v>
      </c>
      <c r="D12838" s="29">
        <v>46444</v>
      </c>
      <c r="E12838">
        <v>0</v>
      </c>
      <c r="F12838">
        <v>0</v>
      </c>
      <c r="G12838">
        <v>0</v>
      </c>
      <c r="H12838">
        <v>0</v>
      </c>
      <c r="L12838">
        <v>1812.7315410000001</v>
      </c>
      <c r="R12838">
        <v>5434.8693370000001</v>
      </c>
      <c r="S12838" t="s">
        <v>90</v>
      </c>
      <c r="T12838" s="297">
        <v>46311.754166666666</v>
      </c>
    </row>
    <row r="12839" spans="1:20" x14ac:dyDescent="0.35">
      <c r="A12839" t="s">
        <v>142</v>
      </c>
      <c r="B12839" t="s">
        <v>131</v>
      </c>
      <c r="C12839" t="s">
        <v>89</v>
      </c>
      <c r="D12839" s="29">
        <v>46445</v>
      </c>
      <c r="E12839">
        <v>0</v>
      </c>
      <c r="F12839">
        <v>0</v>
      </c>
      <c r="G12839">
        <v>0</v>
      </c>
      <c r="H12839">
        <v>0</v>
      </c>
      <c r="L12839">
        <v>1812.7315410000001</v>
      </c>
      <c r="R12839">
        <v>5434.8693370000001</v>
      </c>
      <c r="S12839" t="s">
        <v>90</v>
      </c>
      <c r="T12839" s="297">
        <v>46311.754166666666</v>
      </c>
    </row>
    <row r="12840" spans="1:20" x14ac:dyDescent="0.35">
      <c r="A12840" t="s">
        <v>142</v>
      </c>
      <c r="B12840" t="s">
        <v>131</v>
      </c>
      <c r="C12840" t="s">
        <v>89</v>
      </c>
      <c r="D12840" s="29">
        <v>46446</v>
      </c>
      <c r="E12840">
        <v>0</v>
      </c>
      <c r="F12840">
        <v>0</v>
      </c>
      <c r="G12840">
        <v>0</v>
      </c>
      <c r="H12840">
        <v>0</v>
      </c>
      <c r="L12840">
        <v>1812.7315410000001</v>
      </c>
      <c r="R12840">
        <v>5434.8693370000001</v>
      </c>
      <c r="S12840" t="s">
        <v>90</v>
      </c>
      <c r="T12840" s="297">
        <v>46311.754166666666</v>
      </c>
    </row>
    <row r="12841" spans="1:20" x14ac:dyDescent="0.35">
      <c r="A12841" t="s">
        <v>142</v>
      </c>
      <c r="B12841" t="s">
        <v>131</v>
      </c>
      <c r="C12841" t="s">
        <v>89</v>
      </c>
      <c r="D12841" s="29">
        <v>46447</v>
      </c>
      <c r="E12841">
        <v>0</v>
      </c>
      <c r="F12841">
        <v>0</v>
      </c>
      <c r="G12841">
        <v>0</v>
      </c>
      <c r="H12841">
        <v>0</v>
      </c>
      <c r="L12841">
        <v>1812.7315410000001</v>
      </c>
      <c r="R12841">
        <v>5434.8693370000001</v>
      </c>
      <c r="S12841" t="s">
        <v>90</v>
      </c>
      <c r="T12841" s="297">
        <v>46311.754166666666</v>
      </c>
    </row>
    <row r="12842" spans="1:20" x14ac:dyDescent="0.35">
      <c r="A12842" t="s">
        <v>142</v>
      </c>
      <c r="B12842" t="s">
        <v>131</v>
      </c>
      <c r="C12842" t="s">
        <v>89</v>
      </c>
      <c r="D12842" s="29">
        <v>46448</v>
      </c>
      <c r="E12842">
        <v>0</v>
      </c>
      <c r="F12842">
        <v>0</v>
      </c>
      <c r="G12842">
        <v>0</v>
      </c>
      <c r="H12842">
        <v>0</v>
      </c>
      <c r="L12842">
        <v>1812.7315410000001</v>
      </c>
      <c r="R12842">
        <v>5434.8693370000001</v>
      </c>
      <c r="S12842" t="s">
        <v>90</v>
      </c>
      <c r="T12842" s="297">
        <v>46311.754166666666</v>
      </c>
    </row>
    <row r="12843" spans="1:20" x14ac:dyDescent="0.35">
      <c r="A12843" t="s">
        <v>142</v>
      </c>
      <c r="B12843" t="s">
        <v>131</v>
      </c>
      <c r="C12843" t="s">
        <v>89</v>
      </c>
      <c r="D12843" s="29">
        <v>46449</v>
      </c>
      <c r="E12843">
        <v>0</v>
      </c>
      <c r="F12843">
        <v>0</v>
      </c>
      <c r="G12843">
        <v>0</v>
      </c>
      <c r="H12843">
        <v>0</v>
      </c>
      <c r="L12843">
        <v>1812.7315410000001</v>
      </c>
      <c r="R12843">
        <v>5434.8693370000001</v>
      </c>
      <c r="S12843" t="s">
        <v>90</v>
      </c>
      <c r="T12843" s="297">
        <v>46311.754166666666</v>
      </c>
    </row>
    <row r="12844" spans="1:20" x14ac:dyDescent="0.35">
      <c r="A12844" t="s">
        <v>142</v>
      </c>
      <c r="B12844" t="s">
        <v>131</v>
      </c>
      <c r="C12844" t="s">
        <v>89</v>
      </c>
      <c r="D12844" s="29">
        <v>46450</v>
      </c>
      <c r="E12844">
        <v>0</v>
      </c>
      <c r="F12844">
        <v>0</v>
      </c>
      <c r="G12844">
        <v>0</v>
      </c>
      <c r="H12844">
        <v>0</v>
      </c>
      <c r="L12844">
        <v>1812.7315410000001</v>
      </c>
      <c r="R12844">
        <v>5434.8693370000001</v>
      </c>
      <c r="S12844" t="s">
        <v>90</v>
      </c>
      <c r="T12844" s="297">
        <v>46311.754166666666</v>
      </c>
    </row>
    <row r="12845" spans="1:20" x14ac:dyDescent="0.35">
      <c r="A12845" t="s">
        <v>142</v>
      </c>
      <c r="B12845" t="s">
        <v>131</v>
      </c>
      <c r="C12845" t="s">
        <v>89</v>
      </c>
      <c r="D12845" s="29">
        <v>46451</v>
      </c>
      <c r="E12845">
        <v>0</v>
      </c>
      <c r="F12845">
        <v>0</v>
      </c>
      <c r="G12845">
        <v>0</v>
      </c>
      <c r="H12845">
        <v>0</v>
      </c>
      <c r="L12845">
        <v>1812.7315410000001</v>
      </c>
      <c r="R12845">
        <v>5434.8693370000001</v>
      </c>
      <c r="S12845" t="s">
        <v>90</v>
      </c>
      <c r="T12845" s="297">
        <v>46311.754166666666</v>
      </c>
    </row>
    <row r="12846" spans="1:20" x14ac:dyDescent="0.35">
      <c r="A12846" t="s">
        <v>142</v>
      </c>
      <c r="B12846" t="s">
        <v>131</v>
      </c>
      <c r="C12846" t="s">
        <v>89</v>
      </c>
      <c r="D12846" s="29">
        <v>46452</v>
      </c>
      <c r="E12846">
        <v>0</v>
      </c>
      <c r="F12846">
        <v>0</v>
      </c>
      <c r="G12846">
        <v>0</v>
      </c>
      <c r="H12846">
        <v>0</v>
      </c>
      <c r="L12846">
        <v>1812.7315410000001</v>
      </c>
      <c r="R12846">
        <v>5434.8693370000001</v>
      </c>
      <c r="S12846" t="s">
        <v>90</v>
      </c>
      <c r="T12846" s="297">
        <v>46311.754166666666</v>
      </c>
    </row>
    <row r="12847" spans="1:20" x14ac:dyDescent="0.35">
      <c r="A12847" t="s">
        <v>142</v>
      </c>
      <c r="B12847" t="s">
        <v>131</v>
      </c>
      <c r="C12847" t="s">
        <v>89</v>
      </c>
      <c r="D12847" s="29">
        <v>46453</v>
      </c>
      <c r="E12847">
        <v>0</v>
      </c>
      <c r="F12847">
        <v>0</v>
      </c>
      <c r="G12847">
        <v>0</v>
      </c>
      <c r="H12847">
        <v>0</v>
      </c>
      <c r="L12847">
        <v>1812.7315410000001</v>
      </c>
      <c r="R12847">
        <v>5434.8693370000001</v>
      </c>
      <c r="S12847" t="s">
        <v>90</v>
      </c>
      <c r="T12847" s="297">
        <v>46311.754166666666</v>
      </c>
    </row>
    <row r="12848" spans="1:20" x14ac:dyDescent="0.35">
      <c r="A12848" t="s">
        <v>142</v>
      </c>
      <c r="B12848" t="s">
        <v>131</v>
      </c>
      <c r="C12848" t="s">
        <v>89</v>
      </c>
      <c r="D12848" s="29">
        <v>46454</v>
      </c>
      <c r="E12848">
        <v>0</v>
      </c>
      <c r="F12848">
        <v>0</v>
      </c>
      <c r="G12848">
        <v>0</v>
      </c>
      <c r="H12848">
        <v>0</v>
      </c>
      <c r="L12848">
        <v>1812.7315410000001</v>
      </c>
      <c r="R12848">
        <v>5434.8693370000001</v>
      </c>
      <c r="S12848" t="s">
        <v>90</v>
      </c>
      <c r="T12848" s="297">
        <v>46311.754166666666</v>
      </c>
    </row>
    <row r="12849" spans="1:20" x14ac:dyDescent="0.35">
      <c r="A12849" t="s">
        <v>142</v>
      </c>
      <c r="B12849" t="s">
        <v>131</v>
      </c>
      <c r="C12849" t="s">
        <v>89</v>
      </c>
      <c r="D12849" s="29">
        <v>46455</v>
      </c>
      <c r="E12849">
        <v>0</v>
      </c>
      <c r="F12849">
        <v>0</v>
      </c>
      <c r="G12849">
        <v>0</v>
      </c>
      <c r="H12849">
        <v>0</v>
      </c>
      <c r="L12849">
        <v>1812.7315410000001</v>
      </c>
      <c r="R12849">
        <v>5434.8693370000001</v>
      </c>
      <c r="S12849" t="s">
        <v>90</v>
      </c>
      <c r="T12849" s="297">
        <v>46311.754166666666</v>
      </c>
    </row>
    <row r="12850" spans="1:20" x14ac:dyDescent="0.35">
      <c r="A12850" t="s">
        <v>142</v>
      </c>
      <c r="B12850" t="s">
        <v>131</v>
      </c>
      <c r="C12850" t="s">
        <v>89</v>
      </c>
      <c r="D12850" s="29">
        <v>46456</v>
      </c>
      <c r="E12850">
        <v>0</v>
      </c>
      <c r="F12850">
        <v>0</v>
      </c>
      <c r="G12850">
        <v>0</v>
      </c>
      <c r="H12850">
        <v>0</v>
      </c>
      <c r="L12850">
        <v>1812.7315410000001</v>
      </c>
      <c r="R12850">
        <v>5434.8693370000001</v>
      </c>
      <c r="S12850" t="s">
        <v>90</v>
      </c>
      <c r="T12850" s="297">
        <v>46311.754166666666</v>
      </c>
    </row>
    <row r="12851" spans="1:20" x14ac:dyDescent="0.35">
      <c r="A12851" t="s">
        <v>142</v>
      </c>
      <c r="B12851" t="s">
        <v>131</v>
      </c>
      <c r="C12851" t="s">
        <v>89</v>
      </c>
      <c r="D12851" s="29">
        <v>46457</v>
      </c>
      <c r="E12851">
        <v>0</v>
      </c>
      <c r="F12851">
        <v>0</v>
      </c>
      <c r="G12851">
        <v>0</v>
      </c>
      <c r="H12851">
        <v>0</v>
      </c>
      <c r="L12851">
        <v>1812.7315410000001</v>
      </c>
      <c r="R12851">
        <v>5434.8693370000001</v>
      </c>
      <c r="S12851" t="s">
        <v>90</v>
      </c>
      <c r="T12851" s="297">
        <v>46311.754166666666</v>
      </c>
    </row>
    <row r="12852" spans="1:20" x14ac:dyDescent="0.35">
      <c r="A12852" t="s">
        <v>142</v>
      </c>
      <c r="B12852" t="s">
        <v>131</v>
      </c>
      <c r="C12852" t="s">
        <v>89</v>
      </c>
      <c r="D12852" s="29">
        <v>46458</v>
      </c>
      <c r="E12852">
        <v>0</v>
      </c>
      <c r="F12852">
        <v>0</v>
      </c>
      <c r="G12852">
        <v>0</v>
      </c>
      <c r="H12852">
        <v>0</v>
      </c>
      <c r="L12852">
        <v>1812.7315410000001</v>
      </c>
      <c r="R12852">
        <v>5434.8693370000001</v>
      </c>
      <c r="S12852" t="s">
        <v>90</v>
      </c>
      <c r="T12852" s="297">
        <v>46311.754166666666</v>
      </c>
    </row>
    <row r="12853" spans="1:20" x14ac:dyDescent="0.35">
      <c r="A12853" t="s">
        <v>142</v>
      </c>
      <c r="B12853" t="s">
        <v>131</v>
      </c>
      <c r="C12853" t="s">
        <v>89</v>
      </c>
      <c r="D12853" s="29">
        <v>46459</v>
      </c>
      <c r="E12853">
        <v>0</v>
      </c>
      <c r="F12853">
        <v>0</v>
      </c>
      <c r="G12853">
        <v>0</v>
      </c>
      <c r="H12853">
        <v>0</v>
      </c>
      <c r="L12853">
        <v>1812.7315410000001</v>
      </c>
      <c r="R12853">
        <v>5434.8693370000001</v>
      </c>
      <c r="S12853" t="s">
        <v>90</v>
      </c>
      <c r="T12853" s="297">
        <v>46311.754166666666</v>
      </c>
    </row>
    <row r="12854" spans="1:20" x14ac:dyDescent="0.35">
      <c r="A12854" t="s">
        <v>142</v>
      </c>
      <c r="B12854" t="s">
        <v>131</v>
      </c>
      <c r="C12854" t="s">
        <v>89</v>
      </c>
      <c r="D12854" s="29">
        <v>46460</v>
      </c>
      <c r="E12854">
        <v>0</v>
      </c>
      <c r="F12854">
        <v>0</v>
      </c>
      <c r="G12854">
        <v>0</v>
      </c>
      <c r="H12854">
        <v>0</v>
      </c>
      <c r="L12854">
        <v>1812.7315410000001</v>
      </c>
      <c r="R12854">
        <v>5434.8693370000001</v>
      </c>
      <c r="S12854" t="s">
        <v>90</v>
      </c>
      <c r="T12854" s="297">
        <v>46311.754166666666</v>
      </c>
    </row>
    <row r="12855" spans="1:20" x14ac:dyDescent="0.35">
      <c r="A12855" t="s">
        <v>142</v>
      </c>
      <c r="B12855" t="s">
        <v>131</v>
      </c>
      <c r="C12855" t="s">
        <v>89</v>
      </c>
      <c r="D12855" s="29">
        <v>46461</v>
      </c>
      <c r="E12855">
        <v>0</v>
      </c>
      <c r="F12855">
        <v>0</v>
      </c>
      <c r="G12855">
        <v>0</v>
      </c>
      <c r="H12855">
        <v>0</v>
      </c>
      <c r="L12855">
        <v>1812.7315410000001</v>
      </c>
      <c r="R12855">
        <v>5434.8693370000001</v>
      </c>
      <c r="S12855" t="s">
        <v>90</v>
      </c>
      <c r="T12855" s="297">
        <v>46311.754166666666</v>
      </c>
    </row>
    <row r="12856" spans="1:20" x14ac:dyDescent="0.35">
      <c r="A12856" t="s">
        <v>142</v>
      </c>
      <c r="B12856" t="s">
        <v>131</v>
      </c>
      <c r="C12856" t="s">
        <v>89</v>
      </c>
      <c r="D12856" s="29">
        <v>46462</v>
      </c>
      <c r="E12856">
        <v>0</v>
      </c>
      <c r="F12856">
        <v>0</v>
      </c>
      <c r="G12856">
        <v>0</v>
      </c>
      <c r="H12856">
        <v>0</v>
      </c>
      <c r="L12856">
        <v>1812.7315410000001</v>
      </c>
      <c r="R12856">
        <v>5434.8693370000001</v>
      </c>
      <c r="S12856" t="s">
        <v>90</v>
      </c>
      <c r="T12856" s="297">
        <v>46311.754166666666</v>
      </c>
    </row>
    <row r="12857" spans="1:20" x14ac:dyDescent="0.35">
      <c r="A12857" t="s">
        <v>142</v>
      </c>
      <c r="B12857" t="s">
        <v>131</v>
      </c>
      <c r="C12857" t="s">
        <v>89</v>
      </c>
      <c r="D12857" s="29">
        <v>46463</v>
      </c>
      <c r="E12857">
        <v>0</v>
      </c>
      <c r="F12857">
        <v>0</v>
      </c>
      <c r="G12857">
        <v>0</v>
      </c>
      <c r="H12857">
        <v>0</v>
      </c>
      <c r="L12857">
        <v>1812.7315410000001</v>
      </c>
      <c r="R12857">
        <v>5434.8693370000001</v>
      </c>
      <c r="S12857" t="s">
        <v>90</v>
      </c>
      <c r="T12857" s="297">
        <v>46311.754166666666</v>
      </c>
    </row>
    <row r="12858" spans="1:20" x14ac:dyDescent="0.35">
      <c r="A12858" t="s">
        <v>142</v>
      </c>
      <c r="B12858" t="s">
        <v>131</v>
      </c>
      <c r="C12858" t="s">
        <v>89</v>
      </c>
      <c r="D12858" s="29">
        <v>46464</v>
      </c>
      <c r="E12858">
        <v>0</v>
      </c>
      <c r="F12858">
        <v>0</v>
      </c>
      <c r="G12858">
        <v>0</v>
      </c>
      <c r="H12858">
        <v>0</v>
      </c>
      <c r="L12858">
        <v>1812.7315410000001</v>
      </c>
      <c r="R12858">
        <v>5434.8693370000001</v>
      </c>
      <c r="S12858" t="s">
        <v>90</v>
      </c>
      <c r="T12858" s="297">
        <v>46311.754166666666</v>
      </c>
    </row>
    <row r="12859" spans="1:20" x14ac:dyDescent="0.35">
      <c r="A12859" t="s">
        <v>142</v>
      </c>
      <c r="B12859" t="s">
        <v>131</v>
      </c>
      <c r="C12859" t="s">
        <v>89</v>
      </c>
      <c r="D12859" s="29">
        <v>46465</v>
      </c>
      <c r="E12859">
        <v>0</v>
      </c>
      <c r="F12859">
        <v>0</v>
      </c>
      <c r="G12859">
        <v>0</v>
      </c>
      <c r="H12859">
        <v>0</v>
      </c>
      <c r="L12859">
        <v>1812.7315410000001</v>
      </c>
      <c r="R12859">
        <v>5434.8693370000001</v>
      </c>
      <c r="S12859" t="s">
        <v>90</v>
      </c>
      <c r="T12859" s="297">
        <v>46311.754166666666</v>
      </c>
    </row>
    <row r="12860" spans="1:20" x14ac:dyDescent="0.35">
      <c r="A12860" t="s">
        <v>142</v>
      </c>
      <c r="B12860" t="s">
        <v>131</v>
      </c>
      <c r="C12860" t="s">
        <v>89</v>
      </c>
      <c r="D12860" s="29">
        <v>46466</v>
      </c>
      <c r="E12860">
        <v>0</v>
      </c>
      <c r="F12860">
        <v>0</v>
      </c>
      <c r="G12860">
        <v>0</v>
      </c>
      <c r="H12860">
        <v>0</v>
      </c>
      <c r="L12860">
        <v>1812.7315410000001</v>
      </c>
      <c r="R12860">
        <v>5434.8693370000001</v>
      </c>
      <c r="S12860" t="s">
        <v>90</v>
      </c>
      <c r="T12860" s="297">
        <v>46311.754166666666</v>
      </c>
    </row>
    <row r="12861" spans="1:20" x14ac:dyDescent="0.35">
      <c r="A12861" t="s">
        <v>142</v>
      </c>
      <c r="B12861" t="s">
        <v>131</v>
      </c>
      <c r="C12861" t="s">
        <v>89</v>
      </c>
      <c r="D12861" s="29">
        <v>46467</v>
      </c>
      <c r="E12861">
        <v>0</v>
      </c>
      <c r="F12861">
        <v>0</v>
      </c>
      <c r="G12861">
        <v>0</v>
      </c>
      <c r="H12861">
        <v>0</v>
      </c>
      <c r="L12861">
        <v>1812.7315410000001</v>
      </c>
      <c r="R12861">
        <v>5434.8693370000001</v>
      </c>
      <c r="S12861" t="s">
        <v>90</v>
      </c>
      <c r="T12861" s="297">
        <v>46311.754166666666</v>
      </c>
    </row>
    <row r="12862" spans="1:20" x14ac:dyDescent="0.35">
      <c r="A12862" t="s">
        <v>142</v>
      </c>
      <c r="B12862" t="s">
        <v>131</v>
      </c>
      <c r="C12862" t="s">
        <v>89</v>
      </c>
      <c r="D12862" s="29">
        <v>46468</v>
      </c>
      <c r="E12862">
        <v>0</v>
      </c>
      <c r="F12862">
        <v>0</v>
      </c>
      <c r="G12862">
        <v>0</v>
      </c>
      <c r="H12862">
        <v>0</v>
      </c>
      <c r="L12862">
        <v>1812.7315410000001</v>
      </c>
      <c r="R12862">
        <v>5434.8693370000001</v>
      </c>
      <c r="S12862" t="s">
        <v>90</v>
      </c>
      <c r="T12862" s="297">
        <v>46311.754166666666</v>
      </c>
    </row>
    <row r="12863" spans="1:20" x14ac:dyDescent="0.35">
      <c r="A12863" t="s">
        <v>142</v>
      </c>
      <c r="B12863" t="s">
        <v>131</v>
      </c>
      <c r="C12863" t="s">
        <v>89</v>
      </c>
      <c r="D12863" s="29">
        <v>46469</v>
      </c>
      <c r="E12863">
        <v>0</v>
      </c>
      <c r="F12863">
        <v>0</v>
      </c>
      <c r="G12863">
        <v>0</v>
      </c>
      <c r="H12863">
        <v>0</v>
      </c>
      <c r="L12863">
        <v>1812.7315410000001</v>
      </c>
      <c r="R12863">
        <v>5434.8693370000001</v>
      </c>
      <c r="S12863" t="s">
        <v>90</v>
      </c>
      <c r="T12863" s="297">
        <v>46311.754166666666</v>
      </c>
    </row>
    <row r="12864" spans="1:20" x14ac:dyDescent="0.35">
      <c r="A12864" t="s">
        <v>142</v>
      </c>
      <c r="B12864" t="s">
        <v>131</v>
      </c>
      <c r="C12864" t="s">
        <v>89</v>
      </c>
      <c r="D12864" s="29">
        <v>46470</v>
      </c>
      <c r="E12864">
        <v>0</v>
      </c>
      <c r="F12864">
        <v>0</v>
      </c>
      <c r="G12864">
        <v>0</v>
      </c>
      <c r="H12864">
        <v>0</v>
      </c>
      <c r="L12864">
        <v>1812.7315410000001</v>
      </c>
      <c r="R12864">
        <v>5434.8693370000001</v>
      </c>
      <c r="S12864" t="s">
        <v>90</v>
      </c>
      <c r="T12864" s="297">
        <v>46311.754166666666</v>
      </c>
    </row>
    <row r="12865" spans="1:20" x14ac:dyDescent="0.35">
      <c r="A12865" t="s">
        <v>142</v>
      </c>
      <c r="B12865" t="s">
        <v>131</v>
      </c>
      <c r="C12865" t="s">
        <v>89</v>
      </c>
      <c r="D12865" s="29">
        <v>46471</v>
      </c>
      <c r="E12865">
        <v>0</v>
      </c>
      <c r="F12865">
        <v>0</v>
      </c>
      <c r="G12865">
        <v>0</v>
      </c>
      <c r="H12865">
        <v>0</v>
      </c>
      <c r="L12865">
        <v>1812.7315410000001</v>
      </c>
      <c r="R12865">
        <v>5434.8693370000001</v>
      </c>
      <c r="S12865" t="s">
        <v>90</v>
      </c>
      <c r="T12865" s="297">
        <v>46311.754166666666</v>
      </c>
    </row>
    <row r="12866" spans="1:20" x14ac:dyDescent="0.35">
      <c r="A12866" t="s">
        <v>142</v>
      </c>
      <c r="B12866" t="s">
        <v>131</v>
      </c>
      <c r="C12866" t="s">
        <v>89</v>
      </c>
      <c r="D12866" s="29">
        <v>46472</v>
      </c>
      <c r="E12866">
        <v>0</v>
      </c>
      <c r="F12866">
        <v>0</v>
      </c>
      <c r="G12866">
        <v>0</v>
      </c>
      <c r="H12866">
        <v>0</v>
      </c>
      <c r="L12866">
        <v>1812.7315410000001</v>
      </c>
      <c r="R12866">
        <v>5434.8693370000001</v>
      </c>
      <c r="S12866" t="s">
        <v>90</v>
      </c>
      <c r="T12866" s="297">
        <v>46311.754166666666</v>
      </c>
    </row>
    <row r="12867" spans="1:20" x14ac:dyDescent="0.35">
      <c r="A12867" t="s">
        <v>142</v>
      </c>
      <c r="B12867" t="s">
        <v>131</v>
      </c>
      <c r="C12867" t="s">
        <v>89</v>
      </c>
      <c r="D12867" s="29">
        <v>46473</v>
      </c>
      <c r="E12867">
        <v>0</v>
      </c>
      <c r="F12867">
        <v>0</v>
      </c>
      <c r="G12867">
        <v>0</v>
      </c>
      <c r="H12867">
        <v>0</v>
      </c>
      <c r="L12867">
        <v>1812.7315410000001</v>
      </c>
      <c r="R12867">
        <v>5434.8693370000001</v>
      </c>
      <c r="S12867" t="s">
        <v>90</v>
      </c>
      <c r="T12867" s="297">
        <v>46311.754166666666</v>
      </c>
    </row>
    <row r="12868" spans="1:20" x14ac:dyDescent="0.35">
      <c r="A12868" t="s">
        <v>142</v>
      </c>
      <c r="B12868" t="s">
        <v>131</v>
      </c>
      <c r="C12868" t="s">
        <v>89</v>
      </c>
      <c r="D12868" s="29">
        <v>46474</v>
      </c>
      <c r="E12868">
        <v>0</v>
      </c>
      <c r="F12868">
        <v>0</v>
      </c>
      <c r="G12868">
        <v>0</v>
      </c>
      <c r="H12868">
        <v>0</v>
      </c>
      <c r="L12868">
        <v>1812.7315410000001</v>
      </c>
      <c r="R12868">
        <v>5434.8693370000001</v>
      </c>
      <c r="S12868" t="s">
        <v>90</v>
      </c>
      <c r="T12868" s="297">
        <v>46311.754166666666</v>
      </c>
    </row>
    <row r="12869" spans="1:20" x14ac:dyDescent="0.35">
      <c r="A12869" t="s">
        <v>142</v>
      </c>
      <c r="B12869" t="s">
        <v>131</v>
      </c>
      <c r="C12869" t="s">
        <v>89</v>
      </c>
      <c r="D12869" s="29">
        <v>46475</v>
      </c>
      <c r="E12869">
        <v>0</v>
      </c>
      <c r="F12869">
        <v>0</v>
      </c>
      <c r="G12869">
        <v>0</v>
      </c>
      <c r="H12869">
        <v>0</v>
      </c>
      <c r="L12869">
        <v>1812.7315410000001</v>
      </c>
      <c r="R12869">
        <v>5434.8693370000001</v>
      </c>
      <c r="S12869" t="s">
        <v>90</v>
      </c>
      <c r="T12869" s="297">
        <v>46311.754166666666</v>
      </c>
    </row>
    <row r="12870" spans="1:20" x14ac:dyDescent="0.35">
      <c r="A12870" t="s">
        <v>142</v>
      </c>
      <c r="B12870" t="s">
        <v>131</v>
      </c>
      <c r="C12870" t="s">
        <v>89</v>
      </c>
      <c r="D12870" s="29">
        <v>46476</v>
      </c>
      <c r="E12870">
        <v>0</v>
      </c>
      <c r="F12870">
        <v>0</v>
      </c>
      <c r="G12870">
        <v>0</v>
      </c>
      <c r="H12870">
        <v>0</v>
      </c>
      <c r="L12870">
        <v>1812.7315410000001</v>
      </c>
      <c r="R12870">
        <v>5434.8693370000001</v>
      </c>
      <c r="S12870" t="s">
        <v>90</v>
      </c>
      <c r="T12870" s="297">
        <v>46311.754166666666</v>
      </c>
    </row>
    <row r="12871" spans="1:20" x14ac:dyDescent="0.35">
      <c r="A12871" t="s">
        <v>142</v>
      </c>
      <c r="B12871" t="s">
        <v>131</v>
      </c>
      <c r="C12871" t="s">
        <v>89</v>
      </c>
      <c r="D12871" s="29">
        <v>46477</v>
      </c>
      <c r="E12871">
        <v>0</v>
      </c>
      <c r="F12871">
        <v>0</v>
      </c>
      <c r="G12871">
        <v>0</v>
      </c>
      <c r="H12871">
        <v>0</v>
      </c>
      <c r="L12871">
        <v>1812.7315410000001</v>
      </c>
      <c r="R12871">
        <v>5434.8693370000001</v>
      </c>
      <c r="S12871" t="s">
        <v>90</v>
      </c>
      <c r="T12871" s="297">
        <v>46311.754166666666</v>
      </c>
    </row>
    <row r="12872" spans="1:20" x14ac:dyDescent="0.35">
      <c r="A12872" t="s">
        <v>142</v>
      </c>
      <c r="B12872" t="s">
        <v>131</v>
      </c>
      <c r="C12872" t="s">
        <v>89</v>
      </c>
      <c r="D12872" s="29">
        <v>46478</v>
      </c>
      <c r="E12872">
        <v>0</v>
      </c>
      <c r="F12872">
        <v>0</v>
      </c>
      <c r="G12872">
        <v>0</v>
      </c>
      <c r="H12872">
        <v>0</v>
      </c>
      <c r="L12872">
        <v>1968.795359</v>
      </c>
      <c r="R12872">
        <v>5434.8693370000001</v>
      </c>
      <c r="S12872" t="s">
        <v>90</v>
      </c>
      <c r="T12872" s="297">
        <v>46311.754166666666</v>
      </c>
    </row>
    <row r="12873" spans="1:20" x14ac:dyDescent="0.35">
      <c r="A12873" t="s">
        <v>142</v>
      </c>
      <c r="B12873" t="s">
        <v>131</v>
      </c>
      <c r="C12873" t="s">
        <v>89</v>
      </c>
      <c r="D12873" s="29">
        <v>46479</v>
      </c>
      <c r="E12873">
        <v>0</v>
      </c>
      <c r="F12873">
        <v>0</v>
      </c>
      <c r="G12873">
        <v>0</v>
      </c>
      <c r="H12873">
        <v>0</v>
      </c>
      <c r="L12873">
        <v>1968.795359</v>
      </c>
      <c r="R12873">
        <v>5434.8693370000001</v>
      </c>
      <c r="S12873" t="s">
        <v>90</v>
      </c>
      <c r="T12873" s="297">
        <v>46311.754166666666</v>
      </c>
    </row>
    <row r="12874" spans="1:20" x14ac:dyDescent="0.35">
      <c r="A12874" t="s">
        <v>142</v>
      </c>
      <c r="B12874" t="s">
        <v>131</v>
      </c>
      <c r="C12874" t="s">
        <v>89</v>
      </c>
      <c r="D12874" s="29">
        <v>46480</v>
      </c>
      <c r="E12874">
        <v>0</v>
      </c>
      <c r="F12874">
        <v>0</v>
      </c>
      <c r="G12874">
        <v>0</v>
      </c>
      <c r="H12874">
        <v>0</v>
      </c>
      <c r="L12874">
        <v>1968.795359</v>
      </c>
      <c r="R12874">
        <v>5434.8693370000001</v>
      </c>
      <c r="S12874" t="s">
        <v>90</v>
      </c>
      <c r="T12874" s="297">
        <v>46311.754166666666</v>
      </c>
    </row>
    <row r="12875" spans="1:20" x14ac:dyDescent="0.35">
      <c r="A12875" t="s">
        <v>142</v>
      </c>
      <c r="B12875" t="s">
        <v>131</v>
      </c>
      <c r="C12875" t="s">
        <v>89</v>
      </c>
      <c r="D12875" s="29">
        <v>46481</v>
      </c>
      <c r="E12875">
        <v>0</v>
      </c>
      <c r="F12875">
        <v>0</v>
      </c>
      <c r="G12875">
        <v>0</v>
      </c>
      <c r="H12875">
        <v>0</v>
      </c>
      <c r="L12875">
        <v>1968.795359</v>
      </c>
      <c r="R12875">
        <v>5434.8693370000001</v>
      </c>
      <c r="S12875" t="s">
        <v>90</v>
      </c>
      <c r="T12875" s="297">
        <v>46311.754166666666</v>
      </c>
    </row>
    <row r="12876" spans="1:20" x14ac:dyDescent="0.35">
      <c r="A12876" t="s">
        <v>142</v>
      </c>
      <c r="B12876" t="s">
        <v>131</v>
      </c>
      <c r="C12876" t="s">
        <v>89</v>
      </c>
      <c r="D12876" s="29">
        <v>46482</v>
      </c>
      <c r="E12876">
        <v>0</v>
      </c>
      <c r="F12876">
        <v>0</v>
      </c>
      <c r="G12876">
        <v>0</v>
      </c>
      <c r="H12876">
        <v>0</v>
      </c>
      <c r="L12876">
        <v>1968.795359</v>
      </c>
      <c r="R12876">
        <v>5434.8693370000001</v>
      </c>
      <c r="S12876" t="s">
        <v>90</v>
      </c>
      <c r="T12876" s="297">
        <v>46311.754166666666</v>
      </c>
    </row>
    <row r="12877" spans="1:20" x14ac:dyDescent="0.35">
      <c r="A12877" t="s">
        <v>142</v>
      </c>
      <c r="B12877" t="s">
        <v>131</v>
      </c>
      <c r="C12877" t="s">
        <v>89</v>
      </c>
      <c r="D12877" s="29">
        <v>46483</v>
      </c>
      <c r="E12877">
        <v>0</v>
      </c>
      <c r="F12877">
        <v>0</v>
      </c>
      <c r="G12877">
        <v>0</v>
      </c>
      <c r="H12877">
        <v>0</v>
      </c>
      <c r="L12877">
        <v>1968.795359</v>
      </c>
      <c r="R12877">
        <v>5434.8693370000001</v>
      </c>
      <c r="S12877" t="s">
        <v>90</v>
      </c>
      <c r="T12877" s="297">
        <v>46311.754166666666</v>
      </c>
    </row>
    <row r="12878" spans="1:20" x14ac:dyDescent="0.35">
      <c r="A12878" t="s">
        <v>142</v>
      </c>
      <c r="B12878" t="s">
        <v>131</v>
      </c>
      <c r="C12878" t="s">
        <v>89</v>
      </c>
      <c r="D12878" s="29">
        <v>46484</v>
      </c>
      <c r="E12878">
        <v>0</v>
      </c>
      <c r="F12878">
        <v>0</v>
      </c>
      <c r="G12878">
        <v>0</v>
      </c>
      <c r="H12878">
        <v>0</v>
      </c>
      <c r="L12878">
        <v>1968.795359</v>
      </c>
      <c r="R12878">
        <v>5434.8693370000001</v>
      </c>
      <c r="S12878" t="s">
        <v>90</v>
      </c>
      <c r="T12878" s="297">
        <v>46311.754166666666</v>
      </c>
    </row>
    <row r="12879" spans="1:20" x14ac:dyDescent="0.35">
      <c r="A12879" t="s">
        <v>142</v>
      </c>
      <c r="B12879" t="s">
        <v>131</v>
      </c>
      <c r="C12879" t="s">
        <v>89</v>
      </c>
      <c r="D12879" s="29">
        <v>46485</v>
      </c>
      <c r="E12879">
        <v>0</v>
      </c>
      <c r="F12879">
        <v>0</v>
      </c>
      <c r="G12879">
        <v>0</v>
      </c>
      <c r="H12879">
        <v>0</v>
      </c>
      <c r="L12879">
        <v>1968.795359</v>
      </c>
      <c r="R12879">
        <v>5434.8693370000001</v>
      </c>
      <c r="S12879" t="s">
        <v>90</v>
      </c>
      <c r="T12879" s="297">
        <v>46311.754166666666</v>
      </c>
    </row>
    <row r="12880" spans="1:20" x14ac:dyDescent="0.35">
      <c r="A12880" t="s">
        <v>142</v>
      </c>
      <c r="B12880" t="s">
        <v>131</v>
      </c>
      <c r="C12880" t="s">
        <v>89</v>
      </c>
      <c r="D12880" s="29">
        <v>46486</v>
      </c>
      <c r="E12880">
        <v>0</v>
      </c>
      <c r="F12880">
        <v>0</v>
      </c>
      <c r="G12880">
        <v>0</v>
      </c>
      <c r="H12880">
        <v>0</v>
      </c>
      <c r="L12880">
        <v>1968.795359</v>
      </c>
      <c r="R12880">
        <v>5434.8693370000001</v>
      </c>
      <c r="S12880" t="s">
        <v>90</v>
      </c>
      <c r="T12880" s="297">
        <v>46311.754166666666</v>
      </c>
    </row>
    <row r="12881" spans="1:20" x14ac:dyDescent="0.35">
      <c r="A12881" t="s">
        <v>142</v>
      </c>
      <c r="B12881" t="s">
        <v>131</v>
      </c>
      <c r="C12881" t="s">
        <v>89</v>
      </c>
      <c r="D12881" s="29">
        <v>46487</v>
      </c>
      <c r="E12881">
        <v>0</v>
      </c>
      <c r="F12881">
        <v>0</v>
      </c>
      <c r="G12881">
        <v>0</v>
      </c>
      <c r="H12881">
        <v>0</v>
      </c>
      <c r="L12881">
        <v>1968.795359</v>
      </c>
      <c r="R12881">
        <v>5434.8693370000001</v>
      </c>
      <c r="S12881" t="s">
        <v>90</v>
      </c>
      <c r="T12881" s="297">
        <v>46311.754166666666</v>
      </c>
    </row>
    <row r="12882" spans="1:20" x14ac:dyDescent="0.35">
      <c r="A12882" t="s">
        <v>142</v>
      </c>
      <c r="B12882" t="s">
        <v>131</v>
      </c>
      <c r="C12882" t="s">
        <v>89</v>
      </c>
      <c r="D12882" s="29">
        <v>46488</v>
      </c>
      <c r="E12882">
        <v>0</v>
      </c>
      <c r="F12882">
        <v>0</v>
      </c>
      <c r="G12882">
        <v>0</v>
      </c>
      <c r="H12882">
        <v>0</v>
      </c>
      <c r="L12882">
        <v>1968.795359</v>
      </c>
      <c r="R12882">
        <v>5434.8693370000001</v>
      </c>
      <c r="S12882" t="s">
        <v>90</v>
      </c>
      <c r="T12882" s="297">
        <v>46311.754166666666</v>
      </c>
    </row>
    <row r="12883" spans="1:20" x14ac:dyDescent="0.35">
      <c r="A12883" t="s">
        <v>142</v>
      </c>
      <c r="B12883" t="s">
        <v>131</v>
      </c>
      <c r="C12883" t="s">
        <v>89</v>
      </c>
      <c r="D12883" s="29">
        <v>46489</v>
      </c>
      <c r="E12883">
        <v>0</v>
      </c>
      <c r="F12883">
        <v>0</v>
      </c>
      <c r="G12883">
        <v>0</v>
      </c>
      <c r="H12883">
        <v>0</v>
      </c>
      <c r="L12883">
        <v>1968.795359</v>
      </c>
      <c r="R12883">
        <v>5434.8693370000001</v>
      </c>
      <c r="S12883" t="s">
        <v>90</v>
      </c>
      <c r="T12883" s="297">
        <v>46311.754166666666</v>
      </c>
    </row>
    <row r="12884" spans="1:20" x14ac:dyDescent="0.35">
      <c r="A12884" t="s">
        <v>142</v>
      </c>
      <c r="B12884" t="s">
        <v>131</v>
      </c>
      <c r="C12884" t="s">
        <v>89</v>
      </c>
      <c r="D12884" s="29">
        <v>46490</v>
      </c>
      <c r="E12884">
        <v>0</v>
      </c>
      <c r="F12884">
        <v>0</v>
      </c>
      <c r="G12884">
        <v>0</v>
      </c>
      <c r="H12884">
        <v>0</v>
      </c>
      <c r="L12884">
        <v>1968.795359</v>
      </c>
      <c r="R12884">
        <v>5434.8693370000001</v>
      </c>
      <c r="S12884" t="s">
        <v>90</v>
      </c>
      <c r="T12884" s="297">
        <v>46311.754166666666</v>
      </c>
    </row>
    <row r="12885" spans="1:20" x14ac:dyDescent="0.35">
      <c r="A12885" t="s">
        <v>142</v>
      </c>
      <c r="B12885" t="s">
        <v>131</v>
      </c>
      <c r="C12885" t="s">
        <v>89</v>
      </c>
      <c r="D12885" s="29">
        <v>46491</v>
      </c>
      <c r="E12885">
        <v>0</v>
      </c>
      <c r="F12885">
        <v>0</v>
      </c>
      <c r="G12885">
        <v>0</v>
      </c>
      <c r="H12885">
        <v>0</v>
      </c>
      <c r="L12885">
        <v>1968.795359</v>
      </c>
      <c r="R12885">
        <v>5434.8693370000001</v>
      </c>
      <c r="S12885" t="s">
        <v>90</v>
      </c>
      <c r="T12885" s="297">
        <v>46311.754166666666</v>
      </c>
    </row>
    <row r="12886" spans="1:20" x14ac:dyDescent="0.35">
      <c r="A12886" t="s">
        <v>142</v>
      </c>
      <c r="B12886" t="s">
        <v>131</v>
      </c>
      <c r="C12886" t="s">
        <v>89</v>
      </c>
      <c r="D12886" s="29">
        <v>46492</v>
      </c>
      <c r="E12886">
        <v>0</v>
      </c>
      <c r="F12886">
        <v>0</v>
      </c>
      <c r="G12886">
        <v>0</v>
      </c>
      <c r="H12886">
        <v>0</v>
      </c>
      <c r="L12886">
        <v>1968.795359</v>
      </c>
      <c r="R12886">
        <v>5434.8693370000001</v>
      </c>
      <c r="S12886" t="s">
        <v>90</v>
      </c>
      <c r="T12886" s="297">
        <v>46311.754166666666</v>
      </c>
    </row>
    <row r="12887" spans="1:20" x14ac:dyDescent="0.35">
      <c r="A12887" t="s">
        <v>142</v>
      </c>
      <c r="B12887" t="s">
        <v>131</v>
      </c>
      <c r="C12887" t="s">
        <v>89</v>
      </c>
      <c r="D12887" s="29">
        <v>46493</v>
      </c>
      <c r="E12887">
        <v>0</v>
      </c>
      <c r="F12887">
        <v>0</v>
      </c>
      <c r="G12887">
        <v>0</v>
      </c>
      <c r="H12887">
        <v>0</v>
      </c>
      <c r="L12887">
        <v>1968.795359</v>
      </c>
      <c r="R12887">
        <v>5434.8693370000001</v>
      </c>
      <c r="S12887" t="s">
        <v>90</v>
      </c>
      <c r="T12887" s="297">
        <v>46311.754166666666</v>
      </c>
    </row>
    <row r="12888" spans="1:20" x14ac:dyDescent="0.35">
      <c r="A12888" t="s">
        <v>142</v>
      </c>
      <c r="B12888" t="s">
        <v>131</v>
      </c>
      <c r="C12888" t="s">
        <v>89</v>
      </c>
      <c r="D12888" s="29">
        <v>46494</v>
      </c>
      <c r="E12888">
        <v>0</v>
      </c>
      <c r="F12888">
        <v>0</v>
      </c>
      <c r="G12888">
        <v>0</v>
      </c>
      <c r="H12888">
        <v>0</v>
      </c>
      <c r="L12888">
        <v>1968.795359</v>
      </c>
      <c r="R12888">
        <v>5434.8693370000001</v>
      </c>
      <c r="S12888" t="s">
        <v>90</v>
      </c>
      <c r="T12888" s="297">
        <v>46311.754166666666</v>
      </c>
    </row>
    <row r="12889" spans="1:20" x14ac:dyDescent="0.35">
      <c r="A12889" t="s">
        <v>142</v>
      </c>
      <c r="B12889" t="s">
        <v>131</v>
      </c>
      <c r="C12889" t="s">
        <v>89</v>
      </c>
      <c r="D12889" s="29">
        <v>46495</v>
      </c>
      <c r="E12889">
        <v>0</v>
      </c>
      <c r="F12889">
        <v>0</v>
      </c>
      <c r="G12889">
        <v>0</v>
      </c>
      <c r="H12889">
        <v>0</v>
      </c>
      <c r="L12889">
        <v>1968.795359</v>
      </c>
      <c r="R12889">
        <v>5434.8693370000001</v>
      </c>
      <c r="S12889" t="s">
        <v>90</v>
      </c>
      <c r="T12889" s="297">
        <v>46311.754166666666</v>
      </c>
    </row>
    <row r="12890" spans="1:20" x14ac:dyDescent="0.35">
      <c r="A12890" t="s">
        <v>142</v>
      </c>
      <c r="B12890" t="s">
        <v>131</v>
      </c>
      <c r="C12890" t="s">
        <v>89</v>
      </c>
      <c r="D12890" s="29">
        <v>46496</v>
      </c>
      <c r="E12890">
        <v>0</v>
      </c>
      <c r="F12890">
        <v>0</v>
      </c>
      <c r="G12890">
        <v>0</v>
      </c>
      <c r="H12890">
        <v>0</v>
      </c>
      <c r="L12890">
        <v>1968.795359</v>
      </c>
      <c r="R12890">
        <v>5434.8693370000001</v>
      </c>
      <c r="S12890" t="s">
        <v>90</v>
      </c>
      <c r="T12890" s="297">
        <v>46311.754166666666</v>
      </c>
    </row>
    <row r="12891" spans="1:20" x14ac:dyDescent="0.35">
      <c r="A12891" t="s">
        <v>142</v>
      </c>
      <c r="B12891" t="s">
        <v>131</v>
      </c>
      <c r="C12891" t="s">
        <v>89</v>
      </c>
      <c r="D12891" s="29">
        <v>46497</v>
      </c>
      <c r="E12891">
        <v>0</v>
      </c>
      <c r="F12891">
        <v>0</v>
      </c>
      <c r="G12891">
        <v>0</v>
      </c>
      <c r="H12891">
        <v>0</v>
      </c>
      <c r="L12891">
        <v>1968.795359</v>
      </c>
      <c r="R12891">
        <v>5434.8693370000001</v>
      </c>
      <c r="S12891" t="s">
        <v>90</v>
      </c>
      <c r="T12891" s="297">
        <v>46311.754166666666</v>
      </c>
    </row>
    <row r="12892" spans="1:20" x14ac:dyDescent="0.35">
      <c r="A12892" t="s">
        <v>142</v>
      </c>
      <c r="B12892" t="s">
        <v>131</v>
      </c>
      <c r="C12892" t="s">
        <v>89</v>
      </c>
      <c r="D12892" s="29">
        <v>46498</v>
      </c>
      <c r="E12892">
        <v>0</v>
      </c>
      <c r="F12892">
        <v>0</v>
      </c>
      <c r="G12892">
        <v>0</v>
      </c>
      <c r="H12892">
        <v>0</v>
      </c>
      <c r="L12892">
        <v>1968.795359</v>
      </c>
      <c r="R12892">
        <v>5434.8693370000001</v>
      </c>
      <c r="S12892" t="s">
        <v>90</v>
      </c>
      <c r="T12892" s="297">
        <v>46311.754166666666</v>
      </c>
    </row>
    <row r="12893" spans="1:20" x14ac:dyDescent="0.35">
      <c r="A12893" t="s">
        <v>142</v>
      </c>
      <c r="B12893" t="s">
        <v>131</v>
      </c>
      <c r="C12893" t="s">
        <v>89</v>
      </c>
      <c r="D12893" s="29">
        <v>46499</v>
      </c>
      <c r="E12893">
        <v>0</v>
      </c>
      <c r="F12893">
        <v>0</v>
      </c>
      <c r="G12893">
        <v>0</v>
      </c>
      <c r="H12893">
        <v>0</v>
      </c>
      <c r="L12893">
        <v>1968.795359</v>
      </c>
      <c r="R12893">
        <v>5434.8693370000001</v>
      </c>
      <c r="S12893" t="s">
        <v>90</v>
      </c>
      <c r="T12893" s="297">
        <v>46311.754166666666</v>
      </c>
    </row>
    <row r="12894" spans="1:20" x14ac:dyDescent="0.35">
      <c r="A12894" t="s">
        <v>142</v>
      </c>
      <c r="B12894" t="s">
        <v>131</v>
      </c>
      <c r="C12894" t="s">
        <v>89</v>
      </c>
      <c r="D12894" s="29">
        <v>46500</v>
      </c>
      <c r="E12894">
        <v>0</v>
      </c>
      <c r="F12894">
        <v>0</v>
      </c>
      <c r="G12894">
        <v>0</v>
      </c>
      <c r="H12894">
        <v>0</v>
      </c>
      <c r="L12894">
        <v>1968.795359</v>
      </c>
      <c r="R12894">
        <v>5434.8693370000001</v>
      </c>
      <c r="S12894" t="s">
        <v>90</v>
      </c>
      <c r="T12894" s="297">
        <v>46311.754166666666</v>
      </c>
    </row>
    <row r="12895" spans="1:20" x14ac:dyDescent="0.35">
      <c r="A12895" t="s">
        <v>142</v>
      </c>
      <c r="B12895" t="s">
        <v>131</v>
      </c>
      <c r="C12895" t="s">
        <v>89</v>
      </c>
      <c r="D12895" s="29">
        <v>46501</v>
      </c>
      <c r="E12895">
        <v>0</v>
      </c>
      <c r="F12895">
        <v>0</v>
      </c>
      <c r="G12895">
        <v>0</v>
      </c>
      <c r="H12895">
        <v>0</v>
      </c>
      <c r="L12895">
        <v>1968.795359</v>
      </c>
      <c r="R12895">
        <v>5434.8693370000001</v>
      </c>
      <c r="S12895" t="s">
        <v>90</v>
      </c>
      <c r="T12895" s="297">
        <v>46311.754166666666</v>
      </c>
    </row>
    <row r="12896" spans="1:20" x14ac:dyDescent="0.35">
      <c r="A12896" t="s">
        <v>142</v>
      </c>
      <c r="B12896" t="s">
        <v>131</v>
      </c>
      <c r="C12896" t="s">
        <v>89</v>
      </c>
      <c r="D12896" s="29">
        <v>46502</v>
      </c>
      <c r="E12896">
        <v>0</v>
      </c>
      <c r="F12896">
        <v>0</v>
      </c>
      <c r="G12896">
        <v>0</v>
      </c>
      <c r="H12896">
        <v>0</v>
      </c>
      <c r="L12896">
        <v>1968.795359</v>
      </c>
      <c r="R12896">
        <v>5434.8693370000001</v>
      </c>
      <c r="S12896" t="s">
        <v>90</v>
      </c>
      <c r="T12896" s="297">
        <v>46311.754166666666</v>
      </c>
    </row>
    <row r="12897" spans="1:20" x14ac:dyDescent="0.35">
      <c r="A12897" t="s">
        <v>142</v>
      </c>
      <c r="B12897" t="s">
        <v>131</v>
      </c>
      <c r="C12897" t="s">
        <v>89</v>
      </c>
      <c r="D12897" s="29">
        <v>46503</v>
      </c>
      <c r="E12897">
        <v>0</v>
      </c>
      <c r="F12897">
        <v>0</v>
      </c>
      <c r="G12897">
        <v>0</v>
      </c>
      <c r="H12897">
        <v>0</v>
      </c>
      <c r="L12897">
        <v>1968.795359</v>
      </c>
      <c r="R12897">
        <v>5434.8693370000001</v>
      </c>
      <c r="S12897" t="s">
        <v>90</v>
      </c>
      <c r="T12897" s="297">
        <v>46311.754166666666</v>
      </c>
    </row>
    <row r="12898" spans="1:20" x14ac:dyDescent="0.35">
      <c r="A12898" t="s">
        <v>142</v>
      </c>
      <c r="B12898" t="s">
        <v>131</v>
      </c>
      <c r="C12898" t="s">
        <v>89</v>
      </c>
      <c r="D12898" s="29">
        <v>46504</v>
      </c>
      <c r="E12898">
        <v>0</v>
      </c>
      <c r="F12898">
        <v>0</v>
      </c>
      <c r="G12898">
        <v>0</v>
      </c>
      <c r="H12898">
        <v>0</v>
      </c>
      <c r="L12898">
        <v>1968.795359</v>
      </c>
      <c r="R12898">
        <v>5434.8693370000001</v>
      </c>
      <c r="S12898" t="s">
        <v>90</v>
      </c>
      <c r="T12898" s="297">
        <v>46311.754166666666</v>
      </c>
    </row>
    <row r="12899" spans="1:20" x14ac:dyDescent="0.35">
      <c r="A12899" t="s">
        <v>142</v>
      </c>
      <c r="B12899" t="s">
        <v>131</v>
      </c>
      <c r="C12899" t="s">
        <v>89</v>
      </c>
      <c r="D12899" s="29">
        <v>46505</v>
      </c>
      <c r="E12899">
        <v>0</v>
      </c>
      <c r="F12899">
        <v>0</v>
      </c>
      <c r="G12899">
        <v>0</v>
      </c>
      <c r="H12899">
        <v>0</v>
      </c>
      <c r="L12899">
        <v>1968.795359</v>
      </c>
      <c r="R12899">
        <v>5434.8693370000001</v>
      </c>
      <c r="S12899" t="s">
        <v>90</v>
      </c>
      <c r="T12899" s="297">
        <v>46311.754166666666</v>
      </c>
    </row>
    <row r="12900" spans="1:20" x14ac:dyDescent="0.35">
      <c r="A12900" t="s">
        <v>142</v>
      </c>
      <c r="B12900" t="s">
        <v>131</v>
      </c>
      <c r="C12900" t="s">
        <v>89</v>
      </c>
      <c r="D12900" s="29">
        <v>46506</v>
      </c>
      <c r="E12900">
        <v>0</v>
      </c>
      <c r="F12900">
        <v>0</v>
      </c>
      <c r="G12900">
        <v>0</v>
      </c>
      <c r="H12900">
        <v>0</v>
      </c>
      <c r="L12900">
        <v>1968.795359</v>
      </c>
      <c r="R12900">
        <v>5434.8693370000001</v>
      </c>
      <c r="S12900" t="s">
        <v>90</v>
      </c>
      <c r="T12900" s="297">
        <v>46311.754166666666</v>
      </c>
    </row>
    <row r="12901" spans="1:20" x14ac:dyDescent="0.35">
      <c r="A12901" t="s">
        <v>142</v>
      </c>
      <c r="B12901" t="s">
        <v>131</v>
      </c>
      <c r="C12901" t="s">
        <v>89</v>
      </c>
      <c r="D12901" s="29">
        <v>46507</v>
      </c>
      <c r="E12901">
        <v>0</v>
      </c>
      <c r="F12901">
        <v>0</v>
      </c>
      <c r="G12901">
        <v>0</v>
      </c>
      <c r="H12901">
        <v>0</v>
      </c>
      <c r="L12901">
        <v>1968.795359</v>
      </c>
      <c r="R12901">
        <v>5434.8693370000001</v>
      </c>
      <c r="S12901" t="s">
        <v>90</v>
      </c>
      <c r="T12901" s="297">
        <v>46311.754166666666</v>
      </c>
    </row>
    <row r="12902" spans="1:20" x14ac:dyDescent="0.35">
      <c r="A12902" t="s">
        <v>142</v>
      </c>
      <c r="B12902" t="s">
        <v>131</v>
      </c>
      <c r="C12902" t="s">
        <v>89</v>
      </c>
      <c r="D12902" s="29">
        <v>46508</v>
      </c>
      <c r="E12902">
        <v>0</v>
      </c>
      <c r="F12902">
        <v>0</v>
      </c>
      <c r="G12902">
        <v>0</v>
      </c>
      <c r="H12902">
        <v>0</v>
      </c>
      <c r="L12902">
        <v>1968.795359</v>
      </c>
      <c r="R12902">
        <v>5434.8693370000001</v>
      </c>
      <c r="S12902" t="s">
        <v>90</v>
      </c>
      <c r="T12902" s="297">
        <v>46311.754166666666</v>
      </c>
    </row>
    <row r="12903" spans="1:20" x14ac:dyDescent="0.35">
      <c r="A12903" t="s">
        <v>142</v>
      </c>
      <c r="B12903" t="s">
        <v>131</v>
      </c>
      <c r="C12903" t="s">
        <v>89</v>
      </c>
      <c r="D12903" s="29">
        <v>46509</v>
      </c>
      <c r="E12903">
        <v>0</v>
      </c>
      <c r="F12903">
        <v>0</v>
      </c>
      <c r="G12903">
        <v>0</v>
      </c>
      <c r="H12903">
        <v>0</v>
      </c>
      <c r="L12903">
        <v>1968.795359</v>
      </c>
      <c r="R12903">
        <v>5434.8693370000001</v>
      </c>
      <c r="S12903" t="s">
        <v>90</v>
      </c>
      <c r="T12903" s="297">
        <v>46311.754166666666</v>
      </c>
    </row>
    <row r="12904" spans="1:20" x14ac:dyDescent="0.35">
      <c r="A12904" t="s">
        <v>142</v>
      </c>
      <c r="B12904" t="s">
        <v>131</v>
      </c>
      <c r="C12904" t="s">
        <v>89</v>
      </c>
      <c r="D12904" s="29">
        <v>46510</v>
      </c>
      <c r="E12904">
        <v>0</v>
      </c>
      <c r="F12904">
        <v>0</v>
      </c>
      <c r="G12904">
        <v>0</v>
      </c>
      <c r="H12904">
        <v>0</v>
      </c>
      <c r="L12904">
        <v>1968.795359</v>
      </c>
      <c r="R12904">
        <v>5434.8693370000001</v>
      </c>
      <c r="S12904" t="s">
        <v>90</v>
      </c>
      <c r="T12904" s="297">
        <v>46311.754166666666</v>
      </c>
    </row>
    <row r="12905" spans="1:20" x14ac:dyDescent="0.35">
      <c r="A12905" t="s">
        <v>142</v>
      </c>
      <c r="B12905" t="s">
        <v>131</v>
      </c>
      <c r="C12905" t="s">
        <v>89</v>
      </c>
      <c r="D12905" s="29">
        <v>46511</v>
      </c>
      <c r="E12905">
        <v>0</v>
      </c>
      <c r="F12905">
        <v>0</v>
      </c>
      <c r="G12905">
        <v>0</v>
      </c>
      <c r="H12905">
        <v>0</v>
      </c>
      <c r="L12905">
        <v>1968.795359</v>
      </c>
      <c r="R12905">
        <v>5434.8693370000001</v>
      </c>
      <c r="S12905" t="s">
        <v>90</v>
      </c>
      <c r="T12905" s="297">
        <v>46311.754166666666</v>
      </c>
    </row>
    <row r="12906" spans="1:20" x14ac:dyDescent="0.35">
      <c r="A12906" t="s">
        <v>142</v>
      </c>
      <c r="B12906" t="s">
        <v>131</v>
      </c>
      <c r="C12906" t="s">
        <v>89</v>
      </c>
      <c r="D12906" s="29">
        <v>46512</v>
      </c>
      <c r="E12906">
        <v>0</v>
      </c>
      <c r="F12906">
        <v>0</v>
      </c>
      <c r="G12906">
        <v>0</v>
      </c>
      <c r="H12906">
        <v>0</v>
      </c>
      <c r="L12906">
        <v>1968.795359</v>
      </c>
      <c r="R12906">
        <v>5434.8693370000001</v>
      </c>
      <c r="S12906" t="s">
        <v>90</v>
      </c>
      <c r="T12906" s="297">
        <v>46311.754166666666</v>
      </c>
    </row>
    <row r="12907" spans="1:20" x14ac:dyDescent="0.35">
      <c r="A12907" t="s">
        <v>142</v>
      </c>
      <c r="B12907" t="s">
        <v>131</v>
      </c>
      <c r="C12907" t="s">
        <v>89</v>
      </c>
      <c r="D12907" s="29">
        <v>46513</v>
      </c>
      <c r="E12907">
        <v>0</v>
      </c>
      <c r="F12907">
        <v>0</v>
      </c>
      <c r="G12907">
        <v>0</v>
      </c>
      <c r="H12907">
        <v>0</v>
      </c>
      <c r="L12907">
        <v>1968.795359</v>
      </c>
      <c r="R12907">
        <v>5434.8693370000001</v>
      </c>
      <c r="S12907" t="s">
        <v>90</v>
      </c>
      <c r="T12907" s="297">
        <v>46311.754166666666</v>
      </c>
    </row>
    <row r="12908" spans="1:20" x14ac:dyDescent="0.35">
      <c r="A12908" t="s">
        <v>142</v>
      </c>
      <c r="B12908" t="s">
        <v>131</v>
      </c>
      <c r="C12908" t="s">
        <v>89</v>
      </c>
      <c r="D12908" s="29">
        <v>46514</v>
      </c>
      <c r="E12908">
        <v>0</v>
      </c>
      <c r="F12908">
        <v>0</v>
      </c>
      <c r="G12908">
        <v>0</v>
      </c>
      <c r="H12908">
        <v>0</v>
      </c>
      <c r="L12908">
        <v>1968.795359</v>
      </c>
      <c r="R12908">
        <v>5434.8693370000001</v>
      </c>
      <c r="S12908" t="s">
        <v>90</v>
      </c>
      <c r="T12908" s="297">
        <v>46311.754166666666</v>
      </c>
    </row>
    <row r="12909" spans="1:20" x14ac:dyDescent="0.35">
      <c r="A12909" t="s">
        <v>142</v>
      </c>
      <c r="B12909" t="s">
        <v>131</v>
      </c>
      <c r="C12909" t="s">
        <v>89</v>
      </c>
      <c r="D12909" s="29">
        <v>46515</v>
      </c>
      <c r="E12909">
        <v>0</v>
      </c>
      <c r="F12909">
        <v>0</v>
      </c>
      <c r="G12909">
        <v>0</v>
      </c>
      <c r="H12909">
        <v>0</v>
      </c>
      <c r="L12909">
        <v>1968.795359</v>
      </c>
      <c r="R12909">
        <v>5434.8693370000001</v>
      </c>
      <c r="S12909" t="s">
        <v>90</v>
      </c>
      <c r="T12909" s="297">
        <v>46311.754166666666</v>
      </c>
    </row>
    <row r="12910" spans="1:20" x14ac:dyDescent="0.35">
      <c r="A12910" t="s">
        <v>142</v>
      </c>
      <c r="B12910" t="s">
        <v>131</v>
      </c>
      <c r="C12910" t="s">
        <v>89</v>
      </c>
      <c r="D12910" s="29">
        <v>46516</v>
      </c>
      <c r="E12910">
        <v>0</v>
      </c>
      <c r="F12910">
        <v>0</v>
      </c>
      <c r="G12910">
        <v>0</v>
      </c>
      <c r="H12910">
        <v>0</v>
      </c>
      <c r="L12910">
        <v>1968.795359</v>
      </c>
      <c r="R12910">
        <v>5434.8693370000001</v>
      </c>
      <c r="S12910" t="s">
        <v>90</v>
      </c>
      <c r="T12910" s="297">
        <v>46311.754166666666</v>
      </c>
    </row>
    <row r="12911" spans="1:20" x14ac:dyDescent="0.35">
      <c r="A12911" t="s">
        <v>142</v>
      </c>
      <c r="B12911" t="s">
        <v>131</v>
      </c>
      <c r="C12911" t="s">
        <v>89</v>
      </c>
      <c r="D12911" s="29">
        <v>46517</v>
      </c>
      <c r="E12911">
        <v>0</v>
      </c>
      <c r="F12911">
        <v>0</v>
      </c>
      <c r="G12911">
        <v>0</v>
      </c>
      <c r="H12911">
        <v>0</v>
      </c>
      <c r="L12911">
        <v>1968.795359</v>
      </c>
      <c r="R12911">
        <v>5434.8693370000001</v>
      </c>
      <c r="S12911" t="s">
        <v>90</v>
      </c>
      <c r="T12911" s="297">
        <v>46311.754166666666</v>
      </c>
    </row>
    <row r="12912" spans="1:20" x14ac:dyDescent="0.35">
      <c r="A12912" t="s">
        <v>142</v>
      </c>
      <c r="B12912" t="s">
        <v>131</v>
      </c>
      <c r="C12912" t="s">
        <v>89</v>
      </c>
      <c r="D12912" s="29">
        <v>46518</v>
      </c>
      <c r="E12912">
        <v>0</v>
      </c>
      <c r="F12912">
        <v>0</v>
      </c>
      <c r="G12912">
        <v>0</v>
      </c>
      <c r="H12912">
        <v>0</v>
      </c>
      <c r="L12912">
        <v>1968.795359</v>
      </c>
      <c r="R12912">
        <v>5434.8693370000001</v>
      </c>
      <c r="S12912" t="s">
        <v>90</v>
      </c>
      <c r="T12912" s="297">
        <v>46311.754166666666</v>
      </c>
    </row>
    <row r="12913" spans="1:20" x14ac:dyDescent="0.35">
      <c r="A12913" t="s">
        <v>142</v>
      </c>
      <c r="B12913" t="s">
        <v>131</v>
      </c>
      <c r="C12913" t="s">
        <v>89</v>
      </c>
      <c r="D12913" s="29">
        <v>46519</v>
      </c>
      <c r="E12913">
        <v>0</v>
      </c>
      <c r="F12913">
        <v>0</v>
      </c>
      <c r="G12913">
        <v>0</v>
      </c>
      <c r="H12913">
        <v>0</v>
      </c>
      <c r="L12913">
        <v>1968.795359</v>
      </c>
      <c r="R12913">
        <v>5434.8693370000001</v>
      </c>
      <c r="S12913" t="s">
        <v>90</v>
      </c>
      <c r="T12913" s="297">
        <v>46311.754166666666</v>
      </c>
    </row>
    <row r="12914" spans="1:20" x14ac:dyDescent="0.35">
      <c r="A12914" t="s">
        <v>142</v>
      </c>
      <c r="B12914" t="s">
        <v>131</v>
      </c>
      <c r="C12914" t="s">
        <v>89</v>
      </c>
      <c r="D12914" s="29">
        <v>46520</v>
      </c>
      <c r="E12914">
        <v>0</v>
      </c>
      <c r="F12914">
        <v>0</v>
      </c>
      <c r="G12914">
        <v>0</v>
      </c>
      <c r="H12914">
        <v>0</v>
      </c>
      <c r="L12914">
        <v>1968.795359</v>
      </c>
      <c r="R12914">
        <v>5434.8693370000001</v>
      </c>
      <c r="S12914" t="s">
        <v>90</v>
      </c>
      <c r="T12914" s="297">
        <v>46311.754166666666</v>
      </c>
    </row>
    <row r="12915" spans="1:20" x14ac:dyDescent="0.35">
      <c r="A12915" t="s">
        <v>142</v>
      </c>
      <c r="B12915" t="s">
        <v>131</v>
      </c>
      <c r="C12915" t="s">
        <v>89</v>
      </c>
      <c r="D12915" s="29">
        <v>46521</v>
      </c>
      <c r="E12915">
        <v>0</v>
      </c>
      <c r="F12915">
        <v>0</v>
      </c>
      <c r="G12915">
        <v>0</v>
      </c>
      <c r="H12915">
        <v>0</v>
      </c>
      <c r="L12915">
        <v>1968.795359</v>
      </c>
      <c r="R12915">
        <v>5434.8693370000001</v>
      </c>
      <c r="S12915" t="s">
        <v>90</v>
      </c>
      <c r="T12915" s="297">
        <v>46311.754166666666</v>
      </c>
    </row>
    <row r="12916" spans="1:20" x14ac:dyDescent="0.35">
      <c r="A12916" t="s">
        <v>142</v>
      </c>
      <c r="B12916" t="s">
        <v>131</v>
      </c>
      <c r="C12916" t="s">
        <v>89</v>
      </c>
      <c r="D12916" s="29">
        <v>46522</v>
      </c>
      <c r="E12916">
        <v>0</v>
      </c>
      <c r="F12916">
        <v>0</v>
      </c>
      <c r="G12916">
        <v>0</v>
      </c>
      <c r="H12916">
        <v>0</v>
      </c>
      <c r="L12916">
        <v>1968.795359</v>
      </c>
      <c r="R12916">
        <v>5434.8693370000001</v>
      </c>
      <c r="S12916" t="s">
        <v>90</v>
      </c>
      <c r="T12916" s="297">
        <v>46311.754166666666</v>
      </c>
    </row>
    <row r="12917" spans="1:20" x14ac:dyDescent="0.35">
      <c r="A12917" t="s">
        <v>142</v>
      </c>
      <c r="B12917" t="s">
        <v>131</v>
      </c>
      <c r="C12917" t="s">
        <v>89</v>
      </c>
      <c r="D12917" s="29">
        <v>46523</v>
      </c>
      <c r="E12917">
        <v>0</v>
      </c>
      <c r="F12917">
        <v>0</v>
      </c>
      <c r="G12917">
        <v>0</v>
      </c>
      <c r="H12917">
        <v>0</v>
      </c>
      <c r="L12917">
        <v>1968.795359</v>
      </c>
      <c r="R12917">
        <v>5434.8693370000001</v>
      </c>
      <c r="S12917" t="s">
        <v>90</v>
      </c>
      <c r="T12917" s="297">
        <v>46311.754166666666</v>
      </c>
    </row>
    <row r="12918" spans="1:20" x14ac:dyDescent="0.35">
      <c r="A12918" t="s">
        <v>142</v>
      </c>
      <c r="B12918" t="s">
        <v>131</v>
      </c>
      <c r="C12918" t="s">
        <v>89</v>
      </c>
      <c r="D12918" s="29">
        <v>46524</v>
      </c>
      <c r="E12918">
        <v>0</v>
      </c>
      <c r="F12918">
        <v>0</v>
      </c>
      <c r="G12918">
        <v>0</v>
      </c>
      <c r="H12918">
        <v>0</v>
      </c>
      <c r="L12918">
        <v>1968.795359</v>
      </c>
      <c r="R12918">
        <v>5434.8693370000001</v>
      </c>
      <c r="S12918" t="s">
        <v>90</v>
      </c>
      <c r="T12918" s="297">
        <v>46311.754166666666</v>
      </c>
    </row>
    <row r="12919" spans="1:20" x14ac:dyDescent="0.35">
      <c r="A12919" t="s">
        <v>142</v>
      </c>
      <c r="B12919" t="s">
        <v>131</v>
      </c>
      <c r="C12919" t="s">
        <v>89</v>
      </c>
      <c r="D12919" s="29">
        <v>46525</v>
      </c>
      <c r="E12919">
        <v>0</v>
      </c>
      <c r="F12919">
        <v>0</v>
      </c>
      <c r="G12919">
        <v>0</v>
      </c>
      <c r="H12919">
        <v>0</v>
      </c>
      <c r="L12919">
        <v>1968.795359</v>
      </c>
      <c r="R12919">
        <v>5434.8693370000001</v>
      </c>
      <c r="S12919" t="s">
        <v>90</v>
      </c>
      <c r="T12919" s="297">
        <v>46311.754166666666</v>
      </c>
    </row>
    <row r="12920" spans="1:20" x14ac:dyDescent="0.35">
      <c r="A12920" t="s">
        <v>142</v>
      </c>
      <c r="B12920" t="s">
        <v>131</v>
      </c>
      <c r="C12920" t="s">
        <v>89</v>
      </c>
      <c r="D12920" s="29">
        <v>46526</v>
      </c>
      <c r="E12920">
        <v>0</v>
      </c>
      <c r="F12920">
        <v>0</v>
      </c>
      <c r="G12920">
        <v>0</v>
      </c>
      <c r="H12920">
        <v>0</v>
      </c>
      <c r="L12920">
        <v>1968.795359</v>
      </c>
      <c r="R12920">
        <v>5434.8693370000001</v>
      </c>
      <c r="S12920" t="s">
        <v>90</v>
      </c>
      <c r="T12920" s="297">
        <v>46311.754166666666</v>
      </c>
    </row>
    <row r="12921" spans="1:20" x14ac:dyDescent="0.35">
      <c r="A12921" t="s">
        <v>142</v>
      </c>
      <c r="B12921" t="s">
        <v>131</v>
      </c>
      <c r="C12921" t="s">
        <v>89</v>
      </c>
      <c r="D12921" s="29">
        <v>46527</v>
      </c>
      <c r="E12921">
        <v>0</v>
      </c>
      <c r="F12921">
        <v>0</v>
      </c>
      <c r="G12921">
        <v>0</v>
      </c>
      <c r="H12921">
        <v>0</v>
      </c>
      <c r="L12921">
        <v>1968.795359</v>
      </c>
      <c r="R12921">
        <v>5434.8693370000001</v>
      </c>
      <c r="S12921" t="s">
        <v>90</v>
      </c>
      <c r="T12921" s="297">
        <v>46311.754166666666</v>
      </c>
    </row>
    <row r="12922" spans="1:20" x14ac:dyDescent="0.35">
      <c r="A12922" t="s">
        <v>142</v>
      </c>
      <c r="B12922" t="s">
        <v>131</v>
      </c>
      <c r="C12922" t="s">
        <v>89</v>
      </c>
      <c r="D12922" s="29">
        <v>46528</v>
      </c>
      <c r="E12922">
        <v>0</v>
      </c>
      <c r="F12922">
        <v>0</v>
      </c>
      <c r="G12922">
        <v>0</v>
      </c>
      <c r="H12922">
        <v>0</v>
      </c>
      <c r="L12922">
        <v>1968.795359</v>
      </c>
      <c r="R12922">
        <v>5434.8693370000001</v>
      </c>
      <c r="S12922" t="s">
        <v>90</v>
      </c>
      <c r="T12922" s="297">
        <v>46311.754166666666</v>
      </c>
    </row>
    <row r="12923" spans="1:20" x14ac:dyDescent="0.35">
      <c r="A12923" t="s">
        <v>142</v>
      </c>
      <c r="B12923" t="s">
        <v>131</v>
      </c>
      <c r="C12923" t="s">
        <v>89</v>
      </c>
      <c r="D12923" s="29">
        <v>46529</v>
      </c>
      <c r="E12923">
        <v>0</v>
      </c>
      <c r="F12923">
        <v>0</v>
      </c>
      <c r="G12923">
        <v>0</v>
      </c>
      <c r="H12923">
        <v>0</v>
      </c>
      <c r="L12923">
        <v>1968.795359</v>
      </c>
      <c r="R12923">
        <v>5434.8693370000001</v>
      </c>
      <c r="S12923" t="s">
        <v>90</v>
      </c>
      <c r="T12923" s="297">
        <v>46311.754166666666</v>
      </c>
    </row>
    <row r="12924" spans="1:20" x14ac:dyDescent="0.35">
      <c r="A12924" t="s">
        <v>142</v>
      </c>
      <c r="B12924" t="s">
        <v>131</v>
      </c>
      <c r="C12924" t="s">
        <v>89</v>
      </c>
      <c r="D12924" s="29">
        <v>46530</v>
      </c>
      <c r="E12924">
        <v>0</v>
      </c>
      <c r="F12924">
        <v>0</v>
      </c>
      <c r="G12924">
        <v>0</v>
      </c>
      <c r="H12924">
        <v>0</v>
      </c>
      <c r="L12924">
        <v>1968.795359</v>
      </c>
      <c r="R12924">
        <v>5434.8693370000001</v>
      </c>
      <c r="S12924" t="s">
        <v>90</v>
      </c>
      <c r="T12924" s="297">
        <v>46311.754166666666</v>
      </c>
    </row>
    <row r="12925" spans="1:20" x14ac:dyDescent="0.35">
      <c r="A12925" t="s">
        <v>142</v>
      </c>
      <c r="B12925" t="s">
        <v>131</v>
      </c>
      <c r="C12925" t="s">
        <v>89</v>
      </c>
      <c r="D12925" s="29">
        <v>46531</v>
      </c>
      <c r="E12925">
        <v>0</v>
      </c>
      <c r="F12925">
        <v>0</v>
      </c>
      <c r="G12925">
        <v>0</v>
      </c>
      <c r="H12925">
        <v>0</v>
      </c>
      <c r="L12925">
        <v>1968.795359</v>
      </c>
      <c r="R12925">
        <v>5434.8693370000001</v>
      </c>
      <c r="S12925" t="s">
        <v>90</v>
      </c>
      <c r="T12925" s="297">
        <v>46311.754166666666</v>
      </c>
    </row>
    <row r="12926" spans="1:20" x14ac:dyDescent="0.35">
      <c r="A12926" t="s">
        <v>142</v>
      </c>
      <c r="B12926" t="s">
        <v>131</v>
      </c>
      <c r="C12926" t="s">
        <v>89</v>
      </c>
      <c r="D12926" s="29">
        <v>46532</v>
      </c>
      <c r="E12926">
        <v>0</v>
      </c>
      <c r="F12926">
        <v>0</v>
      </c>
      <c r="G12926">
        <v>0</v>
      </c>
      <c r="H12926">
        <v>0</v>
      </c>
      <c r="L12926">
        <v>1968.795359</v>
      </c>
      <c r="R12926">
        <v>5434.8693370000001</v>
      </c>
      <c r="S12926" t="s">
        <v>90</v>
      </c>
      <c r="T12926" s="297">
        <v>46311.754166666666</v>
      </c>
    </row>
    <row r="12927" spans="1:20" x14ac:dyDescent="0.35">
      <c r="A12927" t="s">
        <v>142</v>
      </c>
      <c r="B12927" t="s">
        <v>131</v>
      </c>
      <c r="C12927" t="s">
        <v>89</v>
      </c>
      <c r="D12927" s="29">
        <v>46533</v>
      </c>
      <c r="E12927">
        <v>0</v>
      </c>
      <c r="F12927">
        <v>0</v>
      </c>
      <c r="G12927">
        <v>0</v>
      </c>
      <c r="H12927">
        <v>0</v>
      </c>
      <c r="L12927">
        <v>1968.795359</v>
      </c>
      <c r="R12927">
        <v>5434.8693370000001</v>
      </c>
      <c r="S12927" t="s">
        <v>90</v>
      </c>
      <c r="T12927" s="297">
        <v>46311.754166666666</v>
      </c>
    </row>
    <row r="12928" spans="1:20" x14ac:dyDescent="0.35">
      <c r="A12928" t="s">
        <v>142</v>
      </c>
      <c r="B12928" t="s">
        <v>131</v>
      </c>
      <c r="C12928" t="s">
        <v>89</v>
      </c>
      <c r="D12928" s="29">
        <v>46534</v>
      </c>
      <c r="E12928">
        <v>0</v>
      </c>
      <c r="F12928">
        <v>0</v>
      </c>
      <c r="G12928">
        <v>0</v>
      </c>
      <c r="H12928">
        <v>0</v>
      </c>
      <c r="L12928">
        <v>1968.795359</v>
      </c>
      <c r="R12928">
        <v>5434.8693370000001</v>
      </c>
      <c r="S12928" t="s">
        <v>90</v>
      </c>
      <c r="T12928" s="297">
        <v>46311.754166666666</v>
      </c>
    </row>
    <row r="12929" spans="1:20" x14ac:dyDescent="0.35">
      <c r="A12929" t="s">
        <v>142</v>
      </c>
      <c r="B12929" t="s">
        <v>131</v>
      </c>
      <c r="C12929" t="s">
        <v>89</v>
      </c>
      <c r="D12929" s="29">
        <v>46535</v>
      </c>
      <c r="E12929">
        <v>0</v>
      </c>
      <c r="F12929">
        <v>0</v>
      </c>
      <c r="G12929">
        <v>0</v>
      </c>
      <c r="H12929">
        <v>0</v>
      </c>
      <c r="L12929">
        <v>1968.795359</v>
      </c>
      <c r="R12929">
        <v>5434.8693370000001</v>
      </c>
      <c r="S12929" t="s">
        <v>90</v>
      </c>
      <c r="T12929" s="297">
        <v>46311.754166666666</v>
      </c>
    </row>
    <row r="12930" spans="1:20" x14ac:dyDescent="0.35">
      <c r="A12930" t="s">
        <v>142</v>
      </c>
      <c r="B12930" t="s">
        <v>131</v>
      </c>
      <c r="C12930" t="s">
        <v>89</v>
      </c>
      <c r="D12930" s="29">
        <v>46536</v>
      </c>
      <c r="E12930">
        <v>0</v>
      </c>
      <c r="F12930">
        <v>0</v>
      </c>
      <c r="G12930">
        <v>0</v>
      </c>
      <c r="H12930">
        <v>0</v>
      </c>
      <c r="L12930">
        <v>1968.795359</v>
      </c>
      <c r="R12930">
        <v>5434.8693370000001</v>
      </c>
      <c r="S12930" t="s">
        <v>90</v>
      </c>
      <c r="T12930" s="297">
        <v>46311.754166666666</v>
      </c>
    </row>
    <row r="12931" spans="1:20" x14ac:dyDescent="0.35">
      <c r="A12931" t="s">
        <v>142</v>
      </c>
      <c r="B12931" t="s">
        <v>131</v>
      </c>
      <c r="C12931" t="s">
        <v>89</v>
      </c>
      <c r="D12931" s="29">
        <v>46537</v>
      </c>
      <c r="E12931">
        <v>0</v>
      </c>
      <c r="F12931">
        <v>0</v>
      </c>
      <c r="G12931">
        <v>0</v>
      </c>
      <c r="H12931">
        <v>0</v>
      </c>
      <c r="L12931">
        <v>1968.795359</v>
      </c>
      <c r="R12931">
        <v>5434.8693370000001</v>
      </c>
      <c r="S12931" t="s">
        <v>90</v>
      </c>
      <c r="T12931" s="297">
        <v>46311.754166666666</v>
      </c>
    </row>
    <row r="12932" spans="1:20" x14ac:dyDescent="0.35">
      <c r="A12932" t="s">
        <v>142</v>
      </c>
      <c r="B12932" t="s">
        <v>131</v>
      </c>
      <c r="C12932" t="s">
        <v>89</v>
      </c>
      <c r="D12932" s="29">
        <v>46538</v>
      </c>
      <c r="E12932">
        <v>0</v>
      </c>
      <c r="F12932">
        <v>0</v>
      </c>
      <c r="G12932">
        <v>0</v>
      </c>
      <c r="H12932">
        <v>0</v>
      </c>
      <c r="L12932">
        <v>1968.795359</v>
      </c>
      <c r="R12932">
        <v>5434.8693370000001</v>
      </c>
      <c r="S12932" t="s">
        <v>90</v>
      </c>
      <c r="T12932" s="297">
        <v>46311.754166666666</v>
      </c>
    </row>
    <row r="12933" spans="1:20" x14ac:dyDescent="0.35">
      <c r="A12933" t="s">
        <v>142</v>
      </c>
      <c r="B12933" t="s">
        <v>131</v>
      </c>
      <c r="C12933" t="s">
        <v>89</v>
      </c>
      <c r="D12933" s="29">
        <v>46539</v>
      </c>
      <c r="E12933">
        <v>0</v>
      </c>
      <c r="F12933">
        <v>0</v>
      </c>
      <c r="G12933">
        <v>0</v>
      </c>
      <c r="H12933">
        <v>0</v>
      </c>
      <c r="L12933">
        <v>1968.795359</v>
      </c>
      <c r="R12933">
        <v>5434.8693370000001</v>
      </c>
      <c r="S12933" t="s">
        <v>90</v>
      </c>
      <c r="T12933" s="297">
        <v>46311.754166666666</v>
      </c>
    </row>
    <row r="12934" spans="1:20" x14ac:dyDescent="0.35">
      <c r="A12934" t="s">
        <v>142</v>
      </c>
      <c r="B12934" t="s">
        <v>131</v>
      </c>
      <c r="C12934" t="s">
        <v>89</v>
      </c>
      <c r="D12934" s="29">
        <v>46540</v>
      </c>
      <c r="E12934">
        <v>0</v>
      </c>
      <c r="F12934">
        <v>0</v>
      </c>
      <c r="G12934">
        <v>0</v>
      </c>
      <c r="H12934">
        <v>0</v>
      </c>
      <c r="L12934">
        <v>1968.795359</v>
      </c>
      <c r="R12934">
        <v>5434.8693370000001</v>
      </c>
      <c r="S12934" t="s">
        <v>90</v>
      </c>
      <c r="T12934" s="297">
        <v>46311.754166666666</v>
      </c>
    </row>
    <row r="12935" spans="1:20" x14ac:dyDescent="0.35">
      <c r="A12935" t="s">
        <v>142</v>
      </c>
      <c r="B12935" t="s">
        <v>131</v>
      </c>
      <c r="C12935" t="s">
        <v>89</v>
      </c>
      <c r="D12935" s="29">
        <v>46541</v>
      </c>
      <c r="E12935">
        <v>0</v>
      </c>
      <c r="F12935">
        <v>0</v>
      </c>
      <c r="G12935">
        <v>0</v>
      </c>
      <c r="H12935">
        <v>0</v>
      </c>
      <c r="L12935">
        <v>1968.795359</v>
      </c>
      <c r="R12935">
        <v>5434.8693370000001</v>
      </c>
      <c r="S12935" t="s">
        <v>90</v>
      </c>
      <c r="T12935" s="297">
        <v>46311.754166666666</v>
      </c>
    </row>
    <row r="12936" spans="1:20" x14ac:dyDescent="0.35">
      <c r="A12936" t="s">
        <v>142</v>
      </c>
      <c r="B12936" t="s">
        <v>131</v>
      </c>
      <c r="C12936" t="s">
        <v>89</v>
      </c>
      <c r="D12936" s="29">
        <v>46542</v>
      </c>
      <c r="E12936">
        <v>0</v>
      </c>
      <c r="F12936">
        <v>0</v>
      </c>
      <c r="G12936">
        <v>0</v>
      </c>
      <c r="H12936">
        <v>0</v>
      </c>
      <c r="L12936">
        <v>1968.795359</v>
      </c>
      <c r="R12936">
        <v>5434.8693370000001</v>
      </c>
      <c r="S12936" t="s">
        <v>90</v>
      </c>
      <c r="T12936" s="297">
        <v>46311.754166666666</v>
      </c>
    </row>
    <row r="12937" spans="1:20" x14ac:dyDescent="0.35">
      <c r="A12937" t="s">
        <v>142</v>
      </c>
      <c r="B12937" t="s">
        <v>131</v>
      </c>
      <c r="C12937" t="s">
        <v>89</v>
      </c>
      <c r="D12937" s="29">
        <v>46543</v>
      </c>
      <c r="E12937">
        <v>0</v>
      </c>
      <c r="F12937">
        <v>0</v>
      </c>
      <c r="G12937">
        <v>0</v>
      </c>
      <c r="H12937">
        <v>0</v>
      </c>
      <c r="L12937">
        <v>1968.795359</v>
      </c>
      <c r="R12937">
        <v>5434.8693370000001</v>
      </c>
      <c r="S12937" t="s">
        <v>90</v>
      </c>
      <c r="T12937" s="297">
        <v>46311.754166666666</v>
      </c>
    </row>
    <row r="12938" spans="1:20" x14ac:dyDescent="0.35">
      <c r="A12938" t="s">
        <v>142</v>
      </c>
      <c r="B12938" t="s">
        <v>131</v>
      </c>
      <c r="C12938" t="s">
        <v>89</v>
      </c>
      <c r="D12938" s="29">
        <v>46544</v>
      </c>
      <c r="E12938">
        <v>0</v>
      </c>
      <c r="F12938">
        <v>0</v>
      </c>
      <c r="G12938">
        <v>0</v>
      </c>
      <c r="H12938">
        <v>0</v>
      </c>
      <c r="L12938">
        <v>1968.795359</v>
      </c>
      <c r="R12938">
        <v>5434.8693370000001</v>
      </c>
      <c r="S12938" t="s">
        <v>90</v>
      </c>
      <c r="T12938" s="297">
        <v>46311.754166666666</v>
      </c>
    </row>
    <row r="12939" spans="1:20" x14ac:dyDescent="0.35">
      <c r="A12939" t="s">
        <v>142</v>
      </c>
      <c r="B12939" t="s">
        <v>131</v>
      </c>
      <c r="C12939" t="s">
        <v>89</v>
      </c>
      <c r="D12939" s="29">
        <v>46545</v>
      </c>
      <c r="E12939">
        <v>0</v>
      </c>
      <c r="F12939">
        <v>0</v>
      </c>
      <c r="G12939">
        <v>0</v>
      </c>
      <c r="H12939">
        <v>0</v>
      </c>
      <c r="L12939">
        <v>1968.795359</v>
      </c>
      <c r="R12939">
        <v>5434.8693370000001</v>
      </c>
      <c r="S12939" t="s">
        <v>90</v>
      </c>
      <c r="T12939" s="297">
        <v>46311.754166666666</v>
      </c>
    </row>
    <row r="12940" spans="1:20" x14ac:dyDescent="0.35">
      <c r="A12940" t="s">
        <v>142</v>
      </c>
      <c r="B12940" t="s">
        <v>131</v>
      </c>
      <c r="C12940" t="s">
        <v>89</v>
      </c>
      <c r="D12940" s="29">
        <v>46546</v>
      </c>
      <c r="E12940">
        <v>0</v>
      </c>
      <c r="F12940">
        <v>0</v>
      </c>
      <c r="G12940">
        <v>0</v>
      </c>
      <c r="H12940">
        <v>0</v>
      </c>
      <c r="L12940">
        <v>1968.795359</v>
      </c>
      <c r="R12940">
        <v>5434.8693370000001</v>
      </c>
      <c r="S12940" t="s">
        <v>90</v>
      </c>
      <c r="T12940" s="297">
        <v>46311.754166666666</v>
      </c>
    </row>
    <row r="12941" spans="1:20" x14ac:dyDescent="0.35">
      <c r="A12941" t="s">
        <v>142</v>
      </c>
      <c r="B12941" t="s">
        <v>131</v>
      </c>
      <c r="C12941" t="s">
        <v>89</v>
      </c>
      <c r="D12941" s="29">
        <v>46547</v>
      </c>
      <c r="E12941">
        <v>0</v>
      </c>
      <c r="F12941">
        <v>0</v>
      </c>
      <c r="G12941">
        <v>0</v>
      </c>
      <c r="H12941">
        <v>0</v>
      </c>
      <c r="L12941">
        <v>1968.795359</v>
      </c>
      <c r="R12941">
        <v>5434.8693370000001</v>
      </c>
      <c r="S12941" t="s">
        <v>90</v>
      </c>
      <c r="T12941" s="297">
        <v>46311.754166666666</v>
      </c>
    </row>
    <row r="12942" spans="1:20" x14ac:dyDescent="0.35">
      <c r="A12942" t="s">
        <v>142</v>
      </c>
      <c r="B12942" t="s">
        <v>131</v>
      </c>
      <c r="C12942" t="s">
        <v>89</v>
      </c>
      <c r="D12942" s="29">
        <v>46548</v>
      </c>
      <c r="E12942">
        <v>0</v>
      </c>
      <c r="F12942">
        <v>0</v>
      </c>
      <c r="G12942">
        <v>0</v>
      </c>
      <c r="H12942">
        <v>0</v>
      </c>
      <c r="L12942">
        <v>1968.795359</v>
      </c>
      <c r="R12942">
        <v>5434.8693370000001</v>
      </c>
      <c r="S12942" t="s">
        <v>90</v>
      </c>
      <c r="T12942" s="297">
        <v>46311.754166666666</v>
      </c>
    </row>
    <row r="12943" spans="1:20" x14ac:dyDescent="0.35">
      <c r="A12943" t="s">
        <v>142</v>
      </c>
      <c r="B12943" t="s">
        <v>131</v>
      </c>
      <c r="C12943" t="s">
        <v>89</v>
      </c>
      <c r="D12943" s="29">
        <v>46549</v>
      </c>
      <c r="E12943">
        <v>0</v>
      </c>
      <c r="F12943">
        <v>0</v>
      </c>
      <c r="G12943">
        <v>0</v>
      </c>
      <c r="H12943">
        <v>0</v>
      </c>
      <c r="L12943">
        <v>1968.795359</v>
      </c>
      <c r="R12943">
        <v>5434.8693370000001</v>
      </c>
      <c r="S12943" t="s">
        <v>90</v>
      </c>
      <c r="T12943" s="297">
        <v>46311.754166666666</v>
      </c>
    </row>
    <row r="12944" spans="1:20" x14ac:dyDescent="0.35">
      <c r="A12944" t="s">
        <v>142</v>
      </c>
      <c r="B12944" t="s">
        <v>131</v>
      </c>
      <c r="C12944" t="s">
        <v>89</v>
      </c>
      <c r="D12944" s="29">
        <v>46550</v>
      </c>
      <c r="E12944">
        <v>0</v>
      </c>
      <c r="F12944">
        <v>0</v>
      </c>
      <c r="G12944">
        <v>0</v>
      </c>
      <c r="H12944">
        <v>0</v>
      </c>
      <c r="L12944">
        <v>1968.795359</v>
      </c>
      <c r="R12944">
        <v>5434.8693370000001</v>
      </c>
      <c r="S12944" t="s">
        <v>90</v>
      </c>
      <c r="T12944" s="297">
        <v>46311.754166666666</v>
      </c>
    </row>
    <row r="12945" spans="1:20" x14ac:dyDescent="0.35">
      <c r="A12945" t="s">
        <v>142</v>
      </c>
      <c r="B12945" t="s">
        <v>131</v>
      </c>
      <c r="C12945" t="s">
        <v>89</v>
      </c>
      <c r="D12945" s="29">
        <v>46551</v>
      </c>
      <c r="E12945">
        <v>0</v>
      </c>
      <c r="F12945">
        <v>0</v>
      </c>
      <c r="G12945">
        <v>0</v>
      </c>
      <c r="H12945">
        <v>0</v>
      </c>
      <c r="L12945">
        <v>1968.795359</v>
      </c>
      <c r="R12945">
        <v>5434.8693370000001</v>
      </c>
      <c r="S12945" t="s">
        <v>90</v>
      </c>
      <c r="T12945" s="297">
        <v>46311.754166666666</v>
      </c>
    </row>
    <row r="12946" spans="1:20" x14ac:dyDescent="0.35">
      <c r="A12946" t="s">
        <v>142</v>
      </c>
      <c r="B12946" t="s">
        <v>131</v>
      </c>
      <c r="C12946" t="s">
        <v>89</v>
      </c>
      <c r="D12946" s="29">
        <v>46552</v>
      </c>
      <c r="E12946">
        <v>0</v>
      </c>
      <c r="F12946">
        <v>0</v>
      </c>
      <c r="G12946">
        <v>0</v>
      </c>
      <c r="H12946">
        <v>0</v>
      </c>
      <c r="L12946">
        <v>1968.795359</v>
      </c>
      <c r="R12946">
        <v>5434.8693370000001</v>
      </c>
      <c r="S12946" t="s">
        <v>90</v>
      </c>
      <c r="T12946" s="297">
        <v>46311.754166666666</v>
      </c>
    </row>
    <row r="12947" spans="1:20" x14ac:dyDescent="0.35">
      <c r="A12947" t="s">
        <v>142</v>
      </c>
      <c r="B12947" t="s">
        <v>131</v>
      </c>
      <c r="C12947" t="s">
        <v>89</v>
      </c>
      <c r="D12947" s="29">
        <v>46553</v>
      </c>
      <c r="E12947">
        <v>0</v>
      </c>
      <c r="F12947">
        <v>0</v>
      </c>
      <c r="G12947">
        <v>0</v>
      </c>
      <c r="H12947">
        <v>0</v>
      </c>
      <c r="L12947">
        <v>1968.795359</v>
      </c>
      <c r="R12947">
        <v>5434.8693370000001</v>
      </c>
      <c r="S12947" t="s">
        <v>90</v>
      </c>
      <c r="T12947" s="297">
        <v>46311.754166666666</v>
      </c>
    </row>
    <row r="12948" spans="1:20" x14ac:dyDescent="0.35">
      <c r="A12948" t="s">
        <v>142</v>
      </c>
      <c r="B12948" t="s">
        <v>131</v>
      </c>
      <c r="C12948" t="s">
        <v>89</v>
      </c>
      <c r="D12948" s="29">
        <v>46554</v>
      </c>
      <c r="E12948">
        <v>0</v>
      </c>
      <c r="F12948">
        <v>0</v>
      </c>
      <c r="G12948">
        <v>0</v>
      </c>
      <c r="H12948">
        <v>0</v>
      </c>
      <c r="L12948">
        <v>1968.795359</v>
      </c>
      <c r="R12948">
        <v>5434.8693370000001</v>
      </c>
      <c r="S12948" t="s">
        <v>90</v>
      </c>
      <c r="T12948" s="297">
        <v>46311.754166666666</v>
      </c>
    </row>
    <row r="12949" spans="1:20" x14ac:dyDescent="0.35">
      <c r="A12949" t="s">
        <v>142</v>
      </c>
      <c r="B12949" t="s">
        <v>131</v>
      </c>
      <c r="C12949" t="s">
        <v>89</v>
      </c>
      <c r="D12949" s="29">
        <v>46555</v>
      </c>
      <c r="E12949">
        <v>0</v>
      </c>
      <c r="F12949">
        <v>0</v>
      </c>
      <c r="G12949">
        <v>0</v>
      </c>
      <c r="H12949">
        <v>0</v>
      </c>
      <c r="L12949">
        <v>1968.795359</v>
      </c>
      <c r="R12949">
        <v>5434.8693370000001</v>
      </c>
      <c r="S12949" t="s">
        <v>90</v>
      </c>
      <c r="T12949" s="297">
        <v>46311.754166666666</v>
      </c>
    </row>
    <row r="12950" spans="1:20" x14ac:dyDescent="0.35">
      <c r="A12950" t="s">
        <v>142</v>
      </c>
      <c r="B12950" t="s">
        <v>131</v>
      </c>
      <c r="C12950" t="s">
        <v>89</v>
      </c>
      <c r="D12950" s="29">
        <v>46556</v>
      </c>
      <c r="E12950">
        <v>0</v>
      </c>
      <c r="F12950">
        <v>0</v>
      </c>
      <c r="G12950">
        <v>0</v>
      </c>
      <c r="H12950">
        <v>0</v>
      </c>
      <c r="L12950">
        <v>1968.795359</v>
      </c>
      <c r="R12950">
        <v>5434.8693370000001</v>
      </c>
      <c r="S12950" t="s">
        <v>90</v>
      </c>
      <c r="T12950" s="297">
        <v>46311.754166666666</v>
      </c>
    </row>
    <row r="12951" spans="1:20" x14ac:dyDescent="0.35">
      <c r="A12951" t="s">
        <v>142</v>
      </c>
      <c r="B12951" t="s">
        <v>131</v>
      </c>
      <c r="C12951" t="s">
        <v>89</v>
      </c>
      <c r="D12951" s="29">
        <v>46557</v>
      </c>
      <c r="E12951">
        <v>0</v>
      </c>
      <c r="F12951">
        <v>0</v>
      </c>
      <c r="G12951">
        <v>0</v>
      </c>
      <c r="H12951">
        <v>0</v>
      </c>
      <c r="L12951">
        <v>1968.795359</v>
      </c>
      <c r="R12951">
        <v>5434.8693370000001</v>
      </c>
      <c r="S12951" t="s">
        <v>90</v>
      </c>
      <c r="T12951" s="297">
        <v>46311.754166666666</v>
      </c>
    </row>
    <row r="12952" spans="1:20" x14ac:dyDescent="0.35">
      <c r="A12952" t="s">
        <v>142</v>
      </c>
      <c r="B12952" t="s">
        <v>131</v>
      </c>
      <c r="C12952" t="s">
        <v>89</v>
      </c>
      <c r="D12952" s="29">
        <v>46558</v>
      </c>
      <c r="E12952">
        <v>0</v>
      </c>
      <c r="F12952">
        <v>0</v>
      </c>
      <c r="G12952">
        <v>0</v>
      </c>
      <c r="H12952">
        <v>0</v>
      </c>
      <c r="L12952">
        <v>1968.795359</v>
      </c>
      <c r="R12952">
        <v>5434.8693370000001</v>
      </c>
      <c r="S12952" t="s">
        <v>90</v>
      </c>
      <c r="T12952" s="297">
        <v>46311.754166666666</v>
      </c>
    </row>
    <row r="12953" spans="1:20" x14ac:dyDescent="0.35">
      <c r="A12953" t="s">
        <v>142</v>
      </c>
      <c r="B12953" t="s">
        <v>131</v>
      </c>
      <c r="C12953" t="s">
        <v>89</v>
      </c>
      <c r="D12953" s="29">
        <v>46559</v>
      </c>
      <c r="E12953">
        <v>0</v>
      </c>
      <c r="F12953">
        <v>0</v>
      </c>
      <c r="G12953">
        <v>0</v>
      </c>
      <c r="H12953">
        <v>0</v>
      </c>
      <c r="L12953">
        <v>1968.795359</v>
      </c>
      <c r="R12953">
        <v>5434.8693370000001</v>
      </c>
      <c r="S12953" t="s">
        <v>90</v>
      </c>
      <c r="T12953" s="297">
        <v>46311.754166666666</v>
      </c>
    </row>
    <row r="12954" spans="1:20" x14ac:dyDescent="0.35">
      <c r="A12954" t="s">
        <v>142</v>
      </c>
      <c r="B12954" t="s">
        <v>131</v>
      </c>
      <c r="C12954" t="s">
        <v>89</v>
      </c>
      <c r="D12954" s="29">
        <v>46560</v>
      </c>
      <c r="E12954">
        <v>0</v>
      </c>
      <c r="F12954">
        <v>0</v>
      </c>
      <c r="G12954">
        <v>0</v>
      </c>
      <c r="H12954">
        <v>0</v>
      </c>
      <c r="L12954">
        <v>1968.795359</v>
      </c>
      <c r="R12954">
        <v>5434.8693370000001</v>
      </c>
      <c r="S12954" t="s">
        <v>90</v>
      </c>
      <c r="T12954" s="297">
        <v>46311.754166666666</v>
      </c>
    </row>
    <row r="12955" spans="1:20" x14ac:dyDescent="0.35">
      <c r="A12955" t="s">
        <v>142</v>
      </c>
      <c r="B12955" t="s">
        <v>131</v>
      </c>
      <c r="C12955" t="s">
        <v>89</v>
      </c>
      <c r="D12955" s="29">
        <v>46561</v>
      </c>
      <c r="E12955">
        <v>0</v>
      </c>
      <c r="F12955">
        <v>0</v>
      </c>
      <c r="G12955">
        <v>0</v>
      </c>
      <c r="H12955">
        <v>0</v>
      </c>
      <c r="L12955">
        <v>1968.795359</v>
      </c>
      <c r="R12955">
        <v>5434.8693370000001</v>
      </c>
      <c r="S12955" t="s">
        <v>90</v>
      </c>
      <c r="T12955" s="297">
        <v>46311.754166666666</v>
      </c>
    </row>
    <row r="12956" spans="1:20" x14ac:dyDescent="0.35">
      <c r="A12956" t="s">
        <v>142</v>
      </c>
      <c r="B12956" t="s">
        <v>131</v>
      </c>
      <c r="C12956" t="s">
        <v>89</v>
      </c>
      <c r="D12956" s="29">
        <v>46562</v>
      </c>
      <c r="E12956">
        <v>0</v>
      </c>
      <c r="F12956">
        <v>0</v>
      </c>
      <c r="G12956">
        <v>0</v>
      </c>
      <c r="H12956">
        <v>0</v>
      </c>
      <c r="L12956">
        <v>1968.795359</v>
      </c>
      <c r="R12956">
        <v>5434.8693370000001</v>
      </c>
      <c r="S12956" t="s">
        <v>90</v>
      </c>
      <c r="T12956" s="297">
        <v>46311.754166666666</v>
      </c>
    </row>
    <row r="12957" spans="1:20" x14ac:dyDescent="0.35">
      <c r="A12957" t="s">
        <v>142</v>
      </c>
      <c r="B12957" t="s">
        <v>131</v>
      </c>
      <c r="C12957" t="s">
        <v>89</v>
      </c>
      <c r="D12957" s="29">
        <v>46563</v>
      </c>
      <c r="E12957">
        <v>0</v>
      </c>
      <c r="F12957">
        <v>0</v>
      </c>
      <c r="G12957">
        <v>0</v>
      </c>
      <c r="H12957">
        <v>0</v>
      </c>
      <c r="L12957">
        <v>1968.795359</v>
      </c>
      <c r="R12957">
        <v>5434.8693370000001</v>
      </c>
      <c r="S12957" t="s">
        <v>90</v>
      </c>
      <c r="T12957" s="297">
        <v>46311.754166666666</v>
      </c>
    </row>
    <row r="12958" spans="1:20" x14ac:dyDescent="0.35">
      <c r="A12958" t="s">
        <v>142</v>
      </c>
      <c r="B12958" t="s">
        <v>131</v>
      </c>
      <c r="C12958" t="s">
        <v>89</v>
      </c>
      <c r="D12958" s="29">
        <v>46564</v>
      </c>
      <c r="E12958">
        <v>0</v>
      </c>
      <c r="F12958">
        <v>0</v>
      </c>
      <c r="G12958">
        <v>0</v>
      </c>
      <c r="H12958">
        <v>0</v>
      </c>
      <c r="L12958">
        <v>1968.795359</v>
      </c>
      <c r="R12958">
        <v>5434.8693370000001</v>
      </c>
      <c r="S12958" t="s">
        <v>90</v>
      </c>
      <c r="T12958" s="297">
        <v>46311.754166666666</v>
      </c>
    </row>
    <row r="12959" spans="1:20" x14ac:dyDescent="0.35">
      <c r="A12959" t="s">
        <v>142</v>
      </c>
      <c r="B12959" t="s">
        <v>131</v>
      </c>
      <c r="C12959" t="s">
        <v>89</v>
      </c>
      <c r="D12959" s="29">
        <v>46565</v>
      </c>
      <c r="E12959">
        <v>0</v>
      </c>
      <c r="F12959">
        <v>0</v>
      </c>
      <c r="G12959">
        <v>0</v>
      </c>
      <c r="H12959">
        <v>0</v>
      </c>
      <c r="L12959">
        <v>1968.795359</v>
      </c>
      <c r="R12959">
        <v>5434.8693370000001</v>
      </c>
      <c r="S12959" t="s">
        <v>90</v>
      </c>
      <c r="T12959" s="297">
        <v>46311.754166666666</v>
      </c>
    </row>
    <row r="12960" spans="1:20" x14ac:dyDescent="0.35">
      <c r="A12960" t="s">
        <v>142</v>
      </c>
      <c r="B12960" t="s">
        <v>131</v>
      </c>
      <c r="C12960" t="s">
        <v>89</v>
      </c>
      <c r="D12960" s="29">
        <v>46566</v>
      </c>
      <c r="E12960">
        <v>0</v>
      </c>
      <c r="F12960">
        <v>0</v>
      </c>
      <c r="G12960">
        <v>0</v>
      </c>
      <c r="H12960">
        <v>0</v>
      </c>
      <c r="L12960">
        <v>1968.795359</v>
      </c>
      <c r="R12960">
        <v>5434.8693370000001</v>
      </c>
      <c r="S12960" t="s">
        <v>90</v>
      </c>
      <c r="T12960" s="297">
        <v>46311.754166666666</v>
      </c>
    </row>
    <row r="12961" spans="1:20" x14ac:dyDescent="0.35">
      <c r="A12961" t="s">
        <v>142</v>
      </c>
      <c r="B12961" t="s">
        <v>131</v>
      </c>
      <c r="C12961" t="s">
        <v>89</v>
      </c>
      <c r="D12961" s="29">
        <v>46567</v>
      </c>
      <c r="E12961">
        <v>0</v>
      </c>
      <c r="F12961">
        <v>0</v>
      </c>
      <c r="G12961">
        <v>0</v>
      </c>
      <c r="H12961">
        <v>0</v>
      </c>
      <c r="L12961">
        <v>1968.795359</v>
      </c>
      <c r="R12961">
        <v>5434.8693370000001</v>
      </c>
      <c r="S12961" t="s">
        <v>90</v>
      </c>
      <c r="T12961" s="297">
        <v>46311.754166666666</v>
      </c>
    </row>
    <row r="12962" spans="1:20" x14ac:dyDescent="0.35">
      <c r="A12962" t="s">
        <v>142</v>
      </c>
      <c r="B12962" t="s">
        <v>131</v>
      </c>
      <c r="C12962" t="s">
        <v>89</v>
      </c>
      <c r="D12962" s="29">
        <v>46568</v>
      </c>
      <c r="E12962">
        <v>0</v>
      </c>
      <c r="F12962">
        <v>0</v>
      </c>
      <c r="G12962">
        <v>0</v>
      </c>
      <c r="H12962">
        <v>0</v>
      </c>
      <c r="L12962">
        <v>1968.795359</v>
      </c>
      <c r="R12962">
        <v>5434.8693370000001</v>
      </c>
      <c r="S12962" t="s">
        <v>90</v>
      </c>
      <c r="T12962" s="297">
        <v>46311.754166666666</v>
      </c>
    </row>
    <row r="12963" spans="1:20" x14ac:dyDescent="0.35">
      <c r="A12963" t="s">
        <v>142</v>
      </c>
      <c r="B12963" t="s">
        <v>131</v>
      </c>
      <c r="C12963" t="s">
        <v>89</v>
      </c>
      <c r="D12963" s="29">
        <v>46569</v>
      </c>
      <c r="E12963">
        <v>0</v>
      </c>
      <c r="F12963">
        <v>0</v>
      </c>
      <c r="G12963">
        <v>0</v>
      </c>
      <c r="H12963">
        <v>0</v>
      </c>
      <c r="L12963">
        <v>1968.795359</v>
      </c>
      <c r="R12963">
        <v>5434.8693370000001</v>
      </c>
      <c r="S12963" t="s">
        <v>90</v>
      </c>
      <c r="T12963" s="297">
        <v>46311.754166666666</v>
      </c>
    </row>
    <row r="12964" spans="1:20" x14ac:dyDescent="0.35">
      <c r="A12964" t="s">
        <v>142</v>
      </c>
      <c r="B12964" t="s">
        <v>131</v>
      </c>
      <c r="C12964" t="s">
        <v>89</v>
      </c>
      <c r="D12964" s="29">
        <v>46570</v>
      </c>
      <c r="E12964">
        <v>0</v>
      </c>
      <c r="F12964">
        <v>0</v>
      </c>
      <c r="G12964">
        <v>0</v>
      </c>
      <c r="H12964">
        <v>0</v>
      </c>
      <c r="L12964">
        <v>1968.795359</v>
      </c>
      <c r="R12964">
        <v>5434.8693370000001</v>
      </c>
      <c r="S12964" t="s">
        <v>90</v>
      </c>
      <c r="T12964" s="297">
        <v>46311.754166666666</v>
      </c>
    </row>
    <row r="12965" spans="1:20" x14ac:dyDescent="0.35">
      <c r="A12965" t="s">
        <v>142</v>
      </c>
      <c r="B12965" t="s">
        <v>131</v>
      </c>
      <c r="C12965" t="s">
        <v>89</v>
      </c>
      <c r="D12965" s="29">
        <v>46571</v>
      </c>
      <c r="E12965">
        <v>0</v>
      </c>
      <c r="F12965">
        <v>0</v>
      </c>
      <c r="G12965">
        <v>0</v>
      </c>
      <c r="H12965">
        <v>0</v>
      </c>
      <c r="L12965">
        <v>1968.795359</v>
      </c>
      <c r="R12965">
        <v>5434.8693370000001</v>
      </c>
      <c r="S12965" t="s">
        <v>90</v>
      </c>
      <c r="T12965" s="297">
        <v>46311.754166666666</v>
      </c>
    </row>
    <row r="12966" spans="1:20" x14ac:dyDescent="0.35">
      <c r="A12966" t="s">
        <v>142</v>
      </c>
      <c r="B12966" t="s">
        <v>131</v>
      </c>
      <c r="C12966" t="s">
        <v>89</v>
      </c>
      <c r="D12966" s="29">
        <v>46572</v>
      </c>
      <c r="E12966">
        <v>0</v>
      </c>
      <c r="F12966">
        <v>0</v>
      </c>
      <c r="G12966">
        <v>0</v>
      </c>
      <c r="H12966">
        <v>0</v>
      </c>
      <c r="L12966">
        <v>1968.795359</v>
      </c>
      <c r="R12966">
        <v>5434.8693370000001</v>
      </c>
      <c r="S12966" t="s">
        <v>90</v>
      </c>
      <c r="T12966" s="297">
        <v>46311.754166666666</v>
      </c>
    </row>
    <row r="12967" spans="1:20" x14ac:dyDescent="0.35">
      <c r="A12967" t="s">
        <v>142</v>
      </c>
      <c r="B12967" t="s">
        <v>131</v>
      </c>
      <c r="C12967" t="s">
        <v>89</v>
      </c>
      <c r="D12967" s="29">
        <v>46573</v>
      </c>
      <c r="E12967">
        <v>0</v>
      </c>
      <c r="F12967">
        <v>0</v>
      </c>
      <c r="G12967">
        <v>0</v>
      </c>
      <c r="H12967">
        <v>0</v>
      </c>
      <c r="L12967">
        <v>1968.795359</v>
      </c>
      <c r="R12967">
        <v>5434.8693370000001</v>
      </c>
      <c r="S12967" t="s">
        <v>90</v>
      </c>
      <c r="T12967" s="297">
        <v>46311.754166666666</v>
      </c>
    </row>
    <row r="12968" spans="1:20" x14ac:dyDescent="0.35">
      <c r="A12968" t="s">
        <v>142</v>
      </c>
      <c r="B12968" t="s">
        <v>131</v>
      </c>
      <c r="C12968" t="s">
        <v>89</v>
      </c>
      <c r="D12968" s="29">
        <v>46574</v>
      </c>
      <c r="E12968">
        <v>0</v>
      </c>
      <c r="F12968">
        <v>0</v>
      </c>
      <c r="G12968">
        <v>0</v>
      </c>
      <c r="H12968">
        <v>0</v>
      </c>
      <c r="L12968">
        <v>1968.795359</v>
      </c>
      <c r="R12968">
        <v>5434.8693370000001</v>
      </c>
      <c r="S12968" t="s">
        <v>90</v>
      </c>
      <c r="T12968" s="297">
        <v>46311.754166666666</v>
      </c>
    </row>
    <row r="12969" spans="1:20" x14ac:dyDescent="0.35">
      <c r="A12969" t="s">
        <v>142</v>
      </c>
      <c r="B12969" t="s">
        <v>131</v>
      </c>
      <c r="C12969" t="s">
        <v>89</v>
      </c>
      <c r="D12969" s="29">
        <v>46575</v>
      </c>
      <c r="E12969">
        <v>0</v>
      </c>
      <c r="F12969">
        <v>0</v>
      </c>
      <c r="G12969">
        <v>0</v>
      </c>
      <c r="H12969">
        <v>0</v>
      </c>
      <c r="L12969">
        <v>1968.795359</v>
      </c>
      <c r="R12969">
        <v>5434.8693370000001</v>
      </c>
      <c r="S12969" t="s">
        <v>90</v>
      </c>
      <c r="T12969" s="297">
        <v>46311.754166666666</v>
      </c>
    </row>
    <row r="12970" spans="1:20" x14ac:dyDescent="0.35">
      <c r="A12970" t="s">
        <v>142</v>
      </c>
      <c r="B12970" t="s">
        <v>131</v>
      </c>
      <c r="C12970" t="s">
        <v>89</v>
      </c>
      <c r="D12970" s="29">
        <v>46576</v>
      </c>
      <c r="E12970">
        <v>0</v>
      </c>
      <c r="F12970">
        <v>0</v>
      </c>
      <c r="G12970">
        <v>0</v>
      </c>
      <c r="H12970">
        <v>0</v>
      </c>
      <c r="L12970">
        <v>1968.795359</v>
      </c>
      <c r="R12970">
        <v>5434.8693370000001</v>
      </c>
      <c r="S12970" t="s">
        <v>90</v>
      </c>
      <c r="T12970" s="297">
        <v>46311.754166666666</v>
      </c>
    </row>
    <row r="12971" spans="1:20" x14ac:dyDescent="0.35">
      <c r="A12971" t="s">
        <v>142</v>
      </c>
      <c r="B12971" t="s">
        <v>131</v>
      </c>
      <c r="C12971" t="s">
        <v>89</v>
      </c>
      <c r="D12971" s="29">
        <v>46577</v>
      </c>
      <c r="E12971">
        <v>0</v>
      </c>
      <c r="F12971">
        <v>0</v>
      </c>
      <c r="G12971">
        <v>0</v>
      </c>
      <c r="H12971">
        <v>0</v>
      </c>
      <c r="L12971">
        <v>1968.795359</v>
      </c>
      <c r="R12971">
        <v>5434.8693370000001</v>
      </c>
      <c r="S12971" t="s">
        <v>90</v>
      </c>
      <c r="T12971" s="297">
        <v>46311.754166666666</v>
      </c>
    </row>
    <row r="12972" spans="1:20" x14ac:dyDescent="0.35">
      <c r="A12972" t="s">
        <v>142</v>
      </c>
      <c r="B12972" t="s">
        <v>131</v>
      </c>
      <c r="C12972" t="s">
        <v>89</v>
      </c>
      <c r="D12972" s="29">
        <v>46578</v>
      </c>
      <c r="E12972">
        <v>0</v>
      </c>
      <c r="F12972">
        <v>0</v>
      </c>
      <c r="G12972">
        <v>0</v>
      </c>
      <c r="H12972">
        <v>0</v>
      </c>
      <c r="L12972">
        <v>1968.795359</v>
      </c>
      <c r="R12972">
        <v>5434.8693370000001</v>
      </c>
      <c r="S12972" t="s">
        <v>90</v>
      </c>
      <c r="T12972" s="297">
        <v>46311.754166666666</v>
      </c>
    </row>
    <row r="12973" spans="1:20" x14ac:dyDescent="0.35">
      <c r="A12973" t="s">
        <v>142</v>
      </c>
      <c r="B12973" t="s">
        <v>131</v>
      </c>
      <c r="C12973" t="s">
        <v>89</v>
      </c>
      <c r="D12973" s="29">
        <v>46579</v>
      </c>
      <c r="E12973">
        <v>0</v>
      </c>
      <c r="F12973">
        <v>0</v>
      </c>
      <c r="G12973">
        <v>0</v>
      </c>
      <c r="H12973">
        <v>0</v>
      </c>
      <c r="L12973">
        <v>1968.795359</v>
      </c>
      <c r="R12973">
        <v>5434.8693370000001</v>
      </c>
      <c r="S12973" t="s">
        <v>90</v>
      </c>
      <c r="T12973" s="297">
        <v>46311.754166666666</v>
      </c>
    </row>
    <row r="12974" spans="1:20" x14ac:dyDescent="0.35">
      <c r="A12974" t="s">
        <v>142</v>
      </c>
      <c r="B12974" t="s">
        <v>131</v>
      </c>
      <c r="C12974" t="s">
        <v>89</v>
      </c>
      <c r="D12974" s="29">
        <v>46580</v>
      </c>
      <c r="E12974">
        <v>0</v>
      </c>
      <c r="F12974">
        <v>0</v>
      </c>
      <c r="G12974">
        <v>0</v>
      </c>
      <c r="H12974">
        <v>0</v>
      </c>
      <c r="L12974">
        <v>1968.795359</v>
      </c>
      <c r="R12974">
        <v>5434.8693370000001</v>
      </c>
      <c r="S12974" t="s">
        <v>90</v>
      </c>
      <c r="T12974" s="297">
        <v>46311.754166666666</v>
      </c>
    </row>
    <row r="12975" spans="1:20" x14ac:dyDescent="0.35">
      <c r="A12975" t="s">
        <v>142</v>
      </c>
      <c r="B12975" t="s">
        <v>131</v>
      </c>
      <c r="C12975" t="s">
        <v>89</v>
      </c>
      <c r="D12975" s="29">
        <v>46581</v>
      </c>
      <c r="E12975">
        <v>0</v>
      </c>
      <c r="F12975">
        <v>0</v>
      </c>
      <c r="G12975">
        <v>0</v>
      </c>
      <c r="H12975">
        <v>0</v>
      </c>
      <c r="L12975">
        <v>1968.795359</v>
      </c>
      <c r="R12975">
        <v>5434.8693370000001</v>
      </c>
      <c r="S12975" t="s">
        <v>90</v>
      </c>
      <c r="T12975" s="297">
        <v>46311.754166666666</v>
      </c>
    </row>
    <row r="12976" spans="1:20" x14ac:dyDescent="0.35">
      <c r="A12976" t="s">
        <v>142</v>
      </c>
      <c r="B12976" t="s">
        <v>131</v>
      </c>
      <c r="C12976" t="s">
        <v>89</v>
      </c>
      <c r="D12976" s="29">
        <v>46582</v>
      </c>
      <c r="E12976">
        <v>0</v>
      </c>
      <c r="F12976">
        <v>0</v>
      </c>
      <c r="G12976">
        <v>0</v>
      </c>
      <c r="H12976">
        <v>0</v>
      </c>
      <c r="L12976">
        <v>1968.795359</v>
      </c>
      <c r="R12976">
        <v>5434.8693370000001</v>
      </c>
      <c r="S12976" t="s">
        <v>90</v>
      </c>
      <c r="T12976" s="297">
        <v>46311.754166666666</v>
      </c>
    </row>
    <row r="12977" spans="1:20" x14ac:dyDescent="0.35">
      <c r="A12977" t="s">
        <v>142</v>
      </c>
      <c r="B12977" t="s">
        <v>131</v>
      </c>
      <c r="C12977" t="s">
        <v>89</v>
      </c>
      <c r="D12977" s="29">
        <v>46583</v>
      </c>
      <c r="E12977">
        <v>0</v>
      </c>
      <c r="F12977">
        <v>0</v>
      </c>
      <c r="G12977">
        <v>0</v>
      </c>
      <c r="H12977">
        <v>0</v>
      </c>
      <c r="L12977">
        <v>1968.795359</v>
      </c>
      <c r="R12977">
        <v>5434.8693370000001</v>
      </c>
      <c r="S12977" t="s">
        <v>90</v>
      </c>
      <c r="T12977" s="297">
        <v>46311.754166666666</v>
      </c>
    </row>
    <row r="12978" spans="1:20" x14ac:dyDescent="0.35">
      <c r="A12978" t="s">
        <v>142</v>
      </c>
      <c r="B12978" t="s">
        <v>131</v>
      </c>
      <c r="C12978" t="s">
        <v>89</v>
      </c>
      <c r="D12978" s="29">
        <v>46584</v>
      </c>
      <c r="E12978">
        <v>0</v>
      </c>
      <c r="F12978">
        <v>0</v>
      </c>
      <c r="G12978">
        <v>0</v>
      </c>
      <c r="H12978">
        <v>0</v>
      </c>
      <c r="L12978">
        <v>1968.795359</v>
      </c>
      <c r="R12978">
        <v>5434.8693370000001</v>
      </c>
      <c r="S12978" t="s">
        <v>90</v>
      </c>
      <c r="T12978" s="297">
        <v>46311.754166666666</v>
      </c>
    </row>
    <row r="12979" spans="1:20" x14ac:dyDescent="0.35">
      <c r="A12979" t="s">
        <v>142</v>
      </c>
      <c r="B12979" t="s">
        <v>131</v>
      </c>
      <c r="C12979" t="s">
        <v>89</v>
      </c>
      <c r="D12979" s="29">
        <v>46585</v>
      </c>
      <c r="E12979">
        <v>0</v>
      </c>
      <c r="F12979">
        <v>0</v>
      </c>
      <c r="G12979">
        <v>0</v>
      </c>
      <c r="H12979">
        <v>0</v>
      </c>
      <c r="L12979">
        <v>1968.795359</v>
      </c>
      <c r="R12979">
        <v>5434.8693370000001</v>
      </c>
      <c r="S12979" t="s">
        <v>90</v>
      </c>
      <c r="T12979" s="297">
        <v>46311.754166666666</v>
      </c>
    </row>
    <row r="12980" spans="1:20" x14ac:dyDescent="0.35">
      <c r="A12980" t="s">
        <v>142</v>
      </c>
      <c r="B12980" t="s">
        <v>131</v>
      </c>
      <c r="C12980" t="s">
        <v>89</v>
      </c>
      <c r="D12980" s="29">
        <v>46586</v>
      </c>
      <c r="E12980">
        <v>0</v>
      </c>
      <c r="F12980">
        <v>0</v>
      </c>
      <c r="G12980">
        <v>0</v>
      </c>
      <c r="H12980">
        <v>0</v>
      </c>
      <c r="L12980">
        <v>1968.795359</v>
      </c>
      <c r="R12980">
        <v>5434.8693370000001</v>
      </c>
      <c r="S12980" t="s">
        <v>90</v>
      </c>
      <c r="T12980" s="297">
        <v>46311.754166666666</v>
      </c>
    </row>
    <row r="12981" spans="1:20" x14ac:dyDescent="0.35">
      <c r="A12981" t="s">
        <v>142</v>
      </c>
      <c r="B12981" t="s">
        <v>131</v>
      </c>
      <c r="C12981" t="s">
        <v>89</v>
      </c>
      <c r="D12981" s="29">
        <v>46587</v>
      </c>
      <c r="E12981">
        <v>0</v>
      </c>
      <c r="F12981">
        <v>0</v>
      </c>
      <c r="G12981">
        <v>0</v>
      </c>
      <c r="H12981">
        <v>0</v>
      </c>
      <c r="L12981">
        <v>1968.795359</v>
      </c>
      <c r="R12981">
        <v>5434.8693370000001</v>
      </c>
      <c r="S12981" t="s">
        <v>90</v>
      </c>
      <c r="T12981" s="297">
        <v>46311.754166666666</v>
      </c>
    </row>
    <row r="12982" spans="1:20" x14ac:dyDescent="0.35">
      <c r="A12982" t="s">
        <v>142</v>
      </c>
      <c r="B12982" t="s">
        <v>131</v>
      </c>
      <c r="C12982" t="s">
        <v>89</v>
      </c>
      <c r="D12982" s="29">
        <v>46588</v>
      </c>
      <c r="E12982">
        <v>0</v>
      </c>
      <c r="F12982">
        <v>0</v>
      </c>
      <c r="G12982">
        <v>0</v>
      </c>
      <c r="H12982">
        <v>0</v>
      </c>
      <c r="L12982">
        <v>1968.795359</v>
      </c>
      <c r="R12982">
        <v>5434.8693370000001</v>
      </c>
      <c r="S12982" t="s">
        <v>90</v>
      </c>
      <c r="T12982" s="297">
        <v>46311.754166666666</v>
      </c>
    </row>
    <row r="12983" spans="1:20" x14ac:dyDescent="0.35">
      <c r="A12983" t="s">
        <v>142</v>
      </c>
      <c r="B12983" t="s">
        <v>131</v>
      </c>
      <c r="C12983" t="s">
        <v>89</v>
      </c>
      <c r="D12983" s="29">
        <v>46589</v>
      </c>
      <c r="E12983">
        <v>0</v>
      </c>
      <c r="F12983">
        <v>0</v>
      </c>
      <c r="G12983">
        <v>0</v>
      </c>
      <c r="H12983">
        <v>0</v>
      </c>
      <c r="L12983">
        <v>1968.795359</v>
      </c>
      <c r="R12983">
        <v>5434.8693370000001</v>
      </c>
      <c r="S12983" t="s">
        <v>90</v>
      </c>
      <c r="T12983" s="297">
        <v>46311.754166666666</v>
      </c>
    </row>
    <row r="12984" spans="1:20" x14ac:dyDescent="0.35">
      <c r="A12984" t="s">
        <v>142</v>
      </c>
      <c r="B12984" t="s">
        <v>131</v>
      </c>
      <c r="C12984" t="s">
        <v>89</v>
      </c>
      <c r="D12984" s="29">
        <v>46590</v>
      </c>
      <c r="E12984">
        <v>0</v>
      </c>
      <c r="F12984">
        <v>0</v>
      </c>
      <c r="G12984">
        <v>0</v>
      </c>
      <c r="H12984">
        <v>0</v>
      </c>
      <c r="L12984">
        <v>1968.795359</v>
      </c>
      <c r="R12984">
        <v>5434.8693370000001</v>
      </c>
      <c r="S12984" t="s">
        <v>90</v>
      </c>
      <c r="T12984" s="297">
        <v>46311.754166666666</v>
      </c>
    </row>
    <row r="12985" spans="1:20" x14ac:dyDescent="0.35">
      <c r="A12985" t="s">
        <v>142</v>
      </c>
      <c r="B12985" t="s">
        <v>131</v>
      </c>
      <c r="C12985" t="s">
        <v>89</v>
      </c>
      <c r="D12985" s="29">
        <v>46591</v>
      </c>
      <c r="E12985">
        <v>0</v>
      </c>
      <c r="F12985">
        <v>0</v>
      </c>
      <c r="G12985">
        <v>0</v>
      </c>
      <c r="H12985">
        <v>0</v>
      </c>
      <c r="L12985">
        <v>1968.795359</v>
      </c>
      <c r="R12985">
        <v>5434.8693370000001</v>
      </c>
      <c r="S12985" t="s">
        <v>90</v>
      </c>
      <c r="T12985" s="297">
        <v>46311.754166666666</v>
      </c>
    </row>
    <row r="12986" spans="1:20" x14ac:dyDescent="0.35">
      <c r="A12986" t="s">
        <v>142</v>
      </c>
      <c r="B12986" t="s">
        <v>131</v>
      </c>
      <c r="C12986" t="s">
        <v>89</v>
      </c>
      <c r="D12986" s="29">
        <v>46592</v>
      </c>
      <c r="E12986">
        <v>0</v>
      </c>
      <c r="F12986">
        <v>0</v>
      </c>
      <c r="G12986">
        <v>0</v>
      </c>
      <c r="H12986">
        <v>0</v>
      </c>
      <c r="L12986">
        <v>1968.795359</v>
      </c>
      <c r="R12986">
        <v>5434.8693370000001</v>
      </c>
      <c r="S12986" t="s">
        <v>90</v>
      </c>
      <c r="T12986" s="297">
        <v>46311.754166666666</v>
      </c>
    </row>
    <row r="12987" spans="1:20" x14ac:dyDescent="0.35">
      <c r="A12987" t="s">
        <v>142</v>
      </c>
      <c r="B12987" t="s">
        <v>131</v>
      </c>
      <c r="C12987" t="s">
        <v>89</v>
      </c>
      <c r="D12987" s="29">
        <v>46593</v>
      </c>
      <c r="E12987">
        <v>0</v>
      </c>
      <c r="F12987">
        <v>0</v>
      </c>
      <c r="G12987">
        <v>0</v>
      </c>
      <c r="H12987">
        <v>0</v>
      </c>
      <c r="L12987">
        <v>1968.795359</v>
      </c>
      <c r="R12987">
        <v>5434.8693370000001</v>
      </c>
      <c r="S12987" t="s">
        <v>90</v>
      </c>
      <c r="T12987" s="297">
        <v>46311.754166666666</v>
      </c>
    </row>
    <row r="12988" spans="1:20" x14ac:dyDescent="0.35">
      <c r="A12988" t="s">
        <v>142</v>
      </c>
      <c r="B12988" t="s">
        <v>131</v>
      </c>
      <c r="C12988" t="s">
        <v>89</v>
      </c>
      <c r="D12988" s="29">
        <v>46594</v>
      </c>
      <c r="E12988">
        <v>0</v>
      </c>
      <c r="F12988">
        <v>0</v>
      </c>
      <c r="G12988">
        <v>0</v>
      </c>
      <c r="H12988">
        <v>0</v>
      </c>
      <c r="L12988">
        <v>1968.795359</v>
      </c>
      <c r="R12988">
        <v>5434.8693370000001</v>
      </c>
      <c r="S12988" t="s">
        <v>90</v>
      </c>
      <c r="T12988" s="297">
        <v>46311.754166666666</v>
      </c>
    </row>
    <row r="12989" spans="1:20" x14ac:dyDescent="0.35">
      <c r="A12989" t="s">
        <v>142</v>
      </c>
      <c r="B12989" t="s">
        <v>131</v>
      </c>
      <c r="C12989" t="s">
        <v>89</v>
      </c>
      <c r="D12989" s="29">
        <v>46595</v>
      </c>
      <c r="E12989">
        <v>0</v>
      </c>
      <c r="F12989">
        <v>0</v>
      </c>
      <c r="G12989">
        <v>0</v>
      </c>
      <c r="H12989">
        <v>0</v>
      </c>
      <c r="L12989">
        <v>1968.795359</v>
      </c>
      <c r="R12989">
        <v>5434.8693370000001</v>
      </c>
      <c r="S12989" t="s">
        <v>90</v>
      </c>
      <c r="T12989" s="297">
        <v>46311.754166666666</v>
      </c>
    </row>
    <row r="12990" spans="1:20" x14ac:dyDescent="0.35">
      <c r="A12990" t="s">
        <v>142</v>
      </c>
      <c r="B12990" t="s">
        <v>131</v>
      </c>
      <c r="C12990" t="s">
        <v>89</v>
      </c>
      <c r="D12990" s="29">
        <v>46596</v>
      </c>
      <c r="E12990">
        <v>0</v>
      </c>
      <c r="F12990">
        <v>0</v>
      </c>
      <c r="G12990">
        <v>0</v>
      </c>
      <c r="H12990">
        <v>0</v>
      </c>
      <c r="L12990">
        <v>1968.795359</v>
      </c>
      <c r="R12990">
        <v>5434.8693370000001</v>
      </c>
      <c r="S12990" t="s">
        <v>90</v>
      </c>
      <c r="T12990" s="297">
        <v>46311.754166666666</v>
      </c>
    </row>
    <row r="12991" spans="1:20" x14ac:dyDescent="0.35">
      <c r="A12991" t="s">
        <v>142</v>
      </c>
      <c r="B12991" t="s">
        <v>131</v>
      </c>
      <c r="C12991" t="s">
        <v>89</v>
      </c>
      <c r="D12991" s="29">
        <v>46597</v>
      </c>
      <c r="E12991">
        <v>0</v>
      </c>
      <c r="F12991">
        <v>0</v>
      </c>
      <c r="G12991">
        <v>0</v>
      </c>
      <c r="H12991">
        <v>0</v>
      </c>
      <c r="L12991">
        <v>1968.795359</v>
      </c>
      <c r="R12991">
        <v>5434.8693370000001</v>
      </c>
      <c r="S12991" t="s">
        <v>90</v>
      </c>
      <c r="T12991" s="297">
        <v>46311.754166666666</v>
      </c>
    </row>
    <row r="12992" spans="1:20" x14ac:dyDescent="0.35">
      <c r="A12992" t="s">
        <v>142</v>
      </c>
      <c r="B12992" t="s">
        <v>131</v>
      </c>
      <c r="C12992" t="s">
        <v>89</v>
      </c>
      <c r="D12992" s="29">
        <v>46598</v>
      </c>
      <c r="E12992">
        <v>0</v>
      </c>
      <c r="F12992">
        <v>0</v>
      </c>
      <c r="G12992">
        <v>0</v>
      </c>
      <c r="H12992">
        <v>0</v>
      </c>
      <c r="L12992">
        <v>1968.795359</v>
      </c>
      <c r="R12992">
        <v>5434.8693370000001</v>
      </c>
      <c r="S12992" t="s">
        <v>90</v>
      </c>
      <c r="T12992" s="297">
        <v>46311.754166666666</v>
      </c>
    </row>
    <row r="12993" spans="1:20" x14ac:dyDescent="0.35">
      <c r="A12993" t="s">
        <v>142</v>
      </c>
      <c r="B12993" t="s">
        <v>131</v>
      </c>
      <c r="C12993" t="s">
        <v>89</v>
      </c>
      <c r="D12993" s="29">
        <v>46599</v>
      </c>
      <c r="E12993">
        <v>0</v>
      </c>
      <c r="F12993">
        <v>0</v>
      </c>
      <c r="G12993">
        <v>0</v>
      </c>
      <c r="H12993">
        <v>0</v>
      </c>
      <c r="L12993">
        <v>1968.795359</v>
      </c>
      <c r="R12993">
        <v>5434.8693370000001</v>
      </c>
      <c r="S12993" t="s">
        <v>90</v>
      </c>
      <c r="T12993" s="297">
        <v>46311.754166666666</v>
      </c>
    </row>
    <row r="12994" spans="1:20" x14ac:dyDescent="0.35">
      <c r="A12994" t="s">
        <v>142</v>
      </c>
      <c r="B12994" t="s">
        <v>131</v>
      </c>
      <c r="C12994" t="s">
        <v>89</v>
      </c>
      <c r="D12994" s="29">
        <v>46600</v>
      </c>
      <c r="E12994">
        <v>0</v>
      </c>
      <c r="F12994">
        <v>0</v>
      </c>
      <c r="G12994">
        <v>0</v>
      </c>
      <c r="H12994">
        <v>0</v>
      </c>
      <c r="L12994">
        <v>1968.795359</v>
      </c>
      <c r="R12994">
        <v>5434.8693370000001</v>
      </c>
      <c r="S12994" t="s">
        <v>90</v>
      </c>
      <c r="T12994" s="297">
        <v>46311.754166666666</v>
      </c>
    </row>
    <row r="12995" spans="1:20" x14ac:dyDescent="0.35">
      <c r="A12995" t="s">
        <v>142</v>
      </c>
      <c r="B12995" t="s">
        <v>131</v>
      </c>
      <c r="C12995" t="s">
        <v>89</v>
      </c>
      <c r="D12995" s="29">
        <v>46601</v>
      </c>
      <c r="E12995">
        <v>0</v>
      </c>
      <c r="F12995">
        <v>0</v>
      </c>
      <c r="G12995">
        <v>0</v>
      </c>
      <c r="H12995">
        <v>0</v>
      </c>
      <c r="L12995">
        <v>1968.795359</v>
      </c>
      <c r="R12995">
        <v>5434.8693370000001</v>
      </c>
      <c r="S12995" t="s">
        <v>90</v>
      </c>
      <c r="T12995" s="297">
        <v>46311.754166666666</v>
      </c>
    </row>
    <row r="12996" spans="1:20" x14ac:dyDescent="0.35">
      <c r="A12996" t="s">
        <v>142</v>
      </c>
      <c r="B12996" t="s">
        <v>131</v>
      </c>
      <c r="C12996" t="s">
        <v>89</v>
      </c>
      <c r="D12996" s="29">
        <v>46602</v>
      </c>
      <c r="E12996">
        <v>0</v>
      </c>
      <c r="F12996">
        <v>0</v>
      </c>
      <c r="G12996">
        <v>0</v>
      </c>
      <c r="H12996">
        <v>0</v>
      </c>
      <c r="L12996">
        <v>1968.795359</v>
      </c>
      <c r="R12996">
        <v>5434.8693370000001</v>
      </c>
      <c r="S12996" t="s">
        <v>90</v>
      </c>
      <c r="T12996" s="297">
        <v>46311.754166666666</v>
      </c>
    </row>
    <row r="12997" spans="1:20" x14ac:dyDescent="0.35">
      <c r="A12997" t="s">
        <v>142</v>
      </c>
      <c r="B12997" t="s">
        <v>131</v>
      </c>
      <c r="C12997" t="s">
        <v>89</v>
      </c>
      <c r="D12997" s="29">
        <v>46603</v>
      </c>
      <c r="E12997">
        <v>0</v>
      </c>
      <c r="F12997">
        <v>0</v>
      </c>
      <c r="G12997">
        <v>0</v>
      </c>
      <c r="H12997">
        <v>0</v>
      </c>
      <c r="L12997">
        <v>1968.795359</v>
      </c>
      <c r="R12997">
        <v>5434.8693370000001</v>
      </c>
      <c r="S12997" t="s">
        <v>90</v>
      </c>
      <c r="T12997" s="297">
        <v>46311.754166666666</v>
      </c>
    </row>
    <row r="12998" spans="1:20" x14ac:dyDescent="0.35">
      <c r="A12998" t="s">
        <v>142</v>
      </c>
      <c r="B12998" t="s">
        <v>131</v>
      </c>
      <c r="C12998" t="s">
        <v>89</v>
      </c>
      <c r="D12998" s="29">
        <v>46604</v>
      </c>
      <c r="E12998">
        <v>0</v>
      </c>
      <c r="F12998">
        <v>0</v>
      </c>
      <c r="G12998">
        <v>0</v>
      </c>
      <c r="H12998">
        <v>0</v>
      </c>
      <c r="L12998">
        <v>1968.795359</v>
      </c>
      <c r="R12998">
        <v>5434.8693370000001</v>
      </c>
      <c r="S12998" t="s">
        <v>90</v>
      </c>
      <c r="T12998" s="297">
        <v>46311.754166666666</v>
      </c>
    </row>
    <row r="12999" spans="1:20" x14ac:dyDescent="0.35">
      <c r="A12999" t="s">
        <v>142</v>
      </c>
      <c r="B12999" t="s">
        <v>131</v>
      </c>
      <c r="C12999" t="s">
        <v>89</v>
      </c>
      <c r="D12999" s="29">
        <v>46605</v>
      </c>
      <c r="E12999">
        <v>0</v>
      </c>
      <c r="F12999">
        <v>0</v>
      </c>
      <c r="G12999">
        <v>0</v>
      </c>
      <c r="H12999">
        <v>0</v>
      </c>
      <c r="L12999">
        <v>1968.795359</v>
      </c>
      <c r="R12999">
        <v>5434.8693370000001</v>
      </c>
      <c r="S12999" t="s">
        <v>90</v>
      </c>
      <c r="T12999" s="297">
        <v>46311.754166666666</v>
      </c>
    </row>
    <row r="13000" spans="1:20" x14ac:dyDescent="0.35">
      <c r="A13000" t="s">
        <v>142</v>
      </c>
      <c r="B13000" t="s">
        <v>131</v>
      </c>
      <c r="C13000" t="s">
        <v>89</v>
      </c>
      <c r="D13000" s="29">
        <v>46606</v>
      </c>
      <c r="E13000">
        <v>0</v>
      </c>
      <c r="F13000">
        <v>0</v>
      </c>
      <c r="G13000">
        <v>0</v>
      </c>
      <c r="H13000">
        <v>0</v>
      </c>
      <c r="L13000">
        <v>1968.795359</v>
      </c>
      <c r="R13000">
        <v>5434.8693370000001</v>
      </c>
      <c r="S13000" t="s">
        <v>90</v>
      </c>
      <c r="T13000" s="297">
        <v>46311.754166666666</v>
      </c>
    </row>
    <row r="13001" spans="1:20" x14ac:dyDescent="0.35">
      <c r="A13001" t="s">
        <v>142</v>
      </c>
      <c r="B13001" t="s">
        <v>131</v>
      </c>
      <c r="C13001" t="s">
        <v>89</v>
      </c>
      <c r="D13001" s="29">
        <v>46607</v>
      </c>
      <c r="E13001">
        <v>0</v>
      </c>
      <c r="F13001">
        <v>0</v>
      </c>
      <c r="G13001">
        <v>0</v>
      </c>
      <c r="H13001">
        <v>0</v>
      </c>
      <c r="L13001">
        <v>1968.795359</v>
      </c>
      <c r="R13001">
        <v>5434.8693370000001</v>
      </c>
      <c r="S13001" t="s">
        <v>90</v>
      </c>
      <c r="T13001" s="297">
        <v>46311.754166666666</v>
      </c>
    </row>
    <row r="13002" spans="1:20" x14ac:dyDescent="0.35">
      <c r="A13002" t="s">
        <v>142</v>
      </c>
      <c r="B13002" t="s">
        <v>131</v>
      </c>
      <c r="C13002" t="s">
        <v>89</v>
      </c>
      <c r="D13002" s="29">
        <v>46608</v>
      </c>
      <c r="E13002">
        <v>0</v>
      </c>
      <c r="F13002">
        <v>0</v>
      </c>
      <c r="G13002">
        <v>0</v>
      </c>
      <c r="H13002">
        <v>0</v>
      </c>
      <c r="L13002">
        <v>1968.795359</v>
      </c>
      <c r="R13002">
        <v>5434.8693370000001</v>
      </c>
      <c r="S13002" t="s">
        <v>90</v>
      </c>
      <c r="T13002" s="297">
        <v>46311.754166666666</v>
      </c>
    </row>
    <row r="13003" spans="1:20" x14ac:dyDescent="0.35">
      <c r="A13003" t="s">
        <v>142</v>
      </c>
      <c r="B13003" t="s">
        <v>131</v>
      </c>
      <c r="C13003" t="s">
        <v>89</v>
      </c>
      <c r="D13003" s="29">
        <v>46609</v>
      </c>
      <c r="E13003">
        <v>0</v>
      </c>
      <c r="F13003">
        <v>0</v>
      </c>
      <c r="G13003">
        <v>0</v>
      </c>
      <c r="H13003">
        <v>0</v>
      </c>
      <c r="L13003">
        <v>1968.795359</v>
      </c>
      <c r="R13003">
        <v>5434.8693370000001</v>
      </c>
      <c r="S13003" t="s">
        <v>90</v>
      </c>
      <c r="T13003" s="297">
        <v>46311.754166666666</v>
      </c>
    </row>
    <row r="13004" spans="1:20" x14ac:dyDescent="0.35">
      <c r="A13004" t="s">
        <v>142</v>
      </c>
      <c r="B13004" t="s">
        <v>131</v>
      </c>
      <c r="C13004" t="s">
        <v>89</v>
      </c>
      <c r="D13004" s="29">
        <v>46610</v>
      </c>
      <c r="E13004">
        <v>0</v>
      </c>
      <c r="F13004">
        <v>0</v>
      </c>
      <c r="G13004">
        <v>0</v>
      </c>
      <c r="H13004">
        <v>0</v>
      </c>
      <c r="L13004">
        <v>1968.795359</v>
      </c>
      <c r="R13004">
        <v>5434.8693370000001</v>
      </c>
      <c r="S13004" t="s">
        <v>90</v>
      </c>
      <c r="T13004" s="297">
        <v>46311.754166666666</v>
      </c>
    </row>
    <row r="13005" spans="1:20" x14ac:dyDescent="0.35">
      <c r="A13005" t="s">
        <v>142</v>
      </c>
      <c r="B13005" t="s">
        <v>131</v>
      </c>
      <c r="C13005" t="s">
        <v>89</v>
      </c>
      <c r="D13005" s="29">
        <v>46611</v>
      </c>
      <c r="E13005">
        <v>0</v>
      </c>
      <c r="F13005">
        <v>0</v>
      </c>
      <c r="G13005">
        <v>0</v>
      </c>
      <c r="H13005">
        <v>0</v>
      </c>
      <c r="L13005">
        <v>1968.795359</v>
      </c>
      <c r="R13005">
        <v>5434.8693370000001</v>
      </c>
      <c r="S13005" t="s">
        <v>90</v>
      </c>
      <c r="T13005" s="297">
        <v>46311.754166666666</v>
      </c>
    </row>
    <row r="13006" spans="1:20" x14ac:dyDescent="0.35">
      <c r="A13006" t="s">
        <v>142</v>
      </c>
      <c r="B13006" t="s">
        <v>131</v>
      </c>
      <c r="C13006" t="s">
        <v>89</v>
      </c>
      <c r="D13006" s="29">
        <v>46612</v>
      </c>
      <c r="E13006">
        <v>0</v>
      </c>
      <c r="F13006">
        <v>0</v>
      </c>
      <c r="G13006">
        <v>0</v>
      </c>
      <c r="H13006">
        <v>0</v>
      </c>
      <c r="L13006">
        <v>1968.795359</v>
      </c>
      <c r="R13006">
        <v>5434.8693370000001</v>
      </c>
      <c r="S13006" t="s">
        <v>90</v>
      </c>
      <c r="T13006" s="297">
        <v>46311.754166666666</v>
      </c>
    </row>
    <row r="13007" spans="1:20" x14ac:dyDescent="0.35">
      <c r="A13007" t="s">
        <v>142</v>
      </c>
      <c r="B13007" t="s">
        <v>131</v>
      </c>
      <c r="C13007" t="s">
        <v>89</v>
      </c>
      <c r="D13007" s="29">
        <v>46613</v>
      </c>
      <c r="E13007">
        <v>0</v>
      </c>
      <c r="F13007">
        <v>0</v>
      </c>
      <c r="G13007">
        <v>0</v>
      </c>
      <c r="H13007">
        <v>0</v>
      </c>
      <c r="L13007">
        <v>1968.795359</v>
      </c>
      <c r="R13007">
        <v>5434.8693370000001</v>
      </c>
      <c r="S13007" t="s">
        <v>90</v>
      </c>
      <c r="T13007" s="297">
        <v>46311.754166666666</v>
      </c>
    </row>
    <row r="13008" spans="1:20" x14ac:dyDescent="0.35">
      <c r="A13008" t="s">
        <v>142</v>
      </c>
      <c r="B13008" t="s">
        <v>131</v>
      </c>
      <c r="C13008" t="s">
        <v>89</v>
      </c>
      <c r="D13008" s="29">
        <v>46614</v>
      </c>
      <c r="E13008">
        <v>0</v>
      </c>
      <c r="F13008">
        <v>0</v>
      </c>
      <c r="G13008">
        <v>0</v>
      </c>
      <c r="H13008">
        <v>0</v>
      </c>
      <c r="L13008">
        <v>1968.795359</v>
      </c>
      <c r="R13008">
        <v>5434.8693370000001</v>
      </c>
      <c r="S13008" t="s">
        <v>90</v>
      </c>
      <c r="T13008" s="297">
        <v>46311.754166666666</v>
      </c>
    </row>
    <row r="13009" spans="1:20" x14ac:dyDescent="0.35">
      <c r="A13009" t="s">
        <v>142</v>
      </c>
      <c r="B13009" t="s">
        <v>131</v>
      </c>
      <c r="C13009" t="s">
        <v>89</v>
      </c>
      <c r="D13009" s="29">
        <v>46615</v>
      </c>
      <c r="E13009">
        <v>0</v>
      </c>
      <c r="F13009">
        <v>0</v>
      </c>
      <c r="G13009">
        <v>0</v>
      </c>
      <c r="H13009">
        <v>0</v>
      </c>
      <c r="L13009">
        <v>1968.795359</v>
      </c>
      <c r="R13009">
        <v>5434.8693370000001</v>
      </c>
      <c r="S13009" t="s">
        <v>90</v>
      </c>
      <c r="T13009" s="297">
        <v>46311.754166666666</v>
      </c>
    </row>
    <row r="13010" spans="1:20" x14ac:dyDescent="0.35">
      <c r="A13010" t="s">
        <v>142</v>
      </c>
      <c r="B13010" t="s">
        <v>131</v>
      </c>
      <c r="C13010" t="s">
        <v>89</v>
      </c>
      <c r="D13010" s="29">
        <v>46616</v>
      </c>
      <c r="E13010">
        <v>0</v>
      </c>
      <c r="F13010">
        <v>0</v>
      </c>
      <c r="G13010">
        <v>0</v>
      </c>
      <c r="H13010">
        <v>0</v>
      </c>
      <c r="L13010">
        <v>1968.795359</v>
      </c>
      <c r="R13010">
        <v>5434.8693370000001</v>
      </c>
      <c r="S13010" t="s">
        <v>90</v>
      </c>
      <c r="T13010" s="297">
        <v>46311.754166666666</v>
      </c>
    </row>
    <row r="13011" spans="1:20" x14ac:dyDescent="0.35">
      <c r="A13011" t="s">
        <v>142</v>
      </c>
      <c r="B13011" t="s">
        <v>131</v>
      </c>
      <c r="C13011" t="s">
        <v>89</v>
      </c>
      <c r="D13011" s="29">
        <v>46617</v>
      </c>
      <c r="E13011">
        <v>0</v>
      </c>
      <c r="F13011">
        <v>0</v>
      </c>
      <c r="G13011">
        <v>0</v>
      </c>
      <c r="H13011">
        <v>0</v>
      </c>
      <c r="L13011">
        <v>1968.795359</v>
      </c>
      <c r="R13011">
        <v>5434.8693370000001</v>
      </c>
      <c r="S13011" t="s">
        <v>90</v>
      </c>
      <c r="T13011" s="297">
        <v>46311.754166666666</v>
      </c>
    </row>
    <row r="13012" spans="1:20" x14ac:dyDescent="0.35">
      <c r="A13012" t="s">
        <v>142</v>
      </c>
      <c r="B13012" t="s">
        <v>131</v>
      </c>
      <c r="C13012" t="s">
        <v>89</v>
      </c>
      <c r="D13012" s="29">
        <v>46618</v>
      </c>
      <c r="E13012">
        <v>0</v>
      </c>
      <c r="F13012">
        <v>0</v>
      </c>
      <c r="G13012">
        <v>0</v>
      </c>
      <c r="H13012">
        <v>0</v>
      </c>
      <c r="L13012">
        <v>1968.795359</v>
      </c>
      <c r="R13012">
        <v>5434.8693370000001</v>
      </c>
      <c r="S13012" t="s">
        <v>90</v>
      </c>
      <c r="T13012" s="297">
        <v>46311.754166666666</v>
      </c>
    </row>
    <row r="13013" spans="1:20" x14ac:dyDescent="0.35">
      <c r="A13013" t="s">
        <v>142</v>
      </c>
      <c r="B13013" t="s">
        <v>131</v>
      </c>
      <c r="C13013" t="s">
        <v>89</v>
      </c>
      <c r="D13013" s="29">
        <v>46619</v>
      </c>
      <c r="E13013">
        <v>0</v>
      </c>
      <c r="F13013">
        <v>0</v>
      </c>
      <c r="G13013">
        <v>0</v>
      </c>
      <c r="H13013">
        <v>0</v>
      </c>
      <c r="L13013">
        <v>1968.795359</v>
      </c>
      <c r="R13013">
        <v>5434.8693370000001</v>
      </c>
      <c r="S13013" t="s">
        <v>90</v>
      </c>
      <c r="T13013" s="297">
        <v>46311.754166666666</v>
      </c>
    </row>
    <row r="13014" spans="1:20" x14ac:dyDescent="0.35">
      <c r="A13014" t="s">
        <v>142</v>
      </c>
      <c r="B13014" t="s">
        <v>131</v>
      </c>
      <c r="C13014" t="s">
        <v>89</v>
      </c>
      <c r="D13014" s="29">
        <v>46620</v>
      </c>
      <c r="E13014">
        <v>0</v>
      </c>
      <c r="F13014">
        <v>0</v>
      </c>
      <c r="G13014">
        <v>0</v>
      </c>
      <c r="H13014">
        <v>0</v>
      </c>
      <c r="L13014">
        <v>1968.795359</v>
      </c>
      <c r="R13014">
        <v>5434.8693370000001</v>
      </c>
      <c r="S13014" t="s">
        <v>90</v>
      </c>
      <c r="T13014" s="297">
        <v>46311.754166666666</v>
      </c>
    </row>
    <row r="13015" spans="1:20" x14ac:dyDescent="0.35">
      <c r="A13015" t="s">
        <v>142</v>
      </c>
      <c r="B13015" t="s">
        <v>131</v>
      </c>
      <c r="C13015" t="s">
        <v>89</v>
      </c>
      <c r="D13015" s="29">
        <v>46621</v>
      </c>
      <c r="E13015">
        <v>0</v>
      </c>
      <c r="F13015">
        <v>0</v>
      </c>
      <c r="G13015">
        <v>0</v>
      </c>
      <c r="H13015">
        <v>0</v>
      </c>
      <c r="L13015">
        <v>1968.795359</v>
      </c>
      <c r="R13015">
        <v>5434.8693370000001</v>
      </c>
      <c r="S13015" t="s">
        <v>90</v>
      </c>
      <c r="T13015" s="297">
        <v>46311.754166666666</v>
      </c>
    </row>
    <row r="13016" spans="1:20" x14ac:dyDescent="0.35">
      <c r="A13016" t="s">
        <v>142</v>
      </c>
      <c r="B13016" t="s">
        <v>131</v>
      </c>
      <c r="C13016" t="s">
        <v>89</v>
      </c>
      <c r="D13016" s="29">
        <v>46622</v>
      </c>
      <c r="E13016">
        <v>0</v>
      </c>
      <c r="F13016">
        <v>0</v>
      </c>
      <c r="G13016">
        <v>0</v>
      </c>
      <c r="H13016">
        <v>0</v>
      </c>
      <c r="L13016">
        <v>1968.795359</v>
      </c>
      <c r="R13016">
        <v>5434.8693370000001</v>
      </c>
      <c r="S13016" t="s">
        <v>90</v>
      </c>
      <c r="T13016" s="297">
        <v>46311.754166666666</v>
      </c>
    </row>
    <row r="13017" spans="1:20" x14ac:dyDescent="0.35">
      <c r="A13017" t="s">
        <v>142</v>
      </c>
      <c r="B13017" t="s">
        <v>131</v>
      </c>
      <c r="C13017" t="s">
        <v>89</v>
      </c>
      <c r="D13017" s="29">
        <v>46623</v>
      </c>
      <c r="E13017">
        <v>0</v>
      </c>
      <c r="F13017">
        <v>0</v>
      </c>
      <c r="G13017">
        <v>0</v>
      </c>
      <c r="H13017">
        <v>0</v>
      </c>
      <c r="L13017">
        <v>1968.795359</v>
      </c>
      <c r="R13017">
        <v>5434.8693370000001</v>
      </c>
      <c r="S13017" t="s">
        <v>90</v>
      </c>
      <c r="T13017" s="297">
        <v>46311.754166666666</v>
      </c>
    </row>
    <row r="13018" spans="1:20" x14ac:dyDescent="0.35">
      <c r="A13018" t="s">
        <v>142</v>
      </c>
      <c r="B13018" t="s">
        <v>131</v>
      </c>
      <c r="C13018" t="s">
        <v>89</v>
      </c>
      <c r="D13018" s="29">
        <v>46624</v>
      </c>
      <c r="E13018">
        <v>0</v>
      </c>
      <c r="F13018">
        <v>0</v>
      </c>
      <c r="G13018">
        <v>0</v>
      </c>
      <c r="H13018">
        <v>0</v>
      </c>
      <c r="L13018">
        <v>1968.795359</v>
      </c>
      <c r="R13018">
        <v>5434.8693370000001</v>
      </c>
      <c r="S13018" t="s">
        <v>90</v>
      </c>
      <c r="T13018" s="297">
        <v>46311.754166666666</v>
      </c>
    </row>
    <row r="13019" spans="1:20" x14ac:dyDescent="0.35">
      <c r="A13019" t="s">
        <v>142</v>
      </c>
      <c r="B13019" t="s">
        <v>131</v>
      </c>
      <c r="C13019" t="s">
        <v>89</v>
      </c>
      <c r="D13019" s="29">
        <v>46625</v>
      </c>
      <c r="E13019">
        <v>0</v>
      </c>
      <c r="F13019">
        <v>0</v>
      </c>
      <c r="G13019">
        <v>0</v>
      </c>
      <c r="H13019">
        <v>0</v>
      </c>
      <c r="L13019">
        <v>1968.795359</v>
      </c>
      <c r="R13019">
        <v>5434.8693370000001</v>
      </c>
      <c r="S13019" t="s">
        <v>90</v>
      </c>
      <c r="T13019" s="297">
        <v>46311.754166666666</v>
      </c>
    </row>
    <row r="13020" spans="1:20" x14ac:dyDescent="0.35">
      <c r="A13020" t="s">
        <v>142</v>
      </c>
      <c r="B13020" t="s">
        <v>131</v>
      </c>
      <c r="C13020" t="s">
        <v>89</v>
      </c>
      <c r="D13020" s="29">
        <v>46626</v>
      </c>
      <c r="E13020">
        <v>0</v>
      </c>
      <c r="F13020">
        <v>0</v>
      </c>
      <c r="G13020">
        <v>0</v>
      </c>
      <c r="H13020">
        <v>0</v>
      </c>
      <c r="L13020">
        <v>1968.795359</v>
      </c>
      <c r="R13020">
        <v>5434.8693370000001</v>
      </c>
      <c r="S13020" t="s">
        <v>90</v>
      </c>
      <c r="T13020" s="297">
        <v>46311.754166666666</v>
      </c>
    </row>
    <row r="13021" spans="1:20" x14ac:dyDescent="0.35">
      <c r="A13021" t="s">
        <v>142</v>
      </c>
      <c r="B13021" t="s">
        <v>131</v>
      </c>
      <c r="C13021" t="s">
        <v>89</v>
      </c>
      <c r="D13021" s="29">
        <v>46627</v>
      </c>
      <c r="E13021">
        <v>0</v>
      </c>
      <c r="F13021">
        <v>0</v>
      </c>
      <c r="G13021">
        <v>0</v>
      </c>
      <c r="H13021">
        <v>0</v>
      </c>
      <c r="L13021">
        <v>1968.795359</v>
      </c>
      <c r="R13021">
        <v>5434.8693370000001</v>
      </c>
      <c r="S13021" t="s">
        <v>90</v>
      </c>
      <c r="T13021" s="297">
        <v>46311.754166666666</v>
      </c>
    </row>
    <row r="13022" spans="1:20" x14ac:dyDescent="0.35">
      <c r="A13022" t="s">
        <v>142</v>
      </c>
      <c r="B13022" t="s">
        <v>131</v>
      </c>
      <c r="C13022" t="s">
        <v>89</v>
      </c>
      <c r="D13022" s="29">
        <v>46628</v>
      </c>
      <c r="E13022">
        <v>0</v>
      </c>
      <c r="F13022">
        <v>0</v>
      </c>
      <c r="G13022">
        <v>0</v>
      </c>
      <c r="H13022">
        <v>0</v>
      </c>
      <c r="L13022">
        <v>1968.795359</v>
      </c>
      <c r="R13022">
        <v>5434.8693370000001</v>
      </c>
      <c r="S13022" t="s">
        <v>90</v>
      </c>
      <c r="T13022" s="297">
        <v>46311.754166666666</v>
      </c>
    </row>
    <row r="13023" spans="1:20" x14ac:dyDescent="0.35">
      <c r="A13023" t="s">
        <v>142</v>
      </c>
      <c r="B13023" t="s">
        <v>131</v>
      </c>
      <c r="C13023" t="s">
        <v>89</v>
      </c>
      <c r="D13023" s="29">
        <v>46629</v>
      </c>
      <c r="E13023">
        <v>0</v>
      </c>
      <c r="F13023">
        <v>0</v>
      </c>
      <c r="G13023">
        <v>0</v>
      </c>
      <c r="H13023">
        <v>0</v>
      </c>
      <c r="L13023">
        <v>1968.795359</v>
      </c>
      <c r="R13023">
        <v>5434.8693370000001</v>
      </c>
      <c r="S13023" t="s">
        <v>90</v>
      </c>
      <c r="T13023" s="297">
        <v>46311.754166666666</v>
      </c>
    </row>
    <row r="13024" spans="1:20" x14ac:dyDescent="0.35">
      <c r="A13024" t="s">
        <v>142</v>
      </c>
      <c r="B13024" t="s">
        <v>131</v>
      </c>
      <c r="C13024" t="s">
        <v>89</v>
      </c>
      <c r="D13024" s="29">
        <v>46630</v>
      </c>
      <c r="E13024">
        <v>0</v>
      </c>
      <c r="F13024">
        <v>0</v>
      </c>
      <c r="G13024">
        <v>0</v>
      </c>
      <c r="H13024">
        <v>0</v>
      </c>
      <c r="L13024">
        <v>1968.795359</v>
      </c>
      <c r="R13024">
        <v>5434.8693370000001</v>
      </c>
      <c r="S13024" t="s">
        <v>90</v>
      </c>
      <c r="T13024" s="297">
        <v>46311.754166666666</v>
      </c>
    </row>
    <row r="13025" spans="1:20" x14ac:dyDescent="0.35">
      <c r="A13025" t="s">
        <v>142</v>
      </c>
      <c r="B13025" t="s">
        <v>131</v>
      </c>
      <c r="C13025" t="s">
        <v>89</v>
      </c>
      <c r="D13025" s="29">
        <v>46631</v>
      </c>
      <c r="E13025">
        <v>0</v>
      </c>
      <c r="F13025">
        <v>0</v>
      </c>
      <c r="G13025">
        <v>0</v>
      </c>
      <c r="H13025">
        <v>0</v>
      </c>
      <c r="L13025">
        <v>1968.795359</v>
      </c>
      <c r="R13025">
        <v>5434.8693370000001</v>
      </c>
      <c r="S13025" t="s">
        <v>90</v>
      </c>
      <c r="T13025" s="297">
        <v>46311.754166666666</v>
      </c>
    </row>
    <row r="13026" spans="1:20" x14ac:dyDescent="0.35">
      <c r="A13026" t="s">
        <v>142</v>
      </c>
      <c r="B13026" t="s">
        <v>131</v>
      </c>
      <c r="C13026" t="s">
        <v>89</v>
      </c>
      <c r="D13026" s="29">
        <v>46632</v>
      </c>
      <c r="E13026">
        <v>0</v>
      </c>
      <c r="F13026">
        <v>0</v>
      </c>
      <c r="G13026">
        <v>0</v>
      </c>
      <c r="H13026">
        <v>0</v>
      </c>
      <c r="L13026">
        <v>1968.795359</v>
      </c>
      <c r="R13026">
        <v>5434.8693370000001</v>
      </c>
      <c r="S13026" t="s">
        <v>90</v>
      </c>
      <c r="T13026" s="297">
        <v>46311.754166666666</v>
      </c>
    </row>
    <row r="13027" spans="1:20" x14ac:dyDescent="0.35">
      <c r="A13027" t="s">
        <v>142</v>
      </c>
      <c r="B13027" t="s">
        <v>131</v>
      </c>
      <c r="C13027" t="s">
        <v>89</v>
      </c>
      <c r="D13027" s="29">
        <v>46633</v>
      </c>
      <c r="E13027">
        <v>0</v>
      </c>
      <c r="F13027">
        <v>0</v>
      </c>
      <c r="G13027">
        <v>0</v>
      </c>
      <c r="H13027">
        <v>0</v>
      </c>
      <c r="L13027">
        <v>1968.795359</v>
      </c>
      <c r="R13027">
        <v>5434.8693370000001</v>
      </c>
      <c r="S13027" t="s">
        <v>90</v>
      </c>
      <c r="T13027" s="297">
        <v>46311.754166666666</v>
      </c>
    </row>
    <row r="13028" spans="1:20" x14ac:dyDescent="0.35">
      <c r="A13028" t="s">
        <v>142</v>
      </c>
      <c r="B13028" t="s">
        <v>131</v>
      </c>
      <c r="C13028" t="s">
        <v>89</v>
      </c>
      <c r="D13028" s="29">
        <v>46634</v>
      </c>
      <c r="E13028">
        <v>0</v>
      </c>
      <c r="F13028">
        <v>0</v>
      </c>
      <c r="G13028">
        <v>0</v>
      </c>
      <c r="H13028">
        <v>0</v>
      </c>
      <c r="L13028">
        <v>1968.795359</v>
      </c>
      <c r="R13028">
        <v>5434.8693370000001</v>
      </c>
      <c r="S13028" t="s">
        <v>90</v>
      </c>
      <c r="T13028" s="297">
        <v>46311.754166666666</v>
      </c>
    </row>
    <row r="13029" spans="1:20" x14ac:dyDescent="0.35">
      <c r="A13029" t="s">
        <v>142</v>
      </c>
      <c r="B13029" t="s">
        <v>131</v>
      </c>
      <c r="C13029" t="s">
        <v>89</v>
      </c>
      <c r="D13029" s="29">
        <v>46635</v>
      </c>
      <c r="E13029">
        <v>0</v>
      </c>
      <c r="F13029">
        <v>0</v>
      </c>
      <c r="G13029">
        <v>0</v>
      </c>
      <c r="H13029">
        <v>0</v>
      </c>
      <c r="L13029">
        <v>1968.795359</v>
      </c>
      <c r="R13029">
        <v>5434.8693370000001</v>
      </c>
      <c r="S13029" t="s">
        <v>90</v>
      </c>
      <c r="T13029" s="297">
        <v>46311.754166666666</v>
      </c>
    </row>
    <row r="13030" spans="1:20" x14ac:dyDescent="0.35">
      <c r="A13030" t="s">
        <v>142</v>
      </c>
      <c r="B13030" t="s">
        <v>131</v>
      </c>
      <c r="C13030" t="s">
        <v>89</v>
      </c>
      <c r="D13030" s="29">
        <v>46636</v>
      </c>
      <c r="E13030">
        <v>0</v>
      </c>
      <c r="F13030">
        <v>0</v>
      </c>
      <c r="G13030">
        <v>0</v>
      </c>
      <c r="H13030">
        <v>0</v>
      </c>
      <c r="L13030">
        <v>1968.795359</v>
      </c>
      <c r="R13030">
        <v>5434.8693370000001</v>
      </c>
      <c r="S13030" t="s">
        <v>90</v>
      </c>
      <c r="T13030" s="297">
        <v>46311.754166666666</v>
      </c>
    </row>
    <row r="13031" spans="1:20" x14ac:dyDescent="0.35">
      <c r="A13031" t="s">
        <v>142</v>
      </c>
      <c r="B13031" t="s">
        <v>131</v>
      </c>
      <c r="C13031" t="s">
        <v>89</v>
      </c>
      <c r="D13031" s="29">
        <v>46637</v>
      </c>
      <c r="E13031">
        <v>0</v>
      </c>
      <c r="F13031">
        <v>0</v>
      </c>
      <c r="G13031">
        <v>0</v>
      </c>
      <c r="H13031">
        <v>0</v>
      </c>
      <c r="L13031">
        <v>1968.795359</v>
      </c>
      <c r="R13031">
        <v>5434.8693370000001</v>
      </c>
      <c r="S13031" t="s">
        <v>90</v>
      </c>
      <c r="T13031" s="297">
        <v>46311.754166666666</v>
      </c>
    </row>
    <row r="13032" spans="1:20" x14ac:dyDescent="0.35">
      <c r="A13032" t="s">
        <v>142</v>
      </c>
      <c r="B13032" t="s">
        <v>131</v>
      </c>
      <c r="C13032" t="s">
        <v>89</v>
      </c>
      <c r="D13032" s="29">
        <v>46638</v>
      </c>
      <c r="E13032">
        <v>0</v>
      </c>
      <c r="F13032">
        <v>0</v>
      </c>
      <c r="G13032">
        <v>0</v>
      </c>
      <c r="H13032">
        <v>0</v>
      </c>
      <c r="L13032">
        <v>1968.795359</v>
      </c>
      <c r="R13032">
        <v>5434.8693370000001</v>
      </c>
      <c r="S13032" t="s">
        <v>90</v>
      </c>
      <c r="T13032" s="297">
        <v>46311.754166666666</v>
      </c>
    </row>
    <row r="13033" spans="1:20" x14ac:dyDescent="0.35">
      <c r="A13033" t="s">
        <v>142</v>
      </c>
      <c r="B13033" t="s">
        <v>131</v>
      </c>
      <c r="C13033" t="s">
        <v>89</v>
      </c>
      <c r="D13033" s="29">
        <v>46639</v>
      </c>
      <c r="E13033">
        <v>0</v>
      </c>
      <c r="F13033">
        <v>0</v>
      </c>
      <c r="G13033">
        <v>0</v>
      </c>
      <c r="H13033">
        <v>0</v>
      </c>
      <c r="L13033">
        <v>1968.795359</v>
      </c>
      <c r="R13033">
        <v>5434.8693370000001</v>
      </c>
      <c r="S13033" t="s">
        <v>90</v>
      </c>
      <c r="T13033" s="297">
        <v>46311.754166666666</v>
      </c>
    </row>
    <row r="13034" spans="1:20" x14ac:dyDescent="0.35">
      <c r="A13034" t="s">
        <v>142</v>
      </c>
      <c r="B13034" t="s">
        <v>131</v>
      </c>
      <c r="C13034" t="s">
        <v>89</v>
      </c>
      <c r="D13034" s="29">
        <v>46640</v>
      </c>
      <c r="E13034">
        <v>0</v>
      </c>
      <c r="F13034">
        <v>0</v>
      </c>
      <c r="G13034">
        <v>0</v>
      </c>
      <c r="H13034">
        <v>0</v>
      </c>
      <c r="L13034">
        <v>1968.795359</v>
      </c>
      <c r="R13034">
        <v>5434.8693370000001</v>
      </c>
      <c r="S13034" t="s">
        <v>90</v>
      </c>
      <c r="T13034" s="297">
        <v>46311.754166666666</v>
      </c>
    </row>
    <row r="13035" spans="1:20" x14ac:dyDescent="0.35">
      <c r="A13035" t="s">
        <v>142</v>
      </c>
      <c r="B13035" t="s">
        <v>131</v>
      </c>
      <c r="C13035" t="s">
        <v>89</v>
      </c>
      <c r="D13035" s="29">
        <v>46641</v>
      </c>
      <c r="E13035">
        <v>0</v>
      </c>
      <c r="F13035">
        <v>0</v>
      </c>
      <c r="G13035">
        <v>0</v>
      </c>
      <c r="H13035">
        <v>0</v>
      </c>
      <c r="L13035">
        <v>1968.795359</v>
      </c>
      <c r="R13035">
        <v>5434.8693370000001</v>
      </c>
      <c r="S13035" t="s">
        <v>90</v>
      </c>
      <c r="T13035" s="297">
        <v>46311.754166666666</v>
      </c>
    </row>
    <row r="13036" spans="1:20" x14ac:dyDescent="0.35">
      <c r="A13036" t="s">
        <v>142</v>
      </c>
      <c r="B13036" t="s">
        <v>131</v>
      </c>
      <c r="C13036" t="s">
        <v>89</v>
      </c>
      <c r="D13036" s="29">
        <v>46642</v>
      </c>
      <c r="E13036">
        <v>0</v>
      </c>
      <c r="F13036">
        <v>0</v>
      </c>
      <c r="G13036">
        <v>0</v>
      </c>
      <c r="H13036">
        <v>0</v>
      </c>
      <c r="L13036">
        <v>1968.795359</v>
      </c>
      <c r="R13036">
        <v>5434.8693370000001</v>
      </c>
      <c r="S13036" t="s">
        <v>90</v>
      </c>
      <c r="T13036" s="297">
        <v>46311.754166666666</v>
      </c>
    </row>
    <row r="13037" spans="1:20" x14ac:dyDescent="0.35">
      <c r="A13037" t="s">
        <v>142</v>
      </c>
      <c r="B13037" t="s">
        <v>131</v>
      </c>
      <c r="C13037" t="s">
        <v>89</v>
      </c>
      <c r="D13037" s="29">
        <v>46643</v>
      </c>
      <c r="E13037">
        <v>0</v>
      </c>
      <c r="F13037">
        <v>0</v>
      </c>
      <c r="G13037">
        <v>0</v>
      </c>
      <c r="H13037">
        <v>0</v>
      </c>
      <c r="L13037">
        <v>1968.795359</v>
      </c>
      <c r="R13037">
        <v>5434.8693370000001</v>
      </c>
      <c r="S13037" t="s">
        <v>90</v>
      </c>
      <c r="T13037" s="297">
        <v>46311.754166666666</v>
      </c>
    </row>
    <row r="13038" spans="1:20" x14ac:dyDescent="0.35">
      <c r="A13038" t="s">
        <v>142</v>
      </c>
      <c r="B13038" t="s">
        <v>131</v>
      </c>
      <c r="C13038" t="s">
        <v>89</v>
      </c>
      <c r="D13038" s="29">
        <v>46644</v>
      </c>
      <c r="E13038">
        <v>0</v>
      </c>
      <c r="F13038">
        <v>0</v>
      </c>
      <c r="G13038">
        <v>0</v>
      </c>
      <c r="H13038">
        <v>0</v>
      </c>
      <c r="L13038">
        <v>1968.795359</v>
      </c>
      <c r="R13038">
        <v>5434.8693370000001</v>
      </c>
      <c r="S13038" t="s">
        <v>90</v>
      </c>
      <c r="T13038" s="297">
        <v>46311.754166666666</v>
      </c>
    </row>
    <row r="13039" spans="1:20" x14ac:dyDescent="0.35">
      <c r="A13039" t="s">
        <v>142</v>
      </c>
      <c r="B13039" t="s">
        <v>131</v>
      </c>
      <c r="C13039" t="s">
        <v>89</v>
      </c>
      <c r="D13039" s="29">
        <v>46645</v>
      </c>
      <c r="E13039">
        <v>0</v>
      </c>
      <c r="F13039">
        <v>0</v>
      </c>
      <c r="G13039">
        <v>0</v>
      </c>
      <c r="H13039">
        <v>0</v>
      </c>
      <c r="L13039">
        <v>1968.795359</v>
      </c>
      <c r="R13039">
        <v>5434.8693370000001</v>
      </c>
      <c r="S13039" t="s">
        <v>90</v>
      </c>
      <c r="T13039" s="297">
        <v>46311.754166666666</v>
      </c>
    </row>
    <row r="13040" spans="1:20" x14ac:dyDescent="0.35">
      <c r="A13040" t="s">
        <v>142</v>
      </c>
      <c r="B13040" t="s">
        <v>131</v>
      </c>
      <c r="C13040" t="s">
        <v>89</v>
      </c>
      <c r="D13040" s="29">
        <v>46646</v>
      </c>
      <c r="E13040">
        <v>0</v>
      </c>
      <c r="F13040">
        <v>0</v>
      </c>
      <c r="G13040">
        <v>0</v>
      </c>
      <c r="H13040">
        <v>0</v>
      </c>
      <c r="L13040">
        <v>1968.795359</v>
      </c>
      <c r="R13040">
        <v>5434.8693370000001</v>
      </c>
      <c r="S13040" t="s">
        <v>90</v>
      </c>
      <c r="T13040" s="297">
        <v>46311.754166666666</v>
      </c>
    </row>
    <row r="13041" spans="1:20" x14ac:dyDescent="0.35">
      <c r="A13041" t="s">
        <v>142</v>
      </c>
      <c r="B13041" t="s">
        <v>131</v>
      </c>
      <c r="C13041" t="s">
        <v>89</v>
      </c>
      <c r="D13041" s="29">
        <v>46647</v>
      </c>
      <c r="E13041">
        <v>0</v>
      </c>
      <c r="F13041">
        <v>0</v>
      </c>
      <c r="G13041">
        <v>0</v>
      </c>
      <c r="H13041">
        <v>0</v>
      </c>
      <c r="L13041">
        <v>1968.795359</v>
      </c>
      <c r="R13041">
        <v>5434.8693370000001</v>
      </c>
      <c r="S13041" t="s">
        <v>90</v>
      </c>
      <c r="T13041" s="297">
        <v>46311.754166666666</v>
      </c>
    </row>
    <row r="13042" spans="1:20" x14ac:dyDescent="0.35">
      <c r="A13042" t="s">
        <v>142</v>
      </c>
      <c r="B13042" t="s">
        <v>131</v>
      </c>
      <c r="C13042" t="s">
        <v>89</v>
      </c>
      <c r="D13042" s="29">
        <v>46648</v>
      </c>
      <c r="E13042">
        <v>0</v>
      </c>
      <c r="F13042">
        <v>0</v>
      </c>
      <c r="G13042">
        <v>0</v>
      </c>
      <c r="H13042">
        <v>0</v>
      </c>
      <c r="L13042">
        <v>1968.795359</v>
      </c>
      <c r="R13042">
        <v>5434.8693370000001</v>
      </c>
      <c r="S13042" t="s">
        <v>90</v>
      </c>
      <c r="T13042" s="297">
        <v>46311.754166666666</v>
      </c>
    </row>
    <row r="13043" spans="1:20" x14ac:dyDescent="0.35">
      <c r="A13043" t="s">
        <v>142</v>
      </c>
      <c r="B13043" t="s">
        <v>131</v>
      </c>
      <c r="C13043" t="s">
        <v>89</v>
      </c>
      <c r="D13043" s="29">
        <v>46649</v>
      </c>
      <c r="E13043">
        <v>0</v>
      </c>
      <c r="F13043">
        <v>0</v>
      </c>
      <c r="G13043">
        <v>0</v>
      </c>
      <c r="H13043">
        <v>0</v>
      </c>
      <c r="L13043">
        <v>1968.795359</v>
      </c>
      <c r="R13043">
        <v>5434.8693370000001</v>
      </c>
      <c r="S13043" t="s">
        <v>90</v>
      </c>
      <c r="T13043" s="297">
        <v>46311.754166666666</v>
      </c>
    </row>
    <row r="13044" spans="1:20" x14ac:dyDescent="0.35">
      <c r="A13044" t="s">
        <v>142</v>
      </c>
      <c r="B13044" t="s">
        <v>131</v>
      </c>
      <c r="C13044" t="s">
        <v>89</v>
      </c>
      <c r="D13044" s="29">
        <v>46650</v>
      </c>
      <c r="E13044">
        <v>0</v>
      </c>
      <c r="F13044">
        <v>0</v>
      </c>
      <c r="G13044">
        <v>0</v>
      </c>
      <c r="H13044">
        <v>0</v>
      </c>
      <c r="L13044">
        <v>1968.795359</v>
      </c>
      <c r="R13044">
        <v>5434.8693370000001</v>
      </c>
      <c r="S13044" t="s">
        <v>90</v>
      </c>
      <c r="T13044" s="297">
        <v>46311.754166666666</v>
      </c>
    </row>
    <row r="13045" spans="1:20" x14ac:dyDescent="0.35">
      <c r="A13045" t="s">
        <v>142</v>
      </c>
      <c r="B13045" t="s">
        <v>131</v>
      </c>
      <c r="C13045" t="s">
        <v>89</v>
      </c>
      <c r="D13045" s="29">
        <v>46651</v>
      </c>
      <c r="E13045">
        <v>0</v>
      </c>
      <c r="F13045">
        <v>0</v>
      </c>
      <c r="G13045">
        <v>0</v>
      </c>
      <c r="H13045">
        <v>0</v>
      </c>
      <c r="L13045">
        <v>1968.795359</v>
      </c>
      <c r="R13045">
        <v>5434.8693370000001</v>
      </c>
      <c r="S13045" t="s">
        <v>90</v>
      </c>
      <c r="T13045" s="297">
        <v>46311.754166666666</v>
      </c>
    </row>
    <row r="13046" spans="1:20" x14ac:dyDescent="0.35">
      <c r="A13046" t="s">
        <v>142</v>
      </c>
      <c r="B13046" t="s">
        <v>131</v>
      </c>
      <c r="C13046" t="s">
        <v>89</v>
      </c>
      <c r="D13046" s="29">
        <v>46652</v>
      </c>
      <c r="E13046">
        <v>0</v>
      </c>
      <c r="F13046">
        <v>0</v>
      </c>
      <c r="G13046">
        <v>0</v>
      </c>
      <c r="H13046">
        <v>0</v>
      </c>
      <c r="L13046">
        <v>1968.795359</v>
      </c>
      <c r="R13046">
        <v>5434.8693370000001</v>
      </c>
      <c r="S13046" t="s">
        <v>90</v>
      </c>
      <c r="T13046" s="297">
        <v>46311.754166666666</v>
      </c>
    </row>
    <row r="13047" spans="1:20" x14ac:dyDescent="0.35">
      <c r="A13047" t="s">
        <v>142</v>
      </c>
      <c r="B13047" t="s">
        <v>131</v>
      </c>
      <c r="C13047" t="s">
        <v>89</v>
      </c>
      <c r="D13047" s="29">
        <v>46653</v>
      </c>
      <c r="E13047">
        <v>0</v>
      </c>
      <c r="F13047">
        <v>0</v>
      </c>
      <c r="G13047">
        <v>0</v>
      </c>
      <c r="H13047">
        <v>0</v>
      </c>
      <c r="L13047">
        <v>1968.795359</v>
      </c>
      <c r="R13047">
        <v>5434.8693370000001</v>
      </c>
      <c r="S13047" t="s">
        <v>90</v>
      </c>
      <c r="T13047" s="297">
        <v>46311.754166666666</v>
      </c>
    </row>
    <row r="13048" spans="1:20" x14ac:dyDescent="0.35">
      <c r="A13048" t="s">
        <v>142</v>
      </c>
      <c r="B13048" t="s">
        <v>131</v>
      </c>
      <c r="C13048" t="s">
        <v>89</v>
      </c>
      <c r="D13048" s="29">
        <v>46654</v>
      </c>
      <c r="E13048">
        <v>0</v>
      </c>
      <c r="F13048">
        <v>0</v>
      </c>
      <c r="G13048">
        <v>0</v>
      </c>
      <c r="H13048">
        <v>0</v>
      </c>
      <c r="L13048">
        <v>1968.795359</v>
      </c>
      <c r="R13048">
        <v>5434.8693370000001</v>
      </c>
      <c r="S13048" t="s">
        <v>90</v>
      </c>
      <c r="T13048" s="297">
        <v>46311.754166666666</v>
      </c>
    </row>
    <row r="13049" spans="1:20" x14ac:dyDescent="0.35">
      <c r="A13049" t="s">
        <v>142</v>
      </c>
      <c r="B13049" t="s">
        <v>131</v>
      </c>
      <c r="C13049" t="s">
        <v>89</v>
      </c>
      <c r="D13049" s="29">
        <v>46655</v>
      </c>
      <c r="E13049">
        <v>0</v>
      </c>
      <c r="F13049">
        <v>0</v>
      </c>
      <c r="G13049">
        <v>0</v>
      </c>
      <c r="H13049">
        <v>0</v>
      </c>
      <c r="L13049">
        <v>1968.795359</v>
      </c>
      <c r="R13049">
        <v>5434.8693370000001</v>
      </c>
      <c r="S13049" t="s">
        <v>90</v>
      </c>
      <c r="T13049" s="297">
        <v>46311.754166666666</v>
      </c>
    </row>
    <row r="13050" spans="1:20" x14ac:dyDescent="0.35">
      <c r="A13050" t="s">
        <v>142</v>
      </c>
      <c r="B13050" t="s">
        <v>131</v>
      </c>
      <c r="C13050" t="s">
        <v>89</v>
      </c>
      <c r="D13050" s="29">
        <v>46656</v>
      </c>
      <c r="E13050">
        <v>0</v>
      </c>
      <c r="F13050">
        <v>0</v>
      </c>
      <c r="G13050">
        <v>0</v>
      </c>
      <c r="H13050">
        <v>0</v>
      </c>
      <c r="L13050">
        <v>1968.795359</v>
      </c>
      <c r="R13050">
        <v>5434.8693370000001</v>
      </c>
      <c r="S13050" t="s">
        <v>90</v>
      </c>
      <c r="T13050" s="297">
        <v>46311.754166666666</v>
      </c>
    </row>
    <row r="13051" spans="1:20" x14ac:dyDescent="0.35">
      <c r="A13051" t="s">
        <v>142</v>
      </c>
      <c r="B13051" t="s">
        <v>131</v>
      </c>
      <c r="C13051" t="s">
        <v>89</v>
      </c>
      <c r="D13051" s="29">
        <v>46657</v>
      </c>
      <c r="E13051">
        <v>0</v>
      </c>
      <c r="F13051">
        <v>0</v>
      </c>
      <c r="G13051">
        <v>0</v>
      </c>
      <c r="H13051">
        <v>0</v>
      </c>
      <c r="L13051">
        <v>1968.795359</v>
      </c>
      <c r="R13051">
        <v>5434.8693370000001</v>
      </c>
      <c r="S13051" t="s">
        <v>90</v>
      </c>
      <c r="T13051" s="297">
        <v>46311.754166666666</v>
      </c>
    </row>
    <row r="13052" spans="1:20" x14ac:dyDescent="0.35">
      <c r="A13052" t="s">
        <v>142</v>
      </c>
      <c r="B13052" t="s">
        <v>131</v>
      </c>
      <c r="C13052" t="s">
        <v>89</v>
      </c>
      <c r="D13052" s="29">
        <v>46658</v>
      </c>
      <c r="E13052">
        <v>0</v>
      </c>
      <c r="F13052">
        <v>0</v>
      </c>
      <c r="G13052">
        <v>0</v>
      </c>
      <c r="H13052">
        <v>0</v>
      </c>
      <c r="L13052">
        <v>1968.795359</v>
      </c>
      <c r="R13052">
        <v>5434.8693370000001</v>
      </c>
      <c r="S13052" t="s">
        <v>90</v>
      </c>
      <c r="T13052" s="297">
        <v>46311.754166666666</v>
      </c>
    </row>
    <row r="13053" spans="1:20" x14ac:dyDescent="0.35">
      <c r="A13053" t="s">
        <v>142</v>
      </c>
      <c r="B13053" t="s">
        <v>131</v>
      </c>
      <c r="C13053" t="s">
        <v>89</v>
      </c>
      <c r="D13053" s="29">
        <v>46659</v>
      </c>
      <c r="E13053">
        <v>0</v>
      </c>
      <c r="F13053">
        <v>0</v>
      </c>
      <c r="G13053">
        <v>0</v>
      </c>
      <c r="H13053">
        <v>0</v>
      </c>
      <c r="L13053">
        <v>1968.795359</v>
      </c>
      <c r="R13053">
        <v>5434.8693370000001</v>
      </c>
      <c r="S13053" t="s">
        <v>90</v>
      </c>
      <c r="T13053" s="297">
        <v>46311.754166666666</v>
      </c>
    </row>
    <row r="13054" spans="1:20" x14ac:dyDescent="0.35">
      <c r="A13054" t="s">
        <v>142</v>
      </c>
      <c r="B13054" t="s">
        <v>131</v>
      </c>
      <c r="C13054" t="s">
        <v>89</v>
      </c>
      <c r="D13054" s="29">
        <v>46660</v>
      </c>
      <c r="E13054">
        <v>0</v>
      </c>
      <c r="F13054">
        <v>0</v>
      </c>
      <c r="G13054">
        <v>0</v>
      </c>
      <c r="H13054">
        <v>0</v>
      </c>
      <c r="L13054">
        <v>1968.795359</v>
      </c>
      <c r="R13054">
        <v>5434.8693370000001</v>
      </c>
      <c r="S13054" t="s">
        <v>90</v>
      </c>
      <c r="T13054" s="297">
        <v>46311.754166666666</v>
      </c>
    </row>
    <row r="13055" spans="1:20" x14ac:dyDescent="0.35">
      <c r="A13055" t="s">
        <v>142</v>
      </c>
      <c r="B13055" t="s">
        <v>131</v>
      </c>
      <c r="C13055" t="s">
        <v>89</v>
      </c>
      <c r="D13055" s="29">
        <v>46661</v>
      </c>
      <c r="E13055">
        <v>0</v>
      </c>
      <c r="F13055">
        <v>0</v>
      </c>
      <c r="G13055">
        <v>0</v>
      </c>
      <c r="H13055">
        <v>0</v>
      </c>
      <c r="L13055">
        <v>1657.125753</v>
      </c>
      <c r="R13055">
        <v>5434.8693370000001</v>
      </c>
      <c r="S13055" t="s">
        <v>90</v>
      </c>
      <c r="T13055" s="297">
        <v>46311.754166666666</v>
      </c>
    </row>
    <row r="13056" spans="1:20" x14ac:dyDescent="0.35">
      <c r="A13056" t="s">
        <v>142</v>
      </c>
      <c r="B13056" t="s">
        <v>131</v>
      </c>
      <c r="C13056" t="s">
        <v>89</v>
      </c>
      <c r="D13056" s="29">
        <v>46662</v>
      </c>
      <c r="E13056">
        <v>0</v>
      </c>
      <c r="F13056">
        <v>0</v>
      </c>
      <c r="G13056">
        <v>0</v>
      </c>
      <c r="H13056">
        <v>0</v>
      </c>
      <c r="L13056">
        <v>1657.125753</v>
      </c>
      <c r="R13056">
        <v>5434.8693370000001</v>
      </c>
      <c r="S13056" t="s">
        <v>90</v>
      </c>
      <c r="T13056" s="297">
        <v>46311.754166666666</v>
      </c>
    </row>
    <row r="13057" spans="1:20" x14ac:dyDescent="0.35">
      <c r="A13057" t="s">
        <v>142</v>
      </c>
      <c r="B13057" t="s">
        <v>131</v>
      </c>
      <c r="C13057" t="s">
        <v>89</v>
      </c>
      <c r="D13057" s="29">
        <v>46663</v>
      </c>
      <c r="E13057">
        <v>0</v>
      </c>
      <c r="F13057">
        <v>0</v>
      </c>
      <c r="G13057">
        <v>0</v>
      </c>
      <c r="H13057">
        <v>0</v>
      </c>
      <c r="L13057">
        <v>1657.125753</v>
      </c>
      <c r="R13057">
        <v>5434.8693370000001</v>
      </c>
      <c r="S13057" t="s">
        <v>90</v>
      </c>
      <c r="T13057" s="297">
        <v>46311.754166666666</v>
      </c>
    </row>
    <row r="13058" spans="1:20" x14ac:dyDescent="0.35">
      <c r="A13058" t="s">
        <v>142</v>
      </c>
      <c r="B13058" t="s">
        <v>131</v>
      </c>
      <c r="C13058" t="s">
        <v>89</v>
      </c>
      <c r="D13058" s="29">
        <v>46664</v>
      </c>
      <c r="E13058">
        <v>0</v>
      </c>
      <c r="F13058">
        <v>0</v>
      </c>
      <c r="G13058">
        <v>0</v>
      </c>
      <c r="H13058">
        <v>0</v>
      </c>
      <c r="L13058">
        <v>1657.125753</v>
      </c>
      <c r="R13058">
        <v>5434.8693370000001</v>
      </c>
      <c r="S13058" t="s">
        <v>90</v>
      </c>
      <c r="T13058" s="297">
        <v>46311.754166666666</v>
      </c>
    </row>
    <row r="13059" spans="1:20" x14ac:dyDescent="0.35">
      <c r="A13059" t="s">
        <v>142</v>
      </c>
      <c r="B13059" t="s">
        <v>131</v>
      </c>
      <c r="C13059" t="s">
        <v>89</v>
      </c>
      <c r="D13059" s="29">
        <v>46665</v>
      </c>
      <c r="E13059">
        <v>0</v>
      </c>
      <c r="F13059">
        <v>0</v>
      </c>
      <c r="G13059">
        <v>0</v>
      </c>
      <c r="H13059">
        <v>0</v>
      </c>
      <c r="L13059">
        <v>1657.125753</v>
      </c>
      <c r="R13059">
        <v>5434.8693370000001</v>
      </c>
      <c r="S13059" t="s">
        <v>90</v>
      </c>
      <c r="T13059" s="297">
        <v>46311.754166666666</v>
      </c>
    </row>
    <row r="13060" spans="1:20" x14ac:dyDescent="0.35">
      <c r="A13060" t="s">
        <v>142</v>
      </c>
      <c r="B13060" t="s">
        <v>131</v>
      </c>
      <c r="C13060" t="s">
        <v>89</v>
      </c>
      <c r="D13060" s="29">
        <v>46666</v>
      </c>
      <c r="E13060">
        <v>0</v>
      </c>
      <c r="F13060">
        <v>0</v>
      </c>
      <c r="G13060">
        <v>0</v>
      </c>
      <c r="H13060">
        <v>0</v>
      </c>
      <c r="L13060">
        <v>1657.125753</v>
      </c>
      <c r="R13060">
        <v>5434.8693370000001</v>
      </c>
      <c r="S13060" t="s">
        <v>90</v>
      </c>
      <c r="T13060" s="297">
        <v>46311.754166666666</v>
      </c>
    </row>
    <row r="13061" spans="1:20" x14ac:dyDescent="0.35">
      <c r="A13061" t="s">
        <v>142</v>
      </c>
      <c r="B13061" t="s">
        <v>131</v>
      </c>
      <c r="C13061" t="s">
        <v>89</v>
      </c>
      <c r="D13061" s="29">
        <v>46667</v>
      </c>
      <c r="E13061">
        <v>0</v>
      </c>
      <c r="F13061">
        <v>0</v>
      </c>
      <c r="G13061">
        <v>0</v>
      </c>
      <c r="H13061">
        <v>0</v>
      </c>
      <c r="L13061">
        <v>1657.125753</v>
      </c>
      <c r="R13061">
        <v>5434.8693370000001</v>
      </c>
      <c r="S13061" t="s">
        <v>90</v>
      </c>
      <c r="T13061" s="297">
        <v>46311.754166666666</v>
      </c>
    </row>
    <row r="13062" spans="1:20" x14ac:dyDescent="0.35">
      <c r="A13062" t="s">
        <v>142</v>
      </c>
      <c r="B13062" t="s">
        <v>131</v>
      </c>
      <c r="C13062" t="s">
        <v>89</v>
      </c>
      <c r="D13062" s="29">
        <v>46668</v>
      </c>
      <c r="E13062">
        <v>0</v>
      </c>
      <c r="F13062">
        <v>0</v>
      </c>
      <c r="G13062">
        <v>0</v>
      </c>
      <c r="H13062">
        <v>0</v>
      </c>
      <c r="L13062">
        <v>1657.125753</v>
      </c>
      <c r="R13062">
        <v>5434.8693370000001</v>
      </c>
      <c r="S13062" t="s">
        <v>90</v>
      </c>
      <c r="T13062" s="297">
        <v>46311.754166666666</v>
      </c>
    </row>
    <row r="13063" spans="1:20" x14ac:dyDescent="0.35">
      <c r="A13063" t="s">
        <v>142</v>
      </c>
      <c r="B13063" t="s">
        <v>131</v>
      </c>
      <c r="C13063" t="s">
        <v>89</v>
      </c>
      <c r="D13063" s="29">
        <v>46669</v>
      </c>
      <c r="E13063">
        <v>0</v>
      </c>
      <c r="F13063">
        <v>0</v>
      </c>
      <c r="G13063">
        <v>0</v>
      </c>
      <c r="H13063">
        <v>0</v>
      </c>
      <c r="L13063">
        <v>1657.125753</v>
      </c>
      <c r="R13063">
        <v>5434.8693370000001</v>
      </c>
      <c r="S13063" t="s">
        <v>90</v>
      </c>
      <c r="T13063" s="297">
        <v>46311.754166666666</v>
      </c>
    </row>
    <row r="13064" spans="1:20" x14ac:dyDescent="0.35">
      <c r="A13064" t="s">
        <v>142</v>
      </c>
      <c r="B13064" t="s">
        <v>131</v>
      </c>
      <c r="C13064" t="s">
        <v>89</v>
      </c>
      <c r="D13064" s="29">
        <v>46670</v>
      </c>
      <c r="E13064">
        <v>0</v>
      </c>
      <c r="F13064">
        <v>0</v>
      </c>
      <c r="G13064">
        <v>0</v>
      </c>
      <c r="H13064">
        <v>0</v>
      </c>
      <c r="L13064">
        <v>1657.125753</v>
      </c>
      <c r="R13064">
        <v>5434.8693370000001</v>
      </c>
      <c r="S13064" t="s">
        <v>90</v>
      </c>
      <c r="T13064" s="297">
        <v>46311.754166666666</v>
      </c>
    </row>
    <row r="13065" spans="1:20" x14ac:dyDescent="0.35">
      <c r="A13065" t="s">
        <v>142</v>
      </c>
      <c r="B13065" t="s">
        <v>131</v>
      </c>
      <c r="C13065" t="s">
        <v>89</v>
      </c>
      <c r="D13065" s="29">
        <v>46671</v>
      </c>
      <c r="E13065">
        <v>0</v>
      </c>
      <c r="F13065">
        <v>0</v>
      </c>
      <c r="G13065">
        <v>0</v>
      </c>
      <c r="H13065">
        <v>0</v>
      </c>
      <c r="L13065">
        <v>1657.125753</v>
      </c>
      <c r="R13065">
        <v>5434.8693370000001</v>
      </c>
      <c r="S13065" t="s">
        <v>90</v>
      </c>
      <c r="T13065" s="297">
        <v>46311.754166666666</v>
      </c>
    </row>
    <row r="13066" spans="1:20" x14ac:dyDescent="0.35">
      <c r="A13066" t="s">
        <v>142</v>
      </c>
      <c r="B13066" t="s">
        <v>131</v>
      </c>
      <c r="C13066" t="s">
        <v>89</v>
      </c>
      <c r="D13066" s="29">
        <v>46672</v>
      </c>
      <c r="E13066">
        <v>0</v>
      </c>
      <c r="F13066">
        <v>0</v>
      </c>
      <c r="G13066">
        <v>0</v>
      </c>
      <c r="H13066">
        <v>0</v>
      </c>
      <c r="L13066">
        <v>1657.125753</v>
      </c>
      <c r="R13066">
        <v>5434.8693370000001</v>
      </c>
      <c r="S13066" t="s">
        <v>90</v>
      </c>
      <c r="T13066" s="297">
        <v>46311.754166666666</v>
      </c>
    </row>
    <row r="13067" spans="1:20" x14ac:dyDescent="0.35">
      <c r="A13067" t="s">
        <v>142</v>
      </c>
      <c r="B13067" t="s">
        <v>131</v>
      </c>
      <c r="C13067" t="s">
        <v>89</v>
      </c>
      <c r="D13067" s="29">
        <v>46673</v>
      </c>
      <c r="E13067">
        <v>0</v>
      </c>
      <c r="F13067">
        <v>0</v>
      </c>
      <c r="G13067">
        <v>0</v>
      </c>
      <c r="H13067">
        <v>0</v>
      </c>
      <c r="L13067">
        <v>1657.125753</v>
      </c>
      <c r="R13067">
        <v>5434.8693370000001</v>
      </c>
      <c r="S13067" t="s">
        <v>90</v>
      </c>
      <c r="T13067" s="297">
        <v>46311.754166666666</v>
      </c>
    </row>
    <row r="13068" spans="1:20" x14ac:dyDescent="0.35">
      <c r="A13068" t="s">
        <v>142</v>
      </c>
      <c r="B13068" t="s">
        <v>131</v>
      </c>
      <c r="C13068" t="s">
        <v>89</v>
      </c>
      <c r="D13068" s="29">
        <v>46674</v>
      </c>
      <c r="E13068">
        <v>0</v>
      </c>
      <c r="F13068">
        <v>0</v>
      </c>
      <c r="G13068">
        <v>0</v>
      </c>
      <c r="H13068">
        <v>0</v>
      </c>
      <c r="L13068">
        <v>1657.125753</v>
      </c>
      <c r="R13068">
        <v>5434.8693370000001</v>
      </c>
      <c r="S13068" t="s">
        <v>90</v>
      </c>
      <c r="T13068" s="297">
        <v>46311.754166666666</v>
      </c>
    </row>
    <row r="13069" spans="1:20" x14ac:dyDescent="0.35">
      <c r="A13069" t="s">
        <v>142</v>
      </c>
      <c r="B13069" t="s">
        <v>131</v>
      </c>
      <c r="C13069" t="s">
        <v>89</v>
      </c>
      <c r="D13069" s="29">
        <v>46675</v>
      </c>
      <c r="E13069">
        <v>0</v>
      </c>
      <c r="F13069">
        <v>0</v>
      </c>
      <c r="G13069">
        <v>0</v>
      </c>
      <c r="H13069">
        <v>0</v>
      </c>
      <c r="L13069">
        <v>1657.125753</v>
      </c>
      <c r="R13069">
        <v>5434.8693370000001</v>
      </c>
      <c r="S13069" t="s">
        <v>90</v>
      </c>
      <c r="T13069" s="297">
        <v>46311.754166666666</v>
      </c>
    </row>
    <row r="13070" spans="1:20" x14ac:dyDescent="0.35">
      <c r="A13070" t="s">
        <v>142</v>
      </c>
      <c r="B13070" t="s">
        <v>131</v>
      </c>
      <c r="C13070" t="s">
        <v>89</v>
      </c>
      <c r="D13070" s="29">
        <v>46676</v>
      </c>
      <c r="E13070">
        <v>0</v>
      </c>
      <c r="F13070">
        <v>0</v>
      </c>
      <c r="G13070">
        <v>0</v>
      </c>
      <c r="H13070">
        <v>0</v>
      </c>
      <c r="L13070">
        <v>1657.125753</v>
      </c>
      <c r="R13070">
        <v>5434.8693370000001</v>
      </c>
      <c r="S13070" t="s">
        <v>90</v>
      </c>
      <c r="T13070" s="297">
        <v>46311.754166666666</v>
      </c>
    </row>
    <row r="13071" spans="1:20" x14ac:dyDescent="0.35">
      <c r="A13071" t="s">
        <v>142</v>
      </c>
      <c r="B13071" t="s">
        <v>131</v>
      </c>
      <c r="C13071" t="s">
        <v>89</v>
      </c>
      <c r="D13071" s="29">
        <v>46677</v>
      </c>
      <c r="E13071">
        <v>0</v>
      </c>
      <c r="F13071">
        <v>0</v>
      </c>
      <c r="G13071">
        <v>0</v>
      </c>
      <c r="H13071">
        <v>0</v>
      </c>
      <c r="L13071">
        <v>1657.125753</v>
      </c>
      <c r="R13071">
        <v>5434.8693370000001</v>
      </c>
      <c r="S13071" t="s">
        <v>90</v>
      </c>
      <c r="T13071" s="297">
        <v>46311.754166666666</v>
      </c>
    </row>
    <row r="13072" spans="1:20" x14ac:dyDescent="0.35">
      <c r="A13072" t="s">
        <v>142</v>
      </c>
      <c r="B13072" t="s">
        <v>131</v>
      </c>
      <c r="C13072" t="s">
        <v>89</v>
      </c>
      <c r="D13072" s="29">
        <v>46678</v>
      </c>
      <c r="E13072">
        <v>0</v>
      </c>
      <c r="F13072">
        <v>0</v>
      </c>
      <c r="G13072">
        <v>0</v>
      </c>
      <c r="H13072">
        <v>0</v>
      </c>
      <c r="L13072">
        <v>1657.125753</v>
      </c>
      <c r="R13072">
        <v>5434.8693370000001</v>
      </c>
      <c r="S13072" t="s">
        <v>90</v>
      </c>
      <c r="T13072" s="297">
        <v>46311.754166666666</v>
      </c>
    </row>
    <row r="13073" spans="1:20" x14ac:dyDescent="0.35">
      <c r="A13073" t="s">
        <v>142</v>
      </c>
      <c r="B13073" t="s">
        <v>131</v>
      </c>
      <c r="C13073" t="s">
        <v>89</v>
      </c>
      <c r="D13073" s="29">
        <v>46679</v>
      </c>
      <c r="E13073">
        <v>0</v>
      </c>
      <c r="F13073">
        <v>0</v>
      </c>
      <c r="G13073">
        <v>0</v>
      </c>
      <c r="H13073">
        <v>0</v>
      </c>
      <c r="L13073">
        <v>1657.125753</v>
      </c>
      <c r="R13073">
        <v>5434.8693370000001</v>
      </c>
      <c r="S13073" t="s">
        <v>90</v>
      </c>
      <c r="T13073" s="297">
        <v>46311.754166666666</v>
      </c>
    </row>
    <row r="13074" spans="1:20" x14ac:dyDescent="0.35">
      <c r="A13074" t="s">
        <v>142</v>
      </c>
      <c r="B13074" t="s">
        <v>131</v>
      </c>
      <c r="C13074" t="s">
        <v>89</v>
      </c>
      <c r="D13074" s="29">
        <v>46680</v>
      </c>
      <c r="E13074">
        <v>0</v>
      </c>
      <c r="F13074">
        <v>0</v>
      </c>
      <c r="G13074">
        <v>0</v>
      </c>
      <c r="H13074">
        <v>0</v>
      </c>
      <c r="L13074">
        <v>1657.125753</v>
      </c>
      <c r="R13074">
        <v>5434.8693370000001</v>
      </c>
      <c r="S13074" t="s">
        <v>90</v>
      </c>
      <c r="T13074" s="297">
        <v>46311.754166666666</v>
      </c>
    </row>
    <row r="13075" spans="1:20" x14ac:dyDescent="0.35">
      <c r="A13075" t="s">
        <v>142</v>
      </c>
      <c r="B13075" t="s">
        <v>131</v>
      </c>
      <c r="C13075" t="s">
        <v>89</v>
      </c>
      <c r="D13075" s="29">
        <v>46681</v>
      </c>
      <c r="E13075">
        <v>0</v>
      </c>
      <c r="F13075">
        <v>0</v>
      </c>
      <c r="G13075">
        <v>0</v>
      </c>
      <c r="H13075">
        <v>0</v>
      </c>
      <c r="L13075">
        <v>1657.125753</v>
      </c>
      <c r="R13075">
        <v>5434.8693370000001</v>
      </c>
      <c r="S13075" t="s">
        <v>90</v>
      </c>
      <c r="T13075" s="297">
        <v>46311.754166666666</v>
      </c>
    </row>
    <row r="13076" spans="1:20" x14ac:dyDescent="0.35">
      <c r="A13076" t="s">
        <v>142</v>
      </c>
      <c r="B13076" t="s">
        <v>131</v>
      </c>
      <c r="C13076" t="s">
        <v>89</v>
      </c>
      <c r="D13076" s="29">
        <v>46682</v>
      </c>
      <c r="E13076">
        <v>0</v>
      </c>
      <c r="F13076">
        <v>0</v>
      </c>
      <c r="G13076">
        <v>0</v>
      </c>
      <c r="H13076">
        <v>0</v>
      </c>
      <c r="L13076">
        <v>1657.125753</v>
      </c>
      <c r="R13076">
        <v>5434.8693370000001</v>
      </c>
      <c r="S13076" t="s">
        <v>90</v>
      </c>
      <c r="T13076" s="297">
        <v>46311.754166666666</v>
      </c>
    </row>
    <row r="13077" spans="1:20" x14ac:dyDescent="0.35">
      <c r="A13077" t="s">
        <v>142</v>
      </c>
      <c r="B13077" t="s">
        <v>131</v>
      </c>
      <c r="C13077" t="s">
        <v>89</v>
      </c>
      <c r="D13077" s="29">
        <v>46683</v>
      </c>
      <c r="E13077">
        <v>0</v>
      </c>
      <c r="F13077">
        <v>0</v>
      </c>
      <c r="G13077">
        <v>0</v>
      </c>
      <c r="H13077">
        <v>0</v>
      </c>
      <c r="L13077">
        <v>1657.125753</v>
      </c>
      <c r="R13077">
        <v>5434.8693370000001</v>
      </c>
      <c r="S13077" t="s">
        <v>90</v>
      </c>
      <c r="T13077" s="297">
        <v>46311.754166666666</v>
      </c>
    </row>
    <row r="13078" spans="1:20" x14ac:dyDescent="0.35">
      <c r="A13078" t="s">
        <v>142</v>
      </c>
      <c r="B13078" t="s">
        <v>131</v>
      </c>
      <c r="C13078" t="s">
        <v>89</v>
      </c>
      <c r="D13078" s="29">
        <v>46684</v>
      </c>
      <c r="E13078">
        <v>0</v>
      </c>
      <c r="F13078">
        <v>0</v>
      </c>
      <c r="G13078">
        <v>0</v>
      </c>
      <c r="H13078">
        <v>0</v>
      </c>
      <c r="L13078">
        <v>1657.125753</v>
      </c>
      <c r="R13078">
        <v>5434.8693370000001</v>
      </c>
      <c r="S13078" t="s">
        <v>90</v>
      </c>
      <c r="T13078" s="297">
        <v>46311.754166666666</v>
      </c>
    </row>
    <row r="13079" spans="1:20" x14ac:dyDescent="0.35">
      <c r="A13079" t="s">
        <v>142</v>
      </c>
      <c r="B13079" t="s">
        <v>131</v>
      </c>
      <c r="C13079" t="s">
        <v>89</v>
      </c>
      <c r="D13079" s="29">
        <v>46685</v>
      </c>
      <c r="E13079">
        <v>0</v>
      </c>
      <c r="F13079">
        <v>0</v>
      </c>
      <c r="G13079">
        <v>0</v>
      </c>
      <c r="H13079">
        <v>0</v>
      </c>
      <c r="L13079">
        <v>1657.125753</v>
      </c>
      <c r="R13079">
        <v>5434.8693370000001</v>
      </c>
      <c r="S13079" t="s">
        <v>90</v>
      </c>
      <c r="T13079" s="297">
        <v>46311.754166666666</v>
      </c>
    </row>
    <row r="13080" spans="1:20" x14ac:dyDescent="0.35">
      <c r="A13080" t="s">
        <v>142</v>
      </c>
      <c r="B13080" t="s">
        <v>131</v>
      </c>
      <c r="C13080" t="s">
        <v>89</v>
      </c>
      <c r="D13080" s="29">
        <v>46686</v>
      </c>
      <c r="E13080">
        <v>0</v>
      </c>
      <c r="F13080">
        <v>0</v>
      </c>
      <c r="G13080">
        <v>0</v>
      </c>
      <c r="H13080">
        <v>0</v>
      </c>
      <c r="L13080">
        <v>1657.125753</v>
      </c>
      <c r="R13080">
        <v>5434.8693370000001</v>
      </c>
      <c r="S13080" t="s">
        <v>90</v>
      </c>
      <c r="T13080" s="297">
        <v>46311.754166666666</v>
      </c>
    </row>
    <row r="13081" spans="1:20" x14ac:dyDescent="0.35">
      <c r="A13081" t="s">
        <v>142</v>
      </c>
      <c r="B13081" t="s">
        <v>131</v>
      </c>
      <c r="C13081" t="s">
        <v>89</v>
      </c>
      <c r="D13081" s="29">
        <v>46687</v>
      </c>
      <c r="E13081">
        <v>0</v>
      </c>
      <c r="F13081">
        <v>0</v>
      </c>
      <c r="G13081">
        <v>0</v>
      </c>
      <c r="H13081">
        <v>0</v>
      </c>
      <c r="L13081">
        <v>1657.125753</v>
      </c>
      <c r="R13081">
        <v>5434.8693370000001</v>
      </c>
      <c r="S13081" t="s">
        <v>90</v>
      </c>
      <c r="T13081" s="297">
        <v>46311.754166666666</v>
      </c>
    </row>
    <row r="13082" spans="1:20" x14ac:dyDescent="0.35">
      <c r="A13082" t="s">
        <v>142</v>
      </c>
      <c r="B13082" t="s">
        <v>131</v>
      </c>
      <c r="C13082" t="s">
        <v>89</v>
      </c>
      <c r="D13082" s="29">
        <v>46688</v>
      </c>
      <c r="E13082">
        <v>0</v>
      </c>
      <c r="F13082">
        <v>0</v>
      </c>
      <c r="G13082">
        <v>0</v>
      </c>
      <c r="H13082">
        <v>0</v>
      </c>
      <c r="L13082">
        <v>1657.125753</v>
      </c>
      <c r="R13082">
        <v>5434.8693370000001</v>
      </c>
      <c r="S13082" t="s">
        <v>90</v>
      </c>
      <c r="T13082" s="297">
        <v>46311.754166666666</v>
      </c>
    </row>
    <row r="13083" spans="1:20" x14ac:dyDescent="0.35">
      <c r="A13083" t="s">
        <v>142</v>
      </c>
      <c r="B13083" t="s">
        <v>131</v>
      </c>
      <c r="C13083" t="s">
        <v>89</v>
      </c>
      <c r="D13083" s="29">
        <v>46689</v>
      </c>
      <c r="E13083">
        <v>0</v>
      </c>
      <c r="F13083">
        <v>0</v>
      </c>
      <c r="G13083">
        <v>0</v>
      </c>
      <c r="H13083">
        <v>0</v>
      </c>
      <c r="L13083">
        <v>1657.125753</v>
      </c>
      <c r="R13083">
        <v>5434.8693370000001</v>
      </c>
      <c r="S13083" t="s">
        <v>90</v>
      </c>
      <c r="T13083" s="297">
        <v>46311.754166666666</v>
      </c>
    </row>
    <row r="13084" spans="1:20" x14ac:dyDescent="0.35">
      <c r="A13084" t="s">
        <v>142</v>
      </c>
      <c r="B13084" t="s">
        <v>131</v>
      </c>
      <c r="C13084" t="s">
        <v>89</v>
      </c>
      <c r="D13084" s="29">
        <v>46690</v>
      </c>
      <c r="E13084">
        <v>0</v>
      </c>
      <c r="F13084">
        <v>0</v>
      </c>
      <c r="G13084">
        <v>0</v>
      </c>
      <c r="H13084">
        <v>0</v>
      </c>
      <c r="L13084">
        <v>1657.125753</v>
      </c>
      <c r="R13084">
        <v>5434.8693370000001</v>
      </c>
      <c r="S13084" t="s">
        <v>90</v>
      </c>
      <c r="T13084" s="297">
        <v>46311.754166666666</v>
      </c>
    </row>
    <row r="13085" spans="1:20" x14ac:dyDescent="0.35">
      <c r="A13085" t="s">
        <v>142</v>
      </c>
      <c r="B13085" t="s">
        <v>131</v>
      </c>
      <c r="C13085" t="s">
        <v>89</v>
      </c>
      <c r="D13085" s="29">
        <v>46691</v>
      </c>
      <c r="E13085">
        <v>0</v>
      </c>
      <c r="F13085">
        <v>0</v>
      </c>
      <c r="G13085">
        <v>0</v>
      </c>
      <c r="H13085">
        <v>0</v>
      </c>
      <c r="L13085">
        <v>1657.125753</v>
      </c>
      <c r="R13085">
        <v>5434.8693370000001</v>
      </c>
      <c r="S13085" t="s">
        <v>90</v>
      </c>
      <c r="T13085" s="297">
        <v>46311.754166666666</v>
      </c>
    </row>
    <row r="13086" spans="1:20" x14ac:dyDescent="0.35">
      <c r="A13086" t="s">
        <v>142</v>
      </c>
      <c r="B13086" t="s">
        <v>131</v>
      </c>
      <c r="C13086" t="s">
        <v>89</v>
      </c>
      <c r="D13086" s="29">
        <v>46692</v>
      </c>
      <c r="E13086">
        <v>0</v>
      </c>
      <c r="F13086">
        <v>0</v>
      </c>
      <c r="G13086">
        <v>0</v>
      </c>
      <c r="H13086">
        <v>0</v>
      </c>
      <c r="L13086">
        <v>1657.125753</v>
      </c>
      <c r="R13086">
        <v>5434.8693370000001</v>
      </c>
      <c r="S13086" t="s">
        <v>90</v>
      </c>
      <c r="T13086" s="297">
        <v>46311.754166666666</v>
      </c>
    </row>
    <row r="13087" spans="1:20" x14ac:dyDescent="0.35">
      <c r="A13087" t="s">
        <v>142</v>
      </c>
      <c r="B13087" t="s">
        <v>131</v>
      </c>
      <c r="C13087" t="s">
        <v>89</v>
      </c>
      <c r="D13087" s="29">
        <v>46693</v>
      </c>
      <c r="E13087">
        <v>0</v>
      </c>
      <c r="F13087">
        <v>0</v>
      </c>
      <c r="G13087">
        <v>0</v>
      </c>
      <c r="H13087">
        <v>0</v>
      </c>
      <c r="L13087">
        <v>1657.125753</v>
      </c>
      <c r="R13087">
        <v>5434.8693370000001</v>
      </c>
      <c r="S13087" t="s">
        <v>90</v>
      </c>
      <c r="T13087" s="297">
        <v>46311.754166666666</v>
      </c>
    </row>
    <row r="13088" spans="1:20" x14ac:dyDescent="0.35">
      <c r="A13088" t="s">
        <v>142</v>
      </c>
      <c r="B13088" t="s">
        <v>131</v>
      </c>
      <c r="C13088" t="s">
        <v>89</v>
      </c>
      <c r="D13088" s="29">
        <v>46694</v>
      </c>
      <c r="E13088">
        <v>0</v>
      </c>
      <c r="F13088">
        <v>0</v>
      </c>
      <c r="G13088">
        <v>0</v>
      </c>
      <c r="H13088">
        <v>0</v>
      </c>
      <c r="L13088">
        <v>1657.125753</v>
      </c>
      <c r="R13088">
        <v>5434.8693370000001</v>
      </c>
      <c r="S13088" t="s">
        <v>90</v>
      </c>
      <c r="T13088" s="297">
        <v>46311.754166666666</v>
      </c>
    </row>
    <row r="13089" spans="1:20" x14ac:dyDescent="0.35">
      <c r="A13089" t="s">
        <v>142</v>
      </c>
      <c r="B13089" t="s">
        <v>131</v>
      </c>
      <c r="C13089" t="s">
        <v>89</v>
      </c>
      <c r="D13089" s="29">
        <v>46695</v>
      </c>
      <c r="E13089">
        <v>0</v>
      </c>
      <c r="F13089">
        <v>0</v>
      </c>
      <c r="G13089">
        <v>0</v>
      </c>
      <c r="H13089">
        <v>0</v>
      </c>
      <c r="L13089">
        <v>1657.125753</v>
      </c>
      <c r="R13089">
        <v>5434.8693370000001</v>
      </c>
      <c r="S13089" t="s">
        <v>90</v>
      </c>
      <c r="T13089" s="297">
        <v>46311.754166666666</v>
      </c>
    </row>
    <row r="13090" spans="1:20" x14ac:dyDescent="0.35">
      <c r="A13090" t="s">
        <v>142</v>
      </c>
      <c r="B13090" t="s">
        <v>131</v>
      </c>
      <c r="C13090" t="s">
        <v>89</v>
      </c>
      <c r="D13090" s="29">
        <v>46696</v>
      </c>
      <c r="E13090">
        <v>0</v>
      </c>
      <c r="F13090">
        <v>0</v>
      </c>
      <c r="G13090">
        <v>0</v>
      </c>
      <c r="H13090">
        <v>0</v>
      </c>
      <c r="L13090">
        <v>1657.125753</v>
      </c>
      <c r="R13090">
        <v>5434.8693370000001</v>
      </c>
      <c r="S13090" t="s">
        <v>90</v>
      </c>
      <c r="T13090" s="297">
        <v>46311.754166666666</v>
      </c>
    </row>
    <row r="13091" spans="1:20" x14ac:dyDescent="0.35">
      <c r="A13091" t="s">
        <v>142</v>
      </c>
      <c r="B13091" t="s">
        <v>131</v>
      </c>
      <c r="C13091" t="s">
        <v>89</v>
      </c>
      <c r="D13091" s="29">
        <v>46697</v>
      </c>
      <c r="E13091">
        <v>0</v>
      </c>
      <c r="F13091">
        <v>0</v>
      </c>
      <c r="G13091">
        <v>0</v>
      </c>
      <c r="H13091">
        <v>0</v>
      </c>
      <c r="L13091">
        <v>1657.125753</v>
      </c>
      <c r="R13091">
        <v>5434.8693370000001</v>
      </c>
      <c r="S13091" t="s">
        <v>90</v>
      </c>
      <c r="T13091" s="297">
        <v>46311.754166666666</v>
      </c>
    </row>
    <row r="13092" spans="1:20" x14ac:dyDescent="0.35">
      <c r="A13092" t="s">
        <v>142</v>
      </c>
      <c r="B13092" t="s">
        <v>131</v>
      </c>
      <c r="C13092" t="s">
        <v>89</v>
      </c>
      <c r="D13092" s="29">
        <v>46698</v>
      </c>
      <c r="E13092">
        <v>0</v>
      </c>
      <c r="F13092">
        <v>0</v>
      </c>
      <c r="G13092">
        <v>0</v>
      </c>
      <c r="H13092">
        <v>0</v>
      </c>
      <c r="L13092">
        <v>1657.125753</v>
      </c>
      <c r="R13092">
        <v>5434.8693370000001</v>
      </c>
      <c r="S13092" t="s">
        <v>90</v>
      </c>
      <c r="T13092" s="297">
        <v>46311.754166666666</v>
      </c>
    </row>
    <row r="13093" spans="1:20" x14ac:dyDescent="0.35">
      <c r="A13093" t="s">
        <v>142</v>
      </c>
      <c r="B13093" t="s">
        <v>131</v>
      </c>
      <c r="C13093" t="s">
        <v>89</v>
      </c>
      <c r="D13093" s="29">
        <v>46699</v>
      </c>
      <c r="E13093">
        <v>0</v>
      </c>
      <c r="F13093">
        <v>0</v>
      </c>
      <c r="G13093">
        <v>0</v>
      </c>
      <c r="H13093">
        <v>0</v>
      </c>
      <c r="L13093">
        <v>1657.125753</v>
      </c>
      <c r="R13093">
        <v>5434.8693370000001</v>
      </c>
      <c r="S13093" t="s">
        <v>90</v>
      </c>
      <c r="T13093" s="297">
        <v>46311.754166666666</v>
      </c>
    </row>
    <row r="13094" spans="1:20" x14ac:dyDescent="0.35">
      <c r="A13094" t="s">
        <v>142</v>
      </c>
      <c r="B13094" t="s">
        <v>131</v>
      </c>
      <c r="C13094" t="s">
        <v>89</v>
      </c>
      <c r="D13094" s="29">
        <v>46700</v>
      </c>
      <c r="E13094">
        <v>0</v>
      </c>
      <c r="F13094">
        <v>0</v>
      </c>
      <c r="G13094">
        <v>0</v>
      </c>
      <c r="H13094">
        <v>0</v>
      </c>
      <c r="L13094">
        <v>1657.125753</v>
      </c>
      <c r="R13094">
        <v>5434.8693370000001</v>
      </c>
      <c r="S13094" t="s">
        <v>90</v>
      </c>
      <c r="T13094" s="297">
        <v>46311.754166666666</v>
      </c>
    </row>
    <row r="13095" spans="1:20" x14ac:dyDescent="0.35">
      <c r="A13095" t="s">
        <v>142</v>
      </c>
      <c r="B13095" t="s">
        <v>131</v>
      </c>
      <c r="C13095" t="s">
        <v>89</v>
      </c>
      <c r="D13095" s="29">
        <v>46701</v>
      </c>
      <c r="E13095">
        <v>0</v>
      </c>
      <c r="F13095">
        <v>0</v>
      </c>
      <c r="G13095">
        <v>0</v>
      </c>
      <c r="H13095">
        <v>0</v>
      </c>
      <c r="L13095">
        <v>1657.125753</v>
      </c>
      <c r="R13095">
        <v>5434.8693370000001</v>
      </c>
      <c r="S13095" t="s">
        <v>90</v>
      </c>
      <c r="T13095" s="297">
        <v>46311.754166666666</v>
      </c>
    </row>
    <row r="13096" spans="1:20" x14ac:dyDescent="0.35">
      <c r="A13096" t="s">
        <v>142</v>
      </c>
      <c r="B13096" t="s">
        <v>131</v>
      </c>
      <c r="C13096" t="s">
        <v>89</v>
      </c>
      <c r="D13096" s="29">
        <v>46702</v>
      </c>
      <c r="E13096">
        <v>0</v>
      </c>
      <c r="F13096">
        <v>0</v>
      </c>
      <c r="G13096">
        <v>0</v>
      </c>
      <c r="H13096">
        <v>0</v>
      </c>
      <c r="L13096">
        <v>1657.125753</v>
      </c>
      <c r="R13096">
        <v>5434.8693370000001</v>
      </c>
      <c r="S13096" t="s">
        <v>90</v>
      </c>
      <c r="T13096" s="297">
        <v>46311.754166666666</v>
      </c>
    </row>
    <row r="13097" spans="1:20" x14ac:dyDescent="0.35">
      <c r="A13097" t="s">
        <v>142</v>
      </c>
      <c r="B13097" t="s">
        <v>131</v>
      </c>
      <c r="C13097" t="s">
        <v>89</v>
      </c>
      <c r="D13097" s="29">
        <v>46703</v>
      </c>
      <c r="E13097">
        <v>0</v>
      </c>
      <c r="F13097">
        <v>0</v>
      </c>
      <c r="G13097">
        <v>0</v>
      </c>
      <c r="H13097">
        <v>0</v>
      </c>
      <c r="L13097">
        <v>1657.125753</v>
      </c>
      <c r="R13097">
        <v>5434.8693370000001</v>
      </c>
      <c r="S13097" t="s">
        <v>90</v>
      </c>
      <c r="T13097" s="297">
        <v>46311.754166666666</v>
      </c>
    </row>
    <row r="13098" spans="1:20" x14ac:dyDescent="0.35">
      <c r="A13098" t="s">
        <v>142</v>
      </c>
      <c r="B13098" t="s">
        <v>131</v>
      </c>
      <c r="C13098" t="s">
        <v>89</v>
      </c>
      <c r="D13098" s="29">
        <v>46704</v>
      </c>
      <c r="E13098">
        <v>0</v>
      </c>
      <c r="F13098">
        <v>0</v>
      </c>
      <c r="G13098">
        <v>0</v>
      </c>
      <c r="H13098">
        <v>0</v>
      </c>
      <c r="L13098">
        <v>1657.125753</v>
      </c>
      <c r="R13098">
        <v>5434.8693370000001</v>
      </c>
      <c r="S13098" t="s">
        <v>90</v>
      </c>
      <c r="T13098" s="297">
        <v>46311.754166666666</v>
      </c>
    </row>
    <row r="13099" spans="1:20" x14ac:dyDescent="0.35">
      <c r="A13099" t="s">
        <v>142</v>
      </c>
      <c r="B13099" t="s">
        <v>131</v>
      </c>
      <c r="C13099" t="s">
        <v>89</v>
      </c>
      <c r="D13099" s="29">
        <v>46705</v>
      </c>
      <c r="E13099">
        <v>0</v>
      </c>
      <c r="F13099">
        <v>0</v>
      </c>
      <c r="G13099">
        <v>0</v>
      </c>
      <c r="H13099">
        <v>0</v>
      </c>
      <c r="L13099">
        <v>1657.125753</v>
      </c>
      <c r="R13099">
        <v>5434.8693370000001</v>
      </c>
      <c r="S13099" t="s">
        <v>90</v>
      </c>
      <c r="T13099" s="297">
        <v>46311.754166666666</v>
      </c>
    </row>
    <row r="13100" spans="1:20" x14ac:dyDescent="0.35">
      <c r="A13100" t="s">
        <v>142</v>
      </c>
      <c r="B13100" t="s">
        <v>131</v>
      </c>
      <c r="C13100" t="s">
        <v>89</v>
      </c>
      <c r="D13100" s="29">
        <v>46706</v>
      </c>
      <c r="E13100">
        <v>0</v>
      </c>
      <c r="F13100">
        <v>0</v>
      </c>
      <c r="G13100">
        <v>0</v>
      </c>
      <c r="H13100">
        <v>0</v>
      </c>
      <c r="L13100">
        <v>1657.125753</v>
      </c>
      <c r="R13100">
        <v>5434.8693370000001</v>
      </c>
      <c r="S13100" t="s">
        <v>90</v>
      </c>
      <c r="T13100" s="297">
        <v>46311.754166666666</v>
      </c>
    </row>
    <row r="13101" spans="1:20" x14ac:dyDescent="0.35">
      <c r="A13101" t="s">
        <v>142</v>
      </c>
      <c r="B13101" t="s">
        <v>131</v>
      </c>
      <c r="C13101" t="s">
        <v>89</v>
      </c>
      <c r="D13101" s="29">
        <v>46707</v>
      </c>
      <c r="E13101">
        <v>0</v>
      </c>
      <c r="F13101">
        <v>0</v>
      </c>
      <c r="G13101">
        <v>0</v>
      </c>
      <c r="H13101">
        <v>0</v>
      </c>
      <c r="L13101">
        <v>1657.125753</v>
      </c>
      <c r="R13101">
        <v>5434.8693370000001</v>
      </c>
      <c r="S13101" t="s">
        <v>90</v>
      </c>
      <c r="T13101" s="297">
        <v>46311.754166666666</v>
      </c>
    </row>
    <row r="13102" spans="1:20" x14ac:dyDescent="0.35">
      <c r="A13102" t="s">
        <v>142</v>
      </c>
      <c r="B13102" t="s">
        <v>131</v>
      </c>
      <c r="C13102" t="s">
        <v>89</v>
      </c>
      <c r="D13102" s="29">
        <v>46708</v>
      </c>
      <c r="E13102">
        <v>0</v>
      </c>
      <c r="F13102">
        <v>0</v>
      </c>
      <c r="G13102">
        <v>0</v>
      </c>
      <c r="H13102">
        <v>0</v>
      </c>
      <c r="L13102">
        <v>1657.125753</v>
      </c>
      <c r="R13102">
        <v>5434.8693370000001</v>
      </c>
      <c r="S13102" t="s">
        <v>90</v>
      </c>
      <c r="T13102" s="297">
        <v>46311.754166666666</v>
      </c>
    </row>
    <row r="13103" spans="1:20" x14ac:dyDescent="0.35">
      <c r="A13103" t="s">
        <v>142</v>
      </c>
      <c r="B13103" t="s">
        <v>131</v>
      </c>
      <c r="C13103" t="s">
        <v>89</v>
      </c>
      <c r="D13103" s="29">
        <v>46709</v>
      </c>
      <c r="E13103">
        <v>0</v>
      </c>
      <c r="F13103">
        <v>0</v>
      </c>
      <c r="G13103">
        <v>0</v>
      </c>
      <c r="H13103">
        <v>0</v>
      </c>
      <c r="L13103">
        <v>1657.125753</v>
      </c>
      <c r="R13103">
        <v>5434.8693370000001</v>
      </c>
      <c r="S13103" t="s">
        <v>90</v>
      </c>
      <c r="T13103" s="297">
        <v>46311.754166666666</v>
      </c>
    </row>
    <row r="13104" spans="1:20" x14ac:dyDescent="0.35">
      <c r="A13104" t="s">
        <v>142</v>
      </c>
      <c r="B13104" t="s">
        <v>131</v>
      </c>
      <c r="C13104" t="s">
        <v>89</v>
      </c>
      <c r="D13104" s="29">
        <v>46710</v>
      </c>
      <c r="E13104">
        <v>0</v>
      </c>
      <c r="F13104">
        <v>0</v>
      </c>
      <c r="G13104">
        <v>0</v>
      </c>
      <c r="H13104">
        <v>0</v>
      </c>
      <c r="L13104">
        <v>1657.125753</v>
      </c>
      <c r="R13104">
        <v>5434.8693370000001</v>
      </c>
      <c r="S13104" t="s">
        <v>90</v>
      </c>
      <c r="T13104" s="297">
        <v>46311.754166666666</v>
      </c>
    </row>
    <row r="13105" spans="1:20" x14ac:dyDescent="0.35">
      <c r="A13105" t="s">
        <v>142</v>
      </c>
      <c r="B13105" t="s">
        <v>131</v>
      </c>
      <c r="C13105" t="s">
        <v>89</v>
      </c>
      <c r="D13105" s="29">
        <v>46711</v>
      </c>
      <c r="E13105">
        <v>0</v>
      </c>
      <c r="F13105">
        <v>0</v>
      </c>
      <c r="G13105">
        <v>0</v>
      </c>
      <c r="H13105">
        <v>0</v>
      </c>
      <c r="L13105">
        <v>1657.125753</v>
      </c>
      <c r="R13105">
        <v>5434.8693370000001</v>
      </c>
      <c r="S13105" t="s">
        <v>90</v>
      </c>
      <c r="T13105" s="297">
        <v>46311.754166666666</v>
      </c>
    </row>
    <row r="13106" spans="1:20" x14ac:dyDescent="0.35">
      <c r="A13106" t="s">
        <v>142</v>
      </c>
      <c r="B13106" t="s">
        <v>131</v>
      </c>
      <c r="C13106" t="s">
        <v>89</v>
      </c>
      <c r="D13106" s="29">
        <v>46712</v>
      </c>
      <c r="E13106">
        <v>0</v>
      </c>
      <c r="F13106">
        <v>0</v>
      </c>
      <c r="G13106">
        <v>0</v>
      </c>
      <c r="H13106">
        <v>0</v>
      </c>
      <c r="L13106">
        <v>1657.125753</v>
      </c>
      <c r="R13106">
        <v>5434.8693370000001</v>
      </c>
      <c r="S13106" t="s">
        <v>90</v>
      </c>
      <c r="T13106" s="297">
        <v>46311.754166666666</v>
      </c>
    </row>
    <row r="13107" spans="1:20" x14ac:dyDescent="0.35">
      <c r="A13107" t="s">
        <v>142</v>
      </c>
      <c r="B13107" t="s">
        <v>131</v>
      </c>
      <c r="C13107" t="s">
        <v>89</v>
      </c>
      <c r="D13107" s="29">
        <v>46713</v>
      </c>
      <c r="E13107">
        <v>0</v>
      </c>
      <c r="F13107">
        <v>0</v>
      </c>
      <c r="G13107">
        <v>0</v>
      </c>
      <c r="H13107">
        <v>0</v>
      </c>
      <c r="L13107">
        <v>1657.125753</v>
      </c>
      <c r="R13107">
        <v>5434.8693370000001</v>
      </c>
      <c r="S13107" t="s">
        <v>90</v>
      </c>
      <c r="T13107" s="297">
        <v>46311.754166666666</v>
      </c>
    </row>
    <row r="13108" spans="1:20" x14ac:dyDescent="0.35">
      <c r="A13108" t="s">
        <v>142</v>
      </c>
      <c r="B13108" t="s">
        <v>131</v>
      </c>
      <c r="C13108" t="s">
        <v>89</v>
      </c>
      <c r="D13108" s="29">
        <v>46714</v>
      </c>
      <c r="E13108">
        <v>0</v>
      </c>
      <c r="F13108">
        <v>0</v>
      </c>
      <c r="G13108">
        <v>0</v>
      </c>
      <c r="H13108">
        <v>0</v>
      </c>
      <c r="L13108">
        <v>1657.125753</v>
      </c>
      <c r="R13108">
        <v>5434.8693370000001</v>
      </c>
      <c r="S13108" t="s">
        <v>90</v>
      </c>
      <c r="T13108" s="297">
        <v>46311.754166666666</v>
      </c>
    </row>
    <row r="13109" spans="1:20" x14ac:dyDescent="0.35">
      <c r="A13109" t="s">
        <v>142</v>
      </c>
      <c r="B13109" t="s">
        <v>131</v>
      </c>
      <c r="C13109" t="s">
        <v>89</v>
      </c>
      <c r="D13109" s="29">
        <v>46715</v>
      </c>
      <c r="E13109">
        <v>0</v>
      </c>
      <c r="F13109">
        <v>0</v>
      </c>
      <c r="G13109">
        <v>0</v>
      </c>
      <c r="H13109">
        <v>0</v>
      </c>
      <c r="L13109">
        <v>1657.125753</v>
      </c>
      <c r="R13109">
        <v>5434.8693370000001</v>
      </c>
      <c r="S13109" t="s">
        <v>90</v>
      </c>
      <c r="T13109" s="297">
        <v>46311.754166666666</v>
      </c>
    </row>
    <row r="13110" spans="1:20" x14ac:dyDescent="0.35">
      <c r="A13110" t="s">
        <v>142</v>
      </c>
      <c r="B13110" t="s">
        <v>131</v>
      </c>
      <c r="C13110" t="s">
        <v>89</v>
      </c>
      <c r="D13110" s="29">
        <v>46716</v>
      </c>
      <c r="E13110">
        <v>0</v>
      </c>
      <c r="F13110">
        <v>0</v>
      </c>
      <c r="G13110">
        <v>0</v>
      </c>
      <c r="H13110">
        <v>0</v>
      </c>
      <c r="L13110">
        <v>1657.125753</v>
      </c>
      <c r="R13110">
        <v>5434.8693370000001</v>
      </c>
      <c r="S13110" t="s">
        <v>90</v>
      </c>
      <c r="T13110" s="297">
        <v>46311.754166666666</v>
      </c>
    </row>
    <row r="13111" spans="1:20" x14ac:dyDescent="0.35">
      <c r="A13111" t="s">
        <v>142</v>
      </c>
      <c r="B13111" t="s">
        <v>131</v>
      </c>
      <c r="C13111" t="s">
        <v>89</v>
      </c>
      <c r="D13111" s="29">
        <v>46717</v>
      </c>
      <c r="E13111">
        <v>0</v>
      </c>
      <c r="F13111">
        <v>0</v>
      </c>
      <c r="G13111">
        <v>0</v>
      </c>
      <c r="H13111">
        <v>0</v>
      </c>
      <c r="L13111">
        <v>1657.125753</v>
      </c>
      <c r="R13111">
        <v>5434.8693370000001</v>
      </c>
      <c r="S13111" t="s">
        <v>90</v>
      </c>
      <c r="T13111" s="297">
        <v>46311.754166666666</v>
      </c>
    </row>
    <row r="13112" spans="1:20" x14ac:dyDescent="0.35">
      <c r="A13112" t="s">
        <v>142</v>
      </c>
      <c r="B13112" t="s">
        <v>131</v>
      </c>
      <c r="C13112" t="s">
        <v>89</v>
      </c>
      <c r="D13112" s="29">
        <v>46718</v>
      </c>
      <c r="E13112">
        <v>0</v>
      </c>
      <c r="F13112">
        <v>0</v>
      </c>
      <c r="G13112">
        <v>0</v>
      </c>
      <c r="H13112">
        <v>0</v>
      </c>
      <c r="L13112">
        <v>1657.125753</v>
      </c>
      <c r="R13112">
        <v>5434.8693370000001</v>
      </c>
      <c r="S13112" t="s">
        <v>90</v>
      </c>
      <c r="T13112" s="297">
        <v>46311.754166666666</v>
      </c>
    </row>
    <row r="13113" spans="1:20" x14ac:dyDescent="0.35">
      <c r="A13113" t="s">
        <v>142</v>
      </c>
      <c r="B13113" t="s">
        <v>131</v>
      </c>
      <c r="C13113" t="s">
        <v>89</v>
      </c>
      <c r="D13113" s="29">
        <v>46719</v>
      </c>
      <c r="E13113">
        <v>0</v>
      </c>
      <c r="F13113">
        <v>0</v>
      </c>
      <c r="G13113">
        <v>0</v>
      </c>
      <c r="H13113">
        <v>0</v>
      </c>
      <c r="L13113">
        <v>1657.125753</v>
      </c>
      <c r="R13113">
        <v>5434.8693370000001</v>
      </c>
      <c r="S13113" t="s">
        <v>90</v>
      </c>
      <c r="T13113" s="297">
        <v>46311.754166666666</v>
      </c>
    </row>
    <row r="13114" spans="1:20" x14ac:dyDescent="0.35">
      <c r="A13114" t="s">
        <v>142</v>
      </c>
      <c r="B13114" t="s">
        <v>131</v>
      </c>
      <c r="C13114" t="s">
        <v>89</v>
      </c>
      <c r="D13114" s="29">
        <v>46720</v>
      </c>
      <c r="E13114">
        <v>0</v>
      </c>
      <c r="F13114">
        <v>0</v>
      </c>
      <c r="G13114">
        <v>0</v>
      </c>
      <c r="H13114">
        <v>0</v>
      </c>
      <c r="L13114">
        <v>1657.125753</v>
      </c>
      <c r="R13114">
        <v>5434.8693370000001</v>
      </c>
      <c r="S13114" t="s">
        <v>90</v>
      </c>
      <c r="T13114" s="297">
        <v>46311.754166666666</v>
      </c>
    </row>
    <row r="13115" spans="1:20" x14ac:dyDescent="0.35">
      <c r="A13115" t="s">
        <v>142</v>
      </c>
      <c r="B13115" t="s">
        <v>131</v>
      </c>
      <c r="C13115" t="s">
        <v>89</v>
      </c>
      <c r="D13115" s="29">
        <v>46721</v>
      </c>
      <c r="E13115">
        <v>0</v>
      </c>
      <c r="F13115">
        <v>0</v>
      </c>
      <c r="G13115">
        <v>0</v>
      </c>
      <c r="H13115">
        <v>0</v>
      </c>
      <c r="L13115">
        <v>1657.125753</v>
      </c>
      <c r="R13115">
        <v>5434.8693370000001</v>
      </c>
      <c r="S13115" t="s">
        <v>90</v>
      </c>
      <c r="T13115" s="297">
        <v>46311.754166666666</v>
      </c>
    </row>
    <row r="13116" spans="1:20" x14ac:dyDescent="0.35">
      <c r="A13116" t="s">
        <v>142</v>
      </c>
      <c r="B13116" t="s">
        <v>131</v>
      </c>
      <c r="C13116" t="s">
        <v>89</v>
      </c>
      <c r="D13116" s="29">
        <v>46722</v>
      </c>
      <c r="E13116">
        <v>0</v>
      </c>
      <c r="F13116">
        <v>0</v>
      </c>
      <c r="G13116">
        <v>0</v>
      </c>
      <c r="H13116">
        <v>0</v>
      </c>
      <c r="L13116">
        <v>1637.1776179999999</v>
      </c>
      <c r="R13116">
        <v>5434.8693370000001</v>
      </c>
      <c r="S13116" t="s">
        <v>90</v>
      </c>
      <c r="T13116" s="297">
        <v>46311.754166666666</v>
      </c>
    </row>
    <row r="13117" spans="1:20" x14ac:dyDescent="0.35">
      <c r="A13117" t="s">
        <v>142</v>
      </c>
      <c r="B13117" t="s">
        <v>131</v>
      </c>
      <c r="C13117" t="s">
        <v>89</v>
      </c>
      <c r="D13117" s="29">
        <v>46723</v>
      </c>
      <c r="E13117">
        <v>0</v>
      </c>
      <c r="F13117">
        <v>0</v>
      </c>
      <c r="G13117">
        <v>0</v>
      </c>
      <c r="H13117">
        <v>0</v>
      </c>
      <c r="L13117">
        <v>1637.1776179999999</v>
      </c>
      <c r="R13117">
        <v>5434.8693370000001</v>
      </c>
      <c r="S13117" t="s">
        <v>90</v>
      </c>
      <c r="T13117" s="297">
        <v>46311.754166666666</v>
      </c>
    </row>
    <row r="13118" spans="1:20" x14ac:dyDescent="0.35">
      <c r="A13118" t="s">
        <v>142</v>
      </c>
      <c r="B13118" t="s">
        <v>131</v>
      </c>
      <c r="C13118" t="s">
        <v>89</v>
      </c>
      <c r="D13118" s="29">
        <v>46724</v>
      </c>
      <c r="E13118">
        <v>0</v>
      </c>
      <c r="F13118">
        <v>0</v>
      </c>
      <c r="G13118">
        <v>0</v>
      </c>
      <c r="H13118">
        <v>0</v>
      </c>
      <c r="L13118">
        <v>1637.1776179999999</v>
      </c>
      <c r="R13118">
        <v>5434.8693370000001</v>
      </c>
      <c r="S13118" t="s">
        <v>90</v>
      </c>
      <c r="T13118" s="297">
        <v>46311.754166666666</v>
      </c>
    </row>
    <row r="13119" spans="1:20" x14ac:dyDescent="0.35">
      <c r="A13119" t="s">
        <v>142</v>
      </c>
      <c r="B13119" t="s">
        <v>131</v>
      </c>
      <c r="C13119" t="s">
        <v>89</v>
      </c>
      <c r="D13119" s="29">
        <v>46725</v>
      </c>
      <c r="E13119">
        <v>0</v>
      </c>
      <c r="F13119">
        <v>0</v>
      </c>
      <c r="G13119">
        <v>0</v>
      </c>
      <c r="H13119">
        <v>0</v>
      </c>
      <c r="L13119">
        <v>1637.1776179999999</v>
      </c>
      <c r="R13119">
        <v>5434.8693370000001</v>
      </c>
      <c r="S13119" t="s">
        <v>90</v>
      </c>
      <c r="T13119" s="297">
        <v>46311.754166666666</v>
      </c>
    </row>
    <row r="13120" spans="1:20" x14ac:dyDescent="0.35">
      <c r="A13120" t="s">
        <v>142</v>
      </c>
      <c r="B13120" t="s">
        <v>131</v>
      </c>
      <c r="C13120" t="s">
        <v>89</v>
      </c>
      <c r="D13120" s="29">
        <v>46726</v>
      </c>
      <c r="E13120">
        <v>0</v>
      </c>
      <c r="F13120">
        <v>0</v>
      </c>
      <c r="G13120">
        <v>0</v>
      </c>
      <c r="H13120">
        <v>0</v>
      </c>
      <c r="L13120">
        <v>1637.1776179999999</v>
      </c>
      <c r="R13120">
        <v>5434.8693370000001</v>
      </c>
      <c r="S13120" t="s">
        <v>90</v>
      </c>
      <c r="T13120" s="297">
        <v>46311.754166666666</v>
      </c>
    </row>
    <row r="13121" spans="1:20" x14ac:dyDescent="0.35">
      <c r="A13121" t="s">
        <v>142</v>
      </c>
      <c r="B13121" t="s">
        <v>131</v>
      </c>
      <c r="C13121" t="s">
        <v>89</v>
      </c>
      <c r="D13121" s="29">
        <v>46727</v>
      </c>
      <c r="E13121">
        <v>0</v>
      </c>
      <c r="F13121">
        <v>0</v>
      </c>
      <c r="G13121">
        <v>0</v>
      </c>
      <c r="H13121">
        <v>0</v>
      </c>
      <c r="L13121">
        <v>1637.1776179999999</v>
      </c>
      <c r="R13121">
        <v>5434.8693370000001</v>
      </c>
      <c r="S13121" t="s">
        <v>90</v>
      </c>
      <c r="T13121" s="297">
        <v>46311.754166666666</v>
      </c>
    </row>
    <row r="13122" spans="1:20" x14ac:dyDescent="0.35">
      <c r="A13122" t="s">
        <v>142</v>
      </c>
      <c r="B13122" t="s">
        <v>131</v>
      </c>
      <c r="C13122" t="s">
        <v>89</v>
      </c>
      <c r="D13122" s="29">
        <v>46728</v>
      </c>
      <c r="E13122">
        <v>0</v>
      </c>
      <c r="F13122">
        <v>0</v>
      </c>
      <c r="G13122">
        <v>0</v>
      </c>
      <c r="H13122">
        <v>0</v>
      </c>
      <c r="L13122">
        <v>1637.1776179999999</v>
      </c>
      <c r="R13122">
        <v>5434.8693370000001</v>
      </c>
      <c r="S13122" t="s">
        <v>90</v>
      </c>
      <c r="T13122" s="297">
        <v>46311.754166666666</v>
      </c>
    </row>
    <row r="13123" spans="1:20" x14ac:dyDescent="0.35">
      <c r="A13123" t="s">
        <v>142</v>
      </c>
      <c r="B13123" t="s">
        <v>131</v>
      </c>
      <c r="C13123" t="s">
        <v>89</v>
      </c>
      <c r="D13123" s="29">
        <v>46729</v>
      </c>
      <c r="E13123">
        <v>0</v>
      </c>
      <c r="F13123">
        <v>0</v>
      </c>
      <c r="G13123">
        <v>0</v>
      </c>
      <c r="H13123">
        <v>0</v>
      </c>
      <c r="L13123">
        <v>1637.1776179999999</v>
      </c>
      <c r="R13123">
        <v>5434.8693370000001</v>
      </c>
      <c r="S13123" t="s">
        <v>90</v>
      </c>
      <c r="T13123" s="297">
        <v>46311.754166666666</v>
      </c>
    </row>
    <row r="13124" spans="1:20" x14ac:dyDescent="0.35">
      <c r="A13124" t="s">
        <v>142</v>
      </c>
      <c r="B13124" t="s">
        <v>131</v>
      </c>
      <c r="C13124" t="s">
        <v>89</v>
      </c>
      <c r="D13124" s="29">
        <v>46730</v>
      </c>
      <c r="E13124">
        <v>0</v>
      </c>
      <c r="F13124">
        <v>0</v>
      </c>
      <c r="G13124">
        <v>0</v>
      </c>
      <c r="H13124">
        <v>0</v>
      </c>
      <c r="L13124">
        <v>1637.1776179999999</v>
      </c>
      <c r="R13124">
        <v>5434.8693370000001</v>
      </c>
      <c r="S13124" t="s">
        <v>90</v>
      </c>
      <c r="T13124" s="297">
        <v>46311.754166666666</v>
      </c>
    </row>
    <row r="13125" spans="1:20" x14ac:dyDescent="0.35">
      <c r="A13125" t="s">
        <v>142</v>
      </c>
      <c r="B13125" t="s">
        <v>131</v>
      </c>
      <c r="C13125" t="s">
        <v>89</v>
      </c>
      <c r="D13125" s="29">
        <v>46731</v>
      </c>
      <c r="E13125">
        <v>0</v>
      </c>
      <c r="F13125">
        <v>0</v>
      </c>
      <c r="G13125">
        <v>0</v>
      </c>
      <c r="H13125">
        <v>0</v>
      </c>
      <c r="L13125">
        <v>1637.1776179999999</v>
      </c>
      <c r="R13125">
        <v>5434.8693370000001</v>
      </c>
      <c r="S13125" t="s">
        <v>90</v>
      </c>
      <c r="T13125" s="297">
        <v>46311.754166666666</v>
      </c>
    </row>
    <row r="13126" spans="1:20" x14ac:dyDescent="0.35">
      <c r="A13126" t="s">
        <v>142</v>
      </c>
      <c r="B13126" t="s">
        <v>131</v>
      </c>
      <c r="C13126" t="s">
        <v>89</v>
      </c>
      <c r="D13126" s="29">
        <v>46732</v>
      </c>
      <c r="E13126">
        <v>0</v>
      </c>
      <c r="F13126">
        <v>0</v>
      </c>
      <c r="G13126">
        <v>0</v>
      </c>
      <c r="H13126">
        <v>0</v>
      </c>
      <c r="L13126">
        <v>1637.1776179999999</v>
      </c>
      <c r="R13126">
        <v>5434.8693370000001</v>
      </c>
      <c r="S13126" t="s">
        <v>90</v>
      </c>
      <c r="T13126" s="297">
        <v>46311.754166666666</v>
      </c>
    </row>
    <row r="13127" spans="1:20" x14ac:dyDescent="0.35">
      <c r="A13127" t="s">
        <v>142</v>
      </c>
      <c r="B13127" t="s">
        <v>131</v>
      </c>
      <c r="C13127" t="s">
        <v>89</v>
      </c>
      <c r="D13127" s="29">
        <v>46733</v>
      </c>
      <c r="E13127">
        <v>0</v>
      </c>
      <c r="F13127">
        <v>0</v>
      </c>
      <c r="G13127">
        <v>0</v>
      </c>
      <c r="H13127">
        <v>0</v>
      </c>
      <c r="L13127">
        <v>1637.1776179999999</v>
      </c>
      <c r="R13127">
        <v>5434.8693370000001</v>
      </c>
      <c r="S13127" t="s">
        <v>90</v>
      </c>
      <c r="T13127" s="297">
        <v>46311.754166666666</v>
      </c>
    </row>
    <row r="13128" spans="1:20" x14ac:dyDescent="0.35">
      <c r="A13128" t="s">
        <v>142</v>
      </c>
      <c r="B13128" t="s">
        <v>131</v>
      </c>
      <c r="C13128" t="s">
        <v>89</v>
      </c>
      <c r="D13128" s="29">
        <v>46734</v>
      </c>
      <c r="E13128">
        <v>0</v>
      </c>
      <c r="F13128">
        <v>0</v>
      </c>
      <c r="G13128">
        <v>0</v>
      </c>
      <c r="H13128">
        <v>0</v>
      </c>
      <c r="L13128">
        <v>1637.1776179999999</v>
      </c>
      <c r="R13128">
        <v>5434.8693370000001</v>
      </c>
      <c r="S13128" t="s">
        <v>90</v>
      </c>
      <c r="T13128" s="297">
        <v>46311.754166666666</v>
      </c>
    </row>
    <row r="13129" spans="1:20" x14ac:dyDescent="0.35">
      <c r="A13129" t="s">
        <v>142</v>
      </c>
      <c r="B13129" t="s">
        <v>131</v>
      </c>
      <c r="C13129" t="s">
        <v>89</v>
      </c>
      <c r="D13129" s="29">
        <v>46735</v>
      </c>
      <c r="E13129">
        <v>0</v>
      </c>
      <c r="F13129">
        <v>0</v>
      </c>
      <c r="G13129">
        <v>0</v>
      </c>
      <c r="H13129">
        <v>0</v>
      </c>
      <c r="L13129">
        <v>1637.1776179999999</v>
      </c>
      <c r="R13129">
        <v>5434.8693370000001</v>
      </c>
      <c r="S13129" t="s">
        <v>90</v>
      </c>
      <c r="T13129" s="297">
        <v>46311.754166666666</v>
      </c>
    </row>
    <row r="13130" spans="1:20" x14ac:dyDescent="0.35">
      <c r="A13130" t="s">
        <v>142</v>
      </c>
      <c r="B13130" t="s">
        <v>131</v>
      </c>
      <c r="C13130" t="s">
        <v>89</v>
      </c>
      <c r="D13130" s="29">
        <v>46736</v>
      </c>
      <c r="E13130">
        <v>0</v>
      </c>
      <c r="F13130">
        <v>0</v>
      </c>
      <c r="G13130">
        <v>0</v>
      </c>
      <c r="H13130">
        <v>0</v>
      </c>
      <c r="L13130">
        <v>1637.1776179999999</v>
      </c>
      <c r="R13130">
        <v>5434.8693370000001</v>
      </c>
      <c r="S13130" t="s">
        <v>90</v>
      </c>
      <c r="T13130" s="297">
        <v>46311.754166666666</v>
      </c>
    </row>
    <row r="13131" spans="1:20" x14ac:dyDescent="0.35">
      <c r="A13131" t="s">
        <v>142</v>
      </c>
      <c r="B13131" t="s">
        <v>131</v>
      </c>
      <c r="C13131" t="s">
        <v>89</v>
      </c>
      <c r="D13131" s="29">
        <v>46737</v>
      </c>
      <c r="E13131">
        <v>0</v>
      </c>
      <c r="F13131">
        <v>0</v>
      </c>
      <c r="G13131">
        <v>0</v>
      </c>
      <c r="H13131">
        <v>0</v>
      </c>
      <c r="L13131">
        <v>1637.1776179999999</v>
      </c>
      <c r="R13131">
        <v>5434.8693370000001</v>
      </c>
      <c r="S13131" t="s">
        <v>90</v>
      </c>
      <c r="T13131" s="297">
        <v>46311.754166666666</v>
      </c>
    </row>
    <row r="13132" spans="1:20" x14ac:dyDescent="0.35">
      <c r="A13132" t="s">
        <v>142</v>
      </c>
      <c r="B13132" t="s">
        <v>131</v>
      </c>
      <c r="C13132" t="s">
        <v>89</v>
      </c>
      <c r="D13132" s="29">
        <v>46738</v>
      </c>
      <c r="E13132">
        <v>0</v>
      </c>
      <c r="F13132">
        <v>0</v>
      </c>
      <c r="G13132">
        <v>0</v>
      </c>
      <c r="H13132">
        <v>0</v>
      </c>
      <c r="L13132">
        <v>1637.1776179999999</v>
      </c>
      <c r="R13132">
        <v>5434.8693370000001</v>
      </c>
      <c r="S13132" t="s">
        <v>90</v>
      </c>
      <c r="T13132" s="297">
        <v>46311.754166666666</v>
      </c>
    </row>
    <row r="13133" spans="1:20" x14ac:dyDescent="0.35">
      <c r="A13133" t="s">
        <v>142</v>
      </c>
      <c r="B13133" t="s">
        <v>131</v>
      </c>
      <c r="C13133" t="s">
        <v>89</v>
      </c>
      <c r="D13133" s="29">
        <v>46739</v>
      </c>
      <c r="E13133">
        <v>0</v>
      </c>
      <c r="F13133">
        <v>0</v>
      </c>
      <c r="G13133">
        <v>0</v>
      </c>
      <c r="H13133">
        <v>0</v>
      </c>
      <c r="L13133">
        <v>1637.1776179999999</v>
      </c>
      <c r="R13133">
        <v>5434.8693370000001</v>
      </c>
      <c r="S13133" t="s">
        <v>90</v>
      </c>
      <c r="T13133" s="297">
        <v>46311.754166666666</v>
      </c>
    </row>
    <row r="13134" spans="1:20" x14ac:dyDescent="0.35">
      <c r="A13134" t="s">
        <v>142</v>
      </c>
      <c r="B13134" t="s">
        <v>131</v>
      </c>
      <c r="C13134" t="s">
        <v>89</v>
      </c>
      <c r="D13134" s="29">
        <v>46740</v>
      </c>
      <c r="E13134">
        <v>0</v>
      </c>
      <c r="F13134">
        <v>0</v>
      </c>
      <c r="G13134">
        <v>0</v>
      </c>
      <c r="H13134">
        <v>0</v>
      </c>
      <c r="L13134">
        <v>1637.1776179999999</v>
      </c>
      <c r="R13134">
        <v>5434.8693370000001</v>
      </c>
      <c r="S13134" t="s">
        <v>90</v>
      </c>
      <c r="T13134" s="297">
        <v>46311.754166666666</v>
      </c>
    </row>
    <row r="13135" spans="1:20" x14ac:dyDescent="0.35">
      <c r="A13135" t="s">
        <v>142</v>
      </c>
      <c r="B13135" t="s">
        <v>131</v>
      </c>
      <c r="C13135" t="s">
        <v>89</v>
      </c>
      <c r="D13135" s="29">
        <v>46741</v>
      </c>
      <c r="E13135">
        <v>0</v>
      </c>
      <c r="F13135">
        <v>0</v>
      </c>
      <c r="G13135">
        <v>0</v>
      </c>
      <c r="H13135">
        <v>0</v>
      </c>
      <c r="L13135">
        <v>1637.1776179999999</v>
      </c>
      <c r="R13135">
        <v>5434.8693370000001</v>
      </c>
      <c r="S13135" t="s">
        <v>90</v>
      </c>
      <c r="T13135" s="297">
        <v>46311.754166666666</v>
      </c>
    </row>
    <row r="13136" spans="1:20" x14ac:dyDescent="0.35">
      <c r="A13136" t="s">
        <v>142</v>
      </c>
      <c r="B13136" t="s">
        <v>131</v>
      </c>
      <c r="C13136" t="s">
        <v>89</v>
      </c>
      <c r="D13136" s="29">
        <v>46742</v>
      </c>
      <c r="E13136">
        <v>0</v>
      </c>
      <c r="F13136">
        <v>0</v>
      </c>
      <c r="G13136">
        <v>0</v>
      </c>
      <c r="H13136">
        <v>0</v>
      </c>
      <c r="L13136">
        <v>1637.1776179999999</v>
      </c>
      <c r="R13136">
        <v>5434.8693370000001</v>
      </c>
      <c r="S13136" t="s">
        <v>90</v>
      </c>
      <c r="T13136" s="297">
        <v>46311.754166666666</v>
      </c>
    </row>
    <row r="13137" spans="1:20" x14ac:dyDescent="0.35">
      <c r="A13137" t="s">
        <v>142</v>
      </c>
      <c r="B13137" t="s">
        <v>131</v>
      </c>
      <c r="C13137" t="s">
        <v>89</v>
      </c>
      <c r="D13137" s="29">
        <v>46743</v>
      </c>
      <c r="E13137">
        <v>0</v>
      </c>
      <c r="F13137">
        <v>0</v>
      </c>
      <c r="G13137">
        <v>0</v>
      </c>
      <c r="H13137">
        <v>0</v>
      </c>
      <c r="L13137">
        <v>1637.1776179999999</v>
      </c>
      <c r="R13137">
        <v>5434.8693370000001</v>
      </c>
      <c r="S13137" t="s">
        <v>90</v>
      </c>
      <c r="T13137" s="297">
        <v>46311.754166666666</v>
      </c>
    </row>
    <row r="13138" spans="1:20" x14ac:dyDescent="0.35">
      <c r="A13138" t="s">
        <v>142</v>
      </c>
      <c r="B13138" t="s">
        <v>131</v>
      </c>
      <c r="C13138" t="s">
        <v>89</v>
      </c>
      <c r="D13138" s="29">
        <v>46744</v>
      </c>
      <c r="E13138">
        <v>0</v>
      </c>
      <c r="F13138">
        <v>0</v>
      </c>
      <c r="G13138">
        <v>0</v>
      </c>
      <c r="H13138">
        <v>0</v>
      </c>
      <c r="L13138">
        <v>1637.1776179999999</v>
      </c>
      <c r="R13138">
        <v>5434.8693370000001</v>
      </c>
      <c r="S13138" t="s">
        <v>90</v>
      </c>
      <c r="T13138" s="297">
        <v>46311.754166666666</v>
      </c>
    </row>
    <row r="13139" spans="1:20" x14ac:dyDescent="0.35">
      <c r="A13139" t="s">
        <v>142</v>
      </c>
      <c r="B13139" t="s">
        <v>131</v>
      </c>
      <c r="C13139" t="s">
        <v>89</v>
      </c>
      <c r="D13139" s="29">
        <v>46745</v>
      </c>
      <c r="E13139">
        <v>0</v>
      </c>
      <c r="F13139">
        <v>0</v>
      </c>
      <c r="G13139">
        <v>0</v>
      </c>
      <c r="H13139">
        <v>0</v>
      </c>
      <c r="L13139">
        <v>1637.1776179999999</v>
      </c>
      <c r="R13139">
        <v>5434.8693370000001</v>
      </c>
      <c r="S13139" t="s">
        <v>90</v>
      </c>
      <c r="T13139" s="297">
        <v>46311.754166666666</v>
      </c>
    </row>
    <row r="13140" spans="1:20" x14ac:dyDescent="0.35">
      <c r="A13140" t="s">
        <v>142</v>
      </c>
      <c r="B13140" t="s">
        <v>131</v>
      </c>
      <c r="C13140" t="s">
        <v>89</v>
      </c>
      <c r="D13140" s="29">
        <v>46746</v>
      </c>
      <c r="E13140">
        <v>0</v>
      </c>
      <c r="F13140">
        <v>0</v>
      </c>
      <c r="G13140">
        <v>0</v>
      </c>
      <c r="H13140">
        <v>0</v>
      </c>
      <c r="L13140">
        <v>1637.1776179999999</v>
      </c>
      <c r="R13140">
        <v>5434.8693370000001</v>
      </c>
      <c r="S13140" t="s">
        <v>90</v>
      </c>
      <c r="T13140" s="297">
        <v>46311.754166666666</v>
      </c>
    </row>
    <row r="13141" spans="1:20" x14ac:dyDescent="0.35">
      <c r="A13141" t="s">
        <v>142</v>
      </c>
      <c r="B13141" t="s">
        <v>131</v>
      </c>
      <c r="C13141" t="s">
        <v>89</v>
      </c>
      <c r="D13141" s="29">
        <v>46747</v>
      </c>
      <c r="E13141">
        <v>0</v>
      </c>
      <c r="F13141">
        <v>0</v>
      </c>
      <c r="G13141">
        <v>0</v>
      </c>
      <c r="H13141">
        <v>0</v>
      </c>
      <c r="L13141">
        <v>1637.1776179999999</v>
      </c>
      <c r="R13141">
        <v>5434.8693370000001</v>
      </c>
      <c r="S13141" t="s">
        <v>90</v>
      </c>
      <c r="T13141" s="297">
        <v>46311.754166666666</v>
      </c>
    </row>
    <row r="13142" spans="1:20" x14ac:dyDescent="0.35">
      <c r="A13142" t="s">
        <v>142</v>
      </c>
      <c r="B13142" t="s">
        <v>131</v>
      </c>
      <c r="C13142" t="s">
        <v>89</v>
      </c>
      <c r="D13142" s="29">
        <v>46748</v>
      </c>
      <c r="E13142">
        <v>0</v>
      </c>
      <c r="F13142">
        <v>0</v>
      </c>
      <c r="G13142">
        <v>0</v>
      </c>
      <c r="H13142">
        <v>0</v>
      </c>
      <c r="L13142">
        <v>1637.1776179999999</v>
      </c>
      <c r="R13142">
        <v>5434.8693370000001</v>
      </c>
      <c r="S13142" t="s">
        <v>90</v>
      </c>
      <c r="T13142" s="297">
        <v>46311.754166666666</v>
      </c>
    </row>
    <row r="13143" spans="1:20" x14ac:dyDescent="0.35">
      <c r="A13143" t="s">
        <v>142</v>
      </c>
      <c r="B13143" t="s">
        <v>131</v>
      </c>
      <c r="C13143" t="s">
        <v>89</v>
      </c>
      <c r="D13143" s="29">
        <v>46749</v>
      </c>
      <c r="E13143">
        <v>0</v>
      </c>
      <c r="F13143">
        <v>0</v>
      </c>
      <c r="G13143">
        <v>0</v>
      </c>
      <c r="H13143">
        <v>0</v>
      </c>
      <c r="L13143">
        <v>1637.1776179999999</v>
      </c>
      <c r="R13143">
        <v>5434.8693370000001</v>
      </c>
      <c r="S13143" t="s">
        <v>90</v>
      </c>
      <c r="T13143" s="297">
        <v>46311.754166666666</v>
      </c>
    </row>
    <row r="13144" spans="1:20" x14ac:dyDescent="0.35">
      <c r="A13144" t="s">
        <v>142</v>
      </c>
      <c r="B13144" t="s">
        <v>131</v>
      </c>
      <c r="C13144" t="s">
        <v>89</v>
      </c>
      <c r="D13144" s="29">
        <v>46750</v>
      </c>
      <c r="E13144">
        <v>0</v>
      </c>
      <c r="F13144">
        <v>0</v>
      </c>
      <c r="G13144">
        <v>0</v>
      </c>
      <c r="H13144">
        <v>0</v>
      </c>
      <c r="L13144">
        <v>1637.1776179999999</v>
      </c>
      <c r="R13144">
        <v>5434.8693370000001</v>
      </c>
      <c r="S13144" t="s">
        <v>90</v>
      </c>
      <c r="T13144" s="297">
        <v>46311.754166666666</v>
      </c>
    </row>
    <row r="13145" spans="1:20" x14ac:dyDescent="0.35">
      <c r="A13145" t="s">
        <v>142</v>
      </c>
      <c r="B13145" t="s">
        <v>131</v>
      </c>
      <c r="C13145" t="s">
        <v>89</v>
      </c>
      <c r="D13145" s="29">
        <v>46751</v>
      </c>
      <c r="E13145">
        <v>0</v>
      </c>
      <c r="F13145">
        <v>0</v>
      </c>
      <c r="G13145">
        <v>0</v>
      </c>
      <c r="H13145">
        <v>0</v>
      </c>
      <c r="L13145">
        <v>1637.1776179999999</v>
      </c>
      <c r="R13145">
        <v>5434.8693370000001</v>
      </c>
      <c r="S13145" t="s">
        <v>90</v>
      </c>
      <c r="T13145" s="297">
        <v>46311.754166666666</v>
      </c>
    </row>
    <row r="13146" spans="1:20" x14ac:dyDescent="0.35">
      <c r="A13146" t="s">
        <v>142</v>
      </c>
      <c r="B13146" t="s">
        <v>131</v>
      </c>
      <c r="C13146" t="s">
        <v>89</v>
      </c>
      <c r="D13146" s="29">
        <v>46752</v>
      </c>
      <c r="E13146">
        <v>0</v>
      </c>
      <c r="F13146">
        <v>0</v>
      </c>
      <c r="G13146">
        <v>0</v>
      </c>
      <c r="H13146">
        <v>0</v>
      </c>
      <c r="L13146">
        <v>1637.1776179999999</v>
      </c>
      <c r="R13146">
        <v>5434.8693370000001</v>
      </c>
      <c r="S13146" t="s">
        <v>90</v>
      </c>
      <c r="T13146" s="297">
        <v>46311.754166666666</v>
      </c>
    </row>
    <row r="13147" spans="1:20" x14ac:dyDescent="0.35">
      <c r="A13147" t="s">
        <v>143</v>
      </c>
      <c r="B13147" t="s">
        <v>144</v>
      </c>
      <c r="C13147" t="s">
        <v>89</v>
      </c>
      <c r="D13147" s="29">
        <v>46388</v>
      </c>
      <c r="E13147">
        <v>0</v>
      </c>
      <c r="F13147">
        <v>0</v>
      </c>
      <c r="G13147">
        <v>0</v>
      </c>
      <c r="H13147">
        <v>0</v>
      </c>
      <c r="L13147">
        <v>2453.9215939999999</v>
      </c>
      <c r="R13147">
        <v>6432.2760790000002</v>
      </c>
      <c r="S13147" t="s">
        <v>90</v>
      </c>
      <c r="T13147" s="297">
        <v>46311.754166666666</v>
      </c>
    </row>
    <row r="13148" spans="1:20" x14ac:dyDescent="0.35">
      <c r="A13148" t="s">
        <v>143</v>
      </c>
      <c r="B13148" t="s">
        <v>144</v>
      </c>
      <c r="C13148" t="s">
        <v>89</v>
      </c>
      <c r="D13148" s="29">
        <v>46389</v>
      </c>
      <c r="E13148">
        <v>0</v>
      </c>
      <c r="F13148">
        <v>0</v>
      </c>
      <c r="G13148">
        <v>0</v>
      </c>
      <c r="H13148">
        <v>0</v>
      </c>
      <c r="L13148">
        <v>2453.9215939999999</v>
      </c>
      <c r="R13148">
        <v>6432.2760790000002</v>
      </c>
      <c r="S13148" t="s">
        <v>90</v>
      </c>
      <c r="T13148" s="297">
        <v>46311.754166666666</v>
      </c>
    </row>
    <row r="13149" spans="1:20" x14ac:dyDescent="0.35">
      <c r="A13149" t="s">
        <v>143</v>
      </c>
      <c r="B13149" t="s">
        <v>144</v>
      </c>
      <c r="C13149" t="s">
        <v>89</v>
      </c>
      <c r="D13149" s="29">
        <v>46390</v>
      </c>
      <c r="E13149">
        <v>0</v>
      </c>
      <c r="F13149">
        <v>0</v>
      </c>
      <c r="G13149">
        <v>0</v>
      </c>
      <c r="H13149">
        <v>0</v>
      </c>
      <c r="L13149">
        <v>2453.9215939999999</v>
      </c>
      <c r="R13149">
        <v>6432.2760790000002</v>
      </c>
      <c r="S13149" t="s">
        <v>90</v>
      </c>
      <c r="T13149" s="297">
        <v>46311.754166666666</v>
      </c>
    </row>
    <row r="13150" spans="1:20" x14ac:dyDescent="0.35">
      <c r="A13150" t="s">
        <v>143</v>
      </c>
      <c r="B13150" t="s">
        <v>144</v>
      </c>
      <c r="C13150" t="s">
        <v>89</v>
      </c>
      <c r="D13150" s="29">
        <v>46391</v>
      </c>
      <c r="E13150">
        <v>0</v>
      </c>
      <c r="F13150">
        <v>0</v>
      </c>
      <c r="G13150">
        <v>0</v>
      </c>
      <c r="H13150">
        <v>0</v>
      </c>
      <c r="L13150">
        <v>2453.9215939999999</v>
      </c>
      <c r="R13150">
        <v>6432.2760790000002</v>
      </c>
      <c r="S13150" t="s">
        <v>90</v>
      </c>
      <c r="T13150" s="297">
        <v>46311.754166666666</v>
      </c>
    </row>
    <row r="13151" spans="1:20" x14ac:dyDescent="0.35">
      <c r="A13151" t="s">
        <v>143</v>
      </c>
      <c r="B13151" t="s">
        <v>144</v>
      </c>
      <c r="C13151" t="s">
        <v>89</v>
      </c>
      <c r="D13151" s="29">
        <v>46392</v>
      </c>
      <c r="E13151">
        <v>0</v>
      </c>
      <c r="F13151">
        <v>0</v>
      </c>
      <c r="G13151">
        <v>0</v>
      </c>
      <c r="H13151">
        <v>0</v>
      </c>
      <c r="L13151">
        <v>2453.9215939999999</v>
      </c>
      <c r="R13151">
        <v>6432.2760790000002</v>
      </c>
      <c r="S13151" t="s">
        <v>90</v>
      </c>
      <c r="T13151" s="297">
        <v>46311.754166666666</v>
      </c>
    </row>
    <row r="13152" spans="1:20" x14ac:dyDescent="0.35">
      <c r="A13152" t="s">
        <v>143</v>
      </c>
      <c r="B13152" t="s">
        <v>144</v>
      </c>
      <c r="C13152" t="s">
        <v>89</v>
      </c>
      <c r="D13152" s="29">
        <v>46393</v>
      </c>
      <c r="E13152">
        <v>0</v>
      </c>
      <c r="F13152">
        <v>0</v>
      </c>
      <c r="G13152">
        <v>0</v>
      </c>
      <c r="H13152">
        <v>0</v>
      </c>
      <c r="L13152">
        <v>2453.9215939999999</v>
      </c>
      <c r="R13152">
        <v>6432.2760790000002</v>
      </c>
      <c r="S13152" t="s">
        <v>90</v>
      </c>
      <c r="T13152" s="297">
        <v>46311.754166666666</v>
      </c>
    </row>
    <row r="13153" spans="1:20" x14ac:dyDescent="0.35">
      <c r="A13153" t="s">
        <v>143</v>
      </c>
      <c r="B13153" t="s">
        <v>144</v>
      </c>
      <c r="C13153" t="s">
        <v>89</v>
      </c>
      <c r="D13153" s="29">
        <v>46394</v>
      </c>
      <c r="E13153">
        <v>0</v>
      </c>
      <c r="F13153">
        <v>0</v>
      </c>
      <c r="G13153">
        <v>0</v>
      </c>
      <c r="H13153">
        <v>0</v>
      </c>
      <c r="L13153">
        <v>2453.9215939999999</v>
      </c>
      <c r="R13153">
        <v>6432.2760790000002</v>
      </c>
      <c r="S13153" t="s">
        <v>90</v>
      </c>
      <c r="T13153" s="297">
        <v>46311.754166666666</v>
      </c>
    </row>
    <row r="13154" spans="1:20" x14ac:dyDescent="0.35">
      <c r="A13154" t="s">
        <v>143</v>
      </c>
      <c r="B13154" t="s">
        <v>144</v>
      </c>
      <c r="C13154" t="s">
        <v>89</v>
      </c>
      <c r="D13154" s="29">
        <v>46395</v>
      </c>
      <c r="E13154">
        <v>0</v>
      </c>
      <c r="F13154">
        <v>0</v>
      </c>
      <c r="G13154">
        <v>0</v>
      </c>
      <c r="H13154">
        <v>0</v>
      </c>
      <c r="L13154">
        <v>2453.9215939999999</v>
      </c>
      <c r="R13154">
        <v>6432.2760790000002</v>
      </c>
      <c r="S13154" t="s">
        <v>90</v>
      </c>
      <c r="T13154" s="297">
        <v>46311.754166666666</v>
      </c>
    </row>
    <row r="13155" spans="1:20" x14ac:dyDescent="0.35">
      <c r="A13155" t="s">
        <v>143</v>
      </c>
      <c r="B13155" t="s">
        <v>144</v>
      </c>
      <c r="C13155" t="s">
        <v>89</v>
      </c>
      <c r="D13155" s="29">
        <v>46396</v>
      </c>
      <c r="E13155">
        <v>0</v>
      </c>
      <c r="F13155">
        <v>0</v>
      </c>
      <c r="G13155">
        <v>0</v>
      </c>
      <c r="H13155">
        <v>0</v>
      </c>
      <c r="L13155">
        <v>2453.9215939999999</v>
      </c>
      <c r="R13155">
        <v>6432.2760790000002</v>
      </c>
      <c r="S13155" t="s">
        <v>90</v>
      </c>
      <c r="T13155" s="297">
        <v>46311.754166666666</v>
      </c>
    </row>
    <row r="13156" spans="1:20" x14ac:dyDescent="0.35">
      <c r="A13156" t="s">
        <v>143</v>
      </c>
      <c r="B13156" t="s">
        <v>144</v>
      </c>
      <c r="C13156" t="s">
        <v>89</v>
      </c>
      <c r="D13156" s="29">
        <v>46397</v>
      </c>
      <c r="E13156">
        <v>0</v>
      </c>
      <c r="F13156">
        <v>0</v>
      </c>
      <c r="G13156">
        <v>0</v>
      </c>
      <c r="H13156">
        <v>0</v>
      </c>
      <c r="L13156">
        <v>2453.9215939999999</v>
      </c>
      <c r="R13156">
        <v>6432.2760790000002</v>
      </c>
      <c r="S13156" t="s">
        <v>90</v>
      </c>
      <c r="T13156" s="297">
        <v>46311.754166666666</v>
      </c>
    </row>
    <row r="13157" spans="1:20" x14ac:dyDescent="0.35">
      <c r="A13157" t="s">
        <v>143</v>
      </c>
      <c r="B13157" t="s">
        <v>144</v>
      </c>
      <c r="C13157" t="s">
        <v>89</v>
      </c>
      <c r="D13157" s="29">
        <v>46398</v>
      </c>
      <c r="E13157">
        <v>0</v>
      </c>
      <c r="F13157">
        <v>0</v>
      </c>
      <c r="G13157">
        <v>0</v>
      </c>
      <c r="H13157">
        <v>0</v>
      </c>
      <c r="L13157">
        <v>2453.9215939999999</v>
      </c>
      <c r="R13157">
        <v>6432.2760790000002</v>
      </c>
      <c r="S13157" t="s">
        <v>90</v>
      </c>
      <c r="T13157" s="297">
        <v>46311.754166666666</v>
      </c>
    </row>
    <row r="13158" spans="1:20" x14ac:dyDescent="0.35">
      <c r="A13158" t="s">
        <v>143</v>
      </c>
      <c r="B13158" t="s">
        <v>144</v>
      </c>
      <c r="C13158" t="s">
        <v>89</v>
      </c>
      <c r="D13158" s="29">
        <v>46399</v>
      </c>
      <c r="E13158">
        <v>0</v>
      </c>
      <c r="F13158">
        <v>0</v>
      </c>
      <c r="G13158">
        <v>0</v>
      </c>
      <c r="H13158">
        <v>0</v>
      </c>
      <c r="L13158">
        <v>2453.9215939999999</v>
      </c>
      <c r="R13158">
        <v>6432.2760790000002</v>
      </c>
      <c r="S13158" t="s">
        <v>90</v>
      </c>
      <c r="T13158" s="297">
        <v>46311.754166666666</v>
      </c>
    </row>
    <row r="13159" spans="1:20" x14ac:dyDescent="0.35">
      <c r="A13159" t="s">
        <v>143</v>
      </c>
      <c r="B13159" t="s">
        <v>144</v>
      </c>
      <c r="C13159" t="s">
        <v>89</v>
      </c>
      <c r="D13159" s="29">
        <v>46400</v>
      </c>
      <c r="E13159">
        <v>0</v>
      </c>
      <c r="F13159">
        <v>0</v>
      </c>
      <c r="G13159">
        <v>0</v>
      </c>
      <c r="H13159">
        <v>0</v>
      </c>
      <c r="L13159">
        <v>2453.9215939999999</v>
      </c>
      <c r="R13159">
        <v>6432.2760790000002</v>
      </c>
      <c r="S13159" t="s">
        <v>90</v>
      </c>
      <c r="T13159" s="297">
        <v>46311.754166666666</v>
      </c>
    </row>
    <row r="13160" spans="1:20" x14ac:dyDescent="0.35">
      <c r="A13160" t="s">
        <v>143</v>
      </c>
      <c r="B13160" t="s">
        <v>144</v>
      </c>
      <c r="C13160" t="s">
        <v>89</v>
      </c>
      <c r="D13160" s="29">
        <v>46401</v>
      </c>
      <c r="E13160">
        <v>0</v>
      </c>
      <c r="F13160">
        <v>0</v>
      </c>
      <c r="G13160">
        <v>0</v>
      </c>
      <c r="H13160">
        <v>0</v>
      </c>
      <c r="L13160">
        <v>2453.9215939999999</v>
      </c>
      <c r="R13160">
        <v>6432.2760790000002</v>
      </c>
      <c r="S13160" t="s">
        <v>90</v>
      </c>
      <c r="T13160" s="297">
        <v>46311.754166666666</v>
      </c>
    </row>
    <row r="13161" spans="1:20" x14ac:dyDescent="0.35">
      <c r="A13161" t="s">
        <v>143</v>
      </c>
      <c r="B13161" t="s">
        <v>144</v>
      </c>
      <c r="C13161" t="s">
        <v>89</v>
      </c>
      <c r="D13161" s="29">
        <v>46402</v>
      </c>
      <c r="E13161">
        <v>0</v>
      </c>
      <c r="F13161">
        <v>0</v>
      </c>
      <c r="G13161">
        <v>0</v>
      </c>
      <c r="H13161">
        <v>0</v>
      </c>
      <c r="L13161">
        <v>2453.9215939999999</v>
      </c>
      <c r="R13161">
        <v>6432.2760790000002</v>
      </c>
      <c r="S13161" t="s">
        <v>90</v>
      </c>
      <c r="T13161" s="297">
        <v>46311.754166666666</v>
      </c>
    </row>
    <row r="13162" spans="1:20" x14ac:dyDescent="0.35">
      <c r="A13162" t="s">
        <v>143</v>
      </c>
      <c r="B13162" t="s">
        <v>144</v>
      </c>
      <c r="C13162" t="s">
        <v>89</v>
      </c>
      <c r="D13162" s="29">
        <v>46403</v>
      </c>
      <c r="E13162">
        <v>0</v>
      </c>
      <c r="F13162">
        <v>0</v>
      </c>
      <c r="G13162">
        <v>0</v>
      </c>
      <c r="H13162">
        <v>0</v>
      </c>
      <c r="L13162">
        <v>2453.9215939999999</v>
      </c>
      <c r="R13162">
        <v>6432.2760790000002</v>
      </c>
      <c r="S13162" t="s">
        <v>90</v>
      </c>
      <c r="T13162" s="297">
        <v>46311.754166666666</v>
      </c>
    </row>
    <row r="13163" spans="1:20" x14ac:dyDescent="0.35">
      <c r="A13163" t="s">
        <v>143</v>
      </c>
      <c r="B13163" t="s">
        <v>144</v>
      </c>
      <c r="C13163" t="s">
        <v>89</v>
      </c>
      <c r="D13163" s="29">
        <v>46404</v>
      </c>
      <c r="E13163">
        <v>0</v>
      </c>
      <c r="F13163">
        <v>0</v>
      </c>
      <c r="G13163">
        <v>0</v>
      </c>
      <c r="H13163">
        <v>0</v>
      </c>
      <c r="L13163">
        <v>2453.9215939999999</v>
      </c>
      <c r="R13163">
        <v>6432.2760790000002</v>
      </c>
      <c r="S13163" t="s">
        <v>90</v>
      </c>
      <c r="T13163" s="297">
        <v>46311.754166666666</v>
      </c>
    </row>
    <row r="13164" spans="1:20" x14ac:dyDescent="0.35">
      <c r="A13164" t="s">
        <v>143</v>
      </c>
      <c r="B13164" t="s">
        <v>144</v>
      </c>
      <c r="C13164" t="s">
        <v>89</v>
      </c>
      <c r="D13164" s="29">
        <v>46405</v>
      </c>
      <c r="E13164">
        <v>0</v>
      </c>
      <c r="F13164">
        <v>0</v>
      </c>
      <c r="G13164">
        <v>0</v>
      </c>
      <c r="H13164">
        <v>0</v>
      </c>
      <c r="L13164">
        <v>2453.9215939999999</v>
      </c>
      <c r="R13164">
        <v>6432.2760790000002</v>
      </c>
      <c r="S13164" t="s">
        <v>90</v>
      </c>
      <c r="T13164" s="297">
        <v>46311.754166666666</v>
      </c>
    </row>
    <row r="13165" spans="1:20" x14ac:dyDescent="0.35">
      <c r="A13165" t="s">
        <v>143</v>
      </c>
      <c r="B13165" t="s">
        <v>144</v>
      </c>
      <c r="C13165" t="s">
        <v>89</v>
      </c>
      <c r="D13165" s="29">
        <v>46406</v>
      </c>
      <c r="E13165">
        <v>0</v>
      </c>
      <c r="F13165">
        <v>0</v>
      </c>
      <c r="G13165">
        <v>0</v>
      </c>
      <c r="H13165">
        <v>0</v>
      </c>
      <c r="L13165">
        <v>2453.9215939999999</v>
      </c>
      <c r="R13165">
        <v>6432.2760790000002</v>
      </c>
      <c r="S13165" t="s">
        <v>90</v>
      </c>
      <c r="T13165" s="297">
        <v>46311.754166666666</v>
      </c>
    </row>
    <row r="13166" spans="1:20" x14ac:dyDescent="0.35">
      <c r="A13166" t="s">
        <v>143</v>
      </c>
      <c r="B13166" t="s">
        <v>144</v>
      </c>
      <c r="C13166" t="s">
        <v>89</v>
      </c>
      <c r="D13166" s="29">
        <v>46407</v>
      </c>
      <c r="E13166">
        <v>0</v>
      </c>
      <c r="F13166">
        <v>0</v>
      </c>
      <c r="G13166">
        <v>0</v>
      </c>
      <c r="H13166">
        <v>0</v>
      </c>
      <c r="L13166">
        <v>2453.9215939999999</v>
      </c>
      <c r="R13166">
        <v>6432.2760790000002</v>
      </c>
      <c r="S13166" t="s">
        <v>90</v>
      </c>
      <c r="T13166" s="297">
        <v>46311.754166666666</v>
      </c>
    </row>
    <row r="13167" spans="1:20" x14ac:dyDescent="0.35">
      <c r="A13167" t="s">
        <v>143</v>
      </c>
      <c r="B13167" t="s">
        <v>144</v>
      </c>
      <c r="C13167" t="s">
        <v>89</v>
      </c>
      <c r="D13167" s="29">
        <v>46408</v>
      </c>
      <c r="E13167">
        <v>0</v>
      </c>
      <c r="F13167">
        <v>0</v>
      </c>
      <c r="G13167">
        <v>0</v>
      </c>
      <c r="H13167">
        <v>0</v>
      </c>
      <c r="L13167">
        <v>2453.9215939999999</v>
      </c>
      <c r="R13167">
        <v>6432.2760790000002</v>
      </c>
      <c r="S13167" t="s">
        <v>90</v>
      </c>
      <c r="T13167" s="297">
        <v>46311.754166666666</v>
      </c>
    </row>
    <row r="13168" spans="1:20" x14ac:dyDescent="0.35">
      <c r="A13168" t="s">
        <v>143</v>
      </c>
      <c r="B13168" t="s">
        <v>144</v>
      </c>
      <c r="C13168" t="s">
        <v>89</v>
      </c>
      <c r="D13168" s="29">
        <v>46409</v>
      </c>
      <c r="E13168">
        <v>0</v>
      </c>
      <c r="F13168">
        <v>0</v>
      </c>
      <c r="G13168">
        <v>0</v>
      </c>
      <c r="H13168">
        <v>0</v>
      </c>
      <c r="L13168">
        <v>2453.9215939999999</v>
      </c>
      <c r="R13168">
        <v>6432.2760790000002</v>
      </c>
      <c r="S13168" t="s">
        <v>90</v>
      </c>
      <c r="T13168" s="297">
        <v>46311.754166666666</v>
      </c>
    </row>
    <row r="13169" spans="1:20" x14ac:dyDescent="0.35">
      <c r="A13169" t="s">
        <v>143</v>
      </c>
      <c r="B13169" t="s">
        <v>144</v>
      </c>
      <c r="C13169" t="s">
        <v>89</v>
      </c>
      <c r="D13169" s="29">
        <v>46410</v>
      </c>
      <c r="E13169">
        <v>0</v>
      </c>
      <c r="F13169">
        <v>0</v>
      </c>
      <c r="G13169">
        <v>0</v>
      </c>
      <c r="H13169">
        <v>0</v>
      </c>
      <c r="L13169">
        <v>2453.9215939999999</v>
      </c>
      <c r="R13169">
        <v>6432.2760790000002</v>
      </c>
      <c r="S13169" t="s">
        <v>90</v>
      </c>
      <c r="T13169" s="297">
        <v>46311.754166666666</v>
      </c>
    </row>
    <row r="13170" spans="1:20" x14ac:dyDescent="0.35">
      <c r="A13170" t="s">
        <v>143</v>
      </c>
      <c r="B13170" t="s">
        <v>144</v>
      </c>
      <c r="C13170" t="s">
        <v>89</v>
      </c>
      <c r="D13170" s="29">
        <v>46411</v>
      </c>
      <c r="E13170">
        <v>0</v>
      </c>
      <c r="F13170">
        <v>0</v>
      </c>
      <c r="G13170">
        <v>0</v>
      </c>
      <c r="H13170">
        <v>0</v>
      </c>
      <c r="L13170">
        <v>2453.9215939999999</v>
      </c>
      <c r="R13170">
        <v>6432.2760790000002</v>
      </c>
      <c r="S13170" t="s">
        <v>90</v>
      </c>
      <c r="T13170" s="297">
        <v>46311.754166666666</v>
      </c>
    </row>
    <row r="13171" spans="1:20" x14ac:dyDescent="0.35">
      <c r="A13171" t="s">
        <v>143</v>
      </c>
      <c r="B13171" t="s">
        <v>144</v>
      </c>
      <c r="C13171" t="s">
        <v>89</v>
      </c>
      <c r="D13171" s="29">
        <v>46412</v>
      </c>
      <c r="E13171">
        <v>0</v>
      </c>
      <c r="F13171">
        <v>0</v>
      </c>
      <c r="G13171">
        <v>0</v>
      </c>
      <c r="H13171">
        <v>0</v>
      </c>
      <c r="L13171">
        <v>2453.9215939999999</v>
      </c>
      <c r="R13171">
        <v>6432.2760790000002</v>
      </c>
      <c r="S13171" t="s">
        <v>90</v>
      </c>
      <c r="T13171" s="297">
        <v>46311.754166666666</v>
      </c>
    </row>
    <row r="13172" spans="1:20" x14ac:dyDescent="0.35">
      <c r="A13172" t="s">
        <v>143</v>
      </c>
      <c r="B13172" t="s">
        <v>144</v>
      </c>
      <c r="C13172" t="s">
        <v>89</v>
      </c>
      <c r="D13172" s="29">
        <v>46413</v>
      </c>
      <c r="E13172">
        <v>0</v>
      </c>
      <c r="F13172">
        <v>0</v>
      </c>
      <c r="G13172">
        <v>0</v>
      </c>
      <c r="H13172">
        <v>0</v>
      </c>
      <c r="L13172">
        <v>2453.9215939999999</v>
      </c>
      <c r="R13172">
        <v>6432.2760790000002</v>
      </c>
      <c r="S13172" t="s">
        <v>90</v>
      </c>
      <c r="T13172" s="297">
        <v>46311.754166666666</v>
      </c>
    </row>
    <row r="13173" spans="1:20" x14ac:dyDescent="0.35">
      <c r="A13173" t="s">
        <v>143</v>
      </c>
      <c r="B13173" t="s">
        <v>144</v>
      </c>
      <c r="C13173" t="s">
        <v>89</v>
      </c>
      <c r="D13173" s="29">
        <v>46414</v>
      </c>
      <c r="E13173">
        <v>0</v>
      </c>
      <c r="F13173">
        <v>0</v>
      </c>
      <c r="G13173">
        <v>0</v>
      </c>
      <c r="H13173">
        <v>0</v>
      </c>
      <c r="L13173">
        <v>2453.9215939999999</v>
      </c>
      <c r="R13173">
        <v>6432.2760790000002</v>
      </c>
      <c r="S13173" t="s">
        <v>90</v>
      </c>
      <c r="T13173" s="297">
        <v>46311.754166666666</v>
      </c>
    </row>
    <row r="13174" spans="1:20" x14ac:dyDescent="0.35">
      <c r="A13174" t="s">
        <v>143</v>
      </c>
      <c r="B13174" t="s">
        <v>144</v>
      </c>
      <c r="C13174" t="s">
        <v>89</v>
      </c>
      <c r="D13174" s="29">
        <v>46415</v>
      </c>
      <c r="E13174">
        <v>0</v>
      </c>
      <c r="F13174">
        <v>0</v>
      </c>
      <c r="G13174">
        <v>0</v>
      </c>
      <c r="H13174">
        <v>0</v>
      </c>
      <c r="L13174">
        <v>2453.9215939999999</v>
      </c>
      <c r="R13174">
        <v>6432.2760790000002</v>
      </c>
      <c r="S13174" t="s">
        <v>90</v>
      </c>
      <c r="T13174" s="297">
        <v>46311.754166666666</v>
      </c>
    </row>
    <row r="13175" spans="1:20" x14ac:dyDescent="0.35">
      <c r="A13175" t="s">
        <v>143</v>
      </c>
      <c r="B13175" t="s">
        <v>144</v>
      </c>
      <c r="C13175" t="s">
        <v>89</v>
      </c>
      <c r="D13175" s="29">
        <v>46416</v>
      </c>
      <c r="E13175">
        <v>0</v>
      </c>
      <c r="F13175">
        <v>0</v>
      </c>
      <c r="G13175">
        <v>0</v>
      </c>
      <c r="H13175">
        <v>0</v>
      </c>
      <c r="L13175">
        <v>2453.9215939999999</v>
      </c>
      <c r="R13175">
        <v>6432.2760790000002</v>
      </c>
      <c r="S13175" t="s">
        <v>90</v>
      </c>
      <c r="T13175" s="297">
        <v>46311.754166666666</v>
      </c>
    </row>
    <row r="13176" spans="1:20" x14ac:dyDescent="0.35">
      <c r="A13176" t="s">
        <v>143</v>
      </c>
      <c r="B13176" t="s">
        <v>144</v>
      </c>
      <c r="C13176" t="s">
        <v>89</v>
      </c>
      <c r="D13176" s="29">
        <v>46417</v>
      </c>
      <c r="E13176">
        <v>0</v>
      </c>
      <c r="F13176">
        <v>0</v>
      </c>
      <c r="G13176">
        <v>0</v>
      </c>
      <c r="H13176">
        <v>0</v>
      </c>
      <c r="L13176">
        <v>2453.9215939999999</v>
      </c>
      <c r="R13176">
        <v>6432.2760790000002</v>
      </c>
      <c r="S13176" t="s">
        <v>90</v>
      </c>
      <c r="T13176" s="297">
        <v>46311.754166666666</v>
      </c>
    </row>
    <row r="13177" spans="1:20" x14ac:dyDescent="0.35">
      <c r="A13177" t="s">
        <v>143</v>
      </c>
      <c r="B13177" t="s">
        <v>144</v>
      </c>
      <c r="C13177" t="s">
        <v>89</v>
      </c>
      <c r="D13177" s="29">
        <v>46418</v>
      </c>
      <c r="E13177">
        <v>0</v>
      </c>
      <c r="F13177">
        <v>0</v>
      </c>
      <c r="G13177">
        <v>0</v>
      </c>
      <c r="H13177">
        <v>0</v>
      </c>
      <c r="L13177">
        <v>2453.9215939999999</v>
      </c>
      <c r="R13177">
        <v>6432.2760790000002</v>
      </c>
      <c r="S13177" t="s">
        <v>90</v>
      </c>
      <c r="T13177" s="297">
        <v>46311.754166666666</v>
      </c>
    </row>
    <row r="13178" spans="1:20" x14ac:dyDescent="0.35">
      <c r="A13178" t="s">
        <v>143</v>
      </c>
      <c r="B13178" t="s">
        <v>144</v>
      </c>
      <c r="C13178" t="s">
        <v>89</v>
      </c>
      <c r="D13178" s="29">
        <v>46419</v>
      </c>
      <c r="E13178">
        <v>0</v>
      </c>
      <c r="F13178">
        <v>0</v>
      </c>
      <c r="G13178">
        <v>0</v>
      </c>
      <c r="H13178">
        <v>0</v>
      </c>
      <c r="L13178">
        <v>2453.9215939999999</v>
      </c>
      <c r="R13178">
        <v>6432.2760790000002</v>
      </c>
      <c r="S13178" t="s">
        <v>90</v>
      </c>
      <c r="T13178" s="297">
        <v>46311.754166666666</v>
      </c>
    </row>
    <row r="13179" spans="1:20" x14ac:dyDescent="0.35">
      <c r="A13179" t="s">
        <v>143</v>
      </c>
      <c r="B13179" t="s">
        <v>144</v>
      </c>
      <c r="C13179" t="s">
        <v>89</v>
      </c>
      <c r="D13179" s="29">
        <v>46420</v>
      </c>
      <c r="E13179">
        <v>0</v>
      </c>
      <c r="F13179">
        <v>0</v>
      </c>
      <c r="G13179">
        <v>0</v>
      </c>
      <c r="H13179">
        <v>0</v>
      </c>
      <c r="L13179">
        <v>2453.9215939999999</v>
      </c>
      <c r="R13179">
        <v>6432.2760790000002</v>
      </c>
      <c r="S13179" t="s">
        <v>90</v>
      </c>
      <c r="T13179" s="297">
        <v>46311.754166666666</v>
      </c>
    </row>
    <row r="13180" spans="1:20" x14ac:dyDescent="0.35">
      <c r="A13180" t="s">
        <v>143</v>
      </c>
      <c r="B13180" t="s">
        <v>144</v>
      </c>
      <c r="C13180" t="s">
        <v>89</v>
      </c>
      <c r="D13180" s="29">
        <v>46421</v>
      </c>
      <c r="E13180">
        <v>0</v>
      </c>
      <c r="F13180">
        <v>0</v>
      </c>
      <c r="G13180">
        <v>0</v>
      </c>
      <c r="H13180">
        <v>0</v>
      </c>
      <c r="L13180">
        <v>2453.9215939999999</v>
      </c>
      <c r="R13180">
        <v>6432.2760790000002</v>
      </c>
      <c r="S13180" t="s">
        <v>90</v>
      </c>
      <c r="T13180" s="297">
        <v>46311.754166666666</v>
      </c>
    </row>
    <row r="13181" spans="1:20" x14ac:dyDescent="0.35">
      <c r="A13181" t="s">
        <v>143</v>
      </c>
      <c r="B13181" t="s">
        <v>144</v>
      </c>
      <c r="C13181" t="s">
        <v>89</v>
      </c>
      <c r="D13181" s="29">
        <v>46422</v>
      </c>
      <c r="E13181">
        <v>0</v>
      </c>
      <c r="F13181">
        <v>0</v>
      </c>
      <c r="G13181">
        <v>0</v>
      </c>
      <c r="H13181">
        <v>0</v>
      </c>
      <c r="L13181">
        <v>2453.9215939999999</v>
      </c>
      <c r="R13181">
        <v>6432.2760790000002</v>
      </c>
      <c r="S13181" t="s">
        <v>90</v>
      </c>
      <c r="T13181" s="297">
        <v>46311.754166666666</v>
      </c>
    </row>
    <row r="13182" spans="1:20" x14ac:dyDescent="0.35">
      <c r="A13182" t="s">
        <v>143</v>
      </c>
      <c r="B13182" t="s">
        <v>144</v>
      </c>
      <c r="C13182" t="s">
        <v>89</v>
      </c>
      <c r="D13182" s="29">
        <v>46423</v>
      </c>
      <c r="E13182">
        <v>0</v>
      </c>
      <c r="F13182">
        <v>0</v>
      </c>
      <c r="G13182">
        <v>0</v>
      </c>
      <c r="H13182">
        <v>0</v>
      </c>
      <c r="L13182">
        <v>2453.9215939999999</v>
      </c>
      <c r="R13182">
        <v>6432.2760790000002</v>
      </c>
      <c r="S13182" t="s">
        <v>90</v>
      </c>
      <c r="T13182" s="297">
        <v>46311.754166666666</v>
      </c>
    </row>
    <row r="13183" spans="1:20" x14ac:dyDescent="0.35">
      <c r="A13183" t="s">
        <v>143</v>
      </c>
      <c r="B13183" t="s">
        <v>144</v>
      </c>
      <c r="C13183" t="s">
        <v>89</v>
      </c>
      <c r="D13183" s="29">
        <v>46424</v>
      </c>
      <c r="E13183">
        <v>0</v>
      </c>
      <c r="F13183">
        <v>0</v>
      </c>
      <c r="G13183">
        <v>0</v>
      </c>
      <c r="H13183">
        <v>0</v>
      </c>
      <c r="L13183">
        <v>2453.9215939999999</v>
      </c>
      <c r="R13183">
        <v>6432.2760790000002</v>
      </c>
      <c r="S13183" t="s">
        <v>90</v>
      </c>
      <c r="T13183" s="297">
        <v>46311.754166666666</v>
      </c>
    </row>
    <row r="13184" spans="1:20" x14ac:dyDescent="0.35">
      <c r="A13184" t="s">
        <v>143</v>
      </c>
      <c r="B13184" t="s">
        <v>144</v>
      </c>
      <c r="C13184" t="s">
        <v>89</v>
      </c>
      <c r="D13184" s="29">
        <v>46425</v>
      </c>
      <c r="E13184">
        <v>0</v>
      </c>
      <c r="F13184">
        <v>0</v>
      </c>
      <c r="G13184">
        <v>0</v>
      </c>
      <c r="H13184">
        <v>0</v>
      </c>
      <c r="L13184">
        <v>2453.9215939999999</v>
      </c>
      <c r="R13184">
        <v>6432.2760790000002</v>
      </c>
      <c r="S13184" t="s">
        <v>90</v>
      </c>
      <c r="T13184" s="297">
        <v>46311.754166666666</v>
      </c>
    </row>
    <row r="13185" spans="1:20" x14ac:dyDescent="0.35">
      <c r="A13185" t="s">
        <v>143</v>
      </c>
      <c r="B13185" t="s">
        <v>144</v>
      </c>
      <c r="C13185" t="s">
        <v>89</v>
      </c>
      <c r="D13185" s="29">
        <v>46426</v>
      </c>
      <c r="E13185">
        <v>0</v>
      </c>
      <c r="F13185">
        <v>0</v>
      </c>
      <c r="G13185">
        <v>0</v>
      </c>
      <c r="H13185">
        <v>0</v>
      </c>
      <c r="L13185">
        <v>2453.9215939999999</v>
      </c>
      <c r="R13185">
        <v>6432.2760790000002</v>
      </c>
      <c r="S13185" t="s">
        <v>90</v>
      </c>
      <c r="T13185" s="297">
        <v>46311.754166666666</v>
      </c>
    </row>
    <row r="13186" spans="1:20" x14ac:dyDescent="0.35">
      <c r="A13186" t="s">
        <v>143</v>
      </c>
      <c r="B13186" t="s">
        <v>144</v>
      </c>
      <c r="C13186" t="s">
        <v>89</v>
      </c>
      <c r="D13186" s="29">
        <v>46427</v>
      </c>
      <c r="E13186">
        <v>0</v>
      </c>
      <c r="F13186">
        <v>0</v>
      </c>
      <c r="G13186">
        <v>0</v>
      </c>
      <c r="H13186">
        <v>0</v>
      </c>
      <c r="L13186">
        <v>2453.9215939999999</v>
      </c>
      <c r="R13186">
        <v>6432.2760790000002</v>
      </c>
      <c r="S13186" t="s">
        <v>90</v>
      </c>
      <c r="T13186" s="297">
        <v>46311.754166666666</v>
      </c>
    </row>
    <row r="13187" spans="1:20" x14ac:dyDescent="0.35">
      <c r="A13187" t="s">
        <v>143</v>
      </c>
      <c r="B13187" t="s">
        <v>144</v>
      </c>
      <c r="C13187" t="s">
        <v>89</v>
      </c>
      <c r="D13187" s="29">
        <v>46428</v>
      </c>
      <c r="E13187">
        <v>0</v>
      </c>
      <c r="F13187">
        <v>0</v>
      </c>
      <c r="G13187">
        <v>0</v>
      </c>
      <c r="H13187">
        <v>0</v>
      </c>
      <c r="L13187">
        <v>2453.9215939999999</v>
      </c>
      <c r="R13187">
        <v>6432.2760790000002</v>
      </c>
      <c r="S13187" t="s">
        <v>90</v>
      </c>
      <c r="T13187" s="297">
        <v>46311.754166666666</v>
      </c>
    </row>
    <row r="13188" spans="1:20" x14ac:dyDescent="0.35">
      <c r="A13188" t="s">
        <v>143</v>
      </c>
      <c r="B13188" t="s">
        <v>144</v>
      </c>
      <c r="C13188" t="s">
        <v>89</v>
      </c>
      <c r="D13188" s="29">
        <v>46429</v>
      </c>
      <c r="E13188">
        <v>0</v>
      </c>
      <c r="F13188">
        <v>0</v>
      </c>
      <c r="G13188">
        <v>0</v>
      </c>
      <c r="H13188">
        <v>0</v>
      </c>
      <c r="L13188">
        <v>2453.9215939999999</v>
      </c>
      <c r="R13188">
        <v>6432.2760790000002</v>
      </c>
      <c r="S13188" t="s">
        <v>90</v>
      </c>
      <c r="T13188" s="297">
        <v>46311.754166666666</v>
      </c>
    </row>
    <row r="13189" spans="1:20" x14ac:dyDescent="0.35">
      <c r="A13189" t="s">
        <v>143</v>
      </c>
      <c r="B13189" t="s">
        <v>144</v>
      </c>
      <c r="C13189" t="s">
        <v>89</v>
      </c>
      <c r="D13189" s="29">
        <v>46430</v>
      </c>
      <c r="E13189">
        <v>0</v>
      </c>
      <c r="F13189">
        <v>0</v>
      </c>
      <c r="G13189">
        <v>0</v>
      </c>
      <c r="H13189">
        <v>0</v>
      </c>
      <c r="L13189">
        <v>2453.9215939999999</v>
      </c>
      <c r="R13189">
        <v>6432.2760790000002</v>
      </c>
      <c r="S13189" t="s">
        <v>90</v>
      </c>
      <c r="T13189" s="297">
        <v>46311.754166666666</v>
      </c>
    </row>
    <row r="13190" spans="1:20" x14ac:dyDescent="0.35">
      <c r="A13190" t="s">
        <v>143</v>
      </c>
      <c r="B13190" t="s">
        <v>144</v>
      </c>
      <c r="C13190" t="s">
        <v>89</v>
      </c>
      <c r="D13190" s="29">
        <v>46431</v>
      </c>
      <c r="E13190">
        <v>0</v>
      </c>
      <c r="F13190">
        <v>0</v>
      </c>
      <c r="G13190">
        <v>0</v>
      </c>
      <c r="H13190">
        <v>0</v>
      </c>
      <c r="L13190">
        <v>2453.9215939999999</v>
      </c>
      <c r="R13190">
        <v>6432.2760790000002</v>
      </c>
      <c r="S13190" t="s">
        <v>90</v>
      </c>
      <c r="T13190" s="297">
        <v>46311.754166666666</v>
      </c>
    </row>
    <row r="13191" spans="1:20" x14ac:dyDescent="0.35">
      <c r="A13191" t="s">
        <v>143</v>
      </c>
      <c r="B13191" t="s">
        <v>144</v>
      </c>
      <c r="C13191" t="s">
        <v>89</v>
      </c>
      <c r="D13191" s="29">
        <v>46432</v>
      </c>
      <c r="E13191">
        <v>0</v>
      </c>
      <c r="F13191">
        <v>0</v>
      </c>
      <c r="G13191">
        <v>0</v>
      </c>
      <c r="H13191">
        <v>0</v>
      </c>
      <c r="L13191">
        <v>2453.9215939999999</v>
      </c>
      <c r="R13191">
        <v>6432.2760790000002</v>
      </c>
      <c r="S13191" t="s">
        <v>90</v>
      </c>
      <c r="T13191" s="297">
        <v>46311.754166666666</v>
      </c>
    </row>
    <row r="13192" spans="1:20" x14ac:dyDescent="0.35">
      <c r="A13192" t="s">
        <v>143</v>
      </c>
      <c r="B13192" t="s">
        <v>144</v>
      </c>
      <c r="C13192" t="s">
        <v>89</v>
      </c>
      <c r="D13192" s="29">
        <v>46433</v>
      </c>
      <c r="E13192">
        <v>0</v>
      </c>
      <c r="F13192">
        <v>0</v>
      </c>
      <c r="G13192">
        <v>0</v>
      </c>
      <c r="H13192">
        <v>0</v>
      </c>
      <c r="L13192">
        <v>2453.9215939999999</v>
      </c>
      <c r="R13192">
        <v>6432.2760790000002</v>
      </c>
      <c r="S13192" t="s">
        <v>90</v>
      </c>
      <c r="T13192" s="297">
        <v>46311.754166666666</v>
      </c>
    </row>
    <row r="13193" spans="1:20" x14ac:dyDescent="0.35">
      <c r="A13193" t="s">
        <v>143</v>
      </c>
      <c r="B13193" t="s">
        <v>144</v>
      </c>
      <c r="C13193" t="s">
        <v>89</v>
      </c>
      <c r="D13193" s="29">
        <v>46434</v>
      </c>
      <c r="E13193">
        <v>0</v>
      </c>
      <c r="F13193">
        <v>0</v>
      </c>
      <c r="G13193">
        <v>0</v>
      </c>
      <c r="H13193">
        <v>0</v>
      </c>
      <c r="L13193">
        <v>2453.9215939999999</v>
      </c>
      <c r="R13193">
        <v>6432.2760790000002</v>
      </c>
      <c r="S13193" t="s">
        <v>90</v>
      </c>
      <c r="T13193" s="297">
        <v>46311.754166666666</v>
      </c>
    </row>
    <row r="13194" spans="1:20" x14ac:dyDescent="0.35">
      <c r="A13194" t="s">
        <v>143</v>
      </c>
      <c r="B13194" t="s">
        <v>144</v>
      </c>
      <c r="C13194" t="s">
        <v>89</v>
      </c>
      <c r="D13194" s="29">
        <v>46435</v>
      </c>
      <c r="E13194">
        <v>0</v>
      </c>
      <c r="F13194">
        <v>0</v>
      </c>
      <c r="G13194">
        <v>0</v>
      </c>
      <c r="H13194">
        <v>0</v>
      </c>
      <c r="L13194">
        <v>2453.9215939999999</v>
      </c>
      <c r="R13194">
        <v>6432.2760790000002</v>
      </c>
      <c r="S13194" t="s">
        <v>90</v>
      </c>
      <c r="T13194" s="297">
        <v>46311.754166666666</v>
      </c>
    </row>
    <row r="13195" spans="1:20" x14ac:dyDescent="0.35">
      <c r="A13195" t="s">
        <v>143</v>
      </c>
      <c r="B13195" t="s">
        <v>144</v>
      </c>
      <c r="C13195" t="s">
        <v>89</v>
      </c>
      <c r="D13195" s="29">
        <v>46436</v>
      </c>
      <c r="E13195">
        <v>0</v>
      </c>
      <c r="F13195">
        <v>0</v>
      </c>
      <c r="G13195">
        <v>0</v>
      </c>
      <c r="H13195">
        <v>0</v>
      </c>
      <c r="L13195">
        <v>2453.9215939999999</v>
      </c>
      <c r="R13195">
        <v>6432.2760790000002</v>
      </c>
      <c r="S13195" t="s">
        <v>90</v>
      </c>
      <c r="T13195" s="297">
        <v>46311.754166666666</v>
      </c>
    </row>
    <row r="13196" spans="1:20" x14ac:dyDescent="0.35">
      <c r="A13196" t="s">
        <v>143</v>
      </c>
      <c r="B13196" t="s">
        <v>144</v>
      </c>
      <c r="C13196" t="s">
        <v>89</v>
      </c>
      <c r="D13196" s="29">
        <v>46437</v>
      </c>
      <c r="E13196">
        <v>0</v>
      </c>
      <c r="F13196">
        <v>0</v>
      </c>
      <c r="G13196">
        <v>0</v>
      </c>
      <c r="H13196">
        <v>0</v>
      </c>
      <c r="L13196">
        <v>2453.9215939999999</v>
      </c>
      <c r="R13196">
        <v>6432.2760790000002</v>
      </c>
      <c r="S13196" t="s">
        <v>90</v>
      </c>
      <c r="T13196" s="297">
        <v>46311.754166666666</v>
      </c>
    </row>
    <row r="13197" spans="1:20" x14ac:dyDescent="0.35">
      <c r="A13197" t="s">
        <v>143</v>
      </c>
      <c r="B13197" t="s">
        <v>144</v>
      </c>
      <c r="C13197" t="s">
        <v>89</v>
      </c>
      <c r="D13197" s="29">
        <v>46438</v>
      </c>
      <c r="E13197">
        <v>0</v>
      </c>
      <c r="F13197">
        <v>0</v>
      </c>
      <c r="G13197">
        <v>0</v>
      </c>
      <c r="H13197">
        <v>0</v>
      </c>
      <c r="L13197">
        <v>2453.9215939999999</v>
      </c>
      <c r="R13197">
        <v>6432.2760790000002</v>
      </c>
      <c r="S13197" t="s">
        <v>90</v>
      </c>
      <c r="T13197" s="297">
        <v>46311.754166666666</v>
      </c>
    </row>
    <row r="13198" spans="1:20" x14ac:dyDescent="0.35">
      <c r="A13198" t="s">
        <v>143</v>
      </c>
      <c r="B13198" t="s">
        <v>144</v>
      </c>
      <c r="C13198" t="s">
        <v>89</v>
      </c>
      <c r="D13198" s="29">
        <v>46439</v>
      </c>
      <c r="E13198">
        <v>0</v>
      </c>
      <c r="F13198">
        <v>0</v>
      </c>
      <c r="G13198">
        <v>0</v>
      </c>
      <c r="H13198">
        <v>0</v>
      </c>
      <c r="L13198">
        <v>2453.9215939999999</v>
      </c>
      <c r="R13198">
        <v>6432.2760790000002</v>
      </c>
      <c r="S13198" t="s">
        <v>90</v>
      </c>
      <c r="T13198" s="297">
        <v>46311.754166666666</v>
      </c>
    </row>
    <row r="13199" spans="1:20" x14ac:dyDescent="0.35">
      <c r="A13199" t="s">
        <v>143</v>
      </c>
      <c r="B13199" t="s">
        <v>144</v>
      </c>
      <c r="C13199" t="s">
        <v>89</v>
      </c>
      <c r="D13199" s="29">
        <v>46440</v>
      </c>
      <c r="E13199">
        <v>0</v>
      </c>
      <c r="F13199">
        <v>0</v>
      </c>
      <c r="G13199">
        <v>0</v>
      </c>
      <c r="H13199">
        <v>0</v>
      </c>
      <c r="L13199">
        <v>2453.9215939999999</v>
      </c>
      <c r="R13199">
        <v>6432.2760790000002</v>
      </c>
      <c r="S13199" t="s">
        <v>90</v>
      </c>
      <c r="T13199" s="297">
        <v>46311.754166666666</v>
      </c>
    </row>
    <row r="13200" spans="1:20" x14ac:dyDescent="0.35">
      <c r="A13200" t="s">
        <v>143</v>
      </c>
      <c r="B13200" t="s">
        <v>144</v>
      </c>
      <c r="C13200" t="s">
        <v>89</v>
      </c>
      <c r="D13200" s="29">
        <v>46441</v>
      </c>
      <c r="E13200">
        <v>0</v>
      </c>
      <c r="F13200">
        <v>0</v>
      </c>
      <c r="G13200">
        <v>0</v>
      </c>
      <c r="H13200">
        <v>0</v>
      </c>
      <c r="L13200">
        <v>2453.9215939999999</v>
      </c>
      <c r="R13200">
        <v>6432.2760790000002</v>
      </c>
      <c r="S13200" t="s">
        <v>90</v>
      </c>
      <c r="T13200" s="297">
        <v>46311.754166666666</v>
      </c>
    </row>
    <row r="13201" spans="1:20" x14ac:dyDescent="0.35">
      <c r="A13201" t="s">
        <v>143</v>
      </c>
      <c r="B13201" t="s">
        <v>144</v>
      </c>
      <c r="C13201" t="s">
        <v>89</v>
      </c>
      <c r="D13201" s="29">
        <v>46442</v>
      </c>
      <c r="E13201">
        <v>0</v>
      </c>
      <c r="F13201">
        <v>0</v>
      </c>
      <c r="G13201">
        <v>0</v>
      </c>
      <c r="H13201">
        <v>0</v>
      </c>
      <c r="L13201">
        <v>2453.9215939999999</v>
      </c>
      <c r="R13201">
        <v>6432.2760790000002</v>
      </c>
      <c r="S13201" t="s">
        <v>90</v>
      </c>
      <c r="T13201" s="297">
        <v>46311.754166666666</v>
      </c>
    </row>
    <row r="13202" spans="1:20" x14ac:dyDescent="0.35">
      <c r="A13202" t="s">
        <v>143</v>
      </c>
      <c r="B13202" t="s">
        <v>144</v>
      </c>
      <c r="C13202" t="s">
        <v>89</v>
      </c>
      <c r="D13202" s="29">
        <v>46443</v>
      </c>
      <c r="E13202">
        <v>0</v>
      </c>
      <c r="F13202">
        <v>0</v>
      </c>
      <c r="G13202">
        <v>0</v>
      </c>
      <c r="H13202">
        <v>0</v>
      </c>
      <c r="L13202">
        <v>2453.9215939999999</v>
      </c>
      <c r="R13202">
        <v>6432.2760790000002</v>
      </c>
      <c r="S13202" t="s">
        <v>90</v>
      </c>
      <c r="T13202" s="297">
        <v>46311.754166666666</v>
      </c>
    </row>
    <row r="13203" spans="1:20" x14ac:dyDescent="0.35">
      <c r="A13203" t="s">
        <v>143</v>
      </c>
      <c r="B13203" t="s">
        <v>144</v>
      </c>
      <c r="C13203" t="s">
        <v>89</v>
      </c>
      <c r="D13203" s="29">
        <v>46444</v>
      </c>
      <c r="E13203">
        <v>0</v>
      </c>
      <c r="F13203">
        <v>0</v>
      </c>
      <c r="G13203">
        <v>0</v>
      </c>
      <c r="H13203">
        <v>0</v>
      </c>
      <c r="L13203">
        <v>2453.9215939999999</v>
      </c>
      <c r="R13203">
        <v>6432.2760790000002</v>
      </c>
      <c r="S13203" t="s">
        <v>90</v>
      </c>
      <c r="T13203" s="297">
        <v>46311.754166666666</v>
      </c>
    </row>
    <row r="13204" spans="1:20" x14ac:dyDescent="0.35">
      <c r="A13204" t="s">
        <v>143</v>
      </c>
      <c r="B13204" t="s">
        <v>144</v>
      </c>
      <c r="C13204" t="s">
        <v>89</v>
      </c>
      <c r="D13204" s="29">
        <v>46445</v>
      </c>
      <c r="E13204">
        <v>0</v>
      </c>
      <c r="F13204">
        <v>0</v>
      </c>
      <c r="G13204">
        <v>0</v>
      </c>
      <c r="H13204">
        <v>0</v>
      </c>
      <c r="L13204">
        <v>2453.9215939999999</v>
      </c>
      <c r="R13204">
        <v>6432.2760790000002</v>
      </c>
      <c r="S13204" t="s">
        <v>90</v>
      </c>
      <c r="T13204" s="297">
        <v>46311.754166666666</v>
      </c>
    </row>
    <row r="13205" spans="1:20" x14ac:dyDescent="0.35">
      <c r="A13205" t="s">
        <v>143</v>
      </c>
      <c r="B13205" t="s">
        <v>144</v>
      </c>
      <c r="C13205" t="s">
        <v>89</v>
      </c>
      <c r="D13205" s="29">
        <v>46446</v>
      </c>
      <c r="E13205">
        <v>0</v>
      </c>
      <c r="F13205">
        <v>0</v>
      </c>
      <c r="G13205">
        <v>0</v>
      </c>
      <c r="H13205">
        <v>0</v>
      </c>
      <c r="L13205">
        <v>2453.9215939999999</v>
      </c>
      <c r="R13205">
        <v>6432.2760790000002</v>
      </c>
      <c r="S13205" t="s">
        <v>90</v>
      </c>
      <c r="T13205" s="297">
        <v>46311.754166666666</v>
      </c>
    </row>
    <row r="13206" spans="1:20" x14ac:dyDescent="0.35">
      <c r="A13206" t="s">
        <v>143</v>
      </c>
      <c r="B13206" t="s">
        <v>144</v>
      </c>
      <c r="C13206" t="s">
        <v>89</v>
      </c>
      <c r="D13206" s="29">
        <v>46447</v>
      </c>
      <c r="E13206">
        <v>0</v>
      </c>
      <c r="F13206">
        <v>0</v>
      </c>
      <c r="G13206">
        <v>0</v>
      </c>
      <c r="H13206">
        <v>0</v>
      </c>
      <c r="L13206">
        <v>2453.9215939999999</v>
      </c>
      <c r="R13206">
        <v>6432.2760790000002</v>
      </c>
      <c r="S13206" t="s">
        <v>90</v>
      </c>
      <c r="T13206" s="297">
        <v>46311.754166666666</v>
      </c>
    </row>
    <row r="13207" spans="1:20" x14ac:dyDescent="0.35">
      <c r="A13207" t="s">
        <v>143</v>
      </c>
      <c r="B13207" t="s">
        <v>144</v>
      </c>
      <c r="C13207" t="s">
        <v>89</v>
      </c>
      <c r="D13207" s="29">
        <v>46448</v>
      </c>
      <c r="E13207">
        <v>0</v>
      </c>
      <c r="F13207">
        <v>0</v>
      </c>
      <c r="G13207">
        <v>0</v>
      </c>
      <c r="H13207">
        <v>0</v>
      </c>
      <c r="L13207">
        <v>2453.9215939999999</v>
      </c>
      <c r="R13207">
        <v>6432.2760790000002</v>
      </c>
      <c r="S13207" t="s">
        <v>90</v>
      </c>
      <c r="T13207" s="297">
        <v>46311.754166666666</v>
      </c>
    </row>
    <row r="13208" spans="1:20" x14ac:dyDescent="0.35">
      <c r="A13208" t="s">
        <v>143</v>
      </c>
      <c r="B13208" t="s">
        <v>144</v>
      </c>
      <c r="C13208" t="s">
        <v>89</v>
      </c>
      <c r="D13208" s="29">
        <v>46449</v>
      </c>
      <c r="E13208">
        <v>0</v>
      </c>
      <c r="F13208">
        <v>0</v>
      </c>
      <c r="G13208">
        <v>0</v>
      </c>
      <c r="H13208">
        <v>0</v>
      </c>
      <c r="L13208">
        <v>2453.9215939999999</v>
      </c>
      <c r="R13208">
        <v>6432.2760790000002</v>
      </c>
      <c r="S13208" t="s">
        <v>90</v>
      </c>
      <c r="T13208" s="297">
        <v>46311.754166666666</v>
      </c>
    </row>
    <row r="13209" spans="1:20" x14ac:dyDescent="0.35">
      <c r="A13209" t="s">
        <v>143</v>
      </c>
      <c r="B13209" t="s">
        <v>144</v>
      </c>
      <c r="C13209" t="s">
        <v>89</v>
      </c>
      <c r="D13209" s="29">
        <v>46450</v>
      </c>
      <c r="E13209">
        <v>0</v>
      </c>
      <c r="F13209">
        <v>0</v>
      </c>
      <c r="G13209">
        <v>0</v>
      </c>
      <c r="H13209">
        <v>0</v>
      </c>
      <c r="L13209">
        <v>2453.9215939999999</v>
      </c>
      <c r="R13209">
        <v>6432.2760790000002</v>
      </c>
      <c r="S13209" t="s">
        <v>90</v>
      </c>
      <c r="T13209" s="297">
        <v>46311.754166666666</v>
      </c>
    </row>
    <row r="13210" spans="1:20" x14ac:dyDescent="0.35">
      <c r="A13210" t="s">
        <v>143</v>
      </c>
      <c r="B13210" t="s">
        <v>144</v>
      </c>
      <c r="C13210" t="s">
        <v>89</v>
      </c>
      <c r="D13210" s="29">
        <v>46451</v>
      </c>
      <c r="E13210">
        <v>0</v>
      </c>
      <c r="F13210">
        <v>0</v>
      </c>
      <c r="G13210">
        <v>0</v>
      </c>
      <c r="H13210">
        <v>0</v>
      </c>
      <c r="L13210">
        <v>2453.9215939999999</v>
      </c>
      <c r="R13210">
        <v>6432.2760790000002</v>
      </c>
      <c r="S13210" t="s">
        <v>90</v>
      </c>
      <c r="T13210" s="297">
        <v>46311.754166666666</v>
      </c>
    </row>
    <row r="13211" spans="1:20" x14ac:dyDescent="0.35">
      <c r="A13211" t="s">
        <v>143</v>
      </c>
      <c r="B13211" t="s">
        <v>144</v>
      </c>
      <c r="C13211" t="s">
        <v>89</v>
      </c>
      <c r="D13211" s="29">
        <v>46452</v>
      </c>
      <c r="E13211">
        <v>0</v>
      </c>
      <c r="F13211">
        <v>0</v>
      </c>
      <c r="G13211">
        <v>0</v>
      </c>
      <c r="H13211">
        <v>0</v>
      </c>
      <c r="L13211">
        <v>2453.9215939999999</v>
      </c>
      <c r="R13211">
        <v>6432.2760790000002</v>
      </c>
      <c r="S13211" t="s">
        <v>90</v>
      </c>
      <c r="T13211" s="297">
        <v>46311.754166666666</v>
      </c>
    </row>
    <row r="13212" spans="1:20" x14ac:dyDescent="0.35">
      <c r="A13212" t="s">
        <v>143</v>
      </c>
      <c r="B13212" t="s">
        <v>144</v>
      </c>
      <c r="C13212" t="s">
        <v>89</v>
      </c>
      <c r="D13212" s="29">
        <v>46453</v>
      </c>
      <c r="E13212">
        <v>0</v>
      </c>
      <c r="F13212">
        <v>0</v>
      </c>
      <c r="G13212">
        <v>0</v>
      </c>
      <c r="H13212">
        <v>0</v>
      </c>
      <c r="L13212">
        <v>2453.9215939999999</v>
      </c>
      <c r="R13212">
        <v>6432.2760790000002</v>
      </c>
      <c r="S13212" t="s">
        <v>90</v>
      </c>
      <c r="T13212" s="297">
        <v>46311.754166666666</v>
      </c>
    </row>
    <row r="13213" spans="1:20" x14ac:dyDescent="0.35">
      <c r="A13213" t="s">
        <v>143</v>
      </c>
      <c r="B13213" t="s">
        <v>144</v>
      </c>
      <c r="C13213" t="s">
        <v>89</v>
      </c>
      <c r="D13213" s="29">
        <v>46454</v>
      </c>
      <c r="E13213">
        <v>0</v>
      </c>
      <c r="F13213">
        <v>0</v>
      </c>
      <c r="G13213">
        <v>0</v>
      </c>
      <c r="H13213">
        <v>0</v>
      </c>
      <c r="L13213">
        <v>2453.9215939999999</v>
      </c>
      <c r="R13213">
        <v>6432.2760790000002</v>
      </c>
      <c r="S13213" t="s">
        <v>90</v>
      </c>
      <c r="T13213" s="297">
        <v>46311.754166666666</v>
      </c>
    </row>
    <row r="13214" spans="1:20" x14ac:dyDescent="0.35">
      <c r="A13214" t="s">
        <v>143</v>
      </c>
      <c r="B13214" t="s">
        <v>144</v>
      </c>
      <c r="C13214" t="s">
        <v>89</v>
      </c>
      <c r="D13214" s="29">
        <v>46455</v>
      </c>
      <c r="E13214">
        <v>0</v>
      </c>
      <c r="F13214">
        <v>0</v>
      </c>
      <c r="G13214">
        <v>0</v>
      </c>
      <c r="H13214">
        <v>0</v>
      </c>
      <c r="L13214">
        <v>2453.9215939999999</v>
      </c>
      <c r="R13214">
        <v>6432.2760790000002</v>
      </c>
      <c r="S13214" t="s">
        <v>90</v>
      </c>
      <c r="T13214" s="297">
        <v>46311.754166666666</v>
      </c>
    </row>
    <row r="13215" spans="1:20" x14ac:dyDescent="0.35">
      <c r="A13215" t="s">
        <v>143</v>
      </c>
      <c r="B13215" t="s">
        <v>144</v>
      </c>
      <c r="C13215" t="s">
        <v>89</v>
      </c>
      <c r="D13215" s="29">
        <v>46456</v>
      </c>
      <c r="E13215">
        <v>0</v>
      </c>
      <c r="F13215">
        <v>0</v>
      </c>
      <c r="G13215">
        <v>0</v>
      </c>
      <c r="H13215">
        <v>0</v>
      </c>
      <c r="L13215">
        <v>2453.9215939999999</v>
      </c>
      <c r="R13215">
        <v>6432.2760790000002</v>
      </c>
      <c r="S13215" t="s">
        <v>90</v>
      </c>
      <c r="T13215" s="297">
        <v>46311.754166666666</v>
      </c>
    </row>
    <row r="13216" spans="1:20" x14ac:dyDescent="0.35">
      <c r="A13216" t="s">
        <v>143</v>
      </c>
      <c r="B13216" t="s">
        <v>144</v>
      </c>
      <c r="C13216" t="s">
        <v>89</v>
      </c>
      <c r="D13216" s="29">
        <v>46457</v>
      </c>
      <c r="E13216">
        <v>0</v>
      </c>
      <c r="F13216">
        <v>0</v>
      </c>
      <c r="G13216">
        <v>0</v>
      </c>
      <c r="H13216">
        <v>0</v>
      </c>
      <c r="L13216">
        <v>2453.9215939999999</v>
      </c>
      <c r="R13216">
        <v>6432.2760790000002</v>
      </c>
      <c r="S13216" t="s">
        <v>90</v>
      </c>
      <c r="T13216" s="297">
        <v>46311.754166666666</v>
      </c>
    </row>
    <row r="13217" spans="1:20" x14ac:dyDescent="0.35">
      <c r="A13217" t="s">
        <v>143</v>
      </c>
      <c r="B13217" t="s">
        <v>144</v>
      </c>
      <c r="C13217" t="s">
        <v>89</v>
      </c>
      <c r="D13217" s="29">
        <v>46458</v>
      </c>
      <c r="E13217">
        <v>0</v>
      </c>
      <c r="F13217">
        <v>0</v>
      </c>
      <c r="G13217">
        <v>0</v>
      </c>
      <c r="H13217">
        <v>0</v>
      </c>
      <c r="L13217">
        <v>2453.9215939999999</v>
      </c>
      <c r="R13217">
        <v>6432.2760790000002</v>
      </c>
      <c r="S13217" t="s">
        <v>90</v>
      </c>
      <c r="T13217" s="297">
        <v>46311.754166666666</v>
      </c>
    </row>
    <row r="13218" spans="1:20" x14ac:dyDescent="0.35">
      <c r="A13218" t="s">
        <v>143</v>
      </c>
      <c r="B13218" t="s">
        <v>144</v>
      </c>
      <c r="C13218" t="s">
        <v>89</v>
      </c>
      <c r="D13218" s="29">
        <v>46459</v>
      </c>
      <c r="E13218">
        <v>0</v>
      </c>
      <c r="F13218">
        <v>0</v>
      </c>
      <c r="G13218">
        <v>0</v>
      </c>
      <c r="H13218">
        <v>0</v>
      </c>
      <c r="L13218">
        <v>2453.9215939999999</v>
      </c>
      <c r="R13218">
        <v>6432.2760790000002</v>
      </c>
      <c r="S13218" t="s">
        <v>90</v>
      </c>
      <c r="T13218" s="297">
        <v>46311.754166666666</v>
      </c>
    </row>
    <row r="13219" spans="1:20" x14ac:dyDescent="0.35">
      <c r="A13219" t="s">
        <v>143</v>
      </c>
      <c r="B13219" t="s">
        <v>144</v>
      </c>
      <c r="C13219" t="s">
        <v>89</v>
      </c>
      <c r="D13219" s="29">
        <v>46460</v>
      </c>
      <c r="E13219">
        <v>0</v>
      </c>
      <c r="F13219">
        <v>0</v>
      </c>
      <c r="G13219">
        <v>0</v>
      </c>
      <c r="H13219">
        <v>0</v>
      </c>
      <c r="L13219">
        <v>2453.9215939999999</v>
      </c>
      <c r="R13219">
        <v>6432.2760790000002</v>
      </c>
      <c r="S13219" t="s">
        <v>90</v>
      </c>
      <c r="T13219" s="297">
        <v>46311.754166666666</v>
      </c>
    </row>
    <row r="13220" spans="1:20" x14ac:dyDescent="0.35">
      <c r="A13220" t="s">
        <v>143</v>
      </c>
      <c r="B13220" t="s">
        <v>144</v>
      </c>
      <c r="C13220" t="s">
        <v>89</v>
      </c>
      <c r="D13220" s="29">
        <v>46461</v>
      </c>
      <c r="E13220">
        <v>0</v>
      </c>
      <c r="F13220">
        <v>0</v>
      </c>
      <c r="G13220">
        <v>0</v>
      </c>
      <c r="H13220">
        <v>0</v>
      </c>
      <c r="L13220">
        <v>2453.9215939999999</v>
      </c>
      <c r="R13220">
        <v>6432.2760790000002</v>
      </c>
      <c r="S13220" t="s">
        <v>90</v>
      </c>
      <c r="T13220" s="297">
        <v>46311.754166666666</v>
      </c>
    </row>
    <row r="13221" spans="1:20" x14ac:dyDescent="0.35">
      <c r="A13221" t="s">
        <v>143</v>
      </c>
      <c r="B13221" t="s">
        <v>144</v>
      </c>
      <c r="C13221" t="s">
        <v>89</v>
      </c>
      <c r="D13221" s="29">
        <v>46462</v>
      </c>
      <c r="E13221">
        <v>0</v>
      </c>
      <c r="F13221">
        <v>0</v>
      </c>
      <c r="G13221">
        <v>0</v>
      </c>
      <c r="H13221">
        <v>0</v>
      </c>
      <c r="L13221">
        <v>2453.9215939999999</v>
      </c>
      <c r="R13221">
        <v>6432.2760790000002</v>
      </c>
      <c r="S13221" t="s">
        <v>90</v>
      </c>
      <c r="T13221" s="297">
        <v>46311.754166666666</v>
      </c>
    </row>
    <row r="13222" spans="1:20" x14ac:dyDescent="0.35">
      <c r="A13222" t="s">
        <v>143</v>
      </c>
      <c r="B13222" t="s">
        <v>144</v>
      </c>
      <c r="C13222" t="s">
        <v>89</v>
      </c>
      <c r="D13222" s="29">
        <v>46463</v>
      </c>
      <c r="E13222">
        <v>0</v>
      </c>
      <c r="F13222">
        <v>0</v>
      </c>
      <c r="G13222">
        <v>0</v>
      </c>
      <c r="H13222">
        <v>0</v>
      </c>
      <c r="L13222">
        <v>2453.9215939999999</v>
      </c>
      <c r="R13222">
        <v>6432.2760790000002</v>
      </c>
      <c r="S13222" t="s">
        <v>90</v>
      </c>
      <c r="T13222" s="297">
        <v>46311.754166666666</v>
      </c>
    </row>
    <row r="13223" spans="1:20" x14ac:dyDescent="0.35">
      <c r="A13223" t="s">
        <v>143</v>
      </c>
      <c r="B13223" t="s">
        <v>144</v>
      </c>
      <c r="C13223" t="s">
        <v>89</v>
      </c>
      <c r="D13223" s="29">
        <v>46464</v>
      </c>
      <c r="E13223">
        <v>0</v>
      </c>
      <c r="F13223">
        <v>0</v>
      </c>
      <c r="G13223">
        <v>0</v>
      </c>
      <c r="H13223">
        <v>0</v>
      </c>
      <c r="L13223">
        <v>2453.9215939999999</v>
      </c>
      <c r="R13223">
        <v>6432.2760790000002</v>
      </c>
      <c r="S13223" t="s">
        <v>90</v>
      </c>
      <c r="T13223" s="297">
        <v>46311.754166666666</v>
      </c>
    </row>
    <row r="13224" spans="1:20" x14ac:dyDescent="0.35">
      <c r="A13224" t="s">
        <v>143</v>
      </c>
      <c r="B13224" t="s">
        <v>144</v>
      </c>
      <c r="C13224" t="s">
        <v>89</v>
      </c>
      <c r="D13224" s="29">
        <v>46465</v>
      </c>
      <c r="E13224">
        <v>0</v>
      </c>
      <c r="F13224">
        <v>0</v>
      </c>
      <c r="G13224">
        <v>0</v>
      </c>
      <c r="H13224">
        <v>0</v>
      </c>
      <c r="L13224">
        <v>2453.9215939999999</v>
      </c>
      <c r="R13224">
        <v>6432.2760790000002</v>
      </c>
      <c r="S13224" t="s">
        <v>90</v>
      </c>
      <c r="T13224" s="297">
        <v>46311.754166666666</v>
      </c>
    </row>
    <row r="13225" spans="1:20" x14ac:dyDescent="0.35">
      <c r="A13225" t="s">
        <v>143</v>
      </c>
      <c r="B13225" t="s">
        <v>144</v>
      </c>
      <c r="C13225" t="s">
        <v>89</v>
      </c>
      <c r="D13225" s="29">
        <v>46466</v>
      </c>
      <c r="E13225">
        <v>0</v>
      </c>
      <c r="F13225">
        <v>0</v>
      </c>
      <c r="G13225">
        <v>0</v>
      </c>
      <c r="H13225">
        <v>0</v>
      </c>
      <c r="L13225">
        <v>2453.9215939999999</v>
      </c>
      <c r="R13225">
        <v>6432.2760790000002</v>
      </c>
      <c r="S13225" t="s">
        <v>90</v>
      </c>
      <c r="T13225" s="297">
        <v>46311.754166666666</v>
      </c>
    </row>
    <row r="13226" spans="1:20" x14ac:dyDescent="0.35">
      <c r="A13226" t="s">
        <v>143</v>
      </c>
      <c r="B13226" t="s">
        <v>144</v>
      </c>
      <c r="C13226" t="s">
        <v>89</v>
      </c>
      <c r="D13226" s="29">
        <v>46467</v>
      </c>
      <c r="E13226">
        <v>0</v>
      </c>
      <c r="F13226">
        <v>0</v>
      </c>
      <c r="G13226">
        <v>0</v>
      </c>
      <c r="H13226">
        <v>0</v>
      </c>
      <c r="L13226">
        <v>2453.9215939999999</v>
      </c>
      <c r="R13226">
        <v>6432.2760790000002</v>
      </c>
      <c r="S13226" t="s">
        <v>90</v>
      </c>
      <c r="T13226" s="297">
        <v>46311.754166666666</v>
      </c>
    </row>
    <row r="13227" spans="1:20" x14ac:dyDescent="0.35">
      <c r="A13227" t="s">
        <v>143</v>
      </c>
      <c r="B13227" t="s">
        <v>144</v>
      </c>
      <c r="C13227" t="s">
        <v>89</v>
      </c>
      <c r="D13227" s="29">
        <v>46468</v>
      </c>
      <c r="E13227">
        <v>0</v>
      </c>
      <c r="F13227">
        <v>0</v>
      </c>
      <c r="G13227">
        <v>0</v>
      </c>
      <c r="H13227">
        <v>0</v>
      </c>
      <c r="L13227">
        <v>2453.9215939999999</v>
      </c>
      <c r="R13227">
        <v>6432.2760790000002</v>
      </c>
      <c r="S13227" t="s">
        <v>90</v>
      </c>
      <c r="T13227" s="297">
        <v>46311.754166666666</v>
      </c>
    </row>
    <row r="13228" spans="1:20" x14ac:dyDescent="0.35">
      <c r="A13228" t="s">
        <v>143</v>
      </c>
      <c r="B13228" t="s">
        <v>144</v>
      </c>
      <c r="C13228" t="s">
        <v>89</v>
      </c>
      <c r="D13228" s="29">
        <v>46469</v>
      </c>
      <c r="E13228">
        <v>0</v>
      </c>
      <c r="F13228">
        <v>0</v>
      </c>
      <c r="G13228">
        <v>0</v>
      </c>
      <c r="H13228">
        <v>0</v>
      </c>
      <c r="L13228">
        <v>2453.9215939999999</v>
      </c>
      <c r="R13228">
        <v>6432.2760790000002</v>
      </c>
      <c r="S13228" t="s">
        <v>90</v>
      </c>
      <c r="T13228" s="297">
        <v>46311.754166666666</v>
      </c>
    </row>
    <row r="13229" spans="1:20" x14ac:dyDescent="0.35">
      <c r="A13229" t="s">
        <v>143</v>
      </c>
      <c r="B13229" t="s">
        <v>144</v>
      </c>
      <c r="C13229" t="s">
        <v>89</v>
      </c>
      <c r="D13229" s="29">
        <v>46470</v>
      </c>
      <c r="E13229">
        <v>0</v>
      </c>
      <c r="F13229">
        <v>0</v>
      </c>
      <c r="G13229">
        <v>0</v>
      </c>
      <c r="H13229">
        <v>0</v>
      </c>
      <c r="L13229">
        <v>2453.9215939999999</v>
      </c>
      <c r="R13229">
        <v>6432.2760790000002</v>
      </c>
      <c r="S13229" t="s">
        <v>90</v>
      </c>
      <c r="T13229" s="297">
        <v>46311.754166666666</v>
      </c>
    </row>
    <row r="13230" spans="1:20" x14ac:dyDescent="0.35">
      <c r="A13230" t="s">
        <v>143</v>
      </c>
      <c r="B13230" t="s">
        <v>144</v>
      </c>
      <c r="C13230" t="s">
        <v>89</v>
      </c>
      <c r="D13230" s="29">
        <v>46471</v>
      </c>
      <c r="E13230">
        <v>0</v>
      </c>
      <c r="F13230">
        <v>0</v>
      </c>
      <c r="G13230">
        <v>0</v>
      </c>
      <c r="H13230">
        <v>0</v>
      </c>
      <c r="L13230">
        <v>2453.9215939999999</v>
      </c>
      <c r="R13230">
        <v>6432.2760790000002</v>
      </c>
      <c r="S13230" t="s">
        <v>90</v>
      </c>
      <c r="T13230" s="297">
        <v>46311.754166666666</v>
      </c>
    </row>
    <row r="13231" spans="1:20" x14ac:dyDescent="0.35">
      <c r="A13231" t="s">
        <v>143</v>
      </c>
      <c r="B13231" t="s">
        <v>144</v>
      </c>
      <c r="C13231" t="s">
        <v>89</v>
      </c>
      <c r="D13231" s="29">
        <v>46472</v>
      </c>
      <c r="E13231">
        <v>0</v>
      </c>
      <c r="F13231">
        <v>0</v>
      </c>
      <c r="G13231">
        <v>0</v>
      </c>
      <c r="H13231">
        <v>0</v>
      </c>
      <c r="L13231">
        <v>2453.9215939999999</v>
      </c>
      <c r="R13231">
        <v>6432.2760790000002</v>
      </c>
      <c r="S13231" t="s">
        <v>90</v>
      </c>
      <c r="T13231" s="297">
        <v>46311.754166666666</v>
      </c>
    </row>
    <row r="13232" spans="1:20" x14ac:dyDescent="0.35">
      <c r="A13232" t="s">
        <v>143</v>
      </c>
      <c r="B13232" t="s">
        <v>144</v>
      </c>
      <c r="C13232" t="s">
        <v>89</v>
      </c>
      <c r="D13232" s="29">
        <v>46473</v>
      </c>
      <c r="E13232">
        <v>0</v>
      </c>
      <c r="F13232">
        <v>0</v>
      </c>
      <c r="G13232">
        <v>0</v>
      </c>
      <c r="H13232">
        <v>0</v>
      </c>
      <c r="L13232">
        <v>2453.9215939999999</v>
      </c>
      <c r="R13232">
        <v>6432.2760790000002</v>
      </c>
      <c r="S13232" t="s">
        <v>90</v>
      </c>
      <c r="T13232" s="297">
        <v>46311.754166666666</v>
      </c>
    </row>
    <row r="13233" spans="1:20" x14ac:dyDescent="0.35">
      <c r="A13233" t="s">
        <v>143</v>
      </c>
      <c r="B13233" t="s">
        <v>144</v>
      </c>
      <c r="C13233" t="s">
        <v>89</v>
      </c>
      <c r="D13233" s="29">
        <v>46474</v>
      </c>
      <c r="E13233">
        <v>0</v>
      </c>
      <c r="F13233">
        <v>0</v>
      </c>
      <c r="G13233">
        <v>0</v>
      </c>
      <c r="H13233">
        <v>0</v>
      </c>
      <c r="L13233">
        <v>2453.9215939999999</v>
      </c>
      <c r="R13233">
        <v>6432.2760790000002</v>
      </c>
      <c r="S13233" t="s">
        <v>90</v>
      </c>
      <c r="T13233" s="297">
        <v>46311.754166666666</v>
      </c>
    </row>
    <row r="13234" spans="1:20" x14ac:dyDescent="0.35">
      <c r="A13234" t="s">
        <v>143</v>
      </c>
      <c r="B13234" t="s">
        <v>144</v>
      </c>
      <c r="C13234" t="s">
        <v>89</v>
      </c>
      <c r="D13234" s="29">
        <v>46475</v>
      </c>
      <c r="E13234">
        <v>0</v>
      </c>
      <c r="F13234">
        <v>0</v>
      </c>
      <c r="G13234">
        <v>0</v>
      </c>
      <c r="H13234">
        <v>0</v>
      </c>
      <c r="L13234">
        <v>2453.9215939999999</v>
      </c>
      <c r="R13234">
        <v>6432.2760790000002</v>
      </c>
      <c r="S13234" t="s">
        <v>90</v>
      </c>
      <c r="T13234" s="297">
        <v>46311.754166666666</v>
      </c>
    </row>
    <row r="13235" spans="1:20" x14ac:dyDescent="0.35">
      <c r="A13235" t="s">
        <v>143</v>
      </c>
      <c r="B13235" t="s">
        <v>144</v>
      </c>
      <c r="C13235" t="s">
        <v>89</v>
      </c>
      <c r="D13235" s="29">
        <v>46476</v>
      </c>
      <c r="E13235">
        <v>0</v>
      </c>
      <c r="F13235">
        <v>0</v>
      </c>
      <c r="G13235">
        <v>0</v>
      </c>
      <c r="H13235">
        <v>0</v>
      </c>
      <c r="L13235">
        <v>2453.9215939999999</v>
      </c>
      <c r="R13235">
        <v>6432.2760790000002</v>
      </c>
      <c r="S13235" t="s">
        <v>90</v>
      </c>
      <c r="T13235" s="297">
        <v>46311.754166666666</v>
      </c>
    </row>
    <row r="13236" spans="1:20" x14ac:dyDescent="0.35">
      <c r="A13236" t="s">
        <v>143</v>
      </c>
      <c r="B13236" t="s">
        <v>144</v>
      </c>
      <c r="C13236" t="s">
        <v>89</v>
      </c>
      <c r="D13236" s="29">
        <v>46477</v>
      </c>
      <c r="E13236">
        <v>0</v>
      </c>
      <c r="F13236">
        <v>0</v>
      </c>
      <c r="G13236">
        <v>0</v>
      </c>
      <c r="H13236">
        <v>0</v>
      </c>
      <c r="L13236">
        <v>2453.9215939999999</v>
      </c>
      <c r="R13236">
        <v>6432.2760790000002</v>
      </c>
      <c r="S13236" t="s">
        <v>90</v>
      </c>
      <c r="T13236" s="297">
        <v>46311.754166666666</v>
      </c>
    </row>
    <row r="13237" spans="1:20" x14ac:dyDescent="0.35">
      <c r="A13237" t="s">
        <v>143</v>
      </c>
      <c r="B13237" t="s">
        <v>144</v>
      </c>
      <c r="C13237" t="s">
        <v>89</v>
      </c>
      <c r="D13237" s="29">
        <v>46478</v>
      </c>
      <c r="E13237">
        <v>0</v>
      </c>
      <c r="F13237">
        <v>0</v>
      </c>
      <c r="G13237">
        <v>0</v>
      </c>
      <c r="H13237">
        <v>0</v>
      </c>
      <c r="L13237">
        <v>2558.2627440000001</v>
      </c>
      <c r="R13237">
        <v>6432.2760790000002</v>
      </c>
      <c r="S13237" t="s">
        <v>90</v>
      </c>
      <c r="T13237" s="297">
        <v>46311.754166666666</v>
      </c>
    </row>
    <row r="13238" spans="1:20" x14ac:dyDescent="0.35">
      <c r="A13238" t="s">
        <v>143</v>
      </c>
      <c r="B13238" t="s">
        <v>144</v>
      </c>
      <c r="C13238" t="s">
        <v>89</v>
      </c>
      <c r="D13238" s="29">
        <v>46479</v>
      </c>
      <c r="E13238">
        <v>0</v>
      </c>
      <c r="F13238">
        <v>0</v>
      </c>
      <c r="G13238">
        <v>0</v>
      </c>
      <c r="H13238">
        <v>0</v>
      </c>
      <c r="L13238">
        <v>2558.2627440000001</v>
      </c>
      <c r="R13238">
        <v>6432.2760790000002</v>
      </c>
      <c r="S13238" t="s">
        <v>90</v>
      </c>
      <c r="T13238" s="297">
        <v>46311.754166666666</v>
      </c>
    </row>
    <row r="13239" spans="1:20" x14ac:dyDescent="0.35">
      <c r="A13239" t="s">
        <v>143</v>
      </c>
      <c r="B13239" t="s">
        <v>144</v>
      </c>
      <c r="C13239" t="s">
        <v>89</v>
      </c>
      <c r="D13239" s="29">
        <v>46480</v>
      </c>
      <c r="E13239">
        <v>0</v>
      </c>
      <c r="F13239">
        <v>0</v>
      </c>
      <c r="G13239">
        <v>0</v>
      </c>
      <c r="H13239">
        <v>0</v>
      </c>
      <c r="L13239">
        <v>2558.2627440000001</v>
      </c>
      <c r="R13239">
        <v>6432.2760790000002</v>
      </c>
      <c r="S13239" t="s">
        <v>90</v>
      </c>
      <c r="T13239" s="297">
        <v>46311.754166666666</v>
      </c>
    </row>
    <row r="13240" spans="1:20" x14ac:dyDescent="0.35">
      <c r="A13240" t="s">
        <v>143</v>
      </c>
      <c r="B13240" t="s">
        <v>144</v>
      </c>
      <c r="C13240" t="s">
        <v>89</v>
      </c>
      <c r="D13240" s="29">
        <v>46481</v>
      </c>
      <c r="E13240">
        <v>0</v>
      </c>
      <c r="F13240">
        <v>0</v>
      </c>
      <c r="G13240">
        <v>0</v>
      </c>
      <c r="H13240">
        <v>0</v>
      </c>
      <c r="L13240">
        <v>2558.2627440000001</v>
      </c>
      <c r="R13240">
        <v>6432.2760790000002</v>
      </c>
      <c r="S13240" t="s">
        <v>90</v>
      </c>
      <c r="T13240" s="297">
        <v>46311.754166666666</v>
      </c>
    </row>
    <row r="13241" spans="1:20" x14ac:dyDescent="0.35">
      <c r="A13241" t="s">
        <v>143</v>
      </c>
      <c r="B13241" t="s">
        <v>144</v>
      </c>
      <c r="C13241" t="s">
        <v>89</v>
      </c>
      <c r="D13241" s="29">
        <v>46482</v>
      </c>
      <c r="E13241">
        <v>0</v>
      </c>
      <c r="F13241">
        <v>0</v>
      </c>
      <c r="G13241">
        <v>0</v>
      </c>
      <c r="H13241">
        <v>0</v>
      </c>
      <c r="L13241">
        <v>2558.2627440000001</v>
      </c>
      <c r="R13241">
        <v>6432.2760790000002</v>
      </c>
      <c r="S13241" t="s">
        <v>90</v>
      </c>
      <c r="T13241" s="297">
        <v>46311.754166666666</v>
      </c>
    </row>
    <row r="13242" spans="1:20" x14ac:dyDescent="0.35">
      <c r="A13242" t="s">
        <v>143</v>
      </c>
      <c r="B13242" t="s">
        <v>144</v>
      </c>
      <c r="C13242" t="s">
        <v>89</v>
      </c>
      <c r="D13242" s="29">
        <v>46483</v>
      </c>
      <c r="E13242">
        <v>0</v>
      </c>
      <c r="F13242">
        <v>0</v>
      </c>
      <c r="G13242">
        <v>0</v>
      </c>
      <c r="H13242">
        <v>0</v>
      </c>
      <c r="L13242">
        <v>2558.2627440000001</v>
      </c>
      <c r="R13242">
        <v>6432.2760790000002</v>
      </c>
      <c r="S13242" t="s">
        <v>90</v>
      </c>
      <c r="T13242" s="297">
        <v>46311.754166666666</v>
      </c>
    </row>
    <row r="13243" spans="1:20" x14ac:dyDescent="0.35">
      <c r="A13243" t="s">
        <v>143</v>
      </c>
      <c r="B13243" t="s">
        <v>144</v>
      </c>
      <c r="C13243" t="s">
        <v>89</v>
      </c>
      <c r="D13243" s="29">
        <v>46484</v>
      </c>
      <c r="E13243">
        <v>0</v>
      </c>
      <c r="F13243">
        <v>0</v>
      </c>
      <c r="G13243">
        <v>0</v>
      </c>
      <c r="H13243">
        <v>0</v>
      </c>
      <c r="L13243">
        <v>2558.2627440000001</v>
      </c>
      <c r="R13243">
        <v>6432.2760790000002</v>
      </c>
      <c r="S13243" t="s">
        <v>90</v>
      </c>
      <c r="T13243" s="297">
        <v>46311.754166666666</v>
      </c>
    </row>
    <row r="13244" spans="1:20" x14ac:dyDescent="0.35">
      <c r="A13244" t="s">
        <v>143</v>
      </c>
      <c r="B13244" t="s">
        <v>144</v>
      </c>
      <c r="C13244" t="s">
        <v>89</v>
      </c>
      <c r="D13244" s="29">
        <v>46485</v>
      </c>
      <c r="E13244">
        <v>0</v>
      </c>
      <c r="F13244">
        <v>0</v>
      </c>
      <c r="G13244">
        <v>0</v>
      </c>
      <c r="H13244">
        <v>0</v>
      </c>
      <c r="L13244">
        <v>2558.2627440000001</v>
      </c>
      <c r="R13244">
        <v>6432.2760790000002</v>
      </c>
      <c r="S13244" t="s">
        <v>90</v>
      </c>
      <c r="T13244" s="297">
        <v>46311.754166666666</v>
      </c>
    </row>
    <row r="13245" spans="1:20" x14ac:dyDescent="0.35">
      <c r="A13245" t="s">
        <v>143</v>
      </c>
      <c r="B13245" t="s">
        <v>144</v>
      </c>
      <c r="C13245" t="s">
        <v>89</v>
      </c>
      <c r="D13245" s="29">
        <v>46486</v>
      </c>
      <c r="E13245">
        <v>0</v>
      </c>
      <c r="F13245">
        <v>0</v>
      </c>
      <c r="G13245">
        <v>0</v>
      </c>
      <c r="H13245">
        <v>0</v>
      </c>
      <c r="L13245">
        <v>2558.2627440000001</v>
      </c>
      <c r="R13245">
        <v>6432.2760790000002</v>
      </c>
      <c r="S13245" t="s">
        <v>90</v>
      </c>
      <c r="T13245" s="297">
        <v>46311.754166666666</v>
      </c>
    </row>
    <row r="13246" spans="1:20" x14ac:dyDescent="0.35">
      <c r="A13246" t="s">
        <v>143</v>
      </c>
      <c r="B13246" t="s">
        <v>144</v>
      </c>
      <c r="C13246" t="s">
        <v>89</v>
      </c>
      <c r="D13246" s="29">
        <v>46487</v>
      </c>
      <c r="E13246">
        <v>0</v>
      </c>
      <c r="F13246">
        <v>0</v>
      </c>
      <c r="G13246">
        <v>0</v>
      </c>
      <c r="H13246">
        <v>0</v>
      </c>
      <c r="L13246">
        <v>2558.2627440000001</v>
      </c>
      <c r="R13246">
        <v>6432.2760790000002</v>
      </c>
      <c r="S13246" t="s">
        <v>90</v>
      </c>
      <c r="T13246" s="297">
        <v>46311.754166666666</v>
      </c>
    </row>
    <row r="13247" spans="1:20" x14ac:dyDescent="0.35">
      <c r="A13247" t="s">
        <v>143</v>
      </c>
      <c r="B13247" t="s">
        <v>144</v>
      </c>
      <c r="C13247" t="s">
        <v>89</v>
      </c>
      <c r="D13247" s="29">
        <v>46488</v>
      </c>
      <c r="E13247">
        <v>0</v>
      </c>
      <c r="F13247">
        <v>0</v>
      </c>
      <c r="G13247">
        <v>0</v>
      </c>
      <c r="H13247">
        <v>0</v>
      </c>
      <c r="L13247">
        <v>2558.2627440000001</v>
      </c>
      <c r="R13247">
        <v>6432.2760790000002</v>
      </c>
      <c r="S13247" t="s">
        <v>90</v>
      </c>
      <c r="T13247" s="297">
        <v>46311.754166666666</v>
      </c>
    </row>
    <row r="13248" spans="1:20" x14ac:dyDescent="0.35">
      <c r="A13248" t="s">
        <v>143</v>
      </c>
      <c r="B13248" t="s">
        <v>144</v>
      </c>
      <c r="C13248" t="s">
        <v>89</v>
      </c>
      <c r="D13248" s="29">
        <v>46489</v>
      </c>
      <c r="E13248">
        <v>0</v>
      </c>
      <c r="F13248">
        <v>0</v>
      </c>
      <c r="G13248">
        <v>0</v>
      </c>
      <c r="H13248">
        <v>0</v>
      </c>
      <c r="L13248">
        <v>2558.2627440000001</v>
      </c>
      <c r="R13248">
        <v>6432.2760790000002</v>
      </c>
      <c r="S13248" t="s">
        <v>90</v>
      </c>
      <c r="T13248" s="297">
        <v>46311.754166666666</v>
      </c>
    </row>
    <row r="13249" spans="1:20" x14ac:dyDescent="0.35">
      <c r="A13249" t="s">
        <v>143</v>
      </c>
      <c r="B13249" t="s">
        <v>144</v>
      </c>
      <c r="C13249" t="s">
        <v>89</v>
      </c>
      <c r="D13249" s="29">
        <v>46490</v>
      </c>
      <c r="E13249">
        <v>0</v>
      </c>
      <c r="F13249">
        <v>0</v>
      </c>
      <c r="G13249">
        <v>0</v>
      </c>
      <c r="H13249">
        <v>0</v>
      </c>
      <c r="L13249">
        <v>2558.2627440000001</v>
      </c>
      <c r="R13249">
        <v>6432.2760790000002</v>
      </c>
      <c r="S13249" t="s">
        <v>90</v>
      </c>
      <c r="T13249" s="297">
        <v>46311.754166666666</v>
      </c>
    </row>
    <row r="13250" spans="1:20" x14ac:dyDescent="0.35">
      <c r="A13250" t="s">
        <v>143</v>
      </c>
      <c r="B13250" t="s">
        <v>144</v>
      </c>
      <c r="C13250" t="s">
        <v>89</v>
      </c>
      <c r="D13250" s="29">
        <v>46491</v>
      </c>
      <c r="E13250">
        <v>0</v>
      </c>
      <c r="F13250">
        <v>0</v>
      </c>
      <c r="G13250">
        <v>0</v>
      </c>
      <c r="H13250">
        <v>0</v>
      </c>
      <c r="L13250">
        <v>2558.2627440000001</v>
      </c>
      <c r="R13250">
        <v>6432.2760790000002</v>
      </c>
      <c r="S13250" t="s">
        <v>90</v>
      </c>
      <c r="T13250" s="297">
        <v>46311.754166666666</v>
      </c>
    </row>
    <row r="13251" spans="1:20" x14ac:dyDescent="0.35">
      <c r="A13251" t="s">
        <v>143</v>
      </c>
      <c r="B13251" t="s">
        <v>144</v>
      </c>
      <c r="C13251" t="s">
        <v>89</v>
      </c>
      <c r="D13251" s="29">
        <v>46492</v>
      </c>
      <c r="E13251">
        <v>0</v>
      </c>
      <c r="F13251">
        <v>0</v>
      </c>
      <c r="G13251">
        <v>0</v>
      </c>
      <c r="H13251">
        <v>0</v>
      </c>
      <c r="L13251">
        <v>2558.2627440000001</v>
      </c>
      <c r="R13251">
        <v>6432.2760790000002</v>
      </c>
      <c r="S13251" t="s">
        <v>90</v>
      </c>
      <c r="T13251" s="297">
        <v>46311.754166666666</v>
      </c>
    </row>
    <row r="13252" spans="1:20" x14ac:dyDescent="0.35">
      <c r="A13252" t="s">
        <v>143</v>
      </c>
      <c r="B13252" t="s">
        <v>144</v>
      </c>
      <c r="C13252" t="s">
        <v>89</v>
      </c>
      <c r="D13252" s="29">
        <v>46493</v>
      </c>
      <c r="E13252">
        <v>0</v>
      </c>
      <c r="F13252">
        <v>0</v>
      </c>
      <c r="G13252">
        <v>0</v>
      </c>
      <c r="H13252">
        <v>0</v>
      </c>
      <c r="L13252">
        <v>2558.2627440000001</v>
      </c>
      <c r="R13252">
        <v>6432.2760790000002</v>
      </c>
      <c r="S13252" t="s">
        <v>90</v>
      </c>
      <c r="T13252" s="297">
        <v>46311.754166666666</v>
      </c>
    </row>
    <row r="13253" spans="1:20" x14ac:dyDescent="0.35">
      <c r="A13253" t="s">
        <v>143</v>
      </c>
      <c r="B13253" t="s">
        <v>144</v>
      </c>
      <c r="C13253" t="s">
        <v>89</v>
      </c>
      <c r="D13253" s="29">
        <v>46494</v>
      </c>
      <c r="E13253">
        <v>0</v>
      </c>
      <c r="F13253">
        <v>0</v>
      </c>
      <c r="G13253">
        <v>0</v>
      </c>
      <c r="H13253">
        <v>0</v>
      </c>
      <c r="L13253">
        <v>2558.2627440000001</v>
      </c>
      <c r="R13253">
        <v>6432.2760790000002</v>
      </c>
      <c r="S13253" t="s">
        <v>90</v>
      </c>
      <c r="T13253" s="297">
        <v>46311.754166666666</v>
      </c>
    </row>
    <row r="13254" spans="1:20" x14ac:dyDescent="0.35">
      <c r="A13254" t="s">
        <v>143</v>
      </c>
      <c r="B13254" t="s">
        <v>144</v>
      </c>
      <c r="C13254" t="s">
        <v>89</v>
      </c>
      <c r="D13254" s="29">
        <v>46495</v>
      </c>
      <c r="E13254">
        <v>0</v>
      </c>
      <c r="F13254">
        <v>0</v>
      </c>
      <c r="G13254">
        <v>0</v>
      </c>
      <c r="H13254">
        <v>0</v>
      </c>
      <c r="L13254">
        <v>2558.2627440000001</v>
      </c>
      <c r="R13254">
        <v>6432.2760790000002</v>
      </c>
      <c r="S13254" t="s">
        <v>90</v>
      </c>
      <c r="T13254" s="297">
        <v>46311.754166666666</v>
      </c>
    </row>
    <row r="13255" spans="1:20" x14ac:dyDescent="0.35">
      <c r="A13255" t="s">
        <v>143</v>
      </c>
      <c r="B13255" t="s">
        <v>144</v>
      </c>
      <c r="C13255" t="s">
        <v>89</v>
      </c>
      <c r="D13255" s="29">
        <v>46496</v>
      </c>
      <c r="E13255">
        <v>0</v>
      </c>
      <c r="F13255">
        <v>0</v>
      </c>
      <c r="G13255">
        <v>0</v>
      </c>
      <c r="H13255">
        <v>0</v>
      </c>
      <c r="L13255">
        <v>2558.2627440000001</v>
      </c>
      <c r="R13255">
        <v>6432.2760790000002</v>
      </c>
      <c r="S13255" t="s">
        <v>90</v>
      </c>
      <c r="T13255" s="297">
        <v>46311.754166666666</v>
      </c>
    </row>
    <row r="13256" spans="1:20" x14ac:dyDescent="0.35">
      <c r="A13256" t="s">
        <v>143</v>
      </c>
      <c r="B13256" t="s">
        <v>144</v>
      </c>
      <c r="C13256" t="s">
        <v>89</v>
      </c>
      <c r="D13256" s="29">
        <v>46497</v>
      </c>
      <c r="E13256">
        <v>0</v>
      </c>
      <c r="F13256">
        <v>0</v>
      </c>
      <c r="G13256">
        <v>0</v>
      </c>
      <c r="H13256">
        <v>0</v>
      </c>
      <c r="L13256">
        <v>2558.2627440000001</v>
      </c>
      <c r="R13256">
        <v>6432.2760790000002</v>
      </c>
      <c r="S13256" t="s">
        <v>90</v>
      </c>
      <c r="T13256" s="297">
        <v>46311.754166666666</v>
      </c>
    </row>
    <row r="13257" spans="1:20" x14ac:dyDescent="0.35">
      <c r="A13257" t="s">
        <v>143</v>
      </c>
      <c r="B13257" t="s">
        <v>144</v>
      </c>
      <c r="C13257" t="s">
        <v>89</v>
      </c>
      <c r="D13257" s="29">
        <v>46498</v>
      </c>
      <c r="E13257">
        <v>0</v>
      </c>
      <c r="F13257">
        <v>0</v>
      </c>
      <c r="G13257">
        <v>0</v>
      </c>
      <c r="H13257">
        <v>0</v>
      </c>
      <c r="L13257">
        <v>2558.2627440000001</v>
      </c>
      <c r="R13257">
        <v>6432.2760790000002</v>
      </c>
      <c r="S13257" t="s">
        <v>90</v>
      </c>
      <c r="T13257" s="297">
        <v>46311.754166666666</v>
      </c>
    </row>
    <row r="13258" spans="1:20" x14ac:dyDescent="0.35">
      <c r="A13258" t="s">
        <v>143</v>
      </c>
      <c r="B13258" t="s">
        <v>144</v>
      </c>
      <c r="C13258" t="s">
        <v>89</v>
      </c>
      <c r="D13258" s="29">
        <v>46499</v>
      </c>
      <c r="E13258">
        <v>0</v>
      </c>
      <c r="F13258">
        <v>0</v>
      </c>
      <c r="G13258">
        <v>0</v>
      </c>
      <c r="H13258">
        <v>0</v>
      </c>
      <c r="L13258">
        <v>2558.2627440000001</v>
      </c>
      <c r="R13258">
        <v>6432.2760790000002</v>
      </c>
      <c r="S13258" t="s">
        <v>90</v>
      </c>
      <c r="T13258" s="297">
        <v>46311.754166666666</v>
      </c>
    </row>
    <row r="13259" spans="1:20" x14ac:dyDescent="0.35">
      <c r="A13259" t="s">
        <v>143</v>
      </c>
      <c r="B13259" t="s">
        <v>144</v>
      </c>
      <c r="C13259" t="s">
        <v>89</v>
      </c>
      <c r="D13259" s="29">
        <v>46500</v>
      </c>
      <c r="E13259">
        <v>0</v>
      </c>
      <c r="F13259">
        <v>0</v>
      </c>
      <c r="G13259">
        <v>0</v>
      </c>
      <c r="H13259">
        <v>0</v>
      </c>
      <c r="L13259">
        <v>2558.2627440000001</v>
      </c>
      <c r="R13259">
        <v>6432.2760790000002</v>
      </c>
      <c r="S13259" t="s">
        <v>90</v>
      </c>
      <c r="T13259" s="297">
        <v>46311.754166666666</v>
      </c>
    </row>
    <row r="13260" spans="1:20" x14ac:dyDescent="0.35">
      <c r="A13260" t="s">
        <v>143</v>
      </c>
      <c r="B13260" t="s">
        <v>144</v>
      </c>
      <c r="C13260" t="s">
        <v>89</v>
      </c>
      <c r="D13260" s="29">
        <v>46501</v>
      </c>
      <c r="E13260">
        <v>0</v>
      </c>
      <c r="F13260">
        <v>0</v>
      </c>
      <c r="G13260">
        <v>0</v>
      </c>
      <c r="H13260">
        <v>0</v>
      </c>
      <c r="L13260">
        <v>2558.2627440000001</v>
      </c>
      <c r="R13260">
        <v>6432.2760790000002</v>
      </c>
      <c r="S13260" t="s">
        <v>90</v>
      </c>
      <c r="T13260" s="297">
        <v>46311.754166666666</v>
      </c>
    </row>
    <row r="13261" spans="1:20" x14ac:dyDescent="0.35">
      <c r="A13261" t="s">
        <v>143</v>
      </c>
      <c r="B13261" t="s">
        <v>144</v>
      </c>
      <c r="C13261" t="s">
        <v>89</v>
      </c>
      <c r="D13261" s="29">
        <v>46502</v>
      </c>
      <c r="E13261">
        <v>0</v>
      </c>
      <c r="F13261">
        <v>0</v>
      </c>
      <c r="G13261">
        <v>0</v>
      </c>
      <c r="H13261">
        <v>0</v>
      </c>
      <c r="L13261">
        <v>2558.2627440000001</v>
      </c>
      <c r="R13261">
        <v>6432.2760790000002</v>
      </c>
      <c r="S13261" t="s">
        <v>90</v>
      </c>
      <c r="T13261" s="297">
        <v>46311.754166666666</v>
      </c>
    </row>
    <row r="13262" spans="1:20" x14ac:dyDescent="0.35">
      <c r="A13262" t="s">
        <v>143</v>
      </c>
      <c r="B13262" t="s">
        <v>144</v>
      </c>
      <c r="C13262" t="s">
        <v>89</v>
      </c>
      <c r="D13262" s="29">
        <v>46503</v>
      </c>
      <c r="E13262">
        <v>0</v>
      </c>
      <c r="F13262">
        <v>0</v>
      </c>
      <c r="G13262">
        <v>0</v>
      </c>
      <c r="H13262">
        <v>0</v>
      </c>
      <c r="L13262">
        <v>2558.2627440000001</v>
      </c>
      <c r="R13262">
        <v>6432.2760790000002</v>
      </c>
      <c r="S13262" t="s">
        <v>90</v>
      </c>
      <c r="T13262" s="297">
        <v>46311.754166666666</v>
      </c>
    </row>
    <row r="13263" spans="1:20" x14ac:dyDescent="0.35">
      <c r="A13263" t="s">
        <v>143</v>
      </c>
      <c r="B13263" t="s">
        <v>144</v>
      </c>
      <c r="C13263" t="s">
        <v>89</v>
      </c>
      <c r="D13263" s="29">
        <v>46504</v>
      </c>
      <c r="E13263">
        <v>0</v>
      </c>
      <c r="F13263">
        <v>0</v>
      </c>
      <c r="G13263">
        <v>0</v>
      </c>
      <c r="H13263">
        <v>0</v>
      </c>
      <c r="L13263">
        <v>2558.2627440000001</v>
      </c>
      <c r="R13263">
        <v>6432.2760790000002</v>
      </c>
      <c r="S13263" t="s">
        <v>90</v>
      </c>
      <c r="T13263" s="297">
        <v>46311.754166666666</v>
      </c>
    </row>
    <row r="13264" spans="1:20" x14ac:dyDescent="0.35">
      <c r="A13264" t="s">
        <v>143</v>
      </c>
      <c r="B13264" t="s">
        <v>144</v>
      </c>
      <c r="C13264" t="s">
        <v>89</v>
      </c>
      <c r="D13264" s="29">
        <v>46505</v>
      </c>
      <c r="E13264">
        <v>0</v>
      </c>
      <c r="F13264">
        <v>0</v>
      </c>
      <c r="G13264">
        <v>0</v>
      </c>
      <c r="H13264">
        <v>0</v>
      </c>
      <c r="L13264">
        <v>2558.2627440000001</v>
      </c>
      <c r="R13264">
        <v>6432.2760790000002</v>
      </c>
      <c r="S13264" t="s">
        <v>90</v>
      </c>
      <c r="T13264" s="297">
        <v>46311.754166666666</v>
      </c>
    </row>
    <row r="13265" spans="1:20" x14ac:dyDescent="0.35">
      <c r="A13265" t="s">
        <v>143</v>
      </c>
      <c r="B13265" t="s">
        <v>144</v>
      </c>
      <c r="C13265" t="s">
        <v>89</v>
      </c>
      <c r="D13265" s="29">
        <v>46506</v>
      </c>
      <c r="E13265">
        <v>0</v>
      </c>
      <c r="F13265">
        <v>0</v>
      </c>
      <c r="G13265">
        <v>0</v>
      </c>
      <c r="H13265">
        <v>0</v>
      </c>
      <c r="L13265">
        <v>2558.2627440000001</v>
      </c>
      <c r="R13265">
        <v>6432.2760790000002</v>
      </c>
      <c r="S13265" t="s">
        <v>90</v>
      </c>
      <c r="T13265" s="297">
        <v>46311.754166666666</v>
      </c>
    </row>
    <row r="13266" spans="1:20" x14ac:dyDescent="0.35">
      <c r="A13266" t="s">
        <v>143</v>
      </c>
      <c r="B13266" t="s">
        <v>144</v>
      </c>
      <c r="C13266" t="s">
        <v>89</v>
      </c>
      <c r="D13266" s="29">
        <v>46507</v>
      </c>
      <c r="E13266">
        <v>0</v>
      </c>
      <c r="F13266">
        <v>0</v>
      </c>
      <c r="G13266">
        <v>0</v>
      </c>
      <c r="H13266">
        <v>0</v>
      </c>
      <c r="L13266">
        <v>2558.2627440000001</v>
      </c>
      <c r="R13266">
        <v>6432.2760790000002</v>
      </c>
      <c r="S13266" t="s">
        <v>90</v>
      </c>
      <c r="T13266" s="297">
        <v>46311.754166666666</v>
      </c>
    </row>
    <row r="13267" spans="1:20" x14ac:dyDescent="0.35">
      <c r="A13267" t="s">
        <v>143</v>
      </c>
      <c r="B13267" t="s">
        <v>144</v>
      </c>
      <c r="C13267" t="s">
        <v>89</v>
      </c>
      <c r="D13267" s="29">
        <v>46508</v>
      </c>
      <c r="E13267">
        <v>0</v>
      </c>
      <c r="F13267">
        <v>0</v>
      </c>
      <c r="G13267">
        <v>0</v>
      </c>
      <c r="H13267">
        <v>0</v>
      </c>
      <c r="L13267">
        <v>2558.2627440000001</v>
      </c>
      <c r="R13267">
        <v>6432.2760790000002</v>
      </c>
      <c r="S13267" t="s">
        <v>90</v>
      </c>
      <c r="T13267" s="297">
        <v>46311.754166666666</v>
      </c>
    </row>
    <row r="13268" spans="1:20" x14ac:dyDescent="0.35">
      <c r="A13268" t="s">
        <v>143</v>
      </c>
      <c r="B13268" t="s">
        <v>144</v>
      </c>
      <c r="C13268" t="s">
        <v>89</v>
      </c>
      <c r="D13268" s="29">
        <v>46509</v>
      </c>
      <c r="E13268">
        <v>0</v>
      </c>
      <c r="F13268">
        <v>0</v>
      </c>
      <c r="G13268">
        <v>0</v>
      </c>
      <c r="H13268">
        <v>0</v>
      </c>
      <c r="L13268">
        <v>2558.2627440000001</v>
      </c>
      <c r="R13268">
        <v>6432.2760790000002</v>
      </c>
      <c r="S13268" t="s">
        <v>90</v>
      </c>
      <c r="T13268" s="297">
        <v>46311.754166666666</v>
      </c>
    </row>
    <row r="13269" spans="1:20" x14ac:dyDescent="0.35">
      <c r="A13269" t="s">
        <v>143</v>
      </c>
      <c r="B13269" t="s">
        <v>144</v>
      </c>
      <c r="C13269" t="s">
        <v>89</v>
      </c>
      <c r="D13269" s="29">
        <v>46510</v>
      </c>
      <c r="E13269">
        <v>0</v>
      </c>
      <c r="F13269">
        <v>0</v>
      </c>
      <c r="G13269">
        <v>0</v>
      </c>
      <c r="H13269">
        <v>0</v>
      </c>
      <c r="L13269">
        <v>2558.2627440000001</v>
      </c>
      <c r="R13269">
        <v>6432.2760790000002</v>
      </c>
      <c r="S13269" t="s">
        <v>90</v>
      </c>
      <c r="T13269" s="297">
        <v>46311.754166666666</v>
      </c>
    </row>
    <row r="13270" spans="1:20" x14ac:dyDescent="0.35">
      <c r="A13270" t="s">
        <v>143</v>
      </c>
      <c r="B13270" t="s">
        <v>144</v>
      </c>
      <c r="C13270" t="s">
        <v>89</v>
      </c>
      <c r="D13270" s="29">
        <v>46511</v>
      </c>
      <c r="E13270">
        <v>0</v>
      </c>
      <c r="F13270">
        <v>0</v>
      </c>
      <c r="G13270">
        <v>0</v>
      </c>
      <c r="H13270">
        <v>0</v>
      </c>
      <c r="L13270">
        <v>2558.2627440000001</v>
      </c>
      <c r="R13270">
        <v>6432.2760790000002</v>
      </c>
      <c r="S13270" t="s">
        <v>90</v>
      </c>
      <c r="T13270" s="297">
        <v>46311.754166666666</v>
      </c>
    </row>
    <row r="13271" spans="1:20" x14ac:dyDescent="0.35">
      <c r="A13271" t="s">
        <v>143</v>
      </c>
      <c r="B13271" t="s">
        <v>144</v>
      </c>
      <c r="C13271" t="s">
        <v>89</v>
      </c>
      <c r="D13271" s="29">
        <v>46512</v>
      </c>
      <c r="E13271">
        <v>0</v>
      </c>
      <c r="F13271">
        <v>0</v>
      </c>
      <c r="G13271">
        <v>0</v>
      </c>
      <c r="H13271">
        <v>0</v>
      </c>
      <c r="L13271">
        <v>2558.2627440000001</v>
      </c>
      <c r="R13271">
        <v>6432.2760790000002</v>
      </c>
      <c r="S13271" t="s">
        <v>90</v>
      </c>
      <c r="T13271" s="297">
        <v>46311.754166666666</v>
      </c>
    </row>
    <row r="13272" spans="1:20" x14ac:dyDescent="0.35">
      <c r="A13272" t="s">
        <v>143</v>
      </c>
      <c r="B13272" t="s">
        <v>144</v>
      </c>
      <c r="C13272" t="s">
        <v>89</v>
      </c>
      <c r="D13272" s="29">
        <v>46513</v>
      </c>
      <c r="E13272">
        <v>0</v>
      </c>
      <c r="F13272">
        <v>0</v>
      </c>
      <c r="G13272">
        <v>0</v>
      </c>
      <c r="H13272">
        <v>0</v>
      </c>
      <c r="L13272">
        <v>2558.2627440000001</v>
      </c>
      <c r="R13272">
        <v>6432.2760790000002</v>
      </c>
      <c r="S13272" t="s">
        <v>90</v>
      </c>
      <c r="T13272" s="297">
        <v>46311.754166666666</v>
      </c>
    </row>
    <row r="13273" spans="1:20" x14ac:dyDescent="0.35">
      <c r="A13273" t="s">
        <v>143</v>
      </c>
      <c r="B13273" t="s">
        <v>144</v>
      </c>
      <c r="C13273" t="s">
        <v>89</v>
      </c>
      <c r="D13273" s="29">
        <v>46514</v>
      </c>
      <c r="E13273">
        <v>0</v>
      </c>
      <c r="F13273">
        <v>0</v>
      </c>
      <c r="G13273">
        <v>0</v>
      </c>
      <c r="H13273">
        <v>0</v>
      </c>
      <c r="L13273">
        <v>2558.2627440000001</v>
      </c>
      <c r="R13273">
        <v>6432.2760790000002</v>
      </c>
      <c r="S13273" t="s">
        <v>90</v>
      </c>
      <c r="T13273" s="297">
        <v>46311.754166666666</v>
      </c>
    </row>
    <row r="13274" spans="1:20" x14ac:dyDescent="0.35">
      <c r="A13274" t="s">
        <v>143</v>
      </c>
      <c r="B13274" t="s">
        <v>144</v>
      </c>
      <c r="C13274" t="s">
        <v>89</v>
      </c>
      <c r="D13274" s="29">
        <v>46515</v>
      </c>
      <c r="E13274">
        <v>0</v>
      </c>
      <c r="F13274">
        <v>0</v>
      </c>
      <c r="G13274">
        <v>0</v>
      </c>
      <c r="H13274">
        <v>0</v>
      </c>
      <c r="L13274">
        <v>2558.2627440000001</v>
      </c>
      <c r="R13274">
        <v>6432.2760790000002</v>
      </c>
      <c r="S13274" t="s">
        <v>90</v>
      </c>
      <c r="T13274" s="297">
        <v>46311.754166666666</v>
      </c>
    </row>
    <row r="13275" spans="1:20" x14ac:dyDescent="0.35">
      <c r="A13275" t="s">
        <v>143</v>
      </c>
      <c r="B13275" t="s">
        <v>144</v>
      </c>
      <c r="C13275" t="s">
        <v>89</v>
      </c>
      <c r="D13275" s="29">
        <v>46516</v>
      </c>
      <c r="E13275">
        <v>0</v>
      </c>
      <c r="F13275">
        <v>0</v>
      </c>
      <c r="G13275">
        <v>0</v>
      </c>
      <c r="H13275">
        <v>0</v>
      </c>
      <c r="L13275">
        <v>2558.2627440000001</v>
      </c>
      <c r="R13275">
        <v>6432.2760790000002</v>
      </c>
      <c r="S13275" t="s">
        <v>90</v>
      </c>
      <c r="T13275" s="297">
        <v>46311.754166666666</v>
      </c>
    </row>
    <row r="13276" spans="1:20" x14ac:dyDescent="0.35">
      <c r="A13276" t="s">
        <v>143</v>
      </c>
      <c r="B13276" t="s">
        <v>144</v>
      </c>
      <c r="C13276" t="s">
        <v>89</v>
      </c>
      <c r="D13276" s="29">
        <v>46517</v>
      </c>
      <c r="E13276">
        <v>0</v>
      </c>
      <c r="F13276">
        <v>0</v>
      </c>
      <c r="G13276">
        <v>0</v>
      </c>
      <c r="H13276">
        <v>0</v>
      </c>
      <c r="L13276">
        <v>2558.2627440000001</v>
      </c>
      <c r="R13276">
        <v>6432.2760790000002</v>
      </c>
      <c r="S13276" t="s">
        <v>90</v>
      </c>
      <c r="T13276" s="297">
        <v>46311.754166666666</v>
      </c>
    </row>
    <row r="13277" spans="1:20" x14ac:dyDescent="0.35">
      <c r="A13277" t="s">
        <v>143</v>
      </c>
      <c r="B13277" t="s">
        <v>144</v>
      </c>
      <c r="C13277" t="s">
        <v>89</v>
      </c>
      <c r="D13277" s="29">
        <v>46518</v>
      </c>
      <c r="E13277">
        <v>0</v>
      </c>
      <c r="F13277">
        <v>0</v>
      </c>
      <c r="G13277">
        <v>0</v>
      </c>
      <c r="H13277">
        <v>0</v>
      </c>
      <c r="L13277">
        <v>2558.2627440000001</v>
      </c>
      <c r="R13277">
        <v>6432.2760790000002</v>
      </c>
      <c r="S13277" t="s">
        <v>90</v>
      </c>
      <c r="T13277" s="297">
        <v>46311.754166666666</v>
      </c>
    </row>
    <row r="13278" spans="1:20" x14ac:dyDescent="0.35">
      <c r="A13278" t="s">
        <v>143</v>
      </c>
      <c r="B13278" t="s">
        <v>144</v>
      </c>
      <c r="C13278" t="s">
        <v>89</v>
      </c>
      <c r="D13278" s="29">
        <v>46519</v>
      </c>
      <c r="E13278">
        <v>0</v>
      </c>
      <c r="F13278">
        <v>0</v>
      </c>
      <c r="G13278">
        <v>0</v>
      </c>
      <c r="H13278">
        <v>0</v>
      </c>
      <c r="L13278">
        <v>2558.2627440000001</v>
      </c>
      <c r="R13278">
        <v>6432.2760790000002</v>
      </c>
      <c r="S13278" t="s">
        <v>90</v>
      </c>
      <c r="T13278" s="297">
        <v>46311.754166666666</v>
      </c>
    </row>
    <row r="13279" spans="1:20" x14ac:dyDescent="0.35">
      <c r="A13279" t="s">
        <v>143</v>
      </c>
      <c r="B13279" t="s">
        <v>144</v>
      </c>
      <c r="C13279" t="s">
        <v>89</v>
      </c>
      <c r="D13279" s="29">
        <v>46520</v>
      </c>
      <c r="E13279">
        <v>0</v>
      </c>
      <c r="F13279">
        <v>0</v>
      </c>
      <c r="G13279">
        <v>0</v>
      </c>
      <c r="H13279">
        <v>0</v>
      </c>
      <c r="L13279">
        <v>2558.2627440000001</v>
      </c>
      <c r="R13279">
        <v>6432.2760790000002</v>
      </c>
      <c r="S13279" t="s">
        <v>90</v>
      </c>
      <c r="T13279" s="297">
        <v>46311.754166666666</v>
      </c>
    </row>
    <row r="13280" spans="1:20" x14ac:dyDescent="0.35">
      <c r="A13280" t="s">
        <v>143</v>
      </c>
      <c r="B13280" t="s">
        <v>144</v>
      </c>
      <c r="C13280" t="s">
        <v>89</v>
      </c>
      <c r="D13280" s="29">
        <v>46521</v>
      </c>
      <c r="E13280">
        <v>0</v>
      </c>
      <c r="F13280">
        <v>0</v>
      </c>
      <c r="G13280">
        <v>0</v>
      </c>
      <c r="H13280">
        <v>0</v>
      </c>
      <c r="L13280">
        <v>2558.2627440000001</v>
      </c>
      <c r="R13280">
        <v>6432.2760790000002</v>
      </c>
      <c r="S13280" t="s">
        <v>90</v>
      </c>
      <c r="T13280" s="297">
        <v>46311.754166666666</v>
      </c>
    </row>
    <row r="13281" spans="1:20" x14ac:dyDescent="0.35">
      <c r="A13281" t="s">
        <v>143</v>
      </c>
      <c r="B13281" t="s">
        <v>144</v>
      </c>
      <c r="C13281" t="s">
        <v>89</v>
      </c>
      <c r="D13281" s="29">
        <v>46522</v>
      </c>
      <c r="E13281">
        <v>0</v>
      </c>
      <c r="F13281">
        <v>0</v>
      </c>
      <c r="G13281">
        <v>0</v>
      </c>
      <c r="H13281">
        <v>0</v>
      </c>
      <c r="L13281">
        <v>2558.2627440000001</v>
      </c>
      <c r="R13281">
        <v>6432.2760790000002</v>
      </c>
      <c r="S13281" t="s">
        <v>90</v>
      </c>
      <c r="T13281" s="297">
        <v>46311.754166666666</v>
      </c>
    </row>
    <row r="13282" spans="1:20" x14ac:dyDescent="0.35">
      <c r="A13282" t="s">
        <v>143</v>
      </c>
      <c r="B13282" t="s">
        <v>144</v>
      </c>
      <c r="C13282" t="s">
        <v>89</v>
      </c>
      <c r="D13282" s="29">
        <v>46523</v>
      </c>
      <c r="E13282">
        <v>0</v>
      </c>
      <c r="F13282">
        <v>0</v>
      </c>
      <c r="G13282">
        <v>0</v>
      </c>
      <c r="H13282">
        <v>0</v>
      </c>
      <c r="L13282">
        <v>2558.2627440000001</v>
      </c>
      <c r="R13282">
        <v>6432.2760790000002</v>
      </c>
      <c r="S13282" t="s">
        <v>90</v>
      </c>
      <c r="T13282" s="297">
        <v>46311.754166666666</v>
      </c>
    </row>
    <row r="13283" spans="1:20" x14ac:dyDescent="0.35">
      <c r="A13283" t="s">
        <v>143</v>
      </c>
      <c r="B13283" t="s">
        <v>144</v>
      </c>
      <c r="C13283" t="s">
        <v>89</v>
      </c>
      <c r="D13283" s="29">
        <v>46524</v>
      </c>
      <c r="E13283">
        <v>0</v>
      </c>
      <c r="F13283">
        <v>0</v>
      </c>
      <c r="G13283">
        <v>0</v>
      </c>
      <c r="H13283">
        <v>0</v>
      </c>
      <c r="L13283">
        <v>2558.2627440000001</v>
      </c>
      <c r="R13283">
        <v>6432.2760790000002</v>
      </c>
      <c r="S13283" t="s">
        <v>90</v>
      </c>
      <c r="T13283" s="297">
        <v>46311.754166666666</v>
      </c>
    </row>
    <row r="13284" spans="1:20" x14ac:dyDescent="0.35">
      <c r="A13284" t="s">
        <v>143</v>
      </c>
      <c r="B13284" t="s">
        <v>144</v>
      </c>
      <c r="C13284" t="s">
        <v>89</v>
      </c>
      <c r="D13284" s="29">
        <v>46525</v>
      </c>
      <c r="E13284">
        <v>0</v>
      </c>
      <c r="F13284">
        <v>0</v>
      </c>
      <c r="G13284">
        <v>0</v>
      </c>
      <c r="H13284">
        <v>0</v>
      </c>
      <c r="L13284">
        <v>2558.2627440000001</v>
      </c>
      <c r="R13284">
        <v>6432.2760790000002</v>
      </c>
      <c r="S13284" t="s">
        <v>90</v>
      </c>
      <c r="T13284" s="297">
        <v>46311.754166666666</v>
      </c>
    </row>
    <row r="13285" spans="1:20" x14ac:dyDescent="0.35">
      <c r="A13285" t="s">
        <v>143</v>
      </c>
      <c r="B13285" t="s">
        <v>144</v>
      </c>
      <c r="C13285" t="s">
        <v>89</v>
      </c>
      <c r="D13285" s="29">
        <v>46526</v>
      </c>
      <c r="E13285">
        <v>0</v>
      </c>
      <c r="F13285">
        <v>0</v>
      </c>
      <c r="G13285">
        <v>0</v>
      </c>
      <c r="H13285">
        <v>0</v>
      </c>
      <c r="L13285">
        <v>2558.2627440000001</v>
      </c>
      <c r="R13285">
        <v>6432.2760790000002</v>
      </c>
      <c r="S13285" t="s">
        <v>90</v>
      </c>
      <c r="T13285" s="297">
        <v>46311.754166666666</v>
      </c>
    </row>
    <row r="13286" spans="1:20" x14ac:dyDescent="0.35">
      <c r="A13286" t="s">
        <v>143</v>
      </c>
      <c r="B13286" t="s">
        <v>144</v>
      </c>
      <c r="C13286" t="s">
        <v>89</v>
      </c>
      <c r="D13286" s="29">
        <v>46527</v>
      </c>
      <c r="E13286">
        <v>0</v>
      </c>
      <c r="F13286">
        <v>0</v>
      </c>
      <c r="G13286">
        <v>0</v>
      </c>
      <c r="H13286">
        <v>0</v>
      </c>
      <c r="L13286">
        <v>2558.2627440000001</v>
      </c>
      <c r="R13286">
        <v>6432.2760790000002</v>
      </c>
      <c r="S13286" t="s">
        <v>90</v>
      </c>
      <c r="T13286" s="297">
        <v>46311.754166666666</v>
      </c>
    </row>
    <row r="13287" spans="1:20" x14ac:dyDescent="0.35">
      <c r="A13287" t="s">
        <v>143</v>
      </c>
      <c r="B13287" t="s">
        <v>144</v>
      </c>
      <c r="C13287" t="s">
        <v>89</v>
      </c>
      <c r="D13287" s="29">
        <v>46528</v>
      </c>
      <c r="E13287">
        <v>0</v>
      </c>
      <c r="F13287">
        <v>0</v>
      </c>
      <c r="G13287">
        <v>0</v>
      </c>
      <c r="H13287">
        <v>0</v>
      </c>
      <c r="L13287">
        <v>2558.2627440000001</v>
      </c>
      <c r="R13287">
        <v>6432.2760790000002</v>
      </c>
      <c r="S13287" t="s">
        <v>90</v>
      </c>
      <c r="T13287" s="297">
        <v>46311.754166666666</v>
      </c>
    </row>
    <row r="13288" spans="1:20" x14ac:dyDescent="0.35">
      <c r="A13288" t="s">
        <v>143</v>
      </c>
      <c r="B13288" t="s">
        <v>144</v>
      </c>
      <c r="C13288" t="s">
        <v>89</v>
      </c>
      <c r="D13288" s="29">
        <v>46529</v>
      </c>
      <c r="E13288">
        <v>0</v>
      </c>
      <c r="F13288">
        <v>0</v>
      </c>
      <c r="G13288">
        <v>0</v>
      </c>
      <c r="H13288">
        <v>0</v>
      </c>
      <c r="L13288">
        <v>2558.2627440000001</v>
      </c>
      <c r="R13288">
        <v>6432.2760790000002</v>
      </c>
      <c r="S13288" t="s">
        <v>90</v>
      </c>
      <c r="T13288" s="297">
        <v>46311.754166666666</v>
      </c>
    </row>
    <row r="13289" spans="1:20" x14ac:dyDescent="0.35">
      <c r="A13289" t="s">
        <v>143</v>
      </c>
      <c r="B13289" t="s">
        <v>144</v>
      </c>
      <c r="C13289" t="s">
        <v>89</v>
      </c>
      <c r="D13289" s="29">
        <v>46530</v>
      </c>
      <c r="E13289">
        <v>0</v>
      </c>
      <c r="F13289">
        <v>0</v>
      </c>
      <c r="G13289">
        <v>0</v>
      </c>
      <c r="H13289">
        <v>0</v>
      </c>
      <c r="L13289">
        <v>2558.2627440000001</v>
      </c>
      <c r="R13289">
        <v>6432.2760790000002</v>
      </c>
      <c r="S13289" t="s">
        <v>90</v>
      </c>
      <c r="T13289" s="297">
        <v>46311.754166666666</v>
      </c>
    </row>
    <row r="13290" spans="1:20" x14ac:dyDescent="0.35">
      <c r="A13290" t="s">
        <v>143</v>
      </c>
      <c r="B13290" t="s">
        <v>144</v>
      </c>
      <c r="C13290" t="s">
        <v>89</v>
      </c>
      <c r="D13290" s="29">
        <v>46531</v>
      </c>
      <c r="E13290">
        <v>0</v>
      </c>
      <c r="F13290">
        <v>0</v>
      </c>
      <c r="G13290">
        <v>0</v>
      </c>
      <c r="H13290">
        <v>0</v>
      </c>
      <c r="L13290">
        <v>2558.2627440000001</v>
      </c>
      <c r="R13290">
        <v>6432.2760790000002</v>
      </c>
      <c r="S13290" t="s">
        <v>90</v>
      </c>
      <c r="T13290" s="297">
        <v>46311.754166666666</v>
      </c>
    </row>
    <row r="13291" spans="1:20" x14ac:dyDescent="0.35">
      <c r="A13291" t="s">
        <v>143</v>
      </c>
      <c r="B13291" t="s">
        <v>144</v>
      </c>
      <c r="C13291" t="s">
        <v>89</v>
      </c>
      <c r="D13291" s="29">
        <v>46532</v>
      </c>
      <c r="E13291">
        <v>0</v>
      </c>
      <c r="F13291">
        <v>0</v>
      </c>
      <c r="G13291">
        <v>0</v>
      </c>
      <c r="H13291">
        <v>0</v>
      </c>
      <c r="L13291">
        <v>2558.2627440000001</v>
      </c>
      <c r="R13291">
        <v>6432.2760790000002</v>
      </c>
      <c r="S13291" t="s">
        <v>90</v>
      </c>
      <c r="T13291" s="297">
        <v>46311.754166666666</v>
      </c>
    </row>
    <row r="13292" spans="1:20" x14ac:dyDescent="0.35">
      <c r="A13292" t="s">
        <v>143</v>
      </c>
      <c r="B13292" t="s">
        <v>144</v>
      </c>
      <c r="C13292" t="s">
        <v>89</v>
      </c>
      <c r="D13292" s="29">
        <v>46533</v>
      </c>
      <c r="E13292">
        <v>0</v>
      </c>
      <c r="F13292">
        <v>0</v>
      </c>
      <c r="G13292">
        <v>0</v>
      </c>
      <c r="H13292">
        <v>0</v>
      </c>
      <c r="L13292">
        <v>2558.2627440000001</v>
      </c>
      <c r="R13292">
        <v>6432.2760790000002</v>
      </c>
      <c r="S13292" t="s">
        <v>90</v>
      </c>
      <c r="T13292" s="297">
        <v>46311.754166666666</v>
      </c>
    </row>
    <row r="13293" spans="1:20" x14ac:dyDescent="0.35">
      <c r="A13293" t="s">
        <v>143</v>
      </c>
      <c r="B13293" t="s">
        <v>144</v>
      </c>
      <c r="C13293" t="s">
        <v>89</v>
      </c>
      <c r="D13293" s="29">
        <v>46534</v>
      </c>
      <c r="E13293">
        <v>0</v>
      </c>
      <c r="F13293">
        <v>0</v>
      </c>
      <c r="G13293">
        <v>0</v>
      </c>
      <c r="H13293">
        <v>0</v>
      </c>
      <c r="L13293">
        <v>2558.2627440000001</v>
      </c>
      <c r="R13293">
        <v>6432.2760790000002</v>
      </c>
      <c r="S13293" t="s">
        <v>90</v>
      </c>
      <c r="T13293" s="297">
        <v>46311.754166666666</v>
      </c>
    </row>
    <row r="13294" spans="1:20" x14ac:dyDescent="0.35">
      <c r="A13294" t="s">
        <v>143</v>
      </c>
      <c r="B13294" t="s">
        <v>144</v>
      </c>
      <c r="C13294" t="s">
        <v>89</v>
      </c>
      <c r="D13294" s="29">
        <v>46535</v>
      </c>
      <c r="E13294">
        <v>0</v>
      </c>
      <c r="F13294">
        <v>0</v>
      </c>
      <c r="G13294">
        <v>0</v>
      </c>
      <c r="H13294">
        <v>0</v>
      </c>
      <c r="L13294">
        <v>2558.2627440000001</v>
      </c>
      <c r="R13294">
        <v>6432.2760790000002</v>
      </c>
      <c r="S13294" t="s">
        <v>90</v>
      </c>
      <c r="T13294" s="297">
        <v>46311.754166666666</v>
      </c>
    </row>
    <row r="13295" spans="1:20" x14ac:dyDescent="0.35">
      <c r="A13295" t="s">
        <v>143</v>
      </c>
      <c r="B13295" t="s">
        <v>144</v>
      </c>
      <c r="C13295" t="s">
        <v>89</v>
      </c>
      <c r="D13295" s="29">
        <v>46536</v>
      </c>
      <c r="E13295">
        <v>0</v>
      </c>
      <c r="F13295">
        <v>0</v>
      </c>
      <c r="G13295">
        <v>0</v>
      </c>
      <c r="H13295">
        <v>0</v>
      </c>
      <c r="L13295">
        <v>2558.2627440000001</v>
      </c>
      <c r="R13295">
        <v>6432.2760790000002</v>
      </c>
      <c r="S13295" t="s">
        <v>90</v>
      </c>
      <c r="T13295" s="297">
        <v>46311.754166666666</v>
      </c>
    </row>
    <row r="13296" spans="1:20" x14ac:dyDescent="0.35">
      <c r="A13296" t="s">
        <v>143</v>
      </c>
      <c r="B13296" t="s">
        <v>144</v>
      </c>
      <c r="C13296" t="s">
        <v>89</v>
      </c>
      <c r="D13296" s="29">
        <v>46537</v>
      </c>
      <c r="E13296">
        <v>0</v>
      </c>
      <c r="F13296">
        <v>0</v>
      </c>
      <c r="G13296">
        <v>0</v>
      </c>
      <c r="H13296">
        <v>0</v>
      </c>
      <c r="L13296">
        <v>2558.2627440000001</v>
      </c>
      <c r="R13296">
        <v>6432.2760790000002</v>
      </c>
      <c r="S13296" t="s">
        <v>90</v>
      </c>
      <c r="T13296" s="297">
        <v>46311.754166666666</v>
      </c>
    </row>
    <row r="13297" spans="1:20" x14ac:dyDescent="0.35">
      <c r="A13297" t="s">
        <v>143</v>
      </c>
      <c r="B13297" t="s">
        <v>144</v>
      </c>
      <c r="C13297" t="s">
        <v>89</v>
      </c>
      <c r="D13297" s="29">
        <v>46538</v>
      </c>
      <c r="E13297">
        <v>0</v>
      </c>
      <c r="F13297">
        <v>0</v>
      </c>
      <c r="G13297">
        <v>0</v>
      </c>
      <c r="H13297">
        <v>0</v>
      </c>
      <c r="L13297">
        <v>2558.2627440000001</v>
      </c>
      <c r="R13297">
        <v>6432.2760790000002</v>
      </c>
      <c r="S13297" t="s">
        <v>90</v>
      </c>
      <c r="T13297" s="297">
        <v>46311.754166666666</v>
      </c>
    </row>
    <row r="13298" spans="1:20" x14ac:dyDescent="0.35">
      <c r="A13298" t="s">
        <v>143</v>
      </c>
      <c r="B13298" t="s">
        <v>144</v>
      </c>
      <c r="C13298" t="s">
        <v>89</v>
      </c>
      <c r="D13298" s="29">
        <v>46539</v>
      </c>
      <c r="E13298">
        <v>0</v>
      </c>
      <c r="F13298">
        <v>0</v>
      </c>
      <c r="G13298">
        <v>0</v>
      </c>
      <c r="H13298">
        <v>0</v>
      </c>
      <c r="L13298">
        <v>2558.2627440000001</v>
      </c>
      <c r="R13298">
        <v>6432.2760790000002</v>
      </c>
      <c r="S13298" t="s">
        <v>90</v>
      </c>
      <c r="T13298" s="297">
        <v>46311.754166666666</v>
      </c>
    </row>
    <row r="13299" spans="1:20" x14ac:dyDescent="0.35">
      <c r="A13299" t="s">
        <v>143</v>
      </c>
      <c r="B13299" t="s">
        <v>144</v>
      </c>
      <c r="C13299" t="s">
        <v>89</v>
      </c>
      <c r="D13299" s="29">
        <v>46540</v>
      </c>
      <c r="E13299">
        <v>0</v>
      </c>
      <c r="F13299">
        <v>0</v>
      </c>
      <c r="G13299">
        <v>0</v>
      </c>
      <c r="H13299">
        <v>0</v>
      </c>
      <c r="L13299">
        <v>2558.2627440000001</v>
      </c>
      <c r="R13299">
        <v>6432.2760790000002</v>
      </c>
      <c r="S13299" t="s">
        <v>90</v>
      </c>
      <c r="T13299" s="297">
        <v>46311.754166666666</v>
      </c>
    </row>
    <row r="13300" spans="1:20" x14ac:dyDescent="0.35">
      <c r="A13300" t="s">
        <v>143</v>
      </c>
      <c r="B13300" t="s">
        <v>144</v>
      </c>
      <c r="C13300" t="s">
        <v>89</v>
      </c>
      <c r="D13300" s="29">
        <v>46541</v>
      </c>
      <c r="E13300">
        <v>0</v>
      </c>
      <c r="F13300">
        <v>0</v>
      </c>
      <c r="G13300">
        <v>0</v>
      </c>
      <c r="H13300">
        <v>0</v>
      </c>
      <c r="L13300">
        <v>2558.2627440000001</v>
      </c>
      <c r="R13300">
        <v>6432.2760790000002</v>
      </c>
      <c r="S13300" t="s">
        <v>90</v>
      </c>
      <c r="T13300" s="297">
        <v>46311.754166666666</v>
      </c>
    </row>
    <row r="13301" spans="1:20" x14ac:dyDescent="0.35">
      <c r="A13301" t="s">
        <v>143</v>
      </c>
      <c r="B13301" t="s">
        <v>144</v>
      </c>
      <c r="C13301" t="s">
        <v>89</v>
      </c>
      <c r="D13301" s="29">
        <v>46542</v>
      </c>
      <c r="E13301">
        <v>0</v>
      </c>
      <c r="F13301">
        <v>0</v>
      </c>
      <c r="G13301">
        <v>0</v>
      </c>
      <c r="H13301">
        <v>0</v>
      </c>
      <c r="L13301">
        <v>2558.2627440000001</v>
      </c>
      <c r="R13301">
        <v>6432.2760790000002</v>
      </c>
      <c r="S13301" t="s">
        <v>90</v>
      </c>
      <c r="T13301" s="297">
        <v>46311.754166666666</v>
      </c>
    </row>
    <row r="13302" spans="1:20" x14ac:dyDescent="0.35">
      <c r="A13302" t="s">
        <v>143</v>
      </c>
      <c r="B13302" t="s">
        <v>144</v>
      </c>
      <c r="C13302" t="s">
        <v>89</v>
      </c>
      <c r="D13302" s="29">
        <v>46543</v>
      </c>
      <c r="E13302">
        <v>0</v>
      </c>
      <c r="F13302">
        <v>0</v>
      </c>
      <c r="G13302">
        <v>0</v>
      </c>
      <c r="H13302">
        <v>0</v>
      </c>
      <c r="L13302">
        <v>2558.2627440000001</v>
      </c>
      <c r="R13302">
        <v>6432.2760790000002</v>
      </c>
      <c r="S13302" t="s">
        <v>90</v>
      </c>
      <c r="T13302" s="297">
        <v>46311.754166666666</v>
      </c>
    </row>
    <row r="13303" spans="1:20" x14ac:dyDescent="0.35">
      <c r="A13303" t="s">
        <v>143</v>
      </c>
      <c r="B13303" t="s">
        <v>144</v>
      </c>
      <c r="C13303" t="s">
        <v>89</v>
      </c>
      <c r="D13303" s="29">
        <v>46544</v>
      </c>
      <c r="E13303">
        <v>0</v>
      </c>
      <c r="F13303">
        <v>0</v>
      </c>
      <c r="G13303">
        <v>0</v>
      </c>
      <c r="H13303">
        <v>0</v>
      </c>
      <c r="L13303">
        <v>2558.2627440000001</v>
      </c>
      <c r="R13303">
        <v>6432.2760790000002</v>
      </c>
      <c r="S13303" t="s">
        <v>90</v>
      </c>
      <c r="T13303" s="297">
        <v>46311.754166666666</v>
      </c>
    </row>
    <row r="13304" spans="1:20" x14ac:dyDescent="0.35">
      <c r="A13304" t="s">
        <v>143</v>
      </c>
      <c r="B13304" t="s">
        <v>144</v>
      </c>
      <c r="C13304" t="s">
        <v>89</v>
      </c>
      <c r="D13304" s="29">
        <v>46545</v>
      </c>
      <c r="E13304">
        <v>0</v>
      </c>
      <c r="F13304">
        <v>0</v>
      </c>
      <c r="G13304">
        <v>0</v>
      </c>
      <c r="H13304">
        <v>0</v>
      </c>
      <c r="L13304">
        <v>2558.2627440000001</v>
      </c>
      <c r="R13304">
        <v>6432.2760790000002</v>
      </c>
      <c r="S13304" t="s">
        <v>90</v>
      </c>
      <c r="T13304" s="297">
        <v>46311.754166666666</v>
      </c>
    </row>
    <row r="13305" spans="1:20" x14ac:dyDescent="0.35">
      <c r="A13305" t="s">
        <v>143</v>
      </c>
      <c r="B13305" t="s">
        <v>144</v>
      </c>
      <c r="C13305" t="s">
        <v>89</v>
      </c>
      <c r="D13305" s="29">
        <v>46546</v>
      </c>
      <c r="E13305">
        <v>0</v>
      </c>
      <c r="F13305">
        <v>0</v>
      </c>
      <c r="G13305">
        <v>0</v>
      </c>
      <c r="H13305">
        <v>0</v>
      </c>
      <c r="L13305">
        <v>2558.2627440000001</v>
      </c>
      <c r="R13305">
        <v>6432.2760790000002</v>
      </c>
      <c r="S13305" t="s">
        <v>90</v>
      </c>
      <c r="T13305" s="297">
        <v>46311.754166666666</v>
      </c>
    </row>
    <row r="13306" spans="1:20" x14ac:dyDescent="0.35">
      <c r="A13306" t="s">
        <v>143</v>
      </c>
      <c r="B13306" t="s">
        <v>144</v>
      </c>
      <c r="C13306" t="s">
        <v>89</v>
      </c>
      <c r="D13306" s="29">
        <v>46547</v>
      </c>
      <c r="E13306">
        <v>0</v>
      </c>
      <c r="F13306">
        <v>0</v>
      </c>
      <c r="G13306">
        <v>0</v>
      </c>
      <c r="H13306">
        <v>0</v>
      </c>
      <c r="L13306">
        <v>2558.2627440000001</v>
      </c>
      <c r="R13306">
        <v>6432.2760790000002</v>
      </c>
      <c r="S13306" t="s">
        <v>90</v>
      </c>
      <c r="T13306" s="297">
        <v>46311.754166666666</v>
      </c>
    </row>
    <row r="13307" spans="1:20" x14ac:dyDescent="0.35">
      <c r="A13307" t="s">
        <v>143</v>
      </c>
      <c r="B13307" t="s">
        <v>144</v>
      </c>
      <c r="C13307" t="s">
        <v>89</v>
      </c>
      <c r="D13307" s="29">
        <v>46548</v>
      </c>
      <c r="E13307">
        <v>0</v>
      </c>
      <c r="F13307">
        <v>0</v>
      </c>
      <c r="G13307">
        <v>0</v>
      </c>
      <c r="H13307">
        <v>0</v>
      </c>
      <c r="L13307">
        <v>2558.2627440000001</v>
      </c>
      <c r="R13307">
        <v>6432.2760790000002</v>
      </c>
      <c r="S13307" t="s">
        <v>90</v>
      </c>
      <c r="T13307" s="297">
        <v>46311.754166666666</v>
      </c>
    </row>
    <row r="13308" spans="1:20" x14ac:dyDescent="0.35">
      <c r="A13308" t="s">
        <v>143</v>
      </c>
      <c r="B13308" t="s">
        <v>144</v>
      </c>
      <c r="C13308" t="s">
        <v>89</v>
      </c>
      <c r="D13308" s="29">
        <v>46549</v>
      </c>
      <c r="E13308">
        <v>0</v>
      </c>
      <c r="F13308">
        <v>0</v>
      </c>
      <c r="G13308">
        <v>0</v>
      </c>
      <c r="H13308">
        <v>0</v>
      </c>
      <c r="L13308">
        <v>2558.2627440000001</v>
      </c>
      <c r="R13308">
        <v>6432.2760790000002</v>
      </c>
      <c r="S13308" t="s">
        <v>90</v>
      </c>
      <c r="T13308" s="297">
        <v>46311.754166666666</v>
      </c>
    </row>
    <row r="13309" spans="1:20" x14ac:dyDescent="0.35">
      <c r="A13309" t="s">
        <v>143</v>
      </c>
      <c r="B13309" t="s">
        <v>144</v>
      </c>
      <c r="C13309" t="s">
        <v>89</v>
      </c>
      <c r="D13309" s="29">
        <v>46550</v>
      </c>
      <c r="E13309">
        <v>0</v>
      </c>
      <c r="F13309">
        <v>0</v>
      </c>
      <c r="G13309">
        <v>0</v>
      </c>
      <c r="H13309">
        <v>0</v>
      </c>
      <c r="L13309">
        <v>2558.2627440000001</v>
      </c>
      <c r="R13309">
        <v>6432.2760790000002</v>
      </c>
      <c r="S13309" t="s">
        <v>90</v>
      </c>
      <c r="T13309" s="297">
        <v>46311.754166666666</v>
      </c>
    </row>
    <row r="13310" spans="1:20" x14ac:dyDescent="0.35">
      <c r="A13310" t="s">
        <v>143</v>
      </c>
      <c r="B13310" t="s">
        <v>144</v>
      </c>
      <c r="C13310" t="s">
        <v>89</v>
      </c>
      <c r="D13310" s="29">
        <v>46551</v>
      </c>
      <c r="E13310">
        <v>0</v>
      </c>
      <c r="F13310">
        <v>0</v>
      </c>
      <c r="G13310">
        <v>0</v>
      </c>
      <c r="H13310">
        <v>0</v>
      </c>
      <c r="L13310">
        <v>2558.2627440000001</v>
      </c>
      <c r="R13310">
        <v>6432.2760790000002</v>
      </c>
      <c r="S13310" t="s">
        <v>90</v>
      </c>
      <c r="T13310" s="297">
        <v>46311.754166666666</v>
      </c>
    </row>
    <row r="13311" spans="1:20" x14ac:dyDescent="0.35">
      <c r="A13311" t="s">
        <v>143</v>
      </c>
      <c r="B13311" t="s">
        <v>144</v>
      </c>
      <c r="C13311" t="s">
        <v>89</v>
      </c>
      <c r="D13311" s="29">
        <v>46552</v>
      </c>
      <c r="E13311">
        <v>0</v>
      </c>
      <c r="F13311">
        <v>0</v>
      </c>
      <c r="G13311">
        <v>0</v>
      </c>
      <c r="H13311">
        <v>0</v>
      </c>
      <c r="L13311">
        <v>2558.2627440000001</v>
      </c>
      <c r="R13311">
        <v>6432.2760790000002</v>
      </c>
      <c r="S13311" t="s">
        <v>90</v>
      </c>
      <c r="T13311" s="297">
        <v>46311.754166666666</v>
      </c>
    </row>
    <row r="13312" spans="1:20" x14ac:dyDescent="0.35">
      <c r="A13312" t="s">
        <v>143</v>
      </c>
      <c r="B13312" t="s">
        <v>144</v>
      </c>
      <c r="C13312" t="s">
        <v>89</v>
      </c>
      <c r="D13312" s="29">
        <v>46553</v>
      </c>
      <c r="E13312">
        <v>0</v>
      </c>
      <c r="F13312">
        <v>0</v>
      </c>
      <c r="G13312">
        <v>0</v>
      </c>
      <c r="H13312">
        <v>0</v>
      </c>
      <c r="L13312">
        <v>2558.2627440000001</v>
      </c>
      <c r="R13312">
        <v>6432.2760790000002</v>
      </c>
      <c r="S13312" t="s">
        <v>90</v>
      </c>
      <c r="T13312" s="297">
        <v>46311.754166666666</v>
      </c>
    </row>
    <row r="13313" spans="1:20" x14ac:dyDescent="0.35">
      <c r="A13313" t="s">
        <v>143</v>
      </c>
      <c r="B13313" t="s">
        <v>144</v>
      </c>
      <c r="C13313" t="s">
        <v>89</v>
      </c>
      <c r="D13313" s="29">
        <v>46554</v>
      </c>
      <c r="E13313">
        <v>0</v>
      </c>
      <c r="F13313">
        <v>0</v>
      </c>
      <c r="G13313">
        <v>0</v>
      </c>
      <c r="H13313">
        <v>0</v>
      </c>
      <c r="L13313">
        <v>2558.2627440000001</v>
      </c>
      <c r="R13313">
        <v>6432.2760790000002</v>
      </c>
      <c r="S13313" t="s">
        <v>90</v>
      </c>
      <c r="T13313" s="297">
        <v>46311.754166666666</v>
      </c>
    </row>
    <row r="13314" spans="1:20" x14ac:dyDescent="0.35">
      <c r="A13314" t="s">
        <v>143</v>
      </c>
      <c r="B13314" t="s">
        <v>144</v>
      </c>
      <c r="C13314" t="s">
        <v>89</v>
      </c>
      <c r="D13314" s="29">
        <v>46555</v>
      </c>
      <c r="E13314">
        <v>0</v>
      </c>
      <c r="F13314">
        <v>0</v>
      </c>
      <c r="G13314">
        <v>0</v>
      </c>
      <c r="H13314">
        <v>0</v>
      </c>
      <c r="L13314">
        <v>2558.2627440000001</v>
      </c>
      <c r="R13314">
        <v>6432.2760790000002</v>
      </c>
      <c r="S13314" t="s">
        <v>90</v>
      </c>
      <c r="T13314" s="297">
        <v>46311.754166666666</v>
      </c>
    </row>
    <row r="13315" spans="1:20" x14ac:dyDescent="0.35">
      <c r="A13315" t="s">
        <v>143</v>
      </c>
      <c r="B13315" t="s">
        <v>144</v>
      </c>
      <c r="C13315" t="s">
        <v>89</v>
      </c>
      <c r="D13315" s="29">
        <v>46556</v>
      </c>
      <c r="E13315">
        <v>0</v>
      </c>
      <c r="F13315">
        <v>0</v>
      </c>
      <c r="G13315">
        <v>0</v>
      </c>
      <c r="H13315">
        <v>0</v>
      </c>
      <c r="L13315">
        <v>2558.2627440000001</v>
      </c>
      <c r="R13315">
        <v>6432.2760790000002</v>
      </c>
      <c r="S13315" t="s">
        <v>90</v>
      </c>
      <c r="T13315" s="297">
        <v>46311.754166666666</v>
      </c>
    </row>
    <row r="13316" spans="1:20" x14ac:dyDescent="0.35">
      <c r="A13316" t="s">
        <v>143</v>
      </c>
      <c r="B13316" t="s">
        <v>144</v>
      </c>
      <c r="C13316" t="s">
        <v>89</v>
      </c>
      <c r="D13316" s="29">
        <v>46557</v>
      </c>
      <c r="E13316">
        <v>0</v>
      </c>
      <c r="F13316">
        <v>0</v>
      </c>
      <c r="G13316">
        <v>0</v>
      </c>
      <c r="H13316">
        <v>0</v>
      </c>
      <c r="L13316">
        <v>2558.2627440000001</v>
      </c>
      <c r="R13316">
        <v>6432.2760790000002</v>
      </c>
      <c r="S13316" t="s">
        <v>90</v>
      </c>
      <c r="T13316" s="297">
        <v>46311.754166666666</v>
      </c>
    </row>
    <row r="13317" spans="1:20" x14ac:dyDescent="0.35">
      <c r="A13317" t="s">
        <v>143</v>
      </c>
      <c r="B13317" t="s">
        <v>144</v>
      </c>
      <c r="C13317" t="s">
        <v>89</v>
      </c>
      <c r="D13317" s="29">
        <v>46558</v>
      </c>
      <c r="E13317">
        <v>0</v>
      </c>
      <c r="F13317">
        <v>0</v>
      </c>
      <c r="G13317">
        <v>0</v>
      </c>
      <c r="H13317">
        <v>0</v>
      </c>
      <c r="L13317">
        <v>2558.2627440000001</v>
      </c>
      <c r="R13317">
        <v>6432.2760790000002</v>
      </c>
      <c r="S13317" t="s">
        <v>90</v>
      </c>
      <c r="T13317" s="297">
        <v>46311.754166666666</v>
      </c>
    </row>
    <row r="13318" spans="1:20" x14ac:dyDescent="0.35">
      <c r="A13318" t="s">
        <v>143</v>
      </c>
      <c r="B13318" t="s">
        <v>144</v>
      </c>
      <c r="C13318" t="s">
        <v>89</v>
      </c>
      <c r="D13318" s="29">
        <v>46559</v>
      </c>
      <c r="E13318">
        <v>0</v>
      </c>
      <c r="F13318">
        <v>0</v>
      </c>
      <c r="G13318">
        <v>0</v>
      </c>
      <c r="H13318">
        <v>0</v>
      </c>
      <c r="L13318">
        <v>2558.2627440000001</v>
      </c>
      <c r="R13318">
        <v>6432.2760790000002</v>
      </c>
      <c r="S13318" t="s">
        <v>90</v>
      </c>
      <c r="T13318" s="297">
        <v>46311.754166666666</v>
      </c>
    </row>
    <row r="13319" spans="1:20" x14ac:dyDescent="0.35">
      <c r="A13319" t="s">
        <v>143</v>
      </c>
      <c r="B13319" t="s">
        <v>144</v>
      </c>
      <c r="C13319" t="s">
        <v>89</v>
      </c>
      <c r="D13319" s="29">
        <v>46560</v>
      </c>
      <c r="E13319">
        <v>0</v>
      </c>
      <c r="F13319">
        <v>0</v>
      </c>
      <c r="G13319">
        <v>0</v>
      </c>
      <c r="H13319">
        <v>0</v>
      </c>
      <c r="L13319">
        <v>2558.2627440000001</v>
      </c>
      <c r="R13319">
        <v>6432.2760790000002</v>
      </c>
      <c r="S13319" t="s">
        <v>90</v>
      </c>
      <c r="T13319" s="297">
        <v>46311.754166666666</v>
      </c>
    </row>
    <row r="13320" spans="1:20" x14ac:dyDescent="0.35">
      <c r="A13320" t="s">
        <v>143</v>
      </c>
      <c r="B13320" t="s">
        <v>144</v>
      </c>
      <c r="C13320" t="s">
        <v>89</v>
      </c>
      <c r="D13320" s="29">
        <v>46561</v>
      </c>
      <c r="E13320">
        <v>0</v>
      </c>
      <c r="F13320">
        <v>0</v>
      </c>
      <c r="G13320">
        <v>0</v>
      </c>
      <c r="H13320">
        <v>0</v>
      </c>
      <c r="L13320">
        <v>2558.2627440000001</v>
      </c>
      <c r="R13320">
        <v>6432.2760790000002</v>
      </c>
      <c r="S13320" t="s">
        <v>90</v>
      </c>
      <c r="T13320" s="297">
        <v>46311.754166666666</v>
      </c>
    </row>
    <row r="13321" spans="1:20" x14ac:dyDescent="0.35">
      <c r="A13321" t="s">
        <v>143</v>
      </c>
      <c r="B13321" t="s">
        <v>144</v>
      </c>
      <c r="C13321" t="s">
        <v>89</v>
      </c>
      <c r="D13321" s="29">
        <v>46562</v>
      </c>
      <c r="E13321">
        <v>0</v>
      </c>
      <c r="F13321">
        <v>0</v>
      </c>
      <c r="G13321">
        <v>0</v>
      </c>
      <c r="H13321">
        <v>0</v>
      </c>
      <c r="L13321">
        <v>2558.2627440000001</v>
      </c>
      <c r="R13321">
        <v>6432.2760790000002</v>
      </c>
      <c r="S13321" t="s">
        <v>90</v>
      </c>
      <c r="T13321" s="297">
        <v>46311.754166666666</v>
      </c>
    </row>
    <row r="13322" spans="1:20" x14ac:dyDescent="0.35">
      <c r="A13322" t="s">
        <v>143</v>
      </c>
      <c r="B13322" t="s">
        <v>144</v>
      </c>
      <c r="C13322" t="s">
        <v>89</v>
      </c>
      <c r="D13322" s="29">
        <v>46563</v>
      </c>
      <c r="E13322">
        <v>0</v>
      </c>
      <c r="F13322">
        <v>0</v>
      </c>
      <c r="G13322">
        <v>0</v>
      </c>
      <c r="H13322">
        <v>0</v>
      </c>
      <c r="L13322">
        <v>2558.2627440000001</v>
      </c>
      <c r="R13322">
        <v>6432.2760790000002</v>
      </c>
      <c r="S13322" t="s">
        <v>90</v>
      </c>
      <c r="T13322" s="297">
        <v>46311.754166666666</v>
      </c>
    </row>
    <row r="13323" spans="1:20" x14ac:dyDescent="0.35">
      <c r="A13323" t="s">
        <v>143</v>
      </c>
      <c r="B13323" t="s">
        <v>144</v>
      </c>
      <c r="C13323" t="s">
        <v>89</v>
      </c>
      <c r="D13323" s="29">
        <v>46564</v>
      </c>
      <c r="E13323">
        <v>0</v>
      </c>
      <c r="F13323">
        <v>0</v>
      </c>
      <c r="G13323">
        <v>0</v>
      </c>
      <c r="H13323">
        <v>0</v>
      </c>
      <c r="L13323">
        <v>2558.2627440000001</v>
      </c>
      <c r="R13323">
        <v>6432.2760790000002</v>
      </c>
      <c r="S13323" t="s">
        <v>90</v>
      </c>
      <c r="T13323" s="297">
        <v>46311.754166666666</v>
      </c>
    </row>
    <row r="13324" spans="1:20" x14ac:dyDescent="0.35">
      <c r="A13324" t="s">
        <v>143</v>
      </c>
      <c r="B13324" t="s">
        <v>144</v>
      </c>
      <c r="C13324" t="s">
        <v>89</v>
      </c>
      <c r="D13324" s="29">
        <v>46565</v>
      </c>
      <c r="E13324">
        <v>0</v>
      </c>
      <c r="F13324">
        <v>0</v>
      </c>
      <c r="G13324">
        <v>0</v>
      </c>
      <c r="H13324">
        <v>0</v>
      </c>
      <c r="L13324">
        <v>2558.2627440000001</v>
      </c>
      <c r="R13324">
        <v>6432.2760790000002</v>
      </c>
      <c r="S13324" t="s">
        <v>90</v>
      </c>
      <c r="T13324" s="297">
        <v>46311.754166666666</v>
      </c>
    </row>
    <row r="13325" spans="1:20" x14ac:dyDescent="0.35">
      <c r="A13325" t="s">
        <v>143</v>
      </c>
      <c r="B13325" t="s">
        <v>144</v>
      </c>
      <c r="C13325" t="s">
        <v>89</v>
      </c>
      <c r="D13325" s="29">
        <v>46566</v>
      </c>
      <c r="E13325">
        <v>0</v>
      </c>
      <c r="F13325">
        <v>0</v>
      </c>
      <c r="G13325">
        <v>0</v>
      </c>
      <c r="H13325">
        <v>0</v>
      </c>
      <c r="L13325">
        <v>2558.2627440000001</v>
      </c>
      <c r="R13325">
        <v>6432.2760790000002</v>
      </c>
      <c r="S13325" t="s">
        <v>90</v>
      </c>
      <c r="T13325" s="297">
        <v>46311.754166666666</v>
      </c>
    </row>
    <row r="13326" spans="1:20" x14ac:dyDescent="0.35">
      <c r="A13326" t="s">
        <v>143</v>
      </c>
      <c r="B13326" t="s">
        <v>144</v>
      </c>
      <c r="C13326" t="s">
        <v>89</v>
      </c>
      <c r="D13326" s="29">
        <v>46567</v>
      </c>
      <c r="E13326">
        <v>0</v>
      </c>
      <c r="F13326">
        <v>0</v>
      </c>
      <c r="G13326">
        <v>0</v>
      </c>
      <c r="H13326">
        <v>0</v>
      </c>
      <c r="L13326">
        <v>2558.2627440000001</v>
      </c>
      <c r="R13326">
        <v>6432.2760790000002</v>
      </c>
      <c r="S13326" t="s">
        <v>90</v>
      </c>
      <c r="T13326" s="297">
        <v>46311.754166666666</v>
      </c>
    </row>
    <row r="13327" spans="1:20" x14ac:dyDescent="0.35">
      <c r="A13327" t="s">
        <v>143</v>
      </c>
      <c r="B13327" t="s">
        <v>144</v>
      </c>
      <c r="C13327" t="s">
        <v>89</v>
      </c>
      <c r="D13327" s="29">
        <v>46568</v>
      </c>
      <c r="E13327">
        <v>0</v>
      </c>
      <c r="F13327">
        <v>0</v>
      </c>
      <c r="G13327">
        <v>0</v>
      </c>
      <c r="H13327">
        <v>0</v>
      </c>
      <c r="L13327">
        <v>2558.2627440000001</v>
      </c>
      <c r="R13327">
        <v>6432.2760790000002</v>
      </c>
      <c r="S13327" t="s">
        <v>90</v>
      </c>
      <c r="T13327" s="297">
        <v>46311.754166666666</v>
      </c>
    </row>
    <row r="13328" spans="1:20" x14ac:dyDescent="0.35">
      <c r="A13328" t="s">
        <v>143</v>
      </c>
      <c r="B13328" t="s">
        <v>144</v>
      </c>
      <c r="C13328" t="s">
        <v>89</v>
      </c>
      <c r="D13328" s="29">
        <v>46569</v>
      </c>
      <c r="E13328">
        <v>0</v>
      </c>
      <c r="F13328">
        <v>0</v>
      </c>
      <c r="G13328">
        <v>0</v>
      </c>
      <c r="H13328">
        <v>0</v>
      </c>
      <c r="L13328">
        <v>2558.2627440000001</v>
      </c>
      <c r="R13328">
        <v>6432.2760790000002</v>
      </c>
      <c r="S13328" t="s">
        <v>90</v>
      </c>
      <c r="T13328" s="297">
        <v>46311.754166666666</v>
      </c>
    </row>
    <row r="13329" spans="1:20" x14ac:dyDescent="0.35">
      <c r="A13329" t="s">
        <v>143</v>
      </c>
      <c r="B13329" t="s">
        <v>144</v>
      </c>
      <c r="C13329" t="s">
        <v>89</v>
      </c>
      <c r="D13329" s="29">
        <v>46570</v>
      </c>
      <c r="E13329">
        <v>0</v>
      </c>
      <c r="F13329">
        <v>0</v>
      </c>
      <c r="G13329">
        <v>0</v>
      </c>
      <c r="H13329">
        <v>0</v>
      </c>
      <c r="L13329">
        <v>2558.2627440000001</v>
      </c>
      <c r="R13329">
        <v>6432.2760790000002</v>
      </c>
      <c r="S13329" t="s">
        <v>90</v>
      </c>
      <c r="T13329" s="297">
        <v>46311.754166666666</v>
      </c>
    </row>
    <row r="13330" spans="1:20" x14ac:dyDescent="0.35">
      <c r="A13330" t="s">
        <v>143</v>
      </c>
      <c r="B13330" t="s">
        <v>144</v>
      </c>
      <c r="C13330" t="s">
        <v>89</v>
      </c>
      <c r="D13330" s="29">
        <v>46571</v>
      </c>
      <c r="E13330">
        <v>0</v>
      </c>
      <c r="F13330">
        <v>0</v>
      </c>
      <c r="G13330">
        <v>0</v>
      </c>
      <c r="H13330">
        <v>0</v>
      </c>
      <c r="L13330">
        <v>2558.2627440000001</v>
      </c>
      <c r="R13330">
        <v>6432.2760790000002</v>
      </c>
      <c r="S13330" t="s">
        <v>90</v>
      </c>
      <c r="T13330" s="297">
        <v>46311.754166666666</v>
      </c>
    </row>
    <row r="13331" spans="1:20" x14ac:dyDescent="0.35">
      <c r="A13331" t="s">
        <v>143</v>
      </c>
      <c r="B13331" t="s">
        <v>144</v>
      </c>
      <c r="C13331" t="s">
        <v>89</v>
      </c>
      <c r="D13331" s="29">
        <v>46572</v>
      </c>
      <c r="E13331">
        <v>0</v>
      </c>
      <c r="F13331">
        <v>0</v>
      </c>
      <c r="G13331">
        <v>0</v>
      </c>
      <c r="H13331">
        <v>0</v>
      </c>
      <c r="L13331">
        <v>2558.2627440000001</v>
      </c>
      <c r="R13331">
        <v>6432.2760790000002</v>
      </c>
      <c r="S13331" t="s">
        <v>90</v>
      </c>
      <c r="T13331" s="297">
        <v>46311.754166666666</v>
      </c>
    </row>
    <row r="13332" spans="1:20" x14ac:dyDescent="0.35">
      <c r="A13332" t="s">
        <v>143</v>
      </c>
      <c r="B13332" t="s">
        <v>144</v>
      </c>
      <c r="C13332" t="s">
        <v>89</v>
      </c>
      <c r="D13332" s="29">
        <v>46573</v>
      </c>
      <c r="E13332">
        <v>0</v>
      </c>
      <c r="F13332">
        <v>0</v>
      </c>
      <c r="G13332">
        <v>0</v>
      </c>
      <c r="H13332">
        <v>0</v>
      </c>
      <c r="L13332">
        <v>2558.2627440000001</v>
      </c>
      <c r="R13332">
        <v>6432.2760790000002</v>
      </c>
      <c r="S13332" t="s">
        <v>90</v>
      </c>
      <c r="T13332" s="297">
        <v>46311.754166666666</v>
      </c>
    </row>
    <row r="13333" spans="1:20" x14ac:dyDescent="0.35">
      <c r="A13333" t="s">
        <v>143</v>
      </c>
      <c r="B13333" t="s">
        <v>144</v>
      </c>
      <c r="C13333" t="s">
        <v>89</v>
      </c>
      <c r="D13333" s="29">
        <v>46574</v>
      </c>
      <c r="E13333">
        <v>0</v>
      </c>
      <c r="F13333">
        <v>0</v>
      </c>
      <c r="G13333">
        <v>0</v>
      </c>
      <c r="H13333">
        <v>0</v>
      </c>
      <c r="L13333">
        <v>2558.2627440000001</v>
      </c>
      <c r="R13333">
        <v>6432.2760790000002</v>
      </c>
      <c r="S13333" t="s">
        <v>90</v>
      </c>
      <c r="T13333" s="297">
        <v>46311.754166666666</v>
      </c>
    </row>
    <row r="13334" spans="1:20" x14ac:dyDescent="0.35">
      <c r="A13334" t="s">
        <v>143</v>
      </c>
      <c r="B13334" t="s">
        <v>144</v>
      </c>
      <c r="C13334" t="s">
        <v>89</v>
      </c>
      <c r="D13334" s="29">
        <v>46575</v>
      </c>
      <c r="E13334">
        <v>0</v>
      </c>
      <c r="F13334">
        <v>0</v>
      </c>
      <c r="G13334">
        <v>0</v>
      </c>
      <c r="H13334">
        <v>0</v>
      </c>
      <c r="L13334">
        <v>2558.2627440000001</v>
      </c>
      <c r="R13334">
        <v>6432.2760790000002</v>
      </c>
      <c r="S13334" t="s">
        <v>90</v>
      </c>
      <c r="T13334" s="297">
        <v>46311.754166666666</v>
      </c>
    </row>
    <row r="13335" spans="1:20" x14ac:dyDescent="0.35">
      <c r="A13335" t="s">
        <v>143</v>
      </c>
      <c r="B13335" t="s">
        <v>144</v>
      </c>
      <c r="C13335" t="s">
        <v>89</v>
      </c>
      <c r="D13335" s="29">
        <v>46576</v>
      </c>
      <c r="E13335">
        <v>0</v>
      </c>
      <c r="F13335">
        <v>0</v>
      </c>
      <c r="G13335">
        <v>0</v>
      </c>
      <c r="H13335">
        <v>0</v>
      </c>
      <c r="L13335">
        <v>2558.2627440000001</v>
      </c>
      <c r="R13335">
        <v>6432.2760790000002</v>
      </c>
      <c r="S13335" t="s">
        <v>90</v>
      </c>
      <c r="T13335" s="297">
        <v>46311.754166666666</v>
      </c>
    </row>
    <row r="13336" spans="1:20" x14ac:dyDescent="0.35">
      <c r="A13336" t="s">
        <v>143</v>
      </c>
      <c r="B13336" t="s">
        <v>144</v>
      </c>
      <c r="C13336" t="s">
        <v>89</v>
      </c>
      <c r="D13336" s="29">
        <v>46577</v>
      </c>
      <c r="E13336">
        <v>0</v>
      </c>
      <c r="F13336">
        <v>0</v>
      </c>
      <c r="G13336">
        <v>0</v>
      </c>
      <c r="H13336">
        <v>0</v>
      </c>
      <c r="L13336">
        <v>2558.2627440000001</v>
      </c>
      <c r="R13336">
        <v>6432.2760790000002</v>
      </c>
      <c r="S13336" t="s">
        <v>90</v>
      </c>
      <c r="T13336" s="297">
        <v>46311.754166666666</v>
      </c>
    </row>
    <row r="13337" spans="1:20" x14ac:dyDescent="0.35">
      <c r="A13337" t="s">
        <v>143</v>
      </c>
      <c r="B13337" t="s">
        <v>144</v>
      </c>
      <c r="C13337" t="s">
        <v>89</v>
      </c>
      <c r="D13337" s="29">
        <v>46578</v>
      </c>
      <c r="E13337">
        <v>0</v>
      </c>
      <c r="F13337">
        <v>0</v>
      </c>
      <c r="G13337">
        <v>0</v>
      </c>
      <c r="H13337">
        <v>0</v>
      </c>
      <c r="L13337">
        <v>2558.2627440000001</v>
      </c>
      <c r="R13337">
        <v>6432.2760790000002</v>
      </c>
      <c r="S13337" t="s">
        <v>90</v>
      </c>
      <c r="T13337" s="297">
        <v>46311.754166666666</v>
      </c>
    </row>
    <row r="13338" spans="1:20" x14ac:dyDescent="0.35">
      <c r="A13338" t="s">
        <v>143</v>
      </c>
      <c r="B13338" t="s">
        <v>144</v>
      </c>
      <c r="C13338" t="s">
        <v>89</v>
      </c>
      <c r="D13338" s="29">
        <v>46579</v>
      </c>
      <c r="E13338">
        <v>0</v>
      </c>
      <c r="F13338">
        <v>0</v>
      </c>
      <c r="G13338">
        <v>0</v>
      </c>
      <c r="H13338">
        <v>0</v>
      </c>
      <c r="L13338">
        <v>2558.2627440000001</v>
      </c>
      <c r="R13338">
        <v>6432.2760790000002</v>
      </c>
      <c r="S13338" t="s">
        <v>90</v>
      </c>
      <c r="T13338" s="297">
        <v>46311.754166666666</v>
      </c>
    </row>
    <row r="13339" spans="1:20" x14ac:dyDescent="0.35">
      <c r="A13339" t="s">
        <v>143</v>
      </c>
      <c r="B13339" t="s">
        <v>144</v>
      </c>
      <c r="C13339" t="s">
        <v>89</v>
      </c>
      <c r="D13339" s="29">
        <v>46580</v>
      </c>
      <c r="E13339">
        <v>0</v>
      </c>
      <c r="F13339">
        <v>0</v>
      </c>
      <c r="G13339">
        <v>0</v>
      </c>
      <c r="H13339">
        <v>0</v>
      </c>
      <c r="L13339">
        <v>2558.2627440000001</v>
      </c>
      <c r="R13339">
        <v>6432.2760790000002</v>
      </c>
      <c r="S13339" t="s">
        <v>90</v>
      </c>
      <c r="T13339" s="297">
        <v>46311.754166666666</v>
      </c>
    </row>
    <row r="13340" spans="1:20" x14ac:dyDescent="0.35">
      <c r="A13340" t="s">
        <v>143</v>
      </c>
      <c r="B13340" t="s">
        <v>144</v>
      </c>
      <c r="C13340" t="s">
        <v>89</v>
      </c>
      <c r="D13340" s="29">
        <v>46581</v>
      </c>
      <c r="E13340">
        <v>0</v>
      </c>
      <c r="F13340">
        <v>0</v>
      </c>
      <c r="G13340">
        <v>0</v>
      </c>
      <c r="H13340">
        <v>0</v>
      </c>
      <c r="L13340">
        <v>2558.2627440000001</v>
      </c>
      <c r="R13340">
        <v>6432.2760790000002</v>
      </c>
      <c r="S13340" t="s">
        <v>90</v>
      </c>
      <c r="T13340" s="297">
        <v>46311.754166666666</v>
      </c>
    </row>
    <row r="13341" spans="1:20" x14ac:dyDescent="0.35">
      <c r="A13341" t="s">
        <v>143</v>
      </c>
      <c r="B13341" t="s">
        <v>144</v>
      </c>
      <c r="C13341" t="s">
        <v>89</v>
      </c>
      <c r="D13341" s="29">
        <v>46582</v>
      </c>
      <c r="E13341">
        <v>0</v>
      </c>
      <c r="F13341">
        <v>0</v>
      </c>
      <c r="G13341">
        <v>0</v>
      </c>
      <c r="H13341">
        <v>0</v>
      </c>
      <c r="L13341">
        <v>2558.2627440000001</v>
      </c>
      <c r="R13341">
        <v>6432.2760790000002</v>
      </c>
      <c r="S13341" t="s">
        <v>90</v>
      </c>
      <c r="T13341" s="297">
        <v>46311.754166666666</v>
      </c>
    </row>
    <row r="13342" spans="1:20" x14ac:dyDescent="0.35">
      <c r="A13342" t="s">
        <v>143</v>
      </c>
      <c r="B13342" t="s">
        <v>144</v>
      </c>
      <c r="C13342" t="s">
        <v>89</v>
      </c>
      <c r="D13342" s="29">
        <v>46583</v>
      </c>
      <c r="E13342">
        <v>0</v>
      </c>
      <c r="F13342">
        <v>0</v>
      </c>
      <c r="G13342">
        <v>0</v>
      </c>
      <c r="H13342">
        <v>0</v>
      </c>
      <c r="L13342">
        <v>2558.2627440000001</v>
      </c>
      <c r="R13342">
        <v>6432.2760790000002</v>
      </c>
      <c r="S13342" t="s">
        <v>90</v>
      </c>
      <c r="T13342" s="297">
        <v>46311.754166666666</v>
      </c>
    </row>
    <row r="13343" spans="1:20" x14ac:dyDescent="0.35">
      <c r="A13343" t="s">
        <v>143</v>
      </c>
      <c r="B13343" t="s">
        <v>144</v>
      </c>
      <c r="C13343" t="s">
        <v>89</v>
      </c>
      <c r="D13343" s="29">
        <v>46584</v>
      </c>
      <c r="E13343">
        <v>0</v>
      </c>
      <c r="F13343">
        <v>0</v>
      </c>
      <c r="G13343">
        <v>0</v>
      </c>
      <c r="H13343">
        <v>0</v>
      </c>
      <c r="L13343">
        <v>2558.2627440000001</v>
      </c>
      <c r="R13343">
        <v>6432.2760790000002</v>
      </c>
      <c r="S13343" t="s">
        <v>90</v>
      </c>
      <c r="T13343" s="297">
        <v>46311.754166666666</v>
      </c>
    </row>
    <row r="13344" spans="1:20" x14ac:dyDescent="0.35">
      <c r="A13344" t="s">
        <v>143</v>
      </c>
      <c r="B13344" t="s">
        <v>144</v>
      </c>
      <c r="C13344" t="s">
        <v>89</v>
      </c>
      <c r="D13344" s="29">
        <v>46585</v>
      </c>
      <c r="E13344">
        <v>0</v>
      </c>
      <c r="F13344">
        <v>0</v>
      </c>
      <c r="G13344">
        <v>0</v>
      </c>
      <c r="H13344">
        <v>0</v>
      </c>
      <c r="L13344">
        <v>2558.2627440000001</v>
      </c>
      <c r="R13344">
        <v>6432.2760790000002</v>
      </c>
      <c r="S13344" t="s">
        <v>90</v>
      </c>
      <c r="T13344" s="297">
        <v>46311.754166666666</v>
      </c>
    </row>
    <row r="13345" spans="1:20" x14ac:dyDescent="0.35">
      <c r="A13345" t="s">
        <v>143</v>
      </c>
      <c r="B13345" t="s">
        <v>144</v>
      </c>
      <c r="C13345" t="s">
        <v>89</v>
      </c>
      <c r="D13345" s="29">
        <v>46586</v>
      </c>
      <c r="E13345">
        <v>0</v>
      </c>
      <c r="F13345">
        <v>0</v>
      </c>
      <c r="G13345">
        <v>0</v>
      </c>
      <c r="H13345">
        <v>0</v>
      </c>
      <c r="L13345">
        <v>2558.2627440000001</v>
      </c>
      <c r="R13345">
        <v>6432.2760790000002</v>
      </c>
      <c r="S13345" t="s">
        <v>90</v>
      </c>
      <c r="T13345" s="297">
        <v>46311.754166666666</v>
      </c>
    </row>
    <row r="13346" spans="1:20" x14ac:dyDescent="0.35">
      <c r="A13346" t="s">
        <v>143</v>
      </c>
      <c r="B13346" t="s">
        <v>144</v>
      </c>
      <c r="C13346" t="s">
        <v>89</v>
      </c>
      <c r="D13346" s="29">
        <v>46587</v>
      </c>
      <c r="E13346">
        <v>0</v>
      </c>
      <c r="F13346">
        <v>0</v>
      </c>
      <c r="G13346">
        <v>0</v>
      </c>
      <c r="H13346">
        <v>0</v>
      </c>
      <c r="L13346">
        <v>2558.2627440000001</v>
      </c>
      <c r="R13346">
        <v>6432.2760790000002</v>
      </c>
      <c r="S13346" t="s">
        <v>90</v>
      </c>
      <c r="T13346" s="297">
        <v>46311.754166666666</v>
      </c>
    </row>
    <row r="13347" spans="1:20" x14ac:dyDescent="0.35">
      <c r="A13347" t="s">
        <v>143</v>
      </c>
      <c r="B13347" t="s">
        <v>144</v>
      </c>
      <c r="C13347" t="s">
        <v>89</v>
      </c>
      <c r="D13347" s="29">
        <v>46588</v>
      </c>
      <c r="E13347">
        <v>0</v>
      </c>
      <c r="F13347">
        <v>0</v>
      </c>
      <c r="G13347">
        <v>0</v>
      </c>
      <c r="H13347">
        <v>0</v>
      </c>
      <c r="L13347">
        <v>2558.2627440000001</v>
      </c>
      <c r="R13347">
        <v>6432.2760790000002</v>
      </c>
      <c r="S13347" t="s">
        <v>90</v>
      </c>
      <c r="T13347" s="297">
        <v>46311.754166666666</v>
      </c>
    </row>
    <row r="13348" spans="1:20" x14ac:dyDescent="0.35">
      <c r="A13348" t="s">
        <v>143</v>
      </c>
      <c r="B13348" t="s">
        <v>144</v>
      </c>
      <c r="C13348" t="s">
        <v>89</v>
      </c>
      <c r="D13348" s="29">
        <v>46589</v>
      </c>
      <c r="E13348">
        <v>0</v>
      </c>
      <c r="F13348">
        <v>0</v>
      </c>
      <c r="G13348">
        <v>0</v>
      </c>
      <c r="H13348">
        <v>0</v>
      </c>
      <c r="L13348">
        <v>2558.2627440000001</v>
      </c>
      <c r="R13348">
        <v>6432.2760790000002</v>
      </c>
      <c r="S13348" t="s">
        <v>90</v>
      </c>
      <c r="T13348" s="297">
        <v>46311.754166666666</v>
      </c>
    </row>
    <row r="13349" spans="1:20" x14ac:dyDescent="0.35">
      <c r="A13349" t="s">
        <v>143</v>
      </c>
      <c r="B13349" t="s">
        <v>144</v>
      </c>
      <c r="C13349" t="s">
        <v>89</v>
      </c>
      <c r="D13349" s="29">
        <v>46590</v>
      </c>
      <c r="E13349">
        <v>0</v>
      </c>
      <c r="F13349">
        <v>0</v>
      </c>
      <c r="G13349">
        <v>0</v>
      </c>
      <c r="H13349">
        <v>0</v>
      </c>
      <c r="L13349">
        <v>2558.2627440000001</v>
      </c>
      <c r="R13349">
        <v>6432.2760790000002</v>
      </c>
      <c r="S13349" t="s">
        <v>90</v>
      </c>
      <c r="T13349" s="297">
        <v>46311.754166666666</v>
      </c>
    </row>
    <row r="13350" spans="1:20" x14ac:dyDescent="0.35">
      <c r="A13350" t="s">
        <v>143</v>
      </c>
      <c r="B13350" t="s">
        <v>144</v>
      </c>
      <c r="C13350" t="s">
        <v>89</v>
      </c>
      <c r="D13350" s="29">
        <v>46591</v>
      </c>
      <c r="E13350">
        <v>0</v>
      </c>
      <c r="F13350">
        <v>0</v>
      </c>
      <c r="G13350">
        <v>0</v>
      </c>
      <c r="H13350">
        <v>0</v>
      </c>
      <c r="L13350">
        <v>2558.2627440000001</v>
      </c>
      <c r="R13350">
        <v>6432.2760790000002</v>
      </c>
      <c r="S13350" t="s">
        <v>90</v>
      </c>
      <c r="T13350" s="297">
        <v>46311.754166666666</v>
      </c>
    </row>
    <row r="13351" spans="1:20" x14ac:dyDescent="0.35">
      <c r="A13351" t="s">
        <v>143</v>
      </c>
      <c r="B13351" t="s">
        <v>144</v>
      </c>
      <c r="C13351" t="s">
        <v>89</v>
      </c>
      <c r="D13351" s="29">
        <v>46592</v>
      </c>
      <c r="E13351">
        <v>0</v>
      </c>
      <c r="F13351">
        <v>0</v>
      </c>
      <c r="G13351">
        <v>0</v>
      </c>
      <c r="H13351">
        <v>0</v>
      </c>
      <c r="L13351">
        <v>2558.2627440000001</v>
      </c>
      <c r="R13351">
        <v>6432.2760790000002</v>
      </c>
      <c r="S13351" t="s">
        <v>90</v>
      </c>
      <c r="T13351" s="297">
        <v>46311.754166666666</v>
      </c>
    </row>
    <row r="13352" spans="1:20" x14ac:dyDescent="0.35">
      <c r="A13352" t="s">
        <v>143</v>
      </c>
      <c r="B13352" t="s">
        <v>144</v>
      </c>
      <c r="C13352" t="s">
        <v>89</v>
      </c>
      <c r="D13352" s="29">
        <v>46593</v>
      </c>
      <c r="E13352">
        <v>0</v>
      </c>
      <c r="F13352">
        <v>0</v>
      </c>
      <c r="G13352">
        <v>0</v>
      </c>
      <c r="H13352">
        <v>0</v>
      </c>
      <c r="L13352">
        <v>2558.2627440000001</v>
      </c>
      <c r="R13352">
        <v>6432.2760790000002</v>
      </c>
      <c r="S13352" t="s">
        <v>90</v>
      </c>
      <c r="T13352" s="297">
        <v>46311.754166666666</v>
      </c>
    </row>
    <row r="13353" spans="1:20" x14ac:dyDescent="0.35">
      <c r="A13353" t="s">
        <v>143</v>
      </c>
      <c r="B13353" t="s">
        <v>144</v>
      </c>
      <c r="C13353" t="s">
        <v>89</v>
      </c>
      <c r="D13353" s="29">
        <v>46594</v>
      </c>
      <c r="E13353">
        <v>0</v>
      </c>
      <c r="F13353">
        <v>0</v>
      </c>
      <c r="G13353">
        <v>0</v>
      </c>
      <c r="H13353">
        <v>0</v>
      </c>
      <c r="L13353">
        <v>2558.2627440000001</v>
      </c>
      <c r="R13353">
        <v>6432.2760790000002</v>
      </c>
      <c r="S13353" t="s">
        <v>90</v>
      </c>
      <c r="T13353" s="297">
        <v>46311.754166666666</v>
      </c>
    </row>
    <row r="13354" spans="1:20" x14ac:dyDescent="0.35">
      <c r="A13354" t="s">
        <v>143</v>
      </c>
      <c r="B13354" t="s">
        <v>144</v>
      </c>
      <c r="C13354" t="s">
        <v>89</v>
      </c>
      <c r="D13354" s="29">
        <v>46595</v>
      </c>
      <c r="E13354">
        <v>0</v>
      </c>
      <c r="F13354">
        <v>0</v>
      </c>
      <c r="G13354">
        <v>0</v>
      </c>
      <c r="H13354">
        <v>0</v>
      </c>
      <c r="L13354">
        <v>2558.2627440000001</v>
      </c>
      <c r="R13354">
        <v>6432.2760790000002</v>
      </c>
      <c r="S13354" t="s">
        <v>90</v>
      </c>
      <c r="T13354" s="297">
        <v>46311.754166666666</v>
      </c>
    </row>
    <row r="13355" spans="1:20" x14ac:dyDescent="0.35">
      <c r="A13355" t="s">
        <v>143</v>
      </c>
      <c r="B13355" t="s">
        <v>144</v>
      </c>
      <c r="C13355" t="s">
        <v>89</v>
      </c>
      <c r="D13355" s="29">
        <v>46596</v>
      </c>
      <c r="E13355">
        <v>0</v>
      </c>
      <c r="F13355">
        <v>0</v>
      </c>
      <c r="G13355">
        <v>0</v>
      </c>
      <c r="H13355">
        <v>0</v>
      </c>
      <c r="L13355">
        <v>2558.2627440000001</v>
      </c>
      <c r="R13355">
        <v>6432.2760790000002</v>
      </c>
      <c r="S13355" t="s">
        <v>90</v>
      </c>
      <c r="T13355" s="297">
        <v>46311.754166666666</v>
      </c>
    </row>
    <row r="13356" spans="1:20" x14ac:dyDescent="0.35">
      <c r="A13356" t="s">
        <v>143</v>
      </c>
      <c r="B13356" t="s">
        <v>144</v>
      </c>
      <c r="C13356" t="s">
        <v>89</v>
      </c>
      <c r="D13356" s="29">
        <v>46597</v>
      </c>
      <c r="E13356">
        <v>0</v>
      </c>
      <c r="F13356">
        <v>0</v>
      </c>
      <c r="G13356">
        <v>0</v>
      </c>
      <c r="H13356">
        <v>0</v>
      </c>
      <c r="L13356">
        <v>2558.2627440000001</v>
      </c>
      <c r="R13356">
        <v>6432.2760790000002</v>
      </c>
      <c r="S13356" t="s">
        <v>90</v>
      </c>
      <c r="T13356" s="297">
        <v>46311.754166666666</v>
      </c>
    </row>
    <row r="13357" spans="1:20" x14ac:dyDescent="0.35">
      <c r="A13357" t="s">
        <v>143</v>
      </c>
      <c r="B13357" t="s">
        <v>144</v>
      </c>
      <c r="C13357" t="s">
        <v>89</v>
      </c>
      <c r="D13357" s="29">
        <v>46598</v>
      </c>
      <c r="E13357">
        <v>0</v>
      </c>
      <c r="F13357">
        <v>0</v>
      </c>
      <c r="G13357">
        <v>0</v>
      </c>
      <c r="H13357">
        <v>0</v>
      </c>
      <c r="L13357">
        <v>2558.2627440000001</v>
      </c>
      <c r="R13357">
        <v>6432.2760790000002</v>
      </c>
      <c r="S13357" t="s">
        <v>90</v>
      </c>
      <c r="T13357" s="297">
        <v>46311.754166666666</v>
      </c>
    </row>
    <row r="13358" spans="1:20" x14ac:dyDescent="0.35">
      <c r="A13358" t="s">
        <v>143</v>
      </c>
      <c r="B13358" t="s">
        <v>144</v>
      </c>
      <c r="C13358" t="s">
        <v>89</v>
      </c>
      <c r="D13358" s="29">
        <v>46599</v>
      </c>
      <c r="E13358">
        <v>0</v>
      </c>
      <c r="F13358">
        <v>0</v>
      </c>
      <c r="G13358">
        <v>0</v>
      </c>
      <c r="H13358">
        <v>0</v>
      </c>
      <c r="L13358">
        <v>2558.2627440000001</v>
      </c>
      <c r="R13358">
        <v>6432.2760790000002</v>
      </c>
      <c r="S13358" t="s">
        <v>90</v>
      </c>
      <c r="T13358" s="297">
        <v>46311.754166666666</v>
      </c>
    </row>
    <row r="13359" spans="1:20" x14ac:dyDescent="0.35">
      <c r="A13359" t="s">
        <v>143</v>
      </c>
      <c r="B13359" t="s">
        <v>144</v>
      </c>
      <c r="C13359" t="s">
        <v>89</v>
      </c>
      <c r="D13359" s="29">
        <v>46600</v>
      </c>
      <c r="E13359">
        <v>0</v>
      </c>
      <c r="F13359">
        <v>0</v>
      </c>
      <c r="G13359">
        <v>0</v>
      </c>
      <c r="H13359">
        <v>0</v>
      </c>
      <c r="L13359">
        <v>2558.2627440000001</v>
      </c>
      <c r="R13359">
        <v>6432.2760790000002</v>
      </c>
      <c r="S13359" t="s">
        <v>90</v>
      </c>
      <c r="T13359" s="297">
        <v>46311.754166666666</v>
      </c>
    </row>
    <row r="13360" spans="1:20" x14ac:dyDescent="0.35">
      <c r="A13360" t="s">
        <v>143</v>
      </c>
      <c r="B13360" t="s">
        <v>144</v>
      </c>
      <c r="C13360" t="s">
        <v>89</v>
      </c>
      <c r="D13360" s="29">
        <v>46601</v>
      </c>
      <c r="E13360">
        <v>0</v>
      </c>
      <c r="F13360">
        <v>0</v>
      </c>
      <c r="G13360">
        <v>0</v>
      </c>
      <c r="H13360">
        <v>0</v>
      </c>
      <c r="L13360">
        <v>2558.2627440000001</v>
      </c>
      <c r="R13360">
        <v>6432.2760790000002</v>
      </c>
      <c r="S13360" t="s">
        <v>90</v>
      </c>
      <c r="T13360" s="297">
        <v>46311.754166666666</v>
      </c>
    </row>
    <row r="13361" spans="1:20" x14ac:dyDescent="0.35">
      <c r="A13361" t="s">
        <v>143</v>
      </c>
      <c r="B13361" t="s">
        <v>144</v>
      </c>
      <c r="C13361" t="s">
        <v>89</v>
      </c>
      <c r="D13361" s="29">
        <v>46602</v>
      </c>
      <c r="E13361">
        <v>0</v>
      </c>
      <c r="F13361">
        <v>0</v>
      </c>
      <c r="G13361">
        <v>0</v>
      </c>
      <c r="H13361">
        <v>0</v>
      </c>
      <c r="L13361">
        <v>2558.2627440000001</v>
      </c>
      <c r="R13361">
        <v>6432.2760790000002</v>
      </c>
      <c r="S13361" t="s">
        <v>90</v>
      </c>
      <c r="T13361" s="297">
        <v>46311.754166666666</v>
      </c>
    </row>
    <row r="13362" spans="1:20" x14ac:dyDescent="0.35">
      <c r="A13362" t="s">
        <v>143</v>
      </c>
      <c r="B13362" t="s">
        <v>144</v>
      </c>
      <c r="C13362" t="s">
        <v>89</v>
      </c>
      <c r="D13362" s="29">
        <v>46603</v>
      </c>
      <c r="E13362">
        <v>0</v>
      </c>
      <c r="F13362">
        <v>0</v>
      </c>
      <c r="G13362">
        <v>0</v>
      </c>
      <c r="H13362">
        <v>0</v>
      </c>
      <c r="L13362">
        <v>2558.2627440000001</v>
      </c>
      <c r="R13362">
        <v>6432.2760790000002</v>
      </c>
      <c r="S13362" t="s">
        <v>90</v>
      </c>
      <c r="T13362" s="297">
        <v>46311.754166666666</v>
      </c>
    </row>
    <row r="13363" spans="1:20" x14ac:dyDescent="0.35">
      <c r="A13363" t="s">
        <v>143</v>
      </c>
      <c r="B13363" t="s">
        <v>144</v>
      </c>
      <c r="C13363" t="s">
        <v>89</v>
      </c>
      <c r="D13363" s="29">
        <v>46604</v>
      </c>
      <c r="E13363">
        <v>0</v>
      </c>
      <c r="F13363">
        <v>0</v>
      </c>
      <c r="G13363">
        <v>0</v>
      </c>
      <c r="H13363">
        <v>0</v>
      </c>
      <c r="L13363">
        <v>2558.2627440000001</v>
      </c>
      <c r="R13363">
        <v>6432.2760790000002</v>
      </c>
      <c r="S13363" t="s">
        <v>90</v>
      </c>
      <c r="T13363" s="297">
        <v>46311.754166666666</v>
      </c>
    </row>
    <row r="13364" spans="1:20" x14ac:dyDescent="0.35">
      <c r="A13364" t="s">
        <v>143</v>
      </c>
      <c r="B13364" t="s">
        <v>144</v>
      </c>
      <c r="C13364" t="s">
        <v>89</v>
      </c>
      <c r="D13364" s="29">
        <v>46605</v>
      </c>
      <c r="E13364">
        <v>0</v>
      </c>
      <c r="F13364">
        <v>0</v>
      </c>
      <c r="G13364">
        <v>0</v>
      </c>
      <c r="H13364">
        <v>0</v>
      </c>
      <c r="L13364">
        <v>2558.2627440000001</v>
      </c>
      <c r="R13364">
        <v>6432.2760790000002</v>
      </c>
      <c r="S13364" t="s">
        <v>90</v>
      </c>
      <c r="T13364" s="297">
        <v>46311.754166666666</v>
      </c>
    </row>
    <row r="13365" spans="1:20" x14ac:dyDescent="0.35">
      <c r="A13365" t="s">
        <v>143</v>
      </c>
      <c r="B13365" t="s">
        <v>144</v>
      </c>
      <c r="C13365" t="s">
        <v>89</v>
      </c>
      <c r="D13365" s="29">
        <v>46606</v>
      </c>
      <c r="E13365">
        <v>0</v>
      </c>
      <c r="F13365">
        <v>0</v>
      </c>
      <c r="G13365">
        <v>0</v>
      </c>
      <c r="H13365">
        <v>0</v>
      </c>
      <c r="L13365">
        <v>2558.2627440000001</v>
      </c>
      <c r="R13365">
        <v>6432.2760790000002</v>
      </c>
      <c r="S13365" t="s">
        <v>90</v>
      </c>
      <c r="T13365" s="297">
        <v>46311.754166666666</v>
      </c>
    </row>
    <row r="13366" spans="1:20" x14ac:dyDescent="0.35">
      <c r="A13366" t="s">
        <v>143</v>
      </c>
      <c r="B13366" t="s">
        <v>144</v>
      </c>
      <c r="C13366" t="s">
        <v>89</v>
      </c>
      <c r="D13366" s="29">
        <v>46607</v>
      </c>
      <c r="E13366">
        <v>0</v>
      </c>
      <c r="F13366">
        <v>0</v>
      </c>
      <c r="G13366">
        <v>0</v>
      </c>
      <c r="H13366">
        <v>0</v>
      </c>
      <c r="L13366">
        <v>2558.2627440000001</v>
      </c>
      <c r="R13366">
        <v>6432.2760790000002</v>
      </c>
      <c r="S13366" t="s">
        <v>90</v>
      </c>
      <c r="T13366" s="297">
        <v>46311.754166666666</v>
      </c>
    </row>
    <row r="13367" spans="1:20" x14ac:dyDescent="0.35">
      <c r="A13367" t="s">
        <v>143</v>
      </c>
      <c r="B13367" t="s">
        <v>144</v>
      </c>
      <c r="C13367" t="s">
        <v>89</v>
      </c>
      <c r="D13367" s="29">
        <v>46608</v>
      </c>
      <c r="E13367">
        <v>0</v>
      </c>
      <c r="F13367">
        <v>0</v>
      </c>
      <c r="G13367">
        <v>0</v>
      </c>
      <c r="H13367">
        <v>0</v>
      </c>
      <c r="L13367">
        <v>2558.2627440000001</v>
      </c>
      <c r="R13367">
        <v>6432.2760790000002</v>
      </c>
      <c r="S13367" t="s">
        <v>90</v>
      </c>
      <c r="T13367" s="297">
        <v>46311.754166666666</v>
      </c>
    </row>
    <row r="13368" spans="1:20" x14ac:dyDescent="0.35">
      <c r="A13368" t="s">
        <v>143</v>
      </c>
      <c r="B13368" t="s">
        <v>144</v>
      </c>
      <c r="C13368" t="s">
        <v>89</v>
      </c>
      <c r="D13368" s="29">
        <v>46609</v>
      </c>
      <c r="E13368">
        <v>0</v>
      </c>
      <c r="F13368">
        <v>0</v>
      </c>
      <c r="G13368">
        <v>0</v>
      </c>
      <c r="H13368">
        <v>0</v>
      </c>
      <c r="L13368">
        <v>2558.2627440000001</v>
      </c>
      <c r="R13368">
        <v>6432.2760790000002</v>
      </c>
      <c r="S13368" t="s">
        <v>90</v>
      </c>
      <c r="T13368" s="297">
        <v>46311.754166666666</v>
      </c>
    </row>
    <row r="13369" spans="1:20" x14ac:dyDescent="0.35">
      <c r="A13369" t="s">
        <v>143</v>
      </c>
      <c r="B13369" t="s">
        <v>144</v>
      </c>
      <c r="C13369" t="s">
        <v>89</v>
      </c>
      <c r="D13369" s="29">
        <v>46610</v>
      </c>
      <c r="E13369">
        <v>0</v>
      </c>
      <c r="F13369">
        <v>0</v>
      </c>
      <c r="G13369">
        <v>0</v>
      </c>
      <c r="H13369">
        <v>0</v>
      </c>
      <c r="L13369">
        <v>2558.2627440000001</v>
      </c>
      <c r="R13369">
        <v>6432.2760790000002</v>
      </c>
      <c r="S13369" t="s">
        <v>90</v>
      </c>
      <c r="T13369" s="297">
        <v>46311.754166666666</v>
      </c>
    </row>
    <row r="13370" spans="1:20" x14ac:dyDescent="0.35">
      <c r="A13370" t="s">
        <v>143</v>
      </c>
      <c r="B13370" t="s">
        <v>144</v>
      </c>
      <c r="C13370" t="s">
        <v>89</v>
      </c>
      <c r="D13370" s="29">
        <v>46611</v>
      </c>
      <c r="E13370">
        <v>0</v>
      </c>
      <c r="F13370">
        <v>0</v>
      </c>
      <c r="G13370">
        <v>0</v>
      </c>
      <c r="H13370">
        <v>0</v>
      </c>
      <c r="L13370">
        <v>2558.2627440000001</v>
      </c>
      <c r="R13370">
        <v>6432.2760790000002</v>
      </c>
      <c r="S13370" t="s">
        <v>90</v>
      </c>
      <c r="T13370" s="297">
        <v>46311.754166666666</v>
      </c>
    </row>
    <row r="13371" spans="1:20" x14ac:dyDescent="0.35">
      <c r="A13371" t="s">
        <v>143</v>
      </c>
      <c r="B13371" t="s">
        <v>144</v>
      </c>
      <c r="C13371" t="s">
        <v>89</v>
      </c>
      <c r="D13371" s="29">
        <v>46612</v>
      </c>
      <c r="E13371">
        <v>0</v>
      </c>
      <c r="F13371">
        <v>0</v>
      </c>
      <c r="G13371">
        <v>0</v>
      </c>
      <c r="H13371">
        <v>0</v>
      </c>
      <c r="L13371">
        <v>2558.2627440000001</v>
      </c>
      <c r="R13371">
        <v>6432.2760790000002</v>
      </c>
      <c r="S13371" t="s">
        <v>90</v>
      </c>
      <c r="T13371" s="297">
        <v>46311.754166666666</v>
      </c>
    </row>
    <row r="13372" spans="1:20" x14ac:dyDescent="0.35">
      <c r="A13372" t="s">
        <v>143</v>
      </c>
      <c r="B13372" t="s">
        <v>144</v>
      </c>
      <c r="C13372" t="s">
        <v>89</v>
      </c>
      <c r="D13372" s="29">
        <v>46613</v>
      </c>
      <c r="E13372">
        <v>0</v>
      </c>
      <c r="F13372">
        <v>0</v>
      </c>
      <c r="G13372">
        <v>0</v>
      </c>
      <c r="H13372">
        <v>0</v>
      </c>
      <c r="L13372">
        <v>2558.2627440000001</v>
      </c>
      <c r="R13372">
        <v>6432.2760790000002</v>
      </c>
      <c r="S13372" t="s">
        <v>90</v>
      </c>
      <c r="T13372" s="297">
        <v>46311.754166666666</v>
      </c>
    </row>
    <row r="13373" spans="1:20" x14ac:dyDescent="0.35">
      <c r="A13373" t="s">
        <v>143</v>
      </c>
      <c r="B13373" t="s">
        <v>144</v>
      </c>
      <c r="C13373" t="s">
        <v>89</v>
      </c>
      <c r="D13373" s="29">
        <v>46614</v>
      </c>
      <c r="E13373">
        <v>0</v>
      </c>
      <c r="F13373">
        <v>0</v>
      </c>
      <c r="G13373">
        <v>0</v>
      </c>
      <c r="H13373">
        <v>0</v>
      </c>
      <c r="L13373">
        <v>2558.2627440000001</v>
      </c>
      <c r="R13373">
        <v>6432.2760790000002</v>
      </c>
      <c r="S13373" t="s">
        <v>90</v>
      </c>
      <c r="T13373" s="297">
        <v>46311.754166666666</v>
      </c>
    </row>
    <row r="13374" spans="1:20" x14ac:dyDescent="0.35">
      <c r="A13374" t="s">
        <v>143</v>
      </c>
      <c r="B13374" t="s">
        <v>144</v>
      </c>
      <c r="C13374" t="s">
        <v>89</v>
      </c>
      <c r="D13374" s="29">
        <v>46615</v>
      </c>
      <c r="E13374">
        <v>0</v>
      </c>
      <c r="F13374">
        <v>0</v>
      </c>
      <c r="G13374">
        <v>0</v>
      </c>
      <c r="H13374">
        <v>0</v>
      </c>
      <c r="L13374">
        <v>2558.2627440000001</v>
      </c>
      <c r="R13374">
        <v>6432.2760790000002</v>
      </c>
      <c r="S13374" t="s">
        <v>90</v>
      </c>
      <c r="T13374" s="297">
        <v>46311.754166666666</v>
      </c>
    </row>
    <row r="13375" spans="1:20" x14ac:dyDescent="0.35">
      <c r="A13375" t="s">
        <v>143</v>
      </c>
      <c r="B13375" t="s">
        <v>144</v>
      </c>
      <c r="C13375" t="s">
        <v>89</v>
      </c>
      <c r="D13375" s="29">
        <v>46616</v>
      </c>
      <c r="E13375">
        <v>0</v>
      </c>
      <c r="F13375">
        <v>0</v>
      </c>
      <c r="G13375">
        <v>0</v>
      </c>
      <c r="H13375">
        <v>0</v>
      </c>
      <c r="L13375">
        <v>2558.2627440000001</v>
      </c>
      <c r="R13375">
        <v>6432.2760790000002</v>
      </c>
      <c r="S13375" t="s">
        <v>90</v>
      </c>
      <c r="T13375" s="297">
        <v>46311.754166666666</v>
      </c>
    </row>
    <row r="13376" spans="1:20" x14ac:dyDescent="0.35">
      <c r="A13376" t="s">
        <v>143</v>
      </c>
      <c r="B13376" t="s">
        <v>144</v>
      </c>
      <c r="C13376" t="s">
        <v>89</v>
      </c>
      <c r="D13376" s="29">
        <v>46617</v>
      </c>
      <c r="E13376">
        <v>0</v>
      </c>
      <c r="F13376">
        <v>0</v>
      </c>
      <c r="G13376">
        <v>0</v>
      </c>
      <c r="H13376">
        <v>0</v>
      </c>
      <c r="L13376">
        <v>2558.2627440000001</v>
      </c>
      <c r="R13376">
        <v>6432.2760790000002</v>
      </c>
      <c r="S13376" t="s">
        <v>90</v>
      </c>
      <c r="T13376" s="297">
        <v>46311.754166666666</v>
      </c>
    </row>
    <row r="13377" spans="1:20" x14ac:dyDescent="0.35">
      <c r="A13377" t="s">
        <v>143</v>
      </c>
      <c r="B13377" t="s">
        <v>144</v>
      </c>
      <c r="C13377" t="s">
        <v>89</v>
      </c>
      <c r="D13377" s="29">
        <v>46618</v>
      </c>
      <c r="E13377">
        <v>0</v>
      </c>
      <c r="F13377">
        <v>0</v>
      </c>
      <c r="G13377">
        <v>0</v>
      </c>
      <c r="H13377">
        <v>0</v>
      </c>
      <c r="L13377">
        <v>2558.2627440000001</v>
      </c>
      <c r="R13377">
        <v>6432.2760790000002</v>
      </c>
      <c r="S13377" t="s">
        <v>90</v>
      </c>
      <c r="T13377" s="297">
        <v>46311.754166666666</v>
      </c>
    </row>
    <row r="13378" spans="1:20" x14ac:dyDescent="0.35">
      <c r="A13378" t="s">
        <v>143</v>
      </c>
      <c r="B13378" t="s">
        <v>144</v>
      </c>
      <c r="C13378" t="s">
        <v>89</v>
      </c>
      <c r="D13378" s="29">
        <v>46619</v>
      </c>
      <c r="E13378">
        <v>0</v>
      </c>
      <c r="F13378">
        <v>0</v>
      </c>
      <c r="G13378">
        <v>0</v>
      </c>
      <c r="H13378">
        <v>0</v>
      </c>
      <c r="L13378">
        <v>2558.2627440000001</v>
      </c>
      <c r="R13378">
        <v>6432.2760790000002</v>
      </c>
      <c r="S13378" t="s">
        <v>90</v>
      </c>
      <c r="T13378" s="297">
        <v>46311.754166666666</v>
      </c>
    </row>
    <row r="13379" spans="1:20" x14ac:dyDescent="0.35">
      <c r="A13379" t="s">
        <v>143</v>
      </c>
      <c r="B13379" t="s">
        <v>144</v>
      </c>
      <c r="C13379" t="s">
        <v>89</v>
      </c>
      <c r="D13379" s="29">
        <v>46620</v>
      </c>
      <c r="E13379">
        <v>0</v>
      </c>
      <c r="F13379">
        <v>0</v>
      </c>
      <c r="G13379">
        <v>0</v>
      </c>
      <c r="H13379">
        <v>0</v>
      </c>
      <c r="L13379">
        <v>2558.2627440000001</v>
      </c>
      <c r="R13379">
        <v>6432.2760790000002</v>
      </c>
      <c r="S13379" t="s">
        <v>90</v>
      </c>
      <c r="T13379" s="297">
        <v>46311.754166666666</v>
      </c>
    </row>
    <row r="13380" spans="1:20" x14ac:dyDescent="0.35">
      <c r="A13380" t="s">
        <v>143</v>
      </c>
      <c r="B13380" t="s">
        <v>144</v>
      </c>
      <c r="C13380" t="s">
        <v>89</v>
      </c>
      <c r="D13380" s="29">
        <v>46621</v>
      </c>
      <c r="E13380">
        <v>0</v>
      </c>
      <c r="F13380">
        <v>0</v>
      </c>
      <c r="G13380">
        <v>0</v>
      </c>
      <c r="H13380">
        <v>0</v>
      </c>
      <c r="L13380">
        <v>2558.2627440000001</v>
      </c>
      <c r="R13380">
        <v>6432.2760790000002</v>
      </c>
      <c r="S13380" t="s">
        <v>90</v>
      </c>
      <c r="T13380" s="297">
        <v>46311.754166666666</v>
      </c>
    </row>
    <row r="13381" spans="1:20" x14ac:dyDescent="0.35">
      <c r="A13381" t="s">
        <v>143</v>
      </c>
      <c r="B13381" t="s">
        <v>144</v>
      </c>
      <c r="C13381" t="s">
        <v>89</v>
      </c>
      <c r="D13381" s="29">
        <v>46622</v>
      </c>
      <c r="E13381">
        <v>0</v>
      </c>
      <c r="F13381">
        <v>0</v>
      </c>
      <c r="G13381">
        <v>0</v>
      </c>
      <c r="H13381">
        <v>0</v>
      </c>
      <c r="L13381">
        <v>2558.2627440000001</v>
      </c>
      <c r="R13381">
        <v>6432.2760790000002</v>
      </c>
      <c r="S13381" t="s">
        <v>90</v>
      </c>
      <c r="T13381" s="297">
        <v>46311.754166666666</v>
      </c>
    </row>
    <row r="13382" spans="1:20" x14ac:dyDescent="0.35">
      <c r="A13382" t="s">
        <v>143</v>
      </c>
      <c r="B13382" t="s">
        <v>144</v>
      </c>
      <c r="C13382" t="s">
        <v>89</v>
      </c>
      <c r="D13382" s="29">
        <v>46623</v>
      </c>
      <c r="E13382">
        <v>0</v>
      </c>
      <c r="F13382">
        <v>0</v>
      </c>
      <c r="G13382">
        <v>0</v>
      </c>
      <c r="H13382">
        <v>0</v>
      </c>
      <c r="L13382">
        <v>2558.2627440000001</v>
      </c>
      <c r="R13382">
        <v>6432.2760790000002</v>
      </c>
      <c r="S13382" t="s">
        <v>90</v>
      </c>
      <c r="T13382" s="297">
        <v>46311.754166666666</v>
      </c>
    </row>
    <row r="13383" spans="1:20" x14ac:dyDescent="0.35">
      <c r="A13383" t="s">
        <v>143</v>
      </c>
      <c r="B13383" t="s">
        <v>144</v>
      </c>
      <c r="C13383" t="s">
        <v>89</v>
      </c>
      <c r="D13383" s="29">
        <v>46624</v>
      </c>
      <c r="E13383">
        <v>0</v>
      </c>
      <c r="F13383">
        <v>0</v>
      </c>
      <c r="G13383">
        <v>0</v>
      </c>
      <c r="H13383">
        <v>0</v>
      </c>
      <c r="L13383">
        <v>2558.2627440000001</v>
      </c>
      <c r="R13383">
        <v>6432.2760790000002</v>
      </c>
      <c r="S13383" t="s">
        <v>90</v>
      </c>
      <c r="T13383" s="297">
        <v>46311.754166666666</v>
      </c>
    </row>
    <row r="13384" spans="1:20" x14ac:dyDescent="0.35">
      <c r="A13384" t="s">
        <v>143</v>
      </c>
      <c r="B13384" t="s">
        <v>144</v>
      </c>
      <c r="C13384" t="s">
        <v>89</v>
      </c>
      <c r="D13384" s="29">
        <v>46625</v>
      </c>
      <c r="E13384">
        <v>0</v>
      </c>
      <c r="F13384">
        <v>0</v>
      </c>
      <c r="G13384">
        <v>0</v>
      </c>
      <c r="H13384">
        <v>0</v>
      </c>
      <c r="L13384">
        <v>2558.2627440000001</v>
      </c>
      <c r="R13384">
        <v>6432.2760790000002</v>
      </c>
      <c r="S13384" t="s">
        <v>90</v>
      </c>
      <c r="T13384" s="297">
        <v>46311.754166666666</v>
      </c>
    </row>
    <row r="13385" spans="1:20" x14ac:dyDescent="0.35">
      <c r="A13385" t="s">
        <v>143</v>
      </c>
      <c r="B13385" t="s">
        <v>144</v>
      </c>
      <c r="C13385" t="s">
        <v>89</v>
      </c>
      <c r="D13385" s="29">
        <v>46626</v>
      </c>
      <c r="E13385">
        <v>0</v>
      </c>
      <c r="F13385">
        <v>0</v>
      </c>
      <c r="G13385">
        <v>0</v>
      </c>
      <c r="H13385">
        <v>0</v>
      </c>
      <c r="L13385">
        <v>2558.2627440000001</v>
      </c>
      <c r="R13385">
        <v>6432.2760790000002</v>
      </c>
      <c r="S13385" t="s">
        <v>90</v>
      </c>
      <c r="T13385" s="297">
        <v>46311.754166666666</v>
      </c>
    </row>
    <row r="13386" spans="1:20" x14ac:dyDescent="0.35">
      <c r="A13386" t="s">
        <v>143</v>
      </c>
      <c r="B13386" t="s">
        <v>144</v>
      </c>
      <c r="C13386" t="s">
        <v>89</v>
      </c>
      <c r="D13386" s="29">
        <v>46627</v>
      </c>
      <c r="E13386">
        <v>0</v>
      </c>
      <c r="F13386">
        <v>0</v>
      </c>
      <c r="G13386">
        <v>0</v>
      </c>
      <c r="H13386">
        <v>0</v>
      </c>
      <c r="L13386">
        <v>2558.2627440000001</v>
      </c>
      <c r="R13386">
        <v>6432.2760790000002</v>
      </c>
      <c r="S13386" t="s">
        <v>90</v>
      </c>
      <c r="T13386" s="297">
        <v>46311.754166666666</v>
      </c>
    </row>
    <row r="13387" spans="1:20" x14ac:dyDescent="0.35">
      <c r="A13387" t="s">
        <v>143</v>
      </c>
      <c r="B13387" t="s">
        <v>144</v>
      </c>
      <c r="C13387" t="s">
        <v>89</v>
      </c>
      <c r="D13387" s="29">
        <v>46628</v>
      </c>
      <c r="E13387">
        <v>0</v>
      </c>
      <c r="F13387">
        <v>0</v>
      </c>
      <c r="G13387">
        <v>0</v>
      </c>
      <c r="H13387">
        <v>0</v>
      </c>
      <c r="L13387">
        <v>2558.2627440000001</v>
      </c>
      <c r="R13387">
        <v>6432.2760790000002</v>
      </c>
      <c r="S13387" t="s">
        <v>90</v>
      </c>
      <c r="T13387" s="297">
        <v>46311.754166666666</v>
      </c>
    </row>
    <row r="13388" spans="1:20" x14ac:dyDescent="0.35">
      <c r="A13388" t="s">
        <v>143</v>
      </c>
      <c r="B13388" t="s">
        <v>144</v>
      </c>
      <c r="C13388" t="s">
        <v>89</v>
      </c>
      <c r="D13388" s="29">
        <v>46629</v>
      </c>
      <c r="E13388">
        <v>0</v>
      </c>
      <c r="F13388">
        <v>0</v>
      </c>
      <c r="G13388">
        <v>0</v>
      </c>
      <c r="H13388">
        <v>0</v>
      </c>
      <c r="L13388">
        <v>2558.2627440000001</v>
      </c>
      <c r="R13388">
        <v>6432.2760790000002</v>
      </c>
      <c r="S13388" t="s">
        <v>90</v>
      </c>
      <c r="T13388" s="297">
        <v>46311.754166666666</v>
      </c>
    </row>
    <row r="13389" spans="1:20" x14ac:dyDescent="0.35">
      <c r="A13389" t="s">
        <v>143</v>
      </c>
      <c r="B13389" t="s">
        <v>144</v>
      </c>
      <c r="C13389" t="s">
        <v>89</v>
      </c>
      <c r="D13389" s="29">
        <v>46630</v>
      </c>
      <c r="E13389">
        <v>0</v>
      </c>
      <c r="F13389">
        <v>0</v>
      </c>
      <c r="G13389">
        <v>0</v>
      </c>
      <c r="H13389">
        <v>0</v>
      </c>
      <c r="L13389">
        <v>2558.2627440000001</v>
      </c>
      <c r="R13389">
        <v>6432.2760790000002</v>
      </c>
      <c r="S13389" t="s">
        <v>90</v>
      </c>
      <c r="T13389" s="297">
        <v>46311.754166666666</v>
      </c>
    </row>
    <row r="13390" spans="1:20" x14ac:dyDescent="0.35">
      <c r="A13390" t="s">
        <v>143</v>
      </c>
      <c r="B13390" t="s">
        <v>144</v>
      </c>
      <c r="C13390" t="s">
        <v>89</v>
      </c>
      <c r="D13390" s="29">
        <v>46631</v>
      </c>
      <c r="E13390">
        <v>0</v>
      </c>
      <c r="F13390">
        <v>0</v>
      </c>
      <c r="G13390">
        <v>0</v>
      </c>
      <c r="H13390">
        <v>0</v>
      </c>
      <c r="L13390">
        <v>2558.2627440000001</v>
      </c>
      <c r="R13390">
        <v>6432.2760790000002</v>
      </c>
      <c r="S13390" t="s">
        <v>90</v>
      </c>
      <c r="T13390" s="297">
        <v>46311.754166666666</v>
      </c>
    </row>
    <row r="13391" spans="1:20" x14ac:dyDescent="0.35">
      <c r="A13391" t="s">
        <v>143</v>
      </c>
      <c r="B13391" t="s">
        <v>144</v>
      </c>
      <c r="C13391" t="s">
        <v>89</v>
      </c>
      <c r="D13391" s="29">
        <v>46632</v>
      </c>
      <c r="E13391">
        <v>0</v>
      </c>
      <c r="F13391">
        <v>0</v>
      </c>
      <c r="G13391">
        <v>0</v>
      </c>
      <c r="H13391">
        <v>0</v>
      </c>
      <c r="L13391">
        <v>2558.2627440000001</v>
      </c>
      <c r="R13391">
        <v>6432.2760790000002</v>
      </c>
      <c r="S13391" t="s">
        <v>90</v>
      </c>
      <c r="T13391" s="297">
        <v>46311.754166666666</v>
      </c>
    </row>
    <row r="13392" spans="1:20" x14ac:dyDescent="0.35">
      <c r="A13392" t="s">
        <v>143</v>
      </c>
      <c r="B13392" t="s">
        <v>144</v>
      </c>
      <c r="C13392" t="s">
        <v>89</v>
      </c>
      <c r="D13392" s="29">
        <v>46633</v>
      </c>
      <c r="E13392">
        <v>0</v>
      </c>
      <c r="F13392">
        <v>0</v>
      </c>
      <c r="G13392">
        <v>0</v>
      </c>
      <c r="H13392">
        <v>0</v>
      </c>
      <c r="L13392">
        <v>2558.2627440000001</v>
      </c>
      <c r="R13392">
        <v>6432.2760790000002</v>
      </c>
      <c r="S13392" t="s">
        <v>90</v>
      </c>
      <c r="T13392" s="297">
        <v>46311.754166666666</v>
      </c>
    </row>
    <row r="13393" spans="1:20" x14ac:dyDescent="0.35">
      <c r="A13393" t="s">
        <v>143</v>
      </c>
      <c r="B13393" t="s">
        <v>144</v>
      </c>
      <c r="C13393" t="s">
        <v>89</v>
      </c>
      <c r="D13393" s="29">
        <v>46634</v>
      </c>
      <c r="E13393">
        <v>0</v>
      </c>
      <c r="F13393">
        <v>0</v>
      </c>
      <c r="G13393">
        <v>0</v>
      </c>
      <c r="H13393">
        <v>0</v>
      </c>
      <c r="L13393">
        <v>2558.2627440000001</v>
      </c>
      <c r="R13393">
        <v>6432.2760790000002</v>
      </c>
      <c r="S13393" t="s">
        <v>90</v>
      </c>
      <c r="T13393" s="297">
        <v>46311.754166666666</v>
      </c>
    </row>
    <row r="13394" spans="1:20" x14ac:dyDescent="0.35">
      <c r="A13394" t="s">
        <v>143</v>
      </c>
      <c r="B13394" t="s">
        <v>144</v>
      </c>
      <c r="C13394" t="s">
        <v>89</v>
      </c>
      <c r="D13394" s="29">
        <v>46635</v>
      </c>
      <c r="E13394">
        <v>0</v>
      </c>
      <c r="F13394">
        <v>0</v>
      </c>
      <c r="G13394">
        <v>0</v>
      </c>
      <c r="H13394">
        <v>0</v>
      </c>
      <c r="L13394">
        <v>2558.2627440000001</v>
      </c>
      <c r="R13394">
        <v>6432.2760790000002</v>
      </c>
      <c r="S13394" t="s">
        <v>90</v>
      </c>
      <c r="T13394" s="297">
        <v>46311.754166666666</v>
      </c>
    </row>
    <row r="13395" spans="1:20" x14ac:dyDescent="0.35">
      <c r="A13395" t="s">
        <v>143</v>
      </c>
      <c r="B13395" t="s">
        <v>144</v>
      </c>
      <c r="C13395" t="s">
        <v>89</v>
      </c>
      <c r="D13395" s="29">
        <v>46636</v>
      </c>
      <c r="E13395">
        <v>0</v>
      </c>
      <c r="F13395">
        <v>0</v>
      </c>
      <c r="G13395">
        <v>0</v>
      </c>
      <c r="H13395">
        <v>0</v>
      </c>
      <c r="L13395">
        <v>2558.2627440000001</v>
      </c>
      <c r="R13395">
        <v>6432.2760790000002</v>
      </c>
      <c r="S13395" t="s">
        <v>90</v>
      </c>
      <c r="T13395" s="297">
        <v>46311.754166666666</v>
      </c>
    </row>
    <row r="13396" spans="1:20" x14ac:dyDescent="0.35">
      <c r="A13396" t="s">
        <v>143</v>
      </c>
      <c r="B13396" t="s">
        <v>144</v>
      </c>
      <c r="C13396" t="s">
        <v>89</v>
      </c>
      <c r="D13396" s="29">
        <v>46637</v>
      </c>
      <c r="E13396">
        <v>0</v>
      </c>
      <c r="F13396">
        <v>0</v>
      </c>
      <c r="G13396">
        <v>0</v>
      </c>
      <c r="H13396">
        <v>0</v>
      </c>
      <c r="L13396">
        <v>2558.2627440000001</v>
      </c>
      <c r="R13396">
        <v>6432.2760790000002</v>
      </c>
      <c r="S13396" t="s">
        <v>90</v>
      </c>
      <c r="T13396" s="297">
        <v>46311.754166666666</v>
      </c>
    </row>
    <row r="13397" spans="1:20" x14ac:dyDescent="0.35">
      <c r="A13397" t="s">
        <v>143</v>
      </c>
      <c r="B13397" t="s">
        <v>144</v>
      </c>
      <c r="C13397" t="s">
        <v>89</v>
      </c>
      <c r="D13397" s="29">
        <v>46638</v>
      </c>
      <c r="E13397">
        <v>0</v>
      </c>
      <c r="F13397">
        <v>0</v>
      </c>
      <c r="G13397">
        <v>0</v>
      </c>
      <c r="H13397">
        <v>0</v>
      </c>
      <c r="L13397">
        <v>2558.2627440000001</v>
      </c>
      <c r="R13397">
        <v>6432.2760790000002</v>
      </c>
      <c r="S13397" t="s">
        <v>90</v>
      </c>
      <c r="T13397" s="297">
        <v>46311.754166666666</v>
      </c>
    </row>
    <row r="13398" spans="1:20" x14ac:dyDescent="0.35">
      <c r="A13398" t="s">
        <v>143</v>
      </c>
      <c r="B13398" t="s">
        <v>144</v>
      </c>
      <c r="C13398" t="s">
        <v>89</v>
      </c>
      <c r="D13398" s="29">
        <v>46639</v>
      </c>
      <c r="E13398">
        <v>0</v>
      </c>
      <c r="F13398">
        <v>0</v>
      </c>
      <c r="G13398">
        <v>0</v>
      </c>
      <c r="H13398">
        <v>0</v>
      </c>
      <c r="L13398">
        <v>2558.2627440000001</v>
      </c>
      <c r="R13398">
        <v>6432.2760790000002</v>
      </c>
      <c r="S13398" t="s">
        <v>90</v>
      </c>
      <c r="T13398" s="297">
        <v>46311.754166666666</v>
      </c>
    </row>
    <row r="13399" spans="1:20" x14ac:dyDescent="0.35">
      <c r="A13399" t="s">
        <v>143</v>
      </c>
      <c r="B13399" t="s">
        <v>144</v>
      </c>
      <c r="C13399" t="s">
        <v>89</v>
      </c>
      <c r="D13399" s="29">
        <v>46640</v>
      </c>
      <c r="E13399">
        <v>0</v>
      </c>
      <c r="F13399">
        <v>0</v>
      </c>
      <c r="G13399">
        <v>0</v>
      </c>
      <c r="H13399">
        <v>0</v>
      </c>
      <c r="L13399">
        <v>2558.2627440000001</v>
      </c>
      <c r="R13399">
        <v>6432.2760790000002</v>
      </c>
      <c r="S13399" t="s">
        <v>90</v>
      </c>
      <c r="T13399" s="297">
        <v>46311.754166666666</v>
      </c>
    </row>
    <row r="13400" spans="1:20" x14ac:dyDescent="0.35">
      <c r="A13400" t="s">
        <v>143</v>
      </c>
      <c r="B13400" t="s">
        <v>144</v>
      </c>
      <c r="C13400" t="s">
        <v>89</v>
      </c>
      <c r="D13400" s="29">
        <v>46641</v>
      </c>
      <c r="E13400">
        <v>0</v>
      </c>
      <c r="F13400">
        <v>0</v>
      </c>
      <c r="G13400">
        <v>0</v>
      </c>
      <c r="H13400">
        <v>0</v>
      </c>
      <c r="L13400">
        <v>2558.2627440000001</v>
      </c>
      <c r="R13400">
        <v>6432.2760790000002</v>
      </c>
      <c r="S13400" t="s">
        <v>90</v>
      </c>
      <c r="T13400" s="297">
        <v>46311.754166666666</v>
      </c>
    </row>
    <row r="13401" spans="1:20" x14ac:dyDescent="0.35">
      <c r="A13401" t="s">
        <v>143</v>
      </c>
      <c r="B13401" t="s">
        <v>144</v>
      </c>
      <c r="C13401" t="s">
        <v>89</v>
      </c>
      <c r="D13401" s="29">
        <v>46642</v>
      </c>
      <c r="E13401">
        <v>0</v>
      </c>
      <c r="F13401">
        <v>0</v>
      </c>
      <c r="G13401">
        <v>0</v>
      </c>
      <c r="H13401">
        <v>0</v>
      </c>
      <c r="L13401">
        <v>2558.2627440000001</v>
      </c>
      <c r="R13401">
        <v>6432.2760790000002</v>
      </c>
      <c r="S13401" t="s">
        <v>90</v>
      </c>
      <c r="T13401" s="297">
        <v>46311.754166666666</v>
      </c>
    </row>
    <row r="13402" spans="1:20" x14ac:dyDescent="0.35">
      <c r="A13402" t="s">
        <v>143</v>
      </c>
      <c r="B13402" t="s">
        <v>144</v>
      </c>
      <c r="C13402" t="s">
        <v>89</v>
      </c>
      <c r="D13402" s="29">
        <v>46643</v>
      </c>
      <c r="E13402">
        <v>0</v>
      </c>
      <c r="F13402">
        <v>0</v>
      </c>
      <c r="G13402">
        <v>0</v>
      </c>
      <c r="H13402">
        <v>0</v>
      </c>
      <c r="L13402">
        <v>2558.2627440000001</v>
      </c>
      <c r="R13402">
        <v>6432.2760790000002</v>
      </c>
      <c r="S13402" t="s">
        <v>90</v>
      </c>
      <c r="T13402" s="297">
        <v>46311.754166666666</v>
      </c>
    </row>
    <row r="13403" spans="1:20" x14ac:dyDescent="0.35">
      <c r="A13403" t="s">
        <v>143</v>
      </c>
      <c r="B13403" t="s">
        <v>144</v>
      </c>
      <c r="C13403" t="s">
        <v>89</v>
      </c>
      <c r="D13403" s="29">
        <v>46644</v>
      </c>
      <c r="E13403">
        <v>0</v>
      </c>
      <c r="F13403">
        <v>0</v>
      </c>
      <c r="G13403">
        <v>0</v>
      </c>
      <c r="H13403">
        <v>0</v>
      </c>
      <c r="L13403">
        <v>2558.2627440000001</v>
      </c>
      <c r="R13403">
        <v>6432.2760790000002</v>
      </c>
      <c r="S13403" t="s">
        <v>90</v>
      </c>
      <c r="T13403" s="297">
        <v>46311.754166666666</v>
      </c>
    </row>
    <row r="13404" spans="1:20" x14ac:dyDescent="0.35">
      <c r="A13404" t="s">
        <v>143</v>
      </c>
      <c r="B13404" t="s">
        <v>144</v>
      </c>
      <c r="C13404" t="s">
        <v>89</v>
      </c>
      <c r="D13404" s="29">
        <v>46645</v>
      </c>
      <c r="E13404">
        <v>0</v>
      </c>
      <c r="F13404">
        <v>0</v>
      </c>
      <c r="G13404">
        <v>0</v>
      </c>
      <c r="H13404">
        <v>0</v>
      </c>
      <c r="L13404">
        <v>2558.2627440000001</v>
      </c>
      <c r="R13404">
        <v>6432.2760790000002</v>
      </c>
      <c r="S13404" t="s">
        <v>90</v>
      </c>
      <c r="T13404" s="297">
        <v>46311.754166666666</v>
      </c>
    </row>
    <row r="13405" spans="1:20" x14ac:dyDescent="0.35">
      <c r="A13405" t="s">
        <v>143</v>
      </c>
      <c r="B13405" t="s">
        <v>144</v>
      </c>
      <c r="C13405" t="s">
        <v>89</v>
      </c>
      <c r="D13405" s="29">
        <v>46646</v>
      </c>
      <c r="E13405">
        <v>0</v>
      </c>
      <c r="F13405">
        <v>0</v>
      </c>
      <c r="G13405">
        <v>0</v>
      </c>
      <c r="H13405">
        <v>0</v>
      </c>
      <c r="L13405">
        <v>2558.2627440000001</v>
      </c>
      <c r="R13405">
        <v>6432.2760790000002</v>
      </c>
      <c r="S13405" t="s">
        <v>90</v>
      </c>
      <c r="T13405" s="297">
        <v>46311.754166666666</v>
      </c>
    </row>
    <row r="13406" spans="1:20" x14ac:dyDescent="0.35">
      <c r="A13406" t="s">
        <v>143</v>
      </c>
      <c r="B13406" t="s">
        <v>144</v>
      </c>
      <c r="C13406" t="s">
        <v>89</v>
      </c>
      <c r="D13406" s="29">
        <v>46647</v>
      </c>
      <c r="E13406">
        <v>0</v>
      </c>
      <c r="F13406">
        <v>0</v>
      </c>
      <c r="G13406">
        <v>0</v>
      </c>
      <c r="H13406">
        <v>0</v>
      </c>
      <c r="L13406">
        <v>2558.2627440000001</v>
      </c>
      <c r="R13406">
        <v>6432.2760790000002</v>
      </c>
      <c r="S13406" t="s">
        <v>90</v>
      </c>
      <c r="T13406" s="297">
        <v>46311.754166666666</v>
      </c>
    </row>
    <row r="13407" spans="1:20" x14ac:dyDescent="0.35">
      <c r="A13407" t="s">
        <v>143</v>
      </c>
      <c r="B13407" t="s">
        <v>144</v>
      </c>
      <c r="C13407" t="s">
        <v>89</v>
      </c>
      <c r="D13407" s="29">
        <v>46648</v>
      </c>
      <c r="E13407">
        <v>0</v>
      </c>
      <c r="F13407">
        <v>0</v>
      </c>
      <c r="G13407">
        <v>0</v>
      </c>
      <c r="H13407">
        <v>0</v>
      </c>
      <c r="L13407">
        <v>2558.2627440000001</v>
      </c>
      <c r="R13407">
        <v>6432.2760790000002</v>
      </c>
      <c r="S13407" t="s">
        <v>90</v>
      </c>
      <c r="T13407" s="297">
        <v>46311.754166666666</v>
      </c>
    </row>
    <row r="13408" spans="1:20" x14ac:dyDescent="0.35">
      <c r="A13408" t="s">
        <v>143</v>
      </c>
      <c r="B13408" t="s">
        <v>144</v>
      </c>
      <c r="C13408" t="s">
        <v>89</v>
      </c>
      <c r="D13408" s="29">
        <v>46649</v>
      </c>
      <c r="E13408">
        <v>0</v>
      </c>
      <c r="F13408">
        <v>0</v>
      </c>
      <c r="G13408">
        <v>0</v>
      </c>
      <c r="H13408">
        <v>0</v>
      </c>
      <c r="L13408">
        <v>2558.2627440000001</v>
      </c>
      <c r="R13408">
        <v>6432.2760790000002</v>
      </c>
      <c r="S13408" t="s">
        <v>90</v>
      </c>
      <c r="T13408" s="297">
        <v>46311.754166666666</v>
      </c>
    </row>
    <row r="13409" spans="1:20" x14ac:dyDescent="0.35">
      <c r="A13409" t="s">
        <v>143</v>
      </c>
      <c r="B13409" t="s">
        <v>144</v>
      </c>
      <c r="C13409" t="s">
        <v>89</v>
      </c>
      <c r="D13409" s="29">
        <v>46650</v>
      </c>
      <c r="E13409">
        <v>0</v>
      </c>
      <c r="F13409">
        <v>0</v>
      </c>
      <c r="G13409">
        <v>0</v>
      </c>
      <c r="H13409">
        <v>0</v>
      </c>
      <c r="L13409">
        <v>2558.2627440000001</v>
      </c>
      <c r="R13409">
        <v>6432.2760790000002</v>
      </c>
      <c r="S13409" t="s">
        <v>90</v>
      </c>
      <c r="T13409" s="297">
        <v>46311.754166666666</v>
      </c>
    </row>
    <row r="13410" spans="1:20" x14ac:dyDescent="0.35">
      <c r="A13410" t="s">
        <v>143</v>
      </c>
      <c r="B13410" t="s">
        <v>144</v>
      </c>
      <c r="C13410" t="s">
        <v>89</v>
      </c>
      <c r="D13410" s="29">
        <v>46651</v>
      </c>
      <c r="E13410">
        <v>0</v>
      </c>
      <c r="F13410">
        <v>0</v>
      </c>
      <c r="G13410">
        <v>0</v>
      </c>
      <c r="H13410">
        <v>0</v>
      </c>
      <c r="L13410">
        <v>2558.2627440000001</v>
      </c>
      <c r="R13410">
        <v>6432.2760790000002</v>
      </c>
      <c r="S13410" t="s">
        <v>90</v>
      </c>
      <c r="T13410" s="297">
        <v>46311.754166666666</v>
      </c>
    </row>
    <row r="13411" spans="1:20" x14ac:dyDescent="0.35">
      <c r="A13411" t="s">
        <v>143</v>
      </c>
      <c r="B13411" t="s">
        <v>144</v>
      </c>
      <c r="C13411" t="s">
        <v>89</v>
      </c>
      <c r="D13411" s="29">
        <v>46652</v>
      </c>
      <c r="E13411">
        <v>0</v>
      </c>
      <c r="F13411">
        <v>0</v>
      </c>
      <c r="G13411">
        <v>0</v>
      </c>
      <c r="H13411">
        <v>0</v>
      </c>
      <c r="L13411">
        <v>2558.2627440000001</v>
      </c>
      <c r="R13411">
        <v>6432.2760790000002</v>
      </c>
      <c r="S13411" t="s">
        <v>90</v>
      </c>
      <c r="T13411" s="297">
        <v>46311.754166666666</v>
      </c>
    </row>
    <row r="13412" spans="1:20" x14ac:dyDescent="0.35">
      <c r="A13412" t="s">
        <v>143</v>
      </c>
      <c r="B13412" t="s">
        <v>144</v>
      </c>
      <c r="C13412" t="s">
        <v>89</v>
      </c>
      <c r="D13412" s="29">
        <v>46653</v>
      </c>
      <c r="E13412">
        <v>0</v>
      </c>
      <c r="F13412">
        <v>0</v>
      </c>
      <c r="G13412">
        <v>0</v>
      </c>
      <c r="H13412">
        <v>0</v>
      </c>
      <c r="L13412">
        <v>2558.2627440000001</v>
      </c>
      <c r="R13412">
        <v>6432.2760790000002</v>
      </c>
      <c r="S13412" t="s">
        <v>90</v>
      </c>
      <c r="T13412" s="297">
        <v>46311.754166666666</v>
      </c>
    </row>
    <row r="13413" spans="1:20" x14ac:dyDescent="0.35">
      <c r="A13413" t="s">
        <v>143</v>
      </c>
      <c r="B13413" t="s">
        <v>144</v>
      </c>
      <c r="C13413" t="s">
        <v>89</v>
      </c>
      <c r="D13413" s="29">
        <v>46654</v>
      </c>
      <c r="E13413">
        <v>0</v>
      </c>
      <c r="F13413">
        <v>0</v>
      </c>
      <c r="G13413">
        <v>0</v>
      </c>
      <c r="H13413">
        <v>0</v>
      </c>
      <c r="L13413">
        <v>2558.2627440000001</v>
      </c>
      <c r="R13413">
        <v>6432.2760790000002</v>
      </c>
      <c r="S13413" t="s">
        <v>90</v>
      </c>
      <c r="T13413" s="297">
        <v>46311.754166666666</v>
      </c>
    </row>
    <row r="13414" spans="1:20" x14ac:dyDescent="0.35">
      <c r="A13414" t="s">
        <v>143</v>
      </c>
      <c r="B13414" t="s">
        <v>144</v>
      </c>
      <c r="C13414" t="s">
        <v>89</v>
      </c>
      <c r="D13414" s="29">
        <v>46655</v>
      </c>
      <c r="E13414">
        <v>0</v>
      </c>
      <c r="F13414">
        <v>0</v>
      </c>
      <c r="G13414">
        <v>0</v>
      </c>
      <c r="H13414">
        <v>0</v>
      </c>
      <c r="L13414">
        <v>2558.2627440000001</v>
      </c>
      <c r="R13414">
        <v>6432.2760790000002</v>
      </c>
      <c r="S13414" t="s">
        <v>90</v>
      </c>
      <c r="T13414" s="297">
        <v>46311.754166666666</v>
      </c>
    </row>
    <row r="13415" spans="1:20" x14ac:dyDescent="0.35">
      <c r="A13415" t="s">
        <v>143</v>
      </c>
      <c r="B13415" t="s">
        <v>144</v>
      </c>
      <c r="C13415" t="s">
        <v>89</v>
      </c>
      <c r="D13415" s="29">
        <v>46656</v>
      </c>
      <c r="E13415">
        <v>0</v>
      </c>
      <c r="F13415">
        <v>0</v>
      </c>
      <c r="G13415">
        <v>0</v>
      </c>
      <c r="H13415">
        <v>0</v>
      </c>
      <c r="L13415">
        <v>2558.2627440000001</v>
      </c>
      <c r="R13415">
        <v>6432.2760790000002</v>
      </c>
      <c r="S13415" t="s">
        <v>90</v>
      </c>
      <c r="T13415" s="297">
        <v>46311.754166666666</v>
      </c>
    </row>
    <row r="13416" spans="1:20" x14ac:dyDescent="0.35">
      <c r="A13416" t="s">
        <v>143</v>
      </c>
      <c r="B13416" t="s">
        <v>144</v>
      </c>
      <c r="C13416" t="s">
        <v>89</v>
      </c>
      <c r="D13416" s="29">
        <v>46657</v>
      </c>
      <c r="E13416">
        <v>0</v>
      </c>
      <c r="F13416">
        <v>0</v>
      </c>
      <c r="G13416">
        <v>0</v>
      </c>
      <c r="H13416">
        <v>0</v>
      </c>
      <c r="L13416">
        <v>2558.2627440000001</v>
      </c>
      <c r="R13416">
        <v>6432.2760790000002</v>
      </c>
      <c r="S13416" t="s">
        <v>90</v>
      </c>
      <c r="T13416" s="297">
        <v>46311.754166666666</v>
      </c>
    </row>
    <row r="13417" spans="1:20" x14ac:dyDescent="0.35">
      <c r="A13417" t="s">
        <v>143</v>
      </c>
      <c r="B13417" t="s">
        <v>144</v>
      </c>
      <c r="C13417" t="s">
        <v>89</v>
      </c>
      <c r="D13417" s="29">
        <v>46658</v>
      </c>
      <c r="E13417">
        <v>0</v>
      </c>
      <c r="F13417">
        <v>0</v>
      </c>
      <c r="G13417">
        <v>0</v>
      </c>
      <c r="H13417">
        <v>0</v>
      </c>
      <c r="L13417">
        <v>2558.2627440000001</v>
      </c>
      <c r="R13417">
        <v>6432.2760790000002</v>
      </c>
      <c r="S13417" t="s">
        <v>90</v>
      </c>
      <c r="T13417" s="297">
        <v>46311.754166666666</v>
      </c>
    </row>
    <row r="13418" spans="1:20" x14ac:dyDescent="0.35">
      <c r="A13418" t="s">
        <v>143</v>
      </c>
      <c r="B13418" t="s">
        <v>144</v>
      </c>
      <c r="C13418" t="s">
        <v>89</v>
      </c>
      <c r="D13418" s="29">
        <v>46659</v>
      </c>
      <c r="E13418">
        <v>0</v>
      </c>
      <c r="F13418">
        <v>0</v>
      </c>
      <c r="G13418">
        <v>0</v>
      </c>
      <c r="H13418">
        <v>0</v>
      </c>
      <c r="L13418">
        <v>2558.2627440000001</v>
      </c>
      <c r="R13418">
        <v>6432.2760790000002</v>
      </c>
      <c r="S13418" t="s">
        <v>90</v>
      </c>
      <c r="T13418" s="297">
        <v>46311.754166666666</v>
      </c>
    </row>
    <row r="13419" spans="1:20" x14ac:dyDescent="0.35">
      <c r="A13419" t="s">
        <v>143</v>
      </c>
      <c r="B13419" t="s">
        <v>144</v>
      </c>
      <c r="C13419" t="s">
        <v>89</v>
      </c>
      <c r="D13419" s="29">
        <v>46660</v>
      </c>
      <c r="E13419">
        <v>0</v>
      </c>
      <c r="F13419">
        <v>0</v>
      </c>
      <c r="G13419">
        <v>0</v>
      </c>
      <c r="H13419">
        <v>0</v>
      </c>
      <c r="L13419">
        <v>2558.2627440000001</v>
      </c>
      <c r="R13419">
        <v>6432.2760790000002</v>
      </c>
      <c r="S13419" t="s">
        <v>90</v>
      </c>
      <c r="T13419" s="297">
        <v>46311.754166666666</v>
      </c>
    </row>
    <row r="13420" spans="1:20" x14ac:dyDescent="0.35">
      <c r="A13420" t="s">
        <v>143</v>
      </c>
      <c r="B13420" t="s">
        <v>144</v>
      </c>
      <c r="C13420" t="s">
        <v>89</v>
      </c>
      <c r="D13420" s="29">
        <v>46661</v>
      </c>
      <c r="E13420">
        <v>0</v>
      </c>
      <c r="F13420">
        <v>0</v>
      </c>
      <c r="G13420">
        <v>0</v>
      </c>
      <c r="H13420">
        <v>0</v>
      </c>
      <c r="L13420">
        <v>2246.5931380000002</v>
      </c>
      <c r="R13420">
        <v>6432.2760790000002</v>
      </c>
      <c r="S13420" t="s">
        <v>90</v>
      </c>
      <c r="T13420" s="297">
        <v>46311.754166666666</v>
      </c>
    </row>
    <row r="13421" spans="1:20" x14ac:dyDescent="0.35">
      <c r="A13421" t="s">
        <v>143</v>
      </c>
      <c r="B13421" t="s">
        <v>144</v>
      </c>
      <c r="C13421" t="s">
        <v>89</v>
      </c>
      <c r="D13421" s="29">
        <v>46662</v>
      </c>
      <c r="E13421">
        <v>0</v>
      </c>
      <c r="F13421">
        <v>0</v>
      </c>
      <c r="G13421">
        <v>0</v>
      </c>
      <c r="H13421">
        <v>0</v>
      </c>
      <c r="L13421">
        <v>2246.5931380000002</v>
      </c>
      <c r="R13421">
        <v>6432.2760790000002</v>
      </c>
      <c r="S13421" t="s">
        <v>90</v>
      </c>
      <c r="T13421" s="297">
        <v>46311.754166666666</v>
      </c>
    </row>
    <row r="13422" spans="1:20" x14ac:dyDescent="0.35">
      <c r="A13422" t="s">
        <v>143</v>
      </c>
      <c r="B13422" t="s">
        <v>144</v>
      </c>
      <c r="C13422" t="s">
        <v>89</v>
      </c>
      <c r="D13422" s="29">
        <v>46663</v>
      </c>
      <c r="E13422">
        <v>0</v>
      </c>
      <c r="F13422">
        <v>0</v>
      </c>
      <c r="G13422">
        <v>0</v>
      </c>
      <c r="H13422">
        <v>0</v>
      </c>
      <c r="L13422">
        <v>2246.5931380000002</v>
      </c>
      <c r="R13422">
        <v>6432.2760790000002</v>
      </c>
      <c r="S13422" t="s">
        <v>90</v>
      </c>
      <c r="T13422" s="297">
        <v>46311.754166666666</v>
      </c>
    </row>
    <row r="13423" spans="1:20" x14ac:dyDescent="0.35">
      <c r="A13423" t="s">
        <v>143</v>
      </c>
      <c r="B13423" t="s">
        <v>144</v>
      </c>
      <c r="C13423" t="s">
        <v>89</v>
      </c>
      <c r="D13423" s="29">
        <v>46664</v>
      </c>
      <c r="E13423">
        <v>0</v>
      </c>
      <c r="F13423">
        <v>0</v>
      </c>
      <c r="G13423">
        <v>0</v>
      </c>
      <c r="H13423">
        <v>0</v>
      </c>
      <c r="L13423">
        <v>2246.5931380000002</v>
      </c>
      <c r="R13423">
        <v>6432.2760790000002</v>
      </c>
      <c r="S13423" t="s">
        <v>90</v>
      </c>
      <c r="T13423" s="297">
        <v>46311.754166666666</v>
      </c>
    </row>
    <row r="13424" spans="1:20" x14ac:dyDescent="0.35">
      <c r="A13424" t="s">
        <v>143</v>
      </c>
      <c r="B13424" t="s">
        <v>144</v>
      </c>
      <c r="C13424" t="s">
        <v>89</v>
      </c>
      <c r="D13424" s="29">
        <v>46665</v>
      </c>
      <c r="E13424">
        <v>0</v>
      </c>
      <c r="F13424">
        <v>0</v>
      </c>
      <c r="G13424">
        <v>0</v>
      </c>
      <c r="H13424">
        <v>0</v>
      </c>
      <c r="L13424">
        <v>2246.5931380000002</v>
      </c>
      <c r="R13424">
        <v>6432.2760790000002</v>
      </c>
      <c r="S13424" t="s">
        <v>90</v>
      </c>
      <c r="T13424" s="297">
        <v>46311.754166666666</v>
      </c>
    </row>
    <row r="13425" spans="1:20" x14ac:dyDescent="0.35">
      <c r="A13425" t="s">
        <v>143</v>
      </c>
      <c r="B13425" t="s">
        <v>144</v>
      </c>
      <c r="C13425" t="s">
        <v>89</v>
      </c>
      <c r="D13425" s="29">
        <v>46666</v>
      </c>
      <c r="E13425">
        <v>0</v>
      </c>
      <c r="F13425">
        <v>0</v>
      </c>
      <c r="G13425">
        <v>0</v>
      </c>
      <c r="H13425">
        <v>0</v>
      </c>
      <c r="L13425">
        <v>2246.5931380000002</v>
      </c>
      <c r="R13425">
        <v>6432.2760790000002</v>
      </c>
      <c r="S13425" t="s">
        <v>90</v>
      </c>
      <c r="T13425" s="297">
        <v>46311.754166666666</v>
      </c>
    </row>
    <row r="13426" spans="1:20" x14ac:dyDescent="0.35">
      <c r="A13426" t="s">
        <v>143</v>
      </c>
      <c r="B13426" t="s">
        <v>144</v>
      </c>
      <c r="C13426" t="s">
        <v>89</v>
      </c>
      <c r="D13426" s="29">
        <v>46667</v>
      </c>
      <c r="E13426">
        <v>0</v>
      </c>
      <c r="F13426">
        <v>0</v>
      </c>
      <c r="G13426">
        <v>0</v>
      </c>
      <c r="H13426">
        <v>0</v>
      </c>
      <c r="L13426">
        <v>2246.5931380000002</v>
      </c>
      <c r="R13426">
        <v>6432.2760790000002</v>
      </c>
      <c r="S13426" t="s">
        <v>90</v>
      </c>
      <c r="T13426" s="297">
        <v>46311.754166666666</v>
      </c>
    </row>
    <row r="13427" spans="1:20" x14ac:dyDescent="0.35">
      <c r="A13427" t="s">
        <v>143</v>
      </c>
      <c r="B13427" t="s">
        <v>144</v>
      </c>
      <c r="C13427" t="s">
        <v>89</v>
      </c>
      <c r="D13427" s="29">
        <v>46668</v>
      </c>
      <c r="E13427">
        <v>0</v>
      </c>
      <c r="F13427">
        <v>0</v>
      </c>
      <c r="G13427">
        <v>0</v>
      </c>
      <c r="H13427">
        <v>0</v>
      </c>
      <c r="L13427">
        <v>2246.5931380000002</v>
      </c>
      <c r="R13427">
        <v>6432.2760790000002</v>
      </c>
      <c r="S13427" t="s">
        <v>90</v>
      </c>
      <c r="T13427" s="297">
        <v>46311.754166666666</v>
      </c>
    </row>
    <row r="13428" spans="1:20" x14ac:dyDescent="0.35">
      <c r="A13428" t="s">
        <v>143</v>
      </c>
      <c r="B13428" t="s">
        <v>144</v>
      </c>
      <c r="C13428" t="s">
        <v>89</v>
      </c>
      <c r="D13428" s="29">
        <v>46669</v>
      </c>
      <c r="E13428">
        <v>0</v>
      </c>
      <c r="F13428">
        <v>0</v>
      </c>
      <c r="G13428">
        <v>0</v>
      </c>
      <c r="H13428">
        <v>0</v>
      </c>
      <c r="L13428">
        <v>2246.5931380000002</v>
      </c>
      <c r="R13428">
        <v>6432.2760790000002</v>
      </c>
      <c r="S13428" t="s">
        <v>90</v>
      </c>
      <c r="T13428" s="297">
        <v>46311.754166666666</v>
      </c>
    </row>
    <row r="13429" spans="1:20" x14ac:dyDescent="0.35">
      <c r="A13429" t="s">
        <v>143</v>
      </c>
      <c r="B13429" t="s">
        <v>144</v>
      </c>
      <c r="C13429" t="s">
        <v>89</v>
      </c>
      <c r="D13429" s="29">
        <v>46670</v>
      </c>
      <c r="E13429">
        <v>0</v>
      </c>
      <c r="F13429">
        <v>0</v>
      </c>
      <c r="G13429">
        <v>0</v>
      </c>
      <c r="H13429">
        <v>0</v>
      </c>
      <c r="L13429">
        <v>2246.5931380000002</v>
      </c>
      <c r="R13429">
        <v>6432.2760790000002</v>
      </c>
      <c r="S13429" t="s">
        <v>90</v>
      </c>
      <c r="T13429" s="297">
        <v>46311.754166666666</v>
      </c>
    </row>
    <row r="13430" spans="1:20" x14ac:dyDescent="0.35">
      <c r="A13430" t="s">
        <v>143</v>
      </c>
      <c r="B13430" t="s">
        <v>144</v>
      </c>
      <c r="C13430" t="s">
        <v>89</v>
      </c>
      <c r="D13430" s="29">
        <v>46671</v>
      </c>
      <c r="E13430">
        <v>0</v>
      </c>
      <c r="F13430">
        <v>0</v>
      </c>
      <c r="G13430">
        <v>0</v>
      </c>
      <c r="H13430">
        <v>0</v>
      </c>
      <c r="L13430">
        <v>2246.5931380000002</v>
      </c>
      <c r="R13430">
        <v>6432.2760790000002</v>
      </c>
      <c r="S13430" t="s">
        <v>90</v>
      </c>
      <c r="T13430" s="297">
        <v>46311.754166666666</v>
      </c>
    </row>
    <row r="13431" spans="1:20" x14ac:dyDescent="0.35">
      <c r="A13431" t="s">
        <v>143</v>
      </c>
      <c r="B13431" t="s">
        <v>144</v>
      </c>
      <c r="C13431" t="s">
        <v>89</v>
      </c>
      <c r="D13431" s="29">
        <v>46672</v>
      </c>
      <c r="E13431">
        <v>0</v>
      </c>
      <c r="F13431">
        <v>0</v>
      </c>
      <c r="G13431">
        <v>0</v>
      </c>
      <c r="H13431">
        <v>0</v>
      </c>
      <c r="L13431">
        <v>2246.5931380000002</v>
      </c>
      <c r="R13431">
        <v>6432.2760790000002</v>
      </c>
      <c r="S13431" t="s">
        <v>90</v>
      </c>
      <c r="T13431" s="297">
        <v>46311.754166666666</v>
      </c>
    </row>
    <row r="13432" spans="1:20" x14ac:dyDescent="0.35">
      <c r="A13432" t="s">
        <v>143</v>
      </c>
      <c r="B13432" t="s">
        <v>144</v>
      </c>
      <c r="C13432" t="s">
        <v>89</v>
      </c>
      <c r="D13432" s="29">
        <v>46673</v>
      </c>
      <c r="E13432">
        <v>0</v>
      </c>
      <c r="F13432">
        <v>0</v>
      </c>
      <c r="G13432">
        <v>0</v>
      </c>
      <c r="H13432">
        <v>0</v>
      </c>
      <c r="L13432">
        <v>2246.5931380000002</v>
      </c>
      <c r="R13432">
        <v>6432.2760790000002</v>
      </c>
      <c r="S13432" t="s">
        <v>90</v>
      </c>
      <c r="T13432" s="297">
        <v>46311.754166666666</v>
      </c>
    </row>
    <row r="13433" spans="1:20" x14ac:dyDescent="0.35">
      <c r="A13433" t="s">
        <v>143</v>
      </c>
      <c r="B13433" t="s">
        <v>144</v>
      </c>
      <c r="C13433" t="s">
        <v>89</v>
      </c>
      <c r="D13433" s="29">
        <v>46674</v>
      </c>
      <c r="E13433">
        <v>0</v>
      </c>
      <c r="F13433">
        <v>0</v>
      </c>
      <c r="G13433">
        <v>0</v>
      </c>
      <c r="H13433">
        <v>0</v>
      </c>
      <c r="L13433">
        <v>2246.5931380000002</v>
      </c>
      <c r="R13433">
        <v>6432.2760790000002</v>
      </c>
      <c r="S13433" t="s">
        <v>90</v>
      </c>
      <c r="T13433" s="297">
        <v>46311.754166666666</v>
      </c>
    </row>
    <row r="13434" spans="1:20" x14ac:dyDescent="0.35">
      <c r="A13434" t="s">
        <v>143</v>
      </c>
      <c r="B13434" t="s">
        <v>144</v>
      </c>
      <c r="C13434" t="s">
        <v>89</v>
      </c>
      <c r="D13434" s="29">
        <v>46675</v>
      </c>
      <c r="E13434">
        <v>0</v>
      </c>
      <c r="F13434">
        <v>0</v>
      </c>
      <c r="G13434">
        <v>0</v>
      </c>
      <c r="H13434">
        <v>0</v>
      </c>
      <c r="L13434">
        <v>2246.5931380000002</v>
      </c>
      <c r="R13434">
        <v>6432.2760790000002</v>
      </c>
      <c r="S13434" t="s">
        <v>90</v>
      </c>
      <c r="T13434" s="297">
        <v>46311.754166666666</v>
      </c>
    </row>
    <row r="13435" spans="1:20" x14ac:dyDescent="0.35">
      <c r="A13435" t="s">
        <v>143</v>
      </c>
      <c r="B13435" t="s">
        <v>144</v>
      </c>
      <c r="C13435" t="s">
        <v>89</v>
      </c>
      <c r="D13435" s="29">
        <v>46676</v>
      </c>
      <c r="E13435">
        <v>0</v>
      </c>
      <c r="F13435">
        <v>0</v>
      </c>
      <c r="G13435">
        <v>0</v>
      </c>
      <c r="H13435">
        <v>0</v>
      </c>
      <c r="L13435">
        <v>2246.5931380000002</v>
      </c>
      <c r="R13435">
        <v>6432.2760790000002</v>
      </c>
      <c r="S13435" t="s">
        <v>90</v>
      </c>
      <c r="T13435" s="297">
        <v>46311.754166666666</v>
      </c>
    </row>
    <row r="13436" spans="1:20" x14ac:dyDescent="0.35">
      <c r="A13436" t="s">
        <v>143</v>
      </c>
      <c r="B13436" t="s">
        <v>144</v>
      </c>
      <c r="C13436" t="s">
        <v>89</v>
      </c>
      <c r="D13436" s="29">
        <v>46677</v>
      </c>
      <c r="E13436">
        <v>0</v>
      </c>
      <c r="F13436">
        <v>0</v>
      </c>
      <c r="G13436">
        <v>0</v>
      </c>
      <c r="H13436">
        <v>0</v>
      </c>
      <c r="L13436">
        <v>2246.5931380000002</v>
      </c>
      <c r="R13436">
        <v>6432.2760790000002</v>
      </c>
      <c r="S13436" t="s">
        <v>90</v>
      </c>
      <c r="T13436" s="297">
        <v>46311.754166666666</v>
      </c>
    </row>
    <row r="13437" spans="1:20" x14ac:dyDescent="0.35">
      <c r="A13437" t="s">
        <v>143</v>
      </c>
      <c r="B13437" t="s">
        <v>144</v>
      </c>
      <c r="C13437" t="s">
        <v>89</v>
      </c>
      <c r="D13437" s="29">
        <v>46678</v>
      </c>
      <c r="E13437">
        <v>0</v>
      </c>
      <c r="F13437">
        <v>0</v>
      </c>
      <c r="G13437">
        <v>0</v>
      </c>
      <c r="H13437">
        <v>0</v>
      </c>
      <c r="L13437">
        <v>2246.5931380000002</v>
      </c>
      <c r="R13437">
        <v>6432.2760790000002</v>
      </c>
      <c r="S13437" t="s">
        <v>90</v>
      </c>
      <c r="T13437" s="297">
        <v>46311.754166666666</v>
      </c>
    </row>
    <row r="13438" spans="1:20" x14ac:dyDescent="0.35">
      <c r="A13438" t="s">
        <v>143</v>
      </c>
      <c r="B13438" t="s">
        <v>144</v>
      </c>
      <c r="C13438" t="s">
        <v>89</v>
      </c>
      <c r="D13438" s="29">
        <v>46679</v>
      </c>
      <c r="E13438">
        <v>0</v>
      </c>
      <c r="F13438">
        <v>0</v>
      </c>
      <c r="G13438">
        <v>0</v>
      </c>
      <c r="H13438">
        <v>0</v>
      </c>
      <c r="L13438">
        <v>2246.5931380000002</v>
      </c>
      <c r="R13438">
        <v>6432.2760790000002</v>
      </c>
      <c r="S13438" t="s">
        <v>90</v>
      </c>
      <c r="T13438" s="297">
        <v>46311.754166666666</v>
      </c>
    </row>
    <row r="13439" spans="1:20" x14ac:dyDescent="0.35">
      <c r="A13439" t="s">
        <v>143</v>
      </c>
      <c r="B13439" t="s">
        <v>144</v>
      </c>
      <c r="C13439" t="s">
        <v>89</v>
      </c>
      <c r="D13439" s="29">
        <v>46680</v>
      </c>
      <c r="E13439">
        <v>0</v>
      </c>
      <c r="F13439">
        <v>0</v>
      </c>
      <c r="G13439">
        <v>0</v>
      </c>
      <c r="H13439">
        <v>0</v>
      </c>
      <c r="L13439">
        <v>2246.5931380000002</v>
      </c>
      <c r="R13439">
        <v>6432.2760790000002</v>
      </c>
      <c r="S13439" t="s">
        <v>90</v>
      </c>
      <c r="T13439" s="297">
        <v>46311.754166666666</v>
      </c>
    </row>
    <row r="13440" spans="1:20" x14ac:dyDescent="0.35">
      <c r="A13440" t="s">
        <v>143</v>
      </c>
      <c r="B13440" t="s">
        <v>144</v>
      </c>
      <c r="C13440" t="s">
        <v>89</v>
      </c>
      <c r="D13440" s="29">
        <v>46681</v>
      </c>
      <c r="E13440">
        <v>0</v>
      </c>
      <c r="F13440">
        <v>0</v>
      </c>
      <c r="G13440">
        <v>0</v>
      </c>
      <c r="H13440">
        <v>0</v>
      </c>
      <c r="L13440">
        <v>2246.5931380000002</v>
      </c>
      <c r="R13440">
        <v>6432.2760790000002</v>
      </c>
      <c r="S13440" t="s">
        <v>90</v>
      </c>
      <c r="T13440" s="297">
        <v>46311.754166666666</v>
      </c>
    </row>
    <row r="13441" spans="1:20" x14ac:dyDescent="0.35">
      <c r="A13441" t="s">
        <v>143</v>
      </c>
      <c r="B13441" t="s">
        <v>144</v>
      </c>
      <c r="C13441" t="s">
        <v>89</v>
      </c>
      <c r="D13441" s="29">
        <v>46682</v>
      </c>
      <c r="E13441">
        <v>0</v>
      </c>
      <c r="F13441">
        <v>0</v>
      </c>
      <c r="G13441">
        <v>0</v>
      </c>
      <c r="H13441">
        <v>0</v>
      </c>
      <c r="L13441">
        <v>2246.5931380000002</v>
      </c>
      <c r="R13441">
        <v>6432.2760790000002</v>
      </c>
      <c r="S13441" t="s">
        <v>90</v>
      </c>
      <c r="T13441" s="297">
        <v>46311.754166666666</v>
      </c>
    </row>
    <row r="13442" spans="1:20" x14ac:dyDescent="0.35">
      <c r="A13442" t="s">
        <v>143</v>
      </c>
      <c r="B13442" t="s">
        <v>144</v>
      </c>
      <c r="C13442" t="s">
        <v>89</v>
      </c>
      <c r="D13442" s="29">
        <v>46683</v>
      </c>
      <c r="E13442">
        <v>0</v>
      </c>
      <c r="F13442">
        <v>0</v>
      </c>
      <c r="G13442">
        <v>0</v>
      </c>
      <c r="H13442">
        <v>0</v>
      </c>
      <c r="L13442">
        <v>2246.5931380000002</v>
      </c>
      <c r="R13442">
        <v>6432.2760790000002</v>
      </c>
      <c r="S13442" t="s">
        <v>90</v>
      </c>
      <c r="T13442" s="297">
        <v>46311.754166666666</v>
      </c>
    </row>
    <row r="13443" spans="1:20" x14ac:dyDescent="0.35">
      <c r="A13443" t="s">
        <v>143</v>
      </c>
      <c r="B13443" t="s">
        <v>144</v>
      </c>
      <c r="C13443" t="s">
        <v>89</v>
      </c>
      <c r="D13443" s="29">
        <v>46684</v>
      </c>
      <c r="E13443">
        <v>0</v>
      </c>
      <c r="F13443">
        <v>0</v>
      </c>
      <c r="G13443">
        <v>0</v>
      </c>
      <c r="H13443">
        <v>0</v>
      </c>
      <c r="L13443">
        <v>2246.5931380000002</v>
      </c>
      <c r="R13443">
        <v>6432.2760790000002</v>
      </c>
      <c r="S13443" t="s">
        <v>90</v>
      </c>
      <c r="T13443" s="297">
        <v>46311.754166666666</v>
      </c>
    </row>
    <row r="13444" spans="1:20" x14ac:dyDescent="0.35">
      <c r="A13444" t="s">
        <v>143</v>
      </c>
      <c r="B13444" t="s">
        <v>144</v>
      </c>
      <c r="C13444" t="s">
        <v>89</v>
      </c>
      <c r="D13444" s="29">
        <v>46685</v>
      </c>
      <c r="E13444">
        <v>0</v>
      </c>
      <c r="F13444">
        <v>0</v>
      </c>
      <c r="G13444">
        <v>0</v>
      </c>
      <c r="H13444">
        <v>0</v>
      </c>
      <c r="L13444">
        <v>2246.5931380000002</v>
      </c>
      <c r="R13444">
        <v>6432.2760790000002</v>
      </c>
      <c r="S13444" t="s">
        <v>90</v>
      </c>
      <c r="T13444" s="297">
        <v>46311.754166666666</v>
      </c>
    </row>
    <row r="13445" spans="1:20" x14ac:dyDescent="0.35">
      <c r="A13445" t="s">
        <v>143</v>
      </c>
      <c r="B13445" t="s">
        <v>144</v>
      </c>
      <c r="C13445" t="s">
        <v>89</v>
      </c>
      <c r="D13445" s="29">
        <v>46686</v>
      </c>
      <c r="E13445">
        <v>0</v>
      </c>
      <c r="F13445">
        <v>0</v>
      </c>
      <c r="G13445">
        <v>0</v>
      </c>
      <c r="H13445">
        <v>0</v>
      </c>
      <c r="L13445">
        <v>2246.5931380000002</v>
      </c>
      <c r="R13445">
        <v>6432.2760790000002</v>
      </c>
      <c r="S13445" t="s">
        <v>90</v>
      </c>
      <c r="T13445" s="297">
        <v>46311.754166666666</v>
      </c>
    </row>
    <row r="13446" spans="1:20" x14ac:dyDescent="0.35">
      <c r="A13446" t="s">
        <v>143</v>
      </c>
      <c r="B13446" t="s">
        <v>144</v>
      </c>
      <c r="C13446" t="s">
        <v>89</v>
      </c>
      <c r="D13446" s="29">
        <v>46687</v>
      </c>
      <c r="E13446">
        <v>0</v>
      </c>
      <c r="F13446">
        <v>0</v>
      </c>
      <c r="G13446">
        <v>0</v>
      </c>
      <c r="H13446">
        <v>0</v>
      </c>
      <c r="L13446">
        <v>2246.5931380000002</v>
      </c>
      <c r="R13446">
        <v>6432.2760790000002</v>
      </c>
      <c r="S13446" t="s">
        <v>90</v>
      </c>
      <c r="T13446" s="297">
        <v>46311.754166666666</v>
      </c>
    </row>
    <row r="13447" spans="1:20" x14ac:dyDescent="0.35">
      <c r="A13447" t="s">
        <v>143</v>
      </c>
      <c r="B13447" t="s">
        <v>144</v>
      </c>
      <c r="C13447" t="s">
        <v>89</v>
      </c>
      <c r="D13447" s="29">
        <v>46688</v>
      </c>
      <c r="E13447">
        <v>0</v>
      </c>
      <c r="F13447">
        <v>0</v>
      </c>
      <c r="G13447">
        <v>0</v>
      </c>
      <c r="H13447">
        <v>0</v>
      </c>
      <c r="L13447">
        <v>2246.5931380000002</v>
      </c>
      <c r="R13447">
        <v>6432.2760790000002</v>
      </c>
      <c r="S13447" t="s">
        <v>90</v>
      </c>
      <c r="T13447" s="297">
        <v>46311.754166666666</v>
      </c>
    </row>
    <row r="13448" spans="1:20" x14ac:dyDescent="0.35">
      <c r="A13448" t="s">
        <v>143</v>
      </c>
      <c r="B13448" t="s">
        <v>144</v>
      </c>
      <c r="C13448" t="s">
        <v>89</v>
      </c>
      <c r="D13448" s="29">
        <v>46689</v>
      </c>
      <c r="E13448">
        <v>0</v>
      </c>
      <c r="F13448">
        <v>0</v>
      </c>
      <c r="G13448">
        <v>0</v>
      </c>
      <c r="H13448">
        <v>0</v>
      </c>
      <c r="L13448">
        <v>2246.5931380000002</v>
      </c>
      <c r="R13448">
        <v>6432.2760790000002</v>
      </c>
      <c r="S13448" t="s">
        <v>90</v>
      </c>
      <c r="T13448" s="297">
        <v>46311.754166666666</v>
      </c>
    </row>
    <row r="13449" spans="1:20" x14ac:dyDescent="0.35">
      <c r="A13449" t="s">
        <v>143</v>
      </c>
      <c r="B13449" t="s">
        <v>144</v>
      </c>
      <c r="C13449" t="s">
        <v>89</v>
      </c>
      <c r="D13449" s="29">
        <v>46690</v>
      </c>
      <c r="E13449">
        <v>0</v>
      </c>
      <c r="F13449">
        <v>0</v>
      </c>
      <c r="G13449">
        <v>0</v>
      </c>
      <c r="H13449">
        <v>0</v>
      </c>
      <c r="L13449">
        <v>2246.5931380000002</v>
      </c>
      <c r="R13449">
        <v>6432.2760790000002</v>
      </c>
      <c r="S13449" t="s">
        <v>90</v>
      </c>
      <c r="T13449" s="297">
        <v>46311.754166666666</v>
      </c>
    </row>
    <row r="13450" spans="1:20" x14ac:dyDescent="0.35">
      <c r="A13450" t="s">
        <v>143</v>
      </c>
      <c r="B13450" t="s">
        <v>144</v>
      </c>
      <c r="C13450" t="s">
        <v>89</v>
      </c>
      <c r="D13450" s="29">
        <v>46691</v>
      </c>
      <c r="E13450">
        <v>0</v>
      </c>
      <c r="F13450">
        <v>0</v>
      </c>
      <c r="G13450">
        <v>0</v>
      </c>
      <c r="H13450">
        <v>0</v>
      </c>
      <c r="L13450">
        <v>2246.5931380000002</v>
      </c>
      <c r="R13450">
        <v>6432.2760790000002</v>
      </c>
      <c r="S13450" t="s">
        <v>90</v>
      </c>
      <c r="T13450" s="297">
        <v>46311.754166666666</v>
      </c>
    </row>
    <row r="13451" spans="1:20" x14ac:dyDescent="0.35">
      <c r="A13451" t="s">
        <v>143</v>
      </c>
      <c r="B13451" t="s">
        <v>144</v>
      </c>
      <c r="C13451" t="s">
        <v>89</v>
      </c>
      <c r="D13451" s="29">
        <v>46692</v>
      </c>
      <c r="E13451">
        <v>0</v>
      </c>
      <c r="F13451">
        <v>0</v>
      </c>
      <c r="G13451">
        <v>0</v>
      </c>
      <c r="H13451">
        <v>0</v>
      </c>
      <c r="L13451">
        <v>2246.5931380000002</v>
      </c>
      <c r="R13451">
        <v>6432.2760790000002</v>
      </c>
      <c r="S13451" t="s">
        <v>90</v>
      </c>
      <c r="T13451" s="297">
        <v>46311.754166666666</v>
      </c>
    </row>
    <row r="13452" spans="1:20" x14ac:dyDescent="0.35">
      <c r="A13452" t="s">
        <v>143</v>
      </c>
      <c r="B13452" t="s">
        <v>144</v>
      </c>
      <c r="C13452" t="s">
        <v>89</v>
      </c>
      <c r="D13452" s="29">
        <v>46693</v>
      </c>
      <c r="E13452">
        <v>0</v>
      </c>
      <c r="F13452">
        <v>0</v>
      </c>
      <c r="G13452">
        <v>0</v>
      </c>
      <c r="H13452">
        <v>0</v>
      </c>
      <c r="L13452">
        <v>2246.5931380000002</v>
      </c>
      <c r="R13452">
        <v>6432.2760790000002</v>
      </c>
      <c r="S13452" t="s">
        <v>90</v>
      </c>
      <c r="T13452" s="297">
        <v>46311.754166666666</v>
      </c>
    </row>
    <row r="13453" spans="1:20" x14ac:dyDescent="0.35">
      <c r="A13453" t="s">
        <v>143</v>
      </c>
      <c r="B13453" t="s">
        <v>144</v>
      </c>
      <c r="C13453" t="s">
        <v>89</v>
      </c>
      <c r="D13453" s="29">
        <v>46694</v>
      </c>
      <c r="E13453">
        <v>0</v>
      </c>
      <c r="F13453">
        <v>0</v>
      </c>
      <c r="G13453">
        <v>0</v>
      </c>
      <c r="H13453">
        <v>0</v>
      </c>
      <c r="L13453">
        <v>2246.5931380000002</v>
      </c>
      <c r="R13453">
        <v>6432.2760790000002</v>
      </c>
      <c r="S13453" t="s">
        <v>90</v>
      </c>
      <c r="T13453" s="297">
        <v>46311.754166666666</v>
      </c>
    </row>
    <row r="13454" spans="1:20" x14ac:dyDescent="0.35">
      <c r="A13454" t="s">
        <v>143</v>
      </c>
      <c r="B13454" t="s">
        <v>144</v>
      </c>
      <c r="C13454" t="s">
        <v>89</v>
      </c>
      <c r="D13454" s="29">
        <v>46695</v>
      </c>
      <c r="E13454">
        <v>0</v>
      </c>
      <c r="F13454">
        <v>0</v>
      </c>
      <c r="G13454">
        <v>0</v>
      </c>
      <c r="H13454">
        <v>0</v>
      </c>
      <c r="L13454">
        <v>2246.5931380000002</v>
      </c>
      <c r="R13454">
        <v>6432.2760790000002</v>
      </c>
      <c r="S13454" t="s">
        <v>90</v>
      </c>
      <c r="T13454" s="297">
        <v>46311.754166666666</v>
      </c>
    </row>
    <row r="13455" spans="1:20" x14ac:dyDescent="0.35">
      <c r="A13455" t="s">
        <v>143</v>
      </c>
      <c r="B13455" t="s">
        <v>144</v>
      </c>
      <c r="C13455" t="s">
        <v>89</v>
      </c>
      <c r="D13455" s="29">
        <v>46696</v>
      </c>
      <c r="E13455">
        <v>0</v>
      </c>
      <c r="F13455">
        <v>0</v>
      </c>
      <c r="G13455">
        <v>0</v>
      </c>
      <c r="H13455">
        <v>0</v>
      </c>
      <c r="L13455">
        <v>2246.5931380000002</v>
      </c>
      <c r="R13455">
        <v>6432.2760790000002</v>
      </c>
      <c r="S13455" t="s">
        <v>90</v>
      </c>
      <c r="T13455" s="297">
        <v>46311.754166666666</v>
      </c>
    </row>
    <row r="13456" spans="1:20" x14ac:dyDescent="0.35">
      <c r="A13456" t="s">
        <v>143</v>
      </c>
      <c r="B13456" t="s">
        <v>144</v>
      </c>
      <c r="C13456" t="s">
        <v>89</v>
      </c>
      <c r="D13456" s="29">
        <v>46697</v>
      </c>
      <c r="E13456">
        <v>0</v>
      </c>
      <c r="F13456">
        <v>0</v>
      </c>
      <c r="G13456">
        <v>0</v>
      </c>
      <c r="H13456">
        <v>0</v>
      </c>
      <c r="L13456">
        <v>2246.5931380000002</v>
      </c>
      <c r="R13456">
        <v>6432.2760790000002</v>
      </c>
      <c r="S13456" t="s">
        <v>90</v>
      </c>
      <c r="T13456" s="297">
        <v>46311.754166666666</v>
      </c>
    </row>
    <row r="13457" spans="1:20" x14ac:dyDescent="0.35">
      <c r="A13457" t="s">
        <v>143</v>
      </c>
      <c r="B13457" t="s">
        <v>144</v>
      </c>
      <c r="C13457" t="s">
        <v>89</v>
      </c>
      <c r="D13457" s="29">
        <v>46698</v>
      </c>
      <c r="E13457">
        <v>0</v>
      </c>
      <c r="F13457">
        <v>0</v>
      </c>
      <c r="G13457">
        <v>0</v>
      </c>
      <c r="H13457">
        <v>0</v>
      </c>
      <c r="L13457">
        <v>2246.5931380000002</v>
      </c>
      <c r="R13457">
        <v>6432.2760790000002</v>
      </c>
      <c r="S13457" t="s">
        <v>90</v>
      </c>
      <c r="T13457" s="297">
        <v>46311.754166666666</v>
      </c>
    </row>
    <row r="13458" spans="1:20" x14ac:dyDescent="0.35">
      <c r="A13458" t="s">
        <v>143</v>
      </c>
      <c r="B13458" t="s">
        <v>144</v>
      </c>
      <c r="C13458" t="s">
        <v>89</v>
      </c>
      <c r="D13458" s="29">
        <v>46699</v>
      </c>
      <c r="E13458">
        <v>0</v>
      </c>
      <c r="F13458">
        <v>0</v>
      </c>
      <c r="G13458">
        <v>0</v>
      </c>
      <c r="H13458">
        <v>0</v>
      </c>
      <c r="L13458">
        <v>2246.5931380000002</v>
      </c>
      <c r="R13458">
        <v>6432.2760790000002</v>
      </c>
      <c r="S13458" t="s">
        <v>90</v>
      </c>
      <c r="T13458" s="297">
        <v>46311.754166666666</v>
      </c>
    </row>
    <row r="13459" spans="1:20" x14ac:dyDescent="0.35">
      <c r="A13459" t="s">
        <v>143</v>
      </c>
      <c r="B13459" t="s">
        <v>144</v>
      </c>
      <c r="C13459" t="s">
        <v>89</v>
      </c>
      <c r="D13459" s="29">
        <v>46700</v>
      </c>
      <c r="E13459">
        <v>0</v>
      </c>
      <c r="F13459">
        <v>0</v>
      </c>
      <c r="G13459">
        <v>0</v>
      </c>
      <c r="H13459">
        <v>0</v>
      </c>
      <c r="L13459">
        <v>2246.5931380000002</v>
      </c>
      <c r="R13459">
        <v>6432.2760790000002</v>
      </c>
      <c r="S13459" t="s">
        <v>90</v>
      </c>
      <c r="T13459" s="297">
        <v>46311.754166666666</v>
      </c>
    </row>
    <row r="13460" spans="1:20" x14ac:dyDescent="0.35">
      <c r="A13460" t="s">
        <v>143</v>
      </c>
      <c r="B13460" t="s">
        <v>144</v>
      </c>
      <c r="C13460" t="s">
        <v>89</v>
      </c>
      <c r="D13460" s="29">
        <v>46701</v>
      </c>
      <c r="E13460">
        <v>0</v>
      </c>
      <c r="F13460">
        <v>0</v>
      </c>
      <c r="G13460">
        <v>0</v>
      </c>
      <c r="H13460">
        <v>0</v>
      </c>
      <c r="L13460">
        <v>2246.5931380000002</v>
      </c>
      <c r="R13460">
        <v>6432.2760790000002</v>
      </c>
      <c r="S13460" t="s">
        <v>90</v>
      </c>
      <c r="T13460" s="297">
        <v>46311.754166666666</v>
      </c>
    </row>
    <row r="13461" spans="1:20" x14ac:dyDescent="0.35">
      <c r="A13461" t="s">
        <v>143</v>
      </c>
      <c r="B13461" t="s">
        <v>144</v>
      </c>
      <c r="C13461" t="s">
        <v>89</v>
      </c>
      <c r="D13461" s="29">
        <v>46702</v>
      </c>
      <c r="E13461">
        <v>0</v>
      </c>
      <c r="F13461">
        <v>0</v>
      </c>
      <c r="G13461">
        <v>0</v>
      </c>
      <c r="H13461">
        <v>0</v>
      </c>
      <c r="L13461">
        <v>2246.5931380000002</v>
      </c>
      <c r="R13461">
        <v>6432.2760790000002</v>
      </c>
      <c r="S13461" t="s">
        <v>90</v>
      </c>
      <c r="T13461" s="297">
        <v>46311.754166666666</v>
      </c>
    </row>
    <row r="13462" spans="1:20" x14ac:dyDescent="0.35">
      <c r="A13462" t="s">
        <v>143</v>
      </c>
      <c r="B13462" t="s">
        <v>144</v>
      </c>
      <c r="C13462" t="s">
        <v>89</v>
      </c>
      <c r="D13462" s="29">
        <v>46703</v>
      </c>
      <c r="E13462">
        <v>0</v>
      </c>
      <c r="F13462">
        <v>0</v>
      </c>
      <c r="G13462">
        <v>0</v>
      </c>
      <c r="H13462">
        <v>0</v>
      </c>
      <c r="L13462">
        <v>2246.5931380000002</v>
      </c>
      <c r="R13462">
        <v>6432.2760790000002</v>
      </c>
      <c r="S13462" t="s">
        <v>90</v>
      </c>
      <c r="T13462" s="297">
        <v>46311.754166666666</v>
      </c>
    </row>
    <row r="13463" spans="1:20" x14ac:dyDescent="0.35">
      <c r="A13463" t="s">
        <v>143</v>
      </c>
      <c r="B13463" t="s">
        <v>144</v>
      </c>
      <c r="C13463" t="s">
        <v>89</v>
      </c>
      <c r="D13463" s="29">
        <v>46704</v>
      </c>
      <c r="E13463">
        <v>0</v>
      </c>
      <c r="F13463">
        <v>0</v>
      </c>
      <c r="G13463">
        <v>0</v>
      </c>
      <c r="H13463">
        <v>0</v>
      </c>
      <c r="L13463">
        <v>2246.5931380000002</v>
      </c>
      <c r="R13463">
        <v>6432.2760790000002</v>
      </c>
      <c r="S13463" t="s">
        <v>90</v>
      </c>
      <c r="T13463" s="297">
        <v>46311.754166666666</v>
      </c>
    </row>
    <row r="13464" spans="1:20" x14ac:dyDescent="0.35">
      <c r="A13464" t="s">
        <v>143</v>
      </c>
      <c r="B13464" t="s">
        <v>144</v>
      </c>
      <c r="C13464" t="s">
        <v>89</v>
      </c>
      <c r="D13464" s="29">
        <v>46705</v>
      </c>
      <c r="E13464">
        <v>0</v>
      </c>
      <c r="F13464">
        <v>0</v>
      </c>
      <c r="G13464">
        <v>0</v>
      </c>
      <c r="H13464">
        <v>0</v>
      </c>
      <c r="L13464">
        <v>2246.5931380000002</v>
      </c>
      <c r="R13464">
        <v>6432.2760790000002</v>
      </c>
      <c r="S13464" t="s">
        <v>90</v>
      </c>
      <c r="T13464" s="297">
        <v>46311.754166666666</v>
      </c>
    </row>
    <row r="13465" spans="1:20" x14ac:dyDescent="0.35">
      <c r="A13465" t="s">
        <v>143</v>
      </c>
      <c r="B13465" t="s">
        <v>144</v>
      </c>
      <c r="C13465" t="s">
        <v>89</v>
      </c>
      <c r="D13465" s="29">
        <v>46706</v>
      </c>
      <c r="E13465">
        <v>0</v>
      </c>
      <c r="F13465">
        <v>0</v>
      </c>
      <c r="G13465">
        <v>0</v>
      </c>
      <c r="H13465">
        <v>0</v>
      </c>
      <c r="L13465">
        <v>2246.5931380000002</v>
      </c>
      <c r="R13465">
        <v>6432.2760790000002</v>
      </c>
      <c r="S13465" t="s">
        <v>90</v>
      </c>
      <c r="T13465" s="297">
        <v>46311.754166666666</v>
      </c>
    </row>
    <row r="13466" spans="1:20" x14ac:dyDescent="0.35">
      <c r="A13466" t="s">
        <v>143</v>
      </c>
      <c r="B13466" t="s">
        <v>144</v>
      </c>
      <c r="C13466" t="s">
        <v>89</v>
      </c>
      <c r="D13466" s="29">
        <v>46707</v>
      </c>
      <c r="E13466">
        <v>0</v>
      </c>
      <c r="F13466">
        <v>0</v>
      </c>
      <c r="G13466">
        <v>0</v>
      </c>
      <c r="H13466">
        <v>0</v>
      </c>
      <c r="L13466">
        <v>2246.5931380000002</v>
      </c>
      <c r="R13466">
        <v>6432.2760790000002</v>
      </c>
      <c r="S13466" t="s">
        <v>90</v>
      </c>
      <c r="T13466" s="297">
        <v>46311.754166666666</v>
      </c>
    </row>
    <row r="13467" spans="1:20" x14ac:dyDescent="0.35">
      <c r="A13467" t="s">
        <v>143</v>
      </c>
      <c r="B13467" t="s">
        <v>144</v>
      </c>
      <c r="C13467" t="s">
        <v>89</v>
      </c>
      <c r="D13467" s="29">
        <v>46708</v>
      </c>
      <c r="E13467">
        <v>0</v>
      </c>
      <c r="F13467">
        <v>0</v>
      </c>
      <c r="G13467">
        <v>0</v>
      </c>
      <c r="H13467">
        <v>0</v>
      </c>
      <c r="L13467">
        <v>2246.5931380000002</v>
      </c>
      <c r="R13467">
        <v>6432.2760790000002</v>
      </c>
      <c r="S13467" t="s">
        <v>90</v>
      </c>
      <c r="T13467" s="297">
        <v>46311.754166666666</v>
      </c>
    </row>
    <row r="13468" spans="1:20" x14ac:dyDescent="0.35">
      <c r="A13468" t="s">
        <v>143</v>
      </c>
      <c r="B13468" t="s">
        <v>144</v>
      </c>
      <c r="C13468" t="s">
        <v>89</v>
      </c>
      <c r="D13468" s="29">
        <v>46709</v>
      </c>
      <c r="E13468">
        <v>0</v>
      </c>
      <c r="F13468">
        <v>0</v>
      </c>
      <c r="G13468">
        <v>0</v>
      </c>
      <c r="H13468">
        <v>0</v>
      </c>
      <c r="L13468">
        <v>2246.5931380000002</v>
      </c>
      <c r="R13468">
        <v>6432.2760790000002</v>
      </c>
      <c r="S13468" t="s">
        <v>90</v>
      </c>
      <c r="T13468" s="297">
        <v>46311.754166666666</v>
      </c>
    </row>
    <row r="13469" spans="1:20" x14ac:dyDescent="0.35">
      <c r="A13469" t="s">
        <v>143</v>
      </c>
      <c r="B13469" t="s">
        <v>144</v>
      </c>
      <c r="C13469" t="s">
        <v>89</v>
      </c>
      <c r="D13469" s="29">
        <v>46710</v>
      </c>
      <c r="E13469">
        <v>0</v>
      </c>
      <c r="F13469">
        <v>0</v>
      </c>
      <c r="G13469">
        <v>0</v>
      </c>
      <c r="H13469">
        <v>0</v>
      </c>
      <c r="L13469">
        <v>2246.5931380000002</v>
      </c>
      <c r="R13469">
        <v>6432.2760790000002</v>
      </c>
      <c r="S13469" t="s">
        <v>90</v>
      </c>
      <c r="T13469" s="297">
        <v>46311.754166666666</v>
      </c>
    </row>
    <row r="13470" spans="1:20" x14ac:dyDescent="0.35">
      <c r="A13470" t="s">
        <v>143</v>
      </c>
      <c r="B13470" t="s">
        <v>144</v>
      </c>
      <c r="C13470" t="s">
        <v>89</v>
      </c>
      <c r="D13470" s="29">
        <v>46711</v>
      </c>
      <c r="E13470">
        <v>0</v>
      </c>
      <c r="F13470">
        <v>0</v>
      </c>
      <c r="G13470">
        <v>0</v>
      </c>
      <c r="H13470">
        <v>0</v>
      </c>
      <c r="L13470">
        <v>2246.5931380000002</v>
      </c>
      <c r="R13470">
        <v>6432.2760790000002</v>
      </c>
      <c r="S13470" t="s">
        <v>90</v>
      </c>
      <c r="T13470" s="297">
        <v>46311.754166666666</v>
      </c>
    </row>
    <row r="13471" spans="1:20" x14ac:dyDescent="0.35">
      <c r="A13471" t="s">
        <v>143</v>
      </c>
      <c r="B13471" t="s">
        <v>144</v>
      </c>
      <c r="C13471" t="s">
        <v>89</v>
      </c>
      <c r="D13471" s="29">
        <v>46712</v>
      </c>
      <c r="E13471">
        <v>0</v>
      </c>
      <c r="F13471">
        <v>0</v>
      </c>
      <c r="G13471">
        <v>0</v>
      </c>
      <c r="H13471">
        <v>0</v>
      </c>
      <c r="L13471">
        <v>2246.5931380000002</v>
      </c>
      <c r="R13471">
        <v>6432.2760790000002</v>
      </c>
      <c r="S13471" t="s">
        <v>90</v>
      </c>
      <c r="T13471" s="297">
        <v>46311.754166666666</v>
      </c>
    </row>
    <row r="13472" spans="1:20" x14ac:dyDescent="0.35">
      <c r="A13472" t="s">
        <v>143</v>
      </c>
      <c r="B13472" t="s">
        <v>144</v>
      </c>
      <c r="C13472" t="s">
        <v>89</v>
      </c>
      <c r="D13472" s="29">
        <v>46713</v>
      </c>
      <c r="E13472">
        <v>0</v>
      </c>
      <c r="F13472">
        <v>0</v>
      </c>
      <c r="G13472">
        <v>0</v>
      </c>
      <c r="H13472">
        <v>0</v>
      </c>
      <c r="L13472">
        <v>2246.5931380000002</v>
      </c>
      <c r="R13472">
        <v>6432.2760790000002</v>
      </c>
      <c r="S13472" t="s">
        <v>90</v>
      </c>
      <c r="T13472" s="297">
        <v>46311.754166666666</v>
      </c>
    </row>
    <row r="13473" spans="1:20" x14ac:dyDescent="0.35">
      <c r="A13473" t="s">
        <v>143</v>
      </c>
      <c r="B13473" t="s">
        <v>144</v>
      </c>
      <c r="C13473" t="s">
        <v>89</v>
      </c>
      <c r="D13473" s="29">
        <v>46714</v>
      </c>
      <c r="E13473">
        <v>0</v>
      </c>
      <c r="F13473">
        <v>0</v>
      </c>
      <c r="G13473">
        <v>0</v>
      </c>
      <c r="H13473">
        <v>0</v>
      </c>
      <c r="L13473">
        <v>2246.5931380000002</v>
      </c>
      <c r="R13473">
        <v>6432.2760790000002</v>
      </c>
      <c r="S13473" t="s">
        <v>90</v>
      </c>
      <c r="T13473" s="297">
        <v>46311.754166666666</v>
      </c>
    </row>
    <row r="13474" spans="1:20" x14ac:dyDescent="0.35">
      <c r="A13474" t="s">
        <v>143</v>
      </c>
      <c r="B13474" t="s">
        <v>144</v>
      </c>
      <c r="C13474" t="s">
        <v>89</v>
      </c>
      <c r="D13474" s="29">
        <v>46715</v>
      </c>
      <c r="E13474">
        <v>0</v>
      </c>
      <c r="F13474">
        <v>0</v>
      </c>
      <c r="G13474">
        <v>0</v>
      </c>
      <c r="H13474">
        <v>0</v>
      </c>
      <c r="L13474">
        <v>2246.5931380000002</v>
      </c>
      <c r="R13474">
        <v>6432.2760790000002</v>
      </c>
      <c r="S13474" t="s">
        <v>90</v>
      </c>
      <c r="T13474" s="297">
        <v>46311.754166666666</v>
      </c>
    </row>
    <row r="13475" spans="1:20" x14ac:dyDescent="0.35">
      <c r="A13475" t="s">
        <v>143</v>
      </c>
      <c r="B13475" t="s">
        <v>144</v>
      </c>
      <c r="C13475" t="s">
        <v>89</v>
      </c>
      <c r="D13475" s="29">
        <v>46716</v>
      </c>
      <c r="E13475">
        <v>0</v>
      </c>
      <c r="F13475">
        <v>0</v>
      </c>
      <c r="G13475">
        <v>0</v>
      </c>
      <c r="H13475">
        <v>0</v>
      </c>
      <c r="L13475">
        <v>2246.5931380000002</v>
      </c>
      <c r="R13475">
        <v>6432.2760790000002</v>
      </c>
      <c r="S13475" t="s">
        <v>90</v>
      </c>
      <c r="T13475" s="297">
        <v>46311.754166666666</v>
      </c>
    </row>
    <row r="13476" spans="1:20" x14ac:dyDescent="0.35">
      <c r="A13476" t="s">
        <v>143</v>
      </c>
      <c r="B13476" t="s">
        <v>144</v>
      </c>
      <c r="C13476" t="s">
        <v>89</v>
      </c>
      <c r="D13476" s="29">
        <v>46717</v>
      </c>
      <c r="E13476">
        <v>0</v>
      </c>
      <c r="F13476">
        <v>0</v>
      </c>
      <c r="G13476">
        <v>0</v>
      </c>
      <c r="H13476">
        <v>0</v>
      </c>
      <c r="L13476">
        <v>2246.5931380000002</v>
      </c>
      <c r="R13476">
        <v>6432.2760790000002</v>
      </c>
      <c r="S13476" t="s">
        <v>90</v>
      </c>
      <c r="T13476" s="297">
        <v>46311.754166666666</v>
      </c>
    </row>
    <row r="13477" spans="1:20" x14ac:dyDescent="0.35">
      <c r="A13477" t="s">
        <v>143</v>
      </c>
      <c r="B13477" t="s">
        <v>144</v>
      </c>
      <c r="C13477" t="s">
        <v>89</v>
      </c>
      <c r="D13477" s="29">
        <v>46718</v>
      </c>
      <c r="E13477">
        <v>0</v>
      </c>
      <c r="F13477">
        <v>0</v>
      </c>
      <c r="G13477">
        <v>0</v>
      </c>
      <c r="H13477">
        <v>0</v>
      </c>
      <c r="L13477">
        <v>2246.5931380000002</v>
      </c>
      <c r="R13477">
        <v>6432.2760790000002</v>
      </c>
      <c r="S13477" t="s">
        <v>90</v>
      </c>
      <c r="T13477" s="297">
        <v>46311.754166666666</v>
      </c>
    </row>
    <row r="13478" spans="1:20" x14ac:dyDescent="0.35">
      <c r="A13478" t="s">
        <v>143</v>
      </c>
      <c r="B13478" t="s">
        <v>144</v>
      </c>
      <c r="C13478" t="s">
        <v>89</v>
      </c>
      <c r="D13478" s="29">
        <v>46719</v>
      </c>
      <c r="E13478">
        <v>0</v>
      </c>
      <c r="F13478">
        <v>0</v>
      </c>
      <c r="G13478">
        <v>0</v>
      </c>
      <c r="H13478">
        <v>0</v>
      </c>
      <c r="L13478">
        <v>2246.5931380000002</v>
      </c>
      <c r="R13478">
        <v>6432.2760790000002</v>
      </c>
      <c r="S13478" t="s">
        <v>90</v>
      </c>
      <c r="T13478" s="297">
        <v>46311.754166666666</v>
      </c>
    </row>
    <row r="13479" spans="1:20" x14ac:dyDescent="0.35">
      <c r="A13479" t="s">
        <v>143</v>
      </c>
      <c r="B13479" t="s">
        <v>144</v>
      </c>
      <c r="C13479" t="s">
        <v>89</v>
      </c>
      <c r="D13479" s="29">
        <v>46720</v>
      </c>
      <c r="E13479">
        <v>0</v>
      </c>
      <c r="F13479">
        <v>0</v>
      </c>
      <c r="G13479">
        <v>0</v>
      </c>
      <c r="H13479">
        <v>0</v>
      </c>
      <c r="L13479">
        <v>2246.5931380000002</v>
      </c>
      <c r="R13479">
        <v>6432.2760790000002</v>
      </c>
      <c r="S13479" t="s">
        <v>90</v>
      </c>
      <c r="T13479" s="297">
        <v>46311.754166666666</v>
      </c>
    </row>
    <row r="13480" spans="1:20" x14ac:dyDescent="0.35">
      <c r="A13480" t="s">
        <v>143</v>
      </c>
      <c r="B13480" t="s">
        <v>144</v>
      </c>
      <c r="C13480" t="s">
        <v>89</v>
      </c>
      <c r="D13480" s="29">
        <v>46721</v>
      </c>
      <c r="E13480">
        <v>0</v>
      </c>
      <c r="F13480">
        <v>0</v>
      </c>
      <c r="G13480">
        <v>0</v>
      </c>
      <c r="H13480">
        <v>0</v>
      </c>
      <c r="L13480">
        <v>2246.5931380000002</v>
      </c>
      <c r="R13480">
        <v>6432.2760790000002</v>
      </c>
      <c r="S13480" t="s">
        <v>90</v>
      </c>
      <c r="T13480" s="297">
        <v>46311.754166666666</v>
      </c>
    </row>
    <row r="13481" spans="1:20" x14ac:dyDescent="0.35">
      <c r="A13481" t="s">
        <v>143</v>
      </c>
      <c r="B13481" t="s">
        <v>144</v>
      </c>
      <c r="C13481" t="s">
        <v>89</v>
      </c>
      <c r="D13481" s="29">
        <v>46722</v>
      </c>
      <c r="E13481">
        <v>0</v>
      </c>
      <c r="F13481">
        <v>0</v>
      </c>
      <c r="G13481">
        <v>0</v>
      </c>
      <c r="H13481">
        <v>0</v>
      </c>
      <c r="L13481">
        <v>2226.6450030000001</v>
      </c>
      <c r="R13481">
        <v>6432.2760790000002</v>
      </c>
      <c r="S13481" t="s">
        <v>90</v>
      </c>
      <c r="T13481" s="297">
        <v>46311.754166666666</v>
      </c>
    </row>
    <row r="13482" spans="1:20" x14ac:dyDescent="0.35">
      <c r="A13482" t="s">
        <v>143</v>
      </c>
      <c r="B13482" t="s">
        <v>144</v>
      </c>
      <c r="C13482" t="s">
        <v>89</v>
      </c>
      <c r="D13482" s="29">
        <v>46723</v>
      </c>
      <c r="E13482">
        <v>0</v>
      </c>
      <c r="F13482">
        <v>0</v>
      </c>
      <c r="G13482">
        <v>0</v>
      </c>
      <c r="H13482">
        <v>0</v>
      </c>
      <c r="L13482">
        <v>2226.6450030000001</v>
      </c>
      <c r="R13482">
        <v>6432.2760790000002</v>
      </c>
      <c r="S13482" t="s">
        <v>90</v>
      </c>
      <c r="T13482" s="297">
        <v>46311.754166666666</v>
      </c>
    </row>
    <row r="13483" spans="1:20" x14ac:dyDescent="0.35">
      <c r="A13483" t="s">
        <v>143</v>
      </c>
      <c r="B13483" t="s">
        <v>144</v>
      </c>
      <c r="C13483" t="s">
        <v>89</v>
      </c>
      <c r="D13483" s="29">
        <v>46724</v>
      </c>
      <c r="E13483">
        <v>0</v>
      </c>
      <c r="F13483">
        <v>0</v>
      </c>
      <c r="G13483">
        <v>0</v>
      </c>
      <c r="H13483">
        <v>0</v>
      </c>
      <c r="L13483">
        <v>2226.6450030000001</v>
      </c>
      <c r="R13483">
        <v>6432.2760790000002</v>
      </c>
      <c r="S13483" t="s">
        <v>90</v>
      </c>
      <c r="T13483" s="297">
        <v>46311.754166666666</v>
      </c>
    </row>
    <row r="13484" spans="1:20" x14ac:dyDescent="0.35">
      <c r="A13484" t="s">
        <v>143</v>
      </c>
      <c r="B13484" t="s">
        <v>144</v>
      </c>
      <c r="C13484" t="s">
        <v>89</v>
      </c>
      <c r="D13484" s="29">
        <v>46725</v>
      </c>
      <c r="E13484">
        <v>0</v>
      </c>
      <c r="F13484">
        <v>0</v>
      </c>
      <c r="G13484">
        <v>0</v>
      </c>
      <c r="H13484">
        <v>0</v>
      </c>
      <c r="L13484">
        <v>2226.6450030000001</v>
      </c>
      <c r="R13484">
        <v>6432.2760790000002</v>
      </c>
      <c r="S13484" t="s">
        <v>90</v>
      </c>
      <c r="T13484" s="297">
        <v>46311.754166666666</v>
      </c>
    </row>
    <row r="13485" spans="1:20" x14ac:dyDescent="0.35">
      <c r="A13485" t="s">
        <v>143</v>
      </c>
      <c r="B13485" t="s">
        <v>144</v>
      </c>
      <c r="C13485" t="s">
        <v>89</v>
      </c>
      <c r="D13485" s="29">
        <v>46726</v>
      </c>
      <c r="E13485">
        <v>0</v>
      </c>
      <c r="F13485">
        <v>0</v>
      </c>
      <c r="G13485">
        <v>0</v>
      </c>
      <c r="H13485">
        <v>0</v>
      </c>
      <c r="L13485">
        <v>2226.6450030000001</v>
      </c>
      <c r="R13485">
        <v>6432.2760790000002</v>
      </c>
      <c r="S13485" t="s">
        <v>90</v>
      </c>
      <c r="T13485" s="297">
        <v>46311.754166666666</v>
      </c>
    </row>
    <row r="13486" spans="1:20" x14ac:dyDescent="0.35">
      <c r="A13486" t="s">
        <v>143</v>
      </c>
      <c r="B13486" t="s">
        <v>144</v>
      </c>
      <c r="C13486" t="s">
        <v>89</v>
      </c>
      <c r="D13486" s="29">
        <v>46727</v>
      </c>
      <c r="E13486">
        <v>0</v>
      </c>
      <c r="F13486">
        <v>0</v>
      </c>
      <c r="G13486">
        <v>0</v>
      </c>
      <c r="H13486">
        <v>0</v>
      </c>
      <c r="L13486">
        <v>2226.6450030000001</v>
      </c>
      <c r="R13486">
        <v>6432.2760790000002</v>
      </c>
      <c r="S13486" t="s">
        <v>90</v>
      </c>
      <c r="T13486" s="297">
        <v>46311.754166666666</v>
      </c>
    </row>
    <row r="13487" spans="1:20" x14ac:dyDescent="0.35">
      <c r="A13487" t="s">
        <v>143</v>
      </c>
      <c r="B13487" t="s">
        <v>144</v>
      </c>
      <c r="C13487" t="s">
        <v>89</v>
      </c>
      <c r="D13487" s="29">
        <v>46728</v>
      </c>
      <c r="E13487">
        <v>0</v>
      </c>
      <c r="F13487">
        <v>0</v>
      </c>
      <c r="G13487">
        <v>0</v>
      </c>
      <c r="H13487">
        <v>0</v>
      </c>
      <c r="L13487">
        <v>2226.6450030000001</v>
      </c>
      <c r="R13487">
        <v>6432.2760790000002</v>
      </c>
      <c r="S13487" t="s">
        <v>90</v>
      </c>
      <c r="T13487" s="297">
        <v>46311.754166666666</v>
      </c>
    </row>
    <row r="13488" spans="1:20" x14ac:dyDescent="0.35">
      <c r="A13488" t="s">
        <v>143</v>
      </c>
      <c r="B13488" t="s">
        <v>144</v>
      </c>
      <c r="C13488" t="s">
        <v>89</v>
      </c>
      <c r="D13488" s="29">
        <v>46729</v>
      </c>
      <c r="E13488">
        <v>0</v>
      </c>
      <c r="F13488">
        <v>0</v>
      </c>
      <c r="G13488">
        <v>0</v>
      </c>
      <c r="H13488">
        <v>0</v>
      </c>
      <c r="L13488">
        <v>2226.6450030000001</v>
      </c>
      <c r="R13488">
        <v>6432.2760790000002</v>
      </c>
      <c r="S13488" t="s">
        <v>90</v>
      </c>
      <c r="T13488" s="297">
        <v>46311.754166666666</v>
      </c>
    </row>
    <row r="13489" spans="1:20" x14ac:dyDescent="0.35">
      <c r="A13489" t="s">
        <v>143</v>
      </c>
      <c r="B13489" t="s">
        <v>144</v>
      </c>
      <c r="C13489" t="s">
        <v>89</v>
      </c>
      <c r="D13489" s="29">
        <v>46730</v>
      </c>
      <c r="E13489">
        <v>0</v>
      </c>
      <c r="F13489">
        <v>0</v>
      </c>
      <c r="G13489">
        <v>0</v>
      </c>
      <c r="H13489">
        <v>0</v>
      </c>
      <c r="L13489">
        <v>2226.6450030000001</v>
      </c>
      <c r="R13489">
        <v>6432.2760790000002</v>
      </c>
      <c r="S13489" t="s">
        <v>90</v>
      </c>
      <c r="T13489" s="297">
        <v>46311.754166666666</v>
      </c>
    </row>
    <row r="13490" spans="1:20" x14ac:dyDescent="0.35">
      <c r="A13490" t="s">
        <v>143</v>
      </c>
      <c r="B13490" t="s">
        <v>144</v>
      </c>
      <c r="C13490" t="s">
        <v>89</v>
      </c>
      <c r="D13490" s="29">
        <v>46731</v>
      </c>
      <c r="E13490">
        <v>0</v>
      </c>
      <c r="F13490">
        <v>0</v>
      </c>
      <c r="G13490">
        <v>0</v>
      </c>
      <c r="H13490">
        <v>0</v>
      </c>
      <c r="L13490">
        <v>2226.6450030000001</v>
      </c>
      <c r="R13490">
        <v>6432.2760790000002</v>
      </c>
      <c r="S13490" t="s">
        <v>90</v>
      </c>
      <c r="T13490" s="297">
        <v>46311.754166666666</v>
      </c>
    </row>
    <row r="13491" spans="1:20" x14ac:dyDescent="0.35">
      <c r="A13491" t="s">
        <v>143</v>
      </c>
      <c r="B13491" t="s">
        <v>144</v>
      </c>
      <c r="C13491" t="s">
        <v>89</v>
      </c>
      <c r="D13491" s="29">
        <v>46732</v>
      </c>
      <c r="E13491">
        <v>0</v>
      </c>
      <c r="F13491">
        <v>0</v>
      </c>
      <c r="G13491">
        <v>0</v>
      </c>
      <c r="H13491">
        <v>0</v>
      </c>
      <c r="L13491">
        <v>2226.6450030000001</v>
      </c>
      <c r="R13491">
        <v>6432.2760790000002</v>
      </c>
      <c r="S13491" t="s">
        <v>90</v>
      </c>
      <c r="T13491" s="297">
        <v>46311.754166666666</v>
      </c>
    </row>
    <row r="13492" spans="1:20" x14ac:dyDescent="0.35">
      <c r="A13492" t="s">
        <v>143</v>
      </c>
      <c r="B13492" t="s">
        <v>144</v>
      </c>
      <c r="C13492" t="s">
        <v>89</v>
      </c>
      <c r="D13492" s="29">
        <v>46733</v>
      </c>
      <c r="E13492">
        <v>0</v>
      </c>
      <c r="F13492">
        <v>0</v>
      </c>
      <c r="G13492">
        <v>0</v>
      </c>
      <c r="H13492">
        <v>0</v>
      </c>
      <c r="L13492">
        <v>2226.6450030000001</v>
      </c>
      <c r="R13492">
        <v>6432.2760790000002</v>
      </c>
      <c r="S13492" t="s">
        <v>90</v>
      </c>
      <c r="T13492" s="297">
        <v>46311.754166666666</v>
      </c>
    </row>
    <row r="13493" spans="1:20" x14ac:dyDescent="0.35">
      <c r="A13493" t="s">
        <v>143</v>
      </c>
      <c r="B13493" t="s">
        <v>144</v>
      </c>
      <c r="C13493" t="s">
        <v>89</v>
      </c>
      <c r="D13493" s="29">
        <v>46734</v>
      </c>
      <c r="E13493">
        <v>0</v>
      </c>
      <c r="F13493">
        <v>0</v>
      </c>
      <c r="G13493">
        <v>0</v>
      </c>
      <c r="H13493">
        <v>0</v>
      </c>
      <c r="L13493">
        <v>2226.6450030000001</v>
      </c>
      <c r="R13493">
        <v>6432.2760790000002</v>
      </c>
      <c r="S13493" t="s">
        <v>90</v>
      </c>
      <c r="T13493" s="297">
        <v>46311.754166666666</v>
      </c>
    </row>
    <row r="13494" spans="1:20" x14ac:dyDescent="0.35">
      <c r="A13494" t="s">
        <v>143</v>
      </c>
      <c r="B13494" t="s">
        <v>144</v>
      </c>
      <c r="C13494" t="s">
        <v>89</v>
      </c>
      <c r="D13494" s="29">
        <v>46735</v>
      </c>
      <c r="E13494">
        <v>0</v>
      </c>
      <c r="F13494">
        <v>0</v>
      </c>
      <c r="G13494">
        <v>0</v>
      </c>
      <c r="H13494">
        <v>0</v>
      </c>
      <c r="L13494">
        <v>2226.6450030000001</v>
      </c>
      <c r="R13494">
        <v>6432.2760790000002</v>
      </c>
      <c r="S13494" t="s">
        <v>90</v>
      </c>
      <c r="T13494" s="297">
        <v>46311.754166666666</v>
      </c>
    </row>
    <row r="13495" spans="1:20" x14ac:dyDescent="0.35">
      <c r="A13495" t="s">
        <v>143</v>
      </c>
      <c r="B13495" t="s">
        <v>144</v>
      </c>
      <c r="C13495" t="s">
        <v>89</v>
      </c>
      <c r="D13495" s="29">
        <v>46736</v>
      </c>
      <c r="E13495">
        <v>0</v>
      </c>
      <c r="F13495">
        <v>0</v>
      </c>
      <c r="G13495">
        <v>0</v>
      </c>
      <c r="H13495">
        <v>0</v>
      </c>
      <c r="L13495">
        <v>2226.6450030000001</v>
      </c>
      <c r="R13495">
        <v>6432.2760790000002</v>
      </c>
      <c r="S13495" t="s">
        <v>90</v>
      </c>
      <c r="T13495" s="297">
        <v>46311.754166666666</v>
      </c>
    </row>
    <row r="13496" spans="1:20" x14ac:dyDescent="0.35">
      <c r="A13496" t="s">
        <v>143</v>
      </c>
      <c r="B13496" t="s">
        <v>144</v>
      </c>
      <c r="C13496" t="s">
        <v>89</v>
      </c>
      <c r="D13496" s="29">
        <v>46737</v>
      </c>
      <c r="E13496">
        <v>0</v>
      </c>
      <c r="F13496">
        <v>0</v>
      </c>
      <c r="G13496">
        <v>0</v>
      </c>
      <c r="H13496">
        <v>0</v>
      </c>
      <c r="L13496">
        <v>2226.6450030000001</v>
      </c>
      <c r="R13496">
        <v>6432.2760790000002</v>
      </c>
      <c r="S13496" t="s">
        <v>90</v>
      </c>
      <c r="T13496" s="297">
        <v>46311.754166666666</v>
      </c>
    </row>
    <row r="13497" spans="1:20" x14ac:dyDescent="0.35">
      <c r="A13497" t="s">
        <v>143</v>
      </c>
      <c r="B13497" t="s">
        <v>144</v>
      </c>
      <c r="C13497" t="s">
        <v>89</v>
      </c>
      <c r="D13497" s="29">
        <v>46738</v>
      </c>
      <c r="E13497">
        <v>0</v>
      </c>
      <c r="F13497">
        <v>0</v>
      </c>
      <c r="G13497">
        <v>0</v>
      </c>
      <c r="H13497">
        <v>0</v>
      </c>
      <c r="L13497">
        <v>2226.6450030000001</v>
      </c>
      <c r="R13497">
        <v>6432.2760790000002</v>
      </c>
      <c r="S13497" t="s">
        <v>90</v>
      </c>
      <c r="T13497" s="297">
        <v>46311.754166666666</v>
      </c>
    </row>
    <row r="13498" spans="1:20" x14ac:dyDescent="0.35">
      <c r="A13498" t="s">
        <v>143</v>
      </c>
      <c r="B13498" t="s">
        <v>144</v>
      </c>
      <c r="C13498" t="s">
        <v>89</v>
      </c>
      <c r="D13498" s="29">
        <v>46739</v>
      </c>
      <c r="E13498">
        <v>0</v>
      </c>
      <c r="F13498">
        <v>0</v>
      </c>
      <c r="G13498">
        <v>0</v>
      </c>
      <c r="H13498">
        <v>0</v>
      </c>
      <c r="L13498">
        <v>2226.6450030000001</v>
      </c>
      <c r="R13498">
        <v>6432.2760790000002</v>
      </c>
      <c r="S13498" t="s">
        <v>90</v>
      </c>
      <c r="T13498" s="297">
        <v>46311.754166666666</v>
      </c>
    </row>
    <row r="13499" spans="1:20" x14ac:dyDescent="0.35">
      <c r="A13499" t="s">
        <v>143</v>
      </c>
      <c r="B13499" t="s">
        <v>144</v>
      </c>
      <c r="C13499" t="s">
        <v>89</v>
      </c>
      <c r="D13499" s="29">
        <v>46740</v>
      </c>
      <c r="E13499">
        <v>0</v>
      </c>
      <c r="F13499">
        <v>0</v>
      </c>
      <c r="G13499">
        <v>0</v>
      </c>
      <c r="H13499">
        <v>0</v>
      </c>
      <c r="L13499">
        <v>2226.6450030000001</v>
      </c>
      <c r="R13499">
        <v>6432.2760790000002</v>
      </c>
      <c r="S13499" t="s">
        <v>90</v>
      </c>
      <c r="T13499" s="297">
        <v>46311.754166666666</v>
      </c>
    </row>
    <row r="13500" spans="1:20" x14ac:dyDescent="0.35">
      <c r="A13500" t="s">
        <v>143</v>
      </c>
      <c r="B13500" t="s">
        <v>144</v>
      </c>
      <c r="C13500" t="s">
        <v>89</v>
      </c>
      <c r="D13500" s="29">
        <v>46741</v>
      </c>
      <c r="E13500">
        <v>0</v>
      </c>
      <c r="F13500">
        <v>0</v>
      </c>
      <c r="G13500">
        <v>0</v>
      </c>
      <c r="H13500">
        <v>0</v>
      </c>
      <c r="L13500">
        <v>2226.6450030000001</v>
      </c>
      <c r="R13500">
        <v>6432.2760790000002</v>
      </c>
      <c r="S13500" t="s">
        <v>90</v>
      </c>
      <c r="T13500" s="297">
        <v>46311.754166666666</v>
      </c>
    </row>
    <row r="13501" spans="1:20" x14ac:dyDescent="0.35">
      <c r="A13501" t="s">
        <v>143</v>
      </c>
      <c r="B13501" t="s">
        <v>144</v>
      </c>
      <c r="C13501" t="s">
        <v>89</v>
      </c>
      <c r="D13501" s="29">
        <v>46742</v>
      </c>
      <c r="E13501">
        <v>0</v>
      </c>
      <c r="F13501">
        <v>0</v>
      </c>
      <c r="G13501">
        <v>0</v>
      </c>
      <c r="H13501">
        <v>0</v>
      </c>
      <c r="L13501">
        <v>2226.6450030000001</v>
      </c>
      <c r="R13501">
        <v>6432.2760790000002</v>
      </c>
      <c r="S13501" t="s">
        <v>90</v>
      </c>
      <c r="T13501" s="297">
        <v>46311.754166666666</v>
      </c>
    </row>
    <row r="13502" spans="1:20" x14ac:dyDescent="0.35">
      <c r="A13502" t="s">
        <v>143</v>
      </c>
      <c r="B13502" t="s">
        <v>144</v>
      </c>
      <c r="C13502" t="s">
        <v>89</v>
      </c>
      <c r="D13502" s="29">
        <v>46743</v>
      </c>
      <c r="E13502">
        <v>0</v>
      </c>
      <c r="F13502">
        <v>0</v>
      </c>
      <c r="G13502">
        <v>0</v>
      </c>
      <c r="H13502">
        <v>0</v>
      </c>
      <c r="L13502">
        <v>2226.6450030000001</v>
      </c>
      <c r="R13502">
        <v>6432.2760790000002</v>
      </c>
      <c r="S13502" t="s">
        <v>90</v>
      </c>
      <c r="T13502" s="297">
        <v>46311.754166666666</v>
      </c>
    </row>
    <row r="13503" spans="1:20" x14ac:dyDescent="0.35">
      <c r="A13503" t="s">
        <v>143</v>
      </c>
      <c r="B13503" t="s">
        <v>144</v>
      </c>
      <c r="C13503" t="s">
        <v>89</v>
      </c>
      <c r="D13503" s="29">
        <v>46744</v>
      </c>
      <c r="E13503">
        <v>0</v>
      </c>
      <c r="F13503">
        <v>0</v>
      </c>
      <c r="G13503">
        <v>0</v>
      </c>
      <c r="H13503">
        <v>0</v>
      </c>
      <c r="L13503">
        <v>2226.6450030000001</v>
      </c>
      <c r="R13503">
        <v>6432.2760790000002</v>
      </c>
      <c r="S13503" t="s">
        <v>90</v>
      </c>
      <c r="T13503" s="297">
        <v>46311.754166666666</v>
      </c>
    </row>
    <row r="13504" spans="1:20" x14ac:dyDescent="0.35">
      <c r="A13504" t="s">
        <v>143</v>
      </c>
      <c r="B13504" t="s">
        <v>144</v>
      </c>
      <c r="C13504" t="s">
        <v>89</v>
      </c>
      <c r="D13504" s="29">
        <v>46745</v>
      </c>
      <c r="E13504">
        <v>0</v>
      </c>
      <c r="F13504">
        <v>0</v>
      </c>
      <c r="G13504">
        <v>0</v>
      </c>
      <c r="H13504">
        <v>0</v>
      </c>
      <c r="L13504">
        <v>2226.6450030000001</v>
      </c>
      <c r="R13504">
        <v>6432.2760790000002</v>
      </c>
      <c r="S13504" t="s">
        <v>90</v>
      </c>
      <c r="T13504" s="297">
        <v>46311.754166666666</v>
      </c>
    </row>
    <row r="13505" spans="1:20" x14ac:dyDescent="0.35">
      <c r="A13505" t="s">
        <v>143</v>
      </c>
      <c r="B13505" t="s">
        <v>144</v>
      </c>
      <c r="C13505" t="s">
        <v>89</v>
      </c>
      <c r="D13505" s="29">
        <v>46746</v>
      </c>
      <c r="E13505">
        <v>0</v>
      </c>
      <c r="F13505">
        <v>0</v>
      </c>
      <c r="G13505">
        <v>0</v>
      </c>
      <c r="H13505">
        <v>0</v>
      </c>
      <c r="L13505">
        <v>2226.6450030000001</v>
      </c>
      <c r="R13505">
        <v>6432.2760790000002</v>
      </c>
      <c r="S13505" t="s">
        <v>90</v>
      </c>
      <c r="T13505" s="297">
        <v>46311.754166666666</v>
      </c>
    </row>
    <row r="13506" spans="1:20" x14ac:dyDescent="0.35">
      <c r="A13506" t="s">
        <v>143</v>
      </c>
      <c r="B13506" t="s">
        <v>144</v>
      </c>
      <c r="C13506" t="s">
        <v>89</v>
      </c>
      <c r="D13506" s="29">
        <v>46747</v>
      </c>
      <c r="E13506">
        <v>0</v>
      </c>
      <c r="F13506">
        <v>0</v>
      </c>
      <c r="G13506">
        <v>0</v>
      </c>
      <c r="H13506">
        <v>0</v>
      </c>
      <c r="L13506">
        <v>2226.6450030000001</v>
      </c>
      <c r="R13506">
        <v>6432.2760790000002</v>
      </c>
      <c r="S13506" t="s">
        <v>90</v>
      </c>
      <c r="T13506" s="297">
        <v>46311.754166666666</v>
      </c>
    </row>
    <row r="13507" spans="1:20" x14ac:dyDescent="0.35">
      <c r="A13507" t="s">
        <v>143</v>
      </c>
      <c r="B13507" t="s">
        <v>144</v>
      </c>
      <c r="C13507" t="s">
        <v>89</v>
      </c>
      <c r="D13507" s="29">
        <v>46748</v>
      </c>
      <c r="E13507">
        <v>0</v>
      </c>
      <c r="F13507">
        <v>0</v>
      </c>
      <c r="G13507">
        <v>0</v>
      </c>
      <c r="H13507">
        <v>0</v>
      </c>
      <c r="L13507">
        <v>2226.6450030000001</v>
      </c>
      <c r="R13507">
        <v>6432.2760790000002</v>
      </c>
      <c r="S13507" t="s">
        <v>90</v>
      </c>
      <c r="T13507" s="297">
        <v>46311.754166666666</v>
      </c>
    </row>
    <row r="13508" spans="1:20" x14ac:dyDescent="0.35">
      <c r="A13508" t="s">
        <v>143</v>
      </c>
      <c r="B13508" t="s">
        <v>144</v>
      </c>
      <c r="C13508" t="s">
        <v>89</v>
      </c>
      <c r="D13508" s="29">
        <v>46749</v>
      </c>
      <c r="E13508">
        <v>0</v>
      </c>
      <c r="F13508">
        <v>0</v>
      </c>
      <c r="G13508">
        <v>0</v>
      </c>
      <c r="H13508">
        <v>0</v>
      </c>
      <c r="L13508">
        <v>2226.6450030000001</v>
      </c>
      <c r="R13508">
        <v>6432.2760790000002</v>
      </c>
      <c r="S13508" t="s">
        <v>90</v>
      </c>
      <c r="T13508" s="297">
        <v>46311.754166666666</v>
      </c>
    </row>
    <row r="13509" spans="1:20" x14ac:dyDescent="0.35">
      <c r="A13509" t="s">
        <v>143</v>
      </c>
      <c r="B13509" t="s">
        <v>144</v>
      </c>
      <c r="C13509" t="s">
        <v>89</v>
      </c>
      <c r="D13509" s="29">
        <v>46750</v>
      </c>
      <c r="E13509">
        <v>0</v>
      </c>
      <c r="F13509">
        <v>0</v>
      </c>
      <c r="G13509">
        <v>0</v>
      </c>
      <c r="H13509">
        <v>0</v>
      </c>
      <c r="L13509">
        <v>2226.6450030000001</v>
      </c>
      <c r="R13509">
        <v>6432.2760790000002</v>
      </c>
      <c r="S13509" t="s">
        <v>90</v>
      </c>
      <c r="T13509" s="297">
        <v>46311.754166666666</v>
      </c>
    </row>
    <row r="13510" spans="1:20" x14ac:dyDescent="0.35">
      <c r="A13510" t="s">
        <v>143</v>
      </c>
      <c r="B13510" t="s">
        <v>144</v>
      </c>
      <c r="C13510" t="s">
        <v>89</v>
      </c>
      <c r="D13510" s="29">
        <v>46751</v>
      </c>
      <c r="E13510">
        <v>0</v>
      </c>
      <c r="F13510">
        <v>0</v>
      </c>
      <c r="G13510">
        <v>0</v>
      </c>
      <c r="H13510">
        <v>0</v>
      </c>
      <c r="L13510">
        <v>2226.6450030000001</v>
      </c>
      <c r="R13510">
        <v>6432.2760790000002</v>
      </c>
      <c r="S13510" t="s">
        <v>90</v>
      </c>
      <c r="T13510" s="297">
        <v>46311.754166666666</v>
      </c>
    </row>
    <row r="13511" spans="1:20" x14ac:dyDescent="0.35">
      <c r="A13511" t="s">
        <v>143</v>
      </c>
      <c r="B13511" t="s">
        <v>144</v>
      </c>
      <c r="C13511" t="s">
        <v>89</v>
      </c>
      <c r="D13511" s="29">
        <v>46752</v>
      </c>
      <c r="E13511">
        <v>0</v>
      </c>
      <c r="F13511">
        <v>0</v>
      </c>
      <c r="G13511">
        <v>0</v>
      </c>
      <c r="H13511">
        <v>0</v>
      </c>
      <c r="L13511">
        <v>2226.6450030000001</v>
      </c>
      <c r="R13511">
        <v>6432.2760790000002</v>
      </c>
      <c r="S13511" t="s">
        <v>90</v>
      </c>
      <c r="T13511" s="297">
        <v>46311.754166666666</v>
      </c>
    </row>
    <row r="13512" spans="1:20" x14ac:dyDescent="0.35">
      <c r="A13512" t="s">
        <v>145</v>
      </c>
      <c r="C13512" t="s">
        <v>93</v>
      </c>
      <c r="D13512" s="29">
        <v>46388</v>
      </c>
      <c r="E13512">
        <v>0</v>
      </c>
      <c r="F13512">
        <v>0</v>
      </c>
      <c r="G13512">
        <v>0</v>
      </c>
      <c r="H13512">
        <v>0</v>
      </c>
      <c r="L13512">
        <v>825.42634399999997</v>
      </c>
      <c r="R13512">
        <v>1490.7264230000001</v>
      </c>
      <c r="S13512" t="s">
        <v>90</v>
      </c>
      <c r="T13512" s="297">
        <v>46311.754166666666</v>
      </c>
    </row>
    <row r="13513" spans="1:20" x14ac:dyDescent="0.35">
      <c r="A13513" t="s">
        <v>145</v>
      </c>
      <c r="C13513" t="s">
        <v>93</v>
      </c>
      <c r="D13513" s="29">
        <v>46389</v>
      </c>
      <c r="E13513">
        <v>0</v>
      </c>
      <c r="F13513">
        <v>0</v>
      </c>
      <c r="G13513">
        <v>0</v>
      </c>
      <c r="H13513">
        <v>0</v>
      </c>
      <c r="L13513">
        <v>825.42634399999997</v>
      </c>
      <c r="R13513">
        <v>1490.7264230000001</v>
      </c>
      <c r="S13513" t="s">
        <v>90</v>
      </c>
      <c r="T13513" s="297">
        <v>46311.754166666666</v>
      </c>
    </row>
    <row r="13514" spans="1:20" x14ac:dyDescent="0.35">
      <c r="A13514" t="s">
        <v>145</v>
      </c>
      <c r="C13514" t="s">
        <v>93</v>
      </c>
      <c r="D13514" s="29">
        <v>46390</v>
      </c>
      <c r="E13514">
        <v>0</v>
      </c>
      <c r="F13514">
        <v>0</v>
      </c>
      <c r="G13514">
        <v>0</v>
      </c>
      <c r="H13514">
        <v>0</v>
      </c>
      <c r="L13514">
        <v>825.42634399999997</v>
      </c>
      <c r="R13514">
        <v>1490.7264230000001</v>
      </c>
      <c r="S13514" t="s">
        <v>90</v>
      </c>
      <c r="T13514" s="297">
        <v>46311.754166666666</v>
      </c>
    </row>
    <row r="13515" spans="1:20" x14ac:dyDescent="0.35">
      <c r="A13515" t="s">
        <v>145</v>
      </c>
      <c r="C13515" t="s">
        <v>93</v>
      </c>
      <c r="D13515" s="29">
        <v>46391</v>
      </c>
      <c r="E13515">
        <v>0</v>
      </c>
      <c r="F13515">
        <v>0</v>
      </c>
      <c r="G13515">
        <v>0</v>
      </c>
      <c r="H13515">
        <v>0</v>
      </c>
      <c r="L13515">
        <v>825.42634399999997</v>
      </c>
      <c r="R13515">
        <v>1490.7264230000001</v>
      </c>
      <c r="S13515" t="s">
        <v>90</v>
      </c>
      <c r="T13515" s="297">
        <v>46311.754166666666</v>
      </c>
    </row>
    <row r="13516" spans="1:20" x14ac:dyDescent="0.35">
      <c r="A13516" t="s">
        <v>145</v>
      </c>
      <c r="C13516" t="s">
        <v>93</v>
      </c>
      <c r="D13516" s="29">
        <v>46392</v>
      </c>
      <c r="E13516">
        <v>0</v>
      </c>
      <c r="F13516">
        <v>0</v>
      </c>
      <c r="G13516">
        <v>0</v>
      </c>
      <c r="H13516">
        <v>0</v>
      </c>
      <c r="L13516">
        <v>825.42634399999997</v>
      </c>
      <c r="R13516">
        <v>1490.7264230000001</v>
      </c>
      <c r="S13516" t="s">
        <v>90</v>
      </c>
      <c r="T13516" s="297">
        <v>46311.754166666666</v>
      </c>
    </row>
    <row r="13517" spans="1:20" x14ac:dyDescent="0.35">
      <c r="A13517" t="s">
        <v>145</v>
      </c>
      <c r="C13517" t="s">
        <v>93</v>
      </c>
      <c r="D13517" s="29">
        <v>46393</v>
      </c>
      <c r="E13517">
        <v>0</v>
      </c>
      <c r="F13517">
        <v>0</v>
      </c>
      <c r="G13517">
        <v>0</v>
      </c>
      <c r="H13517">
        <v>0</v>
      </c>
      <c r="L13517">
        <v>825.42634399999997</v>
      </c>
      <c r="R13517">
        <v>1490.7264230000001</v>
      </c>
      <c r="S13517" t="s">
        <v>90</v>
      </c>
      <c r="T13517" s="297">
        <v>46311.754166666666</v>
      </c>
    </row>
    <row r="13518" spans="1:20" x14ac:dyDescent="0.35">
      <c r="A13518" t="s">
        <v>145</v>
      </c>
      <c r="C13518" t="s">
        <v>93</v>
      </c>
      <c r="D13518" s="29">
        <v>46394</v>
      </c>
      <c r="E13518">
        <v>0</v>
      </c>
      <c r="F13518">
        <v>0</v>
      </c>
      <c r="G13518">
        <v>0</v>
      </c>
      <c r="H13518">
        <v>0</v>
      </c>
      <c r="L13518">
        <v>825.42634399999997</v>
      </c>
      <c r="R13518">
        <v>1490.7264230000001</v>
      </c>
      <c r="S13518" t="s">
        <v>90</v>
      </c>
      <c r="T13518" s="297">
        <v>46311.754166666666</v>
      </c>
    </row>
    <row r="13519" spans="1:20" x14ac:dyDescent="0.35">
      <c r="A13519" t="s">
        <v>145</v>
      </c>
      <c r="C13519" t="s">
        <v>93</v>
      </c>
      <c r="D13519" s="29">
        <v>46395</v>
      </c>
      <c r="E13519">
        <v>0</v>
      </c>
      <c r="F13519">
        <v>0</v>
      </c>
      <c r="G13519">
        <v>0</v>
      </c>
      <c r="H13519">
        <v>0</v>
      </c>
      <c r="L13519">
        <v>825.42634399999997</v>
      </c>
      <c r="R13519">
        <v>1490.7264230000001</v>
      </c>
      <c r="S13519" t="s">
        <v>90</v>
      </c>
      <c r="T13519" s="297">
        <v>46311.754166666666</v>
      </c>
    </row>
    <row r="13520" spans="1:20" x14ac:dyDescent="0.35">
      <c r="A13520" t="s">
        <v>145</v>
      </c>
      <c r="C13520" t="s">
        <v>93</v>
      </c>
      <c r="D13520" s="29">
        <v>46396</v>
      </c>
      <c r="E13520">
        <v>0</v>
      </c>
      <c r="F13520">
        <v>0</v>
      </c>
      <c r="G13520">
        <v>0</v>
      </c>
      <c r="H13520">
        <v>0</v>
      </c>
      <c r="L13520">
        <v>825.42634399999997</v>
      </c>
      <c r="R13520">
        <v>1490.7264230000001</v>
      </c>
      <c r="S13520" t="s">
        <v>90</v>
      </c>
      <c r="T13520" s="297">
        <v>46311.754166666666</v>
      </c>
    </row>
    <row r="13521" spans="1:20" x14ac:dyDescent="0.35">
      <c r="A13521" t="s">
        <v>145</v>
      </c>
      <c r="C13521" t="s">
        <v>93</v>
      </c>
      <c r="D13521" s="29">
        <v>46397</v>
      </c>
      <c r="E13521">
        <v>0</v>
      </c>
      <c r="F13521">
        <v>0</v>
      </c>
      <c r="G13521">
        <v>0</v>
      </c>
      <c r="H13521">
        <v>0</v>
      </c>
      <c r="L13521">
        <v>825.42634399999997</v>
      </c>
      <c r="R13521">
        <v>1490.7264230000001</v>
      </c>
      <c r="S13521" t="s">
        <v>90</v>
      </c>
      <c r="T13521" s="297">
        <v>46311.754166666666</v>
      </c>
    </row>
    <row r="13522" spans="1:20" x14ac:dyDescent="0.35">
      <c r="A13522" t="s">
        <v>145</v>
      </c>
      <c r="C13522" t="s">
        <v>93</v>
      </c>
      <c r="D13522" s="29">
        <v>46398</v>
      </c>
      <c r="E13522">
        <v>0</v>
      </c>
      <c r="F13522">
        <v>0</v>
      </c>
      <c r="G13522">
        <v>0</v>
      </c>
      <c r="H13522">
        <v>0</v>
      </c>
      <c r="L13522">
        <v>825.42634399999997</v>
      </c>
      <c r="R13522">
        <v>1490.7264230000001</v>
      </c>
      <c r="S13522" t="s">
        <v>90</v>
      </c>
      <c r="T13522" s="297">
        <v>46311.754166666666</v>
      </c>
    </row>
    <row r="13523" spans="1:20" x14ac:dyDescent="0.35">
      <c r="A13523" t="s">
        <v>145</v>
      </c>
      <c r="C13523" t="s">
        <v>93</v>
      </c>
      <c r="D13523" s="29">
        <v>46399</v>
      </c>
      <c r="E13523">
        <v>0</v>
      </c>
      <c r="F13523">
        <v>0</v>
      </c>
      <c r="G13523">
        <v>0</v>
      </c>
      <c r="H13523">
        <v>0</v>
      </c>
      <c r="L13523">
        <v>825.42634399999997</v>
      </c>
      <c r="R13523">
        <v>1490.7264230000001</v>
      </c>
      <c r="S13523" t="s">
        <v>90</v>
      </c>
      <c r="T13523" s="297">
        <v>46311.754166666666</v>
      </c>
    </row>
    <row r="13524" spans="1:20" x14ac:dyDescent="0.35">
      <c r="A13524" t="s">
        <v>145</v>
      </c>
      <c r="C13524" t="s">
        <v>93</v>
      </c>
      <c r="D13524" s="29">
        <v>46400</v>
      </c>
      <c r="E13524">
        <v>0</v>
      </c>
      <c r="F13524">
        <v>0</v>
      </c>
      <c r="G13524">
        <v>0</v>
      </c>
      <c r="H13524">
        <v>0</v>
      </c>
      <c r="L13524">
        <v>825.42634399999997</v>
      </c>
      <c r="R13524">
        <v>1490.7264230000001</v>
      </c>
      <c r="S13524" t="s">
        <v>90</v>
      </c>
      <c r="T13524" s="297">
        <v>46311.754166666666</v>
      </c>
    </row>
    <row r="13525" spans="1:20" x14ac:dyDescent="0.35">
      <c r="A13525" t="s">
        <v>145</v>
      </c>
      <c r="C13525" t="s">
        <v>93</v>
      </c>
      <c r="D13525" s="29">
        <v>46401</v>
      </c>
      <c r="E13525">
        <v>0</v>
      </c>
      <c r="F13525">
        <v>0</v>
      </c>
      <c r="G13525">
        <v>0</v>
      </c>
      <c r="H13525">
        <v>0</v>
      </c>
      <c r="L13525">
        <v>825.42634399999997</v>
      </c>
      <c r="R13525">
        <v>1490.7264230000001</v>
      </c>
      <c r="S13525" t="s">
        <v>90</v>
      </c>
      <c r="T13525" s="297">
        <v>46311.754166666666</v>
      </c>
    </row>
    <row r="13526" spans="1:20" x14ac:dyDescent="0.35">
      <c r="A13526" t="s">
        <v>145</v>
      </c>
      <c r="C13526" t="s">
        <v>93</v>
      </c>
      <c r="D13526" s="29">
        <v>46402</v>
      </c>
      <c r="E13526">
        <v>0</v>
      </c>
      <c r="F13526">
        <v>0</v>
      </c>
      <c r="G13526">
        <v>0</v>
      </c>
      <c r="H13526">
        <v>0</v>
      </c>
      <c r="L13526">
        <v>825.42634399999997</v>
      </c>
      <c r="R13526">
        <v>1490.7264230000001</v>
      </c>
      <c r="S13526" t="s">
        <v>90</v>
      </c>
      <c r="T13526" s="297">
        <v>46311.754166666666</v>
      </c>
    </row>
    <row r="13527" spans="1:20" x14ac:dyDescent="0.35">
      <c r="A13527" t="s">
        <v>145</v>
      </c>
      <c r="C13527" t="s">
        <v>93</v>
      </c>
      <c r="D13527" s="29">
        <v>46403</v>
      </c>
      <c r="E13527">
        <v>0</v>
      </c>
      <c r="F13527">
        <v>0</v>
      </c>
      <c r="G13527">
        <v>0</v>
      </c>
      <c r="H13527">
        <v>0</v>
      </c>
      <c r="L13527">
        <v>825.42634399999997</v>
      </c>
      <c r="R13527">
        <v>1490.7264230000001</v>
      </c>
      <c r="S13527" t="s">
        <v>90</v>
      </c>
      <c r="T13527" s="297">
        <v>46311.754166666666</v>
      </c>
    </row>
    <row r="13528" spans="1:20" x14ac:dyDescent="0.35">
      <c r="A13528" t="s">
        <v>145</v>
      </c>
      <c r="C13528" t="s">
        <v>93</v>
      </c>
      <c r="D13528" s="29">
        <v>46404</v>
      </c>
      <c r="E13528">
        <v>0</v>
      </c>
      <c r="F13528">
        <v>0</v>
      </c>
      <c r="G13528">
        <v>0</v>
      </c>
      <c r="H13528">
        <v>0</v>
      </c>
      <c r="L13528">
        <v>825.42634399999997</v>
      </c>
      <c r="R13528">
        <v>1490.7264230000001</v>
      </c>
      <c r="S13528" t="s">
        <v>90</v>
      </c>
      <c r="T13528" s="297">
        <v>46311.754166666666</v>
      </c>
    </row>
    <row r="13529" spans="1:20" x14ac:dyDescent="0.35">
      <c r="A13529" t="s">
        <v>145</v>
      </c>
      <c r="C13529" t="s">
        <v>93</v>
      </c>
      <c r="D13529" s="29">
        <v>46405</v>
      </c>
      <c r="E13529">
        <v>0</v>
      </c>
      <c r="F13529">
        <v>0</v>
      </c>
      <c r="G13529">
        <v>0</v>
      </c>
      <c r="H13529">
        <v>0</v>
      </c>
      <c r="L13529">
        <v>825.42634399999997</v>
      </c>
      <c r="R13529">
        <v>1490.7264230000001</v>
      </c>
      <c r="S13529" t="s">
        <v>90</v>
      </c>
      <c r="T13529" s="297">
        <v>46311.754166666666</v>
      </c>
    </row>
    <row r="13530" spans="1:20" x14ac:dyDescent="0.35">
      <c r="A13530" t="s">
        <v>145</v>
      </c>
      <c r="C13530" t="s">
        <v>93</v>
      </c>
      <c r="D13530" s="29">
        <v>46406</v>
      </c>
      <c r="E13530">
        <v>0</v>
      </c>
      <c r="F13530">
        <v>0</v>
      </c>
      <c r="G13530">
        <v>0</v>
      </c>
      <c r="H13530">
        <v>0</v>
      </c>
      <c r="L13530">
        <v>825.42634399999997</v>
      </c>
      <c r="R13530">
        <v>1490.7264230000001</v>
      </c>
      <c r="S13530" t="s">
        <v>90</v>
      </c>
      <c r="T13530" s="297">
        <v>46311.754166666666</v>
      </c>
    </row>
    <row r="13531" spans="1:20" x14ac:dyDescent="0.35">
      <c r="A13531" t="s">
        <v>145</v>
      </c>
      <c r="C13531" t="s">
        <v>93</v>
      </c>
      <c r="D13531" s="29">
        <v>46407</v>
      </c>
      <c r="E13531">
        <v>0</v>
      </c>
      <c r="F13531">
        <v>0</v>
      </c>
      <c r="G13531">
        <v>0</v>
      </c>
      <c r="H13531">
        <v>0</v>
      </c>
      <c r="L13531">
        <v>825.42634399999997</v>
      </c>
      <c r="R13531">
        <v>1490.7264230000001</v>
      </c>
      <c r="S13531" t="s">
        <v>90</v>
      </c>
      <c r="T13531" s="297">
        <v>46311.754166666666</v>
      </c>
    </row>
    <row r="13532" spans="1:20" x14ac:dyDescent="0.35">
      <c r="A13532" t="s">
        <v>145</v>
      </c>
      <c r="C13532" t="s">
        <v>93</v>
      </c>
      <c r="D13532" s="29">
        <v>46408</v>
      </c>
      <c r="E13532">
        <v>0</v>
      </c>
      <c r="F13532">
        <v>0</v>
      </c>
      <c r="G13532">
        <v>0</v>
      </c>
      <c r="H13532">
        <v>0</v>
      </c>
      <c r="L13532">
        <v>825.42634399999997</v>
      </c>
      <c r="R13532">
        <v>1490.7264230000001</v>
      </c>
      <c r="S13532" t="s">
        <v>90</v>
      </c>
      <c r="T13532" s="297">
        <v>46311.754166666666</v>
      </c>
    </row>
    <row r="13533" spans="1:20" x14ac:dyDescent="0.35">
      <c r="A13533" t="s">
        <v>145</v>
      </c>
      <c r="C13533" t="s">
        <v>93</v>
      </c>
      <c r="D13533" s="29">
        <v>46409</v>
      </c>
      <c r="E13533">
        <v>0</v>
      </c>
      <c r="F13533">
        <v>0</v>
      </c>
      <c r="G13533">
        <v>0</v>
      </c>
      <c r="H13533">
        <v>0</v>
      </c>
      <c r="L13533">
        <v>825.42634399999997</v>
      </c>
      <c r="R13533">
        <v>1490.7264230000001</v>
      </c>
      <c r="S13533" t="s">
        <v>90</v>
      </c>
      <c r="T13533" s="297">
        <v>46311.754166666666</v>
      </c>
    </row>
    <row r="13534" spans="1:20" x14ac:dyDescent="0.35">
      <c r="A13534" t="s">
        <v>145</v>
      </c>
      <c r="C13534" t="s">
        <v>93</v>
      </c>
      <c r="D13534" s="29">
        <v>46410</v>
      </c>
      <c r="E13534">
        <v>0</v>
      </c>
      <c r="F13534">
        <v>0</v>
      </c>
      <c r="G13534">
        <v>0</v>
      </c>
      <c r="H13534">
        <v>0</v>
      </c>
      <c r="L13534">
        <v>825.42634399999997</v>
      </c>
      <c r="R13534">
        <v>1490.7264230000001</v>
      </c>
      <c r="S13534" t="s">
        <v>90</v>
      </c>
      <c r="T13534" s="297">
        <v>46311.754166666666</v>
      </c>
    </row>
    <row r="13535" spans="1:20" x14ac:dyDescent="0.35">
      <c r="A13535" t="s">
        <v>145</v>
      </c>
      <c r="C13535" t="s">
        <v>93</v>
      </c>
      <c r="D13535" s="29">
        <v>46411</v>
      </c>
      <c r="E13535">
        <v>0</v>
      </c>
      <c r="F13535">
        <v>0</v>
      </c>
      <c r="G13535">
        <v>0</v>
      </c>
      <c r="H13535">
        <v>0</v>
      </c>
      <c r="L13535">
        <v>825.42634399999997</v>
      </c>
      <c r="R13535">
        <v>1490.7264230000001</v>
      </c>
      <c r="S13535" t="s">
        <v>90</v>
      </c>
      <c r="T13535" s="297">
        <v>46311.754166666666</v>
      </c>
    </row>
    <row r="13536" spans="1:20" x14ac:dyDescent="0.35">
      <c r="A13536" t="s">
        <v>145</v>
      </c>
      <c r="C13536" t="s">
        <v>93</v>
      </c>
      <c r="D13536" s="29">
        <v>46412</v>
      </c>
      <c r="E13536">
        <v>0</v>
      </c>
      <c r="F13536">
        <v>0</v>
      </c>
      <c r="G13536">
        <v>0</v>
      </c>
      <c r="H13536">
        <v>0</v>
      </c>
      <c r="L13536">
        <v>825.42634399999997</v>
      </c>
      <c r="R13536">
        <v>1490.7264230000001</v>
      </c>
      <c r="S13536" t="s">
        <v>90</v>
      </c>
      <c r="T13536" s="297">
        <v>46311.754166666666</v>
      </c>
    </row>
    <row r="13537" spans="1:20" x14ac:dyDescent="0.35">
      <c r="A13537" t="s">
        <v>145</v>
      </c>
      <c r="C13537" t="s">
        <v>93</v>
      </c>
      <c r="D13537" s="29">
        <v>46413</v>
      </c>
      <c r="E13537">
        <v>0</v>
      </c>
      <c r="F13537">
        <v>0</v>
      </c>
      <c r="G13537">
        <v>0</v>
      </c>
      <c r="H13537">
        <v>0</v>
      </c>
      <c r="L13537">
        <v>825.42634399999997</v>
      </c>
      <c r="R13537">
        <v>1490.7264230000001</v>
      </c>
      <c r="S13537" t="s">
        <v>90</v>
      </c>
      <c r="T13537" s="297">
        <v>46311.754166666666</v>
      </c>
    </row>
    <row r="13538" spans="1:20" x14ac:dyDescent="0.35">
      <c r="A13538" t="s">
        <v>145</v>
      </c>
      <c r="C13538" t="s">
        <v>93</v>
      </c>
      <c r="D13538" s="29">
        <v>46414</v>
      </c>
      <c r="E13538">
        <v>0</v>
      </c>
      <c r="F13538">
        <v>0</v>
      </c>
      <c r="G13538">
        <v>0</v>
      </c>
      <c r="H13538">
        <v>0</v>
      </c>
      <c r="L13538">
        <v>825.42634399999997</v>
      </c>
      <c r="R13538">
        <v>1490.7264230000001</v>
      </c>
      <c r="S13538" t="s">
        <v>90</v>
      </c>
      <c r="T13538" s="297">
        <v>46311.754166666666</v>
      </c>
    </row>
    <row r="13539" spans="1:20" x14ac:dyDescent="0.35">
      <c r="A13539" t="s">
        <v>145</v>
      </c>
      <c r="C13539" t="s">
        <v>93</v>
      </c>
      <c r="D13539" s="29">
        <v>46415</v>
      </c>
      <c r="E13539">
        <v>0</v>
      </c>
      <c r="F13539">
        <v>0</v>
      </c>
      <c r="G13539">
        <v>0</v>
      </c>
      <c r="H13539">
        <v>0</v>
      </c>
      <c r="L13539">
        <v>825.42634399999997</v>
      </c>
      <c r="R13539">
        <v>1490.7264230000001</v>
      </c>
      <c r="S13539" t="s">
        <v>90</v>
      </c>
      <c r="T13539" s="297">
        <v>46311.754166666666</v>
      </c>
    </row>
    <row r="13540" spans="1:20" x14ac:dyDescent="0.35">
      <c r="A13540" t="s">
        <v>145</v>
      </c>
      <c r="C13540" t="s">
        <v>93</v>
      </c>
      <c r="D13540" s="29">
        <v>46416</v>
      </c>
      <c r="E13540">
        <v>0</v>
      </c>
      <c r="F13540">
        <v>0</v>
      </c>
      <c r="G13540">
        <v>0</v>
      </c>
      <c r="H13540">
        <v>0</v>
      </c>
      <c r="L13540">
        <v>825.42634399999997</v>
      </c>
      <c r="R13540">
        <v>1490.7264230000001</v>
      </c>
      <c r="S13540" t="s">
        <v>90</v>
      </c>
      <c r="T13540" s="297">
        <v>46311.754166666666</v>
      </c>
    </row>
    <row r="13541" spans="1:20" x14ac:dyDescent="0.35">
      <c r="A13541" t="s">
        <v>145</v>
      </c>
      <c r="C13541" t="s">
        <v>93</v>
      </c>
      <c r="D13541" s="29">
        <v>46417</v>
      </c>
      <c r="E13541">
        <v>0</v>
      </c>
      <c r="F13541">
        <v>0</v>
      </c>
      <c r="G13541">
        <v>0</v>
      </c>
      <c r="H13541">
        <v>0</v>
      </c>
      <c r="L13541">
        <v>825.42634399999997</v>
      </c>
      <c r="R13541">
        <v>1490.7264230000001</v>
      </c>
      <c r="S13541" t="s">
        <v>90</v>
      </c>
      <c r="T13541" s="297">
        <v>46311.754166666666</v>
      </c>
    </row>
    <row r="13542" spans="1:20" x14ac:dyDescent="0.35">
      <c r="A13542" t="s">
        <v>145</v>
      </c>
      <c r="C13542" t="s">
        <v>93</v>
      </c>
      <c r="D13542" s="29">
        <v>46418</v>
      </c>
      <c r="E13542">
        <v>0</v>
      </c>
      <c r="F13542">
        <v>0</v>
      </c>
      <c r="G13542">
        <v>0</v>
      </c>
      <c r="H13542">
        <v>0</v>
      </c>
      <c r="L13542">
        <v>825.42634399999997</v>
      </c>
      <c r="R13542">
        <v>1490.7264230000001</v>
      </c>
      <c r="S13542" t="s">
        <v>90</v>
      </c>
      <c r="T13542" s="297">
        <v>46311.754166666666</v>
      </c>
    </row>
    <row r="13543" spans="1:20" x14ac:dyDescent="0.35">
      <c r="A13543" t="s">
        <v>145</v>
      </c>
      <c r="C13543" t="s">
        <v>93</v>
      </c>
      <c r="D13543" s="29">
        <v>46419</v>
      </c>
      <c r="E13543">
        <v>0</v>
      </c>
      <c r="F13543">
        <v>0</v>
      </c>
      <c r="G13543">
        <v>0</v>
      </c>
      <c r="H13543">
        <v>0</v>
      </c>
      <c r="L13543">
        <v>825.42634399999997</v>
      </c>
      <c r="R13543">
        <v>1490.7264230000001</v>
      </c>
      <c r="S13543" t="s">
        <v>90</v>
      </c>
      <c r="T13543" s="297">
        <v>46311.754166666666</v>
      </c>
    </row>
    <row r="13544" spans="1:20" x14ac:dyDescent="0.35">
      <c r="A13544" t="s">
        <v>145</v>
      </c>
      <c r="C13544" t="s">
        <v>93</v>
      </c>
      <c r="D13544" s="29">
        <v>46420</v>
      </c>
      <c r="E13544">
        <v>0</v>
      </c>
      <c r="F13544">
        <v>0</v>
      </c>
      <c r="G13544">
        <v>0</v>
      </c>
      <c r="H13544">
        <v>0</v>
      </c>
      <c r="L13544">
        <v>825.42634399999997</v>
      </c>
      <c r="R13544">
        <v>1490.7264230000001</v>
      </c>
      <c r="S13544" t="s">
        <v>90</v>
      </c>
      <c r="T13544" s="297">
        <v>46311.754166666666</v>
      </c>
    </row>
    <row r="13545" spans="1:20" x14ac:dyDescent="0.35">
      <c r="A13545" t="s">
        <v>145</v>
      </c>
      <c r="C13545" t="s">
        <v>93</v>
      </c>
      <c r="D13545" s="29">
        <v>46421</v>
      </c>
      <c r="E13545">
        <v>0</v>
      </c>
      <c r="F13545">
        <v>0</v>
      </c>
      <c r="G13545">
        <v>0</v>
      </c>
      <c r="H13545">
        <v>0</v>
      </c>
      <c r="L13545">
        <v>825.42634399999997</v>
      </c>
      <c r="R13545">
        <v>1490.7264230000001</v>
      </c>
      <c r="S13545" t="s">
        <v>90</v>
      </c>
      <c r="T13545" s="297">
        <v>46311.754166666666</v>
      </c>
    </row>
    <row r="13546" spans="1:20" x14ac:dyDescent="0.35">
      <c r="A13546" t="s">
        <v>145</v>
      </c>
      <c r="C13546" t="s">
        <v>93</v>
      </c>
      <c r="D13546" s="29">
        <v>46422</v>
      </c>
      <c r="E13546">
        <v>0</v>
      </c>
      <c r="F13546">
        <v>0</v>
      </c>
      <c r="G13546">
        <v>0</v>
      </c>
      <c r="H13546">
        <v>0</v>
      </c>
      <c r="L13546">
        <v>825.42634399999997</v>
      </c>
      <c r="R13546">
        <v>1490.7264230000001</v>
      </c>
      <c r="S13546" t="s">
        <v>90</v>
      </c>
      <c r="T13546" s="297">
        <v>46311.754166666666</v>
      </c>
    </row>
    <row r="13547" spans="1:20" x14ac:dyDescent="0.35">
      <c r="A13547" t="s">
        <v>145</v>
      </c>
      <c r="C13547" t="s">
        <v>93</v>
      </c>
      <c r="D13547" s="29">
        <v>46423</v>
      </c>
      <c r="E13547">
        <v>0</v>
      </c>
      <c r="F13547">
        <v>0</v>
      </c>
      <c r="G13547">
        <v>0</v>
      </c>
      <c r="H13547">
        <v>0</v>
      </c>
      <c r="L13547">
        <v>825.42634399999997</v>
      </c>
      <c r="R13547">
        <v>1490.7264230000001</v>
      </c>
      <c r="S13547" t="s">
        <v>90</v>
      </c>
      <c r="T13547" s="297">
        <v>46311.754166666666</v>
      </c>
    </row>
    <row r="13548" spans="1:20" x14ac:dyDescent="0.35">
      <c r="A13548" t="s">
        <v>145</v>
      </c>
      <c r="C13548" t="s">
        <v>93</v>
      </c>
      <c r="D13548" s="29">
        <v>46424</v>
      </c>
      <c r="E13548">
        <v>0</v>
      </c>
      <c r="F13548">
        <v>0</v>
      </c>
      <c r="G13548">
        <v>0</v>
      </c>
      <c r="H13548">
        <v>0</v>
      </c>
      <c r="L13548">
        <v>825.42634399999997</v>
      </c>
      <c r="R13548">
        <v>1490.7264230000001</v>
      </c>
      <c r="S13548" t="s">
        <v>90</v>
      </c>
      <c r="T13548" s="297">
        <v>46311.754166666666</v>
      </c>
    </row>
    <row r="13549" spans="1:20" x14ac:dyDescent="0.35">
      <c r="A13549" t="s">
        <v>145</v>
      </c>
      <c r="C13549" t="s">
        <v>93</v>
      </c>
      <c r="D13549" s="29">
        <v>46425</v>
      </c>
      <c r="E13549">
        <v>0</v>
      </c>
      <c r="F13549">
        <v>0</v>
      </c>
      <c r="G13549">
        <v>0</v>
      </c>
      <c r="H13549">
        <v>0</v>
      </c>
      <c r="L13549">
        <v>825.42634399999997</v>
      </c>
      <c r="R13549">
        <v>1490.7264230000001</v>
      </c>
      <c r="S13549" t="s">
        <v>90</v>
      </c>
      <c r="T13549" s="297">
        <v>46311.754166666666</v>
      </c>
    </row>
    <row r="13550" spans="1:20" x14ac:dyDescent="0.35">
      <c r="A13550" t="s">
        <v>145</v>
      </c>
      <c r="C13550" t="s">
        <v>93</v>
      </c>
      <c r="D13550" s="29">
        <v>46426</v>
      </c>
      <c r="E13550">
        <v>0</v>
      </c>
      <c r="F13550">
        <v>0</v>
      </c>
      <c r="G13550">
        <v>0</v>
      </c>
      <c r="H13550">
        <v>0</v>
      </c>
      <c r="L13550">
        <v>825.42634399999997</v>
      </c>
      <c r="R13550">
        <v>1490.7264230000001</v>
      </c>
      <c r="S13550" t="s">
        <v>90</v>
      </c>
      <c r="T13550" s="297">
        <v>46311.754166666666</v>
      </c>
    </row>
    <row r="13551" spans="1:20" x14ac:dyDescent="0.35">
      <c r="A13551" t="s">
        <v>145</v>
      </c>
      <c r="C13551" t="s">
        <v>93</v>
      </c>
      <c r="D13551" s="29">
        <v>46427</v>
      </c>
      <c r="E13551">
        <v>0</v>
      </c>
      <c r="F13551">
        <v>0</v>
      </c>
      <c r="G13551">
        <v>0</v>
      </c>
      <c r="H13551">
        <v>0</v>
      </c>
      <c r="L13551">
        <v>825.42634399999997</v>
      </c>
      <c r="R13551">
        <v>1490.7264230000001</v>
      </c>
      <c r="S13551" t="s">
        <v>90</v>
      </c>
      <c r="T13551" s="297">
        <v>46311.754166666666</v>
      </c>
    </row>
    <row r="13552" spans="1:20" x14ac:dyDescent="0.35">
      <c r="A13552" t="s">
        <v>145</v>
      </c>
      <c r="C13552" t="s">
        <v>93</v>
      </c>
      <c r="D13552" s="29">
        <v>46428</v>
      </c>
      <c r="E13552">
        <v>0</v>
      </c>
      <c r="F13552">
        <v>0</v>
      </c>
      <c r="G13552">
        <v>0</v>
      </c>
      <c r="H13552">
        <v>0</v>
      </c>
      <c r="L13552">
        <v>825.42634399999997</v>
      </c>
      <c r="R13552">
        <v>1490.7264230000001</v>
      </c>
      <c r="S13552" t="s">
        <v>90</v>
      </c>
      <c r="T13552" s="297">
        <v>46311.754166666666</v>
      </c>
    </row>
    <row r="13553" spans="1:20" x14ac:dyDescent="0.35">
      <c r="A13553" t="s">
        <v>145</v>
      </c>
      <c r="C13553" t="s">
        <v>93</v>
      </c>
      <c r="D13553" s="29">
        <v>46429</v>
      </c>
      <c r="E13553">
        <v>0</v>
      </c>
      <c r="F13553">
        <v>0</v>
      </c>
      <c r="G13553">
        <v>0</v>
      </c>
      <c r="H13553">
        <v>0</v>
      </c>
      <c r="L13553">
        <v>825.42634399999997</v>
      </c>
      <c r="R13553">
        <v>1490.7264230000001</v>
      </c>
      <c r="S13553" t="s">
        <v>90</v>
      </c>
      <c r="T13553" s="297">
        <v>46311.754166666666</v>
      </c>
    </row>
    <row r="13554" spans="1:20" x14ac:dyDescent="0.35">
      <c r="A13554" t="s">
        <v>145</v>
      </c>
      <c r="C13554" t="s">
        <v>93</v>
      </c>
      <c r="D13554" s="29">
        <v>46430</v>
      </c>
      <c r="E13554">
        <v>0</v>
      </c>
      <c r="F13554">
        <v>0</v>
      </c>
      <c r="G13554">
        <v>0</v>
      </c>
      <c r="H13554">
        <v>0</v>
      </c>
      <c r="L13554">
        <v>825.42634399999997</v>
      </c>
      <c r="R13554">
        <v>1490.7264230000001</v>
      </c>
      <c r="S13554" t="s">
        <v>90</v>
      </c>
      <c r="T13554" s="297">
        <v>46311.754166666666</v>
      </c>
    </row>
    <row r="13555" spans="1:20" x14ac:dyDescent="0.35">
      <c r="A13555" t="s">
        <v>145</v>
      </c>
      <c r="C13555" t="s">
        <v>93</v>
      </c>
      <c r="D13555" s="29">
        <v>46431</v>
      </c>
      <c r="E13555">
        <v>0</v>
      </c>
      <c r="F13555">
        <v>0</v>
      </c>
      <c r="G13555">
        <v>0</v>
      </c>
      <c r="H13555">
        <v>0</v>
      </c>
      <c r="L13555">
        <v>825.42634399999997</v>
      </c>
      <c r="R13555">
        <v>1490.7264230000001</v>
      </c>
      <c r="S13555" t="s">
        <v>90</v>
      </c>
      <c r="T13555" s="297">
        <v>46311.754166666666</v>
      </c>
    </row>
    <row r="13556" spans="1:20" x14ac:dyDescent="0.35">
      <c r="A13556" t="s">
        <v>145</v>
      </c>
      <c r="C13556" t="s">
        <v>93</v>
      </c>
      <c r="D13556" s="29">
        <v>46432</v>
      </c>
      <c r="E13556">
        <v>0</v>
      </c>
      <c r="F13556">
        <v>0</v>
      </c>
      <c r="G13556">
        <v>0</v>
      </c>
      <c r="H13556">
        <v>0</v>
      </c>
      <c r="L13556">
        <v>825.42634399999997</v>
      </c>
      <c r="R13556">
        <v>1490.7264230000001</v>
      </c>
      <c r="S13556" t="s">
        <v>90</v>
      </c>
      <c r="T13556" s="297">
        <v>46311.754166666666</v>
      </c>
    </row>
    <row r="13557" spans="1:20" x14ac:dyDescent="0.35">
      <c r="A13557" t="s">
        <v>145</v>
      </c>
      <c r="C13557" t="s">
        <v>93</v>
      </c>
      <c r="D13557" s="29">
        <v>46433</v>
      </c>
      <c r="E13557">
        <v>0</v>
      </c>
      <c r="F13557">
        <v>0</v>
      </c>
      <c r="G13557">
        <v>0</v>
      </c>
      <c r="H13557">
        <v>0</v>
      </c>
      <c r="L13557">
        <v>825.42634399999997</v>
      </c>
      <c r="R13557">
        <v>1490.7264230000001</v>
      </c>
      <c r="S13557" t="s">
        <v>90</v>
      </c>
      <c r="T13557" s="297">
        <v>46311.754166666666</v>
      </c>
    </row>
    <row r="13558" spans="1:20" x14ac:dyDescent="0.35">
      <c r="A13558" t="s">
        <v>145</v>
      </c>
      <c r="C13558" t="s">
        <v>93</v>
      </c>
      <c r="D13558" s="29">
        <v>46434</v>
      </c>
      <c r="E13558">
        <v>0</v>
      </c>
      <c r="F13558">
        <v>0</v>
      </c>
      <c r="G13558">
        <v>0</v>
      </c>
      <c r="H13558">
        <v>0</v>
      </c>
      <c r="L13558">
        <v>825.42634399999997</v>
      </c>
      <c r="R13558">
        <v>1490.7264230000001</v>
      </c>
      <c r="S13558" t="s">
        <v>90</v>
      </c>
      <c r="T13558" s="297">
        <v>46311.754166666666</v>
      </c>
    </row>
    <row r="13559" spans="1:20" x14ac:dyDescent="0.35">
      <c r="A13559" t="s">
        <v>145</v>
      </c>
      <c r="C13559" t="s">
        <v>93</v>
      </c>
      <c r="D13559" s="29">
        <v>46435</v>
      </c>
      <c r="E13559">
        <v>0</v>
      </c>
      <c r="F13559">
        <v>0</v>
      </c>
      <c r="G13559">
        <v>0</v>
      </c>
      <c r="H13559">
        <v>0</v>
      </c>
      <c r="L13559">
        <v>825.42634399999997</v>
      </c>
      <c r="R13559">
        <v>1490.7264230000001</v>
      </c>
      <c r="S13559" t="s">
        <v>90</v>
      </c>
      <c r="T13559" s="297">
        <v>46311.754166666666</v>
      </c>
    </row>
    <row r="13560" spans="1:20" x14ac:dyDescent="0.35">
      <c r="A13560" t="s">
        <v>145</v>
      </c>
      <c r="C13560" t="s">
        <v>93</v>
      </c>
      <c r="D13560" s="29">
        <v>46436</v>
      </c>
      <c r="E13560">
        <v>0</v>
      </c>
      <c r="F13560">
        <v>0</v>
      </c>
      <c r="G13560">
        <v>0</v>
      </c>
      <c r="H13560">
        <v>0</v>
      </c>
      <c r="L13560">
        <v>825.42634399999997</v>
      </c>
      <c r="R13560">
        <v>1490.7264230000001</v>
      </c>
      <c r="S13560" t="s">
        <v>90</v>
      </c>
      <c r="T13560" s="297">
        <v>46311.754166666666</v>
      </c>
    </row>
    <row r="13561" spans="1:20" x14ac:dyDescent="0.35">
      <c r="A13561" t="s">
        <v>145</v>
      </c>
      <c r="C13561" t="s">
        <v>93</v>
      </c>
      <c r="D13561" s="29">
        <v>46437</v>
      </c>
      <c r="E13561">
        <v>0</v>
      </c>
      <c r="F13561">
        <v>0</v>
      </c>
      <c r="G13561">
        <v>0</v>
      </c>
      <c r="H13561">
        <v>0</v>
      </c>
      <c r="L13561">
        <v>825.42634399999997</v>
      </c>
      <c r="R13561">
        <v>1490.7264230000001</v>
      </c>
      <c r="S13561" t="s">
        <v>90</v>
      </c>
      <c r="T13561" s="297">
        <v>46311.754166666666</v>
      </c>
    </row>
    <row r="13562" spans="1:20" x14ac:dyDescent="0.35">
      <c r="A13562" t="s">
        <v>145</v>
      </c>
      <c r="C13562" t="s">
        <v>93</v>
      </c>
      <c r="D13562" s="29">
        <v>46438</v>
      </c>
      <c r="E13562">
        <v>0</v>
      </c>
      <c r="F13562">
        <v>0</v>
      </c>
      <c r="G13562">
        <v>0</v>
      </c>
      <c r="H13562">
        <v>0</v>
      </c>
      <c r="L13562">
        <v>825.42634399999997</v>
      </c>
      <c r="R13562">
        <v>1490.7264230000001</v>
      </c>
      <c r="S13562" t="s">
        <v>90</v>
      </c>
      <c r="T13562" s="297">
        <v>46311.754166666666</v>
      </c>
    </row>
    <row r="13563" spans="1:20" x14ac:dyDescent="0.35">
      <c r="A13563" t="s">
        <v>145</v>
      </c>
      <c r="C13563" t="s">
        <v>93</v>
      </c>
      <c r="D13563" s="29">
        <v>46439</v>
      </c>
      <c r="E13563">
        <v>0</v>
      </c>
      <c r="F13563">
        <v>0</v>
      </c>
      <c r="G13563">
        <v>0</v>
      </c>
      <c r="H13563">
        <v>0</v>
      </c>
      <c r="L13563">
        <v>825.42634399999997</v>
      </c>
      <c r="R13563">
        <v>1490.7264230000001</v>
      </c>
      <c r="S13563" t="s">
        <v>90</v>
      </c>
      <c r="T13563" s="297">
        <v>46311.754166666666</v>
      </c>
    </row>
    <row r="13564" spans="1:20" x14ac:dyDescent="0.35">
      <c r="A13564" t="s">
        <v>145</v>
      </c>
      <c r="C13564" t="s">
        <v>93</v>
      </c>
      <c r="D13564" s="29">
        <v>46440</v>
      </c>
      <c r="E13564">
        <v>0</v>
      </c>
      <c r="F13564">
        <v>0</v>
      </c>
      <c r="G13564">
        <v>0</v>
      </c>
      <c r="H13564">
        <v>0</v>
      </c>
      <c r="L13564">
        <v>825.42634399999997</v>
      </c>
      <c r="R13564">
        <v>1490.7264230000001</v>
      </c>
      <c r="S13564" t="s">
        <v>90</v>
      </c>
      <c r="T13564" s="297">
        <v>46311.754166666666</v>
      </c>
    </row>
    <row r="13565" spans="1:20" x14ac:dyDescent="0.35">
      <c r="A13565" t="s">
        <v>145</v>
      </c>
      <c r="C13565" t="s">
        <v>93</v>
      </c>
      <c r="D13565" s="29">
        <v>46441</v>
      </c>
      <c r="E13565">
        <v>0</v>
      </c>
      <c r="F13565">
        <v>0</v>
      </c>
      <c r="G13565">
        <v>0</v>
      </c>
      <c r="H13565">
        <v>0</v>
      </c>
      <c r="L13565">
        <v>825.42634399999997</v>
      </c>
      <c r="R13565">
        <v>1490.7264230000001</v>
      </c>
      <c r="S13565" t="s">
        <v>90</v>
      </c>
      <c r="T13565" s="297">
        <v>46311.754166666666</v>
      </c>
    </row>
    <row r="13566" spans="1:20" x14ac:dyDescent="0.35">
      <c r="A13566" t="s">
        <v>145</v>
      </c>
      <c r="C13566" t="s">
        <v>93</v>
      </c>
      <c r="D13566" s="29">
        <v>46442</v>
      </c>
      <c r="E13566">
        <v>0</v>
      </c>
      <c r="F13566">
        <v>0</v>
      </c>
      <c r="G13566">
        <v>0</v>
      </c>
      <c r="H13566">
        <v>0</v>
      </c>
      <c r="L13566">
        <v>825.42634399999997</v>
      </c>
      <c r="R13566">
        <v>1490.7264230000001</v>
      </c>
      <c r="S13566" t="s">
        <v>90</v>
      </c>
      <c r="T13566" s="297">
        <v>46311.754166666666</v>
      </c>
    </row>
    <row r="13567" spans="1:20" x14ac:dyDescent="0.35">
      <c r="A13567" t="s">
        <v>145</v>
      </c>
      <c r="C13567" t="s">
        <v>93</v>
      </c>
      <c r="D13567" s="29">
        <v>46443</v>
      </c>
      <c r="E13567">
        <v>0</v>
      </c>
      <c r="F13567">
        <v>0</v>
      </c>
      <c r="G13567">
        <v>0</v>
      </c>
      <c r="H13567">
        <v>0</v>
      </c>
      <c r="L13567">
        <v>825.42634399999997</v>
      </c>
      <c r="R13567">
        <v>1490.7264230000001</v>
      </c>
      <c r="S13567" t="s">
        <v>90</v>
      </c>
      <c r="T13567" s="297">
        <v>46311.754166666666</v>
      </c>
    </row>
    <row r="13568" spans="1:20" x14ac:dyDescent="0.35">
      <c r="A13568" t="s">
        <v>145</v>
      </c>
      <c r="C13568" t="s">
        <v>93</v>
      </c>
      <c r="D13568" s="29">
        <v>46444</v>
      </c>
      <c r="E13568">
        <v>0</v>
      </c>
      <c r="F13568">
        <v>0</v>
      </c>
      <c r="G13568">
        <v>0</v>
      </c>
      <c r="H13568">
        <v>0</v>
      </c>
      <c r="L13568">
        <v>825.42634399999997</v>
      </c>
      <c r="R13568">
        <v>1490.7264230000001</v>
      </c>
      <c r="S13568" t="s">
        <v>90</v>
      </c>
      <c r="T13568" s="297">
        <v>46311.754166666666</v>
      </c>
    </row>
    <row r="13569" spans="1:20" x14ac:dyDescent="0.35">
      <c r="A13569" t="s">
        <v>145</v>
      </c>
      <c r="C13569" t="s">
        <v>93</v>
      </c>
      <c r="D13569" s="29">
        <v>46445</v>
      </c>
      <c r="E13569">
        <v>0</v>
      </c>
      <c r="F13569">
        <v>0</v>
      </c>
      <c r="G13569">
        <v>0</v>
      </c>
      <c r="H13569">
        <v>0</v>
      </c>
      <c r="L13569">
        <v>825.42634399999997</v>
      </c>
      <c r="R13569">
        <v>1490.7264230000001</v>
      </c>
      <c r="S13569" t="s">
        <v>90</v>
      </c>
      <c r="T13569" s="297">
        <v>46311.754166666666</v>
      </c>
    </row>
    <row r="13570" spans="1:20" x14ac:dyDescent="0.35">
      <c r="A13570" t="s">
        <v>145</v>
      </c>
      <c r="C13570" t="s">
        <v>93</v>
      </c>
      <c r="D13570" s="29">
        <v>46446</v>
      </c>
      <c r="E13570">
        <v>0</v>
      </c>
      <c r="F13570">
        <v>0</v>
      </c>
      <c r="G13570">
        <v>0</v>
      </c>
      <c r="H13570">
        <v>0</v>
      </c>
      <c r="L13570">
        <v>825.42634399999997</v>
      </c>
      <c r="R13570">
        <v>1490.7264230000001</v>
      </c>
      <c r="S13570" t="s">
        <v>90</v>
      </c>
      <c r="T13570" s="297">
        <v>46311.754166666666</v>
      </c>
    </row>
    <row r="13571" spans="1:20" x14ac:dyDescent="0.35">
      <c r="A13571" t="s">
        <v>145</v>
      </c>
      <c r="C13571" t="s">
        <v>93</v>
      </c>
      <c r="D13571" s="29">
        <v>46447</v>
      </c>
      <c r="E13571">
        <v>0</v>
      </c>
      <c r="F13571">
        <v>0</v>
      </c>
      <c r="G13571">
        <v>0</v>
      </c>
      <c r="H13571">
        <v>0</v>
      </c>
      <c r="L13571">
        <v>825.42634399999997</v>
      </c>
      <c r="R13571">
        <v>1490.7264230000001</v>
      </c>
      <c r="S13571" t="s">
        <v>90</v>
      </c>
      <c r="T13571" s="297">
        <v>46311.754166666666</v>
      </c>
    </row>
    <row r="13572" spans="1:20" x14ac:dyDescent="0.35">
      <c r="A13572" t="s">
        <v>145</v>
      </c>
      <c r="C13572" t="s">
        <v>93</v>
      </c>
      <c r="D13572" s="29">
        <v>46448</v>
      </c>
      <c r="E13572">
        <v>0</v>
      </c>
      <c r="F13572">
        <v>0</v>
      </c>
      <c r="G13572">
        <v>0</v>
      </c>
      <c r="H13572">
        <v>0</v>
      </c>
      <c r="L13572">
        <v>825.42634399999997</v>
      </c>
      <c r="R13572">
        <v>1490.7264230000001</v>
      </c>
      <c r="S13572" t="s">
        <v>90</v>
      </c>
      <c r="T13572" s="297">
        <v>46311.754166666666</v>
      </c>
    </row>
    <row r="13573" spans="1:20" x14ac:dyDescent="0.35">
      <c r="A13573" t="s">
        <v>145</v>
      </c>
      <c r="C13573" t="s">
        <v>93</v>
      </c>
      <c r="D13573" s="29">
        <v>46449</v>
      </c>
      <c r="E13573">
        <v>0</v>
      </c>
      <c r="F13573">
        <v>0</v>
      </c>
      <c r="G13573">
        <v>0</v>
      </c>
      <c r="H13573">
        <v>0</v>
      </c>
      <c r="L13573">
        <v>825.42634399999997</v>
      </c>
      <c r="R13573">
        <v>1490.7264230000001</v>
      </c>
      <c r="S13573" t="s">
        <v>90</v>
      </c>
      <c r="T13573" s="297">
        <v>46311.754166666666</v>
      </c>
    </row>
    <row r="13574" spans="1:20" x14ac:dyDescent="0.35">
      <c r="A13574" t="s">
        <v>145</v>
      </c>
      <c r="C13574" t="s">
        <v>93</v>
      </c>
      <c r="D13574" s="29">
        <v>46450</v>
      </c>
      <c r="E13574">
        <v>0</v>
      </c>
      <c r="F13574">
        <v>0</v>
      </c>
      <c r="G13574">
        <v>0</v>
      </c>
      <c r="H13574">
        <v>0</v>
      </c>
      <c r="L13574">
        <v>825.42634399999997</v>
      </c>
      <c r="R13574">
        <v>1490.7264230000001</v>
      </c>
      <c r="S13574" t="s">
        <v>90</v>
      </c>
      <c r="T13574" s="297">
        <v>46311.754166666666</v>
      </c>
    </row>
    <row r="13575" spans="1:20" x14ac:dyDescent="0.35">
      <c r="A13575" t="s">
        <v>145</v>
      </c>
      <c r="C13575" t="s">
        <v>93</v>
      </c>
      <c r="D13575" s="29">
        <v>46451</v>
      </c>
      <c r="E13575">
        <v>0</v>
      </c>
      <c r="F13575">
        <v>0</v>
      </c>
      <c r="G13575">
        <v>0</v>
      </c>
      <c r="H13575">
        <v>0</v>
      </c>
      <c r="L13575">
        <v>825.42634399999997</v>
      </c>
      <c r="R13575">
        <v>1490.7264230000001</v>
      </c>
      <c r="S13575" t="s">
        <v>90</v>
      </c>
      <c r="T13575" s="297">
        <v>46311.754166666666</v>
      </c>
    </row>
    <row r="13576" spans="1:20" x14ac:dyDescent="0.35">
      <c r="A13576" t="s">
        <v>145</v>
      </c>
      <c r="C13576" t="s">
        <v>93</v>
      </c>
      <c r="D13576" s="29">
        <v>46452</v>
      </c>
      <c r="E13576">
        <v>0</v>
      </c>
      <c r="F13576">
        <v>0</v>
      </c>
      <c r="G13576">
        <v>0</v>
      </c>
      <c r="H13576">
        <v>0</v>
      </c>
      <c r="L13576">
        <v>825.42634399999997</v>
      </c>
      <c r="R13576">
        <v>1490.7264230000001</v>
      </c>
      <c r="S13576" t="s">
        <v>90</v>
      </c>
      <c r="T13576" s="297">
        <v>46311.754166666666</v>
      </c>
    </row>
    <row r="13577" spans="1:20" x14ac:dyDescent="0.35">
      <c r="A13577" t="s">
        <v>145</v>
      </c>
      <c r="C13577" t="s">
        <v>93</v>
      </c>
      <c r="D13577" s="29">
        <v>46453</v>
      </c>
      <c r="E13577">
        <v>0</v>
      </c>
      <c r="F13577">
        <v>0</v>
      </c>
      <c r="G13577">
        <v>0</v>
      </c>
      <c r="H13577">
        <v>0</v>
      </c>
      <c r="L13577">
        <v>825.42634399999997</v>
      </c>
      <c r="R13577">
        <v>1490.7264230000001</v>
      </c>
      <c r="S13577" t="s">
        <v>90</v>
      </c>
      <c r="T13577" s="297">
        <v>46311.754166666666</v>
      </c>
    </row>
    <row r="13578" spans="1:20" x14ac:dyDescent="0.35">
      <c r="A13578" t="s">
        <v>145</v>
      </c>
      <c r="C13578" t="s">
        <v>93</v>
      </c>
      <c r="D13578" s="29">
        <v>46454</v>
      </c>
      <c r="E13578">
        <v>0</v>
      </c>
      <c r="F13578">
        <v>0</v>
      </c>
      <c r="G13578">
        <v>0</v>
      </c>
      <c r="H13578">
        <v>0</v>
      </c>
      <c r="L13578">
        <v>825.42634399999997</v>
      </c>
      <c r="R13578">
        <v>1490.7264230000001</v>
      </c>
      <c r="S13578" t="s">
        <v>90</v>
      </c>
      <c r="T13578" s="297">
        <v>46311.754166666666</v>
      </c>
    </row>
    <row r="13579" spans="1:20" x14ac:dyDescent="0.35">
      <c r="A13579" t="s">
        <v>145</v>
      </c>
      <c r="C13579" t="s">
        <v>93</v>
      </c>
      <c r="D13579" s="29">
        <v>46455</v>
      </c>
      <c r="E13579">
        <v>0</v>
      </c>
      <c r="F13579">
        <v>0</v>
      </c>
      <c r="G13579">
        <v>0</v>
      </c>
      <c r="H13579">
        <v>0</v>
      </c>
      <c r="L13579">
        <v>825.42634399999997</v>
      </c>
      <c r="R13579">
        <v>1490.7264230000001</v>
      </c>
      <c r="S13579" t="s">
        <v>90</v>
      </c>
      <c r="T13579" s="297">
        <v>46311.754166666666</v>
      </c>
    </row>
    <row r="13580" spans="1:20" x14ac:dyDescent="0.35">
      <c r="A13580" t="s">
        <v>145</v>
      </c>
      <c r="C13580" t="s">
        <v>93</v>
      </c>
      <c r="D13580" s="29">
        <v>46456</v>
      </c>
      <c r="E13580">
        <v>0</v>
      </c>
      <c r="F13580">
        <v>0</v>
      </c>
      <c r="G13580">
        <v>0</v>
      </c>
      <c r="H13580">
        <v>0</v>
      </c>
      <c r="L13580">
        <v>825.42634399999997</v>
      </c>
      <c r="R13580">
        <v>1490.7264230000001</v>
      </c>
      <c r="S13580" t="s">
        <v>90</v>
      </c>
      <c r="T13580" s="297">
        <v>46311.754166666666</v>
      </c>
    </row>
    <row r="13581" spans="1:20" x14ac:dyDescent="0.35">
      <c r="A13581" t="s">
        <v>145</v>
      </c>
      <c r="C13581" t="s">
        <v>93</v>
      </c>
      <c r="D13581" s="29">
        <v>46457</v>
      </c>
      <c r="E13581">
        <v>0</v>
      </c>
      <c r="F13581">
        <v>0</v>
      </c>
      <c r="G13581">
        <v>0</v>
      </c>
      <c r="H13581">
        <v>0</v>
      </c>
      <c r="L13581">
        <v>825.42634399999997</v>
      </c>
      <c r="R13581">
        <v>1490.7264230000001</v>
      </c>
      <c r="S13581" t="s">
        <v>90</v>
      </c>
      <c r="T13581" s="297">
        <v>46311.754166666666</v>
      </c>
    </row>
    <row r="13582" spans="1:20" x14ac:dyDescent="0.35">
      <c r="A13582" t="s">
        <v>145</v>
      </c>
      <c r="C13582" t="s">
        <v>93</v>
      </c>
      <c r="D13582" s="29">
        <v>46458</v>
      </c>
      <c r="E13582">
        <v>0</v>
      </c>
      <c r="F13582">
        <v>0</v>
      </c>
      <c r="G13582">
        <v>0</v>
      </c>
      <c r="H13582">
        <v>0</v>
      </c>
      <c r="L13582">
        <v>825.42634399999997</v>
      </c>
      <c r="R13582">
        <v>1490.7264230000001</v>
      </c>
      <c r="S13582" t="s">
        <v>90</v>
      </c>
      <c r="T13582" s="297">
        <v>46311.754166666666</v>
      </c>
    </row>
    <row r="13583" spans="1:20" x14ac:dyDescent="0.35">
      <c r="A13583" t="s">
        <v>145</v>
      </c>
      <c r="C13583" t="s">
        <v>93</v>
      </c>
      <c r="D13583" s="29">
        <v>46459</v>
      </c>
      <c r="E13583">
        <v>0</v>
      </c>
      <c r="F13583">
        <v>0</v>
      </c>
      <c r="G13583">
        <v>0</v>
      </c>
      <c r="H13583">
        <v>0</v>
      </c>
      <c r="L13583">
        <v>825.42634399999997</v>
      </c>
      <c r="R13583">
        <v>1490.7264230000001</v>
      </c>
      <c r="S13583" t="s">
        <v>90</v>
      </c>
      <c r="T13583" s="297">
        <v>46311.754166666666</v>
      </c>
    </row>
    <row r="13584" spans="1:20" x14ac:dyDescent="0.35">
      <c r="A13584" t="s">
        <v>145</v>
      </c>
      <c r="C13584" t="s">
        <v>93</v>
      </c>
      <c r="D13584" s="29">
        <v>46460</v>
      </c>
      <c r="E13584">
        <v>0</v>
      </c>
      <c r="F13584">
        <v>0</v>
      </c>
      <c r="G13584">
        <v>0</v>
      </c>
      <c r="H13584">
        <v>0</v>
      </c>
      <c r="L13584">
        <v>825.42634399999997</v>
      </c>
      <c r="R13584">
        <v>1490.7264230000001</v>
      </c>
      <c r="S13584" t="s">
        <v>90</v>
      </c>
      <c r="T13584" s="297">
        <v>46311.754166666666</v>
      </c>
    </row>
    <row r="13585" spans="1:20" x14ac:dyDescent="0.35">
      <c r="A13585" t="s">
        <v>145</v>
      </c>
      <c r="C13585" t="s">
        <v>93</v>
      </c>
      <c r="D13585" s="29">
        <v>46461</v>
      </c>
      <c r="E13585">
        <v>0</v>
      </c>
      <c r="F13585">
        <v>0</v>
      </c>
      <c r="G13585">
        <v>0</v>
      </c>
      <c r="H13585">
        <v>0</v>
      </c>
      <c r="L13585">
        <v>825.42634399999997</v>
      </c>
      <c r="R13585">
        <v>1490.7264230000001</v>
      </c>
      <c r="S13585" t="s">
        <v>90</v>
      </c>
      <c r="T13585" s="297">
        <v>46311.754166666666</v>
      </c>
    </row>
    <row r="13586" spans="1:20" x14ac:dyDescent="0.35">
      <c r="A13586" t="s">
        <v>145</v>
      </c>
      <c r="C13586" t="s">
        <v>93</v>
      </c>
      <c r="D13586" s="29">
        <v>46462</v>
      </c>
      <c r="E13586">
        <v>0</v>
      </c>
      <c r="F13586">
        <v>0</v>
      </c>
      <c r="G13586">
        <v>0</v>
      </c>
      <c r="H13586">
        <v>0</v>
      </c>
      <c r="L13586">
        <v>825.42634399999997</v>
      </c>
      <c r="R13586">
        <v>1490.7264230000001</v>
      </c>
      <c r="S13586" t="s">
        <v>90</v>
      </c>
      <c r="T13586" s="297">
        <v>46311.754166666666</v>
      </c>
    </row>
    <row r="13587" spans="1:20" x14ac:dyDescent="0.35">
      <c r="A13587" t="s">
        <v>145</v>
      </c>
      <c r="C13587" t="s">
        <v>93</v>
      </c>
      <c r="D13587" s="29">
        <v>46463</v>
      </c>
      <c r="E13587">
        <v>0</v>
      </c>
      <c r="F13587">
        <v>0</v>
      </c>
      <c r="G13587">
        <v>0</v>
      </c>
      <c r="H13587">
        <v>0</v>
      </c>
      <c r="L13587">
        <v>825.42634399999997</v>
      </c>
      <c r="R13587">
        <v>1490.7264230000001</v>
      </c>
      <c r="S13587" t="s">
        <v>90</v>
      </c>
      <c r="T13587" s="297">
        <v>46311.754166666666</v>
      </c>
    </row>
    <row r="13588" spans="1:20" x14ac:dyDescent="0.35">
      <c r="A13588" t="s">
        <v>145</v>
      </c>
      <c r="C13588" t="s">
        <v>93</v>
      </c>
      <c r="D13588" s="29">
        <v>46464</v>
      </c>
      <c r="E13588">
        <v>0</v>
      </c>
      <c r="F13588">
        <v>0</v>
      </c>
      <c r="G13588">
        <v>0</v>
      </c>
      <c r="H13588">
        <v>0</v>
      </c>
      <c r="L13588">
        <v>825.42634399999997</v>
      </c>
      <c r="R13588">
        <v>1490.7264230000001</v>
      </c>
      <c r="S13588" t="s">
        <v>90</v>
      </c>
      <c r="T13588" s="297">
        <v>46311.754166666666</v>
      </c>
    </row>
    <row r="13589" spans="1:20" x14ac:dyDescent="0.35">
      <c r="A13589" t="s">
        <v>145</v>
      </c>
      <c r="C13589" t="s">
        <v>93</v>
      </c>
      <c r="D13589" s="29">
        <v>46465</v>
      </c>
      <c r="E13589">
        <v>0</v>
      </c>
      <c r="F13589">
        <v>0</v>
      </c>
      <c r="G13589">
        <v>0</v>
      </c>
      <c r="H13589">
        <v>0</v>
      </c>
      <c r="L13589">
        <v>825.42634399999997</v>
      </c>
      <c r="R13589">
        <v>1490.7264230000001</v>
      </c>
      <c r="S13589" t="s">
        <v>90</v>
      </c>
      <c r="T13589" s="297">
        <v>46311.754166666666</v>
      </c>
    </row>
    <row r="13590" spans="1:20" x14ac:dyDescent="0.35">
      <c r="A13590" t="s">
        <v>145</v>
      </c>
      <c r="C13590" t="s">
        <v>93</v>
      </c>
      <c r="D13590" s="29">
        <v>46466</v>
      </c>
      <c r="E13590">
        <v>0</v>
      </c>
      <c r="F13590">
        <v>0</v>
      </c>
      <c r="G13590">
        <v>0</v>
      </c>
      <c r="H13590">
        <v>0</v>
      </c>
      <c r="L13590">
        <v>825.42634399999997</v>
      </c>
      <c r="R13590">
        <v>1490.7264230000001</v>
      </c>
      <c r="S13590" t="s">
        <v>90</v>
      </c>
      <c r="T13590" s="297">
        <v>46311.754166666666</v>
      </c>
    </row>
    <row r="13591" spans="1:20" x14ac:dyDescent="0.35">
      <c r="A13591" t="s">
        <v>145</v>
      </c>
      <c r="C13591" t="s">
        <v>93</v>
      </c>
      <c r="D13591" s="29">
        <v>46467</v>
      </c>
      <c r="E13591">
        <v>0</v>
      </c>
      <c r="F13591">
        <v>0</v>
      </c>
      <c r="G13591">
        <v>0</v>
      </c>
      <c r="H13591">
        <v>0</v>
      </c>
      <c r="L13591">
        <v>825.42634399999997</v>
      </c>
      <c r="R13591">
        <v>1490.7264230000001</v>
      </c>
      <c r="S13591" t="s">
        <v>90</v>
      </c>
      <c r="T13591" s="297">
        <v>46311.754166666666</v>
      </c>
    </row>
    <row r="13592" spans="1:20" x14ac:dyDescent="0.35">
      <c r="A13592" t="s">
        <v>145</v>
      </c>
      <c r="C13592" t="s">
        <v>93</v>
      </c>
      <c r="D13592" s="29">
        <v>46468</v>
      </c>
      <c r="E13592">
        <v>0</v>
      </c>
      <c r="F13592">
        <v>0</v>
      </c>
      <c r="G13592">
        <v>0</v>
      </c>
      <c r="H13592">
        <v>0</v>
      </c>
      <c r="L13592">
        <v>825.42634399999997</v>
      </c>
      <c r="R13592">
        <v>1490.7264230000001</v>
      </c>
      <c r="S13592" t="s">
        <v>90</v>
      </c>
      <c r="T13592" s="297">
        <v>46311.754166666666</v>
      </c>
    </row>
    <row r="13593" spans="1:20" x14ac:dyDescent="0.35">
      <c r="A13593" t="s">
        <v>145</v>
      </c>
      <c r="C13593" t="s">
        <v>93</v>
      </c>
      <c r="D13593" s="29">
        <v>46469</v>
      </c>
      <c r="E13593">
        <v>0</v>
      </c>
      <c r="F13593">
        <v>0</v>
      </c>
      <c r="G13593">
        <v>0</v>
      </c>
      <c r="H13593">
        <v>0</v>
      </c>
      <c r="L13593">
        <v>825.42634399999997</v>
      </c>
      <c r="R13593">
        <v>1490.7264230000001</v>
      </c>
      <c r="S13593" t="s">
        <v>90</v>
      </c>
      <c r="T13593" s="297">
        <v>46311.754166666666</v>
      </c>
    </row>
    <row r="13594" spans="1:20" x14ac:dyDescent="0.35">
      <c r="A13594" t="s">
        <v>145</v>
      </c>
      <c r="C13594" t="s">
        <v>93</v>
      </c>
      <c r="D13594" s="29">
        <v>46470</v>
      </c>
      <c r="E13594">
        <v>0</v>
      </c>
      <c r="F13594">
        <v>0</v>
      </c>
      <c r="G13594">
        <v>0</v>
      </c>
      <c r="H13594">
        <v>0</v>
      </c>
      <c r="L13594">
        <v>825.42634399999997</v>
      </c>
      <c r="R13594">
        <v>1490.7264230000001</v>
      </c>
      <c r="S13594" t="s">
        <v>90</v>
      </c>
      <c r="T13594" s="297">
        <v>46311.754166666666</v>
      </c>
    </row>
    <row r="13595" spans="1:20" x14ac:dyDescent="0.35">
      <c r="A13595" t="s">
        <v>145</v>
      </c>
      <c r="C13595" t="s">
        <v>93</v>
      </c>
      <c r="D13595" s="29">
        <v>46471</v>
      </c>
      <c r="E13595">
        <v>0</v>
      </c>
      <c r="F13595">
        <v>0</v>
      </c>
      <c r="G13595">
        <v>0</v>
      </c>
      <c r="H13595">
        <v>0</v>
      </c>
      <c r="L13595">
        <v>825.42634399999997</v>
      </c>
      <c r="R13595">
        <v>1490.7264230000001</v>
      </c>
      <c r="S13595" t="s">
        <v>90</v>
      </c>
      <c r="T13595" s="297">
        <v>46311.754166666666</v>
      </c>
    </row>
    <row r="13596" spans="1:20" x14ac:dyDescent="0.35">
      <c r="A13596" t="s">
        <v>145</v>
      </c>
      <c r="C13596" t="s">
        <v>93</v>
      </c>
      <c r="D13596" s="29">
        <v>46472</v>
      </c>
      <c r="E13596">
        <v>0</v>
      </c>
      <c r="F13596">
        <v>0</v>
      </c>
      <c r="G13596">
        <v>0</v>
      </c>
      <c r="H13596">
        <v>0</v>
      </c>
      <c r="L13596">
        <v>825.42634399999997</v>
      </c>
      <c r="R13596">
        <v>1490.7264230000001</v>
      </c>
      <c r="S13596" t="s">
        <v>90</v>
      </c>
      <c r="T13596" s="297">
        <v>46311.754166666666</v>
      </c>
    </row>
    <row r="13597" spans="1:20" x14ac:dyDescent="0.35">
      <c r="A13597" t="s">
        <v>145</v>
      </c>
      <c r="C13597" t="s">
        <v>93</v>
      </c>
      <c r="D13597" s="29">
        <v>46473</v>
      </c>
      <c r="E13597">
        <v>0</v>
      </c>
      <c r="F13597">
        <v>0</v>
      </c>
      <c r="G13597">
        <v>0</v>
      </c>
      <c r="H13597">
        <v>0</v>
      </c>
      <c r="L13597">
        <v>825.42634399999997</v>
      </c>
      <c r="R13597">
        <v>1490.7264230000001</v>
      </c>
      <c r="S13597" t="s">
        <v>90</v>
      </c>
      <c r="T13597" s="297">
        <v>46311.754166666666</v>
      </c>
    </row>
    <row r="13598" spans="1:20" x14ac:dyDescent="0.35">
      <c r="A13598" t="s">
        <v>145</v>
      </c>
      <c r="C13598" t="s">
        <v>93</v>
      </c>
      <c r="D13598" s="29">
        <v>46474</v>
      </c>
      <c r="E13598">
        <v>0</v>
      </c>
      <c r="F13598">
        <v>0</v>
      </c>
      <c r="G13598">
        <v>0</v>
      </c>
      <c r="H13598">
        <v>0</v>
      </c>
      <c r="L13598">
        <v>825.42634399999997</v>
      </c>
      <c r="R13598">
        <v>1490.7264230000001</v>
      </c>
      <c r="S13598" t="s">
        <v>90</v>
      </c>
      <c r="T13598" s="297">
        <v>46311.754166666666</v>
      </c>
    </row>
    <row r="13599" spans="1:20" x14ac:dyDescent="0.35">
      <c r="A13599" t="s">
        <v>145</v>
      </c>
      <c r="C13599" t="s">
        <v>93</v>
      </c>
      <c r="D13599" s="29">
        <v>46475</v>
      </c>
      <c r="E13599">
        <v>0</v>
      </c>
      <c r="F13599">
        <v>0</v>
      </c>
      <c r="G13599">
        <v>0</v>
      </c>
      <c r="H13599">
        <v>0</v>
      </c>
      <c r="L13599">
        <v>825.42634399999997</v>
      </c>
      <c r="R13599">
        <v>1490.7264230000001</v>
      </c>
      <c r="S13599" t="s">
        <v>90</v>
      </c>
      <c r="T13599" s="297">
        <v>46311.754166666666</v>
      </c>
    </row>
    <row r="13600" spans="1:20" x14ac:dyDescent="0.35">
      <c r="A13600" t="s">
        <v>145</v>
      </c>
      <c r="C13600" t="s">
        <v>93</v>
      </c>
      <c r="D13600" s="29">
        <v>46476</v>
      </c>
      <c r="E13600">
        <v>0</v>
      </c>
      <c r="F13600">
        <v>0</v>
      </c>
      <c r="G13600">
        <v>0</v>
      </c>
      <c r="H13600">
        <v>0</v>
      </c>
      <c r="L13600">
        <v>825.42634399999997</v>
      </c>
      <c r="R13600">
        <v>1490.7264230000001</v>
      </c>
      <c r="S13600" t="s">
        <v>90</v>
      </c>
      <c r="T13600" s="297">
        <v>46311.754166666666</v>
      </c>
    </row>
    <row r="13601" spans="1:20" x14ac:dyDescent="0.35">
      <c r="A13601" t="s">
        <v>145</v>
      </c>
      <c r="C13601" t="s">
        <v>93</v>
      </c>
      <c r="D13601" s="29">
        <v>46477</v>
      </c>
      <c r="E13601">
        <v>0</v>
      </c>
      <c r="F13601">
        <v>0</v>
      </c>
      <c r="G13601">
        <v>0</v>
      </c>
      <c r="H13601">
        <v>0</v>
      </c>
      <c r="L13601">
        <v>825.42634399999997</v>
      </c>
      <c r="R13601">
        <v>1490.7264230000001</v>
      </c>
      <c r="S13601" t="s">
        <v>90</v>
      </c>
      <c r="T13601" s="297">
        <v>46311.754166666666</v>
      </c>
    </row>
    <row r="13602" spans="1:20" x14ac:dyDescent="0.35">
      <c r="A13602" t="s">
        <v>145</v>
      </c>
      <c r="C13602" t="s">
        <v>93</v>
      </c>
      <c r="D13602" s="29">
        <v>46478</v>
      </c>
      <c r="E13602">
        <v>0</v>
      </c>
      <c r="F13602">
        <v>0</v>
      </c>
      <c r="G13602">
        <v>0</v>
      </c>
      <c r="H13602">
        <v>0</v>
      </c>
      <c r="L13602">
        <v>955.488203</v>
      </c>
      <c r="R13602">
        <v>1645.324468</v>
      </c>
      <c r="S13602" t="s">
        <v>90</v>
      </c>
      <c r="T13602" s="297">
        <v>46311.754166666666</v>
      </c>
    </row>
    <row r="13603" spans="1:20" x14ac:dyDescent="0.35">
      <c r="A13603" t="s">
        <v>145</v>
      </c>
      <c r="C13603" t="s">
        <v>93</v>
      </c>
      <c r="D13603" s="29">
        <v>46479</v>
      </c>
      <c r="E13603">
        <v>0</v>
      </c>
      <c r="F13603">
        <v>0</v>
      </c>
      <c r="G13603">
        <v>0</v>
      </c>
      <c r="H13603">
        <v>0</v>
      </c>
      <c r="L13603">
        <v>955.488203</v>
      </c>
      <c r="R13603">
        <v>1645.324468</v>
      </c>
      <c r="S13603" t="s">
        <v>90</v>
      </c>
      <c r="T13603" s="297">
        <v>46311.754166666666</v>
      </c>
    </row>
    <row r="13604" spans="1:20" x14ac:dyDescent="0.35">
      <c r="A13604" t="s">
        <v>145</v>
      </c>
      <c r="C13604" t="s">
        <v>93</v>
      </c>
      <c r="D13604" s="29">
        <v>46480</v>
      </c>
      <c r="E13604">
        <v>0</v>
      </c>
      <c r="F13604">
        <v>0</v>
      </c>
      <c r="G13604">
        <v>0</v>
      </c>
      <c r="H13604">
        <v>0</v>
      </c>
      <c r="L13604">
        <v>955.488203</v>
      </c>
      <c r="R13604">
        <v>1645.324468</v>
      </c>
      <c r="S13604" t="s">
        <v>90</v>
      </c>
      <c r="T13604" s="297">
        <v>46311.754166666666</v>
      </c>
    </row>
    <row r="13605" spans="1:20" x14ac:dyDescent="0.35">
      <c r="A13605" t="s">
        <v>145</v>
      </c>
      <c r="C13605" t="s">
        <v>93</v>
      </c>
      <c r="D13605" s="29">
        <v>46481</v>
      </c>
      <c r="E13605">
        <v>0</v>
      </c>
      <c r="F13605">
        <v>0</v>
      </c>
      <c r="G13605">
        <v>0</v>
      </c>
      <c r="H13605">
        <v>0</v>
      </c>
      <c r="L13605">
        <v>955.488203</v>
      </c>
      <c r="R13605">
        <v>1645.324468</v>
      </c>
      <c r="S13605" t="s">
        <v>90</v>
      </c>
      <c r="T13605" s="297">
        <v>46311.754166666666</v>
      </c>
    </row>
    <row r="13606" spans="1:20" x14ac:dyDescent="0.35">
      <c r="A13606" t="s">
        <v>145</v>
      </c>
      <c r="C13606" t="s">
        <v>93</v>
      </c>
      <c r="D13606" s="29">
        <v>46482</v>
      </c>
      <c r="E13606">
        <v>0</v>
      </c>
      <c r="F13606">
        <v>0</v>
      </c>
      <c r="G13606">
        <v>0</v>
      </c>
      <c r="H13606">
        <v>0</v>
      </c>
      <c r="L13606">
        <v>955.488203</v>
      </c>
      <c r="R13606">
        <v>1645.324468</v>
      </c>
      <c r="S13606" t="s">
        <v>90</v>
      </c>
      <c r="T13606" s="297">
        <v>46311.754166666666</v>
      </c>
    </row>
    <row r="13607" spans="1:20" x14ac:dyDescent="0.35">
      <c r="A13607" t="s">
        <v>145</v>
      </c>
      <c r="C13607" t="s">
        <v>93</v>
      </c>
      <c r="D13607" s="29">
        <v>46483</v>
      </c>
      <c r="E13607">
        <v>0</v>
      </c>
      <c r="F13607">
        <v>0</v>
      </c>
      <c r="G13607">
        <v>0</v>
      </c>
      <c r="H13607">
        <v>0</v>
      </c>
      <c r="L13607">
        <v>955.488203</v>
      </c>
      <c r="R13607">
        <v>1645.324468</v>
      </c>
      <c r="S13607" t="s">
        <v>90</v>
      </c>
      <c r="T13607" s="297">
        <v>46311.754166666666</v>
      </c>
    </row>
    <row r="13608" spans="1:20" x14ac:dyDescent="0.35">
      <c r="A13608" t="s">
        <v>145</v>
      </c>
      <c r="C13608" t="s">
        <v>93</v>
      </c>
      <c r="D13608" s="29">
        <v>46484</v>
      </c>
      <c r="E13608">
        <v>0</v>
      </c>
      <c r="F13608">
        <v>0</v>
      </c>
      <c r="G13608">
        <v>0</v>
      </c>
      <c r="H13608">
        <v>0</v>
      </c>
      <c r="L13608">
        <v>955.488203</v>
      </c>
      <c r="R13608">
        <v>1645.324468</v>
      </c>
      <c r="S13608" t="s">
        <v>90</v>
      </c>
      <c r="T13608" s="297">
        <v>46311.754166666666</v>
      </c>
    </row>
    <row r="13609" spans="1:20" x14ac:dyDescent="0.35">
      <c r="A13609" t="s">
        <v>145</v>
      </c>
      <c r="C13609" t="s">
        <v>93</v>
      </c>
      <c r="D13609" s="29">
        <v>46485</v>
      </c>
      <c r="E13609">
        <v>0</v>
      </c>
      <c r="F13609">
        <v>0</v>
      </c>
      <c r="G13609">
        <v>0</v>
      </c>
      <c r="H13609">
        <v>0</v>
      </c>
      <c r="L13609">
        <v>955.488203</v>
      </c>
      <c r="R13609">
        <v>1645.324468</v>
      </c>
      <c r="S13609" t="s">
        <v>90</v>
      </c>
      <c r="T13609" s="297">
        <v>46311.754166666666</v>
      </c>
    </row>
    <row r="13610" spans="1:20" x14ac:dyDescent="0.35">
      <c r="A13610" t="s">
        <v>145</v>
      </c>
      <c r="C13610" t="s">
        <v>93</v>
      </c>
      <c r="D13610" s="29">
        <v>46486</v>
      </c>
      <c r="E13610">
        <v>0</v>
      </c>
      <c r="F13610">
        <v>0</v>
      </c>
      <c r="G13610">
        <v>0</v>
      </c>
      <c r="H13610">
        <v>0</v>
      </c>
      <c r="L13610">
        <v>955.488203</v>
      </c>
      <c r="R13610">
        <v>1645.324468</v>
      </c>
      <c r="S13610" t="s">
        <v>90</v>
      </c>
      <c r="T13610" s="297">
        <v>46311.754166666666</v>
      </c>
    </row>
    <row r="13611" spans="1:20" x14ac:dyDescent="0.35">
      <c r="A13611" t="s">
        <v>145</v>
      </c>
      <c r="C13611" t="s">
        <v>93</v>
      </c>
      <c r="D13611" s="29">
        <v>46487</v>
      </c>
      <c r="E13611">
        <v>0</v>
      </c>
      <c r="F13611">
        <v>0</v>
      </c>
      <c r="G13611">
        <v>0</v>
      </c>
      <c r="H13611">
        <v>0</v>
      </c>
      <c r="L13611">
        <v>955.488203</v>
      </c>
      <c r="R13611">
        <v>1645.324468</v>
      </c>
      <c r="S13611" t="s">
        <v>90</v>
      </c>
      <c r="T13611" s="297">
        <v>46311.754166666666</v>
      </c>
    </row>
    <row r="13612" spans="1:20" x14ac:dyDescent="0.35">
      <c r="A13612" t="s">
        <v>145</v>
      </c>
      <c r="C13612" t="s">
        <v>93</v>
      </c>
      <c r="D13612" s="29">
        <v>46488</v>
      </c>
      <c r="E13612">
        <v>0</v>
      </c>
      <c r="F13612">
        <v>0</v>
      </c>
      <c r="G13612">
        <v>0</v>
      </c>
      <c r="H13612">
        <v>0</v>
      </c>
      <c r="L13612">
        <v>955.488203</v>
      </c>
      <c r="R13612">
        <v>1645.324468</v>
      </c>
      <c r="S13612" t="s">
        <v>90</v>
      </c>
      <c r="T13612" s="297">
        <v>46311.754166666666</v>
      </c>
    </row>
    <row r="13613" spans="1:20" x14ac:dyDescent="0.35">
      <c r="A13613" t="s">
        <v>145</v>
      </c>
      <c r="C13613" t="s">
        <v>93</v>
      </c>
      <c r="D13613" s="29">
        <v>46489</v>
      </c>
      <c r="E13613">
        <v>0</v>
      </c>
      <c r="F13613">
        <v>0</v>
      </c>
      <c r="G13613">
        <v>0</v>
      </c>
      <c r="H13613">
        <v>0</v>
      </c>
      <c r="L13613">
        <v>955.488203</v>
      </c>
      <c r="R13613">
        <v>1645.324468</v>
      </c>
      <c r="S13613" t="s">
        <v>90</v>
      </c>
      <c r="T13613" s="297">
        <v>46311.754166666666</v>
      </c>
    </row>
    <row r="13614" spans="1:20" x14ac:dyDescent="0.35">
      <c r="A13614" t="s">
        <v>145</v>
      </c>
      <c r="C13614" t="s">
        <v>93</v>
      </c>
      <c r="D13614" s="29">
        <v>46490</v>
      </c>
      <c r="E13614">
        <v>0</v>
      </c>
      <c r="F13614">
        <v>0</v>
      </c>
      <c r="G13614">
        <v>0</v>
      </c>
      <c r="H13614">
        <v>0</v>
      </c>
      <c r="L13614">
        <v>955.488203</v>
      </c>
      <c r="R13614">
        <v>1645.324468</v>
      </c>
      <c r="S13614" t="s">
        <v>90</v>
      </c>
      <c r="T13614" s="297">
        <v>46311.754166666666</v>
      </c>
    </row>
    <row r="13615" spans="1:20" x14ac:dyDescent="0.35">
      <c r="A13615" t="s">
        <v>145</v>
      </c>
      <c r="C13615" t="s">
        <v>93</v>
      </c>
      <c r="D13615" s="29">
        <v>46491</v>
      </c>
      <c r="E13615">
        <v>0</v>
      </c>
      <c r="F13615">
        <v>0</v>
      </c>
      <c r="G13615">
        <v>0</v>
      </c>
      <c r="H13615">
        <v>0</v>
      </c>
      <c r="L13615">
        <v>955.488203</v>
      </c>
      <c r="R13615">
        <v>1645.324468</v>
      </c>
      <c r="S13615" t="s">
        <v>90</v>
      </c>
      <c r="T13615" s="297">
        <v>46311.754166666666</v>
      </c>
    </row>
    <row r="13616" spans="1:20" x14ac:dyDescent="0.35">
      <c r="A13616" t="s">
        <v>145</v>
      </c>
      <c r="C13616" t="s">
        <v>93</v>
      </c>
      <c r="D13616" s="29">
        <v>46492</v>
      </c>
      <c r="E13616">
        <v>0</v>
      </c>
      <c r="F13616">
        <v>0</v>
      </c>
      <c r="G13616">
        <v>0</v>
      </c>
      <c r="H13616">
        <v>0</v>
      </c>
      <c r="L13616">
        <v>955.488203</v>
      </c>
      <c r="R13616">
        <v>1645.324468</v>
      </c>
      <c r="S13616" t="s">
        <v>90</v>
      </c>
      <c r="T13616" s="297">
        <v>46311.754166666666</v>
      </c>
    </row>
    <row r="13617" spans="1:20" x14ac:dyDescent="0.35">
      <c r="A13617" t="s">
        <v>145</v>
      </c>
      <c r="C13617" t="s">
        <v>93</v>
      </c>
      <c r="D13617" s="29">
        <v>46493</v>
      </c>
      <c r="E13617">
        <v>0</v>
      </c>
      <c r="F13617">
        <v>0</v>
      </c>
      <c r="G13617">
        <v>0</v>
      </c>
      <c r="H13617">
        <v>0</v>
      </c>
      <c r="L13617">
        <v>955.488203</v>
      </c>
      <c r="R13617">
        <v>1645.324468</v>
      </c>
      <c r="S13617" t="s">
        <v>90</v>
      </c>
      <c r="T13617" s="297">
        <v>46311.754166666666</v>
      </c>
    </row>
    <row r="13618" spans="1:20" x14ac:dyDescent="0.35">
      <c r="A13618" t="s">
        <v>145</v>
      </c>
      <c r="C13618" t="s">
        <v>93</v>
      </c>
      <c r="D13618" s="29">
        <v>46494</v>
      </c>
      <c r="E13618">
        <v>0</v>
      </c>
      <c r="F13618">
        <v>0</v>
      </c>
      <c r="G13618">
        <v>0</v>
      </c>
      <c r="H13618">
        <v>0</v>
      </c>
      <c r="L13618">
        <v>955.488203</v>
      </c>
      <c r="R13618">
        <v>1645.324468</v>
      </c>
      <c r="S13618" t="s">
        <v>90</v>
      </c>
      <c r="T13618" s="297">
        <v>46311.754166666666</v>
      </c>
    </row>
    <row r="13619" spans="1:20" x14ac:dyDescent="0.35">
      <c r="A13619" t="s">
        <v>145</v>
      </c>
      <c r="C13619" t="s">
        <v>93</v>
      </c>
      <c r="D13619" s="29">
        <v>46495</v>
      </c>
      <c r="E13619">
        <v>0</v>
      </c>
      <c r="F13619">
        <v>0</v>
      </c>
      <c r="G13619">
        <v>0</v>
      </c>
      <c r="H13619">
        <v>0</v>
      </c>
      <c r="L13619">
        <v>955.488203</v>
      </c>
      <c r="R13619">
        <v>1645.324468</v>
      </c>
      <c r="S13619" t="s">
        <v>90</v>
      </c>
      <c r="T13619" s="297">
        <v>46311.754166666666</v>
      </c>
    </row>
    <row r="13620" spans="1:20" x14ac:dyDescent="0.35">
      <c r="A13620" t="s">
        <v>145</v>
      </c>
      <c r="C13620" t="s">
        <v>93</v>
      </c>
      <c r="D13620" s="29">
        <v>46496</v>
      </c>
      <c r="E13620">
        <v>0</v>
      </c>
      <c r="F13620">
        <v>0</v>
      </c>
      <c r="G13620">
        <v>0</v>
      </c>
      <c r="H13620">
        <v>0</v>
      </c>
      <c r="L13620">
        <v>955.488203</v>
      </c>
      <c r="R13620">
        <v>1645.324468</v>
      </c>
      <c r="S13620" t="s">
        <v>90</v>
      </c>
      <c r="T13620" s="297">
        <v>46311.754166666666</v>
      </c>
    </row>
    <row r="13621" spans="1:20" x14ac:dyDescent="0.35">
      <c r="A13621" t="s">
        <v>145</v>
      </c>
      <c r="C13621" t="s">
        <v>93</v>
      </c>
      <c r="D13621" s="29">
        <v>46497</v>
      </c>
      <c r="E13621">
        <v>0</v>
      </c>
      <c r="F13621">
        <v>0</v>
      </c>
      <c r="G13621">
        <v>0</v>
      </c>
      <c r="H13621">
        <v>0</v>
      </c>
      <c r="L13621">
        <v>955.488203</v>
      </c>
      <c r="R13621">
        <v>1645.324468</v>
      </c>
      <c r="S13621" t="s">
        <v>90</v>
      </c>
      <c r="T13621" s="297">
        <v>46311.754166666666</v>
      </c>
    </row>
    <row r="13622" spans="1:20" x14ac:dyDescent="0.35">
      <c r="A13622" t="s">
        <v>145</v>
      </c>
      <c r="C13622" t="s">
        <v>93</v>
      </c>
      <c r="D13622" s="29">
        <v>46498</v>
      </c>
      <c r="E13622">
        <v>0</v>
      </c>
      <c r="F13622">
        <v>0</v>
      </c>
      <c r="G13622">
        <v>0</v>
      </c>
      <c r="H13622">
        <v>0</v>
      </c>
      <c r="L13622">
        <v>955.488203</v>
      </c>
      <c r="R13622">
        <v>1645.324468</v>
      </c>
      <c r="S13622" t="s">
        <v>90</v>
      </c>
      <c r="T13622" s="297">
        <v>46311.754166666666</v>
      </c>
    </row>
    <row r="13623" spans="1:20" x14ac:dyDescent="0.35">
      <c r="A13623" t="s">
        <v>145</v>
      </c>
      <c r="C13623" t="s">
        <v>93</v>
      </c>
      <c r="D13623" s="29">
        <v>46499</v>
      </c>
      <c r="E13623">
        <v>0</v>
      </c>
      <c r="F13623">
        <v>0</v>
      </c>
      <c r="G13623">
        <v>0</v>
      </c>
      <c r="H13623">
        <v>0</v>
      </c>
      <c r="L13623">
        <v>955.488203</v>
      </c>
      <c r="R13623">
        <v>1645.324468</v>
      </c>
      <c r="S13623" t="s">
        <v>90</v>
      </c>
      <c r="T13623" s="297">
        <v>46311.754166666666</v>
      </c>
    </row>
    <row r="13624" spans="1:20" x14ac:dyDescent="0.35">
      <c r="A13624" t="s">
        <v>145</v>
      </c>
      <c r="C13624" t="s">
        <v>93</v>
      </c>
      <c r="D13624" s="29">
        <v>46500</v>
      </c>
      <c r="E13624">
        <v>0</v>
      </c>
      <c r="F13624">
        <v>0</v>
      </c>
      <c r="G13624">
        <v>0</v>
      </c>
      <c r="H13624">
        <v>0</v>
      </c>
      <c r="L13624">
        <v>955.488203</v>
      </c>
      <c r="R13624">
        <v>1645.324468</v>
      </c>
      <c r="S13624" t="s">
        <v>90</v>
      </c>
      <c r="T13624" s="297">
        <v>46311.754166666666</v>
      </c>
    </row>
    <row r="13625" spans="1:20" x14ac:dyDescent="0.35">
      <c r="A13625" t="s">
        <v>145</v>
      </c>
      <c r="C13625" t="s">
        <v>93</v>
      </c>
      <c r="D13625" s="29">
        <v>46501</v>
      </c>
      <c r="E13625">
        <v>0</v>
      </c>
      <c r="F13625">
        <v>0</v>
      </c>
      <c r="G13625">
        <v>0</v>
      </c>
      <c r="H13625">
        <v>0</v>
      </c>
      <c r="L13625">
        <v>955.488203</v>
      </c>
      <c r="R13625">
        <v>1645.324468</v>
      </c>
      <c r="S13625" t="s">
        <v>90</v>
      </c>
      <c r="T13625" s="297">
        <v>46311.754166666666</v>
      </c>
    </row>
    <row r="13626" spans="1:20" x14ac:dyDescent="0.35">
      <c r="A13626" t="s">
        <v>145</v>
      </c>
      <c r="C13626" t="s">
        <v>93</v>
      </c>
      <c r="D13626" s="29">
        <v>46502</v>
      </c>
      <c r="E13626">
        <v>0</v>
      </c>
      <c r="F13626">
        <v>0</v>
      </c>
      <c r="G13626">
        <v>0</v>
      </c>
      <c r="H13626">
        <v>0</v>
      </c>
      <c r="L13626">
        <v>955.488203</v>
      </c>
      <c r="R13626">
        <v>1645.324468</v>
      </c>
      <c r="S13626" t="s">
        <v>90</v>
      </c>
      <c r="T13626" s="297">
        <v>46311.754166666666</v>
      </c>
    </row>
    <row r="13627" spans="1:20" x14ac:dyDescent="0.35">
      <c r="A13627" t="s">
        <v>145</v>
      </c>
      <c r="C13627" t="s">
        <v>93</v>
      </c>
      <c r="D13627" s="29">
        <v>46503</v>
      </c>
      <c r="E13627">
        <v>0</v>
      </c>
      <c r="F13627">
        <v>0</v>
      </c>
      <c r="G13627">
        <v>0</v>
      </c>
      <c r="H13627">
        <v>0</v>
      </c>
      <c r="L13627">
        <v>955.488203</v>
      </c>
      <c r="R13627">
        <v>1645.324468</v>
      </c>
      <c r="S13627" t="s">
        <v>90</v>
      </c>
      <c r="T13627" s="297">
        <v>46311.754166666666</v>
      </c>
    </row>
    <row r="13628" spans="1:20" x14ac:dyDescent="0.35">
      <c r="A13628" t="s">
        <v>145</v>
      </c>
      <c r="C13628" t="s">
        <v>93</v>
      </c>
      <c r="D13628" s="29">
        <v>46504</v>
      </c>
      <c r="E13628">
        <v>0</v>
      </c>
      <c r="F13628">
        <v>0</v>
      </c>
      <c r="G13628">
        <v>0</v>
      </c>
      <c r="H13628">
        <v>0</v>
      </c>
      <c r="L13628">
        <v>955.488203</v>
      </c>
      <c r="R13628">
        <v>1645.324468</v>
      </c>
      <c r="S13628" t="s">
        <v>90</v>
      </c>
      <c r="T13628" s="297">
        <v>46311.754166666666</v>
      </c>
    </row>
    <row r="13629" spans="1:20" x14ac:dyDescent="0.35">
      <c r="A13629" t="s">
        <v>145</v>
      </c>
      <c r="C13629" t="s">
        <v>93</v>
      </c>
      <c r="D13629" s="29">
        <v>46505</v>
      </c>
      <c r="E13629">
        <v>0</v>
      </c>
      <c r="F13629">
        <v>0</v>
      </c>
      <c r="G13629">
        <v>0</v>
      </c>
      <c r="H13629">
        <v>0</v>
      </c>
      <c r="L13629">
        <v>955.488203</v>
      </c>
      <c r="R13629">
        <v>1645.324468</v>
      </c>
      <c r="S13629" t="s">
        <v>90</v>
      </c>
      <c r="T13629" s="297">
        <v>46311.754166666666</v>
      </c>
    </row>
    <row r="13630" spans="1:20" x14ac:dyDescent="0.35">
      <c r="A13630" t="s">
        <v>145</v>
      </c>
      <c r="C13630" t="s">
        <v>93</v>
      </c>
      <c r="D13630" s="29">
        <v>46506</v>
      </c>
      <c r="E13630">
        <v>0</v>
      </c>
      <c r="F13630">
        <v>0</v>
      </c>
      <c r="G13630">
        <v>0</v>
      </c>
      <c r="H13630">
        <v>0</v>
      </c>
      <c r="L13630">
        <v>955.488203</v>
      </c>
      <c r="R13630">
        <v>1645.324468</v>
      </c>
      <c r="S13630" t="s">
        <v>90</v>
      </c>
      <c r="T13630" s="297">
        <v>46311.754166666666</v>
      </c>
    </row>
    <row r="13631" spans="1:20" x14ac:dyDescent="0.35">
      <c r="A13631" t="s">
        <v>145</v>
      </c>
      <c r="C13631" t="s">
        <v>93</v>
      </c>
      <c r="D13631" s="29">
        <v>46507</v>
      </c>
      <c r="E13631">
        <v>0</v>
      </c>
      <c r="F13631">
        <v>0</v>
      </c>
      <c r="G13631">
        <v>0</v>
      </c>
      <c r="H13631">
        <v>0</v>
      </c>
      <c r="L13631">
        <v>955.488203</v>
      </c>
      <c r="R13631">
        <v>1645.324468</v>
      </c>
      <c r="S13631" t="s">
        <v>90</v>
      </c>
      <c r="T13631" s="297">
        <v>46311.754166666666</v>
      </c>
    </row>
    <row r="13632" spans="1:20" x14ac:dyDescent="0.35">
      <c r="A13632" t="s">
        <v>145</v>
      </c>
      <c r="C13632" t="s">
        <v>93</v>
      </c>
      <c r="D13632" s="29">
        <v>46508</v>
      </c>
      <c r="E13632">
        <v>0</v>
      </c>
      <c r="F13632">
        <v>0</v>
      </c>
      <c r="G13632">
        <v>0</v>
      </c>
      <c r="H13632">
        <v>0</v>
      </c>
      <c r="L13632">
        <v>955.488203</v>
      </c>
      <c r="R13632">
        <v>1645.324468</v>
      </c>
      <c r="S13632" t="s">
        <v>90</v>
      </c>
      <c r="T13632" s="297">
        <v>46311.754166666666</v>
      </c>
    </row>
    <row r="13633" spans="1:20" x14ac:dyDescent="0.35">
      <c r="A13633" t="s">
        <v>145</v>
      </c>
      <c r="C13633" t="s">
        <v>93</v>
      </c>
      <c r="D13633" s="29">
        <v>46509</v>
      </c>
      <c r="E13633">
        <v>0</v>
      </c>
      <c r="F13633">
        <v>0</v>
      </c>
      <c r="G13633">
        <v>0</v>
      </c>
      <c r="H13633">
        <v>0</v>
      </c>
      <c r="L13633">
        <v>955.488203</v>
      </c>
      <c r="R13633">
        <v>1645.324468</v>
      </c>
      <c r="S13633" t="s">
        <v>90</v>
      </c>
      <c r="T13633" s="297">
        <v>46311.754166666666</v>
      </c>
    </row>
    <row r="13634" spans="1:20" x14ac:dyDescent="0.35">
      <c r="A13634" t="s">
        <v>145</v>
      </c>
      <c r="C13634" t="s">
        <v>93</v>
      </c>
      <c r="D13634" s="29">
        <v>46510</v>
      </c>
      <c r="E13634">
        <v>0</v>
      </c>
      <c r="F13634">
        <v>0</v>
      </c>
      <c r="G13634">
        <v>0</v>
      </c>
      <c r="H13634">
        <v>0</v>
      </c>
      <c r="L13634">
        <v>955.488203</v>
      </c>
      <c r="R13634">
        <v>1645.324468</v>
      </c>
      <c r="S13634" t="s">
        <v>90</v>
      </c>
      <c r="T13634" s="297">
        <v>46311.754166666666</v>
      </c>
    </row>
    <row r="13635" spans="1:20" x14ac:dyDescent="0.35">
      <c r="A13635" t="s">
        <v>145</v>
      </c>
      <c r="C13635" t="s">
        <v>93</v>
      </c>
      <c r="D13635" s="29">
        <v>46511</v>
      </c>
      <c r="E13635">
        <v>0</v>
      </c>
      <c r="F13635">
        <v>0</v>
      </c>
      <c r="G13635">
        <v>0</v>
      </c>
      <c r="H13635">
        <v>0</v>
      </c>
      <c r="L13635">
        <v>955.488203</v>
      </c>
      <c r="R13635">
        <v>1645.324468</v>
      </c>
      <c r="S13635" t="s">
        <v>90</v>
      </c>
      <c r="T13635" s="297">
        <v>46311.754166666666</v>
      </c>
    </row>
    <row r="13636" spans="1:20" x14ac:dyDescent="0.35">
      <c r="A13636" t="s">
        <v>145</v>
      </c>
      <c r="C13636" t="s">
        <v>93</v>
      </c>
      <c r="D13636" s="29">
        <v>46512</v>
      </c>
      <c r="E13636">
        <v>0</v>
      </c>
      <c r="F13636">
        <v>0</v>
      </c>
      <c r="G13636">
        <v>0</v>
      </c>
      <c r="H13636">
        <v>0</v>
      </c>
      <c r="L13636">
        <v>955.488203</v>
      </c>
      <c r="R13636">
        <v>1645.324468</v>
      </c>
      <c r="S13636" t="s">
        <v>90</v>
      </c>
      <c r="T13636" s="297">
        <v>46311.754166666666</v>
      </c>
    </row>
    <row r="13637" spans="1:20" x14ac:dyDescent="0.35">
      <c r="A13637" t="s">
        <v>145</v>
      </c>
      <c r="C13637" t="s">
        <v>93</v>
      </c>
      <c r="D13637" s="29">
        <v>46513</v>
      </c>
      <c r="E13637">
        <v>0</v>
      </c>
      <c r="F13637">
        <v>0</v>
      </c>
      <c r="G13637">
        <v>0</v>
      </c>
      <c r="H13637">
        <v>0</v>
      </c>
      <c r="L13637">
        <v>955.488203</v>
      </c>
      <c r="R13637">
        <v>1645.324468</v>
      </c>
      <c r="S13637" t="s">
        <v>90</v>
      </c>
      <c r="T13637" s="297">
        <v>46311.754166666666</v>
      </c>
    </row>
    <row r="13638" spans="1:20" x14ac:dyDescent="0.35">
      <c r="A13638" t="s">
        <v>145</v>
      </c>
      <c r="C13638" t="s">
        <v>93</v>
      </c>
      <c r="D13638" s="29">
        <v>46514</v>
      </c>
      <c r="E13638">
        <v>0</v>
      </c>
      <c r="F13638">
        <v>0</v>
      </c>
      <c r="G13638">
        <v>0</v>
      </c>
      <c r="H13638">
        <v>0</v>
      </c>
      <c r="L13638">
        <v>955.488203</v>
      </c>
      <c r="R13638">
        <v>1645.324468</v>
      </c>
      <c r="S13638" t="s">
        <v>90</v>
      </c>
      <c r="T13638" s="297">
        <v>46311.754166666666</v>
      </c>
    </row>
    <row r="13639" spans="1:20" x14ac:dyDescent="0.35">
      <c r="A13639" t="s">
        <v>145</v>
      </c>
      <c r="C13639" t="s">
        <v>93</v>
      </c>
      <c r="D13639" s="29">
        <v>46515</v>
      </c>
      <c r="E13639">
        <v>0</v>
      </c>
      <c r="F13639">
        <v>0</v>
      </c>
      <c r="G13639">
        <v>0</v>
      </c>
      <c r="H13639">
        <v>0</v>
      </c>
      <c r="L13639">
        <v>955.488203</v>
      </c>
      <c r="R13639">
        <v>1645.324468</v>
      </c>
      <c r="S13639" t="s">
        <v>90</v>
      </c>
      <c r="T13639" s="297">
        <v>46311.754166666666</v>
      </c>
    </row>
    <row r="13640" spans="1:20" x14ac:dyDescent="0.35">
      <c r="A13640" t="s">
        <v>145</v>
      </c>
      <c r="C13640" t="s">
        <v>93</v>
      </c>
      <c r="D13640" s="29">
        <v>46516</v>
      </c>
      <c r="E13640">
        <v>0</v>
      </c>
      <c r="F13640">
        <v>0</v>
      </c>
      <c r="G13640">
        <v>0</v>
      </c>
      <c r="H13640">
        <v>0</v>
      </c>
      <c r="L13640">
        <v>955.488203</v>
      </c>
      <c r="R13640">
        <v>1645.324468</v>
      </c>
      <c r="S13640" t="s">
        <v>90</v>
      </c>
      <c r="T13640" s="297">
        <v>46311.754166666666</v>
      </c>
    </row>
    <row r="13641" spans="1:20" x14ac:dyDescent="0.35">
      <c r="A13641" t="s">
        <v>145</v>
      </c>
      <c r="C13641" t="s">
        <v>93</v>
      </c>
      <c r="D13641" s="29">
        <v>46517</v>
      </c>
      <c r="E13641">
        <v>0</v>
      </c>
      <c r="F13641">
        <v>0</v>
      </c>
      <c r="G13641">
        <v>0</v>
      </c>
      <c r="H13641">
        <v>0</v>
      </c>
      <c r="L13641">
        <v>955.488203</v>
      </c>
      <c r="R13641">
        <v>1645.324468</v>
      </c>
      <c r="S13641" t="s">
        <v>90</v>
      </c>
      <c r="T13641" s="297">
        <v>46311.754166666666</v>
      </c>
    </row>
    <row r="13642" spans="1:20" x14ac:dyDescent="0.35">
      <c r="A13642" t="s">
        <v>145</v>
      </c>
      <c r="C13642" t="s">
        <v>93</v>
      </c>
      <c r="D13642" s="29">
        <v>46518</v>
      </c>
      <c r="E13642">
        <v>0</v>
      </c>
      <c r="F13642">
        <v>0</v>
      </c>
      <c r="G13642">
        <v>0</v>
      </c>
      <c r="H13642">
        <v>0</v>
      </c>
      <c r="L13642">
        <v>955.488203</v>
      </c>
      <c r="R13642">
        <v>1645.324468</v>
      </c>
      <c r="S13642" t="s">
        <v>90</v>
      </c>
      <c r="T13642" s="297">
        <v>46311.754166666666</v>
      </c>
    </row>
    <row r="13643" spans="1:20" x14ac:dyDescent="0.35">
      <c r="A13643" t="s">
        <v>145</v>
      </c>
      <c r="C13643" t="s">
        <v>93</v>
      </c>
      <c r="D13643" s="29">
        <v>46519</v>
      </c>
      <c r="E13643">
        <v>0</v>
      </c>
      <c r="F13643">
        <v>0</v>
      </c>
      <c r="G13643">
        <v>0</v>
      </c>
      <c r="H13643">
        <v>0</v>
      </c>
      <c r="L13643">
        <v>955.488203</v>
      </c>
      <c r="R13643">
        <v>1645.324468</v>
      </c>
      <c r="S13643" t="s">
        <v>90</v>
      </c>
      <c r="T13643" s="297">
        <v>46311.754166666666</v>
      </c>
    </row>
    <row r="13644" spans="1:20" x14ac:dyDescent="0.35">
      <c r="A13644" t="s">
        <v>145</v>
      </c>
      <c r="C13644" t="s">
        <v>93</v>
      </c>
      <c r="D13644" s="29">
        <v>46520</v>
      </c>
      <c r="E13644">
        <v>0</v>
      </c>
      <c r="F13644">
        <v>0</v>
      </c>
      <c r="G13644">
        <v>0</v>
      </c>
      <c r="H13644">
        <v>0</v>
      </c>
      <c r="L13644">
        <v>955.488203</v>
      </c>
      <c r="R13644">
        <v>1645.324468</v>
      </c>
      <c r="S13644" t="s">
        <v>90</v>
      </c>
      <c r="T13644" s="297">
        <v>46311.754166666666</v>
      </c>
    </row>
    <row r="13645" spans="1:20" x14ac:dyDescent="0.35">
      <c r="A13645" t="s">
        <v>145</v>
      </c>
      <c r="C13645" t="s">
        <v>93</v>
      </c>
      <c r="D13645" s="29">
        <v>46521</v>
      </c>
      <c r="E13645">
        <v>0</v>
      </c>
      <c r="F13645">
        <v>0</v>
      </c>
      <c r="G13645">
        <v>0</v>
      </c>
      <c r="H13645">
        <v>0</v>
      </c>
      <c r="L13645">
        <v>955.488203</v>
      </c>
      <c r="R13645">
        <v>1645.324468</v>
      </c>
      <c r="S13645" t="s">
        <v>90</v>
      </c>
      <c r="T13645" s="297">
        <v>46311.754166666666</v>
      </c>
    </row>
    <row r="13646" spans="1:20" x14ac:dyDescent="0.35">
      <c r="A13646" t="s">
        <v>145</v>
      </c>
      <c r="C13646" t="s">
        <v>93</v>
      </c>
      <c r="D13646" s="29">
        <v>46522</v>
      </c>
      <c r="E13646">
        <v>0</v>
      </c>
      <c r="F13646">
        <v>0</v>
      </c>
      <c r="G13646">
        <v>0</v>
      </c>
      <c r="H13646">
        <v>0</v>
      </c>
      <c r="L13646">
        <v>955.488203</v>
      </c>
      <c r="R13646">
        <v>1645.324468</v>
      </c>
      <c r="S13646" t="s">
        <v>90</v>
      </c>
      <c r="T13646" s="297">
        <v>46311.754166666666</v>
      </c>
    </row>
    <row r="13647" spans="1:20" x14ac:dyDescent="0.35">
      <c r="A13647" t="s">
        <v>145</v>
      </c>
      <c r="C13647" t="s">
        <v>93</v>
      </c>
      <c r="D13647" s="29">
        <v>46523</v>
      </c>
      <c r="E13647">
        <v>0</v>
      </c>
      <c r="F13647">
        <v>0</v>
      </c>
      <c r="G13647">
        <v>0</v>
      </c>
      <c r="H13647">
        <v>0</v>
      </c>
      <c r="L13647">
        <v>955.488203</v>
      </c>
      <c r="R13647">
        <v>1645.324468</v>
      </c>
      <c r="S13647" t="s">
        <v>90</v>
      </c>
      <c r="T13647" s="297">
        <v>46311.754166666666</v>
      </c>
    </row>
    <row r="13648" spans="1:20" x14ac:dyDescent="0.35">
      <c r="A13648" t="s">
        <v>145</v>
      </c>
      <c r="C13648" t="s">
        <v>93</v>
      </c>
      <c r="D13648" s="29">
        <v>46524</v>
      </c>
      <c r="E13648">
        <v>0</v>
      </c>
      <c r="F13648">
        <v>0</v>
      </c>
      <c r="G13648">
        <v>0</v>
      </c>
      <c r="H13648">
        <v>0</v>
      </c>
      <c r="L13648">
        <v>955.488203</v>
      </c>
      <c r="R13648">
        <v>1645.324468</v>
      </c>
      <c r="S13648" t="s">
        <v>90</v>
      </c>
      <c r="T13648" s="297">
        <v>46311.754166666666</v>
      </c>
    </row>
    <row r="13649" spans="1:20" x14ac:dyDescent="0.35">
      <c r="A13649" t="s">
        <v>145</v>
      </c>
      <c r="C13649" t="s">
        <v>93</v>
      </c>
      <c r="D13649" s="29">
        <v>46525</v>
      </c>
      <c r="E13649">
        <v>0</v>
      </c>
      <c r="F13649">
        <v>0</v>
      </c>
      <c r="G13649">
        <v>0</v>
      </c>
      <c r="H13649">
        <v>0</v>
      </c>
      <c r="L13649">
        <v>955.488203</v>
      </c>
      <c r="R13649">
        <v>1645.324468</v>
      </c>
      <c r="S13649" t="s">
        <v>90</v>
      </c>
      <c r="T13649" s="297">
        <v>46311.754166666666</v>
      </c>
    </row>
    <row r="13650" spans="1:20" x14ac:dyDescent="0.35">
      <c r="A13650" t="s">
        <v>145</v>
      </c>
      <c r="C13650" t="s">
        <v>93</v>
      </c>
      <c r="D13650" s="29">
        <v>46526</v>
      </c>
      <c r="E13650">
        <v>0</v>
      </c>
      <c r="F13650">
        <v>0</v>
      </c>
      <c r="G13650">
        <v>0</v>
      </c>
      <c r="H13650">
        <v>0</v>
      </c>
      <c r="L13650">
        <v>955.488203</v>
      </c>
      <c r="R13650">
        <v>1645.324468</v>
      </c>
      <c r="S13650" t="s">
        <v>90</v>
      </c>
      <c r="T13650" s="297">
        <v>46311.754166666666</v>
      </c>
    </row>
    <row r="13651" spans="1:20" x14ac:dyDescent="0.35">
      <c r="A13651" t="s">
        <v>145</v>
      </c>
      <c r="C13651" t="s">
        <v>93</v>
      </c>
      <c r="D13651" s="29">
        <v>46527</v>
      </c>
      <c r="E13651">
        <v>0</v>
      </c>
      <c r="F13651">
        <v>0</v>
      </c>
      <c r="G13651">
        <v>0</v>
      </c>
      <c r="H13651">
        <v>0</v>
      </c>
      <c r="L13651">
        <v>955.488203</v>
      </c>
      <c r="R13651">
        <v>1645.324468</v>
      </c>
      <c r="S13651" t="s">
        <v>90</v>
      </c>
      <c r="T13651" s="297">
        <v>46311.754166666666</v>
      </c>
    </row>
    <row r="13652" spans="1:20" x14ac:dyDescent="0.35">
      <c r="A13652" t="s">
        <v>145</v>
      </c>
      <c r="C13652" t="s">
        <v>93</v>
      </c>
      <c r="D13652" s="29">
        <v>46528</v>
      </c>
      <c r="E13652">
        <v>0</v>
      </c>
      <c r="F13652">
        <v>0</v>
      </c>
      <c r="G13652">
        <v>0</v>
      </c>
      <c r="H13652">
        <v>0</v>
      </c>
      <c r="L13652">
        <v>955.488203</v>
      </c>
      <c r="R13652">
        <v>1645.324468</v>
      </c>
      <c r="S13652" t="s">
        <v>90</v>
      </c>
      <c r="T13652" s="297">
        <v>46311.754166666666</v>
      </c>
    </row>
    <row r="13653" spans="1:20" x14ac:dyDescent="0.35">
      <c r="A13653" t="s">
        <v>145</v>
      </c>
      <c r="C13653" t="s">
        <v>93</v>
      </c>
      <c r="D13653" s="29">
        <v>46529</v>
      </c>
      <c r="E13653">
        <v>0</v>
      </c>
      <c r="F13653">
        <v>0</v>
      </c>
      <c r="G13653">
        <v>0</v>
      </c>
      <c r="H13653">
        <v>0</v>
      </c>
      <c r="L13653">
        <v>955.488203</v>
      </c>
      <c r="R13653">
        <v>1645.324468</v>
      </c>
      <c r="S13653" t="s">
        <v>90</v>
      </c>
      <c r="T13653" s="297">
        <v>46311.754166666666</v>
      </c>
    </row>
    <row r="13654" spans="1:20" x14ac:dyDescent="0.35">
      <c r="A13654" t="s">
        <v>145</v>
      </c>
      <c r="C13654" t="s">
        <v>93</v>
      </c>
      <c r="D13654" s="29">
        <v>46530</v>
      </c>
      <c r="E13654">
        <v>0</v>
      </c>
      <c r="F13654">
        <v>0</v>
      </c>
      <c r="G13654">
        <v>0</v>
      </c>
      <c r="H13654">
        <v>0</v>
      </c>
      <c r="L13654">
        <v>955.488203</v>
      </c>
      <c r="R13654">
        <v>1645.324468</v>
      </c>
      <c r="S13654" t="s">
        <v>90</v>
      </c>
      <c r="T13654" s="297">
        <v>46311.754166666666</v>
      </c>
    </row>
    <row r="13655" spans="1:20" x14ac:dyDescent="0.35">
      <c r="A13655" t="s">
        <v>145</v>
      </c>
      <c r="C13655" t="s">
        <v>93</v>
      </c>
      <c r="D13655" s="29">
        <v>46531</v>
      </c>
      <c r="E13655">
        <v>0</v>
      </c>
      <c r="F13655">
        <v>0</v>
      </c>
      <c r="G13655">
        <v>0</v>
      </c>
      <c r="H13655">
        <v>0</v>
      </c>
      <c r="L13655">
        <v>955.488203</v>
      </c>
      <c r="R13655">
        <v>1645.324468</v>
      </c>
      <c r="S13655" t="s">
        <v>90</v>
      </c>
      <c r="T13655" s="297">
        <v>46311.754166666666</v>
      </c>
    </row>
    <row r="13656" spans="1:20" x14ac:dyDescent="0.35">
      <c r="A13656" t="s">
        <v>145</v>
      </c>
      <c r="C13656" t="s">
        <v>93</v>
      </c>
      <c r="D13656" s="29">
        <v>46532</v>
      </c>
      <c r="E13656">
        <v>0</v>
      </c>
      <c r="F13656">
        <v>0</v>
      </c>
      <c r="G13656">
        <v>0</v>
      </c>
      <c r="H13656">
        <v>0</v>
      </c>
      <c r="L13656">
        <v>955.488203</v>
      </c>
      <c r="R13656">
        <v>1645.324468</v>
      </c>
      <c r="S13656" t="s">
        <v>90</v>
      </c>
      <c r="T13656" s="297">
        <v>46311.754166666666</v>
      </c>
    </row>
    <row r="13657" spans="1:20" x14ac:dyDescent="0.35">
      <c r="A13657" t="s">
        <v>145</v>
      </c>
      <c r="C13657" t="s">
        <v>93</v>
      </c>
      <c r="D13657" s="29">
        <v>46533</v>
      </c>
      <c r="E13657">
        <v>0</v>
      </c>
      <c r="F13657">
        <v>0</v>
      </c>
      <c r="G13657">
        <v>0</v>
      </c>
      <c r="H13657">
        <v>0</v>
      </c>
      <c r="L13657">
        <v>955.488203</v>
      </c>
      <c r="R13657">
        <v>1645.324468</v>
      </c>
      <c r="S13657" t="s">
        <v>90</v>
      </c>
      <c r="T13657" s="297">
        <v>46311.754166666666</v>
      </c>
    </row>
    <row r="13658" spans="1:20" x14ac:dyDescent="0.35">
      <c r="A13658" t="s">
        <v>145</v>
      </c>
      <c r="C13658" t="s">
        <v>93</v>
      </c>
      <c r="D13658" s="29">
        <v>46534</v>
      </c>
      <c r="E13658">
        <v>0</v>
      </c>
      <c r="F13658">
        <v>0</v>
      </c>
      <c r="G13658">
        <v>0</v>
      </c>
      <c r="H13658">
        <v>0</v>
      </c>
      <c r="L13658">
        <v>955.488203</v>
      </c>
      <c r="R13658">
        <v>1645.324468</v>
      </c>
      <c r="S13658" t="s">
        <v>90</v>
      </c>
      <c r="T13658" s="297">
        <v>46311.754166666666</v>
      </c>
    </row>
    <row r="13659" spans="1:20" x14ac:dyDescent="0.35">
      <c r="A13659" t="s">
        <v>145</v>
      </c>
      <c r="C13659" t="s">
        <v>93</v>
      </c>
      <c r="D13659" s="29">
        <v>46535</v>
      </c>
      <c r="E13659">
        <v>0</v>
      </c>
      <c r="F13659">
        <v>0</v>
      </c>
      <c r="G13659">
        <v>0</v>
      </c>
      <c r="H13659">
        <v>0</v>
      </c>
      <c r="L13659">
        <v>955.488203</v>
      </c>
      <c r="R13659">
        <v>1645.324468</v>
      </c>
      <c r="S13659" t="s">
        <v>90</v>
      </c>
      <c r="T13659" s="297">
        <v>46311.754166666666</v>
      </c>
    </row>
    <row r="13660" spans="1:20" x14ac:dyDescent="0.35">
      <c r="A13660" t="s">
        <v>145</v>
      </c>
      <c r="C13660" t="s">
        <v>93</v>
      </c>
      <c r="D13660" s="29">
        <v>46536</v>
      </c>
      <c r="E13660">
        <v>0</v>
      </c>
      <c r="F13660">
        <v>0</v>
      </c>
      <c r="G13660">
        <v>0</v>
      </c>
      <c r="H13660">
        <v>0</v>
      </c>
      <c r="L13660">
        <v>955.488203</v>
      </c>
      <c r="R13660">
        <v>1645.324468</v>
      </c>
      <c r="S13660" t="s">
        <v>90</v>
      </c>
      <c r="T13660" s="297">
        <v>46311.754166666666</v>
      </c>
    </row>
    <row r="13661" spans="1:20" x14ac:dyDescent="0.35">
      <c r="A13661" t="s">
        <v>145</v>
      </c>
      <c r="C13661" t="s">
        <v>93</v>
      </c>
      <c r="D13661" s="29">
        <v>46537</v>
      </c>
      <c r="E13661">
        <v>0</v>
      </c>
      <c r="F13661">
        <v>0</v>
      </c>
      <c r="G13661">
        <v>0</v>
      </c>
      <c r="H13661">
        <v>0</v>
      </c>
      <c r="L13661">
        <v>955.488203</v>
      </c>
      <c r="R13661">
        <v>1645.324468</v>
      </c>
      <c r="S13661" t="s">
        <v>90</v>
      </c>
      <c r="T13661" s="297">
        <v>46311.754166666666</v>
      </c>
    </row>
    <row r="13662" spans="1:20" x14ac:dyDescent="0.35">
      <c r="A13662" t="s">
        <v>145</v>
      </c>
      <c r="C13662" t="s">
        <v>93</v>
      </c>
      <c r="D13662" s="29">
        <v>46538</v>
      </c>
      <c r="E13662">
        <v>0</v>
      </c>
      <c r="F13662">
        <v>0</v>
      </c>
      <c r="G13662">
        <v>0</v>
      </c>
      <c r="H13662">
        <v>0</v>
      </c>
      <c r="L13662">
        <v>955.488203</v>
      </c>
      <c r="R13662">
        <v>1645.324468</v>
      </c>
      <c r="S13662" t="s">
        <v>90</v>
      </c>
      <c r="T13662" s="297">
        <v>46311.754166666666</v>
      </c>
    </row>
    <row r="13663" spans="1:20" x14ac:dyDescent="0.35">
      <c r="A13663" t="s">
        <v>145</v>
      </c>
      <c r="C13663" t="s">
        <v>93</v>
      </c>
      <c r="D13663" s="29">
        <v>46539</v>
      </c>
      <c r="E13663">
        <v>0</v>
      </c>
      <c r="F13663">
        <v>0</v>
      </c>
      <c r="G13663">
        <v>0</v>
      </c>
      <c r="H13663">
        <v>0</v>
      </c>
      <c r="L13663">
        <v>955.488203</v>
      </c>
      <c r="R13663">
        <v>1645.324468</v>
      </c>
      <c r="S13663" t="s">
        <v>90</v>
      </c>
      <c r="T13663" s="297">
        <v>46311.754166666666</v>
      </c>
    </row>
    <row r="13664" spans="1:20" x14ac:dyDescent="0.35">
      <c r="A13664" t="s">
        <v>145</v>
      </c>
      <c r="C13664" t="s">
        <v>93</v>
      </c>
      <c r="D13664" s="29">
        <v>46540</v>
      </c>
      <c r="E13664">
        <v>0</v>
      </c>
      <c r="F13664">
        <v>0</v>
      </c>
      <c r="G13664">
        <v>0</v>
      </c>
      <c r="H13664">
        <v>0</v>
      </c>
      <c r="L13664">
        <v>955.488203</v>
      </c>
      <c r="R13664">
        <v>1645.324468</v>
      </c>
      <c r="S13664" t="s">
        <v>90</v>
      </c>
      <c r="T13664" s="297">
        <v>46311.754166666666</v>
      </c>
    </row>
    <row r="13665" spans="1:20" x14ac:dyDescent="0.35">
      <c r="A13665" t="s">
        <v>145</v>
      </c>
      <c r="C13665" t="s">
        <v>93</v>
      </c>
      <c r="D13665" s="29">
        <v>46541</v>
      </c>
      <c r="E13665">
        <v>0</v>
      </c>
      <c r="F13665">
        <v>0</v>
      </c>
      <c r="G13665">
        <v>0</v>
      </c>
      <c r="H13665">
        <v>0</v>
      </c>
      <c r="L13665">
        <v>955.488203</v>
      </c>
      <c r="R13665">
        <v>1645.324468</v>
      </c>
      <c r="S13665" t="s">
        <v>90</v>
      </c>
      <c r="T13665" s="297">
        <v>46311.754166666666</v>
      </c>
    </row>
    <row r="13666" spans="1:20" x14ac:dyDescent="0.35">
      <c r="A13666" t="s">
        <v>145</v>
      </c>
      <c r="C13666" t="s">
        <v>93</v>
      </c>
      <c r="D13666" s="29">
        <v>46542</v>
      </c>
      <c r="E13666">
        <v>0</v>
      </c>
      <c r="F13666">
        <v>0</v>
      </c>
      <c r="G13666">
        <v>0</v>
      </c>
      <c r="H13666">
        <v>0</v>
      </c>
      <c r="L13666">
        <v>955.488203</v>
      </c>
      <c r="R13666">
        <v>1645.324468</v>
      </c>
      <c r="S13666" t="s">
        <v>90</v>
      </c>
      <c r="T13666" s="297">
        <v>46311.754166666666</v>
      </c>
    </row>
    <row r="13667" spans="1:20" x14ac:dyDescent="0.35">
      <c r="A13667" t="s">
        <v>145</v>
      </c>
      <c r="C13667" t="s">
        <v>93</v>
      </c>
      <c r="D13667" s="29">
        <v>46543</v>
      </c>
      <c r="E13667">
        <v>0</v>
      </c>
      <c r="F13667">
        <v>0</v>
      </c>
      <c r="G13667">
        <v>0</v>
      </c>
      <c r="H13667">
        <v>0</v>
      </c>
      <c r="L13667">
        <v>955.488203</v>
      </c>
      <c r="R13667">
        <v>1645.324468</v>
      </c>
      <c r="S13667" t="s">
        <v>90</v>
      </c>
      <c r="T13667" s="297">
        <v>46311.754166666666</v>
      </c>
    </row>
    <row r="13668" spans="1:20" x14ac:dyDescent="0.35">
      <c r="A13668" t="s">
        <v>145</v>
      </c>
      <c r="C13668" t="s">
        <v>93</v>
      </c>
      <c r="D13668" s="29">
        <v>46544</v>
      </c>
      <c r="E13668">
        <v>0</v>
      </c>
      <c r="F13668">
        <v>0</v>
      </c>
      <c r="G13668">
        <v>0</v>
      </c>
      <c r="H13668">
        <v>0</v>
      </c>
      <c r="L13668">
        <v>955.488203</v>
      </c>
      <c r="R13668">
        <v>1645.324468</v>
      </c>
      <c r="S13668" t="s">
        <v>90</v>
      </c>
      <c r="T13668" s="297">
        <v>46311.754166666666</v>
      </c>
    </row>
    <row r="13669" spans="1:20" x14ac:dyDescent="0.35">
      <c r="A13669" t="s">
        <v>145</v>
      </c>
      <c r="C13669" t="s">
        <v>93</v>
      </c>
      <c r="D13669" s="29">
        <v>46545</v>
      </c>
      <c r="E13669">
        <v>0</v>
      </c>
      <c r="F13669">
        <v>0</v>
      </c>
      <c r="G13669">
        <v>0</v>
      </c>
      <c r="H13669">
        <v>0</v>
      </c>
      <c r="L13669">
        <v>955.488203</v>
      </c>
      <c r="R13669">
        <v>1645.324468</v>
      </c>
      <c r="S13669" t="s">
        <v>90</v>
      </c>
      <c r="T13669" s="297">
        <v>46311.754166666666</v>
      </c>
    </row>
    <row r="13670" spans="1:20" x14ac:dyDescent="0.35">
      <c r="A13670" t="s">
        <v>145</v>
      </c>
      <c r="C13670" t="s">
        <v>93</v>
      </c>
      <c r="D13670" s="29">
        <v>46546</v>
      </c>
      <c r="E13670">
        <v>0</v>
      </c>
      <c r="F13670">
        <v>0</v>
      </c>
      <c r="G13670">
        <v>0</v>
      </c>
      <c r="H13670">
        <v>0</v>
      </c>
      <c r="L13670">
        <v>955.488203</v>
      </c>
      <c r="R13670">
        <v>1645.324468</v>
      </c>
      <c r="S13670" t="s">
        <v>90</v>
      </c>
      <c r="T13670" s="297">
        <v>46311.754166666666</v>
      </c>
    </row>
    <row r="13671" spans="1:20" x14ac:dyDescent="0.35">
      <c r="A13671" t="s">
        <v>145</v>
      </c>
      <c r="C13671" t="s">
        <v>93</v>
      </c>
      <c r="D13671" s="29">
        <v>46547</v>
      </c>
      <c r="E13671">
        <v>0</v>
      </c>
      <c r="F13671">
        <v>0</v>
      </c>
      <c r="G13671">
        <v>0</v>
      </c>
      <c r="H13671">
        <v>0</v>
      </c>
      <c r="L13671">
        <v>955.488203</v>
      </c>
      <c r="R13671">
        <v>1645.324468</v>
      </c>
      <c r="S13671" t="s">
        <v>90</v>
      </c>
      <c r="T13671" s="297">
        <v>46311.754166666666</v>
      </c>
    </row>
    <row r="13672" spans="1:20" x14ac:dyDescent="0.35">
      <c r="A13672" t="s">
        <v>145</v>
      </c>
      <c r="C13672" t="s">
        <v>93</v>
      </c>
      <c r="D13672" s="29">
        <v>46548</v>
      </c>
      <c r="E13672">
        <v>0</v>
      </c>
      <c r="F13672">
        <v>0</v>
      </c>
      <c r="G13672">
        <v>0</v>
      </c>
      <c r="H13672">
        <v>0</v>
      </c>
      <c r="L13672">
        <v>955.488203</v>
      </c>
      <c r="R13672">
        <v>1645.324468</v>
      </c>
      <c r="S13672" t="s">
        <v>90</v>
      </c>
      <c r="T13672" s="297">
        <v>46311.754166666666</v>
      </c>
    </row>
    <row r="13673" spans="1:20" x14ac:dyDescent="0.35">
      <c r="A13673" t="s">
        <v>145</v>
      </c>
      <c r="C13673" t="s">
        <v>93</v>
      </c>
      <c r="D13673" s="29">
        <v>46549</v>
      </c>
      <c r="E13673">
        <v>0</v>
      </c>
      <c r="F13673">
        <v>0</v>
      </c>
      <c r="G13673">
        <v>0</v>
      </c>
      <c r="H13673">
        <v>0</v>
      </c>
      <c r="L13673">
        <v>955.488203</v>
      </c>
      <c r="R13673">
        <v>1645.324468</v>
      </c>
      <c r="S13673" t="s">
        <v>90</v>
      </c>
      <c r="T13673" s="297">
        <v>46311.754166666666</v>
      </c>
    </row>
    <row r="13674" spans="1:20" x14ac:dyDescent="0.35">
      <c r="A13674" t="s">
        <v>145</v>
      </c>
      <c r="C13674" t="s">
        <v>93</v>
      </c>
      <c r="D13674" s="29">
        <v>46550</v>
      </c>
      <c r="E13674">
        <v>0</v>
      </c>
      <c r="F13674">
        <v>0</v>
      </c>
      <c r="G13674">
        <v>0</v>
      </c>
      <c r="H13674">
        <v>0</v>
      </c>
      <c r="L13674">
        <v>955.488203</v>
      </c>
      <c r="R13674">
        <v>1645.324468</v>
      </c>
      <c r="S13674" t="s">
        <v>90</v>
      </c>
      <c r="T13674" s="297">
        <v>46311.754166666666</v>
      </c>
    </row>
    <row r="13675" spans="1:20" x14ac:dyDescent="0.35">
      <c r="A13675" t="s">
        <v>145</v>
      </c>
      <c r="C13675" t="s">
        <v>93</v>
      </c>
      <c r="D13675" s="29">
        <v>46551</v>
      </c>
      <c r="E13675">
        <v>0</v>
      </c>
      <c r="F13675">
        <v>0</v>
      </c>
      <c r="G13675">
        <v>0</v>
      </c>
      <c r="H13675">
        <v>0</v>
      </c>
      <c r="L13675">
        <v>955.488203</v>
      </c>
      <c r="R13675">
        <v>1645.324468</v>
      </c>
      <c r="S13675" t="s">
        <v>90</v>
      </c>
      <c r="T13675" s="297">
        <v>46311.754166666666</v>
      </c>
    </row>
    <row r="13676" spans="1:20" x14ac:dyDescent="0.35">
      <c r="A13676" t="s">
        <v>145</v>
      </c>
      <c r="C13676" t="s">
        <v>93</v>
      </c>
      <c r="D13676" s="29">
        <v>46552</v>
      </c>
      <c r="E13676">
        <v>0</v>
      </c>
      <c r="F13676">
        <v>0</v>
      </c>
      <c r="G13676">
        <v>0</v>
      </c>
      <c r="H13676">
        <v>0</v>
      </c>
      <c r="L13676">
        <v>955.488203</v>
      </c>
      <c r="R13676">
        <v>1645.324468</v>
      </c>
      <c r="S13676" t="s">
        <v>90</v>
      </c>
      <c r="T13676" s="297">
        <v>46311.754166666666</v>
      </c>
    </row>
    <row r="13677" spans="1:20" x14ac:dyDescent="0.35">
      <c r="A13677" t="s">
        <v>145</v>
      </c>
      <c r="C13677" t="s">
        <v>93</v>
      </c>
      <c r="D13677" s="29">
        <v>46553</v>
      </c>
      <c r="E13677">
        <v>0</v>
      </c>
      <c r="F13677">
        <v>0</v>
      </c>
      <c r="G13677">
        <v>0</v>
      </c>
      <c r="H13677">
        <v>0</v>
      </c>
      <c r="L13677">
        <v>955.488203</v>
      </c>
      <c r="R13677">
        <v>1645.324468</v>
      </c>
      <c r="S13677" t="s">
        <v>90</v>
      </c>
      <c r="T13677" s="297">
        <v>46311.754166666666</v>
      </c>
    </row>
    <row r="13678" spans="1:20" x14ac:dyDescent="0.35">
      <c r="A13678" t="s">
        <v>145</v>
      </c>
      <c r="C13678" t="s">
        <v>93</v>
      </c>
      <c r="D13678" s="29">
        <v>46554</v>
      </c>
      <c r="E13678">
        <v>0</v>
      </c>
      <c r="F13678">
        <v>0</v>
      </c>
      <c r="G13678">
        <v>0</v>
      </c>
      <c r="H13678">
        <v>0</v>
      </c>
      <c r="L13678">
        <v>955.488203</v>
      </c>
      <c r="R13678">
        <v>1645.324468</v>
      </c>
      <c r="S13678" t="s">
        <v>90</v>
      </c>
      <c r="T13678" s="297">
        <v>46311.754166666666</v>
      </c>
    </row>
    <row r="13679" spans="1:20" x14ac:dyDescent="0.35">
      <c r="A13679" t="s">
        <v>145</v>
      </c>
      <c r="C13679" t="s">
        <v>93</v>
      </c>
      <c r="D13679" s="29">
        <v>46555</v>
      </c>
      <c r="E13679">
        <v>0</v>
      </c>
      <c r="F13679">
        <v>0</v>
      </c>
      <c r="G13679">
        <v>0</v>
      </c>
      <c r="H13679">
        <v>0</v>
      </c>
      <c r="L13679">
        <v>955.488203</v>
      </c>
      <c r="R13679">
        <v>1645.324468</v>
      </c>
      <c r="S13679" t="s">
        <v>90</v>
      </c>
      <c r="T13679" s="297">
        <v>46311.754166666666</v>
      </c>
    </row>
    <row r="13680" spans="1:20" x14ac:dyDescent="0.35">
      <c r="A13680" t="s">
        <v>145</v>
      </c>
      <c r="C13680" t="s">
        <v>93</v>
      </c>
      <c r="D13680" s="29">
        <v>46556</v>
      </c>
      <c r="E13680">
        <v>0</v>
      </c>
      <c r="F13680">
        <v>0</v>
      </c>
      <c r="G13680">
        <v>0</v>
      </c>
      <c r="H13680">
        <v>0</v>
      </c>
      <c r="L13680">
        <v>955.488203</v>
      </c>
      <c r="R13680">
        <v>1645.324468</v>
      </c>
      <c r="S13680" t="s">
        <v>90</v>
      </c>
      <c r="T13680" s="297">
        <v>46311.754166666666</v>
      </c>
    </row>
    <row r="13681" spans="1:20" x14ac:dyDescent="0.35">
      <c r="A13681" t="s">
        <v>145</v>
      </c>
      <c r="C13681" t="s">
        <v>93</v>
      </c>
      <c r="D13681" s="29">
        <v>46557</v>
      </c>
      <c r="E13681">
        <v>0</v>
      </c>
      <c r="F13681">
        <v>0</v>
      </c>
      <c r="G13681">
        <v>0</v>
      </c>
      <c r="H13681">
        <v>0</v>
      </c>
      <c r="L13681">
        <v>955.488203</v>
      </c>
      <c r="R13681">
        <v>1645.324468</v>
      </c>
      <c r="S13681" t="s">
        <v>90</v>
      </c>
      <c r="T13681" s="297">
        <v>46311.754166666666</v>
      </c>
    </row>
    <row r="13682" spans="1:20" x14ac:dyDescent="0.35">
      <c r="A13682" t="s">
        <v>145</v>
      </c>
      <c r="C13682" t="s">
        <v>93</v>
      </c>
      <c r="D13682" s="29">
        <v>46558</v>
      </c>
      <c r="E13682">
        <v>0</v>
      </c>
      <c r="F13682">
        <v>0</v>
      </c>
      <c r="G13682">
        <v>0</v>
      </c>
      <c r="H13682">
        <v>0</v>
      </c>
      <c r="L13682">
        <v>955.488203</v>
      </c>
      <c r="R13682">
        <v>1645.324468</v>
      </c>
      <c r="S13682" t="s">
        <v>90</v>
      </c>
      <c r="T13682" s="297">
        <v>46311.754166666666</v>
      </c>
    </row>
    <row r="13683" spans="1:20" x14ac:dyDescent="0.35">
      <c r="A13683" t="s">
        <v>145</v>
      </c>
      <c r="C13683" t="s">
        <v>93</v>
      </c>
      <c r="D13683" s="29">
        <v>46559</v>
      </c>
      <c r="E13683">
        <v>0</v>
      </c>
      <c r="F13683">
        <v>0</v>
      </c>
      <c r="G13683">
        <v>0</v>
      </c>
      <c r="H13683">
        <v>0</v>
      </c>
      <c r="L13683">
        <v>955.488203</v>
      </c>
      <c r="R13683">
        <v>1645.324468</v>
      </c>
      <c r="S13683" t="s">
        <v>90</v>
      </c>
      <c r="T13683" s="297">
        <v>46311.754166666666</v>
      </c>
    </row>
    <row r="13684" spans="1:20" x14ac:dyDescent="0.35">
      <c r="A13684" t="s">
        <v>145</v>
      </c>
      <c r="C13684" t="s">
        <v>93</v>
      </c>
      <c r="D13684" s="29">
        <v>46560</v>
      </c>
      <c r="E13684">
        <v>0</v>
      </c>
      <c r="F13684">
        <v>0</v>
      </c>
      <c r="G13684">
        <v>0</v>
      </c>
      <c r="H13684">
        <v>0</v>
      </c>
      <c r="L13684">
        <v>955.488203</v>
      </c>
      <c r="R13684">
        <v>1645.324468</v>
      </c>
      <c r="S13684" t="s">
        <v>90</v>
      </c>
      <c r="T13684" s="297">
        <v>46311.754166666666</v>
      </c>
    </row>
    <row r="13685" spans="1:20" x14ac:dyDescent="0.35">
      <c r="A13685" t="s">
        <v>145</v>
      </c>
      <c r="C13685" t="s">
        <v>93</v>
      </c>
      <c r="D13685" s="29">
        <v>46561</v>
      </c>
      <c r="E13685">
        <v>0</v>
      </c>
      <c r="F13685">
        <v>0</v>
      </c>
      <c r="G13685">
        <v>0</v>
      </c>
      <c r="H13685">
        <v>0</v>
      </c>
      <c r="L13685">
        <v>955.488203</v>
      </c>
      <c r="R13685">
        <v>1645.324468</v>
      </c>
      <c r="S13685" t="s">
        <v>90</v>
      </c>
      <c r="T13685" s="297">
        <v>46311.754166666666</v>
      </c>
    </row>
    <row r="13686" spans="1:20" x14ac:dyDescent="0.35">
      <c r="A13686" t="s">
        <v>145</v>
      </c>
      <c r="C13686" t="s">
        <v>93</v>
      </c>
      <c r="D13686" s="29">
        <v>46562</v>
      </c>
      <c r="E13686">
        <v>0</v>
      </c>
      <c r="F13686">
        <v>0</v>
      </c>
      <c r="G13686">
        <v>0</v>
      </c>
      <c r="H13686">
        <v>0</v>
      </c>
      <c r="L13686">
        <v>955.488203</v>
      </c>
      <c r="R13686">
        <v>1645.324468</v>
      </c>
      <c r="S13686" t="s">
        <v>90</v>
      </c>
      <c r="T13686" s="297">
        <v>46311.754166666666</v>
      </c>
    </row>
    <row r="13687" spans="1:20" x14ac:dyDescent="0.35">
      <c r="A13687" t="s">
        <v>145</v>
      </c>
      <c r="C13687" t="s">
        <v>93</v>
      </c>
      <c r="D13687" s="29">
        <v>46563</v>
      </c>
      <c r="E13687">
        <v>0</v>
      </c>
      <c r="F13687">
        <v>0</v>
      </c>
      <c r="G13687">
        <v>0</v>
      </c>
      <c r="H13687">
        <v>0</v>
      </c>
      <c r="L13687">
        <v>955.488203</v>
      </c>
      <c r="R13687">
        <v>1645.324468</v>
      </c>
      <c r="S13687" t="s">
        <v>90</v>
      </c>
      <c r="T13687" s="297">
        <v>46311.754166666666</v>
      </c>
    </row>
    <row r="13688" spans="1:20" x14ac:dyDescent="0.35">
      <c r="A13688" t="s">
        <v>145</v>
      </c>
      <c r="C13688" t="s">
        <v>93</v>
      </c>
      <c r="D13688" s="29">
        <v>46564</v>
      </c>
      <c r="E13688">
        <v>0</v>
      </c>
      <c r="F13688">
        <v>0</v>
      </c>
      <c r="G13688">
        <v>0</v>
      </c>
      <c r="H13688">
        <v>0</v>
      </c>
      <c r="L13688">
        <v>955.488203</v>
      </c>
      <c r="R13688">
        <v>1645.324468</v>
      </c>
      <c r="S13688" t="s">
        <v>90</v>
      </c>
      <c r="T13688" s="297">
        <v>46311.754166666666</v>
      </c>
    </row>
    <row r="13689" spans="1:20" x14ac:dyDescent="0.35">
      <c r="A13689" t="s">
        <v>145</v>
      </c>
      <c r="C13689" t="s">
        <v>93</v>
      </c>
      <c r="D13689" s="29">
        <v>46565</v>
      </c>
      <c r="E13689">
        <v>0</v>
      </c>
      <c r="F13689">
        <v>0</v>
      </c>
      <c r="G13689">
        <v>0</v>
      </c>
      <c r="H13689">
        <v>0</v>
      </c>
      <c r="L13689">
        <v>955.488203</v>
      </c>
      <c r="R13689">
        <v>1645.324468</v>
      </c>
      <c r="S13689" t="s">
        <v>90</v>
      </c>
      <c r="T13689" s="297">
        <v>46311.754166666666</v>
      </c>
    </row>
    <row r="13690" spans="1:20" x14ac:dyDescent="0.35">
      <c r="A13690" t="s">
        <v>145</v>
      </c>
      <c r="C13690" t="s">
        <v>93</v>
      </c>
      <c r="D13690" s="29">
        <v>46566</v>
      </c>
      <c r="E13690">
        <v>0</v>
      </c>
      <c r="F13690">
        <v>0</v>
      </c>
      <c r="G13690">
        <v>0</v>
      </c>
      <c r="H13690">
        <v>0</v>
      </c>
      <c r="L13690">
        <v>955.488203</v>
      </c>
      <c r="R13690">
        <v>1645.324468</v>
      </c>
      <c r="S13690" t="s">
        <v>90</v>
      </c>
      <c r="T13690" s="297">
        <v>46311.754166666666</v>
      </c>
    </row>
    <row r="13691" spans="1:20" x14ac:dyDescent="0.35">
      <c r="A13691" t="s">
        <v>145</v>
      </c>
      <c r="C13691" t="s">
        <v>93</v>
      </c>
      <c r="D13691" s="29">
        <v>46567</v>
      </c>
      <c r="E13691">
        <v>0</v>
      </c>
      <c r="F13691">
        <v>0</v>
      </c>
      <c r="G13691">
        <v>0</v>
      </c>
      <c r="H13691">
        <v>0</v>
      </c>
      <c r="L13691">
        <v>955.488203</v>
      </c>
      <c r="R13691">
        <v>1645.324468</v>
      </c>
      <c r="S13691" t="s">
        <v>90</v>
      </c>
      <c r="T13691" s="297">
        <v>46311.754166666666</v>
      </c>
    </row>
    <row r="13692" spans="1:20" x14ac:dyDescent="0.35">
      <c r="A13692" t="s">
        <v>145</v>
      </c>
      <c r="C13692" t="s">
        <v>93</v>
      </c>
      <c r="D13692" s="29">
        <v>46568</v>
      </c>
      <c r="E13692">
        <v>0</v>
      </c>
      <c r="F13692">
        <v>0</v>
      </c>
      <c r="G13692">
        <v>0</v>
      </c>
      <c r="H13692">
        <v>0</v>
      </c>
      <c r="L13692">
        <v>955.488203</v>
      </c>
      <c r="R13692">
        <v>1645.324468</v>
      </c>
      <c r="S13692" t="s">
        <v>90</v>
      </c>
      <c r="T13692" s="297">
        <v>46311.754166666666</v>
      </c>
    </row>
    <row r="13693" spans="1:20" x14ac:dyDescent="0.35">
      <c r="A13693" t="s">
        <v>145</v>
      </c>
      <c r="C13693" t="s">
        <v>93</v>
      </c>
      <c r="D13693" s="29">
        <v>46569</v>
      </c>
      <c r="E13693">
        <v>0</v>
      </c>
      <c r="F13693">
        <v>0</v>
      </c>
      <c r="G13693">
        <v>0</v>
      </c>
      <c r="H13693">
        <v>0</v>
      </c>
      <c r="L13693">
        <v>955.488203</v>
      </c>
      <c r="R13693">
        <v>1645.324468</v>
      </c>
      <c r="S13693" t="s">
        <v>90</v>
      </c>
      <c r="T13693" s="297">
        <v>46311.754166666666</v>
      </c>
    </row>
    <row r="13694" spans="1:20" x14ac:dyDescent="0.35">
      <c r="A13694" t="s">
        <v>145</v>
      </c>
      <c r="C13694" t="s">
        <v>93</v>
      </c>
      <c r="D13694" s="29">
        <v>46570</v>
      </c>
      <c r="E13694">
        <v>0</v>
      </c>
      <c r="F13694">
        <v>0</v>
      </c>
      <c r="G13694">
        <v>0</v>
      </c>
      <c r="H13694">
        <v>0</v>
      </c>
      <c r="L13694">
        <v>955.488203</v>
      </c>
      <c r="R13694">
        <v>1645.324468</v>
      </c>
      <c r="S13694" t="s">
        <v>90</v>
      </c>
      <c r="T13694" s="297">
        <v>46311.754166666666</v>
      </c>
    </row>
    <row r="13695" spans="1:20" x14ac:dyDescent="0.35">
      <c r="A13695" t="s">
        <v>145</v>
      </c>
      <c r="C13695" t="s">
        <v>93</v>
      </c>
      <c r="D13695" s="29">
        <v>46571</v>
      </c>
      <c r="E13695">
        <v>0</v>
      </c>
      <c r="F13695">
        <v>0</v>
      </c>
      <c r="G13695">
        <v>0</v>
      </c>
      <c r="H13695">
        <v>0</v>
      </c>
      <c r="L13695">
        <v>955.488203</v>
      </c>
      <c r="R13695">
        <v>1645.324468</v>
      </c>
      <c r="S13695" t="s">
        <v>90</v>
      </c>
      <c r="T13695" s="297">
        <v>46311.754166666666</v>
      </c>
    </row>
    <row r="13696" spans="1:20" x14ac:dyDescent="0.35">
      <c r="A13696" t="s">
        <v>145</v>
      </c>
      <c r="C13696" t="s">
        <v>93</v>
      </c>
      <c r="D13696" s="29">
        <v>46572</v>
      </c>
      <c r="E13696">
        <v>0</v>
      </c>
      <c r="F13696">
        <v>0</v>
      </c>
      <c r="G13696">
        <v>0</v>
      </c>
      <c r="H13696">
        <v>0</v>
      </c>
      <c r="L13696">
        <v>955.488203</v>
      </c>
      <c r="R13696">
        <v>1645.324468</v>
      </c>
      <c r="S13696" t="s">
        <v>90</v>
      </c>
      <c r="T13696" s="297">
        <v>46311.754166666666</v>
      </c>
    </row>
    <row r="13697" spans="1:20" x14ac:dyDescent="0.35">
      <c r="A13697" t="s">
        <v>145</v>
      </c>
      <c r="C13697" t="s">
        <v>93</v>
      </c>
      <c r="D13697" s="29">
        <v>46573</v>
      </c>
      <c r="E13697">
        <v>0</v>
      </c>
      <c r="F13697">
        <v>0</v>
      </c>
      <c r="G13697">
        <v>0</v>
      </c>
      <c r="H13697">
        <v>0</v>
      </c>
      <c r="L13697">
        <v>955.488203</v>
      </c>
      <c r="R13697">
        <v>1645.324468</v>
      </c>
      <c r="S13697" t="s">
        <v>90</v>
      </c>
      <c r="T13697" s="297">
        <v>46311.754166666666</v>
      </c>
    </row>
    <row r="13698" spans="1:20" x14ac:dyDescent="0.35">
      <c r="A13698" t="s">
        <v>145</v>
      </c>
      <c r="C13698" t="s">
        <v>93</v>
      </c>
      <c r="D13698" s="29">
        <v>46574</v>
      </c>
      <c r="E13698">
        <v>0</v>
      </c>
      <c r="F13698">
        <v>0</v>
      </c>
      <c r="G13698">
        <v>0</v>
      </c>
      <c r="H13698">
        <v>0</v>
      </c>
      <c r="L13698">
        <v>955.488203</v>
      </c>
      <c r="R13698">
        <v>1645.324468</v>
      </c>
      <c r="S13698" t="s">
        <v>90</v>
      </c>
      <c r="T13698" s="297">
        <v>46311.754166666666</v>
      </c>
    </row>
    <row r="13699" spans="1:20" x14ac:dyDescent="0.35">
      <c r="A13699" t="s">
        <v>145</v>
      </c>
      <c r="C13699" t="s">
        <v>93</v>
      </c>
      <c r="D13699" s="29">
        <v>46575</v>
      </c>
      <c r="E13699">
        <v>0</v>
      </c>
      <c r="F13699">
        <v>0</v>
      </c>
      <c r="G13699">
        <v>0</v>
      </c>
      <c r="H13699">
        <v>0</v>
      </c>
      <c r="L13699">
        <v>955.488203</v>
      </c>
      <c r="R13699">
        <v>1645.324468</v>
      </c>
      <c r="S13699" t="s">
        <v>90</v>
      </c>
      <c r="T13699" s="297">
        <v>46311.754166666666</v>
      </c>
    </row>
    <row r="13700" spans="1:20" x14ac:dyDescent="0.35">
      <c r="A13700" t="s">
        <v>145</v>
      </c>
      <c r="C13700" t="s">
        <v>93</v>
      </c>
      <c r="D13700" s="29">
        <v>46576</v>
      </c>
      <c r="E13700">
        <v>0</v>
      </c>
      <c r="F13700">
        <v>0</v>
      </c>
      <c r="G13700">
        <v>0</v>
      </c>
      <c r="H13700">
        <v>0</v>
      </c>
      <c r="L13700">
        <v>955.488203</v>
      </c>
      <c r="R13700">
        <v>1645.324468</v>
      </c>
      <c r="S13700" t="s">
        <v>90</v>
      </c>
      <c r="T13700" s="297">
        <v>46311.754166666666</v>
      </c>
    </row>
    <row r="13701" spans="1:20" x14ac:dyDescent="0.35">
      <c r="A13701" t="s">
        <v>145</v>
      </c>
      <c r="C13701" t="s">
        <v>93</v>
      </c>
      <c r="D13701" s="29">
        <v>46577</v>
      </c>
      <c r="E13701">
        <v>0</v>
      </c>
      <c r="F13701">
        <v>0</v>
      </c>
      <c r="G13701">
        <v>0</v>
      </c>
      <c r="H13701">
        <v>0</v>
      </c>
      <c r="L13701">
        <v>955.488203</v>
      </c>
      <c r="R13701">
        <v>1645.324468</v>
      </c>
      <c r="S13701" t="s">
        <v>90</v>
      </c>
      <c r="T13701" s="297">
        <v>46311.754166666666</v>
      </c>
    </row>
    <row r="13702" spans="1:20" x14ac:dyDescent="0.35">
      <c r="A13702" t="s">
        <v>145</v>
      </c>
      <c r="C13702" t="s">
        <v>93</v>
      </c>
      <c r="D13702" s="29">
        <v>46578</v>
      </c>
      <c r="E13702">
        <v>0</v>
      </c>
      <c r="F13702">
        <v>0</v>
      </c>
      <c r="G13702">
        <v>0</v>
      </c>
      <c r="H13702">
        <v>0</v>
      </c>
      <c r="L13702">
        <v>955.488203</v>
      </c>
      <c r="R13702">
        <v>1645.324468</v>
      </c>
      <c r="S13702" t="s">
        <v>90</v>
      </c>
      <c r="T13702" s="297">
        <v>46311.754166666666</v>
      </c>
    </row>
    <row r="13703" spans="1:20" x14ac:dyDescent="0.35">
      <c r="A13703" t="s">
        <v>145</v>
      </c>
      <c r="C13703" t="s">
        <v>93</v>
      </c>
      <c r="D13703" s="29">
        <v>46579</v>
      </c>
      <c r="E13703">
        <v>0</v>
      </c>
      <c r="F13703">
        <v>0</v>
      </c>
      <c r="G13703">
        <v>0</v>
      </c>
      <c r="H13703">
        <v>0</v>
      </c>
      <c r="L13703">
        <v>955.488203</v>
      </c>
      <c r="R13703">
        <v>1645.324468</v>
      </c>
      <c r="S13703" t="s">
        <v>90</v>
      </c>
      <c r="T13703" s="297">
        <v>46311.754166666666</v>
      </c>
    </row>
    <row r="13704" spans="1:20" x14ac:dyDescent="0.35">
      <c r="A13704" t="s">
        <v>145</v>
      </c>
      <c r="C13704" t="s">
        <v>93</v>
      </c>
      <c r="D13704" s="29">
        <v>46580</v>
      </c>
      <c r="E13704">
        <v>0</v>
      </c>
      <c r="F13704">
        <v>0</v>
      </c>
      <c r="G13704">
        <v>0</v>
      </c>
      <c r="H13704">
        <v>0</v>
      </c>
      <c r="L13704">
        <v>955.488203</v>
      </c>
      <c r="R13704">
        <v>1645.324468</v>
      </c>
      <c r="S13704" t="s">
        <v>90</v>
      </c>
      <c r="T13704" s="297">
        <v>46311.754166666666</v>
      </c>
    </row>
    <row r="13705" spans="1:20" x14ac:dyDescent="0.35">
      <c r="A13705" t="s">
        <v>145</v>
      </c>
      <c r="C13705" t="s">
        <v>93</v>
      </c>
      <c r="D13705" s="29">
        <v>46581</v>
      </c>
      <c r="E13705">
        <v>0</v>
      </c>
      <c r="F13705">
        <v>0</v>
      </c>
      <c r="G13705">
        <v>0</v>
      </c>
      <c r="H13705">
        <v>0</v>
      </c>
      <c r="L13705">
        <v>955.488203</v>
      </c>
      <c r="R13705">
        <v>1645.324468</v>
      </c>
      <c r="S13705" t="s">
        <v>90</v>
      </c>
      <c r="T13705" s="297">
        <v>46311.754166666666</v>
      </c>
    </row>
    <row r="13706" spans="1:20" x14ac:dyDescent="0.35">
      <c r="A13706" t="s">
        <v>145</v>
      </c>
      <c r="C13706" t="s">
        <v>93</v>
      </c>
      <c r="D13706" s="29">
        <v>46582</v>
      </c>
      <c r="E13706">
        <v>0</v>
      </c>
      <c r="F13706">
        <v>0</v>
      </c>
      <c r="G13706">
        <v>0</v>
      </c>
      <c r="H13706">
        <v>0</v>
      </c>
      <c r="L13706">
        <v>955.488203</v>
      </c>
      <c r="R13706">
        <v>1645.324468</v>
      </c>
      <c r="S13706" t="s">
        <v>90</v>
      </c>
      <c r="T13706" s="297">
        <v>46311.754166666666</v>
      </c>
    </row>
    <row r="13707" spans="1:20" x14ac:dyDescent="0.35">
      <c r="A13707" t="s">
        <v>145</v>
      </c>
      <c r="C13707" t="s">
        <v>93</v>
      </c>
      <c r="D13707" s="29">
        <v>46583</v>
      </c>
      <c r="E13707">
        <v>0</v>
      </c>
      <c r="F13707">
        <v>0</v>
      </c>
      <c r="G13707">
        <v>0</v>
      </c>
      <c r="H13707">
        <v>0</v>
      </c>
      <c r="L13707">
        <v>955.488203</v>
      </c>
      <c r="R13707">
        <v>1645.324468</v>
      </c>
      <c r="S13707" t="s">
        <v>90</v>
      </c>
      <c r="T13707" s="297">
        <v>46311.754166666666</v>
      </c>
    </row>
    <row r="13708" spans="1:20" x14ac:dyDescent="0.35">
      <c r="A13708" t="s">
        <v>145</v>
      </c>
      <c r="C13708" t="s">
        <v>93</v>
      </c>
      <c r="D13708" s="29">
        <v>46584</v>
      </c>
      <c r="E13708">
        <v>0</v>
      </c>
      <c r="F13708">
        <v>0</v>
      </c>
      <c r="G13708">
        <v>0</v>
      </c>
      <c r="H13708">
        <v>0</v>
      </c>
      <c r="L13708">
        <v>955.488203</v>
      </c>
      <c r="R13708">
        <v>1645.324468</v>
      </c>
      <c r="S13708" t="s">
        <v>90</v>
      </c>
      <c r="T13708" s="297">
        <v>46311.754166666666</v>
      </c>
    </row>
    <row r="13709" spans="1:20" x14ac:dyDescent="0.35">
      <c r="A13709" t="s">
        <v>145</v>
      </c>
      <c r="C13709" t="s">
        <v>93</v>
      </c>
      <c r="D13709" s="29">
        <v>46585</v>
      </c>
      <c r="E13709">
        <v>0</v>
      </c>
      <c r="F13709">
        <v>0</v>
      </c>
      <c r="G13709">
        <v>0</v>
      </c>
      <c r="H13709">
        <v>0</v>
      </c>
      <c r="L13709">
        <v>955.488203</v>
      </c>
      <c r="R13709">
        <v>1645.324468</v>
      </c>
      <c r="S13709" t="s">
        <v>90</v>
      </c>
      <c r="T13709" s="297">
        <v>46311.754166666666</v>
      </c>
    </row>
    <row r="13710" spans="1:20" x14ac:dyDescent="0.35">
      <c r="A13710" t="s">
        <v>145</v>
      </c>
      <c r="C13710" t="s">
        <v>93</v>
      </c>
      <c r="D13710" s="29">
        <v>46586</v>
      </c>
      <c r="E13710">
        <v>0</v>
      </c>
      <c r="F13710">
        <v>0</v>
      </c>
      <c r="G13710">
        <v>0</v>
      </c>
      <c r="H13710">
        <v>0</v>
      </c>
      <c r="L13710">
        <v>955.488203</v>
      </c>
      <c r="R13710">
        <v>1645.324468</v>
      </c>
      <c r="S13710" t="s">
        <v>90</v>
      </c>
      <c r="T13710" s="297">
        <v>46311.754166666666</v>
      </c>
    </row>
    <row r="13711" spans="1:20" x14ac:dyDescent="0.35">
      <c r="A13711" t="s">
        <v>145</v>
      </c>
      <c r="C13711" t="s">
        <v>93</v>
      </c>
      <c r="D13711" s="29">
        <v>46587</v>
      </c>
      <c r="E13711">
        <v>0</v>
      </c>
      <c r="F13711">
        <v>0</v>
      </c>
      <c r="G13711">
        <v>0</v>
      </c>
      <c r="H13711">
        <v>0</v>
      </c>
      <c r="L13711">
        <v>955.488203</v>
      </c>
      <c r="R13711">
        <v>1645.324468</v>
      </c>
      <c r="S13711" t="s">
        <v>90</v>
      </c>
      <c r="T13711" s="297">
        <v>46311.754166666666</v>
      </c>
    </row>
    <row r="13712" spans="1:20" x14ac:dyDescent="0.35">
      <c r="A13712" t="s">
        <v>145</v>
      </c>
      <c r="C13712" t="s">
        <v>93</v>
      </c>
      <c r="D13712" s="29">
        <v>46588</v>
      </c>
      <c r="E13712">
        <v>0</v>
      </c>
      <c r="F13712">
        <v>0</v>
      </c>
      <c r="G13712">
        <v>0</v>
      </c>
      <c r="H13712">
        <v>0</v>
      </c>
      <c r="L13712">
        <v>955.488203</v>
      </c>
      <c r="R13712">
        <v>1645.324468</v>
      </c>
      <c r="S13712" t="s">
        <v>90</v>
      </c>
      <c r="T13712" s="297">
        <v>46311.754166666666</v>
      </c>
    </row>
    <row r="13713" spans="1:20" x14ac:dyDescent="0.35">
      <c r="A13713" t="s">
        <v>145</v>
      </c>
      <c r="C13713" t="s">
        <v>93</v>
      </c>
      <c r="D13713" s="29">
        <v>46589</v>
      </c>
      <c r="E13713">
        <v>0</v>
      </c>
      <c r="F13713">
        <v>0</v>
      </c>
      <c r="G13713">
        <v>0</v>
      </c>
      <c r="H13713">
        <v>0</v>
      </c>
      <c r="L13713">
        <v>955.488203</v>
      </c>
      <c r="R13713">
        <v>1645.324468</v>
      </c>
      <c r="S13713" t="s">
        <v>90</v>
      </c>
      <c r="T13713" s="297">
        <v>46311.754166666666</v>
      </c>
    </row>
    <row r="13714" spans="1:20" x14ac:dyDescent="0.35">
      <c r="A13714" t="s">
        <v>145</v>
      </c>
      <c r="C13714" t="s">
        <v>93</v>
      </c>
      <c r="D13714" s="29">
        <v>46590</v>
      </c>
      <c r="E13714">
        <v>0</v>
      </c>
      <c r="F13714">
        <v>0</v>
      </c>
      <c r="G13714">
        <v>0</v>
      </c>
      <c r="H13714">
        <v>0</v>
      </c>
      <c r="L13714">
        <v>955.488203</v>
      </c>
      <c r="R13714">
        <v>1645.324468</v>
      </c>
      <c r="S13714" t="s">
        <v>90</v>
      </c>
      <c r="T13714" s="297">
        <v>46311.754166666666</v>
      </c>
    </row>
    <row r="13715" spans="1:20" x14ac:dyDescent="0.35">
      <c r="A13715" t="s">
        <v>145</v>
      </c>
      <c r="C13715" t="s">
        <v>93</v>
      </c>
      <c r="D13715" s="29">
        <v>46591</v>
      </c>
      <c r="E13715">
        <v>0</v>
      </c>
      <c r="F13715">
        <v>0</v>
      </c>
      <c r="G13715">
        <v>0</v>
      </c>
      <c r="H13715">
        <v>0</v>
      </c>
      <c r="L13715">
        <v>955.488203</v>
      </c>
      <c r="R13715">
        <v>1645.324468</v>
      </c>
      <c r="S13715" t="s">
        <v>90</v>
      </c>
      <c r="T13715" s="297">
        <v>46311.754166666666</v>
      </c>
    </row>
    <row r="13716" spans="1:20" x14ac:dyDescent="0.35">
      <c r="A13716" t="s">
        <v>145</v>
      </c>
      <c r="C13716" t="s">
        <v>93</v>
      </c>
      <c r="D13716" s="29">
        <v>46592</v>
      </c>
      <c r="E13716">
        <v>0</v>
      </c>
      <c r="F13716">
        <v>0</v>
      </c>
      <c r="G13716">
        <v>0</v>
      </c>
      <c r="H13716">
        <v>0</v>
      </c>
      <c r="L13716">
        <v>955.488203</v>
      </c>
      <c r="R13716">
        <v>1645.324468</v>
      </c>
      <c r="S13716" t="s">
        <v>90</v>
      </c>
      <c r="T13716" s="297">
        <v>46311.754166666666</v>
      </c>
    </row>
    <row r="13717" spans="1:20" x14ac:dyDescent="0.35">
      <c r="A13717" t="s">
        <v>145</v>
      </c>
      <c r="C13717" t="s">
        <v>93</v>
      </c>
      <c r="D13717" s="29">
        <v>46593</v>
      </c>
      <c r="E13717">
        <v>0</v>
      </c>
      <c r="F13717">
        <v>0</v>
      </c>
      <c r="G13717">
        <v>0</v>
      </c>
      <c r="H13717">
        <v>0</v>
      </c>
      <c r="L13717">
        <v>955.488203</v>
      </c>
      <c r="R13717">
        <v>1645.324468</v>
      </c>
      <c r="S13717" t="s">
        <v>90</v>
      </c>
      <c r="T13717" s="297">
        <v>46311.754166666666</v>
      </c>
    </row>
    <row r="13718" spans="1:20" x14ac:dyDescent="0.35">
      <c r="A13718" t="s">
        <v>145</v>
      </c>
      <c r="C13718" t="s">
        <v>93</v>
      </c>
      <c r="D13718" s="29">
        <v>46594</v>
      </c>
      <c r="E13718">
        <v>0</v>
      </c>
      <c r="F13718">
        <v>0</v>
      </c>
      <c r="G13718">
        <v>0</v>
      </c>
      <c r="H13718">
        <v>0</v>
      </c>
      <c r="L13718">
        <v>955.488203</v>
      </c>
      <c r="R13718">
        <v>1645.324468</v>
      </c>
      <c r="S13718" t="s">
        <v>90</v>
      </c>
      <c r="T13718" s="297">
        <v>46311.754166666666</v>
      </c>
    </row>
    <row r="13719" spans="1:20" x14ac:dyDescent="0.35">
      <c r="A13719" t="s">
        <v>145</v>
      </c>
      <c r="C13719" t="s">
        <v>93</v>
      </c>
      <c r="D13719" s="29">
        <v>46595</v>
      </c>
      <c r="E13719">
        <v>0</v>
      </c>
      <c r="F13719">
        <v>0</v>
      </c>
      <c r="G13719">
        <v>0</v>
      </c>
      <c r="H13719">
        <v>0</v>
      </c>
      <c r="L13719">
        <v>955.488203</v>
      </c>
      <c r="R13719">
        <v>1645.324468</v>
      </c>
      <c r="S13719" t="s">
        <v>90</v>
      </c>
      <c r="T13719" s="297">
        <v>46311.754166666666</v>
      </c>
    </row>
    <row r="13720" spans="1:20" x14ac:dyDescent="0.35">
      <c r="A13720" t="s">
        <v>145</v>
      </c>
      <c r="C13720" t="s">
        <v>93</v>
      </c>
      <c r="D13720" s="29">
        <v>46596</v>
      </c>
      <c r="E13720">
        <v>0</v>
      </c>
      <c r="F13720">
        <v>0</v>
      </c>
      <c r="G13720">
        <v>0</v>
      </c>
      <c r="H13720">
        <v>0</v>
      </c>
      <c r="L13720">
        <v>955.488203</v>
      </c>
      <c r="R13720">
        <v>1645.324468</v>
      </c>
      <c r="S13720" t="s">
        <v>90</v>
      </c>
      <c r="T13720" s="297">
        <v>46311.754166666666</v>
      </c>
    </row>
    <row r="13721" spans="1:20" x14ac:dyDescent="0.35">
      <c r="A13721" t="s">
        <v>145</v>
      </c>
      <c r="C13721" t="s">
        <v>93</v>
      </c>
      <c r="D13721" s="29">
        <v>46597</v>
      </c>
      <c r="E13721">
        <v>0</v>
      </c>
      <c r="F13721">
        <v>0</v>
      </c>
      <c r="G13721">
        <v>0</v>
      </c>
      <c r="H13721">
        <v>0</v>
      </c>
      <c r="L13721">
        <v>955.488203</v>
      </c>
      <c r="R13721">
        <v>1645.324468</v>
      </c>
      <c r="S13721" t="s">
        <v>90</v>
      </c>
      <c r="T13721" s="297">
        <v>46311.754166666666</v>
      </c>
    </row>
    <row r="13722" spans="1:20" x14ac:dyDescent="0.35">
      <c r="A13722" t="s">
        <v>145</v>
      </c>
      <c r="C13722" t="s">
        <v>93</v>
      </c>
      <c r="D13722" s="29">
        <v>46598</v>
      </c>
      <c r="E13722">
        <v>0</v>
      </c>
      <c r="F13722">
        <v>0</v>
      </c>
      <c r="G13722">
        <v>0</v>
      </c>
      <c r="H13722">
        <v>0</v>
      </c>
      <c r="L13722">
        <v>955.488203</v>
      </c>
      <c r="R13722">
        <v>1645.324468</v>
      </c>
      <c r="S13722" t="s">
        <v>90</v>
      </c>
      <c r="T13722" s="297">
        <v>46311.754166666666</v>
      </c>
    </row>
    <row r="13723" spans="1:20" x14ac:dyDescent="0.35">
      <c r="A13723" t="s">
        <v>145</v>
      </c>
      <c r="C13723" t="s">
        <v>93</v>
      </c>
      <c r="D13723" s="29">
        <v>46599</v>
      </c>
      <c r="E13723">
        <v>0</v>
      </c>
      <c r="F13723">
        <v>0</v>
      </c>
      <c r="G13723">
        <v>0</v>
      </c>
      <c r="H13723">
        <v>0</v>
      </c>
      <c r="L13723">
        <v>955.488203</v>
      </c>
      <c r="R13723">
        <v>1645.324468</v>
      </c>
      <c r="S13723" t="s">
        <v>90</v>
      </c>
      <c r="T13723" s="297">
        <v>46311.754166666666</v>
      </c>
    </row>
    <row r="13724" spans="1:20" x14ac:dyDescent="0.35">
      <c r="A13724" t="s">
        <v>145</v>
      </c>
      <c r="C13724" t="s">
        <v>93</v>
      </c>
      <c r="D13724" s="29">
        <v>46600</v>
      </c>
      <c r="E13724">
        <v>0</v>
      </c>
      <c r="F13724">
        <v>0</v>
      </c>
      <c r="G13724">
        <v>0</v>
      </c>
      <c r="H13724">
        <v>0</v>
      </c>
      <c r="L13724">
        <v>955.488203</v>
      </c>
      <c r="R13724">
        <v>1645.324468</v>
      </c>
      <c r="S13724" t="s">
        <v>90</v>
      </c>
      <c r="T13724" s="297">
        <v>46311.754166666666</v>
      </c>
    </row>
    <row r="13725" spans="1:20" x14ac:dyDescent="0.35">
      <c r="A13725" t="s">
        <v>145</v>
      </c>
      <c r="C13725" t="s">
        <v>93</v>
      </c>
      <c r="D13725" s="29">
        <v>46601</v>
      </c>
      <c r="E13725">
        <v>0</v>
      </c>
      <c r="F13725">
        <v>0</v>
      </c>
      <c r="G13725">
        <v>0</v>
      </c>
      <c r="H13725">
        <v>0</v>
      </c>
      <c r="L13725">
        <v>955.488203</v>
      </c>
      <c r="R13725">
        <v>1645.324468</v>
      </c>
      <c r="S13725" t="s">
        <v>90</v>
      </c>
      <c r="T13725" s="297">
        <v>46311.754166666666</v>
      </c>
    </row>
    <row r="13726" spans="1:20" x14ac:dyDescent="0.35">
      <c r="A13726" t="s">
        <v>145</v>
      </c>
      <c r="C13726" t="s">
        <v>93</v>
      </c>
      <c r="D13726" s="29">
        <v>46602</v>
      </c>
      <c r="E13726">
        <v>0</v>
      </c>
      <c r="F13726">
        <v>0</v>
      </c>
      <c r="G13726">
        <v>0</v>
      </c>
      <c r="H13726">
        <v>0</v>
      </c>
      <c r="L13726">
        <v>955.488203</v>
      </c>
      <c r="R13726">
        <v>1645.324468</v>
      </c>
      <c r="S13726" t="s">
        <v>90</v>
      </c>
      <c r="T13726" s="297">
        <v>46311.754166666666</v>
      </c>
    </row>
    <row r="13727" spans="1:20" x14ac:dyDescent="0.35">
      <c r="A13727" t="s">
        <v>145</v>
      </c>
      <c r="C13727" t="s">
        <v>93</v>
      </c>
      <c r="D13727" s="29">
        <v>46603</v>
      </c>
      <c r="E13727">
        <v>0</v>
      </c>
      <c r="F13727">
        <v>0</v>
      </c>
      <c r="G13727">
        <v>0</v>
      </c>
      <c r="H13727">
        <v>0</v>
      </c>
      <c r="L13727">
        <v>955.488203</v>
      </c>
      <c r="R13727">
        <v>1645.324468</v>
      </c>
      <c r="S13727" t="s">
        <v>90</v>
      </c>
      <c r="T13727" s="297">
        <v>46311.754166666666</v>
      </c>
    </row>
    <row r="13728" spans="1:20" x14ac:dyDescent="0.35">
      <c r="A13728" t="s">
        <v>145</v>
      </c>
      <c r="C13728" t="s">
        <v>93</v>
      </c>
      <c r="D13728" s="29">
        <v>46604</v>
      </c>
      <c r="E13728">
        <v>0</v>
      </c>
      <c r="F13728">
        <v>0</v>
      </c>
      <c r="G13728">
        <v>0</v>
      </c>
      <c r="H13728">
        <v>0</v>
      </c>
      <c r="L13728">
        <v>955.488203</v>
      </c>
      <c r="R13728">
        <v>1645.324468</v>
      </c>
      <c r="S13728" t="s">
        <v>90</v>
      </c>
      <c r="T13728" s="297">
        <v>46311.754166666666</v>
      </c>
    </row>
    <row r="13729" spans="1:20" x14ac:dyDescent="0.35">
      <c r="A13729" t="s">
        <v>145</v>
      </c>
      <c r="C13729" t="s">
        <v>93</v>
      </c>
      <c r="D13729" s="29">
        <v>46605</v>
      </c>
      <c r="E13729">
        <v>0</v>
      </c>
      <c r="F13729">
        <v>0</v>
      </c>
      <c r="G13729">
        <v>0</v>
      </c>
      <c r="H13729">
        <v>0</v>
      </c>
      <c r="L13729">
        <v>955.488203</v>
      </c>
      <c r="R13729">
        <v>1645.324468</v>
      </c>
      <c r="S13729" t="s">
        <v>90</v>
      </c>
      <c r="T13729" s="297">
        <v>46311.754166666666</v>
      </c>
    </row>
    <row r="13730" spans="1:20" x14ac:dyDescent="0.35">
      <c r="A13730" t="s">
        <v>145</v>
      </c>
      <c r="C13730" t="s">
        <v>93</v>
      </c>
      <c r="D13730" s="29">
        <v>46606</v>
      </c>
      <c r="E13730">
        <v>0</v>
      </c>
      <c r="F13730">
        <v>0</v>
      </c>
      <c r="G13730">
        <v>0</v>
      </c>
      <c r="H13730">
        <v>0</v>
      </c>
      <c r="L13730">
        <v>955.488203</v>
      </c>
      <c r="R13730">
        <v>1645.324468</v>
      </c>
      <c r="S13730" t="s">
        <v>90</v>
      </c>
      <c r="T13730" s="297">
        <v>46311.754166666666</v>
      </c>
    </row>
    <row r="13731" spans="1:20" x14ac:dyDescent="0.35">
      <c r="A13731" t="s">
        <v>145</v>
      </c>
      <c r="C13731" t="s">
        <v>93</v>
      </c>
      <c r="D13731" s="29">
        <v>46607</v>
      </c>
      <c r="E13731">
        <v>0</v>
      </c>
      <c r="F13731">
        <v>0</v>
      </c>
      <c r="G13731">
        <v>0</v>
      </c>
      <c r="H13731">
        <v>0</v>
      </c>
      <c r="L13731">
        <v>955.488203</v>
      </c>
      <c r="R13731">
        <v>1645.324468</v>
      </c>
      <c r="S13731" t="s">
        <v>90</v>
      </c>
      <c r="T13731" s="297">
        <v>46311.754166666666</v>
      </c>
    </row>
    <row r="13732" spans="1:20" x14ac:dyDescent="0.35">
      <c r="A13732" t="s">
        <v>145</v>
      </c>
      <c r="C13732" t="s">
        <v>93</v>
      </c>
      <c r="D13732" s="29">
        <v>46608</v>
      </c>
      <c r="E13732">
        <v>0</v>
      </c>
      <c r="F13732">
        <v>0</v>
      </c>
      <c r="G13732">
        <v>0</v>
      </c>
      <c r="H13732">
        <v>0</v>
      </c>
      <c r="L13732">
        <v>955.488203</v>
      </c>
      <c r="R13732">
        <v>1645.324468</v>
      </c>
      <c r="S13732" t="s">
        <v>90</v>
      </c>
      <c r="T13732" s="297">
        <v>46311.754166666666</v>
      </c>
    </row>
    <row r="13733" spans="1:20" x14ac:dyDescent="0.35">
      <c r="A13733" t="s">
        <v>145</v>
      </c>
      <c r="C13733" t="s">
        <v>93</v>
      </c>
      <c r="D13733" s="29">
        <v>46609</v>
      </c>
      <c r="E13733">
        <v>0</v>
      </c>
      <c r="F13733">
        <v>0</v>
      </c>
      <c r="G13733">
        <v>0</v>
      </c>
      <c r="H13733">
        <v>0</v>
      </c>
      <c r="L13733">
        <v>955.488203</v>
      </c>
      <c r="R13733">
        <v>1645.324468</v>
      </c>
      <c r="S13733" t="s">
        <v>90</v>
      </c>
      <c r="T13733" s="297">
        <v>46311.754166666666</v>
      </c>
    </row>
    <row r="13734" spans="1:20" x14ac:dyDescent="0.35">
      <c r="A13734" t="s">
        <v>145</v>
      </c>
      <c r="C13734" t="s">
        <v>93</v>
      </c>
      <c r="D13734" s="29">
        <v>46610</v>
      </c>
      <c r="E13734">
        <v>0</v>
      </c>
      <c r="F13734">
        <v>0</v>
      </c>
      <c r="G13734">
        <v>0</v>
      </c>
      <c r="H13734">
        <v>0</v>
      </c>
      <c r="L13734">
        <v>955.488203</v>
      </c>
      <c r="R13734">
        <v>1645.324468</v>
      </c>
      <c r="S13734" t="s">
        <v>90</v>
      </c>
      <c r="T13734" s="297">
        <v>46311.754166666666</v>
      </c>
    </row>
    <row r="13735" spans="1:20" x14ac:dyDescent="0.35">
      <c r="A13735" t="s">
        <v>145</v>
      </c>
      <c r="C13735" t="s">
        <v>93</v>
      </c>
      <c r="D13735" s="29">
        <v>46611</v>
      </c>
      <c r="E13735">
        <v>0</v>
      </c>
      <c r="F13735">
        <v>0</v>
      </c>
      <c r="G13735">
        <v>0</v>
      </c>
      <c r="H13735">
        <v>0</v>
      </c>
      <c r="L13735">
        <v>955.488203</v>
      </c>
      <c r="R13735">
        <v>1645.324468</v>
      </c>
      <c r="S13735" t="s">
        <v>90</v>
      </c>
      <c r="T13735" s="297">
        <v>46311.754166666666</v>
      </c>
    </row>
    <row r="13736" spans="1:20" x14ac:dyDescent="0.35">
      <c r="A13736" t="s">
        <v>145</v>
      </c>
      <c r="C13736" t="s">
        <v>93</v>
      </c>
      <c r="D13736" s="29">
        <v>46612</v>
      </c>
      <c r="E13736">
        <v>0</v>
      </c>
      <c r="F13736">
        <v>0</v>
      </c>
      <c r="G13736">
        <v>0</v>
      </c>
      <c r="H13736">
        <v>0</v>
      </c>
      <c r="L13736">
        <v>955.488203</v>
      </c>
      <c r="R13736">
        <v>1645.324468</v>
      </c>
      <c r="S13736" t="s">
        <v>90</v>
      </c>
      <c r="T13736" s="297">
        <v>46311.754166666666</v>
      </c>
    </row>
    <row r="13737" spans="1:20" x14ac:dyDescent="0.35">
      <c r="A13737" t="s">
        <v>145</v>
      </c>
      <c r="C13737" t="s">
        <v>93</v>
      </c>
      <c r="D13737" s="29">
        <v>46613</v>
      </c>
      <c r="E13737">
        <v>0</v>
      </c>
      <c r="F13737">
        <v>0</v>
      </c>
      <c r="G13737">
        <v>0</v>
      </c>
      <c r="H13737">
        <v>0</v>
      </c>
      <c r="L13737">
        <v>955.488203</v>
      </c>
      <c r="R13737">
        <v>1645.324468</v>
      </c>
      <c r="S13737" t="s">
        <v>90</v>
      </c>
      <c r="T13737" s="297">
        <v>46311.754166666666</v>
      </c>
    </row>
    <row r="13738" spans="1:20" x14ac:dyDescent="0.35">
      <c r="A13738" t="s">
        <v>145</v>
      </c>
      <c r="C13738" t="s">
        <v>93</v>
      </c>
      <c r="D13738" s="29">
        <v>46614</v>
      </c>
      <c r="E13738">
        <v>0</v>
      </c>
      <c r="F13738">
        <v>0</v>
      </c>
      <c r="G13738">
        <v>0</v>
      </c>
      <c r="H13738">
        <v>0</v>
      </c>
      <c r="L13738">
        <v>955.488203</v>
      </c>
      <c r="R13738">
        <v>1645.324468</v>
      </c>
      <c r="S13738" t="s">
        <v>90</v>
      </c>
      <c r="T13738" s="297">
        <v>46311.754166666666</v>
      </c>
    </row>
    <row r="13739" spans="1:20" x14ac:dyDescent="0.35">
      <c r="A13739" t="s">
        <v>145</v>
      </c>
      <c r="C13739" t="s">
        <v>93</v>
      </c>
      <c r="D13739" s="29">
        <v>46615</v>
      </c>
      <c r="E13739">
        <v>0</v>
      </c>
      <c r="F13739">
        <v>0</v>
      </c>
      <c r="G13739">
        <v>0</v>
      </c>
      <c r="H13739">
        <v>0</v>
      </c>
      <c r="L13739">
        <v>955.488203</v>
      </c>
      <c r="R13739">
        <v>1645.324468</v>
      </c>
      <c r="S13739" t="s">
        <v>90</v>
      </c>
      <c r="T13739" s="297">
        <v>46311.754166666666</v>
      </c>
    </row>
    <row r="13740" spans="1:20" x14ac:dyDescent="0.35">
      <c r="A13740" t="s">
        <v>145</v>
      </c>
      <c r="C13740" t="s">
        <v>93</v>
      </c>
      <c r="D13740" s="29">
        <v>46616</v>
      </c>
      <c r="E13740">
        <v>0</v>
      </c>
      <c r="F13740">
        <v>0</v>
      </c>
      <c r="G13740">
        <v>0</v>
      </c>
      <c r="H13740">
        <v>0</v>
      </c>
      <c r="L13740">
        <v>955.488203</v>
      </c>
      <c r="R13740">
        <v>1645.324468</v>
      </c>
      <c r="S13740" t="s">
        <v>90</v>
      </c>
      <c r="T13740" s="297">
        <v>46311.754166666666</v>
      </c>
    </row>
    <row r="13741" spans="1:20" x14ac:dyDescent="0.35">
      <c r="A13741" t="s">
        <v>145</v>
      </c>
      <c r="C13741" t="s">
        <v>93</v>
      </c>
      <c r="D13741" s="29">
        <v>46617</v>
      </c>
      <c r="E13741">
        <v>0</v>
      </c>
      <c r="F13741">
        <v>0</v>
      </c>
      <c r="G13741">
        <v>0</v>
      </c>
      <c r="H13741">
        <v>0</v>
      </c>
      <c r="L13741">
        <v>955.488203</v>
      </c>
      <c r="R13741">
        <v>1645.324468</v>
      </c>
      <c r="S13741" t="s">
        <v>90</v>
      </c>
      <c r="T13741" s="297">
        <v>46311.754166666666</v>
      </c>
    </row>
    <row r="13742" spans="1:20" x14ac:dyDescent="0.35">
      <c r="A13742" t="s">
        <v>145</v>
      </c>
      <c r="C13742" t="s">
        <v>93</v>
      </c>
      <c r="D13742" s="29">
        <v>46618</v>
      </c>
      <c r="E13742">
        <v>0</v>
      </c>
      <c r="F13742">
        <v>0</v>
      </c>
      <c r="G13742">
        <v>0</v>
      </c>
      <c r="H13742">
        <v>0</v>
      </c>
      <c r="L13742">
        <v>955.488203</v>
      </c>
      <c r="R13742">
        <v>1645.324468</v>
      </c>
      <c r="S13742" t="s">
        <v>90</v>
      </c>
      <c r="T13742" s="297">
        <v>46311.754166666666</v>
      </c>
    </row>
    <row r="13743" spans="1:20" x14ac:dyDescent="0.35">
      <c r="A13743" t="s">
        <v>145</v>
      </c>
      <c r="C13743" t="s">
        <v>93</v>
      </c>
      <c r="D13743" s="29">
        <v>46619</v>
      </c>
      <c r="E13743">
        <v>0</v>
      </c>
      <c r="F13743">
        <v>0</v>
      </c>
      <c r="G13743">
        <v>0</v>
      </c>
      <c r="H13743">
        <v>0</v>
      </c>
      <c r="L13743">
        <v>955.488203</v>
      </c>
      <c r="R13743">
        <v>1645.324468</v>
      </c>
      <c r="S13743" t="s">
        <v>90</v>
      </c>
      <c r="T13743" s="297">
        <v>46311.754166666666</v>
      </c>
    </row>
    <row r="13744" spans="1:20" x14ac:dyDescent="0.35">
      <c r="A13744" t="s">
        <v>145</v>
      </c>
      <c r="C13744" t="s">
        <v>93</v>
      </c>
      <c r="D13744" s="29">
        <v>46620</v>
      </c>
      <c r="E13744">
        <v>0</v>
      </c>
      <c r="F13744">
        <v>0</v>
      </c>
      <c r="G13744">
        <v>0</v>
      </c>
      <c r="H13744">
        <v>0</v>
      </c>
      <c r="L13744">
        <v>955.488203</v>
      </c>
      <c r="R13744">
        <v>1645.324468</v>
      </c>
      <c r="S13744" t="s">
        <v>90</v>
      </c>
      <c r="T13744" s="297">
        <v>46311.754166666666</v>
      </c>
    </row>
    <row r="13745" spans="1:20" x14ac:dyDescent="0.35">
      <c r="A13745" t="s">
        <v>145</v>
      </c>
      <c r="C13745" t="s">
        <v>93</v>
      </c>
      <c r="D13745" s="29">
        <v>46621</v>
      </c>
      <c r="E13745">
        <v>0</v>
      </c>
      <c r="F13745">
        <v>0</v>
      </c>
      <c r="G13745">
        <v>0</v>
      </c>
      <c r="H13745">
        <v>0</v>
      </c>
      <c r="L13745">
        <v>955.488203</v>
      </c>
      <c r="R13745">
        <v>1645.324468</v>
      </c>
      <c r="S13745" t="s">
        <v>90</v>
      </c>
      <c r="T13745" s="297">
        <v>46311.754166666666</v>
      </c>
    </row>
    <row r="13746" spans="1:20" x14ac:dyDescent="0.35">
      <c r="A13746" t="s">
        <v>145</v>
      </c>
      <c r="C13746" t="s">
        <v>93</v>
      </c>
      <c r="D13746" s="29">
        <v>46622</v>
      </c>
      <c r="E13746">
        <v>0</v>
      </c>
      <c r="F13746">
        <v>0</v>
      </c>
      <c r="G13746">
        <v>0</v>
      </c>
      <c r="H13746">
        <v>0</v>
      </c>
      <c r="L13746">
        <v>955.488203</v>
      </c>
      <c r="R13746">
        <v>1645.324468</v>
      </c>
      <c r="S13746" t="s">
        <v>90</v>
      </c>
      <c r="T13746" s="297">
        <v>46311.754166666666</v>
      </c>
    </row>
    <row r="13747" spans="1:20" x14ac:dyDescent="0.35">
      <c r="A13747" t="s">
        <v>145</v>
      </c>
      <c r="C13747" t="s">
        <v>93</v>
      </c>
      <c r="D13747" s="29">
        <v>46623</v>
      </c>
      <c r="E13747">
        <v>0</v>
      </c>
      <c r="F13747">
        <v>0</v>
      </c>
      <c r="G13747">
        <v>0</v>
      </c>
      <c r="H13747">
        <v>0</v>
      </c>
      <c r="L13747">
        <v>955.488203</v>
      </c>
      <c r="R13747">
        <v>1645.324468</v>
      </c>
      <c r="S13747" t="s">
        <v>90</v>
      </c>
      <c r="T13747" s="297">
        <v>46311.754166666666</v>
      </c>
    </row>
    <row r="13748" spans="1:20" x14ac:dyDescent="0.35">
      <c r="A13748" t="s">
        <v>145</v>
      </c>
      <c r="C13748" t="s">
        <v>93</v>
      </c>
      <c r="D13748" s="29">
        <v>46624</v>
      </c>
      <c r="E13748">
        <v>0</v>
      </c>
      <c r="F13748">
        <v>0</v>
      </c>
      <c r="G13748">
        <v>0</v>
      </c>
      <c r="H13748">
        <v>0</v>
      </c>
      <c r="L13748">
        <v>955.488203</v>
      </c>
      <c r="R13748">
        <v>1645.324468</v>
      </c>
      <c r="S13748" t="s">
        <v>90</v>
      </c>
      <c r="T13748" s="297">
        <v>46311.754166666666</v>
      </c>
    </row>
    <row r="13749" spans="1:20" x14ac:dyDescent="0.35">
      <c r="A13749" t="s">
        <v>145</v>
      </c>
      <c r="C13749" t="s">
        <v>93</v>
      </c>
      <c r="D13749" s="29">
        <v>46625</v>
      </c>
      <c r="E13749">
        <v>0</v>
      </c>
      <c r="F13749">
        <v>0</v>
      </c>
      <c r="G13749">
        <v>0</v>
      </c>
      <c r="H13749">
        <v>0</v>
      </c>
      <c r="L13749">
        <v>955.488203</v>
      </c>
      <c r="R13749">
        <v>1645.324468</v>
      </c>
      <c r="S13749" t="s">
        <v>90</v>
      </c>
      <c r="T13749" s="297">
        <v>46311.754166666666</v>
      </c>
    </row>
    <row r="13750" spans="1:20" x14ac:dyDescent="0.35">
      <c r="A13750" t="s">
        <v>145</v>
      </c>
      <c r="C13750" t="s">
        <v>93</v>
      </c>
      <c r="D13750" s="29">
        <v>46626</v>
      </c>
      <c r="E13750">
        <v>0</v>
      </c>
      <c r="F13750">
        <v>0</v>
      </c>
      <c r="G13750">
        <v>0</v>
      </c>
      <c r="H13750">
        <v>0</v>
      </c>
      <c r="L13750">
        <v>955.488203</v>
      </c>
      <c r="R13750">
        <v>1645.324468</v>
      </c>
      <c r="S13750" t="s">
        <v>90</v>
      </c>
      <c r="T13750" s="297">
        <v>46311.754166666666</v>
      </c>
    </row>
    <row r="13751" spans="1:20" x14ac:dyDescent="0.35">
      <c r="A13751" t="s">
        <v>145</v>
      </c>
      <c r="C13751" t="s">
        <v>93</v>
      </c>
      <c r="D13751" s="29">
        <v>46627</v>
      </c>
      <c r="E13751">
        <v>0</v>
      </c>
      <c r="F13751">
        <v>0</v>
      </c>
      <c r="G13751">
        <v>0</v>
      </c>
      <c r="H13751">
        <v>0</v>
      </c>
      <c r="L13751">
        <v>955.488203</v>
      </c>
      <c r="R13751">
        <v>1645.324468</v>
      </c>
      <c r="S13751" t="s">
        <v>90</v>
      </c>
      <c r="T13751" s="297">
        <v>46311.754166666666</v>
      </c>
    </row>
    <row r="13752" spans="1:20" x14ac:dyDescent="0.35">
      <c r="A13752" t="s">
        <v>145</v>
      </c>
      <c r="C13752" t="s">
        <v>93</v>
      </c>
      <c r="D13752" s="29">
        <v>46628</v>
      </c>
      <c r="E13752">
        <v>0</v>
      </c>
      <c r="F13752">
        <v>0</v>
      </c>
      <c r="G13752">
        <v>0</v>
      </c>
      <c r="H13752">
        <v>0</v>
      </c>
      <c r="L13752">
        <v>955.488203</v>
      </c>
      <c r="R13752">
        <v>1645.324468</v>
      </c>
      <c r="S13752" t="s">
        <v>90</v>
      </c>
      <c r="T13752" s="297">
        <v>46311.754166666666</v>
      </c>
    </row>
    <row r="13753" spans="1:20" x14ac:dyDescent="0.35">
      <c r="A13753" t="s">
        <v>145</v>
      </c>
      <c r="C13753" t="s">
        <v>93</v>
      </c>
      <c r="D13753" s="29">
        <v>46629</v>
      </c>
      <c r="E13753">
        <v>0</v>
      </c>
      <c r="F13753">
        <v>0</v>
      </c>
      <c r="G13753">
        <v>0</v>
      </c>
      <c r="H13753">
        <v>0</v>
      </c>
      <c r="L13753">
        <v>955.488203</v>
      </c>
      <c r="R13753">
        <v>1645.324468</v>
      </c>
      <c r="S13753" t="s">
        <v>90</v>
      </c>
      <c r="T13753" s="297">
        <v>46311.754166666666</v>
      </c>
    </row>
    <row r="13754" spans="1:20" x14ac:dyDescent="0.35">
      <c r="A13754" t="s">
        <v>145</v>
      </c>
      <c r="C13754" t="s">
        <v>93</v>
      </c>
      <c r="D13754" s="29">
        <v>46630</v>
      </c>
      <c r="E13754">
        <v>0</v>
      </c>
      <c r="F13754">
        <v>0</v>
      </c>
      <c r="G13754">
        <v>0</v>
      </c>
      <c r="H13754">
        <v>0</v>
      </c>
      <c r="L13754">
        <v>955.488203</v>
      </c>
      <c r="R13754">
        <v>1645.324468</v>
      </c>
      <c r="S13754" t="s">
        <v>90</v>
      </c>
      <c r="T13754" s="297">
        <v>46311.754166666666</v>
      </c>
    </row>
    <row r="13755" spans="1:20" x14ac:dyDescent="0.35">
      <c r="A13755" t="s">
        <v>145</v>
      </c>
      <c r="C13755" t="s">
        <v>93</v>
      </c>
      <c r="D13755" s="29">
        <v>46631</v>
      </c>
      <c r="E13755">
        <v>0</v>
      </c>
      <c r="F13755">
        <v>0</v>
      </c>
      <c r="G13755">
        <v>0</v>
      </c>
      <c r="H13755">
        <v>0</v>
      </c>
      <c r="L13755">
        <v>955.488203</v>
      </c>
      <c r="R13755">
        <v>1645.324468</v>
      </c>
      <c r="S13755" t="s">
        <v>90</v>
      </c>
      <c r="T13755" s="297">
        <v>46311.754166666666</v>
      </c>
    </row>
    <row r="13756" spans="1:20" x14ac:dyDescent="0.35">
      <c r="A13756" t="s">
        <v>145</v>
      </c>
      <c r="C13756" t="s">
        <v>93</v>
      </c>
      <c r="D13756" s="29">
        <v>46632</v>
      </c>
      <c r="E13756">
        <v>0</v>
      </c>
      <c r="F13756">
        <v>0</v>
      </c>
      <c r="G13756">
        <v>0</v>
      </c>
      <c r="H13756">
        <v>0</v>
      </c>
      <c r="L13756">
        <v>955.488203</v>
      </c>
      <c r="R13756">
        <v>1645.324468</v>
      </c>
      <c r="S13756" t="s">
        <v>90</v>
      </c>
      <c r="T13756" s="297">
        <v>46311.754166666666</v>
      </c>
    </row>
    <row r="13757" spans="1:20" x14ac:dyDescent="0.35">
      <c r="A13757" t="s">
        <v>145</v>
      </c>
      <c r="C13757" t="s">
        <v>93</v>
      </c>
      <c r="D13757" s="29">
        <v>46633</v>
      </c>
      <c r="E13757">
        <v>0</v>
      </c>
      <c r="F13757">
        <v>0</v>
      </c>
      <c r="G13757">
        <v>0</v>
      </c>
      <c r="H13757">
        <v>0</v>
      </c>
      <c r="L13757">
        <v>955.488203</v>
      </c>
      <c r="R13757">
        <v>1645.324468</v>
      </c>
      <c r="S13757" t="s">
        <v>90</v>
      </c>
      <c r="T13757" s="297">
        <v>46311.754166666666</v>
      </c>
    </row>
    <row r="13758" spans="1:20" x14ac:dyDescent="0.35">
      <c r="A13758" t="s">
        <v>145</v>
      </c>
      <c r="C13758" t="s">
        <v>93</v>
      </c>
      <c r="D13758" s="29">
        <v>46634</v>
      </c>
      <c r="E13758">
        <v>0</v>
      </c>
      <c r="F13758">
        <v>0</v>
      </c>
      <c r="G13758">
        <v>0</v>
      </c>
      <c r="H13758">
        <v>0</v>
      </c>
      <c r="L13758">
        <v>955.488203</v>
      </c>
      <c r="R13758">
        <v>1645.324468</v>
      </c>
      <c r="S13758" t="s">
        <v>90</v>
      </c>
      <c r="T13758" s="297">
        <v>46311.754166666666</v>
      </c>
    </row>
    <row r="13759" spans="1:20" x14ac:dyDescent="0.35">
      <c r="A13759" t="s">
        <v>145</v>
      </c>
      <c r="C13759" t="s">
        <v>93</v>
      </c>
      <c r="D13759" s="29">
        <v>46635</v>
      </c>
      <c r="E13759">
        <v>0</v>
      </c>
      <c r="F13759">
        <v>0</v>
      </c>
      <c r="G13759">
        <v>0</v>
      </c>
      <c r="H13759">
        <v>0</v>
      </c>
      <c r="L13759">
        <v>955.488203</v>
      </c>
      <c r="R13759">
        <v>1645.324468</v>
      </c>
      <c r="S13759" t="s">
        <v>90</v>
      </c>
      <c r="T13759" s="297">
        <v>46311.754166666666</v>
      </c>
    </row>
    <row r="13760" spans="1:20" x14ac:dyDescent="0.35">
      <c r="A13760" t="s">
        <v>145</v>
      </c>
      <c r="C13760" t="s">
        <v>93</v>
      </c>
      <c r="D13760" s="29">
        <v>46636</v>
      </c>
      <c r="E13760">
        <v>0</v>
      </c>
      <c r="F13760">
        <v>0</v>
      </c>
      <c r="G13760">
        <v>0</v>
      </c>
      <c r="H13760">
        <v>0</v>
      </c>
      <c r="L13760">
        <v>955.488203</v>
      </c>
      <c r="R13760">
        <v>1645.324468</v>
      </c>
      <c r="S13760" t="s">
        <v>90</v>
      </c>
      <c r="T13760" s="297">
        <v>46311.754166666666</v>
      </c>
    </row>
    <row r="13761" spans="1:20" x14ac:dyDescent="0.35">
      <c r="A13761" t="s">
        <v>145</v>
      </c>
      <c r="C13761" t="s">
        <v>93</v>
      </c>
      <c r="D13761" s="29">
        <v>46637</v>
      </c>
      <c r="E13761">
        <v>0</v>
      </c>
      <c r="F13761">
        <v>0</v>
      </c>
      <c r="G13761">
        <v>0</v>
      </c>
      <c r="H13761">
        <v>0</v>
      </c>
      <c r="L13761">
        <v>955.488203</v>
      </c>
      <c r="R13761">
        <v>1645.324468</v>
      </c>
      <c r="S13761" t="s">
        <v>90</v>
      </c>
      <c r="T13761" s="297">
        <v>46311.754166666666</v>
      </c>
    </row>
    <row r="13762" spans="1:20" x14ac:dyDescent="0.35">
      <c r="A13762" t="s">
        <v>145</v>
      </c>
      <c r="C13762" t="s">
        <v>93</v>
      </c>
      <c r="D13762" s="29">
        <v>46638</v>
      </c>
      <c r="E13762">
        <v>0</v>
      </c>
      <c r="F13762">
        <v>0</v>
      </c>
      <c r="G13762">
        <v>0</v>
      </c>
      <c r="H13762">
        <v>0</v>
      </c>
      <c r="L13762">
        <v>955.488203</v>
      </c>
      <c r="R13762">
        <v>1645.324468</v>
      </c>
      <c r="S13762" t="s">
        <v>90</v>
      </c>
      <c r="T13762" s="297">
        <v>46311.754166666666</v>
      </c>
    </row>
    <row r="13763" spans="1:20" x14ac:dyDescent="0.35">
      <c r="A13763" t="s">
        <v>145</v>
      </c>
      <c r="C13763" t="s">
        <v>93</v>
      </c>
      <c r="D13763" s="29">
        <v>46639</v>
      </c>
      <c r="E13763">
        <v>0</v>
      </c>
      <c r="F13763">
        <v>0</v>
      </c>
      <c r="G13763">
        <v>0</v>
      </c>
      <c r="H13763">
        <v>0</v>
      </c>
      <c r="L13763">
        <v>955.488203</v>
      </c>
      <c r="R13763">
        <v>1645.324468</v>
      </c>
      <c r="S13763" t="s">
        <v>90</v>
      </c>
      <c r="T13763" s="297">
        <v>46311.754166666666</v>
      </c>
    </row>
    <row r="13764" spans="1:20" x14ac:dyDescent="0.35">
      <c r="A13764" t="s">
        <v>145</v>
      </c>
      <c r="C13764" t="s">
        <v>93</v>
      </c>
      <c r="D13764" s="29">
        <v>46640</v>
      </c>
      <c r="E13764">
        <v>0</v>
      </c>
      <c r="F13764">
        <v>0</v>
      </c>
      <c r="G13764">
        <v>0</v>
      </c>
      <c r="H13764">
        <v>0</v>
      </c>
      <c r="L13764">
        <v>955.488203</v>
      </c>
      <c r="R13764">
        <v>1645.324468</v>
      </c>
      <c r="S13764" t="s">
        <v>90</v>
      </c>
      <c r="T13764" s="297">
        <v>46311.754166666666</v>
      </c>
    </row>
    <row r="13765" spans="1:20" x14ac:dyDescent="0.35">
      <c r="A13765" t="s">
        <v>145</v>
      </c>
      <c r="C13765" t="s">
        <v>93</v>
      </c>
      <c r="D13765" s="29">
        <v>46641</v>
      </c>
      <c r="E13765">
        <v>0</v>
      </c>
      <c r="F13765">
        <v>0</v>
      </c>
      <c r="G13765">
        <v>0</v>
      </c>
      <c r="H13765">
        <v>0</v>
      </c>
      <c r="L13765">
        <v>955.488203</v>
      </c>
      <c r="R13765">
        <v>1645.324468</v>
      </c>
      <c r="S13765" t="s">
        <v>90</v>
      </c>
      <c r="T13765" s="297">
        <v>46311.754166666666</v>
      </c>
    </row>
    <row r="13766" spans="1:20" x14ac:dyDescent="0.35">
      <c r="A13766" t="s">
        <v>145</v>
      </c>
      <c r="C13766" t="s">
        <v>93</v>
      </c>
      <c r="D13766" s="29">
        <v>46642</v>
      </c>
      <c r="E13766">
        <v>0</v>
      </c>
      <c r="F13766">
        <v>0</v>
      </c>
      <c r="G13766">
        <v>0</v>
      </c>
      <c r="H13766">
        <v>0</v>
      </c>
      <c r="L13766">
        <v>955.488203</v>
      </c>
      <c r="R13766">
        <v>1645.324468</v>
      </c>
      <c r="S13766" t="s">
        <v>90</v>
      </c>
      <c r="T13766" s="297">
        <v>46311.754166666666</v>
      </c>
    </row>
    <row r="13767" spans="1:20" x14ac:dyDescent="0.35">
      <c r="A13767" t="s">
        <v>145</v>
      </c>
      <c r="C13767" t="s">
        <v>93</v>
      </c>
      <c r="D13767" s="29">
        <v>46643</v>
      </c>
      <c r="E13767">
        <v>0</v>
      </c>
      <c r="F13767">
        <v>0</v>
      </c>
      <c r="G13767">
        <v>0</v>
      </c>
      <c r="H13767">
        <v>0</v>
      </c>
      <c r="L13767">
        <v>955.488203</v>
      </c>
      <c r="R13767">
        <v>1645.324468</v>
      </c>
      <c r="S13767" t="s">
        <v>90</v>
      </c>
      <c r="T13767" s="297">
        <v>46311.754166666666</v>
      </c>
    </row>
    <row r="13768" spans="1:20" x14ac:dyDescent="0.35">
      <c r="A13768" t="s">
        <v>145</v>
      </c>
      <c r="C13768" t="s">
        <v>93</v>
      </c>
      <c r="D13768" s="29">
        <v>46644</v>
      </c>
      <c r="E13768">
        <v>0</v>
      </c>
      <c r="F13768">
        <v>0</v>
      </c>
      <c r="G13768">
        <v>0</v>
      </c>
      <c r="H13768">
        <v>0</v>
      </c>
      <c r="L13768">
        <v>955.488203</v>
      </c>
      <c r="R13768">
        <v>1645.324468</v>
      </c>
      <c r="S13768" t="s">
        <v>90</v>
      </c>
      <c r="T13768" s="297">
        <v>46311.754166666666</v>
      </c>
    </row>
    <row r="13769" spans="1:20" x14ac:dyDescent="0.35">
      <c r="A13769" t="s">
        <v>145</v>
      </c>
      <c r="C13769" t="s">
        <v>93</v>
      </c>
      <c r="D13769" s="29">
        <v>46645</v>
      </c>
      <c r="E13769">
        <v>0</v>
      </c>
      <c r="F13769">
        <v>0</v>
      </c>
      <c r="G13769">
        <v>0</v>
      </c>
      <c r="H13769">
        <v>0</v>
      </c>
      <c r="L13769">
        <v>955.488203</v>
      </c>
      <c r="R13769">
        <v>1645.324468</v>
      </c>
      <c r="S13769" t="s">
        <v>90</v>
      </c>
      <c r="T13769" s="297">
        <v>46311.754166666666</v>
      </c>
    </row>
    <row r="13770" spans="1:20" x14ac:dyDescent="0.35">
      <c r="A13770" t="s">
        <v>145</v>
      </c>
      <c r="C13770" t="s">
        <v>93</v>
      </c>
      <c r="D13770" s="29">
        <v>46646</v>
      </c>
      <c r="E13770">
        <v>0</v>
      </c>
      <c r="F13770">
        <v>0</v>
      </c>
      <c r="G13770">
        <v>0</v>
      </c>
      <c r="H13770">
        <v>0</v>
      </c>
      <c r="L13770">
        <v>955.488203</v>
      </c>
      <c r="R13770">
        <v>1645.324468</v>
      </c>
      <c r="S13770" t="s">
        <v>90</v>
      </c>
      <c r="T13770" s="297">
        <v>46311.754166666666</v>
      </c>
    </row>
    <row r="13771" spans="1:20" x14ac:dyDescent="0.35">
      <c r="A13771" t="s">
        <v>145</v>
      </c>
      <c r="C13771" t="s">
        <v>93</v>
      </c>
      <c r="D13771" s="29">
        <v>46647</v>
      </c>
      <c r="E13771">
        <v>0</v>
      </c>
      <c r="F13771">
        <v>0</v>
      </c>
      <c r="G13771">
        <v>0</v>
      </c>
      <c r="H13771">
        <v>0</v>
      </c>
      <c r="L13771">
        <v>955.488203</v>
      </c>
      <c r="R13771">
        <v>1645.324468</v>
      </c>
      <c r="S13771" t="s">
        <v>90</v>
      </c>
      <c r="T13771" s="297">
        <v>46311.754166666666</v>
      </c>
    </row>
    <row r="13772" spans="1:20" x14ac:dyDescent="0.35">
      <c r="A13772" t="s">
        <v>145</v>
      </c>
      <c r="C13772" t="s">
        <v>93</v>
      </c>
      <c r="D13772" s="29">
        <v>46648</v>
      </c>
      <c r="E13772">
        <v>0</v>
      </c>
      <c r="F13772">
        <v>0</v>
      </c>
      <c r="G13772">
        <v>0</v>
      </c>
      <c r="H13772">
        <v>0</v>
      </c>
      <c r="L13772">
        <v>955.488203</v>
      </c>
      <c r="R13772">
        <v>1645.324468</v>
      </c>
      <c r="S13772" t="s">
        <v>90</v>
      </c>
      <c r="T13772" s="297">
        <v>46311.754166666666</v>
      </c>
    </row>
    <row r="13773" spans="1:20" x14ac:dyDescent="0.35">
      <c r="A13773" t="s">
        <v>145</v>
      </c>
      <c r="C13773" t="s">
        <v>93</v>
      </c>
      <c r="D13773" s="29">
        <v>46649</v>
      </c>
      <c r="E13773">
        <v>0</v>
      </c>
      <c r="F13773">
        <v>0</v>
      </c>
      <c r="G13773">
        <v>0</v>
      </c>
      <c r="H13773">
        <v>0</v>
      </c>
      <c r="L13773">
        <v>955.488203</v>
      </c>
      <c r="R13773">
        <v>1645.324468</v>
      </c>
      <c r="S13773" t="s">
        <v>90</v>
      </c>
      <c r="T13773" s="297">
        <v>46311.754166666666</v>
      </c>
    </row>
    <row r="13774" spans="1:20" x14ac:dyDescent="0.35">
      <c r="A13774" t="s">
        <v>145</v>
      </c>
      <c r="C13774" t="s">
        <v>93</v>
      </c>
      <c r="D13774" s="29">
        <v>46650</v>
      </c>
      <c r="E13774">
        <v>0</v>
      </c>
      <c r="F13774">
        <v>0</v>
      </c>
      <c r="G13774">
        <v>0</v>
      </c>
      <c r="H13774">
        <v>0</v>
      </c>
      <c r="L13774">
        <v>955.488203</v>
      </c>
      <c r="R13774">
        <v>1645.324468</v>
      </c>
      <c r="S13774" t="s">
        <v>90</v>
      </c>
      <c r="T13774" s="297">
        <v>46311.754166666666</v>
      </c>
    </row>
    <row r="13775" spans="1:20" x14ac:dyDescent="0.35">
      <c r="A13775" t="s">
        <v>145</v>
      </c>
      <c r="C13775" t="s">
        <v>93</v>
      </c>
      <c r="D13775" s="29">
        <v>46651</v>
      </c>
      <c r="E13775">
        <v>0</v>
      </c>
      <c r="F13775">
        <v>0</v>
      </c>
      <c r="G13775">
        <v>0</v>
      </c>
      <c r="H13775">
        <v>0</v>
      </c>
      <c r="L13775">
        <v>955.488203</v>
      </c>
      <c r="R13775">
        <v>1645.324468</v>
      </c>
      <c r="S13775" t="s">
        <v>90</v>
      </c>
      <c r="T13775" s="297">
        <v>46311.754166666666</v>
      </c>
    </row>
    <row r="13776" spans="1:20" x14ac:dyDescent="0.35">
      <c r="A13776" t="s">
        <v>145</v>
      </c>
      <c r="C13776" t="s">
        <v>93</v>
      </c>
      <c r="D13776" s="29">
        <v>46652</v>
      </c>
      <c r="E13776">
        <v>0</v>
      </c>
      <c r="F13776">
        <v>0</v>
      </c>
      <c r="G13776">
        <v>0</v>
      </c>
      <c r="H13776">
        <v>0</v>
      </c>
      <c r="L13776">
        <v>955.488203</v>
      </c>
      <c r="R13776">
        <v>1645.324468</v>
      </c>
      <c r="S13776" t="s">
        <v>90</v>
      </c>
      <c r="T13776" s="297">
        <v>46311.754166666666</v>
      </c>
    </row>
    <row r="13777" spans="1:20" x14ac:dyDescent="0.35">
      <c r="A13777" t="s">
        <v>145</v>
      </c>
      <c r="C13777" t="s">
        <v>93</v>
      </c>
      <c r="D13777" s="29">
        <v>46653</v>
      </c>
      <c r="E13777">
        <v>0</v>
      </c>
      <c r="F13777">
        <v>0</v>
      </c>
      <c r="G13777">
        <v>0</v>
      </c>
      <c r="H13777">
        <v>0</v>
      </c>
      <c r="L13777">
        <v>955.488203</v>
      </c>
      <c r="R13777">
        <v>1645.324468</v>
      </c>
      <c r="S13777" t="s">
        <v>90</v>
      </c>
      <c r="T13777" s="297">
        <v>46311.754166666666</v>
      </c>
    </row>
    <row r="13778" spans="1:20" x14ac:dyDescent="0.35">
      <c r="A13778" t="s">
        <v>145</v>
      </c>
      <c r="C13778" t="s">
        <v>93</v>
      </c>
      <c r="D13778" s="29">
        <v>46654</v>
      </c>
      <c r="E13778">
        <v>0</v>
      </c>
      <c r="F13778">
        <v>0</v>
      </c>
      <c r="G13778">
        <v>0</v>
      </c>
      <c r="H13778">
        <v>0</v>
      </c>
      <c r="L13778">
        <v>955.488203</v>
      </c>
      <c r="R13778">
        <v>1645.324468</v>
      </c>
      <c r="S13778" t="s">
        <v>90</v>
      </c>
      <c r="T13778" s="297">
        <v>46311.754166666666</v>
      </c>
    </row>
    <row r="13779" spans="1:20" x14ac:dyDescent="0.35">
      <c r="A13779" t="s">
        <v>145</v>
      </c>
      <c r="C13779" t="s">
        <v>93</v>
      </c>
      <c r="D13779" s="29">
        <v>46655</v>
      </c>
      <c r="E13779">
        <v>0</v>
      </c>
      <c r="F13779">
        <v>0</v>
      </c>
      <c r="G13779">
        <v>0</v>
      </c>
      <c r="H13779">
        <v>0</v>
      </c>
      <c r="L13779">
        <v>955.488203</v>
      </c>
      <c r="R13779">
        <v>1645.324468</v>
      </c>
      <c r="S13779" t="s">
        <v>90</v>
      </c>
      <c r="T13779" s="297">
        <v>46311.754166666666</v>
      </c>
    </row>
    <row r="13780" spans="1:20" x14ac:dyDescent="0.35">
      <c r="A13780" t="s">
        <v>145</v>
      </c>
      <c r="C13780" t="s">
        <v>93</v>
      </c>
      <c r="D13780" s="29">
        <v>46656</v>
      </c>
      <c r="E13780">
        <v>0</v>
      </c>
      <c r="F13780">
        <v>0</v>
      </c>
      <c r="G13780">
        <v>0</v>
      </c>
      <c r="H13780">
        <v>0</v>
      </c>
      <c r="L13780">
        <v>955.488203</v>
      </c>
      <c r="R13780">
        <v>1645.324468</v>
      </c>
      <c r="S13780" t="s">
        <v>90</v>
      </c>
      <c r="T13780" s="297">
        <v>46311.754166666666</v>
      </c>
    </row>
    <row r="13781" spans="1:20" x14ac:dyDescent="0.35">
      <c r="A13781" t="s">
        <v>145</v>
      </c>
      <c r="C13781" t="s">
        <v>93</v>
      </c>
      <c r="D13781" s="29">
        <v>46657</v>
      </c>
      <c r="E13781">
        <v>0</v>
      </c>
      <c r="F13781">
        <v>0</v>
      </c>
      <c r="G13781">
        <v>0</v>
      </c>
      <c r="H13781">
        <v>0</v>
      </c>
      <c r="L13781">
        <v>955.488203</v>
      </c>
      <c r="R13781">
        <v>1645.324468</v>
      </c>
      <c r="S13781" t="s">
        <v>90</v>
      </c>
      <c r="T13781" s="297">
        <v>46311.754166666666</v>
      </c>
    </row>
    <row r="13782" spans="1:20" x14ac:dyDescent="0.35">
      <c r="A13782" t="s">
        <v>145</v>
      </c>
      <c r="C13782" t="s">
        <v>93</v>
      </c>
      <c r="D13782" s="29">
        <v>46658</v>
      </c>
      <c r="E13782">
        <v>0</v>
      </c>
      <c r="F13782">
        <v>0</v>
      </c>
      <c r="G13782">
        <v>0</v>
      </c>
      <c r="H13782">
        <v>0</v>
      </c>
      <c r="L13782">
        <v>955.488203</v>
      </c>
      <c r="R13782">
        <v>1645.324468</v>
      </c>
      <c r="S13782" t="s">
        <v>90</v>
      </c>
      <c r="T13782" s="297">
        <v>46311.754166666666</v>
      </c>
    </row>
    <row r="13783" spans="1:20" x14ac:dyDescent="0.35">
      <c r="A13783" t="s">
        <v>145</v>
      </c>
      <c r="C13783" t="s">
        <v>93</v>
      </c>
      <c r="D13783" s="29">
        <v>46659</v>
      </c>
      <c r="E13783">
        <v>0</v>
      </c>
      <c r="F13783">
        <v>0</v>
      </c>
      <c r="G13783">
        <v>0</v>
      </c>
      <c r="H13783">
        <v>0</v>
      </c>
      <c r="L13783">
        <v>955.488203</v>
      </c>
      <c r="R13783">
        <v>1645.324468</v>
      </c>
      <c r="S13783" t="s">
        <v>90</v>
      </c>
      <c r="T13783" s="297">
        <v>46311.754166666666</v>
      </c>
    </row>
    <row r="13784" spans="1:20" x14ac:dyDescent="0.35">
      <c r="A13784" t="s">
        <v>145</v>
      </c>
      <c r="C13784" t="s">
        <v>93</v>
      </c>
      <c r="D13784" s="29">
        <v>46660</v>
      </c>
      <c r="E13784">
        <v>0</v>
      </c>
      <c r="F13784">
        <v>0</v>
      </c>
      <c r="G13784">
        <v>0</v>
      </c>
      <c r="H13784">
        <v>0</v>
      </c>
      <c r="L13784">
        <v>955.488203</v>
      </c>
      <c r="R13784">
        <v>1645.324468</v>
      </c>
      <c r="S13784" t="s">
        <v>90</v>
      </c>
      <c r="T13784" s="297">
        <v>46311.754166666666</v>
      </c>
    </row>
    <row r="13785" spans="1:20" x14ac:dyDescent="0.35">
      <c r="A13785" t="s">
        <v>145</v>
      </c>
      <c r="C13785" t="s">
        <v>93</v>
      </c>
      <c r="D13785" s="29">
        <v>46661</v>
      </c>
      <c r="E13785">
        <v>0</v>
      </c>
      <c r="F13785">
        <v>0</v>
      </c>
      <c r="G13785">
        <v>0</v>
      </c>
      <c r="H13785">
        <v>0</v>
      </c>
      <c r="L13785">
        <v>864.94100300000002</v>
      </c>
      <c r="R13785">
        <v>1612.7120649999999</v>
      </c>
      <c r="S13785" t="s">
        <v>90</v>
      </c>
      <c r="T13785" s="297">
        <v>46311.754166666666</v>
      </c>
    </row>
    <row r="13786" spans="1:20" x14ac:dyDescent="0.35">
      <c r="A13786" t="s">
        <v>145</v>
      </c>
      <c r="C13786" t="s">
        <v>93</v>
      </c>
      <c r="D13786" s="29">
        <v>46662</v>
      </c>
      <c r="E13786">
        <v>0</v>
      </c>
      <c r="F13786">
        <v>0</v>
      </c>
      <c r="G13786">
        <v>0</v>
      </c>
      <c r="H13786">
        <v>0</v>
      </c>
      <c r="L13786">
        <v>864.94100300000002</v>
      </c>
      <c r="R13786">
        <v>1612.7120649999999</v>
      </c>
      <c r="S13786" t="s">
        <v>90</v>
      </c>
      <c r="T13786" s="297">
        <v>46311.754166666666</v>
      </c>
    </row>
    <row r="13787" spans="1:20" x14ac:dyDescent="0.35">
      <c r="A13787" t="s">
        <v>145</v>
      </c>
      <c r="C13787" t="s">
        <v>93</v>
      </c>
      <c r="D13787" s="29">
        <v>46663</v>
      </c>
      <c r="E13787">
        <v>0</v>
      </c>
      <c r="F13787">
        <v>0</v>
      </c>
      <c r="G13787">
        <v>0</v>
      </c>
      <c r="H13787">
        <v>0</v>
      </c>
      <c r="L13787">
        <v>864.94100300000002</v>
      </c>
      <c r="R13787">
        <v>1612.7120649999999</v>
      </c>
      <c r="S13787" t="s">
        <v>90</v>
      </c>
      <c r="T13787" s="297">
        <v>46311.754166666666</v>
      </c>
    </row>
    <row r="13788" spans="1:20" x14ac:dyDescent="0.35">
      <c r="A13788" t="s">
        <v>145</v>
      </c>
      <c r="C13788" t="s">
        <v>93</v>
      </c>
      <c r="D13788" s="29">
        <v>46664</v>
      </c>
      <c r="E13788">
        <v>0</v>
      </c>
      <c r="F13788">
        <v>0</v>
      </c>
      <c r="G13788">
        <v>0</v>
      </c>
      <c r="H13788">
        <v>0</v>
      </c>
      <c r="L13788">
        <v>864.94100300000002</v>
      </c>
      <c r="R13788">
        <v>1612.7120649999999</v>
      </c>
      <c r="S13788" t="s">
        <v>90</v>
      </c>
      <c r="T13788" s="297">
        <v>46311.754166666666</v>
      </c>
    </row>
    <row r="13789" spans="1:20" x14ac:dyDescent="0.35">
      <c r="A13789" t="s">
        <v>145</v>
      </c>
      <c r="C13789" t="s">
        <v>93</v>
      </c>
      <c r="D13789" s="29">
        <v>46665</v>
      </c>
      <c r="E13789">
        <v>0</v>
      </c>
      <c r="F13789">
        <v>0</v>
      </c>
      <c r="G13789">
        <v>0</v>
      </c>
      <c r="H13789">
        <v>0</v>
      </c>
      <c r="L13789">
        <v>864.94100300000002</v>
      </c>
      <c r="R13789">
        <v>1612.7120649999999</v>
      </c>
      <c r="S13789" t="s">
        <v>90</v>
      </c>
      <c r="T13789" s="297">
        <v>46311.754166666666</v>
      </c>
    </row>
    <row r="13790" spans="1:20" x14ac:dyDescent="0.35">
      <c r="A13790" t="s">
        <v>145</v>
      </c>
      <c r="C13790" t="s">
        <v>93</v>
      </c>
      <c r="D13790" s="29">
        <v>46666</v>
      </c>
      <c r="E13790">
        <v>0</v>
      </c>
      <c r="F13790">
        <v>0</v>
      </c>
      <c r="G13790">
        <v>0</v>
      </c>
      <c r="H13790">
        <v>0</v>
      </c>
      <c r="L13790">
        <v>864.94100300000002</v>
      </c>
      <c r="R13790">
        <v>1612.7120649999999</v>
      </c>
      <c r="S13790" t="s">
        <v>90</v>
      </c>
      <c r="T13790" s="297">
        <v>46311.754166666666</v>
      </c>
    </row>
    <row r="13791" spans="1:20" x14ac:dyDescent="0.35">
      <c r="A13791" t="s">
        <v>145</v>
      </c>
      <c r="C13791" t="s">
        <v>93</v>
      </c>
      <c r="D13791" s="29">
        <v>46667</v>
      </c>
      <c r="E13791">
        <v>0</v>
      </c>
      <c r="F13791">
        <v>0</v>
      </c>
      <c r="G13791">
        <v>0</v>
      </c>
      <c r="H13791">
        <v>0</v>
      </c>
      <c r="L13791">
        <v>864.94100300000002</v>
      </c>
      <c r="R13791">
        <v>1612.7120649999999</v>
      </c>
      <c r="S13791" t="s">
        <v>90</v>
      </c>
      <c r="T13791" s="297">
        <v>46311.754166666666</v>
      </c>
    </row>
    <row r="13792" spans="1:20" x14ac:dyDescent="0.35">
      <c r="A13792" t="s">
        <v>145</v>
      </c>
      <c r="C13792" t="s">
        <v>93</v>
      </c>
      <c r="D13792" s="29">
        <v>46668</v>
      </c>
      <c r="E13792">
        <v>0</v>
      </c>
      <c r="F13792">
        <v>0</v>
      </c>
      <c r="G13792">
        <v>0</v>
      </c>
      <c r="H13792">
        <v>0</v>
      </c>
      <c r="L13792">
        <v>864.94100300000002</v>
      </c>
      <c r="R13792">
        <v>1612.7120649999999</v>
      </c>
      <c r="S13792" t="s">
        <v>90</v>
      </c>
      <c r="T13792" s="297">
        <v>46311.754166666666</v>
      </c>
    </row>
    <row r="13793" spans="1:20" x14ac:dyDescent="0.35">
      <c r="A13793" t="s">
        <v>145</v>
      </c>
      <c r="C13793" t="s">
        <v>93</v>
      </c>
      <c r="D13793" s="29">
        <v>46669</v>
      </c>
      <c r="E13793">
        <v>0</v>
      </c>
      <c r="F13793">
        <v>0</v>
      </c>
      <c r="G13793">
        <v>0</v>
      </c>
      <c r="H13793">
        <v>0</v>
      </c>
      <c r="L13793">
        <v>864.94100300000002</v>
      </c>
      <c r="R13793">
        <v>1612.7120649999999</v>
      </c>
      <c r="S13793" t="s">
        <v>90</v>
      </c>
      <c r="T13793" s="297">
        <v>46311.754166666666</v>
      </c>
    </row>
    <row r="13794" spans="1:20" x14ac:dyDescent="0.35">
      <c r="A13794" t="s">
        <v>145</v>
      </c>
      <c r="C13794" t="s">
        <v>93</v>
      </c>
      <c r="D13794" s="29">
        <v>46670</v>
      </c>
      <c r="E13794">
        <v>0</v>
      </c>
      <c r="F13794">
        <v>0</v>
      </c>
      <c r="G13794">
        <v>0</v>
      </c>
      <c r="H13794">
        <v>0</v>
      </c>
      <c r="L13794">
        <v>864.94100300000002</v>
      </c>
      <c r="R13794">
        <v>1612.7120649999999</v>
      </c>
      <c r="S13794" t="s">
        <v>90</v>
      </c>
      <c r="T13794" s="297">
        <v>46311.754166666666</v>
      </c>
    </row>
    <row r="13795" spans="1:20" x14ac:dyDescent="0.35">
      <c r="A13795" t="s">
        <v>145</v>
      </c>
      <c r="C13795" t="s">
        <v>93</v>
      </c>
      <c r="D13795" s="29">
        <v>46671</v>
      </c>
      <c r="E13795">
        <v>0</v>
      </c>
      <c r="F13795">
        <v>0</v>
      </c>
      <c r="G13795">
        <v>0</v>
      </c>
      <c r="H13795">
        <v>0</v>
      </c>
      <c r="L13795">
        <v>864.94100300000002</v>
      </c>
      <c r="R13795">
        <v>1612.7120649999999</v>
      </c>
      <c r="S13795" t="s">
        <v>90</v>
      </c>
      <c r="T13795" s="297">
        <v>46311.754166666666</v>
      </c>
    </row>
    <row r="13796" spans="1:20" x14ac:dyDescent="0.35">
      <c r="A13796" t="s">
        <v>145</v>
      </c>
      <c r="C13796" t="s">
        <v>93</v>
      </c>
      <c r="D13796" s="29">
        <v>46672</v>
      </c>
      <c r="E13796">
        <v>0</v>
      </c>
      <c r="F13796">
        <v>0</v>
      </c>
      <c r="G13796">
        <v>0</v>
      </c>
      <c r="H13796">
        <v>0</v>
      </c>
      <c r="L13796">
        <v>864.94100300000002</v>
      </c>
      <c r="R13796">
        <v>1612.7120649999999</v>
      </c>
      <c r="S13796" t="s">
        <v>90</v>
      </c>
      <c r="T13796" s="297">
        <v>46311.754166666666</v>
      </c>
    </row>
    <row r="13797" spans="1:20" x14ac:dyDescent="0.35">
      <c r="A13797" t="s">
        <v>145</v>
      </c>
      <c r="C13797" t="s">
        <v>93</v>
      </c>
      <c r="D13797" s="29">
        <v>46673</v>
      </c>
      <c r="E13797">
        <v>0</v>
      </c>
      <c r="F13797">
        <v>0</v>
      </c>
      <c r="G13797">
        <v>0</v>
      </c>
      <c r="H13797">
        <v>0</v>
      </c>
      <c r="L13797">
        <v>864.94100300000002</v>
      </c>
      <c r="R13797">
        <v>1612.7120649999999</v>
      </c>
      <c r="S13797" t="s">
        <v>90</v>
      </c>
      <c r="T13797" s="297">
        <v>46311.754166666666</v>
      </c>
    </row>
    <row r="13798" spans="1:20" x14ac:dyDescent="0.35">
      <c r="A13798" t="s">
        <v>145</v>
      </c>
      <c r="C13798" t="s">
        <v>93</v>
      </c>
      <c r="D13798" s="29">
        <v>46674</v>
      </c>
      <c r="E13798">
        <v>0</v>
      </c>
      <c r="F13798">
        <v>0</v>
      </c>
      <c r="G13798">
        <v>0</v>
      </c>
      <c r="H13798">
        <v>0</v>
      </c>
      <c r="L13798">
        <v>864.94100300000002</v>
      </c>
      <c r="R13798">
        <v>1612.7120649999999</v>
      </c>
      <c r="S13798" t="s">
        <v>90</v>
      </c>
      <c r="T13798" s="297">
        <v>46311.754166666666</v>
      </c>
    </row>
    <row r="13799" spans="1:20" x14ac:dyDescent="0.35">
      <c r="A13799" t="s">
        <v>145</v>
      </c>
      <c r="C13799" t="s">
        <v>93</v>
      </c>
      <c r="D13799" s="29">
        <v>46675</v>
      </c>
      <c r="E13799">
        <v>0</v>
      </c>
      <c r="F13799">
        <v>0</v>
      </c>
      <c r="G13799">
        <v>0</v>
      </c>
      <c r="H13799">
        <v>0</v>
      </c>
      <c r="L13799">
        <v>864.94100300000002</v>
      </c>
      <c r="R13799">
        <v>1612.7120649999999</v>
      </c>
      <c r="S13799" t="s">
        <v>90</v>
      </c>
      <c r="T13799" s="297">
        <v>46311.754166666666</v>
      </c>
    </row>
    <row r="13800" spans="1:20" x14ac:dyDescent="0.35">
      <c r="A13800" t="s">
        <v>145</v>
      </c>
      <c r="C13800" t="s">
        <v>93</v>
      </c>
      <c r="D13800" s="29">
        <v>46676</v>
      </c>
      <c r="E13800">
        <v>0</v>
      </c>
      <c r="F13800">
        <v>0</v>
      </c>
      <c r="G13800">
        <v>0</v>
      </c>
      <c r="H13800">
        <v>0</v>
      </c>
      <c r="L13800">
        <v>864.94100300000002</v>
      </c>
      <c r="R13800">
        <v>1612.7120649999999</v>
      </c>
      <c r="S13800" t="s">
        <v>90</v>
      </c>
      <c r="T13800" s="297">
        <v>46311.754166666666</v>
      </c>
    </row>
    <row r="13801" spans="1:20" x14ac:dyDescent="0.35">
      <c r="A13801" t="s">
        <v>145</v>
      </c>
      <c r="C13801" t="s">
        <v>93</v>
      </c>
      <c r="D13801" s="29">
        <v>46677</v>
      </c>
      <c r="E13801">
        <v>0</v>
      </c>
      <c r="F13801">
        <v>0</v>
      </c>
      <c r="G13801">
        <v>0</v>
      </c>
      <c r="H13801">
        <v>0</v>
      </c>
      <c r="L13801">
        <v>864.94100300000002</v>
      </c>
      <c r="R13801">
        <v>1612.7120649999999</v>
      </c>
      <c r="S13801" t="s">
        <v>90</v>
      </c>
      <c r="T13801" s="297">
        <v>46311.754166666666</v>
      </c>
    </row>
    <row r="13802" spans="1:20" x14ac:dyDescent="0.35">
      <c r="A13802" t="s">
        <v>145</v>
      </c>
      <c r="C13802" t="s">
        <v>93</v>
      </c>
      <c r="D13802" s="29">
        <v>46678</v>
      </c>
      <c r="E13802">
        <v>0</v>
      </c>
      <c r="F13802">
        <v>0</v>
      </c>
      <c r="G13802">
        <v>0</v>
      </c>
      <c r="H13802">
        <v>0</v>
      </c>
      <c r="L13802">
        <v>864.94100300000002</v>
      </c>
      <c r="R13802">
        <v>1612.7120649999999</v>
      </c>
      <c r="S13802" t="s">
        <v>90</v>
      </c>
      <c r="T13802" s="297">
        <v>46311.754166666666</v>
      </c>
    </row>
    <row r="13803" spans="1:20" x14ac:dyDescent="0.35">
      <c r="A13803" t="s">
        <v>145</v>
      </c>
      <c r="C13803" t="s">
        <v>93</v>
      </c>
      <c r="D13803" s="29">
        <v>46679</v>
      </c>
      <c r="E13803">
        <v>0</v>
      </c>
      <c r="F13803">
        <v>0</v>
      </c>
      <c r="G13803">
        <v>0</v>
      </c>
      <c r="H13803">
        <v>0</v>
      </c>
      <c r="L13803">
        <v>864.94100300000002</v>
      </c>
      <c r="R13803">
        <v>1612.7120649999999</v>
      </c>
      <c r="S13803" t="s">
        <v>90</v>
      </c>
      <c r="T13803" s="297">
        <v>46311.754166666666</v>
      </c>
    </row>
    <row r="13804" spans="1:20" x14ac:dyDescent="0.35">
      <c r="A13804" t="s">
        <v>145</v>
      </c>
      <c r="C13804" t="s">
        <v>93</v>
      </c>
      <c r="D13804" s="29">
        <v>46680</v>
      </c>
      <c r="E13804">
        <v>0</v>
      </c>
      <c r="F13804">
        <v>0</v>
      </c>
      <c r="G13804">
        <v>0</v>
      </c>
      <c r="H13804">
        <v>0</v>
      </c>
      <c r="L13804">
        <v>864.94100300000002</v>
      </c>
      <c r="R13804">
        <v>1612.7120649999999</v>
      </c>
      <c r="S13804" t="s">
        <v>90</v>
      </c>
      <c r="T13804" s="297">
        <v>46311.754166666666</v>
      </c>
    </row>
    <row r="13805" spans="1:20" x14ac:dyDescent="0.35">
      <c r="A13805" t="s">
        <v>145</v>
      </c>
      <c r="C13805" t="s">
        <v>93</v>
      </c>
      <c r="D13805" s="29">
        <v>46681</v>
      </c>
      <c r="E13805">
        <v>0</v>
      </c>
      <c r="F13805">
        <v>0</v>
      </c>
      <c r="G13805">
        <v>0</v>
      </c>
      <c r="H13805">
        <v>0</v>
      </c>
      <c r="L13805">
        <v>864.94100300000002</v>
      </c>
      <c r="R13805">
        <v>1612.7120649999999</v>
      </c>
      <c r="S13805" t="s">
        <v>90</v>
      </c>
      <c r="T13805" s="297">
        <v>46311.754166666666</v>
      </c>
    </row>
    <row r="13806" spans="1:20" x14ac:dyDescent="0.35">
      <c r="A13806" t="s">
        <v>145</v>
      </c>
      <c r="C13806" t="s">
        <v>93</v>
      </c>
      <c r="D13806" s="29">
        <v>46682</v>
      </c>
      <c r="E13806">
        <v>0</v>
      </c>
      <c r="F13806">
        <v>0</v>
      </c>
      <c r="G13806">
        <v>0</v>
      </c>
      <c r="H13806">
        <v>0</v>
      </c>
      <c r="L13806">
        <v>864.94100300000002</v>
      </c>
      <c r="R13806">
        <v>1612.7120649999999</v>
      </c>
      <c r="S13806" t="s">
        <v>90</v>
      </c>
      <c r="T13806" s="297">
        <v>46311.754166666666</v>
      </c>
    </row>
    <row r="13807" spans="1:20" x14ac:dyDescent="0.35">
      <c r="A13807" t="s">
        <v>145</v>
      </c>
      <c r="C13807" t="s">
        <v>93</v>
      </c>
      <c r="D13807" s="29">
        <v>46683</v>
      </c>
      <c r="E13807">
        <v>0</v>
      </c>
      <c r="F13807">
        <v>0</v>
      </c>
      <c r="G13807">
        <v>0</v>
      </c>
      <c r="H13807">
        <v>0</v>
      </c>
      <c r="L13807">
        <v>864.94100300000002</v>
      </c>
      <c r="R13807">
        <v>1612.7120649999999</v>
      </c>
      <c r="S13807" t="s">
        <v>90</v>
      </c>
      <c r="T13807" s="297">
        <v>46311.754166666666</v>
      </c>
    </row>
    <row r="13808" spans="1:20" x14ac:dyDescent="0.35">
      <c r="A13808" t="s">
        <v>145</v>
      </c>
      <c r="C13808" t="s">
        <v>93</v>
      </c>
      <c r="D13808" s="29">
        <v>46684</v>
      </c>
      <c r="E13808">
        <v>0</v>
      </c>
      <c r="F13808">
        <v>0</v>
      </c>
      <c r="G13808">
        <v>0</v>
      </c>
      <c r="H13808">
        <v>0</v>
      </c>
      <c r="L13808">
        <v>864.94100300000002</v>
      </c>
      <c r="R13808">
        <v>1612.7120649999999</v>
      </c>
      <c r="S13808" t="s">
        <v>90</v>
      </c>
      <c r="T13808" s="297">
        <v>46311.754166666666</v>
      </c>
    </row>
    <row r="13809" spans="1:20" x14ac:dyDescent="0.35">
      <c r="A13809" t="s">
        <v>145</v>
      </c>
      <c r="C13809" t="s">
        <v>93</v>
      </c>
      <c r="D13809" s="29">
        <v>46685</v>
      </c>
      <c r="E13809">
        <v>0</v>
      </c>
      <c r="F13809">
        <v>0</v>
      </c>
      <c r="G13809">
        <v>0</v>
      </c>
      <c r="H13809">
        <v>0</v>
      </c>
      <c r="L13809">
        <v>864.94100300000002</v>
      </c>
      <c r="R13809">
        <v>1612.7120649999999</v>
      </c>
      <c r="S13809" t="s">
        <v>90</v>
      </c>
      <c r="T13809" s="297">
        <v>46311.754166666666</v>
      </c>
    </row>
    <row r="13810" spans="1:20" x14ac:dyDescent="0.35">
      <c r="A13810" t="s">
        <v>145</v>
      </c>
      <c r="C13810" t="s">
        <v>93</v>
      </c>
      <c r="D13810" s="29">
        <v>46686</v>
      </c>
      <c r="E13810">
        <v>0</v>
      </c>
      <c r="F13810">
        <v>0</v>
      </c>
      <c r="G13810">
        <v>0</v>
      </c>
      <c r="H13810">
        <v>0</v>
      </c>
      <c r="L13810">
        <v>864.94100300000002</v>
      </c>
      <c r="R13810">
        <v>1612.7120649999999</v>
      </c>
      <c r="S13810" t="s">
        <v>90</v>
      </c>
      <c r="T13810" s="297">
        <v>46311.754166666666</v>
      </c>
    </row>
    <row r="13811" spans="1:20" x14ac:dyDescent="0.35">
      <c r="A13811" t="s">
        <v>145</v>
      </c>
      <c r="C13811" t="s">
        <v>93</v>
      </c>
      <c r="D13811" s="29">
        <v>46687</v>
      </c>
      <c r="E13811">
        <v>0</v>
      </c>
      <c r="F13811">
        <v>0</v>
      </c>
      <c r="G13811">
        <v>0</v>
      </c>
      <c r="H13811">
        <v>0</v>
      </c>
      <c r="L13811">
        <v>864.94100300000002</v>
      </c>
      <c r="R13811">
        <v>1612.7120649999999</v>
      </c>
      <c r="S13811" t="s">
        <v>90</v>
      </c>
      <c r="T13811" s="297">
        <v>46311.754166666666</v>
      </c>
    </row>
    <row r="13812" spans="1:20" x14ac:dyDescent="0.35">
      <c r="A13812" t="s">
        <v>145</v>
      </c>
      <c r="C13812" t="s">
        <v>93</v>
      </c>
      <c r="D13812" s="29">
        <v>46688</v>
      </c>
      <c r="E13812">
        <v>0</v>
      </c>
      <c r="F13812">
        <v>0</v>
      </c>
      <c r="G13812">
        <v>0</v>
      </c>
      <c r="H13812">
        <v>0</v>
      </c>
      <c r="L13812">
        <v>864.94100300000002</v>
      </c>
      <c r="R13812">
        <v>1612.7120649999999</v>
      </c>
      <c r="S13812" t="s">
        <v>90</v>
      </c>
      <c r="T13812" s="297">
        <v>46311.754166666666</v>
      </c>
    </row>
    <row r="13813" spans="1:20" x14ac:dyDescent="0.35">
      <c r="A13813" t="s">
        <v>145</v>
      </c>
      <c r="C13813" t="s">
        <v>93</v>
      </c>
      <c r="D13813" s="29">
        <v>46689</v>
      </c>
      <c r="E13813">
        <v>0</v>
      </c>
      <c r="F13813">
        <v>0</v>
      </c>
      <c r="G13813">
        <v>0</v>
      </c>
      <c r="H13813">
        <v>0</v>
      </c>
      <c r="L13813">
        <v>864.94100300000002</v>
      </c>
      <c r="R13813">
        <v>1612.7120649999999</v>
      </c>
      <c r="S13813" t="s">
        <v>90</v>
      </c>
      <c r="T13813" s="297">
        <v>46311.754166666666</v>
      </c>
    </row>
    <row r="13814" spans="1:20" x14ac:dyDescent="0.35">
      <c r="A13814" t="s">
        <v>145</v>
      </c>
      <c r="C13814" t="s">
        <v>93</v>
      </c>
      <c r="D13814" s="29">
        <v>46690</v>
      </c>
      <c r="E13814">
        <v>0</v>
      </c>
      <c r="F13814">
        <v>0</v>
      </c>
      <c r="G13814">
        <v>0</v>
      </c>
      <c r="H13814">
        <v>0</v>
      </c>
      <c r="L13814">
        <v>864.94100300000002</v>
      </c>
      <c r="R13814">
        <v>1612.7120649999999</v>
      </c>
      <c r="S13814" t="s">
        <v>90</v>
      </c>
      <c r="T13814" s="297">
        <v>46311.754166666666</v>
      </c>
    </row>
    <row r="13815" spans="1:20" x14ac:dyDescent="0.35">
      <c r="A13815" t="s">
        <v>145</v>
      </c>
      <c r="C13815" t="s">
        <v>93</v>
      </c>
      <c r="D13815" s="29">
        <v>46691</v>
      </c>
      <c r="E13815">
        <v>0</v>
      </c>
      <c r="F13815">
        <v>0</v>
      </c>
      <c r="G13815">
        <v>0</v>
      </c>
      <c r="H13815">
        <v>0</v>
      </c>
      <c r="L13815">
        <v>864.94100300000002</v>
      </c>
      <c r="R13815">
        <v>1612.7120649999999</v>
      </c>
      <c r="S13815" t="s">
        <v>90</v>
      </c>
      <c r="T13815" s="297">
        <v>46311.754166666666</v>
      </c>
    </row>
    <row r="13816" spans="1:20" x14ac:dyDescent="0.35">
      <c r="A13816" t="s">
        <v>145</v>
      </c>
      <c r="C13816" t="s">
        <v>93</v>
      </c>
      <c r="D13816" s="29">
        <v>46692</v>
      </c>
      <c r="E13816">
        <v>0</v>
      </c>
      <c r="F13816">
        <v>0</v>
      </c>
      <c r="G13816">
        <v>0</v>
      </c>
      <c r="H13816">
        <v>0</v>
      </c>
      <c r="L13816">
        <v>864.94100300000002</v>
      </c>
      <c r="R13816">
        <v>1612.7120649999999</v>
      </c>
      <c r="S13816" t="s">
        <v>90</v>
      </c>
      <c r="T13816" s="297">
        <v>46311.754166666666</v>
      </c>
    </row>
    <row r="13817" spans="1:20" x14ac:dyDescent="0.35">
      <c r="A13817" t="s">
        <v>145</v>
      </c>
      <c r="C13817" t="s">
        <v>93</v>
      </c>
      <c r="D13817" s="29">
        <v>46693</v>
      </c>
      <c r="E13817">
        <v>0</v>
      </c>
      <c r="F13817">
        <v>0</v>
      </c>
      <c r="G13817">
        <v>0</v>
      </c>
      <c r="H13817">
        <v>0</v>
      </c>
      <c r="L13817">
        <v>864.94100300000002</v>
      </c>
      <c r="R13817">
        <v>1612.7120649999999</v>
      </c>
      <c r="S13817" t="s">
        <v>90</v>
      </c>
      <c r="T13817" s="297">
        <v>46311.754166666666</v>
      </c>
    </row>
    <row r="13818" spans="1:20" x14ac:dyDescent="0.35">
      <c r="A13818" t="s">
        <v>145</v>
      </c>
      <c r="C13818" t="s">
        <v>93</v>
      </c>
      <c r="D13818" s="29">
        <v>46694</v>
      </c>
      <c r="E13818">
        <v>0</v>
      </c>
      <c r="F13818">
        <v>0</v>
      </c>
      <c r="G13818">
        <v>0</v>
      </c>
      <c r="H13818">
        <v>0</v>
      </c>
      <c r="L13818">
        <v>864.94100300000002</v>
      </c>
      <c r="R13818">
        <v>1612.7120649999999</v>
      </c>
      <c r="S13818" t="s">
        <v>90</v>
      </c>
      <c r="T13818" s="297">
        <v>46311.754166666666</v>
      </c>
    </row>
    <row r="13819" spans="1:20" x14ac:dyDescent="0.35">
      <c r="A13819" t="s">
        <v>145</v>
      </c>
      <c r="C13819" t="s">
        <v>93</v>
      </c>
      <c r="D13819" s="29">
        <v>46695</v>
      </c>
      <c r="E13819">
        <v>0</v>
      </c>
      <c r="F13819">
        <v>0</v>
      </c>
      <c r="G13819">
        <v>0</v>
      </c>
      <c r="H13819">
        <v>0</v>
      </c>
      <c r="L13819">
        <v>864.94100300000002</v>
      </c>
      <c r="R13819">
        <v>1612.7120649999999</v>
      </c>
      <c r="S13819" t="s">
        <v>90</v>
      </c>
      <c r="T13819" s="297">
        <v>46311.754166666666</v>
      </c>
    </row>
    <row r="13820" spans="1:20" x14ac:dyDescent="0.35">
      <c r="A13820" t="s">
        <v>145</v>
      </c>
      <c r="C13820" t="s">
        <v>93</v>
      </c>
      <c r="D13820" s="29">
        <v>46696</v>
      </c>
      <c r="E13820">
        <v>0</v>
      </c>
      <c r="F13820">
        <v>0</v>
      </c>
      <c r="G13820">
        <v>0</v>
      </c>
      <c r="H13820">
        <v>0</v>
      </c>
      <c r="L13820">
        <v>864.94100300000002</v>
      </c>
      <c r="R13820">
        <v>1612.7120649999999</v>
      </c>
      <c r="S13820" t="s">
        <v>90</v>
      </c>
      <c r="T13820" s="297">
        <v>46311.754166666666</v>
      </c>
    </row>
    <row r="13821" spans="1:20" x14ac:dyDescent="0.35">
      <c r="A13821" t="s">
        <v>145</v>
      </c>
      <c r="C13821" t="s">
        <v>93</v>
      </c>
      <c r="D13821" s="29">
        <v>46697</v>
      </c>
      <c r="E13821">
        <v>0</v>
      </c>
      <c r="F13821">
        <v>0</v>
      </c>
      <c r="G13821">
        <v>0</v>
      </c>
      <c r="H13821">
        <v>0</v>
      </c>
      <c r="L13821">
        <v>864.94100300000002</v>
      </c>
      <c r="R13821">
        <v>1612.7120649999999</v>
      </c>
      <c r="S13821" t="s">
        <v>90</v>
      </c>
      <c r="T13821" s="297">
        <v>46311.754166666666</v>
      </c>
    </row>
    <row r="13822" spans="1:20" x14ac:dyDescent="0.35">
      <c r="A13822" t="s">
        <v>145</v>
      </c>
      <c r="C13822" t="s">
        <v>93</v>
      </c>
      <c r="D13822" s="29">
        <v>46698</v>
      </c>
      <c r="E13822">
        <v>0</v>
      </c>
      <c r="F13822">
        <v>0</v>
      </c>
      <c r="G13822">
        <v>0</v>
      </c>
      <c r="H13822">
        <v>0</v>
      </c>
      <c r="L13822">
        <v>864.94100300000002</v>
      </c>
      <c r="R13822">
        <v>1612.7120649999999</v>
      </c>
      <c r="S13822" t="s">
        <v>90</v>
      </c>
      <c r="T13822" s="297">
        <v>46311.754166666666</v>
      </c>
    </row>
    <row r="13823" spans="1:20" x14ac:dyDescent="0.35">
      <c r="A13823" t="s">
        <v>145</v>
      </c>
      <c r="C13823" t="s">
        <v>93</v>
      </c>
      <c r="D13823" s="29">
        <v>46699</v>
      </c>
      <c r="E13823">
        <v>0</v>
      </c>
      <c r="F13823">
        <v>0</v>
      </c>
      <c r="G13823">
        <v>0</v>
      </c>
      <c r="H13823">
        <v>0</v>
      </c>
      <c r="L13823">
        <v>864.94100300000002</v>
      </c>
      <c r="R13823">
        <v>1612.7120649999999</v>
      </c>
      <c r="S13823" t="s">
        <v>90</v>
      </c>
      <c r="T13823" s="297">
        <v>46311.754166666666</v>
      </c>
    </row>
    <row r="13824" spans="1:20" x14ac:dyDescent="0.35">
      <c r="A13824" t="s">
        <v>145</v>
      </c>
      <c r="C13824" t="s">
        <v>93</v>
      </c>
      <c r="D13824" s="29">
        <v>46700</v>
      </c>
      <c r="E13824">
        <v>0</v>
      </c>
      <c r="F13824">
        <v>0</v>
      </c>
      <c r="G13824">
        <v>0</v>
      </c>
      <c r="H13824">
        <v>0</v>
      </c>
      <c r="L13824">
        <v>864.94100300000002</v>
      </c>
      <c r="R13824">
        <v>1612.7120649999999</v>
      </c>
      <c r="S13824" t="s">
        <v>90</v>
      </c>
      <c r="T13824" s="297">
        <v>46311.754166666666</v>
      </c>
    </row>
    <row r="13825" spans="1:20" x14ac:dyDescent="0.35">
      <c r="A13825" t="s">
        <v>145</v>
      </c>
      <c r="C13825" t="s">
        <v>93</v>
      </c>
      <c r="D13825" s="29">
        <v>46701</v>
      </c>
      <c r="E13825">
        <v>0</v>
      </c>
      <c r="F13825">
        <v>0</v>
      </c>
      <c r="G13825">
        <v>0</v>
      </c>
      <c r="H13825">
        <v>0</v>
      </c>
      <c r="L13825">
        <v>864.94100300000002</v>
      </c>
      <c r="R13825">
        <v>1612.7120649999999</v>
      </c>
      <c r="S13825" t="s">
        <v>90</v>
      </c>
      <c r="T13825" s="297">
        <v>46311.754166666666</v>
      </c>
    </row>
    <row r="13826" spans="1:20" x14ac:dyDescent="0.35">
      <c r="A13826" t="s">
        <v>145</v>
      </c>
      <c r="C13826" t="s">
        <v>93</v>
      </c>
      <c r="D13826" s="29">
        <v>46702</v>
      </c>
      <c r="E13826">
        <v>0</v>
      </c>
      <c r="F13826">
        <v>0</v>
      </c>
      <c r="G13826">
        <v>0</v>
      </c>
      <c r="H13826">
        <v>0</v>
      </c>
      <c r="L13826">
        <v>864.94100300000002</v>
      </c>
      <c r="R13826">
        <v>1612.7120649999999</v>
      </c>
      <c r="S13826" t="s">
        <v>90</v>
      </c>
      <c r="T13826" s="297">
        <v>46311.754166666666</v>
      </c>
    </row>
    <row r="13827" spans="1:20" x14ac:dyDescent="0.35">
      <c r="A13827" t="s">
        <v>145</v>
      </c>
      <c r="C13827" t="s">
        <v>93</v>
      </c>
      <c r="D13827" s="29">
        <v>46703</v>
      </c>
      <c r="E13827">
        <v>0</v>
      </c>
      <c r="F13827">
        <v>0</v>
      </c>
      <c r="G13827">
        <v>0</v>
      </c>
      <c r="H13827">
        <v>0</v>
      </c>
      <c r="L13827">
        <v>864.94100300000002</v>
      </c>
      <c r="R13827">
        <v>1612.7120649999999</v>
      </c>
      <c r="S13827" t="s">
        <v>90</v>
      </c>
      <c r="T13827" s="297">
        <v>46311.754166666666</v>
      </c>
    </row>
    <row r="13828" spans="1:20" x14ac:dyDescent="0.35">
      <c r="A13828" t="s">
        <v>145</v>
      </c>
      <c r="C13828" t="s">
        <v>93</v>
      </c>
      <c r="D13828" s="29">
        <v>46704</v>
      </c>
      <c r="E13828">
        <v>0</v>
      </c>
      <c r="F13828">
        <v>0</v>
      </c>
      <c r="G13828">
        <v>0</v>
      </c>
      <c r="H13828">
        <v>0</v>
      </c>
      <c r="L13828">
        <v>864.94100300000002</v>
      </c>
      <c r="R13828">
        <v>1612.7120649999999</v>
      </c>
      <c r="S13828" t="s">
        <v>90</v>
      </c>
      <c r="T13828" s="297">
        <v>46311.754166666666</v>
      </c>
    </row>
    <row r="13829" spans="1:20" x14ac:dyDescent="0.35">
      <c r="A13829" t="s">
        <v>145</v>
      </c>
      <c r="C13829" t="s">
        <v>93</v>
      </c>
      <c r="D13829" s="29">
        <v>46705</v>
      </c>
      <c r="E13829">
        <v>0</v>
      </c>
      <c r="F13829">
        <v>0</v>
      </c>
      <c r="G13829">
        <v>0</v>
      </c>
      <c r="H13829">
        <v>0</v>
      </c>
      <c r="L13829">
        <v>864.94100300000002</v>
      </c>
      <c r="R13829">
        <v>1612.7120649999999</v>
      </c>
      <c r="S13829" t="s">
        <v>90</v>
      </c>
      <c r="T13829" s="297">
        <v>46311.754166666666</v>
      </c>
    </row>
    <row r="13830" spans="1:20" x14ac:dyDescent="0.35">
      <c r="A13830" t="s">
        <v>145</v>
      </c>
      <c r="C13830" t="s">
        <v>93</v>
      </c>
      <c r="D13830" s="29">
        <v>46706</v>
      </c>
      <c r="E13830">
        <v>0</v>
      </c>
      <c r="F13830">
        <v>0</v>
      </c>
      <c r="G13830">
        <v>0</v>
      </c>
      <c r="H13830">
        <v>0</v>
      </c>
      <c r="L13830">
        <v>864.94100300000002</v>
      </c>
      <c r="R13830">
        <v>1612.7120649999999</v>
      </c>
      <c r="S13830" t="s">
        <v>90</v>
      </c>
      <c r="T13830" s="297">
        <v>46311.754166666666</v>
      </c>
    </row>
    <row r="13831" spans="1:20" x14ac:dyDescent="0.35">
      <c r="A13831" t="s">
        <v>145</v>
      </c>
      <c r="C13831" t="s">
        <v>93</v>
      </c>
      <c r="D13831" s="29">
        <v>46707</v>
      </c>
      <c r="E13831">
        <v>0</v>
      </c>
      <c r="F13831">
        <v>0</v>
      </c>
      <c r="G13831">
        <v>0</v>
      </c>
      <c r="H13831">
        <v>0</v>
      </c>
      <c r="L13831">
        <v>864.94100300000002</v>
      </c>
      <c r="R13831">
        <v>1612.7120649999999</v>
      </c>
      <c r="S13831" t="s">
        <v>90</v>
      </c>
      <c r="T13831" s="297">
        <v>46311.754166666666</v>
      </c>
    </row>
    <row r="13832" spans="1:20" x14ac:dyDescent="0.35">
      <c r="A13832" t="s">
        <v>145</v>
      </c>
      <c r="C13832" t="s">
        <v>93</v>
      </c>
      <c r="D13832" s="29">
        <v>46708</v>
      </c>
      <c r="E13832">
        <v>0</v>
      </c>
      <c r="F13832">
        <v>0</v>
      </c>
      <c r="G13832">
        <v>0</v>
      </c>
      <c r="H13832">
        <v>0</v>
      </c>
      <c r="L13832">
        <v>864.94100300000002</v>
      </c>
      <c r="R13832">
        <v>1612.7120649999999</v>
      </c>
      <c r="S13832" t="s">
        <v>90</v>
      </c>
      <c r="T13832" s="297">
        <v>46311.754166666666</v>
      </c>
    </row>
    <row r="13833" spans="1:20" x14ac:dyDescent="0.35">
      <c r="A13833" t="s">
        <v>145</v>
      </c>
      <c r="C13833" t="s">
        <v>93</v>
      </c>
      <c r="D13833" s="29">
        <v>46709</v>
      </c>
      <c r="E13833">
        <v>0</v>
      </c>
      <c r="F13833">
        <v>0</v>
      </c>
      <c r="G13833">
        <v>0</v>
      </c>
      <c r="H13833">
        <v>0</v>
      </c>
      <c r="L13833">
        <v>864.94100300000002</v>
      </c>
      <c r="R13833">
        <v>1612.7120649999999</v>
      </c>
      <c r="S13833" t="s">
        <v>90</v>
      </c>
      <c r="T13833" s="297">
        <v>46311.754166666666</v>
      </c>
    </row>
    <row r="13834" spans="1:20" x14ac:dyDescent="0.35">
      <c r="A13834" t="s">
        <v>145</v>
      </c>
      <c r="C13834" t="s">
        <v>93</v>
      </c>
      <c r="D13834" s="29">
        <v>46710</v>
      </c>
      <c r="E13834">
        <v>0</v>
      </c>
      <c r="F13834">
        <v>0</v>
      </c>
      <c r="G13834">
        <v>0</v>
      </c>
      <c r="H13834">
        <v>0</v>
      </c>
      <c r="L13834">
        <v>864.94100300000002</v>
      </c>
      <c r="R13834">
        <v>1612.7120649999999</v>
      </c>
      <c r="S13834" t="s">
        <v>90</v>
      </c>
      <c r="T13834" s="297">
        <v>46311.754166666666</v>
      </c>
    </row>
    <row r="13835" spans="1:20" x14ac:dyDescent="0.35">
      <c r="A13835" t="s">
        <v>145</v>
      </c>
      <c r="C13835" t="s">
        <v>93</v>
      </c>
      <c r="D13835" s="29">
        <v>46711</v>
      </c>
      <c r="E13835">
        <v>0</v>
      </c>
      <c r="F13835">
        <v>0</v>
      </c>
      <c r="G13835">
        <v>0</v>
      </c>
      <c r="H13835">
        <v>0</v>
      </c>
      <c r="L13835">
        <v>864.94100300000002</v>
      </c>
      <c r="R13835">
        <v>1612.7120649999999</v>
      </c>
      <c r="S13835" t="s">
        <v>90</v>
      </c>
      <c r="T13835" s="297">
        <v>46311.754166666666</v>
      </c>
    </row>
    <row r="13836" spans="1:20" x14ac:dyDescent="0.35">
      <c r="A13836" t="s">
        <v>145</v>
      </c>
      <c r="C13836" t="s">
        <v>93</v>
      </c>
      <c r="D13836" s="29">
        <v>46712</v>
      </c>
      <c r="E13836">
        <v>0</v>
      </c>
      <c r="F13836">
        <v>0</v>
      </c>
      <c r="G13836">
        <v>0</v>
      </c>
      <c r="H13836">
        <v>0</v>
      </c>
      <c r="L13836">
        <v>864.94100300000002</v>
      </c>
      <c r="R13836">
        <v>1612.7120649999999</v>
      </c>
      <c r="S13836" t="s">
        <v>90</v>
      </c>
      <c r="T13836" s="297">
        <v>46311.754166666666</v>
      </c>
    </row>
    <row r="13837" spans="1:20" x14ac:dyDescent="0.35">
      <c r="A13837" t="s">
        <v>145</v>
      </c>
      <c r="C13837" t="s">
        <v>93</v>
      </c>
      <c r="D13837" s="29">
        <v>46713</v>
      </c>
      <c r="E13837">
        <v>0</v>
      </c>
      <c r="F13837">
        <v>0</v>
      </c>
      <c r="G13837">
        <v>0</v>
      </c>
      <c r="H13837">
        <v>0</v>
      </c>
      <c r="L13837">
        <v>864.94100300000002</v>
      </c>
      <c r="R13837">
        <v>1612.7120649999999</v>
      </c>
      <c r="S13837" t="s">
        <v>90</v>
      </c>
      <c r="T13837" s="297">
        <v>46311.754166666666</v>
      </c>
    </row>
    <row r="13838" spans="1:20" x14ac:dyDescent="0.35">
      <c r="A13838" t="s">
        <v>145</v>
      </c>
      <c r="C13838" t="s">
        <v>93</v>
      </c>
      <c r="D13838" s="29">
        <v>46714</v>
      </c>
      <c r="E13838">
        <v>0</v>
      </c>
      <c r="F13838">
        <v>0</v>
      </c>
      <c r="G13838">
        <v>0</v>
      </c>
      <c r="H13838">
        <v>0</v>
      </c>
      <c r="L13838">
        <v>864.94100300000002</v>
      </c>
      <c r="R13838">
        <v>1612.7120649999999</v>
      </c>
      <c r="S13838" t="s">
        <v>90</v>
      </c>
      <c r="T13838" s="297">
        <v>46311.754166666666</v>
      </c>
    </row>
    <row r="13839" spans="1:20" x14ac:dyDescent="0.35">
      <c r="A13839" t="s">
        <v>145</v>
      </c>
      <c r="C13839" t="s">
        <v>93</v>
      </c>
      <c r="D13839" s="29">
        <v>46715</v>
      </c>
      <c r="E13839">
        <v>0</v>
      </c>
      <c r="F13839">
        <v>0</v>
      </c>
      <c r="G13839">
        <v>0</v>
      </c>
      <c r="H13839">
        <v>0</v>
      </c>
      <c r="L13839">
        <v>864.94100300000002</v>
      </c>
      <c r="R13839">
        <v>1612.7120649999999</v>
      </c>
      <c r="S13839" t="s">
        <v>90</v>
      </c>
      <c r="T13839" s="297">
        <v>46311.754166666666</v>
      </c>
    </row>
    <row r="13840" spans="1:20" x14ac:dyDescent="0.35">
      <c r="A13840" t="s">
        <v>145</v>
      </c>
      <c r="C13840" t="s">
        <v>93</v>
      </c>
      <c r="D13840" s="29">
        <v>46716</v>
      </c>
      <c r="E13840">
        <v>0</v>
      </c>
      <c r="F13840">
        <v>0</v>
      </c>
      <c r="G13840">
        <v>0</v>
      </c>
      <c r="H13840">
        <v>0</v>
      </c>
      <c r="L13840">
        <v>864.94100300000002</v>
      </c>
      <c r="R13840">
        <v>1612.7120649999999</v>
      </c>
      <c r="S13840" t="s">
        <v>90</v>
      </c>
      <c r="T13840" s="297">
        <v>46311.754166666666</v>
      </c>
    </row>
    <row r="13841" spans="1:20" x14ac:dyDescent="0.35">
      <c r="A13841" t="s">
        <v>145</v>
      </c>
      <c r="C13841" t="s">
        <v>93</v>
      </c>
      <c r="D13841" s="29">
        <v>46717</v>
      </c>
      <c r="E13841">
        <v>0</v>
      </c>
      <c r="F13841">
        <v>0</v>
      </c>
      <c r="G13841">
        <v>0</v>
      </c>
      <c r="H13841">
        <v>0</v>
      </c>
      <c r="L13841">
        <v>864.94100300000002</v>
      </c>
      <c r="R13841">
        <v>1612.7120649999999</v>
      </c>
      <c r="S13841" t="s">
        <v>90</v>
      </c>
      <c r="T13841" s="297">
        <v>46311.754166666666</v>
      </c>
    </row>
    <row r="13842" spans="1:20" x14ac:dyDescent="0.35">
      <c r="A13842" t="s">
        <v>145</v>
      </c>
      <c r="C13842" t="s">
        <v>93</v>
      </c>
      <c r="D13842" s="29">
        <v>46718</v>
      </c>
      <c r="E13842">
        <v>0</v>
      </c>
      <c r="F13842">
        <v>0</v>
      </c>
      <c r="G13842">
        <v>0</v>
      </c>
      <c r="H13842">
        <v>0</v>
      </c>
      <c r="L13842">
        <v>864.94100300000002</v>
      </c>
      <c r="R13842">
        <v>1612.7120649999999</v>
      </c>
      <c r="S13842" t="s">
        <v>90</v>
      </c>
      <c r="T13842" s="297">
        <v>46311.754166666666</v>
      </c>
    </row>
    <row r="13843" spans="1:20" x14ac:dyDescent="0.35">
      <c r="A13843" t="s">
        <v>145</v>
      </c>
      <c r="C13843" t="s">
        <v>93</v>
      </c>
      <c r="D13843" s="29">
        <v>46719</v>
      </c>
      <c r="E13843">
        <v>0</v>
      </c>
      <c r="F13843">
        <v>0</v>
      </c>
      <c r="G13843">
        <v>0</v>
      </c>
      <c r="H13843">
        <v>0</v>
      </c>
      <c r="L13843">
        <v>864.94100300000002</v>
      </c>
      <c r="R13843">
        <v>1612.7120649999999</v>
      </c>
      <c r="S13843" t="s">
        <v>90</v>
      </c>
      <c r="T13843" s="297">
        <v>46311.754166666666</v>
      </c>
    </row>
    <row r="13844" spans="1:20" x14ac:dyDescent="0.35">
      <c r="A13844" t="s">
        <v>145</v>
      </c>
      <c r="C13844" t="s">
        <v>93</v>
      </c>
      <c r="D13844" s="29">
        <v>46720</v>
      </c>
      <c r="E13844">
        <v>0</v>
      </c>
      <c r="F13844">
        <v>0</v>
      </c>
      <c r="G13844">
        <v>0</v>
      </c>
      <c r="H13844">
        <v>0</v>
      </c>
      <c r="L13844">
        <v>864.94100300000002</v>
      </c>
      <c r="R13844">
        <v>1612.7120649999999</v>
      </c>
      <c r="S13844" t="s">
        <v>90</v>
      </c>
      <c r="T13844" s="297">
        <v>46311.754166666666</v>
      </c>
    </row>
    <row r="13845" spans="1:20" x14ac:dyDescent="0.35">
      <c r="A13845" t="s">
        <v>145</v>
      </c>
      <c r="C13845" t="s">
        <v>93</v>
      </c>
      <c r="D13845" s="29">
        <v>46721</v>
      </c>
      <c r="E13845">
        <v>0</v>
      </c>
      <c r="F13845">
        <v>0</v>
      </c>
      <c r="G13845">
        <v>0</v>
      </c>
      <c r="H13845">
        <v>0</v>
      </c>
      <c r="L13845">
        <v>864.94100300000002</v>
      </c>
      <c r="R13845">
        <v>1612.7120649999999</v>
      </c>
      <c r="S13845" t="s">
        <v>90</v>
      </c>
      <c r="T13845" s="297">
        <v>46311.754166666666</v>
      </c>
    </row>
    <row r="13846" spans="1:20" x14ac:dyDescent="0.35">
      <c r="A13846" t="s">
        <v>145</v>
      </c>
      <c r="C13846" t="s">
        <v>93</v>
      </c>
      <c r="D13846" s="29">
        <v>46722</v>
      </c>
      <c r="E13846">
        <v>0</v>
      </c>
      <c r="F13846">
        <v>0</v>
      </c>
      <c r="G13846">
        <v>0</v>
      </c>
      <c r="H13846">
        <v>0</v>
      </c>
      <c r="L13846">
        <v>864.94100300000002</v>
      </c>
      <c r="R13846">
        <v>1612.7120649999999</v>
      </c>
      <c r="S13846" t="s">
        <v>90</v>
      </c>
      <c r="T13846" s="297">
        <v>46311.754166666666</v>
      </c>
    </row>
    <row r="13847" spans="1:20" x14ac:dyDescent="0.35">
      <c r="A13847" t="s">
        <v>145</v>
      </c>
      <c r="C13847" t="s">
        <v>93</v>
      </c>
      <c r="D13847" s="29">
        <v>46723</v>
      </c>
      <c r="E13847">
        <v>0</v>
      </c>
      <c r="F13847">
        <v>0</v>
      </c>
      <c r="G13847">
        <v>0</v>
      </c>
      <c r="H13847">
        <v>0</v>
      </c>
      <c r="L13847">
        <v>864.94100300000002</v>
      </c>
      <c r="R13847">
        <v>1612.7120649999999</v>
      </c>
      <c r="S13847" t="s">
        <v>90</v>
      </c>
      <c r="T13847" s="297">
        <v>46311.754166666666</v>
      </c>
    </row>
    <row r="13848" spans="1:20" x14ac:dyDescent="0.35">
      <c r="A13848" t="s">
        <v>145</v>
      </c>
      <c r="C13848" t="s">
        <v>93</v>
      </c>
      <c r="D13848" s="29">
        <v>46724</v>
      </c>
      <c r="E13848">
        <v>0</v>
      </c>
      <c r="F13848">
        <v>0</v>
      </c>
      <c r="G13848">
        <v>0</v>
      </c>
      <c r="H13848">
        <v>0</v>
      </c>
      <c r="L13848">
        <v>864.94100300000002</v>
      </c>
      <c r="R13848">
        <v>1612.7120649999999</v>
      </c>
      <c r="S13848" t="s">
        <v>90</v>
      </c>
      <c r="T13848" s="297">
        <v>46311.754166666666</v>
      </c>
    </row>
    <row r="13849" spans="1:20" x14ac:dyDescent="0.35">
      <c r="A13849" t="s">
        <v>145</v>
      </c>
      <c r="C13849" t="s">
        <v>93</v>
      </c>
      <c r="D13849" s="29">
        <v>46725</v>
      </c>
      <c r="E13849">
        <v>0</v>
      </c>
      <c r="F13849">
        <v>0</v>
      </c>
      <c r="G13849">
        <v>0</v>
      </c>
      <c r="H13849">
        <v>0</v>
      </c>
      <c r="L13849">
        <v>864.94100300000002</v>
      </c>
      <c r="R13849">
        <v>1612.7120649999999</v>
      </c>
      <c r="S13849" t="s">
        <v>90</v>
      </c>
      <c r="T13849" s="297">
        <v>46311.754166666666</v>
      </c>
    </row>
    <row r="13850" spans="1:20" x14ac:dyDescent="0.35">
      <c r="A13850" t="s">
        <v>145</v>
      </c>
      <c r="C13850" t="s">
        <v>93</v>
      </c>
      <c r="D13850" s="29">
        <v>46726</v>
      </c>
      <c r="E13850">
        <v>0</v>
      </c>
      <c r="F13850">
        <v>0</v>
      </c>
      <c r="G13850">
        <v>0</v>
      </c>
      <c r="H13850">
        <v>0</v>
      </c>
      <c r="L13850">
        <v>864.94100300000002</v>
      </c>
      <c r="R13850">
        <v>1612.7120649999999</v>
      </c>
      <c r="S13850" t="s">
        <v>90</v>
      </c>
      <c r="T13850" s="297">
        <v>46311.754166666666</v>
      </c>
    </row>
    <row r="13851" spans="1:20" x14ac:dyDescent="0.35">
      <c r="A13851" t="s">
        <v>145</v>
      </c>
      <c r="C13851" t="s">
        <v>93</v>
      </c>
      <c r="D13851" s="29">
        <v>46727</v>
      </c>
      <c r="E13851">
        <v>0</v>
      </c>
      <c r="F13851">
        <v>0</v>
      </c>
      <c r="G13851">
        <v>0</v>
      </c>
      <c r="H13851">
        <v>0</v>
      </c>
      <c r="L13851">
        <v>864.94100300000002</v>
      </c>
      <c r="R13851">
        <v>1612.7120649999999</v>
      </c>
      <c r="S13851" t="s">
        <v>90</v>
      </c>
      <c r="T13851" s="297">
        <v>46311.754166666666</v>
      </c>
    </row>
    <row r="13852" spans="1:20" x14ac:dyDescent="0.35">
      <c r="A13852" t="s">
        <v>145</v>
      </c>
      <c r="C13852" t="s">
        <v>93</v>
      </c>
      <c r="D13852" s="29">
        <v>46728</v>
      </c>
      <c r="E13852">
        <v>0</v>
      </c>
      <c r="F13852">
        <v>0</v>
      </c>
      <c r="G13852">
        <v>0</v>
      </c>
      <c r="H13852">
        <v>0</v>
      </c>
      <c r="L13852">
        <v>864.94100300000002</v>
      </c>
      <c r="R13852">
        <v>1612.7120649999999</v>
      </c>
      <c r="S13852" t="s">
        <v>90</v>
      </c>
      <c r="T13852" s="297">
        <v>46311.754166666666</v>
      </c>
    </row>
    <row r="13853" spans="1:20" x14ac:dyDescent="0.35">
      <c r="A13853" t="s">
        <v>145</v>
      </c>
      <c r="C13853" t="s">
        <v>93</v>
      </c>
      <c r="D13853" s="29">
        <v>46729</v>
      </c>
      <c r="E13853">
        <v>0</v>
      </c>
      <c r="F13853">
        <v>0</v>
      </c>
      <c r="G13853">
        <v>0</v>
      </c>
      <c r="H13853">
        <v>0</v>
      </c>
      <c r="L13853">
        <v>864.94100300000002</v>
      </c>
      <c r="R13853">
        <v>1612.7120649999999</v>
      </c>
      <c r="S13853" t="s">
        <v>90</v>
      </c>
      <c r="T13853" s="297">
        <v>46311.754166666666</v>
      </c>
    </row>
    <row r="13854" spans="1:20" x14ac:dyDescent="0.35">
      <c r="A13854" t="s">
        <v>145</v>
      </c>
      <c r="C13854" t="s">
        <v>93</v>
      </c>
      <c r="D13854" s="29">
        <v>46730</v>
      </c>
      <c r="E13854">
        <v>0</v>
      </c>
      <c r="F13854">
        <v>0</v>
      </c>
      <c r="G13854">
        <v>0</v>
      </c>
      <c r="H13854">
        <v>0</v>
      </c>
      <c r="L13854">
        <v>864.94100300000002</v>
      </c>
      <c r="R13854">
        <v>1612.7120649999999</v>
      </c>
      <c r="S13854" t="s">
        <v>90</v>
      </c>
      <c r="T13854" s="297">
        <v>46311.754166666666</v>
      </c>
    </row>
    <row r="13855" spans="1:20" x14ac:dyDescent="0.35">
      <c r="A13855" t="s">
        <v>145</v>
      </c>
      <c r="C13855" t="s">
        <v>93</v>
      </c>
      <c r="D13855" s="29">
        <v>46731</v>
      </c>
      <c r="E13855">
        <v>0</v>
      </c>
      <c r="F13855">
        <v>0</v>
      </c>
      <c r="G13855">
        <v>0</v>
      </c>
      <c r="H13855">
        <v>0</v>
      </c>
      <c r="L13855">
        <v>864.94100300000002</v>
      </c>
      <c r="R13855">
        <v>1612.7120649999999</v>
      </c>
      <c r="S13855" t="s">
        <v>90</v>
      </c>
      <c r="T13855" s="297">
        <v>46311.754166666666</v>
      </c>
    </row>
    <row r="13856" spans="1:20" x14ac:dyDescent="0.35">
      <c r="A13856" t="s">
        <v>145</v>
      </c>
      <c r="C13856" t="s">
        <v>93</v>
      </c>
      <c r="D13856" s="29">
        <v>46732</v>
      </c>
      <c r="E13856">
        <v>0</v>
      </c>
      <c r="F13856">
        <v>0</v>
      </c>
      <c r="G13856">
        <v>0</v>
      </c>
      <c r="H13856">
        <v>0</v>
      </c>
      <c r="L13856">
        <v>864.94100300000002</v>
      </c>
      <c r="R13856">
        <v>1612.7120649999999</v>
      </c>
      <c r="S13856" t="s">
        <v>90</v>
      </c>
      <c r="T13856" s="297">
        <v>46311.754166666666</v>
      </c>
    </row>
    <row r="13857" spans="1:20" x14ac:dyDescent="0.35">
      <c r="A13857" t="s">
        <v>145</v>
      </c>
      <c r="C13857" t="s">
        <v>93</v>
      </c>
      <c r="D13857" s="29">
        <v>46733</v>
      </c>
      <c r="E13857">
        <v>0</v>
      </c>
      <c r="F13857">
        <v>0</v>
      </c>
      <c r="G13857">
        <v>0</v>
      </c>
      <c r="H13857">
        <v>0</v>
      </c>
      <c r="L13857">
        <v>864.94100300000002</v>
      </c>
      <c r="R13857">
        <v>1612.7120649999999</v>
      </c>
      <c r="S13857" t="s">
        <v>90</v>
      </c>
      <c r="T13857" s="297">
        <v>46311.754166666666</v>
      </c>
    </row>
    <row r="13858" spans="1:20" x14ac:dyDescent="0.35">
      <c r="A13858" t="s">
        <v>145</v>
      </c>
      <c r="C13858" t="s">
        <v>93</v>
      </c>
      <c r="D13858" s="29">
        <v>46734</v>
      </c>
      <c r="E13858">
        <v>0</v>
      </c>
      <c r="F13858">
        <v>0</v>
      </c>
      <c r="G13858">
        <v>0</v>
      </c>
      <c r="H13858">
        <v>0</v>
      </c>
      <c r="L13858">
        <v>864.94100300000002</v>
      </c>
      <c r="R13858">
        <v>1612.7120649999999</v>
      </c>
      <c r="S13858" t="s">
        <v>90</v>
      </c>
      <c r="T13858" s="297">
        <v>46311.754166666666</v>
      </c>
    </row>
    <row r="13859" spans="1:20" x14ac:dyDescent="0.35">
      <c r="A13859" t="s">
        <v>145</v>
      </c>
      <c r="C13859" t="s">
        <v>93</v>
      </c>
      <c r="D13859" s="29">
        <v>46735</v>
      </c>
      <c r="E13859">
        <v>0</v>
      </c>
      <c r="F13859">
        <v>0</v>
      </c>
      <c r="G13859">
        <v>0</v>
      </c>
      <c r="H13859">
        <v>0</v>
      </c>
      <c r="L13859">
        <v>864.94100300000002</v>
      </c>
      <c r="R13859">
        <v>1612.7120649999999</v>
      </c>
      <c r="S13859" t="s">
        <v>90</v>
      </c>
      <c r="T13859" s="297">
        <v>46311.754166666666</v>
      </c>
    </row>
    <row r="13860" spans="1:20" x14ac:dyDescent="0.35">
      <c r="A13860" t="s">
        <v>145</v>
      </c>
      <c r="C13860" t="s">
        <v>93</v>
      </c>
      <c r="D13860" s="29">
        <v>46736</v>
      </c>
      <c r="E13860">
        <v>0</v>
      </c>
      <c r="F13860">
        <v>0</v>
      </c>
      <c r="G13860">
        <v>0</v>
      </c>
      <c r="H13860">
        <v>0</v>
      </c>
      <c r="L13860">
        <v>864.94100300000002</v>
      </c>
      <c r="R13860">
        <v>1612.7120649999999</v>
      </c>
      <c r="S13860" t="s">
        <v>90</v>
      </c>
      <c r="T13860" s="297">
        <v>46311.754166666666</v>
      </c>
    </row>
    <row r="13861" spans="1:20" x14ac:dyDescent="0.35">
      <c r="A13861" t="s">
        <v>145</v>
      </c>
      <c r="C13861" t="s">
        <v>93</v>
      </c>
      <c r="D13861" s="29">
        <v>46737</v>
      </c>
      <c r="E13861">
        <v>0</v>
      </c>
      <c r="F13861">
        <v>0</v>
      </c>
      <c r="G13861">
        <v>0</v>
      </c>
      <c r="H13861">
        <v>0</v>
      </c>
      <c r="L13861">
        <v>864.94100300000002</v>
      </c>
      <c r="R13861">
        <v>1612.7120649999999</v>
      </c>
      <c r="S13861" t="s">
        <v>90</v>
      </c>
      <c r="T13861" s="297">
        <v>46311.754166666666</v>
      </c>
    </row>
    <row r="13862" spans="1:20" x14ac:dyDescent="0.35">
      <c r="A13862" t="s">
        <v>145</v>
      </c>
      <c r="C13862" t="s">
        <v>93</v>
      </c>
      <c r="D13862" s="29">
        <v>46738</v>
      </c>
      <c r="E13862">
        <v>0</v>
      </c>
      <c r="F13862">
        <v>0</v>
      </c>
      <c r="G13862">
        <v>0</v>
      </c>
      <c r="H13862">
        <v>0</v>
      </c>
      <c r="L13862">
        <v>864.94100300000002</v>
      </c>
      <c r="R13862">
        <v>1612.7120649999999</v>
      </c>
      <c r="S13862" t="s">
        <v>90</v>
      </c>
      <c r="T13862" s="297">
        <v>46311.754166666666</v>
      </c>
    </row>
    <row r="13863" spans="1:20" x14ac:dyDescent="0.35">
      <c r="A13863" t="s">
        <v>145</v>
      </c>
      <c r="C13863" t="s">
        <v>93</v>
      </c>
      <c r="D13863" s="29">
        <v>46739</v>
      </c>
      <c r="E13863">
        <v>0</v>
      </c>
      <c r="F13863">
        <v>0</v>
      </c>
      <c r="G13863">
        <v>0</v>
      </c>
      <c r="H13863">
        <v>0</v>
      </c>
      <c r="L13863">
        <v>864.94100300000002</v>
      </c>
      <c r="R13863">
        <v>1612.7120649999999</v>
      </c>
      <c r="S13863" t="s">
        <v>90</v>
      </c>
      <c r="T13863" s="297">
        <v>46311.754166666666</v>
      </c>
    </row>
    <row r="13864" spans="1:20" x14ac:dyDescent="0.35">
      <c r="A13864" t="s">
        <v>145</v>
      </c>
      <c r="C13864" t="s">
        <v>93</v>
      </c>
      <c r="D13864" s="29">
        <v>46740</v>
      </c>
      <c r="E13864">
        <v>0</v>
      </c>
      <c r="F13864">
        <v>0</v>
      </c>
      <c r="G13864">
        <v>0</v>
      </c>
      <c r="H13864">
        <v>0</v>
      </c>
      <c r="L13864">
        <v>864.94100300000002</v>
      </c>
      <c r="R13864">
        <v>1612.7120649999999</v>
      </c>
      <c r="S13864" t="s">
        <v>90</v>
      </c>
      <c r="T13864" s="297">
        <v>46311.754166666666</v>
      </c>
    </row>
    <row r="13865" spans="1:20" x14ac:dyDescent="0.35">
      <c r="A13865" t="s">
        <v>145</v>
      </c>
      <c r="C13865" t="s">
        <v>93</v>
      </c>
      <c r="D13865" s="29">
        <v>46741</v>
      </c>
      <c r="E13865">
        <v>0</v>
      </c>
      <c r="F13865">
        <v>0</v>
      </c>
      <c r="G13865">
        <v>0</v>
      </c>
      <c r="H13865">
        <v>0</v>
      </c>
      <c r="L13865">
        <v>864.94100300000002</v>
      </c>
      <c r="R13865">
        <v>1612.7120649999999</v>
      </c>
      <c r="S13865" t="s">
        <v>90</v>
      </c>
      <c r="T13865" s="297">
        <v>46311.754166666666</v>
      </c>
    </row>
    <row r="13866" spans="1:20" x14ac:dyDescent="0.35">
      <c r="A13866" t="s">
        <v>145</v>
      </c>
      <c r="C13866" t="s">
        <v>93</v>
      </c>
      <c r="D13866" s="29">
        <v>46742</v>
      </c>
      <c r="E13866">
        <v>0</v>
      </c>
      <c r="F13866">
        <v>0</v>
      </c>
      <c r="G13866">
        <v>0</v>
      </c>
      <c r="H13866">
        <v>0</v>
      </c>
      <c r="L13866">
        <v>864.94100300000002</v>
      </c>
      <c r="R13866">
        <v>1612.7120649999999</v>
      </c>
      <c r="S13866" t="s">
        <v>90</v>
      </c>
      <c r="T13866" s="297">
        <v>46311.754166666666</v>
      </c>
    </row>
    <row r="13867" spans="1:20" x14ac:dyDescent="0.35">
      <c r="A13867" t="s">
        <v>145</v>
      </c>
      <c r="C13867" t="s">
        <v>93</v>
      </c>
      <c r="D13867" s="29">
        <v>46743</v>
      </c>
      <c r="E13867">
        <v>0</v>
      </c>
      <c r="F13867">
        <v>0</v>
      </c>
      <c r="G13867">
        <v>0</v>
      </c>
      <c r="H13867">
        <v>0</v>
      </c>
      <c r="L13867">
        <v>864.94100300000002</v>
      </c>
      <c r="R13867">
        <v>1612.7120649999999</v>
      </c>
      <c r="S13867" t="s">
        <v>90</v>
      </c>
      <c r="T13867" s="297">
        <v>46311.754166666666</v>
      </c>
    </row>
    <row r="13868" spans="1:20" x14ac:dyDescent="0.35">
      <c r="A13868" t="s">
        <v>145</v>
      </c>
      <c r="C13868" t="s">
        <v>93</v>
      </c>
      <c r="D13868" s="29">
        <v>46744</v>
      </c>
      <c r="E13868">
        <v>0</v>
      </c>
      <c r="F13868">
        <v>0</v>
      </c>
      <c r="G13868">
        <v>0</v>
      </c>
      <c r="H13868">
        <v>0</v>
      </c>
      <c r="L13868">
        <v>864.94100300000002</v>
      </c>
      <c r="R13868">
        <v>1612.7120649999999</v>
      </c>
      <c r="S13868" t="s">
        <v>90</v>
      </c>
      <c r="T13868" s="297">
        <v>46311.754166666666</v>
      </c>
    </row>
    <row r="13869" spans="1:20" x14ac:dyDescent="0.35">
      <c r="A13869" t="s">
        <v>145</v>
      </c>
      <c r="C13869" t="s">
        <v>93</v>
      </c>
      <c r="D13869" s="29">
        <v>46745</v>
      </c>
      <c r="E13869">
        <v>0</v>
      </c>
      <c r="F13869">
        <v>0</v>
      </c>
      <c r="G13869">
        <v>0</v>
      </c>
      <c r="H13869">
        <v>0</v>
      </c>
      <c r="L13869">
        <v>864.94100300000002</v>
      </c>
      <c r="R13869">
        <v>1612.7120649999999</v>
      </c>
      <c r="S13869" t="s">
        <v>90</v>
      </c>
      <c r="T13869" s="297">
        <v>46311.754166666666</v>
      </c>
    </row>
    <row r="13870" spans="1:20" x14ac:dyDescent="0.35">
      <c r="A13870" t="s">
        <v>145</v>
      </c>
      <c r="C13870" t="s">
        <v>93</v>
      </c>
      <c r="D13870" s="29">
        <v>46746</v>
      </c>
      <c r="E13870">
        <v>0</v>
      </c>
      <c r="F13870">
        <v>0</v>
      </c>
      <c r="G13870">
        <v>0</v>
      </c>
      <c r="H13870">
        <v>0</v>
      </c>
      <c r="L13870">
        <v>864.94100300000002</v>
      </c>
      <c r="R13870">
        <v>1612.7120649999999</v>
      </c>
      <c r="S13870" t="s">
        <v>90</v>
      </c>
      <c r="T13870" s="297">
        <v>46311.754166666666</v>
      </c>
    </row>
    <row r="13871" spans="1:20" x14ac:dyDescent="0.35">
      <c r="A13871" t="s">
        <v>145</v>
      </c>
      <c r="C13871" t="s">
        <v>93</v>
      </c>
      <c r="D13871" s="29">
        <v>46747</v>
      </c>
      <c r="E13871">
        <v>0</v>
      </c>
      <c r="F13871">
        <v>0</v>
      </c>
      <c r="G13871">
        <v>0</v>
      </c>
      <c r="H13871">
        <v>0</v>
      </c>
      <c r="L13871">
        <v>864.94100300000002</v>
      </c>
      <c r="R13871">
        <v>1612.7120649999999</v>
      </c>
      <c r="S13871" t="s">
        <v>90</v>
      </c>
      <c r="T13871" s="297">
        <v>46311.754166666666</v>
      </c>
    </row>
    <row r="13872" spans="1:20" x14ac:dyDescent="0.35">
      <c r="A13872" t="s">
        <v>145</v>
      </c>
      <c r="C13872" t="s">
        <v>93</v>
      </c>
      <c r="D13872" s="29">
        <v>46748</v>
      </c>
      <c r="E13872">
        <v>0</v>
      </c>
      <c r="F13872">
        <v>0</v>
      </c>
      <c r="G13872">
        <v>0</v>
      </c>
      <c r="H13872">
        <v>0</v>
      </c>
      <c r="L13872">
        <v>864.94100300000002</v>
      </c>
      <c r="R13872">
        <v>1612.7120649999999</v>
      </c>
      <c r="S13872" t="s">
        <v>90</v>
      </c>
      <c r="T13872" s="297">
        <v>46311.754166666666</v>
      </c>
    </row>
    <row r="13873" spans="1:20" x14ac:dyDescent="0.35">
      <c r="A13873" t="s">
        <v>145</v>
      </c>
      <c r="C13873" t="s">
        <v>93</v>
      </c>
      <c r="D13873" s="29">
        <v>46749</v>
      </c>
      <c r="E13873">
        <v>0</v>
      </c>
      <c r="F13873">
        <v>0</v>
      </c>
      <c r="G13873">
        <v>0</v>
      </c>
      <c r="H13873">
        <v>0</v>
      </c>
      <c r="L13873">
        <v>864.94100300000002</v>
      </c>
      <c r="R13873">
        <v>1612.7120649999999</v>
      </c>
      <c r="S13873" t="s">
        <v>90</v>
      </c>
      <c r="T13873" s="297">
        <v>46311.754166666666</v>
      </c>
    </row>
    <row r="13874" spans="1:20" x14ac:dyDescent="0.35">
      <c r="A13874" t="s">
        <v>145</v>
      </c>
      <c r="C13874" t="s">
        <v>93</v>
      </c>
      <c r="D13874" s="29">
        <v>46750</v>
      </c>
      <c r="E13874">
        <v>0</v>
      </c>
      <c r="F13874">
        <v>0</v>
      </c>
      <c r="G13874">
        <v>0</v>
      </c>
      <c r="H13874">
        <v>0</v>
      </c>
      <c r="L13874">
        <v>864.94100300000002</v>
      </c>
      <c r="R13874">
        <v>1612.7120649999999</v>
      </c>
      <c r="S13874" t="s">
        <v>90</v>
      </c>
      <c r="T13874" s="297">
        <v>46311.754166666666</v>
      </c>
    </row>
    <row r="13875" spans="1:20" x14ac:dyDescent="0.35">
      <c r="A13875" t="s">
        <v>145</v>
      </c>
      <c r="C13875" t="s">
        <v>93</v>
      </c>
      <c r="D13875" s="29">
        <v>46751</v>
      </c>
      <c r="E13875">
        <v>0</v>
      </c>
      <c r="F13875">
        <v>0</v>
      </c>
      <c r="G13875">
        <v>0</v>
      </c>
      <c r="H13875">
        <v>0</v>
      </c>
      <c r="L13875">
        <v>864.94100300000002</v>
      </c>
      <c r="R13875">
        <v>1612.7120649999999</v>
      </c>
      <c r="S13875" t="s">
        <v>90</v>
      </c>
      <c r="T13875" s="297">
        <v>46311.754166666666</v>
      </c>
    </row>
    <row r="13876" spans="1:20" x14ac:dyDescent="0.35">
      <c r="A13876" t="s">
        <v>145</v>
      </c>
      <c r="C13876" t="s">
        <v>93</v>
      </c>
      <c r="D13876" s="29">
        <v>46752</v>
      </c>
      <c r="E13876">
        <v>0</v>
      </c>
      <c r="F13876">
        <v>0</v>
      </c>
      <c r="G13876">
        <v>0</v>
      </c>
      <c r="H13876">
        <v>0</v>
      </c>
      <c r="L13876">
        <v>864.94100300000002</v>
      </c>
      <c r="R13876">
        <v>1612.7120649999999</v>
      </c>
      <c r="S13876" t="s">
        <v>90</v>
      </c>
      <c r="T13876" s="297">
        <v>46311.754166666666</v>
      </c>
    </row>
    <row r="13877" spans="1:20" x14ac:dyDescent="0.35">
      <c r="A13877" t="s">
        <v>146</v>
      </c>
      <c r="C13877" t="s">
        <v>93</v>
      </c>
      <c r="D13877" s="29">
        <v>46388</v>
      </c>
      <c r="E13877">
        <v>0</v>
      </c>
      <c r="F13877">
        <v>0</v>
      </c>
      <c r="G13877">
        <v>0</v>
      </c>
      <c r="H13877">
        <v>0</v>
      </c>
      <c r="L13877">
        <v>825.42634399999997</v>
      </c>
      <c r="R13877">
        <v>1490.7264230000001</v>
      </c>
      <c r="S13877" t="s">
        <v>90</v>
      </c>
      <c r="T13877" s="297">
        <v>46311.754166666666</v>
      </c>
    </row>
    <row r="13878" spans="1:20" x14ac:dyDescent="0.35">
      <c r="A13878" t="s">
        <v>146</v>
      </c>
      <c r="C13878" t="s">
        <v>93</v>
      </c>
      <c r="D13878" s="29">
        <v>46389</v>
      </c>
      <c r="E13878">
        <v>0</v>
      </c>
      <c r="F13878">
        <v>0</v>
      </c>
      <c r="G13878">
        <v>0</v>
      </c>
      <c r="H13878">
        <v>0</v>
      </c>
      <c r="L13878">
        <v>825.42634399999997</v>
      </c>
      <c r="R13878">
        <v>1490.7264230000001</v>
      </c>
      <c r="S13878" t="s">
        <v>90</v>
      </c>
      <c r="T13878" s="297">
        <v>46311.754166666666</v>
      </c>
    </row>
    <row r="13879" spans="1:20" x14ac:dyDescent="0.35">
      <c r="A13879" t="s">
        <v>146</v>
      </c>
      <c r="C13879" t="s">
        <v>93</v>
      </c>
      <c r="D13879" s="29">
        <v>46390</v>
      </c>
      <c r="E13879">
        <v>0</v>
      </c>
      <c r="F13879">
        <v>0</v>
      </c>
      <c r="G13879">
        <v>0</v>
      </c>
      <c r="H13879">
        <v>0</v>
      </c>
      <c r="L13879">
        <v>825.42634399999997</v>
      </c>
      <c r="R13879">
        <v>1490.7264230000001</v>
      </c>
      <c r="S13879" t="s">
        <v>90</v>
      </c>
      <c r="T13879" s="297">
        <v>46311.754166666666</v>
      </c>
    </row>
    <row r="13880" spans="1:20" x14ac:dyDescent="0.35">
      <c r="A13880" t="s">
        <v>146</v>
      </c>
      <c r="C13880" t="s">
        <v>93</v>
      </c>
      <c r="D13880" s="29">
        <v>46391</v>
      </c>
      <c r="E13880">
        <v>0</v>
      </c>
      <c r="F13880">
        <v>0</v>
      </c>
      <c r="G13880">
        <v>0</v>
      </c>
      <c r="H13880">
        <v>0</v>
      </c>
      <c r="L13880">
        <v>825.42634399999997</v>
      </c>
      <c r="R13880">
        <v>1490.7264230000001</v>
      </c>
      <c r="S13880" t="s">
        <v>90</v>
      </c>
      <c r="T13880" s="297">
        <v>46311.754166666666</v>
      </c>
    </row>
    <row r="13881" spans="1:20" x14ac:dyDescent="0.35">
      <c r="A13881" t="s">
        <v>146</v>
      </c>
      <c r="C13881" t="s">
        <v>93</v>
      </c>
      <c r="D13881" s="29">
        <v>46392</v>
      </c>
      <c r="E13881">
        <v>0</v>
      </c>
      <c r="F13881">
        <v>0</v>
      </c>
      <c r="G13881">
        <v>0</v>
      </c>
      <c r="H13881">
        <v>0</v>
      </c>
      <c r="L13881">
        <v>825.42634399999997</v>
      </c>
      <c r="R13881">
        <v>1490.7264230000001</v>
      </c>
      <c r="S13881" t="s">
        <v>90</v>
      </c>
      <c r="T13881" s="297">
        <v>46311.754166666666</v>
      </c>
    </row>
    <row r="13882" spans="1:20" x14ac:dyDescent="0.35">
      <c r="A13882" t="s">
        <v>146</v>
      </c>
      <c r="C13882" t="s">
        <v>93</v>
      </c>
      <c r="D13882" s="29">
        <v>46393</v>
      </c>
      <c r="E13882">
        <v>0</v>
      </c>
      <c r="F13882">
        <v>0</v>
      </c>
      <c r="G13882">
        <v>0</v>
      </c>
      <c r="H13882">
        <v>0</v>
      </c>
      <c r="L13882">
        <v>825.42634399999997</v>
      </c>
      <c r="R13882">
        <v>1490.7264230000001</v>
      </c>
      <c r="S13882" t="s">
        <v>90</v>
      </c>
      <c r="T13882" s="297">
        <v>46311.754166666666</v>
      </c>
    </row>
    <row r="13883" spans="1:20" x14ac:dyDescent="0.35">
      <c r="A13883" t="s">
        <v>146</v>
      </c>
      <c r="C13883" t="s">
        <v>93</v>
      </c>
      <c r="D13883" s="29">
        <v>46394</v>
      </c>
      <c r="E13883">
        <v>0</v>
      </c>
      <c r="F13883">
        <v>0</v>
      </c>
      <c r="G13883">
        <v>0</v>
      </c>
      <c r="H13883">
        <v>0</v>
      </c>
      <c r="L13883">
        <v>825.42634399999997</v>
      </c>
      <c r="R13883">
        <v>1490.7264230000001</v>
      </c>
      <c r="S13883" t="s">
        <v>90</v>
      </c>
      <c r="T13883" s="297">
        <v>46311.754166666666</v>
      </c>
    </row>
    <row r="13884" spans="1:20" x14ac:dyDescent="0.35">
      <c r="A13884" t="s">
        <v>146</v>
      </c>
      <c r="C13884" t="s">
        <v>93</v>
      </c>
      <c r="D13884" s="29">
        <v>46395</v>
      </c>
      <c r="E13884">
        <v>0</v>
      </c>
      <c r="F13884">
        <v>0</v>
      </c>
      <c r="G13884">
        <v>0</v>
      </c>
      <c r="H13884">
        <v>0</v>
      </c>
      <c r="L13884">
        <v>825.42634399999997</v>
      </c>
      <c r="R13884">
        <v>1490.7264230000001</v>
      </c>
      <c r="S13884" t="s">
        <v>90</v>
      </c>
      <c r="T13884" s="297">
        <v>46311.754166666666</v>
      </c>
    </row>
    <row r="13885" spans="1:20" x14ac:dyDescent="0.35">
      <c r="A13885" t="s">
        <v>146</v>
      </c>
      <c r="C13885" t="s">
        <v>93</v>
      </c>
      <c r="D13885" s="29">
        <v>46396</v>
      </c>
      <c r="E13885">
        <v>0</v>
      </c>
      <c r="F13885">
        <v>0</v>
      </c>
      <c r="G13885">
        <v>0</v>
      </c>
      <c r="H13885">
        <v>0</v>
      </c>
      <c r="L13885">
        <v>825.42634399999997</v>
      </c>
      <c r="R13885">
        <v>1490.7264230000001</v>
      </c>
      <c r="S13885" t="s">
        <v>90</v>
      </c>
      <c r="T13885" s="297">
        <v>46311.754166666666</v>
      </c>
    </row>
    <row r="13886" spans="1:20" x14ac:dyDescent="0.35">
      <c r="A13886" t="s">
        <v>146</v>
      </c>
      <c r="C13886" t="s">
        <v>93</v>
      </c>
      <c r="D13886" s="29">
        <v>46397</v>
      </c>
      <c r="E13886">
        <v>0</v>
      </c>
      <c r="F13886">
        <v>0</v>
      </c>
      <c r="G13886">
        <v>0</v>
      </c>
      <c r="H13886">
        <v>0</v>
      </c>
      <c r="L13886">
        <v>825.42634399999997</v>
      </c>
      <c r="R13886">
        <v>1490.7264230000001</v>
      </c>
      <c r="S13886" t="s">
        <v>90</v>
      </c>
      <c r="T13886" s="297">
        <v>46311.754166666666</v>
      </c>
    </row>
    <row r="13887" spans="1:20" x14ac:dyDescent="0.35">
      <c r="A13887" t="s">
        <v>146</v>
      </c>
      <c r="C13887" t="s">
        <v>93</v>
      </c>
      <c r="D13887" s="29">
        <v>46398</v>
      </c>
      <c r="E13887">
        <v>0</v>
      </c>
      <c r="F13887">
        <v>0</v>
      </c>
      <c r="G13887">
        <v>0</v>
      </c>
      <c r="H13887">
        <v>0</v>
      </c>
      <c r="L13887">
        <v>825.42634399999997</v>
      </c>
      <c r="R13887">
        <v>1490.7264230000001</v>
      </c>
      <c r="S13887" t="s">
        <v>90</v>
      </c>
      <c r="T13887" s="297">
        <v>46311.754166666666</v>
      </c>
    </row>
    <row r="13888" spans="1:20" x14ac:dyDescent="0.35">
      <c r="A13888" t="s">
        <v>146</v>
      </c>
      <c r="C13888" t="s">
        <v>93</v>
      </c>
      <c r="D13888" s="29">
        <v>46399</v>
      </c>
      <c r="E13888">
        <v>0</v>
      </c>
      <c r="F13888">
        <v>0</v>
      </c>
      <c r="G13888">
        <v>0</v>
      </c>
      <c r="H13888">
        <v>0</v>
      </c>
      <c r="L13888">
        <v>825.42634399999997</v>
      </c>
      <c r="R13888">
        <v>1490.7264230000001</v>
      </c>
      <c r="S13888" t="s">
        <v>90</v>
      </c>
      <c r="T13888" s="297">
        <v>46311.754166666666</v>
      </c>
    </row>
    <row r="13889" spans="1:20" x14ac:dyDescent="0.35">
      <c r="A13889" t="s">
        <v>146</v>
      </c>
      <c r="C13889" t="s">
        <v>93</v>
      </c>
      <c r="D13889" s="29">
        <v>46400</v>
      </c>
      <c r="E13889">
        <v>0</v>
      </c>
      <c r="F13889">
        <v>0</v>
      </c>
      <c r="G13889">
        <v>0</v>
      </c>
      <c r="H13889">
        <v>0</v>
      </c>
      <c r="L13889">
        <v>825.42634399999997</v>
      </c>
      <c r="R13889">
        <v>1490.7264230000001</v>
      </c>
      <c r="S13889" t="s">
        <v>90</v>
      </c>
      <c r="T13889" s="297">
        <v>46311.754166666666</v>
      </c>
    </row>
    <row r="13890" spans="1:20" x14ac:dyDescent="0.35">
      <c r="A13890" t="s">
        <v>146</v>
      </c>
      <c r="C13890" t="s">
        <v>93</v>
      </c>
      <c r="D13890" s="29">
        <v>46401</v>
      </c>
      <c r="E13890">
        <v>0</v>
      </c>
      <c r="F13890">
        <v>0</v>
      </c>
      <c r="G13890">
        <v>0</v>
      </c>
      <c r="H13890">
        <v>0</v>
      </c>
      <c r="L13890">
        <v>825.42634399999997</v>
      </c>
      <c r="R13890">
        <v>1490.7264230000001</v>
      </c>
      <c r="S13890" t="s">
        <v>90</v>
      </c>
      <c r="T13890" s="297">
        <v>46311.754166666666</v>
      </c>
    </row>
    <row r="13891" spans="1:20" x14ac:dyDescent="0.35">
      <c r="A13891" t="s">
        <v>146</v>
      </c>
      <c r="C13891" t="s">
        <v>93</v>
      </c>
      <c r="D13891" s="29">
        <v>46402</v>
      </c>
      <c r="E13891">
        <v>0</v>
      </c>
      <c r="F13891">
        <v>0</v>
      </c>
      <c r="G13891">
        <v>0</v>
      </c>
      <c r="H13891">
        <v>0</v>
      </c>
      <c r="L13891">
        <v>825.42634399999997</v>
      </c>
      <c r="R13891">
        <v>1490.7264230000001</v>
      </c>
      <c r="S13891" t="s">
        <v>90</v>
      </c>
      <c r="T13891" s="297">
        <v>46311.754166666666</v>
      </c>
    </row>
    <row r="13892" spans="1:20" x14ac:dyDescent="0.35">
      <c r="A13892" t="s">
        <v>146</v>
      </c>
      <c r="C13892" t="s">
        <v>93</v>
      </c>
      <c r="D13892" s="29">
        <v>46403</v>
      </c>
      <c r="E13892">
        <v>0</v>
      </c>
      <c r="F13892">
        <v>0</v>
      </c>
      <c r="G13892">
        <v>0</v>
      </c>
      <c r="H13892">
        <v>0</v>
      </c>
      <c r="L13892">
        <v>825.42634399999997</v>
      </c>
      <c r="R13892">
        <v>1490.7264230000001</v>
      </c>
      <c r="S13892" t="s">
        <v>90</v>
      </c>
      <c r="T13892" s="297">
        <v>46311.754166666666</v>
      </c>
    </row>
    <row r="13893" spans="1:20" x14ac:dyDescent="0.35">
      <c r="A13893" t="s">
        <v>146</v>
      </c>
      <c r="C13893" t="s">
        <v>93</v>
      </c>
      <c r="D13893" s="29">
        <v>46404</v>
      </c>
      <c r="E13893">
        <v>0</v>
      </c>
      <c r="F13893">
        <v>0</v>
      </c>
      <c r="G13893">
        <v>0</v>
      </c>
      <c r="H13893">
        <v>0</v>
      </c>
      <c r="L13893">
        <v>825.42634399999997</v>
      </c>
      <c r="R13893">
        <v>1490.7264230000001</v>
      </c>
      <c r="S13893" t="s">
        <v>90</v>
      </c>
      <c r="T13893" s="297">
        <v>46311.754166666666</v>
      </c>
    </row>
    <row r="13894" spans="1:20" x14ac:dyDescent="0.35">
      <c r="A13894" t="s">
        <v>146</v>
      </c>
      <c r="C13894" t="s">
        <v>93</v>
      </c>
      <c r="D13894" s="29">
        <v>46405</v>
      </c>
      <c r="E13894">
        <v>0</v>
      </c>
      <c r="F13894">
        <v>0</v>
      </c>
      <c r="G13894">
        <v>0</v>
      </c>
      <c r="H13894">
        <v>0</v>
      </c>
      <c r="L13894">
        <v>825.42634399999997</v>
      </c>
      <c r="R13894">
        <v>1490.7264230000001</v>
      </c>
      <c r="S13894" t="s">
        <v>90</v>
      </c>
      <c r="T13894" s="297">
        <v>46311.754166666666</v>
      </c>
    </row>
    <row r="13895" spans="1:20" x14ac:dyDescent="0.35">
      <c r="A13895" t="s">
        <v>146</v>
      </c>
      <c r="C13895" t="s">
        <v>93</v>
      </c>
      <c r="D13895" s="29">
        <v>46406</v>
      </c>
      <c r="E13895">
        <v>0</v>
      </c>
      <c r="F13895">
        <v>0</v>
      </c>
      <c r="G13895">
        <v>0</v>
      </c>
      <c r="H13895">
        <v>0</v>
      </c>
      <c r="L13895">
        <v>825.42634399999997</v>
      </c>
      <c r="R13895">
        <v>1490.7264230000001</v>
      </c>
      <c r="S13895" t="s">
        <v>90</v>
      </c>
      <c r="T13895" s="297">
        <v>46311.754166666666</v>
      </c>
    </row>
    <row r="13896" spans="1:20" x14ac:dyDescent="0.35">
      <c r="A13896" t="s">
        <v>146</v>
      </c>
      <c r="C13896" t="s">
        <v>93</v>
      </c>
      <c r="D13896" s="29">
        <v>46407</v>
      </c>
      <c r="E13896">
        <v>0</v>
      </c>
      <c r="F13896">
        <v>0</v>
      </c>
      <c r="G13896">
        <v>0</v>
      </c>
      <c r="H13896">
        <v>0</v>
      </c>
      <c r="L13896">
        <v>825.42634399999997</v>
      </c>
      <c r="R13896">
        <v>1490.7264230000001</v>
      </c>
      <c r="S13896" t="s">
        <v>90</v>
      </c>
      <c r="T13896" s="297">
        <v>46311.754166666666</v>
      </c>
    </row>
    <row r="13897" spans="1:20" x14ac:dyDescent="0.35">
      <c r="A13897" t="s">
        <v>146</v>
      </c>
      <c r="C13897" t="s">
        <v>93</v>
      </c>
      <c r="D13897" s="29">
        <v>46408</v>
      </c>
      <c r="E13897">
        <v>0</v>
      </c>
      <c r="F13897">
        <v>0</v>
      </c>
      <c r="G13897">
        <v>0</v>
      </c>
      <c r="H13897">
        <v>0</v>
      </c>
      <c r="L13897">
        <v>825.42634399999997</v>
      </c>
      <c r="R13897">
        <v>1490.7264230000001</v>
      </c>
      <c r="S13897" t="s">
        <v>90</v>
      </c>
      <c r="T13897" s="297">
        <v>46311.754166666666</v>
      </c>
    </row>
    <row r="13898" spans="1:20" x14ac:dyDescent="0.35">
      <c r="A13898" t="s">
        <v>146</v>
      </c>
      <c r="C13898" t="s">
        <v>93</v>
      </c>
      <c r="D13898" s="29">
        <v>46409</v>
      </c>
      <c r="E13898">
        <v>0</v>
      </c>
      <c r="F13898">
        <v>0</v>
      </c>
      <c r="G13898">
        <v>0</v>
      </c>
      <c r="H13898">
        <v>0</v>
      </c>
      <c r="L13898">
        <v>825.42634399999997</v>
      </c>
      <c r="R13898">
        <v>1490.7264230000001</v>
      </c>
      <c r="S13898" t="s">
        <v>90</v>
      </c>
      <c r="T13898" s="297">
        <v>46311.754166666666</v>
      </c>
    </row>
    <row r="13899" spans="1:20" x14ac:dyDescent="0.35">
      <c r="A13899" t="s">
        <v>146</v>
      </c>
      <c r="C13899" t="s">
        <v>93</v>
      </c>
      <c r="D13899" s="29">
        <v>46410</v>
      </c>
      <c r="E13899">
        <v>0</v>
      </c>
      <c r="F13899">
        <v>0</v>
      </c>
      <c r="G13899">
        <v>0</v>
      </c>
      <c r="H13899">
        <v>0</v>
      </c>
      <c r="L13899">
        <v>825.42634399999997</v>
      </c>
      <c r="R13899">
        <v>1490.7264230000001</v>
      </c>
      <c r="S13899" t="s">
        <v>90</v>
      </c>
      <c r="T13899" s="297">
        <v>46311.754166666666</v>
      </c>
    </row>
    <row r="13900" spans="1:20" x14ac:dyDescent="0.35">
      <c r="A13900" t="s">
        <v>146</v>
      </c>
      <c r="C13900" t="s">
        <v>93</v>
      </c>
      <c r="D13900" s="29">
        <v>46411</v>
      </c>
      <c r="E13900">
        <v>0</v>
      </c>
      <c r="F13900">
        <v>0</v>
      </c>
      <c r="G13900">
        <v>0</v>
      </c>
      <c r="H13900">
        <v>0</v>
      </c>
      <c r="L13900">
        <v>825.42634399999997</v>
      </c>
      <c r="R13900">
        <v>1490.7264230000001</v>
      </c>
      <c r="S13900" t="s">
        <v>90</v>
      </c>
      <c r="T13900" s="297">
        <v>46311.754166666666</v>
      </c>
    </row>
    <row r="13901" spans="1:20" x14ac:dyDescent="0.35">
      <c r="A13901" t="s">
        <v>146</v>
      </c>
      <c r="C13901" t="s">
        <v>93</v>
      </c>
      <c r="D13901" s="29">
        <v>46412</v>
      </c>
      <c r="E13901">
        <v>0</v>
      </c>
      <c r="F13901">
        <v>0</v>
      </c>
      <c r="G13901">
        <v>0</v>
      </c>
      <c r="H13901">
        <v>0</v>
      </c>
      <c r="L13901">
        <v>825.42634399999997</v>
      </c>
      <c r="R13901">
        <v>1490.7264230000001</v>
      </c>
      <c r="S13901" t="s">
        <v>90</v>
      </c>
      <c r="T13901" s="297">
        <v>46311.754166666666</v>
      </c>
    </row>
    <row r="13902" spans="1:20" x14ac:dyDescent="0.35">
      <c r="A13902" t="s">
        <v>146</v>
      </c>
      <c r="C13902" t="s">
        <v>93</v>
      </c>
      <c r="D13902" s="29">
        <v>46413</v>
      </c>
      <c r="E13902">
        <v>0</v>
      </c>
      <c r="F13902">
        <v>0</v>
      </c>
      <c r="G13902">
        <v>0</v>
      </c>
      <c r="H13902">
        <v>0</v>
      </c>
      <c r="L13902">
        <v>825.42634399999997</v>
      </c>
      <c r="R13902">
        <v>1490.7264230000001</v>
      </c>
      <c r="S13902" t="s">
        <v>90</v>
      </c>
      <c r="T13902" s="297">
        <v>46311.754166666666</v>
      </c>
    </row>
    <row r="13903" spans="1:20" x14ac:dyDescent="0.35">
      <c r="A13903" t="s">
        <v>146</v>
      </c>
      <c r="C13903" t="s">
        <v>93</v>
      </c>
      <c r="D13903" s="29">
        <v>46414</v>
      </c>
      <c r="E13903">
        <v>0</v>
      </c>
      <c r="F13903">
        <v>0</v>
      </c>
      <c r="G13903">
        <v>0</v>
      </c>
      <c r="H13903">
        <v>0</v>
      </c>
      <c r="L13903">
        <v>825.42634399999997</v>
      </c>
      <c r="R13903">
        <v>1490.7264230000001</v>
      </c>
      <c r="S13903" t="s">
        <v>90</v>
      </c>
      <c r="T13903" s="297">
        <v>46311.754166666666</v>
      </c>
    </row>
    <row r="13904" spans="1:20" x14ac:dyDescent="0.35">
      <c r="A13904" t="s">
        <v>146</v>
      </c>
      <c r="C13904" t="s">
        <v>93</v>
      </c>
      <c r="D13904" s="29">
        <v>46415</v>
      </c>
      <c r="E13904">
        <v>0</v>
      </c>
      <c r="F13904">
        <v>0</v>
      </c>
      <c r="G13904">
        <v>0</v>
      </c>
      <c r="H13904">
        <v>0</v>
      </c>
      <c r="L13904">
        <v>825.42634399999997</v>
      </c>
      <c r="R13904">
        <v>1490.7264230000001</v>
      </c>
      <c r="S13904" t="s">
        <v>90</v>
      </c>
      <c r="T13904" s="297">
        <v>46311.754166666666</v>
      </c>
    </row>
    <row r="13905" spans="1:20" x14ac:dyDescent="0.35">
      <c r="A13905" t="s">
        <v>146</v>
      </c>
      <c r="C13905" t="s">
        <v>93</v>
      </c>
      <c r="D13905" s="29">
        <v>46416</v>
      </c>
      <c r="E13905">
        <v>0</v>
      </c>
      <c r="F13905">
        <v>0</v>
      </c>
      <c r="G13905">
        <v>0</v>
      </c>
      <c r="H13905">
        <v>0</v>
      </c>
      <c r="L13905">
        <v>825.42634399999997</v>
      </c>
      <c r="R13905">
        <v>1490.7264230000001</v>
      </c>
      <c r="S13905" t="s">
        <v>90</v>
      </c>
      <c r="T13905" s="297">
        <v>46311.754166666666</v>
      </c>
    </row>
    <row r="13906" spans="1:20" x14ac:dyDescent="0.35">
      <c r="A13906" t="s">
        <v>146</v>
      </c>
      <c r="C13906" t="s">
        <v>93</v>
      </c>
      <c r="D13906" s="29">
        <v>46417</v>
      </c>
      <c r="E13906">
        <v>0</v>
      </c>
      <c r="F13906">
        <v>0</v>
      </c>
      <c r="G13906">
        <v>0</v>
      </c>
      <c r="H13906">
        <v>0</v>
      </c>
      <c r="L13906">
        <v>825.42634399999997</v>
      </c>
      <c r="R13906">
        <v>1490.7264230000001</v>
      </c>
      <c r="S13906" t="s">
        <v>90</v>
      </c>
      <c r="T13906" s="297">
        <v>46311.754166666666</v>
      </c>
    </row>
    <row r="13907" spans="1:20" x14ac:dyDescent="0.35">
      <c r="A13907" t="s">
        <v>146</v>
      </c>
      <c r="C13907" t="s">
        <v>93</v>
      </c>
      <c r="D13907" s="29">
        <v>46418</v>
      </c>
      <c r="E13907">
        <v>0</v>
      </c>
      <c r="F13907">
        <v>0</v>
      </c>
      <c r="G13907">
        <v>0</v>
      </c>
      <c r="H13907">
        <v>0</v>
      </c>
      <c r="L13907">
        <v>825.42634399999997</v>
      </c>
      <c r="R13907">
        <v>1490.7264230000001</v>
      </c>
      <c r="S13907" t="s">
        <v>90</v>
      </c>
      <c r="T13907" s="297">
        <v>46311.754166666666</v>
      </c>
    </row>
    <row r="13908" spans="1:20" x14ac:dyDescent="0.35">
      <c r="A13908" t="s">
        <v>146</v>
      </c>
      <c r="C13908" t="s">
        <v>93</v>
      </c>
      <c r="D13908" s="29">
        <v>46419</v>
      </c>
      <c r="E13908">
        <v>0</v>
      </c>
      <c r="F13908">
        <v>0</v>
      </c>
      <c r="G13908">
        <v>0</v>
      </c>
      <c r="H13908">
        <v>0</v>
      </c>
      <c r="L13908">
        <v>825.42634399999997</v>
      </c>
      <c r="R13908">
        <v>1490.7264230000001</v>
      </c>
      <c r="S13908" t="s">
        <v>90</v>
      </c>
      <c r="T13908" s="297">
        <v>46311.754166666666</v>
      </c>
    </row>
    <row r="13909" spans="1:20" x14ac:dyDescent="0.35">
      <c r="A13909" t="s">
        <v>146</v>
      </c>
      <c r="C13909" t="s">
        <v>93</v>
      </c>
      <c r="D13909" s="29">
        <v>46420</v>
      </c>
      <c r="E13909">
        <v>0</v>
      </c>
      <c r="F13909">
        <v>0</v>
      </c>
      <c r="G13909">
        <v>0</v>
      </c>
      <c r="H13909">
        <v>0</v>
      </c>
      <c r="L13909">
        <v>825.42634399999997</v>
      </c>
      <c r="R13909">
        <v>1490.7264230000001</v>
      </c>
      <c r="S13909" t="s">
        <v>90</v>
      </c>
      <c r="T13909" s="297">
        <v>46311.754166666666</v>
      </c>
    </row>
    <row r="13910" spans="1:20" x14ac:dyDescent="0.35">
      <c r="A13910" t="s">
        <v>146</v>
      </c>
      <c r="C13910" t="s">
        <v>93</v>
      </c>
      <c r="D13910" s="29">
        <v>46421</v>
      </c>
      <c r="E13910">
        <v>0</v>
      </c>
      <c r="F13910">
        <v>0</v>
      </c>
      <c r="G13910">
        <v>0</v>
      </c>
      <c r="H13910">
        <v>0</v>
      </c>
      <c r="L13910">
        <v>825.42634399999997</v>
      </c>
      <c r="R13910">
        <v>1490.7264230000001</v>
      </c>
      <c r="S13910" t="s">
        <v>90</v>
      </c>
      <c r="T13910" s="297">
        <v>46311.754166666666</v>
      </c>
    </row>
    <row r="13911" spans="1:20" x14ac:dyDescent="0.35">
      <c r="A13911" t="s">
        <v>146</v>
      </c>
      <c r="C13911" t="s">
        <v>93</v>
      </c>
      <c r="D13911" s="29">
        <v>46422</v>
      </c>
      <c r="E13911">
        <v>0</v>
      </c>
      <c r="F13911">
        <v>0</v>
      </c>
      <c r="G13911">
        <v>0</v>
      </c>
      <c r="H13911">
        <v>0</v>
      </c>
      <c r="L13911">
        <v>825.42634399999997</v>
      </c>
      <c r="R13911">
        <v>1490.7264230000001</v>
      </c>
      <c r="S13911" t="s">
        <v>90</v>
      </c>
      <c r="T13911" s="297">
        <v>46311.754166666666</v>
      </c>
    </row>
    <row r="13912" spans="1:20" x14ac:dyDescent="0.35">
      <c r="A13912" t="s">
        <v>146</v>
      </c>
      <c r="C13912" t="s">
        <v>93</v>
      </c>
      <c r="D13912" s="29">
        <v>46423</v>
      </c>
      <c r="E13912">
        <v>0</v>
      </c>
      <c r="F13912">
        <v>0</v>
      </c>
      <c r="G13912">
        <v>0</v>
      </c>
      <c r="H13912">
        <v>0</v>
      </c>
      <c r="L13912">
        <v>825.42634399999997</v>
      </c>
      <c r="R13912">
        <v>1490.7264230000001</v>
      </c>
      <c r="S13912" t="s">
        <v>90</v>
      </c>
      <c r="T13912" s="297">
        <v>46311.754166666666</v>
      </c>
    </row>
    <row r="13913" spans="1:20" x14ac:dyDescent="0.35">
      <c r="A13913" t="s">
        <v>146</v>
      </c>
      <c r="C13913" t="s">
        <v>93</v>
      </c>
      <c r="D13913" s="29">
        <v>46424</v>
      </c>
      <c r="E13913">
        <v>0</v>
      </c>
      <c r="F13913">
        <v>0</v>
      </c>
      <c r="G13913">
        <v>0</v>
      </c>
      <c r="H13913">
        <v>0</v>
      </c>
      <c r="L13913">
        <v>825.42634399999997</v>
      </c>
      <c r="R13913">
        <v>1490.7264230000001</v>
      </c>
      <c r="S13913" t="s">
        <v>90</v>
      </c>
      <c r="T13913" s="297">
        <v>46311.754166666666</v>
      </c>
    </row>
    <row r="13914" spans="1:20" x14ac:dyDescent="0.35">
      <c r="A13914" t="s">
        <v>146</v>
      </c>
      <c r="C13914" t="s">
        <v>93</v>
      </c>
      <c r="D13914" s="29">
        <v>46425</v>
      </c>
      <c r="E13914">
        <v>0</v>
      </c>
      <c r="F13914">
        <v>0</v>
      </c>
      <c r="G13914">
        <v>0</v>
      </c>
      <c r="H13914">
        <v>0</v>
      </c>
      <c r="L13914">
        <v>825.42634399999997</v>
      </c>
      <c r="R13914">
        <v>1490.7264230000001</v>
      </c>
      <c r="S13914" t="s">
        <v>90</v>
      </c>
      <c r="T13914" s="297">
        <v>46311.754166666666</v>
      </c>
    </row>
    <row r="13915" spans="1:20" x14ac:dyDescent="0.35">
      <c r="A13915" t="s">
        <v>146</v>
      </c>
      <c r="C13915" t="s">
        <v>93</v>
      </c>
      <c r="D13915" s="29">
        <v>46426</v>
      </c>
      <c r="E13915">
        <v>0</v>
      </c>
      <c r="F13915">
        <v>0</v>
      </c>
      <c r="G13915">
        <v>0</v>
      </c>
      <c r="H13915">
        <v>0</v>
      </c>
      <c r="L13915">
        <v>825.42634399999997</v>
      </c>
      <c r="R13915">
        <v>1490.7264230000001</v>
      </c>
      <c r="S13915" t="s">
        <v>90</v>
      </c>
      <c r="T13915" s="297">
        <v>46311.754166666666</v>
      </c>
    </row>
    <row r="13916" spans="1:20" x14ac:dyDescent="0.35">
      <c r="A13916" t="s">
        <v>146</v>
      </c>
      <c r="C13916" t="s">
        <v>93</v>
      </c>
      <c r="D13916" s="29">
        <v>46427</v>
      </c>
      <c r="E13916">
        <v>0</v>
      </c>
      <c r="F13916">
        <v>0</v>
      </c>
      <c r="G13916">
        <v>0</v>
      </c>
      <c r="H13916">
        <v>0</v>
      </c>
      <c r="L13916">
        <v>825.42634399999997</v>
      </c>
      <c r="R13916">
        <v>1490.7264230000001</v>
      </c>
      <c r="S13916" t="s">
        <v>90</v>
      </c>
      <c r="T13916" s="297">
        <v>46311.754166666666</v>
      </c>
    </row>
    <row r="13917" spans="1:20" x14ac:dyDescent="0.35">
      <c r="A13917" t="s">
        <v>146</v>
      </c>
      <c r="C13917" t="s">
        <v>93</v>
      </c>
      <c r="D13917" s="29">
        <v>46428</v>
      </c>
      <c r="E13917">
        <v>0</v>
      </c>
      <c r="F13917">
        <v>0</v>
      </c>
      <c r="G13917">
        <v>0</v>
      </c>
      <c r="H13917">
        <v>0</v>
      </c>
      <c r="L13917">
        <v>825.42634399999997</v>
      </c>
      <c r="R13917">
        <v>1490.7264230000001</v>
      </c>
      <c r="S13917" t="s">
        <v>90</v>
      </c>
      <c r="T13917" s="297">
        <v>46311.754166666666</v>
      </c>
    </row>
    <row r="13918" spans="1:20" x14ac:dyDescent="0.35">
      <c r="A13918" t="s">
        <v>146</v>
      </c>
      <c r="C13918" t="s">
        <v>93</v>
      </c>
      <c r="D13918" s="29">
        <v>46429</v>
      </c>
      <c r="E13918">
        <v>0</v>
      </c>
      <c r="F13918">
        <v>0</v>
      </c>
      <c r="G13918">
        <v>0</v>
      </c>
      <c r="H13918">
        <v>0</v>
      </c>
      <c r="L13918">
        <v>825.42634399999997</v>
      </c>
      <c r="R13918">
        <v>1490.7264230000001</v>
      </c>
      <c r="S13918" t="s">
        <v>90</v>
      </c>
      <c r="T13918" s="297">
        <v>46311.754166666666</v>
      </c>
    </row>
    <row r="13919" spans="1:20" x14ac:dyDescent="0.35">
      <c r="A13919" t="s">
        <v>146</v>
      </c>
      <c r="C13919" t="s">
        <v>93</v>
      </c>
      <c r="D13919" s="29">
        <v>46430</v>
      </c>
      <c r="E13919">
        <v>0</v>
      </c>
      <c r="F13919">
        <v>0</v>
      </c>
      <c r="G13919">
        <v>0</v>
      </c>
      <c r="H13919">
        <v>0</v>
      </c>
      <c r="L13919">
        <v>825.42634399999997</v>
      </c>
      <c r="R13919">
        <v>1490.7264230000001</v>
      </c>
      <c r="S13919" t="s">
        <v>90</v>
      </c>
      <c r="T13919" s="297">
        <v>46311.754166666666</v>
      </c>
    </row>
    <row r="13920" spans="1:20" x14ac:dyDescent="0.35">
      <c r="A13920" t="s">
        <v>146</v>
      </c>
      <c r="C13920" t="s">
        <v>93</v>
      </c>
      <c r="D13920" s="29">
        <v>46431</v>
      </c>
      <c r="E13920">
        <v>0</v>
      </c>
      <c r="F13920">
        <v>0</v>
      </c>
      <c r="G13920">
        <v>0</v>
      </c>
      <c r="H13920">
        <v>0</v>
      </c>
      <c r="L13920">
        <v>825.42634399999997</v>
      </c>
      <c r="R13920">
        <v>1490.7264230000001</v>
      </c>
      <c r="S13920" t="s">
        <v>90</v>
      </c>
      <c r="T13920" s="297">
        <v>46311.754166666666</v>
      </c>
    </row>
    <row r="13921" spans="1:20" x14ac:dyDescent="0.35">
      <c r="A13921" t="s">
        <v>146</v>
      </c>
      <c r="C13921" t="s">
        <v>93</v>
      </c>
      <c r="D13921" s="29">
        <v>46432</v>
      </c>
      <c r="E13921">
        <v>0</v>
      </c>
      <c r="F13921">
        <v>0</v>
      </c>
      <c r="G13921">
        <v>0</v>
      </c>
      <c r="H13921">
        <v>0</v>
      </c>
      <c r="L13921">
        <v>825.42634399999997</v>
      </c>
      <c r="R13921">
        <v>1490.7264230000001</v>
      </c>
      <c r="S13921" t="s">
        <v>90</v>
      </c>
      <c r="T13921" s="297">
        <v>46311.754166666666</v>
      </c>
    </row>
    <row r="13922" spans="1:20" x14ac:dyDescent="0.35">
      <c r="A13922" t="s">
        <v>146</v>
      </c>
      <c r="C13922" t="s">
        <v>93</v>
      </c>
      <c r="D13922" s="29">
        <v>46433</v>
      </c>
      <c r="E13922">
        <v>0</v>
      </c>
      <c r="F13922">
        <v>0</v>
      </c>
      <c r="G13922">
        <v>0</v>
      </c>
      <c r="H13922">
        <v>0</v>
      </c>
      <c r="L13922">
        <v>825.42634399999997</v>
      </c>
      <c r="R13922">
        <v>1490.7264230000001</v>
      </c>
      <c r="S13922" t="s">
        <v>90</v>
      </c>
      <c r="T13922" s="297">
        <v>46311.754166666666</v>
      </c>
    </row>
    <row r="13923" spans="1:20" x14ac:dyDescent="0.35">
      <c r="A13923" t="s">
        <v>146</v>
      </c>
      <c r="C13923" t="s">
        <v>93</v>
      </c>
      <c r="D13923" s="29">
        <v>46434</v>
      </c>
      <c r="E13923">
        <v>0</v>
      </c>
      <c r="F13923">
        <v>0</v>
      </c>
      <c r="G13923">
        <v>0</v>
      </c>
      <c r="H13923">
        <v>0</v>
      </c>
      <c r="L13923">
        <v>825.42634399999997</v>
      </c>
      <c r="R13923">
        <v>1490.7264230000001</v>
      </c>
      <c r="S13923" t="s">
        <v>90</v>
      </c>
      <c r="T13923" s="297">
        <v>46311.754166666666</v>
      </c>
    </row>
    <row r="13924" spans="1:20" x14ac:dyDescent="0.35">
      <c r="A13924" t="s">
        <v>146</v>
      </c>
      <c r="C13924" t="s">
        <v>93</v>
      </c>
      <c r="D13924" s="29">
        <v>46435</v>
      </c>
      <c r="E13924">
        <v>0</v>
      </c>
      <c r="F13924">
        <v>0</v>
      </c>
      <c r="G13924">
        <v>0</v>
      </c>
      <c r="H13924">
        <v>0</v>
      </c>
      <c r="L13924">
        <v>825.42634399999997</v>
      </c>
      <c r="R13924">
        <v>1490.7264230000001</v>
      </c>
      <c r="S13924" t="s">
        <v>90</v>
      </c>
      <c r="T13924" s="297">
        <v>46311.754166666666</v>
      </c>
    </row>
    <row r="13925" spans="1:20" x14ac:dyDescent="0.35">
      <c r="A13925" t="s">
        <v>146</v>
      </c>
      <c r="C13925" t="s">
        <v>93</v>
      </c>
      <c r="D13925" s="29">
        <v>46436</v>
      </c>
      <c r="E13925">
        <v>0</v>
      </c>
      <c r="F13925">
        <v>0</v>
      </c>
      <c r="G13925">
        <v>0</v>
      </c>
      <c r="H13925">
        <v>0</v>
      </c>
      <c r="L13925">
        <v>825.42634399999997</v>
      </c>
      <c r="R13925">
        <v>1490.7264230000001</v>
      </c>
      <c r="S13925" t="s">
        <v>90</v>
      </c>
      <c r="T13925" s="297">
        <v>46311.754166666666</v>
      </c>
    </row>
    <row r="13926" spans="1:20" x14ac:dyDescent="0.35">
      <c r="A13926" t="s">
        <v>146</v>
      </c>
      <c r="C13926" t="s">
        <v>93</v>
      </c>
      <c r="D13926" s="29">
        <v>46437</v>
      </c>
      <c r="E13926">
        <v>0</v>
      </c>
      <c r="F13926">
        <v>0</v>
      </c>
      <c r="G13926">
        <v>0</v>
      </c>
      <c r="H13926">
        <v>0</v>
      </c>
      <c r="L13926">
        <v>825.42634399999997</v>
      </c>
      <c r="R13926">
        <v>1490.7264230000001</v>
      </c>
      <c r="S13926" t="s">
        <v>90</v>
      </c>
      <c r="T13926" s="297">
        <v>46311.754166666666</v>
      </c>
    </row>
    <row r="13927" spans="1:20" x14ac:dyDescent="0.35">
      <c r="A13927" t="s">
        <v>146</v>
      </c>
      <c r="C13927" t="s">
        <v>93</v>
      </c>
      <c r="D13927" s="29">
        <v>46438</v>
      </c>
      <c r="E13927">
        <v>0</v>
      </c>
      <c r="F13927">
        <v>0</v>
      </c>
      <c r="G13927">
        <v>0</v>
      </c>
      <c r="H13927">
        <v>0</v>
      </c>
      <c r="L13927">
        <v>825.42634399999997</v>
      </c>
      <c r="R13927">
        <v>1490.7264230000001</v>
      </c>
      <c r="S13927" t="s">
        <v>90</v>
      </c>
      <c r="T13927" s="297">
        <v>46311.754166666666</v>
      </c>
    </row>
    <row r="13928" spans="1:20" x14ac:dyDescent="0.35">
      <c r="A13928" t="s">
        <v>146</v>
      </c>
      <c r="C13928" t="s">
        <v>93</v>
      </c>
      <c r="D13928" s="29">
        <v>46439</v>
      </c>
      <c r="E13928">
        <v>0</v>
      </c>
      <c r="F13928">
        <v>0</v>
      </c>
      <c r="G13928">
        <v>0</v>
      </c>
      <c r="H13928">
        <v>0</v>
      </c>
      <c r="L13928">
        <v>825.42634399999997</v>
      </c>
      <c r="R13928">
        <v>1490.7264230000001</v>
      </c>
      <c r="S13928" t="s">
        <v>90</v>
      </c>
      <c r="T13928" s="297">
        <v>46311.754166666666</v>
      </c>
    </row>
    <row r="13929" spans="1:20" x14ac:dyDescent="0.35">
      <c r="A13929" t="s">
        <v>146</v>
      </c>
      <c r="C13929" t="s">
        <v>93</v>
      </c>
      <c r="D13929" s="29">
        <v>46440</v>
      </c>
      <c r="E13929">
        <v>0</v>
      </c>
      <c r="F13929">
        <v>0</v>
      </c>
      <c r="G13929">
        <v>0</v>
      </c>
      <c r="H13929">
        <v>0</v>
      </c>
      <c r="L13929">
        <v>825.42634399999997</v>
      </c>
      <c r="R13929">
        <v>1490.7264230000001</v>
      </c>
      <c r="S13929" t="s">
        <v>90</v>
      </c>
      <c r="T13929" s="297">
        <v>46311.754166666666</v>
      </c>
    </row>
    <row r="13930" spans="1:20" x14ac:dyDescent="0.35">
      <c r="A13930" t="s">
        <v>146</v>
      </c>
      <c r="C13930" t="s">
        <v>93</v>
      </c>
      <c r="D13930" s="29">
        <v>46441</v>
      </c>
      <c r="E13930">
        <v>0</v>
      </c>
      <c r="F13930">
        <v>0</v>
      </c>
      <c r="G13930">
        <v>0</v>
      </c>
      <c r="H13930">
        <v>0</v>
      </c>
      <c r="L13930">
        <v>825.42634399999997</v>
      </c>
      <c r="R13930">
        <v>1490.7264230000001</v>
      </c>
      <c r="S13930" t="s">
        <v>90</v>
      </c>
      <c r="T13930" s="297">
        <v>46311.754166666666</v>
      </c>
    </row>
    <row r="13931" spans="1:20" x14ac:dyDescent="0.35">
      <c r="A13931" t="s">
        <v>146</v>
      </c>
      <c r="C13931" t="s">
        <v>93</v>
      </c>
      <c r="D13931" s="29">
        <v>46442</v>
      </c>
      <c r="E13931">
        <v>0</v>
      </c>
      <c r="F13931">
        <v>0</v>
      </c>
      <c r="G13931">
        <v>0</v>
      </c>
      <c r="H13931">
        <v>0</v>
      </c>
      <c r="L13931">
        <v>825.42634399999997</v>
      </c>
      <c r="R13931">
        <v>1490.7264230000001</v>
      </c>
      <c r="S13931" t="s">
        <v>90</v>
      </c>
      <c r="T13931" s="297">
        <v>46311.754166666666</v>
      </c>
    </row>
    <row r="13932" spans="1:20" x14ac:dyDescent="0.35">
      <c r="A13932" t="s">
        <v>146</v>
      </c>
      <c r="C13932" t="s">
        <v>93</v>
      </c>
      <c r="D13932" s="29">
        <v>46443</v>
      </c>
      <c r="E13932">
        <v>0</v>
      </c>
      <c r="F13932">
        <v>0</v>
      </c>
      <c r="G13932">
        <v>0</v>
      </c>
      <c r="H13932">
        <v>0</v>
      </c>
      <c r="L13932">
        <v>825.42634399999997</v>
      </c>
      <c r="R13932">
        <v>1490.7264230000001</v>
      </c>
      <c r="S13932" t="s">
        <v>90</v>
      </c>
      <c r="T13932" s="297">
        <v>46311.754166666666</v>
      </c>
    </row>
    <row r="13933" spans="1:20" x14ac:dyDescent="0.35">
      <c r="A13933" t="s">
        <v>146</v>
      </c>
      <c r="C13933" t="s">
        <v>93</v>
      </c>
      <c r="D13933" s="29">
        <v>46444</v>
      </c>
      <c r="E13933">
        <v>0</v>
      </c>
      <c r="F13933">
        <v>0</v>
      </c>
      <c r="G13933">
        <v>0</v>
      </c>
      <c r="H13933">
        <v>0</v>
      </c>
      <c r="L13933">
        <v>825.42634399999997</v>
      </c>
      <c r="R13933">
        <v>1490.7264230000001</v>
      </c>
      <c r="S13933" t="s">
        <v>90</v>
      </c>
      <c r="T13933" s="297">
        <v>46311.754166666666</v>
      </c>
    </row>
    <row r="13934" spans="1:20" x14ac:dyDescent="0.35">
      <c r="A13934" t="s">
        <v>146</v>
      </c>
      <c r="C13934" t="s">
        <v>93</v>
      </c>
      <c r="D13934" s="29">
        <v>46445</v>
      </c>
      <c r="E13934">
        <v>0</v>
      </c>
      <c r="F13934">
        <v>0</v>
      </c>
      <c r="G13934">
        <v>0</v>
      </c>
      <c r="H13934">
        <v>0</v>
      </c>
      <c r="L13934">
        <v>825.42634399999997</v>
      </c>
      <c r="R13934">
        <v>1490.7264230000001</v>
      </c>
      <c r="S13934" t="s">
        <v>90</v>
      </c>
      <c r="T13934" s="297">
        <v>46311.754166666666</v>
      </c>
    </row>
    <row r="13935" spans="1:20" x14ac:dyDescent="0.35">
      <c r="A13935" t="s">
        <v>146</v>
      </c>
      <c r="C13935" t="s">
        <v>93</v>
      </c>
      <c r="D13935" s="29">
        <v>46446</v>
      </c>
      <c r="E13935">
        <v>0</v>
      </c>
      <c r="F13935">
        <v>0</v>
      </c>
      <c r="G13935">
        <v>0</v>
      </c>
      <c r="H13935">
        <v>0</v>
      </c>
      <c r="L13935">
        <v>825.42634399999997</v>
      </c>
      <c r="R13935">
        <v>1490.7264230000001</v>
      </c>
      <c r="S13935" t="s">
        <v>90</v>
      </c>
      <c r="T13935" s="297">
        <v>46311.754166666666</v>
      </c>
    </row>
    <row r="13936" spans="1:20" x14ac:dyDescent="0.35">
      <c r="A13936" t="s">
        <v>146</v>
      </c>
      <c r="C13936" t="s">
        <v>93</v>
      </c>
      <c r="D13936" s="29">
        <v>46447</v>
      </c>
      <c r="E13936">
        <v>0</v>
      </c>
      <c r="F13936">
        <v>0</v>
      </c>
      <c r="G13936">
        <v>0</v>
      </c>
      <c r="H13936">
        <v>0</v>
      </c>
      <c r="L13936">
        <v>825.42634399999997</v>
      </c>
      <c r="R13936">
        <v>1490.7264230000001</v>
      </c>
      <c r="S13936" t="s">
        <v>90</v>
      </c>
      <c r="T13936" s="297">
        <v>46311.754166666666</v>
      </c>
    </row>
    <row r="13937" spans="1:20" x14ac:dyDescent="0.35">
      <c r="A13937" t="s">
        <v>146</v>
      </c>
      <c r="C13937" t="s">
        <v>93</v>
      </c>
      <c r="D13937" s="29">
        <v>46448</v>
      </c>
      <c r="E13937">
        <v>0</v>
      </c>
      <c r="F13937">
        <v>0</v>
      </c>
      <c r="G13937">
        <v>0</v>
      </c>
      <c r="H13937">
        <v>0</v>
      </c>
      <c r="L13937">
        <v>825.42634399999997</v>
      </c>
      <c r="R13937">
        <v>1490.7264230000001</v>
      </c>
      <c r="S13937" t="s">
        <v>90</v>
      </c>
      <c r="T13937" s="297">
        <v>46311.754166666666</v>
      </c>
    </row>
    <row r="13938" spans="1:20" x14ac:dyDescent="0.35">
      <c r="A13938" t="s">
        <v>146</v>
      </c>
      <c r="C13938" t="s">
        <v>93</v>
      </c>
      <c r="D13938" s="29">
        <v>46449</v>
      </c>
      <c r="E13938">
        <v>0</v>
      </c>
      <c r="F13938">
        <v>0</v>
      </c>
      <c r="G13938">
        <v>0</v>
      </c>
      <c r="H13938">
        <v>0</v>
      </c>
      <c r="L13938">
        <v>825.42634399999997</v>
      </c>
      <c r="R13938">
        <v>1490.7264230000001</v>
      </c>
      <c r="S13938" t="s">
        <v>90</v>
      </c>
      <c r="T13938" s="297">
        <v>46311.754166666666</v>
      </c>
    </row>
    <row r="13939" spans="1:20" x14ac:dyDescent="0.35">
      <c r="A13939" t="s">
        <v>146</v>
      </c>
      <c r="C13939" t="s">
        <v>93</v>
      </c>
      <c r="D13939" s="29">
        <v>46450</v>
      </c>
      <c r="E13939">
        <v>0</v>
      </c>
      <c r="F13939">
        <v>0</v>
      </c>
      <c r="G13939">
        <v>0</v>
      </c>
      <c r="H13939">
        <v>0</v>
      </c>
      <c r="L13939">
        <v>825.42634399999997</v>
      </c>
      <c r="R13939">
        <v>1490.7264230000001</v>
      </c>
      <c r="S13939" t="s">
        <v>90</v>
      </c>
      <c r="T13939" s="297">
        <v>46311.754166666666</v>
      </c>
    </row>
    <row r="13940" spans="1:20" x14ac:dyDescent="0.35">
      <c r="A13940" t="s">
        <v>146</v>
      </c>
      <c r="C13940" t="s">
        <v>93</v>
      </c>
      <c r="D13940" s="29">
        <v>46451</v>
      </c>
      <c r="E13940">
        <v>0</v>
      </c>
      <c r="F13940">
        <v>0</v>
      </c>
      <c r="G13940">
        <v>0</v>
      </c>
      <c r="H13940">
        <v>0</v>
      </c>
      <c r="L13940">
        <v>825.42634399999997</v>
      </c>
      <c r="R13940">
        <v>1490.7264230000001</v>
      </c>
      <c r="S13940" t="s">
        <v>90</v>
      </c>
      <c r="T13940" s="297">
        <v>46311.754166666666</v>
      </c>
    </row>
    <row r="13941" spans="1:20" x14ac:dyDescent="0.35">
      <c r="A13941" t="s">
        <v>146</v>
      </c>
      <c r="C13941" t="s">
        <v>93</v>
      </c>
      <c r="D13941" s="29">
        <v>46452</v>
      </c>
      <c r="E13941">
        <v>0</v>
      </c>
      <c r="F13941">
        <v>0</v>
      </c>
      <c r="G13941">
        <v>0</v>
      </c>
      <c r="H13941">
        <v>0</v>
      </c>
      <c r="L13941">
        <v>825.42634399999997</v>
      </c>
      <c r="R13941">
        <v>1490.7264230000001</v>
      </c>
      <c r="S13941" t="s">
        <v>90</v>
      </c>
      <c r="T13941" s="297">
        <v>46311.754166666666</v>
      </c>
    </row>
    <row r="13942" spans="1:20" x14ac:dyDescent="0.35">
      <c r="A13942" t="s">
        <v>146</v>
      </c>
      <c r="C13942" t="s">
        <v>93</v>
      </c>
      <c r="D13942" s="29">
        <v>46453</v>
      </c>
      <c r="E13942">
        <v>0</v>
      </c>
      <c r="F13942">
        <v>0</v>
      </c>
      <c r="G13942">
        <v>0</v>
      </c>
      <c r="H13942">
        <v>0</v>
      </c>
      <c r="L13942">
        <v>825.42634399999997</v>
      </c>
      <c r="R13942">
        <v>1490.7264230000001</v>
      </c>
      <c r="S13942" t="s">
        <v>90</v>
      </c>
      <c r="T13942" s="297">
        <v>46311.754166666666</v>
      </c>
    </row>
    <row r="13943" spans="1:20" x14ac:dyDescent="0.35">
      <c r="A13943" t="s">
        <v>146</v>
      </c>
      <c r="C13943" t="s">
        <v>93</v>
      </c>
      <c r="D13943" s="29">
        <v>46454</v>
      </c>
      <c r="E13943">
        <v>0</v>
      </c>
      <c r="F13943">
        <v>0</v>
      </c>
      <c r="G13943">
        <v>0</v>
      </c>
      <c r="H13943">
        <v>0</v>
      </c>
      <c r="L13943">
        <v>825.42634399999997</v>
      </c>
      <c r="R13943">
        <v>1490.7264230000001</v>
      </c>
      <c r="S13943" t="s">
        <v>90</v>
      </c>
      <c r="T13943" s="297">
        <v>46311.754166666666</v>
      </c>
    </row>
    <row r="13944" spans="1:20" x14ac:dyDescent="0.35">
      <c r="A13944" t="s">
        <v>146</v>
      </c>
      <c r="C13944" t="s">
        <v>93</v>
      </c>
      <c r="D13944" s="29">
        <v>46455</v>
      </c>
      <c r="E13944">
        <v>0</v>
      </c>
      <c r="F13944">
        <v>0</v>
      </c>
      <c r="G13944">
        <v>0</v>
      </c>
      <c r="H13944">
        <v>0</v>
      </c>
      <c r="L13944">
        <v>825.42634399999997</v>
      </c>
      <c r="R13944">
        <v>1490.7264230000001</v>
      </c>
      <c r="S13944" t="s">
        <v>90</v>
      </c>
      <c r="T13944" s="297">
        <v>46311.754166666666</v>
      </c>
    </row>
    <row r="13945" spans="1:20" x14ac:dyDescent="0.35">
      <c r="A13945" t="s">
        <v>146</v>
      </c>
      <c r="C13945" t="s">
        <v>93</v>
      </c>
      <c r="D13945" s="29">
        <v>46456</v>
      </c>
      <c r="E13945">
        <v>0</v>
      </c>
      <c r="F13945">
        <v>0</v>
      </c>
      <c r="G13945">
        <v>0</v>
      </c>
      <c r="H13945">
        <v>0</v>
      </c>
      <c r="L13945">
        <v>825.42634399999997</v>
      </c>
      <c r="R13945">
        <v>1490.7264230000001</v>
      </c>
      <c r="S13945" t="s">
        <v>90</v>
      </c>
      <c r="T13945" s="297">
        <v>46311.754166666666</v>
      </c>
    </row>
    <row r="13946" spans="1:20" x14ac:dyDescent="0.35">
      <c r="A13946" t="s">
        <v>146</v>
      </c>
      <c r="C13946" t="s">
        <v>93</v>
      </c>
      <c r="D13946" s="29">
        <v>46457</v>
      </c>
      <c r="E13946">
        <v>0</v>
      </c>
      <c r="F13946">
        <v>0</v>
      </c>
      <c r="G13946">
        <v>0</v>
      </c>
      <c r="H13946">
        <v>0</v>
      </c>
      <c r="L13946">
        <v>825.42634399999997</v>
      </c>
      <c r="R13946">
        <v>1490.7264230000001</v>
      </c>
      <c r="S13946" t="s">
        <v>90</v>
      </c>
      <c r="T13946" s="297">
        <v>46311.754166666666</v>
      </c>
    </row>
    <row r="13947" spans="1:20" x14ac:dyDescent="0.35">
      <c r="A13947" t="s">
        <v>146</v>
      </c>
      <c r="C13947" t="s">
        <v>93</v>
      </c>
      <c r="D13947" s="29">
        <v>46458</v>
      </c>
      <c r="E13947">
        <v>0</v>
      </c>
      <c r="F13947">
        <v>0</v>
      </c>
      <c r="G13947">
        <v>0</v>
      </c>
      <c r="H13947">
        <v>0</v>
      </c>
      <c r="L13947">
        <v>825.42634399999997</v>
      </c>
      <c r="R13947">
        <v>1490.7264230000001</v>
      </c>
      <c r="S13947" t="s">
        <v>90</v>
      </c>
      <c r="T13947" s="297">
        <v>46311.754166666666</v>
      </c>
    </row>
    <row r="13948" spans="1:20" x14ac:dyDescent="0.35">
      <c r="A13948" t="s">
        <v>146</v>
      </c>
      <c r="C13948" t="s">
        <v>93</v>
      </c>
      <c r="D13948" s="29">
        <v>46459</v>
      </c>
      <c r="E13948">
        <v>0</v>
      </c>
      <c r="F13948">
        <v>0</v>
      </c>
      <c r="G13948">
        <v>0</v>
      </c>
      <c r="H13948">
        <v>0</v>
      </c>
      <c r="L13948">
        <v>825.42634399999997</v>
      </c>
      <c r="R13948">
        <v>1490.7264230000001</v>
      </c>
      <c r="S13948" t="s">
        <v>90</v>
      </c>
      <c r="T13948" s="297">
        <v>46311.754166666666</v>
      </c>
    </row>
    <row r="13949" spans="1:20" x14ac:dyDescent="0.35">
      <c r="A13949" t="s">
        <v>146</v>
      </c>
      <c r="C13949" t="s">
        <v>93</v>
      </c>
      <c r="D13949" s="29">
        <v>46460</v>
      </c>
      <c r="E13949">
        <v>0</v>
      </c>
      <c r="F13949">
        <v>0</v>
      </c>
      <c r="G13949">
        <v>0</v>
      </c>
      <c r="H13949">
        <v>0</v>
      </c>
      <c r="L13949">
        <v>825.42634399999997</v>
      </c>
      <c r="R13949">
        <v>1490.7264230000001</v>
      </c>
      <c r="S13949" t="s">
        <v>90</v>
      </c>
      <c r="T13949" s="297">
        <v>46311.754166666666</v>
      </c>
    </row>
    <row r="13950" spans="1:20" x14ac:dyDescent="0.35">
      <c r="A13950" t="s">
        <v>146</v>
      </c>
      <c r="C13950" t="s">
        <v>93</v>
      </c>
      <c r="D13950" s="29">
        <v>46461</v>
      </c>
      <c r="E13950">
        <v>0</v>
      </c>
      <c r="F13950">
        <v>0</v>
      </c>
      <c r="G13950">
        <v>0</v>
      </c>
      <c r="H13950">
        <v>0</v>
      </c>
      <c r="L13950">
        <v>825.42634399999997</v>
      </c>
      <c r="R13950">
        <v>1490.7264230000001</v>
      </c>
      <c r="S13950" t="s">
        <v>90</v>
      </c>
      <c r="T13950" s="297">
        <v>46311.754166666666</v>
      </c>
    </row>
    <row r="13951" spans="1:20" x14ac:dyDescent="0.35">
      <c r="A13951" t="s">
        <v>146</v>
      </c>
      <c r="C13951" t="s">
        <v>93</v>
      </c>
      <c r="D13951" s="29">
        <v>46462</v>
      </c>
      <c r="E13951">
        <v>0</v>
      </c>
      <c r="F13951">
        <v>0</v>
      </c>
      <c r="G13951">
        <v>0</v>
      </c>
      <c r="H13951">
        <v>0</v>
      </c>
      <c r="L13951">
        <v>825.42634399999997</v>
      </c>
      <c r="R13951">
        <v>1490.7264230000001</v>
      </c>
      <c r="S13951" t="s">
        <v>90</v>
      </c>
      <c r="T13951" s="297">
        <v>46311.754166666666</v>
      </c>
    </row>
    <row r="13952" spans="1:20" x14ac:dyDescent="0.35">
      <c r="A13952" t="s">
        <v>146</v>
      </c>
      <c r="C13952" t="s">
        <v>93</v>
      </c>
      <c r="D13952" s="29">
        <v>46463</v>
      </c>
      <c r="E13952">
        <v>0</v>
      </c>
      <c r="F13952">
        <v>0</v>
      </c>
      <c r="G13952">
        <v>0</v>
      </c>
      <c r="H13952">
        <v>0</v>
      </c>
      <c r="L13952">
        <v>825.42634399999997</v>
      </c>
      <c r="R13952">
        <v>1490.7264230000001</v>
      </c>
      <c r="S13952" t="s">
        <v>90</v>
      </c>
      <c r="T13952" s="297">
        <v>46311.754166666666</v>
      </c>
    </row>
    <row r="13953" spans="1:20" x14ac:dyDescent="0.35">
      <c r="A13953" t="s">
        <v>146</v>
      </c>
      <c r="C13953" t="s">
        <v>93</v>
      </c>
      <c r="D13953" s="29">
        <v>46464</v>
      </c>
      <c r="E13953">
        <v>0</v>
      </c>
      <c r="F13953">
        <v>0</v>
      </c>
      <c r="G13953">
        <v>0</v>
      </c>
      <c r="H13953">
        <v>0</v>
      </c>
      <c r="L13953">
        <v>825.42634399999997</v>
      </c>
      <c r="R13953">
        <v>1490.7264230000001</v>
      </c>
      <c r="S13953" t="s">
        <v>90</v>
      </c>
      <c r="T13953" s="297">
        <v>46311.754166666666</v>
      </c>
    </row>
    <row r="13954" spans="1:20" x14ac:dyDescent="0.35">
      <c r="A13954" t="s">
        <v>146</v>
      </c>
      <c r="C13954" t="s">
        <v>93</v>
      </c>
      <c r="D13954" s="29">
        <v>46465</v>
      </c>
      <c r="E13954">
        <v>0</v>
      </c>
      <c r="F13954">
        <v>0</v>
      </c>
      <c r="G13954">
        <v>0</v>
      </c>
      <c r="H13954">
        <v>0</v>
      </c>
      <c r="L13954">
        <v>825.42634399999997</v>
      </c>
      <c r="R13954">
        <v>1490.7264230000001</v>
      </c>
      <c r="S13954" t="s">
        <v>90</v>
      </c>
      <c r="T13954" s="297">
        <v>46311.754166666666</v>
      </c>
    </row>
    <row r="13955" spans="1:20" x14ac:dyDescent="0.35">
      <c r="A13955" t="s">
        <v>146</v>
      </c>
      <c r="C13955" t="s">
        <v>93</v>
      </c>
      <c r="D13955" s="29">
        <v>46466</v>
      </c>
      <c r="E13955">
        <v>0</v>
      </c>
      <c r="F13955">
        <v>0</v>
      </c>
      <c r="G13955">
        <v>0</v>
      </c>
      <c r="H13955">
        <v>0</v>
      </c>
      <c r="L13955">
        <v>825.42634399999997</v>
      </c>
      <c r="R13955">
        <v>1490.7264230000001</v>
      </c>
      <c r="S13955" t="s">
        <v>90</v>
      </c>
      <c r="T13955" s="297">
        <v>46311.754166666666</v>
      </c>
    </row>
    <row r="13956" spans="1:20" x14ac:dyDescent="0.35">
      <c r="A13956" t="s">
        <v>146</v>
      </c>
      <c r="C13956" t="s">
        <v>93</v>
      </c>
      <c r="D13956" s="29">
        <v>46467</v>
      </c>
      <c r="E13956">
        <v>0</v>
      </c>
      <c r="F13956">
        <v>0</v>
      </c>
      <c r="G13956">
        <v>0</v>
      </c>
      <c r="H13956">
        <v>0</v>
      </c>
      <c r="L13956">
        <v>825.42634399999997</v>
      </c>
      <c r="R13956">
        <v>1490.7264230000001</v>
      </c>
      <c r="S13956" t="s">
        <v>90</v>
      </c>
      <c r="T13956" s="297">
        <v>46311.754166666666</v>
      </c>
    </row>
    <row r="13957" spans="1:20" x14ac:dyDescent="0.35">
      <c r="A13957" t="s">
        <v>146</v>
      </c>
      <c r="C13957" t="s">
        <v>93</v>
      </c>
      <c r="D13957" s="29">
        <v>46468</v>
      </c>
      <c r="E13957">
        <v>0</v>
      </c>
      <c r="F13957">
        <v>0</v>
      </c>
      <c r="G13957">
        <v>0</v>
      </c>
      <c r="H13957">
        <v>0</v>
      </c>
      <c r="L13957">
        <v>825.42634399999997</v>
      </c>
      <c r="R13957">
        <v>1490.7264230000001</v>
      </c>
      <c r="S13957" t="s">
        <v>90</v>
      </c>
      <c r="T13957" s="297">
        <v>46311.754166666666</v>
      </c>
    </row>
    <row r="13958" spans="1:20" x14ac:dyDescent="0.35">
      <c r="A13958" t="s">
        <v>146</v>
      </c>
      <c r="C13958" t="s">
        <v>93</v>
      </c>
      <c r="D13958" s="29">
        <v>46469</v>
      </c>
      <c r="E13958">
        <v>0</v>
      </c>
      <c r="F13958">
        <v>0</v>
      </c>
      <c r="G13958">
        <v>0</v>
      </c>
      <c r="H13958">
        <v>0</v>
      </c>
      <c r="L13958">
        <v>825.42634399999997</v>
      </c>
      <c r="R13958">
        <v>1490.7264230000001</v>
      </c>
      <c r="S13958" t="s">
        <v>90</v>
      </c>
      <c r="T13958" s="297">
        <v>46311.754166666666</v>
      </c>
    </row>
    <row r="13959" spans="1:20" x14ac:dyDescent="0.35">
      <c r="A13959" t="s">
        <v>146</v>
      </c>
      <c r="C13959" t="s">
        <v>93</v>
      </c>
      <c r="D13959" s="29">
        <v>46470</v>
      </c>
      <c r="E13959">
        <v>0</v>
      </c>
      <c r="F13959">
        <v>0</v>
      </c>
      <c r="G13959">
        <v>0</v>
      </c>
      <c r="H13959">
        <v>0</v>
      </c>
      <c r="L13959">
        <v>825.42634399999997</v>
      </c>
      <c r="R13959">
        <v>1490.7264230000001</v>
      </c>
      <c r="S13959" t="s">
        <v>90</v>
      </c>
      <c r="T13959" s="297">
        <v>46311.754166666666</v>
      </c>
    </row>
    <row r="13960" spans="1:20" x14ac:dyDescent="0.35">
      <c r="A13960" t="s">
        <v>146</v>
      </c>
      <c r="C13960" t="s">
        <v>93</v>
      </c>
      <c r="D13960" s="29">
        <v>46471</v>
      </c>
      <c r="E13960">
        <v>0</v>
      </c>
      <c r="F13960">
        <v>0</v>
      </c>
      <c r="G13960">
        <v>0</v>
      </c>
      <c r="H13960">
        <v>0</v>
      </c>
      <c r="L13960">
        <v>825.42634399999997</v>
      </c>
      <c r="R13960">
        <v>1490.7264230000001</v>
      </c>
      <c r="S13960" t="s">
        <v>90</v>
      </c>
      <c r="T13960" s="297">
        <v>46311.754166666666</v>
      </c>
    </row>
    <row r="13961" spans="1:20" x14ac:dyDescent="0.35">
      <c r="A13961" t="s">
        <v>146</v>
      </c>
      <c r="C13961" t="s">
        <v>93</v>
      </c>
      <c r="D13961" s="29">
        <v>46472</v>
      </c>
      <c r="E13961">
        <v>0</v>
      </c>
      <c r="F13961">
        <v>0</v>
      </c>
      <c r="G13961">
        <v>0</v>
      </c>
      <c r="H13961">
        <v>0</v>
      </c>
      <c r="L13961">
        <v>825.42634399999997</v>
      </c>
      <c r="R13961">
        <v>1490.7264230000001</v>
      </c>
      <c r="S13961" t="s">
        <v>90</v>
      </c>
      <c r="T13961" s="297">
        <v>46311.754166666666</v>
      </c>
    </row>
    <row r="13962" spans="1:20" x14ac:dyDescent="0.35">
      <c r="A13962" t="s">
        <v>146</v>
      </c>
      <c r="C13962" t="s">
        <v>93</v>
      </c>
      <c r="D13962" s="29">
        <v>46473</v>
      </c>
      <c r="E13962">
        <v>0</v>
      </c>
      <c r="F13962">
        <v>0</v>
      </c>
      <c r="G13962">
        <v>0</v>
      </c>
      <c r="H13962">
        <v>0</v>
      </c>
      <c r="L13962">
        <v>825.42634399999997</v>
      </c>
      <c r="R13962">
        <v>1490.7264230000001</v>
      </c>
      <c r="S13962" t="s">
        <v>90</v>
      </c>
      <c r="T13962" s="297">
        <v>46311.754166666666</v>
      </c>
    </row>
    <row r="13963" spans="1:20" x14ac:dyDescent="0.35">
      <c r="A13963" t="s">
        <v>146</v>
      </c>
      <c r="C13963" t="s">
        <v>93</v>
      </c>
      <c r="D13963" s="29">
        <v>46474</v>
      </c>
      <c r="E13963">
        <v>0</v>
      </c>
      <c r="F13963">
        <v>0</v>
      </c>
      <c r="G13963">
        <v>0</v>
      </c>
      <c r="H13963">
        <v>0</v>
      </c>
      <c r="L13963">
        <v>825.42634399999997</v>
      </c>
      <c r="R13963">
        <v>1490.7264230000001</v>
      </c>
      <c r="S13963" t="s">
        <v>90</v>
      </c>
      <c r="T13963" s="297">
        <v>46311.754166666666</v>
      </c>
    </row>
    <row r="13964" spans="1:20" x14ac:dyDescent="0.35">
      <c r="A13964" t="s">
        <v>146</v>
      </c>
      <c r="C13964" t="s">
        <v>93</v>
      </c>
      <c r="D13964" s="29">
        <v>46475</v>
      </c>
      <c r="E13964">
        <v>0</v>
      </c>
      <c r="F13964">
        <v>0</v>
      </c>
      <c r="G13964">
        <v>0</v>
      </c>
      <c r="H13964">
        <v>0</v>
      </c>
      <c r="L13964">
        <v>825.42634399999997</v>
      </c>
      <c r="R13964">
        <v>1490.7264230000001</v>
      </c>
      <c r="S13964" t="s">
        <v>90</v>
      </c>
      <c r="T13964" s="297">
        <v>46311.754166666666</v>
      </c>
    </row>
    <row r="13965" spans="1:20" x14ac:dyDescent="0.35">
      <c r="A13965" t="s">
        <v>146</v>
      </c>
      <c r="C13965" t="s">
        <v>93</v>
      </c>
      <c r="D13965" s="29">
        <v>46476</v>
      </c>
      <c r="E13965">
        <v>0</v>
      </c>
      <c r="F13965">
        <v>0</v>
      </c>
      <c r="G13965">
        <v>0</v>
      </c>
      <c r="H13965">
        <v>0</v>
      </c>
      <c r="L13965">
        <v>825.42634399999997</v>
      </c>
      <c r="R13965">
        <v>1490.7264230000001</v>
      </c>
      <c r="S13965" t="s">
        <v>90</v>
      </c>
      <c r="T13965" s="297">
        <v>46311.754166666666</v>
      </c>
    </row>
    <row r="13966" spans="1:20" x14ac:dyDescent="0.35">
      <c r="A13966" t="s">
        <v>146</v>
      </c>
      <c r="C13966" t="s">
        <v>93</v>
      </c>
      <c r="D13966" s="29">
        <v>46477</v>
      </c>
      <c r="E13966">
        <v>0</v>
      </c>
      <c r="F13966">
        <v>0</v>
      </c>
      <c r="G13966">
        <v>0</v>
      </c>
      <c r="H13966">
        <v>0</v>
      </c>
      <c r="L13966">
        <v>825.42634399999997</v>
      </c>
      <c r="R13966">
        <v>1490.7264230000001</v>
      </c>
      <c r="S13966" t="s">
        <v>90</v>
      </c>
      <c r="T13966" s="297">
        <v>46311.754166666666</v>
      </c>
    </row>
    <row r="13967" spans="1:20" x14ac:dyDescent="0.35">
      <c r="A13967" t="s">
        <v>146</v>
      </c>
      <c r="C13967" t="s">
        <v>93</v>
      </c>
      <c r="D13967" s="29">
        <v>46478</v>
      </c>
      <c r="E13967">
        <v>0</v>
      </c>
      <c r="F13967">
        <v>0</v>
      </c>
      <c r="G13967">
        <v>0</v>
      </c>
      <c r="H13967">
        <v>0</v>
      </c>
      <c r="L13967">
        <v>955.488203</v>
      </c>
      <c r="R13967">
        <v>1645.324468</v>
      </c>
      <c r="S13967" t="s">
        <v>90</v>
      </c>
      <c r="T13967" s="297">
        <v>46311.754166666666</v>
      </c>
    </row>
    <row r="13968" spans="1:20" x14ac:dyDescent="0.35">
      <c r="A13968" t="s">
        <v>146</v>
      </c>
      <c r="C13968" t="s">
        <v>93</v>
      </c>
      <c r="D13968" s="29">
        <v>46479</v>
      </c>
      <c r="E13968">
        <v>0</v>
      </c>
      <c r="F13968">
        <v>0</v>
      </c>
      <c r="G13968">
        <v>0</v>
      </c>
      <c r="H13968">
        <v>0</v>
      </c>
      <c r="L13968">
        <v>955.488203</v>
      </c>
      <c r="R13968">
        <v>1645.324468</v>
      </c>
      <c r="S13968" t="s">
        <v>90</v>
      </c>
      <c r="T13968" s="297">
        <v>46311.754166666666</v>
      </c>
    </row>
    <row r="13969" spans="1:20" x14ac:dyDescent="0.35">
      <c r="A13969" t="s">
        <v>146</v>
      </c>
      <c r="C13969" t="s">
        <v>93</v>
      </c>
      <c r="D13969" s="29">
        <v>46480</v>
      </c>
      <c r="E13969">
        <v>0</v>
      </c>
      <c r="F13969">
        <v>0</v>
      </c>
      <c r="G13969">
        <v>0</v>
      </c>
      <c r="H13969">
        <v>0</v>
      </c>
      <c r="L13969">
        <v>955.488203</v>
      </c>
      <c r="R13969">
        <v>1645.324468</v>
      </c>
      <c r="S13969" t="s">
        <v>90</v>
      </c>
      <c r="T13969" s="297">
        <v>46311.754166666666</v>
      </c>
    </row>
    <row r="13970" spans="1:20" x14ac:dyDescent="0.35">
      <c r="A13970" t="s">
        <v>146</v>
      </c>
      <c r="C13970" t="s">
        <v>93</v>
      </c>
      <c r="D13970" s="29">
        <v>46481</v>
      </c>
      <c r="E13970">
        <v>0</v>
      </c>
      <c r="F13970">
        <v>0</v>
      </c>
      <c r="G13970">
        <v>0</v>
      </c>
      <c r="H13970">
        <v>0</v>
      </c>
      <c r="L13970">
        <v>955.488203</v>
      </c>
      <c r="R13970">
        <v>1645.324468</v>
      </c>
      <c r="S13970" t="s">
        <v>90</v>
      </c>
      <c r="T13970" s="297">
        <v>46311.754166666666</v>
      </c>
    </row>
    <row r="13971" spans="1:20" x14ac:dyDescent="0.35">
      <c r="A13971" t="s">
        <v>146</v>
      </c>
      <c r="C13971" t="s">
        <v>93</v>
      </c>
      <c r="D13971" s="29">
        <v>46482</v>
      </c>
      <c r="E13971">
        <v>0</v>
      </c>
      <c r="F13971">
        <v>0</v>
      </c>
      <c r="G13971">
        <v>0</v>
      </c>
      <c r="H13971">
        <v>0</v>
      </c>
      <c r="L13971">
        <v>955.488203</v>
      </c>
      <c r="R13971">
        <v>1645.324468</v>
      </c>
      <c r="S13971" t="s">
        <v>90</v>
      </c>
      <c r="T13971" s="297">
        <v>46311.754166666666</v>
      </c>
    </row>
    <row r="13972" spans="1:20" x14ac:dyDescent="0.35">
      <c r="A13972" t="s">
        <v>146</v>
      </c>
      <c r="C13972" t="s">
        <v>93</v>
      </c>
      <c r="D13972" s="29">
        <v>46483</v>
      </c>
      <c r="E13972">
        <v>0</v>
      </c>
      <c r="F13972">
        <v>0</v>
      </c>
      <c r="G13972">
        <v>0</v>
      </c>
      <c r="H13972">
        <v>0</v>
      </c>
      <c r="L13972">
        <v>955.488203</v>
      </c>
      <c r="R13972">
        <v>1645.324468</v>
      </c>
      <c r="S13972" t="s">
        <v>90</v>
      </c>
      <c r="T13972" s="297">
        <v>46311.754166666666</v>
      </c>
    </row>
    <row r="13973" spans="1:20" x14ac:dyDescent="0.35">
      <c r="A13973" t="s">
        <v>146</v>
      </c>
      <c r="C13973" t="s">
        <v>93</v>
      </c>
      <c r="D13973" s="29">
        <v>46484</v>
      </c>
      <c r="E13973">
        <v>0</v>
      </c>
      <c r="F13973">
        <v>0</v>
      </c>
      <c r="G13973">
        <v>0</v>
      </c>
      <c r="H13973">
        <v>0</v>
      </c>
      <c r="L13973">
        <v>955.488203</v>
      </c>
      <c r="R13973">
        <v>1645.324468</v>
      </c>
      <c r="S13973" t="s">
        <v>90</v>
      </c>
      <c r="T13973" s="297">
        <v>46311.754166666666</v>
      </c>
    </row>
    <row r="13974" spans="1:20" x14ac:dyDescent="0.35">
      <c r="A13974" t="s">
        <v>146</v>
      </c>
      <c r="C13974" t="s">
        <v>93</v>
      </c>
      <c r="D13974" s="29">
        <v>46485</v>
      </c>
      <c r="E13974">
        <v>0</v>
      </c>
      <c r="F13974">
        <v>0</v>
      </c>
      <c r="G13974">
        <v>0</v>
      </c>
      <c r="H13974">
        <v>0</v>
      </c>
      <c r="L13974">
        <v>955.488203</v>
      </c>
      <c r="R13974">
        <v>1645.324468</v>
      </c>
      <c r="S13974" t="s">
        <v>90</v>
      </c>
      <c r="T13974" s="297">
        <v>46311.754166666666</v>
      </c>
    </row>
    <row r="13975" spans="1:20" x14ac:dyDescent="0.35">
      <c r="A13975" t="s">
        <v>146</v>
      </c>
      <c r="C13975" t="s">
        <v>93</v>
      </c>
      <c r="D13975" s="29">
        <v>46486</v>
      </c>
      <c r="E13975">
        <v>0</v>
      </c>
      <c r="F13975">
        <v>0</v>
      </c>
      <c r="G13975">
        <v>0</v>
      </c>
      <c r="H13975">
        <v>0</v>
      </c>
      <c r="L13975">
        <v>955.488203</v>
      </c>
      <c r="R13975">
        <v>1645.324468</v>
      </c>
      <c r="S13975" t="s">
        <v>90</v>
      </c>
      <c r="T13975" s="297">
        <v>46311.754166666666</v>
      </c>
    </row>
    <row r="13976" spans="1:20" x14ac:dyDescent="0.35">
      <c r="A13976" t="s">
        <v>146</v>
      </c>
      <c r="C13976" t="s">
        <v>93</v>
      </c>
      <c r="D13976" s="29">
        <v>46487</v>
      </c>
      <c r="E13976">
        <v>0</v>
      </c>
      <c r="F13976">
        <v>0</v>
      </c>
      <c r="G13976">
        <v>0</v>
      </c>
      <c r="H13976">
        <v>0</v>
      </c>
      <c r="L13976">
        <v>955.488203</v>
      </c>
      <c r="R13976">
        <v>1645.324468</v>
      </c>
      <c r="S13976" t="s">
        <v>90</v>
      </c>
      <c r="T13976" s="297">
        <v>46311.754166666666</v>
      </c>
    </row>
    <row r="13977" spans="1:20" x14ac:dyDescent="0.35">
      <c r="A13977" t="s">
        <v>146</v>
      </c>
      <c r="C13977" t="s">
        <v>93</v>
      </c>
      <c r="D13977" s="29">
        <v>46488</v>
      </c>
      <c r="E13977">
        <v>0</v>
      </c>
      <c r="F13977">
        <v>0</v>
      </c>
      <c r="G13977">
        <v>0</v>
      </c>
      <c r="H13977">
        <v>0</v>
      </c>
      <c r="L13977">
        <v>955.488203</v>
      </c>
      <c r="R13977">
        <v>1645.324468</v>
      </c>
      <c r="S13977" t="s">
        <v>90</v>
      </c>
      <c r="T13977" s="297">
        <v>46311.754166666666</v>
      </c>
    </row>
    <row r="13978" spans="1:20" x14ac:dyDescent="0.35">
      <c r="A13978" t="s">
        <v>146</v>
      </c>
      <c r="C13978" t="s">
        <v>93</v>
      </c>
      <c r="D13978" s="29">
        <v>46489</v>
      </c>
      <c r="E13978">
        <v>0</v>
      </c>
      <c r="F13978">
        <v>0</v>
      </c>
      <c r="G13978">
        <v>0</v>
      </c>
      <c r="H13978">
        <v>0</v>
      </c>
      <c r="L13978">
        <v>955.488203</v>
      </c>
      <c r="R13978">
        <v>1645.324468</v>
      </c>
      <c r="S13978" t="s">
        <v>90</v>
      </c>
      <c r="T13978" s="297">
        <v>46311.754166666666</v>
      </c>
    </row>
    <row r="13979" spans="1:20" x14ac:dyDescent="0.35">
      <c r="A13979" t="s">
        <v>146</v>
      </c>
      <c r="C13979" t="s">
        <v>93</v>
      </c>
      <c r="D13979" s="29">
        <v>46490</v>
      </c>
      <c r="E13979">
        <v>0</v>
      </c>
      <c r="F13979">
        <v>0</v>
      </c>
      <c r="G13979">
        <v>0</v>
      </c>
      <c r="H13979">
        <v>0</v>
      </c>
      <c r="L13979">
        <v>955.488203</v>
      </c>
      <c r="R13979">
        <v>1645.324468</v>
      </c>
      <c r="S13979" t="s">
        <v>90</v>
      </c>
      <c r="T13979" s="297">
        <v>46311.754166666666</v>
      </c>
    </row>
    <row r="13980" spans="1:20" x14ac:dyDescent="0.35">
      <c r="A13980" t="s">
        <v>146</v>
      </c>
      <c r="C13980" t="s">
        <v>93</v>
      </c>
      <c r="D13980" s="29">
        <v>46491</v>
      </c>
      <c r="E13980">
        <v>0</v>
      </c>
      <c r="F13980">
        <v>0</v>
      </c>
      <c r="G13980">
        <v>0</v>
      </c>
      <c r="H13980">
        <v>0</v>
      </c>
      <c r="L13980">
        <v>955.488203</v>
      </c>
      <c r="R13980">
        <v>1645.324468</v>
      </c>
      <c r="S13980" t="s">
        <v>90</v>
      </c>
      <c r="T13980" s="297">
        <v>46311.754166666666</v>
      </c>
    </row>
    <row r="13981" spans="1:20" x14ac:dyDescent="0.35">
      <c r="A13981" t="s">
        <v>146</v>
      </c>
      <c r="C13981" t="s">
        <v>93</v>
      </c>
      <c r="D13981" s="29">
        <v>46492</v>
      </c>
      <c r="E13981">
        <v>0</v>
      </c>
      <c r="F13981">
        <v>0</v>
      </c>
      <c r="G13981">
        <v>0</v>
      </c>
      <c r="H13981">
        <v>0</v>
      </c>
      <c r="L13981">
        <v>955.488203</v>
      </c>
      <c r="R13981">
        <v>1645.324468</v>
      </c>
      <c r="S13981" t="s">
        <v>90</v>
      </c>
      <c r="T13981" s="297">
        <v>46311.754166666666</v>
      </c>
    </row>
    <row r="13982" spans="1:20" x14ac:dyDescent="0.35">
      <c r="A13982" t="s">
        <v>146</v>
      </c>
      <c r="C13982" t="s">
        <v>93</v>
      </c>
      <c r="D13982" s="29">
        <v>46493</v>
      </c>
      <c r="E13982">
        <v>0</v>
      </c>
      <c r="F13982">
        <v>0</v>
      </c>
      <c r="G13982">
        <v>0</v>
      </c>
      <c r="H13982">
        <v>0</v>
      </c>
      <c r="L13982">
        <v>955.488203</v>
      </c>
      <c r="R13982">
        <v>1645.324468</v>
      </c>
      <c r="S13982" t="s">
        <v>90</v>
      </c>
      <c r="T13982" s="297">
        <v>46311.754166666666</v>
      </c>
    </row>
    <row r="13983" spans="1:20" x14ac:dyDescent="0.35">
      <c r="A13983" t="s">
        <v>146</v>
      </c>
      <c r="C13983" t="s">
        <v>93</v>
      </c>
      <c r="D13983" s="29">
        <v>46494</v>
      </c>
      <c r="E13983">
        <v>0</v>
      </c>
      <c r="F13983">
        <v>0</v>
      </c>
      <c r="G13983">
        <v>0</v>
      </c>
      <c r="H13983">
        <v>0</v>
      </c>
      <c r="L13983">
        <v>955.488203</v>
      </c>
      <c r="R13983">
        <v>1645.324468</v>
      </c>
      <c r="S13983" t="s">
        <v>90</v>
      </c>
      <c r="T13983" s="297">
        <v>46311.754166666666</v>
      </c>
    </row>
    <row r="13984" spans="1:20" x14ac:dyDescent="0.35">
      <c r="A13984" t="s">
        <v>146</v>
      </c>
      <c r="C13984" t="s">
        <v>93</v>
      </c>
      <c r="D13984" s="29">
        <v>46495</v>
      </c>
      <c r="E13984">
        <v>0</v>
      </c>
      <c r="F13984">
        <v>0</v>
      </c>
      <c r="G13984">
        <v>0</v>
      </c>
      <c r="H13984">
        <v>0</v>
      </c>
      <c r="L13984">
        <v>955.488203</v>
      </c>
      <c r="R13984">
        <v>1645.324468</v>
      </c>
      <c r="S13984" t="s">
        <v>90</v>
      </c>
      <c r="T13984" s="297">
        <v>46311.754166666666</v>
      </c>
    </row>
    <row r="13985" spans="1:20" x14ac:dyDescent="0.35">
      <c r="A13985" t="s">
        <v>146</v>
      </c>
      <c r="C13985" t="s">
        <v>93</v>
      </c>
      <c r="D13985" s="29">
        <v>46496</v>
      </c>
      <c r="E13985">
        <v>0</v>
      </c>
      <c r="F13985">
        <v>0</v>
      </c>
      <c r="G13985">
        <v>0</v>
      </c>
      <c r="H13985">
        <v>0</v>
      </c>
      <c r="L13985">
        <v>955.488203</v>
      </c>
      <c r="R13985">
        <v>1645.324468</v>
      </c>
      <c r="S13985" t="s">
        <v>90</v>
      </c>
      <c r="T13985" s="297">
        <v>46311.754166666666</v>
      </c>
    </row>
    <row r="13986" spans="1:20" x14ac:dyDescent="0.35">
      <c r="A13986" t="s">
        <v>146</v>
      </c>
      <c r="C13986" t="s">
        <v>93</v>
      </c>
      <c r="D13986" s="29">
        <v>46497</v>
      </c>
      <c r="E13986">
        <v>0</v>
      </c>
      <c r="F13986">
        <v>0</v>
      </c>
      <c r="G13986">
        <v>0</v>
      </c>
      <c r="H13986">
        <v>0</v>
      </c>
      <c r="L13986">
        <v>955.488203</v>
      </c>
      <c r="R13986">
        <v>1645.324468</v>
      </c>
      <c r="S13986" t="s">
        <v>90</v>
      </c>
      <c r="T13986" s="297">
        <v>46311.754166666666</v>
      </c>
    </row>
    <row r="13987" spans="1:20" x14ac:dyDescent="0.35">
      <c r="A13987" t="s">
        <v>146</v>
      </c>
      <c r="C13987" t="s">
        <v>93</v>
      </c>
      <c r="D13987" s="29">
        <v>46498</v>
      </c>
      <c r="E13987">
        <v>0</v>
      </c>
      <c r="F13987">
        <v>0</v>
      </c>
      <c r="G13987">
        <v>0</v>
      </c>
      <c r="H13987">
        <v>0</v>
      </c>
      <c r="L13987">
        <v>955.488203</v>
      </c>
      <c r="R13987">
        <v>1645.324468</v>
      </c>
      <c r="S13987" t="s">
        <v>90</v>
      </c>
      <c r="T13987" s="297">
        <v>46311.754166666666</v>
      </c>
    </row>
    <row r="13988" spans="1:20" x14ac:dyDescent="0.35">
      <c r="A13988" t="s">
        <v>146</v>
      </c>
      <c r="C13988" t="s">
        <v>93</v>
      </c>
      <c r="D13988" s="29">
        <v>46499</v>
      </c>
      <c r="E13988">
        <v>0</v>
      </c>
      <c r="F13988">
        <v>0</v>
      </c>
      <c r="G13988">
        <v>0</v>
      </c>
      <c r="H13988">
        <v>0</v>
      </c>
      <c r="L13988">
        <v>955.488203</v>
      </c>
      <c r="R13988">
        <v>1645.324468</v>
      </c>
      <c r="S13988" t="s">
        <v>90</v>
      </c>
      <c r="T13988" s="297">
        <v>46311.754166666666</v>
      </c>
    </row>
    <row r="13989" spans="1:20" x14ac:dyDescent="0.35">
      <c r="A13989" t="s">
        <v>146</v>
      </c>
      <c r="C13989" t="s">
        <v>93</v>
      </c>
      <c r="D13989" s="29">
        <v>46500</v>
      </c>
      <c r="E13989">
        <v>0</v>
      </c>
      <c r="F13989">
        <v>0</v>
      </c>
      <c r="G13989">
        <v>0</v>
      </c>
      <c r="H13989">
        <v>0</v>
      </c>
      <c r="L13989">
        <v>955.488203</v>
      </c>
      <c r="R13989">
        <v>1645.324468</v>
      </c>
      <c r="S13989" t="s">
        <v>90</v>
      </c>
      <c r="T13989" s="297">
        <v>46311.754166666666</v>
      </c>
    </row>
    <row r="13990" spans="1:20" x14ac:dyDescent="0.35">
      <c r="A13990" t="s">
        <v>146</v>
      </c>
      <c r="C13990" t="s">
        <v>93</v>
      </c>
      <c r="D13990" s="29">
        <v>46501</v>
      </c>
      <c r="E13990">
        <v>0</v>
      </c>
      <c r="F13990">
        <v>0</v>
      </c>
      <c r="G13990">
        <v>0</v>
      </c>
      <c r="H13990">
        <v>0</v>
      </c>
      <c r="L13990">
        <v>955.488203</v>
      </c>
      <c r="R13990">
        <v>1645.324468</v>
      </c>
      <c r="S13990" t="s">
        <v>90</v>
      </c>
      <c r="T13990" s="297">
        <v>46311.754166666666</v>
      </c>
    </row>
    <row r="13991" spans="1:20" x14ac:dyDescent="0.35">
      <c r="A13991" t="s">
        <v>146</v>
      </c>
      <c r="C13991" t="s">
        <v>93</v>
      </c>
      <c r="D13991" s="29">
        <v>46502</v>
      </c>
      <c r="E13991">
        <v>0</v>
      </c>
      <c r="F13991">
        <v>0</v>
      </c>
      <c r="G13991">
        <v>0</v>
      </c>
      <c r="H13991">
        <v>0</v>
      </c>
      <c r="L13991">
        <v>955.488203</v>
      </c>
      <c r="R13991">
        <v>1645.324468</v>
      </c>
      <c r="S13991" t="s">
        <v>90</v>
      </c>
      <c r="T13991" s="297">
        <v>46311.754166666666</v>
      </c>
    </row>
    <row r="13992" spans="1:20" x14ac:dyDescent="0.35">
      <c r="A13992" t="s">
        <v>146</v>
      </c>
      <c r="C13992" t="s">
        <v>93</v>
      </c>
      <c r="D13992" s="29">
        <v>46503</v>
      </c>
      <c r="E13992">
        <v>0</v>
      </c>
      <c r="F13992">
        <v>0</v>
      </c>
      <c r="G13992">
        <v>0</v>
      </c>
      <c r="H13992">
        <v>0</v>
      </c>
      <c r="L13992">
        <v>955.488203</v>
      </c>
      <c r="R13992">
        <v>1645.324468</v>
      </c>
      <c r="S13992" t="s">
        <v>90</v>
      </c>
      <c r="T13992" s="297">
        <v>46311.754166666666</v>
      </c>
    </row>
    <row r="13993" spans="1:20" x14ac:dyDescent="0.35">
      <c r="A13993" t="s">
        <v>146</v>
      </c>
      <c r="C13993" t="s">
        <v>93</v>
      </c>
      <c r="D13993" s="29">
        <v>46504</v>
      </c>
      <c r="E13993">
        <v>0</v>
      </c>
      <c r="F13993">
        <v>0</v>
      </c>
      <c r="G13993">
        <v>0</v>
      </c>
      <c r="H13993">
        <v>0</v>
      </c>
      <c r="L13993">
        <v>955.488203</v>
      </c>
      <c r="R13993">
        <v>1645.324468</v>
      </c>
      <c r="S13993" t="s">
        <v>90</v>
      </c>
      <c r="T13993" s="297">
        <v>46311.754166666666</v>
      </c>
    </row>
    <row r="13994" spans="1:20" x14ac:dyDescent="0.35">
      <c r="A13994" t="s">
        <v>146</v>
      </c>
      <c r="C13994" t="s">
        <v>93</v>
      </c>
      <c r="D13994" s="29">
        <v>46505</v>
      </c>
      <c r="E13994">
        <v>0</v>
      </c>
      <c r="F13994">
        <v>0</v>
      </c>
      <c r="G13994">
        <v>0</v>
      </c>
      <c r="H13994">
        <v>0</v>
      </c>
      <c r="L13994">
        <v>955.488203</v>
      </c>
      <c r="R13994">
        <v>1645.324468</v>
      </c>
      <c r="S13994" t="s">
        <v>90</v>
      </c>
      <c r="T13994" s="297">
        <v>46311.754166666666</v>
      </c>
    </row>
    <row r="13995" spans="1:20" x14ac:dyDescent="0.35">
      <c r="A13995" t="s">
        <v>146</v>
      </c>
      <c r="C13995" t="s">
        <v>93</v>
      </c>
      <c r="D13995" s="29">
        <v>46506</v>
      </c>
      <c r="E13995">
        <v>0</v>
      </c>
      <c r="F13995">
        <v>0</v>
      </c>
      <c r="G13995">
        <v>0</v>
      </c>
      <c r="H13995">
        <v>0</v>
      </c>
      <c r="L13995">
        <v>955.488203</v>
      </c>
      <c r="R13995">
        <v>1645.324468</v>
      </c>
      <c r="S13995" t="s">
        <v>90</v>
      </c>
      <c r="T13995" s="297">
        <v>46311.754166666666</v>
      </c>
    </row>
    <row r="13996" spans="1:20" x14ac:dyDescent="0.35">
      <c r="A13996" t="s">
        <v>146</v>
      </c>
      <c r="C13996" t="s">
        <v>93</v>
      </c>
      <c r="D13996" s="29">
        <v>46507</v>
      </c>
      <c r="E13996">
        <v>0</v>
      </c>
      <c r="F13996">
        <v>0</v>
      </c>
      <c r="G13996">
        <v>0</v>
      </c>
      <c r="H13996">
        <v>0</v>
      </c>
      <c r="L13996">
        <v>955.488203</v>
      </c>
      <c r="R13996">
        <v>1645.324468</v>
      </c>
      <c r="S13996" t="s">
        <v>90</v>
      </c>
      <c r="T13996" s="297">
        <v>46311.754166666666</v>
      </c>
    </row>
    <row r="13997" spans="1:20" x14ac:dyDescent="0.35">
      <c r="A13997" t="s">
        <v>146</v>
      </c>
      <c r="C13997" t="s">
        <v>93</v>
      </c>
      <c r="D13997" s="29">
        <v>46508</v>
      </c>
      <c r="E13997">
        <v>0</v>
      </c>
      <c r="F13997">
        <v>0</v>
      </c>
      <c r="G13997">
        <v>0</v>
      </c>
      <c r="H13997">
        <v>0</v>
      </c>
      <c r="L13997">
        <v>955.488203</v>
      </c>
      <c r="R13997">
        <v>1645.324468</v>
      </c>
      <c r="S13997" t="s">
        <v>90</v>
      </c>
      <c r="T13997" s="297">
        <v>46311.754166666666</v>
      </c>
    </row>
    <row r="13998" spans="1:20" x14ac:dyDescent="0.35">
      <c r="A13998" t="s">
        <v>146</v>
      </c>
      <c r="C13998" t="s">
        <v>93</v>
      </c>
      <c r="D13998" s="29">
        <v>46509</v>
      </c>
      <c r="E13998">
        <v>0</v>
      </c>
      <c r="F13998">
        <v>0</v>
      </c>
      <c r="G13998">
        <v>0</v>
      </c>
      <c r="H13998">
        <v>0</v>
      </c>
      <c r="L13998">
        <v>955.488203</v>
      </c>
      <c r="R13998">
        <v>1645.324468</v>
      </c>
      <c r="S13998" t="s">
        <v>90</v>
      </c>
      <c r="T13998" s="297">
        <v>46311.754166666666</v>
      </c>
    </row>
    <row r="13999" spans="1:20" x14ac:dyDescent="0.35">
      <c r="A13999" t="s">
        <v>146</v>
      </c>
      <c r="C13999" t="s">
        <v>93</v>
      </c>
      <c r="D13999" s="29">
        <v>46510</v>
      </c>
      <c r="E13999">
        <v>0</v>
      </c>
      <c r="F13999">
        <v>0</v>
      </c>
      <c r="G13999">
        <v>0</v>
      </c>
      <c r="H13999">
        <v>0</v>
      </c>
      <c r="L13999">
        <v>955.488203</v>
      </c>
      <c r="R13999">
        <v>1645.324468</v>
      </c>
      <c r="S13999" t="s">
        <v>90</v>
      </c>
      <c r="T13999" s="297">
        <v>46311.754166666666</v>
      </c>
    </row>
    <row r="14000" spans="1:20" x14ac:dyDescent="0.35">
      <c r="A14000" t="s">
        <v>146</v>
      </c>
      <c r="C14000" t="s">
        <v>93</v>
      </c>
      <c r="D14000" s="29">
        <v>46511</v>
      </c>
      <c r="E14000">
        <v>0</v>
      </c>
      <c r="F14000">
        <v>0</v>
      </c>
      <c r="G14000">
        <v>0</v>
      </c>
      <c r="H14000">
        <v>0</v>
      </c>
      <c r="L14000">
        <v>955.488203</v>
      </c>
      <c r="R14000">
        <v>1645.324468</v>
      </c>
      <c r="S14000" t="s">
        <v>90</v>
      </c>
      <c r="T14000" s="297">
        <v>46311.754166666666</v>
      </c>
    </row>
    <row r="14001" spans="1:20" x14ac:dyDescent="0.35">
      <c r="A14001" t="s">
        <v>146</v>
      </c>
      <c r="C14001" t="s">
        <v>93</v>
      </c>
      <c r="D14001" s="29">
        <v>46512</v>
      </c>
      <c r="E14001">
        <v>0</v>
      </c>
      <c r="F14001">
        <v>0</v>
      </c>
      <c r="G14001">
        <v>0</v>
      </c>
      <c r="H14001">
        <v>0</v>
      </c>
      <c r="L14001">
        <v>955.488203</v>
      </c>
      <c r="R14001">
        <v>1645.324468</v>
      </c>
      <c r="S14001" t="s">
        <v>90</v>
      </c>
      <c r="T14001" s="297">
        <v>46311.754166666666</v>
      </c>
    </row>
    <row r="14002" spans="1:20" x14ac:dyDescent="0.35">
      <c r="A14002" t="s">
        <v>146</v>
      </c>
      <c r="C14002" t="s">
        <v>93</v>
      </c>
      <c r="D14002" s="29">
        <v>46513</v>
      </c>
      <c r="E14002">
        <v>0</v>
      </c>
      <c r="F14002">
        <v>0</v>
      </c>
      <c r="G14002">
        <v>0</v>
      </c>
      <c r="H14002">
        <v>0</v>
      </c>
      <c r="L14002">
        <v>955.488203</v>
      </c>
      <c r="R14002">
        <v>1645.324468</v>
      </c>
      <c r="S14002" t="s">
        <v>90</v>
      </c>
      <c r="T14002" s="297">
        <v>46311.754166666666</v>
      </c>
    </row>
    <row r="14003" spans="1:20" x14ac:dyDescent="0.35">
      <c r="A14003" t="s">
        <v>146</v>
      </c>
      <c r="C14003" t="s">
        <v>93</v>
      </c>
      <c r="D14003" s="29">
        <v>46514</v>
      </c>
      <c r="E14003">
        <v>0</v>
      </c>
      <c r="F14003">
        <v>0</v>
      </c>
      <c r="G14003">
        <v>0</v>
      </c>
      <c r="H14003">
        <v>0</v>
      </c>
      <c r="L14003">
        <v>955.488203</v>
      </c>
      <c r="R14003">
        <v>1645.324468</v>
      </c>
      <c r="S14003" t="s">
        <v>90</v>
      </c>
      <c r="T14003" s="297">
        <v>46311.754166666666</v>
      </c>
    </row>
    <row r="14004" spans="1:20" x14ac:dyDescent="0.35">
      <c r="A14004" t="s">
        <v>146</v>
      </c>
      <c r="C14004" t="s">
        <v>93</v>
      </c>
      <c r="D14004" s="29">
        <v>46515</v>
      </c>
      <c r="E14004">
        <v>0</v>
      </c>
      <c r="F14004">
        <v>0</v>
      </c>
      <c r="G14004">
        <v>0</v>
      </c>
      <c r="H14004">
        <v>0</v>
      </c>
      <c r="L14004">
        <v>955.488203</v>
      </c>
      <c r="R14004">
        <v>1645.324468</v>
      </c>
      <c r="S14004" t="s">
        <v>90</v>
      </c>
      <c r="T14004" s="297">
        <v>46311.754166666666</v>
      </c>
    </row>
    <row r="14005" spans="1:20" x14ac:dyDescent="0.35">
      <c r="A14005" t="s">
        <v>146</v>
      </c>
      <c r="C14005" t="s">
        <v>93</v>
      </c>
      <c r="D14005" s="29">
        <v>46516</v>
      </c>
      <c r="E14005">
        <v>0</v>
      </c>
      <c r="F14005">
        <v>0</v>
      </c>
      <c r="G14005">
        <v>0</v>
      </c>
      <c r="H14005">
        <v>0</v>
      </c>
      <c r="L14005">
        <v>955.488203</v>
      </c>
      <c r="R14005">
        <v>1645.324468</v>
      </c>
      <c r="S14005" t="s">
        <v>90</v>
      </c>
      <c r="T14005" s="297">
        <v>46311.754166666666</v>
      </c>
    </row>
    <row r="14006" spans="1:20" x14ac:dyDescent="0.35">
      <c r="A14006" t="s">
        <v>146</v>
      </c>
      <c r="C14006" t="s">
        <v>93</v>
      </c>
      <c r="D14006" s="29">
        <v>46517</v>
      </c>
      <c r="E14006">
        <v>0</v>
      </c>
      <c r="F14006">
        <v>0</v>
      </c>
      <c r="G14006">
        <v>0</v>
      </c>
      <c r="H14006">
        <v>0</v>
      </c>
      <c r="L14006">
        <v>955.488203</v>
      </c>
      <c r="R14006">
        <v>1645.324468</v>
      </c>
      <c r="S14006" t="s">
        <v>90</v>
      </c>
      <c r="T14006" s="297">
        <v>46311.754166666666</v>
      </c>
    </row>
    <row r="14007" spans="1:20" x14ac:dyDescent="0.35">
      <c r="A14007" t="s">
        <v>146</v>
      </c>
      <c r="C14007" t="s">
        <v>93</v>
      </c>
      <c r="D14007" s="29">
        <v>46518</v>
      </c>
      <c r="E14007">
        <v>0</v>
      </c>
      <c r="F14007">
        <v>0</v>
      </c>
      <c r="G14007">
        <v>0</v>
      </c>
      <c r="H14007">
        <v>0</v>
      </c>
      <c r="L14007">
        <v>955.488203</v>
      </c>
      <c r="R14007">
        <v>1645.324468</v>
      </c>
      <c r="S14007" t="s">
        <v>90</v>
      </c>
      <c r="T14007" s="297">
        <v>46311.754166666666</v>
      </c>
    </row>
    <row r="14008" spans="1:20" x14ac:dyDescent="0.35">
      <c r="A14008" t="s">
        <v>146</v>
      </c>
      <c r="C14008" t="s">
        <v>93</v>
      </c>
      <c r="D14008" s="29">
        <v>46519</v>
      </c>
      <c r="E14008">
        <v>0</v>
      </c>
      <c r="F14008">
        <v>0</v>
      </c>
      <c r="G14008">
        <v>0</v>
      </c>
      <c r="H14008">
        <v>0</v>
      </c>
      <c r="L14008">
        <v>955.488203</v>
      </c>
      <c r="R14008">
        <v>1645.324468</v>
      </c>
      <c r="S14008" t="s">
        <v>90</v>
      </c>
      <c r="T14008" s="297">
        <v>46311.754166666666</v>
      </c>
    </row>
    <row r="14009" spans="1:20" x14ac:dyDescent="0.35">
      <c r="A14009" t="s">
        <v>146</v>
      </c>
      <c r="C14009" t="s">
        <v>93</v>
      </c>
      <c r="D14009" s="29">
        <v>46520</v>
      </c>
      <c r="E14009">
        <v>0</v>
      </c>
      <c r="F14009">
        <v>0</v>
      </c>
      <c r="G14009">
        <v>0</v>
      </c>
      <c r="H14009">
        <v>0</v>
      </c>
      <c r="L14009">
        <v>955.488203</v>
      </c>
      <c r="R14009">
        <v>1645.324468</v>
      </c>
      <c r="S14009" t="s">
        <v>90</v>
      </c>
      <c r="T14009" s="297">
        <v>46311.754166666666</v>
      </c>
    </row>
    <row r="14010" spans="1:20" x14ac:dyDescent="0.35">
      <c r="A14010" t="s">
        <v>146</v>
      </c>
      <c r="C14010" t="s">
        <v>93</v>
      </c>
      <c r="D14010" s="29">
        <v>46521</v>
      </c>
      <c r="E14010">
        <v>0</v>
      </c>
      <c r="F14010">
        <v>0</v>
      </c>
      <c r="G14010">
        <v>0</v>
      </c>
      <c r="H14010">
        <v>0</v>
      </c>
      <c r="L14010">
        <v>955.488203</v>
      </c>
      <c r="R14010">
        <v>1645.324468</v>
      </c>
      <c r="S14010" t="s">
        <v>90</v>
      </c>
      <c r="T14010" s="297">
        <v>46311.754166666666</v>
      </c>
    </row>
    <row r="14011" spans="1:20" x14ac:dyDescent="0.35">
      <c r="A14011" t="s">
        <v>146</v>
      </c>
      <c r="C14011" t="s">
        <v>93</v>
      </c>
      <c r="D14011" s="29">
        <v>46522</v>
      </c>
      <c r="E14011">
        <v>0</v>
      </c>
      <c r="F14011">
        <v>0</v>
      </c>
      <c r="G14011">
        <v>0</v>
      </c>
      <c r="H14011">
        <v>0</v>
      </c>
      <c r="L14011">
        <v>955.488203</v>
      </c>
      <c r="R14011">
        <v>1645.324468</v>
      </c>
      <c r="S14011" t="s">
        <v>90</v>
      </c>
      <c r="T14011" s="297">
        <v>46311.754166666666</v>
      </c>
    </row>
    <row r="14012" spans="1:20" x14ac:dyDescent="0.35">
      <c r="A14012" t="s">
        <v>146</v>
      </c>
      <c r="C14012" t="s">
        <v>93</v>
      </c>
      <c r="D14012" s="29">
        <v>46523</v>
      </c>
      <c r="E14012">
        <v>0</v>
      </c>
      <c r="F14012">
        <v>0</v>
      </c>
      <c r="G14012">
        <v>0</v>
      </c>
      <c r="H14012">
        <v>0</v>
      </c>
      <c r="L14012">
        <v>955.488203</v>
      </c>
      <c r="R14012">
        <v>1645.324468</v>
      </c>
      <c r="S14012" t="s">
        <v>90</v>
      </c>
      <c r="T14012" s="297">
        <v>46311.754166666666</v>
      </c>
    </row>
    <row r="14013" spans="1:20" x14ac:dyDescent="0.35">
      <c r="A14013" t="s">
        <v>146</v>
      </c>
      <c r="C14013" t="s">
        <v>93</v>
      </c>
      <c r="D14013" s="29">
        <v>46524</v>
      </c>
      <c r="E14013">
        <v>0</v>
      </c>
      <c r="F14013">
        <v>0</v>
      </c>
      <c r="G14013">
        <v>0</v>
      </c>
      <c r="H14013">
        <v>0</v>
      </c>
      <c r="L14013">
        <v>955.488203</v>
      </c>
      <c r="R14013">
        <v>1645.324468</v>
      </c>
      <c r="S14013" t="s">
        <v>90</v>
      </c>
      <c r="T14013" s="297">
        <v>46311.754166666666</v>
      </c>
    </row>
    <row r="14014" spans="1:20" x14ac:dyDescent="0.35">
      <c r="A14014" t="s">
        <v>146</v>
      </c>
      <c r="C14014" t="s">
        <v>93</v>
      </c>
      <c r="D14014" s="29">
        <v>46525</v>
      </c>
      <c r="E14014">
        <v>0</v>
      </c>
      <c r="F14014">
        <v>0</v>
      </c>
      <c r="G14014">
        <v>0</v>
      </c>
      <c r="H14014">
        <v>0</v>
      </c>
      <c r="L14014">
        <v>955.488203</v>
      </c>
      <c r="R14014">
        <v>1645.324468</v>
      </c>
      <c r="S14014" t="s">
        <v>90</v>
      </c>
      <c r="T14014" s="297">
        <v>46311.754166666666</v>
      </c>
    </row>
    <row r="14015" spans="1:20" x14ac:dyDescent="0.35">
      <c r="A14015" t="s">
        <v>146</v>
      </c>
      <c r="C14015" t="s">
        <v>93</v>
      </c>
      <c r="D14015" s="29">
        <v>46526</v>
      </c>
      <c r="E14015">
        <v>0</v>
      </c>
      <c r="F14015">
        <v>0</v>
      </c>
      <c r="G14015">
        <v>0</v>
      </c>
      <c r="H14015">
        <v>0</v>
      </c>
      <c r="L14015">
        <v>955.488203</v>
      </c>
      <c r="R14015">
        <v>1645.324468</v>
      </c>
      <c r="S14015" t="s">
        <v>90</v>
      </c>
      <c r="T14015" s="297">
        <v>46311.754166666666</v>
      </c>
    </row>
    <row r="14016" spans="1:20" x14ac:dyDescent="0.35">
      <c r="A14016" t="s">
        <v>146</v>
      </c>
      <c r="C14016" t="s">
        <v>93</v>
      </c>
      <c r="D14016" s="29">
        <v>46527</v>
      </c>
      <c r="E14016">
        <v>0</v>
      </c>
      <c r="F14016">
        <v>0</v>
      </c>
      <c r="G14016">
        <v>0</v>
      </c>
      <c r="H14016">
        <v>0</v>
      </c>
      <c r="L14016">
        <v>955.488203</v>
      </c>
      <c r="R14016">
        <v>1645.324468</v>
      </c>
      <c r="S14016" t="s">
        <v>90</v>
      </c>
      <c r="T14016" s="297">
        <v>46311.754166666666</v>
      </c>
    </row>
    <row r="14017" spans="1:20" x14ac:dyDescent="0.35">
      <c r="A14017" t="s">
        <v>146</v>
      </c>
      <c r="C14017" t="s">
        <v>93</v>
      </c>
      <c r="D14017" s="29">
        <v>46528</v>
      </c>
      <c r="E14017">
        <v>0</v>
      </c>
      <c r="F14017">
        <v>0</v>
      </c>
      <c r="G14017">
        <v>0</v>
      </c>
      <c r="H14017">
        <v>0</v>
      </c>
      <c r="L14017">
        <v>955.488203</v>
      </c>
      <c r="R14017">
        <v>1645.324468</v>
      </c>
      <c r="S14017" t="s">
        <v>90</v>
      </c>
      <c r="T14017" s="297">
        <v>46311.754166666666</v>
      </c>
    </row>
    <row r="14018" spans="1:20" x14ac:dyDescent="0.35">
      <c r="A14018" t="s">
        <v>146</v>
      </c>
      <c r="C14018" t="s">
        <v>93</v>
      </c>
      <c r="D14018" s="29">
        <v>46529</v>
      </c>
      <c r="E14018">
        <v>0</v>
      </c>
      <c r="F14018">
        <v>0</v>
      </c>
      <c r="G14018">
        <v>0</v>
      </c>
      <c r="H14018">
        <v>0</v>
      </c>
      <c r="L14018">
        <v>955.488203</v>
      </c>
      <c r="R14018">
        <v>1645.324468</v>
      </c>
      <c r="S14018" t="s">
        <v>90</v>
      </c>
      <c r="T14018" s="297">
        <v>46311.754166666666</v>
      </c>
    </row>
    <row r="14019" spans="1:20" x14ac:dyDescent="0.35">
      <c r="A14019" t="s">
        <v>146</v>
      </c>
      <c r="C14019" t="s">
        <v>93</v>
      </c>
      <c r="D14019" s="29">
        <v>46530</v>
      </c>
      <c r="E14019">
        <v>0</v>
      </c>
      <c r="F14019">
        <v>0</v>
      </c>
      <c r="G14019">
        <v>0</v>
      </c>
      <c r="H14019">
        <v>0</v>
      </c>
      <c r="L14019">
        <v>955.488203</v>
      </c>
      <c r="R14019">
        <v>1645.324468</v>
      </c>
      <c r="S14019" t="s">
        <v>90</v>
      </c>
      <c r="T14019" s="297">
        <v>46311.754166666666</v>
      </c>
    </row>
    <row r="14020" spans="1:20" x14ac:dyDescent="0.35">
      <c r="A14020" t="s">
        <v>146</v>
      </c>
      <c r="C14020" t="s">
        <v>93</v>
      </c>
      <c r="D14020" s="29">
        <v>46531</v>
      </c>
      <c r="E14020">
        <v>0</v>
      </c>
      <c r="F14020">
        <v>0</v>
      </c>
      <c r="G14020">
        <v>0</v>
      </c>
      <c r="H14020">
        <v>0</v>
      </c>
      <c r="L14020">
        <v>955.488203</v>
      </c>
      <c r="R14020">
        <v>1645.324468</v>
      </c>
      <c r="S14020" t="s">
        <v>90</v>
      </c>
      <c r="T14020" s="297">
        <v>46311.754166666666</v>
      </c>
    </row>
    <row r="14021" spans="1:20" x14ac:dyDescent="0.35">
      <c r="A14021" t="s">
        <v>146</v>
      </c>
      <c r="C14021" t="s">
        <v>93</v>
      </c>
      <c r="D14021" s="29">
        <v>46532</v>
      </c>
      <c r="E14021">
        <v>0</v>
      </c>
      <c r="F14021">
        <v>0</v>
      </c>
      <c r="G14021">
        <v>0</v>
      </c>
      <c r="H14021">
        <v>0</v>
      </c>
      <c r="L14021">
        <v>955.488203</v>
      </c>
      <c r="R14021">
        <v>1645.324468</v>
      </c>
      <c r="S14021" t="s">
        <v>90</v>
      </c>
      <c r="T14021" s="297">
        <v>46311.754166666666</v>
      </c>
    </row>
    <row r="14022" spans="1:20" x14ac:dyDescent="0.35">
      <c r="A14022" t="s">
        <v>146</v>
      </c>
      <c r="C14022" t="s">
        <v>93</v>
      </c>
      <c r="D14022" s="29">
        <v>46533</v>
      </c>
      <c r="E14022">
        <v>0</v>
      </c>
      <c r="F14022">
        <v>0</v>
      </c>
      <c r="G14022">
        <v>0</v>
      </c>
      <c r="H14022">
        <v>0</v>
      </c>
      <c r="L14022">
        <v>955.488203</v>
      </c>
      <c r="R14022">
        <v>1645.324468</v>
      </c>
      <c r="S14022" t="s">
        <v>90</v>
      </c>
      <c r="T14022" s="297">
        <v>46311.754166666666</v>
      </c>
    </row>
    <row r="14023" spans="1:20" x14ac:dyDescent="0.35">
      <c r="A14023" t="s">
        <v>146</v>
      </c>
      <c r="C14023" t="s">
        <v>93</v>
      </c>
      <c r="D14023" s="29">
        <v>46534</v>
      </c>
      <c r="E14023">
        <v>0</v>
      </c>
      <c r="F14023">
        <v>0</v>
      </c>
      <c r="G14023">
        <v>0</v>
      </c>
      <c r="H14023">
        <v>0</v>
      </c>
      <c r="L14023">
        <v>955.488203</v>
      </c>
      <c r="R14023">
        <v>1645.324468</v>
      </c>
      <c r="S14023" t="s">
        <v>90</v>
      </c>
      <c r="T14023" s="297">
        <v>46311.754166666666</v>
      </c>
    </row>
    <row r="14024" spans="1:20" x14ac:dyDescent="0.35">
      <c r="A14024" t="s">
        <v>146</v>
      </c>
      <c r="C14024" t="s">
        <v>93</v>
      </c>
      <c r="D14024" s="29">
        <v>46535</v>
      </c>
      <c r="E14024">
        <v>0</v>
      </c>
      <c r="F14024">
        <v>0</v>
      </c>
      <c r="G14024">
        <v>0</v>
      </c>
      <c r="H14024">
        <v>0</v>
      </c>
      <c r="L14024">
        <v>955.488203</v>
      </c>
      <c r="R14024">
        <v>1645.324468</v>
      </c>
      <c r="S14024" t="s">
        <v>90</v>
      </c>
      <c r="T14024" s="297">
        <v>46311.754166666666</v>
      </c>
    </row>
    <row r="14025" spans="1:20" x14ac:dyDescent="0.35">
      <c r="A14025" t="s">
        <v>146</v>
      </c>
      <c r="C14025" t="s">
        <v>93</v>
      </c>
      <c r="D14025" s="29">
        <v>46536</v>
      </c>
      <c r="E14025">
        <v>0</v>
      </c>
      <c r="F14025">
        <v>0</v>
      </c>
      <c r="G14025">
        <v>0</v>
      </c>
      <c r="H14025">
        <v>0</v>
      </c>
      <c r="L14025">
        <v>955.488203</v>
      </c>
      <c r="R14025">
        <v>1645.324468</v>
      </c>
      <c r="S14025" t="s">
        <v>90</v>
      </c>
      <c r="T14025" s="297">
        <v>46311.754166666666</v>
      </c>
    </row>
    <row r="14026" spans="1:20" x14ac:dyDescent="0.35">
      <c r="A14026" t="s">
        <v>146</v>
      </c>
      <c r="C14026" t="s">
        <v>93</v>
      </c>
      <c r="D14026" s="29">
        <v>46537</v>
      </c>
      <c r="E14026">
        <v>0</v>
      </c>
      <c r="F14026">
        <v>0</v>
      </c>
      <c r="G14026">
        <v>0</v>
      </c>
      <c r="H14026">
        <v>0</v>
      </c>
      <c r="L14026">
        <v>955.488203</v>
      </c>
      <c r="R14026">
        <v>1645.324468</v>
      </c>
      <c r="S14026" t="s">
        <v>90</v>
      </c>
      <c r="T14026" s="297">
        <v>46311.754166666666</v>
      </c>
    </row>
    <row r="14027" spans="1:20" x14ac:dyDescent="0.35">
      <c r="A14027" t="s">
        <v>146</v>
      </c>
      <c r="C14027" t="s">
        <v>93</v>
      </c>
      <c r="D14027" s="29">
        <v>46538</v>
      </c>
      <c r="E14027">
        <v>0</v>
      </c>
      <c r="F14027">
        <v>0</v>
      </c>
      <c r="G14027">
        <v>0</v>
      </c>
      <c r="H14027">
        <v>0</v>
      </c>
      <c r="L14027">
        <v>955.488203</v>
      </c>
      <c r="R14027">
        <v>1645.324468</v>
      </c>
      <c r="S14027" t="s">
        <v>90</v>
      </c>
      <c r="T14027" s="297">
        <v>46311.754166666666</v>
      </c>
    </row>
    <row r="14028" spans="1:20" x14ac:dyDescent="0.35">
      <c r="A14028" t="s">
        <v>146</v>
      </c>
      <c r="C14028" t="s">
        <v>93</v>
      </c>
      <c r="D14028" s="29">
        <v>46539</v>
      </c>
      <c r="E14028">
        <v>0</v>
      </c>
      <c r="F14028">
        <v>0</v>
      </c>
      <c r="G14028">
        <v>0</v>
      </c>
      <c r="H14028">
        <v>0</v>
      </c>
      <c r="L14028">
        <v>955.488203</v>
      </c>
      <c r="R14028">
        <v>1645.324468</v>
      </c>
      <c r="S14028" t="s">
        <v>90</v>
      </c>
      <c r="T14028" s="297">
        <v>46311.754166666666</v>
      </c>
    </row>
    <row r="14029" spans="1:20" x14ac:dyDescent="0.35">
      <c r="A14029" t="s">
        <v>146</v>
      </c>
      <c r="C14029" t="s">
        <v>93</v>
      </c>
      <c r="D14029" s="29">
        <v>46540</v>
      </c>
      <c r="E14029">
        <v>0</v>
      </c>
      <c r="F14029">
        <v>0</v>
      </c>
      <c r="G14029">
        <v>0</v>
      </c>
      <c r="H14029">
        <v>0</v>
      </c>
      <c r="L14029">
        <v>955.488203</v>
      </c>
      <c r="R14029">
        <v>1645.324468</v>
      </c>
      <c r="S14029" t="s">
        <v>90</v>
      </c>
      <c r="T14029" s="297">
        <v>46311.754166666666</v>
      </c>
    </row>
    <row r="14030" spans="1:20" x14ac:dyDescent="0.35">
      <c r="A14030" t="s">
        <v>146</v>
      </c>
      <c r="C14030" t="s">
        <v>93</v>
      </c>
      <c r="D14030" s="29">
        <v>46541</v>
      </c>
      <c r="E14030">
        <v>0</v>
      </c>
      <c r="F14030">
        <v>0</v>
      </c>
      <c r="G14030">
        <v>0</v>
      </c>
      <c r="H14030">
        <v>0</v>
      </c>
      <c r="L14030">
        <v>955.488203</v>
      </c>
      <c r="R14030">
        <v>1645.324468</v>
      </c>
      <c r="S14030" t="s">
        <v>90</v>
      </c>
      <c r="T14030" s="297">
        <v>46311.754166666666</v>
      </c>
    </row>
    <row r="14031" spans="1:20" x14ac:dyDescent="0.35">
      <c r="A14031" t="s">
        <v>146</v>
      </c>
      <c r="C14031" t="s">
        <v>93</v>
      </c>
      <c r="D14031" s="29">
        <v>46542</v>
      </c>
      <c r="E14031">
        <v>0</v>
      </c>
      <c r="F14031">
        <v>0</v>
      </c>
      <c r="G14031">
        <v>0</v>
      </c>
      <c r="H14031">
        <v>0</v>
      </c>
      <c r="L14031">
        <v>955.488203</v>
      </c>
      <c r="R14031">
        <v>1645.324468</v>
      </c>
      <c r="S14031" t="s">
        <v>90</v>
      </c>
      <c r="T14031" s="297">
        <v>46311.754166666666</v>
      </c>
    </row>
    <row r="14032" spans="1:20" x14ac:dyDescent="0.35">
      <c r="A14032" t="s">
        <v>146</v>
      </c>
      <c r="C14032" t="s">
        <v>93</v>
      </c>
      <c r="D14032" s="29">
        <v>46543</v>
      </c>
      <c r="E14032">
        <v>0</v>
      </c>
      <c r="F14032">
        <v>0</v>
      </c>
      <c r="G14032">
        <v>0</v>
      </c>
      <c r="H14032">
        <v>0</v>
      </c>
      <c r="L14032">
        <v>955.488203</v>
      </c>
      <c r="R14032">
        <v>1645.324468</v>
      </c>
      <c r="S14032" t="s">
        <v>90</v>
      </c>
      <c r="T14032" s="297">
        <v>46311.754166666666</v>
      </c>
    </row>
    <row r="14033" spans="1:20" x14ac:dyDescent="0.35">
      <c r="A14033" t="s">
        <v>146</v>
      </c>
      <c r="C14033" t="s">
        <v>93</v>
      </c>
      <c r="D14033" s="29">
        <v>46544</v>
      </c>
      <c r="E14033">
        <v>0</v>
      </c>
      <c r="F14033">
        <v>0</v>
      </c>
      <c r="G14033">
        <v>0</v>
      </c>
      <c r="H14033">
        <v>0</v>
      </c>
      <c r="L14033">
        <v>955.488203</v>
      </c>
      <c r="R14033">
        <v>1645.324468</v>
      </c>
      <c r="S14033" t="s">
        <v>90</v>
      </c>
      <c r="T14033" s="297">
        <v>46311.754166666666</v>
      </c>
    </row>
    <row r="14034" spans="1:20" x14ac:dyDescent="0.35">
      <c r="A14034" t="s">
        <v>146</v>
      </c>
      <c r="C14034" t="s">
        <v>93</v>
      </c>
      <c r="D14034" s="29">
        <v>46545</v>
      </c>
      <c r="E14034">
        <v>0</v>
      </c>
      <c r="F14034">
        <v>0</v>
      </c>
      <c r="G14034">
        <v>0</v>
      </c>
      <c r="H14034">
        <v>0</v>
      </c>
      <c r="L14034">
        <v>955.488203</v>
      </c>
      <c r="R14034">
        <v>1645.324468</v>
      </c>
      <c r="S14034" t="s">
        <v>90</v>
      </c>
      <c r="T14034" s="297">
        <v>46311.754166666666</v>
      </c>
    </row>
    <row r="14035" spans="1:20" x14ac:dyDescent="0.35">
      <c r="A14035" t="s">
        <v>146</v>
      </c>
      <c r="C14035" t="s">
        <v>93</v>
      </c>
      <c r="D14035" s="29">
        <v>46546</v>
      </c>
      <c r="E14035">
        <v>0</v>
      </c>
      <c r="F14035">
        <v>0</v>
      </c>
      <c r="G14035">
        <v>0</v>
      </c>
      <c r="H14035">
        <v>0</v>
      </c>
      <c r="L14035">
        <v>955.488203</v>
      </c>
      <c r="R14035">
        <v>1645.324468</v>
      </c>
      <c r="S14035" t="s">
        <v>90</v>
      </c>
      <c r="T14035" s="297">
        <v>46311.754166666666</v>
      </c>
    </row>
    <row r="14036" spans="1:20" x14ac:dyDescent="0.35">
      <c r="A14036" t="s">
        <v>146</v>
      </c>
      <c r="C14036" t="s">
        <v>93</v>
      </c>
      <c r="D14036" s="29">
        <v>46547</v>
      </c>
      <c r="E14036">
        <v>0</v>
      </c>
      <c r="F14036">
        <v>0</v>
      </c>
      <c r="G14036">
        <v>0</v>
      </c>
      <c r="H14036">
        <v>0</v>
      </c>
      <c r="L14036">
        <v>955.488203</v>
      </c>
      <c r="R14036">
        <v>1645.324468</v>
      </c>
      <c r="S14036" t="s">
        <v>90</v>
      </c>
      <c r="T14036" s="297">
        <v>46311.754166666666</v>
      </c>
    </row>
    <row r="14037" spans="1:20" x14ac:dyDescent="0.35">
      <c r="A14037" t="s">
        <v>146</v>
      </c>
      <c r="C14037" t="s">
        <v>93</v>
      </c>
      <c r="D14037" s="29">
        <v>46548</v>
      </c>
      <c r="E14037">
        <v>0</v>
      </c>
      <c r="F14037">
        <v>0</v>
      </c>
      <c r="G14037">
        <v>0</v>
      </c>
      <c r="H14037">
        <v>0</v>
      </c>
      <c r="L14037">
        <v>955.488203</v>
      </c>
      <c r="R14037">
        <v>1645.324468</v>
      </c>
      <c r="S14037" t="s">
        <v>90</v>
      </c>
      <c r="T14037" s="297">
        <v>46311.754166666666</v>
      </c>
    </row>
    <row r="14038" spans="1:20" x14ac:dyDescent="0.35">
      <c r="A14038" t="s">
        <v>146</v>
      </c>
      <c r="C14038" t="s">
        <v>93</v>
      </c>
      <c r="D14038" s="29">
        <v>46549</v>
      </c>
      <c r="E14038">
        <v>0</v>
      </c>
      <c r="F14038">
        <v>0</v>
      </c>
      <c r="G14038">
        <v>0</v>
      </c>
      <c r="H14038">
        <v>0</v>
      </c>
      <c r="L14038">
        <v>955.488203</v>
      </c>
      <c r="R14038">
        <v>1645.324468</v>
      </c>
      <c r="S14038" t="s">
        <v>90</v>
      </c>
      <c r="T14038" s="297">
        <v>46311.754166666666</v>
      </c>
    </row>
    <row r="14039" spans="1:20" x14ac:dyDescent="0.35">
      <c r="A14039" t="s">
        <v>146</v>
      </c>
      <c r="C14039" t="s">
        <v>93</v>
      </c>
      <c r="D14039" s="29">
        <v>46550</v>
      </c>
      <c r="E14039">
        <v>0</v>
      </c>
      <c r="F14039">
        <v>0</v>
      </c>
      <c r="G14039">
        <v>0</v>
      </c>
      <c r="H14039">
        <v>0</v>
      </c>
      <c r="L14039">
        <v>955.488203</v>
      </c>
      <c r="R14039">
        <v>1645.324468</v>
      </c>
      <c r="S14039" t="s">
        <v>90</v>
      </c>
      <c r="T14039" s="297">
        <v>46311.754166666666</v>
      </c>
    </row>
    <row r="14040" spans="1:20" x14ac:dyDescent="0.35">
      <c r="A14040" t="s">
        <v>146</v>
      </c>
      <c r="C14040" t="s">
        <v>93</v>
      </c>
      <c r="D14040" s="29">
        <v>46551</v>
      </c>
      <c r="E14040">
        <v>0</v>
      </c>
      <c r="F14040">
        <v>0</v>
      </c>
      <c r="G14040">
        <v>0</v>
      </c>
      <c r="H14040">
        <v>0</v>
      </c>
      <c r="L14040">
        <v>955.488203</v>
      </c>
      <c r="R14040">
        <v>1645.324468</v>
      </c>
      <c r="S14040" t="s">
        <v>90</v>
      </c>
      <c r="T14040" s="297">
        <v>46311.754166666666</v>
      </c>
    </row>
    <row r="14041" spans="1:20" x14ac:dyDescent="0.35">
      <c r="A14041" t="s">
        <v>146</v>
      </c>
      <c r="C14041" t="s">
        <v>93</v>
      </c>
      <c r="D14041" s="29">
        <v>46552</v>
      </c>
      <c r="E14041">
        <v>0</v>
      </c>
      <c r="F14041">
        <v>0</v>
      </c>
      <c r="G14041">
        <v>0</v>
      </c>
      <c r="H14041">
        <v>0</v>
      </c>
      <c r="L14041">
        <v>955.488203</v>
      </c>
      <c r="R14041">
        <v>1645.324468</v>
      </c>
      <c r="S14041" t="s">
        <v>90</v>
      </c>
      <c r="T14041" s="297">
        <v>46311.754166666666</v>
      </c>
    </row>
    <row r="14042" spans="1:20" x14ac:dyDescent="0.35">
      <c r="A14042" t="s">
        <v>146</v>
      </c>
      <c r="C14042" t="s">
        <v>93</v>
      </c>
      <c r="D14042" s="29">
        <v>46553</v>
      </c>
      <c r="E14042">
        <v>0</v>
      </c>
      <c r="F14042">
        <v>0</v>
      </c>
      <c r="G14042">
        <v>0</v>
      </c>
      <c r="H14042">
        <v>0</v>
      </c>
      <c r="L14042">
        <v>955.488203</v>
      </c>
      <c r="R14042">
        <v>1645.324468</v>
      </c>
      <c r="S14042" t="s">
        <v>90</v>
      </c>
      <c r="T14042" s="297">
        <v>46311.754166666666</v>
      </c>
    </row>
    <row r="14043" spans="1:20" x14ac:dyDescent="0.35">
      <c r="A14043" t="s">
        <v>146</v>
      </c>
      <c r="C14043" t="s">
        <v>93</v>
      </c>
      <c r="D14043" s="29">
        <v>46554</v>
      </c>
      <c r="E14043">
        <v>0</v>
      </c>
      <c r="F14043">
        <v>0</v>
      </c>
      <c r="G14043">
        <v>0</v>
      </c>
      <c r="H14043">
        <v>0</v>
      </c>
      <c r="L14043">
        <v>955.488203</v>
      </c>
      <c r="R14043">
        <v>1645.324468</v>
      </c>
      <c r="S14043" t="s">
        <v>90</v>
      </c>
      <c r="T14043" s="297">
        <v>46311.754166666666</v>
      </c>
    </row>
    <row r="14044" spans="1:20" x14ac:dyDescent="0.35">
      <c r="A14044" t="s">
        <v>146</v>
      </c>
      <c r="C14044" t="s">
        <v>93</v>
      </c>
      <c r="D14044" s="29">
        <v>46555</v>
      </c>
      <c r="E14044">
        <v>0</v>
      </c>
      <c r="F14044">
        <v>0</v>
      </c>
      <c r="G14044">
        <v>0</v>
      </c>
      <c r="H14044">
        <v>0</v>
      </c>
      <c r="L14044">
        <v>955.488203</v>
      </c>
      <c r="R14044">
        <v>1645.324468</v>
      </c>
      <c r="S14044" t="s">
        <v>90</v>
      </c>
      <c r="T14044" s="297">
        <v>46311.754166666666</v>
      </c>
    </row>
    <row r="14045" spans="1:20" x14ac:dyDescent="0.35">
      <c r="A14045" t="s">
        <v>146</v>
      </c>
      <c r="C14045" t="s">
        <v>93</v>
      </c>
      <c r="D14045" s="29">
        <v>46556</v>
      </c>
      <c r="E14045">
        <v>0</v>
      </c>
      <c r="F14045">
        <v>0</v>
      </c>
      <c r="G14045">
        <v>0</v>
      </c>
      <c r="H14045">
        <v>0</v>
      </c>
      <c r="L14045">
        <v>955.488203</v>
      </c>
      <c r="R14045">
        <v>1645.324468</v>
      </c>
      <c r="S14045" t="s">
        <v>90</v>
      </c>
      <c r="T14045" s="297">
        <v>46311.754166666666</v>
      </c>
    </row>
    <row r="14046" spans="1:20" x14ac:dyDescent="0.35">
      <c r="A14046" t="s">
        <v>146</v>
      </c>
      <c r="C14046" t="s">
        <v>93</v>
      </c>
      <c r="D14046" s="29">
        <v>46557</v>
      </c>
      <c r="E14046">
        <v>0</v>
      </c>
      <c r="F14046">
        <v>0</v>
      </c>
      <c r="G14046">
        <v>0</v>
      </c>
      <c r="H14046">
        <v>0</v>
      </c>
      <c r="L14046">
        <v>955.488203</v>
      </c>
      <c r="R14046">
        <v>1645.324468</v>
      </c>
      <c r="S14046" t="s">
        <v>90</v>
      </c>
      <c r="T14046" s="297">
        <v>46311.754166666666</v>
      </c>
    </row>
    <row r="14047" spans="1:20" x14ac:dyDescent="0.35">
      <c r="A14047" t="s">
        <v>146</v>
      </c>
      <c r="C14047" t="s">
        <v>93</v>
      </c>
      <c r="D14047" s="29">
        <v>46558</v>
      </c>
      <c r="E14047">
        <v>0</v>
      </c>
      <c r="F14047">
        <v>0</v>
      </c>
      <c r="G14047">
        <v>0</v>
      </c>
      <c r="H14047">
        <v>0</v>
      </c>
      <c r="L14047">
        <v>955.488203</v>
      </c>
      <c r="R14047">
        <v>1645.324468</v>
      </c>
      <c r="S14047" t="s">
        <v>90</v>
      </c>
      <c r="T14047" s="297">
        <v>46311.754166666666</v>
      </c>
    </row>
    <row r="14048" spans="1:20" x14ac:dyDescent="0.35">
      <c r="A14048" t="s">
        <v>146</v>
      </c>
      <c r="C14048" t="s">
        <v>93</v>
      </c>
      <c r="D14048" s="29">
        <v>46559</v>
      </c>
      <c r="E14048">
        <v>0</v>
      </c>
      <c r="F14048">
        <v>0</v>
      </c>
      <c r="G14048">
        <v>0</v>
      </c>
      <c r="H14048">
        <v>0</v>
      </c>
      <c r="L14048">
        <v>955.488203</v>
      </c>
      <c r="R14048">
        <v>1645.324468</v>
      </c>
      <c r="S14048" t="s">
        <v>90</v>
      </c>
      <c r="T14048" s="297">
        <v>46311.754166666666</v>
      </c>
    </row>
    <row r="14049" spans="1:20" x14ac:dyDescent="0.35">
      <c r="A14049" t="s">
        <v>146</v>
      </c>
      <c r="C14049" t="s">
        <v>93</v>
      </c>
      <c r="D14049" s="29">
        <v>46560</v>
      </c>
      <c r="E14049">
        <v>0</v>
      </c>
      <c r="F14049">
        <v>0</v>
      </c>
      <c r="G14049">
        <v>0</v>
      </c>
      <c r="H14049">
        <v>0</v>
      </c>
      <c r="L14049">
        <v>955.488203</v>
      </c>
      <c r="R14049">
        <v>1645.324468</v>
      </c>
      <c r="S14049" t="s">
        <v>90</v>
      </c>
      <c r="T14049" s="297">
        <v>46311.754166666666</v>
      </c>
    </row>
    <row r="14050" spans="1:20" x14ac:dyDescent="0.35">
      <c r="A14050" t="s">
        <v>146</v>
      </c>
      <c r="C14050" t="s">
        <v>93</v>
      </c>
      <c r="D14050" s="29">
        <v>46561</v>
      </c>
      <c r="E14050">
        <v>0</v>
      </c>
      <c r="F14050">
        <v>0</v>
      </c>
      <c r="G14050">
        <v>0</v>
      </c>
      <c r="H14050">
        <v>0</v>
      </c>
      <c r="L14050">
        <v>955.488203</v>
      </c>
      <c r="R14050">
        <v>1645.324468</v>
      </c>
      <c r="S14050" t="s">
        <v>90</v>
      </c>
      <c r="T14050" s="297">
        <v>46311.754166666666</v>
      </c>
    </row>
    <row r="14051" spans="1:20" x14ac:dyDescent="0.35">
      <c r="A14051" t="s">
        <v>146</v>
      </c>
      <c r="C14051" t="s">
        <v>93</v>
      </c>
      <c r="D14051" s="29">
        <v>46562</v>
      </c>
      <c r="E14051">
        <v>0</v>
      </c>
      <c r="F14051">
        <v>0</v>
      </c>
      <c r="G14051">
        <v>0</v>
      </c>
      <c r="H14051">
        <v>0</v>
      </c>
      <c r="L14051">
        <v>955.488203</v>
      </c>
      <c r="R14051">
        <v>1645.324468</v>
      </c>
      <c r="S14051" t="s">
        <v>90</v>
      </c>
      <c r="T14051" s="297">
        <v>46311.754166666666</v>
      </c>
    </row>
    <row r="14052" spans="1:20" x14ac:dyDescent="0.35">
      <c r="A14052" t="s">
        <v>146</v>
      </c>
      <c r="C14052" t="s">
        <v>93</v>
      </c>
      <c r="D14052" s="29">
        <v>46563</v>
      </c>
      <c r="E14052">
        <v>0</v>
      </c>
      <c r="F14052">
        <v>0</v>
      </c>
      <c r="G14052">
        <v>0</v>
      </c>
      <c r="H14052">
        <v>0</v>
      </c>
      <c r="L14052">
        <v>955.488203</v>
      </c>
      <c r="R14052">
        <v>1645.324468</v>
      </c>
      <c r="S14052" t="s">
        <v>90</v>
      </c>
      <c r="T14052" s="297">
        <v>46311.754166666666</v>
      </c>
    </row>
    <row r="14053" spans="1:20" x14ac:dyDescent="0.35">
      <c r="A14053" t="s">
        <v>146</v>
      </c>
      <c r="C14053" t="s">
        <v>93</v>
      </c>
      <c r="D14053" s="29">
        <v>46564</v>
      </c>
      <c r="E14053">
        <v>0</v>
      </c>
      <c r="F14053">
        <v>0</v>
      </c>
      <c r="G14053">
        <v>0</v>
      </c>
      <c r="H14053">
        <v>0</v>
      </c>
      <c r="L14053">
        <v>955.488203</v>
      </c>
      <c r="R14053">
        <v>1645.324468</v>
      </c>
      <c r="S14053" t="s">
        <v>90</v>
      </c>
      <c r="T14053" s="297">
        <v>46311.754166666666</v>
      </c>
    </row>
    <row r="14054" spans="1:20" x14ac:dyDescent="0.35">
      <c r="A14054" t="s">
        <v>146</v>
      </c>
      <c r="C14054" t="s">
        <v>93</v>
      </c>
      <c r="D14054" s="29">
        <v>46565</v>
      </c>
      <c r="E14054">
        <v>0</v>
      </c>
      <c r="F14054">
        <v>0</v>
      </c>
      <c r="G14054">
        <v>0</v>
      </c>
      <c r="H14054">
        <v>0</v>
      </c>
      <c r="L14054">
        <v>955.488203</v>
      </c>
      <c r="R14054">
        <v>1645.324468</v>
      </c>
      <c r="S14054" t="s">
        <v>90</v>
      </c>
      <c r="T14054" s="297">
        <v>46311.754166666666</v>
      </c>
    </row>
    <row r="14055" spans="1:20" x14ac:dyDescent="0.35">
      <c r="A14055" t="s">
        <v>146</v>
      </c>
      <c r="C14055" t="s">
        <v>93</v>
      </c>
      <c r="D14055" s="29">
        <v>46566</v>
      </c>
      <c r="E14055">
        <v>0</v>
      </c>
      <c r="F14055">
        <v>0</v>
      </c>
      <c r="G14055">
        <v>0</v>
      </c>
      <c r="H14055">
        <v>0</v>
      </c>
      <c r="L14055">
        <v>955.488203</v>
      </c>
      <c r="R14055">
        <v>1645.324468</v>
      </c>
      <c r="S14055" t="s">
        <v>90</v>
      </c>
      <c r="T14055" s="297">
        <v>46311.754166666666</v>
      </c>
    </row>
    <row r="14056" spans="1:20" x14ac:dyDescent="0.35">
      <c r="A14056" t="s">
        <v>146</v>
      </c>
      <c r="C14056" t="s">
        <v>93</v>
      </c>
      <c r="D14056" s="29">
        <v>46567</v>
      </c>
      <c r="E14056">
        <v>0</v>
      </c>
      <c r="F14056">
        <v>0</v>
      </c>
      <c r="G14056">
        <v>0</v>
      </c>
      <c r="H14056">
        <v>0</v>
      </c>
      <c r="L14056">
        <v>955.488203</v>
      </c>
      <c r="R14056">
        <v>1645.324468</v>
      </c>
      <c r="S14056" t="s">
        <v>90</v>
      </c>
      <c r="T14056" s="297">
        <v>46311.754166666666</v>
      </c>
    </row>
    <row r="14057" spans="1:20" x14ac:dyDescent="0.35">
      <c r="A14057" t="s">
        <v>146</v>
      </c>
      <c r="C14057" t="s">
        <v>93</v>
      </c>
      <c r="D14057" s="29">
        <v>46568</v>
      </c>
      <c r="E14057">
        <v>0</v>
      </c>
      <c r="F14057">
        <v>0</v>
      </c>
      <c r="G14057">
        <v>0</v>
      </c>
      <c r="H14057">
        <v>0</v>
      </c>
      <c r="L14057">
        <v>955.488203</v>
      </c>
      <c r="R14057">
        <v>1645.324468</v>
      </c>
      <c r="S14057" t="s">
        <v>90</v>
      </c>
      <c r="T14057" s="297">
        <v>46311.754166666666</v>
      </c>
    </row>
    <row r="14058" spans="1:20" x14ac:dyDescent="0.35">
      <c r="A14058" t="s">
        <v>146</v>
      </c>
      <c r="C14058" t="s">
        <v>93</v>
      </c>
      <c r="D14058" s="29">
        <v>46569</v>
      </c>
      <c r="E14058">
        <v>0</v>
      </c>
      <c r="F14058">
        <v>0</v>
      </c>
      <c r="G14058">
        <v>0</v>
      </c>
      <c r="H14058">
        <v>0</v>
      </c>
      <c r="L14058">
        <v>955.488203</v>
      </c>
      <c r="R14058">
        <v>1645.324468</v>
      </c>
      <c r="S14058" t="s">
        <v>90</v>
      </c>
      <c r="T14058" s="297">
        <v>46311.754166666666</v>
      </c>
    </row>
    <row r="14059" spans="1:20" x14ac:dyDescent="0.35">
      <c r="A14059" t="s">
        <v>146</v>
      </c>
      <c r="C14059" t="s">
        <v>93</v>
      </c>
      <c r="D14059" s="29">
        <v>46570</v>
      </c>
      <c r="E14059">
        <v>0</v>
      </c>
      <c r="F14059">
        <v>0</v>
      </c>
      <c r="G14059">
        <v>0</v>
      </c>
      <c r="H14059">
        <v>0</v>
      </c>
      <c r="L14059">
        <v>955.488203</v>
      </c>
      <c r="R14059">
        <v>1645.324468</v>
      </c>
      <c r="S14059" t="s">
        <v>90</v>
      </c>
      <c r="T14059" s="297">
        <v>46311.754166666666</v>
      </c>
    </row>
    <row r="14060" spans="1:20" x14ac:dyDescent="0.35">
      <c r="A14060" t="s">
        <v>146</v>
      </c>
      <c r="C14060" t="s">
        <v>93</v>
      </c>
      <c r="D14060" s="29">
        <v>46571</v>
      </c>
      <c r="E14060">
        <v>0</v>
      </c>
      <c r="F14060">
        <v>0</v>
      </c>
      <c r="G14060">
        <v>0</v>
      </c>
      <c r="H14060">
        <v>0</v>
      </c>
      <c r="L14060">
        <v>955.488203</v>
      </c>
      <c r="R14060">
        <v>1645.324468</v>
      </c>
      <c r="S14060" t="s">
        <v>90</v>
      </c>
      <c r="T14060" s="297">
        <v>46311.754166666666</v>
      </c>
    </row>
    <row r="14061" spans="1:20" x14ac:dyDescent="0.35">
      <c r="A14061" t="s">
        <v>146</v>
      </c>
      <c r="C14061" t="s">
        <v>93</v>
      </c>
      <c r="D14061" s="29">
        <v>46572</v>
      </c>
      <c r="E14061">
        <v>0</v>
      </c>
      <c r="F14061">
        <v>0</v>
      </c>
      <c r="G14061">
        <v>0</v>
      </c>
      <c r="H14061">
        <v>0</v>
      </c>
      <c r="L14061">
        <v>955.488203</v>
      </c>
      <c r="R14061">
        <v>1645.324468</v>
      </c>
      <c r="S14061" t="s">
        <v>90</v>
      </c>
      <c r="T14061" s="297">
        <v>46311.754166666666</v>
      </c>
    </row>
    <row r="14062" spans="1:20" x14ac:dyDescent="0.35">
      <c r="A14062" t="s">
        <v>146</v>
      </c>
      <c r="C14062" t="s">
        <v>93</v>
      </c>
      <c r="D14062" s="29">
        <v>46573</v>
      </c>
      <c r="E14062">
        <v>0</v>
      </c>
      <c r="F14062">
        <v>0</v>
      </c>
      <c r="G14062">
        <v>0</v>
      </c>
      <c r="H14062">
        <v>0</v>
      </c>
      <c r="L14062">
        <v>955.488203</v>
      </c>
      <c r="R14062">
        <v>1645.324468</v>
      </c>
      <c r="S14062" t="s">
        <v>90</v>
      </c>
      <c r="T14062" s="297">
        <v>46311.754166666666</v>
      </c>
    </row>
    <row r="14063" spans="1:20" x14ac:dyDescent="0.35">
      <c r="A14063" t="s">
        <v>146</v>
      </c>
      <c r="C14063" t="s">
        <v>93</v>
      </c>
      <c r="D14063" s="29">
        <v>46574</v>
      </c>
      <c r="E14063">
        <v>0</v>
      </c>
      <c r="F14063">
        <v>0</v>
      </c>
      <c r="G14063">
        <v>0</v>
      </c>
      <c r="H14063">
        <v>0</v>
      </c>
      <c r="L14063">
        <v>955.488203</v>
      </c>
      <c r="R14063">
        <v>1645.324468</v>
      </c>
      <c r="S14063" t="s">
        <v>90</v>
      </c>
      <c r="T14063" s="297">
        <v>46311.754166666666</v>
      </c>
    </row>
    <row r="14064" spans="1:20" x14ac:dyDescent="0.35">
      <c r="A14064" t="s">
        <v>146</v>
      </c>
      <c r="C14064" t="s">
        <v>93</v>
      </c>
      <c r="D14064" s="29">
        <v>46575</v>
      </c>
      <c r="E14064">
        <v>0</v>
      </c>
      <c r="F14064">
        <v>0</v>
      </c>
      <c r="G14064">
        <v>0</v>
      </c>
      <c r="H14064">
        <v>0</v>
      </c>
      <c r="L14064">
        <v>955.488203</v>
      </c>
      <c r="R14064">
        <v>1645.324468</v>
      </c>
      <c r="S14064" t="s">
        <v>90</v>
      </c>
      <c r="T14064" s="297">
        <v>46311.754166666666</v>
      </c>
    </row>
    <row r="14065" spans="1:20" x14ac:dyDescent="0.35">
      <c r="A14065" t="s">
        <v>146</v>
      </c>
      <c r="C14065" t="s">
        <v>93</v>
      </c>
      <c r="D14065" s="29">
        <v>46576</v>
      </c>
      <c r="E14065">
        <v>0</v>
      </c>
      <c r="F14065">
        <v>0</v>
      </c>
      <c r="G14065">
        <v>0</v>
      </c>
      <c r="H14065">
        <v>0</v>
      </c>
      <c r="L14065">
        <v>955.488203</v>
      </c>
      <c r="R14065">
        <v>1645.324468</v>
      </c>
      <c r="S14065" t="s">
        <v>90</v>
      </c>
      <c r="T14065" s="297">
        <v>46311.754166666666</v>
      </c>
    </row>
    <row r="14066" spans="1:20" x14ac:dyDescent="0.35">
      <c r="A14066" t="s">
        <v>146</v>
      </c>
      <c r="C14066" t="s">
        <v>93</v>
      </c>
      <c r="D14066" s="29">
        <v>46577</v>
      </c>
      <c r="E14066">
        <v>0</v>
      </c>
      <c r="F14066">
        <v>0</v>
      </c>
      <c r="G14066">
        <v>0</v>
      </c>
      <c r="H14066">
        <v>0</v>
      </c>
      <c r="L14066">
        <v>955.488203</v>
      </c>
      <c r="R14066">
        <v>1645.324468</v>
      </c>
      <c r="S14066" t="s">
        <v>90</v>
      </c>
      <c r="T14066" s="297">
        <v>46311.754166666666</v>
      </c>
    </row>
    <row r="14067" spans="1:20" x14ac:dyDescent="0.35">
      <c r="A14067" t="s">
        <v>146</v>
      </c>
      <c r="C14067" t="s">
        <v>93</v>
      </c>
      <c r="D14067" s="29">
        <v>46578</v>
      </c>
      <c r="E14067">
        <v>0</v>
      </c>
      <c r="F14067">
        <v>0</v>
      </c>
      <c r="G14067">
        <v>0</v>
      </c>
      <c r="H14067">
        <v>0</v>
      </c>
      <c r="L14067">
        <v>955.488203</v>
      </c>
      <c r="R14067">
        <v>1645.324468</v>
      </c>
      <c r="S14067" t="s">
        <v>90</v>
      </c>
      <c r="T14067" s="297">
        <v>46311.754166666666</v>
      </c>
    </row>
    <row r="14068" spans="1:20" x14ac:dyDescent="0.35">
      <c r="A14068" t="s">
        <v>146</v>
      </c>
      <c r="C14068" t="s">
        <v>93</v>
      </c>
      <c r="D14068" s="29">
        <v>46579</v>
      </c>
      <c r="E14068">
        <v>0</v>
      </c>
      <c r="F14068">
        <v>0</v>
      </c>
      <c r="G14068">
        <v>0</v>
      </c>
      <c r="H14068">
        <v>0</v>
      </c>
      <c r="L14068">
        <v>955.488203</v>
      </c>
      <c r="R14068">
        <v>1645.324468</v>
      </c>
      <c r="S14068" t="s">
        <v>90</v>
      </c>
      <c r="T14068" s="297">
        <v>46311.754166666666</v>
      </c>
    </row>
    <row r="14069" spans="1:20" x14ac:dyDescent="0.35">
      <c r="A14069" t="s">
        <v>146</v>
      </c>
      <c r="C14069" t="s">
        <v>93</v>
      </c>
      <c r="D14069" s="29">
        <v>46580</v>
      </c>
      <c r="E14069">
        <v>0</v>
      </c>
      <c r="F14069">
        <v>0</v>
      </c>
      <c r="G14069">
        <v>0</v>
      </c>
      <c r="H14069">
        <v>0</v>
      </c>
      <c r="L14069">
        <v>955.488203</v>
      </c>
      <c r="R14069">
        <v>1645.324468</v>
      </c>
      <c r="S14069" t="s">
        <v>90</v>
      </c>
      <c r="T14069" s="297">
        <v>46311.754166666666</v>
      </c>
    </row>
    <row r="14070" spans="1:20" x14ac:dyDescent="0.35">
      <c r="A14070" t="s">
        <v>146</v>
      </c>
      <c r="C14070" t="s">
        <v>93</v>
      </c>
      <c r="D14070" s="29">
        <v>46581</v>
      </c>
      <c r="E14070">
        <v>0</v>
      </c>
      <c r="F14070">
        <v>0</v>
      </c>
      <c r="G14070">
        <v>0</v>
      </c>
      <c r="H14070">
        <v>0</v>
      </c>
      <c r="L14070">
        <v>955.488203</v>
      </c>
      <c r="R14070">
        <v>1645.324468</v>
      </c>
      <c r="S14070" t="s">
        <v>90</v>
      </c>
      <c r="T14070" s="297">
        <v>46311.754166666666</v>
      </c>
    </row>
    <row r="14071" spans="1:20" x14ac:dyDescent="0.35">
      <c r="A14071" t="s">
        <v>146</v>
      </c>
      <c r="C14071" t="s">
        <v>93</v>
      </c>
      <c r="D14071" s="29">
        <v>46582</v>
      </c>
      <c r="E14071">
        <v>0</v>
      </c>
      <c r="F14071">
        <v>0</v>
      </c>
      <c r="G14071">
        <v>0</v>
      </c>
      <c r="H14071">
        <v>0</v>
      </c>
      <c r="L14071">
        <v>955.488203</v>
      </c>
      <c r="R14071">
        <v>1645.324468</v>
      </c>
      <c r="S14071" t="s">
        <v>90</v>
      </c>
      <c r="T14071" s="297">
        <v>46311.754166666666</v>
      </c>
    </row>
    <row r="14072" spans="1:20" x14ac:dyDescent="0.35">
      <c r="A14072" t="s">
        <v>146</v>
      </c>
      <c r="C14072" t="s">
        <v>93</v>
      </c>
      <c r="D14072" s="29">
        <v>46583</v>
      </c>
      <c r="E14072">
        <v>0</v>
      </c>
      <c r="F14072">
        <v>0</v>
      </c>
      <c r="G14072">
        <v>0</v>
      </c>
      <c r="H14072">
        <v>0</v>
      </c>
      <c r="L14072">
        <v>955.488203</v>
      </c>
      <c r="R14072">
        <v>1645.324468</v>
      </c>
      <c r="S14072" t="s">
        <v>90</v>
      </c>
      <c r="T14072" s="297">
        <v>46311.754166666666</v>
      </c>
    </row>
    <row r="14073" spans="1:20" x14ac:dyDescent="0.35">
      <c r="A14073" t="s">
        <v>146</v>
      </c>
      <c r="C14073" t="s">
        <v>93</v>
      </c>
      <c r="D14073" s="29">
        <v>46584</v>
      </c>
      <c r="E14073">
        <v>0</v>
      </c>
      <c r="F14073">
        <v>0</v>
      </c>
      <c r="G14073">
        <v>0</v>
      </c>
      <c r="H14073">
        <v>0</v>
      </c>
      <c r="L14073">
        <v>955.488203</v>
      </c>
      <c r="R14073">
        <v>1645.324468</v>
      </c>
      <c r="S14073" t="s">
        <v>90</v>
      </c>
      <c r="T14073" s="297">
        <v>46311.754166666666</v>
      </c>
    </row>
    <row r="14074" spans="1:20" x14ac:dyDescent="0.35">
      <c r="A14074" t="s">
        <v>146</v>
      </c>
      <c r="C14074" t="s">
        <v>93</v>
      </c>
      <c r="D14074" s="29">
        <v>46585</v>
      </c>
      <c r="E14074">
        <v>0</v>
      </c>
      <c r="F14074">
        <v>0</v>
      </c>
      <c r="G14074">
        <v>0</v>
      </c>
      <c r="H14074">
        <v>0</v>
      </c>
      <c r="L14074">
        <v>955.488203</v>
      </c>
      <c r="R14074">
        <v>1645.324468</v>
      </c>
      <c r="S14074" t="s">
        <v>90</v>
      </c>
      <c r="T14074" s="297">
        <v>46311.754166666666</v>
      </c>
    </row>
    <row r="14075" spans="1:20" x14ac:dyDescent="0.35">
      <c r="A14075" t="s">
        <v>146</v>
      </c>
      <c r="C14075" t="s">
        <v>93</v>
      </c>
      <c r="D14075" s="29">
        <v>46586</v>
      </c>
      <c r="E14075">
        <v>0</v>
      </c>
      <c r="F14075">
        <v>0</v>
      </c>
      <c r="G14075">
        <v>0</v>
      </c>
      <c r="H14075">
        <v>0</v>
      </c>
      <c r="L14075">
        <v>955.488203</v>
      </c>
      <c r="R14075">
        <v>1645.324468</v>
      </c>
      <c r="S14075" t="s">
        <v>90</v>
      </c>
      <c r="T14075" s="297">
        <v>46311.754166666666</v>
      </c>
    </row>
    <row r="14076" spans="1:20" x14ac:dyDescent="0.35">
      <c r="A14076" t="s">
        <v>146</v>
      </c>
      <c r="C14076" t="s">
        <v>93</v>
      </c>
      <c r="D14076" s="29">
        <v>46587</v>
      </c>
      <c r="E14076">
        <v>0</v>
      </c>
      <c r="F14076">
        <v>0</v>
      </c>
      <c r="G14076">
        <v>0</v>
      </c>
      <c r="H14076">
        <v>0</v>
      </c>
      <c r="L14076">
        <v>955.488203</v>
      </c>
      <c r="R14076">
        <v>1645.324468</v>
      </c>
      <c r="S14076" t="s">
        <v>90</v>
      </c>
      <c r="T14076" s="297">
        <v>46311.754166666666</v>
      </c>
    </row>
    <row r="14077" spans="1:20" x14ac:dyDescent="0.35">
      <c r="A14077" t="s">
        <v>146</v>
      </c>
      <c r="C14077" t="s">
        <v>93</v>
      </c>
      <c r="D14077" s="29">
        <v>46588</v>
      </c>
      <c r="E14077">
        <v>0</v>
      </c>
      <c r="F14077">
        <v>0</v>
      </c>
      <c r="G14077">
        <v>0</v>
      </c>
      <c r="H14077">
        <v>0</v>
      </c>
      <c r="L14077">
        <v>955.488203</v>
      </c>
      <c r="R14077">
        <v>1645.324468</v>
      </c>
      <c r="S14077" t="s">
        <v>90</v>
      </c>
      <c r="T14077" s="297">
        <v>46311.754166666666</v>
      </c>
    </row>
    <row r="14078" spans="1:20" x14ac:dyDescent="0.35">
      <c r="A14078" t="s">
        <v>146</v>
      </c>
      <c r="C14078" t="s">
        <v>93</v>
      </c>
      <c r="D14078" s="29">
        <v>46589</v>
      </c>
      <c r="E14078">
        <v>0</v>
      </c>
      <c r="F14078">
        <v>0</v>
      </c>
      <c r="G14078">
        <v>0</v>
      </c>
      <c r="H14078">
        <v>0</v>
      </c>
      <c r="L14078">
        <v>955.488203</v>
      </c>
      <c r="R14078">
        <v>1645.324468</v>
      </c>
      <c r="S14078" t="s">
        <v>90</v>
      </c>
      <c r="T14078" s="297">
        <v>46311.754166666666</v>
      </c>
    </row>
    <row r="14079" spans="1:20" x14ac:dyDescent="0.35">
      <c r="A14079" t="s">
        <v>146</v>
      </c>
      <c r="C14079" t="s">
        <v>93</v>
      </c>
      <c r="D14079" s="29">
        <v>46590</v>
      </c>
      <c r="E14079">
        <v>0</v>
      </c>
      <c r="F14079">
        <v>0</v>
      </c>
      <c r="G14079">
        <v>0</v>
      </c>
      <c r="H14079">
        <v>0</v>
      </c>
      <c r="L14079">
        <v>955.488203</v>
      </c>
      <c r="R14079">
        <v>1645.324468</v>
      </c>
      <c r="S14079" t="s">
        <v>90</v>
      </c>
      <c r="T14079" s="297">
        <v>46311.754166666666</v>
      </c>
    </row>
    <row r="14080" spans="1:20" x14ac:dyDescent="0.35">
      <c r="A14080" t="s">
        <v>146</v>
      </c>
      <c r="C14080" t="s">
        <v>93</v>
      </c>
      <c r="D14080" s="29">
        <v>46591</v>
      </c>
      <c r="E14080">
        <v>0</v>
      </c>
      <c r="F14080">
        <v>0</v>
      </c>
      <c r="G14080">
        <v>0</v>
      </c>
      <c r="H14080">
        <v>0</v>
      </c>
      <c r="L14080">
        <v>955.488203</v>
      </c>
      <c r="R14080">
        <v>1645.324468</v>
      </c>
      <c r="S14080" t="s">
        <v>90</v>
      </c>
      <c r="T14080" s="297">
        <v>46311.754166666666</v>
      </c>
    </row>
    <row r="14081" spans="1:20" x14ac:dyDescent="0.35">
      <c r="A14081" t="s">
        <v>146</v>
      </c>
      <c r="C14081" t="s">
        <v>93</v>
      </c>
      <c r="D14081" s="29">
        <v>46592</v>
      </c>
      <c r="E14081">
        <v>0</v>
      </c>
      <c r="F14081">
        <v>0</v>
      </c>
      <c r="G14081">
        <v>0</v>
      </c>
      <c r="H14081">
        <v>0</v>
      </c>
      <c r="L14081">
        <v>955.488203</v>
      </c>
      <c r="R14081">
        <v>1645.324468</v>
      </c>
      <c r="S14081" t="s">
        <v>90</v>
      </c>
      <c r="T14081" s="297">
        <v>46311.754166666666</v>
      </c>
    </row>
    <row r="14082" spans="1:20" x14ac:dyDescent="0.35">
      <c r="A14082" t="s">
        <v>146</v>
      </c>
      <c r="C14082" t="s">
        <v>93</v>
      </c>
      <c r="D14082" s="29">
        <v>46593</v>
      </c>
      <c r="E14082">
        <v>0</v>
      </c>
      <c r="F14082">
        <v>0</v>
      </c>
      <c r="G14082">
        <v>0</v>
      </c>
      <c r="H14082">
        <v>0</v>
      </c>
      <c r="L14082">
        <v>955.488203</v>
      </c>
      <c r="R14082">
        <v>1645.324468</v>
      </c>
      <c r="S14082" t="s">
        <v>90</v>
      </c>
      <c r="T14082" s="297">
        <v>46311.754166666666</v>
      </c>
    </row>
    <row r="14083" spans="1:20" x14ac:dyDescent="0.35">
      <c r="A14083" t="s">
        <v>146</v>
      </c>
      <c r="C14083" t="s">
        <v>93</v>
      </c>
      <c r="D14083" s="29">
        <v>46594</v>
      </c>
      <c r="E14083">
        <v>0</v>
      </c>
      <c r="F14083">
        <v>0</v>
      </c>
      <c r="G14083">
        <v>0</v>
      </c>
      <c r="H14083">
        <v>0</v>
      </c>
      <c r="L14083">
        <v>955.488203</v>
      </c>
      <c r="R14083">
        <v>1645.324468</v>
      </c>
      <c r="S14083" t="s">
        <v>90</v>
      </c>
      <c r="T14083" s="297">
        <v>46311.754166666666</v>
      </c>
    </row>
    <row r="14084" spans="1:20" x14ac:dyDescent="0.35">
      <c r="A14084" t="s">
        <v>146</v>
      </c>
      <c r="C14084" t="s">
        <v>93</v>
      </c>
      <c r="D14084" s="29">
        <v>46595</v>
      </c>
      <c r="E14084">
        <v>0</v>
      </c>
      <c r="F14084">
        <v>0</v>
      </c>
      <c r="G14084">
        <v>0</v>
      </c>
      <c r="H14084">
        <v>0</v>
      </c>
      <c r="L14084">
        <v>955.488203</v>
      </c>
      <c r="R14084">
        <v>1645.324468</v>
      </c>
      <c r="S14084" t="s">
        <v>90</v>
      </c>
      <c r="T14084" s="297">
        <v>46311.754166666666</v>
      </c>
    </row>
    <row r="14085" spans="1:20" x14ac:dyDescent="0.35">
      <c r="A14085" t="s">
        <v>146</v>
      </c>
      <c r="C14085" t="s">
        <v>93</v>
      </c>
      <c r="D14085" s="29">
        <v>46596</v>
      </c>
      <c r="E14085">
        <v>0</v>
      </c>
      <c r="F14085">
        <v>0</v>
      </c>
      <c r="G14085">
        <v>0</v>
      </c>
      <c r="H14085">
        <v>0</v>
      </c>
      <c r="L14085">
        <v>955.488203</v>
      </c>
      <c r="R14085">
        <v>1645.324468</v>
      </c>
      <c r="S14085" t="s">
        <v>90</v>
      </c>
      <c r="T14085" s="297">
        <v>46311.754166666666</v>
      </c>
    </row>
    <row r="14086" spans="1:20" x14ac:dyDescent="0.35">
      <c r="A14086" t="s">
        <v>146</v>
      </c>
      <c r="C14086" t="s">
        <v>93</v>
      </c>
      <c r="D14086" s="29">
        <v>46597</v>
      </c>
      <c r="E14086">
        <v>0</v>
      </c>
      <c r="F14086">
        <v>0</v>
      </c>
      <c r="G14086">
        <v>0</v>
      </c>
      <c r="H14086">
        <v>0</v>
      </c>
      <c r="L14086">
        <v>955.488203</v>
      </c>
      <c r="R14086">
        <v>1645.324468</v>
      </c>
      <c r="S14086" t="s">
        <v>90</v>
      </c>
      <c r="T14086" s="297">
        <v>46311.754166666666</v>
      </c>
    </row>
    <row r="14087" spans="1:20" x14ac:dyDescent="0.35">
      <c r="A14087" t="s">
        <v>146</v>
      </c>
      <c r="C14087" t="s">
        <v>93</v>
      </c>
      <c r="D14087" s="29">
        <v>46598</v>
      </c>
      <c r="E14087">
        <v>0</v>
      </c>
      <c r="F14087">
        <v>0</v>
      </c>
      <c r="G14087">
        <v>0</v>
      </c>
      <c r="H14087">
        <v>0</v>
      </c>
      <c r="L14087">
        <v>955.488203</v>
      </c>
      <c r="R14087">
        <v>1645.324468</v>
      </c>
      <c r="S14087" t="s">
        <v>90</v>
      </c>
      <c r="T14087" s="297">
        <v>46311.754166666666</v>
      </c>
    </row>
    <row r="14088" spans="1:20" x14ac:dyDescent="0.35">
      <c r="A14088" t="s">
        <v>146</v>
      </c>
      <c r="C14088" t="s">
        <v>93</v>
      </c>
      <c r="D14088" s="29">
        <v>46599</v>
      </c>
      <c r="E14088">
        <v>0</v>
      </c>
      <c r="F14088">
        <v>0</v>
      </c>
      <c r="G14088">
        <v>0</v>
      </c>
      <c r="H14088">
        <v>0</v>
      </c>
      <c r="L14088">
        <v>955.488203</v>
      </c>
      <c r="R14088">
        <v>1645.324468</v>
      </c>
      <c r="S14088" t="s">
        <v>90</v>
      </c>
      <c r="T14088" s="297">
        <v>46311.754166666666</v>
      </c>
    </row>
    <row r="14089" spans="1:20" x14ac:dyDescent="0.35">
      <c r="A14089" t="s">
        <v>146</v>
      </c>
      <c r="C14089" t="s">
        <v>93</v>
      </c>
      <c r="D14089" s="29">
        <v>46600</v>
      </c>
      <c r="E14089">
        <v>0</v>
      </c>
      <c r="F14089">
        <v>0</v>
      </c>
      <c r="G14089">
        <v>0</v>
      </c>
      <c r="H14089">
        <v>0</v>
      </c>
      <c r="L14089">
        <v>955.488203</v>
      </c>
      <c r="R14089">
        <v>1645.324468</v>
      </c>
      <c r="S14089" t="s">
        <v>90</v>
      </c>
      <c r="T14089" s="297">
        <v>46311.754166666666</v>
      </c>
    </row>
    <row r="14090" spans="1:20" x14ac:dyDescent="0.35">
      <c r="A14090" t="s">
        <v>146</v>
      </c>
      <c r="C14090" t="s">
        <v>93</v>
      </c>
      <c r="D14090" s="29">
        <v>46601</v>
      </c>
      <c r="E14090">
        <v>0</v>
      </c>
      <c r="F14090">
        <v>0</v>
      </c>
      <c r="G14090">
        <v>0</v>
      </c>
      <c r="H14090">
        <v>0</v>
      </c>
      <c r="L14090">
        <v>955.488203</v>
      </c>
      <c r="R14090">
        <v>1645.324468</v>
      </c>
      <c r="S14090" t="s">
        <v>90</v>
      </c>
      <c r="T14090" s="297">
        <v>46311.754166666666</v>
      </c>
    </row>
    <row r="14091" spans="1:20" x14ac:dyDescent="0.35">
      <c r="A14091" t="s">
        <v>146</v>
      </c>
      <c r="C14091" t="s">
        <v>93</v>
      </c>
      <c r="D14091" s="29">
        <v>46602</v>
      </c>
      <c r="E14091">
        <v>0</v>
      </c>
      <c r="F14091">
        <v>0</v>
      </c>
      <c r="G14091">
        <v>0</v>
      </c>
      <c r="H14091">
        <v>0</v>
      </c>
      <c r="L14091">
        <v>955.488203</v>
      </c>
      <c r="R14091">
        <v>1645.324468</v>
      </c>
      <c r="S14091" t="s">
        <v>90</v>
      </c>
      <c r="T14091" s="297">
        <v>46311.754166666666</v>
      </c>
    </row>
    <row r="14092" spans="1:20" x14ac:dyDescent="0.35">
      <c r="A14092" t="s">
        <v>146</v>
      </c>
      <c r="C14092" t="s">
        <v>93</v>
      </c>
      <c r="D14092" s="29">
        <v>46603</v>
      </c>
      <c r="E14092">
        <v>0</v>
      </c>
      <c r="F14092">
        <v>0</v>
      </c>
      <c r="G14092">
        <v>0</v>
      </c>
      <c r="H14092">
        <v>0</v>
      </c>
      <c r="L14092">
        <v>955.488203</v>
      </c>
      <c r="R14092">
        <v>1645.324468</v>
      </c>
      <c r="S14092" t="s">
        <v>90</v>
      </c>
      <c r="T14092" s="297">
        <v>46311.754166666666</v>
      </c>
    </row>
    <row r="14093" spans="1:20" x14ac:dyDescent="0.35">
      <c r="A14093" t="s">
        <v>146</v>
      </c>
      <c r="C14093" t="s">
        <v>93</v>
      </c>
      <c r="D14093" s="29">
        <v>46604</v>
      </c>
      <c r="E14093">
        <v>0</v>
      </c>
      <c r="F14093">
        <v>0</v>
      </c>
      <c r="G14093">
        <v>0</v>
      </c>
      <c r="H14093">
        <v>0</v>
      </c>
      <c r="L14093">
        <v>955.488203</v>
      </c>
      <c r="R14093">
        <v>1645.324468</v>
      </c>
      <c r="S14093" t="s">
        <v>90</v>
      </c>
      <c r="T14093" s="297">
        <v>46311.754166666666</v>
      </c>
    </row>
    <row r="14094" spans="1:20" x14ac:dyDescent="0.35">
      <c r="A14094" t="s">
        <v>146</v>
      </c>
      <c r="C14094" t="s">
        <v>93</v>
      </c>
      <c r="D14094" s="29">
        <v>46605</v>
      </c>
      <c r="E14094">
        <v>0</v>
      </c>
      <c r="F14094">
        <v>0</v>
      </c>
      <c r="G14094">
        <v>0</v>
      </c>
      <c r="H14094">
        <v>0</v>
      </c>
      <c r="L14094">
        <v>955.488203</v>
      </c>
      <c r="R14094">
        <v>1645.324468</v>
      </c>
      <c r="S14094" t="s">
        <v>90</v>
      </c>
      <c r="T14094" s="297">
        <v>46311.754166666666</v>
      </c>
    </row>
    <row r="14095" spans="1:20" x14ac:dyDescent="0.35">
      <c r="A14095" t="s">
        <v>146</v>
      </c>
      <c r="C14095" t="s">
        <v>93</v>
      </c>
      <c r="D14095" s="29">
        <v>46606</v>
      </c>
      <c r="E14095">
        <v>0</v>
      </c>
      <c r="F14095">
        <v>0</v>
      </c>
      <c r="G14095">
        <v>0</v>
      </c>
      <c r="H14095">
        <v>0</v>
      </c>
      <c r="L14095">
        <v>955.488203</v>
      </c>
      <c r="R14095">
        <v>1645.324468</v>
      </c>
      <c r="S14095" t="s">
        <v>90</v>
      </c>
      <c r="T14095" s="297">
        <v>46311.754166666666</v>
      </c>
    </row>
    <row r="14096" spans="1:20" x14ac:dyDescent="0.35">
      <c r="A14096" t="s">
        <v>146</v>
      </c>
      <c r="C14096" t="s">
        <v>93</v>
      </c>
      <c r="D14096" s="29">
        <v>46607</v>
      </c>
      <c r="E14096">
        <v>0</v>
      </c>
      <c r="F14096">
        <v>0</v>
      </c>
      <c r="G14096">
        <v>0</v>
      </c>
      <c r="H14096">
        <v>0</v>
      </c>
      <c r="L14096">
        <v>955.488203</v>
      </c>
      <c r="R14096">
        <v>1645.324468</v>
      </c>
      <c r="S14096" t="s">
        <v>90</v>
      </c>
      <c r="T14096" s="297">
        <v>46311.754166666666</v>
      </c>
    </row>
    <row r="14097" spans="1:20" x14ac:dyDescent="0.35">
      <c r="A14097" t="s">
        <v>146</v>
      </c>
      <c r="C14097" t="s">
        <v>93</v>
      </c>
      <c r="D14097" s="29">
        <v>46608</v>
      </c>
      <c r="E14097">
        <v>0</v>
      </c>
      <c r="F14097">
        <v>0</v>
      </c>
      <c r="G14097">
        <v>0</v>
      </c>
      <c r="H14097">
        <v>0</v>
      </c>
      <c r="L14097">
        <v>955.488203</v>
      </c>
      <c r="R14097">
        <v>1645.324468</v>
      </c>
      <c r="S14097" t="s">
        <v>90</v>
      </c>
      <c r="T14097" s="297">
        <v>46311.754166666666</v>
      </c>
    </row>
    <row r="14098" spans="1:20" x14ac:dyDescent="0.35">
      <c r="A14098" t="s">
        <v>146</v>
      </c>
      <c r="C14098" t="s">
        <v>93</v>
      </c>
      <c r="D14098" s="29">
        <v>46609</v>
      </c>
      <c r="E14098">
        <v>0</v>
      </c>
      <c r="F14098">
        <v>0</v>
      </c>
      <c r="G14098">
        <v>0</v>
      </c>
      <c r="H14098">
        <v>0</v>
      </c>
      <c r="L14098">
        <v>955.488203</v>
      </c>
      <c r="R14098">
        <v>1645.324468</v>
      </c>
      <c r="S14098" t="s">
        <v>90</v>
      </c>
      <c r="T14098" s="297">
        <v>46311.754166666666</v>
      </c>
    </row>
    <row r="14099" spans="1:20" x14ac:dyDescent="0.35">
      <c r="A14099" t="s">
        <v>146</v>
      </c>
      <c r="C14099" t="s">
        <v>93</v>
      </c>
      <c r="D14099" s="29">
        <v>46610</v>
      </c>
      <c r="E14099">
        <v>0</v>
      </c>
      <c r="F14099">
        <v>0</v>
      </c>
      <c r="G14099">
        <v>0</v>
      </c>
      <c r="H14099">
        <v>0</v>
      </c>
      <c r="L14099">
        <v>955.488203</v>
      </c>
      <c r="R14099">
        <v>1645.324468</v>
      </c>
      <c r="S14099" t="s">
        <v>90</v>
      </c>
      <c r="T14099" s="297">
        <v>46311.754166666666</v>
      </c>
    </row>
    <row r="14100" spans="1:20" x14ac:dyDescent="0.35">
      <c r="A14100" t="s">
        <v>146</v>
      </c>
      <c r="C14100" t="s">
        <v>93</v>
      </c>
      <c r="D14100" s="29">
        <v>46611</v>
      </c>
      <c r="E14100">
        <v>0</v>
      </c>
      <c r="F14100">
        <v>0</v>
      </c>
      <c r="G14100">
        <v>0</v>
      </c>
      <c r="H14100">
        <v>0</v>
      </c>
      <c r="L14100">
        <v>955.488203</v>
      </c>
      <c r="R14100">
        <v>1645.324468</v>
      </c>
      <c r="S14100" t="s">
        <v>90</v>
      </c>
      <c r="T14100" s="297">
        <v>46311.754166666666</v>
      </c>
    </row>
    <row r="14101" spans="1:20" x14ac:dyDescent="0.35">
      <c r="A14101" t="s">
        <v>146</v>
      </c>
      <c r="C14101" t="s">
        <v>93</v>
      </c>
      <c r="D14101" s="29">
        <v>46612</v>
      </c>
      <c r="E14101">
        <v>0</v>
      </c>
      <c r="F14101">
        <v>0</v>
      </c>
      <c r="G14101">
        <v>0</v>
      </c>
      <c r="H14101">
        <v>0</v>
      </c>
      <c r="L14101">
        <v>955.488203</v>
      </c>
      <c r="R14101">
        <v>1645.324468</v>
      </c>
      <c r="S14101" t="s">
        <v>90</v>
      </c>
      <c r="T14101" s="297">
        <v>46311.754166666666</v>
      </c>
    </row>
    <row r="14102" spans="1:20" x14ac:dyDescent="0.35">
      <c r="A14102" t="s">
        <v>146</v>
      </c>
      <c r="C14102" t="s">
        <v>93</v>
      </c>
      <c r="D14102" s="29">
        <v>46613</v>
      </c>
      <c r="E14102">
        <v>0</v>
      </c>
      <c r="F14102">
        <v>0</v>
      </c>
      <c r="G14102">
        <v>0</v>
      </c>
      <c r="H14102">
        <v>0</v>
      </c>
      <c r="L14102">
        <v>955.488203</v>
      </c>
      <c r="R14102">
        <v>1645.324468</v>
      </c>
      <c r="S14102" t="s">
        <v>90</v>
      </c>
      <c r="T14102" s="297">
        <v>46311.754166666666</v>
      </c>
    </row>
    <row r="14103" spans="1:20" x14ac:dyDescent="0.35">
      <c r="A14103" t="s">
        <v>146</v>
      </c>
      <c r="C14103" t="s">
        <v>93</v>
      </c>
      <c r="D14103" s="29">
        <v>46614</v>
      </c>
      <c r="E14103">
        <v>0</v>
      </c>
      <c r="F14103">
        <v>0</v>
      </c>
      <c r="G14103">
        <v>0</v>
      </c>
      <c r="H14103">
        <v>0</v>
      </c>
      <c r="L14103">
        <v>955.488203</v>
      </c>
      <c r="R14103">
        <v>1645.324468</v>
      </c>
      <c r="S14103" t="s">
        <v>90</v>
      </c>
      <c r="T14103" s="297">
        <v>46311.754166666666</v>
      </c>
    </row>
    <row r="14104" spans="1:20" x14ac:dyDescent="0.35">
      <c r="A14104" t="s">
        <v>146</v>
      </c>
      <c r="C14104" t="s">
        <v>93</v>
      </c>
      <c r="D14104" s="29">
        <v>46615</v>
      </c>
      <c r="E14104">
        <v>0</v>
      </c>
      <c r="F14104">
        <v>0</v>
      </c>
      <c r="G14104">
        <v>0</v>
      </c>
      <c r="H14104">
        <v>0</v>
      </c>
      <c r="L14104">
        <v>955.488203</v>
      </c>
      <c r="R14104">
        <v>1645.324468</v>
      </c>
      <c r="S14104" t="s">
        <v>90</v>
      </c>
      <c r="T14104" s="297">
        <v>46311.754166666666</v>
      </c>
    </row>
    <row r="14105" spans="1:20" x14ac:dyDescent="0.35">
      <c r="A14105" t="s">
        <v>146</v>
      </c>
      <c r="C14105" t="s">
        <v>93</v>
      </c>
      <c r="D14105" s="29">
        <v>46616</v>
      </c>
      <c r="E14105">
        <v>0</v>
      </c>
      <c r="F14105">
        <v>0</v>
      </c>
      <c r="G14105">
        <v>0</v>
      </c>
      <c r="H14105">
        <v>0</v>
      </c>
      <c r="L14105">
        <v>955.488203</v>
      </c>
      <c r="R14105">
        <v>1645.324468</v>
      </c>
      <c r="S14105" t="s">
        <v>90</v>
      </c>
      <c r="T14105" s="297">
        <v>46311.754166666666</v>
      </c>
    </row>
    <row r="14106" spans="1:20" x14ac:dyDescent="0.35">
      <c r="A14106" t="s">
        <v>146</v>
      </c>
      <c r="C14106" t="s">
        <v>93</v>
      </c>
      <c r="D14106" s="29">
        <v>46617</v>
      </c>
      <c r="E14106">
        <v>0</v>
      </c>
      <c r="F14106">
        <v>0</v>
      </c>
      <c r="G14106">
        <v>0</v>
      </c>
      <c r="H14106">
        <v>0</v>
      </c>
      <c r="L14106">
        <v>955.488203</v>
      </c>
      <c r="R14106">
        <v>1645.324468</v>
      </c>
      <c r="S14106" t="s">
        <v>90</v>
      </c>
      <c r="T14106" s="297">
        <v>46311.754166666666</v>
      </c>
    </row>
    <row r="14107" spans="1:20" x14ac:dyDescent="0.35">
      <c r="A14107" t="s">
        <v>146</v>
      </c>
      <c r="C14107" t="s">
        <v>93</v>
      </c>
      <c r="D14107" s="29">
        <v>46618</v>
      </c>
      <c r="E14107">
        <v>0</v>
      </c>
      <c r="F14107">
        <v>0</v>
      </c>
      <c r="G14107">
        <v>0</v>
      </c>
      <c r="H14107">
        <v>0</v>
      </c>
      <c r="L14107">
        <v>955.488203</v>
      </c>
      <c r="R14107">
        <v>1645.324468</v>
      </c>
      <c r="S14107" t="s">
        <v>90</v>
      </c>
      <c r="T14107" s="297">
        <v>46311.754166666666</v>
      </c>
    </row>
    <row r="14108" spans="1:20" x14ac:dyDescent="0.35">
      <c r="A14108" t="s">
        <v>146</v>
      </c>
      <c r="C14108" t="s">
        <v>93</v>
      </c>
      <c r="D14108" s="29">
        <v>46619</v>
      </c>
      <c r="E14108">
        <v>0</v>
      </c>
      <c r="F14108">
        <v>0</v>
      </c>
      <c r="G14108">
        <v>0</v>
      </c>
      <c r="H14108">
        <v>0</v>
      </c>
      <c r="L14108">
        <v>955.488203</v>
      </c>
      <c r="R14108">
        <v>1645.324468</v>
      </c>
      <c r="S14108" t="s">
        <v>90</v>
      </c>
      <c r="T14108" s="297">
        <v>46311.754166666666</v>
      </c>
    </row>
    <row r="14109" spans="1:20" x14ac:dyDescent="0.35">
      <c r="A14109" t="s">
        <v>146</v>
      </c>
      <c r="C14109" t="s">
        <v>93</v>
      </c>
      <c r="D14109" s="29">
        <v>46620</v>
      </c>
      <c r="E14109">
        <v>0</v>
      </c>
      <c r="F14109">
        <v>0</v>
      </c>
      <c r="G14109">
        <v>0</v>
      </c>
      <c r="H14109">
        <v>0</v>
      </c>
      <c r="L14109">
        <v>955.488203</v>
      </c>
      <c r="R14109">
        <v>1645.324468</v>
      </c>
      <c r="S14109" t="s">
        <v>90</v>
      </c>
      <c r="T14109" s="297">
        <v>46311.754166666666</v>
      </c>
    </row>
    <row r="14110" spans="1:20" x14ac:dyDescent="0.35">
      <c r="A14110" t="s">
        <v>146</v>
      </c>
      <c r="C14110" t="s">
        <v>93</v>
      </c>
      <c r="D14110" s="29">
        <v>46621</v>
      </c>
      <c r="E14110">
        <v>0</v>
      </c>
      <c r="F14110">
        <v>0</v>
      </c>
      <c r="G14110">
        <v>0</v>
      </c>
      <c r="H14110">
        <v>0</v>
      </c>
      <c r="L14110">
        <v>955.488203</v>
      </c>
      <c r="R14110">
        <v>1645.324468</v>
      </c>
      <c r="S14110" t="s">
        <v>90</v>
      </c>
      <c r="T14110" s="297">
        <v>46311.754166666666</v>
      </c>
    </row>
    <row r="14111" spans="1:20" x14ac:dyDescent="0.35">
      <c r="A14111" t="s">
        <v>146</v>
      </c>
      <c r="C14111" t="s">
        <v>93</v>
      </c>
      <c r="D14111" s="29">
        <v>46622</v>
      </c>
      <c r="E14111">
        <v>0</v>
      </c>
      <c r="F14111">
        <v>0</v>
      </c>
      <c r="G14111">
        <v>0</v>
      </c>
      <c r="H14111">
        <v>0</v>
      </c>
      <c r="L14111">
        <v>955.488203</v>
      </c>
      <c r="R14111">
        <v>1645.324468</v>
      </c>
      <c r="S14111" t="s">
        <v>90</v>
      </c>
      <c r="T14111" s="297">
        <v>46311.754166666666</v>
      </c>
    </row>
    <row r="14112" spans="1:20" x14ac:dyDescent="0.35">
      <c r="A14112" t="s">
        <v>146</v>
      </c>
      <c r="C14112" t="s">
        <v>93</v>
      </c>
      <c r="D14112" s="29">
        <v>46623</v>
      </c>
      <c r="E14112">
        <v>0</v>
      </c>
      <c r="F14112">
        <v>0</v>
      </c>
      <c r="G14112">
        <v>0</v>
      </c>
      <c r="H14112">
        <v>0</v>
      </c>
      <c r="L14112">
        <v>955.488203</v>
      </c>
      <c r="R14112">
        <v>1645.324468</v>
      </c>
      <c r="S14112" t="s">
        <v>90</v>
      </c>
      <c r="T14112" s="297">
        <v>46311.754166666666</v>
      </c>
    </row>
    <row r="14113" spans="1:20" x14ac:dyDescent="0.35">
      <c r="A14113" t="s">
        <v>146</v>
      </c>
      <c r="C14113" t="s">
        <v>93</v>
      </c>
      <c r="D14113" s="29">
        <v>46624</v>
      </c>
      <c r="E14113">
        <v>0</v>
      </c>
      <c r="F14113">
        <v>0</v>
      </c>
      <c r="G14113">
        <v>0</v>
      </c>
      <c r="H14113">
        <v>0</v>
      </c>
      <c r="L14113">
        <v>955.488203</v>
      </c>
      <c r="R14113">
        <v>1645.324468</v>
      </c>
      <c r="S14113" t="s">
        <v>90</v>
      </c>
      <c r="T14113" s="297">
        <v>46311.754166666666</v>
      </c>
    </row>
    <row r="14114" spans="1:20" x14ac:dyDescent="0.35">
      <c r="A14114" t="s">
        <v>146</v>
      </c>
      <c r="C14114" t="s">
        <v>93</v>
      </c>
      <c r="D14114" s="29">
        <v>46625</v>
      </c>
      <c r="E14114">
        <v>0</v>
      </c>
      <c r="F14114">
        <v>0</v>
      </c>
      <c r="G14114">
        <v>0</v>
      </c>
      <c r="H14114">
        <v>0</v>
      </c>
      <c r="L14114">
        <v>955.488203</v>
      </c>
      <c r="R14114">
        <v>1645.324468</v>
      </c>
      <c r="S14114" t="s">
        <v>90</v>
      </c>
      <c r="T14114" s="297">
        <v>46311.754166666666</v>
      </c>
    </row>
    <row r="14115" spans="1:20" x14ac:dyDescent="0.35">
      <c r="A14115" t="s">
        <v>146</v>
      </c>
      <c r="C14115" t="s">
        <v>93</v>
      </c>
      <c r="D14115" s="29">
        <v>46626</v>
      </c>
      <c r="E14115">
        <v>0</v>
      </c>
      <c r="F14115">
        <v>0</v>
      </c>
      <c r="G14115">
        <v>0</v>
      </c>
      <c r="H14115">
        <v>0</v>
      </c>
      <c r="L14115">
        <v>955.488203</v>
      </c>
      <c r="R14115">
        <v>1645.324468</v>
      </c>
      <c r="S14115" t="s">
        <v>90</v>
      </c>
      <c r="T14115" s="297">
        <v>46311.754166666666</v>
      </c>
    </row>
    <row r="14116" spans="1:20" x14ac:dyDescent="0.35">
      <c r="A14116" t="s">
        <v>146</v>
      </c>
      <c r="C14116" t="s">
        <v>93</v>
      </c>
      <c r="D14116" s="29">
        <v>46627</v>
      </c>
      <c r="E14116">
        <v>0</v>
      </c>
      <c r="F14116">
        <v>0</v>
      </c>
      <c r="G14116">
        <v>0</v>
      </c>
      <c r="H14116">
        <v>0</v>
      </c>
      <c r="L14116">
        <v>955.488203</v>
      </c>
      <c r="R14116">
        <v>1645.324468</v>
      </c>
      <c r="S14116" t="s">
        <v>90</v>
      </c>
      <c r="T14116" s="297">
        <v>46311.754166666666</v>
      </c>
    </row>
    <row r="14117" spans="1:20" x14ac:dyDescent="0.35">
      <c r="A14117" t="s">
        <v>146</v>
      </c>
      <c r="C14117" t="s">
        <v>93</v>
      </c>
      <c r="D14117" s="29">
        <v>46628</v>
      </c>
      <c r="E14117">
        <v>0</v>
      </c>
      <c r="F14117">
        <v>0</v>
      </c>
      <c r="G14117">
        <v>0</v>
      </c>
      <c r="H14117">
        <v>0</v>
      </c>
      <c r="L14117">
        <v>955.488203</v>
      </c>
      <c r="R14117">
        <v>1645.324468</v>
      </c>
      <c r="S14117" t="s">
        <v>90</v>
      </c>
      <c r="T14117" s="297">
        <v>46311.754166666666</v>
      </c>
    </row>
    <row r="14118" spans="1:20" x14ac:dyDescent="0.35">
      <c r="A14118" t="s">
        <v>146</v>
      </c>
      <c r="C14118" t="s">
        <v>93</v>
      </c>
      <c r="D14118" s="29">
        <v>46629</v>
      </c>
      <c r="E14118">
        <v>0</v>
      </c>
      <c r="F14118">
        <v>0</v>
      </c>
      <c r="G14118">
        <v>0</v>
      </c>
      <c r="H14118">
        <v>0</v>
      </c>
      <c r="L14118">
        <v>955.488203</v>
      </c>
      <c r="R14118">
        <v>1645.324468</v>
      </c>
      <c r="S14118" t="s">
        <v>90</v>
      </c>
      <c r="T14118" s="297">
        <v>46311.754166666666</v>
      </c>
    </row>
    <row r="14119" spans="1:20" x14ac:dyDescent="0.35">
      <c r="A14119" t="s">
        <v>146</v>
      </c>
      <c r="C14119" t="s">
        <v>93</v>
      </c>
      <c r="D14119" s="29">
        <v>46630</v>
      </c>
      <c r="E14119">
        <v>0</v>
      </c>
      <c r="F14119">
        <v>0</v>
      </c>
      <c r="G14119">
        <v>0</v>
      </c>
      <c r="H14119">
        <v>0</v>
      </c>
      <c r="L14119">
        <v>955.488203</v>
      </c>
      <c r="R14119">
        <v>1645.324468</v>
      </c>
      <c r="S14119" t="s">
        <v>90</v>
      </c>
      <c r="T14119" s="297">
        <v>46311.754166666666</v>
      </c>
    </row>
    <row r="14120" spans="1:20" x14ac:dyDescent="0.35">
      <c r="A14120" t="s">
        <v>146</v>
      </c>
      <c r="C14120" t="s">
        <v>93</v>
      </c>
      <c r="D14120" s="29">
        <v>46631</v>
      </c>
      <c r="E14120">
        <v>0</v>
      </c>
      <c r="F14120">
        <v>0</v>
      </c>
      <c r="G14120">
        <v>0</v>
      </c>
      <c r="H14120">
        <v>0</v>
      </c>
      <c r="L14120">
        <v>955.488203</v>
      </c>
      <c r="R14120">
        <v>1645.324468</v>
      </c>
      <c r="S14120" t="s">
        <v>90</v>
      </c>
      <c r="T14120" s="297">
        <v>46311.754166666666</v>
      </c>
    </row>
    <row r="14121" spans="1:20" x14ac:dyDescent="0.35">
      <c r="A14121" t="s">
        <v>146</v>
      </c>
      <c r="C14121" t="s">
        <v>93</v>
      </c>
      <c r="D14121" s="29">
        <v>46632</v>
      </c>
      <c r="E14121">
        <v>0</v>
      </c>
      <c r="F14121">
        <v>0</v>
      </c>
      <c r="G14121">
        <v>0</v>
      </c>
      <c r="H14121">
        <v>0</v>
      </c>
      <c r="L14121">
        <v>955.488203</v>
      </c>
      <c r="R14121">
        <v>1645.324468</v>
      </c>
      <c r="S14121" t="s">
        <v>90</v>
      </c>
      <c r="T14121" s="297">
        <v>46311.754166666666</v>
      </c>
    </row>
    <row r="14122" spans="1:20" x14ac:dyDescent="0.35">
      <c r="A14122" t="s">
        <v>146</v>
      </c>
      <c r="C14122" t="s">
        <v>93</v>
      </c>
      <c r="D14122" s="29">
        <v>46633</v>
      </c>
      <c r="E14122">
        <v>0</v>
      </c>
      <c r="F14122">
        <v>0</v>
      </c>
      <c r="G14122">
        <v>0</v>
      </c>
      <c r="H14122">
        <v>0</v>
      </c>
      <c r="L14122">
        <v>955.488203</v>
      </c>
      <c r="R14122">
        <v>1645.324468</v>
      </c>
      <c r="S14122" t="s">
        <v>90</v>
      </c>
      <c r="T14122" s="297">
        <v>46311.754166666666</v>
      </c>
    </row>
    <row r="14123" spans="1:20" x14ac:dyDescent="0.35">
      <c r="A14123" t="s">
        <v>146</v>
      </c>
      <c r="C14123" t="s">
        <v>93</v>
      </c>
      <c r="D14123" s="29">
        <v>46634</v>
      </c>
      <c r="E14123">
        <v>0</v>
      </c>
      <c r="F14123">
        <v>0</v>
      </c>
      <c r="G14123">
        <v>0</v>
      </c>
      <c r="H14123">
        <v>0</v>
      </c>
      <c r="L14123">
        <v>955.488203</v>
      </c>
      <c r="R14123">
        <v>1645.324468</v>
      </c>
      <c r="S14123" t="s">
        <v>90</v>
      </c>
      <c r="T14123" s="297">
        <v>46311.754166666666</v>
      </c>
    </row>
    <row r="14124" spans="1:20" x14ac:dyDescent="0.35">
      <c r="A14124" t="s">
        <v>146</v>
      </c>
      <c r="C14124" t="s">
        <v>93</v>
      </c>
      <c r="D14124" s="29">
        <v>46635</v>
      </c>
      <c r="E14124">
        <v>0</v>
      </c>
      <c r="F14124">
        <v>0</v>
      </c>
      <c r="G14124">
        <v>0</v>
      </c>
      <c r="H14124">
        <v>0</v>
      </c>
      <c r="L14124">
        <v>955.488203</v>
      </c>
      <c r="R14124">
        <v>1645.324468</v>
      </c>
      <c r="S14124" t="s">
        <v>90</v>
      </c>
      <c r="T14124" s="297">
        <v>46311.754166666666</v>
      </c>
    </row>
    <row r="14125" spans="1:20" x14ac:dyDescent="0.35">
      <c r="A14125" t="s">
        <v>146</v>
      </c>
      <c r="C14125" t="s">
        <v>93</v>
      </c>
      <c r="D14125" s="29">
        <v>46636</v>
      </c>
      <c r="E14125">
        <v>0</v>
      </c>
      <c r="F14125">
        <v>0</v>
      </c>
      <c r="G14125">
        <v>0</v>
      </c>
      <c r="H14125">
        <v>0</v>
      </c>
      <c r="L14125">
        <v>955.488203</v>
      </c>
      <c r="R14125">
        <v>1645.324468</v>
      </c>
      <c r="S14125" t="s">
        <v>90</v>
      </c>
      <c r="T14125" s="297">
        <v>46311.754166666666</v>
      </c>
    </row>
    <row r="14126" spans="1:20" x14ac:dyDescent="0.35">
      <c r="A14126" t="s">
        <v>146</v>
      </c>
      <c r="C14126" t="s">
        <v>93</v>
      </c>
      <c r="D14126" s="29">
        <v>46637</v>
      </c>
      <c r="E14126">
        <v>0</v>
      </c>
      <c r="F14126">
        <v>0</v>
      </c>
      <c r="G14126">
        <v>0</v>
      </c>
      <c r="H14126">
        <v>0</v>
      </c>
      <c r="L14126">
        <v>955.488203</v>
      </c>
      <c r="R14126">
        <v>1645.324468</v>
      </c>
      <c r="S14126" t="s">
        <v>90</v>
      </c>
      <c r="T14126" s="297">
        <v>46311.754166666666</v>
      </c>
    </row>
    <row r="14127" spans="1:20" x14ac:dyDescent="0.35">
      <c r="A14127" t="s">
        <v>146</v>
      </c>
      <c r="C14127" t="s">
        <v>93</v>
      </c>
      <c r="D14127" s="29">
        <v>46638</v>
      </c>
      <c r="E14127">
        <v>0</v>
      </c>
      <c r="F14127">
        <v>0</v>
      </c>
      <c r="G14127">
        <v>0</v>
      </c>
      <c r="H14127">
        <v>0</v>
      </c>
      <c r="L14127">
        <v>955.488203</v>
      </c>
      <c r="R14127">
        <v>1645.324468</v>
      </c>
      <c r="S14127" t="s">
        <v>90</v>
      </c>
      <c r="T14127" s="297">
        <v>46311.754166666666</v>
      </c>
    </row>
    <row r="14128" spans="1:20" x14ac:dyDescent="0.35">
      <c r="A14128" t="s">
        <v>146</v>
      </c>
      <c r="C14128" t="s">
        <v>93</v>
      </c>
      <c r="D14128" s="29">
        <v>46639</v>
      </c>
      <c r="E14128">
        <v>0</v>
      </c>
      <c r="F14128">
        <v>0</v>
      </c>
      <c r="G14128">
        <v>0</v>
      </c>
      <c r="H14128">
        <v>0</v>
      </c>
      <c r="L14128">
        <v>955.488203</v>
      </c>
      <c r="R14128">
        <v>1645.324468</v>
      </c>
      <c r="S14128" t="s">
        <v>90</v>
      </c>
      <c r="T14128" s="297">
        <v>46311.754166666666</v>
      </c>
    </row>
    <row r="14129" spans="1:20" x14ac:dyDescent="0.35">
      <c r="A14129" t="s">
        <v>146</v>
      </c>
      <c r="C14129" t="s">
        <v>93</v>
      </c>
      <c r="D14129" s="29">
        <v>46640</v>
      </c>
      <c r="E14129">
        <v>0</v>
      </c>
      <c r="F14129">
        <v>0</v>
      </c>
      <c r="G14129">
        <v>0</v>
      </c>
      <c r="H14129">
        <v>0</v>
      </c>
      <c r="L14129">
        <v>955.488203</v>
      </c>
      <c r="R14129">
        <v>1645.324468</v>
      </c>
      <c r="S14129" t="s">
        <v>90</v>
      </c>
      <c r="T14129" s="297">
        <v>46311.754166666666</v>
      </c>
    </row>
    <row r="14130" spans="1:20" x14ac:dyDescent="0.35">
      <c r="A14130" t="s">
        <v>146</v>
      </c>
      <c r="C14130" t="s">
        <v>93</v>
      </c>
      <c r="D14130" s="29">
        <v>46641</v>
      </c>
      <c r="E14130">
        <v>0</v>
      </c>
      <c r="F14130">
        <v>0</v>
      </c>
      <c r="G14130">
        <v>0</v>
      </c>
      <c r="H14130">
        <v>0</v>
      </c>
      <c r="L14130">
        <v>955.488203</v>
      </c>
      <c r="R14130">
        <v>1645.324468</v>
      </c>
      <c r="S14130" t="s">
        <v>90</v>
      </c>
      <c r="T14130" s="297">
        <v>46311.754166666666</v>
      </c>
    </row>
    <row r="14131" spans="1:20" x14ac:dyDescent="0.35">
      <c r="A14131" t="s">
        <v>146</v>
      </c>
      <c r="C14131" t="s">
        <v>93</v>
      </c>
      <c r="D14131" s="29">
        <v>46642</v>
      </c>
      <c r="E14131">
        <v>0</v>
      </c>
      <c r="F14131">
        <v>0</v>
      </c>
      <c r="G14131">
        <v>0</v>
      </c>
      <c r="H14131">
        <v>0</v>
      </c>
      <c r="L14131">
        <v>955.488203</v>
      </c>
      <c r="R14131">
        <v>1645.324468</v>
      </c>
      <c r="S14131" t="s">
        <v>90</v>
      </c>
      <c r="T14131" s="297">
        <v>46311.754166666666</v>
      </c>
    </row>
    <row r="14132" spans="1:20" x14ac:dyDescent="0.35">
      <c r="A14132" t="s">
        <v>146</v>
      </c>
      <c r="C14132" t="s">
        <v>93</v>
      </c>
      <c r="D14132" s="29">
        <v>46643</v>
      </c>
      <c r="E14132">
        <v>0</v>
      </c>
      <c r="F14132">
        <v>0</v>
      </c>
      <c r="G14132">
        <v>0</v>
      </c>
      <c r="H14132">
        <v>0</v>
      </c>
      <c r="L14132">
        <v>955.488203</v>
      </c>
      <c r="R14132">
        <v>1645.324468</v>
      </c>
      <c r="S14132" t="s">
        <v>90</v>
      </c>
      <c r="T14132" s="297">
        <v>46311.754166666666</v>
      </c>
    </row>
    <row r="14133" spans="1:20" x14ac:dyDescent="0.35">
      <c r="A14133" t="s">
        <v>146</v>
      </c>
      <c r="C14133" t="s">
        <v>93</v>
      </c>
      <c r="D14133" s="29">
        <v>46644</v>
      </c>
      <c r="E14133">
        <v>0</v>
      </c>
      <c r="F14133">
        <v>0</v>
      </c>
      <c r="G14133">
        <v>0</v>
      </c>
      <c r="H14133">
        <v>0</v>
      </c>
      <c r="L14133">
        <v>955.488203</v>
      </c>
      <c r="R14133">
        <v>1645.324468</v>
      </c>
      <c r="S14133" t="s">
        <v>90</v>
      </c>
      <c r="T14133" s="297">
        <v>46311.754166666666</v>
      </c>
    </row>
    <row r="14134" spans="1:20" x14ac:dyDescent="0.35">
      <c r="A14134" t="s">
        <v>146</v>
      </c>
      <c r="C14134" t="s">
        <v>93</v>
      </c>
      <c r="D14134" s="29">
        <v>46645</v>
      </c>
      <c r="E14134">
        <v>0</v>
      </c>
      <c r="F14134">
        <v>0</v>
      </c>
      <c r="G14134">
        <v>0</v>
      </c>
      <c r="H14134">
        <v>0</v>
      </c>
      <c r="L14134">
        <v>955.488203</v>
      </c>
      <c r="R14134">
        <v>1645.324468</v>
      </c>
      <c r="S14134" t="s">
        <v>90</v>
      </c>
      <c r="T14134" s="297">
        <v>46311.754166666666</v>
      </c>
    </row>
    <row r="14135" spans="1:20" x14ac:dyDescent="0.35">
      <c r="A14135" t="s">
        <v>146</v>
      </c>
      <c r="C14135" t="s">
        <v>93</v>
      </c>
      <c r="D14135" s="29">
        <v>46646</v>
      </c>
      <c r="E14135">
        <v>0</v>
      </c>
      <c r="F14135">
        <v>0</v>
      </c>
      <c r="G14135">
        <v>0</v>
      </c>
      <c r="H14135">
        <v>0</v>
      </c>
      <c r="L14135">
        <v>955.488203</v>
      </c>
      <c r="R14135">
        <v>1645.324468</v>
      </c>
      <c r="S14135" t="s">
        <v>90</v>
      </c>
      <c r="T14135" s="297">
        <v>46311.754166666666</v>
      </c>
    </row>
    <row r="14136" spans="1:20" x14ac:dyDescent="0.35">
      <c r="A14136" t="s">
        <v>146</v>
      </c>
      <c r="C14136" t="s">
        <v>93</v>
      </c>
      <c r="D14136" s="29">
        <v>46647</v>
      </c>
      <c r="E14136">
        <v>0</v>
      </c>
      <c r="F14136">
        <v>0</v>
      </c>
      <c r="G14136">
        <v>0</v>
      </c>
      <c r="H14136">
        <v>0</v>
      </c>
      <c r="L14136">
        <v>955.488203</v>
      </c>
      <c r="R14136">
        <v>1645.324468</v>
      </c>
      <c r="S14136" t="s">
        <v>90</v>
      </c>
      <c r="T14136" s="297">
        <v>46311.754166666666</v>
      </c>
    </row>
    <row r="14137" spans="1:20" x14ac:dyDescent="0.35">
      <c r="A14137" t="s">
        <v>146</v>
      </c>
      <c r="C14137" t="s">
        <v>93</v>
      </c>
      <c r="D14137" s="29">
        <v>46648</v>
      </c>
      <c r="E14137">
        <v>0</v>
      </c>
      <c r="F14137">
        <v>0</v>
      </c>
      <c r="G14137">
        <v>0</v>
      </c>
      <c r="H14137">
        <v>0</v>
      </c>
      <c r="L14137">
        <v>955.488203</v>
      </c>
      <c r="R14137">
        <v>1645.324468</v>
      </c>
      <c r="S14137" t="s">
        <v>90</v>
      </c>
      <c r="T14137" s="297">
        <v>46311.754166666666</v>
      </c>
    </row>
    <row r="14138" spans="1:20" x14ac:dyDescent="0.35">
      <c r="A14138" t="s">
        <v>146</v>
      </c>
      <c r="C14138" t="s">
        <v>93</v>
      </c>
      <c r="D14138" s="29">
        <v>46649</v>
      </c>
      <c r="E14138">
        <v>0</v>
      </c>
      <c r="F14138">
        <v>0</v>
      </c>
      <c r="G14138">
        <v>0</v>
      </c>
      <c r="H14138">
        <v>0</v>
      </c>
      <c r="L14138">
        <v>955.488203</v>
      </c>
      <c r="R14138">
        <v>1645.324468</v>
      </c>
      <c r="S14138" t="s">
        <v>90</v>
      </c>
      <c r="T14138" s="297">
        <v>46311.754166666666</v>
      </c>
    </row>
    <row r="14139" spans="1:20" x14ac:dyDescent="0.35">
      <c r="A14139" t="s">
        <v>146</v>
      </c>
      <c r="C14139" t="s">
        <v>93</v>
      </c>
      <c r="D14139" s="29">
        <v>46650</v>
      </c>
      <c r="E14139">
        <v>0</v>
      </c>
      <c r="F14139">
        <v>0</v>
      </c>
      <c r="G14139">
        <v>0</v>
      </c>
      <c r="H14139">
        <v>0</v>
      </c>
      <c r="L14139">
        <v>955.488203</v>
      </c>
      <c r="R14139">
        <v>1645.324468</v>
      </c>
      <c r="S14139" t="s">
        <v>90</v>
      </c>
      <c r="T14139" s="297">
        <v>46311.754166666666</v>
      </c>
    </row>
    <row r="14140" spans="1:20" x14ac:dyDescent="0.35">
      <c r="A14140" t="s">
        <v>146</v>
      </c>
      <c r="C14140" t="s">
        <v>93</v>
      </c>
      <c r="D14140" s="29">
        <v>46651</v>
      </c>
      <c r="E14140">
        <v>0</v>
      </c>
      <c r="F14140">
        <v>0</v>
      </c>
      <c r="G14140">
        <v>0</v>
      </c>
      <c r="H14140">
        <v>0</v>
      </c>
      <c r="L14140">
        <v>955.488203</v>
      </c>
      <c r="R14140">
        <v>1645.324468</v>
      </c>
      <c r="S14140" t="s">
        <v>90</v>
      </c>
      <c r="T14140" s="297">
        <v>46311.754166666666</v>
      </c>
    </row>
    <row r="14141" spans="1:20" x14ac:dyDescent="0.35">
      <c r="A14141" t="s">
        <v>146</v>
      </c>
      <c r="C14141" t="s">
        <v>93</v>
      </c>
      <c r="D14141" s="29">
        <v>46652</v>
      </c>
      <c r="E14141">
        <v>0</v>
      </c>
      <c r="F14141">
        <v>0</v>
      </c>
      <c r="G14141">
        <v>0</v>
      </c>
      <c r="H14141">
        <v>0</v>
      </c>
      <c r="L14141">
        <v>955.488203</v>
      </c>
      <c r="R14141">
        <v>1645.324468</v>
      </c>
      <c r="S14141" t="s">
        <v>90</v>
      </c>
      <c r="T14141" s="297">
        <v>46311.754166666666</v>
      </c>
    </row>
    <row r="14142" spans="1:20" x14ac:dyDescent="0.35">
      <c r="A14142" t="s">
        <v>146</v>
      </c>
      <c r="C14142" t="s">
        <v>93</v>
      </c>
      <c r="D14142" s="29">
        <v>46653</v>
      </c>
      <c r="E14142">
        <v>0</v>
      </c>
      <c r="F14142">
        <v>0</v>
      </c>
      <c r="G14142">
        <v>0</v>
      </c>
      <c r="H14142">
        <v>0</v>
      </c>
      <c r="L14142">
        <v>955.488203</v>
      </c>
      <c r="R14142">
        <v>1645.324468</v>
      </c>
      <c r="S14142" t="s">
        <v>90</v>
      </c>
      <c r="T14142" s="297">
        <v>46311.754166666666</v>
      </c>
    </row>
    <row r="14143" spans="1:20" x14ac:dyDescent="0.35">
      <c r="A14143" t="s">
        <v>146</v>
      </c>
      <c r="C14143" t="s">
        <v>93</v>
      </c>
      <c r="D14143" s="29">
        <v>46654</v>
      </c>
      <c r="E14143">
        <v>0</v>
      </c>
      <c r="F14143">
        <v>0</v>
      </c>
      <c r="G14143">
        <v>0</v>
      </c>
      <c r="H14143">
        <v>0</v>
      </c>
      <c r="L14143">
        <v>955.488203</v>
      </c>
      <c r="R14143">
        <v>1645.324468</v>
      </c>
      <c r="S14143" t="s">
        <v>90</v>
      </c>
      <c r="T14143" s="297">
        <v>46311.754166666666</v>
      </c>
    </row>
    <row r="14144" spans="1:20" x14ac:dyDescent="0.35">
      <c r="A14144" t="s">
        <v>146</v>
      </c>
      <c r="C14144" t="s">
        <v>93</v>
      </c>
      <c r="D14144" s="29">
        <v>46655</v>
      </c>
      <c r="E14144">
        <v>0</v>
      </c>
      <c r="F14144">
        <v>0</v>
      </c>
      <c r="G14144">
        <v>0</v>
      </c>
      <c r="H14144">
        <v>0</v>
      </c>
      <c r="L14144">
        <v>955.488203</v>
      </c>
      <c r="R14144">
        <v>1645.324468</v>
      </c>
      <c r="S14144" t="s">
        <v>90</v>
      </c>
      <c r="T14144" s="297">
        <v>46311.754166666666</v>
      </c>
    </row>
    <row r="14145" spans="1:20" x14ac:dyDescent="0.35">
      <c r="A14145" t="s">
        <v>146</v>
      </c>
      <c r="C14145" t="s">
        <v>93</v>
      </c>
      <c r="D14145" s="29">
        <v>46656</v>
      </c>
      <c r="E14145">
        <v>0</v>
      </c>
      <c r="F14145">
        <v>0</v>
      </c>
      <c r="G14145">
        <v>0</v>
      </c>
      <c r="H14145">
        <v>0</v>
      </c>
      <c r="L14145">
        <v>955.488203</v>
      </c>
      <c r="R14145">
        <v>1645.324468</v>
      </c>
      <c r="S14145" t="s">
        <v>90</v>
      </c>
      <c r="T14145" s="297">
        <v>46311.754166666666</v>
      </c>
    </row>
    <row r="14146" spans="1:20" x14ac:dyDescent="0.35">
      <c r="A14146" t="s">
        <v>146</v>
      </c>
      <c r="C14146" t="s">
        <v>93</v>
      </c>
      <c r="D14146" s="29">
        <v>46657</v>
      </c>
      <c r="E14146">
        <v>0</v>
      </c>
      <c r="F14146">
        <v>0</v>
      </c>
      <c r="G14146">
        <v>0</v>
      </c>
      <c r="H14146">
        <v>0</v>
      </c>
      <c r="L14146">
        <v>955.488203</v>
      </c>
      <c r="R14146">
        <v>1645.324468</v>
      </c>
      <c r="S14146" t="s">
        <v>90</v>
      </c>
      <c r="T14146" s="297">
        <v>46311.754166666666</v>
      </c>
    </row>
    <row r="14147" spans="1:20" x14ac:dyDescent="0.35">
      <c r="A14147" t="s">
        <v>146</v>
      </c>
      <c r="C14147" t="s">
        <v>93</v>
      </c>
      <c r="D14147" s="29">
        <v>46658</v>
      </c>
      <c r="E14147">
        <v>0</v>
      </c>
      <c r="F14147">
        <v>0</v>
      </c>
      <c r="G14147">
        <v>0</v>
      </c>
      <c r="H14147">
        <v>0</v>
      </c>
      <c r="L14147">
        <v>955.488203</v>
      </c>
      <c r="R14147">
        <v>1645.324468</v>
      </c>
      <c r="S14147" t="s">
        <v>90</v>
      </c>
      <c r="T14147" s="297">
        <v>46311.754166666666</v>
      </c>
    </row>
    <row r="14148" spans="1:20" x14ac:dyDescent="0.35">
      <c r="A14148" t="s">
        <v>146</v>
      </c>
      <c r="C14148" t="s">
        <v>93</v>
      </c>
      <c r="D14148" s="29">
        <v>46659</v>
      </c>
      <c r="E14148">
        <v>0</v>
      </c>
      <c r="F14148">
        <v>0</v>
      </c>
      <c r="G14148">
        <v>0</v>
      </c>
      <c r="H14148">
        <v>0</v>
      </c>
      <c r="L14148">
        <v>955.488203</v>
      </c>
      <c r="R14148">
        <v>1645.324468</v>
      </c>
      <c r="S14148" t="s">
        <v>90</v>
      </c>
      <c r="T14148" s="297">
        <v>46311.754166666666</v>
      </c>
    </row>
    <row r="14149" spans="1:20" x14ac:dyDescent="0.35">
      <c r="A14149" t="s">
        <v>146</v>
      </c>
      <c r="C14149" t="s">
        <v>93</v>
      </c>
      <c r="D14149" s="29">
        <v>46660</v>
      </c>
      <c r="E14149">
        <v>0</v>
      </c>
      <c r="F14149">
        <v>0</v>
      </c>
      <c r="G14149">
        <v>0</v>
      </c>
      <c r="H14149">
        <v>0</v>
      </c>
      <c r="L14149">
        <v>955.488203</v>
      </c>
      <c r="R14149">
        <v>1645.324468</v>
      </c>
      <c r="S14149" t="s">
        <v>90</v>
      </c>
      <c r="T14149" s="297">
        <v>46311.754166666666</v>
      </c>
    </row>
    <row r="14150" spans="1:20" x14ac:dyDescent="0.35">
      <c r="A14150" t="s">
        <v>146</v>
      </c>
      <c r="C14150" t="s">
        <v>93</v>
      </c>
      <c r="D14150" s="29">
        <v>46661</v>
      </c>
      <c r="E14150">
        <v>0</v>
      </c>
      <c r="F14150">
        <v>0</v>
      </c>
      <c r="G14150">
        <v>0</v>
      </c>
      <c r="H14150">
        <v>0</v>
      </c>
      <c r="L14150">
        <v>864.94100300000002</v>
      </c>
      <c r="R14150">
        <v>1612.7120649999999</v>
      </c>
      <c r="S14150" t="s">
        <v>90</v>
      </c>
      <c r="T14150" s="297">
        <v>46311.754166666666</v>
      </c>
    </row>
    <row r="14151" spans="1:20" x14ac:dyDescent="0.35">
      <c r="A14151" t="s">
        <v>146</v>
      </c>
      <c r="C14151" t="s">
        <v>93</v>
      </c>
      <c r="D14151" s="29">
        <v>46662</v>
      </c>
      <c r="E14151">
        <v>0</v>
      </c>
      <c r="F14151">
        <v>0</v>
      </c>
      <c r="G14151">
        <v>0</v>
      </c>
      <c r="H14151">
        <v>0</v>
      </c>
      <c r="L14151">
        <v>864.94100300000002</v>
      </c>
      <c r="R14151">
        <v>1612.7120649999999</v>
      </c>
      <c r="S14151" t="s">
        <v>90</v>
      </c>
      <c r="T14151" s="297">
        <v>46311.754166666666</v>
      </c>
    </row>
    <row r="14152" spans="1:20" x14ac:dyDescent="0.35">
      <c r="A14152" t="s">
        <v>146</v>
      </c>
      <c r="C14152" t="s">
        <v>93</v>
      </c>
      <c r="D14152" s="29">
        <v>46663</v>
      </c>
      <c r="E14152">
        <v>0</v>
      </c>
      <c r="F14152">
        <v>0</v>
      </c>
      <c r="G14152">
        <v>0</v>
      </c>
      <c r="H14152">
        <v>0</v>
      </c>
      <c r="L14152">
        <v>864.94100300000002</v>
      </c>
      <c r="R14152">
        <v>1612.7120649999999</v>
      </c>
      <c r="S14152" t="s">
        <v>90</v>
      </c>
      <c r="T14152" s="297">
        <v>46311.754166666666</v>
      </c>
    </row>
    <row r="14153" spans="1:20" x14ac:dyDescent="0.35">
      <c r="A14153" t="s">
        <v>146</v>
      </c>
      <c r="C14153" t="s">
        <v>93</v>
      </c>
      <c r="D14153" s="29">
        <v>46664</v>
      </c>
      <c r="E14153">
        <v>0</v>
      </c>
      <c r="F14153">
        <v>0</v>
      </c>
      <c r="G14153">
        <v>0</v>
      </c>
      <c r="H14153">
        <v>0</v>
      </c>
      <c r="L14153">
        <v>864.94100300000002</v>
      </c>
      <c r="R14153">
        <v>1612.7120649999999</v>
      </c>
      <c r="S14153" t="s">
        <v>90</v>
      </c>
      <c r="T14153" s="297">
        <v>46311.754166666666</v>
      </c>
    </row>
    <row r="14154" spans="1:20" x14ac:dyDescent="0.35">
      <c r="A14154" t="s">
        <v>146</v>
      </c>
      <c r="C14154" t="s">
        <v>93</v>
      </c>
      <c r="D14154" s="29">
        <v>46665</v>
      </c>
      <c r="E14154">
        <v>0</v>
      </c>
      <c r="F14154">
        <v>0</v>
      </c>
      <c r="G14154">
        <v>0</v>
      </c>
      <c r="H14154">
        <v>0</v>
      </c>
      <c r="L14154">
        <v>864.94100300000002</v>
      </c>
      <c r="R14154">
        <v>1612.7120649999999</v>
      </c>
      <c r="S14154" t="s">
        <v>90</v>
      </c>
      <c r="T14154" s="297">
        <v>46311.754166666666</v>
      </c>
    </row>
    <row r="14155" spans="1:20" x14ac:dyDescent="0.35">
      <c r="A14155" t="s">
        <v>146</v>
      </c>
      <c r="C14155" t="s">
        <v>93</v>
      </c>
      <c r="D14155" s="29">
        <v>46666</v>
      </c>
      <c r="E14155">
        <v>0</v>
      </c>
      <c r="F14155">
        <v>0</v>
      </c>
      <c r="G14155">
        <v>0</v>
      </c>
      <c r="H14155">
        <v>0</v>
      </c>
      <c r="L14155">
        <v>864.94100300000002</v>
      </c>
      <c r="R14155">
        <v>1612.7120649999999</v>
      </c>
      <c r="S14155" t="s">
        <v>90</v>
      </c>
      <c r="T14155" s="297">
        <v>46311.754166666666</v>
      </c>
    </row>
    <row r="14156" spans="1:20" x14ac:dyDescent="0.35">
      <c r="A14156" t="s">
        <v>146</v>
      </c>
      <c r="C14156" t="s">
        <v>93</v>
      </c>
      <c r="D14156" s="29">
        <v>46667</v>
      </c>
      <c r="E14156">
        <v>0</v>
      </c>
      <c r="F14156">
        <v>0</v>
      </c>
      <c r="G14156">
        <v>0</v>
      </c>
      <c r="H14156">
        <v>0</v>
      </c>
      <c r="L14156">
        <v>864.94100300000002</v>
      </c>
      <c r="R14156">
        <v>1612.7120649999999</v>
      </c>
      <c r="S14156" t="s">
        <v>90</v>
      </c>
      <c r="T14156" s="297">
        <v>46311.754166666666</v>
      </c>
    </row>
    <row r="14157" spans="1:20" x14ac:dyDescent="0.35">
      <c r="A14157" t="s">
        <v>146</v>
      </c>
      <c r="C14157" t="s">
        <v>93</v>
      </c>
      <c r="D14157" s="29">
        <v>46668</v>
      </c>
      <c r="E14157">
        <v>0</v>
      </c>
      <c r="F14157">
        <v>0</v>
      </c>
      <c r="G14157">
        <v>0</v>
      </c>
      <c r="H14157">
        <v>0</v>
      </c>
      <c r="L14157">
        <v>864.94100300000002</v>
      </c>
      <c r="R14157">
        <v>1612.7120649999999</v>
      </c>
      <c r="S14157" t="s">
        <v>90</v>
      </c>
      <c r="T14157" s="297">
        <v>46311.754166666666</v>
      </c>
    </row>
    <row r="14158" spans="1:20" x14ac:dyDescent="0.35">
      <c r="A14158" t="s">
        <v>146</v>
      </c>
      <c r="C14158" t="s">
        <v>93</v>
      </c>
      <c r="D14158" s="29">
        <v>46669</v>
      </c>
      <c r="E14158">
        <v>0</v>
      </c>
      <c r="F14158">
        <v>0</v>
      </c>
      <c r="G14158">
        <v>0</v>
      </c>
      <c r="H14158">
        <v>0</v>
      </c>
      <c r="L14158">
        <v>864.94100300000002</v>
      </c>
      <c r="R14158">
        <v>1612.7120649999999</v>
      </c>
      <c r="S14158" t="s">
        <v>90</v>
      </c>
      <c r="T14158" s="297">
        <v>46311.754166666666</v>
      </c>
    </row>
    <row r="14159" spans="1:20" x14ac:dyDescent="0.35">
      <c r="A14159" t="s">
        <v>146</v>
      </c>
      <c r="C14159" t="s">
        <v>93</v>
      </c>
      <c r="D14159" s="29">
        <v>46670</v>
      </c>
      <c r="E14159">
        <v>0</v>
      </c>
      <c r="F14159">
        <v>0</v>
      </c>
      <c r="G14159">
        <v>0</v>
      </c>
      <c r="H14159">
        <v>0</v>
      </c>
      <c r="L14159">
        <v>864.94100300000002</v>
      </c>
      <c r="R14159">
        <v>1612.7120649999999</v>
      </c>
      <c r="S14159" t="s">
        <v>90</v>
      </c>
      <c r="T14159" s="297">
        <v>46311.754166666666</v>
      </c>
    </row>
    <row r="14160" spans="1:20" x14ac:dyDescent="0.35">
      <c r="A14160" t="s">
        <v>146</v>
      </c>
      <c r="C14160" t="s">
        <v>93</v>
      </c>
      <c r="D14160" s="29">
        <v>46671</v>
      </c>
      <c r="E14160">
        <v>0</v>
      </c>
      <c r="F14160">
        <v>0</v>
      </c>
      <c r="G14160">
        <v>0</v>
      </c>
      <c r="H14160">
        <v>0</v>
      </c>
      <c r="L14160">
        <v>864.94100300000002</v>
      </c>
      <c r="R14160">
        <v>1612.7120649999999</v>
      </c>
      <c r="S14160" t="s">
        <v>90</v>
      </c>
      <c r="T14160" s="297">
        <v>46311.754166666666</v>
      </c>
    </row>
    <row r="14161" spans="1:20" x14ac:dyDescent="0.35">
      <c r="A14161" t="s">
        <v>146</v>
      </c>
      <c r="C14161" t="s">
        <v>93</v>
      </c>
      <c r="D14161" s="29">
        <v>46672</v>
      </c>
      <c r="E14161">
        <v>0</v>
      </c>
      <c r="F14161">
        <v>0</v>
      </c>
      <c r="G14161">
        <v>0</v>
      </c>
      <c r="H14161">
        <v>0</v>
      </c>
      <c r="L14161">
        <v>864.94100300000002</v>
      </c>
      <c r="R14161">
        <v>1612.7120649999999</v>
      </c>
      <c r="S14161" t="s">
        <v>90</v>
      </c>
      <c r="T14161" s="297">
        <v>46311.754166666666</v>
      </c>
    </row>
    <row r="14162" spans="1:20" x14ac:dyDescent="0.35">
      <c r="A14162" t="s">
        <v>146</v>
      </c>
      <c r="C14162" t="s">
        <v>93</v>
      </c>
      <c r="D14162" s="29">
        <v>46673</v>
      </c>
      <c r="E14162">
        <v>0</v>
      </c>
      <c r="F14162">
        <v>0</v>
      </c>
      <c r="G14162">
        <v>0</v>
      </c>
      <c r="H14162">
        <v>0</v>
      </c>
      <c r="L14162">
        <v>864.94100300000002</v>
      </c>
      <c r="R14162">
        <v>1612.7120649999999</v>
      </c>
      <c r="S14162" t="s">
        <v>90</v>
      </c>
      <c r="T14162" s="297">
        <v>46311.754166666666</v>
      </c>
    </row>
    <row r="14163" spans="1:20" x14ac:dyDescent="0.35">
      <c r="A14163" t="s">
        <v>146</v>
      </c>
      <c r="C14163" t="s">
        <v>93</v>
      </c>
      <c r="D14163" s="29">
        <v>46674</v>
      </c>
      <c r="E14163">
        <v>0</v>
      </c>
      <c r="F14163">
        <v>0</v>
      </c>
      <c r="G14163">
        <v>0</v>
      </c>
      <c r="H14163">
        <v>0</v>
      </c>
      <c r="L14163">
        <v>864.94100300000002</v>
      </c>
      <c r="R14163">
        <v>1612.7120649999999</v>
      </c>
      <c r="S14163" t="s">
        <v>90</v>
      </c>
      <c r="T14163" s="297">
        <v>46311.754166666666</v>
      </c>
    </row>
    <row r="14164" spans="1:20" x14ac:dyDescent="0.35">
      <c r="A14164" t="s">
        <v>146</v>
      </c>
      <c r="C14164" t="s">
        <v>93</v>
      </c>
      <c r="D14164" s="29">
        <v>46675</v>
      </c>
      <c r="E14164">
        <v>0</v>
      </c>
      <c r="F14164">
        <v>0</v>
      </c>
      <c r="G14164">
        <v>0</v>
      </c>
      <c r="H14164">
        <v>0</v>
      </c>
      <c r="L14164">
        <v>864.94100300000002</v>
      </c>
      <c r="R14164">
        <v>1612.7120649999999</v>
      </c>
      <c r="S14164" t="s">
        <v>90</v>
      </c>
      <c r="T14164" s="297">
        <v>46311.754166666666</v>
      </c>
    </row>
    <row r="14165" spans="1:20" x14ac:dyDescent="0.35">
      <c r="A14165" t="s">
        <v>146</v>
      </c>
      <c r="C14165" t="s">
        <v>93</v>
      </c>
      <c r="D14165" s="29">
        <v>46676</v>
      </c>
      <c r="E14165">
        <v>0</v>
      </c>
      <c r="F14165">
        <v>0</v>
      </c>
      <c r="G14165">
        <v>0</v>
      </c>
      <c r="H14165">
        <v>0</v>
      </c>
      <c r="L14165">
        <v>864.94100300000002</v>
      </c>
      <c r="R14165">
        <v>1612.7120649999999</v>
      </c>
      <c r="S14165" t="s">
        <v>90</v>
      </c>
      <c r="T14165" s="297">
        <v>46311.754166666666</v>
      </c>
    </row>
    <row r="14166" spans="1:20" x14ac:dyDescent="0.35">
      <c r="A14166" t="s">
        <v>146</v>
      </c>
      <c r="C14166" t="s">
        <v>93</v>
      </c>
      <c r="D14166" s="29">
        <v>46677</v>
      </c>
      <c r="E14166">
        <v>0</v>
      </c>
      <c r="F14166">
        <v>0</v>
      </c>
      <c r="G14166">
        <v>0</v>
      </c>
      <c r="H14166">
        <v>0</v>
      </c>
      <c r="L14166">
        <v>864.94100300000002</v>
      </c>
      <c r="R14166">
        <v>1612.7120649999999</v>
      </c>
      <c r="S14166" t="s">
        <v>90</v>
      </c>
      <c r="T14166" s="297">
        <v>46311.754166666666</v>
      </c>
    </row>
    <row r="14167" spans="1:20" x14ac:dyDescent="0.35">
      <c r="A14167" t="s">
        <v>146</v>
      </c>
      <c r="C14167" t="s">
        <v>93</v>
      </c>
      <c r="D14167" s="29">
        <v>46678</v>
      </c>
      <c r="E14167">
        <v>0</v>
      </c>
      <c r="F14167">
        <v>0</v>
      </c>
      <c r="G14167">
        <v>0</v>
      </c>
      <c r="H14167">
        <v>0</v>
      </c>
      <c r="L14167">
        <v>864.94100300000002</v>
      </c>
      <c r="R14167">
        <v>1612.7120649999999</v>
      </c>
      <c r="S14167" t="s">
        <v>90</v>
      </c>
      <c r="T14167" s="297">
        <v>46311.754166666666</v>
      </c>
    </row>
    <row r="14168" spans="1:20" x14ac:dyDescent="0.35">
      <c r="A14168" t="s">
        <v>146</v>
      </c>
      <c r="C14168" t="s">
        <v>93</v>
      </c>
      <c r="D14168" s="29">
        <v>46679</v>
      </c>
      <c r="E14168">
        <v>0</v>
      </c>
      <c r="F14168">
        <v>0</v>
      </c>
      <c r="G14168">
        <v>0</v>
      </c>
      <c r="H14168">
        <v>0</v>
      </c>
      <c r="L14168">
        <v>864.94100300000002</v>
      </c>
      <c r="R14168">
        <v>1612.7120649999999</v>
      </c>
      <c r="S14168" t="s">
        <v>90</v>
      </c>
      <c r="T14168" s="297">
        <v>46311.754166666666</v>
      </c>
    </row>
    <row r="14169" spans="1:20" x14ac:dyDescent="0.35">
      <c r="A14169" t="s">
        <v>146</v>
      </c>
      <c r="C14169" t="s">
        <v>93</v>
      </c>
      <c r="D14169" s="29">
        <v>46680</v>
      </c>
      <c r="E14169">
        <v>0</v>
      </c>
      <c r="F14169">
        <v>0</v>
      </c>
      <c r="G14169">
        <v>0</v>
      </c>
      <c r="H14169">
        <v>0</v>
      </c>
      <c r="L14169">
        <v>864.94100300000002</v>
      </c>
      <c r="R14169">
        <v>1612.7120649999999</v>
      </c>
      <c r="S14169" t="s">
        <v>90</v>
      </c>
      <c r="T14169" s="297">
        <v>46311.754166666666</v>
      </c>
    </row>
    <row r="14170" spans="1:20" x14ac:dyDescent="0.35">
      <c r="A14170" t="s">
        <v>146</v>
      </c>
      <c r="C14170" t="s">
        <v>93</v>
      </c>
      <c r="D14170" s="29">
        <v>46681</v>
      </c>
      <c r="E14170">
        <v>0</v>
      </c>
      <c r="F14170">
        <v>0</v>
      </c>
      <c r="G14170">
        <v>0</v>
      </c>
      <c r="H14170">
        <v>0</v>
      </c>
      <c r="L14170">
        <v>864.94100300000002</v>
      </c>
      <c r="R14170">
        <v>1612.7120649999999</v>
      </c>
      <c r="S14170" t="s">
        <v>90</v>
      </c>
      <c r="T14170" s="297">
        <v>46311.754166666666</v>
      </c>
    </row>
    <row r="14171" spans="1:20" x14ac:dyDescent="0.35">
      <c r="A14171" t="s">
        <v>146</v>
      </c>
      <c r="C14171" t="s">
        <v>93</v>
      </c>
      <c r="D14171" s="29">
        <v>46682</v>
      </c>
      <c r="E14171">
        <v>0</v>
      </c>
      <c r="F14171">
        <v>0</v>
      </c>
      <c r="G14171">
        <v>0</v>
      </c>
      <c r="H14171">
        <v>0</v>
      </c>
      <c r="L14171">
        <v>864.94100300000002</v>
      </c>
      <c r="R14171">
        <v>1612.7120649999999</v>
      </c>
      <c r="S14171" t="s">
        <v>90</v>
      </c>
      <c r="T14171" s="297">
        <v>46311.754166666666</v>
      </c>
    </row>
    <row r="14172" spans="1:20" x14ac:dyDescent="0.35">
      <c r="A14172" t="s">
        <v>146</v>
      </c>
      <c r="C14172" t="s">
        <v>93</v>
      </c>
      <c r="D14172" s="29">
        <v>46683</v>
      </c>
      <c r="E14172">
        <v>0</v>
      </c>
      <c r="F14172">
        <v>0</v>
      </c>
      <c r="G14172">
        <v>0</v>
      </c>
      <c r="H14172">
        <v>0</v>
      </c>
      <c r="L14172">
        <v>864.94100300000002</v>
      </c>
      <c r="R14172">
        <v>1612.7120649999999</v>
      </c>
      <c r="S14172" t="s">
        <v>90</v>
      </c>
      <c r="T14172" s="297">
        <v>46311.754166666666</v>
      </c>
    </row>
    <row r="14173" spans="1:20" x14ac:dyDescent="0.35">
      <c r="A14173" t="s">
        <v>146</v>
      </c>
      <c r="C14173" t="s">
        <v>93</v>
      </c>
      <c r="D14173" s="29">
        <v>46684</v>
      </c>
      <c r="E14173">
        <v>0</v>
      </c>
      <c r="F14173">
        <v>0</v>
      </c>
      <c r="G14173">
        <v>0</v>
      </c>
      <c r="H14173">
        <v>0</v>
      </c>
      <c r="L14173">
        <v>864.94100300000002</v>
      </c>
      <c r="R14173">
        <v>1612.7120649999999</v>
      </c>
      <c r="S14173" t="s">
        <v>90</v>
      </c>
      <c r="T14173" s="297">
        <v>46311.754166666666</v>
      </c>
    </row>
    <row r="14174" spans="1:20" x14ac:dyDescent="0.35">
      <c r="A14174" t="s">
        <v>146</v>
      </c>
      <c r="C14174" t="s">
        <v>93</v>
      </c>
      <c r="D14174" s="29">
        <v>46685</v>
      </c>
      <c r="E14174">
        <v>0</v>
      </c>
      <c r="F14174">
        <v>0</v>
      </c>
      <c r="G14174">
        <v>0</v>
      </c>
      <c r="H14174">
        <v>0</v>
      </c>
      <c r="L14174">
        <v>864.94100300000002</v>
      </c>
      <c r="R14174">
        <v>1612.7120649999999</v>
      </c>
      <c r="S14174" t="s">
        <v>90</v>
      </c>
      <c r="T14174" s="297">
        <v>46311.754166666666</v>
      </c>
    </row>
    <row r="14175" spans="1:20" x14ac:dyDescent="0.35">
      <c r="A14175" t="s">
        <v>146</v>
      </c>
      <c r="C14175" t="s">
        <v>93</v>
      </c>
      <c r="D14175" s="29">
        <v>46686</v>
      </c>
      <c r="E14175">
        <v>0</v>
      </c>
      <c r="F14175">
        <v>0</v>
      </c>
      <c r="G14175">
        <v>0</v>
      </c>
      <c r="H14175">
        <v>0</v>
      </c>
      <c r="L14175">
        <v>864.94100300000002</v>
      </c>
      <c r="R14175">
        <v>1612.7120649999999</v>
      </c>
      <c r="S14175" t="s">
        <v>90</v>
      </c>
      <c r="T14175" s="297">
        <v>46311.754166666666</v>
      </c>
    </row>
    <row r="14176" spans="1:20" x14ac:dyDescent="0.35">
      <c r="A14176" t="s">
        <v>146</v>
      </c>
      <c r="C14176" t="s">
        <v>93</v>
      </c>
      <c r="D14176" s="29">
        <v>46687</v>
      </c>
      <c r="E14176">
        <v>0</v>
      </c>
      <c r="F14176">
        <v>0</v>
      </c>
      <c r="G14176">
        <v>0</v>
      </c>
      <c r="H14176">
        <v>0</v>
      </c>
      <c r="L14176">
        <v>864.94100300000002</v>
      </c>
      <c r="R14176">
        <v>1612.7120649999999</v>
      </c>
      <c r="S14176" t="s">
        <v>90</v>
      </c>
      <c r="T14176" s="297">
        <v>46311.754166666666</v>
      </c>
    </row>
    <row r="14177" spans="1:20" x14ac:dyDescent="0.35">
      <c r="A14177" t="s">
        <v>146</v>
      </c>
      <c r="C14177" t="s">
        <v>93</v>
      </c>
      <c r="D14177" s="29">
        <v>46688</v>
      </c>
      <c r="E14177">
        <v>0</v>
      </c>
      <c r="F14177">
        <v>0</v>
      </c>
      <c r="G14177">
        <v>0</v>
      </c>
      <c r="H14177">
        <v>0</v>
      </c>
      <c r="L14177">
        <v>864.94100300000002</v>
      </c>
      <c r="R14177">
        <v>1612.7120649999999</v>
      </c>
      <c r="S14177" t="s">
        <v>90</v>
      </c>
      <c r="T14177" s="297">
        <v>46311.754166666666</v>
      </c>
    </row>
    <row r="14178" spans="1:20" x14ac:dyDescent="0.35">
      <c r="A14178" t="s">
        <v>146</v>
      </c>
      <c r="C14178" t="s">
        <v>93</v>
      </c>
      <c r="D14178" s="29">
        <v>46689</v>
      </c>
      <c r="E14178">
        <v>0</v>
      </c>
      <c r="F14178">
        <v>0</v>
      </c>
      <c r="G14178">
        <v>0</v>
      </c>
      <c r="H14178">
        <v>0</v>
      </c>
      <c r="L14178">
        <v>864.94100300000002</v>
      </c>
      <c r="R14178">
        <v>1612.7120649999999</v>
      </c>
      <c r="S14178" t="s">
        <v>90</v>
      </c>
      <c r="T14178" s="297">
        <v>46311.754166666666</v>
      </c>
    </row>
    <row r="14179" spans="1:20" x14ac:dyDescent="0.35">
      <c r="A14179" t="s">
        <v>146</v>
      </c>
      <c r="C14179" t="s">
        <v>93</v>
      </c>
      <c r="D14179" s="29">
        <v>46690</v>
      </c>
      <c r="E14179">
        <v>0</v>
      </c>
      <c r="F14179">
        <v>0</v>
      </c>
      <c r="G14179">
        <v>0</v>
      </c>
      <c r="H14179">
        <v>0</v>
      </c>
      <c r="L14179">
        <v>864.94100300000002</v>
      </c>
      <c r="R14179">
        <v>1612.7120649999999</v>
      </c>
      <c r="S14179" t="s">
        <v>90</v>
      </c>
      <c r="T14179" s="297">
        <v>46311.754166666666</v>
      </c>
    </row>
    <row r="14180" spans="1:20" x14ac:dyDescent="0.35">
      <c r="A14180" t="s">
        <v>146</v>
      </c>
      <c r="C14180" t="s">
        <v>93</v>
      </c>
      <c r="D14180" s="29">
        <v>46691</v>
      </c>
      <c r="E14180">
        <v>0</v>
      </c>
      <c r="F14180">
        <v>0</v>
      </c>
      <c r="G14180">
        <v>0</v>
      </c>
      <c r="H14180">
        <v>0</v>
      </c>
      <c r="L14180">
        <v>864.94100300000002</v>
      </c>
      <c r="R14180">
        <v>1612.7120649999999</v>
      </c>
      <c r="S14180" t="s">
        <v>90</v>
      </c>
      <c r="T14180" s="297">
        <v>46311.754166666666</v>
      </c>
    </row>
    <row r="14181" spans="1:20" x14ac:dyDescent="0.35">
      <c r="A14181" t="s">
        <v>146</v>
      </c>
      <c r="C14181" t="s">
        <v>93</v>
      </c>
      <c r="D14181" s="29">
        <v>46692</v>
      </c>
      <c r="E14181">
        <v>0</v>
      </c>
      <c r="F14181">
        <v>0</v>
      </c>
      <c r="G14181">
        <v>0</v>
      </c>
      <c r="H14181">
        <v>0</v>
      </c>
      <c r="L14181">
        <v>864.94100300000002</v>
      </c>
      <c r="R14181">
        <v>1612.7120649999999</v>
      </c>
      <c r="S14181" t="s">
        <v>90</v>
      </c>
      <c r="T14181" s="297">
        <v>46311.754166666666</v>
      </c>
    </row>
    <row r="14182" spans="1:20" x14ac:dyDescent="0.35">
      <c r="A14182" t="s">
        <v>146</v>
      </c>
      <c r="C14182" t="s">
        <v>93</v>
      </c>
      <c r="D14182" s="29">
        <v>46693</v>
      </c>
      <c r="E14182">
        <v>0</v>
      </c>
      <c r="F14182">
        <v>0</v>
      </c>
      <c r="G14182">
        <v>0</v>
      </c>
      <c r="H14182">
        <v>0</v>
      </c>
      <c r="L14182">
        <v>864.94100300000002</v>
      </c>
      <c r="R14182">
        <v>1612.7120649999999</v>
      </c>
      <c r="S14182" t="s">
        <v>90</v>
      </c>
      <c r="T14182" s="297">
        <v>46311.754166666666</v>
      </c>
    </row>
    <row r="14183" spans="1:20" x14ac:dyDescent="0.35">
      <c r="A14183" t="s">
        <v>146</v>
      </c>
      <c r="C14183" t="s">
        <v>93</v>
      </c>
      <c r="D14183" s="29">
        <v>46694</v>
      </c>
      <c r="E14183">
        <v>0</v>
      </c>
      <c r="F14183">
        <v>0</v>
      </c>
      <c r="G14183">
        <v>0</v>
      </c>
      <c r="H14183">
        <v>0</v>
      </c>
      <c r="L14183">
        <v>864.94100300000002</v>
      </c>
      <c r="R14183">
        <v>1612.7120649999999</v>
      </c>
      <c r="S14183" t="s">
        <v>90</v>
      </c>
      <c r="T14183" s="297">
        <v>46311.754166666666</v>
      </c>
    </row>
    <row r="14184" spans="1:20" x14ac:dyDescent="0.35">
      <c r="A14184" t="s">
        <v>146</v>
      </c>
      <c r="C14184" t="s">
        <v>93</v>
      </c>
      <c r="D14184" s="29">
        <v>46695</v>
      </c>
      <c r="E14184">
        <v>0</v>
      </c>
      <c r="F14184">
        <v>0</v>
      </c>
      <c r="G14184">
        <v>0</v>
      </c>
      <c r="H14184">
        <v>0</v>
      </c>
      <c r="L14184">
        <v>864.94100300000002</v>
      </c>
      <c r="R14184">
        <v>1612.7120649999999</v>
      </c>
      <c r="S14184" t="s">
        <v>90</v>
      </c>
      <c r="T14184" s="297">
        <v>46311.754166666666</v>
      </c>
    </row>
    <row r="14185" spans="1:20" x14ac:dyDescent="0.35">
      <c r="A14185" t="s">
        <v>146</v>
      </c>
      <c r="C14185" t="s">
        <v>93</v>
      </c>
      <c r="D14185" s="29">
        <v>46696</v>
      </c>
      <c r="E14185">
        <v>0</v>
      </c>
      <c r="F14185">
        <v>0</v>
      </c>
      <c r="G14185">
        <v>0</v>
      </c>
      <c r="H14185">
        <v>0</v>
      </c>
      <c r="L14185">
        <v>864.94100300000002</v>
      </c>
      <c r="R14185">
        <v>1612.7120649999999</v>
      </c>
      <c r="S14185" t="s">
        <v>90</v>
      </c>
      <c r="T14185" s="297">
        <v>46311.754166666666</v>
      </c>
    </row>
    <row r="14186" spans="1:20" x14ac:dyDescent="0.35">
      <c r="A14186" t="s">
        <v>146</v>
      </c>
      <c r="C14186" t="s">
        <v>93</v>
      </c>
      <c r="D14186" s="29">
        <v>46697</v>
      </c>
      <c r="E14186">
        <v>0</v>
      </c>
      <c r="F14186">
        <v>0</v>
      </c>
      <c r="G14186">
        <v>0</v>
      </c>
      <c r="H14186">
        <v>0</v>
      </c>
      <c r="L14186">
        <v>864.94100300000002</v>
      </c>
      <c r="R14186">
        <v>1612.7120649999999</v>
      </c>
      <c r="S14186" t="s">
        <v>90</v>
      </c>
      <c r="T14186" s="297">
        <v>46311.754166666666</v>
      </c>
    </row>
    <row r="14187" spans="1:20" x14ac:dyDescent="0.35">
      <c r="A14187" t="s">
        <v>146</v>
      </c>
      <c r="C14187" t="s">
        <v>93</v>
      </c>
      <c r="D14187" s="29">
        <v>46698</v>
      </c>
      <c r="E14187">
        <v>0</v>
      </c>
      <c r="F14187">
        <v>0</v>
      </c>
      <c r="G14187">
        <v>0</v>
      </c>
      <c r="H14187">
        <v>0</v>
      </c>
      <c r="L14187">
        <v>864.94100300000002</v>
      </c>
      <c r="R14187">
        <v>1612.7120649999999</v>
      </c>
      <c r="S14187" t="s">
        <v>90</v>
      </c>
      <c r="T14187" s="297">
        <v>46311.754166666666</v>
      </c>
    </row>
    <row r="14188" spans="1:20" x14ac:dyDescent="0.35">
      <c r="A14188" t="s">
        <v>146</v>
      </c>
      <c r="C14188" t="s">
        <v>93</v>
      </c>
      <c r="D14188" s="29">
        <v>46699</v>
      </c>
      <c r="E14188">
        <v>0</v>
      </c>
      <c r="F14188">
        <v>0</v>
      </c>
      <c r="G14188">
        <v>0</v>
      </c>
      <c r="H14188">
        <v>0</v>
      </c>
      <c r="L14188">
        <v>864.94100300000002</v>
      </c>
      <c r="R14188">
        <v>1612.7120649999999</v>
      </c>
      <c r="S14188" t="s">
        <v>90</v>
      </c>
      <c r="T14188" s="297">
        <v>46311.754166666666</v>
      </c>
    </row>
    <row r="14189" spans="1:20" x14ac:dyDescent="0.35">
      <c r="A14189" t="s">
        <v>146</v>
      </c>
      <c r="C14189" t="s">
        <v>93</v>
      </c>
      <c r="D14189" s="29">
        <v>46700</v>
      </c>
      <c r="E14189">
        <v>0</v>
      </c>
      <c r="F14189">
        <v>0</v>
      </c>
      <c r="G14189">
        <v>0</v>
      </c>
      <c r="H14189">
        <v>0</v>
      </c>
      <c r="L14189">
        <v>864.94100300000002</v>
      </c>
      <c r="R14189">
        <v>1612.7120649999999</v>
      </c>
      <c r="S14189" t="s">
        <v>90</v>
      </c>
      <c r="T14189" s="297">
        <v>46311.754166666666</v>
      </c>
    </row>
    <row r="14190" spans="1:20" x14ac:dyDescent="0.35">
      <c r="A14190" t="s">
        <v>146</v>
      </c>
      <c r="C14190" t="s">
        <v>93</v>
      </c>
      <c r="D14190" s="29">
        <v>46701</v>
      </c>
      <c r="E14190">
        <v>0</v>
      </c>
      <c r="F14190">
        <v>0</v>
      </c>
      <c r="G14190">
        <v>0</v>
      </c>
      <c r="H14190">
        <v>0</v>
      </c>
      <c r="L14190">
        <v>864.94100300000002</v>
      </c>
      <c r="R14190">
        <v>1612.7120649999999</v>
      </c>
      <c r="S14190" t="s">
        <v>90</v>
      </c>
      <c r="T14190" s="297">
        <v>46311.754166666666</v>
      </c>
    </row>
    <row r="14191" spans="1:20" x14ac:dyDescent="0.35">
      <c r="A14191" t="s">
        <v>146</v>
      </c>
      <c r="C14191" t="s">
        <v>93</v>
      </c>
      <c r="D14191" s="29">
        <v>46702</v>
      </c>
      <c r="E14191">
        <v>0</v>
      </c>
      <c r="F14191">
        <v>0</v>
      </c>
      <c r="G14191">
        <v>0</v>
      </c>
      <c r="H14191">
        <v>0</v>
      </c>
      <c r="L14191">
        <v>864.94100300000002</v>
      </c>
      <c r="R14191">
        <v>1612.7120649999999</v>
      </c>
      <c r="S14191" t="s">
        <v>90</v>
      </c>
      <c r="T14191" s="297">
        <v>46311.754166666666</v>
      </c>
    </row>
    <row r="14192" spans="1:20" x14ac:dyDescent="0.35">
      <c r="A14192" t="s">
        <v>146</v>
      </c>
      <c r="C14192" t="s">
        <v>93</v>
      </c>
      <c r="D14192" s="29">
        <v>46703</v>
      </c>
      <c r="E14192">
        <v>0</v>
      </c>
      <c r="F14192">
        <v>0</v>
      </c>
      <c r="G14192">
        <v>0</v>
      </c>
      <c r="H14192">
        <v>0</v>
      </c>
      <c r="L14192">
        <v>864.94100300000002</v>
      </c>
      <c r="R14192">
        <v>1612.7120649999999</v>
      </c>
      <c r="S14192" t="s">
        <v>90</v>
      </c>
      <c r="T14192" s="297">
        <v>46311.754166666666</v>
      </c>
    </row>
    <row r="14193" spans="1:20" x14ac:dyDescent="0.35">
      <c r="A14193" t="s">
        <v>146</v>
      </c>
      <c r="C14193" t="s">
        <v>93</v>
      </c>
      <c r="D14193" s="29">
        <v>46704</v>
      </c>
      <c r="E14193">
        <v>0</v>
      </c>
      <c r="F14193">
        <v>0</v>
      </c>
      <c r="G14193">
        <v>0</v>
      </c>
      <c r="H14193">
        <v>0</v>
      </c>
      <c r="L14193">
        <v>864.94100300000002</v>
      </c>
      <c r="R14193">
        <v>1612.7120649999999</v>
      </c>
      <c r="S14193" t="s">
        <v>90</v>
      </c>
      <c r="T14193" s="297">
        <v>46311.754166666666</v>
      </c>
    </row>
    <row r="14194" spans="1:20" x14ac:dyDescent="0.35">
      <c r="A14194" t="s">
        <v>146</v>
      </c>
      <c r="C14194" t="s">
        <v>93</v>
      </c>
      <c r="D14194" s="29">
        <v>46705</v>
      </c>
      <c r="E14194">
        <v>0</v>
      </c>
      <c r="F14194">
        <v>0</v>
      </c>
      <c r="G14194">
        <v>0</v>
      </c>
      <c r="H14194">
        <v>0</v>
      </c>
      <c r="L14194">
        <v>864.94100300000002</v>
      </c>
      <c r="R14194">
        <v>1612.7120649999999</v>
      </c>
      <c r="S14194" t="s">
        <v>90</v>
      </c>
      <c r="T14194" s="297">
        <v>46311.754166666666</v>
      </c>
    </row>
    <row r="14195" spans="1:20" x14ac:dyDescent="0.35">
      <c r="A14195" t="s">
        <v>146</v>
      </c>
      <c r="C14195" t="s">
        <v>93</v>
      </c>
      <c r="D14195" s="29">
        <v>46706</v>
      </c>
      <c r="E14195">
        <v>0</v>
      </c>
      <c r="F14195">
        <v>0</v>
      </c>
      <c r="G14195">
        <v>0</v>
      </c>
      <c r="H14195">
        <v>0</v>
      </c>
      <c r="L14195">
        <v>864.94100300000002</v>
      </c>
      <c r="R14195">
        <v>1612.7120649999999</v>
      </c>
      <c r="S14195" t="s">
        <v>90</v>
      </c>
      <c r="T14195" s="297">
        <v>46311.754166666666</v>
      </c>
    </row>
    <row r="14196" spans="1:20" x14ac:dyDescent="0.35">
      <c r="A14196" t="s">
        <v>146</v>
      </c>
      <c r="C14196" t="s">
        <v>93</v>
      </c>
      <c r="D14196" s="29">
        <v>46707</v>
      </c>
      <c r="E14196">
        <v>0</v>
      </c>
      <c r="F14196">
        <v>0</v>
      </c>
      <c r="G14196">
        <v>0</v>
      </c>
      <c r="H14196">
        <v>0</v>
      </c>
      <c r="L14196">
        <v>864.94100300000002</v>
      </c>
      <c r="R14196">
        <v>1612.7120649999999</v>
      </c>
      <c r="S14196" t="s">
        <v>90</v>
      </c>
      <c r="T14196" s="297">
        <v>46311.754166666666</v>
      </c>
    </row>
    <row r="14197" spans="1:20" x14ac:dyDescent="0.35">
      <c r="A14197" t="s">
        <v>146</v>
      </c>
      <c r="C14197" t="s">
        <v>93</v>
      </c>
      <c r="D14197" s="29">
        <v>46708</v>
      </c>
      <c r="E14197">
        <v>0</v>
      </c>
      <c r="F14197">
        <v>0</v>
      </c>
      <c r="G14197">
        <v>0</v>
      </c>
      <c r="H14197">
        <v>0</v>
      </c>
      <c r="L14197">
        <v>864.94100300000002</v>
      </c>
      <c r="R14197">
        <v>1612.7120649999999</v>
      </c>
      <c r="S14197" t="s">
        <v>90</v>
      </c>
      <c r="T14197" s="297">
        <v>46311.754166666666</v>
      </c>
    </row>
    <row r="14198" spans="1:20" x14ac:dyDescent="0.35">
      <c r="A14198" t="s">
        <v>146</v>
      </c>
      <c r="C14198" t="s">
        <v>93</v>
      </c>
      <c r="D14198" s="29">
        <v>46709</v>
      </c>
      <c r="E14198">
        <v>0</v>
      </c>
      <c r="F14198">
        <v>0</v>
      </c>
      <c r="G14198">
        <v>0</v>
      </c>
      <c r="H14198">
        <v>0</v>
      </c>
      <c r="L14198">
        <v>864.94100300000002</v>
      </c>
      <c r="R14198">
        <v>1612.7120649999999</v>
      </c>
      <c r="S14198" t="s">
        <v>90</v>
      </c>
      <c r="T14198" s="297">
        <v>46311.754166666666</v>
      </c>
    </row>
    <row r="14199" spans="1:20" x14ac:dyDescent="0.35">
      <c r="A14199" t="s">
        <v>146</v>
      </c>
      <c r="C14199" t="s">
        <v>93</v>
      </c>
      <c r="D14199" s="29">
        <v>46710</v>
      </c>
      <c r="E14199">
        <v>0</v>
      </c>
      <c r="F14199">
        <v>0</v>
      </c>
      <c r="G14199">
        <v>0</v>
      </c>
      <c r="H14199">
        <v>0</v>
      </c>
      <c r="L14199">
        <v>864.94100300000002</v>
      </c>
      <c r="R14199">
        <v>1612.7120649999999</v>
      </c>
      <c r="S14199" t="s">
        <v>90</v>
      </c>
      <c r="T14199" s="297">
        <v>46311.754166666666</v>
      </c>
    </row>
    <row r="14200" spans="1:20" x14ac:dyDescent="0.35">
      <c r="A14200" t="s">
        <v>146</v>
      </c>
      <c r="C14200" t="s">
        <v>93</v>
      </c>
      <c r="D14200" s="29">
        <v>46711</v>
      </c>
      <c r="E14200">
        <v>0</v>
      </c>
      <c r="F14200">
        <v>0</v>
      </c>
      <c r="G14200">
        <v>0</v>
      </c>
      <c r="H14200">
        <v>0</v>
      </c>
      <c r="L14200">
        <v>864.94100300000002</v>
      </c>
      <c r="R14200">
        <v>1612.7120649999999</v>
      </c>
      <c r="S14200" t="s">
        <v>90</v>
      </c>
      <c r="T14200" s="297">
        <v>46311.754166666666</v>
      </c>
    </row>
    <row r="14201" spans="1:20" x14ac:dyDescent="0.35">
      <c r="A14201" t="s">
        <v>146</v>
      </c>
      <c r="C14201" t="s">
        <v>93</v>
      </c>
      <c r="D14201" s="29">
        <v>46712</v>
      </c>
      <c r="E14201">
        <v>0</v>
      </c>
      <c r="F14201">
        <v>0</v>
      </c>
      <c r="G14201">
        <v>0</v>
      </c>
      <c r="H14201">
        <v>0</v>
      </c>
      <c r="L14201">
        <v>864.94100300000002</v>
      </c>
      <c r="R14201">
        <v>1612.7120649999999</v>
      </c>
      <c r="S14201" t="s">
        <v>90</v>
      </c>
      <c r="T14201" s="297">
        <v>46311.754166666666</v>
      </c>
    </row>
    <row r="14202" spans="1:20" x14ac:dyDescent="0.35">
      <c r="A14202" t="s">
        <v>146</v>
      </c>
      <c r="C14202" t="s">
        <v>93</v>
      </c>
      <c r="D14202" s="29">
        <v>46713</v>
      </c>
      <c r="E14202">
        <v>0</v>
      </c>
      <c r="F14202">
        <v>0</v>
      </c>
      <c r="G14202">
        <v>0</v>
      </c>
      <c r="H14202">
        <v>0</v>
      </c>
      <c r="L14202">
        <v>864.94100300000002</v>
      </c>
      <c r="R14202">
        <v>1612.7120649999999</v>
      </c>
      <c r="S14202" t="s">
        <v>90</v>
      </c>
      <c r="T14202" s="297">
        <v>46311.754166666666</v>
      </c>
    </row>
    <row r="14203" spans="1:20" x14ac:dyDescent="0.35">
      <c r="A14203" t="s">
        <v>146</v>
      </c>
      <c r="C14203" t="s">
        <v>93</v>
      </c>
      <c r="D14203" s="29">
        <v>46714</v>
      </c>
      <c r="E14203">
        <v>0</v>
      </c>
      <c r="F14203">
        <v>0</v>
      </c>
      <c r="G14203">
        <v>0</v>
      </c>
      <c r="H14203">
        <v>0</v>
      </c>
      <c r="L14203">
        <v>864.94100300000002</v>
      </c>
      <c r="R14203">
        <v>1612.7120649999999</v>
      </c>
      <c r="S14203" t="s">
        <v>90</v>
      </c>
      <c r="T14203" s="297">
        <v>46311.754166666666</v>
      </c>
    </row>
    <row r="14204" spans="1:20" x14ac:dyDescent="0.35">
      <c r="A14204" t="s">
        <v>146</v>
      </c>
      <c r="C14204" t="s">
        <v>93</v>
      </c>
      <c r="D14204" s="29">
        <v>46715</v>
      </c>
      <c r="E14204">
        <v>0</v>
      </c>
      <c r="F14204">
        <v>0</v>
      </c>
      <c r="G14204">
        <v>0</v>
      </c>
      <c r="H14204">
        <v>0</v>
      </c>
      <c r="L14204">
        <v>864.94100300000002</v>
      </c>
      <c r="R14204">
        <v>1612.7120649999999</v>
      </c>
      <c r="S14204" t="s">
        <v>90</v>
      </c>
      <c r="T14204" s="297">
        <v>46311.754166666666</v>
      </c>
    </row>
    <row r="14205" spans="1:20" x14ac:dyDescent="0.35">
      <c r="A14205" t="s">
        <v>146</v>
      </c>
      <c r="C14205" t="s">
        <v>93</v>
      </c>
      <c r="D14205" s="29">
        <v>46716</v>
      </c>
      <c r="E14205">
        <v>0</v>
      </c>
      <c r="F14205">
        <v>0</v>
      </c>
      <c r="G14205">
        <v>0</v>
      </c>
      <c r="H14205">
        <v>0</v>
      </c>
      <c r="L14205">
        <v>864.94100300000002</v>
      </c>
      <c r="R14205">
        <v>1612.7120649999999</v>
      </c>
      <c r="S14205" t="s">
        <v>90</v>
      </c>
      <c r="T14205" s="297">
        <v>46311.754166666666</v>
      </c>
    </row>
    <row r="14206" spans="1:20" x14ac:dyDescent="0.35">
      <c r="A14206" t="s">
        <v>146</v>
      </c>
      <c r="C14206" t="s">
        <v>93</v>
      </c>
      <c r="D14206" s="29">
        <v>46717</v>
      </c>
      <c r="E14206">
        <v>0</v>
      </c>
      <c r="F14206">
        <v>0</v>
      </c>
      <c r="G14206">
        <v>0</v>
      </c>
      <c r="H14206">
        <v>0</v>
      </c>
      <c r="L14206">
        <v>864.94100300000002</v>
      </c>
      <c r="R14206">
        <v>1612.7120649999999</v>
      </c>
      <c r="S14206" t="s">
        <v>90</v>
      </c>
      <c r="T14206" s="297">
        <v>46311.754166666666</v>
      </c>
    </row>
    <row r="14207" spans="1:20" x14ac:dyDescent="0.35">
      <c r="A14207" t="s">
        <v>146</v>
      </c>
      <c r="C14207" t="s">
        <v>93</v>
      </c>
      <c r="D14207" s="29">
        <v>46718</v>
      </c>
      <c r="E14207">
        <v>0</v>
      </c>
      <c r="F14207">
        <v>0</v>
      </c>
      <c r="G14207">
        <v>0</v>
      </c>
      <c r="H14207">
        <v>0</v>
      </c>
      <c r="L14207">
        <v>864.94100300000002</v>
      </c>
      <c r="R14207">
        <v>1612.7120649999999</v>
      </c>
      <c r="S14207" t="s">
        <v>90</v>
      </c>
      <c r="T14207" s="297">
        <v>46311.754166666666</v>
      </c>
    </row>
    <row r="14208" spans="1:20" x14ac:dyDescent="0.35">
      <c r="A14208" t="s">
        <v>146</v>
      </c>
      <c r="C14208" t="s">
        <v>93</v>
      </c>
      <c r="D14208" s="29">
        <v>46719</v>
      </c>
      <c r="E14208">
        <v>0</v>
      </c>
      <c r="F14208">
        <v>0</v>
      </c>
      <c r="G14208">
        <v>0</v>
      </c>
      <c r="H14208">
        <v>0</v>
      </c>
      <c r="L14208">
        <v>864.94100300000002</v>
      </c>
      <c r="R14208">
        <v>1612.7120649999999</v>
      </c>
      <c r="S14208" t="s">
        <v>90</v>
      </c>
      <c r="T14208" s="297">
        <v>46311.754166666666</v>
      </c>
    </row>
    <row r="14209" spans="1:20" x14ac:dyDescent="0.35">
      <c r="A14209" t="s">
        <v>146</v>
      </c>
      <c r="C14209" t="s">
        <v>93</v>
      </c>
      <c r="D14209" s="29">
        <v>46720</v>
      </c>
      <c r="E14209">
        <v>0</v>
      </c>
      <c r="F14209">
        <v>0</v>
      </c>
      <c r="G14209">
        <v>0</v>
      </c>
      <c r="H14209">
        <v>0</v>
      </c>
      <c r="L14209">
        <v>864.94100300000002</v>
      </c>
      <c r="R14209">
        <v>1612.7120649999999</v>
      </c>
      <c r="S14209" t="s">
        <v>90</v>
      </c>
      <c r="T14209" s="297">
        <v>46311.754166666666</v>
      </c>
    </row>
    <row r="14210" spans="1:20" x14ac:dyDescent="0.35">
      <c r="A14210" t="s">
        <v>146</v>
      </c>
      <c r="C14210" t="s">
        <v>93</v>
      </c>
      <c r="D14210" s="29">
        <v>46721</v>
      </c>
      <c r="E14210">
        <v>0</v>
      </c>
      <c r="F14210">
        <v>0</v>
      </c>
      <c r="G14210">
        <v>0</v>
      </c>
      <c r="H14210">
        <v>0</v>
      </c>
      <c r="L14210">
        <v>864.94100300000002</v>
      </c>
      <c r="R14210">
        <v>1612.7120649999999</v>
      </c>
      <c r="S14210" t="s">
        <v>90</v>
      </c>
      <c r="T14210" s="297">
        <v>46311.754166666666</v>
      </c>
    </row>
    <row r="14211" spans="1:20" x14ac:dyDescent="0.35">
      <c r="A14211" t="s">
        <v>146</v>
      </c>
      <c r="C14211" t="s">
        <v>93</v>
      </c>
      <c r="D14211" s="29">
        <v>46722</v>
      </c>
      <c r="E14211">
        <v>0</v>
      </c>
      <c r="F14211">
        <v>0</v>
      </c>
      <c r="G14211">
        <v>0</v>
      </c>
      <c r="H14211">
        <v>0</v>
      </c>
      <c r="L14211">
        <v>864.94100300000002</v>
      </c>
      <c r="R14211">
        <v>1612.7120649999999</v>
      </c>
      <c r="S14211" t="s">
        <v>90</v>
      </c>
      <c r="T14211" s="297">
        <v>46311.754166666666</v>
      </c>
    </row>
    <row r="14212" spans="1:20" x14ac:dyDescent="0.35">
      <c r="A14212" t="s">
        <v>146</v>
      </c>
      <c r="C14212" t="s">
        <v>93</v>
      </c>
      <c r="D14212" s="29">
        <v>46723</v>
      </c>
      <c r="E14212">
        <v>0</v>
      </c>
      <c r="F14212">
        <v>0</v>
      </c>
      <c r="G14212">
        <v>0</v>
      </c>
      <c r="H14212">
        <v>0</v>
      </c>
      <c r="L14212">
        <v>864.94100300000002</v>
      </c>
      <c r="R14212">
        <v>1612.7120649999999</v>
      </c>
      <c r="S14212" t="s">
        <v>90</v>
      </c>
      <c r="T14212" s="297">
        <v>46311.754166666666</v>
      </c>
    </row>
    <row r="14213" spans="1:20" x14ac:dyDescent="0.35">
      <c r="A14213" t="s">
        <v>146</v>
      </c>
      <c r="C14213" t="s">
        <v>93</v>
      </c>
      <c r="D14213" s="29">
        <v>46724</v>
      </c>
      <c r="E14213">
        <v>0</v>
      </c>
      <c r="F14213">
        <v>0</v>
      </c>
      <c r="G14213">
        <v>0</v>
      </c>
      <c r="H14213">
        <v>0</v>
      </c>
      <c r="L14213">
        <v>864.94100300000002</v>
      </c>
      <c r="R14213">
        <v>1612.7120649999999</v>
      </c>
      <c r="S14213" t="s">
        <v>90</v>
      </c>
      <c r="T14213" s="297">
        <v>46311.754166666666</v>
      </c>
    </row>
    <row r="14214" spans="1:20" x14ac:dyDescent="0.35">
      <c r="A14214" t="s">
        <v>146</v>
      </c>
      <c r="C14214" t="s">
        <v>93</v>
      </c>
      <c r="D14214" s="29">
        <v>46725</v>
      </c>
      <c r="E14214">
        <v>0</v>
      </c>
      <c r="F14214">
        <v>0</v>
      </c>
      <c r="G14214">
        <v>0</v>
      </c>
      <c r="H14214">
        <v>0</v>
      </c>
      <c r="L14214">
        <v>864.94100300000002</v>
      </c>
      <c r="R14214">
        <v>1612.7120649999999</v>
      </c>
      <c r="S14214" t="s">
        <v>90</v>
      </c>
      <c r="T14214" s="297">
        <v>46311.754166666666</v>
      </c>
    </row>
    <row r="14215" spans="1:20" x14ac:dyDescent="0.35">
      <c r="A14215" t="s">
        <v>146</v>
      </c>
      <c r="C14215" t="s">
        <v>93</v>
      </c>
      <c r="D14215" s="29">
        <v>46726</v>
      </c>
      <c r="E14215">
        <v>0</v>
      </c>
      <c r="F14215">
        <v>0</v>
      </c>
      <c r="G14215">
        <v>0</v>
      </c>
      <c r="H14215">
        <v>0</v>
      </c>
      <c r="L14215">
        <v>864.94100300000002</v>
      </c>
      <c r="R14215">
        <v>1612.7120649999999</v>
      </c>
      <c r="S14215" t="s">
        <v>90</v>
      </c>
      <c r="T14215" s="297">
        <v>46311.754166666666</v>
      </c>
    </row>
    <row r="14216" spans="1:20" x14ac:dyDescent="0.35">
      <c r="A14216" t="s">
        <v>146</v>
      </c>
      <c r="C14216" t="s">
        <v>93</v>
      </c>
      <c r="D14216" s="29">
        <v>46727</v>
      </c>
      <c r="E14216">
        <v>0</v>
      </c>
      <c r="F14216">
        <v>0</v>
      </c>
      <c r="G14216">
        <v>0</v>
      </c>
      <c r="H14216">
        <v>0</v>
      </c>
      <c r="L14216">
        <v>864.94100300000002</v>
      </c>
      <c r="R14216">
        <v>1612.7120649999999</v>
      </c>
      <c r="S14216" t="s">
        <v>90</v>
      </c>
      <c r="T14216" s="297">
        <v>46311.754166666666</v>
      </c>
    </row>
    <row r="14217" spans="1:20" x14ac:dyDescent="0.35">
      <c r="A14217" t="s">
        <v>146</v>
      </c>
      <c r="C14217" t="s">
        <v>93</v>
      </c>
      <c r="D14217" s="29">
        <v>46728</v>
      </c>
      <c r="E14217">
        <v>0</v>
      </c>
      <c r="F14217">
        <v>0</v>
      </c>
      <c r="G14217">
        <v>0</v>
      </c>
      <c r="H14217">
        <v>0</v>
      </c>
      <c r="L14217">
        <v>864.94100300000002</v>
      </c>
      <c r="R14217">
        <v>1612.7120649999999</v>
      </c>
      <c r="S14217" t="s">
        <v>90</v>
      </c>
      <c r="T14217" s="297">
        <v>46311.754166666666</v>
      </c>
    </row>
    <row r="14218" spans="1:20" x14ac:dyDescent="0.35">
      <c r="A14218" t="s">
        <v>146</v>
      </c>
      <c r="C14218" t="s">
        <v>93</v>
      </c>
      <c r="D14218" s="29">
        <v>46729</v>
      </c>
      <c r="E14218">
        <v>0</v>
      </c>
      <c r="F14218">
        <v>0</v>
      </c>
      <c r="G14218">
        <v>0</v>
      </c>
      <c r="H14218">
        <v>0</v>
      </c>
      <c r="L14218">
        <v>864.94100300000002</v>
      </c>
      <c r="R14218">
        <v>1612.7120649999999</v>
      </c>
      <c r="S14218" t="s">
        <v>90</v>
      </c>
      <c r="T14218" s="297">
        <v>46311.754166666666</v>
      </c>
    </row>
    <row r="14219" spans="1:20" x14ac:dyDescent="0.35">
      <c r="A14219" t="s">
        <v>146</v>
      </c>
      <c r="C14219" t="s">
        <v>93</v>
      </c>
      <c r="D14219" s="29">
        <v>46730</v>
      </c>
      <c r="E14219">
        <v>0</v>
      </c>
      <c r="F14219">
        <v>0</v>
      </c>
      <c r="G14219">
        <v>0</v>
      </c>
      <c r="H14219">
        <v>0</v>
      </c>
      <c r="L14219">
        <v>864.94100300000002</v>
      </c>
      <c r="R14219">
        <v>1612.7120649999999</v>
      </c>
      <c r="S14219" t="s">
        <v>90</v>
      </c>
      <c r="T14219" s="297">
        <v>46311.754166666666</v>
      </c>
    </row>
    <row r="14220" spans="1:20" x14ac:dyDescent="0.35">
      <c r="A14220" t="s">
        <v>146</v>
      </c>
      <c r="C14220" t="s">
        <v>93</v>
      </c>
      <c r="D14220" s="29">
        <v>46731</v>
      </c>
      <c r="E14220">
        <v>0</v>
      </c>
      <c r="F14220">
        <v>0</v>
      </c>
      <c r="G14220">
        <v>0</v>
      </c>
      <c r="H14220">
        <v>0</v>
      </c>
      <c r="L14220">
        <v>864.94100300000002</v>
      </c>
      <c r="R14220">
        <v>1612.7120649999999</v>
      </c>
      <c r="S14220" t="s">
        <v>90</v>
      </c>
      <c r="T14220" s="297">
        <v>46311.754166666666</v>
      </c>
    </row>
    <row r="14221" spans="1:20" x14ac:dyDescent="0.35">
      <c r="A14221" t="s">
        <v>146</v>
      </c>
      <c r="C14221" t="s">
        <v>93</v>
      </c>
      <c r="D14221" s="29">
        <v>46732</v>
      </c>
      <c r="E14221">
        <v>0</v>
      </c>
      <c r="F14221">
        <v>0</v>
      </c>
      <c r="G14221">
        <v>0</v>
      </c>
      <c r="H14221">
        <v>0</v>
      </c>
      <c r="L14221">
        <v>864.94100300000002</v>
      </c>
      <c r="R14221">
        <v>1612.7120649999999</v>
      </c>
      <c r="S14221" t="s">
        <v>90</v>
      </c>
      <c r="T14221" s="297">
        <v>46311.754166666666</v>
      </c>
    </row>
    <row r="14222" spans="1:20" x14ac:dyDescent="0.35">
      <c r="A14222" t="s">
        <v>146</v>
      </c>
      <c r="C14222" t="s">
        <v>93</v>
      </c>
      <c r="D14222" s="29">
        <v>46733</v>
      </c>
      <c r="E14222">
        <v>0</v>
      </c>
      <c r="F14222">
        <v>0</v>
      </c>
      <c r="G14222">
        <v>0</v>
      </c>
      <c r="H14222">
        <v>0</v>
      </c>
      <c r="L14222">
        <v>864.94100300000002</v>
      </c>
      <c r="R14222">
        <v>1612.7120649999999</v>
      </c>
      <c r="S14222" t="s">
        <v>90</v>
      </c>
      <c r="T14222" s="297">
        <v>46311.754166666666</v>
      </c>
    </row>
    <row r="14223" spans="1:20" x14ac:dyDescent="0.35">
      <c r="A14223" t="s">
        <v>146</v>
      </c>
      <c r="C14223" t="s">
        <v>93</v>
      </c>
      <c r="D14223" s="29">
        <v>46734</v>
      </c>
      <c r="E14223">
        <v>0</v>
      </c>
      <c r="F14223">
        <v>0</v>
      </c>
      <c r="G14223">
        <v>0</v>
      </c>
      <c r="H14223">
        <v>0</v>
      </c>
      <c r="L14223">
        <v>864.94100300000002</v>
      </c>
      <c r="R14223">
        <v>1612.7120649999999</v>
      </c>
      <c r="S14223" t="s">
        <v>90</v>
      </c>
      <c r="T14223" s="297">
        <v>46311.754166666666</v>
      </c>
    </row>
    <row r="14224" spans="1:20" x14ac:dyDescent="0.35">
      <c r="A14224" t="s">
        <v>146</v>
      </c>
      <c r="C14224" t="s">
        <v>93</v>
      </c>
      <c r="D14224" s="29">
        <v>46735</v>
      </c>
      <c r="E14224">
        <v>0</v>
      </c>
      <c r="F14224">
        <v>0</v>
      </c>
      <c r="G14224">
        <v>0</v>
      </c>
      <c r="H14224">
        <v>0</v>
      </c>
      <c r="L14224">
        <v>864.94100300000002</v>
      </c>
      <c r="R14224">
        <v>1612.7120649999999</v>
      </c>
      <c r="S14224" t="s">
        <v>90</v>
      </c>
      <c r="T14224" s="297">
        <v>46311.754166666666</v>
      </c>
    </row>
    <row r="14225" spans="1:20" x14ac:dyDescent="0.35">
      <c r="A14225" t="s">
        <v>146</v>
      </c>
      <c r="C14225" t="s">
        <v>93</v>
      </c>
      <c r="D14225" s="29">
        <v>46736</v>
      </c>
      <c r="E14225">
        <v>0</v>
      </c>
      <c r="F14225">
        <v>0</v>
      </c>
      <c r="G14225">
        <v>0</v>
      </c>
      <c r="H14225">
        <v>0</v>
      </c>
      <c r="L14225">
        <v>864.94100300000002</v>
      </c>
      <c r="R14225">
        <v>1612.7120649999999</v>
      </c>
      <c r="S14225" t="s">
        <v>90</v>
      </c>
      <c r="T14225" s="297">
        <v>46311.754166666666</v>
      </c>
    </row>
    <row r="14226" spans="1:20" x14ac:dyDescent="0.35">
      <c r="A14226" t="s">
        <v>146</v>
      </c>
      <c r="C14226" t="s">
        <v>93</v>
      </c>
      <c r="D14226" s="29">
        <v>46737</v>
      </c>
      <c r="E14226">
        <v>0</v>
      </c>
      <c r="F14226">
        <v>0</v>
      </c>
      <c r="G14226">
        <v>0</v>
      </c>
      <c r="H14226">
        <v>0</v>
      </c>
      <c r="L14226">
        <v>864.94100300000002</v>
      </c>
      <c r="R14226">
        <v>1612.7120649999999</v>
      </c>
      <c r="S14226" t="s">
        <v>90</v>
      </c>
      <c r="T14226" s="297">
        <v>46311.754166666666</v>
      </c>
    </row>
    <row r="14227" spans="1:20" x14ac:dyDescent="0.35">
      <c r="A14227" t="s">
        <v>146</v>
      </c>
      <c r="C14227" t="s">
        <v>93</v>
      </c>
      <c r="D14227" s="29">
        <v>46738</v>
      </c>
      <c r="E14227">
        <v>0</v>
      </c>
      <c r="F14227">
        <v>0</v>
      </c>
      <c r="G14227">
        <v>0</v>
      </c>
      <c r="H14227">
        <v>0</v>
      </c>
      <c r="L14227">
        <v>864.94100300000002</v>
      </c>
      <c r="R14227">
        <v>1612.7120649999999</v>
      </c>
      <c r="S14227" t="s">
        <v>90</v>
      </c>
      <c r="T14227" s="297">
        <v>46311.754166666666</v>
      </c>
    </row>
    <row r="14228" spans="1:20" x14ac:dyDescent="0.35">
      <c r="A14228" t="s">
        <v>146</v>
      </c>
      <c r="C14228" t="s">
        <v>93</v>
      </c>
      <c r="D14228" s="29">
        <v>46739</v>
      </c>
      <c r="E14228">
        <v>0</v>
      </c>
      <c r="F14228">
        <v>0</v>
      </c>
      <c r="G14228">
        <v>0</v>
      </c>
      <c r="H14228">
        <v>0</v>
      </c>
      <c r="L14228">
        <v>864.94100300000002</v>
      </c>
      <c r="R14228">
        <v>1612.7120649999999</v>
      </c>
      <c r="S14228" t="s">
        <v>90</v>
      </c>
      <c r="T14228" s="297">
        <v>46311.754166666666</v>
      </c>
    </row>
    <row r="14229" spans="1:20" x14ac:dyDescent="0.35">
      <c r="A14229" t="s">
        <v>146</v>
      </c>
      <c r="C14229" t="s">
        <v>93</v>
      </c>
      <c r="D14229" s="29">
        <v>46740</v>
      </c>
      <c r="E14229">
        <v>0</v>
      </c>
      <c r="F14229">
        <v>0</v>
      </c>
      <c r="G14229">
        <v>0</v>
      </c>
      <c r="H14229">
        <v>0</v>
      </c>
      <c r="L14229">
        <v>864.94100300000002</v>
      </c>
      <c r="R14229">
        <v>1612.7120649999999</v>
      </c>
      <c r="S14229" t="s">
        <v>90</v>
      </c>
      <c r="T14229" s="297">
        <v>46311.754166666666</v>
      </c>
    </row>
    <row r="14230" spans="1:20" x14ac:dyDescent="0.35">
      <c r="A14230" t="s">
        <v>146</v>
      </c>
      <c r="C14230" t="s">
        <v>93</v>
      </c>
      <c r="D14230" s="29">
        <v>46741</v>
      </c>
      <c r="E14230">
        <v>0</v>
      </c>
      <c r="F14230">
        <v>0</v>
      </c>
      <c r="G14230">
        <v>0</v>
      </c>
      <c r="H14230">
        <v>0</v>
      </c>
      <c r="L14230">
        <v>864.94100300000002</v>
      </c>
      <c r="R14230">
        <v>1612.7120649999999</v>
      </c>
      <c r="S14230" t="s">
        <v>90</v>
      </c>
      <c r="T14230" s="297">
        <v>46311.754166666666</v>
      </c>
    </row>
    <row r="14231" spans="1:20" x14ac:dyDescent="0.35">
      <c r="A14231" t="s">
        <v>146</v>
      </c>
      <c r="C14231" t="s">
        <v>93</v>
      </c>
      <c r="D14231" s="29">
        <v>46742</v>
      </c>
      <c r="E14231">
        <v>0</v>
      </c>
      <c r="F14231">
        <v>0</v>
      </c>
      <c r="G14231">
        <v>0</v>
      </c>
      <c r="H14231">
        <v>0</v>
      </c>
      <c r="L14231">
        <v>864.94100300000002</v>
      </c>
      <c r="R14231">
        <v>1612.7120649999999</v>
      </c>
      <c r="S14231" t="s">
        <v>90</v>
      </c>
      <c r="T14231" s="297">
        <v>46311.754166666666</v>
      </c>
    </row>
    <row r="14232" spans="1:20" x14ac:dyDescent="0.35">
      <c r="A14232" t="s">
        <v>146</v>
      </c>
      <c r="C14232" t="s">
        <v>93</v>
      </c>
      <c r="D14232" s="29">
        <v>46743</v>
      </c>
      <c r="E14232">
        <v>0</v>
      </c>
      <c r="F14232">
        <v>0</v>
      </c>
      <c r="G14232">
        <v>0</v>
      </c>
      <c r="H14232">
        <v>0</v>
      </c>
      <c r="L14232">
        <v>864.94100300000002</v>
      </c>
      <c r="R14232">
        <v>1612.7120649999999</v>
      </c>
      <c r="S14232" t="s">
        <v>90</v>
      </c>
      <c r="T14232" s="297">
        <v>46311.754166666666</v>
      </c>
    </row>
    <row r="14233" spans="1:20" x14ac:dyDescent="0.35">
      <c r="A14233" t="s">
        <v>146</v>
      </c>
      <c r="C14233" t="s">
        <v>93</v>
      </c>
      <c r="D14233" s="29">
        <v>46744</v>
      </c>
      <c r="E14233">
        <v>0</v>
      </c>
      <c r="F14233">
        <v>0</v>
      </c>
      <c r="G14233">
        <v>0</v>
      </c>
      <c r="H14233">
        <v>0</v>
      </c>
      <c r="L14233">
        <v>864.94100300000002</v>
      </c>
      <c r="R14233">
        <v>1612.7120649999999</v>
      </c>
      <c r="S14233" t="s">
        <v>90</v>
      </c>
      <c r="T14233" s="297">
        <v>46311.754166666666</v>
      </c>
    </row>
    <row r="14234" spans="1:20" x14ac:dyDescent="0.35">
      <c r="A14234" t="s">
        <v>146</v>
      </c>
      <c r="C14234" t="s">
        <v>93</v>
      </c>
      <c r="D14234" s="29">
        <v>46745</v>
      </c>
      <c r="E14234">
        <v>0</v>
      </c>
      <c r="F14234">
        <v>0</v>
      </c>
      <c r="G14234">
        <v>0</v>
      </c>
      <c r="H14234">
        <v>0</v>
      </c>
      <c r="L14234">
        <v>864.94100300000002</v>
      </c>
      <c r="R14234">
        <v>1612.7120649999999</v>
      </c>
      <c r="S14234" t="s">
        <v>90</v>
      </c>
      <c r="T14234" s="297">
        <v>46311.754166666666</v>
      </c>
    </row>
    <row r="14235" spans="1:20" x14ac:dyDescent="0.35">
      <c r="A14235" t="s">
        <v>146</v>
      </c>
      <c r="C14235" t="s">
        <v>93</v>
      </c>
      <c r="D14235" s="29">
        <v>46746</v>
      </c>
      <c r="E14235">
        <v>0</v>
      </c>
      <c r="F14235">
        <v>0</v>
      </c>
      <c r="G14235">
        <v>0</v>
      </c>
      <c r="H14235">
        <v>0</v>
      </c>
      <c r="L14235">
        <v>864.94100300000002</v>
      </c>
      <c r="R14235">
        <v>1612.7120649999999</v>
      </c>
      <c r="S14235" t="s">
        <v>90</v>
      </c>
      <c r="T14235" s="297">
        <v>46311.754166666666</v>
      </c>
    </row>
    <row r="14236" spans="1:20" x14ac:dyDescent="0.35">
      <c r="A14236" t="s">
        <v>146</v>
      </c>
      <c r="C14236" t="s">
        <v>93</v>
      </c>
      <c r="D14236" s="29">
        <v>46747</v>
      </c>
      <c r="E14236">
        <v>0</v>
      </c>
      <c r="F14236">
        <v>0</v>
      </c>
      <c r="G14236">
        <v>0</v>
      </c>
      <c r="H14236">
        <v>0</v>
      </c>
      <c r="L14236">
        <v>864.94100300000002</v>
      </c>
      <c r="R14236">
        <v>1612.7120649999999</v>
      </c>
      <c r="S14236" t="s">
        <v>90</v>
      </c>
      <c r="T14236" s="297">
        <v>46311.754166666666</v>
      </c>
    </row>
    <row r="14237" spans="1:20" x14ac:dyDescent="0.35">
      <c r="A14237" t="s">
        <v>146</v>
      </c>
      <c r="C14237" t="s">
        <v>93</v>
      </c>
      <c r="D14237" s="29">
        <v>46748</v>
      </c>
      <c r="E14237">
        <v>0</v>
      </c>
      <c r="F14237">
        <v>0</v>
      </c>
      <c r="G14237">
        <v>0</v>
      </c>
      <c r="H14237">
        <v>0</v>
      </c>
      <c r="L14237">
        <v>864.94100300000002</v>
      </c>
      <c r="R14237">
        <v>1612.7120649999999</v>
      </c>
      <c r="S14237" t="s">
        <v>90</v>
      </c>
      <c r="T14237" s="297">
        <v>46311.754166666666</v>
      </c>
    </row>
    <row r="14238" spans="1:20" x14ac:dyDescent="0.35">
      <c r="A14238" t="s">
        <v>146</v>
      </c>
      <c r="C14238" t="s">
        <v>93</v>
      </c>
      <c r="D14238" s="29">
        <v>46749</v>
      </c>
      <c r="E14238">
        <v>0</v>
      </c>
      <c r="F14238">
        <v>0</v>
      </c>
      <c r="G14238">
        <v>0</v>
      </c>
      <c r="H14238">
        <v>0</v>
      </c>
      <c r="L14238">
        <v>864.94100300000002</v>
      </c>
      <c r="R14238">
        <v>1612.7120649999999</v>
      </c>
      <c r="S14238" t="s">
        <v>90</v>
      </c>
      <c r="T14238" s="297">
        <v>46311.754166666666</v>
      </c>
    </row>
    <row r="14239" spans="1:20" x14ac:dyDescent="0.35">
      <c r="A14239" t="s">
        <v>146</v>
      </c>
      <c r="C14239" t="s">
        <v>93</v>
      </c>
      <c r="D14239" s="29">
        <v>46750</v>
      </c>
      <c r="E14239">
        <v>0</v>
      </c>
      <c r="F14239">
        <v>0</v>
      </c>
      <c r="G14239">
        <v>0</v>
      </c>
      <c r="H14239">
        <v>0</v>
      </c>
      <c r="L14239">
        <v>864.94100300000002</v>
      </c>
      <c r="R14239">
        <v>1612.7120649999999</v>
      </c>
      <c r="S14239" t="s">
        <v>90</v>
      </c>
      <c r="T14239" s="297">
        <v>46311.754166666666</v>
      </c>
    </row>
    <row r="14240" spans="1:20" x14ac:dyDescent="0.35">
      <c r="A14240" t="s">
        <v>146</v>
      </c>
      <c r="C14240" t="s">
        <v>93</v>
      </c>
      <c r="D14240" s="29">
        <v>46751</v>
      </c>
      <c r="E14240">
        <v>0</v>
      </c>
      <c r="F14240">
        <v>0</v>
      </c>
      <c r="G14240">
        <v>0</v>
      </c>
      <c r="H14240">
        <v>0</v>
      </c>
      <c r="L14240">
        <v>864.94100300000002</v>
      </c>
      <c r="R14240">
        <v>1612.7120649999999</v>
      </c>
      <c r="S14240" t="s">
        <v>90</v>
      </c>
      <c r="T14240" s="297">
        <v>46311.754166666666</v>
      </c>
    </row>
    <row r="14241" spans="1:20" x14ac:dyDescent="0.35">
      <c r="A14241" t="s">
        <v>146</v>
      </c>
      <c r="C14241" t="s">
        <v>93</v>
      </c>
      <c r="D14241" s="29">
        <v>46752</v>
      </c>
      <c r="E14241">
        <v>0</v>
      </c>
      <c r="F14241">
        <v>0</v>
      </c>
      <c r="G14241">
        <v>0</v>
      </c>
      <c r="H14241">
        <v>0</v>
      </c>
      <c r="L14241">
        <v>864.94100300000002</v>
      </c>
      <c r="R14241">
        <v>1612.7120649999999</v>
      </c>
      <c r="S14241" t="s">
        <v>90</v>
      </c>
      <c r="T14241" s="297">
        <v>46311.754166666666</v>
      </c>
    </row>
    <row r="14242" spans="1:20" x14ac:dyDescent="0.35">
      <c r="A14242" t="s">
        <v>147</v>
      </c>
      <c r="B14242" t="s">
        <v>148</v>
      </c>
      <c r="C14242" t="s">
        <v>93</v>
      </c>
      <c r="D14242" s="29">
        <v>46388</v>
      </c>
      <c r="E14242">
        <v>0</v>
      </c>
      <c r="F14242">
        <v>0</v>
      </c>
      <c r="G14242">
        <v>0</v>
      </c>
      <c r="H14242">
        <v>0</v>
      </c>
      <c r="L14242">
        <v>486.30807299999998</v>
      </c>
      <c r="R14242">
        <v>1151.608131</v>
      </c>
      <c r="S14242" t="s">
        <v>90</v>
      </c>
      <c r="T14242" s="297">
        <v>46311.754166666666</v>
      </c>
    </row>
    <row r="14243" spans="1:20" x14ac:dyDescent="0.35">
      <c r="A14243" t="s">
        <v>147</v>
      </c>
      <c r="B14243" t="s">
        <v>148</v>
      </c>
      <c r="C14243" t="s">
        <v>93</v>
      </c>
      <c r="D14243" s="29">
        <v>46389</v>
      </c>
      <c r="E14243">
        <v>0</v>
      </c>
      <c r="F14243">
        <v>0</v>
      </c>
      <c r="G14243">
        <v>0</v>
      </c>
      <c r="H14243">
        <v>0</v>
      </c>
      <c r="L14243">
        <v>486.30807299999998</v>
      </c>
      <c r="R14243">
        <v>1151.608131</v>
      </c>
      <c r="S14243" t="s">
        <v>90</v>
      </c>
      <c r="T14243" s="297">
        <v>46311.754166666666</v>
      </c>
    </row>
    <row r="14244" spans="1:20" x14ac:dyDescent="0.35">
      <c r="A14244" t="s">
        <v>147</v>
      </c>
      <c r="B14244" t="s">
        <v>148</v>
      </c>
      <c r="C14244" t="s">
        <v>93</v>
      </c>
      <c r="D14244" s="29">
        <v>46390</v>
      </c>
      <c r="E14244">
        <v>0</v>
      </c>
      <c r="F14244">
        <v>0</v>
      </c>
      <c r="G14244">
        <v>0</v>
      </c>
      <c r="H14244">
        <v>0</v>
      </c>
      <c r="L14244">
        <v>486.30807299999998</v>
      </c>
      <c r="R14244">
        <v>1151.608131</v>
      </c>
      <c r="S14244" t="s">
        <v>90</v>
      </c>
      <c r="T14244" s="297">
        <v>46311.754166666666</v>
      </c>
    </row>
    <row r="14245" spans="1:20" x14ac:dyDescent="0.35">
      <c r="A14245" t="s">
        <v>147</v>
      </c>
      <c r="B14245" t="s">
        <v>148</v>
      </c>
      <c r="C14245" t="s">
        <v>93</v>
      </c>
      <c r="D14245" s="29">
        <v>46391</v>
      </c>
      <c r="E14245">
        <v>0</v>
      </c>
      <c r="F14245">
        <v>0</v>
      </c>
      <c r="G14245">
        <v>0</v>
      </c>
      <c r="H14245">
        <v>0</v>
      </c>
      <c r="L14245">
        <v>486.30807299999998</v>
      </c>
      <c r="R14245">
        <v>1151.608131</v>
      </c>
      <c r="S14245" t="s">
        <v>90</v>
      </c>
      <c r="T14245" s="297">
        <v>46311.754166666666</v>
      </c>
    </row>
    <row r="14246" spans="1:20" x14ac:dyDescent="0.35">
      <c r="A14246" t="s">
        <v>147</v>
      </c>
      <c r="B14246" t="s">
        <v>148</v>
      </c>
      <c r="C14246" t="s">
        <v>93</v>
      </c>
      <c r="D14246" s="29">
        <v>46392</v>
      </c>
      <c r="E14246">
        <v>0</v>
      </c>
      <c r="F14246">
        <v>0</v>
      </c>
      <c r="G14246">
        <v>0</v>
      </c>
      <c r="H14246">
        <v>0</v>
      </c>
      <c r="L14246">
        <v>486.30807299999998</v>
      </c>
      <c r="R14246">
        <v>1151.608131</v>
      </c>
      <c r="S14246" t="s">
        <v>90</v>
      </c>
      <c r="T14246" s="297">
        <v>46311.754166666666</v>
      </c>
    </row>
    <row r="14247" spans="1:20" x14ac:dyDescent="0.35">
      <c r="A14247" t="s">
        <v>147</v>
      </c>
      <c r="B14247" t="s">
        <v>148</v>
      </c>
      <c r="C14247" t="s">
        <v>93</v>
      </c>
      <c r="D14247" s="29">
        <v>46393</v>
      </c>
      <c r="E14247">
        <v>0</v>
      </c>
      <c r="F14247">
        <v>0</v>
      </c>
      <c r="G14247">
        <v>0</v>
      </c>
      <c r="H14247">
        <v>0</v>
      </c>
      <c r="L14247">
        <v>486.30807299999998</v>
      </c>
      <c r="R14247">
        <v>1151.608131</v>
      </c>
      <c r="S14247" t="s">
        <v>90</v>
      </c>
      <c r="T14247" s="297">
        <v>46311.754166666666</v>
      </c>
    </row>
    <row r="14248" spans="1:20" x14ac:dyDescent="0.35">
      <c r="A14248" t="s">
        <v>147</v>
      </c>
      <c r="B14248" t="s">
        <v>148</v>
      </c>
      <c r="C14248" t="s">
        <v>93</v>
      </c>
      <c r="D14248" s="29">
        <v>46394</v>
      </c>
      <c r="E14248">
        <v>0</v>
      </c>
      <c r="F14248">
        <v>0</v>
      </c>
      <c r="G14248">
        <v>0</v>
      </c>
      <c r="H14248">
        <v>0</v>
      </c>
      <c r="L14248">
        <v>486.30807299999998</v>
      </c>
      <c r="R14248">
        <v>1151.608131</v>
      </c>
      <c r="S14248" t="s">
        <v>90</v>
      </c>
      <c r="T14248" s="297">
        <v>46311.754166666666</v>
      </c>
    </row>
    <row r="14249" spans="1:20" x14ac:dyDescent="0.35">
      <c r="A14249" t="s">
        <v>147</v>
      </c>
      <c r="B14249" t="s">
        <v>148</v>
      </c>
      <c r="C14249" t="s">
        <v>93</v>
      </c>
      <c r="D14249" s="29">
        <v>46395</v>
      </c>
      <c r="E14249">
        <v>0</v>
      </c>
      <c r="F14249">
        <v>0</v>
      </c>
      <c r="G14249">
        <v>0</v>
      </c>
      <c r="H14249">
        <v>0</v>
      </c>
      <c r="L14249">
        <v>486.30807299999998</v>
      </c>
      <c r="R14249">
        <v>1151.608131</v>
      </c>
      <c r="S14249" t="s">
        <v>90</v>
      </c>
      <c r="T14249" s="297">
        <v>46311.754166666666</v>
      </c>
    </row>
    <row r="14250" spans="1:20" x14ac:dyDescent="0.35">
      <c r="A14250" t="s">
        <v>147</v>
      </c>
      <c r="B14250" t="s">
        <v>148</v>
      </c>
      <c r="C14250" t="s">
        <v>93</v>
      </c>
      <c r="D14250" s="29">
        <v>46396</v>
      </c>
      <c r="E14250">
        <v>0</v>
      </c>
      <c r="F14250">
        <v>0</v>
      </c>
      <c r="G14250">
        <v>0</v>
      </c>
      <c r="H14250">
        <v>0</v>
      </c>
      <c r="L14250">
        <v>486.30807299999998</v>
      </c>
      <c r="R14250">
        <v>1151.608131</v>
      </c>
      <c r="S14250" t="s">
        <v>90</v>
      </c>
      <c r="T14250" s="297">
        <v>46311.754166666666</v>
      </c>
    </row>
    <row r="14251" spans="1:20" x14ac:dyDescent="0.35">
      <c r="A14251" t="s">
        <v>147</v>
      </c>
      <c r="B14251" t="s">
        <v>148</v>
      </c>
      <c r="C14251" t="s">
        <v>93</v>
      </c>
      <c r="D14251" s="29">
        <v>46397</v>
      </c>
      <c r="E14251">
        <v>0</v>
      </c>
      <c r="F14251">
        <v>0</v>
      </c>
      <c r="G14251">
        <v>0</v>
      </c>
      <c r="H14251">
        <v>0</v>
      </c>
      <c r="L14251">
        <v>486.30807299999998</v>
      </c>
      <c r="R14251">
        <v>1151.608131</v>
      </c>
      <c r="S14251" t="s">
        <v>90</v>
      </c>
      <c r="T14251" s="297">
        <v>46311.754166666666</v>
      </c>
    </row>
    <row r="14252" spans="1:20" x14ac:dyDescent="0.35">
      <c r="A14252" t="s">
        <v>147</v>
      </c>
      <c r="B14252" t="s">
        <v>148</v>
      </c>
      <c r="C14252" t="s">
        <v>93</v>
      </c>
      <c r="D14252" s="29">
        <v>46398</v>
      </c>
      <c r="E14252">
        <v>0</v>
      </c>
      <c r="F14252">
        <v>0</v>
      </c>
      <c r="G14252">
        <v>0</v>
      </c>
      <c r="H14252">
        <v>0</v>
      </c>
      <c r="L14252">
        <v>486.30807299999998</v>
      </c>
      <c r="R14252">
        <v>1151.608131</v>
      </c>
      <c r="S14252" t="s">
        <v>90</v>
      </c>
      <c r="T14252" s="297">
        <v>46311.754166666666</v>
      </c>
    </row>
    <row r="14253" spans="1:20" x14ac:dyDescent="0.35">
      <c r="A14253" t="s">
        <v>147</v>
      </c>
      <c r="B14253" t="s">
        <v>148</v>
      </c>
      <c r="C14253" t="s">
        <v>93</v>
      </c>
      <c r="D14253" s="29">
        <v>46399</v>
      </c>
      <c r="E14253">
        <v>0</v>
      </c>
      <c r="F14253">
        <v>0</v>
      </c>
      <c r="G14253">
        <v>0</v>
      </c>
      <c r="H14253">
        <v>0</v>
      </c>
      <c r="L14253">
        <v>486.30807299999998</v>
      </c>
      <c r="R14253">
        <v>1151.608131</v>
      </c>
      <c r="S14253" t="s">
        <v>90</v>
      </c>
      <c r="T14253" s="297">
        <v>46311.754166666666</v>
      </c>
    </row>
    <row r="14254" spans="1:20" x14ac:dyDescent="0.35">
      <c r="A14254" t="s">
        <v>147</v>
      </c>
      <c r="B14254" t="s">
        <v>148</v>
      </c>
      <c r="C14254" t="s">
        <v>93</v>
      </c>
      <c r="D14254" s="29">
        <v>46400</v>
      </c>
      <c r="E14254">
        <v>0</v>
      </c>
      <c r="F14254">
        <v>0</v>
      </c>
      <c r="G14254">
        <v>0</v>
      </c>
      <c r="H14254">
        <v>0</v>
      </c>
      <c r="L14254">
        <v>486.30807299999998</v>
      </c>
      <c r="R14254">
        <v>1151.608131</v>
      </c>
      <c r="S14254" t="s">
        <v>90</v>
      </c>
      <c r="T14254" s="297">
        <v>46311.754166666666</v>
      </c>
    </row>
    <row r="14255" spans="1:20" x14ac:dyDescent="0.35">
      <c r="A14255" t="s">
        <v>147</v>
      </c>
      <c r="B14255" t="s">
        <v>148</v>
      </c>
      <c r="C14255" t="s">
        <v>93</v>
      </c>
      <c r="D14255" s="29">
        <v>46401</v>
      </c>
      <c r="E14255">
        <v>0</v>
      </c>
      <c r="F14255">
        <v>0</v>
      </c>
      <c r="G14255">
        <v>0</v>
      </c>
      <c r="H14255">
        <v>0</v>
      </c>
      <c r="L14255">
        <v>486.30807299999998</v>
      </c>
      <c r="R14255">
        <v>1151.608131</v>
      </c>
      <c r="S14255" t="s">
        <v>90</v>
      </c>
      <c r="T14255" s="297">
        <v>46311.754166666666</v>
      </c>
    </row>
    <row r="14256" spans="1:20" x14ac:dyDescent="0.35">
      <c r="A14256" t="s">
        <v>147</v>
      </c>
      <c r="B14256" t="s">
        <v>148</v>
      </c>
      <c r="C14256" t="s">
        <v>93</v>
      </c>
      <c r="D14256" s="29">
        <v>46402</v>
      </c>
      <c r="E14256">
        <v>0</v>
      </c>
      <c r="F14256">
        <v>0</v>
      </c>
      <c r="G14256">
        <v>0</v>
      </c>
      <c r="H14256">
        <v>0</v>
      </c>
      <c r="L14256">
        <v>486.30807299999998</v>
      </c>
      <c r="R14256">
        <v>1151.608131</v>
      </c>
      <c r="S14256" t="s">
        <v>90</v>
      </c>
      <c r="T14256" s="297">
        <v>46311.754166666666</v>
      </c>
    </row>
    <row r="14257" spans="1:20" x14ac:dyDescent="0.35">
      <c r="A14257" t="s">
        <v>147</v>
      </c>
      <c r="B14257" t="s">
        <v>148</v>
      </c>
      <c r="C14257" t="s">
        <v>93</v>
      </c>
      <c r="D14257" s="29">
        <v>46403</v>
      </c>
      <c r="E14257">
        <v>0</v>
      </c>
      <c r="F14257">
        <v>0</v>
      </c>
      <c r="G14257">
        <v>0</v>
      </c>
      <c r="H14257">
        <v>0</v>
      </c>
      <c r="L14257">
        <v>486.30807299999998</v>
      </c>
      <c r="R14257">
        <v>1151.608131</v>
      </c>
      <c r="S14257" t="s">
        <v>90</v>
      </c>
      <c r="T14257" s="297">
        <v>46311.754166666666</v>
      </c>
    </row>
    <row r="14258" spans="1:20" x14ac:dyDescent="0.35">
      <c r="A14258" t="s">
        <v>147</v>
      </c>
      <c r="B14258" t="s">
        <v>148</v>
      </c>
      <c r="C14258" t="s">
        <v>93</v>
      </c>
      <c r="D14258" s="29">
        <v>46404</v>
      </c>
      <c r="E14258">
        <v>0</v>
      </c>
      <c r="F14258">
        <v>0</v>
      </c>
      <c r="G14258">
        <v>0</v>
      </c>
      <c r="H14258">
        <v>0</v>
      </c>
      <c r="L14258">
        <v>486.30807299999998</v>
      </c>
      <c r="R14258">
        <v>1151.608131</v>
      </c>
      <c r="S14258" t="s">
        <v>90</v>
      </c>
      <c r="T14258" s="297">
        <v>46311.754166666666</v>
      </c>
    </row>
    <row r="14259" spans="1:20" x14ac:dyDescent="0.35">
      <c r="A14259" t="s">
        <v>147</v>
      </c>
      <c r="B14259" t="s">
        <v>148</v>
      </c>
      <c r="C14259" t="s">
        <v>93</v>
      </c>
      <c r="D14259" s="29">
        <v>46405</v>
      </c>
      <c r="E14259">
        <v>0</v>
      </c>
      <c r="F14259">
        <v>0</v>
      </c>
      <c r="G14259">
        <v>0</v>
      </c>
      <c r="H14259">
        <v>0</v>
      </c>
      <c r="L14259">
        <v>486.30807299999998</v>
      </c>
      <c r="R14259">
        <v>1151.608131</v>
      </c>
      <c r="S14259" t="s">
        <v>90</v>
      </c>
      <c r="T14259" s="297">
        <v>46311.754166666666</v>
      </c>
    </row>
    <row r="14260" spans="1:20" x14ac:dyDescent="0.35">
      <c r="A14260" t="s">
        <v>147</v>
      </c>
      <c r="B14260" t="s">
        <v>148</v>
      </c>
      <c r="C14260" t="s">
        <v>93</v>
      </c>
      <c r="D14260" s="29">
        <v>46406</v>
      </c>
      <c r="E14260">
        <v>0</v>
      </c>
      <c r="F14260">
        <v>0</v>
      </c>
      <c r="G14260">
        <v>0</v>
      </c>
      <c r="H14260">
        <v>0</v>
      </c>
      <c r="L14260">
        <v>486.30807299999998</v>
      </c>
      <c r="R14260">
        <v>1151.608131</v>
      </c>
      <c r="S14260" t="s">
        <v>90</v>
      </c>
      <c r="T14260" s="297">
        <v>46311.754166666666</v>
      </c>
    </row>
    <row r="14261" spans="1:20" x14ac:dyDescent="0.35">
      <c r="A14261" t="s">
        <v>147</v>
      </c>
      <c r="B14261" t="s">
        <v>148</v>
      </c>
      <c r="C14261" t="s">
        <v>93</v>
      </c>
      <c r="D14261" s="29">
        <v>46407</v>
      </c>
      <c r="E14261">
        <v>0</v>
      </c>
      <c r="F14261">
        <v>0</v>
      </c>
      <c r="G14261">
        <v>0</v>
      </c>
      <c r="H14261">
        <v>0</v>
      </c>
      <c r="L14261">
        <v>486.30807299999998</v>
      </c>
      <c r="R14261">
        <v>1151.608131</v>
      </c>
      <c r="S14261" t="s">
        <v>90</v>
      </c>
      <c r="T14261" s="297">
        <v>46311.754166666666</v>
      </c>
    </row>
    <row r="14262" spans="1:20" x14ac:dyDescent="0.35">
      <c r="A14262" t="s">
        <v>147</v>
      </c>
      <c r="B14262" t="s">
        <v>148</v>
      </c>
      <c r="C14262" t="s">
        <v>93</v>
      </c>
      <c r="D14262" s="29">
        <v>46408</v>
      </c>
      <c r="E14262">
        <v>0</v>
      </c>
      <c r="F14262">
        <v>0</v>
      </c>
      <c r="G14262">
        <v>0</v>
      </c>
      <c r="H14262">
        <v>0</v>
      </c>
      <c r="L14262">
        <v>486.30807299999998</v>
      </c>
      <c r="R14262">
        <v>1151.608131</v>
      </c>
      <c r="S14262" t="s">
        <v>90</v>
      </c>
      <c r="T14262" s="297">
        <v>46311.754166666666</v>
      </c>
    </row>
    <row r="14263" spans="1:20" x14ac:dyDescent="0.35">
      <c r="A14263" t="s">
        <v>147</v>
      </c>
      <c r="B14263" t="s">
        <v>148</v>
      </c>
      <c r="C14263" t="s">
        <v>93</v>
      </c>
      <c r="D14263" s="29">
        <v>46409</v>
      </c>
      <c r="E14263">
        <v>0</v>
      </c>
      <c r="F14263">
        <v>0</v>
      </c>
      <c r="G14263">
        <v>0</v>
      </c>
      <c r="H14263">
        <v>0</v>
      </c>
      <c r="L14263">
        <v>486.30807299999998</v>
      </c>
      <c r="R14263">
        <v>1151.608131</v>
      </c>
      <c r="S14263" t="s">
        <v>90</v>
      </c>
      <c r="T14263" s="297">
        <v>46311.754166666666</v>
      </c>
    </row>
    <row r="14264" spans="1:20" x14ac:dyDescent="0.35">
      <c r="A14264" t="s">
        <v>147</v>
      </c>
      <c r="B14264" t="s">
        <v>148</v>
      </c>
      <c r="C14264" t="s">
        <v>93</v>
      </c>
      <c r="D14264" s="29">
        <v>46410</v>
      </c>
      <c r="E14264">
        <v>0</v>
      </c>
      <c r="F14264">
        <v>0</v>
      </c>
      <c r="G14264">
        <v>0</v>
      </c>
      <c r="H14264">
        <v>0</v>
      </c>
      <c r="L14264">
        <v>486.30807299999998</v>
      </c>
      <c r="R14264">
        <v>1151.608131</v>
      </c>
      <c r="S14264" t="s">
        <v>90</v>
      </c>
      <c r="T14264" s="297">
        <v>46311.754166666666</v>
      </c>
    </row>
    <row r="14265" spans="1:20" x14ac:dyDescent="0.35">
      <c r="A14265" t="s">
        <v>147</v>
      </c>
      <c r="B14265" t="s">
        <v>148</v>
      </c>
      <c r="C14265" t="s">
        <v>93</v>
      </c>
      <c r="D14265" s="29">
        <v>46411</v>
      </c>
      <c r="E14265">
        <v>0</v>
      </c>
      <c r="F14265">
        <v>0</v>
      </c>
      <c r="G14265">
        <v>0</v>
      </c>
      <c r="H14265">
        <v>0</v>
      </c>
      <c r="L14265">
        <v>486.30807299999998</v>
      </c>
      <c r="R14265">
        <v>1151.608131</v>
      </c>
      <c r="S14265" t="s">
        <v>90</v>
      </c>
      <c r="T14265" s="297">
        <v>46311.754166666666</v>
      </c>
    </row>
    <row r="14266" spans="1:20" x14ac:dyDescent="0.35">
      <c r="A14266" t="s">
        <v>147</v>
      </c>
      <c r="B14266" t="s">
        <v>148</v>
      </c>
      <c r="C14266" t="s">
        <v>93</v>
      </c>
      <c r="D14266" s="29">
        <v>46412</v>
      </c>
      <c r="E14266">
        <v>0</v>
      </c>
      <c r="F14266">
        <v>0</v>
      </c>
      <c r="G14266">
        <v>0</v>
      </c>
      <c r="H14266">
        <v>0</v>
      </c>
      <c r="L14266">
        <v>486.30807299999998</v>
      </c>
      <c r="R14266">
        <v>1151.608131</v>
      </c>
      <c r="S14266" t="s">
        <v>90</v>
      </c>
      <c r="T14266" s="297">
        <v>46311.754166666666</v>
      </c>
    </row>
    <row r="14267" spans="1:20" x14ac:dyDescent="0.35">
      <c r="A14267" t="s">
        <v>147</v>
      </c>
      <c r="B14267" t="s">
        <v>148</v>
      </c>
      <c r="C14267" t="s">
        <v>93</v>
      </c>
      <c r="D14267" s="29">
        <v>46413</v>
      </c>
      <c r="E14267">
        <v>0</v>
      </c>
      <c r="F14267">
        <v>0</v>
      </c>
      <c r="G14267">
        <v>0</v>
      </c>
      <c r="H14267">
        <v>0</v>
      </c>
      <c r="L14267">
        <v>486.30807299999998</v>
      </c>
      <c r="R14267">
        <v>1151.608131</v>
      </c>
      <c r="S14267" t="s">
        <v>90</v>
      </c>
      <c r="T14267" s="297">
        <v>46311.754166666666</v>
      </c>
    </row>
    <row r="14268" spans="1:20" x14ac:dyDescent="0.35">
      <c r="A14268" t="s">
        <v>147</v>
      </c>
      <c r="B14268" t="s">
        <v>148</v>
      </c>
      <c r="C14268" t="s">
        <v>93</v>
      </c>
      <c r="D14268" s="29">
        <v>46414</v>
      </c>
      <c r="E14268">
        <v>0</v>
      </c>
      <c r="F14268">
        <v>0</v>
      </c>
      <c r="G14268">
        <v>0</v>
      </c>
      <c r="H14268">
        <v>0</v>
      </c>
      <c r="L14268">
        <v>486.30807299999998</v>
      </c>
      <c r="R14268">
        <v>1151.608131</v>
      </c>
      <c r="S14268" t="s">
        <v>90</v>
      </c>
      <c r="T14268" s="297">
        <v>46311.754166666666</v>
      </c>
    </row>
    <row r="14269" spans="1:20" x14ac:dyDescent="0.35">
      <c r="A14269" t="s">
        <v>147</v>
      </c>
      <c r="B14269" t="s">
        <v>148</v>
      </c>
      <c r="C14269" t="s">
        <v>93</v>
      </c>
      <c r="D14269" s="29">
        <v>46415</v>
      </c>
      <c r="E14269">
        <v>0</v>
      </c>
      <c r="F14269">
        <v>0</v>
      </c>
      <c r="G14269">
        <v>0</v>
      </c>
      <c r="H14269">
        <v>0</v>
      </c>
      <c r="L14269">
        <v>486.30807299999998</v>
      </c>
      <c r="R14269">
        <v>1151.608131</v>
      </c>
      <c r="S14269" t="s">
        <v>90</v>
      </c>
      <c r="T14269" s="297">
        <v>46311.754166666666</v>
      </c>
    </row>
    <row r="14270" spans="1:20" x14ac:dyDescent="0.35">
      <c r="A14270" t="s">
        <v>147</v>
      </c>
      <c r="B14270" t="s">
        <v>148</v>
      </c>
      <c r="C14270" t="s">
        <v>93</v>
      </c>
      <c r="D14270" s="29">
        <v>46416</v>
      </c>
      <c r="E14270">
        <v>0</v>
      </c>
      <c r="F14270">
        <v>0</v>
      </c>
      <c r="G14270">
        <v>0</v>
      </c>
      <c r="H14270">
        <v>0</v>
      </c>
      <c r="L14270">
        <v>486.30807299999998</v>
      </c>
      <c r="R14270">
        <v>1151.608131</v>
      </c>
      <c r="S14270" t="s">
        <v>90</v>
      </c>
      <c r="T14270" s="297">
        <v>46311.754166666666</v>
      </c>
    </row>
    <row r="14271" spans="1:20" x14ac:dyDescent="0.35">
      <c r="A14271" t="s">
        <v>147</v>
      </c>
      <c r="B14271" t="s">
        <v>148</v>
      </c>
      <c r="C14271" t="s">
        <v>93</v>
      </c>
      <c r="D14271" s="29">
        <v>46417</v>
      </c>
      <c r="E14271">
        <v>0</v>
      </c>
      <c r="F14271">
        <v>0</v>
      </c>
      <c r="G14271">
        <v>0</v>
      </c>
      <c r="H14271">
        <v>0</v>
      </c>
      <c r="L14271">
        <v>486.30807299999998</v>
      </c>
      <c r="R14271">
        <v>1151.608131</v>
      </c>
      <c r="S14271" t="s">
        <v>90</v>
      </c>
      <c r="T14271" s="297">
        <v>46311.754166666666</v>
      </c>
    </row>
    <row r="14272" spans="1:20" x14ac:dyDescent="0.35">
      <c r="A14272" t="s">
        <v>147</v>
      </c>
      <c r="B14272" t="s">
        <v>148</v>
      </c>
      <c r="C14272" t="s">
        <v>93</v>
      </c>
      <c r="D14272" s="29">
        <v>46418</v>
      </c>
      <c r="E14272">
        <v>0</v>
      </c>
      <c r="F14272">
        <v>0</v>
      </c>
      <c r="G14272">
        <v>0</v>
      </c>
      <c r="H14272">
        <v>0</v>
      </c>
      <c r="L14272">
        <v>486.30807299999998</v>
      </c>
      <c r="R14272">
        <v>1151.608131</v>
      </c>
      <c r="S14272" t="s">
        <v>90</v>
      </c>
      <c r="T14272" s="297">
        <v>46311.754166666666</v>
      </c>
    </row>
    <row r="14273" spans="1:20" x14ac:dyDescent="0.35">
      <c r="A14273" t="s">
        <v>147</v>
      </c>
      <c r="B14273" t="s">
        <v>148</v>
      </c>
      <c r="C14273" t="s">
        <v>93</v>
      </c>
      <c r="D14273" s="29">
        <v>46419</v>
      </c>
      <c r="E14273">
        <v>0</v>
      </c>
      <c r="F14273">
        <v>0</v>
      </c>
      <c r="G14273">
        <v>0</v>
      </c>
      <c r="H14273">
        <v>0</v>
      </c>
      <c r="L14273">
        <v>486.30807299999998</v>
      </c>
      <c r="R14273">
        <v>1151.608131</v>
      </c>
      <c r="S14273" t="s">
        <v>90</v>
      </c>
      <c r="T14273" s="297">
        <v>46311.754166666666</v>
      </c>
    </row>
    <row r="14274" spans="1:20" x14ac:dyDescent="0.35">
      <c r="A14274" t="s">
        <v>147</v>
      </c>
      <c r="B14274" t="s">
        <v>148</v>
      </c>
      <c r="C14274" t="s">
        <v>93</v>
      </c>
      <c r="D14274" s="29">
        <v>46420</v>
      </c>
      <c r="E14274">
        <v>0</v>
      </c>
      <c r="F14274">
        <v>0</v>
      </c>
      <c r="G14274">
        <v>0</v>
      </c>
      <c r="H14274">
        <v>0</v>
      </c>
      <c r="L14274">
        <v>486.30807299999998</v>
      </c>
      <c r="R14274">
        <v>1151.608131</v>
      </c>
      <c r="S14274" t="s">
        <v>90</v>
      </c>
      <c r="T14274" s="297">
        <v>46311.754166666666</v>
      </c>
    </row>
    <row r="14275" spans="1:20" x14ac:dyDescent="0.35">
      <c r="A14275" t="s">
        <v>147</v>
      </c>
      <c r="B14275" t="s">
        <v>148</v>
      </c>
      <c r="C14275" t="s">
        <v>93</v>
      </c>
      <c r="D14275" s="29">
        <v>46421</v>
      </c>
      <c r="E14275">
        <v>0</v>
      </c>
      <c r="F14275">
        <v>0</v>
      </c>
      <c r="G14275">
        <v>0</v>
      </c>
      <c r="H14275">
        <v>0</v>
      </c>
      <c r="L14275">
        <v>486.30807299999998</v>
      </c>
      <c r="R14275">
        <v>1151.608131</v>
      </c>
      <c r="S14275" t="s">
        <v>90</v>
      </c>
      <c r="T14275" s="297">
        <v>46311.754166666666</v>
      </c>
    </row>
    <row r="14276" spans="1:20" x14ac:dyDescent="0.35">
      <c r="A14276" t="s">
        <v>147</v>
      </c>
      <c r="B14276" t="s">
        <v>148</v>
      </c>
      <c r="C14276" t="s">
        <v>93</v>
      </c>
      <c r="D14276" s="29">
        <v>46422</v>
      </c>
      <c r="E14276">
        <v>0</v>
      </c>
      <c r="F14276">
        <v>0</v>
      </c>
      <c r="G14276">
        <v>0</v>
      </c>
      <c r="H14276">
        <v>0</v>
      </c>
      <c r="L14276">
        <v>486.30807299999998</v>
      </c>
      <c r="R14276">
        <v>1151.608131</v>
      </c>
      <c r="S14276" t="s">
        <v>90</v>
      </c>
      <c r="T14276" s="297">
        <v>46311.754166666666</v>
      </c>
    </row>
    <row r="14277" spans="1:20" x14ac:dyDescent="0.35">
      <c r="A14277" t="s">
        <v>147</v>
      </c>
      <c r="B14277" t="s">
        <v>148</v>
      </c>
      <c r="C14277" t="s">
        <v>93</v>
      </c>
      <c r="D14277" s="29">
        <v>46423</v>
      </c>
      <c r="E14277">
        <v>0</v>
      </c>
      <c r="F14277">
        <v>0</v>
      </c>
      <c r="G14277">
        <v>0</v>
      </c>
      <c r="H14277">
        <v>0</v>
      </c>
      <c r="L14277">
        <v>486.30807299999998</v>
      </c>
      <c r="R14277">
        <v>1151.608131</v>
      </c>
      <c r="S14277" t="s">
        <v>90</v>
      </c>
      <c r="T14277" s="297">
        <v>46311.754166666666</v>
      </c>
    </row>
    <row r="14278" spans="1:20" x14ac:dyDescent="0.35">
      <c r="A14278" t="s">
        <v>147</v>
      </c>
      <c r="B14278" t="s">
        <v>148</v>
      </c>
      <c r="C14278" t="s">
        <v>93</v>
      </c>
      <c r="D14278" s="29">
        <v>46424</v>
      </c>
      <c r="E14278">
        <v>0</v>
      </c>
      <c r="F14278">
        <v>0</v>
      </c>
      <c r="G14278">
        <v>0</v>
      </c>
      <c r="H14278">
        <v>0</v>
      </c>
      <c r="L14278">
        <v>486.30807299999998</v>
      </c>
      <c r="R14278">
        <v>1151.608131</v>
      </c>
      <c r="S14278" t="s">
        <v>90</v>
      </c>
      <c r="T14278" s="297">
        <v>46311.754166666666</v>
      </c>
    </row>
    <row r="14279" spans="1:20" x14ac:dyDescent="0.35">
      <c r="A14279" t="s">
        <v>147</v>
      </c>
      <c r="B14279" t="s">
        <v>148</v>
      </c>
      <c r="C14279" t="s">
        <v>93</v>
      </c>
      <c r="D14279" s="29">
        <v>46425</v>
      </c>
      <c r="E14279">
        <v>0</v>
      </c>
      <c r="F14279">
        <v>0</v>
      </c>
      <c r="G14279">
        <v>0</v>
      </c>
      <c r="H14279">
        <v>0</v>
      </c>
      <c r="L14279">
        <v>486.30807299999998</v>
      </c>
      <c r="R14279">
        <v>1151.608131</v>
      </c>
      <c r="S14279" t="s">
        <v>90</v>
      </c>
      <c r="T14279" s="297">
        <v>46311.754166666666</v>
      </c>
    </row>
    <row r="14280" spans="1:20" x14ac:dyDescent="0.35">
      <c r="A14280" t="s">
        <v>147</v>
      </c>
      <c r="B14280" t="s">
        <v>148</v>
      </c>
      <c r="C14280" t="s">
        <v>93</v>
      </c>
      <c r="D14280" s="29">
        <v>46426</v>
      </c>
      <c r="E14280">
        <v>0</v>
      </c>
      <c r="F14280">
        <v>0</v>
      </c>
      <c r="G14280">
        <v>0</v>
      </c>
      <c r="H14280">
        <v>0</v>
      </c>
      <c r="L14280">
        <v>486.30807299999998</v>
      </c>
      <c r="R14280">
        <v>1151.608131</v>
      </c>
      <c r="S14280" t="s">
        <v>90</v>
      </c>
      <c r="T14280" s="297">
        <v>46311.754166666666</v>
      </c>
    </row>
    <row r="14281" spans="1:20" x14ac:dyDescent="0.35">
      <c r="A14281" t="s">
        <v>147</v>
      </c>
      <c r="B14281" t="s">
        <v>148</v>
      </c>
      <c r="C14281" t="s">
        <v>93</v>
      </c>
      <c r="D14281" s="29">
        <v>46427</v>
      </c>
      <c r="E14281">
        <v>0</v>
      </c>
      <c r="F14281">
        <v>0</v>
      </c>
      <c r="G14281">
        <v>0</v>
      </c>
      <c r="H14281">
        <v>0</v>
      </c>
      <c r="L14281">
        <v>486.30807299999998</v>
      </c>
      <c r="R14281">
        <v>1151.608131</v>
      </c>
      <c r="S14281" t="s">
        <v>90</v>
      </c>
      <c r="T14281" s="297">
        <v>46311.754166666666</v>
      </c>
    </row>
    <row r="14282" spans="1:20" x14ac:dyDescent="0.35">
      <c r="A14282" t="s">
        <v>147</v>
      </c>
      <c r="B14282" t="s">
        <v>148</v>
      </c>
      <c r="C14282" t="s">
        <v>93</v>
      </c>
      <c r="D14282" s="29">
        <v>46428</v>
      </c>
      <c r="E14282">
        <v>0</v>
      </c>
      <c r="F14282">
        <v>0</v>
      </c>
      <c r="G14282">
        <v>0</v>
      </c>
      <c r="H14282">
        <v>0</v>
      </c>
      <c r="L14282">
        <v>486.30807299999998</v>
      </c>
      <c r="R14282">
        <v>1151.608131</v>
      </c>
      <c r="S14282" t="s">
        <v>90</v>
      </c>
      <c r="T14282" s="297">
        <v>46311.754166666666</v>
      </c>
    </row>
    <row r="14283" spans="1:20" x14ac:dyDescent="0.35">
      <c r="A14283" t="s">
        <v>147</v>
      </c>
      <c r="B14283" t="s">
        <v>148</v>
      </c>
      <c r="C14283" t="s">
        <v>93</v>
      </c>
      <c r="D14283" s="29">
        <v>46429</v>
      </c>
      <c r="E14283">
        <v>0</v>
      </c>
      <c r="F14283">
        <v>0</v>
      </c>
      <c r="G14283">
        <v>0</v>
      </c>
      <c r="H14283">
        <v>0</v>
      </c>
      <c r="L14283">
        <v>486.30807299999998</v>
      </c>
      <c r="R14283">
        <v>1151.608131</v>
      </c>
      <c r="S14283" t="s">
        <v>90</v>
      </c>
      <c r="T14283" s="297">
        <v>46311.754166666666</v>
      </c>
    </row>
    <row r="14284" spans="1:20" x14ac:dyDescent="0.35">
      <c r="A14284" t="s">
        <v>147</v>
      </c>
      <c r="B14284" t="s">
        <v>148</v>
      </c>
      <c r="C14284" t="s">
        <v>93</v>
      </c>
      <c r="D14284" s="29">
        <v>46430</v>
      </c>
      <c r="E14284">
        <v>0</v>
      </c>
      <c r="F14284">
        <v>0</v>
      </c>
      <c r="G14284">
        <v>0</v>
      </c>
      <c r="H14284">
        <v>0</v>
      </c>
      <c r="L14284">
        <v>486.30807299999998</v>
      </c>
      <c r="R14284">
        <v>1151.608131</v>
      </c>
      <c r="S14284" t="s">
        <v>90</v>
      </c>
      <c r="T14284" s="297">
        <v>46311.754166666666</v>
      </c>
    </row>
    <row r="14285" spans="1:20" x14ac:dyDescent="0.35">
      <c r="A14285" t="s">
        <v>147</v>
      </c>
      <c r="B14285" t="s">
        <v>148</v>
      </c>
      <c r="C14285" t="s">
        <v>93</v>
      </c>
      <c r="D14285" s="29">
        <v>46431</v>
      </c>
      <c r="E14285">
        <v>0</v>
      </c>
      <c r="F14285">
        <v>0</v>
      </c>
      <c r="G14285">
        <v>0</v>
      </c>
      <c r="H14285">
        <v>0</v>
      </c>
      <c r="L14285">
        <v>486.30807299999998</v>
      </c>
      <c r="R14285">
        <v>1151.608131</v>
      </c>
      <c r="S14285" t="s">
        <v>90</v>
      </c>
      <c r="T14285" s="297">
        <v>46311.754166666666</v>
      </c>
    </row>
    <row r="14286" spans="1:20" x14ac:dyDescent="0.35">
      <c r="A14286" t="s">
        <v>147</v>
      </c>
      <c r="B14286" t="s">
        <v>148</v>
      </c>
      <c r="C14286" t="s">
        <v>93</v>
      </c>
      <c r="D14286" s="29">
        <v>46432</v>
      </c>
      <c r="E14286">
        <v>0</v>
      </c>
      <c r="F14286">
        <v>0</v>
      </c>
      <c r="G14286">
        <v>0</v>
      </c>
      <c r="H14286">
        <v>0</v>
      </c>
      <c r="L14286">
        <v>486.30807299999998</v>
      </c>
      <c r="R14286">
        <v>1151.608131</v>
      </c>
      <c r="S14286" t="s">
        <v>90</v>
      </c>
      <c r="T14286" s="297">
        <v>46311.754166666666</v>
      </c>
    </row>
    <row r="14287" spans="1:20" x14ac:dyDescent="0.35">
      <c r="A14287" t="s">
        <v>147</v>
      </c>
      <c r="B14287" t="s">
        <v>148</v>
      </c>
      <c r="C14287" t="s">
        <v>93</v>
      </c>
      <c r="D14287" s="29">
        <v>46433</v>
      </c>
      <c r="E14287">
        <v>0</v>
      </c>
      <c r="F14287">
        <v>0</v>
      </c>
      <c r="G14287">
        <v>0</v>
      </c>
      <c r="H14287">
        <v>0</v>
      </c>
      <c r="L14287">
        <v>486.30807299999998</v>
      </c>
      <c r="R14287">
        <v>1151.608131</v>
      </c>
      <c r="S14287" t="s">
        <v>90</v>
      </c>
      <c r="T14287" s="297">
        <v>46311.754166666666</v>
      </c>
    </row>
    <row r="14288" spans="1:20" x14ac:dyDescent="0.35">
      <c r="A14288" t="s">
        <v>147</v>
      </c>
      <c r="B14288" t="s">
        <v>148</v>
      </c>
      <c r="C14288" t="s">
        <v>93</v>
      </c>
      <c r="D14288" s="29">
        <v>46434</v>
      </c>
      <c r="E14288">
        <v>0</v>
      </c>
      <c r="F14288">
        <v>0</v>
      </c>
      <c r="G14288">
        <v>0</v>
      </c>
      <c r="H14288">
        <v>0</v>
      </c>
      <c r="L14288">
        <v>486.30807299999998</v>
      </c>
      <c r="R14288">
        <v>1151.608131</v>
      </c>
      <c r="S14288" t="s">
        <v>90</v>
      </c>
      <c r="T14288" s="297">
        <v>46311.754166666666</v>
      </c>
    </row>
    <row r="14289" spans="1:20" x14ac:dyDescent="0.35">
      <c r="A14289" t="s">
        <v>147</v>
      </c>
      <c r="B14289" t="s">
        <v>148</v>
      </c>
      <c r="C14289" t="s">
        <v>93</v>
      </c>
      <c r="D14289" s="29">
        <v>46435</v>
      </c>
      <c r="E14289">
        <v>0</v>
      </c>
      <c r="F14289">
        <v>0</v>
      </c>
      <c r="G14289">
        <v>0</v>
      </c>
      <c r="H14289">
        <v>0</v>
      </c>
      <c r="L14289">
        <v>486.30807299999998</v>
      </c>
      <c r="R14289">
        <v>1151.608131</v>
      </c>
      <c r="S14289" t="s">
        <v>90</v>
      </c>
      <c r="T14289" s="297">
        <v>46311.754166666666</v>
      </c>
    </row>
    <row r="14290" spans="1:20" x14ac:dyDescent="0.35">
      <c r="A14290" t="s">
        <v>147</v>
      </c>
      <c r="B14290" t="s">
        <v>148</v>
      </c>
      <c r="C14290" t="s">
        <v>93</v>
      </c>
      <c r="D14290" s="29">
        <v>46436</v>
      </c>
      <c r="E14290">
        <v>0</v>
      </c>
      <c r="F14290">
        <v>0</v>
      </c>
      <c r="G14290">
        <v>0</v>
      </c>
      <c r="H14290">
        <v>0</v>
      </c>
      <c r="L14290">
        <v>486.30807299999998</v>
      </c>
      <c r="R14290">
        <v>1151.608131</v>
      </c>
      <c r="S14290" t="s">
        <v>90</v>
      </c>
      <c r="T14290" s="297">
        <v>46311.754166666666</v>
      </c>
    </row>
    <row r="14291" spans="1:20" x14ac:dyDescent="0.35">
      <c r="A14291" t="s">
        <v>147</v>
      </c>
      <c r="B14291" t="s">
        <v>148</v>
      </c>
      <c r="C14291" t="s">
        <v>93</v>
      </c>
      <c r="D14291" s="29">
        <v>46437</v>
      </c>
      <c r="E14291">
        <v>0</v>
      </c>
      <c r="F14291">
        <v>0</v>
      </c>
      <c r="G14291">
        <v>0</v>
      </c>
      <c r="H14291">
        <v>0</v>
      </c>
      <c r="L14291">
        <v>486.30807299999998</v>
      </c>
      <c r="R14291">
        <v>1151.608131</v>
      </c>
      <c r="S14291" t="s">
        <v>90</v>
      </c>
      <c r="T14291" s="297">
        <v>46311.754166666666</v>
      </c>
    </row>
    <row r="14292" spans="1:20" x14ac:dyDescent="0.35">
      <c r="A14292" t="s">
        <v>147</v>
      </c>
      <c r="B14292" t="s">
        <v>148</v>
      </c>
      <c r="C14292" t="s">
        <v>93</v>
      </c>
      <c r="D14292" s="29">
        <v>46438</v>
      </c>
      <c r="E14292">
        <v>0</v>
      </c>
      <c r="F14292">
        <v>0</v>
      </c>
      <c r="G14292">
        <v>0</v>
      </c>
      <c r="H14292">
        <v>0</v>
      </c>
      <c r="L14292">
        <v>486.30807299999998</v>
      </c>
      <c r="R14292">
        <v>1151.608131</v>
      </c>
      <c r="S14292" t="s">
        <v>90</v>
      </c>
      <c r="T14292" s="297">
        <v>46311.754166666666</v>
      </c>
    </row>
    <row r="14293" spans="1:20" x14ac:dyDescent="0.35">
      <c r="A14293" t="s">
        <v>147</v>
      </c>
      <c r="B14293" t="s">
        <v>148</v>
      </c>
      <c r="C14293" t="s">
        <v>93</v>
      </c>
      <c r="D14293" s="29">
        <v>46439</v>
      </c>
      <c r="E14293">
        <v>0</v>
      </c>
      <c r="F14293">
        <v>0</v>
      </c>
      <c r="G14293">
        <v>0</v>
      </c>
      <c r="H14293">
        <v>0</v>
      </c>
      <c r="L14293">
        <v>486.30807299999998</v>
      </c>
      <c r="R14293">
        <v>1151.608131</v>
      </c>
      <c r="S14293" t="s">
        <v>90</v>
      </c>
      <c r="T14293" s="297">
        <v>46311.754166666666</v>
      </c>
    </row>
    <row r="14294" spans="1:20" x14ac:dyDescent="0.35">
      <c r="A14294" t="s">
        <v>147</v>
      </c>
      <c r="B14294" t="s">
        <v>148</v>
      </c>
      <c r="C14294" t="s">
        <v>93</v>
      </c>
      <c r="D14294" s="29">
        <v>46440</v>
      </c>
      <c r="E14294">
        <v>0</v>
      </c>
      <c r="F14294">
        <v>0</v>
      </c>
      <c r="G14294">
        <v>0</v>
      </c>
      <c r="H14294">
        <v>0</v>
      </c>
      <c r="L14294">
        <v>486.30807299999998</v>
      </c>
      <c r="R14294">
        <v>1151.608131</v>
      </c>
      <c r="S14294" t="s">
        <v>90</v>
      </c>
      <c r="T14294" s="297">
        <v>46311.754166666666</v>
      </c>
    </row>
    <row r="14295" spans="1:20" x14ac:dyDescent="0.35">
      <c r="A14295" t="s">
        <v>147</v>
      </c>
      <c r="B14295" t="s">
        <v>148</v>
      </c>
      <c r="C14295" t="s">
        <v>93</v>
      </c>
      <c r="D14295" s="29">
        <v>46441</v>
      </c>
      <c r="E14295">
        <v>0</v>
      </c>
      <c r="F14295">
        <v>0</v>
      </c>
      <c r="G14295">
        <v>0</v>
      </c>
      <c r="H14295">
        <v>0</v>
      </c>
      <c r="L14295">
        <v>486.30807299999998</v>
      </c>
      <c r="R14295">
        <v>1151.608131</v>
      </c>
      <c r="S14295" t="s">
        <v>90</v>
      </c>
      <c r="T14295" s="297">
        <v>46311.754166666666</v>
      </c>
    </row>
    <row r="14296" spans="1:20" x14ac:dyDescent="0.35">
      <c r="A14296" t="s">
        <v>147</v>
      </c>
      <c r="B14296" t="s">
        <v>148</v>
      </c>
      <c r="C14296" t="s">
        <v>93</v>
      </c>
      <c r="D14296" s="29">
        <v>46442</v>
      </c>
      <c r="E14296">
        <v>0</v>
      </c>
      <c r="F14296">
        <v>0</v>
      </c>
      <c r="G14296">
        <v>0</v>
      </c>
      <c r="H14296">
        <v>0</v>
      </c>
      <c r="L14296">
        <v>486.30807299999998</v>
      </c>
      <c r="R14296">
        <v>1151.608131</v>
      </c>
      <c r="S14296" t="s">
        <v>90</v>
      </c>
      <c r="T14296" s="297">
        <v>46311.754166666666</v>
      </c>
    </row>
    <row r="14297" spans="1:20" x14ac:dyDescent="0.35">
      <c r="A14297" t="s">
        <v>147</v>
      </c>
      <c r="B14297" t="s">
        <v>148</v>
      </c>
      <c r="C14297" t="s">
        <v>93</v>
      </c>
      <c r="D14297" s="29">
        <v>46443</v>
      </c>
      <c r="E14297">
        <v>0</v>
      </c>
      <c r="F14297">
        <v>0</v>
      </c>
      <c r="G14297">
        <v>0</v>
      </c>
      <c r="H14297">
        <v>0</v>
      </c>
      <c r="L14297">
        <v>486.30807299999998</v>
      </c>
      <c r="R14297">
        <v>1151.608131</v>
      </c>
      <c r="S14297" t="s">
        <v>90</v>
      </c>
      <c r="T14297" s="297">
        <v>46311.754166666666</v>
      </c>
    </row>
    <row r="14298" spans="1:20" x14ac:dyDescent="0.35">
      <c r="A14298" t="s">
        <v>147</v>
      </c>
      <c r="B14298" t="s">
        <v>148</v>
      </c>
      <c r="C14298" t="s">
        <v>93</v>
      </c>
      <c r="D14298" s="29">
        <v>46444</v>
      </c>
      <c r="E14298">
        <v>0</v>
      </c>
      <c r="F14298">
        <v>0</v>
      </c>
      <c r="G14298">
        <v>0</v>
      </c>
      <c r="H14298">
        <v>0</v>
      </c>
      <c r="L14298">
        <v>486.30807299999998</v>
      </c>
      <c r="R14298">
        <v>1151.608131</v>
      </c>
      <c r="S14298" t="s">
        <v>90</v>
      </c>
      <c r="T14298" s="297">
        <v>46311.754166666666</v>
      </c>
    </row>
    <row r="14299" spans="1:20" x14ac:dyDescent="0.35">
      <c r="A14299" t="s">
        <v>147</v>
      </c>
      <c r="B14299" t="s">
        <v>148</v>
      </c>
      <c r="C14299" t="s">
        <v>93</v>
      </c>
      <c r="D14299" s="29">
        <v>46445</v>
      </c>
      <c r="E14299">
        <v>0</v>
      </c>
      <c r="F14299">
        <v>0</v>
      </c>
      <c r="G14299">
        <v>0</v>
      </c>
      <c r="H14299">
        <v>0</v>
      </c>
      <c r="L14299">
        <v>486.30807299999998</v>
      </c>
      <c r="R14299">
        <v>1151.608131</v>
      </c>
      <c r="S14299" t="s">
        <v>90</v>
      </c>
      <c r="T14299" s="297">
        <v>46311.754166666666</v>
      </c>
    </row>
    <row r="14300" spans="1:20" x14ac:dyDescent="0.35">
      <c r="A14300" t="s">
        <v>147</v>
      </c>
      <c r="B14300" t="s">
        <v>148</v>
      </c>
      <c r="C14300" t="s">
        <v>93</v>
      </c>
      <c r="D14300" s="29">
        <v>46446</v>
      </c>
      <c r="E14300">
        <v>0</v>
      </c>
      <c r="F14300">
        <v>0</v>
      </c>
      <c r="G14300">
        <v>0</v>
      </c>
      <c r="H14300">
        <v>0</v>
      </c>
      <c r="L14300">
        <v>486.30807299999998</v>
      </c>
      <c r="R14300">
        <v>1151.608131</v>
      </c>
      <c r="S14300" t="s">
        <v>90</v>
      </c>
      <c r="T14300" s="297">
        <v>46311.754166666666</v>
      </c>
    </row>
    <row r="14301" spans="1:20" x14ac:dyDescent="0.35">
      <c r="A14301" t="s">
        <v>147</v>
      </c>
      <c r="B14301" t="s">
        <v>148</v>
      </c>
      <c r="C14301" t="s">
        <v>93</v>
      </c>
      <c r="D14301" s="29">
        <v>46447</v>
      </c>
      <c r="E14301">
        <v>0</v>
      </c>
      <c r="F14301">
        <v>0</v>
      </c>
      <c r="G14301">
        <v>0</v>
      </c>
      <c r="H14301">
        <v>0</v>
      </c>
      <c r="L14301">
        <v>486.30807299999998</v>
      </c>
      <c r="R14301">
        <v>1151.608131</v>
      </c>
      <c r="S14301" t="s">
        <v>90</v>
      </c>
      <c r="T14301" s="297">
        <v>46311.754166666666</v>
      </c>
    </row>
    <row r="14302" spans="1:20" x14ac:dyDescent="0.35">
      <c r="A14302" t="s">
        <v>147</v>
      </c>
      <c r="B14302" t="s">
        <v>148</v>
      </c>
      <c r="C14302" t="s">
        <v>93</v>
      </c>
      <c r="D14302" s="29">
        <v>46448</v>
      </c>
      <c r="E14302">
        <v>0</v>
      </c>
      <c r="F14302">
        <v>0</v>
      </c>
      <c r="G14302">
        <v>0</v>
      </c>
      <c r="H14302">
        <v>0</v>
      </c>
      <c r="L14302">
        <v>486.30807299999998</v>
      </c>
      <c r="R14302">
        <v>1151.608131</v>
      </c>
      <c r="S14302" t="s">
        <v>90</v>
      </c>
      <c r="T14302" s="297">
        <v>46311.754166666666</v>
      </c>
    </row>
    <row r="14303" spans="1:20" x14ac:dyDescent="0.35">
      <c r="A14303" t="s">
        <v>147</v>
      </c>
      <c r="B14303" t="s">
        <v>148</v>
      </c>
      <c r="C14303" t="s">
        <v>93</v>
      </c>
      <c r="D14303" s="29">
        <v>46449</v>
      </c>
      <c r="E14303">
        <v>0</v>
      </c>
      <c r="F14303">
        <v>0</v>
      </c>
      <c r="G14303">
        <v>0</v>
      </c>
      <c r="H14303">
        <v>0</v>
      </c>
      <c r="L14303">
        <v>486.30807299999998</v>
      </c>
      <c r="R14303">
        <v>1151.608131</v>
      </c>
      <c r="S14303" t="s">
        <v>90</v>
      </c>
      <c r="T14303" s="297">
        <v>46311.754166666666</v>
      </c>
    </row>
    <row r="14304" spans="1:20" x14ac:dyDescent="0.35">
      <c r="A14304" t="s">
        <v>147</v>
      </c>
      <c r="B14304" t="s">
        <v>148</v>
      </c>
      <c r="C14304" t="s">
        <v>93</v>
      </c>
      <c r="D14304" s="29">
        <v>46450</v>
      </c>
      <c r="E14304">
        <v>0</v>
      </c>
      <c r="F14304">
        <v>0</v>
      </c>
      <c r="G14304">
        <v>0</v>
      </c>
      <c r="H14304">
        <v>0</v>
      </c>
      <c r="L14304">
        <v>486.30807299999998</v>
      </c>
      <c r="R14304">
        <v>1151.608131</v>
      </c>
      <c r="S14304" t="s">
        <v>90</v>
      </c>
      <c r="T14304" s="297">
        <v>46311.754166666666</v>
      </c>
    </row>
    <row r="14305" spans="1:20" x14ac:dyDescent="0.35">
      <c r="A14305" t="s">
        <v>147</v>
      </c>
      <c r="B14305" t="s">
        <v>148</v>
      </c>
      <c r="C14305" t="s">
        <v>93</v>
      </c>
      <c r="D14305" s="29">
        <v>46451</v>
      </c>
      <c r="E14305">
        <v>0</v>
      </c>
      <c r="F14305">
        <v>0</v>
      </c>
      <c r="G14305">
        <v>0</v>
      </c>
      <c r="H14305">
        <v>0</v>
      </c>
      <c r="L14305">
        <v>486.30807299999998</v>
      </c>
      <c r="R14305">
        <v>1151.608131</v>
      </c>
      <c r="S14305" t="s">
        <v>90</v>
      </c>
      <c r="T14305" s="297">
        <v>46311.754166666666</v>
      </c>
    </row>
    <row r="14306" spans="1:20" x14ac:dyDescent="0.35">
      <c r="A14306" t="s">
        <v>147</v>
      </c>
      <c r="B14306" t="s">
        <v>148</v>
      </c>
      <c r="C14306" t="s">
        <v>93</v>
      </c>
      <c r="D14306" s="29">
        <v>46452</v>
      </c>
      <c r="E14306">
        <v>0</v>
      </c>
      <c r="F14306">
        <v>0</v>
      </c>
      <c r="G14306">
        <v>0</v>
      </c>
      <c r="H14306">
        <v>0</v>
      </c>
      <c r="L14306">
        <v>486.30807299999998</v>
      </c>
      <c r="R14306">
        <v>1151.608131</v>
      </c>
      <c r="S14306" t="s">
        <v>90</v>
      </c>
      <c r="T14306" s="297">
        <v>46311.754166666666</v>
      </c>
    </row>
    <row r="14307" spans="1:20" x14ac:dyDescent="0.35">
      <c r="A14307" t="s">
        <v>147</v>
      </c>
      <c r="B14307" t="s">
        <v>148</v>
      </c>
      <c r="C14307" t="s">
        <v>93</v>
      </c>
      <c r="D14307" s="29">
        <v>46453</v>
      </c>
      <c r="E14307">
        <v>0</v>
      </c>
      <c r="F14307">
        <v>0</v>
      </c>
      <c r="G14307">
        <v>0</v>
      </c>
      <c r="H14307">
        <v>0</v>
      </c>
      <c r="L14307">
        <v>486.30807299999998</v>
      </c>
      <c r="R14307">
        <v>1151.608131</v>
      </c>
      <c r="S14307" t="s">
        <v>90</v>
      </c>
      <c r="T14307" s="297">
        <v>46311.754166666666</v>
      </c>
    </row>
    <row r="14308" spans="1:20" x14ac:dyDescent="0.35">
      <c r="A14308" t="s">
        <v>147</v>
      </c>
      <c r="B14308" t="s">
        <v>148</v>
      </c>
      <c r="C14308" t="s">
        <v>93</v>
      </c>
      <c r="D14308" s="29">
        <v>46454</v>
      </c>
      <c r="E14308">
        <v>0</v>
      </c>
      <c r="F14308">
        <v>0</v>
      </c>
      <c r="G14308">
        <v>0</v>
      </c>
      <c r="H14308">
        <v>0</v>
      </c>
      <c r="L14308">
        <v>486.30807299999998</v>
      </c>
      <c r="R14308">
        <v>1151.608131</v>
      </c>
      <c r="S14308" t="s">
        <v>90</v>
      </c>
      <c r="T14308" s="297">
        <v>46311.754166666666</v>
      </c>
    </row>
    <row r="14309" spans="1:20" x14ac:dyDescent="0.35">
      <c r="A14309" t="s">
        <v>147</v>
      </c>
      <c r="B14309" t="s">
        <v>148</v>
      </c>
      <c r="C14309" t="s">
        <v>93</v>
      </c>
      <c r="D14309" s="29">
        <v>46455</v>
      </c>
      <c r="E14309">
        <v>0</v>
      </c>
      <c r="F14309">
        <v>0</v>
      </c>
      <c r="G14309">
        <v>0</v>
      </c>
      <c r="H14309">
        <v>0</v>
      </c>
      <c r="L14309">
        <v>486.30807299999998</v>
      </c>
      <c r="R14309">
        <v>1151.608131</v>
      </c>
      <c r="S14309" t="s">
        <v>90</v>
      </c>
      <c r="T14309" s="297">
        <v>46311.754166666666</v>
      </c>
    </row>
    <row r="14310" spans="1:20" x14ac:dyDescent="0.35">
      <c r="A14310" t="s">
        <v>147</v>
      </c>
      <c r="B14310" t="s">
        <v>148</v>
      </c>
      <c r="C14310" t="s">
        <v>93</v>
      </c>
      <c r="D14310" s="29">
        <v>46456</v>
      </c>
      <c r="E14310">
        <v>0</v>
      </c>
      <c r="F14310">
        <v>0</v>
      </c>
      <c r="G14310">
        <v>0</v>
      </c>
      <c r="H14310">
        <v>0</v>
      </c>
      <c r="L14310">
        <v>486.30807299999998</v>
      </c>
      <c r="R14310">
        <v>1151.608131</v>
      </c>
      <c r="S14310" t="s">
        <v>90</v>
      </c>
      <c r="T14310" s="297">
        <v>46311.754166666666</v>
      </c>
    </row>
    <row r="14311" spans="1:20" x14ac:dyDescent="0.35">
      <c r="A14311" t="s">
        <v>147</v>
      </c>
      <c r="B14311" t="s">
        <v>148</v>
      </c>
      <c r="C14311" t="s">
        <v>93</v>
      </c>
      <c r="D14311" s="29">
        <v>46457</v>
      </c>
      <c r="E14311">
        <v>0</v>
      </c>
      <c r="F14311">
        <v>0</v>
      </c>
      <c r="G14311">
        <v>0</v>
      </c>
      <c r="H14311">
        <v>0</v>
      </c>
      <c r="L14311">
        <v>486.30807299999998</v>
      </c>
      <c r="R14311">
        <v>1151.608131</v>
      </c>
      <c r="S14311" t="s">
        <v>90</v>
      </c>
      <c r="T14311" s="297">
        <v>46311.754166666666</v>
      </c>
    </row>
    <row r="14312" spans="1:20" x14ac:dyDescent="0.35">
      <c r="A14312" t="s">
        <v>147</v>
      </c>
      <c r="B14312" t="s">
        <v>148</v>
      </c>
      <c r="C14312" t="s">
        <v>93</v>
      </c>
      <c r="D14312" s="29">
        <v>46458</v>
      </c>
      <c r="E14312">
        <v>0</v>
      </c>
      <c r="F14312">
        <v>0</v>
      </c>
      <c r="G14312">
        <v>0</v>
      </c>
      <c r="H14312">
        <v>0</v>
      </c>
      <c r="L14312">
        <v>486.30807299999998</v>
      </c>
      <c r="R14312">
        <v>1151.608131</v>
      </c>
      <c r="S14312" t="s">
        <v>90</v>
      </c>
      <c r="T14312" s="297">
        <v>46311.754166666666</v>
      </c>
    </row>
    <row r="14313" spans="1:20" x14ac:dyDescent="0.35">
      <c r="A14313" t="s">
        <v>147</v>
      </c>
      <c r="B14313" t="s">
        <v>148</v>
      </c>
      <c r="C14313" t="s">
        <v>93</v>
      </c>
      <c r="D14313" s="29">
        <v>46459</v>
      </c>
      <c r="E14313">
        <v>0</v>
      </c>
      <c r="F14313">
        <v>0</v>
      </c>
      <c r="G14313">
        <v>0</v>
      </c>
      <c r="H14313">
        <v>0</v>
      </c>
      <c r="L14313">
        <v>486.30807299999998</v>
      </c>
      <c r="R14313">
        <v>1151.608131</v>
      </c>
      <c r="S14313" t="s">
        <v>90</v>
      </c>
      <c r="T14313" s="297">
        <v>46311.754166666666</v>
      </c>
    </row>
    <row r="14314" spans="1:20" x14ac:dyDescent="0.35">
      <c r="A14314" t="s">
        <v>147</v>
      </c>
      <c r="B14314" t="s">
        <v>148</v>
      </c>
      <c r="C14314" t="s">
        <v>93</v>
      </c>
      <c r="D14314" s="29">
        <v>46460</v>
      </c>
      <c r="E14314">
        <v>0</v>
      </c>
      <c r="F14314">
        <v>0</v>
      </c>
      <c r="G14314">
        <v>0</v>
      </c>
      <c r="H14314">
        <v>0</v>
      </c>
      <c r="L14314">
        <v>486.30807299999998</v>
      </c>
      <c r="R14314">
        <v>1151.608131</v>
      </c>
      <c r="S14314" t="s">
        <v>90</v>
      </c>
      <c r="T14314" s="297">
        <v>46311.754166666666</v>
      </c>
    </row>
    <row r="14315" spans="1:20" x14ac:dyDescent="0.35">
      <c r="A14315" t="s">
        <v>147</v>
      </c>
      <c r="B14315" t="s">
        <v>148</v>
      </c>
      <c r="C14315" t="s">
        <v>93</v>
      </c>
      <c r="D14315" s="29">
        <v>46461</v>
      </c>
      <c r="E14315">
        <v>0</v>
      </c>
      <c r="F14315">
        <v>0</v>
      </c>
      <c r="G14315">
        <v>0</v>
      </c>
      <c r="H14315">
        <v>0</v>
      </c>
      <c r="L14315">
        <v>486.30807299999998</v>
      </c>
      <c r="R14315">
        <v>1151.608131</v>
      </c>
      <c r="S14315" t="s">
        <v>90</v>
      </c>
      <c r="T14315" s="297">
        <v>46311.754166666666</v>
      </c>
    </row>
    <row r="14316" spans="1:20" x14ac:dyDescent="0.35">
      <c r="A14316" t="s">
        <v>147</v>
      </c>
      <c r="B14316" t="s">
        <v>148</v>
      </c>
      <c r="C14316" t="s">
        <v>93</v>
      </c>
      <c r="D14316" s="29">
        <v>46462</v>
      </c>
      <c r="E14316">
        <v>0</v>
      </c>
      <c r="F14316">
        <v>0</v>
      </c>
      <c r="G14316">
        <v>0</v>
      </c>
      <c r="H14316">
        <v>0</v>
      </c>
      <c r="L14316">
        <v>486.30807299999998</v>
      </c>
      <c r="R14316">
        <v>1151.608131</v>
      </c>
      <c r="S14316" t="s">
        <v>90</v>
      </c>
      <c r="T14316" s="297">
        <v>46311.754166666666</v>
      </c>
    </row>
    <row r="14317" spans="1:20" x14ac:dyDescent="0.35">
      <c r="A14317" t="s">
        <v>147</v>
      </c>
      <c r="B14317" t="s">
        <v>148</v>
      </c>
      <c r="C14317" t="s">
        <v>93</v>
      </c>
      <c r="D14317" s="29">
        <v>46463</v>
      </c>
      <c r="E14317">
        <v>0</v>
      </c>
      <c r="F14317">
        <v>0</v>
      </c>
      <c r="G14317">
        <v>0</v>
      </c>
      <c r="H14317">
        <v>0</v>
      </c>
      <c r="L14317">
        <v>486.30807299999998</v>
      </c>
      <c r="R14317">
        <v>1151.608131</v>
      </c>
      <c r="S14317" t="s">
        <v>90</v>
      </c>
      <c r="T14317" s="297">
        <v>46311.754166666666</v>
      </c>
    </row>
    <row r="14318" spans="1:20" x14ac:dyDescent="0.35">
      <c r="A14318" t="s">
        <v>147</v>
      </c>
      <c r="B14318" t="s">
        <v>148</v>
      </c>
      <c r="C14318" t="s">
        <v>93</v>
      </c>
      <c r="D14318" s="29">
        <v>46464</v>
      </c>
      <c r="E14318">
        <v>0</v>
      </c>
      <c r="F14318">
        <v>0</v>
      </c>
      <c r="G14318">
        <v>0</v>
      </c>
      <c r="H14318">
        <v>0</v>
      </c>
      <c r="L14318">
        <v>486.30807299999998</v>
      </c>
      <c r="R14318">
        <v>1151.608131</v>
      </c>
      <c r="S14318" t="s">
        <v>90</v>
      </c>
      <c r="T14318" s="297">
        <v>46311.754166666666</v>
      </c>
    </row>
    <row r="14319" spans="1:20" x14ac:dyDescent="0.35">
      <c r="A14319" t="s">
        <v>147</v>
      </c>
      <c r="B14319" t="s">
        <v>148</v>
      </c>
      <c r="C14319" t="s">
        <v>93</v>
      </c>
      <c r="D14319" s="29">
        <v>46465</v>
      </c>
      <c r="E14319">
        <v>0</v>
      </c>
      <c r="F14319">
        <v>0</v>
      </c>
      <c r="G14319">
        <v>0</v>
      </c>
      <c r="H14319">
        <v>0</v>
      </c>
      <c r="L14319">
        <v>486.30807299999998</v>
      </c>
      <c r="R14319">
        <v>1151.608131</v>
      </c>
      <c r="S14319" t="s">
        <v>90</v>
      </c>
      <c r="T14319" s="297">
        <v>46311.754166666666</v>
      </c>
    </row>
    <row r="14320" spans="1:20" x14ac:dyDescent="0.35">
      <c r="A14320" t="s">
        <v>147</v>
      </c>
      <c r="B14320" t="s">
        <v>148</v>
      </c>
      <c r="C14320" t="s">
        <v>93</v>
      </c>
      <c r="D14320" s="29">
        <v>46466</v>
      </c>
      <c r="E14320">
        <v>0</v>
      </c>
      <c r="F14320">
        <v>0</v>
      </c>
      <c r="G14320">
        <v>0</v>
      </c>
      <c r="H14320">
        <v>0</v>
      </c>
      <c r="L14320">
        <v>486.30807299999998</v>
      </c>
      <c r="R14320">
        <v>1151.608131</v>
      </c>
      <c r="S14320" t="s">
        <v>90</v>
      </c>
      <c r="T14320" s="297">
        <v>46311.754166666666</v>
      </c>
    </row>
    <row r="14321" spans="1:20" x14ac:dyDescent="0.35">
      <c r="A14321" t="s">
        <v>147</v>
      </c>
      <c r="B14321" t="s">
        <v>148</v>
      </c>
      <c r="C14321" t="s">
        <v>93</v>
      </c>
      <c r="D14321" s="29">
        <v>46467</v>
      </c>
      <c r="E14321">
        <v>0</v>
      </c>
      <c r="F14321">
        <v>0</v>
      </c>
      <c r="G14321">
        <v>0</v>
      </c>
      <c r="H14321">
        <v>0</v>
      </c>
      <c r="L14321">
        <v>486.30807299999998</v>
      </c>
      <c r="R14321">
        <v>1151.608131</v>
      </c>
      <c r="S14321" t="s">
        <v>90</v>
      </c>
      <c r="T14321" s="297">
        <v>46311.754166666666</v>
      </c>
    </row>
    <row r="14322" spans="1:20" x14ac:dyDescent="0.35">
      <c r="A14322" t="s">
        <v>147</v>
      </c>
      <c r="B14322" t="s">
        <v>148</v>
      </c>
      <c r="C14322" t="s">
        <v>93</v>
      </c>
      <c r="D14322" s="29">
        <v>46468</v>
      </c>
      <c r="E14322">
        <v>0</v>
      </c>
      <c r="F14322">
        <v>0</v>
      </c>
      <c r="G14322">
        <v>0</v>
      </c>
      <c r="H14322">
        <v>0</v>
      </c>
      <c r="L14322">
        <v>486.30807299999998</v>
      </c>
      <c r="R14322">
        <v>1151.608131</v>
      </c>
      <c r="S14322" t="s">
        <v>90</v>
      </c>
      <c r="T14322" s="297">
        <v>46311.754166666666</v>
      </c>
    </row>
    <row r="14323" spans="1:20" x14ac:dyDescent="0.35">
      <c r="A14323" t="s">
        <v>147</v>
      </c>
      <c r="B14323" t="s">
        <v>148</v>
      </c>
      <c r="C14323" t="s">
        <v>93</v>
      </c>
      <c r="D14323" s="29">
        <v>46469</v>
      </c>
      <c r="E14323">
        <v>0</v>
      </c>
      <c r="F14323">
        <v>0</v>
      </c>
      <c r="G14323">
        <v>0</v>
      </c>
      <c r="H14323">
        <v>0</v>
      </c>
      <c r="L14323">
        <v>486.30807299999998</v>
      </c>
      <c r="R14323">
        <v>1151.608131</v>
      </c>
      <c r="S14323" t="s">
        <v>90</v>
      </c>
      <c r="T14323" s="297">
        <v>46311.754166666666</v>
      </c>
    </row>
    <row r="14324" spans="1:20" x14ac:dyDescent="0.35">
      <c r="A14324" t="s">
        <v>147</v>
      </c>
      <c r="B14324" t="s">
        <v>148</v>
      </c>
      <c r="C14324" t="s">
        <v>93</v>
      </c>
      <c r="D14324" s="29">
        <v>46470</v>
      </c>
      <c r="E14324">
        <v>0</v>
      </c>
      <c r="F14324">
        <v>0</v>
      </c>
      <c r="G14324">
        <v>0</v>
      </c>
      <c r="H14324">
        <v>0</v>
      </c>
      <c r="L14324">
        <v>486.30807299999998</v>
      </c>
      <c r="R14324">
        <v>1151.608131</v>
      </c>
      <c r="S14324" t="s">
        <v>90</v>
      </c>
      <c r="T14324" s="297">
        <v>46311.754166666666</v>
      </c>
    </row>
    <row r="14325" spans="1:20" x14ac:dyDescent="0.35">
      <c r="A14325" t="s">
        <v>147</v>
      </c>
      <c r="B14325" t="s">
        <v>148</v>
      </c>
      <c r="C14325" t="s">
        <v>93</v>
      </c>
      <c r="D14325" s="29">
        <v>46471</v>
      </c>
      <c r="E14325">
        <v>0</v>
      </c>
      <c r="F14325">
        <v>0</v>
      </c>
      <c r="G14325">
        <v>0</v>
      </c>
      <c r="H14325">
        <v>0</v>
      </c>
      <c r="L14325">
        <v>486.30807299999998</v>
      </c>
      <c r="R14325">
        <v>1151.608131</v>
      </c>
      <c r="S14325" t="s">
        <v>90</v>
      </c>
      <c r="T14325" s="297">
        <v>46311.754166666666</v>
      </c>
    </row>
    <row r="14326" spans="1:20" x14ac:dyDescent="0.35">
      <c r="A14326" t="s">
        <v>147</v>
      </c>
      <c r="B14326" t="s">
        <v>148</v>
      </c>
      <c r="C14326" t="s">
        <v>93</v>
      </c>
      <c r="D14326" s="29">
        <v>46472</v>
      </c>
      <c r="E14326">
        <v>0</v>
      </c>
      <c r="F14326">
        <v>0</v>
      </c>
      <c r="G14326">
        <v>0</v>
      </c>
      <c r="H14326">
        <v>0</v>
      </c>
      <c r="L14326">
        <v>486.30807299999998</v>
      </c>
      <c r="R14326">
        <v>1151.608131</v>
      </c>
      <c r="S14326" t="s">
        <v>90</v>
      </c>
      <c r="T14326" s="297">
        <v>46311.754166666666</v>
      </c>
    </row>
    <row r="14327" spans="1:20" x14ac:dyDescent="0.35">
      <c r="A14327" t="s">
        <v>147</v>
      </c>
      <c r="B14327" t="s">
        <v>148</v>
      </c>
      <c r="C14327" t="s">
        <v>93</v>
      </c>
      <c r="D14327" s="29">
        <v>46473</v>
      </c>
      <c r="E14327">
        <v>0</v>
      </c>
      <c r="F14327">
        <v>0</v>
      </c>
      <c r="G14327">
        <v>0</v>
      </c>
      <c r="H14327">
        <v>0</v>
      </c>
      <c r="L14327">
        <v>486.30807299999998</v>
      </c>
      <c r="R14327">
        <v>1151.608131</v>
      </c>
      <c r="S14327" t="s">
        <v>90</v>
      </c>
      <c r="T14327" s="297">
        <v>46311.754166666666</v>
      </c>
    </row>
    <row r="14328" spans="1:20" x14ac:dyDescent="0.35">
      <c r="A14328" t="s">
        <v>147</v>
      </c>
      <c r="B14328" t="s">
        <v>148</v>
      </c>
      <c r="C14328" t="s">
        <v>93</v>
      </c>
      <c r="D14328" s="29">
        <v>46474</v>
      </c>
      <c r="E14328">
        <v>0</v>
      </c>
      <c r="F14328">
        <v>0</v>
      </c>
      <c r="G14328">
        <v>0</v>
      </c>
      <c r="H14328">
        <v>0</v>
      </c>
      <c r="L14328">
        <v>486.30807299999998</v>
      </c>
      <c r="R14328">
        <v>1151.608131</v>
      </c>
      <c r="S14328" t="s">
        <v>90</v>
      </c>
      <c r="T14328" s="297">
        <v>46311.754166666666</v>
      </c>
    </row>
    <row r="14329" spans="1:20" x14ac:dyDescent="0.35">
      <c r="A14329" t="s">
        <v>147</v>
      </c>
      <c r="B14329" t="s">
        <v>148</v>
      </c>
      <c r="C14329" t="s">
        <v>93</v>
      </c>
      <c r="D14329" s="29">
        <v>46475</v>
      </c>
      <c r="E14329">
        <v>0</v>
      </c>
      <c r="F14329">
        <v>0</v>
      </c>
      <c r="G14329">
        <v>0</v>
      </c>
      <c r="H14329">
        <v>0</v>
      </c>
      <c r="L14329">
        <v>486.30807299999998</v>
      </c>
      <c r="R14329">
        <v>1151.608131</v>
      </c>
      <c r="S14329" t="s">
        <v>90</v>
      </c>
      <c r="T14329" s="297">
        <v>46311.754166666666</v>
      </c>
    </row>
    <row r="14330" spans="1:20" x14ac:dyDescent="0.35">
      <c r="A14330" t="s">
        <v>147</v>
      </c>
      <c r="B14330" t="s">
        <v>148</v>
      </c>
      <c r="C14330" t="s">
        <v>93</v>
      </c>
      <c r="D14330" s="29">
        <v>46476</v>
      </c>
      <c r="E14330">
        <v>0</v>
      </c>
      <c r="F14330">
        <v>0</v>
      </c>
      <c r="G14330">
        <v>0</v>
      </c>
      <c r="H14330">
        <v>0</v>
      </c>
      <c r="L14330">
        <v>486.30807299999998</v>
      </c>
      <c r="R14330">
        <v>1151.608131</v>
      </c>
      <c r="S14330" t="s">
        <v>90</v>
      </c>
      <c r="T14330" s="297">
        <v>46311.754166666666</v>
      </c>
    </row>
    <row r="14331" spans="1:20" x14ac:dyDescent="0.35">
      <c r="A14331" t="s">
        <v>147</v>
      </c>
      <c r="B14331" t="s">
        <v>148</v>
      </c>
      <c r="C14331" t="s">
        <v>93</v>
      </c>
      <c r="D14331" s="29">
        <v>46477</v>
      </c>
      <c r="E14331">
        <v>0</v>
      </c>
      <c r="F14331">
        <v>0</v>
      </c>
      <c r="G14331">
        <v>0</v>
      </c>
      <c r="H14331">
        <v>0</v>
      </c>
      <c r="L14331">
        <v>486.30807299999998</v>
      </c>
      <c r="R14331">
        <v>1151.608131</v>
      </c>
      <c r="S14331" t="s">
        <v>90</v>
      </c>
      <c r="T14331" s="297">
        <v>46311.754166666666</v>
      </c>
    </row>
    <row r="14332" spans="1:20" x14ac:dyDescent="0.35">
      <c r="A14332" t="s">
        <v>147</v>
      </c>
      <c r="B14332" t="s">
        <v>148</v>
      </c>
      <c r="C14332" t="s">
        <v>93</v>
      </c>
      <c r="D14332" s="29">
        <v>46478</v>
      </c>
      <c r="E14332">
        <v>0</v>
      </c>
      <c r="F14332">
        <v>0</v>
      </c>
      <c r="G14332">
        <v>0</v>
      </c>
      <c r="H14332">
        <v>0</v>
      </c>
      <c r="L14332">
        <v>616.369911</v>
      </c>
      <c r="R14332">
        <v>1306.2061759999999</v>
      </c>
      <c r="S14332" t="s">
        <v>90</v>
      </c>
      <c r="T14332" s="297">
        <v>46311.754166666666</v>
      </c>
    </row>
    <row r="14333" spans="1:20" x14ac:dyDescent="0.35">
      <c r="A14333" t="s">
        <v>147</v>
      </c>
      <c r="B14333" t="s">
        <v>148</v>
      </c>
      <c r="C14333" t="s">
        <v>93</v>
      </c>
      <c r="D14333" s="29">
        <v>46479</v>
      </c>
      <c r="E14333">
        <v>0</v>
      </c>
      <c r="F14333">
        <v>0</v>
      </c>
      <c r="G14333">
        <v>0</v>
      </c>
      <c r="H14333">
        <v>0</v>
      </c>
      <c r="L14333">
        <v>616.369911</v>
      </c>
      <c r="R14333">
        <v>1306.2061759999999</v>
      </c>
      <c r="S14333" t="s">
        <v>90</v>
      </c>
      <c r="T14333" s="297">
        <v>46311.754166666666</v>
      </c>
    </row>
    <row r="14334" spans="1:20" x14ac:dyDescent="0.35">
      <c r="A14334" t="s">
        <v>147</v>
      </c>
      <c r="B14334" t="s">
        <v>148</v>
      </c>
      <c r="C14334" t="s">
        <v>93</v>
      </c>
      <c r="D14334" s="29">
        <v>46480</v>
      </c>
      <c r="E14334">
        <v>0</v>
      </c>
      <c r="F14334">
        <v>0</v>
      </c>
      <c r="G14334">
        <v>0</v>
      </c>
      <c r="H14334">
        <v>0</v>
      </c>
      <c r="L14334">
        <v>616.369911</v>
      </c>
      <c r="R14334">
        <v>1306.2061759999999</v>
      </c>
      <c r="S14334" t="s">
        <v>90</v>
      </c>
      <c r="T14334" s="297">
        <v>46311.754166666666</v>
      </c>
    </row>
    <row r="14335" spans="1:20" x14ac:dyDescent="0.35">
      <c r="A14335" t="s">
        <v>147</v>
      </c>
      <c r="B14335" t="s">
        <v>148</v>
      </c>
      <c r="C14335" t="s">
        <v>93</v>
      </c>
      <c r="D14335" s="29">
        <v>46481</v>
      </c>
      <c r="E14335">
        <v>0</v>
      </c>
      <c r="F14335">
        <v>0</v>
      </c>
      <c r="G14335">
        <v>0</v>
      </c>
      <c r="H14335">
        <v>0</v>
      </c>
      <c r="L14335">
        <v>616.369911</v>
      </c>
      <c r="R14335">
        <v>1306.2061759999999</v>
      </c>
      <c r="S14335" t="s">
        <v>90</v>
      </c>
      <c r="T14335" s="297">
        <v>46311.754166666666</v>
      </c>
    </row>
    <row r="14336" spans="1:20" x14ac:dyDescent="0.35">
      <c r="A14336" t="s">
        <v>147</v>
      </c>
      <c r="B14336" t="s">
        <v>148</v>
      </c>
      <c r="C14336" t="s">
        <v>93</v>
      </c>
      <c r="D14336" s="29">
        <v>46482</v>
      </c>
      <c r="E14336">
        <v>0</v>
      </c>
      <c r="F14336">
        <v>0</v>
      </c>
      <c r="G14336">
        <v>0</v>
      </c>
      <c r="H14336">
        <v>0</v>
      </c>
      <c r="L14336">
        <v>616.369911</v>
      </c>
      <c r="R14336">
        <v>1306.2061759999999</v>
      </c>
      <c r="S14336" t="s">
        <v>90</v>
      </c>
      <c r="T14336" s="297">
        <v>46311.754166666666</v>
      </c>
    </row>
    <row r="14337" spans="1:20" x14ac:dyDescent="0.35">
      <c r="A14337" t="s">
        <v>147</v>
      </c>
      <c r="B14337" t="s">
        <v>148</v>
      </c>
      <c r="C14337" t="s">
        <v>93</v>
      </c>
      <c r="D14337" s="29">
        <v>46483</v>
      </c>
      <c r="E14337">
        <v>0</v>
      </c>
      <c r="F14337">
        <v>0</v>
      </c>
      <c r="G14337">
        <v>0</v>
      </c>
      <c r="H14337">
        <v>0</v>
      </c>
      <c r="L14337">
        <v>616.369911</v>
      </c>
      <c r="R14337">
        <v>1306.2061759999999</v>
      </c>
      <c r="S14337" t="s">
        <v>90</v>
      </c>
      <c r="T14337" s="297">
        <v>46311.754166666666</v>
      </c>
    </row>
    <row r="14338" spans="1:20" x14ac:dyDescent="0.35">
      <c r="A14338" t="s">
        <v>147</v>
      </c>
      <c r="B14338" t="s">
        <v>148</v>
      </c>
      <c r="C14338" t="s">
        <v>93</v>
      </c>
      <c r="D14338" s="29">
        <v>46484</v>
      </c>
      <c r="E14338">
        <v>0</v>
      </c>
      <c r="F14338">
        <v>0</v>
      </c>
      <c r="G14338">
        <v>0</v>
      </c>
      <c r="H14338">
        <v>0</v>
      </c>
      <c r="L14338">
        <v>616.369911</v>
      </c>
      <c r="R14338">
        <v>1306.2061759999999</v>
      </c>
      <c r="S14338" t="s">
        <v>90</v>
      </c>
      <c r="T14338" s="297">
        <v>46311.754166666666</v>
      </c>
    </row>
    <row r="14339" spans="1:20" x14ac:dyDescent="0.35">
      <c r="A14339" t="s">
        <v>147</v>
      </c>
      <c r="B14339" t="s">
        <v>148</v>
      </c>
      <c r="C14339" t="s">
        <v>93</v>
      </c>
      <c r="D14339" s="29">
        <v>46485</v>
      </c>
      <c r="E14339">
        <v>0</v>
      </c>
      <c r="F14339">
        <v>0</v>
      </c>
      <c r="G14339">
        <v>0</v>
      </c>
      <c r="H14339">
        <v>0</v>
      </c>
      <c r="L14339">
        <v>616.369911</v>
      </c>
      <c r="R14339">
        <v>1306.2061759999999</v>
      </c>
      <c r="S14339" t="s">
        <v>90</v>
      </c>
      <c r="T14339" s="297">
        <v>46311.754166666666</v>
      </c>
    </row>
    <row r="14340" spans="1:20" x14ac:dyDescent="0.35">
      <c r="A14340" t="s">
        <v>147</v>
      </c>
      <c r="B14340" t="s">
        <v>148</v>
      </c>
      <c r="C14340" t="s">
        <v>93</v>
      </c>
      <c r="D14340" s="29">
        <v>46486</v>
      </c>
      <c r="E14340">
        <v>0</v>
      </c>
      <c r="F14340">
        <v>0</v>
      </c>
      <c r="G14340">
        <v>0</v>
      </c>
      <c r="H14340">
        <v>0</v>
      </c>
      <c r="L14340">
        <v>616.369911</v>
      </c>
      <c r="R14340">
        <v>1306.2061759999999</v>
      </c>
      <c r="S14340" t="s">
        <v>90</v>
      </c>
      <c r="T14340" s="297">
        <v>46311.754166666666</v>
      </c>
    </row>
    <row r="14341" spans="1:20" x14ac:dyDescent="0.35">
      <c r="A14341" t="s">
        <v>147</v>
      </c>
      <c r="B14341" t="s">
        <v>148</v>
      </c>
      <c r="C14341" t="s">
        <v>93</v>
      </c>
      <c r="D14341" s="29">
        <v>46487</v>
      </c>
      <c r="E14341">
        <v>0</v>
      </c>
      <c r="F14341">
        <v>0</v>
      </c>
      <c r="G14341">
        <v>0</v>
      </c>
      <c r="H14341">
        <v>0</v>
      </c>
      <c r="L14341">
        <v>616.369911</v>
      </c>
      <c r="R14341">
        <v>1306.2061759999999</v>
      </c>
      <c r="S14341" t="s">
        <v>90</v>
      </c>
      <c r="T14341" s="297">
        <v>46311.754166666666</v>
      </c>
    </row>
    <row r="14342" spans="1:20" x14ac:dyDescent="0.35">
      <c r="A14342" t="s">
        <v>147</v>
      </c>
      <c r="B14342" t="s">
        <v>148</v>
      </c>
      <c r="C14342" t="s">
        <v>93</v>
      </c>
      <c r="D14342" s="29">
        <v>46488</v>
      </c>
      <c r="E14342">
        <v>0</v>
      </c>
      <c r="F14342">
        <v>0</v>
      </c>
      <c r="G14342">
        <v>0</v>
      </c>
      <c r="H14342">
        <v>0</v>
      </c>
      <c r="L14342">
        <v>616.369911</v>
      </c>
      <c r="R14342">
        <v>1306.2061759999999</v>
      </c>
      <c r="S14342" t="s">
        <v>90</v>
      </c>
      <c r="T14342" s="297">
        <v>46311.754166666666</v>
      </c>
    </row>
    <row r="14343" spans="1:20" x14ac:dyDescent="0.35">
      <c r="A14343" t="s">
        <v>147</v>
      </c>
      <c r="B14343" t="s">
        <v>148</v>
      </c>
      <c r="C14343" t="s">
        <v>93</v>
      </c>
      <c r="D14343" s="29">
        <v>46489</v>
      </c>
      <c r="E14343">
        <v>0</v>
      </c>
      <c r="F14343">
        <v>0</v>
      </c>
      <c r="G14343">
        <v>0</v>
      </c>
      <c r="H14343">
        <v>0</v>
      </c>
      <c r="L14343">
        <v>616.369911</v>
      </c>
      <c r="R14343">
        <v>1306.2061759999999</v>
      </c>
      <c r="S14343" t="s">
        <v>90</v>
      </c>
      <c r="T14343" s="297">
        <v>46311.754166666666</v>
      </c>
    </row>
    <row r="14344" spans="1:20" x14ac:dyDescent="0.35">
      <c r="A14344" t="s">
        <v>147</v>
      </c>
      <c r="B14344" t="s">
        <v>148</v>
      </c>
      <c r="C14344" t="s">
        <v>93</v>
      </c>
      <c r="D14344" s="29">
        <v>46490</v>
      </c>
      <c r="E14344">
        <v>0</v>
      </c>
      <c r="F14344">
        <v>0</v>
      </c>
      <c r="G14344">
        <v>0</v>
      </c>
      <c r="H14344">
        <v>0</v>
      </c>
      <c r="L14344">
        <v>616.369911</v>
      </c>
      <c r="R14344">
        <v>1306.2061759999999</v>
      </c>
      <c r="S14344" t="s">
        <v>90</v>
      </c>
      <c r="T14344" s="297">
        <v>46311.754166666666</v>
      </c>
    </row>
    <row r="14345" spans="1:20" x14ac:dyDescent="0.35">
      <c r="A14345" t="s">
        <v>147</v>
      </c>
      <c r="B14345" t="s">
        <v>148</v>
      </c>
      <c r="C14345" t="s">
        <v>93</v>
      </c>
      <c r="D14345" s="29">
        <v>46491</v>
      </c>
      <c r="E14345">
        <v>0</v>
      </c>
      <c r="F14345">
        <v>0</v>
      </c>
      <c r="G14345">
        <v>0</v>
      </c>
      <c r="H14345">
        <v>0</v>
      </c>
      <c r="L14345">
        <v>616.369911</v>
      </c>
      <c r="R14345">
        <v>1306.2061759999999</v>
      </c>
      <c r="S14345" t="s">
        <v>90</v>
      </c>
      <c r="T14345" s="297">
        <v>46311.754166666666</v>
      </c>
    </row>
    <row r="14346" spans="1:20" x14ac:dyDescent="0.35">
      <c r="A14346" t="s">
        <v>147</v>
      </c>
      <c r="B14346" t="s">
        <v>148</v>
      </c>
      <c r="C14346" t="s">
        <v>93</v>
      </c>
      <c r="D14346" s="29">
        <v>46492</v>
      </c>
      <c r="E14346">
        <v>0</v>
      </c>
      <c r="F14346">
        <v>0</v>
      </c>
      <c r="G14346">
        <v>0</v>
      </c>
      <c r="H14346">
        <v>0</v>
      </c>
      <c r="L14346">
        <v>616.369911</v>
      </c>
      <c r="R14346">
        <v>1306.2061759999999</v>
      </c>
      <c r="S14346" t="s">
        <v>90</v>
      </c>
      <c r="T14346" s="297">
        <v>46311.754166666666</v>
      </c>
    </row>
    <row r="14347" spans="1:20" x14ac:dyDescent="0.35">
      <c r="A14347" t="s">
        <v>147</v>
      </c>
      <c r="B14347" t="s">
        <v>148</v>
      </c>
      <c r="C14347" t="s">
        <v>93</v>
      </c>
      <c r="D14347" s="29">
        <v>46493</v>
      </c>
      <c r="E14347">
        <v>0</v>
      </c>
      <c r="F14347">
        <v>0</v>
      </c>
      <c r="G14347">
        <v>0</v>
      </c>
      <c r="H14347">
        <v>0</v>
      </c>
      <c r="L14347">
        <v>616.369911</v>
      </c>
      <c r="R14347">
        <v>1306.2061759999999</v>
      </c>
      <c r="S14347" t="s">
        <v>90</v>
      </c>
      <c r="T14347" s="297">
        <v>46311.754166666666</v>
      </c>
    </row>
    <row r="14348" spans="1:20" x14ac:dyDescent="0.35">
      <c r="A14348" t="s">
        <v>147</v>
      </c>
      <c r="B14348" t="s">
        <v>148</v>
      </c>
      <c r="C14348" t="s">
        <v>93</v>
      </c>
      <c r="D14348" s="29">
        <v>46494</v>
      </c>
      <c r="E14348">
        <v>0</v>
      </c>
      <c r="F14348">
        <v>0</v>
      </c>
      <c r="G14348">
        <v>0</v>
      </c>
      <c r="H14348">
        <v>0</v>
      </c>
      <c r="L14348">
        <v>616.369911</v>
      </c>
      <c r="R14348">
        <v>1306.2061759999999</v>
      </c>
      <c r="S14348" t="s">
        <v>90</v>
      </c>
      <c r="T14348" s="297">
        <v>46311.754166666666</v>
      </c>
    </row>
    <row r="14349" spans="1:20" x14ac:dyDescent="0.35">
      <c r="A14349" t="s">
        <v>147</v>
      </c>
      <c r="B14349" t="s">
        <v>148</v>
      </c>
      <c r="C14349" t="s">
        <v>93</v>
      </c>
      <c r="D14349" s="29">
        <v>46495</v>
      </c>
      <c r="E14349">
        <v>0</v>
      </c>
      <c r="F14349">
        <v>0</v>
      </c>
      <c r="G14349">
        <v>0</v>
      </c>
      <c r="H14349">
        <v>0</v>
      </c>
      <c r="L14349">
        <v>616.369911</v>
      </c>
      <c r="R14349">
        <v>1306.2061759999999</v>
      </c>
      <c r="S14349" t="s">
        <v>90</v>
      </c>
      <c r="T14349" s="297">
        <v>46311.754166666666</v>
      </c>
    </row>
    <row r="14350" spans="1:20" x14ac:dyDescent="0.35">
      <c r="A14350" t="s">
        <v>147</v>
      </c>
      <c r="B14350" t="s">
        <v>148</v>
      </c>
      <c r="C14350" t="s">
        <v>93</v>
      </c>
      <c r="D14350" s="29">
        <v>46496</v>
      </c>
      <c r="E14350">
        <v>0</v>
      </c>
      <c r="F14350">
        <v>0</v>
      </c>
      <c r="G14350">
        <v>0</v>
      </c>
      <c r="H14350">
        <v>0</v>
      </c>
      <c r="L14350">
        <v>616.369911</v>
      </c>
      <c r="R14350">
        <v>1306.2061759999999</v>
      </c>
      <c r="S14350" t="s">
        <v>90</v>
      </c>
      <c r="T14350" s="297">
        <v>46311.754166666666</v>
      </c>
    </row>
    <row r="14351" spans="1:20" x14ac:dyDescent="0.35">
      <c r="A14351" t="s">
        <v>147</v>
      </c>
      <c r="B14351" t="s">
        <v>148</v>
      </c>
      <c r="C14351" t="s">
        <v>93</v>
      </c>
      <c r="D14351" s="29">
        <v>46497</v>
      </c>
      <c r="E14351">
        <v>0</v>
      </c>
      <c r="F14351">
        <v>0</v>
      </c>
      <c r="G14351">
        <v>0</v>
      </c>
      <c r="H14351">
        <v>0</v>
      </c>
      <c r="L14351">
        <v>616.369911</v>
      </c>
      <c r="R14351">
        <v>1306.2061759999999</v>
      </c>
      <c r="S14351" t="s">
        <v>90</v>
      </c>
      <c r="T14351" s="297">
        <v>46311.754166666666</v>
      </c>
    </row>
    <row r="14352" spans="1:20" x14ac:dyDescent="0.35">
      <c r="A14352" t="s">
        <v>147</v>
      </c>
      <c r="B14352" t="s">
        <v>148</v>
      </c>
      <c r="C14352" t="s">
        <v>93</v>
      </c>
      <c r="D14352" s="29">
        <v>46498</v>
      </c>
      <c r="E14352">
        <v>0</v>
      </c>
      <c r="F14352">
        <v>0</v>
      </c>
      <c r="G14352">
        <v>0</v>
      </c>
      <c r="H14352">
        <v>0</v>
      </c>
      <c r="L14352">
        <v>616.369911</v>
      </c>
      <c r="R14352">
        <v>1306.2061759999999</v>
      </c>
      <c r="S14352" t="s">
        <v>90</v>
      </c>
      <c r="T14352" s="297">
        <v>46311.754166666666</v>
      </c>
    </row>
    <row r="14353" spans="1:20" x14ac:dyDescent="0.35">
      <c r="A14353" t="s">
        <v>147</v>
      </c>
      <c r="B14353" t="s">
        <v>148</v>
      </c>
      <c r="C14353" t="s">
        <v>93</v>
      </c>
      <c r="D14353" s="29">
        <v>46499</v>
      </c>
      <c r="E14353">
        <v>0</v>
      </c>
      <c r="F14353">
        <v>0</v>
      </c>
      <c r="G14353">
        <v>0</v>
      </c>
      <c r="H14353">
        <v>0</v>
      </c>
      <c r="L14353">
        <v>616.369911</v>
      </c>
      <c r="R14353">
        <v>1306.2061759999999</v>
      </c>
      <c r="S14353" t="s">
        <v>90</v>
      </c>
      <c r="T14353" s="297">
        <v>46311.754166666666</v>
      </c>
    </row>
    <row r="14354" spans="1:20" x14ac:dyDescent="0.35">
      <c r="A14354" t="s">
        <v>147</v>
      </c>
      <c r="B14354" t="s">
        <v>148</v>
      </c>
      <c r="C14354" t="s">
        <v>93</v>
      </c>
      <c r="D14354" s="29">
        <v>46500</v>
      </c>
      <c r="E14354">
        <v>0</v>
      </c>
      <c r="F14354">
        <v>0</v>
      </c>
      <c r="G14354">
        <v>0</v>
      </c>
      <c r="H14354">
        <v>0</v>
      </c>
      <c r="L14354">
        <v>616.369911</v>
      </c>
      <c r="R14354">
        <v>1306.2061759999999</v>
      </c>
      <c r="S14354" t="s">
        <v>90</v>
      </c>
      <c r="T14354" s="297">
        <v>46311.754166666666</v>
      </c>
    </row>
    <row r="14355" spans="1:20" x14ac:dyDescent="0.35">
      <c r="A14355" t="s">
        <v>147</v>
      </c>
      <c r="B14355" t="s">
        <v>148</v>
      </c>
      <c r="C14355" t="s">
        <v>93</v>
      </c>
      <c r="D14355" s="29">
        <v>46501</v>
      </c>
      <c r="E14355">
        <v>0</v>
      </c>
      <c r="F14355">
        <v>0</v>
      </c>
      <c r="G14355">
        <v>0</v>
      </c>
      <c r="H14355">
        <v>0</v>
      </c>
      <c r="L14355">
        <v>616.369911</v>
      </c>
      <c r="R14355">
        <v>1306.2061759999999</v>
      </c>
      <c r="S14355" t="s">
        <v>90</v>
      </c>
      <c r="T14355" s="297">
        <v>46311.754166666666</v>
      </c>
    </row>
    <row r="14356" spans="1:20" x14ac:dyDescent="0.35">
      <c r="A14356" t="s">
        <v>147</v>
      </c>
      <c r="B14356" t="s">
        <v>148</v>
      </c>
      <c r="C14356" t="s">
        <v>93</v>
      </c>
      <c r="D14356" s="29">
        <v>46502</v>
      </c>
      <c r="E14356">
        <v>0</v>
      </c>
      <c r="F14356">
        <v>0</v>
      </c>
      <c r="G14356">
        <v>0</v>
      </c>
      <c r="H14356">
        <v>0</v>
      </c>
      <c r="L14356">
        <v>616.369911</v>
      </c>
      <c r="R14356">
        <v>1306.2061759999999</v>
      </c>
      <c r="S14356" t="s">
        <v>90</v>
      </c>
      <c r="T14356" s="297">
        <v>46311.754166666666</v>
      </c>
    </row>
    <row r="14357" spans="1:20" x14ac:dyDescent="0.35">
      <c r="A14357" t="s">
        <v>147</v>
      </c>
      <c r="B14357" t="s">
        <v>148</v>
      </c>
      <c r="C14357" t="s">
        <v>93</v>
      </c>
      <c r="D14357" s="29">
        <v>46503</v>
      </c>
      <c r="E14357">
        <v>0</v>
      </c>
      <c r="F14357">
        <v>0</v>
      </c>
      <c r="G14357">
        <v>0</v>
      </c>
      <c r="H14357">
        <v>0</v>
      </c>
      <c r="L14357">
        <v>616.369911</v>
      </c>
      <c r="R14357">
        <v>1306.2061759999999</v>
      </c>
      <c r="S14357" t="s">
        <v>90</v>
      </c>
      <c r="T14357" s="297">
        <v>46311.754166666666</v>
      </c>
    </row>
    <row r="14358" spans="1:20" x14ac:dyDescent="0.35">
      <c r="A14358" t="s">
        <v>147</v>
      </c>
      <c r="B14358" t="s">
        <v>148</v>
      </c>
      <c r="C14358" t="s">
        <v>93</v>
      </c>
      <c r="D14358" s="29">
        <v>46504</v>
      </c>
      <c r="E14358">
        <v>0</v>
      </c>
      <c r="F14358">
        <v>0</v>
      </c>
      <c r="G14358">
        <v>0</v>
      </c>
      <c r="H14358">
        <v>0</v>
      </c>
      <c r="L14358">
        <v>616.369911</v>
      </c>
      <c r="R14358">
        <v>1306.2061759999999</v>
      </c>
      <c r="S14358" t="s">
        <v>90</v>
      </c>
      <c r="T14358" s="297">
        <v>46311.754166666666</v>
      </c>
    </row>
    <row r="14359" spans="1:20" x14ac:dyDescent="0.35">
      <c r="A14359" t="s">
        <v>147</v>
      </c>
      <c r="B14359" t="s">
        <v>148</v>
      </c>
      <c r="C14359" t="s">
        <v>93</v>
      </c>
      <c r="D14359" s="29">
        <v>46505</v>
      </c>
      <c r="E14359">
        <v>0</v>
      </c>
      <c r="F14359">
        <v>0</v>
      </c>
      <c r="G14359">
        <v>0</v>
      </c>
      <c r="H14359">
        <v>0</v>
      </c>
      <c r="L14359">
        <v>616.369911</v>
      </c>
      <c r="R14359">
        <v>1306.2061759999999</v>
      </c>
      <c r="S14359" t="s">
        <v>90</v>
      </c>
      <c r="T14359" s="297">
        <v>46311.754166666666</v>
      </c>
    </row>
    <row r="14360" spans="1:20" x14ac:dyDescent="0.35">
      <c r="A14360" t="s">
        <v>147</v>
      </c>
      <c r="B14360" t="s">
        <v>148</v>
      </c>
      <c r="C14360" t="s">
        <v>93</v>
      </c>
      <c r="D14360" s="29">
        <v>46506</v>
      </c>
      <c r="E14360">
        <v>0</v>
      </c>
      <c r="F14360">
        <v>0</v>
      </c>
      <c r="G14360">
        <v>0</v>
      </c>
      <c r="H14360">
        <v>0</v>
      </c>
      <c r="L14360">
        <v>616.369911</v>
      </c>
      <c r="R14360">
        <v>1306.2061759999999</v>
      </c>
      <c r="S14360" t="s">
        <v>90</v>
      </c>
      <c r="T14360" s="297">
        <v>46311.754166666666</v>
      </c>
    </row>
    <row r="14361" spans="1:20" x14ac:dyDescent="0.35">
      <c r="A14361" t="s">
        <v>147</v>
      </c>
      <c r="B14361" t="s">
        <v>148</v>
      </c>
      <c r="C14361" t="s">
        <v>93</v>
      </c>
      <c r="D14361" s="29">
        <v>46507</v>
      </c>
      <c r="E14361">
        <v>0</v>
      </c>
      <c r="F14361">
        <v>0</v>
      </c>
      <c r="G14361">
        <v>0</v>
      </c>
      <c r="H14361">
        <v>0</v>
      </c>
      <c r="L14361">
        <v>616.369911</v>
      </c>
      <c r="R14361">
        <v>1306.2061759999999</v>
      </c>
      <c r="S14361" t="s">
        <v>90</v>
      </c>
      <c r="T14361" s="297">
        <v>46311.754166666666</v>
      </c>
    </row>
    <row r="14362" spans="1:20" x14ac:dyDescent="0.35">
      <c r="A14362" t="s">
        <v>147</v>
      </c>
      <c r="B14362" t="s">
        <v>148</v>
      </c>
      <c r="C14362" t="s">
        <v>93</v>
      </c>
      <c r="D14362" s="29">
        <v>46508</v>
      </c>
      <c r="E14362">
        <v>0</v>
      </c>
      <c r="F14362">
        <v>0</v>
      </c>
      <c r="G14362">
        <v>0</v>
      </c>
      <c r="H14362">
        <v>0</v>
      </c>
      <c r="L14362">
        <v>616.369911</v>
      </c>
      <c r="R14362">
        <v>1306.2061759999999</v>
      </c>
      <c r="S14362" t="s">
        <v>90</v>
      </c>
      <c r="T14362" s="297">
        <v>46311.754166666666</v>
      </c>
    </row>
    <row r="14363" spans="1:20" x14ac:dyDescent="0.35">
      <c r="A14363" t="s">
        <v>147</v>
      </c>
      <c r="B14363" t="s">
        <v>148</v>
      </c>
      <c r="C14363" t="s">
        <v>93</v>
      </c>
      <c r="D14363" s="29">
        <v>46509</v>
      </c>
      <c r="E14363">
        <v>0</v>
      </c>
      <c r="F14363">
        <v>0</v>
      </c>
      <c r="G14363">
        <v>0</v>
      </c>
      <c r="H14363">
        <v>0</v>
      </c>
      <c r="L14363">
        <v>616.369911</v>
      </c>
      <c r="R14363">
        <v>1306.2061759999999</v>
      </c>
      <c r="S14363" t="s">
        <v>90</v>
      </c>
      <c r="T14363" s="297">
        <v>46311.754166666666</v>
      </c>
    </row>
    <row r="14364" spans="1:20" x14ac:dyDescent="0.35">
      <c r="A14364" t="s">
        <v>147</v>
      </c>
      <c r="B14364" t="s">
        <v>148</v>
      </c>
      <c r="C14364" t="s">
        <v>93</v>
      </c>
      <c r="D14364" s="29">
        <v>46510</v>
      </c>
      <c r="E14364">
        <v>0</v>
      </c>
      <c r="F14364">
        <v>0</v>
      </c>
      <c r="G14364">
        <v>0</v>
      </c>
      <c r="H14364">
        <v>0</v>
      </c>
      <c r="L14364">
        <v>616.369911</v>
      </c>
      <c r="R14364">
        <v>1306.2061759999999</v>
      </c>
      <c r="S14364" t="s">
        <v>90</v>
      </c>
      <c r="T14364" s="297">
        <v>46311.754166666666</v>
      </c>
    </row>
    <row r="14365" spans="1:20" x14ac:dyDescent="0.35">
      <c r="A14365" t="s">
        <v>147</v>
      </c>
      <c r="B14365" t="s">
        <v>148</v>
      </c>
      <c r="C14365" t="s">
        <v>93</v>
      </c>
      <c r="D14365" s="29">
        <v>46511</v>
      </c>
      <c r="E14365">
        <v>0</v>
      </c>
      <c r="F14365">
        <v>0</v>
      </c>
      <c r="G14365">
        <v>0</v>
      </c>
      <c r="H14365">
        <v>0</v>
      </c>
      <c r="L14365">
        <v>616.369911</v>
      </c>
      <c r="R14365">
        <v>1306.2061759999999</v>
      </c>
      <c r="S14365" t="s">
        <v>90</v>
      </c>
      <c r="T14365" s="297">
        <v>46311.754166666666</v>
      </c>
    </row>
    <row r="14366" spans="1:20" x14ac:dyDescent="0.35">
      <c r="A14366" t="s">
        <v>147</v>
      </c>
      <c r="B14366" t="s">
        <v>148</v>
      </c>
      <c r="C14366" t="s">
        <v>93</v>
      </c>
      <c r="D14366" s="29">
        <v>46512</v>
      </c>
      <c r="E14366">
        <v>0</v>
      </c>
      <c r="F14366">
        <v>0</v>
      </c>
      <c r="G14366">
        <v>0</v>
      </c>
      <c r="H14366">
        <v>0</v>
      </c>
      <c r="L14366">
        <v>616.369911</v>
      </c>
      <c r="R14366">
        <v>1306.2061759999999</v>
      </c>
      <c r="S14366" t="s">
        <v>90</v>
      </c>
      <c r="T14366" s="297">
        <v>46311.754166666666</v>
      </c>
    </row>
    <row r="14367" spans="1:20" x14ac:dyDescent="0.35">
      <c r="A14367" t="s">
        <v>147</v>
      </c>
      <c r="B14367" t="s">
        <v>148</v>
      </c>
      <c r="C14367" t="s">
        <v>93</v>
      </c>
      <c r="D14367" s="29">
        <v>46513</v>
      </c>
      <c r="E14367">
        <v>0</v>
      </c>
      <c r="F14367">
        <v>0</v>
      </c>
      <c r="G14367">
        <v>0</v>
      </c>
      <c r="H14367">
        <v>0</v>
      </c>
      <c r="L14367">
        <v>616.369911</v>
      </c>
      <c r="R14367">
        <v>1306.2061759999999</v>
      </c>
      <c r="S14367" t="s">
        <v>90</v>
      </c>
      <c r="T14367" s="297">
        <v>46311.754166666666</v>
      </c>
    </row>
    <row r="14368" spans="1:20" x14ac:dyDescent="0.35">
      <c r="A14368" t="s">
        <v>147</v>
      </c>
      <c r="B14368" t="s">
        <v>148</v>
      </c>
      <c r="C14368" t="s">
        <v>93</v>
      </c>
      <c r="D14368" s="29">
        <v>46514</v>
      </c>
      <c r="E14368">
        <v>0</v>
      </c>
      <c r="F14368">
        <v>0</v>
      </c>
      <c r="G14368">
        <v>0</v>
      </c>
      <c r="H14368">
        <v>0</v>
      </c>
      <c r="L14368">
        <v>616.369911</v>
      </c>
      <c r="R14368">
        <v>1306.2061759999999</v>
      </c>
      <c r="S14368" t="s">
        <v>90</v>
      </c>
      <c r="T14368" s="297">
        <v>46311.754166666666</v>
      </c>
    </row>
    <row r="14369" spans="1:20" x14ac:dyDescent="0.35">
      <c r="A14369" t="s">
        <v>147</v>
      </c>
      <c r="B14369" t="s">
        <v>148</v>
      </c>
      <c r="C14369" t="s">
        <v>93</v>
      </c>
      <c r="D14369" s="29">
        <v>46515</v>
      </c>
      <c r="E14369">
        <v>0</v>
      </c>
      <c r="F14369">
        <v>0</v>
      </c>
      <c r="G14369">
        <v>0</v>
      </c>
      <c r="H14369">
        <v>0</v>
      </c>
      <c r="L14369">
        <v>616.369911</v>
      </c>
      <c r="R14369">
        <v>1306.2061759999999</v>
      </c>
      <c r="S14369" t="s">
        <v>90</v>
      </c>
      <c r="T14369" s="297">
        <v>46311.754166666666</v>
      </c>
    </row>
    <row r="14370" spans="1:20" x14ac:dyDescent="0.35">
      <c r="A14370" t="s">
        <v>147</v>
      </c>
      <c r="B14370" t="s">
        <v>148</v>
      </c>
      <c r="C14370" t="s">
        <v>93</v>
      </c>
      <c r="D14370" s="29">
        <v>46516</v>
      </c>
      <c r="E14370">
        <v>0</v>
      </c>
      <c r="F14370">
        <v>0</v>
      </c>
      <c r="G14370">
        <v>0</v>
      </c>
      <c r="H14370">
        <v>0</v>
      </c>
      <c r="L14370">
        <v>616.369911</v>
      </c>
      <c r="R14370">
        <v>1306.2061759999999</v>
      </c>
      <c r="S14370" t="s">
        <v>90</v>
      </c>
      <c r="T14370" s="297">
        <v>46311.754166666666</v>
      </c>
    </row>
    <row r="14371" spans="1:20" x14ac:dyDescent="0.35">
      <c r="A14371" t="s">
        <v>147</v>
      </c>
      <c r="B14371" t="s">
        <v>148</v>
      </c>
      <c r="C14371" t="s">
        <v>93</v>
      </c>
      <c r="D14371" s="29">
        <v>46517</v>
      </c>
      <c r="E14371">
        <v>0</v>
      </c>
      <c r="F14371">
        <v>0</v>
      </c>
      <c r="G14371">
        <v>0</v>
      </c>
      <c r="H14371">
        <v>0</v>
      </c>
      <c r="L14371">
        <v>616.369911</v>
      </c>
      <c r="R14371">
        <v>1306.2061759999999</v>
      </c>
      <c r="S14371" t="s">
        <v>90</v>
      </c>
      <c r="T14371" s="297">
        <v>46311.754166666666</v>
      </c>
    </row>
    <row r="14372" spans="1:20" x14ac:dyDescent="0.35">
      <c r="A14372" t="s">
        <v>147</v>
      </c>
      <c r="B14372" t="s">
        <v>148</v>
      </c>
      <c r="C14372" t="s">
        <v>93</v>
      </c>
      <c r="D14372" s="29">
        <v>46518</v>
      </c>
      <c r="E14372">
        <v>0</v>
      </c>
      <c r="F14372">
        <v>0</v>
      </c>
      <c r="G14372">
        <v>0</v>
      </c>
      <c r="H14372">
        <v>0</v>
      </c>
      <c r="L14372">
        <v>616.369911</v>
      </c>
      <c r="R14372">
        <v>1306.2061759999999</v>
      </c>
      <c r="S14372" t="s">
        <v>90</v>
      </c>
      <c r="T14372" s="297">
        <v>46311.754166666666</v>
      </c>
    </row>
    <row r="14373" spans="1:20" x14ac:dyDescent="0.35">
      <c r="A14373" t="s">
        <v>147</v>
      </c>
      <c r="B14373" t="s">
        <v>148</v>
      </c>
      <c r="C14373" t="s">
        <v>93</v>
      </c>
      <c r="D14373" s="29">
        <v>46519</v>
      </c>
      <c r="E14373">
        <v>0</v>
      </c>
      <c r="F14373">
        <v>0</v>
      </c>
      <c r="G14373">
        <v>0</v>
      </c>
      <c r="H14373">
        <v>0</v>
      </c>
      <c r="L14373">
        <v>616.369911</v>
      </c>
      <c r="R14373">
        <v>1306.2061759999999</v>
      </c>
      <c r="S14373" t="s">
        <v>90</v>
      </c>
      <c r="T14373" s="297">
        <v>46311.754166666666</v>
      </c>
    </row>
    <row r="14374" spans="1:20" x14ac:dyDescent="0.35">
      <c r="A14374" t="s">
        <v>147</v>
      </c>
      <c r="B14374" t="s">
        <v>148</v>
      </c>
      <c r="C14374" t="s">
        <v>93</v>
      </c>
      <c r="D14374" s="29">
        <v>46520</v>
      </c>
      <c r="E14374">
        <v>0</v>
      </c>
      <c r="F14374">
        <v>0</v>
      </c>
      <c r="G14374">
        <v>0</v>
      </c>
      <c r="H14374">
        <v>0</v>
      </c>
      <c r="L14374">
        <v>616.369911</v>
      </c>
      <c r="R14374">
        <v>1306.2061759999999</v>
      </c>
      <c r="S14374" t="s">
        <v>90</v>
      </c>
      <c r="T14374" s="297">
        <v>46311.754166666666</v>
      </c>
    </row>
    <row r="14375" spans="1:20" x14ac:dyDescent="0.35">
      <c r="A14375" t="s">
        <v>147</v>
      </c>
      <c r="B14375" t="s">
        <v>148</v>
      </c>
      <c r="C14375" t="s">
        <v>93</v>
      </c>
      <c r="D14375" s="29">
        <v>46521</v>
      </c>
      <c r="E14375">
        <v>0</v>
      </c>
      <c r="F14375">
        <v>0</v>
      </c>
      <c r="G14375">
        <v>0</v>
      </c>
      <c r="H14375">
        <v>0</v>
      </c>
      <c r="L14375">
        <v>616.369911</v>
      </c>
      <c r="R14375">
        <v>1306.2061759999999</v>
      </c>
      <c r="S14375" t="s">
        <v>90</v>
      </c>
      <c r="T14375" s="297">
        <v>46311.754166666666</v>
      </c>
    </row>
    <row r="14376" spans="1:20" x14ac:dyDescent="0.35">
      <c r="A14376" t="s">
        <v>147</v>
      </c>
      <c r="B14376" t="s">
        <v>148</v>
      </c>
      <c r="C14376" t="s">
        <v>93</v>
      </c>
      <c r="D14376" s="29">
        <v>46522</v>
      </c>
      <c r="E14376">
        <v>0</v>
      </c>
      <c r="F14376">
        <v>0</v>
      </c>
      <c r="G14376">
        <v>0</v>
      </c>
      <c r="H14376">
        <v>0</v>
      </c>
      <c r="L14376">
        <v>616.369911</v>
      </c>
      <c r="R14376">
        <v>1306.2061759999999</v>
      </c>
      <c r="S14376" t="s">
        <v>90</v>
      </c>
      <c r="T14376" s="297">
        <v>46311.754166666666</v>
      </c>
    </row>
    <row r="14377" spans="1:20" x14ac:dyDescent="0.35">
      <c r="A14377" t="s">
        <v>147</v>
      </c>
      <c r="B14377" t="s">
        <v>148</v>
      </c>
      <c r="C14377" t="s">
        <v>93</v>
      </c>
      <c r="D14377" s="29">
        <v>46523</v>
      </c>
      <c r="E14377">
        <v>0</v>
      </c>
      <c r="F14377">
        <v>0</v>
      </c>
      <c r="G14377">
        <v>0</v>
      </c>
      <c r="H14377">
        <v>0</v>
      </c>
      <c r="L14377">
        <v>616.369911</v>
      </c>
      <c r="R14377">
        <v>1306.2061759999999</v>
      </c>
      <c r="S14377" t="s">
        <v>90</v>
      </c>
      <c r="T14377" s="297">
        <v>46311.754166666666</v>
      </c>
    </row>
    <row r="14378" spans="1:20" x14ac:dyDescent="0.35">
      <c r="A14378" t="s">
        <v>147</v>
      </c>
      <c r="B14378" t="s">
        <v>148</v>
      </c>
      <c r="C14378" t="s">
        <v>93</v>
      </c>
      <c r="D14378" s="29">
        <v>46524</v>
      </c>
      <c r="E14378">
        <v>0</v>
      </c>
      <c r="F14378">
        <v>0</v>
      </c>
      <c r="G14378">
        <v>0</v>
      </c>
      <c r="H14378">
        <v>0</v>
      </c>
      <c r="L14378">
        <v>616.369911</v>
      </c>
      <c r="R14378">
        <v>1306.2061759999999</v>
      </c>
      <c r="S14378" t="s">
        <v>90</v>
      </c>
      <c r="T14378" s="297">
        <v>46311.754166666666</v>
      </c>
    </row>
    <row r="14379" spans="1:20" x14ac:dyDescent="0.35">
      <c r="A14379" t="s">
        <v>147</v>
      </c>
      <c r="B14379" t="s">
        <v>148</v>
      </c>
      <c r="C14379" t="s">
        <v>93</v>
      </c>
      <c r="D14379" s="29">
        <v>46525</v>
      </c>
      <c r="E14379">
        <v>0</v>
      </c>
      <c r="F14379">
        <v>0</v>
      </c>
      <c r="G14379">
        <v>0</v>
      </c>
      <c r="H14379">
        <v>0</v>
      </c>
      <c r="L14379">
        <v>616.369911</v>
      </c>
      <c r="R14379">
        <v>1306.2061759999999</v>
      </c>
      <c r="S14379" t="s">
        <v>90</v>
      </c>
      <c r="T14379" s="297">
        <v>46311.754166666666</v>
      </c>
    </row>
    <row r="14380" spans="1:20" x14ac:dyDescent="0.35">
      <c r="A14380" t="s">
        <v>147</v>
      </c>
      <c r="B14380" t="s">
        <v>148</v>
      </c>
      <c r="C14380" t="s">
        <v>93</v>
      </c>
      <c r="D14380" s="29">
        <v>46526</v>
      </c>
      <c r="E14380">
        <v>0</v>
      </c>
      <c r="F14380">
        <v>0</v>
      </c>
      <c r="G14380">
        <v>0</v>
      </c>
      <c r="H14380">
        <v>0</v>
      </c>
      <c r="L14380">
        <v>616.369911</v>
      </c>
      <c r="R14380">
        <v>1306.2061759999999</v>
      </c>
      <c r="S14380" t="s">
        <v>90</v>
      </c>
      <c r="T14380" s="297">
        <v>46311.754166666666</v>
      </c>
    </row>
    <row r="14381" spans="1:20" x14ac:dyDescent="0.35">
      <c r="A14381" t="s">
        <v>147</v>
      </c>
      <c r="B14381" t="s">
        <v>148</v>
      </c>
      <c r="C14381" t="s">
        <v>93</v>
      </c>
      <c r="D14381" s="29">
        <v>46527</v>
      </c>
      <c r="E14381">
        <v>0</v>
      </c>
      <c r="F14381">
        <v>0</v>
      </c>
      <c r="G14381">
        <v>0</v>
      </c>
      <c r="H14381">
        <v>0</v>
      </c>
      <c r="L14381">
        <v>616.369911</v>
      </c>
      <c r="R14381">
        <v>1306.2061759999999</v>
      </c>
      <c r="S14381" t="s">
        <v>90</v>
      </c>
      <c r="T14381" s="297">
        <v>46311.754166666666</v>
      </c>
    </row>
    <row r="14382" spans="1:20" x14ac:dyDescent="0.35">
      <c r="A14382" t="s">
        <v>147</v>
      </c>
      <c r="B14382" t="s">
        <v>148</v>
      </c>
      <c r="C14382" t="s">
        <v>93</v>
      </c>
      <c r="D14382" s="29">
        <v>46528</v>
      </c>
      <c r="E14382">
        <v>0</v>
      </c>
      <c r="F14382">
        <v>0</v>
      </c>
      <c r="G14382">
        <v>0</v>
      </c>
      <c r="H14382">
        <v>0</v>
      </c>
      <c r="L14382">
        <v>616.369911</v>
      </c>
      <c r="R14382">
        <v>1306.2061759999999</v>
      </c>
      <c r="S14382" t="s">
        <v>90</v>
      </c>
      <c r="T14382" s="297">
        <v>46311.754166666666</v>
      </c>
    </row>
    <row r="14383" spans="1:20" x14ac:dyDescent="0.35">
      <c r="A14383" t="s">
        <v>147</v>
      </c>
      <c r="B14383" t="s">
        <v>148</v>
      </c>
      <c r="C14383" t="s">
        <v>93</v>
      </c>
      <c r="D14383" s="29">
        <v>46529</v>
      </c>
      <c r="E14383">
        <v>0</v>
      </c>
      <c r="F14383">
        <v>0</v>
      </c>
      <c r="G14383">
        <v>0</v>
      </c>
      <c r="H14383">
        <v>0</v>
      </c>
      <c r="L14383">
        <v>616.369911</v>
      </c>
      <c r="R14383">
        <v>1306.2061759999999</v>
      </c>
      <c r="S14383" t="s">
        <v>90</v>
      </c>
      <c r="T14383" s="297">
        <v>46311.754166666666</v>
      </c>
    </row>
    <row r="14384" spans="1:20" x14ac:dyDescent="0.35">
      <c r="A14384" t="s">
        <v>147</v>
      </c>
      <c r="B14384" t="s">
        <v>148</v>
      </c>
      <c r="C14384" t="s">
        <v>93</v>
      </c>
      <c r="D14384" s="29">
        <v>46530</v>
      </c>
      <c r="E14384">
        <v>0</v>
      </c>
      <c r="F14384">
        <v>0</v>
      </c>
      <c r="G14384">
        <v>0</v>
      </c>
      <c r="H14384">
        <v>0</v>
      </c>
      <c r="L14384">
        <v>616.369911</v>
      </c>
      <c r="R14384">
        <v>1306.2061759999999</v>
      </c>
      <c r="S14384" t="s">
        <v>90</v>
      </c>
      <c r="T14384" s="297">
        <v>46311.754166666666</v>
      </c>
    </row>
    <row r="14385" spans="1:20" x14ac:dyDescent="0.35">
      <c r="A14385" t="s">
        <v>147</v>
      </c>
      <c r="B14385" t="s">
        <v>148</v>
      </c>
      <c r="C14385" t="s">
        <v>93</v>
      </c>
      <c r="D14385" s="29">
        <v>46531</v>
      </c>
      <c r="E14385">
        <v>0</v>
      </c>
      <c r="F14385">
        <v>0</v>
      </c>
      <c r="G14385">
        <v>0</v>
      </c>
      <c r="H14385">
        <v>0</v>
      </c>
      <c r="L14385">
        <v>616.369911</v>
      </c>
      <c r="R14385">
        <v>1306.2061759999999</v>
      </c>
      <c r="S14385" t="s">
        <v>90</v>
      </c>
      <c r="T14385" s="297">
        <v>46311.754166666666</v>
      </c>
    </row>
    <row r="14386" spans="1:20" x14ac:dyDescent="0.35">
      <c r="A14386" t="s">
        <v>147</v>
      </c>
      <c r="B14386" t="s">
        <v>148</v>
      </c>
      <c r="C14386" t="s">
        <v>93</v>
      </c>
      <c r="D14386" s="29">
        <v>46532</v>
      </c>
      <c r="E14386">
        <v>0</v>
      </c>
      <c r="F14386">
        <v>0</v>
      </c>
      <c r="G14386">
        <v>0</v>
      </c>
      <c r="H14386">
        <v>0</v>
      </c>
      <c r="L14386">
        <v>616.369911</v>
      </c>
      <c r="R14386">
        <v>1306.2061759999999</v>
      </c>
      <c r="S14386" t="s">
        <v>90</v>
      </c>
      <c r="T14386" s="297">
        <v>46311.754166666666</v>
      </c>
    </row>
    <row r="14387" spans="1:20" x14ac:dyDescent="0.35">
      <c r="A14387" t="s">
        <v>147</v>
      </c>
      <c r="B14387" t="s">
        <v>148</v>
      </c>
      <c r="C14387" t="s">
        <v>93</v>
      </c>
      <c r="D14387" s="29">
        <v>46533</v>
      </c>
      <c r="E14387">
        <v>0</v>
      </c>
      <c r="F14387">
        <v>0</v>
      </c>
      <c r="G14387">
        <v>0</v>
      </c>
      <c r="H14387">
        <v>0</v>
      </c>
      <c r="L14387">
        <v>616.369911</v>
      </c>
      <c r="R14387">
        <v>1306.2061759999999</v>
      </c>
      <c r="S14387" t="s">
        <v>90</v>
      </c>
      <c r="T14387" s="297">
        <v>46311.754166666666</v>
      </c>
    </row>
    <row r="14388" spans="1:20" x14ac:dyDescent="0.35">
      <c r="A14388" t="s">
        <v>147</v>
      </c>
      <c r="B14388" t="s">
        <v>148</v>
      </c>
      <c r="C14388" t="s">
        <v>93</v>
      </c>
      <c r="D14388" s="29">
        <v>46534</v>
      </c>
      <c r="E14388">
        <v>0</v>
      </c>
      <c r="F14388">
        <v>0</v>
      </c>
      <c r="G14388">
        <v>0</v>
      </c>
      <c r="H14388">
        <v>0</v>
      </c>
      <c r="L14388">
        <v>616.369911</v>
      </c>
      <c r="R14388">
        <v>1306.2061759999999</v>
      </c>
      <c r="S14388" t="s">
        <v>90</v>
      </c>
      <c r="T14388" s="297">
        <v>46311.754166666666</v>
      </c>
    </row>
    <row r="14389" spans="1:20" x14ac:dyDescent="0.35">
      <c r="A14389" t="s">
        <v>147</v>
      </c>
      <c r="B14389" t="s">
        <v>148</v>
      </c>
      <c r="C14389" t="s">
        <v>93</v>
      </c>
      <c r="D14389" s="29">
        <v>46535</v>
      </c>
      <c r="E14389">
        <v>0</v>
      </c>
      <c r="F14389">
        <v>0</v>
      </c>
      <c r="G14389">
        <v>0</v>
      </c>
      <c r="H14389">
        <v>0</v>
      </c>
      <c r="L14389">
        <v>616.369911</v>
      </c>
      <c r="R14389">
        <v>1306.2061759999999</v>
      </c>
      <c r="S14389" t="s">
        <v>90</v>
      </c>
      <c r="T14389" s="297">
        <v>46311.754166666666</v>
      </c>
    </row>
    <row r="14390" spans="1:20" x14ac:dyDescent="0.35">
      <c r="A14390" t="s">
        <v>147</v>
      </c>
      <c r="B14390" t="s">
        <v>148</v>
      </c>
      <c r="C14390" t="s">
        <v>93</v>
      </c>
      <c r="D14390" s="29">
        <v>46536</v>
      </c>
      <c r="E14390">
        <v>0</v>
      </c>
      <c r="F14390">
        <v>0</v>
      </c>
      <c r="G14390">
        <v>0</v>
      </c>
      <c r="H14390">
        <v>0</v>
      </c>
      <c r="L14390">
        <v>616.369911</v>
      </c>
      <c r="R14390">
        <v>1306.2061759999999</v>
      </c>
      <c r="S14390" t="s">
        <v>90</v>
      </c>
      <c r="T14390" s="297">
        <v>46311.754166666666</v>
      </c>
    </row>
    <row r="14391" spans="1:20" x14ac:dyDescent="0.35">
      <c r="A14391" t="s">
        <v>147</v>
      </c>
      <c r="B14391" t="s">
        <v>148</v>
      </c>
      <c r="C14391" t="s">
        <v>93</v>
      </c>
      <c r="D14391" s="29">
        <v>46537</v>
      </c>
      <c r="E14391">
        <v>0</v>
      </c>
      <c r="F14391">
        <v>0</v>
      </c>
      <c r="G14391">
        <v>0</v>
      </c>
      <c r="H14391">
        <v>0</v>
      </c>
      <c r="L14391">
        <v>616.369911</v>
      </c>
      <c r="R14391">
        <v>1306.2061759999999</v>
      </c>
      <c r="S14391" t="s">
        <v>90</v>
      </c>
      <c r="T14391" s="297">
        <v>46311.754166666666</v>
      </c>
    </row>
    <row r="14392" spans="1:20" x14ac:dyDescent="0.35">
      <c r="A14392" t="s">
        <v>147</v>
      </c>
      <c r="B14392" t="s">
        <v>148</v>
      </c>
      <c r="C14392" t="s">
        <v>93</v>
      </c>
      <c r="D14392" s="29">
        <v>46538</v>
      </c>
      <c r="E14392">
        <v>0</v>
      </c>
      <c r="F14392">
        <v>0</v>
      </c>
      <c r="G14392">
        <v>0</v>
      </c>
      <c r="H14392">
        <v>0</v>
      </c>
      <c r="L14392">
        <v>616.369911</v>
      </c>
      <c r="R14392">
        <v>1306.2061759999999</v>
      </c>
      <c r="S14392" t="s">
        <v>90</v>
      </c>
      <c r="T14392" s="297">
        <v>46311.754166666666</v>
      </c>
    </row>
    <row r="14393" spans="1:20" x14ac:dyDescent="0.35">
      <c r="A14393" t="s">
        <v>147</v>
      </c>
      <c r="B14393" t="s">
        <v>148</v>
      </c>
      <c r="C14393" t="s">
        <v>93</v>
      </c>
      <c r="D14393" s="29">
        <v>46539</v>
      </c>
      <c r="E14393">
        <v>0</v>
      </c>
      <c r="F14393">
        <v>0</v>
      </c>
      <c r="G14393">
        <v>0</v>
      </c>
      <c r="H14393">
        <v>0</v>
      </c>
      <c r="L14393">
        <v>616.369911</v>
      </c>
      <c r="R14393">
        <v>1306.2061759999999</v>
      </c>
      <c r="S14393" t="s">
        <v>90</v>
      </c>
      <c r="T14393" s="297">
        <v>46311.754166666666</v>
      </c>
    </row>
    <row r="14394" spans="1:20" x14ac:dyDescent="0.35">
      <c r="A14394" t="s">
        <v>147</v>
      </c>
      <c r="B14394" t="s">
        <v>148</v>
      </c>
      <c r="C14394" t="s">
        <v>93</v>
      </c>
      <c r="D14394" s="29">
        <v>46540</v>
      </c>
      <c r="E14394">
        <v>0</v>
      </c>
      <c r="F14394">
        <v>0</v>
      </c>
      <c r="G14394">
        <v>0</v>
      </c>
      <c r="H14394">
        <v>0</v>
      </c>
      <c r="L14394">
        <v>616.369911</v>
      </c>
      <c r="R14394">
        <v>1306.2061759999999</v>
      </c>
      <c r="S14394" t="s">
        <v>90</v>
      </c>
      <c r="T14394" s="297">
        <v>46311.754166666666</v>
      </c>
    </row>
    <row r="14395" spans="1:20" x14ac:dyDescent="0.35">
      <c r="A14395" t="s">
        <v>147</v>
      </c>
      <c r="B14395" t="s">
        <v>148</v>
      </c>
      <c r="C14395" t="s">
        <v>93</v>
      </c>
      <c r="D14395" s="29">
        <v>46541</v>
      </c>
      <c r="E14395">
        <v>0</v>
      </c>
      <c r="F14395">
        <v>0</v>
      </c>
      <c r="G14395">
        <v>0</v>
      </c>
      <c r="H14395">
        <v>0</v>
      </c>
      <c r="L14395">
        <v>616.369911</v>
      </c>
      <c r="R14395">
        <v>1306.2061759999999</v>
      </c>
      <c r="S14395" t="s">
        <v>90</v>
      </c>
      <c r="T14395" s="297">
        <v>46311.754166666666</v>
      </c>
    </row>
    <row r="14396" spans="1:20" x14ac:dyDescent="0.35">
      <c r="A14396" t="s">
        <v>147</v>
      </c>
      <c r="B14396" t="s">
        <v>148</v>
      </c>
      <c r="C14396" t="s">
        <v>93</v>
      </c>
      <c r="D14396" s="29">
        <v>46542</v>
      </c>
      <c r="E14396">
        <v>0</v>
      </c>
      <c r="F14396">
        <v>0</v>
      </c>
      <c r="G14396">
        <v>0</v>
      </c>
      <c r="H14396">
        <v>0</v>
      </c>
      <c r="L14396">
        <v>616.369911</v>
      </c>
      <c r="R14396">
        <v>1306.2061759999999</v>
      </c>
      <c r="S14396" t="s">
        <v>90</v>
      </c>
      <c r="T14396" s="297">
        <v>46311.754166666666</v>
      </c>
    </row>
    <row r="14397" spans="1:20" x14ac:dyDescent="0.35">
      <c r="A14397" t="s">
        <v>147</v>
      </c>
      <c r="B14397" t="s">
        <v>148</v>
      </c>
      <c r="C14397" t="s">
        <v>93</v>
      </c>
      <c r="D14397" s="29">
        <v>46543</v>
      </c>
      <c r="E14397">
        <v>0</v>
      </c>
      <c r="F14397">
        <v>0</v>
      </c>
      <c r="G14397">
        <v>0</v>
      </c>
      <c r="H14397">
        <v>0</v>
      </c>
      <c r="L14397">
        <v>616.369911</v>
      </c>
      <c r="R14397">
        <v>1306.2061759999999</v>
      </c>
      <c r="S14397" t="s">
        <v>90</v>
      </c>
      <c r="T14397" s="297">
        <v>46311.754166666666</v>
      </c>
    </row>
    <row r="14398" spans="1:20" x14ac:dyDescent="0.35">
      <c r="A14398" t="s">
        <v>147</v>
      </c>
      <c r="B14398" t="s">
        <v>148</v>
      </c>
      <c r="C14398" t="s">
        <v>93</v>
      </c>
      <c r="D14398" s="29">
        <v>46544</v>
      </c>
      <c r="E14398">
        <v>0</v>
      </c>
      <c r="F14398">
        <v>0</v>
      </c>
      <c r="G14398">
        <v>0</v>
      </c>
      <c r="H14398">
        <v>0</v>
      </c>
      <c r="L14398">
        <v>616.369911</v>
      </c>
      <c r="R14398">
        <v>1306.2061759999999</v>
      </c>
      <c r="S14398" t="s">
        <v>90</v>
      </c>
      <c r="T14398" s="297">
        <v>46311.754166666666</v>
      </c>
    </row>
    <row r="14399" spans="1:20" x14ac:dyDescent="0.35">
      <c r="A14399" t="s">
        <v>147</v>
      </c>
      <c r="B14399" t="s">
        <v>148</v>
      </c>
      <c r="C14399" t="s">
        <v>93</v>
      </c>
      <c r="D14399" s="29">
        <v>46545</v>
      </c>
      <c r="E14399">
        <v>0</v>
      </c>
      <c r="F14399">
        <v>0</v>
      </c>
      <c r="G14399">
        <v>0</v>
      </c>
      <c r="H14399">
        <v>0</v>
      </c>
      <c r="L14399">
        <v>616.369911</v>
      </c>
      <c r="R14399">
        <v>1306.2061759999999</v>
      </c>
      <c r="S14399" t="s">
        <v>90</v>
      </c>
      <c r="T14399" s="297">
        <v>46311.754166666666</v>
      </c>
    </row>
    <row r="14400" spans="1:20" x14ac:dyDescent="0.35">
      <c r="A14400" t="s">
        <v>147</v>
      </c>
      <c r="B14400" t="s">
        <v>148</v>
      </c>
      <c r="C14400" t="s">
        <v>93</v>
      </c>
      <c r="D14400" s="29">
        <v>46546</v>
      </c>
      <c r="E14400">
        <v>0</v>
      </c>
      <c r="F14400">
        <v>0</v>
      </c>
      <c r="G14400">
        <v>0</v>
      </c>
      <c r="H14400">
        <v>0</v>
      </c>
      <c r="L14400">
        <v>616.369911</v>
      </c>
      <c r="R14400">
        <v>1306.2061759999999</v>
      </c>
      <c r="S14400" t="s">
        <v>90</v>
      </c>
      <c r="T14400" s="297">
        <v>46311.754166666666</v>
      </c>
    </row>
    <row r="14401" spans="1:20" x14ac:dyDescent="0.35">
      <c r="A14401" t="s">
        <v>147</v>
      </c>
      <c r="B14401" t="s">
        <v>148</v>
      </c>
      <c r="C14401" t="s">
        <v>93</v>
      </c>
      <c r="D14401" s="29">
        <v>46547</v>
      </c>
      <c r="E14401">
        <v>0</v>
      </c>
      <c r="F14401">
        <v>0</v>
      </c>
      <c r="G14401">
        <v>0</v>
      </c>
      <c r="H14401">
        <v>0</v>
      </c>
      <c r="L14401">
        <v>616.369911</v>
      </c>
      <c r="R14401">
        <v>1306.2061759999999</v>
      </c>
      <c r="S14401" t="s">
        <v>90</v>
      </c>
      <c r="T14401" s="297">
        <v>46311.754166666666</v>
      </c>
    </row>
    <row r="14402" spans="1:20" x14ac:dyDescent="0.35">
      <c r="A14402" t="s">
        <v>147</v>
      </c>
      <c r="B14402" t="s">
        <v>148</v>
      </c>
      <c r="C14402" t="s">
        <v>93</v>
      </c>
      <c r="D14402" s="29">
        <v>46548</v>
      </c>
      <c r="E14402">
        <v>0</v>
      </c>
      <c r="F14402">
        <v>0</v>
      </c>
      <c r="G14402">
        <v>0</v>
      </c>
      <c r="H14402">
        <v>0</v>
      </c>
      <c r="L14402">
        <v>616.369911</v>
      </c>
      <c r="R14402">
        <v>1306.2061759999999</v>
      </c>
      <c r="S14402" t="s">
        <v>90</v>
      </c>
      <c r="T14402" s="297">
        <v>46311.754166666666</v>
      </c>
    </row>
    <row r="14403" spans="1:20" x14ac:dyDescent="0.35">
      <c r="A14403" t="s">
        <v>147</v>
      </c>
      <c r="B14403" t="s">
        <v>148</v>
      </c>
      <c r="C14403" t="s">
        <v>93</v>
      </c>
      <c r="D14403" s="29">
        <v>46549</v>
      </c>
      <c r="E14403">
        <v>0</v>
      </c>
      <c r="F14403">
        <v>0</v>
      </c>
      <c r="G14403">
        <v>0</v>
      </c>
      <c r="H14403">
        <v>0</v>
      </c>
      <c r="L14403">
        <v>616.369911</v>
      </c>
      <c r="R14403">
        <v>1306.2061759999999</v>
      </c>
      <c r="S14403" t="s">
        <v>90</v>
      </c>
      <c r="T14403" s="297">
        <v>46311.754166666666</v>
      </c>
    </row>
    <row r="14404" spans="1:20" x14ac:dyDescent="0.35">
      <c r="A14404" t="s">
        <v>147</v>
      </c>
      <c r="B14404" t="s">
        <v>148</v>
      </c>
      <c r="C14404" t="s">
        <v>93</v>
      </c>
      <c r="D14404" s="29">
        <v>46550</v>
      </c>
      <c r="E14404">
        <v>0</v>
      </c>
      <c r="F14404">
        <v>0</v>
      </c>
      <c r="G14404">
        <v>0</v>
      </c>
      <c r="H14404">
        <v>0</v>
      </c>
      <c r="L14404">
        <v>616.369911</v>
      </c>
      <c r="R14404">
        <v>1306.2061759999999</v>
      </c>
      <c r="S14404" t="s">
        <v>90</v>
      </c>
      <c r="T14404" s="297">
        <v>46311.754166666666</v>
      </c>
    </row>
    <row r="14405" spans="1:20" x14ac:dyDescent="0.35">
      <c r="A14405" t="s">
        <v>147</v>
      </c>
      <c r="B14405" t="s">
        <v>148</v>
      </c>
      <c r="C14405" t="s">
        <v>93</v>
      </c>
      <c r="D14405" s="29">
        <v>46551</v>
      </c>
      <c r="E14405">
        <v>0</v>
      </c>
      <c r="F14405">
        <v>0</v>
      </c>
      <c r="G14405">
        <v>0</v>
      </c>
      <c r="H14405">
        <v>0</v>
      </c>
      <c r="L14405">
        <v>616.369911</v>
      </c>
      <c r="R14405">
        <v>1306.2061759999999</v>
      </c>
      <c r="S14405" t="s">
        <v>90</v>
      </c>
      <c r="T14405" s="297">
        <v>46311.754166666666</v>
      </c>
    </row>
    <row r="14406" spans="1:20" x14ac:dyDescent="0.35">
      <c r="A14406" t="s">
        <v>147</v>
      </c>
      <c r="B14406" t="s">
        <v>148</v>
      </c>
      <c r="C14406" t="s">
        <v>93</v>
      </c>
      <c r="D14406" s="29">
        <v>46552</v>
      </c>
      <c r="E14406">
        <v>0</v>
      </c>
      <c r="F14406">
        <v>0</v>
      </c>
      <c r="G14406">
        <v>0</v>
      </c>
      <c r="H14406">
        <v>0</v>
      </c>
      <c r="L14406">
        <v>616.369911</v>
      </c>
      <c r="R14406">
        <v>1306.2061759999999</v>
      </c>
      <c r="S14406" t="s">
        <v>90</v>
      </c>
      <c r="T14406" s="297">
        <v>46311.754166666666</v>
      </c>
    </row>
    <row r="14407" spans="1:20" x14ac:dyDescent="0.35">
      <c r="A14407" t="s">
        <v>147</v>
      </c>
      <c r="B14407" t="s">
        <v>148</v>
      </c>
      <c r="C14407" t="s">
        <v>93</v>
      </c>
      <c r="D14407" s="29">
        <v>46553</v>
      </c>
      <c r="E14407">
        <v>0</v>
      </c>
      <c r="F14407">
        <v>0</v>
      </c>
      <c r="G14407">
        <v>0</v>
      </c>
      <c r="H14407">
        <v>0</v>
      </c>
      <c r="L14407">
        <v>616.369911</v>
      </c>
      <c r="R14407">
        <v>1306.2061759999999</v>
      </c>
      <c r="S14407" t="s">
        <v>90</v>
      </c>
      <c r="T14407" s="297">
        <v>46311.754166666666</v>
      </c>
    </row>
    <row r="14408" spans="1:20" x14ac:dyDescent="0.35">
      <c r="A14408" t="s">
        <v>147</v>
      </c>
      <c r="B14408" t="s">
        <v>148</v>
      </c>
      <c r="C14408" t="s">
        <v>93</v>
      </c>
      <c r="D14408" s="29">
        <v>46554</v>
      </c>
      <c r="E14408">
        <v>0</v>
      </c>
      <c r="F14408">
        <v>0</v>
      </c>
      <c r="G14408">
        <v>0</v>
      </c>
      <c r="H14408">
        <v>0</v>
      </c>
      <c r="L14408">
        <v>616.369911</v>
      </c>
      <c r="R14408">
        <v>1306.2061759999999</v>
      </c>
      <c r="S14408" t="s">
        <v>90</v>
      </c>
      <c r="T14408" s="297">
        <v>46311.754166666666</v>
      </c>
    </row>
    <row r="14409" spans="1:20" x14ac:dyDescent="0.35">
      <c r="A14409" t="s">
        <v>147</v>
      </c>
      <c r="B14409" t="s">
        <v>148</v>
      </c>
      <c r="C14409" t="s">
        <v>93</v>
      </c>
      <c r="D14409" s="29">
        <v>46555</v>
      </c>
      <c r="E14409">
        <v>0</v>
      </c>
      <c r="F14409">
        <v>0</v>
      </c>
      <c r="G14409">
        <v>0</v>
      </c>
      <c r="H14409">
        <v>0</v>
      </c>
      <c r="L14409">
        <v>616.369911</v>
      </c>
      <c r="R14409">
        <v>1306.2061759999999</v>
      </c>
      <c r="S14409" t="s">
        <v>90</v>
      </c>
      <c r="T14409" s="297">
        <v>46311.754166666666</v>
      </c>
    </row>
    <row r="14410" spans="1:20" x14ac:dyDescent="0.35">
      <c r="A14410" t="s">
        <v>147</v>
      </c>
      <c r="B14410" t="s">
        <v>148</v>
      </c>
      <c r="C14410" t="s">
        <v>93</v>
      </c>
      <c r="D14410" s="29">
        <v>46556</v>
      </c>
      <c r="E14410">
        <v>0</v>
      </c>
      <c r="F14410">
        <v>0</v>
      </c>
      <c r="G14410">
        <v>0</v>
      </c>
      <c r="H14410">
        <v>0</v>
      </c>
      <c r="L14410">
        <v>616.369911</v>
      </c>
      <c r="R14410">
        <v>1306.2061759999999</v>
      </c>
      <c r="S14410" t="s">
        <v>90</v>
      </c>
      <c r="T14410" s="297">
        <v>46311.754166666666</v>
      </c>
    </row>
    <row r="14411" spans="1:20" x14ac:dyDescent="0.35">
      <c r="A14411" t="s">
        <v>147</v>
      </c>
      <c r="B14411" t="s">
        <v>148</v>
      </c>
      <c r="C14411" t="s">
        <v>93</v>
      </c>
      <c r="D14411" s="29">
        <v>46557</v>
      </c>
      <c r="E14411">
        <v>0</v>
      </c>
      <c r="F14411">
        <v>0</v>
      </c>
      <c r="G14411">
        <v>0</v>
      </c>
      <c r="H14411">
        <v>0</v>
      </c>
      <c r="L14411">
        <v>616.369911</v>
      </c>
      <c r="R14411">
        <v>1306.2061759999999</v>
      </c>
      <c r="S14411" t="s">
        <v>90</v>
      </c>
      <c r="T14411" s="297">
        <v>46311.754166666666</v>
      </c>
    </row>
    <row r="14412" spans="1:20" x14ac:dyDescent="0.35">
      <c r="A14412" t="s">
        <v>147</v>
      </c>
      <c r="B14412" t="s">
        <v>148</v>
      </c>
      <c r="C14412" t="s">
        <v>93</v>
      </c>
      <c r="D14412" s="29">
        <v>46558</v>
      </c>
      <c r="E14412">
        <v>0</v>
      </c>
      <c r="F14412">
        <v>0</v>
      </c>
      <c r="G14412">
        <v>0</v>
      </c>
      <c r="H14412">
        <v>0</v>
      </c>
      <c r="L14412">
        <v>616.369911</v>
      </c>
      <c r="R14412">
        <v>1306.2061759999999</v>
      </c>
      <c r="S14412" t="s">
        <v>90</v>
      </c>
      <c r="T14412" s="297">
        <v>46311.754166666666</v>
      </c>
    </row>
    <row r="14413" spans="1:20" x14ac:dyDescent="0.35">
      <c r="A14413" t="s">
        <v>147</v>
      </c>
      <c r="B14413" t="s">
        <v>148</v>
      </c>
      <c r="C14413" t="s">
        <v>93</v>
      </c>
      <c r="D14413" s="29">
        <v>46559</v>
      </c>
      <c r="E14413">
        <v>0</v>
      </c>
      <c r="F14413">
        <v>0</v>
      </c>
      <c r="G14413">
        <v>0</v>
      </c>
      <c r="H14413">
        <v>0</v>
      </c>
      <c r="L14413">
        <v>616.369911</v>
      </c>
      <c r="R14413">
        <v>1306.2061759999999</v>
      </c>
      <c r="S14413" t="s">
        <v>90</v>
      </c>
      <c r="T14413" s="297">
        <v>46311.754166666666</v>
      </c>
    </row>
    <row r="14414" spans="1:20" x14ac:dyDescent="0.35">
      <c r="A14414" t="s">
        <v>147</v>
      </c>
      <c r="B14414" t="s">
        <v>148</v>
      </c>
      <c r="C14414" t="s">
        <v>93</v>
      </c>
      <c r="D14414" s="29">
        <v>46560</v>
      </c>
      <c r="E14414">
        <v>0</v>
      </c>
      <c r="F14414">
        <v>0</v>
      </c>
      <c r="G14414">
        <v>0</v>
      </c>
      <c r="H14414">
        <v>0</v>
      </c>
      <c r="L14414">
        <v>616.369911</v>
      </c>
      <c r="R14414">
        <v>1306.2061759999999</v>
      </c>
      <c r="S14414" t="s">
        <v>90</v>
      </c>
      <c r="T14414" s="297">
        <v>46311.754166666666</v>
      </c>
    </row>
    <row r="14415" spans="1:20" x14ac:dyDescent="0.35">
      <c r="A14415" t="s">
        <v>147</v>
      </c>
      <c r="B14415" t="s">
        <v>148</v>
      </c>
      <c r="C14415" t="s">
        <v>93</v>
      </c>
      <c r="D14415" s="29">
        <v>46561</v>
      </c>
      <c r="E14415">
        <v>0</v>
      </c>
      <c r="F14415">
        <v>0</v>
      </c>
      <c r="G14415">
        <v>0</v>
      </c>
      <c r="H14415">
        <v>0</v>
      </c>
      <c r="L14415">
        <v>616.369911</v>
      </c>
      <c r="R14415">
        <v>1306.2061759999999</v>
      </c>
      <c r="S14415" t="s">
        <v>90</v>
      </c>
      <c r="T14415" s="297">
        <v>46311.754166666666</v>
      </c>
    </row>
    <row r="14416" spans="1:20" x14ac:dyDescent="0.35">
      <c r="A14416" t="s">
        <v>147</v>
      </c>
      <c r="B14416" t="s">
        <v>148</v>
      </c>
      <c r="C14416" t="s">
        <v>93</v>
      </c>
      <c r="D14416" s="29">
        <v>46562</v>
      </c>
      <c r="E14416">
        <v>0</v>
      </c>
      <c r="F14416">
        <v>0</v>
      </c>
      <c r="G14416">
        <v>0</v>
      </c>
      <c r="H14416">
        <v>0</v>
      </c>
      <c r="L14416">
        <v>616.369911</v>
      </c>
      <c r="R14416">
        <v>1306.2061759999999</v>
      </c>
      <c r="S14416" t="s">
        <v>90</v>
      </c>
      <c r="T14416" s="297">
        <v>46311.754166666666</v>
      </c>
    </row>
    <row r="14417" spans="1:20" x14ac:dyDescent="0.35">
      <c r="A14417" t="s">
        <v>147</v>
      </c>
      <c r="B14417" t="s">
        <v>148</v>
      </c>
      <c r="C14417" t="s">
        <v>93</v>
      </c>
      <c r="D14417" s="29">
        <v>46563</v>
      </c>
      <c r="E14417">
        <v>0</v>
      </c>
      <c r="F14417">
        <v>0</v>
      </c>
      <c r="G14417">
        <v>0</v>
      </c>
      <c r="H14417">
        <v>0</v>
      </c>
      <c r="L14417">
        <v>616.369911</v>
      </c>
      <c r="R14417">
        <v>1306.2061759999999</v>
      </c>
      <c r="S14417" t="s">
        <v>90</v>
      </c>
      <c r="T14417" s="297">
        <v>46311.754166666666</v>
      </c>
    </row>
    <row r="14418" spans="1:20" x14ac:dyDescent="0.35">
      <c r="A14418" t="s">
        <v>147</v>
      </c>
      <c r="B14418" t="s">
        <v>148</v>
      </c>
      <c r="C14418" t="s">
        <v>93</v>
      </c>
      <c r="D14418" s="29">
        <v>46564</v>
      </c>
      <c r="E14418">
        <v>0</v>
      </c>
      <c r="F14418">
        <v>0</v>
      </c>
      <c r="G14418">
        <v>0</v>
      </c>
      <c r="H14418">
        <v>0</v>
      </c>
      <c r="L14418">
        <v>616.369911</v>
      </c>
      <c r="R14418">
        <v>1306.2061759999999</v>
      </c>
      <c r="S14418" t="s">
        <v>90</v>
      </c>
      <c r="T14418" s="297">
        <v>46311.754166666666</v>
      </c>
    </row>
    <row r="14419" spans="1:20" x14ac:dyDescent="0.35">
      <c r="A14419" t="s">
        <v>147</v>
      </c>
      <c r="B14419" t="s">
        <v>148</v>
      </c>
      <c r="C14419" t="s">
        <v>93</v>
      </c>
      <c r="D14419" s="29">
        <v>46565</v>
      </c>
      <c r="E14419">
        <v>0</v>
      </c>
      <c r="F14419">
        <v>0</v>
      </c>
      <c r="G14419">
        <v>0</v>
      </c>
      <c r="H14419">
        <v>0</v>
      </c>
      <c r="L14419">
        <v>616.369911</v>
      </c>
      <c r="R14419">
        <v>1306.2061759999999</v>
      </c>
      <c r="S14419" t="s">
        <v>90</v>
      </c>
      <c r="T14419" s="297">
        <v>46311.754166666666</v>
      </c>
    </row>
    <row r="14420" spans="1:20" x14ac:dyDescent="0.35">
      <c r="A14420" t="s">
        <v>147</v>
      </c>
      <c r="B14420" t="s">
        <v>148</v>
      </c>
      <c r="C14420" t="s">
        <v>93</v>
      </c>
      <c r="D14420" s="29">
        <v>46566</v>
      </c>
      <c r="E14420">
        <v>0</v>
      </c>
      <c r="F14420">
        <v>0</v>
      </c>
      <c r="G14420">
        <v>0</v>
      </c>
      <c r="H14420">
        <v>0</v>
      </c>
      <c r="L14420">
        <v>616.369911</v>
      </c>
      <c r="R14420">
        <v>1306.2061759999999</v>
      </c>
      <c r="S14420" t="s">
        <v>90</v>
      </c>
      <c r="T14420" s="297">
        <v>46311.754166666666</v>
      </c>
    </row>
    <row r="14421" spans="1:20" x14ac:dyDescent="0.35">
      <c r="A14421" t="s">
        <v>147</v>
      </c>
      <c r="B14421" t="s">
        <v>148</v>
      </c>
      <c r="C14421" t="s">
        <v>93</v>
      </c>
      <c r="D14421" s="29">
        <v>46567</v>
      </c>
      <c r="E14421">
        <v>0</v>
      </c>
      <c r="F14421">
        <v>0</v>
      </c>
      <c r="G14421">
        <v>0</v>
      </c>
      <c r="H14421">
        <v>0</v>
      </c>
      <c r="L14421">
        <v>616.369911</v>
      </c>
      <c r="R14421">
        <v>1306.2061759999999</v>
      </c>
      <c r="S14421" t="s">
        <v>90</v>
      </c>
      <c r="T14421" s="297">
        <v>46311.754166666666</v>
      </c>
    </row>
    <row r="14422" spans="1:20" x14ac:dyDescent="0.35">
      <c r="A14422" t="s">
        <v>147</v>
      </c>
      <c r="B14422" t="s">
        <v>148</v>
      </c>
      <c r="C14422" t="s">
        <v>93</v>
      </c>
      <c r="D14422" s="29">
        <v>46568</v>
      </c>
      <c r="E14422">
        <v>0</v>
      </c>
      <c r="F14422">
        <v>0</v>
      </c>
      <c r="G14422">
        <v>0</v>
      </c>
      <c r="H14422">
        <v>0</v>
      </c>
      <c r="L14422">
        <v>616.369911</v>
      </c>
      <c r="R14422">
        <v>1306.2061759999999</v>
      </c>
      <c r="S14422" t="s">
        <v>90</v>
      </c>
      <c r="T14422" s="297">
        <v>46311.754166666666</v>
      </c>
    </row>
    <row r="14423" spans="1:20" x14ac:dyDescent="0.35">
      <c r="A14423" t="s">
        <v>147</v>
      </c>
      <c r="B14423" t="s">
        <v>148</v>
      </c>
      <c r="C14423" t="s">
        <v>93</v>
      </c>
      <c r="D14423" s="29">
        <v>46569</v>
      </c>
      <c r="E14423">
        <v>0</v>
      </c>
      <c r="F14423">
        <v>0</v>
      </c>
      <c r="G14423">
        <v>0</v>
      </c>
      <c r="H14423">
        <v>0</v>
      </c>
      <c r="L14423">
        <v>616.369911</v>
      </c>
      <c r="R14423">
        <v>1306.2061759999999</v>
      </c>
      <c r="S14423" t="s">
        <v>90</v>
      </c>
      <c r="T14423" s="297">
        <v>46311.754166666666</v>
      </c>
    </row>
    <row r="14424" spans="1:20" x14ac:dyDescent="0.35">
      <c r="A14424" t="s">
        <v>147</v>
      </c>
      <c r="B14424" t="s">
        <v>148</v>
      </c>
      <c r="C14424" t="s">
        <v>93</v>
      </c>
      <c r="D14424" s="29">
        <v>46570</v>
      </c>
      <c r="E14424">
        <v>0</v>
      </c>
      <c r="F14424">
        <v>0</v>
      </c>
      <c r="G14424">
        <v>0</v>
      </c>
      <c r="H14424">
        <v>0</v>
      </c>
      <c r="L14424">
        <v>616.369911</v>
      </c>
      <c r="R14424">
        <v>1306.2061759999999</v>
      </c>
      <c r="S14424" t="s">
        <v>90</v>
      </c>
      <c r="T14424" s="297">
        <v>46311.754166666666</v>
      </c>
    </row>
    <row r="14425" spans="1:20" x14ac:dyDescent="0.35">
      <c r="A14425" t="s">
        <v>147</v>
      </c>
      <c r="B14425" t="s">
        <v>148</v>
      </c>
      <c r="C14425" t="s">
        <v>93</v>
      </c>
      <c r="D14425" s="29">
        <v>46571</v>
      </c>
      <c r="E14425">
        <v>0</v>
      </c>
      <c r="F14425">
        <v>0</v>
      </c>
      <c r="G14425">
        <v>0</v>
      </c>
      <c r="H14425">
        <v>0</v>
      </c>
      <c r="L14425">
        <v>616.369911</v>
      </c>
      <c r="R14425">
        <v>1306.2061759999999</v>
      </c>
      <c r="S14425" t="s">
        <v>90</v>
      </c>
      <c r="T14425" s="297">
        <v>46311.754166666666</v>
      </c>
    </row>
    <row r="14426" spans="1:20" x14ac:dyDescent="0.35">
      <c r="A14426" t="s">
        <v>147</v>
      </c>
      <c r="B14426" t="s">
        <v>148</v>
      </c>
      <c r="C14426" t="s">
        <v>93</v>
      </c>
      <c r="D14426" s="29">
        <v>46572</v>
      </c>
      <c r="E14426">
        <v>0</v>
      </c>
      <c r="F14426">
        <v>0</v>
      </c>
      <c r="G14426">
        <v>0</v>
      </c>
      <c r="H14426">
        <v>0</v>
      </c>
      <c r="L14426">
        <v>616.369911</v>
      </c>
      <c r="R14426">
        <v>1306.2061759999999</v>
      </c>
      <c r="S14426" t="s">
        <v>90</v>
      </c>
      <c r="T14426" s="297">
        <v>46311.754166666666</v>
      </c>
    </row>
    <row r="14427" spans="1:20" x14ac:dyDescent="0.35">
      <c r="A14427" t="s">
        <v>147</v>
      </c>
      <c r="B14427" t="s">
        <v>148</v>
      </c>
      <c r="C14427" t="s">
        <v>93</v>
      </c>
      <c r="D14427" s="29">
        <v>46573</v>
      </c>
      <c r="E14427">
        <v>0</v>
      </c>
      <c r="F14427">
        <v>0</v>
      </c>
      <c r="G14427">
        <v>0</v>
      </c>
      <c r="H14427">
        <v>0</v>
      </c>
      <c r="L14427">
        <v>616.369911</v>
      </c>
      <c r="R14427">
        <v>1306.2061759999999</v>
      </c>
      <c r="S14427" t="s">
        <v>90</v>
      </c>
      <c r="T14427" s="297">
        <v>46311.754166666666</v>
      </c>
    </row>
    <row r="14428" spans="1:20" x14ac:dyDescent="0.35">
      <c r="A14428" t="s">
        <v>147</v>
      </c>
      <c r="B14428" t="s">
        <v>148</v>
      </c>
      <c r="C14428" t="s">
        <v>93</v>
      </c>
      <c r="D14428" s="29">
        <v>46574</v>
      </c>
      <c r="E14428">
        <v>0</v>
      </c>
      <c r="F14428">
        <v>0</v>
      </c>
      <c r="G14428">
        <v>0</v>
      </c>
      <c r="H14428">
        <v>0</v>
      </c>
      <c r="L14428">
        <v>616.369911</v>
      </c>
      <c r="R14428">
        <v>1306.2061759999999</v>
      </c>
      <c r="S14428" t="s">
        <v>90</v>
      </c>
      <c r="T14428" s="297">
        <v>46311.754166666666</v>
      </c>
    </row>
    <row r="14429" spans="1:20" x14ac:dyDescent="0.35">
      <c r="A14429" t="s">
        <v>147</v>
      </c>
      <c r="B14429" t="s">
        <v>148</v>
      </c>
      <c r="C14429" t="s">
        <v>93</v>
      </c>
      <c r="D14429" s="29">
        <v>46575</v>
      </c>
      <c r="E14429">
        <v>0</v>
      </c>
      <c r="F14429">
        <v>0</v>
      </c>
      <c r="G14429">
        <v>0</v>
      </c>
      <c r="H14429">
        <v>0</v>
      </c>
      <c r="L14429">
        <v>616.369911</v>
      </c>
      <c r="R14429">
        <v>1306.2061759999999</v>
      </c>
      <c r="S14429" t="s">
        <v>90</v>
      </c>
      <c r="T14429" s="297">
        <v>46311.754166666666</v>
      </c>
    </row>
    <row r="14430" spans="1:20" x14ac:dyDescent="0.35">
      <c r="A14430" t="s">
        <v>147</v>
      </c>
      <c r="B14430" t="s">
        <v>148</v>
      </c>
      <c r="C14430" t="s">
        <v>93</v>
      </c>
      <c r="D14430" s="29">
        <v>46576</v>
      </c>
      <c r="E14430">
        <v>0</v>
      </c>
      <c r="F14430">
        <v>0</v>
      </c>
      <c r="G14430">
        <v>0</v>
      </c>
      <c r="H14430">
        <v>0</v>
      </c>
      <c r="L14430">
        <v>616.369911</v>
      </c>
      <c r="R14430">
        <v>1306.2061759999999</v>
      </c>
      <c r="S14430" t="s">
        <v>90</v>
      </c>
      <c r="T14430" s="297">
        <v>46311.754166666666</v>
      </c>
    </row>
    <row r="14431" spans="1:20" x14ac:dyDescent="0.35">
      <c r="A14431" t="s">
        <v>147</v>
      </c>
      <c r="B14431" t="s">
        <v>148</v>
      </c>
      <c r="C14431" t="s">
        <v>93</v>
      </c>
      <c r="D14431" s="29">
        <v>46577</v>
      </c>
      <c r="E14431">
        <v>0</v>
      </c>
      <c r="F14431">
        <v>0</v>
      </c>
      <c r="G14431">
        <v>0</v>
      </c>
      <c r="H14431">
        <v>0</v>
      </c>
      <c r="L14431">
        <v>616.369911</v>
      </c>
      <c r="R14431">
        <v>1306.2061759999999</v>
      </c>
      <c r="S14431" t="s">
        <v>90</v>
      </c>
      <c r="T14431" s="297">
        <v>46311.754166666666</v>
      </c>
    </row>
    <row r="14432" spans="1:20" x14ac:dyDescent="0.35">
      <c r="A14432" t="s">
        <v>147</v>
      </c>
      <c r="B14432" t="s">
        <v>148</v>
      </c>
      <c r="C14432" t="s">
        <v>93</v>
      </c>
      <c r="D14432" s="29">
        <v>46578</v>
      </c>
      <c r="E14432">
        <v>0</v>
      </c>
      <c r="F14432">
        <v>0</v>
      </c>
      <c r="G14432">
        <v>0</v>
      </c>
      <c r="H14432">
        <v>0</v>
      </c>
      <c r="L14432">
        <v>616.369911</v>
      </c>
      <c r="R14432">
        <v>1306.2061759999999</v>
      </c>
      <c r="S14432" t="s">
        <v>90</v>
      </c>
      <c r="T14432" s="297">
        <v>46311.754166666666</v>
      </c>
    </row>
    <row r="14433" spans="1:20" x14ac:dyDescent="0.35">
      <c r="A14433" t="s">
        <v>147</v>
      </c>
      <c r="B14433" t="s">
        <v>148</v>
      </c>
      <c r="C14433" t="s">
        <v>93</v>
      </c>
      <c r="D14433" s="29">
        <v>46579</v>
      </c>
      <c r="E14433">
        <v>0</v>
      </c>
      <c r="F14433">
        <v>0</v>
      </c>
      <c r="G14433">
        <v>0</v>
      </c>
      <c r="H14433">
        <v>0</v>
      </c>
      <c r="L14433">
        <v>616.369911</v>
      </c>
      <c r="R14433">
        <v>1306.2061759999999</v>
      </c>
      <c r="S14433" t="s">
        <v>90</v>
      </c>
      <c r="T14433" s="297">
        <v>46311.754166666666</v>
      </c>
    </row>
    <row r="14434" spans="1:20" x14ac:dyDescent="0.35">
      <c r="A14434" t="s">
        <v>147</v>
      </c>
      <c r="B14434" t="s">
        <v>148</v>
      </c>
      <c r="C14434" t="s">
        <v>93</v>
      </c>
      <c r="D14434" s="29">
        <v>46580</v>
      </c>
      <c r="E14434">
        <v>0</v>
      </c>
      <c r="F14434">
        <v>0</v>
      </c>
      <c r="G14434">
        <v>0</v>
      </c>
      <c r="H14434">
        <v>0</v>
      </c>
      <c r="L14434">
        <v>616.369911</v>
      </c>
      <c r="R14434">
        <v>1306.2061759999999</v>
      </c>
      <c r="S14434" t="s">
        <v>90</v>
      </c>
      <c r="T14434" s="297">
        <v>46311.754166666666</v>
      </c>
    </row>
    <row r="14435" spans="1:20" x14ac:dyDescent="0.35">
      <c r="A14435" t="s">
        <v>147</v>
      </c>
      <c r="B14435" t="s">
        <v>148</v>
      </c>
      <c r="C14435" t="s">
        <v>93</v>
      </c>
      <c r="D14435" s="29">
        <v>46581</v>
      </c>
      <c r="E14435">
        <v>0</v>
      </c>
      <c r="F14435">
        <v>0</v>
      </c>
      <c r="G14435">
        <v>0</v>
      </c>
      <c r="H14435">
        <v>0</v>
      </c>
      <c r="L14435">
        <v>616.369911</v>
      </c>
      <c r="R14435">
        <v>1306.2061759999999</v>
      </c>
      <c r="S14435" t="s">
        <v>90</v>
      </c>
      <c r="T14435" s="297">
        <v>46311.754166666666</v>
      </c>
    </row>
    <row r="14436" spans="1:20" x14ac:dyDescent="0.35">
      <c r="A14436" t="s">
        <v>147</v>
      </c>
      <c r="B14436" t="s">
        <v>148</v>
      </c>
      <c r="C14436" t="s">
        <v>93</v>
      </c>
      <c r="D14436" s="29">
        <v>46582</v>
      </c>
      <c r="E14436">
        <v>0</v>
      </c>
      <c r="F14436">
        <v>0</v>
      </c>
      <c r="G14436">
        <v>0</v>
      </c>
      <c r="H14436">
        <v>0</v>
      </c>
      <c r="L14436">
        <v>616.369911</v>
      </c>
      <c r="R14436">
        <v>1306.2061759999999</v>
      </c>
      <c r="S14436" t="s">
        <v>90</v>
      </c>
      <c r="T14436" s="297">
        <v>46311.754166666666</v>
      </c>
    </row>
    <row r="14437" spans="1:20" x14ac:dyDescent="0.35">
      <c r="A14437" t="s">
        <v>147</v>
      </c>
      <c r="B14437" t="s">
        <v>148</v>
      </c>
      <c r="C14437" t="s">
        <v>93</v>
      </c>
      <c r="D14437" s="29">
        <v>46583</v>
      </c>
      <c r="E14437">
        <v>0</v>
      </c>
      <c r="F14437">
        <v>0</v>
      </c>
      <c r="G14437">
        <v>0</v>
      </c>
      <c r="H14437">
        <v>0</v>
      </c>
      <c r="L14437">
        <v>616.369911</v>
      </c>
      <c r="R14437">
        <v>1306.2061759999999</v>
      </c>
      <c r="S14437" t="s">
        <v>90</v>
      </c>
      <c r="T14437" s="297">
        <v>46311.754166666666</v>
      </c>
    </row>
    <row r="14438" spans="1:20" x14ac:dyDescent="0.35">
      <c r="A14438" t="s">
        <v>147</v>
      </c>
      <c r="B14438" t="s">
        <v>148</v>
      </c>
      <c r="C14438" t="s">
        <v>93</v>
      </c>
      <c r="D14438" s="29">
        <v>46584</v>
      </c>
      <c r="E14438">
        <v>0</v>
      </c>
      <c r="F14438">
        <v>0</v>
      </c>
      <c r="G14438">
        <v>0</v>
      </c>
      <c r="H14438">
        <v>0</v>
      </c>
      <c r="L14438">
        <v>616.369911</v>
      </c>
      <c r="R14438">
        <v>1306.2061759999999</v>
      </c>
      <c r="S14438" t="s">
        <v>90</v>
      </c>
      <c r="T14438" s="297">
        <v>46311.754166666666</v>
      </c>
    </row>
    <row r="14439" spans="1:20" x14ac:dyDescent="0.35">
      <c r="A14439" t="s">
        <v>147</v>
      </c>
      <c r="B14439" t="s">
        <v>148</v>
      </c>
      <c r="C14439" t="s">
        <v>93</v>
      </c>
      <c r="D14439" s="29">
        <v>46585</v>
      </c>
      <c r="E14439">
        <v>0</v>
      </c>
      <c r="F14439">
        <v>0</v>
      </c>
      <c r="G14439">
        <v>0</v>
      </c>
      <c r="H14439">
        <v>0</v>
      </c>
      <c r="L14439">
        <v>616.369911</v>
      </c>
      <c r="R14439">
        <v>1306.2061759999999</v>
      </c>
      <c r="S14439" t="s">
        <v>90</v>
      </c>
      <c r="T14439" s="297">
        <v>46311.754166666666</v>
      </c>
    </row>
    <row r="14440" spans="1:20" x14ac:dyDescent="0.35">
      <c r="A14440" t="s">
        <v>147</v>
      </c>
      <c r="B14440" t="s">
        <v>148</v>
      </c>
      <c r="C14440" t="s">
        <v>93</v>
      </c>
      <c r="D14440" s="29">
        <v>46586</v>
      </c>
      <c r="E14440">
        <v>0</v>
      </c>
      <c r="F14440">
        <v>0</v>
      </c>
      <c r="G14440">
        <v>0</v>
      </c>
      <c r="H14440">
        <v>0</v>
      </c>
      <c r="L14440">
        <v>616.369911</v>
      </c>
      <c r="R14440">
        <v>1306.2061759999999</v>
      </c>
      <c r="S14440" t="s">
        <v>90</v>
      </c>
      <c r="T14440" s="297">
        <v>46311.754166666666</v>
      </c>
    </row>
    <row r="14441" spans="1:20" x14ac:dyDescent="0.35">
      <c r="A14441" t="s">
        <v>147</v>
      </c>
      <c r="B14441" t="s">
        <v>148</v>
      </c>
      <c r="C14441" t="s">
        <v>93</v>
      </c>
      <c r="D14441" s="29">
        <v>46587</v>
      </c>
      <c r="E14441">
        <v>0</v>
      </c>
      <c r="F14441">
        <v>0</v>
      </c>
      <c r="G14441">
        <v>0</v>
      </c>
      <c r="H14441">
        <v>0</v>
      </c>
      <c r="L14441">
        <v>616.369911</v>
      </c>
      <c r="R14441">
        <v>1306.2061759999999</v>
      </c>
      <c r="S14441" t="s">
        <v>90</v>
      </c>
      <c r="T14441" s="297">
        <v>46311.754166666666</v>
      </c>
    </row>
    <row r="14442" spans="1:20" x14ac:dyDescent="0.35">
      <c r="A14442" t="s">
        <v>147</v>
      </c>
      <c r="B14442" t="s">
        <v>148</v>
      </c>
      <c r="C14442" t="s">
        <v>93</v>
      </c>
      <c r="D14442" s="29">
        <v>46588</v>
      </c>
      <c r="E14442">
        <v>0</v>
      </c>
      <c r="F14442">
        <v>0</v>
      </c>
      <c r="G14442">
        <v>0</v>
      </c>
      <c r="H14442">
        <v>0</v>
      </c>
      <c r="L14442">
        <v>616.369911</v>
      </c>
      <c r="R14442">
        <v>1306.2061759999999</v>
      </c>
      <c r="S14442" t="s">
        <v>90</v>
      </c>
      <c r="T14442" s="297">
        <v>46311.754166666666</v>
      </c>
    </row>
    <row r="14443" spans="1:20" x14ac:dyDescent="0.35">
      <c r="A14443" t="s">
        <v>147</v>
      </c>
      <c r="B14443" t="s">
        <v>148</v>
      </c>
      <c r="C14443" t="s">
        <v>93</v>
      </c>
      <c r="D14443" s="29">
        <v>46589</v>
      </c>
      <c r="E14443">
        <v>0</v>
      </c>
      <c r="F14443">
        <v>0</v>
      </c>
      <c r="G14443">
        <v>0</v>
      </c>
      <c r="H14443">
        <v>0</v>
      </c>
      <c r="L14443">
        <v>616.369911</v>
      </c>
      <c r="R14443">
        <v>1306.2061759999999</v>
      </c>
      <c r="S14443" t="s">
        <v>90</v>
      </c>
      <c r="T14443" s="297">
        <v>46311.754166666666</v>
      </c>
    </row>
    <row r="14444" spans="1:20" x14ac:dyDescent="0.35">
      <c r="A14444" t="s">
        <v>147</v>
      </c>
      <c r="B14444" t="s">
        <v>148</v>
      </c>
      <c r="C14444" t="s">
        <v>93</v>
      </c>
      <c r="D14444" s="29">
        <v>46590</v>
      </c>
      <c r="E14444">
        <v>0</v>
      </c>
      <c r="F14444">
        <v>0</v>
      </c>
      <c r="G14444">
        <v>0</v>
      </c>
      <c r="H14444">
        <v>0</v>
      </c>
      <c r="L14444">
        <v>616.369911</v>
      </c>
      <c r="R14444">
        <v>1306.2061759999999</v>
      </c>
      <c r="S14444" t="s">
        <v>90</v>
      </c>
      <c r="T14444" s="297">
        <v>46311.754166666666</v>
      </c>
    </row>
    <row r="14445" spans="1:20" x14ac:dyDescent="0.35">
      <c r="A14445" t="s">
        <v>147</v>
      </c>
      <c r="B14445" t="s">
        <v>148</v>
      </c>
      <c r="C14445" t="s">
        <v>93</v>
      </c>
      <c r="D14445" s="29">
        <v>46591</v>
      </c>
      <c r="E14445">
        <v>0</v>
      </c>
      <c r="F14445">
        <v>0</v>
      </c>
      <c r="G14445">
        <v>0</v>
      </c>
      <c r="H14445">
        <v>0</v>
      </c>
      <c r="L14445">
        <v>616.369911</v>
      </c>
      <c r="R14445">
        <v>1306.2061759999999</v>
      </c>
      <c r="S14445" t="s">
        <v>90</v>
      </c>
      <c r="T14445" s="297">
        <v>46311.754166666666</v>
      </c>
    </row>
    <row r="14446" spans="1:20" x14ac:dyDescent="0.35">
      <c r="A14446" t="s">
        <v>147</v>
      </c>
      <c r="B14446" t="s">
        <v>148</v>
      </c>
      <c r="C14446" t="s">
        <v>93</v>
      </c>
      <c r="D14446" s="29">
        <v>46592</v>
      </c>
      <c r="E14446">
        <v>0</v>
      </c>
      <c r="F14446">
        <v>0</v>
      </c>
      <c r="G14446">
        <v>0</v>
      </c>
      <c r="H14446">
        <v>0</v>
      </c>
      <c r="L14446">
        <v>616.369911</v>
      </c>
      <c r="R14446">
        <v>1306.2061759999999</v>
      </c>
      <c r="S14446" t="s">
        <v>90</v>
      </c>
      <c r="T14446" s="297">
        <v>46311.754166666666</v>
      </c>
    </row>
    <row r="14447" spans="1:20" x14ac:dyDescent="0.35">
      <c r="A14447" t="s">
        <v>147</v>
      </c>
      <c r="B14447" t="s">
        <v>148</v>
      </c>
      <c r="C14447" t="s">
        <v>93</v>
      </c>
      <c r="D14447" s="29">
        <v>46593</v>
      </c>
      <c r="E14447">
        <v>0</v>
      </c>
      <c r="F14447">
        <v>0</v>
      </c>
      <c r="G14447">
        <v>0</v>
      </c>
      <c r="H14447">
        <v>0</v>
      </c>
      <c r="L14447">
        <v>616.369911</v>
      </c>
      <c r="R14447">
        <v>1306.2061759999999</v>
      </c>
      <c r="S14447" t="s">
        <v>90</v>
      </c>
      <c r="T14447" s="297">
        <v>46311.754166666666</v>
      </c>
    </row>
    <row r="14448" spans="1:20" x14ac:dyDescent="0.35">
      <c r="A14448" t="s">
        <v>147</v>
      </c>
      <c r="B14448" t="s">
        <v>148</v>
      </c>
      <c r="C14448" t="s">
        <v>93</v>
      </c>
      <c r="D14448" s="29">
        <v>46594</v>
      </c>
      <c r="E14448">
        <v>0</v>
      </c>
      <c r="F14448">
        <v>0</v>
      </c>
      <c r="G14448">
        <v>0</v>
      </c>
      <c r="H14448">
        <v>0</v>
      </c>
      <c r="L14448">
        <v>616.369911</v>
      </c>
      <c r="R14448">
        <v>1306.2061759999999</v>
      </c>
      <c r="S14448" t="s">
        <v>90</v>
      </c>
      <c r="T14448" s="297">
        <v>46311.754166666666</v>
      </c>
    </row>
    <row r="14449" spans="1:20" x14ac:dyDescent="0.35">
      <c r="A14449" t="s">
        <v>147</v>
      </c>
      <c r="B14449" t="s">
        <v>148</v>
      </c>
      <c r="C14449" t="s">
        <v>93</v>
      </c>
      <c r="D14449" s="29">
        <v>46595</v>
      </c>
      <c r="E14449">
        <v>0</v>
      </c>
      <c r="F14449">
        <v>0</v>
      </c>
      <c r="G14449">
        <v>0</v>
      </c>
      <c r="H14449">
        <v>0</v>
      </c>
      <c r="L14449">
        <v>616.369911</v>
      </c>
      <c r="R14449">
        <v>1306.2061759999999</v>
      </c>
      <c r="S14449" t="s">
        <v>90</v>
      </c>
      <c r="T14449" s="297">
        <v>46311.754166666666</v>
      </c>
    </row>
    <row r="14450" spans="1:20" x14ac:dyDescent="0.35">
      <c r="A14450" t="s">
        <v>147</v>
      </c>
      <c r="B14450" t="s">
        <v>148</v>
      </c>
      <c r="C14450" t="s">
        <v>93</v>
      </c>
      <c r="D14450" s="29">
        <v>46596</v>
      </c>
      <c r="E14450">
        <v>0</v>
      </c>
      <c r="F14450">
        <v>0</v>
      </c>
      <c r="G14450">
        <v>0</v>
      </c>
      <c r="H14450">
        <v>0</v>
      </c>
      <c r="L14450">
        <v>616.369911</v>
      </c>
      <c r="R14450">
        <v>1306.2061759999999</v>
      </c>
      <c r="S14450" t="s">
        <v>90</v>
      </c>
      <c r="T14450" s="297">
        <v>46311.754166666666</v>
      </c>
    </row>
    <row r="14451" spans="1:20" x14ac:dyDescent="0.35">
      <c r="A14451" t="s">
        <v>147</v>
      </c>
      <c r="B14451" t="s">
        <v>148</v>
      </c>
      <c r="C14451" t="s">
        <v>93</v>
      </c>
      <c r="D14451" s="29">
        <v>46597</v>
      </c>
      <c r="E14451">
        <v>0</v>
      </c>
      <c r="F14451">
        <v>0</v>
      </c>
      <c r="G14451">
        <v>0</v>
      </c>
      <c r="H14451">
        <v>0</v>
      </c>
      <c r="L14451">
        <v>616.369911</v>
      </c>
      <c r="R14451">
        <v>1306.2061759999999</v>
      </c>
      <c r="S14451" t="s">
        <v>90</v>
      </c>
      <c r="T14451" s="297">
        <v>46311.754166666666</v>
      </c>
    </row>
    <row r="14452" spans="1:20" x14ac:dyDescent="0.35">
      <c r="A14452" t="s">
        <v>147</v>
      </c>
      <c r="B14452" t="s">
        <v>148</v>
      </c>
      <c r="C14452" t="s">
        <v>93</v>
      </c>
      <c r="D14452" s="29">
        <v>46598</v>
      </c>
      <c r="E14452">
        <v>0</v>
      </c>
      <c r="F14452">
        <v>0</v>
      </c>
      <c r="G14452">
        <v>0</v>
      </c>
      <c r="H14452">
        <v>0</v>
      </c>
      <c r="L14452">
        <v>616.369911</v>
      </c>
      <c r="R14452">
        <v>1306.2061759999999</v>
      </c>
      <c r="S14452" t="s">
        <v>90</v>
      </c>
      <c r="T14452" s="297">
        <v>46311.754166666666</v>
      </c>
    </row>
    <row r="14453" spans="1:20" x14ac:dyDescent="0.35">
      <c r="A14453" t="s">
        <v>147</v>
      </c>
      <c r="B14453" t="s">
        <v>148</v>
      </c>
      <c r="C14453" t="s">
        <v>93</v>
      </c>
      <c r="D14453" s="29">
        <v>46599</v>
      </c>
      <c r="E14453">
        <v>0</v>
      </c>
      <c r="F14453">
        <v>0</v>
      </c>
      <c r="G14453">
        <v>0</v>
      </c>
      <c r="H14453">
        <v>0</v>
      </c>
      <c r="L14453">
        <v>616.369911</v>
      </c>
      <c r="R14453">
        <v>1306.2061759999999</v>
      </c>
      <c r="S14453" t="s">
        <v>90</v>
      </c>
      <c r="T14453" s="297">
        <v>46311.754166666666</v>
      </c>
    </row>
    <row r="14454" spans="1:20" x14ac:dyDescent="0.35">
      <c r="A14454" t="s">
        <v>147</v>
      </c>
      <c r="B14454" t="s">
        <v>148</v>
      </c>
      <c r="C14454" t="s">
        <v>93</v>
      </c>
      <c r="D14454" s="29">
        <v>46600</v>
      </c>
      <c r="E14454">
        <v>0</v>
      </c>
      <c r="F14454">
        <v>0</v>
      </c>
      <c r="G14454">
        <v>0</v>
      </c>
      <c r="H14454">
        <v>0</v>
      </c>
      <c r="L14454">
        <v>616.369911</v>
      </c>
      <c r="R14454">
        <v>1306.2061759999999</v>
      </c>
      <c r="S14454" t="s">
        <v>90</v>
      </c>
      <c r="T14454" s="297">
        <v>46311.754166666666</v>
      </c>
    </row>
    <row r="14455" spans="1:20" x14ac:dyDescent="0.35">
      <c r="A14455" t="s">
        <v>147</v>
      </c>
      <c r="B14455" t="s">
        <v>148</v>
      </c>
      <c r="C14455" t="s">
        <v>93</v>
      </c>
      <c r="D14455" s="29">
        <v>46601</v>
      </c>
      <c r="E14455">
        <v>0</v>
      </c>
      <c r="F14455">
        <v>0</v>
      </c>
      <c r="G14455">
        <v>0</v>
      </c>
      <c r="H14455">
        <v>0</v>
      </c>
      <c r="L14455">
        <v>616.369911</v>
      </c>
      <c r="R14455">
        <v>1306.2061759999999</v>
      </c>
      <c r="S14455" t="s">
        <v>90</v>
      </c>
      <c r="T14455" s="297">
        <v>46311.754166666666</v>
      </c>
    </row>
    <row r="14456" spans="1:20" x14ac:dyDescent="0.35">
      <c r="A14456" t="s">
        <v>147</v>
      </c>
      <c r="B14456" t="s">
        <v>148</v>
      </c>
      <c r="C14456" t="s">
        <v>93</v>
      </c>
      <c r="D14456" s="29">
        <v>46602</v>
      </c>
      <c r="E14456">
        <v>0</v>
      </c>
      <c r="F14456">
        <v>0</v>
      </c>
      <c r="G14456">
        <v>0</v>
      </c>
      <c r="H14456">
        <v>0</v>
      </c>
      <c r="L14456">
        <v>616.369911</v>
      </c>
      <c r="R14456">
        <v>1306.2061759999999</v>
      </c>
      <c r="S14456" t="s">
        <v>90</v>
      </c>
      <c r="T14456" s="297">
        <v>46311.754166666666</v>
      </c>
    </row>
    <row r="14457" spans="1:20" x14ac:dyDescent="0.35">
      <c r="A14457" t="s">
        <v>147</v>
      </c>
      <c r="B14457" t="s">
        <v>148</v>
      </c>
      <c r="C14457" t="s">
        <v>93</v>
      </c>
      <c r="D14457" s="29">
        <v>46603</v>
      </c>
      <c r="E14457">
        <v>0</v>
      </c>
      <c r="F14457">
        <v>0</v>
      </c>
      <c r="G14457">
        <v>0</v>
      </c>
      <c r="H14457">
        <v>0</v>
      </c>
      <c r="L14457">
        <v>616.369911</v>
      </c>
      <c r="R14457">
        <v>1306.2061759999999</v>
      </c>
      <c r="S14457" t="s">
        <v>90</v>
      </c>
      <c r="T14457" s="297">
        <v>46311.754166666666</v>
      </c>
    </row>
    <row r="14458" spans="1:20" x14ac:dyDescent="0.35">
      <c r="A14458" t="s">
        <v>147</v>
      </c>
      <c r="B14458" t="s">
        <v>148</v>
      </c>
      <c r="C14458" t="s">
        <v>93</v>
      </c>
      <c r="D14458" s="29">
        <v>46604</v>
      </c>
      <c r="E14458">
        <v>0</v>
      </c>
      <c r="F14458">
        <v>0</v>
      </c>
      <c r="G14458">
        <v>0</v>
      </c>
      <c r="H14458">
        <v>0</v>
      </c>
      <c r="L14458">
        <v>616.369911</v>
      </c>
      <c r="R14458">
        <v>1306.2061759999999</v>
      </c>
      <c r="S14458" t="s">
        <v>90</v>
      </c>
      <c r="T14458" s="297">
        <v>46311.754166666666</v>
      </c>
    </row>
    <row r="14459" spans="1:20" x14ac:dyDescent="0.35">
      <c r="A14459" t="s">
        <v>147</v>
      </c>
      <c r="B14459" t="s">
        <v>148</v>
      </c>
      <c r="C14459" t="s">
        <v>93</v>
      </c>
      <c r="D14459" s="29">
        <v>46605</v>
      </c>
      <c r="E14459">
        <v>0</v>
      </c>
      <c r="F14459">
        <v>0</v>
      </c>
      <c r="G14459">
        <v>0</v>
      </c>
      <c r="H14459">
        <v>0</v>
      </c>
      <c r="L14459">
        <v>616.369911</v>
      </c>
      <c r="R14459">
        <v>1306.2061759999999</v>
      </c>
      <c r="S14459" t="s">
        <v>90</v>
      </c>
      <c r="T14459" s="297">
        <v>46311.754166666666</v>
      </c>
    </row>
    <row r="14460" spans="1:20" x14ac:dyDescent="0.35">
      <c r="A14460" t="s">
        <v>147</v>
      </c>
      <c r="B14460" t="s">
        <v>148</v>
      </c>
      <c r="C14460" t="s">
        <v>93</v>
      </c>
      <c r="D14460" s="29">
        <v>46606</v>
      </c>
      <c r="E14460">
        <v>0</v>
      </c>
      <c r="F14460">
        <v>0</v>
      </c>
      <c r="G14460">
        <v>0</v>
      </c>
      <c r="H14460">
        <v>0</v>
      </c>
      <c r="L14460">
        <v>616.369911</v>
      </c>
      <c r="R14460">
        <v>1306.2061759999999</v>
      </c>
      <c r="S14460" t="s">
        <v>90</v>
      </c>
      <c r="T14460" s="297">
        <v>46311.754166666666</v>
      </c>
    </row>
    <row r="14461" spans="1:20" x14ac:dyDescent="0.35">
      <c r="A14461" t="s">
        <v>147</v>
      </c>
      <c r="B14461" t="s">
        <v>148</v>
      </c>
      <c r="C14461" t="s">
        <v>93</v>
      </c>
      <c r="D14461" s="29">
        <v>46607</v>
      </c>
      <c r="E14461">
        <v>0</v>
      </c>
      <c r="F14461">
        <v>0</v>
      </c>
      <c r="G14461">
        <v>0</v>
      </c>
      <c r="H14461">
        <v>0</v>
      </c>
      <c r="L14461">
        <v>616.369911</v>
      </c>
      <c r="R14461">
        <v>1306.2061759999999</v>
      </c>
      <c r="S14461" t="s">
        <v>90</v>
      </c>
      <c r="T14461" s="297">
        <v>46311.754166666666</v>
      </c>
    </row>
    <row r="14462" spans="1:20" x14ac:dyDescent="0.35">
      <c r="A14462" t="s">
        <v>147</v>
      </c>
      <c r="B14462" t="s">
        <v>148</v>
      </c>
      <c r="C14462" t="s">
        <v>93</v>
      </c>
      <c r="D14462" s="29">
        <v>46608</v>
      </c>
      <c r="E14462">
        <v>0</v>
      </c>
      <c r="F14462">
        <v>0</v>
      </c>
      <c r="G14462">
        <v>0</v>
      </c>
      <c r="H14462">
        <v>0</v>
      </c>
      <c r="L14462">
        <v>616.369911</v>
      </c>
      <c r="R14462">
        <v>1306.2061759999999</v>
      </c>
      <c r="S14462" t="s">
        <v>90</v>
      </c>
      <c r="T14462" s="297">
        <v>46311.754166666666</v>
      </c>
    </row>
    <row r="14463" spans="1:20" x14ac:dyDescent="0.35">
      <c r="A14463" t="s">
        <v>147</v>
      </c>
      <c r="B14463" t="s">
        <v>148</v>
      </c>
      <c r="C14463" t="s">
        <v>93</v>
      </c>
      <c r="D14463" s="29">
        <v>46609</v>
      </c>
      <c r="E14463">
        <v>0</v>
      </c>
      <c r="F14463">
        <v>0</v>
      </c>
      <c r="G14463">
        <v>0</v>
      </c>
      <c r="H14463">
        <v>0</v>
      </c>
      <c r="L14463">
        <v>616.369911</v>
      </c>
      <c r="R14463">
        <v>1306.2061759999999</v>
      </c>
      <c r="S14463" t="s">
        <v>90</v>
      </c>
      <c r="T14463" s="297">
        <v>46311.754166666666</v>
      </c>
    </row>
    <row r="14464" spans="1:20" x14ac:dyDescent="0.35">
      <c r="A14464" t="s">
        <v>147</v>
      </c>
      <c r="B14464" t="s">
        <v>148</v>
      </c>
      <c r="C14464" t="s">
        <v>93</v>
      </c>
      <c r="D14464" s="29">
        <v>46610</v>
      </c>
      <c r="E14464">
        <v>0</v>
      </c>
      <c r="F14464">
        <v>0</v>
      </c>
      <c r="G14464">
        <v>0</v>
      </c>
      <c r="H14464">
        <v>0</v>
      </c>
      <c r="L14464">
        <v>616.369911</v>
      </c>
      <c r="R14464">
        <v>1306.2061759999999</v>
      </c>
      <c r="S14464" t="s">
        <v>90</v>
      </c>
      <c r="T14464" s="297">
        <v>46311.754166666666</v>
      </c>
    </row>
    <row r="14465" spans="1:20" x14ac:dyDescent="0.35">
      <c r="A14465" t="s">
        <v>147</v>
      </c>
      <c r="B14465" t="s">
        <v>148</v>
      </c>
      <c r="C14465" t="s">
        <v>93</v>
      </c>
      <c r="D14465" s="29">
        <v>46611</v>
      </c>
      <c r="E14465">
        <v>0</v>
      </c>
      <c r="F14465">
        <v>0</v>
      </c>
      <c r="G14465">
        <v>0</v>
      </c>
      <c r="H14465">
        <v>0</v>
      </c>
      <c r="L14465">
        <v>616.369911</v>
      </c>
      <c r="R14465">
        <v>1306.2061759999999</v>
      </c>
      <c r="S14465" t="s">
        <v>90</v>
      </c>
      <c r="T14465" s="297">
        <v>46311.754166666666</v>
      </c>
    </row>
    <row r="14466" spans="1:20" x14ac:dyDescent="0.35">
      <c r="A14466" t="s">
        <v>147</v>
      </c>
      <c r="B14466" t="s">
        <v>148</v>
      </c>
      <c r="C14466" t="s">
        <v>93</v>
      </c>
      <c r="D14466" s="29">
        <v>46612</v>
      </c>
      <c r="E14466">
        <v>0</v>
      </c>
      <c r="F14466">
        <v>0</v>
      </c>
      <c r="G14466">
        <v>0</v>
      </c>
      <c r="H14466">
        <v>0</v>
      </c>
      <c r="L14466">
        <v>616.369911</v>
      </c>
      <c r="R14466">
        <v>1306.2061759999999</v>
      </c>
      <c r="S14466" t="s">
        <v>90</v>
      </c>
      <c r="T14466" s="297">
        <v>46311.754166666666</v>
      </c>
    </row>
    <row r="14467" spans="1:20" x14ac:dyDescent="0.35">
      <c r="A14467" t="s">
        <v>147</v>
      </c>
      <c r="B14467" t="s">
        <v>148</v>
      </c>
      <c r="C14467" t="s">
        <v>93</v>
      </c>
      <c r="D14467" s="29">
        <v>46613</v>
      </c>
      <c r="E14467">
        <v>0</v>
      </c>
      <c r="F14467">
        <v>0</v>
      </c>
      <c r="G14467">
        <v>0</v>
      </c>
      <c r="H14467">
        <v>0</v>
      </c>
      <c r="L14467">
        <v>616.369911</v>
      </c>
      <c r="R14467">
        <v>1306.2061759999999</v>
      </c>
      <c r="S14467" t="s">
        <v>90</v>
      </c>
      <c r="T14467" s="297">
        <v>46311.754166666666</v>
      </c>
    </row>
    <row r="14468" spans="1:20" x14ac:dyDescent="0.35">
      <c r="A14468" t="s">
        <v>147</v>
      </c>
      <c r="B14468" t="s">
        <v>148</v>
      </c>
      <c r="C14468" t="s">
        <v>93</v>
      </c>
      <c r="D14468" s="29">
        <v>46614</v>
      </c>
      <c r="E14468">
        <v>0</v>
      </c>
      <c r="F14468">
        <v>0</v>
      </c>
      <c r="G14468">
        <v>0</v>
      </c>
      <c r="H14468">
        <v>0</v>
      </c>
      <c r="L14468">
        <v>616.369911</v>
      </c>
      <c r="R14468">
        <v>1306.2061759999999</v>
      </c>
      <c r="S14468" t="s">
        <v>90</v>
      </c>
      <c r="T14468" s="297">
        <v>46311.754166666666</v>
      </c>
    </row>
    <row r="14469" spans="1:20" x14ac:dyDescent="0.35">
      <c r="A14469" t="s">
        <v>147</v>
      </c>
      <c r="B14469" t="s">
        <v>148</v>
      </c>
      <c r="C14469" t="s">
        <v>93</v>
      </c>
      <c r="D14469" s="29">
        <v>46615</v>
      </c>
      <c r="E14469">
        <v>0</v>
      </c>
      <c r="F14469">
        <v>0</v>
      </c>
      <c r="G14469">
        <v>0</v>
      </c>
      <c r="H14469">
        <v>0</v>
      </c>
      <c r="L14469">
        <v>616.369911</v>
      </c>
      <c r="R14469">
        <v>1306.2061759999999</v>
      </c>
      <c r="S14469" t="s">
        <v>90</v>
      </c>
      <c r="T14469" s="297">
        <v>46311.754166666666</v>
      </c>
    </row>
    <row r="14470" spans="1:20" x14ac:dyDescent="0.35">
      <c r="A14470" t="s">
        <v>147</v>
      </c>
      <c r="B14470" t="s">
        <v>148</v>
      </c>
      <c r="C14470" t="s">
        <v>93</v>
      </c>
      <c r="D14470" s="29">
        <v>46616</v>
      </c>
      <c r="E14470">
        <v>0</v>
      </c>
      <c r="F14470">
        <v>0</v>
      </c>
      <c r="G14470">
        <v>0</v>
      </c>
      <c r="H14470">
        <v>0</v>
      </c>
      <c r="L14470">
        <v>616.369911</v>
      </c>
      <c r="R14470">
        <v>1306.2061759999999</v>
      </c>
      <c r="S14470" t="s">
        <v>90</v>
      </c>
      <c r="T14470" s="297">
        <v>46311.754166666666</v>
      </c>
    </row>
    <row r="14471" spans="1:20" x14ac:dyDescent="0.35">
      <c r="A14471" t="s">
        <v>147</v>
      </c>
      <c r="B14471" t="s">
        <v>148</v>
      </c>
      <c r="C14471" t="s">
        <v>93</v>
      </c>
      <c r="D14471" s="29">
        <v>46617</v>
      </c>
      <c r="E14471">
        <v>0</v>
      </c>
      <c r="F14471">
        <v>0</v>
      </c>
      <c r="G14471">
        <v>0</v>
      </c>
      <c r="H14471">
        <v>0</v>
      </c>
      <c r="L14471">
        <v>616.369911</v>
      </c>
      <c r="R14471">
        <v>1306.2061759999999</v>
      </c>
      <c r="S14471" t="s">
        <v>90</v>
      </c>
      <c r="T14471" s="297">
        <v>46311.754166666666</v>
      </c>
    </row>
    <row r="14472" spans="1:20" x14ac:dyDescent="0.35">
      <c r="A14472" t="s">
        <v>147</v>
      </c>
      <c r="B14472" t="s">
        <v>148</v>
      </c>
      <c r="C14472" t="s">
        <v>93</v>
      </c>
      <c r="D14472" s="29">
        <v>46618</v>
      </c>
      <c r="E14472">
        <v>0</v>
      </c>
      <c r="F14472">
        <v>0</v>
      </c>
      <c r="G14472">
        <v>0</v>
      </c>
      <c r="H14472">
        <v>0</v>
      </c>
      <c r="L14472">
        <v>616.369911</v>
      </c>
      <c r="R14472">
        <v>1306.2061759999999</v>
      </c>
      <c r="S14472" t="s">
        <v>90</v>
      </c>
      <c r="T14472" s="297">
        <v>46311.754166666666</v>
      </c>
    </row>
    <row r="14473" spans="1:20" x14ac:dyDescent="0.35">
      <c r="A14473" t="s">
        <v>147</v>
      </c>
      <c r="B14473" t="s">
        <v>148</v>
      </c>
      <c r="C14473" t="s">
        <v>93</v>
      </c>
      <c r="D14473" s="29">
        <v>46619</v>
      </c>
      <c r="E14473">
        <v>0</v>
      </c>
      <c r="F14473">
        <v>0</v>
      </c>
      <c r="G14473">
        <v>0</v>
      </c>
      <c r="H14473">
        <v>0</v>
      </c>
      <c r="L14473">
        <v>616.369911</v>
      </c>
      <c r="R14473">
        <v>1306.2061759999999</v>
      </c>
      <c r="S14473" t="s">
        <v>90</v>
      </c>
      <c r="T14473" s="297">
        <v>46311.754166666666</v>
      </c>
    </row>
    <row r="14474" spans="1:20" x14ac:dyDescent="0.35">
      <c r="A14474" t="s">
        <v>147</v>
      </c>
      <c r="B14474" t="s">
        <v>148</v>
      </c>
      <c r="C14474" t="s">
        <v>93</v>
      </c>
      <c r="D14474" s="29">
        <v>46620</v>
      </c>
      <c r="E14474">
        <v>0</v>
      </c>
      <c r="F14474">
        <v>0</v>
      </c>
      <c r="G14474">
        <v>0</v>
      </c>
      <c r="H14474">
        <v>0</v>
      </c>
      <c r="L14474">
        <v>616.369911</v>
      </c>
      <c r="R14474">
        <v>1306.2061759999999</v>
      </c>
      <c r="S14474" t="s">
        <v>90</v>
      </c>
      <c r="T14474" s="297">
        <v>46311.754166666666</v>
      </c>
    </row>
    <row r="14475" spans="1:20" x14ac:dyDescent="0.35">
      <c r="A14475" t="s">
        <v>147</v>
      </c>
      <c r="B14475" t="s">
        <v>148</v>
      </c>
      <c r="C14475" t="s">
        <v>93</v>
      </c>
      <c r="D14475" s="29">
        <v>46621</v>
      </c>
      <c r="E14475">
        <v>0</v>
      </c>
      <c r="F14475">
        <v>0</v>
      </c>
      <c r="G14475">
        <v>0</v>
      </c>
      <c r="H14475">
        <v>0</v>
      </c>
      <c r="L14475">
        <v>616.369911</v>
      </c>
      <c r="R14475">
        <v>1306.2061759999999</v>
      </c>
      <c r="S14475" t="s">
        <v>90</v>
      </c>
      <c r="T14475" s="297">
        <v>46311.754166666666</v>
      </c>
    </row>
    <row r="14476" spans="1:20" x14ac:dyDescent="0.35">
      <c r="A14476" t="s">
        <v>147</v>
      </c>
      <c r="B14476" t="s">
        <v>148</v>
      </c>
      <c r="C14476" t="s">
        <v>93</v>
      </c>
      <c r="D14476" s="29">
        <v>46622</v>
      </c>
      <c r="E14476">
        <v>0</v>
      </c>
      <c r="F14476">
        <v>0</v>
      </c>
      <c r="G14476">
        <v>0</v>
      </c>
      <c r="H14476">
        <v>0</v>
      </c>
      <c r="L14476">
        <v>616.369911</v>
      </c>
      <c r="R14476">
        <v>1306.2061759999999</v>
      </c>
      <c r="S14476" t="s">
        <v>90</v>
      </c>
      <c r="T14476" s="297">
        <v>46311.754166666666</v>
      </c>
    </row>
    <row r="14477" spans="1:20" x14ac:dyDescent="0.35">
      <c r="A14477" t="s">
        <v>147</v>
      </c>
      <c r="B14477" t="s">
        <v>148</v>
      </c>
      <c r="C14477" t="s">
        <v>93</v>
      </c>
      <c r="D14477" s="29">
        <v>46623</v>
      </c>
      <c r="E14477">
        <v>0</v>
      </c>
      <c r="F14477">
        <v>0</v>
      </c>
      <c r="G14477">
        <v>0</v>
      </c>
      <c r="H14477">
        <v>0</v>
      </c>
      <c r="L14477">
        <v>616.369911</v>
      </c>
      <c r="R14477">
        <v>1306.2061759999999</v>
      </c>
      <c r="S14477" t="s">
        <v>90</v>
      </c>
      <c r="T14477" s="297">
        <v>46311.754166666666</v>
      </c>
    </row>
    <row r="14478" spans="1:20" x14ac:dyDescent="0.35">
      <c r="A14478" t="s">
        <v>147</v>
      </c>
      <c r="B14478" t="s">
        <v>148</v>
      </c>
      <c r="C14478" t="s">
        <v>93</v>
      </c>
      <c r="D14478" s="29">
        <v>46624</v>
      </c>
      <c r="E14478">
        <v>0</v>
      </c>
      <c r="F14478">
        <v>0</v>
      </c>
      <c r="G14478">
        <v>0</v>
      </c>
      <c r="H14478">
        <v>0</v>
      </c>
      <c r="L14478">
        <v>616.369911</v>
      </c>
      <c r="R14478">
        <v>1306.2061759999999</v>
      </c>
      <c r="S14478" t="s">
        <v>90</v>
      </c>
      <c r="T14478" s="297">
        <v>46311.754166666666</v>
      </c>
    </row>
    <row r="14479" spans="1:20" x14ac:dyDescent="0.35">
      <c r="A14479" t="s">
        <v>147</v>
      </c>
      <c r="B14479" t="s">
        <v>148</v>
      </c>
      <c r="C14479" t="s">
        <v>93</v>
      </c>
      <c r="D14479" s="29">
        <v>46625</v>
      </c>
      <c r="E14479">
        <v>0</v>
      </c>
      <c r="F14479">
        <v>0</v>
      </c>
      <c r="G14479">
        <v>0</v>
      </c>
      <c r="H14479">
        <v>0</v>
      </c>
      <c r="L14479">
        <v>616.369911</v>
      </c>
      <c r="R14479">
        <v>1306.2061759999999</v>
      </c>
      <c r="S14479" t="s">
        <v>90</v>
      </c>
      <c r="T14479" s="297">
        <v>46311.754166666666</v>
      </c>
    </row>
    <row r="14480" spans="1:20" x14ac:dyDescent="0.35">
      <c r="A14480" t="s">
        <v>147</v>
      </c>
      <c r="B14480" t="s">
        <v>148</v>
      </c>
      <c r="C14480" t="s">
        <v>93</v>
      </c>
      <c r="D14480" s="29">
        <v>46626</v>
      </c>
      <c r="E14480">
        <v>0</v>
      </c>
      <c r="F14480">
        <v>0</v>
      </c>
      <c r="G14480">
        <v>0</v>
      </c>
      <c r="H14480">
        <v>0</v>
      </c>
      <c r="L14480">
        <v>616.369911</v>
      </c>
      <c r="R14480">
        <v>1306.2061759999999</v>
      </c>
      <c r="S14480" t="s">
        <v>90</v>
      </c>
      <c r="T14480" s="297">
        <v>46311.754166666666</v>
      </c>
    </row>
    <row r="14481" spans="1:20" x14ac:dyDescent="0.35">
      <c r="A14481" t="s">
        <v>147</v>
      </c>
      <c r="B14481" t="s">
        <v>148</v>
      </c>
      <c r="C14481" t="s">
        <v>93</v>
      </c>
      <c r="D14481" s="29">
        <v>46627</v>
      </c>
      <c r="E14481">
        <v>0</v>
      </c>
      <c r="F14481">
        <v>0</v>
      </c>
      <c r="G14481">
        <v>0</v>
      </c>
      <c r="H14481">
        <v>0</v>
      </c>
      <c r="L14481">
        <v>616.369911</v>
      </c>
      <c r="R14481">
        <v>1306.2061759999999</v>
      </c>
      <c r="S14481" t="s">
        <v>90</v>
      </c>
      <c r="T14481" s="297">
        <v>46311.754166666666</v>
      </c>
    </row>
    <row r="14482" spans="1:20" x14ac:dyDescent="0.35">
      <c r="A14482" t="s">
        <v>147</v>
      </c>
      <c r="B14482" t="s">
        <v>148</v>
      </c>
      <c r="C14482" t="s">
        <v>93</v>
      </c>
      <c r="D14482" s="29">
        <v>46628</v>
      </c>
      <c r="E14482">
        <v>0</v>
      </c>
      <c r="F14482">
        <v>0</v>
      </c>
      <c r="G14482">
        <v>0</v>
      </c>
      <c r="H14482">
        <v>0</v>
      </c>
      <c r="L14482">
        <v>616.369911</v>
      </c>
      <c r="R14482">
        <v>1306.2061759999999</v>
      </c>
      <c r="S14482" t="s">
        <v>90</v>
      </c>
      <c r="T14482" s="297">
        <v>46311.754166666666</v>
      </c>
    </row>
    <row r="14483" spans="1:20" x14ac:dyDescent="0.35">
      <c r="A14483" t="s">
        <v>147</v>
      </c>
      <c r="B14483" t="s">
        <v>148</v>
      </c>
      <c r="C14483" t="s">
        <v>93</v>
      </c>
      <c r="D14483" s="29">
        <v>46629</v>
      </c>
      <c r="E14483">
        <v>0</v>
      </c>
      <c r="F14483">
        <v>0</v>
      </c>
      <c r="G14483">
        <v>0</v>
      </c>
      <c r="H14483">
        <v>0</v>
      </c>
      <c r="L14483">
        <v>616.369911</v>
      </c>
      <c r="R14483">
        <v>1306.2061759999999</v>
      </c>
      <c r="S14483" t="s">
        <v>90</v>
      </c>
      <c r="T14483" s="297">
        <v>46311.754166666666</v>
      </c>
    </row>
    <row r="14484" spans="1:20" x14ac:dyDescent="0.35">
      <c r="A14484" t="s">
        <v>147</v>
      </c>
      <c r="B14484" t="s">
        <v>148</v>
      </c>
      <c r="C14484" t="s">
        <v>93</v>
      </c>
      <c r="D14484" s="29">
        <v>46630</v>
      </c>
      <c r="E14484">
        <v>0</v>
      </c>
      <c r="F14484">
        <v>0</v>
      </c>
      <c r="G14484">
        <v>0</v>
      </c>
      <c r="H14484">
        <v>0</v>
      </c>
      <c r="L14484">
        <v>616.369911</v>
      </c>
      <c r="R14484">
        <v>1306.2061759999999</v>
      </c>
      <c r="S14484" t="s">
        <v>90</v>
      </c>
      <c r="T14484" s="297">
        <v>46311.754166666666</v>
      </c>
    </row>
    <row r="14485" spans="1:20" x14ac:dyDescent="0.35">
      <c r="A14485" t="s">
        <v>147</v>
      </c>
      <c r="B14485" t="s">
        <v>148</v>
      </c>
      <c r="C14485" t="s">
        <v>93</v>
      </c>
      <c r="D14485" s="29">
        <v>46631</v>
      </c>
      <c r="E14485">
        <v>0</v>
      </c>
      <c r="F14485">
        <v>0</v>
      </c>
      <c r="G14485">
        <v>0</v>
      </c>
      <c r="H14485">
        <v>0</v>
      </c>
      <c r="L14485">
        <v>616.369911</v>
      </c>
      <c r="R14485">
        <v>1306.2061759999999</v>
      </c>
      <c r="S14485" t="s">
        <v>90</v>
      </c>
      <c r="T14485" s="297">
        <v>46311.754166666666</v>
      </c>
    </row>
    <row r="14486" spans="1:20" x14ac:dyDescent="0.35">
      <c r="A14486" t="s">
        <v>147</v>
      </c>
      <c r="B14486" t="s">
        <v>148</v>
      </c>
      <c r="C14486" t="s">
        <v>93</v>
      </c>
      <c r="D14486" s="29">
        <v>46632</v>
      </c>
      <c r="E14486">
        <v>0</v>
      </c>
      <c r="F14486">
        <v>0</v>
      </c>
      <c r="G14486">
        <v>0</v>
      </c>
      <c r="H14486">
        <v>0</v>
      </c>
      <c r="L14486">
        <v>616.369911</v>
      </c>
      <c r="R14486">
        <v>1306.2061759999999</v>
      </c>
      <c r="S14486" t="s">
        <v>90</v>
      </c>
      <c r="T14486" s="297">
        <v>46311.754166666666</v>
      </c>
    </row>
    <row r="14487" spans="1:20" x14ac:dyDescent="0.35">
      <c r="A14487" t="s">
        <v>147</v>
      </c>
      <c r="B14487" t="s">
        <v>148</v>
      </c>
      <c r="C14487" t="s">
        <v>93</v>
      </c>
      <c r="D14487" s="29">
        <v>46633</v>
      </c>
      <c r="E14487">
        <v>0</v>
      </c>
      <c r="F14487">
        <v>0</v>
      </c>
      <c r="G14487">
        <v>0</v>
      </c>
      <c r="H14487">
        <v>0</v>
      </c>
      <c r="L14487">
        <v>616.369911</v>
      </c>
      <c r="R14487">
        <v>1306.2061759999999</v>
      </c>
      <c r="S14487" t="s">
        <v>90</v>
      </c>
      <c r="T14487" s="297">
        <v>46311.754166666666</v>
      </c>
    </row>
    <row r="14488" spans="1:20" x14ac:dyDescent="0.35">
      <c r="A14488" t="s">
        <v>147</v>
      </c>
      <c r="B14488" t="s">
        <v>148</v>
      </c>
      <c r="C14488" t="s">
        <v>93</v>
      </c>
      <c r="D14488" s="29">
        <v>46634</v>
      </c>
      <c r="E14488">
        <v>0</v>
      </c>
      <c r="F14488">
        <v>0</v>
      </c>
      <c r="G14488">
        <v>0</v>
      </c>
      <c r="H14488">
        <v>0</v>
      </c>
      <c r="L14488">
        <v>616.369911</v>
      </c>
      <c r="R14488">
        <v>1306.2061759999999</v>
      </c>
      <c r="S14488" t="s">
        <v>90</v>
      </c>
      <c r="T14488" s="297">
        <v>46311.754166666666</v>
      </c>
    </row>
    <row r="14489" spans="1:20" x14ac:dyDescent="0.35">
      <c r="A14489" t="s">
        <v>147</v>
      </c>
      <c r="B14489" t="s">
        <v>148</v>
      </c>
      <c r="C14489" t="s">
        <v>93</v>
      </c>
      <c r="D14489" s="29">
        <v>46635</v>
      </c>
      <c r="E14489">
        <v>0</v>
      </c>
      <c r="F14489">
        <v>0</v>
      </c>
      <c r="G14489">
        <v>0</v>
      </c>
      <c r="H14489">
        <v>0</v>
      </c>
      <c r="L14489">
        <v>616.369911</v>
      </c>
      <c r="R14489">
        <v>1306.2061759999999</v>
      </c>
      <c r="S14489" t="s">
        <v>90</v>
      </c>
      <c r="T14489" s="297">
        <v>46311.754166666666</v>
      </c>
    </row>
    <row r="14490" spans="1:20" x14ac:dyDescent="0.35">
      <c r="A14490" t="s">
        <v>147</v>
      </c>
      <c r="B14490" t="s">
        <v>148</v>
      </c>
      <c r="C14490" t="s">
        <v>93</v>
      </c>
      <c r="D14490" s="29">
        <v>46636</v>
      </c>
      <c r="E14490">
        <v>0</v>
      </c>
      <c r="F14490">
        <v>0</v>
      </c>
      <c r="G14490">
        <v>0</v>
      </c>
      <c r="H14490">
        <v>0</v>
      </c>
      <c r="L14490">
        <v>616.369911</v>
      </c>
      <c r="R14490">
        <v>1306.2061759999999</v>
      </c>
      <c r="S14490" t="s">
        <v>90</v>
      </c>
      <c r="T14490" s="297">
        <v>46311.754166666666</v>
      </c>
    </row>
    <row r="14491" spans="1:20" x14ac:dyDescent="0.35">
      <c r="A14491" t="s">
        <v>147</v>
      </c>
      <c r="B14491" t="s">
        <v>148</v>
      </c>
      <c r="C14491" t="s">
        <v>93</v>
      </c>
      <c r="D14491" s="29">
        <v>46637</v>
      </c>
      <c r="E14491">
        <v>0</v>
      </c>
      <c r="F14491">
        <v>0</v>
      </c>
      <c r="G14491">
        <v>0</v>
      </c>
      <c r="H14491">
        <v>0</v>
      </c>
      <c r="L14491">
        <v>616.369911</v>
      </c>
      <c r="R14491">
        <v>1306.2061759999999</v>
      </c>
      <c r="S14491" t="s">
        <v>90</v>
      </c>
      <c r="T14491" s="297">
        <v>46311.754166666666</v>
      </c>
    </row>
    <row r="14492" spans="1:20" x14ac:dyDescent="0.35">
      <c r="A14492" t="s">
        <v>147</v>
      </c>
      <c r="B14492" t="s">
        <v>148</v>
      </c>
      <c r="C14492" t="s">
        <v>93</v>
      </c>
      <c r="D14492" s="29">
        <v>46638</v>
      </c>
      <c r="E14492">
        <v>0</v>
      </c>
      <c r="F14492">
        <v>0</v>
      </c>
      <c r="G14492">
        <v>0</v>
      </c>
      <c r="H14492">
        <v>0</v>
      </c>
      <c r="L14492">
        <v>616.369911</v>
      </c>
      <c r="R14492">
        <v>1306.2061759999999</v>
      </c>
      <c r="S14492" t="s">
        <v>90</v>
      </c>
      <c r="T14492" s="297">
        <v>46311.754166666666</v>
      </c>
    </row>
    <row r="14493" spans="1:20" x14ac:dyDescent="0.35">
      <c r="A14493" t="s">
        <v>147</v>
      </c>
      <c r="B14493" t="s">
        <v>148</v>
      </c>
      <c r="C14493" t="s">
        <v>93</v>
      </c>
      <c r="D14493" s="29">
        <v>46639</v>
      </c>
      <c r="E14493">
        <v>0</v>
      </c>
      <c r="F14493">
        <v>0</v>
      </c>
      <c r="G14493">
        <v>0</v>
      </c>
      <c r="H14493">
        <v>0</v>
      </c>
      <c r="L14493">
        <v>616.369911</v>
      </c>
      <c r="R14493">
        <v>1306.2061759999999</v>
      </c>
      <c r="S14493" t="s">
        <v>90</v>
      </c>
      <c r="T14493" s="297">
        <v>46311.754166666666</v>
      </c>
    </row>
    <row r="14494" spans="1:20" x14ac:dyDescent="0.35">
      <c r="A14494" t="s">
        <v>147</v>
      </c>
      <c r="B14494" t="s">
        <v>148</v>
      </c>
      <c r="C14494" t="s">
        <v>93</v>
      </c>
      <c r="D14494" s="29">
        <v>46640</v>
      </c>
      <c r="E14494">
        <v>0</v>
      </c>
      <c r="F14494">
        <v>0</v>
      </c>
      <c r="G14494">
        <v>0</v>
      </c>
      <c r="H14494">
        <v>0</v>
      </c>
      <c r="L14494">
        <v>616.369911</v>
      </c>
      <c r="R14494">
        <v>1306.2061759999999</v>
      </c>
      <c r="S14494" t="s">
        <v>90</v>
      </c>
      <c r="T14494" s="297">
        <v>46311.754166666666</v>
      </c>
    </row>
    <row r="14495" spans="1:20" x14ac:dyDescent="0.35">
      <c r="A14495" t="s">
        <v>147</v>
      </c>
      <c r="B14495" t="s">
        <v>148</v>
      </c>
      <c r="C14495" t="s">
        <v>93</v>
      </c>
      <c r="D14495" s="29">
        <v>46641</v>
      </c>
      <c r="E14495">
        <v>0</v>
      </c>
      <c r="F14495">
        <v>0</v>
      </c>
      <c r="G14495">
        <v>0</v>
      </c>
      <c r="H14495">
        <v>0</v>
      </c>
      <c r="L14495">
        <v>616.369911</v>
      </c>
      <c r="R14495">
        <v>1306.2061759999999</v>
      </c>
      <c r="S14495" t="s">
        <v>90</v>
      </c>
      <c r="T14495" s="297">
        <v>46311.754166666666</v>
      </c>
    </row>
    <row r="14496" spans="1:20" x14ac:dyDescent="0.35">
      <c r="A14496" t="s">
        <v>147</v>
      </c>
      <c r="B14496" t="s">
        <v>148</v>
      </c>
      <c r="C14496" t="s">
        <v>93</v>
      </c>
      <c r="D14496" s="29">
        <v>46642</v>
      </c>
      <c r="E14496">
        <v>0</v>
      </c>
      <c r="F14496">
        <v>0</v>
      </c>
      <c r="G14496">
        <v>0</v>
      </c>
      <c r="H14496">
        <v>0</v>
      </c>
      <c r="L14496">
        <v>616.369911</v>
      </c>
      <c r="R14496">
        <v>1306.2061759999999</v>
      </c>
      <c r="S14496" t="s">
        <v>90</v>
      </c>
      <c r="T14496" s="297">
        <v>46311.754166666666</v>
      </c>
    </row>
    <row r="14497" spans="1:20" x14ac:dyDescent="0.35">
      <c r="A14497" t="s">
        <v>147</v>
      </c>
      <c r="B14497" t="s">
        <v>148</v>
      </c>
      <c r="C14497" t="s">
        <v>93</v>
      </c>
      <c r="D14497" s="29">
        <v>46643</v>
      </c>
      <c r="E14497">
        <v>0</v>
      </c>
      <c r="F14497">
        <v>0</v>
      </c>
      <c r="G14497">
        <v>0</v>
      </c>
      <c r="H14497">
        <v>0</v>
      </c>
      <c r="L14497">
        <v>616.369911</v>
      </c>
      <c r="R14497">
        <v>1306.2061759999999</v>
      </c>
      <c r="S14497" t="s">
        <v>90</v>
      </c>
      <c r="T14497" s="297">
        <v>46311.754166666666</v>
      </c>
    </row>
    <row r="14498" spans="1:20" x14ac:dyDescent="0.35">
      <c r="A14498" t="s">
        <v>147</v>
      </c>
      <c r="B14498" t="s">
        <v>148</v>
      </c>
      <c r="C14498" t="s">
        <v>93</v>
      </c>
      <c r="D14498" s="29">
        <v>46644</v>
      </c>
      <c r="E14498">
        <v>0</v>
      </c>
      <c r="F14498">
        <v>0</v>
      </c>
      <c r="G14498">
        <v>0</v>
      </c>
      <c r="H14498">
        <v>0</v>
      </c>
      <c r="L14498">
        <v>616.369911</v>
      </c>
      <c r="R14498">
        <v>1306.2061759999999</v>
      </c>
      <c r="S14498" t="s">
        <v>90</v>
      </c>
      <c r="T14498" s="297">
        <v>46311.754166666666</v>
      </c>
    </row>
    <row r="14499" spans="1:20" x14ac:dyDescent="0.35">
      <c r="A14499" t="s">
        <v>147</v>
      </c>
      <c r="B14499" t="s">
        <v>148</v>
      </c>
      <c r="C14499" t="s">
        <v>93</v>
      </c>
      <c r="D14499" s="29">
        <v>46645</v>
      </c>
      <c r="E14499">
        <v>0</v>
      </c>
      <c r="F14499">
        <v>0</v>
      </c>
      <c r="G14499">
        <v>0</v>
      </c>
      <c r="H14499">
        <v>0</v>
      </c>
      <c r="L14499">
        <v>616.369911</v>
      </c>
      <c r="R14499">
        <v>1306.2061759999999</v>
      </c>
      <c r="S14499" t="s">
        <v>90</v>
      </c>
      <c r="T14499" s="297">
        <v>46311.754166666666</v>
      </c>
    </row>
    <row r="14500" spans="1:20" x14ac:dyDescent="0.35">
      <c r="A14500" t="s">
        <v>147</v>
      </c>
      <c r="B14500" t="s">
        <v>148</v>
      </c>
      <c r="C14500" t="s">
        <v>93</v>
      </c>
      <c r="D14500" s="29">
        <v>46646</v>
      </c>
      <c r="E14500">
        <v>0</v>
      </c>
      <c r="F14500">
        <v>0</v>
      </c>
      <c r="G14500">
        <v>0</v>
      </c>
      <c r="H14500">
        <v>0</v>
      </c>
      <c r="L14500">
        <v>616.369911</v>
      </c>
      <c r="R14500">
        <v>1306.2061759999999</v>
      </c>
      <c r="S14500" t="s">
        <v>90</v>
      </c>
      <c r="T14500" s="297">
        <v>46311.754166666666</v>
      </c>
    </row>
    <row r="14501" spans="1:20" x14ac:dyDescent="0.35">
      <c r="A14501" t="s">
        <v>147</v>
      </c>
      <c r="B14501" t="s">
        <v>148</v>
      </c>
      <c r="C14501" t="s">
        <v>93</v>
      </c>
      <c r="D14501" s="29">
        <v>46647</v>
      </c>
      <c r="E14501">
        <v>0</v>
      </c>
      <c r="F14501">
        <v>0</v>
      </c>
      <c r="G14501">
        <v>0</v>
      </c>
      <c r="H14501">
        <v>0</v>
      </c>
      <c r="L14501">
        <v>616.369911</v>
      </c>
      <c r="R14501">
        <v>1306.2061759999999</v>
      </c>
      <c r="S14501" t="s">
        <v>90</v>
      </c>
      <c r="T14501" s="297">
        <v>46311.754166666666</v>
      </c>
    </row>
    <row r="14502" spans="1:20" x14ac:dyDescent="0.35">
      <c r="A14502" t="s">
        <v>147</v>
      </c>
      <c r="B14502" t="s">
        <v>148</v>
      </c>
      <c r="C14502" t="s">
        <v>93</v>
      </c>
      <c r="D14502" s="29">
        <v>46648</v>
      </c>
      <c r="E14502">
        <v>0</v>
      </c>
      <c r="F14502">
        <v>0</v>
      </c>
      <c r="G14502">
        <v>0</v>
      </c>
      <c r="H14502">
        <v>0</v>
      </c>
      <c r="L14502">
        <v>616.369911</v>
      </c>
      <c r="R14502">
        <v>1306.2061759999999</v>
      </c>
      <c r="S14502" t="s">
        <v>90</v>
      </c>
      <c r="T14502" s="297">
        <v>46311.754166666666</v>
      </c>
    </row>
    <row r="14503" spans="1:20" x14ac:dyDescent="0.35">
      <c r="A14503" t="s">
        <v>147</v>
      </c>
      <c r="B14503" t="s">
        <v>148</v>
      </c>
      <c r="C14503" t="s">
        <v>93</v>
      </c>
      <c r="D14503" s="29">
        <v>46649</v>
      </c>
      <c r="E14503">
        <v>0</v>
      </c>
      <c r="F14503">
        <v>0</v>
      </c>
      <c r="G14503">
        <v>0</v>
      </c>
      <c r="H14503">
        <v>0</v>
      </c>
      <c r="L14503">
        <v>616.369911</v>
      </c>
      <c r="R14503">
        <v>1306.2061759999999</v>
      </c>
      <c r="S14503" t="s">
        <v>90</v>
      </c>
      <c r="T14503" s="297">
        <v>46311.754166666666</v>
      </c>
    </row>
    <row r="14504" spans="1:20" x14ac:dyDescent="0.35">
      <c r="A14504" t="s">
        <v>147</v>
      </c>
      <c r="B14504" t="s">
        <v>148</v>
      </c>
      <c r="C14504" t="s">
        <v>93</v>
      </c>
      <c r="D14504" s="29">
        <v>46650</v>
      </c>
      <c r="E14504">
        <v>0</v>
      </c>
      <c r="F14504">
        <v>0</v>
      </c>
      <c r="G14504">
        <v>0</v>
      </c>
      <c r="H14504">
        <v>0</v>
      </c>
      <c r="L14504">
        <v>616.369911</v>
      </c>
      <c r="R14504">
        <v>1306.2061759999999</v>
      </c>
      <c r="S14504" t="s">
        <v>90</v>
      </c>
      <c r="T14504" s="297">
        <v>46311.754166666666</v>
      </c>
    </row>
    <row r="14505" spans="1:20" x14ac:dyDescent="0.35">
      <c r="A14505" t="s">
        <v>147</v>
      </c>
      <c r="B14505" t="s">
        <v>148</v>
      </c>
      <c r="C14505" t="s">
        <v>93</v>
      </c>
      <c r="D14505" s="29">
        <v>46651</v>
      </c>
      <c r="E14505">
        <v>0</v>
      </c>
      <c r="F14505">
        <v>0</v>
      </c>
      <c r="G14505">
        <v>0</v>
      </c>
      <c r="H14505">
        <v>0</v>
      </c>
      <c r="L14505">
        <v>616.369911</v>
      </c>
      <c r="R14505">
        <v>1306.2061759999999</v>
      </c>
      <c r="S14505" t="s">
        <v>90</v>
      </c>
      <c r="T14505" s="297">
        <v>46311.754166666666</v>
      </c>
    </row>
    <row r="14506" spans="1:20" x14ac:dyDescent="0.35">
      <c r="A14506" t="s">
        <v>147</v>
      </c>
      <c r="B14506" t="s">
        <v>148</v>
      </c>
      <c r="C14506" t="s">
        <v>93</v>
      </c>
      <c r="D14506" s="29">
        <v>46652</v>
      </c>
      <c r="E14506">
        <v>0</v>
      </c>
      <c r="F14506">
        <v>0</v>
      </c>
      <c r="G14506">
        <v>0</v>
      </c>
      <c r="H14506">
        <v>0</v>
      </c>
      <c r="L14506">
        <v>616.369911</v>
      </c>
      <c r="R14506">
        <v>1306.2061759999999</v>
      </c>
      <c r="S14506" t="s">
        <v>90</v>
      </c>
      <c r="T14506" s="297">
        <v>46311.754166666666</v>
      </c>
    </row>
    <row r="14507" spans="1:20" x14ac:dyDescent="0.35">
      <c r="A14507" t="s">
        <v>147</v>
      </c>
      <c r="B14507" t="s">
        <v>148</v>
      </c>
      <c r="C14507" t="s">
        <v>93</v>
      </c>
      <c r="D14507" s="29">
        <v>46653</v>
      </c>
      <c r="E14507">
        <v>0</v>
      </c>
      <c r="F14507">
        <v>0</v>
      </c>
      <c r="G14507">
        <v>0</v>
      </c>
      <c r="H14507">
        <v>0</v>
      </c>
      <c r="L14507">
        <v>616.369911</v>
      </c>
      <c r="R14507">
        <v>1306.2061759999999</v>
      </c>
      <c r="S14507" t="s">
        <v>90</v>
      </c>
      <c r="T14507" s="297">
        <v>46311.754166666666</v>
      </c>
    </row>
    <row r="14508" spans="1:20" x14ac:dyDescent="0.35">
      <c r="A14508" t="s">
        <v>147</v>
      </c>
      <c r="B14508" t="s">
        <v>148</v>
      </c>
      <c r="C14508" t="s">
        <v>93</v>
      </c>
      <c r="D14508" s="29">
        <v>46654</v>
      </c>
      <c r="E14508">
        <v>0</v>
      </c>
      <c r="F14508">
        <v>0</v>
      </c>
      <c r="G14508">
        <v>0</v>
      </c>
      <c r="H14508">
        <v>0</v>
      </c>
      <c r="L14508">
        <v>616.369911</v>
      </c>
      <c r="R14508">
        <v>1306.2061759999999</v>
      </c>
      <c r="S14508" t="s">
        <v>90</v>
      </c>
      <c r="T14508" s="297">
        <v>46311.754166666666</v>
      </c>
    </row>
    <row r="14509" spans="1:20" x14ac:dyDescent="0.35">
      <c r="A14509" t="s">
        <v>147</v>
      </c>
      <c r="B14509" t="s">
        <v>148</v>
      </c>
      <c r="C14509" t="s">
        <v>93</v>
      </c>
      <c r="D14509" s="29">
        <v>46655</v>
      </c>
      <c r="E14509">
        <v>0</v>
      </c>
      <c r="F14509">
        <v>0</v>
      </c>
      <c r="G14509">
        <v>0</v>
      </c>
      <c r="H14509">
        <v>0</v>
      </c>
      <c r="L14509">
        <v>616.369911</v>
      </c>
      <c r="R14509">
        <v>1306.2061759999999</v>
      </c>
      <c r="S14509" t="s">
        <v>90</v>
      </c>
      <c r="T14509" s="297">
        <v>46311.754166666666</v>
      </c>
    </row>
    <row r="14510" spans="1:20" x14ac:dyDescent="0.35">
      <c r="A14510" t="s">
        <v>147</v>
      </c>
      <c r="B14510" t="s">
        <v>148</v>
      </c>
      <c r="C14510" t="s">
        <v>93</v>
      </c>
      <c r="D14510" s="29">
        <v>46656</v>
      </c>
      <c r="E14510">
        <v>0</v>
      </c>
      <c r="F14510">
        <v>0</v>
      </c>
      <c r="G14510">
        <v>0</v>
      </c>
      <c r="H14510">
        <v>0</v>
      </c>
      <c r="L14510">
        <v>616.369911</v>
      </c>
      <c r="R14510">
        <v>1306.2061759999999</v>
      </c>
      <c r="S14510" t="s">
        <v>90</v>
      </c>
      <c r="T14510" s="297">
        <v>46311.754166666666</v>
      </c>
    </row>
    <row r="14511" spans="1:20" x14ac:dyDescent="0.35">
      <c r="A14511" t="s">
        <v>147</v>
      </c>
      <c r="B14511" t="s">
        <v>148</v>
      </c>
      <c r="C14511" t="s">
        <v>93</v>
      </c>
      <c r="D14511" s="29">
        <v>46657</v>
      </c>
      <c r="E14511">
        <v>0</v>
      </c>
      <c r="F14511">
        <v>0</v>
      </c>
      <c r="G14511">
        <v>0</v>
      </c>
      <c r="H14511">
        <v>0</v>
      </c>
      <c r="L14511">
        <v>616.369911</v>
      </c>
      <c r="R14511">
        <v>1306.2061759999999</v>
      </c>
      <c r="S14511" t="s">
        <v>90</v>
      </c>
      <c r="T14511" s="297">
        <v>46311.754166666666</v>
      </c>
    </row>
    <row r="14512" spans="1:20" x14ac:dyDescent="0.35">
      <c r="A14512" t="s">
        <v>147</v>
      </c>
      <c r="B14512" t="s">
        <v>148</v>
      </c>
      <c r="C14512" t="s">
        <v>93</v>
      </c>
      <c r="D14512" s="29">
        <v>46658</v>
      </c>
      <c r="E14512">
        <v>0</v>
      </c>
      <c r="F14512">
        <v>0</v>
      </c>
      <c r="G14512">
        <v>0</v>
      </c>
      <c r="H14512">
        <v>0</v>
      </c>
      <c r="L14512">
        <v>616.369911</v>
      </c>
      <c r="R14512">
        <v>1306.2061759999999</v>
      </c>
      <c r="S14512" t="s">
        <v>90</v>
      </c>
      <c r="T14512" s="297">
        <v>46311.754166666666</v>
      </c>
    </row>
    <row r="14513" spans="1:20" x14ac:dyDescent="0.35">
      <c r="A14513" t="s">
        <v>147</v>
      </c>
      <c r="B14513" t="s">
        <v>148</v>
      </c>
      <c r="C14513" t="s">
        <v>93</v>
      </c>
      <c r="D14513" s="29">
        <v>46659</v>
      </c>
      <c r="E14513">
        <v>0</v>
      </c>
      <c r="F14513">
        <v>0</v>
      </c>
      <c r="G14513">
        <v>0</v>
      </c>
      <c r="H14513">
        <v>0</v>
      </c>
      <c r="L14513">
        <v>616.369911</v>
      </c>
      <c r="R14513">
        <v>1306.2061759999999</v>
      </c>
      <c r="S14513" t="s">
        <v>90</v>
      </c>
      <c r="T14513" s="297">
        <v>46311.754166666666</v>
      </c>
    </row>
    <row r="14514" spans="1:20" x14ac:dyDescent="0.35">
      <c r="A14514" t="s">
        <v>147</v>
      </c>
      <c r="B14514" t="s">
        <v>148</v>
      </c>
      <c r="C14514" t="s">
        <v>93</v>
      </c>
      <c r="D14514" s="29">
        <v>46660</v>
      </c>
      <c r="E14514">
        <v>0</v>
      </c>
      <c r="F14514">
        <v>0</v>
      </c>
      <c r="G14514">
        <v>0</v>
      </c>
      <c r="H14514">
        <v>0</v>
      </c>
      <c r="L14514">
        <v>616.369911</v>
      </c>
      <c r="R14514">
        <v>1306.2061759999999</v>
      </c>
      <c r="S14514" t="s">
        <v>90</v>
      </c>
      <c r="T14514" s="297">
        <v>46311.754166666666</v>
      </c>
    </row>
    <row r="14515" spans="1:20" x14ac:dyDescent="0.35">
      <c r="A14515" t="s">
        <v>147</v>
      </c>
      <c r="B14515" t="s">
        <v>148</v>
      </c>
      <c r="C14515" t="s">
        <v>93</v>
      </c>
      <c r="D14515" s="29">
        <v>46661</v>
      </c>
      <c r="E14515">
        <v>0</v>
      </c>
      <c r="F14515">
        <v>0</v>
      </c>
      <c r="G14515">
        <v>0</v>
      </c>
      <c r="H14515">
        <v>0</v>
      </c>
      <c r="L14515">
        <v>525.82271100000003</v>
      </c>
      <c r="R14515">
        <v>1273.5937730000001</v>
      </c>
      <c r="S14515" t="s">
        <v>90</v>
      </c>
      <c r="T14515" s="297">
        <v>46311.754166666666</v>
      </c>
    </row>
    <row r="14516" spans="1:20" x14ac:dyDescent="0.35">
      <c r="A14516" t="s">
        <v>147</v>
      </c>
      <c r="B14516" t="s">
        <v>148</v>
      </c>
      <c r="C14516" t="s">
        <v>93</v>
      </c>
      <c r="D14516" s="29">
        <v>46662</v>
      </c>
      <c r="E14516">
        <v>0</v>
      </c>
      <c r="F14516">
        <v>0</v>
      </c>
      <c r="G14516">
        <v>0</v>
      </c>
      <c r="H14516">
        <v>0</v>
      </c>
      <c r="L14516">
        <v>525.82271100000003</v>
      </c>
      <c r="R14516">
        <v>1273.5937730000001</v>
      </c>
      <c r="S14516" t="s">
        <v>90</v>
      </c>
      <c r="T14516" s="297">
        <v>46311.754166666666</v>
      </c>
    </row>
    <row r="14517" spans="1:20" x14ac:dyDescent="0.35">
      <c r="A14517" t="s">
        <v>147</v>
      </c>
      <c r="B14517" t="s">
        <v>148</v>
      </c>
      <c r="C14517" t="s">
        <v>93</v>
      </c>
      <c r="D14517" s="29">
        <v>46663</v>
      </c>
      <c r="E14517">
        <v>0</v>
      </c>
      <c r="F14517">
        <v>0</v>
      </c>
      <c r="G14517">
        <v>0</v>
      </c>
      <c r="H14517">
        <v>0</v>
      </c>
      <c r="L14517">
        <v>525.82271100000003</v>
      </c>
      <c r="R14517">
        <v>1273.5937730000001</v>
      </c>
      <c r="S14517" t="s">
        <v>90</v>
      </c>
      <c r="T14517" s="297">
        <v>46311.754166666666</v>
      </c>
    </row>
    <row r="14518" spans="1:20" x14ac:dyDescent="0.35">
      <c r="A14518" t="s">
        <v>147</v>
      </c>
      <c r="B14518" t="s">
        <v>148</v>
      </c>
      <c r="C14518" t="s">
        <v>93</v>
      </c>
      <c r="D14518" s="29">
        <v>46664</v>
      </c>
      <c r="E14518">
        <v>0</v>
      </c>
      <c r="F14518">
        <v>0</v>
      </c>
      <c r="G14518">
        <v>0</v>
      </c>
      <c r="H14518">
        <v>0</v>
      </c>
      <c r="L14518">
        <v>525.82271100000003</v>
      </c>
      <c r="R14518">
        <v>1273.5937730000001</v>
      </c>
      <c r="S14518" t="s">
        <v>90</v>
      </c>
      <c r="T14518" s="297">
        <v>46311.754166666666</v>
      </c>
    </row>
    <row r="14519" spans="1:20" x14ac:dyDescent="0.35">
      <c r="A14519" t="s">
        <v>147</v>
      </c>
      <c r="B14519" t="s">
        <v>148</v>
      </c>
      <c r="C14519" t="s">
        <v>93</v>
      </c>
      <c r="D14519" s="29">
        <v>46665</v>
      </c>
      <c r="E14519">
        <v>0</v>
      </c>
      <c r="F14519">
        <v>0</v>
      </c>
      <c r="G14519">
        <v>0</v>
      </c>
      <c r="H14519">
        <v>0</v>
      </c>
      <c r="L14519">
        <v>525.82271100000003</v>
      </c>
      <c r="R14519">
        <v>1273.5937730000001</v>
      </c>
      <c r="S14519" t="s">
        <v>90</v>
      </c>
      <c r="T14519" s="297">
        <v>46311.754166666666</v>
      </c>
    </row>
    <row r="14520" spans="1:20" x14ac:dyDescent="0.35">
      <c r="A14520" t="s">
        <v>147</v>
      </c>
      <c r="B14520" t="s">
        <v>148</v>
      </c>
      <c r="C14520" t="s">
        <v>93</v>
      </c>
      <c r="D14520" s="29">
        <v>46666</v>
      </c>
      <c r="E14520">
        <v>0</v>
      </c>
      <c r="F14520">
        <v>0</v>
      </c>
      <c r="G14520">
        <v>0</v>
      </c>
      <c r="H14520">
        <v>0</v>
      </c>
      <c r="L14520">
        <v>525.82271100000003</v>
      </c>
      <c r="R14520">
        <v>1273.5937730000001</v>
      </c>
      <c r="S14520" t="s">
        <v>90</v>
      </c>
      <c r="T14520" s="297">
        <v>46311.754166666666</v>
      </c>
    </row>
    <row r="14521" spans="1:20" x14ac:dyDescent="0.35">
      <c r="A14521" t="s">
        <v>147</v>
      </c>
      <c r="B14521" t="s">
        <v>148</v>
      </c>
      <c r="C14521" t="s">
        <v>93</v>
      </c>
      <c r="D14521" s="29">
        <v>46667</v>
      </c>
      <c r="E14521">
        <v>0</v>
      </c>
      <c r="F14521">
        <v>0</v>
      </c>
      <c r="G14521">
        <v>0</v>
      </c>
      <c r="H14521">
        <v>0</v>
      </c>
      <c r="L14521">
        <v>525.82271100000003</v>
      </c>
      <c r="R14521">
        <v>1273.5937730000001</v>
      </c>
      <c r="S14521" t="s">
        <v>90</v>
      </c>
      <c r="T14521" s="297">
        <v>46311.754166666666</v>
      </c>
    </row>
    <row r="14522" spans="1:20" x14ac:dyDescent="0.35">
      <c r="A14522" t="s">
        <v>147</v>
      </c>
      <c r="B14522" t="s">
        <v>148</v>
      </c>
      <c r="C14522" t="s">
        <v>93</v>
      </c>
      <c r="D14522" s="29">
        <v>46668</v>
      </c>
      <c r="E14522">
        <v>0</v>
      </c>
      <c r="F14522">
        <v>0</v>
      </c>
      <c r="G14522">
        <v>0</v>
      </c>
      <c r="H14522">
        <v>0</v>
      </c>
      <c r="L14522">
        <v>525.82271100000003</v>
      </c>
      <c r="R14522">
        <v>1273.5937730000001</v>
      </c>
      <c r="S14522" t="s">
        <v>90</v>
      </c>
      <c r="T14522" s="297">
        <v>46311.754166666666</v>
      </c>
    </row>
    <row r="14523" spans="1:20" x14ac:dyDescent="0.35">
      <c r="A14523" t="s">
        <v>147</v>
      </c>
      <c r="B14523" t="s">
        <v>148</v>
      </c>
      <c r="C14523" t="s">
        <v>93</v>
      </c>
      <c r="D14523" s="29">
        <v>46669</v>
      </c>
      <c r="E14523">
        <v>0</v>
      </c>
      <c r="F14523">
        <v>0</v>
      </c>
      <c r="G14523">
        <v>0</v>
      </c>
      <c r="H14523">
        <v>0</v>
      </c>
      <c r="L14523">
        <v>525.82271100000003</v>
      </c>
      <c r="R14523">
        <v>1273.5937730000001</v>
      </c>
      <c r="S14523" t="s">
        <v>90</v>
      </c>
      <c r="T14523" s="297">
        <v>46311.754166666666</v>
      </c>
    </row>
    <row r="14524" spans="1:20" x14ac:dyDescent="0.35">
      <c r="A14524" t="s">
        <v>147</v>
      </c>
      <c r="B14524" t="s">
        <v>148</v>
      </c>
      <c r="C14524" t="s">
        <v>93</v>
      </c>
      <c r="D14524" s="29">
        <v>46670</v>
      </c>
      <c r="E14524">
        <v>0</v>
      </c>
      <c r="F14524">
        <v>0</v>
      </c>
      <c r="G14524">
        <v>0</v>
      </c>
      <c r="H14524">
        <v>0</v>
      </c>
      <c r="L14524">
        <v>525.82271100000003</v>
      </c>
      <c r="R14524">
        <v>1273.5937730000001</v>
      </c>
      <c r="S14524" t="s">
        <v>90</v>
      </c>
      <c r="T14524" s="297">
        <v>46311.754166666666</v>
      </c>
    </row>
    <row r="14525" spans="1:20" x14ac:dyDescent="0.35">
      <c r="A14525" t="s">
        <v>147</v>
      </c>
      <c r="B14525" t="s">
        <v>148</v>
      </c>
      <c r="C14525" t="s">
        <v>93</v>
      </c>
      <c r="D14525" s="29">
        <v>46671</v>
      </c>
      <c r="E14525">
        <v>0</v>
      </c>
      <c r="F14525">
        <v>0</v>
      </c>
      <c r="G14525">
        <v>0</v>
      </c>
      <c r="H14525">
        <v>0</v>
      </c>
      <c r="L14525">
        <v>525.82271100000003</v>
      </c>
      <c r="R14525">
        <v>1273.5937730000001</v>
      </c>
      <c r="S14525" t="s">
        <v>90</v>
      </c>
      <c r="T14525" s="297">
        <v>46311.754166666666</v>
      </c>
    </row>
    <row r="14526" spans="1:20" x14ac:dyDescent="0.35">
      <c r="A14526" t="s">
        <v>147</v>
      </c>
      <c r="B14526" t="s">
        <v>148</v>
      </c>
      <c r="C14526" t="s">
        <v>93</v>
      </c>
      <c r="D14526" s="29">
        <v>46672</v>
      </c>
      <c r="E14526">
        <v>0</v>
      </c>
      <c r="F14526">
        <v>0</v>
      </c>
      <c r="G14526">
        <v>0</v>
      </c>
      <c r="H14526">
        <v>0</v>
      </c>
      <c r="L14526">
        <v>525.82271100000003</v>
      </c>
      <c r="R14526">
        <v>1273.5937730000001</v>
      </c>
      <c r="S14526" t="s">
        <v>90</v>
      </c>
      <c r="T14526" s="297">
        <v>46311.754166666666</v>
      </c>
    </row>
    <row r="14527" spans="1:20" x14ac:dyDescent="0.35">
      <c r="A14527" t="s">
        <v>147</v>
      </c>
      <c r="B14527" t="s">
        <v>148</v>
      </c>
      <c r="C14527" t="s">
        <v>93</v>
      </c>
      <c r="D14527" s="29">
        <v>46673</v>
      </c>
      <c r="E14527">
        <v>0</v>
      </c>
      <c r="F14527">
        <v>0</v>
      </c>
      <c r="G14527">
        <v>0</v>
      </c>
      <c r="H14527">
        <v>0</v>
      </c>
      <c r="L14527">
        <v>525.82271100000003</v>
      </c>
      <c r="R14527">
        <v>1273.5937730000001</v>
      </c>
      <c r="S14527" t="s">
        <v>90</v>
      </c>
      <c r="T14527" s="297">
        <v>46311.754166666666</v>
      </c>
    </row>
    <row r="14528" spans="1:20" x14ac:dyDescent="0.35">
      <c r="A14528" t="s">
        <v>147</v>
      </c>
      <c r="B14528" t="s">
        <v>148</v>
      </c>
      <c r="C14528" t="s">
        <v>93</v>
      </c>
      <c r="D14528" s="29">
        <v>46674</v>
      </c>
      <c r="E14528">
        <v>0</v>
      </c>
      <c r="F14528">
        <v>0</v>
      </c>
      <c r="G14528">
        <v>0</v>
      </c>
      <c r="H14528">
        <v>0</v>
      </c>
      <c r="L14528">
        <v>525.82271100000003</v>
      </c>
      <c r="R14528">
        <v>1273.5937730000001</v>
      </c>
      <c r="S14528" t="s">
        <v>90</v>
      </c>
      <c r="T14528" s="297">
        <v>46311.754166666666</v>
      </c>
    </row>
    <row r="14529" spans="1:20" x14ac:dyDescent="0.35">
      <c r="A14529" t="s">
        <v>147</v>
      </c>
      <c r="B14529" t="s">
        <v>148</v>
      </c>
      <c r="C14529" t="s">
        <v>93</v>
      </c>
      <c r="D14529" s="29">
        <v>46675</v>
      </c>
      <c r="E14529">
        <v>0</v>
      </c>
      <c r="F14529">
        <v>0</v>
      </c>
      <c r="G14529">
        <v>0</v>
      </c>
      <c r="H14529">
        <v>0</v>
      </c>
      <c r="L14529">
        <v>525.82271100000003</v>
      </c>
      <c r="R14529">
        <v>1273.5937730000001</v>
      </c>
      <c r="S14529" t="s">
        <v>90</v>
      </c>
      <c r="T14529" s="297">
        <v>46311.754166666666</v>
      </c>
    </row>
    <row r="14530" spans="1:20" x14ac:dyDescent="0.35">
      <c r="A14530" t="s">
        <v>147</v>
      </c>
      <c r="B14530" t="s">
        <v>148</v>
      </c>
      <c r="C14530" t="s">
        <v>93</v>
      </c>
      <c r="D14530" s="29">
        <v>46676</v>
      </c>
      <c r="E14530">
        <v>0</v>
      </c>
      <c r="F14530">
        <v>0</v>
      </c>
      <c r="G14530">
        <v>0</v>
      </c>
      <c r="H14530">
        <v>0</v>
      </c>
      <c r="L14530">
        <v>525.82271100000003</v>
      </c>
      <c r="R14530">
        <v>1273.5937730000001</v>
      </c>
      <c r="S14530" t="s">
        <v>90</v>
      </c>
      <c r="T14530" s="297">
        <v>46311.754166666666</v>
      </c>
    </row>
    <row r="14531" spans="1:20" x14ac:dyDescent="0.35">
      <c r="A14531" t="s">
        <v>147</v>
      </c>
      <c r="B14531" t="s">
        <v>148</v>
      </c>
      <c r="C14531" t="s">
        <v>93</v>
      </c>
      <c r="D14531" s="29">
        <v>46677</v>
      </c>
      <c r="E14531">
        <v>0</v>
      </c>
      <c r="F14531">
        <v>0</v>
      </c>
      <c r="G14531">
        <v>0</v>
      </c>
      <c r="H14531">
        <v>0</v>
      </c>
      <c r="L14531">
        <v>525.82271100000003</v>
      </c>
      <c r="R14531">
        <v>1273.5937730000001</v>
      </c>
      <c r="S14531" t="s">
        <v>90</v>
      </c>
      <c r="T14531" s="297">
        <v>46311.754166666666</v>
      </c>
    </row>
    <row r="14532" spans="1:20" x14ac:dyDescent="0.35">
      <c r="A14532" t="s">
        <v>147</v>
      </c>
      <c r="B14532" t="s">
        <v>148</v>
      </c>
      <c r="C14532" t="s">
        <v>93</v>
      </c>
      <c r="D14532" s="29">
        <v>46678</v>
      </c>
      <c r="E14532">
        <v>0</v>
      </c>
      <c r="F14532">
        <v>0</v>
      </c>
      <c r="G14532">
        <v>0</v>
      </c>
      <c r="H14532">
        <v>0</v>
      </c>
      <c r="L14532">
        <v>525.82271100000003</v>
      </c>
      <c r="R14532">
        <v>1273.5937730000001</v>
      </c>
      <c r="S14532" t="s">
        <v>90</v>
      </c>
      <c r="T14532" s="297">
        <v>46311.754166666666</v>
      </c>
    </row>
    <row r="14533" spans="1:20" x14ac:dyDescent="0.35">
      <c r="A14533" t="s">
        <v>147</v>
      </c>
      <c r="B14533" t="s">
        <v>148</v>
      </c>
      <c r="C14533" t="s">
        <v>93</v>
      </c>
      <c r="D14533" s="29">
        <v>46679</v>
      </c>
      <c r="E14533">
        <v>0</v>
      </c>
      <c r="F14533">
        <v>0</v>
      </c>
      <c r="G14533">
        <v>0</v>
      </c>
      <c r="H14533">
        <v>0</v>
      </c>
      <c r="L14533">
        <v>525.82271100000003</v>
      </c>
      <c r="R14533">
        <v>1273.5937730000001</v>
      </c>
      <c r="S14533" t="s">
        <v>90</v>
      </c>
      <c r="T14533" s="297">
        <v>46311.754166666666</v>
      </c>
    </row>
    <row r="14534" spans="1:20" x14ac:dyDescent="0.35">
      <c r="A14534" t="s">
        <v>147</v>
      </c>
      <c r="B14534" t="s">
        <v>148</v>
      </c>
      <c r="C14534" t="s">
        <v>93</v>
      </c>
      <c r="D14534" s="29">
        <v>46680</v>
      </c>
      <c r="E14534">
        <v>0</v>
      </c>
      <c r="F14534">
        <v>0</v>
      </c>
      <c r="G14534">
        <v>0</v>
      </c>
      <c r="H14534">
        <v>0</v>
      </c>
      <c r="L14534">
        <v>525.82271100000003</v>
      </c>
      <c r="R14534">
        <v>1273.5937730000001</v>
      </c>
      <c r="S14534" t="s">
        <v>90</v>
      </c>
      <c r="T14534" s="297">
        <v>46311.754166666666</v>
      </c>
    </row>
    <row r="14535" spans="1:20" x14ac:dyDescent="0.35">
      <c r="A14535" t="s">
        <v>147</v>
      </c>
      <c r="B14535" t="s">
        <v>148</v>
      </c>
      <c r="C14535" t="s">
        <v>93</v>
      </c>
      <c r="D14535" s="29">
        <v>46681</v>
      </c>
      <c r="E14535">
        <v>0</v>
      </c>
      <c r="F14535">
        <v>0</v>
      </c>
      <c r="G14535">
        <v>0</v>
      </c>
      <c r="H14535">
        <v>0</v>
      </c>
      <c r="L14535">
        <v>525.82271100000003</v>
      </c>
      <c r="R14535">
        <v>1273.5937730000001</v>
      </c>
      <c r="S14535" t="s">
        <v>90</v>
      </c>
      <c r="T14535" s="297">
        <v>46311.754166666666</v>
      </c>
    </row>
    <row r="14536" spans="1:20" x14ac:dyDescent="0.35">
      <c r="A14536" t="s">
        <v>147</v>
      </c>
      <c r="B14536" t="s">
        <v>148</v>
      </c>
      <c r="C14536" t="s">
        <v>93</v>
      </c>
      <c r="D14536" s="29">
        <v>46682</v>
      </c>
      <c r="E14536">
        <v>0</v>
      </c>
      <c r="F14536">
        <v>0</v>
      </c>
      <c r="G14536">
        <v>0</v>
      </c>
      <c r="H14536">
        <v>0</v>
      </c>
      <c r="L14536">
        <v>525.82271100000003</v>
      </c>
      <c r="R14536">
        <v>1273.5937730000001</v>
      </c>
      <c r="S14536" t="s">
        <v>90</v>
      </c>
      <c r="T14536" s="297">
        <v>46311.754166666666</v>
      </c>
    </row>
    <row r="14537" spans="1:20" x14ac:dyDescent="0.35">
      <c r="A14537" t="s">
        <v>147</v>
      </c>
      <c r="B14537" t="s">
        <v>148</v>
      </c>
      <c r="C14537" t="s">
        <v>93</v>
      </c>
      <c r="D14537" s="29">
        <v>46683</v>
      </c>
      <c r="E14537">
        <v>0</v>
      </c>
      <c r="F14537">
        <v>0</v>
      </c>
      <c r="G14537">
        <v>0</v>
      </c>
      <c r="H14537">
        <v>0</v>
      </c>
      <c r="L14537">
        <v>525.82271100000003</v>
      </c>
      <c r="R14537">
        <v>1273.5937730000001</v>
      </c>
      <c r="S14537" t="s">
        <v>90</v>
      </c>
      <c r="T14537" s="297">
        <v>46311.754166666666</v>
      </c>
    </row>
    <row r="14538" spans="1:20" x14ac:dyDescent="0.35">
      <c r="A14538" t="s">
        <v>147</v>
      </c>
      <c r="B14538" t="s">
        <v>148</v>
      </c>
      <c r="C14538" t="s">
        <v>93</v>
      </c>
      <c r="D14538" s="29">
        <v>46684</v>
      </c>
      <c r="E14538">
        <v>0</v>
      </c>
      <c r="F14538">
        <v>0</v>
      </c>
      <c r="G14538">
        <v>0</v>
      </c>
      <c r="H14538">
        <v>0</v>
      </c>
      <c r="L14538">
        <v>525.82271100000003</v>
      </c>
      <c r="R14538">
        <v>1273.5937730000001</v>
      </c>
      <c r="S14538" t="s">
        <v>90</v>
      </c>
      <c r="T14538" s="297">
        <v>46311.754166666666</v>
      </c>
    </row>
    <row r="14539" spans="1:20" x14ac:dyDescent="0.35">
      <c r="A14539" t="s">
        <v>147</v>
      </c>
      <c r="B14539" t="s">
        <v>148</v>
      </c>
      <c r="C14539" t="s">
        <v>93</v>
      </c>
      <c r="D14539" s="29">
        <v>46685</v>
      </c>
      <c r="E14539">
        <v>0</v>
      </c>
      <c r="F14539">
        <v>0</v>
      </c>
      <c r="G14539">
        <v>0</v>
      </c>
      <c r="H14539">
        <v>0</v>
      </c>
      <c r="L14539">
        <v>525.82271100000003</v>
      </c>
      <c r="R14539">
        <v>1273.5937730000001</v>
      </c>
      <c r="S14539" t="s">
        <v>90</v>
      </c>
      <c r="T14539" s="297">
        <v>46311.754166666666</v>
      </c>
    </row>
    <row r="14540" spans="1:20" x14ac:dyDescent="0.35">
      <c r="A14540" t="s">
        <v>147</v>
      </c>
      <c r="B14540" t="s">
        <v>148</v>
      </c>
      <c r="C14540" t="s">
        <v>93</v>
      </c>
      <c r="D14540" s="29">
        <v>46686</v>
      </c>
      <c r="E14540">
        <v>0</v>
      </c>
      <c r="F14540">
        <v>0</v>
      </c>
      <c r="G14540">
        <v>0</v>
      </c>
      <c r="H14540">
        <v>0</v>
      </c>
      <c r="L14540">
        <v>525.82271100000003</v>
      </c>
      <c r="R14540">
        <v>1273.5937730000001</v>
      </c>
      <c r="S14540" t="s">
        <v>90</v>
      </c>
      <c r="T14540" s="297">
        <v>46311.754166666666</v>
      </c>
    </row>
    <row r="14541" spans="1:20" x14ac:dyDescent="0.35">
      <c r="A14541" t="s">
        <v>147</v>
      </c>
      <c r="B14541" t="s">
        <v>148</v>
      </c>
      <c r="C14541" t="s">
        <v>93</v>
      </c>
      <c r="D14541" s="29">
        <v>46687</v>
      </c>
      <c r="E14541">
        <v>0</v>
      </c>
      <c r="F14541">
        <v>0</v>
      </c>
      <c r="G14541">
        <v>0</v>
      </c>
      <c r="H14541">
        <v>0</v>
      </c>
      <c r="L14541">
        <v>525.82271100000003</v>
      </c>
      <c r="R14541">
        <v>1273.5937730000001</v>
      </c>
      <c r="S14541" t="s">
        <v>90</v>
      </c>
      <c r="T14541" s="297">
        <v>46311.754166666666</v>
      </c>
    </row>
    <row r="14542" spans="1:20" x14ac:dyDescent="0.35">
      <c r="A14542" t="s">
        <v>147</v>
      </c>
      <c r="B14542" t="s">
        <v>148</v>
      </c>
      <c r="C14542" t="s">
        <v>93</v>
      </c>
      <c r="D14542" s="29">
        <v>46688</v>
      </c>
      <c r="E14542">
        <v>0</v>
      </c>
      <c r="F14542">
        <v>0</v>
      </c>
      <c r="G14542">
        <v>0</v>
      </c>
      <c r="H14542">
        <v>0</v>
      </c>
      <c r="L14542">
        <v>525.82271100000003</v>
      </c>
      <c r="R14542">
        <v>1273.5937730000001</v>
      </c>
      <c r="S14542" t="s">
        <v>90</v>
      </c>
      <c r="T14542" s="297">
        <v>46311.754166666666</v>
      </c>
    </row>
    <row r="14543" spans="1:20" x14ac:dyDescent="0.35">
      <c r="A14543" t="s">
        <v>147</v>
      </c>
      <c r="B14543" t="s">
        <v>148</v>
      </c>
      <c r="C14543" t="s">
        <v>93</v>
      </c>
      <c r="D14543" s="29">
        <v>46689</v>
      </c>
      <c r="E14543">
        <v>0</v>
      </c>
      <c r="F14543">
        <v>0</v>
      </c>
      <c r="G14543">
        <v>0</v>
      </c>
      <c r="H14543">
        <v>0</v>
      </c>
      <c r="L14543">
        <v>525.82271100000003</v>
      </c>
      <c r="R14543">
        <v>1273.5937730000001</v>
      </c>
      <c r="S14543" t="s">
        <v>90</v>
      </c>
      <c r="T14543" s="297">
        <v>46311.754166666666</v>
      </c>
    </row>
    <row r="14544" spans="1:20" x14ac:dyDescent="0.35">
      <c r="A14544" t="s">
        <v>147</v>
      </c>
      <c r="B14544" t="s">
        <v>148</v>
      </c>
      <c r="C14544" t="s">
        <v>93</v>
      </c>
      <c r="D14544" s="29">
        <v>46690</v>
      </c>
      <c r="E14544">
        <v>0</v>
      </c>
      <c r="F14544">
        <v>0</v>
      </c>
      <c r="G14544">
        <v>0</v>
      </c>
      <c r="H14544">
        <v>0</v>
      </c>
      <c r="L14544">
        <v>525.82271100000003</v>
      </c>
      <c r="R14544">
        <v>1273.5937730000001</v>
      </c>
      <c r="S14544" t="s">
        <v>90</v>
      </c>
      <c r="T14544" s="297">
        <v>46311.754166666666</v>
      </c>
    </row>
    <row r="14545" spans="1:20" x14ac:dyDescent="0.35">
      <c r="A14545" t="s">
        <v>147</v>
      </c>
      <c r="B14545" t="s">
        <v>148</v>
      </c>
      <c r="C14545" t="s">
        <v>93</v>
      </c>
      <c r="D14545" s="29">
        <v>46691</v>
      </c>
      <c r="E14545">
        <v>0</v>
      </c>
      <c r="F14545">
        <v>0</v>
      </c>
      <c r="G14545">
        <v>0</v>
      </c>
      <c r="H14545">
        <v>0</v>
      </c>
      <c r="L14545">
        <v>525.82271100000003</v>
      </c>
      <c r="R14545">
        <v>1273.5937730000001</v>
      </c>
      <c r="S14545" t="s">
        <v>90</v>
      </c>
      <c r="T14545" s="297">
        <v>46311.754166666666</v>
      </c>
    </row>
    <row r="14546" spans="1:20" x14ac:dyDescent="0.35">
      <c r="A14546" t="s">
        <v>147</v>
      </c>
      <c r="B14546" t="s">
        <v>148</v>
      </c>
      <c r="C14546" t="s">
        <v>93</v>
      </c>
      <c r="D14546" s="29">
        <v>46692</v>
      </c>
      <c r="E14546">
        <v>0</v>
      </c>
      <c r="F14546">
        <v>0</v>
      </c>
      <c r="G14546">
        <v>0</v>
      </c>
      <c r="H14546">
        <v>0</v>
      </c>
      <c r="L14546">
        <v>525.82271100000003</v>
      </c>
      <c r="R14546">
        <v>1273.5937730000001</v>
      </c>
      <c r="S14546" t="s">
        <v>90</v>
      </c>
      <c r="T14546" s="297">
        <v>46311.754166666666</v>
      </c>
    </row>
    <row r="14547" spans="1:20" x14ac:dyDescent="0.35">
      <c r="A14547" t="s">
        <v>147</v>
      </c>
      <c r="B14547" t="s">
        <v>148</v>
      </c>
      <c r="C14547" t="s">
        <v>93</v>
      </c>
      <c r="D14547" s="29">
        <v>46693</v>
      </c>
      <c r="E14547">
        <v>0</v>
      </c>
      <c r="F14547">
        <v>0</v>
      </c>
      <c r="G14547">
        <v>0</v>
      </c>
      <c r="H14547">
        <v>0</v>
      </c>
      <c r="L14547">
        <v>525.82271100000003</v>
      </c>
      <c r="R14547">
        <v>1273.5937730000001</v>
      </c>
      <c r="S14547" t="s">
        <v>90</v>
      </c>
      <c r="T14547" s="297">
        <v>46311.754166666666</v>
      </c>
    </row>
    <row r="14548" spans="1:20" x14ac:dyDescent="0.35">
      <c r="A14548" t="s">
        <v>147</v>
      </c>
      <c r="B14548" t="s">
        <v>148</v>
      </c>
      <c r="C14548" t="s">
        <v>93</v>
      </c>
      <c r="D14548" s="29">
        <v>46694</v>
      </c>
      <c r="E14548">
        <v>0</v>
      </c>
      <c r="F14548">
        <v>0</v>
      </c>
      <c r="G14548">
        <v>0</v>
      </c>
      <c r="H14548">
        <v>0</v>
      </c>
      <c r="L14548">
        <v>525.82271100000003</v>
      </c>
      <c r="R14548">
        <v>1273.5937730000001</v>
      </c>
      <c r="S14548" t="s">
        <v>90</v>
      </c>
      <c r="T14548" s="297">
        <v>46311.754166666666</v>
      </c>
    </row>
    <row r="14549" spans="1:20" x14ac:dyDescent="0.35">
      <c r="A14549" t="s">
        <v>147</v>
      </c>
      <c r="B14549" t="s">
        <v>148</v>
      </c>
      <c r="C14549" t="s">
        <v>93</v>
      </c>
      <c r="D14549" s="29">
        <v>46695</v>
      </c>
      <c r="E14549">
        <v>0</v>
      </c>
      <c r="F14549">
        <v>0</v>
      </c>
      <c r="G14549">
        <v>0</v>
      </c>
      <c r="H14549">
        <v>0</v>
      </c>
      <c r="L14549">
        <v>525.82271100000003</v>
      </c>
      <c r="R14549">
        <v>1273.5937730000001</v>
      </c>
      <c r="S14549" t="s">
        <v>90</v>
      </c>
      <c r="T14549" s="297">
        <v>46311.754166666666</v>
      </c>
    </row>
    <row r="14550" spans="1:20" x14ac:dyDescent="0.35">
      <c r="A14550" t="s">
        <v>147</v>
      </c>
      <c r="B14550" t="s">
        <v>148</v>
      </c>
      <c r="C14550" t="s">
        <v>93</v>
      </c>
      <c r="D14550" s="29">
        <v>46696</v>
      </c>
      <c r="E14550">
        <v>0</v>
      </c>
      <c r="F14550">
        <v>0</v>
      </c>
      <c r="G14550">
        <v>0</v>
      </c>
      <c r="H14550">
        <v>0</v>
      </c>
      <c r="L14550">
        <v>525.82271100000003</v>
      </c>
      <c r="R14550">
        <v>1273.5937730000001</v>
      </c>
      <c r="S14550" t="s">
        <v>90</v>
      </c>
      <c r="T14550" s="297">
        <v>46311.754166666666</v>
      </c>
    </row>
    <row r="14551" spans="1:20" x14ac:dyDescent="0.35">
      <c r="A14551" t="s">
        <v>147</v>
      </c>
      <c r="B14551" t="s">
        <v>148</v>
      </c>
      <c r="C14551" t="s">
        <v>93</v>
      </c>
      <c r="D14551" s="29">
        <v>46697</v>
      </c>
      <c r="E14551">
        <v>0</v>
      </c>
      <c r="F14551">
        <v>0</v>
      </c>
      <c r="G14551">
        <v>0</v>
      </c>
      <c r="H14551">
        <v>0</v>
      </c>
      <c r="L14551">
        <v>525.82271100000003</v>
      </c>
      <c r="R14551">
        <v>1273.5937730000001</v>
      </c>
      <c r="S14551" t="s">
        <v>90</v>
      </c>
      <c r="T14551" s="297">
        <v>46311.754166666666</v>
      </c>
    </row>
    <row r="14552" spans="1:20" x14ac:dyDescent="0.35">
      <c r="A14552" t="s">
        <v>147</v>
      </c>
      <c r="B14552" t="s">
        <v>148</v>
      </c>
      <c r="C14552" t="s">
        <v>93</v>
      </c>
      <c r="D14552" s="29">
        <v>46698</v>
      </c>
      <c r="E14552">
        <v>0</v>
      </c>
      <c r="F14552">
        <v>0</v>
      </c>
      <c r="G14552">
        <v>0</v>
      </c>
      <c r="H14552">
        <v>0</v>
      </c>
      <c r="L14552">
        <v>525.82271100000003</v>
      </c>
      <c r="R14552">
        <v>1273.5937730000001</v>
      </c>
      <c r="S14552" t="s">
        <v>90</v>
      </c>
      <c r="T14552" s="297">
        <v>46311.754166666666</v>
      </c>
    </row>
    <row r="14553" spans="1:20" x14ac:dyDescent="0.35">
      <c r="A14553" t="s">
        <v>147</v>
      </c>
      <c r="B14553" t="s">
        <v>148</v>
      </c>
      <c r="C14553" t="s">
        <v>93</v>
      </c>
      <c r="D14553" s="29">
        <v>46699</v>
      </c>
      <c r="E14553">
        <v>0</v>
      </c>
      <c r="F14553">
        <v>0</v>
      </c>
      <c r="G14553">
        <v>0</v>
      </c>
      <c r="H14553">
        <v>0</v>
      </c>
      <c r="L14553">
        <v>525.82271100000003</v>
      </c>
      <c r="R14553">
        <v>1273.5937730000001</v>
      </c>
      <c r="S14553" t="s">
        <v>90</v>
      </c>
      <c r="T14553" s="297">
        <v>46311.754166666666</v>
      </c>
    </row>
    <row r="14554" spans="1:20" x14ac:dyDescent="0.35">
      <c r="A14554" t="s">
        <v>147</v>
      </c>
      <c r="B14554" t="s">
        <v>148</v>
      </c>
      <c r="C14554" t="s">
        <v>93</v>
      </c>
      <c r="D14554" s="29">
        <v>46700</v>
      </c>
      <c r="E14554">
        <v>0</v>
      </c>
      <c r="F14554">
        <v>0</v>
      </c>
      <c r="G14554">
        <v>0</v>
      </c>
      <c r="H14554">
        <v>0</v>
      </c>
      <c r="L14554">
        <v>525.82271100000003</v>
      </c>
      <c r="R14554">
        <v>1273.5937730000001</v>
      </c>
      <c r="S14554" t="s">
        <v>90</v>
      </c>
      <c r="T14554" s="297">
        <v>46311.754166666666</v>
      </c>
    </row>
    <row r="14555" spans="1:20" x14ac:dyDescent="0.35">
      <c r="A14555" t="s">
        <v>147</v>
      </c>
      <c r="B14555" t="s">
        <v>148</v>
      </c>
      <c r="C14555" t="s">
        <v>93</v>
      </c>
      <c r="D14555" s="29">
        <v>46701</v>
      </c>
      <c r="E14555">
        <v>0</v>
      </c>
      <c r="F14555">
        <v>0</v>
      </c>
      <c r="G14555">
        <v>0</v>
      </c>
      <c r="H14555">
        <v>0</v>
      </c>
      <c r="L14555">
        <v>525.82271100000003</v>
      </c>
      <c r="R14555">
        <v>1273.5937730000001</v>
      </c>
      <c r="S14555" t="s">
        <v>90</v>
      </c>
      <c r="T14555" s="297">
        <v>46311.754166666666</v>
      </c>
    </row>
    <row r="14556" spans="1:20" x14ac:dyDescent="0.35">
      <c r="A14556" t="s">
        <v>147</v>
      </c>
      <c r="B14556" t="s">
        <v>148</v>
      </c>
      <c r="C14556" t="s">
        <v>93</v>
      </c>
      <c r="D14556" s="29">
        <v>46702</v>
      </c>
      <c r="E14556">
        <v>0</v>
      </c>
      <c r="F14556">
        <v>0</v>
      </c>
      <c r="G14556">
        <v>0</v>
      </c>
      <c r="H14556">
        <v>0</v>
      </c>
      <c r="L14556">
        <v>525.82271100000003</v>
      </c>
      <c r="R14556">
        <v>1273.5937730000001</v>
      </c>
      <c r="S14556" t="s">
        <v>90</v>
      </c>
      <c r="T14556" s="297">
        <v>46311.754166666666</v>
      </c>
    </row>
    <row r="14557" spans="1:20" x14ac:dyDescent="0.35">
      <c r="A14557" t="s">
        <v>147</v>
      </c>
      <c r="B14557" t="s">
        <v>148</v>
      </c>
      <c r="C14557" t="s">
        <v>93</v>
      </c>
      <c r="D14557" s="29">
        <v>46703</v>
      </c>
      <c r="E14557">
        <v>0</v>
      </c>
      <c r="F14557">
        <v>0</v>
      </c>
      <c r="G14557">
        <v>0</v>
      </c>
      <c r="H14557">
        <v>0</v>
      </c>
      <c r="L14557">
        <v>525.82271100000003</v>
      </c>
      <c r="R14557">
        <v>1273.5937730000001</v>
      </c>
      <c r="S14557" t="s">
        <v>90</v>
      </c>
      <c r="T14557" s="297">
        <v>46311.754166666666</v>
      </c>
    </row>
    <row r="14558" spans="1:20" x14ac:dyDescent="0.35">
      <c r="A14558" t="s">
        <v>147</v>
      </c>
      <c r="B14558" t="s">
        <v>148</v>
      </c>
      <c r="C14558" t="s">
        <v>93</v>
      </c>
      <c r="D14558" s="29">
        <v>46704</v>
      </c>
      <c r="E14558">
        <v>0</v>
      </c>
      <c r="F14558">
        <v>0</v>
      </c>
      <c r="G14558">
        <v>0</v>
      </c>
      <c r="H14558">
        <v>0</v>
      </c>
      <c r="L14558">
        <v>525.82271100000003</v>
      </c>
      <c r="R14558">
        <v>1273.5937730000001</v>
      </c>
      <c r="S14558" t="s">
        <v>90</v>
      </c>
      <c r="T14558" s="297">
        <v>46311.754166666666</v>
      </c>
    </row>
    <row r="14559" spans="1:20" x14ac:dyDescent="0.35">
      <c r="A14559" t="s">
        <v>147</v>
      </c>
      <c r="B14559" t="s">
        <v>148</v>
      </c>
      <c r="C14559" t="s">
        <v>93</v>
      </c>
      <c r="D14559" s="29">
        <v>46705</v>
      </c>
      <c r="E14559">
        <v>0</v>
      </c>
      <c r="F14559">
        <v>0</v>
      </c>
      <c r="G14559">
        <v>0</v>
      </c>
      <c r="H14559">
        <v>0</v>
      </c>
      <c r="L14559">
        <v>525.82271100000003</v>
      </c>
      <c r="R14559">
        <v>1273.5937730000001</v>
      </c>
      <c r="S14559" t="s">
        <v>90</v>
      </c>
      <c r="T14559" s="297">
        <v>46311.754166666666</v>
      </c>
    </row>
    <row r="14560" spans="1:20" x14ac:dyDescent="0.35">
      <c r="A14560" t="s">
        <v>147</v>
      </c>
      <c r="B14560" t="s">
        <v>148</v>
      </c>
      <c r="C14560" t="s">
        <v>93</v>
      </c>
      <c r="D14560" s="29">
        <v>46706</v>
      </c>
      <c r="E14560">
        <v>0</v>
      </c>
      <c r="F14560">
        <v>0</v>
      </c>
      <c r="G14560">
        <v>0</v>
      </c>
      <c r="H14560">
        <v>0</v>
      </c>
      <c r="L14560">
        <v>525.82271100000003</v>
      </c>
      <c r="R14560">
        <v>1273.5937730000001</v>
      </c>
      <c r="S14560" t="s">
        <v>90</v>
      </c>
      <c r="T14560" s="297">
        <v>46311.754166666666</v>
      </c>
    </row>
    <row r="14561" spans="1:20" x14ac:dyDescent="0.35">
      <c r="A14561" t="s">
        <v>147</v>
      </c>
      <c r="B14561" t="s">
        <v>148</v>
      </c>
      <c r="C14561" t="s">
        <v>93</v>
      </c>
      <c r="D14561" s="29">
        <v>46707</v>
      </c>
      <c r="E14561">
        <v>0</v>
      </c>
      <c r="F14561">
        <v>0</v>
      </c>
      <c r="G14561">
        <v>0</v>
      </c>
      <c r="H14561">
        <v>0</v>
      </c>
      <c r="L14561">
        <v>525.82271100000003</v>
      </c>
      <c r="R14561">
        <v>1273.5937730000001</v>
      </c>
      <c r="S14561" t="s">
        <v>90</v>
      </c>
      <c r="T14561" s="297">
        <v>46311.754166666666</v>
      </c>
    </row>
    <row r="14562" spans="1:20" x14ac:dyDescent="0.35">
      <c r="A14562" t="s">
        <v>147</v>
      </c>
      <c r="B14562" t="s">
        <v>148</v>
      </c>
      <c r="C14562" t="s">
        <v>93</v>
      </c>
      <c r="D14562" s="29">
        <v>46708</v>
      </c>
      <c r="E14562">
        <v>0</v>
      </c>
      <c r="F14562">
        <v>0</v>
      </c>
      <c r="G14562">
        <v>0</v>
      </c>
      <c r="H14562">
        <v>0</v>
      </c>
      <c r="L14562">
        <v>525.82271100000003</v>
      </c>
      <c r="R14562">
        <v>1273.5937730000001</v>
      </c>
      <c r="S14562" t="s">
        <v>90</v>
      </c>
      <c r="T14562" s="297">
        <v>46311.754166666666</v>
      </c>
    </row>
    <row r="14563" spans="1:20" x14ac:dyDescent="0.35">
      <c r="A14563" t="s">
        <v>147</v>
      </c>
      <c r="B14563" t="s">
        <v>148</v>
      </c>
      <c r="C14563" t="s">
        <v>93</v>
      </c>
      <c r="D14563" s="29">
        <v>46709</v>
      </c>
      <c r="E14563">
        <v>0</v>
      </c>
      <c r="F14563">
        <v>0</v>
      </c>
      <c r="G14563">
        <v>0</v>
      </c>
      <c r="H14563">
        <v>0</v>
      </c>
      <c r="L14563">
        <v>525.82271100000003</v>
      </c>
      <c r="R14563">
        <v>1273.5937730000001</v>
      </c>
      <c r="S14563" t="s">
        <v>90</v>
      </c>
      <c r="T14563" s="297">
        <v>46311.754166666666</v>
      </c>
    </row>
    <row r="14564" spans="1:20" x14ac:dyDescent="0.35">
      <c r="A14564" t="s">
        <v>147</v>
      </c>
      <c r="B14564" t="s">
        <v>148</v>
      </c>
      <c r="C14564" t="s">
        <v>93</v>
      </c>
      <c r="D14564" s="29">
        <v>46710</v>
      </c>
      <c r="E14564">
        <v>0</v>
      </c>
      <c r="F14564">
        <v>0</v>
      </c>
      <c r="G14564">
        <v>0</v>
      </c>
      <c r="H14564">
        <v>0</v>
      </c>
      <c r="L14564">
        <v>525.82271100000003</v>
      </c>
      <c r="R14564">
        <v>1273.5937730000001</v>
      </c>
      <c r="S14564" t="s">
        <v>90</v>
      </c>
      <c r="T14564" s="297">
        <v>46311.754166666666</v>
      </c>
    </row>
    <row r="14565" spans="1:20" x14ac:dyDescent="0.35">
      <c r="A14565" t="s">
        <v>147</v>
      </c>
      <c r="B14565" t="s">
        <v>148</v>
      </c>
      <c r="C14565" t="s">
        <v>93</v>
      </c>
      <c r="D14565" s="29">
        <v>46711</v>
      </c>
      <c r="E14565">
        <v>0</v>
      </c>
      <c r="F14565">
        <v>0</v>
      </c>
      <c r="G14565">
        <v>0</v>
      </c>
      <c r="H14565">
        <v>0</v>
      </c>
      <c r="L14565">
        <v>525.82271100000003</v>
      </c>
      <c r="R14565">
        <v>1273.5937730000001</v>
      </c>
      <c r="S14565" t="s">
        <v>90</v>
      </c>
      <c r="T14565" s="297">
        <v>46311.754166666666</v>
      </c>
    </row>
    <row r="14566" spans="1:20" x14ac:dyDescent="0.35">
      <c r="A14566" t="s">
        <v>147</v>
      </c>
      <c r="B14566" t="s">
        <v>148</v>
      </c>
      <c r="C14566" t="s">
        <v>93</v>
      </c>
      <c r="D14566" s="29">
        <v>46712</v>
      </c>
      <c r="E14566">
        <v>0</v>
      </c>
      <c r="F14566">
        <v>0</v>
      </c>
      <c r="G14566">
        <v>0</v>
      </c>
      <c r="H14566">
        <v>0</v>
      </c>
      <c r="L14566">
        <v>525.82271100000003</v>
      </c>
      <c r="R14566">
        <v>1273.5937730000001</v>
      </c>
      <c r="S14566" t="s">
        <v>90</v>
      </c>
      <c r="T14566" s="297">
        <v>46311.754166666666</v>
      </c>
    </row>
    <row r="14567" spans="1:20" x14ac:dyDescent="0.35">
      <c r="A14567" t="s">
        <v>147</v>
      </c>
      <c r="B14567" t="s">
        <v>148</v>
      </c>
      <c r="C14567" t="s">
        <v>93</v>
      </c>
      <c r="D14567" s="29">
        <v>46713</v>
      </c>
      <c r="E14567">
        <v>0</v>
      </c>
      <c r="F14567">
        <v>0</v>
      </c>
      <c r="G14567">
        <v>0</v>
      </c>
      <c r="H14567">
        <v>0</v>
      </c>
      <c r="L14567">
        <v>525.82271100000003</v>
      </c>
      <c r="R14567">
        <v>1273.5937730000001</v>
      </c>
      <c r="S14567" t="s">
        <v>90</v>
      </c>
      <c r="T14567" s="297">
        <v>46311.754166666666</v>
      </c>
    </row>
    <row r="14568" spans="1:20" x14ac:dyDescent="0.35">
      <c r="A14568" t="s">
        <v>147</v>
      </c>
      <c r="B14568" t="s">
        <v>148</v>
      </c>
      <c r="C14568" t="s">
        <v>93</v>
      </c>
      <c r="D14568" s="29">
        <v>46714</v>
      </c>
      <c r="E14568">
        <v>0</v>
      </c>
      <c r="F14568">
        <v>0</v>
      </c>
      <c r="G14568">
        <v>0</v>
      </c>
      <c r="H14568">
        <v>0</v>
      </c>
      <c r="L14568">
        <v>525.82271100000003</v>
      </c>
      <c r="R14568">
        <v>1273.5937730000001</v>
      </c>
      <c r="S14568" t="s">
        <v>90</v>
      </c>
      <c r="T14568" s="297">
        <v>46311.754166666666</v>
      </c>
    </row>
    <row r="14569" spans="1:20" x14ac:dyDescent="0.35">
      <c r="A14569" t="s">
        <v>147</v>
      </c>
      <c r="B14569" t="s">
        <v>148</v>
      </c>
      <c r="C14569" t="s">
        <v>93</v>
      </c>
      <c r="D14569" s="29">
        <v>46715</v>
      </c>
      <c r="E14569">
        <v>0</v>
      </c>
      <c r="F14569">
        <v>0</v>
      </c>
      <c r="G14569">
        <v>0</v>
      </c>
      <c r="H14569">
        <v>0</v>
      </c>
      <c r="L14569">
        <v>525.82271100000003</v>
      </c>
      <c r="R14569">
        <v>1273.5937730000001</v>
      </c>
      <c r="S14569" t="s">
        <v>90</v>
      </c>
      <c r="T14569" s="297">
        <v>46311.754166666666</v>
      </c>
    </row>
    <row r="14570" spans="1:20" x14ac:dyDescent="0.35">
      <c r="A14570" t="s">
        <v>147</v>
      </c>
      <c r="B14570" t="s">
        <v>148</v>
      </c>
      <c r="C14570" t="s">
        <v>93</v>
      </c>
      <c r="D14570" s="29">
        <v>46716</v>
      </c>
      <c r="E14570">
        <v>0</v>
      </c>
      <c r="F14570">
        <v>0</v>
      </c>
      <c r="G14570">
        <v>0</v>
      </c>
      <c r="H14570">
        <v>0</v>
      </c>
      <c r="L14570">
        <v>525.82271100000003</v>
      </c>
      <c r="R14570">
        <v>1273.5937730000001</v>
      </c>
      <c r="S14570" t="s">
        <v>90</v>
      </c>
      <c r="T14570" s="297">
        <v>46311.754166666666</v>
      </c>
    </row>
    <row r="14571" spans="1:20" x14ac:dyDescent="0.35">
      <c r="A14571" t="s">
        <v>147</v>
      </c>
      <c r="B14571" t="s">
        <v>148</v>
      </c>
      <c r="C14571" t="s">
        <v>93</v>
      </c>
      <c r="D14571" s="29">
        <v>46717</v>
      </c>
      <c r="E14571">
        <v>0</v>
      </c>
      <c r="F14571">
        <v>0</v>
      </c>
      <c r="G14571">
        <v>0</v>
      </c>
      <c r="H14571">
        <v>0</v>
      </c>
      <c r="L14571">
        <v>525.82271100000003</v>
      </c>
      <c r="R14571">
        <v>1273.5937730000001</v>
      </c>
      <c r="S14571" t="s">
        <v>90</v>
      </c>
      <c r="T14571" s="297">
        <v>46311.754166666666</v>
      </c>
    </row>
    <row r="14572" spans="1:20" x14ac:dyDescent="0.35">
      <c r="A14572" t="s">
        <v>147</v>
      </c>
      <c r="B14572" t="s">
        <v>148</v>
      </c>
      <c r="C14572" t="s">
        <v>93</v>
      </c>
      <c r="D14572" s="29">
        <v>46718</v>
      </c>
      <c r="E14572">
        <v>0</v>
      </c>
      <c r="F14572">
        <v>0</v>
      </c>
      <c r="G14572">
        <v>0</v>
      </c>
      <c r="H14572">
        <v>0</v>
      </c>
      <c r="L14572">
        <v>525.82271100000003</v>
      </c>
      <c r="R14572">
        <v>1273.5937730000001</v>
      </c>
      <c r="S14572" t="s">
        <v>90</v>
      </c>
      <c r="T14572" s="297">
        <v>46311.754166666666</v>
      </c>
    </row>
    <row r="14573" spans="1:20" x14ac:dyDescent="0.35">
      <c r="A14573" t="s">
        <v>147</v>
      </c>
      <c r="B14573" t="s">
        <v>148</v>
      </c>
      <c r="C14573" t="s">
        <v>93</v>
      </c>
      <c r="D14573" s="29">
        <v>46719</v>
      </c>
      <c r="E14573">
        <v>0</v>
      </c>
      <c r="F14573">
        <v>0</v>
      </c>
      <c r="G14573">
        <v>0</v>
      </c>
      <c r="H14573">
        <v>0</v>
      </c>
      <c r="L14573">
        <v>525.82271100000003</v>
      </c>
      <c r="R14573">
        <v>1273.5937730000001</v>
      </c>
      <c r="S14573" t="s">
        <v>90</v>
      </c>
      <c r="T14573" s="297">
        <v>46311.754166666666</v>
      </c>
    </row>
    <row r="14574" spans="1:20" x14ac:dyDescent="0.35">
      <c r="A14574" t="s">
        <v>147</v>
      </c>
      <c r="B14574" t="s">
        <v>148</v>
      </c>
      <c r="C14574" t="s">
        <v>93</v>
      </c>
      <c r="D14574" s="29">
        <v>46720</v>
      </c>
      <c r="E14574">
        <v>0</v>
      </c>
      <c r="F14574">
        <v>0</v>
      </c>
      <c r="G14574">
        <v>0</v>
      </c>
      <c r="H14574">
        <v>0</v>
      </c>
      <c r="L14574">
        <v>525.82271100000003</v>
      </c>
      <c r="R14574">
        <v>1273.5937730000001</v>
      </c>
      <c r="S14574" t="s">
        <v>90</v>
      </c>
      <c r="T14574" s="297">
        <v>46311.754166666666</v>
      </c>
    </row>
    <row r="14575" spans="1:20" x14ac:dyDescent="0.35">
      <c r="A14575" t="s">
        <v>147</v>
      </c>
      <c r="B14575" t="s">
        <v>148</v>
      </c>
      <c r="C14575" t="s">
        <v>93</v>
      </c>
      <c r="D14575" s="29">
        <v>46721</v>
      </c>
      <c r="E14575">
        <v>0</v>
      </c>
      <c r="F14575">
        <v>0</v>
      </c>
      <c r="G14575">
        <v>0</v>
      </c>
      <c r="H14575">
        <v>0</v>
      </c>
      <c r="L14575">
        <v>525.82271100000003</v>
      </c>
      <c r="R14575">
        <v>1273.5937730000001</v>
      </c>
      <c r="S14575" t="s">
        <v>90</v>
      </c>
      <c r="T14575" s="297">
        <v>46311.754166666666</v>
      </c>
    </row>
    <row r="14576" spans="1:20" x14ac:dyDescent="0.35">
      <c r="A14576" t="s">
        <v>147</v>
      </c>
      <c r="B14576" t="s">
        <v>148</v>
      </c>
      <c r="C14576" t="s">
        <v>93</v>
      </c>
      <c r="D14576" s="29">
        <v>46722</v>
      </c>
      <c r="E14576">
        <v>0</v>
      </c>
      <c r="F14576">
        <v>0</v>
      </c>
      <c r="G14576">
        <v>0</v>
      </c>
      <c r="H14576">
        <v>0</v>
      </c>
      <c r="L14576">
        <v>525.82271100000003</v>
      </c>
      <c r="R14576">
        <v>1273.5937730000001</v>
      </c>
      <c r="S14576" t="s">
        <v>90</v>
      </c>
      <c r="T14576" s="297">
        <v>46311.754166666666</v>
      </c>
    </row>
    <row r="14577" spans="1:20" x14ac:dyDescent="0.35">
      <c r="A14577" t="s">
        <v>147</v>
      </c>
      <c r="B14577" t="s">
        <v>148</v>
      </c>
      <c r="C14577" t="s">
        <v>93</v>
      </c>
      <c r="D14577" s="29">
        <v>46723</v>
      </c>
      <c r="E14577">
        <v>0</v>
      </c>
      <c r="F14577">
        <v>0</v>
      </c>
      <c r="G14577">
        <v>0</v>
      </c>
      <c r="H14577">
        <v>0</v>
      </c>
      <c r="L14577">
        <v>525.82271100000003</v>
      </c>
      <c r="R14577">
        <v>1273.5937730000001</v>
      </c>
      <c r="S14577" t="s">
        <v>90</v>
      </c>
      <c r="T14577" s="297">
        <v>46311.754166666666</v>
      </c>
    </row>
    <row r="14578" spans="1:20" x14ac:dyDescent="0.35">
      <c r="A14578" t="s">
        <v>147</v>
      </c>
      <c r="B14578" t="s">
        <v>148</v>
      </c>
      <c r="C14578" t="s">
        <v>93</v>
      </c>
      <c r="D14578" s="29">
        <v>46724</v>
      </c>
      <c r="E14578">
        <v>0</v>
      </c>
      <c r="F14578">
        <v>0</v>
      </c>
      <c r="G14578">
        <v>0</v>
      </c>
      <c r="H14578">
        <v>0</v>
      </c>
      <c r="L14578">
        <v>525.82271100000003</v>
      </c>
      <c r="R14578">
        <v>1273.5937730000001</v>
      </c>
      <c r="S14578" t="s">
        <v>90</v>
      </c>
      <c r="T14578" s="297">
        <v>46311.754166666666</v>
      </c>
    </row>
    <row r="14579" spans="1:20" x14ac:dyDescent="0.35">
      <c r="A14579" t="s">
        <v>147</v>
      </c>
      <c r="B14579" t="s">
        <v>148</v>
      </c>
      <c r="C14579" t="s">
        <v>93</v>
      </c>
      <c r="D14579" s="29">
        <v>46725</v>
      </c>
      <c r="E14579">
        <v>0</v>
      </c>
      <c r="F14579">
        <v>0</v>
      </c>
      <c r="G14579">
        <v>0</v>
      </c>
      <c r="H14579">
        <v>0</v>
      </c>
      <c r="L14579">
        <v>525.82271100000003</v>
      </c>
      <c r="R14579">
        <v>1273.5937730000001</v>
      </c>
      <c r="S14579" t="s">
        <v>90</v>
      </c>
      <c r="T14579" s="297">
        <v>46311.754166666666</v>
      </c>
    </row>
    <row r="14580" spans="1:20" x14ac:dyDescent="0.35">
      <c r="A14580" t="s">
        <v>147</v>
      </c>
      <c r="B14580" t="s">
        <v>148</v>
      </c>
      <c r="C14580" t="s">
        <v>93</v>
      </c>
      <c r="D14580" s="29">
        <v>46726</v>
      </c>
      <c r="E14580">
        <v>0</v>
      </c>
      <c r="F14580">
        <v>0</v>
      </c>
      <c r="G14580">
        <v>0</v>
      </c>
      <c r="H14580">
        <v>0</v>
      </c>
      <c r="L14580">
        <v>525.82271100000003</v>
      </c>
      <c r="R14580">
        <v>1273.5937730000001</v>
      </c>
      <c r="S14580" t="s">
        <v>90</v>
      </c>
      <c r="T14580" s="297">
        <v>46311.754166666666</v>
      </c>
    </row>
    <row r="14581" spans="1:20" x14ac:dyDescent="0.35">
      <c r="A14581" t="s">
        <v>147</v>
      </c>
      <c r="B14581" t="s">
        <v>148</v>
      </c>
      <c r="C14581" t="s">
        <v>93</v>
      </c>
      <c r="D14581" s="29">
        <v>46727</v>
      </c>
      <c r="E14581">
        <v>0</v>
      </c>
      <c r="F14581">
        <v>0</v>
      </c>
      <c r="G14581">
        <v>0</v>
      </c>
      <c r="H14581">
        <v>0</v>
      </c>
      <c r="L14581">
        <v>525.82271100000003</v>
      </c>
      <c r="R14581">
        <v>1273.5937730000001</v>
      </c>
      <c r="S14581" t="s">
        <v>90</v>
      </c>
      <c r="T14581" s="297">
        <v>46311.754166666666</v>
      </c>
    </row>
    <row r="14582" spans="1:20" x14ac:dyDescent="0.35">
      <c r="A14582" t="s">
        <v>147</v>
      </c>
      <c r="B14582" t="s">
        <v>148</v>
      </c>
      <c r="C14582" t="s">
        <v>93</v>
      </c>
      <c r="D14582" s="29">
        <v>46728</v>
      </c>
      <c r="E14582">
        <v>0</v>
      </c>
      <c r="F14582">
        <v>0</v>
      </c>
      <c r="G14582">
        <v>0</v>
      </c>
      <c r="H14582">
        <v>0</v>
      </c>
      <c r="L14582">
        <v>525.82271100000003</v>
      </c>
      <c r="R14582">
        <v>1273.5937730000001</v>
      </c>
      <c r="S14582" t="s">
        <v>90</v>
      </c>
      <c r="T14582" s="297">
        <v>46311.754166666666</v>
      </c>
    </row>
    <row r="14583" spans="1:20" x14ac:dyDescent="0.35">
      <c r="A14583" t="s">
        <v>147</v>
      </c>
      <c r="B14583" t="s">
        <v>148</v>
      </c>
      <c r="C14583" t="s">
        <v>93</v>
      </c>
      <c r="D14583" s="29">
        <v>46729</v>
      </c>
      <c r="E14583">
        <v>0</v>
      </c>
      <c r="F14583">
        <v>0</v>
      </c>
      <c r="G14583">
        <v>0</v>
      </c>
      <c r="H14583">
        <v>0</v>
      </c>
      <c r="L14583">
        <v>525.82271100000003</v>
      </c>
      <c r="R14583">
        <v>1273.5937730000001</v>
      </c>
      <c r="S14583" t="s">
        <v>90</v>
      </c>
      <c r="T14583" s="297">
        <v>46311.754166666666</v>
      </c>
    </row>
    <row r="14584" spans="1:20" x14ac:dyDescent="0.35">
      <c r="A14584" t="s">
        <v>147</v>
      </c>
      <c r="B14584" t="s">
        <v>148</v>
      </c>
      <c r="C14584" t="s">
        <v>93</v>
      </c>
      <c r="D14584" s="29">
        <v>46730</v>
      </c>
      <c r="E14584">
        <v>0</v>
      </c>
      <c r="F14584">
        <v>0</v>
      </c>
      <c r="G14584">
        <v>0</v>
      </c>
      <c r="H14584">
        <v>0</v>
      </c>
      <c r="L14584">
        <v>525.82271100000003</v>
      </c>
      <c r="R14584">
        <v>1273.5937730000001</v>
      </c>
      <c r="S14584" t="s">
        <v>90</v>
      </c>
      <c r="T14584" s="297">
        <v>46311.754166666666</v>
      </c>
    </row>
    <row r="14585" spans="1:20" x14ac:dyDescent="0.35">
      <c r="A14585" t="s">
        <v>147</v>
      </c>
      <c r="B14585" t="s">
        <v>148</v>
      </c>
      <c r="C14585" t="s">
        <v>93</v>
      </c>
      <c r="D14585" s="29">
        <v>46731</v>
      </c>
      <c r="E14585">
        <v>0</v>
      </c>
      <c r="F14585">
        <v>0</v>
      </c>
      <c r="G14585">
        <v>0</v>
      </c>
      <c r="H14585">
        <v>0</v>
      </c>
      <c r="L14585">
        <v>525.82271100000003</v>
      </c>
      <c r="R14585">
        <v>1273.5937730000001</v>
      </c>
      <c r="S14585" t="s">
        <v>90</v>
      </c>
      <c r="T14585" s="297">
        <v>46311.754166666666</v>
      </c>
    </row>
    <row r="14586" spans="1:20" x14ac:dyDescent="0.35">
      <c r="A14586" t="s">
        <v>147</v>
      </c>
      <c r="B14586" t="s">
        <v>148</v>
      </c>
      <c r="C14586" t="s">
        <v>93</v>
      </c>
      <c r="D14586" s="29">
        <v>46732</v>
      </c>
      <c r="E14586">
        <v>0</v>
      </c>
      <c r="F14586">
        <v>0</v>
      </c>
      <c r="G14586">
        <v>0</v>
      </c>
      <c r="H14586">
        <v>0</v>
      </c>
      <c r="L14586">
        <v>525.82271100000003</v>
      </c>
      <c r="R14586">
        <v>1273.5937730000001</v>
      </c>
      <c r="S14586" t="s">
        <v>90</v>
      </c>
      <c r="T14586" s="297">
        <v>46311.754166666666</v>
      </c>
    </row>
    <row r="14587" spans="1:20" x14ac:dyDescent="0.35">
      <c r="A14587" t="s">
        <v>147</v>
      </c>
      <c r="B14587" t="s">
        <v>148</v>
      </c>
      <c r="C14587" t="s">
        <v>93</v>
      </c>
      <c r="D14587" s="29">
        <v>46733</v>
      </c>
      <c r="E14587">
        <v>0</v>
      </c>
      <c r="F14587">
        <v>0</v>
      </c>
      <c r="G14587">
        <v>0</v>
      </c>
      <c r="H14587">
        <v>0</v>
      </c>
      <c r="L14587">
        <v>525.82271100000003</v>
      </c>
      <c r="R14587">
        <v>1273.5937730000001</v>
      </c>
      <c r="S14587" t="s">
        <v>90</v>
      </c>
      <c r="T14587" s="297">
        <v>46311.754166666666</v>
      </c>
    </row>
    <row r="14588" spans="1:20" x14ac:dyDescent="0.35">
      <c r="A14588" t="s">
        <v>147</v>
      </c>
      <c r="B14588" t="s">
        <v>148</v>
      </c>
      <c r="C14588" t="s">
        <v>93</v>
      </c>
      <c r="D14588" s="29">
        <v>46734</v>
      </c>
      <c r="E14588">
        <v>0</v>
      </c>
      <c r="F14588">
        <v>0</v>
      </c>
      <c r="G14588">
        <v>0</v>
      </c>
      <c r="H14588">
        <v>0</v>
      </c>
      <c r="L14588">
        <v>525.82271100000003</v>
      </c>
      <c r="R14588">
        <v>1273.5937730000001</v>
      </c>
      <c r="S14588" t="s">
        <v>90</v>
      </c>
      <c r="T14588" s="297">
        <v>46311.754166666666</v>
      </c>
    </row>
    <row r="14589" spans="1:20" x14ac:dyDescent="0.35">
      <c r="A14589" t="s">
        <v>147</v>
      </c>
      <c r="B14589" t="s">
        <v>148</v>
      </c>
      <c r="C14589" t="s">
        <v>93</v>
      </c>
      <c r="D14589" s="29">
        <v>46735</v>
      </c>
      <c r="E14589">
        <v>0</v>
      </c>
      <c r="F14589">
        <v>0</v>
      </c>
      <c r="G14589">
        <v>0</v>
      </c>
      <c r="H14589">
        <v>0</v>
      </c>
      <c r="L14589">
        <v>525.82271100000003</v>
      </c>
      <c r="R14589">
        <v>1273.5937730000001</v>
      </c>
      <c r="S14589" t="s">
        <v>90</v>
      </c>
      <c r="T14589" s="297">
        <v>46311.754166666666</v>
      </c>
    </row>
    <row r="14590" spans="1:20" x14ac:dyDescent="0.35">
      <c r="A14590" t="s">
        <v>147</v>
      </c>
      <c r="B14590" t="s">
        <v>148</v>
      </c>
      <c r="C14590" t="s">
        <v>93</v>
      </c>
      <c r="D14590" s="29">
        <v>46736</v>
      </c>
      <c r="E14590">
        <v>0</v>
      </c>
      <c r="F14590">
        <v>0</v>
      </c>
      <c r="G14590">
        <v>0</v>
      </c>
      <c r="H14590">
        <v>0</v>
      </c>
      <c r="L14590">
        <v>525.82271100000003</v>
      </c>
      <c r="R14590">
        <v>1273.5937730000001</v>
      </c>
      <c r="S14590" t="s">
        <v>90</v>
      </c>
      <c r="T14590" s="297">
        <v>46311.754166666666</v>
      </c>
    </row>
    <row r="14591" spans="1:20" x14ac:dyDescent="0.35">
      <c r="A14591" t="s">
        <v>147</v>
      </c>
      <c r="B14591" t="s">
        <v>148</v>
      </c>
      <c r="C14591" t="s">
        <v>93</v>
      </c>
      <c r="D14591" s="29">
        <v>46737</v>
      </c>
      <c r="E14591">
        <v>0</v>
      </c>
      <c r="F14591">
        <v>0</v>
      </c>
      <c r="G14591">
        <v>0</v>
      </c>
      <c r="H14591">
        <v>0</v>
      </c>
      <c r="L14591">
        <v>525.82271100000003</v>
      </c>
      <c r="R14591">
        <v>1273.5937730000001</v>
      </c>
      <c r="S14591" t="s">
        <v>90</v>
      </c>
      <c r="T14591" s="297">
        <v>46311.754166666666</v>
      </c>
    </row>
    <row r="14592" spans="1:20" x14ac:dyDescent="0.35">
      <c r="A14592" t="s">
        <v>147</v>
      </c>
      <c r="B14592" t="s">
        <v>148</v>
      </c>
      <c r="C14592" t="s">
        <v>93</v>
      </c>
      <c r="D14592" s="29">
        <v>46738</v>
      </c>
      <c r="E14592">
        <v>0</v>
      </c>
      <c r="F14592">
        <v>0</v>
      </c>
      <c r="G14592">
        <v>0</v>
      </c>
      <c r="H14592">
        <v>0</v>
      </c>
      <c r="L14592">
        <v>525.82271100000003</v>
      </c>
      <c r="R14592">
        <v>1273.5937730000001</v>
      </c>
      <c r="S14592" t="s">
        <v>90</v>
      </c>
      <c r="T14592" s="297">
        <v>46311.754166666666</v>
      </c>
    </row>
    <row r="14593" spans="1:20" x14ac:dyDescent="0.35">
      <c r="A14593" t="s">
        <v>147</v>
      </c>
      <c r="B14593" t="s">
        <v>148</v>
      </c>
      <c r="C14593" t="s">
        <v>93</v>
      </c>
      <c r="D14593" s="29">
        <v>46739</v>
      </c>
      <c r="E14593">
        <v>0</v>
      </c>
      <c r="F14593">
        <v>0</v>
      </c>
      <c r="G14593">
        <v>0</v>
      </c>
      <c r="H14593">
        <v>0</v>
      </c>
      <c r="L14593">
        <v>525.82271100000003</v>
      </c>
      <c r="R14593">
        <v>1273.5937730000001</v>
      </c>
      <c r="S14593" t="s">
        <v>90</v>
      </c>
      <c r="T14593" s="297">
        <v>46311.754166666666</v>
      </c>
    </row>
    <row r="14594" spans="1:20" x14ac:dyDescent="0.35">
      <c r="A14594" t="s">
        <v>147</v>
      </c>
      <c r="B14594" t="s">
        <v>148</v>
      </c>
      <c r="C14594" t="s">
        <v>93</v>
      </c>
      <c r="D14594" s="29">
        <v>46740</v>
      </c>
      <c r="E14594">
        <v>0</v>
      </c>
      <c r="F14594">
        <v>0</v>
      </c>
      <c r="G14594">
        <v>0</v>
      </c>
      <c r="H14594">
        <v>0</v>
      </c>
      <c r="L14594">
        <v>525.82271100000003</v>
      </c>
      <c r="R14594">
        <v>1273.5937730000001</v>
      </c>
      <c r="S14594" t="s">
        <v>90</v>
      </c>
      <c r="T14594" s="297">
        <v>46311.754166666666</v>
      </c>
    </row>
    <row r="14595" spans="1:20" x14ac:dyDescent="0.35">
      <c r="A14595" t="s">
        <v>147</v>
      </c>
      <c r="B14595" t="s">
        <v>148</v>
      </c>
      <c r="C14595" t="s">
        <v>93</v>
      </c>
      <c r="D14595" s="29">
        <v>46741</v>
      </c>
      <c r="E14595">
        <v>0</v>
      </c>
      <c r="F14595">
        <v>0</v>
      </c>
      <c r="G14595">
        <v>0</v>
      </c>
      <c r="H14595">
        <v>0</v>
      </c>
      <c r="L14595">
        <v>525.82271100000003</v>
      </c>
      <c r="R14595">
        <v>1273.5937730000001</v>
      </c>
      <c r="S14595" t="s">
        <v>90</v>
      </c>
      <c r="T14595" s="297">
        <v>46311.754166666666</v>
      </c>
    </row>
    <row r="14596" spans="1:20" x14ac:dyDescent="0.35">
      <c r="A14596" t="s">
        <v>147</v>
      </c>
      <c r="B14596" t="s">
        <v>148</v>
      </c>
      <c r="C14596" t="s">
        <v>93</v>
      </c>
      <c r="D14596" s="29">
        <v>46742</v>
      </c>
      <c r="E14596">
        <v>0</v>
      </c>
      <c r="F14596">
        <v>0</v>
      </c>
      <c r="G14596">
        <v>0</v>
      </c>
      <c r="H14596">
        <v>0</v>
      </c>
      <c r="L14596">
        <v>525.82271100000003</v>
      </c>
      <c r="R14596">
        <v>1273.5937730000001</v>
      </c>
      <c r="S14596" t="s">
        <v>90</v>
      </c>
      <c r="T14596" s="297">
        <v>46311.754166666666</v>
      </c>
    </row>
    <row r="14597" spans="1:20" x14ac:dyDescent="0.35">
      <c r="A14597" t="s">
        <v>147</v>
      </c>
      <c r="B14597" t="s">
        <v>148</v>
      </c>
      <c r="C14597" t="s">
        <v>93</v>
      </c>
      <c r="D14597" s="29">
        <v>46743</v>
      </c>
      <c r="E14597">
        <v>0</v>
      </c>
      <c r="F14597">
        <v>0</v>
      </c>
      <c r="G14597">
        <v>0</v>
      </c>
      <c r="H14597">
        <v>0</v>
      </c>
      <c r="L14597">
        <v>525.82271100000003</v>
      </c>
      <c r="R14597">
        <v>1273.5937730000001</v>
      </c>
      <c r="S14597" t="s">
        <v>90</v>
      </c>
      <c r="T14597" s="297">
        <v>46311.754166666666</v>
      </c>
    </row>
    <row r="14598" spans="1:20" x14ac:dyDescent="0.35">
      <c r="A14598" t="s">
        <v>147</v>
      </c>
      <c r="B14598" t="s">
        <v>148</v>
      </c>
      <c r="C14598" t="s">
        <v>93</v>
      </c>
      <c r="D14598" s="29">
        <v>46744</v>
      </c>
      <c r="E14598">
        <v>0</v>
      </c>
      <c r="F14598">
        <v>0</v>
      </c>
      <c r="G14598">
        <v>0</v>
      </c>
      <c r="H14598">
        <v>0</v>
      </c>
      <c r="L14598">
        <v>525.82271100000003</v>
      </c>
      <c r="R14598">
        <v>1273.5937730000001</v>
      </c>
      <c r="S14598" t="s">
        <v>90</v>
      </c>
      <c r="T14598" s="297">
        <v>46311.754166666666</v>
      </c>
    </row>
    <row r="14599" spans="1:20" x14ac:dyDescent="0.35">
      <c r="A14599" t="s">
        <v>147</v>
      </c>
      <c r="B14599" t="s">
        <v>148</v>
      </c>
      <c r="C14599" t="s">
        <v>93</v>
      </c>
      <c r="D14599" s="29">
        <v>46745</v>
      </c>
      <c r="E14599">
        <v>0</v>
      </c>
      <c r="F14599">
        <v>0</v>
      </c>
      <c r="G14599">
        <v>0</v>
      </c>
      <c r="H14599">
        <v>0</v>
      </c>
      <c r="L14599">
        <v>525.82271100000003</v>
      </c>
      <c r="R14599">
        <v>1273.5937730000001</v>
      </c>
      <c r="S14599" t="s">
        <v>90</v>
      </c>
      <c r="T14599" s="297">
        <v>46311.754166666666</v>
      </c>
    </row>
    <row r="14600" spans="1:20" x14ac:dyDescent="0.35">
      <c r="A14600" t="s">
        <v>147</v>
      </c>
      <c r="B14600" t="s">
        <v>148</v>
      </c>
      <c r="C14600" t="s">
        <v>93</v>
      </c>
      <c r="D14600" s="29">
        <v>46746</v>
      </c>
      <c r="E14600">
        <v>0</v>
      </c>
      <c r="F14600">
        <v>0</v>
      </c>
      <c r="G14600">
        <v>0</v>
      </c>
      <c r="H14600">
        <v>0</v>
      </c>
      <c r="L14600">
        <v>525.82271100000003</v>
      </c>
      <c r="R14600">
        <v>1273.5937730000001</v>
      </c>
      <c r="S14600" t="s">
        <v>90</v>
      </c>
      <c r="T14600" s="297">
        <v>46311.754166666666</v>
      </c>
    </row>
    <row r="14601" spans="1:20" x14ac:dyDescent="0.35">
      <c r="A14601" t="s">
        <v>147</v>
      </c>
      <c r="B14601" t="s">
        <v>148</v>
      </c>
      <c r="C14601" t="s">
        <v>93</v>
      </c>
      <c r="D14601" s="29">
        <v>46747</v>
      </c>
      <c r="E14601">
        <v>0</v>
      </c>
      <c r="F14601">
        <v>0</v>
      </c>
      <c r="G14601">
        <v>0</v>
      </c>
      <c r="H14601">
        <v>0</v>
      </c>
      <c r="L14601">
        <v>525.82271100000003</v>
      </c>
      <c r="R14601">
        <v>1273.5937730000001</v>
      </c>
      <c r="S14601" t="s">
        <v>90</v>
      </c>
      <c r="T14601" s="297">
        <v>46311.754166666666</v>
      </c>
    </row>
    <row r="14602" spans="1:20" x14ac:dyDescent="0.35">
      <c r="A14602" t="s">
        <v>147</v>
      </c>
      <c r="B14602" t="s">
        <v>148</v>
      </c>
      <c r="C14602" t="s">
        <v>93</v>
      </c>
      <c r="D14602" s="29">
        <v>46748</v>
      </c>
      <c r="E14602">
        <v>0</v>
      </c>
      <c r="F14602">
        <v>0</v>
      </c>
      <c r="G14602">
        <v>0</v>
      </c>
      <c r="H14602">
        <v>0</v>
      </c>
      <c r="L14602">
        <v>525.82271100000003</v>
      </c>
      <c r="R14602">
        <v>1273.5937730000001</v>
      </c>
      <c r="S14602" t="s">
        <v>90</v>
      </c>
      <c r="T14602" s="297">
        <v>46311.754166666666</v>
      </c>
    </row>
    <row r="14603" spans="1:20" x14ac:dyDescent="0.35">
      <c r="A14603" t="s">
        <v>147</v>
      </c>
      <c r="B14603" t="s">
        <v>148</v>
      </c>
      <c r="C14603" t="s">
        <v>93</v>
      </c>
      <c r="D14603" s="29">
        <v>46749</v>
      </c>
      <c r="E14603">
        <v>0</v>
      </c>
      <c r="F14603">
        <v>0</v>
      </c>
      <c r="G14603">
        <v>0</v>
      </c>
      <c r="H14603">
        <v>0</v>
      </c>
      <c r="L14603">
        <v>525.82271100000003</v>
      </c>
      <c r="R14603">
        <v>1273.5937730000001</v>
      </c>
      <c r="S14603" t="s">
        <v>90</v>
      </c>
      <c r="T14603" s="297">
        <v>46311.754166666666</v>
      </c>
    </row>
    <row r="14604" spans="1:20" x14ac:dyDescent="0.35">
      <c r="A14604" t="s">
        <v>147</v>
      </c>
      <c r="B14604" t="s">
        <v>148</v>
      </c>
      <c r="C14604" t="s">
        <v>93</v>
      </c>
      <c r="D14604" s="29">
        <v>46750</v>
      </c>
      <c r="E14604">
        <v>0</v>
      </c>
      <c r="F14604">
        <v>0</v>
      </c>
      <c r="G14604">
        <v>0</v>
      </c>
      <c r="H14604">
        <v>0</v>
      </c>
      <c r="L14604">
        <v>525.82271100000003</v>
      </c>
      <c r="R14604">
        <v>1273.5937730000001</v>
      </c>
      <c r="S14604" t="s">
        <v>90</v>
      </c>
      <c r="T14604" s="297">
        <v>46311.754166666666</v>
      </c>
    </row>
    <row r="14605" spans="1:20" x14ac:dyDescent="0.35">
      <c r="A14605" t="s">
        <v>147</v>
      </c>
      <c r="B14605" t="s">
        <v>148</v>
      </c>
      <c r="C14605" t="s">
        <v>93</v>
      </c>
      <c r="D14605" s="29">
        <v>46751</v>
      </c>
      <c r="E14605">
        <v>0</v>
      </c>
      <c r="F14605">
        <v>0</v>
      </c>
      <c r="G14605">
        <v>0</v>
      </c>
      <c r="H14605">
        <v>0</v>
      </c>
      <c r="L14605">
        <v>525.82271100000003</v>
      </c>
      <c r="R14605">
        <v>1273.5937730000001</v>
      </c>
      <c r="S14605" t="s">
        <v>90</v>
      </c>
      <c r="T14605" s="297">
        <v>46311.754166666666</v>
      </c>
    </row>
    <row r="14606" spans="1:20" x14ac:dyDescent="0.35">
      <c r="A14606" t="s">
        <v>147</v>
      </c>
      <c r="B14606" t="s">
        <v>148</v>
      </c>
      <c r="C14606" t="s">
        <v>93</v>
      </c>
      <c r="D14606" s="29">
        <v>46752</v>
      </c>
      <c r="E14606">
        <v>0</v>
      </c>
      <c r="F14606">
        <v>0</v>
      </c>
      <c r="G14606">
        <v>0</v>
      </c>
      <c r="H14606">
        <v>0</v>
      </c>
      <c r="L14606">
        <v>525.82271100000003</v>
      </c>
      <c r="R14606">
        <v>1273.5937730000001</v>
      </c>
      <c r="S14606" t="s">
        <v>90</v>
      </c>
      <c r="T14606" s="297">
        <v>46311.754166666666</v>
      </c>
    </row>
    <row r="14607" spans="1:20" x14ac:dyDescent="0.35">
      <c r="A14607" t="s">
        <v>149</v>
      </c>
      <c r="C14607" t="s">
        <v>93</v>
      </c>
      <c r="D14607" s="29">
        <v>46388</v>
      </c>
      <c r="E14607">
        <v>0</v>
      </c>
      <c r="F14607">
        <v>0</v>
      </c>
      <c r="G14607">
        <v>0</v>
      </c>
      <c r="H14607">
        <v>0</v>
      </c>
      <c r="L14607">
        <v>486.30807299999998</v>
      </c>
      <c r="R14607">
        <v>1151.608131</v>
      </c>
      <c r="S14607" t="s">
        <v>90</v>
      </c>
      <c r="T14607" s="297">
        <v>46311.754166666666</v>
      </c>
    </row>
    <row r="14608" spans="1:20" x14ac:dyDescent="0.35">
      <c r="A14608" t="s">
        <v>149</v>
      </c>
      <c r="C14608" t="s">
        <v>93</v>
      </c>
      <c r="D14608" s="29">
        <v>46389</v>
      </c>
      <c r="E14608">
        <v>0</v>
      </c>
      <c r="F14608">
        <v>0</v>
      </c>
      <c r="G14608">
        <v>0</v>
      </c>
      <c r="H14608">
        <v>0</v>
      </c>
      <c r="L14608">
        <v>486.30807299999998</v>
      </c>
      <c r="R14608">
        <v>1151.608131</v>
      </c>
      <c r="S14608" t="s">
        <v>90</v>
      </c>
      <c r="T14608" s="297">
        <v>46311.754166666666</v>
      </c>
    </row>
    <row r="14609" spans="1:20" x14ac:dyDescent="0.35">
      <c r="A14609" t="s">
        <v>149</v>
      </c>
      <c r="C14609" t="s">
        <v>93</v>
      </c>
      <c r="D14609" s="29">
        <v>46390</v>
      </c>
      <c r="E14609">
        <v>0</v>
      </c>
      <c r="F14609">
        <v>0</v>
      </c>
      <c r="G14609">
        <v>0</v>
      </c>
      <c r="H14609">
        <v>0</v>
      </c>
      <c r="L14609">
        <v>486.30807299999998</v>
      </c>
      <c r="R14609">
        <v>1151.608131</v>
      </c>
      <c r="S14609" t="s">
        <v>90</v>
      </c>
      <c r="T14609" s="297">
        <v>46311.754166666666</v>
      </c>
    </row>
    <row r="14610" spans="1:20" x14ac:dyDescent="0.35">
      <c r="A14610" t="s">
        <v>149</v>
      </c>
      <c r="C14610" t="s">
        <v>93</v>
      </c>
      <c r="D14610" s="29">
        <v>46391</v>
      </c>
      <c r="E14610">
        <v>0</v>
      </c>
      <c r="F14610">
        <v>0</v>
      </c>
      <c r="G14610">
        <v>0</v>
      </c>
      <c r="H14610">
        <v>0</v>
      </c>
      <c r="L14610">
        <v>486.30807299999998</v>
      </c>
      <c r="R14610">
        <v>1151.608131</v>
      </c>
      <c r="S14610" t="s">
        <v>90</v>
      </c>
      <c r="T14610" s="297">
        <v>46311.754166666666</v>
      </c>
    </row>
    <row r="14611" spans="1:20" x14ac:dyDescent="0.35">
      <c r="A14611" t="s">
        <v>149</v>
      </c>
      <c r="C14611" t="s">
        <v>93</v>
      </c>
      <c r="D14611" s="29">
        <v>46392</v>
      </c>
      <c r="E14611">
        <v>0</v>
      </c>
      <c r="F14611">
        <v>0</v>
      </c>
      <c r="G14611">
        <v>0</v>
      </c>
      <c r="H14611">
        <v>0</v>
      </c>
      <c r="L14611">
        <v>486.30807299999998</v>
      </c>
      <c r="R14611">
        <v>1151.608131</v>
      </c>
      <c r="S14611" t="s">
        <v>90</v>
      </c>
      <c r="T14611" s="297">
        <v>46311.754166666666</v>
      </c>
    </row>
    <row r="14612" spans="1:20" x14ac:dyDescent="0.35">
      <c r="A14612" t="s">
        <v>149</v>
      </c>
      <c r="C14612" t="s">
        <v>93</v>
      </c>
      <c r="D14612" s="29">
        <v>46393</v>
      </c>
      <c r="E14612">
        <v>0</v>
      </c>
      <c r="F14612">
        <v>0</v>
      </c>
      <c r="G14612">
        <v>0</v>
      </c>
      <c r="H14612">
        <v>0</v>
      </c>
      <c r="L14612">
        <v>486.30807299999998</v>
      </c>
      <c r="R14612">
        <v>1151.608131</v>
      </c>
      <c r="S14612" t="s">
        <v>90</v>
      </c>
      <c r="T14612" s="297">
        <v>46311.754166666666</v>
      </c>
    </row>
    <row r="14613" spans="1:20" x14ac:dyDescent="0.35">
      <c r="A14613" t="s">
        <v>149</v>
      </c>
      <c r="C14613" t="s">
        <v>93</v>
      </c>
      <c r="D14613" s="29">
        <v>46394</v>
      </c>
      <c r="E14613">
        <v>0</v>
      </c>
      <c r="F14613">
        <v>0</v>
      </c>
      <c r="G14613">
        <v>0</v>
      </c>
      <c r="H14613">
        <v>0</v>
      </c>
      <c r="L14613">
        <v>486.30807299999998</v>
      </c>
      <c r="R14613">
        <v>1151.608131</v>
      </c>
      <c r="S14613" t="s">
        <v>90</v>
      </c>
      <c r="T14613" s="297">
        <v>46311.754166666666</v>
      </c>
    </row>
    <row r="14614" spans="1:20" x14ac:dyDescent="0.35">
      <c r="A14614" t="s">
        <v>149</v>
      </c>
      <c r="C14614" t="s">
        <v>93</v>
      </c>
      <c r="D14614" s="29">
        <v>46395</v>
      </c>
      <c r="E14614">
        <v>0</v>
      </c>
      <c r="F14614">
        <v>0</v>
      </c>
      <c r="G14614">
        <v>0</v>
      </c>
      <c r="H14614">
        <v>0</v>
      </c>
      <c r="L14614">
        <v>486.30807299999998</v>
      </c>
      <c r="R14614">
        <v>1151.608131</v>
      </c>
      <c r="S14614" t="s">
        <v>90</v>
      </c>
      <c r="T14614" s="297">
        <v>46311.754166666666</v>
      </c>
    </row>
    <row r="14615" spans="1:20" x14ac:dyDescent="0.35">
      <c r="A14615" t="s">
        <v>149</v>
      </c>
      <c r="C14615" t="s">
        <v>93</v>
      </c>
      <c r="D14615" s="29">
        <v>46396</v>
      </c>
      <c r="E14615">
        <v>0</v>
      </c>
      <c r="F14615">
        <v>0</v>
      </c>
      <c r="G14615">
        <v>0</v>
      </c>
      <c r="H14615">
        <v>0</v>
      </c>
      <c r="L14615">
        <v>486.30807299999998</v>
      </c>
      <c r="R14615">
        <v>1151.608131</v>
      </c>
      <c r="S14615" t="s">
        <v>90</v>
      </c>
      <c r="T14615" s="297">
        <v>46311.754166666666</v>
      </c>
    </row>
    <row r="14616" spans="1:20" x14ac:dyDescent="0.35">
      <c r="A14616" t="s">
        <v>149</v>
      </c>
      <c r="C14616" t="s">
        <v>93</v>
      </c>
      <c r="D14616" s="29">
        <v>46397</v>
      </c>
      <c r="E14616">
        <v>0</v>
      </c>
      <c r="F14616">
        <v>0</v>
      </c>
      <c r="G14616">
        <v>0</v>
      </c>
      <c r="H14616">
        <v>0</v>
      </c>
      <c r="L14616">
        <v>486.30807299999998</v>
      </c>
      <c r="R14616">
        <v>1151.608131</v>
      </c>
      <c r="S14616" t="s">
        <v>90</v>
      </c>
      <c r="T14616" s="297">
        <v>46311.754166666666</v>
      </c>
    </row>
    <row r="14617" spans="1:20" x14ac:dyDescent="0.35">
      <c r="A14617" t="s">
        <v>149</v>
      </c>
      <c r="C14617" t="s">
        <v>93</v>
      </c>
      <c r="D14617" s="29">
        <v>46398</v>
      </c>
      <c r="E14617">
        <v>0</v>
      </c>
      <c r="F14617">
        <v>0</v>
      </c>
      <c r="G14617">
        <v>0</v>
      </c>
      <c r="H14617">
        <v>0</v>
      </c>
      <c r="L14617">
        <v>486.30807299999998</v>
      </c>
      <c r="R14617">
        <v>1151.608131</v>
      </c>
      <c r="S14617" t="s">
        <v>90</v>
      </c>
      <c r="T14617" s="297">
        <v>46311.754166666666</v>
      </c>
    </row>
    <row r="14618" spans="1:20" x14ac:dyDescent="0.35">
      <c r="A14618" t="s">
        <v>149</v>
      </c>
      <c r="C14618" t="s">
        <v>93</v>
      </c>
      <c r="D14618" s="29">
        <v>46399</v>
      </c>
      <c r="E14618">
        <v>0</v>
      </c>
      <c r="F14618">
        <v>0</v>
      </c>
      <c r="G14618">
        <v>0</v>
      </c>
      <c r="H14618">
        <v>0</v>
      </c>
      <c r="L14618">
        <v>486.30807299999998</v>
      </c>
      <c r="R14618">
        <v>1151.608131</v>
      </c>
      <c r="S14618" t="s">
        <v>90</v>
      </c>
      <c r="T14618" s="297">
        <v>46311.754166666666</v>
      </c>
    </row>
    <row r="14619" spans="1:20" x14ac:dyDescent="0.35">
      <c r="A14619" t="s">
        <v>149</v>
      </c>
      <c r="C14619" t="s">
        <v>93</v>
      </c>
      <c r="D14619" s="29">
        <v>46400</v>
      </c>
      <c r="E14619">
        <v>0</v>
      </c>
      <c r="F14619">
        <v>0</v>
      </c>
      <c r="G14619">
        <v>0</v>
      </c>
      <c r="H14619">
        <v>0</v>
      </c>
      <c r="L14619">
        <v>486.30807299999998</v>
      </c>
      <c r="R14619">
        <v>1151.608131</v>
      </c>
      <c r="S14619" t="s">
        <v>90</v>
      </c>
      <c r="T14619" s="297">
        <v>46311.754166666666</v>
      </c>
    </row>
    <row r="14620" spans="1:20" x14ac:dyDescent="0.35">
      <c r="A14620" t="s">
        <v>149</v>
      </c>
      <c r="C14620" t="s">
        <v>93</v>
      </c>
      <c r="D14620" s="29">
        <v>46401</v>
      </c>
      <c r="E14620">
        <v>0</v>
      </c>
      <c r="F14620">
        <v>0</v>
      </c>
      <c r="G14620">
        <v>0</v>
      </c>
      <c r="H14620">
        <v>0</v>
      </c>
      <c r="L14620">
        <v>486.30807299999998</v>
      </c>
      <c r="R14620">
        <v>1151.608131</v>
      </c>
      <c r="S14620" t="s">
        <v>90</v>
      </c>
      <c r="T14620" s="297">
        <v>46311.754166666666</v>
      </c>
    </row>
    <row r="14621" spans="1:20" x14ac:dyDescent="0.35">
      <c r="A14621" t="s">
        <v>149</v>
      </c>
      <c r="C14621" t="s">
        <v>93</v>
      </c>
      <c r="D14621" s="29">
        <v>46402</v>
      </c>
      <c r="E14621">
        <v>0</v>
      </c>
      <c r="F14621">
        <v>0</v>
      </c>
      <c r="G14621">
        <v>0</v>
      </c>
      <c r="H14621">
        <v>0</v>
      </c>
      <c r="L14621">
        <v>486.30807299999998</v>
      </c>
      <c r="R14621">
        <v>1151.608131</v>
      </c>
      <c r="S14621" t="s">
        <v>90</v>
      </c>
      <c r="T14621" s="297">
        <v>46311.754166666666</v>
      </c>
    </row>
    <row r="14622" spans="1:20" x14ac:dyDescent="0.35">
      <c r="A14622" t="s">
        <v>149</v>
      </c>
      <c r="C14622" t="s">
        <v>93</v>
      </c>
      <c r="D14622" s="29">
        <v>46403</v>
      </c>
      <c r="E14622">
        <v>0</v>
      </c>
      <c r="F14622">
        <v>0</v>
      </c>
      <c r="G14622">
        <v>0</v>
      </c>
      <c r="H14622">
        <v>0</v>
      </c>
      <c r="L14622">
        <v>486.30807299999998</v>
      </c>
      <c r="R14622">
        <v>1151.608131</v>
      </c>
      <c r="S14622" t="s">
        <v>90</v>
      </c>
      <c r="T14622" s="297">
        <v>46311.754166666666</v>
      </c>
    </row>
    <row r="14623" spans="1:20" x14ac:dyDescent="0.35">
      <c r="A14623" t="s">
        <v>149</v>
      </c>
      <c r="C14623" t="s">
        <v>93</v>
      </c>
      <c r="D14623" s="29">
        <v>46404</v>
      </c>
      <c r="E14623">
        <v>0</v>
      </c>
      <c r="F14623">
        <v>0</v>
      </c>
      <c r="G14623">
        <v>0</v>
      </c>
      <c r="H14623">
        <v>0</v>
      </c>
      <c r="L14623">
        <v>486.30807299999998</v>
      </c>
      <c r="R14623">
        <v>1151.608131</v>
      </c>
      <c r="S14623" t="s">
        <v>90</v>
      </c>
      <c r="T14623" s="297">
        <v>46311.754166666666</v>
      </c>
    </row>
    <row r="14624" spans="1:20" x14ac:dyDescent="0.35">
      <c r="A14624" t="s">
        <v>149</v>
      </c>
      <c r="C14624" t="s">
        <v>93</v>
      </c>
      <c r="D14624" s="29">
        <v>46405</v>
      </c>
      <c r="E14624">
        <v>0</v>
      </c>
      <c r="F14624">
        <v>0</v>
      </c>
      <c r="G14624">
        <v>0</v>
      </c>
      <c r="H14624">
        <v>0</v>
      </c>
      <c r="L14624">
        <v>486.30807299999998</v>
      </c>
      <c r="R14624">
        <v>1151.608131</v>
      </c>
      <c r="S14624" t="s">
        <v>90</v>
      </c>
      <c r="T14624" s="297">
        <v>46311.754166666666</v>
      </c>
    </row>
    <row r="14625" spans="1:20" x14ac:dyDescent="0.35">
      <c r="A14625" t="s">
        <v>149</v>
      </c>
      <c r="C14625" t="s">
        <v>93</v>
      </c>
      <c r="D14625" s="29">
        <v>46406</v>
      </c>
      <c r="E14625">
        <v>0</v>
      </c>
      <c r="F14625">
        <v>0</v>
      </c>
      <c r="G14625">
        <v>0</v>
      </c>
      <c r="H14625">
        <v>0</v>
      </c>
      <c r="L14625">
        <v>486.30807299999998</v>
      </c>
      <c r="R14625">
        <v>1151.608131</v>
      </c>
      <c r="S14625" t="s">
        <v>90</v>
      </c>
      <c r="T14625" s="297">
        <v>46311.754166666666</v>
      </c>
    </row>
    <row r="14626" spans="1:20" x14ac:dyDescent="0.35">
      <c r="A14626" t="s">
        <v>149</v>
      </c>
      <c r="C14626" t="s">
        <v>93</v>
      </c>
      <c r="D14626" s="29">
        <v>46407</v>
      </c>
      <c r="E14626">
        <v>0</v>
      </c>
      <c r="F14626">
        <v>0</v>
      </c>
      <c r="G14626">
        <v>0</v>
      </c>
      <c r="H14626">
        <v>0</v>
      </c>
      <c r="L14626">
        <v>486.30807299999998</v>
      </c>
      <c r="R14626">
        <v>1151.608131</v>
      </c>
      <c r="S14626" t="s">
        <v>90</v>
      </c>
      <c r="T14626" s="297">
        <v>46311.754166666666</v>
      </c>
    </row>
    <row r="14627" spans="1:20" x14ac:dyDescent="0.35">
      <c r="A14627" t="s">
        <v>149</v>
      </c>
      <c r="C14627" t="s">
        <v>93</v>
      </c>
      <c r="D14627" s="29">
        <v>46408</v>
      </c>
      <c r="E14627">
        <v>0</v>
      </c>
      <c r="F14627">
        <v>0</v>
      </c>
      <c r="G14627">
        <v>0</v>
      </c>
      <c r="H14627">
        <v>0</v>
      </c>
      <c r="L14627">
        <v>486.30807299999998</v>
      </c>
      <c r="R14627">
        <v>1151.608131</v>
      </c>
      <c r="S14627" t="s">
        <v>90</v>
      </c>
      <c r="T14627" s="297">
        <v>46311.754166666666</v>
      </c>
    </row>
    <row r="14628" spans="1:20" x14ac:dyDescent="0.35">
      <c r="A14628" t="s">
        <v>149</v>
      </c>
      <c r="C14628" t="s">
        <v>93</v>
      </c>
      <c r="D14628" s="29">
        <v>46409</v>
      </c>
      <c r="E14628">
        <v>0</v>
      </c>
      <c r="F14628">
        <v>0</v>
      </c>
      <c r="G14628">
        <v>0</v>
      </c>
      <c r="H14628">
        <v>0</v>
      </c>
      <c r="L14628">
        <v>486.30807299999998</v>
      </c>
      <c r="R14628">
        <v>1151.608131</v>
      </c>
      <c r="S14628" t="s">
        <v>90</v>
      </c>
      <c r="T14628" s="297">
        <v>46311.754166666666</v>
      </c>
    </row>
    <row r="14629" spans="1:20" x14ac:dyDescent="0.35">
      <c r="A14629" t="s">
        <v>149</v>
      </c>
      <c r="C14629" t="s">
        <v>93</v>
      </c>
      <c r="D14629" s="29">
        <v>46410</v>
      </c>
      <c r="E14629">
        <v>0</v>
      </c>
      <c r="F14629">
        <v>0</v>
      </c>
      <c r="G14629">
        <v>0</v>
      </c>
      <c r="H14629">
        <v>0</v>
      </c>
      <c r="L14629">
        <v>486.30807299999998</v>
      </c>
      <c r="R14629">
        <v>1151.608131</v>
      </c>
      <c r="S14629" t="s">
        <v>90</v>
      </c>
      <c r="T14629" s="297">
        <v>46311.754166666666</v>
      </c>
    </row>
    <row r="14630" spans="1:20" x14ac:dyDescent="0.35">
      <c r="A14630" t="s">
        <v>149</v>
      </c>
      <c r="C14630" t="s">
        <v>93</v>
      </c>
      <c r="D14630" s="29">
        <v>46411</v>
      </c>
      <c r="E14630">
        <v>0</v>
      </c>
      <c r="F14630">
        <v>0</v>
      </c>
      <c r="G14630">
        <v>0</v>
      </c>
      <c r="H14630">
        <v>0</v>
      </c>
      <c r="L14630">
        <v>486.30807299999998</v>
      </c>
      <c r="R14630">
        <v>1151.608131</v>
      </c>
      <c r="S14630" t="s">
        <v>90</v>
      </c>
      <c r="T14630" s="297">
        <v>46311.754166666666</v>
      </c>
    </row>
    <row r="14631" spans="1:20" x14ac:dyDescent="0.35">
      <c r="A14631" t="s">
        <v>149</v>
      </c>
      <c r="C14631" t="s">
        <v>93</v>
      </c>
      <c r="D14631" s="29">
        <v>46412</v>
      </c>
      <c r="E14631">
        <v>0</v>
      </c>
      <c r="F14631">
        <v>0</v>
      </c>
      <c r="G14631">
        <v>0</v>
      </c>
      <c r="H14631">
        <v>0</v>
      </c>
      <c r="L14631">
        <v>486.30807299999998</v>
      </c>
      <c r="R14631">
        <v>1151.608131</v>
      </c>
      <c r="S14631" t="s">
        <v>90</v>
      </c>
      <c r="T14631" s="297">
        <v>46311.754166666666</v>
      </c>
    </row>
    <row r="14632" spans="1:20" x14ac:dyDescent="0.35">
      <c r="A14632" t="s">
        <v>149</v>
      </c>
      <c r="C14632" t="s">
        <v>93</v>
      </c>
      <c r="D14632" s="29">
        <v>46413</v>
      </c>
      <c r="E14632">
        <v>0</v>
      </c>
      <c r="F14632">
        <v>0</v>
      </c>
      <c r="G14632">
        <v>0</v>
      </c>
      <c r="H14632">
        <v>0</v>
      </c>
      <c r="L14632">
        <v>486.30807299999998</v>
      </c>
      <c r="R14632">
        <v>1151.608131</v>
      </c>
      <c r="S14632" t="s">
        <v>90</v>
      </c>
      <c r="T14632" s="297">
        <v>46311.754166666666</v>
      </c>
    </row>
    <row r="14633" spans="1:20" x14ac:dyDescent="0.35">
      <c r="A14633" t="s">
        <v>149</v>
      </c>
      <c r="C14633" t="s">
        <v>93</v>
      </c>
      <c r="D14633" s="29">
        <v>46414</v>
      </c>
      <c r="E14633">
        <v>0</v>
      </c>
      <c r="F14633">
        <v>0</v>
      </c>
      <c r="G14633">
        <v>0</v>
      </c>
      <c r="H14633">
        <v>0</v>
      </c>
      <c r="L14633">
        <v>486.30807299999998</v>
      </c>
      <c r="R14633">
        <v>1151.608131</v>
      </c>
      <c r="S14633" t="s">
        <v>90</v>
      </c>
      <c r="T14633" s="297">
        <v>46311.754166666666</v>
      </c>
    </row>
    <row r="14634" spans="1:20" x14ac:dyDescent="0.35">
      <c r="A14634" t="s">
        <v>149</v>
      </c>
      <c r="C14634" t="s">
        <v>93</v>
      </c>
      <c r="D14634" s="29">
        <v>46415</v>
      </c>
      <c r="E14634">
        <v>0</v>
      </c>
      <c r="F14634">
        <v>0</v>
      </c>
      <c r="G14634">
        <v>0</v>
      </c>
      <c r="H14634">
        <v>0</v>
      </c>
      <c r="L14634">
        <v>486.30807299999998</v>
      </c>
      <c r="R14634">
        <v>1151.608131</v>
      </c>
      <c r="S14634" t="s">
        <v>90</v>
      </c>
      <c r="T14634" s="297">
        <v>46311.754166666666</v>
      </c>
    </row>
    <row r="14635" spans="1:20" x14ac:dyDescent="0.35">
      <c r="A14635" t="s">
        <v>149</v>
      </c>
      <c r="C14635" t="s">
        <v>93</v>
      </c>
      <c r="D14635" s="29">
        <v>46416</v>
      </c>
      <c r="E14635">
        <v>0</v>
      </c>
      <c r="F14635">
        <v>0</v>
      </c>
      <c r="G14635">
        <v>0</v>
      </c>
      <c r="H14635">
        <v>0</v>
      </c>
      <c r="L14635">
        <v>486.30807299999998</v>
      </c>
      <c r="R14635">
        <v>1151.608131</v>
      </c>
      <c r="S14635" t="s">
        <v>90</v>
      </c>
      <c r="T14635" s="297">
        <v>46311.754166666666</v>
      </c>
    </row>
    <row r="14636" spans="1:20" x14ac:dyDescent="0.35">
      <c r="A14636" t="s">
        <v>149</v>
      </c>
      <c r="C14636" t="s">
        <v>93</v>
      </c>
      <c r="D14636" s="29">
        <v>46417</v>
      </c>
      <c r="E14636">
        <v>0</v>
      </c>
      <c r="F14636">
        <v>0</v>
      </c>
      <c r="G14636">
        <v>0</v>
      </c>
      <c r="H14636">
        <v>0</v>
      </c>
      <c r="L14636">
        <v>486.30807299999998</v>
      </c>
      <c r="R14636">
        <v>1151.608131</v>
      </c>
      <c r="S14636" t="s">
        <v>90</v>
      </c>
      <c r="T14636" s="297">
        <v>46311.754166666666</v>
      </c>
    </row>
    <row r="14637" spans="1:20" x14ac:dyDescent="0.35">
      <c r="A14637" t="s">
        <v>149</v>
      </c>
      <c r="C14637" t="s">
        <v>93</v>
      </c>
      <c r="D14637" s="29">
        <v>46418</v>
      </c>
      <c r="E14637">
        <v>0</v>
      </c>
      <c r="F14637">
        <v>0</v>
      </c>
      <c r="G14637">
        <v>0</v>
      </c>
      <c r="H14637">
        <v>0</v>
      </c>
      <c r="L14637">
        <v>486.30807299999998</v>
      </c>
      <c r="R14637">
        <v>1151.608131</v>
      </c>
      <c r="S14637" t="s">
        <v>90</v>
      </c>
      <c r="T14637" s="297">
        <v>46311.754166666666</v>
      </c>
    </row>
    <row r="14638" spans="1:20" x14ac:dyDescent="0.35">
      <c r="A14638" t="s">
        <v>149</v>
      </c>
      <c r="C14638" t="s">
        <v>93</v>
      </c>
      <c r="D14638" s="29">
        <v>46419</v>
      </c>
      <c r="E14638">
        <v>0</v>
      </c>
      <c r="F14638">
        <v>0</v>
      </c>
      <c r="G14638">
        <v>0</v>
      </c>
      <c r="H14638">
        <v>0</v>
      </c>
      <c r="L14638">
        <v>486.30807299999998</v>
      </c>
      <c r="R14638">
        <v>1151.608131</v>
      </c>
      <c r="S14638" t="s">
        <v>90</v>
      </c>
      <c r="T14638" s="297">
        <v>46311.754166666666</v>
      </c>
    </row>
    <row r="14639" spans="1:20" x14ac:dyDescent="0.35">
      <c r="A14639" t="s">
        <v>149</v>
      </c>
      <c r="C14639" t="s">
        <v>93</v>
      </c>
      <c r="D14639" s="29">
        <v>46420</v>
      </c>
      <c r="E14639">
        <v>0</v>
      </c>
      <c r="F14639">
        <v>0</v>
      </c>
      <c r="G14639">
        <v>0</v>
      </c>
      <c r="H14639">
        <v>0</v>
      </c>
      <c r="L14639">
        <v>486.30807299999998</v>
      </c>
      <c r="R14639">
        <v>1151.608131</v>
      </c>
      <c r="S14639" t="s">
        <v>90</v>
      </c>
      <c r="T14639" s="297">
        <v>46311.754166666666</v>
      </c>
    </row>
    <row r="14640" spans="1:20" x14ac:dyDescent="0.35">
      <c r="A14640" t="s">
        <v>149</v>
      </c>
      <c r="C14640" t="s">
        <v>93</v>
      </c>
      <c r="D14640" s="29">
        <v>46421</v>
      </c>
      <c r="E14640">
        <v>0</v>
      </c>
      <c r="F14640">
        <v>0</v>
      </c>
      <c r="G14640">
        <v>0</v>
      </c>
      <c r="H14640">
        <v>0</v>
      </c>
      <c r="L14640">
        <v>486.30807299999998</v>
      </c>
      <c r="R14640">
        <v>1151.608131</v>
      </c>
      <c r="S14640" t="s">
        <v>90</v>
      </c>
      <c r="T14640" s="297">
        <v>46311.754166666666</v>
      </c>
    </row>
    <row r="14641" spans="1:20" x14ac:dyDescent="0.35">
      <c r="A14641" t="s">
        <v>149</v>
      </c>
      <c r="C14641" t="s">
        <v>93</v>
      </c>
      <c r="D14641" s="29">
        <v>46422</v>
      </c>
      <c r="E14641">
        <v>0</v>
      </c>
      <c r="F14641">
        <v>0</v>
      </c>
      <c r="G14641">
        <v>0</v>
      </c>
      <c r="H14641">
        <v>0</v>
      </c>
      <c r="L14641">
        <v>486.30807299999998</v>
      </c>
      <c r="R14641">
        <v>1151.608131</v>
      </c>
      <c r="S14641" t="s">
        <v>90</v>
      </c>
      <c r="T14641" s="297">
        <v>46311.754166666666</v>
      </c>
    </row>
    <row r="14642" spans="1:20" x14ac:dyDescent="0.35">
      <c r="A14642" t="s">
        <v>149</v>
      </c>
      <c r="C14642" t="s">
        <v>93</v>
      </c>
      <c r="D14642" s="29">
        <v>46423</v>
      </c>
      <c r="E14642">
        <v>0</v>
      </c>
      <c r="F14642">
        <v>0</v>
      </c>
      <c r="G14642">
        <v>0</v>
      </c>
      <c r="H14642">
        <v>0</v>
      </c>
      <c r="L14642">
        <v>486.30807299999998</v>
      </c>
      <c r="R14642">
        <v>1151.608131</v>
      </c>
      <c r="S14642" t="s">
        <v>90</v>
      </c>
      <c r="T14642" s="297">
        <v>46311.754166666666</v>
      </c>
    </row>
    <row r="14643" spans="1:20" x14ac:dyDescent="0.35">
      <c r="A14643" t="s">
        <v>149</v>
      </c>
      <c r="C14643" t="s">
        <v>93</v>
      </c>
      <c r="D14643" s="29">
        <v>46424</v>
      </c>
      <c r="E14643">
        <v>0</v>
      </c>
      <c r="F14643">
        <v>0</v>
      </c>
      <c r="G14643">
        <v>0</v>
      </c>
      <c r="H14643">
        <v>0</v>
      </c>
      <c r="L14643">
        <v>486.30807299999998</v>
      </c>
      <c r="R14643">
        <v>1151.608131</v>
      </c>
      <c r="S14643" t="s">
        <v>90</v>
      </c>
      <c r="T14643" s="297">
        <v>46311.754166666666</v>
      </c>
    </row>
    <row r="14644" spans="1:20" x14ac:dyDescent="0.35">
      <c r="A14644" t="s">
        <v>149</v>
      </c>
      <c r="C14644" t="s">
        <v>93</v>
      </c>
      <c r="D14644" s="29">
        <v>46425</v>
      </c>
      <c r="E14644">
        <v>0</v>
      </c>
      <c r="F14644">
        <v>0</v>
      </c>
      <c r="G14644">
        <v>0</v>
      </c>
      <c r="H14644">
        <v>0</v>
      </c>
      <c r="L14644">
        <v>486.30807299999998</v>
      </c>
      <c r="R14644">
        <v>1151.608131</v>
      </c>
      <c r="S14644" t="s">
        <v>90</v>
      </c>
      <c r="T14644" s="297">
        <v>46311.754166666666</v>
      </c>
    </row>
    <row r="14645" spans="1:20" x14ac:dyDescent="0.35">
      <c r="A14645" t="s">
        <v>149</v>
      </c>
      <c r="C14645" t="s">
        <v>93</v>
      </c>
      <c r="D14645" s="29">
        <v>46426</v>
      </c>
      <c r="E14645">
        <v>0</v>
      </c>
      <c r="F14645">
        <v>0</v>
      </c>
      <c r="G14645">
        <v>0</v>
      </c>
      <c r="H14645">
        <v>0</v>
      </c>
      <c r="L14645">
        <v>486.30807299999998</v>
      </c>
      <c r="R14645">
        <v>1151.608131</v>
      </c>
      <c r="S14645" t="s">
        <v>90</v>
      </c>
      <c r="T14645" s="297">
        <v>46311.754166666666</v>
      </c>
    </row>
    <row r="14646" spans="1:20" x14ac:dyDescent="0.35">
      <c r="A14646" t="s">
        <v>149</v>
      </c>
      <c r="C14646" t="s">
        <v>93</v>
      </c>
      <c r="D14646" s="29">
        <v>46427</v>
      </c>
      <c r="E14646">
        <v>0</v>
      </c>
      <c r="F14646">
        <v>0</v>
      </c>
      <c r="G14646">
        <v>0</v>
      </c>
      <c r="H14646">
        <v>0</v>
      </c>
      <c r="L14646">
        <v>486.30807299999998</v>
      </c>
      <c r="R14646">
        <v>1151.608131</v>
      </c>
      <c r="S14646" t="s">
        <v>90</v>
      </c>
      <c r="T14646" s="297">
        <v>46311.754166666666</v>
      </c>
    </row>
    <row r="14647" spans="1:20" x14ac:dyDescent="0.35">
      <c r="A14647" t="s">
        <v>149</v>
      </c>
      <c r="C14647" t="s">
        <v>93</v>
      </c>
      <c r="D14647" s="29">
        <v>46428</v>
      </c>
      <c r="E14647">
        <v>0</v>
      </c>
      <c r="F14647">
        <v>0</v>
      </c>
      <c r="G14647">
        <v>0</v>
      </c>
      <c r="H14647">
        <v>0</v>
      </c>
      <c r="L14647">
        <v>486.30807299999998</v>
      </c>
      <c r="R14647">
        <v>1151.608131</v>
      </c>
      <c r="S14647" t="s">
        <v>90</v>
      </c>
      <c r="T14647" s="297">
        <v>46311.754166666666</v>
      </c>
    </row>
    <row r="14648" spans="1:20" x14ac:dyDescent="0.35">
      <c r="A14648" t="s">
        <v>149</v>
      </c>
      <c r="C14648" t="s">
        <v>93</v>
      </c>
      <c r="D14648" s="29">
        <v>46429</v>
      </c>
      <c r="E14648">
        <v>0</v>
      </c>
      <c r="F14648">
        <v>0</v>
      </c>
      <c r="G14648">
        <v>0</v>
      </c>
      <c r="H14648">
        <v>0</v>
      </c>
      <c r="L14648">
        <v>486.30807299999998</v>
      </c>
      <c r="R14648">
        <v>1151.608131</v>
      </c>
      <c r="S14648" t="s">
        <v>90</v>
      </c>
      <c r="T14648" s="297">
        <v>46311.754166666666</v>
      </c>
    </row>
    <row r="14649" spans="1:20" x14ac:dyDescent="0.35">
      <c r="A14649" t="s">
        <v>149</v>
      </c>
      <c r="C14649" t="s">
        <v>93</v>
      </c>
      <c r="D14649" s="29">
        <v>46430</v>
      </c>
      <c r="E14649">
        <v>0</v>
      </c>
      <c r="F14649">
        <v>0</v>
      </c>
      <c r="G14649">
        <v>0</v>
      </c>
      <c r="H14649">
        <v>0</v>
      </c>
      <c r="L14649">
        <v>486.30807299999998</v>
      </c>
      <c r="R14649">
        <v>1151.608131</v>
      </c>
      <c r="S14649" t="s">
        <v>90</v>
      </c>
      <c r="T14649" s="297">
        <v>46311.754166666666</v>
      </c>
    </row>
    <row r="14650" spans="1:20" x14ac:dyDescent="0.35">
      <c r="A14650" t="s">
        <v>149</v>
      </c>
      <c r="C14650" t="s">
        <v>93</v>
      </c>
      <c r="D14650" s="29">
        <v>46431</v>
      </c>
      <c r="E14650">
        <v>0</v>
      </c>
      <c r="F14650">
        <v>0</v>
      </c>
      <c r="G14650">
        <v>0</v>
      </c>
      <c r="H14650">
        <v>0</v>
      </c>
      <c r="L14650">
        <v>486.30807299999998</v>
      </c>
      <c r="R14650">
        <v>1151.608131</v>
      </c>
      <c r="S14650" t="s">
        <v>90</v>
      </c>
      <c r="T14650" s="297">
        <v>46311.754166666666</v>
      </c>
    </row>
    <row r="14651" spans="1:20" x14ac:dyDescent="0.35">
      <c r="A14651" t="s">
        <v>149</v>
      </c>
      <c r="C14651" t="s">
        <v>93</v>
      </c>
      <c r="D14651" s="29">
        <v>46432</v>
      </c>
      <c r="E14651">
        <v>0</v>
      </c>
      <c r="F14651">
        <v>0</v>
      </c>
      <c r="G14651">
        <v>0</v>
      </c>
      <c r="H14651">
        <v>0</v>
      </c>
      <c r="L14651">
        <v>486.30807299999998</v>
      </c>
      <c r="R14651">
        <v>1151.608131</v>
      </c>
      <c r="S14651" t="s">
        <v>90</v>
      </c>
      <c r="T14651" s="297">
        <v>46311.754166666666</v>
      </c>
    </row>
    <row r="14652" spans="1:20" x14ac:dyDescent="0.35">
      <c r="A14652" t="s">
        <v>149</v>
      </c>
      <c r="C14652" t="s">
        <v>93</v>
      </c>
      <c r="D14652" s="29">
        <v>46433</v>
      </c>
      <c r="E14652">
        <v>0</v>
      </c>
      <c r="F14652">
        <v>0</v>
      </c>
      <c r="G14652">
        <v>0</v>
      </c>
      <c r="H14652">
        <v>0</v>
      </c>
      <c r="L14652">
        <v>486.30807299999998</v>
      </c>
      <c r="R14652">
        <v>1151.608131</v>
      </c>
      <c r="S14652" t="s">
        <v>90</v>
      </c>
      <c r="T14652" s="297">
        <v>46311.754166666666</v>
      </c>
    </row>
    <row r="14653" spans="1:20" x14ac:dyDescent="0.35">
      <c r="A14653" t="s">
        <v>149</v>
      </c>
      <c r="C14653" t="s">
        <v>93</v>
      </c>
      <c r="D14653" s="29">
        <v>46434</v>
      </c>
      <c r="E14653">
        <v>0</v>
      </c>
      <c r="F14653">
        <v>0</v>
      </c>
      <c r="G14653">
        <v>0</v>
      </c>
      <c r="H14653">
        <v>0</v>
      </c>
      <c r="L14653">
        <v>486.30807299999998</v>
      </c>
      <c r="R14653">
        <v>1151.608131</v>
      </c>
      <c r="S14653" t="s">
        <v>90</v>
      </c>
      <c r="T14653" s="297">
        <v>46311.754166666666</v>
      </c>
    </row>
    <row r="14654" spans="1:20" x14ac:dyDescent="0.35">
      <c r="A14654" t="s">
        <v>149</v>
      </c>
      <c r="C14654" t="s">
        <v>93</v>
      </c>
      <c r="D14654" s="29">
        <v>46435</v>
      </c>
      <c r="E14654">
        <v>0</v>
      </c>
      <c r="F14654">
        <v>0</v>
      </c>
      <c r="G14654">
        <v>0</v>
      </c>
      <c r="H14654">
        <v>0</v>
      </c>
      <c r="L14654">
        <v>486.30807299999998</v>
      </c>
      <c r="R14654">
        <v>1151.608131</v>
      </c>
      <c r="S14654" t="s">
        <v>90</v>
      </c>
      <c r="T14654" s="297">
        <v>46311.754166666666</v>
      </c>
    </row>
    <row r="14655" spans="1:20" x14ac:dyDescent="0.35">
      <c r="A14655" t="s">
        <v>149</v>
      </c>
      <c r="C14655" t="s">
        <v>93</v>
      </c>
      <c r="D14655" s="29">
        <v>46436</v>
      </c>
      <c r="E14655">
        <v>0</v>
      </c>
      <c r="F14655">
        <v>0</v>
      </c>
      <c r="G14655">
        <v>0</v>
      </c>
      <c r="H14655">
        <v>0</v>
      </c>
      <c r="L14655">
        <v>486.30807299999998</v>
      </c>
      <c r="R14655">
        <v>1151.608131</v>
      </c>
      <c r="S14655" t="s">
        <v>90</v>
      </c>
      <c r="T14655" s="297">
        <v>46311.754166666666</v>
      </c>
    </row>
    <row r="14656" spans="1:20" x14ac:dyDescent="0.35">
      <c r="A14656" t="s">
        <v>149</v>
      </c>
      <c r="C14656" t="s">
        <v>93</v>
      </c>
      <c r="D14656" s="29">
        <v>46437</v>
      </c>
      <c r="E14656">
        <v>0</v>
      </c>
      <c r="F14656">
        <v>0</v>
      </c>
      <c r="G14656">
        <v>0</v>
      </c>
      <c r="H14656">
        <v>0</v>
      </c>
      <c r="L14656">
        <v>486.30807299999998</v>
      </c>
      <c r="R14656">
        <v>1151.608131</v>
      </c>
      <c r="S14656" t="s">
        <v>90</v>
      </c>
      <c r="T14656" s="297">
        <v>46311.754166666666</v>
      </c>
    </row>
    <row r="14657" spans="1:20" x14ac:dyDescent="0.35">
      <c r="A14657" t="s">
        <v>149</v>
      </c>
      <c r="C14657" t="s">
        <v>93</v>
      </c>
      <c r="D14657" s="29">
        <v>46438</v>
      </c>
      <c r="E14657">
        <v>0</v>
      </c>
      <c r="F14657">
        <v>0</v>
      </c>
      <c r="G14657">
        <v>0</v>
      </c>
      <c r="H14657">
        <v>0</v>
      </c>
      <c r="L14657">
        <v>486.30807299999998</v>
      </c>
      <c r="R14657">
        <v>1151.608131</v>
      </c>
      <c r="S14657" t="s">
        <v>90</v>
      </c>
      <c r="T14657" s="297">
        <v>46311.754166666666</v>
      </c>
    </row>
    <row r="14658" spans="1:20" x14ac:dyDescent="0.35">
      <c r="A14658" t="s">
        <v>149</v>
      </c>
      <c r="C14658" t="s">
        <v>93</v>
      </c>
      <c r="D14658" s="29">
        <v>46439</v>
      </c>
      <c r="E14658">
        <v>0</v>
      </c>
      <c r="F14658">
        <v>0</v>
      </c>
      <c r="G14658">
        <v>0</v>
      </c>
      <c r="H14658">
        <v>0</v>
      </c>
      <c r="L14658">
        <v>486.30807299999998</v>
      </c>
      <c r="R14658">
        <v>1151.608131</v>
      </c>
      <c r="S14658" t="s">
        <v>90</v>
      </c>
      <c r="T14658" s="297">
        <v>46311.754166666666</v>
      </c>
    </row>
    <row r="14659" spans="1:20" x14ac:dyDescent="0.35">
      <c r="A14659" t="s">
        <v>149</v>
      </c>
      <c r="C14659" t="s">
        <v>93</v>
      </c>
      <c r="D14659" s="29">
        <v>46440</v>
      </c>
      <c r="E14659">
        <v>0</v>
      </c>
      <c r="F14659">
        <v>0</v>
      </c>
      <c r="G14659">
        <v>0</v>
      </c>
      <c r="H14659">
        <v>0</v>
      </c>
      <c r="L14659">
        <v>486.30807299999998</v>
      </c>
      <c r="R14659">
        <v>1151.608131</v>
      </c>
      <c r="S14659" t="s">
        <v>90</v>
      </c>
      <c r="T14659" s="297">
        <v>46311.754166666666</v>
      </c>
    </row>
    <row r="14660" spans="1:20" x14ac:dyDescent="0.35">
      <c r="A14660" t="s">
        <v>149</v>
      </c>
      <c r="C14660" t="s">
        <v>93</v>
      </c>
      <c r="D14660" s="29">
        <v>46441</v>
      </c>
      <c r="E14660">
        <v>0</v>
      </c>
      <c r="F14660">
        <v>0</v>
      </c>
      <c r="G14660">
        <v>0</v>
      </c>
      <c r="H14660">
        <v>0</v>
      </c>
      <c r="L14660">
        <v>486.30807299999998</v>
      </c>
      <c r="R14660">
        <v>1151.608131</v>
      </c>
      <c r="S14660" t="s">
        <v>90</v>
      </c>
      <c r="T14660" s="297">
        <v>46311.754166666666</v>
      </c>
    </row>
    <row r="14661" spans="1:20" x14ac:dyDescent="0.35">
      <c r="A14661" t="s">
        <v>149</v>
      </c>
      <c r="C14661" t="s">
        <v>93</v>
      </c>
      <c r="D14661" s="29">
        <v>46442</v>
      </c>
      <c r="E14661">
        <v>0</v>
      </c>
      <c r="F14661">
        <v>0</v>
      </c>
      <c r="G14661">
        <v>0</v>
      </c>
      <c r="H14661">
        <v>0</v>
      </c>
      <c r="L14661">
        <v>486.30807299999998</v>
      </c>
      <c r="R14661">
        <v>1151.608131</v>
      </c>
      <c r="S14661" t="s">
        <v>90</v>
      </c>
      <c r="T14661" s="297">
        <v>46311.754166666666</v>
      </c>
    </row>
    <row r="14662" spans="1:20" x14ac:dyDescent="0.35">
      <c r="A14662" t="s">
        <v>149</v>
      </c>
      <c r="C14662" t="s">
        <v>93</v>
      </c>
      <c r="D14662" s="29">
        <v>46443</v>
      </c>
      <c r="E14662">
        <v>0</v>
      </c>
      <c r="F14662">
        <v>0</v>
      </c>
      <c r="G14662">
        <v>0</v>
      </c>
      <c r="H14662">
        <v>0</v>
      </c>
      <c r="L14662">
        <v>486.30807299999998</v>
      </c>
      <c r="R14662">
        <v>1151.608131</v>
      </c>
      <c r="S14662" t="s">
        <v>90</v>
      </c>
      <c r="T14662" s="297">
        <v>46311.754166666666</v>
      </c>
    </row>
    <row r="14663" spans="1:20" x14ac:dyDescent="0.35">
      <c r="A14663" t="s">
        <v>149</v>
      </c>
      <c r="C14663" t="s">
        <v>93</v>
      </c>
      <c r="D14663" s="29">
        <v>46444</v>
      </c>
      <c r="E14663">
        <v>0</v>
      </c>
      <c r="F14663">
        <v>0</v>
      </c>
      <c r="G14663">
        <v>0</v>
      </c>
      <c r="H14663">
        <v>0</v>
      </c>
      <c r="L14663">
        <v>486.30807299999998</v>
      </c>
      <c r="R14663">
        <v>1151.608131</v>
      </c>
      <c r="S14663" t="s">
        <v>90</v>
      </c>
      <c r="T14663" s="297">
        <v>46311.754166666666</v>
      </c>
    </row>
    <row r="14664" spans="1:20" x14ac:dyDescent="0.35">
      <c r="A14664" t="s">
        <v>149</v>
      </c>
      <c r="C14664" t="s">
        <v>93</v>
      </c>
      <c r="D14664" s="29">
        <v>46445</v>
      </c>
      <c r="E14664">
        <v>0</v>
      </c>
      <c r="F14664">
        <v>0</v>
      </c>
      <c r="G14664">
        <v>0</v>
      </c>
      <c r="H14664">
        <v>0</v>
      </c>
      <c r="L14664">
        <v>486.30807299999998</v>
      </c>
      <c r="R14664">
        <v>1151.608131</v>
      </c>
      <c r="S14664" t="s">
        <v>90</v>
      </c>
      <c r="T14664" s="297">
        <v>46311.754166666666</v>
      </c>
    </row>
    <row r="14665" spans="1:20" x14ac:dyDescent="0.35">
      <c r="A14665" t="s">
        <v>149</v>
      </c>
      <c r="C14665" t="s">
        <v>93</v>
      </c>
      <c r="D14665" s="29">
        <v>46446</v>
      </c>
      <c r="E14665">
        <v>0</v>
      </c>
      <c r="F14665">
        <v>0</v>
      </c>
      <c r="G14665">
        <v>0</v>
      </c>
      <c r="H14665">
        <v>0</v>
      </c>
      <c r="L14665">
        <v>486.30807299999998</v>
      </c>
      <c r="R14665">
        <v>1151.608131</v>
      </c>
      <c r="S14665" t="s">
        <v>90</v>
      </c>
      <c r="T14665" s="297">
        <v>46311.754166666666</v>
      </c>
    </row>
    <row r="14666" spans="1:20" x14ac:dyDescent="0.35">
      <c r="A14666" t="s">
        <v>149</v>
      </c>
      <c r="C14666" t="s">
        <v>93</v>
      </c>
      <c r="D14666" s="29">
        <v>46447</v>
      </c>
      <c r="E14666">
        <v>0</v>
      </c>
      <c r="F14666">
        <v>0</v>
      </c>
      <c r="G14666">
        <v>0</v>
      </c>
      <c r="H14666">
        <v>0</v>
      </c>
      <c r="L14666">
        <v>486.30807299999998</v>
      </c>
      <c r="R14666">
        <v>1151.608131</v>
      </c>
      <c r="S14666" t="s">
        <v>90</v>
      </c>
      <c r="T14666" s="297">
        <v>46311.754166666666</v>
      </c>
    </row>
    <row r="14667" spans="1:20" x14ac:dyDescent="0.35">
      <c r="A14667" t="s">
        <v>149</v>
      </c>
      <c r="C14667" t="s">
        <v>93</v>
      </c>
      <c r="D14667" s="29">
        <v>46448</v>
      </c>
      <c r="E14667">
        <v>0</v>
      </c>
      <c r="F14667">
        <v>0</v>
      </c>
      <c r="G14667">
        <v>0</v>
      </c>
      <c r="H14667">
        <v>0</v>
      </c>
      <c r="L14667">
        <v>486.30807299999998</v>
      </c>
      <c r="R14667">
        <v>1151.608131</v>
      </c>
      <c r="S14667" t="s">
        <v>90</v>
      </c>
      <c r="T14667" s="297">
        <v>46311.754166666666</v>
      </c>
    </row>
    <row r="14668" spans="1:20" x14ac:dyDescent="0.35">
      <c r="A14668" t="s">
        <v>149</v>
      </c>
      <c r="C14668" t="s">
        <v>93</v>
      </c>
      <c r="D14668" s="29">
        <v>46449</v>
      </c>
      <c r="E14668">
        <v>0</v>
      </c>
      <c r="F14668">
        <v>0</v>
      </c>
      <c r="G14668">
        <v>0</v>
      </c>
      <c r="H14668">
        <v>0</v>
      </c>
      <c r="L14668">
        <v>486.30807299999998</v>
      </c>
      <c r="R14668">
        <v>1151.608131</v>
      </c>
      <c r="S14668" t="s">
        <v>90</v>
      </c>
      <c r="T14668" s="297">
        <v>46311.754166666666</v>
      </c>
    </row>
    <row r="14669" spans="1:20" x14ac:dyDescent="0.35">
      <c r="A14669" t="s">
        <v>149</v>
      </c>
      <c r="C14669" t="s">
        <v>93</v>
      </c>
      <c r="D14669" s="29">
        <v>46450</v>
      </c>
      <c r="E14669">
        <v>0</v>
      </c>
      <c r="F14669">
        <v>0</v>
      </c>
      <c r="G14669">
        <v>0</v>
      </c>
      <c r="H14669">
        <v>0</v>
      </c>
      <c r="L14669">
        <v>486.30807299999998</v>
      </c>
      <c r="R14669">
        <v>1151.608131</v>
      </c>
      <c r="S14669" t="s">
        <v>90</v>
      </c>
      <c r="T14669" s="297">
        <v>46311.754166666666</v>
      </c>
    </row>
    <row r="14670" spans="1:20" x14ac:dyDescent="0.35">
      <c r="A14670" t="s">
        <v>149</v>
      </c>
      <c r="C14670" t="s">
        <v>93</v>
      </c>
      <c r="D14670" s="29">
        <v>46451</v>
      </c>
      <c r="E14670">
        <v>0</v>
      </c>
      <c r="F14670">
        <v>0</v>
      </c>
      <c r="G14670">
        <v>0</v>
      </c>
      <c r="H14670">
        <v>0</v>
      </c>
      <c r="L14670">
        <v>486.30807299999998</v>
      </c>
      <c r="R14670">
        <v>1151.608131</v>
      </c>
      <c r="S14670" t="s">
        <v>90</v>
      </c>
      <c r="T14670" s="297">
        <v>46311.754166666666</v>
      </c>
    </row>
    <row r="14671" spans="1:20" x14ac:dyDescent="0.35">
      <c r="A14671" t="s">
        <v>149</v>
      </c>
      <c r="C14671" t="s">
        <v>93</v>
      </c>
      <c r="D14671" s="29">
        <v>46452</v>
      </c>
      <c r="E14671">
        <v>0</v>
      </c>
      <c r="F14671">
        <v>0</v>
      </c>
      <c r="G14671">
        <v>0</v>
      </c>
      <c r="H14671">
        <v>0</v>
      </c>
      <c r="L14671">
        <v>486.30807299999998</v>
      </c>
      <c r="R14671">
        <v>1151.608131</v>
      </c>
      <c r="S14671" t="s">
        <v>90</v>
      </c>
      <c r="T14671" s="297">
        <v>46311.754166666666</v>
      </c>
    </row>
    <row r="14672" spans="1:20" x14ac:dyDescent="0.35">
      <c r="A14672" t="s">
        <v>149</v>
      </c>
      <c r="C14672" t="s">
        <v>93</v>
      </c>
      <c r="D14672" s="29">
        <v>46453</v>
      </c>
      <c r="E14672">
        <v>0</v>
      </c>
      <c r="F14672">
        <v>0</v>
      </c>
      <c r="G14672">
        <v>0</v>
      </c>
      <c r="H14672">
        <v>0</v>
      </c>
      <c r="L14672">
        <v>486.30807299999998</v>
      </c>
      <c r="R14672">
        <v>1151.608131</v>
      </c>
      <c r="S14672" t="s">
        <v>90</v>
      </c>
      <c r="T14672" s="297">
        <v>46311.754166666666</v>
      </c>
    </row>
    <row r="14673" spans="1:20" x14ac:dyDescent="0.35">
      <c r="A14673" t="s">
        <v>149</v>
      </c>
      <c r="C14673" t="s">
        <v>93</v>
      </c>
      <c r="D14673" s="29">
        <v>46454</v>
      </c>
      <c r="E14673">
        <v>0</v>
      </c>
      <c r="F14673">
        <v>0</v>
      </c>
      <c r="G14673">
        <v>0</v>
      </c>
      <c r="H14673">
        <v>0</v>
      </c>
      <c r="L14673">
        <v>486.30807299999998</v>
      </c>
      <c r="R14673">
        <v>1151.608131</v>
      </c>
      <c r="S14673" t="s">
        <v>90</v>
      </c>
      <c r="T14673" s="297">
        <v>46311.754166666666</v>
      </c>
    </row>
    <row r="14674" spans="1:20" x14ac:dyDescent="0.35">
      <c r="A14674" t="s">
        <v>149</v>
      </c>
      <c r="C14674" t="s">
        <v>93</v>
      </c>
      <c r="D14674" s="29">
        <v>46455</v>
      </c>
      <c r="E14674">
        <v>0</v>
      </c>
      <c r="F14674">
        <v>0</v>
      </c>
      <c r="G14674">
        <v>0</v>
      </c>
      <c r="H14674">
        <v>0</v>
      </c>
      <c r="L14674">
        <v>486.30807299999998</v>
      </c>
      <c r="R14674">
        <v>1151.608131</v>
      </c>
      <c r="S14674" t="s">
        <v>90</v>
      </c>
      <c r="T14674" s="297">
        <v>46311.754166666666</v>
      </c>
    </row>
    <row r="14675" spans="1:20" x14ac:dyDescent="0.35">
      <c r="A14675" t="s">
        <v>149</v>
      </c>
      <c r="C14675" t="s">
        <v>93</v>
      </c>
      <c r="D14675" s="29">
        <v>46456</v>
      </c>
      <c r="E14675">
        <v>0</v>
      </c>
      <c r="F14675">
        <v>0</v>
      </c>
      <c r="G14675">
        <v>0</v>
      </c>
      <c r="H14675">
        <v>0</v>
      </c>
      <c r="L14675">
        <v>486.30807299999998</v>
      </c>
      <c r="R14675">
        <v>1151.608131</v>
      </c>
      <c r="S14675" t="s">
        <v>90</v>
      </c>
      <c r="T14675" s="297">
        <v>46311.754166666666</v>
      </c>
    </row>
    <row r="14676" spans="1:20" x14ac:dyDescent="0.35">
      <c r="A14676" t="s">
        <v>149</v>
      </c>
      <c r="C14676" t="s">
        <v>93</v>
      </c>
      <c r="D14676" s="29">
        <v>46457</v>
      </c>
      <c r="E14676">
        <v>0</v>
      </c>
      <c r="F14676">
        <v>0</v>
      </c>
      <c r="G14676">
        <v>0</v>
      </c>
      <c r="H14676">
        <v>0</v>
      </c>
      <c r="L14676">
        <v>486.30807299999998</v>
      </c>
      <c r="R14676">
        <v>1151.608131</v>
      </c>
      <c r="S14676" t="s">
        <v>90</v>
      </c>
      <c r="T14676" s="297">
        <v>46311.754166666666</v>
      </c>
    </row>
    <row r="14677" spans="1:20" x14ac:dyDescent="0.35">
      <c r="A14677" t="s">
        <v>149</v>
      </c>
      <c r="C14677" t="s">
        <v>93</v>
      </c>
      <c r="D14677" s="29">
        <v>46458</v>
      </c>
      <c r="E14677">
        <v>0</v>
      </c>
      <c r="F14677">
        <v>0</v>
      </c>
      <c r="G14677">
        <v>0</v>
      </c>
      <c r="H14677">
        <v>0</v>
      </c>
      <c r="L14677">
        <v>486.30807299999998</v>
      </c>
      <c r="R14677">
        <v>1151.608131</v>
      </c>
      <c r="S14677" t="s">
        <v>90</v>
      </c>
      <c r="T14677" s="297">
        <v>46311.754166666666</v>
      </c>
    </row>
    <row r="14678" spans="1:20" x14ac:dyDescent="0.35">
      <c r="A14678" t="s">
        <v>149</v>
      </c>
      <c r="C14678" t="s">
        <v>93</v>
      </c>
      <c r="D14678" s="29">
        <v>46459</v>
      </c>
      <c r="E14678">
        <v>0</v>
      </c>
      <c r="F14678">
        <v>0</v>
      </c>
      <c r="G14678">
        <v>0</v>
      </c>
      <c r="H14678">
        <v>0</v>
      </c>
      <c r="L14678">
        <v>486.30807299999998</v>
      </c>
      <c r="R14678">
        <v>1151.608131</v>
      </c>
      <c r="S14678" t="s">
        <v>90</v>
      </c>
      <c r="T14678" s="297">
        <v>46311.754166666666</v>
      </c>
    </row>
    <row r="14679" spans="1:20" x14ac:dyDescent="0.35">
      <c r="A14679" t="s">
        <v>149</v>
      </c>
      <c r="C14679" t="s">
        <v>93</v>
      </c>
      <c r="D14679" s="29">
        <v>46460</v>
      </c>
      <c r="E14679">
        <v>0</v>
      </c>
      <c r="F14679">
        <v>0</v>
      </c>
      <c r="G14679">
        <v>0</v>
      </c>
      <c r="H14679">
        <v>0</v>
      </c>
      <c r="L14679">
        <v>486.30807299999998</v>
      </c>
      <c r="R14679">
        <v>1151.608131</v>
      </c>
      <c r="S14679" t="s">
        <v>90</v>
      </c>
      <c r="T14679" s="297">
        <v>46311.754166666666</v>
      </c>
    </row>
    <row r="14680" spans="1:20" x14ac:dyDescent="0.35">
      <c r="A14680" t="s">
        <v>149</v>
      </c>
      <c r="C14680" t="s">
        <v>93</v>
      </c>
      <c r="D14680" s="29">
        <v>46461</v>
      </c>
      <c r="E14680">
        <v>0</v>
      </c>
      <c r="F14680">
        <v>0</v>
      </c>
      <c r="G14680">
        <v>0</v>
      </c>
      <c r="H14680">
        <v>0</v>
      </c>
      <c r="L14680">
        <v>486.30807299999998</v>
      </c>
      <c r="R14680">
        <v>1151.608131</v>
      </c>
      <c r="S14680" t="s">
        <v>90</v>
      </c>
      <c r="T14680" s="297">
        <v>46311.754166666666</v>
      </c>
    </row>
    <row r="14681" spans="1:20" x14ac:dyDescent="0.35">
      <c r="A14681" t="s">
        <v>149</v>
      </c>
      <c r="C14681" t="s">
        <v>93</v>
      </c>
      <c r="D14681" s="29">
        <v>46462</v>
      </c>
      <c r="E14681">
        <v>0</v>
      </c>
      <c r="F14681">
        <v>0</v>
      </c>
      <c r="G14681">
        <v>0</v>
      </c>
      <c r="H14681">
        <v>0</v>
      </c>
      <c r="L14681">
        <v>486.30807299999998</v>
      </c>
      <c r="R14681">
        <v>1151.608131</v>
      </c>
      <c r="S14681" t="s">
        <v>90</v>
      </c>
      <c r="T14681" s="297">
        <v>46311.754166666666</v>
      </c>
    </row>
    <row r="14682" spans="1:20" x14ac:dyDescent="0.35">
      <c r="A14682" t="s">
        <v>149</v>
      </c>
      <c r="C14682" t="s">
        <v>93</v>
      </c>
      <c r="D14682" s="29">
        <v>46463</v>
      </c>
      <c r="E14682">
        <v>0</v>
      </c>
      <c r="F14682">
        <v>0</v>
      </c>
      <c r="G14682">
        <v>0</v>
      </c>
      <c r="H14682">
        <v>0</v>
      </c>
      <c r="L14682">
        <v>486.30807299999998</v>
      </c>
      <c r="R14682">
        <v>1151.608131</v>
      </c>
      <c r="S14682" t="s">
        <v>90</v>
      </c>
      <c r="T14682" s="297">
        <v>46311.754166666666</v>
      </c>
    </row>
    <row r="14683" spans="1:20" x14ac:dyDescent="0.35">
      <c r="A14683" t="s">
        <v>149</v>
      </c>
      <c r="C14683" t="s">
        <v>93</v>
      </c>
      <c r="D14683" s="29">
        <v>46464</v>
      </c>
      <c r="E14683">
        <v>0</v>
      </c>
      <c r="F14683">
        <v>0</v>
      </c>
      <c r="G14683">
        <v>0</v>
      </c>
      <c r="H14683">
        <v>0</v>
      </c>
      <c r="L14683">
        <v>486.30807299999998</v>
      </c>
      <c r="R14683">
        <v>1151.608131</v>
      </c>
      <c r="S14683" t="s">
        <v>90</v>
      </c>
      <c r="T14683" s="297">
        <v>46311.754166666666</v>
      </c>
    </row>
    <row r="14684" spans="1:20" x14ac:dyDescent="0.35">
      <c r="A14684" t="s">
        <v>149</v>
      </c>
      <c r="C14684" t="s">
        <v>93</v>
      </c>
      <c r="D14684" s="29">
        <v>46465</v>
      </c>
      <c r="E14684">
        <v>0</v>
      </c>
      <c r="F14684">
        <v>0</v>
      </c>
      <c r="G14684">
        <v>0</v>
      </c>
      <c r="H14684">
        <v>0</v>
      </c>
      <c r="L14684">
        <v>486.30807299999998</v>
      </c>
      <c r="R14684">
        <v>1151.608131</v>
      </c>
      <c r="S14684" t="s">
        <v>90</v>
      </c>
      <c r="T14684" s="297">
        <v>46311.754166666666</v>
      </c>
    </row>
    <row r="14685" spans="1:20" x14ac:dyDescent="0.35">
      <c r="A14685" t="s">
        <v>149</v>
      </c>
      <c r="C14685" t="s">
        <v>93</v>
      </c>
      <c r="D14685" s="29">
        <v>46466</v>
      </c>
      <c r="E14685">
        <v>0</v>
      </c>
      <c r="F14685">
        <v>0</v>
      </c>
      <c r="G14685">
        <v>0</v>
      </c>
      <c r="H14685">
        <v>0</v>
      </c>
      <c r="L14685">
        <v>486.30807299999998</v>
      </c>
      <c r="R14685">
        <v>1151.608131</v>
      </c>
      <c r="S14685" t="s">
        <v>90</v>
      </c>
      <c r="T14685" s="297">
        <v>46311.754166666666</v>
      </c>
    </row>
    <row r="14686" spans="1:20" x14ac:dyDescent="0.35">
      <c r="A14686" t="s">
        <v>149</v>
      </c>
      <c r="C14686" t="s">
        <v>93</v>
      </c>
      <c r="D14686" s="29">
        <v>46467</v>
      </c>
      <c r="E14686">
        <v>0</v>
      </c>
      <c r="F14686">
        <v>0</v>
      </c>
      <c r="G14686">
        <v>0</v>
      </c>
      <c r="H14686">
        <v>0</v>
      </c>
      <c r="L14686">
        <v>486.30807299999998</v>
      </c>
      <c r="R14686">
        <v>1151.608131</v>
      </c>
      <c r="S14686" t="s">
        <v>90</v>
      </c>
      <c r="T14686" s="297">
        <v>46311.754166666666</v>
      </c>
    </row>
    <row r="14687" spans="1:20" x14ac:dyDescent="0.35">
      <c r="A14687" t="s">
        <v>149</v>
      </c>
      <c r="C14687" t="s">
        <v>93</v>
      </c>
      <c r="D14687" s="29">
        <v>46468</v>
      </c>
      <c r="E14687">
        <v>0</v>
      </c>
      <c r="F14687">
        <v>0</v>
      </c>
      <c r="G14687">
        <v>0</v>
      </c>
      <c r="H14687">
        <v>0</v>
      </c>
      <c r="L14687">
        <v>486.30807299999998</v>
      </c>
      <c r="R14687">
        <v>1151.608131</v>
      </c>
      <c r="S14687" t="s">
        <v>90</v>
      </c>
      <c r="T14687" s="297">
        <v>46311.754166666666</v>
      </c>
    </row>
    <row r="14688" spans="1:20" x14ac:dyDescent="0.35">
      <c r="A14688" t="s">
        <v>149</v>
      </c>
      <c r="C14688" t="s">
        <v>93</v>
      </c>
      <c r="D14688" s="29">
        <v>46469</v>
      </c>
      <c r="E14688">
        <v>0</v>
      </c>
      <c r="F14688">
        <v>0</v>
      </c>
      <c r="G14688">
        <v>0</v>
      </c>
      <c r="H14688">
        <v>0</v>
      </c>
      <c r="L14688">
        <v>486.30807299999998</v>
      </c>
      <c r="R14688">
        <v>1151.608131</v>
      </c>
      <c r="S14688" t="s">
        <v>90</v>
      </c>
      <c r="T14688" s="297">
        <v>46311.754166666666</v>
      </c>
    </row>
    <row r="14689" spans="1:20" x14ac:dyDescent="0.35">
      <c r="A14689" t="s">
        <v>149</v>
      </c>
      <c r="C14689" t="s">
        <v>93</v>
      </c>
      <c r="D14689" s="29">
        <v>46470</v>
      </c>
      <c r="E14689">
        <v>0</v>
      </c>
      <c r="F14689">
        <v>0</v>
      </c>
      <c r="G14689">
        <v>0</v>
      </c>
      <c r="H14689">
        <v>0</v>
      </c>
      <c r="L14689">
        <v>486.30807299999998</v>
      </c>
      <c r="R14689">
        <v>1151.608131</v>
      </c>
      <c r="S14689" t="s">
        <v>90</v>
      </c>
      <c r="T14689" s="297">
        <v>46311.754166666666</v>
      </c>
    </row>
    <row r="14690" spans="1:20" x14ac:dyDescent="0.35">
      <c r="A14690" t="s">
        <v>149</v>
      </c>
      <c r="C14690" t="s">
        <v>93</v>
      </c>
      <c r="D14690" s="29">
        <v>46471</v>
      </c>
      <c r="E14690">
        <v>0</v>
      </c>
      <c r="F14690">
        <v>0</v>
      </c>
      <c r="G14690">
        <v>0</v>
      </c>
      <c r="H14690">
        <v>0</v>
      </c>
      <c r="L14690">
        <v>486.30807299999998</v>
      </c>
      <c r="R14690">
        <v>1151.608131</v>
      </c>
      <c r="S14690" t="s">
        <v>90</v>
      </c>
      <c r="T14690" s="297">
        <v>46311.754166666666</v>
      </c>
    </row>
    <row r="14691" spans="1:20" x14ac:dyDescent="0.35">
      <c r="A14691" t="s">
        <v>149</v>
      </c>
      <c r="C14691" t="s">
        <v>93</v>
      </c>
      <c r="D14691" s="29">
        <v>46472</v>
      </c>
      <c r="E14691">
        <v>0</v>
      </c>
      <c r="F14691">
        <v>0</v>
      </c>
      <c r="G14691">
        <v>0</v>
      </c>
      <c r="H14691">
        <v>0</v>
      </c>
      <c r="L14691">
        <v>486.30807299999998</v>
      </c>
      <c r="R14691">
        <v>1151.608131</v>
      </c>
      <c r="S14691" t="s">
        <v>90</v>
      </c>
      <c r="T14691" s="297">
        <v>46311.754166666666</v>
      </c>
    </row>
    <row r="14692" spans="1:20" x14ac:dyDescent="0.35">
      <c r="A14692" t="s">
        <v>149</v>
      </c>
      <c r="C14692" t="s">
        <v>93</v>
      </c>
      <c r="D14692" s="29">
        <v>46473</v>
      </c>
      <c r="E14692">
        <v>0</v>
      </c>
      <c r="F14692">
        <v>0</v>
      </c>
      <c r="G14692">
        <v>0</v>
      </c>
      <c r="H14692">
        <v>0</v>
      </c>
      <c r="L14692">
        <v>486.30807299999998</v>
      </c>
      <c r="R14692">
        <v>1151.608131</v>
      </c>
      <c r="S14692" t="s">
        <v>90</v>
      </c>
      <c r="T14692" s="297">
        <v>46311.754166666666</v>
      </c>
    </row>
    <row r="14693" spans="1:20" x14ac:dyDescent="0.35">
      <c r="A14693" t="s">
        <v>149</v>
      </c>
      <c r="C14693" t="s">
        <v>93</v>
      </c>
      <c r="D14693" s="29">
        <v>46474</v>
      </c>
      <c r="E14693">
        <v>0</v>
      </c>
      <c r="F14693">
        <v>0</v>
      </c>
      <c r="G14693">
        <v>0</v>
      </c>
      <c r="H14693">
        <v>0</v>
      </c>
      <c r="L14693">
        <v>486.30807299999998</v>
      </c>
      <c r="R14693">
        <v>1151.608131</v>
      </c>
      <c r="S14693" t="s">
        <v>90</v>
      </c>
      <c r="T14693" s="297">
        <v>46311.754166666666</v>
      </c>
    </row>
    <row r="14694" spans="1:20" x14ac:dyDescent="0.35">
      <c r="A14694" t="s">
        <v>149</v>
      </c>
      <c r="C14694" t="s">
        <v>93</v>
      </c>
      <c r="D14694" s="29">
        <v>46475</v>
      </c>
      <c r="E14694">
        <v>0</v>
      </c>
      <c r="F14694">
        <v>0</v>
      </c>
      <c r="G14694">
        <v>0</v>
      </c>
      <c r="H14694">
        <v>0</v>
      </c>
      <c r="L14694">
        <v>486.30807299999998</v>
      </c>
      <c r="R14694">
        <v>1151.608131</v>
      </c>
      <c r="S14694" t="s">
        <v>90</v>
      </c>
      <c r="T14694" s="297">
        <v>46311.754166666666</v>
      </c>
    </row>
    <row r="14695" spans="1:20" x14ac:dyDescent="0.35">
      <c r="A14695" t="s">
        <v>149</v>
      </c>
      <c r="C14695" t="s">
        <v>93</v>
      </c>
      <c r="D14695" s="29">
        <v>46476</v>
      </c>
      <c r="E14695">
        <v>0</v>
      </c>
      <c r="F14695">
        <v>0</v>
      </c>
      <c r="G14695">
        <v>0</v>
      </c>
      <c r="H14695">
        <v>0</v>
      </c>
      <c r="L14695">
        <v>486.30807299999998</v>
      </c>
      <c r="R14695">
        <v>1151.608131</v>
      </c>
      <c r="S14695" t="s">
        <v>90</v>
      </c>
      <c r="T14695" s="297">
        <v>46311.754166666666</v>
      </c>
    </row>
    <row r="14696" spans="1:20" x14ac:dyDescent="0.35">
      <c r="A14696" t="s">
        <v>149</v>
      </c>
      <c r="C14696" t="s">
        <v>93</v>
      </c>
      <c r="D14696" s="29">
        <v>46477</v>
      </c>
      <c r="E14696">
        <v>0</v>
      </c>
      <c r="F14696">
        <v>0</v>
      </c>
      <c r="G14696">
        <v>0</v>
      </c>
      <c r="H14696">
        <v>0</v>
      </c>
      <c r="L14696">
        <v>486.30807299999998</v>
      </c>
      <c r="R14696">
        <v>1151.608131</v>
      </c>
      <c r="S14696" t="s">
        <v>90</v>
      </c>
      <c r="T14696" s="297">
        <v>46311.754166666666</v>
      </c>
    </row>
    <row r="14697" spans="1:20" x14ac:dyDescent="0.35">
      <c r="A14697" t="s">
        <v>149</v>
      </c>
      <c r="C14697" t="s">
        <v>93</v>
      </c>
      <c r="D14697" s="29">
        <v>46478</v>
      </c>
      <c r="E14697">
        <v>0</v>
      </c>
      <c r="F14697">
        <v>0</v>
      </c>
      <c r="G14697">
        <v>0</v>
      </c>
      <c r="H14697">
        <v>0</v>
      </c>
      <c r="L14697">
        <v>616.369911</v>
      </c>
      <c r="R14697">
        <v>1306.2061759999999</v>
      </c>
      <c r="S14697" t="s">
        <v>90</v>
      </c>
      <c r="T14697" s="297">
        <v>46311.754166666666</v>
      </c>
    </row>
    <row r="14698" spans="1:20" x14ac:dyDescent="0.35">
      <c r="A14698" t="s">
        <v>149</v>
      </c>
      <c r="C14698" t="s">
        <v>93</v>
      </c>
      <c r="D14698" s="29">
        <v>46479</v>
      </c>
      <c r="E14698">
        <v>0</v>
      </c>
      <c r="F14698">
        <v>0</v>
      </c>
      <c r="G14698">
        <v>0</v>
      </c>
      <c r="H14698">
        <v>0</v>
      </c>
      <c r="L14698">
        <v>616.369911</v>
      </c>
      <c r="R14698">
        <v>1306.2061759999999</v>
      </c>
      <c r="S14698" t="s">
        <v>90</v>
      </c>
      <c r="T14698" s="297">
        <v>46311.754166666666</v>
      </c>
    </row>
    <row r="14699" spans="1:20" x14ac:dyDescent="0.35">
      <c r="A14699" t="s">
        <v>149</v>
      </c>
      <c r="C14699" t="s">
        <v>93</v>
      </c>
      <c r="D14699" s="29">
        <v>46480</v>
      </c>
      <c r="E14699">
        <v>0</v>
      </c>
      <c r="F14699">
        <v>0</v>
      </c>
      <c r="G14699">
        <v>0</v>
      </c>
      <c r="H14699">
        <v>0</v>
      </c>
      <c r="L14699">
        <v>616.369911</v>
      </c>
      <c r="R14699">
        <v>1306.2061759999999</v>
      </c>
      <c r="S14699" t="s">
        <v>90</v>
      </c>
      <c r="T14699" s="297">
        <v>46311.754166666666</v>
      </c>
    </row>
    <row r="14700" spans="1:20" x14ac:dyDescent="0.35">
      <c r="A14700" t="s">
        <v>149</v>
      </c>
      <c r="C14700" t="s">
        <v>93</v>
      </c>
      <c r="D14700" s="29">
        <v>46481</v>
      </c>
      <c r="E14700">
        <v>0</v>
      </c>
      <c r="F14700">
        <v>0</v>
      </c>
      <c r="G14700">
        <v>0</v>
      </c>
      <c r="H14700">
        <v>0</v>
      </c>
      <c r="L14700">
        <v>616.369911</v>
      </c>
      <c r="R14700">
        <v>1306.2061759999999</v>
      </c>
      <c r="S14700" t="s">
        <v>90</v>
      </c>
      <c r="T14700" s="297">
        <v>46311.754166666666</v>
      </c>
    </row>
    <row r="14701" spans="1:20" x14ac:dyDescent="0.35">
      <c r="A14701" t="s">
        <v>149</v>
      </c>
      <c r="C14701" t="s">
        <v>93</v>
      </c>
      <c r="D14701" s="29">
        <v>46482</v>
      </c>
      <c r="E14701">
        <v>0</v>
      </c>
      <c r="F14701">
        <v>0</v>
      </c>
      <c r="G14701">
        <v>0</v>
      </c>
      <c r="H14701">
        <v>0</v>
      </c>
      <c r="L14701">
        <v>616.369911</v>
      </c>
      <c r="R14701">
        <v>1306.2061759999999</v>
      </c>
      <c r="S14701" t="s">
        <v>90</v>
      </c>
      <c r="T14701" s="297">
        <v>46311.754166666666</v>
      </c>
    </row>
    <row r="14702" spans="1:20" x14ac:dyDescent="0.35">
      <c r="A14702" t="s">
        <v>149</v>
      </c>
      <c r="C14702" t="s">
        <v>93</v>
      </c>
      <c r="D14702" s="29">
        <v>46483</v>
      </c>
      <c r="E14702">
        <v>0</v>
      </c>
      <c r="F14702">
        <v>0</v>
      </c>
      <c r="G14702">
        <v>0</v>
      </c>
      <c r="H14702">
        <v>0</v>
      </c>
      <c r="L14702">
        <v>616.369911</v>
      </c>
      <c r="R14702">
        <v>1306.2061759999999</v>
      </c>
      <c r="S14702" t="s">
        <v>90</v>
      </c>
      <c r="T14702" s="297">
        <v>46311.754166666666</v>
      </c>
    </row>
    <row r="14703" spans="1:20" x14ac:dyDescent="0.35">
      <c r="A14703" t="s">
        <v>149</v>
      </c>
      <c r="C14703" t="s">
        <v>93</v>
      </c>
      <c r="D14703" s="29">
        <v>46484</v>
      </c>
      <c r="E14703">
        <v>0</v>
      </c>
      <c r="F14703">
        <v>0</v>
      </c>
      <c r="G14703">
        <v>0</v>
      </c>
      <c r="H14703">
        <v>0</v>
      </c>
      <c r="L14703">
        <v>616.369911</v>
      </c>
      <c r="R14703">
        <v>1306.2061759999999</v>
      </c>
      <c r="S14703" t="s">
        <v>90</v>
      </c>
      <c r="T14703" s="297">
        <v>46311.754166666666</v>
      </c>
    </row>
    <row r="14704" spans="1:20" x14ac:dyDescent="0.35">
      <c r="A14704" t="s">
        <v>149</v>
      </c>
      <c r="C14704" t="s">
        <v>93</v>
      </c>
      <c r="D14704" s="29">
        <v>46485</v>
      </c>
      <c r="E14704">
        <v>0</v>
      </c>
      <c r="F14704">
        <v>0</v>
      </c>
      <c r="G14704">
        <v>0</v>
      </c>
      <c r="H14704">
        <v>0</v>
      </c>
      <c r="L14704">
        <v>616.369911</v>
      </c>
      <c r="R14704">
        <v>1306.2061759999999</v>
      </c>
      <c r="S14704" t="s">
        <v>90</v>
      </c>
      <c r="T14704" s="297">
        <v>46311.754166666666</v>
      </c>
    </row>
    <row r="14705" spans="1:20" x14ac:dyDescent="0.35">
      <c r="A14705" t="s">
        <v>149</v>
      </c>
      <c r="C14705" t="s">
        <v>93</v>
      </c>
      <c r="D14705" s="29">
        <v>46486</v>
      </c>
      <c r="E14705">
        <v>0</v>
      </c>
      <c r="F14705">
        <v>0</v>
      </c>
      <c r="G14705">
        <v>0</v>
      </c>
      <c r="H14705">
        <v>0</v>
      </c>
      <c r="L14705">
        <v>616.369911</v>
      </c>
      <c r="R14705">
        <v>1306.2061759999999</v>
      </c>
      <c r="S14705" t="s">
        <v>90</v>
      </c>
      <c r="T14705" s="297">
        <v>46311.754166666666</v>
      </c>
    </row>
    <row r="14706" spans="1:20" x14ac:dyDescent="0.35">
      <c r="A14706" t="s">
        <v>149</v>
      </c>
      <c r="C14706" t="s">
        <v>93</v>
      </c>
      <c r="D14706" s="29">
        <v>46487</v>
      </c>
      <c r="E14706">
        <v>0</v>
      </c>
      <c r="F14706">
        <v>0</v>
      </c>
      <c r="G14706">
        <v>0</v>
      </c>
      <c r="H14706">
        <v>0</v>
      </c>
      <c r="L14706">
        <v>616.369911</v>
      </c>
      <c r="R14706">
        <v>1306.2061759999999</v>
      </c>
      <c r="S14706" t="s">
        <v>90</v>
      </c>
      <c r="T14706" s="297">
        <v>46311.754166666666</v>
      </c>
    </row>
    <row r="14707" spans="1:20" x14ac:dyDescent="0.35">
      <c r="A14707" t="s">
        <v>149</v>
      </c>
      <c r="C14707" t="s">
        <v>93</v>
      </c>
      <c r="D14707" s="29">
        <v>46488</v>
      </c>
      <c r="E14707">
        <v>0</v>
      </c>
      <c r="F14707">
        <v>0</v>
      </c>
      <c r="G14707">
        <v>0</v>
      </c>
      <c r="H14707">
        <v>0</v>
      </c>
      <c r="L14707">
        <v>616.369911</v>
      </c>
      <c r="R14707">
        <v>1306.2061759999999</v>
      </c>
      <c r="S14707" t="s">
        <v>90</v>
      </c>
      <c r="T14707" s="297">
        <v>46311.754166666666</v>
      </c>
    </row>
    <row r="14708" spans="1:20" x14ac:dyDescent="0.35">
      <c r="A14708" t="s">
        <v>149</v>
      </c>
      <c r="C14708" t="s">
        <v>93</v>
      </c>
      <c r="D14708" s="29">
        <v>46489</v>
      </c>
      <c r="E14708">
        <v>0</v>
      </c>
      <c r="F14708">
        <v>0</v>
      </c>
      <c r="G14708">
        <v>0</v>
      </c>
      <c r="H14708">
        <v>0</v>
      </c>
      <c r="L14708">
        <v>616.369911</v>
      </c>
      <c r="R14708">
        <v>1306.2061759999999</v>
      </c>
      <c r="S14708" t="s">
        <v>90</v>
      </c>
      <c r="T14708" s="297">
        <v>46311.754166666666</v>
      </c>
    </row>
    <row r="14709" spans="1:20" x14ac:dyDescent="0.35">
      <c r="A14709" t="s">
        <v>149</v>
      </c>
      <c r="C14709" t="s">
        <v>93</v>
      </c>
      <c r="D14709" s="29">
        <v>46490</v>
      </c>
      <c r="E14709">
        <v>0</v>
      </c>
      <c r="F14709">
        <v>0</v>
      </c>
      <c r="G14709">
        <v>0</v>
      </c>
      <c r="H14709">
        <v>0</v>
      </c>
      <c r="L14709">
        <v>616.369911</v>
      </c>
      <c r="R14709">
        <v>1306.2061759999999</v>
      </c>
      <c r="S14709" t="s">
        <v>90</v>
      </c>
      <c r="T14709" s="297">
        <v>46311.754166666666</v>
      </c>
    </row>
    <row r="14710" spans="1:20" x14ac:dyDescent="0.35">
      <c r="A14710" t="s">
        <v>149</v>
      </c>
      <c r="C14710" t="s">
        <v>93</v>
      </c>
      <c r="D14710" s="29">
        <v>46491</v>
      </c>
      <c r="E14710">
        <v>0</v>
      </c>
      <c r="F14710">
        <v>0</v>
      </c>
      <c r="G14710">
        <v>0</v>
      </c>
      <c r="H14710">
        <v>0</v>
      </c>
      <c r="L14710">
        <v>616.369911</v>
      </c>
      <c r="R14710">
        <v>1306.2061759999999</v>
      </c>
      <c r="S14710" t="s">
        <v>90</v>
      </c>
      <c r="T14710" s="297">
        <v>46311.754166666666</v>
      </c>
    </row>
    <row r="14711" spans="1:20" x14ac:dyDescent="0.35">
      <c r="A14711" t="s">
        <v>149</v>
      </c>
      <c r="C14711" t="s">
        <v>93</v>
      </c>
      <c r="D14711" s="29">
        <v>46492</v>
      </c>
      <c r="E14711">
        <v>0</v>
      </c>
      <c r="F14711">
        <v>0</v>
      </c>
      <c r="G14711">
        <v>0</v>
      </c>
      <c r="H14711">
        <v>0</v>
      </c>
      <c r="L14711">
        <v>616.369911</v>
      </c>
      <c r="R14711">
        <v>1306.2061759999999</v>
      </c>
      <c r="S14711" t="s">
        <v>90</v>
      </c>
      <c r="T14711" s="297">
        <v>46311.754166666666</v>
      </c>
    </row>
    <row r="14712" spans="1:20" x14ac:dyDescent="0.35">
      <c r="A14712" t="s">
        <v>149</v>
      </c>
      <c r="C14712" t="s">
        <v>93</v>
      </c>
      <c r="D14712" s="29">
        <v>46493</v>
      </c>
      <c r="E14712">
        <v>0</v>
      </c>
      <c r="F14712">
        <v>0</v>
      </c>
      <c r="G14712">
        <v>0</v>
      </c>
      <c r="H14712">
        <v>0</v>
      </c>
      <c r="L14712">
        <v>616.369911</v>
      </c>
      <c r="R14712">
        <v>1306.2061759999999</v>
      </c>
      <c r="S14712" t="s">
        <v>90</v>
      </c>
      <c r="T14712" s="297">
        <v>46311.754166666666</v>
      </c>
    </row>
    <row r="14713" spans="1:20" x14ac:dyDescent="0.35">
      <c r="A14713" t="s">
        <v>149</v>
      </c>
      <c r="C14713" t="s">
        <v>93</v>
      </c>
      <c r="D14713" s="29">
        <v>46494</v>
      </c>
      <c r="E14713">
        <v>0</v>
      </c>
      <c r="F14713">
        <v>0</v>
      </c>
      <c r="G14713">
        <v>0</v>
      </c>
      <c r="H14713">
        <v>0</v>
      </c>
      <c r="L14713">
        <v>616.369911</v>
      </c>
      <c r="R14713">
        <v>1306.2061759999999</v>
      </c>
      <c r="S14713" t="s">
        <v>90</v>
      </c>
      <c r="T14713" s="297">
        <v>46311.754166666666</v>
      </c>
    </row>
    <row r="14714" spans="1:20" x14ac:dyDescent="0.35">
      <c r="A14714" t="s">
        <v>149</v>
      </c>
      <c r="C14714" t="s">
        <v>93</v>
      </c>
      <c r="D14714" s="29">
        <v>46495</v>
      </c>
      <c r="E14714">
        <v>0</v>
      </c>
      <c r="F14714">
        <v>0</v>
      </c>
      <c r="G14714">
        <v>0</v>
      </c>
      <c r="H14714">
        <v>0</v>
      </c>
      <c r="L14714">
        <v>616.369911</v>
      </c>
      <c r="R14714">
        <v>1306.2061759999999</v>
      </c>
      <c r="S14714" t="s">
        <v>90</v>
      </c>
      <c r="T14714" s="297">
        <v>46311.754166666666</v>
      </c>
    </row>
    <row r="14715" spans="1:20" x14ac:dyDescent="0.35">
      <c r="A14715" t="s">
        <v>149</v>
      </c>
      <c r="C14715" t="s">
        <v>93</v>
      </c>
      <c r="D14715" s="29">
        <v>46496</v>
      </c>
      <c r="E14715">
        <v>0</v>
      </c>
      <c r="F14715">
        <v>0</v>
      </c>
      <c r="G14715">
        <v>0</v>
      </c>
      <c r="H14715">
        <v>0</v>
      </c>
      <c r="L14715">
        <v>616.369911</v>
      </c>
      <c r="R14715">
        <v>1306.2061759999999</v>
      </c>
      <c r="S14715" t="s">
        <v>90</v>
      </c>
      <c r="T14715" s="297">
        <v>46311.754166666666</v>
      </c>
    </row>
    <row r="14716" spans="1:20" x14ac:dyDescent="0.35">
      <c r="A14716" t="s">
        <v>149</v>
      </c>
      <c r="C14716" t="s">
        <v>93</v>
      </c>
      <c r="D14716" s="29">
        <v>46497</v>
      </c>
      <c r="E14716">
        <v>0</v>
      </c>
      <c r="F14716">
        <v>0</v>
      </c>
      <c r="G14716">
        <v>0</v>
      </c>
      <c r="H14716">
        <v>0</v>
      </c>
      <c r="L14716">
        <v>616.369911</v>
      </c>
      <c r="R14716">
        <v>1306.2061759999999</v>
      </c>
      <c r="S14716" t="s">
        <v>90</v>
      </c>
      <c r="T14716" s="297">
        <v>46311.754166666666</v>
      </c>
    </row>
    <row r="14717" spans="1:20" x14ac:dyDescent="0.35">
      <c r="A14717" t="s">
        <v>149</v>
      </c>
      <c r="C14717" t="s">
        <v>93</v>
      </c>
      <c r="D14717" s="29">
        <v>46498</v>
      </c>
      <c r="E14717">
        <v>0</v>
      </c>
      <c r="F14717">
        <v>0</v>
      </c>
      <c r="G14717">
        <v>0</v>
      </c>
      <c r="H14717">
        <v>0</v>
      </c>
      <c r="L14717">
        <v>616.369911</v>
      </c>
      <c r="R14717">
        <v>1306.2061759999999</v>
      </c>
      <c r="S14717" t="s">
        <v>90</v>
      </c>
      <c r="T14717" s="297">
        <v>46311.754166666666</v>
      </c>
    </row>
    <row r="14718" spans="1:20" x14ac:dyDescent="0.35">
      <c r="A14718" t="s">
        <v>149</v>
      </c>
      <c r="C14718" t="s">
        <v>93</v>
      </c>
      <c r="D14718" s="29">
        <v>46499</v>
      </c>
      <c r="E14718">
        <v>0</v>
      </c>
      <c r="F14718">
        <v>0</v>
      </c>
      <c r="G14718">
        <v>0</v>
      </c>
      <c r="H14718">
        <v>0</v>
      </c>
      <c r="L14718">
        <v>616.369911</v>
      </c>
      <c r="R14718">
        <v>1306.2061759999999</v>
      </c>
      <c r="S14718" t="s">
        <v>90</v>
      </c>
      <c r="T14718" s="297">
        <v>46311.754166666666</v>
      </c>
    </row>
    <row r="14719" spans="1:20" x14ac:dyDescent="0.35">
      <c r="A14719" t="s">
        <v>149</v>
      </c>
      <c r="C14719" t="s">
        <v>93</v>
      </c>
      <c r="D14719" s="29">
        <v>46500</v>
      </c>
      <c r="E14719">
        <v>0</v>
      </c>
      <c r="F14719">
        <v>0</v>
      </c>
      <c r="G14719">
        <v>0</v>
      </c>
      <c r="H14719">
        <v>0</v>
      </c>
      <c r="L14719">
        <v>616.369911</v>
      </c>
      <c r="R14719">
        <v>1306.2061759999999</v>
      </c>
      <c r="S14719" t="s">
        <v>90</v>
      </c>
      <c r="T14719" s="297">
        <v>46311.754166666666</v>
      </c>
    </row>
    <row r="14720" spans="1:20" x14ac:dyDescent="0.35">
      <c r="A14720" t="s">
        <v>149</v>
      </c>
      <c r="C14720" t="s">
        <v>93</v>
      </c>
      <c r="D14720" s="29">
        <v>46501</v>
      </c>
      <c r="E14720">
        <v>0</v>
      </c>
      <c r="F14720">
        <v>0</v>
      </c>
      <c r="G14720">
        <v>0</v>
      </c>
      <c r="H14720">
        <v>0</v>
      </c>
      <c r="L14720">
        <v>616.369911</v>
      </c>
      <c r="R14720">
        <v>1306.2061759999999</v>
      </c>
      <c r="S14720" t="s">
        <v>90</v>
      </c>
      <c r="T14720" s="297">
        <v>46311.754166666666</v>
      </c>
    </row>
    <row r="14721" spans="1:20" x14ac:dyDescent="0.35">
      <c r="A14721" t="s">
        <v>149</v>
      </c>
      <c r="C14721" t="s">
        <v>93</v>
      </c>
      <c r="D14721" s="29">
        <v>46502</v>
      </c>
      <c r="E14721">
        <v>0</v>
      </c>
      <c r="F14721">
        <v>0</v>
      </c>
      <c r="G14721">
        <v>0</v>
      </c>
      <c r="H14721">
        <v>0</v>
      </c>
      <c r="L14721">
        <v>616.369911</v>
      </c>
      <c r="R14721">
        <v>1306.2061759999999</v>
      </c>
      <c r="S14721" t="s">
        <v>90</v>
      </c>
      <c r="T14721" s="297">
        <v>46311.754166666666</v>
      </c>
    </row>
    <row r="14722" spans="1:20" x14ac:dyDescent="0.35">
      <c r="A14722" t="s">
        <v>149</v>
      </c>
      <c r="C14722" t="s">
        <v>93</v>
      </c>
      <c r="D14722" s="29">
        <v>46503</v>
      </c>
      <c r="E14722">
        <v>0</v>
      </c>
      <c r="F14722">
        <v>0</v>
      </c>
      <c r="G14722">
        <v>0</v>
      </c>
      <c r="H14722">
        <v>0</v>
      </c>
      <c r="L14722">
        <v>616.369911</v>
      </c>
      <c r="R14722">
        <v>1306.2061759999999</v>
      </c>
      <c r="S14722" t="s">
        <v>90</v>
      </c>
      <c r="T14722" s="297">
        <v>46311.754166666666</v>
      </c>
    </row>
    <row r="14723" spans="1:20" x14ac:dyDescent="0.35">
      <c r="A14723" t="s">
        <v>149</v>
      </c>
      <c r="C14723" t="s">
        <v>93</v>
      </c>
      <c r="D14723" s="29">
        <v>46504</v>
      </c>
      <c r="E14723">
        <v>0</v>
      </c>
      <c r="F14723">
        <v>0</v>
      </c>
      <c r="G14723">
        <v>0</v>
      </c>
      <c r="H14723">
        <v>0</v>
      </c>
      <c r="L14723">
        <v>616.369911</v>
      </c>
      <c r="R14723">
        <v>1306.2061759999999</v>
      </c>
      <c r="S14723" t="s">
        <v>90</v>
      </c>
      <c r="T14723" s="297">
        <v>46311.754166666666</v>
      </c>
    </row>
    <row r="14724" spans="1:20" x14ac:dyDescent="0.35">
      <c r="A14724" t="s">
        <v>149</v>
      </c>
      <c r="C14724" t="s">
        <v>93</v>
      </c>
      <c r="D14724" s="29">
        <v>46505</v>
      </c>
      <c r="E14724">
        <v>0</v>
      </c>
      <c r="F14724">
        <v>0</v>
      </c>
      <c r="G14724">
        <v>0</v>
      </c>
      <c r="H14724">
        <v>0</v>
      </c>
      <c r="L14724">
        <v>616.369911</v>
      </c>
      <c r="R14724">
        <v>1306.2061759999999</v>
      </c>
      <c r="S14724" t="s">
        <v>90</v>
      </c>
      <c r="T14724" s="297">
        <v>46311.754166666666</v>
      </c>
    </row>
    <row r="14725" spans="1:20" x14ac:dyDescent="0.35">
      <c r="A14725" t="s">
        <v>149</v>
      </c>
      <c r="C14725" t="s">
        <v>93</v>
      </c>
      <c r="D14725" s="29">
        <v>46506</v>
      </c>
      <c r="E14725">
        <v>0</v>
      </c>
      <c r="F14725">
        <v>0</v>
      </c>
      <c r="G14725">
        <v>0</v>
      </c>
      <c r="H14725">
        <v>0</v>
      </c>
      <c r="L14725">
        <v>616.369911</v>
      </c>
      <c r="R14725">
        <v>1306.2061759999999</v>
      </c>
      <c r="S14725" t="s">
        <v>90</v>
      </c>
      <c r="T14725" s="297">
        <v>46311.754166666666</v>
      </c>
    </row>
    <row r="14726" spans="1:20" x14ac:dyDescent="0.35">
      <c r="A14726" t="s">
        <v>149</v>
      </c>
      <c r="C14726" t="s">
        <v>93</v>
      </c>
      <c r="D14726" s="29">
        <v>46507</v>
      </c>
      <c r="E14726">
        <v>0</v>
      </c>
      <c r="F14726">
        <v>0</v>
      </c>
      <c r="G14726">
        <v>0</v>
      </c>
      <c r="H14726">
        <v>0</v>
      </c>
      <c r="L14726">
        <v>616.369911</v>
      </c>
      <c r="R14726">
        <v>1306.2061759999999</v>
      </c>
      <c r="S14726" t="s">
        <v>90</v>
      </c>
      <c r="T14726" s="297">
        <v>46311.754166666666</v>
      </c>
    </row>
    <row r="14727" spans="1:20" x14ac:dyDescent="0.35">
      <c r="A14727" t="s">
        <v>149</v>
      </c>
      <c r="C14727" t="s">
        <v>93</v>
      </c>
      <c r="D14727" s="29">
        <v>46508</v>
      </c>
      <c r="E14727">
        <v>0</v>
      </c>
      <c r="F14727">
        <v>0</v>
      </c>
      <c r="G14727">
        <v>0</v>
      </c>
      <c r="H14727">
        <v>0</v>
      </c>
      <c r="L14727">
        <v>616.369911</v>
      </c>
      <c r="R14727">
        <v>1306.2061759999999</v>
      </c>
      <c r="S14727" t="s">
        <v>90</v>
      </c>
      <c r="T14727" s="297">
        <v>46311.754166666666</v>
      </c>
    </row>
    <row r="14728" spans="1:20" x14ac:dyDescent="0.35">
      <c r="A14728" t="s">
        <v>149</v>
      </c>
      <c r="C14728" t="s">
        <v>93</v>
      </c>
      <c r="D14728" s="29">
        <v>46509</v>
      </c>
      <c r="E14728">
        <v>0</v>
      </c>
      <c r="F14728">
        <v>0</v>
      </c>
      <c r="G14728">
        <v>0</v>
      </c>
      <c r="H14728">
        <v>0</v>
      </c>
      <c r="L14728">
        <v>616.369911</v>
      </c>
      <c r="R14728">
        <v>1306.2061759999999</v>
      </c>
      <c r="S14728" t="s">
        <v>90</v>
      </c>
      <c r="T14728" s="297">
        <v>46311.754166666666</v>
      </c>
    </row>
    <row r="14729" spans="1:20" x14ac:dyDescent="0.35">
      <c r="A14729" t="s">
        <v>149</v>
      </c>
      <c r="C14729" t="s">
        <v>93</v>
      </c>
      <c r="D14729" s="29">
        <v>46510</v>
      </c>
      <c r="E14729">
        <v>0</v>
      </c>
      <c r="F14729">
        <v>0</v>
      </c>
      <c r="G14729">
        <v>0</v>
      </c>
      <c r="H14729">
        <v>0</v>
      </c>
      <c r="L14729">
        <v>616.369911</v>
      </c>
      <c r="R14729">
        <v>1306.2061759999999</v>
      </c>
      <c r="S14729" t="s">
        <v>90</v>
      </c>
      <c r="T14729" s="297">
        <v>46311.754166666666</v>
      </c>
    </row>
    <row r="14730" spans="1:20" x14ac:dyDescent="0.35">
      <c r="A14730" t="s">
        <v>149</v>
      </c>
      <c r="C14730" t="s">
        <v>93</v>
      </c>
      <c r="D14730" s="29">
        <v>46511</v>
      </c>
      <c r="E14730">
        <v>0</v>
      </c>
      <c r="F14730">
        <v>0</v>
      </c>
      <c r="G14730">
        <v>0</v>
      </c>
      <c r="H14730">
        <v>0</v>
      </c>
      <c r="L14730">
        <v>616.369911</v>
      </c>
      <c r="R14730">
        <v>1306.2061759999999</v>
      </c>
      <c r="S14730" t="s">
        <v>90</v>
      </c>
      <c r="T14730" s="297">
        <v>46311.754166666666</v>
      </c>
    </row>
    <row r="14731" spans="1:20" x14ac:dyDescent="0.35">
      <c r="A14731" t="s">
        <v>149</v>
      </c>
      <c r="C14731" t="s">
        <v>93</v>
      </c>
      <c r="D14731" s="29">
        <v>46512</v>
      </c>
      <c r="E14731">
        <v>0</v>
      </c>
      <c r="F14731">
        <v>0</v>
      </c>
      <c r="G14731">
        <v>0</v>
      </c>
      <c r="H14731">
        <v>0</v>
      </c>
      <c r="L14731">
        <v>616.369911</v>
      </c>
      <c r="R14731">
        <v>1306.2061759999999</v>
      </c>
      <c r="S14731" t="s">
        <v>90</v>
      </c>
      <c r="T14731" s="297">
        <v>46311.754166666666</v>
      </c>
    </row>
    <row r="14732" spans="1:20" x14ac:dyDescent="0.35">
      <c r="A14732" t="s">
        <v>149</v>
      </c>
      <c r="C14732" t="s">
        <v>93</v>
      </c>
      <c r="D14732" s="29">
        <v>46513</v>
      </c>
      <c r="E14732">
        <v>0</v>
      </c>
      <c r="F14732">
        <v>0</v>
      </c>
      <c r="G14732">
        <v>0</v>
      </c>
      <c r="H14732">
        <v>0</v>
      </c>
      <c r="L14732">
        <v>616.369911</v>
      </c>
      <c r="R14732">
        <v>1306.2061759999999</v>
      </c>
      <c r="S14732" t="s">
        <v>90</v>
      </c>
      <c r="T14732" s="297">
        <v>46311.754166666666</v>
      </c>
    </row>
    <row r="14733" spans="1:20" x14ac:dyDescent="0.35">
      <c r="A14733" t="s">
        <v>149</v>
      </c>
      <c r="C14733" t="s">
        <v>93</v>
      </c>
      <c r="D14733" s="29">
        <v>46514</v>
      </c>
      <c r="E14733">
        <v>0</v>
      </c>
      <c r="F14733">
        <v>0</v>
      </c>
      <c r="G14733">
        <v>0</v>
      </c>
      <c r="H14733">
        <v>0</v>
      </c>
      <c r="L14733">
        <v>616.369911</v>
      </c>
      <c r="R14733">
        <v>1306.2061759999999</v>
      </c>
      <c r="S14733" t="s">
        <v>90</v>
      </c>
      <c r="T14733" s="297">
        <v>46311.754166666666</v>
      </c>
    </row>
    <row r="14734" spans="1:20" x14ac:dyDescent="0.35">
      <c r="A14734" t="s">
        <v>149</v>
      </c>
      <c r="C14734" t="s">
        <v>93</v>
      </c>
      <c r="D14734" s="29">
        <v>46515</v>
      </c>
      <c r="E14734">
        <v>0</v>
      </c>
      <c r="F14734">
        <v>0</v>
      </c>
      <c r="G14734">
        <v>0</v>
      </c>
      <c r="H14734">
        <v>0</v>
      </c>
      <c r="L14734">
        <v>616.369911</v>
      </c>
      <c r="R14734">
        <v>1306.2061759999999</v>
      </c>
      <c r="S14734" t="s">
        <v>90</v>
      </c>
      <c r="T14734" s="297">
        <v>46311.754166666666</v>
      </c>
    </row>
    <row r="14735" spans="1:20" x14ac:dyDescent="0.35">
      <c r="A14735" t="s">
        <v>149</v>
      </c>
      <c r="C14735" t="s">
        <v>93</v>
      </c>
      <c r="D14735" s="29">
        <v>46516</v>
      </c>
      <c r="E14735">
        <v>0</v>
      </c>
      <c r="F14735">
        <v>0</v>
      </c>
      <c r="G14735">
        <v>0</v>
      </c>
      <c r="H14735">
        <v>0</v>
      </c>
      <c r="L14735">
        <v>616.369911</v>
      </c>
      <c r="R14735">
        <v>1306.2061759999999</v>
      </c>
      <c r="S14735" t="s">
        <v>90</v>
      </c>
      <c r="T14735" s="297">
        <v>46311.754166666666</v>
      </c>
    </row>
    <row r="14736" spans="1:20" x14ac:dyDescent="0.35">
      <c r="A14736" t="s">
        <v>149</v>
      </c>
      <c r="C14736" t="s">
        <v>93</v>
      </c>
      <c r="D14736" s="29">
        <v>46517</v>
      </c>
      <c r="E14736">
        <v>0</v>
      </c>
      <c r="F14736">
        <v>0</v>
      </c>
      <c r="G14736">
        <v>0</v>
      </c>
      <c r="H14736">
        <v>0</v>
      </c>
      <c r="L14736">
        <v>616.369911</v>
      </c>
      <c r="R14736">
        <v>1306.2061759999999</v>
      </c>
      <c r="S14736" t="s">
        <v>90</v>
      </c>
      <c r="T14736" s="297">
        <v>46311.754166666666</v>
      </c>
    </row>
    <row r="14737" spans="1:20" x14ac:dyDescent="0.35">
      <c r="A14737" t="s">
        <v>149</v>
      </c>
      <c r="C14737" t="s">
        <v>93</v>
      </c>
      <c r="D14737" s="29">
        <v>46518</v>
      </c>
      <c r="E14737">
        <v>0</v>
      </c>
      <c r="F14737">
        <v>0</v>
      </c>
      <c r="G14737">
        <v>0</v>
      </c>
      <c r="H14737">
        <v>0</v>
      </c>
      <c r="L14737">
        <v>616.369911</v>
      </c>
      <c r="R14737">
        <v>1306.2061759999999</v>
      </c>
      <c r="S14737" t="s">
        <v>90</v>
      </c>
      <c r="T14737" s="297">
        <v>46311.754166666666</v>
      </c>
    </row>
    <row r="14738" spans="1:20" x14ac:dyDescent="0.35">
      <c r="A14738" t="s">
        <v>149</v>
      </c>
      <c r="C14738" t="s">
        <v>93</v>
      </c>
      <c r="D14738" s="29">
        <v>46519</v>
      </c>
      <c r="E14738">
        <v>0</v>
      </c>
      <c r="F14738">
        <v>0</v>
      </c>
      <c r="G14738">
        <v>0</v>
      </c>
      <c r="H14738">
        <v>0</v>
      </c>
      <c r="L14738">
        <v>616.369911</v>
      </c>
      <c r="R14738">
        <v>1306.2061759999999</v>
      </c>
      <c r="S14738" t="s">
        <v>90</v>
      </c>
      <c r="T14738" s="297">
        <v>46311.754166666666</v>
      </c>
    </row>
    <row r="14739" spans="1:20" x14ac:dyDescent="0.35">
      <c r="A14739" t="s">
        <v>149</v>
      </c>
      <c r="C14739" t="s">
        <v>93</v>
      </c>
      <c r="D14739" s="29">
        <v>46520</v>
      </c>
      <c r="E14739">
        <v>0</v>
      </c>
      <c r="F14739">
        <v>0</v>
      </c>
      <c r="G14739">
        <v>0</v>
      </c>
      <c r="H14739">
        <v>0</v>
      </c>
      <c r="L14739">
        <v>616.369911</v>
      </c>
      <c r="R14739">
        <v>1306.2061759999999</v>
      </c>
      <c r="S14739" t="s">
        <v>90</v>
      </c>
      <c r="T14739" s="297">
        <v>46311.754166666666</v>
      </c>
    </row>
    <row r="14740" spans="1:20" x14ac:dyDescent="0.35">
      <c r="A14740" t="s">
        <v>149</v>
      </c>
      <c r="C14740" t="s">
        <v>93</v>
      </c>
      <c r="D14740" s="29">
        <v>46521</v>
      </c>
      <c r="E14740">
        <v>0</v>
      </c>
      <c r="F14740">
        <v>0</v>
      </c>
      <c r="G14740">
        <v>0</v>
      </c>
      <c r="H14740">
        <v>0</v>
      </c>
      <c r="L14740">
        <v>616.369911</v>
      </c>
      <c r="R14740">
        <v>1306.2061759999999</v>
      </c>
      <c r="S14740" t="s">
        <v>90</v>
      </c>
      <c r="T14740" s="297">
        <v>46311.754166666666</v>
      </c>
    </row>
    <row r="14741" spans="1:20" x14ac:dyDescent="0.35">
      <c r="A14741" t="s">
        <v>149</v>
      </c>
      <c r="C14741" t="s">
        <v>93</v>
      </c>
      <c r="D14741" s="29">
        <v>46522</v>
      </c>
      <c r="E14741">
        <v>0</v>
      </c>
      <c r="F14741">
        <v>0</v>
      </c>
      <c r="G14741">
        <v>0</v>
      </c>
      <c r="H14741">
        <v>0</v>
      </c>
      <c r="L14741">
        <v>616.369911</v>
      </c>
      <c r="R14741">
        <v>1306.2061759999999</v>
      </c>
      <c r="S14741" t="s">
        <v>90</v>
      </c>
      <c r="T14741" s="297">
        <v>46311.754166666666</v>
      </c>
    </row>
    <row r="14742" spans="1:20" x14ac:dyDescent="0.35">
      <c r="A14742" t="s">
        <v>149</v>
      </c>
      <c r="C14742" t="s">
        <v>93</v>
      </c>
      <c r="D14742" s="29">
        <v>46523</v>
      </c>
      <c r="E14742">
        <v>0</v>
      </c>
      <c r="F14742">
        <v>0</v>
      </c>
      <c r="G14742">
        <v>0</v>
      </c>
      <c r="H14742">
        <v>0</v>
      </c>
      <c r="L14742">
        <v>616.369911</v>
      </c>
      <c r="R14742">
        <v>1306.2061759999999</v>
      </c>
      <c r="S14742" t="s">
        <v>90</v>
      </c>
      <c r="T14742" s="297">
        <v>46311.754166666666</v>
      </c>
    </row>
    <row r="14743" spans="1:20" x14ac:dyDescent="0.35">
      <c r="A14743" t="s">
        <v>149</v>
      </c>
      <c r="C14743" t="s">
        <v>93</v>
      </c>
      <c r="D14743" s="29">
        <v>46524</v>
      </c>
      <c r="E14743">
        <v>0</v>
      </c>
      <c r="F14743">
        <v>0</v>
      </c>
      <c r="G14743">
        <v>0</v>
      </c>
      <c r="H14743">
        <v>0</v>
      </c>
      <c r="L14743">
        <v>616.369911</v>
      </c>
      <c r="R14743">
        <v>1306.2061759999999</v>
      </c>
      <c r="S14743" t="s">
        <v>90</v>
      </c>
      <c r="T14743" s="297">
        <v>46311.754166666666</v>
      </c>
    </row>
    <row r="14744" spans="1:20" x14ac:dyDescent="0.35">
      <c r="A14744" t="s">
        <v>149</v>
      </c>
      <c r="C14744" t="s">
        <v>93</v>
      </c>
      <c r="D14744" s="29">
        <v>46525</v>
      </c>
      <c r="E14744">
        <v>0</v>
      </c>
      <c r="F14744">
        <v>0</v>
      </c>
      <c r="G14744">
        <v>0</v>
      </c>
      <c r="H14744">
        <v>0</v>
      </c>
      <c r="L14744">
        <v>616.369911</v>
      </c>
      <c r="R14744">
        <v>1306.2061759999999</v>
      </c>
      <c r="S14744" t="s">
        <v>90</v>
      </c>
      <c r="T14744" s="297">
        <v>46311.754166666666</v>
      </c>
    </row>
    <row r="14745" spans="1:20" x14ac:dyDescent="0.35">
      <c r="A14745" t="s">
        <v>149</v>
      </c>
      <c r="C14745" t="s">
        <v>93</v>
      </c>
      <c r="D14745" s="29">
        <v>46526</v>
      </c>
      <c r="E14745">
        <v>0</v>
      </c>
      <c r="F14745">
        <v>0</v>
      </c>
      <c r="G14745">
        <v>0</v>
      </c>
      <c r="H14745">
        <v>0</v>
      </c>
      <c r="L14745">
        <v>616.369911</v>
      </c>
      <c r="R14745">
        <v>1306.2061759999999</v>
      </c>
      <c r="S14745" t="s">
        <v>90</v>
      </c>
      <c r="T14745" s="297">
        <v>46311.754166666666</v>
      </c>
    </row>
    <row r="14746" spans="1:20" x14ac:dyDescent="0.35">
      <c r="A14746" t="s">
        <v>149</v>
      </c>
      <c r="C14746" t="s">
        <v>93</v>
      </c>
      <c r="D14746" s="29">
        <v>46527</v>
      </c>
      <c r="E14746">
        <v>0</v>
      </c>
      <c r="F14746">
        <v>0</v>
      </c>
      <c r="G14746">
        <v>0</v>
      </c>
      <c r="H14746">
        <v>0</v>
      </c>
      <c r="L14746">
        <v>616.369911</v>
      </c>
      <c r="R14746">
        <v>1306.2061759999999</v>
      </c>
      <c r="S14746" t="s">
        <v>90</v>
      </c>
      <c r="T14746" s="297">
        <v>46311.754166666666</v>
      </c>
    </row>
    <row r="14747" spans="1:20" x14ac:dyDescent="0.35">
      <c r="A14747" t="s">
        <v>149</v>
      </c>
      <c r="C14747" t="s">
        <v>93</v>
      </c>
      <c r="D14747" s="29">
        <v>46528</v>
      </c>
      <c r="E14747">
        <v>0</v>
      </c>
      <c r="F14747">
        <v>0</v>
      </c>
      <c r="G14747">
        <v>0</v>
      </c>
      <c r="H14747">
        <v>0</v>
      </c>
      <c r="L14747">
        <v>616.369911</v>
      </c>
      <c r="R14747">
        <v>1306.2061759999999</v>
      </c>
      <c r="S14747" t="s">
        <v>90</v>
      </c>
      <c r="T14747" s="297">
        <v>46311.754166666666</v>
      </c>
    </row>
    <row r="14748" spans="1:20" x14ac:dyDescent="0.35">
      <c r="A14748" t="s">
        <v>149</v>
      </c>
      <c r="C14748" t="s">
        <v>93</v>
      </c>
      <c r="D14748" s="29">
        <v>46529</v>
      </c>
      <c r="E14748">
        <v>0</v>
      </c>
      <c r="F14748">
        <v>0</v>
      </c>
      <c r="G14748">
        <v>0</v>
      </c>
      <c r="H14748">
        <v>0</v>
      </c>
      <c r="L14748">
        <v>616.369911</v>
      </c>
      <c r="R14748">
        <v>1306.2061759999999</v>
      </c>
      <c r="S14748" t="s">
        <v>90</v>
      </c>
      <c r="T14748" s="297">
        <v>46311.754166666666</v>
      </c>
    </row>
    <row r="14749" spans="1:20" x14ac:dyDescent="0.35">
      <c r="A14749" t="s">
        <v>149</v>
      </c>
      <c r="C14749" t="s">
        <v>93</v>
      </c>
      <c r="D14749" s="29">
        <v>46530</v>
      </c>
      <c r="E14749">
        <v>0</v>
      </c>
      <c r="F14749">
        <v>0</v>
      </c>
      <c r="G14749">
        <v>0</v>
      </c>
      <c r="H14749">
        <v>0</v>
      </c>
      <c r="L14749">
        <v>616.369911</v>
      </c>
      <c r="R14749">
        <v>1306.2061759999999</v>
      </c>
      <c r="S14749" t="s">
        <v>90</v>
      </c>
      <c r="T14749" s="297">
        <v>46311.754166666666</v>
      </c>
    </row>
    <row r="14750" spans="1:20" x14ac:dyDescent="0.35">
      <c r="A14750" t="s">
        <v>149</v>
      </c>
      <c r="C14750" t="s">
        <v>93</v>
      </c>
      <c r="D14750" s="29">
        <v>46531</v>
      </c>
      <c r="E14750">
        <v>0</v>
      </c>
      <c r="F14750">
        <v>0</v>
      </c>
      <c r="G14750">
        <v>0</v>
      </c>
      <c r="H14750">
        <v>0</v>
      </c>
      <c r="L14750">
        <v>616.369911</v>
      </c>
      <c r="R14750">
        <v>1306.2061759999999</v>
      </c>
      <c r="S14750" t="s">
        <v>90</v>
      </c>
      <c r="T14750" s="297">
        <v>46311.754166666666</v>
      </c>
    </row>
    <row r="14751" spans="1:20" x14ac:dyDescent="0.35">
      <c r="A14751" t="s">
        <v>149</v>
      </c>
      <c r="C14751" t="s">
        <v>93</v>
      </c>
      <c r="D14751" s="29">
        <v>46532</v>
      </c>
      <c r="E14751">
        <v>0</v>
      </c>
      <c r="F14751">
        <v>0</v>
      </c>
      <c r="G14751">
        <v>0</v>
      </c>
      <c r="H14751">
        <v>0</v>
      </c>
      <c r="L14751">
        <v>616.369911</v>
      </c>
      <c r="R14751">
        <v>1306.2061759999999</v>
      </c>
      <c r="S14751" t="s">
        <v>90</v>
      </c>
      <c r="T14751" s="297">
        <v>46311.754166666666</v>
      </c>
    </row>
    <row r="14752" spans="1:20" x14ac:dyDescent="0.35">
      <c r="A14752" t="s">
        <v>149</v>
      </c>
      <c r="C14752" t="s">
        <v>93</v>
      </c>
      <c r="D14752" s="29">
        <v>46533</v>
      </c>
      <c r="E14752">
        <v>0</v>
      </c>
      <c r="F14752">
        <v>0</v>
      </c>
      <c r="G14752">
        <v>0</v>
      </c>
      <c r="H14752">
        <v>0</v>
      </c>
      <c r="L14752">
        <v>616.369911</v>
      </c>
      <c r="R14752">
        <v>1306.2061759999999</v>
      </c>
      <c r="S14752" t="s">
        <v>90</v>
      </c>
      <c r="T14752" s="297">
        <v>46311.754166666666</v>
      </c>
    </row>
    <row r="14753" spans="1:20" x14ac:dyDescent="0.35">
      <c r="A14753" t="s">
        <v>149</v>
      </c>
      <c r="C14753" t="s">
        <v>93</v>
      </c>
      <c r="D14753" s="29">
        <v>46534</v>
      </c>
      <c r="E14753">
        <v>0</v>
      </c>
      <c r="F14753">
        <v>0</v>
      </c>
      <c r="G14753">
        <v>0</v>
      </c>
      <c r="H14753">
        <v>0</v>
      </c>
      <c r="L14753">
        <v>616.369911</v>
      </c>
      <c r="R14753">
        <v>1306.2061759999999</v>
      </c>
      <c r="S14753" t="s">
        <v>90</v>
      </c>
      <c r="T14753" s="297">
        <v>46311.754166666666</v>
      </c>
    </row>
    <row r="14754" spans="1:20" x14ac:dyDescent="0.35">
      <c r="A14754" t="s">
        <v>149</v>
      </c>
      <c r="C14754" t="s">
        <v>93</v>
      </c>
      <c r="D14754" s="29">
        <v>46535</v>
      </c>
      <c r="E14754">
        <v>0</v>
      </c>
      <c r="F14754">
        <v>0</v>
      </c>
      <c r="G14754">
        <v>0</v>
      </c>
      <c r="H14754">
        <v>0</v>
      </c>
      <c r="L14754">
        <v>616.369911</v>
      </c>
      <c r="R14754">
        <v>1306.2061759999999</v>
      </c>
      <c r="S14754" t="s">
        <v>90</v>
      </c>
      <c r="T14754" s="297">
        <v>46311.754166666666</v>
      </c>
    </row>
    <row r="14755" spans="1:20" x14ac:dyDescent="0.35">
      <c r="A14755" t="s">
        <v>149</v>
      </c>
      <c r="C14755" t="s">
        <v>93</v>
      </c>
      <c r="D14755" s="29">
        <v>46536</v>
      </c>
      <c r="E14755">
        <v>0</v>
      </c>
      <c r="F14755">
        <v>0</v>
      </c>
      <c r="G14755">
        <v>0</v>
      </c>
      <c r="H14755">
        <v>0</v>
      </c>
      <c r="L14755">
        <v>616.369911</v>
      </c>
      <c r="R14755">
        <v>1306.2061759999999</v>
      </c>
      <c r="S14755" t="s">
        <v>90</v>
      </c>
      <c r="T14755" s="297">
        <v>46311.754166666666</v>
      </c>
    </row>
    <row r="14756" spans="1:20" x14ac:dyDescent="0.35">
      <c r="A14756" t="s">
        <v>149</v>
      </c>
      <c r="C14756" t="s">
        <v>93</v>
      </c>
      <c r="D14756" s="29">
        <v>46537</v>
      </c>
      <c r="E14756">
        <v>0</v>
      </c>
      <c r="F14756">
        <v>0</v>
      </c>
      <c r="G14756">
        <v>0</v>
      </c>
      <c r="H14756">
        <v>0</v>
      </c>
      <c r="L14756">
        <v>616.369911</v>
      </c>
      <c r="R14756">
        <v>1306.2061759999999</v>
      </c>
      <c r="S14756" t="s">
        <v>90</v>
      </c>
      <c r="T14756" s="297">
        <v>46311.754166666666</v>
      </c>
    </row>
    <row r="14757" spans="1:20" x14ac:dyDescent="0.35">
      <c r="A14757" t="s">
        <v>149</v>
      </c>
      <c r="C14757" t="s">
        <v>93</v>
      </c>
      <c r="D14757" s="29">
        <v>46538</v>
      </c>
      <c r="E14757">
        <v>0</v>
      </c>
      <c r="F14757">
        <v>0</v>
      </c>
      <c r="G14757">
        <v>0</v>
      </c>
      <c r="H14757">
        <v>0</v>
      </c>
      <c r="L14757">
        <v>616.369911</v>
      </c>
      <c r="R14757">
        <v>1306.2061759999999</v>
      </c>
      <c r="S14757" t="s">
        <v>90</v>
      </c>
      <c r="T14757" s="297">
        <v>46311.754166666666</v>
      </c>
    </row>
    <row r="14758" spans="1:20" x14ac:dyDescent="0.35">
      <c r="A14758" t="s">
        <v>149</v>
      </c>
      <c r="C14758" t="s">
        <v>93</v>
      </c>
      <c r="D14758" s="29">
        <v>46539</v>
      </c>
      <c r="E14758">
        <v>0</v>
      </c>
      <c r="F14758">
        <v>0</v>
      </c>
      <c r="G14758">
        <v>0</v>
      </c>
      <c r="H14758">
        <v>0</v>
      </c>
      <c r="L14758">
        <v>616.369911</v>
      </c>
      <c r="R14758">
        <v>1306.2061759999999</v>
      </c>
      <c r="S14758" t="s">
        <v>90</v>
      </c>
      <c r="T14758" s="297">
        <v>46311.754166666666</v>
      </c>
    </row>
    <row r="14759" spans="1:20" x14ac:dyDescent="0.35">
      <c r="A14759" t="s">
        <v>149</v>
      </c>
      <c r="C14759" t="s">
        <v>93</v>
      </c>
      <c r="D14759" s="29">
        <v>46540</v>
      </c>
      <c r="E14759">
        <v>0</v>
      </c>
      <c r="F14759">
        <v>0</v>
      </c>
      <c r="G14759">
        <v>0</v>
      </c>
      <c r="H14759">
        <v>0</v>
      </c>
      <c r="L14759">
        <v>616.369911</v>
      </c>
      <c r="R14759">
        <v>1306.2061759999999</v>
      </c>
      <c r="S14759" t="s">
        <v>90</v>
      </c>
      <c r="T14759" s="297">
        <v>46311.754166666666</v>
      </c>
    </row>
    <row r="14760" spans="1:20" x14ac:dyDescent="0.35">
      <c r="A14760" t="s">
        <v>149</v>
      </c>
      <c r="C14760" t="s">
        <v>93</v>
      </c>
      <c r="D14760" s="29">
        <v>46541</v>
      </c>
      <c r="E14760">
        <v>0</v>
      </c>
      <c r="F14760">
        <v>0</v>
      </c>
      <c r="G14760">
        <v>0</v>
      </c>
      <c r="H14760">
        <v>0</v>
      </c>
      <c r="L14760">
        <v>616.369911</v>
      </c>
      <c r="R14760">
        <v>1306.2061759999999</v>
      </c>
      <c r="S14760" t="s">
        <v>90</v>
      </c>
      <c r="T14760" s="297">
        <v>46311.754166666666</v>
      </c>
    </row>
    <row r="14761" spans="1:20" x14ac:dyDescent="0.35">
      <c r="A14761" t="s">
        <v>149</v>
      </c>
      <c r="C14761" t="s">
        <v>93</v>
      </c>
      <c r="D14761" s="29">
        <v>46542</v>
      </c>
      <c r="E14761">
        <v>0</v>
      </c>
      <c r="F14761">
        <v>0</v>
      </c>
      <c r="G14761">
        <v>0</v>
      </c>
      <c r="H14761">
        <v>0</v>
      </c>
      <c r="L14761">
        <v>616.369911</v>
      </c>
      <c r="R14761">
        <v>1306.2061759999999</v>
      </c>
      <c r="S14761" t="s">
        <v>90</v>
      </c>
      <c r="T14761" s="297">
        <v>46311.754166666666</v>
      </c>
    </row>
    <row r="14762" spans="1:20" x14ac:dyDescent="0.35">
      <c r="A14762" t="s">
        <v>149</v>
      </c>
      <c r="C14762" t="s">
        <v>93</v>
      </c>
      <c r="D14762" s="29">
        <v>46543</v>
      </c>
      <c r="E14762">
        <v>0</v>
      </c>
      <c r="F14762">
        <v>0</v>
      </c>
      <c r="G14762">
        <v>0</v>
      </c>
      <c r="H14762">
        <v>0</v>
      </c>
      <c r="L14762">
        <v>616.369911</v>
      </c>
      <c r="R14762">
        <v>1306.2061759999999</v>
      </c>
      <c r="S14762" t="s">
        <v>90</v>
      </c>
      <c r="T14762" s="297">
        <v>46311.754166666666</v>
      </c>
    </row>
    <row r="14763" spans="1:20" x14ac:dyDescent="0.35">
      <c r="A14763" t="s">
        <v>149</v>
      </c>
      <c r="C14763" t="s">
        <v>93</v>
      </c>
      <c r="D14763" s="29">
        <v>46544</v>
      </c>
      <c r="E14763">
        <v>0</v>
      </c>
      <c r="F14763">
        <v>0</v>
      </c>
      <c r="G14763">
        <v>0</v>
      </c>
      <c r="H14763">
        <v>0</v>
      </c>
      <c r="L14763">
        <v>616.369911</v>
      </c>
      <c r="R14763">
        <v>1306.2061759999999</v>
      </c>
      <c r="S14763" t="s">
        <v>90</v>
      </c>
      <c r="T14763" s="297">
        <v>46311.754166666666</v>
      </c>
    </row>
    <row r="14764" spans="1:20" x14ac:dyDescent="0.35">
      <c r="A14764" t="s">
        <v>149</v>
      </c>
      <c r="C14764" t="s">
        <v>93</v>
      </c>
      <c r="D14764" s="29">
        <v>46545</v>
      </c>
      <c r="E14764">
        <v>0</v>
      </c>
      <c r="F14764">
        <v>0</v>
      </c>
      <c r="G14764">
        <v>0</v>
      </c>
      <c r="H14764">
        <v>0</v>
      </c>
      <c r="L14764">
        <v>616.369911</v>
      </c>
      <c r="R14764">
        <v>1306.2061759999999</v>
      </c>
      <c r="S14764" t="s">
        <v>90</v>
      </c>
      <c r="T14764" s="297">
        <v>46311.754166666666</v>
      </c>
    </row>
    <row r="14765" spans="1:20" x14ac:dyDescent="0.35">
      <c r="A14765" t="s">
        <v>149</v>
      </c>
      <c r="C14765" t="s">
        <v>93</v>
      </c>
      <c r="D14765" s="29">
        <v>46546</v>
      </c>
      <c r="E14765">
        <v>0</v>
      </c>
      <c r="F14765">
        <v>0</v>
      </c>
      <c r="G14765">
        <v>0</v>
      </c>
      <c r="H14765">
        <v>0</v>
      </c>
      <c r="L14765">
        <v>616.369911</v>
      </c>
      <c r="R14765">
        <v>1306.2061759999999</v>
      </c>
      <c r="S14765" t="s">
        <v>90</v>
      </c>
      <c r="T14765" s="297">
        <v>46311.754166666666</v>
      </c>
    </row>
    <row r="14766" spans="1:20" x14ac:dyDescent="0.35">
      <c r="A14766" t="s">
        <v>149</v>
      </c>
      <c r="C14766" t="s">
        <v>93</v>
      </c>
      <c r="D14766" s="29">
        <v>46547</v>
      </c>
      <c r="E14766">
        <v>0</v>
      </c>
      <c r="F14766">
        <v>0</v>
      </c>
      <c r="G14766">
        <v>0</v>
      </c>
      <c r="H14766">
        <v>0</v>
      </c>
      <c r="L14766">
        <v>616.369911</v>
      </c>
      <c r="R14766">
        <v>1306.2061759999999</v>
      </c>
      <c r="S14766" t="s">
        <v>90</v>
      </c>
      <c r="T14766" s="297">
        <v>46311.754166666666</v>
      </c>
    </row>
    <row r="14767" spans="1:20" x14ac:dyDescent="0.35">
      <c r="A14767" t="s">
        <v>149</v>
      </c>
      <c r="C14767" t="s">
        <v>93</v>
      </c>
      <c r="D14767" s="29">
        <v>46548</v>
      </c>
      <c r="E14767">
        <v>0</v>
      </c>
      <c r="F14767">
        <v>0</v>
      </c>
      <c r="G14767">
        <v>0</v>
      </c>
      <c r="H14767">
        <v>0</v>
      </c>
      <c r="L14767">
        <v>616.369911</v>
      </c>
      <c r="R14767">
        <v>1306.2061759999999</v>
      </c>
      <c r="S14767" t="s">
        <v>90</v>
      </c>
      <c r="T14767" s="297">
        <v>46311.754166666666</v>
      </c>
    </row>
    <row r="14768" spans="1:20" x14ac:dyDescent="0.35">
      <c r="A14768" t="s">
        <v>149</v>
      </c>
      <c r="C14768" t="s">
        <v>93</v>
      </c>
      <c r="D14768" s="29">
        <v>46549</v>
      </c>
      <c r="E14768">
        <v>0</v>
      </c>
      <c r="F14768">
        <v>0</v>
      </c>
      <c r="G14768">
        <v>0</v>
      </c>
      <c r="H14768">
        <v>0</v>
      </c>
      <c r="L14768">
        <v>616.369911</v>
      </c>
      <c r="R14768">
        <v>1306.2061759999999</v>
      </c>
      <c r="S14768" t="s">
        <v>90</v>
      </c>
      <c r="T14768" s="297">
        <v>46311.754166666666</v>
      </c>
    </row>
    <row r="14769" spans="1:20" x14ac:dyDescent="0.35">
      <c r="A14769" t="s">
        <v>149</v>
      </c>
      <c r="C14769" t="s">
        <v>93</v>
      </c>
      <c r="D14769" s="29">
        <v>46550</v>
      </c>
      <c r="E14769">
        <v>0</v>
      </c>
      <c r="F14769">
        <v>0</v>
      </c>
      <c r="G14769">
        <v>0</v>
      </c>
      <c r="H14769">
        <v>0</v>
      </c>
      <c r="L14769">
        <v>616.369911</v>
      </c>
      <c r="R14769">
        <v>1306.2061759999999</v>
      </c>
      <c r="S14769" t="s">
        <v>90</v>
      </c>
      <c r="T14769" s="297">
        <v>46311.754166666666</v>
      </c>
    </row>
    <row r="14770" spans="1:20" x14ac:dyDescent="0.35">
      <c r="A14770" t="s">
        <v>149</v>
      </c>
      <c r="C14770" t="s">
        <v>93</v>
      </c>
      <c r="D14770" s="29">
        <v>46551</v>
      </c>
      <c r="E14770">
        <v>0</v>
      </c>
      <c r="F14770">
        <v>0</v>
      </c>
      <c r="G14770">
        <v>0</v>
      </c>
      <c r="H14770">
        <v>0</v>
      </c>
      <c r="L14770">
        <v>616.369911</v>
      </c>
      <c r="R14770">
        <v>1306.2061759999999</v>
      </c>
      <c r="S14770" t="s">
        <v>90</v>
      </c>
      <c r="T14770" s="297">
        <v>46311.754166666666</v>
      </c>
    </row>
    <row r="14771" spans="1:20" x14ac:dyDescent="0.35">
      <c r="A14771" t="s">
        <v>149</v>
      </c>
      <c r="C14771" t="s">
        <v>93</v>
      </c>
      <c r="D14771" s="29">
        <v>46552</v>
      </c>
      <c r="E14771">
        <v>0</v>
      </c>
      <c r="F14771">
        <v>0</v>
      </c>
      <c r="G14771">
        <v>0</v>
      </c>
      <c r="H14771">
        <v>0</v>
      </c>
      <c r="L14771">
        <v>616.369911</v>
      </c>
      <c r="R14771">
        <v>1306.2061759999999</v>
      </c>
      <c r="S14771" t="s">
        <v>90</v>
      </c>
      <c r="T14771" s="297">
        <v>46311.754166666666</v>
      </c>
    </row>
    <row r="14772" spans="1:20" x14ac:dyDescent="0.35">
      <c r="A14772" t="s">
        <v>149</v>
      </c>
      <c r="C14772" t="s">
        <v>93</v>
      </c>
      <c r="D14772" s="29">
        <v>46553</v>
      </c>
      <c r="E14772">
        <v>0</v>
      </c>
      <c r="F14772">
        <v>0</v>
      </c>
      <c r="G14772">
        <v>0</v>
      </c>
      <c r="H14772">
        <v>0</v>
      </c>
      <c r="L14772">
        <v>616.369911</v>
      </c>
      <c r="R14772">
        <v>1306.2061759999999</v>
      </c>
      <c r="S14772" t="s">
        <v>90</v>
      </c>
      <c r="T14772" s="297">
        <v>46311.754166666666</v>
      </c>
    </row>
    <row r="14773" spans="1:20" x14ac:dyDescent="0.35">
      <c r="A14773" t="s">
        <v>149</v>
      </c>
      <c r="C14773" t="s">
        <v>93</v>
      </c>
      <c r="D14773" s="29">
        <v>46554</v>
      </c>
      <c r="E14773">
        <v>0</v>
      </c>
      <c r="F14773">
        <v>0</v>
      </c>
      <c r="G14773">
        <v>0</v>
      </c>
      <c r="H14773">
        <v>0</v>
      </c>
      <c r="L14773">
        <v>616.369911</v>
      </c>
      <c r="R14773">
        <v>1306.2061759999999</v>
      </c>
      <c r="S14773" t="s">
        <v>90</v>
      </c>
      <c r="T14773" s="297">
        <v>46311.754166666666</v>
      </c>
    </row>
    <row r="14774" spans="1:20" x14ac:dyDescent="0.35">
      <c r="A14774" t="s">
        <v>149</v>
      </c>
      <c r="C14774" t="s">
        <v>93</v>
      </c>
      <c r="D14774" s="29">
        <v>46555</v>
      </c>
      <c r="E14774">
        <v>0</v>
      </c>
      <c r="F14774">
        <v>0</v>
      </c>
      <c r="G14774">
        <v>0</v>
      </c>
      <c r="H14774">
        <v>0</v>
      </c>
      <c r="L14774">
        <v>616.369911</v>
      </c>
      <c r="R14774">
        <v>1306.2061759999999</v>
      </c>
      <c r="S14774" t="s">
        <v>90</v>
      </c>
      <c r="T14774" s="297">
        <v>46311.754166666666</v>
      </c>
    </row>
    <row r="14775" spans="1:20" x14ac:dyDescent="0.35">
      <c r="A14775" t="s">
        <v>149</v>
      </c>
      <c r="C14775" t="s">
        <v>93</v>
      </c>
      <c r="D14775" s="29">
        <v>46556</v>
      </c>
      <c r="E14775">
        <v>0</v>
      </c>
      <c r="F14775">
        <v>0</v>
      </c>
      <c r="G14775">
        <v>0</v>
      </c>
      <c r="H14775">
        <v>0</v>
      </c>
      <c r="L14775">
        <v>616.369911</v>
      </c>
      <c r="R14775">
        <v>1306.2061759999999</v>
      </c>
      <c r="S14775" t="s">
        <v>90</v>
      </c>
      <c r="T14775" s="297">
        <v>46311.754166666666</v>
      </c>
    </row>
    <row r="14776" spans="1:20" x14ac:dyDescent="0.35">
      <c r="A14776" t="s">
        <v>149</v>
      </c>
      <c r="C14776" t="s">
        <v>93</v>
      </c>
      <c r="D14776" s="29">
        <v>46557</v>
      </c>
      <c r="E14776">
        <v>0</v>
      </c>
      <c r="F14776">
        <v>0</v>
      </c>
      <c r="G14776">
        <v>0</v>
      </c>
      <c r="H14776">
        <v>0</v>
      </c>
      <c r="L14776">
        <v>616.369911</v>
      </c>
      <c r="R14776">
        <v>1306.2061759999999</v>
      </c>
      <c r="S14776" t="s">
        <v>90</v>
      </c>
      <c r="T14776" s="297">
        <v>46311.754166666666</v>
      </c>
    </row>
    <row r="14777" spans="1:20" x14ac:dyDescent="0.35">
      <c r="A14777" t="s">
        <v>149</v>
      </c>
      <c r="C14777" t="s">
        <v>93</v>
      </c>
      <c r="D14777" s="29">
        <v>46558</v>
      </c>
      <c r="E14777">
        <v>0</v>
      </c>
      <c r="F14777">
        <v>0</v>
      </c>
      <c r="G14777">
        <v>0</v>
      </c>
      <c r="H14777">
        <v>0</v>
      </c>
      <c r="L14777">
        <v>616.369911</v>
      </c>
      <c r="R14777">
        <v>1306.2061759999999</v>
      </c>
      <c r="S14777" t="s">
        <v>90</v>
      </c>
      <c r="T14777" s="297">
        <v>46311.754166666666</v>
      </c>
    </row>
    <row r="14778" spans="1:20" x14ac:dyDescent="0.35">
      <c r="A14778" t="s">
        <v>149</v>
      </c>
      <c r="C14778" t="s">
        <v>93</v>
      </c>
      <c r="D14778" s="29">
        <v>46559</v>
      </c>
      <c r="E14778">
        <v>0</v>
      </c>
      <c r="F14778">
        <v>0</v>
      </c>
      <c r="G14778">
        <v>0</v>
      </c>
      <c r="H14778">
        <v>0</v>
      </c>
      <c r="L14778">
        <v>616.369911</v>
      </c>
      <c r="R14778">
        <v>1306.2061759999999</v>
      </c>
      <c r="S14778" t="s">
        <v>90</v>
      </c>
      <c r="T14778" s="297">
        <v>46311.754166666666</v>
      </c>
    </row>
    <row r="14779" spans="1:20" x14ac:dyDescent="0.35">
      <c r="A14779" t="s">
        <v>149</v>
      </c>
      <c r="C14779" t="s">
        <v>93</v>
      </c>
      <c r="D14779" s="29">
        <v>46560</v>
      </c>
      <c r="E14779">
        <v>0</v>
      </c>
      <c r="F14779">
        <v>0</v>
      </c>
      <c r="G14779">
        <v>0</v>
      </c>
      <c r="H14779">
        <v>0</v>
      </c>
      <c r="L14779">
        <v>616.369911</v>
      </c>
      <c r="R14779">
        <v>1306.2061759999999</v>
      </c>
      <c r="S14779" t="s">
        <v>90</v>
      </c>
      <c r="T14779" s="297">
        <v>46311.754166666666</v>
      </c>
    </row>
    <row r="14780" spans="1:20" x14ac:dyDescent="0.35">
      <c r="A14780" t="s">
        <v>149</v>
      </c>
      <c r="C14780" t="s">
        <v>93</v>
      </c>
      <c r="D14780" s="29">
        <v>46561</v>
      </c>
      <c r="E14780">
        <v>0</v>
      </c>
      <c r="F14780">
        <v>0</v>
      </c>
      <c r="G14780">
        <v>0</v>
      </c>
      <c r="H14780">
        <v>0</v>
      </c>
      <c r="L14780">
        <v>616.369911</v>
      </c>
      <c r="R14780">
        <v>1306.2061759999999</v>
      </c>
      <c r="S14780" t="s">
        <v>90</v>
      </c>
      <c r="T14780" s="297">
        <v>46311.754166666666</v>
      </c>
    </row>
    <row r="14781" spans="1:20" x14ac:dyDescent="0.35">
      <c r="A14781" t="s">
        <v>149</v>
      </c>
      <c r="C14781" t="s">
        <v>93</v>
      </c>
      <c r="D14781" s="29">
        <v>46562</v>
      </c>
      <c r="E14781">
        <v>0</v>
      </c>
      <c r="F14781">
        <v>0</v>
      </c>
      <c r="G14781">
        <v>0</v>
      </c>
      <c r="H14781">
        <v>0</v>
      </c>
      <c r="L14781">
        <v>616.369911</v>
      </c>
      <c r="R14781">
        <v>1306.2061759999999</v>
      </c>
      <c r="S14781" t="s">
        <v>90</v>
      </c>
      <c r="T14781" s="297">
        <v>46311.754166666666</v>
      </c>
    </row>
    <row r="14782" spans="1:20" x14ac:dyDescent="0.35">
      <c r="A14782" t="s">
        <v>149</v>
      </c>
      <c r="C14782" t="s">
        <v>93</v>
      </c>
      <c r="D14782" s="29">
        <v>46563</v>
      </c>
      <c r="E14782">
        <v>0</v>
      </c>
      <c r="F14782">
        <v>0</v>
      </c>
      <c r="G14782">
        <v>0</v>
      </c>
      <c r="H14782">
        <v>0</v>
      </c>
      <c r="L14782">
        <v>616.369911</v>
      </c>
      <c r="R14782">
        <v>1306.2061759999999</v>
      </c>
      <c r="S14782" t="s">
        <v>90</v>
      </c>
      <c r="T14782" s="297">
        <v>46311.754166666666</v>
      </c>
    </row>
    <row r="14783" spans="1:20" x14ac:dyDescent="0.35">
      <c r="A14783" t="s">
        <v>149</v>
      </c>
      <c r="C14783" t="s">
        <v>93</v>
      </c>
      <c r="D14783" s="29">
        <v>46564</v>
      </c>
      <c r="E14783">
        <v>0</v>
      </c>
      <c r="F14783">
        <v>0</v>
      </c>
      <c r="G14783">
        <v>0</v>
      </c>
      <c r="H14783">
        <v>0</v>
      </c>
      <c r="L14783">
        <v>616.369911</v>
      </c>
      <c r="R14783">
        <v>1306.2061759999999</v>
      </c>
      <c r="S14783" t="s">
        <v>90</v>
      </c>
      <c r="T14783" s="297">
        <v>46311.754166666666</v>
      </c>
    </row>
    <row r="14784" spans="1:20" x14ac:dyDescent="0.35">
      <c r="A14784" t="s">
        <v>149</v>
      </c>
      <c r="C14784" t="s">
        <v>93</v>
      </c>
      <c r="D14784" s="29">
        <v>46565</v>
      </c>
      <c r="E14784">
        <v>0</v>
      </c>
      <c r="F14784">
        <v>0</v>
      </c>
      <c r="G14784">
        <v>0</v>
      </c>
      <c r="H14784">
        <v>0</v>
      </c>
      <c r="L14784">
        <v>616.369911</v>
      </c>
      <c r="R14784">
        <v>1306.2061759999999</v>
      </c>
      <c r="S14784" t="s">
        <v>90</v>
      </c>
      <c r="T14784" s="297">
        <v>46311.754166666666</v>
      </c>
    </row>
    <row r="14785" spans="1:20" x14ac:dyDescent="0.35">
      <c r="A14785" t="s">
        <v>149</v>
      </c>
      <c r="C14785" t="s">
        <v>93</v>
      </c>
      <c r="D14785" s="29">
        <v>46566</v>
      </c>
      <c r="E14785">
        <v>0</v>
      </c>
      <c r="F14785">
        <v>0</v>
      </c>
      <c r="G14785">
        <v>0</v>
      </c>
      <c r="H14785">
        <v>0</v>
      </c>
      <c r="L14785">
        <v>616.369911</v>
      </c>
      <c r="R14785">
        <v>1306.2061759999999</v>
      </c>
      <c r="S14785" t="s">
        <v>90</v>
      </c>
      <c r="T14785" s="297">
        <v>46311.754166666666</v>
      </c>
    </row>
    <row r="14786" spans="1:20" x14ac:dyDescent="0.35">
      <c r="A14786" t="s">
        <v>149</v>
      </c>
      <c r="C14786" t="s">
        <v>93</v>
      </c>
      <c r="D14786" s="29">
        <v>46567</v>
      </c>
      <c r="E14786">
        <v>0</v>
      </c>
      <c r="F14786">
        <v>0</v>
      </c>
      <c r="G14786">
        <v>0</v>
      </c>
      <c r="H14786">
        <v>0</v>
      </c>
      <c r="L14786">
        <v>616.369911</v>
      </c>
      <c r="R14786">
        <v>1306.2061759999999</v>
      </c>
      <c r="S14786" t="s">
        <v>90</v>
      </c>
      <c r="T14786" s="297">
        <v>46311.754166666666</v>
      </c>
    </row>
    <row r="14787" spans="1:20" x14ac:dyDescent="0.35">
      <c r="A14787" t="s">
        <v>149</v>
      </c>
      <c r="C14787" t="s">
        <v>93</v>
      </c>
      <c r="D14787" s="29">
        <v>46568</v>
      </c>
      <c r="E14787">
        <v>0</v>
      </c>
      <c r="F14787">
        <v>0</v>
      </c>
      <c r="G14787">
        <v>0</v>
      </c>
      <c r="H14787">
        <v>0</v>
      </c>
      <c r="L14787">
        <v>616.369911</v>
      </c>
      <c r="R14787">
        <v>1306.2061759999999</v>
      </c>
      <c r="S14787" t="s">
        <v>90</v>
      </c>
      <c r="T14787" s="297">
        <v>46311.754166666666</v>
      </c>
    </row>
    <row r="14788" spans="1:20" x14ac:dyDescent="0.35">
      <c r="A14788" t="s">
        <v>149</v>
      </c>
      <c r="C14788" t="s">
        <v>93</v>
      </c>
      <c r="D14788" s="29">
        <v>46569</v>
      </c>
      <c r="E14788">
        <v>0</v>
      </c>
      <c r="F14788">
        <v>0</v>
      </c>
      <c r="G14788">
        <v>0</v>
      </c>
      <c r="H14788">
        <v>0</v>
      </c>
      <c r="L14788">
        <v>616.369911</v>
      </c>
      <c r="R14788">
        <v>1306.2061759999999</v>
      </c>
      <c r="S14788" t="s">
        <v>90</v>
      </c>
      <c r="T14788" s="297">
        <v>46311.754166666666</v>
      </c>
    </row>
    <row r="14789" spans="1:20" x14ac:dyDescent="0.35">
      <c r="A14789" t="s">
        <v>149</v>
      </c>
      <c r="C14789" t="s">
        <v>93</v>
      </c>
      <c r="D14789" s="29">
        <v>46570</v>
      </c>
      <c r="E14789">
        <v>0</v>
      </c>
      <c r="F14789">
        <v>0</v>
      </c>
      <c r="G14789">
        <v>0</v>
      </c>
      <c r="H14789">
        <v>0</v>
      </c>
      <c r="L14789">
        <v>616.369911</v>
      </c>
      <c r="R14789">
        <v>1306.2061759999999</v>
      </c>
      <c r="S14789" t="s">
        <v>90</v>
      </c>
      <c r="T14789" s="297">
        <v>46311.754166666666</v>
      </c>
    </row>
    <row r="14790" spans="1:20" x14ac:dyDescent="0.35">
      <c r="A14790" t="s">
        <v>149</v>
      </c>
      <c r="C14790" t="s">
        <v>93</v>
      </c>
      <c r="D14790" s="29">
        <v>46571</v>
      </c>
      <c r="E14790">
        <v>0</v>
      </c>
      <c r="F14790">
        <v>0</v>
      </c>
      <c r="G14790">
        <v>0</v>
      </c>
      <c r="H14790">
        <v>0</v>
      </c>
      <c r="L14790">
        <v>616.369911</v>
      </c>
      <c r="R14790">
        <v>1306.2061759999999</v>
      </c>
      <c r="S14790" t="s">
        <v>90</v>
      </c>
      <c r="T14790" s="297">
        <v>46311.754166666666</v>
      </c>
    </row>
    <row r="14791" spans="1:20" x14ac:dyDescent="0.35">
      <c r="A14791" t="s">
        <v>149</v>
      </c>
      <c r="C14791" t="s">
        <v>93</v>
      </c>
      <c r="D14791" s="29">
        <v>46572</v>
      </c>
      <c r="E14791">
        <v>0</v>
      </c>
      <c r="F14791">
        <v>0</v>
      </c>
      <c r="G14791">
        <v>0</v>
      </c>
      <c r="H14791">
        <v>0</v>
      </c>
      <c r="L14791">
        <v>616.369911</v>
      </c>
      <c r="R14791">
        <v>1306.2061759999999</v>
      </c>
      <c r="S14791" t="s">
        <v>90</v>
      </c>
      <c r="T14791" s="297">
        <v>46311.754166666666</v>
      </c>
    </row>
    <row r="14792" spans="1:20" x14ac:dyDescent="0.35">
      <c r="A14792" t="s">
        <v>149</v>
      </c>
      <c r="C14792" t="s">
        <v>93</v>
      </c>
      <c r="D14792" s="29">
        <v>46573</v>
      </c>
      <c r="E14792">
        <v>0</v>
      </c>
      <c r="F14792">
        <v>0</v>
      </c>
      <c r="G14792">
        <v>0</v>
      </c>
      <c r="H14792">
        <v>0</v>
      </c>
      <c r="L14792">
        <v>616.369911</v>
      </c>
      <c r="R14792">
        <v>1306.2061759999999</v>
      </c>
      <c r="S14792" t="s">
        <v>90</v>
      </c>
      <c r="T14792" s="297">
        <v>46311.754166666666</v>
      </c>
    </row>
    <row r="14793" spans="1:20" x14ac:dyDescent="0.35">
      <c r="A14793" t="s">
        <v>149</v>
      </c>
      <c r="C14793" t="s">
        <v>93</v>
      </c>
      <c r="D14793" s="29">
        <v>46574</v>
      </c>
      <c r="E14793">
        <v>0</v>
      </c>
      <c r="F14793">
        <v>0</v>
      </c>
      <c r="G14793">
        <v>0</v>
      </c>
      <c r="H14793">
        <v>0</v>
      </c>
      <c r="L14793">
        <v>616.369911</v>
      </c>
      <c r="R14793">
        <v>1306.2061759999999</v>
      </c>
      <c r="S14793" t="s">
        <v>90</v>
      </c>
      <c r="T14793" s="297">
        <v>46311.754166666666</v>
      </c>
    </row>
    <row r="14794" spans="1:20" x14ac:dyDescent="0.35">
      <c r="A14794" t="s">
        <v>149</v>
      </c>
      <c r="C14794" t="s">
        <v>93</v>
      </c>
      <c r="D14794" s="29">
        <v>46575</v>
      </c>
      <c r="E14794">
        <v>0</v>
      </c>
      <c r="F14794">
        <v>0</v>
      </c>
      <c r="G14794">
        <v>0</v>
      </c>
      <c r="H14794">
        <v>0</v>
      </c>
      <c r="L14794">
        <v>616.369911</v>
      </c>
      <c r="R14794">
        <v>1306.2061759999999</v>
      </c>
      <c r="S14794" t="s">
        <v>90</v>
      </c>
      <c r="T14794" s="297">
        <v>46311.754166666666</v>
      </c>
    </row>
    <row r="14795" spans="1:20" x14ac:dyDescent="0.35">
      <c r="A14795" t="s">
        <v>149</v>
      </c>
      <c r="C14795" t="s">
        <v>93</v>
      </c>
      <c r="D14795" s="29">
        <v>46576</v>
      </c>
      <c r="E14795">
        <v>0</v>
      </c>
      <c r="F14795">
        <v>0</v>
      </c>
      <c r="G14795">
        <v>0</v>
      </c>
      <c r="H14795">
        <v>0</v>
      </c>
      <c r="L14795">
        <v>616.369911</v>
      </c>
      <c r="R14795">
        <v>1306.2061759999999</v>
      </c>
      <c r="S14795" t="s">
        <v>90</v>
      </c>
      <c r="T14795" s="297">
        <v>46311.754166666666</v>
      </c>
    </row>
    <row r="14796" spans="1:20" x14ac:dyDescent="0.35">
      <c r="A14796" t="s">
        <v>149</v>
      </c>
      <c r="C14796" t="s">
        <v>93</v>
      </c>
      <c r="D14796" s="29">
        <v>46577</v>
      </c>
      <c r="E14796">
        <v>0</v>
      </c>
      <c r="F14796">
        <v>0</v>
      </c>
      <c r="G14796">
        <v>0</v>
      </c>
      <c r="H14796">
        <v>0</v>
      </c>
      <c r="L14796">
        <v>616.369911</v>
      </c>
      <c r="R14796">
        <v>1306.2061759999999</v>
      </c>
      <c r="S14796" t="s">
        <v>90</v>
      </c>
      <c r="T14796" s="297">
        <v>46311.754166666666</v>
      </c>
    </row>
    <row r="14797" spans="1:20" x14ac:dyDescent="0.35">
      <c r="A14797" t="s">
        <v>149</v>
      </c>
      <c r="C14797" t="s">
        <v>93</v>
      </c>
      <c r="D14797" s="29">
        <v>46578</v>
      </c>
      <c r="E14797">
        <v>0</v>
      </c>
      <c r="F14797">
        <v>0</v>
      </c>
      <c r="G14797">
        <v>0</v>
      </c>
      <c r="H14797">
        <v>0</v>
      </c>
      <c r="L14797">
        <v>616.369911</v>
      </c>
      <c r="R14797">
        <v>1306.2061759999999</v>
      </c>
      <c r="S14797" t="s">
        <v>90</v>
      </c>
      <c r="T14797" s="297">
        <v>46311.754166666666</v>
      </c>
    </row>
    <row r="14798" spans="1:20" x14ac:dyDescent="0.35">
      <c r="A14798" t="s">
        <v>149</v>
      </c>
      <c r="C14798" t="s">
        <v>93</v>
      </c>
      <c r="D14798" s="29">
        <v>46579</v>
      </c>
      <c r="E14798">
        <v>0</v>
      </c>
      <c r="F14798">
        <v>0</v>
      </c>
      <c r="G14798">
        <v>0</v>
      </c>
      <c r="H14798">
        <v>0</v>
      </c>
      <c r="L14798">
        <v>616.369911</v>
      </c>
      <c r="R14798">
        <v>1306.2061759999999</v>
      </c>
      <c r="S14798" t="s">
        <v>90</v>
      </c>
      <c r="T14798" s="297">
        <v>46311.754166666666</v>
      </c>
    </row>
    <row r="14799" spans="1:20" x14ac:dyDescent="0.35">
      <c r="A14799" t="s">
        <v>149</v>
      </c>
      <c r="C14799" t="s">
        <v>93</v>
      </c>
      <c r="D14799" s="29">
        <v>46580</v>
      </c>
      <c r="E14799">
        <v>0</v>
      </c>
      <c r="F14799">
        <v>0</v>
      </c>
      <c r="G14799">
        <v>0</v>
      </c>
      <c r="H14799">
        <v>0</v>
      </c>
      <c r="L14799">
        <v>616.369911</v>
      </c>
      <c r="R14799">
        <v>1306.2061759999999</v>
      </c>
      <c r="S14799" t="s">
        <v>90</v>
      </c>
      <c r="T14799" s="297">
        <v>46311.754166666666</v>
      </c>
    </row>
    <row r="14800" spans="1:20" x14ac:dyDescent="0.35">
      <c r="A14800" t="s">
        <v>149</v>
      </c>
      <c r="C14800" t="s">
        <v>93</v>
      </c>
      <c r="D14800" s="29">
        <v>46581</v>
      </c>
      <c r="E14800">
        <v>0</v>
      </c>
      <c r="F14800">
        <v>0</v>
      </c>
      <c r="G14800">
        <v>0</v>
      </c>
      <c r="H14800">
        <v>0</v>
      </c>
      <c r="L14800">
        <v>616.369911</v>
      </c>
      <c r="R14800">
        <v>1306.2061759999999</v>
      </c>
      <c r="S14800" t="s">
        <v>90</v>
      </c>
      <c r="T14800" s="297">
        <v>46311.754166666666</v>
      </c>
    </row>
    <row r="14801" spans="1:20" x14ac:dyDescent="0.35">
      <c r="A14801" t="s">
        <v>149</v>
      </c>
      <c r="C14801" t="s">
        <v>93</v>
      </c>
      <c r="D14801" s="29">
        <v>46582</v>
      </c>
      <c r="E14801">
        <v>0</v>
      </c>
      <c r="F14801">
        <v>0</v>
      </c>
      <c r="G14801">
        <v>0</v>
      </c>
      <c r="H14801">
        <v>0</v>
      </c>
      <c r="L14801">
        <v>616.369911</v>
      </c>
      <c r="R14801">
        <v>1306.2061759999999</v>
      </c>
      <c r="S14801" t="s">
        <v>90</v>
      </c>
      <c r="T14801" s="297">
        <v>46311.754166666666</v>
      </c>
    </row>
    <row r="14802" spans="1:20" x14ac:dyDescent="0.35">
      <c r="A14802" t="s">
        <v>149</v>
      </c>
      <c r="C14802" t="s">
        <v>93</v>
      </c>
      <c r="D14802" s="29">
        <v>46583</v>
      </c>
      <c r="E14802">
        <v>0</v>
      </c>
      <c r="F14802">
        <v>0</v>
      </c>
      <c r="G14802">
        <v>0</v>
      </c>
      <c r="H14802">
        <v>0</v>
      </c>
      <c r="L14802">
        <v>616.369911</v>
      </c>
      <c r="R14802">
        <v>1306.2061759999999</v>
      </c>
      <c r="S14802" t="s">
        <v>90</v>
      </c>
      <c r="T14802" s="297">
        <v>46311.754166666666</v>
      </c>
    </row>
    <row r="14803" spans="1:20" x14ac:dyDescent="0.35">
      <c r="A14803" t="s">
        <v>149</v>
      </c>
      <c r="C14803" t="s">
        <v>93</v>
      </c>
      <c r="D14803" s="29">
        <v>46584</v>
      </c>
      <c r="E14803">
        <v>0</v>
      </c>
      <c r="F14803">
        <v>0</v>
      </c>
      <c r="G14803">
        <v>0</v>
      </c>
      <c r="H14803">
        <v>0</v>
      </c>
      <c r="L14803">
        <v>616.369911</v>
      </c>
      <c r="R14803">
        <v>1306.2061759999999</v>
      </c>
      <c r="S14803" t="s">
        <v>90</v>
      </c>
      <c r="T14803" s="297">
        <v>46311.754166666666</v>
      </c>
    </row>
    <row r="14804" spans="1:20" x14ac:dyDescent="0.35">
      <c r="A14804" t="s">
        <v>149</v>
      </c>
      <c r="C14804" t="s">
        <v>93</v>
      </c>
      <c r="D14804" s="29">
        <v>46585</v>
      </c>
      <c r="E14804">
        <v>0</v>
      </c>
      <c r="F14804">
        <v>0</v>
      </c>
      <c r="G14804">
        <v>0</v>
      </c>
      <c r="H14804">
        <v>0</v>
      </c>
      <c r="L14804">
        <v>616.369911</v>
      </c>
      <c r="R14804">
        <v>1306.2061759999999</v>
      </c>
      <c r="S14804" t="s">
        <v>90</v>
      </c>
      <c r="T14804" s="297">
        <v>46311.754166666666</v>
      </c>
    </row>
    <row r="14805" spans="1:20" x14ac:dyDescent="0.35">
      <c r="A14805" t="s">
        <v>149</v>
      </c>
      <c r="C14805" t="s">
        <v>93</v>
      </c>
      <c r="D14805" s="29">
        <v>46586</v>
      </c>
      <c r="E14805">
        <v>0</v>
      </c>
      <c r="F14805">
        <v>0</v>
      </c>
      <c r="G14805">
        <v>0</v>
      </c>
      <c r="H14805">
        <v>0</v>
      </c>
      <c r="L14805">
        <v>616.369911</v>
      </c>
      <c r="R14805">
        <v>1306.2061759999999</v>
      </c>
      <c r="S14805" t="s">
        <v>90</v>
      </c>
      <c r="T14805" s="297">
        <v>46311.754166666666</v>
      </c>
    </row>
    <row r="14806" spans="1:20" x14ac:dyDescent="0.35">
      <c r="A14806" t="s">
        <v>149</v>
      </c>
      <c r="C14806" t="s">
        <v>93</v>
      </c>
      <c r="D14806" s="29">
        <v>46587</v>
      </c>
      <c r="E14806">
        <v>0</v>
      </c>
      <c r="F14806">
        <v>0</v>
      </c>
      <c r="G14806">
        <v>0</v>
      </c>
      <c r="H14806">
        <v>0</v>
      </c>
      <c r="L14806">
        <v>616.369911</v>
      </c>
      <c r="R14806">
        <v>1306.2061759999999</v>
      </c>
      <c r="S14806" t="s">
        <v>90</v>
      </c>
      <c r="T14806" s="297">
        <v>46311.754166666666</v>
      </c>
    </row>
    <row r="14807" spans="1:20" x14ac:dyDescent="0.35">
      <c r="A14807" t="s">
        <v>149</v>
      </c>
      <c r="C14807" t="s">
        <v>93</v>
      </c>
      <c r="D14807" s="29">
        <v>46588</v>
      </c>
      <c r="E14807">
        <v>0</v>
      </c>
      <c r="F14807">
        <v>0</v>
      </c>
      <c r="G14807">
        <v>0</v>
      </c>
      <c r="H14807">
        <v>0</v>
      </c>
      <c r="L14807">
        <v>616.369911</v>
      </c>
      <c r="R14807">
        <v>1306.2061759999999</v>
      </c>
      <c r="S14807" t="s">
        <v>90</v>
      </c>
      <c r="T14807" s="297">
        <v>46311.754166666666</v>
      </c>
    </row>
    <row r="14808" spans="1:20" x14ac:dyDescent="0.35">
      <c r="A14808" t="s">
        <v>149</v>
      </c>
      <c r="C14808" t="s">
        <v>93</v>
      </c>
      <c r="D14808" s="29">
        <v>46589</v>
      </c>
      <c r="E14808">
        <v>0</v>
      </c>
      <c r="F14808">
        <v>0</v>
      </c>
      <c r="G14808">
        <v>0</v>
      </c>
      <c r="H14808">
        <v>0</v>
      </c>
      <c r="L14808">
        <v>616.369911</v>
      </c>
      <c r="R14808">
        <v>1306.2061759999999</v>
      </c>
      <c r="S14808" t="s">
        <v>90</v>
      </c>
      <c r="T14808" s="297">
        <v>46311.754166666666</v>
      </c>
    </row>
    <row r="14809" spans="1:20" x14ac:dyDescent="0.35">
      <c r="A14809" t="s">
        <v>149</v>
      </c>
      <c r="C14809" t="s">
        <v>93</v>
      </c>
      <c r="D14809" s="29">
        <v>46590</v>
      </c>
      <c r="E14809">
        <v>0</v>
      </c>
      <c r="F14809">
        <v>0</v>
      </c>
      <c r="G14809">
        <v>0</v>
      </c>
      <c r="H14809">
        <v>0</v>
      </c>
      <c r="L14809">
        <v>616.369911</v>
      </c>
      <c r="R14809">
        <v>1306.2061759999999</v>
      </c>
      <c r="S14809" t="s">
        <v>90</v>
      </c>
      <c r="T14809" s="297">
        <v>46311.754166666666</v>
      </c>
    </row>
    <row r="14810" spans="1:20" x14ac:dyDescent="0.35">
      <c r="A14810" t="s">
        <v>149</v>
      </c>
      <c r="C14810" t="s">
        <v>93</v>
      </c>
      <c r="D14810" s="29">
        <v>46591</v>
      </c>
      <c r="E14810">
        <v>0</v>
      </c>
      <c r="F14810">
        <v>0</v>
      </c>
      <c r="G14810">
        <v>0</v>
      </c>
      <c r="H14810">
        <v>0</v>
      </c>
      <c r="L14810">
        <v>616.369911</v>
      </c>
      <c r="R14810">
        <v>1306.2061759999999</v>
      </c>
      <c r="S14810" t="s">
        <v>90</v>
      </c>
      <c r="T14810" s="297">
        <v>46311.754166666666</v>
      </c>
    </row>
    <row r="14811" spans="1:20" x14ac:dyDescent="0.35">
      <c r="A14811" t="s">
        <v>149</v>
      </c>
      <c r="C14811" t="s">
        <v>93</v>
      </c>
      <c r="D14811" s="29">
        <v>46592</v>
      </c>
      <c r="E14811">
        <v>0</v>
      </c>
      <c r="F14811">
        <v>0</v>
      </c>
      <c r="G14811">
        <v>0</v>
      </c>
      <c r="H14811">
        <v>0</v>
      </c>
      <c r="L14811">
        <v>616.369911</v>
      </c>
      <c r="R14811">
        <v>1306.2061759999999</v>
      </c>
      <c r="S14811" t="s">
        <v>90</v>
      </c>
      <c r="T14811" s="297">
        <v>46311.754166666666</v>
      </c>
    </row>
    <row r="14812" spans="1:20" x14ac:dyDescent="0.35">
      <c r="A14812" t="s">
        <v>149</v>
      </c>
      <c r="C14812" t="s">
        <v>93</v>
      </c>
      <c r="D14812" s="29">
        <v>46593</v>
      </c>
      <c r="E14812">
        <v>0</v>
      </c>
      <c r="F14812">
        <v>0</v>
      </c>
      <c r="G14812">
        <v>0</v>
      </c>
      <c r="H14812">
        <v>0</v>
      </c>
      <c r="L14812">
        <v>616.369911</v>
      </c>
      <c r="R14812">
        <v>1306.2061759999999</v>
      </c>
      <c r="S14812" t="s">
        <v>90</v>
      </c>
      <c r="T14812" s="297">
        <v>46311.754166666666</v>
      </c>
    </row>
    <row r="14813" spans="1:20" x14ac:dyDescent="0.35">
      <c r="A14813" t="s">
        <v>149</v>
      </c>
      <c r="C14813" t="s">
        <v>93</v>
      </c>
      <c r="D14813" s="29">
        <v>46594</v>
      </c>
      <c r="E14813">
        <v>0</v>
      </c>
      <c r="F14813">
        <v>0</v>
      </c>
      <c r="G14813">
        <v>0</v>
      </c>
      <c r="H14813">
        <v>0</v>
      </c>
      <c r="L14813">
        <v>616.369911</v>
      </c>
      <c r="R14813">
        <v>1306.2061759999999</v>
      </c>
      <c r="S14813" t="s">
        <v>90</v>
      </c>
      <c r="T14813" s="297">
        <v>46311.754166666666</v>
      </c>
    </row>
    <row r="14814" spans="1:20" x14ac:dyDescent="0.35">
      <c r="A14814" t="s">
        <v>149</v>
      </c>
      <c r="C14814" t="s">
        <v>93</v>
      </c>
      <c r="D14814" s="29">
        <v>46595</v>
      </c>
      <c r="E14814">
        <v>0</v>
      </c>
      <c r="F14814">
        <v>0</v>
      </c>
      <c r="G14814">
        <v>0</v>
      </c>
      <c r="H14814">
        <v>0</v>
      </c>
      <c r="L14814">
        <v>616.369911</v>
      </c>
      <c r="R14814">
        <v>1306.2061759999999</v>
      </c>
      <c r="S14814" t="s">
        <v>90</v>
      </c>
      <c r="T14814" s="297">
        <v>46311.754166666666</v>
      </c>
    </row>
    <row r="14815" spans="1:20" x14ac:dyDescent="0.35">
      <c r="A14815" t="s">
        <v>149</v>
      </c>
      <c r="C14815" t="s">
        <v>93</v>
      </c>
      <c r="D14815" s="29">
        <v>46596</v>
      </c>
      <c r="E14815">
        <v>0</v>
      </c>
      <c r="F14815">
        <v>0</v>
      </c>
      <c r="G14815">
        <v>0</v>
      </c>
      <c r="H14815">
        <v>0</v>
      </c>
      <c r="L14815">
        <v>616.369911</v>
      </c>
      <c r="R14815">
        <v>1306.2061759999999</v>
      </c>
      <c r="S14815" t="s">
        <v>90</v>
      </c>
      <c r="T14815" s="297">
        <v>46311.754166666666</v>
      </c>
    </row>
    <row r="14816" spans="1:20" x14ac:dyDescent="0.35">
      <c r="A14816" t="s">
        <v>149</v>
      </c>
      <c r="C14816" t="s">
        <v>93</v>
      </c>
      <c r="D14816" s="29">
        <v>46597</v>
      </c>
      <c r="E14816">
        <v>0</v>
      </c>
      <c r="F14816">
        <v>0</v>
      </c>
      <c r="G14816">
        <v>0</v>
      </c>
      <c r="H14816">
        <v>0</v>
      </c>
      <c r="L14816">
        <v>616.369911</v>
      </c>
      <c r="R14816">
        <v>1306.2061759999999</v>
      </c>
      <c r="S14816" t="s">
        <v>90</v>
      </c>
      <c r="T14816" s="297">
        <v>46311.754166666666</v>
      </c>
    </row>
    <row r="14817" spans="1:20" x14ac:dyDescent="0.35">
      <c r="A14817" t="s">
        <v>149</v>
      </c>
      <c r="C14817" t="s">
        <v>93</v>
      </c>
      <c r="D14817" s="29">
        <v>46598</v>
      </c>
      <c r="E14817">
        <v>0</v>
      </c>
      <c r="F14817">
        <v>0</v>
      </c>
      <c r="G14817">
        <v>0</v>
      </c>
      <c r="H14817">
        <v>0</v>
      </c>
      <c r="L14817">
        <v>616.369911</v>
      </c>
      <c r="R14817">
        <v>1306.2061759999999</v>
      </c>
      <c r="S14817" t="s">
        <v>90</v>
      </c>
      <c r="T14817" s="297">
        <v>46311.754166666666</v>
      </c>
    </row>
    <row r="14818" spans="1:20" x14ac:dyDescent="0.35">
      <c r="A14818" t="s">
        <v>149</v>
      </c>
      <c r="C14818" t="s">
        <v>93</v>
      </c>
      <c r="D14818" s="29">
        <v>46599</v>
      </c>
      <c r="E14818">
        <v>0</v>
      </c>
      <c r="F14818">
        <v>0</v>
      </c>
      <c r="G14818">
        <v>0</v>
      </c>
      <c r="H14818">
        <v>0</v>
      </c>
      <c r="L14818">
        <v>616.369911</v>
      </c>
      <c r="R14818">
        <v>1306.2061759999999</v>
      </c>
      <c r="S14818" t="s">
        <v>90</v>
      </c>
      <c r="T14818" s="297">
        <v>46311.754166666666</v>
      </c>
    </row>
    <row r="14819" spans="1:20" x14ac:dyDescent="0.35">
      <c r="A14819" t="s">
        <v>149</v>
      </c>
      <c r="C14819" t="s">
        <v>93</v>
      </c>
      <c r="D14819" s="29">
        <v>46600</v>
      </c>
      <c r="E14819">
        <v>0</v>
      </c>
      <c r="F14819">
        <v>0</v>
      </c>
      <c r="G14819">
        <v>0</v>
      </c>
      <c r="H14819">
        <v>0</v>
      </c>
      <c r="L14819">
        <v>616.369911</v>
      </c>
      <c r="R14819">
        <v>1306.2061759999999</v>
      </c>
      <c r="S14819" t="s">
        <v>90</v>
      </c>
      <c r="T14819" s="297">
        <v>46311.754166666666</v>
      </c>
    </row>
    <row r="14820" spans="1:20" x14ac:dyDescent="0.35">
      <c r="A14820" t="s">
        <v>149</v>
      </c>
      <c r="C14820" t="s">
        <v>93</v>
      </c>
      <c r="D14820" s="29">
        <v>46601</v>
      </c>
      <c r="E14820">
        <v>0</v>
      </c>
      <c r="F14820">
        <v>0</v>
      </c>
      <c r="G14820">
        <v>0</v>
      </c>
      <c r="H14820">
        <v>0</v>
      </c>
      <c r="L14820">
        <v>616.369911</v>
      </c>
      <c r="R14820">
        <v>1306.2061759999999</v>
      </c>
      <c r="S14820" t="s">
        <v>90</v>
      </c>
      <c r="T14820" s="297">
        <v>46311.754166666666</v>
      </c>
    </row>
    <row r="14821" spans="1:20" x14ac:dyDescent="0.35">
      <c r="A14821" t="s">
        <v>149</v>
      </c>
      <c r="C14821" t="s">
        <v>93</v>
      </c>
      <c r="D14821" s="29">
        <v>46602</v>
      </c>
      <c r="E14821">
        <v>0</v>
      </c>
      <c r="F14821">
        <v>0</v>
      </c>
      <c r="G14821">
        <v>0</v>
      </c>
      <c r="H14821">
        <v>0</v>
      </c>
      <c r="L14821">
        <v>616.369911</v>
      </c>
      <c r="R14821">
        <v>1306.2061759999999</v>
      </c>
      <c r="S14821" t="s">
        <v>90</v>
      </c>
      <c r="T14821" s="297">
        <v>46311.754166666666</v>
      </c>
    </row>
    <row r="14822" spans="1:20" x14ac:dyDescent="0.35">
      <c r="A14822" t="s">
        <v>149</v>
      </c>
      <c r="C14822" t="s">
        <v>93</v>
      </c>
      <c r="D14822" s="29">
        <v>46603</v>
      </c>
      <c r="E14822">
        <v>0</v>
      </c>
      <c r="F14822">
        <v>0</v>
      </c>
      <c r="G14822">
        <v>0</v>
      </c>
      <c r="H14822">
        <v>0</v>
      </c>
      <c r="L14822">
        <v>616.369911</v>
      </c>
      <c r="R14822">
        <v>1306.2061759999999</v>
      </c>
      <c r="S14822" t="s">
        <v>90</v>
      </c>
      <c r="T14822" s="297">
        <v>46311.754166666666</v>
      </c>
    </row>
    <row r="14823" spans="1:20" x14ac:dyDescent="0.35">
      <c r="A14823" t="s">
        <v>149</v>
      </c>
      <c r="C14823" t="s">
        <v>93</v>
      </c>
      <c r="D14823" s="29">
        <v>46604</v>
      </c>
      <c r="E14823">
        <v>0</v>
      </c>
      <c r="F14823">
        <v>0</v>
      </c>
      <c r="G14823">
        <v>0</v>
      </c>
      <c r="H14823">
        <v>0</v>
      </c>
      <c r="L14823">
        <v>616.369911</v>
      </c>
      <c r="R14823">
        <v>1306.2061759999999</v>
      </c>
      <c r="S14823" t="s">
        <v>90</v>
      </c>
      <c r="T14823" s="297">
        <v>46311.754166666666</v>
      </c>
    </row>
    <row r="14824" spans="1:20" x14ac:dyDescent="0.35">
      <c r="A14824" t="s">
        <v>149</v>
      </c>
      <c r="C14824" t="s">
        <v>93</v>
      </c>
      <c r="D14824" s="29">
        <v>46605</v>
      </c>
      <c r="E14824">
        <v>0</v>
      </c>
      <c r="F14824">
        <v>0</v>
      </c>
      <c r="G14824">
        <v>0</v>
      </c>
      <c r="H14824">
        <v>0</v>
      </c>
      <c r="L14824">
        <v>616.369911</v>
      </c>
      <c r="R14824">
        <v>1306.2061759999999</v>
      </c>
      <c r="S14824" t="s">
        <v>90</v>
      </c>
      <c r="T14824" s="297">
        <v>46311.754166666666</v>
      </c>
    </row>
    <row r="14825" spans="1:20" x14ac:dyDescent="0.35">
      <c r="A14825" t="s">
        <v>149</v>
      </c>
      <c r="C14825" t="s">
        <v>93</v>
      </c>
      <c r="D14825" s="29">
        <v>46606</v>
      </c>
      <c r="E14825">
        <v>0</v>
      </c>
      <c r="F14825">
        <v>0</v>
      </c>
      <c r="G14825">
        <v>0</v>
      </c>
      <c r="H14825">
        <v>0</v>
      </c>
      <c r="L14825">
        <v>616.369911</v>
      </c>
      <c r="R14825">
        <v>1306.2061759999999</v>
      </c>
      <c r="S14825" t="s">
        <v>90</v>
      </c>
      <c r="T14825" s="297">
        <v>46311.754166666666</v>
      </c>
    </row>
    <row r="14826" spans="1:20" x14ac:dyDescent="0.35">
      <c r="A14826" t="s">
        <v>149</v>
      </c>
      <c r="C14826" t="s">
        <v>93</v>
      </c>
      <c r="D14826" s="29">
        <v>46607</v>
      </c>
      <c r="E14826">
        <v>0</v>
      </c>
      <c r="F14826">
        <v>0</v>
      </c>
      <c r="G14826">
        <v>0</v>
      </c>
      <c r="H14826">
        <v>0</v>
      </c>
      <c r="L14826">
        <v>616.369911</v>
      </c>
      <c r="R14826">
        <v>1306.2061759999999</v>
      </c>
      <c r="S14826" t="s">
        <v>90</v>
      </c>
      <c r="T14826" s="297">
        <v>46311.754166666666</v>
      </c>
    </row>
    <row r="14827" spans="1:20" x14ac:dyDescent="0.35">
      <c r="A14827" t="s">
        <v>149</v>
      </c>
      <c r="C14827" t="s">
        <v>93</v>
      </c>
      <c r="D14827" s="29">
        <v>46608</v>
      </c>
      <c r="E14827">
        <v>0</v>
      </c>
      <c r="F14827">
        <v>0</v>
      </c>
      <c r="G14827">
        <v>0</v>
      </c>
      <c r="H14827">
        <v>0</v>
      </c>
      <c r="L14827">
        <v>616.369911</v>
      </c>
      <c r="R14827">
        <v>1306.2061759999999</v>
      </c>
      <c r="S14827" t="s">
        <v>90</v>
      </c>
      <c r="T14827" s="297">
        <v>46311.754166666666</v>
      </c>
    </row>
    <row r="14828" spans="1:20" x14ac:dyDescent="0.35">
      <c r="A14828" t="s">
        <v>149</v>
      </c>
      <c r="C14828" t="s">
        <v>93</v>
      </c>
      <c r="D14828" s="29">
        <v>46609</v>
      </c>
      <c r="E14828">
        <v>0</v>
      </c>
      <c r="F14828">
        <v>0</v>
      </c>
      <c r="G14828">
        <v>0</v>
      </c>
      <c r="H14828">
        <v>0</v>
      </c>
      <c r="L14828">
        <v>616.369911</v>
      </c>
      <c r="R14828">
        <v>1306.2061759999999</v>
      </c>
      <c r="S14828" t="s">
        <v>90</v>
      </c>
      <c r="T14828" s="297">
        <v>46311.754166666666</v>
      </c>
    </row>
    <row r="14829" spans="1:20" x14ac:dyDescent="0.35">
      <c r="A14829" t="s">
        <v>149</v>
      </c>
      <c r="C14829" t="s">
        <v>93</v>
      </c>
      <c r="D14829" s="29">
        <v>46610</v>
      </c>
      <c r="E14829">
        <v>0</v>
      </c>
      <c r="F14829">
        <v>0</v>
      </c>
      <c r="G14829">
        <v>0</v>
      </c>
      <c r="H14829">
        <v>0</v>
      </c>
      <c r="L14829">
        <v>616.369911</v>
      </c>
      <c r="R14829">
        <v>1306.2061759999999</v>
      </c>
      <c r="S14829" t="s">
        <v>90</v>
      </c>
      <c r="T14829" s="297">
        <v>46311.754166666666</v>
      </c>
    </row>
    <row r="14830" spans="1:20" x14ac:dyDescent="0.35">
      <c r="A14830" t="s">
        <v>149</v>
      </c>
      <c r="C14830" t="s">
        <v>93</v>
      </c>
      <c r="D14830" s="29">
        <v>46611</v>
      </c>
      <c r="E14830">
        <v>0</v>
      </c>
      <c r="F14830">
        <v>0</v>
      </c>
      <c r="G14830">
        <v>0</v>
      </c>
      <c r="H14830">
        <v>0</v>
      </c>
      <c r="L14830">
        <v>616.369911</v>
      </c>
      <c r="R14830">
        <v>1306.2061759999999</v>
      </c>
      <c r="S14830" t="s">
        <v>90</v>
      </c>
      <c r="T14830" s="297">
        <v>46311.754166666666</v>
      </c>
    </row>
    <row r="14831" spans="1:20" x14ac:dyDescent="0.35">
      <c r="A14831" t="s">
        <v>149</v>
      </c>
      <c r="C14831" t="s">
        <v>93</v>
      </c>
      <c r="D14831" s="29">
        <v>46612</v>
      </c>
      <c r="E14831">
        <v>0</v>
      </c>
      <c r="F14831">
        <v>0</v>
      </c>
      <c r="G14831">
        <v>0</v>
      </c>
      <c r="H14831">
        <v>0</v>
      </c>
      <c r="L14831">
        <v>616.369911</v>
      </c>
      <c r="R14831">
        <v>1306.2061759999999</v>
      </c>
      <c r="S14831" t="s">
        <v>90</v>
      </c>
      <c r="T14831" s="297">
        <v>46311.754166666666</v>
      </c>
    </row>
    <row r="14832" spans="1:20" x14ac:dyDescent="0.35">
      <c r="A14832" t="s">
        <v>149</v>
      </c>
      <c r="C14832" t="s">
        <v>93</v>
      </c>
      <c r="D14832" s="29">
        <v>46613</v>
      </c>
      <c r="E14832">
        <v>0</v>
      </c>
      <c r="F14832">
        <v>0</v>
      </c>
      <c r="G14832">
        <v>0</v>
      </c>
      <c r="H14832">
        <v>0</v>
      </c>
      <c r="L14832">
        <v>616.369911</v>
      </c>
      <c r="R14832">
        <v>1306.2061759999999</v>
      </c>
      <c r="S14832" t="s">
        <v>90</v>
      </c>
      <c r="T14832" s="297">
        <v>46311.754166666666</v>
      </c>
    </row>
    <row r="14833" spans="1:20" x14ac:dyDescent="0.35">
      <c r="A14833" t="s">
        <v>149</v>
      </c>
      <c r="C14833" t="s">
        <v>93</v>
      </c>
      <c r="D14833" s="29">
        <v>46614</v>
      </c>
      <c r="E14833">
        <v>0</v>
      </c>
      <c r="F14833">
        <v>0</v>
      </c>
      <c r="G14833">
        <v>0</v>
      </c>
      <c r="H14833">
        <v>0</v>
      </c>
      <c r="L14833">
        <v>616.369911</v>
      </c>
      <c r="R14833">
        <v>1306.2061759999999</v>
      </c>
      <c r="S14833" t="s">
        <v>90</v>
      </c>
      <c r="T14833" s="297">
        <v>46311.754166666666</v>
      </c>
    </row>
    <row r="14834" spans="1:20" x14ac:dyDescent="0.35">
      <c r="A14834" t="s">
        <v>149</v>
      </c>
      <c r="C14834" t="s">
        <v>93</v>
      </c>
      <c r="D14834" s="29">
        <v>46615</v>
      </c>
      <c r="E14834">
        <v>0</v>
      </c>
      <c r="F14834">
        <v>0</v>
      </c>
      <c r="G14834">
        <v>0</v>
      </c>
      <c r="H14834">
        <v>0</v>
      </c>
      <c r="L14834">
        <v>616.369911</v>
      </c>
      <c r="R14834">
        <v>1306.2061759999999</v>
      </c>
      <c r="S14834" t="s">
        <v>90</v>
      </c>
      <c r="T14834" s="297">
        <v>46311.754166666666</v>
      </c>
    </row>
    <row r="14835" spans="1:20" x14ac:dyDescent="0.35">
      <c r="A14835" t="s">
        <v>149</v>
      </c>
      <c r="C14835" t="s">
        <v>93</v>
      </c>
      <c r="D14835" s="29">
        <v>46616</v>
      </c>
      <c r="E14835">
        <v>0</v>
      </c>
      <c r="F14835">
        <v>0</v>
      </c>
      <c r="G14835">
        <v>0</v>
      </c>
      <c r="H14835">
        <v>0</v>
      </c>
      <c r="L14835">
        <v>616.369911</v>
      </c>
      <c r="R14835">
        <v>1306.2061759999999</v>
      </c>
      <c r="S14835" t="s">
        <v>90</v>
      </c>
      <c r="T14835" s="297">
        <v>46311.754166666666</v>
      </c>
    </row>
    <row r="14836" spans="1:20" x14ac:dyDescent="0.35">
      <c r="A14836" t="s">
        <v>149</v>
      </c>
      <c r="C14836" t="s">
        <v>93</v>
      </c>
      <c r="D14836" s="29">
        <v>46617</v>
      </c>
      <c r="E14836">
        <v>0</v>
      </c>
      <c r="F14836">
        <v>0</v>
      </c>
      <c r="G14836">
        <v>0</v>
      </c>
      <c r="H14836">
        <v>0</v>
      </c>
      <c r="L14836">
        <v>616.369911</v>
      </c>
      <c r="R14836">
        <v>1306.2061759999999</v>
      </c>
      <c r="S14836" t="s">
        <v>90</v>
      </c>
      <c r="T14836" s="297">
        <v>46311.754166666666</v>
      </c>
    </row>
    <row r="14837" spans="1:20" x14ac:dyDescent="0.35">
      <c r="A14837" t="s">
        <v>149</v>
      </c>
      <c r="C14837" t="s">
        <v>93</v>
      </c>
      <c r="D14837" s="29">
        <v>46618</v>
      </c>
      <c r="E14837">
        <v>0</v>
      </c>
      <c r="F14837">
        <v>0</v>
      </c>
      <c r="G14837">
        <v>0</v>
      </c>
      <c r="H14837">
        <v>0</v>
      </c>
      <c r="L14837">
        <v>616.369911</v>
      </c>
      <c r="R14837">
        <v>1306.2061759999999</v>
      </c>
      <c r="S14837" t="s">
        <v>90</v>
      </c>
      <c r="T14837" s="297">
        <v>46311.754166666666</v>
      </c>
    </row>
    <row r="14838" spans="1:20" x14ac:dyDescent="0.35">
      <c r="A14838" t="s">
        <v>149</v>
      </c>
      <c r="C14838" t="s">
        <v>93</v>
      </c>
      <c r="D14838" s="29">
        <v>46619</v>
      </c>
      <c r="E14838">
        <v>0</v>
      </c>
      <c r="F14838">
        <v>0</v>
      </c>
      <c r="G14838">
        <v>0</v>
      </c>
      <c r="H14838">
        <v>0</v>
      </c>
      <c r="L14838">
        <v>616.369911</v>
      </c>
      <c r="R14838">
        <v>1306.2061759999999</v>
      </c>
      <c r="S14838" t="s">
        <v>90</v>
      </c>
      <c r="T14838" s="297">
        <v>46311.754166666666</v>
      </c>
    </row>
    <row r="14839" spans="1:20" x14ac:dyDescent="0.35">
      <c r="A14839" t="s">
        <v>149</v>
      </c>
      <c r="C14839" t="s">
        <v>93</v>
      </c>
      <c r="D14839" s="29">
        <v>46620</v>
      </c>
      <c r="E14839">
        <v>0</v>
      </c>
      <c r="F14839">
        <v>0</v>
      </c>
      <c r="G14839">
        <v>0</v>
      </c>
      <c r="H14839">
        <v>0</v>
      </c>
      <c r="L14839">
        <v>616.369911</v>
      </c>
      <c r="R14839">
        <v>1306.2061759999999</v>
      </c>
      <c r="S14839" t="s">
        <v>90</v>
      </c>
      <c r="T14839" s="297">
        <v>46311.754166666666</v>
      </c>
    </row>
    <row r="14840" spans="1:20" x14ac:dyDescent="0.35">
      <c r="A14840" t="s">
        <v>149</v>
      </c>
      <c r="C14840" t="s">
        <v>93</v>
      </c>
      <c r="D14840" s="29">
        <v>46621</v>
      </c>
      <c r="E14840">
        <v>0</v>
      </c>
      <c r="F14840">
        <v>0</v>
      </c>
      <c r="G14840">
        <v>0</v>
      </c>
      <c r="H14840">
        <v>0</v>
      </c>
      <c r="L14840">
        <v>616.369911</v>
      </c>
      <c r="R14840">
        <v>1306.2061759999999</v>
      </c>
      <c r="S14840" t="s">
        <v>90</v>
      </c>
      <c r="T14840" s="297">
        <v>46311.754166666666</v>
      </c>
    </row>
    <row r="14841" spans="1:20" x14ac:dyDescent="0.35">
      <c r="A14841" t="s">
        <v>149</v>
      </c>
      <c r="C14841" t="s">
        <v>93</v>
      </c>
      <c r="D14841" s="29">
        <v>46622</v>
      </c>
      <c r="E14841">
        <v>0</v>
      </c>
      <c r="F14841">
        <v>0</v>
      </c>
      <c r="G14841">
        <v>0</v>
      </c>
      <c r="H14841">
        <v>0</v>
      </c>
      <c r="L14841">
        <v>616.369911</v>
      </c>
      <c r="R14841">
        <v>1306.2061759999999</v>
      </c>
      <c r="S14841" t="s">
        <v>90</v>
      </c>
      <c r="T14841" s="297">
        <v>46311.754166666666</v>
      </c>
    </row>
    <row r="14842" spans="1:20" x14ac:dyDescent="0.35">
      <c r="A14842" t="s">
        <v>149</v>
      </c>
      <c r="C14842" t="s">
        <v>93</v>
      </c>
      <c r="D14842" s="29">
        <v>46623</v>
      </c>
      <c r="E14842">
        <v>0</v>
      </c>
      <c r="F14842">
        <v>0</v>
      </c>
      <c r="G14842">
        <v>0</v>
      </c>
      <c r="H14842">
        <v>0</v>
      </c>
      <c r="L14842">
        <v>616.369911</v>
      </c>
      <c r="R14842">
        <v>1306.2061759999999</v>
      </c>
      <c r="S14842" t="s">
        <v>90</v>
      </c>
      <c r="T14842" s="297">
        <v>46311.754166666666</v>
      </c>
    </row>
    <row r="14843" spans="1:20" x14ac:dyDescent="0.35">
      <c r="A14843" t="s">
        <v>149</v>
      </c>
      <c r="C14843" t="s">
        <v>93</v>
      </c>
      <c r="D14843" s="29">
        <v>46624</v>
      </c>
      <c r="E14843">
        <v>0</v>
      </c>
      <c r="F14843">
        <v>0</v>
      </c>
      <c r="G14843">
        <v>0</v>
      </c>
      <c r="H14843">
        <v>0</v>
      </c>
      <c r="L14843">
        <v>616.369911</v>
      </c>
      <c r="R14843">
        <v>1306.2061759999999</v>
      </c>
      <c r="S14843" t="s">
        <v>90</v>
      </c>
      <c r="T14843" s="297">
        <v>46311.754166666666</v>
      </c>
    </row>
    <row r="14844" spans="1:20" x14ac:dyDescent="0.35">
      <c r="A14844" t="s">
        <v>149</v>
      </c>
      <c r="C14844" t="s">
        <v>93</v>
      </c>
      <c r="D14844" s="29">
        <v>46625</v>
      </c>
      <c r="E14844">
        <v>0</v>
      </c>
      <c r="F14844">
        <v>0</v>
      </c>
      <c r="G14844">
        <v>0</v>
      </c>
      <c r="H14844">
        <v>0</v>
      </c>
      <c r="L14844">
        <v>616.369911</v>
      </c>
      <c r="R14844">
        <v>1306.2061759999999</v>
      </c>
      <c r="S14844" t="s">
        <v>90</v>
      </c>
      <c r="T14844" s="297">
        <v>46311.754166666666</v>
      </c>
    </row>
    <row r="14845" spans="1:20" x14ac:dyDescent="0.35">
      <c r="A14845" t="s">
        <v>149</v>
      </c>
      <c r="C14845" t="s">
        <v>93</v>
      </c>
      <c r="D14845" s="29">
        <v>46626</v>
      </c>
      <c r="E14845">
        <v>0</v>
      </c>
      <c r="F14845">
        <v>0</v>
      </c>
      <c r="G14845">
        <v>0</v>
      </c>
      <c r="H14845">
        <v>0</v>
      </c>
      <c r="L14845">
        <v>616.369911</v>
      </c>
      <c r="R14845">
        <v>1306.2061759999999</v>
      </c>
      <c r="S14845" t="s">
        <v>90</v>
      </c>
      <c r="T14845" s="297">
        <v>46311.754166666666</v>
      </c>
    </row>
    <row r="14846" spans="1:20" x14ac:dyDescent="0.35">
      <c r="A14846" t="s">
        <v>149</v>
      </c>
      <c r="C14846" t="s">
        <v>93</v>
      </c>
      <c r="D14846" s="29">
        <v>46627</v>
      </c>
      <c r="E14846">
        <v>0</v>
      </c>
      <c r="F14846">
        <v>0</v>
      </c>
      <c r="G14846">
        <v>0</v>
      </c>
      <c r="H14846">
        <v>0</v>
      </c>
      <c r="L14846">
        <v>616.369911</v>
      </c>
      <c r="R14846">
        <v>1306.2061759999999</v>
      </c>
      <c r="S14846" t="s">
        <v>90</v>
      </c>
      <c r="T14846" s="297">
        <v>46311.754166666666</v>
      </c>
    </row>
    <row r="14847" spans="1:20" x14ac:dyDescent="0.35">
      <c r="A14847" t="s">
        <v>149</v>
      </c>
      <c r="C14847" t="s">
        <v>93</v>
      </c>
      <c r="D14847" s="29">
        <v>46628</v>
      </c>
      <c r="E14847">
        <v>0</v>
      </c>
      <c r="F14847">
        <v>0</v>
      </c>
      <c r="G14847">
        <v>0</v>
      </c>
      <c r="H14847">
        <v>0</v>
      </c>
      <c r="L14847">
        <v>616.369911</v>
      </c>
      <c r="R14847">
        <v>1306.2061759999999</v>
      </c>
      <c r="S14847" t="s">
        <v>90</v>
      </c>
      <c r="T14847" s="297">
        <v>46311.754166666666</v>
      </c>
    </row>
    <row r="14848" spans="1:20" x14ac:dyDescent="0.35">
      <c r="A14848" t="s">
        <v>149</v>
      </c>
      <c r="C14848" t="s">
        <v>93</v>
      </c>
      <c r="D14848" s="29">
        <v>46629</v>
      </c>
      <c r="E14848">
        <v>0</v>
      </c>
      <c r="F14848">
        <v>0</v>
      </c>
      <c r="G14848">
        <v>0</v>
      </c>
      <c r="H14848">
        <v>0</v>
      </c>
      <c r="L14848">
        <v>616.369911</v>
      </c>
      <c r="R14848">
        <v>1306.2061759999999</v>
      </c>
      <c r="S14848" t="s">
        <v>90</v>
      </c>
      <c r="T14848" s="297">
        <v>46311.754166666666</v>
      </c>
    </row>
    <row r="14849" spans="1:20" x14ac:dyDescent="0.35">
      <c r="A14849" t="s">
        <v>149</v>
      </c>
      <c r="C14849" t="s">
        <v>93</v>
      </c>
      <c r="D14849" s="29">
        <v>46630</v>
      </c>
      <c r="E14849">
        <v>0</v>
      </c>
      <c r="F14849">
        <v>0</v>
      </c>
      <c r="G14849">
        <v>0</v>
      </c>
      <c r="H14849">
        <v>0</v>
      </c>
      <c r="L14849">
        <v>616.369911</v>
      </c>
      <c r="R14849">
        <v>1306.2061759999999</v>
      </c>
      <c r="S14849" t="s">
        <v>90</v>
      </c>
      <c r="T14849" s="297">
        <v>46311.754166666666</v>
      </c>
    </row>
    <row r="14850" spans="1:20" x14ac:dyDescent="0.35">
      <c r="A14850" t="s">
        <v>149</v>
      </c>
      <c r="C14850" t="s">
        <v>93</v>
      </c>
      <c r="D14850" s="29">
        <v>46631</v>
      </c>
      <c r="E14850">
        <v>0</v>
      </c>
      <c r="F14850">
        <v>0</v>
      </c>
      <c r="G14850">
        <v>0</v>
      </c>
      <c r="H14850">
        <v>0</v>
      </c>
      <c r="L14850">
        <v>616.369911</v>
      </c>
      <c r="R14850">
        <v>1306.2061759999999</v>
      </c>
      <c r="S14850" t="s">
        <v>90</v>
      </c>
      <c r="T14850" s="297">
        <v>46311.754166666666</v>
      </c>
    </row>
    <row r="14851" spans="1:20" x14ac:dyDescent="0.35">
      <c r="A14851" t="s">
        <v>149</v>
      </c>
      <c r="C14851" t="s">
        <v>93</v>
      </c>
      <c r="D14851" s="29">
        <v>46632</v>
      </c>
      <c r="E14851">
        <v>0</v>
      </c>
      <c r="F14851">
        <v>0</v>
      </c>
      <c r="G14851">
        <v>0</v>
      </c>
      <c r="H14851">
        <v>0</v>
      </c>
      <c r="L14851">
        <v>616.369911</v>
      </c>
      <c r="R14851">
        <v>1306.2061759999999</v>
      </c>
      <c r="S14851" t="s">
        <v>90</v>
      </c>
      <c r="T14851" s="297">
        <v>46311.754166666666</v>
      </c>
    </row>
    <row r="14852" spans="1:20" x14ac:dyDescent="0.35">
      <c r="A14852" t="s">
        <v>149</v>
      </c>
      <c r="C14852" t="s">
        <v>93</v>
      </c>
      <c r="D14852" s="29">
        <v>46633</v>
      </c>
      <c r="E14852">
        <v>0</v>
      </c>
      <c r="F14852">
        <v>0</v>
      </c>
      <c r="G14852">
        <v>0</v>
      </c>
      <c r="H14852">
        <v>0</v>
      </c>
      <c r="L14852">
        <v>616.369911</v>
      </c>
      <c r="R14852">
        <v>1306.2061759999999</v>
      </c>
      <c r="S14852" t="s">
        <v>90</v>
      </c>
      <c r="T14852" s="297">
        <v>46311.754166666666</v>
      </c>
    </row>
    <row r="14853" spans="1:20" x14ac:dyDescent="0.35">
      <c r="A14853" t="s">
        <v>149</v>
      </c>
      <c r="C14853" t="s">
        <v>93</v>
      </c>
      <c r="D14853" s="29">
        <v>46634</v>
      </c>
      <c r="E14853">
        <v>0</v>
      </c>
      <c r="F14853">
        <v>0</v>
      </c>
      <c r="G14853">
        <v>0</v>
      </c>
      <c r="H14853">
        <v>0</v>
      </c>
      <c r="L14853">
        <v>616.369911</v>
      </c>
      <c r="R14853">
        <v>1306.2061759999999</v>
      </c>
      <c r="S14853" t="s">
        <v>90</v>
      </c>
      <c r="T14853" s="297">
        <v>46311.754166666666</v>
      </c>
    </row>
    <row r="14854" spans="1:20" x14ac:dyDescent="0.35">
      <c r="A14854" t="s">
        <v>149</v>
      </c>
      <c r="C14854" t="s">
        <v>93</v>
      </c>
      <c r="D14854" s="29">
        <v>46635</v>
      </c>
      <c r="E14854">
        <v>0</v>
      </c>
      <c r="F14854">
        <v>0</v>
      </c>
      <c r="G14854">
        <v>0</v>
      </c>
      <c r="H14854">
        <v>0</v>
      </c>
      <c r="L14854">
        <v>616.369911</v>
      </c>
      <c r="R14854">
        <v>1306.2061759999999</v>
      </c>
      <c r="S14854" t="s">
        <v>90</v>
      </c>
      <c r="T14854" s="297">
        <v>46311.754166666666</v>
      </c>
    </row>
    <row r="14855" spans="1:20" x14ac:dyDescent="0.35">
      <c r="A14855" t="s">
        <v>149</v>
      </c>
      <c r="C14855" t="s">
        <v>93</v>
      </c>
      <c r="D14855" s="29">
        <v>46636</v>
      </c>
      <c r="E14855">
        <v>0</v>
      </c>
      <c r="F14855">
        <v>0</v>
      </c>
      <c r="G14855">
        <v>0</v>
      </c>
      <c r="H14855">
        <v>0</v>
      </c>
      <c r="L14855">
        <v>616.369911</v>
      </c>
      <c r="R14855">
        <v>1306.2061759999999</v>
      </c>
      <c r="S14855" t="s">
        <v>90</v>
      </c>
      <c r="T14855" s="297">
        <v>46311.754166666666</v>
      </c>
    </row>
    <row r="14856" spans="1:20" x14ac:dyDescent="0.35">
      <c r="A14856" t="s">
        <v>149</v>
      </c>
      <c r="C14856" t="s">
        <v>93</v>
      </c>
      <c r="D14856" s="29">
        <v>46637</v>
      </c>
      <c r="E14856">
        <v>0</v>
      </c>
      <c r="F14856">
        <v>0</v>
      </c>
      <c r="G14856">
        <v>0</v>
      </c>
      <c r="H14856">
        <v>0</v>
      </c>
      <c r="L14856">
        <v>616.369911</v>
      </c>
      <c r="R14856">
        <v>1306.2061759999999</v>
      </c>
      <c r="S14856" t="s">
        <v>90</v>
      </c>
      <c r="T14856" s="297">
        <v>46311.754166666666</v>
      </c>
    </row>
    <row r="14857" spans="1:20" x14ac:dyDescent="0.35">
      <c r="A14857" t="s">
        <v>149</v>
      </c>
      <c r="C14857" t="s">
        <v>93</v>
      </c>
      <c r="D14857" s="29">
        <v>46638</v>
      </c>
      <c r="E14857">
        <v>0</v>
      </c>
      <c r="F14857">
        <v>0</v>
      </c>
      <c r="G14857">
        <v>0</v>
      </c>
      <c r="H14857">
        <v>0</v>
      </c>
      <c r="L14857">
        <v>616.369911</v>
      </c>
      <c r="R14857">
        <v>1306.2061759999999</v>
      </c>
      <c r="S14857" t="s">
        <v>90</v>
      </c>
      <c r="T14857" s="297">
        <v>46311.754166666666</v>
      </c>
    </row>
    <row r="14858" spans="1:20" x14ac:dyDescent="0.35">
      <c r="A14858" t="s">
        <v>149</v>
      </c>
      <c r="C14858" t="s">
        <v>93</v>
      </c>
      <c r="D14858" s="29">
        <v>46639</v>
      </c>
      <c r="E14858">
        <v>0</v>
      </c>
      <c r="F14858">
        <v>0</v>
      </c>
      <c r="G14858">
        <v>0</v>
      </c>
      <c r="H14858">
        <v>0</v>
      </c>
      <c r="L14858">
        <v>616.369911</v>
      </c>
      <c r="R14858">
        <v>1306.2061759999999</v>
      </c>
      <c r="S14858" t="s">
        <v>90</v>
      </c>
      <c r="T14858" s="297">
        <v>46311.754166666666</v>
      </c>
    </row>
    <row r="14859" spans="1:20" x14ac:dyDescent="0.35">
      <c r="A14859" t="s">
        <v>149</v>
      </c>
      <c r="C14859" t="s">
        <v>93</v>
      </c>
      <c r="D14859" s="29">
        <v>46640</v>
      </c>
      <c r="E14859">
        <v>0</v>
      </c>
      <c r="F14859">
        <v>0</v>
      </c>
      <c r="G14859">
        <v>0</v>
      </c>
      <c r="H14859">
        <v>0</v>
      </c>
      <c r="L14859">
        <v>616.369911</v>
      </c>
      <c r="R14859">
        <v>1306.2061759999999</v>
      </c>
      <c r="S14859" t="s">
        <v>90</v>
      </c>
      <c r="T14859" s="297">
        <v>46311.754166666666</v>
      </c>
    </row>
    <row r="14860" spans="1:20" x14ac:dyDescent="0.35">
      <c r="A14860" t="s">
        <v>149</v>
      </c>
      <c r="C14860" t="s">
        <v>93</v>
      </c>
      <c r="D14860" s="29">
        <v>46641</v>
      </c>
      <c r="E14860">
        <v>0</v>
      </c>
      <c r="F14860">
        <v>0</v>
      </c>
      <c r="G14860">
        <v>0</v>
      </c>
      <c r="H14860">
        <v>0</v>
      </c>
      <c r="L14860">
        <v>616.369911</v>
      </c>
      <c r="R14860">
        <v>1306.2061759999999</v>
      </c>
      <c r="S14860" t="s">
        <v>90</v>
      </c>
      <c r="T14860" s="297">
        <v>46311.754166666666</v>
      </c>
    </row>
    <row r="14861" spans="1:20" x14ac:dyDescent="0.35">
      <c r="A14861" t="s">
        <v>149</v>
      </c>
      <c r="C14861" t="s">
        <v>93</v>
      </c>
      <c r="D14861" s="29">
        <v>46642</v>
      </c>
      <c r="E14861">
        <v>0</v>
      </c>
      <c r="F14861">
        <v>0</v>
      </c>
      <c r="G14861">
        <v>0</v>
      </c>
      <c r="H14861">
        <v>0</v>
      </c>
      <c r="L14861">
        <v>616.369911</v>
      </c>
      <c r="R14861">
        <v>1306.2061759999999</v>
      </c>
      <c r="S14861" t="s">
        <v>90</v>
      </c>
      <c r="T14861" s="297">
        <v>46311.754166666666</v>
      </c>
    </row>
    <row r="14862" spans="1:20" x14ac:dyDescent="0.35">
      <c r="A14862" t="s">
        <v>149</v>
      </c>
      <c r="C14862" t="s">
        <v>93</v>
      </c>
      <c r="D14862" s="29">
        <v>46643</v>
      </c>
      <c r="E14862">
        <v>0</v>
      </c>
      <c r="F14862">
        <v>0</v>
      </c>
      <c r="G14862">
        <v>0</v>
      </c>
      <c r="H14862">
        <v>0</v>
      </c>
      <c r="L14862">
        <v>616.369911</v>
      </c>
      <c r="R14862">
        <v>1306.2061759999999</v>
      </c>
      <c r="S14862" t="s">
        <v>90</v>
      </c>
      <c r="T14862" s="297">
        <v>46311.754166666666</v>
      </c>
    </row>
    <row r="14863" spans="1:20" x14ac:dyDescent="0.35">
      <c r="A14863" t="s">
        <v>149</v>
      </c>
      <c r="C14863" t="s">
        <v>93</v>
      </c>
      <c r="D14863" s="29">
        <v>46644</v>
      </c>
      <c r="E14863">
        <v>0</v>
      </c>
      <c r="F14863">
        <v>0</v>
      </c>
      <c r="G14863">
        <v>0</v>
      </c>
      <c r="H14863">
        <v>0</v>
      </c>
      <c r="L14863">
        <v>616.369911</v>
      </c>
      <c r="R14863">
        <v>1306.2061759999999</v>
      </c>
      <c r="S14863" t="s">
        <v>90</v>
      </c>
      <c r="T14863" s="297">
        <v>46311.754166666666</v>
      </c>
    </row>
    <row r="14864" spans="1:20" x14ac:dyDescent="0.35">
      <c r="A14864" t="s">
        <v>149</v>
      </c>
      <c r="C14864" t="s">
        <v>93</v>
      </c>
      <c r="D14864" s="29">
        <v>46645</v>
      </c>
      <c r="E14864">
        <v>0</v>
      </c>
      <c r="F14864">
        <v>0</v>
      </c>
      <c r="G14864">
        <v>0</v>
      </c>
      <c r="H14864">
        <v>0</v>
      </c>
      <c r="L14864">
        <v>616.369911</v>
      </c>
      <c r="R14864">
        <v>1306.2061759999999</v>
      </c>
      <c r="S14864" t="s">
        <v>90</v>
      </c>
      <c r="T14864" s="297">
        <v>46311.754166666666</v>
      </c>
    </row>
    <row r="14865" spans="1:20" x14ac:dyDescent="0.35">
      <c r="A14865" t="s">
        <v>149</v>
      </c>
      <c r="C14865" t="s">
        <v>93</v>
      </c>
      <c r="D14865" s="29">
        <v>46646</v>
      </c>
      <c r="E14865">
        <v>0</v>
      </c>
      <c r="F14865">
        <v>0</v>
      </c>
      <c r="G14865">
        <v>0</v>
      </c>
      <c r="H14865">
        <v>0</v>
      </c>
      <c r="L14865">
        <v>616.369911</v>
      </c>
      <c r="R14865">
        <v>1306.2061759999999</v>
      </c>
      <c r="S14865" t="s">
        <v>90</v>
      </c>
      <c r="T14865" s="297">
        <v>46311.754166666666</v>
      </c>
    </row>
    <row r="14866" spans="1:20" x14ac:dyDescent="0.35">
      <c r="A14866" t="s">
        <v>149</v>
      </c>
      <c r="C14866" t="s">
        <v>93</v>
      </c>
      <c r="D14866" s="29">
        <v>46647</v>
      </c>
      <c r="E14866">
        <v>0</v>
      </c>
      <c r="F14866">
        <v>0</v>
      </c>
      <c r="G14866">
        <v>0</v>
      </c>
      <c r="H14866">
        <v>0</v>
      </c>
      <c r="L14866">
        <v>616.369911</v>
      </c>
      <c r="R14866">
        <v>1306.2061759999999</v>
      </c>
      <c r="S14866" t="s">
        <v>90</v>
      </c>
      <c r="T14866" s="297">
        <v>46311.754166666666</v>
      </c>
    </row>
    <row r="14867" spans="1:20" x14ac:dyDescent="0.35">
      <c r="A14867" t="s">
        <v>149</v>
      </c>
      <c r="C14867" t="s">
        <v>93</v>
      </c>
      <c r="D14867" s="29">
        <v>46648</v>
      </c>
      <c r="E14867">
        <v>0</v>
      </c>
      <c r="F14867">
        <v>0</v>
      </c>
      <c r="G14867">
        <v>0</v>
      </c>
      <c r="H14867">
        <v>0</v>
      </c>
      <c r="L14867">
        <v>616.369911</v>
      </c>
      <c r="R14867">
        <v>1306.2061759999999</v>
      </c>
      <c r="S14867" t="s">
        <v>90</v>
      </c>
      <c r="T14867" s="297">
        <v>46311.754166666666</v>
      </c>
    </row>
    <row r="14868" spans="1:20" x14ac:dyDescent="0.35">
      <c r="A14868" t="s">
        <v>149</v>
      </c>
      <c r="C14868" t="s">
        <v>93</v>
      </c>
      <c r="D14868" s="29">
        <v>46649</v>
      </c>
      <c r="E14868">
        <v>0</v>
      </c>
      <c r="F14868">
        <v>0</v>
      </c>
      <c r="G14868">
        <v>0</v>
      </c>
      <c r="H14868">
        <v>0</v>
      </c>
      <c r="L14868">
        <v>616.369911</v>
      </c>
      <c r="R14868">
        <v>1306.2061759999999</v>
      </c>
      <c r="S14868" t="s">
        <v>90</v>
      </c>
      <c r="T14868" s="297">
        <v>46311.754166666666</v>
      </c>
    </row>
    <row r="14869" spans="1:20" x14ac:dyDescent="0.35">
      <c r="A14869" t="s">
        <v>149</v>
      </c>
      <c r="C14869" t="s">
        <v>93</v>
      </c>
      <c r="D14869" s="29">
        <v>46650</v>
      </c>
      <c r="E14869">
        <v>0</v>
      </c>
      <c r="F14869">
        <v>0</v>
      </c>
      <c r="G14869">
        <v>0</v>
      </c>
      <c r="H14869">
        <v>0</v>
      </c>
      <c r="L14869">
        <v>616.369911</v>
      </c>
      <c r="R14869">
        <v>1306.2061759999999</v>
      </c>
      <c r="S14869" t="s">
        <v>90</v>
      </c>
      <c r="T14869" s="297">
        <v>46311.754166666666</v>
      </c>
    </row>
    <row r="14870" spans="1:20" x14ac:dyDescent="0.35">
      <c r="A14870" t="s">
        <v>149</v>
      </c>
      <c r="C14870" t="s">
        <v>93</v>
      </c>
      <c r="D14870" s="29">
        <v>46651</v>
      </c>
      <c r="E14870">
        <v>0</v>
      </c>
      <c r="F14870">
        <v>0</v>
      </c>
      <c r="G14870">
        <v>0</v>
      </c>
      <c r="H14870">
        <v>0</v>
      </c>
      <c r="L14870">
        <v>616.369911</v>
      </c>
      <c r="R14870">
        <v>1306.2061759999999</v>
      </c>
      <c r="S14870" t="s">
        <v>90</v>
      </c>
      <c r="T14870" s="297">
        <v>46311.754166666666</v>
      </c>
    </row>
    <row r="14871" spans="1:20" x14ac:dyDescent="0.35">
      <c r="A14871" t="s">
        <v>149</v>
      </c>
      <c r="C14871" t="s">
        <v>93</v>
      </c>
      <c r="D14871" s="29">
        <v>46652</v>
      </c>
      <c r="E14871">
        <v>0</v>
      </c>
      <c r="F14871">
        <v>0</v>
      </c>
      <c r="G14871">
        <v>0</v>
      </c>
      <c r="H14871">
        <v>0</v>
      </c>
      <c r="L14871">
        <v>616.369911</v>
      </c>
      <c r="R14871">
        <v>1306.2061759999999</v>
      </c>
      <c r="S14871" t="s">
        <v>90</v>
      </c>
      <c r="T14871" s="297">
        <v>46311.754166666666</v>
      </c>
    </row>
    <row r="14872" spans="1:20" x14ac:dyDescent="0.35">
      <c r="A14872" t="s">
        <v>149</v>
      </c>
      <c r="C14872" t="s">
        <v>93</v>
      </c>
      <c r="D14872" s="29">
        <v>46653</v>
      </c>
      <c r="E14872">
        <v>0</v>
      </c>
      <c r="F14872">
        <v>0</v>
      </c>
      <c r="G14872">
        <v>0</v>
      </c>
      <c r="H14872">
        <v>0</v>
      </c>
      <c r="L14872">
        <v>616.369911</v>
      </c>
      <c r="R14872">
        <v>1306.2061759999999</v>
      </c>
      <c r="S14872" t="s">
        <v>90</v>
      </c>
      <c r="T14872" s="297">
        <v>46311.754166666666</v>
      </c>
    </row>
    <row r="14873" spans="1:20" x14ac:dyDescent="0.35">
      <c r="A14873" t="s">
        <v>149</v>
      </c>
      <c r="C14873" t="s">
        <v>93</v>
      </c>
      <c r="D14873" s="29">
        <v>46654</v>
      </c>
      <c r="E14873">
        <v>0</v>
      </c>
      <c r="F14873">
        <v>0</v>
      </c>
      <c r="G14873">
        <v>0</v>
      </c>
      <c r="H14873">
        <v>0</v>
      </c>
      <c r="L14873">
        <v>616.369911</v>
      </c>
      <c r="R14873">
        <v>1306.2061759999999</v>
      </c>
      <c r="S14873" t="s">
        <v>90</v>
      </c>
      <c r="T14873" s="297">
        <v>46311.754166666666</v>
      </c>
    </row>
    <row r="14874" spans="1:20" x14ac:dyDescent="0.35">
      <c r="A14874" t="s">
        <v>149</v>
      </c>
      <c r="C14874" t="s">
        <v>93</v>
      </c>
      <c r="D14874" s="29">
        <v>46655</v>
      </c>
      <c r="E14874">
        <v>0</v>
      </c>
      <c r="F14874">
        <v>0</v>
      </c>
      <c r="G14874">
        <v>0</v>
      </c>
      <c r="H14874">
        <v>0</v>
      </c>
      <c r="L14874">
        <v>616.369911</v>
      </c>
      <c r="R14874">
        <v>1306.2061759999999</v>
      </c>
      <c r="S14874" t="s">
        <v>90</v>
      </c>
      <c r="T14874" s="297">
        <v>46311.754166666666</v>
      </c>
    </row>
    <row r="14875" spans="1:20" x14ac:dyDescent="0.35">
      <c r="A14875" t="s">
        <v>149</v>
      </c>
      <c r="C14875" t="s">
        <v>93</v>
      </c>
      <c r="D14875" s="29">
        <v>46656</v>
      </c>
      <c r="E14875">
        <v>0</v>
      </c>
      <c r="F14875">
        <v>0</v>
      </c>
      <c r="G14875">
        <v>0</v>
      </c>
      <c r="H14875">
        <v>0</v>
      </c>
      <c r="L14875">
        <v>616.369911</v>
      </c>
      <c r="R14875">
        <v>1306.2061759999999</v>
      </c>
      <c r="S14875" t="s">
        <v>90</v>
      </c>
      <c r="T14875" s="297">
        <v>46311.754166666666</v>
      </c>
    </row>
    <row r="14876" spans="1:20" x14ac:dyDescent="0.35">
      <c r="A14876" t="s">
        <v>149</v>
      </c>
      <c r="C14876" t="s">
        <v>93</v>
      </c>
      <c r="D14876" s="29">
        <v>46657</v>
      </c>
      <c r="E14876">
        <v>0</v>
      </c>
      <c r="F14876">
        <v>0</v>
      </c>
      <c r="G14876">
        <v>0</v>
      </c>
      <c r="H14876">
        <v>0</v>
      </c>
      <c r="L14876">
        <v>616.369911</v>
      </c>
      <c r="R14876">
        <v>1306.2061759999999</v>
      </c>
      <c r="S14876" t="s">
        <v>90</v>
      </c>
      <c r="T14876" s="297">
        <v>46311.754166666666</v>
      </c>
    </row>
    <row r="14877" spans="1:20" x14ac:dyDescent="0.35">
      <c r="A14877" t="s">
        <v>149</v>
      </c>
      <c r="C14877" t="s">
        <v>93</v>
      </c>
      <c r="D14877" s="29">
        <v>46658</v>
      </c>
      <c r="E14877">
        <v>0</v>
      </c>
      <c r="F14877">
        <v>0</v>
      </c>
      <c r="G14877">
        <v>0</v>
      </c>
      <c r="H14877">
        <v>0</v>
      </c>
      <c r="L14877">
        <v>616.369911</v>
      </c>
      <c r="R14877">
        <v>1306.2061759999999</v>
      </c>
      <c r="S14877" t="s">
        <v>90</v>
      </c>
      <c r="T14877" s="297">
        <v>46311.754166666666</v>
      </c>
    </row>
    <row r="14878" spans="1:20" x14ac:dyDescent="0.35">
      <c r="A14878" t="s">
        <v>149</v>
      </c>
      <c r="C14878" t="s">
        <v>93</v>
      </c>
      <c r="D14878" s="29">
        <v>46659</v>
      </c>
      <c r="E14878">
        <v>0</v>
      </c>
      <c r="F14878">
        <v>0</v>
      </c>
      <c r="G14878">
        <v>0</v>
      </c>
      <c r="H14878">
        <v>0</v>
      </c>
      <c r="L14878">
        <v>616.369911</v>
      </c>
      <c r="R14878">
        <v>1306.2061759999999</v>
      </c>
      <c r="S14878" t="s">
        <v>90</v>
      </c>
      <c r="T14878" s="297">
        <v>46311.754166666666</v>
      </c>
    </row>
    <row r="14879" spans="1:20" x14ac:dyDescent="0.35">
      <c r="A14879" t="s">
        <v>149</v>
      </c>
      <c r="C14879" t="s">
        <v>93</v>
      </c>
      <c r="D14879" s="29">
        <v>46660</v>
      </c>
      <c r="E14879">
        <v>0</v>
      </c>
      <c r="F14879">
        <v>0</v>
      </c>
      <c r="G14879">
        <v>0</v>
      </c>
      <c r="H14879">
        <v>0</v>
      </c>
      <c r="L14879">
        <v>616.369911</v>
      </c>
      <c r="R14879">
        <v>1306.2061759999999</v>
      </c>
      <c r="S14879" t="s">
        <v>90</v>
      </c>
      <c r="T14879" s="297">
        <v>46311.754166666666</v>
      </c>
    </row>
    <row r="14880" spans="1:20" x14ac:dyDescent="0.35">
      <c r="A14880" t="s">
        <v>149</v>
      </c>
      <c r="C14880" t="s">
        <v>93</v>
      </c>
      <c r="D14880" s="29">
        <v>46661</v>
      </c>
      <c r="E14880">
        <v>0</v>
      </c>
      <c r="F14880">
        <v>0</v>
      </c>
      <c r="G14880">
        <v>0</v>
      </c>
      <c r="H14880">
        <v>0</v>
      </c>
      <c r="L14880">
        <v>525.82271100000003</v>
      </c>
      <c r="R14880">
        <v>1273.5937730000001</v>
      </c>
      <c r="S14880" t="s">
        <v>90</v>
      </c>
      <c r="T14880" s="297">
        <v>46311.754166666666</v>
      </c>
    </row>
    <row r="14881" spans="1:20" x14ac:dyDescent="0.35">
      <c r="A14881" t="s">
        <v>149</v>
      </c>
      <c r="C14881" t="s">
        <v>93</v>
      </c>
      <c r="D14881" s="29">
        <v>46662</v>
      </c>
      <c r="E14881">
        <v>0</v>
      </c>
      <c r="F14881">
        <v>0</v>
      </c>
      <c r="G14881">
        <v>0</v>
      </c>
      <c r="H14881">
        <v>0</v>
      </c>
      <c r="L14881">
        <v>525.82271100000003</v>
      </c>
      <c r="R14881">
        <v>1273.5937730000001</v>
      </c>
      <c r="S14881" t="s">
        <v>90</v>
      </c>
      <c r="T14881" s="297">
        <v>46311.754166666666</v>
      </c>
    </row>
    <row r="14882" spans="1:20" x14ac:dyDescent="0.35">
      <c r="A14882" t="s">
        <v>149</v>
      </c>
      <c r="C14882" t="s">
        <v>93</v>
      </c>
      <c r="D14882" s="29">
        <v>46663</v>
      </c>
      <c r="E14882">
        <v>0</v>
      </c>
      <c r="F14882">
        <v>0</v>
      </c>
      <c r="G14882">
        <v>0</v>
      </c>
      <c r="H14882">
        <v>0</v>
      </c>
      <c r="L14882">
        <v>525.82271100000003</v>
      </c>
      <c r="R14882">
        <v>1273.5937730000001</v>
      </c>
      <c r="S14882" t="s">
        <v>90</v>
      </c>
      <c r="T14882" s="297">
        <v>46311.754166666666</v>
      </c>
    </row>
    <row r="14883" spans="1:20" x14ac:dyDescent="0.35">
      <c r="A14883" t="s">
        <v>149</v>
      </c>
      <c r="C14883" t="s">
        <v>93</v>
      </c>
      <c r="D14883" s="29">
        <v>46664</v>
      </c>
      <c r="E14883">
        <v>0</v>
      </c>
      <c r="F14883">
        <v>0</v>
      </c>
      <c r="G14883">
        <v>0</v>
      </c>
      <c r="H14883">
        <v>0</v>
      </c>
      <c r="L14883">
        <v>525.82271100000003</v>
      </c>
      <c r="R14883">
        <v>1273.5937730000001</v>
      </c>
      <c r="S14883" t="s">
        <v>90</v>
      </c>
      <c r="T14883" s="297">
        <v>46311.754166666666</v>
      </c>
    </row>
    <row r="14884" spans="1:20" x14ac:dyDescent="0.35">
      <c r="A14884" t="s">
        <v>149</v>
      </c>
      <c r="C14884" t="s">
        <v>93</v>
      </c>
      <c r="D14884" s="29">
        <v>46665</v>
      </c>
      <c r="E14884">
        <v>0</v>
      </c>
      <c r="F14884">
        <v>0</v>
      </c>
      <c r="G14884">
        <v>0</v>
      </c>
      <c r="H14884">
        <v>0</v>
      </c>
      <c r="L14884">
        <v>525.82271100000003</v>
      </c>
      <c r="R14884">
        <v>1273.5937730000001</v>
      </c>
      <c r="S14884" t="s">
        <v>90</v>
      </c>
      <c r="T14884" s="297">
        <v>46311.754166666666</v>
      </c>
    </row>
    <row r="14885" spans="1:20" x14ac:dyDescent="0.35">
      <c r="A14885" t="s">
        <v>149</v>
      </c>
      <c r="C14885" t="s">
        <v>93</v>
      </c>
      <c r="D14885" s="29">
        <v>46666</v>
      </c>
      <c r="E14885">
        <v>0</v>
      </c>
      <c r="F14885">
        <v>0</v>
      </c>
      <c r="G14885">
        <v>0</v>
      </c>
      <c r="H14885">
        <v>0</v>
      </c>
      <c r="L14885">
        <v>525.82271100000003</v>
      </c>
      <c r="R14885">
        <v>1273.5937730000001</v>
      </c>
      <c r="S14885" t="s">
        <v>90</v>
      </c>
      <c r="T14885" s="297">
        <v>46311.754166666666</v>
      </c>
    </row>
    <row r="14886" spans="1:20" x14ac:dyDescent="0.35">
      <c r="A14886" t="s">
        <v>149</v>
      </c>
      <c r="C14886" t="s">
        <v>93</v>
      </c>
      <c r="D14886" s="29">
        <v>46667</v>
      </c>
      <c r="E14886">
        <v>0</v>
      </c>
      <c r="F14886">
        <v>0</v>
      </c>
      <c r="G14886">
        <v>0</v>
      </c>
      <c r="H14886">
        <v>0</v>
      </c>
      <c r="L14886">
        <v>525.82271100000003</v>
      </c>
      <c r="R14886">
        <v>1273.5937730000001</v>
      </c>
      <c r="S14886" t="s">
        <v>90</v>
      </c>
      <c r="T14886" s="297">
        <v>46311.754166666666</v>
      </c>
    </row>
    <row r="14887" spans="1:20" x14ac:dyDescent="0.35">
      <c r="A14887" t="s">
        <v>149</v>
      </c>
      <c r="C14887" t="s">
        <v>93</v>
      </c>
      <c r="D14887" s="29">
        <v>46668</v>
      </c>
      <c r="E14887">
        <v>0</v>
      </c>
      <c r="F14887">
        <v>0</v>
      </c>
      <c r="G14887">
        <v>0</v>
      </c>
      <c r="H14887">
        <v>0</v>
      </c>
      <c r="L14887">
        <v>525.82271100000003</v>
      </c>
      <c r="R14887">
        <v>1273.5937730000001</v>
      </c>
      <c r="S14887" t="s">
        <v>90</v>
      </c>
      <c r="T14887" s="297">
        <v>46311.754166666666</v>
      </c>
    </row>
    <row r="14888" spans="1:20" x14ac:dyDescent="0.35">
      <c r="A14888" t="s">
        <v>149</v>
      </c>
      <c r="C14888" t="s">
        <v>93</v>
      </c>
      <c r="D14888" s="29">
        <v>46669</v>
      </c>
      <c r="E14888">
        <v>0</v>
      </c>
      <c r="F14888">
        <v>0</v>
      </c>
      <c r="G14888">
        <v>0</v>
      </c>
      <c r="H14888">
        <v>0</v>
      </c>
      <c r="L14888">
        <v>525.82271100000003</v>
      </c>
      <c r="R14888">
        <v>1273.5937730000001</v>
      </c>
      <c r="S14888" t="s">
        <v>90</v>
      </c>
      <c r="T14888" s="297">
        <v>46311.754166666666</v>
      </c>
    </row>
    <row r="14889" spans="1:20" x14ac:dyDescent="0.35">
      <c r="A14889" t="s">
        <v>149</v>
      </c>
      <c r="C14889" t="s">
        <v>93</v>
      </c>
      <c r="D14889" s="29">
        <v>46670</v>
      </c>
      <c r="E14889">
        <v>0</v>
      </c>
      <c r="F14889">
        <v>0</v>
      </c>
      <c r="G14889">
        <v>0</v>
      </c>
      <c r="H14889">
        <v>0</v>
      </c>
      <c r="L14889">
        <v>525.82271100000003</v>
      </c>
      <c r="R14889">
        <v>1273.5937730000001</v>
      </c>
      <c r="S14889" t="s">
        <v>90</v>
      </c>
      <c r="T14889" s="297">
        <v>46311.754166666666</v>
      </c>
    </row>
    <row r="14890" spans="1:20" x14ac:dyDescent="0.35">
      <c r="A14890" t="s">
        <v>149</v>
      </c>
      <c r="C14890" t="s">
        <v>93</v>
      </c>
      <c r="D14890" s="29">
        <v>46671</v>
      </c>
      <c r="E14890">
        <v>0</v>
      </c>
      <c r="F14890">
        <v>0</v>
      </c>
      <c r="G14890">
        <v>0</v>
      </c>
      <c r="H14890">
        <v>0</v>
      </c>
      <c r="L14890">
        <v>525.82271100000003</v>
      </c>
      <c r="R14890">
        <v>1273.5937730000001</v>
      </c>
      <c r="S14890" t="s">
        <v>90</v>
      </c>
      <c r="T14890" s="297">
        <v>46311.754166666666</v>
      </c>
    </row>
    <row r="14891" spans="1:20" x14ac:dyDescent="0.35">
      <c r="A14891" t="s">
        <v>149</v>
      </c>
      <c r="C14891" t="s">
        <v>93</v>
      </c>
      <c r="D14891" s="29">
        <v>46672</v>
      </c>
      <c r="E14891">
        <v>0</v>
      </c>
      <c r="F14891">
        <v>0</v>
      </c>
      <c r="G14891">
        <v>0</v>
      </c>
      <c r="H14891">
        <v>0</v>
      </c>
      <c r="L14891">
        <v>525.82271100000003</v>
      </c>
      <c r="R14891">
        <v>1273.5937730000001</v>
      </c>
      <c r="S14891" t="s">
        <v>90</v>
      </c>
      <c r="T14891" s="297">
        <v>46311.754166666666</v>
      </c>
    </row>
    <row r="14892" spans="1:20" x14ac:dyDescent="0.35">
      <c r="A14892" t="s">
        <v>149</v>
      </c>
      <c r="C14892" t="s">
        <v>93</v>
      </c>
      <c r="D14892" s="29">
        <v>46673</v>
      </c>
      <c r="E14892">
        <v>0</v>
      </c>
      <c r="F14892">
        <v>0</v>
      </c>
      <c r="G14892">
        <v>0</v>
      </c>
      <c r="H14892">
        <v>0</v>
      </c>
      <c r="L14892">
        <v>525.82271100000003</v>
      </c>
      <c r="R14892">
        <v>1273.5937730000001</v>
      </c>
      <c r="S14892" t="s">
        <v>90</v>
      </c>
      <c r="T14892" s="297">
        <v>46311.754166666666</v>
      </c>
    </row>
    <row r="14893" spans="1:20" x14ac:dyDescent="0.35">
      <c r="A14893" t="s">
        <v>149</v>
      </c>
      <c r="C14893" t="s">
        <v>93</v>
      </c>
      <c r="D14893" s="29">
        <v>46674</v>
      </c>
      <c r="E14893">
        <v>0</v>
      </c>
      <c r="F14893">
        <v>0</v>
      </c>
      <c r="G14893">
        <v>0</v>
      </c>
      <c r="H14893">
        <v>0</v>
      </c>
      <c r="L14893">
        <v>525.82271100000003</v>
      </c>
      <c r="R14893">
        <v>1273.5937730000001</v>
      </c>
      <c r="S14893" t="s">
        <v>90</v>
      </c>
      <c r="T14893" s="297">
        <v>46311.754166666666</v>
      </c>
    </row>
    <row r="14894" spans="1:20" x14ac:dyDescent="0.35">
      <c r="A14894" t="s">
        <v>149</v>
      </c>
      <c r="C14894" t="s">
        <v>93</v>
      </c>
      <c r="D14894" s="29">
        <v>46675</v>
      </c>
      <c r="E14894">
        <v>0</v>
      </c>
      <c r="F14894">
        <v>0</v>
      </c>
      <c r="G14894">
        <v>0</v>
      </c>
      <c r="H14894">
        <v>0</v>
      </c>
      <c r="L14894">
        <v>525.82271100000003</v>
      </c>
      <c r="R14894">
        <v>1273.5937730000001</v>
      </c>
      <c r="S14894" t="s">
        <v>90</v>
      </c>
      <c r="T14894" s="297">
        <v>46311.754166666666</v>
      </c>
    </row>
    <row r="14895" spans="1:20" x14ac:dyDescent="0.35">
      <c r="A14895" t="s">
        <v>149</v>
      </c>
      <c r="C14895" t="s">
        <v>93</v>
      </c>
      <c r="D14895" s="29">
        <v>46676</v>
      </c>
      <c r="E14895">
        <v>0</v>
      </c>
      <c r="F14895">
        <v>0</v>
      </c>
      <c r="G14895">
        <v>0</v>
      </c>
      <c r="H14895">
        <v>0</v>
      </c>
      <c r="L14895">
        <v>525.82271100000003</v>
      </c>
      <c r="R14895">
        <v>1273.5937730000001</v>
      </c>
      <c r="S14895" t="s">
        <v>90</v>
      </c>
      <c r="T14895" s="297">
        <v>46311.754166666666</v>
      </c>
    </row>
    <row r="14896" spans="1:20" x14ac:dyDescent="0.35">
      <c r="A14896" t="s">
        <v>149</v>
      </c>
      <c r="C14896" t="s">
        <v>93</v>
      </c>
      <c r="D14896" s="29">
        <v>46677</v>
      </c>
      <c r="E14896">
        <v>0</v>
      </c>
      <c r="F14896">
        <v>0</v>
      </c>
      <c r="G14896">
        <v>0</v>
      </c>
      <c r="H14896">
        <v>0</v>
      </c>
      <c r="L14896">
        <v>525.82271100000003</v>
      </c>
      <c r="R14896">
        <v>1273.5937730000001</v>
      </c>
      <c r="S14896" t="s">
        <v>90</v>
      </c>
      <c r="T14896" s="297">
        <v>46311.754166666666</v>
      </c>
    </row>
    <row r="14897" spans="1:20" x14ac:dyDescent="0.35">
      <c r="A14897" t="s">
        <v>149</v>
      </c>
      <c r="C14897" t="s">
        <v>93</v>
      </c>
      <c r="D14897" s="29">
        <v>46678</v>
      </c>
      <c r="E14897">
        <v>0</v>
      </c>
      <c r="F14897">
        <v>0</v>
      </c>
      <c r="G14897">
        <v>0</v>
      </c>
      <c r="H14897">
        <v>0</v>
      </c>
      <c r="L14897">
        <v>525.82271100000003</v>
      </c>
      <c r="R14897">
        <v>1273.5937730000001</v>
      </c>
      <c r="S14897" t="s">
        <v>90</v>
      </c>
      <c r="T14897" s="297">
        <v>46311.754166666666</v>
      </c>
    </row>
    <row r="14898" spans="1:20" x14ac:dyDescent="0.35">
      <c r="A14898" t="s">
        <v>149</v>
      </c>
      <c r="C14898" t="s">
        <v>93</v>
      </c>
      <c r="D14898" s="29">
        <v>46679</v>
      </c>
      <c r="E14898">
        <v>0</v>
      </c>
      <c r="F14898">
        <v>0</v>
      </c>
      <c r="G14898">
        <v>0</v>
      </c>
      <c r="H14898">
        <v>0</v>
      </c>
      <c r="L14898">
        <v>525.82271100000003</v>
      </c>
      <c r="R14898">
        <v>1273.5937730000001</v>
      </c>
      <c r="S14898" t="s">
        <v>90</v>
      </c>
      <c r="T14898" s="297">
        <v>46311.754166666666</v>
      </c>
    </row>
    <row r="14899" spans="1:20" x14ac:dyDescent="0.35">
      <c r="A14899" t="s">
        <v>149</v>
      </c>
      <c r="C14899" t="s">
        <v>93</v>
      </c>
      <c r="D14899" s="29">
        <v>46680</v>
      </c>
      <c r="E14899">
        <v>0</v>
      </c>
      <c r="F14899">
        <v>0</v>
      </c>
      <c r="G14899">
        <v>0</v>
      </c>
      <c r="H14899">
        <v>0</v>
      </c>
      <c r="L14899">
        <v>525.82271100000003</v>
      </c>
      <c r="R14899">
        <v>1273.5937730000001</v>
      </c>
      <c r="S14899" t="s">
        <v>90</v>
      </c>
      <c r="T14899" s="297">
        <v>46311.754166666666</v>
      </c>
    </row>
    <row r="14900" spans="1:20" x14ac:dyDescent="0.35">
      <c r="A14900" t="s">
        <v>149</v>
      </c>
      <c r="C14900" t="s">
        <v>93</v>
      </c>
      <c r="D14900" s="29">
        <v>46681</v>
      </c>
      <c r="E14900">
        <v>0</v>
      </c>
      <c r="F14900">
        <v>0</v>
      </c>
      <c r="G14900">
        <v>0</v>
      </c>
      <c r="H14900">
        <v>0</v>
      </c>
      <c r="L14900">
        <v>525.82271100000003</v>
      </c>
      <c r="R14900">
        <v>1273.5937730000001</v>
      </c>
      <c r="S14900" t="s">
        <v>90</v>
      </c>
      <c r="T14900" s="297">
        <v>46311.754166666666</v>
      </c>
    </row>
    <row r="14901" spans="1:20" x14ac:dyDescent="0.35">
      <c r="A14901" t="s">
        <v>149</v>
      </c>
      <c r="C14901" t="s">
        <v>93</v>
      </c>
      <c r="D14901" s="29">
        <v>46682</v>
      </c>
      <c r="E14901">
        <v>0</v>
      </c>
      <c r="F14901">
        <v>0</v>
      </c>
      <c r="G14901">
        <v>0</v>
      </c>
      <c r="H14901">
        <v>0</v>
      </c>
      <c r="L14901">
        <v>525.82271100000003</v>
      </c>
      <c r="R14901">
        <v>1273.5937730000001</v>
      </c>
      <c r="S14901" t="s">
        <v>90</v>
      </c>
      <c r="T14901" s="297">
        <v>46311.754166666666</v>
      </c>
    </row>
    <row r="14902" spans="1:20" x14ac:dyDescent="0.35">
      <c r="A14902" t="s">
        <v>149</v>
      </c>
      <c r="C14902" t="s">
        <v>93</v>
      </c>
      <c r="D14902" s="29">
        <v>46683</v>
      </c>
      <c r="E14902">
        <v>0</v>
      </c>
      <c r="F14902">
        <v>0</v>
      </c>
      <c r="G14902">
        <v>0</v>
      </c>
      <c r="H14902">
        <v>0</v>
      </c>
      <c r="L14902">
        <v>525.82271100000003</v>
      </c>
      <c r="R14902">
        <v>1273.5937730000001</v>
      </c>
      <c r="S14902" t="s">
        <v>90</v>
      </c>
      <c r="T14902" s="297">
        <v>46311.754166666666</v>
      </c>
    </row>
    <row r="14903" spans="1:20" x14ac:dyDescent="0.35">
      <c r="A14903" t="s">
        <v>149</v>
      </c>
      <c r="C14903" t="s">
        <v>93</v>
      </c>
      <c r="D14903" s="29">
        <v>46684</v>
      </c>
      <c r="E14903">
        <v>0</v>
      </c>
      <c r="F14903">
        <v>0</v>
      </c>
      <c r="G14903">
        <v>0</v>
      </c>
      <c r="H14903">
        <v>0</v>
      </c>
      <c r="L14903">
        <v>525.82271100000003</v>
      </c>
      <c r="R14903">
        <v>1273.5937730000001</v>
      </c>
      <c r="S14903" t="s">
        <v>90</v>
      </c>
      <c r="T14903" s="297">
        <v>46311.754166666666</v>
      </c>
    </row>
    <row r="14904" spans="1:20" x14ac:dyDescent="0.35">
      <c r="A14904" t="s">
        <v>149</v>
      </c>
      <c r="C14904" t="s">
        <v>93</v>
      </c>
      <c r="D14904" s="29">
        <v>46685</v>
      </c>
      <c r="E14904">
        <v>0</v>
      </c>
      <c r="F14904">
        <v>0</v>
      </c>
      <c r="G14904">
        <v>0</v>
      </c>
      <c r="H14904">
        <v>0</v>
      </c>
      <c r="L14904">
        <v>525.82271100000003</v>
      </c>
      <c r="R14904">
        <v>1273.5937730000001</v>
      </c>
      <c r="S14904" t="s">
        <v>90</v>
      </c>
      <c r="T14904" s="297">
        <v>46311.754166666666</v>
      </c>
    </row>
    <row r="14905" spans="1:20" x14ac:dyDescent="0.35">
      <c r="A14905" t="s">
        <v>149</v>
      </c>
      <c r="C14905" t="s">
        <v>93</v>
      </c>
      <c r="D14905" s="29">
        <v>46686</v>
      </c>
      <c r="E14905">
        <v>0</v>
      </c>
      <c r="F14905">
        <v>0</v>
      </c>
      <c r="G14905">
        <v>0</v>
      </c>
      <c r="H14905">
        <v>0</v>
      </c>
      <c r="L14905">
        <v>525.82271100000003</v>
      </c>
      <c r="R14905">
        <v>1273.5937730000001</v>
      </c>
      <c r="S14905" t="s">
        <v>90</v>
      </c>
      <c r="T14905" s="297">
        <v>46311.754166666666</v>
      </c>
    </row>
    <row r="14906" spans="1:20" x14ac:dyDescent="0.35">
      <c r="A14906" t="s">
        <v>149</v>
      </c>
      <c r="C14906" t="s">
        <v>93</v>
      </c>
      <c r="D14906" s="29">
        <v>46687</v>
      </c>
      <c r="E14906">
        <v>0</v>
      </c>
      <c r="F14906">
        <v>0</v>
      </c>
      <c r="G14906">
        <v>0</v>
      </c>
      <c r="H14906">
        <v>0</v>
      </c>
      <c r="L14906">
        <v>525.82271100000003</v>
      </c>
      <c r="R14906">
        <v>1273.5937730000001</v>
      </c>
      <c r="S14906" t="s">
        <v>90</v>
      </c>
      <c r="T14906" s="297">
        <v>46311.754166666666</v>
      </c>
    </row>
    <row r="14907" spans="1:20" x14ac:dyDescent="0.35">
      <c r="A14907" t="s">
        <v>149</v>
      </c>
      <c r="C14907" t="s">
        <v>93</v>
      </c>
      <c r="D14907" s="29">
        <v>46688</v>
      </c>
      <c r="E14907">
        <v>0</v>
      </c>
      <c r="F14907">
        <v>0</v>
      </c>
      <c r="G14907">
        <v>0</v>
      </c>
      <c r="H14907">
        <v>0</v>
      </c>
      <c r="L14907">
        <v>525.82271100000003</v>
      </c>
      <c r="R14907">
        <v>1273.5937730000001</v>
      </c>
      <c r="S14907" t="s">
        <v>90</v>
      </c>
      <c r="T14907" s="297">
        <v>46311.754166666666</v>
      </c>
    </row>
    <row r="14908" spans="1:20" x14ac:dyDescent="0.35">
      <c r="A14908" t="s">
        <v>149</v>
      </c>
      <c r="C14908" t="s">
        <v>93</v>
      </c>
      <c r="D14908" s="29">
        <v>46689</v>
      </c>
      <c r="E14908">
        <v>0</v>
      </c>
      <c r="F14908">
        <v>0</v>
      </c>
      <c r="G14908">
        <v>0</v>
      </c>
      <c r="H14908">
        <v>0</v>
      </c>
      <c r="L14908">
        <v>525.82271100000003</v>
      </c>
      <c r="R14908">
        <v>1273.5937730000001</v>
      </c>
      <c r="S14908" t="s">
        <v>90</v>
      </c>
      <c r="T14908" s="297">
        <v>46311.754166666666</v>
      </c>
    </row>
    <row r="14909" spans="1:20" x14ac:dyDescent="0.35">
      <c r="A14909" t="s">
        <v>149</v>
      </c>
      <c r="C14909" t="s">
        <v>93</v>
      </c>
      <c r="D14909" s="29">
        <v>46690</v>
      </c>
      <c r="E14909">
        <v>0</v>
      </c>
      <c r="F14909">
        <v>0</v>
      </c>
      <c r="G14909">
        <v>0</v>
      </c>
      <c r="H14909">
        <v>0</v>
      </c>
      <c r="L14909">
        <v>525.82271100000003</v>
      </c>
      <c r="R14909">
        <v>1273.5937730000001</v>
      </c>
      <c r="S14909" t="s">
        <v>90</v>
      </c>
      <c r="T14909" s="297">
        <v>46311.754166666666</v>
      </c>
    </row>
    <row r="14910" spans="1:20" x14ac:dyDescent="0.35">
      <c r="A14910" t="s">
        <v>149</v>
      </c>
      <c r="C14910" t="s">
        <v>93</v>
      </c>
      <c r="D14910" s="29">
        <v>46691</v>
      </c>
      <c r="E14910">
        <v>0</v>
      </c>
      <c r="F14910">
        <v>0</v>
      </c>
      <c r="G14910">
        <v>0</v>
      </c>
      <c r="H14910">
        <v>0</v>
      </c>
      <c r="L14910">
        <v>525.82271100000003</v>
      </c>
      <c r="R14910">
        <v>1273.5937730000001</v>
      </c>
      <c r="S14910" t="s">
        <v>90</v>
      </c>
      <c r="T14910" s="297">
        <v>46311.754166666666</v>
      </c>
    </row>
    <row r="14911" spans="1:20" x14ac:dyDescent="0.35">
      <c r="A14911" t="s">
        <v>149</v>
      </c>
      <c r="C14911" t="s">
        <v>93</v>
      </c>
      <c r="D14911" s="29">
        <v>46692</v>
      </c>
      <c r="E14911">
        <v>0</v>
      </c>
      <c r="F14911">
        <v>0</v>
      </c>
      <c r="G14911">
        <v>0</v>
      </c>
      <c r="H14911">
        <v>0</v>
      </c>
      <c r="L14911">
        <v>525.82271100000003</v>
      </c>
      <c r="R14911">
        <v>1273.5937730000001</v>
      </c>
      <c r="S14911" t="s">
        <v>90</v>
      </c>
      <c r="T14911" s="297">
        <v>46311.754166666666</v>
      </c>
    </row>
    <row r="14912" spans="1:20" x14ac:dyDescent="0.35">
      <c r="A14912" t="s">
        <v>149</v>
      </c>
      <c r="C14912" t="s">
        <v>93</v>
      </c>
      <c r="D14912" s="29">
        <v>46693</v>
      </c>
      <c r="E14912">
        <v>0</v>
      </c>
      <c r="F14912">
        <v>0</v>
      </c>
      <c r="G14912">
        <v>0</v>
      </c>
      <c r="H14912">
        <v>0</v>
      </c>
      <c r="L14912">
        <v>525.82271100000003</v>
      </c>
      <c r="R14912">
        <v>1273.5937730000001</v>
      </c>
      <c r="S14912" t="s">
        <v>90</v>
      </c>
      <c r="T14912" s="297">
        <v>46311.754166666666</v>
      </c>
    </row>
    <row r="14913" spans="1:20" x14ac:dyDescent="0.35">
      <c r="A14913" t="s">
        <v>149</v>
      </c>
      <c r="C14913" t="s">
        <v>93</v>
      </c>
      <c r="D14913" s="29">
        <v>46694</v>
      </c>
      <c r="E14913">
        <v>0</v>
      </c>
      <c r="F14913">
        <v>0</v>
      </c>
      <c r="G14913">
        <v>0</v>
      </c>
      <c r="H14913">
        <v>0</v>
      </c>
      <c r="L14913">
        <v>525.82271100000003</v>
      </c>
      <c r="R14913">
        <v>1273.5937730000001</v>
      </c>
      <c r="S14913" t="s">
        <v>90</v>
      </c>
      <c r="T14913" s="297">
        <v>46311.754166666666</v>
      </c>
    </row>
    <row r="14914" spans="1:20" x14ac:dyDescent="0.35">
      <c r="A14914" t="s">
        <v>149</v>
      </c>
      <c r="C14914" t="s">
        <v>93</v>
      </c>
      <c r="D14914" s="29">
        <v>46695</v>
      </c>
      <c r="E14914">
        <v>0</v>
      </c>
      <c r="F14914">
        <v>0</v>
      </c>
      <c r="G14914">
        <v>0</v>
      </c>
      <c r="H14914">
        <v>0</v>
      </c>
      <c r="L14914">
        <v>525.82271100000003</v>
      </c>
      <c r="R14914">
        <v>1273.5937730000001</v>
      </c>
      <c r="S14914" t="s">
        <v>90</v>
      </c>
      <c r="T14914" s="297">
        <v>46311.754166666666</v>
      </c>
    </row>
    <row r="14915" spans="1:20" x14ac:dyDescent="0.35">
      <c r="A14915" t="s">
        <v>149</v>
      </c>
      <c r="C14915" t="s">
        <v>93</v>
      </c>
      <c r="D14915" s="29">
        <v>46696</v>
      </c>
      <c r="E14915">
        <v>0</v>
      </c>
      <c r="F14915">
        <v>0</v>
      </c>
      <c r="G14915">
        <v>0</v>
      </c>
      <c r="H14915">
        <v>0</v>
      </c>
      <c r="L14915">
        <v>525.82271100000003</v>
      </c>
      <c r="R14915">
        <v>1273.5937730000001</v>
      </c>
      <c r="S14915" t="s">
        <v>90</v>
      </c>
      <c r="T14915" s="297">
        <v>46311.754166666666</v>
      </c>
    </row>
    <row r="14916" spans="1:20" x14ac:dyDescent="0.35">
      <c r="A14916" t="s">
        <v>149</v>
      </c>
      <c r="C14916" t="s">
        <v>93</v>
      </c>
      <c r="D14916" s="29">
        <v>46697</v>
      </c>
      <c r="E14916">
        <v>0</v>
      </c>
      <c r="F14916">
        <v>0</v>
      </c>
      <c r="G14916">
        <v>0</v>
      </c>
      <c r="H14916">
        <v>0</v>
      </c>
      <c r="L14916">
        <v>525.82271100000003</v>
      </c>
      <c r="R14916">
        <v>1273.5937730000001</v>
      </c>
      <c r="S14916" t="s">
        <v>90</v>
      </c>
      <c r="T14916" s="297">
        <v>46311.754166666666</v>
      </c>
    </row>
    <row r="14917" spans="1:20" x14ac:dyDescent="0.35">
      <c r="A14917" t="s">
        <v>149</v>
      </c>
      <c r="C14917" t="s">
        <v>93</v>
      </c>
      <c r="D14917" s="29">
        <v>46698</v>
      </c>
      <c r="E14917">
        <v>0</v>
      </c>
      <c r="F14917">
        <v>0</v>
      </c>
      <c r="G14917">
        <v>0</v>
      </c>
      <c r="H14917">
        <v>0</v>
      </c>
      <c r="L14917">
        <v>525.82271100000003</v>
      </c>
      <c r="R14917">
        <v>1273.5937730000001</v>
      </c>
      <c r="S14917" t="s">
        <v>90</v>
      </c>
      <c r="T14917" s="297">
        <v>46311.754166666666</v>
      </c>
    </row>
    <row r="14918" spans="1:20" x14ac:dyDescent="0.35">
      <c r="A14918" t="s">
        <v>149</v>
      </c>
      <c r="C14918" t="s">
        <v>93</v>
      </c>
      <c r="D14918" s="29">
        <v>46699</v>
      </c>
      <c r="E14918">
        <v>0</v>
      </c>
      <c r="F14918">
        <v>0</v>
      </c>
      <c r="G14918">
        <v>0</v>
      </c>
      <c r="H14918">
        <v>0</v>
      </c>
      <c r="L14918">
        <v>525.82271100000003</v>
      </c>
      <c r="R14918">
        <v>1273.5937730000001</v>
      </c>
      <c r="S14918" t="s">
        <v>90</v>
      </c>
      <c r="T14918" s="297">
        <v>46311.754166666666</v>
      </c>
    </row>
    <row r="14919" spans="1:20" x14ac:dyDescent="0.35">
      <c r="A14919" t="s">
        <v>149</v>
      </c>
      <c r="C14919" t="s">
        <v>93</v>
      </c>
      <c r="D14919" s="29">
        <v>46700</v>
      </c>
      <c r="E14919">
        <v>0</v>
      </c>
      <c r="F14919">
        <v>0</v>
      </c>
      <c r="G14919">
        <v>0</v>
      </c>
      <c r="H14919">
        <v>0</v>
      </c>
      <c r="L14919">
        <v>525.82271100000003</v>
      </c>
      <c r="R14919">
        <v>1273.5937730000001</v>
      </c>
      <c r="S14919" t="s">
        <v>90</v>
      </c>
      <c r="T14919" s="297">
        <v>46311.754166666666</v>
      </c>
    </row>
    <row r="14920" spans="1:20" x14ac:dyDescent="0.35">
      <c r="A14920" t="s">
        <v>149</v>
      </c>
      <c r="C14920" t="s">
        <v>93</v>
      </c>
      <c r="D14920" s="29">
        <v>46701</v>
      </c>
      <c r="E14920">
        <v>0</v>
      </c>
      <c r="F14920">
        <v>0</v>
      </c>
      <c r="G14920">
        <v>0</v>
      </c>
      <c r="H14920">
        <v>0</v>
      </c>
      <c r="L14920">
        <v>525.82271100000003</v>
      </c>
      <c r="R14920">
        <v>1273.5937730000001</v>
      </c>
      <c r="S14920" t="s">
        <v>90</v>
      </c>
      <c r="T14920" s="297">
        <v>46311.754166666666</v>
      </c>
    </row>
    <row r="14921" spans="1:20" x14ac:dyDescent="0.35">
      <c r="A14921" t="s">
        <v>149</v>
      </c>
      <c r="C14921" t="s">
        <v>93</v>
      </c>
      <c r="D14921" s="29">
        <v>46702</v>
      </c>
      <c r="E14921">
        <v>0</v>
      </c>
      <c r="F14921">
        <v>0</v>
      </c>
      <c r="G14921">
        <v>0</v>
      </c>
      <c r="H14921">
        <v>0</v>
      </c>
      <c r="L14921">
        <v>525.82271100000003</v>
      </c>
      <c r="R14921">
        <v>1273.5937730000001</v>
      </c>
      <c r="S14921" t="s">
        <v>90</v>
      </c>
      <c r="T14921" s="297">
        <v>46311.754166666666</v>
      </c>
    </row>
    <row r="14922" spans="1:20" x14ac:dyDescent="0.35">
      <c r="A14922" t="s">
        <v>149</v>
      </c>
      <c r="C14922" t="s">
        <v>93</v>
      </c>
      <c r="D14922" s="29">
        <v>46703</v>
      </c>
      <c r="E14922">
        <v>0</v>
      </c>
      <c r="F14922">
        <v>0</v>
      </c>
      <c r="G14922">
        <v>0</v>
      </c>
      <c r="H14922">
        <v>0</v>
      </c>
      <c r="L14922">
        <v>525.82271100000003</v>
      </c>
      <c r="R14922">
        <v>1273.5937730000001</v>
      </c>
      <c r="S14922" t="s">
        <v>90</v>
      </c>
      <c r="T14922" s="297">
        <v>46311.754166666666</v>
      </c>
    </row>
    <row r="14923" spans="1:20" x14ac:dyDescent="0.35">
      <c r="A14923" t="s">
        <v>149</v>
      </c>
      <c r="C14923" t="s">
        <v>93</v>
      </c>
      <c r="D14923" s="29">
        <v>46704</v>
      </c>
      <c r="E14923">
        <v>0</v>
      </c>
      <c r="F14923">
        <v>0</v>
      </c>
      <c r="G14923">
        <v>0</v>
      </c>
      <c r="H14923">
        <v>0</v>
      </c>
      <c r="L14923">
        <v>525.82271100000003</v>
      </c>
      <c r="R14923">
        <v>1273.5937730000001</v>
      </c>
      <c r="S14923" t="s">
        <v>90</v>
      </c>
      <c r="T14923" s="297">
        <v>46311.754166666666</v>
      </c>
    </row>
    <row r="14924" spans="1:20" x14ac:dyDescent="0.35">
      <c r="A14924" t="s">
        <v>149</v>
      </c>
      <c r="C14924" t="s">
        <v>93</v>
      </c>
      <c r="D14924" s="29">
        <v>46705</v>
      </c>
      <c r="E14924">
        <v>0</v>
      </c>
      <c r="F14924">
        <v>0</v>
      </c>
      <c r="G14924">
        <v>0</v>
      </c>
      <c r="H14924">
        <v>0</v>
      </c>
      <c r="L14924">
        <v>525.82271100000003</v>
      </c>
      <c r="R14924">
        <v>1273.5937730000001</v>
      </c>
      <c r="S14924" t="s">
        <v>90</v>
      </c>
      <c r="T14924" s="297">
        <v>46311.754166666666</v>
      </c>
    </row>
    <row r="14925" spans="1:20" x14ac:dyDescent="0.35">
      <c r="A14925" t="s">
        <v>149</v>
      </c>
      <c r="C14925" t="s">
        <v>93</v>
      </c>
      <c r="D14925" s="29">
        <v>46706</v>
      </c>
      <c r="E14925">
        <v>0</v>
      </c>
      <c r="F14925">
        <v>0</v>
      </c>
      <c r="G14925">
        <v>0</v>
      </c>
      <c r="H14925">
        <v>0</v>
      </c>
      <c r="L14925">
        <v>525.82271100000003</v>
      </c>
      <c r="R14925">
        <v>1273.5937730000001</v>
      </c>
      <c r="S14925" t="s">
        <v>90</v>
      </c>
      <c r="T14925" s="297">
        <v>46311.754166666666</v>
      </c>
    </row>
    <row r="14926" spans="1:20" x14ac:dyDescent="0.35">
      <c r="A14926" t="s">
        <v>149</v>
      </c>
      <c r="C14926" t="s">
        <v>93</v>
      </c>
      <c r="D14926" s="29">
        <v>46707</v>
      </c>
      <c r="E14926">
        <v>0</v>
      </c>
      <c r="F14926">
        <v>0</v>
      </c>
      <c r="G14926">
        <v>0</v>
      </c>
      <c r="H14926">
        <v>0</v>
      </c>
      <c r="L14926">
        <v>525.82271100000003</v>
      </c>
      <c r="R14926">
        <v>1273.5937730000001</v>
      </c>
      <c r="S14926" t="s">
        <v>90</v>
      </c>
      <c r="T14926" s="297">
        <v>46311.754166666666</v>
      </c>
    </row>
    <row r="14927" spans="1:20" x14ac:dyDescent="0.35">
      <c r="A14927" t="s">
        <v>149</v>
      </c>
      <c r="C14927" t="s">
        <v>93</v>
      </c>
      <c r="D14927" s="29">
        <v>46708</v>
      </c>
      <c r="E14927">
        <v>0</v>
      </c>
      <c r="F14927">
        <v>0</v>
      </c>
      <c r="G14927">
        <v>0</v>
      </c>
      <c r="H14927">
        <v>0</v>
      </c>
      <c r="L14927">
        <v>525.82271100000003</v>
      </c>
      <c r="R14927">
        <v>1273.5937730000001</v>
      </c>
      <c r="S14927" t="s">
        <v>90</v>
      </c>
      <c r="T14927" s="297">
        <v>46311.754166666666</v>
      </c>
    </row>
    <row r="14928" spans="1:20" x14ac:dyDescent="0.35">
      <c r="A14928" t="s">
        <v>149</v>
      </c>
      <c r="C14928" t="s">
        <v>93</v>
      </c>
      <c r="D14928" s="29">
        <v>46709</v>
      </c>
      <c r="E14928">
        <v>0</v>
      </c>
      <c r="F14928">
        <v>0</v>
      </c>
      <c r="G14928">
        <v>0</v>
      </c>
      <c r="H14928">
        <v>0</v>
      </c>
      <c r="L14928">
        <v>525.82271100000003</v>
      </c>
      <c r="R14928">
        <v>1273.5937730000001</v>
      </c>
      <c r="S14928" t="s">
        <v>90</v>
      </c>
      <c r="T14928" s="297">
        <v>46311.754166666666</v>
      </c>
    </row>
    <row r="14929" spans="1:20" x14ac:dyDescent="0.35">
      <c r="A14929" t="s">
        <v>149</v>
      </c>
      <c r="C14929" t="s">
        <v>93</v>
      </c>
      <c r="D14929" s="29">
        <v>46710</v>
      </c>
      <c r="E14929">
        <v>0</v>
      </c>
      <c r="F14929">
        <v>0</v>
      </c>
      <c r="G14929">
        <v>0</v>
      </c>
      <c r="H14929">
        <v>0</v>
      </c>
      <c r="L14929">
        <v>525.82271100000003</v>
      </c>
      <c r="R14929">
        <v>1273.5937730000001</v>
      </c>
      <c r="S14929" t="s">
        <v>90</v>
      </c>
      <c r="T14929" s="297">
        <v>46311.754166666666</v>
      </c>
    </row>
    <row r="14930" spans="1:20" x14ac:dyDescent="0.35">
      <c r="A14930" t="s">
        <v>149</v>
      </c>
      <c r="C14930" t="s">
        <v>93</v>
      </c>
      <c r="D14930" s="29">
        <v>46711</v>
      </c>
      <c r="E14930">
        <v>0</v>
      </c>
      <c r="F14930">
        <v>0</v>
      </c>
      <c r="G14930">
        <v>0</v>
      </c>
      <c r="H14930">
        <v>0</v>
      </c>
      <c r="L14930">
        <v>525.82271100000003</v>
      </c>
      <c r="R14930">
        <v>1273.5937730000001</v>
      </c>
      <c r="S14930" t="s">
        <v>90</v>
      </c>
      <c r="T14930" s="297">
        <v>46311.754166666666</v>
      </c>
    </row>
    <row r="14931" spans="1:20" x14ac:dyDescent="0.35">
      <c r="A14931" t="s">
        <v>149</v>
      </c>
      <c r="C14931" t="s">
        <v>93</v>
      </c>
      <c r="D14931" s="29">
        <v>46712</v>
      </c>
      <c r="E14931">
        <v>0</v>
      </c>
      <c r="F14931">
        <v>0</v>
      </c>
      <c r="G14931">
        <v>0</v>
      </c>
      <c r="H14931">
        <v>0</v>
      </c>
      <c r="L14931">
        <v>525.82271100000003</v>
      </c>
      <c r="R14931">
        <v>1273.5937730000001</v>
      </c>
      <c r="S14931" t="s">
        <v>90</v>
      </c>
      <c r="T14931" s="297">
        <v>46311.754166666666</v>
      </c>
    </row>
    <row r="14932" spans="1:20" x14ac:dyDescent="0.35">
      <c r="A14932" t="s">
        <v>149</v>
      </c>
      <c r="C14932" t="s">
        <v>93</v>
      </c>
      <c r="D14932" s="29">
        <v>46713</v>
      </c>
      <c r="E14932">
        <v>0</v>
      </c>
      <c r="F14932">
        <v>0</v>
      </c>
      <c r="G14932">
        <v>0</v>
      </c>
      <c r="H14932">
        <v>0</v>
      </c>
      <c r="L14932">
        <v>525.82271100000003</v>
      </c>
      <c r="R14932">
        <v>1273.5937730000001</v>
      </c>
      <c r="S14932" t="s">
        <v>90</v>
      </c>
      <c r="T14932" s="297">
        <v>46311.754166666666</v>
      </c>
    </row>
    <row r="14933" spans="1:20" x14ac:dyDescent="0.35">
      <c r="A14933" t="s">
        <v>149</v>
      </c>
      <c r="C14933" t="s">
        <v>93</v>
      </c>
      <c r="D14933" s="29">
        <v>46714</v>
      </c>
      <c r="E14933">
        <v>0</v>
      </c>
      <c r="F14933">
        <v>0</v>
      </c>
      <c r="G14933">
        <v>0</v>
      </c>
      <c r="H14933">
        <v>0</v>
      </c>
      <c r="L14933">
        <v>525.82271100000003</v>
      </c>
      <c r="R14933">
        <v>1273.5937730000001</v>
      </c>
      <c r="S14933" t="s">
        <v>90</v>
      </c>
      <c r="T14933" s="297">
        <v>46311.754166666666</v>
      </c>
    </row>
    <row r="14934" spans="1:20" x14ac:dyDescent="0.35">
      <c r="A14934" t="s">
        <v>149</v>
      </c>
      <c r="C14934" t="s">
        <v>93</v>
      </c>
      <c r="D14934" s="29">
        <v>46715</v>
      </c>
      <c r="E14934">
        <v>0</v>
      </c>
      <c r="F14934">
        <v>0</v>
      </c>
      <c r="G14934">
        <v>0</v>
      </c>
      <c r="H14934">
        <v>0</v>
      </c>
      <c r="L14934">
        <v>525.82271100000003</v>
      </c>
      <c r="R14934">
        <v>1273.5937730000001</v>
      </c>
      <c r="S14934" t="s">
        <v>90</v>
      </c>
      <c r="T14934" s="297">
        <v>46311.754166666666</v>
      </c>
    </row>
    <row r="14935" spans="1:20" x14ac:dyDescent="0.35">
      <c r="A14935" t="s">
        <v>149</v>
      </c>
      <c r="C14935" t="s">
        <v>93</v>
      </c>
      <c r="D14935" s="29">
        <v>46716</v>
      </c>
      <c r="E14935">
        <v>0</v>
      </c>
      <c r="F14935">
        <v>0</v>
      </c>
      <c r="G14935">
        <v>0</v>
      </c>
      <c r="H14935">
        <v>0</v>
      </c>
      <c r="L14935">
        <v>525.82271100000003</v>
      </c>
      <c r="R14935">
        <v>1273.5937730000001</v>
      </c>
      <c r="S14935" t="s">
        <v>90</v>
      </c>
      <c r="T14935" s="297">
        <v>46311.754166666666</v>
      </c>
    </row>
    <row r="14936" spans="1:20" x14ac:dyDescent="0.35">
      <c r="A14936" t="s">
        <v>149</v>
      </c>
      <c r="C14936" t="s">
        <v>93</v>
      </c>
      <c r="D14936" s="29">
        <v>46717</v>
      </c>
      <c r="E14936">
        <v>0</v>
      </c>
      <c r="F14936">
        <v>0</v>
      </c>
      <c r="G14936">
        <v>0</v>
      </c>
      <c r="H14936">
        <v>0</v>
      </c>
      <c r="L14936">
        <v>525.82271100000003</v>
      </c>
      <c r="R14936">
        <v>1273.5937730000001</v>
      </c>
      <c r="S14936" t="s">
        <v>90</v>
      </c>
      <c r="T14936" s="297">
        <v>46311.754166666666</v>
      </c>
    </row>
    <row r="14937" spans="1:20" x14ac:dyDescent="0.35">
      <c r="A14937" t="s">
        <v>149</v>
      </c>
      <c r="C14937" t="s">
        <v>93</v>
      </c>
      <c r="D14937" s="29">
        <v>46718</v>
      </c>
      <c r="E14937">
        <v>0</v>
      </c>
      <c r="F14937">
        <v>0</v>
      </c>
      <c r="G14937">
        <v>0</v>
      </c>
      <c r="H14937">
        <v>0</v>
      </c>
      <c r="L14937">
        <v>525.82271100000003</v>
      </c>
      <c r="R14937">
        <v>1273.5937730000001</v>
      </c>
      <c r="S14937" t="s">
        <v>90</v>
      </c>
      <c r="T14937" s="297">
        <v>46311.754166666666</v>
      </c>
    </row>
    <row r="14938" spans="1:20" x14ac:dyDescent="0.35">
      <c r="A14938" t="s">
        <v>149</v>
      </c>
      <c r="C14938" t="s">
        <v>93</v>
      </c>
      <c r="D14938" s="29">
        <v>46719</v>
      </c>
      <c r="E14938">
        <v>0</v>
      </c>
      <c r="F14938">
        <v>0</v>
      </c>
      <c r="G14938">
        <v>0</v>
      </c>
      <c r="H14938">
        <v>0</v>
      </c>
      <c r="L14938">
        <v>525.82271100000003</v>
      </c>
      <c r="R14938">
        <v>1273.5937730000001</v>
      </c>
      <c r="S14938" t="s">
        <v>90</v>
      </c>
      <c r="T14938" s="297">
        <v>46311.754166666666</v>
      </c>
    </row>
    <row r="14939" spans="1:20" x14ac:dyDescent="0.35">
      <c r="A14939" t="s">
        <v>149</v>
      </c>
      <c r="C14939" t="s">
        <v>93</v>
      </c>
      <c r="D14939" s="29">
        <v>46720</v>
      </c>
      <c r="E14939">
        <v>0</v>
      </c>
      <c r="F14939">
        <v>0</v>
      </c>
      <c r="G14939">
        <v>0</v>
      </c>
      <c r="H14939">
        <v>0</v>
      </c>
      <c r="L14939">
        <v>525.82271100000003</v>
      </c>
      <c r="R14939">
        <v>1273.5937730000001</v>
      </c>
      <c r="S14939" t="s">
        <v>90</v>
      </c>
      <c r="T14939" s="297">
        <v>46311.754166666666</v>
      </c>
    </row>
    <row r="14940" spans="1:20" x14ac:dyDescent="0.35">
      <c r="A14940" t="s">
        <v>149</v>
      </c>
      <c r="C14940" t="s">
        <v>93</v>
      </c>
      <c r="D14940" s="29">
        <v>46721</v>
      </c>
      <c r="E14940">
        <v>0</v>
      </c>
      <c r="F14940">
        <v>0</v>
      </c>
      <c r="G14940">
        <v>0</v>
      </c>
      <c r="H14940">
        <v>0</v>
      </c>
      <c r="L14940">
        <v>525.82271100000003</v>
      </c>
      <c r="R14940">
        <v>1273.5937730000001</v>
      </c>
      <c r="S14940" t="s">
        <v>90</v>
      </c>
      <c r="T14940" s="297">
        <v>46311.754166666666</v>
      </c>
    </row>
    <row r="14941" spans="1:20" x14ac:dyDescent="0.35">
      <c r="A14941" t="s">
        <v>149</v>
      </c>
      <c r="C14941" t="s">
        <v>93</v>
      </c>
      <c r="D14941" s="29">
        <v>46722</v>
      </c>
      <c r="E14941">
        <v>0</v>
      </c>
      <c r="F14941">
        <v>0</v>
      </c>
      <c r="G14941">
        <v>0</v>
      </c>
      <c r="H14941">
        <v>0</v>
      </c>
      <c r="L14941">
        <v>525.82271100000003</v>
      </c>
      <c r="R14941">
        <v>1273.5937730000001</v>
      </c>
      <c r="S14941" t="s">
        <v>90</v>
      </c>
      <c r="T14941" s="297">
        <v>46311.754166666666</v>
      </c>
    </row>
    <row r="14942" spans="1:20" x14ac:dyDescent="0.35">
      <c r="A14942" t="s">
        <v>149</v>
      </c>
      <c r="C14942" t="s">
        <v>93</v>
      </c>
      <c r="D14942" s="29">
        <v>46723</v>
      </c>
      <c r="E14942">
        <v>0</v>
      </c>
      <c r="F14942">
        <v>0</v>
      </c>
      <c r="G14942">
        <v>0</v>
      </c>
      <c r="H14942">
        <v>0</v>
      </c>
      <c r="L14942">
        <v>525.82271100000003</v>
      </c>
      <c r="R14942">
        <v>1273.5937730000001</v>
      </c>
      <c r="S14942" t="s">
        <v>90</v>
      </c>
      <c r="T14942" s="297">
        <v>46311.754166666666</v>
      </c>
    </row>
    <row r="14943" spans="1:20" x14ac:dyDescent="0.35">
      <c r="A14943" t="s">
        <v>149</v>
      </c>
      <c r="C14943" t="s">
        <v>93</v>
      </c>
      <c r="D14943" s="29">
        <v>46724</v>
      </c>
      <c r="E14943">
        <v>0</v>
      </c>
      <c r="F14943">
        <v>0</v>
      </c>
      <c r="G14943">
        <v>0</v>
      </c>
      <c r="H14943">
        <v>0</v>
      </c>
      <c r="L14943">
        <v>525.82271100000003</v>
      </c>
      <c r="R14943">
        <v>1273.5937730000001</v>
      </c>
      <c r="S14943" t="s">
        <v>90</v>
      </c>
      <c r="T14943" s="297">
        <v>46311.754166666666</v>
      </c>
    </row>
    <row r="14944" spans="1:20" x14ac:dyDescent="0.35">
      <c r="A14944" t="s">
        <v>149</v>
      </c>
      <c r="C14944" t="s">
        <v>93</v>
      </c>
      <c r="D14944" s="29">
        <v>46725</v>
      </c>
      <c r="E14944">
        <v>0</v>
      </c>
      <c r="F14944">
        <v>0</v>
      </c>
      <c r="G14944">
        <v>0</v>
      </c>
      <c r="H14944">
        <v>0</v>
      </c>
      <c r="L14944">
        <v>525.82271100000003</v>
      </c>
      <c r="R14944">
        <v>1273.5937730000001</v>
      </c>
      <c r="S14944" t="s">
        <v>90</v>
      </c>
      <c r="T14944" s="297">
        <v>46311.754166666666</v>
      </c>
    </row>
    <row r="14945" spans="1:20" x14ac:dyDescent="0.35">
      <c r="A14945" t="s">
        <v>149</v>
      </c>
      <c r="C14945" t="s">
        <v>93</v>
      </c>
      <c r="D14945" s="29">
        <v>46726</v>
      </c>
      <c r="E14945">
        <v>0</v>
      </c>
      <c r="F14945">
        <v>0</v>
      </c>
      <c r="G14945">
        <v>0</v>
      </c>
      <c r="H14945">
        <v>0</v>
      </c>
      <c r="L14945">
        <v>525.82271100000003</v>
      </c>
      <c r="R14945">
        <v>1273.5937730000001</v>
      </c>
      <c r="S14945" t="s">
        <v>90</v>
      </c>
      <c r="T14945" s="297">
        <v>46311.754166666666</v>
      </c>
    </row>
    <row r="14946" spans="1:20" x14ac:dyDescent="0.35">
      <c r="A14946" t="s">
        <v>149</v>
      </c>
      <c r="C14946" t="s">
        <v>93</v>
      </c>
      <c r="D14946" s="29">
        <v>46727</v>
      </c>
      <c r="E14946">
        <v>0</v>
      </c>
      <c r="F14946">
        <v>0</v>
      </c>
      <c r="G14946">
        <v>0</v>
      </c>
      <c r="H14946">
        <v>0</v>
      </c>
      <c r="L14946">
        <v>525.82271100000003</v>
      </c>
      <c r="R14946">
        <v>1273.5937730000001</v>
      </c>
      <c r="S14946" t="s">
        <v>90</v>
      </c>
      <c r="T14946" s="297">
        <v>46311.754166666666</v>
      </c>
    </row>
    <row r="14947" spans="1:20" x14ac:dyDescent="0.35">
      <c r="A14947" t="s">
        <v>149</v>
      </c>
      <c r="C14947" t="s">
        <v>93</v>
      </c>
      <c r="D14947" s="29">
        <v>46728</v>
      </c>
      <c r="E14947">
        <v>0</v>
      </c>
      <c r="F14947">
        <v>0</v>
      </c>
      <c r="G14947">
        <v>0</v>
      </c>
      <c r="H14947">
        <v>0</v>
      </c>
      <c r="L14947">
        <v>525.82271100000003</v>
      </c>
      <c r="R14947">
        <v>1273.5937730000001</v>
      </c>
      <c r="S14947" t="s">
        <v>90</v>
      </c>
      <c r="T14947" s="297">
        <v>46311.754166666666</v>
      </c>
    </row>
    <row r="14948" spans="1:20" x14ac:dyDescent="0.35">
      <c r="A14948" t="s">
        <v>149</v>
      </c>
      <c r="C14948" t="s">
        <v>93</v>
      </c>
      <c r="D14948" s="29">
        <v>46729</v>
      </c>
      <c r="E14948">
        <v>0</v>
      </c>
      <c r="F14948">
        <v>0</v>
      </c>
      <c r="G14948">
        <v>0</v>
      </c>
      <c r="H14948">
        <v>0</v>
      </c>
      <c r="L14948">
        <v>525.82271100000003</v>
      </c>
      <c r="R14948">
        <v>1273.5937730000001</v>
      </c>
      <c r="S14948" t="s">
        <v>90</v>
      </c>
      <c r="T14948" s="297">
        <v>46311.754166666666</v>
      </c>
    </row>
    <row r="14949" spans="1:20" x14ac:dyDescent="0.35">
      <c r="A14949" t="s">
        <v>149</v>
      </c>
      <c r="C14949" t="s">
        <v>93</v>
      </c>
      <c r="D14949" s="29">
        <v>46730</v>
      </c>
      <c r="E14949">
        <v>0</v>
      </c>
      <c r="F14949">
        <v>0</v>
      </c>
      <c r="G14949">
        <v>0</v>
      </c>
      <c r="H14949">
        <v>0</v>
      </c>
      <c r="L14949">
        <v>525.82271100000003</v>
      </c>
      <c r="R14949">
        <v>1273.5937730000001</v>
      </c>
      <c r="S14949" t="s">
        <v>90</v>
      </c>
      <c r="T14949" s="297">
        <v>46311.754166666666</v>
      </c>
    </row>
    <row r="14950" spans="1:20" x14ac:dyDescent="0.35">
      <c r="A14950" t="s">
        <v>149</v>
      </c>
      <c r="C14950" t="s">
        <v>93</v>
      </c>
      <c r="D14950" s="29">
        <v>46731</v>
      </c>
      <c r="E14950">
        <v>0</v>
      </c>
      <c r="F14950">
        <v>0</v>
      </c>
      <c r="G14950">
        <v>0</v>
      </c>
      <c r="H14950">
        <v>0</v>
      </c>
      <c r="L14950">
        <v>525.82271100000003</v>
      </c>
      <c r="R14950">
        <v>1273.5937730000001</v>
      </c>
      <c r="S14950" t="s">
        <v>90</v>
      </c>
      <c r="T14950" s="297">
        <v>46311.754166666666</v>
      </c>
    </row>
    <row r="14951" spans="1:20" x14ac:dyDescent="0.35">
      <c r="A14951" t="s">
        <v>149</v>
      </c>
      <c r="C14951" t="s">
        <v>93</v>
      </c>
      <c r="D14951" s="29">
        <v>46732</v>
      </c>
      <c r="E14951">
        <v>0</v>
      </c>
      <c r="F14951">
        <v>0</v>
      </c>
      <c r="G14951">
        <v>0</v>
      </c>
      <c r="H14951">
        <v>0</v>
      </c>
      <c r="L14951">
        <v>525.82271100000003</v>
      </c>
      <c r="R14951">
        <v>1273.5937730000001</v>
      </c>
      <c r="S14951" t="s">
        <v>90</v>
      </c>
      <c r="T14951" s="297">
        <v>46311.754166666666</v>
      </c>
    </row>
    <row r="14952" spans="1:20" x14ac:dyDescent="0.35">
      <c r="A14952" t="s">
        <v>149</v>
      </c>
      <c r="C14952" t="s">
        <v>93</v>
      </c>
      <c r="D14952" s="29">
        <v>46733</v>
      </c>
      <c r="E14952">
        <v>0</v>
      </c>
      <c r="F14952">
        <v>0</v>
      </c>
      <c r="G14952">
        <v>0</v>
      </c>
      <c r="H14952">
        <v>0</v>
      </c>
      <c r="L14952">
        <v>525.82271100000003</v>
      </c>
      <c r="R14952">
        <v>1273.5937730000001</v>
      </c>
      <c r="S14952" t="s">
        <v>90</v>
      </c>
      <c r="T14952" s="297">
        <v>46311.754166666666</v>
      </c>
    </row>
    <row r="14953" spans="1:20" x14ac:dyDescent="0.35">
      <c r="A14953" t="s">
        <v>149</v>
      </c>
      <c r="C14953" t="s">
        <v>93</v>
      </c>
      <c r="D14953" s="29">
        <v>46734</v>
      </c>
      <c r="E14953">
        <v>0</v>
      </c>
      <c r="F14953">
        <v>0</v>
      </c>
      <c r="G14953">
        <v>0</v>
      </c>
      <c r="H14953">
        <v>0</v>
      </c>
      <c r="L14953">
        <v>525.82271100000003</v>
      </c>
      <c r="R14953">
        <v>1273.5937730000001</v>
      </c>
      <c r="S14953" t="s">
        <v>90</v>
      </c>
      <c r="T14953" s="297">
        <v>46311.754166666666</v>
      </c>
    </row>
    <row r="14954" spans="1:20" x14ac:dyDescent="0.35">
      <c r="A14954" t="s">
        <v>149</v>
      </c>
      <c r="C14954" t="s">
        <v>93</v>
      </c>
      <c r="D14954" s="29">
        <v>46735</v>
      </c>
      <c r="E14954">
        <v>0</v>
      </c>
      <c r="F14954">
        <v>0</v>
      </c>
      <c r="G14954">
        <v>0</v>
      </c>
      <c r="H14954">
        <v>0</v>
      </c>
      <c r="L14954">
        <v>525.82271100000003</v>
      </c>
      <c r="R14954">
        <v>1273.5937730000001</v>
      </c>
      <c r="S14954" t="s">
        <v>90</v>
      </c>
      <c r="T14954" s="297">
        <v>46311.754166666666</v>
      </c>
    </row>
    <row r="14955" spans="1:20" x14ac:dyDescent="0.35">
      <c r="A14955" t="s">
        <v>149</v>
      </c>
      <c r="C14955" t="s">
        <v>93</v>
      </c>
      <c r="D14955" s="29">
        <v>46736</v>
      </c>
      <c r="E14955">
        <v>0</v>
      </c>
      <c r="F14955">
        <v>0</v>
      </c>
      <c r="G14955">
        <v>0</v>
      </c>
      <c r="H14955">
        <v>0</v>
      </c>
      <c r="L14955">
        <v>525.82271100000003</v>
      </c>
      <c r="R14955">
        <v>1273.5937730000001</v>
      </c>
      <c r="S14955" t="s">
        <v>90</v>
      </c>
      <c r="T14955" s="297">
        <v>46311.754166666666</v>
      </c>
    </row>
    <row r="14956" spans="1:20" x14ac:dyDescent="0.35">
      <c r="A14956" t="s">
        <v>149</v>
      </c>
      <c r="C14956" t="s">
        <v>93</v>
      </c>
      <c r="D14956" s="29">
        <v>46737</v>
      </c>
      <c r="E14956">
        <v>0</v>
      </c>
      <c r="F14956">
        <v>0</v>
      </c>
      <c r="G14956">
        <v>0</v>
      </c>
      <c r="H14956">
        <v>0</v>
      </c>
      <c r="L14956">
        <v>525.82271100000003</v>
      </c>
      <c r="R14956">
        <v>1273.5937730000001</v>
      </c>
      <c r="S14956" t="s">
        <v>90</v>
      </c>
      <c r="T14956" s="297">
        <v>46311.754166666666</v>
      </c>
    </row>
    <row r="14957" spans="1:20" x14ac:dyDescent="0.35">
      <c r="A14957" t="s">
        <v>149</v>
      </c>
      <c r="C14957" t="s">
        <v>93</v>
      </c>
      <c r="D14957" s="29">
        <v>46738</v>
      </c>
      <c r="E14957">
        <v>0</v>
      </c>
      <c r="F14957">
        <v>0</v>
      </c>
      <c r="G14957">
        <v>0</v>
      </c>
      <c r="H14957">
        <v>0</v>
      </c>
      <c r="L14957">
        <v>525.82271100000003</v>
      </c>
      <c r="R14957">
        <v>1273.5937730000001</v>
      </c>
      <c r="S14957" t="s">
        <v>90</v>
      </c>
      <c r="T14957" s="297">
        <v>46311.754166666666</v>
      </c>
    </row>
    <row r="14958" spans="1:20" x14ac:dyDescent="0.35">
      <c r="A14958" t="s">
        <v>149</v>
      </c>
      <c r="C14958" t="s">
        <v>93</v>
      </c>
      <c r="D14958" s="29">
        <v>46739</v>
      </c>
      <c r="E14958">
        <v>0</v>
      </c>
      <c r="F14958">
        <v>0</v>
      </c>
      <c r="G14958">
        <v>0</v>
      </c>
      <c r="H14958">
        <v>0</v>
      </c>
      <c r="L14958">
        <v>525.82271100000003</v>
      </c>
      <c r="R14958">
        <v>1273.5937730000001</v>
      </c>
      <c r="S14958" t="s">
        <v>90</v>
      </c>
      <c r="T14958" s="297">
        <v>46311.754166666666</v>
      </c>
    </row>
    <row r="14959" spans="1:20" x14ac:dyDescent="0.35">
      <c r="A14959" t="s">
        <v>149</v>
      </c>
      <c r="C14959" t="s">
        <v>93</v>
      </c>
      <c r="D14959" s="29">
        <v>46740</v>
      </c>
      <c r="E14959">
        <v>0</v>
      </c>
      <c r="F14959">
        <v>0</v>
      </c>
      <c r="G14959">
        <v>0</v>
      </c>
      <c r="H14959">
        <v>0</v>
      </c>
      <c r="L14959">
        <v>525.82271100000003</v>
      </c>
      <c r="R14959">
        <v>1273.5937730000001</v>
      </c>
      <c r="S14959" t="s">
        <v>90</v>
      </c>
      <c r="T14959" s="297">
        <v>46311.754166666666</v>
      </c>
    </row>
    <row r="14960" spans="1:20" x14ac:dyDescent="0.35">
      <c r="A14960" t="s">
        <v>149</v>
      </c>
      <c r="C14960" t="s">
        <v>93</v>
      </c>
      <c r="D14960" s="29">
        <v>46741</v>
      </c>
      <c r="E14960">
        <v>0</v>
      </c>
      <c r="F14960">
        <v>0</v>
      </c>
      <c r="G14960">
        <v>0</v>
      </c>
      <c r="H14960">
        <v>0</v>
      </c>
      <c r="L14960">
        <v>525.82271100000003</v>
      </c>
      <c r="R14960">
        <v>1273.5937730000001</v>
      </c>
      <c r="S14960" t="s">
        <v>90</v>
      </c>
      <c r="T14960" s="297">
        <v>46311.754166666666</v>
      </c>
    </row>
    <row r="14961" spans="1:20" x14ac:dyDescent="0.35">
      <c r="A14961" t="s">
        <v>149</v>
      </c>
      <c r="C14961" t="s">
        <v>93</v>
      </c>
      <c r="D14961" s="29">
        <v>46742</v>
      </c>
      <c r="E14961">
        <v>0</v>
      </c>
      <c r="F14961">
        <v>0</v>
      </c>
      <c r="G14961">
        <v>0</v>
      </c>
      <c r="H14961">
        <v>0</v>
      </c>
      <c r="L14961">
        <v>525.82271100000003</v>
      </c>
      <c r="R14961">
        <v>1273.5937730000001</v>
      </c>
      <c r="S14961" t="s">
        <v>90</v>
      </c>
      <c r="T14961" s="297">
        <v>46311.754166666666</v>
      </c>
    </row>
    <row r="14962" spans="1:20" x14ac:dyDescent="0.35">
      <c r="A14962" t="s">
        <v>149</v>
      </c>
      <c r="C14962" t="s">
        <v>93</v>
      </c>
      <c r="D14962" s="29">
        <v>46743</v>
      </c>
      <c r="E14962">
        <v>0</v>
      </c>
      <c r="F14962">
        <v>0</v>
      </c>
      <c r="G14962">
        <v>0</v>
      </c>
      <c r="H14962">
        <v>0</v>
      </c>
      <c r="L14962">
        <v>525.82271100000003</v>
      </c>
      <c r="R14962">
        <v>1273.5937730000001</v>
      </c>
      <c r="S14962" t="s">
        <v>90</v>
      </c>
      <c r="T14962" s="297">
        <v>46311.754166666666</v>
      </c>
    </row>
    <row r="14963" spans="1:20" x14ac:dyDescent="0.35">
      <c r="A14963" t="s">
        <v>149</v>
      </c>
      <c r="C14963" t="s">
        <v>93</v>
      </c>
      <c r="D14963" s="29">
        <v>46744</v>
      </c>
      <c r="E14963">
        <v>0</v>
      </c>
      <c r="F14963">
        <v>0</v>
      </c>
      <c r="G14963">
        <v>0</v>
      </c>
      <c r="H14963">
        <v>0</v>
      </c>
      <c r="L14963">
        <v>525.82271100000003</v>
      </c>
      <c r="R14963">
        <v>1273.5937730000001</v>
      </c>
      <c r="S14963" t="s">
        <v>90</v>
      </c>
      <c r="T14963" s="297">
        <v>46311.754166666666</v>
      </c>
    </row>
    <row r="14964" spans="1:20" x14ac:dyDescent="0.35">
      <c r="A14964" t="s">
        <v>149</v>
      </c>
      <c r="C14964" t="s">
        <v>93</v>
      </c>
      <c r="D14964" s="29">
        <v>46745</v>
      </c>
      <c r="E14964">
        <v>0</v>
      </c>
      <c r="F14964">
        <v>0</v>
      </c>
      <c r="G14964">
        <v>0</v>
      </c>
      <c r="H14964">
        <v>0</v>
      </c>
      <c r="L14964">
        <v>525.82271100000003</v>
      </c>
      <c r="R14964">
        <v>1273.5937730000001</v>
      </c>
      <c r="S14964" t="s">
        <v>90</v>
      </c>
      <c r="T14964" s="297">
        <v>46311.754166666666</v>
      </c>
    </row>
    <row r="14965" spans="1:20" x14ac:dyDescent="0.35">
      <c r="A14965" t="s">
        <v>149</v>
      </c>
      <c r="C14965" t="s">
        <v>93</v>
      </c>
      <c r="D14965" s="29">
        <v>46746</v>
      </c>
      <c r="E14965">
        <v>0</v>
      </c>
      <c r="F14965">
        <v>0</v>
      </c>
      <c r="G14965">
        <v>0</v>
      </c>
      <c r="H14965">
        <v>0</v>
      </c>
      <c r="L14965">
        <v>525.82271100000003</v>
      </c>
      <c r="R14965">
        <v>1273.5937730000001</v>
      </c>
      <c r="S14965" t="s">
        <v>90</v>
      </c>
      <c r="T14965" s="297">
        <v>46311.754166666666</v>
      </c>
    </row>
    <row r="14966" spans="1:20" x14ac:dyDescent="0.35">
      <c r="A14966" t="s">
        <v>149</v>
      </c>
      <c r="C14966" t="s">
        <v>93</v>
      </c>
      <c r="D14966" s="29">
        <v>46747</v>
      </c>
      <c r="E14966">
        <v>0</v>
      </c>
      <c r="F14966">
        <v>0</v>
      </c>
      <c r="G14966">
        <v>0</v>
      </c>
      <c r="H14966">
        <v>0</v>
      </c>
      <c r="L14966">
        <v>525.82271100000003</v>
      </c>
      <c r="R14966">
        <v>1273.5937730000001</v>
      </c>
      <c r="S14966" t="s">
        <v>90</v>
      </c>
      <c r="T14966" s="297">
        <v>46311.754166666666</v>
      </c>
    </row>
    <row r="14967" spans="1:20" x14ac:dyDescent="0.35">
      <c r="A14967" t="s">
        <v>149</v>
      </c>
      <c r="C14967" t="s">
        <v>93</v>
      </c>
      <c r="D14967" s="29">
        <v>46748</v>
      </c>
      <c r="E14967">
        <v>0</v>
      </c>
      <c r="F14967">
        <v>0</v>
      </c>
      <c r="G14967">
        <v>0</v>
      </c>
      <c r="H14967">
        <v>0</v>
      </c>
      <c r="L14967">
        <v>525.82271100000003</v>
      </c>
      <c r="R14967">
        <v>1273.5937730000001</v>
      </c>
      <c r="S14967" t="s">
        <v>90</v>
      </c>
      <c r="T14967" s="297">
        <v>46311.754166666666</v>
      </c>
    </row>
    <row r="14968" spans="1:20" x14ac:dyDescent="0.35">
      <c r="A14968" t="s">
        <v>149</v>
      </c>
      <c r="C14968" t="s">
        <v>93</v>
      </c>
      <c r="D14968" s="29">
        <v>46749</v>
      </c>
      <c r="E14968">
        <v>0</v>
      </c>
      <c r="F14968">
        <v>0</v>
      </c>
      <c r="G14968">
        <v>0</v>
      </c>
      <c r="H14968">
        <v>0</v>
      </c>
      <c r="L14968">
        <v>525.82271100000003</v>
      </c>
      <c r="R14968">
        <v>1273.5937730000001</v>
      </c>
      <c r="S14968" t="s">
        <v>90</v>
      </c>
      <c r="T14968" s="297">
        <v>46311.754166666666</v>
      </c>
    </row>
    <row r="14969" spans="1:20" x14ac:dyDescent="0.35">
      <c r="A14969" t="s">
        <v>149</v>
      </c>
      <c r="C14969" t="s">
        <v>93</v>
      </c>
      <c r="D14969" s="29">
        <v>46750</v>
      </c>
      <c r="E14969">
        <v>0</v>
      </c>
      <c r="F14969">
        <v>0</v>
      </c>
      <c r="G14969">
        <v>0</v>
      </c>
      <c r="H14969">
        <v>0</v>
      </c>
      <c r="L14969">
        <v>525.82271100000003</v>
      </c>
      <c r="R14969">
        <v>1273.5937730000001</v>
      </c>
      <c r="S14969" t="s">
        <v>90</v>
      </c>
      <c r="T14969" s="297">
        <v>46311.754166666666</v>
      </c>
    </row>
    <row r="14970" spans="1:20" x14ac:dyDescent="0.35">
      <c r="A14970" t="s">
        <v>149</v>
      </c>
      <c r="C14970" t="s">
        <v>93</v>
      </c>
      <c r="D14970" s="29">
        <v>46751</v>
      </c>
      <c r="E14970">
        <v>0</v>
      </c>
      <c r="F14970">
        <v>0</v>
      </c>
      <c r="G14970">
        <v>0</v>
      </c>
      <c r="H14970">
        <v>0</v>
      </c>
      <c r="L14970">
        <v>525.82271100000003</v>
      </c>
      <c r="R14970">
        <v>1273.5937730000001</v>
      </c>
      <c r="S14970" t="s">
        <v>90</v>
      </c>
      <c r="T14970" s="297">
        <v>46311.754166666666</v>
      </c>
    </row>
    <row r="14971" spans="1:20" x14ac:dyDescent="0.35">
      <c r="A14971" t="s">
        <v>149</v>
      </c>
      <c r="C14971" t="s">
        <v>93</v>
      </c>
      <c r="D14971" s="29">
        <v>46752</v>
      </c>
      <c r="E14971">
        <v>0</v>
      </c>
      <c r="F14971">
        <v>0</v>
      </c>
      <c r="G14971">
        <v>0</v>
      </c>
      <c r="H14971">
        <v>0</v>
      </c>
      <c r="L14971">
        <v>525.82271100000003</v>
      </c>
      <c r="R14971">
        <v>1273.5937730000001</v>
      </c>
      <c r="S14971" t="s">
        <v>90</v>
      </c>
      <c r="T14971" s="297">
        <v>46311.754166666666</v>
      </c>
    </row>
    <row r="14972" spans="1:20" x14ac:dyDescent="0.35">
      <c r="A14972" t="s">
        <v>150</v>
      </c>
      <c r="B14972" t="s">
        <v>123</v>
      </c>
      <c r="C14972" t="s">
        <v>93</v>
      </c>
      <c r="D14972" s="29">
        <v>46388</v>
      </c>
      <c r="E14972">
        <v>0</v>
      </c>
      <c r="F14972">
        <v>0</v>
      </c>
      <c r="G14972">
        <v>0</v>
      </c>
      <c r="H14972">
        <v>0</v>
      </c>
      <c r="L14972">
        <v>339.11827099999999</v>
      </c>
      <c r="R14972">
        <v>339.118292</v>
      </c>
      <c r="S14972" t="s">
        <v>90</v>
      </c>
      <c r="T14972" s="297">
        <v>46311.754166666666</v>
      </c>
    </row>
    <row r="14973" spans="1:20" x14ac:dyDescent="0.35">
      <c r="A14973" t="s">
        <v>150</v>
      </c>
      <c r="B14973" t="s">
        <v>123</v>
      </c>
      <c r="C14973" t="s">
        <v>93</v>
      </c>
      <c r="D14973" s="29">
        <v>46389</v>
      </c>
      <c r="E14973">
        <v>0</v>
      </c>
      <c r="F14973">
        <v>0</v>
      </c>
      <c r="G14973">
        <v>0</v>
      </c>
      <c r="H14973">
        <v>0</v>
      </c>
      <c r="L14973">
        <v>339.11827099999999</v>
      </c>
      <c r="R14973">
        <v>339.118292</v>
      </c>
      <c r="S14973" t="s">
        <v>90</v>
      </c>
      <c r="T14973" s="297">
        <v>46311.754166666666</v>
      </c>
    </row>
    <row r="14974" spans="1:20" x14ac:dyDescent="0.35">
      <c r="A14974" t="s">
        <v>150</v>
      </c>
      <c r="B14974" t="s">
        <v>123</v>
      </c>
      <c r="C14974" t="s">
        <v>93</v>
      </c>
      <c r="D14974" s="29">
        <v>46390</v>
      </c>
      <c r="E14974">
        <v>0</v>
      </c>
      <c r="F14974">
        <v>0</v>
      </c>
      <c r="G14974">
        <v>0</v>
      </c>
      <c r="H14974">
        <v>0</v>
      </c>
      <c r="L14974">
        <v>339.11827099999999</v>
      </c>
      <c r="R14974">
        <v>339.118292</v>
      </c>
      <c r="S14974" t="s">
        <v>90</v>
      </c>
      <c r="T14974" s="297">
        <v>46311.754166666666</v>
      </c>
    </row>
    <row r="14975" spans="1:20" x14ac:dyDescent="0.35">
      <c r="A14975" t="s">
        <v>150</v>
      </c>
      <c r="B14975" t="s">
        <v>123</v>
      </c>
      <c r="C14975" t="s">
        <v>93</v>
      </c>
      <c r="D14975" s="29">
        <v>46391</v>
      </c>
      <c r="E14975">
        <v>0</v>
      </c>
      <c r="F14975">
        <v>0</v>
      </c>
      <c r="G14975">
        <v>0</v>
      </c>
      <c r="H14975">
        <v>0</v>
      </c>
      <c r="L14975">
        <v>339.11827099999999</v>
      </c>
      <c r="R14975">
        <v>339.118292</v>
      </c>
      <c r="S14975" t="s">
        <v>90</v>
      </c>
      <c r="T14975" s="297">
        <v>46311.754166666666</v>
      </c>
    </row>
    <row r="14976" spans="1:20" x14ac:dyDescent="0.35">
      <c r="A14976" t="s">
        <v>150</v>
      </c>
      <c r="B14976" t="s">
        <v>123</v>
      </c>
      <c r="C14976" t="s">
        <v>93</v>
      </c>
      <c r="D14976" s="29">
        <v>46392</v>
      </c>
      <c r="E14976">
        <v>0</v>
      </c>
      <c r="F14976">
        <v>0</v>
      </c>
      <c r="G14976">
        <v>0</v>
      </c>
      <c r="H14976">
        <v>0</v>
      </c>
      <c r="L14976">
        <v>339.11827099999999</v>
      </c>
      <c r="R14976">
        <v>339.118292</v>
      </c>
      <c r="S14976" t="s">
        <v>90</v>
      </c>
      <c r="T14976" s="297">
        <v>46311.754166666666</v>
      </c>
    </row>
    <row r="14977" spans="1:20" x14ac:dyDescent="0.35">
      <c r="A14977" t="s">
        <v>150</v>
      </c>
      <c r="B14977" t="s">
        <v>123</v>
      </c>
      <c r="C14977" t="s">
        <v>93</v>
      </c>
      <c r="D14977" s="29">
        <v>46393</v>
      </c>
      <c r="E14977">
        <v>0</v>
      </c>
      <c r="F14977">
        <v>0</v>
      </c>
      <c r="G14977">
        <v>0</v>
      </c>
      <c r="H14977">
        <v>0</v>
      </c>
      <c r="L14977">
        <v>339.11827099999999</v>
      </c>
      <c r="R14977">
        <v>339.118292</v>
      </c>
      <c r="S14977" t="s">
        <v>90</v>
      </c>
      <c r="T14977" s="297">
        <v>46311.754166666666</v>
      </c>
    </row>
    <row r="14978" spans="1:20" x14ac:dyDescent="0.35">
      <c r="A14978" t="s">
        <v>150</v>
      </c>
      <c r="B14978" t="s">
        <v>123</v>
      </c>
      <c r="C14978" t="s">
        <v>93</v>
      </c>
      <c r="D14978" s="29">
        <v>46394</v>
      </c>
      <c r="E14978">
        <v>0</v>
      </c>
      <c r="F14978">
        <v>0</v>
      </c>
      <c r="G14978">
        <v>0</v>
      </c>
      <c r="H14978">
        <v>0</v>
      </c>
      <c r="L14978">
        <v>339.11827099999999</v>
      </c>
      <c r="R14978">
        <v>339.118292</v>
      </c>
      <c r="S14978" t="s">
        <v>90</v>
      </c>
      <c r="T14978" s="297">
        <v>46311.754166666666</v>
      </c>
    </row>
    <row r="14979" spans="1:20" x14ac:dyDescent="0.35">
      <c r="A14979" t="s">
        <v>150</v>
      </c>
      <c r="B14979" t="s">
        <v>123</v>
      </c>
      <c r="C14979" t="s">
        <v>93</v>
      </c>
      <c r="D14979" s="29">
        <v>46395</v>
      </c>
      <c r="E14979">
        <v>0</v>
      </c>
      <c r="F14979">
        <v>0</v>
      </c>
      <c r="G14979">
        <v>0</v>
      </c>
      <c r="H14979">
        <v>0</v>
      </c>
      <c r="L14979">
        <v>339.11827099999999</v>
      </c>
      <c r="R14979">
        <v>339.118292</v>
      </c>
      <c r="S14979" t="s">
        <v>90</v>
      </c>
      <c r="T14979" s="297">
        <v>46311.754166666666</v>
      </c>
    </row>
    <row r="14980" spans="1:20" x14ac:dyDescent="0.35">
      <c r="A14980" t="s">
        <v>150</v>
      </c>
      <c r="B14980" t="s">
        <v>123</v>
      </c>
      <c r="C14980" t="s">
        <v>93</v>
      </c>
      <c r="D14980" s="29">
        <v>46396</v>
      </c>
      <c r="E14980">
        <v>0</v>
      </c>
      <c r="F14980">
        <v>0</v>
      </c>
      <c r="G14980">
        <v>0</v>
      </c>
      <c r="H14980">
        <v>0</v>
      </c>
      <c r="L14980">
        <v>339.11827099999999</v>
      </c>
      <c r="R14980">
        <v>339.118292</v>
      </c>
      <c r="S14980" t="s">
        <v>90</v>
      </c>
      <c r="T14980" s="297">
        <v>46311.754166666666</v>
      </c>
    </row>
    <row r="14981" spans="1:20" x14ac:dyDescent="0.35">
      <c r="A14981" t="s">
        <v>150</v>
      </c>
      <c r="B14981" t="s">
        <v>123</v>
      </c>
      <c r="C14981" t="s">
        <v>93</v>
      </c>
      <c r="D14981" s="29">
        <v>46397</v>
      </c>
      <c r="E14981">
        <v>0</v>
      </c>
      <c r="F14981">
        <v>0</v>
      </c>
      <c r="G14981">
        <v>0</v>
      </c>
      <c r="H14981">
        <v>0</v>
      </c>
      <c r="L14981">
        <v>339.11827099999999</v>
      </c>
      <c r="R14981">
        <v>339.118292</v>
      </c>
      <c r="S14981" t="s">
        <v>90</v>
      </c>
      <c r="T14981" s="297">
        <v>46311.754166666666</v>
      </c>
    </row>
    <row r="14982" spans="1:20" x14ac:dyDescent="0.35">
      <c r="A14982" t="s">
        <v>150</v>
      </c>
      <c r="B14982" t="s">
        <v>123</v>
      </c>
      <c r="C14982" t="s">
        <v>93</v>
      </c>
      <c r="D14982" s="29">
        <v>46398</v>
      </c>
      <c r="E14982">
        <v>0</v>
      </c>
      <c r="F14982">
        <v>0</v>
      </c>
      <c r="G14982">
        <v>0</v>
      </c>
      <c r="H14982">
        <v>0</v>
      </c>
      <c r="L14982">
        <v>339.11827099999999</v>
      </c>
      <c r="R14982">
        <v>339.118292</v>
      </c>
      <c r="S14982" t="s">
        <v>90</v>
      </c>
      <c r="T14982" s="297">
        <v>46311.754166666666</v>
      </c>
    </row>
    <row r="14983" spans="1:20" x14ac:dyDescent="0.35">
      <c r="A14983" t="s">
        <v>150</v>
      </c>
      <c r="B14983" t="s">
        <v>123</v>
      </c>
      <c r="C14983" t="s">
        <v>93</v>
      </c>
      <c r="D14983" s="29">
        <v>46399</v>
      </c>
      <c r="E14983">
        <v>0</v>
      </c>
      <c r="F14983">
        <v>0</v>
      </c>
      <c r="G14983">
        <v>0</v>
      </c>
      <c r="H14983">
        <v>0</v>
      </c>
      <c r="L14983">
        <v>339.11827099999999</v>
      </c>
      <c r="R14983">
        <v>339.118292</v>
      </c>
      <c r="S14983" t="s">
        <v>90</v>
      </c>
      <c r="T14983" s="297">
        <v>46311.754166666666</v>
      </c>
    </row>
    <row r="14984" spans="1:20" x14ac:dyDescent="0.35">
      <c r="A14984" t="s">
        <v>150</v>
      </c>
      <c r="B14984" t="s">
        <v>123</v>
      </c>
      <c r="C14984" t="s">
        <v>93</v>
      </c>
      <c r="D14984" s="29">
        <v>46400</v>
      </c>
      <c r="E14984">
        <v>0</v>
      </c>
      <c r="F14984">
        <v>0</v>
      </c>
      <c r="G14984">
        <v>0</v>
      </c>
      <c r="H14984">
        <v>0</v>
      </c>
      <c r="L14984">
        <v>339.11827099999999</v>
      </c>
      <c r="R14984">
        <v>339.118292</v>
      </c>
      <c r="S14984" t="s">
        <v>90</v>
      </c>
      <c r="T14984" s="297">
        <v>46311.754166666666</v>
      </c>
    </row>
    <row r="14985" spans="1:20" x14ac:dyDescent="0.35">
      <c r="A14985" t="s">
        <v>150</v>
      </c>
      <c r="B14985" t="s">
        <v>123</v>
      </c>
      <c r="C14985" t="s">
        <v>93</v>
      </c>
      <c r="D14985" s="29">
        <v>46401</v>
      </c>
      <c r="E14985">
        <v>0</v>
      </c>
      <c r="F14985">
        <v>0</v>
      </c>
      <c r="G14985">
        <v>0</v>
      </c>
      <c r="H14985">
        <v>0</v>
      </c>
      <c r="L14985">
        <v>339.11827099999999</v>
      </c>
      <c r="R14985">
        <v>339.118292</v>
      </c>
      <c r="S14985" t="s">
        <v>90</v>
      </c>
      <c r="T14985" s="297">
        <v>46311.754166666666</v>
      </c>
    </row>
    <row r="14986" spans="1:20" x14ac:dyDescent="0.35">
      <c r="A14986" t="s">
        <v>150</v>
      </c>
      <c r="B14986" t="s">
        <v>123</v>
      </c>
      <c r="C14986" t="s">
        <v>93</v>
      </c>
      <c r="D14986" s="29">
        <v>46402</v>
      </c>
      <c r="E14986">
        <v>0</v>
      </c>
      <c r="F14986">
        <v>0</v>
      </c>
      <c r="G14986">
        <v>0</v>
      </c>
      <c r="H14986">
        <v>0</v>
      </c>
      <c r="L14986">
        <v>339.11827099999999</v>
      </c>
      <c r="R14986">
        <v>339.118292</v>
      </c>
      <c r="S14986" t="s">
        <v>90</v>
      </c>
      <c r="T14986" s="297">
        <v>46311.754166666666</v>
      </c>
    </row>
    <row r="14987" spans="1:20" x14ac:dyDescent="0.35">
      <c r="A14987" t="s">
        <v>150</v>
      </c>
      <c r="B14987" t="s">
        <v>123</v>
      </c>
      <c r="C14987" t="s">
        <v>93</v>
      </c>
      <c r="D14987" s="29">
        <v>46403</v>
      </c>
      <c r="E14987">
        <v>0</v>
      </c>
      <c r="F14987">
        <v>0</v>
      </c>
      <c r="G14987">
        <v>0</v>
      </c>
      <c r="H14987">
        <v>0</v>
      </c>
      <c r="L14987">
        <v>339.11827099999999</v>
      </c>
      <c r="R14987">
        <v>339.118292</v>
      </c>
      <c r="S14987" t="s">
        <v>90</v>
      </c>
      <c r="T14987" s="297">
        <v>46311.754166666666</v>
      </c>
    </row>
    <row r="14988" spans="1:20" x14ac:dyDescent="0.35">
      <c r="A14988" t="s">
        <v>150</v>
      </c>
      <c r="B14988" t="s">
        <v>123</v>
      </c>
      <c r="C14988" t="s">
        <v>93</v>
      </c>
      <c r="D14988" s="29">
        <v>46404</v>
      </c>
      <c r="E14988">
        <v>0</v>
      </c>
      <c r="F14988">
        <v>0</v>
      </c>
      <c r="G14988">
        <v>0</v>
      </c>
      <c r="H14988">
        <v>0</v>
      </c>
      <c r="L14988">
        <v>339.11827099999999</v>
      </c>
      <c r="R14988">
        <v>339.118292</v>
      </c>
      <c r="S14988" t="s">
        <v>90</v>
      </c>
      <c r="T14988" s="297">
        <v>46311.754166666666</v>
      </c>
    </row>
    <row r="14989" spans="1:20" x14ac:dyDescent="0.35">
      <c r="A14989" t="s">
        <v>150</v>
      </c>
      <c r="B14989" t="s">
        <v>123</v>
      </c>
      <c r="C14989" t="s">
        <v>93</v>
      </c>
      <c r="D14989" s="29">
        <v>46405</v>
      </c>
      <c r="E14989">
        <v>0</v>
      </c>
      <c r="F14989">
        <v>0</v>
      </c>
      <c r="G14989">
        <v>0</v>
      </c>
      <c r="H14989">
        <v>0</v>
      </c>
      <c r="L14989">
        <v>339.11827099999999</v>
      </c>
      <c r="R14989">
        <v>339.118292</v>
      </c>
      <c r="S14989" t="s">
        <v>90</v>
      </c>
      <c r="T14989" s="297">
        <v>46311.754166666666</v>
      </c>
    </row>
    <row r="14990" spans="1:20" x14ac:dyDescent="0.35">
      <c r="A14990" t="s">
        <v>150</v>
      </c>
      <c r="B14990" t="s">
        <v>123</v>
      </c>
      <c r="C14990" t="s">
        <v>93</v>
      </c>
      <c r="D14990" s="29">
        <v>46406</v>
      </c>
      <c r="E14990">
        <v>0</v>
      </c>
      <c r="F14990">
        <v>0</v>
      </c>
      <c r="G14990">
        <v>0</v>
      </c>
      <c r="H14990">
        <v>0</v>
      </c>
      <c r="L14990">
        <v>339.11827099999999</v>
      </c>
      <c r="R14990">
        <v>339.118292</v>
      </c>
      <c r="S14990" t="s">
        <v>90</v>
      </c>
      <c r="T14990" s="297">
        <v>46311.754166666666</v>
      </c>
    </row>
    <row r="14991" spans="1:20" x14ac:dyDescent="0.35">
      <c r="A14991" t="s">
        <v>150</v>
      </c>
      <c r="B14991" t="s">
        <v>123</v>
      </c>
      <c r="C14991" t="s">
        <v>93</v>
      </c>
      <c r="D14991" s="29">
        <v>46407</v>
      </c>
      <c r="E14991">
        <v>0</v>
      </c>
      <c r="F14991">
        <v>0</v>
      </c>
      <c r="G14991">
        <v>0</v>
      </c>
      <c r="H14991">
        <v>0</v>
      </c>
      <c r="L14991">
        <v>339.11827099999999</v>
      </c>
      <c r="R14991">
        <v>339.118292</v>
      </c>
      <c r="S14991" t="s">
        <v>90</v>
      </c>
      <c r="T14991" s="297">
        <v>46311.754166666666</v>
      </c>
    </row>
    <row r="14992" spans="1:20" x14ac:dyDescent="0.35">
      <c r="A14992" t="s">
        <v>150</v>
      </c>
      <c r="B14992" t="s">
        <v>123</v>
      </c>
      <c r="C14992" t="s">
        <v>93</v>
      </c>
      <c r="D14992" s="29">
        <v>46408</v>
      </c>
      <c r="E14992">
        <v>0</v>
      </c>
      <c r="F14992">
        <v>0</v>
      </c>
      <c r="G14992">
        <v>0</v>
      </c>
      <c r="H14992">
        <v>0</v>
      </c>
      <c r="L14992">
        <v>339.11827099999999</v>
      </c>
      <c r="R14992">
        <v>339.118292</v>
      </c>
      <c r="S14992" t="s">
        <v>90</v>
      </c>
      <c r="T14992" s="297">
        <v>46311.754166666666</v>
      </c>
    </row>
    <row r="14993" spans="1:20" x14ac:dyDescent="0.35">
      <c r="A14993" t="s">
        <v>150</v>
      </c>
      <c r="B14993" t="s">
        <v>123</v>
      </c>
      <c r="C14993" t="s">
        <v>93</v>
      </c>
      <c r="D14993" s="29">
        <v>46409</v>
      </c>
      <c r="E14993">
        <v>0</v>
      </c>
      <c r="F14993">
        <v>0</v>
      </c>
      <c r="G14993">
        <v>0</v>
      </c>
      <c r="H14993">
        <v>0</v>
      </c>
      <c r="L14993">
        <v>339.11827099999999</v>
      </c>
      <c r="R14993">
        <v>339.118292</v>
      </c>
      <c r="S14993" t="s">
        <v>90</v>
      </c>
      <c r="T14993" s="297">
        <v>46311.754166666666</v>
      </c>
    </row>
    <row r="14994" spans="1:20" x14ac:dyDescent="0.35">
      <c r="A14994" t="s">
        <v>150</v>
      </c>
      <c r="B14994" t="s">
        <v>123</v>
      </c>
      <c r="C14994" t="s">
        <v>93</v>
      </c>
      <c r="D14994" s="29">
        <v>46410</v>
      </c>
      <c r="E14994">
        <v>0</v>
      </c>
      <c r="F14994">
        <v>0</v>
      </c>
      <c r="G14994">
        <v>0</v>
      </c>
      <c r="H14994">
        <v>0</v>
      </c>
      <c r="L14994">
        <v>339.11827099999999</v>
      </c>
      <c r="R14994">
        <v>339.118292</v>
      </c>
      <c r="S14994" t="s">
        <v>90</v>
      </c>
      <c r="T14994" s="297">
        <v>46311.754166666666</v>
      </c>
    </row>
    <row r="14995" spans="1:20" x14ac:dyDescent="0.35">
      <c r="A14995" t="s">
        <v>150</v>
      </c>
      <c r="B14995" t="s">
        <v>123</v>
      </c>
      <c r="C14995" t="s">
        <v>93</v>
      </c>
      <c r="D14995" s="29">
        <v>46411</v>
      </c>
      <c r="E14995">
        <v>0</v>
      </c>
      <c r="F14995">
        <v>0</v>
      </c>
      <c r="G14995">
        <v>0</v>
      </c>
      <c r="H14995">
        <v>0</v>
      </c>
      <c r="L14995">
        <v>339.11827099999999</v>
      </c>
      <c r="R14995">
        <v>339.118292</v>
      </c>
      <c r="S14995" t="s">
        <v>90</v>
      </c>
      <c r="T14995" s="297">
        <v>46311.754166666666</v>
      </c>
    </row>
    <row r="14996" spans="1:20" x14ac:dyDescent="0.35">
      <c r="A14996" t="s">
        <v>150</v>
      </c>
      <c r="B14996" t="s">
        <v>123</v>
      </c>
      <c r="C14996" t="s">
        <v>93</v>
      </c>
      <c r="D14996" s="29">
        <v>46412</v>
      </c>
      <c r="E14996">
        <v>0</v>
      </c>
      <c r="F14996">
        <v>0</v>
      </c>
      <c r="G14996">
        <v>0</v>
      </c>
      <c r="H14996">
        <v>0</v>
      </c>
      <c r="L14996">
        <v>339.11827099999999</v>
      </c>
      <c r="R14996">
        <v>339.118292</v>
      </c>
      <c r="S14996" t="s">
        <v>90</v>
      </c>
      <c r="T14996" s="297">
        <v>46311.754166666666</v>
      </c>
    </row>
    <row r="14997" spans="1:20" x14ac:dyDescent="0.35">
      <c r="A14997" t="s">
        <v>150</v>
      </c>
      <c r="B14997" t="s">
        <v>123</v>
      </c>
      <c r="C14997" t="s">
        <v>93</v>
      </c>
      <c r="D14997" s="29">
        <v>46413</v>
      </c>
      <c r="E14997">
        <v>0</v>
      </c>
      <c r="F14997">
        <v>0</v>
      </c>
      <c r="G14997">
        <v>0</v>
      </c>
      <c r="H14997">
        <v>0</v>
      </c>
      <c r="L14997">
        <v>339.11827099999999</v>
      </c>
      <c r="R14997">
        <v>339.118292</v>
      </c>
      <c r="S14997" t="s">
        <v>90</v>
      </c>
      <c r="T14997" s="297">
        <v>46311.754166666666</v>
      </c>
    </row>
    <row r="14998" spans="1:20" x14ac:dyDescent="0.35">
      <c r="A14998" t="s">
        <v>150</v>
      </c>
      <c r="B14998" t="s">
        <v>123</v>
      </c>
      <c r="C14998" t="s">
        <v>93</v>
      </c>
      <c r="D14998" s="29">
        <v>46414</v>
      </c>
      <c r="E14998">
        <v>0</v>
      </c>
      <c r="F14998">
        <v>0</v>
      </c>
      <c r="G14998">
        <v>0</v>
      </c>
      <c r="H14998">
        <v>0</v>
      </c>
      <c r="L14998">
        <v>339.11827099999999</v>
      </c>
      <c r="R14998">
        <v>339.118292</v>
      </c>
      <c r="S14998" t="s">
        <v>90</v>
      </c>
      <c r="T14998" s="297">
        <v>46311.754166666666</v>
      </c>
    </row>
    <row r="14999" spans="1:20" x14ac:dyDescent="0.35">
      <c r="A14999" t="s">
        <v>150</v>
      </c>
      <c r="B14999" t="s">
        <v>123</v>
      </c>
      <c r="C14999" t="s">
        <v>93</v>
      </c>
      <c r="D14999" s="29">
        <v>46415</v>
      </c>
      <c r="E14999">
        <v>0</v>
      </c>
      <c r="F14999">
        <v>0</v>
      </c>
      <c r="G14999">
        <v>0</v>
      </c>
      <c r="H14999">
        <v>0</v>
      </c>
      <c r="L14999">
        <v>339.11827099999999</v>
      </c>
      <c r="R14999">
        <v>339.118292</v>
      </c>
      <c r="S14999" t="s">
        <v>90</v>
      </c>
      <c r="T14999" s="297">
        <v>46311.754166666666</v>
      </c>
    </row>
    <row r="15000" spans="1:20" x14ac:dyDescent="0.35">
      <c r="A15000" t="s">
        <v>150</v>
      </c>
      <c r="B15000" t="s">
        <v>123</v>
      </c>
      <c r="C15000" t="s">
        <v>93</v>
      </c>
      <c r="D15000" s="29">
        <v>46416</v>
      </c>
      <c r="E15000">
        <v>0</v>
      </c>
      <c r="F15000">
        <v>0</v>
      </c>
      <c r="G15000">
        <v>0</v>
      </c>
      <c r="H15000">
        <v>0</v>
      </c>
      <c r="L15000">
        <v>339.11827099999999</v>
      </c>
      <c r="R15000">
        <v>339.118292</v>
      </c>
      <c r="S15000" t="s">
        <v>90</v>
      </c>
      <c r="T15000" s="297">
        <v>46311.754166666666</v>
      </c>
    </row>
    <row r="15001" spans="1:20" x14ac:dyDescent="0.35">
      <c r="A15001" t="s">
        <v>150</v>
      </c>
      <c r="B15001" t="s">
        <v>123</v>
      </c>
      <c r="C15001" t="s">
        <v>93</v>
      </c>
      <c r="D15001" s="29">
        <v>46417</v>
      </c>
      <c r="E15001">
        <v>0</v>
      </c>
      <c r="F15001">
        <v>0</v>
      </c>
      <c r="G15001">
        <v>0</v>
      </c>
      <c r="H15001">
        <v>0</v>
      </c>
      <c r="L15001">
        <v>339.11827099999999</v>
      </c>
      <c r="R15001">
        <v>339.118292</v>
      </c>
      <c r="S15001" t="s">
        <v>90</v>
      </c>
      <c r="T15001" s="297">
        <v>46311.754166666666</v>
      </c>
    </row>
    <row r="15002" spans="1:20" x14ac:dyDescent="0.35">
      <c r="A15002" t="s">
        <v>150</v>
      </c>
      <c r="B15002" t="s">
        <v>123</v>
      </c>
      <c r="C15002" t="s">
        <v>93</v>
      </c>
      <c r="D15002" s="29">
        <v>46418</v>
      </c>
      <c r="E15002">
        <v>0</v>
      </c>
      <c r="F15002">
        <v>0</v>
      </c>
      <c r="G15002">
        <v>0</v>
      </c>
      <c r="H15002">
        <v>0</v>
      </c>
      <c r="L15002">
        <v>339.11827099999999</v>
      </c>
      <c r="R15002">
        <v>339.118292</v>
      </c>
      <c r="S15002" t="s">
        <v>90</v>
      </c>
      <c r="T15002" s="297">
        <v>46311.754166666666</v>
      </c>
    </row>
    <row r="15003" spans="1:20" x14ac:dyDescent="0.35">
      <c r="A15003" t="s">
        <v>150</v>
      </c>
      <c r="B15003" t="s">
        <v>123</v>
      </c>
      <c r="C15003" t="s">
        <v>93</v>
      </c>
      <c r="D15003" s="29">
        <v>46419</v>
      </c>
      <c r="E15003">
        <v>0</v>
      </c>
      <c r="F15003">
        <v>0</v>
      </c>
      <c r="G15003">
        <v>0</v>
      </c>
      <c r="H15003">
        <v>0</v>
      </c>
      <c r="L15003">
        <v>339.11827099999999</v>
      </c>
      <c r="R15003">
        <v>339.118292</v>
      </c>
      <c r="S15003" t="s">
        <v>90</v>
      </c>
      <c r="T15003" s="297">
        <v>46311.754166666666</v>
      </c>
    </row>
    <row r="15004" spans="1:20" x14ac:dyDescent="0.35">
      <c r="A15004" t="s">
        <v>150</v>
      </c>
      <c r="B15004" t="s">
        <v>123</v>
      </c>
      <c r="C15004" t="s">
        <v>93</v>
      </c>
      <c r="D15004" s="29">
        <v>46420</v>
      </c>
      <c r="E15004">
        <v>0</v>
      </c>
      <c r="F15004">
        <v>0</v>
      </c>
      <c r="G15004">
        <v>0</v>
      </c>
      <c r="H15004">
        <v>0</v>
      </c>
      <c r="L15004">
        <v>339.11827099999999</v>
      </c>
      <c r="R15004">
        <v>339.118292</v>
      </c>
      <c r="S15004" t="s">
        <v>90</v>
      </c>
      <c r="T15004" s="297">
        <v>46311.754166666666</v>
      </c>
    </row>
    <row r="15005" spans="1:20" x14ac:dyDescent="0.35">
      <c r="A15005" t="s">
        <v>150</v>
      </c>
      <c r="B15005" t="s">
        <v>123</v>
      </c>
      <c r="C15005" t="s">
        <v>93</v>
      </c>
      <c r="D15005" s="29">
        <v>46421</v>
      </c>
      <c r="E15005">
        <v>0</v>
      </c>
      <c r="F15005">
        <v>0</v>
      </c>
      <c r="G15005">
        <v>0</v>
      </c>
      <c r="H15005">
        <v>0</v>
      </c>
      <c r="L15005">
        <v>339.11827099999999</v>
      </c>
      <c r="R15005">
        <v>339.118292</v>
      </c>
      <c r="S15005" t="s">
        <v>90</v>
      </c>
      <c r="T15005" s="297">
        <v>46311.754166666666</v>
      </c>
    </row>
    <row r="15006" spans="1:20" x14ac:dyDescent="0.35">
      <c r="A15006" t="s">
        <v>150</v>
      </c>
      <c r="B15006" t="s">
        <v>123</v>
      </c>
      <c r="C15006" t="s">
        <v>93</v>
      </c>
      <c r="D15006" s="29">
        <v>46422</v>
      </c>
      <c r="E15006">
        <v>0</v>
      </c>
      <c r="F15006">
        <v>0</v>
      </c>
      <c r="G15006">
        <v>0</v>
      </c>
      <c r="H15006">
        <v>0</v>
      </c>
      <c r="L15006">
        <v>339.11827099999999</v>
      </c>
      <c r="R15006">
        <v>339.118292</v>
      </c>
      <c r="S15006" t="s">
        <v>90</v>
      </c>
      <c r="T15006" s="297">
        <v>46311.754166666666</v>
      </c>
    </row>
    <row r="15007" spans="1:20" x14ac:dyDescent="0.35">
      <c r="A15007" t="s">
        <v>150</v>
      </c>
      <c r="B15007" t="s">
        <v>123</v>
      </c>
      <c r="C15007" t="s">
        <v>93</v>
      </c>
      <c r="D15007" s="29">
        <v>46423</v>
      </c>
      <c r="E15007">
        <v>0</v>
      </c>
      <c r="F15007">
        <v>0</v>
      </c>
      <c r="G15007">
        <v>0</v>
      </c>
      <c r="H15007">
        <v>0</v>
      </c>
      <c r="L15007">
        <v>339.11827099999999</v>
      </c>
      <c r="R15007">
        <v>339.118292</v>
      </c>
      <c r="S15007" t="s">
        <v>90</v>
      </c>
      <c r="T15007" s="297">
        <v>46311.754166666666</v>
      </c>
    </row>
    <row r="15008" spans="1:20" x14ac:dyDescent="0.35">
      <c r="A15008" t="s">
        <v>150</v>
      </c>
      <c r="B15008" t="s">
        <v>123</v>
      </c>
      <c r="C15008" t="s">
        <v>93</v>
      </c>
      <c r="D15008" s="29">
        <v>46424</v>
      </c>
      <c r="E15008">
        <v>0</v>
      </c>
      <c r="F15008">
        <v>0</v>
      </c>
      <c r="G15008">
        <v>0</v>
      </c>
      <c r="H15008">
        <v>0</v>
      </c>
      <c r="L15008">
        <v>339.11827099999999</v>
      </c>
      <c r="R15008">
        <v>339.118292</v>
      </c>
      <c r="S15008" t="s">
        <v>90</v>
      </c>
      <c r="T15008" s="297">
        <v>46311.754166666666</v>
      </c>
    </row>
    <row r="15009" spans="1:20" x14ac:dyDescent="0.35">
      <c r="A15009" t="s">
        <v>150</v>
      </c>
      <c r="B15009" t="s">
        <v>123</v>
      </c>
      <c r="C15009" t="s">
        <v>93</v>
      </c>
      <c r="D15009" s="29">
        <v>46425</v>
      </c>
      <c r="E15009">
        <v>0</v>
      </c>
      <c r="F15009">
        <v>0</v>
      </c>
      <c r="G15009">
        <v>0</v>
      </c>
      <c r="H15009">
        <v>0</v>
      </c>
      <c r="L15009">
        <v>339.11827099999999</v>
      </c>
      <c r="R15009">
        <v>339.118292</v>
      </c>
      <c r="S15009" t="s">
        <v>90</v>
      </c>
      <c r="T15009" s="297">
        <v>46311.754166666666</v>
      </c>
    </row>
    <row r="15010" spans="1:20" x14ac:dyDescent="0.35">
      <c r="A15010" t="s">
        <v>150</v>
      </c>
      <c r="B15010" t="s">
        <v>123</v>
      </c>
      <c r="C15010" t="s">
        <v>93</v>
      </c>
      <c r="D15010" s="29">
        <v>46426</v>
      </c>
      <c r="E15010">
        <v>0</v>
      </c>
      <c r="F15010">
        <v>0</v>
      </c>
      <c r="G15010">
        <v>0</v>
      </c>
      <c r="H15010">
        <v>0</v>
      </c>
      <c r="L15010">
        <v>339.11827099999999</v>
      </c>
      <c r="R15010">
        <v>339.118292</v>
      </c>
      <c r="S15010" t="s">
        <v>90</v>
      </c>
      <c r="T15010" s="297">
        <v>46311.754166666666</v>
      </c>
    </row>
    <row r="15011" spans="1:20" x14ac:dyDescent="0.35">
      <c r="A15011" t="s">
        <v>150</v>
      </c>
      <c r="B15011" t="s">
        <v>123</v>
      </c>
      <c r="C15011" t="s">
        <v>93</v>
      </c>
      <c r="D15011" s="29">
        <v>46427</v>
      </c>
      <c r="E15011">
        <v>0</v>
      </c>
      <c r="F15011">
        <v>0</v>
      </c>
      <c r="G15011">
        <v>0</v>
      </c>
      <c r="H15011">
        <v>0</v>
      </c>
      <c r="L15011">
        <v>339.11827099999999</v>
      </c>
      <c r="R15011">
        <v>339.118292</v>
      </c>
      <c r="S15011" t="s">
        <v>90</v>
      </c>
      <c r="T15011" s="297">
        <v>46311.754166666666</v>
      </c>
    </row>
    <row r="15012" spans="1:20" x14ac:dyDescent="0.35">
      <c r="A15012" t="s">
        <v>150</v>
      </c>
      <c r="B15012" t="s">
        <v>123</v>
      </c>
      <c r="C15012" t="s">
        <v>93</v>
      </c>
      <c r="D15012" s="29">
        <v>46428</v>
      </c>
      <c r="E15012">
        <v>0</v>
      </c>
      <c r="F15012">
        <v>0</v>
      </c>
      <c r="G15012">
        <v>0</v>
      </c>
      <c r="H15012">
        <v>0</v>
      </c>
      <c r="L15012">
        <v>339.11827099999999</v>
      </c>
      <c r="R15012">
        <v>339.118292</v>
      </c>
      <c r="S15012" t="s">
        <v>90</v>
      </c>
      <c r="T15012" s="297">
        <v>46311.754166666666</v>
      </c>
    </row>
    <row r="15013" spans="1:20" x14ac:dyDescent="0.35">
      <c r="A15013" t="s">
        <v>150</v>
      </c>
      <c r="B15013" t="s">
        <v>123</v>
      </c>
      <c r="C15013" t="s">
        <v>93</v>
      </c>
      <c r="D15013" s="29">
        <v>46429</v>
      </c>
      <c r="E15013">
        <v>0</v>
      </c>
      <c r="F15013">
        <v>0</v>
      </c>
      <c r="G15013">
        <v>0</v>
      </c>
      <c r="H15013">
        <v>0</v>
      </c>
      <c r="L15013">
        <v>339.11827099999999</v>
      </c>
      <c r="R15013">
        <v>339.118292</v>
      </c>
      <c r="S15013" t="s">
        <v>90</v>
      </c>
      <c r="T15013" s="297">
        <v>46311.754166666666</v>
      </c>
    </row>
    <row r="15014" spans="1:20" x14ac:dyDescent="0.35">
      <c r="A15014" t="s">
        <v>150</v>
      </c>
      <c r="B15014" t="s">
        <v>123</v>
      </c>
      <c r="C15014" t="s">
        <v>93</v>
      </c>
      <c r="D15014" s="29">
        <v>46430</v>
      </c>
      <c r="E15014">
        <v>0</v>
      </c>
      <c r="F15014">
        <v>0</v>
      </c>
      <c r="G15014">
        <v>0</v>
      </c>
      <c r="H15014">
        <v>0</v>
      </c>
      <c r="L15014">
        <v>339.11827099999999</v>
      </c>
      <c r="R15014">
        <v>339.118292</v>
      </c>
      <c r="S15014" t="s">
        <v>90</v>
      </c>
      <c r="T15014" s="297">
        <v>46311.754166666666</v>
      </c>
    </row>
    <row r="15015" spans="1:20" x14ac:dyDescent="0.35">
      <c r="A15015" t="s">
        <v>150</v>
      </c>
      <c r="B15015" t="s">
        <v>123</v>
      </c>
      <c r="C15015" t="s">
        <v>93</v>
      </c>
      <c r="D15015" s="29">
        <v>46431</v>
      </c>
      <c r="E15015">
        <v>0</v>
      </c>
      <c r="F15015">
        <v>0</v>
      </c>
      <c r="G15015">
        <v>0</v>
      </c>
      <c r="H15015">
        <v>0</v>
      </c>
      <c r="L15015">
        <v>339.11827099999999</v>
      </c>
      <c r="R15015">
        <v>339.118292</v>
      </c>
      <c r="S15015" t="s">
        <v>90</v>
      </c>
      <c r="T15015" s="297">
        <v>46311.754166666666</v>
      </c>
    </row>
    <row r="15016" spans="1:20" x14ac:dyDescent="0.35">
      <c r="A15016" t="s">
        <v>150</v>
      </c>
      <c r="B15016" t="s">
        <v>123</v>
      </c>
      <c r="C15016" t="s">
        <v>93</v>
      </c>
      <c r="D15016" s="29">
        <v>46432</v>
      </c>
      <c r="E15016">
        <v>0</v>
      </c>
      <c r="F15016">
        <v>0</v>
      </c>
      <c r="G15016">
        <v>0</v>
      </c>
      <c r="H15016">
        <v>0</v>
      </c>
      <c r="L15016">
        <v>339.11827099999999</v>
      </c>
      <c r="R15016">
        <v>339.118292</v>
      </c>
      <c r="S15016" t="s">
        <v>90</v>
      </c>
      <c r="T15016" s="297">
        <v>46311.754166666666</v>
      </c>
    </row>
    <row r="15017" spans="1:20" x14ac:dyDescent="0.35">
      <c r="A15017" t="s">
        <v>150</v>
      </c>
      <c r="B15017" t="s">
        <v>123</v>
      </c>
      <c r="C15017" t="s">
        <v>93</v>
      </c>
      <c r="D15017" s="29">
        <v>46433</v>
      </c>
      <c r="E15017">
        <v>0</v>
      </c>
      <c r="F15017">
        <v>0</v>
      </c>
      <c r="G15017">
        <v>0</v>
      </c>
      <c r="H15017">
        <v>0</v>
      </c>
      <c r="L15017">
        <v>339.11827099999999</v>
      </c>
      <c r="R15017">
        <v>339.118292</v>
      </c>
      <c r="S15017" t="s">
        <v>90</v>
      </c>
      <c r="T15017" s="297">
        <v>46311.754166666666</v>
      </c>
    </row>
    <row r="15018" spans="1:20" x14ac:dyDescent="0.35">
      <c r="A15018" t="s">
        <v>150</v>
      </c>
      <c r="B15018" t="s">
        <v>123</v>
      </c>
      <c r="C15018" t="s">
        <v>93</v>
      </c>
      <c r="D15018" s="29">
        <v>46434</v>
      </c>
      <c r="E15018">
        <v>0</v>
      </c>
      <c r="F15018">
        <v>0</v>
      </c>
      <c r="G15018">
        <v>0</v>
      </c>
      <c r="H15018">
        <v>0</v>
      </c>
      <c r="L15018">
        <v>339.11827099999999</v>
      </c>
      <c r="R15018">
        <v>339.118292</v>
      </c>
      <c r="S15018" t="s">
        <v>90</v>
      </c>
      <c r="T15018" s="297">
        <v>46311.754166666666</v>
      </c>
    </row>
    <row r="15019" spans="1:20" x14ac:dyDescent="0.35">
      <c r="A15019" t="s">
        <v>150</v>
      </c>
      <c r="B15019" t="s">
        <v>123</v>
      </c>
      <c r="C15019" t="s">
        <v>93</v>
      </c>
      <c r="D15019" s="29">
        <v>46435</v>
      </c>
      <c r="E15019">
        <v>0</v>
      </c>
      <c r="F15019">
        <v>0</v>
      </c>
      <c r="G15019">
        <v>0</v>
      </c>
      <c r="H15019">
        <v>0</v>
      </c>
      <c r="L15019">
        <v>339.11827099999999</v>
      </c>
      <c r="R15019">
        <v>339.118292</v>
      </c>
      <c r="S15019" t="s">
        <v>90</v>
      </c>
      <c r="T15019" s="297">
        <v>46311.754166666666</v>
      </c>
    </row>
    <row r="15020" spans="1:20" x14ac:dyDescent="0.35">
      <c r="A15020" t="s">
        <v>150</v>
      </c>
      <c r="B15020" t="s">
        <v>123</v>
      </c>
      <c r="C15020" t="s">
        <v>93</v>
      </c>
      <c r="D15020" s="29">
        <v>46436</v>
      </c>
      <c r="E15020">
        <v>0</v>
      </c>
      <c r="F15020">
        <v>0</v>
      </c>
      <c r="G15020">
        <v>0</v>
      </c>
      <c r="H15020">
        <v>0</v>
      </c>
      <c r="L15020">
        <v>339.11827099999999</v>
      </c>
      <c r="R15020">
        <v>339.118292</v>
      </c>
      <c r="S15020" t="s">
        <v>90</v>
      </c>
      <c r="T15020" s="297">
        <v>46311.754166666666</v>
      </c>
    </row>
    <row r="15021" spans="1:20" x14ac:dyDescent="0.35">
      <c r="A15021" t="s">
        <v>150</v>
      </c>
      <c r="B15021" t="s">
        <v>123</v>
      </c>
      <c r="C15021" t="s">
        <v>93</v>
      </c>
      <c r="D15021" s="29">
        <v>46437</v>
      </c>
      <c r="E15021">
        <v>0</v>
      </c>
      <c r="F15021">
        <v>0</v>
      </c>
      <c r="G15021">
        <v>0</v>
      </c>
      <c r="H15021">
        <v>0</v>
      </c>
      <c r="L15021">
        <v>339.11827099999999</v>
      </c>
      <c r="R15021">
        <v>339.118292</v>
      </c>
      <c r="S15021" t="s">
        <v>90</v>
      </c>
      <c r="T15021" s="297">
        <v>46311.754166666666</v>
      </c>
    </row>
    <row r="15022" spans="1:20" x14ac:dyDescent="0.35">
      <c r="A15022" t="s">
        <v>150</v>
      </c>
      <c r="B15022" t="s">
        <v>123</v>
      </c>
      <c r="C15022" t="s">
        <v>93</v>
      </c>
      <c r="D15022" s="29">
        <v>46438</v>
      </c>
      <c r="E15022">
        <v>0</v>
      </c>
      <c r="F15022">
        <v>0</v>
      </c>
      <c r="G15022">
        <v>0</v>
      </c>
      <c r="H15022">
        <v>0</v>
      </c>
      <c r="L15022">
        <v>339.11827099999999</v>
      </c>
      <c r="R15022">
        <v>339.118292</v>
      </c>
      <c r="S15022" t="s">
        <v>90</v>
      </c>
      <c r="T15022" s="297">
        <v>46311.754166666666</v>
      </c>
    </row>
    <row r="15023" spans="1:20" x14ac:dyDescent="0.35">
      <c r="A15023" t="s">
        <v>150</v>
      </c>
      <c r="B15023" t="s">
        <v>123</v>
      </c>
      <c r="C15023" t="s">
        <v>93</v>
      </c>
      <c r="D15023" s="29">
        <v>46439</v>
      </c>
      <c r="E15023">
        <v>0</v>
      </c>
      <c r="F15023">
        <v>0</v>
      </c>
      <c r="G15023">
        <v>0</v>
      </c>
      <c r="H15023">
        <v>0</v>
      </c>
      <c r="L15023">
        <v>339.11827099999999</v>
      </c>
      <c r="R15023">
        <v>339.118292</v>
      </c>
      <c r="S15023" t="s">
        <v>90</v>
      </c>
      <c r="T15023" s="297">
        <v>46311.754166666666</v>
      </c>
    </row>
    <row r="15024" spans="1:20" x14ac:dyDescent="0.35">
      <c r="A15024" t="s">
        <v>150</v>
      </c>
      <c r="B15024" t="s">
        <v>123</v>
      </c>
      <c r="C15024" t="s">
        <v>93</v>
      </c>
      <c r="D15024" s="29">
        <v>46440</v>
      </c>
      <c r="E15024">
        <v>0</v>
      </c>
      <c r="F15024">
        <v>0</v>
      </c>
      <c r="G15024">
        <v>0</v>
      </c>
      <c r="H15024">
        <v>0</v>
      </c>
      <c r="L15024">
        <v>339.11827099999999</v>
      </c>
      <c r="R15024">
        <v>339.118292</v>
      </c>
      <c r="S15024" t="s">
        <v>90</v>
      </c>
      <c r="T15024" s="297">
        <v>46311.754166666666</v>
      </c>
    </row>
    <row r="15025" spans="1:20" x14ac:dyDescent="0.35">
      <c r="A15025" t="s">
        <v>150</v>
      </c>
      <c r="B15025" t="s">
        <v>123</v>
      </c>
      <c r="C15025" t="s">
        <v>93</v>
      </c>
      <c r="D15025" s="29">
        <v>46441</v>
      </c>
      <c r="E15025">
        <v>0</v>
      </c>
      <c r="F15025">
        <v>0</v>
      </c>
      <c r="G15025">
        <v>0</v>
      </c>
      <c r="H15025">
        <v>0</v>
      </c>
      <c r="L15025">
        <v>339.11827099999999</v>
      </c>
      <c r="R15025">
        <v>339.118292</v>
      </c>
      <c r="S15025" t="s">
        <v>90</v>
      </c>
      <c r="T15025" s="297">
        <v>46311.754166666666</v>
      </c>
    </row>
    <row r="15026" spans="1:20" x14ac:dyDescent="0.35">
      <c r="A15026" t="s">
        <v>150</v>
      </c>
      <c r="B15026" t="s">
        <v>123</v>
      </c>
      <c r="C15026" t="s">
        <v>93</v>
      </c>
      <c r="D15026" s="29">
        <v>46442</v>
      </c>
      <c r="E15026">
        <v>0</v>
      </c>
      <c r="F15026">
        <v>0</v>
      </c>
      <c r="G15026">
        <v>0</v>
      </c>
      <c r="H15026">
        <v>0</v>
      </c>
      <c r="L15026">
        <v>339.11827099999999</v>
      </c>
      <c r="R15026">
        <v>339.118292</v>
      </c>
      <c r="S15026" t="s">
        <v>90</v>
      </c>
      <c r="T15026" s="297">
        <v>46311.754166666666</v>
      </c>
    </row>
    <row r="15027" spans="1:20" x14ac:dyDescent="0.35">
      <c r="A15027" t="s">
        <v>150</v>
      </c>
      <c r="B15027" t="s">
        <v>123</v>
      </c>
      <c r="C15027" t="s">
        <v>93</v>
      </c>
      <c r="D15027" s="29">
        <v>46443</v>
      </c>
      <c r="E15027">
        <v>0</v>
      </c>
      <c r="F15027">
        <v>0</v>
      </c>
      <c r="G15027">
        <v>0</v>
      </c>
      <c r="H15027">
        <v>0</v>
      </c>
      <c r="L15027">
        <v>339.11827099999999</v>
      </c>
      <c r="R15027">
        <v>339.118292</v>
      </c>
      <c r="S15027" t="s">
        <v>90</v>
      </c>
      <c r="T15027" s="297">
        <v>46311.754166666666</v>
      </c>
    </row>
    <row r="15028" spans="1:20" x14ac:dyDescent="0.35">
      <c r="A15028" t="s">
        <v>150</v>
      </c>
      <c r="B15028" t="s">
        <v>123</v>
      </c>
      <c r="C15028" t="s">
        <v>93</v>
      </c>
      <c r="D15028" s="29">
        <v>46444</v>
      </c>
      <c r="E15028">
        <v>0</v>
      </c>
      <c r="F15028">
        <v>0</v>
      </c>
      <c r="G15028">
        <v>0</v>
      </c>
      <c r="H15028">
        <v>0</v>
      </c>
      <c r="L15028">
        <v>339.11827099999999</v>
      </c>
      <c r="R15028">
        <v>339.118292</v>
      </c>
      <c r="S15028" t="s">
        <v>90</v>
      </c>
      <c r="T15028" s="297">
        <v>46311.754166666666</v>
      </c>
    </row>
    <row r="15029" spans="1:20" x14ac:dyDescent="0.35">
      <c r="A15029" t="s">
        <v>150</v>
      </c>
      <c r="B15029" t="s">
        <v>123</v>
      </c>
      <c r="C15029" t="s">
        <v>93</v>
      </c>
      <c r="D15029" s="29">
        <v>46445</v>
      </c>
      <c r="E15029">
        <v>0</v>
      </c>
      <c r="F15029">
        <v>0</v>
      </c>
      <c r="G15029">
        <v>0</v>
      </c>
      <c r="H15029">
        <v>0</v>
      </c>
      <c r="L15029">
        <v>339.11827099999999</v>
      </c>
      <c r="R15029">
        <v>339.118292</v>
      </c>
      <c r="S15029" t="s">
        <v>90</v>
      </c>
      <c r="T15029" s="297">
        <v>46311.754166666666</v>
      </c>
    </row>
    <row r="15030" spans="1:20" x14ac:dyDescent="0.35">
      <c r="A15030" t="s">
        <v>150</v>
      </c>
      <c r="B15030" t="s">
        <v>123</v>
      </c>
      <c r="C15030" t="s">
        <v>93</v>
      </c>
      <c r="D15030" s="29">
        <v>46446</v>
      </c>
      <c r="E15030">
        <v>0</v>
      </c>
      <c r="F15030">
        <v>0</v>
      </c>
      <c r="G15030">
        <v>0</v>
      </c>
      <c r="H15030">
        <v>0</v>
      </c>
      <c r="L15030">
        <v>339.11827099999999</v>
      </c>
      <c r="R15030">
        <v>339.118292</v>
      </c>
      <c r="S15030" t="s">
        <v>90</v>
      </c>
      <c r="T15030" s="297">
        <v>46311.754166666666</v>
      </c>
    </row>
    <row r="15031" spans="1:20" x14ac:dyDescent="0.35">
      <c r="A15031" t="s">
        <v>150</v>
      </c>
      <c r="B15031" t="s">
        <v>123</v>
      </c>
      <c r="C15031" t="s">
        <v>93</v>
      </c>
      <c r="D15031" s="29">
        <v>46447</v>
      </c>
      <c r="E15031">
        <v>0</v>
      </c>
      <c r="F15031">
        <v>0</v>
      </c>
      <c r="G15031">
        <v>0</v>
      </c>
      <c r="H15031">
        <v>0</v>
      </c>
      <c r="L15031">
        <v>339.11827099999999</v>
      </c>
      <c r="R15031">
        <v>339.118292</v>
      </c>
      <c r="S15031" t="s">
        <v>90</v>
      </c>
      <c r="T15031" s="297">
        <v>46311.754166666666</v>
      </c>
    </row>
    <row r="15032" spans="1:20" x14ac:dyDescent="0.35">
      <c r="A15032" t="s">
        <v>150</v>
      </c>
      <c r="B15032" t="s">
        <v>123</v>
      </c>
      <c r="C15032" t="s">
        <v>93</v>
      </c>
      <c r="D15032" s="29">
        <v>46448</v>
      </c>
      <c r="E15032">
        <v>0</v>
      </c>
      <c r="F15032">
        <v>0</v>
      </c>
      <c r="G15032">
        <v>0</v>
      </c>
      <c r="H15032">
        <v>0</v>
      </c>
      <c r="L15032">
        <v>339.11827099999999</v>
      </c>
      <c r="R15032">
        <v>339.118292</v>
      </c>
      <c r="S15032" t="s">
        <v>90</v>
      </c>
      <c r="T15032" s="297">
        <v>46311.754166666666</v>
      </c>
    </row>
    <row r="15033" spans="1:20" x14ac:dyDescent="0.35">
      <c r="A15033" t="s">
        <v>150</v>
      </c>
      <c r="B15033" t="s">
        <v>123</v>
      </c>
      <c r="C15033" t="s">
        <v>93</v>
      </c>
      <c r="D15033" s="29">
        <v>46449</v>
      </c>
      <c r="E15033">
        <v>0</v>
      </c>
      <c r="F15033">
        <v>0</v>
      </c>
      <c r="G15033">
        <v>0</v>
      </c>
      <c r="H15033">
        <v>0</v>
      </c>
      <c r="L15033">
        <v>339.11827099999999</v>
      </c>
      <c r="R15033">
        <v>339.118292</v>
      </c>
      <c r="S15033" t="s">
        <v>90</v>
      </c>
      <c r="T15033" s="297">
        <v>46311.754166666666</v>
      </c>
    </row>
    <row r="15034" spans="1:20" x14ac:dyDescent="0.35">
      <c r="A15034" t="s">
        <v>150</v>
      </c>
      <c r="B15034" t="s">
        <v>123</v>
      </c>
      <c r="C15034" t="s">
        <v>93</v>
      </c>
      <c r="D15034" s="29">
        <v>46450</v>
      </c>
      <c r="E15034">
        <v>0</v>
      </c>
      <c r="F15034">
        <v>0</v>
      </c>
      <c r="G15034">
        <v>0</v>
      </c>
      <c r="H15034">
        <v>0</v>
      </c>
      <c r="L15034">
        <v>339.11827099999999</v>
      </c>
      <c r="R15034">
        <v>339.118292</v>
      </c>
      <c r="S15034" t="s">
        <v>90</v>
      </c>
      <c r="T15034" s="297">
        <v>46311.754166666666</v>
      </c>
    </row>
    <row r="15035" spans="1:20" x14ac:dyDescent="0.35">
      <c r="A15035" t="s">
        <v>150</v>
      </c>
      <c r="B15035" t="s">
        <v>123</v>
      </c>
      <c r="C15035" t="s">
        <v>93</v>
      </c>
      <c r="D15035" s="29">
        <v>46451</v>
      </c>
      <c r="E15035">
        <v>0</v>
      </c>
      <c r="F15035">
        <v>0</v>
      </c>
      <c r="G15035">
        <v>0</v>
      </c>
      <c r="H15035">
        <v>0</v>
      </c>
      <c r="L15035">
        <v>339.11827099999999</v>
      </c>
      <c r="R15035">
        <v>339.118292</v>
      </c>
      <c r="S15035" t="s">
        <v>90</v>
      </c>
      <c r="T15035" s="297">
        <v>46311.754166666666</v>
      </c>
    </row>
    <row r="15036" spans="1:20" x14ac:dyDescent="0.35">
      <c r="A15036" t="s">
        <v>150</v>
      </c>
      <c r="B15036" t="s">
        <v>123</v>
      </c>
      <c r="C15036" t="s">
        <v>93</v>
      </c>
      <c r="D15036" s="29">
        <v>46452</v>
      </c>
      <c r="E15036">
        <v>0</v>
      </c>
      <c r="F15036">
        <v>0</v>
      </c>
      <c r="G15036">
        <v>0</v>
      </c>
      <c r="H15036">
        <v>0</v>
      </c>
      <c r="L15036">
        <v>339.11827099999999</v>
      </c>
      <c r="R15036">
        <v>339.118292</v>
      </c>
      <c r="S15036" t="s">
        <v>90</v>
      </c>
      <c r="T15036" s="297">
        <v>46311.754166666666</v>
      </c>
    </row>
    <row r="15037" spans="1:20" x14ac:dyDescent="0.35">
      <c r="A15037" t="s">
        <v>150</v>
      </c>
      <c r="B15037" t="s">
        <v>123</v>
      </c>
      <c r="C15037" t="s">
        <v>93</v>
      </c>
      <c r="D15037" s="29">
        <v>46453</v>
      </c>
      <c r="E15037">
        <v>0</v>
      </c>
      <c r="F15037">
        <v>0</v>
      </c>
      <c r="G15037">
        <v>0</v>
      </c>
      <c r="H15037">
        <v>0</v>
      </c>
      <c r="L15037">
        <v>339.11827099999999</v>
      </c>
      <c r="R15037">
        <v>339.118292</v>
      </c>
      <c r="S15037" t="s">
        <v>90</v>
      </c>
      <c r="T15037" s="297">
        <v>46311.754166666666</v>
      </c>
    </row>
    <row r="15038" spans="1:20" x14ac:dyDescent="0.35">
      <c r="A15038" t="s">
        <v>150</v>
      </c>
      <c r="B15038" t="s">
        <v>123</v>
      </c>
      <c r="C15038" t="s">
        <v>93</v>
      </c>
      <c r="D15038" s="29">
        <v>46454</v>
      </c>
      <c r="E15038">
        <v>0</v>
      </c>
      <c r="F15038">
        <v>0</v>
      </c>
      <c r="G15038">
        <v>0</v>
      </c>
      <c r="H15038">
        <v>0</v>
      </c>
      <c r="L15038">
        <v>339.11827099999999</v>
      </c>
      <c r="R15038">
        <v>339.118292</v>
      </c>
      <c r="S15038" t="s">
        <v>90</v>
      </c>
      <c r="T15038" s="297">
        <v>46311.754166666666</v>
      </c>
    </row>
    <row r="15039" spans="1:20" x14ac:dyDescent="0.35">
      <c r="A15039" t="s">
        <v>150</v>
      </c>
      <c r="B15039" t="s">
        <v>123</v>
      </c>
      <c r="C15039" t="s">
        <v>93</v>
      </c>
      <c r="D15039" s="29">
        <v>46455</v>
      </c>
      <c r="E15039">
        <v>0</v>
      </c>
      <c r="F15039">
        <v>0</v>
      </c>
      <c r="G15039">
        <v>0</v>
      </c>
      <c r="H15039">
        <v>0</v>
      </c>
      <c r="L15039">
        <v>339.11827099999999</v>
      </c>
      <c r="R15039">
        <v>339.118292</v>
      </c>
      <c r="S15039" t="s">
        <v>90</v>
      </c>
      <c r="T15039" s="297">
        <v>46311.754166666666</v>
      </c>
    </row>
    <row r="15040" spans="1:20" x14ac:dyDescent="0.35">
      <c r="A15040" t="s">
        <v>150</v>
      </c>
      <c r="B15040" t="s">
        <v>123</v>
      </c>
      <c r="C15040" t="s">
        <v>93</v>
      </c>
      <c r="D15040" s="29">
        <v>46456</v>
      </c>
      <c r="E15040">
        <v>0</v>
      </c>
      <c r="F15040">
        <v>0</v>
      </c>
      <c r="G15040">
        <v>0</v>
      </c>
      <c r="H15040">
        <v>0</v>
      </c>
      <c r="L15040">
        <v>339.11827099999999</v>
      </c>
      <c r="R15040">
        <v>339.118292</v>
      </c>
      <c r="S15040" t="s">
        <v>90</v>
      </c>
      <c r="T15040" s="297">
        <v>46311.754166666666</v>
      </c>
    </row>
    <row r="15041" spans="1:20" x14ac:dyDescent="0.35">
      <c r="A15041" t="s">
        <v>150</v>
      </c>
      <c r="B15041" t="s">
        <v>123</v>
      </c>
      <c r="C15041" t="s">
        <v>93</v>
      </c>
      <c r="D15041" s="29">
        <v>46457</v>
      </c>
      <c r="E15041">
        <v>0</v>
      </c>
      <c r="F15041">
        <v>0</v>
      </c>
      <c r="G15041">
        <v>0</v>
      </c>
      <c r="H15041">
        <v>0</v>
      </c>
      <c r="L15041">
        <v>339.11827099999999</v>
      </c>
      <c r="R15041">
        <v>339.118292</v>
      </c>
      <c r="S15041" t="s">
        <v>90</v>
      </c>
      <c r="T15041" s="297">
        <v>46311.754166666666</v>
      </c>
    </row>
    <row r="15042" spans="1:20" x14ac:dyDescent="0.35">
      <c r="A15042" t="s">
        <v>150</v>
      </c>
      <c r="B15042" t="s">
        <v>123</v>
      </c>
      <c r="C15042" t="s">
        <v>93</v>
      </c>
      <c r="D15042" s="29">
        <v>46458</v>
      </c>
      <c r="E15042">
        <v>0</v>
      </c>
      <c r="F15042">
        <v>0</v>
      </c>
      <c r="G15042">
        <v>0</v>
      </c>
      <c r="H15042">
        <v>0</v>
      </c>
      <c r="L15042">
        <v>339.11827099999999</v>
      </c>
      <c r="R15042">
        <v>339.118292</v>
      </c>
      <c r="S15042" t="s">
        <v>90</v>
      </c>
      <c r="T15042" s="297">
        <v>46311.754166666666</v>
      </c>
    </row>
    <row r="15043" spans="1:20" x14ac:dyDescent="0.35">
      <c r="A15043" t="s">
        <v>150</v>
      </c>
      <c r="B15043" t="s">
        <v>123</v>
      </c>
      <c r="C15043" t="s">
        <v>93</v>
      </c>
      <c r="D15043" s="29">
        <v>46459</v>
      </c>
      <c r="E15043">
        <v>0</v>
      </c>
      <c r="F15043">
        <v>0</v>
      </c>
      <c r="G15043">
        <v>0</v>
      </c>
      <c r="H15043">
        <v>0</v>
      </c>
      <c r="L15043">
        <v>339.11827099999999</v>
      </c>
      <c r="R15043">
        <v>339.118292</v>
      </c>
      <c r="S15043" t="s">
        <v>90</v>
      </c>
      <c r="T15043" s="297">
        <v>46311.754166666666</v>
      </c>
    </row>
    <row r="15044" spans="1:20" x14ac:dyDescent="0.35">
      <c r="A15044" t="s">
        <v>150</v>
      </c>
      <c r="B15044" t="s">
        <v>123</v>
      </c>
      <c r="C15044" t="s">
        <v>93</v>
      </c>
      <c r="D15044" s="29">
        <v>46460</v>
      </c>
      <c r="E15044">
        <v>0</v>
      </c>
      <c r="F15044">
        <v>0</v>
      </c>
      <c r="G15044">
        <v>0</v>
      </c>
      <c r="H15044">
        <v>0</v>
      </c>
      <c r="L15044">
        <v>339.11827099999999</v>
      </c>
      <c r="R15044">
        <v>339.118292</v>
      </c>
      <c r="S15044" t="s">
        <v>90</v>
      </c>
      <c r="T15044" s="297">
        <v>46311.754166666666</v>
      </c>
    </row>
    <row r="15045" spans="1:20" x14ac:dyDescent="0.35">
      <c r="A15045" t="s">
        <v>150</v>
      </c>
      <c r="B15045" t="s">
        <v>123</v>
      </c>
      <c r="C15045" t="s">
        <v>93</v>
      </c>
      <c r="D15045" s="29">
        <v>46461</v>
      </c>
      <c r="E15045">
        <v>0</v>
      </c>
      <c r="F15045">
        <v>0</v>
      </c>
      <c r="G15045">
        <v>0</v>
      </c>
      <c r="H15045">
        <v>0</v>
      </c>
      <c r="L15045">
        <v>339.11827099999999</v>
      </c>
      <c r="R15045">
        <v>339.118292</v>
      </c>
      <c r="S15045" t="s">
        <v>90</v>
      </c>
      <c r="T15045" s="297">
        <v>46311.754166666666</v>
      </c>
    </row>
    <row r="15046" spans="1:20" x14ac:dyDescent="0.35">
      <c r="A15046" t="s">
        <v>150</v>
      </c>
      <c r="B15046" t="s">
        <v>123</v>
      </c>
      <c r="C15046" t="s">
        <v>93</v>
      </c>
      <c r="D15046" s="29">
        <v>46462</v>
      </c>
      <c r="E15046">
        <v>0</v>
      </c>
      <c r="F15046">
        <v>0</v>
      </c>
      <c r="G15046">
        <v>0</v>
      </c>
      <c r="H15046">
        <v>0</v>
      </c>
      <c r="L15046">
        <v>339.11827099999999</v>
      </c>
      <c r="R15046">
        <v>339.118292</v>
      </c>
      <c r="S15046" t="s">
        <v>90</v>
      </c>
      <c r="T15046" s="297">
        <v>46311.754166666666</v>
      </c>
    </row>
    <row r="15047" spans="1:20" x14ac:dyDescent="0.35">
      <c r="A15047" t="s">
        <v>150</v>
      </c>
      <c r="B15047" t="s">
        <v>123</v>
      </c>
      <c r="C15047" t="s">
        <v>93</v>
      </c>
      <c r="D15047" s="29">
        <v>46463</v>
      </c>
      <c r="E15047">
        <v>0</v>
      </c>
      <c r="F15047">
        <v>0</v>
      </c>
      <c r="G15047">
        <v>0</v>
      </c>
      <c r="H15047">
        <v>0</v>
      </c>
      <c r="L15047">
        <v>339.11827099999999</v>
      </c>
      <c r="R15047">
        <v>339.118292</v>
      </c>
      <c r="S15047" t="s">
        <v>90</v>
      </c>
      <c r="T15047" s="297">
        <v>46311.754166666666</v>
      </c>
    </row>
    <row r="15048" spans="1:20" x14ac:dyDescent="0.35">
      <c r="A15048" t="s">
        <v>150</v>
      </c>
      <c r="B15048" t="s">
        <v>123</v>
      </c>
      <c r="C15048" t="s">
        <v>93</v>
      </c>
      <c r="D15048" s="29">
        <v>46464</v>
      </c>
      <c r="E15048">
        <v>0</v>
      </c>
      <c r="F15048">
        <v>0</v>
      </c>
      <c r="G15048">
        <v>0</v>
      </c>
      <c r="H15048">
        <v>0</v>
      </c>
      <c r="L15048">
        <v>339.11827099999999</v>
      </c>
      <c r="R15048">
        <v>339.118292</v>
      </c>
      <c r="S15048" t="s">
        <v>90</v>
      </c>
      <c r="T15048" s="297">
        <v>46311.754166666666</v>
      </c>
    </row>
    <row r="15049" spans="1:20" x14ac:dyDescent="0.35">
      <c r="A15049" t="s">
        <v>150</v>
      </c>
      <c r="B15049" t="s">
        <v>123</v>
      </c>
      <c r="C15049" t="s">
        <v>93</v>
      </c>
      <c r="D15049" s="29">
        <v>46465</v>
      </c>
      <c r="E15049">
        <v>0</v>
      </c>
      <c r="F15049">
        <v>0</v>
      </c>
      <c r="G15049">
        <v>0</v>
      </c>
      <c r="H15049">
        <v>0</v>
      </c>
      <c r="L15049">
        <v>339.11827099999999</v>
      </c>
      <c r="R15049">
        <v>339.118292</v>
      </c>
      <c r="S15049" t="s">
        <v>90</v>
      </c>
      <c r="T15049" s="297">
        <v>46311.754166666666</v>
      </c>
    </row>
    <row r="15050" spans="1:20" x14ac:dyDescent="0.35">
      <c r="A15050" t="s">
        <v>150</v>
      </c>
      <c r="B15050" t="s">
        <v>123</v>
      </c>
      <c r="C15050" t="s">
        <v>93</v>
      </c>
      <c r="D15050" s="29">
        <v>46466</v>
      </c>
      <c r="E15050">
        <v>0</v>
      </c>
      <c r="F15050">
        <v>0</v>
      </c>
      <c r="G15050">
        <v>0</v>
      </c>
      <c r="H15050">
        <v>0</v>
      </c>
      <c r="L15050">
        <v>339.11827099999999</v>
      </c>
      <c r="R15050">
        <v>339.118292</v>
      </c>
      <c r="S15050" t="s">
        <v>90</v>
      </c>
      <c r="T15050" s="297">
        <v>46311.754166666666</v>
      </c>
    </row>
    <row r="15051" spans="1:20" x14ac:dyDescent="0.35">
      <c r="A15051" t="s">
        <v>150</v>
      </c>
      <c r="B15051" t="s">
        <v>123</v>
      </c>
      <c r="C15051" t="s">
        <v>93</v>
      </c>
      <c r="D15051" s="29">
        <v>46467</v>
      </c>
      <c r="E15051">
        <v>0</v>
      </c>
      <c r="F15051">
        <v>0</v>
      </c>
      <c r="G15051">
        <v>0</v>
      </c>
      <c r="H15051">
        <v>0</v>
      </c>
      <c r="L15051">
        <v>339.11827099999999</v>
      </c>
      <c r="R15051">
        <v>339.118292</v>
      </c>
      <c r="S15051" t="s">
        <v>90</v>
      </c>
      <c r="T15051" s="297">
        <v>46311.754166666666</v>
      </c>
    </row>
    <row r="15052" spans="1:20" x14ac:dyDescent="0.35">
      <c r="A15052" t="s">
        <v>150</v>
      </c>
      <c r="B15052" t="s">
        <v>123</v>
      </c>
      <c r="C15052" t="s">
        <v>93</v>
      </c>
      <c r="D15052" s="29">
        <v>46468</v>
      </c>
      <c r="E15052">
        <v>0</v>
      </c>
      <c r="F15052">
        <v>0</v>
      </c>
      <c r="G15052">
        <v>0</v>
      </c>
      <c r="H15052">
        <v>0</v>
      </c>
      <c r="L15052">
        <v>339.11827099999999</v>
      </c>
      <c r="R15052">
        <v>339.118292</v>
      </c>
      <c r="S15052" t="s">
        <v>90</v>
      </c>
      <c r="T15052" s="297">
        <v>46311.754166666666</v>
      </c>
    </row>
    <row r="15053" spans="1:20" x14ac:dyDescent="0.35">
      <c r="A15053" t="s">
        <v>150</v>
      </c>
      <c r="B15053" t="s">
        <v>123</v>
      </c>
      <c r="C15053" t="s">
        <v>93</v>
      </c>
      <c r="D15053" s="29">
        <v>46469</v>
      </c>
      <c r="E15053">
        <v>0</v>
      </c>
      <c r="F15053">
        <v>0</v>
      </c>
      <c r="G15053">
        <v>0</v>
      </c>
      <c r="H15053">
        <v>0</v>
      </c>
      <c r="L15053">
        <v>339.11827099999999</v>
      </c>
      <c r="R15053">
        <v>339.118292</v>
      </c>
      <c r="S15053" t="s">
        <v>90</v>
      </c>
      <c r="T15053" s="297">
        <v>46311.754166666666</v>
      </c>
    </row>
    <row r="15054" spans="1:20" x14ac:dyDescent="0.35">
      <c r="A15054" t="s">
        <v>150</v>
      </c>
      <c r="B15054" t="s">
        <v>123</v>
      </c>
      <c r="C15054" t="s">
        <v>93</v>
      </c>
      <c r="D15054" s="29">
        <v>46470</v>
      </c>
      <c r="E15054">
        <v>0</v>
      </c>
      <c r="F15054">
        <v>0</v>
      </c>
      <c r="G15054">
        <v>0</v>
      </c>
      <c r="H15054">
        <v>0</v>
      </c>
      <c r="L15054">
        <v>339.11827099999999</v>
      </c>
      <c r="R15054">
        <v>339.118292</v>
      </c>
      <c r="S15054" t="s">
        <v>90</v>
      </c>
      <c r="T15054" s="297">
        <v>46311.754166666666</v>
      </c>
    </row>
    <row r="15055" spans="1:20" x14ac:dyDescent="0.35">
      <c r="A15055" t="s">
        <v>150</v>
      </c>
      <c r="B15055" t="s">
        <v>123</v>
      </c>
      <c r="C15055" t="s">
        <v>93</v>
      </c>
      <c r="D15055" s="29">
        <v>46471</v>
      </c>
      <c r="E15055">
        <v>0</v>
      </c>
      <c r="F15055">
        <v>0</v>
      </c>
      <c r="G15055">
        <v>0</v>
      </c>
      <c r="H15055">
        <v>0</v>
      </c>
      <c r="L15055">
        <v>339.11827099999999</v>
      </c>
      <c r="R15055">
        <v>339.118292</v>
      </c>
      <c r="S15055" t="s">
        <v>90</v>
      </c>
      <c r="T15055" s="297">
        <v>46311.754166666666</v>
      </c>
    </row>
    <row r="15056" spans="1:20" x14ac:dyDescent="0.35">
      <c r="A15056" t="s">
        <v>150</v>
      </c>
      <c r="B15056" t="s">
        <v>123</v>
      </c>
      <c r="C15056" t="s">
        <v>93</v>
      </c>
      <c r="D15056" s="29">
        <v>46472</v>
      </c>
      <c r="E15056">
        <v>0</v>
      </c>
      <c r="F15056">
        <v>0</v>
      </c>
      <c r="G15056">
        <v>0</v>
      </c>
      <c r="H15056">
        <v>0</v>
      </c>
      <c r="L15056">
        <v>339.11827099999999</v>
      </c>
      <c r="R15056">
        <v>339.118292</v>
      </c>
      <c r="S15056" t="s">
        <v>90</v>
      </c>
      <c r="T15056" s="297">
        <v>46311.754166666666</v>
      </c>
    </row>
    <row r="15057" spans="1:20" x14ac:dyDescent="0.35">
      <c r="A15057" t="s">
        <v>150</v>
      </c>
      <c r="B15057" t="s">
        <v>123</v>
      </c>
      <c r="C15057" t="s">
        <v>93</v>
      </c>
      <c r="D15057" s="29">
        <v>46473</v>
      </c>
      <c r="E15057">
        <v>0</v>
      </c>
      <c r="F15057">
        <v>0</v>
      </c>
      <c r="G15057">
        <v>0</v>
      </c>
      <c r="H15057">
        <v>0</v>
      </c>
      <c r="L15057">
        <v>339.11827099999999</v>
      </c>
      <c r="R15057">
        <v>339.118292</v>
      </c>
      <c r="S15057" t="s">
        <v>90</v>
      </c>
      <c r="T15057" s="297">
        <v>46311.754166666666</v>
      </c>
    </row>
    <row r="15058" spans="1:20" x14ac:dyDescent="0.35">
      <c r="A15058" t="s">
        <v>150</v>
      </c>
      <c r="B15058" t="s">
        <v>123</v>
      </c>
      <c r="C15058" t="s">
        <v>93</v>
      </c>
      <c r="D15058" s="29">
        <v>46474</v>
      </c>
      <c r="E15058">
        <v>0</v>
      </c>
      <c r="F15058">
        <v>0</v>
      </c>
      <c r="G15058">
        <v>0</v>
      </c>
      <c r="H15058">
        <v>0</v>
      </c>
      <c r="L15058">
        <v>339.11827099999999</v>
      </c>
      <c r="R15058">
        <v>339.118292</v>
      </c>
      <c r="S15058" t="s">
        <v>90</v>
      </c>
      <c r="T15058" s="297">
        <v>46311.754166666666</v>
      </c>
    </row>
    <row r="15059" spans="1:20" x14ac:dyDescent="0.35">
      <c r="A15059" t="s">
        <v>150</v>
      </c>
      <c r="B15059" t="s">
        <v>123</v>
      </c>
      <c r="C15059" t="s">
        <v>93</v>
      </c>
      <c r="D15059" s="29">
        <v>46475</v>
      </c>
      <c r="E15059">
        <v>0</v>
      </c>
      <c r="F15059">
        <v>0</v>
      </c>
      <c r="G15059">
        <v>0</v>
      </c>
      <c r="H15059">
        <v>0</v>
      </c>
      <c r="L15059">
        <v>339.11827099999999</v>
      </c>
      <c r="R15059">
        <v>339.118292</v>
      </c>
      <c r="S15059" t="s">
        <v>151</v>
      </c>
      <c r="T15059" s="297">
        <v>46311.754166666666</v>
      </c>
    </row>
    <row r="15060" spans="1:20" x14ac:dyDescent="0.35">
      <c r="A15060" t="s">
        <v>150</v>
      </c>
      <c r="B15060" t="s">
        <v>123</v>
      </c>
      <c r="C15060" t="s">
        <v>93</v>
      </c>
      <c r="D15060" s="29">
        <v>46476</v>
      </c>
      <c r="E15060">
        <v>0</v>
      </c>
      <c r="F15060">
        <v>0</v>
      </c>
      <c r="G15060">
        <v>0</v>
      </c>
      <c r="H15060">
        <v>0</v>
      </c>
      <c r="L15060">
        <v>339.11827099999999</v>
      </c>
      <c r="R15060">
        <v>339.118292</v>
      </c>
      <c r="S15060" t="s">
        <v>151</v>
      </c>
      <c r="T15060" s="297">
        <v>46311.754166666666</v>
      </c>
    </row>
    <row r="15061" spans="1:20" x14ac:dyDescent="0.35">
      <c r="A15061" t="s">
        <v>150</v>
      </c>
      <c r="B15061" t="s">
        <v>123</v>
      </c>
      <c r="C15061" t="s">
        <v>93</v>
      </c>
      <c r="D15061" s="29">
        <v>46477</v>
      </c>
      <c r="E15061">
        <v>0</v>
      </c>
      <c r="F15061">
        <v>0</v>
      </c>
      <c r="G15061">
        <v>0</v>
      </c>
      <c r="H15061">
        <v>0</v>
      </c>
      <c r="L15061">
        <v>339.11827099999999</v>
      </c>
      <c r="R15061">
        <v>339.118292</v>
      </c>
      <c r="S15061" t="s">
        <v>151</v>
      </c>
      <c r="T15061" s="297">
        <v>46311.754166666666</v>
      </c>
    </row>
    <row r="15062" spans="1:20" x14ac:dyDescent="0.35">
      <c r="A15062" t="s">
        <v>150</v>
      </c>
      <c r="B15062" t="s">
        <v>123</v>
      </c>
      <c r="C15062" t="s">
        <v>93</v>
      </c>
      <c r="D15062" s="29">
        <v>46478</v>
      </c>
      <c r="E15062">
        <v>0</v>
      </c>
      <c r="F15062">
        <v>0</v>
      </c>
      <c r="G15062">
        <v>0</v>
      </c>
      <c r="H15062">
        <v>0</v>
      </c>
      <c r="L15062">
        <v>339.118292</v>
      </c>
      <c r="R15062">
        <v>339.118292</v>
      </c>
      <c r="S15062" t="s">
        <v>151</v>
      </c>
      <c r="T15062" s="297">
        <v>46311.754166666666</v>
      </c>
    </row>
    <row r="15063" spans="1:20" x14ac:dyDescent="0.35">
      <c r="A15063" t="s">
        <v>150</v>
      </c>
      <c r="B15063" t="s">
        <v>123</v>
      </c>
      <c r="C15063" t="s">
        <v>93</v>
      </c>
      <c r="D15063" s="29">
        <v>46479</v>
      </c>
      <c r="E15063">
        <v>0</v>
      </c>
      <c r="F15063">
        <v>0</v>
      </c>
      <c r="G15063">
        <v>0</v>
      </c>
      <c r="H15063">
        <v>0</v>
      </c>
      <c r="L15063">
        <v>339.118292</v>
      </c>
      <c r="R15063">
        <v>339.118292</v>
      </c>
      <c r="S15063" t="s">
        <v>151</v>
      </c>
      <c r="T15063" s="297">
        <v>46311.754166666666</v>
      </c>
    </row>
    <row r="15064" spans="1:20" x14ac:dyDescent="0.35">
      <c r="A15064" t="s">
        <v>150</v>
      </c>
      <c r="B15064" t="s">
        <v>123</v>
      </c>
      <c r="C15064" t="s">
        <v>93</v>
      </c>
      <c r="D15064" s="29">
        <v>46480</v>
      </c>
      <c r="E15064">
        <v>0</v>
      </c>
      <c r="F15064">
        <v>0</v>
      </c>
      <c r="G15064">
        <v>0</v>
      </c>
      <c r="H15064">
        <v>0</v>
      </c>
      <c r="L15064">
        <v>339.118292</v>
      </c>
      <c r="R15064">
        <v>339.118292</v>
      </c>
      <c r="S15064" t="s">
        <v>151</v>
      </c>
      <c r="T15064" s="297">
        <v>46311.754166666666</v>
      </c>
    </row>
    <row r="15065" spans="1:20" x14ac:dyDescent="0.35">
      <c r="A15065" t="s">
        <v>150</v>
      </c>
      <c r="B15065" t="s">
        <v>123</v>
      </c>
      <c r="C15065" t="s">
        <v>93</v>
      </c>
      <c r="D15065" s="29">
        <v>46481</v>
      </c>
      <c r="E15065">
        <v>0</v>
      </c>
      <c r="F15065">
        <v>0</v>
      </c>
      <c r="G15065">
        <v>0</v>
      </c>
      <c r="H15065">
        <v>0</v>
      </c>
      <c r="L15065">
        <v>339.118292</v>
      </c>
      <c r="R15065">
        <v>339.118292</v>
      </c>
      <c r="S15065" t="s">
        <v>151</v>
      </c>
      <c r="T15065" s="297">
        <v>46311.754166666666</v>
      </c>
    </row>
    <row r="15066" spans="1:20" x14ac:dyDescent="0.35">
      <c r="A15066" t="s">
        <v>150</v>
      </c>
      <c r="B15066" t="s">
        <v>123</v>
      </c>
      <c r="C15066" t="s">
        <v>93</v>
      </c>
      <c r="D15066" s="29">
        <v>46482</v>
      </c>
      <c r="E15066">
        <v>0.81</v>
      </c>
      <c r="F15066">
        <v>0.01</v>
      </c>
      <c r="G15066">
        <v>0.81</v>
      </c>
      <c r="H15066">
        <v>0.01</v>
      </c>
      <c r="J15066">
        <v>63</v>
      </c>
      <c r="K15066">
        <v>334</v>
      </c>
      <c r="L15066">
        <v>339.118292</v>
      </c>
      <c r="R15066">
        <v>339.118292</v>
      </c>
      <c r="S15066" t="s">
        <v>90</v>
      </c>
      <c r="T15066" s="297">
        <v>46311.754166666666</v>
      </c>
    </row>
    <row r="15067" spans="1:20" x14ac:dyDescent="0.35">
      <c r="A15067" t="s">
        <v>150</v>
      </c>
      <c r="B15067" t="s">
        <v>123</v>
      </c>
      <c r="C15067" t="s">
        <v>93</v>
      </c>
      <c r="D15067" s="29">
        <v>46483</v>
      </c>
      <c r="E15067">
        <v>0.81</v>
      </c>
      <c r="F15067">
        <v>0.01</v>
      </c>
      <c r="G15067">
        <v>0.81</v>
      </c>
      <c r="H15067">
        <v>0.01</v>
      </c>
      <c r="J15067">
        <v>63</v>
      </c>
      <c r="K15067">
        <v>334</v>
      </c>
      <c r="L15067">
        <v>339.118292</v>
      </c>
      <c r="R15067">
        <v>339.118292</v>
      </c>
      <c r="S15067" t="s">
        <v>90</v>
      </c>
      <c r="T15067" s="297">
        <v>46311.754166666666</v>
      </c>
    </row>
    <row r="15068" spans="1:20" x14ac:dyDescent="0.35">
      <c r="A15068" t="s">
        <v>150</v>
      </c>
      <c r="B15068" t="s">
        <v>123</v>
      </c>
      <c r="C15068" t="s">
        <v>93</v>
      </c>
      <c r="D15068" s="29">
        <v>46484</v>
      </c>
      <c r="E15068">
        <v>0.81</v>
      </c>
      <c r="F15068">
        <v>0.01</v>
      </c>
      <c r="G15068">
        <v>0.81</v>
      </c>
      <c r="H15068">
        <v>0.01</v>
      </c>
      <c r="J15068">
        <v>63</v>
      </c>
      <c r="K15068">
        <v>334</v>
      </c>
      <c r="L15068">
        <v>339.118292</v>
      </c>
      <c r="R15068">
        <v>339.118292</v>
      </c>
      <c r="S15068" t="s">
        <v>90</v>
      </c>
      <c r="T15068" s="297">
        <v>46311.754166666666</v>
      </c>
    </row>
    <row r="15069" spans="1:20" x14ac:dyDescent="0.35">
      <c r="A15069" t="s">
        <v>150</v>
      </c>
      <c r="B15069" t="s">
        <v>123</v>
      </c>
      <c r="C15069" t="s">
        <v>93</v>
      </c>
      <c r="D15069" s="29">
        <v>46485</v>
      </c>
      <c r="E15069">
        <v>0.81</v>
      </c>
      <c r="F15069">
        <v>0.01</v>
      </c>
      <c r="G15069">
        <v>0.81</v>
      </c>
      <c r="H15069">
        <v>0.01</v>
      </c>
      <c r="J15069">
        <v>63</v>
      </c>
      <c r="K15069">
        <v>334</v>
      </c>
      <c r="L15069">
        <v>339.118292</v>
      </c>
      <c r="R15069">
        <v>339.118292</v>
      </c>
      <c r="S15069" t="s">
        <v>90</v>
      </c>
      <c r="T15069" s="297">
        <v>46311.754166666666</v>
      </c>
    </row>
    <row r="15070" spans="1:20" x14ac:dyDescent="0.35">
      <c r="A15070" t="s">
        <v>150</v>
      </c>
      <c r="B15070" t="s">
        <v>123</v>
      </c>
      <c r="C15070" t="s">
        <v>93</v>
      </c>
      <c r="D15070" s="29">
        <v>46486</v>
      </c>
      <c r="E15070">
        <v>0.81</v>
      </c>
      <c r="F15070">
        <v>0.01</v>
      </c>
      <c r="G15070">
        <v>0.81</v>
      </c>
      <c r="H15070">
        <v>0.01</v>
      </c>
      <c r="J15070">
        <v>63</v>
      </c>
      <c r="K15070">
        <v>334</v>
      </c>
      <c r="L15070">
        <v>339.118292</v>
      </c>
      <c r="R15070">
        <v>339.118292</v>
      </c>
      <c r="S15070" t="s">
        <v>90</v>
      </c>
      <c r="T15070" s="297">
        <v>46311.754166666666</v>
      </c>
    </row>
    <row r="15071" spans="1:20" x14ac:dyDescent="0.35">
      <c r="A15071" t="s">
        <v>150</v>
      </c>
      <c r="B15071" t="s">
        <v>123</v>
      </c>
      <c r="C15071" t="s">
        <v>93</v>
      </c>
      <c r="D15071" s="29">
        <v>46487</v>
      </c>
      <c r="E15071">
        <v>0</v>
      </c>
      <c r="F15071">
        <v>0</v>
      </c>
      <c r="G15071">
        <v>0</v>
      </c>
      <c r="H15071">
        <v>0</v>
      </c>
      <c r="L15071">
        <v>339.118292</v>
      </c>
      <c r="R15071">
        <v>339.118292</v>
      </c>
      <c r="S15071" t="s">
        <v>151</v>
      </c>
      <c r="T15071" s="297">
        <v>46311.754166666666</v>
      </c>
    </row>
    <row r="15072" spans="1:20" x14ac:dyDescent="0.35">
      <c r="A15072" t="s">
        <v>150</v>
      </c>
      <c r="B15072" t="s">
        <v>123</v>
      </c>
      <c r="C15072" t="s">
        <v>93</v>
      </c>
      <c r="D15072" s="29">
        <v>46488</v>
      </c>
      <c r="E15072">
        <v>0</v>
      </c>
      <c r="F15072">
        <v>0</v>
      </c>
      <c r="G15072">
        <v>0</v>
      </c>
      <c r="H15072">
        <v>0</v>
      </c>
      <c r="L15072">
        <v>339.118292</v>
      </c>
      <c r="R15072">
        <v>339.118292</v>
      </c>
      <c r="S15072" t="s">
        <v>151</v>
      </c>
      <c r="T15072" s="297">
        <v>46311.754166666666</v>
      </c>
    </row>
    <row r="15073" spans="1:20" x14ac:dyDescent="0.35">
      <c r="A15073" t="s">
        <v>150</v>
      </c>
      <c r="B15073" t="s">
        <v>123</v>
      </c>
      <c r="C15073" t="s">
        <v>93</v>
      </c>
      <c r="D15073" s="29">
        <v>46489</v>
      </c>
      <c r="E15073">
        <v>0.92</v>
      </c>
      <c r="F15073">
        <v>0.18</v>
      </c>
      <c r="G15073">
        <v>0.92</v>
      </c>
      <c r="H15073">
        <v>0.18</v>
      </c>
      <c r="J15073">
        <v>26</v>
      </c>
      <c r="K15073">
        <v>278</v>
      </c>
      <c r="L15073">
        <v>339.118292</v>
      </c>
      <c r="R15073">
        <v>339.118292</v>
      </c>
      <c r="S15073" t="s">
        <v>90</v>
      </c>
      <c r="T15073" s="297">
        <v>46311.754166666666</v>
      </c>
    </row>
    <row r="15074" spans="1:20" x14ac:dyDescent="0.35">
      <c r="A15074" t="s">
        <v>150</v>
      </c>
      <c r="B15074" t="s">
        <v>123</v>
      </c>
      <c r="C15074" t="s">
        <v>93</v>
      </c>
      <c r="D15074" s="29">
        <v>46490</v>
      </c>
      <c r="E15074">
        <v>0.92</v>
      </c>
      <c r="F15074">
        <v>0.18</v>
      </c>
      <c r="G15074">
        <v>0.92</v>
      </c>
      <c r="H15074">
        <v>0.18</v>
      </c>
      <c r="J15074">
        <v>26</v>
      </c>
      <c r="K15074">
        <v>278</v>
      </c>
      <c r="L15074">
        <v>339.118292</v>
      </c>
      <c r="R15074">
        <v>339.118292</v>
      </c>
      <c r="S15074" t="s">
        <v>90</v>
      </c>
      <c r="T15074" s="297">
        <v>46311.754166666666</v>
      </c>
    </row>
    <row r="15075" spans="1:20" x14ac:dyDescent="0.35">
      <c r="A15075" t="s">
        <v>150</v>
      </c>
      <c r="B15075" t="s">
        <v>123</v>
      </c>
      <c r="C15075" t="s">
        <v>93</v>
      </c>
      <c r="D15075" s="29">
        <v>46491</v>
      </c>
      <c r="E15075">
        <v>0.92</v>
      </c>
      <c r="F15075">
        <v>0.18</v>
      </c>
      <c r="G15075">
        <v>0.92</v>
      </c>
      <c r="H15075">
        <v>0.18</v>
      </c>
      <c r="J15075">
        <v>26</v>
      </c>
      <c r="K15075">
        <v>278</v>
      </c>
      <c r="L15075">
        <v>339.118292</v>
      </c>
      <c r="R15075">
        <v>339.118292</v>
      </c>
      <c r="S15075" t="s">
        <v>90</v>
      </c>
      <c r="T15075" s="297">
        <v>46311.754166666666</v>
      </c>
    </row>
    <row r="15076" spans="1:20" x14ac:dyDescent="0.35">
      <c r="A15076" t="s">
        <v>150</v>
      </c>
      <c r="B15076" t="s">
        <v>123</v>
      </c>
      <c r="C15076" t="s">
        <v>93</v>
      </c>
      <c r="D15076" s="29">
        <v>46492</v>
      </c>
      <c r="E15076">
        <v>0.92</v>
      </c>
      <c r="F15076">
        <v>0.18</v>
      </c>
      <c r="G15076">
        <v>0.92</v>
      </c>
      <c r="H15076">
        <v>0.18</v>
      </c>
      <c r="J15076">
        <v>26</v>
      </c>
      <c r="K15076">
        <v>278</v>
      </c>
      <c r="L15076">
        <v>339.118292</v>
      </c>
      <c r="R15076">
        <v>339.118292</v>
      </c>
      <c r="S15076" t="s">
        <v>90</v>
      </c>
      <c r="T15076" s="297">
        <v>46311.754166666666</v>
      </c>
    </row>
    <row r="15077" spans="1:20" x14ac:dyDescent="0.35">
      <c r="A15077" t="s">
        <v>150</v>
      </c>
      <c r="B15077" t="s">
        <v>123</v>
      </c>
      <c r="C15077" t="s">
        <v>93</v>
      </c>
      <c r="D15077" s="29">
        <v>46493</v>
      </c>
      <c r="E15077">
        <v>0.92</v>
      </c>
      <c r="F15077">
        <v>0.18</v>
      </c>
      <c r="G15077">
        <v>0.92</v>
      </c>
      <c r="H15077">
        <v>0.18</v>
      </c>
      <c r="J15077">
        <v>26</v>
      </c>
      <c r="K15077">
        <v>278</v>
      </c>
      <c r="L15077">
        <v>339.118292</v>
      </c>
      <c r="R15077">
        <v>339.118292</v>
      </c>
      <c r="S15077" t="s">
        <v>90</v>
      </c>
      <c r="T15077" s="297">
        <v>46311.754166666666</v>
      </c>
    </row>
    <row r="15078" spans="1:20" x14ac:dyDescent="0.35">
      <c r="A15078" t="s">
        <v>150</v>
      </c>
      <c r="B15078" t="s">
        <v>123</v>
      </c>
      <c r="C15078" t="s">
        <v>93</v>
      </c>
      <c r="D15078" s="29">
        <v>46494</v>
      </c>
      <c r="E15078">
        <v>0</v>
      </c>
      <c r="F15078">
        <v>0</v>
      </c>
      <c r="G15078">
        <v>0</v>
      </c>
      <c r="H15078">
        <v>0</v>
      </c>
      <c r="L15078">
        <v>339.118292</v>
      </c>
      <c r="R15078">
        <v>339.118292</v>
      </c>
      <c r="S15078" t="s">
        <v>151</v>
      </c>
      <c r="T15078" s="297">
        <v>46311.754166666666</v>
      </c>
    </row>
    <row r="15079" spans="1:20" x14ac:dyDescent="0.35">
      <c r="A15079" t="s">
        <v>150</v>
      </c>
      <c r="B15079" t="s">
        <v>123</v>
      </c>
      <c r="C15079" t="s">
        <v>93</v>
      </c>
      <c r="D15079" s="29">
        <v>46495</v>
      </c>
      <c r="E15079">
        <v>0</v>
      </c>
      <c r="F15079">
        <v>0</v>
      </c>
      <c r="G15079">
        <v>0</v>
      </c>
      <c r="H15079">
        <v>0</v>
      </c>
      <c r="L15079">
        <v>339.118292</v>
      </c>
      <c r="R15079">
        <v>339.118292</v>
      </c>
      <c r="S15079" t="s">
        <v>151</v>
      </c>
      <c r="T15079" s="297">
        <v>46311.754166666666</v>
      </c>
    </row>
    <row r="15080" spans="1:20" x14ac:dyDescent="0.35">
      <c r="A15080" t="s">
        <v>150</v>
      </c>
      <c r="B15080" t="s">
        <v>123</v>
      </c>
      <c r="C15080" t="s">
        <v>93</v>
      </c>
      <c r="D15080" s="29">
        <v>46496</v>
      </c>
      <c r="E15080">
        <v>0</v>
      </c>
      <c r="F15080">
        <v>0</v>
      </c>
      <c r="G15080">
        <v>0</v>
      </c>
      <c r="H15080">
        <v>0</v>
      </c>
      <c r="L15080">
        <v>339.118292</v>
      </c>
      <c r="R15080">
        <v>339.118292</v>
      </c>
      <c r="S15080" t="s">
        <v>151</v>
      </c>
      <c r="T15080" s="297">
        <v>46311.754166666666</v>
      </c>
    </row>
    <row r="15081" spans="1:20" x14ac:dyDescent="0.35">
      <c r="A15081" t="s">
        <v>150</v>
      </c>
      <c r="B15081" t="s">
        <v>123</v>
      </c>
      <c r="C15081" t="s">
        <v>93</v>
      </c>
      <c r="D15081" s="29">
        <v>46497</v>
      </c>
      <c r="E15081">
        <v>0</v>
      </c>
      <c r="F15081">
        <v>0</v>
      </c>
      <c r="G15081">
        <v>0</v>
      </c>
      <c r="H15081">
        <v>0</v>
      </c>
      <c r="L15081">
        <v>339.118292</v>
      </c>
      <c r="R15081">
        <v>339.118292</v>
      </c>
      <c r="S15081" t="s">
        <v>151</v>
      </c>
      <c r="T15081" s="297">
        <v>46311.754166666666</v>
      </c>
    </row>
    <row r="15082" spans="1:20" x14ac:dyDescent="0.35">
      <c r="A15082" t="s">
        <v>150</v>
      </c>
      <c r="B15082" t="s">
        <v>123</v>
      </c>
      <c r="C15082" t="s">
        <v>93</v>
      </c>
      <c r="D15082" s="29">
        <v>46498</v>
      </c>
      <c r="E15082">
        <v>0</v>
      </c>
      <c r="F15082">
        <v>0</v>
      </c>
      <c r="G15082">
        <v>0</v>
      </c>
      <c r="H15082">
        <v>0</v>
      </c>
      <c r="L15082">
        <v>339.118292</v>
      </c>
      <c r="R15082">
        <v>339.118292</v>
      </c>
      <c r="S15082" t="s">
        <v>151</v>
      </c>
      <c r="T15082" s="297">
        <v>46311.754166666666</v>
      </c>
    </row>
    <row r="15083" spans="1:20" x14ac:dyDescent="0.35">
      <c r="A15083" t="s">
        <v>150</v>
      </c>
      <c r="B15083" t="s">
        <v>123</v>
      </c>
      <c r="C15083" t="s">
        <v>93</v>
      </c>
      <c r="D15083" s="29">
        <v>46499</v>
      </c>
      <c r="E15083">
        <v>0</v>
      </c>
      <c r="F15083">
        <v>0</v>
      </c>
      <c r="G15083">
        <v>0</v>
      </c>
      <c r="H15083">
        <v>0</v>
      </c>
      <c r="L15083">
        <v>339.118292</v>
      </c>
      <c r="R15083">
        <v>339.118292</v>
      </c>
      <c r="S15083" t="s">
        <v>151</v>
      </c>
      <c r="T15083" s="297">
        <v>46311.754166666666</v>
      </c>
    </row>
    <row r="15084" spans="1:20" x14ac:dyDescent="0.35">
      <c r="A15084" t="s">
        <v>150</v>
      </c>
      <c r="B15084" t="s">
        <v>123</v>
      </c>
      <c r="C15084" t="s">
        <v>93</v>
      </c>
      <c r="D15084" s="29">
        <v>46500</v>
      </c>
      <c r="E15084">
        <v>0</v>
      </c>
      <c r="F15084">
        <v>0</v>
      </c>
      <c r="G15084">
        <v>0</v>
      </c>
      <c r="H15084">
        <v>0</v>
      </c>
      <c r="L15084">
        <v>339.118292</v>
      </c>
      <c r="R15084">
        <v>339.118292</v>
      </c>
      <c r="S15084" t="s">
        <v>151</v>
      </c>
      <c r="T15084" s="297">
        <v>46311.754166666666</v>
      </c>
    </row>
    <row r="15085" spans="1:20" x14ac:dyDescent="0.35">
      <c r="A15085" t="s">
        <v>150</v>
      </c>
      <c r="B15085" t="s">
        <v>123</v>
      </c>
      <c r="C15085" t="s">
        <v>93</v>
      </c>
      <c r="D15085" s="29">
        <v>46501</v>
      </c>
      <c r="E15085">
        <v>0</v>
      </c>
      <c r="F15085">
        <v>0</v>
      </c>
      <c r="G15085">
        <v>0</v>
      </c>
      <c r="H15085">
        <v>0</v>
      </c>
      <c r="L15085">
        <v>339.118292</v>
      </c>
      <c r="R15085">
        <v>339.118292</v>
      </c>
      <c r="S15085" t="s">
        <v>151</v>
      </c>
      <c r="T15085" s="297">
        <v>46311.754166666666</v>
      </c>
    </row>
    <row r="15086" spans="1:20" x14ac:dyDescent="0.35">
      <c r="A15086" t="s">
        <v>150</v>
      </c>
      <c r="B15086" t="s">
        <v>123</v>
      </c>
      <c r="C15086" t="s">
        <v>93</v>
      </c>
      <c r="D15086" s="29">
        <v>46502</v>
      </c>
      <c r="E15086">
        <v>0</v>
      </c>
      <c r="F15086">
        <v>0</v>
      </c>
      <c r="G15086">
        <v>0</v>
      </c>
      <c r="H15086">
        <v>0</v>
      </c>
      <c r="L15086">
        <v>339.118292</v>
      </c>
      <c r="R15086">
        <v>339.118292</v>
      </c>
      <c r="S15086" t="s">
        <v>151</v>
      </c>
      <c r="T15086" s="297">
        <v>46311.754166666666</v>
      </c>
    </row>
    <row r="15087" spans="1:20" x14ac:dyDescent="0.35">
      <c r="A15087" t="s">
        <v>150</v>
      </c>
      <c r="B15087" t="s">
        <v>123</v>
      </c>
      <c r="C15087" t="s">
        <v>93</v>
      </c>
      <c r="D15087" s="29">
        <v>46503</v>
      </c>
      <c r="E15087">
        <v>0</v>
      </c>
      <c r="F15087">
        <v>0</v>
      </c>
      <c r="G15087">
        <v>0</v>
      </c>
      <c r="H15087">
        <v>0</v>
      </c>
      <c r="L15087">
        <v>339.118292</v>
      </c>
      <c r="R15087">
        <v>339.118292</v>
      </c>
      <c r="S15087" t="s">
        <v>151</v>
      </c>
      <c r="T15087" s="297">
        <v>46311.754166666666</v>
      </c>
    </row>
    <row r="15088" spans="1:20" x14ac:dyDescent="0.35">
      <c r="A15088" t="s">
        <v>150</v>
      </c>
      <c r="B15088" t="s">
        <v>123</v>
      </c>
      <c r="C15088" t="s">
        <v>93</v>
      </c>
      <c r="D15088" s="29">
        <v>46504</v>
      </c>
      <c r="E15088">
        <v>0</v>
      </c>
      <c r="F15088">
        <v>0</v>
      </c>
      <c r="G15088">
        <v>0</v>
      </c>
      <c r="H15088">
        <v>0</v>
      </c>
      <c r="L15088">
        <v>339.118292</v>
      </c>
      <c r="R15088">
        <v>339.118292</v>
      </c>
      <c r="S15088" t="s">
        <v>151</v>
      </c>
      <c r="T15088" s="297">
        <v>46311.754166666666</v>
      </c>
    </row>
    <row r="15089" spans="1:20" x14ac:dyDescent="0.35">
      <c r="A15089" t="s">
        <v>150</v>
      </c>
      <c r="B15089" t="s">
        <v>123</v>
      </c>
      <c r="C15089" t="s">
        <v>93</v>
      </c>
      <c r="D15089" s="29">
        <v>46505</v>
      </c>
      <c r="E15089">
        <v>0</v>
      </c>
      <c r="F15089">
        <v>0</v>
      </c>
      <c r="G15089">
        <v>0</v>
      </c>
      <c r="H15089">
        <v>0</v>
      </c>
      <c r="L15089">
        <v>339.118292</v>
      </c>
      <c r="R15089">
        <v>339.118292</v>
      </c>
      <c r="S15089" t="s">
        <v>151</v>
      </c>
      <c r="T15089" s="297">
        <v>46311.754166666666</v>
      </c>
    </row>
    <row r="15090" spans="1:20" x14ac:dyDescent="0.35">
      <c r="A15090" t="s">
        <v>150</v>
      </c>
      <c r="B15090" t="s">
        <v>123</v>
      </c>
      <c r="C15090" t="s">
        <v>93</v>
      </c>
      <c r="D15090" s="29">
        <v>46506</v>
      </c>
      <c r="E15090">
        <v>0</v>
      </c>
      <c r="F15090">
        <v>0</v>
      </c>
      <c r="G15090">
        <v>0</v>
      </c>
      <c r="H15090">
        <v>0</v>
      </c>
      <c r="L15090">
        <v>339.118292</v>
      </c>
      <c r="R15090">
        <v>339.118292</v>
      </c>
      <c r="S15090" t="s">
        <v>151</v>
      </c>
      <c r="T15090" s="297">
        <v>46311.754166666666</v>
      </c>
    </row>
    <row r="15091" spans="1:20" x14ac:dyDescent="0.35">
      <c r="A15091" t="s">
        <v>150</v>
      </c>
      <c r="B15091" t="s">
        <v>123</v>
      </c>
      <c r="C15091" t="s">
        <v>93</v>
      </c>
      <c r="D15091" s="29">
        <v>46507</v>
      </c>
      <c r="E15091">
        <v>0</v>
      </c>
      <c r="F15091">
        <v>0</v>
      </c>
      <c r="G15091">
        <v>0</v>
      </c>
      <c r="H15091">
        <v>0</v>
      </c>
      <c r="L15091">
        <v>339.118292</v>
      </c>
      <c r="R15091">
        <v>339.118292</v>
      </c>
      <c r="S15091" t="s">
        <v>151</v>
      </c>
      <c r="T15091" s="297">
        <v>46311.754166666666</v>
      </c>
    </row>
    <row r="15092" spans="1:20" x14ac:dyDescent="0.35">
      <c r="A15092" t="s">
        <v>150</v>
      </c>
      <c r="B15092" t="s">
        <v>123</v>
      </c>
      <c r="C15092" t="s">
        <v>93</v>
      </c>
      <c r="D15092" s="29">
        <v>46508</v>
      </c>
      <c r="E15092">
        <v>0</v>
      </c>
      <c r="F15092">
        <v>0</v>
      </c>
      <c r="G15092">
        <v>0</v>
      </c>
      <c r="H15092">
        <v>0</v>
      </c>
      <c r="L15092">
        <v>339.118292</v>
      </c>
      <c r="R15092">
        <v>339.118292</v>
      </c>
      <c r="S15092" t="s">
        <v>151</v>
      </c>
      <c r="T15092" s="297">
        <v>46311.754166666666</v>
      </c>
    </row>
    <row r="15093" spans="1:20" x14ac:dyDescent="0.35">
      <c r="A15093" t="s">
        <v>150</v>
      </c>
      <c r="B15093" t="s">
        <v>123</v>
      </c>
      <c r="C15093" t="s">
        <v>93</v>
      </c>
      <c r="D15093" s="29">
        <v>46509</v>
      </c>
      <c r="E15093">
        <v>0</v>
      </c>
      <c r="F15093">
        <v>0</v>
      </c>
      <c r="G15093">
        <v>0</v>
      </c>
      <c r="H15093">
        <v>0</v>
      </c>
      <c r="L15093">
        <v>339.118292</v>
      </c>
      <c r="R15093">
        <v>339.118292</v>
      </c>
      <c r="S15093" t="s">
        <v>151</v>
      </c>
      <c r="T15093" s="297">
        <v>46311.754166666666</v>
      </c>
    </row>
    <row r="15094" spans="1:20" x14ac:dyDescent="0.35">
      <c r="A15094" t="s">
        <v>150</v>
      </c>
      <c r="B15094" t="s">
        <v>123</v>
      </c>
      <c r="C15094" t="s">
        <v>93</v>
      </c>
      <c r="D15094" s="29">
        <v>46510</v>
      </c>
      <c r="E15094">
        <v>0</v>
      </c>
      <c r="F15094">
        <v>0</v>
      </c>
      <c r="G15094">
        <v>0</v>
      </c>
      <c r="H15094">
        <v>0</v>
      </c>
      <c r="L15094">
        <v>339.118292</v>
      </c>
      <c r="R15094">
        <v>339.118292</v>
      </c>
      <c r="S15094" t="s">
        <v>151</v>
      </c>
      <c r="T15094" s="297">
        <v>46311.754166666666</v>
      </c>
    </row>
    <row r="15095" spans="1:20" x14ac:dyDescent="0.35">
      <c r="A15095" t="s">
        <v>150</v>
      </c>
      <c r="B15095" t="s">
        <v>123</v>
      </c>
      <c r="C15095" t="s">
        <v>93</v>
      </c>
      <c r="D15095" s="29">
        <v>46511</v>
      </c>
      <c r="E15095">
        <v>0</v>
      </c>
      <c r="F15095">
        <v>0</v>
      </c>
      <c r="G15095">
        <v>0</v>
      </c>
      <c r="H15095">
        <v>0</v>
      </c>
      <c r="L15095">
        <v>339.118292</v>
      </c>
      <c r="R15095">
        <v>339.118292</v>
      </c>
      <c r="S15095" t="s">
        <v>151</v>
      </c>
      <c r="T15095" s="297">
        <v>46311.754166666666</v>
      </c>
    </row>
    <row r="15096" spans="1:20" x14ac:dyDescent="0.35">
      <c r="A15096" t="s">
        <v>150</v>
      </c>
      <c r="B15096" t="s">
        <v>123</v>
      </c>
      <c r="C15096" t="s">
        <v>93</v>
      </c>
      <c r="D15096" s="29">
        <v>46512</v>
      </c>
      <c r="E15096">
        <v>0</v>
      </c>
      <c r="F15096">
        <v>0</v>
      </c>
      <c r="G15096">
        <v>0</v>
      </c>
      <c r="H15096">
        <v>0</v>
      </c>
      <c r="L15096">
        <v>339.118292</v>
      </c>
      <c r="R15096">
        <v>339.118292</v>
      </c>
      <c r="S15096" t="s">
        <v>151</v>
      </c>
      <c r="T15096" s="297">
        <v>46311.754166666666</v>
      </c>
    </row>
    <row r="15097" spans="1:20" x14ac:dyDescent="0.35">
      <c r="A15097" t="s">
        <v>150</v>
      </c>
      <c r="B15097" t="s">
        <v>123</v>
      </c>
      <c r="C15097" t="s">
        <v>93</v>
      </c>
      <c r="D15097" s="29">
        <v>46513</v>
      </c>
      <c r="E15097">
        <v>0</v>
      </c>
      <c r="F15097">
        <v>0</v>
      </c>
      <c r="G15097">
        <v>0</v>
      </c>
      <c r="H15097">
        <v>0</v>
      </c>
      <c r="L15097">
        <v>339.118292</v>
      </c>
      <c r="R15097">
        <v>339.118292</v>
      </c>
      <c r="S15097" t="s">
        <v>151</v>
      </c>
      <c r="T15097" s="297">
        <v>46311.754166666666</v>
      </c>
    </row>
    <row r="15098" spans="1:20" x14ac:dyDescent="0.35">
      <c r="A15098" t="s">
        <v>150</v>
      </c>
      <c r="B15098" t="s">
        <v>123</v>
      </c>
      <c r="C15098" t="s">
        <v>93</v>
      </c>
      <c r="D15098" s="29">
        <v>46514</v>
      </c>
      <c r="E15098">
        <v>0.65</v>
      </c>
      <c r="F15098">
        <v>0.19</v>
      </c>
      <c r="G15098">
        <v>0.65</v>
      </c>
      <c r="H15098">
        <v>0.19</v>
      </c>
      <c r="J15098">
        <v>119</v>
      </c>
      <c r="K15098">
        <v>276</v>
      </c>
      <c r="L15098">
        <v>339.118292</v>
      </c>
      <c r="R15098">
        <v>339.118292</v>
      </c>
      <c r="S15098" t="s">
        <v>90</v>
      </c>
      <c r="T15098" s="297">
        <v>46311.754166666666</v>
      </c>
    </row>
    <row r="15099" spans="1:20" x14ac:dyDescent="0.35">
      <c r="A15099" t="s">
        <v>150</v>
      </c>
      <c r="B15099" t="s">
        <v>123</v>
      </c>
      <c r="C15099" t="s">
        <v>93</v>
      </c>
      <c r="D15099" s="29">
        <v>46515</v>
      </c>
      <c r="E15099">
        <v>0.63</v>
      </c>
      <c r="F15099">
        <v>0.17</v>
      </c>
      <c r="G15099">
        <v>0.63</v>
      </c>
      <c r="H15099">
        <v>0.17</v>
      </c>
      <c r="J15099">
        <v>124</v>
      </c>
      <c r="K15099">
        <v>281</v>
      </c>
      <c r="L15099">
        <v>339.118292</v>
      </c>
      <c r="R15099">
        <v>339.118292</v>
      </c>
      <c r="S15099" t="s">
        <v>90</v>
      </c>
      <c r="T15099" s="297">
        <v>46311.754166666666</v>
      </c>
    </row>
    <row r="15100" spans="1:20" x14ac:dyDescent="0.35">
      <c r="A15100" t="s">
        <v>150</v>
      </c>
      <c r="B15100" t="s">
        <v>123</v>
      </c>
      <c r="C15100" t="s">
        <v>93</v>
      </c>
      <c r="D15100" s="29">
        <v>46516</v>
      </c>
      <c r="E15100">
        <v>0.63</v>
      </c>
      <c r="F15100">
        <v>0.17</v>
      </c>
      <c r="G15100">
        <v>0.63</v>
      </c>
      <c r="H15100">
        <v>0.17</v>
      </c>
      <c r="J15100">
        <v>124</v>
      </c>
      <c r="K15100">
        <v>281</v>
      </c>
      <c r="L15100">
        <v>339.118292</v>
      </c>
      <c r="R15100">
        <v>339.118292</v>
      </c>
      <c r="S15100" t="s">
        <v>90</v>
      </c>
      <c r="T15100" s="297">
        <v>46311.754166666666</v>
      </c>
    </row>
    <row r="15101" spans="1:20" x14ac:dyDescent="0.35">
      <c r="A15101" t="s">
        <v>150</v>
      </c>
      <c r="B15101" t="s">
        <v>123</v>
      </c>
      <c r="C15101" t="s">
        <v>93</v>
      </c>
      <c r="D15101" s="29">
        <v>46517</v>
      </c>
      <c r="E15101">
        <v>0.66</v>
      </c>
      <c r="F15101">
        <v>0.27</v>
      </c>
      <c r="G15101">
        <v>0.66</v>
      </c>
      <c r="H15101">
        <v>0.27</v>
      </c>
      <c r="J15101">
        <v>116</v>
      </c>
      <c r="K15101">
        <v>247</v>
      </c>
      <c r="L15101">
        <v>339.118292</v>
      </c>
      <c r="R15101">
        <v>339.118292</v>
      </c>
      <c r="S15101" t="s">
        <v>90</v>
      </c>
      <c r="T15101" s="297">
        <v>46311.754166666666</v>
      </c>
    </row>
    <row r="15102" spans="1:20" x14ac:dyDescent="0.35">
      <c r="A15102" t="s">
        <v>150</v>
      </c>
      <c r="B15102" t="s">
        <v>123</v>
      </c>
      <c r="C15102" t="s">
        <v>93</v>
      </c>
      <c r="D15102" s="29">
        <v>46518</v>
      </c>
      <c r="E15102">
        <v>0.66</v>
      </c>
      <c r="F15102">
        <v>0.27</v>
      </c>
      <c r="G15102">
        <v>0.66</v>
      </c>
      <c r="H15102">
        <v>0.27</v>
      </c>
      <c r="J15102">
        <v>116</v>
      </c>
      <c r="K15102">
        <v>247</v>
      </c>
      <c r="L15102">
        <v>339.118292</v>
      </c>
      <c r="R15102">
        <v>339.118292</v>
      </c>
      <c r="S15102" t="s">
        <v>90</v>
      </c>
      <c r="T15102" s="297">
        <v>46311.754166666666</v>
      </c>
    </row>
    <row r="15103" spans="1:20" x14ac:dyDescent="0.35">
      <c r="A15103" t="s">
        <v>150</v>
      </c>
      <c r="B15103" t="s">
        <v>123</v>
      </c>
      <c r="C15103" t="s">
        <v>93</v>
      </c>
      <c r="D15103" s="29">
        <v>46519</v>
      </c>
      <c r="E15103">
        <v>0.66</v>
      </c>
      <c r="F15103">
        <v>0.27</v>
      </c>
      <c r="G15103">
        <v>0.66</v>
      </c>
      <c r="H15103">
        <v>0.27</v>
      </c>
      <c r="J15103">
        <v>116</v>
      </c>
      <c r="K15103">
        <v>247</v>
      </c>
      <c r="L15103">
        <v>339.118292</v>
      </c>
      <c r="R15103">
        <v>339.118292</v>
      </c>
      <c r="S15103" t="s">
        <v>90</v>
      </c>
      <c r="T15103" s="297">
        <v>46311.754166666666</v>
      </c>
    </row>
    <row r="15104" spans="1:20" x14ac:dyDescent="0.35">
      <c r="A15104" t="s">
        <v>150</v>
      </c>
      <c r="B15104" t="s">
        <v>123</v>
      </c>
      <c r="C15104" t="s">
        <v>93</v>
      </c>
      <c r="D15104" s="29">
        <v>46520</v>
      </c>
      <c r="E15104">
        <v>0.66</v>
      </c>
      <c r="F15104">
        <v>0.27</v>
      </c>
      <c r="G15104">
        <v>0.66</v>
      </c>
      <c r="H15104">
        <v>0.27</v>
      </c>
      <c r="J15104">
        <v>116</v>
      </c>
      <c r="K15104">
        <v>247</v>
      </c>
      <c r="L15104">
        <v>339.118292</v>
      </c>
      <c r="R15104">
        <v>339.118292</v>
      </c>
      <c r="S15104" t="s">
        <v>90</v>
      </c>
      <c r="T15104" s="297">
        <v>46311.754166666666</v>
      </c>
    </row>
    <row r="15105" spans="1:20" x14ac:dyDescent="0.35">
      <c r="A15105" t="s">
        <v>150</v>
      </c>
      <c r="B15105" t="s">
        <v>123</v>
      </c>
      <c r="C15105" t="s">
        <v>93</v>
      </c>
      <c r="D15105" s="29">
        <v>46521</v>
      </c>
      <c r="E15105">
        <v>0.66</v>
      </c>
      <c r="F15105">
        <v>0.27</v>
      </c>
      <c r="G15105">
        <v>0.66</v>
      </c>
      <c r="H15105">
        <v>0.27</v>
      </c>
      <c r="J15105">
        <v>116</v>
      </c>
      <c r="K15105">
        <v>247</v>
      </c>
      <c r="L15105">
        <v>339.118292</v>
      </c>
      <c r="R15105">
        <v>339.118292</v>
      </c>
      <c r="S15105" t="s">
        <v>90</v>
      </c>
      <c r="T15105" s="297">
        <v>46311.754166666666</v>
      </c>
    </row>
    <row r="15106" spans="1:20" x14ac:dyDescent="0.35">
      <c r="A15106" t="s">
        <v>150</v>
      </c>
      <c r="B15106" t="s">
        <v>123</v>
      </c>
      <c r="C15106" t="s">
        <v>93</v>
      </c>
      <c r="D15106" s="29">
        <v>46522</v>
      </c>
      <c r="E15106">
        <v>0.63</v>
      </c>
      <c r="F15106">
        <v>0.25</v>
      </c>
      <c r="G15106">
        <v>0.63</v>
      </c>
      <c r="H15106">
        <v>0.25</v>
      </c>
      <c r="J15106">
        <v>124</v>
      </c>
      <c r="K15106">
        <v>254</v>
      </c>
      <c r="L15106">
        <v>339.118292</v>
      </c>
      <c r="R15106">
        <v>339.118292</v>
      </c>
      <c r="S15106" t="s">
        <v>90</v>
      </c>
      <c r="T15106" s="297">
        <v>46311.754166666666</v>
      </c>
    </row>
    <row r="15107" spans="1:20" x14ac:dyDescent="0.35">
      <c r="A15107" t="s">
        <v>150</v>
      </c>
      <c r="B15107" t="s">
        <v>123</v>
      </c>
      <c r="C15107" t="s">
        <v>93</v>
      </c>
      <c r="D15107" s="29">
        <v>46523</v>
      </c>
      <c r="E15107">
        <v>0.63</v>
      </c>
      <c r="F15107">
        <v>0.25</v>
      </c>
      <c r="G15107">
        <v>0.63</v>
      </c>
      <c r="H15107">
        <v>0.25</v>
      </c>
      <c r="J15107">
        <v>124</v>
      </c>
      <c r="K15107">
        <v>254</v>
      </c>
      <c r="L15107">
        <v>339.118292</v>
      </c>
      <c r="R15107">
        <v>339.118292</v>
      </c>
      <c r="S15107" t="s">
        <v>90</v>
      </c>
      <c r="T15107" s="297">
        <v>46311.754166666666</v>
      </c>
    </row>
    <row r="15108" spans="1:20" x14ac:dyDescent="0.35">
      <c r="A15108" t="s">
        <v>150</v>
      </c>
      <c r="B15108" t="s">
        <v>123</v>
      </c>
      <c r="C15108" t="s">
        <v>93</v>
      </c>
      <c r="D15108" s="29">
        <v>46524</v>
      </c>
      <c r="E15108">
        <v>0.65</v>
      </c>
      <c r="F15108">
        <v>0.26</v>
      </c>
      <c r="G15108">
        <v>0.65</v>
      </c>
      <c r="H15108">
        <v>0.26</v>
      </c>
      <c r="J15108">
        <v>119</v>
      </c>
      <c r="K15108">
        <v>252</v>
      </c>
      <c r="L15108">
        <v>339.118292</v>
      </c>
      <c r="R15108">
        <v>339.118292</v>
      </c>
      <c r="S15108" t="s">
        <v>90</v>
      </c>
      <c r="T15108" s="297">
        <v>46311.754166666666</v>
      </c>
    </row>
    <row r="15109" spans="1:20" x14ac:dyDescent="0.35">
      <c r="A15109" t="s">
        <v>150</v>
      </c>
      <c r="B15109" t="s">
        <v>123</v>
      </c>
      <c r="C15109" t="s">
        <v>93</v>
      </c>
      <c r="D15109" s="29">
        <v>46525</v>
      </c>
      <c r="E15109">
        <v>0.65</v>
      </c>
      <c r="F15109">
        <v>0.26</v>
      </c>
      <c r="G15109">
        <v>0.65</v>
      </c>
      <c r="H15109">
        <v>0.26</v>
      </c>
      <c r="J15109">
        <v>119</v>
      </c>
      <c r="K15109">
        <v>252</v>
      </c>
      <c r="L15109">
        <v>339.118292</v>
      </c>
      <c r="R15109">
        <v>339.118292</v>
      </c>
      <c r="S15109" t="s">
        <v>90</v>
      </c>
      <c r="T15109" s="297">
        <v>46311.754166666666</v>
      </c>
    </row>
    <row r="15110" spans="1:20" x14ac:dyDescent="0.35">
      <c r="A15110" t="s">
        <v>150</v>
      </c>
      <c r="B15110" t="s">
        <v>123</v>
      </c>
      <c r="C15110" t="s">
        <v>93</v>
      </c>
      <c r="D15110" s="29">
        <v>46526</v>
      </c>
      <c r="E15110">
        <v>0.65</v>
      </c>
      <c r="F15110">
        <v>0.26</v>
      </c>
      <c r="G15110">
        <v>0.65</v>
      </c>
      <c r="H15110">
        <v>0.26</v>
      </c>
      <c r="J15110">
        <v>119</v>
      </c>
      <c r="K15110">
        <v>252</v>
      </c>
      <c r="L15110">
        <v>339.118292</v>
      </c>
      <c r="R15110">
        <v>339.118292</v>
      </c>
      <c r="S15110" t="s">
        <v>90</v>
      </c>
      <c r="T15110" s="297">
        <v>46311.754166666666</v>
      </c>
    </row>
    <row r="15111" spans="1:20" x14ac:dyDescent="0.35">
      <c r="A15111" t="s">
        <v>150</v>
      </c>
      <c r="B15111" t="s">
        <v>123</v>
      </c>
      <c r="C15111" t="s">
        <v>93</v>
      </c>
      <c r="D15111" s="29">
        <v>46527</v>
      </c>
      <c r="E15111">
        <v>0.65</v>
      </c>
      <c r="F15111">
        <v>0.26</v>
      </c>
      <c r="G15111">
        <v>0.65</v>
      </c>
      <c r="H15111">
        <v>0.26</v>
      </c>
      <c r="J15111">
        <v>119</v>
      </c>
      <c r="K15111">
        <v>252</v>
      </c>
      <c r="L15111">
        <v>339.118292</v>
      </c>
      <c r="R15111">
        <v>339.118292</v>
      </c>
      <c r="S15111" t="s">
        <v>90</v>
      </c>
      <c r="T15111" s="297">
        <v>46311.754166666666</v>
      </c>
    </row>
    <row r="15112" spans="1:20" x14ac:dyDescent="0.35">
      <c r="A15112" t="s">
        <v>150</v>
      </c>
      <c r="B15112" t="s">
        <v>123</v>
      </c>
      <c r="C15112" t="s">
        <v>93</v>
      </c>
      <c r="D15112" s="29">
        <v>46528</v>
      </c>
      <c r="E15112">
        <v>0.65</v>
      </c>
      <c r="F15112">
        <v>0.26</v>
      </c>
      <c r="G15112">
        <v>0.65</v>
      </c>
      <c r="H15112">
        <v>0.26</v>
      </c>
      <c r="J15112">
        <v>119</v>
      </c>
      <c r="K15112">
        <v>252</v>
      </c>
      <c r="L15112">
        <v>339.118292</v>
      </c>
      <c r="R15112">
        <v>339.118292</v>
      </c>
      <c r="S15112" t="s">
        <v>90</v>
      </c>
      <c r="T15112" s="297">
        <v>46311.754166666666</v>
      </c>
    </row>
    <row r="15113" spans="1:20" x14ac:dyDescent="0.35">
      <c r="A15113" t="s">
        <v>150</v>
      </c>
      <c r="B15113" t="s">
        <v>123</v>
      </c>
      <c r="C15113" t="s">
        <v>93</v>
      </c>
      <c r="D15113" s="29">
        <v>46529</v>
      </c>
      <c r="E15113">
        <v>0.65</v>
      </c>
      <c r="F15113">
        <v>0.26</v>
      </c>
      <c r="G15113">
        <v>0.65</v>
      </c>
      <c r="H15113">
        <v>0.26</v>
      </c>
      <c r="J15113">
        <v>119</v>
      </c>
      <c r="K15113">
        <v>252</v>
      </c>
      <c r="L15113">
        <v>339.118292</v>
      </c>
      <c r="R15113">
        <v>339.118292</v>
      </c>
      <c r="S15113" t="s">
        <v>90</v>
      </c>
      <c r="T15113" s="297">
        <v>46311.754166666666</v>
      </c>
    </row>
    <row r="15114" spans="1:20" x14ac:dyDescent="0.35">
      <c r="A15114" t="s">
        <v>150</v>
      </c>
      <c r="B15114" t="s">
        <v>123</v>
      </c>
      <c r="C15114" t="s">
        <v>93</v>
      </c>
      <c r="D15114" s="29">
        <v>46530</v>
      </c>
      <c r="E15114">
        <v>0.65</v>
      </c>
      <c r="F15114">
        <v>0.26</v>
      </c>
      <c r="G15114">
        <v>0.65</v>
      </c>
      <c r="H15114">
        <v>0.26</v>
      </c>
      <c r="J15114">
        <v>119</v>
      </c>
      <c r="K15114">
        <v>252</v>
      </c>
      <c r="L15114">
        <v>339.118292</v>
      </c>
      <c r="R15114">
        <v>339.118292</v>
      </c>
      <c r="S15114" t="s">
        <v>90</v>
      </c>
      <c r="T15114" s="297">
        <v>46311.754166666666</v>
      </c>
    </row>
    <row r="15115" spans="1:20" x14ac:dyDescent="0.35">
      <c r="A15115" t="s">
        <v>150</v>
      </c>
      <c r="B15115" t="s">
        <v>123</v>
      </c>
      <c r="C15115" t="s">
        <v>93</v>
      </c>
      <c r="D15115" s="29">
        <v>46531</v>
      </c>
      <c r="E15115">
        <v>0.91</v>
      </c>
      <c r="F15115">
        <v>0.59</v>
      </c>
      <c r="G15115">
        <v>0.91</v>
      </c>
      <c r="H15115">
        <v>0.59</v>
      </c>
      <c r="J15115">
        <v>29</v>
      </c>
      <c r="K15115">
        <v>138</v>
      </c>
      <c r="L15115">
        <v>339.118292</v>
      </c>
      <c r="R15115">
        <v>339.118292</v>
      </c>
      <c r="S15115" t="s">
        <v>90</v>
      </c>
      <c r="T15115" s="297">
        <v>46311.754166666666</v>
      </c>
    </row>
    <row r="15116" spans="1:20" x14ac:dyDescent="0.35">
      <c r="A15116" t="s">
        <v>150</v>
      </c>
      <c r="B15116" t="s">
        <v>123</v>
      </c>
      <c r="C15116" t="s">
        <v>93</v>
      </c>
      <c r="D15116" s="29">
        <v>46532</v>
      </c>
      <c r="E15116">
        <v>0.93</v>
      </c>
      <c r="F15116">
        <v>0.66</v>
      </c>
      <c r="G15116">
        <v>0.93</v>
      </c>
      <c r="H15116">
        <v>0.66</v>
      </c>
      <c r="J15116">
        <v>23</v>
      </c>
      <c r="K15116">
        <v>116</v>
      </c>
      <c r="L15116">
        <v>339.118292</v>
      </c>
      <c r="R15116">
        <v>339.118292</v>
      </c>
      <c r="S15116" t="s">
        <v>90</v>
      </c>
      <c r="T15116" s="297">
        <v>46311.754166666666</v>
      </c>
    </row>
    <row r="15117" spans="1:20" x14ac:dyDescent="0.35">
      <c r="A15117" t="s">
        <v>150</v>
      </c>
      <c r="B15117" t="s">
        <v>123</v>
      </c>
      <c r="C15117" t="s">
        <v>93</v>
      </c>
      <c r="D15117" s="29">
        <v>46533</v>
      </c>
      <c r="E15117">
        <v>0.93</v>
      </c>
      <c r="F15117">
        <v>0.66</v>
      </c>
      <c r="G15117">
        <v>0.93</v>
      </c>
      <c r="H15117">
        <v>0.66</v>
      </c>
      <c r="J15117">
        <v>23</v>
      </c>
      <c r="K15117">
        <v>116</v>
      </c>
      <c r="L15117">
        <v>339.118292</v>
      </c>
      <c r="R15117">
        <v>339.118292</v>
      </c>
      <c r="S15117" t="s">
        <v>90</v>
      </c>
      <c r="T15117" s="297">
        <v>46311.754166666666</v>
      </c>
    </row>
    <row r="15118" spans="1:20" x14ac:dyDescent="0.35">
      <c r="A15118" t="s">
        <v>150</v>
      </c>
      <c r="B15118" t="s">
        <v>123</v>
      </c>
      <c r="C15118" t="s">
        <v>93</v>
      </c>
      <c r="D15118" s="29">
        <v>46534</v>
      </c>
      <c r="E15118">
        <v>0.87</v>
      </c>
      <c r="F15118">
        <v>0.59</v>
      </c>
      <c r="G15118">
        <v>0.87</v>
      </c>
      <c r="H15118">
        <v>0.59</v>
      </c>
      <c r="J15118">
        <v>45</v>
      </c>
      <c r="K15118">
        <v>138</v>
      </c>
      <c r="L15118">
        <v>339.118292</v>
      </c>
      <c r="R15118">
        <v>339.118292</v>
      </c>
      <c r="S15118" t="s">
        <v>90</v>
      </c>
      <c r="T15118" s="297">
        <v>46311.754166666666</v>
      </c>
    </row>
    <row r="15119" spans="1:20" x14ac:dyDescent="0.35">
      <c r="A15119" t="s">
        <v>150</v>
      </c>
      <c r="B15119" t="s">
        <v>123</v>
      </c>
      <c r="C15119" t="s">
        <v>93</v>
      </c>
      <c r="D15119" s="29">
        <v>46535</v>
      </c>
      <c r="E15119">
        <v>0.87</v>
      </c>
      <c r="F15119">
        <v>0.59</v>
      </c>
      <c r="G15119">
        <v>0.87</v>
      </c>
      <c r="H15119">
        <v>0.59</v>
      </c>
      <c r="J15119">
        <v>45</v>
      </c>
      <c r="K15119">
        <v>138</v>
      </c>
      <c r="L15119">
        <v>339.118292</v>
      </c>
      <c r="R15119">
        <v>339.118292</v>
      </c>
      <c r="S15119" t="s">
        <v>90</v>
      </c>
      <c r="T15119" s="297">
        <v>46311.754166666666</v>
      </c>
    </row>
    <row r="15120" spans="1:20" x14ac:dyDescent="0.35">
      <c r="A15120" t="s">
        <v>150</v>
      </c>
      <c r="B15120" t="s">
        <v>123</v>
      </c>
      <c r="C15120" t="s">
        <v>93</v>
      </c>
      <c r="D15120" s="29">
        <v>46536</v>
      </c>
      <c r="E15120">
        <v>0.63</v>
      </c>
      <c r="F15120">
        <v>0.08</v>
      </c>
      <c r="G15120">
        <v>0.63</v>
      </c>
      <c r="H15120">
        <v>0.08</v>
      </c>
      <c r="J15120">
        <v>124</v>
      </c>
      <c r="K15120">
        <v>310</v>
      </c>
      <c r="L15120">
        <v>339.118292</v>
      </c>
      <c r="R15120">
        <v>339.118292</v>
      </c>
      <c r="S15120" t="s">
        <v>90</v>
      </c>
      <c r="T15120" s="297">
        <v>46311.754166666666</v>
      </c>
    </row>
    <row r="15121" spans="1:20" x14ac:dyDescent="0.35">
      <c r="A15121" t="s">
        <v>150</v>
      </c>
      <c r="B15121" t="s">
        <v>123</v>
      </c>
      <c r="C15121" t="s">
        <v>93</v>
      </c>
      <c r="D15121" s="29">
        <v>46537</v>
      </c>
      <c r="E15121">
        <v>0.63</v>
      </c>
      <c r="F15121">
        <v>0.08</v>
      </c>
      <c r="G15121">
        <v>0.63</v>
      </c>
      <c r="H15121">
        <v>0.08</v>
      </c>
      <c r="J15121">
        <v>124</v>
      </c>
      <c r="K15121">
        <v>310</v>
      </c>
      <c r="L15121">
        <v>339.118292</v>
      </c>
      <c r="R15121">
        <v>339.118292</v>
      </c>
      <c r="S15121" t="s">
        <v>90</v>
      </c>
      <c r="T15121" s="297">
        <v>46311.754166666666</v>
      </c>
    </row>
    <row r="15122" spans="1:20" x14ac:dyDescent="0.35">
      <c r="A15122" t="s">
        <v>150</v>
      </c>
      <c r="B15122" t="s">
        <v>123</v>
      </c>
      <c r="C15122" t="s">
        <v>93</v>
      </c>
      <c r="D15122" s="29">
        <v>46538</v>
      </c>
      <c r="E15122">
        <v>0.75</v>
      </c>
      <c r="F15122">
        <v>0.31</v>
      </c>
      <c r="G15122">
        <v>0.75</v>
      </c>
      <c r="H15122">
        <v>0.31</v>
      </c>
      <c r="J15122">
        <v>84</v>
      </c>
      <c r="K15122">
        <v>233</v>
      </c>
      <c r="L15122">
        <v>339.118292</v>
      </c>
      <c r="R15122">
        <v>339.118292</v>
      </c>
      <c r="S15122" t="s">
        <v>90</v>
      </c>
      <c r="T15122" s="297">
        <v>46311.754166666666</v>
      </c>
    </row>
    <row r="15123" spans="1:20" x14ac:dyDescent="0.35">
      <c r="A15123" t="s">
        <v>150</v>
      </c>
      <c r="B15123" t="s">
        <v>123</v>
      </c>
      <c r="C15123" t="s">
        <v>93</v>
      </c>
      <c r="D15123" s="29">
        <v>46539</v>
      </c>
      <c r="E15123">
        <v>0.66</v>
      </c>
      <c r="F15123">
        <v>0.27</v>
      </c>
      <c r="G15123">
        <v>0.66</v>
      </c>
      <c r="H15123">
        <v>0.27</v>
      </c>
      <c r="J15123">
        <v>116</v>
      </c>
      <c r="K15123">
        <v>247</v>
      </c>
      <c r="L15123">
        <v>339.118292</v>
      </c>
      <c r="R15123">
        <v>339.118292</v>
      </c>
      <c r="S15123" t="s">
        <v>90</v>
      </c>
      <c r="T15123" s="297">
        <v>46311.754166666666</v>
      </c>
    </row>
    <row r="15124" spans="1:20" x14ac:dyDescent="0.35">
      <c r="A15124" t="s">
        <v>150</v>
      </c>
      <c r="B15124" t="s">
        <v>123</v>
      </c>
      <c r="C15124" t="s">
        <v>93</v>
      </c>
      <c r="D15124" s="29">
        <v>46540</v>
      </c>
      <c r="E15124">
        <v>0.66</v>
      </c>
      <c r="F15124">
        <v>0.27</v>
      </c>
      <c r="G15124">
        <v>0.66</v>
      </c>
      <c r="H15124">
        <v>0.27</v>
      </c>
      <c r="J15124">
        <v>116</v>
      </c>
      <c r="K15124">
        <v>247</v>
      </c>
      <c r="L15124">
        <v>339.118292</v>
      </c>
      <c r="R15124">
        <v>339.118292</v>
      </c>
      <c r="S15124" t="s">
        <v>90</v>
      </c>
      <c r="T15124" s="297">
        <v>46311.754166666666</v>
      </c>
    </row>
    <row r="15125" spans="1:20" x14ac:dyDescent="0.35">
      <c r="A15125" t="s">
        <v>150</v>
      </c>
      <c r="B15125" t="s">
        <v>123</v>
      </c>
      <c r="C15125" t="s">
        <v>93</v>
      </c>
      <c r="D15125" s="29">
        <v>46541</v>
      </c>
      <c r="E15125">
        <v>0.66</v>
      </c>
      <c r="F15125">
        <v>0.27</v>
      </c>
      <c r="G15125">
        <v>0.66</v>
      </c>
      <c r="H15125">
        <v>0.27</v>
      </c>
      <c r="J15125">
        <v>116</v>
      </c>
      <c r="K15125">
        <v>247</v>
      </c>
      <c r="L15125">
        <v>339.118292</v>
      </c>
      <c r="R15125">
        <v>339.118292</v>
      </c>
      <c r="S15125" t="s">
        <v>90</v>
      </c>
      <c r="T15125" s="297">
        <v>46311.754166666666</v>
      </c>
    </row>
    <row r="15126" spans="1:20" x14ac:dyDescent="0.35">
      <c r="A15126" t="s">
        <v>150</v>
      </c>
      <c r="B15126" t="s">
        <v>123</v>
      </c>
      <c r="C15126" t="s">
        <v>93</v>
      </c>
      <c r="D15126" s="29">
        <v>46542</v>
      </c>
      <c r="E15126">
        <v>0.66</v>
      </c>
      <c r="F15126">
        <v>0.27</v>
      </c>
      <c r="G15126">
        <v>0.66</v>
      </c>
      <c r="H15126">
        <v>0.27</v>
      </c>
      <c r="J15126">
        <v>116</v>
      </c>
      <c r="K15126">
        <v>247</v>
      </c>
      <c r="L15126">
        <v>339.118292</v>
      </c>
      <c r="R15126">
        <v>339.118292</v>
      </c>
      <c r="S15126" t="s">
        <v>90</v>
      </c>
      <c r="T15126" s="297">
        <v>46311.754166666666</v>
      </c>
    </row>
    <row r="15127" spans="1:20" x14ac:dyDescent="0.35">
      <c r="A15127" t="s">
        <v>150</v>
      </c>
      <c r="B15127" t="s">
        <v>123</v>
      </c>
      <c r="C15127" t="s">
        <v>93</v>
      </c>
      <c r="D15127" s="29">
        <v>46543</v>
      </c>
      <c r="E15127">
        <v>0.52</v>
      </c>
      <c r="F15127">
        <v>0.27</v>
      </c>
      <c r="G15127">
        <v>0.52</v>
      </c>
      <c r="H15127">
        <v>0.27</v>
      </c>
      <c r="J15127">
        <v>162</v>
      </c>
      <c r="K15127">
        <v>247</v>
      </c>
      <c r="L15127">
        <v>339.118292</v>
      </c>
      <c r="R15127">
        <v>339.118292</v>
      </c>
      <c r="S15127" t="s">
        <v>90</v>
      </c>
      <c r="T15127" s="297">
        <v>46311.754166666666</v>
      </c>
    </row>
    <row r="15128" spans="1:20" x14ac:dyDescent="0.35">
      <c r="A15128" t="s">
        <v>150</v>
      </c>
      <c r="B15128" t="s">
        <v>123</v>
      </c>
      <c r="C15128" t="s">
        <v>93</v>
      </c>
      <c r="D15128" s="29">
        <v>46544</v>
      </c>
      <c r="E15128">
        <v>0.52</v>
      </c>
      <c r="F15128">
        <v>0.27</v>
      </c>
      <c r="G15128">
        <v>0.52</v>
      </c>
      <c r="H15128">
        <v>0.27</v>
      </c>
      <c r="J15128">
        <v>162</v>
      </c>
      <c r="K15128">
        <v>247</v>
      </c>
      <c r="L15128">
        <v>339.118292</v>
      </c>
      <c r="R15128">
        <v>339.118292</v>
      </c>
      <c r="S15128" t="s">
        <v>90</v>
      </c>
      <c r="T15128" s="297">
        <v>46311.754166666666</v>
      </c>
    </row>
    <row r="15129" spans="1:20" x14ac:dyDescent="0.35">
      <c r="A15129" t="s">
        <v>150</v>
      </c>
      <c r="B15129" t="s">
        <v>123</v>
      </c>
      <c r="C15129" t="s">
        <v>93</v>
      </c>
      <c r="D15129" s="29">
        <v>46545</v>
      </c>
      <c r="E15129">
        <v>0.56000000000000005</v>
      </c>
      <c r="F15129">
        <v>0.27</v>
      </c>
      <c r="G15129">
        <v>0.56000000000000005</v>
      </c>
      <c r="H15129">
        <v>0.27</v>
      </c>
      <c r="J15129">
        <v>148</v>
      </c>
      <c r="K15129">
        <v>247</v>
      </c>
      <c r="L15129">
        <v>339.118292</v>
      </c>
      <c r="R15129">
        <v>339.118292</v>
      </c>
      <c r="S15129" t="s">
        <v>90</v>
      </c>
      <c r="T15129" s="297">
        <v>46311.754166666666</v>
      </c>
    </row>
    <row r="15130" spans="1:20" x14ac:dyDescent="0.35">
      <c r="A15130" t="s">
        <v>150</v>
      </c>
      <c r="B15130" t="s">
        <v>123</v>
      </c>
      <c r="C15130" t="s">
        <v>93</v>
      </c>
      <c r="D15130" s="29">
        <v>46546</v>
      </c>
      <c r="E15130">
        <v>0.56000000000000005</v>
      </c>
      <c r="F15130">
        <v>0.27</v>
      </c>
      <c r="G15130">
        <v>0.56000000000000005</v>
      </c>
      <c r="H15130">
        <v>0.27</v>
      </c>
      <c r="J15130">
        <v>148</v>
      </c>
      <c r="K15130">
        <v>247</v>
      </c>
      <c r="L15130">
        <v>339.118292</v>
      </c>
      <c r="R15130">
        <v>339.118292</v>
      </c>
      <c r="S15130" t="s">
        <v>90</v>
      </c>
      <c r="T15130" s="297">
        <v>46311.754166666666</v>
      </c>
    </row>
    <row r="15131" spans="1:20" x14ac:dyDescent="0.35">
      <c r="A15131" t="s">
        <v>150</v>
      </c>
      <c r="B15131" t="s">
        <v>123</v>
      </c>
      <c r="C15131" t="s">
        <v>93</v>
      </c>
      <c r="D15131" s="29">
        <v>46547</v>
      </c>
      <c r="E15131">
        <v>0.56000000000000005</v>
      </c>
      <c r="F15131">
        <v>0.27</v>
      </c>
      <c r="G15131">
        <v>0.56000000000000005</v>
      </c>
      <c r="H15131">
        <v>0.27</v>
      </c>
      <c r="J15131">
        <v>148</v>
      </c>
      <c r="K15131">
        <v>247</v>
      </c>
      <c r="L15131">
        <v>339.118292</v>
      </c>
      <c r="R15131">
        <v>339.118292</v>
      </c>
      <c r="S15131" t="s">
        <v>90</v>
      </c>
      <c r="T15131" s="297">
        <v>46311.754166666666</v>
      </c>
    </row>
    <row r="15132" spans="1:20" x14ac:dyDescent="0.35">
      <c r="A15132" t="s">
        <v>150</v>
      </c>
      <c r="B15132" t="s">
        <v>123</v>
      </c>
      <c r="C15132" t="s">
        <v>93</v>
      </c>
      <c r="D15132" s="29">
        <v>46548</v>
      </c>
      <c r="E15132">
        <v>0.56000000000000005</v>
      </c>
      <c r="F15132">
        <v>0.27</v>
      </c>
      <c r="G15132">
        <v>0.56000000000000005</v>
      </c>
      <c r="H15132">
        <v>0.27</v>
      </c>
      <c r="J15132">
        <v>148</v>
      </c>
      <c r="K15132">
        <v>247</v>
      </c>
      <c r="L15132">
        <v>339.118292</v>
      </c>
      <c r="R15132">
        <v>339.118292</v>
      </c>
      <c r="S15132" t="s">
        <v>90</v>
      </c>
      <c r="T15132" s="297">
        <v>46311.754166666666</v>
      </c>
    </row>
    <row r="15133" spans="1:20" x14ac:dyDescent="0.35">
      <c r="A15133" t="s">
        <v>150</v>
      </c>
      <c r="B15133" t="s">
        <v>123</v>
      </c>
      <c r="C15133" t="s">
        <v>93</v>
      </c>
      <c r="D15133" s="29">
        <v>46549</v>
      </c>
      <c r="E15133">
        <v>0.56000000000000005</v>
      </c>
      <c r="F15133">
        <v>0.27</v>
      </c>
      <c r="G15133">
        <v>0.56000000000000005</v>
      </c>
      <c r="H15133">
        <v>0.27</v>
      </c>
      <c r="J15133">
        <v>148</v>
      </c>
      <c r="K15133">
        <v>247</v>
      </c>
      <c r="L15133">
        <v>339.118292</v>
      </c>
      <c r="R15133">
        <v>339.118292</v>
      </c>
      <c r="S15133" t="s">
        <v>90</v>
      </c>
      <c r="T15133" s="297">
        <v>46311.754166666666</v>
      </c>
    </row>
    <row r="15134" spans="1:20" x14ac:dyDescent="0.35">
      <c r="A15134" t="s">
        <v>150</v>
      </c>
      <c r="B15134" t="s">
        <v>123</v>
      </c>
      <c r="C15134" t="s">
        <v>93</v>
      </c>
      <c r="D15134" s="29">
        <v>46550</v>
      </c>
      <c r="E15134">
        <v>0.52</v>
      </c>
      <c r="F15134">
        <v>0.27</v>
      </c>
      <c r="G15134">
        <v>0.52</v>
      </c>
      <c r="H15134">
        <v>0.27</v>
      </c>
      <c r="J15134">
        <v>162</v>
      </c>
      <c r="K15134">
        <v>247</v>
      </c>
      <c r="L15134">
        <v>339.118292</v>
      </c>
      <c r="R15134">
        <v>339.118292</v>
      </c>
      <c r="S15134" t="s">
        <v>90</v>
      </c>
      <c r="T15134" s="297">
        <v>46311.754166666666</v>
      </c>
    </row>
    <row r="15135" spans="1:20" x14ac:dyDescent="0.35">
      <c r="A15135" t="s">
        <v>150</v>
      </c>
      <c r="B15135" t="s">
        <v>123</v>
      </c>
      <c r="C15135" t="s">
        <v>93</v>
      </c>
      <c r="D15135" s="29">
        <v>46551</v>
      </c>
      <c r="E15135">
        <v>0.52</v>
      </c>
      <c r="F15135">
        <v>0.27</v>
      </c>
      <c r="G15135">
        <v>0.52</v>
      </c>
      <c r="H15135">
        <v>0.27</v>
      </c>
      <c r="J15135">
        <v>162</v>
      </c>
      <c r="K15135">
        <v>247</v>
      </c>
      <c r="L15135">
        <v>339.118292</v>
      </c>
      <c r="R15135">
        <v>339.118292</v>
      </c>
      <c r="S15135" t="s">
        <v>90</v>
      </c>
      <c r="T15135" s="297">
        <v>46311.754166666666</v>
      </c>
    </row>
    <row r="15136" spans="1:20" x14ac:dyDescent="0.35">
      <c r="A15136" t="s">
        <v>150</v>
      </c>
      <c r="B15136" t="s">
        <v>123</v>
      </c>
      <c r="C15136" t="s">
        <v>93</v>
      </c>
      <c r="D15136" s="29">
        <v>46552</v>
      </c>
      <c r="E15136">
        <v>0.61</v>
      </c>
      <c r="F15136">
        <v>0.27</v>
      </c>
      <c r="G15136">
        <v>0.61</v>
      </c>
      <c r="H15136">
        <v>0.27</v>
      </c>
      <c r="J15136">
        <v>132</v>
      </c>
      <c r="K15136">
        <v>247</v>
      </c>
      <c r="L15136">
        <v>339.118292</v>
      </c>
      <c r="R15136">
        <v>339.118292</v>
      </c>
      <c r="S15136" t="s">
        <v>90</v>
      </c>
      <c r="T15136" s="297">
        <v>46311.754166666666</v>
      </c>
    </row>
    <row r="15137" spans="1:20" x14ac:dyDescent="0.35">
      <c r="A15137" t="s">
        <v>150</v>
      </c>
      <c r="B15137" t="s">
        <v>123</v>
      </c>
      <c r="C15137" t="s">
        <v>93</v>
      </c>
      <c r="D15137" s="29">
        <v>46553</v>
      </c>
      <c r="E15137">
        <v>0.61</v>
      </c>
      <c r="F15137">
        <v>0.27</v>
      </c>
      <c r="G15137">
        <v>0.61</v>
      </c>
      <c r="H15137">
        <v>0.27</v>
      </c>
      <c r="J15137">
        <v>132</v>
      </c>
      <c r="K15137">
        <v>247</v>
      </c>
      <c r="L15137">
        <v>339.118292</v>
      </c>
      <c r="R15137">
        <v>339.118292</v>
      </c>
      <c r="S15137" t="s">
        <v>90</v>
      </c>
      <c r="T15137" s="297">
        <v>46311.754166666666</v>
      </c>
    </row>
    <row r="15138" spans="1:20" x14ac:dyDescent="0.35">
      <c r="A15138" t="s">
        <v>150</v>
      </c>
      <c r="B15138" t="s">
        <v>123</v>
      </c>
      <c r="C15138" t="s">
        <v>93</v>
      </c>
      <c r="D15138" s="29">
        <v>46554</v>
      </c>
      <c r="E15138">
        <v>0.61</v>
      </c>
      <c r="F15138">
        <v>0.27</v>
      </c>
      <c r="G15138">
        <v>0.61</v>
      </c>
      <c r="H15138">
        <v>0.27</v>
      </c>
      <c r="J15138">
        <v>132</v>
      </c>
      <c r="K15138">
        <v>247</v>
      </c>
      <c r="L15138">
        <v>339.118292</v>
      </c>
      <c r="R15138">
        <v>339.118292</v>
      </c>
      <c r="S15138" t="s">
        <v>90</v>
      </c>
      <c r="T15138" s="297">
        <v>46311.754166666666</v>
      </c>
    </row>
    <row r="15139" spans="1:20" x14ac:dyDescent="0.35">
      <c r="A15139" t="s">
        <v>150</v>
      </c>
      <c r="B15139" t="s">
        <v>123</v>
      </c>
      <c r="C15139" t="s">
        <v>93</v>
      </c>
      <c r="D15139" s="29">
        <v>46555</v>
      </c>
      <c r="E15139">
        <v>0.61</v>
      </c>
      <c r="F15139">
        <v>0.27</v>
      </c>
      <c r="G15139">
        <v>0.61</v>
      </c>
      <c r="H15139">
        <v>0.27</v>
      </c>
      <c r="J15139">
        <v>132</v>
      </c>
      <c r="K15139">
        <v>247</v>
      </c>
      <c r="L15139">
        <v>339.118292</v>
      </c>
      <c r="R15139">
        <v>339.118292</v>
      </c>
      <c r="S15139" t="s">
        <v>90</v>
      </c>
      <c r="T15139" s="297">
        <v>46311.754166666666</v>
      </c>
    </row>
    <row r="15140" spans="1:20" x14ac:dyDescent="0.35">
      <c r="A15140" t="s">
        <v>150</v>
      </c>
      <c r="B15140" t="s">
        <v>123</v>
      </c>
      <c r="C15140" t="s">
        <v>93</v>
      </c>
      <c r="D15140" s="29">
        <v>46556</v>
      </c>
      <c r="E15140">
        <v>0.61</v>
      </c>
      <c r="F15140">
        <v>0.27</v>
      </c>
      <c r="G15140">
        <v>0.61</v>
      </c>
      <c r="H15140">
        <v>0.27</v>
      </c>
      <c r="J15140">
        <v>132</v>
      </c>
      <c r="K15140">
        <v>247</v>
      </c>
      <c r="L15140">
        <v>339.118292</v>
      </c>
      <c r="R15140">
        <v>339.118292</v>
      </c>
      <c r="S15140" t="s">
        <v>90</v>
      </c>
      <c r="T15140" s="297">
        <v>46311.754166666666</v>
      </c>
    </row>
    <row r="15141" spans="1:20" x14ac:dyDescent="0.35">
      <c r="A15141" t="s">
        <v>150</v>
      </c>
      <c r="B15141" t="s">
        <v>123</v>
      </c>
      <c r="C15141" t="s">
        <v>93</v>
      </c>
      <c r="D15141" s="29">
        <v>46557</v>
      </c>
      <c r="E15141">
        <v>0.61</v>
      </c>
      <c r="F15141">
        <v>0.27</v>
      </c>
      <c r="G15141">
        <v>0.61</v>
      </c>
      <c r="H15141">
        <v>0.27</v>
      </c>
      <c r="J15141">
        <v>132</v>
      </c>
      <c r="K15141">
        <v>247</v>
      </c>
      <c r="L15141">
        <v>339.118292</v>
      </c>
      <c r="R15141">
        <v>339.118292</v>
      </c>
      <c r="S15141" t="s">
        <v>90</v>
      </c>
      <c r="T15141" s="297">
        <v>46311.754166666666</v>
      </c>
    </row>
    <row r="15142" spans="1:20" x14ac:dyDescent="0.35">
      <c r="A15142" t="s">
        <v>150</v>
      </c>
      <c r="B15142" t="s">
        <v>123</v>
      </c>
      <c r="C15142" t="s">
        <v>93</v>
      </c>
      <c r="D15142" s="29">
        <v>46558</v>
      </c>
      <c r="E15142">
        <v>0.61</v>
      </c>
      <c r="F15142">
        <v>0.27</v>
      </c>
      <c r="G15142">
        <v>0.61</v>
      </c>
      <c r="H15142">
        <v>0.27</v>
      </c>
      <c r="J15142">
        <v>132</v>
      </c>
      <c r="K15142">
        <v>247</v>
      </c>
      <c r="L15142">
        <v>339.118292</v>
      </c>
      <c r="R15142">
        <v>339.118292</v>
      </c>
      <c r="S15142" t="s">
        <v>90</v>
      </c>
      <c r="T15142" s="297">
        <v>46311.754166666666</v>
      </c>
    </row>
    <row r="15143" spans="1:20" x14ac:dyDescent="0.35">
      <c r="A15143" t="s">
        <v>150</v>
      </c>
      <c r="B15143" t="s">
        <v>123</v>
      </c>
      <c r="C15143" t="s">
        <v>93</v>
      </c>
      <c r="D15143" s="29">
        <v>46559</v>
      </c>
      <c r="E15143">
        <v>0.56000000000000005</v>
      </c>
      <c r="F15143">
        <v>0.27</v>
      </c>
      <c r="G15143">
        <v>0.56000000000000005</v>
      </c>
      <c r="H15143">
        <v>0.27</v>
      </c>
      <c r="J15143">
        <v>148</v>
      </c>
      <c r="K15143">
        <v>247</v>
      </c>
      <c r="L15143">
        <v>339.118292</v>
      </c>
      <c r="R15143">
        <v>339.118292</v>
      </c>
      <c r="S15143" t="s">
        <v>90</v>
      </c>
      <c r="T15143" s="297">
        <v>46311.754166666666</v>
      </c>
    </row>
    <row r="15144" spans="1:20" x14ac:dyDescent="0.35">
      <c r="A15144" t="s">
        <v>150</v>
      </c>
      <c r="B15144" t="s">
        <v>123</v>
      </c>
      <c r="C15144" t="s">
        <v>93</v>
      </c>
      <c r="D15144" s="29">
        <v>46560</v>
      </c>
      <c r="E15144">
        <v>0.56000000000000005</v>
      </c>
      <c r="F15144">
        <v>0.27</v>
      </c>
      <c r="G15144">
        <v>0.56000000000000005</v>
      </c>
      <c r="H15144">
        <v>0.27</v>
      </c>
      <c r="J15144">
        <v>148</v>
      </c>
      <c r="K15144">
        <v>247</v>
      </c>
      <c r="L15144">
        <v>339.118292</v>
      </c>
      <c r="R15144">
        <v>339.118292</v>
      </c>
      <c r="S15144" t="s">
        <v>90</v>
      </c>
      <c r="T15144" s="297">
        <v>46311.754166666666</v>
      </c>
    </row>
    <row r="15145" spans="1:20" x14ac:dyDescent="0.35">
      <c r="A15145" t="s">
        <v>150</v>
      </c>
      <c r="B15145" t="s">
        <v>123</v>
      </c>
      <c r="C15145" t="s">
        <v>93</v>
      </c>
      <c r="D15145" s="29">
        <v>46561</v>
      </c>
      <c r="E15145">
        <v>0.56000000000000005</v>
      </c>
      <c r="F15145">
        <v>0.27</v>
      </c>
      <c r="G15145">
        <v>0.56000000000000005</v>
      </c>
      <c r="H15145">
        <v>0.27</v>
      </c>
      <c r="J15145">
        <v>148</v>
      </c>
      <c r="K15145">
        <v>247</v>
      </c>
      <c r="L15145">
        <v>339.118292</v>
      </c>
      <c r="R15145">
        <v>339.118292</v>
      </c>
      <c r="S15145" t="s">
        <v>90</v>
      </c>
      <c r="T15145" s="297">
        <v>46311.754166666666</v>
      </c>
    </row>
    <row r="15146" spans="1:20" x14ac:dyDescent="0.35">
      <c r="A15146" t="s">
        <v>150</v>
      </c>
      <c r="B15146" t="s">
        <v>123</v>
      </c>
      <c r="C15146" t="s">
        <v>93</v>
      </c>
      <c r="D15146" s="29">
        <v>46562</v>
      </c>
      <c r="E15146">
        <v>0.8</v>
      </c>
      <c r="F15146">
        <v>0.37</v>
      </c>
      <c r="G15146">
        <v>0.8</v>
      </c>
      <c r="H15146">
        <v>0.37</v>
      </c>
      <c r="J15146">
        <v>66</v>
      </c>
      <c r="K15146">
        <v>212</v>
      </c>
      <c r="L15146">
        <v>339.118292</v>
      </c>
      <c r="R15146">
        <v>339.118292</v>
      </c>
      <c r="S15146" t="s">
        <v>90</v>
      </c>
      <c r="T15146" s="297">
        <v>46311.754166666666</v>
      </c>
    </row>
    <row r="15147" spans="1:20" x14ac:dyDescent="0.35">
      <c r="A15147" t="s">
        <v>150</v>
      </c>
      <c r="B15147" t="s">
        <v>123</v>
      </c>
      <c r="C15147" t="s">
        <v>93</v>
      </c>
      <c r="D15147" s="29">
        <v>46563</v>
      </c>
      <c r="E15147">
        <v>0.8</v>
      </c>
      <c r="F15147">
        <v>0.37</v>
      </c>
      <c r="G15147">
        <v>0.8</v>
      </c>
      <c r="H15147">
        <v>0.37</v>
      </c>
      <c r="J15147">
        <v>66</v>
      </c>
      <c r="K15147">
        <v>212</v>
      </c>
      <c r="L15147">
        <v>339.118292</v>
      </c>
      <c r="R15147">
        <v>339.118292</v>
      </c>
      <c r="S15147" t="s">
        <v>90</v>
      </c>
      <c r="T15147" s="297">
        <v>46311.754166666666</v>
      </c>
    </row>
    <row r="15148" spans="1:20" x14ac:dyDescent="0.35">
      <c r="A15148" t="s">
        <v>150</v>
      </c>
      <c r="B15148" t="s">
        <v>123</v>
      </c>
      <c r="C15148" t="s">
        <v>93</v>
      </c>
      <c r="D15148" s="29">
        <v>46564</v>
      </c>
      <c r="E15148">
        <v>0.68</v>
      </c>
      <c r="F15148">
        <v>0.25</v>
      </c>
      <c r="G15148">
        <v>0.68</v>
      </c>
      <c r="H15148">
        <v>0.25</v>
      </c>
      <c r="J15148">
        <v>108</v>
      </c>
      <c r="K15148">
        <v>254</v>
      </c>
      <c r="L15148">
        <v>339.118292</v>
      </c>
      <c r="R15148">
        <v>339.118292</v>
      </c>
      <c r="S15148" t="s">
        <v>90</v>
      </c>
      <c r="T15148" s="297">
        <v>46311.754166666666</v>
      </c>
    </row>
    <row r="15149" spans="1:20" x14ac:dyDescent="0.35">
      <c r="A15149" t="s">
        <v>150</v>
      </c>
      <c r="B15149" t="s">
        <v>123</v>
      </c>
      <c r="C15149" t="s">
        <v>93</v>
      </c>
      <c r="D15149" s="29">
        <v>46565</v>
      </c>
      <c r="E15149">
        <v>0.68</v>
      </c>
      <c r="F15149">
        <v>0.25</v>
      </c>
      <c r="G15149">
        <v>0.68</v>
      </c>
      <c r="H15149">
        <v>0.25</v>
      </c>
      <c r="J15149">
        <v>108</v>
      </c>
      <c r="K15149">
        <v>254</v>
      </c>
      <c r="L15149">
        <v>339.118292</v>
      </c>
      <c r="R15149">
        <v>339.118292</v>
      </c>
      <c r="S15149" t="s">
        <v>90</v>
      </c>
      <c r="T15149" s="297">
        <v>46311.754166666666</v>
      </c>
    </row>
    <row r="15150" spans="1:20" x14ac:dyDescent="0.35">
      <c r="A15150" t="s">
        <v>150</v>
      </c>
      <c r="B15150" t="s">
        <v>123</v>
      </c>
      <c r="C15150" t="s">
        <v>93</v>
      </c>
      <c r="D15150" s="29">
        <v>46566</v>
      </c>
      <c r="E15150">
        <v>0.77</v>
      </c>
      <c r="F15150">
        <v>0.35</v>
      </c>
      <c r="G15150">
        <v>0.77</v>
      </c>
      <c r="H15150">
        <v>0.35</v>
      </c>
      <c r="J15150">
        <v>77</v>
      </c>
      <c r="K15150">
        <v>220</v>
      </c>
      <c r="L15150">
        <v>339.118292</v>
      </c>
      <c r="R15150">
        <v>339.118292</v>
      </c>
      <c r="S15150" t="s">
        <v>90</v>
      </c>
      <c r="T15150" s="297">
        <v>46311.754166666666</v>
      </c>
    </row>
    <row r="15151" spans="1:20" x14ac:dyDescent="0.35">
      <c r="A15151" t="s">
        <v>150</v>
      </c>
      <c r="B15151" t="s">
        <v>123</v>
      </c>
      <c r="C15151" t="s">
        <v>93</v>
      </c>
      <c r="D15151" s="29">
        <v>46567</v>
      </c>
      <c r="E15151">
        <v>0.77</v>
      </c>
      <c r="F15151">
        <v>0.35</v>
      </c>
      <c r="G15151">
        <v>0.77</v>
      </c>
      <c r="H15151">
        <v>0.35</v>
      </c>
      <c r="J15151">
        <v>77</v>
      </c>
      <c r="K15151">
        <v>220</v>
      </c>
      <c r="L15151">
        <v>339.118292</v>
      </c>
      <c r="R15151">
        <v>339.118292</v>
      </c>
      <c r="S15151" t="s">
        <v>90</v>
      </c>
      <c r="T15151" s="297">
        <v>46311.754166666666</v>
      </c>
    </row>
    <row r="15152" spans="1:20" x14ac:dyDescent="0.35">
      <c r="A15152" t="s">
        <v>150</v>
      </c>
      <c r="B15152" t="s">
        <v>123</v>
      </c>
      <c r="C15152" t="s">
        <v>93</v>
      </c>
      <c r="D15152" s="29">
        <v>46568</v>
      </c>
      <c r="E15152">
        <v>0.77</v>
      </c>
      <c r="F15152">
        <v>0.35</v>
      </c>
      <c r="G15152">
        <v>0.77</v>
      </c>
      <c r="H15152">
        <v>0.35</v>
      </c>
      <c r="J15152">
        <v>77</v>
      </c>
      <c r="K15152">
        <v>220</v>
      </c>
      <c r="L15152">
        <v>339.118292</v>
      </c>
      <c r="R15152">
        <v>339.118292</v>
      </c>
      <c r="S15152" t="s">
        <v>90</v>
      </c>
      <c r="T15152" s="297">
        <v>46311.754166666666</v>
      </c>
    </row>
    <row r="15153" spans="1:20" x14ac:dyDescent="0.35">
      <c r="A15153" t="s">
        <v>150</v>
      </c>
      <c r="B15153" t="s">
        <v>123</v>
      </c>
      <c r="C15153" t="s">
        <v>93</v>
      </c>
      <c r="D15153" s="29">
        <v>46569</v>
      </c>
      <c r="E15153">
        <v>0.77</v>
      </c>
      <c r="F15153">
        <v>0.35</v>
      </c>
      <c r="G15153">
        <v>0.77</v>
      </c>
      <c r="H15153">
        <v>0.35</v>
      </c>
      <c r="J15153">
        <v>77</v>
      </c>
      <c r="K15153">
        <v>220</v>
      </c>
      <c r="L15153">
        <v>339.118292</v>
      </c>
      <c r="R15153">
        <v>339.118292</v>
      </c>
      <c r="S15153" t="s">
        <v>90</v>
      </c>
      <c r="T15153" s="297">
        <v>46311.754166666666</v>
      </c>
    </row>
    <row r="15154" spans="1:20" x14ac:dyDescent="0.35">
      <c r="A15154" t="s">
        <v>150</v>
      </c>
      <c r="B15154" t="s">
        <v>123</v>
      </c>
      <c r="C15154" t="s">
        <v>93</v>
      </c>
      <c r="D15154" s="29">
        <v>46570</v>
      </c>
      <c r="E15154">
        <v>0.77</v>
      </c>
      <c r="F15154">
        <v>0.35</v>
      </c>
      <c r="G15154">
        <v>0.77</v>
      </c>
      <c r="H15154">
        <v>0.35</v>
      </c>
      <c r="J15154">
        <v>77</v>
      </c>
      <c r="K15154">
        <v>220</v>
      </c>
      <c r="L15154">
        <v>339.118292</v>
      </c>
      <c r="R15154">
        <v>339.118292</v>
      </c>
      <c r="S15154" t="s">
        <v>90</v>
      </c>
      <c r="T15154" s="297">
        <v>46311.754166666666</v>
      </c>
    </row>
    <row r="15155" spans="1:20" x14ac:dyDescent="0.35">
      <c r="A15155" t="s">
        <v>150</v>
      </c>
      <c r="B15155" t="s">
        <v>123</v>
      </c>
      <c r="C15155" t="s">
        <v>93</v>
      </c>
      <c r="D15155" s="29">
        <v>46571</v>
      </c>
      <c r="E15155">
        <v>0.77</v>
      </c>
      <c r="F15155">
        <v>0.34</v>
      </c>
      <c r="G15155">
        <v>0.77</v>
      </c>
      <c r="H15155">
        <v>0.34</v>
      </c>
      <c r="J15155">
        <v>79</v>
      </c>
      <c r="K15155">
        <v>223</v>
      </c>
      <c r="L15155">
        <v>339.118292</v>
      </c>
      <c r="R15155">
        <v>339.118292</v>
      </c>
      <c r="S15155" t="s">
        <v>90</v>
      </c>
      <c r="T15155" s="297">
        <v>46311.754166666666</v>
      </c>
    </row>
    <row r="15156" spans="1:20" x14ac:dyDescent="0.35">
      <c r="A15156" t="s">
        <v>150</v>
      </c>
      <c r="B15156" t="s">
        <v>123</v>
      </c>
      <c r="C15156" t="s">
        <v>93</v>
      </c>
      <c r="D15156" s="29">
        <v>46572</v>
      </c>
      <c r="E15156">
        <v>0.77</v>
      </c>
      <c r="F15156">
        <v>0.34</v>
      </c>
      <c r="G15156">
        <v>0.77</v>
      </c>
      <c r="H15156">
        <v>0.34</v>
      </c>
      <c r="J15156">
        <v>79</v>
      </c>
      <c r="K15156">
        <v>223</v>
      </c>
      <c r="L15156">
        <v>339.118292</v>
      </c>
      <c r="R15156">
        <v>339.118292</v>
      </c>
      <c r="S15156" t="s">
        <v>90</v>
      </c>
      <c r="T15156" s="297">
        <v>46311.754166666666</v>
      </c>
    </row>
    <row r="15157" spans="1:20" x14ac:dyDescent="0.35">
      <c r="A15157" t="s">
        <v>150</v>
      </c>
      <c r="B15157" t="s">
        <v>123</v>
      </c>
      <c r="C15157" t="s">
        <v>93</v>
      </c>
      <c r="D15157" s="29">
        <v>46573</v>
      </c>
      <c r="E15157">
        <v>0.72</v>
      </c>
      <c r="F15157">
        <v>0.26</v>
      </c>
      <c r="G15157">
        <v>0.72</v>
      </c>
      <c r="H15157">
        <v>0.26</v>
      </c>
      <c r="J15157">
        <v>95</v>
      </c>
      <c r="K15157">
        <v>252</v>
      </c>
      <c r="L15157">
        <v>339.118292</v>
      </c>
      <c r="R15157">
        <v>339.118292</v>
      </c>
      <c r="S15157" t="s">
        <v>90</v>
      </c>
      <c r="T15157" s="297">
        <v>46311.754166666666</v>
      </c>
    </row>
    <row r="15158" spans="1:20" x14ac:dyDescent="0.35">
      <c r="A15158" t="s">
        <v>150</v>
      </c>
      <c r="B15158" t="s">
        <v>123</v>
      </c>
      <c r="C15158" t="s">
        <v>93</v>
      </c>
      <c r="D15158" s="29">
        <v>46574</v>
      </c>
      <c r="E15158">
        <v>0.72</v>
      </c>
      <c r="F15158">
        <v>0.26</v>
      </c>
      <c r="G15158">
        <v>0.72</v>
      </c>
      <c r="H15158">
        <v>0.26</v>
      </c>
      <c r="J15158">
        <v>95</v>
      </c>
      <c r="K15158">
        <v>252</v>
      </c>
      <c r="L15158">
        <v>339.118292</v>
      </c>
      <c r="R15158">
        <v>339.118292</v>
      </c>
      <c r="S15158" t="s">
        <v>90</v>
      </c>
      <c r="T15158" s="297">
        <v>46311.754166666666</v>
      </c>
    </row>
    <row r="15159" spans="1:20" x14ac:dyDescent="0.35">
      <c r="A15159" t="s">
        <v>150</v>
      </c>
      <c r="B15159" t="s">
        <v>123</v>
      </c>
      <c r="C15159" t="s">
        <v>93</v>
      </c>
      <c r="D15159" s="29">
        <v>46575</v>
      </c>
      <c r="E15159">
        <v>0.72</v>
      </c>
      <c r="F15159">
        <v>0.26</v>
      </c>
      <c r="G15159">
        <v>0.72</v>
      </c>
      <c r="H15159">
        <v>0.26</v>
      </c>
      <c r="J15159">
        <v>95</v>
      </c>
      <c r="K15159">
        <v>252</v>
      </c>
      <c r="L15159">
        <v>339.118292</v>
      </c>
      <c r="R15159">
        <v>339.118292</v>
      </c>
      <c r="S15159" t="s">
        <v>90</v>
      </c>
      <c r="T15159" s="297">
        <v>46311.754166666666</v>
      </c>
    </row>
    <row r="15160" spans="1:20" x14ac:dyDescent="0.35">
      <c r="A15160" t="s">
        <v>150</v>
      </c>
      <c r="B15160" t="s">
        <v>123</v>
      </c>
      <c r="C15160" t="s">
        <v>93</v>
      </c>
      <c r="D15160" s="29">
        <v>46576</v>
      </c>
      <c r="E15160">
        <v>0.72</v>
      </c>
      <c r="F15160">
        <v>0.26</v>
      </c>
      <c r="G15160">
        <v>0.72</v>
      </c>
      <c r="H15160">
        <v>0.26</v>
      </c>
      <c r="J15160">
        <v>95</v>
      </c>
      <c r="K15160">
        <v>252</v>
      </c>
      <c r="L15160">
        <v>339.118292</v>
      </c>
      <c r="R15160">
        <v>339.118292</v>
      </c>
      <c r="S15160" t="s">
        <v>90</v>
      </c>
      <c r="T15160" s="297">
        <v>46311.754166666666</v>
      </c>
    </row>
    <row r="15161" spans="1:20" x14ac:dyDescent="0.35">
      <c r="A15161" t="s">
        <v>150</v>
      </c>
      <c r="B15161" t="s">
        <v>123</v>
      </c>
      <c r="C15161" t="s">
        <v>93</v>
      </c>
      <c r="D15161" s="29">
        <v>46577</v>
      </c>
      <c r="E15161">
        <v>0.72</v>
      </c>
      <c r="F15161">
        <v>0.26</v>
      </c>
      <c r="G15161">
        <v>0.72</v>
      </c>
      <c r="H15161">
        <v>0.26</v>
      </c>
      <c r="J15161">
        <v>95</v>
      </c>
      <c r="K15161">
        <v>252</v>
      </c>
      <c r="L15161">
        <v>339.118292</v>
      </c>
      <c r="R15161">
        <v>339.118292</v>
      </c>
      <c r="S15161" t="s">
        <v>90</v>
      </c>
      <c r="T15161" s="297">
        <v>46311.754166666666</v>
      </c>
    </row>
    <row r="15162" spans="1:20" x14ac:dyDescent="0.35">
      <c r="A15162" t="s">
        <v>150</v>
      </c>
      <c r="B15162" t="s">
        <v>123</v>
      </c>
      <c r="C15162" t="s">
        <v>93</v>
      </c>
      <c r="D15162" s="29">
        <v>46578</v>
      </c>
      <c r="E15162">
        <v>0.65</v>
      </c>
      <c r="F15162">
        <v>0.22</v>
      </c>
      <c r="G15162">
        <v>0.65</v>
      </c>
      <c r="H15162">
        <v>0.22</v>
      </c>
      <c r="J15162">
        <v>119</v>
      </c>
      <c r="K15162">
        <v>265</v>
      </c>
      <c r="L15162">
        <v>339.118292</v>
      </c>
      <c r="R15162">
        <v>339.118292</v>
      </c>
      <c r="S15162" t="s">
        <v>90</v>
      </c>
      <c r="T15162" s="297">
        <v>46311.754166666666</v>
      </c>
    </row>
    <row r="15163" spans="1:20" x14ac:dyDescent="0.35">
      <c r="A15163" t="s">
        <v>150</v>
      </c>
      <c r="B15163" t="s">
        <v>123</v>
      </c>
      <c r="C15163" t="s">
        <v>93</v>
      </c>
      <c r="D15163" s="29">
        <v>46579</v>
      </c>
      <c r="E15163">
        <v>0.65</v>
      </c>
      <c r="F15163">
        <v>0.22</v>
      </c>
      <c r="G15163">
        <v>0.65</v>
      </c>
      <c r="H15163">
        <v>0.22</v>
      </c>
      <c r="J15163">
        <v>119</v>
      </c>
      <c r="K15163">
        <v>265</v>
      </c>
      <c r="L15163">
        <v>339.118292</v>
      </c>
      <c r="R15163">
        <v>339.118292</v>
      </c>
      <c r="S15163" t="s">
        <v>90</v>
      </c>
      <c r="T15163" s="297">
        <v>46311.754166666666</v>
      </c>
    </row>
    <row r="15164" spans="1:20" x14ac:dyDescent="0.35">
      <c r="A15164" t="s">
        <v>150</v>
      </c>
      <c r="B15164" t="s">
        <v>123</v>
      </c>
      <c r="C15164" t="s">
        <v>93</v>
      </c>
      <c r="D15164" s="29">
        <v>46580</v>
      </c>
      <c r="E15164">
        <v>0.59</v>
      </c>
      <c r="F15164">
        <v>0.03</v>
      </c>
      <c r="G15164">
        <v>0.59</v>
      </c>
      <c r="H15164">
        <v>0.03</v>
      </c>
      <c r="J15164">
        <v>138</v>
      </c>
      <c r="K15164">
        <v>329</v>
      </c>
      <c r="L15164">
        <v>339.118292</v>
      </c>
      <c r="R15164">
        <v>339.118292</v>
      </c>
      <c r="S15164" t="s">
        <v>90</v>
      </c>
      <c r="T15164" s="297">
        <v>46311.754166666666</v>
      </c>
    </row>
    <row r="15165" spans="1:20" x14ac:dyDescent="0.35">
      <c r="A15165" t="s">
        <v>150</v>
      </c>
      <c r="B15165" t="s">
        <v>123</v>
      </c>
      <c r="C15165" t="s">
        <v>93</v>
      </c>
      <c r="D15165" s="29">
        <v>46581</v>
      </c>
      <c r="E15165">
        <v>0.59</v>
      </c>
      <c r="F15165">
        <v>0.03</v>
      </c>
      <c r="G15165">
        <v>0.59</v>
      </c>
      <c r="H15165">
        <v>0.03</v>
      </c>
      <c r="J15165">
        <v>138</v>
      </c>
      <c r="K15165">
        <v>329</v>
      </c>
      <c r="L15165">
        <v>339.118292</v>
      </c>
      <c r="R15165">
        <v>339.118292</v>
      </c>
      <c r="S15165" t="s">
        <v>90</v>
      </c>
      <c r="T15165" s="297">
        <v>46311.754166666666</v>
      </c>
    </row>
    <row r="15166" spans="1:20" x14ac:dyDescent="0.35">
      <c r="A15166" t="s">
        <v>150</v>
      </c>
      <c r="B15166" t="s">
        <v>123</v>
      </c>
      <c r="C15166" t="s">
        <v>93</v>
      </c>
      <c r="D15166" s="29">
        <v>46582</v>
      </c>
      <c r="E15166">
        <v>0.59</v>
      </c>
      <c r="F15166">
        <v>0.03</v>
      </c>
      <c r="G15166">
        <v>0.59</v>
      </c>
      <c r="H15166">
        <v>0.03</v>
      </c>
      <c r="J15166">
        <v>138</v>
      </c>
      <c r="K15166">
        <v>329</v>
      </c>
      <c r="L15166">
        <v>339.118292</v>
      </c>
      <c r="R15166">
        <v>339.118292</v>
      </c>
      <c r="S15166" t="s">
        <v>90</v>
      </c>
      <c r="T15166" s="297">
        <v>46311.754166666666</v>
      </c>
    </row>
    <row r="15167" spans="1:20" x14ac:dyDescent="0.35">
      <c r="A15167" t="s">
        <v>150</v>
      </c>
      <c r="B15167" t="s">
        <v>123</v>
      </c>
      <c r="C15167" t="s">
        <v>93</v>
      </c>
      <c r="D15167" s="29">
        <v>46583</v>
      </c>
      <c r="E15167">
        <v>0.59</v>
      </c>
      <c r="F15167">
        <v>0.03</v>
      </c>
      <c r="G15167">
        <v>0.59</v>
      </c>
      <c r="H15167">
        <v>0.03</v>
      </c>
      <c r="J15167">
        <v>138</v>
      </c>
      <c r="K15167">
        <v>329</v>
      </c>
      <c r="L15167">
        <v>339.118292</v>
      </c>
      <c r="R15167">
        <v>339.118292</v>
      </c>
      <c r="S15167" t="s">
        <v>90</v>
      </c>
      <c r="T15167" s="297">
        <v>46311.754166666666</v>
      </c>
    </row>
    <row r="15168" spans="1:20" x14ac:dyDescent="0.35">
      <c r="A15168" t="s">
        <v>150</v>
      </c>
      <c r="B15168" t="s">
        <v>123</v>
      </c>
      <c r="C15168" t="s">
        <v>93</v>
      </c>
      <c r="D15168" s="29">
        <v>46584</v>
      </c>
      <c r="E15168">
        <v>0.59</v>
      </c>
      <c r="F15168">
        <v>0.03</v>
      </c>
      <c r="G15168">
        <v>0.59</v>
      </c>
      <c r="H15168">
        <v>0.03</v>
      </c>
      <c r="J15168">
        <v>138</v>
      </c>
      <c r="K15168">
        <v>329</v>
      </c>
      <c r="L15168">
        <v>339.118292</v>
      </c>
      <c r="R15168">
        <v>339.118292</v>
      </c>
      <c r="S15168" t="s">
        <v>90</v>
      </c>
      <c r="T15168" s="297">
        <v>46311.754166666666</v>
      </c>
    </row>
    <row r="15169" spans="1:20" x14ac:dyDescent="0.35">
      <c r="A15169" t="s">
        <v>150</v>
      </c>
      <c r="B15169" t="s">
        <v>123</v>
      </c>
      <c r="C15169" t="s">
        <v>93</v>
      </c>
      <c r="D15169" s="29">
        <v>46585</v>
      </c>
      <c r="E15169">
        <v>0.37</v>
      </c>
      <c r="F15169">
        <v>0</v>
      </c>
      <c r="G15169">
        <v>0.37</v>
      </c>
      <c r="H15169">
        <v>0</v>
      </c>
      <c r="J15169">
        <v>215</v>
      </c>
      <c r="K15169">
        <v>345</v>
      </c>
      <c r="L15169">
        <v>339.118292</v>
      </c>
      <c r="R15169">
        <v>339.118292</v>
      </c>
      <c r="S15169" t="s">
        <v>90</v>
      </c>
      <c r="T15169" s="297">
        <v>46311.754166666666</v>
      </c>
    </row>
    <row r="15170" spans="1:20" x14ac:dyDescent="0.35">
      <c r="A15170" t="s">
        <v>150</v>
      </c>
      <c r="B15170" t="s">
        <v>123</v>
      </c>
      <c r="C15170" t="s">
        <v>93</v>
      </c>
      <c r="D15170" s="29">
        <v>46586</v>
      </c>
      <c r="E15170">
        <v>0.37</v>
      </c>
      <c r="F15170">
        <v>0</v>
      </c>
      <c r="G15170">
        <v>0.37</v>
      </c>
      <c r="H15170">
        <v>0</v>
      </c>
      <c r="J15170">
        <v>215</v>
      </c>
      <c r="K15170">
        <v>345</v>
      </c>
      <c r="L15170">
        <v>339.118292</v>
      </c>
      <c r="R15170">
        <v>339.118292</v>
      </c>
      <c r="S15170" t="s">
        <v>90</v>
      </c>
      <c r="T15170" s="297">
        <v>46311.754166666666</v>
      </c>
    </row>
    <row r="15171" spans="1:20" x14ac:dyDescent="0.35">
      <c r="A15171" t="s">
        <v>150</v>
      </c>
      <c r="B15171" t="s">
        <v>123</v>
      </c>
      <c r="C15171" t="s">
        <v>93</v>
      </c>
      <c r="D15171" s="29">
        <v>46587</v>
      </c>
      <c r="E15171">
        <v>0.4</v>
      </c>
      <c r="F15171">
        <v>0.08</v>
      </c>
      <c r="G15171">
        <v>0.4</v>
      </c>
      <c r="H15171">
        <v>0.08</v>
      </c>
      <c r="J15171">
        <v>201</v>
      </c>
      <c r="K15171">
        <v>313</v>
      </c>
      <c r="L15171">
        <v>339.118292</v>
      </c>
      <c r="R15171">
        <v>339.118292</v>
      </c>
      <c r="S15171" t="s">
        <v>90</v>
      </c>
      <c r="T15171" s="297">
        <v>46311.754166666666</v>
      </c>
    </row>
    <row r="15172" spans="1:20" x14ac:dyDescent="0.35">
      <c r="A15172" t="s">
        <v>150</v>
      </c>
      <c r="B15172" t="s">
        <v>123</v>
      </c>
      <c r="C15172" t="s">
        <v>93</v>
      </c>
      <c r="D15172" s="29">
        <v>46588</v>
      </c>
      <c r="E15172">
        <v>0.4</v>
      </c>
      <c r="F15172">
        <v>0.08</v>
      </c>
      <c r="G15172">
        <v>0.4</v>
      </c>
      <c r="H15172">
        <v>0.08</v>
      </c>
      <c r="J15172">
        <v>201</v>
      </c>
      <c r="K15172">
        <v>313</v>
      </c>
      <c r="L15172">
        <v>339.118292</v>
      </c>
      <c r="R15172">
        <v>339.118292</v>
      </c>
      <c r="S15172" t="s">
        <v>90</v>
      </c>
      <c r="T15172" s="297">
        <v>46311.754166666666</v>
      </c>
    </row>
    <row r="15173" spans="1:20" x14ac:dyDescent="0.35">
      <c r="A15173" t="s">
        <v>150</v>
      </c>
      <c r="B15173" t="s">
        <v>123</v>
      </c>
      <c r="C15173" t="s">
        <v>93</v>
      </c>
      <c r="D15173" s="29">
        <v>46589</v>
      </c>
      <c r="E15173">
        <v>0.4</v>
      </c>
      <c r="F15173">
        <v>0.08</v>
      </c>
      <c r="G15173">
        <v>0.4</v>
      </c>
      <c r="H15173">
        <v>0.08</v>
      </c>
      <c r="J15173">
        <v>201</v>
      </c>
      <c r="K15173">
        <v>313</v>
      </c>
      <c r="L15173">
        <v>339.118292</v>
      </c>
      <c r="R15173">
        <v>339.118292</v>
      </c>
      <c r="S15173" t="s">
        <v>90</v>
      </c>
      <c r="T15173" s="297">
        <v>46311.754166666666</v>
      </c>
    </row>
    <row r="15174" spans="1:20" x14ac:dyDescent="0.35">
      <c r="A15174" t="s">
        <v>150</v>
      </c>
      <c r="B15174" t="s">
        <v>123</v>
      </c>
      <c r="C15174" t="s">
        <v>93</v>
      </c>
      <c r="D15174" s="29">
        <v>46590</v>
      </c>
      <c r="E15174">
        <v>0.4</v>
      </c>
      <c r="F15174">
        <v>0.08</v>
      </c>
      <c r="G15174">
        <v>0.4</v>
      </c>
      <c r="H15174">
        <v>0.08</v>
      </c>
      <c r="J15174">
        <v>201</v>
      </c>
      <c r="K15174">
        <v>313</v>
      </c>
      <c r="L15174">
        <v>339.118292</v>
      </c>
      <c r="R15174">
        <v>339.118292</v>
      </c>
      <c r="S15174" t="s">
        <v>90</v>
      </c>
      <c r="T15174" s="297">
        <v>46311.754166666666</v>
      </c>
    </row>
    <row r="15175" spans="1:20" x14ac:dyDescent="0.35">
      <c r="A15175" t="s">
        <v>150</v>
      </c>
      <c r="B15175" t="s">
        <v>123</v>
      </c>
      <c r="C15175" t="s">
        <v>93</v>
      </c>
      <c r="D15175" s="29">
        <v>46591</v>
      </c>
      <c r="E15175">
        <v>0.4</v>
      </c>
      <c r="F15175">
        <v>0.08</v>
      </c>
      <c r="G15175">
        <v>0.4</v>
      </c>
      <c r="H15175">
        <v>0.08</v>
      </c>
      <c r="J15175">
        <v>201</v>
      </c>
      <c r="K15175">
        <v>313</v>
      </c>
      <c r="L15175">
        <v>339.118292</v>
      </c>
      <c r="R15175">
        <v>339.118292</v>
      </c>
      <c r="S15175" t="s">
        <v>90</v>
      </c>
      <c r="T15175" s="297">
        <v>46311.754166666666</v>
      </c>
    </row>
    <row r="15176" spans="1:20" x14ac:dyDescent="0.35">
      <c r="A15176" t="s">
        <v>150</v>
      </c>
      <c r="B15176" t="s">
        <v>123</v>
      </c>
      <c r="C15176" t="s">
        <v>93</v>
      </c>
      <c r="D15176" s="29">
        <v>46592</v>
      </c>
      <c r="E15176">
        <v>0.37</v>
      </c>
      <c r="F15176">
        <v>0.08</v>
      </c>
      <c r="G15176">
        <v>0.37</v>
      </c>
      <c r="H15176">
        <v>0.08</v>
      </c>
      <c r="J15176">
        <v>212</v>
      </c>
      <c r="K15176">
        <v>313</v>
      </c>
      <c r="L15176">
        <v>339.118292</v>
      </c>
      <c r="R15176">
        <v>339.118292</v>
      </c>
      <c r="S15176" t="s">
        <v>90</v>
      </c>
      <c r="T15176" s="297">
        <v>46311.754166666666</v>
      </c>
    </row>
    <row r="15177" spans="1:20" x14ac:dyDescent="0.35">
      <c r="A15177" t="s">
        <v>150</v>
      </c>
      <c r="B15177" t="s">
        <v>123</v>
      </c>
      <c r="C15177" t="s">
        <v>93</v>
      </c>
      <c r="D15177" s="29">
        <v>46593</v>
      </c>
      <c r="E15177">
        <v>0.37</v>
      </c>
      <c r="F15177">
        <v>0.08</v>
      </c>
      <c r="G15177">
        <v>0.37</v>
      </c>
      <c r="H15177">
        <v>0.08</v>
      </c>
      <c r="J15177">
        <v>212</v>
      </c>
      <c r="K15177">
        <v>313</v>
      </c>
      <c r="L15177">
        <v>339.118292</v>
      </c>
      <c r="R15177">
        <v>339.118292</v>
      </c>
      <c r="S15177" t="s">
        <v>90</v>
      </c>
      <c r="T15177" s="297">
        <v>46311.754166666666</v>
      </c>
    </row>
    <row r="15178" spans="1:20" x14ac:dyDescent="0.35">
      <c r="A15178" t="s">
        <v>150</v>
      </c>
      <c r="B15178" t="s">
        <v>123</v>
      </c>
      <c r="C15178" t="s">
        <v>93</v>
      </c>
      <c r="D15178" s="29">
        <v>46594</v>
      </c>
      <c r="E15178">
        <v>0.37</v>
      </c>
      <c r="F15178">
        <v>0.08</v>
      </c>
      <c r="G15178">
        <v>0.37</v>
      </c>
      <c r="H15178">
        <v>0.08</v>
      </c>
      <c r="J15178">
        <v>212</v>
      </c>
      <c r="K15178">
        <v>313</v>
      </c>
      <c r="L15178">
        <v>339.118292</v>
      </c>
      <c r="R15178">
        <v>339.118292</v>
      </c>
      <c r="S15178" t="s">
        <v>90</v>
      </c>
      <c r="T15178" s="297">
        <v>46311.754166666666</v>
      </c>
    </row>
    <row r="15179" spans="1:20" x14ac:dyDescent="0.35">
      <c r="A15179" t="s">
        <v>150</v>
      </c>
      <c r="B15179" t="s">
        <v>123</v>
      </c>
      <c r="C15179" t="s">
        <v>93</v>
      </c>
      <c r="D15179" s="29">
        <v>46595</v>
      </c>
      <c r="E15179">
        <v>0.37</v>
      </c>
      <c r="F15179">
        <v>0.08</v>
      </c>
      <c r="G15179">
        <v>0.37</v>
      </c>
      <c r="H15179">
        <v>0.08</v>
      </c>
      <c r="J15179">
        <v>212</v>
      </c>
      <c r="K15179">
        <v>313</v>
      </c>
      <c r="L15179">
        <v>339.118292</v>
      </c>
      <c r="R15179">
        <v>339.118292</v>
      </c>
      <c r="S15179" t="s">
        <v>90</v>
      </c>
      <c r="T15179" s="297">
        <v>46311.754166666666</v>
      </c>
    </row>
    <row r="15180" spans="1:20" x14ac:dyDescent="0.35">
      <c r="A15180" t="s">
        <v>150</v>
      </c>
      <c r="B15180" t="s">
        <v>123</v>
      </c>
      <c r="C15180" t="s">
        <v>93</v>
      </c>
      <c r="D15180" s="29">
        <v>46596</v>
      </c>
      <c r="E15180">
        <v>0.37</v>
      </c>
      <c r="F15180">
        <v>0.08</v>
      </c>
      <c r="G15180">
        <v>0.37</v>
      </c>
      <c r="H15180">
        <v>0.08</v>
      </c>
      <c r="J15180">
        <v>212</v>
      </c>
      <c r="K15180">
        <v>313</v>
      </c>
      <c r="L15180">
        <v>339.118292</v>
      </c>
      <c r="R15180">
        <v>339.118292</v>
      </c>
      <c r="S15180" t="s">
        <v>90</v>
      </c>
      <c r="T15180" s="297">
        <v>46311.754166666666</v>
      </c>
    </row>
    <row r="15181" spans="1:20" x14ac:dyDescent="0.35">
      <c r="A15181" t="s">
        <v>150</v>
      </c>
      <c r="B15181" t="s">
        <v>123</v>
      </c>
      <c r="C15181" t="s">
        <v>93</v>
      </c>
      <c r="D15181" s="29">
        <v>46597</v>
      </c>
      <c r="E15181">
        <v>0.37</v>
      </c>
      <c r="F15181">
        <v>0.08</v>
      </c>
      <c r="G15181">
        <v>0.37</v>
      </c>
      <c r="H15181">
        <v>0.08</v>
      </c>
      <c r="J15181">
        <v>212</v>
      </c>
      <c r="K15181">
        <v>313</v>
      </c>
      <c r="L15181">
        <v>339.118292</v>
      </c>
      <c r="R15181">
        <v>339.118292</v>
      </c>
      <c r="S15181" t="s">
        <v>90</v>
      </c>
      <c r="T15181" s="297">
        <v>46311.754166666666</v>
      </c>
    </row>
    <row r="15182" spans="1:20" x14ac:dyDescent="0.35">
      <c r="A15182" t="s">
        <v>150</v>
      </c>
      <c r="B15182" t="s">
        <v>123</v>
      </c>
      <c r="C15182" t="s">
        <v>93</v>
      </c>
      <c r="D15182" s="29">
        <v>46598</v>
      </c>
      <c r="E15182">
        <v>0.37</v>
      </c>
      <c r="F15182">
        <v>0.08</v>
      </c>
      <c r="G15182">
        <v>0.37</v>
      </c>
      <c r="H15182">
        <v>0.08</v>
      </c>
      <c r="J15182">
        <v>212</v>
      </c>
      <c r="K15182">
        <v>313</v>
      </c>
      <c r="L15182">
        <v>339.118292</v>
      </c>
      <c r="R15182">
        <v>339.118292</v>
      </c>
      <c r="S15182" t="s">
        <v>90</v>
      </c>
      <c r="T15182" s="297">
        <v>46311.754166666666</v>
      </c>
    </row>
    <row r="15183" spans="1:20" x14ac:dyDescent="0.35">
      <c r="A15183" t="s">
        <v>150</v>
      </c>
      <c r="B15183" t="s">
        <v>123</v>
      </c>
      <c r="C15183" t="s">
        <v>93</v>
      </c>
      <c r="D15183" s="29">
        <v>46599</v>
      </c>
      <c r="E15183">
        <v>0.37</v>
      </c>
      <c r="F15183">
        <v>0.08</v>
      </c>
      <c r="G15183">
        <v>0.37</v>
      </c>
      <c r="H15183">
        <v>0.08</v>
      </c>
      <c r="J15183">
        <v>212</v>
      </c>
      <c r="K15183">
        <v>313</v>
      </c>
      <c r="L15183">
        <v>339.118292</v>
      </c>
      <c r="R15183">
        <v>339.118292</v>
      </c>
      <c r="S15183" t="s">
        <v>90</v>
      </c>
      <c r="T15183" s="297">
        <v>46311.754166666666</v>
      </c>
    </row>
    <row r="15184" spans="1:20" x14ac:dyDescent="0.35">
      <c r="A15184" t="s">
        <v>150</v>
      </c>
      <c r="B15184" t="s">
        <v>123</v>
      </c>
      <c r="C15184" t="s">
        <v>93</v>
      </c>
      <c r="D15184" s="29">
        <v>46600</v>
      </c>
      <c r="E15184">
        <v>0.37</v>
      </c>
      <c r="F15184">
        <v>0.08</v>
      </c>
      <c r="G15184">
        <v>0.37</v>
      </c>
      <c r="H15184">
        <v>0.08</v>
      </c>
      <c r="J15184">
        <v>212</v>
      </c>
      <c r="K15184">
        <v>313</v>
      </c>
      <c r="L15184">
        <v>339.118292</v>
      </c>
      <c r="R15184">
        <v>339.118292</v>
      </c>
      <c r="S15184" t="s">
        <v>90</v>
      </c>
      <c r="T15184" s="297">
        <v>46311.754166666666</v>
      </c>
    </row>
    <row r="15185" spans="1:20" x14ac:dyDescent="0.35">
      <c r="A15185" t="s">
        <v>150</v>
      </c>
      <c r="B15185" t="s">
        <v>123</v>
      </c>
      <c r="C15185" t="s">
        <v>93</v>
      </c>
      <c r="D15185" s="29">
        <v>46601</v>
      </c>
      <c r="E15185">
        <v>0.32</v>
      </c>
      <c r="F15185">
        <v>0</v>
      </c>
      <c r="G15185">
        <v>0.32</v>
      </c>
      <c r="H15185">
        <v>0</v>
      </c>
      <c r="J15185">
        <v>231</v>
      </c>
      <c r="K15185">
        <v>347</v>
      </c>
      <c r="L15185">
        <v>339.118292</v>
      </c>
      <c r="R15185">
        <v>339.118292</v>
      </c>
      <c r="S15185" t="s">
        <v>90</v>
      </c>
      <c r="T15185" s="297">
        <v>46311.754166666666</v>
      </c>
    </row>
    <row r="15186" spans="1:20" x14ac:dyDescent="0.35">
      <c r="A15186" t="s">
        <v>150</v>
      </c>
      <c r="B15186" t="s">
        <v>123</v>
      </c>
      <c r="C15186" t="s">
        <v>93</v>
      </c>
      <c r="D15186" s="29">
        <v>46602</v>
      </c>
      <c r="E15186">
        <v>0.32</v>
      </c>
      <c r="F15186">
        <v>0</v>
      </c>
      <c r="G15186">
        <v>0.32</v>
      </c>
      <c r="H15186">
        <v>0</v>
      </c>
      <c r="J15186">
        <v>231</v>
      </c>
      <c r="K15186">
        <v>347</v>
      </c>
      <c r="L15186">
        <v>339.118292</v>
      </c>
      <c r="R15186">
        <v>339.118292</v>
      </c>
      <c r="S15186" t="s">
        <v>90</v>
      </c>
      <c r="T15186" s="297">
        <v>46311.754166666666</v>
      </c>
    </row>
    <row r="15187" spans="1:20" x14ac:dyDescent="0.35">
      <c r="A15187" t="s">
        <v>150</v>
      </c>
      <c r="B15187" t="s">
        <v>123</v>
      </c>
      <c r="C15187" t="s">
        <v>93</v>
      </c>
      <c r="D15187" s="29">
        <v>46603</v>
      </c>
      <c r="E15187">
        <v>0.32</v>
      </c>
      <c r="F15187">
        <v>0</v>
      </c>
      <c r="G15187">
        <v>0.32</v>
      </c>
      <c r="H15187">
        <v>0</v>
      </c>
      <c r="J15187">
        <v>231</v>
      </c>
      <c r="K15187">
        <v>347</v>
      </c>
      <c r="L15187">
        <v>339.118292</v>
      </c>
      <c r="R15187">
        <v>339.118292</v>
      </c>
      <c r="S15187" t="s">
        <v>90</v>
      </c>
      <c r="T15187" s="297">
        <v>46311.754166666666</v>
      </c>
    </row>
    <row r="15188" spans="1:20" x14ac:dyDescent="0.35">
      <c r="A15188" t="s">
        <v>150</v>
      </c>
      <c r="B15188" t="s">
        <v>123</v>
      </c>
      <c r="C15188" t="s">
        <v>93</v>
      </c>
      <c r="D15188" s="29">
        <v>46604</v>
      </c>
      <c r="E15188">
        <v>0.32</v>
      </c>
      <c r="F15188">
        <v>0</v>
      </c>
      <c r="G15188">
        <v>0.32</v>
      </c>
      <c r="H15188">
        <v>0</v>
      </c>
      <c r="J15188">
        <v>231</v>
      </c>
      <c r="K15188">
        <v>347</v>
      </c>
      <c r="L15188">
        <v>339.118292</v>
      </c>
      <c r="R15188">
        <v>339.118292</v>
      </c>
      <c r="S15188" t="s">
        <v>90</v>
      </c>
      <c r="T15188" s="297">
        <v>46311.754166666666</v>
      </c>
    </row>
    <row r="15189" spans="1:20" x14ac:dyDescent="0.35">
      <c r="A15189" t="s">
        <v>150</v>
      </c>
      <c r="B15189" t="s">
        <v>123</v>
      </c>
      <c r="C15189" t="s">
        <v>93</v>
      </c>
      <c r="D15189" s="29">
        <v>46605</v>
      </c>
      <c r="E15189">
        <v>0.32</v>
      </c>
      <c r="F15189">
        <v>0</v>
      </c>
      <c r="G15189">
        <v>0.32</v>
      </c>
      <c r="H15189">
        <v>0</v>
      </c>
      <c r="J15189">
        <v>231</v>
      </c>
      <c r="K15189">
        <v>347</v>
      </c>
      <c r="L15189">
        <v>339.118292</v>
      </c>
      <c r="R15189">
        <v>339.118292</v>
      </c>
      <c r="S15189" t="s">
        <v>90</v>
      </c>
      <c r="T15189" s="297">
        <v>46311.754166666666</v>
      </c>
    </row>
    <row r="15190" spans="1:20" x14ac:dyDescent="0.35">
      <c r="A15190" t="s">
        <v>150</v>
      </c>
      <c r="B15190" t="s">
        <v>123</v>
      </c>
      <c r="C15190" t="s">
        <v>93</v>
      </c>
      <c r="D15190" s="29">
        <v>46606</v>
      </c>
      <c r="E15190">
        <v>0.32</v>
      </c>
      <c r="F15190">
        <v>0</v>
      </c>
      <c r="G15190">
        <v>0.32</v>
      </c>
      <c r="H15190">
        <v>0</v>
      </c>
      <c r="J15190">
        <v>231</v>
      </c>
      <c r="K15190">
        <v>347</v>
      </c>
      <c r="L15190">
        <v>339.118292</v>
      </c>
      <c r="R15190">
        <v>339.118292</v>
      </c>
      <c r="S15190" t="s">
        <v>90</v>
      </c>
      <c r="T15190" s="297">
        <v>46311.754166666666</v>
      </c>
    </row>
    <row r="15191" spans="1:20" x14ac:dyDescent="0.35">
      <c r="A15191" t="s">
        <v>150</v>
      </c>
      <c r="B15191" t="s">
        <v>123</v>
      </c>
      <c r="C15191" t="s">
        <v>93</v>
      </c>
      <c r="D15191" s="29">
        <v>46607</v>
      </c>
      <c r="E15191">
        <v>0.32</v>
      </c>
      <c r="F15191">
        <v>0</v>
      </c>
      <c r="G15191">
        <v>0.32</v>
      </c>
      <c r="H15191">
        <v>0</v>
      </c>
      <c r="J15191">
        <v>231</v>
      </c>
      <c r="K15191">
        <v>347</v>
      </c>
      <c r="L15191">
        <v>339.118292</v>
      </c>
      <c r="R15191">
        <v>339.118292</v>
      </c>
      <c r="S15191" t="s">
        <v>90</v>
      </c>
      <c r="T15191" s="297">
        <v>46311.754166666666</v>
      </c>
    </row>
    <row r="15192" spans="1:20" x14ac:dyDescent="0.35">
      <c r="A15192" t="s">
        <v>150</v>
      </c>
      <c r="B15192" t="s">
        <v>123</v>
      </c>
      <c r="C15192" t="s">
        <v>93</v>
      </c>
      <c r="D15192" s="29">
        <v>46608</v>
      </c>
      <c r="E15192">
        <v>0.32</v>
      </c>
      <c r="F15192">
        <v>0</v>
      </c>
      <c r="G15192">
        <v>0.32</v>
      </c>
      <c r="H15192">
        <v>0</v>
      </c>
      <c r="J15192">
        <v>231</v>
      </c>
      <c r="K15192">
        <v>347</v>
      </c>
      <c r="L15192">
        <v>339.118292</v>
      </c>
      <c r="R15192">
        <v>339.118292</v>
      </c>
      <c r="S15192" t="s">
        <v>90</v>
      </c>
      <c r="T15192" s="297">
        <v>46311.754166666666</v>
      </c>
    </row>
    <row r="15193" spans="1:20" x14ac:dyDescent="0.35">
      <c r="A15193" t="s">
        <v>150</v>
      </c>
      <c r="B15193" t="s">
        <v>123</v>
      </c>
      <c r="C15193" t="s">
        <v>93</v>
      </c>
      <c r="D15193" s="29">
        <v>46609</v>
      </c>
      <c r="E15193">
        <v>0.32</v>
      </c>
      <c r="F15193">
        <v>0</v>
      </c>
      <c r="G15193">
        <v>0.32</v>
      </c>
      <c r="H15193">
        <v>0</v>
      </c>
      <c r="J15193">
        <v>231</v>
      </c>
      <c r="K15193">
        <v>347</v>
      </c>
      <c r="L15193">
        <v>339.118292</v>
      </c>
      <c r="R15193">
        <v>339.118292</v>
      </c>
      <c r="S15193" t="s">
        <v>90</v>
      </c>
      <c r="T15193" s="297">
        <v>46311.754166666666</v>
      </c>
    </row>
    <row r="15194" spans="1:20" x14ac:dyDescent="0.35">
      <c r="A15194" t="s">
        <v>150</v>
      </c>
      <c r="B15194" t="s">
        <v>123</v>
      </c>
      <c r="C15194" t="s">
        <v>93</v>
      </c>
      <c r="D15194" s="29">
        <v>46610</v>
      </c>
      <c r="E15194">
        <v>0.32</v>
      </c>
      <c r="F15194">
        <v>0</v>
      </c>
      <c r="G15194">
        <v>0.32</v>
      </c>
      <c r="H15194">
        <v>0</v>
      </c>
      <c r="J15194">
        <v>231</v>
      </c>
      <c r="K15194">
        <v>347</v>
      </c>
      <c r="L15194">
        <v>339.118292</v>
      </c>
      <c r="R15194">
        <v>339.118292</v>
      </c>
      <c r="S15194" t="s">
        <v>90</v>
      </c>
      <c r="T15194" s="297">
        <v>46311.754166666666</v>
      </c>
    </row>
    <row r="15195" spans="1:20" x14ac:dyDescent="0.35">
      <c r="A15195" t="s">
        <v>150</v>
      </c>
      <c r="B15195" t="s">
        <v>123</v>
      </c>
      <c r="C15195" t="s">
        <v>93</v>
      </c>
      <c r="D15195" s="29">
        <v>46611</v>
      </c>
      <c r="E15195">
        <v>0.32</v>
      </c>
      <c r="F15195">
        <v>0</v>
      </c>
      <c r="G15195">
        <v>0.32</v>
      </c>
      <c r="H15195">
        <v>0</v>
      </c>
      <c r="J15195">
        <v>231</v>
      </c>
      <c r="K15195">
        <v>347</v>
      </c>
      <c r="L15195">
        <v>339.118292</v>
      </c>
      <c r="R15195">
        <v>339.118292</v>
      </c>
      <c r="S15195" t="s">
        <v>90</v>
      </c>
      <c r="T15195" s="297">
        <v>46311.754166666666</v>
      </c>
    </row>
    <row r="15196" spans="1:20" x14ac:dyDescent="0.35">
      <c r="A15196" t="s">
        <v>150</v>
      </c>
      <c r="B15196" t="s">
        <v>123</v>
      </c>
      <c r="C15196" t="s">
        <v>93</v>
      </c>
      <c r="D15196" s="29">
        <v>46612</v>
      </c>
      <c r="E15196">
        <v>0.32</v>
      </c>
      <c r="F15196">
        <v>0</v>
      </c>
      <c r="G15196">
        <v>0.32</v>
      </c>
      <c r="H15196">
        <v>0</v>
      </c>
      <c r="J15196">
        <v>231</v>
      </c>
      <c r="K15196">
        <v>347</v>
      </c>
      <c r="L15196">
        <v>339.118292</v>
      </c>
      <c r="R15196">
        <v>339.118292</v>
      </c>
      <c r="S15196" t="s">
        <v>90</v>
      </c>
      <c r="T15196" s="297">
        <v>46311.754166666666</v>
      </c>
    </row>
    <row r="15197" spans="1:20" x14ac:dyDescent="0.35">
      <c r="A15197" t="s">
        <v>150</v>
      </c>
      <c r="B15197" t="s">
        <v>123</v>
      </c>
      <c r="C15197" t="s">
        <v>93</v>
      </c>
      <c r="D15197" s="29">
        <v>46613</v>
      </c>
      <c r="E15197">
        <v>0.32</v>
      </c>
      <c r="F15197">
        <v>0</v>
      </c>
      <c r="G15197">
        <v>0.32</v>
      </c>
      <c r="H15197">
        <v>0</v>
      </c>
      <c r="J15197">
        <v>231</v>
      </c>
      <c r="K15197">
        <v>347</v>
      </c>
      <c r="L15197">
        <v>339.118292</v>
      </c>
      <c r="R15197">
        <v>339.118292</v>
      </c>
      <c r="S15197" t="s">
        <v>90</v>
      </c>
      <c r="T15197" s="297">
        <v>46311.754166666666</v>
      </c>
    </row>
    <row r="15198" spans="1:20" x14ac:dyDescent="0.35">
      <c r="A15198" t="s">
        <v>150</v>
      </c>
      <c r="B15198" t="s">
        <v>123</v>
      </c>
      <c r="C15198" t="s">
        <v>93</v>
      </c>
      <c r="D15198" s="29">
        <v>46614</v>
      </c>
      <c r="E15198">
        <v>0.32</v>
      </c>
      <c r="F15198">
        <v>0</v>
      </c>
      <c r="G15198">
        <v>0.32</v>
      </c>
      <c r="H15198">
        <v>0</v>
      </c>
      <c r="J15198">
        <v>231</v>
      </c>
      <c r="K15198">
        <v>347</v>
      </c>
      <c r="L15198">
        <v>339.118292</v>
      </c>
      <c r="R15198">
        <v>339.118292</v>
      </c>
      <c r="S15198" t="s">
        <v>90</v>
      </c>
      <c r="T15198" s="297">
        <v>46311.754166666666</v>
      </c>
    </row>
    <row r="15199" spans="1:20" x14ac:dyDescent="0.35">
      <c r="A15199" t="s">
        <v>150</v>
      </c>
      <c r="B15199" t="s">
        <v>123</v>
      </c>
      <c r="C15199" t="s">
        <v>93</v>
      </c>
      <c r="D15199" s="29">
        <v>46615</v>
      </c>
      <c r="E15199">
        <v>0</v>
      </c>
      <c r="F15199">
        <v>0</v>
      </c>
      <c r="G15199">
        <v>0</v>
      </c>
      <c r="H15199">
        <v>0</v>
      </c>
      <c r="L15199">
        <v>339.118292</v>
      </c>
      <c r="R15199">
        <v>339.118292</v>
      </c>
      <c r="S15199" t="s">
        <v>151</v>
      </c>
      <c r="T15199" s="297">
        <v>46311.754166666666</v>
      </c>
    </row>
    <row r="15200" spans="1:20" x14ac:dyDescent="0.35">
      <c r="A15200" t="s">
        <v>150</v>
      </c>
      <c r="B15200" t="s">
        <v>123</v>
      </c>
      <c r="C15200" t="s">
        <v>93</v>
      </c>
      <c r="D15200" s="29">
        <v>46616</v>
      </c>
      <c r="E15200">
        <v>0</v>
      </c>
      <c r="F15200">
        <v>0</v>
      </c>
      <c r="G15200">
        <v>0</v>
      </c>
      <c r="H15200">
        <v>0</v>
      </c>
      <c r="L15200">
        <v>339.118292</v>
      </c>
      <c r="R15200">
        <v>339.118292</v>
      </c>
      <c r="S15200" t="s">
        <v>151</v>
      </c>
      <c r="T15200" s="297">
        <v>46311.754166666666</v>
      </c>
    </row>
    <row r="15201" spans="1:20" x14ac:dyDescent="0.35">
      <c r="A15201" t="s">
        <v>150</v>
      </c>
      <c r="B15201" t="s">
        <v>123</v>
      </c>
      <c r="C15201" t="s">
        <v>93</v>
      </c>
      <c r="D15201" s="29">
        <v>46617</v>
      </c>
      <c r="E15201">
        <v>0</v>
      </c>
      <c r="F15201">
        <v>0</v>
      </c>
      <c r="G15201">
        <v>0</v>
      </c>
      <c r="H15201">
        <v>0</v>
      </c>
      <c r="L15201">
        <v>339.118292</v>
      </c>
      <c r="R15201">
        <v>339.118292</v>
      </c>
      <c r="S15201" t="s">
        <v>151</v>
      </c>
      <c r="T15201" s="297">
        <v>46311.754166666666</v>
      </c>
    </row>
    <row r="15202" spans="1:20" x14ac:dyDescent="0.35">
      <c r="A15202" t="s">
        <v>150</v>
      </c>
      <c r="B15202" t="s">
        <v>123</v>
      </c>
      <c r="C15202" t="s">
        <v>93</v>
      </c>
      <c r="D15202" s="29">
        <v>46618</v>
      </c>
      <c r="E15202">
        <v>0</v>
      </c>
      <c r="F15202">
        <v>0</v>
      </c>
      <c r="G15202">
        <v>0</v>
      </c>
      <c r="H15202">
        <v>0</v>
      </c>
      <c r="L15202">
        <v>339.118292</v>
      </c>
      <c r="R15202">
        <v>339.118292</v>
      </c>
      <c r="S15202" t="s">
        <v>151</v>
      </c>
      <c r="T15202" s="297">
        <v>46311.754166666666</v>
      </c>
    </row>
    <row r="15203" spans="1:20" x14ac:dyDescent="0.35">
      <c r="A15203" t="s">
        <v>150</v>
      </c>
      <c r="B15203" t="s">
        <v>123</v>
      </c>
      <c r="C15203" t="s">
        <v>93</v>
      </c>
      <c r="D15203" s="29">
        <v>46619</v>
      </c>
      <c r="E15203">
        <v>0</v>
      </c>
      <c r="F15203">
        <v>0</v>
      </c>
      <c r="G15203">
        <v>0</v>
      </c>
      <c r="H15203">
        <v>0</v>
      </c>
      <c r="L15203">
        <v>339.118292</v>
      </c>
      <c r="R15203">
        <v>339.118292</v>
      </c>
      <c r="S15203" t="s">
        <v>151</v>
      </c>
      <c r="T15203" s="297">
        <v>46311.754166666666</v>
      </c>
    </row>
    <row r="15204" spans="1:20" x14ac:dyDescent="0.35">
      <c r="A15204" t="s">
        <v>150</v>
      </c>
      <c r="B15204" t="s">
        <v>123</v>
      </c>
      <c r="C15204" t="s">
        <v>93</v>
      </c>
      <c r="D15204" s="29">
        <v>46620</v>
      </c>
      <c r="E15204">
        <v>0</v>
      </c>
      <c r="F15204">
        <v>0</v>
      </c>
      <c r="G15204">
        <v>0</v>
      </c>
      <c r="H15204">
        <v>0</v>
      </c>
      <c r="L15204">
        <v>339.118292</v>
      </c>
      <c r="R15204">
        <v>339.118292</v>
      </c>
      <c r="S15204" t="s">
        <v>151</v>
      </c>
      <c r="T15204" s="297">
        <v>46311.754166666666</v>
      </c>
    </row>
    <row r="15205" spans="1:20" x14ac:dyDescent="0.35">
      <c r="A15205" t="s">
        <v>150</v>
      </c>
      <c r="B15205" t="s">
        <v>123</v>
      </c>
      <c r="C15205" t="s">
        <v>93</v>
      </c>
      <c r="D15205" s="29">
        <v>46621</v>
      </c>
      <c r="E15205">
        <v>0</v>
      </c>
      <c r="F15205">
        <v>0</v>
      </c>
      <c r="G15205">
        <v>0</v>
      </c>
      <c r="H15205">
        <v>0</v>
      </c>
      <c r="L15205">
        <v>339.118292</v>
      </c>
      <c r="R15205">
        <v>339.118292</v>
      </c>
      <c r="S15205" t="s">
        <v>151</v>
      </c>
      <c r="T15205" s="297">
        <v>46311.754166666666</v>
      </c>
    </row>
    <row r="15206" spans="1:20" x14ac:dyDescent="0.35">
      <c r="A15206" t="s">
        <v>150</v>
      </c>
      <c r="B15206" t="s">
        <v>123</v>
      </c>
      <c r="C15206" t="s">
        <v>93</v>
      </c>
      <c r="D15206" s="29">
        <v>46622</v>
      </c>
      <c r="E15206">
        <v>0</v>
      </c>
      <c r="F15206">
        <v>0</v>
      </c>
      <c r="G15206">
        <v>0</v>
      </c>
      <c r="H15206">
        <v>0</v>
      </c>
      <c r="L15206">
        <v>339.118292</v>
      </c>
      <c r="R15206">
        <v>339.118292</v>
      </c>
      <c r="S15206" t="s">
        <v>151</v>
      </c>
      <c r="T15206" s="297">
        <v>46311.754166666666</v>
      </c>
    </row>
    <row r="15207" spans="1:20" x14ac:dyDescent="0.35">
      <c r="A15207" t="s">
        <v>150</v>
      </c>
      <c r="B15207" t="s">
        <v>123</v>
      </c>
      <c r="C15207" t="s">
        <v>93</v>
      </c>
      <c r="D15207" s="29">
        <v>46623</v>
      </c>
      <c r="E15207">
        <v>0</v>
      </c>
      <c r="F15207">
        <v>0</v>
      </c>
      <c r="G15207">
        <v>0</v>
      </c>
      <c r="H15207">
        <v>0</v>
      </c>
      <c r="L15207">
        <v>339.118292</v>
      </c>
      <c r="R15207">
        <v>339.118292</v>
      </c>
      <c r="S15207" t="s">
        <v>151</v>
      </c>
      <c r="T15207" s="297">
        <v>46311.754166666666</v>
      </c>
    </row>
    <row r="15208" spans="1:20" x14ac:dyDescent="0.35">
      <c r="A15208" t="s">
        <v>150</v>
      </c>
      <c r="B15208" t="s">
        <v>123</v>
      </c>
      <c r="C15208" t="s">
        <v>93</v>
      </c>
      <c r="D15208" s="29">
        <v>46624</v>
      </c>
      <c r="E15208">
        <v>0</v>
      </c>
      <c r="F15208">
        <v>0</v>
      </c>
      <c r="G15208">
        <v>0</v>
      </c>
      <c r="H15208">
        <v>0</v>
      </c>
      <c r="L15208">
        <v>339.118292</v>
      </c>
      <c r="R15208">
        <v>339.118292</v>
      </c>
      <c r="S15208" t="s">
        <v>151</v>
      </c>
      <c r="T15208" s="297">
        <v>46311.754166666666</v>
      </c>
    </row>
    <row r="15209" spans="1:20" x14ac:dyDescent="0.35">
      <c r="A15209" t="s">
        <v>150</v>
      </c>
      <c r="B15209" t="s">
        <v>123</v>
      </c>
      <c r="C15209" t="s">
        <v>93</v>
      </c>
      <c r="D15209" s="29">
        <v>46625</v>
      </c>
      <c r="E15209">
        <v>0</v>
      </c>
      <c r="F15209">
        <v>0</v>
      </c>
      <c r="G15209">
        <v>0</v>
      </c>
      <c r="H15209">
        <v>0</v>
      </c>
      <c r="L15209">
        <v>339.118292</v>
      </c>
      <c r="R15209">
        <v>339.118292</v>
      </c>
      <c r="S15209" t="s">
        <v>151</v>
      </c>
      <c r="T15209" s="297">
        <v>46311.754166666666</v>
      </c>
    </row>
    <row r="15210" spans="1:20" x14ac:dyDescent="0.35">
      <c r="A15210" t="s">
        <v>150</v>
      </c>
      <c r="B15210" t="s">
        <v>123</v>
      </c>
      <c r="C15210" t="s">
        <v>93</v>
      </c>
      <c r="D15210" s="29">
        <v>46626</v>
      </c>
      <c r="E15210">
        <v>0</v>
      </c>
      <c r="F15210">
        <v>0</v>
      </c>
      <c r="G15210">
        <v>0</v>
      </c>
      <c r="H15210">
        <v>0</v>
      </c>
      <c r="L15210">
        <v>339.118292</v>
      </c>
      <c r="R15210">
        <v>339.118292</v>
      </c>
      <c r="S15210" t="s">
        <v>151</v>
      </c>
      <c r="T15210" s="297">
        <v>46311.754166666666</v>
      </c>
    </row>
    <row r="15211" spans="1:20" x14ac:dyDescent="0.35">
      <c r="A15211" t="s">
        <v>150</v>
      </c>
      <c r="B15211" t="s">
        <v>123</v>
      </c>
      <c r="C15211" t="s">
        <v>93</v>
      </c>
      <c r="D15211" s="29">
        <v>46627</v>
      </c>
      <c r="E15211">
        <v>0</v>
      </c>
      <c r="F15211">
        <v>0</v>
      </c>
      <c r="G15211">
        <v>0</v>
      </c>
      <c r="H15211">
        <v>0</v>
      </c>
      <c r="L15211">
        <v>339.118292</v>
      </c>
      <c r="R15211">
        <v>339.118292</v>
      </c>
      <c r="S15211" t="s">
        <v>151</v>
      </c>
      <c r="T15211" s="297">
        <v>46311.754166666666</v>
      </c>
    </row>
    <row r="15212" spans="1:20" x14ac:dyDescent="0.35">
      <c r="A15212" t="s">
        <v>150</v>
      </c>
      <c r="B15212" t="s">
        <v>123</v>
      </c>
      <c r="C15212" t="s">
        <v>93</v>
      </c>
      <c r="D15212" s="29">
        <v>46628</v>
      </c>
      <c r="E15212">
        <v>0</v>
      </c>
      <c r="F15212">
        <v>0</v>
      </c>
      <c r="G15212">
        <v>0</v>
      </c>
      <c r="H15212">
        <v>0</v>
      </c>
      <c r="L15212">
        <v>339.118292</v>
      </c>
      <c r="R15212">
        <v>339.118292</v>
      </c>
      <c r="S15212" t="s">
        <v>151</v>
      </c>
      <c r="T15212" s="297">
        <v>46311.754166666666</v>
      </c>
    </row>
    <row r="15213" spans="1:20" x14ac:dyDescent="0.35">
      <c r="A15213" t="s">
        <v>150</v>
      </c>
      <c r="B15213" t="s">
        <v>123</v>
      </c>
      <c r="C15213" t="s">
        <v>93</v>
      </c>
      <c r="D15213" s="29">
        <v>46629</v>
      </c>
      <c r="E15213">
        <v>0</v>
      </c>
      <c r="F15213">
        <v>0</v>
      </c>
      <c r="G15213">
        <v>0</v>
      </c>
      <c r="H15213">
        <v>0</v>
      </c>
      <c r="L15213">
        <v>339.118292</v>
      </c>
      <c r="R15213">
        <v>339.118292</v>
      </c>
      <c r="S15213" t="s">
        <v>151</v>
      </c>
      <c r="T15213" s="297">
        <v>46311.754166666666</v>
      </c>
    </row>
    <row r="15214" spans="1:20" x14ac:dyDescent="0.35">
      <c r="A15214" t="s">
        <v>150</v>
      </c>
      <c r="B15214" t="s">
        <v>123</v>
      </c>
      <c r="C15214" t="s">
        <v>93</v>
      </c>
      <c r="D15214" s="29">
        <v>46630</v>
      </c>
      <c r="E15214">
        <v>0</v>
      </c>
      <c r="F15214">
        <v>0</v>
      </c>
      <c r="G15214">
        <v>0</v>
      </c>
      <c r="H15214">
        <v>0</v>
      </c>
      <c r="L15214">
        <v>339.118292</v>
      </c>
      <c r="R15214">
        <v>339.118292</v>
      </c>
      <c r="S15214" t="s">
        <v>151</v>
      </c>
      <c r="T15214" s="297">
        <v>46311.754166666666</v>
      </c>
    </row>
    <row r="15215" spans="1:20" x14ac:dyDescent="0.35">
      <c r="A15215" t="s">
        <v>150</v>
      </c>
      <c r="B15215" t="s">
        <v>123</v>
      </c>
      <c r="C15215" t="s">
        <v>93</v>
      </c>
      <c r="D15215" s="29">
        <v>46631</v>
      </c>
      <c r="E15215">
        <v>0</v>
      </c>
      <c r="F15215">
        <v>0</v>
      </c>
      <c r="G15215">
        <v>0</v>
      </c>
      <c r="H15215">
        <v>0</v>
      </c>
      <c r="L15215">
        <v>339.118292</v>
      </c>
      <c r="R15215">
        <v>339.118292</v>
      </c>
      <c r="S15215" t="s">
        <v>151</v>
      </c>
      <c r="T15215" s="297">
        <v>46311.754166666666</v>
      </c>
    </row>
    <row r="15216" spans="1:20" x14ac:dyDescent="0.35">
      <c r="A15216" t="s">
        <v>150</v>
      </c>
      <c r="B15216" t="s">
        <v>123</v>
      </c>
      <c r="C15216" t="s">
        <v>93</v>
      </c>
      <c r="D15216" s="29">
        <v>46632</v>
      </c>
      <c r="E15216">
        <v>0</v>
      </c>
      <c r="F15216">
        <v>0</v>
      </c>
      <c r="G15216">
        <v>0</v>
      </c>
      <c r="H15216">
        <v>0</v>
      </c>
      <c r="L15216">
        <v>339.118292</v>
      </c>
      <c r="R15216">
        <v>339.118292</v>
      </c>
      <c r="S15216" t="s">
        <v>151</v>
      </c>
      <c r="T15216" s="297">
        <v>46311.754166666666</v>
      </c>
    </row>
    <row r="15217" spans="1:20" x14ac:dyDescent="0.35">
      <c r="A15217" t="s">
        <v>150</v>
      </c>
      <c r="B15217" t="s">
        <v>123</v>
      </c>
      <c r="C15217" t="s">
        <v>93</v>
      </c>
      <c r="D15217" s="29">
        <v>46633</v>
      </c>
      <c r="E15217">
        <v>0</v>
      </c>
      <c r="F15217">
        <v>0</v>
      </c>
      <c r="G15217">
        <v>0</v>
      </c>
      <c r="H15217">
        <v>0</v>
      </c>
      <c r="L15217">
        <v>339.118292</v>
      </c>
      <c r="R15217">
        <v>339.118292</v>
      </c>
      <c r="S15217" t="s">
        <v>151</v>
      </c>
      <c r="T15217" s="297">
        <v>46311.754166666666</v>
      </c>
    </row>
    <row r="15218" spans="1:20" x14ac:dyDescent="0.35">
      <c r="A15218" t="s">
        <v>150</v>
      </c>
      <c r="B15218" t="s">
        <v>123</v>
      </c>
      <c r="C15218" t="s">
        <v>93</v>
      </c>
      <c r="D15218" s="29">
        <v>46634</v>
      </c>
      <c r="E15218">
        <v>0</v>
      </c>
      <c r="F15218">
        <v>0</v>
      </c>
      <c r="G15218">
        <v>0</v>
      </c>
      <c r="H15218">
        <v>0</v>
      </c>
      <c r="L15218">
        <v>339.118292</v>
      </c>
      <c r="R15218">
        <v>339.118292</v>
      </c>
      <c r="S15218" t="s">
        <v>151</v>
      </c>
      <c r="T15218" s="297">
        <v>46311.754166666666</v>
      </c>
    </row>
    <row r="15219" spans="1:20" x14ac:dyDescent="0.35">
      <c r="A15219" t="s">
        <v>150</v>
      </c>
      <c r="B15219" t="s">
        <v>123</v>
      </c>
      <c r="C15219" t="s">
        <v>93</v>
      </c>
      <c r="D15219" s="29">
        <v>46635</v>
      </c>
      <c r="E15219">
        <v>0</v>
      </c>
      <c r="F15219">
        <v>0</v>
      </c>
      <c r="G15219">
        <v>0</v>
      </c>
      <c r="H15219">
        <v>0</v>
      </c>
      <c r="L15219">
        <v>339.118292</v>
      </c>
      <c r="R15219">
        <v>339.118292</v>
      </c>
      <c r="S15219" t="s">
        <v>151</v>
      </c>
      <c r="T15219" s="297">
        <v>46311.754166666666</v>
      </c>
    </row>
    <row r="15220" spans="1:20" x14ac:dyDescent="0.35">
      <c r="A15220" t="s">
        <v>150</v>
      </c>
      <c r="B15220" t="s">
        <v>123</v>
      </c>
      <c r="C15220" t="s">
        <v>93</v>
      </c>
      <c r="D15220" s="29">
        <v>46636</v>
      </c>
      <c r="E15220">
        <v>0.48</v>
      </c>
      <c r="F15220">
        <v>0.04</v>
      </c>
      <c r="G15220">
        <v>0.48</v>
      </c>
      <c r="H15220">
        <v>0.04</v>
      </c>
      <c r="J15220">
        <v>177</v>
      </c>
      <c r="K15220">
        <v>324</v>
      </c>
      <c r="L15220">
        <v>339.118292</v>
      </c>
      <c r="R15220">
        <v>339.118292</v>
      </c>
      <c r="S15220" t="s">
        <v>90</v>
      </c>
      <c r="T15220" s="297">
        <v>46311.754166666666</v>
      </c>
    </row>
    <row r="15221" spans="1:20" x14ac:dyDescent="0.35">
      <c r="A15221" t="s">
        <v>150</v>
      </c>
      <c r="B15221" t="s">
        <v>123</v>
      </c>
      <c r="C15221" t="s">
        <v>93</v>
      </c>
      <c r="D15221" s="29">
        <v>46637</v>
      </c>
      <c r="E15221">
        <v>0.48</v>
      </c>
      <c r="F15221">
        <v>0.04</v>
      </c>
      <c r="G15221">
        <v>0.48</v>
      </c>
      <c r="H15221">
        <v>0.04</v>
      </c>
      <c r="J15221">
        <v>177</v>
      </c>
      <c r="K15221">
        <v>324</v>
      </c>
      <c r="L15221">
        <v>339.118292</v>
      </c>
      <c r="R15221">
        <v>339.118292</v>
      </c>
      <c r="S15221" t="s">
        <v>90</v>
      </c>
      <c r="T15221" s="297">
        <v>46311.754166666666</v>
      </c>
    </row>
    <row r="15222" spans="1:20" x14ac:dyDescent="0.35">
      <c r="A15222" t="s">
        <v>150</v>
      </c>
      <c r="B15222" t="s">
        <v>123</v>
      </c>
      <c r="C15222" t="s">
        <v>93</v>
      </c>
      <c r="D15222" s="29">
        <v>46638</v>
      </c>
      <c r="E15222">
        <v>0.48</v>
      </c>
      <c r="F15222">
        <v>0.04</v>
      </c>
      <c r="G15222">
        <v>0.48</v>
      </c>
      <c r="H15222">
        <v>0.04</v>
      </c>
      <c r="J15222">
        <v>177</v>
      </c>
      <c r="K15222">
        <v>324</v>
      </c>
      <c r="L15222">
        <v>339.118292</v>
      </c>
      <c r="R15222">
        <v>339.118292</v>
      </c>
      <c r="S15222" t="s">
        <v>90</v>
      </c>
      <c r="T15222" s="297">
        <v>46311.754166666666</v>
      </c>
    </row>
    <row r="15223" spans="1:20" x14ac:dyDescent="0.35">
      <c r="A15223" t="s">
        <v>150</v>
      </c>
      <c r="B15223" t="s">
        <v>123</v>
      </c>
      <c r="C15223" t="s">
        <v>93</v>
      </c>
      <c r="D15223" s="29">
        <v>46639</v>
      </c>
      <c r="E15223">
        <v>0.48</v>
      </c>
      <c r="F15223">
        <v>0.04</v>
      </c>
      <c r="G15223">
        <v>0.48</v>
      </c>
      <c r="H15223">
        <v>0.04</v>
      </c>
      <c r="J15223">
        <v>177</v>
      </c>
      <c r="K15223">
        <v>324</v>
      </c>
      <c r="L15223">
        <v>339.118292</v>
      </c>
      <c r="R15223">
        <v>339.118292</v>
      </c>
      <c r="S15223" t="s">
        <v>90</v>
      </c>
      <c r="T15223" s="297">
        <v>46311.754166666666</v>
      </c>
    </row>
    <row r="15224" spans="1:20" x14ac:dyDescent="0.35">
      <c r="A15224" t="s">
        <v>150</v>
      </c>
      <c r="B15224" t="s">
        <v>123</v>
      </c>
      <c r="C15224" t="s">
        <v>93</v>
      </c>
      <c r="D15224" s="29">
        <v>46640</v>
      </c>
      <c r="E15224">
        <v>0.48</v>
      </c>
      <c r="F15224">
        <v>0.04</v>
      </c>
      <c r="G15224">
        <v>0.48</v>
      </c>
      <c r="H15224">
        <v>0.04</v>
      </c>
      <c r="J15224">
        <v>177</v>
      </c>
      <c r="K15224">
        <v>324</v>
      </c>
      <c r="L15224">
        <v>339.118292</v>
      </c>
      <c r="R15224">
        <v>339.118292</v>
      </c>
      <c r="S15224" t="s">
        <v>90</v>
      </c>
      <c r="T15224" s="297">
        <v>46311.754166666666</v>
      </c>
    </row>
    <row r="15225" spans="1:20" x14ac:dyDescent="0.35">
      <c r="A15225" t="s">
        <v>150</v>
      </c>
      <c r="B15225" t="s">
        <v>123</v>
      </c>
      <c r="C15225" t="s">
        <v>93</v>
      </c>
      <c r="D15225" s="29">
        <v>46641</v>
      </c>
      <c r="E15225">
        <v>0.44</v>
      </c>
      <c r="F15225">
        <v>0.01</v>
      </c>
      <c r="G15225">
        <v>0.44</v>
      </c>
      <c r="H15225">
        <v>0.01</v>
      </c>
      <c r="J15225">
        <v>191</v>
      </c>
      <c r="K15225">
        <v>337</v>
      </c>
      <c r="L15225">
        <v>339.118292</v>
      </c>
      <c r="R15225">
        <v>339.118292</v>
      </c>
      <c r="S15225" t="s">
        <v>90</v>
      </c>
      <c r="T15225" s="297">
        <v>46311.754166666666</v>
      </c>
    </row>
    <row r="15226" spans="1:20" x14ac:dyDescent="0.35">
      <c r="A15226" t="s">
        <v>150</v>
      </c>
      <c r="B15226" t="s">
        <v>123</v>
      </c>
      <c r="C15226" t="s">
        <v>93</v>
      </c>
      <c r="D15226" s="29">
        <v>46642</v>
      </c>
      <c r="E15226">
        <v>0.44</v>
      </c>
      <c r="F15226">
        <v>0.01</v>
      </c>
      <c r="G15226">
        <v>0.44</v>
      </c>
      <c r="H15226">
        <v>0.01</v>
      </c>
      <c r="J15226">
        <v>191</v>
      </c>
      <c r="K15226">
        <v>337</v>
      </c>
      <c r="L15226">
        <v>339.118292</v>
      </c>
      <c r="R15226">
        <v>339.118292</v>
      </c>
      <c r="S15226" t="s">
        <v>90</v>
      </c>
      <c r="T15226" s="297">
        <v>46311.754166666666</v>
      </c>
    </row>
    <row r="15227" spans="1:20" x14ac:dyDescent="0.35">
      <c r="A15227" t="s">
        <v>150</v>
      </c>
      <c r="B15227" t="s">
        <v>123</v>
      </c>
      <c r="C15227" t="s">
        <v>93</v>
      </c>
      <c r="D15227" s="29">
        <v>46643</v>
      </c>
      <c r="E15227">
        <v>0.48</v>
      </c>
      <c r="F15227">
        <v>0.03</v>
      </c>
      <c r="G15227">
        <v>0.48</v>
      </c>
      <c r="H15227">
        <v>0.03</v>
      </c>
      <c r="J15227">
        <v>175</v>
      </c>
      <c r="K15227">
        <v>329</v>
      </c>
      <c r="L15227">
        <v>339.118292</v>
      </c>
      <c r="R15227">
        <v>339.118292</v>
      </c>
      <c r="S15227" t="s">
        <v>90</v>
      </c>
      <c r="T15227" s="297">
        <v>46311.754166666666</v>
      </c>
    </row>
    <row r="15228" spans="1:20" x14ac:dyDescent="0.35">
      <c r="A15228" t="s">
        <v>150</v>
      </c>
      <c r="B15228" t="s">
        <v>123</v>
      </c>
      <c r="C15228" t="s">
        <v>93</v>
      </c>
      <c r="D15228" s="29">
        <v>46644</v>
      </c>
      <c r="E15228">
        <v>0.48</v>
      </c>
      <c r="F15228">
        <v>0.03</v>
      </c>
      <c r="G15228">
        <v>0.48</v>
      </c>
      <c r="H15228">
        <v>0.03</v>
      </c>
      <c r="J15228">
        <v>175</v>
      </c>
      <c r="K15228">
        <v>329</v>
      </c>
      <c r="L15228">
        <v>339.118292</v>
      </c>
      <c r="R15228">
        <v>339.118292</v>
      </c>
      <c r="S15228" t="s">
        <v>90</v>
      </c>
      <c r="T15228" s="297">
        <v>46311.754166666666</v>
      </c>
    </row>
    <row r="15229" spans="1:20" x14ac:dyDescent="0.35">
      <c r="A15229" t="s">
        <v>150</v>
      </c>
      <c r="B15229" t="s">
        <v>123</v>
      </c>
      <c r="C15229" t="s">
        <v>93</v>
      </c>
      <c r="D15229" s="29">
        <v>46645</v>
      </c>
      <c r="E15229">
        <v>0.48</v>
      </c>
      <c r="F15229">
        <v>0.03</v>
      </c>
      <c r="G15229">
        <v>0.48</v>
      </c>
      <c r="H15229">
        <v>0.03</v>
      </c>
      <c r="J15229">
        <v>175</v>
      </c>
      <c r="K15229">
        <v>329</v>
      </c>
      <c r="L15229">
        <v>339.118292</v>
      </c>
      <c r="R15229">
        <v>339.118292</v>
      </c>
      <c r="S15229" t="s">
        <v>90</v>
      </c>
      <c r="T15229" s="297">
        <v>46311.754166666666</v>
      </c>
    </row>
    <row r="15230" spans="1:20" x14ac:dyDescent="0.35">
      <c r="A15230" t="s">
        <v>150</v>
      </c>
      <c r="B15230" t="s">
        <v>123</v>
      </c>
      <c r="C15230" t="s">
        <v>93</v>
      </c>
      <c r="D15230" s="29">
        <v>46646</v>
      </c>
      <c r="E15230">
        <v>0.48</v>
      </c>
      <c r="F15230">
        <v>0.03</v>
      </c>
      <c r="G15230">
        <v>0.48</v>
      </c>
      <c r="H15230">
        <v>0.03</v>
      </c>
      <c r="J15230">
        <v>175</v>
      </c>
      <c r="K15230">
        <v>329</v>
      </c>
      <c r="L15230">
        <v>339.118292</v>
      </c>
      <c r="R15230">
        <v>339.118292</v>
      </c>
      <c r="S15230" t="s">
        <v>90</v>
      </c>
      <c r="T15230" s="297">
        <v>46311.754166666666</v>
      </c>
    </row>
    <row r="15231" spans="1:20" x14ac:dyDescent="0.35">
      <c r="A15231" t="s">
        <v>150</v>
      </c>
      <c r="B15231" t="s">
        <v>123</v>
      </c>
      <c r="C15231" t="s">
        <v>93</v>
      </c>
      <c r="D15231" s="29">
        <v>46647</v>
      </c>
      <c r="E15231">
        <v>0.48</v>
      </c>
      <c r="F15231">
        <v>0.03</v>
      </c>
      <c r="G15231">
        <v>0.48</v>
      </c>
      <c r="H15231">
        <v>0.03</v>
      </c>
      <c r="J15231">
        <v>175</v>
      </c>
      <c r="K15231">
        <v>329</v>
      </c>
      <c r="L15231">
        <v>339.118292</v>
      </c>
      <c r="R15231">
        <v>339.118292</v>
      </c>
      <c r="S15231" t="s">
        <v>90</v>
      </c>
      <c r="T15231" s="297">
        <v>46311.754166666666</v>
      </c>
    </row>
    <row r="15232" spans="1:20" x14ac:dyDescent="0.35">
      <c r="A15232" t="s">
        <v>150</v>
      </c>
      <c r="B15232" t="s">
        <v>123</v>
      </c>
      <c r="C15232" t="s">
        <v>93</v>
      </c>
      <c r="D15232" s="29">
        <v>46648</v>
      </c>
      <c r="E15232">
        <v>0.47</v>
      </c>
      <c r="F15232">
        <v>0.03</v>
      </c>
      <c r="G15232">
        <v>0.47</v>
      </c>
      <c r="H15232">
        <v>0.03</v>
      </c>
      <c r="J15232">
        <v>180</v>
      </c>
      <c r="K15232">
        <v>329</v>
      </c>
      <c r="L15232">
        <v>339.118292</v>
      </c>
      <c r="R15232">
        <v>339.118292</v>
      </c>
      <c r="S15232" t="s">
        <v>90</v>
      </c>
      <c r="T15232" s="297">
        <v>46311.754166666666</v>
      </c>
    </row>
    <row r="15233" spans="1:20" x14ac:dyDescent="0.35">
      <c r="A15233" t="s">
        <v>150</v>
      </c>
      <c r="B15233" t="s">
        <v>123</v>
      </c>
      <c r="C15233" t="s">
        <v>93</v>
      </c>
      <c r="D15233" s="29">
        <v>46649</v>
      </c>
      <c r="E15233">
        <v>0.47</v>
      </c>
      <c r="F15233">
        <v>0.03</v>
      </c>
      <c r="G15233">
        <v>0.47</v>
      </c>
      <c r="H15233">
        <v>0.03</v>
      </c>
      <c r="J15233">
        <v>180</v>
      </c>
      <c r="K15233">
        <v>329</v>
      </c>
      <c r="L15233">
        <v>339.118292</v>
      </c>
      <c r="R15233">
        <v>339.118292</v>
      </c>
      <c r="S15233" t="s">
        <v>90</v>
      </c>
      <c r="T15233" s="297">
        <v>46311.754166666666</v>
      </c>
    </row>
    <row r="15234" spans="1:20" x14ac:dyDescent="0.35">
      <c r="A15234" t="s">
        <v>150</v>
      </c>
      <c r="B15234" t="s">
        <v>123</v>
      </c>
      <c r="C15234" t="s">
        <v>93</v>
      </c>
      <c r="D15234" s="29">
        <v>46650</v>
      </c>
      <c r="E15234">
        <v>0.62</v>
      </c>
      <c r="F15234">
        <v>0.32</v>
      </c>
      <c r="G15234">
        <v>0.62</v>
      </c>
      <c r="H15234">
        <v>0.32</v>
      </c>
      <c r="J15234">
        <v>130</v>
      </c>
      <c r="K15234">
        <v>231</v>
      </c>
      <c r="L15234">
        <v>339.118292</v>
      </c>
      <c r="R15234">
        <v>339.118292</v>
      </c>
      <c r="S15234" t="s">
        <v>90</v>
      </c>
      <c r="T15234" s="297">
        <v>46311.754166666666</v>
      </c>
    </row>
    <row r="15235" spans="1:20" x14ac:dyDescent="0.35">
      <c r="A15235" t="s">
        <v>150</v>
      </c>
      <c r="B15235" t="s">
        <v>123</v>
      </c>
      <c r="C15235" t="s">
        <v>93</v>
      </c>
      <c r="D15235" s="29">
        <v>46651</v>
      </c>
      <c r="E15235">
        <v>0.62</v>
      </c>
      <c r="F15235">
        <v>0.32</v>
      </c>
      <c r="G15235">
        <v>0.62</v>
      </c>
      <c r="H15235">
        <v>0.32</v>
      </c>
      <c r="J15235">
        <v>130</v>
      </c>
      <c r="K15235">
        <v>231</v>
      </c>
      <c r="L15235">
        <v>339.118292</v>
      </c>
      <c r="R15235">
        <v>339.118292</v>
      </c>
      <c r="S15235" t="s">
        <v>90</v>
      </c>
      <c r="T15235" s="297">
        <v>46311.754166666666</v>
      </c>
    </row>
    <row r="15236" spans="1:20" x14ac:dyDescent="0.35">
      <c r="A15236" t="s">
        <v>150</v>
      </c>
      <c r="B15236" t="s">
        <v>123</v>
      </c>
      <c r="C15236" t="s">
        <v>93</v>
      </c>
      <c r="D15236" s="29">
        <v>46652</v>
      </c>
      <c r="E15236">
        <v>0.62</v>
      </c>
      <c r="F15236">
        <v>0.32</v>
      </c>
      <c r="G15236">
        <v>0.62</v>
      </c>
      <c r="H15236">
        <v>0.32</v>
      </c>
      <c r="J15236">
        <v>130</v>
      </c>
      <c r="K15236">
        <v>231</v>
      </c>
      <c r="L15236">
        <v>339.118292</v>
      </c>
      <c r="R15236">
        <v>339.118292</v>
      </c>
      <c r="S15236" t="s">
        <v>90</v>
      </c>
      <c r="T15236" s="297">
        <v>46311.754166666666</v>
      </c>
    </row>
    <row r="15237" spans="1:20" x14ac:dyDescent="0.35">
      <c r="A15237" t="s">
        <v>150</v>
      </c>
      <c r="B15237" t="s">
        <v>123</v>
      </c>
      <c r="C15237" t="s">
        <v>93</v>
      </c>
      <c r="D15237" s="29">
        <v>46653</v>
      </c>
      <c r="E15237">
        <v>0.62</v>
      </c>
      <c r="F15237">
        <v>0.32</v>
      </c>
      <c r="G15237">
        <v>0.62</v>
      </c>
      <c r="H15237">
        <v>0.32</v>
      </c>
      <c r="J15237">
        <v>130</v>
      </c>
      <c r="K15237">
        <v>231</v>
      </c>
      <c r="L15237">
        <v>339.118292</v>
      </c>
      <c r="R15237">
        <v>339.118292</v>
      </c>
      <c r="S15237" t="s">
        <v>90</v>
      </c>
      <c r="T15237" s="297">
        <v>46311.754166666666</v>
      </c>
    </row>
    <row r="15238" spans="1:20" x14ac:dyDescent="0.35">
      <c r="A15238" t="s">
        <v>150</v>
      </c>
      <c r="B15238" t="s">
        <v>123</v>
      </c>
      <c r="C15238" t="s">
        <v>93</v>
      </c>
      <c r="D15238" s="29">
        <v>46654</v>
      </c>
      <c r="E15238">
        <v>0.62</v>
      </c>
      <c r="F15238">
        <v>0.32</v>
      </c>
      <c r="G15238">
        <v>0.62</v>
      </c>
      <c r="H15238">
        <v>0.32</v>
      </c>
      <c r="J15238">
        <v>130</v>
      </c>
      <c r="K15238">
        <v>231</v>
      </c>
      <c r="L15238">
        <v>339.118292</v>
      </c>
      <c r="R15238">
        <v>339.118292</v>
      </c>
      <c r="S15238" t="s">
        <v>90</v>
      </c>
      <c r="T15238" s="297">
        <v>46311.754166666666</v>
      </c>
    </row>
    <row r="15239" spans="1:20" x14ac:dyDescent="0.35">
      <c r="A15239" t="s">
        <v>150</v>
      </c>
      <c r="B15239" t="s">
        <v>123</v>
      </c>
      <c r="C15239" t="s">
        <v>93</v>
      </c>
      <c r="D15239" s="29">
        <v>46655</v>
      </c>
      <c r="E15239">
        <v>0.53</v>
      </c>
      <c r="F15239">
        <v>0.23</v>
      </c>
      <c r="G15239">
        <v>0.53</v>
      </c>
      <c r="H15239">
        <v>0.23</v>
      </c>
      <c r="J15239">
        <v>159</v>
      </c>
      <c r="K15239">
        <v>260</v>
      </c>
      <c r="L15239">
        <v>339.118292</v>
      </c>
      <c r="R15239">
        <v>339.118292</v>
      </c>
      <c r="S15239" t="s">
        <v>90</v>
      </c>
      <c r="T15239" s="297">
        <v>46311.754166666666</v>
      </c>
    </row>
    <row r="15240" spans="1:20" x14ac:dyDescent="0.35">
      <c r="A15240" t="s">
        <v>150</v>
      </c>
      <c r="B15240" t="s">
        <v>123</v>
      </c>
      <c r="C15240" t="s">
        <v>93</v>
      </c>
      <c r="D15240" s="29">
        <v>46656</v>
      </c>
      <c r="E15240">
        <v>0.53</v>
      </c>
      <c r="F15240">
        <v>0.23</v>
      </c>
      <c r="G15240">
        <v>0.53</v>
      </c>
      <c r="H15240">
        <v>0.23</v>
      </c>
      <c r="J15240">
        <v>159</v>
      </c>
      <c r="K15240">
        <v>260</v>
      </c>
      <c r="L15240">
        <v>339.118292</v>
      </c>
      <c r="R15240">
        <v>339.118292</v>
      </c>
      <c r="S15240" t="s">
        <v>90</v>
      </c>
      <c r="T15240" s="297">
        <v>46311.754166666666</v>
      </c>
    </row>
    <row r="15241" spans="1:20" x14ac:dyDescent="0.35">
      <c r="A15241" t="s">
        <v>150</v>
      </c>
      <c r="B15241" t="s">
        <v>123</v>
      </c>
      <c r="C15241" t="s">
        <v>93</v>
      </c>
      <c r="D15241" s="29">
        <v>46657</v>
      </c>
      <c r="E15241">
        <v>0.57999999999999996</v>
      </c>
      <c r="F15241">
        <v>0.27</v>
      </c>
      <c r="G15241">
        <v>0.57999999999999996</v>
      </c>
      <c r="H15241">
        <v>0.27</v>
      </c>
      <c r="J15241">
        <v>143</v>
      </c>
      <c r="K15241">
        <v>247</v>
      </c>
      <c r="L15241">
        <v>339.118292</v>
      </c>
      <c r="R15241">
        <v>339.118292</v>
      </c>
      <c r="S15241" t="s">
        <v>90</v>
      </c>
      <c r="T15241" s="297">
        <v>46311.754166666666</v>
      </c>
    </row>
    <row r="15242" spans="1:20" x14ac:dyDescent="0.35">
      <c r="A15242" t="s">
        <v>150</v>
      </c>
      <c r="B15242" t="s">
        <v>123</v>
      </c>
      <c r="C15242" t="s">
        <v>93</v>
      </c>
      <c r="D15242" s="29">
        <v>46658</v>
      </c>
      <c r="E15242">
        <v>0.57999999999999996</v>
      </c>
      <c r="F15242">
        <v>0.27</v>
      </c>
      <c r="G15242">
        <v>0.57999999999999996</v>
      </c>
      <c r="H15242">
        <v>0.27</v>
      </c>
      <c r="J15242">
        <v>143</v>
      </c>
      <c r="K15242">
        <v>247</v>
      </c>
      <c r="L15242">
        <v>339.118292</v>
      </c>
      <c r="R15242">
        <v>339.118292</v>
      </c>
      <c r="S15242" t="s">
        <v>90</v>
      </c>
      <c r="T15242" s="297">
        <v>46311.754166666666</v>
      </c>
    </row>
    <row r="15243" spans="1:20" x14ac:dyDescent="0.35">
      <c r="A15243" t="s">
        <v>150</v>
      </c>
      <c r="B15243" t="s">
        <v>123</v>
      </c>
      <c r="C15243" t="s">
        <v>93</v>
      </c>
      <c r="D15243" s="29">
        <v>46659</v>
      </c>
      <c r="E15243">
        <v>0.57999999999999996</v>
      </c>
      <c r="F15243">
        <v>0.27</v>
      </c>
      <c r="G15243">
        <v>0.57999999999999996</v>
      </c>
      <c r="H15243">
        <v>0.27</v>
      </c>
      <c r="J15243">
        <v>143</v>
      </c>
      <c r="K15243">
        <v>247</v>
      </c>
      <c r="L15243">
        <v>339.118292</v>
      </c>
      <c r="R15243">
        <v>339.118292</v>
      </c>
      <c r="S15243" t="s">
        <v>90</v>
      </c>
      <c r="T15243" s="297">
        <v>46311.754166666666</v>
      </c>
    </row>
    <row r="15244" spans="1:20" x14ac:dyDescent="0.35">
      <c r="A15244" t="s">
        <v>150</v>
      </c>
      <c r="B15244" t="s">
        <v>123</v>
      </c>
      <c r="C15244" t="s">
        <v>93</v>
      </c>
      <c r="D15244" s="29">
        <v>46660</v>
      </c>
      <c r="E15244">
        <v>0.57999999999999996</v>
      </c>
      <c r="F15244">
        <v>0.27</v>
      </c>
      <c r="G15244">
        <v>0.57999999999999996</v>
      </c>
      <c r="H15244">
        <v>0.27</v>
      </c>
      <c r="J15244">
        <v>143</v>
      </c>
      <c r="K15244">
        <v>247</v>
      </c>
      <c r="L15244">
        <v>339.118292</v>
      </c>
      <c r="R15244">
        <v>339.118292</v>
      </c>
      <c r="S15244" t="s">
        <v>90</v>
      </c>
      <c r="T15244" s="297">
        <v>46311.754166666666</v>
      </c>
    </row>
    <row r="15245" spans="1:20" x14ac:dyDescent="0.35">
      <c r="A15245" t="s">
        <v>150</v>
      </c>
      <c r="B15245" t="s">
        <v>123</v>
      </c>
      <c r="C15245" t="s">
        <v>93</v>
      </c>
      <c r="D15245" s="29">
        <v>46661</v>
      </c>
      <c r="E15245">
        <v>0.57999999999999996</v>
      </c>
      <c r="F15245">
        <v>0.27</v>
      </c>
      <c r="G15245">
        <v>0.57999999999999996</v>
      </c>
      <c r="H15245">
        <v>0.27</v>
      </c>
      <c r="J15245">
        <v>143</v>
      </c>
      <c r="K15245">
        <v>247</v>
      </c>
      <c r="L15245">
        <v>339.118292</v>
      </c>
      <c r="R15245">
        <v>339.118292</v>
      </c>
      <c r="S15245" t="s">
        <v>90</v>
      </c>
      <c r="T15245" s="297">
        <v>46311.754166666666</v>
      </c>
    </row>
    <row r="15246" spans="1:20" x14ac:dyDescent="0.35">
      <c r="A15246" t="s">
        <v>150</v>
      </c>
      <c r="B15246" t="s">
        <v>123</v>
      </c>
      <c r="C15246" t="s">
        <v>93</v>
      </c>
      <c r="D15246" s="29">
        <v>46662</v>
      </c>
      <c r="E15246">
        <v>0</v>
      </c>
      <c r="F15246">
        <v>0</v>
      </c>
      <c r="G15246">
        <v>0</v>
      </c>
      <c r="H15246">
        <v>0</v>
      </c>
      <c r="L15246">
        <v>339.118292</v>
      </c>
      <c r="R15246">
        <v>339.118292</v>
      </c>
      <c r="S15246" t="s">
        <v>151</v>
      </c>
      <c r="T15246" s="297">
        <v>46311.754166666666</v>
      </c>
    </row>
    <row r="15247" spans="1:20" x14ac:dyDescent="0.35">
      <c r="A15247" t="s">
        <v>150</v>
      </c>
      <c r="B15247" t="s">
        <v>123</v>
      </c>
      <c r="C15247" t="s">
        <v>93</v>
      </c>
      <c r="D15247" s="29">
        <v>46663</v>
      </c>
      <c r="E15247">
        <v>0</v>
      </c>
      <c r="F15247">
        <v>0</v>
      </c>
      <c r="G15247">
        <v>0</v>
      </c>
      <c r="H15247">
        <v>0</v>
      </c>
      <c r="L15247">
        <v>339.118292</v>
      </c>
      <c r="R15247">
        <v>339.118292</v>
      </c>
      <c r="S15247" t="s">
        <v>151</v>
      </c>
      <c r="T15247" s="297">
        <v>46311.754166666666</v>
      </c>
    </row>
    <row r="15248" spans="1:20" x14ac:dyDescent="0.35">
      <c r="A15248" t="s">
        <v>150</v>
      </c>
      <c r="B15248" t="s">
        <v>123</v>
      </c>
      <c r="C15248" t="s">
        <v>93</v>
      </c>
      <c r="D15248" s="29">
        <v>46664</v>
      </c>
      <c r="E15248">
        <v>0.6</v>
      </c>
      <c r="F15248">
        <v>0.12</v>
      </c>
      <c r="G15248">
        <v>0.6</v>
      </c>
      <c r="H15248">
        <v>0.12</v>
      </c>
      <c r="J15248">
        <v>135</v>
      </c>
      <c r="K15248">
        <v>297</v>
      </c>
      <c r="L15248">
        <v>339.118292</v>
      </c>
      <c r="R15248">
        <v>339.118292</v>
      </c>
      <c r="S15248" t="s">
        <v>90</v>
      </c>
      <c r="T15248" s="297">
        <v>46311.754166666666</v>
      </c>
    </row>
    <row r="15249" spans="1:20" x14ac:dyDescent="0.35">
      <c r="A15249" t="s">
        <v>150</v>
      </c>
      <c r="B15249" t="s">
        <v>123</v>
      </c>
      <c r="C15249" t="s">
        <v>93</v>
      </c>
      <c r="D15249" s="29">
        <v>46665</v>
      </c>
      <c r="E15249">
        <v>0.6</v>
      </c>
      <c r="F15249">
        <v>0.12</v>
      </c>
      <c r="G15249">
        <v>0.6</v>
      </c>
      <c r="H15249">
        <v>0.12</v>
      </c>
      <c r="J15249">
        <v>135</v>
      </c>
      <c r="K15249">
        <v>297</v>
      </c>
      <c r="L15249">
        <v>339.118292</v>
      </c>
      <c r="R15249">
        <v>339.118292</v>
      </c>
      <c r="S15249" t="s">
        <v>90</v>
      </c>
      <c r="T15249" s="297">
        <v>46311.754166666666</v>
      </c>
    </row>
    <row r="15250" spans="1:20" x14ac:dyDescent="0.35">
      <c r="A15250" t="s">
        <v>150</v>
      </c>
      <c r="B15250" t="s">
        <v>123</v>
      </c>
      <c r="C15250" t="s">
        <v>93</v>
      </c>
      <c r="D15250" s="29">
        <v>46666</v>
      </c>
      <c r="E15250">
        <v>0.6</v>
      </c>
      <c r="F15250">
        <v>0.12</v>
      </c>
      <c r="G15250">
        <v>0.6</v>
      </c>
      <c r="H15250">
        <v>0.12</v>
      </c>
      <c r="J15250">
        <v>135</v>
      </c>
      <c r="K15250">
        <v>297</v>
      </c>
      <c r="L15250">
        <v>339.118292</v>
      </c>
      <c r="R15250">
        <v>339.118292</v>
      </c>
      <c r="S15250" t="s">
        <v>90</v>
      </c>
      <c r="T15250" s="297">
        <v>46311.754166666666</v>
      </c>
    </row>
    <row r="15251" spans="1:20" x14ac:dyDescent="0.35">
      <c r="A15251" t="s">
        <v>150</v>
      </c>
      <c r="B15251" t="s">
        <v>123</v>
      </c>
      <c r="C15251" t="s">
        <v>93</v>
      </c>
      <c r="D15251" s="29">
        <v>46667</v>
      </c>
      <c r="E15251">
        <v>0.6</v>
      </c>
      <c r="F15251">
        <v>0.12</v>
      </c>
      <c r="G15251">
        <v>0.6</v>
      </c>
      <c r="H15251">
        <v>0.12</v>
      </c>
      <c r="J15251">
        <v>135</v>
      </c>
      <c r="K15251">
        <v>297</v>
      </c>
      <c r="L15251">
        <v>339.118292</v>
      </c>
      <c r="R15251">
        <v>339.118292</v>
      </c>
      <c r="S15251" t="s">
        <v>90</v>
      </c>
      <c r="T15251" s="297">
        <v>46311.754166666666</v>
      </c>
    </row>
    <row r="15252" spans="1:20" x14ac:dyDescent="0.35">
      <c r="A15252" t="s">
        <v>150</v>
      </c>
      <c r="B15252" t="s">
        <v>123</v>
      </c>
      <c r="C15252" t="s">
        <v>93</v>
      </c>
      <c r="D15252" s="29">
        <v>46668</v>
      </c>
      <c r="E15252">
        <v>0.6</v>
      </c>
      <c r="F15252">
        <v>0.12</v>
      </c>
      <c r="G15252">
        <v>0.6</v>
      </c>
      <c r="H15252">
        <v>0.12</v>
      </c>
      <c r="J15252">
        <v>135</v>
      </c>
      <c r="K15252">
        <v>297</v>
      </c>
      <c r="L15252">
        <v>339.118292</v>
      </c>
      <c r="R15252">
        <v>339.118292</v>
      </c>
      <c r="S15252" t="s">
        <v>90</v>
      </c>
      <c r="T15252" s="297">
        <v>46311.754166666666</v>
      </c>
    </row>
    <row r="15253" spans="1:20" x14ac:dyDescent="0.35">
      <c r="A15253" t="s">
        <v>150</v>
      </c>
      <c r="B15253" t="s">
        <v>123</v>
      </c>
      <c r="C15253" t="s">
        <v>93</v>
      </c>
      <c r="D15253" s="29">
        <v>46669</v>
      </c>
      <c r="E15253">
        <v>0</v>
      </c>
      <c r="F15253">
        <v>0</v>
      </c>
      <c r="G15253">
        <v>0</v>
      </c>
      <c r="H15253">
        <v>0</v>
      </c>
      <c r="L15253">
        <v>339.118292</v>
      </c>
      <c r="R15253">
        <v>339.118292</v>
      </c>
      <c r="S15253" t="s">
        <v>151</v>
      </c>
      <c r="T15253" s="297">
        <v>46311.754166666666</v>
      </c>
    </row>
    <row r="15254" spans="1:20" x14ac:dyDescent="0.35">
      <c r="A15254" t="s">
        <v>150</v>
      </c>
      <c r="B15254" t="s">
        <v>123</v>
      </c>
      <c r="C15254" t="s">
        <v>93</v>
      </c>
      <c r="D15254" s="29">
        <v>46670</v>
      </c>
      <c r="E15254">
        <v>0</v>
      </c>
      <c r="F15254">
        <v>0</v>
      </c>
      <c r="G15254">
        <v>0</v>
      </c>
      <c r="H15254">
        <v>0</v>
      </c>
      <c r="L15254">
        <v>339.118292</v>
      </c>
      <c r="R15254">
        <v>339.118292</v>
      </c>
      <c r="S15254" t="s">
        <v>151</v>
      </c>
      <c r="T15254" s="297">
        <v>46311.754166666666</v>
      </c>
    </row>
    <row r="15255" spans="1:20" x14ac:dyDescent="0.35">
      <c r="A15255" t="s">
        <v>150</v>
      </c>
      <c r="B15255" t="s">
        <v>123</v>
      </c>
      <c r="C15255" t="s">
        <v>93</v>
      </c>
      <c r="D15255" s="29">
        <v>46671</v>
      </c>
      <c r="E15255">
        <v>0.6</v>
      </c>
      <c r="F15255">
        <v>0.12</v>
      </c>
      <c r="G15255">
        <v>0.6</v>
      </c>
      <c r="H15255">
        <v>0.12</v>
      </c>
      <c r="J15255">
        <v>135</v>
      </c>
      <c r="K15255">
        <v>297</v>
      </c>
      <c r="L15255">
        <v>339.118292</v>
      </c>
      <c r="R15255">
        <v>339.118292</v>
      </c>
      <c r="S15255" t="s">
        <v>90</v>
      </c>
      <c r="T15255" s="297">
        <v>46311.754166666666</v>
      </c>
    </row>
    <row r="15256" spans="1:20" x14ac:dyDescent="0.35">
      <c r="A15256" t="s">
        <v>150</v>
      </c>
      <c r="B15256" t="s">
        <v>123</v>
      </c>
      <c r="C15256" t="s">
        <v>93</v>
      </c>
      <c r="D15256" s="29">
        <v>46672</v>
      </c>
      <c r="E15256">
        <v>0.6</v>
      </c>
      <c r="F15256">
        <v>0.12</v>
      </c>
      <c r="G15256">
        <v>0.6</v>
      </c>
      <c r="H15256">
        <v>0.12</v>
      </c>
      <c r="J15256">
        <v>135</v>
      </c>
      <c r="K15256">
        <v>297</v>
      </c>
      <c r="L15256">
        <v>339.118292</v>
      </c>
      <c r="R15256">
        <v>339.118292</v>
      </c>
      <c r="S15256" t="s">
        <v>90</v>
      </c>
      <c r="T15256" s="297">
        <v>46311.754166666666</v>
      </c>
    </row>
    <row r="15257" spans="1:20" x14ac:dyDescent="0.35">
      <c r="A15257" t="s">
        <v>150</v>
      </c>
      <c r="B15257" t="s">
        <v>123</v>
      </c>
      <c r="C15257" t="s">
        <v>93</v>
      </c>
      <c r="D15257" s="29">
        <v>46673</v>
      </c>
      <c r="E15257">
        <v>0.6</v>
      </c>
      <c r="F15257">
        <v>0.12</v>
      </c>
      <c r="G15257">
        <v>0.6</v>
      </c>
      <c r="H15257">
        <v>0.12</v>
      </c>
      <c r="J15257">
        <v>135</v>
      </c>
      <c r="K15257">
        <v>297</v>
      </c>
      <c r="L15257">
        <v>339.118292</v>
      </c>
      <c r="R15257">
        <v>339.118292</v>
      </c>
      <c r="S15257" t="s">
        <v>90</v>
      </c>
      <c r="T15257" s="297">
        <v>46311.754166666666</v>
      </c>
    </row>
    <row r="15258" spans="1:20" x14ac:dyDescent="0.35">
      <c r="A15258" t="s">
        <v>150</v>
      </c>
      <c r="B15258" t="s">
        <v>123</v>
      </c>
      <c r="C15258" t="s">
        <v>93</v>
      </c>
      <c r="D15258" s="29">
        <v>46674</v>
      </c>
      <c r="E15258">
        <v>0.6</v>
      </c>
      <c r="F15258">
        <v>0.12</v>
      </c>
      <c r="G15258">
        <v>0.6</v>
      </c>
      <c r="H15258">
        <v>0.12</v>
      </c>
      <c r="J15258">
        <v>135</v>
      </c>
      <c r="K15258">
        <v>297</v>
      </c>
      <c r="L15258">
        <v>339.118292</v>
      </c>
      <c r="R15258">
        <v>339.118292</v>
      </c>
      <c r="S15258" t="s">
        <v>90</v>
      </c>
      <c r="T15258" s="297">
        <v>46311.754166666666</v>
      </c>
    </row>
    <row r="15259" spans="1:20" x14ac:dyDescent="0.35">
      <c r="A15259" t="s">
        <v>150</v>
      </c>
      <c r="B15259" t="s">
        <v>123</v>
      </c>
      <c r="C15259" t="s">
        <v>93</v>
      </c>
      <c r="D15259" s="29">
        <v>46675</v>
      </c>
      <c r="E15259">
        <v>0.6</v>
      </c>
      <c r="F15259">
        <v>0.12</v>
      </c>
      <c r="G15259">
        <v>0.6</v>
      </c>
      <c r="H15259">
        <v>0.12</v>
      </c>
      <c r="J15259">
        <v>135</v>
      </c>
      <c r="K15259">
        <v>297</v>
      </c>
      <c r="L15259">
        <v>339.118292</v>
      </c>
      <c r="R15259">
        <v>339.118292</v>
      </c>
      <c r="S15259" t="s">
        <v>90</v>
      </c>
      <c r="T15259" s="297">
        <v>46311.754166666666</v>
      </c>
    </row>
    <row r="15260" spans="1:20" x14ac:dyDescent="0.35">
      <c r="A15260" t="s">
        <v>150</v>
      </c>
      <c r="B15260" t="s">
        <v>123</v>
      </c>
      <c r="C15260" t="s">
        <v>93</v>
      </c>
      <c r="D15260" s="29">
        <v>46676</v>
      </c>
      <c r="E15260">
        <v>0</v>
      </c>
      <c r="F15260">
        <v>0</v>
      </c>
      <c r="G15260">
        <v>0</v>
      </c>
      <c r="H15260">
        <v>0</v>
      </c>
      <c r="L15260">
        <v>339.118292</v>
      </c>
      <c r="R15260">
        <v>339.118292</v>
      </c>
      <c r="S15260" t="s">
        <v>151</v>
      </c>
      <c r="T15260" s="297">
        <v>46311.754166666666</v>
      </c>
    </row>
    <row r="15261" spans="1:20" x14ac:dyDescent="0.35">
      <c r="A15261" t="s">
        <v>150</v>
      </c>
      <c r="B15261" t="s">
        <v>123</v>
      </c>
      <c r="C15261" t="s">
        <v>93</v>
      </c>
      <c r="D15261" s="29">
        <v>46677</v>
      </c>
      <c r="E15261">
        <v>0</v>
      </c>
      <c r="F15261">
        <v>0</v>
      </c>
      <c r="G15261">
        <v>0</v>
      </c>
      <c r="H15261">
        <v>0</v>
      </c>
      <c r="L15261">
        <v>339.118292</v>
      </c>
      <c r="R15261">
        <v>339.118292</v>
      </c>
      <c r="S15261" t="s">
        <v>151</v>
      </c>
      <c r="T15261" s="297">
        <v>46311.754166666666</v>
      </c>
    </row>
    <row r="15262" spans="1:20" x14ac:dyDescent="0.35">
      <c r="A15262" t="s">
        <v>150</v>
      </c>
      <c r="B15262" t="s">
        <v>123</v>
      </c>
      <c r="C15262" t="s">
        <v>93</v>
      </c>
      <c r="D15262" s="29">
        <v>46678</v>
      </c>
      <c r="E15262">
        <v>0.57999999999999996</v>
      </c>
      <c r="F15262">
        <v>0.13</v>
      </c>
      <c r="G15262">
        <v>0.57999999999999996</v>
      </c>
      <c r="H15262">
        <v>0.13</v>
      </c>
      <c r="J15262">
        <v>140</v>
      </c>
      <c r="K15262">
        <v>294</v>
      </c>
      <c r="L15262">
        <v>339.118292</v>
      </c>
      <c r="R15262">
        <v>339.118292</v>
      </c>
      <c r="S15262" t="s">
        <v>90</v>
      </c>
      <c r="T15262" s="297">
        <v>46311.754166666666</v>
      </c>
    </row>
    <row r="15263" spans="1:20" x14ac:dyDescent="0.35">
      <c r="A15263" t="s">
        <v>150</v>
      </c>
      <c r="B15263" t="s">
        <v>123</v>
      </c>
      <c r="C15263" t="s">
        <v>93</v>
      </c>
      <c r="D15263" s="29">
        <v>46679</v>
      </c>
      <c r="E15263">
        <v>0.57999999999999996</v>
      </c>
      <c r="F15263">
        <v>0.13</v>
      </c>
      <c r="G15263">
        <v>0.57999999999999996</v>
      </c>
      <c r="H15263">
        <v>0.13</v>
      </c>
      <c r="J15263">
        <v>140</v>
      </c>
      <c r="K15263">
        <v>294</v>
      </c>
      <c r="L15263">
        <v>339.118292</v>
      </c>
      <c r="R15263">
        <v>339.118292</v>
      </c>
      <c r="S15263" t="s">
        <v>90</v>
      </c>
      <c r="T15263" s="297">
        <v>46311.754166666666</v>
      </c>
    </row>
    <row r="15264" spans="1:20" x14ac:dyDescent="0.35">
      <c r="A15264" t="s">
        <v>150</v>
      </c>
      <c r="B15264" t="s">
        <v>123</v>
      </c>
      <c r="C15264" t="s">
        <v>93</v>
      </c>
      <c r="D15264" s="29">
        <v>46680</v>
      </c>
      <c r="E15264">
        <v>0.57999999999999996</v>
      </c>
      <c r="F15264">
        <v>0.13</v>
      </c>
      <c r="G15264">
        <v>0.57999999999999996</v>
      </c>
      <c r="H15264">
        <v>0.13</v>
      </c>
      <c r="J15264">
        <v>140</v>
      </c>
      <c r="K15264">
        <v>294</v>
      </c>
      <c r="L15264">
        <v>339.118292</v>
      </c>
      <c r="R15264">
        <v>339.118292</v>
      </c>
      <c r="S15264" t="s">
        <v>90</v>
      </c>
      <c r="T15264" s="297">
        <v>46311.754166666666</v>
      </c>
    </row>
    <row r="15265" spans="1:20" x14ac:dyDescent="0.35">
      <c r="A15265" t="s">
        <v>150</v>
      </c>
      <c r="B15265" t="s">
        <v>123</v>
      </c>
      <c r="C15265" t="s">
        <v>93</v>
      </c>
      <c r="D15265" s="29">
        <v>46681</v>
      </c>
      <c r="E15265">
        <v>0.57999999999999996</v>
      </c>
      <c r="F15265">
        <v>0.13</v>
      </c>
      <c r="G15265">
        <v>0.57999999999999996</v>
      </c>
      <c r="H15265">
        <v>0.13</v>
      </c>
      <c r="J15265">
        <v>140</v>
      </c>
      <c r="K15265">
        <v>294</v>
      </c>
      <c r="L15265">
        <v>339.118292</v>
      </c>
      <c r="R15265">
        <v>339.118292</v>
      </c>
      <c r="S15265" t="s">
        <v>90</v>
      </c>
      <c r="T15265" s="297">
        <v>46311.754166666666</v>
      </c>
    </row>
    <row r="15266" spans="1:20" x14ac:dyDescent="0.35">
      <c r="A15266" t="s">
        <v>150</v>
      </c>
      <c r="B15266" t="s">
        <v>123</v>
      </c>
      <c r="C15266" t="s">
        <v>93</v>
      </c>
      <c r="D15266" s="29">
        <v>46682</v>
      </c>
      <c r="E15266">
        <v>0.57999999999999996</v>
      </c>
      <c r="F15266">
        <v>0.13</v>
      </c>
      <c r="G15266">
        <v>0.57999999999999996</v>
      </c>
      <c r="H15266">
        <v>0.13</v>
      </c>
      <c r="J15266">
        <v>140</v>
      </c>
      <c r="K15266">
        <v>294</v>
      </c>
      <c r="L15266">
        <v>339.118292</v>
      </c>
      <c r="R15266">
        <v>339.118292</v>
      </c>
      <c r="S15266" t="s">
        <v>90</v>
      </c>
      <c r="T15266" s="297">
        <v>46311.754166666666</v>
      </c>
    </row>
    <row r="15267" spans="1:20" x14ac:dyDescent="0.35">
      <c r="A15267" t="s">
        <v>150</v>
      </c>
      <c r="B15267" t="s">
        <v>123</v>
      </c>
      <c r="C15267" t="s">
        <v>93</v>
      </c>
      <c r="D15267" s="29">
        <v>46683</v>
      </c>
      <c r="E15267">
        <v>0</v>
      </c>
      <c r="F15267">
        <v>0</v>
      </c>
      <c r="G15267">
        <v>0</v>
      </c>
      <c r="H15267">
        <v>0</v>
      </c>
      <c r="L15267">
        <v>339.118292</v>
      </c>
      <c r="R15267">
        <v>339.118292</v>
      </c>
      <c r="S15267" t="s">
        <v>151</v>
      </c>
      <c r="T15267" s="297">
        <v>46311.754166666666</v>
      </c>
    </row>
    <row r="15268" spans="1:20" x14ac:dyDescent="0.35">
      <c r="A15268" t="s">
        <v>150</v>
      </c>
      <c r="B15268" t="s">
        <v>123</v>
      </c>
      <c r="C15268" t="s">
        <v>93</v>
      </c>
      <c r="D15268" s="29">
        <v>46684</v>
      </c>
      <c r="E15268">
        <v>0</v>
      </c>
      <c r="F15268">
        <v>0</v>
      </c>
      <c r="G15268">
        <v>0</v>
      </c>
      <c r="H15268">
        <v>0</v>
      </c>
      <c r="L15268">
        <v>339.118292</v>
      </c>
      <c r="R15268">
        <v>339.118292</v>
      </c>
      <c r="S15268" t="s">
        <v>151</v>
      </c>
      <c r="T15268" s="297">
        <v>46311.754166666666</v>
      </c>
    </row>
    <row r="15269" spans="1:20" x14ac:dyDescent="0.35">
      <c r="A15269" t="s">
        <v>150</v>
      </c>
      <c r="B15269" t="s">
        <v>123</v>
      </c>
      <c r="C15269" t="s">
        <v>93</v>
      </c>
      <c r="D15269" s="29">
        <v>46685</v>
      </c>
      <c r="E15269">
        <v>0.59</v>
      </c>
      <c r="F15269">
        <v>0.11</v>
      </c>
      <c r="G15269">
        <v>0.59</v>
      </c>
      <c r="H15269">
        <v>0.11</v>
      </c>
      <c r="J15269">
        <v>138</v>
      </c>
      <c r="K15269">
        <v>300</v>
      </c>
      <c r="L15269">
        <v>339.118292</v>
      </c>
      <c r="R15269">
        <v>339.118292</v>
      </c>
      <c r="S15269" t="s">
        <v>90</v>
      </c>
      <c r="T15269" s="297">
        <v>46311.754166666666</v>
      </c>
    </row>
    <row r="15270" spans="1:20" x14ac:dyDescent="0.35">
      <c r="A15270" t="s">
        <v>150</v>
      </c>
      <c r="B15270" t="s">
        <v>123</v>
      </c>
      <c r="C15270" t="s">
        <v>93</v>
      </c>
      <c r="D15270" s="29">
        <v>46686</v>
      </c>
      <c r="E15270">
        <v>0.59</v>
      </c>
      <c r="F15270">
        <v>0.11</v>
      </c>
      <c r="G15270">
        <v>0.59</v>
      </c>
      <c r="H15270">
        <v>0.11</v>
      </c>
      <c r="J15270">
        <v>138</v>
      </c>
      <c r="K15270">
        <v>300</v>
      </c>
      <c r="L15270">
        <v>339.118292</v>
      </c>
      <c r="R15270">
        <v>339.118292</v>
      </c>
      <c r="S15270" t="s">
        <v>90</v>
      </c>
      <c r="T15270" s="297">
        <v>46311.754166666666</v>
      </c>
    </row>
    <row r="15271" spans="1:20" x14ac:dyDescent="0.35">
      <c r="A15271" t="s">
        <v>150</v>
      </c>
      <c r="B15271" t="s">
        <v>123</v>
      </c>
      <c r="C15271" t="s">
        <v>93</v>
      </c>
      <c r="D15271" s="29">
        <v>46687</v>
      </c>
      <c r="E15271">
        <v>0.59</v>
      </c>
      <c r="F15271">
        <v>0.11</v>
      </c>
      <c r="G15271">
        <v>0.59</v>
      </c>
      <c r="H15271">
        <v>0.11</v>
      </c>
      <c r="J15271">
        <v>138</v>
      </c>
      <c r="K15271">
        <v>300</v>
      </c>
      <c r="L15271">
        <v>339.118292</v>
      </c>
      <c r="R15271">
        <v>339.118292</v>
      </c>
      <c r="S15271" t="s">
        <v>90</v>
      </c>
      <c r="T15271" s="297">
        <v>46311.754166666666</v>
      </c>
    </row>
    <row r="15272" spans="1:20" x14ac:dyDescent="0.35">
      <c r="A15272" t="s">
        <v>150</v>
      </c>
      <c r="B15272" t="s">
        <v>123</v>
      </c>
      <c r="C15272" t="s">
        <v>93</v>
      </c>
      <c r="D15272" s="29">
        <v>46688</v>
      </c>
      <c r="E15272">
        <v>0.53</v>
      </c>
      <c r="F15272">
        <v>7.0000000000000007E-2</v>
      </c>
      <c r="G15272">
        <v>0.53</v>
      </c>
      <c r="H15272">
        <v>7.0000000000000007E-2</v>
      </c>
      <c r="J15272">
        <v>159</v>
      </c>
      <c r="K15272">
        <v>316</v>
      </c>
      <c r="L15272">
        <v>339.118292</v>
      </c>
      <c r="R15272">
        <v>339.118292</v>
      </c>
      <c r="S15272" t="s">
        <v>90</v>
      </c>
      <c r="T15272" s="297">
        <v>46311.754166666666</v>
      </c>
    </row>
    <row r="15273" spans="1:20" x14ac:dyDescent="0.35">
      <c r="A15273" t="s">
        <v>150</v>
      </c>
      <c r="B15273" t="s">
        <v>123</v>
      </c>
      <c r="C15273" t="s">
        <v>93</v>
      </c>
      <c r="D15273" s="29">
        <v>46689</v>
      </c>
      <c r="E15273">
        <v>0.53</v>
      </c>
      <c r="F15273">
        <v>7.0000000000000007E-2</v>
      </c>
      <c r="G15273">
        <v>0.53</v>
      </c>
      <c r="H15273">
        <v>7.0000000000000007E-2</v>
      </c>
      <c r="J15273">
        <v>159</v>
      </c>
      <c r="K15273">
        <v>316</v>
      </c>
      <c r="L15273">
        <v>339.118292</v>
      </c>
      <c r="R15273">
        <v>339.118292</v>
      </c>
      <c r="S15273" t="s">
        <v>90</v>
      </c>
      <c r="T15273" s="297">
        <v>46311.754166666666</v>
      </c>
    </row>
    <row r="15274" spans="1:20" x14ac:dyDescent="0.35">
      <c r="A15274" t="s">
        <v>150</v>
      </c>
      <c r="B15274" t="s">
        <v>123</v>
      </c>
      <c r="C15274" t="s">
        <v>93</v>
      </c>
      <c r="D15274" s="29">
        <v>46690</v>
      </c>
      <c r="E15274">
        <v>0</v>
      </c>
      <c r="F15274">
        <v>0</v>
      </c>
      <c r="G15274">
        <v>0</v>
      </c>
      <c r="H15274">
        <v>0</v>
      </c>
      <c r="L15274">
        <v>339.118292</v>
      </c>
      <c r="R15274">
        <v>339.118292</v>
      </c>
      <c r="S15274" t="s">
        <v>151</v>
      </c>
      <c r="T15274" s="297">
        <v>46311.754166666666</v>
      </c>
    </row>
    <row r="15275" spans="1:20" x14ac:dyDescent="0.35">
      <c r="A15275" t="s">
        <v>150</v>
      </c>
      <c r="B15275" t="s">
        <v>123</v>
      </c>
      <c r="C15275" t="s">
        <v>93</v>
      </c>
      <c r="D15275" s="29">
        <v>46691</v>
      </c>
      <c r="E15275">
        <v>0</v>
      </c>
      <c r="F15275">
        <v>0</v>
      </c>
      <c r="G15275">
        <v>0</v>
      </c>
      <c r="H15275">
        <v>0</v>
      </c>
      <c r="L15275">
        <v>339.118292</v>
      </c>
      <c r="R15275">
        <v>339.118292</v>
      </c>
      <c r="S15275" t="s">
        <v>151</v>
      </c>
      <c r="T15275" s="297">
        <v>46311.754166666666</v>
      </c>
    </row>
    <row r="15276" spans="1:20" x14ac:dyDescent="0.35">
      <c r="A15276" t="s">
        <v>150</v>
      </c>
      <c r="B15276" t="s">
        <v>123</v>
      </c>
      <c r="C15276" t="s">
        <v>93</v>
      </c>
      <c r="D15276" s="29">
        <v>46692</v>
      </c>
      <c r="E15276">
        <v>0</v>
      </c>
      <c r="F15276">
        <v>0</v>
      </c>
      <c r="G15276">
        <v>0</v>
      </c>
      <c r="H15276">
        <v>0</v>
      </c>
      <c r="L15276">
        <v>339.118292</v>
      </c>
      <c r="R15276">
        <v>339.118292</v>
      </c>
      <c r="S15276" t="s">
        <v>90</v>
      </c>
      <c r="T15276" s="297">
        <v>46311.754166666666</v>
      </c>
    </row>
    <row r="15277" spans="1:20" x14ac:dyDescent="0.35">
      <c r="A15277" t="s">
        <v>150</v>
      </c>
      <c r="B15277" t="s">
        <v>123</v>
      </c>
      <c r="C15277" t="s">
        <v>93</v>
      </c>
      <c r="D15277" s="29">
        <v>46693</v>
      </c>
      <c r="E15277">
        <v>0</v>
      </c>
      <c r="F15277">
        <v>0</v>
      </c>
      <c r="G15277">
        <v>0</v>
      </c>
      <c r="H15277">
        <v>0</v>
      </c>
      <c r="L15277">
        <v>339.118292</v>
      </c>
      <c r="R15277">
        <v>339.118292</v>
      </c>
      <c r="S15277" t="s">
        <v>90</v>
      </c>
      <c r="T15277" s="297">
        <v>46311.754166666666</v>
      </c>
    </row>
    <row r="15278" spans="1:20" x14ac:dyDescent="0.35">
      <c r="A15278" t="s">
        <v>150</v>
      </c>
      <c r="B15278" t="s">
        <v>123</v>
      </c>
      <c r="C15278" t="s">
        <v>93</v>
      </c>
      <c r="D15278" s="29">
        <v>46694</v>
      </c>
      <c r="E15278">
        <v>0</v>
      </c>
      <c r="F15278">
        <v>0</v>
      </c>
      <c r="G15278">
        <v>0</v>
      </c>
      <c r="H15278">
        <v>0</v>
      </c>
      <c r="L15278">
        <v>339.118292</v>
      </c>
      <c r="R15278">
        <v>339.118292</v>
      </c>
      <c r="S15278" t="s">
        <v>90</v>
      </c>
      <c r="T15278" s="297">
        <v>46311.754166666666</v>
      </c>
    </row>
    <row r="15279" spans="1:20" x14ac:dyDescent="0.35">
      <c r="A15279" t="s">
        <v>150</v>
      </c>
      <c r="B15279" t="s">
        <v>123</v>
      </c>
      <c r="C15279" t="s">
        <v>93</v>
      </c>
      <c r="D15279" s="29">
        <v>46695</v>
      </c>
      <c r="E15279">
        <v>0</v>
      </c>
      <c r="F15279">
        <v>0</v>
      </c>
      <c r="G15279">
        <v>0</v>
      </c>
      <c r="H15279">
        <v>0</v>
      </c>
      <c r="L15279">
        <v>339.118292</v>
      </c>
      <c r="R15279">
        <v>339.118292</v>
      </c>
      <c r="S15279" t="s">
        <v>90</v>
      </c>
      <c r="T15279" s="297">
        <v>46311.754166666666</v>
      </c>
    </row>
    <row r="15280" spans="1:20" x14ac:dyDescent="0.35">
      <c r="A15280" t="s">
        <v>150</v>
      </c>
      <c r="B15280" t="s">
        <v>123</v>
      </c>
      <c r="C15280" t="s">
        <v>93</v>
      </c>
      <c r="D15280" s="29">
        <v>46696</v>
      </c>
      <c r="E15280">
        <v>0</v>
      </c>
      <c r="F15280">
        <v>0</v>
      </c>
      <c r="G15280">
        <v>0</v>
      </c>
      <c r="H15280">
        <v>0</v>
      </c>
      <c r="L15280">
        <v>339.118292</v>
      </c>
      <c r="R15280">
        <v>339.118292</v>
      </c>
      <c r="S15280" t="s">
        <v>90</v>
      </c>
      <c r="T15280" s="297">
        <v>46311.754166666666</v>
      </c>
    </row>
    <row r="15281" spans="1:20" x14ac:dyDescent="0.35">
      <c r="A15281" t="s">
        <v>150</v>
      </c>
      <c r="B15281" t="s">
        <v>123</v>
      </c>
      <c r="C15281" t="s">
        <v>93</v>
      </c>
      <c r="D15281" s="29">
        <v>46697</v>
      </c>
      <c r="E15281">
        <v>0</v>
      </c>
      <c r="F15281">
        <v>0</v>
      </c>
      <c r="G15281">
        <v>0</v>
      </c>
      <c r="H15281">
        <v>0</v>
      </c>
      <c r="L15281">
        <v>339.118292</v>
      </c>
      <c r="R15281">
        <v>339.118292</v>
      </c>
      <c r="S15281" t="s">
        <v>90</v>
      </c>
      <c r="T15281" s="297">
        <v>46311.754166666666</v>
      </c>
    </row>
    <row r="15282" spans="1:20" x14ac:dyDescent="0.35">
      <c r="A15282" t="s">
        <v>150</v>
      </c>
      <c r="B15282" t="s">
        <v>123</v>
      </c>
      <c r="C15282" t="s">
        <v>93</v>
      </c>
      <c r="D15282" s="29">
        <v>46698</v>
      </c>
      <c r="E15282">
        <v>0</v>
      </c>
      <c r="F15282">
        <v>0</v>
      </c>
      <c r="G15282">
        <v>0</v>
      </c>
      <c r="H15282">
        <v>0</v>
      </c>
      <c r="L15282">
        <v>339.118292</v>
      </c>
      <c r="R15282">
        <v>339.118292</v>
      </c>
      <c r="S15282" t="s">
        <v>90</v>
      </c>
      <c r="T15282" s="297">
        <v>46311.754166666666</v>
      </c>
    </row>
    <row r="15283" spans="1:20" x14ac:dyDescent="0.35">
      <c r="A15283" t="s">
        <v>150</v>
      </c>
      <c r="B15283" t="s">
        <v>123</v>
      </c>
      <c r="C15283" t="s">
        <v>93</v>
      </c>
      <c r="D15283" s="29">
        <v>46699</v>
      </c>
      <c r="E15283">
        <v>0</v>
      </c>
      <c r="F15283">
        <v>0</v>
      </c>
      <c r="G15283">
        <v>0</v>
      </c>
      <c r="H15283">
        <v>0</v>
      </c>
      <c r="L15283">
        <v>339.118292</v>
      </c>
      <c r="R15283">
        <v>339.118292</v>
      </c>
      <c r="S15283" t="s">
        <v>90</v>
      </c>
      <c r="T15283" s="297">
        <v>46311.754166666666</v>
      </c>
    </row>
    <row r="15284" spans="1:20" x14ac:dyDescent="0.35">
      <c r="A15284" t="s">
        <v>150</v>
      </c>
      <c r="B15284" t="s">
        <v>123</v>
      </c>
      <c r="C15284" t="s">
        <v>93</v>
      </c>
      <c r="D15284" s="29">
        <v>46700</v>
      </c>
      <c r="E15284">
        <v>0</v>
      </c>
      <c r="F15284">
        <v>0</v>
      </c>
      <c r="G15284">
        <v>0</v>
      </c>
      <c r="H15284">
        <v>0</v>
      </c>
      <c r="L15284">
        <v>339.118292</v>
      </c>
      <c r="R15284">
        <v>339.118292</v>
      </c>
      <c r="S15284" t="s">
        <v>90</v>
      </c>
      <c r="T15284" s="297">
        <v>46311.754166666666</v>
      </c>
    </row>
    <row r="15285" spans="1:20" x14ac:dyDescent="0.35">
      <c r="A15285" t="s">
        <v>150</v>
      </c>
      <c r="B15285" t="s">
        <v>123</v>
      </c>
      <c r="C15285" t="s">
        <v>93</v>
      </c>
      <c r="D15285" s="29">
        <v>46701</v>
      </c>
      <c r="E15285">
        <v>0</v>
      </c>
      <c r="F15285">
        <v>0</v>
      </c>
      <c r="G15285">
        <v>0</v>
      </c>
      <c r="H15285">
        <v>0</v>
      </c>
      <c r="L15285">
        <v>339.118292</v>
      </c>
      <c r="R15285">
        <v>339.118292</v>
      </c>
      <c r="S15285" t="s">
        <v>90</v>
      </c>
      <c r="T15285" s="297">
        <v>46311.754166666666</v>
      </c>
    </row>
    <row r="15286" spans="1:20" x14ac:dyDescent="0.35">
      <c r="A15286" t="s">
        <v>150</v>
      </c>
      <c r="B15286" t="s">
        <v>123</v>
      </c>
      <c r="C15286" t="s">
        <v>93</v>
      </c>
      <c r="D15286" s="29">
        <v>46702</v>
      </c>
      <c r="E15286">
        <v>0</v>
      </c>
      <c r="F15286">
        <v>0</v>
      </c>
      <c r="G15286">
        <v>0</v>
      </c>
      <c r="H15286">
        <v>0</v>
      </c>
      <c r="L15286">
        <v>339.118292</v>
      </c>
      <c r="R15286">
        <v>339.118292</v>
      </c>
      <c r="S15286" t="s">
        <v>90</v>
      </c>
      <c r="T15286" s="297">
        <v>46311.754166666666</v>
      </c>
    </row>
    <row r="15287" spans="1:20" x14ac:dyDescent="0.35">
      <c r="A15287" t="s">
        <v>150</v>
      </c>
      <c r="B15287" t="s">
        <v>123</v>
      </c>
      <c r="C15287" t="s">
        <v>93</v>
      </c>
      <c r="D15287" s="29">
        <v>46703</v>
      </c>
      <c r="E15287">
        <v>0</v>
      </c>
      <c r="F15287">
        <v>0</v>
      </c>
      <c r="G15287">
        <v>0</v>
      </c>
      <c r="H15287">
        <v>0</v>
      </c>
      <c r="L15287">
        <v>339.118292</v>
      </c>
      <c r="R15287">
        <v>339.118292</v>
      </c>
      <c r="S15287" t="s">
        <v>90</v>
      </c>
      <c r="T15287" s="297">
        <v>46311.754166666666</v>
      </c>
    </row>
    <row r="15288" spans="1:20" x14ac:dyDescent="0.35">
      <c r="A15288" t="s">
        <v>150</v>
      </c>
      <c r="B15288" t="s">
        <v>123</v>
      </c>
      <c r="C15288" t="s">
        <v>93</v>
      </c>
      <c r="D15288" s="29">
        <v>46704</v>
      </c>
      <c r="E15288">
        <v>0</v>
      </c>
      <c r="F15288">
        <v>0</v>
      </c>
      <c r="G15288">
        <v>0</v>
      </c>
      <c r="H15288">
        <v>0</v>
      </c>
      <c r="L15288">
        <v>339.118292</v>
      </c>
      <c r="R15288">
        <v>339.118292</v>
      </c>
      <c r="S15288" t="s">
        <v>90</v>
      </c>
      <c r="T15288" s="297">
        <v>46311.754166666666</v>
      </c>
    </row>
    <row r="15289" spans="1:20" x14ac:dyDescent="0.35">
      <c r="A15289" t="s">
        <v>150</v>
      </c>
      <c r="B15289" t="s">
        <v>123</v>
      </c>
      <c r="C15289" t="s">
        <v>93</v>
      </c>
      <c r="D15289" s="29">
        <v>46705</v>
      </c>
      <c r="E15289">
        <v>0</v>
      </c>
      <c r="F15289">
        <v>0</v>
      </c>
      <c r="G15289">
        <v>0</v>
      </c>
      <c r="H15289">
        <v>0</v>
      </c>
      <c r="L15289">
        <v>339.118292</v>
      </c>
      <c r="R15289">
        <v>339.118292</v>
      </c>
      <c r="S15289" t="s">
        <v>90</v>
      </c>
      <c r="T15289" s="297">
        <v>46311.754166666666</v>
      </c>
    </row>
    <row r="15290" spans="1:20" x14ac:dyDescent="0.35">
      <c r="A15290" t="s">
        <v>150</v>
      </c>
      <c r="B15290" t="s">
        <v>123</v>
      </c>
      <c r="C15290" t="s">
        <v>93</v>
      </c>
      <c r="D15290" s="29">
        <v>46706</v>
      </c>
      <c r="E15290">
        <v>0</v>
      </c>
      <c r="F15290">
        <v>0</v>
      </c>
      <c r="G15290">
        <v>0</v>
      </c>
      <c r="H15290">
        <v>0</v>
      </c>
      <c r="L15290">
        <v>339.118292</v>
      </c>
      <c r="R15290">
        <v>339.118292</v>
      </c>
      <c r="S15290" t="s">
        <v>90</v>
      </c>
      <c r="T15290" s="297">
        <v>46311.754166666666</v>
      </c>
    </row>
    <row r="15291" spans="1:20" x14ac:dyDescent="0.35">
      <c r="A15291" t="s">
        <v>150</v>
      </c>
      <c r="B15291" t="s">
        <v>123</v>
      </c>
      <c r="C15291" t="s">
        <v>93</v>
      </c>
      <c r="D15291" s="29">
        <v>46707</v>
      </c>
      <c r="E15291">
        <v>0</v>
      </c>
      <c r="F15291">
        <v>0</v>
      </c>
      <c r="G15291">
        <v>0</v>
      </c>
      <c r="H15291">
        <v>0</v>
      </c>
      <c r="L15291">
        <v>339.118292</v>
      </c>
      <c r="R15291">
        <v>339.118292</v>
      </c>
      <c r="S15291" t="s">
        <v>90</v>
      </c>
      <c r="T15291" s="297">
        <v>46311.754166666666</v>
      </c>
    </row>
    <row r="15292" spans="1:20" x14ac:dyDescent="0.35">
      <c r="A15292" t="s">
        <v>150</v>
      </c>
      <c r="B15292" t="s">
        <v>123</v>
      </c>
      <c r="C15292" t="s">
        <v>93</v>
      </c>
      <c r="D15292" s="29">
        <v>46708</v>
      </c>
      <c r="E15292">
        <v>0</v>
      </c>
      <c r="F15292">
        <v>0</v>
      </c>
      <c r="G15292">
        <v>0</v>
      </c>
      <c r="H15292">
        <v>0</v>
      </c>
      <c r="L15292">
        <v>339.118292</v>
      </c>
      <c r="R15292">
        <v>339.118292</v>
      </c>
      <c r="S15292" t="s">
        <v>90</v>
      </c>
      <c r="T15292" s="297">
        <v>46311.754166666666</v>
      </c>
    </row>
    <row r="15293" spans="1:20" x14ac:dyDescent="0.35">
      <c r="A15293" t="s">
        <v>150</v>
      </c>
      <c r="B15293" t="s">
        <v>123</v>
      </c>
      <c r="C15293" t="s">
        <v>93</v>
      </c>
      <c r="D15293" s="29">
        <v>46709</v>
      </c>
      <c r="E15293">
        <v>0</v>
      </c>
      <c r="F15293">
        <v>0</v>
      </c>
      <c r="G15293">
        <v>0</v>
      </c>
      <c r="H15293">
        <v>0</v>
      </c>
      <c r="L15293">
        <v>339.118292</v>
      </c>
      <c r="R15293">
        <v>339.118292</v>
      </c>
      <c r="S15293" t="s">
        <v>90</v>
      </c>
      <c r="T15293" s="297">
        <v>46311.754166666666</v>
      </c>
    </row>
    <row r="15294" spans="1:20" x14ac:dyDescent="0.35">
      <c r="A15294" t="s">
        <v>150</v>
      </c>
      <c r="B15294" t="s">
        <v>123</v>
      </c>
      <c r="C15294" t="s">
        <v>93</v>
      </c>
      <c r="D15294" s="29">
        <v>46710</v>
      </c>
      <c r="E15294">
        <v>0</v>
      </c>
      <c r="F15294">
        <v>0</v>
      </c>
      <c r="G15294">
        <v>0</v>
      </c>
      <c r="H15294">
        <v>0</v>
      </c>
      <c r="L15294">
        <v>339.118292</v>
      </c>
      <c r="R15294">
        <v>339.118292</v>
      </c>
      <c r="S15294" t="s">
        <v>90</v>
      </c>
      <c r="T15294" s="297">
        <v>46311.754166666666</v>
      </c>
    </row>
    <row r="15295" spans="1:20" x14ac:dyDescent="0.35">
      <c r="A15295" t="s">
        <v>150</v>
      </c>
      <c r="B15295" t="s">
        <v>123</v>
      </c>
      <c r="C15295" t="s">
        <v>93</v>
      </c>
      <c r="D15295" s="29">
        <v>46711</v>
      </c>
      <c r="E15295">
        <v>0</v>
      </c>
      <c r="F15295">
        <v>0</v>
      </c>
      <c r="G15295">
        <v>0</v>
      </c>
      <c r="H15295">
        <v>0</v>
      </c>
      <c r="L15295">
        <v>339.118292</v>
      </c>
      <c r="R15295">
        <v>339.118292</v>
      </c>
      <c r="S15295" t="s">
        <v>90</v>
      </c>
      <c r="T15295" s="297">
        <v>46311.754166666666</v>
      </c>
    </row>
    <row r="15296" spans="1:20" x14ac:dyDescent="0.35">
      <c r="A15296" t="s">
        <v>150</v>
      </c>
      <c r="B15296" t="s">
        <v>123</v>
      </c>
      <c r="C15296" t="s">
        <v>93</v>
      </c>
      <c r="D15296" s="29">
        <v>46712</v>
      </c>
      <c r="E15296">
        <v>0</v>
      </c>
      <c r="F15296">
        <v>0</v>
      </c>
      <c r="G15296">
        <v>0</v>
      </c>
      <c r="H15296">
        <v>0</v>
      </c>
      <c r="L15296">
        <v>339.118292</v>
      </c>
      <c r="R15296">
        <v>339.118292</v>
      </c>
      <c r="S15296" t="s">
        <v>90</v>
      </c>
      <c r="T15296" s="297">
        <v>46311.754166666666</v>
      </c>
    </row>
    <row r="15297" spans="1:20" x14ac:dyDescent="0.35">
      <c r="A15297" t="s">
        <v>150</v>
      </c>
      <c r="B15297" t="s">
        <v>123</v>
      </c>
      <c r="C15297" t="s">
        <v>93</v>
      </c>
      <c r="D15297" s="29">
        <v>46713</v>
      </c>
      <c r="E15297">
        <v>0</v>
      </c>
      <c r="F15297">
        <v>0</v>
      </c>
      <c r="G15297">
        <v>0</v>
      </c>
      <c r="H15297">
        <v>0</v>
      </c>
      <c r="L15297">
        <v>339.118292</v>
      </c>
      <c r="R15297">
        <v>339.118292</v>
      </c>
      <c r="S15297" t="s">
        <v>90</v>
      </c>
      <c r="T15297" s="297">
        <v>46311.754166666666</v>
      </c>
    </row>
    <row r="15298" spans="1:20" x14ac:dyDescent="0.35">
      <c r="A15298" t="s">
        <v>150</v>
      </c>
      <c r="B15298" t="s">
        <v>123</v>
      </c>
      <c r="C15298" t="s">
        <v>93</v>
      </c>
      <c r="D15298" s="29">
        <v>46714</v>
      </c>
      <c r="E15298">
        <v>0</v>
      </c>
      <c r="F15298">
        <v>0</v>
      </c>
      <c r="G15298">
        <v>0</v>
      </c>
      <c r="H15298">
        <v>0</v>
      </c>
      <c r="L15298">
        <v>339.118292</v>
      </c>
      <c r="R15298">
        <v>339.118292</v>
      </c>
      <c r="S15298" t="s">
        <v>90</v>
      </c>
      <c r="T15298" s="297">
        <v>46311.754166666666</v>
      </c>
    </row>
    <row r="15299" spans="1:20" x14ac:dyDescent="0.35">
      <c r="A15299" t="s">
        <v>150</v>
      </c>
      <c r="B15299" t="s">
        <v>123</v>
      </c>
      <c r="C15299" t="s">
        <v>93</v>
      </c>
      <c r="D15299" s="29">
        <v>46715</v>
      </c>
      <c r="E15299">
        <v>0</v>
      </c>
      <c r="F15299">
        <v>0</v>
      </c>
      <c r="G15299">
        <v>0</v>
      </c>
      <c r="H15299">
        <v>0</v>
      </c>
      <c r="L15299">
        <v>339.118292</v>
      </c>
      <c r="R15299">
        <v>339.118292</v>
      </c>
      <c r="S15299" t="s">
        <v>90</v>
      </c>
      <c r="T15299" s="297">
        <v>46311.754166666666</v>
      </c>
    </row>
    <row r="15300" spans="1:20" x14ac:dyDescent="0.35">
      <c r="A15300" t="s">
        <v>150</v>
      </c>
      <c r="B15300" t="s">
        <v>123</v>
      </c>
      <c r="C15300" t="s">
        <v>93</v>
      </c>
      <c r="D15300" s="29">
        <v>46716</v>
      </c>
      <c r="E15300">
        <v>0</v>
      </c>
      <c r="F15300">
        <v>0</v>
      </c>
      <c r="G15300">
        <v>0</v>
      </c>
      <c r="H15300">
        <v>0</v>
      </c>
      <c r="L15300">
        <v>339.118292</v>
      </c>
      <c r="R15300">
        <v>339.118292</v>
      </c>
      <c r="S15300" t="s">
        <v>90</v>
      </c>
      <c r="T15300" s="297">
        <v>46311.754166666666</v>
      </c>
    </row>
    <row r="15301" spans="1:20" x14ac:dyDescent="0.35">
      <c r="A15301" t="s">
        <v>150</v>
      </c>
      <c r="B15301" t="s">
        <v>123</v>
      </c>
      <c r="C15301" t="s">
        <v>93</v>
      </c>
      <c r="D15301" s="29">
        <v>46717</v>
      </c>
      <c r="E15301">
        <v>0</v>
      </c>
      <c r="F15301">
        <v>0</v>
      </c>
      <c r="G15301">
        <v>0</v>
      </c>
      <c r="H15301">
        <v>0</v>
      </c>
      <c r="L15301">
        <v>339.118292</v>
      </c>
      <c r="R15301">
        <v>339.118292</v>
      </c>
      <c r="S15301" t="s">
        <v>90</v>
      </c>
      <c r="T15301" s="297">
        <v>46311.754166666666</v>
      </c>
    </row>
    <row r="15302" spans="1:20" x14ac:dyDescent="0.35">
      <c r="A15302" t="s">
        <v>150</v>
      </c>
      <c r="B15302" t="s">
        <v>123</v>
      </c>
      <c r="C15302" t="s">
        <v>93</v>
      </c>
      <c r="D15302" s="29">
        <v>46718</v>
      </c>
      <c r="E15302">
        <v>0</v>
      </c>
      <c r="F15302">
        <v>0</v>
      </c>
      <c r="G15302">
        <v>0</v>
      </c>
      <c r="H15302">
        <v>0</v>
      </c>
      <c r="L15302">
        <v>339.118292</v>
      </c>
      <c r="R15302">
        <v>339.118292</v>
      </c>
      <c r="S15302" t="s">
        <v>90</v>
      </c>
      <c r="T15302" s="297">
        <v>46311.754166666666</v>
      </c>
    </row>
    <row r="15303" spans="1:20" x14ac:dyDescent="0.35">
      <c r="A15303" t="s">
        <v>150</v>
      </c>
      <c r="B15303" t="s">
        <v>123</v>
      </c>
      <c r="C15303" t="s">
        <v>93</v>
      </c>
      <c r="D15303" s="29">
        <v>46719</v>
      </c>
      <c r="E15303">
        <v>0</v>
      </c>
      <c r="F15303">
        <v>0</v>
      </c>
      <c r="G15303">
        <v>0</v>
      </c>
      <c r="H15303">
        <v>0</v>
      </c>
      <c r="L15303">
        <v>339.118292</v>
      </c>
      <c r="R15303">
        <v>339.118292</v>
      </c>
      <c r="S15303" t="s">
        <v>90</v>
      </c>
      <c r="T15303" s="297">
        <v>46311.754166666666</v>
      </c>
    </row>
    <row r="15304" spans="1:20" x14ac:dyDescent="0.35">
      <c r="A15304" t="s">
        <v>150</v>
      </c>
      <c r="B15304" t="s">
        <v>123</v>
      </c>
      <c r="C15304" t="s">
        <v>93</v>
      </c>
      <c r="D15304" s="29">
        <v>46720</v>
      </c>
      <c r="E15304">
        <v>0</v>
      </c>
      <c r="F15304">
        <v>0</v>
      </c>
      <c r="G15304">
        <v>0</v>
      </c>
      <c r="H15304">
        <v>0</v>
      </c>
      <c r="L15304">
        <v>339.118292</v>
      </c>
      <c r="R15304">
        <v>339.118292</v>
      </c>
      <c r="S15304" t="s">
        <v>90</v>
      </c>
      <c r="T15304" s="297">
        <v>46311.754166666666</v>
      </c>
    </row>
    <row r="15305" spans="1:20" x14ac:dyDescent="0.35">
      <c r="A15305" t="s">
        <v>150</v>
      </c>
      <c r="B15305" t="s">
        <v>123</v>
      </c>
      <c r="C15305" t="s">
        <v>93</v>
      </c>
      <c r="D15305" s="29">
        <v>46721</v>
      </c>
      <c r="E15305">
        <v>0</v>
      </c>
      <c r="F15305">
        <v>0</v>
      </c>
      <c r="G15305">
        <v>0</v>
      </c>
      <c r="H15305">
        <v>0</v>
      </c>
      <c r="L15305">
        <v>339.118292</v>
      </c>
      <c r="R15305">
        <v>339.118292</v>
      </c>
      <c r="S15305" t="s">
        <v>90</v>
      </c>
      <c r="T15305" s="297">
        <v>46311.754166666666</v>
      </c>
    </row>
    <row r="15306" spans="1:20" x14ac:dyDescent="0.35">
      <c r="A15306" t="s">
        <v>150</v>
      </c>
      <c r="B15306" t="s">
        <v>123</v>
      </c>
      <c r="C15306" t="s">
        <v>93</v>
      </c>
      <c r="D15306" s="29">
        <v>46722</v>
      </c>
      <c r="E15306">
        <v>0</v>
      </c>
      <c r="F15306">
        <v>0</v>
      </c>
      <c r="G15306">
        <v>0</v>
      </c>
      <c r="H15306">
        <v>0</v>
      </c>
      <c r="L15306">
        <v>339.118292</v>
      </c>
      <c r="R15306">
        <v>339.118292</v>
      </c>
      <c r="S15306" t="s">
        <v>90</v>
      </c>
      <c r="T15306" s="297">
        <v>46311.754166666666</v>
      </c>
    </row>
    <row r="15307" spans="1:20" x14ac:dyDescent="0.35">
      <c r="A15307" t="s">
        <v>150</v>
      </c>
      <c r="B15307" t="s">
        <v>123</v>
      </c>
      <c r="C15307" t="s">
        <v>93</v>
      </c>
      <c r="D15307" s="29">
        <v>46723</v>
      </c>
      <c r="E15307">
        <v>0</v>
      </c>
      <c r="F15307">
        <v>0</v>
      </c>
      <c r="G15307">
        <v>0</v>
      </c>
      <c r="H15307">
        <v>0</v>
      </c>
      <c r="L15307">
        <v>339.118292</v>
      </c>
      <c r="R15307">
        <v>339.118292</v>
      </c>
      <c r="S15307" t="s">
        <v>90</v>
      </c>
      <c r="T15307" s="297">
        <v>46311.754166666666</v>
      </c>
    </row>
    <row r="15308" spans="1:20" x14ac:dyDescent="0.35">
      <c r="A15308" t="s">
        <v>150</v>
      </c>
      <c r="B15308" t="s">
        <v>123</v>
      </c>
      <c r="C15308" t="s">
        <v>93</v>
      </c>
      <c r="D15308" s="29">
        <v>46724</v>
      </c>
      <c r="E15308">
        <v>0</v>
      </c>
      <c r="F15308">
        <v>0</v>
      </c>
      <c r="G15308">
        <v>0</v>
      </c>
      <c r="H15308">
        <v>0</v>
      </c>
      <c r="L15308">
        <v>339.118292</v>
      </c>
      <c r="R15308">
        <v>339.118292</v>
      </c>
      <c r="S15308" t="s">
        <v>90</v>
      </c>
      <c r="T15308" s="297">
        <v>46311.754166666666</v>
      </c>
    </row>
    <row r="15309" spans="1:20" x14ac:dyDescent="0.35">
      <c r="A15309" t="s">
        <v>150</v>
      </c>
      <c r="B15309" t="s">
        <v>123</v>
      </c>
      <c r="C15309" t="s">
        <v>93</v>
      </c>
      <c r="D15309" s="29">
        <v>46725</v>
      </c>
      <c r="E15309">
        <v>0</v>
      </c>
      <c r="F15309">
        <v>0</v>
      </c>
      <c r="G15309">
        <v>0</v>
      </c>
      <c r="H15309">
        <v>0</v>
      </c>
      <c r="L15309">
        <v>339.118292</v>
      </c>
      <c r="R15309">
        <v>339.118292</v>
      </c>
      <c r="S15309" t="s">
        <v>90</v>
      </c>
      <c r="T15309" s="297">
        <v>46311.754166666666</v>
      </c>
    </row>
    <row r="15310" spans="1:20" x14ac:dyDescent="0.35">
      <c r="A15310" t="s">
        <v>150</v>
      </c>
      <c r="B15310" t="s">
        <v>123</v>
      </c>
      <c r="C15310" t="s">
        <v>93</v>
      </c>
      <c r="D15310" s="29">
        <v>46726</v>
      </c>
      <c r="E15310">
        <v>0</v>
      </c>
      <c r="F15310">
        <v>0</v>
      </c>
      <c r="G15310">
        <v>0</v>
      </c>
      <c r="H15310">
        <v>0</v>
      </c>
      <c r="L15310">
        <v>339.118292</v>
      </c>
      <c r="R15310">
        <v>339.118292</v>
      </c>
      <c r="S15310" t="s">
        <v>90</v>
      </c>
      <c r="T15310" s="297">
        <v>46311.754166666666</v>
      </c>
    </row>
    <row r="15311" spans="1:20" x14ac:dyDescent="0.35">
      <c r="A15311" t="s">
        <v>150</v>
      </c>
      <c r="B15311" t="s">
        <v>123</v>
      </c>
      <c r="C15311" t="s">
        <v>93</v>
      </c>
      <c r="D15311" s="29">
        <v>46727</v>
      </c>
      <c r="E15311">
        <v>0</v>
      </c>
      <c r="F15311">
        <v>0</v>
      </c>
      <c r="G15311">
        <v>0</v>
      </c>
      <c r="H15311">
        <v>0</v>
      </c>
      <c r="L15311">
        <v>339.118292</v>
      </c>
      <c r="R15311">
        <v>339.118292</v>
      </c>
      <c r="S15311" t="s">
        <v>90</v>
      </c>
      <c r="T15311" s="297">
        <v>46311.754166666666</v>
      </c>
    </row>
    <row r="15312" spans="1:20" x14ac:dyDescent="0.35">
      <c r="A15312" t="s">
        <v>150</v>
      </c>
      <c r="B15312" t="s">
        <v>123</v>
      </c>
      <c r="C15312" t="s">
        <v>93</v>
      </c>
      <c r="D15312" s="29">
        <v>46728</v>
      </c>
      <c r="E15312">
        <v>0</v>
      </c>
      <c r="F15312">
        <v>0</v>
      </c>
      <c r="G15312">
        <v>0</v>
      </c>
      <c r="H15312">
        <v>0</v>
      </c>
      <c r="L15312">
        <v>339.118292</v>
      </c>
      <c r="R15312">
        <v>339.118292</v>
      </c>
      <c r="S15312" t="s">
        <v>90</v>
      </c>
      <c r="T15312" s="297">
        <v>46311.754166666666</v>
      </c>
    </row>
    <row r="15313" spans="1:20" x14ac:dyDescent="0.35">
      <c r="A15313" t="s">
        <v>150</v>
      </c>
      <c r="B15313" t="s">
        <v>123</v>
      </c>
      <c r="C15313" t="s">
        <v>93</v>
      </c>
      <c r="D15313" s="29">
        <v>46729</v>
      </c>
      <c r="E15313">
        <v>0</v>
      </c>
      <c r="F15313">
        <v>0</v>
      </c>
      <c r="G15313">
        <v>0</v>
      </c>
      <c r="H15313">
        <v>0</v>
      </c>
      <c r="L15313">
        <v>339.118292</v>
      </c>
      <c r="R15313">
        <v>339.118292</v>
      </c>
      <c r="S15313" t="s">
        <v>90</v>
      </c>
      <c r="T15313" s="297">
        <v>46311.754166666666</v>
      </c>
    </row>
    <row r="15314" spans="1:20" x14ac:dyDescent="0.35">
      <c r="A15314" t="s">
        <v>150</v>
      </c>
      <c r="B15314" t="s">
        <v>123</v>
      </c>
      <c r="C15314" t="s">
        <v>93</v>
      </c>
      <c r="D15314" s="29">
        <v>46730</v>
      </c>
      <c r="E15314">
        <v>0</v>
      </c>
      <c r="F15314">
        <v>0</v>
      </c>
      <c r="G15314">
        <v>0</v>
      </c>
      <c r="H15314">
        <v>0</v>
      </c>
      <c r="L15314">
        <v>339.118292</v>
      </c>
      <c r="R15314">
        <v>339.118292</v>
      </c>
      <c r="S15314" t="s">
        <v>90</v>
      </c>
      <c r="T15314" s="297">
        <v>46311.754166666666</v>
      </c>
    </row>
    <row r="15315" spans="1:20" x14ac:dyDescent="0.35">
      <c r="A15315" t="s">
        <v>150</v>
      </c>
      <c r="B15315" t="s">
        <v>123</v>
      </c>
      <c r="C15315" t="s">
        <v>93</v>
      </c>
      <c r="D15315" s="29">
        <v>46731</v>
      </c>
      <c r="E15315">
        <v>0</v>
      </c>
      <c r="F15315">
        <v>0</v>
      </c>
      <c r="G15315">
        <v>0</v>
      </c>
      <c r="H15315">
        <v>0</v>
      </c>
      <c r="L15315">
        <v>339.118292</v>
      </c>
      <c r="R15315">
        <v>339.118292</v>
      </c>
      <c r="S15315" t="s">
        <v>90</v>
      </c>
      <c r="T15315" s="297">
        <v>46311.754166666666</v>
      </c>
    </row>
    <row r="15316" spans="1:20" x14ac:dyDescent="0.35">
      <c r="A15316" t="s">
        <v>150</v>
      </c>
      <c r="B15316" t="s">
        <v>123</v>
      </c>
      <c r="C15316" t="s">
        <v>93</v>
      </c>
      <c r="D15316" s="29">
        <v>46732</v>
      </c>
      <c r="E15316">
        <v>0</v>
      </c>
      <c r="F15316">
        <v>0</v>
      </c>
      <c r="G15316">
        <v>0</v>
      </c>
      <c r="H15316">
        <v>0</v>
      </c>
      <c r="L15316">
        <v>339.118292</v>
      </c>
      <c r="R15316">
        <v>339.118292</v>
      </c>
      <c r="S15316" t="s">
        <v>90</v>
      </c>
      <c r="T15316" s="297">
        <v>46311.754166666666</v>
      </c>
    </row>
    <row r="15317" spans="1:20" x14ac:dyDescent="0.35">
      <c r="A15317" t="s">
        <v>150</v>
      </c>
      <c r="B15317" t="s">
        <v>123</v>
      </c>
      <c r="C15317" t="s">
        <v>93</v>
      </c>
      <c r="D15317" s="29">
        <v>46733</v>
      </c>
      <c r="E15317">
        <v>0</v>
      </c>
      <c r="F15317">
        <v>0</v>
      </c>
      <c r="G15317">
        <v>0</v>
      </c>
      <c r="H15317">
        <v>0</v>
      </c>
      <c r="L15317">
        <v>339.118292</v>
      </c>
      <c r="R15317">
        <v>339.118292</v>
      </c>
      <c r="S15317" t="s">
        <v>90</v>
      </c>
      <c r="T15317" s="297">
        <v>46311.754166666666</v>
      </c>
    </row>
    <row r="15318" spans="1:20" x14ac:dyDescent="0.35">
      <c r="A15318" t="s">
        <v>150</v>
      </c>
      <c r="B15318" t="s">
        <v>123</v>
      </c>
      <c r="C15318" t="s">
        <v>93</v>
      </c>
      <c r="D15318" s="29">
        <v>46734</v>
      </c>
      <c r="E15318">
        <v>0</v>
      </c>
      <c r="F15318">
        <v>0</v>
      </c>
      <c r="G15318">
        <v>0</v>
      </c>
      <c r="H15318">
        <v>0</v>
      </c>
      <c r="L15318">
        <v>339.118292</v>
      </c>
      <c r="R15318">
        <v>339.118292</v>
      </c>
      <c r="S15318" t="s">
        <v>90</v>
      </c>
      <c r="T15318" s="297">
        <v>46311.754166666666</v>
      </c>
    </row>
    <row r="15319" spans="1:20" x14ac:dyDescent="0.35">
      <c r="A15319" t="s">
        <v>150</v>
      </c>
      <c r="B15319" t="s">
        <v>123</v>
      </c>
      <c r="C15319" t="s">
        <v>93</v>
      </c>
      <c r="D15319" s="29">
        <v>46735</v>
      </c>
      <c r="E15319">
        <v>0</v>
      </c>
      <c r="F15319">
        <v>0</v>
      </c>
      <c r="G15319">
        <v>0</v>
      </c>
      <c r="H15319">
        <v>0</v>
      </c>
      <c r="L15319">
        <v>339.118292</v>
      </c>
      <c r="R15319">
        <v>339.118292</v>
      </c>
      <c r="S15319" t="s">
        <v>90</v>
      </c>
      <c r="T15319" s="297">
        <v>46311.754166666666</v>
      </c>
    </row>
    <row r="15320" spans="1:20" x14ac:dyDescent="0.35">
      <c r="A15320" t="s">
        <v>150</v>
      </c>
      <c r="B15320" t="s">
        <v>123</v>
      </c>
      <c r="C15320" t="s">
        <v>93</v>
      </c>
      <c r="D15320" s="29">
        <v>46736</v>
      </c>
      <c r="E15320">
        <v>0</v>
      </c>
      <c r="F15320">
        <v>0</v>
      </c>
      <c r="G15320">
        <v>0</v>
      </c>
      <c r="H15320">
        <v>0</v>
      </c>
      <c r="L15320">
        <v>339.118292</v>
      </c>
      <c r="R15320">
        <v>339.118292</v>
      </c>
      <c r="S15320" t="s">
        <v>90</v>
      </c>
      <c r="T15320" s="297">
        <v>46311.754166666666</v>
      </c>
    </row>
    <row r="15321" spans="1:20" x14ac:dyDescent="0.35">
      <c r="A15321" t="s">
        <v>150</v>
      </c>
      <c r="B15321" t="s">
        <v>123</v>
      </c>
      <c r="C15321" t="s">
        <v>93</v>
      </c>
      <c r="D15321" s="29">
        <v>46737</v>
      </c>
      <c r="E15321">
        <v>0</v>
      </c>
      <c r="F15321">
        <v>0</v>
      </c>
      <c r="G15321">
        <v>0</v>
      </c>
      <c r="H15321">
        <v>0</v>
      </c>
      <c r="L15321">
        <v>339.118292</v>
      </c>
      <c r="R15321">
        <v>339.118292</v>
      </c>
      <c r="S15321" t="s">
        <v>90</v>
      </c>
      <c r="T15321" s="297">
        <v>46311.754166666666</v>
      </c>
    </row>
    <row r="15322" spans="1:20" x14ac:dyDescent="0.35">
      <c r="A15322" t="s">
        <v>150</v>
      </c>
      <c r="B15322" t="s">
        <v>123</v>
      </c>
      <c r="C15322" t="s">
        <v>93</v>
      </c>
      <c r="D15322" s="29">
        <v>46738</v>
      </c>
      <c r="E15322">
        <v>0</v>
      </c>
      <c r="F15322">
        <v>0</v>
      </c>
      <c r="G15322">
        <v>0</v>
      </c>
      <c r="H15322">
        <v>0</v>
      </c>
      <c r="L15322">
        <v>339.118292</v>
      </c>
      <c r="R15322">
        <v>339.118292</v>
      </c>
      <c r="S15322" t="s">
        <v>90</v>
      </c>
      <c r="T15322" s="297">
        <v>46311.754166666666</v>
      </c>
    </row>
    <row r="15323" spans="1:20" x14ac:dyDescent="0.35">
      <c r="A15323" t="s">
        <v>150</v>
      </c>
      <c r="B15323" t="s">
        <v>123</v>
      </c>
      <c r="C15323" t="s">
        <v>93</v>
      </c>
      <c r="D15323" s="29">
        <v>46739</v>
      </c>
      <c r="E15323">
        <v>0</v>
      </c>
      <c r="F15323">
        <v>0</v>
      </c>
      <c r="G15323">
        <v>0</v>
      </c>
      <c r="H15323">
        <v>0</v>
      </c>
      <c r="L15323">
        <v>339.118292</v>
      </c>
      <c r="R15323">
        <v>339.118292</v>
      </c>
      <c r="S15323" t="s">
        <v>90</v>
      </c>
      <c r="T15323" s="297">
        <v>46311.754166666666</v>
      </c>
    </row>
    <row r="15324" spans="1:20" x14ac:dyDescent="0.35">
      <c r="A15324" t="s">
        <v>150</v>
      </c>
      <c r="B15324" t="s">
        <v>123</v>
      </c>
      <c r="C15324" t="s">
        <v>93</v>
      </c>
      <c r="D15324" s="29">
        <v>46740</v>
      </c>
      <c r="E15324">
        <v>0</v>
      </c>
      <c r="F15324">
        <v>0</v>
      </c>
      <c r="G15324">
        <v>0</v>
      </c>
      <c r="H15324">
        <v>0</v>
      </c>
      <c r="L15324">
        <v>339.118292</v>
      </c>
      <c r="R15324">
        <v>339.118292</v>
      </c>
      <c r="S15324" t="s">
        <v>90</v>
      </c>
      <c r="T15324" s="297">
        <v>46311.754166666666</v>
      </c>
    </row>
    <row r="15325" spans="1:20" x14ac:dyDescent="0.35">
      <c r="A15325" t="s">
        <v>150</v>
      </c>
      <c r="B15325" t="s">
        <v>123</v>
      </c>
      <c r="C15325" t="s">
        <v>93</v>
      </c>
      <c r="D15325" s="29">
        <v>46741</v>
      </c>
      <c r="E15325">
        <v>0</v>
      </c>
      <c r="F15325">
        <v>0</v>
      </c>
      <c r="G15325">
        <v>0</v>
      </c>
      <c r="H15325">
        <v>0</v>
      </c>
      <c r="L15325">
        <v>339.118292</v>
      </c>
      <c r="R15325">
        <v>339.118292</v>
      </c>
      <c r="S15325" t="s">
        <v>90</v>
      </c>
      <c r="T15325" s="297">
        <v>46311.754166666666</v>
      </c>
    </row>
    <row r="15326" spans="1:20" x14ac:dyDescent="0.35">
      <c r="A15326" t="s">
        <v>150</v>
      </c>
      <c r="B15326" t="s">
        <v>123</v>
      </c>
      <c r="C15326" t="s">
        <v>93</v>
      </c>
      <c r="D15326" s="29">
        <v>46742</v>
      </c>
      <c r="E15326">
        <v>0</v>
      </c>
      <c r="F15326">
        <v>0</v>
      </c>
      <c r="G15326">
        <v>0</v>
      </c>
      <c r="H15326">
        <v>0</v>
      </c>
      <c r="L15326">
        <v>339.118292</v>
      </c>
      <c r="R15326">
        <v>339.118292</v>
      </c>
      <c r="S15326" t="s">
        <v>90</v>
      </c>
      <c r="T15326" s="297">
        <v>46311.754166666666</v>
      </c>
    </row>
    <row r="15327" spans="1:20" x14ac:dyDescent="0.35">
      <c r="A15327" t="s">
        <v>150</v>
      </c>
      <c r="B15327" t="s">
        <v>123</v>
      </c>
      <c r="C15327" t="s">
        <v>93</v>
      </c>
      <c r="D15327" s="29">
        <v>46743</v>
      </c>
      <c r="E15327">
        <v>0</v>
      </c>
      <c r="F15327">
        <v>0</v>
      </c>
      <c r="G15327">
        <v>0</v>
      </c>
      <c r="H15327">
        <v>0</v>
      </c>
      <c r="L15327">
        <v>339.118292</v>
      </c>
      <c r="R15327">
        <v>339.118292</v>
      </c>
      <c r="S15327" t="s">
        <v>90</v>
      </c>
      <c r="T15327" s="297">
        <v>46311.754166666666</v>
      </c>
    </row>
    <row r="15328" spans="1:20" x14ac:dyDescent="0.35">
      <c r="A15328" t="s">
        <v>150</v>
      </c>
      <c r="B15328" t="s">
        <v>123</v>
      </c>
      <c r="C15328" t="s">
        <v>93</v>
      </c>
      <c r="D15328" s="29">
        <v>46744</v>
      </c>
      <c r="E15328">
        <v>0</v>
      </c>
      <c r="F15328">
        <v>0</v>
      </c>
      <c r="G15328">
        <v>0</v>
      </c>
      <c r="H15328">
        <v>0</v>
      </c>
      <c r="L15328">
        <v>339.118292</v>
      </c>
      <c r="R15328">
        <v>339.118292</v>
      </c>
      <c r="S15328" t="s">
        <v>90</v>
      </c>
      <c r="T15328" s="297">
        <v>46311.754166666666</v>
      </c>
    </row>
    <row r="15329" spans="1:20" x14ac:dyDescent="0.35">
      <c r="A15329" t="s">
        <v>150</v>
      </c>
      <c r="B15329" t="s">
        <v>123</v>
      </c>
      <c r="C15329" t="s">
        <v>93</v>
      </c>
      <c r="D15329" s="29">
        <v>46745</v>
      </c>
      <c r="E15329">
        <v>0</v>
      </c>
      <c r="F15329">
        <v>0</v>
      </c>
      <c r="G15329">
        <v>0</v>
      </c>
      <c r="H15329">
        <v>0</v>
      </c>
      <c r="L15329">
        <v>339.118292</v>
      </c>
      <c r="R15329">
        <v>339.118292</v>
      </c>
      <c r="S15329" t="s">
        <v>90</v>
      </c>
      <c r="T15329" s="297">
        <v>46311.754166666666</v>
      </c>
    </row>
    <row r="15330" spans="1:20" x14ac:dyDescent="0.35">
      <c r="A15330" t="s">
        <v>150</v>
      </c>
      <c r="B15330" t="s">
        <v>123</v>
      </c>
      <c r="C15330" t="s">
        <v>93</v>
      </c>
      <c r="D15330" s="29">
        <v>46746</v>
      </c>
      <c r="E15330">
        <v>0</v>
      </c>
      <c r="F15330">
        <v>0</v>
      </c>
      <c r="G15330">
        <v>0</v>
      </c>
      <c r="H15330">
        <v>0</v>
      </c>
      <c r="L15330">
        <v>339.118292</v>
      </c>
      <c r="R15330">
        <v>339.118292</v>
      </c>
      <c r="S15330" t="s">
        <v>90</v>
      </c>
      <c r="T15330" s="297">
        <v>46311.754166666666</v>
      </c>
    </row>
    <row r="15331" spans="1:20" x14ac:dyDescent="0.35">
      <c r="A15331" t="s">
        <v>150</v>
      </c>
      <c r="B15331" t="s">
        <v>123</v>
      </c>
      <c r="C15331" t="s">
        <v>93</v>
      </c>
      <c r="D15331" s="29">
        <v>46747</v>
      </c>
      <c r="E15331">
        <v>0</v>
      </c>
      <c r="F15331">
        <v>0</v>
      </c>
      <c r="G15331">
        <v>0</v>
      </c>
      <c r="H15331">
        <v>0</v>
      </c>
      <c r="L15331">
        <v>339.118292</v>
      </c>
      <c r="R15331">
        <v>339.118292</v>
      </c>
      <c r="S15331" t="s">
        <v>90</v>
      </c>
      <c r="T15331" s="297">
        <v>46311.754166666666</v>
      </c>
    </row>
    <row r="15332" spans="1:20" x14ac:dyDescent="0.35">
      <c r="A15332" t="s">
        <v>150</v>
      </c>
      <c r="B15332" t="s">
        <v>123</v>
      </c>
      <c r="C15332" t="s">
        <v>93</v>
      </c>
      <c r="D15332" s="29">
        <v>46748</v>
      </c>
      <c r="E15332">
        <v>0</v>
      </c>
      <c r="F15332">
        <v>0</v>
      </c>
      <c r="G15332">
        <v>0</v>
      </c>
      <c r="H15332">
        <v>0</v>
      </c>
      <c r="L15332">
        <v>339.118292</v>
      </c>
      <c r="R15332">
        <v>339.118292</v>
      </c>
      <c r="S15332" t="s">
        <v>90</v>
      </c>
      <c r="T15332" s="297">
        <v>46311.754166666666</v>
      </c>
    </row>
    <row r="15333" spans="1:20" x14ac:dyDescent="0.35">
      <c r="A15333" t="s">
        <v>150</v>
      </c>
      <c r="B15333" t="s">
        <v>123</v>
      </c>
      <c r="C15333" t="s">
        <v>93</v>
      </c>
      <c r="D15333" s="29">
        <v>46749</v>
      </c>
      <c r="E15333">
        <v>0</v>
      </c>
      <c r="F15333">
        <v>0</v>
      </c>
      <c r="G15333">
        <v>0</v>
      </c>
      <c r="H15333">
        <v>0</v>
      </c>
      <c r="L15333">
        <v>339.118292</v>
      </c>
      <c r="R15333">
        <v>339.118292</v>
      </c>
      <c r="S15333" t="s">
        <v>90</v>
      </c>
      <c r="T15333" s="297">
        <v>46311.754166666666</v>
      </c>
    </row>
    <row r="15334" spans="1:20" x14ac:dyDescent="0.35">
      <c r="A15334" t="s">
        <v>150</v>
      </c>
      <c r="B15334" t="s">
        <v>123</v>
      </c>
      <c r="C15334" t="s">
        <v>93</v>
      </c>
      <c r="D15334" s="29">
        <v>46750</v>
      </c>
      <c r="E15334">
        <v>0</v>
      </c>
      <c r="F15334">
        <v>0</v>
      </c>
      <c r="G15334">
        <v>0</v>
      </c>
      <c r="H15334">
        <v>0</v>
      </c>
      <c r="L15334">
        <v>339.118292</v>
      </c>
      <c r="R15334">
        <v>339.118292</v>
      </c>
      <c r="S15334" t="s">
        <v>90</v>
      </c>
      <c r="T15334" s="297">
        <v>46311.754166666666</v>
      </c>
    </row>
    <row r="15335" spans="1:20" x14ac:dyDescent="0.35">
      <c r="A15335" t="s">
        <v>150</v>
      </c>
      <c r="B15335" t="s">
        <v>123</v>
      </c>
      <c r="C15335" t="s">
        <v>93</v>
      </c>
      <c r="D15335" s="29">
        <v>46751</v>
      </c>
      <c r="E15335">
        <v>0</v>
      </c>
      <c r="F15335">
        <v>0</v>
      </c>
      <c r="G15335">
        <v>0</v>
      </c>
      <c r="H15335">
        <v>0</v>
      </c>
      <c r="L15335">
        <v>339.118292</v>
      </c>
      <c r="R15335">
        <v>339.118292</v>
      </c>
      <c r="S15335" t="s">
        <v>90</v>
      </c>
      <c r="T15335" s="297">
        <v>46311.754166666666</v>
      </c>
    </row>
    <row r="15336" spans="1:20" x14ac:dyDescent="0.35">
      <c r="A15336" t="s">
        <v>150</v>
      </c>
      <c r="B15336" t="s">
        <v>123</v>
      </c>
      <c r="C15336" t="s">
        <v>93</v>
      </c>
      <c r="D15336" s="29">
        <v>46752</v>
      </c>
      <c r="E15336">
        <v>0</v>
      </c>
      <c r="F15336">
        <v>0</v>
      </c>
      <c r="G15336">
        <v>0</v>
      </c>
      <c r="H15336">
        <v>0</v>
      </c>
      <c r="L15336">
        <v>339.118292</v>
      </c>
      <c r="R15336">
        <v>339.118292</v>
      </c>
      <c r="S15336" t="s">
        <v>90</v>
      </c>
      <c r="T15336" s="297">
        <v>46311.754166666666</v>
      </c>
    </row>
    <row r="15337" spans="1:20" x14ac:dyDescent="0.35">
      <c r="A15337" t="s">
        <v>152</v>
      </c>
      <c r="B15337" t="s">
        <v>153</v>
      </c>
      <c r="C15337" t="s">
        <v>93</v>
      </c>
      <c r="D15337" s="29">
        <v>46388</v>
      </c>
      <c r="E15337">
        <v>0</v>
      </c>
      <c r="F15337">
        <v>0</v>
      </c>
      <c r="G15337">
        <v>0</v>
      </c>
      <c r="H15337">
        <v>0</v>
      </c>
      <c r="L15337">
        <v>424.49628799999999</v>
      </c>
      <c r="R15337">
        <v>483.74226900000002</v>
      </c>
      <c r="S15337" t="s">
        <v>90</v>
      </c>
      <c r="T15337" s="297">
        <v>46311.754166666666</v>
      </c>
    </row>
    <row r="15338" spans="1:20" x14ac:dyDescent="0.35">
      <c r="A15338" t="s">
        <v>152</v>
      </c>
      <c r="B15338" t="s">
        <v>153</v>
      </c>
      <c r="C15338" t="s">
        <v>93</v>
      </c>
      <c r="D15338" s="29">
        <v>46389</v>
      </c>
      <c r="E15338">
        <v>0</v>
      </c>
      <c r="F15338">
        <v>0</v>
      </c>
      <c r="G15338">
        <v>0</v>
      </c>
      <c r="H15338">
        <v>0</v>
      </c>
      <c r="L15338">
        <v>424.49628799999999</v>
      </c>
      <c r="R15338">
        <v>483.74226900000002</v>
      </c>
      <c r="S15338" t="s">
        <v>90</v>
      </c>
      <c r="T15338" s="297">
        <v>46311.754166666666</v>
      </c>
    </row>
    <row r="15339" spans="1:20" x14ac:dyDescent="0.35">
      <c r="A15339" t="s">
        <v>152</v>
      </c>
      <c r="B15339" t="s">
        <v>153</v>
      </c>
      <c r="C15339" t="s">
        <v>93</v>
      </c>
      <c r="D15339" s="29">
        <v>46390</v>
      </c>
      <c r="E15339">
        <v>0</v>
      </c>
      <c r="F15339">
        <v>0</v>
      </c>
      <c r="G15339">
        <v>0</v>
      </c>
      <c r="H15339">
        <v>0</v>
      </c>
      <c r="L15339">
        <v>424.49628799999999</v>
      </c>
      <c r="R15339">
        <v>483.74226900000002</v>
      </c>
      <c r="S15339" t="s">
        <v>90</v>
      </c>
      <c r="T15339" s="297">
        <v>46311.754166666666</v>
      </c>
    </row>
    <row r="15340" spans="1:20" x14ac:dyDescent="0.35">
      <c r="A15340" t="s">
        <v>152</v>
      </c>
      <c r="B15340" t="s">
        <v>153</v>
      </c>
      <c r="C15340" t="s">
        <v>93</v>
      </c>
      <c r="D15340" s="29">
        <v>46391</v>
      </c>
      <c r="E15340">
        <v>0</v>
      </c>
      <c r="F15340">
        <v>0</v>
      </c>
      <c r="G15340">
        <v>0</v>
      </c>
      <c r="H15340">
        <v>0</v>
      </c>
      <c r="L15340">
        <v>424.49628799999999</v>
      </c>
      <c r="R15340">
        <v>483.74226900000002</v>
      </c>
      <c r="S15340" t="s">
        <v>90</v>
      </c>
      <c r="T15340" s="297">
        <v>46311.754166666666</v>
      </c>
    </row>
    <row r="15341" spans="1:20" x14ac:dyDescent="0.35">
      <c r="A15341" t="s">
        <v>152</v>
      </c>
      <c r="B15341" t="s">
        <v>153</v>
      </c>
      <c r="C15341" t="s">
        <v>93</v>
      </c>
      <c r="D15341" s="29">
        <v>46392</v>
      </c>
      <c r="E15341">
        <v>0</v>
      </c>
      <c r="F15341">
        <v>0</v>
      </c>
      <c r="G15341">
        <v>0</v>
      </c>
      <c r="H15341">
        <v>0</v>
      </c>
      <c r="L15341">
        <v>424.49628799999999</v>
      </c>
      <c r="R15341">
        <v>483.74226900000002</v>
      </c>
      <c r="S15341" t="s">
        <v>90</v>
      </c>
      <c r="T15341" s="297">
        <v>46311.754166666666</v>
      </c>
    </row>
    <row r="15342" spans="1:20" x14ac:dyDescent="0.35">
      <c r="A15342" t="s">
        <v>152</v>
      </c>
      <c r="B15342" t="s">
        <v>153</v>
      </c>
      <c r="C15342" t="s">
        <v>93</v>
      </c>
      <c r="D15342" s="29">
        <v>46393</v>
      </c>
      <c r="E15342">
        <v>0</v>
      </c>
      <c r="F15342">
        <v>0</v>
      </c>
      <c r="G15342">
        <v>0</v>
      </c>
      <c r="H15342">
        <v>0</v>
      </c>
      <c r="L15342">
        <v>424.49628799999999</v>
      </c>
      <c r="R15342">
        <v>483.74226900000002</v>
      </c>
      <c r="S15342" t="s">
        <v>90</v>
      </c>
      <c r="T15342" s="297">
        <v>46311.754166666666</v>
      </c>
    </row>
    <row r="15343" spans="1:20" x14ac:dyDescent="0.35">
      <c r="A15343" t="s">
        <v>152</v>
      </c>
      <c r="B15343" t="s">
        <v>153</v>
      </c>
      <c r="C15343" t="s">
        <v>93</v>
      </c>
      <c r="D15343" s="29">
        <v>46394</v>
      </c>
      <c r="E15343">
        <v>0</v>
      </c>
      <c r="F15343">
        <v>0</v>
      </c>
      <c r="G15343">
        <v>0</v>
      </c>
      <c r="H15343">
        <v>0</v>
      </c>
      <c r="L15343">
        <v>424.49628799999999</v>
      </c>
      <c r="R15343">
        <v>483.74226900000002</v>
      </c>
      <c r="S15343" t="s">
        <v>90</v>
      </c>
      <c r="T15343" s="297">
        <v>46311.754166666666</v>
      </c>
    </row>
    <row r="15344" spans="1:20" x14ac:dyDescent="0.35">
      <c r="A15344" t="s">
        <v>152</v>
      </c>
      <c r="B15344" t="s">
        <v>153</v>
      </c>
      <c r="C15344" t="s">
        <v>93</v>
      </c>
      <c r="D15344" s="29">
        <v>46395</v>
      </c>
      <c r="E15344">
        <v>0</v>
      </c>
      <c r="F15344">
        <v>0</v>
      </c>
      <c r="G15344">
        <v>0</v>
      </c>
      <c r="H15344">
        <v>0</v>
      </c>
      <c r="L15344">
        <v>424.49628799999999</v>
      </c>
      <c r="R15344">
        <v>483.74226900000002</v>
      </c>
      <c r="S15344" t="s">
        <v>90</v>
      </c>
      <c r="T15344" s="297">
        <v>46311.754166666666</v>
      </c>
    </row>
    <row r="15345" spans="1:20" x14ac:dyDescent="0.35">
      <c r="A15345" t="s">
        <v>152</v>
      </c>
      <c r="B15345" t="s">
        <v>153</v>
      </c>
      <c r="C15345" t="s">
        <v>93</v>
      </c>
      <c r="D15345" s="29">
        <v>46396</v>
      </c>
      <c r="E15345">
        <v>0</v>
      </c>
      <c r="F15345">
        <v>0</v>
      </c>
      <c r="G15345">
        <v>0</v>
      </c>
      <c r="H15345">
        <v>0</v>
      </c>
      <c r="L15345">
        <v>424.49628799999999</v>
      </c>
      <c r="R15345">
        <v>483.74226900000002</v>
      </c>
      <c r="S15345" t="s">
        <v>90</v>
      </c>
      <c r="T15345" s="297">
        <v>46311.754166666666</v>
      </c>
    </row>
    <row r="15346" spans="1:20" x14ac:dyDescent="0.35">
      <c r="A15346" t="s">
        <v>152</v>
      </c>
      <c r="B15346" t="s">
        <v>153</v>
      </c>
      <c r="C15346" t="s">
        <v>93</v>
      </c>
      <c r="D15346" s="29">
        <v>46397</v>
      </c>
      <c r="E15346">
        <v>0</v>
      </c>
      <c r="F15346">
        <v>0</v>
      </c>
      <c r="G15346">
        <v>0</v>
      </c>
      <c r="H15346">
        <v>0</v>
      </c>
      <c r="L15346">
        <v>424.49628799999999</v>
      </c>
      <c r="R15346">
        <v>483.74226900000002</v>
      </c>
      <c r="S15346" t="s">
        <v>90</v>
      </c>
      <c r="T15346" s="297">
        <v>46311.754166666666</v>
      </c>
    </row>
    <row r="15347" spans="1:20" x14ac:dyDescent="0.35">
      <c r="A15347" t="s">
        <v>152</v>
      </c>
      <c r="B15347" t="s">
        <v>153</v>
      </c>
      <c r="C15347" t="s">
        <v>93</v>
      </c>
      <c r="D15347" s="29">
        <v>46398</v>
      </c>
      <c r="E15347">
        <v>0</v>
      </c>
      <c r="F15347">
        <v>0</v>
      </c>
      <c r="G15347">
        <v>0</v>
      </c>
      <c r="H15347">
        <v>0</v>
      </c>
      <c r="L15347">
        <v>424.49628799999999</v>
      </c>
      <c r="R15347">
        <v>483.74226900000002</v>
      </c>
      <c r="S15347" t="s">
        <v>90</v>
      </c>
      <c r="T15347" s="297">
        <v>46311.754166666666</v>
      </c>
    </row>
    <row r="15348" spans="1:20" x14ac:dyDescent="0.35">
      <c r="A15348" t="s">
        <v>152</v>
      </c>
      <c r="B15348" t="s">
        <v>153</v>
      </c>
      <c r="C15348" t="s">
        <v>93</v>
      </c>
      <c r="D15348" s="29">
        <v>46399</v>
      </c>
      <c r="E15348">
        <v>0</v>
      </c>
      <c r="F15348">
        <v>0</v>
      </c>
      <c r="G15348">
        <v>0</v>
      </c>
      <c r="H15348">
        <v>0</v>
      </c>
      <c r="L15348">
        <v>424.49628799999999</v>
      </c>
      <c r="R15348">
        <v>483.74226900000002</v>
      </c>
      <c r="S15348" t="s">
        <v>90</v>
      </c>
      <c r="T15348" s="297">
        <v>46311.754166666666</v>
      </c>
    </row>
    <row r="15349" spans="1:20" x14ac:dyDescent="0.35">
      <c r="A15349" t="s">
        <v>152</v>
      </c>
      <c r="B15349" t="s">
        <v>153</v>
      </c>
      <c r="C15349" t="s">
        <v>93</v>
      </c>
      <c r="D15349" s="29">
        <v>46400</v>
      </c>
      <c r="E15349">
        <v>0</v>
      </c>
      <c r="F15349">
        <v>0</v>
      </c>
      <c r="G15349">
        <v>0</v>
      </c>
      <c r="H15349">
        <v>0</v>
      </c>
      <c r="L15349">
        <v>424.49628799999999</v>
      </c>
      <c r="R15349">
        <v>483.74226900000002</v>
      </c>
      <c r="S15349" t="s">
        <v>90</v>
      </c>
      <c r="T15349" s="297">
        <v>46311.754166666666</v>
      </c>
    </row>
    <row r="15350" spans="1:20" x14ac:dyDescent="0.35">
      <c r="A15350" t="s">
        <v>152</v>
      </c>
      <c r="B15350" t="s">
        <v>153</v>
      </c>
      <c r="C15350" t="s">
        <v>93</v>
      </c>
      <c r="D15350" s="29">
        <v>46401</v>
      </c>
      <c r="E15350">
        <v>0</v>
      </c>
      <c r="F15350">
        <v>0</v>
      </c>
      <c r="G15350">
        <v>0</v>
      </c>
      <c r="H15350">
        <v>0</v>
      </c>
      <c r="L15350">
        <v>424.49628799999999</v>
      </c>
      <c r="R15350">
        <v>483.74226900000002</v>
      </c>
      <c r="S15350" t="s">
        <v>90</v>
      </c>
      <c r="T15350" s="297">
        <v>46311.754166666666</v>
      </c>
    </row>
    <row r="15351" spans="1:20" x14ac:dyDescent="0.35">
      <c r="A15351" t="s">
        <v>152</v>
      </c>
      <c r="B15351" t="s">
        <v>153</v>
      </c>
      <c r="C15351" t="s">
        <v>93</v>
      </c>
      <c r="D15351" s="29">
        <v>46402</v>
      </c>
      <c r="E15351">
        <v>0</v>
      </c>
      <c r="F15351">
        <v>0</v>
      </c>
      <c r="G15351">
        <v>0</v>
      </c>
      <c r="H15351">
        <v>0</v>
      </c>
      <c r="L15351">
        <v>424.49628799999999</v>
      </c>
      <c r="R15351">
        <v>483.74226900000002</v>
      </c>
      <c r="S15351" t="s">
        <v>90</v>
      </c>
      <c r="T15351" s="297">
        <v>46311.754166666666</v>
      </c>
    </row>
    <row r="15352" spans="1:20" x14ac:dyDescent="0.35">
      <c r="A15352" t="s">
        <v>152</v>
      </c>
      <c r="B15352" t="s">
        <v>153</v>
      </c>
      <c r="C15352" t="s">
        <v>93</v>
      </c>
      <c r="D15352" s="29">
        <v>46403</v>
      </c>
      <c r="E15352">
        <v>0</v>
      </c>
      <c r="F15352">
        <v>0</v>
      </c>
      <c r="G15352">
        <v>0</v>
      </c>
      <c r="H15352">
        <v>0</v>
      </c>
      <c r="L15352">
        <v>424.49628799999999</v>
      </c>
      <c r="R15352">
        <v>483.74226900000002</v>
      </c>
      <c r="S15352" t="s">
        <v>90</v>
      </c>
      <c r="T15352" s="297">
        <v>46311.754166666666</v>
      </c>
    </row>
    <row r="15353" spans="1:20" x14ac:dyDescent="0.35">
      <c r="A15353" t="s">
        <v>152</v>
      </c>
      <c r="B15353" t="s">
        <v>153</v>
      </c>
      <c r="C15353" t="s">
        <v>93</v>
      </c>
      <c r="D15353" s="29">
        <v>46404</v>
      </c>
      <c r="E15353">
        <v>0</v>
      </c>
      <c r="F15353">
        <v>0</v>
      </c>
      <c r="G15353">
        <v>0</v>
      </c>
      <c r="H15353">
        <v>0</v>
      </c>
      <c r="L15353">
        <v>424.49628799999999</v>
      </c>
      <c r="R15353">
        <v>483.74226900000002</v>
      </c>
      <c r="S15353" t="s">
        <v>90</v>
      </c>
      <c r="T15353" s="297">
        <v>46311.754166666666</v>
      </c>
    </row>
    <row r="15354" spans="1:20" x14ac:dyDescent="0.35">
      <c r="A15354" t="s">
        <v>152</v>
      </c>
      <c r="B15354" t="s">
        <v>153</v>
      </c>
      <c r="C15354" t="s">
        <v>93</v>
      </c>
      <c r="D15354" s="29">
        <v>46405</v>
      </c>
      <c r="E15354">
        <v>0</v>
      </c>
      <c r="F15354">
        <v>0</v>
      </c>
      <c r="G15354">
        <v>0</v>
      </c>
      <c r="H15354">
        <v>0</v>
      </c>
      <c r="L15354">
        <v>424.49628799999999</v>
      </c>
      <c r="R15354">
        <v>483.74226900000002</v>
      </c>
      <c r="S15354" t="s">
        <v>90</v>
      </c>
      <c r="T15354" s="297">
        <v>46311.754166666666</v>
      </c>
    </row>
    <row r="15355" spans="1:20" x14ac:dyDescent="0.35">
      <c r="A15355" t="s">
        <v>152</v>
      </c>
      <c r="B15355" t="s">
        <v>153</v>
      </c>
      <c r="C15355" t="s">
        <v>93</v>
      </c>
      <c r="D15355" s="29">
        <v>46406</v>
      </c>
      <c r="E15355">
        <v>0</v>
      </c>
      <c r="F15355">
        <v>0</v>
      </c>
      <c r="G15355">
        <v>0</v>
      </c>
      <c r="H15355">
        <v>0</v>
      </c>
      <c r="L15355">
        <v>424.49628799999999</v>
      </c>
      <c r="R15355">
        <v>483.74226900000002</v>
      </c>
      <c r="S15355" t="s">
        <v>90</v>
      </c>
      <c r="T15355" s="297">
        <v>46311.754166666666</v>
      </c>
    </row>
    <row r="15356" spans="1:20" x14ac:dyDescent="0.35">
      <c r="A15356" t="s">
        <v>152</v>
      </c>
      <c r="B15356" t="s">
        <v>153</v>
      </c>
      <c r="C15356" t="s">
        <v>93</v>
      </c>
      <c r="D15356" s="29">
        <v>46407</v>
      </c>
      <c r="E15356">
        <v>0</v>
      </c>
      <c r="F15356">
        <v>0</v>
      </c>
      <c r="G15356">
        <v>0</v>
      </c>
      <c r="H15356">
        <v>0</v>
      </c>
      <c r="L15356">
        <v>424.49628799999999</v>
      </c>
      <c r="R15356">
        <v>483.74226900000002</v>
      </c>
      <c r="S15356" t="s">
        <v>90</v>
      </c>
      <c r="T15356" s="297">
        <v>46311.754166666666</v>
      </c>
    </row>
    <row r="15357" spans="1:20" x14ac:dyDescent="0.35">
      <c r="A15357" t="s">
        <v>152</v>
      </c>
      <c r="B15357" t="s">
        <v>153</v>
      </c>
      <c r="C15357" t="s">
        <v>93</v>
      </c>
      <c r="D15357" s="29">
        <v>46408</v>
      </c>
      <c r="E15357">
        <v>0</v>
      </c>
      <c r="F15357">
        <v>0</v>
      </c>
      <c r="G15357">
        <v>0</v>
      </c>
      <c r="H15357">
        <v>0</v>
      </c>
      <c r="L15357">
        <v>424.49628799999999</v>
      </c>
      <c r="R15357">
        <v>483.74226900000002</v>
      </c>
      <c r="S15357" t="s">
        <v>90</v>
      </c>
      <c r="T15357" s="297">
        <v>46311.754166666666</v>
      </c>
    </row>
    <row r="15358" spans="1:20" x14ac:dyDescent="0.35">
      <c r="A15358" t="s">
        <v>152</v>
      </c>
      <c r="B15358" t="s">
        <v>153</v>
      </c>
      <c r="C15358" t="s">
        <v>93</v>
      </c>
      <c r="D15358" s="29">
        <v>46409</v>
      </c>
      <c r="E15358">
        <v>0</v>
      </c>
      <c r="F15358">
        <v>0</v>
      </c>
      <c r="G15358">
        <v>0</v>
      </c>
      <c r="H15358">
        <v>0</v>
      </c>
      <c r="L15358">
        <v>424.49628799999999</v>
      </c>
      <c r="R15358">
        <v>483.74226900000002</v>
      </c>
      <c r="S15358" t="s">
        <v>90</v>
      </c>
      <c r="T15358" s="297">
        <v>46311.754166666666</v>
      </c>
    </row>
    <row r="15359" spans="1:20" x14ac:dyDescent="0.35">
      <c r="A15359" t="s">
        <v>152</v>
      </c>
      <c r="B15359" t="s">
        <v>153</v>
      </c>
      <c r="C15359" t="s">
        <v>93</v>
      </c>
      <c r="D15359" s="29">
        <v>46410</v>
      </c>
      <c r="E15359">
        <v>0</v>
      </c>
      <c r="F15359">
        <v>0</v>
      </c>
      <c r="G15359">
        <v>0</v>
      </c>
      <c r="H15359">
        <v>0</v>
      </c>
      <c r="L15359">
        <v>424.49628799999999</v>
      </c>
      <c r="R15359">
        <v>483.74226900000002</v>
      </c>
      <c r="S15359" t="s">
        <v>90</v>
      </c>
      <c r="T15359" s="297">
        <v>46311.754166666666</v>
      </c>
    </row>
    <row r="15360" spans="1:20" x14ac:dyDescent="0.35">
      <c r="A15360" t="s">
        <v>152</v>
      </c>
      <c r="B15360" t="s">
        <v>153</v>
      </c>
      <c r="C15360" t="s">
        <v>93</v>
      </c>
      <c r="D15360" s="29">
        <v>46411</v>
      </c>
      <c r="E15360">
        <v>0</v>
      </c>
      <c r="F15360">
        <v>0</v>
      </c>
      <c r="G15360">
        <v>0</v>
      </c>
      <c r="H15360">
        <v>0</v>
      </c>
      <c r="L15360">
        <v>424.49628799999999</v>
      </c>
      <c r="R15360">
        <v>483.74226900000002</v>
      </c>
      <c r="S15360" t="s">
        <v>90</v>
      </c>
      <c r="T15360" s="297">
        <v>46311.754166666666</v>
      </c>
    </row>
    <row r="15361" spans="1:20" x14ac:dyDescent="0.35">
      <c r="A15361" t="s">
        <v>152</v>
      </c>
      <c r="B15361" t="s">
        <v>153</v>
      </c>
      <c r="C15361" t="s">
        <v>93</v>
      </c>
      <c r="D15361" s="29">
        <v>46412</v>
      </c>
      <c r="E15361">
        <v>0</v>
      </c>
      <c r="F15361">
        <v>0</v>
      </c>
      <c r="G15361">
        <v>0</v>
      </c>
      <c r="H15361">
        <v>0</v>
      </c>
      <c r="L15361">
        <v>424.49628799999999</v>
      </c>
      <c r="R15361">
        <v>483.74226900000002</v>
      </c>
      <c r="S15361" t="s">
        <v>90</v>
      </c>
      <c r="T15361" s="297">
        <v>46311.754166666666</v>
      </c>
    </row>
    <row r="15362" spans="1:20" x14ac:dyDescent="0.35">
      <c r="A15362" t="s">
        <v>152</v>
      </c>
      <c r="B15362" t="s">
        <v>153</v>
      </c>
      <c r="C15362" t="s">
        <v>93</v>
      </c>
      <c r="D15362" s="29">
        <v>46413</v>
      </c>
      <c r="E15362">
        <v>0</v>
      </c>
      <c r="F15362">
        <v>0</v>
      </c>
      <c r="G15362">
        <v>0</v>
      </c>
      <c r="H15362">
        <v>0</v>
      </c>
      <c r="L15362">
        <v>424.49628799999999</v>
      </c>
      <c r="R15362">
        <v>483.74226900000002</v>
      </c>
      <c r="S15362" t="s">
        <v>90</v>
      </c>
      <c r="T15362" s="297">
        <v>46311.754166666666</v>
      </c>
    </row>
    <row r="15363" spans="1:20" x14ac:dyDescent="0.35">
      <c r="A15363" t="s">
        <v>152</v>
      </c>
      <c r="B15363" t="s">
        <v>153</v>
      </c>
      <c r="C15363" t="s">
        <v>93</v>
      </c>
      <c r="D15363" s="29">
        <v>46414</v>
      </c>
      <c r="E15363">
        <v>0</v>
      </c>
      <c r="F15363">
        <v>0</v>
      </c>
      <c r="G15363">
        <v>0</v>
      </c>
      <c r="H15363">
        <v>0</v>
      </c>
      <c r="L15363">
        <v>424.49628799999999</v>
      </c>
      <c r="R15363">
        <v>483.74226900000002</v>
      </c>
      <c r="S15363" t="s">
        <v>90</v>
      </c>
      <c r="T15363" s="297">
        <v>46311.754166666666</v>
      </c>
    </row>
    <row r="15364" spans="1:20" x14ac:dyDescent="0.35">
      <c r="A15364" t="s">
        <v>152</v>
      </c>
      <c r="B15364" t="s">
        <v>153</v>
      </c>
      <c r="C15364" t="s">
        <v>93</v>
      </c>
      <c r="D15364" s="29">
        <v>46415</v>
      </c>
      <c r="E15364">
        <v>0</v>
      </c>
      <c r="F15364">
        <v>0</v>
      </c>
      <c r="G15364">
        <v>0</v>
      </c>
      <c r="H15364">
        <v>0</v>
      </c>
      <c r="L15364">
        <v>424.49628799999999</v>
      </c>
      <c r="R15364">
        <v>483.74226900000002</v>
      </c>
      <c r="S15364" t="s">
        <v>90</v>
      </c>
      <c r="T15364" s="297">
        <v>46311.754166666666</v>
      </c>
    </row>
    <row r="15365" spans="1:20" x14ac:dyDescent="0.35">
      <c r="A15365" t="s">
        <v>152</v>
      </c>
      <c r="B15365" t="s">
        <v>153</v>
      </c>
      <c r="C15365" t="s">
        <v>93</v>
      </c>
      <c r="D15365" s="29">
        <v>46416</v>
      </c>
      <c r="E15365">
        <v>0</v>
      </c>
      <c r="F15365">
        <v>0</v>
      </c>
      <c r="G15365">
        <v>0</v>
      </c>
      <c r="H15365">
        <v>0</v>
      </c>
      <c r="L15365">
        <v>424.49628799999999</v>
      </c>
      <c r="R15365">
        <v>483.74226900000002</v>
      </c>
      <c r="S15365" t="s">
        <v>90</v>
      </c>
      <c r="T15365" s="297">
        <v>46311.754166666666</v>
      </c>
    </row>
    <row r="15366" spans="1:20" x14ac:dyDescent="0.35">
      <c r="A15366" t="s">
        <v>152</v>
      </c>
      <c r="B15366" t="s">
        <v>153</v>
      </c>
      <c r="C15366" t="s">
        <v>93</v>
      </c>
      <c r="D15366" s="29">
        <v>46417</v>
      </c>
      <c r="E15366">
        <v>0</v>
      </c>
      <c r="F15366">
        <v>0</v>
      </c>
      <c r="G15366">
        <v>0</v>
      </c>
      <c r="H15366">
        <v>0</v>
      </c>
      <c r="L15366">
        <v>424.49628799999999</v>
      </c>
      <c r="R15366">
        <v>483.74226900000002</v>
      </c>
      <c r="S15366" t="s">
        <v>90</v>
      </c>
      <c r="T15366" s="297">
        <v>46311.754166666666</v>
      </c>
    </row>
    <row r="15367" spans="1:20" x14ac:dyDescent="0.35">
      <c r="A15367" t="s">
        <v>152</v>
      </c>
      <c r="B15367" t="s">
        <v>153</v>
      </c>
      <c r="C15367" t="s">
        <v>93</v>
      </c>
      <c r="D15367" s="29">
        <v>46418</v>
      </c>
      <c r="E15367">
        <v>0</v>
      </c>
      <c r="F15367">
        <v>0</v>
      </c>
      <c r="G15367">
        <v>0</v>
      </c>
      <c r="H15367">
        <v>0</v>
      </c>
      <c r="L15367">
        <v>424.49628799999999</v>
      </c>
      <c r="R15367">
        <v>483.74226900000002</v>
      </c>
      <c r="S15367" t="s">
        <v>90</v>
      </c>
      <c r="T15367" s="297">
        <v>46311.754166666666</v>
      </c>
    </row>
    <row r="15368" spans="1:20" x14ac:dyDescent="0.35">
      <c r="A15368" t="s">
        <v>152</v>
      </c>
      <c r="B15368" t="s">
        <v>153</v>
      </c>
      <c r="C15368" t="s">
        <v>93</v>
      </c>
      <c r="D15368" s="29">
        <v>46419</v>
      </c>
      <c r="E15368">
        <v>0</v>
      </c>
      <c r="F15368">
        <v>0</v>
      </c>
      <c r="G15368">
        <v>0</v>
      </c>
      <c r="H15368">
        <v>0</v>
      </c>
      <c r="L15368">
        <v>424.49628799999999</v>
      </c>
      <c r="R15368">
        <v>483.74226900000002</v>
      </c>
      <c r="S15368" t="s">
        <v>90</v>
      </c>
      <c r="T15368" s="297">
        <v>46311.754166666666</v>
      </c>
    </row>
    <row r="15369" spans="1:20" x14ac:dyDescent="0.35">
      <c r="A15369" t="s">
        <v>152</v>
      </c>
      <c r="B15369" t="s">
        <v>153</v>
      </c>
      <c r="C15369" t="s">
        <v>93</v>
      </c>
      <c r="D15369" s="29">
        <v>46420</v>
      </c>
      <c r="E15369">
        <v>0</v>
      </c>
      <c r="F15369">
        <v>0</v>
      </c>
      <c r="G15369">
        <v>0</v>
      </c>
      <c r="H15369">
        <v>0</v>
      </c>
      <c r="L15369">
        <v>424.49628799999999</v>
      </c>
      <c r="R15369">
        <v>483.74226900000002</v>
      </c>
      <c r="S15369" t="s">
        <v>90</v>
      </c>
      <c r="T15369" s="297">
        <v>46311.754166666666</v>
      </c>
    </row>
    <row r="15370" spans="1:20" x14ac:dyDescent="0.35">
      <c r="A15370" t="s">
        <v>152</v>
      </c>
      <c r="B15370" t="s">
        <v>153</v>
      </c>
      <c r="C15370" t="s">
        <v>93</v>
      </c>
      <c r="D15370" s="29">
        <v>46421</v>
      </c>
      <c r="E15370">
        <v>0</v>
      </c>
      <c r="F15370">
        <v>0</v>
      </c>
      <c r="G15370">
        <v>0</v>
      </c>
      <c r="H15370">
        <v>0</v>
      </c>
      <c r="L15370">
        <v>424.49628799999999</v>
      </c>
      <c r="R15370">
        <v>483.74226900000002</v>
      </c>
      <c r="S15370" t="s">
        <v>90</v>
      </c>
      <c r="T15370" s="297">
        <v>46311.754166666666</v>
      </c>
    </row>
    <row r="15371" spans="1:20" x14ac:dyDescent="0.35">
      <c r="A15371" t="s">
        <v>152</v>
      </c>
      <c r="B15371" t="s">
        <v>153</v>
      </c>
      <c r="C15371" t="s">
        <v>93</v>
      </c>
      <c r="D15371" s="29">
        <v>46422</v>
      </c>
      <c r="E15371">
        <v>0</v>
      </c>
      <c r="F15371">
        <v>0</v>
      </c>
      <c r="G15371">
        <v>0</v>
      </c>
      <c r="H15371">
        <v>0</v>
      </c>
      <c r="L15371">
        <v>424.49628799999999</v>
      </c>
      <c r="R15371">
        <v>483.74226900000002</v>
      </c>
      <c r="S15371" t="s">
        <v>90</v>
      </c>
      <c r="T15371" s="297">
        <v>46311.754166666666</v>
      </c>
    </row>
    <row r="15372" spans="1:20" x14ac:dyDescent="0.35">
      <c r="A15372" t="s">
        <v>152</v>
      </c>
      <c r="B15372" t="s">
        <v>153</v>
      </c>
      <c r="C15372" t="s">
        <v>93</v>
      </c>
      <c r="D15372" s="29">
        <v>46423</v>
      </c>
      <c r="E15372">
        <v>0</v>
      </c>
      <c r="F15372">
        <v>0</v>
      </c>
      <c r="G15372">
        <v>0</v>
      </c>
      <c r="H15372">
        <v>0</v>
      </c>
      <c r="L15372">
        <v>424.49628799999999</v>
      </c>
      <c r="R15372">
        <v>483.74226900000002</v>
      </c>
      <c r="S15372" t="s">
        <v>90</v>
      </c>
      <c r="T15372" s="297">
        <v>46311.754166666666</v>
      </c>
    </row>
    <row r="15373" spans="1:20" x14ac:dyDescent="0.35">
      <c r="A15373" t="s">
        <v>152</v>
      </c>
      <c r="B15373" t="s">
        <v>153</v>
      </c>
      <c r="C15373" t="s">
        <v>93</v>
      </c>
      <c r="D15373" s="29">
        <v>46424</v>
      </c>
      <c r="E15373">
        <v>0</v>
      </c>
      <c r="F15373">
        <v>0</v>
      </c>
      <c r="G15373">
        <v>0</v>
      </c>
      <c r="H15373">
        <v>0</v>
      </c>
      <c r="L15373">
        <v>424.49628799999999</v>
      </c>
      <c r="R15373">
        <v>483.74226900000002</v>
      </c>
      <c r="S15373" t="s">
        <v>90</v>
      </c>
      <c r="T15373" s="297">
        <v>46311.754166666666</v>
      </c>
    </row>
    <row r="15374" spans="1:20" x14ac:dyDescent="0.35">
      <c r="A15374" t="s">
        <v>152</v>
      </c>
      <c r="B15374" t="s">
        <v>153</v>
      </c>
      <c r="C15374" t="s">
        <v>93</v>
      </c>
      <c r="D15374" s="29">
        <v>46425</v>
      </c>
      <c r="E15374">
        <v>0</v>
      </c>
      <c r="F15374">
        <v>0</v>
      </c>
      <c r="G15374">
        <v>0</v>
      </c>
      <c r="H15374">
        <v>0</v>
      </c>
      <c r="L15374">
        <v>424.49628799999999</v>
      </c>
      <c r="R15374">
        <v>483.74226900000002</v>
      </c>
      <c r="S15374" t="s">
        <v>90</v>
      </c>
      <c r="T15374" s="297">
        <v>46311.754166666666</v>
      </c>
    </row>
    <row r="15375" spans="1:20" x14ac:dyDescent="0.35">
      <c r="A15375" t="s">
        <v>152</v>
      </c>
      <c r="B15375" t="s">
        <v>153</v>
      </c>
      <c r="C15375" t="s">
        <v>93</v>
      </c>
      <c r="D15375" s="29">
        <v>46426</v>
      </c>
      <c r="E15375">
        <v>0</v>
      </c>
      <c r="F15375">
        <v>0</v>
      </c>
      <c r="G15375">
        <v>0</v>
      </c>
      <c r="H15375">
        <v>0</v>
      </c>
      <c r="L15375">
        <v>424.49628799999999</v>
      </c>
      <c r="R15375">
        <v>483.74226900000002</v>
      </c>
      <c r="S15375" t="s">
        <v>90</v>
      </c>
      <c r="T15375" s="297">
        <v>46311.754166666666</v>
      </c>
    </row>
    <row r="15376" spans="1:20" x14ac:dyDescent="0.35">
      <c r="A15376" t="s">
        <v>152</v>
      </c>
      <c r="B15376" t="s">
        <v>153</v>
      </c>
      <c r="C15376" t="s">
        <v>93</v>
      </c>
      <c r="D15376" s="29">
        <v>46427</v>
      </c>
      <c r="E15376">
        <v>0</v>
      </c>
      <c r="F15376">
        <v>0</v>
      </c>
      <c r="G15376">
        <v>0</v>
      </c>
      <c r="H15376">
        <v>0</v>
      </c>
      <c r="L15376">
        <v>424.49628799999999</v>
      </c>
      <c r="R15376">
        <v>483.74226900000002</v>
      </c>
      <c r="S15376" t="s">
        <v>90</v>
      </c>
      <c r="T15376" s="297">
        <v>46311.754166666666</v>
      </c>
    </row>
    <row r="15377" spans="1:20" x14ac:dyDescent="0.35">
      <c r="A15377" t="s">
        <v>152</v>
      </c>
      <c r="B15377" t="s">
        <v>153</v>
      </c>
      <c r="C15377" t="s">
        <v>93</v>
      </c>
      <c r="D15377" s="29">
        <v>46428</v>
      </c>
      <c r="E15377">
        <v>0</v>
      </c>
      <c r="F15377">
        <v>0</v>
      </c>
      <c r="G15377">
        <v>0</v>
      </c>
      <c r="H15377">
        <v>0</v>
      </c>
      <c r="L15377">
        <v>424.49628799999999</v>
      </c>
      <c r="R15377">
        <v>483.74226900000002</v>
      </c>
      <c r="S15377" t="s">
        <v>90</v>
      </c>
      <c r="T15377" s="297">
        <v>46311.754166666666</v>
      </c>
    </row>
    <row r="15378" spans="1:20" x14ac:dyDescent="0.35">
      <c r="A15378" t="s">
        <v>152</v>
      </c>
      <c r="B15378" t="s">
        <v>153</v>
      </c>
      <c r="C15378" t="s">
        <v>93</v>
      </c>
      <c r="D15378" s="29">
        <v>46429</v>
      </c>
      <c r="E15378">
        <v>0</v>
      </c>
      <c r="F15378">
        <v>0</v>
      </c>
      <c r="G15378">
        <v>0</v>
      </c>
      <c r="H15378">
        <v>0</v>
      </c>
      <c r="L15378">
        <v>424.49628799999999</v>
      </c>
      <c r="R15378">
        <v>483.74226900000002</v>
      </c>
      <c r="S15378" t="s">
        <v>90</v>
      </c>
      <c r="T15378" s="297">
        <v>46311.754166666666</v>
      </c>
    </row>
    <row r="15379" spans="1:20" x14ac:dyDescent="0.35">
      <c r="A15379" t="s">
        <v>152</v>
      </c>
      <c r="B15379" t="s">
        <v>153</v>
      </c>
      <c r="C15379" t="s">
        <v>93</v>
      </c>
      <c r="D15379" s="29">
        <v>46430</v>
      </c>
      <c r="E15379">
        <v>0</v>
      </c>
      <c r="F15379">
        <v>0</v>
      </c>
      <c r="G15379">
        <v>0</v>
      </c>
      <c r="H15379">
        <v>0</v>
      </c>
      <c r="L15379">
        <v>424.49628799999999</v>
      </c>
      <c r="R15379">
        <v>483.74226900000002</v>
      </c>
      <c r="S15379" t="s">
        <v>90</v>
      </c>
      <c r="T15379" s="297">
        <v>46311.754166666666</v>
      </c>
    </row>
    <row r="15380" spans="1:20" x14ac:dyDescent="0.35">
      <c r="A15380" t="s">
        <v>152</v>
      </c>
      <c r="B15380" t="s">
        <v>153</v>
      </c>
      <c r="C15380" t="s">
        <v>93</v>
      </c>
      <c r="D15380" s="29">
        <v>46431</v>
      </c>
      <c r="E15380">
        <v>0</v>
      </c>
      <c r="F15380">
        <v>0</v>
      </c>
      <c r="G15380">
        <v>0</v>
      </c>
      <c r="H15380">
        <v>0</v>
      </c>
      <c r="L15380">
        <v>424.49628799999999</v>
      </c>
      <c r="R15380">
        <v>483.74226900000002</v>
      </c>
      <c r="S15380" t="s">
        <v>90</v>
      </c>
      <c r="T15380" s="297">
        <v>46311.754166666666</v>
      </c>
    </row>
    <row r="15381" spans="1:20" x14ac:dyDescent="0.35">
      <c r="A15381" t="s">
        <v>152</v>
      </c>
      <c r="B15381" t="s">
        <v>153</v>
      </c>
      <c r="C15381" t="s">
        <v>93</v>
      </c>
      <c r="D15381" s="29">
        <v>46432</v>
      </c>
      <c r="E15381">
        <v>0</v>
      </c>
      <c r="F15381">
        <v>0</v>
      </c>
      <c r="G15381">
        <v>0</v>
      </c>
      <c r="H15381">
        <v>0</v>
      </c>
      <c r="L15381">
        <v>424.49628799999999</v>
      </c>
      <c r="R15381">
        <v>483.74226900000002</v>
      </c>
      <c r="S15381" t="s">
        <v>90</v>
      </c>
      <c r="T15381" s="297">
        <v>46311.754166666666</v>
      </c>
    </row>
    <row r="15382" spans="1:20" x14ac:dyDescent="0.35">
      <c r="A15382" t="s">
        <v>152</v>
      </c>
      <c r="B15382" t="s">
        <v>153</v>
      </c>
      <c r="C15382" t="s">
        <v>93</v>
      </c>
      <c r="D15382" s="29">
        <v>46433</v>
      </c>
      <c r="E15382">
        <v>0</v>
      </c>
      <c r="F15382">
        <v>0</v>
      </c>
      <c r="G15382">
        <v>0</v>
      </c>
      <c r="H15382">
        <v>0</v>
      </c>
      <c r="L15382">
        <v>424.49628799999999</v>
      </c>
      <c r="R15382">
        <v>483.74226900000002</v>
      </c>
      <c r="S15382" t="s">
        <v>90</v>
      </c>
      <c r="T15382" s="297">
        <v>46311.754166666666</v>
      </c>
    </row>
    <row r="15383" spans="1:20" x14ac:dyDescent="0.35">
      <c r="A15383" t="s">
        <v>152</v>
      </c>
      <c r="B15383" t="s">
        <v>153</v>
      </c>
      <c r="C15383" t="s">
        <v>93</v>
      </c>
      <c r="D15383" s="29">
        <v>46434</v>
      </c>
      <c r="E15383">
        <v>0</v>
      </c>
      <c r="F15383">
        <v>0</v>
      </c>
      <c r="G15383">
        <v>0</v>
      </c>
      <c r="H15383">
        <v>0</v>
      </c>
      <c r="L15383">
        <v>424.49628799999999</v>
      </c>
      <c r="R15383">
        <v>483.74226900000002</v>
      </c>
      <c r="S15383" t="s">
        <v>90</v>
      </c>
      <c r="T15383" s="297">
        <v>46311.754166666666</v>
      </c>
    </row>
    <row r="15384" spans="1:20" x14ac:dyDescent="0.35">
      <c r="A15384" t="s">
        <v>152</v>
      </c>
      <c r="B15384" t="s">
        <v>153</v>
      </c>
      <c r="C15384" t="s">
        <v>93</v>
      </c>
      <c r="D15384" s="29">
        <v>46435</v>
      </c>
      <c r="E15384">
        <v>0</v>
      </c>
      <c r="F15384">
        <v>0</v>
      </c>
      <c r="G15384">
        <v>0</v>
      </c>
      <c r="H15384">
        <v>0</v>
      </c>
      <c r="L15384">
        <v>424.49628799999999</v>
      </c>
      <c r="R15384">
        <v>483.74226900000002</v>
      </c>
      <c r="S15384" t="s">
        <v>90</v>
      </c>
      <c r="T15384" s="297">
        <v>46311.754166666666</v>
      </c>
    </row>
    <row r="15385" spans="1:20" x14ac:dyDescent="0.35">
      <c r="A15385" t="s">
        <v>152</v>
      </c>
      <c r="B15385" t="s">
        <v>153</v>
      </c>
      <c r="C15385" t="s">
        <v>93</v>
      </c>
      <c r="D15385" s="29">
        <v>46436</v>
      </c>
      <c r="E15385">
        <v>0</v>
      </c>
      <c r="F15385">
        <v>0</v>
      </c>
      <c r="G15385">
        <v>0</v>
      </c>
      <c r="H15385">
        <v>0</v>
      </c>
      <c r="L15385">
        <v>424.49628799999999</v>
      </c>
      <c r="R15385">
        <v>483.74226900000002</v>
      </c>
      <c r="S15385" t="s">
        <v>90</v>
      </c>
      <c r="T15385" s="297">
        <v>46311.754166666666</v>
      </c>
    </row>
    <row r="15386" spans="1:20" x14ac:dyDescent="0.35">
      <c r="A15386" t="s">
        <v>152</v>
      </c>
      <c r="B15386" t="s">
        <v>153</v>
      </c>
      <c r="C15386" t="s">
        <v>93</v>
      </c>
      <c r="D15386" s="29">
        <v>46437</v>
      </c>
      <c r="E15386">
        <v>0</v>
      </c>
      <c r="F15386">
        <v>0</v>
      </c>
      <c r="G15386">
        <v>0</v>
      </c>
      <c r="H15386">
        <v>0</v>
      </c>
      <c r="L15386">
        <v>424.49628799999999</v>
      </c>
      <c r="R15386">
        <v>483.74226900000002</v>
      </c>
      <c r="S15386" t="s">
        <v>90</v>
      </c>
      <c r="T15386" s="297">
        <v>46311.754166666666</v>
      </c>
    </row>
    <row r="15387" spans="1:20" x14ac:dyDescent="0.35">
      <c r="A15387" t="s">
        <v>152</v>
      </c>
      <c r="B15387" t="s">
        <v>153</v>
      </c>
      <c r="C15387" t="s">
        <v>93</v>
      </c>
      <c r="D15387" s="29">
        <v>46438</v>
      </c>
      <c r="E15387">
        <v>0</v>
      </c>
      <c r="F15387">
        <v>0</v>
      </c>
      <c r="G15387">
        <v>0</v>
      </c>
      <c r="H15387">
        <v>0</v>
      </c>
      <c r="L15387">
        <v>424.49628799999999</v>
      </c>
      <c r="R15387">
        <v>483.74226900000002</v>
      </c>
      <c r="S15387" t="s">
        <v>90</v>
      </c>
      <c r="T15387" s="297">
        <v>46311.754166666666</v>
      </c>
    </row>
    <row r="15388" spans="1:20" x14ac:dyDescent="0.35">
      <c r="A15388" t="s">
        <v>152</v>
      </c>
      <c r="B15388" t="s">
        <v>153</v>
      </c>
      <c r="C15388" t="s">
        <v>93</v>
      </c>
      <c r="D15388" s="29">
        <v>46439</v>
      </c>
      <c r="E15388">
        <v>0</v>
      </c>
      <c r="F15388">
        <v>0</v>
      </c>
      <c r="G15388">
        <v>0</v>
      </c>
      <c r="H15388">
        <v>0</v>
      </c>
      <c r="L15388">
        <v>424.49628799999999</v>
      </c>
      <c r="R15388">
        <v>483.74226900000002</v>
      </c>
      <c r="S15388" t="s">
        <v>90</v>
      </c>
      <c r="T15388" s="297">
        <v>46311.754166666666</v>
      </c>
    </row>
    <row r="15389" spans="1:20" x14ac:dyDescent="0.35">
      <c r="A15389" t="s">
        <v>152</v>
      </c>
      <c r="B15389" t="s">
        <v>153</v>
      </c>
      <c r="C15389" t="s">
        <v>93</v>
      </c>
      <c r="D15389" s="29">
        <v>46440</v>
      </c>
      <c r="E15389">
        <v>0</v>
      </c>
      <c r="F15389">
        <v>0</v>
      </c>
      <c r="G15389">
        <v>0</v>
      </c>
      <c r="H15389">
        <v>0</v>
      </c>
      <c r="L15389">
        <v>424.49628799999999</v>
      </c>
      <c r="R15389">
        <v>483.74226900000002</v>
      </c>
      <c r="S15389" t="s">
        <v>90</v>
      </c>
      <c r="T15389" s="297">
        <v>46311.754166666666</v>
      </c>
    </row>
    <row r="15390" spans="1:20" x14ac:dyDescent="0.35">
      <c r="A15390" t="s">
        <v>152</v>
      </c>
      <c r="B15390" t="s">
        <v>153</v>
      </c>
      <c r="C15390" t="s">
        <v>93</v>
      </c>
      <c r="D15390" s="29">
        <v>46441</v>
      </c>
      <c r="E15390">
        <v>0</v>
      </c>
      <c r="F15390">
        <v>0</v>
      </c>
      <c r="G15390">
        <v>0</v>
      </c>
      <c r="H15390">
        <v>0</v>
      </c>
      <c r="L15390">
        <v>424.49628799999999</v>
      </c>
      <c r="R15390">
        <v>483.74226900000002</v>
      </c>
      <c r="S15390" t="s">
        <v>90</v>
      </c>
      <c r="T15390" s="297">
        <v>46311.754166666666</v>
      </c>
    </row>
    <row r="15391" spans="1:20" x14ac:dyDescent="0.35">
      <c r="A15391" t="s">
        <v>152</v>
      </c>
      <c r="B15391" t="s">
        <v>153</v>
      </c>
      <c r="C15391" t="s">
        <v>93</v>
      </c>
      <c r="D15391" s="29">
        <v>46442</v>
      </c>
      <c r="E15391">
        <v>0</v>
      </c>
      <c r="F15391">
        <v>0</v>
      </c>
      <c r="G15391">
        <v>0</v>
      </c>
      <c r="H15391">
        <v>0</v>
      </c>
      <c r="L15391">
        <v>424.49628799999999</v>
      </c>
      <c r="R15391">
        <v>483.74226900000002</v>
      </c>
      <c r="S15391" t="s">
        <v>90</v>
      </c>
      <c r="T15391" s="297">
        <v>46311.754166666666</v>
      </c>
    </row>
    <row r="15392" spans="1:20" x14ac:dyDescent="0.35">
      <c r="A15392" t="s">
        <v>152</v>
      </c>
      <c r="B15392" t="s">
        <v>153</v>
      </c>
      <c r="C15392" t="s">
        <v>93</v>
      </c>
      <c r="D15392" s="29">
        <v>46443</v>
      </c>
      <c r="E15392">
        <v>0</v>
      </c>
      <c r="F15392">
        <v>0</v>
      </c>
      <c r="G15392">
        <v>0</v>
      </c>
      <c r="H15392">
        <v>0</v>
      </c>
      <c r="L15392">
        <v>424.49628799999999</v>
      </c>
      <c r="R15392">
        <v>483.74226900000002</v>
      </c>
      <c r="S15392" t="s">
        <v>90</v>
      </c>
      <c r="T15392" s="297">
        <v>46311.754166666666</v>
      </c>
    </row>
    <row r="15393" spans="1:20" x14ac:dyDescent="0.35">
      <c r="A15393" t="s">
        <v>152</v>
      </c>
      <c r="B15393" t="s">
        <v>153</v>
      </c>
      <c r="C15393" t="s">
        <v>93</v>
      </c>
      <c r="D15393" s="29">
        <v>46444</v>
      </c>
      <c r="E15393">
        <v>0</v>
      </c>
      <c r="F15393">
        <v>0</v>
      </c>
      <c r="G15393">
        <v>0</v>
      </c>
      <c r="H15393">
        <v>0</v>
      </c>
      <c r="L15393">
        <v>424.49628799999999</v>
      </c>
      <c r="R15393">
        <v>483.74226900000002</v>
      </c>
      <c r="S15393" t="s">
        <v>90</v>
      </c>
      <c r="T15393" s="297">
        <v>46311.754166666666</v>
      </c>
    </row>
    <row r="15394" spans="1:20" x14ac:dyDescent="0.35">
      <c r="A15394" t="s">
        <v>152</v>
      </c>
      <c r="B15394" t="s">
        <v>153</v>
      </c>
      <c r="C15394" t="s">
        <v>93</v>
      </c>
      <c r="D15394" s="29">
        <v>46445</v>
      </c>
      <c r="E15394">
        <v>0</v>
      </c>
      <c r="F15394">
        <v>0</v>
      </c>
      <c r="G15394">
        <v>0</v>
      </c>
      <c r="H15394">
        <v>0</v>
      </c>
      <c r="L15394">
        <v>424.49628799999999</v>
      </c>
      <c r="R15394">
        <v>483.74226900000002</v>
      </c>
      <c r="S15394" t="s">
        <v>90</v>
      </c>
      <c r="T15394" s="297">
        <v>46311.754166666666</v>
      </c>
    </row>
    <row r="15395" spans="1:20" x14ac:dyDescent="0.35">
      <c r="A15395" t="s">
        <v>152</v>
      </c>
      <c r="B15395" t="s">
        <v>153</v>
      </c>
      <c r="C15395" t="s">
        <v>93</v>
      </c>
      <c r="D15395" s="29">
        <v>46446</v>
      </c>
      <c r="E15395">
        <v>0</v>
      </c>
      <c r="F15395">
        <v>0</v>
      </c>
      <c r="G15395">
        <v>0</v>
      </c>
      <c r="H15395">
        <v>0</v>
      </c>
      <c r="L15395">
        <v>424.49628799999999</v>
      </c>
      <c r="R15395">
        <v>483.74226900000002</v>
      </c>
      <c r="S15395" t="s">
        <v>90</v>
      </c>
      <c r="T15395" s="297">
        <v>46311.754166666666</v>
      </c>
    </row>
    <row r="15396" spans="1:20" x14ac:dyDescent="0.35">
      <c r="A15396" t="s">
        <v>152</v>
      </c>
      <c r="B15396" t="s">
        <v>153</v>
      </c>
      <c r="C15396" t="s">
        <v>93</v>
      </c>
      <c r="D15396" s="29">
        <v>46447</v>
      </c>
      <c r="E15396">
        <v>0</v>
      </c>
      <c r="F15396">
        <v>0</v>
      </c>
      <c r="G15396">
        <v>0</v>
      </c>
      <c r="H15396">
        <v>0</v>
      </c>
      <c r="L15396">
        <v>424.49628799999999</v>
      </c>
      <c r="R15396">
        <v>483.74226900000002</v>
      </c>
      <c r="S15396" t="s">
        <v>90</v>
      </c>
      <c r="T15396" s="297">
        <v>46311.754166666666</v>
      </c>
    </row>
    <row r="15397" spans="1:20" x14ac:dyDescent="0.35">
      <c r="A15397" t="s">
        <v>152</v>
      </c>
      <c r="B15397" t="s">
        <v>153</v>
      </c>
      <c r="C15397" t="s">
        <v>93</v>
      </c>
      <c r="D15397" s="29">
        <v>46448</v>
      </c>
      <c r="E15397">
        <v>0</v>
      </c>
      <c r="F15397">
        <v>0</v>
      </c>
      <c r="G15397">
        <v>0</v>
      </c>
      <c r="H15397">
        <v>0</v>
      </c>
      <c r="L15397">
        <v>424.49628799999999</v>
      </c>
      <c r="R15397">
        <v>483.74226900000002</v>
      </c>
      <c r="S15397" t="s">
        <v>90</v>
      </c>
      <c r="T15397" s="297">
        <v>46311.754166666666</v>
      </c>
    </row>
    <row r="15398" spans="1:20" x14ac:dyDescent="0.35">
      <c r="A15398" t="s">
        <v>152</v>
      </c>
      <c r="B15398" t="s">
        <v>153</v>
      </c>
      <c r="C15398" t="s">
        <v>93</v>
      </c>
      <c r="D15398" s="29">
        <v>46449</v>
      </c>
      <c r="E15398">
        <v>0</v>
      </c>
      <c r="F15398">
        <v>0</v>
      </c>
      <c r="G15398">
        <v>0</v>
      </c>
      <c r="H15398">
        <v>0</v>
      </c>
      <c r="L15398">
        <v>424.49628799999999</v>
      </c>
      <c r="R15398">
        <v>483.74226900000002</v>
      </c>
      <c r="S15398" t="s">
        <v>90</v>
      </c>
      <c r="T15398" s="297">
        <v>46311.754166666666</v>
      </c>
    </row>
    <row r="15399" spans="1:20" x14ac:dyDescent="0.35">
      <c r="A15399" t="s">
        <v>152</v>
      </c>
      <c r="B15399" t="s">
        <v>153</v>
      </c>
      <c r="C15399" t="s">
        <v>93</v>
      </c>
      <c r="D15399" s="29">
        <v>46450</v>
      </c>
      <c r="E15399">
        <v>0</v>
      </c>
      <c r="F15399">
        <v>0</v>
      </c>
      <c r="G15399">
        <v>0</v>
      </c>
      <c r="H15399">
        <v>0</v>
      </c>
      <c r="L15399">
        <v>424.49628799999999</v>
      </c>
      <c r="R15399">
        <v>483.74226900000002</v>
      </c>
      <c r="S15399" t="s">
        <v>90</v>
      </c>
      <c r="T15399" s="297">
        <v>46311.754166666666</v>
      </c>
    </row>
    <row r="15400" spans="1:20" x14ac:dyDescent="0.35">
      <c r="A15400" t="s">
        <v>152</v>
      </c>
      <c r="B15400" t="s">
        <v>153</v>
      </c>
      <c r="C15400" t="s">
        <v>93</v>
      </c>
      <c r="D15400" s="29">
        <v>46451</v>
      </c>
      <c r="E15400">
        <v>0</v>
      </c>
      <c r="F15400">
        <v>0</v>
      </c>
      <c r="G15400">
        <v>0</v>
      </c>
      <c r="H15400">
        <v>0</v>
      </c>
      <c r="L15400">
        <v>424.49628799999999</v>
      </c>
      <c r="R15400">
        <v>483.74226900000002</v>
      </c>
      <c r="S15400" t="s">
        <v>90</v>
      </c>
      <c r="T15400" s="297">
        <v>46311.754166666666</v>
      </c>
    </row>
    <row r="15401" spans="1:20" x14ac:dyDescent="0.35">
      <c r="A15401" t="s">
        <v>152</v>
      </c>
      <c r="B15401" t="s">
        <v>153</v>
      </c>
      <c r="C15401" t="s">
        <v>93</v>
      </c>
      <c r="D15401" s="29">
        <v>46452</v>
      </c>
      <c r="E15401">
        <v>0</v>
      </c>
      <c r="F15401">
        <v>0</v>
      </c>
      <c r="G15401">
        <v>0</v>
      </c>
      <c r="H15401">
        <v>0</v>
      </c>
      <c r="L15401">
        <v>424.49628799999999</v>
      </c>
      <c r="R15401">
        <v>483.74226900000002</v>
      </c>
      <c r="S15401" t="s">
        <v>90</v>
      </c>
      <c r="T15401" s="297">
        <v>46311.754166666666</v>
      </c>
    </row>
    <row r="15402" spans="1:20" x14ac:dyDescent="0.35">
      <c r="A15402" t="s">
        <v>152</v>
      </c>
      <c r="B15402" t="s">
        <v>153</v>
      </c>
      <c r="C15402" t="s">
        <v>93</v>
      </c>
      <c r="D15402" s="29">
        <v>46453</v>
      </c>
      <c r="E15402">
        <v>0</v>
      </c>
      <c r="F15402">
        <v>0</v>
      </c>
      <c r="G15402">
        <v>0</v>
      </c>
      <c r="H15402">
        <v>0</v>
      </c>
      <c r="L15402">
        <v>424.49628799999999</v>
      </c>
      <c r="R15402">
        <v>483.74226900000002</v>
      </c>
      <c r="S15402" t="s">
        <v>90</v>
      </c>
      <c r="T15402" s="297">
        <v>46311.754166666666</v>
      </c>
    </row>
    <row r="15403" spans="1:20" x14ac:dyDescent="0.35">
      <c r="A15403" t="s">
        <v>152</v>
      </c>
      <c r="B15403" t="s">
        <v>153</v>
      </c>
      <c r="C15403" t="s">
        <v>93</v>
      </c>
      <c r="D15403" s="29">
        <v>46454</v>
      </c>
      <c r="E15403">
        <v>0</v>
      </c>
      <c r="F15403">
        <v>0</v>
      </c>
      <c r="G15403">
        <v>0</v>
      </c>
      <c r="H15403">
        <v>0</v>
      </c>
      <c r="L15403">
        <v>424.49628799999999</v>
      </c>
      <c r="R15403">
        <v>483.74226900000002</v>
      </c>
      <c r="S15403" t="s">
        <v>90</v>
      </c>
      <c r="T15403" s="297">
        <v>46311.754166666666</v>
      </c>
    </row>
    <row r="15404" spans="1:20" x14ac:dyDescent="0.35">
      <c r="A15404" t="s">
        <v>152</v>
      </c>
      <c r="B15404" t="s">
        <v>153</v>
      </c>
      <c r="C15404" t="s">
        <v>93</v>
      </c>
      <c r="D15404" s="29">
        <v>46455</v>
      </c>
      <c r="E15404">
        <v>0</v>
      </c>
      <c r="F15404">
        <v>0</v>
      </c>
      <c r="G15404">
        <v>0</v>
      </c>
      <c r="H15404">
        <v>0</v>
      </c>
      <c r="L15404">
        <v>424.49628799999999</v>
      </c>
      <c r="R15404">
        <v>483.74226900000002</v>
      </c>
      <c r="S15404" t="s">
        <v>90</v>
      </c>
      <c r="T15404" s="297">
        <v>46311.754166666666</v>
      </c>
    </row>
    <row r="15405" spans="1:20" x14ac:dyDescent="0.35">
      <c r="A15405" t="s">
        <v>152</v>
      </c>
      <c r="B15405" t="s">
        <v>153</v>
      </c>
      <c r="C15405" t="s">
        <v>93</v>
      </c>
      <c r="D15405" s="29">
        <v>46456</v>
      </c>
      <c r="E15405">
        <v>0</v>
      </c>
      <c r="F15405">
        <v>0</v>
      </c>
      <c r="G15405">
        <v>0</v>
      </c>
      <c r="H15405">
        <v>0</v>
      </c>
      <c r="L15405">
        <v>424.49628799999999</v>
      </c>
      <c r="R15405">
        <v>483.74226900000002</v>
      </c>
      <c r="S15405" t="s">
        <v>90</v>
      </c>
      <c r="T15405" s="297">
        <v>46311.754166666666</v>
      </c>
    </row>
    <row r="15406" spans="1:20" x14ac:dyDescent="0.35">
      <c r="A15406" t="s">
        <v>152</v>
      </c>
      <c r="B15406" t="s">
        <v>153</v>
      </c>
      <c r="C15406" t="s">
        <v>93</v>
      </c>
      <c r="D15406" s="29">
        <v>46457</v>
      </c>
      <c r="E15406">
        <v>0</v>
      </c>
      <c r="F15406">
        <v>0</v>
      </c>
      <c r="G15406">
        <v>0</v>
      </c>
      <c r="H15406">
        <v>0</v>
      </c>
      <c r="L15406">
        <v>424.49628799999999</v>
      </c>
      <c r="R15406">
        <v>483.74226900000002</v>
      </c>
      <c r="S15406" t="s">
        <v>90</v>
      </c>
      <c r="T15406" s="297">
        <v>46311.754166666666</v>
      </c>
    </row>
    <row r="15407" spans="1:20" x14ac:dyDescent="0.35">
      <c r="A15407" t="s">
        <v>152</v>
      </c>
      <c r="B15407" t="s">
        <v>153</v>
      </c>
      <c r="C15407" t="s">
        <v>93</v>
      </c>
      <c r="D15407" s="29">
        <v>46458</v>
      </c>
      <c r="E15407">
        <v>0</v>
      </c>
      <c r="F15407">
        <v>0</v>
      </c>
      <c r="G15407">
        <v>0</v>
      </c>
      <c r="H15407">
        <v>0</v>
      </c>
      <c r="L15407">
        <v>424.49628799999999</v>
      </c>
      <c r="R15407">
        <v>483.74226900000002</v>
      </c>
      <c r="S15407" t="s">
        <v>90</v>
      </c>
      <c r="T15407" s="297">
        <v>46311.754166666666</v>
      </c>
    </row>
    <row r="15408" spans="1:20" x14ac:dyDescent="0.35">
      <c r="A15408" t="s">
        <v>152</v>
      </c>
      <c r="B15408" t="s">
        <v>153</v>
      </c>
      <c r="C15408" t="s">
        <v>93</v>
      </c>
      <c r="D15408" s="29">
        <v>46459</v>
      </c>
      <c r="E15408">
        <v>0</v>
      </c>
      <c r="F15408">
        <v>0</v>
      </c>
      <c r="G15408">
        <v>0</v>
      </c>
      <c r="H15408">
        <v>0</v>
      </c>
      <c r="L15408">
        <v>424.49628799999999</v>
      </c>
      <c r="R15408">
        <v>483.74226900000002</v>
      </c>
      <c r="S15408" t="s">
        <v>90</v>
      </c>
      <c r="T15408" s="297">
        <v>46311.754166666666</v>
      </c>
    </row>
    <row r="15409" spans="1:20" x14ac:dyDescent="0.35">
      <c r="A15409" t="s">
        <v>152</v>
      </c>
      <c r="B15409" t="s">
        <v>153</v>
      </c>
      <c r="C15409" t="s">
        <v>93</v>
      </c>
      <c r="D15409" s="29">
        <v>46460</v>
      </c>
      <c r="E15409">
        <v>0</v>
      </c>
      <c r="F15409">
        <v>0</v>
      </c>
      <c r="G15409">
        <v>0</v>
      </c>
      <c r="H15409">
        <v>0</v>
      </c>
      <c r="L15409">
        <v>424.49628799999999</v>
      </c>
      <c r="R15409">
        <v>483.74226900000002</v>
      </c>
      <c r="S15409" t="s">
        <v>90</v>
      </c>
      <c r="T15409" s="297">
        <v>46311.754166666666</v>
      </c>
    </row>
    <row r="15410" spans="1:20" x14ac:dyDescent="0.35">
      <c r="A15410" t="s">
        <v>152</v>
      </c>
      <c r="B15410" t="s">
        <v>153</v>
      </c>
      <c r="C15410" t="s">
        <v>93</v>
      </c>
      <c r="D15410" s="29">
        <v>46461</v>
      </c>
      <c r="E15410">
        <v>0</v>
      </c>
      <c r="F15410">
        <v>0</v>
      </c>
      <c r="G15410">
        <v>0</v>
      </c>
      <c r="H15410">
        <v>0</v>
      </c>
      <c r="L15410">
        <v>424.49628799999999</v>
      </c>
      <c r="R15410">
        <v>483.74226900000002</v>
      </c>
      <c r="S15410" t="s">
        <v>90</v>
      </c>
      <c r="T15410" s="297">
        <v>46311.754166666666</v>
      </c>
    </row>
    <row r="15411" spans="1:20" x14ac:dyDescent="0.35">
      <c r="A15411" t="s">
        <v>152</v>
      </c>
      <c r="B15411" t="s">
        <v>153</v>
      </c>
      <c r="C15411" t="s">
        <v>93</v>
      </c>
      <c r="D15411" s="29">
        <v>46462</v>
      </c>
      <c r="E15411">
        <v>0</v>
      </c>
      <c r="F15411">
        <v>0</v>
      </c>
      <c r="G15411">
        <v>0</v>
      </c>
      <c r="H15411">
        <v>0</v>
      </c>
      <c r="L15411">
        <v>424.49628799999999</v>
      </c>
      <c r="R15411">
        <v>483.74226900000002</v>
      </c>
      <c r="S15411" t="s">
        <v>90</v>
      </c>
      <c r="T15411" s="297">
        <v>46311.754166666666</v>
      </c>
    </row>
    <row r="15412" spans="1:20" x14ac:dyDescent="0.35">
      <c r="A15412" t="s">
        <v>152</v>
      </c>
      <c r="B15412" t="s">
        <v>153</v>
      </c>
      <c r="C15412" t="s">
        <v>93</v>
      </c>
      <c r="D15412" s="29">
        <v>46463</v>
      </c>
      <c r="E15412">
        <v>0</v>
      </c>
      <c r="F15412">
        <v>0</v>
      </c>
      <c r="G15412">
        <v>0</v>
      </c>
      <c r="H15412">
        <v>0</v>
      </c>
      <c r="L15412">
        <v>424.49628799999999</v>
      </c>
      <c r="R15412">
        <v>483.74226900000002</v>
      </c>
      <c r="S15412" t="s">
        <v>90</v>
      </c>
      <c r="T15412" s="297">
        <v>46311.754166666666</v>
      </c>
    </row>
    <row r="15413" spans="1:20" x14ac:dyDescent="0.35">
      <c r="A15413" t="s">
        <v>152</v>
      </c>
      <c r="B15413" t="s">
        <v>153</v>
      </c>
      <c r="C15413" t="s">
        <v>93</v>
      </c>
      <c r="D15413" s="29">
        <v>46464</v>
      </c>
      <c r="E15413">
        <v>0</v>
      </c>
      <c r="F15413">
        <v>0</v>
      </c>
      <c r="G15413">
        <v>0</v>
      </c>
      <c r="H15413">
        <v>0</v>
      </c>
      <c r="L15413">
        <v>424.49628799999999</v>
      </c>
      <c r="R15413">
        <v>483.74226900000002</v>
      </c>
      <c r="S15413" t="s">
        <v>90</v>
      </c>
      <c r="T15413" s="297">
        <v>46311.754166666666</v>
      </c>
    </row>
    <row r="15414" spans="1:20" x14ac:dyDescent="0.35">
      <c r="A15414" t="s">
        <v>152</v>
      </c>
      <c r="B15414" t="s">
        <v>153</v>
      </c>
      <c r="C15414" t="s">
        <v>93</v>
      </c>
      <c r="D15414" s="29">
        <v>46465</v>
      </c>
      <c r="E15414">
        <v>0</v>
      </c>
      <c r="F15414">
        <v>0</v>
      </c>
      <c r="G15414">
        <v>0</v>
      </c>
      <c r="H15414">
        <v>0</v>
      </c>
      <c r="L15414">
        <v>424.49628799999999</v>
      </c>
      <c r="R15414">
        <v>483.74226900000002</v>
      </c>
      <c r="S15414" t="s">
        <v>90</v>
      </c>
      <c r="T15414" s="297">
        <v>46311.754166666666</v>
      </c>
    </row>
    <row r="15415" spans="1:20" x14ac:dyDescent="0.35">
      <c r="A15415" t="s">
        <v>152</v>
      </c>
      <c r="B15415" t="s">
        <v>153</v>
      </c>
      <c r="C15415" t="s">
        <v>93</v>
      </c>
      <c r="D15415" s="29">
        <v>46466</v>
      </c>
      <c r="E15415">
        <v>0</v>
      </c>
      <c r="F15415">
        <v>0</v>
      </c>
      <c r="G15415">
        <v>0</v>
      </c>
      <c r="H15415">
        <v>0</v>
      </c>
      <c r="L15415">
        <v>424.49628799999999</v>
      </c>
      <c r="R15415">
        <v>483.74226900000002</v>
      </c>
      <c r="S15415" t="s">
        <v>90</v>
      </c>
      <c r="T15415" s="297">
        <v>46311.754166666666</v>
      </c>
    </row>
    <row r="15416" spans="1:20" x14ac:dyDescent="0.35">
      <c r="A15416" t="s">
        <v>152</v>
      </c>
      <c r="B15416" t="s">
        <v>153</v>
      </c>
      <c r="C15416" t="s">
        <v>93</v>
      </c>
      <c r="D15416" s="29">
        <v>46467</v>
      </c>
      <c r="E15416">
        <v>0</v>
      </c>
      <c r="F15416">
        <v>0</v>
      </c>
      <c r="G15416">
        <v>0</v>
      </c>
      <c r="H15416">
        <v>0</v>
      </c>
      <c r="L15416">
        <v>424.49628799999999</v>
      </c>
      <c r="R15416">
        <v>483.74226900000002</v>
      </c>
      <c r="S15416" t="s">
        <v>90</v>
      </c>
      <c r="T15416" s="297">
        <v>46311.754166666666</v>
      </c>
    </row>
    <row r="15417" spans="1:20" x14ac:dyDescent="0.35">
      <c r="A15417" t="s">
        <v>152</v>
      </c>
      <c r="B15417" t="s">
        <v>153</v>
      </c>
      <c r="C15417" t="s">
        <v>93</v>
      </c>
      <c r="D15417" s="29">
        <v>46468</v>
      </c>
      <c r="E15417">
        <v>0</v>
      </c>
      <c r="F15417">
        <v>0</v>
      </c>
      <c r="G15417">
        <v>0</v>
      </c>
      <c r="H15417">
        <v>0</v>
      </c>
      <c r="L15417">
        <v>424.49628799999999</v>
      </c>
      <c r="R15417">
        <v>483.74226900000002</v>
      </c>
      <c r="S15417" t="s">
        <v>90</v>
      </c>
      <c r="T15417" s="297">
        <v>46311.754166666666</v>
      </c>
    </row>
    <row r="15418" spans="1:20" x14ac:dyDescent="0.35">
      <c r="A15418" t="s">
        <v>152</v>
      </c>
      <c r="B15418" t="s">
        <v>153</v>
      </c>
      <c r="C15418" t="s">
        <v>93</v>
      </c>
      <c r="D15418" s="29">
        <v>46469</v>
      </c>
      <c r="E15418">
        <v>0</v>
      </c>
      <c r="F15418">
        <v>0</v>
      </c>
      <c r="G15418">
        <v>0</v>
      </c>
      <c r="H15418">
        <v>0</v>
      </c>
      <c r="L15418">
        <v>424.49628799999999</v>
      </c>
      <c r="R15418">
        <v>483.74226900000002</v>
      </c>
      <c r="S15418" t="s">
        <v>90</v>
      </c>
      <c r="T15418" s="297">
        <v>46311.754166666666</v>
      </c>
    </row>
    <row r="15419" spans="1:20" x14ac:dyDescent="0.35">
      <c r="A15419" t="s">
        <v>152</v>
      </c>
      <c r="B15419" t="s">
        <v>153</v>
      </c>
      <c r="C15419" t="s">
        <v>93</v>
      </c>
      <c r="D15419" s="29">
        <v>46470</v>
      </c>
      <c r="E15419">
        <v>0</v>
      </c>
      <c r="F15419">
        <v>0</v>
      </c>
      <c r="G15419">
        <v>0</v>
      </c>
      <c r="H15419">
        <v>0</v>
      </c>
      <c r="L15419">
        <v>424.49628799999999</v>
      </c>
      <c r="R15419">
        <v>483.74226900000002</v>
      </c>
      <c r="S15419" t="s">
        <v>90</v>
      </c>
      <c r="T15419" s="297">
        <v>46311.754166666666</v>
      </c>
    </row>
    <row r="15420" spans="1:20" x14ac:dyDescent="0.35">
      <c r="A15420" t="s">
        <v>152</v>
      </c>
      <c r="B15420" t="s">
        <v>153</v>
      </c>
      <c r="C15420" t="s">
        <v>93</v>
      </c>
      <c r="D15420" s="29">
        <v>46471</v>
      </c>
      <c r="E15420">
        <v>0</v>
      </c>
      <c r="F15420">
        <v>0</v>
      </c>
      <c r="G15420">
        <v>0</v>
      </c>
      <c r="H15420">
        <v>0</v>
      </c>
      <c r="L15420">
        <v>424.49628799999999</v>
      </c>
      <c r="R15420">
        <v>483.74226900000002</v>
      </c>
      <c r="S15420" t="s">
        <v>90</v>
      </c>
      <c r="T15420" s="297">
        <v>46311.754166666666</v>
      </c>
    </row>
    <row r="15421" spans="1:20" x14ac:dyDescent="0.35">
      <c r="A15421" t="s">
        <v>152</v>
      </c>
      <c r="B15421" t="s">
        <v>153</v>
      </c>
      <c r="C15421" t="s">
        <v>93</v>
      </c>
      <c r="D15421" s="29">
        <v>46472</v>
      </c>
      <c r="E15421">
        <v>0</v>
      </c>
      <c r="F15421">
        <v>0</v>
      </c>
      <c r="G15421">
        <v>0</v>
      </c>
      <c r="H15421">
        <v>0</v>
      </c>
      <c r="L15421">
        <v>424.49628799999999</v>
      </c>
      <c r="R15421">
        <v>483.74226900000002</v>
      </c>
      <c r="S15421" t="s">
        <v>90</v>
      </c>
      <c r="T15421" s="297">
        <v>46311.754166666666</v>
      </c>
    </row>
    <row r="15422" spans="1:20" x14ac:dyDescent="0.35">
      <c r="A15422" t="s">
        <v>152</v>
      </c>
      <c r="B15422" t="s">
        <v>153</v>
      </c>
      <c r="C15422" t="s">
        <v>93</v>
      </c>
      <c r="D15422" s="29">
        <v>46473</v>
      </c>
      <c r="E15422">
        <v>0</v>
      </c>
      <c r="F15422">
        <v>0</v>
      </c>
      <c r="G15422">
        <v>0</v>
      </c>
      <c r="H15422">
        <v>0</v>
      </c>
      <c r="L15422">
        <v>424.49628799999999</v>
      </c>
      <c r="R15422">
        <v>483.74226900000002</v>
      </c>
      <c r="S15422" t="s">
        <v>90</v>
      </c>
      <c r="T15422" s="297">
        <v>46311.754166666666</v>
      </c>
    </row>
    <row r="15423" spans="1:20" x14ac:dyDescent="0.35">
      <c r="A15423" t="s">
        <v>152</v>
      </c>
      <c r="B15423" t="s">
        <v>153</v>
      </c>
      <c r="C15423" t="s">
        <v>93</v>
      </c>
      <c r="D15423" s="29">
        <v>46474</v>
      </c>
      <c r="E15423">
        <v>0</v>
      </c>
      <c r="F15423">
        <v>0</v>
      </c>
      <c r="G15423">
        <v>0</v>
      </c>
      <c r="H15423">
        <v>0</v>
      </c>
      <c r="L15423">
        <v>424.49628799999999</v>
      </c>
      <c r="R15423">
        <v>483.74226900000002</v>
      </c>
      <c r="S15423" t="s">
        <v>90</v>
      </c>
      <c r="T15423" s="297">
        <v>46311.754166666666</v>
      </c>
    </row>
    <row r="15424" spans="1:20" x14ac:dyDescent="0.35">
      <c r="A15424" t="s">
        <v>152</v>
      </c>
      <c r="B15424" t="s">
        <v>153</v>
      </c>
      <c r="C15424" t="s">
        <v>93</v>
      </c>
      <c r="D15424" s="29">
        <v>46475</v>
      </c>
      <c r="E15424">
        <v>0</v>
      </c>
      <c r="F15424">
        <v>0</v>
      </c>
      <c r="G15424">
        <v>0</v>
      </c>
      <c r="H15424">
        <v>0</v>
      </c>
      <c r="L15424">
        <v>424.49628799999999</v>
      </c>
      <c r="R15424">
        <v>483.74226900000002</v>
      </c>
      <c r="S15424" t="s">
        <v>90</v>
      </c>
      <c r="T15424" s="297">
        <v>46311.754166666666</v>
      </c>
    </row>
    <row r="15425" spans="1:20" x14ac:dyDescent="0.35">
      <c r="A15425" t="s">
        <v>152</v>
      </c>
      <c r="B15425" t="s">
        <v>153</v>
      </c>
      <c r="C15425" t="s">
        <v>93</v>
      </c>
      <c r="D15425" s="29">
        <v>46476</v>
      </c>
      <c r="E15425">
        <v>0</v>
      </c>
      <c r="F15425">
        <v>0</v>
      </c>
      <c r="G15425">
        <v>0</v>
      </c>
      <c r="H15425">
        <v>0</v>
      </c>
      <c r="L15425">
        <v>424.49628799999999</v>
      </c>
      <c r="R15425">
        <v>483.74226900000002</v>
      </c>
      <c r="S15425" t="s">
        <v>90</v>
      </c>
      <c r="T15425" s="297">
        <v>46311.754166666666</v>
      </c>
    </row>
    <row r="15426" spans="1:20" x14ac:dyDescent="0.35">
      <c r="A15426" t="s">
        <v>152</v>
      </c>
      <c r="B15426" t="s">
        <v>153</v>
      </c>
      <c r="C15426" t="s">
        <v>93</v>
      </c>
      <c r="D15426" s="29">
        <v>46477</v>
      </c>
      <c r="E15426">
        <v>0</v>
      </c>
      <c r="F15426">
        <v>0</v>
      </c>
      <c r="G15426">
        <v>0</v>
      </c>
      <c r="H15426">
        <v>0</v>
      </c>
      <c r="L15426">
        <v>424.49628799999999</v>
      </c>
      <c r="R15426">
        <v>483.74226900000002</v>
      </c>
      <c r="S15426" t="s">
        <v>90</v>
      </c>
      <c r="T15426" s="297">
        <v>46311.754166666666</v>
      </c>
    </row>
    <row r="15427" spans="1:20" x14ac:dyDescent="0.35">
      <c r="A15427" t="s">
        <v>152</v>
      </c>
      <c r="B15427" t="s">
        <v>153</v>
      </c>
      <c r="C15427" t="s">
        <v>93</v>
      </c>
      <c r="D15427" s="29">
        <v>46478</v>
      </c>
      <c r="E15427">
        <v>0</v>
      </c>
      <c r="F15427">
        <v>0</v>
      </c>
      <c r="G15427">
        <v>0</v>
      </c>
      <c r="H15427">
        <v>0</v>
      </c>
      <c r="L15427">
        <v>432.874526</v>
      </c>
      <c r="R15427">
        <v>483.74226900000002</v>
      </c>
      <c r="S15427" t="s">
        <v>90</v>
      </c>
      <c r="T15427" s="297">
        <v>46311.754166666666</v>
      </c>
    </row>
    <row r="15428" spans="1:20" x14ac:dyDescent="0.35">
      <c r="A15428" t="s">
        <v>152</v>
      </c>
      <c r="B15428" t="s">
        <v>153</v>
      </c>
      <c r="C15428" t="s">
        <v>93</v>
      </c>
      <c r="D15428" s="29">
        <v>46479</v>
      </c>
      <c r="E15428">
        <v>0</v>
      </c>
      <c r="F15428">
        <v>0</v>
      </c>
      <c r="G15428">
        <v>0</v>
      </c>
      <c r="H15428">
        <v>0</v>
      </c>
      <c r="L15428">
        <v>432.874526</v>
      </c>
      <c r="R15428">
        <v>483.74226900000002</v>
      </c>
      <c r="S15428" t="s">
        <v>90</v>
      </c>
      <c r="T15428" s="297">
        <v>46311.754166666666</v>
      </c>
    </row>
    <row r="15429" spans="1:20" x14ac:dyDescent="0.35">
      <c r="A15429" t="s">
        <v>152</v>
      </c>
      <c r="B15429" t="s">
        <v>153</v>
      </c>
      <c r="C15429" t="s">
        <v>93</v>
      </c>
      <c r="D15429" s="29">
        <v>46480</v>
      </c>
      <c r="E15429">
        <v>0</v>
      </c>
      <c r="F15429">
        <v>0</v>
      </c>
      <c r="G15429">
        <v>0</v>
      </c>
      <c r="H15429">
        <v>0</v>
      </c>
      <c r="L15429">
        <v>432.874526</v>
      </c>
      <c r="R15429">
        <v>483.74226900000002</v>
      </c>
      <c r="S15429" t="s">
        <v>90</v>
      </c>
      <c r="T15429" s="297">
        <v>46311.754166666666</v>
      </c>
    </row>
    <row r="15430" spans="1:20" x14ac:dyDescent="0.35">
      <c r="A15430" t="s">
        <v>152</v>
      </c>
      <c r="B15430" t="s">
        <v>153</v>
      </c>
      <c r="C15430" t="s">
        <v>93</v>
      </c>
      <c r="D15430" s="29">
        <v>46481</v>
      </c>
      <c r="E15430">
        <v>0</v>
      </c>
      <c r="F15430">
        <v>0</v>
      </c>
      <c r="G15430">
        <v>0</v>
      </c>
      <c r="H15430">
        <v>0</v>
      </c>
      <c r="L15430">
        <v>432.874526</v>
      </c>
      <c r="R15430">
        <v>483.74226900000002</v>
      </c>
      <c r="S15430" t="s">
        <v>90</v>
      </c>
      <c r="T15430" s="297">
        <v>46311.754166666666</v>
      </c>
    </row>
    <row r="15431" spans="1:20" x14ac:dyDescent="0.35">
      <c r="A15431" t="s">
        <v>152</v>
      </c>
      <c r="B15431" t="s">
        <v>153</v>
      </c>
      <c r="C15431" t="s">
        <v>93</v>
      </c>
      <c r="D15431" s="29">
        <v>46482</v>
      </c>
      <c r="E15431">
        <v>0</v>
      </c>
      <c r="F15431">
        <v>0</v>
      </c>
      <c r="G15431">
        <v>0</v>
      </c>
      <c r="H15431">
        <v>0</v>
      </c>
      <c r="L15431">
        <v>432.874526</v>
      </c>
      <c r="R15431">
        <v>483.74226900000002</v>
      </c>
      <c r="S15431" t="s">
        <v>90</v>
      </c>
      <c r="T15431" s="297">
        <v>46311.754166666666</v>
      </c>
    </row>
    <row r="15432" spans="1:20" x14ac:dyDescent="0.35">
      <c r="A15432" t="s">
        <v>152</v>
      </c>
      <c r="B15432" t="s">
        <v>153</v>
      </c>
      <c r="C15432" t="s">
        <v>93</v>
      </c>
      <c r="D15432" s="29">
        <v>46483</v>
      </c>
      <c r="E15432">
        <v>0</v>
      </c>
      <c r="F15432">
        <v>0</v>
      </c>
      <c r="G15432">
        <v>0</v>
      </c>
      <c r="H15432">
        <v>0</v>
      </c>
      <c r="L15432">
        <v>432.874526</v>
      </c>
      <c r="R15432">
        <v>483.74226900000002</v>
      </c>
      <c r="S15432" t="s">
        <v>90</v>
      </c>
      <c r="T15432" s="297">
        <v>46311.754166666666</v>
      </c>
    </row>
    <row r="15433" spans="1:20" x14ac:dyDescent="0.35">
      <c r="A15433" t="s">
        <v>152</v>
      </c>
      <c r="B15433" t="s">
        <v>153</v>
      </c>
      <c r="C15433" t="s">
        <v>93</v>
      </c>
      <c r="D15433" s="29">
        <v>46484</v>
      </c>
      <c r="E15433">
        <v>0</v>
      </c>
      <c r="F15433">
        <v>0</v>
      </c>
      <c r="G15433">
        <v>0</v>
      </c>
      <c r="H15433">
        <v>0</v>
      </c>
      <c r="L15433">
        <v>432.874526</v>
      </c>
      <c r="R15433">
        <v>483.74226900000002</v>
      </c>
      <c r="S15433" t="s">
        <v>90</v>
      </c>
      <c r="T15433" s="297">
        <v>46311.754166666666</v>
      </c>
    </row>
    <row r="15434" spans="1:20" x14ac:dyDescent="0.35">
      <c r="A15434" t="s">
        <v>152</v>
      </c>
      <c r="B15434" t="s">
        <v>153</v>
      </c>
      <c r="C15434" t="s">
        <v>93</v>
      </c>
      <c r="D15434" s="29">
        <v>46485</v>
      </c>
      <c r="E15434">
        <v>0</v>
      </c>
      <c r="F15434">
        <v>0</v>
      </c>
      <c r="G15434">
        <v>0</v>
      </c>
      <c r="H15434">
        <v>0</v>
      </c>
      <c r="L15434">
        <v>432.874526</v>
      </c>
      <c r="R15434">
        <v>483.74226900000002</v>
      </c>
      <c r="S15434" t="s">
        <v>90</v>
      </c>
      <c r="T15434" s="297">
        <v>46311.754166666666</v>
      </c>
    </row>
    <row r="15435" spans="1:20" x14ac:dyDescent="0.35">
      <c r="A15435" t="s">
        <v>152</v>
      </c>
      <c r="B15435" t="s">
        <v>153</v>
      </c>
      <c r="C15435" t="s">
        <v>93</v>
      </c>
      <c r="D15435" s="29">
        <v>46486</v>
      </c>
      <c r="E15435">
        <v>0</v>
      </c>
      <c r="F15435">
        <v>0</v>
      </c>
      <c r="G15435">
        <v>0</v>
      </c>
      <c r="H15435">
        <v>0</v>
      </c>
      <c r="L15435">
        <v>432.874526</v>
      </c>
      <c r="R15435">
        <v>483.74226900000002</v>
      </c>
      <c r="S15435" t="s">
        <v>90</v>
      </c>
      <c r="T15435" s="297">
        <v>46311.754166666666</v>
      </c>
    </row>
    <row r="15436" spans="1:20" x14ac:dyDescent="0.35">
      <c r="A15436" t="s">
        <v>152</v>
      </c>
      <c r="B15436" t="s">
        <v>153</v>
      </c>
      <c r="C15436" t="s">
        <v>93</v>
      </c>
      <c r="D15436" s="29">
        <v>46487</v>
      </c>
      <c r="E15436">
        <v>0</v>
      </c>
      <c r="F15436">
        <v>0</v>
      </c>
      <c r="G15436">
        <v>0</v>
      </c>
      <c r="H15436">
        <v>0</v>
      </c>
      <c r="L15436">
        <v>432.874526</v>
      </c>
      <c r="R15436">
        <v>483.74226900000002</v>
      </c>
      <c r="S15436" t="s">
        <v>90</v>
      </c>
      <c r="T15436" s="297">
        <v>46311.754166666666</v>
      </c>
    </row>
    <row r="15437" spans="1:20" x14ac:dyDescent="0.35">
      <c r="A15437" t="s">
        <v>152</v>
      </c>
      <c r="B15437" t="s">
        <v>153</v>
      </c>
      <c r="C15437" t="s">
        <v>93</v>
      </c>
      <c r="D15437" s="29">
        <v>46488</v>
      </c>
      <c r="E15437">
        <v>0</v>
      </c>
      <c r="F15437">
        <v>0</v>
      </c>
      <c r="G15437">
        <v>0</v>
      </c>
      <c r="H15437">
        <v>0</v>
      </c>
      <c r="L15437">
        <v>432.874526</v>
      </c>
      <c r="R15437">
        <v>483.74226900000002</v>
      </c>
      <c r="S15437" t="s">
        <v>90</v>
      </c>
      <c r="T15437" s="297">
        <v>46311.754166666666</v>
      </c>
    </row>
    <row r="15438" spans="1:20" x14ac:dyDescent="0.35">
      <c r="A15438" t="s">
        <v>152</v>
      </c>
      <c r="B15438" t="s">
        <v>153</v>
      </c>
      <c r="C15438" t="s">
        <v>93</v>
      </c>
      <c r="D15438" s="29">
        <v>46489</v>
      </c>
      <c r="E15438">
        <v>0</v>
      </c>
      <c r="F15438">
        <v>0</v>
      </c>
      <c r="G15438">
        <v>0</v>
      </c>
      <c r="H15438">
        <v>0</v>
      </c>
      <c r="L15438">
        <v>432.874526</v>
      </c>
      <c r="R15438">
        <v>483.74226900000002</v>
      </c>
      <c r="S15438" t="s">
        <v>90</v>
      </c>
      <c r="T15438" s="297">
        <v>46311.754166666666</v>
      </c>
    </row>
    <row r="15439" spans="1:20" x14ac:dyDescent="0.35">
      <c r="A15439" t="s">
        <v>152</v>
      </c>
      <c r="B15439" t="s">
        <v>153</v>
      </c>
      <c r="C15439" t="s">
        <v>93</v>
      </c>
      <c r="D15439" s="29">
        <v>46490</v>
      </c>
      <c r="E15439">
        <v>0</v>
      </c>
      <c r="F15439">
        <v>0</v>
      </c>
      <c r="G15439">
        <v>0</v>
      </c>
      <c r="H15439">
        <v>0</v>
      </c>
      <c r="L15439">
        <v>432.874526</v>
      </c>
      <c r="R15439">
        <v>483.74226900000002</v>
      </c>
      <c r="S15439" t="s">
        <v>90</v>
      </c>
      <c r="T15439" s="297">
        <v>46311.754166666666</v>
      </c>
    </row>
    <row r="15440" spans="1:20" x14ac:dyDescent="0.35">
      <c r="A15440" t="s">
        <v>152</v>
      </c>
      <c r="B15440" t="s">
        <v>153</v>
      </c>
      <c r="C15440" t="s">
        <v>93</v>
      </c>
      <c r="D15440" s="29">
        <v>46491</v>
      </c>
      <c r="E15440">
        <v>0</v>
      </c>
      <c r="F15440">
        <v>0</v>
      </c>
      <c r="G15440">
        <v>0</v>
      </c>
      <c r="H15440">
        <v>0</v>
      </c>
      <c r="L15440">
        <v>432.874526</v>
      </c>
      <c r="R15440">
        <v>483.74226900000002</v>
      </c>
      <c r="S15440" t="s">
        <v>90</v>
      </c>
      <c r="T15440" s="297">
        <v>46311.754166666666</v>
      </c>
    </row>
    <row r="15441" spans="1:20" x14ac:dyDescent="0.35">
      <c r="A15441" t="s">
        <v>152</v>
      </c>
      <c r="B15441" t="s">
        <v>153</v>
      </c>
      <c r="C15441" t="s">
        <v>93</v>
      </c>
      <c r="D15441" s="29">
        <v>46492</v>
      </c>
      <c r="E15441">
        <v>0</v>
      </c>
      <c r="F15441">
        <v>0</v>
      </c>
      <c r="G15441">
        <v>0</v>
      </c>
      <c r="H15441">
        <v>0</v>
      </c>
      <c r="L15441">
        <v>432.874526</v>
      </c>
      <c r="R15441">
        <v>483.74226900000002</v>
      </c>
      <c r="S15441" t="s">
        <v>90</v>
      </c>
      <c r="T15441" s="297">
        <v>46311.754166666666</v>
      </c>
    </row>
    <row r="15442" spans="1:20" x14ac:dyDescent="0.35">
      <c r="A15442" t="s">
        <v>152</v>
      </c>
      <c r="B15442" t="s">
        <v>153</v>
      </c>
      <c r="C15442" t="s">
        <v>93</v>
      </c>
      <c r="D15442" s="29">
        <v>46493</v>
      </c>
      <c r="E15442">
        <v>0</v>
      </c>
      <c r="F15442">
        <v>0</v>
      </c>
      <c r="G15442">
        <v>0</v>
      </c>
      <c r="H15442">
        <v>0</v>
      </c>
      <c r="L15442">
        <v>432.874526</v>
      </c>
      <c r="R15442">
        <v>483.74226900000002</v>
      </c>
      <c r="S15442" t="s">
        <v>90</v>
      </c>
      <c r="T15442" s="297">
        <v>46311.754166666666</v>
      </c>
    </row>
    <row r="15443" spans="1:20" x14ac:dyDescent="0.35">
      <c r="A15443" t="s">
        <v>152</v>
      </c>
      <c r="B15443" t="s">
        <v>153</v>
      </c>
      <c r="C15443" t="s">
        <v>93</v>
      </c>
      <c r="D15443" s="29">
        <v>46494</v>
      </c>
      <c r="E15443">
        <v>0</v>
      </c>
      <c r="F15443">
        <v>0</v>
      </c>
      <c r="G15443">
        <v>0</v>
      </c>
      <c r="H15443">
        <v>0</v>
      </c>
      <c r="L15443">
        <v>432.874526</v>
      </c>
      <c r="R15443">
        <v>483.74226900000002</v>
      </c>
      <c r="S15443" t="s">
        <v>90</v>
      </c>
      <c r="T15443" s="297">
        <v>46311.754166666666</v>
      </c>
    </row>
    <row r="15444" spans="1:20" x14ac:dyDescent="0.35">
      <c r="A15444" t="s">
        <v>152</v>
      </c>
      <c r="B15444" t="s">
        <v>153</v>
      </c>
      <c r="C15444" t="s">
        <v>93</v>
      </c>
      <c r="D15444" s="29">
        <v>46495</v>
      </c>
      <c r="E15444">
        <v>0</v>
      </c>
      <c r="F15444">
        <v>0</v>
      </c>
      <c r="G15444">
        <v>0</v>
      </c>
      <c r="H15444">
        <v>0</v>
      </c>
      <c r="L15444">
        <v>432.874526</v>
      </c>
      <c r="R15444">
        <v>483.74226900000002</v>
      </c>
      <c r="S15444" t="s">
        <v>90</v>
      </c>
      <c r="T15444" s="297">
        <v>46311.754166666666</v>
      </c>
    </row>
    <row r="15445" spans="1:20" x14ac:dyDescent="0.35">
      <c r="A15445" t="s">
        <v>152</v>
      </c>
      <c r="B15445" t="s">
        <v>153</v>
      </c>
      <c r="C15445" t="s">
        <v>93</v>
      </c>
      <c r="D15445" s="29">
        <v>46496</v>
      </c>
      <c r="E15445">
        <v>0</v>
      </c>
      <c r="F15445">
        <v>0</v>
      </c>
      <c r="G15445">
        <v>0</v>
      </c>
      <c r="H15445">
        <v>0</v>
      </c>
      <c r="L15445">
        <v>432.874526</v>
      </c>
      <c r="R15445">
        <v>483.74226900000002</v>
      </c>
      <c r="S15445" t="s">
        <v>90</v>
      </c>
      <c r="T15445" s="297">
        <v>46311.754166666666</v>
      </c>
    </row>
    <row r="15446" spans="1:20" x14ac:dyDescent="0.35">
      <c r="A15446" t="s">
        <v>152</v>
      </c>
      <c r="B15446" t="s">
        <v>153</v>
      </c>
      <c r="C15446" t="s">
        <v>93</v>
      </c>
      <c r="D15446" s="29">
        <v>46497</v>
      </c>
      <c r="E15446">
        <v>0</v>
      </c>
      <c r="F15446">
        <v>0</v>
      </c>
      <c r="G15446">
        <v>0</v>
      </c>
      <c r="H15446">
        <v>0</v>
      </c>
      <c r="L15446">
        <v>432.874526</v>
      </c>
      <c r="R15446">
        <v>483.74226900000002</v>
      </c>
      <c r="S15446" t="s">
        <v>90</v>
      </c>
      <c r="T15446" s="297">
        <v>46311.754166666666</v>
      </c>
    </row>
    <row r="15447" spans="1:20" x14ac:dyDescent="0.35">
      <c r="A15447" t="s">
        <v>152</v>
      </c>
      <c r="B15447" t="s">
        <v>153</v>
      </c>
      <c r="C15447" t="s">
        <v>93</v>
      </c>
      <c r="D15447" s="29">
        <v>46498</v>
      </c>
      <c r="E15447">
        <v>0</v>
      </c>
      <c r="F15447">
        <v>0</v>
      </c>
      <c r="G15447">
        <v>0</v>
      </c>
      <c r="H15447">
        <v>0</v>
      </c>
      <c r="L15447">
        <v>432.874526</v>
      </c>
      <c r="R15447">
        <v>483.74226900000002</v>
      </c>
      <c r="S15447" t="s">
        <v>90</v>
      </c>
      <c r="T15447" s="297">
        <v>46311.754166666666</v>
      </c>
    </row>
    <row r="15448" spans="1:20" x14ac:dyDescent="0.35">
      <c r="A15448" t="s">
        <v>152</v>
      </c>
      <c r="B15448" t="s">
        <v>153</v>
      </c>
      <c r="C15448" t="s">
        <v>93</v>
      </c>
      <c r="D15448" s="29">
        <v>46499</v>
      </c>
      <c r="E15448">
        <v>0</v>
      </c>
      <c r="F15448">
        <v>0</v>
      </c>
      <c r="G15448">
        <v>0</v>
      </c>
      <c r="H15448">
        <v>0</v>
      </c>
      <c r="L15448">
        <v>432.874526</v>
      </c>
      <c r="R15448">
        <v>483.74226900000002</v>
      </c>
      <c r="S15448" t="s">
        <v>90</v>
      </c>
      <c r="T15448" s="297">
        <v>46311.754166666666</v>
      </c>
    </row>
    <row r="15449" spans="1:20" x14ac:dyDescent="0.35">
      <c r="A15449" t="s">
        <v>152</v>
      </c>
      <c r="B15449" t="s">
        <v>153</v>
      </c>
      <c r="C15449" t="s">
        <v>93</v>
      </c>
      <c r="D15449" s="29">
        <v>46500</v>
      </c>
      <c r="E15449">
        <v>0</v>
      </c>
      <c r="F15449">
        <v>0</v>
      </c>
      <c r="G15449">
        <v>0</v>
      </c>
      <c r="H15449">
        <v>0</v>
      </c>
      <c r="L15449">
        <v>432.874526</v>
      </c>
      <c r="R15449">
        <v>483.74226900000002</v>
      </c>
      <c r="S15449" t="s">
        <v>90</v>
      </c>
      <c r="T15449" s="297">
        <v>46311.754166666666</v>
      </c>
    </row>
    <row r="15450" spans="1:20" x14ac:dyDescent="0.35">
      <c r="A15450" t="s">
        <v>152</v>
      </c>
      <c r="B15450" t="s">
        <v>153</v>
      </c>
      <c r="C15450" t="s">
        <v>93</v>
      </c>
      <c r="D15450" s="29">
        <v>46501</v>
      </c>
      <c r="E15450">
        <v>0</v>
      </c>
      <c r="F15450">
        <v>0</v>
      </c>
      <c r="G15450">
        <v>0</v>
      </c>
      <c r="H15450">
        <v>0</v>
      </c>
      <c r="L15450">
        <v>432.874526</v>
      </c>
      <c r="R15450">
        <v>483.74226900000002</v>
      </c>
      <c r="S15450" t="s">
        <v>90</v>
      </c>
      <c r="T15450" s="297">
        <v>46311.754166666666</v>
      </c>
    </row>
    <row r="15451" spans="1:20" x14ac:dyDescent="0.35">
      <c r="A15451" t="s">
        <v>152</v>
      </c>
      <c r="B15451" t="s">
        <v>153</v>
      </c>
      <c r="C15451" t="s">
        <v>93</v>
      </c>
      <c r="D15451" s="29">
        <v>46502</v>
      </c>
      <c r="E15451">
        <v>0</v>
      </c>
      <c r="F15451">
        <v>0</v>
      </c>
      <c r="G15451">
        <v>0</v>
      </c>
      <c r="H15451">
        <v>0</v>
      </c>
      <c r="L15451">
        <v>432.874526</v>
      </c>
      <c r="R15451">
        <v>483.74226900000002</v>
      </c>
      <c r="S15451" t="s">
        <v>90</v>
      </c>
      <c r="T15451" s="297">
        <v>46311.754166666666</v>
      </c>
    </row>
    <row r="15452" spans="1:20" x14ac:dyDescent="0.35">
      <c r="A15452" t="s">
        <v>152</v>
      </c>
      <c r="B15452" t="s">
        <v>153</v>
      </c>
      <c r="C15452" t="s">
        <v>93</v>
      </c>
      <c r="D15452" s="29">
        <v>46503</v>
      </c>
      <c r="E15452">
        <v>0</v>
      </c>
      <c r="F15452">
        <v>0</v>
      </c>
      <c r="G15452">
        <v>0</v>
      </c>
      <c r="H15452">
        <v>0</v>
      </c>
      <c r="L15452">
        <v>432.874526</v>
      </c>
      <c r="R15452">
        <v>483.74226900000002</v>
      </c>
      <c r="S15452" t="s">
        <v>90</v>
      </c>
      <c r="T15452" s="297">
        <v>46311.754166666666</v>
      </c>
    </row>
    <row r="15453" spans="1:20" x14ac:dyDescent="0.35">
      <c r="A15453" t="s">
        <v>152</v>
      </c>
      <c r="B15453" t="s">
        <v>153</v>
      </c>
      <c r="C15453" t="s">
        <v>93</v>
      </c>
      <c r="D15453" s="29">
        <v>46504</v>
      </c>
      <c r="E15453">
        <v>0</v>
      </c>
      <c r="F15453">
        <v>0</v>
      </c>
      <c r="G15453">
        <v>0</v>
      </c>
      <c r="H15453">
        <v>0</v>
      </c>
      <c r="L15453">
        <v>432.874526</v>
      </c>
      <c r="R15453">
        <v>483.74226900000002</v>
      </c>
      <c r="S15453" t="s">
        <v>90</v>
      </c>
      <c r="T15453" s="297">
        <v>46311.754166666666</v>
      </c>
    </row>
    <row r="15454" spans="1:20" x14ac:dyDescent="0.35">
      <c r="A15454" t="s">
        <v>152</v>
      </c>
      <c r="B15454" t="s">
        <v>153</v>
      </c>
      <c r="C15454" t="s">
        <v>93</v>
      </c>
      <c r="D15454" s="29">
        <v>46505</v>
      </c>
      <c r="E15454">
        <v>0</v>
      </c>
      <c r="F15454">
        <v>0</v>
      </c>
      <c r="G15454">
        <v>0</v>
      </c>
      <c r="H15454">
        <v>0</v>
      </c>
      <c r="L15454">
        <v>432.874526</v>
      </c>
      <c r="R15454">
        <v>483.74226900000002</v>
      </c>
      <c r="S15454" t="s">
        <v>90</v>
      </c>
      <c r="T15454" s="297">
        <v>46311.754166666666</v>
      </c>
    </row>
    <row r="15455" spans="1:20" x14ac:dyDescent="0.35">
      <c r="A15455" t="s">
        <v>152</v>
      </c>
      <c r="B15455" t="s">
        <v>153</v>
      </c>
      <c r="C15455" t="s">
        <v>93</v>
      </c>
      <c r="D15455" s="29">
        <v>46506</v>
      </c>
      <c r="E15455">
        <v>0</v>
      </c>
      <c r="F15455">
        <v>0</v>
      </c>
      <c r="G15455">
        <v>0</v>
      </c>
      <c r="H15455">
        <v>0</v>
      </c>
      <c r="L15455">
        <v>432.874526</v>
      </c>
      <c r="R15455">
        <v>483.74226900000002</v>
      </c>
      <c r="S15455" t="s">
        <v>90</v>
      </c>
      <c r="T15455" s="297">
        <v>46311.754166666666</v>
      </c>
    </row>
    <row r="15456" spans="1:20" x14ac:dyDescent="0.35">
      <c r="A15456" t="s">
        <v>152</v>
      </c>
      <c r="B15456" t="s">
        <v>153</v>
      </c>
      <c r="C15456" t="s">
        <v>93</v>
      </c>
      <c r="D15456" s="29">
        <v>46507</v>
      </c>
      <c r="E15456">
        <v>0</v>
      </c>
      <c r="F15456">
        <v>0</v>
      </c>
      <c r="G15456">
        <v>0</v>
      </c>
      <c r="H15456">
        <v>0</v>
      </c>
      <c r="L15456">
        <v>432.874526</v>
      </c>
      <c r="R15456">
        <v>483.74226900000002</v>
      </c>
      <c r="S15456" t="s">
        <v>90</v>
      </c>
      <c r="T15456" s="297">
        <v>46311.754166666666</v>
      </c>
    </row>
    <row r="15457" spans="1:20" x14ac:dyDescent="0.35">
      <c r="A15457" t="s">
        <v>152</v>
      </c>
      <c r="B15457" t="s">
        <v>153</v>
      </c>
      <c r="C15457" t="s">
        <v>93</v>
      </c>
      <c r="D15457" s="29">
        <v>46508</v>
      </c>
      <c r="E15457">
        <v>0</v>
      </c>
      <c r="F15457">
        <v>0</v>
      </c>
      <c r="G15457">
        <v>0</v>
      </c>
      <c r="H15457">
        <v>0</v>
      </c>
      <c r="L15457">
        <v>432.874526</v>
      </c>
      <c r="R15457">
        <v>483.74226900000002</v>
      </c>
      <c r="S15457" t="s">
        <v>90</v>
      </c>
      <c r="T15457" s="297">
        <v>46311.754166666666</v>
      </c>
    </row>
    <row r="15458" spans="1:20" x14ac:dyDescent="0.35">
      <c r="A15458" t="s">
        <v>152</v>
      </c>
      <c r="B15458" t="s">
        <v>153</v>
      </c>
      <c r="C15458" t="s">
        <v>93</v>
      </c>
      <c r="D15458" s="29">
        <v>46509</v>
      </c>
      <c r="E15458">
        <v>0</v>
      </c>
      <c r="F15458">
        <v>0</v>
      </c>
      <c r="G15458">
        <v>0</v>
      </c>
      <c r="H15458">
        <v>0</v>
      </c>
      <c r="L15458">
        <v>432.874526</v>
      </c>
      <c r="R15458">
        <v>483.74226900000002</v>
      </c>
      <c r="S15458" t="s">
        <v>90</v>
      </c>
      <c r="T15458" s="297">
        <v>46311.754166666666</v>
      </c>
    </row>
    <row r="15459" spans="1:20" x14ac:dyDescent="0.35">
      <c r="A15459" t="s">
        <v>152</v>
      </c>
      <c r="B15459" t="s">
        <v>153</v>
      </c>
      <c r="C15459" t="s">
        <v>93</v>
      </c>
      <c r="D15459" s="29">
        <v>46510</v>
      </c>
      <c r="E15459">
        <v>0</v>
      </c>
      <c r="F15459">
        <v>0</v>
      </c>
      <c r="G15459">
        <v>0</v>
      </c>
      <c r="H15459">
        <v>0</v>
      </c>
      <c r="L15459">
        <v>432.874526</v>
      </c>
      <c r="R15459">
        <v>483.74226900000002</v>
      </c>
      <c r="S15459" t="s">
        <v>151</v>
      </c>
      <c r="T15459" s="297">
        <v>46311.754166666666</v>
      </c>
    </row>
    <row r="15460" spans="1:20" x14ac:dyDescent="0.35">
      <c r="A15460" t="s">
        <v>152</v>
      </c>
      <c r="B15460" t="s">
        <v>153</v>
      </c>
      <c r="C15460" t="s">
        <v>93</v>
      </c>
      <c r="D15460" s="29">
        <v>46511</v>
      </c>
      <c r="E15460">
        <v>0</v>
      </c>
      <c r="F15460">
        <v>0</v>
      </c>
      <c r="G15460">
        <v>0</v>
      </c>
      <c r="H15460">
        <v>0</v>
      </c>
      <c r="L15460">
        <v>432.874526</v>
      </c>
      <c r="R15460">
        <v>483.74226900000002</v>
      </c>
      <c r="S15460" t="s">
        <v>151</v>
      </c>
      <c r="T15460" s="297">
        <v>46311.754166666666</v>
      </c>
    </row>
    <row r="15461" spans="1:20" x14ac:dyDescent="0.35">
      <c r="A15461" t="s">
        <v>152</v>
      </c>
      <c r="B15461" t="s">
        <v>153</v>
      </c>
      <c r="C15461" t="s">
        <v>93</v>
      </c>
      <c r="D15461" s="29">
        <v>46512</v>
      </c>
      <c r="E15461">
        <v>0</v>
      </c>
      <c r="F15461">
        <v>0</v>
      </c>
      <c r="G15461">
        <v>0</v>
      </c>
      <c r="H15461">
        <v>0</v>
      </c>
      <c r="L15461">
        <v>432.874526</v>
      </c>
      <c r="R15461">
        <v>483.74226900000002</v>
      </c>
      <c r="S15461" t="s">
        <v>151</v>
      </c>
      <c r="T15461" s="297">
        <v>46311.754166666666</v>
      </c>
    </row>
    <row r="15462" spans="1:20" x14ac:dyDescent="0.35">
      <c r="A15462" t="s">
        <v>152</v>
      </c>
      <c r="B15462" t="s">
        <v>153</v>
      </c>
      <c r="C15462" t="s">
        <v>93</v>
      </c>
      <c r="D15462" s="29">
        <v>46513</v>
      </c>
      <c r="E15462">
        <v>0</v>
      </c>
      <c r="F15462">
        <v>0</v>
      </c>
      <c r="G15462">
        <v>0</v>
      </c>
      <c r="H15462">
        <v>0</v>
      </c>
      <c r="L15462">
        <v>432.874526</v>
      </c>
      <c r="R15462">
        <v>483.74226900000002</v>
      </c>
      <c r="S15462" t="s">
        <v>151</v>
      </c>
      <c r="T15462" s="297">
        <v>46311.754166666666</v>
      </c>
    </row>
    <row r="15463" spans="1:20" x14ac:dyDescent="0.35">
      <c r="A15463" t="s">
        <v>152</v>
      </c>
      <c r="B15463" t="s">
        <v>153</v>
      </c>
      <c r="C15463" t="s">
        <v>93</v>
      </c>
      <c r="D15463" s="29">
        <v>46514</v>
      </c>
      <c r="E15463">
        <v>0</v>
      </c>
      <c r="F15463">
        <v>0</v>
      </c>
      <c r="G15463">
        <v>0</v>
      </c>
      <c r="H15463">
        <v>0</v>
      </c>
      <c r="L15463">
        <v>432.874526</v>
      </c>
      <c r="R15463">
        <v>483.74226900000002</v>
      </c>
      <c r="S15463" t="s">
        <v>151</v>
      </c>
      <c r="T15463" s="297">
        <v>46311.754166666666</v>
      </c>
    </row>
    <row r="15464" spans="1:20" x14ac:dyDescent="0.35">
      <c r="A15464" t="s">
        <v>152</v>
      </c>
      <c r="B15464" t="s">
        <v>153</v>
      </c>
      <c r="C15464" t="s">
        <v>93</v>
      </c>
      <c r="D15464" s="29">
        <v>46515</v>
      </c>
      <c r="E15464">
        <v>0</v>
      </c>
      <c r="F15464">
        <v>0</v>
      </c>
      <c r="G15464">
        <v>0</v>
      </c>
      <c r="H15464">
        <v>0</v>
      </c>
      <c r="L15464">
        <v>432.874526</v>
      </c>
      <c r="R15464">
        <v>483.74226900000002</v>
      </c>
      <c r="S15464" t="s">
        <v>151</v>
      </c>
      <c r="T15464" s="297">
        <v>46311.754166666666</v>
      </c>
    </row>
    <row r="15465" spans="1:20" x14ac:dyDescent="0.35">
      <c r="A15465" t="s">
        <v>152</v>
      </c>
      <c r="B15465" t="s">
        <v>153</v>
      </c>
      <c r="C15465" t="s">
        <v>93</v>
      </c>
      <c r="D15465" s="29">
        <v>46516</v>
      </c>
      <c r="E15465">
        <v>0</v>
      </c>
      <c r="F15465">
        <v>0</v>
      </c>
      <c r="G15465">
        <v>0</v>
      </c>
      <c r="H15465">
        <v>0</v>
      </c>
      <c r="L15465">
        <v>432.874526</v>
      </c>
      <c r="R15465">
        <v>483.74226900000002</v>
      </c>
      <c r="S15465" t="s">
        <v>151</v>
      </c>
      <c r="T15465" s="297">
        <v>46311.754166666666</v>
      </c>
    </row>
    <row r="15466" spans="1:20" x14ac:dyDescent="0.35">
      <c r="A15466" t="s">
        <v>152</v>
      </c>
      <c r="B15466" t="s">
        <v>153</v>
      </c>
      <c r="C15466" t="s">
        <v>93</v>
      </c>
      <c r="D15466" s="29">
        <v>46517</v>
      </c>
      <c r="E15466">
        <v>0</v>
      </c>
      <c r="F15466">
        <v>0</v>
      </c>
      <c r="G15466">
        <v>0</v>
      </c>
      <c r="H15466">
        <v>0</v>
      </c>
      <c r="L15466">
        <v>432.874526</v>
      </c>
      <c r="R15466">
        <v>483.74226900000002</v>
      </c>
      <c r="S15466" t="s">
        <v>151</v>
      </c>
      <c r="T15466" s="297">
        <v>46311.754166666666</v>
      </c>
    </row>
    <row r="15467" spans="1:20" x14ac:dyDescent="0.35">
      <c r="A15467" t="s">
        <v>152</v>
      </c>
      <c r="B15467" t="s">
        <v>153</v>
      </c>
      <c r="C15467" t="s">
        <v>93</v>
      </c>
      <c r="D15467" s="29">
        <v>46518</v>
      </c>
      <c r="E15467">
        <v>0</v>
      </c>
      <c r="F15467">
        <v>0</v>
      </c>
      <c r="G15467">
        <v>0</v>
      </c>
      <c r="H15467">
        <v>0</v>
      </c>
      <c r="L15467">
        <v>432.874526</v>
      </c>
      <c r="R15467">
        <v>483.74226900000002</v>
      </c>
      <c r="S15467" t="s">
        <v>151</v>
      </c>
      <c r="T15467" s="297">
        <v>46311.754166666666</v>
      </c>
    </row>
    <row r="15468" spans="1:20" x14ac:dyDescent="0.35">
      <c r="A15468" t="s">
        <v>152</v>
      </c>
      <c r="B15468" t="s">
        <v>153</v>
      </c>
      <c r="C15468" t="s">
        <v>93</v>
      </c>
      <c r="D15468" s="29">
        <v>46519</v>
      </c>
      <c r="E15468">
        <v>0</v>
      </c>
      <c r="F15468">
        <v>0</v>
      </c>
      <c r="G15468">
        <v>0</v>
      </c>
      <c r="H15468">
        <v>0</v>
      </c>
      <c r="L15468">
        <v>432.874526</v>
      </c>
      <c r="R15468">
        <v>483.74226900000002</v>
      </c>
      <c r="S15468" t="s">
        <v>151</v>
      </c>
      <c r="T15468" s="297">
        <v>46311.754166666666</v>
      </c>
    </row>
    <row r="15469" spans="1:20" x14ac:dyDescent="0.35">
      <c r="A15469" t="s">
        <v>152</v>
      </c>
      <c r="B15469" t="s">
        <v>153</v>
      </c>
      <c r="C15469" t="s">
        <v>93</v>
      </c>
      <c r="D15469" s="29">
        <v>46520</v>
      </c>
      <c r="E15469">
        <v>0</v>
      </c>
      <c r="F15469">
        <v>0</v>
      </c>
      <c r="G15469">
        <v>0</v>
      </c>
      <c r="H15469">
        <v>0</v>
      </c>
      <c r="L15469">
        <v>432.874526</v>
      </c>
      <c r="R15469">
        <v>483.74226900000002</v>
      </c>
      <c r="S15469" t="s">
        <v>151</v>
      </c>
      <c r="T15469" s="297">
        <v>46311.754166666666</v>
      </c>
    </row>
    <row r="15470" spans="1:20" x14ac:dyDescent="0.35">
      <c r="A15470" t="s">
        <v>152</v>
      </c>
      <c r="B15470" t="s">
        <v>153</v>
      </c>
      <c r="C15470" t="s">
        <v>93</v>
      </c>
      <c r="D15470" s="29">
        <v>46521</v>
      </c>
      <c r="E15470">
        <v>0</v>
      </c>
      <c r="F15470">
        <v>0</v>
      </c>
      <c r="G15470">
        <v>0</v>
      </c>
      <c r="H15470">
        <v>0</v>
      </c>
      <c r="L15470">
        <v>432.874526</v>
      </c>
      <c r="R15470">
        <v>483.74226900000002</v>
      </c>
      <c r="S15470" t="s">
        <v>151</v>
      </c>
      <c r="T15470" s="297">
        <v>46311.754166666666</v>
      </c>
    </row>
    <row r="15471" spans="1:20" x14ac:dyDescent="0.35">
      <c r="A15471" t="s">
        <v>152</v>
      </c>
      <c r="B15471" t="s">
        <v>153</v>
      </c>
      <c r="C15471" t="s">
        <v>93</v>
      </c>
      <c r="D15471" s="29">
        <v>46522</v>
      </c>
      <c r="E15471">
        <v>0</v>
      </c>
      <c r="F15471">
        <v>0</v>
      </c>
      <c r="G15471">
        <v>0</v>
      </c>
      <c r="H15471">
        <v>0</v>
      </c>
      <c r="L15471">
        <v>432.874526</v>
      </c>
      <c r="R15471">
        <v>483.74226900000002</v>
      </c>
      <c r="S15471" t="s">
        <v>151</v>
      </c>
      <c r="T15471" s="297">
        <v>46311.754166666666</v>
      </c>
    </row>
    <row r="15472" spans="1:20" x14ac:dyDescent="0.35">
      <c r="A15472" t="s">
        <v>152</v>
      </c>
      <c r="B15472" t="s">
        <v>153</v>
      </c>
      <c r="C15472" t="s">
        <v>93</v>
      </c>
      <c r="D15472" s="29">
        <v>46523</v>
      </c>
      <c r="E15472">
        <v>0</v>
      </c>
      <c r="F15472">
        <v>0</v>
      </c>
      <c r="G15472">
        <v>0</v>
      </c>
      <c r="H15472">
        <v>0</v>
      </c>
      <c r="L15472">
        <v>432.874526</v>
      </c>
      <c r="R15472">
        <v>483.74226900000002</v>
      </c>
      <c r="S15472" t="s">
        <v>151</v>
      </c>
      <c r="T15472" s="297">
        <v>46311.754166666666</v>
      </c>
    </row>
    <row r="15473" spans="1:20" x14ac:dyDescent="0.35">
      <c r="A15473" t="s">
        <v>152</v>
      </c>
      <c r="B15473" t="s">
        <v>153</v>
      </c>
      <c r="C15473" t="s">
        <v>93</v>
      </c>
      <c r="D15473" s="29">
        <v>46524</v>
      </c>
      <c r="E15473">
        <v>0</v>
      </c>
      <c r="F15473">
        <v>0</v>
      </c>
      <c r="G15473">
        <v>0</v>
      </c>
      <c r="H15473">
        <v>0</v>
      </c>
      <c r="L15473">
        <v>432.874526</v>
      </c>
      <c r="R15473">
        <v>483.74226900000002</v>
      </c>
      <c r="S15473" t="s">
        <v>151</v>
      </c>
      <c r="T15473" s="297">
        <v>46311.754166666666</v>
      </c>
    </row>
    <row r="15474" spans="1:20" x14ac:dyDescent="0.35">
      <c r="A15474" t="s">
        <v>152</v>
      </c>
      <c r="B15474" t="s">
        <v>153</v>
      </c>
      <c r="C15474" t="s">
        <v>93</v>
      </c>
      <c r="D15474" s="29">
        <v>46525</v>
      </c>
      <c r="E15474">
        <v>0</v>
      </c>
      <c r="F15474">
        <v>0</v>
      </c>
      <c r="G15474">
        <v>0</v>
      </c>
      <c r="H15474">
        <v>0</v>
      </c>
      <c r="L15474">
        <v>432.874526</v>
      </c>
      <c r="R15474">
        <v>483.74226900000002</v>
      </c>
      <c r="S15474" t="s">
        <v>151</v>
      </c>
      <c r="T15474" s="297">
        <v>46311.754166666666</v>
      </c>
    </row>
    <row r="15475" spans="1:20" x14ac:dyDescent="0.35">
      <c r="A15475" t="s">
        <v>152</v>
      </c>
      <c r="B15475" t="s">
        <v>153</v>
      </c>
      <c r="C15475" t="s">
        <v>93</v>
      </c>
      <c r="D15475" s="29">
        <v>46526</v>
      </c>
      <c r="E15475">
        <v>0</v>
      </c>
      <c r="F15475">
        <v>0</v>
      </c>
      <c r="G15475">
        <v>0</v>
      </c>
      <c r="H15475">
        <v>0</v>
      </c>
      <c r="L15475">
        <v>432.874526</v>
      </c>
      <c r="R15475">
        <v>483.74226900000002</v>
      </c>
      <c r="S15475" t="s">
        <v>151</v>
      </c>
      <c r="T15475" s="297">
        <v>46311.754166666666</v>
      </c>
    </row>
    <row r="15476" spans="1:20" x14ac:dyDescent="0.35">
      <c r="A15476" t="s">
        <v>152</v>
      </c>
      <c r="B15476" t="s">
        <v>153</v>
      </c>
      <c r="C15476" t="s">
        <v>93</v>
      </c>
      <c r="D15476" s="29">
        <v>46527</v>
      </c>
      <c r="E15476">
        <v>0</v>
      </c>
      <c r="F15476">
        <v>0</v>
      </c>
      <c r="G15476">
        <v>0</v>
      </c>
      <c r="H15476">
        <v>0</v>
      </c>
      <c r="L15476">
        <v>432.874526</v>
      </c>
      <c r="R15476">
        <v>483.74226900000002</v>
      </c>
      <c r="S15476" t="s">
        <v>151</v>
      </c>
      <c r="T15476" s="297">
        <v>46311.754166666666</v>
      </c>
    </row>
    <row r="15477" spans="1:20" x14ac:dyDescent="0.35">
      <c r="A15477" t="s">
        <v>152</v>
      </c>
      <c r="B15477" t="s">
        <v>153</v>
      </c>
      <c r="C15477" t="s">
        <v>93</v>
      </c>
      <c r="D15477" s="29">
        <v>46528</v>
      </c>
      <c r="E15477">
        <v>0</v>
      </c>
      <c r="F15477">
        <v>0</v>
      </c>
      <c r="G15477">
        <v>0</v>
      </c>
      <c r="H15477">
        <v>0</v>
      </c>
      <c r="L15477">
        <v>432.874526</v>
      </c>
      <c r="R15477">
        <v>483.74226900000002</v>
      </c>
      <c r="S15477" t="s">
        <v>151</v>
      </c>
      <c r="T15477" s="297">
        <v>46311.754166666666</v>
      </c>
    </row>
    <row r="15478" spans="1:20" x14ac:dyDescent="0.35">
      <c r="A15478" t="s">
        <v>152</v>
      </c>
      <c r="B15478" t="s">
        <v>153</v>
      </c>
      <c r="C15478" t="s">
        <v>93</v>
      </c>
      <c r="D15478" s="29">
        <v>46529</v>
      </c>
      <c r="E15478">
        <v>0</v>
      </c>
      <c r="F15478">
        <v>0</v>
      </c>
      <c r="G15478">
        <v>0</v>
      </c>
      <c r="H15478">
        <v>0</v>
      </c>
      <c r="L15478">
        <v>432.874526</v>
      </c>
      <c r="R15478">
        <v>483.74226900000002</v>
      </c>
      <c r="S15478" t="s">
        <v>151</v>
      </c>
      <c r="T15478" s="297">
        <v>46311.754166666666</v>
      </c>
    </row>
    <row r="15479" spans="1:20" x14ac:dyDescent="0.35">
      <c r="A15479" t="s">
        <v>152</v>
      </c>
      <c r="B15479" t="s">
        <v>153</v>
      </c>
      <c r="C15479" t="s">
        <v>93</v>
      </c>
      <c r="D15479" s="29">
        <v>46530</v>
      </c>
      <c r="E15479">
        <v>0</v>
      </c>
      <c r="F15479">
        <v>0</v>
      </c>
      <c r="G15479">
        <v>0</v>
      </c>
      <c r="H15479">
        <v>0</v>
      </c>
      <c r="L15479">
        <v>432.874526</v>
      </c>
      <c r="R15479">
        <v>483.74226900000002</v>
      </c>
      <c r="S15479" t="s">
        <v>151</v>
      </c>
      <c r="T15479" s="297">
        <v>46311.754166666666</v>
      </c>
    </row>
    <row r="15480" spans="1:20" x14ac:dyDescent="0.35">
      <c r="A15480" t="s">
        <v>152</v>
      </c>
      <c r="B15480" t="s">
        <v>153</v>
      </c>
      <c r="C15480" t="s">
        <v>93</v>
      </c>
      <c r="D15480" s="29">
        <v>46531</v>
      </c>
      <c r="E15480">
        <v>0</v>
      </c>
      <c r="F15480">
        <v>0</v>
      </c>
      <c r="G15480">
        <v>0</v>
      </c>
      <c r="H15480">
        <v>0</v>
      </c>
      <c r="L15480">
        <v>432.874526</v>
      </c>
      <c r="R15480">
        <v>483.74226900000002</v>
      </c>
      <c r="S15480" t="s">
        <v>90</v>
      </c>
      <c r="T15480" s="297">
        <v>46311.754166666666</v>
      </c>
    </row>
    <row r="15481" spans="1:20" x14ac:dyDescent="0.35">
      <c r="A15481" t="s">
        <v>152</v>
      </c>
      <c r="B15481" t="s">
        <v>153</v>
      </c>
      <c r="C15481" t="s">
        <v>93</v>
      </c>
      <c r="D15481" s="29">
        <v>46532</v>
      </c>
      <c r="E15481">
        <v>0</v>
      </c>
      <c r="F15481">
        <v>0</v>
      </c>
      <c r="G15481">
        <v>0</v>
      </c>
      <c r="H15481">
        <v>0</v>
      </c>
      <c r="L15481">
        <v>432.874526</v>
      </c>
      <c r="R15481">
        <v>483.74226900000002</v>
      </c>
      <c r="S15481" t="s">
        <v>90</v>
      </c>
      <c r="T15481" s="297">
        <v>46311.754166666666</v>
      </c>
    </row>
    <row r="15482" spans="1:20" x14ac:dyDescent="0.35">
      <c r="A15482" t="s">
        <v>152</v>
      </c>
      <c r="B15482" t="s">
        <v>153</v>
      </c>
      <c r="C15482" t="s">
        <v>93</v>
      </c>
      <c r="D15482" s="29">
        <v>46533</v>
      </c>
      <c r="E15482">
        <v>0</v>
      </c>
      <c r="F15482">
        <v>0</v>
      </c>
      <c r="G15482">
        <v>0</v>
      </c>
      <c r="H15482">
        <v>0</v>
      </c>
      <c r="L15482">
        <v>432.874526</v>
      </c>
      <c r="R15482">
        <v>483.74226900000002</v>
      </c>
      <c r="S15482" t="s">
        <v>90</v>
      </c>
      <c r="T15482" s="297">
        <v>46311.754166666666</v>
      </c>
    </row>
    <row r="15483" spans="1:20" x14ac:dyDescent="0.35">
      <c r="A15483" t="s">
        <v>152</v>
      </c>
      <c r="B15483" t="s">
        <v>153</v>
      </c>
      <c r="C15483" t="s">
        <v>93</v>
      </c>
      <c r="D15483" s="29">
        <v>46534</v>
      </c>
      <c r="E15483">
        <v>0</v>
      </c>
      <c r="F15483">
        <v>0</v>
      </c>
      <c r="G15483">
        <v>0</v>
      </c>
      <c r="H15483">
        <v>0</v>
      </c>
      <c r="L15483">
        <v>432.874526</v>
      </c>
      <c r="R15483">
        <v>483.74226900000002</v>
      </c>
      <c r="S15483" t="s">
        <v>90</v>
      </c>
      <c r="T15483" s="297">
        <v>46311.754166666666</v>
      </c>
    </row>
    <row r="15484" spans="1:20" x14ac:dyDescent="0.35">
      <c r="A15484" t="s">
        <v>152</v>
      </c>
      <c r="B15484" t="s">
        <v>153</v>
      </c>
      <c r="C15484" t="s">
        <v>93</v>
      </c>
      <c r="D15484" s="29">
        <v>46535</v>
      </c>
      <c r="E15484">
        <v>0</v>
      </c>
      <c r="F15484">
        <v>0</v>
      </c>
      <c r="G15484">
        <v>0</v>
      </c>
      <c r="H15484">
        <v>0</v>
      </c>
      <c r="L15484">
        <v>432.874526</v>
      </c>
      <c r="R15484">
        <v>483.74226900000002</v>
      </c>
      <c r="S15484" t="s">
        <v>90</v>
      </c>
      <c r="T15484" s="297">
        <v>46311.754166666666</v>
      </c>
    </row>
    <row r="15485" spans="1:20" x14ac:dyDescent="0.35">
      <c r="A15485" t="s">
        <v>152</v>
      </c>
      <c r="B15485" t="s">
        <v>153</v>
      </c>
      <c r="C15485" t="s">
        <v>93</v>
      </c>
      <c r="D15485" s="29">
        <v>46536</v>
      </c>
      <c r="E15485">
        <v>0</v>
      </c>
      <c r="F15485">
        <v>0</v>
      </c>
      <c r="G15485">
        <v>0</v>
      </c>
      <c r="H15485">
        <v>0</v>
      </c>
      <c r="L15485">
        <v>432.874526</v>
      </c>
      <c r="R15485">
        <v>483.74226900000002</v>
      </c>
      <c r="S15485" t="s">
        <v>151</v>
      </c>
      <c r="T15485" s="297">
        <v>46311.754166666666</v>
      </c>
    </row>
    <row r="15486" spans="1:20" x14ac:dyDescent="0.35">
      <c r="A15486" t="s">
        <v>152</v>
      </c>
      <c r="B15486" t="s">
        <v>153</v>
      </c>
      <c r="C15486" t="s">
        <v>93</v>
      </c>
      <c r="D15486" s="29">
        <v>46537</v>
      </c>
      <c r="E15486">
        <v>0</v>
      </c>
      <c r="F15486">
        <v>0</v>
      </c>
      <c r="G15486">
        <v>0</v>
      </c>
      <c r="H15486">
        <v>0</v>
      </c>
      <c r="L15486">
        <v>432.874526</v>
      </c>
      <c r="R15486">
        <v>483.74226900000002</v>
      </c>
      <c r="S15486" t="s">
        <v>151</v>
      </c>
      <c r="T15486" s="297">
        <v>46311.754166666666</v>
      </c>
    </row>
    <row r="15487" spans="1:20" x14ac:dyDescent="0.35">
      <c r="A15487" t="s">
        <v>152</v>
      </c>
      <c r="B15487" t="s">
        <v>153</v>
      </c>
      <c r="C15487" t="s">
        <v>93</v>
      </c>
      <c r="D15487" s="29">
        <v>46538</v>
      </c>
      <c r="E15487">
        <v>0</v>
      </c>
      <c r="F15487">
        <v>0</v>
      </c>
      <c r="G15487">
        <v>0</v>
      </c>
      <c r="H15487">
        <v>0</v>
      </c>
      <c r="L15487">
        <v>432.874526</v>
      </c>
      <c r="R15487">
        <v>483.74226900000002</v>
      </c>
      <c r="S15487" t="s">
        <v>151</v>
      </c>
      <c r="T15487" s="297">
        <v>46311.754166666666</v>
      </c>
    </row>
    <row r="15488" spans="1:20" x14ac:dyDescent="0.35">
      <c r="A15488" t="s">
        <v>152</v>
      </c>
      <c r="B15488" t="s">
        <v>153</v>
      </c>
      <c r="C15488" t="s">
        <v>93</v>
      </c>
      <c r="D15488" s="29">
        <v>46539</v>
      </c>
      <c r="E15488">
        <v>0</v>
      </c>
      <c r="F15488">
        <v>0</v>
      </c>
      <c r="G15488">
        <v>0</v>
      </c>
      <c r="H15488">
        <v>0</v>
      </c>
      <c r="L15488">
        <v>432.874526</v>
      </c>
      <c r="R15488">
        <v>483.74226900000002</v>
      </c>
      <c r="S15488" t="s">
        <v>151</v>
      </c>
      <c r="T15488" s="297">
        <v>46311.754166666666</v>
      </c>
    </row>
    <row r="15489" spans="1:20" x14ac:dyDescent="0.35">
      <c r="A15489" t="s">
        <v>152</v>
      </c>
      <c r="B15489" t="s">
        <v>153</v>
      </c>
      <c r="C15489" t="s">
        <v>93</v>
      </c>
      <c r="D15489" s="29">
        <v>46540</v>
      </c>
      <c r="E15489">
        <v>0</v>
      </c>
      <c r="F15489">
        <v>0</v>
      </c>
      <c r="G15489">
        <v>0</v>
      </c>
      <c r="H15489">
        <v>0</v>
      </c>
      <c r="L15489">
        <v>432.874526</v>
      </c>
      <c r="R15489">
        <v>483.74226900000002</v>
      </c>
      <c r="S15489" t="s">
        <v>151</v>
      </c>
      <c r="T15489" s="297">
        <v>46311.754166666666</v>
      </c>
    </row>
    <row r="15490" spans="1:20" x14ac:dyDescent="0.35">
      <c r="A15490" t="s">
        <v>152</v>
      </c>
      <c r="B15490" t="s">
        <v>153</v>
      </c>
      <c r="C15490" t="s">
        <v>93</v>
      </c>
      <c r="D15490" s="29">
        <v>46541</v>
      </c>
      <c r="E15490">
        <v>0</v>
      </c>
      <c r="F15490">
        <v>0</v>
      </c>
      <c r="G15490">
        <v>0</v>
      </c>
      <c r="H15490">
        <v>0</v>
      </c>
      <c r="L15490">
        <v>432.874526</v>
      </c>
      <c r="R15490">
        <v>483.74226900000002</v>
      </c>
      <c r="S15490" t="s">
        <v>151</v>
      </c>
      <c r="T15490" s="297">
        <v>46311.754166666666</v>
      </c>
    </row>
    <row r="15491" spans="1:20" x14ac:dyDescent="0.35">
      <c r="A15491" t="s">
        <v>152</v>
      </c>
      <c r="B15491" t="s">
        <v>153</v>
      </c>
      <c r="C15491" t="s">
        <v>93</v>
      </c>
      <c r="D15491" s="29">
        <v>46542</v>
      </c>
      <c r="E15491">
        <v>0</v>
      </c>
      <c r="F15491">
        <v>0</v>
      </c>
      <c r="G15491">
        <v>0</v>
      </c>
      <c r="H15491">
        <v>0</v>
      </c>
      <c r="L15491">
        <v>432.874526</v>
      </c>
      <c r="R15491">
        <v>483.74226900000002</v>
      </c>
      <c r="S15491" t="s">
        <v>151</v>
      </c>
      <c r="T15491" s="297">
        <v>46311.754166666666</v>
      </c>
    </row>
    <row r="15492" spans="1:20" x14ac:dyDescent="0.35">
      <c r="A15492" t="s">
        <v>152</v>
      </c>
      <c r="B15492" t="s">
        <v>153</v>
      </c>
      <c r="C15492" t="s">
        <v>93</v>
      </c>
      <c r="D15492" s="29">
        <v>46543</v>
      </c>
      <c r="E15492">
        <v>0</v>
      </c>
      <c r="F15492">
        <v>0</v>
      </c>
      <c r="G15492">
        <v>0</v>
      </c>
      <c r="H15492">
        <v>0</v>
      </c>
      <c r="L15492">
        <v>432.874526</v>
      </c>
      <c r="R15492">
        <v>483.74226900000002</v>
      </c>
      <c r="S15492" t="s">
        <v>151</v>
      </c>
      <c r="T15492" s="297">
        <v>46311.754166666666</v>
      </c>
    </row>
    <row r="15493" spans="1:20" x14ac:dyDescent="0.35">
      <c r="A15493" t="s">
        <v>152</v>
      </c>
      <c r="B15493" t="s">
        <v>153</v>
      </c>
      <c r="C15493" t="s">
        <v>93</v>
      </c>
      <c r="D15493" s="29">
        <v>46544</v>
      </c>
      <c r="E15493">
        <v>0</v>
      </c>
      <c r="F15493">
        <v>0</v>
      </c>
      <c r="G15493">
        <v>0</v>
      </c>
      <c r="H15493">
        <v>0</v>
      </c>
      <c r="L15493">
        <v>432.874526</v>
      </c>
      <c r="R15493">
        <v>483.74226900000002</v>
      </c>
      <c r="S15493" t="s">
        <v>151</v>
      </c>
      <c r="T15493" s="297">
        <v>46311.754166666666</v>
      </c>
    </row>
    <row r="15494" spans="1:20" x14ac:dyDescent="0.35">
      <c r="A15494" t="s">
        <v>152</v>
      </c>
      <c r="B15494" t="s">
        <v>153</v>
      </c>
      <c r="C15494" t="s">
        <v>93</v>
      </c>
      <c r="D15494" s="29">
        <v>46545</v>
      </c>
      <c r="E15494">
        <v>0</v>
      </c>
      <c r="F15494">
        <v>0</v>
      </c>
      <c r="G15494">
        <v>0</v>
      </c>
      <c r="H15494">
        <v>0</v>
      </c>
      <c r="L15494">
        <v>432.874526</v>
      </c>
      <c r="R15494">
        <v>483.74226900000002</v>
      </c>
      <c r="S15494" t="s">
        <v>151</v>
      </c>
      <c r="T15494" s="297">
        <v>46311.754166666666</v>
      </c>
    </row>
    <row r="15495" spans="1:20" x14ac:dyDescent="0.35">
      <c r="A15495" t="s">
        <v>152</v>
      </c>
      <c r="B15495" t="s">
        <v>153</v>
      </c>
      <c r="C15495" t="s">
        <v>93</v>
      </c>
      <c r="D15495" s="29">
        <v>46546</v>
      </c>
      <c r="E15495">
        <v>0</v>
      </c>
      <c r="F15495">
        <v>0</v>
      </c>
      <c r="G15495">
        <v>0</v>
      </c>
      <c r="H15495">
        <v>0</v>
      </c>
      <c r="L15495">
        <v>432.874526</v>
      </c>
      <c r="R15495">
        <v>483.74226900000002</v>
      </c>
      <c r="S15495" t="s">
        <v>151</v>
      </c>
      <c r="T15495" s="297">
        <v>46311.754166666666</v>
      </c>
    </row>
    <row r="15496" spans="1:20" x14ac:dyDescent="0.35">
      <c r="A15496" t="s">
        <v>152</v>
      </c>
      <c r="B15496" t="s">
        <v>153</v>
      </c>
      <c r="C15496" t="s">
        <v>93</v>
      </c>
      <c r="D15496" s="29">
        <v>46547</v>
      </c>
      <c r="E15496">
        <v>0</v>
      </c>
      <c r="F15496">
        <v>0</v>
      </c>
      <c r="G15496">
        <v>0</v>
      </c>
      <c r="H15496">
        <v>0</v>
      </c>
      <c r="L15496">
        <v>432.874526</v>
      </c>
      <c r="R15496">
        <v>483.74226900000002</v>
      </c>
      <c r="S15496" t="s">
        <v>151</v>
      </c>
      <c r="T15496" s="297">
        <v>46311.754166666666</v>
      </c>
    </row>
    <row r="15497" spans="1:20" x14ac:dyDescent="0.35">
      <c r="A15497" t="s">
        <v>152</v>
      </c>
      <c r="B15497" t="s">
        <v>153</v>
      </c>
      <c r="C15497" t="s">
        <v>93</v>
      </c>
      <c r="D15497" s="29">
        <v>46548</v>
      </c>
      <c r="E15497">
        <v>0</v>
      </c>
      <c r="F15497">
        <v>0</v>
      </c>
      <c r="G15497">
        <v>0</v>
      </c>
      <c r="H15497">
        <v>0</v>
      </c>
      <c r="L15497">
        <v>432.874526</v>
      </c>
      <c r="R15497">
        <v>483.74226900000002</v>
      </c>
      <c r="S15497" t="s">
        <v>151</v>
      </c>
      <c r="T15497" s="297">
        <v>46311.754166666666</v>
      </c>
    </row>
    <row r="15498" spans="1:20" x14ac:dyDescent="0.35">
      <c r="A15498" t="s">
        <v>152</v>
      </c>
      <c r="B15498" t="s">
        <v>153</v>
      </c>
      <c r="C15498" t="s">
        <v>93</v>
      </c>
      <c r="D15498" s="29">
        <v>46549</v>
      </c>
      <c r="E15498">
        <v>0</v>
      </c>
      <c r="F15498">
        <v>0</v>
      </c>
      <c r="G15498">
        <v>0</v>
      </c>
      <c r="H15498">
        <v>0</v>
      </c>
      <c r="L15498">
        <v>432.874526</v>
      </c>
      <c r="R15498">
        <v>483.74226900000002</v>
      </c>
      <c r="S15498" t="s">
        <v>151</v>
      </c>
      <c r="T15498" s="297">
        <v>46311.754166666666</v>
      </c>
    </row>
    <row r="15499" spans="1:20" x14ac:dyDescent="0.35">
      <c r="A15499" t="s">
        <v>152</v>
      </c>
      <c r="B15499" t="s">
        <v>153</v>
      </c>
      <c r="C15499" t="s">
        <v>93</v>
      </c>
      <c r="D15499" s="29">
        <v>46550</v>
      </c>
      <c r="E15499">
        <v>0</v>
      </c>
      <c r="F15499">
        <v>0</v>
      </c>
      <c r="G15499">
        <v>0</v>
      </c>
      <c r="H15499">
        <v>0</v>
      </c>
      <c r="L15499">
        <v>432.874526</v>
      </c>
      <c r="R15499">
        <v>483.74226900000002</v>
      </c>
      <c r="S15499" t="s">
        <v>151</v>
      </c>
      <c r="T15499" s="297">
        <v>46311.754166666666</v>
      </c>
    </row>
    <row r="15500" spans="1:20" x14ac:dyDescent="0.35">
      <c r="A15500" t="s">
        <v>152</v>
      </c>
      <c r="B15500" t="s">
        <v>153</v>
      </c>
      <c r="C15500" t="s">
        <v>93</v>
      </c>
      <c r="D15500" s="29">
        <v>46551</v>
      </c>
      <c r="E15500">
        <v>0</v>
      </c>
      <c r="F15500">
        <v>0</v>
      </c>
      <c r="G15500">
        <v>0</v>
      </c>
      <c r="H15500">
        <v>0</v>
      </c>
      <c r="L15500">
        <v>432.874526</v>
      </c>
      <c r="R15500">
        <v>483.74226900000002</v>
      </c>
      <c r="S15500" t="s">
        <v>151</v>
      </c>
      <c r="T15500" s="297">
        <v>46311.754166666666</v>
      </c>
    </row>
    <row r="15501" spans="1:20" x14ac:dyDescent="0.35">
      <c r="A15501" t="s">
        <v>152</v>
      </c>
      <c r="B15501" t="s">
        <v>153</v>
      </c>
      <c r="C15501" t="s">
        <v>93</v>
      </c>
      <c r="D15501" s="29">
        <v>46552</v>
      </c>
      <c r="E15501">
        <v>0</v>
      </c>
      <c r="F15501">
        <v>0</v>
      </c>
      <c r="G15501">
        <v>0</v>
      </c>
      <c r="H15501">
        <v>0</v>
      </c>
      <c r="L15501">
        <v>432.874526</v>
      </c>
      <c r="R15501">
        <v>483.74226900000002</v>
      </c>
      <c r="S15501" t="s">
        <v>151</v>
      </c>
      <c r="T15501" s="297">
        <v>46311.754166666666</v>
      </c>
    </row>
    <row r="15502" spans="1:20" x14ac:dyDescent="0.35">
      <c r="A15502" t="s">
        <v>152</v>
      </c>
      <c r="B15502" t="s">
        <v>153</v>
      </c>
      <c r="C15502" t="s">
        <v>93</v>
      </c>
      <c r="D15502" s="29">
        <v>46553</v>
      </c>
      <c r="E15502">
        <v>0</v>
      </c>
      <c r="F15502">
        <v>0</v>
      </c>
      <c r="G15502">
        <v>0</v>
      </c>
      <c r="H15502">
        <v>0</v>
      </c>
      <c r="L15502">
        <v>432.874526</v>
      </c>
      <c r="R15502">
        <v>483.74226900000002</v>
      </c>
      <c r="S15502" t="s">
        <v>151</v>
      </c>
      <c r="T15502" s="297">
        <v>46311.754166666666</v>
      </c>
    </row>
    <row r="15503" spans="1:20" x14ac:dyDescent="0.35">
      <c r="A15503" t="s">
        <v>152</v>
      </c>
      <c r="B15503" t="s">
        <v>153</v>
      </c>
      <c r="C15503" t="s">
        <v>93</v>
      </c>
      <c r="D15503" s="29">
        <v>46554</v>
      </c>
      <c r="E15503">
        <v>0</v>
      </c>
      <c r="F15503">
        <v>0</v>
      </c>
      <c r="G15503">
        <v>0</v>
      </c>
      <c r="H15503">
        <v>0</v>
      </c>
      <c r="L15503">
        <v>432.874526</v>
      </c>
      <c r="R15503">
        <v>483.74226900000002</v>
      </c>
      <c r="S15503" t="s">
        <v>151</v>
      </c>
      <c r="T15503" s="297">
        <v>46311.754166666666</v>
      </c>
    </row>
    <row r="15504" spans="1:20" x14ac:dyDescent="0.35">
      <c r="A15504" t="s">
        <v>152</v>
      </c>
      <c r="B15504" t="s">
        <v>153</v>
      </c>
      <c r="C15504" t="s">
        <v>93</v>
      </c>
      <c r="D15504" s="29">
        <v>46555</v>
      </c>
      <c r="E15504">
        <v>0</v>
      </c>
      <c r="F15504">
        <v>0</v>
      </c>
      <c r="G15504">
        <v>0</v>
      </c>
      <c r="H15504">
        <v>0</v>
      </c>
      <c r="L15504">
        <v>432.874526</v>
      </c>
      <c r="R15504">
        <v>483.74226900000002</v>
      </c>
      <c r="S15504" t="s">
        <v>151</v>
      </c>
      <c r="T15504" s="297">
        <v>46311.754166666666</v>
      </c>
    </row>
    <row r="15505" spans="1:20" x14ac:dyDescent="0.35">
      <c r="A15505" t="s">
        <v>152</v>
      </c>
      <c r="B15505" t="s">
        <v>153</v>
      </c>
      <c r="C15505" t="s">
        <v>93</v>
      </c>
      <c r="D15505" s="29">
        <v>46556</v>
      </c>
      <c r="E15505">
        <v>0</v>
      </c>
      <c r="F15505">
        <v>0</v>
      </c>
      <c r="G15505">
        <v>0</v>
      </c>
      <c r="H15505">
        <v>0</v>
      </c>
      <c r="L15505">
        <v>432.874526</v>
      </c>
      <c r="R15505">
        <v>483.74226900000002</v>
      </c>
      <c r="S15505" t="s">
        <v>151</v>
      </c>
      <c r="T15505" s="297">
        <v>46311.754166666666</v>
      </c>
    </row>
    <row r="15506" spans="1:20" x14ac:dyDescent="0.35">
      <c r="A15506" t="s">
        <v>152</v>
      </c>
      <c r="B15506" t="s">
        <v>153</v>
      </c>
      <c r="C15506" t="s">
        <v>93</v>
      </c>
      <c r="D15506" s="29">
        <v>46557</v>
      </c>
      <c r="E15506">
        <v>0</v>
      </c>
      <c r="F15506">
        <v>0</v>
      </c>
      <c r="G15506">
        <v>0</v>
      </c>
      <c r="H15506">
        <v>0</v>
      </c>
      <c r="L15506">
        <v>432.874526</v>
      </c>
      <c r="R15506">
        <v>483.74226900000002</v>
      </c>
      <c r="S15506" t="s">
        <v>151</v>
      </c>
      <c r="T15506" s="297">
        <v>46311.754166666666</v>
      </c>
    </row>
    <row r="15507" spans="1:20" x14ac:dyDescent="0.35">
      <c r="A15507" t="s">
        <v>152</v>
      </c>
      <c r="B15507" t="s">
        <v>153</v>
      </c>
      <c r="C15507" t="s">
        <v>93</v>
      </c>
      <c r="D15507" s="29">
        <v>46558</v>
      </c>
      <c r="E15507">
        <v>0</v>
      </c>
      <c r="F15507">
        <v>0</v>
      </c>
      <c r="G15507">
        <v>0</v>
      </c>
      <c r="H15507">
        <v>0</v>
      </c>
      <c r="L15507">
        <v>432.874526</v>
      </c>
      <c r="R15507">
        <v>483.74226900000002</v>
      </c>
      <c r="S15507" t="s">
        <v>151</v>
      </c>
      <c r="T15507" s="297">
        <v>46311.754166666666</v>
      </c>
    </row>
    <row r="15508" spans="1:20" x14ac:dyDescent="0.35">
      <c r="A15508" t="s">
        <v>152</v>
      </c>
      <c r="B15508" t="s">
        <v>153</v>
      </c>
      <c r="C15508" t="s">
        <v>93</v>
      </c>
      <c r="D15508" s="29">
        <v>46559</v>
      </c>
      <c r="E15508">
        <v>0</v>
      </c>
      <c r="F15508">
        <v>0</v>
      </c>
      <c r="G15508">
        <v>0</v>
      </c>
      <c r="H15508">
        <v>0</v>
      </c>
      <c r="L15508">
        <v>432.874526</v>
      </c>
      <c r="R15508">
        <v>483.74226900000002</v>
      </c>
      <c r="S15508" t="s">
        <v>151</v>
      </c>
      <c r="T15508" s="297">
        <v>46311.754166666666</v>
      </c>
    </row>
    <row r="15509" spans="1:20" x14ac:dyDescent="0.35">
      <c r="A15509" t="s">
        <v>152</v>
      </c>
      <c r="B15509" t="s">
        <v>153</v>
      </c>
      <c r="C15509" t="s">
        <v>93</v>
      </c>
      <c r="D15509" s="29">
        <v>46560</v>
      </c>
      <c r="E15509">
        <v>0</v>
      </c>
      <c r="F15509">
        <v>0</v>
      </c>
      <c r="G15509">
        <v>0</v>
      </c>
      <c r="H15509">
        <v>0</v>
      </c>
      <c r="L15509">
        <v>432.874526</v>
      </c>
      <c r="R15509">
        <v>483.74226900000002</v>
      </c>
      <c r="S15509" t="s">
        <v>151</v>
      </c>
      <c r="T15509" s="297">
        <v>46311.754166666666</v>
      </c>
    </row>
    <row r="15510" spans="1:20" x14ac:dyDescent="0.35">
      <c r="A15510" t="s">
        <v>152</v>
      </c>
      <c r="B15510" t="s">
        <v>153</v>
      </c>
      <c r="C15510" t="s">
        <v>93</v>
      </c>
      <c r="D15510" s="29">
        <v>46561</v>
      </c>
      <c r="E15510">
        <v>0</v>
      </c>
      <c r="F15510">
        <v>0</v>
      </c>
      <c r="G15510">
        <v>0</v>
      </c>
      <c r="H15510">
        <v>0</v>
      </c>
      <c r="L15510">
        <v>432.874526</v>
      </c>
      <c r="R15510">
        <v>483.74226900000002</v>
      </c>
      <c r="S15510" t="s">
        <v>151</v>
      </c>
      <c r="T15510" s="297">
        <v>46311.754166666666</v>
      </c>
    </row>
    <row r="15511" spans="1:20" x14ac:dyDescent="0.35">
      <c r="A15511" t="s">
        <v>152</v>
      </c>
      <c r="B15511" t="s">
        <v>153</v>
      </c>
      <c r="C15511" t="s">
        <v>93</v>
      </c>
      <c r="D15511" s="29">
        <v>46562</v>
      </c>
      <c r="E15511">
        <v>0</v>
      </c>
      <c r="F15511">
        <v>0</v>
      </c>
      <c r="G15511">
        <v>0</v>
      </c>
      <c r="H15511">
        <v>0</v>
      </c>
      <c r="L15511">
        <v>432.874526</v>
      </c>
      <c r="R15511">
        <v>483.74226900000002</v>
      </c>
      <c r="S15511" t="s">
        <v>151</v>
      </c>
      <c r="T15511" s="297">
        <v>46311.754166666666</v>
      </c>
    </row>
    <row r="15512" spans="1:20" x14ac:dyDescent="0.35">
      <c r="A15512" t="s">
        <v>152</v>
      </c>
      <c r="B15512" t="s">
        <v>153</v>
      </c>
      <c r="C15512" t="s">
        <v>93</v>
      </c>
      <c r="D15512" s="29">
        <v>46563</v>
      </c>
      <c r="E15512">
        <v>0</v>
      </c>
      <c r="F15512">
        <v>0</v>
      </c>
      <c r="G15512">
        <v>0</v>
      </c>
      <c r="H15512">
        <v>0</v>
      </c>
      <c r="L15512">
        <v>432.874526</v>
      </c>
      <c r="R15512">
        <v>483.74226900000002</v>
      </c>
      <c r="S15512" t="s">
        <v>151</v>
      </c>
      <c r="T15512" s="297">
        <v>46311.754166666666</v>
      </c>
    </row>
    <row r="15513" spans="1:20" x14ac:dyDescent="0.35">
      <c r="A15513" t="s">
        <v>152</v>
      </c>
      <c r="B15513" t="s">
        <v>153</v>
      </c>
      <c r="C15513" t="s">
        <v>93</v>
      </c>
      <c r="D15513" s="29">
        <v>46564</v>
      </c>
      <c r="E15513">
        <v>0</v>
      </c>
      <c r="F15513">
        <v>0</v>
      </c>
      <c r="G15513">
        <v>0</v>
      </c>
      <c r="H15513">
        <v>0</v>
      </c>
      <c r="L15513">
        <v>432.874526</v>
      </c>
      <c r="R15513">
        <v>483.74226900000002</v>
      </c>
      <c r="S15513" t="s">
        <v>151</v>
      </c>
      <c r="T15513" s="297">
        <v>46311.754166666666</v>
      </c>
    </row>
    <row r="15514" spans="1:20" x14ac:dyDescent="0.35">
      <c r="A15514" t="s">
        <v>152</v>
      </c>
      <c r="B15514" t="s">
        <v>153</v>
      </c>
      <c r="C15514" t="s">
        <v>93</v>
      </c>
      <c r="D15514" s="29">
        <v>46565</v>
      </c>
      <c r="E15514">
        <v>0</v>
      </c>
      <c r="F15514">
        <v>0</v>
      </c>
      <c r="G15514">
        <v>0</v>
      </c>
      <c r="H15514">
        <v>0</v>
      </c>
      <c r="L15514">
        <v>432.874526</v>
      </c>
      <c r="R15514">
        <v>483.74226900000002</v>
      </c>
      <c r="S15514" t="s">
        <v>151</v>
      </c>
      <c r="T15514" s="297">
        <v>46311.754166666666</v>
      </c>
    </row>
    <row r="15515" spans="1:20" x14ac:dyDescent="0.35">
      <c r="A15515" t="s">
        <v>152</v>
      </c>
      <c r="B15515" t="s">
        <v>153</v>
      </c>
      <c r="C15515" t="s">
        <v>93</v>
      </c>
      <c r="D15515" s="29">
        <v>46566</v>
      </c>
      <c r="E15515">
        <v>0</v>
      </c>
      <c r="F15515">
        <v>0</v>
      </c>
      <c r="G15515">
        <v>0</v>
      </c>
      <c r="H15515">
        <v>0</v>
      </c>
      <c r="L15515">
        <v>432.874526</v>
      </c>
      <c r="R15515">
        <v>483.74226900000002</v>
      </c>
      <c r="S15515" t="s">
        <v>151</v>
      </c>
      <c r="T15515" s="297">
        <v>46311.754166666666</v>
      </c>
    </row>
    <row r="15516" spans="1:20" x14ac:dyDescent="0.35">
      <c r="A15516" t="s">
        <v>152</v>
      </c>
      <c r="B15516" t="s">
        <v>153</v>
      </c>
      <c r="C15516" t="s">
        <v>93</v>
      </c>
      <c r="D15516" s="29">
        <v>46567</v>
      </c>
      <c r="E15516">
        <v>0</v>
      </c>
      <c r="F15516">
        <v>0</v>
      </c>
      <c r="G15516">
        <v>0</v>
      </c>
      <c r="H15516">
        <v>0</v>
      </c>
      <c r="L15516">
        <v>432.874526</v>
      </c>
      <c r="R15516">
        <v>483.74226900000002</v>
      </c>
      <c r="S15516" t="s">
        <v>151</v>
      </c>
      <c r="T15516" s="297">
        <v>46311.754166666666</v>
      </c>
    </row>
    <row r="15517" spans="1:20" x14ac:dyDescent="0.35">
      <c r="A15517" t="s">
        <v>152</v>
      </c>
      <c r="B15517" t="s">
        <v>153</v>
      </c>
      <c r="C15517" t="s">
        <v>93</v>
      </c>
      <c r="D15517" s="29">
        <v>46568</v>
      </c>
      <c r="E15517">
        <v>0</v>
      </c>
      <c r="F15517">
        <v>0</v>
      </c>
      <c r="G15517">
        <v>0</v>
      </c>
      <c r="H15517">
        <v>0</v>
      </c>
      <c r="L15517">
        <v>432.874526</v>
      </c>
      <c r="R15517">
        <v>483.74226900000002</v>
      </c>
      <c r="S15517" t="s">
        <v>151</v>
      </c>
      <c r="T15517" s="297">
        <v>46311.754166666666</v>
      </c>
    </row>
    <row r="15518" spans="1:20" x14ac:dyDescent="0.35">
      <c r="A15518" t="s">
        <v>152</v>
      </c>
      <c r="B15518" t="s">
        <v>153</v>
      </c>
      <c r="C15518" t="s">
        <v>93</v>
      </c>
      <c r="D15518" s="29">
        <v>46569</v>
      </c>
      <c r="E15518">
        <v>0</v>
      </c>
      <c r="F15518">
        <v>0</v>
      </c>
      <c r="G15518">
        <v>0</v>
      </c>
      <c r="H15518">
        <v>0</v>
      </c>
      <c r="L15518">
        <v>432.874526</v>
      </c>
      <c r="R15518">
        <v>483.74226900000002</v>
      </c>
      <c r="S15518" t="s">
        <v>151</v>
      </c>
      <c r="T15518" s="297">
        <v>46311.754166666666</v>
      </c>
    </row>
    <row r="15519" spans="1:20" x14ac:dyDescent="0.35">
      <c r="A15519" t="s">
        <v>152</v>
      </c>
      <c r="B15519" t="s">
        <v>153</v>
      </c>
      <c r="C15519" t="s">
        <v>93</v>
      </c>
      <c r="D15519" s="29">
        <v>46570</v>
      </c>
      <c r="E15519">
        <v>0</v>
      </c>
      <c r="F15519">
        <v>0</v>
      </c>
      <c r="G15519">
        <v>0</v>
      </c>
      <c r="H15519">
        <v>0</v>
      </c>
      <c r="L15519">
        <v>432.874526</v>
      </c>
      <c r="R15519">
        <v>483.74226900000002</v>
      </c>
      <c r="S15519" t="s">
        <v>151</v>
      </c>
      <c r="T15519" s="297">
        <v>46311.754166666666</v>
      </c>
    </row>
    <row r="15520" spans="1:20" x14ac:dyDescent="0.35">
      <c r="A15520" t="s">
        <v>152</v>
      </c>
      <c r="B15520" t="s">
        <v>153</v>
      </c>
      <c r="C15520" t="s">
        <v>93</v>
      </c>
      <c r="D15520" s="29">
        <v>46571</v>
      </c>
      <c r="E15520">
        <v>0</v>
      </c>
      <c r="F15520">
        <v>0</v>
      </c>
      <c r="G15520">
        <v>0</v>
      </c>
      <c r="H15520">
        <v>0</v>
      </c>
      <c r="L15520">
        <v>432.874526</v>
      </c>
      <c r="R15520">
        <v>483.74226900000002</v>
      </c>
      <c r="S15520" t="s">
        <v>151</v>
      </c>
      <c r="T15520" s="297">
        <v>46311.754166666666</v>
      </c>
    </row>
    <row r="15521" spans="1:20" x14ac:dyDescent="0.35">
      <c r="A15521" t="s">
        <v>152</v>
      </c>
      <c r="B15521" t="s">
        <v>153</v>
      </c>
      <c r="C15521" t="s">
        <v>93</v>
      </c>
      <c r="D15521" s="29">
        <v>46572</v>
      </c>
      <c r="E15521">
        <v>0</v>
      </c>
      <c r="F15521">
        <v>0</v>
      </c>
      <c r="G15521">
        <v>0</v>
      </c>
      <c r="H15521">
        <v>0</v>
      </c>
      <c r="L15521">
        <v>432.874526</v>
      </c>
      <c r="R15521">
        <v>483.74226900000002</v>
      </c>
      <c r="S15521" t="s">
        <v>151</v>
      </c>
      <c r="T15521" s="297">
        <v>46311.754166666666</v>
      </c>
    </row>
    <row r="15522" spans="1:20" x14ac:dyDescent="0.35">
      <c r="A15522" t="s">
        <v>152</v>
      </c>
      <c r="B15522" t="s">
        <v>153</v>
      </c>
      <c r="C15522" t="s">
        <v>93</v>
      </c>
      <c r="D15522" s="29">
        <v>46573</v>
      </c>
      <c r="E15522">
        <v>0</v>
      </c>
      <c r="F15522">
        <v>0</v>
      </c>
      <c r="G15522">
        <v>0</v>
      </c>
      <c r="H15522">
        <v>0</v>
      </c>
      <c r="L15522">
        <v>432.874526</v>
      </c>
      <c r="R15522">
        <v>483.74226900000002</v>
      </c>
      <c r="S15522" t="s">
        <v>151</v>
      </c>
      <c r="T15522" s="297">
        <v>46311.754166666666</v>
      </c>
    </row>
    <row r="15523" spans="1:20" x14ac:dyDescent="0.35">
      <c r="A15523" t="s">
        <v>152</v>
      </c>
      <c r="B15523" t="s">
        <v>153</v>
      </c>
      <c r="C15523" t="s">
        <v>93</v>
      </c>
      <c r="D15523" s="29">
        <v>46574</v>
      </c>
      <c r="E15523">
        <v>0</v>
      </c>
      <c r="F15523">
        <v>0</v>
      </c>
      <c r="G15523">
        <v>0</v>
      </c>
      <c r="H15523">
        <v>0</v>
      </c>
      <c r="L15523">
        <v>432.874526</v>
      </c>
      <c r="R15523">
        <v>483.74226900000002</v>
      </c>
      <c r="S15523" t="s">
        <v>151</v>
      </c>
      <c r="T15523" s="297">
        <v>46311.754166666666</v>
      </c>
    </row>
    <row r="15524" spans="1:20" x14ac:dyDescent="0.35">
      <c r="A15524" t="s">
        <v>152</v>
      </c>
      <c r="B15524" t="s">
        <v>153</v>
      </c>
      <c r="C15524" t="s">
        <v>93</v>
      </c>
      <c r="D15524" s="29">
        <v>46575</v>
      </c>
      <c r="E15524">
        <v>0</v>
      </c>
      <c r="F15524">
        <v>0</v>
      </c>
      <c r="G15524">
        <v>0</v>
      </c>
      <c r="H15524">
        <v>0</v>
      </c>
      <c r="L15524">
        <v>432.874526</v>
      </c>
      <c r="R15524">
        <v>483.74226900000002</v>
      </c>
      <c r="S15524" t="s">
        <v>151</v>
      </c>
      <c r="T15524" s="297">
        <v>46311.754166666666</v>
      </c>
    </row>
    <row r="15525" spans="1:20" x14ac:dyDescent="0.35">
      <c r="A15525" t="s">
        <v>152</v>
      </c>
      <c r="B15525" t="s">
        <v>153</v>
      </c>
      <c r="C15525" t="s">
        <v>93</v>
      </c>
      <c r="D15525" s="29">
        <v>46576</v>
      </c>
      <c r="E15525">
        <v>0</v>
      </c>
      <c r="F15525">
        <v>0</v>
      </c>
      <c r="G15525">
        <v>0</v>
      </c>
      <c r="H15525">
        <v>0</v>
      </c>
      <c r="L15525">
        <v>432.874526</v>
      </c>
      <c r="R15525">
        <v>483.74226900000002</v>
      </c>
      <c r="S15525" t="s">
        <v>151</v>
      </c>
      <c r="T15525" s="297">
        <v>46311.754166666666</v>
      </c>
    </row>
    <row r="15526" spans="1:20" x14ac:dyDescent="0.35">
      <c r="A15526" t="s">
        <v>152</v>
      </c>
      <c r="B15526" t="s">
        <v>153</v>
      </c>
      <c r="C15526" t="s">
        <v>93</v>
      </c>
      <c r="D15526" s="29">
        <v>46577</v>
      </c>
      <c r="E15526">
        <v>0</v>
      </c>
      <c r="F15526">
        <v>0</v>
      </c>
      <c r="G15526">
        <v>0</v>
      </c>
      <c r="H15526">
        <v>0</v>
      </c>
      <c r="L15526">
        <v>432.874526</v>
      </c>
      <c r="R15526">
        <v>483.74226900000002</v>
      </c>
      <c r="S15526" t="s">
        <v>151</v>
      </c>
      <c r="T15526" s="297">
        <v>46311.754166666666</v>
      </c>
    </row>
    <row r="15527" spans="1:20" x14ac:dyDescent="0.35">
      <c r="A15527" t="s">
        <v>152</v>
      </c>
      <c r="B15527" t="s">
        <v>153</v>
      </c>
      <c r="C15527" t="s">
        <v>93</v>
      </c>
      <c r="D15527" s="29">
        <v>46578</v>
      </c>
      <c r="E15527">
        <v>0</v>
      </c>
      <c r="F15527">
        <v>0</v>
      </c>
      <c r="G15527">
        <v>0</v>
      </c>
      <c r="H15527">
        <v>0</v>
      </c>
      <c r="L15527">
        <v>432.874526</v>
      </c>
      <c r="R15527">
        <v>483.74226900000002</v>
      </c>
      <c r="S15527" t="s">
        <v>151</v>
      </c>
      <c r="T15527" s="297">
        <v>46311.754166666666</v>
      </c>
    </row>
    <row r="15528" spans="1:20" x14ac:dyDescent="0.35">
      <c r="A15528" t="s">
        <v>152</v>
      </c>
      <c r="B15528" t="s">
        <v>153</v>
      </c>
      <c r="C15528" t="s">
        <v>93</v>
      </c>
      <c r="D15528" s="29">
        <v>46579</v>
      </c>
      <c r="E15528">
        <v>0</v>
      </c>
      <c r="F15528">
        <v>0</v>
      </c>
      <c r="G15528">
        <v>0</v>
      </c>
      <c r="H15528">
        <v>0</v>
      </c>
      <c r="L15528">
        <v>432.874526</v>
      </c>
      <c r="R15528">
        <v>483.74226900000002</v>
      </c>
      <c r="S15528" t="s">
        <v>151</v>
      </c>
      <c r="T15528" s="297">
        <v>46311.754166666666</v>
      </c>
    </row>
    <row r="15529" spans="1:20" x14ac:dyDescent="0.35">
      <c r="A15529" t="s">
        <v>152</v>
      </c>
      <c r="B15529" t="s">
        <v>153</v>
      </c>
      <c r="C15529" t="s">
        <v>93</v>
      </c>
      <c r="D15529" s="29">
        <v>46580</v>
      </c>
      <c r="E15529">
        <v>0</v>
      </c>
      <c r="F15529">
        <v>0</v>
      </c>
      <c r="G15529">
        <v>0</v>
      </c>
      <c r="H15529">
        <v>0</v>
      </c>
      <c r="L15529">
        <v>432.874526</v>
      </c>
      <c r="R15529">
        <v>483.74226900000002</v>
      </c>
      <c r="S15529" t="s">
        <v>151</v>
      </c>
      <c r="T15529" s="297">
        <v>46311.754166666666</v>
      </c>
    </row>
    <row r="15530" spans="1:20" x14ac:dyDescent="0.35">
      <c r="A15530" t="s">
        <v>152</v>
      </c>
      <c r="B15530" t="s">
        <v>153</v>
      </c>
      <c r="C15530" t="s">
        <v>93</v>
      </c>
      <c r="D15530" s="29">
        <v>46581</v>
      </c>
      <c r="E15530">
        <v>0</v>
      </c>
      <c r="F15530">
        <v>0</v>
      </c>
      <c r="G15530">
        <v>0</v>
      </c>
      <c r="H15530">
        <v>0</v>
      </c>
      <c r="L15530">
        <v>432.874526</v>
      </c>
      <c r="R15530">
        <v>483.74226900000002</v>
      </c>
      <c r="S15530" t="s">
        <v>151</v>
      </c>
      <c r="T15530" s="297">
        <v>46311.754166666666</v>
      </c>
    </row>
    <row r="15531" spans="1:20" x14ac:dyDescent="0.35">
      <c r="A15531" t="s">
        <v>152</v>
      </c>
      <c r="B15531" t="s">
        <v>153</v>
      </c>
      <c r="C15531" t="s">
        <v>93</v>
      </c>
      <c r="D15531" s="29">
        <v>46582</v>
      </c>
      <c r="E15531">
        <v>0</v>
      </c>
      <c r="F15531">
        <v>0</v>
      </c>
      <c r="G15531">
        <v>0</v>
      </c>
      <c r="H15531">
        <v>0</v>
      </c>
      <c r="L15531">
        <v>432.874526</v>
      </c>
      <c r="R15531">
        <v>483.74226900000002</v>
      </c>
      <c r="S15531" t="s">
        <v>151</v>
      </c>
      <c r="T15531" s="297">
        <v>46311.754166666666</v>
      </c>
    </row>
    <row r="15532" spans="1:20" x14ac:dyDescent="0.35">
      <c r="A15532" t="s">
        <v>152</v>
      </c>
      <c r="B15532" t="s">
        <v>153</v>
      </c>
      <c r="C15532" t="s">
        <v>93</v>
      </c>
      <c r="D15532" s="29">
        <v>46583</v>
      </c>
      <c r="E15532">
        <v>0</v>
      </c>
      <c r="F15532">
        <v>0</v>
      </c>
      <c r="G15532">
        <v>0</v>
      </c>
      <c r="H15532">
        <v>0</v>
      </c>
      <c r="L15532">
        <v>432.874526</v>
      </c>
      <c r="R15532">
        <v>483.74226900000002</v>
      </c>
      <c r="S15532" t="s">
        <v>151</v>
      </c>
      <c r="T15532" s="297">
        <v>46311.754166666666</v>
      </c>
    </row>
    <row r="15533" spans="1:20" x14ac:dyDescent="0.35">
      <c r="A15533" t="s">
        <v>152</v>
      </c>
      <c r="B15533" t="s">
        <v>153</v>
      </c>
      <c r="C15533" t="s">
        <v>93</v>
      </c>
      <c r="D15533" s="29">
        <v>46584</v>
      </c>
      <c r="E15533">
        <v>0</v>
      </c>
      <c r="F15533">
        <v>0</v>
      </c>
      <c r="G15533">
        <v>0</v>
      </c>
      <c r="H15533">
        <v>0</v>
      </c>
      <c r="L15533">
        <v>432.874526</v>
      </c>
      <c r="R15533">
        <v>483.74226900000002</v>
      </c>
      <c r="S15533" t="s">
        <v>151</v>
      </c>
      <c r="T15533" s="297">
        <v>46311.754166666666</v>
      </c>
    </row>
    <row r="15534" spans="1:20" x14ac:dyDescent="0.35">
      <c r="A15534" t="s">
        <v>152</v>
      </c>
      <c r="B15534" t="s">
        <v>153</v>
      </c>
      <c r="C15534" t="s">
        <v>93</v>
      </c>
      <c r="D15534" s="29">
        <v>46585</v>
      </c>
      <c r="E15534">
        <v>0</v>
      </c>
      <c r="F15534">
        <v>0</v>
      </c>
      <c r="G15534">
        <v>0</v>
      </c>
      <c r="H15534">
        <v>0</v>
      </c>
      <c r="L15534">
        <v>432.874526</v>
      </c>
      <c r="R15534">
        <v>483.74226900000002</v>
      </c>
      <c r="S15534" t="s">
        <v>151</v>
      </c>
      <c r="T15534" s="297">
        <v>46311.754166666666</v>
      </c>
    </row>
    <row r="15535" spans="1:20" x14ac:dyDescent="0.35">
      <c r="A15535" t="s">
        <v>152</v>
      </c>
      <c r="B15535" t="s">
        <v>153</v>
      </c>
      <c r="C15535" t="s">
        <v>93</v>
      </c>
      <c r="D15535" s="29">
        <v>46586</v>
      </c>
      <c r="E15535">
        <v>0</v>
      </c>
      <c r="F15535">
        <v>0</v>
      </c>
      <c r="G15535">
        <v>0</v>
      </c>
      <c r="H15535">
        <v>0</v>
      </c>
      <c r="L15535">
        <v>432.874526</v>
      </c>
      <c r="R15535">
        <v>483.74226900000002</v>
      </c>
      <c r="S15535" t="s">
        <v>151</v>
      </c>
      <c r="T15535" s="297">
        <v>46311.754166666666</v>
      </c>
    </row>
    <row r="15536" spans="1:20" x14ac:dyDescent="0.35">
      <c r="A15536" t="s">
        <v>152</v>
      </c>
      <c r="B15536" t="s">
        <v>153</v>
      </c>
      <c r="C15536" t="s">
        <v>93</v>
      </c>
      <c r="D15536" s="29">
        <v>46587</v>
      </c>
      <c r="E15536">
        <v>0</v>
      </c>
      <c r="F15536">
        <v>0</v>
      </c>
      <c r="G15536">
        <v>0</v>
      </c>
      <c r="H15536">
        <v>0</v>
      </c>
      <c r="L15536">
        <v>432.874526</v>
      </c>
      <c r="R15536">
        <v>483.74226900000002</v>
      </c>
      <c r="S15536" t="s">
        <v>151</v>
      </c>
      <c r="T15536" s="297">
        <v>46311.754166666666</v>
      </c>
    </row>
    <row r="15537" spans="1:20" x14ac:dyDescent="0.35">
      <c r="A15537" t="s">
        <v>152</v>
      </c>
      <c r="B15537" t="s">
        <v>153</v>
      </c>
      <c r="C15537" t="s">
        <v>93</v>
      </c>
      <c r="D15537" s="29">
        <v>46588</v>
      </c>
      <c r="E15537">
        <v>0</v>
      </c>
      <c r="F15537">
        <v>0</v>
      </c>
      <c r="G15537">
        <v>0</v>
      </c>
      <c r="H15537">
        <v>0</v>
      </c>
      <c r="L15537">
        <v>432.874526</v>
      </c>
      <c r="R15537">
        <v>483.74226900000002</v>
      </c>
      <c r="S15537" t="s">
        <v>151</v>
      </c>
      <c r="T15537" s="297">
        <v>46311.754166666666</v>
      </c>
    </row>
    <row r="15538" spans="1:20" x14ac:dyDescent="0.35">
      <c r="A15538" t="s">
        <v>152</v>
      </c>
      <c r="B15538" t="s">
        <v>153</v>
      </c>
      <c r="C15538" t="s">
        <v>93</v>
      </c>
      <c r="D15538" s="29">
        <v>46589</v>
      </c>
      <c r="E15538">
        <v>0</v>
      </c>
      <c r="F15538">
        <v>0</v>
      </c>
      <c r="G15538">
        <v>0</v>
      </c>
      <c r="H15538">
        <v>0</v>
      </c>
      <c r="L15538">
        <v>432.874526</v>
      </c>
      <c r="R15538">
        <v>483.74226900000002</v>
      </c>
      <c r="S15538" t="s">
        <v>151</v>
      </c>
      <c r="T15538" s="297">
        <v>46311.754166666666</v>
      </c>
    </row>
    <row r="15539" spans="1:20" x14ac:dyDescent="0.35">
      <c r="A15539" t="s">
        <v>152</v>
      </c>
      <c r="B15539" t="s">
        <v>153</v>
      </c>
      <c r="C15539" t="s">
        <v>93</v>
      </c>
      <c r="D15539" s="29">
        <v>46590</v>
      </c>
      <c r="E15539">
        <v>0</v>
      </c>
      <c r="F15539">
        <v>0</v>
      </c>
      <c r="G15539">
        <v>0</v>
      </c>
      <c r="H15539">
        <v>0</v>
      </c>
      <c r="L15539">
        <v>432.874526</v>
      </c>
      <c r="R15539">
        <v>483.74226900000002</v>
      </c>
      <c r="S15539" t="s">
        <v>151</v>
      </c>
      <c r="T15539" s="297">
        <v>46311.754166666666</v>
      </c>
    </row>
    <row r="15540" spans="1:20" x14ac:dyDescent="0.35">
      <c r="A15540" t="s">
        <v>152</v>
      </c>
      <c r="B15540" t="s">
        <v>153</v>
      </c>
      <c r="C15540" t="s">
        <v>93</v>
      </c>
      <c r="D15540" s="29">
        <v>46591</v>
      </c>
      <c r="E15540">
        <v>0</v>
      </c>
      <c r="F15540">
        <v>0</v>
      </c>
      <c r="G15540">
        <v>0</v>
      </c>
      <c r="H15540">
        <v>0</v>
      </c>
      <c r="L15540">
        <v>432.874526</v>
      </c>
      <c r="R15540">
        <v>483.74226900000002</v>
      </c>
      <c r="S15540" t="s">
        <v>151</v>
      </c>
      <c r="T15540" s="297">
        <v>46311.754166666666</v>
      </c>
    </row>
    <row r="15541" spans="1:20" x14ac:dyDescent="0.35">
      <c r="A15541" t="s">
        <v>152</v>
      </c>
      <c r="B15541" t="s">
        <v>153</v>
      </c>
      <c r="C15541" t="s">
        <v>93</v>
      </c>
      <c r="D15541" s="29">
        <v>46592</v>
      </c>
      <c r="E15541">
        <v>0</v>
      </c>
      <c r="F15541">
        <v>0</v>
      </c>
      <c r="G15541">
        <v>0</v>
      </c>
      <c r="H15541">
        <v>0</v>
      </c>
      <c r="L15541">
        <v>432.874526</v>
      </c>
      <c r="R15541">
        <v>483.74226900000002</v>
      </c>
      <c r="S15541" t="s">
        <v>151</v>
      </c>
      <c r="T15541" s="297">
        <v>46311.754166666666</v>
      </c>
    </row>
    <row r="15542" spans="1:20" x14ac:dyDescent="0.35">
      <c r="A15542" t="s">
        <v>152</v>
      </c>
      <c r="B15542" t="s">
        <v>153</v>
      </c>
      <c r="C15542" t="s">
        <v>93</v>
      </c>
      <c r="D15542" s="29">
        <v>46593</v>
      </c>
      <c r="E15542">
        <v>0</v>
      </c>
      <c r="F15542">
        <v>0</v>
      </c>
      <c r="G15542">
        <v>0</v>
      </c>
      <c r="H15542">
        <v>0</v>
      </c>
      <c r="L15542">
        <v>432.874526</v>
      </c>
      <c r="R15542">
        <v>483.74226900000002</v>
      </c>
      <c r="S15542" t="s">
        <v>151</v>
      </c>
      <c r="T15542" s="297">
        <v>46311.754166666666</v>
      </c>
    </row>
    <row r="15543" spans="1:20" x14ac:dyDescent="0.35">
      <c r="A15543" t="s">
        <v>152</v>
      </c>
      <c r="B15543" t="s">
        <v>153</v>
      </c>
      <c r="C15543" t="s">
        <v>93</v>
      </c>
      <c r="D15543" s="29">
        <v>46594</v>
      </c>
      <c r="E15543">
        <v>0</v>
      </c>
      <c r="F15543">
        <v>0</v>
      </c>
      <c r="G15543">
        <v>0</v>
      </c>
      <c r="H15543">
        <v>0</v>
      </c>
      <c r="L15543">
        <v>432.874526</v>
      </c>
      <c r="R15543">
        <v>483.74226900000002</v>
      </c>
      <c r="S15543" t="s">
        <v>151</v>
      </c>
      <c r="T15543" s="297">
        <v>46311.754166666666</v>
      </c>
    </row>
    <row r="15544" spans="1:20" x14ac:dyDescent="0.35">
      <c r="A15544" t="s">
        <v>152</v>
      </c>
      <c r="B15544" t="s">
        <v>153</v>
      </c>
      <c r="C15544" t="s">
        <v>93</v>
      </c>
      <c r="D15544" s="29">
        <v>46595</v>
      </c>
      <c r="E15544">
        <v>0</v>
      </c>
      <c r="F15544">
        <v>0</v>
      </c>
      <c r="G15544">
        <v>0</v>
      </c>
      <c r="H15544">
        <v>0</v>
      </c>
      <c r="L15544">
        <v>432.874526</v>
      </c>
      <c r="R15544">
        <v>483.74226900000002</v>
      </c>
      <c r="S15544" t="s">
        <v>151</v>
      </c>
      <c r="T15544" s="297">
        <v>46311.754166666666</v>
      </c>
    </row>
    <row r="15545" spans="1:20" x14ac:dyDescent="0.35">
      <c r="A15545" t="s">
        <v>152</v>
      </c>
      <c r="B15545" t="s">
        <v>153</v>
      </c>
      <c r="C15545" t="s">
        <v>93</v>
      </c>
      <c r="D15545" s="29">
        <v>46596</v>
      </c>
      <c r="E15545">
        <v>0</v>
      </c>
      <c r="F15545">
        <v>0</v>
      </c>
      <c r="G15545">
        <v>0</v>
      </c>
      <c r="H15545">
        <v>0</v>
      </c>
      <c r="L15545">
        <v>432.874526</v>
      </c>
      <c r="R15545">
        <v>483.74226900000002</v>
      </c>
      <c r="S15545" t="s">
        <v>151</v>
      </c>
      <c r="T15545" s="297">
        <v>46311.754166666666</v>
      </c>
    </row>
    <row r="15546" spans="1:20" x14ac:dyDescent="0.35">
      <c r="A15546" t="s">
        <v>152</v>
      </c>
      <c r="B15546" t="s">
        <v>153</v>
      </c>
      <c r="C15546" t="s">
        <v>93</v>
      </c>
      <c r="D15546" s="29">
        <v>46597</v>
      </c>
      <c r="E15546">
        <v>0</v>
      </c>
      <c r="F15546">
        <v>0</v>
      </c>
      <c r="G15546">
        <v>0</v>
      </c>
      <c r="H15546">
        <v>0</v>
      </c>
      <c r="L15546">
        <v>432.874526</v>
      </c>
      <c r="R15546">
        <v>483.74226900000002</v>
      </c>
      <c r="S15546" t="s">
        <v>151</v>
      </c>
      <c r="T15546" s="297">
        <v>46311.754166666666</v>
      </c>
    </row>
    <row r="15547" spans="1:20" x14ac:dyDescent="0.35">
      <c r="A15547" t="s">
        <v>152</v>
      </c>
      <c r="B15547" t="s">
        <v>153</v>
      </c>
      <c r="C15547" t="s">
        <v>93</v>
      </c>
      <c r="D15547" s="29">
        <v>46598</v>
      </c>
      <c r="E15547">
        <v>0</v>
      </c>
      <c r="F15547">
        <v>0</v>
      </c>
      <c r="G15547">
        <v>0</v>
      </c>
      <c r="H15547">
        <v>0</v>
      </c>
      <c r="L15547">
        <v>432.874526</v>
      </c>
      <c r="R15547">
        <v>483.74226900000002</v>
      </c>
      <c r="S15547" t="s">
        <v>151</v>
      </c>
      <c r="T15547" s="297">
        <v>46311.754166666666</v>
      </c>
    </row>
    <row r="15548" spans="1:20" x14ac:dyDescent="0.35">
      <c r="A15548" t="s">
        <v>152</v>
      </c>
      <c r="B15548" t="s">
        <v>153</v>
      </c>
      <c r="C15548" t="s">
        <v>93</v>
      </c>
      <c r="D15548" s="29">
        <v>46599</v>
      </c>
      <c r="E15548">
        <v>0</v>
      </c>
      <c r="F15548">
        <v>0</v>
      </c>
      <c r="G15548">
        <v>0</v>
      </c>
      <c r="H15548">
        <v>0</v>
      </c>
      <c r="L15548">
        <v>432.874526</v>
      </c>
      <c r="R15548">
        <v>483.74226900000002</v>
      </c>
      <c r="S15548" t="s">
        <v>151</v>
      </c>
      <c r="T15548" s="297">
        <v>46311.754166666666</v>
      </c>
    </row>
    <row r="15549" spans="1:20" x14ac:dyDescent="0.35">
      <c r="A15549" t="s">
        <v>152</v>
      </c>
      <c r="B15549" t="s">
        <v>153</v>
      </c>
      <c r="C15549" t="s">
        <v>93</v>
      </c>
      <c r="D15549" s="29">
        <v>46600</v>
      </c>
      <c r="E15549">
        <v>0</v>
      </c>
      <c r="F15549">
        <v>0</v>
      </c>
      <c r="G15549">
        <v>0</v>
      </c>
      <c r="H15549">
        <v>0</v>
      </c>
      <c r="L15549">
        <v>432.874526</v>
      </c>
      <c r="R15549">
        <v>483.74226900000002</v>
      </c>
      <c r="S15549" t="s">
        <v>151</v>
      </c>
      <c r="T15549" s="297">
        <v>46311.754166666666</v>
      </c>
    </row>
    <row r="15550" spans="1:20" x14ac:dyDescent="0.35">
      <c r="A15550" t="s">
        <v>152</v>
      </c>
      <c r="B15550" t="s">
        <v>153</v>
      </c>
      <c r="C15550" t="s">
        <v>93</v>
      </c>
      <c r="D15550" s="29">
        <v>46601</v>
      </c>
      <c r="E15550">
        <v>0</v>
      </c>
      <c r="F15550">
        <v>0</v>
      </c>
      <c r="G15550">
        <v>0</v>
      </c>
      <c r="H15550">
        <v>0</v>
      </c>
      <c r="L15550">
        <v>432.874526</v>
      </c>
      <c r="R15550">
        <v>483.74226900000002</v>
      </c>
      <c r="S15550" t="s">
        <v>151</v>
      </c>
      <c r="T15550" s="297">
        <v>46311.754166666666</v>
      </c>
    </row>
    <row r="15551" spans="1:20" x14ac:dyDescent="0.35">
      <c r="A15551" t="s">
        <v>152</v>
      </c>
      <c r="B15551" t="s">
        <v>153</v>
      </c>
      <c r="C15551" t="s">
        <v>93</v>
      </c>
      <c r="D15551" s="29">
        <v>46602</v>
      </c>
      <c r="E15551">
        <v>0</v>
      </c>
      <c r="F15551">
        <v>0</v>
      </c>
      <c r="G15551">
        <v>0</v>
      </c>
      <c r="H15551">
        <v>0</v>
      </c>
      <c r="L15551">
        <v>432.874526</v>
      </c>
      <c r="R15551">
        <v>483.74226900000002</v>
      </c>
      <c r="S15551" t="s">
        <v>151</v>
      </c>
      <c r="T15551" s="297">
        <v>46311.754166666666</v>
      </c>
    </row>
    <row r="15552" spans="1:20" x14ac:dyDescent="0.35">
      <c r="A15552" t="s">
        <v>152</v>
      </c>
      <c r="B15552" t="s">
        <v>153</v>
      </c>
      <c r="C15552" t="s">
        <v>93</v>
      </c>
      <c r="D15552" s="29">
        <v>46603</v>
      </c>
      <c r="E15552">
        <v>0</v>
      </c>
      <c r="F15552">
        <v>0</v>
      </c>
      <c r="G15552">
        <v>0</v>
      </c>
      <c r="H15552">
        <v>0</v>
      </c>
      <c r="L15552">
        <v>432.874526</v>
      </c>
      <c r="R15552">
        <v>483.74226900000002</v>
      </c>
      <c r="S15552" t="s">
        <v>151</v>
      </c>
      <c r="T15552" s="297">
        <v>46311.754166666666</v>
      </c>
    </row>
    <row r="15553" spans="1:20" x14ac:dyDescent="0.35">
      <c r="A15553" t="s">
        <v>152</v>
      </c>
      <c r="B15553" t="s">
        <v>153</v>
      </c>
      <c r="C15553" t="s">
        <v>93</v>
      </c>
      <c r="D15553" s="29">
        <v>46604</v>
      </c>
      <c r="E15553">
        <v>0</v>
      </c>
      <c r="F15553">
        <v>0</v>
      </c>
      <c r="G15553">
        <v>0</v>
      </c>
      <c r="H15553">
        <v>0</v>
      </c>
      <c r="L15553">
        <v>432.874526</v>
      </c>
      <c r="R15553">
        <v>483.74226900000002</v>
      </c>
      <c r="S15553" t="s">
        <v>151</v>
      </c>
      <c r="T15553" s="297">
        <v>46311.754166666666</v>
      </c>
    </row>
    <row r="15554" spans="1:20" x14ac:dyDescent="0.35">
      <c r="A15554" t="s">
        <v>152</v>
      </c>
      <c r="B15554" t="s">
        <v>153</v>
      </c>
      <c r="C15554" t="s">
        <v>93</v>
      </c>
      <c r="D15554" s="29">
        <v>46605</v>
      </c>
      <c r="E15554">
        <v>0</v>
      </c>
      <c r="F15554">
        <v>0</v>
      </c>
      <c r="G15554">
        <v>0</v>
      </c>
      <c r="H15554">
        <v>0</v>
      </c>
      <c r="L15554">
        <v>432.874526</v>
      </c>
      <c r="R15554">
        <v>483.74226900000002</v>
      </c>
      <c r="S15554" t="s">
        <v>151</v>
      </c>
      <c r="T15554" s="297">
        <v>46311.754166666666</v>
      </c>
    </row>
    <row r="15555" spans="1:20" x14ac:dyDescent="0.35">
      <c r="A15555" t="s">
        <v>152</v>
      </c>
      <c r="B15555" t="s">
        <v>153</v>
      </c>
      <c r="C15555" t="s">
        <v>93</v>
      </c>
      <c r="D15555" s="29">
        <v>46606</v>
      </c>
      <c r="E15555">
        <v>0</v>
      </c>
      <c r="F15555">
        <v>0</v>
      </c>
      <c r="G15555">
        <v>0</v>
      </c>
      <c r="H15555">
        <v>0</v>
      </c>
      <c r="L15555">
        <v>432.874526</v>
      </c>
      <c r="R15555">
        <v>483.74226900000002</v>
      </c>
      <c r="S15555" t="s">
        <v>151</v>
      </c>
      <c r="T15555" s="297">
        <v>46311.754166666666</v>
      </c>
    </row>
    <row r="15556" spans="1:20" x14ac:dyDescent="0.35">
      <c r="A15556" t="s">
        <v>152</v>
      </c>
      <c r="B15556" t="s">
        <v>153</v>
      </c>
      <c r="C15556" t="s">
        <v>93</v>
      </c>
      <c r="D15556" s="29">
        <v>46607</v>
      </c>
      <c r="E15556">
        <v>0</v>
      </c>
      <c r="F15556">
        <v>0</v>
      </c>
      <c r="G15556">
        <v>0</v>
      </c>
      <c r="H15556">
        <v>0</v>
      </c>
      <c r="L15556">
        <v>432.874526</v>
      </c>
      <c r="R15556">
        <v>483.74226900000002</v>
      </c>
      <c r="S15556" t="s">
        <v>151</v>
      </c>
      <c r="T15556" s="297">
        <v>46311.754166666666</v>
      </c>
    </row>
    <row r="15557" spans="1:20" x14ac:dyDescent="0.35">
      <c r="A15557" t="s">
        <v>152</v>
      </c>
      <c r="B15557" t="s">
        <v>153</v>
      </c>
      <c r="C15557" t="s">
        <v>93</v>
      </c>
      <c r="D15557" s="29">
        <v>46608</v>
      </c>
      <c r="E15557">
        <v>0</v>
      </c>
      <c r="F15557">
        <v>0</v>
      </c>
      <c r="G15557">
        <v>0</v>
      </c>
      <c r="H15557">
        <v>0</v>
      </c>
      <c r="L15557">
        <v>432.874526</v>
      </c>
      <c r="R15557">
        <v>483.74226900000002</v>
      </c>
      <c r="S15557" t="s">
        <v>151</v>
      </c>
      <c r="T15557" s="297">
        <v>46311.754166666666</v>
      </c>
    </row>
    <row r="15558" spans="1:20" x14ac:dyDescent="0.35">
      <c r="A15558" t="s">
        <v>152</v>
      </c>
      <c r="B15558" t="s">
        <v>153</v>
      </c>
      <c r="C15558" t="s">
        <v>93</v>
      </c>
      <c r="D15558" s="29">
        <v>46609</v>
      </c>
      <c r="E15558">
        <v>0</v>
      </c>
      <c r="F15558">
        <v>0</v>
      </c>
      <c r="G15558">
        <v>0</v>
      </c>
      <c r="H15558">
        <v>0</v>
      </c>
      <c r="L15558">
        <v>432.874526</v>
      </c>
      <c r="R15558">
        <v>483.74226900000002</v>
      </c>
      <c r="S15558" t="s">
        <v>151</v>
      </c>
      <c r="T15558" s="297">
        <v>46311.754166666666</v>
      </c>
    </row>
    <row r="15559" spans="1:20" x14ac:dyDescent="0.35">
      <c r="A15559" t="s">
        <v>152</v>
      </c>
      <c r="B15559" t="s">
        <v>153</v>
      </c>
      <c r="C15559" t="s">
        <v>93</v>
      </c>
      <c r="D15559" s="29">
        <v>46610</v>
      </c>
      <c r="E15559">
        <v>0</v>
      </c>
      <c r="F15559">
        <v>0</v>
      </c>
      <c r="G15559">
        <v>0</v>
      </c>
      <c r="H15559">
        <v>0</v>
      </c>
      <c r="L15559">
        <v>432.874526</v>
      </c>
      <c r="R15559">
        <v>483.74226900000002</v>
      </c>
      <c r="S15559" t="s">
        <v>151</v>
      </c>
      <c r="T15559" s="297">
        <v>46311.754166666666</v>
      </c>
    </row>
    <row r="15560" spans="1:20" x14ac:dyDescent="0.35">
      <c r="A15560" t="s">
        <v>152</v>
      </c>
      <c r="B15560" t="s">
        <v>153</v>
      </c>
      <c r="C15560" t="s">
        <v>93</v>
      </c>
      <c r="D15560" s="29">
        <v>46611</v>
      </c>
      <c r="E15560">
        <v>0</v>
      </c>
      <c r="F15560">
        <v>0</v>
      </c>
      <c r="G15560">
        <v>0</v>
      </c>
      <c r="H15560">
        <v>0</v>
      </c>
      <c r="L15560">
        <v>432.874526</v>
      </c>
      <c r="R15560">
        <v>483.74226900000002</v>
      </c>
      <c r="S15560" t="s">
        <v>151</v>
      </c>
      <c r="T15560" s="297">
        <v>46311.754166666666</v>
      </c>
    </row>
    <row r="15561" spans="1:20" x14ac:dyDescent="0.35">
      <c r="A15561" t="s">
        <v>152</v>
      </c>
      <c r="B15561" t="s">
        <v>153</v>
      </c>
      <c r="C15561" t="s">
        <v>93</v>
      </c>
      <c r="D15561" s="29">
        <v>46612</v>
      </c>
      <c r="E15561">
        <v>0</v>
      </c>
      <c r="F15561">
        <v>0</v>
      </c>
      <c r="G15561">
        <v>0</v>
      </c>
      <c r="H15561">
        <v>0</v>
      </c>
      <c r="L15561">
        <v>432.874526</v>
      </c>
      <c r="R15561">
        <v>483.74226900000002</v>
      </c>
      <c r="S15561" t="s">
        <v>151</v>
      </c>
      <c r="T15561" s="297">
        <v>46311.754166666666</v>
      </c>
    </row>
    <row r="15562" spans="1:20" x14ac:dyDescent="0.35">
      <c r="A15562" t="s">
        <v>152</v>
      </c>
      <c r="B15562" t="s">
        <v>153</v>
      </c>
      <c r="C15562" t="s">
        <v>93</v>
      </c>
      <c r="D15562" s="29">
        <v>46613</v>
      </c>
      <c r="E15562">
        <v>0</v>
      </c>
      <c r="F15562">
        <v>0</v>
      </c>
      <c r="G15562">
        <v>0</v>
      </c>
      <c r="H15562">
        <v>0</v>
      </c>
      <c r="L15562">
        <v>432.874526</v>
      </c>
      <c r="R15562">
        <v>483.74226900000002</v>
      </c>
      <c r="S15562" t="s">
        <v>151</v>
      </c>
      <c r="T15562" s="297">
        <v>46311.754166666666</v>
      </c>
    </row>
    <row r="15563" spans="1:20" x14ac:dyDescent="0.35">
      <c r="A15563" t="s">
        <v>152</v>
      </c>
      <c r="B15563" t="s">
        <v>153</v>
      </c>
      <c r="C15563" t="s">
        <v>93</v>
      </c>
      <c r="D15563" s="29">
        <v>46614</v>
      </c>
      <c r="E15563">
        <v>0</v>
      </c>
      <c r="F15563">
        <v>0</v>
      </c>
      <c r="G15563">
        <v>0</v>
      </c>
      <c r="H15563">
        <v>0</v>
      </c>
      <c r="L15563">
        <v>432.874526</v>
      </c>
      <c r="R15563">
        <v>483.74226900000002</v>
      </c>
      <c r="S15563" t="s">
        <v>151</v>
      </c>
      <c r="T15563" s="297">
        <v>46311.754166666666</v>
      </c>
    </row>
    <row r="15564" spans="1:20" x14ac:dyDescent="0.35">
      <c r="A15564" t="s">
        <v>152</v>
      </c>
      <c r="B15564" t="s">
        <v>153</v>
      </c>
      <c r="C15564" t="s">
        <v>93</v>
      </c>
      <c r="D15564" s="29">
        <v>46615</v>
      </c>
      <c r="E15564">
        <v>0</v>
      </c>
      <c r="F15564">
        <v>0</v>
      </c>
      <c r="G15564">
        <v>0</v>
      </c>
      <c r="H15564">
        <v>0</v>
      </c>
      <c r="L15564">
        <v>432.874526</v>
      </c>
      <c r="R15564">
        <v>483.74226900000002</v>
      </c>
      <c r="S15564" t="s">
        <v>151</v>
      </c>
      <c r="T15564" s="297">
        <v>46311.754166666666</v>
      </c>
    </row>
    <row r="15565" spans="1:20" x14ac:dyDescent="0.35">
      <c r="A15565" t="s">
        <v>152</v>
      </c>
      <c r="B15565" t="s">
        <v>153</v>
      </c>
      <c r="C15565" t="s">
        <v>93</v>
      </c>
      <c r="D15565" s="29">
        <v>46616</v>
      </c>
      <c r="E15565">
        <v>0</v>
      </c>
      <c r="F15565">
        <v>0</v>
      </c>
      <c r="G15565">
        <v>0</v>
      </c>
      <c r="H15565">
        <v>0</v>
      </c>
      <c r="L15565">
        <v>432.874526</v>
      </c>
      <c r="R15565">
        <v>483.74226900000002</v>
      </c>
      <c r="S15565" t="s">
        <v>151</v>
      </c>
      <c r="T15565" s="297">
        <v>46311.754166666666</v>
      </c>
    </row>
    <row r="15566" spans="1:20" x14ac:dyDescent="0.35">
      <c r="A15566" t="s">
        <v>152</v>
      </c>
      <c r="B15566" t="s">
        <v>153</v>
      </c>
      <c r="C15566" t="s">
        <v>93</v>
      </c>
      <c r="D15566" s="29">
        <v>46617</v>
      </c>
      <c r="E15566">
        <v>0</v>
      </c>
      <c r="F15566">
        <v>0</v>
      </c>
      <c r="G15566">
        <v>0</v>
      </c>
      <c r="H15566">
        <v>0</v>
      </c>
      <c r="L15566">
        <v>432.874526</v>
      </c>
      <c r="R15566">
        <v>483.74226900000002</v>
      </c>
      <c r="S15566" t="s">
        <v>151</v>
      </c>
      <c r="T15566" s="297">
        <v>46311.754166666666</v>
      </c>
    </row>
    <row r="15567" spans="1:20" x14ac:dyDescent="0.35">
      <c r="A15567" t="s">
        <v>152</v>
      </c>
      <c r="B15567" t="s">
        <v>153</v>
      </c>
      <c r="C15567" t="s">
        <v>93</v>
      </c>
      <c r="D15567" s="29">
        <v>46618</v>
      </c>
      <c r="E15567">
        <v>0</v>
      </c>
      <c r="F15567">
        <v>0</v>
      </c>
      <c r="G15567">
        <v>0</v>
      </c>
      <c r="H15567">
        <v>0</v>
      </c>
      <c r="L15567">
        <v>432.874526</v>
      </c>
      <c r="R15567">
        <v>483.74226900000002</v>
      </c>
      <c r="S15567" t="s">
        <v>151</v>
      </c>
      <c r="T15567" s="297">
        <v>46311.754166666666</v>
      </c>
    </row>
    <row r="15568" spans="1:20" x14ac:dyDescent="0.35">
      <c r="A15568" t="s">
        <v>152</v>
      </c>
      <c r="B15568" t="s">
        <v>153</v>
      </c>
      <c r="C15568" t="s">
        <v>93</v>
      </c>
      <c r="D15568" s="29">
        <v>46619</v>
      </c>
      <c r="E15568">
        <v>0</v>
      </c>
      <c r="F15568">
        <v>0</v>
      </c>
      <c r="G15568">
        <v>0</v>
      </c>
      <c r="H15568">
        <v>0</v>
      </c>
      <c r="L15568">
        <v>432.874526</v>
      </c>
      <c r="R15568">
        <v>483.74226900000002</v>
      </c>
      <c r="S15568" t="s">
        <v>151</v>
      </c>
      <c r="T15568" s="297">
        <v>46311.754166666666</v>
      </c>
    </row>
    <row r="15569" spans="1:20" x14ac:dyDescent="0.35">
      <c r="A15569" t="s">
        <v>152</v>
      </c>
      <c r="B15569" t="s">
        <v>153</v>
      </c>
      <c r="C15569" t="s">
        <v>93</v>
      </c>
      <c r="D15569" s="29">
        <v>46620</v>
      </c>
      <c r="E15569">
        <v>0</v>
      </c>
      <c r="F15569">
        <v>0</v>
      </c>
      <c r="G15569">
        <v>0</v>
      </c>
      <c r="H15569">
        <v>0</v>
      </c>
      <c r="L15569">
        <v>432.874526</v>
      </c>
      <c r="R15569">
        <v>483.74226900000002</v>
      </c>
      <c r="S15569" t="s">
        <v>151</v>
      </c>
      <c r="T15569" s="297">
        <v>46311.754166666666</v>
      </c>
    </row>
    <row r="15570" spans="1:20" x14ac:dyDescent="0.35">
      <c r="A15570" t="s">
        <v>152</v>
      </c>
      <c r="B15570" t="s">
        <v>153</v>
      </c>
      <c r="C15570" t="s">
        <v>93</v>
      </c>
      <c r="D15570" s="29">
        <v>46621</v>
      </c>
      <c r="E15570">
        <v>0</v>
      </c>
      <c r="F15570">
        <v>0</v>
      </c>
      <c r="G15570">
        <v>0</v>
      </c>
      <c r="H15570">
        <v>0</v>
      </c>
      <c r="L15570">
        <v>432.874526</v>
      </c>
      <c r="R15570">
        <v>483.74226900000002</v>
      </c>
      <c r="S15570" t="s">
        <v>151</v>
      </c>
      <c r="T15570" s="297">
        <v>46311.754166666666</v>
      </c>
    </row>
    <row r="15571" spans="1:20" x14ac:dyDescent="0.35">
      <c r="A15571" t="s">
        <v>152</v>
      </c>
      <c r="B15571" t="s">
        <v>153</v>
      </c>
      <c r="C15571" t="s">
        <v>93</v>
      </c>
      <c r="D15571" s="29">
        <v>46622</v>
      </c>
      <c r="E15571">
        <v>0</v>
      </c>
      <c r="F15571">
        <v>0</v>
      </c>
      <c r="G15571">
        <v>0</v>
      </c>
      <c r="H15571">
        <v>0</v>
      </c>
      <c r="L15571">
        <v>432.874526</v>
      </c>
      <c r="R15571">
        <v>483.74226900000002</v>
      </c>
      <c r="S15571" t="s">
        <v>151</v>
      </c>
      <c r="T15571" s="297">
        <v>46311.754166666666</v>
      </c>
    </row>
    <row r="15572" spans="1:20" x14ac:dyDescent="0.35">
      <c r="A15572" t="s">
        <v>152</v>
      </c>
      <c r="B15572" t="s">
        <v>153</v>
      </c>
      <c r="C15572" t="s">
        <v>93</v>
      </c>
      <c r="D15572" s="29">
        <v>46623</v>
      </c>
      <c r="E15572">
        <v>0</v>
      </c>
      <c r="F15572">
        <v>0</v>
      </c>
      <c r="G15572">
        <v>0</v>
      </c>
      <c r="H15572">
        <v>0</v>
      </c>
      <c r="L15572">
        <v>432.874526</v>
      </c>
      <c r="R15572">
        <v>483.74226900000002</v>
      </c>
      <c r="S15572" t="s">
        <v>151</v>
      </c>
      <c r="T15572" s="297">
        <v>46311.754166666666</v>
      </c>
    </row>
    <row r="15573" spans="1:20" x14ac:dyDescent="0.35">
      <c r="A15573" t="s">
        <v>152</v>
      </c>
      <c r="B15573" t="s">
        <v>153</v>
      </c>
      <c r="C15573" t="s">
        <v>93</v>
      </c>
      <c r="D15573" s="29">
        <v>46624</v>
      </c>
      <c r="E15573">
        <v>0</v>
      </c>
      <c r="F15573">
        <v>0</v>
      </c>
      <c r="G15573">
        <v>0</v>
      </c>
      <c r="H15573">
        <v>0</v>
      </c>
      <c r="L15573">
        <v>432.874526</v>
      </c>
      <c r="R15573">
        <v>483.74226900000002</v>
      </c>
      <c r="S15573" t="s">
        <v>151</v>
      </c>
      <c r="T15573" s="297">
        <v>46311.754166666666</v>
      </c>
    </row>
    <row r="15574" spans="1:20" x14ac:dyDescent="0.35">
      <c r="A15574" t="s">
        <v>152</v>
      </c>
      <c r="B15574" t="s">
        <v>153</v>
      </c>
      <c r="C15574" t="s">
        <v>93</v>
      </c>
      <c r="D15574" s="29">
        <v>46625</v>
      </c>
      <c r="E15574">
        <v>0</v>
      </c>
      <c r="F15574">
        <v>0</v>
      </c>
      <c r="G15574">
        <v>0</v>
      </c>
      <c r="H15574">
        <v>0</v>
      </c>
      <c r="L15574">
        <v>432.874526</v>
      </c>
      <c r="R15574">
        <v>483.74226900000002</v>
      </c>
      <c r="S15574" t="s">
        <v>151</v>
      </c>
      <c r="T15574" s="297">
        <v>46311.754166666666</v>
      </c>
    </row>
    <row r="15575" spans="1:20" x14ac:dyDescent="0.35">
      <c r="A15575" t="s">
        <v>152</v>
      </c>
      <c r="B15575" t="s">
        <v>153</v>
      </c>
      <c r="C15575" t="s">
        <v>93</v>
      </c>
      <c r="D15575" s="29">
        <v>46626</v>
      </c>
      <c r="E15575">
        <v>0</v>
      </c>
      <c r="F15575">
        <v>0</v>
      </c>
      <c r="G15575">
        <v>0</v>
      </c>
      <c r="H15575">
        <v>0</v>
      </c>
      <c r="L15575">
        <v>432.874526</v>
      </c>
      <c r="R15575">
        <v>483.74226900000002</v>
      </c>
      <c r="S15575" t="s">
        <v>151</v>
      </c>
      <c r="T15575" s="297">
        <v>46311.754166666666</v>
      </c>
    </row>
    <row r="15576" spans="1:20" x14ac:dyDescent="0.35">
      <c r="A15576" t="s">
        <v>152</v>
      </c>
      <c r="B15576" t="s">
        <v>153</v>
      </c>
      <c r="C15576" t="s">
        <v>93</v>
      </c>
      <c r="D15576" s="29">
        <v>46627</v>
      </c>
      <c r="E15576">
        <v>0</v>
      </c>
      <c r="F15576">
        <v>0</v>
      </c>
      <c r="G15576">
        <v>0</v>
      </c>
      <c r="H15576">
        <v>0</v>
      </c>
      <c r="L15576">
        <v>432.874526</v>
      </c>
      <c r="R15576">
        <v>483.74226900000002</v>
      </c>
      <c r="S15576" t="s">
        <v>151</v>
      </c>
      <c r="T15576" s="297">
        <v>46311.754166666666</v>
      </c>
    </row>
    <row r="15577" spans="1:20" x14ac:dyDescent="0.35">
      <c r="A15577" t="s">
        <v>152</v>
      </c>
      <c r="B15577" t="s">
        <v>153</v>
      </c>
      <c r="C15577" t="s">
        <v>93</v>
      </c>
      <c r="D15577" s="29">
        <v>46628</v>
      </c>
      <c r="E15577">
        <v>0</v>
      </c>
      <c r="F15577">
        <v>0</v>
      </c>
      <c r="G15577">
        <v>0</v>
      </c>
      <c r="H15577">
        <v>0</v>
      </c>
      <c r="L15577">
        <v>432.874526</v>
      </c>
      <c r="R15577">
        <v>483.74226900000002</v>
      </c>
      <c r="S15577" t="s">
        <v>151</v>
      </c>
      <c r="T15577" s="297">
        <v>46311.754166666666</v>
      </c>
    </row>
    <row r="15578" spans="1:20" x14ac:dyDescent="0.35">
      <c r="A15578" t="s">
        <v>152</v>
      </c>
      <c r="B15578" t="s">
        <v>153</v>
      </c>
      <c r="C15578" t="s">
        <v>93</v>
      </c>
      <c r="D15578" s="29">
        <v>46629</v>
      </c>
      <c r="E15578">
        <v>0</v>
      </c>
      <c r="F15578">
        <v>0</v>
      </c>
      <c r="G15578">
        <v>0</v>
      </c>
      <c r="H15578">
        <v>0</v>
      </c>
      <c r="L15578">
        <v>432.874526</v>
      </c>
      <c r="R15578">
        <v>483.74226900000002</v>
      </c>
      <c r="S15578" t="s">
        <v>151</v>
      </c>
      <c r="T15578" s="297">
        <v>46311.754166666666</v>
      </c>
    </row>
    <row r="15579" spans="1:20" x14ac:dyDescent="0.35">
      <c r="A15579" t="s">
        <v>152</v>
      </c>
      <c r="B15579" t="s">
        <v>153</v>
      </c>
      <c r="C15579" t="s">
        <v>93</v>
      </c>
      <c r="D15579" s="29">
        <v>46630</v>
      </c>
      <c r="E15579">
        <v>0</v>
      </c>
      <c r="F15579">
        <v>0</v>
      </c>
      <c r="G15579">
        <v>0</v>
      </c>
      <c r="H15579">
        <v>0</v>
      </c>
      <c r="L15579">
        <v>432.874526</v>
      </c>
      <c r="R15579">
        <v>483.74226900000002</v>
      </c>
      <c r="S15579" t="s">
        <v>151</v>
      </c>
      <c r="T15579" s="297">
        <v>46311.754166666666</v>
      </c>
    </row>
    <row r="15580" spans="1:20" x14ac:dyDescent="0.35">
      <c r="A15580" t="s">
        <v>152</v>
      </c>
      <c r="B15580" t="s">
        <v>153</v>
      </c>
      <c r="C15580" t="s">
        <v>93</v>
      </c>
      <c r="D15580" s="29">
        <v>46631</v>
      </c>
      <c r="E15580">
        <v>0</v>
      </c>
      <c r="F15580">
        <v>0</v>
      </c>
      <c r="G15580">
        <v>0</v>
      </c>
      <c r="H15580">
        <v>0</v>
      </c>
      <c r="L15580">
        <v>432.874526</v>
      </c>
      <c r="R15580">
        <v>483.74226900000002</v>
      </c>
      <c r="S15580" t="s">
        <v>151</v>
      </c>
      <c r="T15580" s="297">
        <v>46311.754166666666</v>
      </c>
    </row>
    <row r="15581" spans="1:20" x14ac:dyDescent="0.35">
      <c r="A15581" t="s">
        <v>152</v>
      </c>
      <c r="B15581" t="s">
        <v>153</v>
      </c>
      <c r="C15581" t="s">
        <v>93</v>
      </c>
      <c r="D15581" s="29">
        <v>46632</v>
      </c>
      <c r="E15581">
        <v>0</v>
      </c>
      <c r="F15581">
        <v>0</v>
      </c>
      <c r="G15581">
        <v>0</v>
      </c>
      <c r="H15581">
        <v>0</v>
      </c>
      <c r="L15581">
        <v>432.874526</v>
      </c>
      <c r="R15581">
        <v>483.74226900000002</v>
      </c>
      <c r="S15581" t="s">
        <v>151</v>
      </c>
      <c r="T15581" s="297">
        <v>46311.754166666666</v>
      </c>
    </row>
    <row r="15582" spans="1:20" x14ac:dyDescent="0.35">
      <c r="A15582" t="s">
        <v>152</v>
      </c>
      <c r="B15582" t="s">
        <v>153</v>
      </c>
      <c r="C15582" t="s">
        <v>93</v>
      </c>
      <c r="D15582" s="29">
        <v>46633</v>
      </c>
      <c r="E15582">
        <v>0</v>
      </c>
      <c r="F15582">
        <v>0</v>
      </c>
      <c r="G15582">
        <v>0</v>
      </c>
      <c r="H15582">
        <v>0</v>
      </c>
      <c r="L15582">
        <v>432.874526</v>
      </c>
      <c r="R15582">
        <v>483.74226900000002</v>
      </c>
      <c r="S15582" t="s">
        <v>151</v>
      </c>
      <c r="T15582" s="297">
        <v>46311.754166666666</v>
      </c>
    </row>
    <row r="15583" spans="1:20" x14ac:dyDescent="0.35">
      <c r="A15583" t="s">
        <v>152</v>
      </c>
      <c r="B15583" t="s">
        <v>153</v>
      </c>
      <c r="C15583" t="s">
        <v>93</v>
      </c>
      <c r="D15583" s="29">
        <v>46634</v>
      </c>
      <c r="E15583">
        <v>0</v>
      </c>
      <c r="F15583">
        <v>0</v>
      </c>
      <c r="G15583">
        <v>0</v>
      </c>
      <c r="H15583">
        <v>0</v>
      </c>
      <c r="L15583">
        <v>432.874526</v>
      </c>
      <c r="R15583">
        <v>483.74226900000002</v>
      </c>
      <c r="S15583" t="s">
        <v>151</v>
      </c>
      <c r="T15583" s="297">
        <v>46311.754166666666</v>
      </c>
    </row>
    <row r="15584" spans="1:20" x14ac:dyDescent="0.35">
      <c r="A15584" t="s">
        <v>152</v>
      </c>
      <c r="B15584" t="s">
        <v>153</v>
      </c>
      <c r="C15584" t="s">
        <v>93</v>
      </c>
      <c r="D15584" s="29">
        <v>46635</v>
      </c>
      <c r="E15584">
        <v>0</v>
      </c>
      <c r="F15584">
        <v>0</v>
      </c>
      <c r="G15584">
        <v>0</v>
      </c>
      <c r="H15584">
        <v>0</v>
      </c>
      <c r="L15584">
        <v>432.874526</v>
      </c>
      <c r="R15584">
        <v>483.74226900000002</v>
      </c>
      <c r="S15584" t="s">
        <v>151</v>
      </c>
      <c r="T15584" s="297">
        <v>46311.754166666666</v>
      </c>
    </row>
    <row r="15585" spans="1:20" x14ac:dyDescent="0.35">
      <c r="A15585" t="s">
        <v>152</v>
      </c>
      <c r="B15585" t="s">
        <v>153</v>
      </c>
      <c r="C15585" t="s">
        <v>93</v>
      </c>
      <c r="D15585" s="29">
        <v>46636</v>
      </c>
      <c r="E15585">
        <v>0</v>
      </c>
      <c r="F15585">
        <v>0</v>
      </c>
      <c r="G15585">
        <v>0</v>
      </c>
      <c r="H15585">
        <v>0</v>
      </c>
      <c r="L15585">
        <v>432.874526</v>
      </c>
      <c r="R15585">
        <v>483.74226900000002</v>
      </c>
      <c r="S15585" t="s">
        <v>151</v>
      </c>
      <c r="T15585" s="297">
        <v>46311.754166666666</v>
      </c>
    </row>
    <row r="15586" spans="1:20" x14ac:dyDescent="0.35">
      <c r="A15586" t="s">
        <v>152</v>
      </c>
      <c r="B15586" t="s">
        <v>153</v>
      </c>
      <c r="C15586" t="s">
        <v>93</v>
      </c>
      <c r="D15586" s="29">
        <v>46637</v>
      </c>
      <c r="E15586">
        <v>0</v>
      </c>
      <c r="F15586">
        <v>0</v>
      </c>
      <c r="G15586">
        <v>0</v>
      </c>
      <c r="H15586">
        <v>0</v>
      </c>
      <c r="L15586">
        <v>432.874526</v>
      </c>
      <c r="R15586">
        <v>483.74226900000002</v>
      </c>
      <c r="S15586" t="s">
        <v>151</v>
      </c>
      <c r="T15586" s="297">
        <v>46311.754166666666</v>
      </c>
    </row>
    <row r="15587" spans="1:20" x14ac:dyDescent="0.35">
      <c r="A15587" t="s">
        <v>152</v>
      </c>
      <c r="B15587" t="s">
        <v>153</v>
      </c>
      <c r="C15587" t="s">
        <v>93</v>
      </c>
      <c r="D15587" s="29">
        <v>46638</v>
      </c>
      <c r="E15587">
        <v>0</v>
      </c>
      <c r="F15587">
        <v>0</v>
      </c>
      <c r="G15587">
        <v>0</v>
      </c>
      <c r="H15587">
        <v>0</v>
      </c>
      <c r="L15587">
        <v>432.874526</v>
      </c>
      <c r="R15587">
        <v>483.74226900000002</v>
      </c>
      <c r="S15587" t="s">
        <v>151</v>
      </c>
      <c r="T15587" s="297">
        <v>46311.754166666666</v>
      </c>
    </row>
    <row r="15588" spans="1:20" x14ac:dyDescent="0.35">
      <c r="A15588" t="s">
        <v>152</v>
      </c>
      <c r="B15588" t="s">
        <v>153</v>
      </c>
      <c r="C15588" t="s">
        <v>93</v>
      </c>
      <c r="D15588" s="29">
        <v>46639</v>
      </c>
      <c r="E15588">
        <v>0</v>
      </c>
      <c r="F15588">
        <v>0</v>
      </c>
      <c r="G15588">
        <v>0</v>
      </c>
      <c r="H15588">
        <v>0</v>
      </c>
      <c r="L15588">
        <v>432.874526</v>
      </c>
      <c r="R15588">
        <v>483.74226900000002</v>
      </c>
      <c r="S15588" t="s">
        <v>151</v>
      </c>
      <c r="T15588" s="297">
        <v>46311.754166666666</v>
      </c>
    </row>
    <row r="15589" spans="1:20" x14ac:dyDescent="0.35">
      <c r="A15589" t="s">
        <v>152</v>
      </c>
      <c r="B15589" t="s">
        <v>153</v>
      </c>
      <c r="C15589" t="s">
        <v>93</v>
      </c>
      <c r="D15589" s="29">
        <v>46640</v>
      </c>
      <c r="E15589">
        <v>0</v>
      </c>
      <c r="F15589">
        <v>0</v>
      </c>
      <c r="G15589">
        <v>0</v>
      </c>
      <c r="H15589">
        <v>0</v>
      </c>
      <c r="L15589">
        <v>432.874526</v>
      </c>
      <c r="R15589">
        <v>483.74226900000002</v>
      </c>
      <c r="S15589" t="s">
        <v>151</v>
      </c>
      <c r="T15589" s="297">
        <v>46311.754166666666</v>
      </c>
    </row>
    <row r="15590" spans="1:20" x14ac:dyDescent="0.35">
      <c r="A15590" t="s">
        <v>152</v>
      </c>
      <c r="B15590" t="s">
        <v>153</v>
      </c>
      <c r="C15590" t="s">
        <v>93</v>
      </c>
      <c r="D15590" s="29">
        <v>46641</v>
      </c>
      <c r="E15590">
        <v>0</v>
      </c>
      <c r="F15590">
        <v>0</v>
      </c>
      <c r="G15590">
        <v>0</v>
      </c>
      <c r="H15590">
        <v>0</v>
      </c>
      <c r="L15590">
        <v>432.874526</v>
      </c>
      <c r="R15590">
        <v>483.74226900000002</v>
      </c>
      <c r="S15590" t="s">
        <v>151</v>
      </c>
      <c r="T15590" s="297">
        <v>46311.754166666666</v>
      </c>
    </row>
    <row r="15591" spans="1:20" x14ac:dyDescent="0.35">
      <c r="A15591" t="s">
        <v>152</v>
      </c>
      <c r="B15591" t="s">
        <v>153</v>
      </c>
      <c r="C15591" t="s">
        <v>93</v>
      </c>
      <c r="D15591" s="29">
        <v>46642</v>
      </c>
      <c r="E15591">
        <v>0</v>
      </c>
      <c r="F15591">
        <v>0</v>
      </c>
      <c r="G15591">
        <v>0</v>
      </c>
      <c r="H15591">
        <v>0</v>
      </c>
      <c r="L15591">
        <v>432.874526</v>
      </c>
      <c r="R15591">
        <v>483.74226900000002</v>
      </c>
      <c r="S15591" t="s">
        <v>151</v>
      </c>
      <c r="T15591" s="297">
        <v>46311.754166666666</v>
      </c>
    </row>
    <row r="15592" spans="1:20" x14ac:dyDescent="0.35">
      <c r="A15592" t="s">
        <v>152</v>
      </c>
      <c r="B15592" t="s">
        <v>153</v>
      </c>
      <c r="C15592" t="s">
        <v>93</v>
      </c>
      <c r="D15592" s="29">
        <v>46643</v>
      </c>
      <c r="E15592">
        <v>0</v>
      </c>
      <c r="F15592">
        <v>0</v>
      </c>
      <c r="G15592">
        <v>0</v>
      </c>
      <c r="H15592">
        <v>0</v>
      </c>
      <c r="L15592">
        <v>432.874526</v>
      </c>
      <c r="R15592">
        <v>483.74226900000002</v>
      </c>
      <c r="S15592" t="s">
        <v>151</v>
      </c>
      <c r="T15592" s="297">
        <v>46311.754166666666</v>
      </c>
    </row>
    <row r="15593" spans="1:20" x14ac:dyDescent="0.35">
      <c r="A15593" t="s">
        <v>152</v>
      </c>
      <c r="B15593" t="s">
        <v>153</v>
      </c>
      <c r="C15593" t="s">
        <v>93</v>
      </c>
      <c r="D15593" s="29">
        <v>46644</v>
      </c>
      <c r="E15593">
        <v>0</v>
      </c>
      <c r="F15593">
        <v>0</v>
      </c>
      <c r="G15593">
        <v>0</v>
      </c>
      <c r="H15593">
        <v>0</v>
      </c>
      <c r="L15593">
        <v>432.874526</v>
      </c>
      <c r="R15593">
        <v>483.74226900000002</v>
      </c>
      <c r="S15593" t="s">
        <v>151</v>
      </c>
      <c r="T15593" s="297">
        <v>46311.754166666666</v>
      </c>
    </row>
    <row r="15594" spans="1:20" x14ac:dyDescent="0.35">
      <c r="A15594" t="s">
        <v>152</v>
      </c>
      <c r="B15594" t="s">
        <v>153</v>
      </c>
      <c r="C15594" t="s">
        <v>93</v>
      </c>
      <c r="D15594" s="29">
        <v>46645</v>
      </c>
      <c r="E15594">
        <v>0</v>
      </c>
      <c r="F15594">
        <v>0</v>
      </c>
      <c r="G15594">
        <v>0</v>
      </c>
      <c r="H15594">
        <v>0</v>
      </c>
      <c r="L15594">
        <v>432.874526</v>
      </c>
      <c r="R15594">
        <v>483.74226900000002</v>
      </c>
      <c r="S15594" t="s">
        <v>151</v>
      </c>
      <c r="T15594" s="297">
        <v>46311.754166666666</v>
      </c>
    </row>
    <row r="15595" spans="1:20" x14ac:dyDescent="0.35">
      <c r="A15595" t="s">
        <v>152</v>
      </c>
      <c r="B15595" t="s">
        <v>153</v>
      </c>
      <c r="C15595" t="s">
        <v>93</v>
      </c>
      <c r="D15595" s="29">
        <v>46646</v>
      </c>
      <c r="E15595">
        <v>0</v>
      </c>
      <c r="F15595">
        <v>0</v>
      </c>
      <c r="G15595">
        <v>0</v>
      </c>
      <c r="H15595">
        <v>0</v>
      </c>
      <c r="L15595">
        <v>432.874526</v>
      </c>
      <c r="R15595">
        <v>483.74226900000002</v>
      </c>
      <c r="S15595" t="s">
        <v>151</v>
      </c>
      <c r="T15595" s="297">
        <v>46311.754166666666</v>
      </c>
    </row>
    <row r="15596" spans="1:20" x14ac:dyDescent="0.35">
      <c r="A15596" t="s">
        <v>152</v>
      </c>
      <c r="B15596" t="s">
        <v>153</v>
      </c>
      <c r="C15596" t="s">
        <v>93</v>
      </c>
      <c r="D15596" s="29">
        <v>46647</v>
      </c>
      <c r="E15596">
        <v>0</v>
      </c>
      <c r="F15596">
        <v>0</v>
      </c>
      <c r="G15596">
        <v>0</v>
      </c>
      <c r="H15596">
        <v>0</v>
      </c>
      <c r="L15596">
        <v>432.874526</v>
      </c>
      <c r="R15596">
        <v>483.74226900000002</v>
      </c>
      <c r="S15596" t="s">
        <v>151</v>
      </c>
      <c r="T15596" s="297">
        <v>46311.754166666666</v>
      </c>
    </row>
    <row r="15597" spans="1:20" x14ac:dyDescent="0.35">
      <c r="A15597" t="s">
        <v>152</v>
      </c>
      <c r="B15597" t="s">
        <v>153</v>
      </c>
      <c r="C15597" t="s">
        <v>93</v>
      </c>
      <c r="D15597" s="29">
        <v>46648</v>
      </c>
      <c r="E15597">
        <v>0</v>
      </c>
      <c r="F15597">
        <v>0</v>
      </c>
      <c r="G15597">
        <v>0</v>
      </c>
      <c r="H15597">
        <v>0</v>
      </c>
      <c r="L15597">
        <v>432.874526</v>
      </c>
      <c r="R15597">
        <v>483.74226900000002</v>
      </c>
      <c r="S15597" t="s">
        <v>151</v>
      </c>
      <c r="T15597" s="297">
        <v>46311.754166666666</v>
      </c>
    </row>
    <row r="15598" spans="1:20" x14ac:dyDescent="0.35">
      <c r="A15598" t="s">
        <v>152</v>
      </c>
      <c r="B15598" t="s">
        <v>153</v>
      </c>
      <c r="C15598" t="s">
        <v>93</v>
      </c>
      <c r="D15598" s="29">
        <v>46649</v>
      </c>
      <c r="E15598">
        <v>0</v>
      </c>
      <c r="F15598">
        <v>0</v>
      </c>
      <c r="G15598">
        <v>0</v>
      </c>
      <c r="H15598">
        <v>0</v>
      </c>
      <c r="L15598">
        <v>432.874526</v>
      </c>
      <c r="R15598">
        <v>483.74226900000002</v>
      </c>
      <c r="S15598" t="s">
        <v>151</v>
      </c>
      <c r="T15598" s="297">
        <v>46311.754166666666</v>
      </c>
    </row>
    <row r="15599" spans="1:20" x14ac:dyDescent="0.35">
      <c r="A15599" t="s">
        <v>152</v>
      </c>
      <c r="B15599" t="s">
        <v>153</v>
      </c>
      <c r="C15599" t="s">
        <v>93</v>
      </c>
      <c r="D15599" s="29">
        <v>46650</v>
      </c>
      <c r="E15599">
        <v>0</v>
      </c>
      <c r="F15599">
        <v>0</v>
      </c>
      <c r="G15599">
        <v>0</v>
      </c>
      <c r="H15599">
        <v>0</v>
      </c>
      <c r="L15599">
        <v>432.874526</v>
      </c>
      <c r="R15599">
        <v>483.74226900000002</v>
      </c>
      <c r="S15599" t="s">
        <v>151</v>
      </c>
      <c r="T15599" s="297">
        <v>46311.754166666666</v>
      </c>
    </row>
    <row r="15600" spans="1:20" x14ac:dyDescent="0.35">
      <c r="A15600" t="s">
        <v>152</v>
      </c>
      <c r="B15600" t="s">
        <v>153</v>
      </c>
      <c r="C15600" t="s">
        <v>93</v>
      </c>
      <c r="D15600" s="29">
        <v>46651</v>
      </c>
      <c r="E15600">
        <v>0</v>
      </c>
      <c r="F15600">
        <v>0</v>
      </c>
      <c r="G15600">
        <v>0</v>
      </c>
      <c r="H15600">
        <v>0</v>
      </c>
      <c r="L15600">
        <v>432.874526</v>
      </c>
      <c r="R15600">
        <v>483.74226900000002</v>
      </c>
      <c r="S15600" t="s">
        <v>151</v>
      </c>
      <c r="T15600" s="297">
        <v>46311.754166666666</v>
      </c>
    </row>
    <row r="15601" spans="1:20" x14ac:dyDescent="0.35">
      <c r="A15601" t="s">
        <v>152</v>
      </c>
      <c r="B15601" t="s">
        <v>153</v>
      </c>
      <c r="C15601" t="s">
        <v>93</v>
      </c>
      <c r="D15601" s="29">
        <v>46652</v>
      </c>
      <c r="E15601">
        <v>0</v>
      </c>
      <c r="F15601">
        <v>0</v>
      </c>
      <c r="G15601">
        <v>0</v>
      </c>
      <c r="H15601">
        <v>0</v>
      </c>
      <c r="L15601">
        <v>432.874526</v>
      </c>
      <c r="R15601">
        <v>483.74226900000002</v>
      </c>
      <c r="S15601" t="s">
        <v>151</v>
      </c>
      <c r="T15601" s="297">
        <v>46311.754166666666</v>
      </c>
    </row>
    <row r="15602" spans="1:20" x14ac:dyDescent="0.35">
      <c r="A15602" t="s">
        <v>152</v>
      </c>
      <c r="B15602" t="s">
        <v>153</v>
      </c>
      <c r="C15602" t="s">
        <v>93</v>
      </c>
      <c r="D15602" s="29">
        <v>46653</v>
      </c>
      <c r="E15602">
        <v>0</v>
      </c>
      <c r="F15602">
        <v>0</v>
      </c>
      <c r="G15602">
        <v>0</v>
      </c>
      <c r="H15602">
        <v>0</v>
      </c>
      <c r="L15602">
        <v>432.874526</v>
      </c>
      <c r="R15602">
        <v>483.74226900000002</v>
      </c>
      <c r="S15602" t="s">
        <v>151</v>
      </c>
      <c r="T15602" s="297">
        <v>46311.754166666666</v>
      </c>
    </row>
    <row r="15603" spans="1:20" x14ac:dyDescent="0.35">
      <c r="A15603" t="s">
        <v>152</v>
      </c>
      <c r="B15603" t="s">
        <v>153</v>
      </c>
      <c r="C15603" t="s">
        <v>93</v>
      </c>
      <c r="D15603" s="29">
        <v>46654</v>
      </c>
      <c r="E15603">
        <v>0</v>
      </c>
      <c r="F15603">
        <v>0</v>
      </c>
      <c r="G15603">
        <v>0</v>
      </c>
      <c r="H15603">
        <v>0</v>
      </c>
      <c r="L15603">
        <v>432.874526</v>
      </c>
      <c r="R15603">
        <v>483.74226900000002</v>
      </c>
      <c r="S15603" t="s">
        <v>151</v>
      </c>
      <c r="T15603" s="297">
        <v>46311.754166666666</v>
      </c>
    </row>
    <row r="15604" spans="1:20" x14ac:dyDescent="0.35">
      <c r="A15604" t="s">
        <v>152</v>
      </c>
      <c r="B15604" t="s">
        <v>153</v>
      </c>
      <c r="C15604" t="s">
        <v>93</v>
      </c>
      <c r="D15604" s="29">
        <v>46655</v>
      </c>
      <c r="E15604">
        <v>0</v>
      </c>
      <c r="F15604">
        <v>0</v>
      </c>
      <c r="G15604">
        <v>0</v>
      </c>
      <c r="H15604">
        <v>0</v>
      </c>
      <c r="L15604">
        <v>432.874526</v>
      </c>
      <c r="R15604">
        <v>483.74226900000002</v>
      </c>
      <c r="S15604" t="s">
        <v>151</v>
      </c>
      <c r="T15604" s="297">
        <v>46311.754166666666</v>
      </c>
    </row>
    <row r="15605" spans="1:20" x14ac:dyDescent="0.35">
      <c r="A15605" t="s">
        <v>152</v>
      </c>
      <c r="B15605" t="s">
        <v>153</v>
      </c>
      <c r="C15605" t="s">
        <v>93</v>
      </c>
      <c r="D15605" s="29">
        <v>46656</v>
      </c>
      <c r="E15605">
        <v>0</v>
      </c>
      <c r="F15605">
        <v>0</v>
      </c>
      <c r="G15605">
        <v>0</v>
      </c>
      <c r="H15605">
        <v>0</v>
      </c>
      <c r="L15605">
        <v>432.874526</v>
      </c>
      <c r="R15605">
        <v>483.74226900000002</v>
      </c>
      <c r="S15605" t="s">
        <v>151</v>
      </c>
      <c r="T15605" s="297">
        <v>46311.754166666666</v>
      </c>
    </row>
    <row r="15606" spans="1:20" x14ac:dyDescent="0.35">
      <c r="A15606" t="s">
        <v>152</v>
      </c>
      <c r="B15606" t="s">
        <v>153</v>
      </c>
      <c r="C15606" t="s">
        <v>93</v>
      </c>
      <c r="D15606" s="29">
        <v>46657</v>
      </c>
      <c r="E15606">
        <v>0</v>
      </c>
      <c r="F15606">
        <v>0</v>
      </c>
      <c r="G15606">
        <v>0</v>
      </c>
      <c r="H15606">
        <v>0</v>
      </c>
      <c r="L15606">
        <v>432.874526</v>
      </c>
      <c r="R15606">
        <v>483.74226900000002</v>
      </c>
      <c r="S15606" t="s">
        <v>151</v>
      </c>
      <c r="T15606" s="297">
        <v>46311.754166666666</v>
      </c>
    </row>
    <row r="15607" spans="1:20" x14ac:dyDescent="0.35">
      <c r="A15607" t="s">
        <v>152</v>
      </c>
      <c r="B15607" t="s">
        <v>153</v>
      </c>
      <c r="C15607" t="s">
        <v>93</v>
      </c>
      <c r="D15607" s="29">
        <v>46658</v>
      </c>
      <c r="E15607">
        <v>0</v>
      </c>
      <c r="F15607">
        <v>0</v>
      </c>
      <c r="G15607">
        <v>0</v>
      </c>
      <c r="H15607">
        <v>0</v>
      </c>
      <c r="L15607">
        <v>432.874526</v>
      </c>
      <c r="R15607">
        <v>483.74226900000002</v>
      </c>
      <c r="S15607" t="s">
        <v>151</v>
      </c>
      <c r="T15607" s="297">
        <v>46311.754166666666</v>
      </c>
    </row>
    <row r="15608" spans="1:20" x14ac:dyDescent="0.35">
      <c r="A15608" t="s">
        <v>152</v>
      </c>
      <c r="B15608" t="s">
        <v>153</v>
      </c>
      <c r="C15608" t="s">
        <v>93</v>
      </c>
      <c r="D15608" s="29">
        <v>46659</v>
      </c>
      <c r="E15608">
        <v>0</v>
      </c>
      <c r="F15608">
        <v>0</v>
      </c>
      <c r="G15608">
        <v>0</v>
      </c>
      <c r="H15608">
        <v>0</v>
      </c>
      <c r="L15608">
        <v>432.874526</v>
      </c>
      <c r="R15608">
        <v>483.74226900000002</v>
      </c>
      <c r="S15608" t="s">
        <v>151</v>
      </c>
      <c r="T15608" s="297">
        <v>46311.754166666666</v>
      </c>
    </row>
    <row r="15609" spans="1:20" x14ac:dyDescent="0.35">
      <c r="A15609" t="s">
        <v>152</v>
      </c>
      <c r="B15609" t="s">
        <v>153</v>
      </c>
      <c r="C15609" t="s">
        <v>93</v>
      </c>
      <c r="D15609" s="29">
        <v>46660</v>
      </c>
      <c r="E15609">
        <v>0</v>
      </c>
      <c r="F15609">
        <v>0</v>
      </c>
      <c r="G15609">
        <v>0</v>
      </c>
      <c r="H15609">
        <v>0</v>
      </c>
      <c r="L15609">
        <v>432.874526</v>
      </c>
      <c r="R15609">
        <v>483.74226900000002</v>
      </c>
      <c r="S15609" t="s">
        <v>151</v>
      </c>
      <c r="T15609" s="297">
        <v>46311.754166666666</v>
      </c>
    </row>
    <row r="15610" spans="1:20" x14ac:dyDescent="0.35">
      <c r="A15610" t="s">
        <v>152</v>
      </c>
      <c r="B15610" t="s">
        <v>153</v>
      </c>
      <c r="C15610" t="s">
        <v>93</v>
      </c>
      <c r="D15610" s="29">
        <v>46661</v>
      </c>
      <c r="E15610">
        <v>0</v>
      </c>
      <c r="F15610">
        <v>0</v>
      </c>
      <c r="G15610">
        <v>0</v>
      </c>
      <c r="H15610">
        <v>0</v>
      </c>
      <c r="L15610">
        <v>432.874526</v>
      </c>
      <c r="R15610">
        <v>483.74226900000002</v>
      </c>
      <c r="S15610" t="s">
        <v>151</v>
      </c>
      <c r="T15610" s="297">
        <v>46311.754166666666</v>
      </c>
    </row>
    <row r="15611" spans="1:20" x14ac:dyDescent="0.35">
      <c r="A15611" t="s">
        <v>152</v>
      </c>
      <c r="B15611" t="s">
        <v>153</v>
      </c>
      <c r="C15611" t="s">
        <v>93</v>
      </c>
      <c r="D15611" s="29">
        <v>46662</v>
      </c>
      <c r="E15611">
        <v>0</v>
      </c>
      <c r="F15611">
        <v>0</v>
      </c>
      <c r="G15611">
        <v>0</v>
      </c>
      <c r="H15611">
        <v>0</v>
      </c>
      <c r="L15611">
        <v>432.874526</v>
      </c>
      <c r="R15611">
        <v>483.74226900000002</v>
      </c>
      <c r="S15611" t="s">
        <v>151</v>
      </c>
      <c r="T15611" s="297">
        <v>46311.754166666666</v>
      </c>
    </row>
    <row r="15612" spans="1:20" x14ac:dyDescent="0.35">
      <c r="A15612" t="s">
        <v>152</v>
      </c>
      <c r="B15612" t="s">
        <v>153</v>
      </c>
      <c r="C15612" t="s">
        <v>93</v>
      </c>
      <c r="D15612" s="29">
        <v>46663</v>
      </c>
      <c r="E15612">
        <v>0</v>
      </c>
      <c r="F15612">
        <v>0</v>
      </c>
      <c r="G15612">
        <v>0</v>
      </c>
      <c r="H15612">
        <v>0</v>
      </c>
      <c r="L15612">
        <v>432.874526</v>
      </c>
      <c r="R15612">
        <v>483.74226900000002</v>
      </c>
      <c r="S15612" t="s">
        <v>151</v>
      </c>
      <c r="T15612" s="297">
        <v>46311.754166666666</v>
      </c>
    </row>
    <row r="15613" spans="1:20" x14ac:dyDescent="0.35">
      <c r="A15613" t="s">
        <v>152</v>
      </c>
      <c r="B15613" t="s">
        <v>153</v>
      </c>
      <c r="C15613" t="s">
        <v>93</v>
      </c>
      <c r="D15613" s="29">
        <v>46664</v>
      </c>
      <c r="E15613">
        <v>0</v>
      </c>
      <c r="F15613">
        <v>0</v>
      </c>
      <c r="G15613">
        <v>0</v>
      </c>
      <c r="H15613">
        <v>0</v>
      </c>
      <c r="L15613">
        <v>432.874526</v>
      </c>
      <c r="R15613">
        <v>483.74226900000002</v>
      </c>
      <c r="S15613" t="s">
        <v>151</v>
      </c>
      <c r="T15613" s="297">
        <v>46311.754166666666</v>
      </c>
    </row>
    <row r="15614" spans="1:20" x14ac:dyDescent="0.35">
      <c r="A15614" t="s">
        <v>152</v>
      </c>
      <c r="B15614" t="s">
        <v>153</v>
      </c>
      <c r="C15614" t="s">
        <v>93</v>
      </c>
      <c r="D15614" s="29">
        <v>46665</v>
      </c>
      <c r="E15614">
        <v>0</v>
      </c>
      <c r="F15614">
        <v>0</v>
      </c>
      <c r="G15614">
        <v>0</v>
      </c>
      <c r="H15614">
        <v>0</v>
      </c>
      <c r="L15614">
        <v>432.874526</v>
      </c>
      <c r="R15614">
        <v>483.74226900000002</v>
      </c>
      <c r="S15614" t="s">
        <v>151</v>
      </c>
      <c r="T15614" s="297">
        <v>46311.754166666666</v>
      </c>
    </row>
    <row r="15615" spans="1:20" x14ac:dyDescent="0.35">
      <c r="A15615" t="s">
        <v>152</v>
      </c>
      <c r="B15615" t="s">
        <v>153</v>
      </c>
      <c r="C15615" t="s">
        <v>93</v>
      </c>
      <c r="D15615" s="29">
        <v>46666</v>
      </c>
      <c r="E15615">
        <v>0</v>
      </c>
      <c r="F15615">
        <v>0</v>
      </c>
      <c r="G15615">
        <v>0</v>
      </c>
      <c r="H15615">
        <v>0</v>
      </c>
      <c r="L15615">
        <v>432.874526</v>
      </c>
      <c r="R15615">
        <v>483.74226900000002</v>
      </c>
      <c r="S15615" t="s">
        <v>151</v>
      </c>
      <c r="T15615" s="297">
        <v>46311.754166666666</v>
      </c>
    </row>
    <row r="15616" spans="1:20" x14ac:dyDescent="0.35">
      <c r="A15616" t="s">
        <v>152</v>
      </c>
      <c r="B15616" t="s">
        <v>153</v>
      </c>
      <c r="C15616" t="s">
        <v>93</v>
      </c>
      <c r="D15616" s="29">
        <v>46667</v>
      </c>
      <c r="E15616">
        <v>0</v>
      </c>
      <c r="F15616">
        <v>0</v>
      </c>
      <c r="G15616">
        <v>0</v>
      </c>
      <c r="H15616">
        <v>0</v>
      </c>
      <c r="L15616">
        <v>432.874526</v>
      </c>
      <c r="R15616">
        <v>483.74226900000002</v>
      </c>
      <c r="S15616" t="s">
        <v>151</v>
      </c>
      <c r="T15616" s="297">
        <v>46311.754166666666</v>
      </c>
    </row>
    <row r="15617" spans="1:20" x14ac:dyDescent="0.35">
      <c r="A15617" t="s">
        <v>152</v>
      </c>
      <c r="B15617" t="s">
        <v>153</v>
      </c>
      <c r="C15617" t="s">
        <v>93</v>
      </c>
      <c r="D15617" s="29">
        <v>46668</v>
      </c>
      <c r="E15617">
        <v>0</v>
      </c>
      <c r="F15617">
        <v>0</v>
      </c>
      <c r="G15617">
        <v>0</v>
      </c>
      <c r="H15617">
        <v>0</v>
      </c>
      <c r="L15617">
        <v>432.874526</v>
      </c>
      <c r="R15617">
        <v>483.74226900000002</v>
      </c>
      <c r="S15617" t="s">
        <v>151</v>
      </c>
      <c r="T15617" s="297">
        <v>46311.754166666666</v>
      </c>
    </row>
    <row r="15618" spans="1:20" x14ac:dyDescent="0.35">
      <c r="A15618" t="s">
        <v>152</v>
      </c>
      <c r="B15618" t="s">
        <v>153</v>
      </c>
      <c r="C15618" t="s">
        <v>93</v>
      </c>
      <c r="D15618" s="29">
        <v>46669</v>
      </c>
      <c r="E15618">
        <v>0</v>
      </c>
      <c r="F15618">
        <v>0</v>
      </c>
      <c r="G15618">
        <v>0</v>
      </c>
      <c r="H15618">
        <v>0</v>
      </c>
      <c r="L15618">
        <v>432.874526</v>
      </c>
      <c r="R15618">
        <v>483.74226900000002</v>
      </c>
      <c r="S15618" t="s">
        <v>151</v>
      </c>
      <c r="T15618" s="297">
        <v>46311.754166666666</v>
      </c>
    </row>
    <row r="15619" spans="1:20" x14ac:dyDescent="0.35">
      <c r="A15619" t="s">
        <v>152</v>
      </c>
      <c r="B15619" t="s">
        <v>153</v>
      </c>
      <c r="C15619" t="s">
        <v>93</v>
      </c>
      <c r="D15619" s="29">
        <v>46670</v>
      </c>
      <c r="E15619">
        <v>0</v>
      </c>
      <c r="F15619">
        <v>0</v>
      </c>
      <c r="G15619">
        <v>0</v>
      </c>
      <c r="H15619">
        <v>0</v>
      </c>
      <c r="L15619">
        <v>432.874526</v>
      </c>
      <c r="R15619">
        <v>483.74226900000002</v>
      </c>
      <c r="S15619" t="s">
        <v>151</v>
      </c>
      <c r="T15619" s="297">
        <v>46311.754166666666</v>
      </c>
    </row>
    <row r="15620" spans="1:20" x14ac:dyDescent="0.35">
      <c r="A15620" t="s">
        <v>152</v>
      </c>
      <c r="B15620" t="s">
        <v>153</v>
      </c>
      <c r="C15620" t="s">
        <v>93</v>
      </c>
      <c r="D15620" s="29">
        <v>46671</v>
      </c>
      <c r="E15620">
        <v>0</v>
      </c>
      <c r="F15620">
        <v>0</v>
      </c>
      <c r="G15620">
        <v>0</v>
      </c>
      <c r="H15620">
        <v>0</v>
      </c>
      <c r="L15620">
        <v>432.874526</v>
      </c>
      <c r="R15620">
        <v>483.74226900000002</v>
      </c>
      <c r="S15620" t="s">
        <v>151</v>
      </c>
      <c r="T15620" s="297">
        <v>46311.754166666666</v>
      </c>
    </row>
    <row r="15621" spans="1:20" x14ac:dyDescent="0.35">
      <c r="A15621" t="s">
        <v>152</v>
      </c>
      <c r="B15621" t="s">
        <v>153</v>
      </c>
      <c r="C15621" t="s">
        <v>93</v>
      </c>
      <c r="D15621" s="29">
        <v>46672</v>
      </c>
      <c r="E15621">
        <v>0</v>
      </c>
      <c r="F15621">
        <v>0</v>
      </c>
      <c r="G15621">
        <v>0</v>
      </c>
      <c r="H15621">
        <v>0</v>
      </c>
      <c r="L15621">
        <v>432.874526</v>
      </c>
      <c r="R15621">
        <v>483.74226900000002</v>
      </c>
      <c r="S15621" t="s">
        <v>151</v>
      </c>
      <c r="T15621" s="297">
        <v>46311.754166666666</v>
      </c>
    </row>
    <row r="15622" spans="1:20" x14ac:dyDescent="0.35">
      <c r="A15622" t="s">
        <v>152</v>
      </c>
      <c r="B15622" t="s">
        <v>153</v>
      </c>
      <c r="C15622" t="s">
        <v>93</v>
      </c>
      <c r="D15622" s="29">
        <v>46673</v>
      </c>
      <c r="E15622">
        <v>0</v>
      </c>
      <c r="F15622">
        <v>0</v>
      </c>
      <c r="G15622">
        <v>0</v>
      </c>
      <c r="H15622">
        <v>0</v>
      </c>
      <c r="L15622">
        <v>432.874526</v>
      </c>
      <c r="R15622">
        <v>483.74226900000002</v>
      </c>
      <c r="S15622" t="s">
        <v>151</v>
      </c>
      <c r="T15622" s="297">
        <v>46311.754166666666</v>
      </c>
    </row>
    <row r="15623" spans="1:20" x14ac:dyDescent="0.35">
      <c r="A15623" t="s">
        <v>152</v>
      </c>
      <c r="B15623" t="s">
        <v>153</v>
      </c>
      <c r="C15623" t="s">
        <v>93</v>
      </c>
      <c r="D15623" s="29">
        <v>46674</v>
      </c>
      <c r="E15623">
        <v>0</v>
      </c>
      <c r="F15623">
        <v>0</v>
      </c>
      <c r="G15623">
        <v>0</v>
      </c>
      <c r="H15623">
        <v>0</v>
      </c>
      <c r="L15623">
        <v>432.874526</v>
      </c>
      <c r="R15623">
        <v>483.74226900000002</v>
      </c>
      <c r="S15623" t="s">
        <v>151</v>
      </c>
      <c r="T15623" s="297">
        <v>46311.754166666666</v>
      </c>
    </row>
    <row r="15624" spans="1:20" x14ac:dyDescent="0.35">
      <c r="A15624" t="s">
        <v>152</v>
      </c>
      <c r="B15624" t="s">
        <v>153</v>
      </c>
      <c r="C15624" t="s">
        <v>93</v>
      </c>
      <c r="D15624" s="29">
        <v>46675</v>
      </c>
      <c r="E15624">
        <v>0</v>
      </c>
      <c r="F15624">
        <v>0</v>
      </c>
      <c r="G15624">
        <v>0</v>
      </c>
      <c r="H15624">
        <v>0</v>
      </c>
      <c r="L15624">
        <v>432.874526</v>
      </c>
      <c r="R15624">
        <v>483.74226900000002</v>
      </c>
      <c r="S15624" t="s">
        <v>151</v>
      </c>
      <c r="T15624" s="297">
        <v>46311.754166666666</v>
      </c>
    </row>
    <row r="15625" spans="1:20" x14ac:dyDescent="0.35">
      <c r="A15625" t="s">
        <v>152</v>
      </c>
      <c r="B15625" t="s">
        <v>153</v>
      </c>
      <c r="C15625" t="s">
        <v>93</v>
      </c>
      <c r="D15625" s="29">
        <v>46676</v>
      </c>
      <c r="E15625">
        <v>0</v>
      </c>
      <c r="F15625">
        <v>0</v>
      </c>
      <c r="G15625">
        <v>0</v>
      </c>
      <c r="H15625">
        <v>0</v>
      </c>
      <c r="L15625">
        <v>432.874526</v>
      </c>
      <c r="R15625">
        <v>483.74226900000002</v>
      </c>
      <c r="S15625" t="s">
        <v>151</v>
      </c>
      <c r="T15625" s="297">
        <v>46311.754166666666</v>
      </c>
    </row>
    <row r="15626" spans="1:20" x14ac:dyDescent="0.35">
      <c r="A15626" t="s">
        <v>152</v>
      </c>
      <c r="B15626" t="s">
        <v>153</v>
      </c>
      <c r="C15626" t="s">
        <v>93</v>
      </c>
      <c r="D15626" s="29">
        <v>46677</v>
      </c>
      <c r="E15626">
        <v>0</v>
      </c>
      <c r="F15626">
        <v>0</v>
      </c>
      <c r="G15626">
        <v>0</v>
      </c>
      <c r="H15626">
        <v>0</v>
      </c>
      <c r="L15626">
        <v>432.874526</v>
      </c>
      <c r="R15626">
        <v>483.74226900000002</v>
      </c>
      <c r="S15626" t="s">
        <v>151</v>
      </c>
      <c r="T15626" s="297">
        <v>46311.754166666666</v>
      </c>
    </row>
    <row r="15627" spans="1:20" x14ac:dyDescent="0.35">
      <c r="A15627" t="s">
        <v>152</v>
      </c>
      <c r="B15627" t="s">
        <v>153</v>
      </c>
      <c r="C15627" t="s">
        <v>93</v>
      </c>
      <c r="D15627" s="29">
        <v>46678</v>
      </c>
      <c r="E15627">
        <v>0</v>
      </c>
      <c r="F15627">
        <v>0</v>
      </c>
      <c r="G15627">
        <v>0</v>
      </c>
      <c r="H15627">
        <v>0</v>
      </c>
      <c r="L15627">
        <v>432.874526</v>
      </c>
      <c r="R15627">
        <v>483.74226900000002</v>
      </c>
      <c r="S15627" t="s">
        <v>151</v>
      </c>
      <c r="T15627" s="297">
        <v>46311.754166666666</v>
      </c>
    </row>
    <row r="15628" spans="1:20" x14ac:dyDescent="0.35">
      <c r="A15628" t="s">
        <v>152</v>
      </c>
      <c r="B15628" t="s">
        <v>153</v>
      </c>
      <c r="C15628" t="s">
        <v>93</v>
      </c>
      <c r="D15628" s="29">
        <v>46679</v>
      </c>
      <c r="E15628">
        <v>0</v>
      </c>
      <c r="F15628">
        <v>0</v>
      </c>
      <c r="G15628">
        <v>0</v>
      </c>
      <c r="H15628">
        <v>0</v>
      </c>
      <c r="L15628">
        <v>432.874526</v>
      </c>
      <c r="R15628">
        <v>483.74226900000002</v>
      </c>
      <c r="S15628" t="s">
        <v>151</v>
      </c>
      <c r="T15628" s="297">
        <v>46311.754166666666</v>
      </c>
    </row>
    <row r="15629" spans="1:20" x14ac:dyDescent="0.35">
      <c r="A15629" t="s">
        <v>152</v>
      </c>
      <c r="B15629" t="s">
        <v>153</v>
      </c>
      <c r="C15629" t="s">
        <v>93</v>
      </c>
      <c r="D15629" s="29">
        <v>46680</v>
      </c>
      <c r="E15629">
        <v>0</v>
      </c>
      <c r="F15629">
        <v>0</v>
      </c>
      <c r="G15629">
        <v>0</v>
      </c>
      <c r="H15629">
        <v>0</v>
      </c>
      <c r="L15629">
        <v>432.874526</v>
      </c>
      <c r="R15629">
        <v>483.74226900000002</v>
      </c>
      <c r="S15629" t="s">
        <v>151</v>
      </c>
      <c r="T15629" s="297">
        <v>46311.754166666666</v>
      </c>
    </row>
    <row r="15630" spans="1:20" x14ac:dyDescent="0.35">
      <c r="A15630" t="s">
        <v>152</v>
      </c>
      <c r="B15630" t="s">
        <v>153</v>
      </c>
      <c r="C15630" t="s">
        <v>93</v>
      </c>
      <c r="D15630" s="29">
        <v>46681</v>
      </c>
      <c r="E15630">
        <v>0</v>
      </c>
      <c r="F15630">
        <v>0</v>
      </c>
      <c r="G15630">
        <v>0</v>
      </c>
      <c r="H15630">
        <v>0</v>
      </c>
      <c r="L15630">
        <v>432.874526</v>
      </c>
      <c r="R15630">
        <v>483.74226900000002</v>
      </c>
      <c r="S15630" t="s">
        <v>151</v>
      </c>
      <c r="T15630" s="297">
        <v>46311.754166666666</v>
      </c>
    </row>
    <row r="15631" spans="1:20" x14ac:dyDescent="0.35">
      <c r="A15631" t="s">
        <v>152</v>
      </c>
      <c r="B15631" t="s">
        <v>153</v>
      </c>
      <c r="C15631" t="s">
        <v>93</v>
      </c>
      <c r="D15631" s="29">
        <v>46682</v>
      </c>
      <c r="E15631">
        <v>0</v>
      </c>
      <c r="F15631">
        <v>0</v>
      </c>
      <c r="G15631">
        <v>0</v>
      </c>
      <c r="H15631">
        <v>0</v>
      </c>
      <c r="L15631">
        <v>432.874526</v>
      </c>
      <c r="R15631">
        <v>483.74226900000002</v>
      </c>
      <c r="S15631" t="s">
        <v>151</v>
      </c>
      <c r="T15631" s="297">
        <v>46311.754166666666</v>
      </c>
    </row>
    <row r="15632" spans="1:20" x14ac:dyDescent="0.35">
      <c r="A15632" t="s">
        <v>152</v>
      </c>
      <c r="B15632" t="s">
        <v>153</v>
      </c>
      <c r="C15632" t="s">
        <v>93</v>
      </c>
      <c r="D15632" s="29">
        <v>46683</v>
      </c>
      <c r="E15632">
        <v>0</v>
      </c>
      <c r="F15632">
        <v>0</v>
      </c>
      <c r="G15632">
        <v>0</v>
      </c>
      <c r="H15632">
        <v>0</v>
      </c>
      <c r="L15632">
        <v>432.874526</v>
      </c>
      <c r="R15632">
        <v>483.74226900000002</v>
      </c>
      <c r="S15632" t="s">
        <v>151</v>
      </c>
      <c r="T15632" s="297">
        <v>46311.754166666666</v>
      </c>
    </row>
    <row r="15633" spans="1:20" x14ac:dyDescent="0.35">
      <c r="A15633" t="s">
        <v>152</v>
      </c>
      <c r="B15633" t="s">
        <v>153</v>
      </c>
      <c r="C15633" t="s">
        <v>93</v>
      </c>
      <c r="D15633" s="29">
        <v>46684</v>
      </c>
      <c r="E15633">
        <v>0</v>
      </c>
      <c r="F15633">
        <v>0</v>
      </c>
      <c r="G15633">
        <v>0</v>
      </c>
      <c r="H15633">
        <v>0</v>
      </c>
      <c r="L15633">
        <v>432.874526</v>
      </c>
      <c r="R15633">
        <v>483.74226900000002</v>
      </c>
      <c r="S15633" t="s">
        <v>151</v>
      </c>
      <c r="T15633" s="297">
        <v>46311.754166666666</v>
      </c>
    </row>
    <row r="15634" spans="1:20" x14ac:dyDescent="0.35">
      <c r="A15634" t="s">
        <v>152</v>
      </c>
      <c r="B15634" t="s">
        <v>153</v>
      </c>
      <c r="C15634" t="s">
        <v>93</v>
      </c>
      <c r="D15634" s="29">
        <v>46685</v>
      </c>
      <c r="E15634">
        <v>0</v>
      </c>
      <c r="F15634">
        <v>0</v>
      </c>
      <c r="G15634">
        <v>0</v>
      </c>
      <c r="H15634">
        <v>0</v>
      </c>
      <c r="L15634">
        <v>432.874526</v>
      </c>
      <c r="R15634">
        <v>483.74226900000002</v>
      </c>
      <c r="S15634" t="s">
        <v>151</v>
      </c>
      <c r="T15634" s="297">
        <v>46311.754166666666</v>
      </c>
    </row>
    <row r="15635" spans="1:20" x14ac:dyDescent="0.35">
      <c r="A15635" t="s">
        <v>152</v>
      </c>
      <c r="B15635" t="s">
        <v>153</v>
      </c>
      <c r="C15635" t="s">
        <v>93</v>
      </c>
      <c r="D15635" s="29">
        <v>46686</v>
      </c>
      <c r="E15635">
        <v>0</v>
      </c>
      <c r="F15635">
        <v>0</v>
      </c>
      <c r="G15635">
        <v>0</v>
      </c>
      <c r="H15635">
        <v>0</v>
      </c>
      <c r="L15635">
        <v>432.874526</v>
      </c>
      <c r="R15635">
        <v>483.74226900000002</v>
      </c>
      <c r="S15635" t="s">
        <v>151</v>
      </c>
      <c r="T15635" s="297">
        <v>46311.754166666666</v>
      </c>
    </row>
    <row r="15636" spans="1:20" x14ac:dyDescent="0.35">
      <c r="A15636" t="s">
        <v>152</v>
      </c>
      <c r="B15636" t="s">
        <v>153</v>
      </c>
      <c r="C15636" t="s">
        <v>93</v>
      </c>
      <c r="D15636" s="29">
        <v>46687</v>
      </c>
      <c r="E15636">
        <v>0</v>
      </c>
      <c r="F15636">
        <v>0</v>
      </c>
      <c r="G15636">
        <v>0</v>
      </c>
      <c r="H15636">
        <v>0</v>
      </c>
      <c r="L15636">
        <v>432.874526</v>
      </c>
      <c r="R15636">
        <v>483.74226900000002</v>
      </c>
      <c r="S15636" t="s">
        <v>151</v>
      </c>
      <c r="T15636" s="297">
        <v>46311.754166666666</v>
      </c>
    </row>
    <row r="15637" spans="1:20" x14ac:dyDescent="0.35">
      <c r="A15637" t="s">
        <v>152</v>
      </c>
      <c r="B15637" t="s">
        <v>153</v>
      </c>
      <c r="C15637" t="s">
        <v>93</v>
      </c>
      <c r="D15637" s="29">
        <v>46688</v>
      </c>
      <c r="E15637">
        <v>0</v>
      </c>
      <c r="F15637">
        <v>0</v>
      </c>
      <c r="G15637">
        <v>0</v>
      </c>
      <c r="H15637">
        <v>0</v>
      </c>
      <c r="L15637">
        <v>432.874526</v>
      </c>
      <c r="R15637">
        <v>483.74226900000002</v>
      </c>
      <c r="S15637" t="s">
        <v>151</v>
      </c>
      <c r="T15637" s="297">
        <v>46311.754166666666</v>
      </c>
    </row>
    <row r="15638" spans="1:20" x14ac:dyDescent="0.35">
      <c r="A15638" t="s">
        <v>152</v>
      </c>
      <c r="B15638" t="s">
        <v>153</v>
      </c>
      <c r="C15638" t="s">
        <v>93</v>
      </c>
      <c r="D15638" s="29">
        <v>46689</v>
      </c>
      <c r="E15638">
        <v>0</v>
      </c>
      <c r="F15638">
        <v>0</v>
      </c>
      <c r="G15638">
        <v>0</v>
      </c>
      <c r="H15638">
        <v>0</v>
      </c>
      <c r="L15638">
        <v>432.874526</v>
      </c>
      <c r="R15638">
        <v>483.74226900000002</v>
      </c>
      <c r="S15638" t="s">
        <v>151</v>
      </c>
      <c r="T15638" s="297">
        <v>46311.754166666666</v>
      </c>
    </row>
    <row r="15639" spans="1:20" x14ac:dyDescent="0.35">
      <c r="A15639" t="s">
        <v>152</v>
      </c>
      <c r="B15639" t="s">
        <v>153</v>
      </c>
      <c r="C15639" t="s">
        <v>93</v>
      </c>
      <c r="D15639" s="29">
        <v>46690</v>
      </c>
      <c r="E15639">
        <v>0</v>
      </c>
      <c r="F15639">
        <v>0</v>
      </c>
      <c r="G15639">
        <v>0</v>
      </c>
      <c r="H15639">
        <v>0</v>
      </c>
      <c r="L15639">
        <v>432.874526</v>
      </c>
      <c r="R15639">
        <v>483.74226900000002</v>
      </c>
      <c r="S15639" t="s">
        <v>151</v>
      </c>
      <c r="T15639" s="297">
        <v>46311.754166666666</v>
      </c>
    </row>
    <row r="15640" spans="1:20" x14ac:dyDescent="0.35">
      <c r="A15640" t="s">
        <v>152</v>
      </c>
      <c r="B15640" t="s">
        <v>153</v>
      </c>
      <c r="C15640" t="s">
        <v>93</v>
      </c>
      <c r="D15640" s="29">
        <v>46691</v>
      </c>
      <c r="E15640">
        <v>0</v>
      </c>
      <c r="F15640">
        <v>0</v>
      </c>
      <c r="G15640">
        <v>0</v>
      </c>
      <c r="H15640">
        <v>0</v>
      </c>
      <c r="L15640">
        <v>432.874526</v>
      </c>
      <c r="R15640">
        <v>483.74226900000002</v>
      </c>
      <c r="S15640" t="s">
        <v>151</v>
      </c>
      <c r="T15640" s="297">
        <v>46311.754166666666</v>
      </c>
    </row>
    <row r="15641" spans="1:20" x14ac:dyDescent="0.35">
      <c r="A15641" t="s">
        <v>152</v>
      </c>
      <c r="B15641" t="s">
        <v>153</v>
      </c>
      <c r="C15641" t="s">
        <v>93</v>
      </c>
      <c r="D15641" s="29">
        <v>46692</v>
      </c>
      <c r="E15641">
        <v>0</v>
      </c>
      <c r="F15641">
        <v>0</v>
      </c>
      <c r="G15641">
        <v>0</v>
      </c>
      <c r="H15641">
        <v>0</v>
      </c>
      <c r="L15641">
        <v>432.874526</v>
      </c>
      <c r="R15641">
        <v>483.74226900000002</v>
      </c>
      <c r="S15641" t="s">
        <v>90</v>
      </c>
      <c r="T15641" s="297">
        <v>46311.754166666666</v>
      </c>
    </row>
    <row r="15642" spans="1:20" x14ac:dyDescent="0.35">
      <c r="A15642" t="s">
        <v>152</v>
      </c>
      <c r="B15642" t="s">
        <v>153</v>
      </c>
      <c r="C15642" t="s">
        <v>93</v>
      </c>
      <c r="D15642" s="29">
        <v>46693</v>
      </c>
      <c r="E15642">
        <v>0</v>
      </c>
      <c r="F15642">
        <v>0</v>
      </c>
      <c r="G15642">
        <v>0</v>
      </c>
      <c r="H15642">
        <v>0</v>
      </c>
      <c r="L15642">
        <v>432.874526</v>
      </c>
      <c r="R15642">
        <v>483.74226900000002</v>
      </c>
      <c r="S15642" t="s">
        <v>90</v>
      </c>
      <c r="T15642" s="297">
        <v>46311.754166666666</v>
      </c>
    </row>
    <row r="15643" spans="1:20" x14ac:dyDescent="0.35">
      <c r="A15643" t="s">
        <v>152</v>
      </c>
      <c r="B15643" t="s">
        <v>153</v>
      </c>
      <c r="C15643" t="s">
        <v>93</v>
      </c>
      <c r="D15643" s="29">
        <v>46694</v>
      </c>
      <c r="E15643">
        <v>0</v>
      </c>
      <c r="F15643">
        <v>0</v>
      </c>
      <c r="G15643">
        <v>0</v>
      </c>
      <c r="H15643">
        <v>0</v>
      </c>
      <c r="L15643">
        <v>432.874526</v>
      </c>
      <c r="R15643">
        <v>483.74226900000002</v>
      </c>
      <c r="S15643" t="s">
        <v>90</v>
      </c>
      <c r="T15643" s="297">
        <v>46311.754166666666</v>
      </c>
    </row>
    <row r="15644" spans="1:20" x14ac:dyDescent="0.35">
      <c r="A15644" t="s">
        <v>152</v>
      </c>
      <c r="B15644" t="s">
        <v>153</v>
      </c>
      <c r="C15644" t="s">
        <v>93</v>
      </c>
      <c r="D15644" s="29">
        <v>46695</v>
      </c>
      <c r="E15644">
        <v>0</v>
      </c>
      <c r="F15644">
        <v>0</v>
      </c>
      <c r="G15644">
        <v>0</v>
      </c>
      <c r="H15644">
        <v>0</v>
      </c>
      <c r="L15644">
        <v>432.874526</v>
      </c>
      <c r="R15644">
        <v>483.74226900000002</v>
      </c>
      <c r="S15644" t="s">
        <v>90</v>
      </c>
      <c r="T15644" s="297">
        <v>46311.754166666666</v>
      </c>
    </row>
    <row r="15645" spans="1:20" x14ac:dyDescent="0.35">
      <c r="A15645" t="s">
        <v>152</v>
      </c>
      <c r="B15645" t="s">
        <v>153</v>
      </c>
      <c r="C15645" t="s">
        <v>93</v>
      </c>
      <c r="D15645" s="29">
        <v>46696</v>
      </c>
      <c r="E15645">
        <v>0</v>
      </c>
      <c r="F15645">
        <v>0</v>
      </c>
      <c r="G15645">
        <v>0</v>
      </c>
      <c r="H15645">
        <v>0</v>
      </c>
      <c r="L15645">
        <v>432.874526</v>
      </c>
      <c r="R15645">
        <v>483.74226900000002</v>
      </c>
      <c r="S15645" t="s">
        <v>90</v>
      </c>
      <c r="T15645" s="297">
        <v>46311.754166666666</v>
      </c>
    </row>
    <row r="15646" spans="1:20" x14ac:dyDescent="0.35">
      <c r="A15646" t="s">
        <v>152</v>
      </c>
      <c r="B15646" t="s">
        <v>153</v>
      </c>
      <c r="C15646" t="s">
        <v>93</v>
      </c>
      <c r="D15646" s="29">
        <v>46697</v>
      </c>
      <c r="E15646">
        <v>0</v>
      </c>
      <c r="F15646">
        <v>0</v>
      </c>
      <c r="G15646">
        <v>0</v>
      </c>
      <c r="H15646">
        <v>0</v>
      </c>
      <c r="L15646">
        <v>432.874526</v>
      </c>
      <c r="R15646">
        <v>483.74226900000002</v>
      </c>
      <c r="S15646" t="s">
        <v>90</v>
      </c>
      <c r="T15646" s="297">
        <v>46311.754166666666</v>
      </c>
    </row>
    <row r="15647" spans="1:20" x14ac:dyDescent="0.35">
      <c r="A15647" t="s">
        <v>152</v>
      </c>
      <c r="B15647" t="s">
        <v>153</v>
      </c>
      <c r="C15647" t="s">
        <v>93</v>
      </c>
      <c r="D15647" s="29">
        <v>46698</v>
      </c>
      <c r="E15647">
        <v>0</v>
      </c>
      <c r="F15647">
        <v>0</v>
      </c>
      <c r="G15647">
        <v>0</v>
      </c>
      <c r="H15647">
        <v>0</v>
      </c>
      <c r="L15647">
        <v>432.874526</v>
      </c>
      <c r="R15647">
        <v>483.74226900000002</v>
      </c>
      <c r="S15647" t="s">
        <v>90</v>
      </c>
      <c r="T15647" s="297">
        <v>46311.754166666666</v>
      </c>
    </row>
    <row r="15648" spans="1:20" x14ac:dyDescent="0.35">
      <c r="A15648" t="s">
        <v>152</v>
      </c>
      <c r="B15648" t="s">
        <v>153</v>
      </c>
      <c r="C15648" t="s">
        <v>93</v>
      </c>
      <c r="D15648" s="29">
        <v>46699</v>
      </c>
      <c r="E15648">
        <v>0</v>
      </c>
      <c r="F15648">
        <v>0</v>
      </c>
      <c r="G15648">
        <v>0</v>
      </c>
      <c r="H15648">
        <v>0</v>
      </c>
      <c r="L15648">
        <v>432.874526</v>
      </c>
      <c r="R15648">
        <v>483.74226900000002</v>
      </c>
      <c r="S15648" t="s">
        <v>90</v>
      </c>
      <c r="T15648" s="297">
        <v>46311.754166666666</v>
      </c>
    </row>
    <row r="15649" spans="1:20" x14ac:dyDescent="0.35">
      <c r="A15649" t="s">
        <v>152</v>
      </c>
      <c r="B15649" t="s">
        <v>153</v>
      </c>
      <c r="C15649" t="s">
        <v>93</v>
      </c>
      <c r="D15649" s="29">
        <v>46700</v>
      </c>
      <c r="E15649">
        <v>0</v>
      </c>
      <c r="F15649">
        <v>0</v>
      </c>
      <c r="G15649">
        <v>0</v>
      </c>
      <c r="H15649">
        <v>0</v>
      </c>
      <c r="L15649">
        <v>432.874526</v>
      </c>
      <c r="R15649">
        <v>483.74226900000002</v>
      </c>
      <c r="S15649" t="s">
        <v>90</v>
      </c>
      <c r="T15649" s="297">
        <v>46311.754166666666</v>
      </c>
    </row>
    <row r="15650" spans="1:20" x14ac:dyDescent="0.35">
      <c r="A15650" t="s">
        <v>152</v>
      </c>
      <c r="B15650" t="s">
        <v>153</v>
      </c>
      <c r="C15650" t="s">
        <v>93</v>
      </c>
      <c r="D15650" s="29">
        <v>46701</v>
      </c>
      <c r="E15650">
        <v>0</v>
      </c>
      <c r="F15650">
        <v>0</v>
      </c>
      <c r="G15650">
        <v>0</v>
      </c>
      <c r="H15650">
        <v>0</v>
      </c>
      <c r="L15650">
        <v>432.874526</v>
      </c>
      <c r="R15650">
        <v>483.74226900000002</v>
      </c>
      <c r="S15650" t="s">
        <v>90</v>
      </c>
      <c r="T15650" s="297">
        <v>46311.754166666666</v>
      </c>
    </row>
    <row r="15651" spans="1:20" x14ac:dyDescent="0.35">
      <c r="A15651" t="s">
        <v>152</v>
      </c>
      <c r="B15651" t="s">
        <v>153</v>
      </c>
      <c r="C15651" t="s">
        <v>93</v>
      </c>
      <c r="D15651" s="29">
        <v>46702</v>
      </c>
      <c r="E15651">
        <v>0</v>
      </c>
      <c r="F15651">
        <v>0</v>
      </c>
      <c r="G15651">
        <v>0</v>
      </c>
      <c r="H15651">
        <v>0</v>
      </c>
      <c r="L15651">
        <v>432.874526</v>
      </c>
      <c r="R15651">
        <v>483.74226900000002</v>
      </c>
      <c r="S15651" t="s">
        <v>90</v>
      </c>
      <c r="T15651" s="297">
        <v>46311.754166666666</v>
      </c>
    </row>
    <row r="15652" spans="1:20" x14ac:dyDescent="0.35">
      <c r="A15652" t="s">
        <v>152</v>
      </c>
      <c r="B15652" t="s">
        <v>153</v>
      </c>
      <c r="C15652" t="s">
        <v>93</v>
      </c>
      <c r="D15652" s="29">
        <v>46703</v>
      </c>
      <c r="E15652">
        <v>0</v>
      </c>
      <c r="F15652">
        <v>0</v>
      </c>
      <c r="G15652">
        <v>0</v>
      </c>
      <c r="H15652">
        <v>0</v>
      </c>
      <c r="L15652">
        <v>432.874526</v>
      </c>
      <c r="R15652">
        <v>483.74226900000002</v>
      </c>
      <c r="S15652" t="s">
        <v>90</v>
      </c>
      <c r="T15652" s="297">
        <v>46311.754166666666</v>
      </c>
    </row>
    <row r="15653" spans="1:20" x14ac:dyDescent="0.35">
      <c r="A15653" t="s">
        <v>152</v>
      </c>
      <c r="B15653" t="s">
        <v>153</v>
      </c>
      <c r="C15653" t="s">
        <v>93</v>
      </c>
      <c r="D15653" s="29">
        <v>46704</v>
      </c>
      <c r="E15653">
        <v>0</v>
      </c>
      <c r="F15653">
        <v>0</v>
      </c>
      <c r="G15653">
        <v>0</v>
      </c>
      <c r="H15653">
        <v>0</v>
      </c>
      <c r="L15653">
        <v>432.874526</v>
      </c>
      <c r="R15653">
        <v>483.74226900000002</v>
      </c>
      <c r="S15653" t="s">
        <v>90</v>
      </c>
      <c r="T15653" s="297">
        <v>46311.754166666666</v>
      </c>
    </row>
    <row r="15654" spans="1:20" x14ac:dyDescent="0.35">
      <c r="A15654" t="s">
        <v>152</v>
      </c>
      <c r="B15654" t="s">
        <v>153</v>
      </c>
      <c r="C15654" t="s">
        <v>93</v>
      </c>
      <c r="D15654" s="29">
        <v>46705</v>
      </c>
      <c r="E15654">
        <v>0</v>
      </c>
      <c r="F15654">
        <v>0</v>
      </c>
      <c r="G15654">
        <v>0</v>
      </c>
      <c r="H15654">
        <v>0</v>
      </c>
      <c r="L15654">
        <v>432.874526</v>
      </c>
      <c r="R15654">
        <v>483.74226900000002</v>
      </c>
      <c r="S15654" t="s">
        <v>90</v>
      </c>
      <c r="T15654" s="297">
        <v>46311.754166666666</v>
      </c>
    </row>
    <row r="15655" spans="1:20" x14ac:dyDescent="0.35">
      <c r="A15655" t="s">
        <v>152</v>
      </c>
      <c r="B15655" t="s">
        <v>153</v>
      </c>
      <c r="C15655" t="s">
        <v>93</v>
      </c>
      <c r="D15655" s="29">
        <v>46706</v>
      </c>
      <c r="E15655">
        <v>0</v>
      </c>
      <c r="F15655">
        <v>0</v>
      </c>
      <c r="G15655">
        <v>0</v>
      </c>
      <c r="H15655">
        <v>0</v>
      </c>
      <c r="L15655">
        <v>432.874526</v>
      </c>
      <c r="R15655">
        <v>483.74226900000002</v>
      </c>
      <c r="S15655" t="s">
        <v>90</v>
      </c>
      <c r="T15655" s="297">
        <v>46311.754166666666</v>
      </c>
    </row>
    <row r="15656" spans="1:20" x14ac:dyDescent="0.35">
      <c r="A15656" t="s">
        <v>152</v>
      </c>
      <c r="B15656" t="s">
        <v>153</v>
      </c>
      <c r="C15656" t="s">
        <v>93</v>
      </c>
      <c r="D15656" s="29">
        <v>46707</v>
      </c>
      <c r="E15656">
        <v>0</v>
      </c>
      <c r="F15656">
        <v>0</v>
      </c>
      <c r="G15656">
        <v>0</v>
      </c>
      <c r="H15656">
        <v>0</v>
      </c>
      <c r="L15656">
        <v>432.874526</v>
      </c>
      <c r="R15656">
        <v>483.74226900000002</v>
      </c>
      <c r="S15656" t="s">
        <v>90</v>
      </c>
      <c r="T15656" s="297">
        <v>46311.754166666666</v>
      </c>
    </row>
    <row r="15657" spans="1:20" x14ac:dyDescent="0.35">
      <c r="A15657" t="s">
        <v>152</v>
      </c>
      <c r="B15657" t="s">
        <v>153</v>
      </c>
      <c r="C15657" t="s">
        <v>93</v>
      </c>
      <c r="D15657" s="29">
        <v>46708</v>
      </c>
      <c r="E15657">
        <v>0</v>
      </c>
      <c r="F15657">
        <v>0</v>
      </c>
      <c r="G15657">
        <v>0</v>
      </c>
      <c r="H15657">
        <v>0</v>
      </c>
      <c r="L15657">
        <v>432.874526</v>
      </c>
      <c r="R15657">
        <v>483.74226900000002</v>
      </c>
      <c r="S15657" t="s">
        <v>90</v>
      </c>
      <c r="T15657" s="297">
        <v>46311.754166666666</v>
      </c>
    </row>
    <row r="15658" spans="1:20" x14ac:dyDescent="0.35">
      <c r="A15658" t="s">
        <v>152</v>
      </c>
      <c r="B15658" t="s">
        <v>153</v>
      </c>
      <c r="C15658" t="s">
        <v>93</v>
      </c>
      <c r="D15658" s="29">
        <v>46709</v>
      </c>
      <c r="E15658">
        <v>0</v>
      </c>
      <c r="F15658">
        <v>0</v>
      </c>
      <c r="G15658">
        <v>0</v>
      </c>
      <c r="H15658">
        <v>0</v>
      </c>
      <c r="L15658">
        <v>432.874526</v>
      </c>
      <c r="R15658">
        <v>483.74226900000002</v>
      </c>
      <c r="S15658" t="s">
        <v>90</v>
      </c>
      <c r="T15658" s="297">
        <v>46311.754166666666</v>
      </c>
    </row>
    <row r="15659" spans="1:20" x14ac:dyDescent="0.35">
      <c r="A15659" t="s">
        <v>152</v>
      </c>
      <c r="B15659" t="s">
        <v>153</v>
      </c>
      <c r="C15659" t="s">
        <v>93</v>
      </c>
      <c r="D15659" s="29">
        <v>46710</v>
      </c>
      <c r="E15659">
        <v>0</v>
      </c>
      <c r="F15659">
        <v>0</v>
      </c>
      <c r="G15659">
        <v>0</v>
      </c>
      <c r="H15659">
        <v>0</v>
      </c>
      <c r="L15659">
        <v>432.874526</v>
      </c>
      <c r="R15659">
        <v>483.74226900000002</v>
      </c>
      <c r="S15659" t="s">
        <v>90</v>
      </c>
      <c r="T15659" s="297">
        <v>46311.754166666666</v>
      </c>
    </row>
    <row r="15660" spans="1:20" x14ac:dyDescent="0.35">
      <c r="A15660" t="s">
        <v>152</v>
      </c>
      <c r="B15660" t="s">
        <v>153</v>
      </c>
      <c r="C15660" t="s">
        <v>93</v>
      </c>
      <c r="D15660" s="29">
        <v>46711</v>
      </c>
      <c r="E15660">
        <v>0</v>
      </c>
      <c r="F15660">
        <v>0</v>
      </c>
      <c r="G15660">
        <v>0</v>
      </c>
      <c r="H15660">
        <v>0</v>
      </c>
      <c r="L15660">
        <v>432.874526</v>
      </c>
      <c r="R15660">
        <v>483.74226900000002</v>
      </c>
      <c r="S15660" t="s">
        <v>90</v>
      </c>
      <c r="T15660" s="297">
        <v>46311.754166666666</v>
      </c>
    </row>
    <row r="15661" spans="1:20" x14ac:dyDescent="0.35">
      <c r="A15661" t="s">
        <v>152</v>
      </c>
      <c r="B15661" t="s">
        <v>153</v>
      </c>
      <c r="C15661" t="s">
        <v>93</v>
      </c>
      <c r="D15661" s="29">
        <v>46712</v>
      </c>
      <c r="E15661">
        <v>0</v>
      </c>
      <c r="F15661">
        <v>0</v>
      </c>
      <c r="G15661">
        <v>0</v>
      </c>
      <c r="H15661">
        <v>0</v>
      </c>
      <c r="L15661">
        <v>432.874526</v>
      </c>
      <c r="R15661">
        <v>483.74226900000002</v>
      </c>
      <c r="S15661" t="s">
        <v>90</v>
      </c>
      <c r="T15661" s="297">
        <v>46311.754166666666</v>
      </c>
    </row>
    <row r="15662" spans="1:20" x14ac:dyDescent="0.35">
      <c r="A15662" t="s">
        <v>152</v>
      </c>
      <c r="B15662" t="s">
        <v>153</v>
      </c>
      <c r="C15662" t="s">
        <v>93</v>
      </c>
      <c r="D15662" s="29">
        <v>46713</v>
      </c>
      <c r="E15662">
        <v>0</v>
      </c>
      <c r="F15662">
        <v>0</v>
      </c>
      <c r="G15662">
        <v>0</v>
      </c>
      <c r="H15662">
        <v>0</v>
      </c>
      <c r="L15662">
        <v>432.874526</v>
      </c>
      <c r="R15662">
        <v>483.74226900000002</v>
      </c>
      <c r="S15662" t="s">
        <v>90</v>
      </c>
      <c r="T15662" s="297">
        <v>46311.754166666666</v>
      </c>
    </row>
    <row r="15663" spans="1:20" x14ac:dyDescent="0.35">
      <c r="A15663" t="s">
        <v>152</v>
      </c>
      <c r="B15663" t="s">
        <v>153</v>
      </c>
      <c r="C15663" t="s">
        <v>93</v>
      </c>
      <c r="D15663" s="29">
        <v>46714</v>
      </c>
      <c r="E15663">
        <v>0</v>
      </c>
      <c r="F15663">
        <v>0</v>
      </c>
      <c r="G15663">
        <v>0</v>
      </c>
      <c r="H15663">
        <v>0</v>
      </c>
      <c r="L15663">
        <v>432.874526</v>
      </c>
      <c r="R15663">
        <v>483.74226900000002</v>
      </c>
      <c r="S15663" t="s">
        <v>90</v>
      </c>
      <c r="T15663" s="297">
        <v>46311.754166666666</v>
      </c>
    </row>
    <row r="15664" spans="1:20" x14ac:dyDescent="0.35">
      <c r="A15664" t="s">
        <v>152</v>
      </c>
      <c r="B15664" t="s">
        <v>153</v>
      </c>
      <c r="C15664" t="s">
        <v>93</v>
      </c>
      <c r="D15664" s="29">
        <v>46715</v>
      </c>
      <c r="E15664">
        <v>0</v>
      </c>
      <c r="F15664">
        <v>0</v>
      </c>
      <c r="G15664">
        <v>0</v>
      </c>
      <c r="H15664">
        <v>0</v>
      </c>
      <c r="L15664">
        <v>432.874526</v>
      </c>
      <c r="R15664">
        <v>483.74226900000002</v>
      </c>
      <c r="S15664" t="s">
        <v>90</v>
      </c>
      <c r="T15664" s="297">
        <v>46311.754166666666</v>
      </c>
    </row>
    <row r="15665" spans="1:20" x14ac:dyDescent="0.35">
      <c r="A15665" t="s">
        <v>152</v>
      </c>
      <c r="B15665" t="s">
        <v>153</v>
      </c>
      <c r="C15665" t="s">
        <v>93</v>
      </c>
      <c r="D15665" s="29">
        <v>46716</v>
      </c>
      <c r="E15665">
        <v>0</v>
      </c>
      <c r="F15665">
        <v>0</v>
      </c>
      <c r="G15665">
        <v>0</v>
      </c>
      <c r="H15665">
        <v>0</v>
      </c>
      <c r="L15665">
        <v>432.874526</v>
      </c>
      <c r="R15665">
        <v>483.74226900000002</v>
      </c>
      <c r="S15665" t="s">
        <v>90</v>
      </c>
      <c r="T15665" s="297">
        <v>46311.754166666666</v>
      </c>
    </row>
    <row r="15666" spans="1:20" x14ac:dyDescent="0.35">
      <c r="A15666" t="s">
        <v>152</v>
      </c>
      <c r="B15666" t="s">
        <v>153</v>
      </c>
      <c r="C15666" t="s">
        <v>93</v>
      </c>
      <c r="D15666" s="29">
        <v>46717</v>
      </c>
      <c r="E15666">
        <v>0</v>
      </c>
      <c r="F15666">
        <v>0</v>
      </c>
      <c r="G15666">
        <v>0</v>
      </c>
      <c r="H15666">
        <v>0</v>
      </c>
      <c r="L15666">
        <v>432.874526</v>
      </c>
      <c r="R15666">
        <v>483.74226900000002</v>
      </c>
      <c r="S15666" t="s">
        <v>90</v>
      </c>
      <c r="T15666" s="297">
        <v>46311.754166666666</v>
      </c>
    </row>
    <row r="15667" spans="1:20" x14ac:dyDescent="0.35">
      <c r="A15667" t="s">
        <v>152</v>
      </c>
      <c r="B15667" t="s">
        <v>153</v>
      </c>
      <c r="C15667" t="s">
        <v>93</v>
      </c>
      <c r="D15667" s="29">
        <v>46718</v>
      </c>
      <c r="E15667">
        <v>0</v>
      </c>
      <c r="F15667">
        <v>0</v>
      </c>
      <c r="G15667">
        <v>0</v>
      </c>
      <c r="H15667">
        <v>0</v>
      </c>
      <c r="L15667">
        <v>432.874526</v>
      </c>
      <c r="R15667">
        <v>483.74226900000002</v>
      </c>
      <c r="S15667" t="s">
        <v>90</v>
      </c>
      <c r="T15667" s="297">
        <v>46311.754166666666</v>
      </c>
    </row>
    <row r="15668" spans="1:20" x14ac:dyDescent="0.35">
      <c r="A15668" t="s">
        <v>152</v>
      </c>
      <c r="B15668" t="s">
        <v>153</v>
      </c>
      <c r="C15668" t="s">
        <v>93</v>
      </c>
      <c r="D15668" s="29">
        <v>46719</v>
      </c>
      <c r="E15668">
        <v>0</v>
      </c>
      <c r="F15668">
        <v>0</v>
      </c>
      <c r="G15668">
        <v>0</v>
      </c>
      <c r="H15668">
        <v>0</v>
      </c>
      <c r="L15668">
        <v>432.874526</v>
      </c>
      <c r="R15668">
        <v>483.74226900000002</v>
      </c>
      <c r="S15668" t="s">
        <v>90</v>
      </c>
      <c r="T15668" s="297">
        <v>46311.754166666666</v>
      </c>
    </row>
    <row r="15669" spans="1:20" x14ac:dyDescent="0.35">
      <c r="A15669" t="s">
        <v>152</v>
      </c>
      <c r="B15669" t="s">
        <v>153</v>
      </c>
      <c r="C15669" t="s">
        <v>93</v>
      </c>
      <c r="D15669" s="29">
        <v>46720</v>
      </c>
      <c r="E15669">
        <v>0</v>
      </c>
      <c r="F15669">
        <v>0</v>
      </c>
      <c r="G15669">
        <v>0</v>
      </c>
      <c r="H15669">
        <v>0</v>
      </c>
      <c r="L15669">
        <v>432.874526</v>
      </c>
      <c r="R15669">
        <v>483.74226900000002</v>
      </c>
      <c r="S15669" t="s">
        <v>90</v>
      </c>
      <c r="T15669" s="297">
        <v>46311.754166666666</v>
      </c>
    </row>
    <row r="15670" spans="1:20" x14ac:dyDescent="0.35">
      <c r="A15670" t="s">
        <v>152</v>
      </c>
      <c r="B15670" t="s">
        <v>153</v>
      </c>
      <c r="C15670" t="s">
        <v>93</v>
      </c>
      <c r="D15670" s="29">
        <v>46721</v>
      </c>
      <c r="E15670">
        <v>0</v>
      </c>
      <c r="F15670">
        <v>0</v>
      </c>
      <c r="G15670">
        <v>0</v>
      </c>
      <c r="H15670">
        <v>0</v>
      </c>
      <c r="L15670">
        <v>432.874526</v>
      </c>
      <c r="R15670">
        <v>483.74226900000002</v>
      </c>
      <c r="S15670" t="s">
        <v>90</v>
      </c>
      <c r="T15670" s="297">
        <v>46311.754166666666</v>
      </c>
    </row>
    <row r="15671" spans="1:20" x14ac:dyDescent="0.35">
      <c r="A15671" t="s">
        <v>152</v>
      </c>
      <c r="B15671" t="s">
        <v>153</v>
      </c>
      <c r="C15671" t="s">
        <v>93</v>
      </c>
      <c r="D15671" s="29">
        <v>46722</v>
      </c>
      <c r="E15671">
        <v>0</v>
      </c>
      <c r="F15671">
        <v>0</v>
      </c>
      <c r="G15671">
        <v>0</v>
      </c>
      <c r="H15671">
        <v>0</v>
      </c>
      <c r="L15671">
        <v>432.874526</v>
      </c>
      <c r="R15671">
        <v>483.74226900000002</v>
      </c>
      <c r="S15671" t="s">
        <v>90</v>
      </c>
      <c r="T15671" s="297">
        <v>46311.754166666666</v>
      </c>
    </row>
    <row r="15672" spans="1:20" x14ac:dyDescent="0.35">
      <c r="A15672" t="s">
        <v>152</v>
      </c>
      <c r="B15672" t="s">
        <v>153</v>
      </c>
      <c r="C15672" t="s">
        <v>93</v>
      </c>
      <c r="D15672" s="29">
        <v>46723</v>
      </c>
      <c r="E15672">
        <v>0</v>
      </c>
      <c r="F15672">
        <v>0</v>
      </c>
      <c r="G15672">
        <v>0</v>
      </c>
      <c r="H15672">
        <v>0</v>
      </c>
      <c r="L15672">
        <v>432.874526</v>
      </c>
      <c r="R15672">
        <v>483.74226900000002</v>
      </c>
      <c r="S15672" t="s">
        <v>90</v>
      </c>
      <c r="T15672" s="297">
        <v>46311.754166666666</v>
      </c>
    </row>
    <row r="15673" spans="1:20" x14ac:dyDescent="0.35">
      <c r="A15673" t="s">
        <v>152</v>
      </c>
      <c r="B15673" t="s">
        <v>153</v>
      </c>
      <c r="C15673" t="s">
        <v>93</v>
      </c>
      <c r="D15673" s="29">
        <v>46724</v>
      </c>
      <c r="E15673">
        <v>0</v>
      </c>
      <c r="F15673">
        <v>0</v>
      </c>
      <c r="G15673">
        <v>0</v>
      </c>
      <c r="H15673">
        <v>0</v>
      </c>
      <c r="L15673">
        <v>432.874526</v>
      </c>
      <c r="R15673">
        <v>483.74226900000002</v>
      </c>
      <c r="S15673" t="s">
        <v>90</v>
      </c>
      <c r="T15673" s="297">
        <v>46311.754166666666</v>
      </c>
    </row>
    <row r="15674" spans="1:20" x14ac:dyDescent="0.35">
      <c r="A15674" t="s">
        <v>152</v>
      </c>
      <c r="B15674" t="s">
        <v>153</v>
      </c>
      <c r="C15674" t="s">
        <v>93</v>
      </c>
      <c r="D15674" s="29">
        <v>46725</v>
      </c>
      <c r="E15674">
        <v>0</v>
      </c>
      <c r="F15674">
        <v>0</v>
      </c>
      <c r="G15674">
        <v>0</v>
      </c>
      <c r="H15674">
        <v>0</v>
      </c>
      <c r="L15674">
        <v>432.874526</v>
      </c>
      <c r="R15674">
        <v>483.74226900000002</v>
      </c>
      <c r="S15674" t="s">
        <v>90</v>
      </c>
      <c r="T15674" s="297">
        <v>46311.754166666666</v>
      </c>
    </row>
    <row r="15675" spans="1:20" x14ac:dyDescent="0.35">
      <c r="A15675" t="s">
        <v>152</v>
      </c>
      <c r="B15675" t="s">
        <v>153</v>
      </c>
      <c r="C15675" t="s">
        <v>93</v>
      </c>
      <c r="D15675" s="29">
        <v>46726</v>
      </c>
      <c r="E15675">
        <v>0</v>
      </c>
      <c r="F15675">
        <v>0</v>
      </c>
      <c r="G15675">
        <v>0</v>
      </c>
      <c r="H15675">
        <v>0</v>
      </c>
      <c r="L15675">
        <v>432.874526</v>
      </c>
      <c r="R15675">
        <v>483.74226900000002</v>
      </c>
      <c r="S15675" t="s">
        <v>90</v>
      </c>
      <c r="T15675" s="297">
        <v>46311.754166666666</v>
      </c>
    </row>
    <row r="15676" spans="1:20" x14ac:dyDescent="0.35">
      <c r="A15676" t="s">
        <v>152</v>
      </c>
      <c r="B15676" t="s">
        <v>153</v>
      </c>
      <c r="C15676" t="s">
        <v>93</v>
      </c>
      <c r="D15676" s="29">
        <v>46727</v>
      </c>
      <c r="E15676">
        <v>0</v>
      </c>
      <c r="F15676">
        <v>0</v>
      </c>
      <c r="G15676">
        <v>0</v>
      </c>
      <c r="H15676">
        <v>0</v>
      </c>
      <c r="L15676">
        <v>432.874526</v>
      </c>
      <c r="R15676">
        <v>483.74226900000002</v>
      </c>
      <c r="S15676" t="s">
        <v>90</v>
      </c>
      <c r="T15676" s="297">
        <v>46311.754166666666</v>
      </c>
    </row>
    <row r="15677" spans="1:20" x14ac:dyDescent="0.35">
      <c r="A15677" t="s">
        <v>152</v>
      </c>
      <c r="B15677" t="s">
        <v>153</v>
      </c>
      <c r="C15677" t="s">
        <v>93</v>
      </c>
      <c r="D15677" s="29">
        <v>46728</v>
      </c>
      <c r="E15677">
        <v>0</v>
      </c>
      <c r="F15677">
        <v>0</v>
      </c>
      <c r="G15677">
        <v>0</v>
      </c>
      <c r="H15677">
        <v>0</v>
      </c>
      <c r="L15677">
        <v>432.874526</v>
      </c>
      <c r="R15677">
        <v>483.74226900000002</v>
      </c>
      <c r="S15677" t="s">
        <v>90</v>
      </c>
      <c r="T15677" s="297">
        <v>46311.754166666666</v>
      </c>
    </row>
    <row r="15678" spans="1:20" x14ac:dyDescent="0.35">
      <c r="A15678" t="s">
        <v>152</v>
      </c>
      <c r="B15678" t="s">
        <v>153</v>
      </c>
      <c r="C15678" t="s">
        <v>93</v>
      </c>
      <c r="D15678" s="29">
        <v>46729</v>
      </c>
      <c r="E15678">
        <v>0</v>
      </c>
      <c r="F15678">
        <v>0</v>
      </c>
      <c r="G15678">
        <v>0</v>
      </c>
      <c r="H15678">
        <v>0</v>
      </c>
      <c r="L15678">
        <v>432.874526</v>
      </c>
      <c r="R15678">
        <v>483.74226900000002</v>
      </c>
      <c r="S15678" t="s">
        <v>90</v>
      </c>
      <c r="T15678" s="297">
        <v>46311.754166666666</v>
      </c>
    </row>
    <row r="15679" spans="1:20" x14ac:dyDescent="0.35">
      <c r="A15679" t="s">
        <v>152</v>
      </c>
      <c r="B15679" t="s">
        <v>153</v>
      </c>
      <c r="C15679" t="s">
        <v>93</v>
      </c>
      <c r="D15679" s="29">
        <v>46730</v>
      </c>
      <c r="E15679">
        <v>0</v>
      </c>
      <c r="F15679">
        <v>0</v>
      </c>
      <c r="G15679">
        <v>0</v>
      </c>
      <c r="H15679">
        <v>0</v>
      </c>
      <c r="L15679">
        <v>432.874526</v>
      </c>
      <c r="R15679">
        <v>483.74226900000002</v>
      </c>
      <c r="S15679" t="s">
        <v>90</v>
      </c>
      <c r="T15679" s="297">
        <v>46311.754166666666</v>
      </c>
    </row>
    <row r="15680" spans="1:20" x14ac:dyDescent="0.35">
      <c r="A15680" t="s">
        <v>152</v>
      </c>
      <c r="B15680" t="s">
        <v>153</v>
      </c>
      <c r="C15680" t="s">
        <v>93</v>
      </c>
      <c r="D15680" s="29">
        <v>46731</v>
      </c>
      <c r="E15680">
        <v>0</v>
      </c>
      <c r="F15680">
        <v>0</v>
      </c>
      <c r="G15680">
        <v>0</v>
      </c>
      <c r="H15680">
        <v>0</v>
      </c>
      <c r="L15680">
        <v>432.874526</v>
      </c>
      <c r="R15680">
        <v>483.74226900000002</v>
      </c>
      <c r="S15680" t="s">
        <v>90</v>
      </c>
      <c r="T15680" s="297">
        <v>46311.754166666666</v>
      </c>
    </row>
    <row r="15681" spans="1:20" x14ac:dyDescent="0.35">
      <c r="A15681" t="s">
        <v>152</v>
      </c>
      <c r="B15681" t="s">
        <v>153</v>
      </c>
      <c r="C15681" t="s">
        <v>93</v>
      </c>
      <c r="D15681" s="29">
        <v>46732</v>
      </c>
      <c r="E15681">
        <v>0</v>
      </c>
      <c r="F15681">
        <v>0</v>
      </c>
      <c r="G15681">
        <v>0</v>
      </c>
      <c r="H15681">
        <v>0</v>
      </c>
      <c r="L15681">
        <v>432.874526</v>
      </c>
      <c r="R15681">
        <v>483.74226900000002</v>
      </c>
      <c r="S15681" t="s">
        <v>90</v>
      </c>
      <c r="T15681" s="297">
        <v>46311.754166666666</v>
      </c>
    </row>
    <row r="15682" spans="1:20" x14ac:dyDescent="0.35">
      <c r="A15682" t="s">
        <v>152</v>
      </c>
      <c r="B15682" t="s">
        <v>153</v>
      </c>
      <c r="C15682" t="s">
        <v>93</v>
      </c>
      <c r="D15682" s="29">
        <v>46733</v>
      </c>
      <c r="E15682">
        <v>0</v>
      </c>
      <c r="F15682">
        <v>0</v>
      </c>
      <c r="G15682">
        <v>0</v>
      </c>
      <c r="H15682">
        <v>0</v>
      </c>
      <c r="L15682">
        <v>432.874526</v>
      </c>
      <c r="R15682">
        <v>483.74226900000002</v>
      </c>
      <c r="S15682" t="s">
        <v>90</v>
      </c>
      <c r="T15682" s="297">
        <v>46311.754166666666</v>
      </c>
    </row>
    <row r="15683" spans="1:20" x14ac:dyDescent="0.35">
      <c r="A15683" t="s">
        <v>152</v>
      </c>
      <c r="B15683" t="s">
        <v>153</v>
      </c>
      <c r="C15683" t="s">
        <v>93</v>
      </c>
      <c r="D15683" s="29">
        <v>46734</v>
      </c>
      <c r="E15683">
        <v>0</v>
      </c>
      <c r="F15683">
        <v>0</v>
      </c>
      <c r="G15683">
        <v>0</v>
      </c>
      <c r="H15683">
        <v>0</v>
      </c>
      <c r="L15683">
        <v>432.874526</v>
      </c>
      <c r="R15683">
        <v>483.74226900000002</v>
      </c>
      <c r="S15683" t="s">
        <v>90</v>
      </c>
      <c r="T15683" s="297">
        <v>46311.754166666666</v>
      </c>
    </row>
    <row r="15684" spans="1:20" x14ac:dyDescent="0.35">
      <c r="A15684" t="s">
        <v>152</v>
      </c>
      <c r="B15684" t="s">
        <v>153</v>
      </c>
      <c r="C15684" t="s">
        <v>93</v>
      </c>
      <c r="D15684" s="29">
        <v>46735</v>
      </c>
      <c r="E15684">
        <v>0</v>
      </c>
      <c r="F15684">
        <v>0</v>
      </c>
      <c r="G15684">
        <v>0</v>
      </c>
      <c r="H15684">
        <v>0</v>
      </c>
      <c r="L15684">
        <v>432.874526</v>
      </c>
      <c r="R15684">
        <v>483.74226900000002</v>
      </c>
      <c r="S15684" t="s">
        <v>90</v>
      </c>
      <c r="T15684" s="297">
        <v>46311.754166666666</v>
      </c>
    </row>
    <row r="15685" spans="1:20" x14ac:dyDescent="0.35">
      <c r="A15685" t="s">
        <v>152</v>
      </c>
      <c r="B15685" t="s">
        <v>153</v>
      </c>
      <c r="C15685" t="s">
        <v>93</v>
      </c>
      <c r="D15685" s="29">
        <v>46736</v>
      </c>
      <c r="E15685">
        <v>0</v>
      </c>
      <c r="F15685">
        <v>0</v>
      </c>
      <c r="G15685">
        <v>0</v>
      </c>
      <c r="H15685">
        <v>0</v>
      </c>
      <c r="L15685">
        <v>432.874526</v>
      </c>
      <c r="R15685">
        <v>483.74226900000002</v>
      </c>
      <c r="S15685" t="s">
        <v>90</v>
      </c>
      <c r="T15685" s="297">
        <v>46311.754166666666</v>
      </c>
    </row>
    <row r="15686" spans="1:20" x14ac:dyDescent="0.35">
      <c r="A15686" t="s">
        <v>152</v>
      </c>
      <c r="B15686" t="s">
        <v>153</v>
      </c>
      <c r="C15686" t="s">
        <v>93</v>
      </c>
      <c r="D15686" s="29">
        <v>46737</v>
      </c>
      <c r="E15686">
        <v>0</v>
      </c>
      <c r="F15686">
        <v>0</v>
      </c>
      <c r="G15686">
        <v>0</v>
      </c>
      <c r="H15686">
        <v>0</v>
      </c>
      <c r="L15686">
        <v>432.874526</v>
      </c>
      <c r="R15686">
        <v>483.74226900000002</v>
      </c>
      <c r="S15686" t="s">
        <v>90</v>
      </c>
      <c r="T15686" s="297">
        <v>46311.754166666666</v>
      </c>
    </row>
    <row r="15687" spans="1:20" x14ac:dyDescent="0.35">
      <c r="A15687" t="s">
        <v>152</v>
      </c>
      <c r="B15687" t="s">
        <v>153</v>
      </c>
      <c r="C15687" t="s">
        <v>93</v>
      </c>
      <c r="D15687" s="29">
        <v>46738</v>
      </c>
      <c r="E15687">
        <v>0</v>
      </c>
      <c r="F15687">
        <v>0</v>
      </c>
      <c r="G15687">
        <v>0</v>
      </c>
      <c r="H15687">
        <v>0</v>
      </c>
      <c r="L15687">
        <v>432.874526</v>
      </c>
      <c r="R15687">
        <v>483.74226900000002</v>
      </c>
      <c r="S15687" t="s">
        <v>90</v>
      </c>
      <c r="T15687" s="297">
        <v>46311.754166666666</v>
      </c>
    </row>
    <row r="15688" spans="1:20" x14ac:dyDescent="0.35">
      <c r="A15688" t="s">
        <v>152</v>
      </c>
      <c r="B15688" t="s">
        <v>153</v>
      </c>
      <c r="C15688" t="s">
        <v>93</v>
      </c>
      <c r="D15688" s="29">
        <v>46739</v>
      </c>
      <c r="E15688">
        <v>0</v>
      </c>
      <c r="F15688">
        <v>0</v>
      </c>
      <c r="G15688">
        <v>0</v>
      </c>
      <c r="H15688">
        <v>0</v>
      </c>
      <c r="L15688">
        <v>432.874526</v>
      </c>
      <c r="R15688">
        <v>483.74226900000002</v>
      </c>
      <c r="S15688" t="s">
        <v>90</v>
      </c>
      <c r="T15688" s="297">
        <v>46311.754166666666</v>
      </c>
    </row>
    <row r="15689" spans="1:20" x14ac:dyDescent="0.35">
      <c r="A15689" t="s">
        <v>152</v>
      </c>
      <c r="B15689" t="s">
        <v>153</v>
      </c>
      <c r="C15689" t="s">
        <v>93</v>
      </c>
      <c r="D15689" s="29">
        <v>46740</v>
      </c>
      <c r="E15689">
        <v>0</v>
      </c>
      <c r="F15689">
        <v>0</v>
      </c>
      <c r="G15689">
        <v>0</v>
      </c>
      <c r="H15689">
        <v>0</v>
      </c>
      <c r="L15689">
        <v>432.874526</v>
      </c>
      <c r="R15689">
        <v>483.74226900000002</v>
      </c>
      <c r="S15689" t="s">
        <v>90</v>
      </c>
      <c r="T15689" s="297">
        <v>46311.754166666666</v>
      </c>
    </row>
    <row r="15690" spans="1:20" x14ac:dyDescent="0.35">
      <c r="A15690" t="s">
        <v>152</v>
      </c>
      <c r="B15690" t="s">
        <v>153</v>
      </c>
      <c r="C15690" t="s">
        <v>93</v>
      </c>
      <c r="D15690" s="29">
        <v>46741</v>
      </c>
      <c r="E15690">
        <v>0</v>
      </c>
      <c r="F15690">
        <v>0</v>
      </c>
      <c r="G15690">
        <v>0</v>
      </c>
      <c r="H15690">
        <v>0</v>
      </c>
      <c r="L15690">
        <v>432.874526</v>
      </c>
      <c r="R15690">
        <v>483.74226900000002</v>
      </c>
      <c r="S15690" t="s">
        <v>90</v>
      </c>
      <c r="T15690" s="297">
        <v>46311.754166666666</v>
      </c>
    </row>
    <row r="15691" spans="1:20" x14ac:dyDescent="0.35">
      <c r="A15691" t="s">
        <v>152</v>
      </c>
      <c r="B15691" t="s">
        <v>153</v>
      </c>
      <c r="C15691" t="s">
        <v>93</v>
      </c>
      <c r="D15691" s="29">
        <v>46742</v>
      </c>
      <c r="E15691">
        <v>0</v>
      </c>
      <c r="F15691">
        <v>0</v>
      </c>
      <c r="G15691">
        <v>0</v>
      </c>
      <c r="H15691">
        <v>0</v>
      </c>
      <c r="L15691">
        <v>432.874526</v>
      </c>
      <c r="R15691">
        <v>483.74226900000002</v>
      </c>
      <c r="S15691" t="s">
        <v>90</v>
      </c>
      <c r="T15691" s="297">
        <v>46311.754166666666</v>
      </c>
    </row>
    <row r="15692" spans="1:20" x14ac:dyDescent="0.35">
      <c r="A15692" t="s">
        <v>152</v>
      </c>
      <c r="B15692" t="s">
        <v>153</v>
      </c>
      <c r="C15692" t="s">
        <v>93</v>
      </c>
      <c r="D15692" s="29">
        <v>46743</v>
      </c>
      <c r="E15692">
        <v>0</v>
      </c>
      <c r="F15692">
        <v>0</v>
      </c>
      <c r="G15692">
        <v>0</v>
      </c>
      <c r="H15692">
        <v>0</v>
      </c>
      <c r="L15692">
        <v>432.874526</v>
      </c>
      <c r="R15692">
        <v>483.74226900000002</v>
      </c>
      <c r="S15692" t="s">
        <v>90</v>
      </c>
      <c r="T15692" s="297">
        <v>46311.754166666666</v>
      </c>
    </row>
    <row r="15693" spans="1:20" x14ac:dyDescent="0.35">
      <c r="A15693" t="s">
        <v>152</v>
      </c>
      <c r="B15693" t="s">
        <v>153</v>
      </c>
      <c r="C15693" t="s">
        <v>93</v>
      </c>
      <c r="D15693" s="29">
        <v>46744</v>
      </c>
      <c r="E15693">
        <v>0</v>
      </c>
      <c r="F15693">
        <v>0</v>
      </c>
      <c r="G15693">
        <v>0</v>
      </c>
      <c r="H15693">
        <v>0</v>
      </c>
      <c r="L15693">
        <v>432.874526</v>
      </c>
      <c r="R15693">
        <v>483.74226900000002</v>
      </c>
      <c r="S15693" t="s">
        <v>90</v>
      </c>
      <c r="T15693" s="297">
        <v>46311.754166666666</v>
      </c>
    </row>
    <row r="15694" spans="1:20" x14ac:dyDescent="0.35">
      <c r="A15694" t="s">
        <v>152</v>
      </c>
      <c r="B15694" t="s">
        <v>153</v>
      </c>
      <c r="C15694" t="s">
        <v>93</v>
      </c>
      <c r="D15694" s="29">
        <v>46745</v>
      </c>
      <c r="E15694">
        <v>0</v>
      </c>
      <c r="F15694">
        <v>0</v>
      </c>
      <c r="G15694">
        <v>0</v>
      </c>
      <c r="H15694">
        <v>0</v>
      </c>
      <c r="L15694">
        <v>432.874526</v>
      </c>
      <c r="R15694">
        <v>483.74226900000002</v>
      </c>
      <c r="S15694" t="s">
        <v>90</v>
      </c>
      <c r="T15694" s="297">
        <v>46311.754166666666</v>
      </c>
    </row>
    <row r="15695" spans="1:20" x14ac:dyDescent="0.35">
      <c r="A15695" t="s">
        <v>152</v>
      </c>
      <c r="B15695" t="s">
        <v>153</v>
      </c>
      <c r="C15695" t="s">
        <v>93</v>
      </c>
      <c r="D15695" s="29">
        <v>46746</v>
      </c>
      <c r="E15695">
        <v>0</v>
      </c>
      <c r="F15695">
        <v>0</v>
      </c>
      <c r="G15695">
        <v>0</v>
      </c>
      <c r="H15695">
        <v>0</v>
      </c>
      <c r="L15695">
        <v>432.874526</v>
      </c>
      <c r="R15695">
        <v>483.74226900000002</v>
      </c>
      <c r="S15695" t="s">
        <v>90</v>
      </c>
      <c r="T15695" s="297">
        <v>46311.754166666666</v>
      </c>
    </row>
    <row r="15696" spans="1:20" x14ac:dyDescent="0.35">
      <c r="A15696" t="s">
        <v>152</v>
      </c>
      <c r="B15696" t="s">
        <v>153</v>
      </c>
      <c r="C15696" t="s">
        <v>93</v>
      </c>
      <c r="D15696" s="29">
        <v>46747</v>
      </c>
      <c r="E15696">
        <v>0</v>
      </c>
      <c r="F15696">
        <v>0</v>
      </c>
      <c r="G15696">
        <v>0</v>
      </c>
      <c r="H15696">
        <v>0</v>
      </c>
      <c r="L15696">
        <v>432.874526</v>
      </c>
      <c r="R15696">
        <v>483.74226900000002</v>
      </c>
      <c r="S15696" t="s">
        <v>90</v>
      </c>
      <c r="T15696" s="297">
        <v>46311.754166666666</v>
      </c>
    </row>
    <row r="15697" spans="1:20" x14ac:dyDescent="0.35">
      <c r="A15697" t="s">
        <v>152</v>
      </c>
      <c r="B15697" t="s">
        <v>153</v>
      </c>
      <c r="C15697" t="s">
        <v>93</v>
      </c>
      <c r="D15697" s="29">
        <v>46748</v>
      </c>
      <c r="E15697">
        <v>0</v>
      </c>
      <c r="F15697">
        <v>0</v>
      </c>
      <c r="G15697">
        <v>0</v>
      </c>
      <c r="H15697">
        <v>0</v>
      </c>
      <c r="L15697">
        <v>432.874526</v>
      </c>
      <c r="R15697">
        <v>483.74226900000002</v>
      </c>
      <c r="S15697" t="s">
        <v>90</v>
      </c>
      <c r="T15697" s="297">
        <v>46311.754166666666</v>
      </c>
    </row>
    <row r="15698" spans="1:20" x14ac:dyDescent="0.35">
      <c r="A15698" t="s">
        <v>152</v>
      </c>
      <c r="B15698" t="s">
        <v>153</v>
      </c>
      <c r="C15698" t="s">
        <v>93</v>
      </c>
      <c r="D15698" s="29">
        <v>46749</v>
      </c>
      <c r="E15698">
        <v>0</v>
      </c>
      <c r="F15698">
        <v>0</v>
      </c>
      <c r="G15698">
        <v>0</v>
      </c>
      <c r="H15698">
        <v>0</v>
      </c>
      <c r="L15698">
        <v>432.874526</v>
      </c>
      <c r="R15698">
        <v>483.74226900000002</v>
      </c>
      <c r="S15698" t="s">
        <v>90</v>
      </c>
      <c r="T15698" s="297">
        <v>46311.754166666666</v>
      </c>
    </row>
    <row r="15699" spans="1:20" x14ac:dyDescent="0.35">
      <c r="A15699" t="s">
        <v>152</v>
      </c>
      <c r="B15699" t="s">
        <v>153</v>
      </c>
      <c r="C15699" t="s">
        <v>93</v>
      </c>
      <c r="D15699" s="29">
        <v>46750</v>
      </c>
      <c r="E15699">
        <v>0</v>
      </c>
      <c r="F15699">
        <v>0</v>
      </c>
      <c r="G15699">
        <v>0</v>
      </c>
      <c r="H15699">
        <v>0</v>
      </c>
      <c r="L15699">
        <v>432.874526</v>
      </c>
      <c r="R15699">
        <v>483.74226900000002</v>
      </c>
      <c r="S15699" t="s">
        <v>90</v>
      </c>
      <c r="T15699" s="297">
        <v>46311.754166666666</v>
      </c>
    </row>
    <row r="15700" spans="1:20" x14ac:dyDescent="0.35">
      <c r="A15700" t="s">
        <v>152</v>
      </c>
      <c r="B15700" t="s">
        <v>153</v>
      </c>
      <c r="C15700" t="s">
        <v>93</v>
      </c>
      <c r="D15700" s="29">
        <v>46751</v>
      </c>
      <c r="E15700">
        <v>0</v>
      </c>
      <c r="F15700">
        <v>0</v>
      </c>
      <c r="G15700">
        <v>0</v>
      </c>
      <c r="H15700">
        <v>0</v>
      </c>
      <c r="L15700">
        <v>432.874526</v>
      </c>
      <c r="R15700">
        <v>483.74226900000002</v>
      </c>
      <c r="S15700" t="s">
        <v>90</v>
      </c>
      <c r="T15700" s="297">
        <v>46311.754166666666</v>
      </c>
    </row>
    <row r="15701" spans="1:20" x14ac:dyDescent="0.35">
      <c r="A15701" t="s">
        <v>152</v>
      </c>
      <c r="B15701" t="s">
        <v>153</v>
      </c>
      <c r="C15701" t="s">
        <v>93</v>
      </c>
      <c r="D15701" s="29">
        <v>46752</v>
      </c>
      <c r="E15701">
        <v>0</v>
      </c>
      <c r="F15701">
        <v>0</v>
      </c>
      <c r="G15701">
        <v>0</v>
      </c>
      <c r="H15701">
        <v>0</v>
      </c>
      <c r="L15701">
        <v>432.874526</v>
      </c>
      <c r="R15701">
        <v>483.74226900000002</v>
      </c>
      <c r="S15701" t="s">
        <v>90</v>
      </c>
      <c r="T15701" s="297">
        <v>46311.754166666666</v>
      </c>
    </row>
    <row r="15702" spans="1:20" x14ac:dyDescent="0.35">
      <c r="A15702" t="s">
        <v>154</v>
      </c>
      <c r="B15702" t="s">
        <v>155</v>
      </c>
      <c r="C15702" t="s">
        <v>93</v>
      </c>
      <c r="D15702" s="29">
        <v>46388</v>
      </c>
      <c r="E15702">
        <v>0</v>
      </c>
      <c r="F15702">
        <v>0</v>
      </c>
      <c r="G15702">
        <v>0</v>
      </c>
      <c r="H15702">
        <v>0</v>
      </c>
      <c r="L15702">
        <v>339.11827099999999</v>
      </c>
      <c r="R15702">
        <v>339.118292</v>
      </c>
      <c r="S15702" t="s">
        <v>90</v>
      </c>
      <c r="T15702" s="297">
        <v>46311.754166666666</v>
      </c>
    </row>
    <row r="15703" spans="1:20" x14ac:dyDescent="0.35">
      <c r="A15703" t="s">
        <v>154</v>
      </c>
      <c r="B15703" t="s">
        <v>155</v>
      </c>
      <c r="C15703" t="s">
        <v>93</v>
      </c>
      <c r="D15703" s="29">
        <v>46389</v>
      </c>
      <c r="E15703">
        <v>0</v>
      </c>
      <c r="F15703">
        <v>0</v>
      </c>
      <c r="G15703">
        <v>0</v>
      </c>
      <c r="H15703">
        <v>0</v>
      </c>
      <c r="L15703">
        <v>339.11827099999999</v>
      </c>
      <c r="R15703">
        <v>339.118292</v>
      </c>
      <c r="S15703" t="s">
        <v>90</v>
      </c>
      <c r="T15703" s="297">
        <v>46311.754166666666</v>
      </c>
    </row>
    <row r="15704" spans="1:20" x14ac:dyDescent="0.35">
      <c r="A15704" t="s">
        <v>154</v>
      </c>
      <c r="B15704" t="s">
        <v>155</v>
      </c>
      <c r="C15704" t="s">
        <v>93</v>
      </c>
      <c r="D15704" s="29">
        <v>46390</v>
      </c>
      <c r="E15704">
        <v>0</v>
      </c>
      <c r="F15704">
        <v>0</v>
      </c>
      <c r="G15704">
        <v>0</v>
      </c>
      <c r="H15704">
        <v>0</v>
      </c>
      <c r="L15704">
        <v>339.11827099999999</v>
      </c>
      <c r="R15704">
        <v>339.118292</v>
      </c>
      <c r="S15704" t="s">
        <v>90</v>
      </c>
      <c r="T15704" s="297">
        <v>46311.754166666666</v>
      </c>
    </row>
    <row r="15705" spans="1:20" x14ac:dyDescent="0.35">
      <c r="A15705" t="s">
        <v>154</v>
      </c>
      <c r="B15705" t="s">
        <v>155</v>
      </c>
      <c r="C15705" t="s">
        <v>93</v>
      </c>
      <c r="D15705" s="29">
        <v>46391</v>
      </c>
      <c r="E15705">
        <v>0</v>
      </c>
      <c r="F15705">
        <v>0</v>
      </c>
      <c r="G15705">
        <v>0</v>
      </c>
      <c r="H15705">
        <v>0</v>
      </c>
      <c r="L15705">
        <v>339.11827099999999</v>
      </c>
      <c r="R15705">
        <v>339.118292</v>
      </c>
      <c r="S15705" t="s">
        <v>90</v>
      </c>
      <c r="T15705" s="297">
        <v>46311.754166666666</v>
      </c>
    </row>
    <row r="15706" spans="1:20" x14ac:dyDescent="0.35">
      <c r="A15706" t="s">
        <v>154</v>
      </c>
      <c r="B15706" t="s">
        <v>155</v>
      </c>
      <c r="C15706" t="s">
        <v>93</v>
      </c>
      <c r="D15706" s="29">
        <v>46392</v>
      </c>
      <c r="E15706">
        <v>0</v>
      </c>
      <c r="F15706">
        <v>0</v>
      </c>
      <c r="G15706">
        <v>0</v>
      </c>
      <c r="H15706">
        <v>0</v>
      </c>
      <c r="L15706">
        <v>339.11827099999999</v>
      </c>
      <c r="R15706">
        <v>339.118292</v>
      </c>
      <c r="S15706" t="s">
        <v>90</v>
      </c>
      <c r="T15706" s="297">
        <v>46311.754166666666</v>
      </c>
    </row>
    <row r="15707" spans="1:20" x14ac:dyDescent="0.35">
      <c r="A15707" t="s">
        <v>154</v>
      </c>
      <c r="B15707" t="s">
        <v>155</v>
      </c>
      <c r="C15707" t="s">
        <v>93</v>
      </c>
      <c r="D15707" s="29">
        <v>46393</v>
      </c>
      <c r="E15707">
        <v>0</v>
      </c>
      <c r="F15707">
        <v>0</v>
      </c>
      <c r="G15707">
        <v>0</v>
      </c>
      <c r="H15707">
        <v>0</v>
      </c>
      <c r="L15707">
        <v>339.11827099999999</v>
      </c>
      <c r="R15707">
        <v>339.118292</v>
      </c>
      <c r="S15707" t="s">
        <v>90</v>
      </c>
      <c r="T15707" s="297">
        <v>46311.754166666666</v>
      </c>
    </row>
    <row r="15708" spans="1:20" x14ac:dyDescent="0.35">
      <c r="A15708" t="s">
        <v>154</v>
      </c>
      <c r="B15708" t="s">
        <v>155</v>
      </c>
      <c r="C15708" t="s">
        <v>93</v>
      </c>
      <c r="D15708" s="29">
        <v>46394</v>
      </c>
      <c r="E15708">
        <v>0</v>
      </c>
      <c r="F15708">
        <v>0</v>
      </c>
      <c r="G15708">
        <v>0</v>
      </c>
      <c r="H15708">
        <v>0</v>
      </c>
      <c r="L15708">
        <v>339.11827099999999</v>
      </c>
      <c r="R15708">
        <v>339.118292</v>
      </c>
      <c r="S15708" t="s">
        <v>90</v>
      </c>
      <c r="T15708" s="297">
        <v>46311.754166666666</v>
      </c>
    </row>
    <row r="15709" spans="1:20" x14ac:dyDescent="0.35">
      <c r="A15709" t="s">
        <v>154</v>
      </c>
      <c r="B15709" t="s">
        <v>155</v>
      </c>
      <c r="C15709" t="s">
        <v>93</v>
      </c>
      <c r="D15709" s="29">
        <v>46395</v>
      </c>
      <c r="E15709">
        <v>0</v>
      </c>
      <c r="F15709">
        <v>0</v>
      </c>
      <c r="G15709">
        <v>0</v>
      </c>
      <c r="H15709">
        <v>0</v>
      </c>
      <c r="L15709">
        <v>339.11827099999999</v>
      </c>
      <c r="R15709">
        <v>339.118292</v>
      </c>
      <c r="S15709" t="s">
        <v>90</v>
      </c>
      <c r="T15709" s="297">
        <v>46311.754166666666</v>
      </c>
    </row>
    <row r="15710" spans="1:20" x14ac:dyDescent="0.35">
      <c r="A15710" t="s">
        <v>154</v>
      </c>
      <c r="B15710" t="s">
        <v>155</v>
      </c>
      <c r="C15710" t="s">
        <v>93</v>
      </c>
      <c r="D15710" s="29">
        <v>46396</v>
      </c>
      <c r="E15710">
        <v>0</v>
      </c>
      <c r="F15710">
        <v>0</v>
      </c>
      <c r="G15710">
        <v>0</v>
      </c>
      <c r="H15710">
        <v>0</v>
      </c>
      <c r="L15710">
        <v>339.11827099999999</v>
      </c>
      <c r="R15710">
        <v>339.118292</v>
      </c>
      <c r="S15710" t="s">
        <v>90</v>
      </c>
      <c r="T15710" s="297">
        <v>46311.754166666666</v>
      </c>
    </row>
    <row r="15711" spans="1:20" x14ac:dyDescent="0.35">
      <c r="A15711" t="s">
        <v>154</v>
      </c>
      <c r="B15711" t="s">
        <v>155</v>
      </c>
      <c r="C15711" t="s">
        <v>93</v>
      </c>
      <c r="D15711" s="29">
        <v>46397</v>
      </c>
      <c r="E15711">
        <v>0</v>
      </c>
      <c r="F15711">
        <v>0</v>
      </c>
      <c r="G15711">
        <v>0</v>
      </c>
      <c r="H15711">
        <v>0</v>
      </c>
      <c r="L15711">
        <v>339.11827099999999</v>
      </c>
      <c r="R15711">
        <v>339.118292</v>
      </c>
      <c r="S15711" t="s">
        <v>90</v>
      </c>
      <c r="T15711" s="297">
        <v>46311.754166666666</v>
      </c>
    </row>
    <row r="15712" spans="1:20" x14ac:dyDescent="0.35">
      <c r="A15712" t="s">
        <v>154</v>
      </c>
      <c r="B15712" t="s">
        <v>155</v>
      </c>
      <c r="C15712" t="s">
        <v>93</v>
      </c>
      <c r="D15712" s="29">
        <v>46398</v>
      </c>
      <c r="E15712">
        <v>0</v>
      </c>
      <c r="F15712">
        <v>0</v>
      </c>
      <c r="G15712">
        <v>0</v>
      </c>
      <c r="H15712">
        <v>0</v>
      </c>
      <c r="L15712">
        <v>339.11827099999999</v>
      </c>
      <c r="R15712">
        <v>339.118292</v>
      </c>
      <c r="S15712" t="s">
        <v>90</v>
      </c>
      <c r="T15712" s="297">
        <v>46311.754166666666</v>
      </c>
    </row>
    <row r="15713" spans="1:20" x14ac:dyDescent="0.35">
      <c r="A15713" t="s">
        <v>154</v>
      </c>
      <c r="B15713" t="s">
        <v>155</v>
      </c>
      <c r="C15713" t="s">
        <v>93</v>
      </c>
      <c r="D15713" s="29">
        <v>46399</v>
      </c>
      <c r="E15713">
        <v>0</v>
      </c>
      <c r="F15713">
        <v>0</v>
      </c>
      <c r="G15713">
        <v>0</v>
      </c>
      <c r="H15713">
        <v>0</v>
      </c>
      <c r="L15713">
        <v>339.11827099999999</v>
      </c>
      <c r="R15713">
        <v>339.118292</v>
      </c>
      <c r="S15713" t="s">
        <v>90</v>
      </c>
      <c r="T15713" s="297">
        <v>46311.754166666666</v>
      </c>
    </row>
    <row r="15714" spans="1:20" x14ac:dyDescent="0.35">
      <c r="A15714" t="s">
        <v>154</v>
      </c>
      <c r="B15714" t="s">
        <v>155</v>
      </c>
      <c r="C15714" t="s">
        <v>93</v>
      </c>
      <c r="D15714" s="29">
        <v>46400</v>
      </c>
      <c r="E15714">
        <v>0</v>
      </c>
      <c r="F15714">
        <v>0</v>
      </c>
      <c r="G15714">
        <v>0</v>
      </c>
      <c r="H15714">
        <v>0</v>
      </c>
      <c r="L15714">
        <v>339.11827099999999</v>
      </c>
      <c r="R15714">
        <v>339.118292</v>
      </c>
      <c r="S15714" t="s">
        <v>90</v>
      </c>
      <c r="T15714" s="297">
        <v>46311.754166666666</v>
      </c>
    </row>
    <row r="15715" spans="1:20" x14ac:dyDescent="0.35">
      <c r="A15715" t="s">
        <v>154</v>
      </c>
      <c r="B15715" t="s">
        <v>155</v>
      </c>
      <c r="C15715" t="s">
        <v>93</v>
      </c>
      <c r="D15715" s="29">
        <v>46401</v>
      </c>
      <c r="E15715">
        <v>0</v>
      </c>
      <c r="F15715">
        <v>0</v>
      </c>
      <c r="G15715">
        <v>0</v>
      </c>
      <c r="H15715">
        <v>0</v>
      </c>
      <c r="L15715">
        <v>339.11827099999999</v>
      </c>
      <c r="R15715">
        <v>339.118292</v>
      </c>
      <c r="S15715" t="s">
        <v>90</v>
      </c>
      <c r="T15715" s="297">
        <v>46311.754166666666</v>
      </c>
    </row>
    <row r="15716" spans="1:20" x14ac:dyDescent="0.35">
      <c r="A15716" t="s">
        <v>154</v>
      </c>
      <c r="B15716" t="s">
        <v>155</v>
      </c>
      <c r="C15716" t="s">
        <v>93</v>
      </c>
      <c r="D15716" s="29">
        <v>46402</v>
      </c>
      <c r="E15716">
        <v>0</v>
      </c>
      <c r="F15716">
        <v>0</v>
      </c>
      <c r="G15716">
        <v>0</v>
      </c>
      <c r="H15716">
        <v>0</v>
      </c>
      <c r="L15716">
        <v>339.11827099999999</v>
      </c>
      <c r="R15716">
        <v>339.118292</v>
      </c>
      <c r="S15716" t="s">
        <v>90</v>
      </c>
      <c r="T15716" s="297">
        <v>46311.754166666666</v>
      </c>
    </row>
    <row r="15717" spans="1:20" x14ac:dyDescent="0.35">
      <c r="A15717" t="s">
        <v>154</v>
      </c>
      <c r="B15717" t="s">
        <v>155</v>
      </c>
      <c r="C15717" t="s">
        <v>93</v>
      </c>
      <c r="D15717" s="29">
        <v>46403</v>
      </c>
      <c r="E15717">
        <v>0</v>
      </c>
      <c r="F15717">
        <v>0</v>
      </c>
      <c r="G15717">
        <v>0</v>
      </c>
      <c r="H15717">
        <v>0</v>
      </c>
      <c r="L15717">
        <v>339.11827099999999</v>
      </c>
      <c r="R15717">
        <v>339.118292</v>
      </c>
      <c r="S15717" t="s">
        <v>90</v>
      </c>
      <c r="T15717" s="297">
        <v>46311.754166666666</v>
      </c>
    </row>
    <row r="15718" spans="1:20" x14ac:dyDescent="0.35">
      <c r="A15718" t="s">
        <v>154</v>
      </c>
      <c r="B15718" t="s">
        <v>155</v>
      </c>
      <c r="C15718" t="s">
        <v>93</v>
      </c>
      <c r="D15718" s="29">
        <v>46404</v>
      </c>
      <c r="E15718">
        <v>0</v>
      </c>
      <c r="F15718">
        <v>0</v>
      </c>
      <c r="G15718">
        <v>0</v>
      </c>
      <c r="H15718">
        <v>0</v>
      </c>
      <c r="L15718">
        <v>339.11827099999999</v>
      </c>
      <c r="R15718">
        <v>339.118292</v>
      </c>
      <c r="S15718" t="s">
        <v>90</v>
      </c>
      <c r="T15718" s="297">
        <v>46311.754166666666</v>
      </c>
    </row>
    <row r="15719" spans="1:20" x14ac:dyDescent="0.35">
      <c r="A15719" t="s">
        <v>154</v>
      </c>
      <c r="B15719" t="s">
        <v>155</v>
      </c>
      <c r="C15719" t="s">
        <v>93</v>
      </c>
      <c r="D15719" s="29">
        <v>46405</v>
      </c>
      <c r="E15719">
        <v>0</v>
      </c>
      <c r="F15719">
        <v>0</v>
      </c>
      <c r="G15719">
        <v>0</v>
      </c>
      <c r="H15719">
        <v>0</v>
      </c>
      <c r="L15719">
        <v>339.11827099999999</v>
      </c>
      <c r="R15719">
        <v>339.118292</v>
      </c>
      <c r="S15719" t="s">
        <v>90</v>
      </c>
      <c r="T15719" s="297">
        <v>46311.754166666666</v>
      </c>
    </row>
    <row r="15720" spans="1:20" x14ac:dyDescent="0.35">
      <c r="A15720" t="s">
        <v>154</v>
      </c>
      <c r="B15720" t="s">
        <v>155</v>
      </c>
      <c r="C15720" t="s">
        <v>93</v>
      </c>
      <c r="D15720" s="29">
        <v>46406</v>
      </c>
      <c r="E15720">
        <v>0</v>
      </c>
      <c r="F15720">
        <v>0</v>
      </c>
      <c r="G15720">
        <v>0</v>
      </c>
      <c r="H15720">
        <v>0</v>
      </c>
      <c r="L15720">
        <v>339.11827099999999</v>
      </c>
      <c r="R15720">
        <v>339.118292</v>
      </c>
      <c r="S15720" t="s">
        <v>90</v>
      </c>
      <c r="T15720" s="297">
        <v>46311.754166666666</v>
      </c>
    </row>
    <row r="15721" spans="1:20" x14ac:dyDescent="0.35">
      <c r="A15721" t="s">
        <v>154</v>
      </c>
      <c r="B15721" t="s">
        <v>155</v>
      </c>
      <c r="C15721" t="s">
        <v>93</v>
      </c>
      <c r="D15721" s="29">
        <v>46407</v>
      </c>
      <c r="E15721">
        <v>0</v>
      </c>
      <c r="F15721">
        <v>0</v>
      </c>
      <c r="G15721">
        <v>0</v>
      </c>
      <c r="H15721">
        <v>0</v>
      </c>
      <c r="L15721">
        <v>339.11827099999999</v>
      </c>
      <c r="R15721">
        <v>339.118292</v>
      </c>
      <c r="S15721" t="s">
        <v>90</v>
      </c>
      <c r="T15721" s="297">
        <v>46311.754166666666</v>
      </c>
    </row>
    <row r="15722" spans="1:20" x14ac:dyDescent="0.35">
      <c r="A15722" t="s">
        <v>154</v>
      </c>
      <c r="B15722" t="s">
        <v>155</v>
      </c>
      <c r="C15722" t="s">
        <v>93</v>
      </c>
      <c r="D15722" s="29">
        <v>46408</v>
      </c>
      <c r="E15722">
        <v>0</v>
      </c>
      <c r="F15722">
        <v>0</v>
      </c>
      <c r="G15722">
        <v>0</v>
      </c>
      <c r="H15722">
        <v>0</v>
      </c>
      <c r="L15722">
        <v>339.11827099999999</v>
      </c>
      <c r="R15722">
        <v>339.118292</v>
      </c>
      <c r="S15722" t="s">
        <v>90</v>
      </c>
      <c r="T15722" s="297">
        <v>46311.754166666666</v>
      </c>
    </row>
    <row r="15723" spans="1:20" x14ac:dyDescent="0.35">
      <c r="A15723" t="s">
        <v>154</v>
      </c>
      <c r="B15723" t="s">
        <v>155</v>
      </c>
      <c r="C15723" t="s">
        <v>93</v>
      </c>
      <c r="D15723" s="29">
        <v>46409</v>
      </c>
      <c r="E15723">
        <v>0</v>
      </c>
      <c r="F15723">
        <v>0</v>
      </c>
      <c r="G15723">
        <v>0</v>
      </c>
      <c r="H15723">
        <v>0</v>
      </c>
      <c r="L15723">
        <v>339.11827099999999</v>
      </c>
      <c r="R15723">
        <v>339.118292</v>
      </c>
      <c r="S15723" t="s">
        <v>90</v>
      </c>
      <c r="T15723" s="297">
        <v>46311.754166666666</v>
      </c>
    </row>
    <row r="15724" spans="1:20" x14ac:dyDescent="0.35">
      <c r="A15724" t="s">
        <v>154</v>
      </c>
      <c r="B15724" t="s">
        <v>155</v>
      </c>
      <c r="C15724" t="s">
        <v>93</v>
      </c>
      <c r="D15724" s="29">
        <v>46410</v>
      </c>
      <c r="E15724">
        <v>0</v>
      </c>
      <c r="F15724">
        <v>0</v>
      </c>
      <c r="G15724">
        <v>0</v>
      </c>
      <c r="H15724">
        <v>0</v>
      </c>
      <c r="L15724">
        <v>339.11827099999999</v>
      </c>
      <c r="R15724">
        <v>339.118292</v>
      </c>
      <c r="S15724" t="s">
        <v>90</v>
      </c>
      <c r="T15724" s="297">
        <v>46311.754166666666</v>
      </c>
    </row>
    <row r="15725" spans="1:20" x14ac:dyDescent="0.35">
      <c r="A15725" t="s">
        <v>154</v>
      </c>
      <c r="B15725" t="s">
        <v>155</v>
      </c>
      <c r="C15725" t="s">
        <v>93</v>
      </c>
      <c r="D15725" s="29">
        <v>46411</v>
      </c>
      <c r="E15725">
        <v>0</v>
      </c>
      <c r="F15725">
        <v>0</v>
      </c>
      <c r="G15725">
        <v>0</v>
      </c>
      <c r="H15725">
        <v>0</v>
      </c>
      <c r="L15725">
        <v>339.11827099999999</v>
      </c>
      <c r="R15725">
        <v>339.118292</v>
      </c>
      <c r="S15725" t="s">
        <v>90</v>
      </c>
      <c r="T15725" s="297">
        <v>46311.754166666666</v>
      </c>
    </row>
    <row r="15726" spans="1:20" x14ac:dyDescent="0.35">
      <c r="A15726" t="s">
        <v>154</v>
      </c>
      <c r="B15726" t="s">
        <v>155</v>
      </c>
      <c r="C15726" t="s">
        <v>93</v>
      </c>
      <c r="D15726" s="29">
        <v>46412</v>
      </c>
      <c r="E15726">
        <v>0</v>
      </c>
      <c r="F15726">
        <v>0</v>
      </c>
      <c r="G15726">
        <v>0</v>
      </c>
      <c r="H15726">
        <v>0</v>
      </c>
      <c r="L15726">
        <v>339.11827099999999</v>
      </c>
      <c r="R15726">
        <v>339.118292</v>
      </c>
      <c r="S15726" t="s">
        <v>90</v>
      </c>
      <c r="T15726" s="297">
        <v>46311.754166666666</v>
      </c>
    </row>
    <row r="15727" spans="1:20" x14ac:dyDescent="0.35">
      <c r="A15727" t="s">
        <v>154</v>
      </c>
      <c r="B15727" t="s">
        <v>155</v>
      </c>
      <c r="C15727" t="s">
        <v>93</v>
      </c>
      <c r="D15727" s="29">
        <v>46413</v>
      </c>
      <c r="E15727">
        <v>0</v>
      </c>
      <c r="F15727">
        <v>0</v>
      </c>
      <c r="G15727">
        <v>0</v>
      </c>
      <c r="H15727">
        <v>0</v>
      </c>
      <c r="L15727">
        <v>339.11827099999999</v>
      </c>
      <c r="R15727">
        <v>339.118292</v>
      </c>
      <c r="S15727" t="s">
        <v>90</v>
      </c>
      <c r="T15727" s="297">
        <v>46311.754166666666</v>
      </c>
    </row>
    <row r="15728" spans="1:20" x14ac:dyDescent="0.35">
      <c r="A15728" t="s">
        <v>154</v>
      </c>
      <c r="B15728" t="s">
        <v>155</v>
      </c>
      <c r="C15728" t="s">
        <v>93</v>
      </c>
      <c r="D15728" s="29">
        <v>46414</v>
      </c>
      <c r="E15728">
        <v>0</v>
      </c>
      <c r="F15728">
        <v>0</v>
      </c>
      <c r="G15728">
        <v>0</v>
      </c>
      <c r="H15728">
        <v>0</v>
      </c>
      <c r="L15728">
        <v>339.11827099999999</v>
      </c>
      <c r="R15728">
        <v>339.118292</v>
      </c>
      <c r="S15728" t="s">
        <v>90</v>
      </c>
      <c r="T15728" s="297">
        <v>46311.754166666666</v>
      </c>
    </row>
    <row r="15729" spans="1:20" x14ac:dyDescent="0.35">
      <c r="A15729" t="s">
        <v>154</v>
      </c>
      <c r="B15729" t="s">
        <v>155</v>
      </c>
      <c r="C15729" t="s">
        <v>93</v>
      </c>
      <c r="D15729" s="29">
        <v>46415</v>
      </c>
      <c r="E15729">
        <v>0</v>
      </c>
      <c r="F15729">
        <v>0</v>
      </c>
      <c r="G15729">
        <v>0</v>
      </c>
      <c r="H15729">
        <v>0</v>
      </c>
      <c r="L15729">
        <v>339.11827099999999</v>
      </c>
      <c r="R15729">
        <v>339.118292</v>
      </c>
      <c r="S15729" t="s">
        <v>90</v>
      </c>
      <c r="T15729" s="297">
        <v>46311.754166666666</v>
      </c>
    </row>
    <row r="15730" spans="1:20" x14ac:dyDescent="0.35">
      <c r="A15730" t="s">
        <v>154</v>
      </c>
      <c r="B15730" t="s">
        <v>155</v>
      </c>
      <c r="C15730" t="s">
        <v>93</v>
      </c>
      <c r="D15730" s="29">
        <v>46416</v>
      </c>
      <c r="E15730">
        <v>0</v>
      </c>
      <c r="F15730">
        <v>0</v>
      </c>
      <c r="G15730">
        <v>0</v>
      </c>
      <c r="H15730">
        <v>0</v>
      </c>
      <c r="L15730">
        <v>339.11827099999999</v>
      </c>
      <c r="R15730">
        <v>339.118292</v>
      </c>
      <c r="S15730" t="s">
        <v>90</v>
      </c>
      <c r="T15730" s="297">
        <v>46311.754166666666</v>
      </c>
    </row>
    <row r="15731" spans="1:20" x14ac:dyDescent="0.35">
      <c r="A15731" t="s">
        <v>154</v>
      </c>
      <c r="B15731" t="s">
        <v>155</v>
      </c>
      <c r="C15731" t="s">
        <v>93</v>
      </c>
      <c r="D15731" s="29">
        <v>46417</v>
      </c>
      <c r="E15731">
        <v>0</v>
      </c>
      <c r="F15731">
        <v>0</v>
      </c>
      <c r="G15731">
        <v>0</v>
      </c>
      <c r="H15731">
        <v>0</v>
      </c>
      <c r="L15731">
        <v>339.11827099999999</v>
      </c>
      <c r="R15731">
        <v>339.118292</v>
      </c>
      <c r="S15731" t="s">
        <v>90</v>
      </c>
      <c r="T15731" s="297">
        <v>46311.754166666666</v>
      </c>
    </row>
    <row r="15732" spans="1:20" x14ac:dyDescent="0.35">
      <c r="A15732" t="s">
        <v>154</v>
      </c>
      <c r="B15732" t="s">
        <v>155</v>
      </c>
      <c r="C15732" t="s">
        <v>93</v>
      </c>
      <c r="D15732" s="29">
        <v>46418</v>
      </c>
      <c r="E15732">
        <v>0</v>
      </c>
      <c r="F15732">
        <v>0</v>
      </c>
      <c r="G15732">
        <v>0</v>
      </c>
      <c r="H15732">
        <v>0</v>
      </c>
      <c r="L15732">
        <v>339.11827099999999</v>
      </c>
      <c r="R15732">
        <v>339.118292</v>
      </c>
      <c r="S15732" t="s">
        <v>90</v>
      </c>
      <c r="T15732" s="297">
        <v>46311.754166666666</v>
      </c>
    </row>
    <row r="15733" spans="1:20" x14ac:dyDescent="0.35">
      <c r="A15733" t="s">
        <v>154</v>
      </c>
      <c r="B15733" t="s">
        <v>155</v>
      </c>
      <c r="C15733" t="s">
        <v>93</v>
      </c>
      <c r="D15733" s="29">
        <v>46419</v>
      </c>
      <c r="E15733">
        <v>0</v>
      </c>
      <c r="F15733">
        <v>0</v>
      </c>
      <c r="G15733">
        <v>0</v>
      </c>
      <c r="H15733">
        <v>0</v>
      </c>
      <c r="L15733">
        <v>339.11827099999999</v>
      </c>
      <c r="R15733">
        <v>339.118292</v>
      </c>
      <c r="S15733" t="s">
        <v>90</v>
      </c>
      <c r="T15733" s="297">
        <v>46311.754166666666</v>
      </c>
    </row>
    <row r="15734" spans="1:20" x14ac:dyDescent="0.35">
      <c r="A15734" t="s">
        <v>154</v>
      </c>
      <c r="B15734" t="s">
        <v>155</v>
      </c>
      <c r="C15734" t="s">
        <v>93</v>
      </c>
      <c r="D15734" s="29">
        <v>46420</v>
      </c>
      <c r="E15734">
        <v>0</v>
      </c>
      <c r="F15734">
        <v>0</v>
      </c>
      <c r="G15734">
        <v>0</v>
      </c>
      <c r="H15734">
        <v>0</v>
      </c>
      <c r="L15734">
        <v>339.11827099999999</v>
      </c>
      <c r="R15734">
        <v>339.118292</v>
      </c>
      <c r="S15734" t="s">
        <v>90</v>
      </c>
      <c r="T15734" s="297">
        <v>46311.754166666666</v>
      </c>
    </row>
    <row r="15735" spans="1:20" x14ac:dyDescent="0.35">
      <c r="A15735" t="s">
        <v>154</v>
      </c>
      <c r="B15735" t="s">
        <v>155</v>
      </c>
      <c r="C15735" t="s">
        <v>93</v>
      </c>
      <c r="D15735" s="29">
        <v>46421</v>
      </c>
      <c r="E15735">
        <v>0</v>
      </c>
      <c r="F15735">
        <v>0</v>
      </c>
      <c r="G15735">
        <v>0</v>
      </c>
      <c r="H15735">
        <v>0</v>
      </c>
      <c r="L15735">
        <v>339.11827099999999</v>
      </c>
      <c r="R15735">
        <v>339.118292</v>
      </c>
      <c r="S15735" t="s">
        <v>90</v>
      </c>
      <c r="T15735" s="297">
        <v>46311.754166666666</v>
      </c>
    </row>
    <row r="15736" spans="1:20" x14ac:dyDescent="0.35">
      <c r="A15736" t="s">
        <v>154</v>
      </c>
      <c r="B15736" t="s">
        <v>155</v>
      </c>
      <c r="C15736" t="s">
        <v>93</v>
      </c>
      <c r="D15736" s="29">
        <v>46422</v>
      </c>
      <c r="E15736">
        <v>0</v>
      </c>
      <c r="F15736">
        <v>0</v>
      </c>
      <c r="G15736">
        <v>0</v>
      </c>
      <c r="H15736">
        <v>0</v>
      </c>
      <c r="L15736">
        <v>339.11827099999999</v>
      </c>
      <c r="R15736">
        <v>339.118292</v>
      </c>
      <c r="S15736" t="s">
        <v>90</v>
      </c>
      <c r="T15736" s="297">
        <v>46311.754166666666</v>
      </c>
    </row>
    <row r="15737" spans="1:20" x14ac:dyDescent="0.35">
      <c r="A15737" t="s">
        <v>154</v>
      </c>
      <c r="B15737" t="s">
        <v>155</v>
      </c>
      <c r="C15737" t="s">
        <v>93</v>
      </c>
      <c r="D15737" s="29">
        <v>46423</v>
      </c>
      <c r="E15737">
        <v>0</v>
      </c>
      <c r="F15737">
        <v>0</v>
      </c>
      <c r="G15737">
        <v>0</v>
      </c>
      <c r="H15737">
        <v>0</v>
      </c>
      <c r="L15737">
        <v>339.11827099999999</v>
      </c>
      <c r="R15737">
        <v>339.118292</v>
      </c>
      <c r="S15737" t="s">
        <v>90</v>
      </c>
      <c r="T15737" s="297">
        <v>46311.754166666666</v>
      </c>
    </row>
    <row r="15738" spans="1:20" x14ac:dyDescent="0.35">
      <c r="A15738" t="s">
        <v>154</v>
      </c>
      <c r="B15738" t="s">
        <v>155</v>
      </c>
      <c r="C15738" t="s">
        <v>93</v>
      </c>
      <c r="D15738" s="29">
        <v>46424</v>
      </c>
      <c r="E15738">
        <v>0</v>
      </c>
      <c r="F15738">
        <v>0</v>
      </c>
      <c r="G15738">
        <v>0</v>
      </c>
      <c r="H15738">
        <v>0</v>
      </c>
      <c r="L15738">
        <v>339.11827099999999</v>
      </c>
      <c r="R15738">
        <v>339.118292</v>
      </c>
      <c r="S15738" t="s">
        <v>90</v>
      </c>
      <c r="T15738" s="297">
        <v>46311.754166666666</v>
      </c>
    </row>
    <row r="15739" spans="1:20" x14ac:dyDescent="0.35">
      <c r="A15739" t="s">
        <v>154</v>
      </c>
      <c r="B15739" t="s">
        <v>155</v>
      </c>
      <c r="C15739" t="s">
        <v>93</v>
      </c>
      <c r="D15739" s="29">
        <v>46425</v>
      </c>
      <c r="E15739">
        <v>0</v>
      </c>
      <c r="F15739">
        <v>0</v>
      </c>
      <c r="G15739">
        <v>0</v>
      </c>
      <c r="H15739">
        <v>0</v>
      </c>
      <c r="L15739">
        <v>339.11827099999999</v>
      </c>
      <c r="R15739">
        <v>339.118292</v>
      </c>
      <c r="S15739" t="s">
        <v>90</v>
      </c>
      <c r="T15739" s="297">
        <v>46311.754166666666</v>
      </c>
    </row>
    <row r="15740" spans="1:20" x14ac:dyDescent="0.35">
      <c r="A15740" t="s">
        <v>154</v>
      </c>
      <c r="B15740" t="s">
        <v>155</v>
      </c>
      <c r="C15740" t="s">
        <v>93</v>
      </c>
      <c r="D15740" s="29">
        <v>46426</v>
      </c>
      <c r="E15740">
        <v>0</v>
      </c>
      <c r="F15740">
        <v>0</v>
      </c>
      <c r="G15740">
        <v>0</v>
      </c>
      <c r="H15740">
        <v>0</v>
      </c>
      <c r="L15740">
        <v>339.11827099999999</v>
      </c>
      <c r="R15740">
        <v>339.118292</v>
      </c>
      <c r="S15740" t="s">
        <v>90</v>
      </c>
      <c r="T15740" s="297">
        <v>46311.754166666666</v>
      </c>
    </row>
    <row r="15741" spans="1:20" x14ac:dyDescent="0.35">
      <c r="A15741" t="s">
        <v>154</v>
      </c>
      <c r="B15741" t="s">
        <v>155</v>
      </c>
      <c r="C15741" t="s">
        <v>93</v>
      </c>
      <c r="D15741" s="29">
        <v>46427</v>
      </c>
      <c r="E15741">
        <v>0</v>
      </c>
      <c r="F15741">
        <v>0</v>
      </c>
      <c r="G15741">
        <v>0</v>
      </c>
      <c r="H15741">
        <v>0</v>
      </c>
      <c r="L15741">
        <v>339.11827099999999</v>
      </c>
      <c r="R15741">
        <v>339.118292</v>
      </c>
      <c r="S15741" t="s">
        <v>90</v>
      </c>
      <c r="T15741" s="297">
        <v>46311.754166666666</v>
      </c>
    </row>
    <row r="15742" spans="1:20" x14ac:dyDescent="0.35">
      <c r="A15742" t="s">
        <v>154</v>
      </c>
      <c r="B15742" t="s">
        <v>155</v>
      </c>
      <c r="C15742" t="s">
        <v>93</v>
      </c>
      <c r="D15742" s="29">
        <v>46428</v>
      </c>
      <c r="E15742">
        <v>0</v>
      </c>
      <c r="F15742">
        <v>0</v>
      </c>
      <c r="G15742">
        <v>0</v>
      </c>
      <c r="H15742">
        <v>0</v>
      </c>
      <c r="L15742">
        <v>339.11827099999999</v>
      </c>
      <c r="R15742">
        <v>339.118292</v>
      </c>
      <c r="S15742" t="s">
        <v>90</v>
      </c>
      <c r="T15742" s="297">
        <v>46311.754166666666</v>
      </c>
    </row>
    <row r="15743" spans="1:20" x14ac:dyDescent="0.35">
      <c r="A15743" t="s">
        <v>154</v>
      </c>
      <c r="B15743" t="s">
        <v>155</v>
      </c>
      <c r="C15743" t="s">
        <v>93</v>
      </c>
      <c r="D15743" s="29">
        <v>46429</v>
      </c>
      <c r="E15743">
        <v>0</v>
      </c>
      <c r="F15743">
        <v>0</v>
      </c>
      <c r="G15743">
        <v>0</v>
      </c>
      <c r="H15743">
        <v>0</v>
      </c>
      <c r="L15743">
        <v>339.11827099999999</v>
      </c>
      <c r="R15743">
        <v>339.118292</v>
      </c>
      <c r="S15743" t="s">
        <v>90</v>
      </c>
      <c r="T15743" s="297">
        <v>46311.754166666666</v>
      </c>
    </row>
    <row r="15744" spans="1:20" x14ac:dyDescent="0.35">
      <c r="A15744" t="s">
        <v>154</v>
      </c>
      <c r="B15744" t="s">
        <v>155</v>
      </c>
      <c r="C15744" t="s">
        <v>93</v>
      </c>
      <c r="D15744" s="29">
        <v>46430</v>
      </c>
      <c r="E15744">
        <v>0</v>
      </c>
      <c r="F15744">
        <v>0</v>
      </c>
      <c r="G15744">
        <v>0</v>
      </c>
      <c r="H15744">
        <v>0</v>
      </c>
      <c r="L15744">
        <v>339.11827099999999</v>
      </c>
      <c r="R15744">
        <v>339.118292</v>
      </c>
      <c r="S15744" t="s">
        <v>90</v>
      </c>
      <c r="T15744" s="297">
        <v>46311.754166666666</v>
      </c>
    </row>
    <row r="15745" spans="1:20" x14ac:dyDescent="0.35">
      <c r="A15745" t="s">
        <v>154</v>
      </c>
      <c r="B15745" t="s">
        <v>155</v>
      </c>
      <c r="C15745" t="s">
        <v>93</v>
      </c>
      <c r="D15745" s="29">
        <v>46431</v>
      </c>
      <c r="E15745">
        <v>0</v>
      </c>
      <c r="F15745">
        <v>0</v>
      </c>
      <c r="G15745">
        <v>0</v>
      </c>
      <c r="H15745">
        <v>0</v>
      </c>
      <c r="L15745">
        <v>339.11827099999999</v>
      </c>
      <c r="R15745">
        <v>339.118292</v>
      </c>
      <c r="S15745" t="s">
        <v>90</v>
      </c>
      <c r="T15745" s="297">
        <v>46311.754166666666</v>
      </c>
    </row>
    <row r="15746" spans="1:20" x14ac:dyDescent="0.35">
      <c r="A15746" t="s">
        <v>154</v>
      </c>
      <c r="B15746" t="s">
        <v>155</v>
      </c>
      <c r="C15746" t="s">
        <v>93</v>
      </c>
      <c r="D15746" s="29">
        <v>46432</v>
      </c>
      <c r="E15746">
        <v>0</v>
      </c>
      <c r="F15746">
        <v>0</v>
      </c>
      <c r="G15746">
        <v>0</v>
      </c>
      <c r="H15746">
        <v>0</v>
      </c>
      <c r="L15746">
        <v>339.11827099999999</v>
      </c>
      <c r="R15746">
        <v>339.118292</v>
      </c>
      <c r="S15746" t="s">
        <v>90</v>
      </c>
      <c r="T15746" s="297">
        <v>46311.754166666666</v>
      </c>
    </row>
    <row r="15747" spans="1:20" x14ac:dyDescent="0.35">
      <c r="A15747" t="s">
        <v>154</v>
      </c>
      <c r="B15747" t="s">
        <v>155</v>
      </c>
      <c r="C15747" t="s">
        <v>93</v>
      </c>
      <c r="D15747" s="29">
        <v>46433</v>
      </c>
      <c r="E15747">
        <v>0</v>
      </c>
      <c r="F15747">
        <v>0</v>
      </c>
      <c r="G15747">
        <v>0</v>
      </c>
      <c r="H15747">
        <v>0</v>
      </c>
      <c r="L15747">
        <v>339.11827099999999</v>
      </c>
      <c r="R15747">
        <v>339.118292</v>
      </c>
      <c r="S15747" t="s">
        <v>90</v>
      </c>
      <c r="T15747" s="297">
        <v>46311.754166666666</v>
      </c>
    </row>
    <row r="15748" spans="1:20" x14ac:dyDescent="0.35">
      <c r="A15748" t="s">
        <v>154</v>
      </c>
      <c r="B15748" t="s">
        <v>155</v>
      </c>
      <c r="C15748" t="s">
        <v>93</v>
      </c>
      <c r="D15748" s="29">
        <v>46434</v>
      </c>
      <c r="E15748">
        <v>0</v>
      </c>
      <c r="F15748">
        <v>0</v>
      </c>
      <c r="G15748">
        <v>0</v>
      </c>
      <c r="H15748">
        <v>0</v>
      </c>
      <c r="L15748">
        <v>339.11827099999999</v>
      </c>
      <c r="R15748">
        <v>339.118292</v>
      </c>
      <c r="S15748" t="s">
        <v>90</v>
      </c>
      <c r="T15748" s="297">
        <v>46311.754166666666</v>
      </c>
    </row>
    <row r="15749" spans="1:20" x14ac:dyDescent="0.35">
      <c r="A15749" t="s">
        <v>154</v>
      </c>
      <c r="B15749" t="s">
        <v>155</v>
      </c>
      <c r="C15749" t="s">
        <v>93</v>
      </c>
      <c r="D15749" s="29">
        <v>46435</v>
      </c>
      <c r="E15749">
        <v>0</v>
      </c>
      <c r="F15749">
        <v>0</v>
      </c>
      <c r="G15749">
        <v>0</v>
      </c>
      <c r="H15749">
        <v>0</v>
      </c>
      <c r="L15749">
        <v>339.11827099999999</v>
      </c>
      <c r="R15749">
        <v>339.118292</v>
      </c>
      <c r="S15749" t="s">
        <v>90</v>
      </c>
      <c r="T15749" s="297">
        <v>46311.754166666666</v>
      </c>
    </row>
    <row r="15750" spans="1:20" x14ac:dyDescent="0.35">
      <c r="A15750" t="s">
        <v>154</v>
      </c>
      <c r="B15750" t="s">
        <v>155</v>
      </c>
      <c r="C15750" t="s">
        <v>93</v>
      </c>
      <c r="D15750" s="29">
        <v>46436</v>
      </c>
      <c r="E15750">
        <v>0</v>
      </c>
      <c r="F15750">
        <v>0</v>
      </c>
      <c r="G15750">
        <v>0</v>
      </c>
      <c r="H15750">
        <v>0</v>
      </c>
      <c r="L15750">
        <v>339.11827099999999</v>
      </c>
      <c r="R15750">
        <v>339.118292</v>
      </c>
      <c r="S15750" t="s">
        <v>90</v>
      </c>
      <c r="T15750" s="297">
        <v>46311.754166666666</v>
      </c>
    </row>
    <row r="15751" spans="1:20" x14ac:dyDescent="0.35">
      <c r="A15751" t="s">
        <v>154</v>
      </c>
      <c r="B15751" t="s">
        <v>155</v>
      </c>
      <c r="C15751" t="s">
        <v>93</v>
      </c>
      <c r="D15751" s="29">
        <v>46437</v>
      </c>
      <c r="E15751">
        <v>0</v>
      </c>
      <c r="F15751">
        <v>0</v>
      </c>
      <c r="G15751">
        <v>0</v>
      </c>
      <c r="H15751">
        <v>0</v>
      </c>
      <c r="L15751">
        <v>339.11827099999999</v>
      </c>
      <c r="R15751">
        <v>339.118292</v>
      </c>
      <c r="S15751" t="s">
        <v>90</v>
      </c>
      <c r="T15751" s="297">
        <v>46311.754166666666</v>
      </c>
    </row>
    <row r="15752" spans="1:20" x14ac:dyDescent="0.35">
      <c r="A15752" t="s">
        <v>154</v>
      </c>
      <c r="B15752" t="s">
        <v>155</v>
      </c>
      <c r="C15752" t="s">
        <v>93</v>
      </c>
      <c r="D15752" s="29">
        <v>46438</v>
      </c>
      <c r="E15752">
        <v>0</v>
      </c>
      <c r="F15752">
        <v>0</v>
      </c>
      <c r="G15752">
        <v>0</v>
      </c>
      <c r="H15752">
        <v>0</v>
      </c>
      <c r="L15752">
        <v>339.11827099999999</v>
      </c>
      <c r="R15752">
        <v>339.118292</v>
      </c>
      <c r="S15752" t="s">
        <v>90</v>
      </c>
      <c r="T15752" s="297">
        <v>46311.754166666666</v>
      </c>
    </row>
    <row r="15753" spans="1:20" x14ac:dyDescent="0.35">
      <c r="A15753" t="s">
        <v>154</v>
      </c>
      <c r="B15753" t="s">
        <v>155</v>
      </c>
      <c r="C15753" t="s">
        <v>93</v>
      </c>
      <c r="D15753" s="29">
        <v>46439</v>
      </c>
      <c r="E15753">
        <v>0</v>
      </c>
      <c r="F15753">
        <v>0</v>
      </c>
      <c r="G15753">
        <v>0</v>
      </c>
      <c r="H15753">
        <v>0</v>
      </c>
      <c r="L15753">
        <v>339.11827099999999</v>
      </c>
      <c r="R15753">
        <v>339.118292</v>
      </c>
      <c r="S15753" t="s">
        <v>90</v>
      </c>
      <c r="T15753" s="297">
        <v>46311.754166666666</v>
      </c>
    </row>
    <row r="15754" spans="1:20" x14ac:dyDescent="0.35">
      <c r="A15754" t="s">
        <v>154</v>
      </c>
      <c r="B15754" t="s">
        <v>155</v>
      </c>
      <c r="C15754" t="s">
        <v>93</v>
      </c>
      <c r="D15754" s="29">
        <v>46440</v>
      </c>
      <c r="E15754">
        <v>0</v>
      </c>
      <c r="F15754">
        <v>0</v>
      </c>
      <c r="G15754">
        <v>0</v>
      </c>
      <c r="H15754">
        <v>0</v>
      </c>
      <c r="L15754">
        <v>339.11827099999999</v>
      </c>
      <c r="R15754">
        <v>339.118292</v>
      </c>
      <c r="S15754" t="s">
        <v>90</v>
      </c>
      <c r="T15754" s="297">
        <v>46311.754166666666</v>
      </c>
    </row>
    <row r="15755" spans="1:20" x14ac:dyDescent="0.35">
      <c r="A15755" t="s">
        <v>154</v>
      </c>
      <c r="B15755" t="s">
        <v>155</v>
      </c>
      <c r="C15755" t="s">
        <v>93</v>
      </c>
      <c r="D15755" s="29">
        <v>46441</v>
      </c>
      <c r="E15755">
        <v>0</v>
      </c>
      <c r="F15755">
        <v>0</v>
      </c>
      <c r="G15755">
        <v>0</v>
      </c>
      <c r="H15755">
        <v>0</v>
      </c>
      <c r="L15755">
        <v>339.11827099999999</v>
      </c>
      <c r="R15755">
        <v>339.118292</v>
      </c>
      <c r="S15755" t="s">
        <v>90</v>
      </c>
      <c r="T15755" s="297">
        <v>46311.754166666666</v>
      </c>
    </row>
    <row r="15756" spans="1:20" x14ac:dyDescent="0.35">
      <c r="A15756" t="s">
        <v>154</v>
      </c>
      <c r="B15756" t="s">
        <v>155</v>
      </c>
      <c r="C15756" t="s">
        <v>93</v>
      </c>
      <c r="D15756" s="29">
        <v>46442</v>
      </c>
      <c r="E15756">
        <v>0</v>
      </c>
      <c r="F15756">
        <v>0</v>
      </c>
      <c r="G15756">
        <v>0</v>
      </c>
      <c r="H15756">
        <v>0</v>
      </c>
      <c r="L15756">
        <v>339.11827099999999</v>
      </c>
      <c r="R15756">
        <v>339.118292</v>
      </c>
      <c r="S15756" t="s">
        <v>90</v>
      </c>
      <c r="T15756" s="297">
        <v>46311.754166666666</v>
      </c>
    </row>
    <row r="15757" spans="1:20" x14ac:dyDescent="0.35">
      <c r="A15757" t="s">
        <v>154</v>
      </c>
      <c r="B15757" t="s">
        <v>155</v>
      </c>
      <c r="C15757" t="s">
        <v>93</v>
      </c>
      <c r="D15757" s="29">
        <v>46443</v>
      </c>
      <c r="E15757">
        <v>0</v>
      </c>
      <c r="F15757">
        <v>0</v>
      </c>
      <c r="G15757">
        <v>0</v>
      </c>
      <c r="H15757">
        <v>0</v>
      </c>
      <c r="L15757">
        <v>339.11827099999999</v>
      </c>
      <c r="R15757">
        <v>339.118292</v>
      </c>
      <c r="S15757" t="s">
        <v>90</v>
      </c>
      <c r="T15757" s="297">
        <v>46311.754166666666</v>
      </c>
    </row>
    <row r="15758" spans="1:20" x14ac:dyDescent="0.35">
      <c r="A15758" t="s">
        <v>154</v>
      </c>
      <c r="B15758" t="s">
        <v>155</v>
      </c>
      <c r="C15758" t="s">
        <v>93</v>
      </c>
      <c r="D15758" s="29">
        <v>46444</v>
      </c>
      <c r="E15758">
        <v>0</v>
      </c>
      <c r="F15758">
        <v>0</v>
      </c>
      <c r="G15758">
        <v>0</v>
      </c>
      <c r="H15758">
        <v>0</v>
      </c>
      <c r="L15758">
        <v>339.11827099999999</v>
      </c>
      <c r="R15758">
        <v>339.118292</v>
      </c>
      <c r="S15758" t="s">
        <v>90</v>
      </c>
      <c r="T15758" s="297">
        <v>46311.754166666666</v>
      </c>
    </row>
    <row r="15759" spans="1:20" x14ac:dyDescent="0.35">
      <c r="A15759" t="s">
        <v>154</v>
      </c>
      <c r="B15759" t="s">
        <v>155</v>
      </c>
      <c r="C15759" t="s">
        <v>93</v>
      </c>
      <c r="D15759" s="29">
        <v>46445</v>
      </c>
      <c r="E15759">
        <v>0</v>
      </c>
      <c r="F15759">
        <v>0</v>
      </c>
      <c r="G15759">
        <v>0</v>
      </c>
      <c r="H15759">
        <v>0</v>
      </c>
      <c r="L15759">
        <v>339.11827099999999</v>
      </c>
      <c r="R15759">
        <v>339.118292</v>
      </c>
      <c r="S15759" t="s">
        <v>90</v>
      </c>
      <c r="T15759" s="297">
        <v>46311.754166666666</v>
      </c>
    </row>
    <row r="15760" spans="1:20" x14ac:dyDescent="0.35">
      <c r="A15760" t="s">
        <v>154</v>
      </c>
      <c r="B15760" t="s">
        <v>155</v>
      </c>
      <c r="C15760" t="s">
        <v>93</v>
      </c>
      <c r="D15760" s="29">
        <v>46446</v>
      </c>
      <c r="E15760">
        <v>0</v>
      </c>
      <c r="F15760">
        <v>0</v>
      </c>
      <c r="G15760">
        <v>0</v>
      </c>
      <c r="H15760">
        <v>0</v>
      </c>
      <c r="L15760">
        <v>339.11827099999999</v>
      </c>
      <c r="R15760">
        <v>339.118292</v>
      </c>
      <c r="S15760" t="s">
        <v>90</v>
      </c>
      <c r="T15760" s="297">
        <v>46311.754166666666</v>
      </c>
    </row>
    <row r="15761" spans="1:20" x14ac:dyDescent="0.35">
      <c r="A15761" t="s">
        <v>154</v>
      </c>
      <c r="B15761" t="s">
        <v>155</v>
      </c>
      <c r="C15761" t="s">
        <v>93</v>
      </c>
      <c r="D15761" s="29">
        <v>46447</v>
      </c>
      <c r="E15761">
        <v>0</v>
      </c>
      <c r="F15761">
        <v>0</v>
      </c>
      <c r="G15761">
        <v>0</v>
      </c>
      <c r="H15761">
        <v>0</v>
      </c>
      <c r="L15761">
        <v>339.11827099999999</v>
      </c>
      <c r="R15761">
        <v>339.118292</v>
      </c>
      <c r="S15761" t="s">
        <v>90</v>
      </c>
      <c r="T15761" s="297">
        <v>46311.754166666666</v>
      </c>
    </row>
    <row r="15762" spans="1:20" x14ac:dyDescent="0.35">
      <c r="A15762" t="s">
        <v>154</v>
      </c>
      <c r="B15762" t="s">
        <v>155</v>
      </c>
      <c r="C15762" t="s">
        <v>93</v>
      </c>
      <c r="D15762" s="29">
        <v>46448</v>
      </c>
      <c r="E15762">
        <v>0</v>
      </c>
      <c r="F15762">
        <v>0</v>
      </c>
      <c r="G15762">
        <v>0</v>
      </c>
      <c r="H15762">
        <v>0</v>
      </c>
      <c r="L15762">
        <v>339.11827099999999</v>
      </c>
      <c r="R15762">
        <v>339.118292</v>
      </c>
      <c r="S15762" t="s">
        <v>90</v>
      </c>
      <c r="T15762" s="297">
        <v>46311.754166666666</v>
      </c>
    </row>
    <row r="15763" spans="1:20" x14ac:dyDescent="0.35">
      <c r="A15763" t="s">
        <v>154</v>
      </c>
      <c r="B15763" t="s">
        <v>155</v>
      </c>
      <c r="C15763" t="s">
        <v>93</v>
      </c>
      <c r="D15763" s="29">
        <v>46449</v>
      </c>
      <c r="E15763">
        <v>0</v>
      </c>
      <c r="F15763">
        <v>0</v>
      </c>
      <c r="G15763">
        <v>0</v>
      </c>
      <c r="H15763">
        <v>0</v>
      </c>
      <c r="L15763">
        <v>339.11827099999999</v>
      </c>
      <c r="R15763">
        <v>339.118292</v>
      </c>
      <c r="S15763" t="s">
        <v>90</v>
      </c>
      <c r="T15763" s="297">
        <v>46311.754166666666</v>
      </c>
    </row>
    <row r="15764" spans="1:20" x14ac:dyDescent="0.35">
      <c r="A15764" t="s">
        <v>154</v>
      </c>
      <c r="B15764" t="s">
        <v>155</v>
      </c>
      <c r="C15764" t="s">
        <v>93</v>
      </c>
      <c r="D15764" s="29">
        <v>46450</v>
      </c>
      <c r="E15764">
        <v>0</v>
      </c>
      <c r="F15764">
        <v>0</v>
      </c>
      <c r="G15764">
        <v>0</v>
      </c>
      <c r="H15764">
        <v>0</v>
      </c>
      <c r="L15764">
        <v>339.11827099999999</v>
      </c>
      <c r="R15764">
        <v>339.118292</v>
      </c>
      <c r="S15764" t="s">
        <v>90</v>
      </c>
      <c r="T15764" s="297">
        <v>46311.754166666666</v>
      </c>
    </row>
    <row r="15765" spans="1:20" x14ac:dyDescent="0.35">
      <c r="A15765" t="s">
        <v>154</v>
      </c>
      <c r="B15765" t="s">
        <v>155</v>
      </c>
      <c r="C15765" t="s">
        <v>93</v>
      </c>
      <c r="D15765" s="29">
        <v>46451</v>
      </c>
      <c r="E15765">
        <v>0</v>
      </c>
      <c r="F15765">
        <v>0</v>
      </c>
      <c r="G15765">
        <v>0</v>
      </c>
      <c r="H15765">
        <v>0</v>
      </c>
      <c r="L15765">
        <v>339.11827099999999</v>
      </c>
      <c r="R15765">
        <v>339.118292</v>
      </c>
      <c r="S15765" t="s">
        <v>90</v>
      </c>
      <c r="T15765" s="297">
        <v>46311.754166666666</v>
      </c>
    </row>
    <row r="15766" spans="1:20" x14ac:dyDescent="0.35">
      <c r="A15766" t="s">
        <v>154</v>
      </c>
      <c r="B15766" t="s">
        <v>155</v>
      </c>
      <c r="C15766" t="s">
        <v>93</v>
      </c>
      <c r="D15766" s="29">
        <v>46452</v>
      </c>
      <c r="E15766">
        <v>0</v>
      </c>
      <c r="F15766">
        <v>0</v>
      </c>
      <c r="G15766">
        <v>0</v>
      </c>
      <c r="H15766">
        <v>0</v>
      </c>
      <c r="L15766">
        <v>339.11827099999999</v>
      </c>
      <c r="R15766">
        <v>339.118292</v>
      </c>
      <c r="S15766" t="s">
        <v>90</v>
      </c>
      <c r="T15766" s="297">
        <v>46311.754166666666</v>
      </c>
    </row>
    <row r="15767" spans="1:20" x14ac:dyDescent="0.35">
      <c r="A15767" t="s">
        <v>154</v>
      </c>
      <c r="B15767" t="s">
        <v>155</v>
      </c>
      <c r="C15767" t="s">
        <v>93</v>
      </c>
      <c r="D15767" s="29">
        <v>46453</v>
      </c>
      <c r="E15767">
        <v>0</v>
      </c>
      <c r="F15767">
        <v>0</v>
      </c>
      <c r="G15767">
        <v>0</v>
      </c>
      <c r="H15767">
        <v>0</v>
      </c>
      <c r="L15767">
        <v>339.11827099999999</v>
      </c>
      <c r="R15767">
        <v>339.118292</v>
      </c>
      <c r="S15767" t="s">
        <v>90</v>
      </c>
      <c r="T15767" s="297">
        <v>46311.754166666666</v>
      </c>
    </row>
    <row r="15768" spans="1:20" x14ac:dyDescent="0.35">
      <c r="A15768" t="s">
        <v>154</v>
      </c>
      <c r="B15768" t="s">
        <v>155</v>
      </c>
      <c r="C15768" t="s">
        <v>93</v>
      </c>
      <c r="D15768" s="29">
        <v>46454</v>
      </c>
      <c r="E15768">
        <v>0</v>
      </c>
      <c r="F15768">
        <v>0</v>
      </c>
      <c r="G15768">
        <v>0</v>
      </c>
      <c r="H15768">
        <v>0</v>
      </c>
      <c r="L15768">
        <v>339.11827099999999</v>
      </c>
      <c r="R15768">
        <v>339.118292</v>
      </c>
      <c r="S15768" t="s">
        <v>90</v>
      </c>
      <c r="T15768" s="297">
        <v>46311.754166666666</v>
      </c>
    </row>
    <row r="15769" spans="1:20" x14ac:dyDescent="0.35">
      <c r="A15769" t="s">
        <v>154</v>
      </c>
      <c r="B15769" t="s">
        <v>155</v>
      </c>
      <c r="C15769" t="s">
        <v>93</v>
      </c>
      <c r="D15769" s="29">
        <v>46455</v>
      </c>
      <c r="E15769">
        <v>0</v>
      </c>
      <c r="F15769">
        <v>0</v>
      </c>
      <c r="G15769">
        <v>0</v>
      </c>
      <c r="H15769">
        <v>0</v>
      </c>
      <c r="L15769">
        <v>339.11827099999999</v>
      </c>
      <c r="R15769">
        <v>339.118292</v>
      </c>
      <c r="S15769" t="s">
        <v>90</v>
      </c>
      <c r="T15769" s="297">
        <v>46311.754166666666</v>
      </c>
    </row>
    <row r="15770" spans="1:20" x14ac:dyDescent="0.35">
      <c r="A15770" t="s">
        <v>154</v>
      </c>
      <c r="B15770" t="s">
        <v>155</v>
      </c>
      <c r="C15770" t="s">
        <v>93</v>
      </c>
      <c r="D15770" s="29">
        <v>46456</v>
      </c>
      <c r="E15770">
        <v>0</v>
      </c>
      <c r="F15770">
        <v>0</v>
      </c>
      <c r="G15770">
        <v>0</v>
      </c>
      <c r="H15770">
        <v>0</v>
      </c>
      <c r="L15770">
        <v>339.11827099999999</v>
      </c>
      <c r="R15770">
        <v>339.118292</v>
      </c>
      <c r="S15770" t="s">
        <v>90</v>
      </c>
      <c r="T15770" s="297">
        <v>46311.754166666666</v>
      </c>
    </row>
    <row r="15771" spans="1:20" x14ac:dyDescent="0.35">
      <c r="A15771" t="s">
        <v>154</v>
      </c>
      <c r="B15771" t="s">
        <v>155</v>
      </c>
      <c r="C15771" t="s">
        <v>93</v>
      </c>
      <c r="D15771" s="29">
        <v>46457</v>
      </c>
      <c r="E15771">
        <v>0</v>
      </c>
      <c r="F15771">
        <v>0</v>
      </c>
      <c r="G15771">
        <v>0</v>
      </c>
      <c r="H15771">
        <v>0</v>
      </c>
      <c r="L15771">
        <v>339.11827099999999</v>
      </c>
      <c r="R15771">
        <v>339.118292</v>
      </c>
      <c r="S15771" t="s">
        <v>90</v>
      </c>
      <c r="T15771" s="297">
        <v>46311.754166666666</v>
      </c>
    </row>
    <row r="15772" spans="1:20" x14ac:dyDescent="0.35">
      <c r="A15772" t="s">
        <v>154</v>
      </c>
      <c r="B15772" t="s">
        <v>155</v>
      </c>
      <c r="C15772" t="s">
        <v>93</v>
      </c>
      <c r="D15772" s="29">
        <v>46458</v>
      </c>
      <c r="E15772">
        <v>0</v>
      </c>
      <c r="F15772">
        <v>0</v>
      </c>
      <c r="G15772">
        <v>0</v>
      </c>
      <c r="H15772">
        <v>0</v>
      </c>
      <c r="L15772">
        <v>339.11827099999999</v>
      </c>
      <c r="R15772">
        <v>339.118292</v>
      </c>
      <c r="S15772" t="s">
        <v>90</v>
      </c>
      <c r="T15772" s="297">
        <v>46311.754166666666</v>
      </c>
    </row>
    <row r="15773" spans="1:20" x14ac:dyDescent="0.35">
      <c r="A15773" t="s">
        <v>154</v>
      </c>
      <c r="B15773" t="s">
        <v>155</v>
      </c>
      <c r="C15773" t="s">
        <v>93</v>
      </c>
      <c r="D15773" s="29">
        <v>46459</v>
      </c>
      <c r="E15773">
        <v>0</v>
      </c>
      <c r="F15773">
        <v>0</v>
      </c>
      <c r="G15773">
        <v>0</v>
      </c>
      <c r="H15773">
        <v>0</v>
      </c>
      <c r="L15773">
        <v>339.11827099999999</v>
      </c>
      <c r="R15773">
        <v>339.118292</v>
      </c>
      <c r="S15773" t="s">
        <v>90</v>
      </c>
      <c r="T15773" s="297">
        <v>46311.754166666666</v>
      </c>
    </row>
    <row r="15774" spans="1:20" x14ac:dyDescent="0.35">
      <c r="A15774" t="s">
        <v>154</v>
      </c>
      <c r="B15774" t="s">
        <v>155</v>
      </c>
      <c r="C15774" t="s">
        <v>93</v>
      </c>
      <c r="D15774" s="29">
        <v>46460</v>
      </c>
      <c r="E15774">
        <v>0</v>
      </c>
      <c r="F15774">
        <v>0</v>
      </c>
      <c r="G15774">
        <v>0</v>
      </c>
      <c r="H15774">
        <v>0</v>
      </c>
      <c r="L15774">
        <v>339.11827099999999</v>
      </c>
      <c r="R15774">
        <v>339.118292</v>
      </c>
      <c r="S15774" t="s">
        <v>90</v>
      </c>
      <c r="T15774" s="297">
        <v>46311.754166666666</v>
      </c>
    </row>
    <row r="15775" spans="1:20" x14ac:dyDescent="0.35">
      <c r="A15775" t="s">
        <v>154</v>
      </c>
      <c r="B15775" t="s">
        <v>155</v>
      </c>
      <c r="C15775" t="s">
        <v>93</v>
      </c>
      <c r="D15775" s="29">
        <v>46461</v>
      </c>
      <c r="E15775">
        <v>0</v>
      </c>
      <c r="F15775">
        <v>0</v>
      </c>
      <c r="G15775">
        <v>0</v>
      </c>
      <c r="H15775">
        <v>0</v>
      </c>
      <c r="L15775">
        <v>339.11827099999999</v>
      </c>
      <c r="R15775">
        <v>339.118292</v>
      </c>
      <c r="S15775" t="s">
        <v>90</v>
      </c>
      <c r="T15775" s="297">
        <v>46311.754166666666</v>
      </c>
    </row>
    <row r="15776" spans="1:20" x14ac:dyDescent="0.35">
      <c r="A15776" t="s">
        <v>154</v>
      </c>
      <c r="B15776" t="s">
        <v>155</v>
      </c>
      <c r="C15776" t="s">
        <v>93</v>
      </c>
      <c r="D15776" s="29">
        <v>46462</v>
      </c>
      <c r="E15776">
        <v>0</v>
      </c>
      <c r="F15776">
        <v>0</v>
      </c>
      <c r="G15776">
        <v>0</v>
      </c>
      <c r="H15776">
        <v>0</v>
      </c>
      <c r="L15776">
        <v>339.11827099999999</v>
      </c>
      <c r="R15776">
        <v>339.118292</v>
      </c>
      <c r="S15776" t="s">
        <v>90</v>
      </c>
      <c r="T15776" s="297">
        <v>46311.754166666666</v>
      </c>
    </row>
    <row r="15777" spans="1:20" x14ac:dyDescent="0.35">
      <c r="A15777" t="s">
        <v>154</v>
      </c>
      <c r="B15777" t="s">
        <v>155</v>
      </c>
      <c r="C15777" t="s">
        <v>93</v>
      </c>
      <c r="D15777" s="29">
        <v>46463</v>
      </c>
      <c r="E15777">
        <v>0</v>
      </c>
      <c r="F15777">
        <v>0</v>
      </c>
      <c r="G15777">
        <v>0</v>
      </c>
      <c r="H15777">
        <v>0</v>
      </c>
      <c r="L15777">
        <v>339.11827099999999</v>
      </c>
      <c r="R15777">
        <v>339.118292</v>
      </c>
      <c r="S15777" t="s">
        <v>90</v>
      </c>
      <c r="T15777" s="297">
        <v>46311.754166666666</v>
      </c>
    </row>
    <row r="15778" spans="1:20" x14ac:dyDescent="0.35">
      <c r="A15778" t="s">
        <v>154</v>
      </c>
      <c r="B15778" t="s">
        <v>155</v>
      </c>
      <c r="C15778" t="s">
        <v>93</v>
      </c>
      <c r="D15778" s="29">
        <v>46464</v>
      </c>
      <c r="E15778">
        <v>0</v>
      </c>
      <c r="F15778">
        <v>0</v>
      </c>
      <c r="G15778">
        <v>0</v>
      </c>
      <c r="H15778">
        <v>0</v>
      </c>
      <c r="L15778">
        <v>339.11827099999999</v>
      </c>
      <c r="R15778">
        <v>339.118292</v>
      </c>
      <c r="S15778" t="s">
        <v>90</v>
      </c>
      <c r="T15778" s="297">
        <v>46311.754166666666</v>
      </c>
    </row>
    <row r="15779" spans="1:20" x14ac:dyDescent="0.35">
      <c r="A15779" t="s">
        <v>154</v>
      </c>
      <c r="B15779" t="s">
        <v>155</v>
      </c>
      <c r="C15779" t="s">
        <v>93</v>
      </c>
      <c r="D15779" s="29">
        <v>46465</v>
      </c>
      <c r="E15779">
        <v>0</v>
      </c>
      <c r="F15779">
        <v>0</v>
      </c>
      <c r="G15779">
        <v>0</v>
      </c>
      <c r="H15779">
        <v>0</v>
      </c>
      <c r="L15779">
        <v>339.11827099999999</v>
      </c>
      <c r="R15779">
        <v>339.118292</v>
      </c>
      <c r="S15779" t="s">
        <v>90</v>
      </c>
      <c r="T15779" s="297">
        <v>46311.754166666666</v>
      </c>
    </row>
    <row r="15780" spans="1:20" x14ac:dyDescent="0.35">
      <c r="A15780" t="s">
        <v>154</v>
      </c>
      <c r="B15780" t="s">
        <v>155</v>
      </c>
      <c r="C15780" t="s">
        <v>93</v>
      </c>
      <c r="D15780" s="29">
        <v>46466</v>
      </c>
      <c r="E15780">
        <v>0</v>
      </c>
      <c r="F15780">
        <v>0</v>
      </c>
      <c r="G15780">
        <v>0</v>
      </c>
      <c r="H15780">
        <v>0</v>
      </c>
      <c r="L15780">
        <v>339.11827099999999</v>
      </c>
      <c r="R15780">
        <v>339.118292</v>
      </c>
      <c r="S15780" t="s">
        <v>90</v>
      </c>
      <c r="T15780" s="297">
        <v>46311.754166666666</v>
      </c>
    </row>
    <row r="15781" spans="1:20" x14ac:dyDescent="0.35">
      <c r="A15781" t="s">
        <v>154</v>
      </c>
      <c r="B15781" t="s">
        <v>155</v>
      </c>
      <c r="C15781" t="s">
        <v>93</v>
      </c>
      <c r="D15781" s="29">
        <v>46467</v>
      </c>
      <c r="E15781">
        <v>0</v>
      </c>
      <c r="F15781">
        <v>0</v>
      </c>
      <c r="G15781">
        <v>0</v>
      </c>
      <c r="H15781">
        <v>0</v>
      </c>
      <c r="L15781">
        <v>339.11827099999999</v>
      </c>
      <c r="R15781">
        <v>339.118292</v>
      </c>
      <c r="S15781" t="s">
        <v>90</v>
      </c>
      <c r="T15781" s="297">
        <v>46311.754166666666</v>
      </c>
    </row>
    <row r="15782" spans="1:20" x14ac:dyDescent="0.35">
      <c r="A15782" t="s">
        <v>154</v>
      </c>
      <c r="B15782" t="s">
        <v>155</v>
      </c>
      <c r="C15782" t="s">
        <v>93</v>
      </c>
      <c r="D15782" s="29">
        <v>46468</v>
      </c>
      <c r="E15782">
        <v>0</v>
      </c>
      <c r="F15782">
        <v>0</v>
      </c>
      <c r="G15782">
        <v>0</v>
      </c>
      <c r="H15782">
        <v>0</v>
      </c>
      <c r="L15782">
        <v>339.11827099999999</v>
      </c>
      <c r="R15782">
        <v>339.118292</v>
      </c>
      <c r="S15782" t="s">
        <v>90</v>
      </c>
      <c r="T15782" s="297">
        <v>46311.754166666666</v>
      </c>
    </row>
    <row r="15783" spans="1:20" x14ac:dyDescent="0.35">
      <c r="A15783" t="s">
        <v>154</v>
      </c>
      <c r="B15783" t="s">
        <v>155</v>
      </c>
      <c r="C15783" t="s">
        <v>93</v>
      </c>
      <c r="D15783" s="29">
        <v>46469</v>
      </c>
      <c r="E15783">
        <v>0</v>
      </c>
      <c r="F15783">
        <v>0</v>
      </c>
      <c r="G15783">
        <v>0</v>
      </c>
      <c r="H15783">
        <v>0</v>
      </c>
      <c r="L15783">
        <v>339.11827099999999</v>
      </c>
      <c r="R15783">
        <v>339.118292</v>
      </c>
      <c r="S15783" t="s">
        <v>90</v>
      </c>
      <c r="T15783" s="297">
        <v>46311.754166666666</v>
      </c>
    </row>
    <row r="15784" spans="1:20" x14ac:dyDescent="0.35">
      <c r="A15784" t="s">
        <v>154</v>
      </c>
      <c r="B15784" t="s">
        <v>155</v>
      </c>
      <c r="C15784" t="s">
        <v>93</v>
      </c>
      <c r="D15784" s="29">
        <v>46470</v>
      </c>
      <c r="E15784">
        <v>0</v>
      </c>
      <c r="F15784">
        <v>0</v>
      </c>
      <c r="G15784">
        <v>0</v>
      </c>
      <c r="H15784">
        <v>0</v>
      </c>
      <c r="L15784">
        <v>339.11827099999999</v>
      </c>
      <c r="R15784">
        <v>339.118292</v>
      </c>
      <c r="S15784" t="s">
        <v>90</v>
      </c>
      <c r="T15784" s="297">
        <v>46311.754166666666</v>
      </c>
    </row>
    <row r="15785" spans="1:20" x14ac:dyDescent="0.35">
      <c r="A15785" t="s">
        <v>154</v>
      </c>
      <c r="B15785" t="s">
        <v>155</v>
      </c>
      <c r="C15785" t="s">
        <v>93</v>
      </c>
      <c r="D15785" s="29">
        <v>46471</v>
      </c>
      <c r="E15785">
        <v>0</v>
      </c>
      <c r="F15785">
        <v>0</v>
      </c>
      <c r="G15785">
        <v>0</v>
      </c>
      <c r="H15785">
        <v>0</v>
      </c>
      <c r="L15785">
        <v>339.11827099999999</v>
      </c>
      <c r="R15785">
        <v>339.118292</v>
      </c>
      <c r="S15785" t="s">
        <v>90</v>
      </c>
      <c r="T15785" s="297">
        <v>46311.754166666666</v>
      </c>
    </row>
    <row r="15786" spans="1:20" x14ac:dyDescent="0.35">
      <c r="A15786" t="s">
        <v>154</v>
      </c>
      <c r="B15786" t="s">
        <v>155</v>
      </c>
      <c r="C15786" t="s">
        <v>93</v>
      </c>
      <c r="D15786" s="29">
        <v>46472</v>
      </c>
      <c r="E15786">
        <v>0</v>
      </c>
      <c r="F15786">
        <v>0</v>
      </c>
      <c r="G15786">
        <v>0</v>
      </c>
      <c r="H15786">
        <v>0</v>
      </c>
      <c r="L15786">
        <v>339.11827099999999</v>
      </c>
      <c r="R15786">
        <v>339.118292</v>
      </c>
      <c r="S15786" t="s">
        <v>90</v>
      </c>
      <c r="T15786" s="297">
        <v>46311.754166666666</v>
      </c>
    </row>
    <row r="15787" spans="1:20" x14ac:dyDescent="0.35">
      <c r="A15787" t="s">
        <v>154</v>
      </c>
      <c r="B15787" t="s">
        <v>155</v>
      </c>
      <c r="C15787" t="s">
        <v>93</v>
      </c>
      <c r="D15787" s="29">
        <v>46473</v>
      </c>
      <c r="E15787">
        <v>0</v>
      </c>
      <c r="F15787">
        <v>0</v>
      </c>
      <c r="G15787">
        <v>0</v>
      </c>
      <c r="H15787">
        <v>0</v>
      </c>
      <c r="L15787">
        <v>339.11827099999999</v>
      </c>
      <c r="R15787">
        <v>339.118292</v>
      </c>
      <c r="S15787" t="s">
        <v>90</v>
      </c>
      <c r="T15787" s="297">
        <v>46311.754166666666</v>
      </c>
    </row>
    <row r="15788" spans="1:20" x14ac:dyDescent="0.35">
      <c r="A15788" t="s">
        <v>154</v>
      </c>
      <c r="B15788" t="s">
        <v>155</v>
      </c>
      <c r="C15788" t="s">
        <v>93</v>
      </c>
      <c r="D15788" s="29">
        <v>46474</v>
      </c>
      <c r="E15788">
        <v>0</v>
      </c>
      <c r="F15788">
        <v>0</v>
      </c>
      <c r="G15788">
        <v>0</v>
      </c>
      <c r="H15788">
        <v>0</v>
      </c>
      <c r="L15788">
        <v>339.11827099999999</v>
      </c>
      <c r="R15788">
        <v>339.118292</v>
      </c>
      <c r="S15788" t="s">
        <v>90</v>
      </c>
      <c r="T15788" s="297">
        <v>46311.754166666666</v>
      </c>
    </row>
    <row r="15789" spans="1:20" x14ac:dyDescent="0.35">
      <c r="A15789" t="s">
        <v>154</v>
      </c>
      <c r="B15789" t="s">
        <v>155</v>
      </c>
      <c r="C15789" t="s">
        <v>93</v>
      </c>
      <c r="D15789" s="29">
        <v>46475</v>
      </c>
      <c r="E15789">
        <v>0</v>
      </c>
      <c r="F15789">
        <v>0</v>
      </c>
      <c r="G15789">
        <v>0</v>
      </c>
      <c r="H15789">
        <v>0</v>
      </c>
      <c r="L15789">
        <v>339.11827099999999</v>
      </c>
      <c r="R15789">
        <v>339.118292</v>
      </c>
      <c r="S15789" t="s">
        <v>151</v>
      </c>
      <c r="T15789" s="297">
        <v>46311.754166666666</v>
      </c>
    </row>
    <row r="15790" spans="1:20" x14ac:dyDescent="0.35">
      <c r="A15790" t="s">
        <v>154</v>
      </c>
      <c r="B15790" t="s">
        <v>155</v>
      </c>
      <c r="C15790" t="s">
        <v>93</v>
      </c>
      <c r="D15790" s="29">
        <v>46476</v>
      </c>
      <c r="E15790">
        <v>0</v>
      </c>
      <c r="F15790">
        <v>0</v>
      </c>
      <c r="G15790">
        <v>0</v>
      </c>
      <c r="H15790">
        <v>0</v>
      </c>
      <c r="L15790">
        <v>339.11827099999999</v>
      </c>
      <c r="R15790">
        <v>339.118292</v>
      </c>
      <c r="S15790" t="s">
        <v>151</v>
      </c>
      <c r="T15790" s="297">
        <v>46311.754166666666</v>
      </c>
    </row>
    <row r="15791" spans="1:20" x14ac:dyDescent="0.35">
      <c r="A15791" t="s">
        <v>154</v>
      </c>
      <c r="B15791" t="s">
        <v>155</v>
      </c>
      <c r="C15791" t="s">
        <v>93</v>
      </c>
      <c r="D15791" s="29">
        <v>46477</v>
      </c>
      <c r="E15791">
        <v>0</v>
      </c>
      <c r="F15791">
        <v>0</v>
      </c>
      <c r="G15791">
        <v>0</v>
      </c>
      <c r="H15791">
        <v>0</v>
      </c>
      <c r="L15791">
        <v>339.11827099999999</v>
      </c>
      <c r="R15791">
        <v>339.118292</v>
      </c>
      <c r="S15791" t="s">
        <v>151</v>
      </c>
      <c r="T15791" s="297">
        <v>46311.754166666666</v>
      </c>
    </row>
    <row r="15792" spans="1:20" x14ac:dyDescent="0.35">
      <c r="A15792" t="s">
        <v>154</v>
      </c>
      <c r="B15792" t="s">
        <v>155</v>
      </c>
      <c r="C15792" t="s">
        <v>93</v>
      </c>
      <c r="D15792" s="29">
        <v>46478</v>
      </c>
      <c r="E15792">
        <v>0</v>
      </c>
      <c r="F15792">
        <v>0</v>
      </c>
      <c r="G15792">
        <v>0</v>
      </c>
      <c r="H15792">
        <v>0</v>
      </c>
      <c r="L15792">
        <v>339.118292</v>
      </c>
      <c r="R15792">
        <v>339.118292</v>
      </c>
      <c r="S15792" t="s">
        <v>151</v>
      </c>
      <c r="T15792" s="297">
        <v>46311.754166666666</v>
      </c>
    </row>
    <row r="15793" spans="1:20" x14ac:dyDescent="0.35">
      <c r="A15793" t="s">
        <v>154</v>
      </c>
      <c r="B15793" t="s">
        <v>155</v>
      </c>
      <c r="C15793" t="s">
        <v>93</v>
      </c>
      <c r="D15793" s="29">
        <v>46479</v>
      </c>
      <c r="E15793">
        <v>0</v>
      </c>
      <c r="F15793">
        <v>0</v>
      </c>
      <c r="G15793">
        <v>0</v>
      </c>
      <c r="H15793">
        <v>0</v>
      </c>
      <c r="L15793">
        <v>339.118292</v>
      </c>
      <c r="R15793">
        <v>339.118292</v>
      </c>
      <c r="S15793" t="s">
        <v>151</v>
      </c>
      <c r="T15793" s="297">
        <v>46311.754166666666</v>
      </c>
    </row>
    <row r="15794" spans="1:20" x14ac:dyDescent="0.35">
      <c r="A15794" t="s">
        <v>154</v>
      </c>
      <c r="B15794" t="s">
        <v>155</v>
      </c>
      <c r="C15794" t="s">
        <v>93</v>
      </c>
      <c r="D15794" s="29">
        <v>46480</v>
      </c>
      <c r="E15794">
        <v>0</v>
      </c>
      <c r="F15794">
        <v>0</v>
      </c>
      <c r="G15794">
        <v>0</v>
      </c>
      <c r="H15794">
        <v>0</v>
      </c>
      <c r="L15794">
        <v>339.118292</v>
      </c>
      <c r="R15794">
        <v>339.118292</v>
      </c>
      <c r="S15794" t="s">
        <v>151</v>
      </c>
      <c r="T15794" s="297">
        <v>46311.754166666666</v>
      </c>
    </row>
    <row r="15795" spans="1:20" x14ac:dyDescent="0.35">
      <c r="A15795" t="s">
        <v>154</v>
      </c>
      <c r="B15795" t="s">
        <v>155</v>
      </c>
      <c r="C15795" t="s">
        <v>93</v>
      </c>
      <c r="D15795" s="29">
        <v>46481</v>
      </c>
      <c r="E15795">
        <v>0</v>
      </c>
      <c r="F15795">
        <v>0</v>
      </c>
      <c r="G15795">
        <v>0</v>
      </c>
      <c r="H15795">
        <v>0</v>
      </c>
      <c r="L15795">
        <v>339.118292</v>
      </c>
      <c r="R15795">
        <v>339.118292</v>
      </c>
      <c r="S15795" t="s">
        <v>151</v>
      </c>
      <c r="T15795" s="297">
        <v>46311.754166666666</v>
      </c>
    </row>
    <row r="15796" spans="1:20" x14ac:dyDescent="0.35">
      <c r="A15796" t="s">
        <v>154</v>
      </c>
      <c r="B15796" t="s">
        <v>155</v>
      </c>
      <c r="C15796" t="s">
        <v>93</v>
      </c>
      <c r="D15796" s="29">
        <v>46482</v>
      </c>
      <c r="E15796">
        <v>0</v>
      </c>
      <c r="F15796">
        <v>0</v>
      </c>
      <c r="G15796">
        <v>0</v>
      </c>
      <c r="H15796">
        <v>0</v>
      </c>
      <c r="L15796">
        <v>339.118292</v>
      </c>
      <c r="R15796">
        <v>339.118292</v>
      </c>
      <c r="S15796" t="s">
        <v>90</v>
      </c>
      <c r="T15796" s="297">
        <v>46311.754166666666</v>
      </c>
    </row>
    <row r="15797" spans="1:20" x14ac:dyDescent="0.35">
      <c r="A15797" t="s">
        <v>154</v>
      </c>
      <c r="B15797" t="s">
        <v>155</v>
      </c>
      <c r="C15797" t="s">
        <v>93</v>
      </c>
      <c r="D15797" s="29">
        <v>46483</v>
      </c>
      <c r="E15797">
        <v>0</v>
      </c>
      <c r="F15797">
        <v>0</v>
      </c>
      <c r="G15797">
        <v>0</v>
      </c>
      <c r="H15797">
        <v>0</v>
      </c>
      <c r="L15797">
        <v>339.118292</v>
      </c>
      <c r="R15797">
        <v>339.118292</v>
      </c>
      <c r="S15797" t="s">
        <v>90</v>
      </c>
      <c r="T15797" s="297">
        <v>46311.754166666666</v>
      </c>
    </row>
    <row r="15798" spans="1:20" x14ac:dyDescent="0.35">
      <c r="A15798" t="s">
        <v>154</v>
      </c>
      <c r="B15798" t="s">
        <v>155</v>
      </c>
      <c r="C15798" t="s">
        <v>93</v>
      </c>
      <c r="D15798" s="29">
        <v>46484</v>
      </c>
      <c r="E15798">
        <v>0</v>
      </c>
      <c r="F15798">
        <v>0</v>
      </c>
      <c r="G15798">
        <v>0</v>
      </c>
      <c r="H15798">
        <v>0</v>
      </c>
      <c r="L15798">
        <v>339.118292</v>
      </c>
      <c r="R15798">
        <v>339.118292</v>
      </c>
      <c r="S15798" t="s">
        <v>90</v>
      </c>
      <c r="T15798" s="297">
        <v>46311.754166666666</v>
      </c>
    </row>
    <row r="15799" spans="1:20" x14ac:dyDescent="0.35">
      <c r="A15799" t="s">
        <v>154</v>
      </c>
      <c r="B15799" t="s">
        <v>155</v>
      </c>
      <c r="C15799" t="s">
        <v>93</v>
      </c>
      <c r="D15799" s="29">
        <v>46485</v>
      </c>
      <c r="E15799">
        <v>0</v>
      </c>
      <c r="F15799">
        <v>0</v>
      </c>
      <c r="G15799">
        <v>0</v>
      </c>
      <c r="H15799">
        <v>0</v>
      </c>
      <c r="L15799">
        <v>339.118292</v>
      </c>
      <c r="R15799">
        <v>339.118292</v>
      </c>
      <c r="S15799" t="s">
        <v>90</v>
      </c>
      <c r="T15799" s="297">
        <v>46311.754166666666</v>
      </c>
    </row>
    <row r="15800" spans="1:20" x14ac:dyDescent="0.35">
      <c r="A15800" t="s">
        <v>154</v>
      </c>
      <c r="B15800" t="s">
        <v>155</v>
      </c>
      <c r="C15800" t="s">
        <v>93</v>
      </c>
      <c r="D15800" s="29">
        <v>46486</v>
      </c>
      <c r="E15800">
        <v>0</v>
      </c>
      <c r="F15800">
        <v>0</v>
      </c>
      <c r="G15800">
        <v>0</v>
      </c>
      <c r="H15800">
        <v>0</v>
      </c>
      <c r="L15800">
        <v>339.118292</v>
      </c>
      <c r="R15800">
        <v>339.118292</v>
      </c>
      <c r="S15800" t="s">
        <v>90</v>
      </c>
      <c r="T15800" s="297">
        <v>46311.754166666666</v>
      </c>
    </row>
    <row r="15801" spans="1:20" x14ac:dyDescent="0.35">
      <c r="A15801" t="s">
        <v>154</v>
      </c>
      <c r="B15801" t="s">
        <v>155</v>
      </c>
      <c r="C15801" t="s">
        <v>93</v>
      </c>
      <c r="D15801" s="29">
        <v>46487</v>
      </c>
      <c r="E15801">
        <v>0</v>
      </c>
      <c r="F15801">
        <v>0</v>
      </c>
      <c r="G15801">
        <v>0</v>
      </c>
      <c r="H15801">
        <v>0</v>
      </c>
      <c r="L15801">
        <v>339.118292</v>
      </c>
      <c r="R15801">
        <v>339.118292</v>
      </c>
      <c r="S15801" t="s">
        <v>151</v>
      </c>
      <c r="T15801" s="297">
        <v>46311.754166666666</v>
      </c>
    </row>
    <row r="15802" spans="1:20" x14ac:dyDescent="0.35">
      <c r="A15802" t="s">
        <v>154</v>
      </c>
      <c r="B15802" t="s">
        <v>155</v>
      </c>
      <c r="C15802" t="s">
        <v>93</v>
      </c>
      <c r="D15802" s="29">
        <v>46488</v>
      </c>
      <c r="E15802">
        <v>0</v>
      </c>
      <c r="F15802">
        <v>0</v>
      </c>
      <c r="G15802">
        <v>0</v>
      </c>
      <c r="H15802">
        <v>0</v>
      </c>
      <c r="L15802">
        <v>339.118292</v>
      </c>
      <c r="R15802">
        <v>339.118292</v>
      </c>
      <c r="S15802" t="s">
        <v>151</v>
      </c>
      <c r="T15802" s="297">
        <v>46311.754166666666</v>
      </c>
    </row>
    <row r="15803" spans="1:20" x14ac:dyDescent="0.35">
      <c r="A15803" t="s">
        <v>154</v>
      </c>
      <c r="B15803" t="s">
        <v>155</v>
      </c>
      <c r="C15803" t="s">
        <v>93</v>
      </c>
      <c r="D15803" s="29">
        <v>46489</v>
      </c>
      <c r="E15803">
        <v>0</v>
      </c>
      <c r="F15803">
        <v>0</v>
      </c>
      <c r="G15803">
        <v>0</v>
      </c>
      <c r="H15803">
        <v>0</v>
      </c>
      <c r="L15803">
        <v>339.118292</v>
      </c>
      <c r="R15803">
        <v>339.118292</v>
      </c>
      <c r="S15803" t="s">
        <v>90</v>
      </c>
      <c r="T15803" s="297">
        <v>46311.754166666666</v>
      </c>
    </row>
    <row r="15804" spans="1:20" x14ac:dyDescent="0.35">
      <c r="A15804" t="s">
        <v>154</v>
      </c>
      <c r="B15804" t="s">
        <v>155</v>
      </c>
      <c r="C15804" t="s">
        <v>93</v>
      </c>
      <c r="D15804" s="29">
        <v>46490</v>
      </c>
      <c r="E15804">
        <v>0</v>
      </c>
      <c r="F15804">
        <v>0</v>
      </c>
      <c r="G15804">
        <v>0</v>
      </c>
      <c r="H15804">
        <v>0</v>
      </c>
      <c r="L15804">
        <v>339.118292</v>
      </c>
      <c r="R15804">
        <v>339.118292</v>
      </c>
      <c r="S15804" t="s">
        <v>90</v>
      </c>
      <c r="T15804" s="297">
        <v>46311.754166666666</v>
      </c>
    </row>
    <row r="15805" spans="1:20" x14ac:dyDescent="0.35">
      <c r="A15805" t="s">
        <v>154</v>
      </c>
      <c r="B15805" t="s">
        <v>155</v>
      </c>
      <c r="C15805" t="s">
        <v>93</v>
      </c>
      <c r="D15805" s="29">
        <v>46491</v>
      </c>
      <c r="E15805">
        <v>0</v>
      </c>
      <c r="F15805">
        <v>0</v>
      </c>
      <c r="G15805">
        <v>0</v>
      </c>
      <c r="H15805">
        <v>0</v>
      </c>
      <c r="L15805">
        <v>339.118292</v>
      </c>
      <c r="R15805">
        <v>339.118292</v>
      </c>
      <c r="S15805" t="s">
        <v>90</v>
      </c>
      <c r="T15805" s="297">
        <v>46311.754166666666</v>
      </c>
    </row>
    <row r="15806" spans="1:20" x14ac:dyDescent="0.35">
      <c r="A15806" t="s">
        <v>154</v>
      </c>
      <c r="B15806" t="s">
        <v>155</v>
      </c>
      <c r="C15806" t="s">
        <v>93</v>
      </c>
      <c r="D15806" s="29">
        <v>46492</v>
      </c>
      <c r="E15806">
        <v>0</v>
      </c>
      <c r="F15806">
        <v>0</v>
      </c>
      <c r="G15806">
        <v>0</v>
      </c>
      <c r="H15806">
        <v>0</v>
      </c>
      <c r="L15806">
        <v>339.118292</v>
      </c>
      <c r="R15806">
        <v>339.118292</v>
      </c>
      <c r="S15806" t="s">
        <v>90</v>
      </c>
      <c r="T15806" s="297">
        <v>46311.754166666666</v>
      </c>
    </row>
    <row r="15807" spans="1:20" x14ac:dyDescent="0.35">
      <c r="A15807" t="s">
        <v>154</v>
      </c>
      <c r="B15807" t="s">
        <v>155</v>
      </c>
      <c r="C15807" t="s">
        <v>93</v>
      </c>
      <c r="D15807" s="29">
        <v>46493</v>
      </c>
      <c r="E15807">
        <v>0</v>
      </c>
      <c r="F15807">
        <v>0</v>
      </c>
      <c r="G15807">
        <v>0</v>
      </c>
      <c r="H15807">
        <v>0</v>
      </c>
      <c r="L15807">
        <v>339.118292</v>
      </c>
      <c r="R15807">
        <v>339.118292</v>
      </c>
      <c r="S15807" t="s">
        <v>90</v>
      </c>
      <c r="T15807" s="297">
        <v>46311.754166666666</v>
      </c>
    </row>
    <row r="15808" spans="1:20" x14ac:dyDescent="0.35">
      <c r="A15808" t="s">
        <v>154</v>
      </c>
      <c r="B15808" t="s">
        <v>155</v>
      </c>
      <c r="C15808" t="s">
        <v>93</v>
      </c>
      <c r="D15808" s="29">
        <v>46494</v>
      </c>
      <c r="E15808">
        <v>0</v>
      </c>
      <c r="F15808">
        <v>0</v>
      </c>
      <c r="G15808">
        <v>0</v>
      </c>
      <c r="H15808">
        <v>0</v>
      </c>
      <c r="L15808">
        <v>339.118292</v>
      </c>
      <c r="R15808">
        <v>339.118292</v>
      </c>
      <c r="S15808" t="s">
        <v>151</v>
      </c>
      <c r="T15808" s="297">
        <v>46311.754166666666</v>
      </c>
    </row>
    <row r="15809" spans="1:20" x14ac:dyDescent="0.35">
      <c r="A15809" t="s">
        <v>154</v>
      </c>
      <c r="B15809" t="s">
        <v>155</v>
      </c>
      <c r="C15809" t="s">
        <v>93</v>
      </c>
      <c r="D15809" s="29">
        <v>46495</v>
      </c>
      <c r="E15809">
        <v>0</v>
      </c>
      <c r="F15809">
        <v>0</v>
      </c>
      <c r="G15809">
        <v>0</v>
      </c>
      <c r="H15809">
        <v>0</v>
      </c>
      <c r="L15809">
        <v>339.118292</v>
      </c>
      <c r="R15809">
        <v>339.118292</v>
      </c>
      <c r="S15809" t="s">
        <v>151</v>
      </c>
      <c r="T15809" s="297">
        <v>46311.754166666666</v>
      </c>
    </row>
    <row r="15810" spans="1:20" x14ac:dyDescent="0.35">
      <c r="A15810" t="s">
        <v>154</v>
      </c>
      <c r="B15810" t="s">
        <v>155</v>
      </c>
      <c r="C15810" t="s">
        <v>93</v>
      </c>
      <c r="D15810" s="29">
        <v>46496</v>
      </c>
      <c r="E15810">
        <v>0</v>
      </c>
      <c r="F15810">
        <v>0</v>
      </c>
      <c r="G15810">
        <v>0</v>
      </c>
      <c r="H15810">
        <v>0</v>
      </c>
      <c r="L15810">
        <v>339.118292</v>
      </c>
      <c r="R15810">
        <v>339.118292</v>
      </c>
      <c r="S15810" t="s">
        <v>151</v>
      </c>
      <c r="T15810" s="297">
        <v>46311.754166666666</v>
      </c>
    </row>
    <row r="15811" spans="1:20" x14ac:dyDescent="0.35">
      <c r="A15811" t="s">
        <v>154</v>
      </c>
      <c r="B15811" t="s">
        <v>155</v>
      </c>
      <c r="C15811" t="s">
        <v>93</v>
      </c>
      <c r="D15811" s="29">
        <v>46497</v>
      </c>
      <c r="E15811">
        <v>0</v>
      </c>
      <c r="F15811">
        <v>0</v>
      </c>
      <c r="G15811">
        <v>0</v>
      </c>
      <c r="H15811">
        <v>0</v>
      </c>
      <c r="L15811">
        <v>339.118292</v>
      </c>
      <c r="R15811">
        <v>339.118292</v>
      </c>
      <c r="S15811" t="s">
        <v>151</v>
      </c>
      <c r="T15811" s="297">
        <v>46311.754166666666</v>
      </c>
    </row>
    <row r="15812" spans="1:20" x14ac:dyDescent="0.35">
      <c r="A15812" t="s">
        <v>154</v>
      </c>
      <c r="B15812" t="s">
        <v>155</v>
      </c>
      <c r="C15812" t="s">
        <v>93</v>
      </c>
      <c r="D15812" s="29">
        <v>46498</v>
      </c>
      <c r="E15812">
        <v>0</v>
      </c>
      <c r="F15812">
        <v>0</v>
      </c>
      <c r="G15812">
        <v>0</v>
      </c>
      <c r="H15812">
        <v>0</v>
      </c>
      <c r="L15812">
        <v>339.118292</v>
      </c>
      <c r="R15812">
        <v>339.118292</v>
      </c>
      <c r="S15812" t="s">
        <v>151</v>
      </c>
      <c r="T15812" s="297">
        <v>46311.754166666666</v>
      </c>
    </row>
    <row r="15813" spans="1:20" x14ac:dyDescent="0.35">
      <c r="A15813" t="s">
        <v>154</v>
      </c>
      <c r="B15813" t="s">
        <v>155</v>
      </c>
      <c r="C15813" t="s">
        <v>93</v>
      </c>
      <c r="D15813" s="29">
        <v>46499</v>
      </c>
      <c r="E15813">
        <v>0</v>
      </c>
      <c r="F15813">
        <v>0</v>
      </c>
      <c r="G15813">
        <v>0</v>
      </c>
      <c r="H15813">
        <v>0</v>
      </c>
      <c r="L15813">
        <v>339.118292</v>
      </c>
      <c r="R15813">
        <v>339.118292</v>
      </c>
      <c r="S15813" t="s">
        <v>151</v>
      </c>
      <c r="T15813" s="297">
        <v>46311.754166666666</v>
      </c>
    </row>
    <row r="15814" spans="1:20" x14ac:dyDescent="0.35">
      <c r="A15814" t="s">
        <v>154</v>
      </c>
      <c r="B15814" t="s">
        <v>155</v>
      </c>
      <c r="C15814" t="s">
        <v>93</v>
      </c>
      <c r="D15814" s="29">
        <v>46500</v>
      </c>
      <c r="E15814">
        <v>0</v>
      </c>
      <c r="F15814">
        <v>0</v>
      </c>
      <c r="G15814">
        <v>0</v>
      </c>
      <c r="H15814">
        <v>0</v>
      </c>
      <c r="L15814">
        <v>339.118292</v>
      </c>
      <c r="R15814">
        <v>339.118292</v>
      </c>
      <c r="S15814" t="s">
        <v>151</v>
      </c>
      <c r="T15814" s="297">
        <v>46311.754166666666</v>
      </c>
    </row>
    <row r="15815" spans="1:20" x14ac:dyDescent="0.35">
      <c r="A15815" t="s">
        <v>154</v>
      </c>
      <c r="B15815" t="s">
        <v>155</v>
      </c>
      <c r="C15815" t="s">
        <v>93</v>
      </c>
      <c r="D15815" s="29">
        <v>46501</v>
      </c>
      <c r="E15815">
        <v>0</v>
      </c>
      <c r="F15815">
        <v>0</v>
      </c>
      <c r="G15815">
        <v>0</v>
      </c>
      <c r="H15815">
        <v>0</v>
      </c>
      <c r="L15815">
        <v>339.118292</v>
      </c>
      <c r="R15815">
        <v>339.118292</v>
      </c>
      <c r="S15815" t="s">
        <v>151</v>
      </c>
      <c r="T15815" s="297">
        <v>46311.754166666666</v>
      </c>
    </row>
    <row r="15816" spans="1:20" x14ac:dyDescent="0.35">
      <c r="A15816" t="s">
        <v>154</v>
      </c>
      <c r="B15816" t="s">
        <v>155</v>
      </c>
      <c r="C15816" t="s">
        <v>93</v>
      </c>
      <c r="D15816" s="29">
        <v>46502</v>
      </c>
      <c r="E15816">
        <v>0</v>
      </c>
      <c r="F15816">
        <v>0</v>
      </c>
      <c r="G15816">
        <v>0</v>
      </c>
      <c r="H15816">
        <v>0</v>
      </c>
      <c r="L15816">
        <v>339.118292</v>
      </c>
      <c r="R15816">
        <v>339.118292</v>
      </c>
      <c r="S15816" t="s">
        <v>151</v>
      </c>
      <c r="T15816" s="297">
        <v>46311.754166666666</v>
      </c>
    </row>
    <row r="15817" spans="1:20" x14ac:dyDescent="0.35">
      <c r="A15817" t="s">
        <v>154</v>
      </c>
      <c r="B15817" t="s">
        <v>155</v>
      </c>
      <c r="C15817" t="s">
        <v>93</v>
      </c>
      <c r="D15817" s="29">
        <v>46503</v>
      </c>
      <c r="E15817">
        <v>0</v>
      </c>
      <c r="F15817">
        <v>0</v>
      </c>
      <c r="G15817">
        <v>0</v>
      </c>
      <c r="H15817">
        <v>0</v>
      </c>
      <c r="L15817">
        <v>339.118292</v>
      </c>
      <c r="R15817">
        <v>339.118292</v>
      </c>
      <c r="S15817" t="s">
        <v>151</v>
      </c>
      <c r="T15817" s="297">
        <v>46311.754166666666</v>
      </c>
    </row>
    <row r="15818" spans="1:20" x14ac:dyDescent="0.35">
      <c r="A15818" t="s">
        <v>154</v>
      </c>
      <c r="B15818" t="s">
        <v>155</v>
      </c>
      <c r="C15818" t="s">
        <v>93</v>
      </c>
      <c r="D15818" s="29">
        <v>46504</v>
      </c>
      <c r="E15818">
        <v>0</v>
      </c>
      <c r="F15818">
        <v>0</v>
      </c>
      <c r="G15818">
        <v>0</v>
      </c>
      <c r="H15818">
        <v>0</v>
      </c>
      <c r="L15818">
        <v>339.118292</v>
      </c>
      <c r="R15818">
        <v>339.118292</v>
      </c>
      <c r="S15818" t="s">
        <v>151</v>
      </c>
      <c r="T15818" s="297">
        <v>46311.754166666666</v>
      </c>
    </row>
    <row r="15819" spans="1:20" x14ac:dyDescent="0.35">
      <c r="A15819" t="s">
        <v>154</v>
      </c>
      <c r="B15819" t="s">
        <v>155</v>
      </c>
      <c r="C15819" t="s">
        <v>93</v>
      </c>
      <c r="D15819" s="29">
        <v>46505</v>
      </c>
      <c r="E15819">
        <v>0</v>
      </c>
      <c r="F15819">
        <v>0</v>
      </c>
      <c r="G15819">
        <v>0</v>
      </c>
      <c r="H15819">
        <v>0</v>
      </c>
      <c r="L15819">
        <v>339.118292</v>
      </c>
      <c r="R15819">
        <v>339.118292</v>
      </c>
      <c r="S15819" t="s">
        <v>151</v>
      </c>
      <c r="T15819" s="297">
        <v>46311.754166666666</v>
      </c>
    </row>
    <row r="15820" spans="1:20" x14ac:dyDescent="0.35">
      <c r="A15820" t="s">
        <v>154</v>
      </c>
      <c r="B15820" t="s">
        <v>155</v>
      </c>
      <c r="C15820" t="s">
        <v>93</v>
      </c>
      <c r="D15820" s="29">
        <v>46506</v>
      </c>
      <c r="E15820">
        <v>0</v>
      </c>
      <c r="F15820">
        <v>0</v>
      </c>
      <c r="G15820">
        <v>0</v>
      </c>
      <c r="H15820">
        <v>0</v>
      </c>
      <c r="L15820">
        <v>339.118292</v>
      </c>
      <c r="R15820">
        <v>339.118292</v>
      </c>
      <c r="S15820" t="s">
        <v>151</v>
      </c>
      <c r="T15820" s="297">
        <v>46311.754166666666</v>
      </c>
    </row>
    <row r="15821" spans="1:20" x14ac:dyDescent="0.35">
      <c r="A15821" t="s">
        <v>154</v>
      </c>
      <c r="B15821" t="s">
        <v>155</v>
      </c>
      <c r="C15821" t="s">
        <v>93</v>
      </c>
      <c r="D15821" s="29">
        <v>46507</v>
      </c>
      <c r="E15821">
        <v>0</v>
      </c>
      <c r="F15821">
        <v>0</v>
      </c>
      <c r="G15821">
        <v>0</v>
      </c>
      <c r="H15821">
        <v>0</v>
      </c>
      <c r="L15821">
        <v>339.118292</v>
      </c>
      <c r="R15821">
        <v>339.118292</v>
      </c>
      <c r="S15821" t="s">
        <v>151</v>
      </c>
      <c r="T15821" s="297">
        <v>46311.754166666666</v>
      </c>
    </row>
    <row r="15822" spans="1:20" x14ac:dyDescent="0.35">
      <c r="A15822" t="s">
        <v>154</v>
      </c>
      <c r="B15822" t="s">
        <v>155</v>
      </c>
      <c r="C15822" t="s">
        <v>93</v>
      </c>
      <c r="D15822" s="29">
        <v>46508</v>
      </c>
      <c r="E15822">
        <v>0</v>
      </c>
      <c r="F15822">
        <v>0</v>
      </c>
      <c r="G15822">
        <v>0</v>
      </c>
      <c r="H15822">
        <v>0</v>
      </c>
      <c r="L15822">
        <v>339.118292</v>
      </c>
      <c r="R15822">
        <v>339.118292</v>
      </c>
      <c r="S15822" t="s">
        <v>151</v>
      </c>
      <c r="T15822" s="297">
        <v>46311.754166666666</v>
      </c>
    </row>
    <row r="15823" spans="1:20" x14ac:dyDescent="0.35">
      <c r="A15823" t="s">
        <v>154</v>
      </c>
      <c r="B15823" t="s">
        <v>155</v>
      </c>
      <c r="C15823" t="s">
        <v>93</v>
      </c>
      <c r="D15823" s="29">
        <v>46509</v>
      </c>
      <c r="E15823">
        <v>0</v>
      </c>
      <c r="F15823">
        <v>0</v>
      </c>
      <c r="G15823">
        <v>0</v>
      </c>
      <c r="H15823">
        <v>0</v>
      </c>
      <c r="L15823">
        <v>339.118292</v>
      </c>
      <c r="R15823">
        <v>339.118292</v>
      </c>
      <c r="S15823" t="s">
        <v>151</v>
      </c>
      <c r="T15823" s="297">
        <v>46311.754166666666</v>
      </c>
    </row>
    <row r="15824" spans="1:20" x14ac:dyDescent="0.35">
      <c r="A15824" t="s">
        <v>154</v>
      </c>
      <c r="B15824" t="s">
        <v>155</v>
      </c>
      <c r="C15824" t="s">
        <v>93</v>
      </c>
      <c r="D15824" s="29">
        <v>46510</v>
      </c>
      <c r="E15824">
        <v>0</v>
      </c>
      <c r="F15824">
        <v>0</v>
      </c>
      <c r="G15824">
        <v>0</v>
      </c>
      <c r="H15824">
        <v>0</v>
      </c>
      <c r="L15824">
        <v>339.118292</v>
      </c>
      <c r="R15824">
        <v>339.118292</v>
      </c>
      <c r="S15824" t="s">
        <v>151</v>
      </c>
      <c r="T15824" s="297">
        <v>46311.754166666666</v>
      </c>
    </row>
    <row r="15825" spans="1:20" x14ac:dyDescent="0.35">
      <c r="A15825" t="s">
        <v>154</v>
      </c>
      <c r="B15825" t="s">
        <v>155</v>
      </c>
      <c r="C15825" t="s">
        <v>93</v>
      </c>
      <c r="D15825" s="29">
        <v>46511</v>
      </c>
      <c r="E15825">
        <v>0</v>
      </c>
      <c r="F15825">
        <v>0</v>
      </c>
      <c r="G15825">
        <v>0</v>
      </c>
      <c r="H15825">
        <v>0</v>
      </c>
      <c r="L15825">
        <v>339.118292</v>
      </c>
      <c r="R15825">
        <v>339.118292</v>
      </c>
      <c r="S15825" t="s">
        <v>151</v>
      </c>
      <c r="T15825" s="297">
        <v>46311.754166666666</v>
      </c>
    </row>
    <row r="15826" spans="1:20" x14ac:dyDescent="0.35">
      <c r="A15826" t="s">
        <v>154</v>
      </c>
      <c r="B15826" t="s">
        <v>155</v>
      </c>
      <c r="C15826" t="s">
        <v>93</v>
      </c>
      <c r="D15826" s="29">
        <v>46512</v>
      </c>
      <c r="E15826">
        <v>0</v>
      </c>
      <c r="F15826">
        <v>0</v>
      </c>
      <c r="G15826">
        <v>0</v>
      </c>
      <c r="H15826">
        <v>0</v>
      </c>
      <c r="L15826">
        <v>339.118292</v>
      </c>
      <c r="R15826">
        <v>339.118292</v>
      </c>
      <c r="S15826" t="s">
        <v>151</v>
      </c>
      <c r="T15826" s="297">
        <v>46311.754166666666</v>
      </c>
    </row>
    <row r="15827" spans="1:20" x14ac:dyDescent="0.35">
      <c r="A15827" t="s">
        <v>154</v>
      </c>
      <c r="B15827" t="s">
        <v>155</v>
      </c>
      <c r="C15827" t="s">
        <v>93</v>
      </c>
      <c r="D15827" s="29">
        <v>46513</v>
      </c>
      <c r="E15827">
        <v>0</v>
      </c>
      <c r="F15827">
        <v>0</v>
      </c>
      <c r="G15827">
        <v>0</v>
      </c>
      <c r="H15827">
        <v>0</v>
      </c>
      <c r="L15827">
        <v>339.118292</v>
      </c>
      <c r="R15827">
        <v>339.118292</v>
      </c>
      <c r="S15827" t="s">
        <v>151</v>
      </c>
      <c r="T15827" s="297">
        <v>46311.754166666666</v>
      </c>
    </row>
    <row r="15828" spans="1:20" x14ac:dyDescent="0.35">
      <c r="A15828" t="s">
        <v>154</v>
      </c>
      <c r="B15828" t="s">
        <v>155</v>
      </c>
      <c r="C15828" t="s">
        <v>93</v>
      </c>
      <c r="D15828" s="29">
        <v>46514</v>
      </c>
      <c r="E15828">
        <v>0</v>
      </c>
      <c r="F15828">
        <v>0</v>
      </c>
      <c r="G15828">
        <v>0</v>
      </c>
      <c r="H15828">
        <v>0</v>
      </c>
      <c r="L15828">
        <v>339.118292</v>
      </c>
      <c r="R15828">
        <v>339.118292</v>
      </c>
      <c r="S15828" t="s">
        <v>90</v>
      </c>
      <c r="T15828" s="297">
        <v>46311.754166666666</v>
      </c>
    </row>
    <row r="15829" spans="1:20" x14ac:dyDescent="0.35">
      <c r="A15829" t="s">
        <v>154</v>
      </c>
      <c r="B15829" t="s">
        <v>155</v>
      </c>
      <c r="C15829" t="s">
        <v>93</v>
      </c>
      <c r="D15829" s="29">
        <v>46515</v>
      </c>
      <c r="E15829">
        <v>0</v>
      </c>
      <c r="F15829">
        <v>0</v>
      </c>
      <c r="G15829">
        <v>0</v>
      </c>
      <c r="H15829">
        <v>0</v>
      </c>
      <c r="L15829">
        <v>339.118292</v>
      </c>
      <c r="R15829">
        <v>339.118292</v>
      </c>
      <c r="S15829" t="s">
        <v>90</v>
      </c>
      <c r="T15829" s="297">
        <v>46311.754166666666</v>
      </c>
    </row>
    <row r="15830" spans="1:20" x14ac:dyDescent="0.35">
      <c r="A15830" t="s">
        <v>154</v>
      </c>
      <c r="B15830" t="s">
        <v>155</v>
      </c>
      <c r="C15830" t="s">
        <v>93</v>
      </c>
      <c r="D15830" s="29">
        <v>46516</v>
      </c>
      <c r="E15830">
        <v>0</v>
      </c>
      <c r="F15830">
        <v>0</v>
      </c>
      <c r="G15830">
        <v>0</v>
      </c>
      <c r="H15830">
        <v>0</v>
      </c>
      <c r="L15830">
        <v>339.118292</v>
      </c>
      <c r="R15830">
        <v>339.118292</v>
      </c>
      <c r="S15830" t="s">
        <v>90</v>
      </c>
      <c r="T15830" s="297">
        <v>46311.754166666666</v>
      </c>
    </row>
    <row r="15831" spans="1:20" x14ac:dyDescent="0.35">
      <c r="A15831" t="s">
        <v>154</v>
      </c>
      <c r="B15831" t="s">
        <v>155</v>
      </c>
      <c r="C15831" t="s">
        <v>93</v>
      </c>
      <c r="D15831" s="29">
        <v>46517</v>
      </c>
      <c r="E15831">
        <v>0</v>
      </c>
      <c r="F15831">
        <v>0</v>
      </c>
      <c r="G15831">
        <v>0</v>
      </c>
      <c r="H15831">
        <v>0</v>
      </c>
      <c r="L15831">
        <v>339.118292</v>
      </c>
      <c r="R15831">
        <v>339.118292</v>
      </c>
      <c r="S15831" t="s">
        <v>90</v>
      </c>
      <c r="T15831" s="297">
        <v>46311.754166666666</v>
      </c>
    </row>
    <row r="15832" spans="1:20" x14ac:dyDescent="0.35">
      <c r="A15832" t="s">
        <v>154</v>
      </c>
      <c r="B15832" t="s">
        <v>155</v>
      </c>
      <c r="C15832" t="s">
        <v>93</v>
      </c>
      <c r="D15832" s="29">
        <v>46518</v>
      </c>
      <c r="E15832">
        <v>0</v>
      </c>
      <c r="F15832">
        <v>0</v>
      </c>
      <c r="G15832">
        <v>0</v>
      </c>
      <c r="H15832">
        <v>0</v>
      </c>
      <c r="L15832">
        <v>339.118292</v>
      </c>
      <c r="R15832">
        <v>339.118292</v>
      </c>
      <c r="S15832" t="s">
        <v>90</v>
      </c>
      <c r="T15832" s="297">
        <v>46311.754166666666</v>
      </c>
    </row>
    <row r="15833" spans="1:20" x14ac:dyDescent="0.35">
      <c r="A15833" t="s">
        <v>154</v>
      </c>
      <c r="B15833" t="s">
        <v>155</v>
      </c>
      <c r="C15833" t="s">
        <v>93</v>
      </c>
      <c r="D15833" s="29">
        <v>46519</v>
      </c>
      <c r="E15833">
        <v>0</v>
      </c>
      <c r="F15833">
        <v>0</v>
      </c>
      <c r="G15833">
        <v>0</v>
      </c>
      <c r="H15833">
        <v>0</v>
      </c>
      <c r="L15833">
        <v>339.118292</v>
      </c>
      <c r="R15833">
        <v>339.118292</v>
      </c>
      <c r="S15833" t="s">
        <v>90</v>
      </c>
      <c r="T15833" s="297">
        <v>46311.754166666666</v>
      </c>
    </row>
    <row r="15834" spans="1:20" x14ac:dyDescent="0.35">
      <c r="A15834" t="s">
        <v>154</v>
      </c>
      <c r="B15834" t="s">
        <v>155</v>
      </c>
      <c r="C15834" t="s">
        <v>93</v>
      </c>
      <c r="D15834" s="29">
        <v>46520</v>
      </c>
      <c r="E15834">
        <v>0</v>
      </c>
      <c r="F15834">
        <v>0</v>
      </c>
      <c r="G15834">
        <v>0</v>
      </c>
      <c r="H15834">
        <v>0</v>
      </c>
      <c r="L15834">
        <v>339.118292</v>
      </c>
      <c r="R15834">
        <v>339.118292</v>
      </c>
      <c r="S15834" t="s">
        <v>90</v>
      </c>
      <c r="T15834" s="297">
        <v>46311.754166666666</v>
      </c>
    </row>
    <row r="15835" spans="1:20" x14ac:dyDescent="0.35">
      <c r="A15835" t="s">
        <v>154</v>
      </c>
      <c r="B15835" t="s">
        <v>155</v>
      </c>
      <c r="C15835" t="s">
        <v>93</v>
      </c>
      <c r="D15835" s="29">
        <v>46521</v>
      </c>
      <c r="E15835">
        <v>0</v>
      </c>
      <c r="F15835">
        <v>0</v>
      </c>
      <c r="G15835">
        <v>0</v>
      </c>
      <c r="H15835">
        <v>0</v>
      </c>
      <c r="L15835">
        <v>339.118292</v>
      </c>
      <c r="R15835">
        <v>339.118292</v>
      </c>
      <c r="S15835" t="s">
        <v>90</v>
      </c>
      <c r="T15835" s="297">
        <v>46311.754166666666</v>
      </c>
    </row>
    <row r="15836" spans="1:20" x14ac:dyDescent="0.35">
      <c r="A15836" t="s">
        <v>154</v>
      </c>
      <c r="B15836" t="s">
        <v>155</v>
      </c>
      <c r="C15836" t="s">
        <v>93</v>
      </c>
      <c r="D15836" s="29">
        <v>46522</v>
      </c>
      <c r="E15836">
        <v>0</v>
      </c>
      <c r="F15836">
        <v>0</v>
      </c>
      <c r="G15836">
        <v>0</v>
      </c>
      <c r="H15836">
        <v>0</v>
      </c>
      <c r="L15836">
        <v>339.118292</v>
      </c>
      <c r="R15836">
        <v>339.118292</v>
      </c>
      <c r="S15836" t="s">
        <v>90</v>
      </c>
      <c r="T15836" s="297">
        <v>46311.754166666666</v>
      </c>
    </row>
    <row r="15837" spans="1:20" x14ac:dyDescent="0.35">
      <c r="A15837" t="s">
        <v>154</v>
      </c>
      <c r="B15837" t="s">
        <v>155</v>
      </c>
      <c r="C15837" t="s">
        <v>93</v>
      </c>
      <c r="D15837" s="29">
        <v>46523</v>
      </c>
      <c r="E15837">
        <v>0</v>
      </c>
      <c r="F15837">
        <v>0</v>
      </c>
      <c r="G15837">
        <v>0</v>
      </c>
      <c r="H15837">
        <v>0</v>
      </c>
      <c r="L15837">
        <v>339.118292</v>
      </c>
      <c r="R15837">
        <v>339.118292</v>
      </c>
      <c r="S15837" t="s">
        <v>90</v>
      </c>
      <c r="T15837" s="297">
        <v>46311.754166666666</v>
      </c>
    </row>
    <row r="15838" spans="1:20" x14ac:dyDescent="0.35">
      <c r="A15838" t="s">
        <v>154</v>
      </c>
      <c r="B15838" t="s">
        <v>155</v>
      </c>
      <c r="C15838" t="s">
        <v>93</v>
      </c>
      <c r="D15838" s="29">
        <v>46524</v>
      </c>
      <c r="E15838">
        <v>0</v>
      </c>
      <c r="F15838">
        <v>0</v>
      </c>
      <c r="G15838">
        <v>0</v>
      </c>
      <c r="H15838">
        <v>0</v>
      </c>
      <c r="L15838">
        <v>339.118292</v>
      </c>
      <c r="R15838">
        <v>339.118292</v>
      </c>
      <c r="S15838" t="s">
        <v>90</v>
      </c>
      <c r="T15838" s="297">
        <v>46311.754166666666</v>
      </c>
    </row>
    <row r="15839" spans="1:20" x14ac:dyDescent="0.35">
      <c r="A15839" t="s">
        <v>154</v>
      </c>
      <c r="B15839" t="s">
        <v>155</v>
      </c>
      <c r="C15839" t="s">
        <v>93</v>
      </c>
      <c r="D15839" s="29">
        <v>46525</v>
      </c>
      <c r="E15839">
        <v>0</v>
      </c>
      <c r="F15839">
        <v>0</v>
      </c>
      <c r="G15839">
        <v>0</v>
      </c>
      <c r="H15839">
        <v>0</v>
      </c>
      <c r="L15839">
        <v>339.118292</v>
      </c>
      <c r="R15839">
        <v>339.118292</v>
      </c>
      <c r="S15839" t="s">
        <v>90</v>
      </c>
      <c r="T15839" s="297">
        <v>46311.754166666666</v>
      </c>
    </row>
    <row r="15840" spans="1:20" x14ac:dyDescent="0.35">
      <c r="A15840" t="s">
        <v>154</v>
      </c>
      <c r="B15840" t="s">
        <v>155</v>
      </c>
      <c r="C15840" t="s">
        <v>93</v>
      </c>
      <c r="D15840" s="29">
        <v>46526</v>
      </c>
      <c r="E15840">
        <v>0</v>
      </c>
      <c r="F15840">
        <v>0</v>
      </c>
      <c r="G15840">
        <v>0</v>
      </c>
      <c r="H15840">
        <v>0</v>
      </c>
      <c r="L15840">
        <v>339.118292</v>
      </c>
      <c r="R15840">
        <v>339.118292</v>
      </c>
      <c r="S15840" t="s">
        <v>90</v>
      </c>
      <c r="T15840" s="297">
        <v>46311.754166666666</v>
      </c>
    </row>
    <row r="15841" spans="1:20" x14ac:dyDescent="0.35">
      <c r="A15841" t="s">
        <v>154</v>
      </c>
      <c r="B15841" t="s">
        <v>155</v>
      </c>
      <c r="C15841" t="s">
        <v>93</v>
      </c>
      <c r="D15841" s="29">
        <v>46527</v>
      </c>
      <c r="E15841">
        <v>0</v>
      </c>
      <c r="F15841">
        <v>0</v>
      </c>
      <c r="G15841">
        <v>0</v>
      </c>
      <c r="H15841">
        <v>0</v>
      </c>
      <c r="L15841">
        <v>339.118292</v>
      </c>
      <c r="R15841">
        <v>339.118292</v>
      </c>
      <c r="S15841" t="s">
        <v>90</v>
      </c>
      <c r="T15841" s="297">
        <v>46311.754166666666</v>
      </c>
    </row>
    <row r="15842" spans="1:20" x14ac:dyDescent="0.35">
      <c r="A15842" t="s">
        <v>154</v>
      </c>
      <c r="B15842" t="s">
        <v>155</v>
      </c>
      <c r="C15842" t="s">
        <v>93</v>
      </c>
      <c r="D15842" s="29">
        <v>46528</v>
      </c>
      <c r="E15842">
        <v>0</v>
      </c>
      <c r="F15842">
        <v>0</v>
      </c>
      <c r="G15842">
        <v>0</v>
      </c>
      <c r="H15842">
        <v>0</v>
      </c>
      <c r="L15842">
        <v>339.118292</v>
      </c>
      <c r="R15842">
        <v>339.118292</v>
      </c>
      <c r="S15842" t="s">
        <v>90</v>
      </c>
      <c r="T15842" s="297">
        <v>46311.754166666666</v>
      </c>
    </row>
    <row r="15843" spans="1:20" x14ac:dyDescent="0.35">
      <c r="A15843" t="s">
        <v>154</v>
      </c>
      <c r="B15843" t="s">
        <v>155</v>
      </c>
      <c r="C15843" t="s">
        <v>93</v>
      </c>
      <c r="D15843" s="29">
        <v>46529</v>
      </c>
      <c r="E15843">
        <v>0</v>
      </c>
      <c r="F15843">
        <v>0</v>
      </c>
      <c r="G15843">
        <v>0</v>
      </c>
      <c r="H15843">
        <v>0</v>
      </c>
      <c r="L15843">
        <v>339.118292</v>
      </c>
      <c r="R15843">
        <v>339.118292</v>
      </c>
      <c r="S15843" t="s">
        <v>90</v>
      </c>
      <c r="T15843" s="297">
        <v>46311.754166666666</v>
      </c>
    </row>
    <row r="15844" spans="1:20" x14ac:dyDescent="0.35">
      <c r="A15844" t="s">
        <v>154</v>
      </c>
      <c r="B15844" t="s">
        <v>155</v>
      </c>
      <c r="C15844" t="s">
        <v>93</v>
      </c>
      <c r="D15844" s="29">
        <v>46530</v>
      </c>
      <c r="E15844">
        <v>0</v>
      </c>
      <c r="F15844">
        <v>0</v>
      </c>
      <c r="G15844">
        <v>0</v>
      </c>
      <c r="H15844">
        <v>0</v>
      </c>
      <c r="L15844">
        <v>339.118292</v>
      </c>
      <c r="R15844">
        <v>339.118292</v>
      </c>
      <c r="S15844" t="s">
        <v>90</v>
      </c>
      <c r="T15844" s="297">
        <v>46311.754166666666</v>
      </c>
    </row>
    <row r="15845" spans="1:20" x14ac:dyDescent="0.35">
      <c r="A15845" t="s">
        <v>154</v>
      </c>
      <c r="B15845" t="s">
        <v>155</v>
      </c>
      <c r="C15845" t="s">
        <v>93</v>
      </c>
      <c r="D15845" s="29">
        <v>46531</v>
      </c>
      <c r="E15845">
        <v>0</v>
      </c>
      <c r="F15845">
        <v>0</v>
      </c>
      <c r="G15845">
        <v>0</v>
      </c>
      <c r="H15845">
        <v>0</v>
      </c>
      <c r="L15845">
        <v>339.118292</v>
      </c>
      <c r="R15845">
        <v>339.118292</v>
      </c>
      <c r="S15845" t="s">
        <v>90</v>
      </c>
      <c r="T15845" s="297">
        <v>46311.754166666666</v>
      </c>
    </row>
    <row r="15846" spans="1:20" x14ac:dyDescent="0.35">
      <c r="A15846" t="s">
        <v>154</v>
      </c>
      <c r="B15846" t="s">
        <v>155</v>
      </c>
      <c r="C15846" t="s">
        <v>93</v>
      </c>
      <c r="D15846" s="29">
        <v>46532</v>
      </c>
      <c r="E15846">
        <v>0</v>
      </c>
      <c r="F15846">
        <v>0</v>
      </c>
      <c r="G15846">
        <v>0</v>
      </c>
      <c r="H15846">
        <v>0</v>
      </c>
      <c r="L15846">
        <v>339.118292</v>
      </c>
      <c r="R15846">
        <v>339.118292</v>
      </c>
      <c r="S15846" t="s">
        <v>90</v>
      </c>
      <c r="T15846" s="297">
        <v>46311.754166666666</v>
      </c>
    </row>
    <row r="15847" spans="1:20" x14ac:dyDescent="0.35">
      <c r="A15847" t="s">
        <v>154</v>
      </c>
      <c r="B15847" t="s">
        <v>155</v>
      </c>
      <c r="C15847" t="s">
        <v>93</v>
      </c>
      <c r="D15847" s="29">
        <v>46533</v>
      </c>
      <c r="E15847">
        <v>0</v>
      </c>
      <c r="F15847">
        <v>0</v>
      </c>
      <c r="G15847">
        <v>0</v>
      </c>
      <c r="H15847">
        <v>0</v>
      </c>
      <c r="L15847">
        <v>339.118292</v>
      </c>
      <c r="R15847">
        <v>339.118292</v>
      </c>
      <c r="S15847" t="s">
        <v>90</v>
      </c>
      <c r="T15847" s="297">
        <v>46311.754166666666</v>
      </c>
    </row>
    <row r="15848" spans="1:20" x14ac:dyDescent="0.35">
      <c r="A15848" t="s">
        <v>154</v>
      </c>
      <c r="B15848" t="s">
        <v>155</v>
      </c>
      <c r="C15848" t="s">
        <v>93</v>
      </c>
      <c r="D15848" s="29">
        <v>46534</v>
      </c>
      <c r="E15848">
        <v>0</v>
      </c>
      <c r="F15848">
        <v>0</v>
      </c>
      <c r="G15848">
        <v>0</v>
      </c>
      <c r="H15848">
        <v>0</v>
      </c>
      <c r="L15848">
        <v>339.118292</v>
      </c>
      <c r="R15848">
        <v>339.118292</v>
      </c>
      <c r="S15848" t="s">
        <v>90</v>
      </c>
      <c r="T15848" s="297">
        <v>46311.754166666666</v>
      </c>
    </row>
    <row r="15849" spans="1:20" x14ac:dyDescent="0.35">
      <c r="A15849" t="s">
        <v>154</v>
      </c>
      <c r="B15849" t="s">
        <v>155</v>
      </c>
      <c r="C15849" t="s">
        <v>93</v>
      </c>
      <c r="D15849" s="29">
        <v>46535</v>
      </c>
      <c r="E15849">
        <v>0</v>
      </c>
      <c r="F15849">
        <v>0</v>
      </c>
      <c r="G15849">
        <v>0</v>
      </c>
      <c r="H15849">
        <v>0</v>
      </c>
      <c r="L15849">
        <v>339.118292</v>
      </c>
      <c r="R15849">
        <v>339.118292</v>
      </c>
      <c r="S15849" t="s">
        <v>90</v>
      </c>
      <c r="T15849" s="297">
        <v>46311.754166666666</v>
      </c>
    </row>
    <row r="15850" spans="1:20" x14ac:dyDescent="0.35">
      <c r="A15850" t="s">
        <v>154</v>
      </c>
      <c r="B15850" t="s">
        <v>155</v>
      </c>
      <c r="C15850" t="s">
        <v>93</v>
      </c>
      <c r="D15850" s="29">
        <v>46536</v>
      </c>
      <c r="E15850">
        <v>0</v>
      </c>
      <c r="F15850">
        <v>0</v>
      </c>
      <c r="G15850">
        <v>0</v>
      </c>
      <c r="H15850">
        <v>0</v>
      </c>
      <c r="L15850">
        <v>339.118292</v>
      </c>
      <c r="R15850">
        <v>339.118292</v>
      </c>
      <c r="S15850" t="s">
        <v>90</v>
      </c>
      <c r="T15850" s="297">
        <v>46311.754166666666</v>
      </c>
    </row>
    <row r="15851" spans="1:20" x14ac:dyDescent="0.35">
      <c r="A15851" t="s">
        <v>154</v>
      </c>
      <c r="B15851" t="s">
        <v>155</v>
      </c>
      <c r="C15851" t="s">
        <v>93</v>
      </c>
      <c r="D15851" s="29">
        <v>46537</v>
      </c>
      <c r="E15851">
        <v>0</v>
      </c>
      <c r="F15851">
        <v>0</v>
      </c>
      <c r="G15851">
        <v>0</v>
      </c>
      <c r="H15851">
        <v>0</v>
      </c>
      <c r="L15851">
        <v>339.118292</v>
      </c>
      <c r="R15851">
        <v>339.118292</v>
      </c>
      <c r="S15851" t="s">
        <v>90</v>
      </c>
      <c r="T15851" s="297">
        <v>46311.754166666666</v>
      </c>
    </row>
    <row r="15852" spans="1:20" x14ac:dyDescent="0.35">
      <c r="A15852" t="s">
        <v>154</v>
      </c>
      <c r="B15852" t="s">
        <v>155</v>
      </c>
      <c r="C15852" t="s">
        <v>93</v>
      </c>
      <c r="D15852" s="29">
        <v>46538</v>
      </c>
      <c r="E15852">
        <v>0</v>
      </c>
      <c r="F15852">
        <v>0</v>
      </c>
      <c r="G15852">
        <v>0</v>
      </c>
      <c r="H15852">
        <v>0</v>
      </c>
      <c r="L15852">
        <v>339.118292</v>
      </c>
      <c r="R15852">
        <v>339.118292</v>
      </c>
      <c r="S15852" t="s">
        <v>90</v>
      </c>
      <c r="T15852" s="297">
        <v>46311.754166666666</v>
      </c>
    </row>
    <row r="15853" spans="1:20" x14ac:dyDescent="0.35">
      <c r="A15853" t="s">
        <v>154</v>
      </c>
      <c r="B15853" t="s">
        <v>155</v>
      </c>
      <c r="C15853" t="s">
        <v>93</v>
      </c>
      <c r="D15853" s="29">
        <v>46539</v>
      </c>
      <c r="E15853">
        <v>0</v>
      </c>
      <c r="F15853">
        <v>0</v>
      </c>
      <c r="G15853">
        <v>0</v>
      </c>
      <c r="H15853">
        <v>0</v>
      </c>
      <c r="L15853">
        <v>339.118292</v>
      </c>
      <c r="R15853">
        <v>339.118292</v>
      </c>
      <c r="S15853" t="s">
        <v>90</v>
      </c>
      <c r="T15853" s="297">
        <v>46311.754166666666</v>
      </c>
    </row>
    <row r="15854" spans="1:20" x14ac:dyDescent="0.35">
      <c r="A15854" t="s">
        <v>154</v>
      </c>
      <c r="B15854" t="s">
        <v>155</v>
      </c>
      <c r="C15854" t="s">
        <v>93</v>
      </c>
      <c r="D15854" s="29">
        <v>46540</v>
      </c>
      <c r="E15854">
        <v>0</v>
      </c>
      <c r="F15854">
        <v>0</v>
      </c>
      <c r="G15854">
        <v>0</v>
      </c>
      <c r="H15854">
        <v>0</v>
      </c>
      <c r="L15854">
        <v>339.118292</v>
      </c>
      <c r="R15854">
        <v>339.118292</v>
      </c>
      <c r="S15854" t="s">
        <v>90</v>
      </c>
      <c r="T15854" s="297">
        <v>46311.754166666666</v>
      </c>
    </row>
    <row r="15855" spans="1:20" x14ac:dyDescent="0.35">
      <c r="A15855" t="s">
        <v>154</v>
      </c>
      <c r="B15855" t="s">
        <v>155</v>
      </c>
      <c r="C15855" t="s">
        <v>93</v>
      </c>
      <c r="D15855" s="29">
        <v>46541</v>
      </c>
      <c r="E15855">
        <v>0</v>
      </c>
      <c r="F15855">
        <v>0</v>
      </c>
      <c r="G15855">
        <v>0</v>
      </c>
      <c r="H15855">
        <v>0</v>
      </c>
      <c r="L15855">
        <v>339.118292</v>
      </c>
      <c r="R15855">
        <v>339.118292</v>
      </c>
      <c r="S15855" t="s">
        <v>90</v>
      </c>
      <c r="T15855" s="297">
        <v>46311.754166666666</v>
      </c>
    </row>
    <row r="15856" spans="1:20" x14ac:dyDescent="0.35">
      <c r="A15856" t="s">
        <v>154</v>
      </c>
      <c r="B15856" t="s">
        <v>155</v>
      </c>
      <c r="C15856" t="s">
        <v>93</v>
      </c>
      <c r="D15856" s="29">
        <v>46542</v>
      </c>
      <c r="E15856">
        <v>0</v>
      </c>
      <c r="F15856">
        <v>0</v>
      </c>
      <c r="G15856">
        <v>0</v>
      </c>
      <c r="H15856">
        <v>0</v>
      </c>
      <c r="L15856">
        <v>339.118292</v>
      </c>
      <c r="R15856">
        <v>339.118292</v>
      </c>
      <c r="S15856" t="s">
        <v>90</v>
      </c>
      <c r="T15856" s="297">
        <v>46311.754166666666</v>
      </c>
    </row>
    <row r="15857" spans="1:20" x14ac:dyDescent="0.35">
      <c r="A15857" t="s">
        <v>154</v>
      </c>
      <c r="B15857" t="s">
        <v>155</v>
      </c>
      <c r="C15857" t="s">
        <v>93</v>
      </c>
      <c r="D15857" s="29">
        <v>46543</v>
      </c>
      <c r="E15857">
        <v>0</v>
      </c>
      <c r="F15857">
        <v>0</v>
      </c>
      <c r="G15857">
        <v>0</v>
      </c>
      <c r="H15857">
        <v>0</v>
      </c>
      <c r="L15857">
        <v>339.118292</v>
      </c>
      <c r="R15857">
        <v>339.118292</v>
      </c>
      <c r="S15857" t="s">
        <v>90</v>
      </c>
      <c r="T15857" s="297">
        <v>46311.754166666666</v>
      </c>
    </row>
    <row r="15858" spans="1:20" x14ac:dyDescent="0.35">
      <c r="A15858" t="s">
        <v>154</v>
      </c>
      <c r="B15858" t="s">
        <v>155</v>
      </c>
      <c r="C15858" t="s">
        <v>93</v>
      </c>
      <c r="D15858" s="29">
        <v>46544</v>
      </c>
      <c r="E15858">
        <v>0</v>
      </c>
      <c r="F15858">
        <v>0</v>
      </c>
      <c r="G15858">
        <v>0</v>
      </c>
      <c r="H15858">
        <v>0</v>
      </c>
      <c r="L15858">
        <v>339.118292</v>
      </c>
      <c r="R15858">
        <v>339.118292</v>
      </c>
      <c r="S15858" t="s">
        <v>90</v>
      </c>
      <c r="T15858" s="297">
        <v>46311.754166666666</v>
      </c>
    </row>
    <row r="15859" spans="1:20" x14ac:dyDescent="0.35">
      <c r="A15859" t="s">
        <v>154</v>
      </c>
      <c r="B15859" t="s">
        <v>155</v>
      </c>
      <c r="C15859" t="s">
        <v>93</v>
      </c>
      <c r="D15859" s="29">
        <v>46545</v>
      </c>
      <c r="E15859">
        <v>0</v>
      </c>
      <c r="F15859">
        <v>0</v>
      </c>
      <c r="G15859">
        <v>0</v>
      </c>
      <c r="H15859">
        <v>0</v>
      </c>
      <c r="L15859">
        <v>339.118292</v>
      </c>
      <c r="R15859">
        <v>339.118292</v>
      </c>
      <c r="S15859" t="s">
        <v>90</v>
      </c>
      <c r="T15859" s="297">
        <v>46311.754166666666</v>
      </c>
    </row>
    <row r="15860" spans="1:20" x14ac:dyDescent="0.35">
      <c r="A15860" t="s">
        <v>154</v>
      </c>
      <c r="B15860" t="s">
        <v>155</v>
      </c>
      <c r="C15860" t="s">
        <v>93</v>
      </c>
      <c r="D15860" s="29">
        <v>46546</v>
      </c>
      <c r="E15860">
        <v>0</v>
      </c>
      <c r="F15860">
        <v>0</v>
      </c>
      <c r="G15860">
        <v>0</v>
      </c>
      <c r="H15860">
        <v>0</v>
      </c>
      <c r="L15860">
        <v>339.118292</v>
      </c>
      <c r="R15860">
        <v>339.118292</v>
      </c>
      <c r="S15860" t="s">
        <v>90</v>
      </c>
      <c r="T15860" s="297">
        <v>46311.754166666666</v>
      </c>
    </row>
    <row r="15861" spans="1:20" x14ac:dyDescent="0.35">
      <c r="A15861" t="s">
        <v>154</v>
      </c>
      <c r="B15861" t="s">
        <v>155</v>
      </c>
      <c r="C15861" t="s">
        <v>93</v>
      </c>
      <c r="D15861" s="29">
        <v>46547</v>
      </c>
      <c r="E15861">
        <v>0</v>
      </c>
      <c r="F15861">
        <v>0</v>
      </c>
      <c r="G15861">
        <v>0</v>
      </c>
      <c r="H15861">
        <v>0</v>
      </c>
      <c r="L15861">
        <v>339.118292</v>
      </c>
      <c r="R15861">
        <v>339.118292</v>
      </c>
      <c r="S15861" t="s">
        <v>90</v>
      </c>
      <c r="T15861" s="297">
        <v>46311.754166666666</v>
      </c>
    </row>
    <row r="15862" spans="1:20" x14ac:dyDescent="0.35">
      <c r="A15862" t="s">
        <v>154</v>
      </c>
      <c r="B15862" t="s">
        <v>155</v>
      </c>
      <c r="C15862" t="s">
        <v>93</v>
      </c>
      <c r="D15862" s="29">
        <v>46548</v>
      </c>
      <c r="E15862">
        <v>0</v>
      </c>
      <c r="F15862">
        <v>0</v>
      </c>
      <c r="G15862">
        <v>0</v>
      </c>
      <c r="H15862">
        <v>0</v>
      </c>
      <c r="L15862">
        <v>339.118292</v>
      </c>
      <c r="R15862">
        <v>339.118292</v>
      </c>
      <c r="S15862" t="s">
        <v>90</v>
      </c>
      <c r="T15862" s="297">
        <v>46311.754166666666</v>
      </c>
    </row>
    <row r="15863" spans="1:20" x14ac:dyDescent="0.35">
      <c r="A15863" t="s">
        <v>154</v>
      </c>
      <c r="B15863" t="s">
        <v>155</v>
      </c>
      <c r="C15863" t="s">
        <v>93</v>
      </c>
      <c r="D15863" s="29">
        <v>46549</v>
      </c>
      <c r="E15863">
        <v>0</v>
      </c>
      <c r="F15863">
        <v>0</v>
      </c>
      <c r="G15863">
        <v>0</v>
      </c>
      <c r="H15863">
        <v>0</v>
      </c>
      <c r="L15863">
        <v>339.118292</v>
      </c>
      <c r="R15863">
        <v>339.118292</v>
      </c>
      <c r="S15863" t="s">
        <v>90</v>
      </c>
      <c r="T15863" s="297">
        <v>46311.754166666666</v>
      </c>
    </row>
    <row r="15864" spans="1:20" x14ac:dyDescent="0.35">
      <c r="A15864" t="s">
        <v>154</v>
      </c>
      <c r="B15864" t="s">
        <v>155</v>
      </c>
      <c r="C15864" t="s">
        <v>93</v>
      </c>
      <c r="D15864" s="29">
        <v>46550</v>
      </c>
      <c r="E15864">
        <v>0</v>
      </c>
      <c r="F15864">
        <v>0</v>
      </c>
      <c r="G15864">
        <v>0</v>
      </c>
      <c r="H15864">
        <v>0</v>
      </c>
      <c r="L15864">
        <v>339.118292</v>
      </c>
      <c r="R15864">
        <v>339.118292</v>
      </c>
      <c r="S15864" t="s">
        <v>90</v>
      </c>
      <c r="T15864" s="297">
        <v>46311.754166666666</v>
      </c>
    </row>
    <row r="15865" spans="1:20" x14ac:dyDescent="0.35">
      <c r="A15865" t="s">
        <v>154</v>
      </c>
      <c r="B15865" t="s">
        <v>155</v>
      </c>
      <c r="C15865" t="s">
        <v>93</v>
      </c>
      <c r="D15865" s="29">
        <v>46551</v>
      </c>
      <c r="E15865">
        <v>0</v>
      </c>
      <c r="F15865">
        <v>0</v>
      </c>
      <c r="G15865">
        <v>0</v>
      </c>
      <c r="H15865">
        <v>0</v>
      </c>
      <c r="L15865">
        <v>339.118292</v>
      </c>
      <c r="R15865">
        <v>339.118292</v>
      </c>
      <c r="S15865" t="s">
        <v>90</v>
      </c>
      <c r="T15865" s="297">
        <v>46311.754166666666</v>
      </c>
    </row>
    <row r="15866" spans="1:20" x14ac:dyDescent="0.35">
      <c r="A15866" t="s">
        <v>154</v>
      </c>
      <c r="B15866" t="s">
        <v>155</v>
      </c>
      <c r="C15866" t="s">
        <v>93</v>
      </c>
      <c r="D15866" s="29">
        <v>46552</v>
      </c>
      <c r="E15866">
        <v>0</v>
      </c>
      <c r="F15866">
        <v>0</v>
      </c>
      <c r="G15866">
        <v>0</v>
      </c>
      <c r="H15866">
        <v>0</v>
      </c>
      <c r="L15866">
        <v>339.118292</v>
      </c>
      <c r="R15866">
        <v>339.118292</v>
      </c>
      <c r="S15866" t="s">
        <v>90</v>
      </c>
      <c r="T15866" s="297">
        <v>46311.754166666666</v>
      </c>
    </row>
    <row r="15867" spans="1:20" x14ac:dyDescent="0.35">
      <c r="A15867" t="s">
        <v>154</v>
      </c>
      <c r="B15867" t="s">
        <v>155</v>
      </c>
      <c r="C15867" t="s">
        <v>93</v>
      </c>
      <c r="D15867" s="29">
        <v>46553</v>
      </c>
      <c r="E15867">
        <v>0</v>
      </c>
      <c r="F15867">
        <v>0</v>
      </c>
      <c r="G15867">
        <v>0</v>
      </c>
      <c r="H15867">
        <v>0</v>
      </c>
      <c r="L15867">
        <v>339.118292</v>
      </c>
      <c r="R15867">
        <v>339.118292</v>
      </c>
      <c r="S15867" t="s">
        <v>90</v>
      </c>
      <c r="T15867" s="297">
        <v>46311.754166666666</v>
      </c>
    </row>
    <row r="15868" spans="1:20" x14ac:dyDescent="0.35">
      <c r="A15868" t="s">
        <v>154</v>
      </c>
      <c r="B15868" t="s">
        <v>155</v>
      </c>
      <c r="C15868" t="s">
        <v>93</v>
      </c>
      <c r="D15868" s="29">
        <v>46554</v>
      </c>
      <c r="E15868">
        <v>0</v>
      </c>
      <c r="F15868">
        <v>0</v>
      </c>
      <c r="G15868">
        <v>0</v>
      </c>
      <c r="H15868">
        <v>0</v>
      </c>
      <c r="L15868">
        <v>339.118292</v>
      </c>
      <c r="R15868">
        <v>339.118292</v>
      </c>
      <c r="S15868" t="s">
        <v>90</v>
      </c>
      <c r="T15868" s="297">
        <v>46311.754166666666</v>
      </c>
    </row>
    <row r="15869" spans="1:20" x14ac:dyDescent="0.35">
      <c r="A15869" t="s">
        <v>154</v>
      </c>
      <c r="B15869" t="s">
        <v>155</v>
      </c>
      <c r="C15869" t="s">
        <v>93</v>
      </c>
      <c r="D15869" s="29">
        <v>46555</v>
      </c>
      <c r="E15869">
        <v>0</v>
      </c>
      <c r="F15869">
        <v>0</v>
      </c>
      <c r="G15869">
        <v>0</v>
      </c>
      <c r="H15869">
        <v>0</v>
      </c>
      <c r="L15869">
        <v>339.118292</v>
      </c>
      <c r="R15869">
        <v>339.118292</v>
      </c>
      <c r="S15869" t="s">
        <v>90</v>
      </c>
      <c r="T15869" s="297">
        <v>46311.754166666666</v>
      </c>
    </row>
    <row r="15870" spans="1:20" x14ac:dyDescent="0.35">
      <c r="A15870" t="s">
        <v>154</v>
      </c>
      <c r="B15870" t="s">
        <v>155</v>
      </c>
      <c r="C15870" t="s">
        <v>93</v>
      </c>
      <c r="D15870" s="29">
        <v>46556</v>
      </c>
      <c r="E15870">
        <v>0</v>
      </c>
      <c r="F15870">
        <v>0</v>
      </c>
      <c r="G15870">
        <v>0</v>
      </c>
      <c r="H15870">
        <v>0</v>
      </c>
      <c r="L15870">
        <v>339.118292</v>
      </c>
      <c r="R15870">
        <v>339.118292</v>
      </c>
      <c r="S15870" t="s">
        <v>90</v>
      </c>
      <c r="T15870" s="297">
        <v>46311.754166666666</v>
      </c>
    </row>
    <row r="15871" spans="1:20" x14ac:dyDescent="0.35">
      <c r="A15871" t="s">
        <v>154</v>
      </c>
      <c r="B15871" t="s">
        <v>155</v>
      </c>
      <c r="C15871" t="s">
        <v>93</v>
      </c>
      <c r="D15871" s="29">
        <v>46557</v>
      </c>
      <c r="E15871">
        <v>0</v>
      </c>
      <c r="F15871">
        <v>0</v>
      </c>
      <c r="G15871">
        <v>0</v>
      </c>
      <c r="H15871">
        <v>0</v>
      </c>
      <c r="L15871">
        <v>339.118292</v>
      </c>
      <c r="R15871">
        <v>339.118292</v>
      </c>
      <c r="S15871" t="s">
        <v>90</v>
      </c>
      <c r="T15871" s="297">
        <v>46311.754166666666</v>
      </c>
    </row>
    <row r="15872" spans="1:20" x14ac:dyDescent="0.35">
      <c r="A15872" t="s">
        <v>154</v>
      </c>
      <c r="B15872" t="s">
        <v>155</v>
      </c>
      <c r="C15872" t="s">
        <v>93</v>
      </c>
      <c r="D15872" s="29">
        <v>46558</v>
      </c>
      <c r="E15872">
        <v>0</v>
      </c>
      <c r="F15872">
        <v>0</v>
      </c>
      <c r="G15872">
        <v>0</v>
      </c>
      <c r="H15872">
        <v>0</v>
      </c>
      <c r="L15872">
        <v>339.118292</v>
      </c>
      <c r="R15872">
        <v>339.118292</v>
      </c>
      <c r="S15872" t="s">
        <v>90</v>
      </c>
      <c r="T15872" s="297">
        <v>46311.754166666666</v>
      </c>
    </row>
    <row r="15873" spans="1:20" x14ac:dyDescent="0.35">
      <c r="A15873" t="s">
        <v>154</v>
      </c>
      <c r="B15873" t="s">
        <v>155</v>
      </c>
      <c r="C15873" t="s">
        <v>93</v>
      </c>
      <c r="D15873" s="29">
        <v>46559</v>
      </c>
      <c r="E15873">
        <v>0</v>
      </c>
      <c r="F15873">
        <v>0</v>
      </c>
      <c r="G15873">
        <v>0</v>
      </c>
      <c r="H15873">
        <v>0</v>
      </c>
      <c r="L15873">
        <v>339.118292</v>
      </c>
      <c r="R15873">
        <v>339.118292</v>
      </c>
      <c r="S15873" t="s">
        <v>90</v>
      </c>
      <c r="T15873" s="297">
        <v>46311.754166666666</v>
      </c>
    </row>
    <row r="15874" spans="1:20" x14ac:dyDescent="0.35">
      <c r="A15874" t="s">
        <v>154</v>
      </c>
      <c r="B15874" t="s">
        <v>155</v>
      </c>
      <c r="C15874" t="s">
        <v>93</v>
      </c>
      <c r="D15874" s="29">
        <v>46560</v>
      </c>
      <c r="E15874">
        <v>0</v>
      </c>
      <c r="F15874">
        <v>0</v>
      </c>
      <c r="G15874">
        <v>0</v>
      </c>
      <c r="H15874">
        <v>0</v>
      </c>
      <c r="L15874">
        <v>339.118292</v>
      </c>
      <c r="R15874">
        <v>339.118292</v>
      </c>
      <c r="S15874" t="s">
        <v>90</v>
      </c>
      <c r="T15874" s="297">
        <v>46311.754166666666</v>
      </c>
    </row>
    <row r="15875" spans="1:20" x14ac:dyDescent="0.35">
      <c r="A15875" t="s">
        <v>154</v>
      </c>
      <c r="B15875" t="s">
        <v>155</v>
      </c>
      <c r="C15875" t="s">
        <v>93</v>
      </c>
      <c r="D15875" s="29">
        <v>46561</v>
      </c>
      <c r="E15875">
        <v>0</v>
      </c>
      <c r="F15875">
        <v>0</v>
      </c>
      <c r="G15875">
        <v>0</v>
      </c>
      <c r="H15875">
        <v>0</v>
      </c>
      <c r="L15875">
        <v>339.118292</v>
      </c>
      <c r="R15875">
        <v>339.118292</v>
      </c>
      <c r="S15875" t="s">
        <v>90</v>
      </c>
      <c r="T15875" s="297">
        <v>46311.754166666666</v>
      </c>
    </row>
    <row r="15876" spans="1:20" x14ac:dyDescent="0.35">
      <c r="A15876" t="s">
        <v>154</v>
      </c>
      <c r="B15876" t="s">
        <v>155</v>
      </c>
      <c r="C15876" t="s">
        <v>93</v>
      </c>
      <c r="D15876" s="29">
        <v>46562</v>
      </c>
      <c r="E15876">
        <v>0</v>
      </c>
      <c r="F15876">
        <v>0</v>
      </c>
      <c r="G15876">
        <v>0</v>
      </c>
      <c r="H15876">
        <v>0</v>
      </c>
      <c r="L15876">
        <v>339.118292</v>
      </c>
      <c r="R15876">
        <v>339.118292</v>
      </c>
      <c r="S15876" t="s">
        <v>90</v>
      </c>
      <c r="T15876" s="297">
        <v>46311.754166666666</v>
      </c>
    </row>
    <row r="15877" spans="1:20" x14ac:dyDescent="0.35">
      <c r="A15877" t="s">
        <v>154</v>
      </c>
      <c r="B15877" t="s">
        <v>155</v>
      </c>
      <c r="C15877" t="s">
        <v>93</v>
      </c>
      <c r="D15877" s="29">
        <v>46563</v>
      </c>
      <c r="E15877">
        <v>0</v>
      </c>
      <c r="F15877">
        <v>0</v>
      </c>
      <c r="G15877">
        <v>0</v>
      </c>
      <c r="H15877">
        <v>0</v>
      </c>
      <c r="L15877">
        <v>339.118292</v>
      </c>
      <c r="R15877">
        <v>339.118292</v>
      </c>
      <c r="S15877" t="s">
        <v>90</v>
      </c>
      <c r="T15877" s="297">
        <v>46311.754166666666</v>
      </c>
    </row>
    <row r="15878" spans="1:20" x14ac:dyDescent="0.35">
      <c r="A15878" t="s">
        <v>154</v>
      </c>
      <c r="B15878" t="s">
        <v>155</v>
      </c>
      <c r="C15878" t="s">
        <v>93</v>
      </c>
      <c r="D15878" s="29">
        <v>46564</v>
      </c>
      <c r="E15878">
        <v>0</v>
      </c>
      <c r="F15878">
        <v>0</v>
      </c>
      <c r="G15878">
        <v>0</v>
      </c>
      <c r="H15878">
        <v>0</v>
      </c>
      <c r="L15878">
        <v>339.118292</v>
      </c>
      <c r="R15878">
        <v>339.118292</v>
      </c>
      <c r="S15878" t="s">
        <v>90</v>
      </c>
      <c r="T15878" s="297">
        <v>46311.754166666666</v>
      </c>
    </row>
    <row r="15879" spans="1:20" x14ac:dyDescent="0.35">
      <c r="A15879" t="s">
        <v>154</v>
      </c>
      <c r="B15879" t="s">
        <v>155</v>
      </c>
      <c r="C15879" t="s">
        <v>93</v>
      </c>
      <c r="D15879" s="29">
        <v>46565</v>
      </c>
      <c r="E15879">
        <v>0</v>
      </c>
      <c r="F15879">
        <v>0</v>
      </c>
      <c r="G15879">
        <v>0</v>
      </c>
      <c r="H15879">
        <v>0</v>
      </c>
      <c r="L15879">
        <v>339.118292</v>
      </c>
      <c r="R15879">
        <v>339.118292</v>
      </c>
      <c r="S15879" t="s">
        <v>90</v>
      </c>
      <c r="T15879" s="297">
        <v>46311.754166666666</v>
      </c>
    </row>
    <row r="15880" spans="1:20" x14ac:dyDescent="0.35">
      <c r="A15880" t="s">
        <v>154</v>
      </c>
      <c r="B15880" t="s">
        <v>155</v>
      </c>
      <c r="C15880" t="s">
        <v>93</v>
      </c>
      <c r="D15880" s="29">
        <v>46566</v>
      </c>
      <c r="E15880">
        <v>0</v>
      </c>
      <c r="F15880">
        <v>0</v>
      </c>
      <c r="G15880">
        <v>0</v>
      </c>
      <c r="H15880">
        <v>0</v>
      </c>
      <c r="L15880">
        <v>339.118292</v>
      </c>
      <c r="R15880">
        <v>339.118292</v>
      </c>
      <c r="S15880" t="s">
        <v>90</v>
      </c>
      <c r="T15880" s="297">
        <v>46311.754166666666</v>
      </c>
    </row>
    <row r="15881" spans="1:20" x14ac:dyDescent="0.35">
      <c r="A15881" t="s">
        <v>154</v>
      </c>
      <c r="B15881" t="s">
        <v>155</v>
      </c>
      <c r="C15881" t="s">
        <v>93</v>
      </c>
      <c r="D15881" s="29">
        <v>46567</v>
      </c>
      <c r="E15881">
        <v>0</v>
      </c>
      <c r="F15881">
        <v>0</v>
      </c>
      <c r="G15881">
        <v>0</v>
      </c>
      <c r="H15881">
        <v>0</v>
      </c>
      <c r="L15881">
        <v>339.118292</v>
      </c>
      <c r="R15881">
        <v>339.118292</v>
      </c>
      <c r="S15881" t="s">
        <v>90</v>
      </c>
      <c r="T15881" s="297">
        <v>46311.754166666666</v>
      </c>
    </row>
    <row r="15882" spans="1:20" x14ac:dyDescent="0.35">
      <c r="A15882" t="s">
        <v>154</v>
      </c>
      <c r="B15882" t="s">
        <v>155</v>
      </c>
      <c r="C15882" t="s">
        <v>93</v>
      </c>
      <c r="D15882" s="29">
        <v>46568</v>
      </c>
      <c r="E15882">
        <v>0</v>
      </c>
      <c r="F15882">
        <v>0</v>
      </c>
      <c r="G15882">
        <v>0</v>
      </c>
      <c r="H15882">
        <v>0</v>
      </c>
      <c r="L15882">
        <v>339.118292</v>
      </c>
      <c r="R15882">
        <v>339.118292</v>
      </c>
      <c r="S15882" t="s">
        <v>90</v>
      </c>
      <c r="T15882" s="297">
        <v>46311.754166666666</v>
      </c>
    </row>
    <row r="15883" spans="1:20" x14ac:dyDescent="0.35">
      <c r="A15883" t="s">
        <v>154</v>
      </c>
      <c r="B15883" t="s">
        <v>155</v>
      </c>
      <c r="C15883" t="s">
        <v>93</v>
      </c>
      <c r="D15883" s="29">
        <v>46569</v>
      </c>
      <c r="E15883">
        <v>0</v>
      </c>
      <c r="F15883">
        <v>0</v>
      </c>
      <c r="G15883">
        <v>0</v>
      </c>
      <c r="H15883">
        <v>0</v>
      </c>
      <c r="L15883">
        <v>339.118292</v>
      </c>
      <c r="R15883">
        <v>339.118292</v>
      </c>
      <c r="S15883" t="s">
        <v>90</v>
      </c>
      <c r="T15883" s="297">
        <v>46311.754166666666</v>
      </c>
    </row>
    <row r="15884" spans="1:20" x14ac:dyDescent="0.35">
      <c r="A15884" t="s">
        <v>154</v>
      </c>
      <c r="B15884" t="s">
        <v>155</v>
      </c>
      <c r="C15884" t="s">
        <v>93</v>
      </c>
      <c r="D15884" s="29">
        <v>46570</v>
      </c>
      <c r="E15884">
        <v>0</v>
      </c>
      <c r="F15884">
        <v>0</v>
      </c>
      <c r="G15884">
        <v>0</v>
      </c>
      <c r="H15884">
        <v>0</v>
      </c>
      <c r="L15884">
        <v>339.118292</v>
      </c>
      <c r="R15884">
        <v>339.118292</v>
      </c>
      <c r="S15884" t="s">
        <v>90</v>
      </c>
      <c r="T15884" s="297">
        <v>46311.754166666666</v>
      </c>
    </row>
    <row r="15885" spans="1:20" x14ac:dyDescent="0.35">
      <c r="A15885" t="s">
        <v>154</v>
      </c>
      <c r="B15885" t="s">
        <v>155</v>
      </c>
      <c r="C15885" t="s">
        <v>93</v>
      </c>
      <c r="D15885" s="29">
        <v>46571</v>
      </c>
      <c r="E15885">
        <v>0</v>
      </c>
      <c r="F15885">
        <v>0</v>
      </c>
      <c r="G15885">
        <v>0</v>
      </c>
      <c r="H15885">
        <v>0</v>
      </c>
      <c r="L15885">
        <v>339.118292</v>
      </c>
      <c r="R15885">
        <v>339.118292</v>
      </c>
      <c r="S15885" t="s">
        <v>90</v>
      </c>
      <c r="T15885" s="297">
        <v>46311.754166666666</v>
      </c>
    </row>
    <row r="15886" spans="1:20" x14ac:dyDescent="0.35">
      <c r="A15886" t="s">
        <v>154</v>
      </c>
      <c r="B15886" t="s">
        <v>155</v>
      </c>
      <c r="C15886" t="s">
        <v>93</v>
      </c>
      <c r="D15886" s="29">
        <v>46572</v>
      </c>
      <c r="E15886">
        <v>0</v>
      </c>
      <c r="F15886">
        <v>0</v>
      </c>
      <c r="G15886">
        <v>0</v>
      </c>
      <c r="H15886">
        <v>0</v>
      </c>
      <c r="L15886">
        <v>339.118292</v>
      </c>
      <c r="R15886">
        <v>339.118292</v>
      </c>
      <c r="S15886" t="s">
        <v>90</v>
      </c>
      <c r="T15886" s="297">
        <v>46311.754166666666</v>
      </c>
    </row>
    <row r="15887" spans="1:20" x14ac:dyDescent="0.35">
      <c r="A15887" t="s">
        <v>154</v>
      </c>
      <c r="B15887" t="s">
        <v>155</v>
      </c>
      <c r="C15887" t="s">
        <v>93</v>
      </c>
      <c r="D15887" s="29">
        <v>46573</v>
      </c>
      <c r="E15887">
        <v>0</v>
      </c>
      <c r="F15887">
        <v>0</v>
      </c>
      <c r="G15887">
        <v>0</v>
      </c>
      <c r="H15887">
        <v>0</v>
      </c>
      <c r="L15887">
        <v>339.118292</v>
      </c>
      <c r="R15887">
        <v>339.118292</v>
      </c>
      <c r="S15887" t="s">
        <v>90</v>
      </c>
      <c r="T15887" s="297">
        <v>46311.754166666666</v>
      </c>
    </row>
    <row r="15888" spans="1:20" x14ac:dyDescent="0.35">
      <c r="A15888" t="s">
        <v>154</v>
      </c>
      <c r="B15888" t="s">
        <v>155</v>
      </c>
      <c r="C15888" t="s">
        <v>93</v>
      </c>
      <c r="D15888" s="29">
        <v>46574</v>
      </c>
      <c r="E15888">
        <v>0</v>
      </c>
      <c r="F15888">
        <v>0</v>
      </c>
      <c r="G15888">
        <v>0</v>
      </c>
      <c r="H15888">
        <v>0</v>
      </c>
      <c r="L15888">
        <v>339.118292</v>
      </c>
      <c r="R15888">
        <v>339.118292</v>
      </c>
      <c r="S15888" t="s">
        <v>90</v>
      </c>
      <c r="T15888" s="297">
        <v>46311.754166666666</v>
      </c>
    </row>
    <row r="15889" spans="1:20" x14ac:dyDescent="0.35">
      <c r="A15889" t="s">
        <v>154</v>
      </c>
      <c r="B15889" t="s">
        <v>155</v>
      </c>
      <c r="C15889" t="s">
        <v>93</v>
      </c>
      <c r="D15889" s="29">
        <v>46575</v>
      </c>
      <c r="E15889">
        <v>0</v>
      </c>
      <c r="F15889">
        <v>0</v>
      </c>
      <c r="G15889">
        <v>0</v>
      </c>
      <c r="H15889">
        <v>0</v>
      </c>
      <c r="L15889">
        <v>339.118292</v>
      </c>
      <c r="R15889">
        <v>339.118292</v>
      </c>
      <c r="S15889" t="s">
        <v>90</v>
      </c>
      <c r="T15889" s="297">
        <v>46311.754166666666</v>
      </c>
    </row>
    <row r="15890" spans="1:20" x14ac:dyDescent="0.35">
      <c r="A15890" t="s">
        <v>154</v>
      </c>
      <c r="B15890" t="s">
        <v>155</v>
      </c>
      <c r="C15890" t="s">
        <v>93</v>
      </c>
      <c r="D15890" s="29">
        <v>46576</v>
      </c>
      <c r="E15890">
        <v>0</v>
      </c>
      <c r="F15890">
        <v>0</v>
      </c>
      <c r="G15890">
        <v>0</v>
      </c>
      <c r="H15890">
        <v>0</v>
      </c>
      <c r="L15890">
        <v>339.118292</v>
      </c>
      <c r="R15890">
        <v>339.118292</v>
      </c>
      <c r="S15890" t="s">
        <v>90</v>
      </c>
      <c r="T15890" s="297">
        <v>46311.754166666666</v>
      </c>
    </row>
    <row r="15891" spans="1:20" x14ac:dyDescent="0.35">
      <c r="A15891" t="s">
        <v>154</v>
      </c>
      <c r="B15891" t="s">
        <v>155</v>
      </c>
      <c r="C15891" t="s">
        <v>93</v>
      </c>
      <c r="D15891" s="29">
        <v>46577</v>
      </c>
      <c r="E15891">
        <v>0</v>
      </c>
      <c r="F15891">
        <v>0</v>
      </c>
      <c r="G15891">
        <v>0</v>
      </c>
      <c r="H15891">
        <v>0</v>
      </c>
      <c r="L15891">
        <v>339.118292</v>
      </c>
      <c r="R15891">
        <v>339.118292</v>
      </c>
      <c r="S15891" t="s">
        <v>90</v>
      </c>
      <c r="T15891" s="297">
        <v>46311.754166666666</v>
      </c>
    </row>
    <row r="15892" spans="1:20" x14ac:dyDescent="0.35">
      <c r="A15892" t="s">
        <v>154</v>
      </c>
      <c r="B15892" t="s">
        <v>155</v>
      </c>
      <c r="C15892" t="s">
        <v>93</v>
      </c>
      <c r="D15892" s="29">
        <v>46578</v>
      </c>
      <c r="E15892">
        <v>0</v>
      </c>
      <c r="F15892">
        <v>0</v>
      </c>
      <c r="G15892">
        <v>0</v>
      </c>
      <c r="H15892">
        <v>0</v>
      </c>
      <c r="L15892">
        <v>339.118292</v>
      </c>
      <c r="R15892">
        <v>339.118292</v>
      </c>
      <c r="S15892" t="s">
        <v>90</v>
      </c>
      <c r="T15892" s="297">
        <v>46311.754166666666</v>
      </c>
    </row>
    <row r="15893" spans="1:20" x14ac:dyDescent="0.35">
      <c r="A15893" t="s">
        <v>154</v>
      </c>
      <c r="B15893" t="s">
        <v>155</v>
      </c>
      <c r="C15893" t="s">
        <v>93</v>
      </c>
      <c r="D15893" s="29">
        <v>46579</v>
      </c>
      <c r="E15893">
        <v>0</v>
      </c>
      <c r="F15893">
        <v>0</v>
      </c>
      <c r="G15893">
        <v>0</v>
      </c>
      <c r="H15893">
        <v>0</v>
      </c>
      <c r="L15893">
        <v>339.118292</v>
      </c>
      <c r="R15893">
        <v>339.118292</v>
      </c>
      <c r="S15893" t="s">
        <v>90</v>
      </c>
      <c r="T15893" s="297">
        <v>46311.754166666666</v>
      </c>
    </row>
    <row r="15894" spans="1:20" x14ac:dyDescent="0.35">
      <c r="A15894" t="s">
        <v>154</v>
      </c>
      <c r="B15894" t="s">
        <v>155</v>
      </c>
      <c r="C15894" t="s">
        <v>93</v>
      </c>
      <c r="D15894" s="29">
        <v>46580</v>
      </c>
      <c r="E15894">
        <v>0</v>
      </c>
      <c r="F15894">
        <v>0</v>
      </c>
      <c r="G15894">
        <v>0</v>
      </c>
      <c r="H15894">
        <v>0</v>
      </c>
      <c r="L15894">
        <v>339.118292</v>
      </c>
      <c r="R15894">
        <v>339.118292</v>
      </c>
      <c r="S15894" t="s">
        <v>90</v>
      </c>
      <c r="T15894" s="297">
        <v>46311.754166666666</v>
      </c>
    </row>
    <row r="15895" spans="1:20" x14ac:dyDescent="0.35">
      <c r="A15895" t="s">
        <v>154</v>
      </c>
      <c r="B15895" t="s">
        <v>155</v>
      </c>
      <c r="C15895" t="s">
        <v>93</v>
      </c>
      <c r="D15895" s="29">
        <v>46581</v>
      </c>
      <c r="E15895">
        <v>0</v>
      </c>
      <c r="F15895">
        <v>0</v>
      </c>
      <c r="G15895">
        <v>0</v>
      </c>
      <c r="H15895">
        <v>0</v>
      </c>
      <c r="L15895">
        <v>339.118292</v>
      </c>
      <c r="R15895">
        <v>339.118292</v>
      </c>
      <c r="S15895" t="s">
        <v>90</v>
      </c>
      <c r="T15895" s="297">
        <v>46311.754166666666</v>
      </c>
    </row>
    <row r="15896" spans="1:20" x14ac:dyDescent="0.35">
      <c r="A15896" t="s">
        <v>154</v>
      </c>
      <c r="B15896" t="s">
        <v>155</v>
      </c>
      <c r="C15896" t="s">
        <v>93</v>
      </c>
      <c r="D15896" s="29">
        <v>46582</v>
      </c>
      <c r="E15896">
        <v>0</v>
      </c>
      <c r="F15896">
        <v>0</v>
      </c>
      <c r="G15896">
        <v>0</v>
      </c>
      <c r="H15896">
        <v>0</v>
      </c>
      <c r="L15896">
        <v>339.118292</v>
      </c>
      <c r="R15896">
        <v>339.118292</v>
      </c>
      <c r="S15896" t="s">
        <v>90</v>
      </c>
      <c r="T15896" s="297">
        <v>46311.754166666666</v>
      </c>
    </row>
    <row r="15897" spans="1:20" x14ac:dyDescent="0.35">
      <c r="A15897" t="s">
        <v>154</v>
      </c>
      <c r="B15897" t="s">
        <v>155</v>
      </c>
      <c r="C15897" t="s">
        <v>93</v>
      </c>
      <c r="D15897" s="29">
        <v>46583</v>
      </c>
      <c r="E15897">
        <v>0</v>
      </c>
      <c r="F15897">
        <v>0</v>
      </c>
      <c r="G15897">
        <v>0</v>
      </c>
      <c r="H15897">
        <v>0</v>
      </c>
      <c r="L15897">
        <v>339.118292</v>
      </c>
      <c r="R15897">
        <v>339.118292</v>
      </c>
      <c r="S15897" t="s">
        <v>90</v>
      </c>
      <c r="T15897" s="297">
        <v>46311.754166666666</v>
      </c>
    </row>
    <row r="15898" spans="1:20" x14ac:dyDescent="0.35">
      <c r="A15898" t="s">
        <v>154</v>
      </c>
      <c r="B15898" t="s">
        <v>155</v>
      </c>
      <c r="C15898" t="s">
        <v>93</v>
      </c>
      <c r="D15898" s="29">
        <v>46584</v>
      </c>
      <c r="E15898">
        <v>0</v>
      </c>
      <c r="F15898">
        <v>0</v>
      </c>
      <c r="G15898">
        <v>0</v>
      </c>
      <c r="H15898">
        <v>0</v>
      </c>
      <c r="L15898">
        <v>339.118292</v>
      </c>
      <c r="R15898">
        <v>339.118292</v>
      </c>
      <c r="S15898" t="s">
        <v>90</v>
      </c>
      <c r="T15898" s="297">
        <v>46311.754166666666</v>
      </c>
    </row>
    <row r="15899" spans="1:20" x14ac:dyDescent="0.35">
      <c r="A15899" t="s">
        <v>154</v>
      </c>
      <c r="B15899" t="s">
        <v>155</v>
      </c>
      <c r="C15899" t="s">
        <v>93</v>
      </c>
      <c r="D15899" s="29">
        <v>46585</v>
      </c>
      <c r="E15899">
        <v>0</v>
      </c>
      <c r="F15899">
        <v>0</v>
      </c>
      <c r="G15899">
        <v>0</v>
      </c>
      <c r="H15899">
        <v>0</v>
      </c>
      <c r="L15899">
        <v>339.118292</v>
      </c>
      <c r="R15899">
        <v>339.118292</v>
      </c>
      <c r="S15899" t="s">
        <v>90</v>
      </c>
      <c r="T15899" s="297">
        <v>46311.754166666666</v>
      </c>
    </row>
    <row r="15900" spans="1:20" x14ac:dyDescent="0.35">
      <c r="A15900" t="s">
        <v>154</v>
      </c>
      <c r="B15900" t="s">
        <v>155</v>
      </c>
      <c r="C15900" t="s">
        <v>93</v>
      </c>
      <c r="D15900" s="29">
        <v>46586</v>
      </c>
      <c r="E15900">
        <v>0</v>
      </c>
      <c r="F15900">
        <v>0</v>
      </c>
      <c r="G15900">
        <v>0</v>
      </c>
      <c r="H15900">
        <v>0</v>
      </c>
      <c r="L15900">
        <v>339.118292</v>
      </c>
      <c r="R15900">
        <v>339.118292</v>
      </c>
      <c r="S15900" t="s">
        <v>90</v>
      </c>
      <c r="T15900" s="297">
        <v>46311.754166666666</v>
      </c>
    </row>
    <row r="15901" spans="1:20" x14ac:dyDescent="0.35">
      <c r="A15901" t="s">
        <v>154</v>
      </c>
      <c r="B15901" t="s">
        <v>155</v>
      </c>
      <c r="C15901" t="s">
        <v>93</v>
      </c>
      <c r="D15901" s="29">
        <v>46587</v>
      </c>
      <c r="E15901">
        <v>0</v>
      </c>
      <c r="F15901">
        <v>0</v>
      </c>
      <c r="G15901">
        <v>0</v>
      </c>
      <c r="H15901">
        <v>0</v>
      </c>
      <c r="L15901">
        <v>339.118292</v>
      </c>
      <c r="R15901">
        <v>339.118292</v>
      </c>
      <c r="S15901" t="s">
        <v>90</v>
      </c>
      <c r="T15901" s="297">
        <v>46311.754166666666</v>
      </c>
    </row>
    <row r="15902" spans="1:20" x14ac:dyDescent="0.35">
      <c r="A15902" t="s">
        <v>154</v>
      </c>
      <c r="B15902" t="s">
        <v>155</v>
      </c>
      <c r="C15902" t="s">
        <v>93</v>
      </c>
      <c r="D15902" s="29">
        <v>46588</v>
      </c>
      <c r="E15902">
        <v>0</v>
      </c>
      <c r="F15902">
        <v>0</v>
      </c>
      <c r="G15902">
        <v>0</v>
      </c>
      <c r="H15902">
        <v>0</v>
      </c>
      <c r="L15902">
        <v>339.118292</v>
      </c>
      <c r="R15902">
        <v>339.118292</v>
      </c>
      <c r="S15902" t="s">
        <v>90</v>
      </c>
      <c r="T15902" s="297">
        <v>46311.754166666666</v>
      </c>
    </row>
    <row r="15903" spans="1:20" x14ac:dyDescent="0.35">
      <c r="A15903" t="s">
        <v>154</v>
      </c>
      <c r="B15903" t="s">
        <v>155</v>
      </c>
      <c r="C15903" t="s">
        <v>93</v>
      </c>
      <c r="D15903" s="29">
        <v>46589</v>
      </c>
      <c r="E15903">
        <v>0</v>
      </c>
      <c r="F15903">
        <v>0</v>
      </c>
      <c r="G15903">
        <v>0</v>
      </c>
      <c r="H15903">
        <v>0</v>
      </c>
      <c r="L15903">
        <v>339.118292</v>
      </c>
      <c r="R15903">
        <v>339.118292</v>
      </c>
      <c r="S15903" t="s">
        <v>90</v>
      </c>
      <c r="T15903" s="297">
        <v>46311.754166666666</v>
      </c>
    </row>
    <row r="15904" spans="1:20" x14ac:dyDescent="0.35">
      <c r="A15904" t="s">
        <v>154</v>
      </c>
      <c r="B15904" t="s">
        <v>155</v>
      </c>
      <c r="C15904" t="s">
        <v>93</v>
      </c>
      <c r="D15904" s="29">
        <v>46590</v>
      </c>
      <c r="E15904">
        <v>0</v>
      </c>
      <c r="F15904">
        <v>0</v>
      </c>
      <c r="G15904">
        <v>0</v>
      </c>
      <c r="H15904">
        <v>0</v>
      </c>
      <c r="L15904">
        <v>339.118292</v>
      </c>
      <c r="R15904">
        <v>339.118292</v>
      </c>
      <c r="S15904" t="s">
        <v>90</v>
      </c>
      <c r="T15904" s="297">
        <v>46311.754166666666</v>
      </c>
    </row>
    <row r="15905" spans="1:20" x14ac:dyDescent="0.35">
      <c r="A15905" t="s">
        <v>154</v>
      </c>
      <c r="B15905" t="s">
        <v>155</v>
      </c>
      <c r="C15905" t="s">
        <v>93</v>
      </c>
      <c r="D15905" s="29">
        <v>46591</v>
      </c>
      <c r="E15905">
        <v>0</v>
      </c>
      <c r="F15905">
        <v>0</v>
      </c>
      <c r="G15905">
        <v>0</v>
      </c>
      <c r="H15905">
        <v>0</v>
      </c>
      <c r="L15905">
        <v>339.118292</v>
      </c>
      <c r="R15905">
        <v>339.118292</v>
      </c>
      <c r="S15905" t="s">
        <v>90</v>
      </c>
      <c r="T15905" s="297">
        <v>46311.754166666666</v>
      </c>
    </row>
    <row r="15906" spans="1:20" x14ac:dyDescent="0.35">
      <c r="A15906" t="s">
        <v>154</v>
      </c>
      <c r="B15906" t="s">
        <v>155</v>
      </c>
      <c r="C15906" t="s">
        <v>93</v>
      </c>
      <c r="D15906" s="29">
        <v>46592</v>
      </c>
      <c r="E15906">
        <v>0</v>
      </c>
      <c r="F15906">
        <v>0</v>
      </c>
      <c r="G15906">
        <v>0</v>
      </c>
      <c r="H15906">
        <v>0</v>
      </c>
      <c r="L15906">
        <v>339.118292</v>
      </c>
      <c r="R15906">
        <v>339.118292</v>
      </c>
      <c r="S15906" t="s">
        <v>90</v>
      </c>
      <c r="T15906" s="297">
        <v>46311.754166666666</v>
      </c>
    </row>
    <row r="15907" spans="1:20" x14ac:dyDescent="0.35">
      <c r="A15907" t="s">
        <v>154</v>
      </c>
      <c r="B15907" t="s">
        <v>155</v>
      </c>
      <c r="C15907" t="s">
        <v>93</v>
      </c>
      <c r="D15907" s="29">
        <v>46593</v>
      </c>
      <c r="E15907">
        <v>0</v>
      </c>
      <c r="F15907">
        <v>0</v>
      </c>
      <c r="G15907">
        <v>0</v>
      </c>
      <c r="H15907">
        <v>0</v>
      </c>
      <c r="L15907">
        <v>339.118292</v>
      </c>
      <c r="R15907">
        <v>339.118292</v>
      </c>
      <c r="S15907" t="s">
        <v>90</v>
      </c>
      <c r="T15907" s="297">
        <v>46311.754166666666</v>
      </c>
    </row>
    <row r="15908" spans="1:20" x14ac:dyDescent="0.35">
      <c r="A15908" t="s">
        <v>154</v>
      </c>
      <c r="B15908" t="s">
        <v>155</v>
      </c>
      <c r="C15908" t="s">
        <v>93</v>
      </c>
      <c r="D15908" s="29">
        <v>46594</v>
      </c>
      <c r="E15908">
        <v>0</v>
      </c>
      <c r="F15908">
        <v>0</v>
      </c>
      <c r="G15908">
        <v>0</v>
      </c>
      <c r="H15908">
        <v>0</v>
      </c>
      <c r="L15908">
        <v>339.118292</v>
      </c>
      <c r="R15908">
        <v>339.118292</v>
      </c>
      <c r="S15908" t="s">
        <v>90</v>
      </c>
      <c r="T15908" s="297">
        <v>46311.754166666666</v>
      </c>
    </row>
    <row r="15909" spans="1:20" x14ac:dyDescent="0.35">
      <c r="A15909" t="s">
        <v>154</v>
      </c>
      <c r="B15909" t="s">
        <v>155</v>
      </c>
      <c r="C15909" t="s">
        <v>93</v>
      </c>
      <c r="D15909" s="29">
        <v>46595</v>
      </c>
      <c r="E15909">
        <v>0</v>
      </c>
      <c r="F15909">
        <v>0</v>
      </c>
      <c r="G15909">
        <v>0</v>
      </c>
      <c r="H15909">
        <v>0</v>
      </c>
      <c r="L15909">
        <v>339.118292</v>
      </c>
      <c r="R15909">
        <v>339.118292</v>
      </c>
      <c r="S15909" t="s">
        <v>90</v>
      </c>
      <c r="T15909" s="297">
        <v>46311.754166666666</v>
      </c>
    </row>
    <row r="15910" spans="1:20" x14ac:dyDescent="0.35">
      <c r="A15910" t="s">
        <v>154</v>
      </c>
      <c r="B15910" t="s">
        <v>155</v>
      </c>
      <c r="C15910" t="s">
        <v>93</v>
      </c>
      <c r="D15910" s="29">
        <v>46596</v>
      </c>
      <c r="E15910">
        <v>0</v>
      </c>
      <c r="F15910">
        <v>0</v>
      </c>
      <c r="G15910">
        <v>0</v>
      </c>
      <c r="H15910">
        <v>0</v>
      </c>
      <c r="L15910">
        <v>339.118292</v>
      </c>
      <c r="R15910">
        <v>339.118292</v>
      </c>
      <c r="S15910" t="s">
        <v>90</v>
      </c>
      <c r="T15910" s="297">
        <v>46311.754166666666</v>
      </c>
    </row>
    <row r="15911" spans="1:20" x14ac:dyDescent="0.35">
      <c r="A15911" t="s">
        <v>154</v>
      </c>
      <c r="B15911" t="s">
        <v>155</v>
      </c>
      <c r="C15911" t="s">
        <v>93</v>
      </c>
      <c r="D15911" s="29">
        <v>46597</v>
      </c>
      <c r="E15911">
        <v>0</v>
      </c>
      <c r="F15911">
        <v>0</v>
      </c>
      <c r="G15911">
        <v>0</v>
      </c>
      <c r="H15911">
        <v>0</v>
      </c>
      <c r="L15911">
        <v>339.118292</v>
      </c>
      <c r="R15911">
        <v>339.118292</v>
      </c>
      <c r="S15911" t="s">
        <v>90</v>
      </c>
      <c r="T15911" s="297">
        <v>46311.754166666666</v>
      </c>
    </row>
    <row r="15912" spans="1:20" x14ac:dyDescent="0.35">
      <c r="A15912" t="s">
        <v>154</v>
      </c>
      <c r="B15912" t="s">
        <v>155</v>
      </c>
      <c r="C15912" t="s">
        <v>93</v>
      </c>
      <c r="D15912" s="29">
        <v>46598</v>
      </c>
      <c r="E15912">
        <v>0</v>
      </c>
      <c r="F15912">
        <v>0</v>
      </c>
      <c r="G15912">
        <v>0</v>
      </c>
      <c r="H15912">
        <v>0</v>
      </c>
      <c r="L15912">
        <v>339.118292</v>
      </c>
      <c r="R15912">
        <v>339.118292</v>
      </c>
      <c r="S15912" t="s">
        <v>90</v>
      </c>
      <c r="T15912" s="297">
        <v>46311.754166666666</v>
      </c>
    </row>
    <row r="15913" spans="1:20" x14ac:dyDescent="0.35">
      <c r="A15913" t="s">
        <v>154</v>
      </c>
      <c r="B15913" t="s">
        <v>155</v>
      </c>
      <c r="C15913" t="s">
        <v>93</v>
      </c>
      <c r="D15913" s="29">
        <v>46599</v>
      </c>
      <c r="E15913">
        <v>0</v>
      </c>
      <c r="F15913">
        <v>0</v>
      </c>
      <c r="G15913">
        <v>0</v>
      </c>
      <c r="H15913">
        <v>0</v>
      </c>
      <c r="L15913">
        <v>339.118292</v>
      </c>
      <c r="R15913">
        <v>339.118292</v>
      </c>
      <c r="S15913" t="s">
        <v>90</v>
      </c>
      <c r="T15913" s="297">
        <v>46311.754166666666</v>
      </c>
    </row>
    <row r="15914" spans="1:20" x14ac:dyDescent="0.35">
      <c r="A15914" t="s">
        <v>154</v>
      </c>
      <c r="B15914" t="s">
        <v>155</v>
      </c>
      <c r="C15914" t="s">
        <v>93</v>
      </c>
      <c r="D15914" s="29">
        <v>46600</v>
      </c>
      <c r="E15914">
        <v>0</v>
      </c>
      <c r="F15914">
        <v>0</v>
      </c>
      <c r="G15914">
        <v>0</v>
      </c>
      <c r="H15914">
        <v>0</v>
      </c>
      <c r="L15914">
        <v>339.118292</v>
      </c>
      <c r="R15914">
        <v>339.118292</v>
      </c>
      <c r="S15914" t="s">
        <v>90</v>
      </c>
      <c r="T15914" s="297">
        <v>46311.754166666666</v>
      </c>
    </row>
    <row r="15915" spans="1:20" x14ac:dyDescent="0.35">
      <c r="A15915" t="s">
        <v>154</v>
      </c>
      <c r="B15915" t="s">
        <v>155</v>
      </c>
      <c r="C15915" t="s">
        <v>93</v>
      </c>
      <c r="D15915" s="29">
        <v>46601</v>
      </c>
      <c r="E15915">
        <v>0</v>
      </c>
      <c r="F15915">
        <v>0</v>
      </c>
      <c r="G15915">
        <v>0</v>
      </c>
      <c r="H15915">
        <v>0</v>
      </c>
      <c r="L15915">
        <v>339.118292</v>
      </c>
      <c r="R15915">
        <v>339.118292</v>
      </c>
      <c r="S15915" t="s">
        <v>90</v>
      </c>
      <c r="T15915" s="297">
        <v>46311.754166666666</v>
      </c>
    </row>
    <row r="15916" spans="1:20" x14ac:dyDescent="0.35">
      <c r="A15916" t="s">
        <v>154</v>
      </c>
      <c r="B15916" t="s">
        <v>155</v>
      </c>
      <c r="C15916" t="s">
        <v>93</v>
      </c>
      <c r="D15916" s="29">
        <v>46602</v>
      </c>
      <c r="E15916">
        <v>0</v>
      </c>
      <c r="F15916">
        <v>0</v>
      </c>
      <c r="G15916">
        <v>0</v>
      </c>
      <c r="H15916">
        <v>0</v>
      </c>
      <c r="L15916">
        <v>339.118292</v>
      </c>
      <c r="R15916">
        <v>339.118292</v>
      </c>
      <c r="S15916" t="s">
        <v>90</v>
      </c>
      <c r="T15916" s="297">
        <v>46311.754166666666</v>
      </c>
    </row>
    <row r="15917" spans="1:20" x14ac:dyDescent="0.35">
      <c r="A15917" t="s">
        <v>154</v>
      </c>
      <c r="B15917" t="s">
        <v>155</v>
      </c>
      <c r="C15917" t="s">
        <v>93</v>
      </c>
      <c r="D15917" s="29">
        <v>46603</v>
      </c>
      <c r="E15917">
        <v>0</v>
      </c>
      <c r="F15917">
        <v>0</v>
      </c>
      <c r="G15917">
        <v>0</v>
      </c>
      <c r="H15917">
        <v>0</v>
      </c>
      <c r="L15917">
        <v>339.118292</v>
      </c>
      <c r="R15917">
        <v>339.118292</v>
      </c>
      <c r="S15917" t="s">
        <v>90</v>
      </c>
      <c r="T15917" s="297">
        <v>46311.754166666666</v>
      </c>
    </row>
    <row r="15918" spans="1:20" x14ac:dyDescent="0.35">
      <c r="A15918" t="s">
        <v>154</v>
      </c>
      <c r="B15918" t="s">
        <v>155</v>
      </c>
      <c r="C15918" t="s">
        <v>93</v>
      </c>
      <c r="D15918" s="29">
        <v>46604</v>
      </c>
      <c r="E15918">
        <v>0</v>
      </c>
      <c r="F15918">
        <v>0</v>
      </c>
      <c r="G15918">
        <v>0</v>
      </c>
      <c r="H15918">
        <v>0</v>
      </c>
      <c r="L15918">
        <v>339.118292</v>
      </c>
      <c r="R15918">
        <v>339.118292</v>
      </c>
      <c r="S15918" t="s">
        <v>90</v>
      </c>
      <c r="T15918" s="297">
        <v>46311.754166666666</v>
      </c>
    </row>
    <row r="15919" spans="1:20" x14ac:dyDescent="0.35">
      <c r="A15919" t="s">
        <v>154</v>
      </c>
      <c r="B15919" t="s">
        <v>155</v>
      </c>
      <c r="C15919" t="s">
        <v>93</v>
      </c>
      <c r="D15919" s="29">
        <v>46605</v>
      </c>
      <c r="E15919">
        <v>0</v>
      </c>
      <c r="F15919">
        <v>0</v>
      </c>
      <c r="G15919">
        <v>0</v>
      </c>
      <c r="H15919">
        <v>0</v>
      </c>
      <c r="L15919">
        <v>339.118292</v>
      </c>
      <c r="R15919">
        <v>339.118292</v>
      </c>
      <c r="S15919" t="s">
        <v>90</v>
      </c>
      <c r="T15919" s="297">
        <v>46311.754166666666</v>
      </c>
    </row>
    <row r="15920" spans="1:20" x14ac:dyDescent="0.35">
      <c r="A15920" t="s">
        <v>154</v>
      </c>
      <c r="B15920" t="s">
        <v>155</v>
      </c>
      <c r="C15920" t="s">
        <v>93</v>
      </c>
      <c r="D15920" s="29">
        <v>46606</v>
      </c>
      <c r="E15920">
        <v>0</v>
      </c>
      <c r="F15920">
        <v>0</v>
      </c>
      <c r="G15920">
        <v>0</v>
      </c>
      <c r="H15920">
        <v>0</v>
      </c>
      <c r="L15920">
        <v>339.118292</v>
      </c>
      <c r="R15920">
        <v>339.118292</v>
      </c>
      <c r="S15920" t="s">
        <v>90</v>
      </c>
      <c r="T15920" s="297">
        <v>46311.754166666666</v>
      </c>
    </row>
    <row r="15921" spans="1:20" x14ac:dyDescent="0.35">
      <c r="A15921" t="s">
        <v>154</v>
      </c>
      <c r="B15921" t="s">
        <v>155</v>
      </c>
      <c r="C15921" t="s">
        <v>93</v>
      </c>
      <c r="D15921" s="29">
        <v>46607</v>
      </c>
      <c r="E15921">
        <v>0</v>
      </c>
      <c r="F15921">
        <v>0</v>
      </c>
      <c r="G15921">
        <v>0</v>
      </c>
      <c r="H15921">
        <v>0</v>
      </c>
      <c r="L15921">
        <v>339.118292</v>
      </c>
      <c r="R15921">
        <v>339.118292</v>
      </c>
      <c r="S15921" t="s">
        <v>90</v>
      </c>
      <c r="T15921" s="297">
        <v>46311.754166666666</v>
      </c>
    </row>
    <row r="15922" spans="1:20" x14ac:dyDescent="0.35">
      <c r="A15922" t="s">
        <v>154</v>
      </c>
      <c r="B15922" t="s">
        <v>155</v>
      </c>
      <c r="C15922" t="s">
        <v>93</v>
      </c>
      <c r="D15922" s="29">
        <v>46608</v>
      </c>
      <c r="E15922">
        <v>0</v>
      </c>
      <c r="F15922">
        <v>0</v>
      </c>
      <c r="G15922">
        <v>0</v>
      </c>
      <c r="H15922">
        <v>0</v>
      </c>
      <c r="L15922">
        <v>339.118292</v>
      </c>
      <c r="R15922">
        <v>339.118292</v>
      </c>
      <c r="S15922" t="s">
        <v>90</v>
      </c>
      <c r="T15922" s="297">
        <v>46311.754166666666</v>
      </c>
    </row>
    <row r="15923" spans="1:20" x14ac:dyDescent="0.35">
      <c r="A15923" t="s">
        <v>154</v>
      </c>
      <c r="B15923" t="s">
        <v>155</v>
      </c>
      <c r="C15923" t="s">
        <v>93</v>
      </c>
      <c r="D15923" s="29">
        <v>46609</v>
      </c>
      <c r="E15923">
        <v>0</v>
      </c>
      <c r="F15923">
        <v>0</v>
      </c>
      <c r="G15923">
        <v>0</v>
      </c>
      <c r="H15923">
        <v>0</v>
      </c>
      <c r="L15923">
        <v>339.118292</v>
      </c>
      <c r="R15923">
        <v>339.118292</v>
      </c>
      <c r="S15923" t="s">
        <v>90</v>
      </c>
      <c r="T15923" s="297">
        <v>46311.754166666666</v>
      </c>
    </row>
    <row r="15924" spans="1:20" x14ac:dyDescent="0.35">
      <c r="A15924" t="s">
        <v>154</v>
      </c>
      <c r="B15924" t="s">
        <v>155</v>
      </c>
      <c r="C15924" t="s">
        <v>93</v>
      </c>
      <c r="D15924" s="29">
        <v>46610</v>
      </c>
      <c r="E15924">
        <v>0</v>
      </c>
      <c r="F15924">
        <v>0</v>
      </c>
      <c r="G15924">
        <v>0</v>
      </c>
      <c r="H15924">
        <v>0</v>
      </c>
      <c r="L15924">
        <v>339.118292</v>
      </c>
      <c r="R15924">
        <v>339.118292</v>
      </c>
      <c r="S15924" t="s">
        <v>90</v>
      </c>
      <c r="T15924" s="297">
        <v>46311.754166666666</v>
      </c>
    </row>
    <row r="15925" spans="1:20" x14ac:dyDescent="0.35">
      <c r="A15925" t="s">
        <v>154</v>
      </c>
      <c r="B15925" t="s">
        <v>155</v>
      </c>
      <c r="C15925" t="s">
        <v>93</v>
      </c>
      <c r="D15925" s="29">
        <v>46611</v>
      </c>
      <c r="E15925">
        <v>0</v>
      </c>
      <c r="F15925">
        <v>0</v>
      </c>
      <c r="G15925">
        <v>0</v>
      </c>
      <c r="H15925">
        <v>0</v>
      </c>
      <c r="L15925">
        <v>339.118292</v>
      </c>
      <c r="R15925">
        <v>339.118292</v>
      </c>
      <c r="S15925" t="s">
        <v>90</v>
      </c>
      <c r="T15925" s="297">
        <v>46311.754166666666</v>
      </c>
    </row>
    <row r="15926" spans="1:20" x14ac:dyDescent="0.35">
      <c r="A15926" t="s">
        <v>154</v>
      </c>
      <c r="B15926" t="s">
        <v>155</v>
      </c>
      <c r="C15926" t="s">
        <v>93</v>
      </c>
      <c r="D15926" s="29">
        <v>46612</v>
      </c>
      <c r="E15926">
        <v>0</v>
      </c>
      <c r="F15926">
        <v>0</v>
      </c>
      <c r="G15926">
        <v>0</v>
      </c>
      <c r="H15926">
        <v>0</v>
      </c>
      <c r="L15926">
        <v>339.118292</v>
      </c>
      <c r="R15926">
        <v>339.118292</v>
      </c>
      <c r="S15926" t="s">
        <v>90</v>
      </c>
      <c r="T15926" s="297">
        <v>46311.754166666666</v>
      </c>
    </row>
    <row r="15927" spans="1:20" x14ac:dyDescent="0.35">
      <c r="A15927" t="s">
        <v>154</v>
      </c>
      <c r="B15927" t="s">
        <v>155</v>
      </c>
      <c r="C15927" t="s">
        <v>93</v>
      </c>
      <c r="D15927" s="29">
        <v>46613</v>
      </c>
      <c r="E15927">
        <v>0</v>
      </c>
      <c r="F15927">
        <v>0</v>
      </c>
      <c r="G15927">
        <v>0</v>
      </c>
      <c r="H15927">
        <v>0</v>
      </c>
      <c r="L15927">
        <v>339.118292</v>
      </c>
      <c r="R15927">
        <v>339.118292</v>
      </c>
      <c r="S15927" t="s">
        <v>90</v>
      </c>
      <c r="T15927" s="297">
        <v>46311.754166666666</v>
      </c>
    </row>
    <row r="15928" spans="1:20" x14ac:dyDescent="0.35">
      <c r="A15928" t="s">
        <v>154</v>
      </c>
      <c r="B15928" t="s">
        <v>155</v>
      </c>
      <c r="C15928" t="s">
        <v>93</v>
      </c>
      <c r="D15928" s="29">
        <v>46614</v>
      </c>
      <c r="E15928">
        <v>0</v>
      </c>
      <c r="F15928">
        <v>0</v>
      </c>
      <c r="G15928">
        <v>0</v>
      </c>
      <c r="H15928">
        <v>0</v>
      </c>
      <c r="L15928">
        <v>339.118292</v>
      </c>
      <c r="R15928">
        <v>339.118292</v>
      </c>
      <c r="S15928" t="s">
        <v>90</v>
      </c>
      <c r="T15928" s="297">
        <v>46311.754166666666</v>
      </c>
    </row>
    <row r="15929" spans="1:20" x14ac:dyDescent="0.35">
      <c r="A15929" t="s">
        <v>154</v>
      </c>
      <c r="B15929" t="s">
        <v>155</v>
      </c>
      <c r="C15929" t="s">
        <v>93</v>
      </c>
      <c r="D15929" s="29">
        <v>46615</v>
      </c>
      <c r="E15929">
        <v>0</v>
      </c>
      <c r="F15929">
        <v>0</v>
      </c>
      <c r="G15929">
        <v>0</v>
      </c>
      <c r="H15929">
        <v>0</v>
      </c>
      <c r="L15929">
        <v>339.118292</v>
      </c>
      <c r="R15929">
        <v>339.118292</v>
      </c>
      <c r="S15929" t="s">
        <v>151</v>
      </c>
      <c r="T15929" s="297">
        <v>46311.754166666666</v>
      </c>
    </row>
    <row r="15930" spans="1:20" x14ac:dyDescent="0.35">
      <c r="A15930" t="s">
        <v>154</v>
      </c>
      <c r="B15930" t="s">
        <v>155</v>
      </c>
      <c r="C15930" t="s">
        <v>93</v>
      </c>
      <c r="D15930" s="29">
        <v>46616</v>
      </c>
      <c r="E15930">
        <v>0</v>
      </c>
      <c r="F15930">
        <v>0</v>
      </c>
      <c r="G15930">
        <v>0</v>
      </c>
      <c r="H15930">
        <v>0</v>
      </c>
      <c r="L15930">
        <v>339.118292</v>
      </c>
      <c r="R15930">
        <v>339.118292</v>
      </c>
      <c r="S15930" t="s">
        <v>151</v>
      </c>
      <c r="T15930" s="297">
        <v>46311.754166666666</v>
      </c>
    </row>
    <row r="15931" spans="1:20" x14ac:dyDescent="0.35">
      <c r="A15931" t="s">
        <v>154</v>
      </c>
      <c r="B15931" t="s">
        <v>155</v>
      </c>
      <c r="C15931" t="s">
        <v>93</v>
      </c>
      <c r="D15931" s="29">
        <v>46617</v>
      </c>
      <c r="E15931">
        <v>0</v>
      </c>
      <c r="F15931">
        <v>0</v>
      </c>
      <c r="G15931">
        <v>0</v>
      </c>
      <c r="H15931">
        <v>0</v>
      </c>
      <c r="L15931">
        <v>339.118292</v>
      </c>
      <c r="R15931">
        <v>339.118292</v>
      </c>
      <c r="S15931" t="s">
        <v>151</v>
      </c>
      <c r="T15931" s="297">
        <v>46311.754166666666</v>
      </c>
    </row>
    <row r="15932" spans="1:20" x14ac:dyDescent="0.35">
      <c r="A15932" t="s">
        <v>154</v>
      </c>
      <c r="B15932" t="s">
        <v>155</v>
      </c>
      <c r="C15932" t="s">
        <v>93</v>
      </c>
      <c r="D15932" s="29">
        <v>46618</v>
      </c>
      <c r="E15932">
        <v>0</v>
      </c>
      <c r="F15932">
        <v>0</v>
      </c>
      <c r="G15932">
        <v>0</v>
      </c>
      <c r="H15932">
        <v>0</v>
      </c>
      <c r="L15932">
        <v>339.118292</v>
      </c>
      <c r="R15932">
        <v>339.118292</v>
      </c>
      <c r="S15932" t="s">
        <v>151</v>
      </c>
      <c r="T15932" s="297">
        <v>46311.754166666666</v>
      </c>
    </row>
    <row r="15933" spans="1:20" x14ac:dyDescent="0.35">
      <c r="A15933" t="s">
        <v>154</v>
      </c>
      <c r="B15933" t="s">
        <v>155</v>
      </c>
      <c r="C15933" t="s">
        <v>93</v>
      </c>
      <c r="D15933" s="29">
        <v>46619</v>
      </c>
      <c r="E15933">
        <v>0</v>
      </c>
      <c r="F15933">
        <v>0</v>
      </c>
      <c r="G15933">
        <v>0</v>
      </c>
      <c r="H15933">
        <v>0</v>
      </c>
      <c r="L15933">
        <v>339.118292</v>
      </c>
      <c r="R15933">
        <v>339.118292</v>
      </c>
      <c r="S15933" t="s">
        <v>151</v>
      </c>
      <c r="T15933" s="297">
        <v>46311.754166666666</v>
      </c>
    </row>
    <row r="15934" spans="1:20" x14ac:dyDescent="0.35">
      <c r="A15934" t="s">
        <v>154</v>
      </c>
      <c r="B15934" t="s">
        <v>155</v>
      </c>
      <c r="C15934" t="s">
        <v>93</v>
      </c>
      <c r="D15934" s="29">
        <v>46620</v>
      </c>
      <c r="E15934">
        <v>0</v>
      </c>
      <c r="F15934">
        <v>0</v>
      </c>
      <c r="G15934">
        <v>0</v>
      </c>
      <c r="H15934">
        <v>0</v>
      </c>
      <c r="L15934">
        <v>339.118292</v>
      </c>
      <c r="R15934">
        <v>339.118292</v>
      </c>
      <c r="S15934" t="s">
        <v>151</v>
      </c>
      <c r="T15934" s="297">
        <v>46311.754166666666</v>
      </c>
    </row>
    <row r="15935" spans="1:20" x14ac:dyDescent="0.35">
      <c r="A15935" t="s">
        <v>154</v>
      </c>
      <c r="B15935" t="s">
        <v>155</v>
      </c>
      <c r="C15935" t="s">
        <v>93</v>
      </c>
      <c r="D15935" s="29">
        <v>46621</v>
      </c>
      <c r="E15935">
        <v>0</v>
      </c>
      <c r="F15935">
        <v>0</v>
      </c>
      <c r="G15935">
        <v>0</v>
      </c>
      <c r="H15935">
        <v>0</v>
      </c>
      <c r="L15935">
        <v>339.118292</v>
      </c>
      <c r="R15935">
        <v>339.118292</v>
      </c>
      <c r="S15935" t="s">
        <v>151</v>
      </c>
      <c r="T15935" s="297">
        <v>46311.754166666666</v>
      </c>
    </row>
    <row r="15936" spans="1:20" x14ac:dyDescent="0.35">
      <c r="A15936" t="s">
        <v>154</v>
      </c>
      <c r="B15936" t="s">
        <v>155</v>
      </c>
      <c r="C15936" t="s">
        <v>93</v>
      </c>
      <c r="D15936" s="29">
        <v>46622</v>
      </c>
      <c r="E15936">
        <v>0</v>
      </c>
      <c r="F15936">
        <v>0</v>
      </c>
      <c r="G15936">
        <v>0</v>
      </c>
      <c r="H15936">
        <v>0</v>
      </c>
      <c r="L15936">
        <v>339.118292</v>
      </c>
      <c r="R15936">
        <v>339.118292</v>
      </c>
      <c r="S15936" t="s">
        <v>151</v>
      </c>
      <c r="T15936" s="297">
        <v>46311.754166666666</v>
      </c>
    </row>
    <row r="15937" spans="1:20" x14ac:dyDescent="0.35">
      <c r="A15937" t="s">
        <v>154</v>
      </c>
      <c r="B15937" t="s">
        <v>155</v>
      </c>
      <c r="C15937" t="s">
        <v>93</v>
      </c>
      <c r="D15937" s="29">
        <v>46623</v>
      </c>
      <c r="E15937">
        <v>0</v>
      </c>
      <c r="F15937">
        <v>0</v>
      </c>
      <c r="G15937">
        <v>0</v>
      </c>
      <c r="H15937">
        <v>0</v>
      </c>
      <c r="L15937">
        <v>339.118292</v>
      </c>
      <c r="R15937">
        <v>339.118292</v>
      </c>
      <c r="S15937" t="s">
        <v>151</v>
      </c>
      <c r="T15937" s="297">
        <v>46311.754166666666</v>
      </c>
    </row>
    <row r="15938" spans="1:20" x14ac:dyDescent="0.35">
      <c r="A15938" t="s">
        <v>154</v>
      </c>
      <c r="B15938" t="s">
        <v>155</v>
      </c>
      <c r="C15938" t="s">
        <v>93</v>
      </c>
      <c r="D15938" s="29">
        <v>46624</v>
      </c>
      <c r="E15938">
        <v>0</v>
      </c>
      <c r="F15938">
        <v>0</v>
      </c>
      <c r="G15938">
        <v>0</v>
      </c>
      <c r="H15938">
        <v>0</v>
      </c>
      <c r="L15938">
        <v>339.118292</v>
      </c>
      <c r="R15938">
        <v>339.118292</v>
      </c>
      <c r="S15938" t="s">
        <v>151</v>
      </c>
      <c r="T15938" s="297">
        <v>46311.754166666666</v>
      </c>
    </row>
    <row r="15939" spans="1:20" x14ac:dyDescent="0.35">
      <c r="A15939" t="s">
        <v>154</v>
      </c>
      <c r="B15939" t="s">
        <v>155</v>
      </c>
      <c r="C15939" t="s">
        <v>93</v>
      </c>
      <c r="D15939" s="29">
        <v>46625</v>
      </c>
      <c r="E15939">
        <v>0</v>
      </c>
      <c r="F15939">
        <v>0</v>
      </c>
      <c r="G15939">
        <v>0</v>
      </c>
      <c r="H15939">
        <v>0</v>
      </c>
      <c r="L15939">
        <v>339.118292</v>
      </c>
      <c r="R15939">
        <v>339.118292</v>
      </c>
      <c r="S15939" t="s">
        <v>151</v>
      </c>
      <c r="T15939" s="297">
        <v>46311.754166666666</v>
      </c>
    </row>
    <row r="15940" spans="1:20" x14ac:dyDescent="0.35">
      <c r="A15940" t="s">
        <v>154</v>
      </c>
      <c r="B15940" t="s">
        <v>155</v>
      </c>
      <c r="C15940" t="s">
        <v>93</v>
      </c>
      <c r="D15940" s="29">
        <v>46626</v>
      </c>
      <c r="E15940">
        <v>0</v>
      </c>
      <c r="F15940">
        <v>0</v>
      </c>
      <c r="G15940">
        <v>0</v>
      </c>
      <c r="H15940">
        <v>0</v>
      </c>
      <c r="L15940">
        <v>339.118292</v>
      </c>
      <c r="R15940">
        <v>339.118292</v>
      </c>
      <c r="S15940" t="s">
        <v>151</v>
      </c>
      <c r="T15940" s="297">
        <v>46311.754166666666</v>
      </c>
    </row>
    <row r="15941" spans="1:20" x14ac:dyDescent="0.35">
      <c r="A15941" t="s">
        <v>154</v>
      </c>
      <c r="B15941" t="s">
        <v>155</v>
      </c>
      <c r="C15941" t="s">
        <v>93</v>
      </c>
      <c r="D15941" s="29">
        <v>46627</v>
      </c>
      <c r="E15941">
        <v>0</v>
      </c>
      <c r="F15941">
        <v>0</v>
      </c>
      <c r="G15941">
        <v>0</v>
      </c>
      <c r="H15941">
        <v>0</v>
      </c>
      <c r="L15941">
        <v>339.118292</v>
      </c>
      <c r="R15941">
        <v>339.118292</v>
      </c>
      <c r="S15941" t="s">
        <v>151</v>
      </c>
      <c r="T15941" s="297">
        <v>46311.754166666666</v>
      </c>
    </row>
    <row r="15942" spans="1:20" x14ac:dyDescent="0.35">
      <c r="A15942" t="s">
        <v>154</v>
      </c>
      <c r="B15942" t="s">
        <v>155</v>
      </c>
      <c r="C15942" t="s">
        <v>93</v>
      </c>
      <c r="D15942" s="29">
        <v>46628</v>
      </c>
      <c r="E15942">
        <v>0</v>
      </c>
      <c r="F15942">
        <v>0</v>
      </c>
      <c r="G15942">
        <v>0</v>
      </c>
      <c r="H15942">
        <v>0</v>
      </c>
      <c r="L15942">
        <v>339.118292</v>
      </c>
      <c r="R15942">
        <v>339.118292</v>
      </c>
      <c r="S15942" t="s">
        <v>151</v>
      </c>
      <c r="T15942" s="297">
        <v>46311.754166666666</v>
      </c>
    </row>
    <row r="15943" spans="1:20" x14ac:dyDescent="0.35">
      <c r="A15943" t="s">
        <v>154</v>
      </c>
      <c r="B15943" t="s">
        <v>155</v>
      </c>
      <c r="C15943" t="s">
        <v>93</v>
      </c>
      <c r="D15943" s="29">
        <v>46629</v>
      </c>
      <c r="E15943">
        <v>0</v>
      </c>
      <c r="F15943">
        <v>0</v>
      </c>
      <c r="G15943">
        <v>0</v>
      </c>
      <c r="H15943">
        <v>0</v>
      </c>
      <c r="L15943">
        <v>339.118292</v>
      </c>
      <c r="R15943">
        <v>339.118292</v>
      </c>
      <c r="S15943" t="s">
        <v>151</v>
      </c>
      <c r="T15943" s="297">
        <v>46311.754166666666</v>
      </c>
    </row>
    <row r="15944" spans="1:20" x14ac:dyDescent="0.35">
      <c r="A15944" t="s">
        <v>154</v>
      </c>
      <c r="B15944" t="s">
        <v>155</v>
      </c>
      <c r="C15944" t="s">
        <v>93</v>
      </c>
      <c r="D15944" s="29">
        <v>46630</v>
      </c>
      <c r="E15944">
        <v>0</v>
      </c>
      <c r="F15944">
        <v>0</v>
      </c>
      <c r="G15944">
        <v>0</v>
      </c>
      <c r="H15944">
        <v>0</v>
      </c>
      <c r="L15944">
        <v>339.118292</v>
      </c>
      <c r="R15944">
        <v>339.118292</v>
      </c>
      <c r="S15944" t="s">
        <v>151</v>
      </c>
      <c r="T15944" s="297">
        <v>46311.754166666666</v>
      </c>
    </row>
    <row r="15945" spans="1:20" x14ac:dyDescent="0.35">
      <c r="A15945" t="s">
        <v>154</v>
      </c>
      <c r="B15945" t="s">
        <v>155</v>
      </c>
      <c r="C15945" t="s">
        <v>93</v>
      </c>
      <c r="D15945" s="29">
        <v>46631</v>
      </c>
      <c r="E15945">
        <v>0</v>
      </c>
      <c r="F15945">
        <v>0</v>
      </c>
      <c r="G15945">
        <v>0</v>
      </c>
      <c r="H15945">
        <v>0</v>
      </c>
      <c r="L15945">
        <v>339.118292</v>
      </c>
      <c r="R15945">
        <v>339.118292</v>
      </c>
      <c r="S15945" t="s">
        <v>151</v>
      </c>
      <c r="T15945" s="297">
        <v>46311.754166666666</v>
      </c>
    </row>
    <row r="15946" spans="1:20" x14ac:dyDescent="0.35">
      <c r="A15946" t="s">
        <v>154</v>
      </c>
      <c r="B15946" t="s">
        <v>155</v>
      </c>
      <c r="C15946" t="s">
        <v>93</v>
      </c>
      <c r="D15946" s="29">
        <v>46632</v>
      </c>
      <c r="E15946">
        <v>0</v>
      </c>
      <c r="F15946">
        <v>0</v>
      </c>
      <c r="G15946">
        <v>0</v>
      </c>
      <c r="H15946">
        <v>0</v>
      </c>
      <c r="L15946">
        <v>339.118292</v>
      </c>
      <c r="R15946">
        <v>339.118292</v>
      </c>
      <c r="S15946" t="s">
        <v>151</v>
      </c>
      <c r="T15946" s="297">
        <v>46311.754166666666</v>
      </c>
    </row>
    <row r="15947" spans="1:20" x14ac:dyDescent="0.35">
      <c r="A15947" t="s">
        <v>154</v>
      </c>
      <c r="B15947" t="s">
        <v>155</v>
      </c>
      <c r="C15947" t="s">
        <v>93</v>
      </c>
      <c r="D15947" s="29">
        <v>46633</v>
      </c>
      <c r="E15947">
        <v>0</v>
      </c>
      <c r="F15947">
        <v>0</v>
      </c>
      <c r="G15947">
        <v>0</v>
      </c>
      <c r="H15947">
        <v>0</v>
      </c>
      <c r="L15947">
        <v>339.118292</v>
      </c>
      <c r="R15947">
        <v>339.118292</v>
      </c>
      <c r="S15947" t="s">
        <v>151</v>
      </c>
      <c r="T15947" s="297">
        <v>46311.754166666666</v>
      </c>
    </row>
    <row r="15948" spans="1:20" x14ac:dyDescent="0.35">
      <c r="A15948" t="s">
        <v>154</v>
      </c>
      <c r="B15948" t="s">
        <v>155</v>
      </c>
      <c r="C15948" t="s">
        <v>93</v>
      </c>
      <c r="D15948" s="29">
        <v>46634</v>
      </c>
      <c r="E15948">
        <v>0</v>
      </c>
      <c r="F15948">
        <v>0</v>
      </c>
      <c r="G15948">
        <v>0</v>
      </c>
      <c r="H15948">
        <v>0</v>
      </c>
      <c r="L15948">
        <v>339.118292</v>
      </c>
      <c r="R15948">
        <v>339.118292</v>
      </c>
      <c r="S15948" t="s">
        <v>151</v>
      </c>
      <c r="T15948" s="297">
        <v>46311.754166666666</v>
      </c>
    </row>
    <row r="15949" spans="1:20" x14ac:dyDescent="0.35">
      <c r="A15949" t="s">
        <v>154</v>
      </c>
      <c r="B15949" t="s">
        <v>155</v>
      </c>
      <c r="C15949" t="s">
        <v>93</v>
      </c>
      <c r="D15949" s="29">
        <v>46635</v>
      </c>
      <c r="E15949">
        <v>0</v>
      </c>
      <c r="F15949">
        <v>0</v>
      </c>
      <c r="G15949">
        <v>0</v>
      </c>
      <c r="H15949">
        <v>0</v>
      </c>
      <c r="L15949">
        <v>339.118292</v>
      </c>
      <c r="R15949">
        <v>339.118292</v>
      </c>
      <c r="S15949" t="s">
        <v>151</v>
      </c>
      <c r="T15949" s="297">
        <v>46311.754166666666</v>
      </c>
    </row>
    <row r="15950" spans="1:20" x14ac:dyDescent="0.35">
      <c r="A15950" t="s">
        <v>154</v>
      </c>
      <c r="B15950" t="s">
        <v>155</v>
      </c>
      <c r="C15950" t="s">
        <v>93</v>
      </c>
      <c r="D15950" s="29">
        <v>46636</v>
      </c>
      <c r="E15950">
        <v>0</v>
      </c>
      <c r="F15950">
        <v>0</v>
      </c>
      <c r="G15950">
        <v>0</v>
      </c>
      <c r="H15950">
        <v>0</v>
      </c>
      <c r="L15950">
        <v>339.118292</v>
      </c>
      <c r="R15950">
        <v>339.118292</v>
      </c>
      <c r="S15950" t="s">
        <v>90</v>
      </c>
      <c r="T15950" s="297">
        <v>46311.754166666666</v>
      </c>
    </row>
    <row r="15951" spans="1:20" x14ac:dyDescent="0.35">
      <c r="A15951" t="s">
        <v>154</v>
      </c>
      <c r="B15951" t="s">
        <v>155</v>
      </c>
      <c r="C15951" t="s">
        <v>93</v>
      </c>
      <c r="D15951" s="29">
        <v>46637</v>
      </c>
      <c r="E15951">
        <v>0</v>
      </c>
      <c r="F15951">
        <v>0</v>
      </c>
      <c r="G15951">
        <v>0</v>
      </c>
      <c r="H15951">
        <v>0</v>
      </c>
      <c r="L15951">
        <v>339.118292</v>
      </c>
      <c r="R15951">
        <v>339.118292</v>
      </c>
      <c r="S15951" t="s">
        <v>90</v>
      </c>
      <c r="T15951" s="297">
        <v>46311.754166666666</v>
      </c>
    </row>
    <row r="15952" spans="1:20" x14ac:dyDescent="0.35">
      <c r="A15952" t="s">
        <v>154</v>
      </c>
      <c r="B15952" t="s">
        <v>155</v>
      </c>
      <c r="C15952" t="s">
        <v>93</v>
      </c>
      <c r="D15952" s="29">
        <v>46638</v>
      </c>
      <c r="E15952">
        <v>0</v>
      </c>
      <c r="F15952">
        <v>0</v>
      </c>
      <c r="G15952">
        <v>0</v>
      </c>
      <c r="H15952">
        <v>0</v>
      </c>
      <c r="L15952">
        <v>339.118292</v>
      </c>
      <c r="R15952">
        <v>339.118292</v>
      </c>
      <c r="S15952" t="s">
        <v>90</v>
      </c>
      <c r="T15952" s="297">
        <v>46311.754166666666</v>
      </c>
    </row>
    <row r="15953" spans="1:20" x14ac:dyDescent="0.35">
      <c r="A15953" t="s">
        <v>154</v>
      </c>
      <c r="B15953" t="s">
        <v>155</v>
      </c>
      <c r="C15953" t="s">
        <v>93</v>
      </c>
      <c r="D15953" s="29">
        <v>46639</v>
      </c>
      <c r="E15953">
        <v>0</v>
      </c>
      <c r="F15953">
        <v>0</v>
      </c>
      <c r="G15953">
        <v>0</v>
      </c>
      <c r="H15953">
        <v>0</v>
      </c>
      <c r="L15953">
        <v>339.118292</v>
      </c>
      <c r="R15953">
        <v>339.118292</v>
      </c>
      <c r="S15953" t="s">
        <v>90</v>
      </c>
      <c r="T15953" s="297">
        <v>46311.754166666666</v>
      </c>
    </row>
    <row r="15954" spans="1:20" x14ac:dyDescent="0.35">
      <c r="A15954" t="s">
        <v>154</v>
      </c>
      <c r="B15954" t="s">
        <v>155</v>
      </c>
      <c r="C15954" t="s">
        <v>93</v>
      </c>
      <c r="D15954" s="29">
        <v>46640</v>
      </c>
      <c r="E15954">
        <v>0</v>
      </c>
      <c r="F15954">
        <v>0</v>
      </c>
      <c r="G15954">
        <v>0</v>
      </c>
      <c r="H15954">
        <v>0</v>
      </c>
      <c r="L15954">
        <v>339.118292</v>
      </c>
      <c r="R15954">
        <v>339.118292</v>
      </c>
      <c r="S15954" t="s">
        <v>90</v>
      </c>
      <c r="T15954" s="297">
        <v>46311.754166666666</v>
      </c>
    </row>
    <row r="15955" spans="1:20" x14ac:dyDescent="0.35">
      <c r="A15955" t="s">
        <v>154</v>
      </c>
      <c r="B15955" t="s">
        <v>155</v>
      </c>
      <c r="C15955" t="s">
        <v>93</v>
      </c>
      <c r="D15955" s="29">
        <v>46641</v>
      </c>
      <c r="E15955">
        <v>0</v>
      </c>
      <c r="F15955">
        <v>0</v>
      </c>
      <c r="G15955">
        <v>0</v>
      </c>
      <c r="H15955">
        <v>0</v>
      </c>
      <c r="L15955">
        <v>339.118292</v>
      </c>
      <c r="R15955">
        <v>339.118292</v>
      </c>
      <c r="S15955" t="s">
        <v>90</v>
      </c>
      <c r="T15955" s="297">
        <v>46311.754166666666</v>
      </c>
    </row>
    <row r="15956" spans="1:20" x14ac:dyDescent="0.35">
      <c r="A15956" t="s">
        <v>154</v>
      </c>
      <c r="B15956" t="s">
        <v>155</v>
      </c>
      <c r="C15956" t="s">
        <v>93</v>
      </c>
      <c r="D15956" s="29">
        <v>46642</v>
      </c>
      <c r="E15956">
        <v>0</v>
      </c>
      <c r="F15956">
        <v>0</v>
      </c>
      <c r="G15956">
        <v>0</v>
      </c>
      <c r="H15956">
        <v>0</v>
      </c>
      <c r="L15956">
        <v>339.118292</v>
      </c>
      <c r="R15956">
        <v>339.118292</v>
      </c>
      <c r="S15956" t="s">
        <v>90</v>
      </c>
      <c r="T15956" s="297">
        <v>46311.754166666666</v>
      </c>
    </row>
    <row r="15957" spans="1:20" x14ac:dyDescent="0.35">
      <c r="A15957" t="s">
        <v>154</v>
      </c>
      <c r="B15957" t="s">
        <v>155</v>
      </c>
      <c r="C15957" t="s">
        <v>93</v>
      </c>
      <c r="D15957" s="29">
        <v>46643</v>
      </c>
      <c r="E15957">
        <v>0</v>
      </c>
      <c r="F15957">
        <v>0</v>
      </c>
      <c r="G15957">
        <v>0</v>
      </c>
      <c r="H15957">
        <v>0</v>
      </c>
      <c r="L15957">
        <v>339.118292</v>
      </c>
      <c r="R15957">
        <v>339.118292</v>
      </c>
      <c r="S15957" t="s">
        <v>90</v>
      </c>
      <c r="T15957" s="297">
        <v>46311.754166666666</v>
      </c>
    </row>
    <row r="15958" spans="1:20" x14ac:dyDescent="0.35">
      <c r="A15958" t="s">
        <v>154</v>
      </c>
      <c r="B15958" t="s">
        <v>155</v>
      </c>
      <c r="C15958" t="s">
        <v>93</v>
      </c>
      <c r="D15958" s="29">
        <v>46644</v>
      </c>
      <c r="E15958">
        <v>0</v>
      </c>
      <c r="F15958">
        <v>0</v>
      </c>
      <c r="G15958">
        <v>0</v>
      </c>
      <c r="H15958">
        <v>0</v>
      </c>
      <c r="L15958">
        <v>339.118292</v>
      </c>
      <c r="R15958">
        <v>339.118292</v>
      </c>
      <c r="S15958" t="s">
        <v>90</v>
      </c>
      <c r="T15958" s="297">
        <v>46311.754166666666</v>
      </c>
    </row>
    <row r="15959" spans="1:20" x14ac:dyDescent="0.35">
      <c r="A15959" t="s">
        <v>154</v>
      </c>
      <c r="B15959" t="s">
        <v>155</v>
      </c>
      <c r="C15959" t="s">
        <v>93</v>
      </c>
      <c r="D15959" s="29">
        <v>46645</v>
      </c>
      <c r="E15959">
        <v>0</v>
      </c>
      <c r="F15959">
        <v>0</v>
      </c>
      <c r="G15959">
        <v>0</v>
      </c>
      <c r="H15959">
        <v>0</v>
      </c>
      <c r="L15959">
        <v>339.118292</v>
      </c>
      <c r="R15959">
        <v>339.118292</v>
      </c>
      <c r="S15959" t="s">
        <v>90</v>
      </c>
      <c r="T15959" s="297">
        <v>46311.754166666666</v>
      </c>
    </row>
    <row r="15960" spans="1:20" x14ac:dyDescent="0.35">
      <c r="A15960" t="s">
        <v>154</v>
      </c>
      <c r="B15960" t="s">
        <v>155</v>
      </c>
      <c r="C15960" t="s">
        <v>93</v>
      </c>
      <c r="D15960" s="29">
        <v>46646</v>
      </c>
      <c r="E15960">
        <v>0</v>
      </c>
      <c r="F15960">
        <v>0</v>
      </c>
      <c r="G15960">
        <v>0</v>
      </c>
      <c r="H15960">
        <v>0</v>
      </c>
      <c r="L15960">
        <v>339.118292</v>
      </c>
      <c r="R15960">
        <v>339.118292</v>
      </c>
      <c r="S15960" t="s">
        <v>90</v>
      </c>
      <c r="T15960" s="297">
        <v>46311.754166666666</v>
      </c>
    </row>
    <row r="15961" spans="1:20" x14ac:dyDescent="0.35">
      <c r="A15961" t="s">
        <v>154</v>
      </c>
      <c r="B15961" t="s">
        <v>155</v>
      </c>
      <c r="C15961" t="s">
        <v>93</v>
      </c>
      <c r="D15961" s="29">
        <v>46647</v>
      </c>
      <c r="E15961">
        <v>0</v>
      </c>
      <c r="F15961">
        <v>0</v>
      </c>
      <c r="G15961">
        <v>0</v>
      </c>
      <c r="H15961">
        <v>0</v>
      </c>
      <c r="L15961">
        <v>339.118292</v>
      </c>
      <c r="R15961">
        <v>339.118292</v>
      </c>
      <c r="S15961" t="s">
        <v>90</v>
      </c>
      <c r="T15961" s="297">
        <v>46311.754166666666</v>
      </c>
    </row>
    <row r="15962" spans="1:20" x14ac:dyDescent="0.35">
      <c r="A15962" t="s">
        <v>154</v>
      </c>
      <c r="B15962" t="s">
        <v>155</v>
      </c>
      <c r="C15962" t="s">
        <v>93</v>
      </c>
      <c r="D15962" s="29">
        <v>46648</v>
      </c>
      <c r="E15962">
        <v>0</v>
      </c>
      <c r="F15962">
        <v>0</v>
      </c>
      <c r="G15962">
        <v>0</v>
      </c>
      <c r="H15962">
        <v>0</v>
      </c>
      <c r="L15962">
        <v>339.118292</v>
      </c>
      <c r="R15962">
        <v>339.118292</v>
      </c>
      <c r="S15962" t="s">
        <v>90</v>
      </c>
      <c r="T15962" s="297">
        <v>46311.754166666666</v>
      </c>
    </row>
    <row r="15963" spans="1:20" x14ac:dyDescent="0.35">
      <c r="A15963" t="s">
        <v>154</v>
      </c>
      <c r="B15963" t="s">
        <v>155</v>
      </c>
      <c r="C15963" t="s">
        <v>93</v>
      </c>
      <c r="D15963" s="29">
        <v>46649</v>
      </c>
      <c r="E15963">
        <v>0</v>
      </c>
      <c r="F15963">
        <v>0</v>
      </c>
      <c r="G15963">
        <v>0</v>
      </c>
      <c r="H15963">
        <v>0</v>
      </c>
      <c r="L15963">
        <v>339.118292</v>
      </c>
      <c r="R15963">
        <v>339.118292</v>
      </c>
      <c r="S15963" t="s">
        <v>90</v>
      </c>
      <c r="T15963" s="297">
        <v>46311.754166666666</v>
      </c>
    </row>
    <row r="15964" spans="1:20" x14ac:dyDescent="0.35">
      <c r="A15964" t="s">
        <v>154</v>
      </c>
      <c r="B15964" t="s">
        <v>155</v>
      </c>
      <c r="C15964" t="s">
        <v>93</v>
      </c>
      <c r="D15964" s="29">
        <v>46650</v>
      </c>
      <c r="E15964">
        <v>0</v>
      </c>
      <c r="F15964">
        <v>0</v>
      </c>
      <c r="G15964">
        <v>0</v>
      </c>
      <c r="H15964">
        <v>0</v>
      </c>
      <c r="L15964">
        <v>339.118292</v>
      </c>
      <c r="R15964">
        <v>339.118292</v>
      </c>
      <c r="S15964" t="s">
        <v>90</v>
      </c>
      <c r="T15964" s="297">
        <v>46311.754166666666</v>
      </c>
    </row>
    <row r="15965" spans="1:20" x14ac:dyDescent="0.35">
      <c r="A15965" t="s">
        <v>154</v>
      </c>
      <c r="B15965" t="s">
        <v>155</v>
      </c>
      <c r="C15965" t="s">
        <v>93</v>
      </c>
      <c r="D15965" s="29">
        <v>46651</v>
      </c>
      <c r="E15965">
        <v>0</v>
      </c>
      <c r="F15965">
        <v>0</v>
      </c>
      <c r="G15965">
        <v>0</v>
      </c>
      <c r="H15965">
        <v>0</v>
      </c>
      <c r="L15965">
        <v>339.118292</v>
      </c>
      <c r="R15965">
        <v>339.118292</v>
      </c>
      <c r="S15965" t="s">
        <v>90</v>
      </c>
      <c r="T15965" s="297">
        <v>46311.754166666666</v>
      </c>
    </row>
    <row r="15966" spans="1:20" x14ac:dyDescent="0.35">
      <c r="A15966" t="s">
        <v>154</v>
      </c>
      <c r="B15966" t="s">
        <v>155</v>
      </c>
      <c r="C15966" t="s">
        <v>93</v>
      </c>
      <c r="D15966" s="29">
        <v>46652</v>
      </c>
      <c r="E15966">
        <v>0</v>
      </c>
      <c r="F15966">
        <v>0</v>
      </c>
      <c r="G15966">
        <v>0</v>
      </c>
      <c r="H15966">
        <v>0</v>
      </c>
      <c r="L15966">
        <v>339.118292</v>
      </c>
      <c r="R15966">
        <v>339.118292</v>
      </c>
      <c r="S15966" t="s">
        <v>90</v>
      </c>
      <c r="T15966" s="297">
        <v>46311.754166666666</v>
      </c>
    </row>
    <row r="15967" spans="1:20" x14ac:dyDescent="0.35">
      <c r="A15967" t="s">
        <v>154</v>
      </c>
      <c r="B15967" t="s">
        <v>155</v>
      </c>
      <c r="C15967" t="s">
        <v>93</v>
      </c>
      <c r="D15967" s="29">
        <v>46653</v>
      </c>
      <c r="E15967">
        <v>0</v>
      </c>
      <c r="F15967">
        <v>0</v>
      </c>
      <c r="G15967">
        <v>0</v>
      </c>
      <c r="H15967">
        <v>0</v>
      </c>
      <c r="L15967">
        <v>339.118292</v>
      </c>
      <c r="R15967">
        <v>339.118292</v>
      </c>
      <c r="S15967" t="s">
        <v>90</v>
      </c>
      <c r="T15967" s="297">
        <v>46311.754166666666</v>
      </c>
    </row>
    <row r="15968" spans="1:20" x14ac:dyDescent="0.35">
      <c r="A15968" t="s">
        <v>154</v>
      </c>
      <c r="B15968" t="s">
        <v>155</v>
      </c>
      <c r="C15968" t="s">
        <v>93</v>
      </c>
      <c r="D15968" s="29">
        <v>46654</v>
      </c>
      <c r="E15968">
        <v>0</v>
      </c>
      <c r="F15968">
        <v>0</v>
      </c>
      <c r="G15968">
        <v>0</v>
      </c>
      <c r="H15968">
        <v>0</v>
      </c>
      <c r="L15968">
        <v>339.118292</v>
      </c>
      <c r="R15968">
        <v>339.118292</v>
      </c>
      <c r="S15968" t="s">
        <v>90</v>
      </c>
      <c r="T15968" s="297">
        <v>46311.754166666666</v>
      </c>
    </row>
    <row r="15969" spans="1:20" x14ac:dyDescent="0.35">
      <c r="A15969" t="s">
        <v>154</v>
      </c>
      <c r="B15969" t="s">
        <v>155</v>
      </c>
      <c r="C15969" t="s">
        <v>93</v>
      </c>
      <c r="D15969" s="29">
        <v>46655</v>
      </c>
      <c r="E15969">
        <v>0</v>
      </c>
      <c r="F15969">
        <v>0</v>
      </c>
      <c r="G15969">
        <v>0</v>
      </c>
      <c r="H15969">
        <v>0</v>
      </c>
      <c r="L15969">
        <v>339.118292</v>
      </c>
      <c r="R15969">
        <v>339.118292</v>
      </c>
      <c r="S15969" t="s">
        <v>90</v>
      </c>
      <c r="T15969" s="297">
        <v>46311.754166666666</v>
      </c>
    </row>
    <row r="15970" spans="1:20" x14ac:dyDescent="0.35">
      <c r="A15970" t="s">
        <v>154</v>
      </c>
      <c r="B15970" t="s">
        <v>155</v>
      </c>
      <c r="C15970" t="s">
        <v>93</v>
      </c>
      <c r="D15970" s="29">
        <v>46656</v>
      </c>
      <c r="E15970">
        <v>0</v>
      </c>
      <c r="F15970">
        <v>0</v>
      </c>
      <c r="G15970">
        <v>0</v>
      </c>
      <c r="H15970">
        <v>0</v>
      </c>
      <c r="L15970">
        <v>339.118292</v>
      </c>
      <c r="R15970">
        <v>339.118292</v>
      </c>
      <c r="S15970" t="s">
        <v>90</v>
      </c>
      <c r="T15970" s="297">
        <v>46311.754166666666</v>
      </c>
    </row>
    <row r="15971" spans="1:20" x14ac:dyDescent="0.35">
      <c r="A15971" t="s">
        <v>154</v>
      </c>
      <c r="B15971" t="s">
        <v>155</v>
      </c>
      <c r="C15971" t="s">
        <v>93</v>
      </c>
      <c r="D15971" s="29">
        <v>46657</v>
      </c>
      <c r="E15971">
        <v>0</v>
      </c>
      <c r="F15971">
        <v>0</v>
      </c>
      <c r="G15971">
        <v>0</v>
      </c>
      <c r="H15971">
        <v>0</v>
      </c>
      <c r="L15971">
        <v>339.118292</v>
      </c>
      <c r="R15971">
        <v>339.118292</v>
      </c>
      <c r="S15971" t="s">
        <v>90</v>
      </c>
      <c r="T15971" s="297">
        <v>46311.754166666666</v>
      </c>
    </row>
    <row r="15972" spans="1:20" x14ac:dyDescent="0.35">
      <c r="A15972" t="s">
        <v>154</v>
      </c>
      <c r="B15972" t="s">
        <v>155</v>
      </c>
      <c r="C15972" t="s">
        <v>93</v>
      </c>
      <c r="D15972" s="29">
        <v>46658</v>
      </c>
      <c r="E15972">
        <v>0</v>
      </c>
      <c r="F15972">
        <v>0</v>
      </c>
      <c r="G15972">
        <v>0</v>
      </c>
      <c r="H15972">
        <v>0</v>
      </c>
      <c r="L15972">
        <v>339.118292</v>
      </c>
      <c r="R15972">
        <v>339.118292</v>
      </c>
      <c r="S15972" t="s">
        <v>90</v>
      </c>
      <c r="T15972" s="297">
        <v>46311.754166666666</v>
      </c>
    </row>
    <row r="15973" spans="1:20" x14ac:dyDescent="0.35">
      <c r="A15973" t="s">
        <v>154</v>
      </c>
      <c r="B15973" t="s">
        <v>155</v>
      </c>
      <c r="C15973" t="s">
        <v>93</v>
      </c>
      <c r="D15973" s="29">
        <v>46659</v>
      </c>
      <c r="E15973">
        <v>0</v>
      </c>
      <c r="F15973">
        <v>0</v>
      </c>
      <c r="G15973">
        <v>0</v>
      </c>
      <c r="H15973">
        <v>0</v>
      </c>
      <c r="L15973">
        <v>339.118292</v>
      </c>
      <c r="R15973">
        <v>339.118292</v>
      </c>
      <c r="S15973" t="s">
        <v>90</v>
      </c>
      <c r="T15973" s="297">
        <v>46311.754166666666</v>
      </c>
    </row>
    <row r="15974" spans="1:20" x14ac:dyDescent="0.35">
      <c r="A15974" t="s">
        <v>154</v>
      </c>
      <c r="B15974" t="s">
        <v>155</v>
      </c>
      <c r="C15974" t="s">
        <v>93</v>
      </c>
      <c r="D15974" s="29">
        <v>46660</v>
      </c>
      <c r="E15974">
        <v>0</v>
      </c>
      <c r="F15974">
        <v>0</v>
      </c>
      <c r="G15974">
        <v>0</v>
      </c>
      <c r="H15974">
        <v>0</v>
      </c>
      <c r="L15974">
        <v>339.118292</v>
      </c>
      <c r="R15974">
        <v>339.118292</v>
      </c>
      <c r="S15974" t="s">
        <v>90</v>
      </c>
      <c r="T15974" s="297">
        <v>46311.754166666666</v>
      </c>
    </row>
    <row r="15975" spans="1:20" x14ac:dyDescent="0.35">
      <c r="A15975" t="s">
        <v>154</v>
      </c>
      <c r="B15975" t="s">
        <v>155</v>
      </c>
      <c r="C15975" t="s">
        <v>93</v>
      </c>
      <c r="D15975" s="29">
        <v>46661</v>
      </c>
      <c r="E15975">
        <v>0</v>
      </c>
      <c r="F15975">
        <v>0</v>
      </c>
      <c r="G15975">
        <v>0</v>
      </c>
      <c r="H15975">
        <v>0</v>
      </c>
      <c r="L15975">
        <v>339.118292</v>
      </c>
      <c r="R15975">
        <v>339.118292</v>
      </c>
      <c r="S15975" t="s">
        <v>90</v>
      </c>
      <c r="T15975" s="297">
        <v>46311.754166666666</v>
      </c>
    </row>
    <row r="15976" spans="1:20" x14ac:dyDescent="0.35">
      <c r="A15976" t="s">
        <v>154</v>
      </c>
      <c r="B15976" t="s">
        <v>155</v>
      </c>
      <c r="C15976" t="s">
        <v>93</v>
      </c>
      <c r="D15976" s="29">
        <v>46662</v>
      </c>
      <c r="E15976">
        <v>0</v>
      </c>
      <c r="F15976">
        <v>0</v>
      </c>
      <c r="G15976">
        <v>0</v>
      </c>
      <c r="H15976">
        <v>0</v>
      </c>
      <c r="L15976">
        <v>339.118292</v>
      </c>
      <c r="R15976">
        <v>339.118292</v>
      </c>
      <c r="S15976" t="s">
        <v>151</v>
      </c>
      <c r="T15976" s="297">
        <v>46311.754166666666</v>
      </c>
    </row>
    <row r="15977" spans="1:20" x14ac:dyDescent="0.35">
      <c r="A15977" t="s">
        <v>154</v>
      </c>
      <c r="B15977" t="s">
        <v>155</v>
      </c>
      <c r="C15977" t="s">
        <v>93</v>
      </c>
      <c r="D15977" s="29">
        <v>46663</v>
      </c>
      <c r="E15977">
        <v>0</v>
      </c>
      <c r="F15977">
        <v>0</v>
      </c>
      <c r="G15977">
        <v>0</v>
      </c>
      <c r="H15977">
        <v>0</v>
      </c>
      <c r="L15977">
        <v>339.118292</v>
      </c>
      <c r="R15977">
        <v>339.118292</v>
      </c>
      <c r="S15977" t="s">
        <v>151</v>
      </c>
      <c r="T15977" s="297">
        <v>46311.754166666666</v>
      </c>
    </row>
    <row r="15978" spans="1:20" x14ac:dyDescent="0.35">
      <c r="A15978" t="s">
        <v>154</v>
      </c>
      <c r="B15978" t="s">
        <v>155</v>
      </c>
      <c r="C15978" t="s">
        <v>93</v>
      </c>
      <c r="D15978" s="29">
        <v>46664</v>
      </c>
      <c r="E15978">
        <v>0</v>
      </c>
      <c r="F15978">
        <v>0</v>
      </c>
      <c r="G15978">
        <v>0</v>
      </c>
      <c r="H15978">
        <v>0</v>
      </c>
      <c r="L15978">
        <v>339.118292</v>
      </c>
      <c r="R15978">
        <v>339.118292</v>
      </c>
      <c r="S15978" t="s">
        <v>90</v>
      </c>
      <c r="T15978" s="297">
        <v>46311.754166666666</v>
      </c>
    </row>
    <row r="15979" spans="1:20" x14ac:dyDescent="0.35">
      <c r="A15979" t="s">
        <v>154</v>
      </c>
      <c r="B15979" t="s">
        <v>155</v>
      </c>
      <c r="C15979" t="s">
        <v>93</v>
      </c>
      <c r="D15979" s="29">
        <v>46665</v>
      </c>
      <c r="E15979">
        <v>0</v>
      </c>
      <c r="F15979">
        <v>0</v>
      </c>
      <c r="G15979">
        <v>0</v>
      </c>
      <c r="H15979">
        <v>0</v>
      </c>
      <c r="L15979">
        <v>339.118292</v>
      </c>
      <c r="R15979">
        <v>339.118292</v>
      </c>
      <c r="S15979" t="s">
        <v>90</v>
      </c>
      <c r="T15979" s="297">
        <v>46311.754166666666</v>
      </c>
    </row>
    <row r="15980" spans="1:20" x14ac:dyDescent="0.35">
      <c r="A15980" t="s">
        <v>154</v>
      </c>
      <c r="B15980" t="s">
        <v>155</v>
      </c>
      <c r="C15980" t="s">
        <v>93</v>
      </c>
      <c r="D15980" s="29">
        <v>46666</v>
      </c>
      <c r="E15980">
        <v>0</v>
      </c>
      <c r="F15980">
        <v>0</v>
      </c>
      <c r="G15980">
        <v>0</v>
      </c>
      <c r="H15980">
        <v>0</v>
      </c>
      <c r="L15980">
        <v>339.118292</v>
      </c>
      <c r="R15980">
        <v>339.118292</v>
      </c>
      <c r="S15980" t="s">
        <v>90</v>
      </c>
      <c r="T15980" s="297">
        <v>46311.754166666666</v>
      </c>
    </row>
    <row r="15981" spans="1:20" x14ac:dyDescent="0.35">
      <c r="A15981" t="s">
        <v>154</v>
      </c>
      <c r="B15981" t="s">
        <v>155</v>
      </c>
      <c r="C15981" t="s">
        <v>93</v>
      </c>
      <c r="D15981" s="29">
        <v>46667</v>
      </c>
      <c r="E15981">
        <v>0</v>
      </c>
      <c r="F15981">
        <v>0</v>
      </c>
      <c r="G15981">
        <v>0</v>
      </c>
      <c r="H15981">
        <v>0</v>
      </c>
      <c r="L15981">
        <v>339.118292</v>
      </c>
      <c r="R15981">
        <v>339.118292</v>
      </c>
      <c r="S15981" t="s">
        <v>90</v>
      </c>
      <c r="T15981" s="297">
        <v>46311.754166666666</v>
      </c>
    </row>
    <row r="15982" spans="1:20" x14ac:dyDescent="0.35">
      <c r="A15982" t="s">
        <v>154</v>
      </c>
      <c r="B15982" t="s">
        <v>155</v>
      </c>
      <c r="C15982" t="s">
        <v>93</v>
      </c>
      <c r="D15982" s="29">
        <v>46668</v>
      </c>
      <c r="E15982">
        <v>0</v>
      </c>
      <c r="F15982">
        <v>0</v>
      </c>
      <c r="G15982">
        <v>0</v>
      </c>
      <c r="H15982">
        <v>0</v>
      </c>
      <c r="L15982">
        <v>339.118292</v>
      </c>
      <c r="R15982">
        <v>339.118292</v>
      </c>
      <c r="S15982" t="s">
        <v>90</v>
      </c>
      <c r="T15982" s="297">
        <v>46311.754166666666</v>
      </c>
    </row>
    <row r="15983" spans="1:20" x14ac:dyDescent="0.35">
      <c r="A15983" t="s">
        <v>154</v>
      </c>
      <c r="B15983" t="s">
        <v>155</v>
      </c>
      <c r="C15983" t="s">
        <v>93</v>
      </c>
      <c r="D15983" s="29">
        <v>46669</v>
      </c>
      <c r="E15983">
        <v>0</v>
      </c>
      <c r="F15983">
        <v>0</v>
      </c>
      <c r="G15983">
        <v>0</v>
      </c>
      <c r="H15983">
        <v>0</v>
      </c>
      <c r="L15983">
        <v>339.118292</v>
      </c>
      <c r="R15983">
        <v>339.118292</v>
      </c>
      <c r="S15983" t="s">
        <v>151</v>
      </c>
      <c r="T15983" s="297">
        <v>46311.754166666666</v>
      </c>
    </row>
    <row r="15984" spans="1:20" x14ac:dyDescent="0.35">
      <c r="A15984" t="s">
        <v>154</v>
      </c>
      <c r="B15984" t="s">
        <v>155</v>
      </c>
      <c r="C15984" t="s">
        <v>93</v>
      </c>
      <c r="D15984" s="29">
        <v>46670</v>
      </c>
      <c r="E15984">
        <v>0</v>
      </c>
      <c r="F15984">
        <v>0</v>
      </c>
      <c r="G15984">
        <v>0</v>
      </c>
      <c r="H15984">
        <v>0</v>
      </c>
      <c r="L15984">
        <v>339.118292</v>
      </c>
      <c r="R15984">
        <v>339.118292</v>
      </c>
      <c r="S15984" t="s">
        <v>151</v>
      </c>
      <c r="T15984" s="297">
        <v>46311.754166666666</v>
      </c>
    </row>
    <row r="15985" spans="1:20" x14ac:dyDescent="0.35">
      <c r="A15985" t="s">
        <v>154</v>
      </c>
      <c r="B15985" t="s">
        <v>155</v>
      </c>
      <c r="C15985" t="s">
        <v>93</v>
      </c>
      <c r="D15985" s="29">
        <v>46671</v>
      </c>
      <c r="E15985">
        <v>0</v>
      </c>
      <c r="F15985">
        <v>0</v>
      </c>
      <c r="G15985">
        <v>0</v>
      </c>
      <c r="H15985">
        <v>0</v>
      </c>
      <c r="L15985">
        <v>339.118292</v>
      </c>
      <c r="R15985">
        <v>339.118292</v>
      </c>
      <c r="S15985" t="s">
        <v>90</v>
      </c>
      <c r="T15985" s="297">
        <v>46311.754166666666</v>
      </c>
    </row>
    <row r="15986" spans="1:20" x14ac:dyDescent="0.35">
      <c r="A15986" t="s">
        <v>154</v>
      </c>
      <c r="B15986" t="s">
        <v>155</v>
      </c>
      <c r="C15986" t="s">
        <v>93</v>
      </c>
      <c r="D15986" s="29">
        <v>46672</v>
      </c>
      <c r="E15986">
        <v>0</v>
      </c>
      <c r="F15986">
        <v>0</v>
      </c>
      <c r="G15986">
        <v>0</v>
      </c>
      <c r="H15986">
        <v>0</v>
      </c>
      <c r="L15986">
        <v>339.118292</v>
      </c>
      <c r="R15986">
        <v>339.118292</v>
      </c>
      <c r="S15986" t="s">
        <v>90</v>
      </c>
      <c r="T15986" s="297">
        <v>46311.754166666666</v>
      </c>
    </row>
    <row r="15987" spans="1:20" x14ac:dyDescent="0.35">
      <c r="A15987" t="s">
        <v>154</v>
      </c>
      <c r="B15987" t="s">
        <v>155</v>
      </c>
      <c r="C15987" t="s">
        <v>93</v>
      </c>
      <c r="D15987" s="29">
        <v>46673</v>
      </c>
      <c r="E15987">
        <v>0</v>
      </c>
      <c r="F15987">
        <v>0</v>
      </c>
      <c r="G15987">
        <v>0</v>
      </c>
      <c r="H15987">
        <v>0</v>
      </c>
      <c r="L15987">
        <v>339.118292</v>
      </c>
      <c r="R15987">
        <v>339.118292</v>
      </c>
      <c r="S15987" t="s">
        <v>90</v>
      </c>
      <c r="T15987" s="297">
        <v>46311.754166666666</v>
      </c>
    </row>
    <row r="15988" spans="1:20" x14ac:dyDescent="0.35">
      <c r="A15988" t="s">
        <v>154</v>
      </c>
      <c r="B15988" t="s">
        <v>155</v>
      </c>
      <c r="C15988" t="s">
        <v>93</v>
      </c>
      <c r="D15988" s="29">
        <v>46674</v>
      </c>
      <c r="E15988">
        <v>0</v>
      </c>
      <c r="F15988">
        <v>0</v>
      </c>
      <c r="G15988">
        <v>0</v>
      </c>
      <c r="H15988">
        <v>0</v>
      </c>
      <c r="L15988">
        <v>339.118292</v>
      </c>
      <c r="R15988">
        <v>339.118292</v>
      </c>
      <c r="S15988" t="s">
        <v>90</v>
      </c>
      <c r="T15988" s="297">
        <v>46311.754166666666</v>
      </c>
    </row>
    <row r="15989" spans="1:20" x14ac:dyDescent="0.35">
      <c r="A15989" t="s">
        <v>154</v>
      </c>
      <c r="B15989" t="s">
        <v>155</v>
      </c>
      <c r="C15989" t="s">
        <v>93</v>
      </c>
      <c r="D15989" s="29">
        <v>46675</v>
      </c>
      <c r="E15989">
        <v>0</v>
      </c>
      <c r="F15989">
        <v>0</v>
      </c>
      <c r="G15989">
        <v>0</v>
      </c>
      <c r="H15989">
        <v>0</v>
      </c>
      <c r="L15989">
        <v>339.118292</v>
      </c>
      <c r="R15989">
        <v>339.118292</v>
      </c>
      <c r="S15989" t="s">
        <v>90</v>
      </c>
      <c r="T15989" s="297">
        <v>46311.754166666666</v>
      </c>
    </row>
    <row r="15990" spans="1:20" x14ac:dyDescent="0.35">
      <c r="A15990" t="s">
        <v>154</v>
      </c>
      <c r="B15990" t="s">
        <v>155</v>
      </c>
      <c r="C15990" t="s">
        <v>93</v>
      </c>
      <c r="D15990" s="29">
        <v>46676</v>
      </c>
      <c r="E15990">
        <v>0</v>
      </c>
      <c r="F15990">
        <v>0</v>
      </c>
      <c r="G15990">
        <v>0</v>
      </c>
      <c r="H15990">
        <v>0</v>
      </c>
      <c r="L15990">
        <v>339.118292</v>
      </c>
      <c r="R15990">
        <v>339.118292</v>
      </c>
      <c r="S15990" t="s">
        <v>151</v>
      </c>
      <c r="T15990" s="297">
        <v>46311.754166666666</v>
      </c>
    </row>
    <row r="15991" spans="1:20" x14ac:dyDescent="0.35">
      <c r="A15991" t="s">
        <v>154</v>
      </c>
      <c r="B15991" t="s">
        <v>155</v>
      </c>
      <c r="C15991" t="s">
        <v>93</v>
      </c>
      <c r="D15991" s="29">
        <v>46677</v>
      </c>
      <c r="E15991">
        <v>0</v>
      </c>
      <c r="F15991">
        <v>0</v>
      </c>
      <c r="G15991">
        <v>0</v>
      </c>
      <c r="H15991">
        <v>0</v>
      </c>
      <c r="L15991">
        <v>339.118292</v>
      </c>
      <c r="R15991">
        <v>339.118292</v>
      </c>
      <c r="S15991" t="s">
        <v>151</v>
      </c>
      <c r="T15991" s="297">
        <v>46311.754166666666</v>
      </c>
    </row>
    <row r="15992" spans="1:20" x14ac:dyDescent="0.35">
      <c r="A15992" t="s">
        <v>154</v>
      </c>
      <c r="B15992" t="s">
        <v>155</v>
      </c>
      <c r="C15992" t="s">
        <v>93</v>
      </c>
      <c r="D15992" s="29">
        <v>46678</v>
      </c>
      <c r="E15992">
        <v>0</v>
      </c>
      <c r="F15992">
        <v>0</v>
      </c>
      <c r="G15992">
        <v>0</v>
      </c>
      <c r="H15992">
        <v>0</v>
      </c>
      <c r="L15992">
        <v>339.118292</v>
      </c>
      <c r="R15992">
        <v>339.118292</v>
      </c>
      <c r="S15992" t="s">
        <v>90</v>
      </c>
      <c r="T15992" s="297">
        <v>46311.754166666666</v>
      </c>
    </row>
    <row r="15993" spans="1:20" x14ac:dyDescent="0.35">
      <c r="A15993" t="s">
        <v>154</v>
      </c>
      <c r="B15993" t="s">
        <v>155</v>
      </c>
      <c r="C15993" t="s">
        <v>93</v>
      </c>
      <c r="D15993" s="29">
        <v>46679</v>
      </c>
      <c r="E15993">
        <v>0</v>
      </c>
      <c r="F15993">
        <v>0</v>
      </c>
      <c r="G15993">
        <v>0</v>
      </c>
      <c r="H15993">
        <v>0</v>
      </c>
      <c r="L15993">
        <v>339.118292</v>
      </c>
      <c r="R15993">
        <v>339.118292</v>
      </c>
      <c r="S15993" t="s">
        <v>90</v>
      </c>
      <c r="T15993" s="297">
        <v>46311.754166666666</v>
      </c>
    </row>
    <row r="15994" spans="1:20" x14ac:dyDescent="0.35">
      <c r="A15994" t="s">
        <v>154</v>
      </c>
      <c r="B15994" t="s">
        <v>155</v>
      </c>
      <c r="C15994" t="s">
        <v>93</v>
      </c>
      <c r="D15994" s="29">
        <v>46680</v>
      </c>
      <c r="E15994">
        <v>0</v>
      </c>
      <c r="F15994">
        <v>0</v>
      </c>
      <c r="G15994">
        <v>0</v>
      </c>
      <c r="H15994">
        <v>0</v>
      </c>
      <c r="L15994">
        <v>339.118292</v>
      </c>
      <c r="R15994">
        <v>339.118292</v>
      </c>
      <c r="S15994" t="s">
        <v>90</v>
      </c>
      <c r="T15994" s="297">
        <v>46311.754166666666</v>
      </c>
    </row>
    <row r="15995" spans="1:20" x14ac:dyDescent="0.35">
      <c r="A15995" t="s">
        <v>154</v>
      </c>
      <c r="B15995" t="s">
        <v>155</v>
      </c>
      <c r="C15995" t="s">
        <v>93</v>
      </c>
      <c r="D15995" s="29">
        <v>46681</v>
      </c>
      <c r="E15995">
        <v>0</v>
      </c>
      <c r="F15995">
        <v>0</v>
      </c>
      <c r="G15995">
        <v>0</v>
      </c>
      <c r="H15995">
        <v>0</v>
      </c>
      <c r="L15995">
        <v>339.118292</v>
      </c>
      <c r="R15995">
        <v>339.118292</v>
      </c>
      <c r="S15995" t="s">
        <v>90</v>
      </c>
      <c r="T15995" s="297">
        <v>46311.754166666666</v>
      </c>
    </row>
    <row r="15996" spans="1:20" x14ac:dyDescent="0.35">
      <c r="A15996" t="s">
        <v>154</v>
      </c>
      <c r="B15996" t="s">
        <v>155</v>
      </c>
      <c r="C15996" t="s">
        <v>93</v>
      </c>
      <c r="D15996" s="29">
        <v>46682</v>
      </c>
      <c r="E15996">
        <v>0</v>
      </c>
      <c r="F15996">
        <v>0</v>
      </c>
      <c r="G15996">
        <v>0</v>
      </c>
      <c r="H15996">
        <v>0</v>
      </c>
      <c r="L15996">
        <v>339.118292</v>
      </c>
      <c r="R15996">
        <v>339.118292</v>
      </c>
      <c r="S15996" t="s">
        <v>90</v>
      </c>
      <c r="T15996" s="297">
        <v>46311.754166666666</v>
      </c>
    </row>
    <row r="15997" spans="1:20" x14ac:dyDescent="0.35">
      <c r="A15997" t="s">
        <v>154</v>
      </c>
      <c r="B15997" t="s">
        <v>155</v>
      </c>
      <c r="C15997" t="s">
        <v>93</v>
      </c>
      <c r="D15997" s="29">
        <v>46683</v>
      </c>
      <c r="E15997">
        <v>0</v>
      </c>
      <c r="F15997">
        <v>0</v>
      </c>
      <c r="G15997">
        <v>0</v>
      </c>
      <c r="H15997">
        <v>0</v>
      </c>
      <c r="L15997">
        <v>339.118292</v>
      </c>
      <c r="R15997">
        <v>339.118292</v>
      </c>
      <c r="S15997" t="s">
        <v>151</v>
      </c>
      <c r="T15997" s="297">
        <v>46311.754166666666</v>
      </c>
    </row>
    <row r="15998" spans="1:20" x14ac:dyDescent="0.35">
      <c r="A15998" t="s">
        <v>154</v>
      </c>
      <c r="B15998" t="s">
        <v>155</v>
      </c>
      <c r="C15998" t="s">
        <v>93</v>
      </c>
      <c r="D15998" s="29">
        <v>46684</v>
      </c>
      <c r="E15998">
        <v>0</v>
      </c>
      <c r="F15998">
        <v>0</v>
      </c>
      <c r="G15998">
        <v>0</v>
      </c>
      <c r="H15998">
        <v>0</v>
      </c>
      <c r="L15998">
        <v>339.118292</v>
      </c>
      <c r="R15998">
        <v>339.118292</v>
      </c>
      <c r="S15998" t="s">
        <v>151</v>
      </c>
      <c r="T15998" s="297">
        <v>46311.754166666666</v>
      </c>
    </row>
    <row r="15999" spans="1:20" x14ac:dyDescent="0.35">
      <c r="A15999" t="s">
        <v>154</v>
      </c>
      <c r="B15999" t="s">
        <v>155</v>
      </c>
      <c r="C15999" t="s">
        <v>93</v>
      </c>
      <c r="D15999" s="29">
        <v>46685</v>
      </c>
      <c r="E15999">
        <v>0</v>
      </c>
      <c r="F15999">
        <v>0</v>
      </c>
      <c r="G15999">
        <v>0</v>
      </c>
      <c r="H15999">
        <v>0</v>
      </c>
      <c r="L15999">
        <v>339.118292</v>
      </c>
      <c r="R15999">
        <v>339.118292</v>
      </c>
      <c r="S15999" t="s">
        <v>90</v>
      </c>
      <c r="T15999" s="297">
        <v>46311.754166666666</v>
      </c>
    </row>
    <row r="16000" spans="1:20" x14ac:dyDescent="0.35">
      <c r="A16000" t="s">
        <v>154</v>
      </c>
      <c r="B16000" t="s">
        <v>155</v>
      </c>
      <c r="C16000" t="s">
        <v>93</v>
      </c>
      <c r="D16000" s="29">
        <v>46686</v>
      </c>
      <c r="E16000">
        <v>0</v>
      </c>
      <c r="F16000">
        <v>0</v>
      </c>
      <c r="G16000">
        <v>0</v>
      </c>
      <c r="H16000">
        <v>0</v>
      </c>
      <c r="L16000">
        <v>339.118292</v>
      </c>
      <c r="R16000">
        <v>339.118292</v>
      </c>
      <c r="S16000" t="s">
        <v>90</v>
      </c>
      <c r="T16000" s="297">
        <v>46311.754166666666</v>
      </c>
    </row>
    <row r="16001" spans="1:20" x14ac:dyDescent="0.35">
      <c r="A16001" t="s">
        <v>154</v>
      </c>
      <c r="B16001" t="s">
        <v>155</v>
      </c>
      <c r="C16001" t="s">
        <v>93</v>
      </c>
      <c r="D16001" s="29">
        <v>46687</v>
      </c>
      <c r="E16001">
        <v>0</v>
      </c>
      <c r="F16001">
        <v>0</v>
      </c>
      <c r="G16001">
        <v>0</v>
      </c>
      <c r="H16001">
        <v>0</v>
      </c>
      <c r="L16001">
        <v>339.118292</v>
      </c>
      <c r="R16001">
        <v>339.118292</v>
      </c>
      <c r="S16001" t="s">
        <v>90</v>
      </c>
      <c r="T16001" s="297">
        <v>46311.754166666666</v>
      </c>
    </row>
    <row r="16002" spans="1:20" x14ac:dyDescent="0.35">
      <c r="A16002" t="s">
        <v>154</v>
      </c>
      <c r="B16002" t="s">
        <v>155</v>
      </c>
      <c r="C16002" t="s">
        <v>93</v>
      </c>
      <c r="D16002" s="29">
        <v>46688</v>
      </c>
      <c r="E16002">
        <v>0</v>
      </c>
      <c r="F16002">
        <v>0</v>
      </c>
      <c r="G16002">
        <v>0</v>
      </c>
      <c r="H16002">
        <v>0</v>
      </c>
      <c r="L16002">
        <v>339.118292</v>
      </c>
      <c r="R16002">
        <v>339.118292</v>
      </c>
      <c r="S16002" t="s">
        <v>90</v>
      </c>
      <c r="T16002" s="297">
        <v>46311.754166666666</v>
      </c>
    </row>
    <row r="16003" spans="1:20" x14ac:dyDescent="0.35">
      <c r="A16003" t="s">
        <v>154</v>
      </c>
      <c r="B16003" t="s">
        <v>155</v>
      </c>
      <c r="C16003" t="s">
        <v>93</v>
      </c>
      <c r="D16003" s="29">
        <v>46689</v>
      </c>
      <c r="E16003">
        <v>0</v>
      </c>
      <c r="F16003">
        <v>0</v>
      </c>
      <c r="G16003">
        <v>0</v>
      </c>
      <c r="H16003">
        <v>0</v>
      </c>
      <c r="L16003">
        <v>339.118292</v>
      </c>
      <c r="R16003">
        <v>339.118292</v>
      </c>
      <c r="S16003" t="s">
        <v>90</v>
      </c>
      <c r="T16003" s="297">
        <v>46311.754166666666</v>
      </c>
    </row>
    <row r="16004" spans="1:20" x14ac:dyDescent="0.35">
      <c r="A16004" t="s">
        <v>154</v>
      </c>
      <c r="B16004" t="s">
        <v>155</v>
      </c>
      <c r="C16004" t="s">
        <v>93</v>
      </c>
      <c r="D16004" s="29">
        <v>46690</v>
      </c>
      <c r="E16004">
        <v>0</v>
      </c>
      <c r="F16004">
        <v>0</v>
      </c>
      <c r="G16004">
        <v>0</v>
      </c>
      <c r="H16004">
        <v>0</v>
      </c>
      <c r="L16004">
        <v>339.118292</v>
      </c>
      <c r="R16004">
        <v>339.118292</v>
      </c>
      <c r="S16004" t="s">
        <v>151</v>
      </c>
      <c r="T16004" s="297">
        <v>46311.754166666666</v>
      </c>
    </row>
    <row r="16005" spans="1:20" x14ac:dyDescent="0.35">
      <c r="A16005" t="s">
        <v>154</v>
      </c>
      <c r="B16005" t="s">
        <v>155</v>
      </c>
      <c r="C16005" t="s">
        <v>93</v>
      </c>
      <c r="D16005" s="29">
        <v>46691</v>
      </c>
      <c r="E16005">
        <v>0</v>
      </c>
      <c r="F16005">
        <v>0</v>
      </c>
      <c r="G16005">
        <v>0</v>
      </c>
      <c r="H16005">
        <v>0</v>
      </c>
      <c r="L16005">
        <v>339.118292</v>
      </c>
      <c r="R16005">
        <v>339.118292</v>
      </c>
      <c r="S16005" t="s">
        <v>151</v>
      </c>
      <c r="T16005" s="297">
        <v>46311.754166666666</v>
      </c>
    </row>
    <row r="16006" spans="1:20" x14ac:dyDescent="0.35">
      <c r="A16006" t="s">
        <v>154</v>
      </c>
      <c r="B16006" t="s">
        <v>155</v>
      </c>
      <c r="C16006" t="s">
        <v>93</v>
      </c>
      <c r="D16006" s="29">
        <v>46692</v>
      </c>
      <c r="E16006">
        <v>0</v>
      </c>
      <c r="F16006">
        <v>0</v>
      </c>
      <c r="G16006">
        <v>0</v>
      </c>
      <c r="H16006">
        <v>0</v>
      </c>
      <c r="L16006">
        <v>339.118292</v>
      </c>
      <c r="R16006">
        <v>339.118292</v>
      </c>
      <c r="S16006" t="s">
        <v>90</v>
      </c>
      <c r="T16006" s="297">
        <v>46311.754166666666</v>
      </c>
    </row>
    <row r="16007" spans="1:20" x14ac:dyDescent="0.35">
      <c r="A16007" t="s">
        <v>154</v>
      </c>
      <c r="B16007" t="s">
        <v>155</v>
      </c>
      <c r="C16007" t="s">
        <v>93</v>
      </c>
      <c r="D16007" s="29">
        <v>46693</v>
      </c>
      <c r="E16007">
        <v>0</v>
      </c>
      <c r="F16007">
        <v>0</v>
      </c>
      <c r="G16007">
        <v>0</v>
      </c>
      <c r="H16007">
        <v>0</v>
      </c>
      <c r="L16007">
        <v>339.118292</v>
      </c>
      <c r="R16007">
        <v>339.118292</v>
      </c>
      <c r="S16007" t="s">
        <v>90</v>
      </c>
      <c r="T16007" s="297">
        <v>46311.754166666666</v>
      </c>
    </row>
    <row r="16008" spans="1:20" x14ac:dyDescent="0.35">
      <c r="A16008" t="s">
        <v>154</v>
      </c>
      <c r="B16008" t="s">
        <v>155</v>
      </c>
      <c r="C16008" t="s">
        <v>93</v>
      </c>
      <c r="D16008" s="29">
        <v>46694</v>
      </c>
      <c r="E16008">
        <v>0</v>
      </c>
      <c r="F16008">
        <v>0</v>
      </c>
      <c r="G16008">
        <v>0</v>
      </c>
      <c r="H16008">
        <v>0</v>
      </c>
      <c r="L16008">
        <v>339.118292</v>
      </c>
      <c r="R16008">
        <v>339.118292</v>
      </c>
      <c r="S16008" t="s">
        <v>90</v>
      </c>
      <c r="T16008" s="297">
        <v>46311.754166666666</v>
      </c>
    </row>
    <row r="16009" spans="1:20" x14ac:dyDescent="0.35">
      <c r="A16009" t="s">
        <v>154</v>
      </c>
      <c r="B16009" t="s">
        <v>155</v>
      </c>
      <c r="C16009" t="s">
        <v>93</v>
      </c>
      <c r="D16009" s="29">
        <v>46695</v>
      </c>
      <c r="E16009">
        <v>0</v>
      </c>
      <c r="F16009">
        <v>0</v>
      </c>
      <c r="G16009">
        <v>0</v>
      </c>
      <c r="H16009">
        <v>0</v>
      </c>
      <c r="L16009">
        <v>339.118292</v>
      </c>
      <c r="R16009">
        <v>339.118292</v>
      </c>
      <c r="S16009" t="s">
        <v>90</v>
      </c>
      <c r="T16009" s="297">
        <v>46311.754166666666</v>
      </c>
    </row>
    <row r="16010" spans="1:20" x14ac:dyDescent="0.35">
      <c r="A16010" t="s">
        <v>154</v>
      </c>
      <c r="B16010" t="s">
        <v>155</v>
      </c>
      <c r="C16010" t="s">
        <v>93</v>
      </c>
      <c r="D16010" s="29">
        <v>46696</v>
      </c>
      <c r="E16010">
        <v>0</v>
      </c>
      <c r="F16010">
        <v>0</v>
      </c>
      <c r="G16010">
        <v>0</v>
      </c>
      <c r="H16010">
        <v>0</v>
      </c>
      <c r="L16010">
        <v>339.118292</v>
      </c>
      <c r="R16010">
        <v>339.118292</v>
      </c>
      <c r="S16010" t="s">
        <v>90</v>
      </c>
      <c r="T16010" s="297">
        <v>46311.754166666666</v>
      </c>
    </row>
    <row r="16011" spans="1:20" x14ac:dyDescent="0.35">
      <c r="A16011" t="s">
        <v>154</v>
      </c>
      <c r="B16011" t="s">
        <v>155</v>
      </c>
      <c r="C16011" t="s">
        <v>93</v>
      </c>
      <c r="D16011" s="29">
        <v>46697</v>
      </c>
      <c r="E16011">
        <v>0</v>
      </c>
      <c r="F16011">
        <v>0</v>
      </c>
      <c r="G16011">
        <v>0</v>
      </c>
      <c r="H16011">
        <v>0</v>
      </c>
      <c r="L16011">
        <v>339.118292</v>
      </c>
      <c r="R16011">
        <v>339.118292</v>
      </c>
      <c r="S16011" t="s">
        <v>90</v>
      </c>
      <c r="T16011" s="297">
        <v>46311.754166666666</v>
      </c>
    </row>
    <row r="16012" spans="1:20" x14ac:dyDescent="0.35">
      <c r="A16012" t="s">
        <v>154</v>
      </c>
      <c r="B16012" t="s">
        <v>155</v>
      </c>
      <c r="C16012" t="s">
        <v>93</v>
      </c>
      <c r="D16012" s="29">
        <v>46698</v>
      </c>
      <c r="E16012">
        <v>0</v>
      </c>
      <c r="F16012">
        <v>0</v>
      </c>
      <c r="G16012">
        <v>0</v>
      </c>
      <c r="H16012">
        <v>0</v>
      </c>
      <c r="L16012">
        <v>339.118292</v>
      </c>
      <c r="R16012">
        <v>339.118292</v>
      </c>
      <c r="S16012" t="s">
        <v>90</v>
      </c>
      <c r="T16012" s="297">
        <v>46311.754166666666</v>
      </c>
    </row>
    <row r="16013" spans="1:20" x14ac:dyDescent="0.35">
      <c r="A16013" t="s">
        <v>154</v>
      </c>
      <c r="B16013" t="s">
        <v>155</v>
      </c>
      <c r="C16013" t="s">
        <v>93</v>
      </c>
      <c r="D16013" s="29">
        <v>46699</v>
      </c>
      <c r="E16013">
        <v>0</v>
      </c>
      <c r="F16013">
        <v>0</v>
      </c>
      <c r="G16013">
        <v>0</v>
      </c>
      <c r="H16013">
        <v>0</v>
      </c>
      <c r="L16013">
        <v>339.118292</v>
      </c>
      <c r="R16013">
        <v>339.118292</v>
      </c>
      <c r="S16013" t="s">
        <v>90</v>
      </c>
      <c r="T16013" s="297">
        <v>46311.754166666666</v>
      </c>
    </row>
    <row r="16014" spans="1:20" x14ac:dyDescent="0.35">
      <c r="A16014" t="s">
        <v>154</v>
      </c>
      <c r="B16014" t="s">
        <v>155</v>
      </c>
      <c r="C16014" t="s">
        <v>93</v>
      </c>
      <c r="D16014" s="29">
        <v>46700</v>
      </c>
      <c r="E16014">
        <v>0</v>
      </c>
      <c r="F16014">
        <v>0</v>
      </c>
      <c r="G16014">
        <v>0</v>
      </c>
      <c r="H16014">
        <v>0</v>
      </c>
      <c r="L16014">
        <v>339.118292</v>
      </c>
      <c r="R16014">
        <v>339.118292</v>
      </c>
      <c r="S16014" t="s">
        <v>90</v>
      </c>
      <c r="T16014" s="297">
        <v>46311.754166666666</v>
      </c>
    </row>
    <row r="16015" spans="1:20" x14ac:dyDescent="0.35">
      <c r="A16015" t="s">
        <v>154</v>
      </c>
      <c r="B16015" t="s">
        <v>155</v>
      </c>
      <c r="C16015" t="s">
        <v>93</v>
      </c>
      <c r="D16015" s="29">
        <v>46701</v>
      </c>
      <c r="E16015">
        <v>0</v>
      </c>
      <c r="F16015">
        <v>0</v>
      </c>
      <c r="G16015">
        <v>0</v>
      </c>
      <c r="H16015">
        <v>0</v>
      </c>
      <c r="L16015">
        <v>339.118292</v>
      </c>
      <c r="R16015">
        <v>339.118292</v>
      </c>
      <c r="S16015" t="s">
        <v>90</v>
      </c>
      <c r="T16015" s="297">
        <v>46311.754166666666</v>
      </c>
    </row>
    <row r="16016" spans="1:20" x14ac:dyDescent="0.35">
      <c r="A16016" t="s">
        <v>154</v>
      </c>
      <c r="B16016" t="s">
        <v>155</v>
      </c>
      <c r="C16016" t="s">
        <v>93</v>
      </c>
      <c r="D16016" s="29">
        <v>46702</v>
      </c>
      <c r="E16016">
        <v>0</v>
      </c>
      <c r="F16016">
        <v>0</v>
      </c>
      <c r="G16016">
        <v>0</v>
      </c>
      <c r="H16016">
        <v>0</v>
      </c>
      <c r="L16016">
        <v>339.118292</v>
      </c>
      <c r="R16016">
        <v>339.118292</v>
      </c>
      <c r="S16016" t="s">
        <v>90</v>
      </c>
      <c r="T16016" s="297">
        <v>46311.754166666666</v>
      </c>
    </row>
    <row r="16017" spans="1:20" x14ac:dyDescent="0.35">
      <c r="A16017" t="s">
        <v>154</v>
      </c>
      <c r="B16017" t="s">
        <v>155</v>
      </c>
      <c r="C16017" t="s">
        <v>93</v>
      </c>
      <c r="D16017" s="29">
        <v>46703</v>
      </c>
      <c r="E16017">
        <v>0</v>
      </c>
      <c r="F16017">
        <v>0</v>
      </c>
      <c r="G16017">
        <v>0</v>
      </c>
      <c r="H16017">
        <v>0</v>
      </c>
      <c r="L16017">
        <v>339.118292</v>
      </c>
      <c r="R16017">
        <v>339.118292</v>
      </c>
      <c r="S16017" t="s">
        <v>90</v>
      </c>
      <c r="T16017" s="297">
        <v>46311.754166666666</v>
      </c>
    </row>
    <row r="16018" spans="1:20" x14ac:dyDescent="0.35">
      <c r="A16018" t="s">
        <v>154</v>
      </c>
      <c r="B16018" t="s">
        <v>155</v>
      </c>
      <c r="C16018" t="s">
        <v>93</v>
      </c>
      <c r="D16018" s="29">
        <v>46704</v>
      </c>
      <c r="E16018">
        <v>0</v>
      </c>
      <c r="F16018">
        <v>0</v>
      </c>
      <c r="G16018">
        <v>0</v>
      </c>
      <c r="H16018">
        <v>0</v>
      </c>
      <c r="L16018">
        <v>339.118292</v>
      </c>
      <c r="R16018">
        <v>339.118292</v>
      </c>
      <c r="S16018" t="s">
        <v>90</v>
      </c>
      <c r="T16018" s="297">
        <v>46311.754166666666</v>
      </c>
    </row>
    <row r="16019" spans="1:20" x14ac:dyDescent="0.35">
      <c r="A16019" t="s">
        <v>154</v>
      </c>
      <c r="B16019" t="s">
        <v>155</v>
      </c>
      <c r="C16019" t="s">
        <v>93</v>
      </c>
      <c r="D16019" s="29">
        <v>46705</v>
      </c>
      <c r="E16019">
        <v>0</v>
      </c>
      <c r="F16019">
        <v>0</v>
      </c>
      <c r="G16019">
        <v>0</v>
      </c>
      <c r="H16019">
        <v>0</v>
      </c>
      <c r="L16019">
        <v>339.118292</v>
      </c>
      <c r="R16019">
        <v>339.118292</v>
      </c>
      <c r="S16019" t="s">
        <v>90</v>
      </c>
      <c r="T16019" s="297">
        <v>46311.754166666666</v>
      </c>
    </row>
    <row r="16020" spans="1:20" x14ac:dyDescent="0.35">
      <c r="A16020" t="s">
        <v>154</v>
      </c>
      <c r="B16020" t="s">
        <v>155</v>
      </c>
      <c r="C16020" t="s">
        <v>93</v>
      </c>
      <c r="D16020" s="29">
        <v>46706</v>
      </c>
      <c r="E16020">
        <v>0</v>
      </c>
      <c r="F16020">
        <v>0</v>
      </c>
      <c r="G16020">
        <v>0</v>
      </c>
      <c r="H16020">
        <v>0</v>
      </c>
      <c r="L16020">
        <v>339.118292</v>
      </c>
      <c r="R16020">
        <v>339.118292</v>
      </c>
      <c r="S16020" t="s">
        <v>90</v>
      </c>
      <c r="T16020" s="297">
        <v>46311.754166666666</v>
      </c>
    </row>
    <row r="16021" spans="1:20" x14ac:dyDescent="0.35">
      <c r="A16021" t="s">
        <v>154</v>
      </c>
      <c r="B16021" t="s">
        <v>155</v>
      </c>
      <c r="C16021" t="s">
        <v>93</v>
      </c>
      <c r="D16021" s="29">
        <v>46707</v>
      </c>
      <c r="E16021">
        <v>0</v>
      </c>
      <c r="F16021">
        <v>0</v>
      </c>
      <c r="G16021">
        <v>0</v>
      </c>
      <c r="H16021">
        <v>0</v>
      </c>
      <c r="L16021">
        <v>339.118292</v>
      </c>
      <c r="R16021">
        <v>339.118292</v>
      </c>
      <c r="S16021" t="s">
        <v>90</v>
      </c>
      <c r="T16021" s="297">
        <v>46311.754166666666</v>
      </c>
    </row>
    <row r="16022" spans="1:20" x14ac:dyDescent="0.35">
      <c r="A16022" t="s">
        <v>154</v>
      </c>
      <c r="B16022" t="s">
        <v>155</v>
      </c>
      <c r="C16022" t="s">
        <v>93</v>
      </c>
      <c r="D16022" s="29">
        <v>46708</v>
      </c>
      <c r="E16022">
        <v>0</v>
      </c>
      <c r="F16022">
        <v>0</v>
      </c>
      <c r="G16022">
        <v>0</v>
      </c>
      <c r="H16022">
        <v>0</v>
      </c>
      <c r="L16022">
        <v>339.118292</v>
      </c>
      <c r="R16022">
        <v>339.118292</v>
      </c>
      <c r="S16022" t="s">
        <v>90</v>
      </c>
      <c r="T16022" s="297">
        <v>46311.754166666666</v>
      </c>
    </row>
    <row r="16023" spans="1:20" x14ac:dyDescent="0.35">
      <c r="A16023" t="s">
        <v>154</v>
      </c>
      <c r="B16023" t="s">
        <v>155</v>
      </c>
      <c r="C16023" t="s">
        <v>93</v>
      </c>
      <c r="D16023" s="29">
        <v>46709</v>
      </c>
      <c r="E16023">
        <v>0</v>
      </c>
      <c r="F16023">
        <v>0</v>
      </c>
      <c r="G16023">
        <v>0</v>
      </c>
      <c r="H16023">
        <v>0</v>
      </c>
      <c r="L16023">
        <v>339.118292</v>
      </c>
      <c r="R16023">
        <v>339.118292</v>
      </c>
      <c r="S16023" t="s">
        <v>90</v>
      </c>
      <c r="T16023" s="297">
        <v>46311.754166666666</v>
      </c>
    </row>
    <row r="16024" spans="1:20" x14ac:dyDescent="0.35">
      <c r="A16024" t="s">
        <v>154</v>
      </c>
      <c r="B16024" t="s">
        <v>155</v>
      </c>
      <c r="C16024" t="s">
        <v>93</v>
      </c>
      <c r="D16024" s="29">
        <v>46710</v>
      </c>
      <c r="E16024">
        <v>0</v>
      </c>
      <c r="F16024">
        <v>0</v>
      </c>
      <c r="G16024">
        <v>0</v>
      </c>
      <c r="H16024">
        <v>0</v>
      </c>
      <c r="L16024">
        <v>339.118292</v>
      </c>
      <c r="R16024">
        <v>339.118292</v>
      </c>
      <c r="S16024" t="s">
        <v>90</v>
      </c>
      <c r="T16024" s="297">
        <v>46311.754166666666</v>
      </c>
    </row>
    <row r="16025" spans="1:20" x14ac:dyDescent="0.35">
      <c r="A16025" t="s">
        <v>154</v>
      </c>
      <c r="B16025" t="s">
        <v>155</v>
      </c>
      <c r="C16025" t="s">
        <v>93</v>
      </c>
      <c r="D16025" s="29">
        <v>46711</v>
      </c>
      <c r="E16025">
        <v>0</v>
      </c>
      <c r="F16025">
        <v>0</v>
      </c>
      <c r="G16025">
        <v>0</v>
      </c>
      <c r="H16025">
        <v>0</v>
      </c>
      <c r="L16025">
        <v>339.118292</v>
      </c>
      <c r="R16025">
        <v>339.118292</v>
      </c>
      <c r="S16025" t="s">
        <v>90</v>
      </c>
      <c r="T16025" s="297">
        <v>46311.754166666666</v>
      </c>
    </row>
    <row r="16026" spans="1:20" x14ac:dyDescent="0.35">
      <c r="A16026" t="s">
        <v>154</v>
      </c>
      <c r="B16026" t="s">
        <v>155</v>
      </c>
      <c r="C16026" t="s">
        <v>93</v>
      </c>
      <c r="D16026" s="29">
        <v>46712</v>
      </c>
      <c r="E16026">
        <v>0</v>
      </c>
      <c r="F16026">
        <v>0</v>
      </c>
      <c r="G16026">
        <v>0</v>
      </c>
      <c r="H16026">
        <v>0</v>
      </c>
      <c r="L16026">
        <v>339.118292</v>
      </c>
      <c r="R16026">
        <v>339.118292</v>
      </c>
      <c r="S16026" t="s">
        <v>90</v>
      </c>
      <c r="T16026" s="297">
        <v>46311.754166666666</v>
      </c>
    </row>
    <row r="16027" spans="1:20" x14ac:dyDescent="0.35">
      <c r="A16027" t="s">
        <v>154</v>
      </c>
      <c r="B16027" t="s">
        <v>155</v>
      </c>
      <c r="C16027" t="s">
        <v>93</v>
      </c>
      <c r="D16027" s="29">
        <v>46713</v>
      </c>
      <c r="E16027">
        <v>0</v>
      </c>
      <c r="F16027">
        <v>0</v>
      </c>
      <c r="G16027">
        <v>0</v>
      </c>
      <c r="H16027">
        <v>0</v>
      </c>
      <c r="L16027">
        <v>339.118292</v>
      </c>
      <c r="R16027">
        <v>339.118292</v>
      </c>
      <c r="S16027" t="s">
        <v>90</v>
      </c>
      <c r="T16027" s="297">
        <v>46311.754166666666</v>
      </c>
    </row>
    <row r="16028" spans="1:20" x14ac:dyDescent="0.35">
      <c r="A16028" t="s">
        <v>154</v>
      </c>
      <c r="B16028" t="s">
        <v>155</v>
      </c>
      <c r="C16028" t="s">
        <v>93</v>
      </c>
      <c r="D16028" s="29">
        <v>46714</v>
      </c>
      <c r="E16028">
        <v>0</v>
      </c>
      <c r="F16028">
        <v>0</v>
      </c>
      <c r="G16028">
        <v>0</v>
      </c>
      <c r="H16028">
        <v>0</v>
      </c>
      <c r="L16028">
        <v>339.118292</v>
      </c>
      <c r="R16028">
        <v>339.118292</v>
      </c>
      <c r="S16028" t="s">
        <v>90</v>
      </c>
      <c r="T16028" s="297">
        <v>46311.754166666666</v>
      </c>
    </row>
    <row r="16029" spans="1:20" x14ac:dyDescent="0.35">
      <c r="A16029" t="s">
        <v>154</v>
      </c>
      <c r="B16029" t="s">
        <v>155</v>
      </c>
      <c r="C16029" t="s">
        <v>93</v>
      </c>
      <c r="D16029" s="29">
        <v>46715</v>
      </c>
      <c r="E16029">
        <v>0</v>
      </c>
      <c r="F16029">
        <v>0</v>
      </c>
      <c r="G16029">
        <v>0</v>
      </c>
      <c r="H16029">
        <v>0</v>
      </c>
      <c r="L16029">
        <v>339.118292</v>
      </c>
      <c r="R16029">
        <v>339.118292</v>
      </c>
      <c r="S16029" t="s">
        <v>90</v>
      </c>
      <c r="T16029" s="297">
        <v>46311.754166666666</v>
      </c>
    </row>
    <row r="16030" spans="1:20" x14ac:dyDescent="0.35">
      <c r="A16030" t="s">
        <v>154</v>
      </c>
      <c r="B16030" t="s">
        <v>155</v>
      </c>
      <c r="C16030" t="s">
        <v>93</v>
      </c>
      <c r="D16030" s="29">
        <v>46716</v>
      </c>
      <c r="E16030">
        <v>0</v>
      </c>
      <c r="F16030">
        <v>0</v>
      </c>
      <c r="G16030">
        <v>0</v>
      </c>
      <c r="H16030">
        <v>0</v>
      </c>
      <c r="L16030">
        <v>339.118292</v>
      </c>
      <c r="R16030">
        <v>339.118292</v>
      </c>
      <c r="S16030" t="s">
        <v>90</v>
      </c>
      <c r="T16030" s="297">
        <v>46311.754166666666</v>
      </c>
    </row>
    <row r="16031" spans="1:20" x14ac:dyDescent="0.35">
      <c r="A16031" t="s">
        <v>154</v>
      </c>
      <c r="B16031" t="s">
        <v>155</v>
      </c>
      <c r="C16031" t="s">
        <v>93</v>
      </c>
      <c r="D16031" s="29">
        <v>46717</v>
      </c>
      <c r="E16031">
        <v>0</v>
      </c>
      <c r="F16031">
        <v>0</v>
      </c>
      <c r="G16031">
        <v>0</v>
      </c>
      <c r="H16031">
        <v>0</v>
      </c>
      <c r="L16031">
        <v>339.118292</v>
      </c>
      <c r="R16031">
        <v>339.118292</v>
      </c>
      <c r="S16031" t="s">
        <v>90</v>
      </c>
      <c r="T16031" s="297">
        <v>46311.754166666666</v>
      </c>
    </row>
    <row r="16032" spans="1:20" x14ac:dyDescent="0.35">
      <c r="A16032" t="s">
        <v>154</v>
      </c>
      <c r="B16032" t="s">
        <v>155</v>
      </c>
      <c r="C16032" t="s">
        <v>93</v>
      </c>
      <c r="D16032" s="29">
        <v>46718</v>
      </c>
      <c r="E16032">
        <v>0</v>
      </c>
      <c r="F16032">
        <v>0</v>
      </c>
      <c r="G16032">
        <v>0</v>
      </c>
      <c r="H16032">
        <v>0</v>
      </c>
      <c r="L16032">
        <v>339.118292</v>
      </c>
      <c r="R16032">
        <v>339.118292</v>
      </c>
      <c r="S16032" t="s">
        <v>90</v>
      </c>
      <c r="T16032" s="297">
        <v>46311.754166666666</v>
      </c>
    </row>
    <row r="16033" spans="1:20" x14ac:dyDescent="0.35">
      <c r="A16033" t="s">
        <v>154</v>
      </c>
      <c r="B16033" t="s">
        <v>155</v>
      </c>
      <c r="C16033" t="s">
        <v>93</v>
      </c>
      <c r="D16033" s="29">
        <v>46719</v>
      </c>
      <c r="E16033">
        <v>0</v>
      </c>
      <c r="F16033">
        <v>0</v>
      </c>
      <c r="G16033">
        <v>0</v>
      </c>
      <c r="H16033">
        <v>0</v>
      </c>
      <c r="L16033">
        <v>339.118292</v>
      </c>
      <c r="R16033">
        <v>339.118292</v>
      </c>
      <c r="S16033" t="s">
        <v>90</v>
      </c>
      <c r="T16033" s="297">
        <v>46311.754166666666</v>
      </c>
    </row>
    <row r="16034" spans="1:20" x14ac:dyDescent="0.35">
      <c r="A16034" t="s">
        <v>154</v>
      </c>
      <c r="B16034" t="s">
        <v>155</v>
      </c>
      <c r="C16034" t="s">
        <v>93</v>
      </c>
      <c r="D16034" s="29">
        <v>46720</v>
      </c>
      <c r="E16034">
        <v>0</v>
      </c>
      <c r="F16034">
        <v>0</v>
      </c>
      <c r="G16034">
        <v>0</v>
      </c>
      <c r="H16034">
        <v>0</v>
      </c>
      <c r="L16034">
        <v>339.118292</v>
      </c>
      <c r="R16034">
        <v>339.118292</v>
      </c>
      <c r="S16034" t="s">
        <v>90</v>
      </c>
      <c r="T16034" s="297">
        <v>46311.754166666666</v>
      </c>
    </row>
    <row r="16035" spans="1:20" x14ac:dyDescent="0.35">
      <c r="A16035" t="s">
        <v>154</v>
      </c>
      <c r="B16035" t="s">
        <v>155</v>
      </c>
      <c r="C16035" t="s">
        <v>93</v>
      </c>
      <c r="D16035" s="29">
        <v>46721</v>
      </c>
      <c r="E16035">
        <v>0</v>
      </c>
      <c r="F16035">
        <v>0</v>
      </c>
      <c r="G16035">
        <v>0</v>
      </c>
      <c r="H16035">
        <v>0</v>
      </c>
      <c r="L16035">
        <v>339.118292</v>
      </c>
      <c r="R16035">
        <v>339.118292</v>
      </c>
      <c r="S16035" t="s">
        <v>90</v>
      </c>
      <c r="T16035" s="297">
        <v>46311.754166666666</v>
      </c>
    </row>
    <row r="16036" spans="1:20" x14ac:dyDescent="0.35">
      <c r="A16036" t="s">
        <v>154</v>
      </c>
      <c r="B16036" t="s">
        <v>155</v>
      </c>
      <c r="C16036" t="s">
        <v>93</v>
      </c>
      <c r="D16036" s="29">
        <v>46722</v>
      </c>
      <c r="E16036">
        <v>0</v>
      </c>
      <c r="F16036">
        <v>0</v>
      </c>
      <c r="G16036">
        <v>0</v>
      </c>
      <c r="H16036">
        <v>0</v>
      </c>
      <c r="L16036">
        <v>339.118292</v>
      </c>
      <c r="R16036">
        <v>339.118292</v>
      </c>
      <c r="S16036" t="s">
        <v>90</v>
      </c>
      <c r="T16036" s="297">
        <v>46311.754166666666</v>
      </c>
    </row>
    <row r="16037" spans="1:20" x14ac:dyDescent="0.35">
      <c r="A16037" t="s">
        <v>154</v>
      </c>
      <c r="B16037" t="s">
        <v>155</v>
      </c>
      <c r="C16037" t="s">
        <v>93</v>
      </c>
      <c r="D16037" s="29">
        <v>46723</v>
      </c>
      <c r="E16037">
        <v>0</v>
      </c>
      <c r="F16037">
        <v>0</v>
      </c>
      <c r="G16037">
        <v>0</v>
      </c>
      <c r="H16037">
        <v>0</v>
      </c>
      <c r="L16037">
        <v>339.118292</v>
      </c>
      <c r="R16037">
        <v>339.118292</v>
      </c>
      <c r="S16037" t="s">
        <v>90</v>
      </c>
      <c r="T16037" s="297">
        <v>46311.754166666666</v>
      </c>
    </row>
    <row r="16038" spans="1:20" x14ac:dyDescent="0.35">
      <c r="A16038" t="s">
        <v>154</v>
      </c>
      <c r="B16038" t="s">
        <v>155</v>
      </c>
      <c r="C16038" t="s">
        <v>93</v>
      </c>
      <c r="D16038" s="29">
        <v>46724</v>
      </c>
      <c r="E16038">
        <v>0</v>
      </c>
      <c r="F16038">
        <v>0</v>
      </c>
      <c r="G16038">
        <v>0</v>
      </c>
      <c r="H16038">
        <v>0</v>
      </c>
      <c r="L16038">
        <v>339.118292</v>
      </c>
      <c r="R16038">
        <v>339.118292</v>
      </c>
      <c r="S16038" t="s">
        <v>90</v>
      </c>
      <c r="T16038" s="297">
        <v>46311.754166666666</v>
      </c>
    </row>
    <row r="16039" spans="1:20" x14ac:dyDescent="0.35">
      <c r="A16039" t="s">
        <v>154</v>
      </c>
      <c r="B16039" t="s">
        <v>155</v>
      </c>
      <c r="C16039" t="s">
        <v>93</v>
      </c>
      <c r="D16039" s="29">
        <v>46725</v>
      </c>
      <c r="E16039">
        <v>0</v>
      </c>
      <c r="F16039">
        <v>0</v>
      </c>
      <c r="G16039">
        <v>0</v>
      </c>
      <c r="H16039">
        <v>0</v>
      </c>
      <c r="L16039">
        <v>339.118292</v>
      </c>
      <c r="R16039">
        <v>339.118292</v>
      </c>
      <c r="S16039" t="s">
        <v>90</v>
      </c>
      <c r="T16039" s="297">
        <v>46311.754166666666</v>
      </c>
    </row>
    <row r="16040" spans="1:20" x14ac:dyDescent="0.35">
      <c r="A16040" t="s">
        <v>154</v>
      </c>
      <c r="B16040" t="s">
        <v>155</v>
      </c>
      <c r="C16040" t="s">
        <v>93</v>
      </c>
      <c r="D16040" s="29">
        <v>46726</v>
      </c>
      <c r="E16040">
        <v>0</v>
      </c>
      <c r="F16040">
        <v>0</v>
      </c>
      <c r="G16040">
        <v>0</v>
      </c>
      <c r="H16040">
        <v>0</v>
      </c>
      <c r="L16040">
        <v>339.118292</v>
      </c>
      <c r="R16040">
        <v>339.118292</v>
      </c>
      <c r="S16040" t="s">
        <v>90</v>
      </c>
      <c r="T16040" s="297">
        <v>46311.754166666666</v>
      </c>
    </row>
    <row r="16041" spans="1:20" x14ac:dyDescent="0.35">
      <c r="A16041" t="s">
        <v>154</v>
      </c>
      <c r="B16041" t="s">
        <v>155</v>
      </c>
      <c r="C16041" t="s">
        <v>93</v>
      </c>
      <c r="D16041" s="29">
        <v>46727</v>
      </c>
      <c r="E16041">
        <v>0</v>
      </c>
      <c r="F16041">
        <v>0</v>
      </c>
      <c r="G16041">
        <v>0</v>
      </c>
      <c r="H16041">
        <v>0</v>
      </c>
      <c r="L16041">
        <v>339.118292</v>
      </c>
      <c r="R16041">
        <v>339.118292</v>
      </c>
      <c r="S16041" t="s">
        <v>90</v>
      </c>
      <c r="T16041" s="297">
        <v>46311.754166666666</v>
      </c>
    </row>
    <row r="16042" spans="1:20" x14ac:dyDescent="0.35">
      <c r="A16042" t="s">
        <v>154</v>
      </c>
      <c r="B16042" t="s">
        <v>155</v>
      </c>
      <c r="C16042" t="s">
        <v>93</v>
      </c>
      <c r="D16042" s="29">
        <v>46728</v>
      </c>
      <c r="E16042">
        <v>0</v>
      </c>
      <c r="F16042">
        <v>0</v>
      </c>
      <c r="G16042">
        <v>0</v>
      </c>
      <c r="H16042">
        <v>0</v>
      </c>
      <c r="L16042">
        <v>339.118292</v>
      </c>
      <c r="R16042">
        <v>339.118292</v>
      </c>
      <c r="S16042" t="s">
        <v>90</v>
      </c>
      <c r="T16042" s="297">
        <v>46311.754166666666</v>
      </c>
    </row>
    <row r="16043" spans="1:20" x14ac:dyDescent="0.35">
      <c r="A16043" t="s">
        <v>154</v>
      </c>
      <c r="B16043" t="s">
        <v>155</v>
      </c>
      <c r="C16043" t="s">
        <v>93</v>
      </c>
      <c r="D16043" s="29">
        <v>46729</v>
      </c>
      <c r="E16043">
        <v>0</v>
      </c>
      <c r="F16043">
        <v>0</v>
      </c>
      <c r="G16043">
        <v>0</v>
      </c>
      <c r="H16043">
        <v>0</v>
      </c>
      <c r="L16043">
        <v>339.118292</v>
      </c>
      <c r="R16043">
        <v>339.118292</v>
      </c>
      <c r="S16043" t="s">
        <v>90</v>
      </c>
      <c r="T16043" s="297">
        <v>46311.754166666666</v>
      </c>
    </row>
    <row r="16044" spans="1:20" x14ac:dyDescent="0.35">
      <c r="A16044" t="s">
        <v>154</v>
      </c>
      <c r="B16044" t="s">
        <v>155</v>
      </c>
      <c r="C16044" t="s">
        <v>93</v>
      </c>
      <c r="D16044" s="29">
        <v>46730</v>
      </c>
      <c r="E16044">
        <v>0</v>
      </c>
      <c r="F16044">
        <v>0</v>
      </c>
      <c r="G16044">
        <v>0</v>
      </c>
      <c r="H16044">
        <v>0</v>
      </c>
      <c r="L16044">
        <v>339.118292</v>
      </c>
      <c r="R16044">
        <v>339.118292</v>
      </c>
      <c r="S16044" t="s">
        <v>90</v>
      </c>
      <c r="T16044" s="297">
        <v>46311.754166666666</v>
      </c>
    </row>
    <row r="16045" spans="1:20" x14ac:dyDescent="0.35">
      <c r="A16045" t="s">
        <v>154</v>
      </c>
      <c r="B16045" t="s">
        <v>155</v>
      </c>
      <c r="C16045" t="s">
        <v>93</v>
      </c>
      <c r="D16045" s="29">
        <v>46731</v>
      </c>
      <c r="E16045">
        <v>0</v>
      </c>
      <c r="F16045">
        <v>0</v>
      </c>
      <c r="G16045">
        <v>0</v>
      </c>
      <c r="H16045">
        <v>0</v>
      </c>
      <c r="L16045">
        <v>339.118292</v>
      </c>
      <c r="R16045">
        <v>339.118292</v>
      </c>
      <c r="S16045" t="s">
        <v>90</v>
      </c>
      <c r="T16045" s="297">
        <v>46311.754166666666</v>
      </c>
    </row>
    <row r="16046" spans="1:20" x14ac:dyDescent="0.35">
      <c r="A16046" t="s">
        <v>154</v>
      </c>
      <c r="B16046" t="s">
        <v>155</v>
      </c>
      <c r="C16046" t="s">
        <v>93</v>
      </c>
      <c r="D16046" s="29">
        <v>46732</v>
      </c>
      <c r="E16046">
        <v>0</v>
      </c>
      <c r="F16046">
        <v>0</v>
      </c>
      <c r="G16046">
        <v>0</v>
      </c>
      <c r="H16046">
        <v>0</v>
      </c>
      <c r="L16046">
        <v>339.118292</v>
      </c>
      <c r="R16046">
        <v>339.118292</v>
      </c>
      <c r="S16046" t="s">
        <v>90</v>
      </c>
      <c r="T16046" s="297">
        <v>46311.754166666666</v>
      </c>
    </row>
    <row r="16047" spans="1:20" x14ac:dyDescent="0.35">
      <c r="A16047" t="s">
        <v>154</v>
      </c>
      <c r="B16047" t="s">
        <v>155</v>
      </c>
      <c r="C16047" t="s">
        <v>93</v>
      </c>
      <c r="D16047" s="29">
        <v>46733</v>
      </c>
      <c r="E16047">
        <v>0</v>
      </c>
      <c r="F16047">
        <v>0</v>
      </c>
      <c r="G16047">
        <v>0</v>
      </c>
      <c r="H16047">
        <v>0</v>
      </c>
      <c r="L16047">
        <v>339.118292</v>
      </c>
      <c r="R16047">
        <v>339.118292</v>
      </c>
      <c r="S16047" t="s">
        <v>90</v>
      </c>
      <c r="T16047" s="297">
        <v>46311.754166666666</v>
      </c>
    </row>
    <row r="16048" spans="1:20" x14ac:dyDescent="0.35">
      <c r="A16048" t="s">
        <v>154</v>
      </c>
      <c r="B16048" t="s">
        <v>155</v>
      </c>
      <c r="C16048" t="s">
        <v>93</v>
      </c>
      <c r="D16048" s="29">
        <v>46734</v>
      </c>
      <c r="E16048">
        <v>0</v>
      </c>
      <c r="F16048">
        <v>0</v>
      </c>
      <c r="G16048">
        <v>0</v>
      </c>
      <c r="H16048">
        <v>0</v>
      </c>
      <c r="L16048">
        <v>339.118292</v>
      </c>
      <c r="R16048">
        <v>339.118292</v>
      </c>
      <c r="S16048" t="s">
        <v>90</v>
      </c>
      <c r="T16048" s="297">
        <v>46311.754166666666</v>
      </c>
    </row>
    <row r="16049" spans="1:20" x14ac:dyDescent="0.35">
      <c r="A16049" t="s">
        <v>154</v>
      </c>
      <c r="B16049" t="s">
        <v>155</v>
      </c>
      <c r="C16049" t="s">
        <v>93</v>
      </c>
      <c r="D16049" s="29">
        <v>46735</v>
      </c>
      <c r="E16049">
        <v>0</v>
      </c>
      <c r="F16049">
        <v>0</v>
      </c>
      <c r="G16049">
        <v>0</v>
      </c>
      <c r="H16049">
        <v>0</v>
      </c>
      <c r="L16049">
        <v>339.118292</v>
      </c>
      <c r="R16049">
        <v>339.118292</v>
      </c>
      <c r="S16049" t="s">
        <v>90</v>
      </c>
      <c r="T16049" s="297">
        <v>46311.754166666666</v>
      </c>
    </row>
    <row r="16050" spans="1:20" x14ac:dyDescent="0.35">
      <c r="A16050" t="s">
        <v>154</v>
      </c>
      <c r="B16050" t="s">
        <v>155</v>
      </c>
      <c r="C16050" t="s">
        <v>93</v>
      </c>
      <c r="D16050" s="29">
        <v>46736</v>
      </c>
      <c r="E16050">
        <v>0</v>
      </c>
      <c r="F16050">
        <v>0</v>
      </c>
      <c r="G16050">
        <v>0</v>
      </c>
      <c r="H16050">
        <v>0</v>
      </c>
      <c r="L16050">
        <v>339.118292</v>
      </c>
      <c r="R16050">
        <v>339.118292</v>
      </c>
      <c r="S16050" t="s">
        <v>90</v>
      </c>
      <c r="T16050" s="297">
        <v>46311.754166666666</v>
      </c>
    </row>
    <row r="16051" spans="1:20" x14ac:dyDescent="0.35">
      <c r="A16051" t="s">
        <v>154</v>
      </c>
      <c r="B16051" t="s">
        <v>155</v>
      </c>
      <c r="C16051" t="s">
        <v>93</v>
      </c>
      <c r="D16051" s="29">
        <v>46737</v>
      </c>
      <c r="E16051">
        <v>0</v>
      </c>
      <c r="F16051">
        <v>0</v>
      </c>
      <c r="G16051">
        <v>0</v>
      </c>
      <c r="H16051">
        <v>0</v>
      </c>
      <c r="L16051">
        <v>339.118292</v>
      </c>
      <c r="R16051">
        <v>339.118292</v>
      </c>
      <c r="S16051" t="s">
        <v>90</v>
      </c>
      <c r="T16051" s="297">
        <v>46311.754166666666</v>
      </c>
    </row>
    <row r="16052" spans="1:20" x14ac:dyDescent="0.35">
      <c r="A16052" t="s">
        <v>154</v>
      </c>
      <c r="B16052" t="s">
        <v>155</v>
      </c>
      <c r="C16052" t="s">
        <v>93</v>
      </c>
      <c r="D16052" s="29">
        <v>46738</v>
      </c>
      <c r="E16052">
        <v>0</v>
      </c>
      <c r="F16052">
        <v>0</v>
      </c>
      <c r="G16052">
        <v>0</v>
      </c>
      <c r="H16052">
        <v>0</v>
      </c>
      <c r="L16052">
        <v>339.118292</v>
      </c>
      <c r="R16052">
        <v>339.118292</v>
      </c>
      <c r="S16052" t="s">
        <v>90</v>
      </c>
      <c r="T16052" s="297">
        <v>46311.754166666666</v>
      </c>
    </row>
    <row r="16053" spans="1:20" x14ac:dyDescent="0.35">
      <c r="A16053" t="s">
        <v>154</v>
      </c>
      <c r="B16053" t="s">
        <v>155</v>
      </c>
      <c r="C16053" t="s">
        <v>93</v>
      </c>
      <c r="D16053" s="29">
        <v>46739</v>
      </c>
      <c r="E16053">
        <v>0</v>
      </c>
      <c r="F16053">
        <v>0</v>
      </c>
      <c r="G16053">
        <v>0</v>
      </c>
      <c r="H16053">
        <v>0</v>
      </c>
      <c r="L16053">
        <v>339.118292</v>
      </c>
      <c r="R16053">
        <v>339.118292</v>
      </c>
      <c r="S16053" t="s">
        <v>90</v>
      </c>
      <c r="T16053" s="297">
        <v>46311.754166666666</v>
      </c>
    </row>
    <row r="16054" spans="1:20" x14ac:dyDescent="0.35">
      <c r="A16054" t="s">
        <v>154</v>
      </c>
      <c r="B16054" t="s">
        <v>155</v>
      </c>
      <c r="C16054" t="s">
        <v>93</v>
      </c>
      <c r="D16054" s="29">
        <v>46740</v>
      </c>
      <c r="E16054">
        <v>0</v>
      </c>
      <c r="F16054">
        <v>0</v>
      </c>
      <c r="G16054">
        <v>0</v>
      </c>
      <c r="H16054">
        <v>0</v>
      </c>
      <c r="L16054">
        <v>339.118292</v>
      </c>
      <c r="R16054">
        <v>339.118292</v>
      </c>
      <c r="S16054" t="s">
        <v>90</v>
      </c>
      <c r="T16054" s="297">
        <v>46311.754166666666</v>
      </c>
    </row>
    <row r="16055" spans="1:20" x14ac:dyDescent="0.35">
      <c r="A16055" t="s">
        <v>154</v>
      </c>
      <c r="B16055" t="s">
        <v>155</v>
      </c>
      <c r="C16055" t="s">
        <v>93</v>
      </c>
      <c r="D16055" s="29">
        <v>46741</v>
      </c>
      <c r="E16055">
        <v>0</v>
      </c>
      <c r="F16055">
        <v>0</v>
      </c>
      <c r="G16055">
        <v>0</v>
      </c>
      <c r="H16055">
        <v>0</v>
      </c>
      <c r="L16055">
        <v>339.118292</v>
      </c>
      <c r="R16055">
        <v>339.118292</v>
      </c>
      <c r="S16055" t="s">
        <v>90</v>
      </c>
      <c r="T16055" s="297">
        <v>46311.754166666666</v>
      </c>
    </row>
    <row r="16056" spans="1:20" x14ac:dyDescent="0.35">
      <c r="A16056" t="s">
        <v>154</v>
      </c>
      <c r="B16056" t="s">
        <v>155</v>
      </c>
      <c r="C16056" t="s">
        <v>93</v>
      </c>
      <c r="D16056" s="29">
        <v>46742</v>
      </c>
      <c r="E16056">
        <v>0</v>
      </c>
      <c r="F16056">
        <v>0</v>
      </c>
      <c r="G16056">
        <v>0</v>
      </c>
      <c r="H16056">
        <v>0</v>
      </c>
      <c r="L16056">
        <v>339.118292</v>
      </c>
      <c r="R16056">
        <v>339.118292</v>
      </c>
      <c r="S16056" t="s">
        <v>90</v>
      </c>
      <c r="T16056" s="297">
        <v>46311.754166666666</v>
      </c>
    </row>
    <row r="16057" spans="1:20" x14ac:dyDescent="0.35">
      <c r="A16057" t="s">
        <v>154</v>
      </c>
      <c r="B16057" t="s">
        <v>155</v>
      </c>
      <c r="C16057" t="s">
        <v>93</v>
      </c>
      <c r="D16057" s="29">
        <v>46743</v>
      </c>
      <c r="E16057">
        <v>0</v>
      </c>
      <c r="F16057">
        <v>0</v>
      </c>
      <c r="G16057">
        <v>0</v>
      </c>
      <c r="H16057">
        <v>0</v>
      </c>
      <c r="L16057">
        <v>339.118292</v>
      </c>
      <c r="R16057">
        <v>339.118292</v>
      </c>
      <c r="S16057" t="s">
        <v>90</v>
      </c>
      <c r="T16057" s="297">
        <v>46311.754166666666</v>
      </c>
    </row>
    <row r="16058" spans="1:20" x14ac:dyDescent="0.35">
      <c r="A16058" t="s">
        <v>154</v>
      </c>
      <c r="B16058" t="s">
        <v>155</v>
      </c>
      <c r="C16058" t="s">
        <v>93</v>
      </c>
      <c r="D16058" s="29">
        <v>46744</v>
      </c>
      <c r="E16058">
        <v>0</v>
      </c>
      <c r="F16058">
        <v>0</v>
      </c>
      <c r="G16058">
        <v>0</v>
      </c>
      <c r="H16058">
        <v>0</v>
      </c>
      <c r="L16058">
        <v>339.118292</v>
      </c>
      <c r="R16058">
        <v>339.118292</v>
      </c>
      <c r="S16058" t="s">
        <v>90</v>
      </c>
      <c r="T16058" s="297">
        <v>46311.754166666666</v>
      </c>
    </row>
    <row r="16059" spans="1:20" x14ac:dyDescent="0.35">
      <c r="A16059" t="s">
        <v>154</v>
      </c>
      <c r="B16059" t="s">
        <v>155</v>
      </c>
      <c r="C16059" t="s">
        <v>93</v>
      </c>
      <c r="D16059" s="29">
        <v>46745</v>
      </c>
      <c r="E16059">
        <v>0</v>
      </c>
      <c r="F16059">
        <v>0</v>
      </c>
      <c r="G16059">
        <v>0</v>
      </c>
      <c r="H16059">
        <v>0</v>
      </c>
      <c r="L16059">
        <v>339.118292</v>
      </c>
      <c r="R16059">
        <v>339.118292</v>
      </c>
      <c r="S16059" t="s">
        <v>90</v>
      </c>
      <c r="T16059" s="297">
        <v>46311.754166666666</v>
      </c>
    </row>
    <row r="16060" spans="1:20" x14ac:dyDescent="0.35">
      <c r="A16060" t="s">
        <v>154</v>
      </c>
      <c r="B16060" t="s">
        <v>155</v>
      </c>
      <c r="C16060" t="s">
        <v>93</v>
      </c>
      <c r="D16060" s="29">
        <v>46746</v>
      </c>
      <c r="E16060">
        <v>0</v>
      </c>
      <c r="F16060">
        <v>0</v>
      </c>
      <c r="G16060">
        <v>0</v>
      </c>
      <c r="H16060">
        <v>0</v>
      </c>
      <c r="L16060">
        <v>339.118292</v>
      </c>
      <c r="R16060">
        <v>339.118292</v>
      </c>
      <c r="S16060" t="s">
        <v>90</v>
      </c>
      <c r="T16060" s="297">
        <v>46311.754166666666</v>
      </c>
    </row>
    <row r="16061" spans="1:20" x14ac:dyDescent="0.35">
      <c r="A16061" t="s">
        <v>154</v>
      </c>
      <c r="B16061" t="s">
        <v>155</v>
      </c>
      <c r="C16061" t="s">
        <v>93</v>
      </c>
      <c r="D16061" s="29">
        <v>46747</v>
      </c>
      <c r="E16061">
        <v>0</v>
      </c>
      <c r="F16061">
        <v>0</v>
      </c>
      <c r="G16061">
        <v>0</v>
      </c>
      <c r="H16061">
        <v>0</v>
      </c>
      <c r="L16061">
        <v>339.118292</v>
      </c>
      <c r="R16061">
        <v>339.118292</v>
      </c>
      <c r="S16061" t="s">
        <v>90</v>
      </c>
      <c r="T16061" s="297">
        <v>46311.754166666666</v>
      </c>
    </row>
    <row r="16062" spans="1:20" x14ac:dyDescent="0.35">
      <c r="A16062" t="s">
        <v>154</v>
      </c>
      <c r="B16062" t="s">
        <v>155</v>
      </c>
      <c r="C16062" t="s">
        <v>93</v>
      </c>
      <c r="D16062" s="29">
        <v>46748</v>
      </c>
      <c r="E16062">
        <v>0</v>
      </c>
      <c r="F16062">
        <v>0</v>
      </c>
      <c r="G16062">
        <v>0</v>
      </c>
      <c r="H16062">
        <v>0</v>
      </c>
      <c r="L16062">
        <v>339.118292</v>
      </c>
      <c r="R16062">
        <v>339.118292</v>
      </c>
      <c r="S16062" t="s">
        <v>90</v>
      </c>
      <c r="T16062" s="297">
        <v>46311.754166666666</v>
      </c>
    </row>
    <row r="16063" spans="1:20" x14ac:dyDescent="0.35">
      <c r="A16063" t="s">
        <v>154</v>
      </c>
      <c r="B16063" t="s">
        <v>155</v>
      </c>
      <c r="C16063" t="s">
        <v>93</v>
      </c>
      <c r="D16063" s="29">
        <v>46749</v>
      </c>
      <c r="E16063">
        <v>0</v>
      </c>
      <c r="F16063">
        <v>0</v>
      </c>
      <c r="G16063">
        <v>0</v>
      </c>
      <c r="H16063">
        <v>0</v>
      </c>
      <c r="L16063">
        <v>339.118292</v>
      </c>
      <c r="R16063">
        <v>339.118292</v>
      </c>
      <c r="S16063" t="s">
        <v>90</v>
      </c>
      <c r="T16063" s="297">
        <v>46311.754166666666</v>
      </c>
    </row>
    <row r="16064" spans="1:20" x14ac:dyDescent="0.35">
      <c r="A16064" t="s">
        <v>154</v>
      </c>
      <c r="B16064" t="s">
        <v>155</v>
      </c>
      <c r="C16064" t="s">
        <v>93</v>
      </c>
      <c r="D16064" s="29">
        <v>46750</v>
      </c>
      <c r="E16064">
        <v>0</v>
      </c>
      <c r="F16064">
        <v>0</v>
      </c>
      <c r="G16064">
        <v>0</v>
      </c>
      <c r="H16064">
        <v>0</v>
      </c>
      <c r="L16064">
        <v>339.118292</v>
      </c>
      <c r="R16064">
        <v>339.118292</v>
      </c>
      <c r="S16064" t="s">
        <v>90</v>
      </c>
      <c r="T16064" s="297">
        <v>46311.754166666666</v>
      </c>
    </row>
    <row r="16065" spans="1:20" x14ac:dyDescent="0.35">
      <c r="A16065" t="s">
        <v>154</v>
      </c>
      <c r="B16065" t="s">
        <v>155</v>
      </c>
      <c r="C16065" t="s">
        <v>93</v>
      </c>
      <c r="D16065" s="29">
        <v>46751</v>
      </c>
      <c r="E16065">
        <v>0</v>
      </c>
      <c r="F16065">
        <v>0</v>
      </c>
      <c r="G16065">
        <v>0</v>
      </c>
      <c r="H16065">
        <v>0</v>
      </c>
      <c r="L16065">
        <v>339.118292</v>
      </c>
      <c r="R16065">
        <v>339.118292</v>
      </c>
      <c r="S16065" t="s">
        <v>90</v>
      </c>
      <c r="T16065" s="297">
        <v>46311.754166666666</v>
      </c>
    </row>
    <row r="16066" spans="1:20" x14ac:dyDescent="0.35">
      <c r="A16066" t="s">
        <v>154</v>
      </c>
      <c r="B16066" t="s">
        <v>155</v>
      </c>
      <c r="C16066" t="s">
        <v>93</v>
      </c>
      <c r="D16066" s="29">
        <v>46752</v>
      </c>
      <c r="E16066">
        <v>0</v>
      </c>
      <c r="F16066">
        <v>0</v>
      </c>
      <c r="G16066">
        <v>0</v>
      </c>
      <c r="H16066">
        <v>0</v>
      </c>
      <c r="L16066">
        <v>339.118292</v>
      </c>
      <c r="R16066">
        <v>339.118292</v>
      </c>
      <c r="S16066" t="s">
        <v>90</v>
      </c>
      <c r="T16066" s="297">
        <v>46311.754166666666</v>
      </c>
    </row>
    <row r="16067" spans="1:20" x14ac:dyDescent="0.35">
      <c r="A16067" t="s">
        <v>156</v>
      </c>
      <c r="B16067" t="s">
        <v>157</v>
      </c>
      <c r="C16067" t="s">
        <v>93</v>
      </c>
      <c r="D16067" s="29">
        <v>46388</v>
      </c>
      <c r="E16067">
        <v>0</v>
      </c>
      <c r="F16067">
        <v>0</v>
      </c>
      <c r="G16067">
        <v>0</v>
      </c>
      <c r="H16067">
        <v>0</v>
      </c>
      <c r="R16067">
        <v>0</v>
      </c>
      <c r="S16067" t="s">
        <v>90</v>
      </c>
      <c r="T16067" s="297">
        <v>46311.754166666666</v>
      </c>
    </row>
    <row r="16068" spans="1:20" x14ac:dyDescent="0.35">
      <c r="A16068" t="s">
        <v>156</v>
      </c>
      <c r="B16068" t="s">
        <v>157</v>
      </c>
      <c r="C16068" t="s">
        <v>93</v>
      </c>
      <c r="D16068" s="29">
        <v>46389</v>
      </c>
      <c r="E16068">
        <v>0</v>
      </c>
      <c r="F16068">
        <v>0</v>
      </c>
      <c r="G16068">
        <v>0</v>
      </c>
      <c r="H16068">
        <v>0</v>
      </c>
      <c r="R16068">
        <v>0</v>
      </c>
      <c r="S16068" t="s">
        <v>90</v>
      </c>
      <c r="T16068" s="297">
        <v>46311.754166666666</v>
      </c>
    </row>
    <row r="16069" spans="1:20" x14ac:dyDescent="0.35">
      <c r="A16069" t="s">
        <v>156</v>
      </c>
      <c r="B16069" t="s">
        <v>157</v>
      </c>
      <c r="C16069" t="s">
        <v>93</v>
      </c>
      <c r="D16069" s="29">
        <v>46390</v>
      </c>
      <c r="E16069">
        <v>0</v>
      </c>
      <c r="F16069">
        <v>0</v>
      </c>
      <c r="G16069">
        <v>0</v>
      </c>
      <c r="H16069">
        <v>0</v>
      </c>
      <c r="R16069">
        <v>0</v>
      </c>
      <c r="S16069" t="s">
        <v>90</v>
      </c>
      <c r="T16069" s="297">
        <v>46311.754166666666</v>
      </c>
    </row>
    <row r="16070" spans="1:20" x14ac:dyDescent="0.35">
      <c r="A16070" t="s">
        <v>156</v>
      </c>
      <c r="B16070" t="s">
        <v>157</v>
      </c>
      <c r="C16070" t="s">
        <v>93</v>
      </c>
      <c r="D16070" s="29">
        <v>46391</v>
      </c>
      <c r="E16070">
        <v>0</v>
      </c>
      <c r="F16070">
        <v>0</v>
      </c>
      <c r="G16070">
        <v>0</v>
      </c>
      <c r="H16070">
        <v>0</v>
      </c>
      <c r="R16070">
        <v>0</v>
      </c>
      <c r="S16070" t="s">
        <v>90</v>
      </c>
      <c r="T16070" s="297">
        <v>46311.754166666666</v>
      </c>
    </row>
    <row r="16071" spans="1:20" x14ac:dyDescent="0.35">
      <c r="A16071" t="s">
        <v>156</v>
      </c>
      <c r="B16071" t="s">
        <v>157</v>
      </c>
      <c r="C16071" t="s">
        <v>93</v>
      </c>
      <c r="D16071" s="29">
        <v>46392</v>
      </c>
      <c r="E16071">
        <v>0</v>
      </c>
      <c r="F16071">
        <v>0</v>
      </c>
      <c r="G16071">
        <v>0</v>
      </c>
      <c r="H16071">
        <v>0</v>
      </c>
      <c r="R16071">
        <v>0</v>
      </c>
      <c r="S16071" t="s">
        <v>90</v>
      </c>
      <c r="T16071" s="297">
        <v>46311.754166666666</v>
      </c>
    </row>
    <row r="16072" spans="1:20" x14ac:dyDescent="0.35">
      <c r="A16072" t="s">
        <v>156</v>
      </c>
      <c r="B16072" t="s">
        <v>157</v>
      </c>
      <c r="C16072" t="s">
        <v>93</v>
      </c>
      <c r="D16072" s="29">
        <v>46393</v>
      </c>
      <c r="E16072">
        <v>0</v>
      </c>
      <c r="F16072">
        <v>0</v>
      </c>
      <c r="G16072">
        <v>0</v>
      </c>
      <c r="H16072">
        <v>0</v>
      </c>
      <c r="R16072">
        <v>0</v>
      </c>
      <c r="S16072" t="s">
        <v>90</v>
      </c>
      <c r="T16072" s="297">
        <v>46311.754166666666</v>
      </c>
    </row>
    <row r="16073" spans="1:20" x14ac:dyDescent="0.35">
      <c r="A16073" t="s">
        <v>156</v>
      </c>
      <c r="B16073" t="s">
        <v>157</v>
      </c>
      <c r="C16073" t="s">
        <v>93</v>
      </c>
      <c r="D16073" s="29">
        <v>46394</v>
      </c>
      <c r="E16073">
        <v>0</v>
      </c>
      <c r="F16073">
        <v>0</v>
      </c>
      <c r="G16073">
        <v>0</v>
      </c>
      <c r="H16073">
        <v>0</v>
      </c>
      <c r="R16073">
        <v>0</v>
      </c>
      <c r="S16073" t="s">
        <v>90</v>
      </c>
      <c r="T16073" s="297">
        <v>46311.754166666666</v>
      </c>
    </row>
    <row r="16074" spans="1:20" x14ac:dyDescent="0.35">
      <c r="A16074" t="s">
        <v>156</v>
      </c>
      <c r="B16074" t="s">
        <v>157</v>
      </c>
      <c r="C16074" t="s">
        <v>93</v>
      </c>
      <c r="D16074" s="29">
        <v>46395</v>
      </c>
      <c r="E16074">
        <v>0</v>
      </c>
      <c r="F16074">
        <v>0</v>
      </c>
      <c r="G16074">
        <v>0</v>
      </c>
      <c r="H16074">
        <v>0</v>
      </c>
      <c r="R16074">
        <v>0</v>
      </c>
      <c r="S16074" t="s">
        <v>90</v>
      </c>
      <c r="T16074" s="297">
        <v>46311.754166666666</v>
      </c>
    </row>
    <row r="16075" spans="1:20" x14ac:dyDescent="0.35">
      <c r="A16075" t="s">
        <v>156</v>
      </c>
      <c r="B16075" t="s">
        <v>157</v>
      </c>
      <c r="C16075" t="s">
        <v>93</v>
      </c>
      <c r="D16075" s="29">
        <v>46396</v>
      </c>
      <c r="E16075">
        <v>0</v>
      </c>
      <c r="F16075">
        <v>0</v>
      </c>
      <c r="G16075">
        <v>0</v>
      </c>
      <c r="H16075">
        <v>0</v>
      </c>
      <c r="R16075">
        <v>0</v>
      </c>
      <c r="S16075" t="s">
        <v>90</v>
      </c>
      <c r="T16075" s="297">
        <v>46311.754166666666</v>
      </c>
    </row>
    <row r="16076" spans="1:20" x14ac:dyDescent="0.35">
      <c r="A16076" t="s">
        <v>156</v>
      </c>
      <c r="B16076" t="s">
        <v>157</v>
      </c>
      <c r="C16076" t="s">
        <v>93</v>
      </c>
      <c r="D16076" s="29">
        <v>46397</v>
      </c>
      <c r="E16076">
        <v>0</v>
      </c>
      <c r="F16076">
        <v>0</v>
      </c>
      <c r="G16076">
        <v>0</v>
      </c>
      <c r="H16076">
        <v>0</v>
      </c>
      <c r="R16076">
        <v>0</v>
      </c>
      <c r="S16076" t="s">
        <v>90</v>
      </c>
      <c r="T16076" s="297">
        <v>46311.754166666666</v>
      </c>
    </row>
    <row r="16077" spans="1:20" x14ac:dyDescent="0.35">
      <c r="A16077" t="s">
        <v>156</v>
      </c>
      <c r="B16077" t="s">
        <v>157</v>
      </c>
      <c r="C16077" t="s">
        <v>93</v>
      </c>
      <c r="D16077" s="29">
        <v>46398</v>
      </c>
      <c r="E16077">
        <v>0</v>
      </c>
      <c r="F16077">
        <v>0</v>
      </c>
      <c r="G16077">
        <v>0</v>
      </c>
      <c r="H16077">
        <v>0</v>
      </c>
      <c r="R16077">
        <v>0</v>
      </c>
      <c r="S16077" t="s">
        <v>90</v>
      </c>
      <c r="T16077" s="297">
        <v>46311.754166666666</v>
      </c>
    </row>
    <row r="16078" spans="1:20" x14ac:dyDescent="0.35">
      <c r="A16078" t="s">
        <v>156</v>
      </c>
      <c r="B16078" t="s">
        <v>157</v>
      </c>
      <c r="C16078" t="s">
        <v>93</v>
      </c>
      <c r="D16078" s="29">
        <v>46399</v>
      </c>
      <c r="E16078">
        <v>0</v>
      </c>
      <c r="F16078">
        <v>0</v>
      </c>
      <c r="G16078">
        <v>0</v>
      </c>
      <c r="H16078">
        <v>0</v>
      </c>
      <c r="R16078">
        <v>0</v>
      </c>
      <c r="S16078" t="s">
        <v>90</v>
      </c>
      <c r="T16078" s="297">
        <v>46311.754166666666</v>
      </c>
    </row>
    <row r="16079" spans="1:20" x14ac:dyDescent="0.35">
      <c r="A16079" t="s">
        <v>156</v>
      </c>
      <c r="B16079" t="s">
        <v>157</v>
      </c>
      <c r="C16079" t="s">
        <v>93</v>
      </c>
      <c r="D16079" s="29">
        <v>46400</v>
      </c>
      <c r="E16079">
        <v>0</v>
      </c>
      <c r="F16079">
        <v>0</v>
      </c>
      <c r="G16079">
        <v>0</v>
      </c>
      <c r="H16079">
        <v>0</v>
      </c>
      <c r="R16079">
        <v>0</v>
      </c>
      <c r="S16079" t="s">
        <v>90</v>
      </c>
      <c r="T16079" s="297">
        <v>46311.754166666666</v>
      </c>
    </row>
    <row r="16080" spans="1:20" x14ac:dyDescent="0.35">
      <c r="A16080" t="s">
        <v>156</v>
      </c>
      <c r="B16080" t="s">
        <v>157</v>
      </c>
      <c r="C16080" t="s">
        <v>93</v>
      </c>
      <c r="D16080" s="29">
        <v>46401</v>
      </c>
      <c r="E16080">
        <v>0</v>
      </c>
      <c r="F16080">
        <v>0</v>
      </c>
      <c r="G16080">
        <v>0</v>
      </c>
      <c r="H16080">
        <v>0</v>
      </c>
      <c r="R16080">
        <v>0</v>
      </c>
      <c r="S16080" t="s">
        <v>90</v>
      </c>
      <c r="T16080" s="297">
        <v>46311.754166666666</v>
      </c>
    </row>
    <row r="16081" spans="1:20" x14ac:dyDescent="0.35">
      <c r="A16081" t="s">
        <v>156</v>
      </c>
      <c r="B16081" t="s">
        <v>157</v>
      </c>
      <c r="C16081" t="s">
        <v>93</v>
      </c>
      <c r="D16081" s="29">
        <v>46402</v>
      </c>
      <c r="E16081">
        <v>0</v>
      </c>
      <c r="F16081">
        <v>0</v>
      </c>
      <c r="G16081">
        <v>0</v>
      </c>
      <c r="H16081">
        <v>0</v>
      </c>
      <c r="R16081">
        <v>0</v>
      </c>
      <c r="S16081" t="s">
        <v>90</v>
      </c>
      <c r="T16081" s="297">
        <v>46311.754166666666</v>
      </c>
    </row>
    <row r="16082" spans="1:20" x14ac:dyDescent="0.35">
      <c r="A16082" t="s">
        <v>156</v>
      </c>
      <c r="B16082" t="s">
        <v>157</v>
      </c>
      <c r="C16082" t="s">
        <v>93</v>
      </c>
      <c r="D16082" s="29">
        <v>46403</v>
      </c>
      <c r="E16082">
        <v>0</v>
      </c>
      <c r="F16082">
        <v>0</v>
      </c>
      <c r="G16082">
        <v>0</v>
      </c>
      <c r="H16082">
        <v>0</v>
      </c>
      <c r="R16082">
        <v>0</v>
      </c>
      <c r="S16082" t="s">
        <v>90</v>
      </c>
      <c r="T16082" s="297">
        <v>46311.754166666666</v>
      </c>
    </row>
    <row r="16083" spans="1:20" x14ac:dyDescent="0.35">
      <c r="A16083" t="s">
        <v>156</v>
      </c>
      <c r="B16083" t="s">
        <v>157</v>
      </c>
      <c r="C16083" t="s">
        <v>93</v>
      </c>
      <c r="D16083" s="29">
        <v>46404</v>
      </c>
      <c r="E16083">
        <v>0</v>
      </c>
      <c r="F16083">
        <v>0</v>
      </c>
      <c r="G16083">
        <v>0</v>
      </c>
      <c r="H16083">
        <v>0</v>
      </c>
      <c r="R16083">
        <v>0</v>
      </c>
      <c r="S16083" t="s">
        <v>90</v>
      </c>
      <c r="T16083" s="297">
        <v>46311.754166666666</v>
      </c>
    </row>
    <row r="16084" spans="1:20" x14ac:dyDescent="0.35">
      <c r="A16084" t="s">
        <v>156</v>
      </c>
      <c r="B16084" t="s">
        <v>157</v>
      </c>
      <c r="C16084" t="s">
        <v>93</v>
      </c>
      <c r="D16084" s="29">
        <v>46405</v>
      </c>
      <c r="E16084">
        <v>0</v>
      </c>
      <c r="F16084">
        <v>0</v>
      </c>
      <c r="G16084">
        <v>0</v>
      </c>
      <c r="H16084">
        <v>0</v>
      </c>
      <c r="R16084">
        <v>0</v>
      </c>
      <c r="S16084" t="s">
        <v>90</v>
      </c>
      <c r="T16084" s="297">
        <v>46311.754166666666</v>
      </c>
    </row>
    <row r="16085" spans="1:20" x14ac:dyDescent="0.35">
      <c r="A16085" t="s">
        <v>156</v>
      </c>
      <c r="B16085" t="s">
        <v>157</v>
      </c>
      <c r="C16085" t="s">
        <v>93</v>
      </c>
      <c r="D16085" s="29">
        <v>46406</v>
      </c>
      <c r="E16085">
        <v>0</v>
      </c>
      <c r="F16085">
        <v>0</v>
      </c>
      <c r="G16085">
        <v>0</v>
      </c>
      <c r="H16085">
        <v>0</v>
      </c>
      <c r="R16085">
        <v>0</v>
      </c>
      <c r="S16085" t="s">
        <v>90</v>
      </c>
      <c r="T16085" s="297">
        <v>46311.754166666666</v>
      </c>
    </row>
    <row r="16086" spans="1:20" x14ac:dyDescent="0.35">
      <c r="A16086" t="s">
        <v>156</v>
      </c>
      <c r="B16086" t="s">
        <v>157</v>
      </c>
      <c r="C16086" t="s">
        <v>93</v>
      </c>
      <c r="D16086" s="29">
        <v>46407</v>
      </c>
      <c r="E16086">
        <v>0</v>
      </c>
      <c r="F16086">
        <v>0</v>
      </c>
      <c r="G16086">
        <v>0</v>
      </c>
      <c r="H16086">
        <v>0</v>
      </c>
      <c r="R16086">
        <v>0</v>
      </c>
      <c r="S16086" t="s">
        <v>90</v>
      </c>
      <c r="T16086" s="297">
        <v>46311.754166666666</v>
      </c>
    </row>
    <row r="16087" spans="1:20" x14ac:dyDescent="0.35">
      <c r="A16087" t="s">
        <v>156</v>
      </c>
      <c r="B16087" t="s">
        <v>157</v>
      </c>
      <c r="C16087" t="s">
        <v>93</v>
      </c>
      <c r="D16087" s="29">
        <v>46408</v>
      </c>
      <c r="E16087">
        <v>0</v>
      </c>
      <c r="F16087">
        <v>0</v>
      </c>
      <c r="G16087">
        <v>0</v>
      </c>
      <c r="H16087">
        <v>0</v>
      </c>
      <c r="R16087">
        <v>0</v>
      </c>
      <c r="S16087" t="s">
        <v>90</v>
      </c>
      <c r="T16087" s="297">
        <v>46311.754166666666</v>
      </c>
    </row>
    <row r="16088" spans="1:20" x14ac:dyDescent="0.35">
      <c r="A16088" t="s">
        <v>156</v>
      </c>
      <c r="B16088" t="s">
        <v>157</v>
      </c>
      <c r="C16088" t="s">
        <v>93</v>
      </c>
      <c r="D16088" s="29">
        <v>46409</v>
      </c>
      <c r="E16088">
        <v>0</v>
      </c>
      <c r="F16088">
        <v>0</v>
      </c>
      <c r="G16088">
        <v>0</v>
      </c>
      <c r="H16088">
        <v>0</v>
      </c>
      <c r="R16088">
        <v>0</v>
      </c>
      <c r="S16088" t="s">
        <v>90</v>
      </c>
      <c r="T16088" s="297">
        <v>46311.754166666666</v>
      </c>
    </row>
    <row r="16089" spans="1:20" x14ac:dyDescent="0.35">
      <c r="A16089" t="s">
        <v>156</v>
      </c>
      <c r="B16089" t="s">
        <v>157</v>
      </c>
      <c r="C16089" t="s">
        <v>93</v>
      </c>
      <c r="D16089" s="29">
        <v>46410</v>
      </c>
      <c r="E16089">
        <v>0</v>
      </c>
      <c r="F16089">
        <v>0</v>
      </c>
      <c r="G16089">
        <v>0</v>
      </c>
      <c r="H16089">
        <v>0</v>
      </c>
      <c r="R16089">
        <v>0</v>
      </c>
      <c r="S16089" t="s">
        <v>90</v>
      </c>
      <c r="T16089" s="297">
        <v>46311.754166666666</v>
      </c>
    </row>
    <row r="16090" spans="1:20" x14ac:dyDescent="0.35">
      <c r="A16090" t="s">
        <v>156</v>
      </c>
      <c r="B16090" t="s">
        <v>157</v>
      </c>
      <c r="C16090" t="s">
        <v>93</v>
      </c>
      <c r="D16090" s="29">
        <v>46411</v>
      </c>
      <c r="E16090">
        <v>0</v>
      </c>
      <c r="F16090">
        <v>0</v>
      </c>
      <c r="G16090">
        <v>0</v>
      </c>
      <c r="H16090">
        <v>0</v>
      </c>
      <c r="R16090">
        <v>0</v>
      </c>
      <c r="S16090" t="s">
        <v>90</v>
      </c>
      <c r="T16090" s="297">
        <v>46311.754166666666</v>
      </c>
    </row>
    <row r="16091" spans="1:20" x14ac:dyDescent="0.35">
      <c r="A16091" t="s">
        <v>156</v>
      </c>
      <c r="B16091" t="s">
        <v>157</v>
      </c>
      <c r="C16091" t="s">
        <v>93</v>
      </c>
      <c r="D16091" s="29">
        <v>46412</v>
      </c>
      <c r="E16091">
        <v>0</v>
      </c>
      <c r="F16091">
        <v>0</v>
      </c>
      <c r="G16091">
        <v>0</v>
      </c>
      <c r="H16091">
        <v>0</v>
      </c>
      <c r="R16091">
        <v>0</v>
      </c>
      <c r="S16091" t="s">
        <v>90</v>
      </c>
      <c r="T16091" s="297">
        <v>46311.754166666666</v>
      </c>
    </row>
    <row r="16092" spans="1:20" x14ac:dyDescent="0.35">
      <c r="A16092" t="s">
        <v>156</v>
      </c>
      <c r="B16092" t="s">
        <v>157</v>
      </c>
      <c r="C16092" t="s">
        <v>93</v>
      </c>
      <c r="D16092" s="29">
        <v>46413</v>
      </c>
      <c r="E16092">
        <v>0</v>
      </c>
      <c r="F16092">
        <v>0</v>
      </c>
      <c r="G16092">
        <v>0</v>
      </c>
      <c r="H16092">
        <v>0</v>
      </c>
      <c r="R16092">
        <v>0</v>
      </c>
      <c r="S16092" t="s">
        <v>90</v>
      </c>
      <c r="T16092" s="297">
        <v>46311.754166666666</v>
      </c>
    </row>
    <row r="16093" spans="1:20" x14ac:dyDescent="0.35">
      <c r="A16093" t="s">
        <v>156</v>
      </c>
      <c r="B16093" t="s">
        <v>157</v>
      </c>
      <c r="C16093" t="s">
        <v>93</v>
      </c>
      <c r="D16093" s="29">
        <v>46414</v>
      </c>
      <c r="E16093">
        <v>0</v>
      </c>
      <c r="F16093">
        <v>0</v>
      </c>
      <c r="G16093">
        <v>0</v>
      </c>
      <c r="H16093">
        <v>0</v>
      </c>
      <c r="R16093">
        <v>0</v>
      </c>
      <c r="S16093" t="s">
        <v>90</v>
      </c>
      <c r="T16093" s="297">
        <v>46311.754166666666</v>
      </c>
    </row>
    <row r="16094" spans="1:20" x14ac:dyDescent="0.35">
      <c r="A16094" t="s">
        <v>156</v>
      </c>
      <c r="B16094" t="s">
        <v>157</v>
      </c>
      <c r="C16094" t="s">
        <v>93</v>
      </c>
      <c r="D16094" s="29">
        <v>46415</v>
      </c>
      <c r="E16094">
        <v>0</v>
      </c>
      <c r="F16094">
        <v>0</v>
      </c>
      <c r="G16094">
        <v>0</v>
      </c>
      <c r="H16094">
        <v>0</v>
      </c>
      <c r="R16094">
        <v>0</v>
      </c>
      <c r="S16094" t="s">
        <v>90</v>
      </c>
      <c r="T16094" s="297">
        <v>46311.754166666666</v>
      </c>
    </row>
    <row r="16095" spans="1:20" x14ac:dyDescent="0.35">
      <c r="A16095" t="s">
        <v>156</v>
      </c>
      <c r="B16095" t="s">
        <v>157</v>
      </c>
      <c r="C16095" t="s">
        <v>93</v>
      </c>
      <c r="D16095" s="29">
        <v>46416</v>
      </c>
      <c r="E16095">
        <v>0</v>
      </c>
      <c r="F16095">
        <v>0</v>
      </c>
      <c r="G16095">
        <v>0</v>
      </c>
      <c r="H16095">
        <v>0</v>
      </c>
      <c r="R16095">
        <v>0</v>
      </c>
      <c r="S16095" t="s">
        <v>90</v>
      </c>
      <c r="T16095" s="297">
        <v>46311.754166666666</v>
      </c>
    </row>
    <row r="16096" spans="1:20" x14ac:dyDescent="0.35">
      <c r="A16096" t="s">
        <v>156</v>
      </c>
      <c r="B16096" t="s">
        <v>157</v>
      </c>
      <c r="C16096" t="s">
        <v>93</v>
      </c>
      <c r="D16096" s="29">
        <v>46417</v>
      </c>
      <c r="E16096">
        <v>0</v>
      </c>
      <c r="F16096">
        <v>0</v>
      </c>
      <c r="G16096">
        <v>0</v>
      </c>
      <c r="H16096">
        <v>0</v>
      </c>
      <c r="R16096">
        <v>0</v>
      </c>
      <c r="S16096" t="s">
        <v>90</v>
      </c>
      <c r="T16096" s="297">
        <v>46311.754166666666</v>
      </c>
    </row>
    <row r="16097" spans="1:20" x14ac:dyDescent="0.35">
      <c r="A16097" t="s">
        <v>156</v>
      </c>
      <c r="B16097" t="s">
        <v>157</v>
      </c>
      <c r="C16097" t="s">
        <v>93</v>
      </c>
      <c r="D16097" s="29">
        <v>46418</v>
      </c>
      <c r="E16097">
        <v>0</v>
      </c>
      <c r="F16097">
        <v>0</v>
      </c>
      <c r="G16097">
        <v>0</v>
      </c>
      <c r="H16097">
        <v>0</v>
      </c>
      <c r="R16097">
        <v>0</v>
      </c>
      <c r="S16097" t="s">
        <v>90</v>
      </c>
      <c r="T16097" s="297">
        <v>46311.754166666666</v>
      </c>
    </row>
    <row r="16098" spans="1:20" x14ac:dyDescent="0.35">
      <c r="A16098" t="s">
        <v>156</v>
      </c>
      <c r="B16098" t="s">
        <v>157</v>
      </c>
      <c r="C16098" t="s">
        <v>93</v>
      </c>
      <c r="D16098" s="29">
        <v>46419</v>
      </c>
      <c r="E16098">
        <v>0</v>
      </c>
      <c r="F16098">
        <v>0</v>
      </c>
      <c r="G16098">
        <v>0</v>
      </c>
      <c r="H16098">
        <v>0</v>
      </c>
      <c r="R16098">
        <v>0</v>
      </c>
      <c r="S16098" t="s">
        <v>90</v>
      </c>
      <c r="T16098" s="297">
        <v>46311.754166666666</v>
      </c>
    </row>
    <row r="16099" spans="1:20" x14ac:dyDescent="0.35">
      <c r="A16099" t="s">
        <v>156</v>
      </c>
      <c r="B16099" t="s">
        <v>157</v>
      </c>
      <c r="C16099" t="s">
        <v>93</v>
      </c>
      <c r="D16099" s="29">
        <v>46420</v>
      </c>
      <c r="E16099">
        <v>0</v>
      </c>
      <c r="F16099">
        <v>0</v>
      </c>
      <c r="G16099">
        <v>0</v>
      </c>
      <c r="H16099">
        <v>0</v>
      </c>
      <c r="R16099">
        <v>0</v>
      </c>
      <c r="S16099" t="s">
        <v>90</v>
      </c>
      <c r="T16099" s="297">
        <v>46311.754166666666</v>
      </c>
    </row>
    <row r="16100" spans="1:20" x14ac:dyDescent="0.35">
      <c r="A16100" t="s">
        <v>156</v>
      </c>
      <c r="B16100" t="s">
        <v>157</v>
      </c>
      <c r="C16100" t="s">
        <v>93</v>
      </c>
      <c r="D16100" s="29">
        <v>46421</v>
      </c>
      <c r="E16100">
        <v>0</v>
      </c>
      <c r="F16100">
        <v>0</v>
      </c>
      <c r="G16100">
        <v>0</v>
      </c>
      <c r="H16100">
        <v>0</v>
      </c>
      <c r="R16100">
        <v>0</v>
      </c>
      <c r="S16100" t="s">
        <v>90</v>
      </c>
      <c r="T16100" s="297">
        <v>46311.754166666666</v>
      </c>
    </row>
    <row r="16101" spans="1:20" x14ac:dyDescent="0.35">
      <c r="A16101" t="s">
        <v>156</v>
      </c>
      <c r="B16101" t="s">
        <v>157</v>
      </c>
      <c r="C16101" t="s">
        <v>93</v>
      </c>
      <c r="D16101" s="29">
        <v>46422</v>
      </c>
      <c r="E16101">
        <v>0</v>
      </c>
      <c r="F16101">
        <v>0</v>
      </c>
      <c r="G16101">
        <v>0</v>
      </c>
      <c r="H16101">
        <v>0</v>
      </c>
      <c r="R16101">
        <v>0</v>
      </c>
      <c r="S16101" t="s">
        <v>90</v>
      </c>
      <c r="T16101" s="297">
        <v>46311.754166666666</v>
      </c>
    </row>
    <row r="16102" spans="1:20" x14ac:dyDescent="0.35">
      <c r="A16102" t="s">
        <v>156</v>
      </c>
      <c r="B16102" t="s">
        <v>157</v>
      </c>
      <c r="C16102" t="s">
        <v>93</v>
      </c>
      <c r="D16102" s="29">
        <v>46423</v>
      </c>
      <c r="E16102">
        <v>0</v>
      </c>
      <c r="F16102">
        <v>0</v>
      </c>
      <c r="G16102">
        <v>0</v>
      </c>
      <c r="H16102">
        <v>0</v>
      </c>
      <c r="R16102">
        <v>0</v>
      </c>
      <c r="S16102" t="s">
        <v>90</v>
      </c>
      <c r="T16102" s="297">
        <v>46311.754166666666</v>
      </c>
    </row>
    <row r="16103" spans="1:20" x14ac:dyDescent="0.35">
      <c r="A16103" t="s">
        <v>156</v>
      </c>
      <c r="B16103" t="s">
        <v>157</v>
      </c>
      <c r="C16103" t="s">
        <v>93</v>
      </c>
      <c r="D16103" s="29">
        <v>46424</v>
      </c>
      <c r="E16103">
        <v>0</v>
      </c>
      <c r="F16103">
        <v>0</v>
      </c>
      <c r="G16103">
        <v>0</v>
      </c>
      <c r="H16103">
        <v>0</v>
      </c>
      <c r="R16103">
        <v>0</v>
      </c>
      <c r="S16103" t="s">
        <v>90</v>
      </c>
      <c r="T16103" s="297">
        <v>46311.754166666666</v>
      </c>
    </row>
    <row r="16104" spans="1:20" x14ac:dyDescent="0.35">
      <c r="A16104" t="s">
        <v>156</v>
      </c>
      <c r="B16104" t="s">
        <v>157</v>
      </c>
      <c r="C16104" t="s">
        <v>93</v>
      </c>
      <c r="D16104" s="29">
        <v>46425</v>
      </c>
      <c r="E16104">
        <v>0</v>
      </c>
      <c r="F16104">
        <v>0</v>
      </c>
      <c r="G16104">
        <v>0</v>
      </c>
      <c r="H16104">
        <v>0</v>
      </c>
      <c r="R16104">
        <v>0</v>
      </c>
      <c r="S16104" t="s">
        <v>90</v>
      </c>
      <c r="T16104" s="297">
        <v>46311.754166666666</v>
      </c>
    </row>
    <row r="16105" spans="1:20" x14ac:dyDescent="0.35">
      <c r="A16105" t="s">
        <v>156</v>
      </c>
      <c r="B16105" t="s">
        <v>157</v>
      </c>
      <c r="C16105" t="s">
        <v>93</v>
      </c>
      <c r="D16105" s="29">
        <v>46426</v>
      </c>
      <c r="E16105">
        <v>0</v>
      </c>
      <c r="F16105">
        <v>0</v>
      </c>
      <c r="G16105">
        <v>0</v>
      </c>
      <c r="H16105">
        <v>0</v>
      </c>
      <c r="R16105">
        <v>0</v>
      </c>
      <c r="S16105" t="s">
        <v>90</v>
      </c>
      <c r="T16105" s="297">
        <v>46311.754166666666</v>
      </c>
    </row>
    <row r="16106" spans="1:20" x14ac:dyDescent="0.35">
      <c r="A16106" t="s">
        <v>156</v>
      </c>
      <c r="B16106" t="s">
        <v>157</v>
      </c>
      <c r="C16106" t="s">
        <v>93</v>
      </c>
      <c r="D16106" s="29">
        <v>46427</v>
      </c>
      <c r="E16106">
        <v>0</v>
      </c>
      <c r="F16106">
        <v>0</v>
      </c>
      <c r="G16106">
        <v>0</v>
      </c>
      <c r="H16106">
        <v>0</v>
      </c>
      <c r="R16106">
        <v>0</v>
      </c>
      <c r="S16106" t="s">
        <v>90</v>
      </c>
      <c r="T16106" s="297">
        <v>46311.754166666666</v>
      </c>
    </row>
    <row r="16107" spans="1:20" x14ac:dyDescent="0.35">
      <c r="A16107" t="s">
        <v>156</v>
      </c>
      <c r="B16107" t="s">
        <v>157</v>
      </c>
      <c r="C16107" t="s">
        <v>93</v>
      </c>
      <c r="D16107" s="29">
        <v>46428</v>
      </c>
      <c r="E16107">
        <v>0</v>
      </c>
      <c r="F16107">
        <v>0</v>
      </c>
      <c r="G16107">
        <v>0</v>
      </c>
      <c r="H16107">
        <v>0</v>
      </c>
      <c r="R16107">
        <v>0</v>
      </c>
      <c r="S16107" t="s">
        <v>90</v>
      </c>
      <c r="T16107" s="297">
        <v>46311.754166666666</v>
      </c>
    </row>
    <row r="16108" spans="1:20" x14ac:dyDescent="0.35">
      <c r="A16108" t="s">
        <v>156</v>
      </c>
      <c r="B16108" t="s">
        <v>157</v>
      </c>
      <c r="C16108" t="s">
        <v>93</v>
      </c>
      <c r="D16108" s="29">
        <v>46429</v>
      </c>
      <c r="E16108">
        <v>0</v>
      </c>
      <c r="F16108">
        <v>0</v>
      </c>
      <c r="G16108">
        <v>0</v>
      </c>
      <c r="H16108">
        <v>0</v>
      </c>
      <c r="R16108">
        <v>0</v>
      </c>
      <c r="S16108" t="s">
        <v>90</v>
      </c>
      <c r="T16108" s="297">
        <v>46311.754166666666</v>
      </c>
    </row>
    <row r="16109" spans="1:20" x14ac:dyDescent="0.35">
      <c r="A16109" t="s">
        <v>156</v>
      </c>
      <c r="B16109" t="s">
        <v>157</v>
      </c>
      <c r="C16109" t="s">
        <v>93</v>
      </c>
      <c r="D16109" s="29">
        <v>46430</v>
      </c>
      <c r="E16109">
        <v>0</v>
      </c>
      <c r="F16109">
        <v>0</v>
      </c>
      <c r="G16109">
        <v>0</v>
      </c>
      <c r="H16109">
        <v>0</v>
      </c>
      <c r="R16109">
        <v>0</v>
      </c>
      <c r="S16109" t="s">
        <v>90</v>
      </c>
      <c r="T16109" s="297">
        <v>46311.754166666666</v>
      </c>
    </row>
    <row r="16110" spans="1:20" x14ac:dyDescent="0.35">
      <c r="A16110" t="s">
        <v>156</v>
      </c>
      <c r="B16110" t="s">
        <v>157</v>
      </c>
      <c r="C16110" t="s">
        <v>93</v>
      </c>
      <c r="D16110" s="29">
        <v>46431</v>
      </c>
      <c r="E16110">
        <v>0</v>
      </c>
      <c r="F16110">
        <v>0</v>
      </c>
      <c r="G16110">
        <v>0</v>
      </c>
      <c r="H16110">
        <v>0</v>
      </c>
      <c r="R16110">
        <v>0</v>
      </c>
      <c r="S16110" t="s">
        <v>90</v>
      </c>
      <c r="T16110" s="297">
        <v>46311.754166666666</v>
      </c>
    </row>
    <row r="16111" spans="1:20" x14ac:dyDescent="0.35">
      <c r="A16111" t="s">
        <v>156</v>
      </c>
      <c r="B16111" t="s">
        <v>157</v>
      </c>
      <c r="C16111" t="s">
        <v>93</v>
      </c>
      <c r="D16111" s="29">
        <v>46432</v>
      </c>
      <c r="E16111">
        <v>0</v>
      </c>
      <c r="F16111">
        <v>0</v>
      </c>
      <c r="G16111">
        <v>0</v>
      </c>
      <c r="H16111">
        <v>0</v>
      </c>
      <c r="R16111">
        <v>0</v>
      </c>
      <c r="S16111" t="s">
        <v>90</v>
      </c>
      <c r="T16111" s="297">
        <v>46311.754166666666</v>
      </c>
    </row>
    <row r="16112" spans="1:20" x14ac:dyDescent="0.35">
      <c r="A16112" t="s">
        <v>156</v>
      </c>
      <c r="B16112" t="s">
        <v>157</v>
      </c>
      <c r="C16112" t="s">
        <v>93</v>
      </c>
      <c r="D16112" s="29">
        <v>46433</v>
      </c>
      <c r="E16112">
        <v>0</v>
      </c>
      <c r="F16112">
        <v>0</v>
      </c>
      <c r="G16112">
        <v>0</v>
      </c>
      <c r="H16112">
        <v>0</v>
      </c>
      <c r="R16112">
        <v>0</v>
      </c>
      <c r="S16112" t="s">
        <v>90</v>
      </c>
      <c r="T16112" s="297">
        <v>46311.754166666666</v>
      </c>
    </row>
    <row r="16113" spans="1:20" x14ac:dyDescent="0.35">
      <c r="A16113" t="s">
        <v>156</v>
      </c>
      <c r="B16113" t="s">
        <v>157</v>
      </c>
      <c r="C16113" t="s">
        <v>93</v>
      </c>
      <c r="D16113" s="29">
        <v>46434</v>
      </c>
      <c r="E16113">
        <v>0</v>
      </c>
      <c r="F16113">
        <v>0</v>
      </c>
      <c r="G16113">
        <v>0</v>
      </c>
      <c r="H16113">
        <v>0</v>
      </c>
      <c r="R16113">
        <v>0</v>
      </c>
      <c r="S16113" t="s">
        <v>90</v>
      </c>
      <c r="T16113" s="297">
        <v>46311.754166666666</v>
      </c>
    </row>
    <row r="16114" spans="1:20" x14ac:dyDescent="0.35">
      <c r="A16114" t="s">
        <v>156</v>
      </c>
      <c r="B16114" t="s">
        <v>157</v>
      </c>
      <c r="C16114" t="s">
        <v>93</v>
      </c>
      <c r="D16114" s="29">
        <v>46435</v>
      </c>
      <c r="E16114">
        <v>0</v>
      </c>
      <c r="F16114">
        <v>0</v>
      </c>
      <c r="G16114">
        <v>0</v>
      </c>
      <c r="H16114">
        <v>0</v>
      </c>
      <c r="R16114">
        <v>0</v>
      </c>
      <c r="S16114" t="s">
        <v>90</v>
      </c>
      <c r="T16114" s="297">
        <v>46311.754166666666</v>
      </c>
    </row>
    <row r="16115" spans="1:20" x14ac:dyDescent="0.35">
      <c r="A16115" t="s">
        <v>156</v>
      </c>
      <c r="B16115" t="s">
        <v>157</v>
      </c>
      <c r="C16115" t="s">
        <v>93</v>
      </c>
      <c r="D16115" s="29">
        <v>46436</v>
      </c>
      <c r="E16115">
        <v>0</v>
      </c>
      <c r="F16115">
        <v>0</v>
      </c>
      <c r="G16115">
        <v>0</v>
      </c>
      <c r="H16115">
        <v>0</v>
      </c>
      <c r="R16115">
        <v>0</v>
      </c>
      <c r="S16115" t="s">
        <v>90</v>
      </c>
      <c r="T16115" s="297">
        <v>46311.754166666666</v>
      </c>
    </row>
    <row r="16116" spans="1:20" x14ac:dyDescent="0.35">
      <c r="A16116" t="s">
        <v>156</v>
      </c>
      <c r="B16116" t="s">
        <v>157</v>
      </c>
      <c r="C16116" t="s">
        <v>93</v>
      </c>
      <c r="D16116" s="29">
        <v>46437</v>
      </c>
      <c r="E16116">
        <v>0</v>
      </c>
      <c r="F16116">
        <v>0</v>
      </c>
      <c r="G16116">
        <v>0</v>
      </c>
      <c r="H16116">
        <v>0</v>
      </c>
      <c r="R16116">
        <v>0</v>
      </c>
      <c r="S16116" t="s">
        <v>90</v>
      </c>
      <c r="T16116" s="297">
        <v>46311.754166666666</v>
      </c>
    </row>
    <row r="16117" spans="1:20" x14ac:dyDescent="0.35">
      <c r="A16117" t="s">
        <v>156</v>
      </c>
      <c r="B16117" t="s">
        <v>157</v>
      </c>
      <c r="C16117" t="s">
        <v>93</v>
      </c>
      <c r="D16117" s="29">
        <v>46438</v>
      </c>
      <c r="E16117">
        <v>0</v>
      </c>
      <c r="F16117">
        <v>0</v>
      </c>
      <c r="G16117">
        <v>0</v>
      </c>
      <c r="H16117">
        <v>0</v>
      </c>
      <c r="R16117">
        <v>0</v>
      </c>
      <c r="S16117" t="s">
        <v>90</v>
      </c>
      <c r="T16117" s="297">
        <v>46311.754166666666</v>
      </c>
    </row>
    <row r="16118" spans="1:20" x14ac:dyDescent="0.35">
      <c r="A16118" t="s">
        <v>156</v>
      </c>
      <c r="B16118" t="s">
        <v>157</v>
      </c>
      <c r="C16118" t="s">
        <v>93</v>
      </c>
      <c r="D16118" s="29">
        <v>46439</v>
      </c>
      <c r="E16118">
        <v>0</v>
      </c>
      <c r="F16118">
        <v>0</v>
      </c>
      <c r="G16118">
        <v>0</v>
      </c>
      <c r="H16118">
        <v>0</v>
      </c>
      <c r="R16118">
        <v>0</v>
      </c>
      <c r="S16118" t="s">
        <v>90</v>
      </c>
      <c r="T16118" s="297">
        <v>46311.754166666666</v>
      </c>
    </row>
    <row r="16119" spans="1:20" x14ac:dyDescent="0.35">
      <c r="A16119" t="s">
        <v>156</v>
      </c>
      <c r="B16119" t="s">
        <v>157</v>
      </c>
      <c r="C16119" t="s">
        <v>93</v>
      </c>
      <c r="D16119" s="29">
        <v>46440</v>
      </c>
      <c r="E16119">
        <v>0</v>
      </c>
      <c r="F16119">
        <v>0</v>
      </c>
      <c r="G16119">
        <v>0</v>
      </c>
      <c r="H16119">
        <v>0</v>
      </c>
      <c r="R16119">
        <v>0</v>
      </c>
      <c r="S16119" t="s">
        <v>90</v>
      </c>
      <c r="T16119" s="297">
        <v>46311.754166666666</v>
      </c>
    </row>
    <row r="16120" spans="1:20" x14ac:dyDescent="0.35">
      <c r="A16120" t="s">
        <v>156</v>
      </c>
      <c r="B16120" t="s">
        <v>157</v>
      </c>
      <c r="C16120" t="s">
        <v>93</v>
      </c>
      <c r="D16120" s="29">
        <v>46441</v>
      </c>
      <c r="E16120">
        <v>0</v>
      </c>
      <c r="F16120">
        <v>0</v>
      </c>
      <c r="G16120">
        <v>0</v>
      </c>
      <c r="H16120">
        <v>0</v>
      </c>
      <c r="R16120">
        <v>0</v>
      </c>
      <c r="S16120" t="s">
        <v>90</v>
      </c>
      <c r="T16120" s="297">
        <v>46311.754166666666</v>
      </c>
    </row>
    <row r="16121" spans="1:20" x14ac:dyDescent="0.35">
      <c r="A16121" t="s">
        <v>156</v>
      </c>
      <c r="B16121" t="s">
        <v>157</v>
      </c>
      <c r="C16121" t="s">
        <v>93</v>
      </c>
      <c r="D16121" s="29">
        <v>46442</v>
      </c>
      <c r="E16121">
        <v>0</v>
      </c>
      <c r="F16121">
        <v>0</v>
      </c>
      <c r="G16121">
        <v>0</v>
      </c>
      <c r="H16121">
        <v>0</v>
      </c>
      <c r="R16121">
        <v>0</v>
      </c>
      <c r="S16121" t="s">
        <v>90</v>
      </c>
      <c r="T16121" s="297">
        <v>46311.754166666666</v>
      </c>
    </row>
    <row r="16122" spans="1:20" x14ac:dyDescent="0.35">
      <c r="A16122" t="s">
        <v>156</v>
      </c>
      <c r="B16122" t="s">
        <v>157</v>
      </c>
      <c r="C16122" t="s">
        <v>93</v>
      </c>
      <c r="D16122" s="29">
        <v>46443</v>
      </c>
      <c r="E16122">
        <v>0</v>
      </c>
      <c r="F16122">
        <v>0</v>
      </c>
      <c r="G16122">
        <v>0</v>
      </c>
      <c r="H16122">
        <v>0</v>
      </c>
      <c r="R16122">
        <v>0</v>
      </c>
      <c r="S16122" t="s">
        <v>90</v>
      </c>
      <c r="T16122" s="297">
        <v>46311.754166666666</v>
      </c>
    </row>
    <row r="16123" spans="1:20" x14ac:dyDescent="0.35">
      <c r="A16123" t="s">
        <v>156</v>
      </c>
      <c r="B16123" t="s">
        <v>157</v>
      </c>
      <c r="C16123" t="s">
        <v>93</v>
      </c>
      <c r="D16123" s="29">
        <v>46444</v>
      </c>
      <c r="E16123">
        <v>0</v>
      </c>
      <c r="F16123">
        <v>0</v>
      </c>
      <c r="G16123">
        <v>0</v>
      </c>
      <c r="H16123">
        <v>0</v>
      </c>
      <c r="R16123">
        <v>0</v>
      </c>
      <c r="S16123" t="s">
        <v>90</v>
      </c>
      <c r="T16123" s="297">
        <v>46311.754166666666</v>
      </c>
    </row>
    <row r="16124" spans="1:20" x14ac:dyDescent="0.35">
      <c r="A16124" t="s">
        <v>156</v>
      </c>
      <c r="B16124" t="s">
        <v>157</v>
      </c>
      <c r="C16124" t="s">
        <v>93</v>
      </c>
      <c r="D16124" s="29">
        <v>46445</v>
      </c>
      <c r="E16124">
        <v>0</v>
      </c>
      <c r="F16124">
        <v>0</v>
      </c>
      <c r="G16124">
        <v>0</v>
      </c>
      <c r="H16124">
        <v>0</v>
      </c>
      <c r="R16124">
        <v>0</v>
      </c>
      <c r="S16124" t="s">
        <v>90</v>
      </c>
      <c r="T16124" s="297">
        <v>46311.754166666666</v>
      </c>
    </row>
    <row r="16125" spans="1:20" x14ac:dyDescent="0.35">
      <c r="A16125" t="s">
        <v>156</v>
      </c>
      <c r="B16125" t="s">
        <v>157</v>
      </c>
      <c r="C16125" t="s">
        <v>93</v>
      </c>
      <c r="D16125" s="29">
        <v>46446</v>
      </c>
      <c r="E16125">
        <v>0</v>
      </c>
      <c r="F16125">
        <v>0</v>
      </c>
      <c r="G16125">
        <v>0</v>
      </c>
      <c r="H16125">
        <v>0</v>
      </c>
      <c r="R16125">
        <v>0</v>
      </c>
      <c r="S16125" t="s">
        <v>90</v>
      </c>
      <c r="T16125" s="297">
        <v>46311.754166666666</v>
      </c>
    </row>
    <row r="16126" spans="1:20" x14ac:dyDescent="0.35">
      <c r="A16126" t="s">
        <v>156</v>
      </c>
      <c r="B16126" t="s">
        <v>157</v>
      </c>
      <c r="C16126" t="s">
        <v>93</v>
      </c>
      <c r="D16126" s="29">
        <v>46447</v>
      </c>
      <c r="E16126">
        <v>0</v>
      </c>
      <c r="F16126">
        <v>0</v>
      </c>
      <c r="G16126">
        <v>0</v>
      </c>
      <c r="H16126">
        <v>0</v>
      </c>
      <c r="R16126">
        <v>0</v>
      </c>
      <c r="S16126" t="s">
        <v>90</v>
      </c>
      <c r="T16126" s="297">
        <v>46311.754166666666</v>
      </c>
    </row>
    <row r="16127" spans="1:20" x14ac:dyDescent="0.35">
      <c r="A16127" t="s">
        <v>156</v>
      </c>
      <c r="B16127" t="s">
        <v>157</v>
      </c>
      <c r="C16127" t="s">
        <v>93</v>
      </c>
      <c r="D16127" s="29">
        <v>46448</v>
      </c>
      <c r="E16127">
        <v>0</v>
      </c>
      <c r="F16127">
        <v>0</v>
      </c>
      <c r="G16127">
        <v>0</v>
      </c>
      <c r="H16127">
        <v>0</v>
      </c>
      <c r="R16127">
        <v>0</v>
      </c>
      <c r="S16127" t="s">
        <v>90</v>
      </c>
      <c r="T16127" s="297">
        <v>46311.754166666666</v>
      </c>
    </row>
    <row r="16128" spans="1:20" x14ac:dyDescent="0.35">
      <c r="A16128" t="s">
        <v>156</v>
      </c>
      <c r="B16128" t="s">
        <v>157</v>
      </c>
      <c r="C16128" t="s">
        <v>93</v>
      </c>
      <c r="D16128" s="29">
        <v>46449</v>
      </c>
      <c r="E16128">
        <v>0</v>
      </c>
      <c r="F16128">
        <v>0</v>
      </c>
      <c r="G16128">
        <v>0</v>
      </c>
      <c r="H16128">
        <v>0</v>
      </c>
      <c r="R16128">
        <v>0</v>
      </c>
      <c r="S16128" t="s">
        <v>90</v>
      </c>
      <c r="T16128" s="297">
        <v>46311.754166666666</v>
      </c>
    </row>
    <row r="16129" spans="1:20" x14ac:dyDescent="0.35">
      <c r="A16129" t="s">
        <v>156</v>
      </c>
      <c r="B16129" t="s">
        <v>157</v>
      </c>
      <c r="C16129" t="s">
        <v>93</v>
      </c>
      <c r="D16129" s="29">
        <v>46450</v>
      </c>
      <c r="E16129">
        <v>0</v>
      </c>
      <c r="F16129">
        <v>0</v>
      </c>
      <c r="G16129">
        <v>0</v>
      </c>
      <c r="H16129">
        <v>0</v>
      </c>
      <c r="R16129">
        <v>0</v>
      </c>
      <c r="S16129" t="s">
        <v>90</v>
      </c>
      <c r="T16129" s="297">
        <v>46311.754166666666</v>
      </c>
    </row>
    <row r="16130" spans="1:20" x14ac:dyDescent="0.35">
      <c r="A16130" t="s">
        <v>156</v>
      </c>
      <c r="B16130" t="s">
        <v>157</v>
      </c>
      <c r="C16130" t="s">
        <v>93</v>
      </c>
      <c r="D16130" s="29">
        <v>46451</v>
      </c>
      <c r="E16130">
        <v>0</v>
      </c>
      <c r="F16130">
        <v>0</v>
      </c>
      <c r="G16130">
        <v>0</v>
      </c>
      <c r="H16130">
        <v>0</v>
      </c>
      <c r="R16130">
        <v>0</v>
      </c>
      <c r="S16130" t="s">
        <v>90</v>
      </c>
      <c r="T16130" s="297">
        <v>46311.754166666666</v>
      </c>
    </row>
    <row r="16131" spans="1:20" x14ac:dyDescent="0.35">
      <c r="A16131" t="s">
        <v>156</v>
      </c>
      <c r="B16131" t="s">
        <v>157</v>
      </c>
      <c r="C16131" t="s">
        <v>93</v>
      </c>
      <c r="D16131" s="29">
        <v>46452</v>
      </c>
      <c r="E16131">
        <v>0</v>
      </c>
      <c r="F16131">
        <v>0</v>
      </c>
      <c r="G16131">
        <v>0</v>
      </c>
      <c r="H16131">
        <v>0</v>
      </c>
      <c r="R16131">
        <v>0</v>
      </c>
      <c r="S16131" t="s">
        <v>90</v>
      </c>
      <c r="T16131" s="297">
        <v>46311.754166666666</v>
      </c>
    </row>
    <row r="16132" spans="1:20" x14ac:dyDescent="0.35">
      <c r="A16132" t="s">
        <v>156</v>
      </c>
      <c r="B16132" t="s">
        <v>157</v>
      </c>
      <c r="C16132" t="s">
        <v>93</v>
      </c>
      <c r="D16132" s="29">
        <v>46453</v>
      </c>
      <c r="E16132">
        <v>0</v>
      </c>
      <c r="F16132">
        <v>0</v>
      </c>
      <c r="G16132">
        <v>0</v>
      </c>
      <c r="H16132">
        <v>0</v>
      </c>
      <c r="R16132">
        <v>0</v>
      </c>
      <c r="S16132" t="s">
        <v>90</v>
      </c>
      <c r="T16132" s="297">
        <v>46311.754166666666</v>
      </c>
    </row>
    <row r="16133" spans="1:20" x14ac:dyDescent="0.35">
      <c r="A16133" t="s">
        <v>156</v>
      </c>
      <c r="B16133" t="s">
        <v>157</v>
      </c>
      <c r="C16133" t="s">
        <v>93</v>
      </c>
      <c r="D16133" s="29">
        <v>46454</v>
      </c>
      <c r="E16133">
        <v>0</v>
      </c>
      <c r="F16133">
        <v>0</v>
      </c>
      <c r="G16133">
        <v>0</v>
      </c>
      <c r="H16133">
        <v>0</v>
      </c>
      <c r="R16133">
        <v>0</v>
      </c>
      <c r="S16133" t="s">
        <v>90</v>
      </c>
      <c r="T16133" s="297">
        <v>46311.754166666666</v>
      </c>
    </row>
    <row r="16134" spans="1:20" x14ac:dyDescent="0.35">
      <c r="A16134" t="s">
        <v>156</v>
      </c>
      <c r="B16134" t="s">
        <v>157</v>
      </c>
      <c r="C16134" t="s">
        <v>93</v>
      </c>
      <c r="D16134" s="29">
        <v>46455</v>
      </c>
      <c r="E16134">
        <v>0</v>
      </c>
      <c r="F16134">
        <v>0</v>
      </c>
      <c r="G16134">
        <v>0</v>
      </c>
      <c r="H16134">
        <v>0</v>
      </c>
      <c r="R16134">
        <v>0</v>
      </c>
      <c r="S16134" t="s">
        <v>90</v>
      </c>
      <c r="T16134" s="297">
        <v>46311.754166666666</v>
      </c>
    </row>
    <row r="16135" spans="1:20" x14ac:dyDescent="0.35">
      <c r="A16135" t="s">
        <v>156</v>
      </c>
      <c r="B16135" t="s">
        <v>157</v>
      </c>
      <c r="C16135" t="s">
        <v>93</v>
      </c>
      <c r="D16135" s="29">
        <v>46456</v>
      </c>
      <c r="E16135">
        <v>0</v>
      </c>
      <c r="F16135">
        <v>0</v>
      </c>
      <c r="G16135">
        <v>0</v>
      </c>
      <c r="H16135">
        <v>0</v>
      </c>
      <c r="R16135">
        <v>0</v>
      </c>
      <c r="S16135" t="s">
        <v>90</v>
      </c>
      <c r="T16135" s="297">
        <v>46311.754166666666</v>
      </c>
    </row>
    <row r="16136" spans="1:20" x14ac:dyDescent="0.35">
      <c r="A16136" t="s">
        <v>156</v>
      </c>
      <c r="B16136" t="s">
        <v>157</v>
      </c>
      <c r="C16136" t="s">
        <v>93</v>
      </c>
      <c r="D16136" s="29">
        <v>46457</v>
      </c>
      <c r="E16136">
        <v>0</v>
      </c>
      <c r="F16136">
        <v>0</v>
      </c>
      <c r="G16136">
        <v>0</v>
      </c>
      <c r="H16136">
        <v>0</v>
      </c>
      <c r="R16136">
        <v>0</v>
      </c>
      <c r="S16136" t="s">
        <v>90</v>
      </c>
      <c r="T16136" s="297">
        <v>46311.754166666666</v>
      </c>
    </row>
    <row r="16137" spans="1:20" x14ac:dyDescent="0.35">
      <c r="A16137" t="s">
        <v>156</v>
      </c>
      <c r="B16137" t="s">
        <v>157</v>
      </c>
      <c r="C16137" t="s">
        <v>93</v>
      </c>
      <c r="D16137" s="29">
        <v>46458</v>
      </c>
      <c r="E16137">
        <v>0</v>
      </c>
      <c r="F16137">
        <v>0</v>
      </c>
      <c r="G16137">
        <v>0</v>
      </c>
      <c r="H16137">
        <v>0</v>
      </c>
      <c r="R16137">
        <v>0</v>
      </c>
      <c r="S16137" t="s">
        <v>90</v>
      </c>
      <c r="T16137" s="297">
        <v>46311.754166666666</v>
      </c>
    </row>
    <row r="16138" spans="1:20" x14ac:dyDescent="0.35">
      <c r="A16138" t="s">
        <v>156</v>
      </c>
      <c r="B16138" t="s">
        <v>157</v>
      </c>
      <c r="C16138" t="s">
        <v>93</v>
      </c>
      <c r="D16138" s="29">
        <v>46459</v>
      </c>
      <c r="E16138">
        <v>0</v>
      </c>
      <c r="F16138">
        <v>0</v>
      </c>
      <c r="G16138">
        <v>0</v>
      </c>
      <c r="H16138">
        <v>0</v>
      </c>
      <c r="R16138">
        <v>0</v>
      </c>
      <c r="S16138" t="s">
        <v>90</v>
      </c>
      <c r="T16138" s="297">
        <v>46311.754166666666</v>
      </c>
    </row>
    <row r="16139" spans="1:20" x14ac:dyDescent="0.35">
      <c r="A16139" t="s">
        <v>156</v>
      </c>
      <c r="B16139" t="s">
        <v>157</v>
      </c>
      <c r="C16139" t="s">
        <v>93</v>
      </c>
      <c r="D16139" s="29">
        <v>46460</v>
      </c>
      <c r="E16139">
        <v>0</v>
      </c>
      <c r="F16139">
        <v>0</v>
      </c>
      <c r="G16139">
        <v>0</v>
      </c>
      <c r="H16139">
        <v>0</v>
      </c>
      <c r="R16139">
        <v>0</v>
      </c>
      <c r="S16139" t="s">
        <v>90</v>
      </c>
      <c r="T16139" s="297">
        <v>46311.754166666666</v>
      </c>
    </row>
    <row r="16140" spans="1:20" x14ac:dyDescent="0.35">
      <c r="A16140" t="s">
        <v>156</v>
      </c>
      <c r="B16140" t="s">
        <v>157</v>
      </c>
      <c r="C16140" t="s">
        <v>93</v>
      </c>
      <c r="D16140" s="29">
        <v>46461</v>
      </c>
      <c r="E16140">
        <v>0</v>
      </c>
      <c r="F16140">
        <v>0</v>
      </c>
      <c r="G16140">
        <v>0</v>
      </c>
      <c r="H16140">
        <v>0</v>
      </c>
      <c r="R16140">
        <v>0</v>
      </c>
      <c r="S16140" t="s">
        <v>90</v>
      </c>
      <c r="T16140" s="297">
        <v>46311.754166666666</v>
      </c>
    </row>
    <row r="16141" spans="1:20" x14ac:dyDescent="0.35">
      <c r="A16141" t="s">
        <v>156</v>
      </c>
      <c r="B16141" t="s">
        <v>157</v>
      </c>
      <c r="C16141" t="s">
        <v>93</v>
      </c>
      <c r="D16141" s="29">
        <v>46462</v>
      </c>
      <c r="E16141">
        <v>0</v>
      </c>
      <c r="F16141">
        <v>0</v>
      </c>
      <c r="G16141">
        <v>0</v>
      </c>
      <c r="H16141">
        <v>0</v>
      </c>
      <c r="R16141">
        <v>0</v>
      </c>
      <c r="S16141" t="s">
        <v>90</v>
      </c>
      <c r="T16141" s="297">
        <v>46311.754166666666</v>
      </c>
    </row>
    <row r="16142" spans="1:20" x14ac:dyDescent="0.35">
      <c r="A16142" t="s">
        <v>156</v>
      </c>
      <c r="B16142" t="s">
        <v>157</v>
      </c>
      <c r="C16142" t="s">
        <v>93</v>
      </c>
      <c r="D16142" s="29">
        <v>46463</v>
      </c>
      <c r="E16142">
        <v>0</v>
      </c>
      <c r="F16142">
        <v>0</v>
      </c>
      <c r="G16142">
        <v>0</v>
      </c>
      <c r="H16142">
        <v>0</v>
      </c>
      <c r="R16142">
        <v>0</v>
      </c>
      <c r="S16142" t="s">
        <v>90</v>
      </c>
      <c r="T16142" s="297">
        <v>46311.754166666666</v>
      </c>
    </row>
    <row r="16143" spans="1:20" x14ac:dyDescent="0.35">
      <c r="A16143" t="s">
        <v>156</v>
      </c>
      <c r="B16143" t="s">
        <v>157</v>
      </c>
      <c r="C16143" t="s">
        <v>93</v>
      </c>
      <c r="D16143" s="29">
        <v>46464</v>
      </c>
      <c r="E16143">
        <v>0</v>
      </c>
      <c r="F16143">
        <v>0</v>
      </c>
      <c r="G16143">
        <v>0</v>
      </c>
      <c r="H16143">
        <v>0</v>
      </c>
      <c r="R16143">
        <v>0</v>
      </c>
      <c r="S16143" t="s">
        <v>90</v>
      </c>
      <c r="T16143" s="297">
        <v>46311.754166666666</v>
      </c>
    </row>
    <row r="16144" spans="1:20" x14ac:dyDescent="0.35">
      <c r="A16144" t="s">
        <v>156</v>
      </c>
      <c r="B16144" t="s">
        <v>157</v>
      </c>
      <c r="C16144" t="s">
        <v>93</v>
      </c>
      <c r="D16144" s="29">
        <v>46465</v>
      </c>
      <c r="E16144">
        <v>0</v>
      </c>
      <c r="F16144">
        <v>0</v>
      </c>
      <c r="G16144">
        <v>0</v>
      </c>
      <c r="H16144">
        <v>0</v>
      </c>
      <c r="R16144">
        <v>0</v>
      </c>
      <c r="S16144" t="s">
        <v>90</v>
      </c>
      <c r="T16144" s="297">
        <v>46311.754166666666</v>
      </c>
    </row>
    <row r="16145" spans="1:20" x14ac:dyDescent="0.35">
      <c r="A16145" t="s">
        <v>156</v>
      </c>
      <c r="B16145" t="s">
        <v>157</v>
      </c>
      <c r="C16145" t="s">
        <v>93</v>
      </c>
      <c r="D16145" s="29">
        <v>46466</v>
      </c>
      <c r="E16145">
        <v>0</v>
      </c>
      <c r="F16145">
        <v>0</v>
      </c>
      <c r="G16145">
        <v>0</v>
      </c>
      <c r="H16145">
        <v>0</v>
      </c>
      <c r="R16145">
        <v>0</v>
      </c>
      <c r="S16145" t="s">
        <v>90</v>
      </c>
      <c r="T16145" s="297">
        <v>46311.754166666666</v>
      </c>
    </row>
    <row r="16146" spans="1:20" x14ac:dyDescent="0.35">
      <c r="A16146" t="s">
        <v>156</v>
      </c>
      <c r="B16146" t="s">
        <v>157</v>
      </c>
      <c r="C16146" t="s">
        <v>93</v>
      </c>
      <c r="D16146" s="29">
        <v>46467</v>
      </c>
      <c r="E16146">
        <v>0</v>
      </c>
      <c r="F16146">
        <v>0</v>
      </c>
      <c r="G16146">
        <v>0</v>
      </c>
      <c r="H16146">
        <v>0</v>
      </c>
      <c r="R16146">
        <v>0</v>
      </c>
      <c r="S16146" t="s">
        <v>90</v>
      </c>
      <c r="T16146" s="297">
        <v>46311.754166666666</v>
      </c>
    </row>
    <row r="16147" spans="1:20" x14ac:dyDescent="0.35">
      <c r="A16147" t="s">
        <v>156</v>
      </c>
      <c r="B16147" t="s">
        <v>157</v>
      </c>
      <c r="C16147" t="s">
        <v>93</v>
      </c>
      <c r="D16147" s="29">
        <v>46468</v>
      </c>
      <c r="E16147">
        <v>0</v>
      </c>
      <c r="F16147">
        <v>0</v>
      </c>
      <c r="G16147">
        <v>0</v>
      </c>
      <c r="H16147">
        <v>0</v>
      </c>
      <c r="R16147">
        <v>0</v>
      </c>
      <c r="S16147" t="s">
        <v>90</v>
      </c>
      <c r="T16147" s="297">
        <v>46311.754166666666</v>
      </c>
    </row>
    <row r="16148" spans="1:20" x14ac:dyDescent="0.35">
      <c r="A16148" t="s">
        <v>156</v>
      </c>
      <c r="B16148" t="s">
        <v>157</v>
      </c>
      <c r="C16148" t="s">
        <v>93</v>
      </c>
      <c r="D16148" s="29">
        <v>46469</v>
      </c>
      <c r="E16148">
        <v>0</v>
      </c>
      <c r="F16148">
        <v>0</v>
      </c>
      <c r="G16148">
        <v>0</v>
      </c>
      <c r="H16148">
        <v>0</v>
      </c>
      <c r="R16148">
        <v>0</v>
      </c>
      <c r="S16148" t="s">
        <v>90</v>
      </c>
      <c r="T16148" s="297">
        <v>46311.754166666666</v>
      </c>
    </row>
    <row r="16149" spans="1:20" x14ac:dyDescent="0.35">
      <c r="A16149" t="s">
        <v>156</v>
      </c>
      <c r="B16149" t="s">
        <v>157</v>
      </c>
      <c r="C16149" t="s">
        <v>93</v>
      </c>
      <c r="D16149" s="29">
        <v>46470</v>
      </c>
      <c r="E16149">
        <v>0</v>
      </c>
      <c r="F16149">
        <v>0</v>
      </c>
      <c r="G16149">
        <v>0</v>
      </c>
      <c r="H16149">
        <v>0</v>
      </c>
      <c r="R16149">
        <v>0</v>
      </c>
      <c r="S16149" t="s">
        <v>90</v>
      </c>
      <c r="T16149" s="297">
        <v>46311.754166666666</v>
      </c>
    </row>
    <row r="16150" spans="1:20" x14ac:dyDescent="0.35">
      <c r="A16150" t="s">
        <v>156</v>
      </c>
      <c r="B16150" t="s">
        <v>157</v>
      </c>
      <c r="C16150" t="s">
        <v>93</v>
      </c>
      <c r="D16150" s="29">
        <v>46471</v>
      </c>
      <c r="E16150">
        <v>0</v>
      </c>
      <c r="F16150">
        <v>0</v>
      </c>
      <c r="G16150">
        <v>0</v>
      </c>
      <c r="H16150">
        <v>0</v>
      </c>
      <c r="R16150">
        <v>0</v>
      </c>
      <c r="S16150" t="s">
        <v>90</v>
      </c>
      <c r="T16150" s="297">
        <v>46311.754166666666</v>
      </c>
    </row>
    <row r="16151" spans="1:20" x14ac:dyDescent="0.35">
      <c r="A16151" t="s">
        <v>156</v>
      </c>
      <c r="B16151" t="s">
        <v>157</v>
      </c>
      <c r="C16151" t="s">
        <v>93</v>
      </c>
      <c r="D16151" s="29">
        <v>46472</v>
      </c>
      <c r="E16151">
        <v>0</v>
      </c>
      <c r="F16151">
        <v>0</v>
      </c>
      <c r="G16151">
        <v>0</v>
      </c>
      <c r="H16151">
        <v>0</v>
      </c>
      <c r="R16151">
        <v>0</v>
      </c>
      <c r="S16151" t="s">
        <v>90</v>
      </c>
      <c r="T16151" s="297">
        <v>46311.754166666666</v>
      </c>
    </row>
    <row r="16152" spans="1:20" x14ac:dyDescent="0.35">
      <c r="A16152" t="s">
        <v>156</v>
      </c>
      <c r="B16152" t="s">
        <v>157</v>
      </c>
      <c r="C16152" t="s">
        <v>93</v>
      </c>
      <c r="D16152" s="29">
        <v>46473</v>
      </c>
      <c r="E16152">
        <v>0</v>
      </c>
      <c r="F16152">
        <v>0</v>
      </c>
      <c r="G16152">
        <v>0</v>
      </c>
      <c r="H16152">
        <v>0</v>
      </c>
      <c r="R16152">
        <v>0</v>
      </c>
      <c r="S16152" t="s">
        <v>90</v>
      </c>
      <c r="T16152" s="297">
        <v>46311.754166666666</v>
      </c>
    </row>
    <row r="16153" spans="1:20" x14ac:dyDescent="0.35">
      <c r="A16153" t="s">
        <v>156</v>
      </c>
      <c r="B16153" t="s">
        <v>157</v>
      </c>
      <c r="C16153" t="s">
        <v>93</v>
      </c>
      <c r="D16153" s="29">
        <v>46474</v>
      </c>
      <c r="E16153">
        <v>0</v>
      </c>
      <c r="F16153">
        <v>0</v>
      </c>
      <c r="G16153">
        <v>0</v>
      </c>
      <c r="H16153">
        <v>0</v>
      </c>
      <c r="R16153">
        <v>0</v>
      </c>
      <c r="S16153" t="s">
        <v>90</v>
      </c>
      <c r="T16153" s="297">
        <v>46311.754166666666</v>
      </c>
    </row>
    <row r="16154" spans="1:20" x14ac:dyDescent="0.35">
      <c r="A16154" t="s">
        <v>156</v>
      </c>
      <c r="B16154" t="s">
        <v>157</v>
      </c>
      <c r="C16154" t="s">
        <v>93</v>
      </c>
      <c r="D16154" s="29">
        <v>46475</v>
      </c>
      <c r="E16154">
        <v>0</v>
      </c>
      <c r="F16154">
        <v>0</v>
      </c>
      <c r="G16154">
        <v>0</v>
      </c>
      <c r="H16154">
        <v>0</v>
      </c>
      <c r="R16154">
        <v>0</v>
      </c>
      <c r="S16154" t="s">
        <v>151</v>
      </c>
      <c r="T16154" s="297">
        <v>46311.754166666666</v>
      </c>
    </row>
    <row r="16155" spans="1:20" x14ac:dyDescent="0.35">
      <c r="A16155" t="s">
        <v>156</v>
      </c>
      <c r="B16155" t="s">
        <v>157</v>
      </c>
      <c r="C16155" t="s">
        <v>93</v>
      </c>
      <c r="D16155" s="29">
        <v>46476</v>
      </c>
      <c r="E16155">
        <v>0</v>
      </c>
      <c r="F16155">
        <v>0</v>
      </c>
      <c r="G16155">
        <v>0</v>
      </c>
      <c r="H16155">
        <v>0</v>
      </c>
      <c r="R16155">
        <v>0</v>
      </c>
      <c r="S16155" t="s">
        <v>151</v>
      </c>
      <c r="T16155" s="297">
        <v>46311.754166666666</v>
      </c>
    </row>
    <row r="16156" spans="1:20" x14ac:dyDescent="0.35">
      <c r="A16156" t="s">
        <v>156</v>
      </c>
      <c r="B16156" t="s">
        <v>157</v>
      </c>
      <c r="C16156" t="s">
        <v>93</v>
      </c>
      <c r="D16156" s="29">
        <v>46477</v>
      </c>
      <c r="E16156">
        <v>0</v>
      </c>
      <c r="F16156">
        <v>0</v>
      </c>
      <c r="G16156">
        <v>0</v>
      </c>
      <c r="H16156">
        <v>0</v>
      </c>
      <c r="R16156">
        <v>0</v>
      </c>
      <c r="S16156" t="s">
        <v>151</v>
      </c>
      <c r="T16156" s="297">
        <v>46311.754166666666</v>
      </c>
    </row>
    <row r="16157" spans="1:20" x14ac:dyDescent="0.35">
      <c r="A16157" t="s">
        <v>156</v>
      </c>
      <c r="B16157" t="s">
        <v>157</v>
      </c>
      <c r="C16157" t="s">
        <v>93</v>
      </c>
      <c r="D16157" s="29">
        <v>46478</v>
      </c>
      <c r="E16157">
        <v>0</v>
      </c>
      <c r="F16157">
        <v>0</v>
      </c>
      <c r="G16157">
        <v>0</v>
      </c>
      <c r="H16157">
        <v>0</v>
      </c>
      <c r="R16157">
        <v>0</v>
      </c>
      <c r="S16157" t="s">
        <v>151</v>
      </c>
      <c r="T16157" s="297">
        <v>46311.754166666666</v>
      </c>
    </row>
    <row r="16158" spans="1:20" x14ac:dyDescent="0.35">
      <c r="A16158" t="s">
        <v>156</v>
      </c>
      <c r="B16158" t="s">
        <v>157</v>
      </c>
      <c r="C16158" t="s">
        <v>93</v>
      </c>
      <c r="D16158" s="29">
        <v>46479</v>
      </c>
      <c r="E16158">
        <v>0</v>
      </c>
      <c r="F16158">
        <v>0</v>
      </c>
      <c r="G16158">
        <v>0</v>
      </c>
      <c r="H16158">
        <v>0</v>
      </c>
      <c r="R16158">
        <v>0</v>
      </c>
      <c r="S16158" t="s">
        <v>151</v>
      </c>
      <c r="T16158" s="297">
        <v>46311.754166666666</v>
      </c>
    </row>
    <row r="16159" spans="1:20" x14ac:dyDescent="0.35">
      <c r="A16159" t="s">
        <v>156</v>
      </c>
      <c r="B16159" t="s">
        <v>157</v>
      </c>
      <c r="C16159" t="s">
        <v>93</v>
      </c>
      <c r="D16159" s="29">
        <v>46480</v>
      </c>
      <c r="E16159">
        <v>0</v>
      </c>
      <c r="F16159">
        <v>0</v>
      </c>
      <c r="G16159">
        <v>0</v>
      </c>
      <c r="H16159">
        <v>0</v>
      </c>
      <c r="R16159">
        <v>0</v>
      </c>
      <c r="S16159" t="s">
        <v>151</v>
      </c>
      <c r="T16159" s="297">
        <v>46311.754166666666</v>
      </c>
    </row>
    <row r="16160" spans="1:20" x14ac:dyDescent="0.35">
      <c r="A16160" t="s">
        <v>156</v>
      </c>
      <c r="B16160" t="s">
        <v>157</v>
      </c>
      <c r="C16160" t="s">
        <v>93</v>
      </c>
      <c r="D16160" s="29">
        <v>46481</v>
      </c>
      <c r="E16160">
        <v>0</v>
      </c>
      <c r="F16160">
        <v>0</v>
      </c>
      <c r="G16160">
        <v>0</v>
      </c>
      <c r="H16160">
        <v>0</v>
      </c>
      <c r="R16160">
        <v>0</v>
      </c>
      <c r="S16160" t="s">
        <v>151</v>
      </c>
      <c r="T16160" s="297">
        <v>46311.754166666666</v>
      </c>
    </row>
    <row r="16161" spans="1:20" x14ac:dyDescent="0.35">
      <c r="A16161" t="s">
        <v>156</v>
      </c>
      <c r="B16161" t="s">
        <v>157</v>
      </c>
      <c r="C16161" t="s">
        <v>93</v>
      </c>
      <c r="D16161" s="29">
        <v>46482</v>
      </c>
      <c r="E16161">
        <v>0</v>
      </c>
      <c r="F16161">
        <v>0</v>
      </c>
      <c r="G16161">
        <v>0</v>
      </c>
      <c r="H16161">
        <v>0</v>
      </c>
      <c r="R16161">
        <v>0</v>
      </c>
      <c r="S16161" t="s">
        <v>90</v>
      </c>
      <c r="T16161" s="297">
        <v>46311.754166666666</v>
      </c>
    </row>
    <row r="16162" spans="1:20" x14ac:dyDescent="0.35">
      <c r="A16162" t="s">
        <v>156</v>
      </c>
      <c r="B16162" t="s">
        <v>157</v>
      </c>
      <c r="C16162" t="s">
        <v>93</v>
      </c>
      <c r="D16162" s="29">
        <v>46483</v>
      </c>
      <c r="E16162">
        <v>0</v>
      </c>
      <c r="F16162">
        <v>0</v>
      </c>
      <c r="G16162">
        <v>0</v>
      </c>
      <c r="H16162">
        <v>0</v>
      </c>
      <c r="R16162">
        <v>0</v>
      </c>
      <c r="S16162" t="s">
        <v>90</v>
      </c>
      <c r="T16162" s="297">
        <v>46311.754166666666</v>
      </c>
    </row>
    <row r="16163" spans="1:20" x14ac:dyDescent="0.35">
      <c r="A16163" t="s">
        <v>156</v>
      </c>
      <c r="B16163" t="s">
        <v>157</v>
      </c>
      <c r="C16163" t="s">
        <v>93</v>
      </c>
      <c r="D16163" s="29">
        <v>46484</v>
      </c>
      <c r="E16163">
        <v>0</v>
      </c>
      <c r="F16163">
        <v>0</v>
      </c>
      <c r="G16163">
        <v>0</v>
      </c>
      <c r="H16163">
        <v>0</v>
      </c>
      <c r="R16163">
        <v>0</v>
      </c>
      <c r="S16163" t="s">
        <v>90</v>
      </c>
      <c r="T16163" s="297">
        <v>46311.754166666666</v>
      </c>
    </row>
    <row r="16164" spans="1:20" x14ac:dyDescent="0.35">
      <c r="A16164" t="s">
        <v>156</v>
      </c>
      <c r="B16164" t="s">
        <v>157</v>
      </c>
      <c r="C16164" t="s">
        <v>93</v>
      </c>
      <c r="D16164" s="29">
        <v>46485</v>
      </c>
      <c r="E16164">
        <v>0</v>
      </c>
      <c r="F16164">
        <v>0</v>
      </c>
      <c r="G16164">
        <v>0</v>
      </c>
      <c r="H16164">
        <v>0</v>
      </c>
      <c r="R16164">
        <v>0</v>
      </c>
      <c r="S16164" t="s">
        <v>90</v>
      </c>
      <c r="T16164" s="297">
        <v>46311.754166666666</v>
      </c>
    </row>
    <row r="16165" spans="1:20" x14ac:dyDescent="0.35">
      <c r="A16165" t="s">
        <v>156</v>
      </c>
      <c r="B16165" t="s">
        <v>157</v>
      </c>
      <c r="C16165" t="s">
        <v>93</v>
      </c>
      <c r="D16165" s="29">
        <v>46486</v>
      </c>
      <c r="E16165">
        <v>0</v>
      </c>
      <c r="F16165">
        <v>0</v>
      </c>
      <c r="G16165">
        <v>0</v>
      </c>
      <c r="H16165">
        <v>0</v>
      </c>
      <c r="R16165">
        <v>0</v>
      </c>
      <c r="S16165" t="s">
        <v>90</v>
      </c>
      <c r="T16165" s="297">
        <v>46311.754166666666</v>
      </c>
    </row>
    <row r="16166" spans="1:20" x14ac:dyDescent="0.35">
      <c r="A16166" t="s">
        <v>156</v>
      </c>
      <c r="B16166" t="s">
        <v>157</v>
      </c>
      <c r="C16166" t="s">
        <v>93</v>
      </c>
      <c r="D16166" s="29">
        <v>46487</v>
      </c>
      <c r="E16166">
        <v>0</v>
      </c>
      <c r="F16166">
        <v>0</v>
      </c>
      <c r="G16166">
        <v>0</v>
      </c>
      <c r="H16166">
        <v>0</v>
      </c>
      <c r="R16166">
        <v>0</v>
      </c>
      <c r="S16166" t="s">
        <v>151</v>
      </c>
      <c r="T16166" s="297">
        <v>46311.754166666666</v>
      </c>
    </row>
    <row r="16167" spans="1:20" x14ac:dyDescent="0.35">
      <c r="A16167" t="s">
        <v>156</v>
      </c>
      <c r="B16167" t="s">
        <v>157</v>
      </c>
      <c r="C16167" t="s">
        <v>93</v>
      </c>
      <c r="D16167" s="29">
        <v>46488</v>
      </c>
      <c r="E16167">
        <v>0</v>
      </c>
      <c r="F16167">
        <v>0</v>
      </c>
      <c r="G16167">
        <v>0</v>
      </c>
      <c r="H16167">
        <v>0</v>
      </c>
      <c r="R16167">
        <v>0</v>
      </c>
      <c r="S16167" t="s">
        <v>151</v>
      </c>
      <c r="T16167" s="297">
        <v>46311.754166666666</v>
      </c>
    </row>
    <row r="16168" spans="1:20" x14ac:dyDescent="0.35">
      <c r="A16168" t="s">
        <v>156</v>
      </c>
      <c r="B16168" t="s">
        <v>157</v>
      </c>
      <c r="C16168" t="s">
        <v>93</v>
      </c>
      <c r="D16168" s="29">
        <v>46489</v>
      </c>
      <c r="E16168">
        <v>0</v>
      </c>
      <c r="F16168">
        <v>0</v>
      </c>
      <c r="G16168">
        <v>0</v>
      </c>
      <c r="H16168">
        <v>0</v>
      </c>
      <c r="R16168">
        <v>0</v>
      </c>
      <c r="S16168" t="s">
        <v>90</v>
      </c>
      <c r="T16168" s="297">
        <v>46311.754166666666</v>
      </c>
    </row>
    <row r="16169" spans="1:20" x14ac:dyDescent="0.35">
      <c r="A16169" t="s">
        <v>156</v>
      </c>
      <c r="B16169" t="s">
        <v>157</v>
      </c>
      <c r="C16169" t="s">
        <v>93</v>
      </c>
      <c r="D16169" s="29">
        <v>46490</v>
      </c>
      <c r="E16169">
        <v>0</v>
      </c>
      <c r="F16169">
        <v>0</v>
      </c>
      <c r="G16169">
        <v>0</v>
      </c>
      <c r="H16169">
        <v>0</v>
      </c>
      <c r="R16169">
        <v>0</v>
      </c>
      <c r="S16169" t="s">
        <v>90</v>
      </c>
      <c r="T16169" s="297">
        <v>46311.754166666666</v>
      </c>
    </row>
    <row r="16170" spans="1:20" x14ac:dyDescent="0.35">
      <c r="A16170" t="s">
        <v>156</v>
      </c>
      <c r="B16170" t="s">
        <v>157</v>
      </c>
      <c r="C16170" t="s">
        <v>93</v>
      </c>
      <c r="D16170" s="29">
        <v>46491</v>
      </c>
      <c r="E16170">
        <v>0</v>
      </c>
      <c r="F16170">
        <v>0</v>
      </c>
      <c r="G16170">
        <v>0</v>
      </c>
      <c r="H16170">
        <v>0</v>
      </c>
      <c r="R16170">
        <v>0</v>
      </c>
      <c r="S16170" t="s">
        <v>90</v>
      </c>
      <c r="T16170" s="297">
        <v>46311.754166666666</v>
      </c>
    </row>
    <row r="16171" spans="1:20" x14ac:dyDescent="0.35">
      <c r="A16171" t="s">
        <v>156</v>
      </c>
      <c r="B16171" t="s">
        <v>157</v>
      </c>
      <c r="C16171" t="s">
        <v>93</v>
      </c>
      <c r="D16171" s="29">
        <v>46492</v>
      </c>
      <c r="E16171">
        <v>0</v>
      </c>
      <c r="F16171">
        <v>0</v>
      </c>
      <c r="G16171">
        <v>0</v>
      </c>
      <c r="H16171">
        <v>0</v>
      </c>
      <c r="R16171">
        <v>0</v>
      </c>
      <c r="S16171" t="s">
        <v>90</v>
      </c>
      <c r="T16171" s="297">
        <v>46311.754166666666</v>
      </c>
    </row>
    <row r="16172" spans="1:20" x14ac:dyDescent="0.35">
      <c r="A16172" t="s">
        <v>156</v>
      </c>
      <c r="B16172" t="s">
        <v>157</v>
      </c>
      <c r="C16172" t="s">
        <v>93</v>
      </c>
      <c r="D16172" s="29">
        <v>46493</v>
      </c>
      <c r="E16172">
        <v>0</v>
      </c>
      <c r="F16172">
        <v>0</v>
      </c>
      <c r="G16172">
        <v>0</v>
      </c>
      <c r="H16172">
        <v>0</v>
      </c>
      <c r="R16172">
        <v>0</v>
      </c>
      <c r="S16172" t="s">
        <v>90</v>
      </c>
      <c r="T16172" s="297">
        <v>46311.754166666666</v>
      </c>
    </row>
    <row r="16173" spans="1:20" x14ac:dyDescent="0.35">
      <c r="A16173" t="s">
        <v>156</v>
      </c>
      <c r="B16173" t="s">
        <v>157</v>
      </c>
      <c r="C16173" t="s">
        <v>93</v>
      </c>
      <c r="D16173" s="29">
        <v>46494</v>
      </c>
      <c r="E16173">
        <v>0</v>
      </c>
      <c r="F16173">
        <v>0</v>
      </c>
      <c r="G16173">
        <v>0</v>
      </c>
      <c r="H16173">
        <v>0</v>
      </c>
      <c r="R16173">
        <v>0</v>
      </c>
      <c r="S16173" t="s">
        <v>151</v>
      </c>
      <c r="T16173" s="297">
        <v>46311.754166666666</v>
      </c>
    </row>
    <row r="16174" spans="1:20" x14ac:dyDescent="0.35">
      <c r="A16174" t="s">
        <v>156</v>
      </c>
      <c r="B16174" t="s">
        <v>157</v>
      </c>
      <c r="C16174" t="s">
        <v>93</v>
      </c>
      <c r="D16174" s="29">
        <v>46495</v>
      </c>
      <c r="E16174">
        <v>0</v>
      </c>
      <c r="F16174">
        <v>0</v>
      </c>
      <c r="G16174">
        <v>0</v>
      </c>
      <c r="H16174">
        <v>0</v>
      </c>
      <c r="R16174">
        <v>0</v>
      </c>
      <c r="S16174" t="s">
        <v>151</v>
      </c>
      <c r="T16174" s="297">
        <v>46311.754166666666</v>
      </c>
    </row>
    <row r="16175" spans="1:20" x14ac:dyDescent="0.35">
      <c r="A16175" t="s">
        <v>156</v>
      </c>
      <c r="B16175" t="s">
        <v>157</v>
      </c>
      <c r="C16175" t="s">
        <v>93</v>
      </c>
      <c r="D16175" s="29">
        <v>46496</v>
      </c>
      <c r="E16175">
        <v>0</v>
      </c>
      <c r="F16175">
        <v>0</v>
      </c>
      <c r="G16175">
        <v>0</v>
      </c>
      <c r="H16175">
        <v>0</v>
      </c>
      <c r="R16175">
        <v>0</v>
      </c>
      <c r="S16175" t="s">
        <v>151</v>
      </c>
      <c r="T16175" s="297">
        <v>46311.754166666666</v>
      </c>
    </row>
    <row r="16176" spans="1:20" x14ac:dyDescent="0.35">
      <c r="A16176" t="s">
        <v>156</v>
      </c>
      <c r="B16176" t="s">
        <v>157</v>
      </c>
      <c r="C16176" t="s">
        <v>93</v>
      </c>
      <c r="D16176" s="29">
        <v>46497</v>
      </c>
      <c r="E16176">
        <v>0</v>
      </c>
      <c r="F16176">
        <v>0</v>
      </c>
      <c r="G16176">
        <v>0</v>
      </c>
      <c r="H16176">
        <v>0</v>
      </c>
      <c r="R16176">
        <v>0</v>
      </c>
      <c r="S16176" t="s">
        <v>151</v>
      </c>
      <c r="T16176" s="297">
        <v>46311.754166666666</v>
      </c>
    </row>
    <row r="16177" spans="1:20" x14ac:dyDescent="0.35">
      <c r="A16177" t="s">
        <v>156</v>
      </c>
      <c r="B16177" t="s">
        <v>157</v>
      </c>
      <c r="C16177" t="s">
        <v>93</v>
      </c>
      <c r="D16177" s="29">
        <v>46498</v>
      </c>
      <c r="E16177">
        <v>0</v>
      </c>
      <c r="F16177">
        <v>0</v>
      </c>
      <c r="G16177">
        <v>0</v>
      </c>
      <c r="H16177">
        <v>0</v>
      </c>
      <c r="R16177">
        <v>0</v>
      </c>
      <c r="S16177" t="s">
        <v>151</v>
      </c>
      <c r="T16177" s="297">
        <v>46311.754166666666</v>
      </c>
    </row>
    <row r="16178" spans="1:20" x14ac:dyDescent="0.35">
      <c r="A16178" t="s">
        <v>156</v>
      </c>
      <c r="B16178" t="s">
        <v>157</v>
      </c>
      <c r="C16178" t="s">
        <v>93</v>
      </c>
      <c r="D16178" s="29">
        <v>46499</v>
      </c>
      <c r="E16178">
        <v>0</v>
      </c>
      <c r="F16178">
        <v>0</v>
      </c>
      <c r="G16178">
        <v>0</v>
      </c>
      <c r="H16178">
        <v>0</v>
      </c>
      <c r="R16178">
        <v>0</v>
      </c>
      <c r="S16178" t="s">
        <v>151</v>
      </c>
      <c r="T16178" s="297">
        <v>46311.754166666666</v>
      </c>
    </row>
    <row r="16179" spans="1:20" x14ac:dyDescent="0.35">
      <c r="A16179" t="s">
        <v>156</v>
      </c>
      <c r="B16179" t="s">
        <v>157</v>
      </c>
      <c r="C16179" t="s">
        <v>93</v>
      </c>
      <c r="D16179" s="29">
        <v>46500</v>
      </c>
      <c r="E16179">
        <v>0</v>
      </c>
      <c r="F16179">
        <v>0</v>
      </c>
      <c r="G16179">
        <v>0</v>
      </c>
      <c r="H16179">
        <v>0</v>
      </c>
      <c r="R16179">
        <v>0</v>
      </c>
      <c r="S16179" t="s">
        <v>151</v>
      </c>
      <c r="T16179" s="297">
        <v>46311.754166666666</v>
      </c>
    </row>
    <row r="16180" spans="1:20" x14ac:dyDescent="0.35">
      <c r="A16180" t="s">
        <v>156</v>
      </c>
      <c r="B16180" t="s">
        <v>157</v>
      </c>
      <c r="C16180" t="s">
        <v>93</v>
      </c>
      <c r="D16180" s="29">
        <v>46501</v>
      </c>
      <c r="E16180">
        <v>0</v>
      </c>
      <c r="F16180">
        <v>0</v>
      </c>
      <c r="G16180">
        <v>0</v>
      </c>
      <c r="H16180">
        <v>0</v>
      </c>
      <c r="R16180">
        <v>0</v>
      </c>
      <c r="S16180" t="s">
        <v>151</v>
      </c>
      <c r="T16180" s="297">
        <v>46311.754166666666</v>
      </c>
    </row>
    <row r="16181" spans="1:20" x14ac:dyDescent="0.35">
      <c r="A16181" t="s">
        <v>156</v>
      </c>
      <c r="B16181" t="s">
        <v>157</v>
      </c>
      <c r="C16181" t="s">
        <v>93</v>
      </c>
      <c r="D16181" s="29">
        <v>46502</v>
      </c>
      <c r="E16181">
        <v>0</v>
      </c>
      <c r="F16181">
        <v>0</v>
      </c>
      <c r="G16181">
        <v>0</v>
      </c>
      <c r="H16181">
        <v>0</v>
      </c>
      <c r="R16181">
        <v>0</v>
      </c>
      <c r="S16181" t="s">
        <v>151</v>
      </c>
      <c r="T16181" s="297">
        <v>46311.754166666666</v>
      </c>
    </row>
    <row r="16182" spans="1:20" x14ac:dyDescent="0.35">
      <c r="A16182" t="s">
        <v>156</v>
      </c>
      <c r="B16182" t="s">
        <v>157</v>
      </c>
      <c r="C16182" t="s">
        <v>93</v>
      </c>
      <c r="D16182" s="29">
        <v>46503</v>
      </c>
      <c r="E16182">
        <v>0</v>
      </c>
      <c r="F16182">
        <v>0</v>
      </c>
      <c r="G16182">
        <v>0</v>
      </c>
      <c r="H16182">
        <v>0</v>
      </c>
      <c r="R16182">
        <v>0</v>
      </c>
      <c r="S16182" t="s">
        <v>151</v>
      </c>
      <c r="T16182" s="297">
        <v>46311.754166666666</v>
      </c>
    </row>
    <row r="16183" spans="1:20" x14ac:dyDescent="0.35">
      <c r="A16183" t="s">
        <v>156</v>
      </c>
      <c r="B16183" t="s">
        <v>157</v>
      </c>
      <c r="C16183" t="s">
        <v>93</v>
      </c>
      <c r="D16183" s="29">
        <v>46504</v>
      </c>
      <c r="E16183">
        <v>0</v>
      </c>
      <c r="F16183">
        <v>0</v>
      </c>
      <c r="G16183">
        <v>0</v>
      </c>
      <c r="H16183">
        <v>0</v>
      </c>
      <c r="R16183">
        <v>0</v>
      </c>
      <c r="S16183" t="s">
        <v>151</v>
      </c>
      <c r="T16183" s="297">
        <v>46311.754166666666</v>
      </c>
    </row>
    <row r="16184" spans="1:20" x14ac:dyDescent="0.35">
      <c r="A16184" t="s">
        <v>156</v>
      </c>
      <c r="B16184" t="s">
        <v>157</v>
      </c>
      <c r="C16184" t="s">
        <v>93</v>
      </c>
      <c r="D16184" s="29">
        <v>46505</v>
      </c>
      <c r="E16184">
        <v>0</v>
      </c>
      <c r="F16184">
        <v>0</v>
      </c>
      <c r="G16184">
        <v>0</v>
      </c>
      <c r="H16184">
        <v>0</v>
      </c>
      <c r="R16184">
        <v>0</v>
      </c>
      <c r="S16184" t="s">
        <v>151</v>
      </c>
      <c r="T16184" s="297">
        <v>46311.754166666666</v>
      </c>
    </row>
    <row r="16185" spans="1:20" x14ac:dyDescent="0.35">
      <c r="A16185" t="s">
        <v>156</v>
      </c>
      <c r="B16185" t="s">
        <v>157</v>
      </c>
      <c r="C16185" t="s">
        <v>93</v>
      </c>
      <c r="D16185" s="29">
        <v>46506</v>
      </c>
      <c r="E16185">
        <v>0</v>
      </c>
      <c r="F16185">
        <v>0</v>
      </c>
      <c r="G16185">
        <v>0</v>
      </c>
      <c r="H16185">
        <v>0</v>
      </c>
      <c r="R16185">
        <v>0</v>
      </c>
      <c r="S16185" t="s">
        <v>151</v>
      </c>
      <c r="T16185" s="297">
        <v>46311.754166666666</v>
      </c>
    </row>
    <row r="16186" spans="1:20" x14ac:dyDescent="0.35">
      <c r="A16186" t="s">
        <v>156</v>
      </c>
      <c r="B16186" t="s">
        <v>157</v>
      </c>
      <c r="C16186" t="s">
        <v>93</v>
      </c>
      <c r="D16186" s="29">
        <v>46507</v>
      </c>
      <c r="E16186">
        <v>0</v>
      </c>
      <c r="F16186">
        <v>0</v>
      </c>
      <c r="G16186">
        <v>0</v>
      </c>
      <c r="H16186">
        <v>0</v>
      </c>
      <c r="R16186">
        <v>0</v>
      </c>
      <c r="S16186" t="s">
        <v>151</v>
      </c>
      <c r="T16186" s="297">
        <v>46311.754166666666</v>
      </c>
    </row>
    <row r="16187" spans="1:20" x14ac:dyDescent="0.35">
      <c r="A16187" t="s">
        <v>156</v>
      </c>
      <c r="B16187" t="s">
        <v>157</v>
      </c>
      <c r="C16187" t="s">
        <v>93</v>
      </c>
      <c r="D16187" s="29">
        <v>46508</v>
      </c>
      <c r="E16187">
        <v>0</v>
      </c>
      <c r="F16187">
        <v>0</v>
      </c>
      <c r="G16187">
        <v>0</v>
      </c>
      <c r="H16187">
        <v>0</v>
      </c>
      <c r="R16187">
        <v>0</v>
      </c>
      <c r="S16187" t="s">
        <v>151</v>
      </c>
      <c r="T16187" s="297">
        <v>46311.754166666666</v>
      </c>
    </row>
    <row r="16188" spans="1:20" x14ac:dyDescent="0.35">
      <c r="A16188" t="s">
        <v>156</v>
      </c>
      <c r="B16188" t="s">
        <v>157</v>
      </c>
      <c r="C16188" t="s">
        <v>93</v>
      </c>
      <c r="D16188" s="29">
        <v>46509</v>
      </c>
      <c r="E16188">
        <v>0</v>
      </c>
      <c r="F16188">
        <v>0</v>
      </c>
      <c r="G16188">
        <v>0</v>
      </c>
      <c r="H16188">
        <v>0</v>
      </c>
      <c r="R16188">
        <v>0</v>
      </c>
      <c r="S16188" t="s">
        <v>151</v>
      </c>
      <c r="T16188" s="297">
        <v>46311.754166666666</v>
      </c>
    </row>
    <row r="16189" spans="1:20" x14ac:dyDescent="0.35">
      <c r="A16189" t="s">
        <v>156</v>
      </c>
      <c r="B16189" t="s">
        <v>157</v>
      </c>
      <c r="C16189" t="s">
        <v>93</v>
      </c>
      <c r="D16189" s="29">
        <v>46510</v>
      </c>
      <c r="E16189">
        <v>0</v>
      </c>
      <c r="F16189">
        <v>0</v>
      </c>
      <c r="G16189">
        <v>0</v>
      </c>
      <c r="H16189">
        <v>0</v>
      </c>
      <c r="R16189">
        <v>0</v>
      </c>
      <c r="S16189" t="s">
        <v>151</v>
      </c>
      <c r="T16189" s="297">
        <v>46311.754166666666</v>
      </c>
    </row>
    <row r="16190" spans="1:20" x14ac:dyDescent="0.35">
      <c r="A16190" t="s">
        <v>156</v>
      </c>
      <c r="B16190" t="s">
        <v>157</v>
      </c>
      <c r="C16190" t="s">
        <v>93</v>
      </c>
      <c r="D16190" s="29">
        <v>46511</v>
      </c>
      <c r="E16190">
        <v>0</v>
      </c>
      <c r="F16190">
        <v>0</v>
      </c>
      <c r="G16190">
        <v>0</v>
      </c>
      <c r="H16190">
        <v>0</v>
      </c>
      <c r="R16190">
        <v>0</v>
      </c>
      <c r="S16190" t="s">
        <v>151</v>
      </c>
      <c r="T16190" s="297">
        <v>46311.754166666666</v>
      </c>
    </row>
    <row r="16191" spans="1:20" x14ac:dyDescent="0.35">
      <c r="A16191" t="s">
        <v>156</v>
      </c>
      <c r="B16191" t="s">
        <v>157</v>
      </c>
      <c r="C16191" t="s">
        <v>93</v>
      </c>
      <c r="D16191" s="29">
        <v>46512</v>
      </c>
      <c r="E16191">
        <v>0</v>
      </c>
      <c r="F16191">
        <v>0</v>
      </c>
      <c r="G16191">
        <v>0</v>
      </c>
      <c r="H16191">
        <v>0</v>
      </c>
      <c r="R16191">
        <v>0</v>
      </c>
      <c r="S16191" t="s">
        <v>151</v>
      </c>
      <c r="T16191" s="297">
        <v>46311.754166666666</v>
      </c>
    </row>
    <row r="16192" spans="1:20" x14ac:dyDescent="0.35">
      <c r="A16192" t="s">
        <v>156</v>
      </c>
      <c r="B16192" t="s">
        <v>157</v>
      </c>
      <c r="C16192" t="s">
        <v>93</v>
      </c>
      <c r="D16192" s="29">
        <v>46513</v>
      </c>
      <c r="E16192">
        <v>0</v>
      </c>
      <c r="F16192">
        <v>0</v>
      </c>
      <c r="G16192">
        <v>0</v>
      </c>
      <c r="H16192">
        <v>0</v>
      </c>
      <c r="R16192">
        <v>0</v>
      </c>
      <c r="S16192" t="s">
        <v>151</v>
      </c>
      <c r="T16192" s="297">
        <v>46311.754166666666</v>
      </c>
    </row>
    <row r="16193" spans="1:20" x14ac:dyDescent="0.35">
      <c r="A16193" t="s">
        <v>156</v>
      </c>
      <c r="B16193" t="s">
        <v>157</v>
      </c>
      <c r="C16193" t="s">
        <v>93</v>
      </c>
      <c r="D16193" s="29">
        <v>46514</v>
      </c>
      <c r="E16193">
        <v>0</v>
      </c>
      <c r="F16193">
        <v>0</v>
      </c>
      <c r="G16193">
        <v>0</v>
      </c>
      <c r="H16193">
        <v>0</v>
      </c>
      <c r="R16193">
        <v>0</v>
      </c>
      <c r="S16193" t="s">
        <v>151</v>
      </c>
      <c r="T16193" s="297">
        <v>46311.754166666666</v>
      </c>
    </row>
    <row r="16194" spans="1:20" x14ac:dyDescent="0.35">
      <c r="A16194" t="s">
        <v>156</v>
      </c>
      <c r="B16194" t="s">
        <v>157</v>
      </c>
      <c r="C16194" t="s">
        <v>93</v>
      </c>
      <c r="D16194" s="29">
        <v>46515</v>
      </c>
      <c r="E16194">
        <v>0</v>
      </c>
      <c r="F16194">
        <v>0</v>
      </c>
      <c r="G16194">
        <v>0</v>
      </c>
      <c r="H16194">
        <v>0</v>
      </c>
      <c r="R16194">
        <v>0</v>
      </c>
      <c r="S16194" t="s">
        <v>151</v>
      </c>
      <c r="T16194" s="297">
        <v>46311.754166666666</v>
      </c>
    </row>
    <row r="16195" spans="1:20" x14ac:dyDescent="0.35">
      <c r="A16195" t="s">
        <v>156</v>
      </c>
      <c r="B16195" t="s">
        <v>157</v>
      </c>
      <c r="C16195" t="s">
        <v>93</v>
      </c>
      <c r="D16195" s="29">
        <v>46516</v>
      </c>
      <c r="E16195">
        <v>0</v>
      </c>
      <c r="F16195">
        <v>0</v>
      </c>
      <c r="G16195">
        <v>0</v>
      </c>
      <c r="H16195">
        <v>0</v>
      </c>
      <c r="R16195">
        <v>0</v>
      </c>
      <c r="S16195" t="s">
        <v>151</v>
      </c>
      <c r="T16195" s="297">
        <v>46311.754166666666</v>
      </c>
    </row>
    <row r="16196" spans="1:20" x14ac:dyDescent="0.35">
      <c r="A16196" t="s">
        <v>156</v>
      </c>
      <c r="B16196" t="s">
        <v>157</v>
      </c>
      <c r="C16196" t="s">
        <v>93</v>
      </c>
      <c r="D16196" s="29">
        <v>46517</v>
      </c>
      <c r="E16196">
        <v>0</v>
      </c>
      <c r="F16196">
        <v>0</v>
      </c>
      <c r="G16196">
        <v>0</v>
      </c>
      <c r="H16196">
        <v>0</v>
      </c>
      <c r="R16196">
        <v>0</v>
      </c>
      <c r="S16196" t="s">
        <v>151</v>
      </c>
      <c r="T16196" s="297">
        <v>46311.754166666666</v>
      </c>
    </row>
    <row r="16197" spans="1:20" x14ac:dyDescent="0.35">
      <c r="A16197" t="s">
        <v>156</v>
      </c>
      <c r="B16197" t="s">
        <v>157</v>
      </c>
      <c r="C16197" t="s">
        <v>93</v>
      </c>
      <c r="D16197" s="29">
        <v>46518</v>
      </c>
      <c r="E16197">
        <v>0</v>
      </c>
      <c r="F16197">
        <v>0</v>
      </c>
      <c r="G16197">
        <v>0</v>
      </c>
      <c r="H16197">
        <v>0</v>
      </c>
      <c r="R16197">
        <v>0</v>
      </c>
      <c r="S16197" t="s">
        <v>151</v>
      </c>
      <c r="T16197" s="297">
        <v>46311.754166666666</v>
      </c>
    </row>
    <row r="16198" spans="1:20" x14ac:dyDescent="0.35">
      <c r="A16198" t="s">
        <v>156</v>
      </c>
      <c r="B16198" t="s">
        <v>157</v>
      </c>
      <c r="C16198" t="s">
        <v>93</v>
      </c>
      <c r="D16198" s="29">
        <v>46519</v>
      </c>
      <c r="E16198">
        <v>0</v>
      </c>
      <c r="F16198">
        <v>0</v>
      </c>
      <c r="G16198">
        <v>0</v>
      </c>
      <c r="H16198">
        <v>0</v>
      </c>
      <c r="R16198">
        <v>0</v>
      </c>
      <c r="S16198" t="s">
        <v>151</v>
      </c>
      <c r="T16198" s="297">
        <v>46311.754166666666</v>
      </c>
    </row>
    <row r="16199" spans="1:20" x14ac:dyDescent="0.35">
      <c r="A16199" t="s">
        <v>156</v>
      </c>
      <c r="B16199" t="s">
        <v>157</v>
      </c>
      <c r="C16199" t="s">
        <v>93</v>
      </c>
      <c r="D16199" s="29">
        <v>46520</v>
      </c>
      <c r="E16199">
        <v>0</v>
      </c>
      <c r="F16199">
        <v>0</v>
      </c>
      <c r="G16199">
        <v>0</v>
      </c>
      <c r="H16199">
        <v>0</v>
      </c>
      <c r="R16199">
        <v>0</v>
      </c>
      <c r="S16199" t="s">
        <v>151</v>
      </c>
      <c r="T16199" s="297">
        <v>46311.754166666666</v>
      </c>
    </row>
    <row r="16200" spans="1:20" x14ac:dyDescent="0.35">
      <c r="A16200" t="s">
        <v>156</v>
      </c>
      <c r="B16200" t="s">
        <v>157</v>
      </c>
      <c r="C16200" t="s">
        <v>93</v>
      </c>
      <c r="D16200" s="29">
        <v>46521</v>
      </c>
      <c r="E16200">
        <v>0</v>
      </c>
      <c r="F16200">
        <v>0</v>
      </c>
      <c r="G16200">
        <v>0</v>
      </c>
      <c r="H16200">
        <v>0</v>
      </c>
      <c r="R16200">
        <v>0</v>
      </c>
      <c r="S16200" t="s">
        <v>151</v>
      </c>
      <c r="T16200" s="297">
        <v>46311.754166666666</v>
      </c>
    </row>
    <row r="16201" spans="1:20" x14ac:dyDescent="0.35">
      <c r="A16201" t="s">
        <v>156</v>
      </c>
      <c r="B16201" t="s">
        <v>157</v>
      </c>
      <c r="C16201" t="s">
        <v>93</v>
      </c>
      <c r="D16201" s="29">
        <v>46522</v>
      </c>
      <c r="E16201">
        <v>0</v>
      </c>
      <c r="F16201">
        <v>0</v>
      </c>
      <c r="G16201">
        <v>0</v>
      </c>
      <c r="H16201">
        <v>0</v>
      </c>
      <c r="R16201">
        <v>0</v>
      </c>
      <c r="S16201" t="s">
        <v>151</v>
      </c>
      <c r="T16201" s="297">
        <v>46311.754166666666</v>
      </c>
    </row>
    <row r="16202" spans="1:20" x14ac:dyDescent="0.35">
      <c r="A16202" t="s">
        <v>156</v>
      </c>
      <c r="B16202" t="s">
        <v>157</v>
      </c>
      <c r="C16202" t="s">
        <v>93</v>
      </c>
      <c r="D16202" s="29">
        <v>46523</v>
      </c>
      <c r="E16202">
        <v>0</v>
      </c>
      <c r="F16202">
        <v>0</v>
      </c>
      <c r="G16202">
        <v>0</v>
      </c>
      <c r="H16202">
        <v>0</v>
      </c>
      <c r="R16202">
        <v>0</v>
      </c>
      <c r="S16202" t="s">
        <v>151</v>
      </c>
      <c r="T16202" s="297">
        <v>46311.754166666666</v>
      </c>
    </row>
    <row r="16203" spans="1:20" x14ac:dyDescent="0.35">
      <c r="A16203" t="s">
        <v>156</v>
      </c>
      <c r="B16203" t="s">
        <v>157</v>
      </c>
      <c r="C16203" t="s">
        <v>93</v>
      </c>
      <c r="D16203" s="29">
        <v>46524</v>
      </c>
      <c r="E16203">
        <v>0</v>
      </c>
      <c r="F16203">
        <v>0</v>
      </c>
      <c r="G16203">
        <v>0</v>
      </c>
      <c r="H16203">
        <v>0</v>
      </c>
      <c r="R16203">
        <v>0</v>
      </c>
      <c r="S16203" t="s">
        <v>151</v>
      </c>
      <c r="T16203" s="297">
        <v>46311.754166666666</v>
      </c>
    </row>
    <row r="16204" spans="1:20" x14ac:dyDescent="0.35">
      <c r="A16204" t="s">
        <v>156</v>
      </c>
      <c r="B16204" t="s">
        <v>157</v>
      </c>
      <c r="C16204" t="s">
        <v>93</v>
      </c>
      <c r="D16204" s="29">
        <v>46525</v>
      </c>
      <c r="E16204">
        <v>0</v>
      </c>
      <c r="F16204">
        <v>0</v>
      </c>
      <c r="G16204">
        <v>0</v>
      </c>
      <c r="H16204">
        <v>0</v>
      </c>
      <c r="R16204">
        <v>0</v>
      </c>
      <c r="S16204" t="s">
        <v>151</v>
      </c>
      <c r="T16204" s="297">
        <v>46311.754166666666</v>
      </c>
    </row>
    <row r="16205" spans="1:20" x14ac:dyDescent="0.35">
      <c r="A16205" t="s">
        <v>156</v>
      </c>
      <c r="B16205" t="s">
        <v>157</v>
      </c>
      <c r="C16205" t="s">
        <v>93</v>
      </c>
      <c r="D16205" s="29">
        <v>46526</v>
      </c>
      <c r="E16205">
        <v>0</v>
      </c>
      <c r="F16205">
        <v>0</v>
      </c>
      <c r="G16205">
        <v>0</v>
      </c>
      <c r="H16205">
        <v>0</v>
      </c>
      <c r="R16205">
        <v>0</v>
      </c>
      <c r="S16205" t="s">
        <v>151</v>
      </c>
      <c r="T16205" s="297">
        <v>46311.754166666666</v>
      </c>
    </row>
    <row r="16206" spans="1:20" x14ac:dyDescent="0.35">
      <c r="A16206" t="s">
        <v>156</v>
      </c>
      <c r="B16206" t="s">
        <v>157</v>
      </c>
      <c r="C16206" t="s">
        <v>93</v>
      </c>
      <c r="D16206" s="29">
        <v>46527</v>
      </c>
      <c r="E16206">
        <v>0</v>
      </c>
      <c r="F16206">
        <v>0</v>
      </c>
      <c r="G16206">
        <v>0</v>
      </c>
      <c r="H16206">
        <v>0</v>
      </c>
      <c r="R16206">
        <v>0</v>
      </c>
      <c r="S16206" t="s">
        <v>151</v>
      </c>
      <c r="T16206" s="297">
        <v>46311.754166666666</v>
      </c>
    </row>
    <row r="16207" spans="1:20" x14ac:dyDescent="0.35">
      <c r="A16207" t="s">
        <v>156</v>
      </c>
      <c r="B16207" t="s">
        <v>157</v>
      </c>
      <c r="C16207" t="s">
        <v>93</v>
      </c>
      <c r="D16207" s="29">
        <v>46528</v>
      </c>
      <c r="E16207">
        <v>0</v>
      </c>
      <c r="F16207">
        <v>0</v>
      </c>
      <c r="G16207">
        <v>0</v>
      </c>
      <c r="H16207">
        <v>0</v>
      </c>
      <c r="R16207">
        <v>0</v>
      </c>
      <c r="S16207" t="s">
        <v>151</v>
      </c>
      <c r="T16207" s="297">
        <v>46311.754166666666</v>
      </c>
    </row>
    <row r="16208" spans="1:20" x14ac:dyDescent="0.35">
      <c r="A16208" t="s">
        <v>156</v>
      </c>
      <c r="B16208" t="s">
        <v>157</v>
      </c>
      <c r="C16208" t="s">
        <v>93</v>
      </c>
      <c r="D16208" s="29">
        <v>46529</v>
      </c>
      <c r="E16208">
        <v>0</v>
      </c>
      <c r="F16208">
        <v>0</v>
      </c>
      <c r="G16208">
        <v>0</v>
      </c>
      <c r="H16208">
        <v>0</v>
      </c>
      <c r="R16208">
        <v>0</v>
      </c>
      <c r="S16208" t="s">
        <v>151</v>
      </c>
      <c r="T16208" s="297">
        <v>46311.754166666666</v>
      </c>
    </row>
    <row r="16209" spans="1:20" x14ac:dyDescent="0.35">
      <c r="A16209" t="s">
        <v>156</v>
      </c>
      <c r="B16209" t="s">
        <v>157</v>
      </c>
      <c r="C16209" t="s">
        <v>93</v>
      </c>
      <c r="D16209" s="29">
        <v>46530</v>
      </c>
      <c r="E16209">
        <v>0</v>
      </c>
      <c r="F16209">
        <v>0</v>
      </c>
      <c r="G16209">
        <v>0</v>
      </c>
      <c r="H16209">
        <v>0</v>
      </c>
      <c r="R16209">
        <v>0</v>
      </c>
      <c r="S16209" t="s">
        <v>151</v>
      </c>
      <c r="T16209" s="297">
        <v>46311.754166666666</v>
      </c>
    </row>
    <row r="16210" spans="1:20" x14ac:dyDescent="0.35">
      <c r="A16210" t="s">
        <v>156</v>
      </c>
      <c r="B16210" t="s">
        <v>157</v>
      </c>
      <c r="C16210" t="s">
        <v>93</v>
      </c>
      <c r="D16210" s="29">
        <v>46531</v>
      </c>
      <c r="E16210">
        <v>0</v>
      </c>
      <c r="F16210">
        <v>0</v>
      </c>
      <c r="G16210">
        <v>0</v>
      </c>
      <c r="H16210">
        <v>0</v>
      </c>
      <c r="R16210">
        <v>0</v>
      </c>
      <c r="S16210" t="s">
        <v>90</v>
      </c>
      <c r="T16210" s="297">
        <v>46311.754166666666</v>
      </c>
    </row>
    <row r="16211" spans="1:20" x14ac:dyDescent="0.35">
      <c r="A16211" t="s">
        <v>156</v>
      </c>
      <c r="B16211" t="s">
        <v>157</v>
      </c>
      <c r="C16211" t="s">
        <v>93</v>
      </c>
      <c r="D16211" s="29">
        <v>46532</v>
      </c>
      <c r="E16211">
        <v>0</v>
      </c>
      <c r="F16211">
        <v>0</v>
      </c>
      <c r="G16211">
        <v>0</v>
      </c>
      <c r="H16211">
        <v>0</v>
      </c>
      <c r="R16211">
        <v>0</v>
      </c>
      <c r="S16211" t="s">
        <v>151</v>
      </c>
      <c r="T16211" s="297">
        <v>46311.754166666666</v>
      </c>
    </row>
    <row r="16212" spans="1:20" x14ac:dyDescent="0.35">
      <c r="A16212" t="s">
        <v>156</v>
      </c>
      <c r="B16212" t="s">
        <v>157</v>
      </c>
      <c r="C16212" t="s">
        <v>93</v>
      </c>
      <c r="D16212" s="29">
        <v>46533</v>
      </c>
      <c r="E16212">
        <v>0</v>
      </c>
      <c r="F16212">
        <v>0</v>
      </c>
      <c r="G16212">
        <v>0</v>
      </c>
      <c r="H16212">
        <v>0</v>
      </c>
      <c r="R16212">
        <v>0</v>
      </c>
      <c r="S16212" t="s">
        <v>151</v>
      </c>
      <c r="T16212" s="297">
        <v>46311.754166666666</v>
      </c>
    </row>
    <row r="16213" spans="1:20" x14ac:dyDescent="0.35">
      <c r="A16213" t="s">
        <v>156</v>
      </c>
      <c r="B16213" t="s">
        <v>157</v>
      </c>
      <c r="C16213" t="s">
        <v>93</v>
      </c>
      <c r="D16213" s="29">
        <v>46534</v>
      </c>
      <c r="E16213">
        <v>0</v>
      </c>
      <c r="F16213">
        <v>0</v>
      </c>
      <c r="G16213">
        <v>0</v>
      </c>
      <c r="H16213">
        <v>0</v>
      </c>
      <c r="R16213">
        <v>0</v>
      </c>
      <c r="S16213" t="s">
        <v>151</v>
      </c>
      <c r="T16213" s="297">
        <v>46311.754166666666</v>
      </c>
    </row>
    <row r="16214" spans="1:20" x14ac:dyDescent="0.35">
      <c r="A16214" t="s">
        <v>156</v>
      </c>
      <c r="B16214" t="s">
        <v>157</v>
      </c>
      <c r="C16214" t="s">
        <v>93</v>
      </c>
      <c r="D16214" s="29">
        <v>46535</v>
      </c>
      <c r="E16214">
        <v>0</v>
      </c>
      <c r="F16214">
        <v>0</v>
      </c>
      <c r="G16214">
        <v>0</v>
      </c>
      <c r="H16214">
        <v>0</v>
      </c>
      <c r="R16214">
        <v>0</v>
      </c>
      <c r="S16214" t="s">
        <v>151</v>
      </c>
      <c r="T16214" s="297">
        <v>46311.754166666666</v>
      </c>
    </row>
    <row r="16215" spans="1:20" x14ac:dyDescent="0.35">
      <c r="A16215" t="s">
        <v>156</v>
      </c>
      <c r="B16215" t="s">
        <v>157</v>
      </c>
      <c r="C16215" t="s">
        <v>93</v>
      </c>
      <c r="D16215" s="29">
        <v>46536</v>
      </c>
      <c r="E16215">
        <v>0</v>
      </c>
      <c r="F16215">
        <v>0</v>
      </c>
      <c r="G16215">
        <v>0</v>
      </c>
      <c r="H16215">
        <v>0</v>
      </c>
      <c r="R16215">
        <v>0</v>
      </c>
      <c r="S16215" t="s">
        <v>151</v>
      </c>
      <c r="T16215" s="297">
        <v>46311.754166666666</v>
      </c>
    </row>
    <row r="16216" spans="1:20" x14ac:dyDescent="0.35">
      <c r="A16216" t="s">
        <v>156</v>
      </c>
      <c r="B16216" t="s">
        <v>157</v>
      </c>
      <c r="C16216" t="s">
        <v>93</v>
      </c>
      <c r="D16216" s="29">
        <v>46537</v>
      </c>
      <c r="E16216">
        <v>0</v>
      </c>
      <c r="F16216">
        <v>0</v>
      </c>
      <c r="G16216">
        <v>0</v>
      </c>
      <c r="H16216">
        <v>0</v>
      </c>
      <c r="R16216">
        <v>0</v>
      </c>
      <c r="S16216" t="s">
        <v>151</v>
      </c>
      <c r="T16216" s="297">
        <v>46311.754166666666</v>
      </c>
    </row>
    <row r="16217" spans="1:20" x14ac:dyDescent="0.35">
      <c r="A16217" t="s">
        <v>156</v>
      </c>
      <c r="B16217" t="s">
        <v>157</v>
      </c>
      <c r="C16217" t="s">
        <v>93</v>
      </c>
      <c r="D16217" s="29">
        <v>46538</v>
      </c>
      <c r="E16217">
        <v>0</v>
      </c>
      <c r="F16217">
        <v>0</v>
      </c>
      <c r="G16217">
        <v>0</v>
      </c>
      <c r="H16217">
        <v>0</v>
      </c>
      <c r="R16217">
        <v>0</v>
      </c>
      <c r="S16217" t="s">
        <v>90</v>
      </c>
      <c r="T16217" s="297">
        <v>46311.754166666666</v>
      </c>
    </row>
    <row r="16218" spans="1:20" x14ac:dyDescent="0.35">
      <c r="A16218" t="s">
        <v>156</v>
      </c>
      <c r="B16218" t="s">
        <v>157</v>
      </c>
      <c r="C16218" t="s">
        <v>93</v>
      </c>
      <c r="D16218" s="29">
        <v>46539</v>
      </c>
      <c r="E16218">
        <v>0</v>
      </c>
      <c r="F16218">
        <v>0</v>
      </c>
      <c r="G16218">
        <v>0</v>
      </c>
      <c r="H16218">
        <v>0</v>
      </c>
      <c r="R16218">
        <v>0</v>
      </c>
      <c r="S16218" t="s">
        <v>90</v>
      </c>
      <c r="T16218" s="297">
        <v>46311.754166666666</v>
      </c>
    </row>
    <row r="16219" spans="1:20" x14ac:dyDescent="0.35">
      <c r="A16219" t="s">
        <v>156</v>
      </c>
      <c r="B16219" t="s">
        <v>157</v>
      </c>
      <c r="C16219" t="s">
        <v>93</v>
      </c>
      <c r="D16219" s="29">
        <v>46540</v>
      </c>
      <c r="E16219">
        <v>0</v>
      </c>
      <c r="F16219">
        <v>0</v>
      </c>
      <c r="G16219">
        <v>0</v>
      </c>
      <c r="H16219">
        <v>0</v>
      </c>
      <c r="R16219">
        <v>0</v>
      </c>
      <c r="S16219" t="s">
        <v>90</v>
      </c>
      <c r="T16219" s="297">
        <v>46311.754166666666</v>
      </c>
    </row>
    <row r="16220" spans="1:20" x14ac:dyDescent="0.35">
      <c r="A16220" t="s">
        <v>156</v>
      </c>
      <c r="B16220" t="s">
        <v>157</v>
      </c>
      <c r="C16220" t="s">
        <v>93</v>
      </c>
      <c r="D16220" s="29">
        <v>46541</v>
      </c>
      <c r="E16220">
        <v>0</v>
      </c>
      <c r="F16220">
        <v>0</v>
      </c>
      <c r="G16220">
        <v>0</v>
      </c>
      <c r="H16220">
        <v>0</v>
      </c>
      <c r="R16220">
        <v>0</v>
      </c>
      <c r="S16220" t="s">
        <v>90</v>
      </c>
      <c r="T16220" s="297">
        <v>46311.754166666666</v>
      </c>
    </row>
    <row r="16221" spans="1:20" x14ac:dyDescent="0.35">
      <c r="A16221" t="s">
        <v>156</v>
      </c>
      <c r="B16221" t="s">
        <v>157</v>
      </c>
      <c r="C16221" t="s">
        <v>93</v>
      </c>
      <c r="D16221" s="29">
        <v>46542</v>
      </c>
      <c r="E16221">
        <v>0</v>
      </c>
      <c r="F16221">
        <v>0</v>
      </c>
      <c r="G16221">
        <v>0</v>
      </c>
      <c r="H16221">
        <v>0</v>
      </c>
      <c r="R16221">
        <v>0</v>
      </c>
      <c r="S16221" t="s">
        <v>90</v>
      </c>
      <c r="T16221" s="297">
        <v>46311.754166666666</v>
      </c>
    </row>
    <row r="16222" spans="1:20" x14ac:dyDescent="0.35">
      <c r="A16222" t="s">
        <v>156</v>
      </c>
      <c r="B16222" t="s">
        <v>157</v>
      </c>
      <c r="C16222" t="s">
        <v>93</v>
      </c>
      <c r="D16222" s="29">
        <v>46543</v>
      </c>
      <c r="E16222">
        <v>0</v>
      </c>
      <c r="F16222">
        <v>0</v>
      </c>
      <c r="G16222">
        <v>0</v>
      </c>
      <c r="H16222">
        <v>0</v>
      </c>
      <c r="R16222">
        <v>0</v>
      </c>
      <c r="S16222" t="s">
        <v>90</v>
      </c>
      <c r="T16222" s="297">
        <v>46311.754166666666</v>
      </c>
    </row>
    <row r="16223" spans="1:20" x14ac:dyDescent="0.35">
      <c r="A16223" t="s">
        <v>156</v>
      </c>
      <c r="B16223" t="s">
        <v>157</v>
      </c>
      <c r="C16223" t="s">
        <v>93</v>
      </c>
      <c r="D16223" s="29">
        <v>46544</v>
      </c>
      <c r="E16223">
        <v>0</v>
      </c>
      <c r="F16223">
        <v>0</v>
      </c>
      <c r="G16223">
        <v>0</v>
      </c>
      <c r="H16223">
        <v>0</v>
      </c>
      <c r="R16223">
        <v>0</v>
      </c>
      <c r="S16223" t="s">
        <v>90</v>
      </c>
      <c r="T16223" s="297">
        <v>46311.754166666666</v>
      </c>
    </row>
    <row r="16224" spans="1:20" x14ac:dyDescent="0.35">
      <c r="A16224" t="s">
        <v>156</v>
      </c>
      <c r="B16224" t="s">
        <v>157</v>
      </c>
      <c r="C16224" t="s">
        <v>93</v>
      </c>
      <c r="D16224" s="29">
        <v>46545</v>
      </c>
      <c r="E16224">
        <v>0</v>
      </c>
      <c r="F16224">
        <v>0</v>
      </c>
      <c r="G16224">
        <v>0</v>
      </c>
      <c r="H16224">
        <v>0</v>
      </c>
      <c r="R16224">
        <v>0</v>
      </c>
      <c r="S16224" t="s">
        <v>151</v>
      </c>
      <c r="T16224" s="297">
        <v>46311.754166666666</v>
      </c>
    </row>
    <row r="16225" spans="1:20" x14ac:dyDescent="0.35">
      <c r="A16225" t="s">
        <v>156</v>
      </c>
      <c r="B16225" t="s">
        <v>157</v>
      </c>
      <c r="C16225" t="s">
        <v>93</v>
      </c>
      <c r="D16225" s="29">
        <v>46546</v>
      </c>
      <c r="E16225">
        <v>0</v>
      </c>
      <c r="F16225">
        <v>0</v>
      </c>
      <c r="G16225">
        <v>0</v>
      </c>
      <c r="H16225">
        <v>0</v>
      </c>
      <c r="R16225">
        <v>0</v>
      </c>
      <c r="S16225" t="s">
        <v>151</v>
      </c>
      <c r="T16225" s="297">
        <v>46311.754166666666</v>
      </c>
    </row>
    <row r="16226" spans="1:20" x14ac:dyDescent="0.35">
      <c r="A16226" t="s">
        <v>156</v>
      </c>
      <c r="B16226" t="s">
        <v>157</v>
      </c>
      <c r="C16226" t="s">
        <v>93</v>
      </c>
      <c r="D16226" s="29">
        <v>46547</v>
      </c>
      <c r="E16226">
        <v>0</v>
      </c>
      <c r="F16226">
        <v>0</v>
      </c>
      <c r="G16226">
        <v>0</v>
      </c>
      <c r="H16226">
        <v>0</v>
      </c>
      <c r="R16226">
        <v>0</v>
      </c>
      <c r="S16226" t="s">
        <v>151</v>
      </c>
      <c r="T16226" s="297">
        <v>46311.754166666666</v>
      </c>
    </row>
    <row r="16227" spans="1:20" x14ac:dyDescent="0.35">
      <c r="A16227" t="s">
        <v>156</v>
      </c>
      <c r="B16227" t="s">
        <v>157</v>
      </c>
      <c r="C16227" t="s">
        <v>93</v>
      </c>
      <c r="D16227" s="29">
        <v>46548</v>
      </c>
      <c r="E16227">
        <v>0</v>
      </c>
      <c r="F16227">
        <v>0</v>
      </c>
      <c r="G16227">
        <v>0</v>
      </c>
      <c r="H16227">
        <v>0</v>
      </c>
      <c r="R16227">
        <v>0</v>
      </c>
      <c r="S16227" t="s">
        <v>151</v>
      </c>
      <c r="T16227" s="297">
        <v>46311.754166666666</v>
      </c>
    </row>
    <row r="16228" spans="1:20" x14ac:dyDescent="0.35">
      <c r="A16228" t="s">
        <v>156</v>
      </c>
      <c r="B16228" t="s">
        <v>157</v>
      </c>
      <c r="C16228" t="s">
        <v>93</v>
      </c>
      <c r="D16228" s="29">
        <v>46549</v>
      </c>
      <c r="E16228">
        <v>0</v>
      </c>
      <c r="F16228">
        <v>0</v>
      </c>
      <c r="G16228">
        <v>0</v>
      </c>
      <c r="H16228">
        <v>0</v>
      </c>
      <c r="R16228">
        <v>0</v>
      </c>
      <c r="S16228" t="s">
        <v>151</v>
      </c>
      <c r="T16228" s="297">
        <v>46311.754166666666</v>
      </c>
    </row>
    <row r="16229" spans="1:20" x14ac:dyDescent="0.35">
      <c r="A16229" t="s">
        <v>156</v>
      </c>
      <c r="B16229" t="s">
        <v>157</v>
      </c>
      <c r="C16229" t="s">
        <v>93</v>
      </c>
      <c r="D16229" s="29">
        <v>46550</v>
      </c>
      <c r="E16229">
        <v>0</v>
      </c>
      <c r="F16229">
        <v>0</v>
      </c>
      <c r="G16229">
        <v>0</v>
      </c>
      <c r="H16229">
        <v>0</v>
      </c>
      <c r="R16229">
        <v>0</v>
      </c>
      <c r="S16229" t="s">
        <v>151</v>
      </c>
      <c r="T16229" s="297">
        <v>46311.754166666666</v>
      </c>
    </row>
    <row r="16230" spans="1:20" x14ac:dyDescent="0.35">
      <c r="A16230" t="s">
        <v>156</v>
      </c>
      <c r="B16230" t="s">
        <v>157</v>
      </c>
      <c r="C16230" t="s">
        <v>93</v>
      </c>
      <c r="D16230" s="29">
        <v>46551</v>
      </c>
      <c r="E16230">
        <v>0</v>
      </c>
      <c r="F16230">
        <v>0</v>
      </c>
      <c r="G16230">
        <v>0</v>
      </c>
      <c r="H16230">
        <v>0</v>
      </c>
      <c r="R16230">
        <v>0</v>
      </c>
      <c r="S16230" t="s">
        <v>151</v>
      </c>
      <c r="T16230" s="297">
        <v>46311.754166666666</v>
      </c>
    </row>
    <row r="16231" spans="1:20" x14ac:dyDescent="0.35">
      <c r="A16231" t="s">
        <v>156</v>
      </c>
      <c r="B16231" t="s">
        <v>157</v>
      </c>
      <c r="C16231" t="s">
        <v>93</v>
      </c>
      <c r="D16231" s="29">
        <v>46552</v>
      </c>
      <c r="E16231">
        <v>0</v>
      </c>
      <c r="F16231">
        <v>0</v>
      </c>
      <c r="G16231">
        <v>0</v>
      </c>
      <c r="H16231">
        <v>0</v>
      </c>
      <c r="R16231">
        <v>0</v>
      </c>
      <c r="S16231" t="s">
        <v>90</v>
      </c>
      <c r="T16231" s="297">
        <v>46311.754166666666</v>
      </c>
    </row>
    <row r="16232" spans="1:20" x14ac:dyDescent="0.35">
      <c r="A16232" t="s">
        <v>156</v>
      </c>
      <c r="B16232" t="s">
        <v>157</v>
      </c>
      <c r="C16232" t="s">
        <v>93</v>
      </c>
      <c r="D16232" s="29">
        <v>46553</v>
      </c>
      <c r="E16232">
        <v>0</v>
      </c>
      <c r="F16232">
        <v>0</v>
      </c>
      <c r="G16232">
        <v>0</v>
      </c>
      <c r="H16232">
        <v>0</v>
      </c>
      <c r="R16232">
        <v>0</v>
      </c>
      <c r="S16232" t="s">
        <v>90</v>
      </c>
      <c r="T16232" s="297">
        <v>46311.754166666666</v>
      </c>
    </row>
    <row r="16233" spans="1:20" x14ac:dyDescent="0.35">
      <c r="A16233" t="s">
        <v>156</v>
      </c>
      <c r="B16233" t="s">
        <v>157</v>
      </c>
      <c r="C16233" t="s">
        <v>93</v>
      </c>
      <c r="D16233" s="29">
        <v>46554</v>
      </c>
      <c r="E16233">
        <v>0</v>
      </c>
      <c r="F16233">
        <v>0</v>
      </c>
      <c r="G16233">
        <v>0</v>
      </c>
      <c r="H16233">
        <v>0</v>
      </c>
      <c r="R16233">
        <v>0</v>
      </c>
      <c r="S16233" t="s">
        <v>90</v>
      </c>
      <c r="T16233" s="297">
        <v>46311.754166666666</v>
      </c>
    </row>
    <row r="16234" spans="1:20" x14ac:dyDescent="0.35">
      <c r="A16234" t="s">
        <v>156</v>
      </c>
      <c r="B16234" t="s">
        <v>157</v>
      </c>
      <c r="C16234" t="s">
        <v>93</v>
      </c>
      <c r="D16234" s="29">
        <v>46555</v>
      </c>
      <c r="E16234">
        <v>0</v>
      </c>
      <c r="F16234">
        <v>0</v>
      </c>
      <c r="G16234">
        <v>0</v>
      </c>
      <c r="H16234">
        <v>0</v>
      </c>
      <c r="R16234">
        <v>0</v>
      </c>
      <c r="S16234" t="s">
        <v>90</v>
      </c>
      <c r="T16234" s="297">
        <v>46311.754166666666</v>
      </c>
    </row>
    <row r="16235" spans="1:20" x14ac:dyDescent="0.35">
      <c r="A16235" t="s">
        <v>156</v>
      </c>
      <c r="B16235" t="s">
        <v>157</v>
      </c>
      <c r="C16235" t="s">
        <v>93</v>
      </c>
      <c r="D16235" s="29">
        <v>46556</v>
      </c>
      <c r="E16235">
        <v>0</v>
      </c>
      <c r="F16235">
        <v>0</v>
      </c>
      <c r="G16235">
        <v>0</v>
      </c>
      <c r="H16235">
        <v>0</v>
      </c>
      <c r="R16235">
        <v>0</v>
      </c>
      <c r="S16235" t="s">
        <v>90</v>
      </c>
      <c r="T16235" s="297">
        <v>46311.754166666666</v>
      </c>
    </row>
    <row r="16236" spans="1:20" x14ac:dyDescent="0.35">
      <c r="A16236" t="s">
        <v>156</v>
      </c>
      <c r="B16236" t="s">
        <v>157</v>
      </c>
      <c r="C16236" t="s">
        <v>93</v>
      </c>
      <c r="D16236" s="29">
        <v>46557</v>
      </c>
      <c r="E16236">
        <v>0</v>
      </c>
      <c r="F16236">
        <v>0</v>
      </c>
      <c r="G16236">
        <v>0</v>
      </c>
      <c r="H16236">
        <v>0</v>
      </c>
      <c r="R16236">
        <v>0</v>
      </c>
      <c r="S16236" t="s">
        <v>90</v>
      </c>
      <c r="T16236" s="297">
        <v>46311.754166666666</v>
      </c>
    </row>
    <row r="16237" spans="1:20" x14ac:dyDescent="0.35">
      <c r="A16237" t="s">
        <v>156</v>
      </c>
      <c r="B16237" t="s">
        <v>157</v>
      </c>
      <c r="C16237" t="s">
        <v>93</v>
      </c>
      <c r="D16237" s="29">
        <v>46558</v>
      </c>
      <c r="E16237">
        <v>0</v>
      </c>
      <c r="F16237">
        <v>0</v>
      </c>
      <c r="G16237">
        <v>0</v>
      </c>
      <c r="H16237">
        <v>0</v>
      </c>
      <c r="R16237">
        <v>0</v>
      </c>
      <c r="S16237" t="s">
        <v>90</v>
      </c>
      <c r="T16237" s="297">
        <v>46311.754166666666</v>
      </c>
    </row>
    <row r="16238" spans="1:20" x14ac:dyDescent="0.35">
      <c r="A16238" t="s">
        <v>156</v>
      </c>
      <c r="B16238" t="s">
        <v>157</v>
      </c>
      <c r="C16238" t="s">
        <v>93</v>
      </c>
      <c r="D16238" s="29">
        <v>46559</v>
      </c>
      <c r="E16238">
        <v>0</v>
      </c>
      <c r="F16238">
        <v>0</v>
      </c>
      <c r="G16238">
        <v>0</v>
      </c>
      <c r="H16238">
        <v>0</v>
      </c>
      <c r="R16238">
        <v>0</v>
      </c>
      <c r="S16238" t="s">
        <v>151</v>
      </c>
      <c r="T16238" s="297">
        <v>46311.754166666666</v>
      </c>
    </row>
    <row r="16239" spans="1:20" x14ac:dyDescent="0.35">
      <c r="A16239" t="s">
        <v>156</v>
      </c>
      <c r="B16239" t="s">
        <v>157</v>
      </c>
      <c r="C16239" t="s">
        <v>93</v>
      </c>
      <c r="D16239" s="29">
        <v>46560</v>
      </c>
      <c r="E16239">
        <v>0</v>
      </c>
      <c r="F16239">
        <v>0</v>
      </c>
      <c r="G16239">
        <v>0</v>
      </c>
      <c r="H16239">
        <v>0</v>
      </c>
      <c r="R16239">
        <v>0</v>
      </c>
      <c r="S16239" t="s">
        <v>151</v>
      </c>
      <c r="T16239" s="297">
        <v>46311.754166666666</v>
      </c>
    </row>
    <row r="16240" spans="1:20" x14ac:dyDescent="0.35">
      <c r="A16240" t="s">
        <v>156</v>
      </c>
      <c r="B16240" t="s">
        <v>157</v>
      </c>
      <c r="C16240" t="s">
        <v>93</v>
      </c>
      <c r="D16240" s="29">
        <v>46561</v>
      </c>
      <c r="E16240">
        <v>0</v>
      </c>
      <c r="F16240">
        <v>0</v>
      </c>
      <c r="G16240">
        <v>0</v>
      </c>
      <c r="H16240">
        <v>0</v>
      </c>
      <c r="R16240">
        <v>0</v>
      </c>
      <c r="S16240" t="s">
        <v>151</v>
      </c>
      <c r="T16240" s="297">
        <v>46311.754166666666</v>
      </c>
    </row>
    <row r="16241" spans="1:20" x14ac:dyDescent="0.35">
      <c r="A16241" t="s">
        <v>156</v>
      </c>
      <c r="B16241" t="s">
        <v>157</v>
      </c>
      <c r="C16241" t="s">
        <v>93</v>
      </c>
      <c r="D16241" s="29">
        <v>46562</v>
      </c>
      <c r="E16241">
        <v>0</v>
      </c>
      <c r="F16241">
        <v>0</v>
      </c>
      <c r="G16241">
        <v>0</v>
      </c>
      <c r="H16241">
        <v>0</v>
      </c>
      <c r="R16241">
        <v>0</v>
      </c>
      <c r="S16241" t="s">
        <v>90</v>
      </c>
      <c r="T16241" s="297">
        <v>46311.754166666666</v>
      </c>
    </row>
    <row r="16242" spans="1:20" x14ac:dyDescent="0.35">
      <c r="A16242" t="s">
        <v>156</v>
      </c>
      <c r="B16242" t="s">
        <v>157</v>
      </c>
      <c r="C16242" t="s">
        <v>93</v>
      </c>
      <c r="D16242" s="29">
        <v>46563</v>
      </c>
      <c r="E16242">
        <v>0</v>
      </c>
      <c r="F16242">
        <v>0</v>
      </c>
      <c r="G16242">
        <v>0</v>
      </c>
      <c r="H16242">
        <v>0</v>
      </c>
      <c r="R16242">
        <v>0</v>
      </c>
      <c r="S16242" t="s">
        <v>90</v>
      </c>
      <c r="T16242" s="297">
        <v>46311.754166666666</v>
      </c>
    </row>
    <row r="16243" spans="1:20" x14ac:dyDescent="0.35">
      <c r="A16243" t="s">
        <v>156</v>
      </c>
      <c r="B16243" t="s">
        <v>157</v>
      </c>
      <c r="C16243" t="s">
        <v>93</v>
      </c>
      <c r="D16243" s="29">
        <v>46564</v>
      </c>
      <c r="E16243">
        <v>0</v>
      </c>
      <c r="F16243">
        <v>0</v>
      </c>
      <c r="G16243">
        <v>0</v>
      </c>
      <c r="H16243">
        <v>0</v>
      </c>
      <c r="R16243">
        <v>0</v>
      </c>
      <c r="S16243" t="s">
        <v>90</v>
      </c>
      <c r="T16243" s="297">
        <v>46311.754166666666</v>
      </c>
    </row>
    <row r="16244" spans="1:20" x14ac:dyDescent="0.35">
      <c r="A16244" t="s">
        <v>156</v>
      </c>
      <c r="B16244" t="s">
        <v>157</v>
      </c>
      <c r="C16244" t="s">
        <v>93</v>
      </c>
      <c r="D16244" s="29">
        <v>46565</v>
      </c>
      <c r="E16244">
        <v>0</v>
      </c>
      <c r="F16244">
        <v>0</v>
      </c>
      <c r="G16244">
        <v>0</v>
      </c>
      <c r="H16244">
        <v>0</v>
      </c>
      <c r="R16244">
        <v>0</v>
      </c>
      <c r="S16244" t="s">
        <v>90</v>
      </c>
      <c r="T16244" s="297">
        <v>46311.754166666666</v>
      </c>
    </row>
    <row r="16245" spans="1:20" x14ac:dyDescent="0.35">
      <c r="A16245" t="s">
        <v>156</v>
      </c>
      <c r="B16245" t="s">
        <v>157</v>
      </c>
      <c r="C16245" t="s">
        <v>93</v>
      </c>
      <c r="D16245" s="29">
        <v>46566</v>
      </c>
      <c r="E16245">
        <v>0</v>
      </c>
      <c r="F16245">
        <v>0</v>
      </c>
      <c r="G16245">
        <v>0</v>
      </c>
      <c r="H16245">
        <v>0</v>
      </c>
      <c r="R16245">
        <v>0</v>
      </c>
      <c r="S16245" t="s">
        <v>90</v>
      </c>
      <c r="T16245" s="297">
        <v>46311.754166666666</v>
      </c>
    </row>
    <row r="16246" spans="1:20" x14ac:dyDescent="0.35">
      <c r="A16246" t="s">
        <v>156</v>
      </c>
      <c r="B16246" t="s">
        <v>157</v>
      </c>
      <c r="C16246" t="s">
        <v>93</v>
      </c>
      <c r="D16246" s="29">
        <v>46567</v>
      </c>
      <c r="E16246">
        <v>0</v>
      </c>
      <c r="F16246">
        <v>0</v>
      </c>
      <c r="G16246">
        <v>0</v>
      </c>
      <c r="H16246">
        <v>0</v>
      </c>
      <c r="R16246">
        <v>0</v>
      </c>
      <c r="S16246" t="s">
        <v>90</v>
      </c>
      <c r="T16246" s="297">
        <v>46311.754166666666</v>
      </c>
    </row>
    <row r="16247" spans="1:20" x14ac:dyDescent="0.35">
      <c r="A16247" t="s">
        <v>156</v>
      </c>
      <c r="B16247" t="s">
        <v>157</v>
      </c>
      <c r="C16247" t="s">
        <v>93</v>
      </c>
      <c r="D16247" s="29">
        <v>46568</v>
      </c>
      <c r="E16247">
        <v>0</v>
      </c>
      <c r="F16247">
        <v>0</v>
      </c>
      <c r="G16247">
        <v>0</v>
      </c>
      <c r="H16247">
        <v>0</v>
      </c>
      <c r="R16247">
        <v>0</v>
      </c>
      <c r="S16247" t="s">
        <v>90</v>
      </c>
      <c r="T16247" s="297">
        <v>46311.754166666666</v>
      </c>
    </row>
    <row r="16248" spans="1:20" x14ac:dyDescent="0.35">
      <c r="A16248" t="s">
        <v>156</v>
      </c>
      <c r="B16248" t="s">
        <v>157</v>
      </c>
      <c r="C16248" t="s">
        <v>93</v>
      </c>
      <c r="D16248" s="29">
        <v>46569</v>
      </c>
      <c r="E16248">
        <v>0</v>
      </c>
      <c r="F16248">
        <v>0</v>
      </c>
      <c r="G16248">
        <v>0</v>
      </c>
      <c r="H16248">
        <v>0</v>
      </c>
      <c r="R16248">
        <v>0</v>
      </c>
      <c r="S16248" t="s">
        <v>90</v>
      </c>
      <c r="T16248" s="297">
        <v>46311.754166666666</v>
      </c>
    </row>
    <row r="16249" spans="1:20" x14ac:dyDescent="0.35">
      <c r="A16249" t="s">
        <v>156</v>
      </c>
      <c r="B16249" t="s">
        <v>157</v>
      </c>
      <c r="C16249" t="s">
        <v>93</v>
      </c>
      <c r="D16249" s="29">
        <v>46570</v>
      </c>
      <c r="E16249">
        <v>0</v>
      </c>
      <c r="F16249">
        <v>0</v>
      </c>
      <c r="G16249">
        <v>0</v>
      </c>
      <c r="H16249">
        <v>0</v>
      </c>
      <c r="R16249">
        <v>0</v>
      </c>
      <c r="S16249" t="s">
        <v>90</v>
      </c>
      <c r="T16249" s="297">
        <v>46311.754166666666</v>
      </c>
    </row>
    <row r="16250" spans="1:20" x14ac:dyDescent="0.35">
      <c r="A16250" t="s">
        <v>156</v>
      </c>
      <c r="B16250" t="s">
        <v>157</v>
      </c>
      <c r="C16250" t="s">
        <v>93</v>
      </c>
      <c r="D16250" s="29">
        <v>46571</v>
      </c>
      <c r="E16250">
        <v>0</v>
      </c>
      <c r="F16250">
        <v>0</v>
      </c>
      <c r="G16250">
        <v>0</v>
      </c>
      <c r="H16250">
        <v>0</v>
      </c>
      <c r="R16250">
        <v>0</v>
      </c>
      <c r="S16250" t="s">
        <v>90</v>
      </c>
      <c r="T16250" s="297">
        <v>46311.754166666666</v>
      </c>
    </row>
    <row r="16251" spans="1:20" x14ac:dyDescent="0.35">
      <c r="A16251" t="s">
        <v>156</v>
      </c>
      <c r="B16251" t="s">
        <v>157</v>
      </c>
      <c r="C16251" t="s">
        <v>93</v>
      </c>
      <c r="D16251" s="29">
        <v>46572</v>
      </c>
      <c r="E16251">
        <v>0</v>
      </c>
      <c r="F16251">
        <v>0</v>
      </c>
      <c r="G16251">
        <v>0</v>
      </c>
      <c r="H16251">
        <v>0</v>
      </c>
      <c r="R16251">
        <v>0</v>
      </c>
      <c r="S16251" t="s">
        <v>90</v>
      </c>
      <c r="T16251" s="297">
        <v>46311.754166666666</v>
      </c>
    </row>
    <row r="16252" spans="1:20" x14ac:dyDescent="0.35">
      <c r="A16252" t="s">
        <v>156</v>
      </c>
      <c r="B16252" t="s">
        <v>157</v>
      </c>
      <c r="C16252" t="s">
        <v>93</v>
      </c>
      <c r="D16252" s="29">
        <v>46573</v>
      </c>
      <c r="E16252">
        <v>0</v>
      </c>
      <c r="F16252">
        <v>0</v>
      </c>
      <c r="G16252">
        <v>0</v>
      </c>
      <c r="H16252">
        <v>0</v>
      </c>
      <c r="R16252">
        <v>0</v>
      </c>
      <c r="S16252" t="s">
        <v>90</v>
      </c>
      <c r="T16252" s="297">
        <v>46311.754166666666</v>
      </c>
    </row>
    <row r="16253" spans="1:20" x14ac:dyDescent="0.35">
      <c r="A16253" t="s">
        <v>156</v>
      </c>
      <c r="B16253" t="s">
        <v>157</v>
      </c>
      <c r="C16253" t="s">
        <v>93</v>
      </c>
      <c r="D16253" s="29">
        <v>46574</v>
      </c>
      <c r="E16253">
        <v>0</v>
      </c>
      <c r="F16253">
        <v>0</v>
      </c>
      <c r="G16253">
        <v>0</v>
      </c>
      <c r="H16253">
        <v>0</v>
      </c>
      <c r="R16253">
        <v>0</v>
      </c>
      <c r="S16253" t="s">
        <v>90</v>
      </c>
      <c r="T16253" s="297">
        <v>46311.754166666666</v>
      </c>
    </row>
    <row r="16254" spans="1:20" x14ac:dyDescent="0.35">
      <c r="A16254" t="s">
        <v>156</v>
      </c>
      <c r="B16254" t="s">
        <v>157</v>
      </c>
      <c r="C16254" t="s">
        <v>93</v>
      </c>
      <c r="D16254" s="29">
        <v>46575</v>
      </c>
      <c r="E16254">
        <v>0</v>
      </c>
      <c r="F16254">
        <v>0</v>
      </c>
      <c r="G16254">
        <v>0</v>
      </c>
      <c r="H16254">
        <v>0</v>
      </c>
      <c r="R16254">
        <v>0</v>
      </c>
      <c r="S16254" t="s">
        <v>90</v>
      </c>
      <c r="T16254" s="297">
        <v>46311.754166666666</v>
      </c>
    </row>
    <row r="16255" spans="1:20" x14ac:dyDescent="0.35">
      <c r="A16255" t="s">
        <v>156</v>
      </c>
      <c r="B16255" t="s">
        <v>157</v>
      </c>
      <c r="C16255" t="s">
        <v>93</v>
      </c>
      <c r="D16255" s="29">
        <v>46576</v>
      </c>
      <c r="E16255">
        <v>0</v>
      </c>
      <c r="F16255">
        <v>0</v>
      </c>
      <c r="G16255">
        <v>0</v>
      </c>
      <c r="H16255">
        <v>0</v>
      </c>
      <c r="R16255">
        <v>0</v>
      </c>
      <c r="S16255" t="s">
        <v>90</v>
      </c>
      <c r="T16255" s="297">
        <v>46311.754166666666</v>
      </c>
    </row>
    <row r="16256" spans="1:20" x14ac:dyDescent="0.35">
      <c r="A16256" t="s">
        <v>156</v>
      </c>
      <c r="B16256" t="s">
        <v>157</v>
      </c>
      <c r="C16256" t="s">
        <v>93</v>
      </c>
      <c r="D16256" s="29">
        <v>46577</v>
      </c>
      <c r="E16256">
        <v>0</v>
      </c>
      <c r="F16256">
        <v>0</v>
      </c>
      <c r="G16256">
        <v>0</v>
      </c>
      <c r="H16256">
        <v>0</v>
      </c>
      <c r="R16256">
        <v>0</v>
      </c>
      <c r="S16256" t="s">
        <v>90</v>
      </c>
      <c r="T16256" s="297">
        <v>46311.754166666666</v>
      </c>
    </row>
    <row r="16257" spans="1:20" x14ac:dyDescent="0.35">
      <c r="A16257" t="s">
        <v>156</v>
      </c>
      <c r="B16257" t="s">
        <v>157</v>
      </c>
      <c r="C16257" t="s">
        <v>93</v>
      </c>
      <c r="D16257" s="29">
        <v>46578</v>
      </c>
      <c r="E16257">
        <v>0</v>
      </c>
      <c r="F16257">
        <v>0</v>
      </c>
      <c r="G16257">
        <v>0</v>
      </c>
      <c r="H16257">
        <v>0</v>
      </c>
      <c r="R16257">
        <v>0</v>
      </c>
      <c r="S16257" t="s">
        <v>90</v>
      </c>
      <c r="T16257" s="297">
        <v>46311.754166666666</v>
      </c>
    </row>
    <row r="16258" spans="1:20" x14ac:dyDescent="0.35">
      <c r="A16258" t="s">
        <v>156</v>
      </c>
      <c r="B16258" t="s">
        <v>157</v>
      </c>
      <c r="C16258" t="s">
        <v>93</v>
      </c>
      <c r="D16258" s="29">
        <v>46579</v>
      </c>
      <c r="E16258">
        <v>0</v>
      </c>
      <c r="F16258">
        <v>0</v>
      </c>
      <c r="G16258">
        <v>0</v>
      </c>
      <c r="H16258">
        <v>0</v>
      </c>
      <c r="R16258">
        <v>0</v>
      </c>
      <c r="S16258" t="s">
        <v>90</v>
      </c>
      <c r="T16258" s="297">
        <v>46311.754166666666</v>
      </c>
    </row>
    <row r="16259" spans="1:20" x14ac:dyDescent="0.35">
      <c r="A16259" t="s">
        <v>156</v>
      </c>
      <c r="B16259" t="s">
        <v>157</v>
      </c>
      <c r="C16259" t="s">
        <v>93</v>
      </c>
      <c r="D16259" s="29">
        <v>46580</v>
      </c>
      <c r="E16259">
        <v>0</v>
      </c>
      <c r="F16259">
        <v>0</v>
      </c>
      <c r="G16259">
        <v>0</v>
      </c>
      <c r="H16259">
        <v>0</v>
      </c>
      <c r="R16259">
        <v>0</v>
      </c>
      <c r="S16259" t="s">
        <v>90</v>
      </c>
      <c r="T16259" s="297">
        <v>46311.754166666666</v>
      </c>
    </row>
    <row r="16260" spans="1:20" x14ac:dyDescent="0.35">
      <c r="A16260" t="s">
        <v>156</v>
      </c>
      <c r="B16260" t="s">
        <v>157</v>
      </c>
      <c r="C16260" t="s">
        <v>93</v>
      </c>
      <c r="D16260" s="29">
        <v>46581</v>
      </c>
      <c r="E16260">
        <v>0</v>
      </c>
      <c r="F16260">
        <v>0</v>
      </c>
      <c r="G16260">
        <v>0</v>
      </c>
      <c r="H16260">
        <v>0</v>
      </c>
      <c r="R16260">
        <v>0</v>
      </c>
      <c r="S16260" t="s">
        <v>90</v>
      </c>
      <c r="T16260" s="297">
        <v>46311.754166666666</v>
      </c>
    </row>
    <row r="16261" spans="1:20" x14ac:dyDescent="0.35">
      <c r="A16261" t="s">
        <v>156</v>
      </c>
      <c r="B16261" t="s">
        <v>157</v>
      </c>
      <c r="C16261" t="s">
        <v>93</v>
      </c>
      <c r="D16261" s="29">
        <v>46582</v>
      </c>
      <c r="E16261">
        <v>0</v>
      </c>
      <c r="F16261">
        <v>0</v>
      </c>
      <c r="G16261">
        <v>0</v>
      </c>
      <c r="H16261">
        <v>0</v>
      </c>
      <c r="R16261">
        <v>0</v>
      </c>
      <c r="S16261" t="s">
        <v>90</v>
      </c>
      <c r="T16261" s="297">
        <v>46311.754166666666</v>
      </c>
    </row>
    <row r="16262" spans="1:20" x14ac:dyDescent="0.35">
      <c r="A16262" t="s">
        <v>156</v>
      </c>
      <c r="B16262" t="s">
        <v>157</v>
      </c>
      <c r="C16262" t="s">
        <v>93</v>
      </c>
      <c r="D16262" s="29">
        <v>46583</v>
      </c>
      <c r="E16262">
        <v>0</v>
      </c>
      <c r="F16262">
        <v>0</v>
      </c>
      <c r="G16262">
        <v>0</v>
      </c>
      <c r="H16262">
        <v>0</v>
      </c>
      <c r="R16262">
        <v>0</v>
      </c>
      <c r="S16262" t="s">
        <v>90</v>
      </c>
      <c r="T16262" s="297">
        <v>46311.754166666666</v>
      </c>
    </row>
    <row r="16263" spans="1:20" x14ac:dyDescent="0.35">
      <c r="A16263" t="s">
        <v>156</v>
      </c>
      <c r="B16263" t="s">
        <v>157</v>
      </c>
      <c r="C16263" t="s">
        <v>93</v>
      </c>
      <c r="D16263" s="29">
        <v>46584</v>
      </c>
      <c r="E16263">
        <v>0</v>
      </c>
      <c r="F16263">
        <v>0</v>
      </c>
      <c r="G16263">
        <v>0</v>
      </c>
      <c r="H16263">
        <v>0</v>
      </c>
      <c r="R16263">
        <v>0</v>
      </c>
      <c r="S16263" t="s">
        <v>90</v>
      </c>
      <c r="T16263" s="297">
        <v>46311.754166666666</v>
      </c>
    </row>
    <row r="16264" spans="1:20" x14ac:dyDescent="0.35">
      <c r="A16264" t="s">
        <v>156</v>
      </c>
      <c r="B16264" t="s">
        <v>157</v>
      </c>
      <c r="C16264" t="s">
        <v>93</v>
      </c>
      <c r="D16264" s="29">
        <v>46585</v>
      </c>
      <c r="E16264">
        <v>0</v>
      </c>
      <c r="F16264">
        <v>0</v>
      </c>
      <c r="G16264">
        <v>0</v>
      </c>
      <c r="H16264">
        <v>0</v>
      </c>
      <c r="R16264">
        <v>0</v>
      </c>
      <c r="S16264" t="s">
        <v>151</v>
      </c>
      <c r="T16264" s="297">
        <v>46311.754166666666</v>
      </c>
    </row>
    <row r="16265" spans="1:20" x14ac:dyDescent="0.35">
      <c r="A16265" t="s">
        <v>156</v>
      </c>
      <c r="B16265" t="s">
        <v>157</v>
      </c>
      <c r="C16265" t="s">
        <v>93</v>
      </c>
      <c r="D16265" s="29">
        <v>46586</v>
      </c>
      <c r="E16265">
        <v>0</v>
      </c>
      <c r="F16265">
        <v>0</v>
      </c>
      <c r="G16265">
        <v>0</v>
      </c>
      <c r="H16265">
        <v>0</v>
      </c>
      <c r="R16265">
        <v>0</v>
      </c>
      <c r="S16265" t="s">
        <v>151</v>
      </c>
      <c r="T16265" s="297">
        <v>46311.754166666666</v>
      </c>
    </row>
    <row r="16266" spans="1:20" x14ac:dyDescent="0.35">
      <c r="A16266" t="s">
        <v>156</v>
      </c>
      <c r="B16266" t="s">
        <v>157</v>
      </c>
      <c r="C16266" t="s">
        <v>93</v>
      </c>
      <c r="D16266" s="29">
        <v>46587</v>
      </c>
      <c r="E16266">
        <v>0</v>
      </c>
      <c r="F16266">
        <v>0</v>
      </c>
      <c r="G16266">
        <v>0</v>
      </c>
      <c r="H16266">
        <v>0</v>
      </c>
      <c r="R16266">
        <v>0</v>
      </c>
      <c r="S16266" t="s">
        <v>151</v>
      </c>
      <c r="T16266" s="297">
        <v>46311.754166666666</v>
      </c>
    </row>
    <row r="16267" spans="1:20" x14ac:dyDescent="0.35">
      <c r="A16267" t="s">
        <v>156</v>
      </c>
      <c r="B16267" t="s">
        <v>157</v>
      </c>
      <c r="C16267" t="s">
        <v>93</v>
      </c>
      <c r="D16267" s="29">
        <v>46588</v>
      </c>
      <c r="E16267">
        <v>0</v>
      </c>
      <c r="F16267">
        <v>0</v>
      </c>
      <c r="G16267">
        <v>0</v>
      </c>
      <c r="H16267">
        <v>0</v>
      </c>
      <c r="R16267">
        <v>0</v>
      </c>
      <c r="S16267" t="s">
        <v>151</v>
      </c>
      <c r="T16267" s="297">
        <v>46311.754166666666</v>
      </c>
    </row>
    <row r="16268" spans="1:20" x14ac:dyDescent="0.35">
      <c r="A16268" t="s">
        <v>156</v>
      </c>
      <c r="B16268" t="s">
        <v>157</v>
      </c>
      <c r="C16268" t="s">
        <v>93</v>
      </c>
      <c r="D16268" s="29">
        <v>46589</v>
      </c>
      <c r="E16268">
        <v>0</v>
      </c>
      <c r="F16268">
        <v>0</v>
      </c>
      <c r="G16268">
        <v>0</v>
      </c>
      <c r="H16268">
        <v>0</v>
      </c>
      <c r="R16268">
        <v>0</v>
      </c>
      <c r="S16268" t="s">
        <v>151</v>
      </c>
      <c r="T16268" s="297">
        <v>46311.754166666666</v>
      </c>
    </row>
    <row r="16269" spans="1:20" x14ac:dyDescent="0.35">
      <c r="A16269" t="s">
        <v>156</v>
      </c>
      <c r="B16269" t="s">
        <v>157</v>
      </c>
      <c r="C16269" t="s">
        <v>93</v>
      </c>
      <c r="D16269" s="29">
        <v>46590</v>
      </c>
      <c r="E16269">
        <v>0</v>
      </c>
      <c r="F16269">
        <v>0</v>
      </c>
      <c r="G16269">
        <v>0</v>
      </c>
      <c r="H16269">
        <v>0</v>
      </c>
      <c r="R16269">
        <v>0</v>
      </c>
      <c r="S16269" t="s">
        <v>151</v>
      </c>
      <c r="T16269" s="297">
        <v>46311.754166666666</v>
      </c>
    </row>
    <row r="16270" spans="1:20" x14ac:dyDescent="0.35">
      <c r="A16270" t="s">
        <v>156</v>
      </c>
      <c r="B16270" t="s">
        <v>157</v>
      </c>
      <c r="C16270" t="s">
        <v>93</v>
      </c>
      <c r="D16270" s="29">
        <v>46591</v>
      </c>
      <c r="E16270">
        <v>0</v>
      </c>
      <c r="F16270">
        <v>0</v>
      </c>
      <c r="G16270">
        <v>0</v>
      </c>
      <c r="H16270">
        <v>0</v>
      </c>
      <c r="R16270">
        <v>0</v>
      </c>
      <c r="S16270" t="s">
        <v>151</v>
      </c>
      <c r="T16270" s="297">
        <v>46311.754166666666</v>
      </c>
    </row>
    <row r="16271" spans="1:20" x14ac:dyDescent="0.35">
      <c r="A16271" t="s">
        <v>156</v>
      </c>
      <c r="B16271" t="s">
        <v>157</v>
      </c>
      <c r="C16271" t="s">
        <v>93</v>
      </c>
      <c r="D16271" s="29">
        <v>46592</v>
      </c>
      <c r="E16271">
        <v>0</v>
      </c>
      <c r="F16271">
        <v>0</v>
      </c>
      <c r="G16271">
        <v>0</v>
      </c>
      <c r="H16271">
        <v>0</v>
      </c>
      <c r="R16271">
        <v>0</v>
      </c>
      <c r="S16271" t="s">
        <v>151</v>
      </c>
      <c r="T16271" s="297">
        <v>46311.754166666666</v>
      </c>
    </row>
    <row r="16272" spans="1:20" x14ac:dyDescent="0.35">
      <c r="A16272" t="s">
        <v>156</v>
      </c>
      <c r="B16272" t="s">
        <v>157</v>
      </c>
      <c r="C16272" t="s">
        <v>93</v>
      </c>
      <c r="D16272" s="29">
        <v>46593</v>
      </c>
      <c r="E16272">
        <v>0</v>
      </c>
      <c r="F16272">
        <v>0</v>
      </c>
      <c r="G16272">
        <v>0</v>
      </c>
      <c r="H16272">
        <v>0</v>
      </c>
      <c r="R16272">
        <v>0</v>
      </c>
      <c r="S16272" t="s">
        <v>151</v>
      </c>
      <c r="T16272" s="297">
        <v>46311.754166666666</v>
      </c>
    </row>
    <row r="16273" spans="1:20" x14ac:dyDescent="0.35">
      <c r="A16273" t="s">
        <v>156</v>
      </c>
      <c r="B16273" t="s">
        <v>157</v>
      </c>
      <c r="C16273" t="s">
        <v>93</v>
      </c>
      <c r="D16273" s="29">
        <v>46594</v>
      </c>
      <c r="E16273">
        <v>0</v>
      </c>
      <c r="F16273">
        <v>0</v>
      </c>
      <c r="G16273">
        <v>0</v>
      </c>
      <c r="H16273">
        <v>0</v>
      </c>
      <c r="R16273">
        <v>0</v>
      </c>
      <c r="S16273" t="s">
        <v>151</v>
      </c>
      <c r="T16273" s="297">
        <v>46311.754166666666</v>
      </c>
    </row>
    <row r="16274" spans="1:20" x14ac:dyDescent="0.35">
      <c r="A16274" t="s">
        <v>156</v>
      </c>
      <c r="B16274" t="s">
        <v>157</v>
      </c>
      <c r="C16274" t="s">
        <v>93</v>
      </c>
      <c r="D16274" s="29">
        <v>46595</v>
      </c>
      <c r="E16274">
        <v>0</v>
      </c>
      <c r="F16274">
        <v>0</v>
      </c>
      <c r="G16274">
        <v>0</v>
      </c>
      <c r="H16274">
        <v>0</v>
      </c>
      <c r="R16274">
        <v>0</v>
      </c>
      <c r="S16274" t="s">
        <v>151</v>
      </c>
      <c r="T16274" s="297">
        <v>46311.754166666666</v>
      </c>
    </row>
    <row r="16275" spans="1:20" x14ac:dyDescent="0.35">
      <c r="A16275" t="s">
        <v>156</v>
      </c>
      <c r="B16275" t="s">
        <v>157</v>
      </c>
      <c r="C16275" t="s">
        <v>93</v>
      </c>
      <c r="D16275" s="29">
        <v>46596</v>
      </c>
      <c r="E16275">
        <v>0</v>
      </c>
      <c r="F16275">
        <v>0</v>
      </c>
      <c r="G16275">
        <v>0</v>
      </c>
      <c r="H16275">
        <v>0</v>
      </c>
      <c r="R16275">
        <v>0</v>
      </c>
      <c r="S16275" t="s">
        <v>151</v>
      </c>
      <c r="T16275" s="297">
        <v>46311.754166666666</v>
      </c>
    </row>
    <row r="16276" spans="1:20" x14ac:dyDescent="0.35">
      <c r="A16276" t="s">
        <v>156</v>
      </c>
      <c r="B16276" t="s">
        <v>157</v>
      </c>
      <c r="C16276" t="s">
        <v>93</v>
      </c>
      <c r="D16276" s="29">
        <v>46597</v>
      </c>
      <c r="E16276">
        <v>0</v>
      </c>
      <c r="F16276">
        <v>0</v>
      </c>
      <c r="G16276">
        <v>0</v>
      </c>
      <c r="H16276">
        <v>0</v>
      </c>
      <c r="R16276">
        <v>0</v>
      </c>
      <c r="S16276" t="s">
        <v>151</v>
      </c>
      <c r="T16276" s="297">
        <v>46311.754166666666</v>
      </c>
    </row>
    <row r="16277" spans="1:20" x14ac:dyDescent="0.35">
      <c r="A16277" t="s">
        <v>156</v>
      </c>
      <c r="B16277" t="s">
        <v>157</v>
      </c>
      <c r="C16277" t="s">
        <v>93</v>
      </c>
      <c r="D16277" s="29">
        <v>46598</v>
      </c>
      <c r="E16277">
        <v>0</v>
      </c>
      <c r="F16277">
        <v>0</v>
      </c>
      <c r="G16277">
        <v>0</v>
      </c>
      <c r="H16277">
        <v>0</v>
      </c>
      <c r="R16277">
        <v>0</v>
      </c>
      <c r="S16277" t="s">
        <v>151</v>
      </c>
      <c r="T16277" s="297">
        <v>46311.754166666666</v>
      </c>
    </row>
    <row r="16278" spans="1:20" x14ac:dyDescent="0.35">
      <c r="A16278" t="s">
        <v>156</v>
      </c>
      <c r="B16278" t="s">
        <v>157</v>
      </c>
      <c r="C16278" t="s">
        <v>93</v>
      </c>
      <c r="D16278" s="29">
        <v>46599</v>
      </c>
      <c r="E16278">
        <v>0</v>
      </c>
      <c r="F16278">
        <v>0</v>
      </c>
      <c r="G16278">
        <v>0</v>
      </c>
      <c r="H16278">
        <v>0</v>
      </c>
      <c r="R16278">
        <v>0</v>
      </c>
      <c r="S16278" t="s">
        <v>151</v>
      </c>
      <c r="T16278" s="297">
        <v>46311.754166666666</v>
      </c>
    </row>
    <row r="16279" spans="1:20" x14ac:dyDescent="0.35">
      <c r="A16279" t="s">
        <v>156</v>
      </c>
      <c r="B16279" t="s">
        <v>157</v>
      </c>
      <c r="C16279" t="s">
        <v>93</v>
      </c>
      <c r="D16279" s="29">
        <v>46600</v>
      </c>
      <c r="E16279">
        <v>0</v>
      </c>
      <c r="F16279">
        <v>0</v>
      </c>
      <c r="G16279">
        <v>0</v>
      </c>
      <c r="H16279">
        <v>0</v>
      </c>
      <c r="R16279">
        <v>0</v>
      </c>
      <c r="S16279" t="s">
        <v>151</v>
      </c>
      <c r="T16279" s="297">
        <v>46311.754166666666</v>
      </c>
    </row>
    <row r="16280" spans="1:20" x14ac:dyDescent="0.35">
      <c r="A16280" t="s">
        <v>156</v>
      </c>
      <c r="B16280" t="s">
        <v>157</v>
      </c>
      <c r="C16280" t="s">
        <v>93</v>
      </c>
      <c r="D16280" s="29">
        <v>46601</v>
      </c>
      <c r="E16280">
        <v>0</v>
      </c>
      <c r="F16280">
        <v>0</v>
      </c>
      <c r="G16280">
        <v>0</v>
      </c>
      <c r="H16280">
        <v>0</v>
      </c>
      <c r="R16280">
        <v>0</v>
      </c>
      <c r="S16280" t="s">
        <v>151</v>
      </c>
      <c r="T16280" s="297">
        <v>46311.754166666666</v>
      </c>
    </row>
    <row r="16281" spans="1:20" x14ac:dyDescent="0.35">
      <c r="A16281" t="s">
        <v>156</v>
      </c>
      <c r="B16281" t="s">
        <v>157</v>
      </c>
      <c r="C16281" t="s">
        <v>93</v>
      </c>
      <c r="D16281" s="29">
        <v>46602</v>
      </c>
      <c r="E16281">
        <v>0</v>
      </c>
      <c r="F16281">
        <v>0</v>
      </c>
      <c r="G16281">
        <v>0</v>
      </c>
      <c r="H16281">
        <v>0</v>
      </c>
      <c r="R16281">
        <v>0</v>
      </c>
      <c r="S16281" t="s">
        <v>151</v>
      </c>
      <c r="T16281" s="297">
        <v>46311.754166666666</v>
      </c>
    </row>
    <row r="16282" spans="1:20" x14ac:dyDescent="0.35">
      <c r="A16282" t="s">
        <v>156</v>
      </c>
      <c r="B16282" t="s">
        <v>157</v>
      </c>
      <c r="C16282" t="s">
        <v>93</v>
      </c>
      <c r="D16282" s="29">
        <v>46603</v>
      </c>
      <c r="E16282">
        <v>0</v>
      </c>
      <c r="F16282">
        <v>0</v>
      </c>
      <c r="G16282">
        <v>0</v>
      </c>
      <c r="H16282">
        <v>0</v>
      </c>
      <c r="R16282">
        <v>0</v>
      </c>
      <c r="S16282" t="s">
        <v>151</v>
      </c>
      <c r="T16282" s="297">
        <v>46311.754166666666</v>
      </c>
    </row>
    <row r="16283" spans="1:20" x14ac:dyDescent="0.35">
      <c r="A16283" t="s">
        <v>156</v>
      </c>
      <c r="B16283" t="s">
        <v>157</v>
      </c>
      <c r="C16283" t="s">
        <v>93</v>
      </c>
      <c r="D16283" s="29">
        <v>46604</v>
      </c>
      <c r="E16283">
        <v>0</v>
      </c>
      <c r="F16283">
        <v>0</v>
      </c>
      <c r="G16283">
        <v>0</v>
      </c>
      <c r="H16283">
        <v>0</v>
      </c>
      <c r="R16283">
        <v>0</v>
      </c>
      <c r="S16283" t="s">
        <v>151</v>
      </c>
      <c r="T16283" s="297">
        <v>46311.754166666666</v>
      </c>
    </row>
    <row r="16284" spans="1:20" x14ac:dyDescent="0.35">
      <c r="A16284" t="s">
        <v>156</v>
      </c>
      <c r="B16284" t="s">
        <v>157</v>
      </c>
      <c r="C16284" t="s">
        <v>93</v>
      </c>
      <c r="D16284" s="29">
        <v>46605</v>
      </c>
      <c r="E16284">
        <v>0</v>
      </c>
      <c r="F16284">
        <v>0</v>
      </c>
      <c r="G16284">
        <v>0</v>
      </c>
      <c r="H16284">
        <v>0</v>
      </c>
      <c r="R16284">
        <v>0</v>
      </c>
      <c r="S16284" t="s">
        <v>151</v>
      </c>
      <c r="T16284" s="297">
        <v>46311.754166666666</v>
      </c>
    </row>
    <row r="16285" spans="1:20" x14ac:dyDescent="0.35">
      <c r="A16285" t="s">
        <v>156</v>
      </c>
      <c r="B16285" t="s">
        <v>157</v>
      </c>
      <c r="C16285" t="s">
        <v>93</v>
      </c>
      <c r="D16285" s="29">
        <v>46606</v>
      </c>
      <c r="E16285">
        <v>0</v>
      </c>
      <c r="F16285">
        <v>0</v>
      </c>
      <c r="G16285">
        <v>0</v>
      </c>
      <c r="H16285">
        <v>0</v>
      </c>
      <c r="R16285">
        <v>0</v>
      </c>
      <c r="S16285" t="s">
        <v>151</v>
      </c>
      <c r="T16285" s="297">
        <v>46311.754166666666</v>
      </c>
    </row>
    <row r="16286" spans="1:20" x14ac:dyDescent="0.35">
      <c r="A16286" t="s">
        <v>156</v>
      </c>
      <c r="B16286" t="s">
        <v>157</v>
      </c>
      <c r="C16286" t="s">
        <v>93</v>
      </c>
      <c r="D16286" s="29">
        <v>46607</v>
      </c>
      <c r="E16286">
        <v>0</v>
      </c>
      <c r="F16286">
        <v>0</v>
      </c>
      <c r="G16286">
        <v>0</v>
      </c>
      <c r="H16286">
        <v>0</v>
      </c>
      <c r="R16286">
        <v>0</v>
      </c>
      <c r="S16286" t="s">
        <v>151</v>
      </c>
      <c r="T16286" s="297">
        <v>46311.754166666666</v>
      </c>
    </row>
    <row r="16287" spans="1:20" x14ac:dyDescent="0.35">
      <c r="A16287" t="s">
        <v>156</v>
      </c>
      <c r="B16287" t="s">
        <v>157</v>
      </c>
      <c r="C16287" t="s">
        <v>93</v>
      </c>
      <c r="D16287" s="29">
        <v>46608</v>
      </c>
      <c r="E16287">
        <v>0</v>
      </c>
      <c r="F16287">
        <v>0</v>
      </c>
      <c r="G16287">
        <v>0</v>
      </c>
      <c r="H16287">
        <v>0</v>
      </c>
      <c r="R16287">
        <v>0</v>
      </c>
      <c r="S16287" t="s">
        <v>151</v>
      </c>
      <c r="T16287" s="297">
        <v>46311.754166666666</v>
      </c>
    </row>
    <row r="16288" spans="1:20" x14ac:dyDescent="0.35">
      <c r="A16288" t="s">
        <v>156</v>
      </c>
      <c r="B16288" t="s">
        <v>157</v>
      </c>
      <c r="C16288" t="s">
        <v>93</v>
      </c>
      <c r="D16288" s="29">
        <v>46609</v>
      </c>
      <c r="E16288">
        <v>0</v>
      </c>
      <c r="F16288">
        <v>0</v>
      </c>
      <c r="G16288">
        <v>0</v>
      </c>
      <c r="H16288">
        <v>0</v>
      </c>
      <c r="R16288">
        <v>0</v>
      </c>
      <c r="S16288" t="s">
        <v>151</v>
      </c>
      <c r="T16288" s="297">
        <v>46311.754166666666</v>
      </c>
    </row>
    <row r="16289" spans="1:20" x14ac:dyDescent="0.35">
      <c r="A16289" t="s">
        <v>156</v>
      </c>
      <c r="B16289" t="s">
        <v>157</v>
      </c>
      <c r="C16289" t="s">
        <v>93</v>
      </c>
      <c r="D16289" s="29">
        <v>46610</v>
      </c>
      <c r="E16289">
        <v>0</v>
      </c>
      <c r="F16289">
        <v>0</v>
      </c>
      <c r="G16289">
        <v>0</v>
      </c>
      <c r="H16289">
        <v>0</v>
      </c>
      <c r="R16289">
        <v>0</v>
      </c>
      <c r="S16289" t="s">
        <v>151</v>
      </c>
      <c r="T16289" s="297">
        <v>46311.754166666666</v>
      </c>
    </row>
    <row r="16290" spans="1:20" x14ac:dyDescent="0.35">
      <c r="A16290" t="s">
        <v>156</v>
      </c>
      <c r="B16290" t="s">
        <v>157</v>
      </c>
      <c r="C16290" t="s">
        <v>93</v>
      </c>
      <c r="D16290" s="29">
        <v>46611</v>
      </c>
      <c r="E16290">
        <v>0</v>
      </c>
      <c r="F16290">
        <v>0</v>
      </c>
      <c r="G16290">
        <v>0</v>
      </c>
      <c r="H16290">
        <v>0</v>
      </c>
      <c r="R16290">
        <v>0</v>
      </c>
      <c r="S16290" t="s">
        <v>151</v>
      </c>
      <c r="T16290" s="297">
        <v>46311.754166666666</v>
      </c>
    </row>
    <row r="16291" spans="1:20" x14ac:dyDescent="0.35">
      <c r="A16291" t="s">
        <v>156</v>
      </c>
      <c r="B16291" t="s">
        <v>157</v>
      </c>
      <c r="C16291" t="s">
        <v>93</v>
      </c>
      <c r="D16291" s="29">
        <v>46612</v>
      </c>
      <c r="E16291">
        <v>0</v>
      </c>
      <c r="F16291">
        <v>0</v>
      </c>
      <c r="G16291">
        <v>0</v>
      </c>
      <c r="H16291">
        <v>0</v>
      </c>
      <c r="R16291">
        <v>0</v>
      </c>
      <c r="S16291" t="s">
        <v>151</v>
      </c>
      <c r="T16291" s="297">
        <v>46311.754166666666</v>
      </c>
    </row>
    <row r="16292" spans="1:20" x14ac:dyDescent="0.35">
      <c r="A16292" t="s">
        <v>156</v>
      </c>
      <c r="B16292" t="s">
        <v>157</v>
      </c>
      <c r="C16292" t="s">
        <v>93</v>
      </c>
      <c r="D16292" s="29">
        <v>46613</v>
      </c>
      <c r="E16292">
        <v>0</v>
      </c>
      <c r="F16292">
        <v>0</v>
      </c>
      <c r="G16292">
        <v>0</v>
      </c>
      <c r="H16292">
        <v>0</v>
      </c>
      <c r="R16292">
        <v>0</v>
      </c>
      <c r="S16292" t="s">
        <v>151</v>
      </c>
      <c r="T16292" s="297">
        <v>46311.754166666666</v>
      </c>
    </row>
    <row r="16293" spans="1:20" x14ac:dyDescent="0.35">
      <c r="A16293" t="s">
        <v>156</v>
      </c>
      <c r="B16293" t="s">
        <v>157</v>
      </c>
      <c r="C16293" t="s">
        <v>93</v>
      </c>
      <c r="D16293" s="29">
        <v>46614</v>
      </c>
      <c r="E16293">
        <v>0</v>
      </c>
      <c r="F16293">
        <v>0</v>
      </c>
      <c r="G16293">
        <v>0</v>
      </c>
      <c r="H16293">
        <v>0</v>
      </c>
      <c r="R16293">
        <v>0</v>
      </c>
      <c r="S16293" t="s">
        <v>151</v>
      </c>
      <c r="T16293" s="297">
        <v>46311.754166666666</v>
      </c>
    </row>
    <row r="16294" spans="1:20" x14ac:dyDescent="0.35">
      <c r="A16294" t="s">
        <v>156</v>
      </c>
      <c r="B16294" t="s">
        <v>157</v>
      </c>
      <c r="C16294" t="s">
        <v>93</v>
      </c>
      <c r="D16294" s="29">
        <v>46615</v>
      </c>
      <c r="E16294">
        <v>0</v>
      </c>
      <c r="F16294">
        <v>0</v>
      </c>
      <c r="G16294">
        <v>0</v>
      </c>
      <c r="H16294">
        <v>0</v>
      </c>
      <c r="R16294">
        <v>0</v>
      </c>
      <c r="S16294" t="s">
        <v>151</v>
      </c>
      <c r="T16294" s="297">
        <v>46311.754166666666</v>
      </c>
    </row>
    <row r="16295" spans="1:20" x14ac:dyDescent="0.35">
      <c r="A16295" t="s">
        <v>156</v>
      </c>
      <c r="B16295" t="s">
        <v>157</v>
      </c>
      <c r="C16295" t="s">
        <v>93</v>
      </c>
      <c r="D16295" s="29">
        <v>46616</v>
      </c>
      <c r="E16295">
        <v>0</v>
      </c>
      <c r="F16295">
        <v>0</v>
      </c>
      <c r="G16295">
        <v>0</v>
      </c>
      <c r="H16295">
        <v>0</v>
      </c>
      <c r="R16295">
        <v>0</v>
      </c>
      <c r="S16295" t="s">
        <v>151</v>
      </c>
      <c r="T16295" s="297">
        <v>46311.754166666666</v>
      </c>
    </row>
    <row r="16296" spans="1:20" x14ac:dyDescent="0.35">
      <c r="A16296" t="s">
        <v>156</v>
      </c>
      <c r="B16296" t="s">
        <v>157</v>
      </c>
      <c r="C16296" t="s">
        <v>93</v>
      </c>
      <c r="D16296" s="29">
        <v>46617</v>
      </c>
      <c r="E16296">
        <v>0</v>
      </c>
      <c r="F16296">
        <v>0</v>
      </c>
      <c r="G16296">
        <v>0</v>
      </c>
      <c r="H16296">
        <v>0</v>
      </c>
      <c r="R16296">
        <v>0</v>
      </c>
      <c r="S16296" t="s">
        <v>151</v>
      </c>
      <c r="T16296" s="297">
        <v>46311.754166666666</v>
      </c>
    </row>
    <row r="16297" spans="1:20" x14ac:dyDescent="0.35">
      <c r="A16297" t="s">
        <v>156</v>
      </c>
      <c r="B16297" t="s">
        <v>157</v>
      </c>
      <c r="C16297" t="s">
        <v>93</v>
      </c>
      <c r="D16297" s="29">
        <v>46618</v>
      </c>
      <c r="E16297">
        <v>0</v>
      </c>
      <c r="F16297">
        <v>0</v>
      </c>
      <c r="G16297">
        <v>0</v>
      </c>
      <c r="H16297">
        <v>0</v>
      </c>
      <c r="R16297">
        <v>0</v>
      </c>
      <c r="S16297" t="s">
        <v>151</v>
      </c>
      <c r="T16297" s="297">
        <v>46311.754166666666</v>
      </c>
    </row>
    <row r="16298" spans="1:20" x14ac:dyDescent="0.35">
      <c r="A16298" t="s">
        <v>156</v>
      </c>
      <c r="B16298" t="s">
        <v>157</v>
      </c>
      <c r="C16298" t="s">
        <v>93</v>
      </c>
      <c r="D16298" s="29">
        <v>46619</v>
      </c>
      <c r="E16298">
        <v>0</v>
      </c>
      <c r="F16298">
        <v>0</v>
      </c>
      <c r="G16298">
        <v>0</v>
      </c>
      <c r="H16298">
        <v>0</v>
      </c>
      <c r="R16298">
        <v>0</v>
      </c>
      <c r="S16298" t="s">
        <v>151</v>
      </c>
      <c r="T16298" s="297">
        <v>46311.754166666666</v>
      </c>
    </row>
    <row r="16299" spans="1:20" x14ac:dyDescent="0.35">
      <c r="A16299" t="s">
        <v>156</v>
      </c>
      <c r="B16299" t="s">
        <v>157</v>
      </c>
      <c r="C16299" t="s">
        <v>93</v>
      </c>
      <c r="D16299" s="29">
        <v>46620</v>
      </c>
      <c r="E16299">
        <v>0</v>
      </c>
      <c r="F16299">
        <v>0</v>
      </c>
      <c r="G16299">
        <v>0</v>
      </c>
      <c r="H16299">
        <v>0</v>
      </c>
      <c r="R16299">
        <v>0</v>
      </c>
      <c r="S16299" t="s">
        <v>151</v>
      </c>
      <c r="T16299" s="297">
        <v>46311.754166666666</v>
      </c>
    </row>
    <row r="16300" spans="1:20" x14ac:dyDescent="0.35">
      <c r="A16300" t="s">
        <v>156</v>
      </c>
      <c r="B16300" t="s">
        <v>157</v>
      </c>
      <c r="C16300" t="s">
        <v>93</v>
      </c>
      <c r="D16300" s="29">
        <v>46621</v>
      </c>
      <c r="E16300">
        <v>0</v>
      </c>
      <c r="F16300">
        <v>0</v>
      </c>
      <c r="G16300">
        <v>0</v>
      </c>
      <c r="H16300">
        <v>0</v>
      </c>
      <c r="R16300">
        <v>0</v>
      </c>
      <c r="S16300" t="s">
        <v>151</v>
      </c>
      <c r="T16300" s="297">
        <v>46311.754166666666</v>
      </c>
    </row>
    <row r="16301" spans="1:20" x14ac:dyDescent="0.35">
      <c r="A16301" t="s">
        <v>156</v>
      </c>
      <c r="B16301" t="s">
        <v>157</v>
      </c>
      <c r="C16301" t="s">
        <v>93</v>
      </c>
      <c r="D16301" s="29">
        <v>46622</v>
      </c>
      <c r="E16301">
        <v>0</v>
      </c>
      <c r="F16301">
        <v>0</v>
      </c>
      <c r="G16301">
        <v>0</v>
      </c>
      <c r="H16301">
        <v>0</v>
      </c>
      <c r="R16301">
        <v>0</v>
      </c>
      <c r="S16301" t="s">
        <v>151</v>
      </c>
      <c r="T16301" s="297">
        <v>46311.754166666666</v>
      </c>
    </row>
    <row r="16302" spans="1:20" x14ac:dyDescent="0.35">
      <c r="A16302" t="s">
        <v>156</v>
      </c>
      <c r="B16302" t="s">
        <v>157</v>
      </c>
      <c r="C16302" t="s">
        <v>93</v>
      </c>
      <c r="D16302" s="29">
        <v>46623</v>
      </c>
      <c r="E16302">
        <v>0</v>
      </c>
      <c r="F16302">
        <v>0</v>
      </c>
      <c r="G16302">
        <v>0</v>
      </c>
      <c r="H16302">
        <v>0</v>
      </c>
      <c r="R16302">
        <v>0</v>
      </c>
      <c r="S16302" t="s">
        <v>151</v>
      </c>
      <c r="T16302" s="297">
        <v>46311.754166666666</v>
      </c>
    </row>
    <row r="16303" spans="1:20" x14ac:dyDescent="0.35">
      <c r="A16303" t="s">
        <v>156</v>
      </c>
      <c r="B16303" t="s">
        <v>157</v>
      </c>
      <c r="C16303" t="s">
        <v>93</v>
      </c>
      <c r="D16303" s="29">
        <v>46624</v>
      </c>
      <c r="E16303">
        <v>0</v>
      </c>
      <c r="F16303">
        <v>0</v>
      </c>
      <c r="G16303">
        <v>0</v>
      </c>
      <c r="H16303">
        <v>0</v>
      </c>
      <c r="R16303">
        <v>0</v>
      </c>
      <c r="S16303" t="s">
        <v>151</v>
      </c>
      <c r="T16303" s="297">
        <v>46311.754166666666</v>
      </c>
    </row>
    <row r="16304" spans="1:20" x14ac:dyDescent="0.35">
      <c r="A16304" t="s">
        <v>156</v>
      </c>
      <c r="B16304" t="s">
        <v>157</v>
      </c>
      <c r="C16304" t="s">
        <v>93</v>
      </c>
      <c r="D16304" s="29">
        <v>46625</v>
      </c>
      <c r="E16304">
        <v>0</v>
      </c>
      <c r="F16304">
        <v>0</v>
      </c>
      <c r="G16304">
        <v>0</v>
      </c>
      <c r="H16304">
        <v>0</v>
      </c>
      <c r="R16304">
        <v>0</v>
      </c>
      <c r="S16304" t="s">
        <v>151</v>
      </c>
      <c r="T16304" s="297">
        <v>46311.754166666666</v>
      </c>
    </row>
    <row r="16305" spans="1:20" x14ac:dyDescent="0.35">
      <c r="A16305" t="s">
        <v>156</v>
      </c>
      <c r="B16305" t="s">
        <v>157</v>
      </c>
      <c r="C16305" t="s">
        <v>93</v>
      </c>
      <c r="D16305" s="29">
        <v>46626</v>
      </c>
      <c r="E16305">
        <v>0</v>
      </c>
      <c r="F16305">
        <v>0</v>
      </c>
      <c r="G16305">
        <v>0</v>
      </c>
      <c r="H16305">
        <v>0</v>
      </c>
      <c r="R16305">
        <v>0</v>
      </c>
      <c r="S16305" t="s">
        <v>151</v>
      </c>
      <c r="T16305" s="297">
        <v>46311.754166666666</v>
      </c>
    </row>
    <row r="16306" spans="1:20" x14ac:dyDescent="0.35">
      <c r="A16306" t="s">
        <v>156</v>
      </c>
      <c r="B16306" t="s">
        <v>157</v>
      </c>
      <c r="C16306" t="s">
        <v>93</v>
      </c>
      <c r="D16306" s="29">
        <v>46627</v>
      </c>
      <c r="E16306">
        <v>0</v>
      </c>
      <c r="F16306">
        <v>0</v>
      </c>
      <c r="G16306">
        <v>0</v>
      </c>
      <c r="H16306">
        <v>0</v>
      </c>
      <c r="R16306">
        <v>0</v>
      </c>
      <c r="S16306" t="s">
        <v>151</v>
      </c>
      <c r="T16306" s="297">
        <v>46311.754166666666</v>
      </c>
    </row>
    <row r="16307" spans="1:20" x14ac:dyDescent="0.35">
      <c r="A16307" t="s">
        <v>156</v>
      </c>
      <c r="B16307" t="s">
        <v>157</v>
      </c>
      <c r="C16307" t="s">
        <v>93</v>
      </c>
      <c r="D16307" s="29">
        <v>46628</v>
      </c>
      <c r="E16307">
        <v>0</v>
      </c>
      <c r="F16307">
        <v>0</v>
      </c>
      <c r="G16307">
        <v>0</v>
      </c>
      <c r="H16307">
        <v>0</v>
      </c>
      <c r="R16307">
        <v>0</v>
      </c>
      <c r="S16307" t="s">
        <v>151</v>
      </c>
      <c r="T16307" s="297">
        <v>46311.754166666666</v>
      </c>
    </row>
    <row r="16308" spans="1:20" x14ac:dyDescent="0.35">
      <c r="A16308" t="s">
        <v>156</v>
      </c>
      <c r="B16308" t="s">
        <v>157</v>
      </c>
      <c r="C16308" t="s">
        <v>93</v>
      </c>
      <c r="D16308" s="29">
        <v>46629</v>
      </c>
      <c r="E16308">
        <v>0</v>
      </c>
      <c r="F16308">
        <v>0</v>
      </c>
      <c r="G16308">
        <v>0</v>
      </c>
      <c r="H16308">
        <v>0</v>
      </c>
      <c r="R16308">
        <v>0</v>
      </c>
      <c r="S16308" t="s">
        <v>151</v>
      </c>
      <c r="T16308" s="297">
        <v>46311.754166666666</v>
      </c>
    </row>
    <row r="16309" spans="1:20" x14ac:dyDescent="0.35">
      <c r="A16309" t="s">
        <v>156</v>
      </c>
      <c r="B16309" t="s">
        <v>157</v>
      </c>
      <c r="C16309" t="s">
        <v>93</v>
      </c>
      <c r="D16309" s="29">
        <v>46630</v>
      </c>
      <c r="E16309">
        <v>0</v>
      </c>
      <c r="F16309">
        <v>0</v>
      </c>
      <c r="G16309">
        <v>0</v>
      </c>
      <c r="H16309">
        <v>0</v>
      </c>
      <c r="R16309">
        <v>0</v>
      </c>
      <c r="S16309" t="s">
        <v>151</v>
      </c>
      <c r="T16309" s="297">
        <v>46311.754166666666</v>
      </c>
    </row>
    <row r="16310" spans="1:20" x14ac:dyDescent="0.35">
      <c r="A16310" t="s">
        <v>156</v>
      </c>
      <c r="B16310" t="s">
        <v>157</v>
      </c>
      <c r="C16310" t="s">
        <v>93</v>
      </c>
      <c r="D16310" s="29">
        <v>46631</v>
      </c>
      <c r="E16310">
        <v>0</v>
      </c>
      <c r="F16310">
        <v>0</v>
      </c>
      <c r="G16310">
        <v>0</v>
      </c>
      <c r="H16310">
        <v>0</v>
      </c>
      <c r="R16310">
        <v>0</v>
      </c>
      <c r="S16310" t="s">
        <v>151</v>
      </c>
      <c r="T16310" s="297">
        <v>46311.754166666666</v>
      </c>
    </row>
    <row r="16311" spans="1:20" x14ac:dyDescent="0.35">
      <c r="A16311" t="s">
        <v>156</v>
      </c>
      <c r="B16311" t="s">
        <v>157</v>
      </c>
      <c r="C16311" t="s">
        <v>93</v>
      </c>
      <c r="D16311" s="29">
        <v>46632</v>
      </c>
      <c r="E16311">
        <v>0</v>
      </c>
      <c r="F16311">
        <v>0</v>
      </c>
      <c r="G16311">
        <v>0</v>
      </c>
      <c r="H16311">
        <v>0</v>
      </c>
      <c r="R16311">
        <v>0</v>
      </c>
      <c r="S16311" t="s">
        <v>151</v>
      </c>
      <c r="T16311" s="297">
        <v>46311.754166666666</v>
      </c>
    </row>
    <row r="16312" spans="1:20" x14ac:dyDescent="0.35">
      <c r="A16312" t="s">
        <v>156</v>
      </c>
      <c r="B16312" t="s">
        <v>157</v>
      </c>
      <c r="C16312" t="s">
        <v>93</v>
      </c>
      <c r="D16312" s="29">
        <v>46633</v>
      </c>
      <c r="E16312">
        <v>0</v>
      </c>
      <c r="F16312">
        <v>0</v>
      </c>
      <c r="G16312">
        <v>0</v>
      </c>
      <c r="H16312">
        <v>0</v>
      </c>
      <c r="R16312">
        <v>0</v>
      </c>
      <c r="S16312" t="s">
        <v>151</v>
      </c>
      <c r="T16312" s="297">
        <v>46311.754166666666</v>
      </c>
    </row>
    <row r="16313" spans="1:20" x14ac:dyDescent="0.35">
      <c r="A16313" t="s">
        <v>156</v>
      </c>
      <c r="B16313" t="s">
        <v>157</v>
      </c>
      <c r="C16313" t="s">
        <v>93</v>
      </c>
      <c r="D16313" s="29">
        <v>46634</v>
      </c>
      <c r="E16313">
        <v>0</v>
      </c>
      <c r="F16313">
        <v>0</v>
      </c>
      <c r="G16313">
        <v>0</v>
      </c>
      <c r="H16313">
        <v>0</v>
      </c>
      <c r="R16313">
        <v>0</v>
      </c>
      <c r="S16313" t="s">
        <v>151</v>
      </c>
      <c r="T16313" s="297">
        <v>46311.754166666666</v>
      </c>
    </row>
    <row r="16314" spans="1:20" x14ac:dyDescent="0.35">
      <c r="A16314" t="s">
        <v>156</v>
      </c>
      <c r="B16314" t="s">
        <v>157</v>
      </c>
      <c r="C16314" t="s">
        <v>93</v>
      </c>
      <c r="D16314" s="29">
        <v>46635</v>
      </c>
      <c r="E16314">
        <v>0</v>
      </c>
      <c r="F16314">
        <v>0</v>
      </c>
      <c r="G16314">
        <v>0</v>
      </c>
      <c r="H16314">
        <v>0</v>
      </c>
      <c r="R16314">
        <v>0</v>
      </c>
      <c r="S16314" t="s">
        <v>151</v>
      </c>
      <c r="T16314" s="297">
        <v>46311.754166666666</v>
      </c>
    </row>
    <row r="16315" spans="1:20" x14ac:dyDescent="0.35">
      <c r="A16315" t="s">
        <v>156</v>
      </c>
      <c r="B16315" t="s">
        <v>157</v>
      </c>
      <c r="C16315" t="s">
        <v>93</v>
      </c>
      <c r="D16315" s="29">
        <v>46636</v>
      </c>
      <c r="E16315">
        <v>0</v>
      </c>
      <c r="F16315">
        <v>0</v>
      </c>
      <c r="G16315">
        <v>0</v>
      </c>
      <c r="H16315">
        <v>0</v>
      </c>
      <c r="R16315">
        <v>0</v>
      </c>
      <c r="S16315" t="s">
        <v>90</v>
      </c>
      <c r="T16315" s="297">
        <v>46311.754166666666</v>
      </c>
    </row>
    <row r="16316" spans="1:20" x14ac:dyDescent="0.35">
      <c r="A16316" t="s">
        <v>156</v>
      </c>
      <c r="B16316" t="s">
        <v>157</v>
      </c>
      <c r="C16316" t="s">
        <v>93</v>
      </c>
      <c r="D16316" s="29">
        <v>46637</v>
      </c>
      <c r="E16316">
        <v>0</v>
      </c>
      <c r="F16316">
        <v>0</v>
      </c>
      <c r="G16316">
        <v>0</v>
      </c>
      <c r="H16316">
        <v>0</v>
      </c>
      <c r="R16316">
        <v>0</v>
      </c>
      <c r="S16316" t="s">
        <v>90</v>
      </c>
      <c r="T16316" s="297">
        <v>46311.754166666666</v>
      </c>
    </row>
    <row r="16317" spans="1:20" x14ac:dyDescent="0.35">
      <c r="A16317" t="s">
        <v>156</v>
      </c>
      <c r="B16317" t="s">
        <v>157</v>
      </c>
      <c r="C16317" t="s">
        <v>93</v>
      </c>
      <c r="D16317" s="29">
        <v>46638</v>
      </c>
      <c r="E16317">
        <v>0</v>
      </c>
      <c r="F16317">
        <v>0</v>
      </c>
      <c r="G16317">
        <v>0</v>
      </c>
      <c r="H16317">
        <v>0</v>
      </c>
      <c r="R16317">
        <v>0</v>
      </c>
      <c r="S16317" t="s">
        <v>90</v>
      </c>
      <c r="T16317" s="297">
        <v>46311.754166666666</v>
      </c>
    </row>
    <row r="16318" spans="1:20" x14ac:dyDescent="0.35">
      <c r="A16318" t="s">
        <v>156</v>
      </c>
      <c r="B16318" t="s">
        <v>157</v>
      </c>
      <c r="C16318" t="s">
        <v>93</v>
      </c>
      <c r="D16318" s="29">
        <v>46639</v>
      </c>
      <c r="E16318">
        <v>0</v>
      </c>
      <c r="F16318">
        <v>0</v>
      </c>
      <c r="G16318">
        <v>0</v>
      </c>
      <c r="H16318">
        <v>0</v>
      </c>
      <c r="R16318">
        <v>0</v>
      </c>
      <c r="S16318" t="s">
        <v>90</v>
      </c>
      <c r="T16318" s="297">
        <v>46311.754166666666</v>
      </c>
    </row>
    <row r="16319" spans="1:20" x14ac:dyDescent="0.35">
      <c r="A16319" t="s">
        <v>156</v>
      </c>
      <c r="B16319" t="s">
        <v>157</v>
      </c>
      <c r="C16319" t="s">
        <v>93</v>
      </c>
      <c r="D16319" s="29">
        <v>46640</v>
      </c>
      <c r="E16319">
        <v>0</v>
      </c>
      <c r="F16319">
        <v>0</v>
      </c>
      <c r="G16319">
        <v>0</v>
      </c>
      <c r="H16319">
        <v>0</v>
      </c>
      <c r="R16319">
        <v>0</v>
      </c>
      <c r="S16319" t="s">
        <v>90</v>
      </c>
      <c r="T16319" s="297">
        <v>46311.754166666666</v>
      </c>
    </row>
    <row r="16320" spans="1:20" x14ac:dyDescent="0.35">
      <c r="A16320" t="s">
        <v>156</v>
      </c>
      <c r="B16320" t="s">
        <v>157</v>
      </c>
      <c r="C16320" t="s">
        <v>93</v>
      </c>
      <c r="D16320" s="29">
        <v>46641</v>
      </c>
      <c r="E16320">
        <v>0</v>
      </c>
      <c r="F16320">
        <v>0</v>
      </c>
      <c r="G16320">
        <v>0</v>
      </c>
      <c r="H16320">
        <v>0</v>
      </c>
      <c r="R16320">
        <v>0</v>
      </c>
      <c r="S16320" t="s">
        <v>90</v>
      </c>
      <c r="T16320" s="297">
        <v>46311.754166666666</v>
      </c>
    </row>
    <row r="16321" spans="1:20" x14ac:dyDescent="0.35">
      <c r="A16321" t="s">
        <v>156</v>
      </c>
      <c r="B16321" t="s">
        <v>157</v>
      </c>
      <c r="C16321" t="s">
        <v>93</v>
      </c>
      <c r="D16321" s="29">
        <v>46642</v>
      </c>
      <c r="E16321">
        <v>0</v>
      </c>
      <c r="F16321">
        <v>0</v>
      </c>
      <c r="G16321">
        <v>0</v>
      </c>
      <c r="H16321">
        <v>0</v>
      </c>
      <c r="R16321">
        <v>0</v>
      </c>
      <c r="S16321" t="s">
        <v>90</v>
      </c>
      <c r="T16321" s="297">
        <v>46311.754166666666</v>
      </c>
    </row>
    <row r="16322" spans="1:20" x14ac:dyDescent="0.35">
      <c r="A16322" t="s">
        <v>156</v>
      </c>
      <c r="B16322" t="s">
        <v>157</v>
      </c>
      <c r="C16322" t="s">
        <v>93</v>
      </c>
      <c r="D16322" s="29">
        <v>46643</v>
      </c>
      <c r="E16322">
        <v>0</v>
      </c>
      <c r="F16322">
        <v>0</v>
      </c>
      <c r="G16322">
        <v>0</v>
      </c>
      <c r="H16322">
        <v>0</v>
      </c>
      <c r="R16322">
        <v>0</v>
      </c>
      <c r="S16322" t="s">
        <v>90</v>
      </c>
      <c r="T16322" s="297">
        <v>46311.754166666666</v>
      </c>
    </row>
    <row r="16323" spans="1:20" x14ac:dyDescent="0.35">
      <c r="A16323" t="s">
        <v>156</v>
      </c>
      <c r="B16323" t="s">
        <v>157</v>
      </c>
      <c r="C16323" t="s">
        <v>93</v>
      </c>
      <c r="D16323" s="29">
        <v>46644</v>
      </c>
      <c r="E16323">
        <v>0</v>
      </c>
      <c r="F16323">
        <v>0</v>
      </c>
      <c r="G16323">
        <v>0</v>
      </c>
      <c r="H16323">
        <v>0</v>
      </c>
      <c r="R16323">
        <v>0</v>
      </c>
      <c r="S16323" t="s">
        <v>90</v>
      </c>
      <c r="T16323" s="297">
        <v>46311.754166666666</v>
      </c>
    </row>
    <row r="16324" spans="1:20" x14ac:dyDescent="0.35">
      <c r="A16324" t="s">
        <v>156</v>
      </c>
      <c r="B16324" t="s">
        <v>157</v>
      </c>
      <c r="C16324" t="s">
        <v>93</v>
      </c>
      <c r="D16324" s="29">
        <v>46645</v>
      </c>
      <c r="E16324">
        <v>0</v>
      </c>
      <c r="F16324">
        <v>0</v>
      </c>
      <c r="G16324">
        <v>0</v>
      </c>
      <c r="H16324">
        <v>0</v>
      </c>
      <c r="R16324">
        <v>0</v>
      </c>
      <c r="S16324" t="s">
        <v>90</v>
      </c>
      <c r="T16324" s="297">
        <v>46311.754166666666</v>
      </c>
    </row>
    <row r="16325" spans="1:20" x14ac:dyDescent="0.35">
      <c r="A16325" t="s">
        <v>156</v>
      </c>
      <c r="B16325" t="s">
        <v>157</v>
      </c>
      <c r="C16325" t="s">
        <v>93</v>
      </c>
      <c r="D16325" s="29">
        <v>46646</v>
      </c>
      <c r="E16325">
        <v>0</v>
      </c>
      <c r="F16325">
        <v>0</v>
      </c>
      <c r="G16325">
        <v>0</v>
      </c>
      <c r="H16325">
        <v>0</v>
      </c>
      <c r="R16325">
        <v>0</v>
      </c>
      <c r="S16325" t="s">
        <v>90</v>
      </c>
      <c r="T16325" s="297">
        <v>46311.754166666666</v>
      </c>
    </row>
    <row r="16326" spans="1:20" x14ac:dyDescent="0.35">
      <c r="A16326" t="s">
        <v>156</v>
      </c>
      <c r="B16326" t="s">
        <v>157</v>
      </c>
      <c r="C16326" t="s">
        <v>93</v>
      </c>
      <c r="D16326" s="29">
        <v>46647</v>
      </c>
      <c r="E16326">
        <v>0</v>
      </c>
      <c r="F16326">
        <v>0</v>
      </c>
      <c r="G16326">
        <v>0</v>
      </c>
      <c r="H16326">
        <v>0</v>
      </c>
      <c r="R16326">
        <v>0</v>
      </c>
      <c r="S16326" t="s">
        <v>90</v>
      </c>
      <c r="T16326" s="297">
        <v>46311.754166666666</v>
      </c>
    </row>
    <row r="16327" spans="1:20" x14ac:dyDescent="0.35">
      <c r="A16327" t="s">
        <v>156</v>
      </c>
      <c r="B16327" t="s">
        <v>157</v>
      </c>
      <c r="C16327" t="s">
        <v>93</v>
      </c>
      <c r="D16327" s="29">
        <v>46648</v>
      </c>
      <c r="E16327">
        <v>0</v>
      </c>
      <c r="F16327">
        <v>0</v>
      </c>
      <c r="G16327">
        <v>0</v>
      </c>
      <c r="H16327">
        <v>0</v>
      </c>
      <c r="R16327">
        <v>0</v>
      </c>
      <c r="S16327" t="s">
        <v>90</v>
      </c>
      <c r="T16327" s="297">
        <v>46311.754166666666</v>
      </c>
    </row>
    <row r="16328" spans="1:20" x14ac:dyDescent="0.35">
      <c r="A16328" t="s">
        <v>156</v>
      </c>
      <c r="B16328" t="s">
        <v>157</v>
      </c>
      <c r="C16328" t="s">
        <v>93</v>
      </c>
      <c r="D16328" s="29">
        <v>46649</v>
      </c>
      <c r="E16328">
        <v>0</v>
      </c>
      <c r="F16328">
        <v>0</v>
      </c>
      <c r="G16328">
        <v>0</v>
      </c>
      <c r="H16328">
        <v>0</v>
      </c>
      <c r="R16328">
        <v>0</v>
      </c>
      <c r="S16328" t="s">
        <v>90</v>
      </c>
      <c r="T16328" s="297">
        <v>46311.754166666666</v>
      </c>
    </row>
    <row r="16329" spans="1:20" x14ac:dyDescent="0.35">
      <c r="A16329" t="s">
        <v>156</v>
      </c>
      <c r="B16329" t="s">
        <v>157</v>
      </c>
      <c r="C16329" t="s">
        <v>93</v>
      </c>
      <c r="D16329" s="29">
        <v>46650</v>
      </c>
      <c r="E16329">
        <v>0</v>
      </c>
      <c r="F16329">
        <v>0</v>
      </c>
      <c r="G16329">
        <v>0</v>
      </c>
      <c r="H16329">
        <v>0</v>
      </c>
      <c r="R16329">
        <v>0</v>
      </c>
      <c r="S16329" t="s">
        <v>90</v>
      </c>
      <c r="T16329" s="297">
        <v>46311.754166666666</v>
      </c>
    </row>
    <row r="16330" spans="1:20" x14ac:dyDescent="0.35">
      <c r="A16330" t="s">
        <v>156</v>
      </c>
      <c r="B16330" t="s">
        <v>157</v>
      </c>
      <c r="C16330" t="s">
        <v>93</v>
      </c>
      <c r="D16330" s="29">
        <v>46651</v>
      </c>
      <c r="E16330">
        <v>0</v>
      </c>
      <c r="F16330">
        <v>0</v>
      </c>
      <c r="G16330">
        <v>0</v>
      </c>
      <c r="H16330">
        <v>0</v>
      </c>
      <c r="R16330">
        <v>0</v>
      </c>
      <c r="S16330" t="s">
        <v>90</v>
      </c>
      <c r="T16330" s="297">
        <v>46311.754166666666</v>
      </c>
    </row>
    <row r="16331" spans="1:20" x14ac:dyDescent="0.35">
      <c r="A16331" t="s">
        <v>156</v>
      </c>
      <c r="B16331" t="s">
        <v>157</v>
      </c>
      <c r="C16331" t="s">
        <v>93</v>
      </c>
      <c r="D16331" s="29">
        <v>46652</v>
      </c>
      <c r="E16331">
        <v>0</v>
      </c>
      <c r="F16331">
        <v>0</v>
      </c>
      <c r="G16331">
        <v>0</v>
      </c>
      <c r="H16331">
        <v>0</v>
      </c>
      <c r="R16331">
        <v>0</v>
      </c>
      <c r="S16331" t="s">
        <v>90</v>
      </c>
      <c r="T16331" s="297">
        <v>46311.754166666666</v>
      </c>
    </row>
    <row r="16332" spans="1:20" x14ac:dyDescent="0.35">
      <c r="A16332" t="s">
        <v>156</v>
      </c>
      <c r="B16332" t="s">
        <v>157</v>
      </c>
      <c r="C16332" t="s">
        <v>93</v>
      </c>
      <c r="D16332" s="29">
        <v>46653</v>
      </c>
      <c r="E16332">
        <v>0</v>
      </c>
      <c r="F16332">
        <v>0</v>
      </c>
      <c r="G16332">
        <v>0</v>
      </c>
      <c r="H16332">
        <v>0</v>
      </c>
      <c r="R16332">
        <v>0</v>
      </c>
      <c r="S16332" t="s">
        <v>90</v>
      </c>
      <c r="T16332" s="297">
        <v>46311.754166666666</v>
      </c>
    </row>
    <row r="16333" spans="1:20" x14ac:dyDescent="0.35">
      <c r="A16333" t="s">
        <v>156</v>
      </c>
      <c r="B16333" t="s">
        <v>157</v>
      </c>
      <c r="C16333" t="s">
        <v>93</v>
      </c>
      <c r="D16333" s="29">
        <v>46654</v>
      </c>
      <c r="E16333">
        <v>0</v>
      </c>
      <c r="F16333">
        <v>0</v>
      </c>
      <c r="G16333">
        <v>0</v>
      </c>
      <c r="H16333">
        <v>0</v>
      </c>
      <c r="R16333">
        <v>0</v>
      </c>
      <c r="S16333" t="s">
        <v>90</v>
      </c>
      <c r="T16333" s="297">
        <v>46311.754166666666</v>
      </c>
    </row>
    <row r="16334" spans="1:20" x14ac:dyDescent="0.35">
      <c r="A16334" t="s">
        <v>156</v>
      </c>
      <c r="B16334" t="s">
        <v>157</v>
      </c>
      <c r="C16334" t="s">
        <v>93</v>
      </c>
      <c r="D16334" s="29">
        <v>46655</v>
      </c>
      <c r="E16334">
        <v>0</v>
      </c>
      <c r="F16334">
        <v>0</v>
      </c>
      <c r="G16334">
        <v>0</v>
      </c>
      <c r="H16334">
        <v>0</v>
      </c>
      <c r="R16334">
        <v>0</v>
      </c>
      <c r="S16334" t="s">
        <v>90</v>
      </c>
      <c r="T16334" s="297">
        <v>46311.754166666666</v>
      </c>
    </row>
    <row r="16335" spans="1:20" x14ac:dyDescent="0.35">
      <c r="A16335" t="s">
        <v>156</v>
      </c>
      <c r="B16335" t="s">
        <v>157</v>
      </c>
      <c r="C16335" t="s">
        <v>93</v>
      </c>
      <c r="D16335" s="29">
        <v>46656</v>
      </c>
      <c r="E16335">
        <v>0</v>
      </c>
      <c r="F16335">
        <v>0</v>
      </c>
      <c r="G16335">
        <v>0</v>
      </c>
      <c r="H16335">
        <v>0</v>
      </c>
      <c r="R16335">
        <v>0</v>
      </c>
      <c r="S16335" t="s">
        <v>90</v>
      </c>
      <c r="T16335" s="297">
        <v>46311.754166666666</v>
      </c>
    </row>
    <row r="16336" spans="1:20" x14ac:dyDescent="0.35">
      <c r="A16336" t="s">
        <v>156</v>
      </c>
      <c r="B16336" t="s">
        <v>157</v>
      </c>
      <c r="C16336" t="s">
        <v>93</v>
      </c>
      <c r="D16336" s="29">
        <v>46657</v>
      </c>
      <c r="E16336">
        <v>0</v>
      </c>
      <c r="F16336">
        <v>0</v>
      </c>
      <c r="G16336">
        <v>0</v>
      </c>
      <c r="H16336">
        <v>0</v>
      </c>
      <c r="R16336">
        <v>0</v>
      </c>
      <c r="S16336" t="s">
        <v>90</v>
      </c>
      <c r="T16336" s="297">
        <v>46311.754166666666</v>
      </c>
    </row>
    <row r="16337" spans="1:20" x14ac:dyDescent="0.35">
      <c r="A16337" t="s">
        <v>156</v>
      </c>
      <c r="B16337" t="s">
        <v>157</v>
      </c>
      <c r="C16337" t="s">
        <v>93</v>
      </c>
      <c r="D16337" s="29">
        <v>46658</v>
      </c>
      <c r="E16337">
        <v>0</v>
      </c>
      <c r="F16337">
        <v>0</v>
      </c>
      <c r="G16337">
        <v>0</v>
      </c>
      <c r="H16337">
        <v>0</v>
      </c>
      <c r="R16337">
        <v>0</v>
      </c>
      <c r="S16337" t="s">
        <v>90</v>
      </c>
      <c r="T16337" s="297">
        <v>46311.754166666666</v>
      </c>
    </row>
    <row r="16338" spans="1:20" x14ac:dyDescent="0.35">
      <c r="A16338" t="s">
        <v>156</v>
      </c>
      <c r="B16338" t="s">
        <v>157</v>
      </c>
      <c r="C16338" t="s">
        <v>93</v>
      </c>
      <c r="D16338" s="29">
        <v>46659</v>
      </c>
      <c r="E16338">
        <v>0</v>
      </c>
      <c r="F16338">
        <v>0</v>
      </c>
      <c r="G16338">
        <v>0</v>
      </c>
      <c r="H16338">
        <v>0</v>
      </c>
      <c r="R16338">
        <v>0</v>
      </c>
      <c r="S16338" t="s">
        <v>90</v>
      </c>
      <c r="T16338" s="297">
        <v>46311.754166666666</v>
      </c>
    </row>
    <row r="16339" spans="1:20" x14ac:dyDescent="0.35">
      <c r="A16339" t="s">
        <v>156</v>
      </c>
      <c r="B16339" t="s">
        <v>157</v>
      </c>
      <c r="C16339" t="s">
        <v>93</v>
      </c>
      <c r="D16339" s="29">
        <v>46660</v>
      </c>
      <c r="E16339">
        <v>0</v>
      </c>
      <c r="F16339">
        <v>0</v>
      </c>
      <c r="G16339">
        <v>0</v>
      </c>
      <c r="H16339">
        <v>0</v>
      </c>
      <c r="R16339">
        <v>0</v>
      </c>
      <c r="S16339" t="s">
        <v>90</v>
      </c>
      <c r="T16339" s="297">
        <v>46311.754166666666</v>
      </c>
    </row>
    <row r="16340" spans="1:20" x14ac:dyDescent="0.35">
      <c r="A16340" t="s">
        <v>156</v>
      </c>
      <c r="B16340" t="s">
        <v>157</v>
      </c>
      <c r="C16340" t="s">
        <v>93</v>
      </c>
      <c r="D16340" s="29">
        <v>46661</v>
      </c>
      <c r="E16340">
        <v>0</v>
      </c>
      <c r="F16340">
        <v>0</v>
      </c>
      <c r="G16340">
        <v>0</v>
      </c>
      <c r="H16340">
        <v>0</v>
      </c>
      <c r="R16340">
        <v>0</v>
      </c>
      <c r="S16340" t="s">
        <v>90</v>
      </c>
      <c r="T16340" s="297">
        <v>46311.754166666666</v>
      </c>
    </row>
    <row r="16341" spans="1:20" x14ac:dyDescent="0.35">
      <c r="A16341" t="s">
        <v>156</v>
      </c>
      <c r="B16341" t="s">
        <v>157</v>
      </c>
      <c r="C16341" t="s">
        <v>93</v>
      </c>
      <c r="D16341" s="29">
        <v>46662</v>
      </c>
      <c r="E16341">
        <v>0</v>
      </c>
      <c r="F16341">
        <v>0</v>
      </c>
      <c r="G16341">
        <v>0</v>
      </c>
      <c r="H16341">
        <v>0</v>
      </c>
      <c r="R16341">
        <v>0</v>
      </c>
      <c r="S16341" t="s">
        <v>151</v>
      </c>
      <c r="T16341" s="297">
        <v>46311.754166666666</v>
      </c>
    </row>
    <row r="16342" spans="1:20" x14ac:dyDescent="0.35">
      <c r="A16342" t="s">
        <v>156</v>
      </c>
      <c r="B16342" t="s">
        <v>157</v>
      </c>
      <c r="C16342" t="s">
        <v>93</v>
      </c>
      <c r="D16342" s="29">
        <v>46663</v>
      </c>
      <c r="E16342">
        <v>0</v>
      </c>
      <c r="F16342">
        <v>0</v>
      </c>
      <c r="G16342">
        <v>0</v>
      </c>
      <c r="H16342">
        <v>0</v>
      </c>
      <c r="R16342">
        <v>0</v>
      </c>
      <c r="S16342" t="s">
        <v>151</v>
      </c>
      <c r="T16342" s="297">
        <v>46311.754166666666</v>
      </c>
    </row>
    <row r="16343" spans="1:20" x14ac:dyDescent="0.35">
      <c r="A16343" t="s">
        <v>156</v>
      </c>
      <c r="B16343" t="s">
        <v>157</v>
      </c>
      <c r="C16343" t="s">
        <v>93</v>
      </c>
      <c r="D16343" s="29">
        <v>46664</v>
      </c>
      <c r="E16343">
        <v>0</v>
      </c>
      <c r="F16343">
        <v>0</v>
      </c>
      <c r="G16343">
        <v>0</v>
      </c>
      <c r="H16343">
        <v>0</v>
      </c>
      <c r="R16343">
        <v>0</v>
      </c>
      <c r="S16343" t="s">
        <v>90</v>
      </c>
      <c r="T16343" s="297">
        <v>46311.754166666666</v>
      </c>
    </row>
    <row r="16344" spans="1:20" x14ac:dyDescent="0.35">
      <c r="A16344" t="s">
        <v>156</v>
      </c>
      <c r="B16344" t="s">
        <v>157</v>
      </c>
      <c r="C16344" t="s">
        <v>93</v>
      </c>
      <c r="D16344" s="29">
        <v>46665</v>
      </c>
      <c r="E16344">
        <v>0</v>
      </c>
      <c r="F16344">
        <v>0</v>
      </c>
      <c r="G16344">
        <v>0</v>
      </c>
      <c r="H16344">
        <v>0</v>
      </c>
      <c r="R16344">
        <v>0</v>
      </c>
      <c r="S16344" t="s">
        <v>90</v>
      </c>
      <c r="T16344" s="297">
        <v>46311.754166666666</v>
      </c>
    </row>
    <row r="16345" spans="1:20" x14ac:dyDescent="0.35">
      <c r="A16345" t="s">
        <v>156</v>
      </c>
      <c r="B16345" t="s">
        <v>157</v>
      </c>
      <c r="C16345" t="s">
        <v>93</v>
      </c>
      <c r="D16345" s="29">
        <v>46666</v>
      </c>
      <c r="E16345">
        <v>0</v>
      </c>
      <c r="F16345">
        <v>0</v>
      </c>
      <c r="G16345">
        <v>0</v>
      </c>
      <c r="H16345">
        <v>0</v>
      </c>
      <c r="R16345">
        <v>0</v>
      </c>
      <c r="S16345" t="s">
        <v>90</v>
      </c>
      <c r="T16345" s="297">
        <v>46311.754166666666</v>
      </c>
    </row>
    <row r="16346" spans="1:20" x14ac:dyDescent="0.35">
      <c r="A16346" t="s">
        <v>156</v>
      </c>
      <c r="B16346" t="s">
        <v>157</v>
      </c>
      <c r="C16346" t="s">
        <v>93</v>
      </c>
      <c r="D16346" s="29">
        <v>46667</v>
      </c>
      <c r="E16346">
        <v>0</v>
      </c>
      <c r="F16346">
        <v>0</v>
      </c>
      <c r="G16346">
        <v>0</v>
      </c>
      <c r="H16346">
        <v>0</v>
      </c>
      <c r="R16346">
        <v>0</v>
      </c>
      <c r="S16346" t="s">
        <v>90</v>
      </c>
      <c r="T16346" s="297">
        <v>46311.754166666666</v>
      </c>
    </row>
    <row r="16347" spans="1:20" x14ac:dyDescent="0.35">
      <c r="A16347" t="s">
        <v>156</v>
      </c>
      <c r="B16347" t="s">
        <v>157</v>
      </c>
      <c r="C16347" t="s">
        <v>93</v>
      </c>
      <c r="D16347" s="29">
        <v>46668</v>
      </c>
      <c r="E16347">
        <v>0</v>
      </c>
      <c r="F16347">
        <v>0</v>
      </c>
      <c r="G16347">
        <v>0</v>
      </c>
      <c r="H16347">
        <v>0</v>
      </c>
      <c r="R16347">
        <v>0</v>
      </c>
      <c r="S16347" t="s">
        <v>90</v>
      </c>
      <c r="T16347" s="297">
        <v>46311.754166666666</v>
      </c>
    </row>
    <row r="16348" spans="1:20" x14ac:dyDescent="0.35">
      <c r="A16348" t="s">
        <v>156</v>
      </c>
      <c r="B16348" t="s">
        <v>157</v>
      </c>
      <c r="C16348" t="s">
        <v>93</v>
      </c>
      <c r="D16348" s="29">
        <v>46669</v>
      </c>
      <c r="E16348">
        <v>0</v>
      </c>
      <c r="F16348">
        <v>0</v>
      </c>
      <c r="G16348">
        <v>0</v>
      </c>
      <c r="H16348">
        <v>0</v>
      </c>
      <c r="R16348">
        <v>0</v>
      </c>
      <c r="S16348" t="s">
        <v>90</v>
      </c>
      <c r="T16348" s="297">
        <v>46311.754166666666</v>
      </c>
    </row>
    <row r="16349" spans="1:20" x14ac:dyDescent="0.35">
      <c r="A16349" t="s">
        <v>156</v>
      </c>
      <c r="B16349" t="s">
        <v>157</v>
      </c>
      <c r="C16349" t="s">
        <v>93</v>
      </c>
      <c r="D16349" s="29">
        <v>46670</v>
      </c>
      <c r="E16349">
        <v>0</v>
      </c>
      <c r="F16349">
        <v>0</v>
      </c>
      <c r="G16349">
        <v>0</v>
      </c>
      <c r="H16349">
        <v>0</v>
      </c>
      <c r="R16349">
        <v>0</v>
      </c>
      <c r="S16349" t="s">
        <v>90</v>
      </c>
      <c r="T16349" s="297">
        <v>46311.754166666666</v>
      </c>
    </row>
    <row r="16350" spans="1:20" x14ac:dyDescent="0.35">
      <c r="A16350" t="s">
        <v>156</v>
      </c>
      <c r="B16350" t="s">
        <v>157</v>
      </c>
      <c r="C16350" t="s">
        <v>93</v>
      </c>
      <c r="D16350" s="29">
        <v>46671</v>
      </c>
      <c r="E16350">
        <v>0</v>
      </c>
      <c r="F16350">
        <v>0</v>
      </c>
      <c r="G16350">
        <v>0</v>
      </c>
      <c r="H16350">
        <v>0</v>
      </c>
      <c r="R16350">
        <v>0</v>
      </c>
      <c r="S16350" t="s">
        <v>90</v>
      </c>
      <c r="T16350" s="297">
        <v>46311.754166666666</v>
      </c>
    </row>
    <row r="16351" spans="1:20" x14ac:dyDescent="0.35">
      <c r="A16351" t="s">
        <v>156</v>
      </c>
      <c r="B16351" t="s">
        <v>157</v>
      </c>
      <c r="C16351" t="s">
        <v>93</v>
      </c>
      <c r="D16351" s="29">
        <v>46672</v>
      </c>
      <c r="E16351">
        <v>0</v>
      </c>
      <c r="F16351">
        <v>0</v>
      </c>
      <c r="G16351">
        <v>0</v>
      </c>
      <c r="H16351">
        <v>0</v>
      </c>
      <c r="R16351">
        <v>0</v>
      </c>
      <c r="S16351" t="s">
        <v>90</v>
      </c>
      <c r="T16351" s="297">
        <v>46311.754166666666</v>
      </c>
    </row>
    <row r="16352" spans="1:20" x14ac:dyDescent="0.35">
      <c r="A16352" t="s">
        <v>156</v>
      </c>
      <c r="B16352" t="s">
        <v>157</v>
      </c>
      <c r="C16352" t="s">
        <v>93</v>
      </c>
      <c r="D16352" s="29">
        <v>46673</v>
      </c>
      <c r="E16352">
        <v>0</v>
      </c>
      <c r="F16352">
        <v>0</v>
      </c>
      <c r="G16352">
        <v>0</v>
      </c>
      <c r="H16352">
        <v>0</v>
      </c>
      <c r="R16352">
        <v>0</v>
      </c>
      <c r="S16352" t="s">
        <v>90</v>
      </c>
      <c r="T16352" s="297">
        <v>46311.754166666666</v>
      </c>
    </row>
    <row r="16353" spans="1:20" x14ac:dyDescent="0.35">
      <c r="A16353" t="s">
        <v>156</v>
      </c>
      <c r="B16353" t="s">
        <v>157</v>
      </c>
      <c r="C16353" t="s">
        <v>93</v>
      </c>
      <c r="D16353" s="29">
        <v>46674</v>
      </c>
      <c r="E16353">
        <v>0</v>
      </c>
      <c r="F16353">
        <v>0</v>
      </c>
      <c r="G16353">
        <v>0</v>
      </c>
      <c r="H16353">
        <v>0</v>
      </c>
      <c r="R16353">
        <v>0</v>
      </c>
      <c r="S16353" t="s">
        <v>90</v>
      </c>
      <c r="T16353" s="297">
        <v>46311.754166666666</v>
      </c>
    </row>
    <row r="16354" spans="1:20" x14ac:dyDescent="0.35">
      <c r="A16354" t="s">
        <v>156</v>
      </c>
      <c r="B16354" t="s">
        <v>157</v>
      </c>
      <c r="C16354" t="s">
        <v>93</v>
      </c>
      <c r="D16354" s="29">
        <v>46675</v>
      </c>
      <c r="E16354">
        <v>0</v>
      </c>
      <c r="F16354">
        <v>0</v>
      </c>
      <c r="G16354">
        <v>0</v>
      </c>
      <c r="H16354">
        <v>0</v>
      </c>
      <c r="R16354">
        <v>0</v>
      </c>
      <c r="S16354" t="s">
        <v>90</v>
      </c>
      <c r="T16354" s="297">
        <v>46311.754166666666</v>
      </c>
    </row>
    <row r="16355" spans="1:20" x14ac:dyDescent="0.35">
      <c r="A16355" t="s">
        <v>156</v>
      </c>
      <c r="B16355" t="s">
        <v>157</v>
      </c>
      <c r="C16355" t="s">
        <v>93</v>
      </c>
      <c r="D16355" s="29">
        <v>46676</v>
      </c>
      <c r="E16355">
        <v>0</v>
      </c>
      <c r="F16355">
        <v>0</v>
      </c>
      <c r="G16355">
        <v>0</v>
      </c>
      <c r="H16355">
        <v>0</v>
      </c>
      <c r="R16355">
        <v>0</v>
      </c>
      <c r="S16355" t="s">
        <v>90</v>
      </c>
      <c r="T16355" s="297">
        <v>46311.754166666666</v>
      </c>
    </row>
    <row r="16356" spans="1:20" x14ac:dyDescent="0.35">
      <c r="A16356" t="s">
        <v>156</v>
      </c>
      <c r="B16356" t="s">
        <v>157</v>
      </c>
      <c r="C16356" t="s">
        <v>93</v>
      </c>
      <c r="D16356" s="29">
        <v>46677</v>
      </c>
      <c r="E16356">
        <v>0</v>
      </c>
      <c r="F16356">
        <v>0</v>
      </c>
      <c r="G16356">
        <v>0</v>
      </c>
      <c r="H16356">
        <v>0</v>
      </c>
      <c r="R16356">
        <v>0</v>
      </c>
      <c r="S16356" t="s">
        <v>90</v>
      </c>
      <c r="T16356" s="297">
        <v>46311.754166666666</v>
      </c>
    </row>
    <row r="16357" spans="1:20" x14ac:dyDescent="0.35">
      <c r="A16357" t="s">
        <v>156</v>
      </c>
      <c r="B16357" t="s">
        <v>157</v>
      </c>
      <c r="C16357" t="s">
        <v>93</v>
      </c>
      <c r="D16357" s="29">
        <v>46678</v>
      </c>
      <c r="E16357">
        <v>0</v>
      </c>
      <c r="F16357">
        <v>0</v>
      </c>
      <c r="G16357">
        <v>0</v>
      </c>
      <c r="H16357">
        <v>0</v>
      </c>
      <c r="R16357">
        <v>0</v>
      </c>
      <c r="S16357" t="s">
        <v>90</v>
      </c>
      <c r="T16357" s="297">
        <v>46311.754166666666</v>
      </c>
    </row>
    <row r="16358" spans="1:20" x14ac:dyDescent="0.35">
      <c r="A16358" t="s">
        <v>156</v>
      </c>
      <c r="B16358" t="s">
        <v>157</v>
      </c>
      <c r="C16358" t="s">
        <v>93</v>
      </c>
      <c r="D16358" s="29">
        <v>46679</v>
      </c>
      <c r="E16358">
        <v>0</v>
      </c>
      <c r="F16358">
        <v>0</v>
      </c>
      <c r="G16358">
        <v>0</v>
      </c>
      <c r="H16358">
        <v>0</v>
      </c>
      <c r="R16358">
        <v>0</v>
      </c>
      <c r="S16358" t="s">
        <v>90</v>
      </c>
      <c r="T16358" s="297">
        <v>46311.754166666666</v>
      </c>
    </row>
    <row r="16359" spans="1:20" x14ac:dyDescent="0.35">
      <c r="A16359" t="s">
        <v>156</v>
      </c>
      <c r="B16359" t="s">
        <v>157</v>
      </c>
      <c r="C16359" t="s">
        <v>93</v>
      </c>
      <c r="D16359" s="29">
        <v>46680</v>
      </c>
      <c r="E16359">
        <v>0</v>
      </c>
      <c r="F16359">
        <v>0</v>
      </c>
      <c r="G16359">
        <v>0</v>
      </c>
      <c r="H16359">
        <v>0</v>
      </c>
      <c r="R16359">
        <v>0</v>
      </c>
      <c r="S16359" t="s">
        <v>90</v>
      </c>
      <c r="T16359" s="297">
        <v>46311.754166666666</v>
      </c>
    </row>
    <row r="16360" spans="1:20" x14ac:dyDescent="0.35">
      <c r="A16360" t="s">
        <v>156</v>
      </c>
      <c r="B16360" t="s">
        <v>157</v>
      </c>
      <c r="C16360" t="s">
        <v>93</v>
      </c>
      <c r="D16360" s="29">
        <v>46681</v>
      </c>
      <c r="E16360">
        <v>0</v>
      </c>
      <c r="F16360">
        <v>0</v>
      </c>
      <c r="G16360">
        <v>0</v>
      </c>
      <c r="H16360">
        <v>0</v>
      </c>
      <c r="R16360">
        <v>0</v>
      </c>
      <c r="S16360" t="s">
        <v>90</v>
      </c>
      <c r="T16360" s="297">
        <v>46311.754166666666</v>
      </c>
    </row>
    <row r="16361" spans="1:20" x14ac:dyDescent="0.35">
      <c r="A16361" t="s">
        <v>156</v>
      </c>
      <c r="B16361" t="s">
        <v>157</v>
      </c>
      <c r="C16361" t="s">
        <v>93</v>
      </c>
      <c r="D16361" s="29">
        <v>46682</v>
      </c>
      <c r="E16361">
        <v>0</v>
      </c>
      <c r="F16361">
        <v>0</v>
      </c>
      <c r="G16361">
        <v>0</v>
      </c>
      <c r="H16361">
        <v>0</v>
      </c>
      <c r="R16361">
        <v>0</v>
      </c>
      <c r="S16361" t="s">
        <v>90</v>
      </c>
      <c r="T16361" s="297">
        <v>46311.754166666666</v>
      </c>
    </row>
    <row r="16362" spans="1:20" x14ac:dyDescent="0.35">
      <c r="A16362" t="s">
        <v>156</v>
      </c>
      <c r="B16362" t="s">
        <v>157</v>
      </c>
      <c r="C16362" t="s">
        <v>93</v>
      </c>
      <c r="D16362" s="29">
        <v>46683</v>
      </c>
      <c r="E16362">
        <v>0</v>
      </c>
      <c r="F16362">
        <v>0</v>
      </c>
      <c r="G16362">
        <v>0</v>
      </c>
      <c r="H16362">
        <v>0</v>
      </c>
      <c r="R16362">
        <v>0</v>
      </c>
      <c r="S16362" t="s">
        <v>90</v>
      </c>
      <c r="T16362" s="297">
        <v>46311.754166666666</v>
      </c>
    </row>
    <row r="16363" spans="1:20" x14ac:dyDescent="0.35">
      <c r="A16363" t="s">
        <v>156</v>
      </c>
      <c r="B16363" t="s">
        <v>157</v>
      </c>
      <c r="C16363" t="s">
        <v>93</v>
      </c>
      <c r="D16363" s="29">
        <v>46684</v>
      </c>
      <c r="E16363">
        <v>0</v>
      </c>
      <c r="F16363">
        <v>0</v>
      </c>
      <c r="G16363">
        <v>0</v>
      </c>
      <c r="H16363">
        <v>0</v>
      </c>
      <c r="R16363">
        <v>0</v>
      </c>
      <c r="S16363" t="s">
        <v>90</v>
      </c>
      <c r="T16363" s="297">
        <v>46311.754166666666</v>
      </c>
    </row>
    <row r="16364" spans="1:20" x14ac:dyDescent="0.35">
      <c r="A16364" t="s">
        <v>156</v>
      </c>
      <c r="B16364" t="s">
        <v>157</v>
      </c>
      <c r="C16364" t="s">
        <v>93</v>
      </c>
      <c r="D16364" s="29">
        <v>46685</v>
      </c>
      <c r="E16364">
        <v>0</v>
      </c>
      <c r="F16364">
        <v>0</v>
      </c>
      <c r="G16364">
        <v>0</v>
      </c>
      <c r="H16364">
        <v>0</v>
      </c>
      <c r="R16364">
        <v>0</v>
      </c>
      <c r="S16364" t="s">
        <v>90</v>
      </c>
      <c r="T16364" s="297">
        <v>46311.754166666666</v>
      </c>
    </row>
    <row r="16365" spans="1:20" x14ac:dyDescent="0.35">
      <c r="A16365" t="s">
        <v>156</v>
      </c>
      <c r="B16365" t="s">
        <v>157</v>
      </c>
      <c r="C16365" t="s">
        <v>93</v>
      </c>
      <c r="D16365" s="29">
        <v>46686</v>
      </c>
      <c r="E16365">
        <v>0</v>
      </c>
      <c r="F16365">
        <v>0</v>
      </c>
      <c r="G16365">
        <v>0</v>
      </c>
      <c r="H16365">
        <v>0</v>
      </c>
      <c r="R16365">
        <v>0</v>
      </c>
      <c r="S16365" t="s">
        <v>90</v>
      </c>
      <c r="T16365" s="297">
        <v>46311.754166666666</v>
      </c>
    </row>
    <row r="16366" spans="1:20" x14ac:dyDescent="0.35">
      <c r="A16366" t="s">
        <v>156</v>
      </c>
      <c r="B16366" t="s">
        <v>157</v>
      </c>
      <c r="C16366" t="s">
        <v>93</v>
      </c>
      <c r="D16366" s="29">
        <v>46687</v>
      </c>
      <c r="E16366">
        <v>0</v>
      </c>
      <c r="F16366">
        <v>0</v>
      </c>
      <c r="G16366">
        <v>0</v>
      </c>
      <c r="H16366">
        <v>0</v>
      </c>
      <c r="R16366">
        <v>0</v>
      </c>
      <c r="S16366" t="s">
        <v>90</v>
      </c>
      <c r="T16366" s="297">
        <v>46311.754166666666</v>
      </c>
    </row>
    <row r="16367" spans="1:20" x14ac:dyDescent="0.35">
      <c r="A16367" t="s">
        <v>156</v>
      </c>
      <c r="B16367" t="s">
        <v>157</v>
      </c>
      <c r="C16367" t="s">
        <v>93</v>
      </c>
      <c r="D16367" s="29">
        <v>46688</v>
      </c>
      <c r="E16367">
        <v>0</v>
      </c>
      <c r="F16367">
        <v>0</v>
      </c>
      <c r="G16367">
        <v>0</v>
      </c>
      <c r="H16367">
        <v>0</v>
      </c>
      <c r="R16367">
        <v>0</v>
      </c>
      <c r="S16367" t="s">
        <v>90</v>
      </c>
      <c r="T16367" s="297">
        <v>46311.754166666666</v>
      </c>
    </row>
    <row r="16368" spans="1:20" x14ac:dyDescent="0.35">
      <c r="A16368" t="s">
        <v>156</v>
      </c>
      <c r="B16368" t="s">
        <v>157</v>
      </c>
      <c r="C16368" t="s">
        <v>93</v>
      </c>
      <c r="D16368" s="29">
        <v>46689</v>
      </c>
      <c r="E16368">
        <v>0</v>
      </c>
      <c r="F16368">
        <v>0</v>
      </c>
      <c r="G16368">
        <v>0</v>
      </c>
      <c r="H16368">
        <v>0</v>
      </c>
      <c r="R16368">
        <v>0</v>
      </c>
      <c r="S16368" t="s">
        <v>90</v>
      </c>
      <c r="T16368" s="297">
        <v>46311.754166666666</v>
      </c>
    </row>
    <row r="16369" spans="1:20" x14ac:dyDescent="0.35">
      <c r="A16369" t="s">
        <v>156</v>
      </c>
      <c r="B16369" t="s">
        <v>157</v>
      </c>
      <c r="C16369" t="s">
        <v>93</v>
      </c>
      <c r="D16369" s="29">
        <v>46690</v>
      </c>
      <c r="E16369">
        <v>0</v>
      </c>
      <c r="F16369">
        <v>0</v>
      </c>
      <c r="G16369">
        <v>0</v>
      </c>
      <c r="H16369">
        <v>0</v>
      </c>
      <c r="R16369">
        <v>0</v>
      </c>
      <c r="S16369" t="s">
        <v>151</v>
      </c>
      <c r="T16369" s="297">
        <v>46311.754166666666</v>
      </c>
    </row>
    <row r="16370" spans="1:20" x14ac:dyDescent="0.35">
      <c r="A16370" t="s">
        <v>156</v>
      </c>
      <c r="B16370" t="s">
        <v>157</v>
      </c>
      <c r="C16370" t="s">
        <v>93</v>
      </c>
      <c r="D16370" s="29">
        <v>46691</v>
      </c>
      <c r="E16370">
        <v>0</v>
      </c>
      <c r="F16370">
        <v>0</v>
      </c>
      <c r="G16370">
        <v>0</v>
      </c>
      <c r="H16370">
        <v>0</v>
      </c>
      <c r="R16370">
        <v>0</v>
      </c>
      <c r="S16370" t="s">
        <v>151</v>
      </c>
      <c r="T16370" s="297">
        <v>46311.754166666666</v>
      </c>
    </row>
    <row r="16371" spans="1:20" x14ac:dyDescent="0.35">
      <c r="A16371" t="s">
        <v>156</v>
      </c>
      <c r="B16371" t="s">
        <v>157</v>
      </c>
      <c r="C16371" t="s">
        <v>93</v>
      </c>
      <c r="D16371" s="29">
        <v>46692</v>
      </c>
      <c r="E16371">
        <v>0</v>
      </c>
      <c r="F16371">
        <v>0</v>
      </c>
      <c r="G16371">
        <v>0</v>
      </c>
      <c r="H16371">
        <v>0</v>
      </c>
      <c r="R16371">
        <v>0</v>
      </c>
      <c r="S16371" t="s">
        <v>90</v>
      </c>
      <c r="T16371" s="297">
        <v>46311.754166666666</v>
      </c>
    </row>
    <row r="16372" spans="1:20" x14ac:dyDescent="0.35">
      <c r="A16372" t="s">
        <v>156</v>
      </c>
      <c r="B16372" t="s">
        <v>157</v>
      </c>
      <c r="C16372" t="s">
        <v>93</v>
      </c>
      <c r="D16372" s="29">
        <v>46693</v>
      </c>
      <c r="E16372">
        <v>0</v>
      </c>
      <c r="F16372">
        <v>0</v>
      </c>
      <c r="G16372">
        <v>0</v>
      </c>
      <c r="H16372">
        <v>0</v>
      </c>
      <c r="R16372">
        <v>0</v>
      </c>
      <c r="S16372" t="s">
        <v>90</v>
      </c>
      <c r="T16372" s="297">
        <v>46311.754166666666</v>
      </c>
    </row>
    <row r="16373" spans="1:20" x14ac:dyDescent="0.35">
      <c r="A16373" t="s">
        <v>156</v>
      </c>
      <c r="B16373" t="s">
        <v>157</v>
      </c>
      <c r="C16373" t="s">
        <v>93</v>
      </c>
      <c r="D16373" s="29">
        <v>46694</v>
      </c>
      <c r="E16373">
        <v>0</v>
      </c>
      <c r="F16373">
        <v>0</v>
      </c>
      <c r="G16373">
        <v>0</v>
      </c>
      <c r="H16373">
        <v>0</v>
      </c>
      <c r="R16373">
        <v>0</v>
      </c>
      <c r="S16373" t="s">
        <v>90</v>
      </c>
      <c r="T16373" s="297">
        <v>46311.754166666666</v>
      </c>
    </row>
    <row r="16374" spans="1:20" x14ac:dyDescent="0.35">
      <c r="A16374" t="s">
        <v>156</v>
      </c>
      <c r="B16374" t="s">
        <v>157</v>
      </c>
      <c r="C16374" t="s">
        <v>93</v>
      </c>
      <c r="D16374" s="29">
        <v>46695</v>
      </c>
      <c r="E16374">
        <v>0</v>
      </c>
      <c r="F16374">
        <v>0</v>
      </c>
      <c r="G16374">
        <v>0</v>
      </c>
      <c r="H16374">
        <v>0</v>
      </c>
      <c r="R16374">
        <v>0</v>
      </c>
      <c r="S16374" t="s">
        <v>90</v>
      </c>
      <c r="T16374" s="297">
        <v>46311.754166666666</v>
      </c>
    </row>
    <row r="16375" spans="1:20" x14ac:dyDescent="0.35">
      <c r="A16375" t="s">
        <v>156</v>
      </c>
      <c r="B16375" t="s">
        <v>157</v>
      </c>
      <c r="C16375" t="s">
        <v>93</v>
      </c>
      <c r="D16375" s="29">
        <v>46696</v>
      </c>
      <c r="E16375">
        <v>0</v>
      </c>
      <c r="F16375">
        <v>0</v>
      </c>
      <c r="G16375">
        <v>0</v>
      </c>
      <c r="H16375">
        <v>0</v>
      </c>
      <c r="R16375">
        <v>0</v>
      </c>
      <c r="S16375" t="s">
        <v>90</v>
      </c>
      <c r="T16375" s="297">
        <v>46311.754166666666</v>
      </c>
    </row>
    <row r="16376" spans="1:20" x14ac:dyDescent="0.35">
      <c r="A16376" t="s">
        <v>156</v>
      </c>
      <c r="B16376" t="s">
        <v>157</v>
      </c>
      <c r="C16376" t="s">
        <v>93</v>
      </c>
      <c r="D16376" s="29">
        <v>46697</v>
      </c>
      <c r="E16376">
        <v>0</v>
      </c>
      <c r="F16376">
        <v>0</v>
      </c>
      <c r="G16376">
        <v>0</v>
      </c>
      <c r="H16376">
        <v>0</v>
      </c>
      <c r="R16376">
        <v>0</v>
      </c>
      <c r="S16376" t="s">
        <v>90</v>
      </c>
      <c r="T16376" s="297">
        <v>46311.754166666666</v>
      </c>
    </row>
    <row r="16377" spans="1:20" x14ac:dyDescent="0.35">
      <c r="A16377" t="s">
        <v>156</v>
      </c>
      <c r="B16377" t="s">
        <v>157</v>
      </c>
      <c r="C16377" t="s">
        <v>93</v>
      </c>
      <c r="D16377" s="29">
        <v>46698</v>
      </c>
      <c r="E16377">
        <v>0</v>
      </c>
      <c r="F16377">
        <v>0</v>
      </c>
      <c r="G16377">
        <v>0</v>
      </c>
      <c r="H16377">
        <v>0</v>
      </c>
      <c r="R16377">
        <v>0</v>
      </c>
      <c r="S16377" t="s">
        <v>90</v>
      </c>
      <c r="T16377" s="297">
        <v>46311.754166666666</v>
      </c>
    </row>
    <row r="16378" spans="1:20" x14ac:dyDescent="0.35">
      <c r="A16378" t="s">
        <v>156</v>
      </c>
      <c r="B16378" t="s">
        <v>157</v>
      </c>
      <c r="C16378" t="s">
        <v>93</v>
      </c>
      <c r="D16378" s="29">
        <v>46699</v>
      </c>
      <c r="E16378">
        <v>0</v>
      </c>
      <c r="F16378">
        <v>0</v>
      </c>
      <c r="G16378">
        <v>0</v>
      </c>
      <c r="H16378">
        <v>0</v>
      </c>
      <c r="R16378">
        <v>0</v>
      </c>
      <c r="S16378" t="s">
        <v>90</v>
      </c>
      <c r="T16378" s="297">
        <v>46311.754166666666</v>
      </c>
    </row>
    <row r="16379" spans="1:20" x14ac:dyDescent="0.35">
      <c r="A16379" t="s">
        <v>156</v>
      </c>
      <c r="B16379" t="s">
        <v>157</v>
      </c>
      <c r="C16379" t="s">
        <v>93</v>
      </c>
      <c r="D16379" s="29">
        <v>46700</v>
      </c>
      <c r="E16379">
        <v>0</v>
      </c>
      <c r="F16379">
        <v>0</v>
      </c>
      <c r="G16379">
        <v>0</v>
      </c>
      <c r="H16379">
        <v>0</v>
      </c>
      <c r="R16379">
        <v>0</v>
      </c>
      <c r="S16379" t="s">
        <v>90</v>
      </c>
      <c r="T16379" s="297">
        <v>46311.754166666666</v>
      </c>
    </row>
    <row r="16380" spans="1:20" x14ac:dyDescent="0.35">
      <c r="A16380" t="s">
        <v>156</v>
      </c>
      <c r="B16380" t="s">
        <v>157</v>
      </c>
      <c r="C16380" t="s">
        <v>93</v>
      </c>
      <c r="D16380" s="29">
        <v>46701</v>
      </c>
      <c r="E16380">
        <v>0</v>
      </c>
      <c r="F16380">
        <v>0</v>
      </c>
      <c r="G16380">
        <v>0</v>
      </c>
      <c r="H16380">
        <v>0</v>
      </c>
      <c r="R16380">
        <v>0</v>
      </c>
      <c r="S16380" t="s">
        <v>90</v>
      </c>
      <c r="T16380" s="297">
        <v>46311.754166666666</v>
      </c>
    </row>
    <row r="16381" spans="1:20" x14ac:dyDescent="0.35">
      <c r="A16381" t="s">
        <v>156</v>
      </c>
      <c r="B16381" t="s">
        <v>157</v>
      </c>
      <c r="C16381" t="s">
        <v>93</v>
      </c>
      <c r="D16381" s="29">
        <v>46702</v>
      </c>
      <c r="E16381">
        <v>0</v>
      </c>
      <c r="F16381">
        <v>0</v>
      </c>
      <c r="G16381">
        <v>0</v>
      </c>
      <c r="H16381">
        <v>0</v>
      </c>
      <c r="R16381">
        <v>0</v>
      </c>
      <c r="S16381" t="s">
        <v>90</v>
      </c>
      <c r="T16381" s="297">
        <v>46311.754166666666</v>
      </c>
    </row>
    <row r="16382" spans="1:20" x14ac:dyDescent="0.35">
      <c r="A16382" t="s">
        <v>156</v>
      </c>
      <c r="B16382" t="s">
        <v>157</v>
      </c>
      <c r="C16382" t="s">
        <v>93</v>
      </c>
      <c r="D16382" s="29">
        <v>46703</v>
      </c>
      <c r="E16382">
        <v>0</v>
      </c>
      <c r="F16382">
        <v>0</v>
      </c>
      <c r="G16382">
        <v>0</v>
      </c>
      <c r="H16382">
        <v>0</v>
      </c>
      <c r="R16382">
        <v>0</v>
      </c>
      <c r="S16382" t="s">
        <v>90</v>
      </c>
      <c r="T16382" s="297">
        <v>46311.754166666666</v>
      </c>
    </row>
    <row r="16383" spans="1:20" x14ac:dyDescent="0.35">
      <c r="A16383" t="s">
        <v>156</v>
      </c>
      <c r="B16383" t="s">
        <v>157</v>
      </c>
      <c r="C16383" t="s">
        <v>93</v>
      </c>
      <c r="D16383" s="29">
        <v>46704</v>
      </c>
      <c r="E16383">
        <v>0</v>
      </c>
      <c r="F16383">
        <v>0</v>
      </c>
      <c r="G16383">
        <v>0</v>
      </c>
      <c r="H16383">
        <v>0</v>
      </c>
      <c r="R16383">
        <v>0</v>
      </c>
      <c r="S16383" t="s">
        <v>90</v>
      </c>
      <c r="T16383" s="297">
        <v>46311.754166666666</v>
      </c>
    </row>
    <row r="16384" spans="1:20" x14ac:dyDescent="0.35">
      <c r="A16384" t="s">
        <v>156</v>
      </c>
      <c r="B16384" t="s">
        <v>157</v>
      </c>
      <c r="C16384" t="s">
        <v>93</v>
      </c>
      <c r="D16384" s="29">
        <v>46705</v>
      </c>
      <c r="E16384">
        <v>0</v>
      </c>
      <c r="F16384">
        <v>0</v>
      </c>
      <c r="G16384">
        <v>0</v>
      </c>
      <c r="H16384">
        <v>0</v>
      </c>
      <c r="R16384">
        <v>0</v>
      </c>
      <c r="S16384" t="s">
        <v>90</v>
      </c>
      <c r="T16384" s="297">
        <v>46311.754166666666</v>
      </c>
    </row>
    <row r="16385" spans="1:20" x14ac:dyDescent="0.35">
      <c r="A16385" t="s">
        <v>156</v>
      </c>
      <c r="B16385" t="s">
        <v>157</v>
      </c>
      <c r="C16385" t="s">
        <v>93</v>
      </c>
      <c r="D16385" s="29">
        <v>46706</v>
      </c>
      <c r="E16385">
        <v>0</v>
      </c>
      <c r="F16385">
        <v>0</v>
      </c>
      <c r="G16385">
        <v>0</v>
      </c>
      <c r="H16385">
        <v>0</v>
      </c>
      <c r="R16385">
        <v>0</v>
      </c>
      <c r="S16385" t="s">
        <v>90</v>
      </c>
      <c r="T16385" s="297">
        <v>46311.754166666666</v>
      </c>
    </row>
    <row r="16386" spans="1:20" x14ac:dyDescent="0.35">
      <c r="A16386" t="s">
        <v>156</v>
      </c>
      <c r="B16386" t="s">
        <v>157</v>
      </c>
      <c r="C16386" t="s">
        <v>93</v>
      </c>
      <c r="D16386" s="29">
        <v>46707</v>
      </c>
      <c r="E16386">
        <v>0</v>
      </c>
      <c r="F16386">
        <v>0</v>
      </c>
      <c r="G16386">
        <v>0</v>
      </c>
      <c r="H16386">
        <v>0</v>
      </c>
      <c r="R16386">
        <v>0</v>
      </c>
      <c r="S16386" t="s">
        <v>90</v>
      </c>
      <c r="T16386" s="297">
        <v>46311.754166666666</v>
      </c>
    </row>
    <row r="16387" spans="1:20" x14ac:dyDescent="0.35">
      <c r="A16387" t="s">
        <v>156</v>
      </c>
      <c r="B16387" t="s">
        <v>157</v>
      </c>
      <c r="C16387" t="s">
        <v>93</v>
      </c>
      <c r="D16387" s="29">
        <v>46708</v>
      </c>
      <c r="E16387">
        <v>0</v>
      </c>
      <c r="F16387">
        <v>0</v>
      </c>
      <c r="G16387">
        <v>0</v>
      </c>
      <c r="H16387">
        <v>0</v>
      </c>
      <c r="R16387">
        <v>0</v>
      </c>
      <c r="S16387" t="s">
        <v>90</v>
      </c>
      <c r="T16387" s="297">
        <v>46311.754166666666</v>
      </c>
    </row>
    <row r="16388" spans="1:20" x14ac:dyDescent="0.35">
      <c r="A16388" t="s">
        <v>156</v>
      </c>
      <c r="B16388" t="s">
        <v>157</v>
      </c>
      <c r="C16388" t="s">
        <v>93</v>
      </c>
      <c r="D16388" s="29">
        <v>46709</v>
      </c>
      <c r="E16388">
        <v>0</v>
      </c>
      <c r="F16388">
        <v>0</v>
      </c>
      <c r="G16388">
        <v>0</v>
      </c>
      <c r="H16388">
        <v>0</v>
      </c>
      <c r="R16388">
        <v>0</v>
      </c>
      <c r="S16388" t="s">
        <v>90</v>
      </c>
      <c r="T16388" s="297">
        <v>46311.754166666666</v>
      </c>
    </row>
    <row r="16389" spans="1:20" x14ac:dyDescent="0.35">
      <c r="A16389" t="s">
        <v>156</v>
      </c>
      <c r="B16389" t="s">
        <v>157</v>
      </c>
      <c r="C16389" t="s">
        <v>93</v>
      </c>
      <c r="D16389" s="29">
        <v>46710</v>
      </c>
      <c r="E16389">
        <v>0</v>
      </c>
      <c r="F16389">
        <v>0</v>
      </c>
      <c r="G16389">
        <v>0</v>
      </c>
      <c r="H16389">
        <v>0</v>
      </c>
      <c r="R16389">
        <v>0</v>
      </c>
      <c r="S16389" t="s">
        <v>90</v>
      </c>
      <c r="T16389" s="297">
        <v>46311.754166666666</v>
      </c>
    </row>
    <row r="16390" spans="1:20" x14ac:dyDescent="0.35">
      <c r="A16390" t="s">
        <v>156</v>
      </c>
      <c r="B16390" t="s">
        <v>157</v>
      </c>
      <c r="C16390" t="s">
        <v>93</v>
      </c>
      <c r="D16390" s="29">
        <v>46711</v>
      </c>
      <c r="E16390">
        <v>0</v>
      </c>
      <c r="F16390">
        <v>0</v>
      </c>
      <c r="G16390">
        <v>0</v>
      </c>
      <c r="H16390">
        <v>0</v>
      </c>
      <c r="R16390">
        <v>0</v>
      </c>
      <c r="S16390" t="s">
        <v>90</v>
      </c>
      <c r="T16390" s="297">
        <v>46311.754166666666</v>
      </c>
    </row>
    <row r="16391" spans="1:20" x14ac:dyDescent="0.35">
      <c r="A16391" t="s">
        <v>156</v>
      </c>
      <c r="B16391" t="s">
        <v>157</v>
      </c>
      <c r="C16391" t="s">
        <v>93</v>
      </c>
      <c r="D16391" s="29">
        <v>46712</v>
      </c>
      <c r="E16391">
        <v>0</v>
      </c>
      <c r="F16391">
        <v>0</v>
      </c>
      <c r="G16391">
        <v>0</v>
      </c>
      <c r="H16391">
        <v>0</v>
      </c>
      <c r="R16391">
        <v>0</v>
      </c>
      <c r="S16391" t="s">
        <v>90</v>
      </c>
      <c r="T16391" s="297">
        <v>46311.754166666666</v>
      </c>
    </row>
    <row r="16392" spans="1:20" x14ac:dyDescent="0.35">
      <c r="A16392" t="s">
        <v>156</v>
      </c>
      <c r="B16392" t="s">
        <v>157</v>
      </c>
      <c r="C16392" t="s">
        <v>93</v>
      </c>
      <c r="D16392" s="29">
        <v>46713</v>
      </c>
      <c r="E16392">
        <v>0</v>
      </c>
      <c r="F16392">
        <v>0</v>
      </c>
      <c r="G16392">
        <v>0</v>
      </c>
      <c r="H16392">
        <v>0</v>
      </c>
      <c r="R16392">
        <v>0</v>
      </c>
      <c r="S16392" t="s">
        <v>90</v>
      </c>
      <c r="T16392" s="297">
        <v>46311.754166666666</v>
      </c>
    </row>
    <row r="16393" spans="1:20" x14ac:dyDescent="0.35">
      <c r="A16393" t="s">
        <v>156</v>
      </c>
      <c r="B16393" t="s">
        <v>157</v>
      </c>
      <c r="C16393" t="s">
        <v>93</v>
      </c>
      <c r="D16393" s="29">
        <v>46714</v>
      </c>
      <c r="E16393">
        <v>0</v>
      </c>
      <c r="F16393">
        <v>0</v>
      </c>
      <c r="G16393">
        <v>0</v>
      </c>
      <c r="H16393">
        <v>0</v>
      </c>
      <c r="R16393">
        <v>0</v>
      </c>
      <c r="S16393" t="s">
        <v>90</v>
      </c>
      <c r="T16393" s="297">
        <v>46311.754166666666</v>
      </c>
    </row>
    <row r="16394" spans="1:20" x14ac:dyDescent="0.35">
      <c r="A16394" t="s">
        <v>156</v>
      </c>
      <c r="B16394" t="s">
        <v>157</v>
      </c>
      <c r="C16394" t="s">
        <v>93</v>
      </c>
      <c r="D16394" s="29">
        <v>46715</v>
      </c>
      <c r="E16394">
        <v>0</v>
      </c>
      <c r="F16394">
        <v>0</v>
      </c>
      <c r="G16394">
        <v>0</v>
      </c>
      <c r="H16394">
        <v>0</v>
      </c>
      <c r="R16394">
        <v>0</v>
      </c>
      <c r="S16394" t="s">
        <v>90</v>
      </c>
      <c r="T16394" s="297">
        <v>46311.754166666666</v>
      </c>
    </row>
    <row r="16395" spans="1:20" x14ac:dyDescent="0.35">
      <c r="A16395" t="s">
        <v>156</v>
      </c>
      <c r="B16395" t="s">
        <v>157</v>
      </c>
      <c r="C16395" t="s">
        <v>93</v>
      </c>
      <c r="D16395" s="29">
        <v>46716</v>
      </c>
      <c r="E16395">
        <v>0</v>
      </c>
      <c r="F16395">
        <v>0</v>
      </c>
      <c r="G16395">
        <v>0</v>
      </c>
      <c r="H16395">
        <v>0</v>
      </c>
      <c r="R16395">
        <v>0</v>
      </c>
      <c r="S16395" t="s">
        <v>90</v>
      </c>
      <c r="T16395" s="297">
        <v>46311.754166666666</v>
      </c>
    </row>
    <row r="16396" spans="1:20" x14ac:dyDescent="0.35">
      <c r="A16396" t="s">
        <v>156</v>
      </c>
      <c r="B16396" t="s">
        <v>157</v>
      </c>
      <c r="C16396" t="s">
        <v>93</v>
      </c>
      <c r="D16396" s="29">
        <v>46717</v>
      </c>
      <c r="E16396">
        <v>0</v>
      </c>
      <c r="F16396">
        <v>0</v>
      </c>
      <c r="G16396">
        <v>0</v>
      </c>
      <c r="H16396">
        <v>0</v>
      </c>
      <c r="R16396">
        <v>0</v>
      </c>
      <c r="S16396" t="s">
        <v>90</v>
      </c>
      <c r="T16396" s="297">
        <v>46311.754166666666</v>
      </c>
    </row>
    <row r="16397" spans="1:20" x14ac:dyDescent="0.35">
      <c r="A16397" t="s">
        <v>156</v>
      </c>
      <c r="B16397" t="s">
        <v>157</v>
      </c>
      <c r="C16397" t="s">
        <v>93</v>
      </c>
      <c r="D16397" s="29">
        <v>46718</v>
      </c>
      <c r="E16397">
        <v>0</v>
      </c>
      <c r="F16397">
        <v>0</v>
      </c>
      <c r="G16397">
        <v>0</v>
      </c>
      <c r="H16397">
        <v>0</v>
      </c>
      <c r="R16397">
        <v>0</v>
      </c>
      <c r="S16397" t="s">
        <v>90</v>
      </c>
      <c r="T16397" s="297">
        <v>46311.754166666666</v>
      </c>
    </row>
    <row r="16398" spans="1:20" x14ac:dyDescent="0.35">
      <c r="A16398" t="s">
        <v>156</v>
      </c>
      <c r="B16398" t="s">
        <v>157</v>
      </c>
      <c r="C16398" t="s">
        <v>93</v>
      </c>
      <c r="D16398" s="29">
        <v>46719</v>
      </c>
      <c r="E16398">
        <v>0</v>
      </c>
      <c r="F16398">
        <v>0</v>
      </c>
      <c r="G16398">
        <v>0</v>
      </c>
      <c r="H16398">
        <v>0</v>
      </c>
      <c r="R16398">
        <v>0</v>
      </c>
      <c r="S16398" t="s">
        <v>90</v>
      </c>
      <c r="T16398" s="297">
        <v>46311.754166666666</v>
      </c>
    </row>
    <row r="16399" spans="1:20" x14ac:dyDescent="0.35">
      <c r="A16399" t="s">
        <v>156</v>
      </c>
      <c r="B16399" t="s">
        <v>157</v>
      </c>
      <c r="C16399" t="s">
        <v>93</v>
      </c>
      <c r="D16399" s="29">
        <v>46720</v>
      </c>
      <c r="E16399">
        <v>0</v>
      </c>
      <c r="F16399">
        <v>0</v>
      </c>
      <c r="G16399">
        <v>0</v>
      </c>
      <c r="H16399">
        <v>0</v>
      </c>
      <c r="R16399">
        <v>0</v>
      </c>
      <c r="S16399" t="s">
        <v>90</v>
      </c>
      <c r="T16399" s="297">
        <v>46311.754166666666</v>
      </c>
    </row>
    <row r="16400" spans="1:20" x14ac:dyDescent="0.35">
      <c r="A16400" t="s">
        <v>156</v>
      </c>
      <c r="B16400" t="s">
        <v>157</v>
      </c>
      <c r="C16400" t="s">
        <v>93</v>
      </c>
      <c r="D16400" s="29">
        <v>46721</v>
      </c>
      <c r="E16400">
        <v>0</v>
      </c>
      <c r="F16400">
        <v>0</v>
      </c>
      <c r="G16400">
        <v>0</v>
      </c>
      <c r="H16400">
        <v>0</v>
      </c>
      <c r="R16400">
        <v>0</v>
      </c>
      <c r="S16400" t="s">
        <v>90</v>
      </c>
      <c r="T16400" s="297">
        <v>46311.754166666666</v>
      </c>
    </row>
    <row r="16401" spans="1:20" x14ac:dyDescent="0.35">
      <c r="A16401" t="s">
        <v>156</v>
      </c>
      <c r="B16401" t="s">
        <v>157</v>
      </c>
      <c r="C16401" t="s">
        <v>93</v>
      </c>
      <c r="D16401" s="29">
        <v>46722</v>
      </c>
      <c r="E16401">
        <v>0</v>
      </c>
      <c r="F16401">
        <v>0</v>
      </c>
      <c r="G16401">
        <v>0</v>
      </c>
      <c r="H16401">
        <v>0</v>
      </c>
      <c r="R16401">
        <v>0</v>
      </c>
      <c r="S16401" t="s">
        <v>90</v>
      </c>
      <c r="T16401" s="297">
        <v>46311.754166666666</v>
      </c>
    </row>
    <row r="16402" spans="1:20" x14ac:dyDescent="0.35">
      <c r="A16402" t="s">
        <v>156</v>
      </c>
      <c r="B16402" t="s">
        <v>157</v>
      </c>
      <c r="C16402" t="s">
        <v>93</v>
      </c>
      <c r="D16402" s="29">
        <v>46723</v>
      </c>
      <c r="E16402">
        <v>0</v>
      </c>
      <c r="F16402">
        <v>0</v>
      </c>
      <c r="G16402">
        <v>0</v>
      </c>
      <c r="H16402">
        <v>0</v>
      </c>
      <c r="R16402">
        <v>0</v>
      </c>
      <c r="S16402" t="s">
        <v>90</v>
      </c>
      <c r="T16402" s="297">
        <v>46311.754166666666</v>
      </c>
    </row>
    <row r="16403" spans="1:20" x14ac:dyDescent="0.35">
      <c r="A16403" t="s">
        <v>156</v>
      </c>
      <c r="B16403" t="s">
        <v>157</v>
      </c>
      <c r="C16403" t="s">
        <v>93</v>
      </c>
      <c r="D16403" s="29">
        <v>46724</v>
      </c>
      <c r="E16403">
        <v>0</v>
      </c>
      <c r="F16403">
        <v>0</v>
      </c>
      <c r="G16403">
        <v>0</v>
      </c>
      <c r="H16403">
        <v>0</v>
      </c>
      <c r="R16403">
        <v>0</v>
      </c>
      <c r="S16403" t="s">
        <v>90</v>
      </c>
      <c r="T16403" s="297">
        <v>46311.754166666666</v>
      </c>
    </row>
    <row r="16404" spans="1:20" x14ac:dyDescent="0.35">
      <c r="A16404" t="s">
        <v>156</v>
      </c>
      <c r="B16404" t="s">
        <v>157</v>
      </c>
      <c r="C16404" t="s">
        <v>93</v>
      </c>
      <c r="D16404" s="29">
        <v>46725</v>
      </c>
      <c r="E16404">
        <v>0</v>
      </c>
      <c r="F16404">
        <v>0</v>
      </c>
      <c r="G16404">
        <v>0</v>
      </c>
      <c r="H16404">
        <v>0</v>
      </c>
      <c r="R16404">
        <v>0</v>
      </c>
      <c r="S16404" t="s">
        <v>90</v>
      </c>
      <c r="T16404" s="297">
        <v>46311.754166666666</v>
      </c>
    </row>
    <row r="16405" spans="1:20" x14ac:dyDescent="0.35">
      <c r="A16405" t="s">
        <v>156</v>
      </c>
      <c r="B16405" t="s">
        <v>157</v>
      </c>
      <c r="C16405" t="s">
        <v>93</v>
      </c>
      <c r="D16405" s="29">
        <v>46726</v>
      </c>
      <c r="E16405">
        <v>0</v>
      </c>
      <c r="F16405">
        <v>0</v>
      </c>
      <c r="G16405">
        <v>0</v>
      </c>
      <c r="H16405">
        <v>0</v>
      </c>
      <c r="R16405">
        <v>0</v>
      </c>
      <c r="S16405" t="s">
        <v>90</v>
      </c>
      <c r="T16405" s="297">
        <v>46311.754166666666</v>
      </c>
    </row>
    <row r="16406" spans="1:20" x14ac:dyDescent="0.35">
      <c r="A16406" t="s">
        <v>156</v>
      </c>
      <c r="B16406" t="s">
        <v>157</v>
      </c>
      <c r="C16406" t="s">
        <v>93</v>
      </c>
      <c r="D16406" s="29">
        <v>46727</v>
      </c>
      <c r="E16406">
        <v>0</v>
      </c>
      <c r="F16406">
        <v>0</v>
      </c>
      <c r="G16406">
        <v>0</v>
      </c>
      <c r="H16406">
        <v>0</v>
      </c>
      <c r="R16406">
        <v>0</v>
      </c>
      <c r="S16406" t="s">
        <v>90</v>
      </c>
      <c r="T16406" s="297">
        <v>46311.754166666666</v>
      </c>
    </row>
    <row r="16407" spans="1:20" x14ac:dyDescent="0.35">
      <c r="A16407" t="s">
        <v>156</v>
      </c>
      <c r="B16407" t="s">
        <v>157</v>
      </c>
      <c r="C16407" t="s">
        <v>93</v>
      </c>
      <c r="D16407" s="29">
        <v>46728</v>
      </c>
      <c r="E16407">
        <v>0</v>
      </c>
      <c r="F16407">
        <v>0</v>
      </c>
      <c r="G16407">
        <v>0</v>
      </c>
      <c r="H16407">
        <v>0</v>
      </c>
      <c r="R16407">
        <v>0</v>
      </c>
      <c r="S16407" t="s">
        <v>90</v>
      </c>
      <c r="T16407" s="297">
        <v>46311.754166666666</v>
      </c>
    </row>
    <row r="16408" spans="1:20" x14ac:dyDescent="0.35">
      <c r="A16408" t="s">
        <v>156</v>
      </c>
      <c r="B16408" t="s">
        <v>157</v>
      </c>
      <c r="C16408" t="s">
        <v>93</v>
      </c>
      <c r="D16408" s="29">
        <v>46729</v>
      </c>
      <c r="E16408">
        <v>0</v>
      </c>
      <c r="F16408">
        <v>0</v>
      </c>
      <c r="G16408">
        <v>0</v>
      </c>
      <c r="H16408">
        <v>0</v>
      </c>
      <c r="R16408">
        <v>0</v>
      </c>
      <c r="S16408" t="s">
        <v>90</v>
      </c>
      <c r="T16408" s="297">
        <v>46311.754166666666</v>
      </c>
    </row>
    <row r="16409" spans="1:20" x14ac:dyDescent="0.35">
      <c r="A16409" t="s">
        <v>156</v>
      </c>
      <c r="B16409" t="s">
        <v>157</v>
      </c>
      <c r="C16409" t="s">
        <v>93</v>
      </c>
      <c r="D16409" s="29">
        <v>46730</v>
      </c>
      <c r="E16409">
        <v>0</v>
      </c>
      <c r="F16409">
        <v>0</v>
      </c>
      <c r="G16409">
        <v>0</v>
      </c>
      <c r="H16409">
        <v>0</v>
      </c>
      <c r="R16409">
        <v>0</v>
      </c>
      <c r="S16409" t="s">
        <v>90</v>
      </c>
      <c r="T16409" s="297">
        <v>46311.754166666666</v>
      </c>
    </row>
    <row r="16410" spans="1:20" x14ac:dyDescent="0.35">
      <c r="A16410" t="s">
        <v>156</v>
      </c>
      <c r="B16410" t="s">
        <v>157</v>
      </c>
      <c r="C16410" t="s">
        <v>93</v>
      </c>
      <c r="D16410" s="29">
        <v>46731</v>
      </c>
      <c r="E16410">
        <v>0</v>
      </c>
      <c r="F16410">
        <v>0</v>
      </c>
      <c r="G16410">
        <v>0</v>
      </c>
      <c r="H16410">
        <v>0</v>
      </c>
      <c r="R16410">
        <v>0</v>
      </c>
      <c r="S16410" t="s">
        <v>90</v>
      </c>
      <c r="T16410" s="297">
        <v>46311.754166666666</v>
      </c>
    </row>
    <row r="16411" spans="1:20" x14ac:dyDescent="0.35">
      <c r="A16411" t="s">
        <v>156</v>
      </c>
      <c r="B16411" t="s">
        <v>157</v>
      </c>
      <c r="C16411" t="s">
        <v>93</v>
      </c>
      <c r="D16411" s="29">
        <v>46732</v>
      </c>
      <c r="E16411">
        <v>0</v>
      </c>
      <c r="F16411">
        <v>0</v>
      </c>
      <c r="G16411">
        <v>0</v>
      </c>
      <c r="H16411">
        <v>0</v>
      </c>
      <c r="R16411">
        <v>0</v>
      </c>
      <c r="S16411" t="s">
        <v>90</v>
      </c>
      <c r="T16411" s="297">
        <v>46311.754166666666</v>
      </c>
    </row>
    <row r="16412" spans="1:20" x14ac:dyDescent="0.35">
      <c r="A16412" t="s">
        <v>156</v>
      </c>
      <c r="B16412" t="s">
        <v>157</v>
      </c>
      <c r="C16412" t="s">
        <v>93</v>
      </c>
      <c r="D16412" s="29">
        <v>46733</v>
      </c>
      <c r="E16412">
        <v>0</v>
      </c>
      <c r="F16412">
        <v>0</v>
      </c>
      <c r="G16412">
        <v>0</v>
      </c>
      <c r="H16412">
        <v>0</v>
      </c>
      <c r="R16412">
        <v>0</v>
      </c>
      <c r="S16412" t="s">
        <v>90</v>
      </c>
      <c r="T16412" s="297">
        <v>46311.754166666666</v>
      </c>
    </row>
    <row r="16413" spans="1:20" x14ac:dyDescent="0.35">
      <c r="A16413" t="s">
        <v>156</v>
      </c>
      <c r="B16413" t="s">
        <v>157</v>
      </c>
      <c r="C16413" t="s">
        <v>93</v>
      </c>
      <c r="D16413" s="29">
        <v>46734</v>
      </c>
      <c r="E16413">
        <v>0</v>
      </c>
      <c r="F16413">
        <v>0</v>
      </c>
      <c r="G16413">
        <v>0</v>
      </c>
      <c r="H16413">
        <v>0</v>
      </c>
      <c r="R16413">
        <v>0</v>
      </c>
      <c r="S16413" t="s">
        <v>90</v>
      </c>
      <c r="T16413" s="297">
        <v>46311.754166666666</v>
      </c>
    </row>
    <row r="16414" spans="1:20" x14ac:dyDescent="0.35">
      <c r="A16414" t="s">
        <v>156</v>
      </c>
      <c r="B16414" t="s">
        <v>157</v>
      </c>
      <c r="C16414" t="s">
        <v>93</v>
      </c>
      <c r="D16414" s="29">
        <v>46735</v>
      </c>
      <c r="E16414">
        <v>0</v>
      </c>
      <c r="F16414">
        <v>0</v>
      </c>
      <c r="G16414">
        <v>0</v>
      </c>
      <c r="H16414">
        <v>0</v>
      </c>
      <c r="R16414">
        <v>0</v>
      </c>
      <c r="S16414" t="s">
        <v>90</v>
      </c>
      <c r="T16414" s="297">
        <v>46311.754166666666</v>
      </c>
    </row>
    <row r="16415" spans="1:20" x14ac:dyDescent="0.35">
      <c r="A16415" t="s">
        <v>156</v>
      </c>
      <c r="B16415" t="s">
        <v>157</v>
      </c>
      <c r="C16415" t="s">
        <v>93</v>
      </c>
      <c r="D16415" s="29">
        <v>46736</v>
      </c>
      <c r="E16415">
        <v>0</v>
      </c>
      <c r="F16415">
        <v>0</v>
      </c>
      <c r="G16415">
        <v>0</v>
      </c>
      <c r="H16415">
        <v>0</v>
      </c>
      <c r="R16415">
        <v>0</v>
      </c>
      <c r="S16415" t="s">
        <v>90</v>
      </c>
      <c r="T16415" s="297">
        <v>46311.754166666666</v>
      </c>
    </row>
    <row r="16416" spans="1:20" x14ac:dyDescent="0.35">
      <c r="A16416" t="s">
        <v>156</v>
      </c>
      <c r="B16416" t="s">
        <v>157</v>
      </c>
      <c r="C16416" t="s">
        <v>93</v>
      </c>
      <c r="D16416" s="29">
        <v>46737</v>
      </c>
      <c r="E16416">
        <v>0</v>
      </c>
      <c r="F16416">
        <v>0</v>
      </c>
      <c r="G16416">
        <v>0</v>
      </c>
      <c r="H16416">
        <v>0</v>
      </c>
      <c r="R16416">
        <v>0</v>
      </c>
      <c r="S16416" t="s">
        <v>90</v>
      </c>
      <c r="T16416" s="297">
        <v>46311.754166666666</v>
      </c>
    </row>
    <row r="16417" spans="1:20" x14ac:dyDescent="0.35">
      <c r="A16417" t="s">
        <v>156</v>
      </c>
      <c r="B16417" t="s">
        <v>157</v>
      </c>
      <c r="C16417" t="s">
        <v>93</v>
      </c>
      <c r="D16417" s="29">
        <v>46738</v>
      </c>
      <c r="E16417">
        <v>0</v>
      </c>
      <c r="F16417">
        <v>0</v>
      </c>
      <c r="G16417">
        <v>0</v>
      </c>
      <c r="H16417">
        <v>0</v>
      </c>
      <c r="R16417">
        <v>0</v>
      </c>
      <c r="S16417" t="s">
        <v>90</v>
      </c>
      <c r="T16417" s="297">
        <v>46311.754166666666</v>
      </c>
    </row>
    <row r="16418" spans="1:20" x14ac:dyDescent="0.35">
      <c r="A16418" t="s">
        <v>156</v>
      </c>
      <c r="B16418" t="s">
        <v>157</v>
      </c>
      <c r="C16418" t="s">
        <v>93</v>
      </c>
      <c r="D16418" s="29">
        <v>46739</v>
      </c>
      <c r="E16418">
        <v>0</v>
      </c>
      <c r="F16418">
        <v>0</v>
      </c>
      <c r="G16418">
        <v>0</v>
      </c>
      <c r="H16418">
        <v>0</v>
      </c>
      <c r="R16418">
        <v>0</v>
      </c>
      <c r="S16418" t="s">
        <v>90</v>
      </c>
      <c r="T16418" s="297">
        <v>46311.754166666666</v>
      </c>
    </row>
    <row r="16419" spans="1:20" x14ac:dyDescent="0.35">
      <c r="A16419" t="s">
        <v>156</v>
      </c>
      <c r="B16419" t="s">
        <v>157</v>
      </c>
      <c r="C16419" t="s">
        <v>93</v>
      </c>
      <c r="D16419" s="29">
        <v>46740</v>
      </c>
      <c r="E16419">
        <v>0</v>
      </c>
      <c r="F16419">
        <v>0</v>
      </c>
      <c r="G16419">
        <v>0</v>
      </c>
      <c r="H16419">
        <v>0</v>
      </c>
      <c r="R16419">
        <v>0</v>
      </c>
      <c r="S16419" t="s">
        <v>90</v>
      </c>
      <c r="T16419" s="297">
        <v>46311.754166666666</v>
      </c>
    </row>
    <row r="16420" spans="1:20" x14ac:dyDescent="0.35">
      <c r="A16420" t="s">
        <v>156</v>
      </c>
      <c r="B16420" t="s">
        <v>157</v>
      </c>
      <c r="C16420" t="s">
        <v>93</v>
      </c>
      <c r="D16420" s="29">
        <v>46741</v>
      </c>
      <c r="E16420">
        <v>0</v>
      </c>
      <c r="F16420">
        <v>0</v>
      </c>
      <c r="G16420">
        <v>0</v>
      </c>
      <c r="H16420">
        <v>0</v>
      </c>
      <c r="R16420">
        <v>0</v>
      </c>
      <c r="S16420" t="s">
        <v>90</v>
      </c>
      <c r="T16420" s="297">
        <v>46311.754166666666</v>
      </c>
    </row>
    <row r="16421" spans="1:20" x14ac:dyDescent="0.35">
      <c r="A16421" t="s">
        <v>156</v>
      </c>
      <c r="B16421" t="s">
        <v>157</v>
      </c>
      <c r="C16421" t="s">
        <v>93</v>
      </c>
      <c r="D16421" s="29">
        <v>46742</v>
      </c>
      <c r="E16421">
        <v>0</v>
      </c>
      <c r="F16421">
        <v>0</v>
      </c>
      <c r="G16421">
        <v>0</v>
      </c>
      <c r="H16421">
        <v>0</v>
      </c>
      <c r="R16421">
        <v>0</v>
      </c>
      <c r="S16421" t="s">
        <v>90</v>
      </c>
      <c r="T16421" s="297">
        <v>46311.754166666666</v>
      </c>
    </row>
    <row r="16422" spans="1:20" x14ac:dyDescent="0.35">
      <c r="A16422" t="s">
        <v>156</v>
      </c>
      <c r="B16422" t="s">
        <v>157</v>
      </c>
      <c r="C16422" t="s">
        <v>93</v>
      </c>
      <c r="D16422" s="29">
        <v>46743</v>
      </c>
      <c r="E16422">
        <v>0</v>
      </c>
      <c r="F16422">
        <v>0</v>
      </c>
      <c r="G16422">
        <v>0</v>
      </c>
      <c r="H16422">
        <v>0</v>
      </c>
      <c r="R16422">
        <v>0</v>
      </c>
      <c r="S16422" t="s">
        <v>90</v>
      </c>
      <c r="T16422" s="297">
        <v>46311.754166666666</v>
      </c>
    </row>
    <row r="16423" spans="1:20" x14ac:dyDescent="0.35">
      <c r="A16423" t="s">
        <v>156</v>
      </c>
      <c r="B16423" t="s">
        <v>157</v>
      </c>
      <c r="C16423" t="s">
        <v>93</v>
      </c>
      <c r="D16423" s="29">
        <v>46744</v>
      </c>
      <c r="E16423">
        <v>0</v>
      </c>
      <c r="F16423">
        <v>0</v>
      </c>
      <c r="G16423">
        <v>0</v>
      </c>
      <c r="H16423">
        <v>0</v>
      </c>
      <c r="R16423">
        <v>0</v>
      </c>
      <c r="S16423" t="s">
        <v>90</v>
      </c>
      <c r="T16423" s="297">
        <v>46311.754166666666</v>
      </c>
    </row>
    <row r="16424" spans="1:20" x14ac:dyDescent="0.35">
      <c r="A16424" t="s">
        <v>156</v>
      </c>
      <c r="B16424" t="s">
        <v>157</v>
      </c>
      <c r="C16424" t="s">
        <v>93</v>
      </c>
      <c r="D16424" s="29">
        <v>46745</v>
      </c>
      <c r="E16424">
        <v>0</v>
      </c>
      <c r="F16424">
        <v>0</v>
      </c>
      <c r="G16424">
        <v>0</v>
      </c>
      <c r="H16424">
        <v>0</v>
      </c>
      <c r="R16424">
        <v>0</v>
      </c>
      <c r="S16424" t="s">
        <v>90</v>
      </c>
      <c r="T16424" s="297">
        <v>46311.754166666666</v>
      </c>
    </row>
    <row r="16425" spans="1:20" x14ac:dyDescent="0.35">
      <c r="A16425" t="s">
        <v>156</v>
      </c>
      <c r="B16425" t="s">
        <v>157</v>
      </c>
      <c r="C16425" t="s">
        <v>93</v>
      </c>
      <c r="D16425" s="29">
        <v>46746</v>
      </c>
      <c r="E16425">
        <v>0</v>
      </c>
      <c r="F16425">
        <v>0</v>
      </c>
      <c r="G16425">
        <v>0</v>
      </c>
      <c r="H16425">
        <v>0</v>
      </c>
      <c r="R16425">
        <v>0</v>
      </c>
      <c r="S16425" t="s">
        <v>90</v>
      </c>
      <c r="T16425" s="297">
        <v>46311.754166666666</v>
      </c>
    </row>
    <row r="16426" spans="1:20" x14ac:dyDescent="0.35">
      <c r="A16426" t="s">
        <v>156</v>
      </c>
      <c r="B16426" t="s">
        <v>157</v>
      </c>
      <c r="C16426" t="s">
        <v>93</v>
      </c>
      <c r="D16426" s="29">
        <v>46747</v>
      </c>
      <c r="E16426">
        <v>0</v>
      </c>
      <c r="F16426">
        <v>0</v>
      </c>
      <c r="G16426">
        <v>0</v>
      </c>
      <c r="H16426">
        <v>0</v>
      </c>
      <c r="R16426">
        <v>0</v>
      </c>
      <c r="S16426" t="s">
        <v>90</v>
      </c>
      <c r="T16426" s="297">
        <v>46311.754166666666</v>
      </c>
    </row>
    <row r="16427" spans="1:20" x14ac:dyDescent="0.35">
      <c r="A16427" t="s">
        <v>156</v>
      </c>
      <c r="B16427" t="s">
        <v>157</v>
      </c>
      <c r="C16427" t="s">
        <v>93</v>
      </c>
      <c r="D16427" s="29">
        <v>46748</v>
      </c>
      <c r="E16427">
        <v>0</v>
      </c>
      <c r="F16427">
        <v>0</v>
      </c>
      <c r="G16427">
        <v>0</v>
      </c>
      <c r="H16427">
        <v>0</v>
      </c>
      <c r="R16427">
        <v>0</v>
      </c>
      <c r="S16427" t="s">
        <v>90</v>
      </c>
      <c r="T16427" s="297">
        <v>46311.754166666666</v>
      </c>
    </row>
    <row r="16428" spans="1:20" x14ac:dyDescent="0.35">
      <c r="A16428" t="s">
        <v>156</v>
      </c>
      <c r="B16428" t="s">
        <v>157</v>
      </c>
      <c r="C16428" t="s">
        <v>93</v>
      </c>
      <c r="D16428" s="29">
        <v>46749</v>
      </c>
      <c r="E16428">
        <v>0</v>
      </c>
      <c r="F16428">
        <v>0</v>
      </c>
      <c r="G16428">
        <v>0</v>
      </c>
      <c r="H16428">
        <v>0</v>
      </c>
      <c r="R16428">
        <v>0</v>
      </c>
      <c r="S16428" t="s">
        <v>90</v>
      </c>
      <c r="T16428" s="297">
        <v>46311.754166666666</v>
      </c>
    </row>
    <row r="16429" spans="1:20" x14ac:dyDescent="0.35">
      <c r="A16429" t="s">
        <v>156</v>
      </c>
      <c r="B16429" t="s">
        <v>157</v>
      </c>
      <c r="C16429" t="s">
        <v>93</v>
      </c>
      <c r="D16429" s="29">
        <v>46750</v>
      </c>
      <c r="E16429">
        <v>0</v>
      </c>
      <c r="F16429">
        <v>0</v>
      </c>
      <c r="G16429">
        <v>0</v>
      </c>
      <c r="H16429">
        <v>0</v>
      </c>
      <c r="R16429">
        <v>0</v>
      </c>
      <c r="S16429" t="s">
        <v>90</v>
      </c>
      <c r="T16429" s="297">
        <v>46311.754166666666</v>
      </c>
    </row>
    <row r="16430" spans="1:20" x14ac:dyDescent="0.35">
      <c r="A16430" t="s">
        <v>156</v>
      </c>
      <c r="B16430" t="s">
        <v>157</v>
      </c>
      <c r="C16430" t="s">
        <v>93</v>
      </c>
      <c r="D16430" s="29">
        <v>46751</v>
      </c>
      <c r="E16430">
        <v>0</v>
      </c>
      <c r="F16430">
        <v>0</v>
      </c>
      <c r="G16430">
        <v>0</v>
      </c>
      <c r="H16430">
        <v>0</v>
      </c>
      <c r="R16430">
        <v>0</v>
      </c>
      <c r="S16430" t="s">
        <v>90</v>
      </c>
      <c r="T16430" s="297">
        <v>46311.754166666666</v>
      </c>
    </row>
    <row r="16431" spans="1:20" x14ac:dyDescent="0.35">
      <c r="A16431" t="s">
        <v>156</v>
      </c>
      <c r="B16431" t="s">
        <v>157</v>
      </c>
      <c r="C16431" t="s">
        <v>93</v>
      </c>
      <c r="D16431" s="29">
        <v>46752</v>
      </c>
      <c r="E16431">
        <v>0</v>
      </c>
      <c r="F16431">
        <v>0</v>
      </c>
      <c r="G16431">
        <v>0</v>
      </c>
      <c r="H16431">
        <v>0</v>
      </c>
      <c r="R16431">
        <v>0</v>
      </c>
      <c r="S16431" t="s">
        <v>90</v>
      </c>
      <c r="T16431" s="297">
        <v>46311.754166666666</v>
      </c>
    </row>
    <row r="16432" spans="1:20" x14ac:dyDescent="0.35">
      <c r="A16432" t="s">
        <v>158</v>
      </c>
      <c r="C16432" t="s">
        <v>89</v>
      </c>
      <c r="D16432" s="29">
        <v>46388</v>
      </c>
      <c r="E16432">
        <v>0</v>
      </c>
      <c r="F16432">
        <v>0</v>
      </c>
      <c r="G16432">
        <v>0</v>
      </c>
      <c r="H16432">
        <v>0</v>
      </c>
      <c r="L16432">
        <v>641.19005300000003</v>
      </c>
      <c r="R16432">
        <v>997.40674200000001</v>
      </c>
      <c r="S16432" t="s">
        <v>90</v>
      </c>
      <c r="T16432" s="297">
        <v>46311.754166666666</v>
      </c>
    </row>
    <row r="16433" spans="1:20" x14ac:dyDescent="0.35">
      <c r="A16433" t="s">
        <v>158</v>
      </c>
      <c r="C16433" t="s">
        <v>89</v>
      </c>
      <c r="D16433" s="29">
        <v>46389</v>
      </c>
      <c r="E16433">
        <v>0</v>
      </c>
      <c r="F16433">
        <v>0</v>
      </c>
      <c r="G16433">
        <v>0</v>
      </c>
      <c r="H16433">
        <v>0</v>
      </c>
      <c r="L16433">
        <v>641.19005300000003</v>
      </c>
      <c r="R16433">
        <v>997.40674200000001</v>
      </c>
      <c r="S16433" t="s">
        <v>90</v>
      </c>
      <c r="T16433" s="297">
        <v>46311.754166666666</v>
      </c>
    </row>
    <row r="16434" spans="1:20" x14ac:dyDescent="0.35">
      <c r="A16434" t="s">
        <v>158</v>
      </c>
      <c r="C16434" t="s">
        <v>89</v>
      </c>
      <c r="D16434" s="29">
        <v>46390</v>
      </c>
      <c r="E16434">
        <v>0</v>
      </c>
      <c r="F16434">
        <v>0</v>
      </c>
      <c r="G16434">
        <v>0</v>
      </c>
      <c r="H16434">
        <v>0</v>
      </c>
      <c r="L16434">
        <v>641.19005300000003</v>
      </c>
      <c r="R16434">
        <v>997.40674200000001</v>
      </c>
      <c r="S16434" t="s">
        <v>90</v>
      </c>
      <c r="T16434" s="297">
        <v>46311.754166666666</v>
      </c>
    </row>
    <row r="16435" spans="1:20" x14ac:dyDescent="0.35">
      <c r="A16435" t="s">
        <v>158</v>
      </c>
      <c r="C16435" t="s">
        <v>89</v>
      </c>
      <c r="D16435" s="29">
        <v>46391</v>
      </c>
      <c r="E16435">
        <v>0</v>
      </c>
      <c r="F16435">
        <v>0</v>
      </c>
      <c r="G16435">
        <v>0</v>
      </c>
      <c r="H16435">
        <v>0</v>
      </c>
      <c r="L16435">
        <v>641.19005300000003</v>
      </c>
      <c r="R16435">
        <v>997.40674200000001</v>
      </c>
      <c r="S16435" t="s">
        <v>90</v>
      </c>
      <c r="T16435" s="297">
        <v>46311.754166666666</v>
      </c>
    </row>
    <row r="16436" spans="1:20" x14ac:dyDescent="0.35">
      <c r="A16436" t="s">
        <v>158</v>
      </c>
      <c r="C16436" t="s">
        <v>89</v>
      </c>
      <c r="D16436" s="29">
        <v>46392</v>
      </c>
      <c r="E16436">
        <v>0</v>
      </c>
      <c r="F16436">
        <v>0</v>
      </c>
      <c r="G16436">
        <v>0</v>
      </c>
      <c r="H16436">
        <v>0</v>
      </c>
      <c r="L16436">
        <v>641.19005300000003</v>
      </c>
      <c r="R16436">
        <v>997.40674200000001</v>
      </c>
      <c r="S16436" t="s">
        <v>90</v>
      </c>
      <c r="T16436" s="297">
        <v>46311.754166666666</v>
      </c>
    </row>
    <row r="16437" spans="1:20" x14ac:dyDescent="0.35">
      <c r="A16437" t="s">
        <v>158</v>
      </c>
      <c r="C16437" t="s">
        <v>89</v>
      </c>
      <c r="D16437" s="29">
        <v>46393</v>
      </c>
      <c r="E16437">
        <v>0</v>
      </c>
      <c r="F16437">
        <v>0</v>
      </c>
      <c r="G16437">
        <v>0</v>
      </c>
      <c r="H16437">
        <v>0</v>
      </c>
      <c r="L16437">
        <v>641.19005300000003</v>
      </c>
      <c r="R16437">
        <v>997.40674200000001</v>
      </c>
      <c r="S16437" t="s">
        <v>90</v>
      </c>
      <c r="T16437" s="297">
        <v>46311.754166666666</v>
      </c>
    </row>
    <row r="16438" spans="1:20" x14ac:dyDescent="0.35">
      <c r="A16438" t="s">
        <v>158</v>
      </c>
      <c r="C16438" t="s">
        <v>89</v>
      </c>
      <c r="D16438" s="29">
        <v>46394</v>
      </c>
      <c r="E16438">
        <v>0</v>
      </c>
      <c r="F16438">
        <v>0</v>
      </c>
      <c r="G16438">
        <v>0</v>
      </c>
      <c r="H16438">
        <v>0</v>
      </c>
      <c r="L16438">
        <v>641.19005300000003</v>
      </c>
      <c r="R16438">
        <v>997.40674200000001</v>
      </c>
      <c r="S16438" t="s">
        <v>90</v>
      </c>
      <c r="T16438" s="297">
        <v>46311.754166666666</v>
      </c>
    </row>
    <row r="16439" spans="1:20" x14ac:dyDescent="0.35">
      <c r="A16439" t="s">
        <v>158</v>
      </c>
      <c r="C16439" t="s">
        <v>89</v>
      </c>
      <c r="D16439" s="29">
        <v>46395</v>
      </c>
      <c r="E16439">
        <v>0</v>
      </c>
      <c r="F16439">
        <v>0</v>
      </c>
      <c r="G16439">
        <v>0</v>
      </c>
      <c r="H16439">
        <v>0</v>
      </c>
      <c r="L16439">
        <v>641.19005300000003</v>
      </c>
      <c r="R16439">
        <v>997.40674200000001</v>
      </c>
      <c r="S16439" t="s">
        <v>90</v>
      </c>
      <c r="T16439" s="297">
        <v>46311.754166666666</v>
      </c>
    </row>
    <row r="16440" spans="1:20" x14ac:dyDescent="0.35">
      <c r="A16440" t="s">
        <v>158</v>
      </c>
      <c r="C16440" t="s">
        <v>89</v>
      </c>
      <c r="D16440" s="29">
        <v>46396</v>
      </c>
      <c r="E16440">
        <v>0</v>
      </c>
      <c r="F16440">
        <v>0</v>
      </c>
      <c r="G16440">
        <v>0</v>
      </c>
      <c r="H16440">
        <v>0</v>
      </c>
      <c r="L16440">
        <v>641.19005300000003</v>
      </c>
      <c r="R16440">
        <v>997.40674200000001</v>
      </c>
      <c r="S16440" t="s">
        <v>90</v>
      </c>
      <c r="T16440" s="297">
        <v>46311.754166666666</v>
      </c>
    </row>
    <row r="16441" spans="1:20" x14ac:dyDescent="0.35">
      <c r="A16441" t="s">
        <v>158</v>
      </c>
      <c r="C16441" t="s">
        <v>89</v>
      </c>
      <c r="D16441" s="29">
        <v>46397</v>
      </c>
      <c r="E16441">
        <v>0</v>
      </c>
      <c r="F16441">
        <v>0</v>
      </c>
      <c r="G16441">
        <v>0</v>
      </c>
      <c r="H16441">
        <v>0</v>
      </c>
      <c r="L16441">
        <v>641.19005300000003</v>
      </c>
      <c r="R16441">
        <v>997.40674200000001</v>
      </c>
      <c r="S16441" t="s">
        <v>90</v>
      </c>
      <c r="T16441" s="297">
        <v>46311.754166666666</v>
      </c>
    </row>
    <row r="16442" spans="1:20" x14ac:dyDescent="0.35">
      <c r="A16442" t="s">
        <v>158</v>
      </c>
      <c r="C16442" t="s">
        <v>89</v>
      </c>
      <c r="D16442" s="29">
        <v>46398</v>
      </c>
      <c r="E16442">
        <v>0</v>
      </c>
      <c r="F16442">
        <v>0</v>
      </c>
      <c r="G16442">
        <v>0</v>
      </c>
      <c r="H16442">
        <v>0</v>
      </c>
      <c r="L16442">
        <v>641.19005300000003</v>
      </c>
      <c r="R16442">
        <v>997.40674200000001</v>
      </c>
      <c r="S16442" t="s">
        <v>90</v>
      </c>
      <c r="T16442" s="297">
        <v>46311.754166666666</v>
      </c>
    </row>
    <row r="16443" spans="1:20" x14ac:dyDescent="0.35">
      <c r="A16443" t="s">
        <v>158</v>
      </c>
      <c r="C16443" t="s">
        <v>89</v>
      </c>
      <c r="D16443" s="29">
        <v>46399</v>
      </c>
      <c r="E16443">
        <v>0</v>
      </c>
      <c r="F16443">
        <v>0</v>
      </c>
      <c r="G16443">
        <v>0</v>
      </c>
      <c r="H16443">
        <v>0</v>
      </c>
      <c r="L16443">
        <v>641.19005300000003</v>
      </c>
      <c r="R16443">
        <v>997.40674200000001</v>
      </c>
      <c r="S16443" t="s">
        <v>90</v>
      </c>
      <c r="T16443" s="297">
        <v>46311.754166666666</v>
      </c>
    </row>
    <row r="16444" spans="1:20" x14ac:dyDescent="0.35">
      <c r="A16444" t="s">
        <v>158</v>
      </c>
      <c r="C16444" t="s">
        <v>89</v>
      </c>
      <c r="D16444" s="29">
        <v>46400</v>
      </c>
      <c r="E16444">
        <v>0</v>
      </c>
      <c r="F16444">
        <v>0</v>
      </c>
      <c r="G16444">
        <v>0</v>
      </c>
      <c r="H16444">
        <v>0</v>
      </c>
      <c r="L16444">
        <v>641.19005300000003</v>
      </c>
      <c r="R16444">
        <v>997.40674200000001</v>
      </c>
      <c r="S16444" t="s">
        <v>90</v>
      </c>
      <c r="T16444" s="297">
        <v>46311.754166666666</v>
      </c>
    </row>
    <row r="16445" spans="1:20" x14ac:dyDescent="0.35">
      <c r="A16445" t="s">
        <v>158</v>
      </c>
      <c r="C16445" t="s">
        <v>89</v>
      </c>
      <c r="D16445" s="29">
        <v>46401</v>
      </c>
      <c r="E16445">
        <v>0</v>
      </c>
      <c r="F16445">
        <v>0</v>
      </c>
      <c r="G16445">
        <v>0</v>
      </c>
      <c r="H16445">
        <v>0</v>
      </c>
      <c r="L16445">
        <v>641.19005300000003</v>
      </c>
      <c r="R16445">
        <v>997.40674200000001</v>
      </c>
      <c r="S16445" t="s">
        <v>90</v>
      </c>
      <c r="T16445" s="297">
        <v>46311.754166666666</v>
      </c>
    </row>
    <row r="16446" spans="1:20" x14ac:dyDescent="0.35">
      <c r="A16446" t="s">
        <v>158</v>
      </c>
      <c r="C16446" t="s">
        <v>89</v>
      </c>
      <c r="D16446" s="29">
        <v>46402</v>
      </c>
      <c r="E16446">
        <v>0</v>
      </c>
      <c r="F16446">
        <v>0</v>
      </c>
      <c r="G16446">
        <v>0</v>
      </c>
      <c r="H16446">
        <v>0</v>
      </c>
      <c r="L16446">
        <v>641.19005300000003</v>
      </c>
      <c r="R16446">
        <v>997.40674200000001</v>
      </c>
      <c r="S16446" t="s">
        <v>90</v>
      </c>
      <c r="T16446" s="297">
        <v>46311.754166666666</v>
      </c>
    </row>
    <row r="16447" spans="1:20" x14ac:dyDescent="0.35">
      <c r="A16447" t="s">
        <v>158</v>
      </c>
      <c r="C16447" t="s">
        <v>89</v>
      </c>
      <c r="D16447" s="29">
        <v>46403</v>
      </c>
      <c r="E16447">
        <v>0</v>
      </c>
      <c r="F16447">
        <v>0</v>
      </c>
      <c r="G16447">
        <v>0</v>
      </c>
      <c r="H16447">
        <v>0</v>
      </c>
      <c r="L16447">
        <v>641.19005300000003</v>
      </c>
      <c r="R16447">
        <v>997.40674200000001</v>
      </c>
      <c r="S16447" t="s">
        <v>90</v>
      </c>
      <c r="T16447" s="297">
        <v>46311.754166666666</v>
      </c>
    </row>
    <row r="16448" spans="1:20" x14ac:dyDescent="0.35">
      <c r="A16448" t="s">
        <v>158</v>
      </c>
      <c r="C16448" t="s">
        <v>89</v>
      </c>
      <c r="D16448" s="29">
        <v>46404</v>
      </c>
      <c r="E16448">
        <v>0</v>
      </c>
      <c r="F16448">
        <v>0</v>
      </c>
      <c r="G16448">
        <v>0</v>
      </c>
      <c r="H16448">
        <v>0</v>
      </c>
      <c r="L16448">
        <v>641.19005300000003</v>
      </c>
      <c r="R16448">
        <v>997.40674200000001</v>
      </c>
      <c r="S16448" t="s">
        <v>90</v>
      </c>
      <c r="T16448" s="297">
        <v>46311.754166666666</v>
      </c>
    </row>
    <row r="16449" spans="1:20" x14ac:dyDescent="0.35">
      <c r="A16449" t="s">
        <v>158</v>
      </c>
      <c r="C16449" t="s">
        <v>89</v>
      </c>
      <c r="D16449" s="29">
        <v>46405</v>
      </c>
      <c r="E16449">
        <v>0</v>
      </c>
      <c r="F16449">
        <v>0</v>
      </c>
      <c r="G16449">
        <v>0</v>
      </c>
      <c r="H16449">
        <v>0</v>
      </c>
      <c r="L16449">
        <v>641.19005300000003</v>
      </c>
      <c r="R16449">
        <v>997.40674200000001</v>
      </c>
      <c r="S16449" t="s">
        <v>90</v>
      </c>
      <c r="T16449" s="297">
        <v>46311.754166666666</v>
      </c>
    </row>
    <row r="16450" spans="1:20" x14ac:dyDescent="0.35">
      <c r="A16450" t="s">
        <v>158</v>
      </c>
      <c r="C16450" t="s">
        <v>89</v>
      </c>
      <c r="D16450" s="29">
        <v>46406</v>
      </c>
      <c r="E16450">
        <v>0</v>
      </c>
      <c r="F16450">
        <v>0</v>
      </c>
      <c r="G16450">
        <v>0</v>
      </c>
      <c r="H16450">
        <v>0</v>
      </c>
      <c r="L16450">
        <v>641.19005300000003</v>
      </c>
      <c r="R16450">
        <v>997.40674200000001</v>
      </c>
      <c r="S16450" t="s">
        <v>90</v>
      </c>
      <c r="T16450" s="297">
        <v>46311.754166666666</v>
      </c>
    </row>
    <row r="16451" spans="1:20" x14ac:dyDescent="0.35">
      <c r="A16451" t="s">
        <v>158</v>
      </c>
      <c r="C16451" t="s">
        <v>89</v>
      </c>
      <c r="D16451" s="29">
        <v>46407</v>
      </c>
      <c r="E16451">
        <v>0</v>
      </c>
      <c r="F16451">
        <v>0</v>
      </c>
      <c r="G16451">
        <v>0</v>
      </c>
      <c r="H16451">
        <v>0</v>
      </c>
      <c r="L16451">
        <v>641.19005300000003</v>
      </c>
      <c r="R16451">
        <v>997.40674200000001</v>
      </c>
      <c r="S16451" t="s">
        <v>90</v>
      </c>
      <c r="T16451" s="297">
        <v>46311.754166666666</v>
      </c>
    </row>
    <row r="16452" spans="1:20" x14ac:dyDescent="0.35">
      <c r="A16452" t="s">
        <v>158</v>
      </c>
      <c r="C16452" t="s">
        <v>89</v>
      </c>
      <c r="D16452" s="29">
        <v>46408</v>
      </c>
      <c r="E16452">
        <v>0</v>
      </c>
      <c r="F16452">
        <v>0</v>
      </c>
      <c r="G16452">
        <v>0</v>
      </c>
      <c r="H16452">
        <v>0</v>
      </c>
      <c r="L16452">
        <v>641.19005300000003</v>
      </c>
      <c r="R16452">
        <v>997.40674200000001</v>
      </c>
      <c r="S16452" t="s">
        <v>90</v>
      </c>
      <c r="T16452" s="297">
        <v>46311.754166666666</v>
      </c>
    </row>
    <row r="16453" spans="1:20" x14ac:dyDescent="0.35">
      <c r="A16453" t="s">
        <v>158</v>
      </c>
      <c r="C16453" t="s">
        <v>89</v>
      </c>
      <c r="D16453" s="29">
        <v>46409</v>
      </c>
      <c r="E16453">
        <v>0</v>
      </c>
      <c r="F16453">
        <v>0</v>
      </c>
      <c r="G16453">
        <v>0</v>
      </c>
      <c r="H16453">
        <v>0</v>
      </c>
      <c r="L16453">
        <v>641.19005300000003</v>
      </c>
      <c r="R16453">
        <v>997.40674200000001</v>
      </c>
      <c r="S16453" t="s">
        <v>90</v>
      </c>
      <c r="T16453" s="297">
        <v>46311.754166666666</v>
      </c>
    </row>
    <row r="16454" spans="1:20" x14ac:dyDescent="0.35">
      <c r="A16454" t="s">
        <v>158</v>
      </c>
      <c r="C16454" t="s">
        <v>89</v>
      </c>
      <c r="D16454" s="29">
        <v>46410</v>
      </c>
      <c r="E16454">
        <v>0</v>
      </c>
      <c r="F16454">
        <v>0</v>
      </c>
      <c r="G16454">
        <v>0</v>
      </c>
      <c r="H16454">
        <v>0</v>
      </c>
      <c r="L16454">
        <v>641.19005300000003</v>
      </c>
      <c r="R16454">
        <v>997.40674200000001</v>
      </c>
      <c r="S16454" t="s">
        <v>90</v>
      </c>
      <c r="T16454" s="297">
        <v>46311.754166666666</v>
      </c>
    </row>
    <row r="16455" spans="1:20" x14ac:dyDescent="0.35">
      <c r="A16455" t="s">
        <v>158</v>
      </c>
      <c r="C16455" t="s">
        <v>89</v>
      </c>
      <c r="D16455" s="29">
        <v>46411</v>
      </c>
      <c r="E16455">
        <v>0</v>
      </c>
      <c r="F16455">
        <v>0</v>
      </c>
      <c r="G16455">
        <v>0</v>
      </c>
      <c r="H16455">
        <v>0</v>
      </c>
      <c r="L16455">
        <v>641.19005300000003</v>
      </c>
      <c r="R16455">
        <v>997.40674200000001</v>
      </c>
      <c r="S16455" t="s">
        <v>90</v>
      </c>
      <c r="T16455" s="297">
        <v>46311.754166666666</v>
      </c>
    </row>
    <row r="16456" spans="1:20" x14ac:dyDescent="0.35">
      <c r="A16456" t="s">
        <v>158</v>
      </c>
      <c r="C16456" t="s">
        <v>89</v>
      </c>
      <c r="D16456" s="29">
        <v>46412</v>
      </c>
      <c r="E16456">
        <v>0</v>
      </c>
      <c r="F16456">
        <v>0</v>
      </c>
      <c r="G16456">
        <v>0</v>
      </c>
      <c r="H16456">
        <v>0</v>
      </c>
      <c r="L16456">
        <v>641.19005300000003</v>
      </c>
      <c r="R16456">
        <v>997.40674200000001</v>
      </c>
      <c r="S16456" t="s">
        <v>90</v>
      </c>
      <c r="T16456" s="297">
        <v>46311.754166666666</v>
      </c>
    </row>
    <row r="16457" spans="1:20" x14ac:dyDescent="0.35">
      <c r="A16457" t="s">
        <v>158</v>
      </c>
      <c r="C16457" t="s">
        <v>89</v>
      </c>
      <c r="D16457" s="29">
        <v>46413</v>
      </c>
      <c r="E16457">
        <v>0</v>
      </c>
      <c r="F16457">
        <v>0</v>
      </c>
      <c r="G16457">
        <v>0</v>
      </c>
      <c r="H16457">
        <v>0</v>
      </c>
      <c r="L16457">
        <v>641.19005300000003</v>
      </c>
      <c r="R16457">
        <v>997.40674200000001</v>
      </c>
      <c r="S16457" t="s">
        <v>90</v>
      </c>
      <c r="T16457" s="297">
        <v>46311.754166666666</v>
      </c>
    </row>
    <row r="16458" spans="1:20" x14ac:dyDescent="0.35">
      <c r="A16458" t="s">
        <v>158</v>
      </c>
      <c r="C16458" t="s">
        <v>89</v>
      </c>
      <c r="D16458" s="29">
        <v>46414</v>
      </c>
      <c r="E16458">
        <v>0</v>
      </c>
      <c r="F16458">
        <v>0</v>
      </c>
      <c r="G16458">
        <v>0</v>
      </c>
      <c r="H16458">
        <v>0</v>
      </c>
      <c r="L16458">
        <v>641.19005300000003</v>
      </c>
      <c r="R16458">
        <v>997.40674200000001</v>
      </c>
      <c r="S16458" t="s">
        <v>90</v>
      </c>
      <c r="T16458" s="297">
        <v>46311.754166666666</v>
      </c>
    </row>
    <row r="16459" spans="1:20" x14ac:dyDescent="0.35">
      <c r="A16459" t="s">
        <v>158</v>
      </c>
      <c r="C16459" t="s">
        <v>89</v>
      </c>
      <c r="D16459" s="29">
        <v>46415</v>
      </c>
      <c r="E16459">
        <v>0</v>
      </c>
      <c r="F16459">
        <v>0</v>
      </c>
      <c r="G16459">
        <v>0</v>
      </c>
      <c r="H16459">
        <v>0</v>
      </c>
      <c r="L16459">
        <v>641.19005300000003</v>
      </c>
      <c r="R16459">
        <v>997.40674200000001</v>
      </c>
      <c r="S16459" t="s">
        <v>90</v>
      </c>
      <c r="T16459" s="297">
        <v>46311.754166666666</v>
      </c>
    </row>
    <row r="16460" spans="1:20" x14ac:dyDescent="0.35">
      <c r="A16460" t="s">
        <v>158</v>
      </c>
      <c r="C16460" t="s">
        <v>89</v>
      </c>
      <c r="D16460" s="29">
        <v>46416</v>
      </c>
      <c r="E16460">
        <v>0</v>
      </c>
      <c r="F16460">
        <v>0</v>
      </c>
      <c r="G16460">
        <v>0</v>
      </c>
      <c r="H16460">
        <v>0</v>
      </c>
      <c r="L16460">
        <v>641.19005300000003</v>
      </c>
      <c r="R16460">
        <v>997.40674200000001</v>
      </c>
      <c r="S16460" t="s">
        <v>90</v>
      </c>
      <c r="T16460" s="297">
        <v>46311.754166666666</v>
      </c>
    </row>
    <row r="16461" spans="1:20" x14ac:dyDescent="0.35">
      <c r="A16461" t="s">
        <v>158</v>
      </c>
      <c r="C16461" t="s">
        <v>89</v>
      </c>
      <c r="D16461" s="29">
        <v>46417</v>
      </c>
      <c r="E16461">
        <v>0</v>
      </c>
      <c r="F16461">
        <v>0</v>
      </c>
      <c r="G16461">
        <v>0</v>
      </c>
      <c r="H16461">
        <v>0</v>
      </c>
      <c r="L16461">
        <v>641.19005300000003</v>
      </c>
      <c r="R16461">
        <v>997.40674200000001</v>
      </c>
      <c r="S16461" t="s">
        <v>90</v>
      </c>
      <c r="T16461" s="297">
        <v>46311.754166666666</v>
      </c>
    </row>
    <row r="16462" spans="1:20" x14ac:dyDescent="0.35">
      <c r="A16462" t="s">
        <v>158</v>
      </c>
      <c r="C16462" t="s">
        <v>89</v>
      </c>
      <c r="D16462" s="29">
        <v>46418</v>
      </c>
      <c r="E16462">
        <v>0</v>
      </c>
      <c r="F16462">
        <v>0</v>
      </c>
      <c r="G16462">
        <v>0</v>
      </c>
      <c r="H16462">
        <v>0</v>
      </c>
      <c r="L16462">
        <v>641.19005300000003</v>
      </c>
      <c r="R16462">
        <v>997.40674200000001</v>
      </c>
      <c r="S16462" t="s">
        <v>90</v>
      </c>
      <c r="T16462" s="297">
        <v>46311.754166666666</v>
      </c>
    </row>
    <row r="16463" spans="1:20" x14ac:dyDescent="0.35">
      <c r="A16463" t="s">
        <v>158</v>
      </c>
      <c r="C16463" t="s">
        <v>89</v>
      </c>
      <c r="D16463" s="29">
        <v>46419</v>
      </c>
      <c r="E16463">
        <v>0</v>
      </c>
      <c r="F16463">
        <v>0</v>
      </c>
      <c r="G16463">
        <v>0</v>
      </c>
      <c r="H16463">
        <v>0</v>
      </c>
      <c r="L16463">
        <v>641.19005300000003</v>
      </c>
      <c r="R16463">
        <v>997.40674200000001</v>
      </c>
      <c r="S16463" t="s">
        <v>90</v>
      </c>
      <c r="T16463" s="297">
        <v>46311.754166666666</v>
      </c>
    </row>
    <row r="16464" spans="1:20" x14ac:dyDescent="0.35">
      <c r="A16464" t="s">
        <v>158</v>
      </c>
      <c r="C16464" t="s">
        <v>89</v>
      </c>
      <c r="D16464" s="29">
        <v>46420</v>
      </c>
      <c r="E16464">
        <v>0</v>
      </c>
      <c r="F16464">
        <v>0</v>
      </c>
      <c r="G16464">
        <v>0</v>
      </c>
      <c r="H16464">
        <v>0</v>
      </c>
      <c r="L16464">
        <v>641.19005300000003</v>
      </c>
      <c r="R16464">
        <v>997.40674200000001</v>
      </c>
      <c r="S16464" t="s">
        <v>90</v>
      </c>
      <c r="T16464" s="297">
        <v>46311.754166666666</v>
      </c>
    </row>
    <row r="16465" spans="1:20" x14ac:dyDescent="0.35">
      <c r="A16465" t="s">
        <v>158</v>
      </c>
      <c r="C16465" t="s">
        <v>89</v>
      </c>
      <c r="D16465" s="29">
        <v>46421</v>
      </c>
      <c r="E16465">
        <v>0</v>
      </c>
      <c r="F16465">
        <v>0</v>
      </c>
      <c r="G16465">
        <v>0</v>
      </c>
      <c r="H16465">
        <v>0</v>
      </c>
      <c r="L16465">
        <v>641.19005300000003</v>
      </c>
      <c r="R16465">
        <v>997.40674200000001</v>
      </c>
      <c r="S16465" t="s">
        <v>90</v>
      </c>
      <c r="T16465" s="297">
        <v>46311.754166666666</v>
      </c>
    </row>
    <row r="16466" spans="1:20" x14ac:dyDescent="0.35">
      <c r="A16466" t="s">
        <v>158</v>
      </c>
      <c r="C16466" t="s">
        <v>89</v>
      </c>
      <c r="D16466" s="29">
        <v>46422</v>
      </c>
      <c r="E16466">
        <v>0</v>
      </c>
      <c r="F16466">
        <v>0</v>
      </c>
      <c r="G16466">
        <v>0</v>
      </c>
      <c r="H16466">
        <v>0</v>
      </c>
      <c r="L16466">
        <v>641.19005300000003</v>
      </c>
      <c r="R16466">
        <v>997.40674200000001</v>
      </c>
      <c r="S16466" t="s">
        <v>90</v>
      </c>
      <c r="T16466" s="297">
        <v>46311.754166666666</v>
      </c>
    </row>
    <row r="16467" spans="1:20" x14ac:dyDescent="0.35">
      <c r="A16467" t="s">
        <v>158</v>
      </c>
      <c r="C16467" t="s">
        <v>89</v>
      </c>
      <c r="D16467" s="29">
        <v>46423</v>
      </c>
      <c r="E16467">
        <v>0</v>
      </c>
      <c r="F16467">
        <v>0</v>
      </c>
      <c r="G16467">
        <v>0</v>
      </c>
      <c r="H16467">
        <v>0</v>
      </c>
      <c r="L16467">
        <v>641.19005300000003</v>
      </c>
      <c r="R16467">
        <v>997.40674200000001</v>
      </c>
      <c r="S16467" t="s">
        <v>90</v>
      </c>
      <c r="T16467" s="297">
        <v>46311.754166666666</v>
      </c>
    </row>
    <row r="16468" spans="1:20" x14ac:dyDescent="0.35">
      <c r="A16468" t="s">
        <v>158</v>
      </c>
      <c r="C16468" t="s">
        <v>89</v>
      </c>
      <c r="D16468" s="29">
        <v>46424</v>
      </c>
      <c r="E16468">
        <v>0</v>
      </c>
      <c r="F16468">
        <v>0</v>
      </c>
      <c r="G16468">
        <v>0</v>
      </c>
      <c r="H16468">
        <v>0</v>
      </c>
      <c r="L16468">
        <v>641.19005300000003</v>
      </c>
      <c r="R16468">
        <v>997.40674200000001</v>
      </c>
      <c r="S16468" t="s">
        <v>90</v>
      </c>
      <c r="T16468" s="297">
        <v>46311.754166666666</v>
      </c>
    </row>
    <row r="16469" spans="1:20" x14ac:dyDescent="0.35">
      <c r="A16469" t="s">
        <v>158</v>
      </c>
      <c r="C16469" t="s">
        <v>89</v>
      </c>
      <c r="D16469" s="29">
        <v>46425</v>
      </c>
      <c r="E16469">
        <v>0</v>
      </c>
      <c r="F16469">
        <v>0</v>
      </c>
      <c r="G16469">
        <v>0</v>
      </c>
      <c r="H16469">
        <v>0</v>
      </c>
      <c r="L16469">
        <v>641.19005300000003</v>
      </c>
      <c r="R16469">
        <v>997.40674200000001</v>
      </c>
      <c r="S16469" t="s">
        <v>90</v>
      </c>
      <c r="T16469" s="297">
        <v>46311.754166666666</v>
      </c>
    </row>
    <row r="16470" spans="1:20" x14ac:dyDescent="0.35">
      <c r="A16470" t="s">
        <v>158</v>
      </c>
      <c r="C16470" t="s">
        <v>89</v>
      </c>
      <c r="D16470" s="29">
        <v>46426</v>
      </c>
      <c r="E16470">
        <v>0</v>
      </c>
      <c r="F16470">
        <v>0</v>
      </c>
      <c r="G16470">
        <v>0</v>
      </c>
      <c r="H16470">
        <v>0</v>
      </c>
      <c r="L16470">
        <v>641.19005300000003</v>
      </c>
      <c r="R16470">
        <v>997.40674200000001</v>
      </c>
      <c r="S16470" t="s">
        <v>90</v>
      </c>
      <c r="T16470" s="297">
        <v>46311.754166666666</v>
      </c>
    </row>
    <row r="16471" spans="1:20" x14ac:dyDescent="0.35">
      <c r="A16471" t="s">
        <v>158</v>
      </c>
      <c r="C16471" t="s">
        <v>89</v>
      </c>
      <c r="D16471" s="29">
        <v>46427</v>
      </c>
      <c r="E16471">
        <v>0</v>
      </c>
      <c r="F16471">
        <v>0</v>
      </c>
      <c r="G16471">
        <v>0</v>
      </c>
      <c r="H16471">
        <v>0</v>
      </c>
      <c r="L16471">
        <v>641.19005300000003</v>
      </c>
      <c r="R16471">
        <v>997.40674200000001</v>
      </c>
      <c r="S16471" t="s">
        <v>90</v>
      </c>
      <c r="T16471" s="297">
        <v>46311.754166666666</v>
      </c>
    </row>
    <row r="16472" spans="1:20" x14ac:dyDescent="0.35">
      <c r="A16472" t="s">
        <v>158</v>
      </c>
      <c r="C16472" t="s">
        <v>89</v>
      </c>
      <c r="D16472" s="29">
        <v>46428</v>
      </c>
      <c r="E16472">
        <v>0</v>
      </c>
      <c r="F16472">
        <v>0</v>
      </c>
      <c r="G16472">
        <v>0</v>
      </c>
      <c r="H16472">
        <v>0</v>
      </c>
      <c r="L16472">
        <v>641.19005300000003</v>
      </c>
      <c r="R16472">
        <v>997.40674200000001</v>
      </c>
      <c r="S16472" t="s">
        <v>90</v>
      </c>
      <c r="T16472" s="297">
        <v>46311.754166666666</v>
      </c>
    </row>
    <row r="16473" spans="1:20" x14ac:dyDescent="0.35">
      <c r="A16473" t="s">
        <v>158</v>
      </c>
      <c r="C16473" t="s">
        <v>89</v>
      </c>
      <c r="D16473" s="29">
        <v>46429</v>
      </c>
      <c r="E16473">
        <v>0</v>
      </c>
      <c r="F16473">
        <v>0</v>
      </c>
      <c r="G16473">
        <v>0</v>
      </c>
      <c r="H16473">
        <v>0</v>
      </c>
      <c r="L16473">
        <v>641.19005300000003</v>
      </c>
      <c r="R16473">
        <v>997.40674200000001</v>
      </c>
      <c r="S16473" t="s">
        <v>90</v>
      </c>
      <c r="T16473" s="297">
        <v>46311.754166666666</v>
      </c>
    </row>
    <row r="16474" spans="1:20" x14ac:dyDescent="0.35">
      <c r="A16474" t="s">
        <v>158</v>
      </c>
      <c r="C16474" t="s">
        <v>89</v>
      </c>
      <c r="D16474" s="29">
        <v>46430</v>
      </c>
      <c r="E16474">
        <v>0</v>
      </c>
      <c r="F16474">
        <v>0</v>
      </c>
      <c r="G16474">
        <v>0</v>
      </c>
      <c r="H16474">
        <v>0</v>
      </c>
      <c r="L16474">
        <v>641.19005300000003</v>
      </c>
      <c r="R16474">
        <v>997.40674200000001</v>
      </c>
      <c r="S16474" t="s">
        <v>90</v>
      </c>
      <c r="T16474" s="297">
        <v>46311.754166666666</v>
      </c>
    </row>
    <row r="16475" spans="1:20" x14ac:dyDescent="0.35">
      <c r="A16475" t="s">
        <v>158</v>
      </c>
      <c r="C16475" t="s">
        <v>89</v>
      </c>
      <c r="D16475" s="29">
        <v>46431</v>
      </c>
      <c r="E16475">
        <v>0</v>
      </c>
      <c r="F16475">
        <v>0</v>
      </c>
      <c r="G16475">
        <v>0</v>
      </c>
      <c r="H16475">
        <v>0</v>
      </c>
      <c r="L16475">
        <v>641.19005300000003</v>
      </c>
      <c r="R16475">
        <v>997.40674200000001</v>
      </c>
      <c r="S16475" t="s">
        <v>90</v>
      </c>
      <c r="T16475" s="297">
        <v>46311.754166666666</v>
      </c>
    </row>
    <row r="16476" spans="1:20" x14ac:dyDescent="0.35">
      <c r="A16476" t="s">
        <v>158</v>
      </c>
      <c r="C16476" t="s">
        <v>89</v>
      </c>
      <c r="D16476" s="29">
        <v>46432</v>
      </c>
      <c r="E16476">
        <v>0</v>
      </c>
      <c r="F16476">
        <v>0</v>
      </c>
      <c r="G16476">
        <v>0</v>
      </c>
      <c r="H16476">
        <v>0</v>
      </c>
      <c r="L16476">
        <v>641.19005300000003</v>
      </c>
      <c r="R16476">
        <v>997.40674200000001</v>
      </c>
      <c r="S16476" t="s">
        <v>90</v>
      </c>
      <c r="T16476" s="297">
        <v>46311.754166666666</v>
      </c>
    </row>
    <row r="16477" spans="1:20" x14ac:dyDescent="0.35">
      <c r="A16477" t="s">
        <v>158</v>
      </c>
      <c r="C16477" t="s">
        <v>89</v>
      </c>
      <c r="D16477" s="29">
        <v>46433</v>
      </c>
      <c r="E16477">
        <v>0</v>
      </c>
      <c r="F16477">
        <v>0</v>
      </c>
      <c r="G16477">
        <v>0</v>
      </c>
      <c r="H16477">
        <v>0</v>
      </c>
      <c r="L16477">
        <v>641.19005300000003</v>
      </c>
      <c r="R16477">
        <v>997.40674200000001</v>
      </c>
      <c r="S16477" t="s">
        <v>90</v>
      </c>
      <c r="T16477" s="297">
        <v>46311.754166666666</v>
      </c>
    </row>
    <row r="16478" spans="1:20" x14ac:dyDescent="0.35">
      <c r="A16478" t="s">
        <v>158</v>
      </c>
      <c r="C16478" t="s">
        <v>89</v>
      </c>
      <c r="D16478" s="29">
        <v>46434</v>
      </c>
      <c r="E16478">
        <v>0</v>
      </c>
      <c r="F16478">
        <v>0</v>
      </c>
      <c r="G16478">
        <v>0</v>
      </c>
      <c r="H16478">
        <v>0</v>
      </c>
      <c r="L16478">
        <v>641.19005300000003</v>
      </c>
      <c r="R16478">
        <v>997.40674200000001</v>
      </c>
      <c r="S16478" t="s">
        <v>90</v>
      </c>
      <c r="T16478" s="297">
        <v>46311.754166666666</v>
      </c>
    </row>
    <row r="16479" spans="1:20" x14ac:dyDescent="0.35">
      <c r="A16479" t="s">
        <v>158</v>
      </c>
      <c r="C16479" t="s">
        <v>89</v>
      </c>
      <c r="D16479" s="29">
        <v>46435</v>
      </c>
      <c r="E16479">
        <v>0</v>
      </c>
      <c r="F16479">
        <v>0</v>
      </c>
      <c r="G16479">
        <v>0</v>
      </c>
      <c r="H16479">
        <v>0</v>
      </c>
      <c r="L16479">
        <v>641.19005300000003</v>
      </c>
      <c r="R16479">
        <v>997.40674200000001</v>
      </c>
      <c r="S16479" t="s">
        <v>90</v>
      </c>
      <c r="T16479" s="297">
        <v>46311.754166666666</v>
      </c>
    </row>
    <row r="16480" spans="1:20" x14ac:dyDescent="0.35">
      <c r="A16480" t="s">
        <v>158</v>
      </c>
      <c r="C16480" t="s">
        <v>89</v>
      </c>
      <c r="D16480" s="29">
        <v>46436</v>
      </c>
      <c r="E16480">
        <v>0</v>
      </c>
      <c r="F16480">
        <v>0</v>
      </c>
      <c r="G16480">
        <v>0</v>
      </c>
      <c r="H16480">
        <v>0</v>
      </c>
      <c r="L16480">
        <v>641.19005300000003</v>
      </c>
      <c r="R16480">
        <v>997.40674200000001</v>
      </c>
      <c r="S16480" t="s">
        <v>90</v>
      </c>
      <c r="T16480" s="297">
        <v>46311.754166666666</v>
      </c>
    </row>
    <row r="16481" spans="1:20" x14ac:dyDescent="0.35">
      <c r="A16481" t="s">
        <v>158</v>
      </c>
      <c r="C16481" t="s">
        <v>89</v>
      </c>
      <c r="D16481" s="29">
        <v>46437</v>
      </c>
      <c r="E16481">
        <v>0</v>
      </c>
      <c r="F16481">
        <v>0</v>
      </c>
      <c r="G16481">
        <v>0</v>
      </c>
      <c r="H16481">
        <v>0</v>
      </c>
      <c r="L16481">
        <v>641.19005300000003</v>
      </c>
      <c r="R16481">
        <v>997.40674200000001</v>
      </c>
      <c r="S16481" t="s">
        <v>90</v>
      </c>
      <c r="T16481" s="297">
        <v>46311.754166666666</v>
      </c>
    </row>
    <row r="16482" spans="1:20" x14ac:dyDescent="0.35">
      <c r="A16482" t="s">
        <v>158</v>
      </c>
      <c r="C16482" t="s">
        <v>89</v>
      </c>
      <c r="D16482" s="29">
        <v>46438</v>
      </c>
      <c r="E16482">
        <v>0</v>
      </c>
      <c r="F16482">
        <v>0</v>
      </c>
      <c r="G16482">
        <v>0</v>
      </c>
      <c r="H16482">
        <v>0</v>
      </c>
      <c r="L16482">
        <v>641.19005300000003</v>
      </c>
      <c r="R16482">
        <v>997.40674200000001</v>
      </c>
      <c r="S16482" t="s">
        <v>90</v>
      </c>
      <c r="T16482" s="297">
        <v>46311.754166666666</v>
      </c>
    </row>
    <row r="16483" spans="1:20" x14ac:dyDescent="0.35">
      <c r="A16483" t="s">
        <v>158</v>
      </c>
      <c r="C16483" t="s">
        <v>89</v>
      </c>
      <c r="D16483" s="29">
        <v>46439</v>
      </c>
      <c r="E16483">
        <v>0</v>
      </c>
      <c r="F16483">
        <v>0</v>
      </c>
      <c r="G16483">
        <v>0</v>
      </c>
      <c r="H16483">
        <v>0</v>
      </c>
      <c r="L16483">
        <v>641.19005300000003</v>
      </c>
      <c r="R16483">
        <v>997.40674200000001</v>
      </c>
      <c r="S16483" t="s">
        <v>90</v>
      </c>
      <c r="T16483" s="297">
        <v>46311.754166666666</v>
      </c>
    </row>
    <row r="16484" spans="1:20" x14ac:dyDescent="0.35">
      <c r="A16484" t="s">
        <v>158</v>
      </c>
      <c r="C16484" t="s">
        <v>89</v>
      </c>
      <c r="D16484" s="29">
        <v>46440</v>
      </c>
      <c r="E16484">
        <v>0</v>
      </c>
      <c r="F16484">
        <v>0</v>
      </c>
      <c r="G16484">
        <v>0</v>
      </c>
      <c r="H16484">
        <v>0</v>
      </c>
      <c r="L16484">
        <v>641.19005300000003</v>
      </c>
      <c r="R16484">
        <v>997.40674200000001</v>
      </c>
      <c r="S16484" t="s">
        <v>90</v>
      </c>
      <c r="T16484" s="297">
        <v>46311.754166666666</v>
      </c>
    </row>
    <row r="16485" spans="1:20" x14ac:dyDescent="0.35">
      <c r="A16485" t="s">
        <v>158</v>
      </c>
      <c r="C16485" t="s">
        <v>89</v>
      </c>
      <c r="D16485" s="29">
        <v>46441</v>
      </c>
      <c r="E16485">
        <v>0</v>
      </c>
      <c r="F16485">
        <v>0</v>
      </c>
      <c r="G16485">
        <v>0</v>
      </c>
      <c r="H16485">
        <v>0</v>
      </c>
      <c r="L16485">
        <v>641.19005300000003</v>
      </c>
      <c r="R16485">
        <v>997.40674200000001</v>
      </c>
      <c r="S16485" t="s">
        <v>90</v>
      </c>
      <c r="T16485" s="297">
        <v>46311.754166666666</v>
      </c>
    </row>
    <row r="16486" spans="1:20" x14ac:dyDescent="0.35">
      <c r="A16486" t="s">
        <v>158</v>
      </c>
      <c r="C16486" t="s">
        <v>89</v>
      </c>
      <c r="D16486" s="29">
        <v>46442</v>
      </c>
      <c r="E16486">
        <v>0</v>
      </c>
      <c r="F16486">
        <v>0</v>
      </c>
      <c r="G16486">
        <v>0</v>
      </c>
      <c r="H16486">
        <v>0</v>
      </c>
      <c r="L16486">
        <v>641.19005300000003</v>
      </c>
      <c r="R16486">
        <v>997.40674200000001</v>
      </c>
      <c r="S16486" t="s">
        <v>90</v>
      </c>
      <c r="T16486" s="297">
        <v>46311.754166666666</v>
      </c>
    </row>
    <row r="16487" spans="1:20" x14ac:dyDescent="0.35">
      <c r="A16487" t="s">
        <v>158</v>
      </c>
      <c r="C16487" t="s">
        <v>89</v>
      </c>
      <c r="D16487" s="29">
        <v>46443</v>
      </c>
      <c r="E16487">
        <v>0</v>
      </c>
      <c r="F16487">
        <v>0</v>
      </c>
      <c r="G16487">
        <v>0</v>
      </c>
      <c r="H16487">
        <v>0</v>
      </c>
      <c r="L16487">
        <v>641.19005300000003</v>
      </c>
      <c r="R16487">
        <v>997.40674200000001</v>
      </c>
      <c r="S16487" t="s">
        <v>90</v>
      </c>
      <c r="T16487" s="297">
        <v>46311.754166666666</v>
      </c>
    </row>
    <row r="16488" spans="1:20" x14ac:dyDescent="0.35">
      <c r="A16488" t="s">
        <v>158</v>
      </c>
      <c r="C16488" t="s">
        <v>89</v>
      </c>
      <c r="D16488" s="29">
        <v>46444</v>
      </c>
      <c r="E16488">
        <v>0</v>
      </c>
      <c r="F16488">
        <v>0</v>
      </c>
      <c r="G16488">
        <v>0</v>
      </c>
      <c r="H16488">
        <v>0</v>
      </c>
      <c r="L16488">
        <v>641.19005300000003</v>
      </c>
      <c r="R16488">
        <v>997.40674200000001</v>
      </c>
      <c r="S16488" t="s">
        <v>90</v>
      </c>
      <c r="T16488" s="297">
        <v>46311.754166666666</v>
      </c>
    </row>
    <row r="16489" spans="1:20" x14ac:dyDescent="0.35">
      <c r="A16489" t="s">
        <v>158</v>
      </c>
      <c r="C16489" t="s">
        <v>89</v>
      </c>
      <c r="D16489" s="29">
        <v>46445</v>
      </c>
      <c r="E16489">
        <v>0</v>
      </c>
      <c r="F16489">
        <v>0</v>
      </c>
      <c r="G16489">
        <v>0</v>
      </c>
      <c r="H16489">
        <v>0</v>
      </c>
      <c r="L16489">
        <v>641.19005300000003</v>
      </c>
      <c r="R16489">
        <v>997.40674200000001</v>
      </c>
      <c r="S16489" t="s">
        <v>90</v>
      </c>
      <c r="T16489" s="297">
        <v>46311.754166666666</v>
      </c>
    </row>
    <row r="16490" spans="1:20" x14ac:dyDescent="0.35">
      <c r="A16490" t="s">
        <v>158</v>
      </c>
      <c r="C16490" t="s">
        <v>89</v>
      </c>
      <c r="D16490" s="29">
        <v>46446</v>
      </c>
      <c r="E16490">
        <v>0</v>
      </c>
      <c r="F16490">
        <v>0</v>
      </c>
      <c r="G16490">
        <v>0</v>
      </c>
      <c r="H16490">
        <v>0</v>
      </c>
      <c r="L16490">
        <v>641.19005300000003</v>
      </c>
      <c r="R16490">
        <v>997.40674200000001</v>
      </c>
      <c r="S16490" t="s">
        <v>90</v>
      </c>
      <c r="T16490" s="297">
        <v>46311.754166666666</v>
      </c>
    </row>
    <row r="16491" spans="1:20" x14ac:dyDescent="0.35">
      <c r="A16491" t="s">
        <v>158</v>
      </c>
      <c r="C16491" t="s">
        <v>89</v>
      </c>
      <c r="D16491" s="29">
        <v>46447</v>
      </c>
      <c r="E16491">
        <v>0</v>
      </c>
      <c r="F16491">
        <v>0</v>
      </c>
      <c r="G16491">
        <v>0</v>
      </c>
      <c r="H16491">
        <v>0</v>
      </c>
      <c r="L16491">
        <v>641.19005300000003</v>
      </c>
      <c r="R16491">
        <v>997.40674200000001</v>
      </c>
      <c r="S16491" t="s">
        <v>90</v>
      </c>
      <c r="T16491" s="297">
        <v>46311.754166666666</v>
      </c>
    </row>
    <row r="16492" spans="1:20" x14ac:dyDescent="0.35">
      <c r="A16492" t="s">
        <v>158</v>
      </c>
      <c r="C16492" t="s">
        <v>89</v>
      </c>
      <c r="D16492" s="29">
        <v>46448</v>
      </c>
      <c r="E16492">
        <v>0</v>
      </c>
      <c r="F16492">
        <v>0</v>
      </c>
      <c r="G16492">
        <v>0</v>
      </c>
      <c r="H16492">
        <v>0</v>
      </c>
      <c r="L16492">
        <v>641.19005300000003</v>
      </c>
      <c r="R16492">
        <v>997.40674200000001</v>
      </c>
      <c r="S16492" t="s">
        <v>90</v>
      </c>
      <c r="T16492" s="297">
        <v>46311.754166666666</v>
      </c>
    </row>
    <row r="16493" spans="1:20" x14ac:dyDescent="0.35">
      <c r="A16493" t="s">
        <v>158</v>
      </c>
      <c r="C16493" t="s">
        <v>89</v>
      </c>
      <c r="D16493" s="29">
        <v>46449</v>
      </c>
      <c r="E16493">
        <v>0</v>
      </c>
      <c r="F16493">
        <v>0</v>
      </c>
      <c r="G16493">
        <v>0</v>
      </c>
      <c r="H16493">
        <v>0</v>
      </c>
      <c r="L16493">
        <v>641.19005300000003</v>
      </c>
      <c r="R16493">
        <v>997.40674200000001</v>
      </c>
      <c r="S16493" t="s">
        <v>90</v>
      </c>
      <c r="T16493" s="297">
        <v>46311.754166666666</v>
      </c>
    </row>
    <row r="16494" spans="1:20" x14ac:dyDescent="0.35">
      <c r="A16494" t="s">
        <v>158</v>
      </c>
      <c r="C16494" t="s">
        <v>89</v>
      </c>
      <c r="D16494" s="29">
        <v>46450</v>
      </c>
      <c r="E16494">
        <v>0</v>
      </c>
      <c r="F16494">
        <v>0</v>
      </c>
      <c r="G16494">
        <v>0</v>
      </c>
      <c r="H16494">
        <v>0</v>
      </c>
      <c r="L16494">
        <v>641.19005300000003</v>
      </c>
      <c r="R16494">
        <v>997.40674200000001</v>
      </c>
      <c r="S16494" t="s">
        <v>90</v>
      </c>
      <c r="T16494" s="297">
        <v>46311.754166666666</v>
      </c>
    </row>
    <row r="16495" spans="1:20" x14ac:dyDescent="0.35">
      <c r="A16495" t="s">
        <v>158</v>
      </c>
      <c r="C16495" t="s">
        <v>89</v>
      </c>
      <c r="D16495" s="29">
        <v>46451</v>
      </c>
      <c r="E16495">
        <v>0</v>
      </c>
      <c r="F16495">
        <v>0</v>
      </c>
      <c r="G16495">
        <v>0</v>
      </c>
      <c r="H16495">
        <v>0</v>
      </c>
      <c r="L16495">
        <v>641.19005300000003</v>
      </c>
      <c r="R16495">
        <v>997.40674200000001</v>
      </c>
      <c r="S16495" t="s">
        <v>90</v>
      </c>
      <c r="T16495" s="297">
        <v>46311.754166666666</v>
      </c>
    </row>
    <row r="16496" spans="1:20" x14ac:dyDescent="0.35">
      <c r="A16496" t="s">
        <v>158</v>
      </c>
      <c r="C16496" t="s">
        <v>89</v>
      </c>
      <c r="D16496" s="29">
        <v>46452</v>
      </c>
      <c r="E16496">
        <v>0</v>
      </c>
      <c r="F16496">
        <v>0</v>
      </c>
      <c r="G16496">
        <v>0</v>
      </c>
      <c r="H16496">
        <v>0</v>
      </c>
      <c r="L16496">
        <v>641.19005300000003</v>
      </c>
      <c r="R16496">
        <v>997.40674200000001</v>
      </c>
      <c r="S16496" t="s">
        <v>90</v>
      </c>
      <c r="T16496" s="297">
        <v>46311.754166666666</v>
      </c>
    </row>
    <row r="16497" spans="1:20" x14ac:dyDescent="0.35">
      <c r="A16497" t="s">
        <v>158</v>
      </c>
      <c r="C16497" t="s">
        <v>89</v>
      </c>
      <c r="D16497" s="29">
        <v>46453</v>
      </c>
      <c r="E16497">
        <v>0</v>
      </c>
      <c r="F16497">
        <v>0</v>
      </c>
      <c r="G16497">
        <v>0</v>
      </c>
      <c r="H16497">
        <v>0</v>
      </c>
      <c r="L16497">
        <v>641.19005300000003</v>
      </c>
      <c r="R16497">
        <v>997.40674200000001</v>
      </c>
      <c r="S16497" t="s">
        <v>90</v>
      </c>
      <c r="T16497" s="297">
        <v>46311.754166666666</v>
      </c>
    </row>
    <row r="16498" spans="1:20" x14ac:dyDescent="0.35">
      <c r="A16498" t="s">
        <v>158</v>
      </c>
      <c r="C16498" t="s">
        <v>89</v>
      </c>
      <c r="D16498" s="29">
        <v>46454</v>
      </c>
      <c r="E16498">
        <v>0</v>
      </c>
      <c r="F16498">
        <v>0</v>
      </c>
      <c r="G16498">
        <v>0</v>
      </c>
      <c r="H16498">
        <v>0</v>
      </c>
      <c r="L16498">
        <v>641.19005300000003</v>
      </c>
      <c r="R16498">
        <v>997.40674200000001</v>
      </c>
      <c r="S16498" t="s">
        <v>90</v>
      </c>
      <c r="T16498" s="297">
        <v>46311.754166666666</v>
      </c>
    </row>
    <row r="16499" spans="1:20" x14ac:dyDescent="0.35">
      <c r="A16499" t="s">
        <v>158</v>
      </c>
      <c r="C16499" t="s">
        <v>89</v>
      </c>
      <c r="D16499" s="29">
        <v>46455</v>
      </c>
      <c r="E16499">
        <v>0</v>
      </c>
      <c r="F16499">
        <v>0</v>
      </c>
      <c r="G16499">
        <v>0</v>
      </c>
      <c r="H16499">
        <v>0</v>
      </c>
      <c r="L16499">
        <v>641.19005300000003</v>
      </c>
      <c r="R16499">
        <v>997.40674200000001</v>
      </c>
      <c r="S16499" t="s">
        <v>90</v>
      </c>
      <c r="T16499" s="297">
        <v>46311.754166666666</v>
      </c>
    </row>
    <row r="16500" spans="1:20" x14ac:dyDescent="0.35">
      <c r="A16500" t="s">
        <v>158</v>
      </c>
      <c r="C16500" t="s">
        <v>89</v>
      </c>
      <c r="D16500" s="29">
        <v>46456</v>
      </c>
      <c r="E16500">
        <v>0</v>
      </c>
      <c r="F16500">
        <v>0</v>
      </c>
      <c r="G16500">
        <v>0</v>
      </c>
      <c r="H16500">
        <v>0</v>
      </c>
      <c r="L16500">
        <v>641.19005300000003</v>
      </c>
      <c r="R16500">
        <v>997.40674200000001</v>
      </c>
      <c r="S16500" t="s">
        <v>90</v>
      </c>
      <c r="T16500" s="297">
        <v>46311.754166666666</v>
      </c>
    </row>
    <row r="16501" spans="1:20" x14ac:dyDescent="0.35">
      <c r="A16501" t="s">
        <v>158</v>
      </c>
      <c r="C16501" t="s">
        <v>89</v>
      </c>
      <c r="D16501" s="29">
        <v>46457</v>
      </c>
      <c r="E16501">
        <v>0</v>
      </c>
      <c r="F16501">
        <v>0</v>
      </c>
      <c r="G16501">
        <v>0</v>
      </c>
      <c r="H16501">
        <v>0</v>
      </c>
      <c r="L16501">
        <v>641.19005300000003</v>
      </c>
      <c r="R16501">
        <v>997.40674200000001</v>
      </c>
      <c r="S16501" t="s">
        <v>90</v>
      </c>
      <c r="T16501" s="297">
        <v>46311.754166666666</v>
      </c>
    </row>
    <row r="16502" spans="1:20" x14ac:dyDescent="0.35">
      <c r="A16502" t="s">
        <v>158</v>
      </c>
      <c r="C16502" t="s">
        <v>89</v>
      </c>
      <c r="D16502" s="29">
        <v>46458</v>
      </c>
      <c r="E16502">
        <v>0</v>
      </c>
      <c r="F16502">
        <v>0</v>
      </c>
      <c r="G16502">
        <v>0</v>
      </c>
      <c r="H16502">
        <v>0</v>
      </c>
      <c r="L16502">
        <v>641.19005300000003</v>
      </c>
      <c r="R16502">
        <v>997.40674200000001</v>
      </c>
      <c r="S16502" t="s">
        <v>90</v>
      </c>
      <c r="T16502" s="297">
        <v>46311.754166666666</v>
      </c>
    </row>
    <row r="16503" spans="1:20" x14ac:dyDescent="0.35">
      <c r="A16503" t="s">
        <v>158</v>
      </c>
      <c r="C16503" t="s">
        <v>89</v>
      </c>
      <c r="D16503" s="29">
        <v>46459</v>
      </c>
      <c r="E16503">
        <v>0</v>
      </c>
      <c r="F16503">
        <v>0</v>
      </c>
      <c r="G16503">
        <v>0</v>
      </c>
      <c r="H16503">
        <v>0</v>
      </c>
      <c r="L16503">
        <v>641.19005300000003</v>
      </c>
      <c r="R16503">
        <v>997.40674200000001</v>
      </c>
      <c r="S16503" t="s">
        <v>90</v>
      </c>
      <c r="T16503" s="297">
        <v>46311.754166666666</v>
      </c>
    </row>
    <row r="16504" spans="1:20" x14ac:dyDescent="0.35">
      <c r="A16504" t="s">
        <v>158</v>
      </c>
      <c r="C16504" t="s">
        <v>89</v>
      </c>
      <c r="D16504" s="29">
        <v>46460</v>
      </c>
      <c r="E16504">
        <v>0</v>
      </c>
      <c r="F16504">
        <v>0</v>
      </c>
      <c r="G16504">
        <v>0</v>
      </c>
      <c r="H16504">
        <v>0</v>
      </c>
      <c r="L16504">
        <v>641.19005300000003</v>
      </c>
      <c r="R16504">
        <v>997.40674200000001</v>
      </c>
      <c r="S16504" t="s">
        <v>90</v>
      </c>
      <c r="T16504" s="297">
        <v>46311.754166666666</v>
      </c>
    </row>
    <row r="16505" spans="1:20" x14ac:dyDescent="0.35">
      <c r="A16505" t="s">
        <v>158</v>
      </c>
      <c r="C16505" t="s">
        <v>89</v>
      </c>
      <c r="D16505" s="29">
        <v>46461</v>
      </c>
      <c r="E16505">
        <v>0</v>
      </c>
      <c r="F16505">
        <v>0</v>
      </c>
      <c r="G16505">
        <v>0</v>
      </c>
      <c r="H16505">
        <v>0</v>
      </c>
      <c r="L16505">
        <v>641.19005300000003</v>
      </c>
      <c r="R16505">
        <v>997.40674200000001</v>
      </c>
      <c r="S16505" t="s">
        <v>90</v>
      </c>
      <c r="T16505" s="297">
        <v>46311.754166666666</v>
      </c>
    </row>
    <row r="16506" spans="1:20" x14ac:dyDescent="0.35">
      <c r="A16506" t="s">
        <v>158</v>
      </c>
      <c r="C16506" t="s">
        <v>89</v>
      </c>
      <c r="D16506" s="29">
        <v>46462</v>
      </c>
      <c r="E16506">
        <v>0</v>
      </c>
      <c r="F16506">
        <v>0</v>
      </c>
      <c r="G16506">
        <v>0</v>
      </c>
      <c r="H16506">
        <v>0</v>
      </c>
      <c r="L16506">
        <v>641.19005300000003</v>
      </c>
      <c r="R16506">
        <v>997.40674200000001</v>
      </c>
      <c r="S16506" t="s">
        <v>90</v>
      </c>
      <c r="T16506" s="297">
        <v>46311.754166666666</v>
      </c>
    </row>
    <row r="16507" spans="1:20" x14ac:dyDescent="0.35">
      <c r="A16507" t="s">
        <v>158</v>
      </c>
      <c r="C16507" t="s">
        <v>89</v>
      </c>
      <c r="D16507" s="29">
        <v>46463</v>
      </c>
      <c r="E16507">
        <v>0</v>
      </c>
      <c r="F16507">
        <v>0</v>
      </c>
      <c r="G16507">
        <v>0</v>
      </c>
      <c r="H16507">
        <v>0</v>
      </c>
      <c r="L16507">
        <v>641.19005300000003</v>
      </c>
      <c r="R16507">
        <v>997.40674200000001</v>
      </c>
      <c r="S16507" t="s">
        <v>90</v>
      </c>
      <c r="T16507" s="297">
        <v>46311.754166666666</v>
      </c>
    </row>
    <row r="16508" spans="1:20" x14ac:dyDescent="0.35">
      <c r="A16508" t="s">
        <v>158</v>
      </c>
      <c r="C16508" t="s">
        <v>89</v>
      </c>
      <c r="D16508" s="29">
        <v>46464</v>
      </c>
      <c r="E16508">
        <v>0</v>
      </c>
      <c r="F16508">
        <v>0</v>
      </c>
      <c r="G16508">
        <v>0</v>
      </c>
      <c r="H16508">
        <v>0</v>
      </c>
      <c r="L16508">
        <v>641.19005300000003</v>
      </c>
      <c r="R16508">
        <v>997.40674200000001</v>
      </c>
      <c r="S16508" t="s">
        <v>90</v>
      </c>
      <c r="T16508" s="297">
        <v>46311.754166666666</v>
      </c>
    </row>
    <row r="16509" spans="1:20" x14ac:dyDescent="0.35">
      <c r="A16509" t="s">
        <v>158</v>
      </c>
      <c r="C16509" t="s">
        <v>89</v>
      </c>
      <c r="D16509" s="29">
        <v>46465</v>
      </c>
      <c r="E16509">
        <v>0</v>
      </c>
      <c r="F16509">
        <v>0</v>
      </c>
      <c r="G16509">
        <v>0</v>
      </c>
      <c r="H16509">
        <v>0</v>
      </c>
      <c r="L16509">
        <v>641.19005300000003</v>
      </c>
      <c r="R16509">
        <v>997.40674200000001</v>
      </c>
      <c r="S16509" t="s">
        <v>90</v>
      </c>
      <c r="T16509" s="297">
        <v>46311.754166666666</v>
      </c>
    </row>
    <row r="16510" spans="1:20" x14ac:dyDescent="0.35">
      <c r="A16510" t="s">
        <v>158</v>
      </c>
      <c r="C16510" t="s">
        <v>89</v>
      </c>
      <c r="D16510" s="29">
        <v>46466</v>
      </c>
      <c r="E16510">
        <v>0</v>
      </c>
      <c r="F16510">
        <v>0</v>
      </c>
      <c r="G16510">
        <v>0</v>
      </c>
      <c r="H16510">
        <v>0</v>
      </c>
      <c r="L16510">
        <v>641.19005300000003</v>
      </c>
      <c r="R16510">
        <v>997.40674200000001</v>
      </c>
      <c r="S16510" t="s">
        <v>90</v>
      </c>
      <c r="T16510" s="297">
        <v>46311.754166666666</v>
      </c>
    </row>
    <row r="16511" spans="1:20" x14ac:dyDescent="0.35">
      <c r="A16511" t="s">
        <v>158</v>
      </c>
      <c r="C16511" t="s">
        <v>89</v>
      </c>
      <c r="D16511" s="29">
        <v>46467</v>
      </c>
      <c r="E16511">
        <v>0</v>
      </c>
      <c r="F16511">
        <v>0</v>
      </c>
      <c r="G16511">
        <v>0</v>
      </c>
      <c r="H16511">
        <v>0</v>
      </c>
      <c r="L16511">
        <v>641.19005300000003</v>
      </c>
      <c r="R16511">
        <v>997.40674200000001</v>
      </c>
      <c r="S16511" t="s">
        <v>90</v>
      </c>
      <c r="T16511" s="297">
        <v>46311.754166666666</v>
      </c>
    </row>
    <row r="16512" spans="1:20" x14ac:dyDescent="0.35">
      <c r="A16512" t="s">
        <v>158</v>
      </c>
      <c r="C16512" t="s">
        <v>89</v>
      </c>
      <c r="D16512" s="29">
        <v>46468</v>
      </c>
      <c r="E16512">
        <v>0</v>
      </c>
      <c r="F16512">
        <v>0</v>
      </c>
      <c r="G16512">
        <v>0</v>
      </c>
      <c r="H16512">
        <v>0</v>
      </c>
      <c r="L16512">
        <v>641.19005300000003</v>
      </c>
      <c r="R16512">
        <v>997.40674200000001</v>
      </c>
      <c r="S16512" t="s">
        <v>90</v>
      </c>
      <c r="T16512" s="297">
        <v>46311.754166666666</v>
      </c>
    </row>
    <row r="16513" spans="1:20" x14ac:dyDescent="0.35">
      <c r="A16513" t="s">
        <v>158</v>
      </c>
      <c r="C16513" t="s">
        <v>89</v>
      </c>
      <c r="D16513" s="29">
        <v>46469</v>
      </c>
      <c r="E16513">
        <v>0</v>
      </c>
      <c r="F16513">
        <v>0</v>
      </c>
      <c r="G16513">
        <v>0</v>
      </c>
      <c r="H16513">
        <v>0</v>
      </c>
      <c r="L16513">
        <v>641.19005300000003</v>
      </c>
      <c r="R16513">
        <v>997.40674200000001</v>
      </c>
      <c r="S16513" t="s">
        <v>90</v>
      </c>
      <c r="T16513" s="297">
        <v>46311.754166666666</v>
      </c>
    </row>
    <row r="16514" spans="1:20" x14ac:dyDescent="0.35">
      <c r="A16514" t="s">
        <v>158</v>
      </c>
      <c r="C16514" t="s">
        <v>89</v>
      </c>
      <c r="D16514" s="29">
        <v>46470</v>
      </c>
      <c r="E16514">
        <v>0</v>
      </c>
      <c r="F16514">
        <v>0</v>
      </c>
      <c r="G16514">
        <v>0</v>
      </c>
      <c r="H16514">
        <v>0</v>
      </c>
      <c r="L16514">
        <v>641.19005300000003</v>
      </c>
      <c r="R16514">
        <v>997.40674200000001</v>
      </c>
      <c r="S16514" t="s">
        <v>90</v>
      </c>
      <c r="T16514" s="297">
        <v>46311.754166666666</v>
      </c>
    </row>
    <row r="16515" spans="1:20" x14ac:dyDescent="0.35">
      <c r="A16515" t="s">
        <v>158</v>
      </c>
      <c r="C16515" t="s">
        <v>89</v>
      </c>
      <c r="D16515" s="29">
        <v>46471</v>
      </c>
      <c r="E16515">
        <v>0</v>
      </c>
      <c r="F16515">
        <v>0</v>
      </c>
      <c r="G16515">
        <v>0</v>
      </c>
      <c r="H16515">
        <v>0</v>
      </c>
      <c r="L16515">
        <v>641.19005300000003</v>
      </c>
      <c r="R16515">
        <v>997.40674200000001</v>
      </c>
      <c r="S16515" t="s">
        <v>90</v>
      </c>
      <c r="T16515" s="297">
        <v>46311.754166666666</v>
      </c>
    </row>
    <row r="16516" spans="1:20" x14ac:dyDescent="0.35">
      <c r="A16516" t="s">
        <v>158</v>
      </c>
      <c r="C16516" t="s">
        <v>89</v>
      </c>
      <c r="D16516" s="29">
        <v>46472</v>
      </c>
      <c r="E16516">
        <v>0</v>
      </c>
      <c r="F16516">
        <v>0</v>
      </c>
      <c r="G16516">
        <v>0</v>
      </c>
      <c r="H16516">
        <v>0</v>
      </c>
      <c r="L16516">
        <v>641.19005300000003</v>
      </c>
      <c r="R16516">
        <v>997.40674200000001</v>
      </c>
      <c r="S16516" t="s">
        <v>90</v>
      </c>
      <c r="T16516" s="297">
        <v>46311.754166666666</v>
      </c>
    </row>
    <row r="16517" spans="1:20" x14ac:dyDescent="0.35">
      <c r="A16517" t="s">
        <v>158</v>
      </c>
      <c r="C16517" t="s">
        <v>89</v>
      </c>
      <c r="D16517" s="29">
        <v>46473</v>
      </c>
      <c r="E16517">
        <v>0</v>
      </c>
      <c r="F16517">
        <v>0</v>
      </c>
      <c r="G16517">
        <v>0</v>
      </c>
      <c r="H16517">
        <v>0</v>
      </c>
      <c r="L16517">
        <v>641.19005300000003</v>
      </c>
      <c r="R16517">
        <v>997.40674200000001</v>
      </c>
      <c r="S16517" t="s">
        <v>90</v>
      </c>
      <c r="T16517" s="297">
        <v>46311.754166666666</v>
      </c>
    </row>
    <row r="16518" spans="1:20" x14ac:dyDescent="0.35">
      <c r="A16518" t="s">
        <v>158</v>
      </c>
      <c r="C16518" t="s">
        <v>89</v>
      </c>
      <c r="D16518" s="29">
        <v>46474</v>
      </c>
      <c r="E16518">
        <v>0</v>
      </c>
      <c r="F16518">
        <v>0</v>
      </c>
      <c r="G16518">
        <v>0</v>
      </c>
      <c r="H16518">
        <v>0</v>
      </c>
      <c r="L16518">
        <v>641.19005300000003</v>
      </c>
      <c r="R16518">
        <v>997.40674200000001</v>
      </c>
      <c r="S16518" t="s">
        <v>90</v>
      </c>
      <c r="T16518" s="297">
        <v>46311.754166666666</v>
      </c>
    </row>
    <row r="16519" spans="1:20" x14ac:dyDescent="0.35">
      <c r="A16519" t="s">
        <v>158</v>
      </c>
      <c r="C16519" t="s">
        <v>89</v>
      </c>
      <c r="D16519" s="29">
        <v>46475</v>
      </c>
      <c r="E16519">
        <v>0</v>
      </c>
      <c r="F16519">
        <v>0</v>
      </c>
      <c r="G16519">
        <v>0</v>
      </c>
      <c r="H16519">
        <v>0</v>
      </c>
      <c r="L16519">
        <v>641.19005300000003</v>
      </c>
      <c r="R16519">
        <v>997.40674200000001</v>
      </c>
      <c r="S16519" t="s">
        <v>90</v>
      </c>
      <c r="T16519" s="297">
        <v>46311.754166666666</v>
      </c>
    </row>
    <row r="16520" spans="1:20" x14ac:dyDescent="0.35">
      <c r="A16520" t="s">
        <v>158</v>
      </c>
      <c r="C16520" t="s">
        <v>89</v>
      </c>
      <c r="D16520" s="29">
        <v>46476</v>
      </c>
      <c r="E16520">
        <v>0</v>
      </c>
      <c r="F16520">
        <v>0</v>
      </c>
      <c r="G16520">
        <v>0</v>
      </c>
      <c r="H16520">
        <v>0</v>
      </c>
      <c r="L16520">
        <v>641.19005300000003</v>
      </c>
      <c r="R16520">
        <v>997.40674200000001</v>
      </c>
      <c r="S16520" t="s">
        <v>90</v>
      </c>
      <c r="T16520" s="297">
        <v>46311.754166666666</v>
      </c>
    </row>
    <row r="16521" spans="1:20" x14ac:dyDescent="0.35">
      <c r="A16521" t="s">
        <v>158</v>
      </c>
      <c r="C16521" t="s">
        <v>89</v>
      </c>
      <c r="D16521" s="29">
        <v>46477</v>
      </c>
      <c r="E16521">
        <v>0</v>
      </c>
      <c r="F16521">
        <v>0</v>
      </c>
      <c r="G16521">
        <v>0</v>
      </c>
      <c r="H16521">
        <v>0</v>
      </c>
      <c r="L16521">
        <v>641.19005300000003</v>
      </c>
      <c r="R16521">
        <v>997.40674200000001</v>
      </c>
      <c r="S16521" t="s">
        <v>90</v>
      </c>
      <c r="T16521" s="297">
        <v>46311.754166666666</v>
      </c>
    </row>
    <row r="16522" spans="1:20" x14ac:dyDescent="0.35">
      <c r="A16522" t="s">
        <v>158</v>
      </c>
      <c r="C16522" t="s">
        <v>89</v>
      </c>
      <c r="D16522" s="29">
        <v>46478</v>
      </c>
      <c r="E16522">
        <v>0</v>
      </c>
      <c r="F16522">
        <v>0</v>
      </c>
      <c r="G16522">
        <v>0</v>
      </c>
      <c r="H16522">
        <v>0</v>
      </c>
      <c r="L16522">
        <v>589.46738500000004</v>
      </c>
      <c r="R16522">
        <v>997.40674200000001</v>
      </c>
      <c r="S16522" t="s">
        <v>90</v>
      </c>
      <c r="T16522" s="297">
        <v>46311.754166666666</v>
      </c>
    </row>
    <row r="16523" spans="1:20" x14ac:dyDescent="0.35">
      <c r="A16523" t="s">
        <v>158</v>
      </c>
      <c r="C16523" t="s">
        <v>89</v>
      </c>
      <c r="D16523" s="29">
        <v>46479</v>
      </c>
      <c r="E16523">
        <v>0</v>
      </c>
      <c r="F16523">
        <v>0</v>
      </c>
      <c r="G16523">
        <v>0</v>
      </c>
      <c r="H16523">
        <v>0</v>
      </c>
      <c r="L16523">
        <v>589.46738500000004</v>
      </c>
      <c r="R16523">
        <v>997.40674200000001</v>
      </c>
      <c r="S16523" t="s">
        <v>90</v>
      </c>
      <c r="T16523" s="297">
        <v>46311.754166666666</v>
      </c>
    </row>
    <row r="16524" spans="1:20" x14ac:dyDescent="0.35">
      <c r="A16524" t="s">
        <v>158</v>
      </c>
      <c r="C16524" t="s">
        <v>89</v>
      </c>
      <c r="D16524" s="29">
        <v>46480</v>
      </c>
      <c r="E16524">
        <v>0</v>
      </c>
      <c r="F16524">
        <v>0</v>
      </c>
      <c r="G16524">
        <v>0</v>
      </c>
      <c r="H16524">
        <v>0</v>
      </c>
      <c r="L16524">
        <v>589.46738500000004</v>
      </c>
      <c r="R16524">
        <v>997.40674200000001</v>
      </c>
      <c r="S16524" t="s">
        <v>90</v>
      </c>
      <c r="T16524" s="297">
        <v>46311.754166666666</v>
      </c>
    </row>
    <row r="16525" spans="1:20" x14ac:dyDescent="0.35">
      <c r="A16525" t="s">
        <v>158</v>
      </c>
      <c r="C16525" t="s">
        <v>89</v>
      </c>
      <c r="D16525" s="29">
        <v>46481</v>
      </c>
      <c r="E16525">
        <v>0</v>
      </c>
      <c r="F16525">
        <v>0</v>
      </c>
      <c r="G16525">
        <v>0</v>
      </c>
      <c r="H16525">
        <v>0</v>
      </c>
      <c r="L16525">
        <v>589.46738500000004</v>
      </c>
      <c r="R16525">
        <v>997.40674200000001</v>
      </c>
      <c r="S16525" t="s">
        <v>90</v>
      </c>
      <c r="T16525" s="297">
        <v>46311.754166666666</v>
      </c>
    </row>
    <row r="16526" spans="1:20" x14ac:dyDescent="0.35">
      <c r="A16526" t="s">
        <v>158</v>
      </c>
      <c r="C16526" t="s">
        <v>89</v>
      </c>
      <c r="D16526" s="29">
        <v>46482</v>
      </c>
      <c r="E16526">
        <v>0</v>
      </c>
      <c r="F16526">
        <v>0</v>
      </c>
      <c r="G16526">
        <v>0</v>
      </c>
      <c r="H16526">
        <v>0</v>
      </c>
      <c r="L16526">
        <v>589.46738500000004</v>
      </c>
      <c r="R16526">
        <v>997.40674200000001</v>
      </c>
      <c r="S16526" t="s">
        <v>90</v>
      </c>
      <c r="T16526" s="297">
        <v>46311.754166666666</v>
      </c>
    </row>
    <row r="16527" spans="1:20" x14ac:dyDescent="0.35">
      <c r="A16527" t="s">
        <v>158</v>
      </c>
      <c r="C16527" t="s">
        <v>89</v>
      </c>
      <c r="D16527" s="29">
        <v>46483</v>
      </c>
      <c r="E16527">
        <v>0</v>
      </c>
      <c r="F16527">
        <v>0</v>
      </c>
      <c r="G16527">
        <v>0</v>
      </c>
      <c r="H16527">
        <v>0</v>
      </c>
      <c r="L16527">
        <v>589.46738500000004</v>
      </c>
      <c r="R16527">
        <v>997.40674200000001</v>
      </c>
      <c r="S16527" t="s">
        <v>90</v>
      </c>
      <c r="T16527" s="297">
        <v>46311.754166666666</v>
      </c>
    </row>
    <row r="16528" spans="1:20" x14ac:dyDescent="0.35">
      <c r="A16528" t="s">
        <v>158</v>
      </c>
      <c r="C16528" t="s">
        <v>89</v>
      </c>
      <c r="D16528" s="29">
        <v>46484</v>
      </c>
      <c r="E16528">
        <v>0</v>
      </c>
      <c r="F16528">
        <v>0</v>
      </c>
      <c r="G16528">
        <v>0</v>
      </c>
      <c r="H16528">
        <v>0</v>
      </c>
      <c r="L16528">
        <v>589.46738500000004</v>
      </c>
      <c r="R16528">
        <v>997.40674200000001</v>
      </c>
      <c r="S16528" t="s">
        <v>90</v>
      </c>
      <c r="T16528" s="297">
        <v>46311.754166666666</v>
      </c>
    </row>
    <row r="16529" spans="1:20" x14ac:dyDescent="0.35">
      <c r="A16529" t="s">
        <v>158</v>
      </c>
      <c r="C16529" t="s">
        <v>89</v>
      </c>
      <c r="D16529" s="29">
        <v>46485</v>
      </c>
      <c r="E16529">
        <v>0</v>
      </c>
      <c r="F16529">
        <v>0</v>
      </c>
      <c r="G16529">
        <v>0</v>
      </c>
      <c r="H16529">
        <v>0</v>
      </c>
      <c r="L16529">
        <v>589.46738500000004</v>
      </c>
      <c r="R16529">
        <v>997.40674200000001</v>
      </c>
      <c r="S16529" t="s">
        <v>90</v>
      </c>
      <c r="T16529" s="297">
        <v>46311.754166666666</v>
      </c>
    </row>
    <row r="16530" spans="1:20" x14ac:dyDescent="0.35">
      <c r="A16530" t="s">
        <v>158</v>
      </c>
      <c r="C16530" t="s">
        <v>89</v>
      </c>
      <c r="D16530" s="29">
        <v>46486</v>
      </c>
      <c r="E16530">
        <v>0</v>
      </c>
      <c r="F16530">
        <v>0</v>
      </c>
      <c r="G16530">
        <v>0</v>
      </c>
      <c r="H16530">
        <v>0</v>
      </c>
      <c r="L16530">
        <v>589.46738500000004</v>
      </c>
      <c r="R16530">
        <v>997.40674200000001</v>
      </c>
      <c r="S16530" t="s">
        <v>90</v>
      </c>
      <c r="T16530" s="297">
        <v>46311.754166666666</v>
      </c>
    </row>
    <row r="16531" spans="1:20" x14ac:dyDescent="0.35">
      <c r="A16531" t="s">
        <v>158</v>
      </c>
      <c r="C16531" t="s">
        <v>89</v>
      </c>
      <c r="D16531" s="29">
        <v>46487</v>
      </c>
      <c r="E16531">
        <v>0</v>
      </c>
      <c r="F16531">
        <v>0</v>
      </c>
      <c r="G16531">
        <v>0</v>
      </c>
      <c r="H16531">
        <v>0</v>
      </c>
      <c r="L16531">
        <v>589.46738500000004</v>
      </c>
      <c r="R16531">
        <v>997.40674200000001</v>
      </c>
      <c r="S16531" t="s">
        <v>90</v>
      </c>
      <c r="T16531" s="297">
        <v>46311.754166666666</v>
      </c>
    </row>
    <row r="16532" spans="1:20" x14ac:dyDescent="0.35">
      <c r="A16532" t="s">
        <v>158</v>
      </c>
      <c r="C16532" t="s">
        <v>89</v>
      </c>
      <c r="D16532" s="29">
        <v>46488</v>
      </c>
      <c r="E16532">
        <v>0</v>
      </c>
      <c r="F16532">
        <v>0</v>
      </c>
      <c r="G16532">
        <v>0</v>
      </c>
      <c r="H16532">
        <v>0</v>
      </c>
      <c r="L16532">
        <v>589.46738500000004</v>
      </c>
      <c r="R16532">
        <v>997.40674200000001</v>
      </c>
      <c r="S16532" t="s">
        <v>90</v>
      </c>
      <c r="T16532" s="297">
        <v>46311.754166666666</v>
      </c>
    </row>
    <row r="16533" spans="1:20" x14ac:dyDescent="0.35">
      <c r="A16533" t="s">
        <v>158</v>
      </c>
      <c r="C16533" t="s">
        <v>89</v>
      </c>
      <c r="D16533" s="29">
        <v>46489</v>
      </c>
      <c r="E16533">
        <v>0</v>
      </c>
      <c r="F16533">
        <v>0</v>
      </c>
      <c r="G16533">
        <v>0</v>
      </c>
      <c r="H16533">
        <v>0</v>
      </c>
      <c r="L16533">
        <v>589.46738500000004</v>
      </c>
      <c r="R16533">
        <v>997.40674200000001</v>
      </c>
      <c r="S16533" t="s">
        <v>90</v>
      </c>
      <c r="T16533" s="297">
        <v>46311.754166666666</v>
      </c>
    </row>
    <row r="16534" spans="1:20" x14ac:dyDescent="0.35">
      <c r="A16534" t="s">
        <v>158</v>
      </c>
      <c r="C16534" t="s">
        <v>89</v>
      </c>
      <c r="D16534" s="29">
        <v>46490</v>
      </c>
      <c r="E16534">
        <v>0</v>
      </c>
      <c r="F16534">
        <v>0</v>
      </c>
      <c r="G16534">
        <v>0</v>
      </c>
      <c r="H16534">
        <v>0</v>
      </c>
      <c r="L16534">
        <v>589.46738500000004</v>
      </c>
      <c r="R16534">
        <v>997.40674200000001</v>
      </c>
      <c r="S16534" t="s">
        <v>90</v>
      </c>
      <c r="T16534" s="297">
        <v>46311.754166666666</v>
      </c>
    </row>
    <row r="16535" spans="1:20" x14ac:dyDescent="0.35">
      <c r="A16535" t="s">
        <v>158</v>
      </c>
      <c r="C16535" t="s">
        <v>89</v>
      </c>
      <c r="D16535" s="29">
        <v>46491</v>
      </c>
      <c r="E16535">
        <v>0</v>
      </c>
      <c r="F16535">
        <v>0</v>
      </c>
      <c r="G16535">
        <v>0</v>
      </c>
      <c r="H16535">
        <v>0</v>
      </c>
      <c r="L16535">
        <v>589.46738500000004</v>
      </c>
      <c r="R16535">
        <v>997.40674200000001</v>
      </c>
      <c r="S16535" t="s">
        <v>90</v>
      </c>
      <c r="T16535" s="297">
        <v>46311.754166666666</v>
      </c>
    </row>
    <row r="16536" spans="1:20" x14ac:dyDescent="0.35">
      <c r="A16536" t="s">
        <v>158</v>
      </c>
      <c r="C16536" t="s">
        <v>89</v>
      </c>
      <c r="D16536" s="29">
        <v>46492</v>
      </c>
      <c r="E16536">
        <v>0</v>
      </c>
      <c r="F16536">
        <v>0</v>
      </c>
      <c r="G16536">
        <v>0</v>
      </c>
      <c r="H16536">
        <v>0</v>
      </c>
      <c r="L16536">
        <v>589.46738500000004</v>
      </c>
      <c r="R16536">
        <v>997.40674200000001</v>
      </c>
      <c r="S16536" t="s">
        <v>90</v>
      </c>
      <c r="T16536" s="297">
        <v>46311.754166666666</v>
      </c>
    </row>
    <row r="16537" spans="1:20" x14ac:dyDescent="0.35">
      <c r="A16537" t="s">
        <v>158</v>
      </c>
      <c r="C16537" t="s">
        <v>89</v>
      </c>
      <c r="D16537" s="29">
        <v>46493</v>
      </c>
      <c r="E16537">
        <v>0</v>
      </c>
      <c r="F16537">
        <v>0</v>
      </c>
      <c r="G16537">
        <v>0</v>
      </c>
      <c r="H16537">
        <v>0</v>
      </c>
      <c r="L16537">
        <v>589.46738500000004</v>
      </c>
      <c r="R16537">
        <v>997.40674200000001</v>
      </c>
      <c r="S16537" t="s">
        <v>90</v>
      </c>
      <c r="T16537" s="297">
        <v>46311.754166666666</v>
      </c>
    </row>
    <row r="16538" spans="1:20" x14ac:dyDescent="0.35">
      <c r="A16538" t="s">
        <v>158</v>
      </c>
      <c r="C16538" t="s">
        <v>89</v>
      </c>
      <c r="D16538" s="29">
        <v>46494</v>
      </c>
      <c r="E16538">
        <v>0</v>
      </c>
      <c r="F16538">
        <v>0</v>
      </c>
      <c r="G16538">
        <v>0</v>
      </c>
      <c r="H16538">
        <v>0</v>
      </c>
      <c r="L16538">
        <v>589.46738500000004</v>
      </c>
      <c r="R16538">
        <v>997.40674200000001</v>
      </c>
      <c r="S16538" t="s">
        <v>90</v>
      </c>
      <c r="T16538" s="297">
        <v>46311.754166666666</v>
      </c>
    </row>
    <row r="16539" spans="1:20" x14ac:dyDescent="0.35">
      <c r="A16539" t="s">
        <v>158</v>
      </c>
      <c r="C16539" t="s">
        <v>89</v>
      </c>
      <c r="D16539" s="29">
        <v>46495</v>
      </c>
      <c r="E16539">
        <v>0</v>
      </c>
      <c r="F16539">
        <v>0</v>
      </c>
      <c r="G16539">
        <v>0</v>
      </c>
      <c r="H16539">
        <v>0</v>
      </c>
      <c r="L16539">
        <v>589.46738500000004</v>
      </c>
      <c r="R16539">
        <v>997.40674200000001</v>
      </c>
      <c r="S16539" t="s">
        <v>90</v>
      </c>
      <c r="T16539" s="297">
        <v>46311.754166666666</v>
      </c>
    </row>
    <row r="16540" spans="1:20" x14ac:dyDescent="0.35">
      <c r="A16540" t="s">
        <v>158</v>
      </c>
      <c r="C16540" t="s">
        <v>89</v>
      </c>
      <c r="D16540" s="29">
        <v>46496</v>
      </c>
      <c r="E16540">
        <v>0</v>
      </c>
      <c r="F16540">
        <v>0</v>
      </c>
      <c r="G16540">
        <v>0</v>
      </c>
      <c r="H16540">
        <v>0</v>
      </c>
      <c r="L16540">
        <v>589.46738500000004</v>
      </c>
      <c r="R16540">
        <v>997.40674200000001</v>
      </c>
      <c r="S16540" t="s">
        <v>90</v>
      </c>
      <c r="T16540" s="297">
        <v>46311.754166666666</v>
      </c>
    </row>
    <row r="16541" spans="1:20" x14ac:dyDescent="0.35">
      <c r="A16541" t="s">
        <v>158</v>
      </c>
      <c r="C16541" t="s">
        <v>89</v>
      </c>
      <c r="D16541" s="29">
        <v>46497</v>
      </c>
      <c r="E16541">
        <v>0</v>
      </c>
      <c r="F16541">
        <v>0</v>
      </c>
      <c r="G16541">
        <v>0</v>
      </c>
      <c r="H16541">
        <v>0</v>
      </c>
      <c r="L16541">
        <v>589.46738500000004</v>
      </c>
      <c r="R16541">
        <v>997.40674200000001</v>
      </c>
      <c r="S16541" t="s">
        <v>90</v>
      </c>
      <c r="T16541" s="297">
        <v>46311.754166666666</v>
      </c>
    </row>
    <row r="16542" spans="1:20" x14ac:dyDescent="0.35">
      <c r="A16542" t="s">
        <v>158</v>
      </c>
      <c r="C16542" t="s">
        <v>89</v>
      </c>
      <c r="D16542" s="29">
        <v>46498</v>
      </c>
      <c r="E16542">
        <v>0</v>
      </c>
      <c r="F16542">
        <v>0</v>
      </c>
      <c r="G16542">
        <v>0</v>
      </c>
      <c r="H16542">
        <v>0</v>
      </c>
      <c r="L16542">
        <v>589.46738500000004</v>
      </c>
      <c r="R16542">
        <v>997.40674200000001</v>
      </c>
      <c r="S16542" t="s">
        <v>90</v>
      </c>
      <c r="T16542" s="297">
        <v>46311.754166666666</v>
      </c>
    </row>
    <row r="16543" spans="1:20" x14ac:dyDescent="0.35">
      <c r="A16543" t="s">
        <v>158</v>
      </c>
      <c r="C16543" t="s">
        <v>89</v>
      </c>
      <c r="D16543" s="29">
        <v>46499</v>
      </c>
      <c r="E16543">
        <v>0</v>
      </c>
      <c r="F16543">
        <v>0</v>
      </c>
      <c r="G16543">
        <v>0</v>
      </c>
      <c r="H16543">
        <v>0</v>
      </c>
      <c r="L16543">
        <v>589.46738500000004</v>
      </c>
      <c r="R16543">
        <v>997.40674200000001</v>
      </c>
      <c r="S16543" t="s">
        <v>90</v>
      </c>
      <c r="T16543" s="297">
        <v>46311.754166666666</v>
      </c>
    </row>
    <row r="16544" spans="1:20" x14ac:dyDescent="0.35">
      <c r="A16544" t="s">
        <v>158</v>
      </c>
      <c r="C16544" t="s">
        <v>89</v>
      </c>
      <c r="D16544" s="29">
        <v>46500</v>
      </c>
      <c r="E16544">
        <v>0</v>
      </c>
      <c r="F16544">
        <v>0</v>
      </c>
      <c r="G16544">
        <v>0</v>
      </c>
      <c r="H16544">
        <v>0</v>
      </c>
      <c r="L16544">
        <v>589.46738500000004</v>
      </c>
      <c r="R16544">
        <v>997.40674200000001</v>
      </c>
      <c r="S16544" t="s">
        <v>90</v>
      </c>
      <c r="T16544" s="297">
        <v>46311.754166666666</v>
      </c>
    </row>
    <row r="16545" spans="1:20" x14ac:dyDescent="0.35">
      <c r="A16545" t="s">
        <v>158</v>
      </c>
      <c r="C16545" t="s">
        <v>89</v>
      </c>
      <c r="D16545" s="29">
        <v>46501</v>
      </c>
      <c r="E16545">
        <v>0</v>
      </c>
      <c r="F16545">
        <v>0</v>
      </c>
      <c r="G16545">
        <v>0</v>
      </c>
      <c r="H16545">
        <v>0</v>
      </c>
      <c r="L16545">
        <v>589.46738500000004</v>
      </c>
      <c r="R16545">
        <v>997.40674200000001</v>
      </c>
      <c r="S16545" t="s">
        <v>90</v>
      </c>
      <c r="T16545" s="297">
        <v>46311.754166666666</v>
      </c>
    </row>
    <row r="16546" spans="1:20" x14ac:dyDescent="0.35">
      <c r="A16546" t="s">
        <v>158</v>
      </c>
      <c r="C16546" t="s">
        <v>89</v>
      </c>
      <c r="D16546" s="29">
        <v>46502</v>
      </c>
      <c r="E16546">
        <v>0</v>
      </c>
      <c r="F16546">
        <v>0</v>
      </c>
      <c r="G16546">
        <v>0</v>
      </c>
      <c r="H16546">
        <v>0</v>
      </c>
      <c r="L16546">
        <v>589.46738500000004</v>
      </c>
      <c r="R16546">
        <v>997.40674200000001</v>
      </c>
      <c r="S16546" t="s">
        <v>90</v>
      </c>
      <c r="T16546" s="297">
        <v>46311.754166666666</v>
      </c>
    </row>
    <row r="16547" spans="1:20" x14ac:dyDescent="0.35">
      <c r="A16547" t="s">
        <v>158</v>
      </c>
      <c r="C16547" t="s">
        <v>89</v>
      </c>
      <c r="D16547" s="29">
        <v>46503</v>
      </c>
      <c r="E16547">
        <v>0</v>
      </c>
      <c r="F16547">
        <v>0</v>
      </c>
      <c r="G16547">
        <v>0</v>
      </c>
      <c r="H16547">
        <v>0</v>
      </c>
      <c r="L16547">
        <v>589.46738500000004</v>
      </c>
      <c r="R16547">
        <v>997.40674200000001</v>
      </c>
      <c r="S16547" t="s">
        <v>90</v>
      </c>
      <c r="T16547" s="297">
        <v>46311.754166666666</v>
      </c>
    </row>
    <row r="16548" spans="1:20" x14ac:dyDescent="0.35">
      <c r="A16548" t="s">
        <v>158</v>
      </c>
      <c r="C16548" t="s">
        <v>89</v>
      </c>
      <c r="D16548" s="29">
        <v>46504</v>
      </c>
      <c r="E16548">
        <v>0</v>
      </c>
      <c r="F16548">
        <v>0</v>
      </c>
      <c r="G16548">
        <v>0</v>
      </c>
      <c r="H16548">
        <v>0</v>
      </c>
      <c r="L16548">
        <v>589.46738500000004</v>
      </c>
      <c r="R16548">
        <v>997.40674200000001</v>
      </c>
      <c r="S16548" t="s">
        <v>90</v>
      </c>
      <c r="T16548" s="297">
        <v>46311.754166666666</v>
      </c>
    </row>
    <row r="16549" spans="1:20" x14ac:dyDescent="0.35">
      <c r="A16549" t="s">
        <v>158</v>
      </c>
      <c r="C16549" t="s">
        <v>89</v>
      </c>
      <c r="D16549" s="29">
        <v>46505</v>
      </c>
      <c r="E16549">
        <v>0</v>
      </c>
      <c r="F16549">
        <v>0</v>
      </c>
      <c r="G16549">
        <v>0</v>
      </c>
      <c r="H16549">
        <v>0</v>
      </c>
      <c r="L16549">
        <v>589.46738500000004</v>
      </c>
      <c r="R16549">
        <v>997.40674200000001</v>
      </c>
      <c r="S16549" t="s">
        <v>90</v>
      </c>
      <c r="T16549" s="297">
        <v>46311.754166666666</v>
      </c>
    </row>
    <row r="16550" spans="1:20" x14ac:dyDescent="0.35">
      <c r="A16550" t="s">
        <v>158</v>
      </c>
      <c r="C16550" t="s">
        <v>89</v>
      </c>
      <c r="D16550" s="29">
        <v>46506</v>
      </c>
      <c r="E16550">
        <v>0</v>
      </c>
      <c r="F16550">
        <v>0</v>
      </c>
      <c r="G16550">
        <v>0</v>
      </c>
      <c r="H16550">
        <v>0</v>
      </c>
      <c r="L16550">
        <v>589.46738500000004</v>
      </c>
      <c r="R16550">
        <v>997.40674200000001</v>
      </c>
      <c r="S16550" t="s">
        <v>90</v>
      </c>
      <c r="T16550" s="297">
        <v>46311.754166666666</v>
      </c>
    </row>
    <row r="16551" spans="1:20" x14ac:dyDescent="0.35">
      <c r="A16551" t="s">
        <v>158</v>
      </c>
      <c r="C16551" t="s">
        <v>89</v>
      </c>
      <c r="D16551" s="29">
        <v>46507</v>
      </c>
      <c r="E16551">
        <v>0</v>
      </c>
      <c r="F16551">
        <v>0</v>
      </c>
      <c r="G16551">
        <v>0</v>
      </c>
      <c r="H16551">
        <v>0</v>
      </c>
      <c r="L16551">
        <v>589.46738500000004</v>
      </c>
      <c r="R16551">
        <v>997.40674200000001</v>
      </c>
      <c r="S16551" t="s">
        <v>90</v>
      </c>
      <c r="T16551" s="297">
        <v>46311.754166666666</v>
      </c>
    </row>
    <row r="16552" spans="1:20" x14ac:dyDescent="0.35">
      <c r="A16552" t="s">
        <v>158</v>
      </c>
      <c r="C16552" t="s">
        <v>89</v>
      </c>
      <c r="D16552" s="29">
        <v>46508</v>
      </c>
      <c r="E16552">
        <v>0</v>
      </c>
      <c r="F16552">
        <v>0</v>
      </c>
      <c r="G16552">
        <v>0</v>
      </c>
      <c r="H16552">
        <v>0</v>
      </c>
      <c r="L16552">
        <v>589.46738500000004</v>
      </c>
      <c r="R16552">
        <v>997.40674200000001</v>
      </c>
      <c r="S16552" t="s">
        <v>90</v>
      </c>
      <c r="T16552" s="297">
        <v>46311.754166666666</v>
      </c>
    </row>
    <row r="16553" spans="1:20" x14ac:dyDescent="0.35">
      <c r="A16553" t="s">
        <v>158</v>
      </c>
      <c r="C16553" t="s">
        <v>89</v>
      </c>
      <c r="D16553" s="29">
        <v>46509</v>
      </c>
      <c r="E16553">
        <v>0</v>
      </c>
      <c r="F16553">
        <v>0</v>
      </c>
      <c r="G16553">
        <v>0</v>
      </c>
      <c r="H16553">
        <v>0</v>
      </c>
      <c r="L16553">
        <v>589.46738500000004</v>
      </c>
      <c r="R16553">
        <v>997.40674200000001</v>
      </c>
      <c r="S16553" t="s">
        <v>90</v>
      </c>
      <c r="T16553" s="297">
        <v>46311.754166666666</v>
      </c>
    </row>
    <row r="16554" spans="1:20" x14ac:dyDescent="0.35">
      <c r="A16554" t="s">
        <v>158</v>
      </c>
      <c r="C16554" t="s">
        <v>89</v>
      </c>
      <c r="D16554" s="29">
        <v>46510</v>
      </c>
      <c r="E16554">
        <v>0</v>
      </c>
      <c r="F16554">
        <v>0</v>
      </c>
      <c r="G16554">
        <v>0</v>
      </c>
      <c r="H16554">
        <v>0</v>
      </c>
      <c r="L16554">
        <v>589.46738500000004</v>
      </c>
      <c r="R16554">
        <v>997.40674200000001</v>
      </c>
      <c r="S16554" t="s">
        <v>90</v>
      </c>
      <c r="T16554" s="297">
        <v>46311.754166666666</v>
      </c>
    </row>
    <row r="16555" spans="1:20" x14ac:dyDescent="0.35">
      <c r="A16555" t="s">
        <v>158</v>
      </c>
      <c r="C16555" t="s">
        <v>89</v>
      </c>
      <c r="D16555" s="29">
        <v>46511</v>
      </c>
      <c r="E16555">
        <v>0</v>
      </c>
      <c r="F16555">
        <v>0</v>
      </c>
      <c r="G16555">
        <v>0</v>
      </c>
      <c r="H16555">
        <v>0</v>
      </c>
      <c r="L16555">
        <v>589.46738500000004</v>
      </c>
      <c r="R16555">
        <v>997.40674200000001</v>
      </c>
      <c r="S16555" t="s">
        <v>90</v>
      </c>
      <c r="T16555" s="297">
        <v>46311.754166666666</v>
      </c>
    </row>
    <row r="16556" spans="1:20" x14ac:dyDescent="0.35">
      <c r="A16556" t="s">
        <v>158</v>
      </c>
      <c r="C16556" t="s">
        <v>89</v>
      </c>
      <c r="D16556" s="29">
        <v>46512</v>
      </c>
      <c r="E16556">
        <v>0</v>
      </c>
      <c r="F16556">
        <v>0</v>
      </c>
      <c r="G16556">
        <v>0</v>
      </c>
      <c r="H16556">
        <v>0</v>
      </c>
      <c r="L16556">
        <v>589.46738500000004</v>
      </c>
      <c r="R16556">
        <v>997.40674200000001</v>
      </c>
      <c r="S16556" t="s">
        <v>90</v>
      </c>
      <c r="T16556" s="297">
        <v>46311.754166666666</v>
      </c>
    </row>
    <row r="16557" spans="1:20" x14ac:dyDescent="0.35">
      <c r="A16557" t="s">
        <v>158</v>
      </c>
      <c r="C16557" t="s">
        <v>89</v>
      </c>
      <c r="D16557" s="29">
        <v>46513</v>
      </c>
      <c r="E16557">
        <v>0</v>
      </c>
      <c r="F16557">
        <v>0</v>
      </c>
      <c r="G16557">
        <v>0</v>
      </c>
      <c r="H16557">
        <v>0</v>
      </c>
      <c r="L16557">
        <v>589.46738500000004</v>
      </c>
      <c r="R16557">
        <v>997.40674200000001</v>
      </c>
      <c r="S16557" t="s">
        <v>90</v>
      </c>
      <c r="T16557" s="297">
        <v>46311.754166666666</v>
      </c>
    </row>
    <row r="16558" spans="1:20" x14ac:dyDescent="0.35">
      <c r="A16558" t="s">
        <v>158</v>
      </c>
      <c r="C16558" t="s">
        <v>89</v>
      </c>
      <c r="D16558" s="29">
        <v>46514</v>
      </c>
      <c r="E16558">
        <v>0</v>
      </c>
      <c r="F16558">
        <v>0</v>
      </c>
      <c r="G16558">
        <v>0</v>
      </c>
      <c r="H16558">
        <v>0</v>
      </c>
      <c r="L16558">
        <v>589.46738500000004</v>
      </c>
      <c r="R16558">
        <v>997.40674200000001</v>
      </c>
      <c r="S16558" t="s">
        <v>90</v>
      </c>
      <c r="T16558" s="297">
        <v>46311.754166666666</v>
      </c>
    </row>
    <row r="16559" spans="1:20" x14ac:dyDescent="0.35">
      <c r="A16559" t="s">
        <v>158</v>
      </c>
      <c r="C16559" t="s">
        <v>89</v>
      </c>
      <c r="D16559" s="29">
        <v>46515</v>
      </c>
      <c r="E16559">
        <v>0</v>
      </c>
      <c r="F16559">
        <v>0</v>
      </c>
      <c r="G16559">
        <v>0</v>
      </c>
      <c r="H16559">
        <v>0</v>
      </c>
      <c r="L16559">
        <v>589.46738500000004</v>
      </c>
      <c r="R16559">
        <v>997.40674200000001</v>
      </c>
      <c r="S16559" t="s">
        <v>90</v>
      </c>
      <c r="T16559" s="297">
        <v>46311.754166666666</v>
      </c>
    </row>
    <row r="16560" spans="1:20" x14ac:dyDescent="0.35">
      <c r="A16560" t="s">
        <v>158</v>
      </c>
      <c r="C16560" t="s">
        <v>89</v>
      </c>
      <c r="D16560" s="29">
        <v>46516</v>
      </c>
      <c r="E16560">
        <v>0</v>
      </c>
      <c r="F16560">
        <v>0</v>
      </c>
      <c r="G16560">
        <v>0</v>
      </c>
      <c r="H16560">
        <v>0</v>
      </c>
      <c r="L16560">
        <v>589.46738500000004</v>
      </c>
      <c r="R16560">
        <v>997.40674200000001</v>
      </c>
      <c r="S16560" t="s">
        <v>90</v>
      </c>
      <c r="T16560" s="297">
        <v>46311.754166666666</v>
      </c>
    </row>
    <row r="16561" spans="1:20" x14ac:dyDescent="0.35">
      <c r="A16561" t="s">
        <v>158</v>
      </c>
      <c r="C16561" t="s">
        <v>89</v>
      </c>
      <c r="D16561" s="29">
        <v>46517</v>
      </c>
      <c r="E16561">
        <v>0</v>
      </c>
      <c r="F16561">
        <v>0</v>
      </c>
      <c r="G16561">
        <v>0</v>
      </c>
      <c r="H16561">
        <v>0</v>
      </c>
      <c r="L16561">
        <v>589.46738500000004</v>
      </c>
      <c r="R16561">
        <v>997.40674200000001</v>
      </c>
      <c r="S16561" t="s">
        <v>90</v>
      </c>
      <c r="T16561" s="297">
        <v>46311.754166666666</v>
      </c>
    </row>
    <row r="16562" spans="1:20" x14ac:dyDescent="0.35">
      <c r="A16562" t="s">
        <v>158</v>
      </c>
      <c r="C16562" t="s">
        <v>89</v>
      </c>
      <c r="D16562" s="29">
        <v>46518</v>
      </c>
      <c r="E16562">
        <v>0</v>
      </c>
      <c r="F16562">
        <v>0</v>
      </c>
      <c r="G16562">
        <v>0</v>
      </c>
      <c r="H16562">
        <v>0</v>
      </c>
      <c r="L16562">
        <v>589.46738500000004</v>
      </c>
      <c r="R16562">
        <v>997.40674200000001</v>
      </c>
      <c r="S16562" t="s">
        <v>90</v>
      </c>
      <c r="T16562" s="297">
        <v>46311.754166666666</v>
      </c>
    </row>
    <row r="16563" spans="1:20" x14ac:dyDescent="0.35">
      <c r="A16563" t="s">
        <v>158</v>
      </c>
      <c r="C16563" t="s">
        <v>89</v>
      </c>
      <c r="D16563" s="29">
        <v>46519</v>
      </c>
      <c r="E16563">
        <v>0</v>
      </c>
      <c r="F16563">
        <v>0</v>
      </c>
      <c r="G16563">
        <v>0</v>
      </c>
      <c r="H16563">
        <v>0</v>
      </c>
      <c r="L16563">
        <v>589.46738500000004</v>
      </c>
      <c r="R16563">
        <v>997.40674200000001</v>
      </c>
      <c r="S16563" t="s">
        <v>90</v>
      </c>
      <c r="T16563" s="297">
        <v>46311.754166666666</v>
      </c>
    </row>
    <row r="16564" spans="1:20" x14ac:dyDescent="0.35">
      <c r="A16564" t="s">
        <v>158</v>
      </c>
      <c r="C16564" t="s">
        <v>89</v>
      </c>
      <c r="D16564" s="29">
        <v>46520</v>
      </c>
      <c r="E16564">
        <v>0</v>
      </c>
      <c r="F16564">
        <v>0</v>
      </c>
      <c r="G16564">
        <v>0</v>
      </c>
      <c r="H16564">
        <v>0</v>
      </c>
      <c r="L16564">
        <v>589.46738500000004</v>
      </c>
      <c r="R16564">
        <v>997.40674200000001</v>
      </c>
      <c r="S16564" t="s">
        <v>90</v>
      </c>
      <c r="T16564" s="297">
        <v>46311.754166666666</v>
      </c>
    </row>
    <row r="16565" spans="1:20" x14ac:dyDescent="0.35">
      <c r="A16565" t="s">
        <v>158</v>
      </c>
      <c r="C16565" t="s">
        <v>89</v>
      </c>
      <c r="D16565" s="29">
        <v>46521</v>
      </c>
      <c r="E16565">
        <v>0</v>
      </c>
      <c r="F16565">
        <v>0</v>
      </c>
      <c r="G16565">
        <v>0</v>
      </c>
      <c r="H16565">
        <v>0</v>
      </c>
      <c r="L16565">
        <v>589.46738500000004</v>
      </c>
      <c r="R16565">
        <v>997.40674200000001</v>
      </c>
      <c r="S16565" t="s">
        <v>90</v>
      </c>
      <c r="T16565" s="297">
        <v>46311.754166666666</v>
      </c>
    </row>
    <row r="16566" spans="1:20" x14ac:dyDescent="0.35">
      <c r="A16566" t="s">
        <v>158</v>
      </c>
      <c r="C16566" t="s">
        <v>89</v>
      </c>
      <c r="D16566" s="29">
        <v>46522</v>
      </c>
      <c r="E16566">
        <v>0</v>
      </c>
      <c r="F16566">
        <v>0</v>
      </c>
      <c r="G16566">
        <v>0</v>
      </c>
      <c r="H16566">
        <v>0</v>
      </c>
      <c r="L16566">
        <v>589.46738500000004</v>
      </c>
      <c r="R16566">
        <v>997.40674200000001</v>
      </c>
      <c r="S16566" t="s">
        <v>90</v>
      </c>
      <c r="T16566" s="297">
        <v>46311.754166666666</v>
      </c>
    </row>
    <row r="16567" spans="1:20" x14ac:dyDescent="0.35">
      <c r="A16567" t="s">
        <v>158</v>
      </c>
      <c r="C16567" t="s">
        <v>89</v>
      </c>
      <c r="D16567" s="29">
        <v>46523</v>
      </c>
      <c r="E16567">
        <v>0</v>
      </c>
      <c r="F16567">
        <v>0</v>
      </c>
      <c r="G16567">
        <v>0</v>
      </c>
      <c r="H16567">
        <v>0</v>
      </c>
      <c r="L16567">
        <v>589.46738500000004</v>
      </c>
      <c r="R16567">
        <v>997.40674200000001</v>
      </c>
      <c r="S16567" t="s">
        <v>90</v>
      </c>
      <c r="T16567" s="297">
        <v>46311.754166666666</v>
      </c>
    </row>
    <row r="16568" spans="1:20" x14ac:dyDescent="0.35">
      <c r="A16568" t="s">
        <v>158</v>
      </c>
      <c r="C16568" t="s">
        <v>89</v>
      </c>
      <c r="D16568" s="29">
        <v>46524</v>
      </c>
      <c r="E16568">
        <v>0</v>
      </c>
      <c r="F16568">
        <v>0</v>
      </c>
      <c r="G16568">
        <v>0</v>
      </c>
      <c r="H16568">
        <v>0</v>
      </c>
      <c r="L16568">
        <v>589.46738500000004</v>
      </c>
      <c r="R16568">
        <v>997.40674200000001</v>
      </c>
      <c r="S16568" t="s">
        <v>90</v>
      </c>
      <c r="T16568" s="297">
        <v>46311.754166666666</v>
      </c>
    </row>
    <row r="16569" spans="1:20" x14ac:dyDescent="0.35">
      <c r="A16569" t="s">
        <v>158</v>
      </c>
      <c r="C16569" t="s">
        <v>89</v>
      </c>
      <c r="D16569" s="29">
        <v>46525</v>
      </c>
      <c r="E16569">
        <v>0</v>
      </c>
      <c r="F16569">
        <v>0</v>
      </c>
      <c r="G16569">
        <v>0</v>
      </c>
      <c r="H16569">
        <v>0</v>
      </c>
      <c r="L16569">
        <v>589.46738500000004</v>
      </c>
      <c r="R16569">
        <v>997.40674200000001</v>
      </c>
      <c r="S16569" t="s">
        <v>90</v>
      </c>
      <c r="T16569" s="297">
        <v>46311.754166666666</v>
      </c>
    </row>
    <row r="16570" spans="1:20" x14ac:dyDescent="0.35">
      <c r="A16570" t="s">
        <v>158</v>
      </c>
      <c r="C16570" t="s">
        <v>89</v>
      </c>
      <c r="D16570" s="29">
        <v>46526</v>
      </c>
      <c r="E16570">
        <v>0</v>
      </c>
      <c r="F16570">
        <v>0</v>
      </c>
      <c r="G16570">
        <v>0</v>
      </c>
      <c r="H16570">
        <v>0</v>
      </c>
      <c r="L16570">
        <v>589.46738500000004</v>
      </c>
      <c r="R16570">
        <v>997.40674200000001</v>
      </c>
      <c r="S16570" t="s">
        <v>90</v>
      </c>
      <c r="T16570" s="297">
        <v>46311.754166666666</v>
      </c>
    </row>
    <row r="16571" spans="1:20" x14ac:dyDescent="0.35">
      <c r="A16571" t="s">
        <v>158</v>
      </c>
      <c r="C16571" t="s">
        <v>89</v>
      </c>
      <c r="D16571" s="29">
        <v>46527</v>
      </c>
      <c r="E16571">
        <v>0</v>
      </c>
      <c r="F16571">
        <v>0</v>
      </c>
      <c r="G16571">
        <v>0</v>
      </c>
      <c r="H16571">
        <v>0</v>
      </c>
      <c r="L16571">
        <v>589.46738500000004</v>
      </c>
      <c r="R16571">
        <v>997.40674200000001</v>
      </c>
      <c r="S16571" t="s">
        <v>90</v>
      </c>
      <c r="T16571" s="297">
        <v>46311.754166666666</v>
      </c>
    </row>
    <row r="16572" spans="1:20" x14ac:dyDescent="0.35">
      <c r="A16572" t="s">
        <v>158</v>
      </c>
      <c r="C16572" t="s">
        <v>89</v>
      </c>
      <c r="D16572" s="29">
        <v>46528</v>
      </c>
      <c r="E16572">
        <v>0</v>
      </c>
      <c r="F16572">
        <v>0</v>
      </c>
      <c r="G16572">
        <v>0</v>
      </c>
      <c r="H16572">
        <v>0</v>
      </c>
      <c r="L16572">
        <v>589.46738500000004</v>
      </c>
      <c r="R16572">
        <v>997.40674200000001</v>
      </c>
      <c r="S16572" t="s">
        <v>90</v>
      </c>
      <c r="T16572" s="297">
        <v>46311.754166666666</v>
      </c>
    </row>
    <row r="16573" spans="1:20" x14ac:dyDescent="0.35">
      <c r="A16573" t="s">
        <v>158</v>
      </c>
      <c r="C16573" t="s">
        <v>89</v>
      </c>
      <c r="D16573" s="29">
        <v>46529</v>
      </c>
      <c r="E16573">
        <v>0</v>
      </c>
      <c r="F16573">
        <v>0</v>
      </c>
      <c r="G16573">
        <v>0</v>
      </c>
      <c r="H16573">
        <v>0</v>
      </c>
      <c r="L16573">
        <v>589.46738500000004</v>
      </c>
      <c r="R16573">
        <v>997.40674200000001</v>
      </c>
      <c r="S16573" t="s">
        <v>90</v>
      </c>
      <c r="T16573" s="297">
        <v>46311.754166666666</v>
      </c>
    </row>
    <row r="16574" spans="1:20" x14ac:dyDescent="0.35">
      <c r="A16574" t="s">
        <v>158</v>
      </c>
      <c r="C16574" t="s">
        <v>89</v>
      </c>
      <c r="D16574" s="29">
        <v>46530</v>
      </c>
      <c r="E16574">
        <v>0</v>
      </c>
      <c r="F16574">
        <v>0</v>
      </c>
      <c r="G16574">
        <v>0</v>
      </c>
      <c r="H16574">
        <v>0</v>
      </c>
      <c r="L16574">
        <v>589.46738500000004</v>
      </c>
      <c r="R16574">
        <v>997.40674200000001</v>
      </c>
      <c r="S16574" t="s">
        <v>90</v>
      </c>
      <c r="T16574" s="297">
        <v>46311.754166666666</v>
      </c>
    </row>
    <row r="16575" spans="1:20" x14ac:dyDescent="0.35">
      <c r="A16575" t="s">
        <v>158</v>
      </c>
      <c r="C16575" t="s">
        <v>89</v>
      </c>
      <c r="D16575" s="29">
        <v>46531</v>
      </c>
      <c r="E16575">
        <v>0</v>
      </c>
      <c r="F16575">
        <v>0</v>
      </c>
      <c r="G16575">
        <v>0</v>
      </c>
      <c r="H16575">
        <v>0</v>
      </c>
      <c r="L16575">
        <v>589.46738500000004</v>
      </c>
      <c r="R16575">
        <v>997.40674200000001</v>
      </c>
      <c r="S16575" t="s">
        <v>90</v>
      </c>
      <c r="T16575" s="297">
        <v>46311.754166666666</v>
      </c>
    </row>
    <row r="16576" spans="1:20" x14ac:dyDescent="0.35">
      <c r="A16576" t="s">
        <v>158</v>
      </c>
      <c r="C16576" t="s">
        <v>89</v>
      </c>
      <c r="D16576" s="29">
        <v>46532</v>
      </c>
      <c r="E16576">
        <v>0</v>
      </c>
      <c r="F16576">
        <v>0</v>
      </c>
      <c r="G16576">
        <v>0</v>
      </c>
      <c r="H16576">
        <v>0</v>
      </c>
      <c r="L16576">
        <v>589.46738500000004</v>
      </c>
      <c r="R16576">
        <v>997.40674200000001</v>
      </c>
      <c r="S16576" t="s">
        <v>90</v>
      </c>
      <c r="T16576" s="297">
        <v>46311.754166666666</v>
      </c>
    </row>
    <row r="16577" spans="1:20" x14ac:dyDescent="0.35">
      <c r="A16577" t="s">
        <v>158</v>
      </c>
      <c r="C16577" t="s">
        <v>89</v>
      </c>
      <c r="D16577" s="29">
        <v>46533</v>
      </c>
      <c r="E16577">
        <v>0</v>
      </c>
      <c r="F16577">
        <v>0</v>
      </c>
      <c r="G16577">
        <v>0</v>
      </c>
      <c r="H16577">
        <v>0</v>
      </c>
      <c r="L16577">
        <v>589.46738500000004</v>
      </c>
      <c r="R16577">
        <v>997.40674200000001</v>
      </c>
      <c r="S16577" t="s">
        <v>90</v>
      </c>
      <c r="T16577" s="297">
        <v>46311.754166666666</v>
      </c>
    </row>
    <row r="16578" spans="1:20" x14ac:dyDescent="0.35">
      <c r="A16578" t="s">
        <v>158</v>
      </c>
      <c r="C16578" t="s">
        <v>89</v>
      </c>
      <c r="D16578" s="29">
        <v>46534</v>
      </c>
      <c r="E16578">
        <v>0</v>
      </c>
      <c r="F16578">
        <v>0</v>
      </c>
      <c r="G16578">
        <v>0</v>
      </c>
      <c r="H16578">
        <v>0</v>
      </c>
      <c r="L16578">
        <v>589.46738500000004</v>
      </c>
      <c r="R16578">
        <v>997.40674200000001</v>
      </c>
      <c r="S16578" t="s">
        <v>90</v>
      </c>
      <c r="T16578" s="297">
        <v>46311.754166666666</v>
      </c>
    </row>
    <row r="16579" spans="1:20" x14ac:dyDescent="0.35">
      <c r="A16579" t="s">
        <v>158</v>
      </c>
      <c r="C16579" t="s">
        <v>89</v>
      </c>
      <c r="D16579" s="29">
        <v>46535</v>
      </c>
      <c r="E16579">
        <v>0</v>
      </c>
      <c r="F16579">
        <v>0</v>
      </c>
      <c r="G16579">
        <v>0</v>
      </c>
      <c r="H16579">
        <v>0</v>
      </c>
      <c r="L16579">
        <v>589.46738500000004</v>
      </c>
      <c r="R16579">
        <v>997.40674200000001</v>
      </c>
      <c r="S16579" t="s">
        <v>90</v>
      </c>
      <c r="T16579" s="297">
        <v>46311.754166666666</v>
      </c>
    </row>
    <row r="16580" spans="1:20" x14ac:dyDescent="0.35">
      <c r="A16580" t="s">
        <v>158</v>
      </c>
      <c r="C16580" t="s">
        <v>89</v>
      </c>
      <c r="D16580" s="29">
        <v>46536</v>
      </c>
      <c r="E16580">
        <v>0</v>
      </c>
      <c r="F16580">
        <v>0</v>
      </c>
      <c r="G16580">
        <v>0</v>
      </c>
      <c r="H16580">
        <v>0</v>
      </c>
      <c r="L16580">
        <v>589.46738500000004</v>
      </c>
      <c r="R16580">
        <v>997.40674200000001</v>
      </c>
      <c r="S16580" t="s">
        <v>90</v>
      </c>
      <c r="T16580" s="297">
        <v>46311.754166666666</v>
      </c>
    </row>
    <row r="16581" spans="1:20" x14ac:dyDescent="0.35">
      <c r="A16581" t="s">
        <v>158</v>
      </c>
      <c r="C16581" t="s">
        <v>89</v>
      </c>
      <c r="D16581" s="29">
        <v>46537</v>
      </c>
      <c r="E16581">
        <v>0</v>
      </c>
      <c r="F16581">
        <v>0</v>
      </c>
      <c r="G16581">
        <v>0</v>
      </c>
      <c r="H16581">
        <v>0</v>
      </c>
      <c r="L16581">
        <v>589.46738500000004</v>
      </c>
      <c r="R16581">
        <v>997.40674200000001</v>
      </c>
      <c r="S16581" t="s">
        <v>90</v>
      </c>
      <c r="T16581" s="297">
        <v>46311.754166666666</v>
      </c>
    </row>
    <row r="16582" spans="1:20" x14ac:dyDescent="0.35">
      <c r="A16582" t="s">
        <v>158</v>
      </c>
      <c r="C16582" t="s">
        <v>89</v>
      </c>
      <c r="D16582" s="29">
        <v>46538</v>
      </c>
      <c r="E16582">
        <v>0</v>
      </c>
      <c r="F16582">
        <v>0</v>
      </c>
      <c r="G16582">
        <v>0</v>
      </c>
      <c r="H16582">
        <v>0</v>
      </c>
      <c r="L16582">
        <v>589.46738500000004</v>
      </c>
      <c r="R16582">
        <v>997.40674200000001</v>
      </c>
      <c r="S16582" t="s">
        <v>90</v>
      </c>
      <c r="T16582" s="297">
        <v>46311.754166666666</v>
      </c>
    </row>
    <row r="16583" spans="1:20" x14ac:dyDescent="0.35">
      <c r="A16583" t="s">
        <v>158</v>
      </c>
      <c r="C16583" t="s">
        <v>89</v>
      </c>
      <c r="D16583" s="29">
        <v>46539</v>
      </c>
      <c r="E16583">
        <v>0</v>
      </c>
      <c r="F16583">
        <v>0</v>
      </c>
      <c r="G16583">
        <v>0</v>
      </c>
      <c r="H16583">
        <v>0</v>
      </c>
      <c r="L16583">
        <v>589.46738500000004</v>
      </c>
      <c r="R16583">
        <v>997.40674200000001</v>
      </c>
      <c r="S16583" t="s">
        <v>90</v>
      </c>
      <c r="T16583" s="297">
        <v>46311.754166666666</v>
      </c>
    </row>
    <row r="16584" spans="1:20" x14ac:dyDescent="0.35">
      <c r="A16584" t="s">
        <v>158</v>
      </c>
      <c r="C16584" t="s">
        <v>89</v>
      </c>
      <c r="D16584" s="29">
        <v>46540</v>
      </c>
      <c r="E16584">
        <v>0</v>
      </c>
      <c r="F16584">
        <v>0</v>
      </c>
      <c r="G16584">
        <v>0</v>
      </c>
      <c r="H16584">
        <v>0</v>
      </c>
      <c r="L16584">
        <v>589.46738500000004</v>
      </c>
      <c r="R16584">
        <v>997.40674200000001</v>
      </c>
      <c r="S16584" t="s">
        <v>90</v>
      </c>
      <c r="T16584" s="297">
        <v>46311.754166666666</v>
      </c>
    </row>
    <row r="16585" spans="1:20" x14ac:dyDescent="0.35">
      <c r="A16585" t="s">
        <v>158</v>
      </c>
      <c r="C16585" t="s">
        <v>89</v>
      </c>
      <c r="D16585" s="29">
        <v>46541</v>
      </c>
      <c r="E16585">
        <v>0</v>
      </c>
      <c r="F16585">
        <v>0</v>
      </c>
      <c r="G16585">
        <v>0</v>
      </c>
      <c r="H16585">
        <v>0</v>
      </c>
      <c r="L16585">
        <v>589.46738500000004</v>
      </c>
      <c r="R16585">
        <v>997.40674200000001</v>
      </c>
      <c r="S16585" t="s">
        <v>90</v>
      </c>
      <c r="T16585" s="297">
        <v>46311.754166666666</v>
      </c>
    </row>
    <row r="16586" spans="1:20" x14ac:dyDescent="0.35">
      <c r="A16586" t="s">
        <v>158</v>
      </c>
      <c r="C16586" t="s">
        <v>89</v>
      </c>
      <c r="D16586" s="29">
        <v>46542</v>
      </c>
      <c r="E16586">
        <v>0</v>
      </c>
      <c r="F16586">
        <v>0</v>
      </c>
      <c r="G16586">
        <v>0</v>
      </c>
      <c r="H16586">
        <v>0</v>
      </c>
      <c r="L16586">
        <v>589.46738500000004</v>
      </c>
      <c r="R16586">
        <v>997.40674200000001</v>
      </c>
      <c r="S16586" t="s">
        <v>90</v>
      </c>
      <c r="T16586" s="297">
        <v>46311.754166666666</v>
      </c>
    </row>
    <row r="16587" spans="1:20" x14ac:dyDescent="0.35">
      <c r="A16587" t="s">
        <v>158</v>
      </c>
      <c r="C16587" t="s">
        <v>89</v>
      </c>
      <c r="D16587" s="29">
        <v>46543</v>
      </c>
      <c r="E16587">
        <v>0</v>
      </c>
      <c r="F16587">
        <v>0</v>
      </c>
      <c r="G16587">
        <v>0</v>
      </c>
      <c r="H16587">
        <v>0</v>
      </c>
      <c r="L16587">
        <v>589.46738500000004</v>
      </c>
      <c r="R16587">
        <v>997.40674200000001</v>
      </c>
      <c r="S16587" t="s">
        <v>90</v>
      </c>
      <c r="T16587" s="297">
        <v>46311.754166666666</v>
      </c>
    </row>
    <row r="16588" spans="1:20" x14ac:dyDescent="0.35">
      <c r="A16588" t="s">
        <v>158</v>
      </c>
      <c r="C16588" t="s">
        <v>89</v>
      </c>
      <c r="D16588" s="29">
        <v>46544</v>
      </c>
      <c r="E16588">
        <v>0</v>
      </c>
      <c r="F16588">
        <v>0</v>
      </c>
      <c r="G16588">
        <v>0</v>
      </c>
      <c r="H16588">
        <v>0</v>
      </c>
      <c r="L16588">
        <v>589.46738500000004</v>
      </c>
      <c r="R16588">
        <v>997.40674200000001</v>
      </c>
      <c r="S16588" t="s">
        <v>90</v>
      </c>
      <c r="T16588" s="297">
        <v>46311.754166666666</v>
      </c>
    </row>
    <row r="16589" spans="1:20" x14ac:dyDescent="0.35">
      <c r="A16589" t="s">
        <v>158</v>
      </c>
      <c r="C16589" t="s">
        <v>89</v>
      </c>
      <c r="D16589" s="29">
        <v>46545</v>
      </c>
      <c r="E16589">
        <v>0</v>
      </c>
      <c r="F16589">
        <v>0</v>
      </c>
      <c r="G16589">
        <v>0</v>
      </c>
      <c r="H16589">
        <v>0</v>
      </c>
      <c r="L16589">
        <v>589.46738500000004</v>
      </c>
      <c r="R16589">
        <v>997.40674200000001</v>
      </c>
      <c r="S16589" t="s">
        <v>90</v>
      </c>
      <c r="T16589" s="297">
        <v>46311.754166666666</v>
      </c>
    </row>
    <row r="16590" spans="1:20" x14ac:dyDescent="0.35">
      <c r="A16590" t="s">
        <v>158</v>
      </c>
      <c r="C16590" t="s">
        <v>89</v>
      </c>
      <c r="D16590" s="29">
        <v>46546</v>
      </c>
      <c r="E16590">
        <v>0</v>
      </c>
      <c r="F16590">
        <v>0</v>
      </c>
      <c r="G16590">
        <v>0</v>
      </c>
      <c r="H16590">
        <v>0</v>
      </c>
      <c r="L16590">
        <v>589.46738500000004</v>
      </c>
      <c r="R16590">
        <v>997.40674200000001</v>
      </c>
      <c r="S16590" t="s">
        <v>90</v>
      </c>
      <c r="T16590" s="297">
        <v>46311.754166666666</v>
      </c>
    </row>
    <row r="16591" spans="1:20" x14ac:dyDescent="0.35">
      <c r="A16591" t="s">
        <v>158</v>
      </c>
      <c r="C16591" t="s">
        <v>89</v>
      </c>
      <c r="D16591" s="29">
        <v>46547</v>
      </c>
      <c r="E16591">
        <v>0</v>
      </c>
      <c r="F16591">
        <v>0</v>
      </c>
      <c r="G16591">
        <v>0</v>
      </c>
      <c r="H16591">
        <v>0</v>
      </c>
      <c r="L16591">
        <v>589.46738500000004</v>
      </c>
      <c r="R16591">
        <v>997.40674200000001</v>
      </c>
      <c r="S16591" t="s">
        <v>90</v>
      </c>
      <c r="T16591" s="297">
        <v>46311.754166666666</v>
      </c>
    </row>
    <row r="16592" spans="1:20" x14ac:dyDescent="0.35">
      <c r="A16592" t="s">
        <v>158</v>
      </c>
      <c r="C16592" t="s">
        <v>89</v>
      </c>
      <c r="D16592" s="29">
        <v>46548</v>
      </c>
      <c r="E16592">
        <v>0</v>
      </c>
      <c r="F16592">
        <v>0</v>
      </c>
      <c r="G16592">
        <v>0</v>
      </c>
      <c r="H16592">
        <v>0</v>
      </c>
      <c r="L16592">
        <v>589.46738500000004</v>
      </c>
      <c r="R16592">
        <v>997.40674200000001</v>
      </c>
      <c r="S16592" t="s">
        <v>90</v>
      </c>
      <c r="T16592" s="297">
        <v>46311.754166666666</v>
      </c>
    </row>
    <row r="16593" spans="1:20" x14ac:dyDescent="0.35">
      <c r="A16593" t="s">
        <v>158</v>
      </c>
      <c r="C16593" t="s">
        <v>89</v>
      </c>
      <c r="D16593" s="29">
        <v>46549</v>
      </c>
      <c r="E16593">
        <v>0</v>
      </c>
      <c r="F16593">
        <v>0</v>
      </c>
      <c r="G16593">
        <v>0</v>
      </c>
      <c r="H16593">
        <v>0</v>
      </c>
      <c r="L16593">
        <v>589.46738500000004</v>
      </c>
      <c r="R16593">
        <v>997.40674200000001</v>
      </c>
      <c r="S16593" t="s">
        <v>90</v>
      </c>
      <c r="T16593" s="297">
        <v>46311.754166666666</v>
      </c>
    </row>
    <row r="16594" spans="1:20" x14ac:dyDescent="0.35">
      <c r="A16594" t="s">
        <v>158</v>
      </c>
      <c r="C16594" t="s">
        <v>89</v>
      </c>
      <c r="D16594" s="29">
        <v>46550</v>
      </c>
      <c r="E16594">
        <v>0</v>
      </c>
      <c r="F16594">
        <v>0</v>
      </c>
      <c r="G16594">
        <v>0</v>
      </c>
      <c r="H16594">
        <v>0</v>
      </c>
      <c r="L16594">
        <v>589.46738500000004</v>
      </c>
      <c r="R16594">
        <v>997.40674200000001</v>
      </c>
      <c r="S16594" t="s">
        <v>90</v>
      </c>
      <c r="T16594" s="297">
        <v>46311.754166666666</v>
      </c>
    </row>
    <row r="16595" spans="1:20" x14ac:dyDescent="0.35">
      <c r="A16595" t="s">
        <v>158</v>
      </c>
      <c r="C16595" t="s">
        <v>89</v>
      </c>
      <c r="D16595" s="29">
        <v>46551</v>
      </c>
      <c r="E16595">
        <v>0</v>
      </c>
      <c r="F16595">
        <v>0</v>
      </c>
      <c r="G16595">
        <v>0</v>
      </c>
      <c r="H16595">
        <v>0</v>
      </c>
      <c r="L16595">
        <v>589.46738500000004</v>
      </c>
      <c r="R16595">
        <v>997.40674200000001</v>
      </c>
      <c r="S16595" t="s">
        <v>90</v>
      </c>
      <c r="T16595" s="297">
        <v>46311.754166666666</v>
      </c>
    </row>
    <row r="16596" spans="1:20" x14ac:dyDescent="0.35">
      <c r="A16596" t="s">
        <v>158</v>
      </c>
      <c r="C16596" t="s">
        <v>89</v>
      </c>
      <c r="D16596" s="29">
        <v>46552</v>
      </c>
      <c r="E16596">
        <v>0</v>
      </c>
      <c r="F16596">
        <v>0</v>
      </c>
      <c r="G16596">
        <v>0</v>
      </c>
      <c r="H16596">
        <v>0</v>
      </c>
      <c r="L16596">
        <v>589.46738500000004</v>
      </c>
      <c r="R16596">
        <v>997.40674200000001</v>
      </c>
      <c r="S16596" t="s">
        <v>90</v>
      </c>
      <c r="T16596" s="297">
        <v>46311.754166666666</v>
      </c>
    </row>
    <row r="16597" spans="1:20" x14ac:dyDescent="0.35">
      <c r="A16597" t="s">
        <v>158</v>
      </c>
      <c r="C16597" t="s">
        <v>89</v>
      </c>
      <c r="D16597" s="29">
        <v>46553</v>
      </c>
      <c r="E16597">
        <v>0</v>
      </c>
      <c r="F16597">
        <v>0</v>
      </c>
      <c r="G16597">
        <v>0</v>
      </c>
      <c r="H16597">
        <v>0</v>
      </c>
      <c r="L16597">
        <v>589.46738500000004</v>
      </c>
      <c r="R16597">
        <v>997.40674200000001</v>
      </c>
      <c r="S16597" t="s">
        <v>90</v>
      </c>
      <c r="T16597" s="297">
        <v>46311.754166666666</v>
      </c>
    </row>
    <row r="16598" spans="1:20" x14ac:dyDescent="0.35">
      <c r="A16598" t="s">
        <v>158</v>
      </c>
      <c r="C16598" t="s">
        <v>89</v>
      </c>
      <c r="D16598" s="29">
        <v>46554</v>
      </c>
      <c r="E16598">
        <v>0</v>
      </c>
      <c r="F16598">
        <v>0</v>
      </c>
      <c r="G16598">
        <v>0</v>
      </c>
      <c r="H16598">
        <v>0</v>
      </c>
      <c r="L16598">
        <v>589.46738500000004</v>
      </c>
      <c r="R16598">
        <v>997.40674200000001</v>
      </c>
      <c r="S16598" t="s">
        <v>90</v>
      </c>
      <c r="T16598" s="297">
        <v>46311.754166666666</v>
      </c>
    </row>
    <row r="16599" spans="1:20" x14ac:dyDescent="0.35">
      <c r="A16599" t="s">
        <v>158</v>
      </c>
      <c r="C16599" t="s">
        <v>89</v>
      </c>
      <c r="D16599" s="29">
        <v>46555</v>
      </c>
      <c r="E16599">
        <v>0</v>
      </c>
      <c r="F16599">
        <v>0</v>
      </c>
      <c r="G16599">
        <v>0</v>
      </c>
      <c r="H16599">
        <v>0</v>
      </c>
      <c r="L16599">
        <v>589.46738500000004</v>
      </c>
      <c r="R16599">
        <v>997.40674200000001</v>
      </c>
      <c r="S16599" t="s">
        <v>90</v>
      </c>
      <c r="T16599" s="297">
        <v>46311.754166666666</v>
      </c>
    </row>
    <row r="16600" spans="1:20" x14ac:dyDescent="0.35">
      <c r="A16600" t="s">
        <v>158</v>
      </c>
      <c r="C16600" t="s">
        <v>89</v>
      </c>
      <c r="D16600" s="29">
        <v>46556</v>
      </c>
      <c r="E16600">
        <v>0</v>
      </c>
      <c r="F16600">
        <v>0</v>
      </c>
      <c r="G16600">
        <v>0</v>
      </c>
      <c r="H16600">
        <v>0</v>
      </c>
      <c r="L16600">
        <v>589.46738500000004</v>
      </c>
      <c r="R16600">
        <v>997.40674200000001</v>
      </c>
      <c r="S16600" t="s">
        <v>90</v>
      </c>
      <c r="T16600" s="297">
        <v>46311.754166666666</v>
      </c>
    </row>
    <row r="16601" spans="1:20" x14ac:dyDescent="0.35">
      <c r="A16601" t="s">
        <v>158</v>
      </c>
      <c r="C16601" t="s">
        <v>89</v>
      </c>
      <c r="D16601" s="29">
        <v>46557</v>
      </c>
      <c r="E16601">
        <v>0</v>
      </c>
      <c r="F16601">
        <v>0</v>
      </c>
      <c r="G16601">
        <v>0</v>
      </c>
      <c r="H16601">
        <v>0</v>
      </c>
      <c r="L16601">
        <v>589.46738500000004</v>
      </c>
      <c r="R16601">
        <v>997.40674200000001</v>
      </c>
      <c r="S16601" t="s">
        <v>90</v>
      </c>
      <c r="T16601" s="297">
        <v>46311.754166666666</v>
      </c>
    </row>
    <row r="16602" spans="1:20" x14ac:dyDescent="0.35">
      <c r="A16602" t="s">
        <v>158</v>
      </c>
      <c r="C16602" t="s">
        <v>89</v>
      </c>
      <c r="D16602" s="29">
        <v>46558</v>
      </c>
      <c r="E16602">
        <v>0</v>
      </c>
      <c r="F16602">
        <v>0</v>
      </c>
      <c r="G16602">
        <v>0</v>
      </c>
      <c r="H16602">
        <v>0</v>
      </c>
      <c r="L16602">
        <v>589.46738500000004</v>
      </c>
      <c r="R16602">
        <v>997.40674200000001</v>
      </c>
      <c r="S16602" t="s">
        <v>90</v>
      </c>
      <c r="T16602" s="297">
        <v>46311.754166666666</v>
      </c>
    </row>
    <row r="16603" spans="1:20" x14ac:dyDescent="0.35">
      <c r="A16603" t="s">
        <v>158</v>
      </c>
      <c r="C16603" t="s">
        <v>89</v>
      </c>
      <c r="D16603" s="29">
        <v>46559</v>
      </c>
      <c r="E16603">
        <v>0</v>
      </c>
      <c r="F16603">
        <v>0</v>
      </c>
      <c r="G16603">
        <v>0</v>
      </c>
      <c r="H16603">
        <v>0</v>
      </c>
      <c r="L16603">
        <v>589.46738500000004</v>
      </c>
      <c r="R16603">
        <v>997.40674200000001</v>
      </c>
      <c r="S16603" t="s">
        <v>90</v>
      </c>
      <c r="T16603" s="297">
        <v>46311.754166666666</v>
      </c>
    </row>
    <row r="16604" spans="1:20" x14ac:dyDescent="0.35">
      <c r="A16604" t="s">
        <v>158</v>
      </c>
      <c r="C16604" t="s">
        <v>89</v>
      </c>
      <c r="D16604" s="29">
        <v>46560</v>
      </c>
      <c r="E16604">
        <v>0</v>
      </c>
      <c r="F16604">
        <v>0</v>
      </c>
      <c r="G16604">
        <v>0</v>
      </c>
      <c r="H16604">
        <v>0</v>
      </c>
      <c r="L16604">
        <v>589.46738500000004</v>
      </c>
      <c r="R16604">
        <v>997.40674200000001</v>
      </c>
      <c r="S16604" t="s">
        <v>90</v>
      </c>
      <c r="T16604" s="297">
        <v>46311.754166666666</v>
      </c>
    </row>
    <row r="16605" spans="1:20" x14ac:dyDescent="0.35">
      <c r="A16605" t="s">
        <v>158</v>
      </c>
      <c r="C16605" t="s">
        <v>89</v>
      </c>
      <c r="D16605" s="29">
        <v>46561</v>
      </c>
      <c r="E16605">
        <v>0</v>
      </c>
      <c r="F16605">
        <v>0</v>
      </c>
      <c r="G16605">
        <v>0</v>
      </c>
      <c r="H16605">
        <v>0</v>
      </c>
      <c r="L16605">
        <v>589.46738500000004</v>
      </c>
      <c r="R16605">
        <v>997.40674200000001</v>
      </c>
      <c r="S16605" t="s">
        <v>90</v>
      </c>
      <c r="T16605" s="297">
        <v>46311.754166666666</v>
      </c>
    </row>
    <row r="16606" spans="1:20" x14ac:dyDescent="0.35">
      <c r="A16606" t="s">
        <v>158</v>
      </c>
      <c r="C16606" t="s">
        <v>89</v>
      </c>
      <c r="D16606" s="29">
        <v>46562</v>
      </c>
      <c r="E16606">
        <v>0</v>
      </c>
      <c r="F16606">
        <v>0</v>
      </c>
      <c r="G16606">
        <v>0</v>
      </c>
      <c r="H16606">
        <v>0</v>
      </c>
      <c r="L16606">
        <v>589.46738500000004</v>
      </c>
      <c r="R16606">
        <v>997.40674200000001</v>
      </c>
      <c r="S16606" t="s">
        <v>90</v>
      </c>
      <c r="T16606" s="297">
        <v>46311.754166666666</v>
      </c>
    </row>
    <row r="16607" spans="1:20" x14ac:dyDescent="0.35">
      <c r="A16607" t="s">
        <v>158</v>
      </c>
      <c r="C16607" t="s">
        <v>89</v>
      </c>
      <c r="D16607" s="29">
        <v>46563</v>
      </c>
      <c r="E16607">
        <v>0</v>
      </c>
      <c r="F16607">
        <v>0</v>
      </c>
      <c r="G16607">
        <v>0</v>
      </c>
      <c r="H16607">
        <v>0</v>
      </c>
      <c r="L16607">
        <v>589.46738500000004</v>
      </c>
      <c r="R16607">
        <v>997.40674200000001</v>
      </c>
      <c r="S16607" t="s">
        <v>90</v>
      </c>
      <c r="T16607" s="297">
        <v>46311.754166666666</v>
      </c>
    </row>
    <row r="16608" spans="1:20" x14ac:dyDescent="0.35">
      <c r="A16608" t="s">
        <v>158</v>
      </c>
      <c r="C16608" t="s">
        <v>89</v>
      </c>
      <c r="D16608" s="29">
        <v>46564</v>
      </c>
      <c r="E16608">
        <v>0</v>
      </c>
      <c r="F16608">
        <v>0</v>
      </c>
      <c r="G16608">
        <v>0</v>
      </c>
      <c r="H16608">
        <v>0</v>
      </c>
      <c r="L16608">
        <v>589.46738500000004</v>
      </c>
      <c r="R16608">
        <v>997.40674200000001</v>
      </c>
      <c r="S16608" t="s">
        <v>90</v>
      </c>
      <c r="T16608" s="297">
        <v>46311.754166666666</v>
      </c>
    </row>
    <row r="16609" spans="1:20" x14ac:dyDescent="0.35">
      <c r="A16609" t="s">
        <v>158</v>
      </c>
      <c r="C16609" t="s">
        <v>89</v>
      </c>
      <c r="D16609" s="29">
        <v>46565</v>
      </c>
      <c r="E16609">
        <v>0</v>
      </c>
      <c r="F16609">
        <v>0</v>
      </c>
      <c r="G16609">
        <v>0</v>
      </c>
      <c r="H16609">
        <v>0</v>
      </c>
      <c r="L16609">
        <v>589.46738500000004</v>
      </c>
      <c r="R16609">
        <v>997.40674200000001</v>
      </c>
      <c r="S16609" t="s">
        <v>90</v>
      </c>
      <c r="T16609" s="297">
        <v>46311.754166666666</v>
      </c>
    </row>
    <row r="16610" spans="1:20" x14ac:dyDescent="0.35">
      <c r="A16610" t="s">
        <v>158</v>
      </c>
      <c r="C16610" t="s">
        <v>89</v>
      </c>
      <c r="D16610" s="29">
        <v>46566</v>
      </c>
      <c r="E16610">
        <v>0</v>
      </c>
      <c r="F16610">
        <v>0</v>
      </c>
      <c r="G16610">
        <v>0</v>
      </c>
      <c r="H16610">
        <v>0</v>
      </c>
      <c r="L16610">
        <v>589.46738500000004</v>
      </c>
      <c r="R16610">
        <v>997.40674200000001</v>
      </c>
      <c r="S16610" t="s">
        <v>90</v>
      </c>
      <c r="T16610" s="297">
        <v>46311.754166666666</v>
      </c>
    </row>
    <row r="16611" spans="1:20" x14ac:dyDescent="0.35">
      <c r="A16611" t="s">
        <v>158</v>
      </c>
      <c r="C16611" t="s">
        <v>89</v>
      </c>
      <c r="D16611" s="29">
        <v>46567</v>
      </c>
      <c r="E16611">
        <v>0</v>
      </c>
      <c r="F16611">
        <v>0</v>
      </c>
      <c r="G16611">
        <v>0</v>
      </c>
      <c r="H16611">
        <v>0</v>
      </c>
      <c r="L16611">
        <v>589.46738500000004</v>
      </c>
      <c r="R16611">
        <v>997.40674200000001</v>
      </c>
      <c r="S16611" t="s">
        <v>90</v>
      </c>
      <c r="T16611" s="297">
        <v>46311.754166666666</v>
      </c>
    </row>
    <row r="16612" spans="1:20" x14ac:dyDescent="0.35">
      <c r="A16612" t="s">
        <v>158</v>
      </c>
      <c r="C16612" t="s">
        <v>89</v>
      </c>
      <c r="D16612" s="29">
        <v>46568</v>
      </c>
      <c r="E16612">
        <v>0</v>
      </c>
      <c r="F16612">
        <v>0</v>
      </c>
      <c r="G16612">
        <v>0</v>
      </c>
      <c r="H16612">
        <v>0</v>
      </c>
      <c r="L16612">
        <v>589.46738500000004</v>
      </c>
      <c r="R16612">
        <v>997.40674200000001</v>
      </c>
      <c r="S16612" t="s">
        <v>90</v>
      </c>
      <c r="T16612" s="297">
        <v>46311.754166666666</v>
      </c>
    </row>
    <row r="16613" spans="1:20" x14ac:dyDescent="0.35">
      <c r="A16613" t="s">
        <v>158</v>
      </c>
      <c r="C16613" t="s">
        <v>89</v>
      </c>
      <c r="D16613" s="29">
        <v>46569</v>
      </c>
      <c r="E16613">
        <v>0</v>
      </c>
      <c r="F16613">
        <v>0</v>
      </c>
      <c r="G16613">
        <v>0</v>
      </c>
      <c r="H16613">
        <v>0</v>
      </c>
      <c r="L16613">
        <v>589.46738500000004</v>
      </c>
      <c r="R16613">
        <v>997.40674200000001</v>
      </c>
      <c r="S16613" t="s">
        <v>90</v>
      </c>
      <c r="T16613" s="297">
        <v>46311.754166666666</v>
      </c>
    </row>
    <row r="16614" spans="1:20" x14ac:dyDescent="0.35">
      <c r="A16614" t="s">
        <v>158</v>
      </c>
      <c r="C16614" t="s">
        <v>89</v>
      </c>
      <c r="D16614" s="29">
        <v>46570</v>
      </c>
      <c r="E16614">
        <v>0</v>
      </c>
      <c r="F16614">
        <v>0</v>
      </c>
      <c r="G16614">
        <v>0</v>
      </c>
      <c r="H16614">
        <v>0</v>
      </c>
      <c r="L16614">
        <v>589.46738500000004</v>
      </c>
      <c r="R16614">
        <v>997.40674200000001</v>
      </c>
      <c r="S16614" t="s">
        <v>90</v>
      </c>
      <c r="T16614" s="297">
        <v>46311.754166666666</v>
      </c>
    </row>
    <row r="16615" spans="1:20" x14ac:dyDescent="0.35">
      <c r="A16615" t="s">
        <v>158</v>
      </c>
      <c r="C16615" t="s">
        <v>89</v>
      </c>
      <c r="D16615" s="29">
        <v>46571</v>
      </c>
      <c r="E16615">
        <v>0</v>
      </c>
      <c r="F16615">
        <v>0</v>
      </c>
      <c r="G16615">
        <v>0</v>
      </c>
      <c r="H16615">
        <v>0</v>
      </c>
      <c r="L16615">
        <v>589.46738500000004</v>
      </c>
      <c r="R16615">
        <v>997.40674200000001</v>
      </c>
      <c r="S16615" t="s">
        <v>90</v>
      </c>
      <c r="T16615" s="297">
        <v>46311.754166666666</v>
      </c>
    </row>
    <row r="16616" spans="1:20" x14ac:dyDescent="0.35">
      <c r="A16616" t="s">
        <v>158</v>
      </c>
      <c r="C16616" t="s">
        <v>89</v>
      </c>
      <c r="D16616" s="29">
        <v>46572</v>
      </c>
      <c r="E16616">
        <v>0</v>
      </c>
      <c r="F16616">
        <v>0</v>
      </c>
      <c r="G16616">
        <v>0</v>
      </c>
      <c r="H16616">
        <v>0</v>
      </c>
      <c r="L16616">
        <v>589.46738500000004</v>
      </c>
      <c r="R16616">
        <v>997.40674200000001</v>
      </c>
      <c r="S16616" t="s">
        <v>90</v>
      </c>
      <c r="T16616" s="297">
        <v>46311.754166666666</v>
      </c>
    </row>
    <row r="16617" spans="1:20" x14ac:dyDescent="0.35">
      <c r="A16617" t="s">
        <v>158</v>
      </c>
      <c r="C16617" t="s">
        <v>89</v>
      </c>
      <c r="D16617" s="29">
        <v>46573</v>
      </c>
      <c r="E16617">
        <v>0</v>
      </c>
      <c r="F16617">
        <v>0</v>
      </c>
      <c r="G16617">
        <v>0</v>
      </c>
      <c r="H16617">
        <v>0</v>
      </c>
      <c r="L16617">
        <v>589.46738500000004</v>
      </c>
      <c r="R16617">
        <v>997.40674200000001</v>
      </c>
      <c r="S16617" t="s">
        <v>90</v>
      </c>
      <c r="T16617" s="297">
        <v>46311.754166666666</v>
      </c>
    </row>
    <row r="16618" spans="1:20" x14ac:dyDescent="0.35">
      <c r="A16618" t="s">
        <v>158</v>
      </c>
      <c r="C16618" t="s">
        <v>89</v>
      </c>
      <c r="D16618" s="29">
        <v>46574</v>
      </c>
      <c r="E16618">
        <v>0</v>
      </c>
      <c r="F16618">
        <v>0</v>
      </c>
      <c r="G16618">
        <v>0</v>
      </c>
      <c r="H16618">
        <v>0</v>
      </c>
      <c r="L16618">
        <v>589.46738500000004</v>
      </c>
      <c r="R16618">
        <v>997.40674200000001</v>
      </c>
      <c r="S16618" t="s">
        <v>90</v>
      </c>
      <c r="T16618" s="297">
        <v>46311.754166666666</v>
      </c>
    </row>
    <row r="16619" spans="1:20" x14ac:dyDescent="0.35">
      <c r="A16619" t="s">
        <v>158</v>
      </c>
      <c r="C16619" t="s">
        <v>89</v>
      </c>
      <c r="D16619" s="29">
        <v>46575</v>
      </c>
      <c r="E16619">
        <v>0</v>
      </c>
      <c r="F16619">
        <v>0</v>
      </c>
      <c r="G16619">
        <v>0</v>
      </c>
      <c r="H16619">
        <v>0</v>
      </c>
      <c r="L16619">
        <v>589.46738500000004</v>
      </c>
      <c r="R16619">
        <v>997.40674200000001</v>
      </c>
      <c r="S16619" t="s">
        <v>90</v>
      </c>
      <c r="T16619" s="297">
        <v>46311.754166666666</v>
      </c>
    </row>
    <row r="16620" spans="1:20" x14ac:dyDescent="0.35">
      <c r="A16620" t="s">
        <v>158</v>
      </c>
      <c r="C16620" t="s">
        <v>89</v>
      </c>
      <c r="D16620" s="29">
        <v>46576</v>
      </c>
      <c r="E16620">
        <v>0</v>
      </c>
      <c r="F16620">
        <v>0</v>
      </c>
      <c r="G16620">
        <v>0</v>
      </c>
      <c r="H16620">
        <v>0</v>
      </c>
      <c r="L16620">
        <v>589.46738500000004</v>
      </c>
      <c r="R16620">
        <v>997.40674200000001</v>
      </c>
      <c r="S16620" t="s">
        <v>90</v>
      </c>
      <c r="T16620" s="297">
        <v>46311.754166666666</v>
      </c>
    </row>
    <row r="16621" spans="1:20" x14ac:dyDescent="0.35">
      <c r="A16621" t="s">
        <v>158</v>
      </c>
      <c r="C16621" t="s">
        <v>89</v>
      </c>
      <c r="D16621" s="29">
        <v>46577</v>
      </c>
      <c r="E16621">
        <v>0</v>
      </c>
      <c r="F16621">
        <v>0</v>
      </c>
      <c r="G16621">
        <v>0</v>
      </c>
      <c r="H16621">
        <v>0</v>
      </c>
      <c r="L16621">
        <v>589.46738500000004</v>
      </c>
      <c r="R16621">
        <v>997.40674200000001</v>
      </c>
      <c r="S16621" t="s">
        <v>90</v>
      </c>
      <c r="T16621" s="297">
        <v>46311.754166666666</v>
      </c>
    </row>
    <row r="16622" spans="1:20" x14ac:dyDescent="0.35">
      <c r="A16622" t="s">
        <v>158</v>
      </c>
      <c r="C16622" t="s">
        <v>89</v>
      </c>
      <c r="D16622" s="29">
        <v>46578</v>
      </c>
      <c r="E16622">
        <v>0</v>
      </c>
      <c r="F16622">
        <v>0</v>
      </c>
      <c r="G16622">
        <v>0</v>
      </c>
      <c r="H16622">
        <v>0</v>
      </c>
      <c r="L16622">
        <v>589.46738500000004</v>
      </c>
      <c r="R16622">
        <v>997.40674200000001</v>
      </c>
      <c r="S16622" t="s">
        <v>90</v>
      </c>
      <c r="T16622" s="297">
        <v>46311.754166666666</v>
      </c>
    </row>
    <row r="16623" spans="1:20" x14ac:dyDescent="0.35">
      <c r="A16623" t="s">
        <v>158</v>
      </c>
      <c r="C16623" t="s">
        <v>89</v>
      </c>
      <c r="D16623" s="29">
        <v>46579</v>
      </c>
      <c r="E16623">
        <v>0</v>
      </c>
      <c r="F16623">
        <v>0</v>
      </c>
      <c r="G16623">
        <v>0</v>
      </c>
      <c r="H16623">
        <v>0</v>
      </c>
      <c r="L16623">
        <v>589.46738500000004</v>
      </c>
      <c r="R16623">
        <v>997.40674200000001</v>
      </c>
      <c r="S16623" t="s">
        <v>90</v>
      </c>
      <c r="T16623" s="297">
        <v>46311.754166666666</v>
      </c>
    </row>
    <row r="16624" spans="1:20" x14ac:dyDescent="0.35">
      <c r="A16624" t="s">
        <v>158</v>
      </c>
      <c r="C16624" t="s">
        <v>89</v>
      </c>
      <c r="D16624" s="29">
        <v>46580</v>
      </c>
      <c r="E16624">
        <v>0</v>
      </c>
      <c r="F16624">
        <v>0</v>
      </c>
      <c r="G16624">
        <v>0</v>
      </c>
      <c r="H16624">
        <v>0</v>
      </c>
      <c r="L16624">
        <v>589.46738500000004</v>
      </c>
      <c r="R16624">
        <v>997.40674200000001</v>
      </c>
      <c r="S16624" t="s">
        <v>90</v>
      </c>
      <c r="T16624" s="297">
        <v>46311.754166666666</v>
      </c>
    </row>
    <row r="16625" spans="1:20" x14ac:dyDescent="0.35">
      <c r="A16625" t="s">
        <v>158</v>
      </c>
      <c r="C16625" t="s">
        <v>89</v>
      </c>
      <c r="D16625" s="29">
        <v>46581</v>
      </c>
      <c r="E16625">
        <v>0</v>
      </c>
      <c r="F16625">
        <v>0</v>
      </c>
      <c r="G16625">
        <v>0</v>
      </c>
      <c r="H16625">
        <v>0</v>
      </c>
      <c r="L16625">
        <v>589.46738500000004</v>
      </c>
      <c r="R16625">
        <v>997.40674200000001</v>
      </c>
      <c r="S16625" t="s">
        <v>90</v>
      </c>
      <c r="T16625" s="297">
        <v>46311.754166666666</v>
      </c>
    </row>
    <row r="16626" spans="1:20" x14ac:dyDescent="0.35">
      <c r="A16626" t="s">
        <v>158</v>
      </c>
      <c r="C16626" t="s">
        <v>89</v>
      </c>
      <c r="D16626" s="29">
        <v>46582</v>
      </c>
      <c r="E16626">
        <v>0</v>
      </c>
      <c r="F16626">
        <v>0</v>
      </c>
      <c r="G16626">
        <v>0</v>
      </c>
      <c r="H16626">
        <v>0</v>
      </c>
      <c r="L16626">
        <v>589.46738500000004</v>
      </c>
      <c r="R16626">
        <v>997.40674200000001</v>
      </c>
      <c r="S16626" t="s">
        <v>90</v>
      </c>
      <c r="T16626" s="297">
        <v>46311.754166666666</v>
      </c>
    </row>
    <row r="16627" spans="1:20" x14ac:dyDescent="0.35">
      <c r="A16627" t="s">
        <v>158</v>
      </c>
      <c r="C16627" t="s">
        <v>89</v>
      </c>
      <c r="D16627" s="29">
        <v>46583</v>
      </c>
      <c r="E16627">
        <v>0</v>
      </c>
      <c r="F16627">
        <v>0</v>
      </c>
      <c r="G16627">
        <v>0</v>
      </c>
      <c r="H16627">
        <v>0</v>
      </c>
      <c r="L16627">
        <v>589.46738500000004</v>
      </c>
      <c r="R16627">
        <v>997.40674200000001</v>
      </c>
      <c r="S16627" t="s">
        <v>90</v>
      </c>
      <c r="T16627" s="297">
        <v>46311.754166666666</v>
      </c>
    </row>
    <row r="16628" spans="1:20" x14ac:dyDescent="0.35">
      <c r="A16628" t="s">
        <v>158</v>
      </c>
      <c r="C16628" t="s">
        <v>89</v>
      </c>
      <c r="D16628" s="29">
        <v>46584</v>
      </c>
      <c r="E16628">
        <v>0</v>
      </c>
      <c r="F16628">
        <v>0</v>
      </c>
      <c r="G16628">
        <v>0</v>
      </c>
      <c r="H16628">
        <v>0</v>
      </c>
      <c r="L16628">
        <v>589.46738500000004</v>
      </c>
      <c r="R16628">
        <v>997.40674200000001</v>
      </c>
      <c r="S16628" t="s">
        <v>90</v>
      </c>
      <c r="T16628" s="297">
        <v>46311.754166666666</v>
      </c>
    </row>
    <row r="16629" spans="1:20" x14ac:dyDescent="0.35">
      <c r="A16629" t="s">
        <v>158</v>
      </c>
      <c r="C16629" t="s">
        <v>89</v>
      </c>
      <c r="D16629" s="29">
        <v>46585</v>
      </c>
      <c r="E16629">
        <v>0</v>
      </c>
      <c r="F16629">
        <v>0</v>
      </c>
      <c r="G16629">
        <v>0</v>
      </c>
      <c r="H16629">
        <v>0</v>
      </c>
      <c r="L16629">
        <v>589.46738500000004</v>
      </c>
      <c r="R16629">
        <v>997.40674200000001</v>
      </c>
      <c r="S16629" t="s">
        <v>90</v>
      </c>
      <c r="T16629" s="297">
        <v>46311.754166666666</v>
      </c>
    </row>
    <row r="16630" spans="1:20" x14ac:dyDescent="0.35">
      <c r="A16630" t="s">
        <v>158</v>
      </c>
      <c r="C16630" t="s">
        <v>89</v>
      </c>
      <c r="D16630" s="29">
        <v>46586</v>
      </c>
      <c r="E16630">
        <v>0</v>
      </c>
      <c r="F16630">
        <v>0</v>
      </c>
      <c r="G16630">
        <v>0</v>
      </c>
      <c r="H16630">
        <v>0</v>
      </c>
      <c r="L16630">
        <v>589.46738500000004</v>
      </c>
      <c r="R16630">
        <v>997.40674200000001</v>
      </c>
      <c r="S16630" t="s">
        <v>90</v>
      </c>
      <c r="T16630" s="297">
        <v>46311.754166666666</v>
      </c>
    </row>
    <row r="16631" spans="1:20" x14ac:dyDescent="0.35">
      <c r="A16631" t="s">
        <v>158</v>
      </c>
      <c r="C16631" t="s">
        <v>89</v>
      </c>
      <c r="D16631" s="29">
        <v>46587</v>
      </c>
      <c r="E16631">
        <v>0</v>
      </c>
      <c r="F16631">
        <v>0</v>
      </c>
      <c r="G16631">
        <v>0</v>
      </c>
      <c r="H16631">
        <v>0</v>
      </c>
      <c r="L16631">
        <v>589.46738500000004</v>
      </c>
      <c r="R16631">
        <v>997.40674200000001</v>
      </c>
      <c r="S16631" t="s">
        <v>90</v>
      </c>
      <c r="T16631" s="297">
        <v>46311.754166666666</v>
      </c>
    </row>
    <row r="16632" spans="1:20" x14ac:dyDescent="0.35">
      <c r="A16632" t="s">
        <v>158</v>
      </c>
      <c r="C16632" t="s">
        <v>89</v>
      </c>
      <c r="D16632" s="29">
        <v>46588</v>
      </c>
      <c r="E16632">
        <v>0</v>
      </c>
      <c r="F16632">
        <v>0</v>
      </c>
      <c r="G16632">
        <v>0</v>
      </c>
      <c r="H16632">
        <v>0</v>
      </c>
      <c r="L16632">
        <v>589.46738500000004</v>
      </c>
      <c r="R16632">
        <v>997.40674200000001</v>
      </c>
      <c r="S16632" t="s">
        <v>90</v>
      </c>
      <c r="T16632" s="297">
        <v>46311.754166666666</v>
      </c>
    </row>
    <row r="16633" spans="1:20" x14ac:dyDescent="0.35">
      <c r="A16633" t="s">
        <v>158</v>
      </c>
      <c r="C16633" t="s">
        <v>89</v>
      </c>
      <c r="D16633" s="29">
        <v>46589</v>
      </c>
      <c r="E16633">
        <v>0</v>
      </c>
      <c r="F16633">
        <v>0</v>
      </c>
      <c r="G16633">
        <v>0</v>
      </c>
      <c r="H16633">
        <v>0</v>
      </c>
      <c r="L16633">
        <v>589.46738500000004</v>
      </c>
      <c r="R16633">
        <v>997.40674200000001</v>
      </c>
      <c r="S16633" t="s">
        <v>90</v>
      </c>
      <c r="T16633" s="297">
        <v>46311.754166666666</v>
      </c>
    </row>
    <row r="16634" spans="1:20" x14ac:dyDescent="0.35">
      <c r="A16634" t="s">
        <v>158</v>
      </c>
      <c r="C16634" t="s">
        <v>89</v>
      </c>
      <c r="D16634" s="29">
        <v>46590</v>
      </c>
      <c r="E16634">
        <v>0</v>
      </c>
      <c r="F16634">
        <v>0</v>
      </c>
      <c r="G16634">
        <v>0</v>
      </c>
      <c r="H16634">
        <v>0</v>
      </c>
      <c r="L16634">
        <v>589.46738500000004</v>
      </c>
      <c r="R16634">
        <v>997.40674200000001</v>
      </c>
      <c r="S16634" t="s">
        <v>90</v>
      </c>
      <c r="T16634" s="297">
        <v>46311.754166666666</v>
      </c>
    </row>
    <row r="16635" spans="1:20" x14ac:dyDescent="0.35">
      <c r="A16635" t="s">
        <v>158</v>
      </c>
      <c r="C16635" t="s">
        <v>89</v>
      </c>
      <c r="D16635" s="29">
        <v>46591</v>
      </c>
      <c r="E16635">
        <v>0</v>
      </c>
      <c r="F16635">
        <v>0</v>
      </c>
      <c r="G16635">
        <v>0</v>
      </c>
      <c r="H16635">
        <v>0</v>
      </c>
      <c r="L16635">
        <v>589.46738500000004</v>
      </c>
      <c r="R16635">
        <v>997.40674200000001</v>
      </c>
      <c r="S16635" t="s">
        <v>90</v>
      </c>
      <c r="T16635" s="297">
        <v>46311.754166666666</v>
      </c>
    </row>
    <row r="16636" spans="1:20" x14ac:dyDescent="0.35">
      <c r="A16636" t="s">
        <v>158</v>
      </c>
      <c r="C16636" t="s">
        <v>89</v>
      </c>
      <c r="D16636" s="29">
        <v>46592</v>
      </c>
      <c r="E16636">
        <v>0</v>
      </c>
      <c r="F16636">
        <v>0</v>
      </c>
      <c r="G16636">
        <v>0</v>
      </c>
      <c r="H16636">
        <v>0</v>
      </c>
      <c r="L16636">
        <v>589.46738500000004</v>
      </c>
      <c r="R16636">
        <v>997.40674200000001</v>
      </c>
      <c r="S16636" t="s">
        <v>90</v>
      </c>
      <c r="T16636" s="297">
        <v>46311.754166666666</v>
      </c>
    </row>
    <row r="16637" spans="1:20" x14ac:dyDescent="0.35">
      <c r="A16637" t="s">
        <v>158</v>
      </c>
      <c r="C16637" t="s">
        <v>89</v>
      </c>
      <c r="D16637" s="29">
        <v>46593</v>
      </c>
      <c r="E16637">
        <v>0</v>
      </c>
      <c r="F16637">
        <v>0</v>
      </c>
      <c r="G16637">
        <v>0</v>
      </c>
      <c r="H16637">
        <v>0</v>
      </c>
      <c r="L16637">
        <v>589.46738500000004</v>
      </c>
      <c r="R16637">
        <v>997.40674200000001</v>
      </c>
      <c r="S16637" t="s">
        <v>90</v>
      </c>
      <c r="T16637" s="297">
        <v>46311.754166666666</v>
      </c>
    </row>
    <row r="16638" spans="1:20" x14ac:dyDescent="0.35">
      <c r="A16638" t="s">
        <v>158</v>
      </c>
      <c r="C16638" t="s">
        <v>89</v>
      </c>
      <c r="D16638" s="29">
        <v>46594</v>
      </c>
      <c r="E16638">
        <v>0</v>
      </c>
      <c r="F16638">
        <v>0</v>
      </c>
      <c r="G16638">
        <v>0</v>
      </c>
      <c r="H16638">
        <v>0</v>
      </c>
      <c r="L16638">
        <v>589.46738500000004</v>
      </c>
      <c r="R16638">
        <v>997.40674200000001</v>
      </c>
      <c r="S16638" t="s">
        <v>90</v>
      </c>
      <c r="T16638" s="297">
        <v>46311.754166666666</v>
      </c>
    </row>
    <row r="16639" spans="1:20" x14ac:dyDescent="0.35">
      <c r="A16639" t="s">
        <v>158</v>
      </c>
      <c r="C16639" t="s">
        <v>89</v>
      </c>
      <c r="D16639" s="29">
        <v>46595</v>
      </c>
      <c r="E16639">
        <v>0</v>
      </c>
      <c r="F16639">
        <v>0</v>
      </c>
      <c r="G16639">
        <v>0</v>
      </c>
      <c r="H16639">
        <v>0</v>
      </c>
      <c r="L16639">
        <v>589.46738500000004</v>
      </c>
      <c r="R16639">
        <v>997.40674200000001</v>
      </c>
      <c r="S16639" t="s">
        <v>90</v>
      </c>
      <c r="T16639" s="297">
        <v>46311.754166666666</v>
      </c>
    </row>
    <row r="16640" spans="1:20" x14ac:dyDescent="0.35">
      <c r="A16640" t="s">
        <v>158</v>
      </c>
      <c r="C16640" t="s">
        <v>89</v>
      </c>
      <c r="D16640" s="29">
        <v>46596</v>
      </c>
      <c r="E16640">
        <v>0</v>
      </c>
      <c r="F16640">
        <v>0</v>
      </c>
      <c r="G16640">
        <v>0</v>
      </c>
      <c r="H16640">
        <v>0</v>
      </c>
      <c r="L16640">
        <v>589.46738500000004</v>
      </c>
      <c r="R16640">
        <v>997.40674200000001</v>
      </c>
      <c r="S16640" t="s">
        <v>90</v>
      </c>
      <c r="T16640" s="297">
        <v>46311.754166666666</v>
      </c>
    </row>
    <row r="16641" spans="1:20" x14ac:dyDescent="0.35">
      <c r="A16641" t="s">
        <v>158</v>
      </c>
      <c r="C16641" t="s">
        <v>89</v>
      </c>
      <c r="D16641" s="29">
        <v>46597</v>
      </c>
      <c r="E16641">
        <v>0</v>
      </c>
      <c r="F16641">
        <v>0</v>
      </c>
      <c r="G16641">
        <v>0</v>
      </c>
      <c r="H16641">
        <v>0</v>
      </c>
      <c r="L16641">
        <v>589.46738500000004</v>
      </c>
      <c r="R16641">
        <v>997.40674200000001</v>
      </c>
      <c r="S16641" t="s">
        <v>90</v>
      </c>
      <c r="T16641" s="297">
        <v>46311.754166666666</v>
      </c>
    </row>
    <row r="16642" spans="1:20" x14ac:dyDescent="0.35">
      <c r="A16642" t="s">
        <v>158</v>
      </c>
      <c r="C16642" t="s">
        <v>89</v>
      </c>
      <c r="D16642" s="29">
        <v>46598</v>
      </c>
      <c r="E16642">
        <v>0</v>
      </c>
      <c r="F16642">
        <v>0</v>
      </c>
      <c r="G16642">
        <v>0</v>
      </c>
      <c r="H16642">
        <v>0</v>
      </c>
      <c r="L16642">
        <v>589.46738500000004</v>
      </c>
      <c r="R16642">
        <v>997.40674200000001</v>
      </c>
      <c r="S16642" t="s">
        <v>90</v>
      </c>
      <c r="T16642" s="297">
        <v>46311.754166666666</v>
      </c>
    </row>
    <row r="16643" spans="1:20" x14ac:dyDescent="0.35">
      <c r="A16643" t="s">
        <v>158</v>
      </c>
      <c r="C16643" t="s">
        <v>89</v>
      </c>
      <c r="D16643" s="29">
        <v>46599</v>
      </c>
      <c r="E16643">
        <v>0</v>
      </c>
      <c r="F16643">
        <v>0</v>
      </c>
      <c r="G16643">
        <v>0</v>
      </c>
      <c r="H16643">
        <v>0</v>
      </c>
      <c r="L16643">
        <v>589.46738500000004</v>
      </c>
      <c r="R16643">
        <v>997.40674200000001</v>
      </c>
      <c r="S16643" t="s">
        <v>90</v>
      </c>
      <c r="T16643" s="297">
        <v>46311.754166666666</v>
      </c>
    </row>
    <row r="16644" spans="1:20" x14ac:dyDescent="0.35">
      <c r="A16644" t="s">
        <v>158</v>
      </c>
      <c r="C16644" t="s">
        <v>89</v>
      </c>
      <c r="D16644" s="29">
        <v>46600</v>
      </c>
      <c r="E16644">
        <v>0</v>
      </c>
      <c r="F16644">
        <v>0</v>
      </c>
      <c r="G16644">
        <v>0</v>
      </c>
      <c r="H16644">
        <v>0</v>
      </c>
      <c r="L16644">
        <v>589.46738500000004</v>
      </c>
      <c r="R16644">
        <v>997.40674200000001</v>
      </c>
      <c r="S16644" t="s">
        <v>90</v>
      </c>
      <c r="T16644" s="297">
        <v>46311.754166666666</v>
      </c>
    </row>
    <row r="16645" spans="1:20" x14ac:dyDescent="0.35">
      <c r="A16645" t="s">
        <v>158</v>
      </c>
      <c r="C16645" t="s">
        <v>89</v>
      </c>
      <c r="D16645" s="29">
        <v>46601</v>
      </c>
      <c r="E16645">
        <v>0</v>
      </c>
      <c r="F16645">
        <v>0</v>
      </c>
      <c r="G16645">
        <v>0</v>
      </c>
      <c r="H16645">
        <v>0</v>
      </c>
      <c r="L16645">
        <v>589.46738500000004</v>
      </c>
      <c r="R16645">
        <v>997.40674200000001</v>
      </c>
      <c r="S16645" t="s">
        <v>90</v>
      </c>
      <c r="T16645" s="297">
        <v>46311.754166666666</v>
      </c>
    </row>
    <row r="16646" spans="1:20" x14ac:dyDescent="0.35">
      <c r="A16646" t="s">
        <v>158</v>
      </c>
      <c r="C16646" t="s">
        <v>89</v>
      </c>
      <c r="D16646" s="29">
        <v>46602</v>
      </c>
      <c r="E16646">
        <v>0</v>
      </c>
      <c r="F16646">
        <v>0</v>
      </c>
      <c r="G16646">
        <v>0</v>
      </c>
      <c r="H16646">
        <v>0</v>
      </c>
      <c r="L16646">
        <v>589.46738500000004</v>
      </c>
      <c r="R16646">
        <v>997.40674200000001</v>
      </c>
      <c r="S16646" t="s">
        <v>90</v>
      </c>
      <c r="T16646" s="297">
        <v>46311.754166666666</v>
      </c>
    </row>
    <row r="16647" spans="1:20" x14ac:dyDescent="0.35">
      <c r="A16647" t="s">
        <v>158</v>
      </c>
      <c r="C16647" t="s">
        <v>89</v>
      </c>
      <c r="D16647" s="29">
        <v>46603</v>
      </c>
      <c r="E16647">
        <v>0</v>
      </c>
      <c r="F16647">
        <v>0</v>
      </c>
      <c r="G16647">
        <v>0</v>
      </c>
      <c r="H16647">
        <v>0</v>
      </c>
      <c r="L16647">
        <v>589.46738500000004</v>
      </c>
      <c r="R16647">
        <v>997.40674200000001</v>
      </c>
      <c r="S16647" t="s">
        <v>90</v>
      </c>
      <c r="T16647" s="297">
        <v>46311.754166666666</v>
      </c>
    </row>
    <row r="16648" spans="1:20" x14ac:dyDescent="0.35">
      <c r="A16648" t="s">
        <v>158</v>
      </c>
      <c r="C16648" t="s">
        <v>89</v>
      </c>
      <c r="D16648" s="29">
        <v>46604</v>
      </c>
      <c r="E16648">
        <v>0</v>
      </c>
      <c r="F16648">
        <v>0</v>
      </c>
      <c r="G16648">
        <v>0</v>
      </c>
      <c r="H16648">
        <v>0</v>
      </c>
      <c r="L16648">
        <v>589.46738500000004</v>
      </c>
      <c r="R16648">
        <v>997.40674200000001</v>
      </c>
      <c r="S16648" t="s">
        <v>90</v>
      </c>
      <c r="T16648" s="297">
        <v>46311.754166666666</v>
      </c>
    </row>
    <row r="16649" spans="1:20" x14ac:dyDescent="0.35">
      <c r="A16649" t="s">
        <v>158</v>
      </c>
      <c r="C16649" t="s">
        <v>89</v>
      </c>
      <c r="D16649" s="29">
        <v>46605</v>
      </c>
      <c r="E16649">
        <v>0</v>
      </c>
      <c r="F16649">
        <v>0</v>
      </c>
      <c r="G16649">
        <v>0</v>
      </c>
      <c r="H16649">
        <v>0</v>
      </c>
      <c r="L16649">
        <v>589.46738500000004</v>
      </c>
      <c r="R16649">
        <v>997.40674200000001</v>
      </c>
      <c r="S16649" t="s">
        <v>90</v>
      </c>
      <c r="T16649" s="297">
        <v>46311.754166666666</v>
      </c>
    </row>
    <row r="16650" spans="1:20" x14ac:dyDescent="0.35">
      <c r="A16650" t="s">
        <v>158</v>
      </c>
      <c r="C16650" t="s">
        <v>89</v>
      </c>
      <c r="D16650" s="29">
        <v>46606</v>
      </c>
      <c r="E16650">
        <v>0</v>
      </c>
      <c r="F16650">
        <v>0</v>
      </c>
      <c r="G16650">
        <v>0</v>
      </c>
      <c r="H16650">
        <v>0</v>
      </c>
      <c r="L16650">
        <v>589.46738500000004</v>
      </c>
      <c r="R16650">
        <v>997.40674200000001</v>
      </c>
      <c r="S16650" t="s">
        <v>90</v>
      </c>
      <c r="T16650" s="297">
        <v>46311.754166666666</v>
      </c>
    </row>
    <row r="16651" spans="1:20" x14ac:dyDescent="0.35">
      <c r="A16651" t="s">
        <v>158</v>
      </c>
      <c r="C16651" t="s">
        <v>89</v>
      </c>
      <c r="D16651" s="29">
        <v>46607</v>
      </c>
      <c r="E16651">
        <v>0</v>
      </c>
      <c r="F16651">
        <v>0</v>
      </c>
      <c r="G16651">
        <v>0</v>
      </c>
      <c r="H16651">
        <v>0</v>
      </c>
      <c r="L16651">
        <v>589.46738500000004</v>
      </c>
      <c r="R16651">
        <v>997.40674200000001</v>
      </c>
      <c r="S16651" t="s">
        <v>90</v>
      </c>
      <c r="T16651" s="297">
        <v>46311.754166666666</v>
      </c>
    </row>
    <row r="16652" spans="1:20" x14ac:dyDescent="0.35">
      <c r="A16652" t="s">
        <v>158</v>
      </c>
      <c r="C16652" t="s">
        <v>89</v>
      </c>
      <c r="D16652" s="29">
        <v>46608</v>
      </c>
      <c r="E16652">
        <v>0</v>
      </c>
      <c r="F16652">
        <v>0</v>
      </c>
      <c r="G16652">
        <v>0</v>
      </c>
      <c r="H16652">
        <v>0</v>
      </c>
      <c r="L16652">
        <v>589.46738500000004</v>
      </c>
      <c r="R16652">
        <v>997.40674200000001</v>
      </c>
      <c r="S16652" t="s">
        <v>90</v>
      </c>
      <c r="T16652" s="297">
        <v>46311.754166666666</v>
      </c>
    </row>
    <row r="16653" spans="1:20" x14ac:dyDescent="0.35">
      <c r="A16653" t="s">
        <v>158</v>
      </c>
      <c r="C16653" t="s">
        <v>89</v>
      </c>
      <c r="D16653" s="29">
        <v>46609</v>
      </c>
      <c r="E16653">
        <v>0</v>
      </c>
      <c r="F16653">
        <v>0</v>
      </c>
      <c r="G16653">
        <v>0</v>
      </c>
      <c r="H16653">
        <v>0</v>
      </c>
      <c r="L16653">
        <v>589.46738500000004</v>
      </c>
      <c r="R16653">
        <v>997.40674200000001</v>
      </c>
      <c r="S16653" t="s">
        <v>90</v>
      </c>
      <c r="T16653" s="297">
        <v>46311.754166666666</v>
      </c>
    </row>
    <row r="16654" spans="1:20" x14ac:dyDescent="0.35">
      <c r="A16654" t="s">
        <v>158</v>
      </c>
      <c r="C16654" t="s">
        <v>89</v>
      </c>
      <c r="D16654" s="29">
        <v>46610</v>
      </c>
      <c r="E16654">
        <v>0</v>
      </c>
      <c r="F16654">
        <v>0</v>
      </c>
      <c r="G16654">
        <v>0</v>
      </c>
      <c r="H16654">
        <v>0</v>
      </c>
      <c r="L16654">
        <v>589.46738500000004</v>
      </c>
      <c r="R16654">
        <v>997.40674200000001</v>
      </c>
      <c r="S16654" t="s">
        <v>90</v>
      </c>
      <c r="T16654" s="297">
        <v>46311.754166666666</v>
      </c>
    </row>
    <row r="16655" spans="1:20" x14ac:dyDescent="0.35">
      <c r="A16655" t="s">
        <v>158</v>
      </c>
      <c r="C16655" t="s">
        <v>89</v>
      </c>
      <c r="D16655" s="29">
        <v>46611</v>
      </c>
      <c r="E16655">
        <v>0</v>
      </c>
      <c r="F16655">
        <v>0</v>
      </c>
      <c r="G16655">
        <v>0</v>
      </c>
      <c r="H16655">
        <v>0</v>
      </c>
      <c r="L16655">
        <v>589.46738500000004</v>
      </c>
      <c r="R16655">
        <v>997.40674200000001</v>
      </c>
      <c r="S16655" t="s">
        <v>90</v>
      </c>
      <c r="T16655" s="297">
        <v>46311.754166666666</v>
      </c>
    </row>
    <row r="16656" spans="1:20" x14ac:dyDescent="0.35">
      <c r="A16656" t="s">
        <v>158</v>
      </c>
      <c r="C16656" t="s">
        <v>89</v>
      </c>
      <c r="D16656" s="29">
        <v>46612</v>
      </c>
      <c r="E16656">
        <v>0</v>
      </c>
      <c r="F16656">
        <v>0</v>
      </c>
      <c r="G16656">
        <v>0</v>
      </c>
      <c r="H16656">
        <v>0</v>
      </c>
      <c r="L16656">
        <v>589.46738500000004</v>
      </c>
      <c r="R16656">
        <v>997.40674200000001</v>
      </c>
      <c r="S16656" t="s">
        <v>90</v>
      </c>
      <c r="T16656" s="297">
        <v>46311.754166666666</v>
      </c>
    </row>
    <row r="16657" spans="1:20" x14ac:dyDescent="0.35">
      <c r="A16657" t="s">
        <v>158</v>
      </c>
      <c r="C16657" t="s">
        <v>89</v>
      </c>
      <c r="D16657" s="29">
        <v>46613</v>
      </c>
      <c r="E16657">
        <v>0</v>
      </c>
      <c r="F16657">
        <v>0</v>
      </c>
      <c r="G16657">
        <v>0</v>
      </c>
      <c r="H16657">
        <v>0</v>
      </c>
      <c r="L16657">
        <v>589.46738500000004</v>
      </c>
      <c r="R16657">
        <v>997.40674200000001</v>
      </c>
      <c r="S16657" t="s">
        <v>90</v>
      </c>
      <c r="T16657" s="297">
        <v>46311.754166666666</v>
      </c>
    </row>
    <row r="16658" spans="1:20" x14ac:dyDescent="0.35">
      <c r="A16658" t="s">
        <v>158</v>
      </c>
      <c r="C16658" t="s">
        <v>89</v>
      </c>
      <c r="D16658" s="29">
        <v>46614</v>
      </c>
      <c r="E16658">
        <v>0</v>
      </c>
      <c r="F16658">
        <v>0</v>
      </c>
      <c r="G16658">
        <v>0</v>
      </c>
      <c r="H16658">
        <v>0</v>
      </c>
      <c r="L16658">
        <v>589.46738500000004</v>
      </c>
      <c r="R16658">
        <v>997.40674200000001</v>
      </c>
      <c r="S16658" t="s">
        <v>90</v>
      </c>
      <c r="T16658" s="297">
        <v>46311.754166666666</v>
      </c>
    </row>
    <row r="16659" spans="1:20" x14ac:dyDescent="0.35">
      <c r="A16659" t="s">
        <v>158</v>
      </c>
      <c r="C16659" t="s">
        <v>89</v>
      </c>
      <c r="D16659" s="29">
        <v>46615</v>
      </c>
      <c r="E16659">
        <v>0</v>
      </c>
      <c r="F16659">
        <v>0</v>
      </c>
      <c r="G16659">
        <v>0</v>
      </c>
      <c r="H16659">
        <v>0</v>
      </c>
      <c r="L16659">
        <v>589.46738500000004</v>
      </c>
      <c r="R16659">
        <v>997.40674200000001</v>
      </c>
      <c r="S16659" t="s">
        <v>90</v>
      </c>
      <c r="T16659" s="297">
        <v>46311.754166666666</v>
      </c>
    </row>
    <row r="16660" spans="1:20" x14ac:dyDescent="0.35">
      <c r="A16660" t="s">
        <v>158</v>
      </c>
      <c r="C16660" t="s">
        <v>89</v>
      </c>
      <c r="D16660" s="29">
        <v>46616</v>
      </c>
      <c r="E16660">
        <v>0</v>
      </c>
      <c r="F16660">
        <v>0</v>
      </c>
      <c r="G16660">
        <v>0</v>
      </c>
      <c r="H16660">
        <v>0</v>
      </c>
      <c r="L16660">
        <v>589.46738500000004</v>
      </c>
      <c r="R16660">
        <v>997.40674200000001</v>
      </c>
      <c r="S16660" t="s">
        <v>90</v>
      </c>
      <c r="T16660" s="297">
        <v>46311.754166666666</v>
      </c>
    </row>
    <row r="16661" spans="1:20" x14ac:dyDescent="0.35">
      <c r="A16661" t="s">
        <v>158</v>
      </c>
      <c r="C16661" t="s">
        <v>89</v>
      </c>
      <c r="D16661" s="29">
        <v>46617</v>
      </c>
      <c r="E16661">
        <v>0</v>
      </c>
      <c r="F16661">
        <v>0</v>
      </c>
      <c r="G16661">
        <v>0</v>
      </c>
      <c r="H16661">
        <v>0</v>
      </c>
      <c r="L16661">
        <v>589.46738500000004</v>
      </c>
      <c r="R16661">
        <v>997.40674200000001</v>
      </c>
      <c r="S16661" t="s">
        <v>90</v>
      </c>
      <c r="T16661" s="297">
        <v>46311.754166666666</v>
      </c>
    </row>
    <row r="16662" spans="1:20" x14ac:dyDescent="0.35">
      <c r="A16662" t="s">
        <v>158</v>
      </c>
      <c r="C16662" t="s">
        <v>89</v>
      </c>
      <c r="D16662" s="29">
        <v>46618</v>
      </c>
      <c r="E16662">
        <v>0</v>
      </c>
      <c r="F16662">
        <v>0</v>
      </c>
      <c r="G16662">
        <v>0</v>
      </c>
      <c r="H16662">
        <v>0</v>
      </c>
      <c r="L16662">
        <v>589.46738500000004</v>
      </c>
      <c r="R16662">
        <v>997.40674200000001</v>
      </c>
      <c r="S16662" t="s">
        <v>90</v>
      </c>
      <c r="T16662" s="297">
        <v>46311.754166666666</v>
      </c>
    </row>
    <row r="16663" spans="1:20" x14ac:dyDescent="0.35">
      <c r="A16663" t="s">
        <v>158</v>
      </c>
      <c r="C16663" t="s">
        <v>89</v>
      </c>
      <c r="D16663" s="29">
        <v>46619</v>
      </c>
      <c r="E16663">
        <v>0</v>
      </c>
      <c r="F16663">
        <v>0</v>
      </c>
      <c r="G16663">
        <v>0</v>
      </c>
      <c r="H16663">
        <v>0</v>
      </c>
      <c r="L16663">
        <v>589.46738500000004</v>
      </c>
      <c r="R16663">
        <v>997.40674200000001</v>
      </c>
      <c r="S16663" t="s">
        <v>90</v>
      </c>
      <c r="T16663" s="297">
        <v>46311.754166666666</v>
      </c>
    </row>
    <row r="16664" spans="1:20" x14ac:dyDescent="0.35">
      <c r="A16664" t="s">
        <v>158</v>
      </c>
      <c r="C16664" t="s">
        <v>89</v>
      </c>
      <c r="D16664" s="29">
        <v>46620</v>
      </c>
      <c r="E16664">
        <v>0</v>
      </c>
      <c r="F16664">
        <v>0</v>
      </c>
      <c r="G16664">
        <v>0</v>
      </c>
      <c r="H16664">
        <v>0</v>
      </c>
      <c r="L16664">
        <v>589.46738500000004</v>
      </c>
      <c r="R16664">
        <v>997.40674200000001</v>
      </c>
      <c r="S16664" t="s">
        <v>90</v>
      </c>
      <c r="T16664" s="297">
        <v>46311.754166666666</v>
      </c>
    </row>
    <row r="16665" spans="1:20" x14ac:dyDescent="0.35">
      <c r="A16665" t="s">
        <v>158</v>
      </c>
      <c r="C16665" t="s">
        <v>89</v>
      </c>
      <c r="D16665" s="29">
        <v>46621</v>
      </c>
      <c r="E16665">
        <v>0</v>
      </c>
      <c r="F16665">
        <v>0</v>
      </c>
      <c r="G16665">
        <v>0</v>
      </c>
      <c r="H16665">
        <v>0</v>
      </c>
      <c r="L16665">
        <v>589.46738500000004</v>
      </c>
      <c r="R16665">
        <v>997.40674200000001</v>
      </c>
      <c r="S16665" t="s">
        <v>90</v>
      </c>
      <c r="T16665" s="297">
        <v>46311.754166666666</v>
      </c>
    </row>
    <row r="16666" spans="1:20" x14ac:dyDescent="0.35">
      <c r="A16666" t="s">
        <v>158</v>
      </c>
      <c r="C16666" t="s">
        <v>89</v>
      </c>
      <c r="D16666" s="29">
        <v>46622</v>
      </c>
      <c r="E16666">
        <v>0</v>
      </c>
      <c r="F16666">
        <v>0</v>
      </c>
      <c r="G16666">
        <v>0</v>
      </c>
      <c r="H16666">
        <v>0</v>
      </c>
      <c r="L16666">
        <v>589.46738500000004</v>
      </c>
      <c r="R16666">
        <v>997.40674200000001</v>
      </c>
      <c r="S16666" t="s">
        <v>90</v>
      </c>
      <c r="T16666" s="297">
        <v>46311.754166666666</v>
      </c>
    </row>
    <row r="16667" spans="1:20" x14ac:dyDescent="0.35">
      <c r="A16667" t="s">
        <v>158</v>
      </c>
      <c r="C16667" t="s">
        <v>89</v>
      </c>
      <c r="D16667" s="29">
        <v>46623</v>
      </c>
      <c r="E16667">
        <v>0</v>
      </c>
      <c r="F16667">
        <v>0</v>
      </c>
      <c r="G16667">
        <v>0</v>
      </c>
      <c r="H16667">
        <v>0</v>
      </c>
      <c r="L16667">
        <v>589.46738500000004</v>
      </c>
      <c r="R16667">
        <v>997.40674200000001</v>
      </c>
      <c r="S16667" t="s">
        <v>90</v>
      </c>
      <c r="T16667" s="297">
        <v>46311.754166666666</v>
      </c>
    </row>
    <row r="16668" spans="1:20" x14ac:dyDescent="0.35">
      <c r="A16668" t="s">
        <v>158</v>
      </c>
      <c r="C16668" t="s">
        <v>89</v>
      </c>
      <c r="D16668" s="29">
        <v>46624</v>
      </c>
      <c r="E16668">
        <v>0</v>
      </c>
      <c r="F16668">
        <v>0</v>
      </c>
      <c r="G16668">
        <v>0</v>
      </c>
      <c r="H16668">
        <v>0</v>
      </c>
      <c r="L16668">
        <v>589.46738500000004</v>
      </c>
      <c r="R16668">
        <v>997.40674200000001</v>
      </c>
      <c r="S16668" t="s">
        <v>90</v>
      </c>
      <c r="T16668" s="297">
        <v>46311.754166666666</v>
      </c>
    </row>
    <row r="16669" spans="1:20" x14ac:dyDescent="0.35">
      <c r="A16669" t="s">
        <v>158</v>
      </c>
      <c r="C16669" t="s">
        <v>89</v>
      </c>
      <c r="D16669" s="29">
        <v>46625</v>
      </c>
      <c r="E16669">
        <v>0</v>
      </c>
      <c r="F16669">
        <v>0</v>
      </c>
      <c r="G16669">
        <v>0</v>
      </c>
      <c r="H16669">
        <v>0</v>
      </c>
      <c r="L16669">
        <v>589.46738500000004</v>
      </c>
      <c r="R16669">
        <v>997.40674200000001</v>
      </c>
      <c r="S16669" t="s">
        <v>90</v>
      </c>
      <c r="T16669" s="297">
        <v>46311.754166666666</v>
      </c>
    </row>
    <row r="16670" spans="1:20" x14ac:dyDescent="0.35">
      <c r="A16670" t="s">
        <v>158</v>
      </c>
      <c r="C16670" t="s">
        <v>89</v>
      </c>
      <c r="D16670" s="29">
        <v>46626</v>
      </c>
      <c r="E16670">
        <v>0</v>
      </c>
      <c r="F16670">
        <v>0</v>
      </c>
      <c r="G16670">
        <v>0</v>
      </c>
      <c r="H16670">
        <v>0</v>
      </c>
      <c r="L16670">
        <v>589.46738500000004</v>
      </c>
      <c r="R16670">
        <v>997.40674200000001</v>
      </c>
      <c r="S16670" t="s">
        <v>90</v>
      </c>
      <c r="T16670" s="297">
        <v>46311.754166666666</v>
      </c>
    </row>
    <row r="16671" spans="1:20" x14ac:dyDescent="0.35">
      <c r="A16671" t="s">
        <v>158</v>
      </c>
      <c r="C16671" t="s">
        <v>89</v>
      </c>
      <c r="D16671" s="29">
        <v>46627</v>
      </c>
      <c r="E16671">
        <v>0</v>
      </c>
      <c r="F16671">
        <v>0</v>
      </c>
      <c r="G16671">
        <v>0</v>
      </c>
      <c r="H16671">
        <v>0</v>
      </c>
      <c r="L16671">
        <v>589.46738500000004</v>
      </c>
      <c r="R16671">
        <v>997.40674200000001</v>
      </c>
      <c r="S16671" t="s">
        <v>90</v>
      </c>
      <c r="T16671" s="297">
        <v>46311.754166666666</v>
      </c>
    </row>
    <row r="16672" spans="1:20" x14ac:dyDescent="0.35">
      <c r="A16672" t="s">
        <v>158</v>
      </c>
      <c r="C16672" t="s">
        <v>89</v>
      </c>
      <c r="D16672" s="29">
        <v>46628</v>
      </c>
      <c r="E16672">
        <v>0</v>
      </c>
      <c r="F16672">
        <v>0</v>
      </c>
      <c r="G16672">
        <v>0</v>
      </c>
      <c r="H16672">
        <v>0</v>
      </c>
      <c r="L16672">
        <v>589.46738500000004</v>
      </c>
      <c r="R16672">
        <v>997.40674200000001</v>
      </c>
      <c r="S16672" t="s">
        <v>90</v>
      </c>
      <c r="T16672" s="297">
        <v>46311.754166666666</v>
      </c>
    </row>
    <row r="16673" spans="1:20" x14ac:dyDescent="0.35">
      <c r="A16673" t="s">
        <v>158</v>
      </c>
      <c r="C16673" t="s">
        <v>89</v>
      </c>
      <c r="D16673" s="29">
        <v>46629</v>
      </c>
      <c r="E16673">
        <v>0</v>
      </c>
      <c r="F16673">
        <v>0</v>
      </c>
      <c r="G16673">
        <v>0</v>
      </c>
      <c r="H16673">
        <v>0</v>
      </c>
      <c r="L16673">
        <v>589.46738500000004</v>
      </c>
      <c r="R16673">
        <v>997.40674200000001</v>
      </c>
      <c r="S16673" t="s">
        <v>90</v>
      </c>
      <c r="T16673" s="297">
        <v>46311.754166666666</v>
      </c>
    </row>
    <row r="16674" spans="1:20" x14ac:dyDescent="0.35">
      <c r="A16674" t="s">
        <v>158</v>
      </c>
      <c r="C16674" t="s">
        <v>89</v>
      </c>
      <c r="D16674" s="29">
        <v>46630</v>
      </c>
      <c r="E16674">
        <v>0</v>
      </c>
      <c r="F16674">
        <v>0</v>
      </c>
      <c r="G16674">
        <v>0</v>
      </c>
      <c r="H16674">
        <v>0</v>
      </c>
      <c r="L16674">
        <v>589.46738500000004</v>
      </c>
      <c r="R16674">
        <v>997.40674200000001</v>
      </c>
      <c r="S16674" t="s">
        <v>90</v>
      </c>
      <c r="T16674" s="297">
        <v>46311.754166666666</v>
      </c>
    </row>
    <row r="16675" spans="1:20" x14ac:dyDescent="0.35">
      <c r="A16675" t="s">
        <v>158</v>
      </c>
      <c r="C16675" t="s">
        <v>89</v>
      </c>
      <c r="D16675" s="29">
        <v>46631</v>
      </c>
      <c r="E16675">
        <v>0</v>
      </c>
      <c r="F16675">
        <v>0</v>
      </c>
      <c r="G16675">
        <v>0</v>
      </c>
      <c r="H16675">
        <v>0</v>
      </c>
      <c r="L16675">
        <v>589.46738500000004</v>
      </c>
      <c r="R16675">
        <v>997.40674200000001</v>
      </c>
      <c r="S16675" t="s">
        <v>90</v>
      </c>
      <c r="T16675" s="297">
        <v>46311.754166666666</v>
      </c>
    </row>
    <row r="16676" spans="1:20" x14ac:dyDescent="0.35">
      <c r="A16676" t="s">
        <v>158</v>
      </c>
      <c r="C16676" t="s">
        <v>89</v>
      </c>
      <c r="D16676" s="29">
        <v>46632</v>
      </c>
      <c r="E16676">
        <v>0</v>
      </c>
      <c r="F16676">
        <v>0</v>
      </c>
      <c r="G16676">
        <v>0</v>
      </c>
      <c r="H16676">
        <v>0</v>
      </c>
      <c r="L16676">
        <v>589.46738500000004</v>
      </c>
      <c r="R16676">
        <v>997.40674200000001</v>
      </c>
      <c r="S16676" t="s">
        <v>90</v>
      </c>
      <c r="T16676" s="297">
        <v>46311.754166666666</v>
      </c>
    </row>
    <row r="16677" spans="1:20" x14ac:dyDescent="0.35">
      <c r="A16677" t="s">
        <v>158</v>
      </c>
      <c r="C16677" t="s">
        <v>89</v>
      </c>
      <c r="D16677" s="29">
        <v>46633</v>
      </c>
      <c r="E16677">
        <v>0</v>
      </c>
      <c r="F16677">
        <v>0</v>
      </c>
      <c r="G16677">
        <v>0</v>
      </c>
      <c r="H16677">
        <v>0</v>
      </c>
      <c r="L16677">
        <v>589.46738500000004</v>
      </c>
      <c r="R16677">
        <v>997.40674200000001</v>
      </c>
      <c r="S16677" t="s">
        <v>90</v>
      </c>
      <c r="T16677" s="297">
        <v>46311.754166666666</v>
      </c>
    </row>
    <row r="16678" spans="1:20" x14ac:dyDescent="0.35">
      <c r="A16678" t="s">
        <v>158</v>
      </c>
      <c r="C16678" t="s">
        <v>89</v>
      </c>
      <c r="D16678" s="29">
        <v>46634</v>
      </c>
      <c r="E16678">
        <v>0</v>
      </c>
      <c r="F16678">
        <v>0</v>
      </c>
      <c r="G16678">
        <v>0</v>
      </c>
      <c r="H16678">
        <v>0</v>
      </c>
      <c r="L16678">
        <v>589.46738500000004</v>
      </c>
      <c r="R16678">
        <v>997.40674200000001</v>
      </c>
      <c r="S16678" t="s">
        <v>90</v>
      </c>
      <c r="T16678" s="297">
        <v>46311.754166666666</v>
      </c>
    </row>
    <row r="16679" spans="1:20" x14ac:dyDescent="0.35">
      <c r="A16679" t="s">
        <v>158</v>
      </c>
      <c r="C16679" t="s">
        <v>89</v>
      </c>
      <c r="D16679" s="29">
        <v>46635</v>
      </c>
      <c r="E16679">
        <v>0</v>
      </c>
      <c r="F16679">
        <v>0</v>
      </c>
      <c r="G16679">
        <v>0</v>
      </c>
      <c r="H16679">
        <v>0</v>
      </c>
      <c r="L16679">
        <v>589.46738500000004</v>
      </c>
      <c r="R16679">
        <v>997.40674200000001</v>
      </c>
      <c r="S16679" t="s">
        <v>90</v>
      </c>
      <c r="T16679" s="297">
        <v>46311.754166666666</v>
      </c>
    </row>
    <row r="16680" spans="1:20" x14ac:dyDescent="0.35">
      <c r="A16680" t="s">
        <v>158</v>
      </c>
      <c r="C16680" t="s">
        <v>89</v>
      </c>
      <c r="D16680" s="29">
        <v>46636</v>
      </c>
      <c r="E16680">
        <v>0</v>
      </c>
      <c r="F16680">
        <v>0</v>
      </c>
      <c r="G16680">
        <v>0</v>
      </c>
      <c r="H16680">
        <v>0</v>
      </c>
      <c r="L16680">
        <v>589.46738500000004</v>
      </c>
      <c r="R16680">
        <v>997.40674200000001</v>
      </c>
      <c r="S16680" t="s">
        <v>90</v>
      </c>
      <c r="T16680" s="297">
        <v>46311.754166666666</v>
      </c>
    </row>
    <row r="16681" spans="1:20" x14ac:dyDescent="0.35">
      <c r="A16681" t="s">
        <v>158</v>
      </c>
      <c r="C16681" t="s">
        <v>89</v>
      </c>
      <c r="D16681" s="29">
        <v>46637</v>
      </c>
      <c r="E16681">
        <v>0</v>
      </c>
      <c r="F16681">
        <v>0</v>
      </c>
      <c r="G16681">
        <v>0</v>
      </c>
      <c r="H16681">
        <v>0</v>
      </c>
      <c r="L16681">
        <v>589.46738500000004</v>
      </c>
      <c r="R16681">
        <v>997.40674200000001</v>
      </c>
      <c r="S16681" t="s">
        <v>90</v>
      </c>
      <c r="T16681" s="297">
        <v>46311.754166666666</v>
      </c>
    </row>
    <row r="16682" spans="1:20" x14ac:dyDescent="0.35">
      <c r="A16682" t="s">
        <v>158</v>
      </c>
      <c r="C16682" t="s">
        <v>89</v>
      </c>
      <c r="D16682" s="29">
        <v>46638</v>
      </c>
      <c r="E16682">
        <v>0</v>
      </c>
      <c r="F16682">
        <v>0</v>
      </c>
      <c r="G16682">
        <v>0</v>
      </c>
      <c r="H16682">
        <v>0</v>
      </c>
      <c r="L16682">
        <v>589.46738500000004</v>
      </c>
      <c r="R16682">
        <v>997.40674200000001</v>
      </c>
      <c r="S16682" t="s">
        <v>90</v>
      </c>
      <c r="T16682" s="297">
        <v>46311.754166666666</v>
      </c>
    </row>
    <row r="16683" spans="1:20" x14ac:dyDescent="0.35">
      <c r="A16683" t="s">
        <v>158</v>
      </c>
      <c r="C16683" t="s">
        <v>89</v>
      </c>
      <c r="D16683" s="29">
        <v>46639</v>
      </c>
      <c r="E16683">
        <v>0</v>
      </c>
      <c r="F16683">
        <v>0</v>
      </c>
      <c r="G16683">
        <v>0</v>
      </c>
      <c r="H16683">
        <v>0</v>
      </c>
      <c r="L16683">
        <v>589.46738500000004</v>
      </c>
      <c r="R16683">
        <v>997.40674200000001</v>
      </c>
      <c r="S16683" t="s">
        <v>90</v>
      </c>
      <c r="T16683" s="297">
        <v>46311.754166666666</v>
      </c>
    </row>
    <row r="16684" spans="1:20" x14ac:dyDescent="0.35">
      <c r="A16684" t="s">
        <v>158</v>
      </c>
      <c r="C16684" t="s">
        <v>89</v>
      </c>
      <c r="D16684" s="29">
        <v>46640</v>
      </c>
      <c r="E16684">
        <v>0</v>
      </c>
      <c r="F16684">
        <v>0</v>
      </c>
      <c r="G16684">
        <v>0</v>
      </c>
      <c r="H16684">
        <v>0</v>
      </c>
      <c r="L16684">
        <v>589.46738500000004</v>
      </c>
      <c r="R16684">
        <v>997.40674200000001</v>
      </c>
      <c r="S16684" t="s">
        <v>90</v>
      </c>
      <c r="T16684" s="297">
        <v>46311.754166666666</v>
      </c>
    </row>
    <row r="16685" spans="1:20" x14ac:dyDescent="0.35">
      <c r="A16685" t="s">
        <v>158</v>
      </c>
      <c r="C16685" t="s">
        <v>89</v>
      </c>
      <c r="D16685" s="29">
        <v>46641</v>
      </c>
      <c r="E16685">
        <v>0</v>
      </c>
      <c r="F16685">
        <v>0</v>
      </c>
      <c r="G16685">
        <v>0</v>
      </c>
      <c r="H16685">
        <v>0</v>
      </c>
      <c r="L16685">
        <v>589.46738500000004</v>
      </c>
      <c r="R16685">
        <v>997.40674200000001</v>
      </c>
      <c r="S16685" t="s">
        <v>90</v>
      </c>
      <c r="T16685" s="297">
        <v>46311.754166666666</v>
      </c>
    </row>
    <row r="16686" spans="1:20" x14ac:dyDescent="0.35">
      <c r="A16686" t="s">
        <v>158</v>
      </c>
      <c r="C16686" t="s">
        <v>89</v>
      </c>
      <c r="D16686" s="29">
        <v>46642</v>
      </c>
      <c r="E16686">
        <v>0</v>
      </c>
      <c r="F16686">
        <v>0</v>
      </c>
      <c r="G16686">
        <v>0</v>
      </c>
      <c r="H16686">
        <v>0</v>
      </c>
      <c r="L16686">
        <v>589.46738500000004</v>
      </c>
      <c r="R16686">
        <v>997.40674200000001</v>
      </c>
      <c r="S16686" t="s">
        <v>90</v>
      </c>
      <c r="T16686" s="297">
        <v>46311.754166666666</v>
      </c>
    </row>
    <row r="16687" spans="1:20" x14ac:dyDescent="0.35">
      <c r="A16687" t="s">
        <v>158</v>
      </c>
      <c r="C16687" t="s">
        <v>89</v>
      </c>
      <c r="D16687" s="29">
        <v>46643</v>
      </c>
      <c r="E16687">
        <v>0</v>
      </c>
      <c r="F16687">
        <v>0</v>
      </c>
      <c r="G16687">
        <v>0</v>
      </c>
      <c r="H16687">
        <v>0</v>
      </c>
      <c r="L16687">
        <v>589.46738500000004</v>
      </c>
      <c r="R16687">
        <v>997.40674200000001</v>
      </c>
      <c r="S16687" t="s">
        <v>90</v>
      </c>
      <c r="T16687" s="297">
        <v>46311.754166666666</v>
      </c>
    </row>
    <row r="16688" spans="1:20" x14ac:dyDescent="0.35">
      <c r="A16688" t="s">
        <v>158</v>
      </c>
      <c r="C16688" t="s">
        <v>89</v>
      </c>
      <c r="D16688" s="29">
        <v>46644</v>
      </c>
      <c r="E16688">
        <v>0</v>
      </c>
      <c r="F16688">
        <v>0</v>
      </c>
      <c r="G16688">
        <v>0</v>
      </c>
      <c r="H16688">
        <v>0</v>
      </c>
      <c r="L16688">
        <v>589.46738500000004</v>
      </c>
      <c r="R16688">
        <v>997.40674200000001</v>
      </c>
      <c r="S16688" t="s">
        <v>90</v>
      </c>
      <c r="T16688" s="297">
        <v>46311.754166666666</v>
      </c>
    </row>
    <row r="16689" spans="1:20" x14ac:dyDescent="0.35">
      <c r="A16689" t="s">
        <v>158</v>
      </c>
      <c r="C16689" t="s">
        <v>89</v>
      </c>
      <c r="D16689" s="29">
        <v>46645</v>
      </c>
      <c r="E16689">
        <v>0</v>
      </c>
      <c r="F16689">
        <v>0</v>
      </c>
      <c r="G16689">
        <v>0</v>
      </c>
      <c r="H16689">
        <v>0</v>
      </c>
      <c r="L16689">
        <v>589.46738500000004</v>
      </c>
      <c r="R16689">
        <v>997.40674200000001</v>
      </c>
      <c r="S16689" t="s">
        <v>90</v>
      </c>
      <c r="T16689" s="297">
        <v>46311.754166666666</v>
      </c>
    </row>
    <row r="16690" spans="1:20" x14ac:dyDescent="0.35">
      <c r="A16690" t="s">
        <v>158</v>
      </c>
      <c r="C16690" t="s">
        <v>89</v>
      </c>
      <c r="D16690" s="29">
        <v>46646</v>
      </c>
      <c r="E16690">
        <v>0</v>
      </c>
      <c r="F16690">
        <v>0</v>
      </c>
      <c r="G16690">
        <v>0</v>
      </c>
      <c r="H16690">
        <v>0</v>
      </c>
      <c r="L16690">
        <v>589.46738500000004</v>
      </c>
      <c r="R16690">
        <v>997.40674200000001</v>
      </c>
      <c r="S16690" t="s">
        <v>90</v>
      </c>
      <c r="T16690" s="297">
        <v>46311.754166666666</v>
      </c>
    </row>
    <row r="16691" spans="1:20" x14ac:dyDescent="0.35">
      <c r="A16691" t="s">
        <v>158</v>
      </c>
      <c r="C16691" t="s">
        <v>89</v>
      </c>
      <c r="D16691" s="29">
        <v>46647</v>
      </c>
      <c r="E16691">
        <v>0</v>
      </c>
      <c r="F16691">
        <v>0</v>
      </c>
      <c r="G16691">
        <v>0</v>
      </c>
      <c r="H16691">
        <v>0</v>
      </c>
      <c r="L16691">
        <v>589.46738500000004</v>
      </c>
      <c r="R16691">
        <v>997.40674200000001</v>
      </c>
      <c r="S16691" t="s">
        <v>90</v>
      </c>
      <c r="T16691" s="297">
        <v>46311.754166666666</v>
      </c>
    </row>
    <row r="16692" spans="1:20" x14ac:dyDescent="0.35">
      <c r="A16692" t="s">
        <v>158</v>
      </c>
      <c r="C16692" t="s">
        <v>89</v>
      </c>
      <c r="D16692" s="29">
        <v>46648</v>
      </c>
      <c r="E16692">
        <v>0</v>
      </c>
      <c r="F16692">
        <v>0</v>
      </c>
      <c r="G16692">
        <v>0</v>
      </c>
      <c r="H16692">
        <v>0</v>
      </c>
      <c r="L16692">
        <v>589.46738500000004</v>
      </c>
      <c r="R16692">
        <v>997.40674200000001</v>
      </c>
      <c r="S16692" t="s">
        <v>90</v>
      </c>
      <c r="T16692" s="297">
        <v>46311.754166666666</v>
      </c>
    </row>
    <row r="16693" spans="1:20" x14ac:dyDescent="0.35">
      <c r="A16693" t="s">
        <v>158</v>
      </c>
      <c r="C16693" t="s">
        <v>89</v>
      </c>
      <c r="D16693" s="29">
        <v>46649</v>
      </c>
      <c r="E16693">
        <v>0</v>
      </c>
      <c r="F16693">
        <v>0</v>
      </c>
      <c r="G16693">
        <v>0</v>
      </c>
      <c r="H16693">
        <v>0</v>
      </c>
      <c r="L16693">
        <v>589.46738500000004</v>
      </c>
      <c r="R16693">
        <v>997.40674200000001</v>
      </c>
      <c r="S16693" t="s">
        <v>90</v>
      </c>
      <c r="T16693" s="297">
        <v>46311.754166666666</v>
      </c>
    </row>
    <row r="16694" spans="1:20" x14ac:dyDescent="0.35">
      <c r="A16694" t="s">
        <v>158</v>
      </c>
      <c r="C16694" t="s">
        <v>89</v>
      </c>
      <c r="D16694" s="29">
        <v>46650</v>
      </c>
      <c r="E16694">
        <v>0</v>
      </c>
      <c r="F16694">
        <v>0</v>
      </c>
      <c r="G16694">
        <v>0</v>
      </c>
      <c r="H16694">
        <v>0</v>
      </c>
      <c r="L16694">
        <v>589.46738500000004</v>
      </c>
      <c r="R16694">
        <v>997.40674200000001</v>
      </c>
      <c r="S16694" t="s">
        <v>90</v>
      </c>
      <c r="T16694" s="297">
        <v>46311.754166666666</v>
      </c>
    </row>
    <row r="16695" spans="1:20" x14ac:dyDescent="0.35">
      <c r="A16695" t="s">
        <v>158</v>
      </c>
      <c r="C16695" t="s">
        <v>89</v>
      </c>
      <c r="D16695" s="29">
        <v>46651</v>
      </c>
      <c r="E16695">
        <v>0</v>
      </c>
      <c r="F16695">
        <v>0</v>
      </c>
      <c r="G16695">
        <v>0</v>
      </c>
      <c r="H16695">
        <v>0</v>
      </c>
      <c r="L16695">
        <v>589.46738500000004</v>
      </c>
      <c r="R16695">
        <v>997.40674200000001</v>
      </c>
      <c r="S16695" t="s">
        <v>90</v>
      </c>
      <c r="T16695" s="297">
        <v>46311.754166666666</v>
      </c>
    </row>
    <row r="16696" spans="1:20" x14ac:dyDescent="0.35">
      <c r="A16696" t="s">
        <v>158</v>
      </c>
      <c r="C16696" t="s">
        <v>89</v>
      </c>
      <c r="D16696" s="29">
        <v>46652</v>
      </c>
      <c r="E16696">
        <v>0</v>
      </c>
      <c r="F16696">
        <v>0</v>
      </c>
      <c r="G16696">
        <v>0</v>
      </c>
      <c r="H16696">
        <v>0</v>
      </c>
      <c r="L16696">
        <v>589.46738500000004</v>
      </c>
      <c r="R16696">
        <v>997.40674200000001</v>
      </c>
      <c r="S16696" t="s">
        <v>90</v>
      </c>
      <c r="T16696" s="297">
        <v>46311.754166666666</v>
      </c>
    </row>
    <row r="16697" spans="1:20" x14ac:dyDescent="0.35">
      <c r="A16697" t="s">
        <v>158</v>
      </c>
      <c r="C16697" t="s">
        <v>89</v>
      </c>
      <c r="D16697" s="29">
        <v>46653</v>
      </c>
      <c r="E16697">
        <v>0</v>
      </c>
      <c r="F16697">
        <v>0</v>
      </c>
      <c r="G16697">
        <v>0</v>
      </c>
      <c r="H16697">
        <v>0</v>
      </c>
      <c r="L16697">
        <v>589.46738500000004</v>
      </c>
      <c r="R16697">
        <v>997.40674200000001</v>
      </c>
      <c r="S16697" t="s">
        <v>90</v>
      </c>
      <c r="T16697" s="297">
        <v>46311.754166666666</v>
      </c>
    </row>
    <row r="16698" spans="1:20" x14ac:dyDescent="0.35">
      <c r="A16698" t="s">
        <v>158</v>
      </c>
      <c r="C16698" t="s">
        <v>89</v>
      </c>
      <c r="D16698" s="29">
        <v>46654</v>
      </c>
      <c r="E16698">
        <v>0</v>
      </c>
      <c r="F16698">
        <v>0</v>
      </c>
      <c r="G16698">
        <v>0</v>
      </c>
      <c r="H16698">
        <v>0</v>
      </c>
      <c r="L16698">
        <v>589.46738500000004</v>
      </c>
      <c r="R16698">
        <v>997.40674200000001</v>
      </c>
      <c r="S16698" t="s">
        <v>90</v>
      </c>
      <c r="T16698" s="297">
        <v>46311.754166666666</v>
      </c>
    </row>
    <row r="16699" spans="1:20" x14ac:dyDescent="0.35">
      <c r="A16699" t="s">
        <v>158</v>
      </c>
      <c r="C16699" t="s">
        <v>89</v>
      </c>
      <c r="D16699" s="29">
        <v>46655</v>
      </c>
      <c r="E16699">
        <v>0</v>
      </c>
      <c r="F16699">
        <v>0</v>
      </c>
      <c r="G16699">
        <v>0</v>
      </c>
      <c r="H16699">
        <v>0</v>
      </c>
      <c r="L16699">
        <v>589.46738500000004</v>
      </c>
      <c r="R16699">
        <v>997.40674200000001</v>
      </c>
      <c r="S16699" t="s">
        <v>90</v>
      </c>
      <c r="T16699" s="297">
        <v>46311.754166666666</v>
      </c>
    </row>
    <row r="16700" spans="1:20" x14ac:dyDescent="0.35">
      <c r="A16700" t="s">
        <v>158</v>
      </c>
      <c r="C16700" t="s">
        <v>89</v>
      </c>
      <c r="D16700" s="29">
        <v>46656</v>
      </c>
      <c r="E16700">
        <v>0</v>
      </c>
      <c r="F16700">
        <v>0</v>
      </c>
      <c r="G16700">
        <v>0</v>
      </c>
      <c r="H16700">
        <v>0</v>
      </c>
      <c r="L16700">
        <v>589.46738500000004</v>
      </c>
      <c r="R16700">
        <v>997.40674200000001</v>
      </c>
      <c r="S16700" t="s">
        <v>90</v>
      </c>
      <c r="T16700" s="297">
        <v>46311.754166666666</v>
      </c>
    </row>
    <row r="16701" spans="1:20" x14ac:dyDescent="0.35">
      <c r="A16701" t="s">
        <v>158</v>
      </c>
      <c r="C16701" t="s">
        <v>89</v>
      </c>
      <c r="D16701" s="29">
        <v>46657</v>
      </c>
      <c r="E16701">
        <v>0</v>
      </c>
      <c r="F16701">
        <v>0</v>
      </c>
      <c r="G16701">
        <v>0</v>
      </c>
      <c r="H16701">
        <v>0</v>
      </c>
      <c r="L16701">
        <v>589.46738500000004</v>
      </c>
      <c r="R16701">
        <v>997.40674200000001</v>
      </c>
      <c r="S16701" t="s">
        <v>90</v>
      </c>
      <c r="T16701" s="297">
        <v>46311.754166666666</v>
      </c>
    </row>
    <row r="16702" spans="1:20" x14ac:dyDescent="0.35">
      <c r="A16702" t="s">
        <v>158</v>
      </c>
      <c r="C16702" t="s">
        <v>89</v>
      </c>
      <c r="D16702" s="29">
        <v>46658</v>
      </c>
      <c r="E16702">
        <v>0</v>
      </c>
      <c r="F16702">
        <v>0</v>
      </c>
      <c r="G16702">
        <v>0</v>
      </c>
      <c r="H16702">
        <v>0</v>
      </c>
      <c r="L16702">
        <v>589.46738500000004</v>
      </c>
      <c r="R16702">
        <v>997.40674200000001</v>
      </c>
      <c r="S16702" t="s">
        <v>90</v>
      </c>
      <c r="T16702" s="297">
        <v>46311.754166666666</v>
      </c>
    </row>
    <row r="16703" spans="1:20" x14ac:dyDescent="0.35">
      <c r="A16703" t="s">
        <v>158</v>
      </c>
      <c r="C16703" t="s">
        <v>89</v>
      </c>
      <c r="D16703" s="29">
        <v>46659</v>
      </c>
      <c r="E16703">
        <v>0</v>
      </c>
      <c r="F16703">
        <v>0</v>
      </c>
      <c r="G16703">
        <v>0</v>
      </c>
      <c r="H16703">
        <v>0</v>
      </c>
      <c r="L16703">
        <v>589.46738500000004</v>
      </c>
      <c r="R16703">
        <v>997.40674200000001</v>
      </c>
      <c r="S16703" t="s">
        <v>90</v>
      </c>
      <c r="T16703" s="297">
        <v>46311.754166666666</v>
      </c>
    </row>
    <row r="16704" spans="1:20" x14ac:dyDescent="0.35">
      <c r="A16704" t="s">
        <v>158</v>
      </c>
      <c r="C16704" t="s">
        <v>89</v>
      </c>
      <c r="D16704" s="29">
        <v>46660</v>
      </c>
      <c r="E16704">
        <v>0</v>
      </c>
      <c r="F16704">
        <v>0</v>
      </c>
      <c r="G16704">
        <v>0</v>
      </c>
      <c r="H16704">
        <v>0</v>
      </c>
      <c r="L16704">
        <v>589.46738500000004</v>
      </c>
      <c r="R16704">
        <v>997.40674200000001</v>
      </c>
      <c r="S16704" t="s">
        <v>90</v>
      </c>
      <c r="T16704" s="297">
        <v>46311.754166666666</v>
      </c>
    </row>
    <row r="16705" spans="1:20" x14ac:dyDescent="0.35">
      <c r="A16705" t="s">
        <v>158</v>
      </c>
      <c r="C16705" t="s">
        <v>89</v>
      </c>
      <c r="D16705" s="29">
        <v>46661</v>
      </c>
      <c r="E16705">
        <v>0</v>
      </c>
      <c r="F16705">
        <v>0</v>
      </c>
      <c r="G16705">
        <v>0</v>
      </c>
      <c r="H16705">
        <v>0</v>
      </c>
      <c r="L16705">
        <v>589.46738500000004</v>
      </c>
      <c r="R16705">
        <v>997.40674200000001</v>
      </c>
      <c r="S16705" t="s">
        <v>90</v>
      </c>
      <c r="T16705" s="297">
        <v>46311.754166666666</v>
      </c>
    </row>
    <row r="16706" spans="1:20" x14ac:dyDescent="0.35">
      <c r="A16706" t="s">
        <v>158</v>
      </c>
      <c r="C16706" t="s">
        <v>89</v>
      </c>
      <c r="D16706" s="29">
        <v>46662</v>
      </c>
      <c r="E16706">
        <v>0</v>
      </c>
      <c r="F16706">
        <v>0</v>
      </c>
      <c r="G16706">
        <v>0</v>
      </c>
      <c r="H16706">
        <v>0</v>
      </c>
      <c r="L16706">
        <v>589.46738500000004</v>
      </c>
      <c r="R16706">
        <v>997.40674200000001</v>
      </c>
      <c r="S16706" t="s">
        <v>90</v>
      </c>
      <c r="T16706" s="297">
        <v>46311.754166666666</v>
      </c>
    </row>
    <row r="16707" spans="1:20" x14ac:dyDescent="0.35">
      <c r="A16707" t="s">
        <v>158</v>
      </c>
      <c r="C16707" t="s">
        <v>89</v>
      </c>
      <c r="D16707" s="29">
        <v>46663</v>
      </c>
      <c r="E16707">
        <v>0</v>
      </c>
      <c r="F16707">
        <v>0</v>
      </c>
      <c r="G16707">
        <v>0</v>
      </c>
      <c r="H16707">
        <v>0</v>
      </c>
      <c r="L16707">
        <v>589.46738500000004</v>
      </c>
      <c r="R16707">
        <v>997.40674200000001</v>
      </c>
      <c r="S16707" t="s">
        <v>90</v>
      </c>
      <c r="T16707" s="297">
        <v>46311.754166666666</v>
      </c>
    </row>
    <row r="16708" spans="1:20" x14ac:dyDescent="0.35">
      <c r="A16708" t="s">
        <v>158</v>
      </c>
      <c r="C16708" t="s">
        <v>89</v>
      </c>
      <c r="D16708" s="29">
        <v>46664</v>
      </c>
      <c r="E16708">
        <v>0</v>
      </c>
      <c r="F16708">
        <v>0</v>
      </c>
      <c r="G16708">
        <v>0</v>
      </c>
      <c r="H16708">
        <v>0</v>
      </c>
      <c r="L16708">
        <v>589.46738500000004</v>
      </c>
      <c r="R16708">
        <v>997.40674200000001</v>
      </c>
      <c r="S16708" t="s">
        <v>90</v>
      </c>
      <c r="T16708" s="297">
        <v>46311.754166666666</v>
      </c>
    </row>
    <row r="16709" spans="1:20" x14ac:dyDescent="0.35">
      <c r="A16709" t="s">
        <v>158</v>
      </c>
      <c r="C16709" t="s">
        <v>89</v>
      </c>
      <c r="D16709" s="29">
        <v>46665</v>
      </c>
      <c r="E16709">
        <v>0</v>
      </c>
      <c r="F16709">
        <v>0</v>
      </c>
      <c r="G16709">
        <v>0</v>
      </c>
      <c r="H16709">
        <v>0</v>
      </c>
      <c r="L16709">
        <v>589.46738500000004</v>
      </c>
      <c r="R16709">
        <v>997.40674200000001</v>
      </c>
      <c r="S16709" t="s">
        <v>90</v>
      </c>
      <c r="T16709" s="297">
        <v>46311.754166666666</v>
      </c>
    </row>
    <row r="16710" spans="1:20" x14ac:dyDescent="0.35">
      <c r="A16710" t="s">
        <v>158</v>
      </c>
      <c r="C16710" t="s">
        <v>89</v>
      </c>
      <c r="D16710" s="29">
        <v>46666</v>
      </c>
      <c r="E16710">
        <v>0</v>
      </c>
      <c r="F16710">
        <v>0</v>
      </c>
      <c r="G16710">
        <v>0</v>
      </c>
      <c r="H16710">
        <v>0</v>
      </c>
      <c r="L16710">
        <v>589.46738500000004</v>
      </c>
      <c r="R16710">
        <v>997.40674200000001</v>
      </c>
      <c r="S16710" t="s">
        <v>90</v>
      </c>
      <c r="T16710" s="297">
        <v>46311.754166666666</v>
      </c>
    </row>
    <row r="16711" spans="1:20" x14ac:dyDescent="0.35">
      <c r="A16711" t="s">
        <v>158</v>
      </c>
      <c r="C16711" t="s">
        <v>89</v>
      </c>
      <c r="D16711" s="29">
        <v>46667</v>
      </c>
      <c r="E16711">
        <v>0</v>
      </c>
      <c r="F16711">
        <v>0</v>
      </c>
      <c r="G16711">
        <v>0</v>
      </c>
      <c r="H16711">
        <v>0</v>
      </c>
      <c r="L16711">
        <v>589.46738500000004</v>
      </c>
      <c r="R16711">
        <v>997.40674200000001</v>
      </c>
      <c r="S16711" t="s">
        <v>90</v>
      </c>
      <c r="T16711" s="297">
        <v>46311.754166666666</v>
      </c>
    </row>
    <row r="16712" spans="1:20" x14ac:dyDescent="0.35">
      <c r="A16712" t="s">
        <v>158</v>
      </c>
      <c r="C16712" t="s">
        <v>89</v>
      </c>
      <c r="D16712" s="29">
        <v>46668</v>
      </c>
      <c r="E16712">
        <v>0</v>
      </c>
      <c r="F16712">
        <v>0</v>
      </c>
      <c r="G16712">
        <v>0</v>
      </c>
      <c r="H16712">
        <v>0</v>
      </c>
      <c r="L16712">
        <v>589.46738500000004</v>
      </c>
      <c r="R16712">
        <v>997.40674200000001</v>
      </c>
      <c r="S16712" t="s">
        <v>90</v>
      </c>
      <c r="T16712" s="297">
        <v>46311.754166666666</v>
      </c>
    </row>
    <row r="16713" spans="1:20" x14ac:dyDescent="0.35">
      <c r="A16713" t="s">
        <v>158</v>
      </c>
      <c r="C16713" t="s">
        <v>89</v>
      </c>
      <c r="D16713" s="29">
        <v>46669</v>
      </c>
      <c r="E16713">
        <v>0</v>
      </c>
      <c r="F16713">
        <v>0</v>
      </c>
      <c r="G16713">
        <v>0</v>
      </c>
      <c r="H16713">
        <v>0</v>
      </c>
      <c r="L16713">
        <v>589.46738500000004</v>
      </c>
      <c r="R16713">
        <v>997.40674200000001</v>
      </c>
      <c r="S16713" t="s">
        <v>90</v>
      </c>
      <c r="T16713" s="297">
        <v>46311.754166666666</v>
      </c>
    </row>
    <row r="16714" spans="1:20" x14ac:dyDescent="0.35">
      <c r="A16714" t="s">
        <v>158</v>
      </c>
      <c r="C16714" t="s">
        <v>89</v>
      </c>
      <c r="D16714" s="29">
        <v>46670</v>
      </c>
      <c r="E16714">
        <v>0</v>
      </c>
      <c r="F16714">
        <v>0</v>
      </c>
      <c r="G16714">
        <v>0</v>
      </c>
      <c r="H16714">
        <v>0</v>
      </c>
      <c r="L16714">
        <v>589.46738500000004</v>
      </c>
      <c r="R16714">
        <v>997.40674200000001</v>
      </c>
      <c r="S16714" t="s">
        <v>90</v>
      </c>
      <c r="T16714" s="297">
        <v>46311.754166666666</v>
      </c>
    </row>
    <row r="16715" spans="1:20" x14ac:dyDescent="0.35">
      <c r="A16715" t="s">
        <v>158</v>
      </c>
      <c r="C16715" t="s">
        <v>89</v>
      </c>
      <c r="D16715" s="29">
        <v>46671</v>
      </c>
      <c r="E16715">
        <v>0</v>
      </c>
      <c r="F16715">
        <v>0</v>
      </c>
      <c r="G16715">
        <v>0</v>
      </c>
      <c r="H16715">
        <v>0</v>
      </c>
      <c r="L16715">
        <v>589.46738500000004</v>
      </c>
      <c r="R16715">
        <v>997.40674200000001</v>
      </c>
      <c r="S16715" t="s">
        <v>90</v>
      </c>
      <c r="T16715" s="297">
        <v>46311.754166666666</v>
      </c>
    </row>
    <row r="16716" spans="1:20" x14ac:dyDescent="0.35">
      <c r="A16716" t="s">
        <v>158</v>
      </c>
      <c r="C16716" t="s">
        <v>89</v>
      </c>
      <c r="D16716" s="29">
        <v>46672</v>
      </c>
      <c r="E16716">
        <v>0</v>
      </c>
      <c r="F16716">
        <v>0</v>
      </c>
      <c r="G16716">
        <v>0</v>
      </c>
      <c r="H16716">
        <v>0</v>
      </c>
      <c r="L16716">
        <v>589.46738500000004</v>
      </c>
      <c r="R16716">
        <v>997.40674200000001</v>
      </c>
      <c r="S16716" t="s">
        <v>90</v>
      </c>
      <c r="T16716" s="297">
        <v>46311.754166666666</v>
      </c>
    </row>
    <row r="16717" spans="1:20" x14ac:dyDescent="0.35">
      <c r="A16717" t="s">
        <v>158</v>
      </c>
      <c r="C16717" t="s">
        <v>89</v>
      </c>
      <c r="D16717" s="29">
        <v>46673</v>
      </c>
      <c r="E16717">
        <v>0</v>
      </c>
      <c r="F16717">
        <v>0</v>
      </c>
      <c r="G16717">
        <v>0</v>
      </c>
      <c r="H16717">
        <v>0</v>
      </c>
      <c r="L16717">
        <v>589.46738500000004</v>
      </c>
      <c r="R16717">
        <v>997.40674200000001</v>
      </c>
      <c r="S16717" t="s">
        <v>90</v>
      </c>
      <c r="T16717" s="297">
        <v>46311.754166666666</v>
      </c>
    </row>
    <row r="16718" spans="1:20" x14ac:dyDescent="0.35">
      <c r="A16718" t="s">
        <v>158</v>
      </c>
      <c r="C16718" t="s">
        <v>89</v>
      </c>
      <c r="D16718" s="29">
        <v>46674</v>
      </c>
      <c r="E16718">
        <v>0</v>
      </c>
      <c r="F16718">
        <v>0</v>
      </c>
      <c r="G16718">
        <v>0</v>
      </c>
      <c r="H16718">
        <v>0</v>
      </c>
      <c r="L16718">
        <v>589.46738500000004</v>
      </c>
      <c r="R16718">
        <v>997.40674200000001</v>
      </c>
      <c r="S16718" t="s">
        <v>90</v>
      </c>
      <c r="T16718" s="297">
        <v>46311.754166666666</v>
      </c>
    </row>
    <row r="16719" spans="1:20" x14ac:dyDescent="0.35">
      <c r="A16719" t="s">
        <v>158</v>
      </c>
      <c r="C16719" t="s">
        <v>89</v>
      </c>
      <c r="D16719" s="29">
        <v>46675</v>
      </c>
      <c r="E16719">
        <v>0</v>
      </c>
      <c r="F16719">
        <v>0</v>
      </c>
      <c r="G16719">
        <v>0</v>
      </c>
      <c r="H16719">
        <v>0</v>
      </c>
      <c r="L16719">
        <v>589.46738500000004</v>
      </c>
      <c r="R16719">
        <v>997.40674200000001</v>
      </c>
      <c r="S16719" t="s">
        <v>90</v>
      </c>
      <c r="T16719" s="297">
        <v>46311.754166666666</v>
      </c>
    </row>
    <row r="16720" spans="1:20" x14ac:dyDescent="0.35">
      <c r="A16720" t="s">
        <v>158</v>
      </c>
      <c r="C16720" t="s">
        <v>89</v>
      </c>
      <c r="D16720" s="29">
        <v>46676</v>
      </c>
      <c r="E16720">
        <v>0</v>
      </c>
      <c r="F16720">
        <v>0</v>
      </c>
      <c r="G16720">
        <v>0</v>
      </c>
      <c r="H16720">
        <v>0</v>
      </c>
      <c r="L16720">
        <v>589.46738500000004</v>
      </c>
      <c r="R16720">
        <v>997.40674200000001</v>
      </c>
      <c r="S16720" t="s">
        <v>90</v>
      </c>
      <c r="T16720" s="297">
        <v>46311.754166666666</v>
      </c>
    </row>
    <row r="16721" spans="1:20" x14ac:dyDescent="0.35">
      <c r="A16721" t="s">
        <v>158</v>
      </c>
      <c r="C16721" t="s">
        <v>89</v>
      </c>
      <c r="D16721" s="29">
        <v>46677</v>
      </c>
      <c r="E16721">
        <v>0</v>
      </c>
      <c r="F16721">
        <v>0</v>
      </c>
      <c r="G16721">
        <v>0</v>
      </c>
      <c r="H16721">
        <v>0</v>
      </c>
      <c r="L16721">
        <v>589.46738500000004</v>
      </c>
      <c r="R16721">
        <v>997.40674200000001</v>
      </c>
      <c r="S16721" t="s">
        <v>90</v>
      </c>
      <c r="T16721" s="297">
        <v>46311.754166666666</v>
      </c>
    </row>
    <row r="16722" spans="1:20" x14ac:dyDescent="0.35">
      <c r="A16722" t="s">
        <v>158</v>
      </c>
      <c r="C16722" t="s">
        <v>89</v>
      </c>
      <c r="D16722" s="29">
        <v>46678</v>
      </c>
      <c r="E16722">
        <v>0</v>
      </c>
      <c r="F16722">
        <v>0</v>
      </c>
      <c r="G16722">
        <v>0</v>
      </c>
      <c r="H16722">
        <v>0</v>
      </c>
      <c r="L16722">
        <v>589.46738500000004</v>
      </c>
      <c r="R16722">
        <v>997.40674200000001</v>
      </c>
      <c r="S16722" t="s">
        <v>90</v>
      </c>
      <c r="T16722" s="297">
        <v>46311.754166666666</v>
      </c>
    </row>
    <row r="16723" spans="1:20" x14ac:dyDescent="0.35">
      <c r="A16723" t="s">
        <v>158</v>
      </c>
      <c r="C16723" t="s">
        <v>89</v>
      </c>
      <c r="D16723" s="29">
        <v>46679</v>
      </c>
      <c r="E16723">
        <v>0</v>
      </c>
      <c r="F16723">
        <v>0</v>
      </c>
      <c r="G16723">
        <v>0</v>
      </c>
      <c r="H16723">
        <v>0</v>
      </c>
      <c r="L16723">
        <v>589.46738500000004</v>
      </c>
      <c r="R16723">
        <v>997.40674200000001</v>
      </c>
      <c r="S16723" t="s">
        <v>90</v>
      </c>
      <c r="T16723" s="297">
        <v>46311.754166666666</v>
      </c>
    </row>
    <row r="16724" spans="1:20" x14ac:dyDescent="0.35">
      <c r="A16724" t="s">
        <v>158</v>
      </c>
      <c r="C16724" t="s">
        <v>89</v>
      </c>
      <c r="D16724" s="29">
        <v>46680</v>
      </c>
      <c r="E16724">
        <v>0</v>
      </c>
      <c r="F16724">
        <v>0</v>
      </c>
      <c r="G16724">
        <v>0</v>
      </c>
      <c r="H16724">
        <v>0</v>
      </c>
      <c r="L16724">
        <v>589.46738500000004</v>
      </c>
      <c r="R16724">
        <v>997.40674200000001</v>
      </c>
      <c r="S16724" t="s">
        <v>90</v>
      </c>
      <c r="T16724" s="297">
        <v>46311.754166666666</v>
      </c>
    </row>
    <row r="16725" spans="1:20" x14ac:dyDescent="0.35">
      <c r="A16725" t="s">
        <v>158</v>
      </c>
      <c r="C16725" t="s">
        <v>89</v>
      </c>
      <c r="D16725" s="29">
        <v>46681</v>
      </c>
      <c r="E16725">
        <v>0</v>
      </c>
      <c r="F16725">
        <v>0</v>
      </c>
      <c r="G16725">
        <v>0</v>
      </c>
      <c r="H16725">
        <v>0</v>
      </c>
      <c r="L16725">
        <v>589.46738500000004</v>
      </c>
      <c r="R16725">
        <v>997.40674200000001</v>
      </c>
      <c r="S16725" t="s">
        <v>90</v>
      </c>
      <c r="T16725" s="297">
        <v>46311.754166666666</v>
      </c>
    </row>
    <row r="16726" spans="1:20" x14ac:dyDescent="0.35">
      <c r="A16726" t="s">
        <v>158</v>
      </c>
      <c r="C16726" t="s">
        <v>89</v>
      </c>
      <c r="D16726" s="29">
        <v>46682</v>
      </c>
      <c r="E16726">
        <v>0</v>
      </c>
      <c r="F16726">
        <v>0</v>
      </c>
      <c r="G16726">
        <v>0</v>
      </c>
      <c r="H16726">
        <v>0</v>
      </c>
      <c r="L16726">
        <v>589.46738500000004</v>
      </c>
      <c r="R16726">
        <v>997.40674200000001</v>
      </c>
      <c r="S16726" t="s">
        <v>90</v>
      </c>
      <c r="T16726" s="297">
        <v>46311.754166666666</v>
      </c>
    </row>
    <row r="16727" spans="1:20" x14ac:dyDescent="0.35">
      <c r="A16727" t="s">
        <v>158</v>
      </c>
      <c r="C16727" t="s">
        <v>89</v>
      </c>
      <c r="D16727" s="29">
        <v>46683</v>
      </c>
      <c r="E16727">
        <v>0</v>
      </c>
      <c r="F16727">
        <v>0</v>
      </c>
      <c r="G16727">
        <v>0</v>
      </c>
      <c r="H16727">
        <v>0</v>
      </c>
      <c r="L16727">
        <v>589.46738500000004</v>
      </c>
      <c r="R16727">
        <v>997.40674200000001</v>
      </c>
      <c r="S16727" t="s">
        <v>90</v>
      </c>
      <c r="T16727" s="297">
        <v>46311.754166666666</v>
      </c>
    </row>
    <row r="16728" spans="1:20" x14ac:dyDescent="0.35">
      <c r="A16728" t="s">
        <v>158</v>
      </c>
      <c r="C16728" t="s">
        <v>89</v>
      </c>
      <c r="D16728" s="29">
        <v>46684</v>
      </c>
      <c r="E16728">
        <v>0</v>
      </c>
      <c r="F16728">
        <v>0</v>
      </c>
      <c r="G16728">
        <v>0</v>
      </c>
      <c r="H16728">
        <v>0</v>
      </c>
      <c r="L16728">
        <v>589.46738500000004</v>
      </c>
      <c r="R16728">
        <v>997.40674200000001</v>
      </c>
      <c r="S16728" t="s">
        <v>90</v>
      </c>
      <c r="T16728" s="297">
        <v>46311.754166666666</v>
      </c>
    </row>
    <row r="16729" spans="1:20" x14ac:dyDescent="0.35">
      <c r="A16729" t="s">
        <v>158</v>
      </c>
      <c r="C16729" t="s">
        <v>89</v>
      </c>
      <c r="D16729" s="29">
        <v>46685</v>
      </c>
      <c r="E16729">
        <v>0</v>
      </c>
      <c r="F16729">
        <v>0</v>
      </c>
      <c r="G16729">
        <v>0</v>
      </c>
      <c r="H16729">
        <v>0</v>
      </c>
      <c r="L16729">
        <v>589.46738500000004</v>
      </c>
      <c r="R16729">
        <v>997.40674200000001</v>
      </c>
      <c r="S16729" t="s">
        <v>90</v>
      </c>
      <c r="T16729" s="297">
        <v>46311.754166666666</v>
      </c>
    </row>
    <row r="16730" spans="1:20" x14ac:dyDescent="0.35">
      <c r="A16730" t="s">
        <v>158</v>
      </c>
      <c r="C16730" t="s">
        <v>89</v>
      </c>
      <c r="D16730" s="29">
        <v>46686</v>
      </c>
      <c r="E16730">
        <v>0</v>
      </c>
      <c r="F16730">
        <v>0</v>
      </c>
      <c r="G16730">
        <v>0</v>
      </c>
      <c r="H16730">
        <v>0</v>
      </c>
      <c r="L16730">
        <v>589.46738500000004</v>
      </c>
      <c r="R16730">
        <v>997.40674200000001</v>
      </c>
      <c r="S16730" t="s">
        <v>90</v>
      </c>
      <c r="T16730" s="297">
        <v>46311.754166666666</v>
      </c>
    </row>
    <row r="16731" spans="1:20" x14ac:dyDescent="0.35">
      <c r="A16731" t="s">
        <v>158</v>
      </c>
      <c r="C16731" t="s">
        <v>89</v>
      </c>
      <c r="D16731" s="29">
        <v>46687</v>
      </c>
      <c r="E16731">
        <v>0</v>
      </c>
      <c r="F16731">
        <v>0</v>
      </c>
      <c r="G16731">
        <v>0</v>
      </c>
      <c r="H16731">
        <v>0</v>
      </c>
      <c r="L16731">
        <v>589.46738500000004</v>
      </c>
      <c r="R16731">
        <v>997.40674200000001</v>
      </c>
      <c r="S16731" t="s">
        <v>90</v>
      </c>
      <c r="T16731" s="297">
        <v>46311.754166666666</v>
      </c>
    </row>
    <row r="16732" spans="1:20" x14ac:dyDescent="0.35">
      <c r="A16732" t="s">
        <v>158</v>
      </c>
      <c r="C16732" t="s">
        <v>89</v>
      </c>
      <c r="D16732" s="29">
        <v>46688</v>
      </c>
      <c r="E16732">
        <v>0</v>
      </c>
      <c r="F16732">
        <v>0</v>
      </c>
      <c r="G16732">
        <v>0</v>
      </c>
      <c r="H16732">
        <v>0</v>
      </c>
      <c r="L16732">
        <v>589.46738500000004</v>
      </c>
      <c r="R16732">
        <v>997.40674200000001</v>
      </c>
      <c r="S16732" t="s">
        <v>90</v>
      </c>
      <c r="T16732" s="297">
        <v>46311.754166666666</v>
      </c>
    </row>
    <row r="16733" spans="1:20" x14ac:dyDescent="0.35">
      <c r="A16733" t="s">
        <v>158</v>
      </c>
      <c r="C16733" t="s">
        <v>89</v>
      </c>
      <c r="D16733" s="29">
        <v>46689</v>
      </c>
      <c r="E16733">
        <v>0</v>
      </c>
      <c r="F16733">
        <v>0</v>
      </c>
      <c r="G16733">
        <v>0</v>
      </c>
      <c r="H16733">
        <v>0</v>
      </c>
      <c r="L16733">
        <v>589.46738500000004</v>
      </c>
      <c r="R16733">
        <v>997.40674200000001</v>
      </c>
      <c r="S16733" t="s">
        <v>90</v>
      </c>
      <c r="T16733" s="297">
        <v>46311.754166666666</v>
      </c>
    </row>
    <row r="16734" spans="1:20" x14ac:dyDescent="0.35">
      <c r="A16734" t="s">
        <v>158</v>
      </c>
      <c r="C16734" t="s">
        <v>89</v>
      </c>
      <c r="D16734" s="29">
        <v>46690</v>
      </c>
      <c r="E16734">
        <v>0</v>
      </c>
      <c r="F16734">
        <v>0</v>
      </c>
      <c r="G16734">
        <v>0</v>
      </c>
      <c r="H16734">
        <v>0</v>
      </c>
      <c r="L16734">
        <v>589.46738500000004</v>
      </c>
      <c r="R16734">
        <v>997.40674200000001</v>
      </c>
      <c r="S16734" t="s">
        <v>90</v>
      </c>
      <c r="T16734" s="297">
        <v>46311.754166666666</v>
      </c>
    </row>
    <row r="16735" spans="1:20" x14ac:dyDescent="0.35">
      <c r="A16735" t="s">
        <v>158</v>
      </c>
      <c r="C16735" t="s">
        <v>89</v>
      </c>
      <c r="D16735" s="29">
        <v>46691</v>
      </c>
      <c r="E16735">
        <v>0</v>
      </c>
      <c r="F16735">
        <v>0</v>
      </c>
      <c r="G16735">
        <v>0</v>
      </c>
      <c r="H16735">
        <v>0</v>
      </c>
      <c r="L16735">
        <v>589.46738500000004</v>
      </c>
      <c r="R16735">
        <v>997.40674200000001</v>
      </c>
      <c r="S16735" t="s">
        <v>90</v>
      </c>
      <c r="T16735" s="297">
        <v>46311.754166666666</v>
      </c>
    </row>
    <row r="16736" spans="1:20" x14ac:dyDescent="0.35">
      <c r="A16736" t="s">
        <v>158</v>
      </c>
      <c r="C16736" t="s">
        <v>89</v>
      </c>
      <c r="D16736" s="29">
        <v>46692</v>
      </c>
      <c r="E16736">
        <v>0</v>
      </c>
      <c r="F16736">
        <v>0</v>
      </c>
      <c r="G16736">
        <v>0</v>
      </c>
      <c r="H16736">
        <v>0</v>
      </c>
      <c r="L16736">
        <v>589.46738500000004</v>
      </c>
      <c r="R16736">
        <v>997.40674200000001</v>
      </c>
      <c r="S16736" t="s">
        <v>90</v>
      </c>
      <c r="T16736" s="297">
        <v>46311.754166666666</v>
      </c>
    </row>
    <row r="16737" spans="1:20" x14ac:dyDescent="0.35">
      <c r="A16737" t="s">
        <v>158</v>
      </c>
      <c r="C16737" t="s">
        <v>89</v>
      </c>
      <c r="D16737" s="29">
        <v>46693</v>
      </c>
      <c r="E16737">
        <v>0</v>
      </c>
      <c r="F16737">
        <v>0</v>
      </c>
      <c r="G16737">
        <v>0</v>
      </c>
      <c r="H16737">
        <v>0</v>
      </c>
      <c r="L16737">
        <v>589.46738500000004</v>
      </c>
      <c r="R16737">
        <v>997.40674200000001</v>
      </c>
      <c r="S16737" t="s">
        <v>90</v>
      </c>
      <c r="T16737" s="297">
        <v>46311.754166666666</v>
      </c>
    </row>
    <row r="16738" spans="1:20" x14ac:dyDescent="0.35">
      <c r="A16738" t="s">
        <v>158</v>
      </c>
      <c r="C16738" t="s">
        <v>89</v>
      </c>
      <c r="D16738" s="29">
        <v>46694</v>
      </c>
      <c r="E16738">
        <v>0</v>
      </c>
      <c r="F16738">
        <v>0</v>
      </c>
      <c r="G16738">
        <v>0</v>
      </c>
      <c r="H16738">
        <v>0</v>
      </c>
      <c r="L16738">
        <v>589.46738500000004</v>
      </c>
      <c r="R16738">
        <v>997.40674200000001</v>
      </c>
      <c r="S16738" t="s">
        <v>90</v>
      </c>
      <c r="T16738" s="297">
        <v>46311.754166666666</v>
      </c>
    </row>
    <row r="16739" spans="1:20" x14ac:dyDescent="0.35">
      <c r="A16739" t="s">
        <v>158</v>
      </c>
      <c r="C16739" t="s">
        <v>89</v>
      </c>
      <c r="D16739" s="29">
        <v>46695</v>
      </c>
      <c r="E16739">
        <v>0</v>
      </c>
      <c r="F16739">
        <v>0</v>
      </c>
      <c r="G16739">
        <v>0</v>
      </c>
      <c r="H16739">
        <v>0</v>
      </c>
      <c r="L16739">
        <v>589.46738500000004</v>
      </c>
      <c r="R16739">
        <v>997.40674200000001</v>
      </c>
      <c r="S16739" t="s">
        <v>90</v>
      </c>
      <c r="T16739" s="297">
        <v>46311.754166666666</v>
      </c>
    </row>
    <row r="16740" spans="1:20" x14ac:dyDescent="0.35">
      <c r="A16740" t="s">
        <v>158</v>
      </c>
      <c r="C16740" t="s">
        <v>89</v>
      </c>
      <c r="D16740" s="29">
        <v>46696</v>
      </c>
      <c r="E16740">
        <v>0</v>
      </c>
      <c r="F16740">
        <v>0</v>
      </c>
      <c r="G16740">
        <v>0</v>
      </c>
      <c r="H16740">
        <v>0</v>
      </c>
      <c r="L16740">
        <v>589.46738500000004</v>
      </c>
      <c r="R16740">
        <v>997.40674200000001</v>
      </c>
      <c r="S16740" t="s">
        <v>90</v>
      </c>
      <c r="T16740" s="297">
        <v>46311.754166666666</v>
      </c>
    </row>
    <row r="16741" spans="1:20" x14ac:dyDescent="0.35">
      <c r="A16741" t="s">
        <v>158</v>
      </c>
      <c r="C16741" t="s">
        <v>89</v>
      </c>
      <c r="D16741" s="29">
        <v>46697</v>
      </c>
      <c r="E16741">
        <v>0</v>
      </c>
      <c r="F16741">
        <v>0</v>
      </c>
      <c r="G16741">
        <v>0</v>
      </c>
      <c r="H16741">
        <v>0</v>
      </c>
      <c r="L16741">
        <v>589.46738500000004</v>
      </c>
      <c r="R16741">
        <v>997.40674200000001</v>
      </c>
      <c r="S16741" t="s">
        <v>90</v>
      </c>
      <c r="T16741" s="297">
        <v>46311.754166666666</v>
      </c>
    </row>
    <row r="16742" spans="1:20" x14ac:dyDescent="0.35">
      <c r="A16742" t="s">
        <v>158</v>
      </c>
      <c r="C16742" t="s">
        <v>89</v>
      </c>
      <c r="D16742" s="29">
        <v>46698</v>
      </c>
      <c r="E16742">
        <v>0</v>
      </c>
      <c r="F16742">
        <v>0</v>
      </c>
      <c r="G16742">
        <v>0</v>
      </c>
      <c r="H16742">
        <v>0</v>
      </c>
      <c r="L16742">
        <v>589.46738500000004</v>
      </c>
      <c r="R16742">
        <v>997.40674200000001</v>
      </c>
      <c r="S16742" t="s">
        <v>90</v>
      </c>
      <c r="T16742" s="297">
        <v>46311.754166666666</v>
      </c>
    </row>
    <row r="16743" spans="1:20" x14ac:dyDescent="0.35">
      <c r="A16743" t="s">
        <v>158</v>
      </c>
      <c r="C16743" t="s">
        <v>89</v>
      </c>
      <c r="D16743" s="29">
        <v>46699</v>
      </c>
      <c r="E16743">
        <v>0</v>
      </c>
      <c r="F16743">
        <v>0</v>
      </c>
      <c r="G16743">
        <v>0</v>
      </c>
      <c r="H16743">
        <v>0</v>
      </c>
      <c r="L16743">
        <v>589.46738500000004</v>
      </c>
      <c r="R16743">
        <v>997.40674200000001</v>
      </c>
      <c r="S16743" t="s">
        <v>90</v>
      </c>
      <c r="T16743" s="297">
        <v>46311.754166666666</v>
      </c>
    </row>
    <row r="16744" spans="1:20" x14ac:dyDescent="0.35">
      <c r="A16744" t="s">
        <v>158</v>
      </c>
      <c r="C16744" t="s">
        <v>89</v>
      </c>
      <c r="D16744" s="29">
        <v>46700</v>
      </c>
      <c r="E16744">
        <v>0</v>
      </c>
      <c r="F16744">
        <v>0</v>
      </c>
      <c r="G16744">
        <v>0</v>
      </c>
      <c r="H16744">
        <v>0</v>
      </c>
      <c r="L16744">
        <v>589.46738500000004</v>
      </c>
      <c r="R16744">
        <v>997.40674200000001</v>
      </c>
      <c r="S16744" t="s">
        <v>90</v>
      </c>
      <c r="T16744" s="297">
        <v>46311.754166666666</v>
      </c>
    </row>
    <row r="16745" spans="1:20" x14ac:dyDescent="0.35">
      <c r="A16745" t="s">
        <v>158</v>
      </c>
      <c r="C16745" t="s">
        <v>89</v>
      </c>
      <c r="D16745" s="29">
        <v>46701</v>
      </c>
      <c r="E16745">
        <v>0</v>
      </c>
      <c r="F16745">
        <v>0</v>
      </c>
      <c r="G16745">
        <v>0</v>
      </c>
      <c r="H16745">
        <v>0</v>
      </c>
      <c r="L16745">
        <v>589.46738500000004</v>
      </c>
      <c r="R16745">
        <v>997.40674200000001</v>
      </c>
      <c r="S16745" t="s">
        <v>90</v>
      </c>
      <c r="T16745" s="297">
        <v>46311.754166666666</v>
      </c>
    </row>
    <row r="16746" spans="1:20" x14ac:dyDescent="0.35">
      <c r="A16746" t="s">
        <v>158</v>
      </c>
      <c r="C16746" t="s">
        <v>89</v>
      </c>
      <c r="D16746" s="29">
        <v>46702</v>
      </c>
      <c r="E16746">
        <v>0</v>
      </c>
      <c r="F16746">
        <v>0</v>
      </c>
      <c r="G16746">
        <v>0</v>
      </c>
      <c r="H16746">
        <v>0</v>
      </c>
      <c r="L16746">
        <v>589.46738500000004</v>
      </c>
      <c r="R16746">
        <v>997.40674200000001</v>
      </c>
      <c r="S16746" t="s">
        <v>90</v>
      </c>
      <c r="T16746" s="297">
        <v>46311.754166666666</v>
      </c>
    </row>
    <row r="16747" spans="1:20" x14ac:dyDescent="0.35">
      <c r="A16747" t="s">
        <v>158</v>
      </c>
      <c r="C16747" t="s">
        <v>89</v>
      </c>
      <c r="D16747" s="29">
        <v>46703</v>
      </c>
      <c r="E16747">
        <v>0</v>
      </c>
      <c r="F16747">
        <v>0</v>
      </c>
      <c r="G16747">
        <v>0</v>
      </c>
      <c r="H16747">
        <v>0</v>
      </c>
      <c r="L16747">
        <v>589.46738500000004</v>
      </c>
      <c r="R16747">
        <v>997.40674200000001</v>
      </c>
      <c r="S16747" t="s">
        <v>90</v>
      </c>
      <c r="T16747" s="297">
        <v>46311.754166666666</v>
      </c>
    </row>
    <row r="16748" spans="1:20" x14ac:dyDescent="0.35">
      <c r="A16748" t="s">
        <v>158</v>
      </c>
      <c r="C16748" t="s">
        <v>89</v>
      </c>
      <c r="D16748" s="29">
        <v>46704</v>
      </c>
      <c r="E16748">
        <v>0</v>
      </c>
      <c r="F16748">
        <v>0</v>
      </c>
      <c r="G16748">
        <v>0</v>
      </c>
      <c r="H16748">
        <v>0</v>
      </c>
      <c r="L16748">
        <v>589.46738500000004</v>
      </c>
      <c r="R16748">
        <v>997.40674200000001</v>
      </c>
      <c r="S16748" t="s">
        <v>90</v>
      </c>
      <c r="T16748" s="297">
        <v>46311.754166666666</v>
      </c>
    </row>
    <row r="16749" spans="1:20" x14ac:dyDescent="0.35">
      <c r="A16749" t="s">
        <v>158</v>
      </c>
      <c r="C16749" t="s">
        <v>89</v>
      </c>
      <c r="D16749" s="29">
        <v>46705</v>
      </c>
      <c r="E16749">
        <v>0</v>
      </c>
      <c r="F16749">
        <v>0</v>
      </c>
      <c r="G16749">
        <v>0</v>
      </c>
      <c r="H16749">
        <v>0</v>
      </c>
      <c r="L16749">
        <v>589.46738500000004</v>
      </c>
      <c r="R16749">
        <v>997.40674200000001</v>
      </c>
      <c r="S16749" t="s">
        <v>90</v>
      </c>
      <c r="T16749" s="297">
        <v>46311.754166666666</v>
      </c>
    </row>
    <row r="16750" spans="1:20" x14ac:dyDescent="0.35">
      <c r="A16750" t="s">
        <v>158</v>
      </c>
      <c r="C16750" t="s">
        <v>89</v>
      </c>
      <c r="D16750" s="29">
        <v>46706</v>
      </c>
      <c r="E16750">
        <v>0</v>
      </c>
      <c r="F16750">
        <v>0</v>
      </c>
      <c r="G16750">
        <v>0</v>
      </c>
      <c r="H16750">
        <v>0</v>
      </c>
      <c r="L16750">
        <v>589.46738500000004</v>
      </c>
      <c r="R16750">
        <v>997.40674200000001</v>
      </c>
      <c r="S16750" t="s">
        <v>90</v>
      </c>
      <c r="T16750" s="297">
        <v>46311.754166666666</v>
      </c>
    </row>
    <row r="16751" spans="1:20" x14ac:dyDescent="0.35">
      <c r="A16751" t="s">
        <v>158</v>
      </c>
      <c r="C16751" t="s">
        <v>89</v>
      </c>
      <c r="D16751" s="29">
        <v>46707</v>
      </c>
      <c r="E16751">
        <v>0</v>
      </c>
      <c r="F16751">
        <v>0</v>
      </c>
      <c r="G16751">
        <v>0</v>
      </c>
      <c r="H16751">
        <v>0</v>
      </c>
      <c r="L16751">
        <v>589.46738500000004</v>
      </c>
      <c r="R16751">
        <v>997.40674200000001</v>
      </c>
      <c r="S16751" t="s">
        <v>90</v>
      </c>
      <c r="T16751" s="297">
        <v>46311.754166666666</v>
      </c>
    </row>
    <row r="16752" spans="1:20" x14ac:dyDescent="0.35">
      <c r="A16752" t="s">
        <v>158</v>
      </c>
      <c r="C16752" t="s">
        <v>89</v>
      </c>
      <c r="D16752" s="29">
        <v>46708</v>
      </c>
      <c r="E16752">
        <v>0</v>
      </c>
      <c r="F16752">
        <v>0</v>
      </c>
      <c r="G16752">
        <v>0</v>
      </c>
      <c r="H16752">
        <v>0</v>
      </c>
      <c r="L16752">
        <v>589.46738500000004</v>
      </c>
      <c r="R16752">
        <v>997.40674200000001</v>
      </c>
      <c r="S16752" t="s">
        <v>90</v>
      </c>
      <c r="T16752" s="297">
        <v>46311.754166666666</v>
      </c>
    </row>
    <row r="16753" spans="1:20" x14ac:dyDescent="0.35">
      <c r="A16753" t="s">
        <v>158</v>
      </c>
      <c r="C16753" t="s">
        <v>89</v>
      </c>
      <c r="D16753" s="29">
        <v>46709</v>
      </c>
      <c r="E16753">
        <v>0</v>
      </c>
      <c r="F16753">
        <v>0</v>
      </c>
      <c r="G16753">
        <v>0</v>
      </c>
      <c r="H16753">
        <v>0</v>
      </c>
      <c r="L16753">
        <v>589.46738500000004</v>
      </c>
      <c r="R16753">
        <v>997.40674200000001</v>
      </c>
      <c r="S16753" t="s">
        <v>90</v>
      </c>
      <c r="T16753" s="297">
        <v>46311.754166666666</v>
      </c>
    </row>
    <row r="16754" spans="1:20" x14ac:dyDescent="0.35">
      <c r="A16754" t="s">
        <v>158</v>
      </c>
      <c r="C16754" t="s">
        <v>89</v>
      </c>
      <c r="D16754" s="29">
        <v>46710</v>
      </c>
      <c r="E16754">
        <v>0</v>
      </c>
      <c r="F16754">
        <v>0</v>
      </c>
      <c r="G16754">
        <v>0</v>
      </c>
      <c r="H16754">
        <v>0</v>
      </c>
      <c r="L16754">
        <v>589.46738500000004</v>
      </c>
      <c r="R16754">
        <v>997.40674200000001</v>
      </c>
      <c r="S16754" t="s">
        <v>90</v>
      </c>
      <c r="T16754" s="297">
        <v>46311.754166666666</v>
      </c>
    </row>
    <row r="16755" spans="1:20" x14ac:dyDescent="0.35">
      <c r="A16755" t="s">
        <v>158</v>
      </c>
      <c r="C16755" t="s">
        <v>89</v>
      </c>
      <c r="D16755" s="29">
        <v>46711</v>
      </c>
      <c r="E16755">
        <v>0</v>
      </c>
      <c r="F16755">
        <v>0</v>
      </c>
      <c r="G16755">
        <v>0</v>
      </c>
      <c r="H16755">
        <v>0</v>
      </c>
      <c r="L16755">
        <v>589.46738500000004</v>
      </c>
      <c r="R16755">
        <v>997.40674200000001</v>
      </c>
      <c r="S16755" t="s">
        <v>90</v>
      </c>
      <c r="T16755" s="297">
        <v>46311.754166666666</v>
      </c>
    </row>
    <row r="16756" spans="1:20" x14ac:dyDescent="0.35">
      <c r="A16756" t="s">
        <v>158</v>
      </c>
      <c r="C16756" t="s">
        <v>89</v>
      </c>
      <c r="D16756" s="29">
        <v>46712</v>
      </c>
      <c r="E16756">
        <v>0</v>
      </c>
      <c r="F16756">
        <v>0</v>
      </c>
      <c r="G16756">
        <v>0</v>
      </c>
      <c r="H16756">
        <v>0</v>
      </c>
      <c r="L16756">
        <v>589.46738500000004</v>
      </c>
      <c r="R16756">
        <v>997.40674200000001</v>
      </c>
      <c r="S16756" t="s">
        <v>90</v>
      </c>
      <c r="T16756" s="297">
        <v>46311.754166666666</v>
      </c>
    </row>
    <row r="16757" spans="1:20" x14ac:dyDescent="0.35">
      <c r="A16757" t="s">
        <v>158</v>
      </c>
      <c r="C16757" t="s">
        <v>89</v>
      </c>
      <c r="D16757" s="29">
        <v>46713</v>
      </c>
      <c r="E16757">
        <v>0</v>
      </c>
      <c r="F16757">
        <v>0</v>
      </c>
      <c r="G16757">
        <v>0</v>
      </c>
      <c r="H16757">
        <v>0</v>
      </c>
      <c r="L16757">
        <v>589.46738500000004</v>
      </c>
      <c r="R16757">
        <v>997.40674200000001</v>
      </c>
      <c r="S16757" t="s">
        <v>90</v>
      </c>
      <c r="T16757" s="297">
        <v>46311.754166666666</v>
      </c>
    </row>
    <row r="16758" spans="1:20" x14ac:dyDescent="0.35">
      <c r="A16758" t="s">
        <v>158</v>
      </c>
      <c r="C16758" t="s">
        <v>89</v>
      </c>
      <c r="D16758" s="29">
        <v>46714</v>
      </c>
      <c r="E16758">
        <v>0</v>
      </c>
      <c r="F16758">
        <v>0</v>
      </c>
      <c r="G16758">
        <v>0</v>
      </c>
      <c r="H16758">
        <v>0</v>
      </c>
      <c r="L16758">
        <v>589.46738500000004</v>
      </c>
      <c r="R16758">
        <v>997.40674200000001</v>
      </c>
      <c r="S16758" t="s">
        <v>90</v>
      </c>
      <c r="T16758" s="297">
        <v>46311.754166666666</v>
      </c>
    </row>
    <row r="16759" spans="1:20" x14ac:dyDescent="0.35">
      <c r="A16759" t="s">
        <v>158</v>
      </c>
      <c r="C16759" t="s">
        <v>89</v>
      </c>
      <c r="D16759" s="29">
        <v>46715</v>
      </c>
      <c r="E16759">
        <v>0</v>
      </c>
      <c r="F16759">
        <v>0</v>
      </c>
      <c r="G16759">
        <v>0</v>
      </c>
      <c r="H16759">
        <v>0</v>
      </c>
      <c r="L16759">
        <v>589.46738500000004</v>
      </c>
      <c r="R16759">
        <v>997.40674200000001</v>
      </c>
      <c r="S16759" t="s">
        <v>90</v>
      </c>
      <c r="T16759" s="297">
        <v>46311.754166666666</v>
      </c>
    </row>
    <row r="16760" spans="1:20" x14ac:dyDescent="0.35">
      <c r="A16760" t="s">
        <v>158</v>
      </c>
      <c r="C16760" t="s">
        <v>89</v>
      </c>
      <c r="D16760" s="29">
        <v>46716</v>
      </c>
      <c r="E16760">
        <v>0</v>
      </c>
      <c r="F16760">
        <v>0</v>
      </c>
      <c r="G16760">
        <v>0</v>
      </c>
      <c r="H16760">
        <v>0</v>
      </c>
      <c r="L16760">
        <v>589.46738500000004</v>
      </c>
      <c r="R16760">
        <v>997.40674200000001</v>
      </c>
      <c r="S16760" t="s">
        <v>90</v>
      </c>
      <c r="T16760" s="297">
        <v>46311.754166666666</v>
      </c>
    </row>
    <row r="16761" spans="1:20" x14ac:dyDescent="0.35">
      <c r="A16761" t="s">
        <v>158</v>
      </c>
      <c r="C16761" t="s">
        <v>89</v>
      </c>
      <c r="D16761" s="29">
        <v>46717</v>
      </c>
      <c r="E16761">
        <v>0</v>
      </c>
      <c r="F16761">
        <v>0</v>
      </c>
      <c r="G16761">
        <v>0</v>
      </c>
      <c r="H16761">
        <v>0</v>
      </c>
      <c r="L16761">
        <v>589.46738500000004</v>
      </c>
      <c r="R16761">
        <v>997.40674200000001</v>
      </c>
      <c r="S16761" t="s">
        <v>90</v>
      </c>
      <c r="T16761" s="297">
        <v>46311.754166666666</v>
      </c>
    </row>
    <row r="16762" spans="1:20" x14ac:dyDescent="0.35">
      <c r="A16762" t="s">
        <v>158</v>
      </c>
      <c r="C16762" t="s">
        <v>89</v>
      </c>
      <c r="D16762" s="29">
        <v>46718</v>
      </c>
      <c r="E16762">
        <v>0</v>
      </c>
      <c r="F16762">
        <v>0</v>
      </c>
      <c r="G16762">
        <v>0</v>
      </c>
      <c r="H16762">
        <v>0</v>
      </c>
      <c r="L16762">
        <v>589.46738500000004</v>
      </c>
      <c r="R16762">
        <v>997.40674200000001</v>
      </c>
      <c r="S16762" t="s">
        <v>90</v>
      </c>
      <c r="T16762" s="297">
        <v>46311.754166666666</v>
      </c>
    </row>
    <row r="16763" spans="1:20" x14ac:dyDescent="0.35">
      <c r="A16763" t="s">
        <v>158</v>
      </c>
      <c r="C16763" t="s">
        <v>89</v>
      </c>
      <c r="D16763" s="29">
        <v>46719</v>
      </c>
      <c r="E16763">
        <v>0</v>
      </c>
      <c r="F16763">
        <v>0</v>
      </c>
      <c r="G16763">
        <v>0</v>
      </c>
      <c r="H16763">
        <v>0</v>
      </c>
      <c r="L16763">
        <v>589.46738500000004</v>
      </c>
      <c r="R16763">
        <v>997.40674200000001</v>
      </c>
      <c r="S16763" t="s">
        <v>90</v>
      </c>
      <c r="T16763" s="297">
        <v>46311.754166666666</v>
      </c>
    </row>
    <row r="16764" spans="1:20" x14ac:dyDescent="0.35">
      <c r="A16764" t="s">
        <v>158</v>
      </c>
      <c r="C16764" t="s">
        <v>89</v>
      </c>
      <c r="D16764" s="29">
        <v>46720</v>
      </c>
      <c r="E16764">
        <v>0</v>
      </c>
      <c r="F16764">
        <v>0</v>
      </c>
      <c r="G16764">
        <v>0</v>
      </c>
      <c r="H16764">
        <v>0</v>
      </c>
      <c r="L16764">
        <v>589.46738500000004</v>
      </c>
      <c r="R16764">
        <v>997.40674200000001</v>
      </c>
      <c r="S16764" t="s">
        <v>90</v>
      </c>
      <c r="T16764" s="297">
        <v>46311.754166666666</v>
      </c>
    </row>
    <row r="16765" spans="1:20" x14ac:dyDescent="0.35">
      <c r="A16765" t="s">
        <v>158</v>
      </c>
      <c r="C16765" t="s">
        <v>89</v>
      </c>
      <c r="D16765" s="29">
        <v>46721</v>
      </c>
      <c r="E16765">
        <v>0</v>
      </c>
      <c r="F16765">
        <v>0</v>
      </c>
      <c r="G16765">
        <v>0</v>
      </c>
      <c r="H16765">
        <v>0</v>
      </c>
      <c r="L16765">
        <v>589.46738500000004</v>
      </c>
      <c r="R16765">
        <v>997.40674200000001</v>
      </c>
      <c r="S16765" t="s">
        <v>90</v>
      </c>
      <c r="T16765" s="297">
        <v>46311.754166666666</v>
      </c>
    </row>
    <row r="16766" spans="1:20" x14ac:dyDescent="0.35">
      <c r="A16766" t="s">
        <v>158</v>
      </c>
      <c r="C16766" t="s">
        <v>89</v>
      </c>
      <c r="D16766" s="29">
        <v>46722</v>
      </c>
      <c r="E16766">
        <v>0</v>
      </c>
      <c r="F16766">
        <v>0</v>
      </c>
      <c r="G16766">
        <v>0</v>
      </c>
      <c r="H16766">
        <v>0</v>
      </c>
      <c r="L16766">
        <v>589.46738500000004</v>
      </c>
      <c r="R16766">
        <v>997.40674200000001</v>
      </c>
      <c r="S16766" t="s">
        <v>90</v>
      </c>
      <c r="T16766" s="297">
        <v>46311.754166666666</v>
      </c>
    </row>
    <row r="16767" spans="1:20" x14ac:dyDescent="0.35">
      <c r="A16767" t="s">
        <v>158</v>
      </c>
      <c r="C16767" t="s">
        <v>89</v>
      </c>
      <c r="D16767" s="29">
        <v>46723</v>
      </c>
      <c r="E16767">
        <v>0</v>
      </c>
      <c r="F16767">
        <v>0</v>
      </c>
      <c r="G16767">
        <v>0</v>
      </c>
      <c r="H16767">
        <v>0</v>
      </c>
      <c r="L16767">
        <v>589.46738500000004</v>
      </c>
      <c r="R16767">
        <v>997.40674200000001</v>
      </c>
      <c r="S16767" t="s">
        <v>90</v>
      </c>
      <c r="T16767" s="297">
        <v>46311.754166666666</v>
      </c>
    </row>
    <row r="16768" spans="1:20" x14ac:dyDescent="0.35">
      <c r="A16768" t="s">
        <v>158</v>
      </c>
      <c r="C16768" t="s">
        <v>89</v>
      </c>
      <c r="D16768" s="29">
        <v>46724</v>
      </c>
      <c r="E16768">
        <v>0</v>
      </c>
      <c r="F16768">
        <v>0</v>
      </c>
      <c r="G16768">
        <v>0</v>
      </c>
      <c r="H16768">
        <v>0</v>
      </c>
      <c r="L16768">
        <v>589.46738500000004</v>
      </c>
      <c r="R16768">
        <v>997.40674200000001</v>
      </c>
      <c r="S16768" t="s">
        <v>90</v>
      </c>
      <c r="T16768" s="297">
        <v>46311.754166666666</v>
      </c>
    </row>
    <row r="16769" spans="1:20" x14ac:dyDescent="0.35">
      <c r="A16769" t="s">
        <v>158</v>
      </c>
      <c r="C16769" t="s">
        <v>89</v>
      </c>
      <c r="D16769" s="29">
        <v>46725</v>
      </c>
      <c r="E16769">
        <v>0</v>
      </c>
      <c r="F16769">
        <v>0</v>
      </c>
      <c r="G16769">
        <v>0</v>
      </c>
      <c r="H16769">
        <v>0</v>
      </c>
      <c r="L16769">
        <v>589.46738500000004</v>
      </c>
      <c r="R16769">
        <v>997.40674200000001</v>
      </c>
      <c r="S16769" t="s">
        <v>90</v>
      </c>
      <c r="T16769" s="297">
        <v>46311.754166666666</v>
      </c>
    </row>
    <row r="16770" spans="1:20" x14ac:dyDescent="0.35">
      <c r="A16770" t="s">
        <v>158</v>
      </c>
      <c r="C16770" t="s">
        <v>89</v>
      </c>
      <c r="D16770" s="29">
        <v>46726</v>
      </c>
      <c r="E16770">
        <v>0</v>
      </c>
      <c r="F16770">
        <v>0</v>
      </c>
      <c r="G16770">
        <v>0</v>
      </c>
      <c r="H16770">
        <v>0</v>
      </c>
      <c r="L16770">
        <v>589.46738500000004</v>
      </c>
      <c r="R16770">
        <v>997.40674200000001</v>
      </c>
      <c r="S16770" t="s">
        <v>90</v>
      </c>
      <c r="T16770" s="297">
        <v>46311.754166666666</v>
      </c>
    </row>
    <row r="16771" spans="1:20" x14ac:dyDescent="0.35">
      <c r="A16771" t="s">
        <v>158</v>
      </c>
      <c r="C16771" t="s">
        <v>89</v>
      </c>
      <c r="D16771" s="29">
        <v>46727</v>
      </c>
      <c r="E16771">
        <v>0</v>
      </c>
      <c r="F16771">
        <v>0</v>
      </c>
      <c r="G16771">
        <v>0</v>
      </c>
      <c r="H16771">
        <v>0</v>
      </c>
      <c r="L16771">
        <v>589.46738500000004</v>
      </c>
      <c r="R16771">
        <v>997.40674200000001</v>
      </c>
      <c r="S16771" t="s">
        <v>90</v>
      </c>
      <c r="T16771" s="297">
        <v>46311.754166666666</v>
      </c>
    </row>
    <row r="16772" spans="1:20" x14ac:dyDescent="0.35">
      <c r="A16772" t="s">
        <v>158</v>
      </c>
      <c r="C16772" t="s">
        <v>89</v>
      </c>
      <c r="D16772" s="29">
        <v>46728</v>
      </c>
      <c r="E16772">
        <v>0</v>
      </c>
      <c r="F16772">
        <v>0</v>
      </c>
      <c r="G16772">
        <v>0</v>
      </c>
      <c r="H16772">
        <v>0</v>
      </c>
      <c r="L16772">
        <v>589.46738500000004</v>
      </c>
      <c r="R16772">
        <v>997.40674200000001</v>
      </c>
      <c r="S16772" t="s">
        <v>90</v>
      </c>
      <c r="T16772" s="297">
        <v>46311.754166666666</v>
      </c>
    </row>
    <row r="16773" spans="1:20" x14ac:dyDescent="0.35">
      <c r="A16773" t="s">
        <v>158</v>
      </c>
      <c r="C16773" t="s">
        <v>89</v>
      </c>
      <c r="D16773" s="29">
        <v>46729</v>
      </c>
      <c r="E16773">
        <v>0</v>
      </c>
      <c r="F16773">
        <v>0</v>
      </c>
      <c r="G16773">
        <v>0</v>
      </c>
      <c r="H16773">
        <v>0</v>
      </c>
      <c r="L16773">
        <v>589.46738500000004</v>
      </c>
      <c r="R16773">
        <v>997.40674200000001</v>
      </c>
      <c r="S16773" t="s">
        <v>90</v>
      </c>
      <c r="T16773" s="297">
        <v>46311.754166666666</v>
      </c>
    </row>
    <row r="16774" spans="1:20" x14ac:dyDescent="0.35">
      <c r="A16774" t="s">
        <v>158</v>
      </c>
      <c r="C16774" t="s">
        <v>89</v>
      </c>
      <c r="D16774" s="29">
        <v>46730</v>
      </c>
      <c r="E16774">
        <v>0</v>
      </c>
      <c r="F16774">
        <v>0</v>
      </c>
      <c r="G16774">
        <v>0</v>
      </c>
      <c r="H16774">
        <v>0</v>
      </c>
      <c r="L16774">
        <v>589.46738500000004</v>
      </c>
      <c r="R16774">
        <v>997.40674200000001</v>
      </c>
      <c r="S16774" t="s">
        <v>90</v>
      </c>
      <c r="T16774" s="297">
        <v>46311.754166666666</v>
      </c>
    </row>
    <row r="16775" spans="1:20" x14ac:dyDescent="0.35">
      <c r="A16775" t="s">
        <v>158</v>
      </c>
      <c r="C16775" t="s">
        <v>89</v>
      </c>
      <c r="D16775" s="29">
        <v>46731</v>
      </c>
      <c r="E16775">
        <v>0</v>
      </c>
      <c r="F16775">
        <v>0</v>
      </c>
      <c r="G16775">
        <v>0</v>
      </c>
      <c r="H16775">
        <v>0</v>
      </c>
      <c r="L16775">
        <v>589.46738500000004</v>
      </c>
      <c r="R16775">
        <v>997.40674200000001</v>
      </c>
      <c r="S16775" t="s">
        <v>90</v>
      </c>
      <c r="T16775" s="297">
        <v>46311.754166666666</v>
      </c>
    </row>
    <row r="16776" spans="1:20" x14ac:dyDescent="0.35">
      <c r="A16776" t="s">
        <v>158</v>
      </c>
      <c r="C16776" t="s">
        <v>89</v>
      </c>
      <c r="D16776" s="29">
        <v>46732</v>
      </c>
      <c r="E16776">
        <v>0</v>
      </c>
      <c r="F16776">
        <v>0</v>
      </c>
      <c r="G16776">
        <v>0</v>
      </c>
      <c r="H16776">
        <v>0</v>
      </c>
      <c r="L16776">
        <v>589.46738500000004</v>
      </c>
      <c r="R16776">
        <v>997.40674200000001</v>
      </c>
      <c r="S16776" t="s">
        <v>90</v>
      </c>
      <c r="T16776" s="297">
        <v>46311.754166666666</v>
      </c>
    </row>
    <row r="16777" spans="1:20" x14ac:dyDescent="0.35">
      <c r="A16777" t="s">
        <v>158</v>
      </c>
      <c r="C16777" t="s">
        <v>89</v>
      </c>
      <c r="D16777" s="29">
        <v>46733</v>
      </c>
      <c r="E16777">
        <v>0</v>
      </c>
      <c r="F16777">
        <v>0</v>
      </c>
      <c r="G16777">
        <v>0</v>
      </c>
      <c r="H16777">
        <v>0</v>
      </c>
      <c r="L16777">
        <v>589.46738500000004</v>
      </c>
      <c r="R16777">
        <v>997.40674200000001</v>
      </c>
      <c r="S16777" t="s">
        <v>90</v>
      </c>
      <c r="T16777" s="297">
        <v>46311.754166666666</v>
      </c>
    </row>
    <row r="16778" spans="1:20" x14ac:dyDescent="0.35">
      <c r="A16778" t="s">
        <v>158</v>
      </c>
      <c r="C16778" t="s">
        <v>89</v>
      </c>
      <c r="D16778" s="29">
        <v>46734</v>
      </c>
      <c r="E16778">
        <v>0</v>
      </c>
      <c r="F16778">
        <v>0</v>
      </c>
      <c r="G16778">
        <v>0</v>
      </c>
      <c r="H16778">
        <v>0</v>
      </c>
      <c r="L16778">
        <v>589.46738500000004</v>
      </c>
      <c r="R16778">
        <v>997.40674200000001</v>
      </c>
      <c r="S16778" t="s">
        <v>90</v>
      </c>
      <c r="T16778" s="297">
        <v>46311.754166666666</v>
      </c>
    </row>
    <row r="16779" spans="1:20" x14ac:dyDescent="0.35">
      <c r="A16779" t="s">
        <v>158</v>
      </c>
      <c r="C16779" t="s">
        <v>89</v>
      </c>
      <c r="D16779" s="29">
        <v>46735</v>
      </c>
      <c r="E16779">
        <v>0</v>
      </c>
      <c r="F16779">
        <v>0</v>
      </c>
      <c r="G16779">
        <v>0</v>
      </c>
      <c r="H16779">
        <v>0</v>
      </c>
      <c r="L16779">
        <v>589.46738500000004</v>
      </c>
      <c r="R16779">
        <v>997.40674200000001</v>
      </c>
      <c r="S16779" t="s">
        <v>90</v>
      </c>
      <c r="T16779" s="297">
        <v>46311.754166666666</v>
      </c>
    </row>
    <row r="16780" spans="1:20" x14ac:dyDescent="0.35">
      <c r="A16780" t="s">
        <v>158</v>
      </c>
      <c r="C16780" t="s">
        <v>89</v>
      </c>
      <c r="D16780" s="29">
        <v>46736</v>
      </c>
      <c r="E16780">
        <v>0</v>
      </c>
      <c r="F16780">
        <v>0</v>
      </c>
      <c r="G16780">
        <v>0</v>
      </c>
      <c r="H16780">
        <v>0</v>
      </c>
      <c r="L16780">
        <v>589.46738500000004</v>
      </c>
      <c r="R16780">
        <v>997.40674200000001</v>
      </c>
      <c r="S16780" t="s">
        <v>90</v>
      </c>
      <c r="T16780" s="297">
        <v>46311.754166666666</v>
      </c>
    </row>
    <row r="16781" spans="1:20" x14ac:dyDescent="0.35">
      <c r="A16781" t="s">
        <v>158</v>
      </c>
      <c r="C16781" t="s">
        <v>89</v>
      </c>
      <c r="D16781" s="29">
        <v>46737</v>
      </c>
      <c r="E16781">
        <v>0</v>
      </c>
      <c r="F16781">
        <v>0</v>
      </c>
      <c r="G16781">
        <v>0</v>
      </c>
      <c r="H16781">
        <v>0</v>
      </c>
      <c r="L16781">
        <v>589.46738500000004</v>
      </c>
      <c r="R16781">
        <v>997.40674200000001</v>
      </c>
      <c r="S16781" t="s">
        <v>90</v>
      </c>
      <c r="T16781" s="297">
        <v>46311.754166666666</v>
      </c>
    </row>
    <row r="16782" spans="1:20" x14ac:dyDescent="0.35">
      <c r="A16782" t="s">
        <v>158</v>
      </c>
      <c r="C16782" t="s">
        <v>89</v>
      </c>
      <c r="D16782" s="29">
        <v>46738</v>
      </c>
      <c r="E16782">
        <v>0</v>
      </c>
      <c r="F16782">
        <v>0</v>
      </c>
      <c r="G16782">
        <v>0</v>
      </c>
      <c r="H16782">
        <v>0</v>
      </c>
      <c r="L16782">
        <v>589.46738500000004</v>
      </c>
      <c r="R16782">
        <v>997.40674200000001</v>
      </c>
      <c r="S16782" t="s">
        <v>90</v>
      </c>
      <c r="T16782" s="297">
        <v>46311.754166666666</v>
      </c>
    </row>
    <row r="16783" spans="1:20" x14ac:dyDescent="0.35">
      <c r="A16783" t="s">
        <v>158</v>
      </c>
      <c r="C16783" t="s">
        <v>89</v>
      </c>
      <c r="D16783" s="29">
        <v>46739</v>
      </c>
      <c r="E16783">
        <v>0</v>
      </c>
      <c r="F16783">
        <v>0</v>
      </c>
      <c r="G16783">
        <v>0</v>
      </c>
      <c r="H16783">
        <v>0</v>
      </c>
      <c r="L16783">
        <v>589.46738500000004</v>
      </c>
      <c r="R16783">
        <v>997.40674200000001</v>
      </c>
      <c r="S16783" t="s">
        <v>90</v>
      </c>
      <c r="T16783" s="297">
        <v>46311.754166666666</v>
      </c>
    </row>
    <row r="16784" spans="1:20" x14ac:dyDescent="0.35">
      <c r="A16784" t="s">
        <v>158</v>
      </c>
      <c r="C16784" t="s">
        <v>89</v>
      </c>
      <c r="D16784" s="29">
        <v>46740</v>
      </c>
      <c r="E16784">
        <v>0</v>
      </c>
      <c r="F16784">
        <v>0</v>
      </c>
      <c r="G16784">
        <v>0</v>
      </c>
      <c r="H16784">
        <v>0</v>
      </c>
      <c r="L16784">
        <v>589.46738500000004</v>
      </c>
      <c r="R16784">
        <v>997.40674200000001</v>
      </c>
      <c r="S16784" t="s">
        <v>90</v>
      </c>
      <c r="T16784" s="297">
        <v>46311.754166666666</v>
      </c>
    </row>
    <row r="16785" spans="1:20" x14ac:dyDescent="0.35">
      <c r="A16785" t="s">
        <v>158</v>
      </c>
      <c r="C16785" t="s">
        <v>89</v>
      </c>
      <c r="D16785" s="29">
        <v>46741</v>
      </c>
      <c r="E16785">
        <v>0</v>
      </c>
      <c r="F16785">
        <v>0</v>
      </c>
      <c r="G16785">
        <v>0</v>
      </c>
      <c r="H16785">
        <v>0</v>
      </c>
      <c r="L16785">
        <v>589.46738500000004</v>
      </c>
      <c r="R16785">
        <v>997.40674200000001</v>
      </c>
      <c r="S16785" t="s">
        <v>90</v>
      </c>
      <c r="T16785" s="297">
        <v>46311.754166666666</v>
      </c>
    </row>
    <row r="16786" spans="1:20" x14ac:dyDescent="0.35">
      <c r="A16786" t="s">
        <v>158</v>
      </c>
      <c r="C16786" t="s">
        <v>89</v>
      </c>
      <c r="D16786" s="29">
        <v>46742</v>
      </c>
      <c r="E16786">
        <v>0</v>
      </c>
      <c r="F16786">
        <v>0</v>
      </c>
      <c r="G16786">
        <v>0</v>
      </c>
      <c r="H16786">
        <v>0</v>
      </c>
      <c r="L16786">
        <v>589.46738500000004</v>
      </c>
      <c r="R16786">
        <v>997.40674200000001</v>
      </c>
      <c r="S16786" t="s">
        <v>90</v>
      </c>
      <c r="T16786" s="297">
        <v>46311.754166666666</v>
      </c>
    </row>
    <row r="16787" spans="1:20" x14ac:dyDescent="0.35">
      <c r="A16787" t="s">
        <v>158</v>
      </c>
      <c r="C16787" t="s">
        <v>89</v>
      </c>
      <c r="D16787" s="29">
        <v>46743</v>
      </c>
      <c r="E16787">
        <v>0</v>
      </c>
      <c r="F16787">
        <v>0</v>
      </c>
      <c r="G16787">
        <v>0</v>
      </c>
      <c r="H16787">
        <v>0</v>
      </c>
      <c r="L16787">
        <v>589.46738500000004</v>
      </c>
      <c r="R16787">
        <v>997.40674200000001</v>
      </c>
      <c r="S16787" t="s">
        <v>90</v>
      </c>
      <c r="T16787" s="297">
        <v>46311.754166666666</v>
      </c>
    </row>
    <row r="16788" spans="1:20" x14ac:dyDescent="0.35">
      <c r="A16788" t="s">
        <v>158</v>
      </c>
      <c r="C16788" t="s">
        <v>89</v>
      </c>
      <c r="D16788" s="29">
        <v>46744</v>
      </c>
      <c r="E16788">
        <v>0</v>
      </c>
      <c r="F16788">
        <v>0</v>
      </c>
      <c r="G16788">
        <v>0</v>
      </c>
      <c r="H16788">
        <v>0</v>
      </c>
      <c r="L16788">
        <v>589.46738500000004</v>
      </c>
      <c r="R16788">
        <v>997.40674200000001</v>
      </c>
      <c r="S16788" t="s">
        <v>90</v>
      </c>
      <c r="T16788" s="297">
        <v>46311.754166666666</v>
      </c>
    </row>
    <row r="16789" spans="1:20" x14ac:dyDescent="0.35">
      <c r="A16789" t="s">
        <v>158</v>
      </c>
      <c r="C16789" t="s">
        <v>89</v>
      </c>
      <c r="D16789" s="29">
        <v>46745</v>
      </c>
      <c r="E16789">
        <v>0</v>
      </c>
      <c r="F16789">
        <v>0</v>
      </c>
      <c r="G16789">
        <v>0</v>
      </c>
      <c r="H16789">
        <v>0</v>
      </c>
      <c r="L16789">
        <v>589.46738500000004</v>
      </c>
      <c r="R16789">
        <v>997.40674200000001</v>
      </c>
      <c r="S16789" t="s">
        <v>90</v>
      </c>
      <c r="T16789" s="297">
        <v>46311.754166666666</v>
      </c>
    </row>
    <row r="16790" spans="1:20" x14ac:dyDescent="0.35">
      <c r="A16790" t="s">
        <v>158</v>
      </c>
      <c r="C16790" t="s">
        <v>89</v>
      </c>
      <c r="D16790" s="29">
        <v>46746</v>
      </c>
      <c r="E16790">
        <v>0</v>
      </c>
      <c r="F16790">
        <v>0</v>
      </c>
      <c r="G16790">
        <v>0</v>
      </c>
      <c r="H16790">
        <v>0</v>
      </c>
      <c r="L16790">
        <v>589.46738500000004</v>
      </c>
      <c r="R16790">
        <v>997.40674200000001</v>
      </c>
      <c r="S16790" t="s">
        <v>90</v>
      </c>
      <c r="T16790" s="297">
        <v>46311.754166666666</v>
      </c>
    </row>
    <row r="16791" spans="1:20" x14ac:dyDescent="0.35">
      <c r="A16791" t="s">
        <v>158</v>
      </c>
      <c r="C16791" t="s">
        <v>89</v>
      </c>
      <c r="D16791" s="29">
        <v>46747</v>
      </c>
      <c r="E16791">
        <v>0</v>
      </c>
      <c r="F16791">
        <v>0</v>
      </c>
      <c r="G16791">
        <v>0</v>
      </c>
      <c r="H16791">
        <v>0</v>
      </c>
      <c r="L16791">
        <v>589.46738500000004</v>
      </c>
      <c r="R16791">
        <v>997.40674200000001</v>
      </c>
      <c r="S16791" t="s">
        <v>90</v>
      </c>
      <c r="T16791" s="297">
        <v>46311.754166666666</v>
      </c>
    </row>
    <row r="16792" spans="1:20" x14ac:dyDescent="0.35">
      <c r="A16792" t="s">
        <v>158</v>
      </c>
      <c r="C16792" t="s">
        <v>89</v>
      </c>
      <c r="D16792" s="29">
        <v>46748</v>
      </c>
      <c r="E16792">
        <v>0</v>
      </c>
      <c r="F16792">
        <v>0</v>
      </c>
      <c r="G16792">
        <v>0</v>
      </c>
      <c r="H16792">
        <v>0</v>
      </c>
      <c r="L16792">
        <v>589.46738500000004</v>
      </c>
      <c r="R16792">
        <v>997.40674200000001</v>
      </c>
      <c r="S16792" t="s">
        <v>90</v>
      </c>
      <c r="T16792" s="297">
        <v>46311.754166666666</v>
      </c>
    </row>
    <row r="16793" spans="1:20" x14ac:dyDescent="0.35">
      <c r="A16793" t="s">
        <v>158</v>
      </c>
      <c r="C16793" t="s">
        <v>89</v>
      </c>
      <c r="D16793" s="29">
        <v>46749</v>
      </c>
      <c r="E16793">
        <v>0</v>
      </c>
      <c r="F16793">
        <v>0</v>
      </c>
      <c r="G16793">
        <v>0</v>
      </c>
      <c r="H16793">
        <v>0</v>
      </c>
      <c r="L16793">
        <v>589.46738500000004</v>
      </c>
      <c r="R16793">
        <v>997.40674200000001</v>
      </c>
      <c r="S16793" t="s">
        <v>90</v>
      </c>
      <c r="T16793" s="297">
        <v>46311.754166666666</v>
      </c>
    </row>
    <row r="16794" spans="1:20" x14ac:dyDescent="0.35">
      <c r="A16794" t="s">
        <v>158</v>
      </c>
      <c r="C16794" t="s">
        <v>89</v>
      </c>
      <c r="D16794" s="29">
        <v>46750</v>
      </c>
      <c r="E16794">
        <v>0</v>
      </c>
      <c r="F16794">
        <v>0</v>
      </c>
      <c r="G16794">
        <v>0</v>
      </c>
      <c r="H16794">
        <v>0</v>
      </c>
      <c r="L16794">
        <v>589.46738500000004</v>
      </c>
      <c r="R16794">
        <v>997.40674200000001</v>
      </c>
      <c r="S16794" t="s">
        <v>90</v>
      </c>
      <c r="T16794" s="297">
        <v>46311.754166666666</v>
      </c>
    </row>
    <row r="16795" spans="1:20" x14ac:dyDescent="0.35">
      <c r="A16795" t="s">
        <v>158</v>
      </c>
      <c r="C16795" t="s">
        <v>89</v>
      </c>
      <c r="D16795" s="29">
        <v>46751</v>
      </c>
      <c r="E16795">
        <v>0</v>
      </c>
      <c r="F16795">
        <v>0</v>
      </c>
      <c r="G16795">
        <v>0</v>
      </c>
      <c r="H16795">
        <v>0</v>
      </c>
      <c r="L16795">
        <v>589.46738500000004</v>
      </c>
      <c r="R16795">
        <v>997.40674200000001</v>
      </c>
      <c r="S16795" t="s">
        <v>90</v>
      </c>
      <c r="T16795" s="297">
        <v>46311.754166666666</v>
      </c>
    </row>
    <row r="16796" spans="1:20" x14ac:dyDescent="0.35">
      <c r="A16796" t="s">
        <v>158</v>
      </c>
      <c r="C16796" t="s">
        <v>89</v>
      </c>
      <c r="D16796" s="29">
        <v>46752</v>
      </c>
      <c r="E16796">
        <v>0</v>
      </c>
      <c r="F16796">
        <v>0</v>
      </c>
      <c r="G16796">
        <v>0</v>
      </c>
      <c r="H16796">
        <v>0</v>
      </c>
      <c r="L16796">
        <v>589.46738500000004</v>
      </c>
      <c r="R16796">
        <v>997.40674200000001</v>
      </c>
      <c r="S16796" t="s">
        <v>90</v>
      </c>
      <c r="T16796" s="297">
        <v>46311.754166666666</v>
      </c>
    </row>
    <row r="16797" spans="1:20" x14ac:dyDescent="0.35">
      <c r="A16797" t="s">
        <v>159</v>
      </c>
      <c r="C16797" t="s">
        <v>89</v>
      </c>
      <c r="D16797" s="29">
        <v>46388</v>
      </c>
      <c r="E16797">
        <v>0</v>
      </c>
      <c r="F16797">
        <v>0</v>
      </c>
      <c r="G16797">
        <v>0</v>
      </c>
      <c r="H16797">
        <v>0</v>
      </c>
      <c r="L16797">
        <v>641.19005300000003</v>
      </c>
      <c r="R16797">
        <v>997.40674200000001</v>
      </c>
      <c r="S16797" t="s">
        <v>90</v>
      </c>
      <c r="T16797" s="297">
        <v>46311.754166666666</v>
      </c>
    </row>
    <row r="16798" spans="1:20" x14ac:dyDescent="0.35">
      <c r="A16798" t="s">
        <v>159</v>
      </c>
      <c r="C16798" t="s">
        <v>89</v>
      </c>
      <c r="D16798" s="29">
        <v>46389</v>
      </c>
      <c r="E16798">
        <v>0</v>
      </c>
      <c r="F16798">
        <v>0</v>
      </c>
      <c r="G16798">
        <v>0</v>
      </c>
      <c r="H16798">
        <v>0</v>
      </c>
      <c r="L16798">
        <v>641.19005300000003</v>
      </c>
      <c r="R16798">
        <v>997.40674200000001</v>
      </c>
      <c r="S16798" t="s">
        <v>90</v>
      </c>
      <c r="T16798" s="297">
        <v>46311.754166666666</v>
      </c>
    </row>
    <row r="16799" spans="1:20" x14ac:dyDescent="0.35">
      <c r="A16799" t="s">
        <v>159</v>
      </c>
      <c r="C16799" t="s">
        <v>89</v>
      </c>
      <c r="D16799" s="29">
        <v>46390</v>
      </c>
      <c r="E16799">
        <v>0</v>
      </c>
      <c r="F16799">
        <v>0</v>
      </c>
      <c r="G16799">
        <v>0</v>
      </c>
      <c r="H16799">
        <v>0</v>
      </c>
      <c r="L16799">
        <v>641.19005300000003</v>
      </c>
      <c r="R16799">
        <v>997.40674200000001</v>
      </c>
      <c r="S16799" t="s">
        <v>90</v>
      </c>
      <c r="T16799" s="297">
        <v>46311.754166666666</v>
      </c>
    </row>
    <row r="16800" spans="1:20" x14ac:dyDescent="0.35">
      <c r="A16800" t="s">
        <v>159</v>
      </c>
      <c r="C16800" t="s">
        <v>89</v>
      </c>
      <c r="D16800" s="29">
        <v>46391</v>
      </c>
      <c r="E16800">
        <v>0</v>
      </c>
      <c r="F16800">
        <v>0</v>
      </c>
      <c r="G16800">
        <v>0</v>
      </c>
      <c r="H16800">
        <v>0</v>
      </c>
      <c r="L16800">
        <v>641.19005300000003</v>
      </c>
      <c r="R16800">
        <v>997.40674200000001</v>
      </c>
      <c r="S16800" t="s">
        <v>90</v>
      </c>
      <c r="T16800" s="297">
        <v>46311.754166666666</v>
      </c>
    </row>
    <row r="16801" spans="1:20" x14ac:dyDescent="0.35">
      <c r="A16801" t="s">
        <v>159</v>
      </c>
      <c r="C16801" t="s">
        <v>89</v>
      </c>
      <c r="D16801" s="29">
        <v>46392</v>
      </c>
      <c r="E16801">
        <v>0</v>
      </c>
      <c r="F16801">
        <v>0</v>
      </c>
      <c r="G16801">
        <v>0</v>
      </c>
      <c r="H16801">
        <v>0</v>
      </c>
      <c r="L16801">
        <v>641.19005300000003</v>
      </c>
      <c r="R16801">
        <v>997.40674200000001</v>
      </c>
      <c r="S16801" t="s">
        <v>90</v>
      </c>
      <c r="T16801" s="297">
        <v>46311.754166666666</v>
      </c>
    </row>
    <row r="16802" spans="1:20" x14ac:dyDescent="0.35">
      <c r="A16802" t="s">
        <v>159</v>
      </c>
      <c r="C16802" t="s">
        <v>89</v>
      </c>
      <c r="D16802" s="29">
        <v>46393</v>
      </c>
      <c r="E16802">
        <v>0</v>
      </c>
      <c r="F16802">
        <v>0</v>
      </c>
      <c r="G16802">
        <v>0</v>
      </c>
      <c r="H16802">
        <v>0</v>
      </c>
      <c r="L16802">
        <v>641.19005300000003</v>
      </c>
      <c r="R16802">
        <v>997.40674200000001</v>
      </c>
      <c r="S16802" t="s">
        <v>90</v>
      </c>
      <c r="T16802" s="297">
        <v>46311.754166666666</v>
      </c>
    </row>
    <row r="16803" spans="1:20" x14ac:dyDescent="0.35">
      <c r="A16803" t="s">
        <v>159</v>
      </c>
      <c r="C16803" t="s">
        <v>89</v>
      </c>
      <c r="D16803" s="29">
        <v>46394</v>
      </c>
      <c r="E16803">
        <v>0</v>
      </c>
      <c r="F16803">
        <v>0</v>
      </c>
      <c r="G16803">
        <v>0</v>
      </c>
      <c r="H16803">
        <v>0</v>
      </c>
      <c r="L16803">
        <v>641.19005300000003</v>
      </c>
      <c r="R16803">
        <v>997.40674200000001</v>
      </c>
      <c r="S16803" t="s">
        <v>90</v>
      </c>
      <c r="T16803" s="297">
        <v>46311.754166666666</v>
      </c>
    </row>
    <row r="16804" spans="1:20" x14ac:dyDescent="0.35">
      <c r="A16804" t="s">
        <v>159</v>
      </c>
      <c r="C16804" t="s">
        <v>89</v>
      </c>
      <c r="D16804" s="29">
        <v>46395</v>
      </c>
      <c r="E16804">
        <v>0</v>
      </c>
      <c r="F16804">
        <v>0</v>
      </c>
      <c r="G16804">
        <v>0</v>
      </c>
      <c r="H16804">
        <v>0</v>
      </c>
      <c r="L16804">
        <v>641.19005300000003</v>
      </c>
      <c r="R16804">
        <v>997.40674200000001</v>
      </c>
      <c r="S16804" t="s">
        <v>90</v>
      </c>
      <c r="T16804" s="297">
        <v>46311.754166666666</v>
      </c>
    </row>
    <row r="16805" spans="1:20" x14ac:dyDescent="0.35">
      <c r="A16805" t="s">
        <v>159</v>
      </c>
      <c r="C16805" t="s">
        <v>89</v>
      </c>
      <c r="D16805" s="29">
        <v>46396</v>
      </c>
      <c r="E16805">
        <v>0</v>
      </c>
      <c r="F16805">
        <v>0</v>
      </c>
      <c r="G16805">
        <v>0</v>
      </c>
      <c r="H16805">
        <v>0</v>
      </c>
      <c r="L16805">
        <v>641.19005300000003</v>
      </c>
      <c r="R16805">
        <v>997.40674200000001</v>
      </c>
      <c r="S16805" t="s">
        <v>90</v>
      </c>
      <c r="T16805" s="297">
        <v>46311.754166666666</v>
      </c>
    </row>
    <row r="16806" spans="1:20" x14ac:dyDescent="0.35">
      <c r="A16806" t="s">
        <v>159</v>
      </c>
      <c r="C16806" t="s">
        <v>89</v>
      </c>
      <c r="D16806" s="29">
        <v>46397</v>
      </c>
      <c r="E16806">
        <v>0</v>
      </c>
      <c r="F16806">
        <v>0</v>
      </c>
      <c r="G16806">
        <v>0</v>
      </c>
      <c r="H16806">
        <v>0</v>
      </c>
      <c r="L16806">
        <v>641.19005300000003</v>
      </c>
      <c r="R16806">
        <v>997.40674200000001</v>
      </c>
      <c r="S16806" t="s">
        <v>90</v>
      </c>
      <c r="T16806" s="297">
        <v>46311.754166666666</v>
      </c>
    </row>
    <row r="16807" spans="1:20" x14ac:dyDescent="0.35">
      <c r="A16807" t="s">
        <v>159</v>
      </c>
      <c r="C16807" t="s">
        <v>89</v>
      </c>
      <c r="D16807" s="29">
        <v>46398</v>
      </c>
      <c r="E16807">
        <v>0</v>
      </c>
      <c r="F16807">
        <v>0</v>
      </c>
      <c r="G16807">
        <v>0</v>
      </c>
      <c r="H16807">
        <v>0</v>
      </c>
      <c r="L16807">
        <v>641.19005300000003</v>
      </c>
      <c r="R16807">
        <v>997.40674200000001</v>
      </c>
      <c r="S16807" t="s">
        <v>90</v>
      </c>
      <c r="T16807" s="297">
        <v>46311.754166666666</v>
      </c>
    </row>
    <row r="16808" spans="1:20" x14ac:dyDescent="0.35">
      <c r="A16808" t="s">
        <v>159</v>
      </c>
      <c r="C16808" t="s">
        <v>89</v>
      </c>
      <c r="D16808" s="29">
        <v>46399</v>
      </c>
      <c r="E16808">
        <v>0</v>
      </c>
      <c r="F16808">
        <v>0</v>
      </c>
      <c r="G16808">
        <v>0</v>
      </c>
      <c r="H16808">
        <v>0</v>
      </c>
      <c r="L16808">
        <v>641.19005300000003</v>
      </c>
      <c r="R16808">
        <v>997.40674200000001</v>
      </c>
      <c r="S16808" t="s">
        <v>90</v>
      </c>
      <c r="T16808" s="297">
        <v>46311.754166666666</v>
      </c>
    </row>
    <row r="16809" spans="1:20" x14ac:dyDescent="0.35">
      <c r="A16809" t="s">
        <v>159</v>
      </c>
      <c r="C16809" t="s">
        <v>89</v>
      </c>
      <c r="D16809" s="29">
        <v>46400</v>
      </c>
      <c r="E16809">
        <v>0</v>
      </c>
      <c r="F16809">
        <v>0</v>
      </c>
      <c r="G16809">
        <v>0</v>
      </c>
      <c r="H16809">
        <v>0</v>
      </c>
      <c r="L16809">
        <v>641.19005300000003</v>
      </c>
      <c r="R16809">
        <v>997.40674200000001</v>
      </c>
      <c r="S16809" t="s">
        <v>90</v>
      </c>
      <c r="T16809" s="297">
        <v>46311.754166666666</v>
      </c>
    </row>
    <row r="16810" spans="1:20" x14ac:dyDescent="0.35">
      <c r="A16810" t="s">
        <v>159</v>
      </c>
      <c r="C16810" t="s">
        <v>89</v>
      </c>
      <c r="D16810" s="29">
        <v>46401</v>
      </c>
      <c r="E16810">
        <v>0</v>
      </c>
      <c r="F16810">
        <v>0</v>
      </c>
      <c r="G16810">
        <v>0</v>
      </c>
      <c r="H16810">
        <v>0</v>
      </c>
      <c r="L16810">
        <v>641.19005300000003</v>
      </c>
      <c r="R16810">
        <v>997.40674200000001</v>
      </c>
      <c r="S16810" t="s">
        <v>90</v>
      </c>
      <c r="T16810" s="297">
        <v>46311.754166666666</v>
      </c>
    </row>
    <row r="16811" spans="1:20" x14ac:dyDescent="0.35">
      <c r="A16811" t="s">
        <v>159</v>
      </c>
      <c r="C16811" t="s">
        <v>89</v>
      </c>
      <c r="D16811" s="29">
        <v>46402</v>
      </c>
      <c r="E16811">
        <v>0</v>
      </c>
      <c r="F16811">
        <v>0</v>
      </c>
      <c r="G16811">
        <v>0</v>
      </c>
      <c r="H16811">
        <v>0</v>
      </c>
      <c r="L16811">
        <v>641.19005300000003</v>
      </c>
      <c r="R16811">
        <v>997.40674200000001</v>
      </c>
      <c r="S16811" t="s">
        <v>90</v>
      </c>
      <c r="T16811" s="297">
        <v>46311.754166666666</v>
      </c>
    </row>
    <row r="16812" spans="1:20" x14ac:dyDescent="0.35">
      <c r="A16812" t="s">
        <v>159</v>
      </c>
      <c r="C16812" t="s">
        <v>89</v>
      </c>
      <c r="D16812" s="29">
        <v>46403</v>
      </c>
      <c r="E16812">
        <v>0</v>
      </c>
      <c r="F16812">
        <v>0</v>
      </c>
      <c r="G16812">
        <v>0</v>
      </c>
      <c r="H16812">
        <v>0</v>
      </c>
      <c r="L16812">
        <v>641.19005300000003</v>
      </c>
      <c r="R16812">
        <v>997.40674200000001</v>
      </c>
      <c r="S16812" t="s">
        <v>90</v>
      </c>
      <c r="T16812" s="297">
        <v>46311.754166666666</v>
      </c>
    </row>
    <row r="16813" spans="1:20" x14ac:dyDescent="0.35">
      <c r="A16813" t="s">
        <v>159</v>
      </c>
      <c r="C16813" t="s">
        <v>89</v>
      </c>
      <c r="D16813" s="29">
        <v>46404</v>
      </c>
      <c r="E16813">
        <v>0</v>
      </c>
      <c r="F16813">
        <v>0</v>
      </c>
      <c r="G16813">
        <v>0</v>
      </c>
      <c r="H16813">
        <v>0</v>
      </c>
      <c r="L16813">
        <v>641.19005300000003</v>
      </c>
      <c r="R16813">
        <v>997.40674200000001</v>
      </c>
      <c r="S16813" t="s">
        <v>90</v>
      </c>
      <c r="T16813" s="297">
        <v>46311.754166666666</v>
      </c>
    </row>
    <row r="16814" spans="1:20" x14ac:dyDescent="0.35">
      <c r="A16814" t="s">
        <v>159</v>
      </c>
      <c r="C16814" t="s">
        <v>89</v>
      </c>
      <c r="D16814" s="29">
        <v>46405</v>
      </c>
      <c r="E16814">
        <v>0</v>
      </c>
      <c r="F16814">
        <v>0</v>
      </c>
      <c r="G16814">
        <v>0</v>
      </c>
      <c r="H16814">
        <v>0</v>
      </c>
      <c r="L16814">
        <v>641.19005300000003</v>
      </c>
      <c r="R16814">
        <v>997.40674200000001</v>
      </c>
      <c r="S16814" t="s">
        <v>90</v>
      </c>
      <c r="T16814" s="297">
        <v>46311.754166666666</v>
      </c>
    </row>
    <row r="16815" spans="1:20" x14ac:dyDescent="0.35">
      <c r="A16815" t="s">
        <v>159</v>
      </c>
      <c r="C16815" t="s">
        <v>89</v>
      </c>
      <c r="D16815" s="29">
        <v>46406</v>
      </c>
      <c r="E16815">
        <v>0</v>
      </c>
      <c r="F16815">
        <v>0</v>
      </c>
      <c r="G16815">
        <v>0</v>
      </c>
      <c r="H16815">
        <v>0</v>
      </c>
      <c r="L16815">
        <v>641.19005300000003</v>
      </c>
      <c r="R16815">
        <v>997.40674200000001</v>
      </c>
      <c r="S16815" t="s">
        <v>90</v>
      </c>
      <c r="T16815" s="297">
        <v>46311.754166666666</v>
      </c>
    </row>
    <row r="16816" spans="1:20" x14ac:dyDescent="0.35">
      <c r="A16816" t="s">
        <v>159</v>
      </c>
      <c r="C16816" t="s">
        <v>89</v>
      </c>
      <c r="D16816" s="29">
        <v>46407</v>
      </c>
      <c r="E16816">
        <v>0</v>
      </c>
      <c r="F16816">
        <v>0</v>
      </c>
      <c r="G16816">
        <v>0</v>
      </c>
      <c r="H16816">
        <v>0</v>
      </c>
      <c r="L16816">
        <v>641.19005300000003</v>
      </c>
      <c r="R16816">
        <v>997.40674200000001</v>
      </c>
      <c r="S16816" t="s">
        <v>90</v>
      </c>
      <c r="T16816" s="297">
        <v>46311.754166666666</v>
      </c>
    </row>
    <row r="16817" spans="1:20" x14ac:dyDescent="0.35">
      <c r="A16817" t="s">
        <v>159</v>
      </c>
      <c r="C16817" t="s">
        <v>89</v>
      </c>
      <c r="D16817" s="29">
        <v>46408</v>
      </c>
      <c r="E16817">
        <v>0</v>
      </c>
      <c r="F16817">
        <v>0</v>
      </c>
      <c r="G16817">
        <v>0</v>
      </c>
      <c r="H16817">
        <v>0</v>
      </c>
      <c r="L16817">
        <v>641.19005300000003</v>
      </c>
      <c r="R16817">
        <v>997.40674200000001</v>
      </c>
      <c r="S16817" t="s">
        <v>90</v>
      </c>
      <c r="T16817" s="297">
        <v>46311.754166666666</v>
      </c>
    </row>
    <row r="16818" spans="1:20" x14ac:dyDescent="0.35">
      <c r="A16818" t="s">
        <v>159</v>
      </c>
      <c r="C16818" t="s">
        <v>89</v>
      </c>
      <c r="D16818" s="29">
        <v>46409</v>
      </c>
      <c r="E16818">
        <v>0</v>
      </c>
      <c r="F16818">
        <v>0</v>
      </c>
      <c r="G16818">
        <v>0</v>
      </c>
      <c r="H16818">
        <v>0</v>
      </c>
      <c r="L16818">
        <v>641.19005300000003</v>
      </c>
      <c r="R16818">
        <v>997.40674200000001</v>
      </c>
      <c r="S16818" t="s">
        <v>90</v>
      </c>
      <c r="T16818" s="297">
        <v>46311.754166666666</v>
      </c>
    </row>
    <row r="16819" spans="1:20" x14ac:dyDescent="0.35">
      <c r="A16819" t="s">
        <v>159</v>
      </c>
      <c r="C16819" t="s">
        <v>89</v>
      </c>
      <c r="D16819" s="29">
        <v>46410</v>
      </c>
      <c r="E16819">
        <v>0</v>
      </c>
      <c r="F16819">
        <v>0</v>
      </c>
      <c r="G16819">
        <v>0</v>
      </c>
      <c r="H16819">
        <v>0</v>
      </c>
      <c r="L16819">
        <v>641.19005300000003</v>
      </c>
      <c r="R16819">
        <v>997.40674200000001</v>
      </c>
      <c r="S16819" t="s">
        <v>90</v>
      </c>
      <c r="T16819" s="297">
        <v>46311.754166666666</v>
      </c>
    </row>
    <row r="16820" spans="1:20" x14ac:dyDescent="0.35">
      <c r="A16820" t="s">
        <v>159</v>
      </c>
      <c r="C16820" t="s">
        <v>89</v>
      </c>
      <c r="D16820" s="29">
        <v>46411</v>
      </c>
      <c r="E16820">
        <v>0</v>
      </c>
      <c r="F16820">
        <v>0</v>
      </c>
      <c r="G16820">
        <v>0</v>
      </c>
      <c r="H16820">
        <v>0</v>
      </c>
      <c r="L16820">
        <v>641.19005300000003</v>
      </c>
      <c r="R16820">
        <v>997.40674200000001</v>
      </c>
      <c r="S16820" t="s">
        <v>90</v>
      </c>
      <c r="T16820" s="297">
        <v>46311.754166666666</v>
      </c>
    </row>
    <row r="16821" spans="1:20" x14ac:dyDescent="0.35">
      <c r="A16821" t="s">
        <v>159</v>
      </c>
      <c r="C16821" t="s">
        <v>89</v>
      </c>
      <c r="D16821" s="29">
        <v>46412</v>
      </c>
      <c r="E16821">
        <v>0</v>
      </c>
      <c r="F16821">
        <v>0</v>
      </c>
      <c r="G16821">
        <v>0</v>
      </c>
      <c r="H16821">
        <v>0</v>
      </c>
      <c r="L16821">
        <v>641.19005300000003</v>
      </c>
      <c r="R16821">
        <v>997.40674200000001</v>
      </c>
      <c r="S16821" t="s">
        <v>90</v>
      </c>
      <c r="T16821" s="297">
        <v>46311.754166666666</v>
      </c>
    </row>
    <row r="16822" spans="1:20" x14ac:dyDescent="0.35">
      <c r="A16822" t="s">
        <v>159</v>
      </c>
      <c r="C16822" t="s">
        <v>89</v>
      </c>
      <c r="D16822" s="29">
        <v>46413</v>
      </c>
      <c r="E16822">
        <v>0</v>
      </c>
      <c r="F16822">
        <v>0</v>
      </c>
      <c r="G16822">
        <v>0</v>
      </c>
      <c r="H16822">
        <v>0</v>
      </c>
      <c r="L16822">
        <v>641.19005300000003</v>
      </c>
      <c r="R16822">
        <v>997.40674200000001</v>
      </c>
      <c r="S16822" t="s">
        <v>90</v>
      </c>
      <c r="T16822" s="297">
        <v>46311.754166666666</v>
      </c>
    </row>
    <row r="16823" spans="1:20" x14ac:dyDescent="0.35">
      <c r="A16823" t="s">
        <v>159</v>
      </c>
      <c r="C16823" t="s">
        <v>89</v>
      </c>
      <c r="D16823" s="29">
        <v>46414</v>
      </c>
      <c r="E16823">
        <v>0</v>
      </c>
      <c r="F16823">
        <v>0</v>
      </c>
      <c r="G16823">
        <v>0</v>
      </c>
      <c r="H16823">
        <v>0</v>
      </c>
      <c r="L16823">
        <v>641.19005300000003</v>
      </c>
      <c r="R16823">
        <v>997.40674200000001</v>
      </c>
      <c r="S16823" t="s">
        <v>90</v>
      </c>
      <c r="T16823" s="297">
        <v>46311.754166666666</v>
      </c>
    </row>
    <row r="16824" spans="1:20" x14ac:dyDescent="0.35">
      <c r="A16824" t="s">
        <v>159</v>
      </c>
      <c r="C16824" t="s">
        <v>89</v>
      </c>
      <c r="D16824" s="29">
        <v>46415</v>
      </c>
      <c r="E16824">
        <v>0</v>
      </c>
      <c r="F16824">
        <v>0</v>
      </c>
      <c r="G16824">
        <v>0</v>
      </c>
      <c r="H16824">
        <v>0</v>
      </c>
      <c r="L16824">
        <v>641.19005300000003</v>
      </c>
      <c r="R16824">
        <v>997.40674200000001</v>
      </c>
      <c r="S16824" t="s">
        <v>90</v>
      </c>
      <c r="T16824" s="297">
        <v>46311.754166666666</v>
      </c>
    </row>
    <row r="16825" spans="1:20" x14ac:dyDescent="0.35">
      <c r="A16825" t="s">
        <v>159</v>
      </c>
      <c r="C16825" t="s">
        <v>89</v>
      </c>
      <c r="D16825" s="29">
        <v>46416</v>
      </c>
      <c r="E16825">
        <v>0</v>
      </c>
      <c r="F16825">
        <v>0</v>
      </c>
      <c r="G16825">
        <v>0</v>
      </c>
      <c r="H16825">
        <v>0</v>
      </c>
      <c r="L16825">
        <v>641.19005300000003</v>
      </c>
      <c r="R16825">
        <v>997.40674200000001</v>
      </c>
      <c r="S16825" t="s">
        <v>90</v>
      </c>
      <c r="T16825" s="297">
        <v>46311.754166666666</v>
      </c>
    </row>
    <row r="16826" spans="1:20" x14ac:dyDescent="0.35">
      <c r="A16826" t="s">
        <v>159</v>
      </c>
      <c r="C16826" t="s">
        <v>89</v>
      </c>
      <c r="D16826" s="29">
        <v>46417</v>
      </c>
      <c r="E16826">
        <v>0</v>
      </c>
      <c r="F16826">
        <v>0</v>
      </c>
      <c r="G16826">
        <v>0</v>
      </c>
      <c r="H16826">
        <v>0</v>
      </c>
      <c r="L16826">
        <v>641.19005300000003</v>
      </c>
      <c r="R16826">
        <v>997.40674200000001</v>
      </c>
      <c r="S16826" t="s">
        <v>90</v>
      </c>
      <c r="T16826" s="297">
        <v>46311.754166666666</v>
      </c>
    </row>
    <row r="16827" spans="1:20" x14ac:dyDescent="0.35">
      <c r="A16827" t="s">
        <v>159</v>
      </c>
      <c r="C16827" t="s">
        <v>89</v>
      </c>
      <c r="D16827" s="29">
        <v>46418</v>
      </c>
      <c r="E16827">
        <v>0</v>
      </c>
      <c r="F16827">
        <v>0</v>
      </c>
      <c r="G16827">
        <v>0</v>
      </c>
      <c r="H16827">
        <v>0</v>
      </c>
      <c r="L16827">
        <v>641.19005300000003</v>
      </c>
      <c r="R16827">
        <v>997.40674200000001</v>
      </c>
      <c r="S16827" t="s">
        <v>90</v>
      </c>
      <c r="T16827" s="297">
        <v>46311.754166666666</v>
      </c>
    </row>
    <row r="16828" spans="1:20" x14ac:dyDescent="0.35">
      <c r="A16828" t="s">
        <v>159</v>
      </c>
      <c r="C16828" t="s">
        <v>89</v>
      </c>
      <c r="D16828" s="29">
        <v>46419</v>
      </c>
      <c r="E16828">
        <v>0</v>
      </c>
      <c r="F16828">
        <v>0</v>
      </c>
      <c r="G16828">
        <v>0</v>
      </c>
      <c r="H16828">
        <v>0</v>
      </c>
      <c r="L16828">
        <v>641.19005300000003</v>
      </c>
      <c r="R16828">
        <v>997.40674200000001</v>
      </c>
      <c r="S16828" t="s">
        <v>90</v>
      </c>
      <c r="T16828" s="297">
        <v>46311.754166666666</v>
      </c>
    </row>
    <row r="16829" spans="1:20" x14ac:dyDescent="0.35">
      <c r="A16829" t="s">
        <v>159</v>
      </c>
      <c r="C16829" t="s">
        <v>89</v>
      </c>
      <c r="D16829" s="29">
        <v>46420</v>
      </c>
      <c r="E16829">
        <v>0</v>
      </c>
      <c r="F16829">
        <v>0</v>
      </c>
      <c r="G16829">
        <v>0</v>
      </c>
      <c r="H16829">
        <v>0</v>
      </c>
      <c r="L16829">
        <v>641.19005300000003</v>
      </c>
      <c r="R16829">
        <v>997.40674200000001</v>
      </c>
      <c r="S16829" t="s">
        <v>90</v>
      </c>
      <c r="T16829" s="297">
        <v>46311.754166666666</v>
      </c>
    </row>
    <row r="16830" spans="1:20" x14ac:dyDescent="0.35">
      <c r="A16830" t="s">
        <v>159</v>
      </c>
      <c r="C16830" t="s">
        <v>89</v>
      </c>
      <c r="D16830" s="29">
        <v>46421</v>
      </c>
      <c r="E16830">
        <v>0</v>
      </c>
      <c r="F16830">
        <v>0</v>
      </c>
      <c r="G16830">
        <v>0</v>
      </c>
      <c r="H16830">
        <v>0</v>
      </c>
      <c r="L16830">
        <v>641.19005300000003</v>
      </c>
      <c r="R16830">
        <v>997.40674200000001</v>
      </c>
      <c r="S16830" t="s">
        <v>90</v>
      </c>
      <c r="T16830" s="297">
        <v>46311.754166666666</v>
      </c>
    </row>
    <row r="16831" spans="1:20" x14ac:dyDescent="0.35">
      <c r="A16831" t="s">
        <v>159</v>
      </c>
      <c r="C16831" t="s">
        <v>89</v>
      </c>
      <c r="D16831" s="29">
        <v>46422</v>
      </c>
      <c r="E16831">
        <v>0</v>
      </c>
      <c r="F16831">
        <v>0</v>
      </c>
      <c r="G16831">
        <v>0</v>
      </c>
      <c r="H16831">
        <v>0</v>
      </c>
      <c r="L16831">
        <v>641.19005300000003</v>
      </c>
      <c r="R16831">
        <v>997.40674200000001</v>
      </c>
      <c r="S16831" t="s">
        <v>90</v>
      </c>
      <c r="T16831" s="297">
        <v>46311.754166666666</v>
      </c>
    </row>
    <row r="16832" spans="1:20" x14ac:dyDescent="0.35">
      <c r="A16832" t="s">
        <v>159</v>
      </c>
      <c r="C16832" t="s">
        <v>89</v>
      </c>
      <c r="D16832" s="29">
        <v>46423</v>
      </c>
      <c r="E16832">
        <v>0</v>
      </c>
      <c r="F16832">
        <v>0</v>
      </c>
      <c r="G16832">
        <v>0</v>
      </c>
      <c r="H16832">
        <v>0</v>
      </c>
      <c r="L16832">
        <v>641.19005300000003</v>
      </c>
      <c r="R16832">
        <v>997.40674200000001</v>
      </c>
      <c r="S16832" t="s">
        <v>90</v>
      </c>
      <c r="T16832" s="297">
        <v>46311.754166666666</v>
      </c>
    </row>
    <row r="16833" spans="1:20" x14ac:dyDescent="0.35">
      <c r="A16833" t="s">
        <v>159</v>
      </c>
      <c r="C16833" t="s">
        <v>89</v>
      </c>
      <c r="D16833" s="29">
        <v>46424</v>
      </c>
      <c r="E16833">
        <v>0</v>
      </c>
      <c r="F16833">
        <v>0</v>
      </c>
      <c r="G16833">
        <v>0</v>
      </c>
      <c r="H16833">
        <v>0</v>
      </c>
      <c r="L16833">
        <v>641.19005300000003</v>
      </c>
      <c r="R16833">
        <v>997.40674200000001</v>
      </c>
      <c r="S16833" t="s">
        <v>90</v>
      </c>
      <c r="T16833" s="297">
        <v>46311.754166666666</v>
      </c>
    </row>
    <row r="16834" spans="1:20" x14ac:dyDescent="0.35">
      <c r="A16834" t="s">
        <v>159</v>
      </c>
      <c r="C16834" t="s">
        <v>89</v>
      </c>
      <c r="D16834" s="29">
        <v>46425</v>
      </c>
      <c r="E16834">
        <v>0</v>
      </c>
      <c r="F16834">
        <v>0</v>
      </c>
      <c r="G16834">
        <v>0</v>
      </c>
      <c r="H16834">
        <v>0</v>
      </c>
      <c r="L16834">
        <v>641.19005300000003</v>
      </c>
      <c r="R16834">
        <v>997.40674200000001</v>
      </c>
      <c r="S16834" t="s">
        <v>90</v>
      </c>
      <c r="T16834" s="297">
        <v>46311.754166666666</v>
      </c>
    </row>
    <row r="16835" spans="1:20" x14ac:dyDescent="0.35">
      <c r="A16835" t="s">
        <v>159</v>
      </c>
      <c r="C16835" t="s">
        <v>89</v>
      </c>
      <c r="D16835" s="29">
        <v>46426</v>
      </c>
      <c r="E16835">
        <v>0</v>
      </c>
      <c r="F16835">
        <v>0</v>
      </c>
      <c r="G16835">
        <v>0</v>
      </c>
      <c r="H16835">
        <v>0</v>
      </c>
      <c r="L16835">
        <v>641.19005300000003</v>
      </c>
      <c r="R16835">
        <v>997.40674200000001</v>
      </c>
      <c r="S16835" t="s">
        <v>90</v>
      </c>
      <c r="T16835" s="297">
        <v>46311.754166666666</v>
      </c>
    </row>
    <row r="16836" spans="1:20" x14ac:dyDescent="0.35">
      <c r="A16836" t="s">
        <v>159</v>
      </c>
      <c r="C16836" t="s">
        <v>89</v>
      </c>
      <c r="D16836" s="29">
        <v>46427</v>
      </c>
      <c r="E16836">
        <v>0</v>
      </c>
      <c r="F16836">
        <v>0</v>
      </c>
      <c r="G16836">
        <v>0</v>
      </c>
      <c r="H16836">
        <v>0</v>
      </c>
      <c r="L16836">
        <v>641.19005300000003</v>
      </c>
      <c r="R16836">
        <v>997.40674200000001</v>
      </c>
      <c r="S16836" t="s">
        <v>90</v>
      </c>
      <c r="T16836" s="297">
        <v>46311.754166666666</v>
      </c>
    </row>
    <row r="16837" spans="1:20" x14ac:dyDescent="0.35">
      <c r="A16837" t="s">
        <v>159</v>
      </c>
      <c r="C16837" t="s">
        <v>89</v>
      </c>
      <c r="D16837" s="29">
        <v>46428</v>
      </c>
      <c r="E16837">
        <v>0</v>
      </c>
      <c r="F16837">
        <v>0</v>
      </c>
      <c r="G16837">
        <v>0</v>
      </c>
      <c r="H16837">
        <v>0</v>
      </c>
      <c r="L16837">
        <v>641.19005300000003</v>
      </c>
      <c r="R16837">
        <v>997.40674200000001</v>
      </c>
      <c r="S16837" t="s">
        <v>90</v>
      </c>
      <c r="T16837" s="297">
        <v>46311.754166666666</v>
      </c>
    </row>
    <row r="16838" spans="1:20" x14ac:dyDescent="0.35">
      <c r="A16838" t="s">
        <v>159</v>
      </c>
      <c r="C16838" t="s">
        <v>89</v>
      </c>
      <c r="D16838" s="29">
        <v>46429</v>
      </c>
      <c r="E16838">
        <v>0</v>
      </c>
      <c r="F16838">
        <v>0</v>
      </c>
      <c r="G16838">
        <v>0</v>
      </c>
      <c r="H16838">
        <v>0</v>
      </c>
      <c r="L16838">
        <v>641.19005300000003</v>
      </c>
      <c r="R16838">
        <v>997.40674200000001</v>
      </c>
      <c r="S16838" t="s">
        <v>90</v>
      </c>
      <c r="T16838" s="297">
        <v>46311.754166666666</v>
      </c>
    </row>
    <row r="16839" spans="1:20" x14ac:dyDescent="0.35">
      <c r="A16839" t="s">
        <v>159</v>
      </c>
      <c r="C16839" t="s">
        <v>89</v>
      </c>
      <c r="D16839" s="29">
        <v>46430</v>
      </c>
      <c r="E16839">
        <v>0</v>
      </c>
      <c r="F16839">
        <v>0</v>
      </c>
      <c r="G16839">
        <v>0</v>
      </c>
      <c r="H16839">
        <v>0</v>
      </c>
      <c r="L16839">
        <v>641.19005300000003</v>
      </c>
      <c r="R16839">
        <v>997.40674200000001</v>
      </c>
      <c r="S16839" t="s">
        <v>90</v>
      </c>
      <c r="T16839" s="297">
        <v>46311.754166666666</v>
      </c>
    </row>
    <row r="16840" spans="1:20" x14ac:dyDescent="0.35">
      <c r="A16840" t="s">
        <v>159</v>
      </c>
      <c r="C16840" t="s">
        <v>89</v>
      </c>
      <c r="D16840" s="29">
        <v>46431</v>
      </c>
      <c r="E16840">
        <v>0</v>
      </c>
      <c r="F16840">
        <v>0</v>
      </c>
      <c r="G16840">
        <v>0</v>
      </c>
      <c r="H16840">
        <v>0</v>
      </c>
      <c r="L16840">
        <v>641.19005300000003</v>
      </c>
      <c r="R16840">
        <v>997.40674200000001</v>
      </c>
      <c r="S16840" t="s">
        <v>90</v>
      </c>
      <c r="T16840" s="297">
        <v>46311.754166666666</v>
      </c>
    </row>
    <row r="16841" spans="1:20" x14ac:dyDescent="0.35">
      <c r="A16841" t="s">
        <v>159</v>
      </c>
      <c r="C16841" t="s">
        <v>89</v>
      </c>
      <c r="D16841" s="29">
        <v>46432</v>
      </c>
      <c r="E16841">
        <v>0</v>
      </c>
      <c r="F16841">
        <v>0</v>
      </c>
      <c r="G16841">
        <v>0</v>
      </c>
      <c r="H16841">
        <v>0</v>
      </c>
      <c r="L16841">
        <v>641.19005300000003</v>
      </c>
      <c r="R16841">
        <v>997.40674200000001</v>
      </c>
      <c r="S16841" t="s">
        <v>90</v>
      </c>
      <c r="T16841" s="297">
        <v>46311.754166666666</v>
      </c>
    </row>
    <row r="16842" spans="1:20" x14ac:dyDescent="0.35">
      <c r="A16842" t="s">
        <v>159</v>
      </c>
      <c r="C16842" t="s">
        <v>89</v>
      </c>
      <c r="D16842" s="29">
        <v>46433</v>
      </c>
      <c r="E16842">
        <v>0</v>
      </c>
      <c r="F16842">
        <v>0</v>
      </c>
      <c r="G16842">
        <v>0</v>
      </c>
      <c r="H16842">
        <v>0</v>
      </c>
      <c r="L16842">
        <v>641.19005300000003</v>
      </c>
      <c r="R16842">
        <v>997.40674200000001</v>
      </c>
      <c r="S16842" t="s">
        <v>90</v>
      </c>
      <c r="T16842" s="297">
        <v>46311.754166666666</v>
      </c>
    </row>
    <row r="16843" spans="1:20" x14ac:dyDescent="0.35">
      <c r="A16843" t="s">
        <v>159</v>
      </c>
      <c r="C16843" t="s">
        <v>89</v>
      </c>
      <c r="D16843" s="29">
        <v>46434</v>
      </c>
      <c r="E16843">
        <v>0</v>
      </c>
      <c r="F16843">
        <v>0</v>
      </c>
      <c r="G16843">
        <v>0</v>
      </c>
      <c r="H16843">
        <v>0</v>
      </c>
      <c r="L16843">
        <v>641.19005300000003</v>
      </c>
      <c r="R16843">
        <v>997.40674200000001</v>
      </c>
      <c r="S16843" t="s">
        <v>90</v>
      </c>
      <c r="T16843" s="297">
        <v>46311.754166666666</v>
      </c>
    </row>
    <row r="16844" spans="1:20" x14ac:dyDescent="0.35">
      <c r="A16844" t="s">
        <v>159</v>
      </c>
      <c r="C16844" t="s">
        <v>89</v>
      </c>
      <c r="D16844" s="29">
        <v>46435</v>
      </c>
      <c r="E16844">
        <v>0</v>
      </c>
      <c r="F16844">
        <v>0</v>
      </c>
      <c r="G16844">
        <v>0</v>
      </c>
      <c r="H16844">
        <v>0</v>
      </c>
      <c r="L16844">
        <v>641.19005300000003</v>
      </c>
      <c r="R16844">
        <v>997.40674200000001</v>
      </c>
      <c r="S16844" t="s">
        <v>90</v>
      </c>
      <c r="T16844" s="297">
        <v>46311.754166666666</v>
      </c>
    </row>
    <row r="16845" spans="1:20" x14ac:dyDescent="0.35">
      <c r="A16845" t="s">
        <v>159</v>
      </c>
      <c r="C16845" t="s">
        <v>89</v>
      </c>
      <c r="D16845" s="29">
        <v>46436</v>
      </c>
      <c r="E16845">
        <v>0</v>
      </c>
      <c r="F16845">
        <v>0</v>
      </c>
      <c r="G16845">
        <v>0</v>
      </c>
      <c r="H16845">
        <v>0</v>
      </c>
      <c r="L16845">
        <v>641.19005300000003</v>
      </c>
      <c r="R16845">
        <v>997.40674200000001</v>
      </c>
      <c r="S16845" t="s">
        <v>90</v>
      </c>
      <c r="T16845" s="297">
        <v>46311.754166666666</v>
      </c>
    </row>
    <row r="16846" spans="1:20" x14ac:dyDescent="0.35">
      <c r="A16846" t="s">
        <v>159</v>
      </c>
      <c r="C16846" t="s">
        <v>89</v>
      </c>
      <c r="D16846" s="29">
        <v>46437</v>
      </c>
      <c r="E16846">
        <v>0</v>
      </c>
      <c r="F16846">
        <v>0</v>
      </c>
      <c r="G16846">
        <v>0</v>
      </c>
      <c r="H16846">
        <v>0</v>
      </c>
      <c r="L16846">
        <v>641.19005300000003</v>
      </c>
      <c r="R16846">
        <v>997.40674200000001</v>
      </c>
      <c r="S16846" t="s">
        <v>90</v>
      </c>
      <c r="T16846" s="297">
        <v>46311.754166666666</v>
      </c>
    </row>
    <row r="16847" spans="1:20" x14ac:dyDescent="0.35">
      <c r="A16847" t="s">
        <v>159</v>
      </c>
      <c r="C16847" t="s">
        <v>89</v>
      </c>
      <c r="D16847" s="29">
        <v>46438</v>
      </c>
      <c r="E16847">
        <v>0</v>
      </c>
      <c r="F16847">
        <v>0</v>
      </c>
      <c r="G16847">
        <v>0</v>
      </c>
      <c r="H16847">
        <v>0</v>
      </c>
      <c r="L16847">
        <v>641.19005300000003</v>
      </c>
      <c r="R16847">
        <v>997.40674200000001</v>
      </c>
      <c r="S16847" t="s">
        <v>90</v>
      </c>
      <c r="T16847" s="297">
        <v>46311.754166666666</v>
      </c>
    </row>
    <row r="16848" spans="1:20" x14ac:dyDescent="0.35">
      <c r="A16848" t="s">
        <v>159</v>
      </c>
      <c r="C16848" t="s">
        <v>89</v>
      </c>
      <c r="D16848" s="29">
        <v>46439</v>
      </c>
      <c r="E16848">
        <v>0</v>
      </c>
      <c r="F16848">
        <v>0</v>
      </c>
      <c r="G16848">
        <v>0</v>
      </c>
      <c r="H16848">
        <v>0</v>
      </c>
      <c r="L16848">
        <v>641.19005300000003</v>
      </c>
      <c r="R16848">
        <v>997.40674200000001</v>
      </c>
      <c r="S16848" t="s">
        <v>90</v>
      </c>
      <c r="T16848" s="297">
        <v>46311.754166666666</v>
      </c>
    </row>
    <row r="16849" spans="1:20" x14ac:dyDescent="0.35">
      <c r="A16849" t="s">
        <v>159</v>
      </c>
      <c r="C16849" t="s">
        <v>89</v>
      </c>
      <c r="D16849" s="29">
        <v>46440</v>
      </c>
      <c r="E16849">
        <v>0</v>
      </c>
      <c r="F16849">
        <v>0</v>
      </c>
      <c r="G16849">
        <v>0</v>
      </c>
      <c r="H16849">
        <v>0</v>
      </c>
      <c r="L16849">
        <v>641.19005300000003</v>
      </c>
      <c r="R16849">
        <v>997.40674200000001</v>
      </c>
      <c r="S16849" t="s">
        <v>90</v>
      </c>
      <c r="T16849" s="297">
        <v>46311.754166666666</v>
      </c>
    </row>
    <row r="16850" spans="1:20" x14ac:dyDescent="0.35">
      <c r="A16850" t="s">
        <v>159</v>
      </c>
      <c r="C16850" t="s">
        <v>89</v>
      </c>
      <c r="D16850" s="29">
        <v>46441</v>
      </c>
      <c r="E16850">
        <v>0</v>
      </c>
      <c r="F16850">
        <v>0</v>
      </c>
      <c r="G16850">
        <v>0</v>
      </c>
      <c r="H16850">
        <v>0</v>
      </c>
      <c r="L16850">
        <v>641.19005300000003</v>
      </c>
      <c r="R16850">
        <v>997.40674200000001</v>
      </c>
      <c r="S16850" t="s">
        <v>90</v>
      </c>
      <c r="T16850" s="297">
        <v>46311.754166666666</v>
      </c>
    </row>
    <row r="16851" spans="1:20" x14ac:dyDescent="0.35">
      <c r="A16851" t="s">
        <v>159</v>
      </c>
      <c r="C16851" t="s">
        <v>89</v>
      </c>
      <c r="D16851" s="29">
        <v>46442</v>
      </c>
      <c r="E16851">
        <v>0</v>
      </c>
      <c r="F16851">
        <v>0</v>
      </c>
      <c r="G16851">
        <v>0</v>
      </c>
      <c r="H16851">
        <v>0</v>
      </c>
      <c r="L16851">
        <v>641.19005300000003</v>
      </c>
      <c r="R16851">
        <v>997.40674200000001</v>
      </c>
      <c r="S16851" t="s">
        <v>90</v>
      </c>
      <c r="T16851" s="297">
        <v>46311.754166666666</v>
      </c>
    </row>
    <row r="16852" spans="1:20" x14ac:dyDescent="0.35">
      <c r="A16852" t="s">
        <v>159</v>
      </c>
      <c r="C16852" t="s">
        <v>89</v>
      </c>
      <c r="D16852" s="29">
        <v>46443</v>
      </c>
      <c r="E16852">
        <v>0</v>
      </c>
      <c r="F16852">
        <v>0</v>
      </c>
      <c r="G16852">
        <v>0</v>
      </c>
      <c r="H16852">
        <v>0</v>
      </c>
      <c r="L16852">
        <v>641.19005300000003</v>
      </c>
      <c r="R16852">
        <v>997.40674200000001</v>
      </c>
      <c r="S16852" t="s">
        <v>90</v>
      </c>
      <c r="T16852" s="297">
        <v>46311.754166666666</v>
      </c>
    </row>
    <row r="16853" spans="1:20" x14ac:dyDescent="0.35">
      <c r="A16853" t="s">
        <v>159</v>
      </c>
      <c r="C16853" t="s">
        <v>89</v>
      </c>
      <c r="D16853" s="29">
        <v>46444</v>
      </c>
      <c r="E16853">
        <v>0</v>
      </c>
      <c r="F16853">
        <v>0</v>
      </c>
      <c r="G16853">
        <v>0</v>
      </c>
      <c r="H16853">
        <v>0</v>
      </c>
      <c r="L16853">
        <v>641.19005300000003</v>
      </c>
      <c r="R16853">
        <v>997.40674200000001</v>
      </c>
      <c r="S16853" t="s">
        <v>90</v>
      </c>
      <c r="T16853" s="297">
        <v>46311.754166666666</v>
      </c>
    </row>
    <row r="16854" spans="1:20" x14ac:dyDescent="0.35">
      <c r="A16854" t="s">
        <v>159</v>
      </c>
      <c r="C16854" t="s">
        <v>89</v>
      </c>
      <c r="D16854" s="29">
        <v>46445</v>
      </c>
      <c r="E16854">
        <v>0</v>
      </c>
      <c r="F16854">
        <v>0</v>
      </c>
      <c r="G16854">
        <v>0</v>
      </c>
      <c r="H16854">
        <v>0</v>
      </c>
      <c r="L16854">
        <v>641.19005300000003</v>
      </c>
      <c r="R16854">
        <v>997.40674200000001</v>
      </c>
      <c r="S16854" t="s">
        <v>90</v>
      </c>
      <c r="T16854" s="297">
        <v>46311.754166666666</v>
      </c>
    </row>
    <row r="16855" spans="1:20" x14ac:dyDescent="0.35">
      <c r="A16855" t="s">
        <v>159</v>
      </c>
      <c r="C16855" t="s">
        <v>89</v>
      </c>
      <c r="D16855" s="29">
        <v>46446</v>
      </c>
      <c r="E16855">
        <v>0</v>
      </c>
      <c r="F16855">
        <v>0</v>
      </c>
      <c r="G16855">
        <v>0</v>
      </c>
      <c r="H16855">
        <v>0</v>
      </c>
      <c r="L16855">
        <v>641.19005300000003</v>
      </c>
      <c r="R16855">
        <v>997.40674200000001</v>
      </c>
      <c r="S16855" t="s">
        <v>90</v>
      </c>
      <c r="T16855" s="297">
        <v>46311.754166666666</v>
      </c>
    </row>
    <row r="16856" spans="1:20" x14ac:dyDescent="0.35">
      <c r="A16856" t="s">
        <v>159</v>
      </c>
      <c r="C16856" t="s">
        <v>89</v>
      </c>
      <c r="D16856" s="29">
        <v>46447</v>
      </c>
      <c r="E16856">
        <v>0</v>
      </c>
      <c r="F16856">
        <v>0</v>
      </c>
      <c r="G16856">
        <v>0</v>
      </c>
      <c r="H16856">
        <v>0</v>
      </c>
      <c r="L16856">
        <v>641.19005300000003</v>
      </c>
      <c r="R16856">
        <v>997.40674200000001</v>
      </c>
      <c r="S16856" t="s">
        <v>90</v>
      </c>
      <c r="T16856" s="297">
        <v>46311.754166666666</v>
      </c>
    </row>
    <row r="16857" spans="1:20" x14ac:dyDescent="0.35">
      <c r="A16857" t="s">
        <v>159</v>
      </c>
      <c r="C16857" t="s">
        <v>89</v>
      </c>
      <c r="D16857" s="29">
        <v>46448</v>
      </c>
      <c r="E16857">
        <v>0</v>
      </c>
      <c r="F16857">
        <v>0</v>
      </c>
      <c r="G16857">
        <v>0</v>
      </c>
      <c r="H16857">
        <v>0</v>
      </c>
      <c r="L16857">
        <v>641.19005300000003</v>
      </c>
      <c r="R16857">
        <v>997.40674200000001</v>
      </c>
      <c r="S16857" t="s">
        <v>90</v>
      </c>
      <c r="T16857" s="297">
        <v>46311.754166666666</v>
      </c>
    </row>
    <row r="16858" spans="1:20" x14ac:dyDescent="0.35">
      <c r="A16858" t="s">
        <v>159</v>
      </c>
      <c r="C16858" t="s">
        <v>89</v>
      </c>
      <c r="D16858" s="29">
        <v>46449</v>
      </c>
      <c r="E16858">
        <v>0</v>
      </c>
      <c r="F16858">
        <v>0</v>
      </c>
      <c r="G16858">
        <v>0</v>
      </c>
      <c r="H16858">
        <v>0</v>
      </c>
      <c r="L16858">
        <v>641.19005300000003</v>
      </c>
      <c r="R16858">
        <v>997.40674200000001</v>
      </c>
      <c r="S16858" t="s">
        <v>90</v>
      </c>
      <c r="T16858" s="297">
        <v>46311.754166666666</v>
      </c>
    </row>
    <row r="16859" spans="1:20" x14ac:dyDescent="0.35">
      <c r="A16859" t="s">
        <v>159</v>
      </c>
      <c r="C16859" t="s">
        <v>89</v>
      </c>
      <c r="D16859" s="29">
        <v>46450</v>
      </c>
      <c r="E16859">
        <v>0</v>
      </c>
      <c r="F16859">
        <v>0</v>
      </c>
      <c r="G16859">
        <v>0</v>
      </c>
      <c r="H16859">
        <v>0</v>
      </c>
      <c r="L16859">
        <v>641.19005300000003</v>
      </c>
      <c r="R16859">
        <v>997.40674200000001</v>
      </c>
      <c r="S16859" t="s">
        <v>90</v>
      </c>
      <c r="T16859" s="297">
        <v>46311.754166666666</v>
      </c>
    </row>
    <row r="16860" spans="1:20" x14ac:dyDescent="0.35">
      <c r="A16860" t="s">
        <v>159</v>
      </c>
      <c r="C16860" t="s">
        <v>89</v>
      </c>
      <c r="D16860" s="29">
        <v>46451</v>
      </c>
      <c r="E16860">
        <v>0</v>
      </c>
      <c r="F16860">
        <v>0</v>
      </c>
      <c r="G16860">
        <v>0</v>
      </c>
      <c r="H16860">
        <v>0</v>
      </c>
      <c r="L16860">
        <v>641.19005300000003</v>
      </c>
      <c r="R16860">
        <v>997.40674200000001</v>
      </c>
      <c r="S16860" t="s">
        <v>90</v>
      </c>
      <c r="T16860" s="297">
        <v>46311.754166666666</v>
      </c>
    </row>
    <row r="16861" spans="1:20" x14ac:dyDescent="0.35">
      <c r="A16861" t="s">
        <v>159</v>
      </c>
      <c r="C16861" t="s">
        <v>89</v>
      </c>
      <c r="D16861" s="29">
        <v>46452</v>
      </c>
      <c r="E16861">
        <v>0</v>
      </c>
      <c r="F16861">
        <v>0</v>
      </c>
      <c r="G16861">
        <v>0</v>
      </c>
      <c r="H16861">
        <v>0</v>
      </c>
      <c r="L16861">
        <v>641.19005300000003</v>
      </c>
      <c r="R16861">
        <v>997.40674200000001</v>
      </c>
      <c r="S16861" t="s">
        <v>90</v>
      </c>
      <c r="T16861" s="297">
        <v>46311.754166666666</v>
      </c>
    </row>
    <row r="16862" spans="1:20" x14ac:dyDescent="0.35">
      <c r="A16862" t="s">
        <v>159</v>
      </c>
      <c r="C16862" t="s">
        <v>89</v>
      </c>
      <c r="D16862" s="29">
        <v>46453</v>
      </c>
      <c r="E16862">
        <v>0</v>
      </c>
      <c r="F16862">
        <v>0</v>
      </c>
      <c r="G16862">
        <v>0</v>
      </c>
      <c r="H16862">
        <v>0</v>
      </c>
      <c r="L16862">
        <v>641.19005300000003</v>
      </c>
      <c r="R16862">
        <v>997.40674200000001</v>
      </c>
      <c r="S16862" t="s">
        <v>90</v>
      </c>
      <c r="T16862" s="297">
        <v>46311.754166666666</v>
      </c>
    </row>
    <row r="16863" spans="1:20" x14ac:dyDescent="0.35">
      <c r="A16863" t="s">
        <v>159</v>
      </c>
      <c r="C16863" t="s">
        <v>89</v>
      </c>
      <c r="D16863" s="29">
        <v>46454</v>
      </c>
      <c r="E16863">
        <v>0</v>
      </c>
      <c r="F16863">
        <v>0</v>
      </c>
      <c r="G16863">
        <v>0</v>
      </c>
      <c r="H16863">
        <v>0</v>
      </c>
      <c r="L16863">
        <v>641.19005300000003</v>
      </c>
      <c r="R16863">
        <v>997.40674200000001</v>
      </c>
      <c r="S16863" t="s">
        <v>90</v>
      </c>
      <c r="T16863" s="297">
        <v>46311.754166666666</v>
      </c>
    </row>
    <row r="16864" spans="1:20" x14ac:dyDescent="0.35">
      <c r="A16864" t="s">
        <v>159</v>
      </c>
      <c r="C16864" t="s">
        <v>89</v>
      </c>
      <c r="D16864" s="29">
        <v>46455</v>
      </c>
      <c r="E16864">
        <v>0</v>
      </c>
      <c r="F16864">
        <v>0</v>
      </c>
      <c r="G16864">
        <v>0</v>
      </c>
      <c r="H16864">
        <v>0</v>
      </c>
      <c r="L16864">
        <v>641.19005300000003</v>
      </c>
      <c r="R16864">
        <v>997.40674200000001</v>
      </c>
      <c r="S16864" t="s">
        <v>90</v>
      </c>
      <c r="T16864" s="297">
        <v>46311.754166666666</v>
      </c>
    </row>
    <row r="16865" spans="1:20" x14ac:dyDescent="0.35">
      <c r="A16865" t="s">
        <v>159</v>
      </c>
      <c r="C16865" t="s">
        <v>89</v>
      </c>
      <c r="D16865" s="29">
        <v>46456</v>
      </c>
      <c r="E16865">
        <v>0</v>
      </c>
      <c r="F16865">
        <v>0</v>
      </c>
      <c r="G16865">
        <v>0</v>
      </c>
      <c r="H16865">
        <v>0</v>
      </c>
      <c r="L16865">
        <v>641.19005300000003</v>
      </c>
      <c r="R16865">
        <v>997.40674200000001</v>
      </c>
      <c r="S16865" t="s">
        <v>90</v>
      </c>
      <c r="T16865" s="297">
        <v>46311.754166666666</v>
      </c>
    </row>
    <row r="16866" spans="1:20" x14ac:dyDescent="0.35">
      <c r="A16866" t="s">
        <v>159</v>
      </c>
      <c r="C16866" t="s">
        <v>89</v>
      </c>
      <c r="D16866" s="29">
        <v>46457</v>
      </c>
      <c r="E16866">
        <v>0</v>
      </c>
      <c r="F16866">
        <v>0</v>
      </c>
      <c r="G16866">
        <v>0</v>
      </c>
      <c r="H16866">
        <v>0</v>
      </c>
      <c r="L16866">
        <v>641.19005300000003</v>
      </c>
      <c r="R16866">
        <v>997.40674200000001</v>
      </c>
      <c r="S16866" t="s">
        <v>90</v>
      </c>
      <c r="T16866" s="297">
        <v>46311.754166666666</v>
      </c>
    </row>
    <row r="16867" spans="1:20" x14ac:dyDescent="0.35">
      <c r="A16867" t="s">
        <v>159</v>
      </c>
      <c r="C16867" t="s">
        <v>89</v>
      </c>
      <c r="D16867" s="29">
        <v>46458</v>
      </c>
      <c r="E16867">
        <v>0</v>
      </c>
      <c r="F16867">
        <v>0</v>
      </c>
      <c r="G16867">
        <v>0</v>
      </c>
      <c r="H16867">
        <v>0</v>
      </c>
      <c r="L16867">
        <v>641.19005300000003</v>
      </c>
      <c r="R16867">
        <v>997.40674200000001</v>
      </c>
      <c r="S16867" t="s">
        <v>90</v>
      </c>
      <c r="T16867" s="297">
        <v>46311.754166666666</v>
      </c>
    </row>
    <row r="16868" spans="1:20" x14ac:dyDescent="0.35">
      <c r="A16868" t="s">
        <v>159</v>
      </c>
      <c r="C16868" t="s">
        <v>89</v>
      </c>
      <c r="D16868" s="29">
        <v>46459</v>
      </c>
      <c r="E16868">
        <v>0</v>
      </c>
      <c r="F16868">
        <v>0</v>
      </c>
      <c r="G16868">
        <v>0</v>
      </c>
      <c r="H16868">
        <v>0</v>
      </c>
      <c r="L16868">
        <v>641.19005300000003</v>
      </c>
      <c r="R16868">
        <v>997.40674200000001</v>
      </c>
      <c r="S16868" t="s">
        <v>90</v>
      </c>
      <c r="T16868" s="297">
        <v>46311.754166666666</v>
      </c>
    </row>
    <row r="16869" spans="1:20" x14ac:dyDescent="0.35">
      <c r="A16869" t="s">
        <v>159</v>
      </c>
      <c r="C16869" t="s">
        <v>89</v>
      </c>
      <c r="D16869" s="29">
        <v>46460</v>
      </c>
      <c r="E16869">
        <v>0</v>
      </c>
      <c r="F16869">
        <v>0</v>
      </c>
      <c r="G16869">
        <v>0</v>
      </c>
      <c r="H16869">
        <v>0</v>
      </c>
      <c r="L16869">
        <v>641.19005300000003</v>
      </c>
      <c r="R16869">
        <v>997.40674200000001</v>
      </c>
      <c r="S16869" t="s">
        <v>90</v>
      </c>
      <c r="T16869" s="297">
        <v>46311.754166666666</v>
      </c>
    </row>
    <row r="16870" spans="1:20" x14ac:dyDescent="0.35">
      <c r="A16870" t="s">
        <v>159</v>
      </c>
      <c r="C16870" t="s">
        <v>89</v>
      </c>
      <c r="D16870" s="29">
        <v>46461</v>
      </c>
      <c r="E16870">
        <v>0</v>
      </c>
      <c r="F16870">
        <v>0</v>
      </c>
      <c r="G16870">
        <v>0</v>
      </c>
      <c r="H16870">
        <v>0</v>
      </c>
      <c r="L16870">
        <v>641.19005300000003</v>
      </c>
      <c r="R16870">
        <v>997.40674200000001</v>
      </c>
      <c r="S16870" t="s">
        <v>90</v>
      </c>
      <c r="T16870" s="297">
        <v>46311.754166666666</v>
      </c>
    </row>
    <row r="16871" spans="1:20" x14ac:dyDescent="0.35">
      <c r="A16871" t="s">
        <v>159</v>
      </c>
      <c r="C16871" t="s">
        <v>89</v>
      </c>
      <c r="D16871" s="29">
        <v>46462</v>
      </c>
      <c r="E16871">
        <v>0</v>
      </c>
      <c r="F16871">
        <v>0</v>
      </c>
      <c r="G16871">
        <v>0</v>
      </c>
      <c r="H16871">
        <v>0</v>
      </c>
      <c r="L16871">
        <v>641.19005300000003</v>
      </c>
      <c r="R16871">
        <v>997.40674200000001</v>
      </c>
      <c r="S16871" t="s">
        <v>90</v>
      </c>
      <c r="T16871" s="297">
        <v>46311.754166666666</v>
      </c>
    </row>
    <row r="16872" spans="1:20" x14ac:dyDescent="0.35">
      <c r="A16872" t="s">
        <v>159</v>
      </c>
      <c r="C16872" t="s">
        <v>89</v>
      </c>
      <c r="D16872" s="29">
        <v>46463</v>
      </c>
      <c r="E16872">
        <v>0</v>
      </c>
      <c r="F16872">
        <v>0</v>
      </c>
      <c r="G16872">
        <v>0</v>
      </c>
      <c r="H16872">
        <v>0</v>
      </c>
      <c r="L16872">
        <v>641.19005300000003</v>
      </c>
      <c r="R16872">
        <v>997.40674200000001</v>
      </c>
      <c r="S16872" t="s">
        <v>90</v>
      </c>
      <c r="T16872" s="297">
        <v>46311.754166666666</v>
      </c>
    </row>
    <row r="16873" spans="1:20" x14ac:dyDescent="0.35">
      <c r="A16873" t="s">
        <v>159</v>
      </c>
      <c r="C16873" t="s">
        <v>89</v>
      </c>
      <c r="D16873" s="29">
        <v>46464</v>
      </c>
      <c r="E16873">
        <v>0</v>
      </c>
      <c r="F16873">
        <v>0</v>
      </c>
      <c r="G16873">
        <v>0</v>
      </c>
      <c r="H16873">
        <v>0</v>
      </c>
      <c r="L16873">
        <v>641.19005300000003</v>
      </c>
      <c r="R16873">
        <v>997.40674200000001</v>
      </c>
      <c r="S16873" t="s">
        <v>90</v>
      </c>
      <c r="T16873" s="297">
        <v>46311.754166666666</v>
      </c>
    </row>
    <row r="16874" spans="1:20" x14ac:dyDescent="0.35">
      <c r="A16874" t="s">
        <v>159</v>
      </c>
      <c r="C16874" t="s">
        <v>89</v>
      </c>
      <c r="D16874" s="29">
        <v>46465</v>
      </c>
      <c r="E16874">
        <v>0</v>
      </c>
      <c r="F16874">
        <v>0</v>
      </c>
      <c r="G16874">
        <v>0</v>
      </c>
      <c r="H16874">
        <v>0</v>
      </c>
      <c r="L16874">
        <v>641.19005300000003</v>
      </c>
      <c r="R16874">
        <v>997.40674200000001</v>
      </c>
      <c r="S16874" t="s">
        <v>90</v>
      </c>
      <c r="T16874" s="297">
        <v>46311.754166666666</v>
      </c>
    </row>
    <row r="16875" spans="1:20" x14ac:dyDescent="0.35">
      <c r="A16875" t="s">
        <v>159</v>
      </c>
      <c r="C16875" t="s">
        <v>89</v>
      </c>
      <c r="D16875" s="29">
        <v>46466</v>
      </c>
      <c r="E16875">
        <v>0</v>
      </c>
      <c r="F16875">
        <v>0</v>
      </c>
      <c r="G16875">
        <v>0</v>
      </c>
      <c r="H16875">
        <v>0</v>
      </c>
      <c r="L16875">
        <v>641.19005300000003</v>
      </c>
      <c r="R16875">
        <v>997.40674200000001</v>
      </c>
      <c r="S16875" t="s">
        <v>90</v>
      </c>
      <c r="T16875" s="297">
        <v>46311.754166666666</v>
      </c>
    </row>
    <row r="16876" spans="1:20" x14ac:dyDescent="0.35">
      <c r="A16876" t="s">
        <v>159</v>
      </c>
      <c r="C16876" t="s">
        <v>89</v>
      </c>
      <c r="D16876" s="29">
        <v>46467</v>
      </c>
      <c r="E16876">
        <v>0</v>
      </c>
      <c r="F16876">
        <v>0</v>
      </c>
      <c r="G16876">
        <v>0</v>
      </c>
      <c r="H16876">
        <v>0</v>
      </c>
      <c r="L16876">
        <v>641.19005300000003</v>
      </c>
      <c r="R16876">
        <v>997.40674200000001</v>
      </c>
      <c r="S16876" t="s">
        <v>90</v>
      </c>
      <c r="T16876" s="297">
        <v>46311.754166666666</v>
      </c>
    </row>
    <row r="16877" spans="1:20" x14ac:dyDescent="0.35">
      <c r="A16877" t="s">
        <v>159</v>
      </c>
      <c r="C16877" t="s">
        <v>89</v>
      </c>
      <c r="D16877" s="29">
        <v>46468</v>
      </c>
      <c r="E16877">
        <v>0</v>
      </c>
      <c r="F16877">
        <v>0</v>
      </c>
      <c r="G16877">
        <v>0</v>
      </c>
      <c r="H16877">
        <v>0</v>
      </c>
      <c r="L16877">
        <v>641.19005300000003</v>
      </c>
      <c r="R16877">
        <v>997.40674200000001</v>
      </c>
      <c r="S16877" t="s">
        <v>90</v>
      </c>
      <c r="T16877" s="297">
        <v>46311.754166666666</v>
      </c>
    </row>
    <row r="16878" spans="1:20" x14ac:dyDescent="0.35">
      <c r="A16878" t="s">
        <v>159</v>
      </c>
      <c r="C16878" t="s">
        <v>89</v>
      </c>
      <c r="D16878" s="29">
        <v>46469</v>
      </c>
      <c r="E16878">
        <v>0</v>
      </c>
      <c r="F16878">
        <v>0</v>
      </c>
      <c r="G16878">
        <v>0</v>
      </c>
      <c r="H16878">
        <v>0</v>
      </c>
      <c r="L16878">
        <v>641.19005300000003</v>
      </c>
      <c r="R16878">
        <v>997.40674200000001</v>
      </c>
      <c r="S16878" t="s">
        <v>90</v>
      </c>
      <c r="T16878" s="297">
        <v>46311.754166666666</v>
      </c>
    </row>
    <row r="16879" spans="1:20" x14ac:dyDescent="0.35">
      <c r="A16879" t="s">
        <v>159</v>
      </c>
      <c r="C16879" t="s">
        <v>89</v>
      </c>
      <c r="D16879" s="29">
        <v>46470</v>
      </c>
      <c r="E16879">
        <v>0</v>
      </c>
      <c r="F16879">
        <v>0</v>
      </c>
      <c r="G16879">
        <v>0</v>
      </c>
      <c r="H16879">
        <v>0</v>
      </c>
      <c r="L16879">
        <v>641.19005300000003</v>
      </c>
      <c r="R16879">
        <v>997.40674200000001</v>
      </c>
      <c r="S16879" t="s">
        <v>90</v>
      </c>
      <c r="T16879" s="297">
        <v>46311.754166666666</v>
      </c>
    </row>
    <row r="16880" spans="1:20" x14ac:dyDescent="0.35">
      <c r="A16880" t="s">
        <v>159</v>
      </c>
      <c r="C16880" t="s">
        <v>89</v>
      </c>
      <c r="D16880" s="29">
        <v>46471</v>
      </c>
      <c r="E16880">
        <v>0</v>
      </c>
      <c r="F16880">
        <v>0</v>
      </c>
      <c r="G16880">
        <v>0</v>
      </c>
      <c r="H16880">
        <v>0</v>
      </c>
      <c r="L16880">
        <v>641.19005300000003</v>
      </c>
      <c r="R16880">
        <v>997.40674200000001</v>
      </c>
      <c r="S16880" t="s">
        <v>90</v>
      </c>
      <c r="T16880" s="297">
        <v>46311.754166666666</v>
      </c>
    </row>
    <row r="16881" spans="1:20" x14ac:dyDescent="0.35">
      <c r="A16881" t="s">
        <v>159</v>
      </c>
      <c r="C16881" t="s">
        <v>89</v>
      </c>
      <c r="D16881" s="29">
        <v>46472</v>
      </c>
      <c r="E16881">
        <v>0</v>
      </c>
      <c r="F16881">
        <v>0</v>
      </c>
      <c r="G16881">
        <v>0</v>
      </c>
      <c r="H16881">
        <v>0</v>
      </c>
      <c r="L16881">
        <v>641.19005300000003</v>
      </c>
      <c r="R16881">
        <v>997.40674200000001</v>
      </c>
      <c r="S16881" t="s">
        <v>90</v>
      </c>
      <c r="T16881" s="297">
        <v>46311.754166666666</v>
      </c>
    </row>
    <row r="16882" spans="1:20" x14ac:dyDescent="0.35">
      <c r="A16882" t="s">
        <v>159</v>
      </c>
      <c r="C16882" t="s">
        <v>89</v>
      </c>
      <c r="D16882" s="29">
        <v>46473</v>
      </c>
      <c r="E16882">
        <v>0</v>
      </c>
      <c r="F16882">
        <v>0</v>
      </c>
      <c r="G16882">
        <v>0</v>
      </c>
      <c r="H16882">
        <v>0</v>
      </c>
      <c r="L16882">
        <v>641.19005300000003</v>
      </c>
      <c r="R16882">
        <v>997.40674200000001</v>
      </c>
      <c r="S16882" t="s">
        <v>90</v>
      </c>
      <c r="T16882" s="297">
        <v>46311.754166666666</v>
      </c>
    </row>
    <row r="16883" spans="1:20" x14ac:dyDescent="0.35">
      <c r="A16883" t="s">
        <v>159</v>
      </c>
      <c r="C16883" t="s">
        <v>89</v>
      </c>
      <c r="D16883" s="29">
        <v>46474</v>
      </c>
      <c r="E16883">
        <v>0</v>
      </c>
      <c r="F16883">
        <v>0</v>
      </c>
      <c r="G16883">
        <v>0</v>
      </c>
      <c r="H16883">
        <v>0</v>
      </c>
      <c r="L16883">
        <v>641.19005300000003</v>
      </c>
      <c r="R16883">
        <v>997.40674200000001</v>
      </c>
      <c r="S16883" t="s">
        <v>90</v>
      </c>
      <c r="T16883" s="297">
        <v>46311.754166666666</v>
      </c>
    </row>
    <row r="16884" spans="1:20" x14ac:dyDescent="0.35">
      <c r="A16884" t="s">
        <v>159</v>
      </c>
      <c r="C16884" t="s">
        <v>89</v>
      </c>
      <c r="D16884" s="29">
        <v>46475</v>
      </c>
      <c r="E16884">
        <v>0</v>
      </c>
      <c r="F16884">
        <v>0</v>
      </c>
      <c r="G16884">
        <v>0</v>
      </c>
      <c r="H16884">
        <v>0</v>
      </c>
      <c r="L16884">
        <v>641.19005300000003</v>
      </c>
      <c r="R16884">
        <v>997.40674200000001</v>
      </c>
      <c r="S16884" t="s">
        <v>90</v>
      </c>
      <c r="T16884" s="297">
        <v>46311.754166666666</v>
      </c>
    </row>
    <row r="16885" spans="1:20" x14ac:dyDescent="0.35">
      <c r="A16885" t="s">
        <v>159</v>
      </c>
      <c r="C16885" t="s">
        <v>89</v>
      </c>
      <c r="D16885" s="29">
        <v>46476</v>
      </c>
      <c r="E16885">
        <v>0</v>
      </c>
      <c r="F16885">
        <v>0</v>
      </c>
      <c r="G16885">
        <v>0</v>
      </c>
      <c r="H16885">
        <v>0</v>
      </c>
      <c r="L16885">
        <v>641.19005300000003</v>
      </c>
      <c r="R16885">
        <v>997.40674200000001</v>
      </c>
      <c r="S16885" t="s">
        <v>90</v>
      </c>
      <c r="T16885" s="297">
        <v>46311.754166666666</v>
      </c>
    </row>
    <row r="16886" spans="1:20" x14ac:dyDescent="0.35">
      <c r="A16886" t="s">
        <v>159</v>
      </c>
      <c r="C16886" t="s">
        <v>89</v>
      </c>
      <c r="D16886" s="29">
        <v>46477</v>
      </c>
      <c r="E16886">
        <v>0</v>
      </c>
      <c r="F16886">
        <v>0</v>
      </c>
      <c r="G16886">
        <v>0</v>
      </c>
      <c r="H16886">
        <v>0</v>
      </c>
      <c r="L16886">
        <v>641.19005300000003</v>
      </c>
      <c r="R16886">
        <v>997.40674200000001</v>
      </c>
      <c r="S16886" t="s">
        <v>90</v>
      </c>
      <c r="T16886" s="297">
        <v>46311.754166666666</v>
      </c>
    </row>
    <row r="16887" spans="1:20" x14ac:dyDescent="0.35">
      <c r="A16887" t="s">
        <v>159</v>
      </c>
      <c r="C16887" t="s">
        <v>89</v>
      </c>
      <c r="D16887" s="29">
        <v>46478</v>
      </c>
      <c r="E16887">
        <v>0</v>
      </c>
      <c r="F16887">
        <v>0</v>
      </c>
      <c r="G16887">
        <v>0</v>
      </c>
      <c r="H16887">
        <v>0</v>
      </c>
      <c r="L16887">
        <v>589.46738500000004</v>
      </c>
      <c r="R16887">
        <v>997.40674200000001</v>
      </c>
      <c r="S16887" t="s">
        <v>90</v>
      </c>
      <c r="T16887" s="297">
        <v>46311.754166666666</v>
      </c>
    </row>
    <row r="16888" spans="1:20" x14ac:dyDescent="0.35">
      <c r="A16888" t="s">
        <v>159</v>
      </c>
      <c r="C16888" t="s">
        <v>89</v>
      </c>
      <c r="D16888" s="29">
        <v>46479</v>
      </c>
      <c r="E16888">
        <v>0</v>
      </c>
      <c r="F16888">
        <v>0</v>
      </c>
      <c r="G16888">
        <v>0</v>
      </c>
      <c r="H16888">
        <v>0</v>
      </c>
      <c r="L16888">
        <v>589.46738500000004</v>
      </c>
      <c r="R16888">
        <v>997.40674200000001</v>
      </c>
      <c r="S16888" t="s">
        <v>90</v>
      </c>
      <c r="T16888" s="297">
        <v>46311.754166666666</v>
      </c>
    </row>
    <row r="16889" spans="1:20" x14ac:dyDescent="0.35">
      <c r="A16889" t="s">
        <v>159</v>
      </c>
      <c r="C16889" t="s">
        <v>89</v>
      </c>
      <c r="D16889" s="29">
        <v>46480</v>
      </c>
      <c r="E16889">
        <v>0</v>
      </c>
      <c r="F16889">
        <v>0</v>
      </c>
      <c r="G16889">
        <v>0</v>
      </c>
      <c r="H16889">
        <v>0</v>
      </c>
      <c r="L16889">
        <v>589.46738500000004</v>
      </c>
      <c r="R16889">
        <v>997.40674200000001</v>
      </c>
      <c r="S16889" t="s">
        <v>90</v>
      </c>
      <c r="T16889" s="297">
        <v>46311.754166666666</v>
      </c>
    </row>
    <row r="16890" spans="1:20" x14ac:dyDescent="0.35">
      <c r="A16890" t="s">
        <v>159</v>
      </c>
      <c r="C16890" t="s">
        <v>89</v>
      </c>
      <c r="D16890" s="29">
        <v>46481</v>
      </c>
      <c r="E16890">
        <v>0</v>
      </c>
      <c r="F16890">
        <v>0</v>
      </c>
      <c r="G16890">
        <v>0</v>
      </c>
      <c r="H16890">
        <v>0</v>
      </c>
      <c r="L16890">
        <v>589.46738500000004</v>
      </c>
      <c r="R16890">
        <v>997.40674200000001</v>
      </c>
      <c r="S16890" t="s">
        <v>90</v>
      </c>
      <c r="T16890" s="297">
        <v>46311.754166666666</v>
      </c>
    </row>
    <row r="16891" spans="1:20" x14ac:dyDescent="0.35">
      <c r="A16891" t="s">
        <v>159</v>
      </c>
      <c r="C16891" t="s">
        <v>89</v>
      </c>
      <c r="D16891" s="29">
        <v>46482</v>
      </c>
      <c r="E16891">
        <v>0</v>
      </c>
      <c r="F16891">
        <v>0</v>
      </c>
      <c r="G16891">
        <v>0</v>
      </c>
      <c r="H16891">
        <v>0</v>
      </c>
      <c r="L16891">
        <v>589.46738500000004</v>
      </c>
      <c r="R16891">
        <v>997.40674200000001</v>
      </c>
      <c r="S16891" t="s">
        <v>90</v>
      </c>
      <c r="T16891" s="297">
        <v>46311.754166666666</v>
      </c>
    </row>
    <row r="16892" spans="1:20" x14ac:dyDescent="0.35">
      <c r="A16892" t="s">
        <v>159</v>
      </c>
      <c r="C16892" t="s">
        <v>89</v>
      </c>
      <c r="D16892" s="29">
        <v>46483</v>
      </c>
      <c r="E16892">
        <v>0</v>
      </c>
      <c r="F16892">
        <v>0</v>
      </c>
      <c r="G16892">
        <v>0</v>
      </c>
      <c r="H16892">
        <v>0</v>
      </c>
      <c r="L16892">
        <v>589.46738500000004</v>
      </c>
      <c r="R16892">
        <v>997.40674200000001</v>
      </c>
      <c r="S16892" t="s">
        <v>90</v>
      </c>
      <c r="T16892" s="297">
        <v>46311.754166666666</v>
      </c>
    </row>
    <row r="16893" spans="1:20" x14ac:dyDescent="0.35">
      <c r="A16893" t="s">
        <v>159</v>
      </c>
      <c r="C16893" t="s">
        <v>89</v>
      </c>
      <c r="D16893" s="29">
        <v>46484</v>
      </c>
      <c r="E16893">
        <v>0</v>
      </c>
      <c r="F16893">
        <v>0</v>
      </c>
      <c r="G16893">
        <v>0</v>
      </c>
      <c r="H16893">
        <v>0</v>
      </c>
      <c r="L16893">
        <v>589.46738500000004</v>
      </c>
      <c r="R16893">
        <v>997.40674200000001</v>
      </c>
      <c r="S16893" t="s">
        <v>90</v>
      </c>
      <c r="T16893" s="297">
        <v>46311.754166666666</v>
      </c>
    </row>
    <row r="16894" spans="1:20" x14ac:dyDescent="0.35">
      <c r="A16894" t="s">
        <v>159</v>
      </c>
      <c r="C16894" t="s">
        <v>89</v>
      </c>
      <c r="D16894" s="29">
        <v>46485</v>
      </c>
      <c r="E16894">
        <v>0</v>
      </c>
      <c r="F16894">
        <v>0</v>
      </c>
      <c r="G16894">
        <v>0</v>
      </c>
      <c r="H16894">
        <v>0</v>
      </c>
      <c r="L16894">
        <v>589.46738500000004</v>
      </c>
      <c r="R16894">
        <v>997.40674200000001</v>
      </c>
      <c r="S16894" t="s">
        <v>90</v>
      </c>
      <c r="T16894" s="297">
        <v>46311.754166666666</v>
      </c>
    </row>
    <row r="16895" spans="1:20" x14ac:dyDescent="0.35">
      <c r="A16895" t="s">
        <v>159</v>
      </c>
      <c r="C16895" t="s">
        <v>89</v>
      </c>
      <c r="D16895" s="29">
        <v>46486</v>
      </c>
      <c r="E16895">
        <v>0</v>
      </c>
      <c r="F16895">
        <v>0</v>
      </c>
      <c r="G16895">
        <v>0</v>
      </c>
      <c r="H16895">
        <v>0</v>
      </c>
      <c r="L16895">
        <v>589.46738500000004</v>
      </c>
      <c r="R16895">
        <v>997.40674200000001</v>
      </c>
      <c r="S16895" t="s">
        <v>90</v>
      </c>
      <c r="T16895" s="297">
        <v>46311.754166666666</v>
      </c>
    </row>
    <row r="16896" spans="1:20" x14ac:dyDescent="0.35">
      <c r="A16896" t="s">
        <v>159</v>
      </c>
      <c r="C16896" t="s">
        <v>89</v>
      </c>
      <c r="D16896" s="29">
        <v>46487</v>
      </c>
      <c r="E16896">
        <v>0</v>
      </c>
      <c r="F16896">
        <v>0</v>
      </c>
      <c r="G16896">
        <v>0</v>
      </c>
      <c r="H16896">
        <v>0</v>
      </c>
      <c r="L16896">
        <v>589.46738500000004</v>
      </c>
      <c r="R16896">
        <v>997.40674200000001</v>
      </c>
      <c r="S16896" t="s">
        <v>90</v>
      </c>
      <c r="T16896" s="297">
        <v>46311.754166666666</v>
      </c>
    </row>
    <row r="16897" spans="1:20" x14ac:dyDescent="0.35">
      <c r="A16897" t="s">
        <v>159</v>
      </c>
      <c r="C16897" t="s">
        <v>89</v>
      </c>
      <c r="D16897" s="29">
        <v>46488</v>
      </c>
      <c r="E16897">
        <v>0</v>
      </c>
      <c r="F16897">
        <v>0</v>
      </c>
      <c r="G16897">
        <v>0</v>
      </c>
      <c r="H16897">
        <v>0</v>
      </c>
      <c r="L16897">
        <v>589.46738500000004</v>
      </c>
      <c r="R16897">
        <v>997.40674200000001</v>
      </c>
      <c r="S16897" t="s">
        <v>90</v>
      </c>
      <c r="T16897" s="297">
        <v>46311.754166666666</v>
      </c>
    </row>
    <row r="16898" spans="1:20" x14ac:dyDescent="0.35">
      <c r="A16898" t="s">
        <v>159</v>
      </c>
      <c r="C16898" t="s">
        <v>89</v>
      </c>
      <c r="D16898" s="29">
        <v>46489</v>
      </c>
      <c r="E16898">
        <v>0</v>
      </c>
      <c r="F16898">
        <v>0</v>
      </c>
      <c r="G16898">
        <v>0</v>
      </c>
      <c r="H16898">
        <v>0</v>
      </c>
      <c r="L16898">
        <v>589.46738500000004</v>
      </c>
      <c r="R16898">
        <v>997.40674200000001</v>
      </c>
      <c r="S16898" t="s">
        <v>90</v>
      </c>
      <c r="T16898" s="297">
        <v>46311.754166666666</v>
      </c>
    </row>
    <row r="16899" spans="1:20" x14ac:dyDescent="0.35">
      <c r="A16899" t="s">
        <v>159</v>
      </c>
      <c r="C16899" t="s">
        <v>89</v>
      </c>
      <c r="D16899" s="29">
        <v>46490</v>
      </c>
      <c r="E16899">
        <v>0</v>
      </c>
      <c r="F16899">
        <v>0</v>
      </c>
      <c r="G16899">
        <v>0</v>
      </c>
      <c r="H16899">
        <v>0</v>
      </c>
      <c r="L16899">
        <v>589.46738500000004</v>
      </c>
      <c r="R16899">
        <v>997.40674200000001</v>
      </c>
      <c r="S16899" t="s">
        <v>90</v>
      </c>
      <c r="T16899" s="297">
        <v>46311.754166666666</v>
      </c>
    </row>
    <row r="16900" spans="1:20" x14ac:dyDescent="0.35">
      <c r="A16900" t="s">
        <v>159</v>
      </c>
      <c r="C16900" t="s">
        <v>89</v>
      </c>
      <c r="D16900" s="29">
        <v>46491</v>
      </c>
      <c r="E16900">
        <v>0</v>
      </c>
      <c r="F16900">
        <v>0</v>
      </c>
      <c r="G16900">
        <v>0</v>
      </c>
      <c r="H16900">
        <v>0</v>
      </c>
      <c r="L16900">
        <v>589.46738500000004</v>
      </c>
      <c r="R16900">
        <v>997.40674200000001</v>
      </c>
      <c r="S16900" t="s">
        <v>90</v>
      </c>
      <c r="T16900" s="297">
        <v>46311.754166666666</v>
      </c>
    </row>
    <row r="16901" spans="1:20" x14ac:dyDescent="0.35">
      <c r="A16901" t="s">
        <v>159</v>
      </c>
      <c r="C16901" t="s">
        <v>89</v>
      </c>
      <c r="D16901" s="29">
        <v>46492</v>
      </c>
      <c r="E16901">
        <v>0</v>
      </c>
      <c r="F16901">
        <v>0</v>
      </c>
      <c r="G16901">
        <v>0</v>
      </c>
      <c r="H16901">
        <v>0</v>
      </c>
      <c r="L16901">
        <v>589.46738500000004</v>
      </c>
      <c r="R16901">
        <v>997.40674200000001</v>
      </c>
      <c r="S16901" t="s">
        <v>90</v>
      </c>
      <c r="T16901" s="297">
        <v>46311.754166666666</v>
      </c>
    </row>
    <row r="16902" spans="1:20" x14ac:dyDescent="0.35">
      <c r="A16902" t="s">
        <v>159</v>
      </c>
      <c r="C16902" t="s">
        <v>89</v>
      </c>
      <c r="D16902" s="29">
        <v>46493</v>
      </c>
      <c r="E16902">
        <v>0</v>
      </c>
      <c r="F16902">
        <v>0</v>
      </c>
      <c r="G16902">
        <v>0</v>
      </c>
      <c r="H16902">
        <v>0</v>
      </c>
      <c r="L16902">
        <v>589.46738500000004</v>
      </c>
      <c r="R16902">
        <v>997.40674200000001</v>
      </c>
      <c r="S16902" t="s">
        <v>90</v>
      </c>
      <c r="T16902" s="297">
        <v>46311.754166666666</v>
      </c>
    </row>
    <row r="16903" spans="1:20" x14ac:dyDescent="0.35">
      <c r="A16903" t="s">
        <v>159</v>
      </c>
      <c r="C16903" t="s">
        <v>89</v>
      </c>
      <c r="D16903" s="29">
        <v>46494</v>
      </c>
      <c r="E16903">
        <v>0</v>
      </c>
      <c r="F16903">
        <v>0</v>
      </c>
      <c r="G16903">
        <v>0</v>
      </c>
      <c r="H16903">
        <v>0</v>
      </c>
      <c r="L16903">
        <v>589.46738500000004</v>
      </c>
      <c r="R16903">
        <v>997.40674200000001</v>
      </c>
      <c r="S16903" t="s">
        <v>90</v>
      </c>
      <c r="T16903" s="297">
        <v>46311.754166666666</v>
      </c>
    </row>
    <row r="16904" spans="1:20" x14ac:dyDescent="0.35">
      <c r="A16904" t="s">
        <v>159</v>
      </c>
      <c r="C16904" t="s">
        <v>89</v>
      </c>
      <c r="D16904" s="29">
        <v>46495</v>
      </c>
      <c r="E16904">
        <v>0</v>
      </c>
      <c r="F16904">
        <v>0</v>
      </c>
      <c r="G16904">
        <v>0</v>
      </c>
      <c r="H16904">
        <v>0</v>
      </c>
      <c r="L16904">
        <v>589.46738500000004</v>
      </c>
      <c r="R16904">
        <v>997.40674200000001</v>
      </c>
      <c r="S16904" t="s">
        <v>90</v>
      </c>
      <c r="T16904" s="297">
        <v>46311.754166666666</v>
      </c>
    </row>
    <row r="16905" spans="1:20" x14ac:dyDescent="0.35">
      <c r="A16905" t="s">
        <v>159</v>
      </c>
      <c r="C16905" t="s">
        <v>89</v>
      </c>
      <c r="D16905" s="29">
        <v>46496</v>
      </c>
      <c r="E16905">
        <v>0</v>
      </c>
      <c r="F16905">
        <v>0</v>
      </c>
      <c r="G16905">
        <v>0</v>
      </c>
      <c r="H16905">
        <v>0</v>
      </c>
      <c r="L16905">
        <v>589.46738500000004</v>
      </c>
      <c r="R16905">
        <v>997.40674200000001</v>
      </c>
      <c r="S16905" t="s">
        <v>90</v>
      </c>
      <c r="T16905" s="297">
        <v>46311.754166666666</v>
      </c>
    </row>
    <row r="16906" spans="1:20" x14ac:dyDescent="0.35">
      <c r="A16906" t="s">
        <v>159</v>
      </c>
      <c r="C16906" t="s">
        <v>89</v>
      </c>
      <c r="D16906" s="29">
        <v>46497</v>
      </c>
      <c r="E16906">
        <v>0</v>
      </c>
      <c r="F16906">
        <v>0</v>
      </c>
      <c r="G16906">
        <v>0</v>
      </c>
      <c r="H16906">
        <v>0</v>
      </c>
      <c r="L16906">
        <v>589.46738500000004</v>
      </c>
      <c r="R16906">
        <v>997.40674200000001</v>
      </c>
      <c r="S16906" t="s">
        <v>90</v>
      </c>
      <c r="T16906" s="297">
        <v>46311.754166666666</v>
      </c>
    </row>
    <row r="16907" spans="1:20" x14ac:dyDescent="0.35">
      <c r="A16907" t="s">
        <v>159</v>
      </c>
      <c r="C16907" t="s">
        <v>89</v>
      </c>
      <c r="D16907" s="29">
        <v>46498</v>
      </c>
      <c r="E16907">
        <v>0</v>
      </c>
      <c r="F16907">
        <v>0</v>
      </c>
      <c r="G16907">
        <v>0</v>
      </c>
      <c r="H16907">
        <v>0</v>
      </c>
      <c r="L16907">
        <v>589.46738500000004</v>
      </c>
      <c r="R16907">
        <v>997.40674200000001</v>
      </c>
      <c r="S16907" t="s">
        <v>90</v>
      </c>
      <c r="T16907" s="297">
        <v>46311.754166666666</v>
      </c>
    </row>
    <row r="16908" spans="1:20" x14ac:dyDescent="0.35">
      <c r="A16908" t="s">
        <v>159</v>
      </c>
      <c r="C16908" t="s">
        <v>89</v>
      </c>
      <c r="D16908" s="29">
        <v>46499</v>
      </c>
      <c r="E16908">
        <v>0</v>
      </c>
      <c r="F16908">
        <v>0</v>
      </c>
      <c r="G16908">
        <v>0</v>
      </c>
      <c r="H16908">
        <v>0</v>
      </c>
      <c r="L16908">
        <v>589.46738500000004</v>
      </c>
      <c r="R16908">
        <v>997.40674200000001</v>
      </c>
      <c r="S16908" t="s">
        <v>90</v>
      </c>
      <c r="T16908" s="297">
        <v>46311.754166666666</v>
      </c>
    </row>
    <row r="16909" spans="1:20" x14ac:dyDescent="0.35">
      <c r="A16909" t="s">
        <v>159</v>
      </c>
      <c r="C16909" t="s">
        <v>89</v>
      </c>
      <c r="D16909" s="29">
        <v>46500</v>
      </c>
      <c r="E16909">
        <v>0</v>
      </c>
      <c r="F16909">
        <v>0</v>
      </c>
      <c r="G16909">
        <v>0</v>
      </c>
      <c r="H16909">
        <v>0</v>
      </c>
      <c r="L16909">
        <v>589.46738500000004</v>
      </c>
      <c r="R16909">
        <v>997.40674200000001</v>
      </c>
      <c r="S16909" t="s">
        <v>90</v>
      </c>
      <c r="T16909" s="297">
        <v>46311.754166666666</v>
      </c>
    </row>
    <row r="16910" spans="1:20" x14ac:dyDescent="0.35">
      <c r="A16910" t="s">
        <v>159</v>
      </c>
      <c r="C16910" t="s">
        <v>89</v>
      </c>
      <c r="D16910" s="29">
        <v>46501</v>
      </c>
      <c r="E16910">
        <v>0</v>
      </c>
      <c r="F16910">
        <v>0</v>
      </c>
      <c r="G16910">
        <v>0</v>
      </c>
      <c r="H16910">
        <v>0</v>
      </c>
      <c r="L16910">
        <v>589.46738500000004</v>
      </c>
      <c r="R16910">
        <v>997.40674200000001</v>
      </c>
      <c r="S16910" t="s">
        <v>90</v>
      </c>
      <c r="T16910" s="297">
        <v>46311.754166666666</v>
      </c>
    </row>
    <row r="16911" spans="1:20" x14ac:dyDescent="0.35">
      <c r="A16911" t="s">
        <v>159</v>
      </c>
      <c r="C16911" t="s">
        <v>89</v>
      </c>
      <c r="D16911" s="29">
        <v>46502</v>
      </c>
      <c r="E16911">
        <v>0</v>
      </c>
      <c r="F16911">
        <v>0</v>
      </c>
      <c r="G16911">
        <v>0</v>
      </c>
      <c r="H16911">
        <v>0</v>
      </c>
      <c r="L16911">
        <v>589.46738500000004</v>
      </c>
      <c r="R16911">
        <v>997.40674200000001</v>
      </c>
      <c r="S16911" t="s">
        <v>90</v>
      </c>
      <c r="T16911" s="297">
        <v>46311.754166666666</v>
      </c>
    </row>
    <row r="16912" spans="1:20" x14ac:dyDescent="0.35">
      <c r="A16912" t="s">
        <v>159</v>
      </c>
      <c r="C16912" t="s">
        <v>89</v>
      </c>
      <c r="D16912" s="29">
        <v>46503</v>
      </c>
      <c r="E16912">
        <v>0</v>
      </c>
      <c r="F16912">
        <v>0</v>
      </c>
      <c r="G16912">
        <v>0</v>
      </c>
      <c r="H16912">
        <v>0</v>
      </c>
      <c r="L16912">
        <v>589.46738500000004</v>
      </c>
      <c r="R16912">
        <v>997.40674200000001</v>
      </c>
      <c r="S16912" t="s">
        <v>90</v>
      </c>
      <c r="T16912" s="297">
        <v>46311.754166666666</v>
      </c>
    </row>
    <row r="16913" spans="1:20" x14ac:dyDescent="0.35">
      <c r="A16913" t="s">
        <v>159</v>
      </c>
      <c r="C16913" t="s">
        <v>89</v>
      </c>
      <c r="D16913" s="29">
        <v>46504</v>
      </c>
      <c r="E16913">
        <v>0</v>
      </c>
      <c r="F16913">
        <v>0</v>
      </c>
      <c r="G16913">
        <v>0</v>
      </c>
      <c r="H16913">
        <v>0</v>
      </c>
      <c r="L16913">
        <v>589.46738500000004</v>
      </c>
      <c r="R16913">
        <v>997.40674200000001</v>
      </c>
      <c r="S16913" t="s">
        <v>90</v>
      </c>
      <c r="T16913" s="297">
        <v>46311.754166666666</v>
      </c>
    </row>
    <row r="16914" spans="1:20" x14ac:dyDescent="0.35">
      <c r="A16914" t="s">
        <v>159</v>
      </c>
      <c r="C16914" t="s">
        <v>89</v>
      </c>
      <c r="D16914" s="29">
        <v>46505</v>
      </c>
      <c r="E16914">
        <v>0</v>
      </c>
      <c r="F16914">
        <v>0</v>
      </c>
      <c r="G16914">
        <v>0</v>
      </c>
      <c r="H16914">
        <v>0</v>
      </c>
      <c r="L16914">
        <v>589.46738500000004</v>
      </c>
      <c r="R16914">
        <v>997.40674200000001</v>
      </c>
      <c r="S16914" t="s">
        <v>90</v>
      </c>
      <c r="T16914" s="297">
        <v>46311.754166666666</v>
      </c>
    </row>
    <row r="16915" spans="1:20" x14ac:dyDescent="0.35">
      <c r="A16915" t="s">
        <v>159</v>
      </c>
      <c r="C16915" t="s">
        <v>89</v>
      </c>
      <c r="D16915" s="29">
        <v>46506</v>
      </c>
      <c r="E16915">
        <v>0</v>
      </c>
      <c r="F16915">
        <v>0</v>
      </c>
      <c r="G16915">
        <v>0</v>
      </c>
      <c r="H16915">
        <v>0</v>
      </c>
      <c r="L16915">
        <v>589.46738500000004</v>
      </c>
      <c r="R16915">
        <v>997.40674200000001</v>
      </c>
      <c r="S16915" t="s">
        <v>90</v>
      </c>
      <c r="T16915" s="297">
        <v>46311.754166666666</v>
      </c>
    </row>
    <row r="16916" spans="1:20" x14ac:dyDescent="0.35">
      <c r="A16916" t="s">
        <v>159</v>
      </c>
      <c r="C16916" t="s">
        <v>89</v>
      </c>
      <c r="D16916" s="29">
        <v>46507</v>
      </c>
      <c r="E16916">
        <v>0</v>
      </c>
      <c r="F16916">
        <v>0</v>
      </c>
      <c r="G16916">
        <v>0</v>
      </c>
      <c r="H16916">
        <v>0</v>
      </c>
      <c r="L16916">
        <v>589.46738500000004</v>
      </c>
      <c r="R16916">
        <v>997.40674200000001</v>
      </c>
      <c r="S16916" t="s">
        <v>90</v>
      </c>
      <c r="T16916" s="297">
        <v>46311.754166666666</v>
      </c>
    </row>
    <row r="16917" spans="1:20" x14ac:dyDescent="0.35">
      <c r="A16917" t="s">
        <v>159</v>
      </c>
      <c r="C16917" t="s">
        <v>89</v>
      </c>
      <c r="D16917" s="29">
        <v>46508</v>
      </c>
      <c r="E16917">
        <v>0</v>
      </c>
      <c r="F16917">
        <v>0</v>
      </c>
      <c r="G16917">
        <v>0</v>
      </c>
      <c r="H16917">
        <v>0</v>
      </c>
      <c r="L16917">
        <v>589.46738500000004</v>
      </c>
      <c r="R16917">
        <v>997.40674200000001</v>
      </c>
      <c r="S16917" t="s">
        <v>90</v>
      </c>
      <c r="T16917" s="297">
        <v>46311.754166666666</v>
      </c>
    </row>
    <row r="16918" spans="1:20" x14ac:dyDescent="0.35">
      <c r="A16918" t="s">
        <v>159</v>
      </c>
      <c r="C16918" t="s">
        <v>89</v>
      </c>
      <c r="D16918" s="29">
        <v>46509</v>
      </c>
      <c r="E16918">
        <v>0</v>
      </c>
      <c r="F16918">
        <v>0</v>
      </c>
      <c r="G16918">
        <v>0</v>
      </c>
      <c r="H16918">
        <v>0</v>
      </c>
      <c r="L16918">
        <v>589.46738500000004</v>
      </c>
      <c r="R16918">
        <v>997.40674200000001</v>
      </c>
      <c r="S16918" t="s">
        <v>90</v>
      </c>
      <c r="T16918" s="297">
        <v>46311.754166666666</v>
      </c>
    </row>
    <row r="16919" spans="1:20" x14ac:dyDescent="0.35">
      <c r="A16919" t="s">
        <v>159</v>
      </c>
      <c r="C16919" t="s">
        <v>89</v>
      </c>
      <c r="D16919" s="29">
        <v>46510</v>
      </c>
      <c r="E16919">
        <v>0</v>
      </c>
      <c r="F16919">
        <v>0</v>
      </c>
      <c r="G16919">
        <v>0</v>
      </c>
      <c r="H16919">
        <v>0</v>
      </c>
      <c r="L16919">
        <v>589.46738500000004</v>
      </c>
      <c r="R16919">
        <v>997.40674200000001</v>
      </c>
      <c r="S16919" t="s">
        <v>90</v>
      </c>
      <c r="T16919" s="297">
        <v>46311.754166666666</v>
      </c>
    </row>
    <row r="16920" spans="1:20" x14ac:dyDescent="0.35">
      <c r="A16920" t="s">
        <v>159</v>
      </c>
      <c r="C16920" t="s">
        <v>89</v>
      </c>
      <c r="D16920" s="29">
        <v>46511</v>
      </c>
      <c r="E16920">
        <v>0</v>
      </c>
      <c r="F16920">
        <v>0</v>
      </c>
      <c r="G16920">
        <v>0</v>
      </c>
      <c r="H16920">
        <v>0</v>
      </c>
      <c r="L16920">
        <v>589.46738500000004</v>
      </c>
      <c r="R16920">
        <v>997.40674200000001</v>
      </c>
      <c r="S16920" t="s">
        <v>90</v>
      </c>
      <c r="T16920" s="297">
        <v>46311.754166666666</v>
      </c>
    </row>
    <row r="16921" spans="1:20" x14ac:dyDescent="0.35">
      <c r="A16921" t="s">
        <v>159</v>
      </c>
      <c r="C16921" t="s">
        <v>89</v>
      </c>
      <c r="D16921" s="29">
        <v>46512</v>
      </c>
      <c r="E16921">
        <v>0</v>
      </c>
      <c r="F16921">
        <v>0</v>
      </c>
      <c r="G16921">
        <v>0</v>
      </c>
      <c r="H16921">
        <v>0</v>
      </c>
      <c r="L16921">
        <v>589.46738500000004</v>
      </c>
      <c r="R16921">
        <v>997.40674200000001</v>
      </c>
      <c r="S16921" t="s">
        <v>90</v>
      </c>
      <c r="T16921" s="297">
        <v>46311.754166666666</v>
      </c>
    </row>
    <row r="16922" spans="1:20" x14ac:dyDescent="0.35">
      <c r="A16922" t="s">
        <v>159</v>
      </c>
      <c r="C16922" t="s">
        <v>89</v>
      </c>
      <c r="D16922" s="29">
        <v>46513</v>
      </c>
      <c r="E16922">
        <v>0</v>
      </c>
      <c r="F16922">
        <v>0</v>
      </c>
      <c r="G16922">
        <v>0</v>
      </c>
      <c r="H16922">
        <v>0</v>
      </c>
      <c r="L16922">
        <v>589.46738500000004</v>
      </c>
      <c r="R16922">
        <v>997.40674200000001</v>
      </c>
      <c r="S16922" t="s">
        <v>90</v>
      </c>
      <c r="T16922" s="297">
        <v>46311.754166666666</v>
      </c>
    </row>
    <row r="16923" spans="1:20" x14ac:dyDescent="0.35">
      <c r="A16923" t="s">
        <v>159</v>
      </c>
      <c r="C16923" t="s">
        <v>89</v>
      </c>
      <c r="D16923" s="29">
        <v>46514</v>
      </c>
      <c r="E16923">
        <v>0</v>
      </c>
      <c r="F16923">
        <v>0</v>
      </c>
      <c r="G16923">
        <v>0</v>
      </c>
      <c r="H16923">
        <v>0</v>
      </c>
      <c r="L16923">
        <v>589.46738500000004</v>
      </c>
      <c r="R16923">
        <v>997.40674200000001</v>
      </c>
      <c r="S16923" t="s">
        <v>90</v>
      </c>
      <c r="T16923" s="297">
        <v>46311.754166666666</v>
      </c>
    </row>
    <row r="16924" spans="1:20" x14ac:dyDescent="0.35">
      <c r="A16924" t="s">
        <v>159</v>
      </c>
      <c r="C16924" t="s">
        <v>89</v>
      </c>
      <c r="D16924" s="29">
        <v>46515</v>
      </c>
      <c r="E16924">
        <v>0</v>
      </c>
      <c r="F16924">
        <v>0</v>
      </c>
      <c r="G16924">
        <v>0</v>
      </c>
      <c r="H16924">
        <v>0</v>
      </c>
      <c r="L16924">
        <v>589.46738500000004</v>
      </c>
      <c r="R16924">
        <v>997.40674200000001</v>
      </c>
      <c r="S16924" t="s">
        <v>90</v>
      </c>
      <c r="T16924" s="297">
        <v>46311.754166666666</v>
      </c>
    </row>
    <row r="16925" spans="1:20" x14ac:dyDescent="0.35">
      <c r="A16925" t="s">
        <v>159</v>
      </c>
      <c r="C16925" t="s">
        <v>89</v>
      </c>
      <c r="D16925" s="29">
        <v>46516</v>
      </c>
      <c r="E16925">
        <v>0</v>
      </c>
      <c r="F16925">
        <v>0</v>
      </c>
      <c r="G16925">
        <v>0</v>
      </c>
      <c r="H16925">
        <v>0</v>
      </c>
      <c r="L16925">
        <v>589.46738500000004</v>
      </c>
      <c r="R16925">
        <v>997.40674200000001</v>
      </c>
      <c r="S16925" t="s">
        <v>90</v>
      </c>
      <c r="T16925" s="297">
        <v>46311.754166666666</v>
      </c>
    </row>
    <row r="16926" spans="1:20" x14ac:dyDescent="0.35">
      <c r="A16926" t="s">
        <v>159</v>
      </c>
      <c r="C16926" t="s">
        <v>89</v>
      </c>
      <c r="D16926" s="29">
        <v>46517</v>
      </c>
      <c r="E16926">
        <v>0</v>
      </c>
      <c r="F16926">
        <v>0</v>
      </c>
      <c r="G16926">
        <v>0</v>
      </c>
      <c r="H16926">
        <v>0</v>
      </c>
      <c r="L16926">
        <v>589.46738500000004</v>
      </c>
      <c r="R16926">
        <v>997.40674200000001</v>
      </c>
      <c r="S16926" t="s">
        <v>90</v>
      </c>
      <c r="T16926" s="297">
        <v>46311.754166666666</v>
      </c>
    </row>
    <row r="16927" spans="1:20" x14ac:dyDescent="0.35">
      <c r="A16927" t="s">
        <v>159</v>
      </c>
      <c r="C16927" t="s">
        <v>89</v>
      </c>
      <c r="D16927" s="29">
        <v>46518</v>
      </c>
      <c r="E16927">
        <v>0</v>
      </c>
      <c r="F16927">
        <v>0</v>
      </c>
      <c r="G16927">
        <v>0</v>
      </c>
      <c r="H16927">
        <v>0</v>
      </c>
      <c r="L16927">
        <v>589.46738500000004</v>
      </c>
      <c r="R16927">
        <v>997.40674200000001</v>
      </c>
      <c r="S16927" t="s">
        <v>90</v>
      </c>
      <c r="T16927" s="297">
        <v>46311.754166666666</v>
      </c>
    </row>
    <row r="16928" spans="1:20" x14ac:dyDescent="0.35">
      <c r="A16928" t="s">
        <v>159</v>
      </c>
      <c r="C16928" t="s">
        <v>89</v>
      </c>
      <c r="D16928" s="29">
        <v>46519</v>
      </c>
      <c r="E16928">
        <v>0</v>
      </c>
      <c r="F16928">
        <v>0</v>
      </c>
      <c r="G16928">
        <v>0</v>
      </c>
      <c r="H16928">
        <v>0</v>
      </c>
      <c r="L16928">
        <v>589.46738500000004</v>
      </c>
      <c r="R16928">
        <v>997.40674200000001</v>
      </c>
      <c r="S16928" t="s">
        <v>90</v>
      </c>
      <c r="T16928" s="297">
        <v>46311.754166666666</v>
      </c>
    </row>
    <row r="16929" spans="1:20" x14ac:dyDescent="0.35">
      <c r="A16929" t="s">
        <v>159</v>
      </c>
      <c r="C16929" t="s">
        <v>89</v>
      </c>
      <c r="D16929" s="29">
        <v>46520</v>
      </c>
      <c r="E16929">
        <v>0</v>
      </c>
      <c r="F16929">
        <v>0</v>
      </c>
      <c r="G16929">
        <v>0</v>
      </c>
      <c r="H16929">
        <v>0</v>
      </c>
      <c r="L16929">
        <v>589.46738500000004</v>
      </c>
      <c r="R16929">
        <v>997.40674200000001</v>
      </c>
      <c r="S16929" t="s">
        <v>90</v>
      </c>
      <c r="T16929" s="297">
        <v>46311.754166666666</v>
      </c>
    </row>
    <row r="16930" spans="1:20" x14ac:dyDescent="0.35">
      <c r="A16930" t="s">
        <v>159</v>
      </c>
      <c r="C16930" t="s">
        <v>89</v>
      </c>
      <c r="D16930" s="29">
        <v>46521</v>
      </c>
      <c r="E16930">
        <v>0</v>
      </c>
      <c r="F16930">
        <v>0</v>
      </c>
      <c r="G16930">
        <v>0</v>
      </c>
      <c r="H16930">
        <v>0</v>
      </c>
      <c r="L16930">
        <v>589.46738500000004</v>
      </c>
      <c r="R16930">
        <v>997.40674200000001</v>
      </c>
      <c r="S16930" t="s">
        <v>90</v>
      </c>
      <c r="T16930" s="297">
        <v>46311.754166666666</v>
      </c>
    </row>
    <row r="16931" spans="1:20" x14ac:dyDescent="0.35">
      <c r="A16931" t="s">
        <v>159</v>
      </c>
      <c r="C16931" t="s">
        <v>89</v>
      </c>
      <c r="D16931" s="29">
        <v>46522</v>
      </c>
      <c r="E16931">
        <v>0</v>
      </c>
      <c r="F16931">
        <v>0</v>
      </c>
      <c r="G16931">
        <v>0</v>
      </c>
      <c r="H16931">
        <v>0</v>
      </c>
      <c r="L16931">
        <v>589.46738500000004</v>
      </c>
      <c r="R16931">
        <v>997.40674200000001</v>
      </c>
      <c r="S16931" t="s">
        <v>90</v>
      </c>
      <c r="T16931" s="297">
        <v>46311.754166666666</v>
      </c>
    </row>
    <row r="16932" spans="1:20" x14ac:dyDescent="0.35">
      <c r="A16932" t="s">
        <v>159</v>
      </c>
      <c r="C16932" t="s">
        <v>89</v>
      </c>
      <c r="D16932" s="29">
        <v>46523</v>
      </c>
      <c r="E16932">
        <v>0</v>
      </c>
      <c r="F16932">
        <v>0</v>
      </c>
      <c r="G16932">
        <v>0</v>
      </c>
      <c r="H16932">
        <v>0</v>
      </c>
      <c r="L16932">
        <v>589.46738500000004</v>
      </c>
      <c r="R16932">
        <v>997.40674200000001</v>
      </c>
      <c r="S16932" t="s">
        <v>90</v>
      </c>
      <c r="T16932" s="297">
        <v>46311.754166666666</v>
      </c>
    </row>
    <row r="16933" spans="1:20" x14ac:dyDescent="0.35">
      <c r="A16933" t="s">
        <v>159</v>
      </c>
      <c r="C16933" t="s">
        <v>89</v>
      </c>
      <c r="D16933" s="29">
        <v>46524</v>
      </c>
      <c r="E16933">
        <v>0</v>
      </c>
      <c r="F16933">
        <v>0</v>
      </c>
      <c r="G16933">
        <v>0</v>
      </c>
      <c r="H16933">
        <v>0</v>
      </c>
      <c r="L16933">
        <v>589.46738500000004</v>
      </c>
      <c r="R16933">
        <v>997.40674200000001</v>
      </c>
      <c r="S16933" t="s">
        <v>90</v>
      </c>
      <c r="T16933" s="297">
        <v>46311.754166666666</v>
      </c>
    </row>
    <row r="16934" spans="1:20" x14ac:dyDescent="0.35">
      <c r="A16934" t="s">
        <v>159</v>
      </c>
      <c r="C16934" t="s">
        <v>89</v>
      </c>
      <c r="D16934" s="29">
        <v>46525</v>
      </c>
      <c r="E16934">
        <v>0</v>
      </c>
      <c r="F16934">
        <v>0</v>
      </c>
      <c r="G16934">
        <v>0</v>
      </c>
      <c r="H16934">
        <v>0</v>
      </c>
      <c r="L16934">
        <v>589.46738500000004</v>
      </c>
      <c r="R16934">
        <v>997.40674200000001</v>
      </c>
      <c r="S16934" t="s">
        <v>90</v>
      </c>
      <c r="T16934" s="297">
        <v>46311.754166666666</v>
      </c>
    </row>
    <row r="16935" spans="1:20" x14ac:dyDescent="0.35">
      <c r="A16935" t="s">
        <v>159</v>
      </c>
      <c r="C16935" t="s">
        <v>89</v>
      </c>
      <c r="D16935" s="29">
        <v>46526</v>
      </c>
      <c r="E16935">
        <v>0</v>
      </c>
      <c r="F16935">
        <v>0</v>
      </c>
      <c r="G16935">
        <v>0</v>
      </c>
      <c r="H16935">
        <v>0</v>
      </c>
      <c r="L16935">
        <v>589.46738500000004</v>
      </c>
      <c r="R16935">
        <v>997.40674200000001</v>
      </c>
      <c r="S16935" t="s">
        <v>90</v>
      </c>
      <c r="T16935" s="297">
        <v>46311.754166666666</v>
      </c>
    </row>
    <row r="16936" spans="1:20" x14ac:dyDescent="0.35">
      <c r="A16936" t="s">
        <v>159</v>
      </c>
      <c r="C16936" t="s">
        <v>89</v>
      </c>
      <c r="D16936" s="29">
        <v>46527</v>
      </c>
      <c r="E16936">
        <v>0</v>
      </c>
      <c r="F16936">
        <v>0</v>
      </c>
      <c r="G16936">
        <v>0</v>
      </c>
      <c r="H16936">
        <v>0</v>
      </c>
      <c r="L16936">
        <v>589.46738500000004</v>
      </c>
      <c r="R16936">
        <v>997.40674200000001</v>
      </c>
      <c r="S16936" t="s">
        <v>90</v>
      </c>
      <c r="T16936" s="297">
        <v>46311.754166666666</v>
      </c>
    </row>
    <row r="16937" spans="1:20" x14ac:dyDescent="0.35">
      <c r="A16937" t="s">
        <v>159</v>
      </c>
      <c r="C16937" t="s">
        <v>89</v>
      </c>
      <c r="D16937" s="29">
        <v>46528</v>
      </c>
      <c r="E16937">
        <v>0</v>
      </c>
      <c r="F16937">
        <v>0</v>
      </c>
      <c r="G16937">
        <v>0</v>
      </c>
      <c r="H16937">
        <v>0</v>
      </c>
      <c r="L16937">
        <v>589.46738500000004</v>
      </c>
      <c r="R16937">
        <v>997.40674200000001</v>
      </c>
      <c r="S16937" t="s">
        <v>90</v>
      </c>
      <c r="T16937" s="297">
        <v>46311.754166666666</v>
      </c>
    </row>
    <row r="16938" spans="1:20" x14ac:dyDescent="0.35">
      <c r="A16938" t="s">
        <v>159</v>
      </c>
      <c r="C16938" t="s">
        <v>89</v>
      </c>
      <c r="D16938" s="29">
        <v>46529</v>
      </c>
      <c r="E16938">
        <v>0</v>
      </c>
      <c r="F16938">
        <v>0</v>
      </c>
      <c r="G16938">
        <v>0</v>
      </c>
      <c r="H16938">
        <v>0</v>
      </c>
      <c r="L16938">
        <v>589.46738500000004</v>
      </c>
      <c r="R16938">
        <v>997.40674200000001</v>
      </c>
      <c r="S16938" t="s">
        <v>90</v>
      </c>
      <c r="T16938" s="297">
        <v>46311.754166666666</v>
      </c>
    </row>
    <row r="16939" spans="1:20" x14ac:dyDescent="0.35">
      <c r="A16939" t="s">
        <v>159</v>
      </c>
      <c r="C16939" t="s">
        <v>89</v>
      </c>
      <c r="D16939" s="29">
        <v>46530</v>
      </c>
      <c r="E16939">
        <v>0</v>
      </c>
      <c r="F16939">
        <v>0</v>
      </c>
      <c r="G16939">
        <v>0</v>
      </c>
      <c r="H16939">
        <v>0</v>
      </c>
      <c r="L16939">
        <v>589.46738500000004</v>
      </c>
      <c r="R16939">
        <v>997.40674200000001</v>
      </c>
      <c r="S16939" t="s">
        <v>90</v>
      </c>
      <c r="T16939" s="297">
        <v>46311.754166666666</v>
      </c>
    </row>
    <row r="16940" spans="1:20" x14ac:dyDescent="0.35">
      <c r="A16940" t="s">
        <v>159</v>
      </c>
      <c r="C16940" t="s">
        <v>89</v>
      </c>
      <c r="D16940" s="29">
        <v>46531</v>
      </c>
      <c r="E16940">
        <v>0</v>
      </c>
      <c r="F16940">
        <v>0</v>
      </c>
      <c r="G16940">
        <v>0</v>
      </c>
      <c r="H16940">
        <v>0</v>
      </c>
      <c r="L16940">
        <v>589.46738500000004</v>
      </c>
      <c r="R16940">
        <v>997.40674200000001</v>
      </c>
      <c r="S16940" t="s">
        <v>90</v>
      </c>
      <c r="T16940" s="297">
        <v>46311.754166666666</v>
      </c>
    </row>
    <row r="16941" spans="1:20" x14ac:dyDescent="0.35">
      <c r="A16941" t="s">
        <v>159</v>
      </c>
      <c r="C16941" t="s">
        <v>89</v>
      </c>
      <c r="D16941" s="29">
        <v>46532</v>
      </c>
      <c r="E16941">
        <v>0</v>
      </c>
      <c r="F16941">
        <v>0</v>
      </c>
      <c r="G16941">
        <v>0</v>
      </c>
      <c r="H16941">
        <v>0</v>
      </c>
      <c r="L16941">
        <v>589.46738500000004</v>
      </c>
      <c r="R16941">
        <v>997.40674200000001</v>
      </c>
      <c r="S16941" t="s">
        <v>90</v>
      </c>
      <c r="T16941" s="297">
        <v>46311.754166666666</v>
      </c>
    </row>
    <row r="16942" spans="1:20" x14ac:dyDescent="0.35">
      <c r="A16942" t="s">
        <v>159</v>
      </c>
      <c r="C16942" t="s">
        <v>89</v>
      </c>
      <c r="D16942" s="29">
        <v>46533</v>
      </c>
      <c r="E16942">
        <v>0</v>
      </c>
      <c r="F16942">
        <v>0</v>
      </c>
      <c r="G16942">
        <v>0</v>
      </c>
      <c r="H16942">
        <v>0</v>
      </c>
      <c r="L16942">
        <v>589.46738500000004</v>
      </c>
      <c r="R16942">
        <v>997.40674200000001</v>
      </c>
      <c r="S16942" t="s">
        <v>90</v>
      </c>
      <c r="T16942" s="297">
        <v>46311.754166666666</v>
      </c>
    </row>
    <row r="16943" spans="1:20" x14ac:dyDescent="0.35">
      <c r="A16943" t="s">
        <v>159</v>
      </c>
      <c r="C16943" t="s">
        <v>89</v>
      </c>
      <c r="D16943" s="29">
        <v>46534</v>
      </c>
      <c r="E16943">
        <v>0</v>
      </c>
      <c r="F16943">
        <v>0</v>
      </c>
      <c r="G16943">
        <v>0</v>
      </c>
      <c r="H16943">
        <v>0</v>
      </c>
      <c r="L16943">
        <v>589.46738500000004</v>
      </c>
      <c r="R16943">
        <v>997.40674200000001</v>
      </c>
      <c r="S16943" t="s">
        <v>90</v>
      </c>
      <c r="T16943" s="297">
        <v>46311.754166666666</v>
      </c>
    </row>
    <row r="16944" spans="1:20" x14ac:dyDescent="0.35">
      <c r="A16944" t="s">
        <v>159</v>
      </c>
      <c r="C16944" t="s">
        <v>89</v>
      </c>
      <c r="D16944" s="29">
        <v>46535</v>
      </c>
      <c r="E16944">
        <v>0</v>
      </c>
      <c r="F16944">
        <v>0</v>
      </c>
      <c r="G16944">
        <v>0</v>
      </c>
      <c r="H16944">
        <v>0</v>
      </c>
      <c r="L16944">
        <v>589.46738500000004</v>
      </c>
      <c r="R16944">
        <v>997.40674200000001</v>
      </c>
      <c r="S16944" t="s">
        <v>90</v>
      </c>
      <c r="T16944" s="297">
        <v>46311.754166666666</v>
      </c>
    </row>
    <row r="16945" spans="1:20" x14ac:dyDescent="0.35">
      <c r="A16945" t="s">
        <v>159</v>
      </c>
      <c r="C16945" t="s">
        <v>89</v>
      </c>
      <c r="D16945" s="29">
        <v>46536</v>
      </c>
      <c r="E16945">
        <v>0</v>
      </c>
      <c r="F16945">
        <v>0</v>
      </c>
      <c r="G16945">
        <v>0</v>
      </c>
      <c r="H16945">
        <v>0</v>
      </c>
      <c r="L16945">
        <v>589.46738500000004</v>
      </c>
      <c r="R16945">
        <v>997.40674200000001</v>
      </c>
      <c r="S16945" t="s">
        <v>90</v>
      </c>
      <c r="T16945" s="297">
        <v>46311.754166666666</v>
      </c>
    </row>
    <row r="16946" spans="1:20" x14ac:dyDescent="0.35">
      <c r="A16946" t="s">
        <v>159</v>
      </c>
      <c r="C16946" t="s">
        <v>89</v>
      </c>
      <c r="D16946" s="29">
        <v>46537</v>
      </c>
      <c r="E16946">
        <v>0</v>
      </c>
      <c r="F16946">
        <v>0</v>
      </c>
      <c r="G16946">
        <v>0</v>
      </c>
      <c r="H16946">
        <v>0</v>
      </c>
      <c r="L16946">
        <v>589.46738500000004</v>
      </c>
      <c r="R16946">
        <v>997.40674200000001</v>
      </c>
      <c r="S16946" t="s">
        <v>90</v>
      </c>
      <c r="T16946" s="297">
        <v>46311.754166666666</v>
      </c>
    </row>
    <row r="16947" spans="1:20" x14ac:dyDescent="0.35">
      <c r="A16947" t="s">
        <v>159</v>
      </c>
      <c r="C16947" t="s">
        <v>89</v>
      </c>
      <c r="D16947" s="29">
        <v>46538</v>
      </c>
      <c r="E16947">
        <v>0</v>
      </c>
      <c r="F16947">
        <v>0</v>
      </c>
      <c r="G16947">
        <v>0</v>
      </c>
      <c r="H16947">
        <v>0</v>
      </c>
      <c r="L16947">
        <v>589.46738500000004</v>
      </c>
      <c r="R16947">
        <v>997.40674200000001</v>
      </c>
      <c r="S16947" t="s">
        <v>90</v>
      </c>
      <c r="T16947" s="297">
        <v>46311.754166666666</v>
      </c>
    </row>
    <row r="16948" spans="1:20" x14ac:dyDescent="0.35">
      <c r="A16948" t="s">
        <v>159</v>
      </c>
      <c r="C16948" t="s">
        <v>89</v>
      </c>
      <c r="D16948" s="29">
        <v>46539</v>
      </c>
      <c r="E16948">
        <v>0</v>
      </c>
      <c r="F16948">
        <v>0</v>
      </c>
      <c r="G16948">
        <v>0</v>
      </c>
      <c r="H16948">
        <v>0</v>
      </c>
      <c r="L16948">
        <v>589.46738500000004</v>
      </c>
      <c r="R16948">
        <v>997.40674200000001</v>
      </c>
      <c r="S16948" t="s">
        <v>90</v>
      </c>
      <c r="T16948" s="297">
        <v>46311.754166666666</v>
      </c>
    </row>
    <row r="16949" spans="1:20" x14ac:dyDescent="0.35">
      <c r="A16949" t="s">
        <v>159</v>
      </c>
      <c r="C16949" t="s">
        <v>89</v>
      </c>
      <c r="D16949" s="29">
        <v>46540</v>
      </c>
      <c r="E16949">
        <v>0</v>
      </c>
      <c r="F16949">
        <v>0</v>
      </c>
      <c r="G16949">
        <v>0</v>
      </c>
      <c r="H16949">
        <v>0</v>
      </c>
      <c r="L16949">
        <v>589.46738500000004</v>
      </c>
      <c r="R16949">
        <v>997.40674200000001</v>
      </c>
      <c r="S16949" t="s">
        <v>90</v>
      </c>
      <c r="T16949" s="297">
        <v>46311.754166666666</v>
      </c>
    </row>
    <row r="16950" spans="1:20" x14ac:dyDescent="0.35">
      <c r="A16950" t="s">
        <v>159</v>
      </c>
      <c r="C16950" t="s">
        <v>89</v>
      </c>
      <c r="D16950" s="29">
        <v>46541</v>
      </c>
      <c r="E16950">
        <v>0</v>
      </c>
      <c r="F16950">
        <v>0</v>
      </c>
      <c r="G16950">
        <v>0</v>
      </c>
      <c r="H16950">
        <v>0</v>
      </c>
      <c r="L16950">
        <v>589.46738500000004</v>
      </c>
      <c r="R16950">
        <v>997.40674200000001</v>
      </c>
      <c r="S16950" t="s">
        <v>90</v>
      </c>
      <c r="T16950" s="297">
        <v>46311.754166666666</v>
      </c>
    </row>
    <row r="16951" spans="1:20" x14ac:dyDescent="0.35">
      <c r="A16951" t="s">
        <v>159</v>
      </c>
      <c r="C16951" t="s">
        <v>89</v>
      </c>
      <c r="D16951" s="29">
        <v>46542</v>
      </c>
      <c r="E16951">
        <v>0</v>
      </c>
      <c r="F16951">
        <v>0</v>
      </c>
      <c r="G16951">
        <v>0</v>
      </c>
      <c r="H16951">
        <v>0</v>
      </c>
      <c r="L16951">
        <v>589.46738500000004</v>
      </c>
      <c r="R16951">
        <v>997.40674200000001</v>
      </c>
      <c r="S16951" t="s">
        <v>90</v>
      </c>
      <c r="T16951" s="297">
        <v>46311.754166666666</v>
      </c>
    </row>
    <row r="16952" spans="1:20" x14ac:dyDescent="0.35">
      <c r="A16952" t="s">
        <v>159</v>
      </c>
      <c r="C16952" t="s">
        <v>89</v>
      </c>
      <c r="D16952" s="29">
        <v>46543</v>
      </c>
      <c r="E16952">
        <v>0</v>
      </c>
      <c r="F16952">
        <v>0</v>
      </c>
      <c r="G16952">
        <v>0</v>
      </c>
      <c r="H16952">
        <v>0</v>
      </c>
      <c r="L16952">
        <v>589.46738500000004</v>
      </c>
      <c r="R16952">
        <v>997.40674200000001</v>
      </c>
      <c r="S16952" t="s">
        <v>90</v>
      </c>
      <c r="T16952" s="297">
        <v>46311.754166666666</v>
      </c>
    </row>
    <row r="16953" spans="1:20" x14ac:dyDescent="0.35">
      <c r="A16953" t="s">
        <v>159</v>
      </c>
      <c r="C16953" t="s">
        <v>89</v>
      </c>
      <c r="D16953" s="29">
        <v>46544</v>
      </c>
      <c r="E16953">
        <v>0</v>
      </c>
      <c r="F16953">
        <v>0</v>
      </c>
      <c r="G16953">
        <v>0</v>
      </c>
      <c r="H16953">
        <v>0</v>
      </c>
      <c r="L16953">
        <v>589.46738500000004</v>
      </c>
      <c r="R16953">
        <v>997.40674200000001</v>
      </c>
      <c r="S16953" t="s">
        <v>90</v>
      </c>
      <c r="T16953" s="297">
        <v>46311.754166666666</v>
      </c>
    </row>
    <row r="16954" spans="1:20" x14ac:dyDescent="0.35">
      <c r="A16954" t="s">
        <v>159</v>
      </c>
      <c r="C16954" t="s">
        <v>89</v>
      </c>
      <c r="D16954" s="29">
        <v>46545</v>
      </c>
      <c r="E16954">
        <v>0</v>
      </c>
      <c r="F16954">
        <v>0</v>
      </c>
      <c r="G16954">
        <v>0</v>
      </c>
      <c r="H16954">
        <v>0</v>
      </c>
      <c r="L16954">
        <v>589.46738500000004</v>
      </c>
      <c r="R16954">
        <v>997.40674200000001</v>
      </c>
      <c r="S16954" t="s">
        <v>90</v>
      </c>
      <c r="T16954" s="297">
        <v>46311.754166666666</v>
      </c>
    </row>
    <row r="16955" spans="1:20" x14ac:dyDescent="0.35">
      <c r="A16955" t="s">
        <v>159</v>
      </c>
      <c r="C16955" t="s">
        <v>89</v>
      </c>
      <c r="D16955" s="29">
        <v>46546</v>
      </c>
      <c r="E16955">
        <v>0</v>
      </c>
      <c r="F16955">
        <v>0</v>
      </c>
      <c r="G16955">
        <v>0</v>
      </c>
      <c r="H16955">
        <v>0</v>
      </c>
      <c r="L16955">
        <v>589.46738500000004</v>
      </c>
      <c r="R16955">
        <v>997.40674200000001</v>
      </c>
      <c r="S16955" t="s">
        <v>90</v>
      </c>
      <c r="T16955" s="297">
        <v>46311.754166666666</v>
      </c>
    </row>
    <row r="16956" spans="1:20" x14ac:dyDescent="0.35">
      <c r="A16956" t="s">
        <v>159</v>
      </c>
      <c r="C16956" t="s">
        <v>89</v>
      </c>
      <c r="D16956" s="29">
        <v>46547</v>
      </c>
      <c r="E16956">
        <v>0</v>
      </c>
      <c r="F16956">
        <v>0</v>
      </c>
      <c r="G16956">
        <v>0</v>
      </c>
      <c r="H16956">
        <v>0</v>
      </c>
      <c r="L16956">
        <v>589.46738500000004</v>
      </c>
      <c r="R16956">
        <v>997.40674200000001</v>
      </c>
      <c r="S16956" t="s">
        <v>90</v>
      </c>
      <c r="T16956" s="297">
        <v>46311.754166666666</v>
      </c>
    </row>
    <row r="16957" spans="1:20" x14ac:dyDescent="0.35">
      <c r="A16957" t="s">
        <v>159</v>
      </c>
      <c r="C16957" t="s">
        <v>89</v>
      </c>
      <c r="D16957" s="29">
        <v>46548</v>
      </c>
      <c r="E16957">
        <v>0</v>
      </c>
      <c r="F16957">
        <v>0</v>
      </c>
      <c r="G16957">
        <v>0</v>
      </c>
      <c r="H16957">
        <v>0</v>
      </c>
      <c r="L16957">
        <v>589.46738500000004</v>
      </c>
      <c r="R16957">
        <v>997.40674200000001</v>
      </c>
      <c r="S16957" t="s">
        <v>90</v>
      </c>
      <c r="T16957" s="297">
        <v>46311.754166666666</v>
      </c>
    </row>
    <row r="16958" spans="1:20" x14ac:dyDescent="0.35">
      <c r="A16958" t="s">
        <v>159</v>
      </c>
      <c r="C16958" t="s">
        <v>89</v>
      </c>
      <c r="D16958" s="29">
        <v>46549</v>
      </c>
      <c r="E16958">
        <v>0</v>
      </c>
      <c r="F16958">
        <v>0</v>
      </c>
      <c r="G16958">
        <v>0</v>
      </c>
      <c r="H16958">
        <v>0</v>
      </c>
      <c r="L16958">
        <v>589.46738500000004</v>
      </c>
      <c r="R16958">
        <v>997.40674200000001</v>
      </c>
      <c r="S16958" t="s">
        <v>90</v>
      </c>
      <c r="T16958" s="297">
        <v>46311.754166666666</v>
      </c>
    </row>
    <row r="16959" spans="1:20" x14ac:dyDescent="0.35">
      <c r="A16959" t="s">
        <v>159</v>
      </c>
      <c r="C16959" t="s">
        <v>89</v>
      </c>
      <c r="D16959" s="29">
        <v>46550</v>
      </c>
      <c r="E16959">
        <v>0</v>
      </c>
      <c r="F16959">
        <v>0</v>
      </c>
      <c r="G16959">
        <v>0</v>
      </c>
      <c r="H16959">
        <v>0</v>
      </c>
      <c r="L16959">
        <v>589.46738500000004</v>
      </c>
      <c r="R16959">
        <v>997.40674200000001</v>
      </c>
      <c r="S16959" t="s">
        <v>90</v>
      </c>
      <c r="T16959" s="297">
        <v>46311.754166666666</v>
      </c>
    </row>
    <row r="16960" spans="1:20" x14ac:dyDescent="0.35">
      <c r="A16960" t="s">
        <v>159</v>
      </c>
      <c r="C16960" t="s">
        <v>89</v>
      </c>
      <c r="D16960" s="29">
        <v>46551</v>
      </c>
      <c r="E16960">
        <v>0</v>
      </c>
      <c r="F16960">
        <v>0</v>
      </c>
      <c r="G16960">
        <v>0</v>
      </c>
      <c r="H16960">
        <v>0</v>
      </c>
      <c r="L16960">
        <v>589.46738500000004</v>
      </c>
      <c r="R16960">
        <v>997.40674200000001</v>
      </c>
      <c r="S16960" t="s">
        <v>90</v>
      </c>
      <c r="T16960" s="297">
        <v>46311.754166666666</v>
      </c>
    </row>
    <row r="16961" spans="1:20" x14ac:dyDescent="0.35">
      <c r="A16961" t="s">
        <v>159</v>
      </c>
      <c r="C16961" t="s">
        <v>89</v>
      </c>
      <c r="D16961" s="29">
        <v>46552</v>
      </c>
      <c r="E16961">
        <v>0</v>
      </c>
      <c r="F16961">
        <v>0</v>
      </c>
      <c r="G16961">
        <v>0</v>
      </c>
      <c r="H16961">
        <v>0</v>
      </c>
      <c r="L16961">
        <v>589.46738500000004</v>
      </c>
      <c r="R16961">
        <v>997.40674200000001</v>
      </c>
      <c r="S16961" t="s">
        <v>90</v>
      </c>
      <c r="T16961" s="297">
        <v>46311.754166666666</v>
      </c>
    </row>
    <row r="16962" spans="1:20" x14ac:dyDescent="0.35">
      <c r="A16962" t="s">
        <v>159</v>
      </c>
      <c r="C16962" t="s">
        <v>89</v>
      </c>
      <c r="D16962" s="29">
        <v>46553</v>
      </c>
      <c r="E16962">
        <v>0</v>
      </c>
      <c r="F16962">
        <v>0</v>
      </c>
      <c r="G16962">
        <v>0</v>
      </c>
      <c r="H16962">
        <v>0</v>
      </c>
      <c r="L16962">
        <v>589.46738500000004</v>
      </c>
      <c r="R16962">
        <v>997.40674200000001</v>
      </c>
      <c r="S16962" t="s">
        <v>90</v>
      </c>
      <c r="T16962" s="297">
        <v>46311.754166666666</v>
      </c>
    </row>
    <row r="16963" spans="1:20" x14ac:dyDescent="0.35">
      <c r="A16963" t="s">
        <v>159</v>
      </c>
      <c r="C16963" t="s">
        <v>89</v>
      </c>
      <c r="D16963" s="29">
        <v>46554</v>
      </c>
      <c r="E16963">
        <v>0</v>
      </c>
      <c r="F16963">
        <v>0</v>
      </c>
      <c r="G16963">
        <v>0</v>
      </c>
      <c r="H16963">
        <v>0</v>
      </c>
      <c r="L16963">
        <v>589.46738500000004</v>
      </c>
      <c r="R16963">
        <v>997.40674200000001</v>
      </c>
      <c r="S16963" t="s">
        <v>90</v>
      </c>
      <c r="T16963" s="297">
        <v>46311.754166666666</v>
      </c>
    </row>
    <row r="16964" spans="1:20" x14ac:dyDescent="0.35">
      <c r="A16964" t="s">
        <v>159</v>
      </c>
      <c r="C16964" t="s">
        <v>89</v>
      </c>
      <c r="D16964" s="29">
        <v>46555</v>
      </c>
      <c r="E16964">
        <v>0</v>
      </c>
      <c r="F16964">
        <v>0</v>
      </c>
      <c r="G16964">
        <v>0</v>
      </c>
      <c r="H16964">
        <v>0</v>
      </c>
      <c r="L16964">
        <v>589.46738500000004</v>
      </c>
      <c r="R16964">
        <v>997.40674200000001</v>
      </c>
      <c r="S16964" t="s">
        <v>90</v>
      </c>
      <c r="T16964" s="297">
        <v>46311.754166666666</v>
      </c>
    </row>
    <row r="16965" spans="1:20" x14ac:dyDescent="0.35">
      <c r="A16965" t="s">
        <v>159</v>
      </c>
      <c r="C16965" t="s">
        <v>89</v>
      </c>
      <c r="D16965" s="29">
        <v>46556</v>
      </c>
      <c r="E16965">
        <v>0</v>
      </c>
      <c r="F16965">
        <v>0</v>
      </c>
      <c r="G16965">
        <v>0</v>
      </c>
      <c r="H16965">
        <v>0</v>
      </c>
      <c r="L16965">
        <v>589.46738500000004</v>
      </c>
      <c r="R16965">
        <v>997.40674200000001</v>
      </c>
      <c r="S16965" t="s">
        <v>90</v>
      </c>
      <c r="T16965" s="297">
        <v>46311.754166666666</v>
      </c>
    </row>
    <row r="16966" spans="1:20" x14ac:dyDescent="0.35">
      <c r="A16966" t="s">
        <v>159</v>
      </c>
      <c r="C16966" t="s">
        <v>89</v>
      </c>
      <c r="D16966" s="29">
        <v>46557</v>
      </c>
      <c r="E16966">
        <v>0</v>
      </c>
      <c r="F16966">
        <v>0</v>
      </c>
      <c r="G16966">
        <v>0</v>
      </c>
      <c r="H16966">
        <v>0</v>
      </c>
      <c r="L16966">
        <v>589.46738500000004</v>
      </c>
      <c r="R16966">
        <v>997.40674200000001</v>
      </c>
      <c r="S16966" t="s">
        <v>90</v>
      </c>
      <c r="T16966" s="297">
        <v>46311.754166666666</v>
      </c>
    </row>
    <row r="16967" spans="1:20" x14ac:dyDescent="0.35">
      <c r="A16967" t="s">
        <v>159</v>
      </c>
      <c r="C16967" t="s">
        <v>89</v>
      </c>
      <c r="D16967" s="29">
        <v>46558</v>
      </c>
      <c r="E16967">
        <v>0</v>
      </c>
      <c r="F16967">
        <v>0</v>
      </c>
      <c r="G16967">
        <v>0</v>
      </c>
      <c r="H16967">
        <v>0</v>
      </c>
      <c r="L16967">
        <v>589.46738500000004</v>
      </c>
      <c r="R16967">
        <v>997.40674200000001</v>
      </c>
      <c r="S16967" t="s">
        <v>90</v>
      </c>
      <c r="T16967" s="297">
        <v>46311.754166666666</v>
      </c>
    </row>
    <row r="16968" spans="1:20" x14ac:dyDescent="0.35">
      <c r="A16968" t="s">
        <v>159</v>
      </c>
      <c r="C16968" t="s">
        <v>89</v>
      </c>
      <c r="D16968" s="29">
        <v>46559</v>
      </c>
      <c r="E16968">
        <v>0</v>
      </c>
      <c r="F16968">
        <v>0</v>
      </c>
      <c r="G16968">
        <v>0</v>
      </c>
      <c r="H16968">
        <v>0</v>
      </c>
      <c r="L16968">
        <v>589.46738500000004</v>
      </c>
      <c r="R16968">
        <v>997.40674200000001</v>
      </c>
      <c r="S16968" t="s">
        <v>90</v>
      </c>
      <c r="T16968" s="297">
        <v>46311.754166666666</v>
      </c>
    </row>
    <row r="16969" spans="1:20" x14ac:dyDescent="0.35">
      <c r="A16969" t="s">
        <v>159</v>
      </c>
      <c r="C16969" t="s">
        <v>89</v>
      </c>
      <c r="D16969" s="29">
        <v>46560</v>
      </c>
      <c r="E16969">
        <v>0</v>
      </c>
      <c r="F16969">
        <v>0</v>
      </c>
      <c r="G16969">
        <v>0</v>
      </c>
      <c r="H16969">
        <v>0</v>
      </c>
      <c r="L16969">
        <v>589.46738500000004</v>
      </c>
      <c r="R16969">
        <v>997.40674200000001</v>
      </c>
      <c r="S16969" t="s">
        <v>90</v>
      </c>
      <c r="T16969" s="297">
        <v>46311.754166666666</v>
      </c>
    </row>
    <row r="16970" spans="1:20" x14ac:dyDescent="0.35">
      <c r="A16970" t="s">
        <v>159</v>
      </c>
      <c r="C16970" t="s">
        <v>89</v>
      </c>
      <c r="D16970" s="29">
        <v>46561</v>
      </c>
      <c r="E16970">
        <v>0</v>
      </c>
      <c r="F16970">
        <v>0</v>
      </c>
      <c r="G16970">
        <v>0</v>
      </c>
      <c r="H16970">
        <v>0</v>
      </c>
      <c r="L16970">
        <v>589.46738500000004</v>
      </c>
      <c r="R16970">
        <v>997.40674200000001</v>
      </c>
      <c r="S16970" t="s">
        <v>90</v>
      </c>
      <c r="T16970" s="297">
        <v>46311.754166666666</v>
      </c>
    </row>
    <row r="16971" spans="1:20" x14ac:dyDescent="0.35">
      <c r="A16971" t="s">
        <v>159</v>
      </c>
      <c r="C16971" t="s">
        <v>89</v>
      </c>
      <c r="D16971" s="29">
        <v>46562</v>
      </c>
      <c r="E16971">
        <v>0</v>
      </c>
      <c r="F16971">
        <v>0</v>
      </c>
      <c r="G16971">
        <v>0</v>
      </c>
      <c r="H16971">
        <v>0</v>
      </c>
      <c r="L16971">
        <v>589.46738500000004</v>
      </c>
      <c r="R16971">
        <v>997.40674200000001</v>
      </c>
      <c r="S16971" t="s">
        <v>90</v>
      </c>
      <c r="T16971" s="297">
        <v>46311.754166666666</v>
      </c>
    </row>
    <row r="16972" spans="1:20" x14ac:dyDescent="0.35">
      <c r="A16972" t="s">
        <v>159</v>
      </c>
      <c r="C16972" t="s">
        <v>89</v>
      </c>
      <c r="D16972" s="29">
        <v>46563</v>
      </c>
      <c r="E16972">
        <v>0</v>
      </c>
      <c r="F16972">
        <v>0</v>
      </c>
      <c r="G16972">
        <v>0</v>
      </c>
      <c r="H16972">
        <v>0</v>
      </c>
      <c r="L16972">
        <v>589.46738500000004</v>
      </c>
      <c r="R16972">
        <v>997.40674200000001</v>
      </c>
      <c r="S16972" t="s">
        <v>90</v>
      </c>
      <c r="T16972" s="297">
        <v>46311.754166666666</v>
      </c>
    </row>
    <row r="16973" spans="1:20" x14ac:dyDescent="0.35">
      <c r="A16973" t="s">
        <v>159</v>
      </c>
      <c r="C16973" t="s">
        <v>89</v>
      </c>
      <c r="D16973" s="29">
        <v>46564</v>
      </c>
      <c r="E16973">
        <v>0</v>
      </c>
      <c r="F16973">
        <v>0</v>
      </c>
      <c r="G16973">
        <v>0</v>
      </c>
      <c r="H16973">
        <v>0</v>
      </c>
      <c r="L16973">
        <v>589.46738500000004</v>
      </c>
      <c r="R16973">
        <v>997.40674200000001</v>
      </c>
      <c r="S16973" t="s">
        <v>90</v>
      </c>
      <c r="T16973" s="297">
        <v>46311.754166666666</v>
      </c>
    </row>
    <row r="16974" spans="1:20" x14ac:dyDescent="0.35">
      <c r="A16974" t="s">
        <v>159</v>
      </c>
      <c r="C16974" t="s">
        <v>89</v>
      </c>
      <c r="D16974" s="29">
        <v>46565</v>
      </c>
      <c r="E16974">
        <v>0</v>
      </c>
      <c r="F16974">
        <v>0</v>
      </c>
      <c r="G16974">
        <v>0</v>
      </c>
      <c r="H16974">
        <v>0</v>
      </c>
      <c r="L16974">
        <v>589.46738500000004</v>
      </c>
      <c r="R16974">
        <v>997.40674200000001</v>
      </c>
      <c r="S16974" t="s">
        <v>90</v>
      </c>
      <c r="T16974" s="297">
        <v>46311.754166666666</v>
      </c>
    </row>
    <row r="16975" spans="1:20" x14ac:dyDescent="0.35">
      <c r="A16975" t="s">
        <v>159</v>
      </c>
      <c r="C16975" t="s">
        <v>89</v>
      </c>
      <c r="D16975" s="29">
        <v>46566</v>
      </c>
      <c r="E16975">
        <v>0</v>
      </c>
      <c r="F16975">
        <v>0</v>
      </c>
      <c r="G16975">
        <v>0</v>
      </c>
      <c r="H16975">
        <v>0</v>
      </c>
      <c r="L16975">
        <v>589.46738500000004</v>
      </c>
      <c r="R16975">
        <v>997.40674200000001</v>
      </c>
      <c r="S16975" t="s">
        <v>90</v>
      </c>
      <c r="T16975" s="297">
        <v>46311.754166666666</v>
      </c>
    </row>
    <row r="16976" spans="1:20" x14ac:dyDescent="0.35">
      <c r="A16976" t="s">
        <v>159</v>
      </c>
      <c r="C16976" t="s">
        <v>89</v>
      </c>
      <c r="D16976" s="29">
        <v>46567</v>
      </c>
      <c r="E16976">
        <v>0</v>
      </c>
      <c r="F16976">
        <v>0</v>
      </c>
      <c r="G16976">
        <v>0</v>
      </c>
      <c r="H16976">
        <v>0</v>
      </c>
      <c r="L16976">
        <v>589.46738500000004</v>
      </c>
      <c r="R16976">
        <v>997.40674200000001</v>
      </c>
      <c r="S16976" t="s">
        <v>90</v>
      </c>
      <c r="T16976" s="297">
        <v>46311.754166666666</v>
      </c>
    </row>
    <row r="16977" spans="1:20" x14ac:dyDescent="0.35">
      <c r="A16977" t="s">
        <v>159</v>
      </c>
      <c r="C16977" t="s">
        <v>89</v>
      </c>
      <c r="D16977" s="29">
        <v>46568</v>
      </c>
      <c r="E16977">
        <v>0</v>
      </c>
      <c r="F16977">
        <v>0</v>
      </c>
      <c r="G16977">
        <v>0</v>
      </c>
      <c r="H16977">
        <v>0</v>
      </c>
      <c r="L16977">
        <v>589.46738500000004</v>
      </c>
      <c r="R16977">
        <v>997.40674200000001</v>
      </c>
      <c r="S16977" t="s">
        <v>90</v>
      </c>
      <c r="T16977" s="297">
        <v>46311.754166666666</v>
      </c>
    </row>
    <row r="16978" spans="1:20" x14ac:dyDescent="0.35">
      <c r="A16978" t="s">
        <v>159</v>
      </c>
      <c r="C16978" t="s">
        <v>89</v>
      </c>
      <c r="D16978" s="29">
        <v>46569</v>
      </c>
      <c r="E16978">
        <v>0</v>
      </c>
      <c r="F16978">
        <v>0</v>
      </c>
      <c r="G16978">
        <v>0</v>
      </c>
      <c r="H16978">
        <v>0</v>
      </c>
      <c r="L16978">
        <v>589.46738500000004</v>
      </c>
      <c r="R16978">
        <v>997.40674200000001</v>
      </c>
      <c r="S16978" t="s">
        <v>90</v>
      </c>
      <c r="T16978" s="297">
        <v>46311.754166666666</v>
      </c>
    </row>
    <row r="16979" spans="1:20" x14ac:dyDescent="0.35">
      <c r="A16979" t="s">
        <v>159</v>
      </c>
      <c r="C16979" t="s">
        <v>89</v>
      </c>
      <c r="D16979" s="29">
        <v>46570</v>
      </c>
      <c r="E16979">
        <v>0</v>
      </c>
      <c r="F16979">
        <v>0</v>
      </c>
      <c r="G16979">
        <v>0</v>
      </c>
      <c r="H16979">
        <v>0</v>
      </c>
      <c r="L16979">
        <v>589.46738500000004</v>
      </c>
      <c r="R16979">
        <v>997.40674200000001</v>
      </c>
      <c r="S16979" t="s">
        <v>90</v>
      </c>
      <c r="T16979" s="297">
        <v>46311.754166666666</v>
      </c>
    </row>
    <row r="16980" spans="1:20" x14ac:dyDescent="0.35">
      <c r="A16980" t="s">
        <v>159</v>
      </c>
      <c r="C16980" t="s">
        <v>89</v>
      </c>
      <c r="D16980" s="29">
        <v>46571</v>
      </c>
      <c r="E16980">
        <v>0</v>
      </c>
      <c r="F16980">
        <v>0</v>
      </c>
      <c r="G16980">
        <v>0</v>
      </c>
      <c r="H16980">
        <v>0</v>
      </c>
      <c r="L16980">
        <v>589.46738500000004</v>
      </c>
      <c r="R16980">
        <v>997.40674200000001</v>
      </c>
      <c r="S16980" t="s">
        <v>90</v>
      </c>
      <c r="T16980" s="297">
        <v>46311.754166666666</v>
      </c>
    </row>
    <row r="16981" spans="1:20" x14ac:dyDescent="0.35">
      <c r="A16981" t="s">
        <v>159</v>
      </c>
      <c r="C16981" t="s">
        <v>89</v>
      </c>
      <c r="D16981" s="29">
        <v>46572</v>
      </c>
      <c r="E16981">
        <v>0</v>
      </c>
      <c r="F16981">
        <v>0</v>
      </c>
      <c r="G16981">
        <v>0</v>
      </c>
      <c r="H16981">
        <v>0</v>
      </c>
      <c r="L16981">
        <v>589.46738500000004</v>
      </c>
      <c r="R16981">
        <v>997.40674200000001</v>
      </c>
      <c r="S16981" t="s">
        <v>90</v>
      </c>
      <c r="T16981" s="297">
        <v>46311.754166666666</v>
      </c>
    </row>
    <row r="16982" spans="1:20" x14ac:dyDescent="0.35">
      <c r="A16982" t="s">
        <v>159</v>
      </c>
      <c r="C16982" t="s">
        <v>89</v>
      </c>
      <c r="D16982" s="29">
        <v>46573</v>
      </c>
      <c r="E16982">
        <v>0</v>
      </c>
      <c r="F16982">
        <v>0</v>
      </c>
      <c r="G16982">
        <v>0</v>
      </c>
      <c r="H16982">
        <v>0</v>
      </c>
      <c r="L16982">
        <v>589.46738500000004</v>
      </c>
      <c r="R16982">
        <v>997.40674200000001</v>
      </c>
      <c r="S16982" t="s">
        <v>90</v>
      </c>
      <c r="T16982" s="297">
        <v>46311.754166666666</v>
      </c>
    </row>
    <row r="16983" spans="1:20" x14ac:dyDescent="0.35">
      <c r="A16983" t="s">
        <v>159</v>
      </c>
      <c r="C16983" t="s">
        <v>89</v>
      </c>
      <c r="D16983" s="29">
        <v>46574</v>
      </c>
      <c r="E16983">
        <v>0</v>
      </c>
      <c r="F16983">
        <v>0</v>
      </c>
      <c r="G16983">
        <v>0</v>
      </c>
      <c r="H16983">
        <v>0</v>
      </c>
      <c r="L16983">
        <v>589.46738500000004</v>
      </c>
      <c r="R16983">
        <v>997.40674200000001</v>
      </c>
      <c r="S16983" t="s">
        <v>90</v>
      </c>
      <c r="T16983" s="297">
        <v>46311.754166666666</v>
      </c>
    </row>
    <row r="16984" spans="1:20" x14ac:dyDescent="0.35">
      <c r="A16984" t="s">
        <v>159</v>
      </c>
      <c r="C16984" t="s">
        <v>89</v>
      </c>
      <c r="D16984" s="29">
        <v>46575</v>
      </c>
      <c r="E16984">
        <v>0</v>
      </c>
      <c r="F16984">
        <v>0</v>
      </c>
      <c r="G16984">
        <v>0</v>
      </c>
      <c r="H16984">
        <v>0</v>
      </c>
      <c r="L16984">
        <v>589.46738500000004</v>
      </c>
      <c r="R16984">
        <v>997.40674200000001</v>
      </c>
      <c r="S16984" t="s">
        <v>90</v>
      </c>
      <c r="T16984" s="297">
        <v>46311.754166666666</v>
      </c>
    </row>
    <row r="16985" spans="1:20" x14ac:dyDescent="0.35">
      <c r="A16985" t="s">
        <v>159</v>
      </c>
      <c r="C16985" t="s">
        <v>89</v>
      </c>
      <c r="D16985" s="29">
        <v>46576</v>
      </c>
      <c r="E16985">
        <v>0</v>
      </c>
      <c r="F16985">
        <v>0</v>
      </c>
      <c r="G16985">
        <v>0</v>
      </c>
      <c r="H16985">
        <v>0</v>
      </c>
      <c r="L16985">
        <v>589.46738500000004</v>
      </c>
      <c r="R16985">
        <v>997.40674200000001</v>
      </c>
      <c r="S16985" t="s">
        <v>90</v>
      </c>
      <c r="T16985" s="297">
        <v>46311.754166666666</v>
      </c>
    </row>
    <row r="16986" spans="1:20" x14ac:dyDescent="0.35">
      <c r="A16986" t="s">
        <v>159</v>
      </c>
      <c r="C16986" t="s">
        <v>89</v>
      </c>
      <c r="D16986" s="29">
        <v>46577</v>
      </c>
      <c r="E16986">
        <v>0</v>
      </c>
      <c r="F16986">
        <v>0</v>
      </c>
      <c r="G16986">
        <v>0</v>
      </c>
      <c r="H16986">
        <v>0</v>
      </c>
      <c r="L16986">
        <v>589.46738500000004</v>
      </c>
      <c r="R16986">
        <v>997.40674200000001</v>
      </c>
      <c r="S16986" t="s">
        <v>90</v>
      </c>
      <c r="T16986" s="297">
        <v>46311.754166666666</v>
      </c>
    </row>
    <row r="16987" spans="1:20" x14ac:dyDescent="0.35">
      <c r="A16987" t="s">
        <v>159</v>
      </c>
      <c r="C16987" t="s">
        <v>89</v>
      </c>
      <c r="D16987" s="29">
        <v>46578</v>
      </c>
      <c r="E16987">
        <v>0</v>
      </c>
      <c r="F16987">
        <v>0</v>
      </c>
      <c r="G16987">
        <v>0</v>
      </c>
      <c r="H16987">
        <v>0</v>
      </c>
      <c r="L16987">
        <v>589.46738500000004</v>
      </c>
      <c r="R16987">
        <v>997.40674200000001</v>
      </c>
      <c r="S16987" t="s">
        <v>90</v>
      </c>
      <c r="T16987" s="297">
        <v>46311.754166666666</v>
      </c>
    </row>
    <row r="16988" spans="1:20" x14ac:dyDescent="0.35">
      <c r="A16988" t="s">
        <v>159</v>
      </c>
      <c r="C16988" t="s">
        <v>89</v>
      </c>
      <c r="D16988" s="29">
        <v>46579</v>
      </c>
      <c r="E16988">
        <v>0</v>
      </c>
      <c r="F16988">
        <v>0</v>
      </c>
      <c r="G16988">
        <v>0</v>
      </c>
      <c r="H16988">
        <v>0</v>
      </c>
      <c r="L16988">
        <v>589.46738500000004</v>
      </c>
      <c r="R16988">
        <v>997.40674200000001</v>
      </c>
      <c r="S16988" t="s">
        <v>90</v>
      </c>
      <c r="T16988" s="297">
        <v>46311.754166666666</v>
      </c>
    </row>
    <row r="16989" spans="1:20" x14ac:dyDescent="0.35">
      <c r="A16989" t="s">
        <v>159</v>
      </c>
      <c r="C16989" t="s">
        <v>89</v>
      </c>
      <c r="D16989" s="29">
        <v>46580</v>
      </c>
      <c r="E16989">
        <v>0</v>
      </c>
      <c r="F16989">
        <v>0</v>
      </c>
      <c r="G16989">
        <v>0</v>
      </c>
      <c r="H16989">
        <v>0</v>
      </c>
      <c r="L16989">
        <v>589.46738500000004</v>
      </c>
      <c r="R16989">
        <v>997.40674200000001</v>
      </c>
      <c r="S16989" t="s">
        <v>90</v>
      </c>
      <c r="T16989" s="297">
        <v>46311.754166666666</v>
      </c>
    </row>
    <row r="16990" spans="1:20" x14ac:dyDescent="0.35">
      <c r="A16990" t="s">
        <v>159</v>
      </c>
      <c r="C16990" t="s">
        <v>89</v>
      </c>
      <c r="D16990" s="29">
        <v>46581</v>
      </c>
      <c r="E16990">
        <v>0</v>
      </c>
      <c r="F16990">
        <v>0</v>
      </c>
      <c r="G16990">
        <v>0</v>
      </c>
      <c r="H16990">
        <v>0</v>
      </c>
      <c r="L16990">
        <v>589.46738500000004</v>
      </c>
      <c r="R16990">
        <v>997.40674200000001</v>
      </c>
      <c r="S16990" t="s">
        <v>90</v>
      </c>
      <c r="T16990" s="297">
        <v>46311.754166666666</v>
      </c>
    </row>
    <row r="16991" spans="1:20" x14ac:dyDescent="0.35">
      <c r="A16991" t="s">
        <v>159</v>
      </c>
      <c r="C16991" t="s">
        <v>89</v>
      </c>
      <c r="D16991" s="29">
        <v>46582</v>
      </c>
      <c r="E16991">
        <v>0</v>
      </c>
      <c r="F16991">
        <v>0</v>
      </c>
      <c r="G16991">
        <v>0</v>
      </c>
      <c r="H16991">
        <v>0</v>
      </c>
      <c r="L16991">
        <v>589.46738500000004</v>
      </c>
      <c r="R16991">
        <v>997.40674200000001</v>
      </c>
      <c r="S16991" t="s">
        <v>90</v>
      </c>
      <c r="T16991" s="297">
        <v>46311.754166666666</v>
      </c>
    </row>
    <row r="16992" spans="1:20" x14ac:dyDescent="0.35">
      <c r="A16992" t="s">
        <v>159</v>
      </c>
      <c r="C16992" t="s">
        <v>89</v>
      </c>
      <c r="D16992" s="29">
        <v>46583</v>
      </c>
      <c r="E16992">
        <v>0</v>
      </c>
      <c r="F16992">
        <v>0</v>
      </c>
      <c r="G16992">
        <v>0</v>
      </c>
      <c r="H16992">
        <v>0</v>
      </c>
      <c r="L16992">
        <v>589.46738500000004</v>
      </c>
      <c r="R16992">
        <v>997.40674200000001</v>
      </c>
      <c r="S16992" t="s">
        <v>90</v>
      </c>
      <c r="T16992" s="297">
        <v>46311.754166666666</v>
      </c>
    </row>
    <row r="16993" spans="1:20" x14ac:dyDescent="0.35">
      <c r="A16993" t="s">
        <v>159</v>
      </c>
      <c r="C16993" t="s">
        <v>89</v>
      </c>
      <c r="D16993" s="29">
        <v>46584</v>
      </c>
      <c r="E16993">
        <v>0</v>
      </c>
      <c r="F16993">
        <v>0</v>
      </c>
      <c r="G16993">
        <v>0</v>
      </c>
      <c r="H16993">
        <v>0</v>
      </c>
      <c r="L16993">
        <v>589.46738500000004</v>
      </c>
      <c r="R16993">
        <v>997.40674200000001</v>
      </c>
      <c r="S16993" t="s">
        <v>90</v>
      </c>
      <c r="T16993" s="297">
        <v>46311.754166666666</v>
      </c>
    </row>
    <row r="16994" spans="1:20" x14ac:dyDescent="0.35">
      <c r="A16994" t="s">
        <v>159</v>
      </c>
      <c r="C16994" t="s">
        <v>89</v>
      </c>
      <c r="D16994" s="29">
        <v>46585</v>
      </c>
      <c r="E16994">
        <v>0</v>
      </c>
      <c r="F16994">
        <v>0</v>
      </c>
      <c r="G16994">
        <v>0</v>
      </c>
      <c r="H16994">
        <v>0</v>
      </c>
      <c r="L16994">
        <v>589.46738500000004</v>
      </c>
      <c r="R16994">
        <v>997.40674200000001</v>
      </c>
      <c r="S16994" t="s">
        <v>90</v>
      </c>
      <c r="T16994" s="297">
        <v>46311.754166666666</v>
      </c>
    </row>
    <row r="16995" spans="1:20" x14ac:dyDescent="0.35">
      <c r="A16995" t="s">
        <v>159</v>
      </c>
      <c r="C16995" t="s">
        <v>89</v>
      </c>
      <c r="D16995" s="29">
        <v>46586</v>
      </c>
      <c r="E16995">
        <v>0</v>
      </c>
      <c r="F16995">
        <v>0</v>
      </c>
      <c r="G16995">
        <v>0</v>
      </c>
      <c r="H16995">
        <v>0</v>
      </c>
      <c r="L16995">
        <v>589.46738500000004</v>
      </c>
      <c r="R16995">
        <v>997.40674200000001</v>
      </c>
      <c r="S16995" t="s">
        <v>90</v>
      </c>
      <c r="T16995" s="297">
        <v>46311.754166666666</v>
      </c>
    </row>
    <row r="16996" spans="1:20" x14ac:dyDescent="0.35">
      <c r="A16996" t="s">
        <v>159</v>
      </c>
      <c r="C16996" t="s">
        <v>89</v>
      </c>
      <c r="D16996" s="29">
        <v>46587</v>
      </c>
      <c r="E16996">
        <v>0</v>
      </c>
      <c r="F16996">
        <v>0</v>
      </c>
      <c r="G16996">
        <v>0</v>
      </c>
      <c r="H16996">
        <v>0</v>
      </c>
      <c r="L16996">
        <v>589.46738500000004</v>
      </c>
      <c r="R16996">
        <v>997.40674200000001</v>
      </c>
      <c r="S16996" t="s">
        <v>90</v>
      </c>
      <c r="T16996" s="297">
        <v>46311.754166666666</v>
      </c>
    </row>
    <row r="16997" spans="1:20" x14ac:dyDescent="0.35">
      <c r="A16997" t="s">
        <v>159</v>
      </c>
      <c r="C16997" t="s">
        <v>89</v>
      </c>
      <c r="D16997" s="29">
        <v>46588</v>
      </c>
      <c r="E16997">
        <v>0</v>
      </c>
      <c r="F16997">
        <v>0</v>
      </c>
      <c r="G16997">
        <v>0</v>
      </c>
      <c r="H16997">
        <v>0</v>
      </c>
      <c r="L16997">
        <v>589.46738500000004</v>
      </c>
      <c r="R16997">
        <v>997.40674200000001</v>
      </c>
      <c r="S16997" t="s">
        <v>90</v>
      </c>
      <c r="T16997" s="297">
        <v>46311.754166666666</v>
      </c>
    </row>
    <row r="16998" spans="1:20" x14ac:dyDescent="0.35">
      <c r="A16998" t="s">
        <v>159</v>
      </c>
      <c r="C16998" t="s">
        <v>89</v>
      </c>
      <c r="D16998" s="29">
        <v>46589</v>
      </c>
      <c r="E16998">
        <v>0</v>
      </c>
      <c r="F16998">
        <v>0</v>
      </c>
      <c r="G16998">
        <v>0</v>
      </c>
      <c r="H16998">
        <v>0</v>
      </c>
      <c r="L16998">
        <v>589.46738500000004</v>
      </c>
      <c r="R16998">
        <v>997.40674200000001</v>
      </c>
      <c r="S16998" t="s">
        <v>90</v>
      </c>
      <c r="T16998" s="297">
        <v>46311.754166666666</v>
      </c>
    </row>
    <row r="16999" spans="1:20" x14ac:dyDescent="0.35">
      <c r="A16999" t="s">
        <v>159</v>
      </c>
      <c r="C16999" t="s">
        <v>89</v>
      </c>
      <c r="D16999" s="29">
        <v>46590</v>
      </c>
      <c r="E16999">
        <v>0</v>
      </c>
      <c r="F16999">
        <v>0</v>
      </c>
      <c r="G16999">
        <v>0</v>
      </c>
      <c r="H16999">
        <v>0</v>
      </c>
      <c r="L16999">
        <v>589.46738500000004</v>
      </c>
      <c r="R16999">
        <v>997.40674200000001</v>
      </c>
      <c r="S16999" t="s">
        <v>90</v>
      </c>
      <c r="T16999" s="297">
        <v>46311.754166666666</v>
      </c>
    </row>
    <row r="17000" spans="1:20" x14ac:dyDescent="0.35">
      <c r="A17000" t="s">
        <v>159</v>
      </c>
      <c r="C17000" t="s">
        <v>89</v>
      </c>
      <c r="D17000" s="29">
        <v>46591</v>
      </c>
      <c r="E17000">
        <v>0</v>
      </c>
      <c r="F17000">
        <v>0</v>
      </c>
      <c r="G17000">
        <v>0</v>
      </c>
      <c r="H17000">
        <v>0</v>
      </c>
      <c r="L17000">
        <v>589.46738500000004</v>
      </c>
      <c r="R17000">
        <v>997.40674200000001</v>
      </c>
      <c r="S17000" t="s">
        <v>90</v>
      </c>
      <c r="T17000" s="297">
        <v>46311.754166666666</v>
      </c>
    </row>
    <row r="17001" spans="1:20" x14ac:dyDescent="0.35">
      <c r="A17001" t="s">
        <v>159</v>
      </c>
      <c r="C17001" t="s">
        <v>89</v>
      </c>
      <c r="D17001" s="29">
        <v>46592</v>
      </c>
      <c r="E17001">
        <v>0</v>
      </c>
      <c r="F17001">
        <v>0</v>
      </c>
      <c r="G17001">
        <v>0</v>
      </c>
      <c r="H17001">
        <v>0</v>
      </c>
      <c r="L17001">
        <v>589.46738500000004</v>
      </c>
      <c r="R17001">
        <v>997.40674200000001</v>
      </c>
      <c r="S17001" t="s">
        <v>90</v>
      </c>
      <c r="T17001" s="297">
        <v>46311.754166666666</v>
      </c>
    </row>
    <row r="17002" spans="1:20" x14ac:dyDescent="0.35">
      <c r="A17002" t="s">
        <v>159</v>
      </c>
      <c r="C17002" t="s">
        <v>89</v>
      </c>
      <c r="D17002" s="29">
        <v>46593</v>
      </c>
      <c r="E17002">
        <v>0</v>
      </c>
      <c r="F17002">
        <v>0</v>
      </c>
      <c r="G17002">
        <v>0</v>
      </c>
      <c r="H17002">
        <v>0</v>
      </c>
      <c r="L17002">
        <v>589.46738500000004</v>
      </c>
      <c r="R17002">
        <v>997.40674200000001</v>
      </c>
      <c r="S17002" t="s">
        <v>90</v>
      </c>
      <c r="T17002" s="297">
        <v>46311.754166666666</v>
      </c>
    </row>
    <row r="17003" spans="1:20" x14ac:dyDescent="0.35">
      <c r="A17003" t="s">
        <v>159</v>
      </c>
      <c r="C17003" t="s">
        <v>89</v>
      </c>
      <c r="D17003" s="29">
        <v>46594</v>
      </c>
      <c r="E17003">
        <v>0</v>
      </c>
      <c r="F17003">
        <v>0</v>
      </c>
      <c r="G17003">
        <v>0</v>
      </c>
      <c r="H17003">
        <v>0</v>
      </c>
      <c r="L17003">
        <v>589.46738500000004</v>
      </c>
      <c r="R17003">
        <v>997.40674200000001</v>
      </c>
      <c r="S17003" t="s">
        <v>90</v>
      </c>
      <c r="T17003" s="297">
        <v>46311.754166666666</v>
      </c>
    </row>
    <row r="17004" spans="1:20" x14ac:dyDescent="0.35">
      <c r="A17004" t="s">
        <v>159</v>
      </c>
      <c r="C17004" t="s">
        <v>89</v>
      </c>
      <c r="D17004" s="29">
        <v>46595</v>
      </c>
      <c r="E17004">
        <v>0</v>
      </c>
      <c r="F17004">
        <v>0</v>
      </c>
      <c r="G17004">
        <v>0</v>
      </c>
      <c r="H17004">
        <v>0</v>
      </c>
      <c r="L17004">
        <v>589.46738500000004</v>
      </c>
      <c r="R17004">
        <v>997.40674200000001</v>
      </c>
      <c r="S17004" t="s">
        <v>90</v>
      </c>
      <c r="T17004" s="297">
        <v>46311.754166666666</v>
      </c>
    </row>
    <row r="17005" spans="1:20" x14ac:dyDescent="0.35">
      <c r="A17005" t="s">
        <v>159</v>
      </c>
      <c r="C17005" t="s">
        <v>89</v>
      </c>
      <c r="D17005" s="29">
        <v>46596</v>
      </c>
      <c r="E17005">
        <v>0</v>
      </c>
      <c r="F17005">
        <v>0</v>
      </c>
      <c r="G17005">
        <v>0</v>
      </c>
      <c r="H17005">
        <v>0</v>
      </c>
      <c r="L17005">
        <v>589.46738500000004</v>
      </c>
      <c r="R17005">
        <v>997.40674200000001</v>
      </c>
      <c r="S17005" t="s">
        <v>90</v>
      </c>
      <c r="T17005" s="297">
        <v>46311.754166666666</v>
      </c>
    </row>
    <row r="17006" spans="1:20" x14ac:dyDescent="0.35">
      <c r="A17006" t="s">
        <v>159</v>
      </c>
      <c r="C17006" t="s">
        <v>89</v>
      </c>
      <c r="D17006" s="29">
        <v>46597</v>
      </c>
      <c r="E17006">
        <v>0</v>
      </c>
      <c r="F17006">
        <v>0</v>
      </c>
      <c r="G17006">
        <v>0</v>
      </c>
      <c r="H17006">
        <v>0</v>
      </c>
      <c r="L17006">
        <v>589.46738500000004</v>
      </c>
      <c r="R17006">
        <v>997.40674200000001</v>
      </c>
      <c r="S17006" t="s">
        <v>90</v>
      </c>
      <c r="T17006" s="297">
        <v>46311.754166666666</v>
      </c>
    </row>
    <row r="17007" spans="1:20" x14ac:dyDescent="0.35">
      <c r="A17007" t="s">
        <v>159</v>
      </c>
      <c r="C17007" t="s">
        <v>89</v>
      </c>
      <c r="D17007" s="29">
        <v>46598</v>
      </c>
      <c r="E17007">
        <v>0</v>
      </c>
      <c r="F17007">
        <v>0</v>
      </c>
      <c r="G17007">
        <v>0</v>
      </c>
      <c r="H17007">
        <v>0</v>
      </c>
      <c r="L17007">
        <v>589.46738500000004</v>
      </c>
      <c r="R17007">
        <v>997.40674200000001</v>
      </c>
      <c r="S17007" t="s">
        <v>90</v>
      </c>
      <c r="T17007" s="297">
        <v>46311.754166666666</v>
      </c>
    </row>
    <row r="17008" spans="1:20" x14ac:dyDescent="0.35">
      <c r="A17008" t="s">
        <v>159</v>
      </c>
      <c r="C17008" t="s">
        <v>89</v>
      </c>
      <c r="D17008" s="29">
        <v>46599</v>
      </c>
      <c r="E17008">
        <v>0</v>
      </c>
      <c r="F17008">
        <v>0</v>
      </c>
      <c r="G17008">
        <v>0</v>
      </c>
      <c r="H17008">
        <v>0</v>
      </c>
      <c r="L17008">
        <v>589.46738500000004</v>
      </c>
      <c r="R17008">
        <v>997.40674200000001</v>
      </c>
      <c r="S17008" t="s">
        <v>90</v>
      </c>
      <c r="T17008" s="297">
        <v>46311.754166666666</v>
      </c>
    </row>
    <row r="17009" spans="1:20" x14ac:dyDescent="0.35">
      <c r="A17009" t="s">
        <v>159</v>
      </c>
      <c r="C17009" t="s">
        <v>89</v>
      </c>
      <c r="D17009" s="29">
        <v>46600</v>
      </c>
      <c r="E17009">
        <v>0</v>
      </c>
      <c r="F17009">
        <v>0</v>
      </c>
      <c r="G17009">
        <v>0</v>
      </c>
      <c r="H17009">
        <v>0</v>
      </c>
      <c r="L17009">
        <v>589.46738500000004</v>
      </c>
      <c r="R17009">
        <v>997.40674200000001</v>
      </c>
      <c r="S17009" t="s">
        <v>90</v>
      </c>
      <c r="T17009" s="297">
        <v>46311.754166666666</v>
      </c>
    </row>
    <row r="17010" spans="1:20" x14ac:dyDescent="0.35">
      <c r="A17010" t="s">
        <v>159</v>
      </c>
      <c r="C17010" t="s">
        <v>89</v>
      </c>
      <c r="D17010" s="29">
        <v>46601</v>
      </c>
      <c r="E17010">
        <v>0</v>
      </c>
      <c r="F17010">
        <v>0</v>
      </c>
      <c r="G17010">
        <v>0</v>
      </c>
      <c r="H17010">
        <v>0</v>
      </c>
      <c r="L17010">
        <v>589.46738500000004</v>
      </c>
      <c r="R17010">
        <v>997.40674200000001</v>
      </c>
      <c r="S17010" t="s">
        <v>90</v>
      </c>
      <c r="T17010" s="297">
        <v>46311.754166666666</v>
      </c>
    </row>
    <row r="17011" spans="1:20" x14ac:dyDescent="0.35">
      <c r="A17011" t="s">
        <v>159</v>
      </c>
      <c r="C17011" t="s">
        <v>89</v>
      </c>
      <c r="D17011" s="29">
        <v>46602</v>
      </c>
      <c r="E17011">
        <v>0</v>
      </c>
      <c r="F17011">
        <v>0</v>
      </c>
      <c r="G17011">
        <v>0</v>
      </c>
      <c r="H17011">
        <v>0</v>
      </c>
      <c r="L17011">
        <v>589.46738500000004</v>
      </c>
      <c r="R17011">
        <v>997.40674200000001</v>
      </c>
      <c r="S17011" t="s">
        <v>90</v>
      </c>
      <c r="T17011" s="297">
        <v>46311.754166666666</v>
      </c>
    </row>
    <row r="17012" spans="1:20" x14ac:dyDescent="0.35">
      <c r="A17012" t="s">
        <v>159</v>
      </c>
      <c r="C17012" t="s">
        <v>89</v>
      </c>
      <c r="D17012" s="29">
        <v>46603</v>
      </c>
      <c r="E17012">
        <v>0</v>
      </c>
      <c r="F17012">
        <v>0</v>
      </c>
      <c r="G17012">
        <v>0</v>
      </c>
      <c r="H17012">
        <v>0</v>
      </c>
      <c r="L17012">
        <v>589.46738500000004</v>
      </c>
      <c r="R17012">
        <v>997.40674200000001</v>
      </c>
      <c r="S17012" t="s">
        <v>90</v>
      </c>
      <c r="T17012" s="297">
        <v>46311.754166666666</v>
      </c>
    </row>
    <row r="17013" spans="1:20" x14ac:dyDescent="0.35">
      <c r="A17013" t="s">
        <v>159</v>
      </c>
      <c r="C17013" t="s">
        <v>89</v>
      </c>
      <c r="D17013" s="29">
        <v>46604</v>
      </c>
      <c r="E17013">
        <v>0</v>
      </c>
      <c r="F17013">
        <v>0</v>
      </c>
      <c r="G17013">
        <v>0</v>
      </c>
      <c r="H17013">
        <v>0</v>
      </c>
      <c r="L17013">
        <v>589.46738500000004</v>
      </c>
      <c r="R17013">
        <v>997.40674200000001</v>
      </c>
      <c r="S17013" t="s">
        <v>90</v>
      </c>
      <c r="T17013" s="297">
        <v>46311.754166666666</v>
      </c>
    </row>
    <row r="17014" spans="1:20" x14ac:dyDescent="0.35">
      <c r="A17014" t="s">
        <v>159</v>
      </c>
      <c r="C17014" t="s">
        <v>89</v>
      </c>
      <c r="D17014" s="29">
        <v>46605</v>
      </c>
      <c r="E17014">
        <v>0</v>
      </c>
      <c r="F17014">
        <v>0</v>
      </c>
      <c r="G17014">
        <v>0</v>
      </c>
      <c r="H17014">
        <v>0</v>
      </c>
      <c r="L17014">
        <v>589.46738500000004</v>
      </c>
      <c r="R17014">
        <v>997.40674200000001</v>
      </c>
      <c r="S17014" t="s">
        <v>90</v>
      </c>
      <c r="T17014" s="297">
        <v>46311.754166666666</v>
      </c>
    </row>
    <row r="17015" spans="1:20" x14ac:dyDescent="0.35">
      <c r="A17015" t="s">
        <v>159</v>
      </c>
      <c r="C17015" t="s">
        <v>89</v>
      </c>
      <c r="D17015" s="29">
        <v>46606</v>
      </c>
      <c r="E17015">
        <v>0</v>
      </c>
      <c r="F17015">
        <v>0</v>
      </c>
      <c r="G17015">
        <v>0</v>
      </c>
      <c r="H17015">
        <v>0</v>
      </c>
      <c r="L17015">
        <v>589.46738500000004</v>
      </c>
      <c r="R17015">
        <v>997.40674200000001</v>
      </c>
      <c r="S17015" t="s">
        <v>90</v>
      </c>
      <c r="T17015" s="297">
        <v>46311.754166666666</v>
      </c>
    </row>
    <row r="17016" spans="1:20" x14ac:dyDescent="0.35">
      <c r="A17016" t="s">
        <v>159</v>
      </c>
      <c r="C17016" t="s">
        <v>89</v>
      </c>
      <c r="D17016" s="29">
        <v>46607</v>
      </c>
      <c r="E17016">
        <v>0</v>
      </c>
      <c r="F17016">
        <v>0</v>
      </c>
      <c r="G17016">
        <v>0</v>
      </c>
      <c r="H17016">
        <v>0</v>
      </c>
      <c r="L17016">
        <v>589.46738500000004</v>
      </c>
      <c r="R17016">
        <v>997.40674200000001</v>
      </c>
      <c r="S17016" t="s">
        <v>90</v>
      </c>
      <c r="T17016" s="297">
        <v>46311.754166666666</v>
      </c>
    </row>
    <row r="17017" spans="1:20" x14ac:dyDescent="0.35">
      <c r="A17017" t="s">
        <v>159</v>
      </c>
      <c r="C17017" t="s">
        <v>89</v>
      </c>
      <c r="D17017" s="29">
        <v>46608</v>
      </c>
      <c r="E17017">
        <v>0</v>
      </c>
      <c r="F17017">
        <v>0</v>
      </c>
      <c r="G17017">
        <v>0</v>
      </c>
      <c r="H17017">
        <v>0</v>
      </c>
      <c r="L17017">
        <v>589.46738500000004</v>
      </c>
      <c r="R17017">
        <v>997.40674200000001</v>
      </c>
      <c r="S17017" t="s">
        <v>90</v>
      </c>
      <c r="T17017" s="297">
        <v>46311.754166666666</v>
      </c>
    </row>
    <row r="17018" spans="1:20" x14ac:dyDescent="0.35">
      <c r="A17018" t="s">
        <v>159</v>
      </c>
      <c r="C17018" t="s">
        <v>89</v>
      </c>
      <c r="D17018" s="29">
        <v>46609</v>
      </c>
      <c r="E17018">
        <v>0</v>
      </c>
      <c r="F17018">
        <v>0</v>
      </c>
      <c r="G17018">
        <v>0</v>
      </c>
      <c r="H17018">
        <v>0</v>
      </c>
      <c r="L17018">
        <v>589.46738500000004</v>
      </c>
      <c r="R17018">
        <v>997.40674200000001</v>
      </c>
      <c r="S17018" t="s">
        <v>90</v>
      </c>
      <c r="T17018" s="297">
        <v>46311.754166666666</v>
      </c>
    </row>
    <row r="17019" spans="1:20" x14ac:dyDescent="0.35">
      <c r="A17019" t="s">
        <v>159</v>
      </c>
      <c r="C17019" t="s">
        <v>89</v>
      </c>
      <c r="D17019" s="29">
        <v>46610</v>
      </c>
      <c r="E17019">
        <v>0</v>
      </c>
      <c r="F17019">
        <v>0</v>
      </c>
      <c r="G17019">
        <v>0</v>
      </c>
      <c r="H17019">
        <v>0</v>
      </c>
      <c r="L17019">
        <v>589.46738500000004</v>
      </c>
      <c r="R17019">
        <v>997.40674200000001</v>
      </c>
      <c r="S17019" t="s">
        <v>90</v>
      </c>
      <c r="T17019" s="297">
        <v>46311.754166666666</v>
      </c>
    </row>
    <row r="17020" spans="1:20" x14ac:dyDescent="0.35">
      <c r="A17020" t="s">
        <v>159</v>
      </c>
      <c r="C17020" t="s">
        <v>89</v>
      </c>
      <c r="D17020" s="29">
        <v>46611</v>
      </c>
      <c r="E17020">
        <v>0</v>
      </c>
      <c r="F17020">
        <v>0</v>
      </c>
      <c r="G17020">
        <v>0</v>
      </c>
      <c r="H17020">
        <v>0</v>
      </c>
      <c r="L17020">
        <v>589.46738500000004</v>
      </c>
      <c r="R17020">
        <v>997.40674200000001</v>
      </c>
      <c r="S17020" t="s">
        <v>90</v>
      </c>
      <c r="T17020" s="297">
        <v>46311.754166666666</v>
      </c>
    </row>
    <row r="17021" spans="1:20" x14ac:dyDescent="0.35">
      <c r="A17021" t="s">
        <v>159</v>
      </c>
      <c r="C17021" t="s">
        <v>89</v>
      </c>
      <c r="D17021" s="29">
        <v>46612</v>
      </c>
      <c r="E17021">
        <v>0</v>
      </c>
      <c r="F17021">
        <v>0</v>
      </c>
      <c r="G17021">
        <v>0</v>
      </c>
      <c r="H17021">
        <v>0</v>
      </c>
      <c r="L17021">
        <v>589.46738500000004</v>
      </c>
      <c r="R17021">
        <v>997.40674200000001</v>
      </c>
      <c r="S17021" t="s">
        <v>90</v>
      </c>
      <c r="T17021" s="297">
        <v>46311.754166666666</v>
      </c>
    </row>
    <row r="17022" spans="1:20" x14ac:dyDescent="0.35">
      <c r="A17022" t="s">
        <v>159</v>
      </c>
      <c r="C17022" t="s">
        <v>89</v>
      </c>
      <c r="D17022" s="29">
        <v>46613</v>
      </c>
      <c r="E17022">
        <v>0</v>
      </c>
      <c r="F17022">
        <v>0</v>
      </c>
      <c r="G17022">
        <v>0</v>
      </c>
      <c r="H17022">
        <v>0</v>
      </c>
      <c r="L17022">
        <v>589.46738500000004</v>
      </c>
      <c r="R17022">
        <v>997.40674200000001</v>
      </c>
      <c r="S17022" t="s">
        <v>90</v>
      </c>
      <c r="T17022" s="297">
        <v>46311.754166666666</v>
      </c>
    </row>
    <row r="17023" spans="1:20" x14ac:dyDescent="0.35">
      <c r="A17023" t="s">
        <v>159</v>
      </c>
      <c r="C17023" t="s">
        <v>89</v>
      </c>
      <c r="D17023" s="29">
        <v>46614</v>
      </c>
      <c r="E17023">
        <v>0</v>
      </c>
      <c r="F17023">
        <v>0</v>
      </c>
      <c r="G17023">
        <v>0</v>
      </c>
      <c r="H17023">
        <v>0</v>
      </c>
      <c r="L17023">
        <v>589.46738500000004</v>
      </c>
      <c r="R17023">
        <v>997.40674200000001</v>
      </c>
      <c r="S17023" t="s">
        <v>90</v>
      </c>
      <c r="T17023" s="297">
        <v>46311.754166666666</v>
      </c>
    </row>
    <row r="17024" spans="1:20" x14ac:dyDescent="0.35">
      <c r="A17024" t="s">
        <v>159</v>
      </c>
      <c r="C17024" t="s">
        <v>89</v>
      </c>
      <c r="D17024" s="29">
        <v>46615</v>
      </c>
      <c r="E17024">
        <v>0</v>
      </c>
      <c r="F17024">
        <v>0</v>
      </c>
      <c r="G17024">
        <v>0</v>
      </c>
      <c r="H17024">
        <v>0</v>
      </c>
      <c r="L17024">
        <v>589.46738500000004</v>
      </c>
      <c r="R17024">
        <v>997.40674200000001</v>
      </c>
      <c r="S17024" t="s">
        <v>90</v>
      </c>
      <c r="T17024" s="297">
        <v>46311.754166666666</v>
      </c>
    </row>
    <row r="17025" spans="1:20" x14ac:dyDescent="0.35">
      <c r="A17025" t="s">
        <v>159</v>
      </c>
      <c r="C17025" t="s">
        <v>89</v>
      </c>
      <c r="D17025" s="29">
        <v>46616</v>
      </c>
      <c r="E17025">
        <v>0</v>
      </c>
      <c r="F17025">
        <v>0</v>
      </c>
      <c r="G17025">
        <v>0</v>
      </c>
      <c r="H17025">
        <v>0</v>
      </c>
      <c r="L17025">
        <v>589.46738500000004</v>
      </c>
      <c r="R17025">
        <v>997.40674200000001</v>
      </c>
      <c r="S17025" t="s">
        <v>90</v>
      </c>
      <c r="T17025" s="297">
        <v>46311.754166666666</v>
      </c>
    </row>
    <row r="17026" spans="1:20" x14ac:dyDescent="0.35">
      <c r="A17026" t="s">
        <v>159</v>
      </c>
      <c r="C17026" t="s">
        <v>89</v>
      </c>
      <c r="D17026" s="29">
        <v>46617</v>
      </c>
      <c r="E17026">
        <v>0</v>
      </c>
      <c r="F17026">
        <v>0</v>
      </c>
      <c r="G17026">
        <v>0</v>
      </c>
      <c r="H17026">
        <v>0</v>
      </c>
      <c r="L17026">
        <v>589.46738500000004</v>
      </c>
      <c r="R17026">
        <v>997.40674200000001</v>
      </c>
      <c r="S17026" t="s">
        <v>90</v>
      </c>
      <c r="T17026" s="297">
        <v>46311.754166666666</v>
      </c>
    </row>
    <row r="17027" spans="1:20" x14ac:dyDescent="0.35">
      <c r="A17027" t="s">
        <v>159</v>
      </c>
      <c r="C17027" t="s">
        <v>89</v>
      </c>
      <c r="D17027" s="29">
        <v>46618</v>
      </c>
      <c r="E17027">
        <v>0</v>
      </c>
      <c r="F17027">
        <v>0</v>
      </c>
      <c r="G17027">
        <v>0</v>
      </c>
      <c r="H17027">
        <v>0</v>
      </c>
      <c r="L17027">
        <v>589.46738500000004</v>
      </c>
      <c r="R17027">
        <v>997.40674200000001</v>
      </c>
      <c r="S17027" t="s">
        <v>90</v>
      </c>
      <c r="T17027" s="297">
        <v>46311.754166666666</v>
      </c>
    </row>
    <row r="17028" spans="1:20" x14ac:dyDescent="0.35">
      <c r="A17028" t="s">
        <v>159</v>
      </c>
      <c r="C17028" t="s">
        <v>89</v>
      </c>
      <c r="D17028" s="29">
        <v>46619</v>
      </c>
      <c r="E17028">
        <v>0</v>
      </c>
      <c r="F17028">
        <v>0</v>
      </c>
      <c r="G17028">
        <v>0</v>
      </c>
      <c r="H17028">
        <v>0</v>
      </c>
      <c r="L17028">
        <v>589.46738500000004</v>
      </c>
      <c r="R17028">
        <v>997.40674200000001</v>
      </c>
      <c r="S17028" t="s">
        <v>90</v>
      </c>
      <c r="T17028" s="297">
        <v>46311.754166666666</v>
      </c>
    </row>
    <row r="17029" spans="1:20" x14ac:dyDescent="0.35">
      <c r="A17029" t="s">
        <v>159</v>
      </c>
      <c r="C17029" t="s">
        <v>89</v>
      </c>
      <c r="D17029" s="29">
        <v>46620</v>
      </c>
      <c r="E17029">
        <v>0</v>
      </c>
      <c r="F17029">
        <v>0</v>
      </c>
      <c r="G17029">
        <v>0</v>
      </c>
      <c r="H17029">
        <v>0</v>
      </c>
      <c r="L17029">
        <v>589.46738500000004</v>
      </c>
      <c r="R17029">
        <v>997.40674200000001</v>
      </c>
      <c r="S17029" t="s">
        <v>90</v>
      </c>
      <c r="T17029" s="297">
        <v>46311.754166666666</v>
      </c>
    </row>
    <row r="17030" spans="1:20" x14ac:dyDescent="0.35">
      <c r="A17030" t="s">
        <v>159</v>
      </c>
      <c r="C17030" t="s">
        <v>89</v>
      </c>
      <c r="D17030" s="29">
        <v>46621</v>
      </c>
      <c r="E17030">
        <v>0</v>
      </c>
      <c r="F17030">
        <v>0</v>
      </c>
      <c r="G17030">
        <v>0</v>
      </c>
      <c r="H17030">
        <v>0</v>
      </c>
      <c r="L17030">
        <v>589.46738500000004</v>
      </c>
      <c r="R17030">
        <v>997.40674200000001</v>
      </c>
      <c r="S17030" t="s">
        <v>90</v>
      </c>
      <c r="T17030" s="297">
        <v>46311.754166666666</v>
      </c>
    </row>
    <row r="17031" spans="1:20" x14ac:dyDescent="0.35">
      <c r="A17031" t="s">
        <v>159</v>
      </c>
      <c r="C17031" t="s">
        <v>89</v>
      </c>
      <c r="D17031" s="29">
        <v>46622</v>
      </c>
      <c r="E17031">
        <v>0</v>
      </c>
      <c r="F17031">
        <v>0</v>
      </c>
      <c r="G17031">
        <v>0</v>
      </c>
      <c r="H17031">
        <v>0</v>
      </c>
      <c r="L17031">
        <v>589.46738500000004</v>
      </c>
      <c r="R17031">
        <v>997.40674200000001</v>
      </c>
      <c r="S17031" t="s">
        <v>90</v>
      </c>
      <c r="T17031" s="297">
        <v>46311.754166666666</v>
      </c>
    </row>
    <row r="17032" spans="1:20" x14ac:dyDescent="0.35">
      <c r="A17032" t="s">
        <v>159</v>
      </c>
      <c r="C17032" t="s">
        <v>89</v>
      </c>
      <c r="D17032" s="29">
        <v>46623</v>
      </c>
      <c r="E17032">
        <v>0</v>
      </c>
      <c r="F17032">
        <v>0</v>
      </c>
      <c r="G17032">
        <v>0</v>
      </c>
      <c r="H17032">
        <v>0</v>
      </c>
      <c r="L17032">
        <v>589.46738500000004</v>
      </c>
      <c r="R17032">
        <v>997.40674200000001</v>
      </c>
      <c r="S17032" t="s">
        <v>90</v>
      </c>
      <c r="T17032" s="297">
        <v>46311.754166666666</v>
      </c>
    </row>
    <row r="17033" spans="1:20" x14ac:dyDescent="0.35">
      <c r="A17033" t="s">
        <v>159</v>
      </c>
      <c r="C17033" t="s">
        <v>89</v>
      </c>
      <c r="D17033" s="29">
        <v>46624</v>
      </c>
      <c r="E17033">
        <v>0</v>
      </c>
      <c r="F17033">
        <v>0</v>
      </c>
      <c r="G17033">
        <v>0</v>
      </c>
      <c r="H17033">
        <v>0</v>
      </c>
      <c r="L17033">
        <v>589.46738500000004</v>
      </c>
      <c r="R17033">
        <v>997.40674200000001</v>
      </c>
      <c r="S17033" t="s">
        <v>90</v>
      </c>
      <c r="T17033" s="297">
        <v>46311.754166666666</v>
      </c>
    </row>
    <row r="17034" spans="1:20" x14ac:dyDescent="0.35">
      <c r="A17034" t="s">
        <v>159</v>
      </c>
      <c r="C17034" t="s">
        <v>89</v>
      </c>
      <c r="D17034" s="29">
        <v>46625</v>
      </c>
      <c r="E17034">
        <v>0</v>
      </c>
      <c r="F17034">
        <v>0</v>
      </c>
      <c r="G17034">
        <v>0</v>
      </c>
      <c r="H17034">
        <v>0</v>
      </c>
      <c r="L17034">
        <v>589.46738500000004</v>
      </c>
      <c r="R17034">
        <v>997.40674200000001</v>
      </c>
      <c r="S17034" t="s">
        <v>90</v>
      </c>
      <c r="T17034" s="297">
        <v>46311.754166666666</v>
      </c>
    </row>
    <row r="17035" spans="1:20" x14ac:dyDescent="0.35">
      <c r="A17035" t="s">
        <v>159</v>
      </c>
      <c r="C17035" t="s">
        <v>89</v>
      </c>
      <c r="D17035" s="29">
        <v>46626</v>
      </c>
      <c r="E17035">
        <v>0</v>
      </c>
      <c r="F17035">
        <v>0</v>
      </c>
      <c r="G17035">
        <v>0</v>
      </c>
      <c r="H17035">
        <v>0</v>
      </c>
      <c r="L17035">
        <v>589.46738500000004</v>
      </c>
      <c r="R17035">
        <v>997.40674200000001</v>
      </c>
      <c r="S17035" t="s">
        <v>90</v>
      </c>
      <c r="T17035" s="297">
        <v>46311.754166666666</v>
      </c>
    </row>
    <row r="17036" spans="1:20" x14ac:dyDescent="0.35">
      <c r="A17036" t="s">
        <v>159</v>
      </c>
      <c r="C17036" t="s">
        <v>89</v>
      </c>
      <c r="D17036" s="29">
        <v>46627</v>
      </c>
      <c r="E17036">
        <v>0</v>
      </c>
      <c r="F17036">
        <v>0</v>
      </c>
      <c r="G17036">
        <v>0</v>
      </c>
      <c r="H17036">
        <v>0</v>
      </c>
      <c r="L17036">
        <v>589.46738500000004</v>
      </c>
      <c r="R17036">
        <v>997.40674200000001</v>
      </c>
      <c r="S17036" t="s">
        <v>90</v>
      </c>
      <c r="T17036" s="297">
        <v>46311.754166666666</v>
      </c>
    </row>
    <row r="17037" spans="1:20" x14ac:dyDescent="0.35">
      <c r="A17037" t="s">
        <v>159</v>
      </c>
      <c r="C17037" t="s">
        <v>89</v>
      </c>
      <c r="D17037" s="29">
        <v>46628</v>
      </c>
      <c r="E17037">
        <v>0</v>
      </c>
      <c r="F17037">
        <v>0</v>
      </c>
      <c r="G17037">
        <v>0</v>
      </c>
      <c r="H17037">
        <v>0</v>
      </c>
      <c r="L17037">
        <v>589.46738500000004</v>
      </c>
      <c r="R17037">
        <v>997.40674200000001</v>
      </c>
      <c r="S17037" t="s">
        <v>90</v>
      </c>
      <c r="T17037" s="297">
        <v>46311.754166666666</v>
      </c>
    </row>
    <row r="17038" spans="1:20" x14ac:dyDescent="0.35">
      <c r="A17038" t="s">
        <v>159</v>
      </c>
      <c r="C17038" t="s">
        <v>89</v>
      </c>
      <c r="D17038" s="29">
        <v>46629</v>
      </c>
      <c r="E17038">
        <v>0</v>
      </c>
      <c r="F17038">
        <v>0</v>
      </c>
      <c r="G17038">
        <v>0</v>
      </c>
      <c r="H17038">
        <v>0</v>
      </c>
      <c r="L17038">
        <v>589.46738500000004</v>
      </c>
      <c r="R17038">
        <v>997.40674200000001</v>
      </c>
      <c r="S17038" t="s">
        <v>90</v>
      </c>
      <c r="T17038" s="297">
        <v>46311.754166666666</v>
      </c>
    </row>
    <row r="17039" spans="1:20" x14ac:dyDescent="0.35">
      <c r="A17039" t="s">
        <v>159</v>
      </c>
      <c r="C17039" t="s">
        <v>89</v>
      </c>
      <c r="D17039" s="29">
        <v>46630</v>
      </c>
      <c r="E17039">
        <v>0</v>
      </c>
      <c r="F17039">
        <v>0</v>
      </c>
      <c r="G17039">
        <v>0</v>
      </c>
      <c r="H17039">
        <v>0</v>
      </c>
      <c r="L17039">
        <v>589.46738500000004</v>
      </c>
      <c r="R17039">
        <v>997.40674200000001</v>
      </c>
      <c r="S17039" t="s">
        <v>90</v>
      </c>
      <c r="T17039" s="297">
        <v>46311.754166666666</v>
      </c>
    </row>
    <row r="17040" spans="1:20" x14ac:dyDescent="0.35">
      <c r="A17040" t="s">
        <v>159</v>
      </c>
      <c r="C17040" t="s">
        <v>89</v>
      </c>
      <c r="D17040" s="29">
        <v>46631</v>
      </c>
      <c r="E17040">
        <v>0</v>
      </c>
      <c r="F17040">
        <v>0</v>
      </c>
      <c r="G17040">
        <v>0</v>
      </c>
      <c r="H17040">
        <v>0</v>
      </c>
      <c r="L17040">
        <v>589.46738500000004</v>
      </c>
      <c r="R17040">
        <v>997.40674200000001</v>
      </c>
      <c r="S17040" t="s">
        <v>90</v>
      </c>
      <c r="T17040" s="297">
        <v>46311.754166666666</v>
      </c>
    </row>
    <row r="17041" spans="1:20" x14ac:dyDescent="0.35">
      <c r="A17041" t="s">
        <v>159</v>
      </c>
      <c r="C17041" t="s">
        <v>89</v>
      </c>
      <c r="D17041" s="29">
        <v>46632</v>
      </c>
      <c r="E17041">
        <v>0</v>
      </c>
      <c r="F17041">
        <v>0</v>
      </c>
      <c r="G17041">
        <v>0</v>
      </c>
      <c r="H17041">
        <v>0</v>
      </c>
      <c r="L17041">
        <v>589.46738500000004</v>
      </c>
      <c r="R17041">
        <v>997.40674200000001</v>
      </c>
      <c r="S17041" t="s">
        <v>90</v>
      </c>
      <c r="T17041" s="297">
        <v>46311.754166666666</v>
      </c>
    </row>
    <row r="17042" spans="1:20" x14ac:dyDescent="0.35">
      <c r="A17042" t="s">
        <v>159</v>
      </c>
      <c r="C17042" t="s">
        <v>89</v>
      </c>
      <c r="D17042" s="29">
        <v>46633</v>
      </c>
      <c r="E17042">
        <v>0</v>
      </c>
      <c r="F17042">
        <v>0</v>
      </c>
      <c r="G17042">
        <v>0</v>
      </c>
      <c r="H17042">
        <v>0</v>
      </c>
      <c r="L17042">
        <v>589.46738500000004</v>
      </c>
      <c r="R17042">
        <v>997.40674200000001</v>
      </c>
      <c r="S17042" t="s">
        <v>90</v>
      </c>
      <c r="T17042" s="297">
        <v>46311.754166666666</v>
      </c>
    </row>
    <row r="17043" spans="1:20" x14ac:dyDescent="0.35">
      <c r="A17043" t="s">
        <v>159</v>
      </c>
      <c r="C17043" t="s">
        <v>89</v>
      </c>
      <c r="D17043" s="29">
        <v>46634</v>
      </c>
      <c r="E17043">
        <v>0</v>
      </c>
      <c r="F17043">
        <v>0</v>
      </c>
      <c r="G17043">
        <v>0</v>
      </c>
      <c r="H17043">
        <v>0</v>
      </c>
      <c r="L17043">
        <v>589.46738500000004</v>
      </c>
      <c r="R17043">
        <v>997.40674200000001</v>
      </c>
      <c r="S17043" t="s">
        <v>90</v>
      </c>
      <c r="T17043" s="297">
        <v>46311.754166666666</v>
      </c>
    </row>
    <row r="17044" spans="1:20" x14ac:dyDescent="0.35">
      <c r="A17044" t="s">
        <v>159</v>
      </c>
      <c r="C17044" t="s">
        <v>89</v>
      </c>
      <c r="D17044" s="29">
        <v>46635</v>
      </c>
      <c r="E17044">
        <v>0</v>
      </c>
      <c r="F17044">
        <v>0</v>
      </c>
      <c r="G17044">
        <v>0</v>
      </c>
      <c r="H17044">
        <v>0</v>
      </c>
      <c r="L17044">
        <v>589.46738500000004</v>
      </c>
      <c r="R17044">
        <v>997.40674200000001</v>
      </c>
      <c r="S17044" t="s">
        <v>90</v>
      </c>
      <c r="T17044" s="297">
        <v>46311.754166666666</v>
      </c>
    </row>
    <row r="17045" spans="1:20" x14ac:dyDescent="0.35">
      <c r="A17045" t="s">
        <v>159</v>
      </c>
      <c r="C17045" t="s">
        <v>89</v>
      </c>
      <c r="D17045" s="29">
        <v>46636</v>
      </c>
      <c r="E17045">
        <v>0</v>
      </c>
      <c r="F17045">
        <v>0</v>
      </c>
      <c r="G17045">
        <v>0</v>
      </c>
      <c r="H17045">
        <v>0</v>
      </c>
      <c r="L17045">
        <v>589.46738500000004</v>
      </c>
      <c r="R17045">
        <v>997.40674200000001</v>
      </c>
      <c r="S17045" t="s">
        <v>90</v>
      </c>
      <c r="T17045" s="297">
        <v>46311.754166666666</v>
      </c>
    </row>
    <row r="17046" spans="1:20" x14ac:dyDescent="0.35">
      <c r="A17046" t="s">
        <v>159</v>
      </c>
      <c r="C17046" t="s">
        <v>89</v>
      </c>
      <c r="D17046" s="29">
        <v>46637</v>
      </c>
      <c r="E17046">
        <v>0</v>
      </c>
      <c r="F17046">
        <v>0</v>
      </c>
      <c r="G17046">
        <v>0</v>
      </c>
      <c r="H17046">
        <v>0</v>
      </c>
      <c r="L17046">
        <v>589.46738500000004</v>
      </c>
      <c r="R17046">
        <v>997.40674200000001</v>
      </c>
      <c r="S17046" t="s">
        <v>90</v>
      </c>
      <c r="T17046" s="297">
        <v>46311.754166666666</v>
      </c>
    </row>
    <row r="17047" spans="1:20" x14ac:dyDescent="0.35">
      <c r="A17047" t="s">
        <v>159</v>
      </c>
      <c r="C17047" t="s">
        <v>89</v>
      </c>
      <c r="D17047" s="29">
        <v>46638</v>
      </c>
      <c r="E17047">
        <v>0</v>
      </c>
      <c r="F17047">
        <v>0</v>
      </c>
      <c r="G17047">
        <v>0</v>
      </c>
      <c r="H17047">
        <v>0</v>
      </c>
      <c r="L17047">
        <v>589.46738500000004</v>
      </c>
      <c r="R17047">
        <v>997.40674200000001</v>
      </c>
      <c r="S17047" t="s">
        <v>90</v>
      </c>
      <c r="T17047" s="297">
        <v>46311.754166666666</v>
      </c>
    </row>
    <row r="17048" spans="1:20" x14ac:dyDescent="0.35">
      <c r="A17048" t="s">
        <v>159</v>
      </c>
      <c r="C17048" t="s">
        <v>89</v>
      </c>
      <c r="D17048" s="29">
        <v>46639</v>
      </c>
      <c r="E17048">
        <v>0</v>
      </c>
      <c r="F17048">
        <v>0</v>
      </c>
      <c r="G17048">
        <v>0</v>
      </c>
      <c r="H17048">
        <v>0</v>
      </c>
      <c r="L17048">
        <v>589.46738500000004</v>
      </c>
      <c r="R17048">
        <v>997.40674200000001</v>
      </c>
      <c r="S17048" t="s">
        <v>90</v>
      </c>
      <c r="T17048" s="297">
        <v>46311.754166666666</v>
      </c>
    </row>
    <row r="17049" spans="1:20" x14ac:dyDescent="0.35">
      <c r="A17049" t="s">
        <v>159</v>
      </c>
      <c r="C17049" t="s">
        <v>89</v>
      </c>
      <c r="D17049" s="29">
        <v>46640</v>
      </c>
      <c r="E17049">
        <v>0</v>
      </c>
      <c r="F17049">
        <v>0</v>
      </c>
      <c r="G17049">
        <v>0</v>
      </c>
      <c r="H17049">
        <v>0</v>
      </c>
      <c r="L17049">
        <v>589.46738500000004</v>
      </c>
      <c r="R17049">
        <v>997.40674200000001</v>
      </c>
      <c r="S17049" t="s">
        <v>90</v>
      </c>
      <c r="T17049" s="297">
        <v>46311.754166666666</v>
      </c>
    </row>
    <row r="17050" spans="1:20" x14ac:dyDescent="0.35">
      <c r="A17050" t="s">
        <v>159</v>
      </c>
      <c r="C17050" t="s">
        <v>89</v>
      </c>
      <c r="D17050" s="29">
        <v>46641</v>
      </c>
      <c r="E17050">
        <v>0</v>
      </c>
      <c r="F17050">
        <v>0</v>
      </c>
      <c r="G17050">
        <v>0</v>
      </c>
      <c r="H17050">
        <v>0</v>
      </c>
      <c r="L17050">
        <v>589.46738500000004</v>
      </c>
      <c r="R17050">
        <v>997.40674200000001</v>
      </c>
      <c r="S17050" t="s">
        <v>90</v>
      </c>
      <c r="T17050" s="297">
        <v>46311.754166666666</v>
      </c>
    </row>
    <row r="17051" spans="1:20" x14ac:dyDescent="0.35">
      <c r="A17051" t="s">
        <v>159</v>
      </c>
      <c r="C17051" t="s">
        <v>89</v>
      </c>
      <c r="D17051" s="29">
        <v>46642</v>
      </c>
      <c r="E17051">
        <v>0</v>
      </c>
      <c r="F17051">
        <v>0</v>
      </c>
      <c r="G17051">
        <v>0</v>
      </c>
      <c r="H17051">
        <v>0</v>
      </c>
      <c r="L17051">
        <v>589.46738500000004</v>
      </c>
      <c r="R17051">
        <v>997.40674200000001</v>
      </c>
      <c r="S17051" t="s">
        <v>90</v>
      </c>
      <c r="T17051" s="297">
        <v>46311.754166666666</v>
      </c>
    </row>
    <row r="17052" spans="1:20" x14ac:dyDescent="0.35">
      <c r="A17052" t="s">
        <v>159</v>
      </c>
      <c r="C17052" t="s">
        <v>89</v>
      </c>
      <c r="D17052" s="29">
        <v>46643</v>
      </c>
      <c r="E17052">
        <v>0</v>
      </c>
      <c r="F17052">
        <v>0</v>
      </c>
      <c r="G17052">
        <v>0</v>
      </c>
      <c r="H17052">
        <v>0</v>
      </c>
      <c r="L17052">
        <v>589.46738500000004</v>
      </c>
      <c r="R17052">
        <v>997.40674200000001</v>
      </c>
      <c r="S17052" t="s">
        <v>90</v>
      </c>
      <c r="T17052" s="297">
        <v>46311.754166666666</v>
      </c>
    </row>
    <row r="17053" spans="1:20" x14ac:dyDescent="0.35">
      <c r="A17053" t="s">
        <v>159</v>
      </c>
      <c r="C17053" t="s">
        <v>89</v>
      </c>
      <c r="D17053" s="29">
        <v>46644</v>
      </c>
      <c r="E17053">
        <v>0</v>
      </c>
      <c r="F17053">
        <v>0</v>
      </c>
      <c r="G17053">
        <v>0</v>
      </c>
      <c r="H17053">
        <v>0</v>
      </c>
      <c r="L17053">
        <v>589.46738500000004</v>
      </c>
      <c r="R17053">
        <v>997.40674200000001</v>
      </c>
      <c r="S17053" t="s">
        <v>90</v>
      </c>
      <c r="T17053" s="297">
        <v>46311.754166666666</v>
      </c>
    </row>
    <row r="17054" spans="1:20" x14ac:dyDescent="0.35">
      <c r="A17054" t="s">
        <v>159</v>
      </c>
      <c r="C17054" t="s">
        <v>89</v>
      </c>
      <c r="D17054" s="29">
        <v>46645</v>
      </c>
      <c r="E17054">
        <v>0</v>
      </c>
      <c r="F17054">
        <v>0</v>
      </c>
      <c r="G17054">
        <v>0</v>
      </c>
      <c r="H17054">
        <v>0</v>
      </c>
      <c r="L17054">
        <v>589.46738500000004</v>
      </c>
      <c r="R17054">
        <v>997.40674200000001</v>
      </c>
      <c r="S17054" t="s">
        <v>90</v>
      </c>
      <c r="T17054" s="297">
        <v>46311.754166666666</v>
      </c>
    </row>
    <row r="17055" spans="1:20" x14ac:dyDescent="0.35">
      <c r="A17055" t="s">
        <v>159</v>
      </c>
      <c r="C17055" t="s">
        <v>89</v>
      </c>
      <c r="D17055" s="29">
        <v>46646</v>
      </c>
      <c r="E17055">
        <v>0</v>
      </c>
      <c r="F17055">
        <v>0</v>
      </c>
      <c r="G17055">
        <v>0</v>
      </c>
      <c r="H17055">
        <v>0</v>
      </c>
      <c r="L17055">
        <v>589.46738500000004</v>
      </c>
      <c r="R17055">
        <v>997.40674200000001</v>
      </c>
      <c r="S17055" t="s">
        <v>90</v>
      </c>
      <c r="T17055" s="297">
        <v>46311.754166666666</v>
      </c>
    </row>
    <row r="17056" spans="1:20" x14ac:dyDescent="0.35">
      <c r="A17056" t="s">
        <v>159</v>
      </c>
      <c r="C17056" t="s">
        <v>89</v>
      </c>
      <c r="D17056" s="29">
        <v>46647</v>
      </c>
      <c r="E17056">
        <v>0</v>
      </c>
      <c r="F17056">
        <v>0</v>
      </c>
      <c r="G17056">
        <v>0</v>
      </c>
      <c r="H17056">
        <v>0</v>
      </c>
      <c r="L17056">
        <v>589.46738500000004</v>
      </c>
      <c r="R17056">
        <v>997.40674200000001</v>
      </c>
      <c r="S17056" t="s">
        <v>90</v>
      </c>
      <c r="T17056" s="297">
        <v>46311.754166666666</v>
      </c>
    </row>
    <row r="17057" spans="1:20" x14ac:dyDescent="0.35">
      <c r="A17057" t="s">
        <v>159</v>
      </c>
      <c r="C17057" t="s">
        <v>89</v>
      </c>
      <c r="D17057" s="29">
        <v>46648</v>
      </c>
      <c r="E17057">
        <v>0</v>
      </c>
      <c r="F17057">
        <v>0</v>
      </c>
      <c r="G17057">
        <v>0</v>
      </c>
      <c r="H17057">
        <v>0</v>
      </c>
      <c r="L17057">
        <v>589.46738500000004</v>
      </c>
      <c r="R17057">
        <v>997.40674200000001</v>
      </c>
      <c r="S17057" t="s">
        <v>90</v>
      </c>
      <c r="T17057" s="297">
        <v>46311.754166666666</v>
      </c>
    </row>
    <row r="17058" spans="1:20" x14ac:dyDescent="0.35">
      <c r="A17058" t="s">
        <v>159</v>
      </c>
      <c r="C17058" t="s">
        <v>89</v>
      </c>
      <c r="D17058" s="29">
        <v>46649</v>
      </c>
      <c r="E17058">
        <v>0</v>
      </c>
      <c r="F17058">
        <v>0</v>
      </c>
      <c r="G17058">
        <v>0</v>
      </c>
      <c r="H17058">
        <v>0</v>
      </c>
      <c r="L17058">
        <v>589.46738500000004</v>
      </c>
      <c r="R17058">
        <v>997.40674200000001</v>
      </c>
      <c r="S17058" t="s">
        <v>90</v>
      </c>
      <c r="T17058" s="297">
        <v>46311.754166666666</v>
      </c>
    </row>
    <row r="17059" spans="1:20" x14ac:dyDescent="0.35">
      <c r="A17059" t="s">
        <v>159</v>
      </c>
      <c r="C17059" t="s">
        <v>89</v>
      </c>
      <c r="D17059" s="29">
        <v>46650</v>
      </c>
      <c r="E17059">
        <v>0</v>
      </c>
      <c r="F17059">
        <v>0</v>
      </c>
      <c r="G17059">
        <v>0</v>
      </c>
      <c r="H17059">
        <v>0</v>
      </c>
      <c r="L17059">
        <v>589.46738500000004</v>
      </c>
      <c r="R17059">
        <v>997.40674200000001</v>
      </c>
      <c r="S17059" t="s">
        <v>90</v>
      </c>
      <c r="T17059" s="297">
        <v>46311.754166666666</v>
      </c>
    </row>
    <row r="17060" spans="1:20" x14ac:dyDescent="0.35">
      <c r="A17060" t="s">
        <v>159</v>
      </c>
      <c r="C17060" t="s">
        <v>89</v>
      </c>
      <c r="D17060" s="29">
        <v>46651</v>
      </c>
      <c r="E17060">
        <v>0</v>
      </c>
      <c r="F17060">
        <v>0</v>
      </c>
      <c r="G17060">
        <v>0</v>
      </c>
      <c r="H17060">
        <v>0</v>
      </c>
      <c r="L17060">
        <v>589.46738500000004</v>
      </c>
      <c r="R17060">
        <v>997.40674200000001</v>
      </c>
      <c r="S17060" t="s">
        <v>90</v>
      </c>
      <c r="T17060" s="297">
        <v>46311.754166666666</v>
      </c>
    </row>
    <row r="17061" spans="1:20" x14ac:dyDescent="0.35">
      <c r="A17061" t="s">
        <v>159</v>
      </c>
      <c r="C17061" t="s">
        <v>89</v>
      </c>
      <c r="D17061" s="29">
        <v>46652</v>
      </c>
      <c r="E17061">
        <v>0</v>
      </c>
      <c r="F17061">
        <v>0</v>
      </c>
      <c r="G17061">
        <v>0</v>
      </c>
      <c r="H17061">
        <v>0</v>
      </c>
      <c r="L17061">
        <v>589.46738500000004</v>
      </c>
      <c r="R17061">
        <v>997.40674200000001</v>
      </c>
      <c r="S17061" t="s">
        <v>90</v>
      </c>
      <c r="T17061" s="297">
        <v>46311.754166666666</v>
      </c>
    </row>
    <row r="17062" spans="1:20" x14ac:dyDescent="0.35">
      <c r="A17062" t="s">
        <v>159</v>
      </c>
      <c r="C17062" t="s">
        <v>89</v>
      </c>
      <c r="D17062" s="29">
        <v>46653</v>
      </c>
      <c r="E17062">
        <v>0</v>
      </c>
      <c r="F17062">
        <v>0</v>
      </c>
      <c r="G17062">
        <v>0</v>
      </c>
      <c r="H17062">
        <v>0</v>
      </c>
      <c r="L17062">
        <v>589.46738500000004</v>
      </c>
      <c r="R17062">
        <v>997.40674200000001</v>
      </c>
      <c r="S17062" t="s">
        <v>90</v>
      </c>
      <c r="T17062" s="297">
        <v>46311.754166666666</v>
      </c>
    </row>
    <row r="17063" spans="1:20" x14ac:dyDescent="0.35">
      <c r="A17063" t="s">
        <v>159</v>
      </c>
      <c r="C17063" t="s">
        <v>89</v>
      </c>
      <c r="D17063" s="29">
        <v>46654</v>
      </c>
      <c r="E17063">
        <v>0</v>
      </c>
      <c r="F17063">
        <v>0</v>
      </c>
      <c r="G17063">
        <v>0</v>
      </c>
      <c r="H17063">
        <v>0</v>
      </c>
      <c r="L17063">
        <v>589.46738500000004</v>
      </c>
      <c r="R17063">
        <v>997.40674200000001</v>
      </c>
      <c r="S17063" t="s">
        <v>90</v>
      </c>
      <c r="T17063" s="297">
        <v>46311.754166666666</v>
      </c>
    </row>
    <row r="17064" spans="1:20" x14ac:dyDescent="0.35">
      <c r="A17064" t="s">
        <v>159</v>
      </c>
      <c r="C17064" t="s">
        <v>89</v>
      </c>
      <c r="D17064" s="29">
        <v>46655</v>
      </c>
      <c r="E17064">
        <v>0</v>
      </c>
      <c r="F17064">
        <v>0</v>
      </c>
      <c r="G17064">
        <v>0</v>
      </c>
      <c r="H17064">
        <v>0</v>
      </c>
      <c r="L17064">
        <v>589.46738500000004</v>
      </c>
      <c r="R17064">
        <v>997.40674200000001</v>
      </c>
      <c r="S17064" t="s">
        <v>90</v>
      </c>
      <c r="T17064" s="297">
        <v>46311.754166666666</v>
      </c>
    </row>
    <row r="17065" spans="1:20" x14ac:dyDescent="0.35">
      <c r="A17065" t="s">
        <v>159</v>
      </c>
      <c r="C17065" t="s">
        <v>89</v>
      </c>
      <c r="D17065" s="29">
        <v>46656</v>
      </c>
      <c r="E17065">
        <v>0</v>
      </c>
      <c r="F17065">
        <v>0</v>
      </c>
      <c r="G17065">
        <v>0</v>
      </c>
      <c r="H17065">
        <v>0</v>
      </c>
      <c r="L17065">
        <v>589.46738500000004</v>
      </c>
      <c r="R17065">
        <v>997.40674200000001</v>
      </c>
      <c r="S17065" t="s">
        <v>90</v>
      </c>
      <c r="T17065" s="297">
        <v>46311.754166666666</v>
      </c>
    </row>
    <row r="17066" spans="1:20" x14ac:dyDescent="0.35">
      <c r="A17066" t="s">
        <v>159</v>
      </c>
      <c r="C17066" t="s">
        <v>89</v>
      </c>
      <c r="D17066" s="29">
        <v>46657</v>
      </c>
      <c r="E17066">
        <v>0</v>
      </c>
      <c r="F17066">
        <v>0</v>
      </c>
      <c r="G17066">
        <v>0</v>
      </c>
      <c r="H17066">
        <v>0</v>
      </c>
      <c r="L17066">
        <v>589.46738500000004</v>
      </c>
      <c r="R17066">
        <v>997.40674200000001</v>
      </c>
      <c r="S17066" t="s">
        <v>90</v>
      </c>
      <c r="T17066" s="297">
        <v>46311.754166666666</v>
      </c>
    </row>
    <row r="17067" spans="1:20" x14ac:dyDescent="0.35">
      <c r="A17067" t="s">
        <v>159</v>
      </c>
      <c r="C17067" t="s">
        <v>89</v>
      </c>
      <c r="D17067" s="29">
        <v>46658</v>
      </c>
      <c r="E17067">
        <v>0</v>
      </c>
      <c r="F17067">
        <v>0</v>
      </c>
      <c r="G17067">
        <v>0</v>
      </c>
      <c r="H17067">
        <v>0</v>
      </c>
      <c r="L17067">
        <v>589.46738500000004</v>
      </c>
      <c r="R17067">
        <v>997.40674200000001</v>
      </c>
      <c r="S17067" t="s">
        <v>90</v>
      </c>
      <c r="T17067" s="297">
        <v>46311.754166666666</v>
      </c>
    </row>
    <row r="17068" spans="1:20" x14ac:dyDescent="0.35">
      <c r="A17068" t="s">
        <v>159</v>
      </c>
      <c r="C17068" t="s">
        <v>89</v>
      </c>
      <c r="D17068" s="29">
        <v>46659</v>
      </c>
      <c r="E17068">
        <v>0</v>
      </c>
      <c r="F17068">
        <v>0</v>
      </c>
      <c r="G17068">
        <v>0</v>
      </c>
      <c r="H17068">
        <v>0</v>
      </c>
      <c r="L17068">
        <v>589.46738500000004</v>
      </c>
      <c r="R17068">
        <v>997.40674200000001</v>
      </c>
      <c r="S17068" t="s">
        <v>90</v>
      </c>
      <c r="T17068" s="297">
        <v>46311.754166666666</v>
      </c>
    </row>
    <row r="17069" spans="1:20" x14ac:dyDescent="0.35">
      <c r="A17069" t="s">
        <v>159</v>
      </c>
      <c r="C17069" t="s">
        <v>89</v>
      </c>
      <c r="D17069" s="29">
        <v>46660</v>
      </c>
      <c r="E17069">
        <v>0</v>
      </c>
      <c r="F17069">
        <v>0</v>
      </c>
      <c r="G17069">
        <v>0</v>
      </c>
      <c r="H17069">
        <v>0</v>
      </c>
      <c r="L17069">
        <v>589.46738500000004</v>
      </c>
      <c r="R17069">
        <v>997.40674200000001</v>
      </c>
      <c r="S17069" t="s">
        <v>90</v>
      </c>
      <c r="T17069" s="297">
        <v>46311.754166666666</v>
      </c>
    </row>
    <row r="17070" spans="1:20" x14ac:dyDescent="0.35">
      <c r="A17070" t="s">
        <v>159</v>
      </c>
      <c r="C17070" t="s">
        <v>89</v>
      </c>
      <c r="D17070" s="29">
        <v>46661</v>
      </c>
      <c r="E17070">
        <v>0</v>
      </c>
      <c r="F17070">
        <v>0</v>
      </c>
      <c r="G17070">
        <v>0</v>
      </c>
      <c r="H17070">
        <v>0</v>
      </c>
      <c r="L17070">
        <v>589.46738500000004</v>
      </c>
      <c r="R17070">
        <v>997.40674200000001</v>
      </c>
      <c r="S17070" t="s">
        <v>90</v>
      </c>
      <c r="T17070" s="297">
        <v>46311.754166666666</v>
      </c>
    </row>
    <row r="17071" spans="1:20" x14ac:dyDescent="0.35">
      <c r="A17071" t="s">
        <v>159</v>
      </c>
      <c r="C17071" t="s">
        <v>89</v>
      </c>
      <c r="D17071" s="29">
        <v>46662</v>
      </c>
      <c r="E17071">
        <v>0</v>
      </c>
      <c r="F17071">
        <v>0</v>
      </c>
      <c r="G17071">
        <v>0</v>
      </c>
      <c r="H17071">
        <v>0</v>
      </c>
      <c r="L17071">
        <v>589.46738500000004</v>
      </c>
      <c r="R17071">
        <v>997.40674200000001</v>
      </c>
      <c r="S17071" t="s">
        <v>90</v>
      </c>
      <c r="T17071" s="297">
        <v>46311.754166666666</v>
      </c>
    </row>
    <row r="17072" spans="1:20" x14ac:dyDescent="0.35">
      <c r="A17072" t="s">
        <v>159</v>
      </c>
      <c r="C17072" t="s">
        <v>89</v>
      </c>
      <c r="D17072" s="29">
        <v>46663</v>
      </c>
      <c r="E17072">
        <v>0</v>
      </c>
      <c r="F17072">
        <v>0</v>
      </c>
      <c r="G17072">
        <v>0</v>
      </c>
      <c r="H17072">
        <v>0</v>
      </c>
      <c r="L17072">
        <v>589.46738500000004</v>
      </c>
      <c r="R17072">
        <v>997.40674200000001</v>
      </c>
      <c r="S17072" t="s">
        <v>90</v>
      </c>
      <c r="T17072" s="297">
        <v>46311.754166666666</v>
      </c>
    </row>
    <row r="17073" spans="1:20" x14ac:dyDescent="0.35">
      <c r="A17073" t="s">
        <v>159</v>
      </c>
      <c r="C17073" t="s">
        <v>89</v>
      </c>
      <c r="D17073" s="29">
        <v>46664</v>
      </c>
      <c r="E17073">
        <v>0</v>
      </c>
      <c r="F17073">
        <v>0</v>
      </c>
      <c r="G17073">
        <v>0</v>
      </c>
      <c r="H17073">
        <v>0</v>
      </c>
      <c r="L17073">
        <v>589.46738500000004</v>
      </c>
      <c r="R17073">
        <v>997.40674200000001</v>
      </c>
      <c r="S17073" t="s">
        <v>90</v>
      </c>
      <c r="T17073" s="297">
        <v>46311.754166666666</v>
      </c>
    </row>
    <row r="17074" spans="1:20" x14ac:dyDescent="0.35">
      <c r="A17074" t="s">
        <v>159</v>
      </c>
      <c r="C17074" t="s">
        <v>89</v>
      </c>
      <c r="D17074" s="29">
        <v>46665</v>
      </c>
      <c r="E17074">
        <v>0</v>
      </c>
      <c r="F17074">
        <v>0</v>
      </c>
      <c r="G17074">
        <v>0</v>
      </c>
      <c r="H17074">
        <v>0</v>
      </c>
      <c r="L17074">
        <v>589.46738500000004</v>
      </c>
      <c r="R17074">
        <v>997.40674200000001</v>
      </c>
      <c r="S17074" t="s">
        <v>90</v>
      </c>
      <c r="T17074" s="297">
        <v>46311.754166666666</v>
      </c>
    </row>
    <row r="17075" spans="1:20" x14ac:dyDescent="0.35">
      <c r="A17075" t="s">
        <v>159</v>
      </c>
      <c r="C17075" t="s">
        <v>89</v>
      </c>
      <c r="D17075" s="29">
        <v>46666</v>
      </c>
      <c r="E17075">
        <v>0</v>
      </c>
      <c r="F17075">
        <v>0</v>
      </c>
      <c r="G17075">
        <v>0</v>
      </c>
      <c r="H17075">
        <v>0</v>
      </c>
      <c r="L17075">
        <v>589.46738500000004</v>
      </c>
      <c r="R17075">
        <v>997.40674200000001</v>
      </c>
      <c r="S17075" t="s">
        <v>90</v>
      </c>
      <c r="T17075" s="297">
        <v>46311.754166666666</v>
      </c>
    </row>
    <row r="17076" spans="1:20" x14ac:dyDescent="0.35">
      <c r="A17076" t="s">
        <v>159</v>
      </c>
      <c r="C17076" t="s">
        <v>89</v>
      </c>
      <c r="D17076" s="29">
        <v>46667</v>
      </c>
      <c r="E17076">
        <v>0</v>
      </c>
      <c r="F17076">
        <v>0</v>
      </c>
      <c r="G17076">
        <v>0</v>
      </c>
      <c r="H17076">
        <v>0</v>
      </c>
      <c r="L17076">
        <v>589.46738500000004</v>
      </c>
      <c r="R17076">
        <v>997.40674200000001</v>
      </c>
      <c r="S17076" t="s">
        <v>90</v>
      </c>
      <c r="T17076" s="297">
        <v>46311.754166666666</v>
      </c>
    </row>
    <row r="17077" spans="1:20" x14ac:dyDescent="0.35">
      <c r="A17077" t="s">
        <v>159</v>
      </c>
      <c r="C17077" t="s">
        <v>89</v>
      </c>
      <c r="D17077" s="29">
        <v>46668</v>
      </c>
      <c r="E17077">
        <v>0</v>
      </c>
      <c r="F17077">
        <v>0</v>
      </c>
      <c r="G17077">
        <v>0</v>
      </c>
      <c r="H17077">
        <v>0</v>
      </c>
      <c r="L17077">
        <v>589.46738500000004</v>
      </c>
      <c r="R17077">
        <v>997.40674200000001</v>
      </c>
      <c r="S17077" t="s">
        <v>90</v>
      </c>
      <c r="T17077" s="297">
        <v>46311.754166666666</v>
      </c>
    </row>
    <row r="17078" spans="1:20" x14ac:dyDescent="0.35">
      <c r="A17078" t="s">
        <v>159</v>
      </c>
      <c r="C17078" t="s">
        <v>89</v>
      </c>
      <c r="D17078" s="29">
        <v>46669</v>
      </c>
      <c r="E17078">
        <v>0</v>
      </c>
      <c r="F17078">
        <v>0</v>
      </c>
      <c r="G17078">
        <v>0</v>
      </c>
      <c r="H17078">
        <v>0</v>
      </c>
      <c r="L17078">
        <v>589.46738500000004</v>
      </c>
      <c r="R17078">
        <v>997.40674200000001</v>
      </c>
      <c r="S17078" t="s">
        <v>90</v>
      </c>
      <c r="T17078" s="297">
        <v>46311.754166666666</v>
      </c>
    </row>
    <row r="17079" spans="1:20" x14ac:dyDescent="0.35">
      <c r="A17079" t="s">
        <v>159</v>
      </c>
      <c r="C17079" t="s">
        <v>89</v>
      </c>
      <c r="D17079" s="29">
        <v>46670</v>
      </c>
      <c r="E17079">
        <v>0</v>
      </c>
      <c r="F17079">
        <v>0</v>
      </c>
      <c r="G17079">
        <v>0</v>
      </c>
      <c r="H17079">
        <v>0</v>
      </c>
      <c r="L17079">
        <v>589.46738500000004</v>
      </c>
      <c r="R17079">
        <v>997.40674200000001</v>
      </c>
      <c r="S17079" t="s">
        <v>90</v>
      </c>
      <c r="T17079" s="297">
        <v>46311.754166666666</v>
      </c>
    </row>
    <row r="17080" spans="1:20" x14ac:dyDescent="0.35">
      <c r="A17080" t="s">
        <v>159</v>
      </c>
      <c r="C17080" t="s">
        <v>89</v>
      </c>
      <c r="D17080" s="29">
        <v>46671</v>
      </c>
      <c r="E17080">
        <v>0</v>
      </c>
      <c r="F17080">
        <v>0</v>
      </c>
      <c r="G17080">
        <v>0</v>
      </c>
      <c r="H17080">
        <v>0</v>
      </c>
      <c r="L17080">
        <v>589.46738500000004</v>
      </c>
      <c r="R17080">
        <v>997.40674200000001</v>
      </c>
      <c r="S17080" t="s">
        <v>90</v>
      </c>
      <c r="T17080" s="297">
        <v>46311.754166666666</v>
      </c>
    </row>
    <row r="17081" spans="1:20" x14ac:dyDescent="0.35">
      <c r="A17081" t="s">
        <v>159</v>
      </c>
      <c r="C17081" t="s">
        <v>89</v>
      </c>
      <c r="D17081" s="29">
        <v>46672</v>
      </c>
      <c r="E17081">
        <v>0</v>
      </c>
      <c r="F17081">
        <v>0</v>
      </c>
      <c r="G17081">
        <v>0</v>
      </c>
      <c r="H17081">
        <v>0</v>
      </c>
      <c r="L17081">
        <v>589.46738500000004</v>
      </c>
      <c r="R17081">
        <v>997.40674200000001</v>
      </c>
      <c r="S17081" t="s">
        <v>90</v>
      </c>
      <c r="T17081" s="297">
        <v>46311.754166666666</v>
      </c>
    </row>
    <row r="17082" spans="1:20" x14ac:dyDescent="0.35">
      <c r="A17082" t="s">
        <v>159</v>
      </c>
      <c r="C17082" t="s">
        <v>89</v>
      </c>
      <c r="D17082" s="29">
        <v>46673</v>
      </c>
      <c r="E17082">
        <v>0</v>
      </c>
      <c r="F17082">
        <v>0</v>
      </c>
      <c r="G17082">
        <v>0</v>
      </c>
      <c r="H17082">
        <v>0</v>
      </c>
      <c r="L17082">
        <v>589.46738500000004</v>
      </c>
      <c r="R17082">
        <v>997.40674200000001</v>
      </c>
      <c r="S17082" t="s">
        <v>90</v>
      </c>
      <c r="T17082" s="297">
        <v>46311.754166666666</v>
      </c>
    </row>
    <row r="17083" spans="1:20" x14ac:dyDescent="0.35">
      <c r="A17083" t="s">
        <v>159</v>
      </c>
      <c r="C17083" t="s">
        <v>89</v>
      </c>
      <c r="D17083" s="29">
        <v>46674</v>
      </c>
      <c r="E17083">
        <v>0</v>
      </c>
      <c r="F17083">
        <v>0</v>
      </c>
      <c r="G17083">
        <v>0</v>
      </c>
      <c r="H17083">
        <v>0</v>
      </c>
      <c r="L17083">
        <v>589.46738500000004</v>
      </c>
      <c r="R17083">
        <v>997.40674200000001</v>
      </c>
      <c r="S17083" t="s">
        <v>90</v>
      </c>
      <c r="T17083" s="297">
        <v>46311.754166666666</v>
      </c>
    </row>
    <row r="17084" spans="1:20" x14ac:dyDescent="0.35">
      <c r="A17084" t="s">
        <v>159</v>
      </c>
      <c r="C17084" t="s">
        <v>89</v>
      </c>
      <c r="D17084" s="29">
        <v>46675</v>
      </c>
      <c r="E17084">
        <v>0</v>
      </c>
      <c r="F17084">
        <v>0</v>
      </c>
      <c r="G17084">
        <v>0</v>
      </c>
      <c r="H17084">
        <v>0</v>
      </c>
      <c r="L17084">
        <v>589.46738500000004</v>
      </c>
      <c r="R17084">
        <v>997.40674200000001</v>
      </c>
      <c r="S17084" t="s">
        <v>90</v>
      </c>
      <c r="T17084" s="297">
        <v>46311.754166666666</v>
      </c>
    </row>
    <row r="17085" spans="1:20" x14ac:dyDescent="0.35">
      <c r="A17085" t="s">
        <v>159</v>
      </c>
      <c r="C17085" t="s">
        <v>89</v>
      </c>
      <c r="D17085" s="29">
        <v>46676</v>
      </c>
      <c r="E17085">
        <v>0</v>
      </c>
      <c r="F17085">
        <v>0</v>
      </c>
      <c r="G17085">
        <v>0</v>
      </c>
      <c r="H17085">
        <v>0</v>
      </c>
      <c r="L17085">
        <v>589.46738500000004</v>
      </c>
      <c r="R17085">
        <v>997.40674200000001</v>
      </c>
      <c r="S17085" t="s">
        <v>90</v>
      </c>
      <c r="T17085" s="297">
        <v>46311.754166666666</v>
      </c>
    </row>
    <row r="17086" spans="1:20" x14ac:dyDescent="0.35">
      <c r="A17086" t="s">
        <v>159</v>
      </c>
      <c r="C17086" t="s">
        <v>89</v>
      </c>
      <c r="D17086" s="29">
        <v>46677</v>
      </c>
      <c r="E17086">
        <v>0</v>
      </c>
      <c r="F17086">
        <v>0</v>
      </c>
      <c r="G17086">
        <v>0</v>
      </c>
      <c r="H17086">
        <v>0</v>
      </c>
      <c r="L17086">
        <v>589.46738500000004</v>
      </c>
      <c r="R17086">
        <v>997.40674200000001</v>
      </c>
      <c r="S17086" t="s">
        <v>90</v>
      </c>
      <c r="T17086" s="297">
        <v>46311.754166666666</v>
      </c>
    </row>
    <row r="17087" spans="1:20" x14ac:dyDescent="0.35">
      <c r="A17087" t="s">
        <v>159</v>
      </c>
      <c r="C17087" t="s">
        <v>89</v>
      </c>
      <c r="D17087" s="29">
        <v>46678</v>
      </c>
      <c r="E17087">
        <v>0</v>
      </c>
      <c r="F17087">
        <v>0</v>
      </c>
      <c r="G17087">
        <v>0</v>
      </c>
      <c r="H17087">
        <v>0</v>
      </c>
      <c r="L17087">
        <v>589.46738500000004</v>
      </c>
      <c r="R17087">
        <v>997.40674200000001</v>
      </c>
      <c r="S17087" t="s">
        <v>90</v>
      </c>
      <c r="T17087" s="297">
        <v>46311.754166666666</v>
      </c>
    </row>
    <row r="17088" spans="1:20" x14ac:dyDescent="0.35">
      <c r="A17088" t="s">
        <v>159</v>
      </c>
      <c r="C17088" t="s">
        <v>89</v>
      </c>
      <c r="D17088" s="29">
        <v>46679</v>
      </c>
      <c r="E17088">
        <v>0</v>
      </c>
      <c r="F17088">
        <v>0</v>
      </c>
      <c r="G17088">
        <v>0</v>
      </c>
      <c r="H17088">
        <v>0</v>
      </c>
      <c r="L17088">
        <v>589.46738500000004</v>
      </c>
      <c r="R17088">
        <v>997.40674200000001</v>
      </c>
      <c r="S17088" t="s">
        <v>90</v>
      </c>
      <c r="T17088" s="297">
        <v>46311.754166666666</v>
      </c>
    </row>
    <row r="17089" spans="1:20" x14ac:dyDescent="0.35">
      <c r="A17089" t="s">
        <v>159</v>
      </c>
      <c r="C17089" t="s">
        <v>89</v>
      </c>
      <c r="D17089" s="29">
        <v>46680</v>
      </c>
      <c r="E17089">
        <v>0</v>
      </c>
      <c r="F17089">
        <v>0</v>
      </c>
      <c r="G17089">
        <v>0</v>
      </c>
      <c r="H17089">
        <v>0</v>
      </c>
      <c r="L17089">
        <v>589.46738500000004</v>
      </c>
      <c r="R17089">
        <v>997.40674200000001</v>
      </c>
      <c r="S17089" t="s">
        <v>90</v>
      </c>
      <c r="T17089" s="297">
        <v>46311.754166666666</v>
      </c>
    </row>
    <row r="17090" spans="1:20" x14ac:dyDescent="0.35">
      <c r="A17090" t="s">
        <v>159</v>
      </c>
      <c r="C17090" t="s">
        <v>89</v>
      </c>
      <c r="D17090" s="29">
        <v>46681</v>
      </c>
      <c r="E17090">
        <v>0</v>
      </c>
      <c r="F17090">
        <v>0</v>
      </c>
      <c r="G17090">
        <v>0</v>
      </c>
      <c r="H17090">
        <v>0</v>
      </c>
      <c r="L17090">
        <v>589.46738500000004</v>
      </c>
      <c r="R17090">
        <v>997.40674200000001</v>
      </c>
      <c r="S17090" t="s">
        <v>90</v>
      </c>
      <c r="T17090" s="297">
        <v>46311.754166666666</v>
      </c>
    </row>
    <row r="17091" spans="1:20" x14ac:dyDescent="0.35">
      <c r="A17091" t="s">
        <v>159</v>
      </c>
      <c r="C17091" t="s">
        <v>89</v>
      </c>
      <c r="D17091" s="29">
        <v>46682</v>
      </c>
      <c r="E17091">
        <v>0</v>
      </c>
      <c r="F17091">
        <v>0</v>
      </c>
      <c r="G17091">
        <v>0</v>
      </c>
      <c r="H17091">
        <v>0</v>
      </c>
      <c r="L17091">
        <v>589.46738500000004</v>
      </c>
      <c r="R17091">
        <v>997.40674200000001</v>
      </c>
      <c r="S17091" t="s">
        <v>90</v>
      </c>
      <c r="T17091" s="297">
        <v>46311.754166666666</v>
      </c>
    </row>
    <row r="17092" spans="1:20" x14ac:dyDescent="0.35">
      <c r="A17092" t="s">
        <v>159</v>
      </c>
      <c r="C17092" t="s">
        <v>89</v>
      </c>
      <c r="D17092" s="29">
        <v>46683</v>
      </c>
      <c r="E17092">
        <v>0</v>
      </c>
      <c r="F17092">
        <v>0</v>
      </c>
      <c r="G17092">
        <v>0</v>
      </c>
      <c r="H17092">
        <v>0</v>
      </c>
      <c r="L17092">
        <v>589.46738500000004</v>
      </c>
      <c r="R17092">
        <v>997.40674200000001</v>
      </c>
      <c r="S17092" t="s">
        <v>90</v>
      </c>
      <c r="T17092" s="297">
        <v>46311.754166666666</v>
      </c>
    </row>
    <row r="17093" spans="1:20" x14ac:dyDescent="0.35">
      <c r="A17093" t="s">
        <v>159</v>
      </c>
      <c r="C17093" t="s">
        <v>89</v>
      </c>
      <c r="D17093" s="29">
        <v>46684</v>
      </c>
      <c r="E17093">
        <v>0</v>
      </c>
      <c r="F17093">
        <v>0</v>
      </c>
      <c r="G17093">
        <v>0</v>
      </c>
      <c r="H17093">
        <v>0</v>
      </c>
      <c r="L17093">
        <v>589.46738500000004</v>
      </c>
      <c r="R17093">
        <v>997.40674200000001</v>
      </c>
      <c r="S17093" t="s">
        <v>90</v>
      </c>
      <c r="T17093" s="297">
        <v>46311.754166666666</v>
      </c>
    </row>
    <row r="17094" spans="1:20" x14ac:dyDescent="0.35">
      <c r="A17094" t="s">
        <v>159</v>
      </c>
      <c r="C17094" t="s">
        <v>89</v>
      </c>
      <c r="D17094" s="29">
        <v>46685</v>
      </c>
      <c r="E17094">
        <v>0</v>
      </c>
      <c r="F17094">
        <v>0</v>
      </c>
      <c r="G17094">
        <v>0</v>
      </c>
      <c r="H17094">
        <v>0</v>
      </c>
      <c r="L17094">
        <v>589.46738500000004</v>
      </c>
      <c r="R17094">
        <v>997.40674200000001</v>
      </c>
      <c r="S17094" t="s">
        <v>90</v>
      </c>
      <c r="T17094" s="297">
        <v>46311.754166666666</v>
      </c>
    </row>
    <row r="17095" spans="1:20" x14ac:dyDescent="0.35">
      <c r="A17095" t="s">
        <v>159</v>
      </c>
      <c r="C17095" t="s">
        <v>89</v>
      </c>
      <c r="D17095" s="29">
        <v>46686</v>
      </c>
      <c r="E17095">
        <v>0</v>
      </c>
      <c r="F17095">
        <v>0</v>
      </c>
      <c r="G17095">
        <v>0</v>
      </c>
      <c r="H17095">
        <v>0</v>
      </c>
      <c r="L17095">
        <v>589.46738500000004</v>
      </c>
      <c r="R17095">
        <v>997.40674200000001</v>
      </c>
      <c r="S17095" t="s">
        <v>90</v>
      </c>
      <c r="T17095" s="297">
        <v>46311.754166666666</v>
      </c>
    </row>
    <row r="17096" spans="1:20" x14ac:dyDescent="0.35">
      <c r="A17096" t="s">
        <v>159</v>
      </c>
      <c r="C17096" t="s">
        <v>89</v>
      </c>
      <c r="D17096" s="29">
        <v>46687</v>
      </c>
      <c r="E17096">
        <v>0</v>
      </c>
      <c r="F17096">
        <v>0</v>
      </c>
      <c r="G17096">
        <v>0</v>
      </c>
      <c r="H17096">
        <v>0</v>
      </c>
      <c r="L17096">
        <v>589.46738500000004</v>
      </c>
      <c r="R17096">
        <v>997.40674200000001</v>
      </c>
      <c r="S17096" t="s">
        <v>90</v>
      </c>
      <c r="T17096" s="297">
        <v>46311.754166666666</v>
      </c>
    </row>
    <row r="17097" spans="1:20" x14ac:dyDescent="0.35">
      <c r="A17097" t="s">
        <v>159</v>
      </c>
      <c r="C17097" t="s">
        <v>89</v>
      </c>
      <c r="D17097" s="29">
        <v>46688</v>
      </c>
      <c r="E17097">
        <v>0</v>
      </c>
      <c r="F17097">
        <v>0</v>
      </c>
      <c r="G17097">
        <v>0</v>
      </c>
      <c r="H17097">
        <v>0</v>
      </c>
      <c r="L17097">
        <v>589.46738500000004</v>
      </c>
      <c r="R17097">
        <v>997.40674200000001</v>
      </c>
      <c r="S17097" t="s">
        <v>90</v>
      </c>
      <c r="T17097" s="297">
        <v>46311.754166666666</v>
      </c>
    </row>
    <row r="17098" spans="1:20" x14ac:dyDescent="0.35">
      <c r="A17098" t="s">
        <v>159</v>
      </c>
      <c r="C17098" t="s">
        <v>89</v>
      </c>
      <c r="D17098" s="29">
        <v>46689</v>
      </c>
      <c r="E17098">
        <v>0</v>
      </c>
      <c r="F17098">
        <v>0</v>
      </c>
      <c r="G17098">
        <v>0</v>
      </c>
      <c r="H17098">
        <v>0</v>
      </c>
      <c r="L17098">
        <v>589.46738500000004</v>
      </c>
      <c r="R17098">
        <v>997.40674200000001</v>
      </c>
      <c r="S17098" t="s">
        <v>90</v>
      </c>
      <c r="T17098" s="297">
        <v>46311.754166666666</v>
      </c>
    </row>
    <row r="17099" spans="1:20" x14ac:dyDescent="0.35">
      <c r="A17099" t="s">
        <v>159</v>
      </c>
      <c r="C17099" t="s">
        <v>89</v>
      </c>
      <c r="D17099" s="29">
        <v>46690</v>
      </c>
      <c r="E17099">
        <v>0</v>
      </c>
      <c r="F17099">
        <v>0</v>
      </c>
      <c r="G17099">
        <v>0</v>
      </c>
      <c r="H17099">
        <v>0</v>
      </c>
      <c r="L17099">
        <v>589.46738500000004</v>
      </c>
      <c r="R17099">
        <v>997.40674200000001</v>
      </c>
      <c r="S17099" t="s">
        <v>90</v>
      </c>
      <c r="T17099" s="297">
        <v>46311.754166666666</v>
      </c>
    </row>
    <row r="17100" spans="1:20" x14ac:dyDescent="0.35">
      <c r="A17100" t="s">
        <v>159</v>
      </c>
      <c r="C17100" t="s">
        <v>89</v>
      </c>
      <c r="D17100" s="29">
        <v>46691</v>
      </c>
      <c r="E17100">
        <v>0</v>
      </c>
      <c r="F17100">
        <v>0</v>
      </c>
      <c r="G17100">
        <v>0</v>
      </c>
      <c r="H17100">
        <v>0</v>
      </c>
      <c r="L17100">
        <v>589.46738500000004</v>
      </c>
      <c r="R17100">
        <v>997.40674200000001</v>
      </c>
      <c r="S17100" t="s">
        <v>90</v>
      </c>
      <c r="T17100" s="297">
        <v>46311.754166666666</v>
      </c>
    </row>
    <row r="17101" spans="1:20" x14ac:dyDescent="0.35">
      <c r="A17101" t="s">
        <v>159</v>
      </c>
      <c r="C17101" t="s">
        <v>89</v>
      </c>
      <c r="D17101" s="29">
        <v>46692</v>
      </c>
      <c r="E17101">
        <v>0</v>
      </c>
      <c r="F17101">
        <v>0</v>
      </c>
      <c r="G17101">
        <v>0</v>
      </c>
      <c r="H17101">
        <v>0</v>
      </c>
      <c r="L17101">
        <v>589.46738500000004</v>
      </c>
      <c r="R17101">
        <v>997.40674200000001</v>
      </c>
      <c r="S17101" t="s">
        <v>90</v>
      </c>
      <c r="T17101" s="297">
        <v>46311.754166666666</v>
      </c>
    </row>
    <row r="17102" spans="1:20" x14ac:dyDescent="0.35">
      <c r="A17102" t="s">
        <v>159</v>
      </c>
      <c r="C17102" t="s">
        <v>89</v>
      </c>
      <c r="D17102" s="29">
        <v>46693</v>
      </c>
      <c r="E17102">
        <v>0</v>
      </c>
      <c r="F17102">
        <v>0</v>
      </c>
      <c r="G17102">
        <v>0</v>
      </c>
      <c r="H17102">
        <v>0</v>
      </c>
      <c r="L17102">
        <v>589.46738500000004</v>
      </c>
      <c r="R17102">
        <v>997.40674200000001</v>
      </c>
      <c r="S17102" t="s">
        <v>90</v>
      </c>
      <c r="T17102" s="297">
        <v>46311.754166666666</v>
      </c>
    </row>
    <row r="17103" spans="1:20" x14ac:dyDescent="0.35">
      <c r="A17103" t="s">
        <v>159</v>
      </c>
      <c r="C17103" t="s">
        <v>89</v>
      </c>
      <c r="D17103" s="29">
        <v>46694</v>
      </c>
      <c r="E17103">
        <v>0</v>
      </c>
      <c r="F17103">
        <v>0</v>
      </c>
      <c r="G17103">
        <v>0</v>
      </c>
      <c r="H17103">
        <v>0</v>
      </c>
      <c r="L17103">
        <v>589.46738500000004</v>
      </c>
      <c r="R17103">
        <v>997.40674200000001</v>
      </c>
      <c r="S17103" t="s">
        <v>90</v>
      </c>
      <c r="T17103" s="297">
        <v>46311.754166666666</v>
      </c>
    </row>
    <row r="17104" spans="1:20" x14ac:dyDescent="0.35">
      <c r="A17104" t="s">
        <v>159</v>
      </c>
      <c r="C17104" t="s">
        <v>89</v>
      </c>
      <c r="D17104" s="29">
        <v>46695</v>
      </c>
      <c r="E17104">
        <v>0</v>
      </c>
      <c r="F17104">
        <v>0</v>
      </c>
      <c r="G17104">
        <v>0</v>
      </c>
      <c r="H17104">
        <v>0</v>
      </c>
      <c r="L17104">
        <v>589.46738500000004</v>
      </c>
      <c r="R17104">
        <v>997.40674200000001</v>
      </c>
      <c r="S17104" t="s">
        <v>90</v>
      </c>
      <c r="T17104" s="297">
        <v>46311.754166666666</v>
      </c>
    </row>
    <row r="17105" spans="1:20" x14ac:dyDescent="0.35">
      <c r="A17105" t="s">
        <v>159</v>
      </c>
      <c r="C17105" t="s">
        <v>89</v>
      </c>
      <c r="D17105" s="29">
        <v>46696</v>
      </c>
      <c r="E17105">
        <v>0</v>
      </c>
      <c r="F17105">
        <v>0</v>
      </c>
      <c r="G17105">
        <v>0</v>
      </c>
      <c r="H17105">
        <v>0</v>
      </c>
      <c r="L17105">
        <v>589.46738500000004</v>
      </c>
      <c r="R17105">
        <v>997.40674200000001</v>
      </c>
      <c r="S17105" t="s">
        <v>90</v>
      </c>
      <c r="T17105" s="297">
        <v>46311.754166666666</v>
      </c>
    </row>
    <row r="17106" spans="1:20" x14ac:dyDescent="0.35">
      <c r="A17106" t="s">
        <v>159</v>
      </c>
      <c r="C17106" t="s">
        <v>89</v>
      </c>
      <c r="D17106" s="29">
        <v>46697</v>
      </c>
      <c r="E17106">
        <v>0</v>
      </c>
      <c r="F17106">
        <v>0</v>
      </c>
      <c r="G17106">
        <v>0</v>
      </c>
      <c r="H17106">
        <v>0</v>
      </c>
      <c r="L17106">
        <v>589.46738500000004</v>
      </c>
      <c r="R17106">
        <v>997.40674200000001</v>
      </c>
      <c r="S17106" t="s">
        <v>90</v>
      </c>
      <c r="T17106" s="297">
        <v>46311.754166666666</v>
      </c>
    </row>
    <row r="17107" spans="1:20" x14ac:dyDescent="0.35">
      <c r="A17107" t="s">
        <v>159</v>
      </c>
      <c r="C17107" t="s">
        <v>89</v>
      </c>
      <c r="D17107" s="29">
        <v>46698</v>
      </c>
      <c r="E17107">
        <v>0</v>
      </c>
      <c r="F17107">
        <v>0</v>
      </c>
      <c r="G17107">
        <v>0</v>
      </c>
      <c r="H17107">
        <v>0</v>
      </c>
      <c r="L17107">
        <v>589.46738500000004</v>
      </c>
      <c r="R17107">
        <v>997.40674200000001</v>
      </c>
      <c r="S17107" t="s">
        <v>90</v>
      </c>
      <c r="T17107" s="297">
        <v>46311.754166666666</v>
      </c>
    </row>
    <row r="17108" spans="1:20" x14ac:dyDescent="0.35">
      <c r="A17108" t="s">
        <v>159</v>
      </c>
      <c r="C17108" t="s">
        <v>89</v>
      </c>
      <c r="D17108" s="29">
        <v>46699</v>
      </c>
      <c r="E17108">
        <v>0</v>
      </c>
      <c r="F17108">
        <v>0</v>
      </c>
      <c r="G17108">
        <v>0</v>
      </c>
      <c r="H17108">
        <v>0</v>
      </c>
      <c r="L17108">
        <v>589.46738500000004</v>
      </c>
      <c r="R17108">
        <v>997.40674200000001</v>
      </c>
      <c r="S17108" t="s">
        <v>90</v>
      </c>
      <c r="T17108" s="297">
        <v>46311.754166666666</v>
      </c>
    </row>
    <row r="17109" spans="1:20" x14ac:dyDescent="0.35">
      <c r="A17109" t="s">
        <v>159</v>
      </c>
      <c r="C17109" t="s">
        <v>89</v>
      </c>
      <c r="D17109" s="29">
        <v>46700</v>
      </c>
      <c r="E17109">
        <v>0</v>
      </c>
      <c r="F17109">
        <v>0</v>
      </c>
      <c r="G17109">
        <v>0</v>
      </c>
      <c r="H17109">
        <v>0</v>
      </c>
      <c r="L17109">
        <v>589.46738500000004</v>
      </c>
      <c r="R17109">
        <v>997.40674200000001</v>
      </c>
      <c r="S17109" t="s">
        <v>90</v>
      </c>
      <c r="T17109" s="297">
        <v>46311.754166666666</v>
      </c>
    </row>
    <row r="17110" spans="1:20" x14ac:dyDescent="0.35">
      <c r="A17110" t="s">
        <v>159</v>
      </c>
      <c r="C17110" t="s">
        <v>89</v>
      </c>
      <c r="D17110" s="29">
        <v>46701</v>
      </c>
      <c r="E17110">
        <v>0</v>
      </c>
      <c r="F17110">
        <v>0</v>
      </c>
      <c r="G17110">
        <v>0</v>
      </c>
      <c r="H17110">
        <v>0</v>
      </c>
      <c r="L17110">
        <v>589.46738500000004</v>
      </c>
      <c r="R17110">
        <v>997.40674200000001</v>
      </c>
      <c r="S17110" t="s">
        <v>90</v>
      </c>
      <c r="T17110" s="297">
        <v>46311.754166666666</v>
      </c>
    </row>
    <row r="17111" spans="1:20" x14ac:dyDescent="0.35">
      <c r="A17111" t="s">
        <v>159</v>
      </c>
      <c r="C17111" t="s">
        <v>89</v>
      </c>
      <c r="D17111" s="29">
        <v>46702</v>
      </c>
      <c r="E17111">
        <v>0</v>
      </c>
      <c r="F17111">
        <v>0</v>
      </c>
      <c r="G17111">
        <v>0</v>
      </c>
      <c r="H17111">
        <v>0</v>
      </c>
      <c r="L17111">
        <v>589.46738500000004</v>
      </c>
      <c r="R17111">
        <v>997.40674200000001</v>
      </c>
      <c r="S17111" t="s">
        <v>90</v>
      </c>
      <c r="T17111" s="297">
        <v>46311.754166666666</v>
      </c>
    </row>
    <row r="17112" spans="1:20" x14ac:dyDescent="0.35">
      <c r="A17112" t="s">
        <v>159</v>
      </c>
      <c r="C17112" t="s">
        <v>89</v>
      </c>
      <c r="D17112" s="29">
        <v>46703</v>
      </c>
      <c r="E17112">
        <v>0</v>
      </c>
      <c r="F17112">
        <v>0</v>
      </c>
      <c r="G17112">
        <v>0</v>
      </c>
      <c r="H17112">
        <v>0</v>
      </c>
      <c r="L17112">
        <v>589.46738500000004</v>
      </c>
      <c r="R17112">
        <v>997.40674200000001</v>
      </c>
      <c r="S17112" t="s">
        <v>90</v>
      </c>
      <c r="T17112" s="297">
        <v>46311.754166666666</v>
      </c>
    </row>
    <row r="17113" spans="1:20" x14ac:dyDescent="0.35">
      <c r="A17113" t="s">
        <v>159</v>
      </c>
      <c r="C17113" t="s">
        <v>89</v>
      </c>
      <c r="D17113" s="29">
        <v>46704</v>
      </c>
      <c r="E17113">
        <v>0</v>
      </c>
      <c r="F17113">
        <v>0</v>
      </c>
      <c r="G17113">
        <v>0</v>
      </c>
      <c r="H17113">
        <v>0</v>
      </c>
      <c r="L17113">
        <v>589.46738500000004</v>
      </c>
      <c r="R17113">
        <v>997.40674200000001</v>
      </c>
      <c r="S17113" t="s">
        <v>90</v>
      </c>
      <c r="T17113" s="297">
        <v>46311.754166666666</v>
      </c>
    </row>
    <row r="17114" spans="1:20" x14ac:dyDescent="0.35">
      <c r="A17114" t="s">
        <v>159</v>
      </c>
      <c r="C17114" t="s">
        <v>89</v>
      </c>
      <c r="D17114" s="29">
        <v>46705</v>
      </c>
      <c r="E17114">
        <v>0</v>
      </c>
      <c r="F17114">
        <v>0</v>
      </c>
      <c r="G17114">
        <v>0</v>
      </c>
      <c r="H17114">
        <v>0</v>
      </c>
      <c r="L17114">
        <v>589.46738500000004</v>
      </c>
      <c r="R17114">
        <v>997.40674200000001</v>
      </c>
      <c r="S17114" t="s">
        <v>90</v>
      </c>
      <c r="T17114" s="297">
        <v>46311.754166666666</v>
      </c>
    </row>
    <row r="17115" spans="1:20" x14ac:dyDescent="0.35">
      <c r="A17115" t="s">
        <v>159</v>
      </c>
      <c r="C17115" t="s">
        <v>89</v>
      </c>
      <c r="D17115" s="29">
        <v>46706</v>
      </c>
      <c r="E17115">
        <v>0</v>
      </c>
      <c r="F17115">
        <v>0</v>
      </c>
      <c r="G17115">
        <v>0</v>
      </c>
      <c r="H17115">
        <v>0</v>
      </c>
      <c r="L17115">
        <v>589.46738500000004</v>
      </c>
      <c r="R17115">
        <v>997.40674200000001</v>
      </c>
      <c r="S17115" t="s">
        <v>90</v>
      </c>
      <c r="T17115" s="297">
        <v>46311.754166666666</v>
      </c>
    </row>
    <row r="17116" spans="1:20" x14ac:dyDescent="0.35">
      <c r="A17116" t="s">
        <v>159</v>
      </c>
      <c r="C17116" t="s">
        <v>89</v>
      </c>
      <c r="D17116" s="29">
        <v>46707</v>
      </c>
      <c r="E17116">
        <v>0</v>
      </c>
      <c r="F17116">
        <v>0</v>
      </c>
      <c r="G17116">
        <v>0</v>
      </c>
      <c r="H17116">
        <v>0</v>
      </c>
      <c r="L17116">
        <v>589.46738500000004</v>
      </c>
      <c r="R17116">
        <v>997.40674200000001</v>
      </c>
      <c r="S17116" t="s">
        <v>90</v>
      </c>
      <c r="T17116" s="297">
        <v>46311.754166666666</v>
      </c>
    </row>
    <row r="17117" spans="1:20" x14ac:dyDescent="0.35">
      <c r="A17117" t="s">
        <v>159</v>
      </c>
      <c r="C17117" t="s">
        <v>89</v>
      </c>
      <c r="D17117" s="29">
        <v>46708</v>
      </c>
      <c r="E17117">
        <v>0</v>
      </c>
      <c r="F17117">
        <v>0</v>
      </c>
      <c r="G17117">
        <v>0</v>
      </c>
      <c r="H17117">
        <v>0</v>
      </c>
      <c r="L17117">
        <v>589.46738500000004</v>
      </c>
      <c r="R17117">
        <v>997.40674200000001</v>
      </c>
      <c r="S17117" t="s">
        <v>90</v>
      </c>
      <c r="T17117" s="297">
        <v>46311.754166666666</v>
      </c>
    </row>
    <row r="17118" spans="1:20" x14ac:dyDescent="0.35">
      <c r="A17118" t="s">
        <v>159</v>
      </c>
      <c r="C17118" t="s">
        <v>89</v>
      </c>
      <c r="D17118" s="29">
        <v>46709</v>
      </c>
      <c r="E17118">
        <v>0</v>
      </c>
      <c r="F17118">
        <v>0</v>
      </c>
      <c r="G17118">
        <v>0</v>
      </c>
      <c r="H17118">
        <v>0</v>
      </c>
      <c r="L17118">
        <v>589.46738500000004</v>
      </c>
      <c r="R17118">
        <v>997.40674200000001</v>
      </c>
      <c r="S17118" t="s">
        <v>90</v>
      </c>
      <c r="T17118" s="297">
        <v>46311.754166666666</v>
      </c>
    </row>
    <row r="17119" spans="1:20" x14ac:dyDescent="0.35">
      <c r="A17119" t="s">
        <v>159</v>
      </c>
      <c r="C17119" t="s">
        <v>89</v>
      </c>
      <c r="D17119" s="29">
        <v>46710</v>
      </c>
      <c r="E17119">
        <v>0</v>
      </c>
      <c r="F17119">
        <v>0</v>
      </c>
      <c r="G17119">
        <v>0</v>
      </c>
      <c r="H17119">
        <v>0</v>
      </c>
      <c r="L17119">
        <v>589.46738500000004</v>
      </c>
      <c r="R17119">
        <v>997.40674200000001</v>
      </c>
      <c r="S17119" t="s">
        <v>90</v>
      </c>
      <c r="T17119" s="297">
        <v>46311.754166666666</v>
      </c>
    </row>
    <row r="17120" spans="1:20" x14ac:dyDescent="0.35">
      <c r="A17120" t="s">
        <v>159</v>
      </c>
      <c r="C17120" t="s">
        <v>89</v>
      </c>
      <c r="D17120" s="29">
        <v>46711</v>
      </c>
      <c r="E17120">
        <v>0</v>
      </c>
      <c r="F17120">
        <v>0</v>
      </c>
      <c r="G17120">
        <v>0</v>
      </c>
      <c r="H17120">
        <v>0</v>
      </c>
      <c r="L17120">
        <v>589.46738500000004</v>
      </c>
      <c r="R17120">
        <v>997.40674200000001</v>
      </c>
      <c r="S17120" t="s">
        <v>90</v>
      </c>
      <c r="T17120" s="297">
        <v>46311.754166666666</v>
      </c>
    </row>
    <row r="17121" spans="1:20" x14ac:dyDescent="0.35">
      <c r="A17121" t="s">
        <v>159</v>
      </c>
      <c r="C17121" t="s">
        <v>89</v>
      </c>
      <c r="D17121" s="29">
        <v>46712</v>
      </c>
      <c r="E17121">
        <v>0</v>
      </c>
      <c r="F17121">
        <v>0</v>
      </c>
      <c r="G17121">
        <v>0</v>
      </c>
      <c r="H17121">
        <v>0</v>
      </c>
      <c r="L17121">
        <v>589.46738500000004</v>
      </c>
      <c r="R17121">
        <v>997.40674200000001</v>
      </c>
      <c r="S17121" t="s">
        <v>90</v>
      </c>
      <c r="T17121" s="297">
        <v>46311.754166666666</v>
      </c>
    </row>
    <row r="17122" spans="1:20" x14ac:dyDescent="0.35">
      <c r="A17122" t="s">
        <v>159</v>
      </c>
      <c r="C17122" t="s">
        <v>89</v>
      </c>
      <c r="D17122" s="29">
        <v>46713</v>
      </c>
      <c r="E17122">
        <v>0</v>
      </c>
      <c r="F17122">
        <v>0</v>
      </c>
      <c r="G17122">
        <v>0</v>
      </c>
      <c r="H17122">
        <v>0</v>
      </c>
      <c r="L17122">
        <v>589.46738500000004</v>
      </c>
      <c r="R17122">
        <v>997.40674200000001</v>
      </c>
      <c r="S17122" t="s">
        <v>90</v>
      </c>
      <c r="T17122" s="297">
        <v>46311.754166666666</v>
      </c>
    </row>
    <row r="17123" spans="1:20" x14ac:dyDescent="0.35">
      <c r="A17123" t="s">
        <v>159</v>
      </c>
      <c r="C17123" t="s">
        <v>89</v>
      </c>
      <c r="D17123" s="29">
        <v>46714</v>
      </c>
      <c r="E17123">
        <v>0</v>
      </c>
      <c r="F17123">
        <v>0</v>
      </c>
      <c r="G17123">
        <v>0</v>
      </c>
      <c r="H17123">
        <v>0</v>
      </c>
      <c r="L17123">
        <v>589.46738500000004</v>
      </c>
      <c r="R17123">
        <v>997.40674200000001</v>
      </c>
      <c r="S17123" t="s">
        <v>90</v>
      </c>
      <c r="T17123" s="297">
        <v>46311.754166666666</v>
      </c>
    </row>
    <row r="17124" spans="1:20" x14ac:dyDescent="0.35">
      <c r="A17124" t="s">
        <v>159</v>
      </c>
      <c r="C17124" t="s">
        <v>89</v>
      </c>
      <c r="D17124" s="29">
        <v>46715</v>
      </c>
      <c r="E17124">
        <v>0</v>
      </c>
      <c r="F17124">
        <v>0</v>
      </c>
      <c r="G17124">
        <v>0</v>
      </c>
      <c r="H17124">
        <v>0</v>
      </c>
      <c r="L17124">
        <v>589.46738500000004</v>
      </c>
      <c r="R17124">
        <v>997.40674200000001</v>
      </c>
      <c r="S17124" t="s">
        <v>90</v>
      </c>
      <c r="T17124" s="297">
        <v>46311.754166666666</v>
      </c>
    </row>
    <row r="17125" spans="1:20" x14ac:dyDescent="0.35">
      <c r="A17125" t="s">
        <v>159</v>
      </c>
      <c r="C17125" t="s">
        <v>89</v>
      </c>
      <c r="D17125" s="29">
        <v>46716</v>
      </c>
      <c r="E17125">
        <v>0</v>
      </c>
      <c r="F17125">
        <v>0</v>
      </c>
      <c r="G17125">
        <v>0</v>
      </c>
      <c r="H17125">
        <v>0</v>
      </c>
      <c r="L17125">
        <v>589.46738500000004</v>
      </c>
      <c r="R17125">
        <v>997.40674200000001</v>
      </c>
      <c r="S17125" t="s">
        <v>90</v>
      </c>
      <c r="T17125" s="297">
        <v>46311.754166666666</v>
      </c>
    </row>
    <row r="17126" spans="1:20" x14ac:dyDescent="0.35">
      <c r="A17126" t="s">
        <v>159</v>
      </c>
      <c r="C17126" t="s">
        <v>89</v>
      </c>
      <c r="D17126" s="29">
        <v>46717</v>
      </c>
      <c r="E17126">
        <v>0</v>
      </c>
      <c r="F17126">
        <v>0</v>
      </c>
      <c r="G17126">
        <v>0</v>
      </c>
      <c r="H17126">
        <v>0</v>
      </c>
      <c r="L17126">
        <v>589.46738500000004</v>
      </c>
      <c r="R17126">
        <v>997.40674200000001</v>
      </c>
      <c r="S17126" t="s">
        <v>90</v>
      </c>
      <c r="T17126" s="297">
        <v>46311.754166666666</v>
      </c>
    </row>
    <row r="17127" spans="1:20" x14ac:dyDescent="0.35">
      <c r="A17127" t="s">
        <v>159</v>
      </c>
      <c r="C17127" t="s">
        <v>89</v>
      </c>
      <c r="D17127" s="29">
        <v>46718</v>
      </c>
      <c r="E17127">
        <v>0</v>
      </c>
      <c r="F17127">
        <v>0</v>
      </c>
      <c r="G17127">
        <v>0</v>
      </c>
      <c r="H17127">
        <v>0</v>
      </c>
      <c r="L17127">
        <v>589.46738500000004</v>
      </c>
      <c r="R17127">
        <v>997.40674200000001</v>
      </c>
      <c r="S17127" t="s">
        <v>90</v>
      </c>
      <c r="T17127" s="297">
        <v>46311.754166666666</v>
      </c>
    </row>
    <row r="17128" spans="1:20" x14ac:dyDescent="0.35">
      <c r="A17128" t="s">
        <v>159</v>
      </c>
      <c r="C17128" t="s">
        <v>89</v>
      </c>
      <c r="D17128" s="29">
        <v>46719</v>
      </c>
      <c r="E17128">
        <v>0</v>
      </c>
      <c r="F17128">
        <v>0</v>
      </c>
      <c r="G17128">
        <v>0</v>
      </c>
      <c r="H17128">
        <v>0</v>
      </c>
      <c r="L17128">
        <v>589.46738500000004</v>
      </c>
      <c r="R17128">
        <v>997.40674200000001</v>
      </c>
      <c r="S17128" t="s">
        <v>90</v>
      </c>
      <c r="T17128" s="297">
        <v>46311.754166666666</v>
      </c>
    </row>
    <row r="17129" spans="1:20" x14ac:dyDescent="0.35">
      <c r="A17129" t="s">
        <v>159</v>
      </c>
      <c r="C17129" t="s">
        <v>89</v>
      </c>
      <c r="D17129" s="29">
        <v>46720</v>
      </c>
      <c r="E17129">
        <v>0</v>
      </c>
      <c r="F17129">
        <v>0</v>
      </c>
      <c r="G17129">
        <v>0</v>
      </c>
      <c r="H17129">
        <v>0</v>
      </c>
      <c r="L17129">
        <v>589.46738500000004</v>
      </c>
      <c r="R17129">
        <v>997.40674200000001</v>
      </c>
      <c r="S17129" t="s">
        <v>90</v>
      </c>
      <c r="T17129" s="297">
        <v>46311.754166666666</v>
      </c>
    </row>
    <row r="17130" spans="1:20" x14ac:dyDescent="0.35">
      <c r="A17130" t="s">
        <v>159</v>
      </c>
      <c r="C17130" t="s">
        <v>89</v>
      </c>
      <c r="D17130" s="29">
        <v>46721</v>
      </c>
      <c r="E17130">
        <v>0</v>
      </c>
      <c r="F17130">
        <v>0</v>
      </c>
      <c r="G17130">
        <v>0</v>
      </c>
      <c r="H17130">
        <v>0</v>
      </c>
      <c r="L17130">
        <v>589.46738500000004</v>
      </c>
      <c r="R17130">
        <v>997.40674200000001</v>
      </c>
      <c r="S17130" t="s">
        <v>90</v>
      </c>
      <c r="T17130" s="297">
        <v>46311.754166666666</v>
      </c>
    </row>
    <row r="17131" spans="1:20" x14ac:dyDescent="0.35">
      <c r="A17131" t="s">
        <v>159</v>
      </c>
      <c r="C17131" t="s">
        <v>89</v>
      </c>
      <c r="D17131" s="29">
        <v>46722</v>
      </c>
      <c r="E17131">
        <v>0</v>
      </c>
      <c r="F17131">
        <v>0</v>
      </c>
      <c r="G17131">
        <v>0</v>
      </c>
      <c r="H17131">
        <v>0</v>
      </c>
      <c r="L17131">
        <v>589.46738500000004</v>
      </c>
      <c r="R17131">
        <v>997.40674200000001</v>
      </c>
      <c r="S17131" t="s">
        <v>90</v>
      </c>
      <c r="T17131" s="297">
        <v>46311.754166666666</v>
      </c>
    </row>
    <row r="17132" spans="1:20" x14ac:dyDescent="0.35">
      <c r="A17132" t="s">
        <v>159</v>
      </c>
      <c r="C17132" t="s">
        <v>89</v>
      </c>
      <c r="D17132" s="29">
        <v>46723</v>
      </c>
      <c r="E17132">
        <v>0</v>
      </c>
      <c r="F17132">
        <v>0</v>
      </c>
      <c r="G17132">
        <v>0</v>
      </c>
      <c r="H17132">
        <v>0</v>
      </c>
      <c r="L17132">
        <v>589.46738500000004</v>
      </c>
      <c r="R17132">
        <v>997.40674200000001</v>
      </c>
      <c r="S17132" t="s">
        <v>90</v>
      </c>
      <c r="T17132" s="297">
        <v>46311.754166666666</v>
      </c>
    </row>
    <row r="17133" spans="1:20" x14ac:dyDescent="0.35">
      <c r="A17133" t="s">
        <v>159</v>
      </c>
      <c r="C17133" t="s">
        <v>89</v>
      </c>
      <c r="D17133" s="29">
        <v>46724</v>
      </c>
      <c r="E17133">
        <v>0</v>
      </c>
      <c r="F17133">
        <v>0</v>
      </c>
      <c r="G17133">
        <v>0</v>
      </c>
      <c r="H17133">
        <v>0</v>
      </c>
      <c r="L17133">
        <v>589.46738500000004</v>
      </c>
      <c r="R17133">
        <v>997.40674200000001</v>
      </c>
      <c r="S17133" t="s">
        <v>90</v>
      </c>
      <c r="T17133" s="297">
        <v>46311.754166666666</v>
      </c>
    </row>
    <row r="17134" spans="1:20" x14ac:dyDescent="0.35">
      <c r="A17134" t="s">
        <v>159</v>
      </c>
      <c r="C17134" t="s">
        <v>89</v>
      </c>
      <c r="D17134" s="29">
        <v>46725</v>
      </c>
      <c r="E17134">
        <v>0</v>
      </c>
      <c r="F17134">
        <v>0</v>
      </c>
      <c r="G17134">
        <v>0</v>
      </c>
      <c r="H17134">
        <v>0</v>
      </c>
      <c r="L17134">
        <v>589.46738500000004</v>
      </c>
      <c r="R17134">
        <v>997.40674200000001</v>
      </c>
      <c r="S17134" t="s">
        <v>90</v>
      </c>
      <c r="T17134" s="297">
        <v>46311.754166666666</v>
      </c>
    </row>
    <row r="17135" spans="1:20" x14ac:dyDescent="0.35">
      <c r="A17135" t="s">
        <v>159</v>
      </c>
      <c r="C17135" t="s">
        <v>89</v>
      </c>
      <c r="D17135" s="29">
        <v>46726</v>
      </c>
      <c r="E17135">
        <v>0</v>
      </c>
      <c r="F17135">
        <v>0</v>
      </c>
      <c r="G17135">
        <v>0</v>
      </c>
      <c r="H17135">
        <v>0</v>
      </c>
      <c r="L17135">
        <v>589.46738500000004</v>
      </c>
      <c r="R17135">
        <v>997.40674200000001</v>
      </c>
      <c r="S17135" t="s">
        <v>90</v>
      </c>
      <c r="T17135" s="297">
        <v>46311.754166666666</v>
      </c>
    </row>
    <row r="17136" spans="1:20" x14ac:dyDescent="0.35">
      <c r="A17136" t="s">
        <v>159</v>
      </c>
      <c r="C17136" t="s">
        <v>89</v>
      </c>
      <c r="D17136" s="29">
        <v>46727</v>
      </c>
      <c r="E17136">
        <v>0</v>
      </c>
      <c r="F17136">
        <v>0</v>
      </c>
      <c r="G17136">
        <v>0</v>
      </c>
      <c r="H17136">
        <v>0</v>
      </c>
      <c r="L17136">
        <v>589.46738500000004</v>
      </c>
      <c r="R17136">
        <v>997.40674200000001</v>
      </c>
      <c r="S17136" t="s">
        <v>90</v>
      </c>
      <c r="T17136" s="297">
        <v>46311.754166666666</v>
      </c>
    </row>
    <row r="17137" spans="1:20" x14ac:dyDescent="0.35">
      <c r="A17137" t="s">
        <v>159</v>
      </c>
      <c r="C17137" t="s">
        <v>89</v>
      </c>
      <c r="D17137" s="29">
        <v>46728</v>
      </c>
      <c r="E17137">
        <v>0</v>
      </c>
      <c r="F17137">
        <v>0</v>
      </c>
      <c r="G17137">
        <v>0</v>
      </c>
      <c r="H17137">
        <v>0</v>
      </c>
      <c r="L17137">
        <v>589.46738500000004</v>
      </c>
      <c r="R17137">
        <v>997.40674200000001</v>
      </c>
      <c r="S17137" t="s">
        <v>90</v>
      </c>
      <c r="T17137" s="297">
        <v>46311.754166666666</v>
      </c>
    </row>
    <row r="17138" spans="1:20" x14ac:dyDescent="0.35">
      <c r="A17138" t="s">
        <v>159</v>
      </c>
      <c r="C17138" t="s">
        <v>89</v>
      </c>
      <c r="D17138" s="29">
        <v>46729</v>
      </c>
      <c r="E17138">
        <v>0</v>
      </c>
      <c r="F17138">
        <v>0</v>
      </c>
      <c r="G17138">
        <v>0</v>
      </c>
      <c r="H17138">
        <v>0</v>
      </c>
      <c r="L17138">
        <v>589.46738500000004</v>
      </c>
      <c r="R17138">
        <v>997.40674200000001</v>
      </c>
      <c r="S17138" t="s">
        <v>90</v>
      </c>
      <c r="T17138" s="297">
        <v>46311.754166666666</v>
      </c>
    </row>
    <row r="17139" spans="1:20" x14ac:dyDescent="0.35">
      <c r="A17139" t="s">
        <v>159</v>
      </c>
      <c r="C17139" t="s">
        <v>89</v>
      </c>
      <c r="D17139" s="29">
        <v>46730</v>
      </c>
      <c r="E17139">
        <v>0</v>
      </c>
      <c r="F17139">
        <v>0</v>
      </c>
      <c r="G17139">
        <v>0</v>
      </c>
      <c r="H17139">
        <v>0</v>
      </c>
      <c r="L17139">
        <v>589.46738500000004</v>
      </c>
      <c r="R17139">
        <v>997.40674200000001</v>
      </c>
      <c r="S17139" t="s">
        <v>90</v>
      </c>
      <c r="T17139" s="297">
        <v>46311.754166666666</v>
      </c>
    </row>
    <row r="17140" spans="1:20" x14ac:dyDescent="0.35">
      <c r="A17140" t="s">
        <v>159</v>
      </c>
      <c r="C17140" t="s">
        <v>89</v>
      </c>
      <c r="D17140" s="29">
        <v>46731</v>
      </c>
      <c r="E17140">
        <v>0</v>
      </c>
      <c r="F17140">
        <v>0</v>
      </c>
      <c r="G17140">
        <v>0</v>
      </c>
      <c r="H17140">
        <v>0</v>
      </c>
      <c r="L17140">
        <v>589.46738500000004</v>
      </c>
      <c r="R17140">
        <v>997.40674200000001</v>
      </c>
      <c r="S17140" t="s">
        <v>90</v>
      </c>
      <c r="T17140" s="297">
        <v>46311.754166666666</v>
      </c>
    </row>
    <row r="17141" spans="1:20" x14ac:dyDescent="0.35">
      <c r="A17141" t="s">
        <v>159</v>
      </c>
      <c r="C17141" t="s">
        <v>89</v>
      </c>
      <c r="D17141" s="29">
        <v>46732</v>
      </c>
      <c r="E17141">
        <v>0</v>
      </c>
      <c r="F17141">
        <v>0</v>
      </c>
      <c r="G17141">
        <v>0</v>
      </c>
      <c r="H17141">
        <v>0</v>
      </c>
      <c r="L17141">
        <v>589.46738500000004</v>
      </c>
      <c r="R17141">
        <v>997.40674200000001</v>
      </c>
      <c r="S17141" t="s">
        <v>90</v>
      </c>
      <c r="T17141" s="297">
        <v>46311.754166666666</v>
      </c>
    </row>
    <row r="17142" spans="1:20" x14ac:dyDescent="0.35">
      <c r="A17142" t="s">
        <v>159</v>
      </c>
      <c r="C17142" t="s">
        <v>89</v>
      </c>
      <c r="D17142" s="29">
        <v>46733</v>
      </c>
      <c r="E17142">
        <v>0</v>
      </c>
      <c r="F17142">
        <v>0</v>
      </c>
      <c r="G17142">
        <v>0</v>
      </c>
      <c r="H17142">
        <v>0</v>
      </c>
      <c r="L17142">
        <v>589.46738500000004</v>
      </c>
      <c r="R17142">
        <v>997.40674200000001</v>
      </c>
      <c r="S17142" t="s">
        <v>90</v>
      </c>
      <c r="T17142" s="297">
        <v>46311.754166666666</v>
      </c>
    </row>
    <row r="17143" spans="1:20" x14ac:dyDescent="0.35">
      <c r="A17143" t="s">
        <v>159</v>
      </c>
      <c r="C17143" t="s">
        <v>89</v>
      </c>
      <c r="D17143" s="29">
        <v>46734</v>
      </c>
      <c r="E17143">
        <v>0</v>
      </c>
      <c r="F17143">
        <v>0</v>
      </c>
      <c r="G17143">
        <v>0</v>
      </c>
      <c r="H17143">
        <v>0</v>
      </c>
      <c r="L17143">
        <v>589.46738500000004</v>
      </c>
      <c r="R17143">
        <v>997.40674200000001</v>
      </c>
      <c r="S17143" t="s">
        <v>90</v>
      </c>
      <c r="T17143" s="297">
        <v>46311.754166666666</v>
      </c>
    </row>
    <row r="17144" spans="1:20" x14ac:dyDescent="0.35">
      <c r="A17144" t="s">
        <v>159</v>
      </c>
      <c r="C17144" t="s">
        <v>89</v>
      </c>
      <c r="D17144" s="29">
        <v>46735</v>
      </c>
      <c r="E17144">
        <v>0</v>
      </c>
      <c r="F17144">
        <v>0</v>
      </c>
      <c r="G17144">
        <v>0</v>
      </c>
      <c r="H17144">
        <v>0</v>
      </c>
      <c r="L17144">
        <v>589.46738500000004</v>
      </c>
      <c r="R17144">
        <v>997.40674200000001</v>
      </c>
      <c r="S17144" t="s">
        <v>90</v>
      </c>
      <c r="T17144" s="297">
        <v>46311.754166666666</v>
      </c>
    </row>
    <row r="17145" spans="1:20" x14ac:dyDescent="0.35">
      <c r="A17145" t="s">
        <v>159</v>
      </c>
      <c r="C17145" t="s">
        <v>89</v>
      </c>
      <c r="D17145" s="29">
        <v>46736</v>
      </c>
      <c r="E17145">
        <v>0</v>
      </c>
      <c r="F17145">
        <v>0</v>
      </c>
      <c r="G17145">
        <v>0</v>
      </c>
      <c r="H17145">
        <v>0</v>
      </c>
      <c r="L17145">
        <v>589.46738500000004</v>
      </c>
      <c r="R17145">
        <v>997.40674200000001</v>
      </c>
      <c r="S17145" t="s">
        <v>90</v>
      </c>
      <c r="T17145" s="297">
        <v>46311.754166666666</v>
      </c>
    </row>
    <row r="17146" spans="1:20" x14ac:dyDescent="0.35">
      <c r="A17146" t="s">
        <v>159</v>
      </c>
      <c r="C17146" t="s">
        <v>89</v>
      </c>
      <c r="D17146" s="29">
        <v>46737</v>
      </c>
      <c r="E17146">
        <v>0</v>
      </c>
      <c r="F17146">
        <v>0</v>
      </c>
      <c r="G17146">
        <v>0</v>
      </c>
      <c r="H17146">
        <v>0</v>
      </c>
      <c r="L17146">
        <v>589.46738500000004</v>
      </c>
      <c r="R17146">
        <v>997.40674200000001</v>
      </c>
      <c r="S17146" t="s">
        <v>90</v>
      </c>
      <c r="T17146" s="297">
        <v>46311.754166666666</v>
      </c>
    </row>
    <row r="17147" spans="1:20" x14ac:dyDescent="0.35">
      <c r="A17147" t="s">
        <v>159</v>
      </c>
      <c r="C17147" t="s">
        <v>89</v>
      </c>
      <c r="D17147" s="29">
        <v>46738</v>
      </c>
      <c r="E17147">
        <v>0</v>
      </c>
      <c r="F17147">
        <v>0</v>
      </c>
      <c r="G17147">
        <v>0</v>
      </c>
      <c r="H17147">
        <v>0</v>
      </c>
      <c r="L17147">
        <v>589.46738500000004</v>
      </c>
      <c r="R17147">
        <v>997.40674200000001</v>
      </c>
      <c r="S17147" t="s">
        <v>90</v>
      </c>
      <c r="T17147" s="297">
        <v>46311.754166666666</v>
      </c>
    </row>
    <row r="17148" spans="1:20" x14ac:dyDescent="0.35">
      <c r="A17148" t="s">
        <v>159</v>
      </c>
      <c r="C17148" t="s">
        <v>89</v>
      </c>
      <c r="D17148" s="29">
        <v>46739</v>
      </c>
      <c r="E17148">
        <v>0</v>
      </c>
      <c r="F17148">
        <v>0</v>
      </c>
      <c r="G17148">
        <v>0</v>
      </c>
      <c r="H17148">
        <v>0</v>
      </c>
      <c r="L17148">
        <v>589.46738500000004</v>
      </c>
      <c r="R17148">
        <v>997.40674200000001</v>
      </c>
      <c r="S17148" t="s">
        <v>90</v>
      </c>
      <c r="T17148" s="297">
        <v>46311.754166666666</v>
      </c>
    </row>
    <row r="17149" spans="1:20" x14ac:dyDescent="0.35">
      <c r="A17149" t="s">
        <v>159</v>
      </c>
      <c r="C17149" t="s">
        <v>89</v>
      </c>
      <c r="D17149" s="29">
        <v>46740</v>
      </c>
      <c r="E17149">
        <v>0</v>
      </c>
      <c r="F17149">
        <v>0</v>
      </c>
      <c r="G17149">
        <v>0</v>
      </c>
      <c r="H17149">
        <v>0</v>
      </c>
      <c r="L17149">
        <v>589.46738500000004</v>
      </c>
      <c r="R17149">
        <v>997.40674200000001</v>
      </c>
      <c r="S17149" t="s">
        <v>90</v>
      </c>
      <c r="T17149" s="297">
        <v>46311.754166666666</v>
      </c>
    </row>
    <row r="17150" spans="1:20" x14ac:dyDescent="0.35">
      <c r="A17150" t="s">
        <v>159</v>
      </c>
      <c r="C17150" t="s">
        <v>89</v>
      </c>
      <c r="D17150" s="29">
        <v>46741</v>
      </c>
      <c r="E17150">
        <v>0</v>
      </c>
      <c r="F17150">
        <v>0</v>
      </c>
      <c r="G17150">
        <v>0</v>
      </c>
      <c r="H17150">
        <v>0</v>
      </c>
      <c r="L17150">
        <v>589.46738500000004</v>
      </c>
      <c r="R17150">
        <v>997.40674200000001</v>
      </c>
      <c r="S17150" t="s">
        <v>90</v>
      </c>
      <c r="T17150" s="297">
        <v>46311.754166666666</v>
      </c>
    </row>
    <row r="17151" spans="1:20" x14ac:dyDescent="0.35">
      <c r="A17151" t="s">
        <v>159</v>
      </c>
      <c r="C17151" t="s">
        <v>89</v>
      </c>
      <c r="D17151" s="29">
        <v>46742</v>
      </c>
      <c r="E17151">
        <v>0</v>
      </c>
      <c r="F17151">
        <v>0</v>
      </c>
      <c r="G17151">
        <v>0</v>
      </c>
      <c r="H17151">
        <v>0</v>
      </c>
      <c r="L17151">
        <v>589.46738500000004</v>
      </c>
      <c r="R17151">
        <v>997.40674200000001</v>
      </c>
      <c r="S17151" t="s">
        <v>90</v>
      </c>
      <c r="T17151" s="297">
        <v>46311.754166666666</v>
      </c>
    </row>
    <row r="17152" spans="1:20" x14ac:dyDescent="0.35">
      <c r="A17152" t="s">
        <v>159</v>
      </c>
      <c r="C17152" t="s">
        <v>89</v>
      </c>
      <c r="D17152" s="29">
        <v>46743</v>
      </c>
      <c r="E17152">
        <v>0</v>
      </c>
      <c r="F17152">
        <v>0</v>
      </c>
      <c r="G17152">
        <v>0</v>
      </c>
      <c r="H17152">
        <v>0</v>
      </c>
      <c r="L17152">
        <v>589.46738500000004</v>
      </c>
      <c r="R17152">
        <v>997.40674200000001</v>
      </c>
      <c r="S17152" t="s">
        <v>90</v>
      </c>
      <c r="T17152" s="297">
        <v>46311.754166666666</v>
      </c>
    </row>
    <row r="17153" spans="1:20" x14ac:dyDescent="0.35">
      <c r="A17153" t="s">
        <v>159</v>
      </c>
      <c r="C17153" t="s">
        <v>89</v>
      </c>
      <c r="D17153" s="29">
        <v>46744</v>
      </c>
      <c r="E17153">
        <v>0</v>
      </c>
      <c r="F17153">
        <v>0</v>
      </c>
      <c r="G17153">
        <v>0</v>
      </c>
      <c r="H17153">
        <v>0</v>
      </c>
      <c r="L17153">
        <v>589.46738500000004</v>
      </c>
      <c r="R17153">
        <v>997.40674200000001</v>
      </c>
      <c r="S17153" t="s">
        <v>90</v>
      </c>
      <c r="T17153" s="297">
        <v>46311.754166666666</v>
      </c>
    </row>
    <row r="17154" spans="1:20" x14ac:dyDescent="0.35">
      <c r="A17154" t="s">
        <v>159</v>
      </c>
      <c r="C17154" t="s">
        <v>89</v>
      </c>
      <c r="D17154" s="29">
        <v>46745</v>
      </c>
      <c r="E17154">
        <v>0</v>
      </c>
      <c r="F17154">
        <v>0</v>
      </c>
      <c r="G17154">
        <v>0</v>
      </c>
      <c r="H17154">
        <v>0</v>
      </c>
      <c r="L17154">
        <v>589.46738500000004</v>
      </c>
      <c r="R17154">
        <v>997.40674200000001</v>
      </c>
      <c r="S17154" t="s">
        <v>90</v>
      </c>
      <c r="T17154" s="297">
        <v>46311.754166666666</v>
      </c>
    </row>
    <row r="17155" spans="1:20" x14ac:dyDescent="0.35">
      <c r="A17155" t="s">
        <v>159</v>
      </c>
      <c r="C17155" t="s">
        <v>89</v>
      </c>
      <c r="D17155" s="29">
        <v>46746</v>
      </c>
      <c r="E17155">
        <v>0</v>
      </c>
      <c r="F17155">
        <v>0</v>
      </c>
      <c r="G17155">
        <v>0</v>
      </c>
      <c r="H17155">
        <v>0</v>
      </c>
      <c r="L17155">
        <v>589.46738500000004</v>
      </c>
      <c r="R17155">
        <v>997.40674200000001</v>
      </c>
      <c r="S17155" t="s">
        <v>90</v>
      </c>
      <c r="T17155" s="297">
        <v>46311.754166666666</v>
      </c>
    </row>
    <row r="17156" spans="1:20" x14ac:dyDescent="0.35">
      <c r="A17156" t="s">
        <v>159</v>
      </c>
      <c r="C17156" t="s">
        <v>89</v>
      </c>
      <c r="D17156" s="29">
        <v>46747</v>
      </c>
      <c r="E17156">
        <v>0</v>
      </c>
      <c r="F17156">
        <v>0</v>
      </c>
      <c r="G17156">
        <v>0</v>
      </c>
      <c r="H17156">
        <v>0</v>
      </c>
      <c r="L17156">
        <v>589.46738500000004</v>
      </c>
      <c r="R17156">
        <v>997.40674200000001</v>
      </c>
      <c r="S17156" t="s">
        <v>90</v>
      </c>
      <c r="T17156" s="297">
        <v>46311.754166666666</v>
      </c>
    </row>
    <row r="17157" spans="1:20" x14ac:dyDescent="0.35">
      <c r="A17157" t="s">
        <v>159</v>
      </c>
      <c r="C17157" t="s">
        <v>89</v>
      </c>
      <c r="D17157" s="29">
        <v>46748</v>
      </c>
      <c r="E17157">
        <v>0</v>
      </c>
      <c r="F17157">
        <v>0</v>
      </c>
      <c r="G17157">
        <v>0</v>
      </c>
      <c r="H17157">
        <v>0</v>
      </c>
      <c r="L17157">
        <v>589.46738500000004</v>
      </c>
      <c r="R17157">
        <v>997.40674200000001</v>
      </c>
      <c r="S17157" t="s">
        <v>90</v>
      </c>
      <c r="T17157" s="297">
        <v>46311.754166666666</v>
      </c>
    </row>
    <row r="17158" spans="1:20" x14ac:dyDescent="0.35">
      <c r="A17158" t="s">
        <v>159</v>
      </c>
      <c r="C17158" t="s">
        <v>89</v>
      </c>
      <c r="D17158" s="29">
        <v>46749</v>
      </c>
      <c r="E17158">
        <v>0</v>
      </c>
      <c r="F17158">
        <v>0</v>
      </c>
      <c r="G17158">
        <v>0</v>
      </c>
      <c r="H17158">
        <v>0</v>
      </c>
      <c r="L17158">
        <v>589.46738500000004</v>
      </c>
      <c r="R17158">
        <v>997.40674200000001</v>
      </c>
      <c r="S17158" t="s">
        <v>90</v>
      </c>
      <c r="T17158" s="297">
        <v>46311.754166666666</v>
      </c>
    </row>
    <row r="17159" spans="1:20" x14ac:dyDescent="0.35">
      <c r="A17159" t="s">
        <v>159</v>
      </c>
      <c r="C17159" t="s">
        <v>89</v>
      </c>
      <c r="D17159" s="29">
        <v>46750</v>
      </c>
      <c r="E17159">
        <v>0</v>
      </c>
      <c r="F17159">
        <v>0</v>
      </c>
      <c r="G17159">
        <v>0</v>
      </c>
      <c r="H17159">
        <v>0</v>
      </c>
      <c r="L17159">
        <v>589.46738500000004</v>
      </c>
      <c r="R17159">
        <v>997.40674200000001</v>
      </c>
      <c r="S17159" t="s">
        <v>90</v>
      </c>
      <c r="T17159" s="297">
        <v>46311.754166666666</v>
      </c>
    </row>
    <row r="17160" spans="1:20" x14ac:dyDescent="0.35">
      <c r="A17160" t="s">
        <v>159</v>
      </c>
      <c r="C17160" t="s">
        <v>89</v>
      </c>
      <c r="D17160" s="29">
        <v>46751</v>
      </c>
      <c r="E17160">
        <v>0</v>
      </c>
      <c r="F17160">
        <v>0</v>
      </c>
      <c r="G17160">
        <v>0</v>
      </c>
      <c r="H17160">
        <v>0</v>
      </c>
      <c r="L17160">
        <v>589.46738500000004</v>
      </c>
      <c r="R17160">
        <v>997.40674200000001</v>
      </c>
      <c r="S17160" t="s">
        <v>90</v>
      </c>
      <c r="T17160" s="297">
        <v>46311.754166666666</v>
      </c>
    </row>
    <row r="17161" spans="1:20" x14ac:dyDescent="0.35">
      <c r="A17161" t="s">
        <v>159</v>
      </c>
      <c r="C17161" t="s">
        <v>89</v>
      </c>
      <c r="D17161" s="29">
        <v>46752</v>
      </c>
      <c r="E17161">
        <v>0</v>
      </c>
      <c r="F17161">
        <v>0</v>
      </c>
      <c r="G17161">
        <v>0</v>
      </c>
      <c r="H17161">
        <v>0</v>
      </c>
      <c r="L17161">
        <v>589.46738500000004</v>
      </c>
      <c r="R17161">
        <v>997.40674200000001</v>
      </c>
      <c r="S17161" t="s">
        <v>90</v>
      </c>
      <c r="T17161" s="297">
        <v>46311.754166666666</v>
      </c>
    </row>
  </sheetData>
  <sortState xmlns:xlrd2="http://schemas.microsoft.com/office/spreadsheetml/2017/richdata2" ref="A7:T15578">
    <sortCondition ref="D7:D15578"/>
  </sortState>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FFFF00"/>
  </sheetPr>
  <dimension ref="A2:O247"/>
  <sheetViews>
    <sheetView showGridLines="0" tabSelected="1" zoomScale="60" zoomScaleNormal="60" zoomScaleSheetLayoutView="70" workbookViewId="0">
      <selection activeCell="F19" sqref="F19:F22"/>
    </sheetView>
  </sheetViews>
  <sheetFormatPr baseColWidth="10" defaultColWidth="10.81640625" defaultRowHeight="14.5" outlineLevelRow="1" x14ac:dyDescent="0.35"/>
  <cols>
    <col min="1" max="1" width="7.1796875" style="210" customWidth="1"/>
    <col min="2" max="13" width="18.54296875" style="210" customWidth="1"/>
    <col min="14" max="22" width="12.54296875" style="210" customWidth="1"/>
    <col min="23" max="24" width="10.81640625" style="210"/>
    <col min="25" max="25" width="13.81640625" style="210" customWidth="1"/>
    <col min="26" max="16384" width="10.81640625" style="210"/>
  </cols>
  <sheetData>
    <row r="2" spans="1:15" s="213" customFormat="1" ht="37.5" customHeight="1" x14ac:dyDescent="0.35">
      <c r="A2" s="153"/>
      <c r="C2" s="153"/>
      <c r="D2" s="261" t="s">
        <v>160</v>
      </c>
      <c r="E2" s="262">
        <f>'PT Storengy'!I2</f>
        <v>46304</v>
      </c>
      <c r="F2" s="152"/>
      <c r="H2" s="153"/>
      <c r="I2" s="261" t="s">
        <v>161</v>
      </c>
      <c r="J2" s="262">
        <v>46324</v>
      </c>
      <c r="K2" s="152"/>
      <c r="L2" s="152"/>
      <c r="M2" s="152"/>
      <c r="N2" s="152"/>
      <c r="O2" s="152"/>
    </row>
    <row r="4" spans="1:15" s="213" customFormat="1" ht="18.5" x14ac:dyDescent="0.35">
      <c r="B4" s="152" t="s">
        <v>162</v>
      </c>
      <c r="D4" s="152"/>
      <c r="E4" s="152"/>
      <c r="F4" s="152"/>
      <c r="G4" s="152"/>
      <c r="H4" s="213" t="s">
        <v>163</v>
      </c>
      <c r="I4" s="214">
        <f>DATE(J4,4,1)</f>
        <v>46478</v>
      </c>
      <c r="J4" s="215">
        <v>2027</v>
      </c>
      <c r="K4" s="216" t="s">
        <v>164</v>
      </c>
      <c r="L4" s="214">
        <f>DATE(M4,3,31)</f>
        <v>46843</v>
      </c>
      <c r="M4" s="215">
        <f>J4+1</f>
        <v>2028</v>
      </c>
    </row>
    <row r="6" spans="1:15" ht="15" thickBot="1" x14ac:dyDescent="0.4"/>
    <row r="7" spans="1:15" s="217" customFormat="1" ht="35.15" customHeight="1" thickBot="1" x14ac:dyDescent="0.4">
      <c r="C7" s="122" t="s">
        <v>165</v>
      </c>
      <c r="D7" s="123" t="s">
        <v>166</v>
      </c>
      <c r="E7" s="123" t="s">
        <v>167</v>
      </c>
      <c r="F7" s="124" t="s">
        <v>168</v>
      </c>
      <c r="G7" s="124" t="s">
        <v>169</v>
      </c>
      <c r="H7" s="124" t="s">
        <v>170</v>
      </c>
      <c r="I7" s="124" t="s">
        <v>171</v>
      </c>
      <c r="J7" s="298" t="s">
        <v>172</v>
      </c>
      <c r="K7" s="298" t="s">
        <v>173</v>
      </c>
      <c r="L7" s="298" t="s">
        <v>174</v>
      </c>
    </row>
    <row r="8" spans="1:15" ht="15" thickBot="1" x14ac:dyDescent="0.4">
      <c r="C8" s="30"/>
      <c r="D8" s="30"/>
      <c r="E8" s="30"/>
      <c r="F8" s="30"/>
      <c r="J8" s="30"/>
      <c r="K8" s="30"/>
      <c r="L8" s="30"/>
      <c r="M8" s="217"/>
      <c r="N8" s="217"/>
    </row>
    <row r="9" spans="1:15" ht="15" thickBot="1" x14ac:dyDescent="0.4">
      <c r="B9" s="177" t="s">
        <v>175</v>
      </c>
      <c r="C9" s="322" t="s">
        <v>176</v>
      </c>
      <c r="D9" s="116" t="s">
        <v>41</v>
      </c>
      <c r="E9" s="173">
        <v>17.013766</v>
      </c>
      <c r="F9" s="319">
        <v>0</v>
      </c>
      <c r="G9" s="310">
        <f>SUM(E9:E12)</f>
        <v>45</v>
      </c>
      <c r="H9" s="324">
        <v>46478</v>
      </c>
      <c r="I9" s="324">
        <v>46675</v>
      </c>
      <c r="J9" s="313">
        <f>D172</f>
        <v>45</v>
      </c>
      <c r="K9" s="313">
        <f>G172</f>
        <v>375</v>
      </c>
      <c r="L9" s="313">
        <f>H172</f>
        <v>591</v>
      </c>
      <c r="M9" s="217"/>
      <c r="N9" s="217"/>
    </row>
    <row r="10" spans="1:15" x14ac:dyDescent="0.35">
      <c r="C10" s="323"/>
      <c r="D10" s="117" t="s">
        <v>45</v>
      </c>
      <c r="E10" s="143">
        <v>14.10256</v>
      </c>
      <c r="F10" s="320"/>
      <c r="G10" s="311"/>
      <c r="H10" s="325"/>
      <c r="I10" s="325"/>
      <c r="J10" s="314"/>
      <c r="K10" s="314"/>
      <c r="L10" s="314"/>
      <c r="M10" s="217"/>
      <c r="N10" s="217"/>
    </row>
    <row r="11" spans="1:15" x14ac:dyDescent="0.35">
      <c r="C11" s="323"/>
      <c r="D11" s="118" t="s">
        <v>49</v>
      </c>
      <c r="E11" s="299">
        <v>13.883673999999999</v>
      </c>
      <c r="F11" s="320"/>
      <c r="G11" s="311"/>
      <c r="H11" s="325"/>
      <c r="I11" s="325"/>
      <c r="J11" s="314"/>
      <c r="K11" s="314"/>
      <c r="L11" s="314"/>
      <c r="M11" s="217"/>
      <c r="N11" s="217"/>
    </row>
    <row r="12" spans="1:15" ht="2.15" customHeight="1" thickBot="1" x14ac:dyDescent="0.4">
      <c r="C12" s="312"/>
      <c r="D12" s="300"/>
      <c r="E12" s="301"/>
      <c r="F12" s="327"/>
      <c r="G12" s="312"/>
      <c r="H12" s="326"/>
      <c r="I12" s="326"/>
      <c r="J12" s="315"/>
      <c r="K12" s="315"/>
      <c r="L12" s="315"/>
      <c r="M12" s="217"/>
      <c r="N12" s="217"/>
    </row>
    <row r="13" spans="1:15" ht="15" thickBot="1" x14ac:dyDescent="0.4">
      <c r="C13" s="30"/>
      <c r="D13" s="30"/>
      <c r="E13" s="125"/>
      <c r="F13" s="30"/>
      <c r="G13" s="30"/>
      <c r="H13" s="218"/>
      <c r="I13" s="218"/>
      <c r="J13" s="305"/>
      <c r="K13" s="305"/>
      <c r="L13" s="305"/>
      <c r="M13" s="217"/>
      <c r="N13" s="217"/>
    </row>
    <row r="14" spans="1:15" ht="17.5" customHeight="1" x14ac:dyDescent="0.35">
      <c r="C14" s="322" t="s">
        <v>127</v>
      </c>
      <c r="D14" s="116" t="s">
        <v>42</v>
      </c>
      <c r="E14" s="174">
        <v>1.5</v>
      </c>
      <c r="F14" s="319">
        <v>0</v>
      </c>
      <c r="G14" s="310">
        <f>SUM(E14:E16)</f>
        <v>15</v>
      </c>
      <c r="H14" s="324">
        <v>46478</v>
      </c>
      <c r="I14" s="324">
        <v>46675</v>
      </c>
      <c r="J14" s="313">
        <f>D174</f>
        <v>15</v>
      </c>
      <c r="K14" s="313">
        <f>G174</f>
        <v>125</v>
      </c>
      <c r="L14" s="313">
        <f>H174</f>
        <v>138</v>
      </c>
      <c r="M14" s="217"/>
      <c r="N14" s="217"/>
    </row>
    <row r="15" spans="1:15" ht="17.5" customHeight="1" x14ac:dyDescent="0.35">
      <c r="C15" s="323"/>
      <c r="D15" s="117" t="s">
        <v>46</v>
      </c>
      <c r="E15" s="175">
        <v>1.0540799999999999</v>
      </c>
      <c r="F15" s="320"/>
      <c r="G15" s="311"/>
      <c r="H15" s="325"/>
      <c r="I15" s="325"/>
      <c r="J15" s="314"/>
      <c r="K15" s="314"/>
      <c r="L15" s="314"/>
      <c r="M15" s="217"/>
      <c r="N15" s="217"/>
    </row>
    <row r="16" spans="1:15" x14ac:dyDescent="0.35">
      <c r="C16" s="323"/>
      <c r="D16" s="118" t="s">
        <v>50</v>
      </c>
      <c r="E16" s="176">
        <v>12.445919999999999</v>
      </c>
      <c r="F16" s="320"/>
      <c r="G16" s="311"/>
      <c r="H16" s="325"/>
      <c r="I16" s="325"/>
      <c r="J16" s="314"/>
      <c r="K16" s="314"/>
      <c r="L16" s="314"/>
    </row>
    <row r="17" spans="3:14" ht="2.15" customHeight="1" thickBot="1" x14ac:dyDescent="0.4">
      <c r="C17" s="312"/>
      <c r="D17" s="300"/>
      <c r="E17" s="302"/>
      <c r="F17" s="321"/>
      <c r="G17" s="312"/>
      <c r="H17" s="326"/>
      <c r="I17" s="326"/>
      <c r="J17" s="315"/>
      <c r="K17" s="315"/>
      <c r="L17" s="315"/>
    </row>
    <row r="18" spans="3:14" ht="15" thickBot="1" x14ac:dyDescent="0.4">
      <c r="J18" s="306"/>
      <c r="K18" s="306"/>
      <c r="L18" s="306"/>
    </row>
    <row r="19" spans="3:14" x14ac:dyDescent="0.35">
      <c r="C19" s="322" t="s">
        <v>125</v>
      </c>
      <c r="D19" s="116" t="s">
        <v>44</v>
      </c>
      <c r="E19" s="174">
        <v>0</v>
      </c>
      <c r="F19" s="319">
        <v>0</v>
      </c>
      <c r="G19" s="310">
        <f>SUM(E19:E22)</f>
        <v>24.5</v>
      </c>
      <c r="H19" s="324">
        <v>46478</v>
      </c>
      <c r="I19" s="324">
        <v>46692</v>
      </c>
      <c r="J19" s="313">
        <f>D176</f>
        <v>24.5</v>
      </c>
      <c r="K19" s="313">
        <f>G176</f>
        <v>272</v>
      </c>
      <c r="L19" s="313">
        <f>H176</f>
        <v>402</v>
      </c>
      <c r="M19" s="217"/>
      <c r="N19" s="217"/>
    </row>
    <row r="20" spans="3:14" x14ac:dyDescent="0.35">
      <c r="C20" s="323"/>
      <c r="D20" s="117" t="s">
        <v>48</v>
      </c>
      <c r="E20" s="175">
        <v>0.22558500000000001</v>
      </c>
      <c r="F20" s="320"/>
      <c r="G20" s="311"/>
      <c r="H20" s="325"/>
      <c r="I20" s="325"/>
      <c r="J20" s="314"/>
      <c r="K20" s="314"/>
      <c r="L20" s="314"/>
      <c r="M20" s="217"/>
      <c r="N20" s="217"/>
    </row>
    <row r="21" spans="3:14" x14ac:dyDescent="0.35">
      <c r="C21" s="323"/>
      <c r="D21" s="118" t="s">
        <v>52</v>
      </c>
      <c r="E21" s="176">
        <v>24.274415000000001</v>
      </c>
      <c r="F21" s="320"/>
      <c r="G21" s="311"/>
      <c r="H21" s="325"/>
      <c r="I21" s="325"/>
      <c r="J21" s="314"/>
      <c r="K21" s="314"/>
      <c r="L21" s="314"/>
      <c r="M21" s="217"/>
      <c r="N21" s="217"/>
    </row>
    <row r="22" spans="3:14" ht="2.15" customHeight="1" thickBot="1" x14ac:dyDescent="0.4">
      <c r="C22" s="312"/>
      <c r="D22" s="300"/>
      <c r="E22" s="302"/>
      <c r="F22" s="321"/>
      <c r="G22" s="312"/>
      <c r="H22" s="326"/>
      <c r="I22" s="326"/>
      <c r="J22" s="315"/>
      <c r="K22" s="315"/>
      <c r="L22" s="315"/>
      <c r="M22" s="217"/>
      <c r="N22" s="217"/>
    </row>
    <row r="23" spans="3:14" ht="15" thickBot="1" x14ac:dyDescent="0.4">
      <c r="C23" s="30"/>
      <c r="D23" s="30"/>
      <c r="E23" s="125"/>
      <c r="F23" s="30"/>
      <c r="G23" s="30"/>
      <c r="H23" s="119"/>
      <c r="I23" s="218"/>
      <c r="J23" s="305"/>
      <c r="K23" s="305"/>
      <c r="L23" s="305"/>
      <c r="M23" s="217"/>
      <c r="N23" s="217"/>
    </row>
    <row r="24" spans="3:14" x14ac:dyDescent="0.35">
      <c r="C24" s="322" t="s">
        <v>177</v>
      </c>
      <c r="D24" s="116" t="s">
        <v>51</v>
      </c>
      <c r="E24" s="174">
        <v>11.7</v>
      </c>
      <c r="F24" s="319">
        <v>0</v>
      </c>
      <c r="G24" s="310">
        <f>SUM(E24:E27)</f>
        <v>11.7</v>
      </c>
      <c r="H24" s="324">
        <v>46478</v>
      </c>
      <c r="I24" s="324">
        <v>46692</v>
      </c>
      <c r="J24" s="313">
        <f>D178</f>
        <v>11.7</v>
      </c>
      <c r="K24" s="313">
        <f>G178</f>
        <v>94</v>
      </c>
      <c r="L24" s="313">
        <f>H178</f>
        <v>650</v>
      </c>
      <c r="M24" s="217"/>
      <c r="N24" s="217"/>
    </row>
    <row r="25" spans="3:14" ht="2.15" customHeight="1" x14ac:dyDescent="0.35">
      <c r="C25" s="323"/>
      <c r="D25" s="117"/>
      <c r="E25" s="175"/>
      <c r="F25" s="320"/>
      <c r="G25" s="311"/>
      <c r="H25" s="325"/>
      <c r="I25" s="325"/>
      <c r="J25" s="314"/>
      <c r="K25" s="314"/>
      <c r="L25" s="314"/>
      <c r="M25" s="217"/>
      <c r="N25" s="217"/>
    </row>
    <row r="26" spans="3:14" ht="2.15" customHeight="1" x14ac:dyDescent="0.35">
      <c r="C26" s="323"/>
      <c r="D26" s="118"/>
      <c r="E26" s="130"/>
      <c r="F26" s="320"/>
      <c r="G26" s="311"/>
      <c r="H26" s="325"/>
      <c r="I26" s="325"/>
      <c r="J26" s="314"/>
      <c r="K26" s="314"/>
      <c r="L26" s="314"/>
      <c r="M26" s="217"/>
      <c r="N26" s="217"/>
    </row>
    <row r="27" spans="3:14" ht="2.15" customHeight="1" thickBot="1" x14ac:dyDescent="0.4">
      <c r="C27" s="312"/>
      <c r="D27" s="300"/>
      <c r="E27" s="303"/>
      <c r="F27" s="321"/>
      <c r="G27" s="312"/>
      <c r="H27" s="326"/>
      <c r="I27" s="326"/>
      <c r="J27" s="315"/>
      <c r="K27" s="315"/>
      <c r="L27" s="315"/>
      <c r="M27" s="217"/>
      <c r="N27" s="217"/>
    </row>
    <row r="28" spans="3:14" x14ac:dyDescent="0.35">
      <c r="M28" s="217"/>
      <c r="N28" s="217"/>
    </row>
    <row r="29" spans="3:14" x14ac:dyDescent="0.35">
      <c r="M29" s="217"/>
      <c r="N29" s="217"/>
    </row>
    <row r="30" spans="3:14" x14ac:dyDescent="0.35">
      <c r="M30" s="217"/>
      <c r="N30" s="217"/>
    </row>
    <row r="32" spans="3:14" ht="28.5" x14ac:dyDescent="0.35">
      <c r="C32" s="209" t="s">
        <v>178</v>
      </c>
      <c r="I32" s="209" t="s">
        <v>179</v>
      </c>
    </row>
    <row r="33" spans="3:11" x14ac:dyDescent="0.35">
      <c r="E33" s="220" t="s">
        <v>180</v>
      </c>
      <c r="F33" s="221"/>
      <c r="G33" s="307">
        <f>DATE(YEAR(I4),10,31)</f>
        <v>46691</v>
      </c>
    </row>
    <row r="35" spans="3:11" ht="51.75" customHeight="1" x14ac:dyDescent="0.35">
      <c r="D35" s="317" t="s">
        <v>181</v>
      </c>
      <c r="E35" s="328"/>
      <c r="F35" s="317" t="s">
        <v>182</v>
      </c>
      <c r="G35" s="318"/>
      <c r="J35" s="317" t="s">
        <v>181</v>
      </c>
      <c r="K35" s="328"/>
    </row>
    <row r="36" spans="3:11" ht="31.5" customHeight="1" x14ac:dyDescent="0.35">
      <c r="D36" s="37" t="s">
        <v>183</v>
      </c>
      <c r="E36" s="37" t="s">
        <v>184</v>
      </c>
      <c r="F36" s="37" t="s">
        <v>183</v>
      </c>
      <c r="G36" s="37" t="s">
        <v>184</v>
      </c>
      <c r="J36" s="37" t="s">
        <v>183</v>
      </c>
      <c r="K36" s="37" t="s">
        <v>184</v>
      </c>
    </row>
    <row r="37" spans="3:11" ht="20.149999999999999" customHeight="1" x14ac:dyDescent="0.35">
      <c r="C37" s="47" t="s">
        <v>185</v>
      </c>
      <c r="D37" s="119">
        <f ca="1">Atlantique_I!G$14</f>
        <v>46645</v>
      </c>
      <c r="E37" s="30">
        <f ca="1">IFERROR($G$33-D37,"none")</f>
        <v>46</v>
      </c>
      <c r="F37" s="119">
        <f ca="1">Atlantique_I!M$14</f>
        <v>46656</v>
      </c>
      <c r="G37" s="30">
        <f ca="1">IFERROR($G$33-F37,"none")</f>
        <v>35</v>
      </c>
      <c r="I37" s="47" t="s">
        <v>185</v>
      </c>
      <c r="J37" s="211">
        <f ca="1">Atlantique_W!G14</f>
        <v>46837</v>
      </c>
      <c r="K37" s="276">
        <f ca="1">DATE(M$4,3,31)-J37</f>
        <v>6</v>
      </c>
    </row>
    <row r="38" spans="3:11" ht="20.149999999999999" customHeight="1" x14ac:dyDescent="0.35">
      <c r="C38" s="47" t="s">
        <v>186</v>
      </c>
      <c r="D38" s="119">
        <f ca="1">'Nord-Est_I'!G$14</f>
        <v>46645</v>
      </c>
      <c r="E38" s="30">
        <f t="shared" ref="E38:E40" ca="1" si="0">IFERROR($G$33-D38,"none")</f>
        <v>46</v>
      </c>
      <c r="F38" s="119">
        <f ca="1">'Nord-Est_I'!M$14</f>
        <v>46645</v>
      </c>
      <c r="G38" s="30">
        <f ca="1">IFERROR($G$33-F38,"none")</f>
        <v>46</v>
      </c>
      <c r="H38" s="309"/>
      <c r="I38" s="47" t="s">
        <v>186</v>
      </c>
      <c r="J38" s="211">
        <f ca="1">'Nord-Est_W'!G14</f>
        <v>46832</v>
      </c>
      <c r="K38" s="276">
        <f ca="1">DATE(M$4,3,31)-J38</f>
        <v>11</v>
      </c>
    </row>
    <row r="39" spans="3:11" ht="20.149999999999999" customHeight="1" x14ac:dyDescent="0.35">
      <c r="C39" s="47" t="s">
        <v>187</v>
      </c>
      <c r="D39" s="119">
        <f ca="1">'Nord-Ouest_I'!G$14</f>
        <v>46643</v>
      </c>
      <c r="E39" s="30">
        <f t="shared" ca="1" si="0"/>
        <v>48</v>
      </c>
      <c r="F39" s="119">
        <f ca="1">'Nord-Ouest_I'!M$14</f>
        <v>46646</v>
      </c>
      <c r="G39" s="30">
        <f ca="1">IFERROR($G$33-F39,"none")</f>
        <v>45</v>
      </c>
      <c r="H39" s="309"/>
      <c r="I39" s="47" t="s">
        <v>187</v>
      </c>
      <c r="J39" s="211">
        <f ca="1">'Nord-Ouest_W'!G14</f>
        <v>46767</v>
      </c>
      <c r="K39" s="276">
        <f ca="1">DATE(M$4,3,31)-J39</f>
        <v>76</v>
      </c>
    </row>
    <row r="40" spans="3:11" ht="20.149999999999999" customHeight="1" x14ac:dyDescent="0.35">
      <c r="C40" s="47" t="s">
        <v>177</v>
      </c>
      <c r="D40" s="119">
        <f ca="1">'Sud-Est_I'!G$14</f>
        <v>46679</v>
      </c>
      <c r="E40" s="30">
        <f t="shared" ca="1" si="0"/>
        <v>12</v>
      </c>
      <c r="F40" s="212">
        <f ca="1">'Sud-Est_I'!M$14</f>
        <v>46684</v>
      </c>
      <c r="G40" s="30">
        <f ca="1">IFERROR($G$33-F40,"none")</f>
        <v>7</v>
      </c>
      <c r="H40" s="309"/>
      <c r="I40" s="47" t="s">
        <v>177</v>
      </c>
      <c r="J40" s="211">
        <f ca="1">'Sud-Est_W'!G14</f>
        <v>46717</v>
      </c>
      <c r="K40" s="276">
        <f ca="1">DATE(M$4,3,31)-J40</f>
        <v>126</v>
      </c>
    </row>
    <row r="41" spans="3:11" x14ac:dyDescent="0.35">
      <c r="H41" s="309"/>
    </row>
    <row r="45" spans="3:11" s="213" customFormat="1" ht="18.5" x14ac:dyDescent="0.35">
      <c r="C45" s="152" t="s">
        <v>188</v>
      </c>
    </row>
    <row r="97" spans="3:3" s="213" customFormat="1" ht="18.5" x14ac:dyDescent="0.35">
      <c r="C97" s="152" t="s">
        <v>189</v>
      </c>
    </row>
    <row r="146" spans="3:13" s="213" customFormat="1" ht="18.5" collapsed="1" x14ac:dyDescent="0.35">
      <c r="C146" s="152" t="s">
        <v>190</v>
      </c>
      <c r="F146" s="308" t="s">
        <v>191</v>
      </c>
    </row>
    <row r="149" spans="3:13" x14ac:dyDescent="0.35">
      <c r="M149" s="30" t="s">
        <v>192</v>
      </c>
    </row>
    <row r="150" spans="3:13" x14ac:dyDescent="0.35">
      <c r="M150" s="30" t="s">
        <v>193</v>
      </c>
    </row>
    <row r="151" spans="3:13" ht="43.5" x14ac:dyDescent="0.35">
      <c r="D151" s="265" t="s">
        <v>194</v>
      </c>
      <c r="E151" s="265" t="s">
        <v>195</v>
      </c>
      <c r="F151" s="265" t="s">
        <v>196</v>
      </c>
      <c r="G151" s="265" t="s">
        <v>197</v>
      </c>
      <c r="H151" s="265" t="s">
        <v>198</v>
      </c>
      <c r="I151" s="265" t="s">
        <v>199</v>
      </c>
      <c r="J151" s="265" t="s">
        <v>196</v>
      </c>
      <c r="K151" s="265" t="s">
        <v>200</v>
      </c>
      <c r="M151" s="265" t="s">
        <v>201</v>
      </c>
    </row>
    <row r="152" spans="3:13" x14ac:dyDescent="0.35">
      <c r="M152" s="30"/>
    </row>
    <row r="153" spans="3:13" x14ac:dyDescent="0.35">
      <c r="C153" s="222" t="s">
        <v>185</v>
      </c>
      <c r="D153" s="263">
        <f>Serene_A_I!D$3</f>
        <v>45</v>
      </c>
      <c r="E153" s="264">
        <f>Serene_A_I!D$4</f>
        <v>119.99999999999999</v>
      </c>
      <c r="F153" s="264">
        <f>D153*1000/H153</f>
        <v>76.185590032190547</v>
      </c>
      <c r="G153" s="268">
        <f>Serene_A_I!D$5</f>
        <v>375.00000000000006</v>
      </c>
      <c r="H153" s="268">
        <f>Serene_A_W!D$5</f>
        <v>590.66287969924815</v>
      </c>
      <c r="I153" s="264">
        <f ca="1">Atlantique_I!S14</f>
        <v>128</v>
      </c>
      <c r="J153" s="264">
        <f ca="1">Atlantique_W!K15</f>
        <v>158</v>
      </c>
      <c r="K153" s="268">
        <f>Serene_A_W!A77*H153</f>
        <v>333.45060607518803</v>
      </c>
      <c r="M153" s="266">
        <v>340</v>
      </c>
    </row>
    <row r="154" spans="3:13" x14ac:dyDescent="0.35">
      <c r="D154" s="30"/>
      <c r="E154" s="30"/>
      <c r="F154" s="30"/>
      <c r="G154" s="30"/>
      <c r="H154" s="30"/>
      <c r="I154" s="30"/>
      <c r="J154" s="30"/>
      <c r="K154" s="30"/>
      <c r="M154" s="267"/>
    </row>
    <row r="155" spans="3:13" x14ac:dyDescent="0.35">
      <c r="C155" s="222" t="s">
        <v>186</v>
      </c>
      <c r="D155" s="263">
        <f>Serene_N_I!D$3</f>
        <v>15</v>
      </c>
      <c r="E155" s="264">
        <f>Serene_N_I!D$4</f>
        <v>120.00000000000001</v>
      </c>
      <c r="F155" s="264">
        <f>Serene_N_W!D$4</f>
        <v>109.89184</v>
      </c>
      <c r="G155" s="268">
        <f>Serene_N_I!D$5</f>
        <v>124.99999999999999</v>
      </c>
      <c r="H155" s="268">
        <f>Serene_N_W!D$5</f>
        <v>138.27339130434783</v>
      </c>
      <c r="I155" s="264">
        <f ca="1">'Nord-Est_I'!S14</f>
        <v>128</v>
      </c>
      <c r="J155" s="264">
        <f ca="1">'Nord-Est_W'!K15</f>
        <v>158</v>
      </c>
      <c r="K155" s="268">
        <f>Serene_N_W!A77*H155</f>
        <v>107.19547990846682</v>
      </c>
      <c r="M155" s="266">
        <v>130</v>
      </c>
    </row>
    <row r="156" spans="3:13" x14ac:dyDescent="0.35">
      <c r="D156" s="30"/>
      <c r="E156" s="30"/>
      <c r="F156" s="30"/>
      <c r="G156" s="30"/>
      <c r="H156" s="30"/>
      <c r="I156" s="30"/>
      <c r="J156" s="30"/>
      <c r="K156" s="30"/>
      <c r="M156" s="267"/>
    </row>
    <row r="157" spans="3:13" x14ac:dyDescent="0.35">
      <c r="C157" s="222" t="s">
        <v>187</v>
      </c>
      <c r="D157" s="263">
        <f>Sediane_I!D$3</f>
        <v>24.5</v>
      </c>
      <c r="E157" s="264">
        <f>Sediane_I!D$4</f>
        <v>90</v>
      </c>
      <c r="F157" s="264">
        <f>Sediane_W!D$4</f>
        <v>60.917132040816334</v>
      </c>
      <c r="G157" s="268">
        <f>Sediane_I!D$5</f>
        <v>272.22222222222223</v>
      </c>
      <c r="H157" s="268">
        <f>Sediane_W!D$5</f>
        <v>402.27940258511978</v>
      </c>
      <c r="I157" s="279">
        <f ca="1">'Nord-Ouest_I'!S14</f>
        <v>122</v>
      </c>
      <c r="J157" s="279">
        <f ca="1">'Nord-Ouest_W'!K15</f>
        <v>76</v>
      </c>
      <c r="K157" s="268">
        <f>Sediane_W!A77*H157</f>
        <v>357.10739844073242</v>
      </c>
      <c r="M157" s="266">
        <v>320</v>
      </c>
    </row>
    <row r="158" spans="3:13" x14ac:dyDescent="0.35">
      <c r="D158" s="30"/>
      <c r="E158" s="30"/>
      <c r="F158" s="30"/>
      <c r="G158" s="30"/>
      <c r="H158" s="30"/>
      <c r="I158" s="30"/>
      <c r="J158" s="30"/>
      <c r="K158" s="30"/>
      <c r="M158" s="267"/>
    </row>
    <row r="159" spans="3:13" x14ac:dyDescent="0.35">
      <c r="C159" s="222" t="s">
        <v>177</v>
      </c>
      <c r="D159" s="263">
        <f>Saline_I!D$3</f>
        <v>11.7</v>
      </c>
      <c r="E159" s="264">
        <f>Saline_I!D$4</f>
        <v>125</v>
      </c>
      <c r="F159" s="264">
        <f>Saline_W!D$4</f>
        <v>18</v>
      </c>
      <c r="G159" s="268">
        <f>Saline_I!D$5</f>
        <v>93.6</v>
      </c>
      <c r="H159" s="268">
        <f>Saline_W!D$5</f>
        <v>649.99999999999989</v>
      </c>
      <c r="I159" s="264">
        <f ca="1">'Sud-Est_I'!S14</f>
        <v>180</v>
      </c>
      <c r="J159" s="264">
        <f ca="1">'Sud-Est_W'!K15</f>
        <v>26</v>
      </c>
      <c r="K159" s="268">
        <f>Saline_W!A77*H159</f>
        <v>649.99999999999989</v>
      </c>
      <c r="M159" s="266">
        <v>145</v>
      </c>
    </row>
    <row r="165" spans="3:13" s="213" customFormat="1" ht="18.5" hidden="1" outlineLevel="1" x14ac:dyDescent="0.35">
      <c r="C165" s="152" t="s">
        <v>202</v>
      </c>
      <c r="D165" s="213" t="s">
        <v>203</v>
      </c>
    </row>
    <row r="166" spans="3:13" hidden="1" outlineLevel="1" x14ac:dyDescent="0.35"/>
    <row r="167" spans="3:13" hidden="1" outlineLevel="1" x14ac:dyDescent="0.35"/>
    <row r="168" spans="3:13" hidden="1" outlineLevel="1" x14ac:dyDescent="0.35">
      <c r="M168" s="30" t="str">
        <f>M149</f>
        <v>Deliberation CRE</v>
      </c>
    </row>
    <row r="169" spans="3:13" hidden="1" outlineLevel="1" x14ac:dyDescent="0.35">
      <c r="M169" s="30" t="str">
        <f>M150</f>
        <v>2026-85</v>
      </c>
    </row>
    <row r="170" spans="3:13" ht="43.5" hidden="1" outlineLevel="1" x14ac:dyDescent="0.35">
      <c r="D170" s="265" t="s">
        <v>194</v>
      </c>
      <c r="E170" s="265" t="s">
        <v>195</v>
      </c>
      <c r="F170" s="265" t="s">
        <v>196</v>
      </c>
      <c r="G170" s="265" t="s">
        <v>197</v>
      </c>
      <c r="H170" s="265" t="s">
        <v>198</v>
      </c>
      <c r="I170" s="265" t="s">
        <v>199</v>
      </c>
      <c r="J170" s="265" t="s">
        <v>196</v>
      </c>
      <c r="K170" s="265" t="s">
        <v>200</v>
      </c>
      <c r="M170" s="265" t="s">
        <v>201</v>
      </c>
    </row>
    <row r="171" spans="3:13" hidden="1" outlineLevel="1" x14ac:dyDescent="0.35"/>
    <row r="172" spans="3:13" hidden="1" outlineLevel="1" x14ac:dyDescent="0.35">
      <c r="C172" s="222" t="s">
        <v>185</v>
      </c>
      <c r="D172" s="293">
        <v>45</v>
      </c>
      <c r="E172" s="264">
        <v>120</v>
      </c>
      <c r="F172" s="264">
        <v>95</v>
      </c>
      <c r="G172" s="294">
        <v>375</v>
      </c>
      <c r="H172" s="294">
        <v>591</v>
      </c>
      <c r="I172" s="294">
        <v>128</v>
      </c>
      <c r="J172" s="294">
        <v>158</v>
      </c>
      <c r="K172" s="294">
        <v>333</v>
      </c>
      <c r="L172" s="296"/>
      <c r="M172" s="294">
        <f>M153</f>
        <v>340</v>
      </c>
    </row>
    <row r="173" spans="3:13" hidden="1" outlineLevel="1" x14ac:dyDescent="0.35">
      <c r="D173" s="219"/>
      <c r="E173" s="30"/>
      <c r="F173" s="30"/>
      <c r="G173" s="295"/>
      <c r="H173" s="295"/>
      <c r="I173" s="295"/>
      <c r="J173" s="295"/>
      <c r="K173" s="295"/>
      <c r="L173" s="296"/>
      <c r="M173" s="296"/>
    </row>
    <row r="174" spans="3:13" hidden="1" outlineLevel="1" x14ac:dyDescent="0.35">
      <c r="C174" s="222" t="s">
        <v>186</v>
      </c>
      <c r="D174" s="293">
        <v>15</v>
      </c>
      <c r="E174" s="264">
        <v>120</v>
      </c>
      <c r="F174" s="264">
        <v>115</v>
      </c>
      <c r="G174" s="294">
        <v>125</v>
      </c>
      <c r="H174" s="294">
        <v>138</v>
      </c>
      <c r="I174" s="294">
        <v>128</v>
      </c>
      <c r="J174" s="294">
        <v>158</v>
      </c>
      <c r="K174" s="294">
        <v>107</v>
      </c>
      <c r="L174" s="296"/>
      <c r="M174" s="294">
        <f>M155</f>
        <v>130</v>
      </c>
    </row>
    <row r="175" spans="3:13" hidden="1" outlineLevel="1" x14ac:dyDescent="0.35">
      <c r="D175" s="219"/>
      <c r="E175" s="30"/>
      <c r="F175" s="30"/>
      <c r="G175" s="295"/>
      <c r="H175" s="295"/>
      <c r="I175" s="295"/>
      <c r="J175" s="295"/>
      <c r="K175" s="295"/>
      <c r="L175" s="296"/>
      <c r="M175" s="296"/>
    </row>
    <row r="176" spans="3:13" hidden="1" outlineLevel="1" x14ac:dyDescent="0.35">
      <c r="C176" s="222" t="s">
        <v>187</v>
      </c>
      <c r="D176" s="293">
        <v>24.5</v>
      </c>
      <c r="E176" s="264">
        <v>90</v>
      </c>
      <c r="F176" s="264">
        <v>61</v>
      </c>
      <c r="G176" s="294">
        <v>272</v>
      </c>
      <c r="H176" s="294">
        <v>402</v>
      </c>
      <c r="I176" s="294">
        <v>122</v>
      </c>
      <c r="J176" s="294">
        <v>76</v>
      </c>
      <c r="K176" s="294">
        <v>357</v>
      </c>
      <c r="L176" s="296"/>
      <c r="M176" s="294">
        <f>M157</f>
        <v>320</v>
      </c>
    </row>
    <row r="177" spans="3:13" hidden="1" outlineLevel="1" x14ac:dyDescent="0.35">
      <c r="D177" s="219"/>
      <c r="E177" s="30"/>
      <c r="F177" s="30"/>
      <c r="G177" s="295"/>
      <c r="H177" s="295"/>
      <c r="I177" s="295"/>
      <c r="J177" s="295"/>
      <c r="K177" s="295"/>
      <c r="L177" s="296"/>
      <c r="M177" s="296"/>
    </row>
    <row r="178" spans="3:13" hidden="1" outlineLevel="1" x14ac:dyDescent="0.35">
      <c r="C178" s="222" t="s">
        <v>177</v>
      </c>
      <c r="D178" s="293">
        <v>11.7</v>
      </c>
      <c r="E178" s="264">
        <v>125</v>
      </c>
      <c r="F178" s="264">
        <v>18</v>
      </c>
      <c r="G178" s="294">
        <v>94</v>
      </c>
      <c r="H178" s="294">
        <v>650</v>
      </c>
      <c r="I178" s="294">
        <v>180</v>
      </c>
      <c r="J178" s="294">
        <v>26</v>
      </c>
      <c r="K178" s="294">
        <v>650</v>
      </c>
      <c r="L178" s="296"/>
      <c r="M178" s="294">
        <f>M159</f>
        <v>145</v>
      </c>
    </row>
    <row r="179" spans="3:13" hidden="1" outlineLevel="1" x14ac:dyDescent="0.35"/>
    <row r="180" spans="3:13" hidden="1" outlineLevel="1" x14ac:dyDescent="0.35"/>
    <row r="181" spans="3:13" hidden="1" outlineLevel="1" x14ac:dyDescent="0.35"/>
    <row r="182" spans="3:13" collapsed="1" x14ac:dyDescent="0.35"/>
    <row r="185" spans="3:13" s="213" customFormat="1" ht="18.5" collapsed="1" x14ac:dyDescent="0.35">
      <c r="C185" s="152" t="s">
        <v>204</v>
      </c>
      <c r="F185" s="308" t="s">
        <v>191</v>
      </c>
    </row>
    <row r="188" spans="3:13" x14ac:dyDescent="0.35">
      <c r="C188" s="269" t="s">
        <v>185</v>
      </c>
      <c r="D188" s="269"/>
      <c r="E188" s="269"/>
      <c r="F188" s="269" t="s">
        <v>186</v>
      </c>
      <c r="G188" s="269"/>
      <c r="H188" s="269"/>
      <c r="I188" s="269" t="s">
        <v>177</v>
      </c>
      <c r="J188" s="269"/>
      <c r="K188" s="269"/>
      <c r="L188" s="269" t="s">
        <v>187</v>
      </c>
    </row>
    <row r="190" spans="3:13" hidden="1" outlineLevel="1" x14ac:dyDescent="0.35">
      <c r="C190" s="210" t="s">
        <v>205</v>
      </c>
      <c r="D190" s="210" t="s">
        <v>206</v>
      </c>
      <c r="F190" s="210" t="s">
        <v>205</v>
      </c>
      <c r="G190" s="210" t="s">
        <v>206</v>
      </c>
      <c r="I190" s="210" t="s">
        <v>205</v>
      </c>
      <c r="J190" s="210" t="s">
        <v>206</v>
      </c>
      <c r="L190" s="210" t="s">
        <v>205</v>
      </c>
      <c r="M190" s="210" t="s">
        <v>206</v>
      </c>
    </row>
    <row r="191" spans="3:13" hidden="1" outlineLevel="1" x14ac:dyDescent="0.35">
      <c r="C191" s="223">
        <f>IF(Serene_A_I!$H$3&gt;0,Serene_A_I!$I6,0)</f>
        <v>1</v>
      </c>
      <c r="D191" s="223">
        <f>IF(Serene_A_W!$H$3&gt;0,Serene_A_W!$I6,0)</f>
        <v>1</v>
      </c>
      <c r="F191" s="223">
        <f>IF(Serene_N_I!$H$3&gt;0,Serene_N_I!$I6,0)</f>
        <v>1</v>
      </c>
      <c r="G191" s="223">
        <f>IF(Serene_N_W!$H$3&gt;0,Serene_N_W!$I6,0)</f>
        <v>1</v>
      </c>
      <c r="I191" s="223">
        <f>IF(Saline_I!$H$3&gt;0,Saline_I!$I6,0)</f>
        <v>1</v>
      </c>
      <c r="J191" s="223">
        <f>IF(Saline_W!$H$3&gt;0,Saline_W!$I6,0)</f>
        <v>1</v>
      </c>
      <c r="L191" s="223">
        <f>IF(Sediane_I!$H$3&gt;0,Sediane_I!$I6,0)</f>
        <v>0</v>
      </c>
      <c r="M191" s="223">
        <f>IF(Sediane_W!$H$3&gt;0,Sediane_W!$I6,0)</f>
        <v>0</v>
      </c>
    </row>
    <row r="192" spans="3:13" hidden="1" outlineLevel="1" x14ac:dyDescent="0.35">
      <c r="C192" s="223">
        <f>IF(Serene_A_I!$H$3&gt;0,Serene_A_I!$I7,0)</f>
        <v>0.8</v>
      </c>
      <c r="D192" s="223">
        <f>IF(Serene_A_W!$H$3&gt;0,Serene_A_W!$I7,0)</f>
        <v>0.7</v>
      </c>
      <c r="F192" s="223">
        <f>IF(Serene_N_I!$H$3&gt;0,Serene_N_I!$I7,0)</f>
        <v>0.85</v>
      </c>
      <c r="G192" s="223">
        <f>IF(Serene_N_W!$H$3&gt;0,Serene_N_W!$I7,0)</f>
        <v>0.54</v>
      </c>
      <c r="I192" s="223">
        <f>IF(Saline_I!$H$3&gt;0,Saline_I!$I7,0)</f>
        <v>0.95</v>
      </c>
      <c r="J192" s="223">
        <f>IF(Saline_W!$H$3&gt;0,Saline_W!$I7,0)</f>
        <v>0.4</v>
      </c>
      <c r="L192" s="223">
        <f>IF(Sediane_I!$H$3&gt;0,Sediane_I!$I7,0)</f>
        <v>0</v>
      </c>
      <c r="M192" s="223">
        <f>IF(Sediane_W!$H$3&gt;0,Sediane_W!$I7,0)</f>
        <v>0</v>
      </c>
    </row>
    <row r="193" spans="3:13" hidden="1" outlineLevel="1" x14ac:dyDescent="0.35">
      <c r="C193" s="223">
        <f>IF(Serene_A_I!$H$3&gt;0,Serene_A_I!$I8,0)</f>
        <v>0.5</v>
      </c>
      <c r="D193" s="223">
        <f>IF(Serene_A_W!$H$3&gt;0,Serene_A_W!$I8,0)</f>
        <v>0.25</v>
      </c>
      <c r="F193" s="223">
        <f>IF(Serene_N_I!$H$3&gt;0,Serene_N_I!$I8,0)</f>
        <v>0.75</v>
      </c>
      <c r="G193" s="223">
        <f>IF(Serene_N_W!$H$3&gt;0,Serene_N_W!$I8,0)</f>
        <v>0.35</v>
      </c>
      <c r="I193" s="223">
        <f>IF(Saline_I!$H$3&gt;0,Saline_I!$I8,0)</f>
        <v>0.9</v>
      </c>
      <c r="J193" s="223">
        <f>IF(Saline_W!$H$3&gt;0,Saline_W!$I8,0)</f>
        <v>0.2</v>
      </c>
      <c r="L193" s="223">
        <f>IF(Sediane_I!$H$3&gt;0,Sediane_I!$I8,0)</f>
        <v>0</v>
      </c>
      <c r="M193" s="223">
        <f>IF(Sediane_W!$H$3&gt;0,Sediane_W!$I8,0)</f>
        <v>0</v>
      </c>
    </row>
    <row r="194" spans="3:13" hidden="1" outlineLevel="1" x14ac:dyDescent="0.35">
      <c r="C194" s="223">
        <f>IF(Serene_A_I!$H$3&gt;0,Serene_A_I!$I9,0)</f>
        <v>0</v>
      </c>
      <c r="D194" s="223">
        <f>IF(Serene_A_W!$H$3&gt;0,Serene_A_W!$I9,0)</f>
        <v>0.1</v>
      </c>
      <c r="F194" s="223">
        <f>IF(Serene_N_I!$H$3&gt;0,Serene_N_I!$I9,0)</f>
        <v>0</v>
      </c>
      <c r="G194" s="223">
        <f>IF(Serene_N_W!$H$3&gt;0,Serene_N_W!$I9,0)</f>
        <v>0.11</v>
      </c>
      <c r="I194" s="223">
        <f>IF(Saline_I!$H$3&gt;0,Saline_I!$I9,0)</f>
        <v>0.45</v>
      </c>
      <c r="J194" s="223">
        <f>IF(Saline_W!$H$3&gt;0,Saline_W!$I9,0)</f>
        <v>0</v>
      </c>
      <c r="L194" s="223">
        <f>IF(Sediane_I!$H$3&gt;0,Sediane_I!$I9,0)</f>
        <v>0</v>
      </c>
      <c r="M194" s="223">
        <f>IF(Sediane_W!$H$3&gt;0,Sediane_W!$I9,0)</f>
        <v>0</v>
      </c>
    </row>
    <row r="195" spans="3:13" hidden="1" outlineLevel="1" x14ac:dyDescent="0.35">
      <c r="C195" s="223" t="str">
        <f>IF(Serene_A_I!$H$3&gt;0,Serene_A_I!$I10,0)</f>
        <v/>
      </c>
      <c r="D195" s="223">
        <f>IF(Serene_A_W!$H$3&gt;0,Serene_A_W!$I10,0)</f>
        <v>0</v>
      </c>
      <c r="F195" s="223" t="str">
        <f>IF(Serene_N_I!$H$3&gt;0,Serene_N_I!$I10,0)</f>
        <v/>
      </c>
      <c r="G195" s="223">
        <f>IF(Serene_N_W!$H$3&gt;0,Serene_N_W!$I10,0)</f>
        <v>0</v>
      </c>
      <c r="I195" s="223">
        <f>IF(Saline_I!$H$3&gt;0,Saline_I!$I10,0)</f>
        <v>0</v>
      </c>
      <c r="J195" s="223" t="str">
        <f>IF(Saline_W!$H$3&gt;0,Saline_W!$I10,0)</f>
        <v/>
      </c>
      <c r="L195" s="223">
        <f>IF(Sediane_I!$H$3&gt;0,Sediane_I!$I10,0)</f>
        <v>0</v>
      </c>
      <c r="M195" s="223">
        <f>IF(Sediane_W!$H$3&gt;0,Sediane_W!$I10,0)</f>
        <v>0</v>
      </c>
    </row>
    <row r="196" spans="3:13" hidden="1" outlineLevel="1" x14ac:dyDescent="0.35">
      <c r="C196" s="223" t="str">
        <f>IF(Serene_A_I!$H$3&gt;0,Serene_A_I!$I11,0)</f>
        <v/>
      </c>
      <c r="D196" s="223" t="str">
        <f>IF(Serene_A_W!$H$3&gt;0,Serene_A_W!$I11,0)</f>
        <v/>
      </c>
      <c r="F196" s="223" t="str">
        <f>IF(Serene_N_I!$H$3&gt;0,Serene_N_I!$I11,0)</f>
        <v/>
      </c>
      <c r="G196" s="223" t="str">
        <f>IF(Serene_N_W!$H$3&gt;0,Serene_N_W!$I11,0)</f>
        <v/>
      </c>
      <c r="I196" s="223" t="str">
        <f>IF(Saline_I!$H$3&gt;0,Saline_I!$I11,0)</f>
        <v/>
      </c>
      <c r="J196" s="223" t="str">
        <f>IF(Saline_W!$H$3&gt;0,Saline_W!$I11,0)</f>
        <v/>
      </c>
      <c r="L196" s="223">
        <f>IF(Sediane_I!$H$3&gt;0,Sediane_I!$I11,0)</f>
        <v>0</v>
      </c>
      <c r="M196" s="223">
        <f>IF(Sediane_W!$H$3&gt;0,Sediane_W!$I11,0)</f>
        <v>0</v>
      </c>
    </row>
    <row r="197" spans="3:13" hidden="1" outlineLevel="1" x14ac:dyDescent="0.35">
      <c r="C197" s="224">
        <f>IF(Serene_A_I!$M$3&gt;0,Serene_A_I!$N6,0)</f>
        <v>1</v>
      </c>
      <c r="D197" s="224">
        <f>IF(Serene_A_W!$M$3&gt;0,Serene_A_W!$N6,0)</f>
        <v>1</v>
      </c>
      <c r="F197" s="224">
        <f>IF(Serene_N_I!$M$3&gt;0,Serene_N_I!$N6,0)</f>
        <v>1</v>
      </c>
      <c r="G197" s="224">
        <f>IF(Serene_N_W!$M$3&gt;0,Serene_N_W!$N6,0)</f>
        <v>1</v>
      </c>
      <c r="I197" s="224">
        <f>IF(Saline_I!$M$3&gt;0,Saline_I!$N6,0)</f>
        <v>0</v>
      </c>
      <c r="J197" s="224">
        <f>IF(Saline_W!$M$3&gt;0,Saline_W!$N6,0)</f>
        <v>0</v>
      </c>
      <c r="L197" s="224">
        <f>IF(Sediane_I!$M$3&gt;0,Sediane_I!$N6,0)</f>
        <v>1</v>
      </c>
      <c r="M197" s="224">
        <f>IF(Sediane_W!$M$3&gt;0,Sediane_W!$N6,0)</f>
        <v>1</v>
      </c>
    </row>
    <row r="198" spans="3:13" hidden="1" outlineLevel="1" x14ac:dyDescent="0.35">
      <c r="C198" s="224">
        <f>IF(Serene_A_I!$M$3&gt;0,Serene_A_I!$N7,0)</f>
        <v>0.8</v>
      </c>
      <c r="D198" s="224">
        <f>IF(Serene_A_W!$M$3&gt;0,Serene_A_W!$N7,0)</f>
        <v>0.7</v>
      </c>
      <c r="F198" s="224">
        <f>IF(Serene_N_I!$M$3&gt;0,Serene_N_I!$N7,0)</f>
        <v>0.85</v>
      </c>
      <c r="G198" s="224">
        <f>IF(Serene_N_W!$M$3&gt;0,Serene_N_W!$N7,0)</f>
        <v>0.54</v>
      </c>
      <c r="I198" s="224">
        <f>IF(Saline_I!$M$3&gt;0,Saline_I!$N7,0)</f>
        <v>0</v>
      </c>
      <c r="J198" s="224">
        <f>IF(Saline_W!$M$3&gt;0,Saline_W!$N7,0)</f>
        <v>0</v>
      </c>
      <c r="L198" s="224">
        <f>IF(Sediane_I!$M$3&gt;0,Sediane_I!$N7,0)</f>
        <v>0.75</v>
      </c>
      <c r="M198" s="224">
        <f>IF(Sediane_W!$M$3&gt;0,Sediane_W!$N7,0)</f>
        <v>0.78</v>
      </c>
    </row>
    <row r="199" spans="3:13" hidden="1" outlineLevel="1" x14ac:dyDescent="0.35">
      <c r="C199" s="224">
        <f>IF(Serene_A_I!$M$3&gt;0,Serene_A_I!$N8,0)</f>
        <v>0.5</v>
      </c>
      <c r="D199" s="224">
        <f>IF(Serene_A_W!$M$3&gt;0,Serene_A_W!$N8,0)</f>
        <v>0.25</v>
      </c>
      <c r="F199" s="224">
        <f>IF(Serene_N_I!$M$3&gt;0,Serene_N_I!$N8,0)</f>
        <v>0.75</v>
      </c>
      <c r="G199" s="224">
        <f>IF(Serene_N_W!$M$3&gt;0,Serene_N_W!$N8,0)</f>
        <v>0.35</v>
      </c>
      <c r="I199" s="224">
        <f>IF(Saline_I!$M$3&gt;0,Saline_I!$N8,0)</f>
        <v>0</v>
      </c>
      <c r="J199" s="224">
        <f>IF(Saline_W!$M$3&gt;0,Saline_W!$N8,0)</f>
        <v>0</v>
      </c>
      <c r="L199" s="224">
        <f>IF(Sediane_I!$M$3&gt;0,Sediane_I!$N8,0)</f>
        <v>0.56999999999999995</v>
      </c>
      <c r="M199" s="224">
        <f>IF(Sediane_W!$M$3&gt;0,Sediane_W!$N8,0)</f>
        <v>0.1</v>
      </c>
    </row>
    <row r="200" spans="3:13" hidden="1" outlineLevel="1" x14ac:dyDescent="0.35">
      <c r="C200" s="224">
        <f>IF(Serene_A_I!$M$3&gt;0,Serene_A_I!$N9,0)</f>
        <v>0</v>
      </c>
      <c r="D200" s="224">
        <f>IF(Serene_A_W!$M$3&gt;0,Serene_A_W!$N9,0)</f>
        <v>0.1</v>
      </c>
      <c r="F200" s="224">
        <f>IF(Serene_N_I!$M$3&gt;0,Serene_N_I!$N9,0)</f>
        <v>0</v>
      </c>
      <c r="G200" s="224">
        <f>IF(Serene_N_W!$M$3&gt;0,Serene_N_W!$N9,0)</f>
        <v>0.11</v>
      </c>
      <c r="I200" s="224">
        <f>IF(Saline_I!$M$3&gt;0,Saline_I!$N9,0)</f>
        <v>0</v>
      </c>
      <c r="J200" s="224">
        <f>IF(Saline_W!$M$3&gt;0,Saline_W!$N9,0)</f>
        <v>0</v>
      </c>
      <c r="L200" s="224">
        <f>IF(Sediane_I!$M$3&gt;0,Sediane_I!$N9,0)</f>
        <v>0</v>
      </c>
      <c r="M200" s="224">
        <f>IF(Sediane_W!$M$3&gt;0,Sediane_W!$N9,0)</f>
        <v>0</v>
      </c>
    </row>
    <row r="201" spans="3:13" hidden="1" outlineLevel="1" x14ac:dyDescent="0.35">
      <c r="C201" s="224" t="str">
        <f>IF(Serene_A_I!$M$3&gt;0,Serene_A_I!$N10,0)</f>
        <v/>
      </c>
      <c r="D201" s="224">
        <f>IF(Serene_A_W!$M$3&gt;0,Serene_A_W!$N10,0)</f>
        <v>0</v>
      </c>
      <c r="F201" s="224" t="str">
        <f>IF(Serene_N_I!$M$3&gt;0,Serene_N_I!$N10,0)</f>
        <v/>
      </c>
      <c r="G201" s="224">
        <f>IF(Serene_N_W!$M$3&gt;0,Serene_N_W!$N10,0)</f>
        <v>0</v>
      </c>
      <c r="I201" s="224">
        <f>IF(Saline_I!$M$3&gt;0,Saline_I!$N10,0)</f>
        <v>0</v>
      </c>
      <c r="J201" s="224">
        <f>IF(Saline_W!$M$3&gt;0,Saline_W!$N10,0)</f>
        <v>0</v>
      </c>
      <c r="L201" s="224" t="str">
        <f>IF(Sediane_I!$M$3&gt;0,Sediane_I!$N10,0)</f>
        <v/>
      </c>
      <c r="M201" s="224" t="str">
        <f>IF(Sediane_W!$M$3&gt;0,Sediane_W!$N10,0)</f>
        <v/>
      </c>
    </row>
    <row r="202" spans="3:13" hidden="1" outlineLevel="1" x14ac:dyDescent="0.35">
      <c r="C202" s="224" t="str">
        <f>IF(Serene_A_I!$M$3&gt;0,Serene_A_I!$N11,0)</f>
        <v/>
      </c>
      <c r="D202" s="224" t="str">
        <f>IF(Serene_A_W!$M$3&gt;0,Serene_A_W!$N11,0)</f>
        <v/>
      </c>
      <c r="F202" s="224" t="str">
        <f>IF(Serene_N_I!$M$3&gt;0,Serene_N_I!$N11,0)</f>
        <v/>
      </c>
      <c r="G202" s="224" t="str">
        <f>IF(Serene_N_W!$M$3&gt;0,Serene_N_W!$N11,0)</f>
        <v/>
      </c>
      <c r="I202" s="224">
        <f>IF(Saline_I!$M$3&gt;0,Saline_I!$N11,0)</f>
        <v>0</v>
      </c>
      <c r="J202" s="224">
        <f>IF(Saline_W!$M$3&gt;0,Saline_W!$N11,0)</f>
        <v>0</v>
      </c>
      <c r="L202" s="224" t="str">
        <f>IF(Sediane_I!$M$3&gt;0,Sediane_I!$N11,0)</f>
        <v/>
      </c>
      <c r="M202" s="224" t="str">
        <f>IF(Sediane_W!$M$3&gt;0,Sediane_W!$N11,0)</f>
        <v/>
      </c>
    </row>
    <row r="203" spans="3:13" hidden="1" outlineLevel="1" x14ac:dyDescent="0.35">
      <c r="C203" s="225">
        <f>IF(Serene_A_I!$R$3&gt;0,Serene_A_I!$S6,0)</f>
        <v>1</v>
      </c>
      <c r="D203" s="225">
        <f>IF(Serene_A_W!$R$3&gt;0,Serene_A_W!$S6,0)</f>
        <v>1</v>
      </c>
      <c r="F203" s="225">
        <f>IF(Serene_N_I!$R$3&gt;0,Serene_N_I!$S6,0)</f>
        <v>1</v>
      </c>
      <c r="G203" s="225">
        <f>IF(Serene_N_W!$R$3&gt;0,Serene_N_W!$S6,0)</f>
        <v>1</v>
      </c>
      <c r="I203" s="225">
        <f>IF(Saline_I!$R$3&gt;0,Saline_I!$S6,0)</f>
        <v>0</v>
      </c>
      <c r="J203" s="225">
        <f>IF(Saline_W!$R$3&gt;0,Saline_W!$S6,0)</f>
        <v>0</v>
      </c>
      <c r="L203" s="225">
        <f>IF(Sediane_I!$R$3&gt;0,Sediane_I!$S6,0)</f>
        <v>1</v>
      </c>
      <c r="M203" s="225">
        <f>IF(Sediane_W!$R$3&gt;0,Sediane_W!$S6,0)</f>
        <v>1</v>
      </c>
    </row>
    <row r="204" spans="3:13" hidden="1" outlineLevel="1" x14ac:dyDescent="0.35">
      <c r="C204" s="225">
        <f>IF(Serene_A_I!$R$3&gt;0,Serene_A_I!$S7,0)</f>
        <v>0.8</v>
      </c>
      <c r="D204" s="225">
        <f>IF(Serene_A_W!$R$3&gt;0,Serene_A_W!$S7,0)</f>
        <v>0.66</v>
      </c>
      <c r="F204" s="225">
        <f>IF(Serene_N_I!$R$3&gt;0,Serene_N_I!$S7,0)</f>
        <v>0.85</v>
      </c>
      <c r="G204" s="225">
        <f>IF(Serene_N_W!$R$3&gt;0,Serene_N_W!$S7,0)</f>
        <v>0.6</v>
      </c>
      <c r="I204" s="225">
        <f>IF(Saline_I!$R$3&gt;0,Saline_I!$S7,0)</f>
        <v>0</v>
      </c>
      <c r="J204" s="225">
        <f>IF(Saline_W!$R$3&gt;0,Saline_W!$S7,0)</f>
        <v>0</v>
      </c>
      <c r="L204" s="225">
        <f>IF(Sediane_I!$R$3&gt;0,Sediane_I!$S7,0)</f>
        <v>0.6</v>
      </c>
      <c r="M204" s="225">
        <f>IF(Sediane_W!$R$3&gt;0,Sediane_W!$S7,0)</f>
        <v>0.65</v>
      </c>
    </row>
    <row r="205" spans="3:13" hidden="1" outlineLevel="1" x14ac:dyDescent="0.35">
      <c r="C205" s="225">
        <f>IF(Serene_A_I!$R$3&gt;0,Serene_A_I!$S8,0)</f>
        <v>0.5</v>
      </c>
      <c r="D205" s="225">
        <f>IF(Serene_A_W!$R$3&gt;0,Serene_A_W!$S8,0)</f>
        <v>0.45</v>
      </c>
      <c r="F205" s="225">
        <f>IF(Serene_N_I!$R$3&gt;0,Serene_N_I!$S8,0)</f>
        <v>0.75</v>
      </c>
      <c r="G205" s="225">
        <f>IF(Serene_N_W!$R$3&gt;0,Serene_N_W!$S8,0)</f>
        <v>0.2</v>
      </c>
      <c r="I205" s="225">
        <f>IF(Saline_I!$R$3&gt;0,Saline_I!$S8,0)</f>
        <v>0</v>
      </c>
      <c r="J205" s="225">
        <f>IF(Saline_W!$R$3&gt;0,Saline_W!$S8,0)</f>
        <v>0</v>
      </c>
      <c r="L205" s="225">
        <f>IF(Sediane_I!$R$3&gt;0,Sediane_I!$S8,0)</f>
        <v>0.23</v>
      </c>
      <c r="M205" s="225">
        <f>IF(Sediane_W!$R$3&gt;0,Sediane_W!$S8,0)</f>
        <v>0.2</v>
      </c>
    </row>
    <row r="206" spans="3:13" hidden="1" outlineLevel="1" x14ac:dyDescent="0.35">
      <c r="C206" s="225">
        <f>IF(Serene_A_I!$R$3&gt;0,Serene_A_I!$S9,0)</f>
        <v>0</v>
      </c>
      <c r="D206" s="225">
        <f>IF(Serene_A_W!$R$3&gt;0,Serene_A_W!$S9,0)</f>
        <v>0</v>
      </c>
      <c r="F206" s="225">
        <f>IF(Serene_N_I!$R$3&gt;0,Serene_N_I!$S9,0)</f>
        <v>0</v>
      </c>
      <c r="G206" s="225">
        <f>IF(Serene_N_W!$R$3&gt;0,Serene_N_W!$S9,0)</f>
        <v>0</v>
      </c>
      <c r="I206" s="225">
        <f>IF(Saline_I!$R$3&gt;0,Saline_I!$S9,0)</f>
        <v>0</v>
      </c>
      <c r="J206" s="225">
        <f>IF(Saline_W!$R$3&gt;0,Saline_W!$S9,0)</f>
        <v>0</v>
      </c>
      <c r="L206" s="225">
        <f>IF(Sediane_I!$R$3&gt;0,Sediane_I!$S9,0)</f>
        <v>0</v>
      </c>
      <c r="M206" s="225">
        <f>IF(Sediane_W!$R$3&gt;0,Sediane_W!$S9,0)</f>
        <v>0</v>
      </c>
    </row>
    <row r="207" spans="3:13" hidden="1" outlineLevel="1" x14ac:dyDescent="0.35">
      <c r="C207" s="225" t="str">
        <f>IF(Serene_A_I!$R$3&gt;0,Serene_A_I!$S10,0)</f>
        <v/>
      </c>
      <c r="D207" s="225" t="str">
        <f>IF(Serene_A_W!$R$3&gt;0,Serene_A_W!$S10,0)</f>
        <v/>
      </c>
      <c r="F207" s="225" t="str">
        <f>IF(Serene_N_I!$R$3&gt;0,Serene_N_I!$S10,0)</f>
        <v/>
      </c>
      <c r="G207" s="225" t="str">
        <f>IF(Serene_N_W!$R$3&gt;0,Serene_N_W!$S10,0)</f>
        <v/>
      </c>
      <c r="I207" s="225">
        <f>IF(Saline_I!$R$3&gt;0,Saline_I!$S10,0)</f>
        <v>0</v>
      </c>
      <c r="J207" s="225">
        <f>IF(Saline_W!$R$3&gt;0,Saline_W!$S10,0)</f>
        <v>0</v>
      </c>
      <c r="L207" s="225" t="str">
        <f>IF(Sediane_I!$R$3&gt;0,Sediane_I!$S10,0)</f>
        <v/>
      </c>
      <c r="M207" s="225" t="str">
        <f>IF(Sediane_W!$R$3&gt;0,Sediane_W!$S10,0)</f>
        <v/>
      </c>
    </row>
    <row r="208" spans="3:13" hidden="1" outlineLevel="1" x14ac:dyDescent="0.35">
      <c r="C208" s="225" t="str">
        <f>IF(Serene_A_I!$R$3&gt;0,Serene_A_I!$S11,0)</f>
        <v/>
      </c>
      <c r="D208" s="225" t="str">
        <f>IF(Serene_A_W!$R$3&gt;0,Serene_A_W!$S11,0)</f>
        <v/>
      </c>
      <c r="F208" s="225" t="str">
        <f>IF(Serene_N_I!$R$3&gt;0,Serene_N_I!$S11,0)</f>
        <v/>
      </c>
      <c r="G208" s="225" t="str">
        <f>IF(Serene_N_W!$R$3&gt;0,Serene_N_W!$S11,0)</f>
        <v/>
      </c>
      <c r="I208" s="225">
        <f>IF(Saline_I!$R$3&gt;0,Saline_I!$S11,0)</f>
        <v>0</v>
      </c>
      <c r="J208" s="225">
        <f>IF(Saline_W!$R$3&gt;0,Saline_W!$S11,0)</f>
        <v>0</v>
      </c>
      <c r="L208" s="225" t="str">
        <f>IF(Sediane_I!$R$3&gt;0,Sediane_I!$S11,0)</f>
        <v/>
      </c>
      <c r="M208" s="225" t="str">
        <f>IF(Sediane_W!$R$3&gt;0,Sediane_W!$S11,0)</f>
        <v/>
      </c>
    </row>
    <row r="209" spans="3:13" hidden="1" outlineLevel="1" x14ac:dyDescent="0.35">
      <c r="C209" s="224">
        <f>IF(Serene_A_I!$W$3&gt;0,Serene_A_I!$X6,0)</f>
        <v>0</v>
      </c>
      <c r="D209" s="224">
        <f>IF(Serene_A_W!$W$3&gt;0,Serene_A_W!$X6,0)</f>
        <v>0</v>
      </c>
      <c r="F209" s="224">
        <f>IF(Serene_N_I!$W$3&gt;0,Serene_N_I!$X6,0)</f>
        <v>0</v>
      </c>
      <c r="G209" s="224">
        <f>IF(Serene_N_W!$W$3&gt;0,Serene_N_W!$X6,0)</f>
        <v>0</v>
      </c>
      <c r="I209" s="224">
        <f>IF(Saline_I!$W$3&gt;0,Saline_I!$X6,0)</f>
        <v>0</v>
      </c>
      <c r="J209" s="224">
        <f>IF(Saline_W!$W$3&gt;0,Saline_W!$X6,0)</f>
        <v>0</v>
      </c>
      <c r="L209" s="224">
        <f>IF(Sediane_I!$W$3&gt;0,Sediane_I!$X6,0)</f>
        <v>0</v>
      </c>
      <c r="M209" s="224">
        <f>IF(Sediane_W!$W$3&gt;0,Sediane_W!$X6,0)</f>
        <v>0</v>
      </c>
    </row>
    <row r="210" spans="3:13" hidden="1" outlineLevel="1" x14ac:dyDescent="0.35">
      <c r="C210" s="224">
        <f>IF(Serene_A_I!$W$3&gt;0,Serene_A_I!$X7,0)</f>
        <v>0</v>
      </c>
      <c r="D210" s="224">
        <f>IF(Serene_A_W!$W$3&gt;0,Serene_A_W!$X7,0)</f>
        <v>0</v>
      </c>
      <c r="F210" s="224">
        <f>IF(Serene_N_I!$W$3&gt;0,Serene_N_I!$X7,0)</f>
        <v>0</v>
      </c>
      <c r="G210" s="224">
        <f>IF(Serene_N_W!$W$3&gt;0,Serene_N_W!$X7,0)</f>
        <v>0</v>
      </c>
      <c r="I210" s="224">
        <f>IF(Saline_I!$W$3&gt;0,Saline_I!$X7,0)</f>
        <v>0</v>
      </c>
      <c r="J210" s="224">
        <f>IF(Saline_W!$W$3&gt;0,Saline_W!$X7,0)</f>
        <v>0</v>
      </c>
      <c r="L210" s="224">
        <f>IF(Sediane_I!$W$3&gt;0,Sediane_I!$X7,0)</f>
        <v>0</v>
      </c>
      <c r="M210" s="224">
        <f>IF(Sediane_W!$W$3&gt;0,Sediane_W!$X7,0)</f>
        <v>0</v>
      </c>
    </row>
    <row r="211" spans="3:13" hidden="1" outlineLevel="1" x14ac:dyDescent="0.35">
      <c r="C211" s="224">
        <f>IF(Serene_A_I!$W$3&gt;0,Serene_A_I!$X8,0)</f>
        <v>0</v>
      </c>
      <c r="D211" s="224">
        <f>IF(Serene_A_W!$W$3&gt;0,Serene_A_W!$X8,0)</f>
        <v>0</v>
      </c>
      <c r="F211" s="224">
        <f>IF(Serene_N_I!$W$3&gt;0,Serene_N_I!$X8,0)</f>
        <v>0</v>
      </c>
      <c r="G211" s="224">
        <f>IF(Serene_N_W!$W$3&gt;0,Serene_N_W!$X8,0)</f>
        <v>0</v>
      </c>
      <c r="I211" s="224">
        <f>IF(Saline_I!$W$3&gt;0,Saline_I!$X8,0)</f>
        <v>0</v>
      </c>
      <c r="J211" s="224">
        <f>IF(Saline_W!$W$3&gt;0,Saline_W!$X8,0)</f>
        <v>0</v>
      </c>
      <c r="L211" s="224">
        <f>IF(Sediane_I!$W$3&gt;0,Sediane_I!$X8,0)</f>
        <v>0</v>
      </c>
      <c r="M211" s="224">
        <f>IF(Sediane_W!$W$3&gt;0,Sediane_W!$X8,0)</f>
        <v>0</v>
      </c>
    </row>
    <row r="212" spans="3:13" hidden="1" outlineLevel="1" x14ac:dyDescent="0.35">
      <c r="C212" s="224">
        <f>IF(Serene_A_I!$W$3&gt;0,Serene_A_I!$X9,0)</f>
        <v>0</v>
      </c>
      <c r="D212" s="224">
        <f>IF(Serene_A_W!$W$3&gt;0,Serene_A_W!$X9,0)</f>
        <v>0</v>
      </c>
      <c r="F212" s="224">
        <f>IF(Serene_N_I!$W$3&gt;0,Serene_N_I!$X9,0)</f>
        <v>0</v>
      </c>
      <c r="G212" s="224">
        <f>IF(Serene_N_W!$W$3&gt;0,Serene_N_W!$X9,0)</f>
        <v>0</v>
      </c>
      <c r="I212" s="224">
        <f>IF(Saline_I!$W$3&gt;0,Saline_I!$X9,0)</f>
        <v>0</v>
      </c>
      <c r="J212" s="224">
        <f>IF(Saline_W!$W$3&gt;0,Saline_W!$X9,0)</f>
        <v>0</v>
      </c>
      <c r="L212" s="224">
        <f>IF(Sediane_I!$W$3&gt;0,Sediane_I!$X9,0)</f>
        <v>0</v>
      </c>
      <c r="M212" s="224">
        <f>IF(Sediane_W!$W$3&gt;0,Sediane_W!$X9,0)</f>
        <v>0</v>
      </c>
    </row>
    <row r="213" spans="3:13" hidden="1" outlineLevel="1" x14ac:dyDescent="0.35">
      <c r="C213" s="224">
        <f>IF(Serene_A_I!$W$3&gt;0,Serene_A_I!$X10,0)</f>
        <v>0</v>
      </c>
      <c r="D213" s="224">
        <f>IF(Serene_A_W!$W$3&gt;0,Serene_A_W!$X10,0)</f>
        <v>0</v>
      </c>
      <c r="F213" s="224">
        <f>IF(Serene_N_I!$W$3&gt;0,Serene_N_I!$X10,0)</f>
        <v>0</v>
      </c>
      <c r="G213" s="224">
        <f>IF(Serene_N_W!$W$3&gt;0,Serene_N_W!$X10,0)</f>
        <v>0</v>
      </c>
      <c r="I213" s="224">
        <f>IF(Saline_I!$W$3&gt;0,Saline_I!$X10,0)</f>
        <v>0</v>
      </c>
      <c r="J213" s="224">
        <f>IF(Saline_W!$W$3&gt;0,Saline_W!$X10,0)</f>
        <v>0</v>
      </c>
      <c r="L213" s="224">
        <f>IF(Sediane_I!$W$3&gt;0,Sediane_I!$X10,0)</f>
        <v>0</v>
      </c>
      <c r="M213" s="224">
        <f>IF(Sediane_W!$W$3&gt;0,Sediane_W!$X10,0)</f>
        <v>0</v>
      </c>
    </row>
    <row r="214" spans="3:13" hidden="1" outlineLevel="1" x14ac:dyDescent="0.35">
      <c r="C214" s="224">
        <f>IF(Serene_A_I!$W$3&gt;0,Serene_A_I!$X11,0)</f>
        <v>0</v>
      </c>
      <c r="D214" s="224">
        <f>IF(Serene_A_W!$W$3&gt;0,Serene_A_W!$X11,0)</f>
        <v>0</v>
      </c>
      <c r="F214" s="224">
        <f>IF(Serene_N_I!$W$3&gt;0,Serene_N_I!$X11,0)</f>
        <v>0</v>
      </c>
      <c r="G214" s="224">
        <f>IF(Serene_N_W!$W$3&gt;0,Serene_N_W!$X11,0)</f>
        <v>0</v>
      </c>
      <c r="I214" s="224">
        <f>IF(Saline_I!$W$3&gt;0,Saline_I!$X11,0)</f>
        <v>0</v>
      </c>
      <c r="J214" s="224">
        <f>IF(Saline_W!$W$3&gt;0,Saline_W!$X11,0)</f>
        <v>0</v>
      </c>
      <c r="L214" s="224">
        <f>IF(Sediane_I!$W$3&gt;0,Sediane_I!$X11,0)</f>
        <v>0</v>
      </c>
      <c r="M214" s="224">
        <f>IF(Sediane_W!$W$3&gt;0,Sediane_W!$X11,0)</f>
        <v>0</v>
      </c>
    </row>
    <row r="215" spans="3:13" collapsed="1" x14ac:dyDescent="0.35">
      <c r="C215" s="226"/>
      <c r="D215" s="226"/>
      <c r="F215" s="226"/>
      <c r="G215" s="226"/>
      <c r="I215" s="226"/>
      <c r="J215" s="226"/>
      <c r="L215" s="226"/>
      <c r="M215" s="226"/>
    </row>
    <row r="216" spans="3:13" ht="15" x14ac:dyDescent="0.35">
      <c r="C216" s="227" t="s">
        <v>10</v>
      </c>
      <c r="D216" s="227"/>
      <c r="F216" s="227" t="s">
        <v>10</v>
      </c>
      <c r="G216" s="227"/>
      <c r="I216" s="227" t="s">
        <v>10</v>
      </c>
      <c r="J216" s="227"/>
      <c r="L216" s="227" t="s">
        <v>10</v>
      </c>
      <c r="M216" s="227"/>
    </row>
    <row r="217" spans="3:13" ht="15.5" thickBot="1" x14ac:dyDescent="0.4">
      <c r="C217" s="228">
        <f>E153</f>
        <v>119.99999999999999</v>
      </c>
      <c r="D217" s="228"/>
      <c r="F217" s="228">
        <f>E155</f>
        <v>120.00000000000001</v>
      </c>
      <c r="G217" s="228"/>
      <c r="I217" s="228">
        <f>E159</f>
        <v>125</v>
      </c>
      <c r="J217" s="228"/>
      <c r="L217" s="228">
        <f>E157</f>
        <v>90</v>
      </c>
      <c r="M217" s="228"/>
    </row>
    <row r="218" spans="3:13" x14ac:dyDescent="0.35">
      <c r="C218" s="229" cm="1">
        <f t="array" ref="C218:C221">_xlfn._xlws.SORT(_xlfn.UNIQUE(_xlfn._xlws.FILTER(C191:C214,C191:C214&lt;&gt;"")),,-1)</f>
        <v>1</v>
      </c>
      <c r="D218" s="230">
        <f>_xlfn.XLOOKUP(C218,Serene_A_I!$G$41:$G$141,Serene_A_I!$A$41:$A$141,"",0)</f>
        <v>0.79999999999999971</v>
      </c>
      <c r="F218" s="229" cm="1">
        <f t="array" ref="F218:F221">_xlfn._xlws.SORT(_xlfn.UNIQUE(_xlfn._xlws.FILTER(F191:F214,F191:F214&lt;&gt;"")),,-1)</f>
        <v>1</v>
      </c>
      <c r="G218" s="230">
        <f>_xlfn.XLOOKUP(F218,Serene_N_I!$G$41:$G$141,Serene_N_I!$A$41:$A$141,"",0)</f>
        <v>0.70000000000000018</v>
      </c>
      <c r="I218" s="229" cm="1">
        <f t="array" ref="I218:I222">_xlfn._xlws.SORT(_xlfn.UNIQUE(_xlfn._xlws.FILTER(I191:I214,I191:I214&lt;&gt;"")),,-1)</f>
        <v>1</v>
      </c>
      <c r="J218" s="230">
        <f>_xlfn.XLOOKUP(I218,Saline_I!$G$41:$G$141,Saline_I!$A$41:$A$141,"",0)</f>
        <v>0.25000000000000011</v>
      </c>
      <c r="L218" s="231" cm="1">
        <f t="array" ref="L218:L223">_xlfn._xlws.SORT(_xlfn.UNIQUE(_xlfn._xlws.FILTER(L191:L214,L191:L214&lt;&gt;"")),,-1)</f>
        <v>1</v>
      </c>
      <c r="M218" s="230">
        <f>_xlfn.XLOOKUP(L218,Sediane_I!$G$41:$G$141,Sediane_I!$A$41:$A$141,"",0)</f>
        <v>0.36981584897959191</v>
      </c>
    </row>
    <row r="219" spans="3:13" x14ac:dyDescent="0.35">
      <c r="C219" s="232">
        <v>0.8</v>
      </c>
      <c r="D219" s="233">
        <f>_xlfn.XLOOKUP(C219,Serene_A_I!$G$41:$G$141,Serene_A_I!$A$41:$A$141,"",0)</f>
        <v>0.84999999999999964</v>
      </c>
      <c r="F219" s="232">
        <v>0.85</v>
      </c>
      <c r="G219" s="233">
        <f>_xlfn.XLOOKUP(F219,Serene_N_I!$G$41:$G$141,Serene_N_I!$A$41:$A$141,"",0)</f>
        <v>0.80000000000000027</v>
      </c>
      <c r="I219" s="232">
        <v>0.95</v>
      </c>
      <c r="J219" s="233">
        <f>_xlfn.XLOOKUP(I219,Saline_I!$G$41:$G$141,Saline_I!$A$41:$A$141,"",0)</f>
        <v>0.30000000000000016</v>
      </c>
      <c r="L219" s="234">
        <v>0.75</v>
      </c>
      <c r="M219" s="233">
        <f>_xlfn.XLOOKUP(L219,Sediane_I!$G$41:$G$141,Sediane_I!$A$41:$A$141,"",0)</f>
        <v>0.63977434005102041</v>
      </c>
    </row>
    <row r="220" spans="3:13" x14ac:dyDescent="0.35">
      <c r="C220" s="232">
        <v>0.5</v>
      </c>
      <c r="D220" s="233">
        <f>_xlfn.XLOOKUP(C220,Serene_A_I!$G$41:$G$141,Serene_A_I!$A$41:$A$141,"",0)</f>
        <v>1</v>
      </c>
      <c r="F220" s="232">
        <v>0.75</v>
      </c>
      <c r="G220" s="233">
        <f>_xlfn.XLOOKUP(F220,Serene_N_I!$G$41:$G$141,Serene_N_I!$A$41:$A$141,"",0)</f>
        <v>1</v>
      </c>
      <c r="I220" s="232">
        <v>0.9</v>
      </c>
      <c r="J220" s="233">
        <f>_xlfn.XLOOKUP(I220,Saline_I!$G$41:$G$141,Saline_I!$A$41:$A$141,"",0)</f>
        <v>0.55000000000000071</v>
      </c>
      <c r="L220" s="234">
        <v>0.6</v>
      </c>
      <c r="M220" s="233">
        <f>_xlfn.XLOOKUP(L220,Sediane_I!$G$41:$G$141,Sediane_I!$A$41:$A$141,"",0)</f>
        <v>0.80145786224489801</v>
      </c>
    </row>
    <row r="221" spans="3:13" x14ac:dyDescent="0.35">
      <c r="C221" s="232">
        <v>0</v>
      </c>
      <c r="D221" s="233">
        <f>_xlfn.XLOOKUP(C221,Serene_A_I!$G$41:$G$141,Serene_A_I!$A$41:$A$141,"",0)</f>
        <v>1</v>
      </c>
      <c r="F221" s="232">
        <v>0</v>
      </c>
      <c r="G221" s="233">
        <f>_xlfn.XLOOKUP(F221,Serene_N_I!$G$41:$G$141,Serene_N_I!$A$41:$A$141,"",0)</f>
        <v>1</v>
      </c>
      <c r="I221" s="232">
        <v>0.45</v>
      </c>
      <c r="J221" s="233">
        <f>_xlfn.XLOOKUP(I221,Saline_I!$G$41:$G$141,Saline_I!$A$41:$A$141,"",0)</f>
        <v>0.85</v>
      </c>
      <c r="L221" s="234">
        <v>0.56999999999999995</v>
      </c>
      <c r="M221" s="233">
        <f>_xlfn.XLOOKUP(L221,Sediane_I!$G$41:$G$141,Sediane_I!$A$41:$A$141,"",0)</f>
        <v>0.81790841478212917</v>
      </c>
    </row>
    <row r="222" spans="3:13" x14ac:dyDescent="0.35">
      <c r="C222" s="232"/>
      <c r="D222" s="233" t="str">
        <f>_xlfn.XLOOKUP(C222,Serene_A_I!$G$41:$G$141,Serene_A_I!$A$41:$A$141,"",0)</f>
        <v/>
      </c>
      <c r="F222" s="232"/>
      <c r="G222" s="233" t="str">
        <f>_xlfn.XLOOKUP(F222,Serene_N_I!$G$41:$G$141,Serene_N_I!$A$41:$A$141,"",0)</f>
        <v/>
      </c>
      <c r="I222" s="232">
        <v>0</v>
      </c>
      <c r="J222" s="233">
        <f>_xlfn.XLOOKUP(I222,Saline_I!$G$41:$G$141,Saline_I!$A$41:$A$141,"",0)</f>
        <v>1</v>
      </c>
      <c r="L222" s="234">
        <v>0.23</v>
      </c>
      <c r="M222" s="233">
        <f>_xlfn.XLOOKUP(L222,Sediane_I!$G$41:$G$141,Sediane_I!$A$41:$A$141,"",0)</f>
        <v>1</v>
      </c>
    </row>
    <row r="223" spans="3:13" x14ac:dyDescent="0.35">
      <c r="C223" s="232"/>
      <c r="D223" s="233" t="str">
        <f>_xlfn.XLOOKUP(C223,Serene_A_I!$G$41:$G$141,Serene_A_I!$A$41:$A$141,"",0)</f>
        <v/>
      </c>
      <c r="F223" s="232"/>
      <c r="G223" s="233" t="str">
        <f>_xlfn.XLOOKUP(F223,Serene_N_I!$G$41:$G$141,Serene_N_I!$A$41:$A$141,"",0)</f>
        <v/>
      </c>
      <c r="I223" s="232"/>
      <c r="J223" s="233" t="str">
        <f>_xlfn.XLOOKUP(I223,Saline_I!$G$41:$G$141,Saline_I!$A$41:$A$141,"",0)</f>
        <v/>
      </c>
      <c r="L223" s="234">
        <v>0</v>
      </c>
      <c r="M223" s="233">
        <f>_xlfn.XLOOKUP(L223,Sediane_I!$G$41:$G$141,Sediane_I!$A$41:$A$141,"",0)</f>
        <v>1</v>
      </c>
    </row>
    <row r="224" spans="3:13" x14ac:dyDescent="0.35">
      <c r="C224" s="233"/>
      <c r="D224" s="233"/>
      <c r="F224" s="233"/>
      <c r="G224" s="233"/>
      <c r="I224" s="233"/>
      <c r="J224" s="233"/>
      <c r="L224" s="235"/>
      <c r="M224" s="233" t="str">
        <f>_xlfn.XLOOKUP(L224,Sediane_I!$G$41:$G$141,Sediane_I!$A$41:$A$141,"",0)</f>
        <v/>
      </c>
    </row>
    <row r="225" spans="3:13" x14ac:dyDescent="0.35">
      <c r="C225" s="233"/>
      <c r="D225" s="233"/>
      <c r="F225" s="233"/>
      <c r="G225" s="233"/>
      <c r="I225" s="233"/>
      <c r="J225" s="233"/>
      <c r="L225" s="235"/>
      <c r="M225" s="233" t="str">
        <f>_xlfn.XLOOKUP(L225,Sediane_I!$G$41:$G$141,Sediane_I!$A$41:$A$141,"",0)</f>
        <v/>
      </c>
    </row>
    <row r="228" spans="3:13" ht="15" x14ac:dyDescent="0.35">
      <c r="C228" s="236" t="s">
        <v>207</v>
      </c>
      <c r="D228" s="236"/>
      <c r="F228" s="236" t="s">
        <v>207</v>
      </c>
      <c r="G228" s="236"/>
      <c r="I228" s="236" t="s">
        <v>207</v>
      </c>
      <c r="J228" s="236"/>
      <c r="L228" s="236" t="s">
        <v>207</v>
      </c>
      <c r="M228" s="236"/>
    </row>
    <row r="229" spans="3:13" ht="15" x14ac:dyDescent="0.35">
      <c r="C229" s="237">
        <f>F153</f>
        <v>76.185590032190547</v>
      </c>
      <c r="D229" s="237"/>
      <c r="F229" s="237">
        <f>F155</f>
        <v>109.89184</v>
      </c>
      <c r="G229" s="237"/>
      <c r="I229" s="237">
        <f>F159</f>
        <v>18</v>
      </c>
      <c r="J229" s="237"/>
      <c r="L229" s="237">
        <f>F157</f>
        <v>60.917132040816334</v>
      </c>
      <c r="M229" s="237"/>
    </row>
    <row r="230" spans="3:13" x14ac:dyDescent="0.35">
      <c r="C230" s="238" cm="1">
        <f t="array" ref="C230:C236">_xlfn._xlws.SORT(_xlfn.UNIQUE(_xlfn._xlws.FILTER(D191:D214,D191:D214&lt;&gt;"")),,-1)</f>
        <v>1</v>
      </c>
      <c r="D230" s="238">
        <f>_xlfn.XLOOKUP(C230,Serene_A_W!$G$32:$G$132,Serene_A_W!$A$32:$A$132,"",0)</f>
        <v>1</v>
      </c>
      <c r="F230" s="239" cm="1">
        <f t="array" ref="F230:F236">_xlfn._xlws.SORT(_xlfn.UNIQUE(_xlfn._xlws.FILTER(G191:G214,G191:G214&lt;&gt;"")),,-1)</f>
        <v>1</v>
      </c>
      <c r="G230" s="239">
        <f>_xlfn.XLOOKUP(F230,Serene_N_W!$G$32:$G$132,Serene_N_W!$A$32:$A$132,"",0)</f>
        <v>1</v>
      </c>
      <c r="I230" s="238" cm="1">
        <f t="array" ref="I230:I233">_xlfn._xlws.SORT(_xlfn.UNIQUE(_xlfn._xlws.FILTER(J191:J214,J191:J214&lt;&gt;"")),,-1)</f>
        <v>1</v>
      </c>
      <c r="J230" s="238">
        <f>_xlfn.XLOOKUP(I230,Saline_W!$G$32:$G$132,Saline_W!$A$32:$A$132,"",0)</f>
        <v>1</v>
      </c>
      <c r="L230" s="239" cm="1">
        <f t="array" ref="L230:L235">_xlfn._xlws.SORT(_xlfn.UNIQUE(_xlfn._xlws.FILTER(M191:M214,M191:M214&lt;&gt;"")),,-1)</f>
        <v>1</v>
      </c>
      <c r="M230" s="238">
        <f>_xlfn.XLOOKUP(L230,Sediane_W!$G$32:$G$132,Sediane_W!$A$32:$A$132,"",0)</f>
        <v>1</v>
      </c>
    </row>
    <row r="231" spans="3:13" x14ac:dyDescent="0.35">
      <c r="C231" s="238">
        <v>0.7</v>
      </c>
      <c r="D231" s="238">
        <f>_xlfn.XLOOKUP(C231,Serene_A_W!$G$32:$G$132,Serene_A_W!$A$32:$A$132,"",0)</f>
        <v>0.76744711412927336</v>
      </c>
      <c r="F231" s="239">
        <v>0.6</v>
      </c>
      <c r="G231" s="239">
        <f>_xlfn.XLOOKUP(F231,Serene_N_W!$G$32:$G$132,Serene_N_W!$A$32:$A$132,"",0)</f>
        <v>0.95275899541173625</v>
      </c>
      <c r="I231" s="238">
        <v>0.4</v>
      </c>
      <c r="J231" s="238">
        <f>_xlfn.XLOOKUP(I231,Saline_W!$G$32:$G$132,Saline_W!$A$32:$A$132,"",0)</f>
        <v>1</v>
      </c>
      <c r="L231" s="239">
        <v>0.78</v>
      </c>
      <c r="M231" s="238">
        <f>_xlfn.XLOOKUP(L231,Sediane_W!$G$32:$G$132,Sediane_W!$A$32:$A$132,"",0)</f>
        <v>0.99924512139216382</v>
      </c>
    </row>
    <row r="232" spans="3:13" x14ac:dyDescent="0.35">
      <c r="C232" s="238">
        <v>0.66</v>
      </c>
      <c r="D232" s="238">
        <f>_xlfn.XLOOKUP(C232,Serene_A_W!$G$32:$G$132,Serene_A_W!$A$32:$A$132,"",0)</f>
        <v>0.74045380347297596</v>
      </c>
      <c r="F232" s="239">
        <v>0.54</v>
      </c>
      <c r="G232" s="239">
        <f>_xlfn.XLOOKUP(F232,Serene_N_W!$G$32:$G$132,Serene_N_W!$A$32:$A$132,"",0)</f>
        <v>0.88697099130644774</v>
      </c>
      <c r="I232" s="238">
        <v>0.2</v>
      </c>
      <c r="J232" s="238">
        <f>_xlfn.XLOOKUP(I232,Saline_W!$G$32:$G$132,Saline_W!$A$32:$A$132,"",0)</f>
        <v>0.70000000000000007</v>
      </c>
      <c r="L232" s="239">
        <v>0.65</v>
      </c>
      <c r="M232" s="238">
        <f>_xlfn.XLOOKUP(L232,Sediane_W!$G$32:$G$132,Sediane_W!$A$32:$A$132,"",0)</f>
        <v>0.99860601198258825</v>
      </c>
    </row>
    <row r="233" spans="3:13" x14ac:dyDescent="0.35">
      <c r="C233" s="238">
        <v>0.45</v>
      </c>
      <c r="D233" s="238">
        <f>_xlfn.XLOOKUP(C233,Serene_A_W!$G$32:$G$132,Serene_A_W!$A$32:$A$132,"",0)</f>
        <v>0.56453624823177195</v>
      </c>
      <c r="F233" s="239">
        <v>0.35</v>
      </c>
      <c r="G233" s="239">
        <f>_xlfn.XLOOKUP(F233,Serene_N_W!$G$32:$G$132,Serene_N_W!$A$32:$A$132,"",0)</f>
        <v>0.65110080596474273</v>
      </c>
      <c r="I233" s="238">
        <v>0</v>
      </c>
      <c r="J233" s="238">
        <f>_xlfn.XLOOKUP(I233,Saline_W!$G$32:$G$132,Saline_W!$A$32:$A$132,"",0)</f>
        <v>9.9999999999999992E-2</v>
      </c>
      <c r="L233" s="239">
        <v>0.2</v>
      </c>
      <c r="M233" s="238">
        <f>_xlfn.XLOOKUP(L233,Sediane_W!$G$32:$G$132,Sediane_W!$A$32:$A$132,"",0)</f>
        <v>0.74908970520819751</v>
      </c>
    </row>
    <row r="234" spans="3:13" x14ac:dyDescent="0.35">
      <c r="C234" s="238">
        <v>0.25</v>
      </c>
      <c r="D234" s="238">
        <f>_xlfn.XLOOKUP(C234,Serene_A_W!$G$32:$G$132,Serene_A_W!$A$32:$A$132,"",0)</f>
        <v>0.39353964373009986</v>
      </c>
      <c r="F234" s="239">
        <v>0.2</v>
      </c>
      <c r="G234" s="239">
        <f>_xlfn.XLOOKUP(F234,Serene_N_W!$G$32:$G$132,Serene_N_W!$A$32:$A$132,"",0)</f>
        <v>0.47446623702004354</v>
      </c>
      <c r="I234" s="238"/>
      <c r="J234" s="238" t="str">
        <f>_xlfn.XLOOKUP(I234,Saline_W!$G$32:$G$132,Saline_W!$A$32:$A$132,"",0)</f>
        <v/>
      </c>
      <c r="L234" s="239">
        <v>0.1</v>
      </c>
      <c r="M234" s="238">
        <f>_xlfn.XLOOKUP(L234,Sediane_W!$G$32:$G$132,Sediane_W!$A$32:$A$132,"",0)</f>
        <v>0.54580879850839581</v>
      </c>
    </row>
    <row r="235" spans="3:13" x14ac:dyDescent="0.35">
      <c r="C235" s="238">
        <v>0.1</v>
      </c>
      <c r="D235" s="238">
        <f>_xlfn.XLOOKUP(C235,Serene_A_W!$G$32:$G$132,Serene_A_W!$A$32:$A$132,"",0)</f>
        <v>0.25024066237959819</v>
      </c>
      <c r="F235" s="210">
        <v>0.11</v>
      </c>
      <c r="G235" s="239">
        <f>_xlfn.XLOOKUP(F235,Serene_N_W!$G$32:$G$132,Serene_N_W!$A$32:$A$132,"",0)</f>
        <v>0.43892771975368261</v>
      </c>
      <c r="I235" s="240"/>
      <c r="J235" s="238" t="str">
        <f>_xlfn.XLOOKUP(I235,Saline_W!$G$32:$G$132,Saline_W!$A$32:$A$132,"",0)</f>
        <v/>
      </c>
      <c r="L235" s="210">
        <v>0</v>
      </c>
      <c r="M235" s="238">
        <f>_xlfn.XLOOKUP(L235,Sediane_W!$G$32:$G$132,Sediane_W!$A$32:$A$132,"",0)</f>
        <v>0.34064703880671676</v>
      </c>
    </row>
    <row r="236" spans="3:13" x14ac:dyDescent="0.35">
      <c r="C236" s="233">
        <v>0</v>
      </c>
      <c r="D236" s="233"/>
      <c r="F236" s="235">
        <v>0</v>
      </c>
      <c r="G236" s="235"/>
      <c r="I236" s="233"/>
      <c r="J236" s="233"/>
      <c r="L236" s="235"/>
      <c r="M236" s="233"/>
    </row>
    <row r="237" spans="3:13" x14ac:dyDescent="0.35">
      <c r="C237" s="233"/>
      <c r="D237" s="233"/>
      <c r="F237" s="235"/>
      <c r="G237" s="235"/>
      <c r="I237" s="233"/>
      <c r="J237" s="233"/>
      <c r="L237" s="235"/>
      <c r="M237" s="233"/>
    </row>
    <row r="240" spans="3:13" x14ac:dyDescent="0.35">
      <c r="C240" s="316" t="s">
        <v>208</v>
      </c>
      <c r="D240" s="316"/>
      <c r="E240" s="316"/>
      <c r="F240" s="316"/>
      <c r="G240" s="239" t="str">
        <f>_xlfn.XLOOKUP(F240,Serene_N_W!$G$32:$G$132,Serene_N_W!$A$32:$A$132,"",0)</f>
        <v/>
      </c>
    </row>
    <row r="241" spans="3:14" ht="15" thickBot="1" x14ac:dyDescent="0.4"/>
    <row r="242" spans="3:14" ht="15" thickBot="1" x14ac:dyDescent="0.4">
      <c r="C242" s="270" t="s">
        <v>209</v>
      </c>
      <c r="D242" s="271">
        <v>0.4</v>
      </c>
      <c r="E242" s="210" t="s">
        <v>210</v>
      </c>
      <c r="F242" s="270" t="s">
        <v>209</v>
      </c>
      <c r="G242" s="271">
        <v>0.4</v>
      </c>
      <c r="H242" s="210" t="s">
        <v>210</v>
      </c>
      <c r="I242" s="270" t="s">
        <v>209</v>
      </c>
      <c r="J242" s="271">
        <v>0.4</v>
      </c>
      <c r="K242" s="210" t="s">
        <v>210</v>
      </c>
      <c r="L242" s="270" t="s">
        <v>209</v>
      </c>
      <c r="M242" s="271">
        <v>0.4</v>
      </c>
      <c r="N242" s="210" t="s">
        <v>210</v>
      </c>
    </row>
    <row r="243" spans="3:14" x14ac:dyDescent="0.35">
      <c r="C243" s="272" t="s">
        <v>211</v>
      </c>
      <c r="D243" s="273" cm="1">
        <f t="array" ref="D243">ROUND(G153/1.0026,6)*IF(D$242&gt;=C$219,TREND(D$218:D$219,C$218:C$219,D$242),IF(D$242&gt;=C$220,TREND(D$219:D$220,C$219:C$220,D$242),IF(D$242&gt;=C$221,TREND(D$220:D$221,C$220:C$221,D$242),IF(D$242&gt;=C$222,TREND(D$221:D$222,C$221:C$222,D$242),IF(D$242&gt;=C$223,TREND(D$222:D$223,C$222:C$223,D$242),IF(D$242&gt;=C$224,TREND(D$223:D$224,C$223:C$224,D$242),IF(D$242&gt;=C$225,TREND(D$224:D$225,C$224:C$225,D$242),0)))))))*1000</f>
        <v>374027.52799999999</v>
      </c>
      <c r="E243" s="210" t="s">
        <v>212</v>
      </c>
      <c r="F243" s="272" t="s">
        <v>211</v>
      </c>
      <c r="G243" s="273" cm="1">
        <f t="array" ref="G243">ROUND(G155/1.0026,6)*IF(G$242&gt;=F$219,TREND(G$218:G$219,F$218:F$219,G$242),IF(G$242&gt;=F$220,TREND(G$219:G$220,F$219:F$220,G$242),IF(G$242&gt;=F$221,TREND(G$220:G$221,F$220:F$221,G$242),IF(G$242&gt;=F$222,TREND(G$221:G$222,F$221:F$222,G$242),IF(G$242&gt;=F$223,TREND(G$222:G$223,F$222:F$223,G$242),IF(G$242&gt;=F$224,TREND(G$223:G$224,F$223:F$224,G$242),IF(G$242&gt;=F$225,TREND(G$224:G$225,F$224:F$225,G$242),0)))))))*1000</f>
        <v>124675.84299999999</v>
      </c>
      <c r="H243" s="210" t="s">
        <v>212</v>
      </c>
      <c r="I243" s="272" t="s">
        <v>211</v>
      </c>
      <c r="J243" s="273" cm="1">
        <f t="array" ref="J243">ROUND(G159/1.0026,6)*IF(J$242&gt;=I$219,TREND(J$218:J$219,I$218:I$219,J$242),IF(J$242&gt;=I$220,TREND(J$219:J$220,I$219:I$220,J$242),IF(J$242&gt;=I$221,TREND(J$220:J$221,I$220:I$221,J$242),IF(J$242&gt;=I$222,TREND(J$221:J$222,I$221:I$222,J$242),IF(J$242&gt;=I$223,TREND(J$222:J$223,I$222:I$223,J$242),IF(J$242&gt;=I$224,TREND(J$223:J$224,I$223:I$224,J$242),IF(J$242&gt;=I$225,TREND(J$224:J$225,I$224:I$225,J$242),0)))))))*1000</f>
        <v>80909.634866666645</v>
      </c>
      <c r="K243" s="210" t="s">
        <v>212</v>
      </c>
      <c r="L243" s="272" t="s">
        <v>211</v>
      </c>
      <c r="M243" s="273" cm="1">
        <f t="array" ref="M243">ROUND(G157/1.0026,6)*IF(M$242&gt;=L$219,TREND(M$218:M$219,L$218:L$219,M$242),IF(M$242&gt;=L$220,TREND(M$219:M$220,L$219:L$220,M$242),IF(M$242&gt;=L$221,TREND(M$220:M$221,L$220:L$221,M$242),IF(M$242&gt;=L$222,TREND(M$221:M$222,L$221:L$222,M$242),IF(M$242&gt;=L$223,TREND(M$222:M$223,L$222:L$223,M$242),IF(M$242&gt;=L$224,TREND(M$223:M$224,L$223:L$224,M$242),IF(M$242&gt;=L$225,TREND(M$224:M$225,L$224:L$225,M$242),0)))))))*1000</f>
        <v>246795.86508117031</v>
      </c>
      <c r="N243" s="210" t="s">
        <v>212</v>
      </c>
    </row>
    <row r="244" spans="3:14" ht="15" thickBot="1" x14ac:dyDescent="0.4">
      <c r="C244" s="274" t="s">
        <v>213</v>
      </c>
      <c r="D244" s="275" cm="1">
        <f t="array" ref="D244">ROUND(H153/1.0026,6)*IF(D$242&gt;=C$231,TREND(D$230:D$231,C$230:C$231,D$242),IF(D$242&gt;=C$232,TREND(D$231:D$232,C$231:C$232,D$242),IF(D$242&gt;=C$233,TREND(D$232:D$233,C$232:C$233,D$242),IF(D$242&gt;=C$234,TREND(D$233:D$234,C$233:C$234,D$242),IF(D$242&gt;=C$235,TREND(D$234:D$235,C$234:C$235,D$242),0)))))*1000</f>
        <v>307401.02683376987</v>
      </c>
      <c r="E244" s="210" t="s">
        <v>212</v>
      </c>
      <c r="F244" s="274" t="s">
        <v>213</v>
      </c>
      <c r="G244" s="275" cm="1">
        <f t="array" ref="G244">ROUND(H155/1.0026,6)*IF(G$242&gt;=F$231,TREND(G$230:G$231,F$230:F$231,G$242),IF(G$242&gt;=F$232,TREND(G$231:G$232,F$231:F$232,G$242),IF(G$242&gt;=F$233,TREND(G$232:G$233,F$232:F$233,G$242),IF(G$242&gt;=F$234,TREND(G$233:G$234,F$233:F$234,G$242),IF(G$242&gt;=F$235,TREND(G$234:G$235,F$234:F$235,G$242),0)))))*1000</f>
        <v>98356.970241849573</v>
      </c>
      <c r="H244" s="210" t="s">
        <v>212</v>
      </c>
      <c r="I244" s="274" t="s">
        <v>213</v>
      </c>
      <c r="J244" s="275" cm="1">
        <f t="array" ref="J244">ROUND(H159/1.0026,6)*IF(J$242&gt;=I$231,TREND(J$230:J$231,I$230:I$231,J$242),IF(J$242&gt;=I$232,TREND(J$231:J$232,I$231:I$232,J$242),IF(J$242&gt;=I$233,TREND(J$232:J$233,I$232:I$233,J$242),IF(J$242&gt;=I$234,TREND(J$233:J$234,I$233:I$234,J$242),IF(J$242&gt;=I$235,TREND(J$234:J$235,I$234:I$235,J$242),0)))))*1000</f>
        <v>648314.38300000003</v>
      </c>
      <c r="K244" s="210" t="s">
        <v>212</v>
      </c>
      <c r="L244" s="274" t="s">
        <v>213</v>
      </c>
      <c r="M244" s="275" cm="1">
        <f t="array" ref="M244">ROUND(H157/1.0026,6)*IF(M$242&gt;=L$231,TREND(M$230:M$231,L$230:L$231,M$242),IF(M$242&gt;=L$232,TREND(M$231:M$232,L$231:L$232,M$242),IF(M$242&gt;=L$233,TREND(M$232:M$233,L$232:L$233,M$242),IF(M$242&gt;=L$234,TREND(M$233:M$234,L$233:L$234,M$242),IF(M$242&gt;=L$235,TREND(M$234:M$235,L$234:L$235,M$242),0)))))*1000</f>
        <v>345057.44079844543</v>
      </c>
      <c r="N244" s="210" t="s">
        <v>212</v>
      </c>
    </row>
    <row r="246" spans="3:14" x14ac:dyDescent="0.35">
      <c r="D246" s="241"/>
      <c r="G246" s="241"/>
      <c r="J246" s="241"/>
      <c r="M246" s="241"/>
    </row>
    <row r="247" spans="3:14" x14ac:dyDescent="0.35">
      <c r="D247" s="241"/>
      <c r="G247" s="241"/>
      <c r="J247" s="241"/>
      <c r="M247" s="241"/>
    </row>
  </sheetData>
  <mergeCells count="36">
    <mergeCell ref="F9:F12"/>
    <mergeCell ref="C9:C12"/>
    <mergeCell ref="J35:K35"/>
    <mergeCell ref="D35:E35"/>
    <mergeCell ref="H9:H12"/>
    <mergeCell ref="H19:H22"/>
    <mergeCell ref="H24:H27"/>
    <mergeCell ref="K9:K12"/>
    <mergeCell ref="I9:I12"/>
    <mergeCell ref="I24:I27"/>
    <mergeCell ref="K24:K27"/>
    <mergeCell ref="I14:I17"/>
    <mergeCell ref="C14:C17"/>
    <mergeCell ref="F14:F17"/>
    <mergeCell ref="G14:G17"/>
    <mergeCell ref="H14:H17"/>
    <mergeCell ref="L24:L27"/>
    <mergeCell ref="C24:C27"/>
    <mergeCell ref="I19:I22"/>
    <mergeCell ref="K19:K22"/>
    <mergeCell ref="L19:L22"/>
    <mergeCell ref="J19:J22"/>
    <mergeCell ref="J24:J27"/>
    <mergeCell ref="G24:G27"/>
    <mergeCell ref="C240:F240"/>
    <mergeCell ref="F35:G35"/>
    <mergeCell ref="F19:F22"/>
    <mergeCell ref="F24:F27"/>
    <mergeCell ref="C19:C22"/>
    <mergeCell ref="G9:G12"/>
    <mergeCell ref="J14:J17"/>
    <mergeCell ref="K14:K17"/>
    <mergeCell ref="L14:L17"/>
    <mergeCell ref="G19:G22"/>
    <mergeCell ref="L9:L12"/>
    <mergeCell ref="J9:J12"/>
  </mergeCells>
  <phoneticPr fontId="49" type="noConversion"/>
  <conditionalFormatting sqref="C218:D225">
    <cfRule type="cellIs" dxfId="23" priority="12" operator="notEqual">
      <formula>""""""</formula>
    </cfRule>
  </conditionalFormatting>
  <conditionalFormatting sqref="C230:D237">
    <cfRule type="cellIs" dxfId="22" priority="4" operator="notEqual">
      <formula>""""""</formula>
    </cfRule>
  </conditionalFormatting>
  <conditionalFormatting sqref="F218:G225">
    <cfRule type="cellIs" dxfId="21" priority="14" operator="notEqual">
      <formula>""""""</formula>
    </cfRule>
  </conditionalFormatting>
  <conditionalFormatting sqref="F230:G237">
    <cfRule type="cellIs" dxfId="20" priority="6" operator="notEqual">
      <formula>""""""</formula>
    </cfRule>
  </conditionalFormatting>
  <conditionalFormatting sqref="I218:J225">
    <cfRule type="cellIs" dxfId="19" priority="16" operator="notEqual">
      <formula>""""""</formula>
    </cfRule>
  </conditionalFormatting>
  <conditionalFormatting sqref="I230:J237">
    <cfRule type="cellIs" dxfId="18" priority="8" operator="notEqual">
      <formula>""""""</formula>
    </cfRule>
  </conditionalFormatting>
  <conditionalFormatting sqref="L218:M225">
    <cfRule type="cellIs" dxfId="17" priority="18" operator="notEqual">
      <formula>""""""</formula>
    </cfRule>
  </conditionalFormatting>
  <conditionalFormatting sqref="L230:M237">
    <cfRule type="cellIs" dxfId="16" priority="10" operator="notEqual">
      <formula>""""""</formula>
    </cfRule>
  </conditionalFormatting>
  <dataValidations disablePrompts="1" count="1">
    <dataValidation type="list" allowBlank="1" showInputMessage="1" showErrorMessage="1" sqref="B9 H23" xr:uid="{113F7DC7-DDE1-4248-AEB6-4F29F48EE48B}">
      <formula1>"Firm,Firm+Interuptible"</formula1>
    </dataValidation>
  </dataValidations>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0258F-9ACF-4DA1-ACD7-8EDA47098E17}">
  <sheetPr codeName="Feuil20">
    <tabColor rgb="FF002060"/>
  </sheetPr>
  <dimension ref="A1"/>
  <sheetViews>
    <sheetView workbookViewId="0"/>
  </sheetViews>
  <sheetFormatPr baseColWidth="10" defaultColWidth="10.81640625" defaultRowHeight="14.5" x14ac:dyDescent="0.35"/>
  <cols>
    <col min="1" max="16384" width="10.81640625" style="304"/>
  </cols>
  <sheetData/>
  <pageMargins left="0.7" right="0.7" top="0.75" bottom="0.75" header="0.3" footer="0.3"/>
  <headerFooter>
    <oddFooter>&amp;L_x000D_&amp;1#&amp;"Aptos"&amp;10&amp;K0000FF Classification NaTran : Public [X] Interne [ ] Diffusion limitée [ ] Confidentiel entreprise [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57">
    <tabColor theme="7" tint="0.59999389629810485"/>
    <pageSetUpPr fitToPage="1"/>
  </sheetPr>
  <dimension ref="A1:AP938"/>
  <sheetViews>
    <sheetView showGridLines="0" zoomScale="70" zoomScaleNormal="70" workbookViewId="0">
      <selection activeCell="A2" sqref="A2"/>
    </sheetView>
  </sheetViews>
  <sheetFormatPr baseColWidth="10" defaultColWidth="11.453125" defaultRowHeight="14.5" x14ac:dyDescent="0.35"/>
  <cols>
    <col min="1" max="1" width="17.453125" style="1" customWidth="1"/>
    <col min="2" max="3" width="11.453125" style="1"/>
    <col min="4" max="4" width="16.54296875" style="1" bestFit="1" customWidth="1"/>
    <col min="5" max="5" width="10.8164062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32" width="11.453125" style="1"/>
    <col min="33" max="33" width="1.81640625" style="1" customWidth="1"/>
    <col min="34" max="34" width="10.54296875" style="1" customWidth="1"/>
    <col min="35" max="35" width="1.81640625" style="1" customWidth="1"/>
    <col min="38" max="40" width="11.453125" style="1"/>
    <col min="41" max="41" width="11.54296875" style="1" bestFit="1" customWidth="1"/>
    <col min="42" max="16384" width="11.453125" style="1"/>
  </cols>
  <sheetData>
    <row r="1" spans="1:42" s="69" customFormat="1" ht="15" x14ac:dyDescent="0.35">
      <c r="A1" s="104" t="s">
        <v>214</v>
      </c>
      <c r="G1" s="69" t="s">
        <v>215</v>
      </c>
      <c r="K1" s="69" t="s">
        <v>10</v>
      </c>
      <c r="L1" s="69" t="s">
        <v>10</v>
      </c>
      <c r="AJ1" s="69" t="s">
        <v>216</v>
      </c>
    </row>
    <row r="2" spans="1:42" x14ac:dyDescent="0.35">
      <c r="A2" s="85"/>
      <c r="B2" s="85"/>
      <c r="C2" s="86"/>
      <c r="D2" s="87"/>
      <c r="F2" s="2"/>
      <c r="G2" s="3"/>
      <c r="H2" s="3"/>
      <c r="I2" s="3"/>
      <c r="J2" s="3"/>
      <c r="K2" s="3"/>
      <c r="L2" s="3"/>
      <c r="M2" s="3"/>
      <c r="N2" s="3"/>
      <c r="O2" s="3"/>
      <c r="P2" s="3"/>
      <c r="Q2" s="3"/>
      <c r="R2" s="3"/>
      <c r="S2" s="3"/>
      <c r="V2" s="3"/>
      <c r="W2" s="3"/>
      <c r="X2" s="3"/>
      <c r="AI2" s="2"/>
      <c r="AL2"/>
      <c r="AM2"/>
      <c r="AN2"/>
    </row>
    <row r="3" spans="1:42" ht="15" x14ac:dyDescent="0.35">
      <c r="A3" s="85" t="s">
        <v>217</v>
      </c>
      <c r="B3" s="85"/>
      <c r="C3" s="86"/>
      <c r="D3" s="155">
        <f>H3+M3+R3+W3</f>
        <v>45</v>
      </c>
      <c r="E3" s="85" t="s">
        <v>218</v>
      </c>
      <c r="F3" s="2"/>
      <c r="G3" s="3" t="str">
        <f>RESULTS!D9</f>
        <v>Serene Atl 25</v>
      </c>
      <c r="H3" s="245">
        <f>RESULTS!E9</f>
        <v>17.013766</v>
      </c>
      <c r="I3" s="7" t="s">
        <v>10</v>
      </c>
      <c r="J3" s="8"/>
      <c r="K3" s="3"/>
      <c r="L3" s="3" t="str">
        <f>RESULTS!D10</f>
        <v>Serene Atl 26</v>
      </c>
      <c r="M3" s="245">
        <f>RESULTS!E10</f>
        <v>14.10256</v>
      </c>
      <c r="N3" s="7" t="s">
        <v>10</v>
      </c>
      <c r="O3" s="8"/>
      <c r="P3" s="3"/>
      <c r="Q3" s="3" t="str">
        <f>RESULTS!D11</f>
        <v>Serene Atl 27</v>
      </c>
      <c r="R3" s="245">
        <f>RESULTS!E11</f>
        <v>13.883673999999999</v>
      </c>
      <c r="S3" s="7" t="s">
        <v>10</v>
      </c>
      <c r="T3" s="8"/>
      <c r="V3" s="3">
        <f>RESULTS!D12</f>
        <v>0</v>
      </c>
      <c r="W3" s="3">
        <f>RESULTS!E12</f>
        <v>0</v>
      </c>
      <c r="X3" s="7" t="s">
        <v>10</v>
      </c>
      <c r="Y3" s="8"/>
      <c r="AH3" s="85"/>
      <c r="AI3" s="2"/>
      <c r="AL3"/>
      <c r="AM3"/>
      <c r="AN3"/>
    </row>
    <row r="4" spans="1:42" ht="25.5" customHeight="1" x14ac:dyDescent="0.35">
      <c r="A4" s="85" t="s">
        <v>219</v>
      </c>
      <c r="B4" s="85"/>
      <c r="C4" s="86"/>
      <c r="D4" s="247">
        <f>IFERROR(D3/D5*1000,0)</f>
        <v>119.99999999999999</v>
      </c>
      <c r="E4" s="85" t="s">
        <v>220</v>
      </c>
      <c r="F4" s="2"/>
      <c r="G4" s="336" t="s">
        <v>221</v>
      </c>
      <c r="H4" s="337"/>
      <c r="I4" s="7">
        <f>SUMIFS('Base Produits'!$S:$S,'Base Produits'!$R:$R,G3)</f>
        <v>120</v>
      </c>
      <c r="J4" s="8"/>
      <c r="K4" s="3"/>
      <c r="L4" s="336" t="s">
        <v>221</v>
      </c>
      <c r="M4" s="337"/>
      <c r="N4" s="7">
        <f>SUMIFS('Base Produits'!$S:$S,'Base Produits'!$R:$R,L3)</f>
        <v>120</v>
      </c>
      <c r="O4" s="8"/>
      <c r="P4" s="3"/>
      <c r="Q4" s="336" t="s">
        <v>221</v>
      </c>
      <c r="R4" s="337"/>
      <c r="S4" s="7">
        <f>SUMIFS('Base Produits'!$S:$S,'Base Produits'!$R:$R,Q3)</f>
        <v>120</v>
      </c>
      <c r="T4" s="8"/>
      <c r="V4" s="336" t="s">
        <v>221</v>
      </c>
      <c r="W4" s="337"/>
      <c r="X4" s="7">
        <f>SUMIFS('Base Produits'!$S:$S,'Base Produits'!$R:$R,V3)</f>
        <v>0</v>
      </c>
      <c r="Y4" s="8"/>
      <c r="AH4" s="85"/>
      <c r="AI4" s="2"/>
      <c r="AL4"/>
      <c r="AM4"/>
      <c r="AN4"/>
    </row>
    <row r="5" spans="1:42" ht="38.25" customHeight="1" x14ac:dyDescent="0.35">
      <c r="A5" s="85" t="s">
        <v>222</v>
      </c>
      <c r="B5" s="85"/>
      <c r="C5" s="86"/>
      <c r="D5" s="155">
        <f>(IFERROR(H3/I4,0)+IFERROR(M3/N4,0)+IFERROR(R3/S4,0)+IFERROR(W3/X4,0))*1000</f>
        <v>375.00000000000006</v>
      </c>
      <c r="E5" s="85" t="s">
        <v>223</v>
      </c>
      <c r="F5" s="2"/>
      <c r="G5" s="338" t="s">
        <v>224</v>
      </c>
      <c r="H5" s="339"/>
      <c r="I5" s="9" t="s">
        <v>225</v>
      </c>
      <c r="J5" s="10" t="s">
        <v>226</v>
      </c>
      <c r="K5" s="3"/>
      <c r="L5" s="338" t="s">
        <v>224</v>
      </c>
      <c r="M5" s="339"/>
      <c r="N5" s="9" t="s">
        <v>225</v>
      </c>
      <c r="O5" s="10" t="s">
        <v>226</v>
      </c>
      <c r="P5" s="3"/>
      <c r="Q5" s="338" t="s">
        <v>224</v>
      </c>
      <c r="R5" s="339"/>
      <c r="S5" s="9" t="s">
        <v>225</v>
      </c>
      <c r="T5" s="10" t="s">
        <v>226</v>
      </c>
      <c r="V5" s="338" t="s">
        <v>224</v>
      </c>
      <c r="W5" s="339"/>
      <c r="X5" s="9" t="s">
        <v>225</v>
      </c>
      <c r="Y5" s="10" t="s">
        <v>226</v>
      </c>
      <c r="AH5" s="85"/>
      <c r="AI5" s="2"/>
      <c r="AL5"/>
      <c r="AM5"/>
      <c r="AN5"/>
    </row>
    <row r="6" spans="1:42" x14ac:dyDescent="0.35">
      <c r="C6" s="5"/>
      <c r="D6" s="6"/>
      <c r="F6" s="2"/>
      <c r="G6" s="340"/>
      <c r="H6" s="341"/>
      <c r="I6" s="11">
        <f>SUMIFS('Base Produits'!$C:$C,'Base Produits'!$A:$A,G$3,'Base Produits'!$B:$B,1)</f>
        <v>1</v>
      </c>
      <c r="J6" s="11">
        <f>SUMIFS('Base Produits'!$D:$D,'Base Produits'!$A:$A,G$3,'Base Produits'!$B:$B,1)</f>
        <v>0.8</v>
      </c>
      <c r="K6" s="3"/>
      <c r="L6" s="340"/>
      <c r="M6" s="341"/>
      <c r="N6" s="11">
        <f>SUMIFS('Base Produits'!$C:$C,'Base Produits'!$A:$A,L$3,'Base Produits'!$B:$B,1)</f>
        <v>1</v>
      </c>
      <c r="O6" s="11">
        <f>SUMIFS('Base Produits'!$D:$D,'Base Produits'!$A:$A,L$3,'Base Produits'!$B:$B,1)</f>
        <v>0.8</v>
      </c>
      <c r="P6" s="3"/>
      <c r="Q6" s="340"/>
      <c r="R6" s="341"/>
      <c r="S6" s="11">
        <f>SUMIFS('Base Produits'!$C:$C,'Base Produits'!$A:$A,Q$3,'Base Produits'!$B:$B,1)</f>
        <v>1</v>
      </c>
      <c r="T6" s="11">
        <f>SUMIFS('Base Produits'!$D:$D,'Base Produits'!$A:$A,Q$3,'Base Produits'!$B:$B,1)</f>
        <v>0.8</v>
      </c>
      <c r="V6" s="340"/>
      <c r="W6" s="341"/>
      <c r="X6" s="11">
        <f>SUMIFS('Base Produits'!$C:$C,'Base Produits'!$A:$A,V$3,'Base Produits'!$B:$B,1)</f>
        <v>0</v>
      </c>
      <c r="Y6" s="11">
        <f>SUMIFS('Base Produits'!$D:$D,'Base Produits'!$A:$A,V$3,'Base Produits'!$B:$B,1)</f>
        <v>0</v>
      </c>
      <c r="AI6" s="2"/>
      <c r="AL6"/>
      <c r="AM6"/>
      <c r="AN6"/>
    </row>
    <row r="7" spans="1:42" x14ac:dyDescent="0.35">
      <c r="C7" s="5"/>
      <c r="D7" s="6"/>
      <c r="F7" s="2"/>
      <c r="G7" s="340"/>
      <c r="H7" s="341"/>
      <c r="I7" s="11">
        <f>IF(OR(I6=0,I6=""),"",SUMIFS('Base Produits'!$C:$C,'Base Produits'!$A:$A,G$3,'Base Produits'!$B:$B,2))</f>
        <v>0.8</v>
      </c>
      <c r="J7" s="11">
        <f>IF(OR(I6=0,I6=""),"",SUMIFS('Base Produits'!$D:$D,'Base Produits'!$A:$A,G$3,'Base Produits'!$B:$B,2))</f>
        <v>0.85</v>
      </c>
      <c r="K7" s="3"/>
      <c r="L7" s="340"/>
      <c r="M7" s="341"/>
      <c r="N7" s="11">
        <f>IF(OR(N6=0,N6=""),"",SUMIFS('Base Produits'!$C:$C,'Base Produits'!$A:$A,L$3,'Base Produits'!$B:$B,2))</f>
        <v>0.8</v>
      </c>
      <c r="O7" s="11">
        <f>IF(OR(N6=0,N6=""),"",SUMIFS('Base Produits'!$D:$D,'Base Produits'!$A:$A,L$3,'Base Produits'!$B:$B,2))</f>
        <v>0.85</v>
      </c>
      <c r="P7" s="3"/>
      <c r="Q7" s="340"/>
      <c r="R7" s="341"/>
      <c r="S7" s="11">
        <f>IF(OR(S6=0,S6=""),"",SUMIFS('Base Produits'!$C:$C,'Base Produits'!$A:$A,Q$3,'Base Produits'!$B:$B,2))</f>
        <v>0.8</v>
      </c>
      <c r="T7" s="11">
        <f>IF(OR(S6=0,S6=""),"",SUMIFS('Base Produits'!$D:$D,'Base Produits'!$A:$A,Q$3,'Base Produits'!$B:$B,2))</f>
        <v>0.85</v>
      </c>
      <c r="V7" s="340"/>
      <c r="W7" s="341"/>
      <c r="X7" s="11" t="str">
        <f>IF(OR(X6=0,X6=""),"",SUMIFS('Base Produits'!$C:$C,'Base Produits'!$A:$A,V$3,'Base Produits'!$B:$B,2))</f>
        <v/>
      </c>
      <c r="Y7" s="11" t="str">
        <f>IF(OR(X6=0,X6=""),"",SUMIFS('Base Produits'!$D:$D,'Base Produits'!$A:$A,V$3,'Base Produits'!$B:$B,2))</f>
        <v/>
      </c>
      <c r="AI7" s="2"/>
      <c r="AL7"/>
      <c r="AM7"/>
      <c r="AN7"/>
    </row>
    <row r="8" spans="1:42" x14ac:dyDescent="0.35">
      <c r="C8" s="5"/>
      <c r="D8" s="6"/>
      <c r="F8" s="2"/>
      <c r="G8" s="340"/>
      <c r="H8" s="341"/>
      <c r="I8" s="11">
        <f>IF(OR(I7=0,I7=""),"",SUMIFS('Base Produits'!$C:$C,'Base Produits'!$A:$A,G$3,'Base Produits'!$B:$B,3))</f>
        <v>0.5</v>
      </c>
      <c r="J8" s="11">
        <f>IF(OR(I7=0,I7=""),"",SUMIFS('Base Produits'!$D:$D,'Base Produits'!$A:$A,G$3,'Base Produits'!$B:$B,3))</f>
        <v>1</v>
      </c>
      <c r="K8" s="3"/>
      <c r="L8" s="340"/>
      <c r="M8" s="341"/>
      <c r="N8" s="11">
        <f>IF(OR(N7=0,N7=""),"",SUMIFS('Base Produits'!$C:$C,'Base Produits'!$A:$A,L$3,'Base Produits'!$B:$B,3))</f>
        <v>0.5</v>
      </c>
      <c r="O8" s="11">
        <f>IF(OR(N7=0,N7=""),"",SUMIFS('Base Produits'!$D:$D,'Base Produits'!$A:$A,L$3,'Base Produits'!$B:$B,3))</f>
        <v>1</v>
      </c>
      <c r="P8" s="3"/>
      <c r="Q8" s="340"/>
      <c r="R8" s="341"/>
      <c r="S8" s="11">
        <f>IF(OR(S7=0,S7=""),"",SUMIFS('Base Produits'!$C:$C,'Base Produits'!$A:$A,Q$3,'Base Produits'!$B:$B,3))</f>
        <v>0.5</v>
      </c>
      <c r="T8" s="11">
        <f>IF(OR(S7=0,S7=""),"",SUMIFS('Base Produits'!$D:$D,'Base Produits'!$A:$A,Q$3,'Base Produits'!$B:$B,3))</f>
        <v>1</v>
      </c>
      <c r="V8" s="340"/>
      <c r="W8" s="341"/>
      <c r="X8" s="11" t="str">
        <f>IF(OR(X7=0,X7=""),"",SUMIFS('Base Produits'!$C:$C,'Base Produits'!$A:$A,V$3,'Base Produits'!$B:$B,3))</f>
        <v/>
      </c>
      <c r="Y8" s="11" t="str">
        <f>IF(OR(X7=0,X7=""),"",SUMIFS('Base Produits'!$D:$D,'Base Produits'!$A:$A,V$3,'Base Produits'!$B:$B,3))</f>
        <v/>
      </c>
      <c r="AI8" s="2"/>
      <c r="AL8"/>
      <c r="AM8"/>
      <c r="AN8"/>
    </row>
    <row r="9" spans="1:42" x14ac:dyDescent="0.35">
      <c r="A9" s="1" t="s">
        <v>227</v>
      </c>
      <c r="C9" s="5"/>
      <c r="D9" s="277">
        <f>RESULTS!K9</f>
        <v>375</v>
      </c>
      <c r="F9" s="2"/>
      <c r="G9" s="340"/>
      <c r="H9" s="341"/>
      <c r="I9" s="11">
        <f>IF(OR(I8=0,I8=""),"",SUMIFS('Base Produits'!$C:$C,'Base Produits'!$A:$A,G$3,'Base Produits'!$B:$B,4))</f>
        <v>0</v>
      </c>
      <c r="J9" s="11">
        <f>IF(OR(I8=0,I8=""),"",SUMIFS('Base Produits'!$D:$D,'Base Produits'!$A:$A,G$3,'Base Produits'!$B:$B,4))</f>
        <v>1</v>
      </c>
      <c r="K9" s="3"/>
      <c r="L9" s="340"/>
      <c r="M9" s="341"/>
      <c r="N9" s="11">
        <f>IF(OR(N8=0,N8=""),"",SUMIFS('Base Produits'!$C:$C,'Base Produits'!$A:$A,L$3,'Base Produits'!$B:$B,4))</f>
        <v>0</v>
      </c>
      <c r="O9" s="11">
        <f>IF(OR(N8=0,N8=""),"",SUMIFS('Base Produits'!$D:$D,'Base Produits'!$A:$A,L$3,'Base Produits'!$B:$B,4))</f>
        <v>1</v>
      </c>
      <c r="P9" s="3"/>
      <c r="Q9" s="340"/>
      <c r="R9" s="341"/>
      <c r="S9" s="11">
        <f>IF(OR(S8=0,S8=""),"",SUMIFS('Base Produits'!$C:$C,'Base Produits'!$A:$A,Q$3,'Base Produits'!$B:$B,4))</f>
        <v>0</v>
      </c>
      <c r="T9" s="11">
        <f>IF(OR(S8=0,S8=""),"",SUMIFS('Base Produits'!$D:$D,'Base Produits'!$A:$A,Q$3,'Base Produits'!$B:$B,4))</f>
        <v>1</v>
      </c>
      <c r="V9" s="340"/>
      <c r="W9" s="341"/>
      <c r="X9" s="11" t="str">
        <f>IF(OR(X8=0,X8=""),"",SUMIFS('Base Produits'!$C:$C,'Base Produits'!$A:$A,V$3,'Base Produits'!$B:$B,4))</f>
        <v/>
      </c>
      <c r="Y9" s="11" t="str">
        <f>IF(OR(X8=0,X8=""),"",SUMIFS('Base Produits'!$D:$D,'Base Produits'!$A:$A,V$3,'Base Produits'!$B:$B,4))</f>
        <v/>
      </c>
      <c r="AI9" s="2"/>
      <c r="AL9"/>
      <c r="AM9"/>
      <c r="AN9"/>
    </row>
    <row r="10" spans="1:42" x14ac:dyDescent="0.35">
      <c r="A10" s="1" t="s">
        <v>228</v>
      </c>
      <c r="C10" s="5"/>
      <c r="D10" s="277">
        <f>RESULTS!L9</f>
        <v>591</v>
      </c>
      <c r="F10" s="2"/>
      <c r="G10" s="340"/>
      <c r="H10" s="341"/>
      <c r="I10" s="11" t="str">
        <f>IF(OR(I9=0,I9=""),"",SUMIFS('Base Produits'!$C:$C,'Base Produits'!$A:$A,G$3,'Base Produits'!$B:$B,5))</f>
        <v/>
      </c>
      <c r="J10" s="11" t="str">
        <f>IF(OR(I9=0,I9=""),"",SUMIFS('Base Produits'!$D:$D,'Base Produits'!$A:$A,G$3,'Base Produits'!$B:$B,5))</f>
        <v/>
      </c>
      <c r="K10" s="3"/>
      <c r="L10" s="340"/>
      <c r="M10" s="341"/>
      <c r="N10" s="11" t="str">
        <f>IF(OR(N9=0,N9=""),"",SUMIFS('Base Produits'!$C:$C,'Base Produits'!$A:$A,L$3,'Base Produits'!$B:$B,5))</f>
        <v/>
      </c>
      <c r="O10" s="11" t="str">
        <f>IF(OR(N9=0,N9=""),"",SUMIFS('Base Produits'!$D:$D,'Base Produits'!$A:$A,L$3,'Base Produits'!$B:$B,5))</f>
        <v/>
      </c>
      <c r="P10" s="3"/>
      <c r="Q10" s="340"/>
      <c r="R10" s="341"/>
      <c r="S10" s="11" t="str">
        <f>IF(OR(S9=0,S9=""),"",SUMIFS('Base Produits'!$C:$C,'Base Produits'!$A:$A,Q$3,'Base Produits'!$B:$B,5))</f>
        <v/>
      </c>
      <c r="T10" s="11" t="str">
        <f>IF(OR(S9=0,S9=""),"",SUMIFS('Base Produits'!$D:$D,'Base Produits'!$A:$A,Q$3,'Base Produits'!$B:$B,5))</f>
        <v/>
      </c>
      <c r="V10" s="340"/>
      <c r="W10" s="341"/>
      <c r="X10" s="11" t="str">
        <f>IF(OR(X9=0,X9=""),"",SUMIFS('Base Produits'!$C:$C,'Base Produits'!$A:$A,V$3,'Base Produits'!$B:$B,5))</f>
        <v/>
      </c>
      <c r="Y10" s="11" t="str">
        <f>IF(OR(X9=0,X9=""),"",SUMIFS('Base Produits'!$D:$D,'Base Produits'!$A:$A,V$3,'Base Produits'!$B:$B,5))</f>
        <v/>
      </c>
      <c r="AI10" s="2"/>
      <c r="AL10"/>
      <c r="AM10"/>
      <c r="AN10"/>
    </row>
    <row r="11" spans="1:42" x14ac:dyDescent="0.35">
      <c r="C11" s="5"/>
      <c r="D11" s="6"/>
      <c r="F11" s="2"/>
      <c r="G11" s="342"/>
      <c r="H11" s="343"/>
      <c r="I11" s="11" t="str">
        <f>IF(OR(I10=0,I10=""),"",SUMIFS('Base Produits'!$C:$C,'Base Produits'!$A:$A,G$3,'Base Produits'!$B:$B,6))</f>
        <v/>
      </c>
      <c r="J11" s="11" t="str">
        <f>IF(OR(I10=0,I10=""),"",SUMIFS('Base Produits'!$D:$D,'Base Produits'!$A:$A,G$3,'Base Produits'!$B:$B,6))</f>
        <v/>
      </c>
      <c r="K11" s="3"/>
      <c r="L11" s="342"/>
      <c r="M11" s="343"/>
      <c r="N11" s="11" t="str">
        <f>IF(OR(N10=0,N10=""),"",SUMIFS('Base Produits'!$C:$C,'Base Produits'!$A:$A,L$3,'Base Produits'!$B:$B,6))</f>
        <v/>
      </c>
      <c r="O11" s="11" t="str">
        <f>IF(OR(N10=0,N10=""),"",SUMIFS('Base Produits'!$D:$D,'Base Produits'!$A:$A,L$3,'Base Produits'!$B:$B,6))</f>
        <v/>
      </c>
      <c r="P11" s="3"/>
      <c r="Q11" s="342"/>
      <c r="R11" s="343"/>
      <c r="S11" s="11" t="str">
        <f>IF(OR(S10=0,S10=""),"",SUMIFS('Base Produits'!$C:$C,'Base Produits'!$A:$A,Q$3,'Base Produits'!$B:$B,6))</f>
        <v/>
      </c>
      <c r="T11" s="11" t="str">
        <f>IF(OR(S10=0,S10=""),"",SUMIFS('Base Produits'!$D:$D,'Base Produits'!$A:$A,Q$3,'Base Produits'!$B:$B,6))</f>
        <v/>
      </c>
      <c r="V11" s="342"/>
      <c r="W11" s="343"/>
      <c r="X11" s="11" t="str">
        <f>IF(OR(X10=0,X10=""),"",SUMIFS('Base Produits'!$C:$C,'Base Produits'!$A:$A,V$3,'Base Produits'!$B:$B,6))</f>
        <v/>
      </c>
      <c r="Y11" s="11" t="str">
        <f>IF(OR(X10=0,X10=""),"",SUMIFS('Base Produits'!$D:$D,'Base Produits'!$A:$A,V$3,'Base Produits'!$B:$B,6))</f>
        <v/>
      </c>
      <c r="AI11" s="2"/>
      <c r="AL11"/>
      <c r="AM11"/>
      <c r="AN11"/>
    </row>
    <row r="12" spans="1:42" ht="25.5" customHeight="1" x14ac:dyDescent="0.35">
      <c r="C12" s="5"/>
      <c r="F12" s="2"/>
      <c r="G12" s="336" t="s">
        <v>229</v>
      </c>
      <c r="H12" s="337"/>
      <c r="I12" s="7">
        <f>SUMIFS('Base Produits'!$T:$T,'Base Produits'!$R:$R,G3)</f>
        <v>128</v>
      </c>
      <c r="J12" s="8"/>
      <c r="K12" s="3"/>
      <c r="L12" s="336" t="s">
        <v>229</v>
      </c>
      <c r="M12" s="337"/>
      <c r="N12" s="7">
        <f>SUMIFS('Base Produits'!$T:$T,'Base Produits'!$R:$R,L3)</f>
        <v>128</v>
      </c>
      <c r="O12" s="8"/>
      <c r="P12" s="3"/>
      <c r="Q12" s="336" t="s">
        <v>229</v>
      </c>
      <c r="R12" s="337"/>
      <c r="S12" s="7">
        <f>SUMIFS('Base Produits'!$T:$T,'Base Produits'!$R:$R,Q3)</f>
        <v>128</v>
      </c>
      <c r="T12" s="8"/>
      <c r="V12" s="336" t="s">
        <v>229</v>
      </c>
      <c r="W12" s="337"/>
      <c r="X12" s="7">
        <f>SUMIFS('Base Produits'!$T:$T,'Base Produits'!$R:$R,V3)</f>
        <v>0</v>
      </c>
      <c r="Y12" s="8"/>
      <c r="AI12" s="2"/>
      <c r="AL12"/>
      <c r="AM12"/>
      <c r="AN12"/>
      <c r="AO12" s="19"/>
      <c r="AP12" s="19"/>
    </row>
    <row r="13" spans="1:42" ht="15" thickBot="1" x14ac:dyDescent="0.4">
      <c r="C13" s="5"/>
      <c r="D13" s="6"/>
      <c r="F13" s="2"/>
      <c r="G13" s="15"/>
      <c r="H13" s="15"/>
      <c r="I13" s="16"/>
      <c r="J13" s="16"/>
      <c r="K13" s="3"/>
      <c r="L13" s="15"/>
      <c r="M13" s="15"/>
      <c r="N13" s="16"/>
      <c r="O13" s="16"/>
      <c r="P13" s="3"/>
      <c r="Q13" s="15"/>
      <c r="R13" s="15"/>
      <c r="S13" s="16"/>
      <c r="T13" s="16"/>
      <c r="V13" s="15"/>
      <c r="W13" s="15"/>
      <c r="X13" s="16"/>
      <c r="Y13" s="16"/>
      <c r="AI13" s="2"/>
      <c r="AL13"/>
      <c r="AM13"/>
      <c r="AN13"/>
      <c r="AO13" s="19"/>
      <c r="AP13" s="19"/>
    </row>
    <row r="14" spans="1:42" ht="15" thickBot="1" x14ac:dyDescent="0.4">
      <c r="A14" s="52" t="s">
        <v>230</v>
      </c>
      <c r="B14" s="58" t="s">
        <v>231</v>
      </c>
      <c r="C14" s="58"/>
      <c r="D14" s="57" t="s">
        <v>218</v>
      </c>
      <c r="F14" s="2"/>
      <c r="G14" s="52" t="s">
        <v>230</v>
      </c>
      <c r="H14" s="58" t="s">
        <v>231</v>
      </c>
      <c r="I14" s="58"/>
      <c r="J14" s="57" t="s">
        <v>218</v>
      </c>
      <c r="K14" s="3"/>
      <c r="L14" s="52" t="s">
        <v>230</v>
      </c>
      <c r="M14" s="58" t="s">
        <v>231</v>
      </c>
      <c r="N14" s="58"/>
      <c r="O14" s="57" t="s">
        <v>218</v>
      </c>
      <c r="P14" s="3"/>
      <c r="Q14" s="52" t="s">
        <v>230</v>
      </c>
      <c r="R14" s="58" t="s">
        <v>231</v>
      </c>
      <c r="S14" s="58"/>
      <c r="T14" s="57" t="s">
        <v>218</v>
      </c>
      <c r="V14" s="52" t="s">
        <v>230</v>
      </c>
      <c r="W14" s="58" t="s">
        <v>231</v>
      </c>
      <c r="X14" s="58"/>
      <c r="Y14" s="57" t="s">
        <v>218</v>
      </c>
      <c r="AI14" s="2"/>
      <c r="AL14"/>
      <c r="AM14"/>
      <c r="AN14"/>
      <c r="AO14" s="19"/>
      <c r="AP14" s="19"/>
    </row>
    <row r="15" spans="1:42" x14ac:dyDescent="0.35">
      <c r="A15" s="55"/>
      <c r="B15" s="55"/>
      <c r="C15" s="55"/>
      <c r="D15" s="56"/>
      <c r="F15" s="2"/>
      <c r="G15" s="94" t="str">
        <f t="shared" ref="G15:G24" si="0">IF($A15&lt;DATE(2000,1,1),"",$A15)</f>
        <v/>
      </c>
      <c r="H15" s="100"/>
      <c r="I15" s="90"/>
      <c r="J15" s="110"/>
      <c r="L15" s="94" t="str">
        <f t="shared" ref="L15:L24" si="1">IF($A15&lt;DATE(2000,1,1),"",$A15)</f>
        <v/>
      </c>
      <c r="M15" s="100"/>
      <c r="N15" s="90"/>
      <c r="O15" s="110"/>
      <c r="Q15" s="94" t="str">
        <f t="shared" ref="Q15:Q24" si="2">IF($A15&lt;DATE(2000,1,1),"",$A15)</f>
        <v/>
      </c>
      <c r="R15" s="100"/>
      <c r="S15" s="90"/>
      <c r="T15" s="110"/>
      <c r="V15" s="94" t="str">
        <f t="shared" ref="V15:V24" si="3">IF($A15&lt;DATE(2000,1,1),"",$A15)</f>
        <v/>
      </c>
      <c r="W15" s="100"/>
      <c r="X15" s="90"/>
      <c r="Y15" s="110"/>
      <c r="AI15" s="2"/>
      <c r="AL15"/>
      <c r="AM15"/>
      <c r="AN15"/>
      <c r="AO15" s="19"/>
      <c r="AP15" s="19"/>
    </row>
    <row r="16" spans="1:42" x14ac:dyDescent="0.35">
      <c r="A16" s="89">
        <f>DATE(RESULTS!$J$4,4,1)</f>
        <v>46478</v>
      </c>
      <c r="B16" s="60">
        <f>D16/SUM($H$3,$M$3,$R$3,$W$3,$AB$3)</f>
        <v>0.35</v>
      </c>
      <c r="C16" s="59"/>
      <c r="D16" s="115">
        <f>SUM(J16,O16,T16,Y16)</f>
        <v>15.75</v>
      </c>
      <c r="F16" s="2"/>
      <c r="G16" s="95">
        <f>$A16</f>
        <v>46478</v>
      </c>
      <c r="H16" s="101">
        <f>IF(SUMIFS('Base Produits'!$L:$L,'Base Produits'!$J:$J,G$3,'Base Produits'!$K:$K,DATE(1900,MONTH($A16),DAY($A16)))=0,100%,SUMIFS('Base Produits'!$L:$L,'Base Produits'!$J:$J,G$3,'Base Produits'!$K:$K,DATE(1900,MONTH($A16),DAY($A16))))</f>
        <v>0.35</v>
      </c>
      <c r="I16" s="92"/>
      <c r="J16" s="110">
        <f t="shared" ref="J16:J23" si="4">H16*H$3</f>
        <v>5.9548180999999998</v>
      </c>
      <c r="L16" s="95">
        <f>$A16</f>
        <v>46478</v>
      </c>
      <c r="M16" s="101">
        <f>IF(SUMIFS('Base Produits'!$L:$L,'Base Produits'!$J:$J,L$3,'Base Produits'!$K:$K,DATE(1900,MONTH($A16),DAY($A16)))=0,100%,SUMIFS('Base Produits'!$L:$L,'Base Produits'!$J:$J,L$3,'Base Produits'!$K:$K,DATE(1900,MONTH($A16),DAY($A16))))</f>
        <v>0.35</v>
      </c>
      <c r="N16" s="92"/>
      <c r="O16" s="110">
        <f t="shared" ref="O16:O23" si="5">M16*M$3</f>
        <v>4.9358959999999996</v>
      </c>
      <c r="Q16" s="95">
        <f>$A16</f>
        <v>46478</v>
      </c>
      <c r="R16" s="101">
        <f>IF(SUMIFS('Base Produits'!$L:$L,'Base Produits'!$J:$J,Q$3,'Base Produits'!$K:$K,DATE(1900,MONTH($A16),DAY($A16)))=0,100%,SUMIFS('Base Produits'!$L:$L,'Base Produits'!$J:$J,Q$3,'Base Produits'!$K:$K,DATE(1900,MONTH($A16),DAY($A16))))</f>
        <v>0.35</v>
      </c>
      <c r="S16" s="92"/>
      <c r="T16" s="110">
        <f t="shared" ref="T16:T23" si="6">R16*R$3</f>
        <v>4.8592858999999997</v>
      </c>
      <c r="V16" s="95">
        <f>$A16</f>
        <v>46478</v>
      </c>
      <c r="W16" s="101">
        <f>IF(SUMIFS('Base Produits'!$L:$L,'Base Produits'!$J:$J,V$3,'Base Produits'!$K:$K,DATE(1900,MONTH($A16),DAY($A16)))=0,100%,SUMIFS('Base Produits'!$L:$L,'Base Produits'!$J:$J,V$3,'Base Produits'!$K:$K,DATE(1900,MONTH($A16),DAY($A16))))</f>
        <v>1</v>
      </c>
      <c r="X16" s="92"/>
      <c r="Y16" s="110">
        <f t="shared" ref="Y16:Y23" si="7">W16*W$3</f>
        <v>0</v>
      </c>
      <c r="AI16" s="2"/>
      <c r="AL16"/>
      <c r="AM16"/>
      <c r="AN16"/>
      <c r="AO16" s="19"/>
      <c r="AP16" s="19"/>
    </row>
    <row r="17" spans="1:42" x14ac:dyDescent="0.35">
      <c r="A17" s="89">
        <f>A18-1</f>
        <v>46538</v>
      </c>
      <c r="B17" s="60">
        <f t="shared" ref="B17:B23" si="8">D17/SUM($H$3,$M$3,$R$3,$W$3,$AB$3)</f>
        <v>1</v>
      </c>
      <c r="C17" s="59"/>
      <c r="D17" s="115">
        <f t="shared" ref="D17:D23" si="9">SUM(J17,O17,T17,Y17)</f>
        <v>45</v>
      </c>
      <c r="F17" s="2"/>
      <c r="G17" s="95">
        <f t="shared" ref="G17:G23" si="10">$A17</f>
        <v>46538</v>
      </c>
      <c r="H17" s="101">
        <f>IF(SUMIFS('Base Produits'!$L:$L,'Base Produits'!$J:$J,G$3,'Base Produits'!$K:$K,DATE(1900,MONTH($A17),DAY($A17)))=0,100%,SUMIFS('Base Produits'!$L:$L,'Base Produits'!$J:$J,G$3,'Base Produits'!$K:$K,DATE(1900,MONTH($A17),DAY($A17))))</f>
        <v>1</v>
      </c>
      <c r="I17" s="92"/>
      <c r="J17" s="110">
        <f t="shared" si="4"/>
        <v>17.013766</v>
      </c>
      <c r="L17" s="95">
        <f t="shared" ref="L17:L23" si="11">$A17</f>
        <v>46538</v>
      </c>
      <c r="M17" s="101">
        <f>IF(SUMIFS('Base Produits'!$L:$L,'Base Produits'!$J:$J,L$3,'Base Produits'!$K:$K,DATE(1900,MONTH($A17),DAY($A17)))=0,100%,SUMIFS('Base Produits'!$L:$L,'Base Produits'!$J:$J,L$3,'Base Produits'!$K:$K,DATE(1900,MONTH($A17),DAY($A17))))</f>
        <v>1</v>
      </c>
      <c r="N17" s="92"/>
      <c r="O17" s="110">
        <f t="shared" si="5"/>
        <v>14.10256</v>
      </c>
      <c r="Q17" s="95">
        <f t="shared" ref="Q17:Q23" si="12">$A17</f>
        <v>46538</v>
      </c>
      <c r="R17" s="101">
        <f>IF(SUMIFS('Base Produits'!$L:$L,'Base Produits'!$J:$J,Q$3,'Base Produits'!$K:$K,DATE(1900,MONTH($A17),DAY($A17)))=0,100%,SUMIFS('Base Produits'!$L:$L,'Base Produits'!$J:$J,Q$3,'Base Produits'!$K:$K,DATE(1900,MONTH($A17),DAY($A17))))</f>
        <v>1</v>
      </c>
      <c r="S17" s="92"/>
      <c r="T17" s="110">
        <f t="shared" si="6"/>
        <v>13.883673999999999</v>
      </c>
      <c r="V17" s="95">
        <f t="shared" ref="V17:V23" si="13">$A17</f>
        <v>46538</v>
      </c>
      <c r="W17" s="101">
        <f>IF(SUMIFS('Base Produits'!$L:$L,'Base Produits'!$J:$J,V$3,'Base Produits'!$K:$K,DATE(1900,MONTH($A17),DAY($A17)))=0,100%,SUMIFS('Base Produits'!$L:$L,'Base Produits'!$J:$J,V$3,'Base Produits'!$K:$K,DATE(1900,MONTH($A17),DAY($A17))))</f>
        <v>1</v>
      </c>
      <c r="X17" s="92"/>
      <c r="Y17" s="110">
        <f t="shared" si="7"/>
        <v>0</v>
      </c>
      <c r="AI17" s="2"/>
      <c r="AL17"/>
      <c r="AM17"/>
      <c r="AN17"/>
      <c r="AO17" s="19"/>
      <c r="AP17" s="19"/>
    </row>
    <row r="18" spans="1:42" x14ac:dyDescent="0.35">
      <c r="A18" s="89">
        <f>DATE(RESULTS!$J$4,6,1)</f>
        <v>46539</v>
      </c>
      <c r="B18" s="60">
        <f t="shared" si="8"/>
        <v>1</v>
      </c>
      <c r="C18" s="59"/>
      <c r="D18" s="115">
        <f t="shared" si="9"/>
        <v>45</v>
      </c>
      <c r="F18" s="2"/>
      <c r="G18" s="95">
        <f t="shared" si="10"/>
        <v>46539</v>
      </c>
      <c r="H18" s="101">
        <f>IF(SUMIFS('Base Produits'!$L:$L,'Base Produits'!$J:$J,G$3,'Base Produits'!$K:$K,DATE(1900,MONTH($A18),DAY($A18)))=0,100%,SUMIFS('Base Produits'!$L:$L,'Base Produits'!$J:$J,G$3,'Base Produits'!$K:$K,DATE(1900,MONTH($A18),DAY($A18))))</f>
        <v>1</v>
      </c>
      <c r="I18" s="92"/>
      <c r="J18" s="110">
        <f t="shared" si="4"/>
        <v>17.013766</v>
      </c>
      <c r="L18" s="95">
        <f t="shared" si="11"/>
        <v>46539</v>
      </c>
      <c r="M18" s="101">
        <f>IF(SUMIFS('Base Produits'!$L:$L,'Base Produits'!$J:$J,L$3,'Base Produits'!$K:$K,DATE(1900,MONTH($A18),DAY($A18)))=0,100%,SUMIFS('Base Produits'!$L:$L,'Base Produits'!$J:$J,L$3,'Base Produits'!$K:$K,DATE(1900,MONTH($A18),DAY($A18))))</f>
        <v>1</v>
      </c>
      <c r="N18" s="92"/>
      <c r="O18" s="110">
        <f t="shared" si="5"/>
        <v>14.10256</v>
      </c>
      <c r="Q18" s="95">
        <f t="shared" si="12"/>
        <v>46539</v>
      </c>
      <c r="R18" s="101">
        <f>IF(SUMIFS('Base Produits'!$L:$L,'Base Produits'!$J:$J,Q$3,'Base Produits'!$K:$K,DATE(1900,MONTH($A18),DAY($A18)))=0,100%,SUMIFS('Base Produits'!$L:$L,'Base Produits'!$J:$J,Q$3,'Base Produits'!$K:$K,DATE(1900,MONTH($A18),DAY($A18))))</f>
        <v>1</v>
      </c>
      <c r="S18" s="92"/>
      <c r="T18" s="110">
        <f t="shared" si="6"/>
        <v>13.883673999999999</v>
      </c>
      <c r="V18" s="95">
        <f t="shared" si="13"/>
        <v>46539</v>
      </c>
      <c r="W18" s="101">
        <f>IF(SUMIFS('Base Produits'!$L:$L,'Base Produits'!$J:$J,V$3,'Base Produits'!$K:$K,DATE(1900,MONTH($A18),DAY($A18)))=0,100%,SUMIFS('Base Produits'!$L:$L,'Base Produits'!$J:$J,V$3,'Base Produits'!$K:$K,DATE(1900,MONTH($A18),DAY($A18))))</f>
        <v>1</v>
      </c>
      <c r="X18" s="92"/>
      <c r="Y18" s="110">
        <f t="shared" si="7"/>
        <v>0</v>
      </c>
      <c r="AI18" s="2"/>
      <c r="AL18"/>
      <c r="AM18"/>
      <c r="AN18"/>
      <c r="AO18" s="19"/>
      <c r="AP18" s="19"/>
    </row>
    <row r="19" spans="1:42" x14ac:dyDescent="0.35">
      <c r="A19" s="89">
        <f>A20-1</f>
        <v>46599</v>
      </c>
      <c r="B19" s="60">
        <f t="shared" si="8"/>
        <v>0.85</v>
      </c>
      <c r="C19" s="59"/>
      <c r="D19" s="115">
        <f t="shared" si="9"/>
        <v>38.25</v>
      </c>
      <c r="F19" s="2"/>
      <c r="G19" s="95">
        <f t="shared" si="10"/>
        <v>46599</v>
      </c>
      <c r="H19" s="101">
        <f>IF(SUMIFS('Base Produits'!$L:$L,'Base Produits'!$J:$J,G$3,'Base Produits'!$K:$K,DATE(1900,MONTH($A19),DAY($A19)))=0,100%,SUMIFS('Base Produits'!$L:$L,'Base Produits'!$J:$J,G$3,'Base Produits'!$K:$K,DATE(1900,MONTH($A19),DAY($A19))))</f>
        <v>0.85</v>
      </c>
      <c r="I19" s="92"/>
      <c r="J19" s="110">
        <f t="shared" si="4"/>
        <v>14.461701099999999</v>
      </c>
      <c r="L19" s="95">
        <f t="shared" si="11"/>
        <v>46599</v>
      </c>
      <c r="M19" s="101">
        <f>IF(SUMIFS('Base Produits'!$L:$L,'Base Produits'!$J:$J,L$3,'Base Produits'!$K:$K,DATE(1900,MONTH($A19),DAY($A19)))=0,100%,SUMIFS('Base Produits'!$L:$L,'Base Produits'!$J:$J,L$3,'Base Produits'!$K:$K,DATE(1900,MONTH($A19),DAY($A19))))</f>
        <v>0.85</v>
      </c>
      <c r="N19" s="92"/>
      <c r="O19" s="110">
        <f t="shared" si="5"/>
        <v>11.987176</v>
      </c>
      <c r="Q19" s="95">
        <f t="shared" si="12"/>
        <v>46599</v>
      </c>
      <c r="R19" s="101">
        <f>IF(SUMIFS('Base Produits'!$L:$L,'Base Produits'!$J:$J,Q$3,'Base Produits'!$K:$K,DATE(1900,MONTH($A19),DAY($A19)))=0,100%,SUMIFS('Base Produits'!$L:$L,'Base Produits'!$J:$J,Q$3,'Base Produits'!$K:$K,DATE(1900,MONTH($A19),DAY($A19))))</f>
        <v>0.85</v>
      </c>
      <c r="S19" s="92"/>
      <c r="T19" s="110">
        <f t="shared" si="6"/>
        <v>11.801122899999999</v>
      </c>
      <c r="V19" s="95">
        <f t="shared" si="13"/>
        <v>46599</v>
      </c>
      <c r="W19" s="101">
        <f>IF(SUMIFS('Base Produits'!$L:$L,'Base Produits'!$J:$J,V$3,'Base Produits'!$K:$K,DATE(1900,MONTH($A19),DAY($A19)))=0,100%,SUMIFS('Base Produits'!$L:$L,'Base Produits'!$J:$J,V$3,'Base Produits'!$K:$K,DATE(1900,MONTH($A19),DAY($A19))))</f>
        <v>1</v>
      </c>
      <c r="X19" s="92"/>
      <c r="Y19" s="110">
        <f t="shared" si="7"/>
        <v>0</v>
      </c>
      <c r="AI19" s="2"/>
      <c r="AL19"/>
      <c r="AM19"/>
      <c r="AN19"/>
      <c r="AO19" s="19"/>
      <c r="AP19" s="19"/>
    </row>
    <row r="20" spans="1:42" x14ac:dyDescent="0.35">
      <c r="A20" s="89">
        <f>DATE(RESULTS!$J$4,8,1)</f>
        <v>46600</v>
      </c>
      <c r="B20" s="60">
        <f t="shared" si="8"/>
        <v>1</v>
      </c>
      <c r="C20" s="59"/>
      <c r="D20" s="115">
        <f t="shared" si="9"/>
        <v>45</v>
      </c>
      <c r="F20" s="2"/>
      <c r="G20" s="95">
        <f t="shared" si="10"/>
        <v>46600</v>
      </c>
      <c r="H20" s="101">
        <f>IF(SUMIFS('Base Produits'!$L:$L,'Base Produits'!$J:$J,G$3,'Base Produits'!$K:$K,DATE(1900,MONTH($A20),DAY($A20)))=0,100%,SUMIFS('Base Produits'!$L:$L,'Base Produits'!$J:$J,G$3,'Base Produits'!$K:$K,DATE(1900,MONTH($A20),DAY($A20))))</f>
        <v>1</v>
      </c>
      <c r="I20" s="92"/>
      <c r="J20" s="110">
        <f t="shared" si="4"/>
        <v>17.013766</v>
      </c>
      <c r="L20" s="95">
        <f t="shared" si="11"/>
        <v>46600</v>
      </c>
      <c r="M20" s="101">
        <f>IF(SUMIFS('Base Produits'!$L:$L,'Base Produits'!$J:$J,L$3,'Base Produits'!$K:$K,DATE(1900,MONTH($A20),DAY($A20)))=0,100%,SUMIFS('Base Produits'!$L:$L,'Base Produits'!$J:$J,L$3,'Base Produits'!$K:$K,DATE(1900,MONTH($A20),DAY($A20))))</f>
        <v>1</v>
      </c>
      <c r="N20" s="92"/>
      <c r="O20" s="110">
        <f t="shared" si="5"/>
        <v>14.10256</v>
      </c>
      <c r="Q20" s="95">
        <f t="shared" si="12"/>
        <v>46600</v>
      </c>
      <c r="R20" s="101">
        <f>IF(SUMIFS('Base Produits'!$L:$L,'Base Produits'!$J:$J,Q$3,'Base Produits'!$K:$K,DATE(1900,MONTH($A20),DAY($A20)))=0,100%,SUMIFS('Base Produits'!$L:$L,'Base Produits'!$J:$J,Q$3,'Base Produits'!$K:$K,DATE(1900,MONTH($A20),DAY($A20))))</f>
        <v>1</v>
      </c>
      <c r="S20" s="92"/>
      <c r="T20" s="110">
        <f t="shared" si="6"/>
        <v>13.883673999999999</v>
      </c>
      <c r="V20" s="95">
        <f t="shared" si="13"/>
        <v>46600</v>
      </c>
      <c r="W20" s="101">
        <f>IF(SUMIFS('Base Produits'!$L:$L,'Base Produits'!$J:$J,V$3,'Base Produits'!$K:$K,DATE(1900,MONTH($A20),DAY($A20)))=0,100%,SUMIFS('Base Produits'!$L:$L,'Base Produits'!$J:$J,V$3,'Base Produits'!$K:$K,DATE(1900,MONTH($A20),DAY($A20))))</f>
        <v>1</v>
      </c>
      <c r="X20" s="92"/>
      <c r="Y20" s="110">
        <f t="shared" si="7"/>
        <v>0</v>
      </c>
      <c r="AI20" s="2"/>
      <c r="AL20"/>
      <c r="AM20"/>
      <c r="AN20"/>
    </row>
    <row r="21" spans="1:42" x14ac:dyDescent="0.35">
      <c r="A21" s="89">
        <f>A22-1</f>
        <v>46630</v>
      </c>
      <c r="B21" s="60">
        <f t="shared" si="8"/>
        <v>0.95</v>
      </c>
      <c r="C21" s="59"/>
      <c r="D21" s="115">
        <f t="shared" si="9"/>
        <v>42.75</v>
      </c>
      <c r="F21" s="2"/>
      <c r="G21" s="95">
        <f t="shared" si="10"/>
        <v>46630</v>
      </c>
      <c r="H21" s="101">
        <f>IF(SUMIFS('Base Produits'!$L:$L,'Base Produits'!$J:$J,G$3,'Base Produits'!$K:$K,DATE(1900,MONTH($A21),DAY($A21)))=0,100%,SUMIFS('Base Produits'!$L:$L,'Base Produits'!$J:$J,G$3,'Base Produits'!$K:$K,DATE(1900,MONTH($A21),DAY($A21))))</f>
        <v>0.95</v>
      </c>
      <c r="I21" s="92"/>
      <c r="J21" s="110">
        <f t="shared" si="4"/>
        <v>16.163077699999999</v>
      </c>
      <c r="L21" s="95">
        <f t="shared" si="11"/>
        <v>46630</v>
      </c>
      <c r="M21" s="101">
        <f>IF(SUMIFS('Base Produits'!$L:$L,'Base Produits'!$J:$J,L$3,'Base Produits'!$K:$K,DATE(1900,MONTH($A21),DAY($A21)))=0,100%,SUMIFS('Base Produits'!$L:$L,'Base Produits'!$J:$J,L$3,'Base Produits'!$K:$K,DATE(1900,MONTH($A21),DAY($A21))))</f>
        <v>0.95</v>
      </c>
      <c r="N21" s="92"/>
      <c r="O21" s="110">
        <f t="shared" si="5"/>
        <v>13.397432</v>
      </c>
      <c r="Q21" s="95">
        <f t="shared" si="12"/>
        <v>46630</v>
      </c>
      <c r="R21" s="101">
        <f>IF(SUMIFS('Base Produits'!$L:$L,'Base Produits'!$J:$J,Q$3,'Base Produits'!$K:$K,DATE(1900,MONTH($A21),DAY($A21)))=0,100%,SUMIFS('Base Produits'!$L:$L,'Base Produits'!$J:$J,Q$3,'Base Produits'!$K:$K,DATE(1900,MONTH($A21),DAY($A21))))</f>
        <v>0.95</v>
      </c>
      <c r="S21" s="92"/>
      <c r="T21" s="110">
        <f t="shared" si="6"/>
        <v>13.189490299999999</v>
      </c>
      <c r="V21" s="95">
        <f t="shared" si="13"/>
        <v>46630</v>
      </c>
      <c r="W21" s="101">
        <f>IF(SUMIFS('Base Produits'!$L:$L,'Base Produits'!$J:$J,V$3,'Base Produits'!$K:$K,DATE(1900,MONTH($A21),DAY($A21)))=0,100%,SUMIFS('Base Produits'!$L:$L,'Base Produits'!$J:$J,V$3,'Base Produits'!$K:$K,DATE(1900,MONTH($A21),DAY($A21))))</f>
        <v>1</v>
      </c>
      <c r="X21" s="92"/>
      <c r="Y21" s="110">
        <f t="shared" si="7"/>
        <v>0</v>
      </c>
      <c r="AI21" s="2"/>
      <c r="AL21"/>
      <c r="AM21"/>
      <c r="AN21"/>
    </row>
    <row r="22" spans="1:42" x14ac:dyDescent="0.35">
      <c r="A22" s="89">
        <f>DATE(RESULTS!$J$4,9,1)</f>
        <v>46631</v>
      </c>
      <c r="B22" s="60">
        <f t="shared" si="8"/>
        <v>1</v>
      </c>
      <c r="C22" s="59"/>
      <c r="D22" s="115">
        <f t="shared" si="9"/>
        <v>45</v>
      </c>
      <c r="F22" s="2"/>
      <c r="G22" s="95">
        <f t="shared" si="10"/>
        <v>46631</v>
      </c>
      <c r="H22" s="101">
        <f>IF(SUMIFS('Base Produits'!$L:$L,'Base Produits'!$J:$J,G$3,'Base Produits'!$K:$K,DATE(1900,MONTH($A22),DAY($A22)))=0,100%,SUMIFS('Base Produits'!$L:$L,'Base Produits'!$J:$J,G$3,'Base Produits'!$K:$K,DATE(1900,MONTH($A22),DAY($A22))))</f>
        <v>1</v>
      </c>
      <c r="I22" s="92"/>
      <c r="J22" s="110">
        <f t="shared" si="4"/>
        <v>17.013766</v>
      </c>
      <c r="L22" s="95">
        <f t="shared" si="11"/>
        <v>46631</v>
      </c>
      <c r="M22" s="101">
        <f>IF(SUMIFS('Base Produits'!$L:$L,'Base Produits'!$J:$J,L$3,'Base Produits'!$K:$K,DATE(1900,MONTH($A22),DAY($A22)))=0,100%,SUMIFS('Base Produits'!$L:$L,'Base Produits'!$J:$J,L$3,'Base Produits'!$K:$K,DATE(1900,MONTH($A22),DAY($A22))))</f>
        <v>1</v>
      </c>
      <c r="N22" s="92"/>
      <c r="O22" s="110">
        <f t="shared" si="5"/>
        <v>14.10256</v>
      </c>
      <c r="Q22" s="95">
        <f t="shared" si="12"/>
        <v>46631</v>
      </c>
      <c r="R22" s="101">
        <f>IF(SUMIFS('Base Produits'!$L:$L,'Base Produits'!$J:$J,Q$3,'Base Produits'!$K:$K,DATE(1900,MONTH($A22),DAY($A22)))=0,100%,SUMIFS('Base Produits'!$L:$L,'Base Produits'!$J:$J,Q$3,'Base Produits'!$K:$K,DATE(1900,MONTH($A22),DAY($A22))))</f>
        <v>1</v>
      </c>
      <c r="S22" s="92"/>
      <c r="T22" s="110">
        <f t="shared" si="6"/>
        <v>13.883673999999999</v>
      </c>
      <c r="V22" s="95">
        <f t="shared" si="13"/>
        <v>46631</v>
      </c>
      <c r="W22" s="101">
        <f>IF(SUMIFS('Base Produits'!$L:$L,'Base Produits'!$J:$J,V$3,'Base Produits'!$K:$K,DATE(1900,MONTH($A22),DAY($A22)))=0,100%,SUMIFS('Base Produits'!$L:$L,'Base Produits'!$J:$J,V$3,'Base Produits'!$K:$K,DATE(1900,MONTH($A22),DAY($A22))))</f>
        <v>1</v>
      </c>
      <c r="X22" s="92"/>
      <c r="Y22" s="110">
        <f t="shared" si="7"/>
        <v>0</v>
      </c>
      <c r="AI22" s="2"/>
      <c r="AL22"/>
      <c r="AM22"/>
      <c r="AN22"/>
    </row>
    <row r="23" spans="1:42" x14ac:dyDescent="0.35">
      <c r="A23" s="89">
        <f>DATE(RESULTS!M4,3,31)</f>
        <v>46843</v>
      </c>
      <c r="B23" s="60">
        <f t="shared" si="8"/>
        <v>0.35</v>
      </c>
      <c r="C23" s="59"/>
      <c r="D23" s="115">
        <f t="shared" si="9"/>
        <v>15.75</v>
      </c>
      <c r="F23" s="2"/>
      <c r="G23" s="95">
        <f t="shared" si="10"/>
        <v>46843</v>
      </c>
      <c r="H23" s="101">
        <f>IF(SUMIFS('Base Produits'!$L:$L,'Base Produits'!$J:$J,G$3,'Base Produits'!$K:$K,DATE(1900,MONTH($A23),DAY($A23)))=0,100%,SUMIFS('Base Produits'!$L:$L,'Base Produits'!$J:$J,G$3,'Base Produits'!$K:$K,DATE(1900,MONTH($A23),DAY($A23))))</f>
        <v>0.35</v>
      </c>
      <c r="I23" s="92"/>
      <c r="J23" s="110">
        <f t="shared" si="4"/>
        <v>5.9548180999999998</v>
      </c>
      <c r="L23" s="95">
        <f t="shared" si="11"/>
        <v>46843</v>
      </c>
      <c r="M23" s="101">
        <f>IF(SUMIFS('Base Produits'!$L:$L,'Base Produits'!$J:$J,L$3,'Base Produits'!$K:$K,DATE(1900,MONTH($A23),DAY($A23)))=0,100%,SUMIFS('Base Produits'!$L:$L,'Base Produits'!$J:$J,L$3,'Base Produits'!$K:$K,DATE(1900,MONTH($A23),DAY($A23))))</f>
        <v>0.35</v>
      </c>
      <c r="N23" s="92"/>
      <c r="O23" s="110">
        <f t="shared" si="5"/>
        <v>4.9358959999999996</v>
      </c>
      <c r="Q23" s="95">
        <f t="shared" si="12"/>
        <v>46843</v>
      </c>
      <c r="R23" s="101">
        <f>IF(SUMIFS('Base Produits'!$L:$L,'Base Produits'!$J:$J,Q$3,'Base Produits'!$K:$K,DATE(1900,MONTH($A23),DAY($A23)))=0,100%,SUMIFS('Base Produits'!$L:$L,'Base Produits'!$J:$J,Q$3,'Base Produits'!$K:$K,DATE(1900,MONTH($A23),DAY($A23))))</f>
        <v>0.35</v>
      </c>
      <c r="S23" s="92"/>
      <c r="T23" s="110">
        <f t="shared" si="6"/>
        <v>4.8592858999999997</v>
      </c>
      <c r="V23" s="95">
        <f t="shared" si="13"/>
        <v>46843</v>
      </c>
      <c r="W23" s="101">
        <f>IF(SUMIFS('Base Produits'!$L:$L,'Base Produits'!$J:$J,V$3,'Base Produits'!$K:$K,DATE(1900,MONTH($A23),DAY($A23)))=0,100%,SUMIFS('Base Produits'!$L:$L,'Base Produits'!$J:$J,V$3,'Base Produits'!$K:$K,DATE(1900,MONTH($A23),DAY($A23))))</f>
        <v>1</v>
      </c>
      <c r="X23" s="92"/>
      <c r="Y23" s="110">
        <f t="shared" si="7"/>
        <v>0</v>
      </c>
      <c r="AI23" s="2"/>
      <c r="AL23"/>
      <c r="AM23"/>
      <c r="AN23"/>
      <c r="AO23" s="19"/>
      <c r="AP23" s="19"/>
    </row>
    <row r="24" spans="1:42" ht="15" thickBot="1" x14ac:dyDescent="0.4">
      <c r="A24" s="93"/>
      <c r="B24" s="93"/>
      <c r="C24" s="93"/>
      <c r="D24" s="99"/>
      <c r="F24" s="2"/>
      <c r="G24" s="111" t="str">
        <f t="shared" si="0"/>
        <v/>
      </c>
      <c r="H24" s="112"/>
      <c r="I24" s="113"/>
      <c r="J24" s="99"/>
      <c r="L24" s="111" t="str">
        <f t="shared" si="1"/>
        <v/>
      </c>
      <c r="M24" s="112"/>
      <c r="N24" s="113"/>
      <c r="O24" s="99"/>
      <c r="Q24" s="111" t="str">
        <f t="shared" si="2"/>
        <v/>
      </c>
      <c r="R24" s="112"/>
      <c r="S24" s="113"/>
      <c r="T24" s="99"/>
      <c r="V24" s="111" t="str">
        <f t="shared" si="3"/>
        <v/>
      </c>
      <c r="W24" s="112"/>
      <c r="X24" s="113"/>
      <c r="Y24" s="99"/>
      <c r="AI24" s="2"/>
      <c r="AL24"/>
      <c r="AM24"/>
      <c r="AN24"/>
    </row>
    <row r="25" spans="1:42" ht="15" thickBot="1" x14ac:dyDescent="0.4">
      <c r="F25" s="2"/>
      <c r="AI25" s="2"/>
      <c r="AL25"/>
      <c r="AM25"/>
      <c r="AN25"/>
    </row>
    <row r="26" spans="1:42" ht="15" thickBot="1" x14ac:dyDescent="0.4">
      <c r="A26" s="52" t="s">
        <v>230</v>
      </c>
      <c r="B26" s="58" t="s">
        <v>232</v>
      </c>
      <c r="C26" s="58"/>
      <c r="D26" s="57" t="s">
        <v>218</v>
      </c>
      <c r="F26" s="2"/>
      <c r="G26" s="52" t="s">
        <v>230</v>
      </c>
      <c r="H26" s="58" t="s">
        <v>232</v>
      </c>
      <c r="I26" s="58"/>
      <c r="J26" s="57" t="s">
        <v>218</v>
      </c>
      <c r="L26" s="52" t="s">
        <v>230</v>
      </c>
      <c r="M26" s="58" t="s">
        <v>232</v>
      </c>
      <c r="N26" s="58"/>
      <c r="O26" s="57" t="s">
        <v>218</v>
      </c>
      <c r="Q26" s="52" t="s">
        <v>230</v>
      </c>
      <c r="R26" s="58" t="s">
        <v>232</v>
      </c>
      <c r="S26" s="58"/>
      <c r="T26" s="57" t="s">
        <v>218</v>
      </c>
      <c r="V26" s="52" t="s">
        <v>230</v>
      </c>
      <c r="W26" s="58" t="s">
        <v>232</v>
      </c>
      <c r="X26" s="58"/>
      <c r="Y26" s="57" t="s">
        <v>218</v>
      </c>
      <c r="AI26" s="2"/>
      <c r="AL26"/>
      <c r="AM26"/>
      <c r="AN26"/>
    </row>
    <row r="27" spans="1:42" x14ac:dyDescent="0.35">
      <c r="A27" s="55"/>
      <c r="B27" s="55"/>
      <c r="C27" s="55"/>
      <c r="D27" s="56"/>
      <c r="F27" s="2"/>
      <c r="G27" s="94" t="str">
        <f>IF($A27&lt;DATE(2000,1,1),"",$A27)</f>
        <v/>
      </c>
      <c r="H27" s="100"/>
      <c r="I27" s="90"/>
      <c r="J27" s="97">
        <f>H27*H$3</f>
        <v>0</v>
      </c>
      <c r="L27" s="94" t="str">
        <f>IF($A27&lt;DATE(2000,1,1),"",$A27)</f>
        <v/>
      </c>
      <c r="M27" s="100"/>
      <c r="N27" s="90"/>
      <c r="O27" s="97">
        <f>M27*M$3</f>
        <v>0</v>
      </c>
      <c r="Q27" s="94" t="str">
        <f>IF($A27&lt;DATE(2000,1,1),"",$A27)</f>
        <v/>
      </c>
      <c r="R27" s="100"/>
      <c r="S27" s="90"/>
      <c r="T27" s="97">
        <f>R27*R$3</f>
        <v>0</v>
      </c>
      <c r="V27" s="94" t="str">
        <f>IF($A27&lt;DATE(2000,1,1),"",$A27)</f>
        <v/>
      </c>
      <c r="W27" s="100"/>
      <c r="X27" s="90"/>
      <c r="Y27" s="97">
        <f>W27*W$3</f>
        <v>0</v>
      </c>
      <c r="AI27" s="2"/>
      <c r="AL27"/>
      <c r="AM27"/>
      <c r="AN27"/>
    </row>
    <row r="28" spans="1:42" x14ac:dyDescent="0.35">
      <c r="A28" s="89">
        <f>A29-1</f>
        <v>46538</v>
      </c>
      <c r="B28" s="60">
        <f t="shared" ref="B28:B35" si="14">D28/SUM($H$3,$M$3,$R$3,$W$3,$AB$3)</f>
        <v>0</v>
      </c>
      <c r="C28" s="59"/>
      <c r="D28" s="115">
        <f t="shared" ref="D28:D35" si="15">SUM(J28,O28,T28,Y28)</f>
        <v>0</v>
      </c>
      <c r="F28" s="2"/>
      <c r="G28" s="95">
        <f>$A28</f>
        <v>46538</v>
      </c>
      <c r="H28" s="101">
        <f>IF(SUMIFS('Base Produits'!$P:$P,'Base Produits'!$N:$N,G$3,'Base Produits'!$O:$O,DATE(1900,MONTH($A28),DAY($A28)))=0,0%,SUMIFS('Base Produits'!$P:$P,'Base Produits'!$N:$N,G$3,'Base Produits'!$O:$O,DATE(1900,MONTH($A28),DAY($A28))))</f>
        <v>0</v>
      </c>
      <c r="I28" s="91"/>
      <c r="J28" s="98">
        <f t="shared" ref="J28:J35" si="16">H28*H$3</f>
        <v>0</v>
      </c>
      <c r="L28" s="95">
        <f>$A28</f>
        <v>46538</v>
      </c>
      <c r="M28" s="101">
        <f>IF(SUMIFS('Base Produits'!$P:$P,'Base Produits'!$N:$N,L$3,'Base Produits'!$O:$O,DATE(1900,MONTH($A28),DAY($A28)))=0,0%,SUMIFS('Base Produits'!$P:$P,'Base Produits'!$N:$N,L$3,'Base Produits'!$O:$O,DATE(1900,MONTH($A28),DAY($A28))))</f>
        <v>0</v>
      </c>
      <c r="N28" s="91"/>
      <c r="O28" s="98">
        <f t="shared" ref="O28:O35" si="17">M28*M$3</f>
        <v>0</v>
      </c>
      <c r="Q28" s="95">
        <f>$A28</f>
        <v>46538</v>
      </c>
      <c r="R28" s="101">
        <f>IF(SUMIFS('Base Produits'!$P:$P,'Base Produits'!$N:$N,Q$3,'Base Produits'!$O:$O,DATE(1900,MONTH($A28),DAY($A28)))=0,0%,SUMIFS('Base Produits'!$P:$P,'Base Produits'!$N:$N,Q$3,'Base Produits'!$O:$O,DATE(1900,MONTH($A28),DAY($A28))))</f>
        <v>0</v>
      </c>
      <c r="S28" s="91"/>
      <c r="T28" s="98">
        <f t="shared" ref="T28:T35" si="18">R28*R$3</f>
        <v>0</v>
      </c>
      <c r="V28" s="95">
        <f>$A28</f>
        <v>46538</v>
      </c>
      <c r="W28" s="101">
        <f>IF(SUMIFS('Base Produits'!$P:$P,'Base Produits'!$N:$N,V$3,'Base Produits'!$O:$O,DATE(1900,MONTH($A28),DAY($A28)))=0,0%,SUMIFS('Base Produits'!$P:$P,'Base Produits'!$N:$N,V$3,'Base Produits'!$O:$O,DATE(1900,MONTH($A28),DAY($A28))))</f>
        <v>0</v>
      </c>
      <c r="X28" s="91"/>
      <c r="Y28" s="98">
        <f t="shared" ref="Y28:Y35" si="19">W28*W$3</f>
        <v>0</v>
      </c>
      <c r="AI28" s="2"/>
      <c r="AL28"/>
      <c r="AM28"/>
      <c r="AN28"/>
    </row>
    <row r="29" spans="1:42" x14ac:dyDescent="0.35">
      <c r="A29" s="89">
        <f>DATE(RESULTS!$J$4,6,1)</f>
        <v>46539</v>
      </c>
      <c r="B29" s="60">
        <f t="shared" si="14"/>
        <v>0</v>
      </c>
      <c r="C29" s="59"/>
      <c r="D29" s="115">
        <f t="shared" si="15"/>
        <v>0</v>
      </c>
      <c r="F29" s="2"/>
      <c r="G29" s="95">
        <f t="shared" ref="G29:G35" si="20">$A29</f>
        <v>46539</v>
      </c>
      <c r="H29" s="101">
        <f>IF(SUMIFS('Base Produits'!$P:$P,'Base Produits'!$N:$N,G$3,'Base Produits'!$O:$O,DATE(1900,MONTH($A29),DAY($A29)))=0,0%,SUMIFS('Base Produits'!$P:$P,'Base Produits'!$N:$N,G$3,'Base Produits'!$O:$O,DATE(1900,MONTH($A29),DAY($A29))))</f>
        <v>0</v>
      </c>
      <c r="I29" s="91"/>
      <c r="J29" s="98">
        <f t="shared" si="16"/>
        <v>0</v>
      </c>
      <c r="L29" s="95">
        <f t="shared" ref="L29:L35" si="21">$A29</f>
        <v>46539</v>
      </c>
      <c r="M29" s="101">
        <f>IF(SUMIFS('Base Produits'!$P:$P,'Base Produits'!$N:$N,L$3,'Base Produits'!$O:$O,DATE(1900,MONTH($A29),DAY($A29)))=0,0%,SUMIFS('Base Produits'!$P:$P,'Base Produits'!$N:$N,L$3,'Base Produits'!$O:$O,DATE(1900,MONTH($A29),DAY($A29))))</f>
        <v>0</v>
      </c>
      <c r="N29" s="91"/>
      <c r="O29" s="98">
        <f t="shared" si="17"/>
        <v>0</v>
      </c>
      <c r="Q29" s="95">
        <f t="shared" ref="Q29:Q35" si="22">$A29</f>
        <v>46539</v>
      </c>
      <c r="R29" s="101">
        <f>IF(SUMIFS('Base Produits'!$P:$P,'Base Produits'!$N:$N,Q$3,'Base Produits'!$O:$O,DATE(1900,MONTH($A29),DAY($A29)))=0,0%,SUMIFS('Base Produits'!$P:$P,'Base Produits'!$N:$N,Q$3,'Base Produits'!$O:$O,DATE(1900,MONTH($A29),DAY($A29))))</f>
        <v>0</v>
      </c>
      <c r="S29" s="91"/>
      <c r="T29" s="98">
        <f t="shared" si="18"/>
        <v>0</v>
      </c>
      <c r="V29" s="95">
        <f t="shared" ref="V29:V35" si="23">$A29</f>
        <v>46539</v>
      </c>
      <c r="W29" s="101">
        <f>IF(SUMIFS('Base Produits'!$P:$P,'Base Produits'!$N:$N,V$3,'Base Produits'!$O:$O,DATE(1900,MONTH($A29),DAY($A29)))=0,0%,SUMIFS('Base Produits'!$P:$P,'Base Produits'!$N:$N,V$3,'Base Produits'!$O:$O,DATE(1900,MONTH($A29),DAY($A29))))</f>
        <v>0</v>
      </c>
      <c r="X29" s="91"/>
      <c r="Y29" s="98">
        <f t="shared" si="19"/>
        <v>0</v>
      </c>
      <c r="AI29" s="2"/>
      <c r="AL29"/>
      <c r="AM29"/>
      <c r="AN29"/>
    </row>
    <row r="30" spans="1:42" x14ac:dyDescent="0.35">
      <c r="A30" s="89">
        <f>A31-1</f>
        <v>46599</v>
      </c>
      <c r="B30" s="60">
        <f t="shared" si="14"/>
        <v>0</v>
      </c>
      <c r="C30" s="59"/>
      <c r="D30" s="115">
        <f t="shared" si="15"/>
        <v>0</v>
      </c>
      <c r="F30" s="2"/>
      <c r="G30" s="95">
        <f t="shared" si="20"/>
        <v>46599</v>
      </c>
      <c r="H30" s="101">
        <f>IF(SUMIFS('Base Produits'!$P:$P,'Base Produits'!$N:$N,G$3,'Base Produits'!$O:$O,DATE(1900,MONTH($A30),DAY($A30)))=0,0%,SUMIFS('Base Produits'!$P:$P,'Base Produits'!$N:$N,G$3,'Base Produits'!$O:$O,DATE(1900,MONTH($A30),DAY($A30))))</f>
        <v>0</v>
      </c>
      <c r="I30" s="91"/>
      <c r="J30" s="98">
        <f t="shared" si="16"/>
        <v>0</v>
      </c>
      <c r="L30" s="95">
        <f t="shared" si="21"/>
        <v>46599</v>
      </c>
      <c r="M30" s="101">
        <f>IF(SUMIFS('Base Produits'!$P:$P,'Base Produits'!$N:$N,L$3,'Base Produits'!$O:$O,DATE(1900,MONTH($A30),DAY($A30)))=0,0%,SUMIFS('Base Produits'!$P:$P,'Base Produits'!$N:$N,L$3,'Base Produits'!$O:$O,DATE(1900,MONTH($A30),DAY($A30))))</f>
        <v>0</v>
      </c>
      <c r="N30" s="91"/>
      <c r="O30" s="98">
        <f t="shared" si="17"/>
        <v>0</v>
      </c>
      <c r="Q30" s="95">
        <f t="shared" si="22"/>
        <v>46599</v>
      </c>
      <c r="R30" s="101">
        <f>IF(SUMIFS('Base Produits'!$P:$P,'Base Produits'!$N:$N,Q$3,'Base Produits'!$O:$O,DATE(1900,MONTH($A30),DAY($A30)))=0,0%,SUMIFS('Base Produits'!$P:$P,'Base Produits'!$N:$N,Q$3,'Base Produits'!$O:$O,DATE(1900,MONTH($A30),DAY($A30))))</f>
        <v>0</v>
      </c>
      <c r="S30" s="91"/>
      <c r="T30" s="98">
        <f t="shared" si="18"/>
        <v>0</v>
      </c>
      <c r="V30" s="95">
        <f t="shared" si="23"/>
        <v>46599</v>
      </c>
      <c r="W30" s="101">
        <f>IF(SUMIFS('Base Produits'!$P:$P,'Base Produits'!$N:$N,V$3,'Base Produits'!$O:$O,DATE(1900,MONTH($A30),DAY($A30)))=0,0%,SUMIFS('Base Produits'!$P:$P,'Base Produits'!$N:$N,V$3,'Base Produits'!$O:$O,DATE(1900,MONTH($A30),DAY($A30))))</f>
        <v>0</v>
      </c>
      <c r="X30" s="91"/>
      <c r="Y30" s="98">
        <f t="shared" si="19"/>
        <v>0</v>
      </c>
      <c r="AI30" s="2"/>
      <c r="AL30"/>
      <c r="AM30"/>
      <c r="AN30"/>
    </row>
    <row r="31" spans="1:42" x14ac:dyDescent="0.35">
      <c r="A31" s="89">
        <f>DATE(RESULTS!$J$4,8,1)</f>
        <v>46600</v>
      </c>
      <c r="B31" s="60">
        <f t="shared" si="14"/>
        <v>0</v>
      </c>
      <c r="C31" s="59"/>
      <c r="D31" s="115">
        <f t="shared" si="15"/>
        <v>0</v>
      </c>
      <c r="F31" s="2"/>
      <c r="G31" s="95">
        <f t="shared" si="20"/>
        <v>46600</v>
      </c>
      <c r="H31" s="101">
        <f>IF(SUMIFS('Base Produits'!$P:$P,'Base Produits'!$N:$N,G$3,'Base Produits'!$O:$O,DATE(1900,MONTH($A31),DAY($A31)))=0,0%,SUMIFS('Base Produits'!$P:$P,'Base Produits'!$N:$N,G$3,'Base Produits'!$O:$O,DATE(1900,MONTH($A31),DAY($A31))))</f>
        <v>0</v>
      </c>
      <c r="I31" s="91"/>
      <c r="J31" s="98">
        <f t="shared" si="16"/>
        <v>0</v>
      </c>
      <c r="L31" s="95">
        <f t="shared" si="21"/>
        <v>46600</v>
      </c>
      <c r="M31" s="101">
        <f>IF(SUMIFS('Base Produits'!$P:$P,'Base Produits'!$N:$N,L$3,'Base Produits'!$O:$O,DATE(1900,MONTH($A31),DAY($A31)))=0,0%,SUMIFS('Base Produits'!$P:$P,'Base Produits'!$N:$N,L$3,'Base Produits'!$O:$O,DATE(1900,MONTH($A31),DAY($A31))))</f>
        <v>0</v>
      </c>
      <c r="N31" s="91"/>
      <c r="O31" s="98">
        <f t="shared" si="17"/>
        <v>0</v>
      </c>
      <c r="Q31" s="95">
        <f t="shared" si="22"/>
        <v>46600</v>
      </c>
      <c r="R31" s="101">
        <f>IF(SUMIFS('Base Produits'!$P:$P,'Base Produits'!$N:$N,Q$3,'Base Produits'!$O:$O,DATE(1900,MONTH($A31),DAY($A31)))=0,0%,SUMIFS('Base Produits'!$P:$P,'Base Produits'!$N:$N,Q$3,'Base Produits'!$O:$O,DATE(1900,MONTH($A31),DAY($A31))))</f>
        <v>0</v>
      </c>
      <c r="S31" s="91"/>
      <c r="T31" s="98">
        <f t="shared" si="18"/>
        <v>0</v>
      </c>
      <c r="V31" s="95">
        <f t="shared" si="23"/>
        <v>46600</v>
      </c>
      <c r="W31" s="101">
        <f>IF(SUMIFS('Base Produits'!$P:$P,'Base Produits'!$N:$N,V$3,'Base Produits'!$O:$O,DATE(1900,MONTH($A31),DAY($A31)))=0,0%,SUMIFS('Base Produits'!$P:$P,'Base Produits'!$N:$N,V$3,'Base Produits'!$O:$O,DATE(1900,MONTH($A31),DAY($A31))))</f>
        <v>0</v>
      </c>
      <c r="X31" s="91"/>
      <c r="Y31" s="98">
        <f t="shared" si="19"/>
        <v>0</v>
      </c>
      <c r="AI31" s="2"/>
      <c r="AL31"/>
      <c r="AM31"/>
      <c r="AN31"/>
    </row>
    <row r="32" spans="1:42" x14ac:dyDescent="0.35">
      <c r="A32" s="89">
        <f>A33-1</f>
        <v>46660</v>
      </c>
      <c r="B32" s="60">
        <f t="shared" si="14"/>
        <v>0.9</v>
      </c>
      <c r="C32" s="59"/>
      <c r="D32" s="115">
        <f t="shared" si="15"/>
        <v>40.5</v>
      </c>
      <c r="F32" s="2"/>
      <c r="G32" s="95">
        <f t="shared" si="20"/>
        <v>46660</v>
      </c>
      <c r="H32" s="101">
        <f>IF(SUMIFS('Base Produits'!$P:$P,'Base Produits'!$N:$N,G$3,'Base Produits'!$O:$O,DATE(1900,MONTH($A32),DAY($A32)))=0,0%,SUMIFS('Base Produits'!$P:$P,'Base Produits'!$N:$N,G$3,'Base Produits'!$O:$O,DATE(1900,MONTH($A32),DAY($A32))))</f>
        <v>0.9</v>
      </c>
      <c r="I32" s="91"/>
      <c r="J32" s="98">
        <f t="shared" si="16"/>
        <v>15.312389400000001</v>
      </c>
      <c r="L32" s="95">
        <f t="shared" si="21"/>
        <v>46660</v>
      </c>
      <c r="M32" s="101">
        <f>IF(SUMIFS('Base Produits'!$P:$P,'Base Produits'!$N:$N,L$3,'Base Produits'!$O:$O,DATE(1900,MONTH($A32),DAY($A32)))=0,0%,SUMIFS('Base Produits'!$P:$P,'Base Produits'!$N:$N,L$3,'Base Produits'!$O:$O,DATE(1900,MONTH($A32),DAY($A32))))</f>
        <v>0.9</v>
      </c>
      <c r="N32" s="91"/>
      <c r="O32" s="98">
        <f t="shared" si="17"/>
        <v>12.692304</v>
      </c>
      <c r="Q32" s="95">
        <f t="shared" si="22"/>
        <v>46660</v>
      </c>
      <c r="R32" s="101">
        <f>IF(SUMIFS('Base Produits'!$P:$P,'Base Produits'!$N:$N,Q$3,'Base Produits'!$O:$O,DATE(1900,MONTH($A32),DAY($A32)))=0,0%,SUMIFS('Base Produits'!$P:$P,'Base Produits'!$N:$N,Q$3,'Base Produits'!$O:$O,DATE(1900,MONTH($A32),DAY($A32))))</f>
        <v>0.9</v>
      </c>
      <c r="S32" s="91"/>
      <c r="T32" s="98">
        <f t="shared" si="18"/>
        <v>12.495306599999999</v>
      </c>
      <c r="V32" s="95">
        <f t="shared" si="23"/>
        <v>46660</v>
      </c>
      <c r="W32" s="101">
        <f>IF(SUMIFS('Base Produits'!$P:$P,'Base Produits'!$N:$N,V$3,'Base Produits'!$O:$O,DATE(1900,MONTH($A32),DAY($A32)))=0,0%,SUMIFS('Base Produits'!$P:$P,'Base Produits'!$N:$N,V$3,'Base Produits'!$O:$O,DATE(1900,MONTH($A32),DAY($A32))))</f>
        <v>0</v>
      </c>
      <c r="X32" s="91"/>
      <c r="Y32" s="98">
        <f t="shared" si="19"/>
        <v>0</v>
      </c>
      <c r="AI32" s="2"/>
      <c r="AL32"/>
      <c r="AM32"/>
      <c r="AN32"/>
    </row>
    <row r="33" spans="1:41" x14ac:dyDescent="0.35">
      <c r="A33" s="89">
        <f>DATE(RESULTS!$J$4,10,1)</f>
        <v>46661</v>
      </c>
      <c r="B33" s="60">
        <f t="shared" si="14"/>
        <v>0</v>
      </c>
      <c r="C33" s="59"/>
      <c r="D33" s="115">
        <f t="shared" si="15"/>
        <v>0</v>
      </c>
      <c r="F33" s="2"/>
      <c r="G33" s="95">
        <f t="shared" si="20"/>
        <v>46661</v>
      </c>
      <c r="H33" s="101">
        <f>IF(SUMIFS('Base Produits'!$P:$P,'Base Produits'!$N:$N,G$3,'Base Produits'!$O:$O,DATE(1900,MONTH($A33),DAY($A33)))=0,0%,SUMIFS('Base Produits'!$P:$P,'Base Produits'!$N:$N,G$3,'Base Produits'!$O:$O,DATE(1900,MONTH($A33),DAY($A33))))</f>
        <v>0</v>
      </c>
      <c r="I33" s="91"/>
      <c r="J33" s="98">
        <f t="shared" si="16"/>
        <v>0</v>
      </c>
      <c r="L33" s="95">
        <f t="shared" si="21"/>
        <v>46661</v>
      </c>
      <c r="M33" s="101">
        <f>IF(SUMIFS('Base Produits'!$P:$P,'Base Produits'!$N:$N,L$3,'Base Produits'!$O:$O,DATE(1900,MONTH($A33),DAY($A33)))=0,0%,SUMIFS('Base Produits'!$P:$P,'Base Produits'!$N:$N,L$3,'Base Produits'!$O:$O,DATE(1900,MONTH($A33),DAY($A33))))</f>
        <v>0</v>
      </c>
      <c r="N33" s="91"/>
      <c r="O33" s="98">
        <f t="shared" si="17"/>
        <v>0</v>
      </c>
      <c r="Q33" s="95">
        <f t="shared" si="22"/>
        <v>46661</v>
      </c>
      <c r="R33" s="101">
        <f>IF(SUMIFS('Base Produits'!$P:$P,'Base Produits'!$N:$N,Q$3,'Base Produits'!$O:$O,DATE(1900,MONTH($A33),DAY($A33)))=0,0%,SUMIFS('Base Produits'!$P:$P,'Base Produits'!$N:$N,Q$3,'Base Produits'!$O:$O,DATE(1900,MONTH($A33),DAY($A33))))</f>
        <v>0</v>
      </c>
      <c r="S33" s="91"/>
      <c r="T33" s="98">
        <f t="shared" si="18"/>
        <v>0</v>
      </c>
      <c r="V33" s="95">
        <f t="shared" si="23"/>
        <v>46661</v>
      </c>
      <c r="W33" s="101">
        <f>IF(SUMIFS('Base Produits'!$P:$P,'Base Produits'!$N:$N,V$3,'Base Produits'!$O:$O,DATE(1900,MONTH($A33),DAY($A33)))=0,0%,SUMIFS('Base Produits'!$P:$P,'Base Produits'!$N:$N,V$3,'Base Produits'!$O:$O,DATE(1900,MONTH($A33),DAY($A33))))</f>
        <v>0</v>
      </c>
      <c r="X33" s="91"/>
      <c r="Y33" s="98">
        <f t="shared" si="19"/>
        <v>0</v>
      </c>
      <c r="AI33" s="2"/>
      <c r="AL33"/>
      <c r="AM33"/>
      <c r="AN33"/>
    </row>
    <row r="34" spans="1:41" x14ac:dyDescent="0.35">
      <c r="A34" s="89">
        <f>A35-1</f>
        <v>46691</v>
      </c>
      <c r="B34" s="60">
        <f t="shared" si="14"/>
        <v>0.85</v>
      </c>
      <c r="C34" s="59"/>
      <c r="D34" s="115">
        <f t="shared" si="15"/>
        <v>38.25</v>
      </c>
      <c r="F34" s="2"/>
      <c r="G34" s="95">
        <f t="shared" si="20"/>
        <v>46691</v>
      </c>
      <c r="H34" s="101">
        <f>IF(SUMIFS('Base Produits'!$P:$P,'Base Produits'!$N:$N,G$3,'Base Produits'!$O:$O,DATE(1900,MONTH($A34),DAY($A34)))=0,0%,SUMIFS('Base Produits'!$P:$P,'Base Produits'!$N:$N,G$3,'Base Produits'!$O:$O,DATE(1900,MONTH($A34),DAY($A34))))</f>
        <v>0.85</v>
      </c>
      <c r="I34" s="91"/>
      <c r="J34" s="98">
        <f t="shared" si="16"/>
        <v>14.461701099999999</v>
      </c>
      <c r="L34" s="95">
        <f t="shared" si="21"/>
        <v>46691</v>
      </c>
      <c r="M34" s="101">
        <f>IF(SUMIFS('Base Produits'!$P:$P,'Base Produits'!$N:$N,L$3,'Base Produits'!$O:$O,DATE(1900,MONTH($A34),DAY($A34)))=0,0%,SUMIFS('Base Produits'!$P:$P,'Base Produits'!$N:$N,L$3,'Base Produits'!$O:$O,DATE(1900,MONTH($A34),DAY($A34))))</f>
        <v>0.85</v>
      </c>
      <c r="N34" s="91"/>
      <c r="O34" s="98">
        <f t="shared" si="17"/>
        <v>11.987176</v>
      </c>
      <c r="Q34" s="95">
        <f t="shared" si="22"/>
        <v>46691</v>
      </c>
      <c r="R34" s="101">
        <f>IF(SUMIFS('Base Produits'!$P:$P,'Base Produits'!$N:$N,Q$3,'Base Produits'!$O:$O,DATE(1900,MONTH($A34),DAY($A34)))=0,0%,SUMIFS('Base Produits'!$P:$P,'Base Produits'!$N:$N,Q$3,'Base Produits'!$O:$O,DATE(1900,MONTH($A34),DAY($A34))))</f>
        <v>0.85</v>
      </c>
      <c r="S34" s="91"/>
      <c r="T34" s="98">
        <f t="shared" si="18"/>
        <v>11.801122899999999</v>
      </c>
      <c r="V34" s="95">
        <f t="shared" si="23"/>
        <v>46691</v>
      </c>
      <c r="W34" s="101">
        <f>IF(SUMIFS('Base Produits'!$P:$P,'Base Produits'!$N:$N,V$3,'Base Produits'!$O:$O,DATE(1900,MONTH($A34),DAY($A34)))=0,0%,SUMIFS('Base Produits'!$P:$P,'Base Produits'!$N:$N,V$3,'Base Produits'!$O:$O,DATE(1900,MONTH($A34),DAY($A34))))</f>
        <v>0</v>
      </c>
      <c r="X34" s="91"/>
      <c r="Y34" s="98">
        <f t="shared" si="19"/>
        <v>0</v>
      </c>
      <c r="AI34" s="2"/>
      <c r="AL34"/>
      <c r="AM34"/>
      <c r="AN34"/>
    </row>
    <row r="35" spans="1:41" x14ac:dyDescent="0.35">
      <c r="A35" s="89">
        <f>DATE(RESULTS!$J$4,11,1)</f>
        <v>46692</v>
      </c>
      <c r="B35" s="60">
        <f t="shared" si="14"/>
        <v>0</v>
      </c>
      <c r="C35" s="59"/>
      <c r="D35" s="115">
        <f t="shared" si="15"/>
        <v>0</v>
      </c>
      <c r="F35" s="2"/>
      <c r="G35" s="95">
        <f t="shared" si="20"/>
        <v>46692</v>
      </c>
      <c r="H35" s="101">
        <f>IF(SUMIFS('Base Produits'!$P:$P,'Base Produits'!$N:$N,G$3,'Base Produits'!$O:$O,DATE(1900,MONTH($A35),DAY($A35)))=0,0%,SUMIFS('Base Produits'!$P:$P,'Base Produits'!$N:$N,G$3,'Base Produits'!$O:$O,DATE(1900,MONTH($A35),DAY($A35))))</f>
        <v>0</v>
      </c>
      <c r="I35" s="91"/>
      <c r="J35" s="98">
        <f t="shared" si="16"/>
        <v>0</v>
      </c>
      <c r="L35" s="95">
        <f t="shared" si="21"/>
        <v>46692</v>
      </c>
      <c r="M35" s="101">
        <f>IF(SUMIFS('Base Produits'!$P:$P,'Base Produits'!$N:$N,L$3,'Base Produits'!$O:$O,DATE(1900,MONTH($A35),DAY($A35)))=0,0%,SUMIFS('Base Produits'!$P:$P,'Base Produits'!$N:$N,L$3,'Base Produits'!$O:$O,DATE(1900,MONTH($A35),DAY($A35))))</f>
        <v>0</v>
      </c>
      <c r="N35" s="91"/>
      <c r="O35" s="98">
        <f t="shared" si="17"/>
        <v>0</v>
      </c>
      <c r="Q35" s="95">
        <f t="shared" si="22"/>
        <v>46692</v>
      </c>
      <c r="R35" s="101">
        <f>IF(SUMIFS('Base Produits'!$P:$P,'Base Produits'!$N:$N,Q$3,'Base Produits'!$O:$O,DATE(1900,MONTH($A35),DAY($A35)))=0,0%,SUMIFS('Base Produits'!$P:$P,'Base Produits'!$N:$N,Q$3,'Base Produits'!$O:$O,DATE(1900,MONTH($A35),DAY($A35))))</f>
        <v>0</v>
      </c>
      <c r="S35" s="91"/>
      <c r="T35" s="98">
        <f t="shared" si="18"/>
        <v>0</v>
      </c>
      <c r="V35" s="95">
        <f t="shared" si="23"/>
        <v>46692</v>
      </c>
      <c r="W35" s="101">
        <f>IF(SUMIFS('Base Produits'!$P:$P,'Base Produits'!$N:$N,V$3,'Base Produits'!$O:$O,DATE(1900,MONTH($A35),DAY($A35)))=0,0%,SUMIFS('Base Produits'!$P:$P,'Base Produits'!$N:$N,V$3,'Base Produits'!$O:$O,DATE(1900,MONTH($A35),DAY($A35))))</f>
        <v>0</v>
      </c>
      <c r="X35" s="91"/>
      <c r="Y35" s="98">
        <f t="shared" si="19"/>
        <v>0</v>
      </c>
      <c r="AI35" s="2"/>
      <c r="AL35"/>
      <c r="AM35"/>
      <c r="AN35"/>
    </row>
    <row r="36" spans="1:41" ht="15" thickBot="1" x14ac:dyDescent="0.4">
      <c r="A36" s="53"/>
      <c r="B36" s="53"/>
      <c r="C36" s="53"/>
      <c r="D36" s="54"/>
      <c r="F36" s="2"/>
      <c r="G36" s="96" t="str">
        <f>IF($A36&lt;DATE(2000,1,1),"",$A36)</f>
        <v/>
      </c>
      <c r="H36" s="102"/>
      <c r="I36" s="93"/>
      <c r="J36" s="99"/>
      <c r="L36" s="96" t="str">
        <f>IF($A36&lt;DATE(2000,1,1),"",$A36)</f>
        <v/>
      </c>
      <c r="M36" s="102"/>
      <c r="N36" s="93"/>
      <c r="O36" s="99"/>
      <c r="Q36" s="96" t="str">
        <f>IF($A36&lt;DATE(2000,1,1),"",$A36)</f>
        <v/>
      </c>
      <c r="R36" s="102"/>
      <c r="S36" s="93"/>
      <c r="T36" s="99"/>
      <c r="V36" s="96" t="str">
        <f>IF($A36&lt;DATE(2000,1,1),"",$A36)</f>
        <v/>
      </c>
      <c r="W36" s="102"/>
      <c r="X36" s="93"/>
      <c r="Y36" s="99"/>
      <c r="AI36" s="2"/>
      <c r="AL36"/>
      <c r="AM36"/>
      <c r="AN36"/>
    </row>
    <row r="37" spans="1:41" x14ac:dyDescent="0.35">
      <c r="F37" s="2"/>
      <c r="AI37" s="2"/>
      <c r="AL37" s="20"/>
    </row>
    <row r="38" spans="1:41" x14ac:dyDescent="0.35">
      <c r="F38" s="2"/>
      <c r="AI38" s="2"/>
    </row>
    <row r="39" spans="1:41" ht="15" thickBot="1" x14ac:dyDescent="0.4">
      <c r="F39" s="2"/>
      <c r="AI39" s="2"/>
    </row>
    <row r="40" spans="1:41" x14ac:dyDescent="0.35">
      <c r="A40" s="62" t="s">
        <v>233</v>
      </c>
      <c r="E40" s="6"/>
      <c r="F40" s="2"/>
      <c r="G40" s="62" t="s">
        <v>234</v>
      </c>
      <c r="H40" s="3"/>
      <c r="I40" s="62" t="s">
        <v>235</v>
      </c>
      <c r="K40" s="3"/>
      <c r="L40" s="3"/>
      <c r="M40" s="3"/>
      <c r="N40" s="62" t="s">
        <v>235</v>
      </c>
      <c r="S40" s="62" t="s">
        <v>235</v>
      </c>
      <c r="X40" s="62" t="s">
        <v>235</v>
      </c>
      <c r="AI40" s="2"/>
      <c r="AK40" t="s">
        <v>236</v>
      </c>
      <c r="AL40" s="1" t="s">
        <v>237</v>
      </c>
      <c r="AM40" s="1" t="s">
        <v>238</v>
      </c>
      <c r="AN40" s="1" t="s">
        <v>239</v>
      </c>
      <c r="AO40" s="1" t="s">
        <v>240</v>
      </c>
    </row>
    <row r="41" spans="1:41" x14ac:dyDescent="0.35">
      <c r="A41" s="63">
        <f>(IFERROR((I41*$H$3/$I$4),0)+IFERROR((N41*$M$3/$N$4),0)+IFERROR((S41*$R$3/$S$4),0)+IFERROR((X41*$W$3/$X$4),0))/($D$5/1000)</f>
        <v>1</v>
      </c>
      <c r="F41" s="2"/>
      <c r="G41" s="63">
        <v>0</v>
      </c>
      <c r="H41" s="3"/>
      <c r="I41" s="63" cm="1">
        <f t="array" ref="I41">IF($G41&gt;=I$7,TREND(J$6:J$7,I$6:I$7,$G41),IF($G41&gt;=I$8,TREND(J$7:J$8,I$7:I$8,$G41),IF($G41&gt;=I$9,TREND(J$8:J$9,I$8:I$9,$G41),IF($G41&gt;=I$10,TREND(J$9:J$10,I$9:I$10,$G41),IF($G41&gt;=I$11,TREND(J$10:J$11,I$10:I$11,$G41),0)))))</f>
        <v>1</v>
      </c>
      <c r="J41" s="20"/>
      <c r="K41" s="3"/>
      <c r="L41" s="3"/>
      <c r="M41" s="3"/>
      <c r="N41" s="63" cm="1">
        <f t="array" ref="N41">IF($G41&gt;=N$7,TREND(O$6:O$7,N$6:N$7,$G41),IF($G41&gt;=N$8,TREND(O$7:O$8,N$7:N$8,$G41),IF($G41&gt;=N$9,TREND(O$8:O$9,N$8:N$9,$G41),IF($G41&gt;=N$10,TREND(O$9:O$10,N$9:N$10,$G41),IF($G41&gt;=N$11,TREND(O$10:O$11,N$10:N$11,$G41),0)))))</f>
        <v>1</v>
      </c>
      <c r="S41" s="63" cm="1">
        <f t="array" ref="S41">IF($G41&gt;=S$7,TREND(T$6:T$7,S$6:S$7,$G41),IF($G41&gt;=S$8,TREND(T$7:T$8,S$7:S$8,$G41),IF($G41&gt;=S$9,TREND(T$8:T$9,S$8:S$9,$G41),IF($G41&gt;=S$10,TREND(T$9:T$10,S$9:S$10,$G41),IF($G41&gt;=S$11,TREND(T$10:T$11,S$10:S$11,$G41),0)))))</f>
        <v>1</v>
      </c>
      <c r="X41" s="63" cm="1">
        <f t="array" ref="X41">IF($G41&gt;=X$7,TREND(Y$6:Y$7,X$6:X$7,$G41),IF($G41&gt;=X$8,TREND(Y$7:Y$8,X$7:X$8,$G41),IF($G41&gt;=X$9,TREND(Y$8:Y$9,X$8:X$9,$G41),IF($G41&gt;=X$10,TREND(Y$9:Y$10,X$9:X$10,$G41),IF($G41&gt;=X$11,TREND(Y$10:Y$11,X$10:X$11,$G41),0)))))</f>
        <v>0</v>
      </c>
      <c r="Y41" s="20"/>
      <c r="Z41" s="18"/>
      <c r="AA41" s="18"/>
      <c r="AB41" s="18"/>
      <c r="AC41" s="18"/>
      <c r="AD41" s="18"/>
      <c r="AE41" s="18"/>
      <c r="AF41" s="18"/>
      <c r="AI41" s="2"/>
      <c r="AJ41" s="29">
        <f>DATE(RESULTS!J4,4,1)</f>
        <v>46478</v>
      </c>
      <c r="AK41">
        <f t="shared" ref="AK41:AK104" si="24">_xlfn.XLOOKUP(AJ41,A$27:A$36,B$27:B$36,0,0)</f>
        <v>0</v>
      </c>
      <c r="AL41" s="1">
        <f t="shared" ref="AL41:AL104" si="25">_xlfn.XLOOKUP(AJ41,A$15:A$24,B$15:B$24,1,0)</f>
        <v>0.35</v>
      </c>
      <c r="AM41" s="1">
        <f t="shared" ref="AM41:AM104" si="26">_xlfn.XLOOKUP(AJ41,A$27:A$36,B$27:B$36,0,-1)</f>
        <v>0</v>
      </c>
      <c r="AN41" s="121">
        <f t="shared" ref="AN41:AN104" si="27">AK41</f>
        <v>0</v>
      </c>
      <c r="AO41" s="120">
        <f>IF(AL41=1,AO42,AL41)</f>
        <v>0.35</v>
      </c>
    </row>
    <row r="42" spans="1:41" x14ac:dyDescent="0.35">
      <c r="A42" s="63">
        <f t="shared" ref="A42:A105" si="28">(IFERROR((I42*$H$3/$I$4),0)+IFERROR((N42*$M$3/$N$4),0)+IFERROR((S42*$R$3/$S$4),0)+IFERROR((X42*$W$3/$X$4),0))/($D$5/1000)</f>
        <v>1</v>
      </c>
      <c r="D42" s="159"/>
      <c r="F42" s="2"/>
      <c r="G42" s="63">
        <v>0.01</v>
      </c>
      <c r="H42" s="3"/>
      <c r="I42" s="63" cm="1">
        <f t="array" ref="I42">IF($G42&gt;=I$7,TREND(J$6:J$7,I$6:I$7,$G42),IF($G42&gt;=I$8,TREND(J$7:J$8,I$7:I$8,$G42),IF($G42&gt;=I$9,TREND(J$8:J$9,I$8:I$9,$G42),IF($G42&gt;=I$10,TREND(J$9:J$10,I$9:I$10,$G42),IF($G42&gt;=I$11,TREND(J$10:J$11,I$10:I$11,$G42),0)))))</f>
        <v>1</v>
      </c>
      <c r="J42" s="20"/>
      <c r="K42" s="3"/>
      <c r="L42" s="3"/>
      <c r="M42" s="3"/>
      <c r="N42" s="63" cm="1">
        <f t="array" ref="N42">IF($G42&gt;=N$7,TREND(O$6:O$7,N$6:N$7,$G42),IF($G42&gt;=N$8,TREND(O$7:O$8,N$7:N$8,$G42),IF($G42&gt;=N$9,TREND(O$8:O$9,N$8:N$9,$G42),IF($G42&gt;=N$10,TREND(O$9:O$10,N$9:N$10,$G42),IF($G42&gt;=N$11,TREND(O$10:O$11,N$10:N$11,$G42),0)))))</f>
        <v>1</v>
      </c>
      <c r="S42" s="63" cm="1">
        <f t="array" ref="S42">IF($G42&gt;=S$7,TREND(T$6:T$7,S$6:S$7,$G42),IF($G42&gt;=S$8,TREND(T$7:T$8,S$7:S$8,$G42),IF($G42&gt;=S$9,TREND(T$8:T$9,S$8:S$9,$G42),IF($G42&gt;=S$10,TREND(T$9:T$10,S$9:S$10,$G42),IF($G42&gt;=S$11,TREND(T$10:T$11,S$10:S$11,$G42),0)))))</f>
        <v>1</v>
      </c>
      <c r="X42" s="63" cm="1">
        <f t="array" ref="X42">IF($G42&gt;=X$7,TREND(Y$6:Y$7,X$6:X$7,$G42),IF($G42&gt;=X$8,TREND(Y$7:Y$8,X$7:X$8,$G42),IF($G42&gt;=X$9,TREND(Y$8:Y$9,X$8:X$9,$G42),IF($G42&gt;=X$10,TREND(Y$9:Y$10,X$9:X$10,$G42),IF($G42&gt;=X$11,TREND(Y$10:Y$11,X$10:X$11,$G42),0)))))</f>
        <v>0</v>
      </c>
      <c r="Y42" s="20"/>
      <c r="Z42" s="18"/>
      <c r="AA42" s="18"/>
      <c r="AB42" s="18"/>
      <c r="AC42" s="18"/>
      <c r="AD42" s="18"/>
      <c r="AE42" s="18"/>
      <c r="AF42" s="18"/>
      <c r="AI42" s="2"/>
      <c r="AJ42" s="29">
        <f>AJ41+1</f>
        <v>46479</v>
      </c>
      <c r="AK42">
        <f t="shared" si="24"/>
        <v>0</v>
      </c>
      <c r="AL42" s="1">
        <f t="shared" si="25"/>
        <v>1</v>
      </c>
      <c r="AM42" s="1">
        <f t="shared" si="26"/>
        <v>0</v>
      </c>
      <c r="AN42" s="121">
        <f t="shared" si="27"/>
        <v>0</v>
      </c>
      <c r="AO42" s="120">
        <f t="shared" ref="AO42:AO105" si="29">IF(AL42=1,AO43,AL42)</f>
        <v>0.85</v>
      </c>
    </row>
    <row r="43" spans="1:41" x14ac:dyDescent="0.35">
      <c r="A43" s="63">
        <f t="shared" si="28"/>
        <v>1</v>
      </c>
      <c r="D43" s="159"/>
      <c r="F43" s="21"/>
      <c r="G43" s="63">
        <v>0.02</v>
      </c>
      <c r="H43" s="3"/>
      <c r="I43" s="63" cm="1">
        <f t="array" ref="I43">IF($G43&gt;=I$7,TREND(J$6:J$7,I$6:I$7,$G43),IF($G43&gt;=I$8,TREND(J$7:J$8,I$7:I$8,$G43),IF($G43&gt;=I$9,TREND(J$8:J$9,I$8:I$9,$G43),IF($G43&gt;=I$10,TREND(J$9:J$10,I$9:I$10,$G43),IF($G43&gt;=I$11,TREND(J$10:J$11,I$10:I$11,$G43),0)))))</f>
        <v>1</v>
      </c>
      <c r="J43" s="20"/>
      <c r="K43" s="3"/>
      <c r="L43" s="3"/>
      <c r="M43" s="3"/>
      <c r="N43" s="63" cm="1">
        <f t="array" ref="N43">IF($G43&gt;=N$7,TREND(O$6:O$7,N$6:N$7,$G43),IF($G43&gt;=N$8,TREND(O$7:O$8,N$7:N$8,$G43),IF($G43&gt;=N$9,TREND(O$8:O$9,N$8:N$9,$G43),IF($G43&gt;=N$10,TREND(O$9:O$10,N$9:N$10,$G43),IF($G43&gt;=N$11,TREND(O$10:O$11,N$10:N$11,$G43),0)))))</f>
        <v>1</v>
      </c>
      <c r="S43" s="63" cm="1">
        <f t="array" ref="S43">IF($G43&gt;=S$7,TREND(T$6:T$7,S$6:S$7,$G43),IF($G43&gt;=S$8,TREND(T$7:T$8,S$7:S$8,$G43),IF($G43&gt;=S$9,TREND(T$8:T$9,S$8:S$9,$G43),IF($G43&gt;=S$10,TREND(T$9:T$10,S$9:S$10,$G43),IF($G43&gt;=S$11,TREND(T$10:T$11,S$10:S$11,$G43),0)))))</f>
        <v>1</v>
      </c>
      <c r="X43" s="63" cm="1">
        <f t="array" ref="X43">IF($G43&gt;=X$7,TREND(Y$6:Y$7,X$6:X$7,$G43),IF($G43&gt;=X$8,TREND(Y$7:Y$8,X$7:X$8,$G43),IF($G43&gt;=X$9,TREND(Y$8:Y$9,X$8:X$9,$G43),IF($G43&gt;=X$10,TREND(Y$9:Y$10,X$9:X$10,$G43),IF($G43&gt;=X$11,TREND(Y$10:Y$11,X$10:X$11,$G43),0)))))</f>
        <v>0</v>
      </c>
      <c r="Y43" s="20"/>
      <c r="Z43" s="18"/>
      <c r="AA43" s="18"/>
      <c r="AB43" s="18"/>
      <c r="AC43" s="18"/>
      <c r="AD43" s="18"/>
      <c r="AE43" s="18"/>
      <c r="AF43" s="18"/>
      <c r="AI43" s="21"/>
      <c r="AJ43" s="29">
        <f t="shared" ref="AJ43:AJ106" si="30">AJ42+1</f>
        <v>46480</v>
      </c>
      <c r="AK43">
        <f t="shared" si="24"/>
        <v>0</v>
      </c>
      <c r="AL43" s="1">
        <f t="shared" si="25"/>
        <v>1</v>
      </c>
      <c r="AM43" s="1">
        <f t="shared" si="26"/>
        <v>0</v>
      </c>
      <c r="AN43" s="121">
        <f t="shared" si="27"/>
        <v>0</v>
      </c>
      <c r="AO43" s="120">
        <f t="shared" si="29"/>
        <v>0.85</v>
      </c>
    </row>
    <row r="44" spans="1:41" x14ac:dyDescent="0.35">
      <c r="A44" s="63">
        <f t="shared" si="28"/>
        <v>1</v>
      </c>
      <c r="D44" s="159"/>
      <c r="F44" s="21"/>
      <c r="G44" s="63">
        <v>0.03</v>
      </c>
      <c r="H44" s="3"/>
      <c r="I44" s="63" cm="1">
        <f t="array" ref="I44">IF($G44&gt;=I$7,TREND(J$6:J$7,I$6:I$7,$G44),IF($G44&gt;=I$8,TREND(J$7:J$8,I$7:I$8,$G44),IF($G44&gt;=I$9,TREND(J$8:J$9,I$8:I$9,$G44),IF($G44&gt;=I$10,TREND(J$9:J$10,I$9:I$10,$G44),IF($G44&gt;=I$11,TREND(J$10:J$11,I$10:I$11,$G44),0)))))</f>
        <v>1</v>
      </c>
      <c r="J44" s="20"/>
      <c r="K44" s="3"/>
      <c r="L44" s="3"/>
      <c r="M44" s="3"/>
      <c r="N44" s="63" cm="1">
        <f t="array" ref="N44">IF($G44&gt;=N$7,TREND(O$6:O$7,N$6:N$7,$G44),IF($G44&gt;=N$8,TREND(O$7:O$8,N$7:N$8,$G44),IF($G44&gt;=N$9,TREND(O$8:O$9,N$8:N$9,$G44),IF($G44&gt;=N$10,TREND(O$9:O$10,N$9:N$10,$G44),IF($G44&gt;=N$11,TREND(O$10:O$11,N$10:N$11,$G44),0)))))</f>
        <v>1</v>
      </c>
      <c r="S44" s="63" cm="1">
        <f t="array" ref="S44">IF($G44&gt;=S$7,TREND(T$6:T$7,S$6:S$7,$G44),IF($G44&gt;=S$8,TREND(T$7:T$8,S$7:S$8,$G44),IF($G44&gt;=S$9,TREND(T$8:T$9,S$8:S$9,$G44),IF($G44&gt;=S$10,TREND(T$9:T$10,S$9:S$10,$G44),IF($G44&gt;=S$11,TREND(T$10:T$11,S$10:S$11,$G44),0)))))</f>
        <v>1</v>
      </c>
      <c r="X44" s="63" cm="1">
        <f t="array" ref="X44">IF($G44&gt;=X$7,TREND(Y$6:Y$7,X$6:X$7,$G44),IF($G44&gt;=X$8,TREND(Y$7:Y$8,X$7:X$8,$G44),IF($G44&gt;=X$9,TREND(Y$8:Y$9,X$8:X$9,$G44),IF($G44&gt;=X$10,TREND(Y$9:Y$10,X$9:X$10,$G44),IF($G44&gt;=X$11,TREND(Y$10:Y$11,X$10:X$11,$G44),0)))))</f>
        <v>0</v>
      </c>
      <c r="Y44" s="20"/>
      <c r="Z44" s="18"/>
      <c r="AA44" s="18"/>
      <c r="AB44" s="18"/>
      <c r="AC44" s="18"/>
      <c r="AD44" s="18"/>
      <c r="AE44" s="18"/>
      <c r="AF44" s="18"/>
      <c r="AI44" s="21"/>
      <c r="AJ44" s="29">
        <f t="shared" si="30"/>
        <v>46481</v>
      </c>
      <c r="AK44">
        <f t="shared" si="24"/>
        <v>0</v>
      </c>
      <c r="AL44" s="1">
        <f t="shared" si="25"/>
        <v>1</v>
      </c>
      <c r="AM44" s="1">
        <f t="shared" si="26"/>
        <v>0</v>
      </c>
      <c r="AN44" s="121">
        <f t="shared" si="27"/>
        <v>0</v>
      </c>
      <c r="AO44" s="120">
        <f t="shared" si="29"/>
        <v>0.85</v>
      </c>
    </row>
    <row r="45" spans="1:41" x14ac:dyDescent="0.35">
      <c r="A45" s="63">
        <f t="shared" si="28"/>
        <v>1</v>
      </c>
      <c r="D45" s="159"/>
      <c r="F45" s="21"/>
      <c r="G45" s="63">
        <v>0.04</v>
      </c>
      <c r="H45" s="3"/>
      <c r="I45" s="63" cm="1">
        <f t="array" ref="I45">IF($G45&gt;=I$7,TREND(J$6:J$7,I$6:I$7,$G45),IF($G45&gt;=I$8,TREND(J$7:J$8,I$7:I$8,$G45),IF($G45&gt;=I$9,TREND(J$8:J$9,I$8:I$9,$G45),IF($G45&gt;=I$10,TREND(J$9:J$10,I$9:I$10,$G45),IF($G45&gt;=I$11,TREND(J$10:J$11,I$10:I$11,$G45),0)))))</f>
        <v>1</v>
      </c>
      <c r="J45" s="20"/>
      <c r="K45" s="3"/>
      <c r="L45" s="3"/>
      <c r="M45" s="3"/>
      <c r="N45" s="63" cm="1">
        <f t="array" ref="N45">IF($G45&gt;=N$7,TREND(O$6:O$7,N$6:N$7,$G45),IF($G45&gt;=N$8,TREND(O$7:O$8,N$7:N$8,$G45),IF($G45&gt;=N$9,TREND(O$8:O$9,N$8:N$9,$G45),IF($G45&gt;=N$10,TREND(O$9:O$10,N$9:N$10,$G45),IF($G45&gt;=N$11,TREND(O$10:O$11,N$10:N$11,$G45),0)))))</f>
        <v>1</v>
      </c>
      <c r="S45" s="63" cm="1">
        <f t="array" ref="S45">IF($G45&gt;=S$7,TREND(T$6:T$7,S$6:S$7,$G45),IF($G45&gt;=S$8,TREND(T$7:T$8,S$7:S$8,$G45),IF($G45&gt;=S$9,TREND(T$8:T$9,S$8:S$9,$G45),IF($G45&gt;=S$10,TREND(T$9:T$10,S$9:S$10,$G45),IF($G45&gt;=S$11,TREND(T$10:T$11,S$10:S$11,$G45),0)))))</f>
        <v>1</v>
      </c>
      <c r="X45" s="63" cm="1">
        <f t="array" ref="X45">IF($G45&gt;=X$7,TREND(Y$6:Y$7,X$6:X$7,$G45),IF($G45&gt;=X$8,TREND(Y$7:Y$8,X$7:X$8,$G45),IF($G45&gt;=X$9,TREND(Y$8:Y$9,X$8:X$9,$G45),IF($G45&gt;=X$10,TREND(Y$9:Y$10,X$9:X$10,$G45),IF($G45&gt;=X$11,TREND(Y$10:Y$11,X$10:X$11,$G45),0)))))</f>
        <v>0</v>
      </c>
      <c r="Y45" s="20"/>
      <c r="Z45" s="18"/>
      <c r="AA45" s="18"/>
      <c r="AB45" s="18"/>
      <c r="AC45" s="18"/>
      <c r="AD45" s="18"/>
      <c r="AE45" s="18"/>
      <c r="AF45" s="18"/>
      <c r="AI45" s="21"/>
      <c r="AJ45" s="29">
        <f t="shared" si="30"/>
        <v>46482</v>
      </c>
      <c r="AK45">
        <f t="shared" si="24"/>
        <v>0</v>
      </c>
      <c r="AL45" s="1">
        <f t="shared" si="25"/>
        <v>1</v>
      </c>
      <c r="AM45" s="1">
        <f t="shared" si="26"/>
        <v>0</v>
      </c>
      <c r="AN45" s="121">
        <f t="shared" si="27"/>
        <v>0</v>
      </c>
      <c r="AO45" s="120">
        <f t="shared" si="29"/>
        <v>0.85</v>
      </c>
    </row>
    <row r="46" spans="1:41" x14ac:dyDescent="0.35">
      <c r="A46" s="63">
        <f t="shared" si="28"/>
        <v>1</v>
      </c>
      <c r="D46" s="159"/>
      <c r="F46" s="21"/>
      <c r="G46" s="63">
        <v>0.05</v>
      </c>
      <c r="H46" s="3"/>
      <c r="I46" s="63" cm="1">
        <f t="array" ref="I46">IF($G46&gt;=I$7,TREND(J$6:J$7,I$6:I$7,$G46),IF($G46&gt;=I$8,TREND(J$7:J$8,I$7:I$8,$G46),IF($G46&gt;=I$9,TREND(J$8:J$9,I$8:I$9,$G46),IF($G46&gt;=I$10,TREND(J$9:J$10,I$9:I$10,$G46),IF($G46&gt;=I$11,TREND(J$10:J$11,I$10:I$11,$G46),0)))))</f>
        <v>1</v>
      </c>
      <c r="J46" s="20"/>
      <c r="K46" s="3"/>
      <c r="L46" s="3"/>
      <c r="M46" s="3"/>
      <c r="N46" s="63" cm="1">
        <f t="array" ref="N46">IF($G46&gt;=N$7,TREND(O$6:O$7,N$6:N$7,$G46),IF($G46&gt;=N$8,TREND(O$7:O$8,N$7:N$8,$G46),IF($G46&gt;=N$9,TREND(O$8:O$9,N$8:N$9,$G46),IF($G46&gt;=N$10,TREND(O$9:O$10,N$9:N$10,$G46),IF($G46&gt;=N$11,TREND(O$10:O$11,N$10:N$11,$G46),0)))))</f>
        <v>1</v>
      </c>
      <c r="S46" s="63" cm="1">
        <f t="array" ref="S46">IF($G46&gt;=S$7,TREND(T$6:T$7,S$6:S$7,$G46),IF($G46&gt;=S$8,TREND(T$7:T$8,S$7:S$8,$G46),IF($G46&gt;=S$9,TREND(T$8:T$9,S$8:S$9,$G46),IF($G46&gt;=S$10,TREND(T$9:T$10,S$9:S$10,$G46),IF($G46&gt;=S$11,TREND(T$10:T$11,S$10:S$11,$G46),0)))))</f>
        <v>1</v>
      </c>
      <c r="X46" s="63" cm="1">
        <f t="array" ref="X46">IF($G46&gt;=X$7,TREND(Y$6:Y$7,X$6:X$7,$G46),IF($G46&gt;=X$8,TREND(Y$7:Y$8,X$7:X$8,$G46),IF($G46&gt;=X$9,TREND(Y$8:Y$9,X$8:X$9,$G46),IF($G46&gt;=X$10,TREND(Y$9:Y$10,X$9:X$10,$G46),IF($G46&gt;=X$11,TREND(Y$10:Y$11,X$10:X$11,$G46),0)))))</f>
        <v>0</v>
      </c>
      <c r="Y46" s="20"/>
      <c r="Z46" s="18"/>
      <c r="AA46" s="18"/>
      <c r="AB46" s="18"/>
      <c r="AC46" s="18"/>
      <c r="AD46" s="18"/>
      <c r="AE46" s="18"/>
      <c r="AF46" s="18"/>
      <c r="AI46" s="21"/>
      <c r="AJ46" s="29">
        <f t="shared" si="30"/>
        <v>46483</v>
      </c>
      <c r="AK46">
        <f t="shared" si="24"/>
        <v>0</v>
      </c>
      <c r="AL46" s="1">
        <f t="shared" si="25"/>
        <v>1</v>
      </c>
      <c r="AM46" s="1">
        <f t="shared" si="26"/>
        <v>0</v>
      </c>
      <c r="AN46" s="121">
        <f t="shared" si="27"/>
        <v>0</v>
      </c>
      <c r="AO46" s="120">
        <f t="shared" si="29"/>
        <v>0.85</v>
      </c>
    </row>
    <row r="47" spans="1:41" x14ac:dyDescent="0.35">
      <c r="A47" s="63">
        <f t="shared" si="28"/>
        <v>1</v>
      </c>
      <c r="D47" s="159"/>
      <c r="F47" s="21"/>
      <c r="G47" s="63">
        <v>0.06</v>
      </c>
      <c r="H47" s="3"/>
      <c r="I47" s="63" cm="1">
        <f t="array" ref="I47">IF($G47&gt;=I$7,TREND(J$6:J$7,I$6:I$7,$G47),IF($G47&gt;=I$8,TREND(J$7:J$8,I$7:I$8,$G47),IF($G47&gt;=I$9,TREND(J$8:J$9,I$8:I$9,$G47),IF($G47&gt;=I$10,TREND(J$9:J$10,I$9:I$10,$G47),IF($G47&gt;=I$11,TREND(J$10:J$11,I$10:I$11,$G47),0)))))</f>
        <v>1</v>
      </c>
      <c r="J47" s="20"/>
      <c r="K47" s="3"/>
      <c r="L47" s="3"/>
      <c r="M47" s="3"/>
      <c r="N47" s="63" cm="1">
        <f t="array" ref="N47">IF($G47&gt;=N$7,TREND(O$6:O$7,N$6:N$7,$G47),IF($G47&gt;=N$8,TREND(O$7:O$8,N$7:N$8,$G47),IF($G47&gt;=N$9,TREND(O$8:O$9,N$8:N$9,$G47),IF($G47&gt;=N$10,TREND(O$9:O$10,N$9:N$10,$G47),IF($G47&gt;=N$11,TREND(O$10:O$11,N$10:N$11,$G47),0)))))</f>
        <v>1</v>
      </c>
      <c r="S47" s="63" cm="1">
        <f t="array" ref="S47">IF($G47&gt;=S$7,TREND(T$6:T$7,S$6:S$7,$G47),IF($G47&gt;=S$8,TREND(T$7:T$8,S$7:S$8,$G47),IF($G47&gt;=S$9,TREND(T$8:T$9,S$8:S$9,$G47),IF($G47&gt;=S$10,TREND(T$9:T$10,S$9:S$10,$G47),IF($G47&gt;=S$11,TREND(T$10:T$11,S$10:S$11,$G47),0)))))</f>
        <v>1</v>
      </c>
      <c r="X47" s="63" cm="1">
        <f t="array" ref="X47">IF($G47&gt;=X$7,TREND(Y$6:Y$7,X$6:X$7,$G47),IF($G47&gt;=X$8,TREND(Y$7:Y$8,X$7:X$8,$G47),IF($G47&gt;=X$9,TREND(Y$8:Y$9,X$8:X$9,$G47),IF($G47&gt;=X$10,TREND(Y$9:Y$10,X$9:X$10,$G47),IF($G47&gt;=X$11,TREND(Y$10:Y$11,X$10:X$11,$G47),0)))))</f>
        <v>0</v>
      </c>
      <c r="Y47" s="20"/>
      <c r="Z47" s="18"/>
      <c r="AA47" s="18"/>
      <c r="AB47" s="18"/>
      <c r="AC47" s="18"/>
      <c r="AD47" s="18"/>
      <c r="AE47" s="18"/>
      <c r="AF47" s="18"/>
      <c r="AI47" s="21"/>
      <c r="AJ47" s="29">
        <f t="shared" si="30"/>
        <v>46484</v>
      </c>
      <c r="AK47">
        <f t="shared" si="24"/>
        <v>0</v>
      </c>
      <c r="AL47" s="1">
        <f t="shared" si="25"/>
        <v>1</v>
      </c>
      <c r="AM47" s="1">
        <f t="shared" si="26"/>
        <v>0</v>
      </c>
      <c r="AN47" s="121">
        <f t="shared" si="27"/>
        <v>0</v>
      </c>
      <c r="AO47" s="120">
        <f t="shared" si="29"/>
        <v>0.85</v>
      </c>
    </row>
    <row r="48" spans="1:41" x14ac:dyDescent="0.35">
      <c r="A48" s="63">
        <f t="shared" si="28"/>
        <v>1</v>
      </c>
      <c r="D48" s="159"/>
      <c r="F48" s="21"/>
      <c r="G48" s="63">
        <v>7.0000000000000007E-2</v>
      </c>
      <c r="H48" s="3"/>
      <c r="I48" s="63" cm="1">
        <f t="array" ref="I48">IF($G48&gt;=I$7,TREND(J$6:J$7,I$6:I$7,$G48),IF($G48&gt;=I$8,TREND(J$7:J$8,I$7:I$8,$G48),IF($G48&gt;=I$9,TREND(J$8:J$9,I$8:I$9,$G48),IF($G48&gt;=I$10,TREND(J$9:J$10,I$9:I$10,$G48),IF($G48&gt;=I$11,TREND(J$10:J$11,I$10:I$11,$G48),0)))))</f>
        <v>1</v>
      </c>
      <c r="J48" s="20"/>
      <c r="K48" s="3"/>
      <c r="L48" s="3"/>
      <c r="M48" s="3"/>
      <c r="N48" s="63" cm="1">
        <f t="array" ref="N48">IF($G48&gt;=N$7,TREND(O$6:O$7,N$6:N$7,$G48),IF($G48&gt;=N$8,TREND(O$7:O$8,N$7:N$8,$G48),IF($G48&gt;=N$9,TREND(O$8:O$9,N$8:N$9,$G48),IF($G48&gt;=N$10,TREND(O$9:O$10,N$9:N$10,$G48),IF($G48&gt;=N$11,TREND(O$10:O$11,N$10:N$11,$G48),0)))))</f>
        <v>1</v>
      </c>
      <c r="S48" s="63" cm="1">
        <f t="array" ref="S48">IF($G48&gt;=S$7,TREND(T$6:T$7,S$6:S$7,$G48),IF($G48&gt;=S$8,TREND(T$7:T$8,S$7:S$8,$G48),IF($G48&gt;=S$9,TREND(T$8:T$9,S$8:S$9,$G48),IF($G48&gt;=S$10,TREND(T$9:T$10,S$9:S$10,$G48),IF($G48&gt;=S$11,TREND(T$10:T$11,S$10:S$11,$G48),0)))))</f>
        <v>1</v>
      </c>
      <c r="X48" s="63" cm="1">
        <f t="array" ref="X48">IF($G48&gt;=X$7,TREND(Y$6:Y$7,X$6:X$7,$G48),IF($G48&gt;=X$8,TREND(Y$7:Y$8,X$7:X$8,$G48),IF($G48&gt;=X$9,TREND(Y$8:Y$9,X$8:X$9,$G48),IF($G48&gt;=X$10,TREND(Y$9:Y$10,X$9:X$10,$G48),IF($G48&gt;=X$11,TREND(Y$10:Y$11,X$10:X$11,$G48),0)))))</f>
        <v>0</v>
      </c>
      <c r="Y48" s="20"/>
      <c r="Z48" s="18"/>
      <c r="AA48" s="18"/>
      <c r="AB48" s="18"/>
      <c r="AC48" s="18"/>
      <c r="AD48" s="18"/>
      <c r="AE48" s="18"/>
      <c r="AF48" s="18"/>
      <c r="AI48" s="21"/>
      <c r="AJ48" s="29">
        <f t="shared" si="30"/>
        <v>46485</v>
      </c>
      <c r="AK48">
        <f t="shared" si="24"/>
        <v>0</v>
      </c>
      <c r="AL48" s="1">
        <f t="shared" si="25"/>
        <v>1</v>
      </c>
      <c r="AM48" s="1">
        <f t="shared" si="26"/>
        <v>0</v>
      </c>
      <c r="AN48" s="121">
        <f t="shared" si="27"/>
        <v>0</v>
      </c>
      <c r="AO48" s="120">
        <f t="shared" si="29"/>
        <v>0.85</v>
      </c>
    </row>
    <row r="49" spans="1:41" x14ac:dyDescent="0.35">
      <c r="A49" s="63">
        <f t="shared" si="28"/>
        <v>1</v>
      </c>
      <c r="D49" s="159"/>
      <c r="F49" s="21"/>
      <c r="G49" s="63">
        <v>0.08</v>
      </c>
      <c r="H49" s="3"/>
      <c r="I49" s="63" cm="1">
        <f t="array" ref="I49">IF($G49&gt;=I$7,TREND(J$6:J$7,I$6:I$7,$G49),IF($G49&gt;=I$8,TREND(J$7:J$8,I$7:I$8,$G49),IF($G49&gt;=I$9,TREND(J$8:J$9,I$8:I$9,$G49),IF($G49&gt;=I$10,TREND(J$9:J$10,I$9:I$10,$G49),IF($G49&gt;=I$11,TREND(J$10:J$11,I$10:I$11,$G49),0)))))</f>
        <v>1</v>
      </c>
      <c r="J49" s="20"/>
      <c r="K49" s="3"/>
      <c r="L49" s="3"/>
      <c r="M49" s="3"/>
      <c r="N49" s="63" cm="1">
        <f t="array" ref="N49">IF($G49&gt;=N$7,TREND(O$6:O$7,N$6:N$7,$G49),IF($G49&gt;=N$8,TREND(O$7:O$8,N$7:N$8,$G49),IF($G49&gt;=N$9,TREND(O$8:O$9,N$8:N$9,$G49),IF($G49&gt;=N$10,TREND(O$9:O$10,N$9:N$10,$G49),IF($G49&gt;=N$11,TREND(O$10:O$11,N$10:N$11,$G49),0)))))</f>
        <v>1</v>
      </c>
      <c r="S49" s="63" cm="1">
        <f t="array" ref="S49">IF($G49&gt;=S$7,TREND(T$6:T$7,S$6:S$7,$G49),IF($G49&gt;=S$8,TREND(T$7:T$8,S$7:S$8,$G49),IF($G49&gt;=S$9,TREND(T$8:T$9,S$8:S$9,$G49),IF($G49&gt;=S$10,TREND(T$9:T$10,S$9:S$10,$G49),IF($G49&gt;=S$11,TREND(T$10:T$11,S$10:S$11,$G49),0)))))</f>
        <v>1</v>
      </c>
      <c r="X49" s="63" cm="1">
        <f t="array" ref="X49">IF($G49&gt;=X$7,TREND(Y$6:Y$7,X$6:X$7,$G49),IF($G49&gt;=X$8,TREND(Y$7:Y$8,X$7:X$8,$G49),IF($G49&gt;=X$9,TREND(Y$8:Y$9,X$8:X$9,$G49),IF($G49&gt;=X$10,TREND(Y$9:Y$10,X$9:X$10,$G49),IF($G49&gt;=X$11,TREND(Y$10:Y$11,X$10:X$11,$G49),0)))))</f>
        <v>0</v>
      </c>
      <c r="Y49" s="20"/>
      <c r="Z49" s="18"/>
      <c r="AA49" s="18"/>
      <c r="AB49" s="18"/>
      <c r="AC49" s="18"/>
      <c r="AD49" s="18"/>
      <c r="AE49" s="18"/>
      <c r="AF49" s="18"/>
      <c r="AI49" s="21"/>
      <c r="AJ49" s="29">
        <f t="shared" si="30"/>
        <v>46486</v>
      </c>
      <c r="AK49">
        <f t="shared" si="24"/>
        <v>0</v>
      </c>
      <c r="AL49" s="1">
        <f t="shared" si="25"/>
        <v>1</v>
      </c>
      <c r="AM49" s="1">
        <f t="shared" si="26"/>
        <v>0</v>
      </c>
      <c r="AN49" s="121">
        <f t="shared" si="27"/>
        <v>0</v>
      </c>
      <c r="AO49" s="120">
        <f t="shared" si="29"/>
        <v>0.85</v>
      </c>
    </row>
    <row r="50" spans="1:41" x14ac:dyDescent="0.35">
      <c r="A50" s="63">
        <f t="shared" si="28"/>
        <v>1</v>
      </c>
      <c r="D50" s="159"/>
      <c r="F50" s="21"/>
      <c r="G50" s="63">
        <v>0.09</v>
      </c>
      <c r="H50" s="3"/>
      <c r="I50" s="63" cm="1">
        <f t="array" ref="I50">IF($G50&gt;=I$7,TREND(J$6:J$7,I$6:I$7,$G50),IF($G50&gt;=I$8,TREND(J$7:J$8,I$7:I$8,$G50),IF($G50&gt;=I$9,TREND(J$8:J$9,I$8:I$9,$G50),IF($G50&gt;=I$10,TREND(J$9:J$10,I$9:I$10,$G50),IF($G50&gt;=I$11,TREND(J$10:J$11,I$10:I$11,$G50),0)))))</f>
        <v>1</v>
      </c>
      <c r="J50" s="20"/>
      <c r="K50" s="3"/>
      <c r="L50" s="3"/>
      <c r="M50" s="3"/>
      <c r="N50" s="63" cm="1">
        <f t="array" ref="N50">IF($G50&gt;=N$7,TREND(O$6:O$7,N$6:N$7,$G50),IF($G50&gt;=N$8,TREND(O$7:O$8,N$7:N$8,$G50),IF($G50&gt;=N$9,TREND(O$8:O$9,N$8:N$9,$G50),IF($G50&gt;=N$10,TREND(O$9:O$10,N$9:N$10,$G50),IF($G50&gt;=N$11,TREND(O$10:O$11,N$10:N$11,$G50),0)))))</f>
        <v>1</v>
      </c>
      <c r="S50" s="63" cm="1">
        <f t="array" ref="S50">IF($G50&gt;=S$7,TREND(T$6:T$7,S$6:S$7,$G50),IF($G50&gt;=S$8,TREND(T$7:T$8,S$7:S$8,$G50),IF($G50&gt;=S$9,TREND(T$8:T$9,S$8:S$9,$G50),IF($G50&gt;=S$10,TREND(T$9:T$10,S$9:S$10,$G50),IF($G50&gt;=S$11,TREND(T$10:T$11,S$10:S$11,$G50),0)))))</f>
        <v>1</v>
      </c>
      <c r="X50" s="63" cm="1">
        <f t="array" ref="X50">IF($G50&gt;=X$7,TREND(Y$6:Y$7,X$6:X$7,$G50),IF($G50&gt;=X$8,TREND(Y$7:Y$8,X$7:X$8,$G50),IF($G50&gt;=X$9,TREND(Y$8:Y$9,X$8:X$9,$G50),IF($G50&gt;=X$10,TREND(Y$9:Y$10,X$9:X$10,$G50),IF($G50&gt;=X$11,TREND(Y$10:Y$11,X$10:X$11,$G50),0)))))</f>
        <v>0</v>
      </c>
      <c r="Y50" s="20"/>
      <c r="Z50" s="18"/>
      <c r="AA50" s="18"/>
      <c r="AB50" s="18"/>
      <c r="AC50" s="18"/>
      <c r="AD50" s="18"/>
      <c r="AE50" s="18"/>
      <c r="AF50" s="18"/>
      <c r="AI50" s="21"/>
      <c r="AJ50" s="29">
        <f t="shared" si="30"/>
        <v>46487</v>
      </c>
      <c r="AK50">
        <f t="shared" si="24"/>
        <v>0</v>
      </c>
      <c r="AL50" s="1">
        <f t="shared" si="25"/>
        <v>1</v>
      </c>
      <c r="AM50" s="1">
        <f t="shared" si="26"/>
        <v>0</v>
      </c>
      <c r="AN50" s="121">
        <f t="shared" si="27"/>
        <v>0</v>
      </c>
      <c r="AO50" s="120">
        <f t="shared" si="29"/>
        <v>0.85</v>
      </c>
    </row>
    <row r="51" spans="1:41" x14ac:dyDescent="0.35">
      <c r="A51" s="63">
        <f t="shared" si="28"/>
        <v>1</v>
      </c>
      <c r="D51" s="159"/>
      <c r="F51" s="21"/>
      <c r="G51" s="63">
        <v>0.1</v>
      </c>
      <c r="H51" s="3"/>
      <c r="I51" s="63" cm="1">
        <f t="array" ref="I51">IF($G51&gt;=I$7,TREND(J$6:J$7,I$6:I$7,$G51),IF($G51&gt;=I$8,TREND(J$7:J$8,I$7:I$8,$G51),IF($G51&gt;=I$9,TREND(J$8:J$9,I$8:I$9,$G51),IF($G51&gt;=I$10,TREND(J$9:J$10,I$9:I$10,$G51),IF($G51&gt;=I$11,TREND(J$10:J$11,I$10:I$11,$G51),0)))))</f>
        <v>1</v>
      </c>
      <c r="J51" s="20"/>
      <c r="K51" s="3"/>
      <c r="L51" s="3"/>
      <c r="M51" s="27"/>
      <c r="N51" s="63" cm="1">
        <f t="array" ref="N51">IF($G51&gt;=N$7,TREND(O$6:O$7,N$6:N$7,$G51),IF($G51&gt;=N$8,TREND(O$7:O$8,N$7:N$8,$G51),IF($G51&gt;=N$9,TREND(O$8:O$9,N$8:N$9,$G51),IF($G51&gt;=N$10,TREND(O$9:O$10,N$9:N$10,$G51),IF($G51&gt;=N$11,TREND(O$10:O$11,N$10:N$11,$G51),0)))))</f>
        <v>1</v>
      </c>
      <c r="S51" s="63" cm="1">
        <f t="array" ref="S51">IF($G51&gt;=S$7,TREND(T$6:T$7,S$6:S$7,$G51),IF($G51&gt;=S$8,TREND(T$7:T$8,S$7:S$8,$G51),IF($G51&gt;=S$9,TREND(T$8:T$9,S$8:S$9,$G51),IF($G51&gt;=S$10,TREND(T$9:T$10,S$9:S$10,$G51),IF($G51&gt;=S$11,TREND(T$10:T$11,S$10:S$11,$G51),0)))))</f>
        <v>1</v>
      </c>
      <c r="X51" s="63" cm="1">
        <f t="array" ref="X51">IF($G51&gt;=X$7,TREND(Y$6:Y$7,X$6:X$7,$G51),IF($G51&gt;=X$8,TREND(Y$7:Y$8,X$7:X$8,$G51),IF($G51&gt;=X$9,TREND(Y$8:Y$9,X$8:X$9,$G51),IF($G51&gt;=X$10,TREND(Y$9:Y$10,X$9:X$10,$G51),IF($G51&gt;=X$11,TREND(Y$10:Y$11,X$10:X$11,$G51),0)))))</f>
        <v>0</v>
      </c>
      <c r="Y51" s="20"/>
      <c r="Z51" s="18"/>
      <c r="AA51" s="18"/>
      <c r="AB51" s="18"/>
      <c r="AC51" s="18"/>
      <c r="AD51" s="18"/>
      <c r="AE51" s="18"/>
      <c r="AF51" s="18"/>
      <c r="AI51" s="21"/>
      <c r="AJ51" s="29">
        <f t="shared" si="30"/>
        <v>46488</v>
      </c>
      <c r="AK51">
        <f t="shared" si="24"/>
        <v>0</v>
      </c>
      <c r="AL51" s="1">
        <f t="shared" si="25"/>
        <v>1</v>
      </c>
      <c r="AM51" s="1">
        <f t="shared" si="26"/>
        <v>0</v>
      </c>
      <c r="AN51" s="121">
        <f t="shared" si="27"/>
        <v>0</v>
      </c>
      <c r="AO51" s="120">
        <f t="shared" si="29"/>
        <v>0.85</v>
      </c>
    </row>
    <row r="52" spans="1:41" x14ac:dyDescent="0.35">
      <c r="A52" s="63">
        <f t="shared" si="28"/>
        <v>1</v>
      </c>
      <c r="D52" s="159"/>
      <c r="F52" s="21"/>
      <c r="G52" s="63">
        <v>0.11</v>
      </c>
      <c r="H52" s="3"/>
      <c r="I52" s="63" cm="1">
        <f t="array" ref="I52">IF($G52&gt;=I$7,TREND(J$6:J$7,I$6:I$7,$G52),IF($G52&gt;=I$8,TREND(J$7:J$8,I$7:I$8,$G52),IF($G52&gt;=I$9,TREND(J$8:J$9,I$8:I$9,$G52),IF($G52&gt;=I$10,TREND(J$9:J$10,I$9:I$10,$G52),IF($G52&gt;=I$11,TREND(J$10:J$11,I$10:I$11,$G52),0)))))</f>
        <v>1</v>
      </c>
      <c r="J52" s="20"/>
      <c r="K52" s="3"/>
      <c r="L52" s="3"/>
      <c r="M52" s="3"/>
      <c r="N52" s="63" cm="1">
        <f t="array" ref="N52">IF($G52&gt;=N$7,TREND(O$6:O$7,N$6:N$7,$G52),IF($G52&gt;=N$8,TREND(O$7:O$8,N$7:N$8,$G52),IF($G52&gt;=N$9,TREND(O$8:O$9,N$8:N$9,$G52),IF($G52&gt;=N$10,TREND(O$9:O$10,N$9:N$10,$G52),IF($G52&gt;=N$11,TREND(O$10:O$11,N$10:N$11,$G52),0)))))</f>
        <v>1</v>
      </c>
      <c r="S52" s="63" cm="1">
        <f t="array" ref="S52">IF($G52&gt;=S$7,TREND(T$6:T$7,S$6:S$7,$G52),IF($G52&gt;=S$8,TREND(T$7:T$8,S$7:S$8,$G52),IF($G52&gt;=S$9,TREND(T$8:T$9,S$8:S$9,$G52),IF($G52&gt;=S$10,TREND(T$9:T$10,S$9:S$10,$G52),IF($G52&gt;=S$11,TREND(T$10:T$11,S$10:S$11,$G52),0)))))</f>
        <v>1</v>
      </c>
      <c r="X52" s="63" cm="1">
        <f t="array" ref="X52">IF($G52&gt;=X$7,TREND(Y$6:Y$7,X$6:X$7,$G52),IF($G52&gt;=X$8,TREND(Y$7:Y$8,X$7:X$8,$G52),IF($G52&gt;=X$9,TREND(Y$8:Y$9,X$8:X$9,$G52),IF($G52&gt;=X$10,TREND(Y$9:Y$10,X$9:X$10,$G52),IF($G52&gt;=X$11,TREND(Y$10:Y$11,X$10:X$11,$G52),0)))))</f>
        <v>0</v>
      </c>
      <c r="Y52" s="20"/>
      <c r="Z52" s="18"/>
      <c r="AA52" s="18"/>
      <c r="AB52" s="18"/>
      <c r="AC52" s="18"/>
      <c r="AD52" s="18"/>
      <c r="AE52" s="18"/>
      <c r="AF52" s="18"/>
      <c r="AI52" s="21"/>
      <c r="AJ52" s="29">
        <f t="shared" si="30"/>
        <v>46489</v>
      </c>
      <c r="AK52">
        <f t="shared" si="24"/>
        <v>0</v>
      </c>
      <c r="AL52" s="1">
        <f t="shared" si="25"/>
        <v>1</v>
      </c>
      <c r="AM52" s="1">
        <f t="shared" si="26"/>
        <v>0</v>
      </c>
      <c r="AN52" s="121">
        <f t="shared" si="27"/>
        <v>0</v>
      </c>
      <c r="AO52" s="120">
        <f t="shared" si="29"/>
        <v>0.85</v>
      </c>
    </row>
    <row r="53" spans="1:41" x14ac:dyDescent="0.35">
      <c r="A53" s="63">
        <f t="shared" si="28"/>
        <v>1</v>
      </c>
      <c r="D53" s="159"/>
      <c r="F53" s="21"/>
      <c r="G53" s="63">
        <v>0.12</v>
      </c>
      <c r="H53" s="3"/>
      <c r="I53" s="63" cm="1">
        <f t="array" ref="I53">IF($G53&gt;=I$7,TREND(J$6:J$7,I$6:I$7,$G53),IF($G53&gt;=I$8,TREND(J$7:J$8,I$7:I$8,$G53),IF($G53&gt;=I$9,TREND(J$8:J$9,I$8:I$9,$G53),IF($G53&gt;=I$10,TREND(J$9:J$10,I$9:I$10,$G53),IF($G53&gt;=I$11,TREND(J$10:J$11,I$10:I$11,$G53),0)))))</f>
        <v>1</v>
      </c>
      <c r="J53" s="20"/>
      <c r="K53" s="3"/>
      <c r="L53" s="3"/>
      <c r="M53" s="3"/>
      <c r="N53" s="63" cm="1">
        <f t="array" ref="N53">IF($G53&gt;=N$7,TREND(O$6:O$7,N$6:N$7,$G53),IF($G53&gt;=N$8,TREND(O$7:O$8,N$7:N$8,$G53),IF($G53&gt;=N$9,TREND(O$8:O$9,N$8:N$9,$G53),IF($G53&gt;=N$10,TREND(O$9:O$10,N$9:N$10,$G53),IF($G53&gt;=N$11,TREND(O$10:O$11,N$10:N$11,$G53),0)))))</f>
        <v>1</v>
      </c>
      <c r="S53" s="63" cm="1">
        <f t="array" ref="S53">IF($G53&gt;=S$7,TREND(T$6:T$7,S$6:S$7,$G53),IF($G53&gt;=S$8,TREND(T$7:T$8,S$7:S$8,$G53),IF($G53&gt;=S$9,TREND(T$8:T$9,S$8:S$9,$G53),IF($G53&gt;=S$10,TREND(T$9:T$10,S$9:S$10,$G53),IF($G53&gt;=S$11,TREND(T$10:T$11,S$10:S$11,$G53),0)))))</f>
        <v>1</v>
      </c>
      <c r="X53" s="63" cm="1">
        <f t="array" ref="X53">IF($G53&gt;=X$7,TREND(Y$6:Y$7,X$6:X$7,$G53),IF($G53&gt;=X$8,TREND(Y$7:Y$8,X$7:X$8,$G53),IF($G53&gt;=X$9,TREND(Y$8:Y$9,X$8:X$9,$G53),IF($G53&gt;=X$10,TREND(Y$9:Y$10,X$9:X$10,$G53),IF($G53&gt;=X$11,TREND(Y$10:Y$11,X$10:X$11,$G53),0)))))</f>
        <v>0</v>
      </c>
      <c r="Y53" s="20"/>
      <c r="Z53" s="18"/>
      <c r="AA53" s="18"/>
      <c r="AB53" s="18"/>
      <c r="AC53" s="18"/>
      <c r="AD53" s="18"/>
      <c r="AE53" s="18"/>
      <c r="AF53" s="18"/>
      <c r="AI53" s="21"/>
      <c r="AJ53" s="29">
        <f t="shared" si="30"/>
        <v>46490</v>
      </c>
      <c r="AK53">
        <f t="shared" si="24"/>
        <v>0</v>
      </c>
      <c r="AL53" s="1">
        <f t="shared" si="25"/>
        <v>1</v>
      </c>
      <c r="AM53" s="1">
        <f t="shared" si="26"/>
        <v>0</v>
      </c>
      <c r="AN53" s="121">
        <f t="shared" si="27"/>
        <v>0</v>
      </c>
      <c r="AO53" s="120">
        <f t="shared" si="29"/>
        <v>0.85</v>
      </c>
    </row>
    <row r="54" spans="1:41" x14ac:dyDescent="0.35">
      <c r="A54" s="63">
        <f t="shared" si="28"/>
        <v>1</v>
      </c>
      <c r="D54" s="159"/>
      <c r="F54" s="21"/>
      <c r="G54" s="63">
        <v>0.13</v>
      </c>
      <c r="H54" s="3"/>
      <c r="I54" s="63" cm="1">
        <f t="array" ref="I54">IF($G54&gt;=I$7,TREND(J$6:J$7,I$6:I$7,$G54),IF($G54&gt;=I$8,TREND(J$7:J$8,I$7:I$8,$G54),IF($G54&gt;=I$9,TREND(J$8:J$9,I$8:I$9,$G54),IF($G54&gt;=I$10,TREND(J$9:J$10,I$9:I$10,$G54),IF($G54&gt;=I$11,TREND(J$10:J$11,I$10:I$11,$G54),0)))))</f>
        <v>1</v>
      </c>
      <c r="J54" s="20"/>
      <c r="K54" s="3"/>
      <c r="L54" s="3"/>
      <c r="M54" s="3"/>
      <c r="N54" s="63" cm="1">
        <f t="array" ref="N54">IF($G54&gt;=N$7,TREND(O$6:O$7,N$6:N$7,$G54),IF($G54&gt;=N$8,TREND(O$7:O$8,N$7:N$8,$G54),IF($G54&gt;=N$9,TREND(O$8:O$9,N$8:N$9,$G54),IF($G54&gt;=N$10,TREND(O$9:O$10,N$9:N$10,$G54),IF($G54&gt;=N$11,TREND(O$10:O$11,N$10:N$11,$G54),0)))))</f>
        <v>1</v>
      </c>
      <c r="S54" s="63" cm="1">
        <f t="array" ref="S54">IF($G54&gt;=S$7,TREND(T$6:T$7,S$6:S$7,$G54),IF($G54&gt;=S$8,TREND(T$7:T$8,S$7:S$8,$G54),IF($G54&gt;=S$9,TREND(T$8:T$9,S$8:S$9,$G54),IF($G54&gt;=S$10,TREND(T$9:T$10,S$9:S$10,$G54),IF($G54&gt;=S$11,TREND(T$10:T$11,S$10:S$11,$G54),0)))))</f>
        <v>1</v>
      </c>
      <c r="X54" s="63" cm="1">
        <f t="array" ref="X54">IF($G54&gt;=X$7,TREND(Y$6:Y$7,X$6:X$7,$G54),IF($G54&gt;=X$8,TREND(Y$7:Y$8,X$7:X$8,$G54),IF($G54&gt;=X$9,TREND(Y$8:Y$9,X$8:X$9,$G54),IF($G54&gt;=X$10,TREND(Y$9:Y$10,X$9:X$10,$G54),IF($G54&gt;=X$11,TREND(Y$10:Y$11,X$10:X$11,$G54),0)))))</f>
        <v>0</v>
      </c>
      <c r="Y54" s="20"/>
      <c r="Z54" s="18"/>
      <c r="AA54" s="18"/>
      <c r="AB54" s="18"/>
      <c r="AC54" s="18"/>
      <c r="AD54" s="18"/>
      <c r="AE54" s="18"/>
      <c r="AF54" s="18"/>
      <c r="AI54" s="21"/>
      <c r="AJ54" s="29">
        <f t="shared" si="30"/>
        <v>46491</v>
      </c>
      <c r="AK54">
        <f t="shared" si="24"/>
        <v>0</v>
      </c>
      <c r="AL54" s="1">
        <f t="shared" si="25"/>
        <v>1</v>
      </c>
      <c r="AM54" s="1">
        <f t="shared" si="26"/>
        <v>0</v>
      </c>
      <c r="AN54" s="121">
        <f t="shared" si="27"/>
        <v>0</v>
      </c>
      <c r="AO54" s="120">
        <f t="shared" si="29"/>
        <v>0.85</v>
      </c>
    </row>
    <row r="55" spans="1:41" x14ac:dyDescent="0.35">
      <c r="A55" s="63">
        <f t="shared" si="28"/>
        <v>1</v>
      </c>
      <c r="D55" s="159"/>
      <c r="F55" s="21"/>
      <c r="G55" s="63">
        <v>0.14000000000000001</v>
      </c>
      <c r="H55" s="3"/>
      <c r="I55" s="63" cm="1">
        <f t="array" ref="I55">IF($G55&gt;=I$7,TREND(J$6:J$7,I$6:I$7,$G55),IF($G55&gt;=I$8,TREND(J$7:J$8,I$7:I$8,$G55),IF($G55&gt;=I$9,TREND(J$8:J$9,I$8:I$9,$G55),IF($G55&gt;=I$10,TREND(J$9:J$10,I$9:I$10,$G55),IF($G55&gt;=I$11,TREND(J$10:J$11,I$10:I$11,$G55),0)))))</f>
        <v>1</v>
      </c>
      <c r="J55" s="20"/>
      <c r="K55" s="3"/>
      <c r="L55" s="3"/>
      <c r="M55" s="3"/>
      <c r="N55" s="63" cm="1">
        <f t="array" ref="N55">IF($G55&gt;=N$7,TREND(O$6:O$7,N$6:N$7,$G55),IF($G55&gt;=N$8,TREND(O$7:O$8,N$7:N$8,$G55),IF($G55&gt;=N$9,TREND(O$8:O$9,N$8:N$9,$G55),IF($G55&gt;=N$10,TREND(O$9:O$10,N$9:N$10,$G55),IF($G55&gt;=N$11,TREND(O$10:O$11,N$10:N$11,$G55),0)))))</f>
        <v>1</v>
      </c>
      <c r="S55" s="63" cm="1">
        <f t="array" ref="S55">IF($G55&gt;=S$7,TREND(T$6:T$7,S$6:S$7,$G55),IF($G55&gt;=S$8,TREND(T$7:T$8,S$7:S$8,$G55),IF($G55&gt;=S$9,TREND(T$8:T$9,S$8:S$9,$G55),IF($G55&gt;=S$10,TREND(T$9:T$10,S$9:S$10,$G55),IF($G55&gt;=S$11,TREND(T$10:T$11,S$10:S$11,$G55),0)))))</f>
        <v>1</v>
      </c>
      <c r="X55" s="63" cm="1">
        <f t="array" ref="X55">IF($G55&gt;=X$7,TREND(Y$6:Y$7,X$6:X$7,$G55),IF($G55&gt;=X$8,TREND(Y$7:Y$8,X$7:X$8,$G55),IF($G55&gt;=X$9,TREND(Y$8:Y$9,X$8:X$9,$G55),IF($G55&gt;=X$10,TREND(Y$9:Y$10,X$9:X$10,$G55),IF($G55&gt;=X$11,TREND(Y$10:Y$11,X$10:X$11,$G55),0)))))</f>
        <v>0</v>
      </c>
      <c r="Y55" s="20"/>
      <c r="Z55" s="18"/>
      <c r="AA55" s="18"/>
      <c r="AB55" s="18"/>
      <c r="AC55" s="18"/>
      <c r="AD55" s="18"/>
      <c r="AE55" s="18"/>
      <c r="AF55" s="18"/>
      <c r="AI55" s="21"/>
      <c r="AJ55" s="29">
        <f t="shared" si="30"/>
        <v>46492</v>
      </c>
      <c r="AK55">
        <f t="shared" si="24"/>
        <v>0</v>
      </c>
      <c r="AL55" s="1">
        <f t="shared" si="25"/>
        <v>1</v>
      </c>
      <c r="AM55" s="1">
        <f t="shared" si="26"/>
        <v>0</v>
      </c>
      <c r="AN55" s="121">
        <f t="shared" si="27"/>
        <v>0</v>
      </c>
      <c r="AO55" s="120">
        <f t="shared" si="29"/>
        <v>0.85</v>
      </c>
    </row>
    <row r="56" spans="1:41" x14ac:dyDescent="0.35">
      <c r="A56" s="63">
        <f t="shared" si="28"/>
        <v>1</v>
      </c>
      <c r="D56" s="159"/>
      <c r="F56" s="21"/>
      <c r="G56" s="63">
        <v>0.15</v>
      </c>
      <c r="H56" s="3"/>
      <c r="I56" s="63" cm="1">
        <f t="array" ref="I56">IF($G56&gt;=I$7,TREND(J$6:J$7,I$6:I$7,$G56),IF($G56&gt;=I$8,TREND(J$7:J$8,I$7:I$8,$G56),IF($G56&gt;=I$9,TREND(J$8:J$9,I$8:I$9,$G56),IF($G56&gt;=I$10,TREND(J$9:J$10,I$9:I$10,$G56),IF($G56&gt;=I$11,TREND(J$10:J$11,I$10:I$11,$G56),0)))))</f>
        <v>1</v>
      </c>
      <c r="J56" s="20"/>
      <c r="K56" s="3"/>
      <c r="L56" s="3"/>
      <c r="M56" s="3"/>
      <c r="N56" s="63" cm="1">
        <f t="array" ref="N56">IF($G56&gt;=N$7,TREND(O$6:O$7,N$6:N$7,$G56),IF($G56&gt;=N$8,TREND(O$7:O$8,N$7:N$8,$G56),IF($G56&gt;=N$9,TREND(O$8:O$9,N$8:N$9,$G56),IF($G56&gt;=N$10,TREND(O$9:O$10,N$9:N$10,$G56),IF($G56&gt;=N$11,TREND(O$10:O$11,N$10:N$11,$G56),0)))))</f>
        <v>1</v>
      </c>
      <c r="S56" s="63" cm="1">
        <f t="array" ref="S56">IF($G56&gt;=S$7,TREND(T$6:T$7,S$6:S$7,$G56),IF($G56&gt;=S$8,TREND(T$7:T$8,S$7:S$8,$G56),IF($G56&gt;=S$9,TREND(T$8:T$9,S$8:S$9,$G56),IF($G56&gt;=S$10,TREND(T$9:T$10,S$9:S$10,$G56),IF($G56&gt;=S$11,TREND(T$10:T$11,S$10:S$11,$G56),0)))))</f>
        <v>1</v>
      </c>
      <c r="X56" s="63" cm="1">
        <f t="array" ref="X56">IF($G56&gt;=X$7,TREND(Y$6:Y$7,X$6:X$7,$G56),IF($G56&gt;=X$8,TREND(Y$7:Y$8,X$7:X$8,$G56),IF($G56&gt;=X$9,TREND(Y$8:Y$9,X$8:X$9,$G56),IF($G56&gt;=X$10,TREND(Y$9:Y$10,X$9:X$10,$G56),IF($G56&gt;=X$11,TREND(Y$10:Y$11,X$10:X$11,$G56),0)))))</f>
        <v>0</v>
      </c>
      <c r="Y56" s="20"/>
      <c r="Z56" s="18"/>
      <c r="AA56" s="18"/>
      <c r="AB56" s="18"/>
      <c r="AC56" s="18"/>
      <c r="AD56" s="18"/>
      <c r="AE56" s="18"/>
      <c r="AF56" s="18"/>
      <c r="AI56" s="21"/>
      <c r="AJ56" s="29">
        <f t="shared" si="30"/>
        <v>46493</v>
      </c>
      <c r="AK56">
        <f t="shared" si="24"/>
        <v>0</v>
      </c>
      <c r="AL56" s="1">
        <f t="shared" si="25"/>
        <v>1</v>
      </c>
      <c r="AM56" s="1">
        <f t="shared" si="26"/>
        <v>0</v>
      </c>
      <c r="AN56" s="121">
        <f t="shared" si="27"/>
        <v>0</v>
      </c>
      <c r="AO56" s="120">
        <f t="shared" si="29"/>
        <v>0.85</v>
      </c>
    </row>
    <row r="57" spans="1:41" x14ac:dyDescent="0.35">
      <c r="A57" s="63">
        <f t="shared" si="28"/>
        <v>1</v>
      </c>
      <c r="D57" s="159"/>
      <c r="F57" s="21"/>
      <c r="G57" s="63">
        <v>0.16</v>
      </c>
      <c r="H57" s="3"/>
      <c r="I57" s="63" cm="1">
        <f t="array" ref="I57">IF($G57&gt;=I$7,TREND(J$6:J$7,I$6:I$7,$G57),IF($G57&gt;=I$8,TREND(J$7:J$8,I$7:I$8,$G57),IF($G57&gt;=I$9,TREND(J$8:J$9,I$8:I$9,$G57),IF($G57&gt;=I$10,TREND(J$9:J$10,I$9:I$10,$G57),IF($G57&gt;=I$11,TREND(J$10:J$11,I$10:I$11,$G57),0)))))</f>
        <v>1</v>
      </c>
      <c r="J57" s="20"/>
      <c r="K57" s="3"/>
      <c r="L57" s="3"/>
      <c r="M57" s="3"/>
      <c r="N57" s="63" cm="1">
        <f t="array" ref="N57">IF($G57&gt;=N$7,TREND(O$6:O$7,N$6:N$7,$G57),IF($G57&gt;=N$8,TREND(O$7:O$8,N$7:N$8,$G57),IF($G57&gt;=N$9,TREND(O$8:O$9,N$8:N$9,$G57),IF($G57&gt;=N$10,TREND(O$9:O$10,N$9:N$10,$G57),IF($G57&gt;=N$11,TREND(O$10:O$11,N$10:N$11,$G57),0)))))</f>
        <v>1</v>
      </c>
      <c r="S57" s="63" cm="1">
        <f t="array" ref="S57">IF($G57&gt;=S$7,TREND(T$6:T$7,S$6:S$7,$G57),IF($G57&gt;=S$8,TREND(T$7:T$8,S$7:S$8,$G57),IF($G57&gt;=S$9,TREND(T$8:T$9,S$8:S$9,$G57),IF($G57&gt;=S$10,TREND(T$9:T$10,S$9:S$10,$G57),IF($G57&gt;=S$11,TREND(T$10:T$11,S$10:S$11,$G57),0)))))</f>
        <v>1</v>
      </c>
      <c r="X57" s="63" cm="1">
        <f t="array" ref="X57">IF($G57&gt;=X$7,TREND(Y$6:Y$7,X$6:X$7,$G57),IF($G57&gt;=X$8,TREND(Y$7:Y$8,X$7:X$8,$G57),IF($G57&gt;=X$9,TREND(Y$8:Y$9,X$8:X$9,$G57),IF($G57&gt;=X$10,TREND(Y$9:Y$10,X$9:X$10,$G57),IF($G57&gt;=X$11,TREND(Y$10:Y$11,X$10:X$11,$G57),0)))))</f>
        <v>0</v>
      </c>
      <c r="Y57" s="20"/>
      <c r="Z57" s="18"/>
      <c r="AA57" s="18"/>
      <c r="AB57" s="18"/>
      <c r="AC57" s="18"/>
      <c r="AD57" s="18"/>
      <c r="AE57" s="18"/>
      <c r="AF57" s="18"/>
      <c r="AI57" s="21"/>
      <c r="AJ57" s="29">
        <f t="shared" si="30"/>
        <v>46494</v>
      </c>
      <c r="AK57">
        <f t="shared" si="24"/>
        <v>0</v>
      </c>
      <c r="AL57" s="1">
        <f t="shared" si="25"/>
        <v>1</v>
      </c>
      <c r="AM57" s="1">
        <f t="shared" si="26"/>
        <v>0</v>
      </c>
      <c r="AN57" s="121">
        <f t="shared" si="27"/>
        <v>0</v>
      </c>
      <c r="AO57" s="120">
        <f t="shared" si="29"/>
        <v>0.85</v>
      </c>
    </row>
    <row r="58" spans="1:41" x14ac:dyDescent="0.35">
      <c r="A58" s="63">
        <f t="shared" si="28"/>
        <v>1</v>
      </c>
      <c r="D58" s="159"/>
      <c r="F58" s="21"/>
      <c r="G58" s="63">
        <v>0.17</v>
      </c>
      <c r="H58" s="3"/>
      <c r="I58" s="63" cm="1">
        <f t="array" ref="I58">IF($G58&gt;=I$7,TREND(J$6:J$7,I$6:I$7,$G58),IF($G58&gt;=I$8,TREND(J$7:J$8,I$7:I$8,$G58),IF($G58&gt;=I$9,TREND(J$8:J$9,I$8:I$9,$G58),IF($G58&gt;=I$10,TREND(J$9:J$10,I$9:I$10,$G58),IF($G58&gt;=I$11,TREND(J$10:J$11,I$10:I$11,$G58),0)))))</f>
        <v>1</v>
      </c>
      <c r="J58" s="20"/>
      <c r="K58" s="3"/>
      <c r="L58" s="3"/>
      <c r="M58" s="3"/>
      <c r="N58" s="63" cm="1">
        <f t="array" ref="N58">IF($G58&gt;=N$7,TREND(O$6:O$7,N$6:N$7,$G58),IF($G58&gt;=N$8,TREND(O$7:O$8,N$7:N$8,$G58),IF($G58&gt;=N$9,TREND(O$8:O$9,N$8:N$9,$G58),IF($G58&gt;=N$10,TREND(O$9:O$10,N$9:N$10,$G58),IF($G58&gt;=N$11,TREND(O$10:O$11,N$10:N$11,$G58),0)))))</f>
        <v>1</v>
      </c>
      <c r="S58" s="63" cm="1">
        <f t="array" ref="S58">IF($G58&gt;=S$7,TREND(T$6:T$7,S$6:S$7,$G58),IF($G58&gt;=S$8,TREND(T$7:T$8,S$7:S$8,$G58),IF($G58&gt;=S$9,TREND(T$8:T$9,S$8:S$9,$G58),IF($G58&gt;=S$10,TREND(T$9:T$10,S$9:S$10,$G58),IF($G58&gt;=S$11,TREND(T$10:T$11,S$10:S$11,$G58),0)))))</f>
        <v>1</v>
      </c>
      <c r="X58" s="63" cm="1">
        <f t="array" ref="X58">IF($G58&gt;=X$7,TREND(Y$6:Y$7,X$6:X$7,$G58),IF($G58&gt;=X$8,TREND(Y$7:Y$8,X$7:X$8,$G58),IF($G58&gt;=X$9,TREND(Y$8:Y$9,X$8:X$9,$G58),IF($G58&gt;=X$10,TREND(Y$9:Y$10,X$9:X$10,$G58),IF($G58&gt;=X$11,TREND(Y$10:Y$11,X$10:X$11,$G58),0)))))</f>
        <v>0</v>
      </c>
      <c r="Y58" s="20"/>
      <c r="Z58" s="18"/>
      <c r="AA58" s="18"/>
      <c r="AB58" s="18"/>
      <c r="AC58" s="18"/>
      <c r="AD58" s="18"/>
      <c r="AE58" s="18"/>
      <c r="AF58" s="18"/>
      <c r="AI58" s="21"/>
      <c r="AJ58" s="29">
        <f t="shared" si="30"/>
        <v>46495</v>
      </c>
      <c r="AK58">
        <f t="shared" si="24"/>
        <v>0</v>
      </c>
      <c r="AL58" s="1">
        <f t="shared" si="25"/>
        <v>1</v>
      </c>
      <c r="AM58" s="1">
        <f t="shared" si="26"/>
        <v>0</v>
      </c>
      <c r="AN58" s="121">
        <f t="shared" si="27"/>
        <v>0</v>
      </c>
      <c r="AO58" s="120">
        <f t="shared" si="29"/>
        <v>0.85</v>
      </c>
    </row>
    <row r="59" spans="1:41" x14ac:dyDescent="0.35">
      <c r="A59" s="63">
        <f t="shared" si="28"/>
        <v>1</v>
      </c>
      <c r="D59" s="159"/>
      <c r="F59" s="21"/>
      <c r="G59" s="63">
        <v>0.18</v>
      </c>
      <c r="H59" s="3"/>
      <c r="I59" s="63" cm="1">
        <f t="array" ref="I59">IF($G59&gt;=I$7,TREND(J$6:J$7,I$6:I$7,$G59),IF($G59&gt;=I$8,TREND(J$7:J$8,I$7:I$8,$G59),IF($G59&gt;=I$9,TREND(J$8:J$9,I$8:I$9,$G59),IF($G59&gt;=I$10,TREND(J$9:J$10,I$9:I$10,$G59),IF($G59&gt;=I$11,TREND(J$10:J$11,I$10:I$11,$G59),0)))))</f>
        <v>1</v>
      </c>
      <c r="J59" s="20"/>
      <c r="K59" s="3"/>
      <c r="L59" s="3"/>
      <c r="M59" s="3"/>
      <c r="N59" s="63" cm="1">
        <f t="array" ref="N59">IF($G59&gt;=N$7,TREND(O$6:O$7,N$6:N$7,$G59),IF($G59&gt;=N$8,TREND(O$7:O$8,N$7:N$8,$G59),IF($G59&gt;=N$9,TREND(O$8:O$9,N$8:N$9,$G59),IF($G59&gt;=N$10,TREND(O$9:O$10,N$9:N$10,$G59),IF($G59&gt;=N$11,TREND(O$10:O$11,N$10:N$11,$G59),0)))))</f>
        <v>1</v>
      </c>
      <c r="S59" s="63" cm="1">
        <f t="array" ref="S59">IF($G59&gt;=S$7,TREND(T$6:T$7,S$6:S$7,$G59),IF($G59&gt;=S$8,TREND(T$7:T$8,S$7:S$8,$G59),IF($G59&gt;=S$9,TREND(T$8:T$9,S$8:S$9,$G59),IF($G59&gt;=S$10,TREND(T$9:T$10,S$9:S$10,$G59),IF($G59&gt;=S$11,TREND(T$10:T$11,S$10:S$11,$G59),0)))))</f>
        <v>1</v>
      </c>
      <c r="X59" s="63" cm="1">
        <f t="array" ref="X59">IF($G59&gt;=X$7,TREND(Y$6:Y$7,X$6:X$7,$G59),IF($G59&gt;=X$8,TREND(Y$7:Y$8,X$7:X$8,$G59),IF($G59&gt;=X$9,TREND(Y$8:Y$9,X$8:X$9,$G59),IF($G59&gt;=X$10,TREND(Y$9:Y$10,X$9:X$10,$G59),IF($G59&gt;=X$11,TREND(Y$10:Y$11,X$10:X$11,$G59),0)))))</f>
        <v>0</v>
      </c>
      <c r="Y59" s="20"/>
      <c r="Z59" s="18"/>
      <c r="AA59" s="18"/>
      <c r="AB59" s="18"/>
      <c r="AC59" s="18"/>
      <c r="AD59" s="18"/>
      <c r="AE59" s="18"/>
      <c r="AF59" s="18"/>
      <c r="AI59" s="21"/>
      <c r="AJ59" s="29">
        <f t="shared" si="30"/>
        <v>46496</v>
      </c>
      <c r="AK59">
        <f t="shared" si="24"/>
        <v>0</v>
      </c>
      <c r="AL59" s="1">
        <f t="shared" si="25"/>
        <v>1</v>
      </c>
      <c r="AM59" s="1">
        <f t="shared" si="26"/>
        <v>0</v>
      </c>
      <c r="AN59" s="121">
        <f t="shared" si="27"/>
        <v>0</v>
      </c>
      <c r="AO59" s="120">
        <f t="shared" si="29"/>
        <v>0.85</v>
      </c>
    </row>
    <row r="60" spans="1:41" ht="12.75" customHeight="1" x14ac:dyDescent="0.35">
      <c r="A60" s="63">
        <f t="shared" si="28"/>
        <v>1</v>
      </c>
      <c r="D60" s="159"/>
      <c r="F60" s="21"/>
      <c r="G60" s="63">
        <v>0.19</v>
      </c>
      <c r="H60" s="3"/>
      <c r="I60" s="63" cm="1">
        <f t="array" ref="I60">IF($G60&gt;=I$7,TREND(J$6:J$7,I$6:I$7,$G60),IF($G60&gt;=I$8,TREND(J$7:J$8,I$7:I$8,$G60),IF($G60&gt;=I$9,TREND(J$8:J$9,I$8:I$9,$G60),IF($G60&gt;=I$10,TREND(J$9:J$10,I$9:I$10,$G60),IF($G60&gt;=I$11,TREND(J$10:J$11,I$10:I$11,$G60),0)))))</f>
        <v>1</v>
      </c>
      <c r="J60" s="20"/>
      <c r="K60" s="3"/>
      <c r="L60" s="3"/>
      <c r="M60" s="3"/>
      <c r="N60" s="63" cm="1">
        <f t="array" ref="N60">IF($G60&gt;=N$7,TREND(O$6:O$7,N$6:N$7,$G60),IF($G60&gt;=N$8,TREND(O$7:O$8,N$7:N$8,$G60),IF($G60&gt;=N$9,TREND(O$8:O$9,N$8:N$9,$G60),IF($G60&gt;=N$10,TREND(O$9:O$10,N$9:N$10,$G60),IF($G60&gt;=N$11,TREND(O$10:O$11,N$10:N$11,$G60),0)))))</f>
        <v>1</v>
      </c>
      <c r="S60" s="63" cm="1">
        <f t="array" ref="S60">IF($G60&gt;=S$7,TREND(T$6:T$7,S$6:S$7,$G60),IF($G60&gt;=S$8,TREND(T$7:T$8,S$7:S$8,$G60),IF($G60&gt;=S$9,TREND(T$8:T$9,S$8:S$9,$G60),IF($G60&gt;=S$10,TREND(T$9:T$10,S$9:S$10,$G60),IF($G60&gt;=S$11,TREND(T$10:T$11,S$10:S$11,$G60),0)))))</f>
        <v>1</v>
      </c>
      <c r="X60" s="63" cm="1">
        <f t="array" ref="X60">IF($G60&gt;=X$7,TREND(Y$6:Y$7,X$6:X$7,$G60),IF($G60&gt;=X$8,TREND(Y$7:Y$8,X$7:X$8,$G60),IF($G60&gt;=X$9,TREND(Y$8:Y$9,X$8:X$9,$G60),IF($G60&gt;=X$10,TREND(Y$9:Y$10,X$9:X$10,$G60),IF($G60&gt;=X$11,TREND(Y$10:Y$11,X$10:X$11,$G60),0)))))</f>
        <v>0</v>
      </c>
      <c r="Y60" s="20"/>
      <c r="Z60" s="18"/>
      <c r="AA60" s="18"/>
      <c r="AB60" s="18"/>
      <c r="AC60" s="18"/>
      <c r="AD60" s="18"/>
      <c r="AE60" s="18"/>
      <c r="AF60" s="18"/>
      <c r="AI60" s="21"/>
      <c r="AJ60" s="29">
        <f t="shared" si="30"/>
        <v>46497</v>
      </c>
      <c r="AK60">
        <f t="shared" si="24"/>
        <v>0</v>
      </c>
      <c r="AL60" s="1">
        <f t="shared" si="25"/>
        <v>1</v>
      </c>
      <c r="AM60" s="1">
        <f t="shared" si="26"/>
        <v>0</v>
      </c>
      <c r="AN60" s="121">
        <f t="shared" si="27"/>
        <v>0</v>
      </c>
      <c r="AO60" s="120">
        <f t="shared" si="29"/>
        <v>0.85</v>
      </c>
    </row>
    <row r="61" spans="1:41" x14ac:dyDescent="0.35">
      <c r="A61" s="63">
        <f t="shared" si="28"/>
        <v>1</v>
      </c>
      <c r="D61" s="159"/>
      <c r="F61" s="21"/>
      <c r="G61" s="63">
        <v>0.2</v>
      </c>
      <c r="H61" s="3"/>
      <c r="I61" s="63" cm="1">
        <f t="array" ref="I61">IF($G61&gt;=I$7,TREND(J$6:J$7,I$6:I$7,$G61),IF($G61&gt;=I$8,TREND(J$7:J$8,I$7:I$8,$G61),IF($G61&gt;=I$9,TREND(J$8:J$9,I$8:I$9,$G61),IF($G61&gt;=I$10,TREND(J$9:J$10,I$9:I$10,$G61),IF($G61&gt;=I$11,TREND(J$10:J$11,I$10:I$11,$G61),0)))))</f>
        <v>1</v>
      </c>
      <c r="J61" s="20"/>
      <c r="K61" s="3"/>
      <c r="L61" s="3"/>
      <c r="M61" s="3"/>
      <c r="N61" s="63" cm="1">
        <f t="array" ref="N61">IF($G61&gt;=N$7,TREND(O$6:O$7,N$6:N$7,$G61),IF($G61&gt;=N$8,TREND(O$7:O$8,N$7:N$8,$G61),IF($G61&gt;=N$9,TREND(O$8:O$9,N$8:N$9,$G61),IF($G61&gt;=N$10,TREND(O$9:O$10,N$9:N$10,$G61),IF($G61&gt;=N$11,TREND(O$10:O$11,N$10:N$11,$G61),0)))))</f>
        <v>1</v>
      </c>
      <c r="S61" s="63" cm="1">
        <f t="array" ref="S61">IF($G61&gt;=S$7,TREND(T$6:T$7,S$6:S$7,$G61),IF($G61&gt;=S$8,TREND(T$7:T$8,S$7:S$8,$G61),IF($G61&gt;=S$9,TREND(T$8:T$9,S$8:S$9,$G61),IF($G61&gt;=S$10,TREND(T$9:T$10,S$9:S$10,$G61),IF($G61&gt;=S$11,TREND(T$10:T$11,S$10:S$11,$G61),0)))))</f>
        <v>1</v>
      </c>
      <c r="X61" s="63" cm="1">
        <f t="array" ref="X61">IF($G61&gt;=X$7,TREND(Y$6:Y$7,X$6:X$7,$G61),IF($G61&gt;=X$8,TREND(Y$7:Y$8,X$7:X$8,$G61),IF($G61&gt;=X$9,TREND(Y$8:Y$9,X$8:X$9,$G61),IF($G61&gt;=X$10,TREND(Y$9:Y$10,X$9:X$10,$G61),IF($G61&gt;=X$11,TREND(Y$10:Y$11,X$10:X$11,$G61),0)))))</f>
        <v>0</v>
      </c>
      <c r="Y61" s="20"/>
      <c r="Z61" s="18"/>
      <c r="AA61" s="18"/>
      <c r="AB61" s="18"/>
      <c r="AC61" s="18"/>
      <c r="AD61" s="18"/>
      <c r="AE61" s="18"/>
      <c r="AF61" s="18"/>
      <c r="AI61" s="21"/>
      <c r="AJ61" s="29">
        <f t="shared" si="30"/>
        <v>46498</v>
      </c>
      <c r="AK61">
        <f t="shared" si="24"/>
        <v>0</v>
      </c>
      <c r="AL61" s="1">
        <f t="shared" si="25"/>
        <v>1</v>
      </c>
      <c r="AM61" s="1">
        <f t="shared" si="26"/>
        <v>0</v>
      </c>
      <c r="AN61" s="121">
        <f t="shared" si="27"/>
        <v>0</v>
      </c>
      <c r="AO61" s="120">
        <f t="shared" si="29"/>
        <v>0.85</v>
      </c>
    </row>
    <row r="62" spans="1:41" x14ac:dyDescent="0.35">
      <c r="A62" s="63">
        <f t="shared" si="28"/>
        <v>1</v>
      </c>
      <c r="D62" s="159"/>
      <c r="F62" s="21"/>
      <c r="G62" s="63">
        <v>0.21</v>
      </c>
      <c r="H62" s="3"/>
      <c r="I62" s="63" cm="1">
        <f t="array" ref="I62">IF($G62&gt;=I$7,TREND(J$6:J$7,I$6:I$7,$G62),IF($G62&gt;=I$8,TREND(J$7:J$8,I$7:I$8,$G62),IF($G62&gt;=I$9,TREND(J$8:J$9,I$8:I$9,$G62),IF($G62&gt;=I$10,TREND(J$9:J$10,I$9:I$10,$G62),IF($G62&gt;=I$11,TREND(J$10:J$11,I$10:I$11,$G62),0)))))</f>
        <v>1</v>
      </c>
      <c r="J62" s="20"/>
      <c r="K62" s="3"/>
      <c r="L62" s="3"/>
      <c r="M62" s="27"/>
      <c r="N62" s="63" cm="1">
        <f t="array" ref="N62">IF($G62&gt;=N$7,TREND(O$6:O$7,N$6:N$7,$G62),IF($G62&gt;=N$8,TREND(O$7:O$8,N$7:N$8,$G62),IF($G62&gt;=N$9,TREND(O$8:O$9,N$8:N$9,$G62),IF($G62&gt;=N$10,TREND(O$9:O$10,N$9:N$10,$G62),IF($G62&gt;=N$11,TREND(O$10:O$11,N$10:N$11,$G62),0)))))</f>
        <v>1</v>
      </c>
      <c r="S62" s="63" cm="1">
        <f t="array" ref="S62">IF($G62&gt;=S$7,TREND(T$6:T$7,S$6:S$7,$G62),IF($G62&gt;=S$8,TREND(T$7:T$8,S$7:S$8,$G62),IF($G62&gt;=S$9,TREND(T$8:T$9,S$8:S$9,$G62),IF($G62&gt;=S$10,TREND(T$9:T$10,S$9:S$10,$G62),IF($G62&gt;=S$11,TREND(T$10:T$11,S$10:S$11,$G62),0)))))</f>
        <v>1</v>
      </c>
      <c r="X62" s="63" cm="1">
        <f t="array" ref="X62">IF($G62&gt;=X$7,TREND(Y$6:Y$7,X$6:X$7,$G62),IF($G62&gt;=X$8,TREND(Y$7:Y$8,X$7:X$8,$G62),IF($G62&gt;=X$9,TREND(Y$8:Y$9,X$8:X$9,$G62),IF($G62&gt;=X$10,TREND(Y$9:Y$10,X$9:X$10,$G62),IF($G62&gt;=X$11,TREND(Y$10:Y$11,X$10:X$11,$G62),0)))))</f>
        <v>0</v>
      </c>
      <c r="Y62" s="20"/>
      <c r="Z62" s="18"/>
      <c r="AA62" s="18"/>
      <c r="AB62" s="18"/>
      <c r="AC62" s="18"/>
      <c r="AD62" s="18"/>
      <c r="AE62" s="18"/>
      <c r="AF62" s="18"/>
      <c r="AI62" s="21"/>
      <c r="AJ62" s="29">
        <f t="shared" si="30"/>
        <v>46499</v>
      </c>
      <c r="AK62">
        <f t="shared" si="24"/>
        <v>0</v>
      </c>
      <c r="AL62" s="1">
        <f t="shared" si="25"/>
        <v>1</v>
      </c>
      <c r="AM62" s="1">
        <f t="shared" si="26"/>
        <v>0</v>
      </c>
      <c r="AN62" s="121">
        <f t="shared" si="27"/>
        <v>0</v>
      </c>
      <c r="AO62" s="120">
        <f t="shared" si="29"/>
        <v>0.85</v>
      </c>
    </row>
    <row r="63" spans="1:41" x14ac:dyDescent="0.35">
      <c r="A63" s="63">
        <f t="shared" si="28"/>
        <v>1</v>
      </c>
      <c r="D63" s="159"/>
      <c r="F63" s="21"/>
      <c r="G63" s="63">
        <v>0.22</v>
      </c>
      <c r="H63" s="3"/>
      <c r="I63" s="63" cm="1">
        <f t="array" ref="I63">IF($G63&gt;=I$7,TREND(J$6:J$7,I$6:I$7,$G63),IF($G63&gt;=I$8,TREND(J$7:J$8,I$7:I$8,$G63),IF($G63&gt;=I$9,TREND(J$8:J$9,I$8:I$9,$G63),IF($G63&gt;=I$10,TREND(J$9:J$10,I$9:I$10,$G63),IF($G63&gt;=I$11,TREND(J$10:J$11,I$10:I$11,$G63),0)))))</f>
        <v>1</v>
      </c>
      <c r="J63" s="20"/>
      <c r="K63" s="3"/>
      <c r="L63" s="3"/>
      <c r="M63" s="3"/>
      <c r="N63" s="63" cm="1">
        <f t="array" ref="N63">IF($G63&gt;=N$7,TREND(O$6:O$7,N$6:N$7,$G63),IF($G63&gt;=N$8,TREND(O$7:O$8,N$7:N$8,$G63),IF($G63&gt;=N$9,TREND(O$8:O$9,N$8:N$9,$G63),IF($G63&gt;=N$10,TREND(O$9:O$10,N$9:N$10,$G63),IF($G63&gt;=N$11,TREND(O$10:O$11,N$10:N$11,$G63),0)))))</f>
        <v>1</v>
      </c>
      <c r="S63" s="63" cm="1">
        <f t="array" ref="S63">IF($G63&gt;=S$7,TREND(T$6:T$7,S$6:S$7,$G63),IF($G63&gt;=S$8,TREND(T$7:T$8,S$7:S$8,$G63),IF($G63&gt;=S$9,TREND(T$8:T$9,S$8:S$9,$G63),IF($G63&gt;=S$10,TREND(T$9:T$10,S$9:S$10,$G63),IF($G63&gt;=S$11,TREND(T$10:T$11,S$10:S$11,$G63),0)))))</f>
        <v>1</v>
      </c>
      <c r="X63" s="63" cm="1">
        <f t="array" ref="X63">IF($G63&gt;=X$7,TREND(Y$6:Y$7,X$6:X$7,$G63),IF($G63&gt;=X$8,TREND(Y$7:Y$8,X$7:X$8,$G63),IF($G63&gt;=X$9,TREND(Y$8:Y$9,X$8:X$9,$G63),IF($G63&gt;=X$10,TREND(Y$9:Y$10,X$9:X$10,$G63),IF($G63&gt;=X$11,TREND(Y$10:Y$11,X$10:X$11,$G63),0)))))</f>
        <v>0</v>
      </c>
      <c r="Y63" s="20"/>
      <c r="Z63" s="18"/>
      <c r="AA63" s="18"/>
      <c r="AB63" s="18"/>
      <c r="AC63" s="18"/>
      <c r="AD63" s="18"/>
      <c r="AE63" s="18"/>
      <c r="AF63" s="18"/>
      <c r="AI63" s="21"/>
      <c r="AJ63" s="29">
        <f t="shared" si="30"/>
        <v>46500</v>
      </c>
      <c r="AK63">
        <f t="shared" si="24"/>
        <v>0</v>
      </c>
      <c r="AL63" s="1">
        <f t="shared" si="25"/>
        <v>1</v>
      </c>
      <c r="AM63" s="1">
        <f t="shared" si="26"/>
        <v>0</v>
      </c>
      <c r="AN63" s="121">
        <f t="shared" si="27"/>
        <v>0</v>
      </c>
      <c r="AO63" s="120">
        <f t="shared" si="29"/>
        <v>0.85</v>
      </c>
    </row>
    <row r="64" spans="1:41" x14ac:dyDescent="0.35">
      <c r="A64" s="63">
        <f t="shared" si="28"/>
        <v>1</v>
      </c>
      <c r="D64" s="159"/>
      <c r="F64" s="21"/>
      <c r="G64" s="63">
        <v>0.23</v>
      </c>
      <c r="H64" s="22"/>
      <c r="I64" s="63" cm="1">
        <f t="array" ref="I64">IF($G64&gt;=I$7,TREND(J$6:J$7,I$6:I$7,$G64),IF($G64&gt;=I$8,TREND(J$7:J$8,I$7:I$8,$G64),IF($G64&gt;=I$9,TREND(J$8:J$9,I$8:I$9,$G64),IF($G64&gt;=I$10,TREND(J$9:J$10,I$9:I$10,$G64),IF($G64&gt;=I$11,TREND(J$10:J$11,I$10:I$11,$G64),0)))))</f>
        <v>1</v>
      </c>
      <c r="J64" s="20"/>
      <c r="K64" s="3"/>
      <c r="L64" s="28"/>
      <c r="M64" s="28"/>
      <c r="N64" s="63" cm="1">
        <f t="array" ref="N64">IF($G64&gt;=N$7,TREND(O$6:O$7,N$6:N$7,$G64),IF($G64&gt;=N$8,TREND(O$7:O$8,N$7:N$8,$G64),IF($G64&gt;=N$9,TREND(O$8:O$9,N$8:N$9,$G64),IF($G64&gt;=N$10,TREND(O$9:O$10,N$9:N$10,$G64),IF($G64&gt;=N$11,TREND(O$10:O$11,N$10:N$11,$G64),0)))))</f>
        <v>1</v>
      </c>
      <c r="S64" s="63" cm="1">
        <f t="array" ref="S64">IF($G64&gt;=S$7,TREND(T$6:T$7,S$6:S$7,$G64),IF($G64&gt;=S$8,TREND(T$7:T$8,S$7:S$8,$G64),IF($G64&gt;=S$9,TREND(T$8:T$9,S$8:S$9,$G64),IF($G64&gt;=S$10,TREND(T$9:T$10,S$9:S$10,$G64),IF($G64&gt;=S$11,TREND(T$10:T$11,S$10:S$11,$G64),0)))))</f>
        <v>1</v>
      </c>
      <c r="X64" s="63" cm="1">
        <f t="array" ref="X64">IF($G64&gt;=X$7,TREND(Y$6:Y$7,X$6:X$7,$G64),IF($G64&gt;=X$8,TREND(Y$7:Y$8,X$7:X$8,$G64),IF($G64&gt;=X$9,TREND(Y$8:Y$9,X$8:X$9,$G64),IF($G64&gt;=X$10,TREND(Y$9:Y$10,X$9:X$10,$G64),IF($G64&gt;=X$11,TREND(Y$10:Y$11,X$10:X$11,$G64),0)))))</f>
        <v>0</v>
      </c>
      <c r="Y64" s="20"/>
      <c r="Z64" s="18"/>
      <c r="AA64" s="18"/>
      <c r="AB64" s="18"/>
      <c r="AC64" s="18"/>
      <c r="AD64" s="18"/>
      <c r="AE64" s="18"/>
      <c r="AF64" s="18"/>
      <c r="AI64" s="21"/>
      <c r="AJ64" s="29">
        <f t="shared" si="30"/>
        <v>46501</v>
      </c>
      <c r="AK64">
        <f t="shared" si="24"/>
        <v>0</v>
      </c>
      <c r="AL64" s="1">
        <f t="shared" si="25"/>
        <v>1</v>
      </c>
      <c r="AM64" s="1">
        <f t="shared" si="26"/>
        <v>0</v>
      </c>
      <c r="AN64" s="121">
        <f t="shared" si="27"/>
        <v>0</v>
      </c>
      <c r="AO64" s="120">
        <f t="shared" si="29"/>
        <v>0.85</v>
      </c>
    </row>
    <row r="65" spans="1:42" x14ac:dyDescent="0.35">
      <c r="A65" s="63">
        <f t="shared" si="28"/>
        <v>1</v>
      </c>
      <c r="D65" s="159"/>
      <c r="F65" s="21"/>
      <c r="G65" s="63">
        <v>0.24</v>
      </c>
      <c r="H65" s="22"/>
      <c r="I65" s="63" cm="1">
        <f t="array" ref="I65">IF($G65&gt;=I$7,TREND(J$6:J$7,I$6:I$7,$G65),IF($G65&gt;=I$8,TREND(J$7:J$8,I$7:I$8,$G65),IF($G65&gt;=I$9,TREND(J$8:J$9,I$8:I$9,$G65),IF($G65&gt;=I$10,TREND(J$9:J$10,I$9:I$10,$G65),IF($G65&gt;=I$11,TREND(J$10:J$11,I$10:I$11,$G65),0)))))</f>
        <v>1</v>
      </c>
      <c r="J65" s="20"/>
      <c r="K65" s="3"/>
      <c r="L65" s="28"/>
      <c r="M65" s="28"/>
      <c r="N65" s="63" cm="1">
        <f t="array" ref="N65">IF($G65&gt;=N$7,TREND(O$6:O$7,N$6:N$7,$G65),IF($G65&gt;=N$8,TREND(O$7:O$8,N$7:N$8,$G65),IF($G65&gt;=N$9,TREND(O$8:O$9,N$8:N$9,$G65),IF($G65&gt;=N$10,TREND(O$9:O$10,N$9:N$10,$G65),IF($G65&gt;=N$11,TREND(O$10:O$11,N$10:N$11,$G65),0)))))</f>
        <v>1</v>
      </c>
      <c r="S65" s="63" cm="1">
        <f t="array" ref="S65">IF($G65&gt;=S$7,TREND(T$6:T$7,S$6:S$7,$G65),IF($G65&gt;=S$8,TREND(T$7:T$8,S$7:S$8,$G65),IF($G65&gt;=S$9,TREND(T$8:T$9,S$8:S$9,$G65),IF($G65&gt;=S$10,TREND(T$9:T$10,S$9:S$10,$G65),IF($G65&gt;=S$11,TREND(T$10:T$11,S$10:S$11,$G65),0)))))</f>
        <v>1</v>
      </c>
      <c r="X65" s="63" cm="1">
        <f t="array" ref="X65">IF($G65&gt;=X$7,TREND(Y$6:Y$7,X$6:X$7,$G65),IF($G65&gt;=X$8,TREND(Y$7:Y$8,X$7:X$8,$G65),IF($G65&gt;=X$9,TREND(Y$8:Y$9,X$8:X$9,$G65),IF($G65&gt;=X$10,TREND(Y$9:Y$10,X$9:X$10,$G65),IF($G65&gt;=X$11,TREND(Y$10:Y$11,X$10:X$11,$G65),0)))))</f>
        <v>0</v>
      </c>
      <c r="Y65" s="20"/>
      <c r="Z65" s="18"/>
      <c r="AA65" s="18"/>
      <c r="AB65" s="18"/>
      <c r="AC65" s="18"/>
      <c r="AD65" s="18"/>
      <c r="AE65" s="18"/>
      <c r="AF65" s="18"/>
      <c r="AI65" s="21"/>
      <c r="AJ65" s="29">
        <f t="shared" si="30"/>
        <v>46502</v>
      </c>
      <c r="AK65">
        <f t="shared" si="24"/>
        <v>0</v>
      </c>
      <c r="AL65" s="1">
        <f t="shared" si="25"/>
        <v>1</v>
      </c>
      <c r="AM65" s="1">
        <f t="shared" si="26"/>
        <v>0</v>
      </c>
      <c r="AN65" s="121">
        <f t="shared" si="27"/>
        <v>0</v>
      </c>
      <c r="AO65" s="120">
        <f t="shared" si="29"/>
        <v>0.85</v>
      </c>
    </row>
    <row r="66" spans="1:42" x14ac:dyDescent="0.35">
      <c r="A66" s="63">
        <f t="shared" si="28"/>
        <v>1</v>
      </c>
      <c r="D66" s="159"/>
      <c r="F66" s="21"/>
      <c r="G66" s="63">
        <v>0.25</v>
      </c>
      <c r="H66" s="22"/>
      <c r="I66" s="63" cm="1">
        <f t="array" ref="I66">IF($G66&gt;=I$7,TREND(J$6:J$7,I$6:I$7,$G66),IF($G66&gt;=I$8,TREND(J$7:J$8,I$7:I$8,$G66),IF($G66&gt;=I$9,TREND(J$8:J$9,I$8:I$9,$G66),IF($G66&gt;=I$10,TREND(J$9:J$10,I$9:I$10,$G66),IF($G66&gt;=I$11,TREND(J$10:J$11,I$10:I$11,$G66),0)))))</f>
        <v>1</v>
      </c>
      <c r="J66" s="20"/>
      <c r="K66" s="3"/>
      <c r="L66" s="28"/>
      <c r="M66" s="28"/>
      <c r="N66" s="63" cm="1">
        <f t="array" ref="N66">IF($G66&gt;=N$7,TREND(O$6:O$7,N$6:N$7,$G66),IF($G66&gt;=N$8,TREND(O$7:O$8,N$7:N$8,$G66),IF($G66&gt;=N$9,TREND(O$8:O$9,N$8:N$9,$G66),IF($G66&gt;=N$10,TREND(O$9:O$10,N$9:N$10,$G66),IF($G66&gt;=N$11,TREND(O$10:O$11,N$10:N$11,$G66),0)))))</f>
        <v>1</v>
      </c>
      <c r="S66" s="63" cm="1">
        <f t="array" ref="S66">IF($G66&gt;=S$7,TREND(T$6:T$7,S$6:S$7,$G66),IF($G66&gt;=S$8,TREND(T$7:T$8,S$7:S$8,$G66),IF($G66&gt;=S$9,TREND(T$8:T$9,S$8:S$9,$G66),IF($G66&gt;=S$10,TREND(T$9:T$10,S$9:S$10,$G66),IF($G66&gt;=S$11,TREND(T$10:T$11,S$10:S$11,$G66),0)))))</f>
        <v>1</v>
      </c>
      <c r="X66" s="63" cm="1">
        <f t="array" ref="X66">IF($G66&gt;=X$7,TREND(Y$6:Y$7,X$6:X$7,$G66),IF($G66&gt;=X$8,TREND(Y$7:Y$8,X$7:X$8,$G66),IF($G66&gt;=X$9,TREND(Y$8:Y$9,X$8:X$9,$G66),IF($G66&gt;=X$10,TREND(Y$9:Y$10,X$9:X$10,$G66),IF($G66&gt;=X$11,TREND(Y$10:Y$11,X$10:X$11,$G66),0)))))</f>
        <v>0</v>
      </c>
      <c r="Y66" s="20"/>
      <c r="Z66" s="18"/>
      <c r="AA66" s="18"/>
      <c r="AB66" s="18"/>
      <c r="AC66" s="18"/>
      <c r="AD66" s="18"/>
      <c r="AE66" s="18"/>
      <c r="AF66" s="18"/>
      <c r="AI66" s="21"/>
      <c r="AJ66" s="29">
        <f t="shared" si="30"/>
        <v>46503</v>
      </c>
      <c r="AK66">
        <f t="shared" si="24"/>
        <v>0</v>
      </c>
      <c r="AL66" s="1">
        <f t="shared" si="25"/>
        <v>1</v>
      </c>
      <c r="AM66" s="1">
        <f t="shared" si="26"/>
        <v>0</v>
      </c>
      <c r="AN66" s="121">
        <f t="shared" si="27"/>
        <v>0</v>
      </c>
      <c r="AO66" s="120">
        <f t="shared" si="29"/>
        <v>0.85</v>
      </c>
    </row>
    <row r="67" spans="1:42" s="4" customFormat="1" x14ac:dyDescent="0.35">
      <c r="A67" s="63">
        <f t="shared" si="28"/>
        <v>1</v>
      </c>
      <c r="B67" s="1"/>
      <c r="C67" s="1"/>
      <c r="D67" s="159"/>
      <c r="E67" s="1"/>
      <c r="F67" s="21"/>
      <c r="G67" s="63">
        <v>0.26</v>
      </c>
      <c r="H67" s="22"/>
      <c r="I67" s="63" cm="1">
        <f t="array" ref="I67">IF($G67&gt;=I$7,TREND(J$6:J$7,I$6:I$7,$G67),IF($G67&gt;=I$8,TREND(J$7:J$8,I$7:I$8,$G67),IF($G67&gt;=I$9,TREND(J$8:J$9,I$8:I$9,$G67),IF($G67&gt;=I$10,TREND(J$9:J$10,I$9:I$10,$G67),IF($G67&gt;=I$11,TREND(J$10:J$11,I$10:I$11,$G67),0)))))</f>
        <v>1</v>
      </c>
      <c r="J67" s="20"/>
      <c r="K67" s="3"/>
      <c r="L67" s="28"/>
      <c r="M67" s="28"/>
      <c r="N67" s="63" cm="1">
        <f t="array" ref="N67">IF($G67&gt;=N$7,TREND(O$6:O$7,N$6:N$7,$G67),IF($G67&gt;=N$8,TREND(O$7:O$8,N$7:N$8,$G67),IF($G67&gt;=N$9,TREND(O$8:O$9,N$8:N$9,$G67),IF($G67&gt;=N$10,TREND(O$9:O$10,N$9:N$10,$G67),IF($G67&gt;=N$11,TREND(O$10:O$11,N$10:N$11,$G67),0)))))</f>
        <v>1</v>
      </c>
      <c r="O67" s="1"/>
      <c r="P67" s="1"/>
      <c r="Q67" s="1"/>
      <c r="R67" s="1"/>
      <c r="S67" s="63" cm="1">
        <f t="array" ref="S67">IF($G67&gt;=S$7,TREND(T$6:T$7,S$6:S$7,$G67),IF($G67&gt;=S$8,TREND(T$7:T$8,S$7:S$8,$G67),IF($G67&gt;=S$9,TREND(T$8:T$9,S$8:S$9,$G67),IF($G67&gt;=S$10,TREND(T$9:T$10,S$9:S$10,$G67),IF($G67&gt;=S$11,TREND(T$10:T$11,S$10:S$11,$G67),0)))))</f>
        <v>1</v>
      </c>
      <c r="T67" s="1"/>
      <c r="U67" s="1"/>
      <c r="V67" s="1"/>
      <c r="W67" s="1"/>
      <c r="X67" s="63" cm="1">
        <f t="array" ref="X67">IF($G67&gt;=X$7,TREND(Y$6:Y$7,X$6:X$7,$G67),IF($G67&gt;=X$8,TREND(Y$7:Y$8,X$7:X$8,$G67),IF($G67&gt;=X$9,TREND(Y$8:Y$9,X$8:X$9,$G67),IF($G67&gt;=X$10,TREND(Y$9:Y$10,X$9:X$10,$G67),IF($G67&gt;=X$11,TREND(Y$10:Y$11,X$10:X$11,$G67),0)))))</f>
        <v>0</v>
      </c>
      <c r="Y67" s="20"/>
      <c r="Z67" s="18"/>
      <c r="AA67" s="18"/>
      <c r="AB67" s="18"/>
      <c r="AC67" s="18"/>
      <c r="AD67" s="18"/>
      <c r="AE67" s="18"/>
      <c r="AF67" s="18"/>
      <c r="AG67" s="1"/>
      <c r="AH67" s="1"/>
      <c r="AI67" s="21"/>
      <c r="AJ67" s="29">
        <f t="shared" si="30"/>
        <v>46504</v>
      </c>
      <c r="AK67">
        <f t="shared" si="24"/>
        <v>0</v>
      </c>
      <c r="AL67" s="1">
        <f t="shared" si="25"/>
        <v>1</v>
      </c>
      <c r="AM67" s="1">
        <f t="shared" si="26"/>
        <v>0</v>
      </c>
      <c r="AN67" s="121">
        <f t="shared" si="27"/>
        <v>0</v>
      </c>
      <c r="AO67" s="120">
        <f t="shared" si="29"/>
        <v>0.85</v>
      </c>
      <c r="AP67" s="1"/>
    </row>
    <row r="68" spans="1:42" x14ac:dyDescent="0.35">
      <c r="A68" s="63">
        <f t="shared" si="28"/>
        <v>1</v>
      </c>
      <c r="D68" s="159"/>
      <c r="F68" s="21"/>
      <c r="G68" s="63">
        <v>0.27</v>
      </c>
      <c r="H68" s="22"/>
      <c r="I68" s="63" cm="1">
        <f t="array" ref="I68">IF($G68&gt;=I$7,TREND(J$6:J$7,I$6:I$7,$G68),IF($G68&gt;=I$8,TREND(J$7:J$8,I$7:I$8,$G68),IF($G68&gt;=I$9,TREND(J$8:J$9,I$8:I$9,$G68),IF($G68&gt;=I$10,TREND(J$9:J$10,I$9:I$10,$G68),IF($G68&gt;=I$11,TREND(J$10:J$11,I$10:I$11,$G68),0)))))</f>
        <v>1</v>
      </c>
      <c r="J68" s="20"/>
      <c r="K68" s="3"/>
      <c r="L68" s="28"/>
      <c r="M68" s="28"/>
      <c r="N68" s="63" cm="1">
        <f t="array" ref="N68">IF($G68&gt;=N$7,TREND(O$6:O$7,N$6:N$7,$G68),IF($G68&gt;=N$8,TREND(O$7:O$8,N$7:N$8,$G68),IF($G68&gt;=N$9,TREND(O$8:O$9,N$8:N$9,$G68),IF($G68&gt;=N$10,TREND(O$9:O$10,N$9:N$10,$G68),IF($G68&gt;=N$11,TREND(O$10:O$11,N$10:N$11,$G68),0)))))</f>
        <v>1</v>
      </c>
      <c r="S68" s="63" cm="1">
        <f t="array" ref="S68">IF($G68&gt;=S$7,TREND(T$6:T$7,S$6:S$7,$G68),IF($G68&gt;=S$8,TREND(T$7:T$8,S$7:S$8,$G68),IF($G68&gt;=S$9,TREND(T$8:T$9,S$8:S$9,$G68),IF($G68&gt;=S$10,TREND(T$9:T$10,S$9:S$10,$G68),IF($G68&gt;=S$11,TREND(T$10:T$11,S$10:S$11,$G68),0)))))</f>
        <v>1</v>
      </c>
      <c r="X68" s="63" cm="1">
        <f t="array" ref="X68">IF($G68&gt;=X$7,TREND(Y$6:Y$7,X$6:X$7,$G68),IF($G68&gt;=X$8,TREND(Y$7:Y$8,X$7:X$8,$G68),IF($G68&gt;=X$9,TREND(Y$8:Y$9,X$8:X$9,$G68),IF($G68&gt;=X$10,TREND(Y$9:Y$10,X$9:X$10,$G68),IF($G68&gt;=X$11,TREND(Y$10:Y$11,X$10:X$11,$G68),0)))))</f>
        <v>0</v>
      </c>
      <c r="Y68" s="20"/>
      <c r="Z68" s="18"/>
      <c r="AA68" s="18"/>
      <c r="AB68" s="18"/>
      <c r="AC68" s="18"/>
      <c r="AD68" s="18"/>
      <c r="AE68" s="18"/>
      <c r="AF68" s="18"/>
      <c r="AI68" s="21"/>
      <c r="AJ68" s="29">
        <f t="shared" si="30"/>
        <v>46505</v>
      </c>
      <c r="AK68">
        <f t="shared" si="24"/>
        <v>0</v>
      </c>
      <c r="AL68" s="1">
        <f t="shared" si="25"/>
        <v>1</v>
      </c>
      <c r="AM68" s="1">
        <f t="shared" si="26"/>
        <v>0</v>
      </c>
      <c r="AN68" s="121">
        <f t="shared" si="27"/>
        <v>0</v>
      </c>
      <c r="AO68" s="120">
        <f t="shared" si="29"/>
        <v>0.85</v>
      </c>
    </row>
    <row r="69" spans="1:42" x14ac:dyDescent="0.35">
      <c r="A69" s="63">
        <f t="shared" si="28"/>
        <v>1</v>
      </c>
      <c r="D69" s="159"/>
      <c r="F69" s="21"/>
      <c r="G69" s="63">
        <v>0.28000000000000003</v>
      </c>
      <c r="H69" s="22"/>
      <c r="I69" s="63" cm="1">
        <f t="array" ref="I69">IF($G69&gt;=I$7,TREND(J$6:J$7,I$6:I$7,$G69),IF($G69&gt;=I$8,TREND(J$7:J$8,I$7:I$8,$G69),IF($G69&gt;=I$9,TREND(J$8:J$9,I$8:I$9,$G69),IF($G69&gt;=I$10,TREND(J$9:J$10,I$9:I$10,$G69),IF($G69&gt;=I$11,TREND(J$10:J$11,I$10:I$11,$G69),0)))))</f>
        <v>1</v>
      </c>
      <c r="J69" s="20"/>
      <c r="K69" s="3"/>
      <c r="L69" s="28"/>
      <c r="M69" s="28"/>
      <c r="N69" s="63" cm="1">
        <f t="array" ref="N69">IF($G69&gt;=N$7,TREND(O$6:O$7,N$6:N$7,$G69),IF($G69&gt;=N$8,TREND(O$7:O$8,N$7:N$8,$G69),IF($G69&gt;=N$9,TREND(O$8:O$9,N$8:N$9,$G69),IF($G69&gt;=N$10,TREND(O$9:O$10,N$9:N$10,$G69),IF($G69&gt;=N$11,TREND(O$10:O$11,N$10:N$11,$G69),0)))))</f>
        <v>1</v>
      </c>
      <c r="S69" s="63" cm="1">
        <f t="array" ref="S69">IF($G69&gt;=S$7,TREND(T$6:T$7,S$6:S$7,$G69),IF($G69&gt;=S$8,TREND(T$7:T$8,S$7:S$8,$G69),IF($G69&gt;=S$9,TREND(T$8:T$9,S$8:S$9,$G69),IF($G69&gt;=S$10,TREND(T$9:T$10,S$9:S$10,$G69),IF($G69&gt;=S$11,TREND(T$10:T$11,S$10:S$11,$G69),0)))))</f>
        <v>1</v>
      </c>
      <c r="X69" s="63" cm="1">
        <f t="array" ref="X69">IF($G69&gt;=X$7,TREND(Y$6:Y$7,X$6:X$7,$G69),IF($G69&gt;=X$8,TREND(Y$7:Y$8,X$7:X$8,$G69),IF($G69&gt;=X$9,TREND(Y$8:Y$9,X$8:X$9,$G69),IF($G69&gt;=X$10,TREND(Y$9:Y$10,X$9:X$10,$G69),IF($G69&gt;=X$11,TREND(Y$10:Y$11,X$10:X$11,$G69),0)))))</f>
        <v>0</v>
      </c>
      <c r="Y69" s="20"/>
      <c r="Z69" s="18"/>
      <c r="AA69" s="18"/>
      <c r="AB69" s="18"/>
      <c r="AC69" s="18"/>
      <c r="AD69" s="18"/>
      <c r="AE69" s="18"/>
      <c r="AF69" s="18"/>
      <c r="AI69" s="21"/>
      <c r="AJ69" s="29">
        <f t="shared" si="30"/>
        <v>46506</v>
      </c>
      <c r="AK69">
        <f t="shared" si="24"/>
        <v>0</v>
      </c>
      <c r="AL69" s="1">
        <f t="shared" si="25"/>
        <v>1</v>
      </c>
      <c r="AM69" s="1">
        <f t="shared" si="26"/>
        <v>0</v>
      </c>
      <c r="AN69" s="121">
        <f t="shared" si="27"/>
        <v>0</v>
      </c>
      <c r="AO69" s="120">
        <f t="shared" si="29"/>
        <v>0.85</v>
      </c>
    </row>
    <row r="70" spans="1:42" x14ac:dyDescent="0.35">
      <c r="A70" s="63">
        <f t="shared" si="28"/>
        <v>1</v>
      </c>
      <c r="D70" s="159"/>
      <c r="F70" s="21"/>
      <c r="G70" s="63">
        <v>0.28999999999999998</v>
      </c>
      <c r="H70" s="22"/>
      <c r="I70" s="63" cm="1">
        <f t="array" ref="I70">IF($G70&gt;=I$7,TREND(J$6:J$7,I$6:I$7,$G70),IF($G70&gt;=I$8,TREND(J$7:J$8,I$7:I$8,$G70),IF($G70&gt;=I$9,TREND(J$8:J$9,I$8:I$9,$G70),IF($G70&gt;=I$10,TREND(J$9:J$10,I$9:I$10,$G70),IF($G70&gt;=I$11,TREND(J$10:J$11,I$10:I$11,$G70),0)))))</f>
        <v>1</v>
      </c>
      <c r="J70" s="20"/>
      <c r="K70" s="3"/>
      <c r="L70" s="23"/>
      <c r="M70" s="23"/>
      <c r="N70" s="63" cm="1">
        <f t="array" ref="N70">IF($G70&gt;=N$7,TREND(O$6:O$7,N$6:N$7,$G70),IF($G70&gt;=N$8,TREND(O$7:O$8,N$7:N$8,$G70),IF($G70&gt;=N$9,TREND(O$8:O$9,N$8:N$9,$G70),IF($G70&gt;=N$10,TREND(O$9:O$10,N$9:N$10,$G70),IF($G70&gt;=N$11,TREND(O$10:O$11,N$10:N$11,$G70),0)))))</f>
        <v>1</v>
      </c>
      <c r="S70" s="63" cm="1">
        <f t="array" ref="S70">IF($G70&gt;=S$7,TREND(T$6:T$7,S$6:S$7,$G70),IF($G70&gt;=S$8,TREND(T$7:T$8,S$7:S$8,$G70),IF($G70&gt;=S$9,TREND(T$8:T$9,S$8:S$9,$G70),IF($G70&gt;=S$10,TREND(T$9:T$10,S$9:S$10,$G70),IF($G70&gt;=S$11,TREND(T$10:T$11,S$10:S$11,$G70),0)))))</f>
        <v>1</v>
      </c>
      <c r="X70" s="63" cm="1">
        <f t="array" ref="X70">IF($G70&gt;=X$7,TREND(Y$6:Y$7,X$6:X$7,$G70),IF($G70&gt;=X$8,TREND(Y$7:Y$8,X$7:X$8,$G70),IF($G70&gt;=X$9,TREND(Y$8:Y$9,X$8:X$9,$G70),IF($G70&gt;=X$10,TREND(Y$9:Y$10,X$9:X$10,$G70),IF($G70&gt;=X$11,TREND(Y$10:Y$11,X$10:X$11,$G70),0)))))</f>
        <v>0</v>
      </c>
      <c r="Y70" s="20"/>
      <c r="Z70" s="18"/>
      <c r="AA70" s="18"/>
      <c r="AB70" s="18"/>
      <c r="AC70" s="18"/>
      <c r="AD70" s="18"/>
      <c r="AE70" s="18"/>
      <c r="AF70" s="18"/>
      <c r="AI70" s="21"/>
      <c r="AJ70" s="29">
        <f t="shared" si="30"/>
        <v>46507</v>
      </c>
      <c r="AK70">
        <f t="shared" si="24"/>
        <v>0</v>
      </c>
      <c r="AL70" s="1">
        <f t="shared" si="25"/>
        <v>1</v>
      </c>
      <c r="AM70" s="1">
        <f t="shared" si="26"/>
        <v>0</v>
      </c>
      <c r="AN70" s="121">
        <f t="shared" si="27"/>
        <v>0</v>
      </c>
      <c r="AO70" s="120">
        <f t="shared" si="29"/>
        <v>0.85</v>
      </c>
    </row>
    <row r="71" spans="1:42" x14ac:dyDescent="0.35">
      <c r="A71" s="63">
        <f t="shared" si="28"/>
        <v>1</v>
      </c>
      <c r="D71" s="159"/>
      <c r="F71" s="21"/>
      <c r="G71" s="63">
        <v>0.3</v>
      </c>
      <c r="H71" s="22"/>
      <c r="I71" s="63" cm="1">
        <f t="array" ref="I71">IF($G71&gt;=I$7,TREND(J$6:J$7,I$6:I$7,$G71),IF($G71&gt;=I$8,TREND(J$7:J$8,I$7:I$8,$G71),IF($G71&gt;=I$9,TREND(J$8:J$9,I$8:I$9,$G71),IF($G71&gt;=I$10,TREND(J$9:J$10,I$9:I$10,$G71),IF($G71&gt;=I$11,TREND(J$10:J$11,I$10:I$11,$G71),0)))))</f>
        <v>1</v>
      </c>
      <c r="J71" s="20"/>
      <c r="K71" s="3"/>
      <c r="L71" s="23"/>
      <c r="M71" s="23"/>
      <c r="N71" s="63" cm="1">
        <f t="array" ref="N71">IF($G71&gt;=N$7,TREND(O$6:O$7,N$6:N$7,$G71),IF($G71&gt;=N$8,TREND(O$7:O$8,N$7:N$8,$G71),IF($G71&gt;=N$9,TREND(O$8:O$9,N$8:N$9,$G71),IF($G71&gt;=N$10,TREND(O$9:O$10,N$9:N$10,$G71),IF($G71&gt;=N$11,TREND(O$10:O$11,N$10:N$11,$G71),0)))))</f>
        <v>1</v>
      </c>
      <c r="S71" s="63" cm="1">
        <f t="array" ref="S71">IF($G71&gt;=S$7,TREND(T$6:T$7,S$6:S$7,$G71),IF($G71&gt;=S$8,TREND(T$7:T$8,S$7:S$8,$G71),IF($G71&gt;=S$9,TREND(T$8:T$9,S$8:S$9,$G71),IF($G71&gt;=S$10,TREND(T$9:T$10,S$9:S$10,$G71),IF($G71&gt;=S$11,TREND(T$10:T$11,S$10:S$11,$G71),0)))))</f>
        <v>1</v>
      </c>
      <c r="X71" s="63" cm="1">
        <f t="array" ref="X71">IF($G71&gt;=X$7,TREND(Y$6:Y$7,X$6:X$7,$G71),IF($G71&gt;=X$8,TREND(Y$7:Y$8,X$7:X$8,$G71),IF($G71&gt;=X$9,TREND(Y$8:Y$9,X$8:X$9,$G71),IF($G71&gt;=X$10,TREND(Y$9:Y$10,X$9:X$10,$G71),IF($G71&gt;=X$11,TREND(Y$10:Y$11,X$10:X$11,$G71),0)))))</f>
        <v>0</v>
      </c>
      <c r="Y71" s="20"/>
      <c r="Z71" s="18"/>
      <c r="AA71" s="18"/>
      <c r="AB71" s="18"/>
      <c r="AC71" s="18"/>
      <c r="AD71" s="18"/>
      <c r="AE71" s="18"/>
      <c r="AF71" s="18"/>
      <c r="AI71" s="21"/>
      <c r="AJ71" s="29">
        <f t="shared" si="30"/>
        <v>46508</v>
      </c>
      <c r="AK71">
        <f t="shared" si="24"/>
        <v>0</v>
      </c>
      <c r="AL71" s="1">
        <f t="shared" si="25"/>
        <v>1</v>
      </c>
      <c r="AM71" s="1">
        <f t="shared" si="26"/>
        <v>0</v>
      </c>
      <c r="AN71" s="121">
        <f t="shared" si="27"/>
        <v>0</v>
      </c>
      <c r="AO71" s="120">
        <f t="shared" si="29"/>
        <v>0.85</v>
      </c>
    </row>
    <row r="72" spans="1:42" x14ac:dyDescent="0.35">
      <c r="A72" s="63">
        <f t="shared" si="28"/>
        <v>1</v>
      </c>
      <c r="D72" s="159"/>
      <c r="F72" s="21"/>
      <c r="G72" s="63">
        <v>0.31</v>
      </c>
      <c r="H72" s="22"/>
      <c r="I72" s="63" cm="1">
        <f t="array" ref="I72">IF($G72&gt;=I$7,TREND(J$6:J$7,I$6:I$7,$G72),IF($G72&gt;=I$8,TREND(J$7:J$8,I$7:I$8,$G72),IF($G72&gt;=I$9,TREND(J$8:J$9,I$8:I$9,$G72),IF($G72&gt;=I$10,TREND(J$9:J$10,I$9:I$10,$G72),IF($G72&gt;=I$11,TREND(J$10:J$11,I$10:I$11,$G72),0)))))</f>
        <v>1</v>
      </c>
      <c r="J72" s="20"/>
      <c r="K72" s="3"/>
      <c r="L72" s="23"/>
      <c r="M72" s="23"/>
      <c r="N72" s="63" cm="1">
        <f t="array" ref="N72">IF($G72&gt;=N$7,TREND(O$6:O$7,N$6:N$7,$G72),IF($G72&gt;=N$8,TREND(O$7:O$8,N$7:N$8,$G72),IF($G72&gt;=N$9,TREND(O$8:O$9,N$8:N$9,$G72),IF($G72&gt;=N$10,TREND(O$9:O$10,N$9:N$10,$G72),IF($G72&gt;=N$11,TREND(O$10:O$11,N$10:N$11,$G72),0)))))</f>
        <v>1</v>
      </c>
      <c r="S72" s="63" cm="1">
        <f t="array" ref="S72">IF($G72&gt;=S$7,TREND(T$6:T$7,S$6:S$7,$G72),IF($G72&gt;=S$8,TREND(T$7:T$8,S$7:S$8,$G72),IF($G72&gt;=S$9,TREND(T$8:T$9,S$8:S$9,$G72),IF($G72&gt;=S$10,TREND(T$9:T$10,S$9:S$10,$G72),IF($G72&gt;=S$11,TREND(T$10:T$11,S$10:S$11,$G72),0)))))</f>
        <v>1</v>
      </c>
      <c r="X72" s="63" cm="1">
        <f t="array" ref="X72">IF($G72&gt;=X$7,TREND(Y$6:Y$7,X$6:X$7,$G72),IF($G72&gt;=X$8,TREND(Y$7:Y$8,X$7:X$8,$G72),IF($G72&gt;=X$9,TREND(Y$8:Y$9,X$8:X$9,$G72),IF($G72&gt;=X$10,TREND(Y$9:Y$10,X$9:X$10,$G72),IF($G72&gt;=X$11,TREND(Y$10:Y$11,X$10:X$11,$G72),0)))))</f>
        <v>0</v>
      </c>
      <c r="Y72" s="20"/>
      <c r="Z72" s="18"/>
      <c r="AA72" s="18"/>
      <c r="AB72" s="18"/>
      <c r="AC72" s="18"/>
      <c r="AD72" s="18"/>
      <c r="AE72" s="18"/>
      <c r="AF72" s="18"/>
      <c r="AI72" s="21"/>
      <c r="AJ72" s="29">
        <f t="shared" si="30"/>
        <v>46509</v>
      </c>
      <c r="AK72">
        <f t="shared" si="24"/>
        <v>0</v>
      </c>
      <c r="AL72" s="1">
        <f t="shared" si="25"/>
        <v>1</v>
      </c>
      <c r="AM72" s="1">
        <f t="shared" si="26"/>
        <v>0</v>
      </c>
      <c r="AN72" s="121">
        <f t="shared" si="27"/>
        <v>0</v>
      </c>
      <c r="AO72" s="120">
        <f t="shared" si="29"/>
        <v>0.85</v>
      </c>
    </row>
    <row r="73" spans="1:42" x14ac:dyDescent="0.35">
      <c r="A73" s="63">
        <f t="shared" si="28"/>
        <v>1</v>
      </c>
      <c r="D73" s="159"/>
      <c r="F73" s="21"/>
      <c r="G73" s="63">
        <v>0.32</v>
      </c>
      <c r="H73" s="22"/>
      <c r="I73" s="63" cm="1">
        <f t="array" ref="I73">IF($G73&gt;=I$7,TREND(J$6:J$7,I$6:I$7,$G73),IF($G73&gt;=I$8,TREND(J$7:J$8,I$7:I$8,$G73),IF($G73&gt;=I$9,TREND(J$8:J$9,I$8:I$9,$G73),IF($G73&gt;=I$10,TREND(J$9:J$10,I$9:I$10,$G73),IF($G73&gt;=I$11,TREND(J$10:J$11,I$10:I$11,$G73),0)))))</f>
        <v>1</v>
      </c>
      <c r="J73" s="20"/>
      <c r="K73" s="3"/>
      <c r="L73" s="23"/>
      <c r="M73" s="23"/>
      <c r="N73" s="63" cm="1">
        <f t="array" ref="N73">IF($G73&gt;=N$7,TREND(O$6:O$7,N$6:N$7,$G73),IF($G73&gt;=N$8,TREND(O$7:O$8,N$7:N$8,$G73),IF($G73&gt;=N$9,TREND(O$8:O$9,N$8:N$9,$G73),IF($G73&gt;=N$10,TREND(O$9:O$10,N$9:N$10,$G73),IF($G73&gt;=N$11,TREND(O$10:O$11,N$10:N$11,$G73),0)))))</f>
        <v>1</v>
      </c>
      <c r="S73" s="63" cm="1">
        <f t="array" ref="S73">IF($G73&gt;=S$7,TREND(T$6:T$7,S$6:S$7,$G73),IF($G73&gt;=S$8,TREND(T$7:T$8,S$7:S$8,$G73),IF($G73&gt;=S$9,TREND(T$8:T$9,S$8:S$9,$G73),IF($G73&gt;=S$10,TREND(T$9:T$10,S$9:S$10,$G73),IF($G73&gt;=S$11,TREND(T$10:T$11,S$10:S$11,$G73),0)))))</f>
        <v>1</v>
      </c>
      <c r="X73" s="63" cm="1">
        <f t="array" ref="X73">IF($G73&gt;=X$7,TREND(Y$6:Y$7,X$6:X$7,$G73),IF($G73&gt;=X$8,TREND(Y$7:Y$8,X$7:X$8,$G73),IF($G73&gt;=X$9,TREND(Y$8:Y$9,X$8:X$9,$G73),IF($G73&gt;=X$10,TREND(Y$9:Y$10,X$9:X$10,$G73),IF($G73&gt;=X$11,TREND(Y$10:Y$11,X$10:X$11,$G73),0)))))</f>
        <v>0</v>
      </c>
      <c r="Y73" s="20"/>
      <c r="Z73" s="18"/>
      <c r="AA73" s="18"/>
      <c r="AB73" s="18"/>
      <c r="AC73" s="18"/>
      <c r="AD73" s="18"/>
      <c r="AE73" s="18"/>
      <c r="AF73" s="18"/>
      <c r="AI73" s="21"/>
      <c r="AJ73" s="29">
        <f t="shared" si="30"/>
        <v>46510</v>
      </c>
      <c r="AK73">
        <f t="shared" si="24"/>
        <v>0</v>
      </c>
      <c r="AL73" s="1">
        <f t="shared" si="25"/>
        <v>1</v>
      </c>
      <c r="AM73" s="1">
        <f t="shared" si="26"/>
        <v>0</v>
      </c>
      <c r="AN73" s="121">
        <f t="shared" si="27"/>
        <v>0</v>
      </c>
      <c r="AO73" s="120">
        <f t="shared" si="29"/>
        <v>0.85</v>
      </c>
    </row>
    <row r="74" spans="1:42" x14ac:dyDescent="0.35">
      <c r="A74" s="63">
        <f t="shared" si="28"/>
        <v>1</v>
      </c>
      <c r="D74" s="159"/>
      <c r="F74" s="21"/>
      <c r="G74" s="63">
        <v>0.33</v>
      </c>
      <c r="H74" s="24"/>
      <c r="I74" s="63" cm="1">
        <f t="array" ref="I74">IF($G74&gt;=I$7,TREND(J$6:J$7,I$6:I$7,$G74),IF($G74&gt;=I$8,TREND(J$7:J$8,I$7:I$8,$G74),IF($G74&gt;=I$9,TREND(J$8:J$9,I$8:I$9,$G74),IF($G74&gt;=I$10,TREND(J$9:J$10,I$9:I$10,$G74),IF($G74&gt;=I$11,TREND(J$10:J$11,I$10:I$11,$G74),0)))))</f>
        <v>1</v>
      </c>
      <c r="J74" s="20"/>
      <c r="K74" s="3"/>
      <c r="L74" s="23"/>
      <c r="M74" s="23"/>
      <c r="N74" s="63" cm="1">
        <f t="array" ref="N74">IF($G74&gt;=N$7,TREND(O$6:O$7,N$6:N$7,$G74),IF($G74&gt;=N$8,TREND(O$7:O$8,N$7:N$8,$G74),IF($G74&gt;=N$9,TREND(O$8:O$9,N$8:N$9,$G74),IF($G74&gt;=N$10,TREND(O$9:O$10,N$9:N$10,$G74),IF($G74&gt;=N$11,TREND(O$10:O$11,N$10:N$11,$G74),0)))))</f>
        <v>1</v>
      </c>
      <c r="S74" s="63" cm="1">
        <f t="array" ref="S74">IF($G74&gt;=S$7,TREND(T$6:T$7,S$6:S$7,$G74),IF($G74&gt;=S$8,TREND(T$7:T$8,S$7:S$8,$G74),IF($G74&gt;=S$9,TREND(T$8:T$9,S$8:S$9,$G74),IF($G74&gt;=S$10,TREND(T$9:T$10,S$9:S$10,$G74),IF($G74&gt;=S$11,TREND(T$10:T$11,S$10:S$11,$G74),0)))))</f>
        <v>1</v>
      </c>
      <c r="X74" s="63" cm="1">
        <f t="array" ref="X74">IF($G74&gt;=X$7,TREND(Y$6:Y$7,X$6:X$7,$G74),IF($G74&gt;=X$8,TREND(Y$7:Y$8,X$7:X$8,$G74),IF($G74&gt;=X$9,TREND(Y$8:Y$9,X$8:X$9,$G74),IF($G74&gt;=X$10,TREND(Y$9:Y$10,X$9:X$10,$G74),IF($G74&gt;=X$11,TREND(Y$10:Y$11,X$10:X$11,$G74),0)))))</f>
        <v>0</v>
      </c>
      <c r="Y74" s="20"/>
      <c r="Z74" s="18"/>
      <c r="AA74" s="18"/>
      <c r="AB74" s="18"/>
      <c r="AC74" s="18"/>
      <c r="AD74" s="18"/>
      <c r="AE74" s="18"/>
      <c r="AF74" s="18"/>
      <c r="AI74" s="21"/>
      <c r="AJ74" s="29">
        <f t="shared" si="30"/>
        <v>46511</v>
      </c>
      <c r="AK74">
        <f t="shared" si="24"/>
        <v>0</v>
      </c>
      <c r="AL74" s="1">
        <f t="shared" si="25"/>
        <v>1</v>
      </c>
      <c r="AM74" s="1">
        <f t="shared" si="26"/>
        <v>0</v>
      </c>
      <c r="AN74" s="121">
        <f t="shared" si="27"/>
        <v>0</v>
      </c>
      <c r="AO74" s="120">
        <f t="shared" si="29"/>
        <v>0.85</v>
      </c>
    </row>
    <row r="75" spans="1:42" x14ac:dyDescent="0.35">
      <c r="A75" s="63">
        <f t="shared" si="28"/>
        <v>1</v>
      </c>
      <c r="D75" s="159"/>
      <c r="F75" s="21"/>
      <c r="G75" s="63">
        <v>0.34</v>
      </c>
      <c r="I75" s="63" cm="1">
        <f t="array" ref="I75">IF($G75&gt;=I$7,TREND(J$6:J$7,I$6:I$7,$G75),IF($G75&gt;=I$8,TREND(J$7:J$8,I$7:I$8,$G75),IF($G75&gt;=I$9,TREND(J$8:J$9,I$8:I$9,$G75),IF($G75&gt;=I$10,TREND(J$9:J$10,I$9:I$10,$G75),IF($G75&gt;=I$11,TREND(J$10:J$11,I$10:I$11,$G75),0)))))</f>
        <v>1</v>
      </c>
      <c r="J75" s="20"/>
      <c r="K75" s="3"/>
      <c r="N75" s="63" cm="1">
        <f t="array" ref="N75">IF($G75&gt;=N$7,TREND(O$6:O$7,N$6:N$7,$G75),IF($G75&gt;=N$8,TREND(O$7:O$8,N$7:N$8,$G75),IF($G75&gt;=N$9,TREND(O$8:O$9,N$8:N$9,$G75),IF($G75&gt;=N$10,TREND(O$9:O$10,N$9:N$10,$G75),IF($G75&gt;=N$11,TREND(O$10:O$11,N$10:N$11,$G75),0)))))</f>
        <v>1</v>
      </c>
      <c r="S75" s="63" cm="1">
        <f t="array" ref="S75">IF($G75&gt;=S$7,TREND(T$6:T$7,S$6:S$7,$G75),IF($G75&gt;=S$8,TREND(T$7:T$8,S$7:S$8,$G75),IF($G75&gt;=S$9,TREND(T$8:T$9,S$8:S$9,$G75),IF($G75&gt;=S$10,TREND(T$9:T$10,S$9:S$10,$G75),IF($G75&gt;=S$11,TREND(T$10:T$11,S$10:S$11,$G75),0)))))</f>
        <v>1</v>
      </c>
      <c r="X75" s="63" cm="1">
        <f t="array" ref="X75">IF($G75&gt;=X$7,TREND(Y$6:Y$7,X$6:X$7,$G75),IF($G75&gt;=X$8,TREND(Y$7:Y$8,X$7:X$8,$G75),IF($G75&gt;=X$9,TREND(Y$8:Y$9,X$8:X$9,$G75),IF($G75&gt;=X$10,TREND(Y$9:Y$10,X$9:X$10,$G75),IF($G75&gt;=X$11,TREND(Y$10:Y$11,X$10:X$11,$G75),0)))))</f>
        <v>0</v>
      </c>
      <c r="Y75" s="20"/>
      <c r="Z75" s="18"/>
      <c r="AA75" s="18"/>
      <c r="AB75" s="18"/>
      <c r="AC75" s="18"/>
      <c r="AD75" s="18"/>
      <c r="AE75" s="18"/>
      <c r="AF75" s="18"/>
      <c r="AI75" s="21"/>
      <c r="AJ75" s="29">
        <f t="shared" si="30"/>
        <v>46512</v>
      </c>
      <c r="AK75">
        <f t="shared" si="24"/>
        <v>0</v>
      </c>
      <c r="AL75" s="1">
        <f t="shared" si="25"/>
        <v>1</v>
      </c>
      <c r="AM75" s="1">
        <f t="shared" si="26"/>
        <v>0</v>
      </c>
      <c r="AN75" s="121">
        <f t="shared" si="27"/>
        <v>0</v>
      </c>
      <c r="AO75" s="120">
        <f t="shared" si="29"/>
        <v>0.85</v>
      </c>
    </row>
    <row r="76" spans="1:42" x14ac:dyDescent="0.35">
      <c r="A76" s="63">
        <f t="shared" si="28"/>
        <v>1</v>
      </c>
      <c r="D76" s="159"/>
      <c r="F76" s="21"/>
      <c r="G76" s="63">
        <v>0.35</v>
      </c>
      <c r="I76" s="63" cm="1">
        <f t="array" ref="I76">IF($G76&gt;=I$7,TREND(J$6:J$7,I$6:I$7,$G76),IF($G76&gt;=I$8,TREND(J$7:J$8,I$7:I$8,$G76),IF($G76&gt;=I$9,TREND(J$8:J$9,I$8:I$9,$G76),IF($G76&gt;=I$10,TREND(J$9:J$10,I$9:I$10,$G76),IF($G76&gt;=I$11,TREND(J$10:J$11,I$10:I$11,$G76),0)))))</f>
        <v>1</v>
      </c>
      <c r="J76" s="20"/>
      <c r="K76" s="3"/>
      <c r="N76" s="63" cm="1">
        <f t="array" ref="N76">IF($G76&gt;=N$7,TREND(O$6:O$7,N$6:N$7,$G76),IF($G76&gt;=N$8,TREND(O$7:O$8,N$7:N$8,$G76),IF($G76&gt;=N$9,TREND(O$8:O$9,N$8:N$9,$G76),IF($G76&gt;=N$10,TREND(O$9:O$10,N$9:N$10,$G76),IF($G76&gt;=N$11,TREND(O$10:O$11,N$10:N$11,$G76),0)))))</f>
        <v>1</v>
      </c>
      <c r="S76" s="63" cm="1">
        <f t="array" ref="S76">IF($G76&gt;=S$7,TREND(T$6:T$7,S$6:S$7,$G76),IF($G76&gt;=S$8,TREND(T$7:T$8,S$7:S$8,$G76),IF($G76&gt;=S$9,TREND(T$8:T$9,S$8:S$9,$G76),IF($G76&gt;=S$10,TREND(T$9:T$10,S$9:S$10,$G76),IF($G76&gt;=S$11,TREND(T$10:T$11,S$10:S$11,$G76),0)))))</f>
        <v>1</v>
      </c>
      <c r="X76" s="63" cm="1">
        <f t="array" ref="X76">IF($G76&gt;=X$7,TREND(Y$6:Y$7,X$6:X$7,$G76),IF($G76&gt;=X$8,TREND(Y$7:Y$8,X$7:X$8,$G76),IF($G76&gt;=X$9,TREND(Y$8:Y$9,X$8:X$9,$G76),IF($G76&gt;=X$10,TREND(Y$9:Y$10,X$9:X$10,$G76),IF($G76&gt;=X$11,TREND(Y$10:Y$11,X$10:X$11,$G76),0)))))</f>
        <v>0</v>
      </c>
      <c r="Y76" s="20"/>
      <c r="Z76" s="18"/>
      <c r="AA76" s="18"/>
      <c r="AB76" s="18"/>
      <c r="AC76" s="18"/>
      <c r="AD76" s="18"/>
      <c r="AE76" s="18"/>
      <c r="AF76" s="18"/>
      <c r="AI76" s="21"/>
      <c r="AJ76" s="29">
        <f t="shared" si="30"/>
        <v>46513</v>
      </c>
      <c r="AK76">
        <f t="shared" si="24"/>
        <v>0</v>
      </c>
      <c r="AL76" s="1">
        <f t="shared" si="25"/>
        <v>1</v>
      </c>
      <c r="AM76" s="1">
        <f t="shared" si="26"/>
        <v>0</v>
      </c>
      <c r="AN76" s="121">
        <f t="shared" si="27"/>
        <v>0</v>
      </c>
      <c r="AO76" s="120">
        <f t="shared" si="29"/>
        <v>0.85</v>
      </c>
    </row>
    <row r="77" spans="1:42" x14ac:dyDescent="0.35">
      <c r="A77" s="63">
        <f t="shared" si="28"/>
        <v>1</v>
      </c>
      <c r="D77" s="159"/>
      <c r="F77" s="21"/>
      <c r="G77" s="63">
        <v>0.36</v>
      </c>
      <c r="I77" s="63" cm="1">
        <f t="array" ref="I77">IF($G77&gt;=I$7,TREND(J$6:J$7,I$6:I$7,$G77),IF($G77&gt;=I$8,TREND(J$7:J$8,I$7:I$8,$G77),IF($G77&gt;=I$9,TREND(J$8:J$9,I$8:I$9,$G77),IF($G77&gt;=I$10,TREND(J$9:J$10,I$9:I$10,$G77),IF($G77&gt;=I$11,TREND(J$10:J$11,I$10:I$11,$G77),0)))))</f>
        <v>1</v>
      </c>
      <c r="J77" s="20"/>
      <c r="K77" s="3"/>
      <c r="N77" s="63" cm="1">
        <f t="array" ref="N77">IF($G77&gt;=N$7,TREND(O$6:O$7,N$6:N$7,$G77),IF($G77&gt;=N$8,TREND(O$7:O$8,N$7:N$8,$G77),IF($G77&gt;=N$9,TREND(O$8:O$9,N$8:N$9,$G77),IF($G77&gt;=N$10,TREND(O$9:O$10,N$9:N$10,$G77),IF($G77&gt;=N$11,TREND(O$10:O$11,N$10:N$11,$G77),0)))))</f>
        <v>1</v>
      </c>
      <c r="S77" s="63" cm="1">
        <f t="array" ref="S77">IF($G77&gt;=S$7,TREND(T$6:T$7,S$6:S$7,$G77),IF($G77&gt;=S$8,TREND(T$7:T$8,S$7:S$8,$G77),IF($G77&gt;=S$9,TREND(T$8:T$9,S$8:S$9,$G77),IF($G77&gt;=S$10,TREND(T$9:T$10,S$9:S$10,$G77),IF($G77&gt;=S$11,TREND(T$10:T$11,S$10:S$11,$G77),0)))))</f>
        <v>1</v>
      </c>
      <c r="X77" s="63" cm="1">
        <f t="array" ref="X77">IF($G77&gt;=X$7,TREND(Y$6:Y$7,X$6:X$7,$G77),IF($G77&gt;=X$8,TREND(Y$7:Y$8,X$7:X$8,$G77),IF($G77&gt;=X$9,TREND(Y$8:Y$9,X$8:X$9,$G77),IF($G77&gt;=X$10,TREND(Y$9:Y$10,X$9:X$10,$G77),IF($G77&gt;=X$11,TREND(Y$10:Y$11,X$10:X$11,$G77),0)))))</f>
        <v>0</v>
      </c>
      <c r="Y77" s="20"/>
      <c r="Z77" s="18"/>
      <c r="AA77" s="18"/>
      <c r="AB77" s="18"/>
      <c r="AC77" s="18"/>
      <c r="AD77" s="18"/>
      <c r="AE77" s="18"/>
      <c r="AF77" s="18"/>
      <c r="AI77" s="21"/>
      <c r="AJ77" s="29">
        <f t="shared" si="30"/>
        <v>46514</v>
      </c>
      <c r="AK77">
        <f t="shared" si="24"/>
        <v>0</v>
      </c>
      <c r="AL77" s="1">
        <f t="shared" si="25"/>
        <v>1</v>
      </c>
      <c r="AM77" s="1">
        <f t="shared" si="26"/>
        <v>0</v>
      </c>
      <c r="AN77" s="121">
        <f t="shared" si="27"/>
        <v>0</v>
      </c>
      <c r="AO77" s="120">
        <f t="shared" si="29"/>
        <v>0.85</v>
      </c>
    </row>
    <row r="78" spans="1:42" x14ac:dyDescent="0.35">
      <c r="A78" s="63">
        <f t="shared" si="28"/>
        <v>1</v>
      </c>
      <c r="D78" s="159"/>
      <c r="F78" s="21"/>
      <c r="G78" s="63">
        <v>0.37</v>
      </c>
      <c r="I78" s="63" cm="1">
        <f t="array" ref="I78">IF($G78&gt;=I$7,TREND(J$6:J$7,I$6:I$7,$G78),IF($G78&gt;=I$8,TREND(J$7:J$8,I$7:I$8,$G78),IF($G78&gt;=I$9,TREND(J$8:J$9,I$8:I$9,$G78),IF($G78&gt;=I$10,TREND(J$9:J$10,I$9:I$10,$G78),IF($G78&gt;=I$11,TREND(J$10:J$11,I$10:I$11,$G78),0)))))</f>
        <v>1</v>
      </c>
      <c r="J78" s="20"/>
      <c r="K78" s="3"/>
      <c r="N78" s="63" cm="1">
        <f t="array" ref="N78">IF($G78&gt;=N$7,TREND(O$6:O$7,N$6:N$7,$G78),IF($G78&gt;=N$8,TREND(O$7:O$8,N$7:N$8,$G78),IF($G78&gt;=N$9,TREND(O$8:O$9,N$8:N$9,$G78),IF($G78&gt;=N$10,TREND(O$9:O$10,N$9:N$10,$G78),IF($G78&gt;=N$11,TREND(O$10:O$11,N$10:N$11,$G78),0)))))</f>
        <v>1</v>
      </c>
      <c r="S78" s="63" cm="1">
        <f t="array" ref="S78">IF($G78&gt;=S$7,TREND(T$6:T$7,S$6:S$7,$G78),IF($G78&gt;=S$8,TREND(T$7:T$8,S$7:S$8,$G78),IF($G78&gt;=S$9,TREND(T$8:T$9,S$8:S$9,$G78),IF($G78&gt;=S$10,TREND(T$9:T$10,S$9:S$10,$G78),IF($G78&gt;=S$11,TREND(T$10:T$11,S$10:S$11,$G78),0)))))</f>
        <v>1</v>
      </c>
      <c r="X78" s="63" cm="1">
        <f t="array" ref="X78">IF($G78&gt;=X$7,TREND(Y$6:Y$7,X$6:X$7,$G78),IF($G78&gt;=X$8,TREND(Y$7:Y$8,X$7:X$8,$G78),IF($G78&gt;=X$9,TREND(Y$8:Y$9,X$8:X$9,$G78),IF($G78&gt;=X$10,TREND(Y$9:Y$10,X$9:X$10,$G78),IF($G78&gt;=X$11,TREND(Y$10:Y$11,X$10:X$11,$G78),0)))))</f>
        <v>0</v>
      </c>
      <c r="Y78" s="20"/>
      <c r="Z78" s="18"/>
      <c r="AA78" s="18"/>
      <c r="AB78" s="18"/>
      <c r="AC78" s="18"/>
      <c r="AD78" s="18"/>
      <c r="AE78" s="18"/>
      <c r="AF78" s="18"/>
      <c r="AI78" s="21"/>
      <c r="AJ78" s="29">
        <f t="shared" si="30"/>
        <v>46515</v>
      </c>
      <c r="AK78">
        <f t="shared" si="24"/>
        <v>0</v>
      </c>
      <c r="AL78" s="1">
        <f t="shared" si="25"/>
        <v>1</v>
      </c>
      <c r="AM78" s="1">
        <f t="shared" si="26"/>
        <v>0</v>
      </c>
      <c r="AN78" s="121">
        <f t="shared" si="27"/>
        <v>0</v>
      </c>
      <c r="AO78" s="120">
        <f t="shared" si="29"/>
        <v>0.85</v>
      </c>
    </row>
    <row r="79" spans="1:42" x14ac:dyDescent="0.35">
      <c r="A79" s="63">
        <f t="shared" si="28"/>
        <v>1</v>
      </c>
      <c r="D79" s="159"/>
      <c r="F79" s="21"/>
      <c r="G79" s="63">
        <v>0.38</v>
      </c>
      <c r="I79" s="63" cm="1">
        <f t="array" ref="I79">IF($G79&gt;=I$7,TREND(J$6:J$7,I$6:I$7,$G79),IF($G79&gt;=I$8,TREND(J$7:J$8,I$7:I$8,$G79),IF($G79&gt;=I$9,TREND(J$8:J$9,I$8:I$9,$G79),IF($G79&gt;=I$10,TREND(J$9:J$10,I$9:I$10,$G79),IF($G79&gt;=I$11,TREND(J$10:J$11,I$10:I$11,$G79),0)))))</f>
        <v>1</v>
      </c>
      <c r="J79" s="20"/>
      <c r="K79" s="3"/>
      <c r="N79" s="63" cm="1">
        <f t="array" ref="N79">IF($G79&gt;=N$7,TREND(O$6:O$7,N$6:N$7,$G79),IF($G79&gt;=N$8,TREND(O$7:O$8,N$7:N$8,$G79),IF($G79&gt;=N$9,TREND(O$8:O$9,N$8:N$9,$G79),IF($G79&gt;=N$10,TREND(O$9:O$10,N$9:N$10,$G79),IF($G79&gt;=N$11,TREND(O$10:O$11,N$10:N$11,$G79),0)))))</f>
        <v>1</v>
      </c>
      <c r="S79" s="63" cm="1">
        <f t="array" ref="S79">IF($G79&gt;=S$7,TREND(T$6:T$7,S$6:S$7,$G79),IF($G79&gt;=S$8,TREND(T$7:T$8,S$7:S$8,$G79),IF($G79&gt;=S$9,TREND(T$8:T$9,S$8:S$9,$G79),IF($G79&gt;=S$10,TREND(T$9:T$10,S$9:S$10,$G79),IF($G79&gt;=S$11,TREND(T$10:T$11,S$10:S$11,$G79),0)))))</f>
        <v>1</v>
      </c>
      <c r="X79" s="63" cm="1">
        <f t="array" ref="X79">IF($G79&gt;=X$7,TREND(Y$6:Y$7,X$6:X$7,$G79),IF($G79&gt;=X$8,TREND(Y$7:Y$8,X$7:X$8,$G79),IF($G79&gt;=X$9,TREND(Y$8:Y$9,X$8:X$9,$G79),IF($G79&gt;=X$10,TREND(Y$9:Y$10,X$9:X$10,$G79),IF($G79&gt;=X$11,TREND(Y$10:Y$11,X$10:X$11,$G79),0)))))</f>
        <v>0</v>
      </c>
      <c r="Y79" s="20"/>
      <c r="Z79" s="18"/>
      <c r="AA79" s="18"/>
      <c r="AB79" s="18"/>
      <c r="AC79" s="18"/>
      <c r="AD79" s="18"/>
      <c r="AE79" s="18"/>
      <c r="AF79" s="18"/>
      <c r="AI79" s="21"/>
      <c r="AJ79" s="29">
        <f t="shared" si="30"/>
        <v>46516</v>
      </c>
      <c r="AK79">
        <f t="shared" si="24"/>
        <v>0</v>
      </c>
      <c r="AL79" s="1">
        <f t="shared" si="25"/>
        <v>1</v>
      </c>
      <c r="AM79" s="1">
        <f t="shared" si="26"/>
        <v>0</v>
      </c>
      <c r="AN79" s="121">
        <f t="shared" si="27"/>
        <v>0</v>
      </c>
      <c r="AO79" s="120">
        <f t="shared" si="29"/>
        <v>0.85</v>
      </c>
    </row>
    <row r="80" spans="1:42" x14ac:dyDescent="0.35">
      <c r="A80" s="63">
        <f t="shared" si="28"/>
        <v>1</v>
      </c>
      <c r="D80" s="159"/>
      <c r="F80" s="21"/>
      <c r="G80" s="63">
        <v>0.39</v>
      </c>
      <c r="I80" s="63" cm="1">
        <f t="array" ref="I80">IF($G80&gt;=I$7,TREND(J$6:J$7,I$6:I$7,$G80),IF($G80&gt;=I$8,TREND(J$7:J$8,I$7:I$8,$G80),IF($G80&gt;=I$9,TREND(J$8:J$9,I$8:I$9,$G80),IF($G80&gt;=I$10,TREND(J$9:J$10,I$9:I$10,$G80),IF($G80&gt;=I$11,TREND(J$10:J$11,I$10:I$11,$G80),0)))))</f>
        <v>1</v>
      </c>
      <c r="J80" s="20"/>
      <c r="K80" s="3"/>
      <c r="N80" s="63" cm="1">
        <f t="array" ref="N80">IF($G80&gt;=N$7,TREND(O$6:O$7,N$6:N$7,$G80),IF($G80&gt;=N$8,TREND(O$7:O$8,N$7:N$8,$G80),IF($G80&gt;=N$9,TREND(O$8:O$9,N$8:N$9,$G80),IF($G80&gt;=N$10,TREND(O$9:O$10,N$9:N$10,$G80),IF($G80&gt;=N$11,TREND(O$10:O$11,N$10:N$11,$G80),0)))))</f>
        <v>1</v>
      </c>
      <c r="S80" s="63" cm="1">
        <f t="array" ref="S80">IF($G80&gt;=S$7,TREND(T$6:T$7,S$6:S$7,$G80),IF($G80&gt;=S$8,TREND(T$7:T$8,S$7:S$8,$G80),IF($G80&gt;=S$9,TREND(T$8:T$9,S$8:S$9,$G80),IF($G80&gt;=S$10,TREND(T$9:T$10,S$9:S$10,$G80),IF($G80&gt;=S$11,TREND(T$10:T$11,S$10:S$11,$G80),0)))))</f>
        <v>1</v>
      </c>
      <c r="X80" s="63" cm="1">
        <f t="array" ref="X80">IF($G80&gt;=X$7,TREND(Y$6:Y$7,X$6:X$7,$G80),IF($G80&gt;=X$8,TREND(Y$7:Y$8,X$7:X$8,$G80),IF($G80&gt;=X$9,TREND(Y$8:Y$9,X$8:X$9,$G80),IF($G80&gt;=X$10,TREND(Y$9:Y$10,X$9:X$10,$G80),IF($G80&gt;=X$11,TREND(Y$10:Y$11,X$10:X$11,$G80),0)))))</f>
        <v>0</v>
      </c>
      <c r="Y80" s="20"/>
      <c r="Z80" s="18"/>
      <c r="AA80" s="18"/>
      <c r="AB80" s="18"/>
      <c r="AC80" s="18"/>
      <c r="AD80" s="18"/>
      <c r="AE80" s="18"/>
      <c r="AF80" s="18"/>
      <c r="AI80" s="21"/>
      <c r="AJ80" s="29">
        <f t="shared" si="30"/>
        <v>46517</v>
      </c>
      <c r="AK80">
        <f t="shared" si="24"/>
        <v>0</v>
      </c>
      <c r="AL80" s="1">
        <f t="shared" si="25"/>
        <v>1</v>
      </c>
      <c r="AM80" s="1">
        <f t="shared" si="26"/>
        <v>0</v>
      </c>
      <c r="AN80" s="121">
        <f t="shared" si="27"/>
        <v>0</v>
      </c>
      <c r="AO80" s="120">
        <f t="shared" si="29"/>
        <v>0.85</v>
      </c>
    </row>
    <row r="81" spans="1:41" x14ac:dyDescent="0.35">
      <c r="A81" s="63">
        <f t="shared" si="28"/>
        <v>1</v>
      </c>
      <c r="D81" s="159"/>
      <c r="F81" s="21"/>
      <c r="G81" s="63">
        <v>0.4</v>
      </c>
      <c r="I81" s="63" cm="1">
        <f t="array" ref="I81">IF($G81&gt;=I$7,TREND(J$6:J$7,I$6:I$7,$G81),IF($G81&gt;=I$8,TREND(J$7:J$8,I$7:I$8,$G81),IF($G81&gt;=I$9,TREND(J$8:J$9,I$8:I$9,$G81),IF($G81&gt;=I$10,TREND(J$9:J$10,I$9:I$10,$G81),IF($G81&gt;=I$11,TREND(J$10:J$11,I$10:I$11,$G81),0)))))</f>
        <v>1</v>
      </c>
      <c r="J81" s="20"/>
      <c r="K81" s="3"/>
      <c r="N81" s="63" cm="1">
        <f t="array" ref="N81">IF($G81&gt;=N$7,TREND(O$6:O$7,N$6:N$7,$G81),IF($G81&gt;=N$8,TREND(O$7:O$8,N$7:N$8,$G81),IF($G81&gt;=N$9,TREND(O$8:O$9,N$8:N$9,$G81),IF($G81&gt;=N$10,TREND(O$9:O$10,N$9:N$10,$G81),IF($G81&gt;=N$11,TREND(O$10:O$11,N$10:N$11,$G81),0)))))</f>
        <v>1</v>
      </c>
      <c r="S81" s="63" cm="1">
        <f t="array" ref="S81">IF($G81&gt;=S$7,TREND(T$6:T$7,S$6:S$7,$G81),IF($G81&gt;=S$8,TREND(T$7:T$8,S$7:S$8,$G81),IF($G81&gt;=S$9,TREND(T$8:T$9,S$8:S$9,$G81),IF($G81&gt;=S$10,TREND(T$9:T$10,S$9:S$10,$G81),IF($G81&gt;=S$11,TREND(T$10:T$11,S$10:S$11,$G81),0)))))</f>
        <v>1</v>
      </c>
      <c r="X81" s="63" cm="1">
        <f t="array" ref="X81">IF($G81&gt;=X$7,TREND(Y$6:Y$7,X$6:X$7,$G81),IF($G81&gt;=X$8,TREND(Y$7:Y$8,X$7:X$8,$G81),IF($G81&gt;=X$9,TREND(Y$8:Y$9,X$8:X$9,$G81),IF($G81&gt;=X$10,TREND(Y$9:Y$10,X$9:X$10,$G81),IF($G81&gt;=X$11,TREND(Y$10:Y$11,X$10:X$11,$G81),0)))))</f>
        <v>0</v>
      </c>
      <c r="Y81" s="20"/>
      <c r="Z81" s="18"/>
      <c r="AA81" s="18"/>
      <c r="AB81" s="18"/>
      <c r="AC81" s="18"/>
      <c r="AD81" s="18"/>
      <c r="AE81" s="18"/>
      <c r="AF81" s="18"/>
      <c r="AI81" s="21"/>
      <c r="AJ81" s="29">
        <f t="shared" si="30"/>
        <v>46518</v>
      </c>
      <c r="AK81">
        <f t="shared" si="24"/>
        <v>0</v>
      </c>
      <c r="AL81" s="1">
        <f t="shared" si="25"/>
        <v>1</v>
      </c>
      <c r="AM81" s="1">
        <f t="shared" si="26"/>
        <v>0</v>
      </c>
      <c r="AN81" s="121">
        <f t="shared" si="27"/>
        <v>0</v>
      </c>
      <c r="AO81" s="120">
        <f t="shared" si="29"/>
        <v>0.85</v>
      </c>
    </row>
    <row r="82" spans="1:41" x14ac:dyDescent="0.35">
      <c r="A82" s="63">
        <f t="shared" si="28"/>
        <v>1</v>
      </c>
      <c r="D82" s="159"/>
      <c r="F82" s="21"/>
      <c r="G82" s="63">
        <v>0.41</v>
      </c>
      <c r="I82" s="63" cm="1">
        <f t="array" ref="I82">IF($G82&gt;=I$7,TREND(J$6:J$7,I$6:I$7,$G82),IF($G82&gt;=I$8,TREND(J$7:J$8,I$7:I$8,$G82),IF($G82&gt;=I$9,TREND(J$8:J$9,I$8:I$9,$G82),IF($G82&gt;=I$10,TREND(J$9:J$10,I$9:I$10,$G82),IF($G82&gt;=I$11,TREND(J$10:J$11,I$10:I$11,$G82),0)))))</f>
        <v>1</v>
      </c>
      <c r="J82" s="20"/>
      <c r="K82" s="3"/>
      <c r="N82" s="63" cm="1">
        <f t="array" ref="N82">IF($G82&gt;=N$7,TREND(O$6:O$7,N$6:N$7,$G82),IF($G82&gt;=N$8,TREND(O$7:O$8,N$7:N$8,$G82),IF($G82&gt;=N$9,TREND(O$8:O$9,N$8:N$9,$G82),IF($G82&gt;=N$10,TREND(O$9:O$10,N$9:N$10,$G82),IF($G82&gt;=N$11,TREND(O$10:O$11,N$10:N$11,$G82),0)))))</f>
        <v>1</v>
      </c>
      <c r="S82" s="63" cm="1">
        <f t="array" ref="S82">IF($G82&gt;=S$7,TREND(T$6:T$7,S$6:S$7,$G82),IF($G82&gt;=S$8,TREND(T$7:T$8,S$7:S$8,$G82),IF($G82&gt;=S$9,TREND(T$8:T$9,S$8:S$9,$G82),IF($G82&gt;=S$10,TREND(T$9:T$10,S$9:S$10,$G82),IF($G82&gt;=S$11,TREND(T$10:T$11,S$10:S$11,$G82),0)))))</f>
        <v>1</v>
      </c>
      <c r="X82" s="63" cm="1">
        <f t="array" ref="X82">IF($G82&gt;=X$7,TREND(Y$6:Y$7,X$6:X$7,$G82),IF($G82&gt;=X$8,TREND(Y$7:Y$8,X$7:X$8,$G82),IF($G82&gt;=X$9,TREND(Y$8:Y$9,X$8:X$9,$G82),IF($G82&gt;=X$10,TREND(Y$9:Y$10,X$9:X$10,$G82),IF($G82&gt;=X$11,TREND(Y$10:Y$11,X$10:X$11,$G82),0)))))</f>
        <v>0</v>
      </c>
      <c r="Y82" s="20"/>
      <c r="Z82" s="18"/>
      <c r="AA82" s="18"/>
      <c r="AB82" s="18"/>
      <c r="AC82" s="18"/>
      <c r="AD82" s="18"/>
      <c r="AE82" s="18"/>
      <c r="AF82" s="18"/>
      <c r="AI82" s="21"/>
      <c r="AJ82" s="29">
        <f t="shared" si="30"/>
        <v>46519</v>
      </c>
      <c r="AK82">
        <f t="shared" si="24"/>
        <v>0</v>
      </c>
      <c r="AL82" s="1">
        <f t="shared" si="25"/>
        <v>1</v>
      </c>
      <c r="AM82" s="1">
        <f t="shared" si="26"/>
        <v>0</v>
      </c>
      <c r="AN82" s="121">
        <f t="shared" si="27"/>
        <v>0</v>
      </c>
      <c r="AO82" s="120">
        <f t="shared" si="29"/>
        <v>0.85</v>
      </c>
    </row>
    <row r="83" spans="1:41" x14ac:dyDescent="0.35">
      <c r="A83" s="63">
        <f t="shared" si="28"/>
        <v>1</v>
      </c>
      <c r="B83" s="4"/>
      <c r="D83" s="159"/>
      <c r="F83" s="21"/>
      <c r="G83" s="63">
        <v>0.42</v>
      </c>
      <c r="I83" s="63" cm="1">
        <f t="array" ref="I83">IF($G83&gt;=I$7,TREND(J$6:J$7,I$6:I$7,$G83),IF($G83&gt;=I$8,TREND(J$7:J$8,I$7:I$8,$G83),IF($G83&gt;=I$9,TREND(J$8:J$9,I$8:I$9,$G83),IF($G83&gt;=I$10,TREND(J$9:J$10,I$9:I$10,$G83),IF($G83&gt;=I$11,TREND(J$10:J$11,I$10:I$11,$G83),0)))))</f>
        <v>1</v>
      </c>
      <c r="J83" s="20"/>
      <c r="K83" s="3"/>
      <c r="N83" s="63" cm="1">
        <f t="array" ref="N83">IF($G83&gt;=N$7,TREND(O$6:O$7,N$6:N$7,$G83),IF($G83&gt;=N$8,TREND(O$7:O$8,N$7:N$8,$G83),IF($G83&gt;=N$9,TREND(O$8:O$9,N$8:N$9,$G83),IF($G83&gt;=N$10,TREND(O$9:O$10,N$9:N$10,$G83),IF($G83&gt;=N$11,TREND(O$10:O$11,N$10:N$11,$G83),0)))))</f>
        <v>1</v>
      </c>
      <c r="S83" s="63" cm="1">
        <f t="array" ref="S83">IF($G83&gt;=S$7,TREND(T$6:T$7,S$6:S$7,$G83),IF($G83&gt;=S$8,TREND(T$7:T$8,S$7:S$8,$G83),IF($G83&gt;=S$9,TREND(T$8:T$9,S$8:S$9,$G83),IF($G83&gt;=S$10,TREND(T$9:T$10,S$9:S$10,$G83),IF($G83&gt;=S$11,TREND(T$10:T$11,S$10:S$11,$G83),0)))))</f>
        <v>1</v>
      </c>
      <c r="X83" s="63" cm="1">
        <f t="array" ref="X83">IF($G83&gt;=X$7,TREND(Y$6:Y$7,X$6:X$7,$G83),IF($G83&gt;=X$8,TREND(Y$7:Y$8,X$7:X$8,$G83),IF($G83&gt;=X$9,TREND(Y$8:Y$9,X$8:X$9,$G83),IF($G83&gt;=X$10,TREND(Y$9:Y$10,X$9:X$10,$G83),IF($G83&gt;=X$11,TREND(Y$10:Y$11,X$10:X$11,$G83),0)))))</f>
        <v>0</v>
      </c>
      <c r="Y83" s="20"/>
      <c r="Z83" s="18"/>
      <c r="AA83" s="18"/>
      <c r="AB83" s="18"/>
      <c r="AC83" s="18"/>
      <c r="AD83" s="18"/>
      <c r="AE83" s="18"/>
      <c r="AF83" s="18"/>
      <c r="AI83" s="21"/>
      <c r="AJ83" s="29">
        <f t="shared" si="30"/>
        <v>46520</v>
      </c>
      <c r="AK83">
        <f t="shared" si="24"/>
        <v>0</v>
      </c>
      <c r="AL83" s="1">
        <f t="shared" si="25"/>
        <v>1</v>
      </c>
      <c r="AM83" s="1">
        <f t="shared" si="26"/>
        <v>0</v>
      </c>
      <c r="AN83" s="121">
        <f t="shared" si="27"/>
        <v>0</v>
      </c>
      <c r="AO83" s="120">
        <f t="shared" si="29"/>
        <v>0.85</v>
      </c>
    </row>
    <row r="84" spans="1:41" x14ac:dyDescent="0.35">
      <c r="A84" s="63">
        <f t="shared" si="28"/>
        <v>1</v>
      </c>
      <c r="D84" s="159"/>
      <c r="F84" s="21"/>
      <c r="G84" s="63">
        <v>0.43</v>
      </c>
      <c r="I84" s="63" cm="1">
        <f t="array" ref="I84">IF($G84&gt;=I$7,TREND(J$6:J$7,I$6:I$7,$G84),IF($G84&gt;=I$8,TREND(J$7:J$8,I$7:I$8,$G84),IF($G84&gt;=I$9,TREND(J$8:J$9,I$8:I$9,$G84),IF($G84&gt;=I$10,TREND(J$9:J$10,I$9:I$10,$G84),IF($G84&gt;=I$11,TREND(J$10:J$11,I$10:I$11,$G84),0)))))</f>
        <v>1</v>
      </c>
      <c r="J84" s="20"/>
      <c r="K84" s="3"/>
      <c r="N84" s="63" cm="1">
        <f t="array" ref="N84">IF($G84&gt;=N$7,TREND(O$6:O$7,N$6:N$7,$G84),IF($G84&gt;=N$8,TREND(O$7:O$8,N$7:N$8,$G84),IF($G84&gt;=N$9,TREND(O$8:O$9,N$8:N$9,$G84),IF($G84&gt;=N$10,TREND(O$9:O$10,N$9:N$10,$G84),IF($G84&gt;=N$11,TREND(O$10:O$11,N$10:N$11,$G84),0)))))</f>
        <v>1</v>
      </c>
      <c r="S84" s="63" cm="1">
        <f t="array" ref="S84">IF($G84&gt;=S$7,TREND(T$6:T$7,S$6:S$7,$G84),IF($G84&gt;=S$8,TREND(T$7:T$8,S$7:S$8,$G84),IF($G84&gt;=S$9,TREND(T$8:T$9,S$8:S$9,$G84),IF($G84&gt;=S$10,TREND(T$9:T$10,S$9:S$10,$G84),IF($G84&gt;=S$11,TREND(T$10:T$11,S$10:S$11,$G84),0)))))</f>
        <v>1</v>
      </c>
      <c r="X84" s="63" cm="1">
        <f t="array" ref="X84">IF($G84&gt;=X$7,TREND(Y$6:Y$7,X$6:X$7,$G84),IF($G84&gt;=X$8,TREND(Y$7:Y$8,X$7:X$8,$G84),IF($G84&gt;=X$9,TREND(Y$8:Y$9,X$8:X$9,$G84),IF($G84&gt;=X$10,TREND(Y$9:Y$10,X$9:X$10,$G84),IF($G84&gt;=X$11,TREND(Y$10:Y$11,X$10:X$11,$G84),0)))))</f>
        <v>0</v>
      </c>
      <c r="Y84" s="20"/>
      <c r="Z84" s="18"/>
      <c r="AA84" s="18"/>
      <c r="AB84" s="18"/>
      <c r="AC84" s="18"/>
      <c r="AD84" s="18"/>
      <c r="AE84" s="18"/>
      <c r="AF84" s="18"/>
      <c r="AI84" s="21"/>
      <c r="AJ84" s="29">
        <f t="shared" si="30"/>
        <v>46521</v>
      </c>
      <c r="AK84">
        <f t="shared" si="24"/>
        <v>0</v>
      </c>
      <c r="AL84" s="1">
        <f t="shared" si="25"/>
        <v>1</v>
      </c>
      <c r="AM84" s="1">
        <f t="shared" si="26"/>
        <v>0</v>
      </c>
      <c r="AN84" s="121">
        <f t="shared" si="27"/>
        <v>0</v>
      </c>
      <c r="AO84" s="120">
        <f t="shared" si="29"/>
        <v>0.85</v>
      </c>
    </row>
    <row r="85" spans="1:41" x14ac:dyDescent="0.35">
      <c r="A85" s="63">
        <f t="shared" si="28"/>
        <v>1</v>
      </c>
      <c r="D85" s="159"/>
      <c r="F85" s="21"/>
      <c r="G85" s="63">
        <v>0.44</v>
      </c>
      <c r="I85" s="63" cm="1">
        <f t="array" ref="I85">IF($G85&gt;=I$7,TREND(J$6:J$7,I$6:I$7,$G85),IF($G85&gt;=I$8,TREND(J$7:J$8,I$7:I$8,$G85),IF($G85&gt;=I$9,TREND(J$8:J$9,I$8:I$9,$G85),IF($G85&gt;=I$10,TREND(J$9:J$10,I$9:I$10,$G85),IF($G85&gt;=I$11,TREND(J$10:J$11,I$10:I$11,$G85),0)))))</f>
        <v>1</v>
      </c>
      <c r="J85" s="20"/>
      <c r="K85" s="3"/>
      <c r="N85" s="63" cm="1">
        <f t="array" ref="N85">IF($G85&gt;=N$7,TREND(O$6:O$7,N$6:N$7,$G85),IF($G85&gt;=N$8,TREND(O$7:O$8,N$7:N$8,$G85),IF($G85&gt;=N$9,TREND(O$8:O$9,N$8:N$9,$G85),IF($G85&gt;=N$10,TREND(O$9:O$10,N$9:N$10,$G85),IF($G85&gt;=N$11,TREND(O$10:O$11,N$10:N$11,$G85),0)))))</f>
        <v>1</v>
      </c>
      <c r="S85" s="63" cm="1">
        <f t="array" ref="S85">IF($G85&gt;=S$7,TREND(T$6:T$7,S$6:S$7,$G85),IF($G85&gt;=S$8,TREND(T$7:T$8,S$7:S$8,$G85),IF($G85&gt;=S$9,TREND(T$8:T$9,S$8:S$9,$G85),IF($G85&gt;=S$10,TREND(T$9:T$10,S$9:S$10,$G85),IF($G85&gt;=S$11,TREND(T$10:T$11,S$10:S$11,$G85),0)))))</f>
        <v>1</v>
      </c>
      <c r="X85" s="63" cm="1">
        <f t="array" ref="X85">IF($G85&gt;=X$7,TREND(Y$6:Y$7,X$6:X$7,$G85),IF($G85&gt;=X$8,TREND(Y$7:Y$8,X$7:X$8,$G85),IF($G85&gt;=X$9,TREND(Y$8:Y$9,X$8:X$9,$G85),IF($G85&gt;=X$10,TREND(Y$9:Y$10,X$9:X$10,$G85),IF($G85&gt;=X$11,TREND(Y$10:Y$11,X$10:X$11,$G85),0)))))</f>
        <v>0</v>
      </c>
      <c r="Y85" s="20"/>
      <c r="Z85" s="18"/>
      <c r="AA85" s="18"/>
      <c r="AB85" s="18"/>
      <c r="AC85" s="18"/>
      <c r="AD85" s="18"/>
      <c r="AE85" s="18"/>
      <c r="AF85" s="18"/>
      <c r="AI85" s="21"/>
      <c r="AJ85" s="29">
        <f t="shared" si="30"/>
        <v>46522</v>
      </c>
      <c r="AK85">
        <f t="shared" si="24"/>
        <v>0</v>
      </c>
      <c r="AL85" s="1">
        <f t="shared" si="25"/>
        <v>1</v>
      </c>
      <c r="AM85" s="1">
        <f t="shared" si="26"/>
        <v>0</v>
      </c>
      <c r="AN85" s="121">
        <f t="shared" si="27"/>
        <v>0</v>
      </c>
      <c r="AO85" s="120">
        <f t="shared" si="29"/>
        <v>0.85</v>
      </c>
    </row>
    <row r="86" spans="1:41" x14ac:dyDescent="0.35">
      <c r="A86" s="63">
        <f t="shared" si="28"/>
        <v>1</v>
      </c>
      <c r="D86" s="159"/>
      <c r="F86" s="21"/>
      <c r="G86" s="63">
        <v>0.45</v>
      </c>
      <c r="I86" s="63" cm="1">
        <f t="array" ref="I86">IF($G86&gt;=I$7,TREND(J$6:J$7,I$6:I$7,$G86),IF($G86&gt;=I$8,TREND(J$7:J$8,I$7:I$8,$G86),IF($G86&gt;=I$9,TREND(J$8:J$9,I$8:I$9,$G86),IF($G86&gt;=I$10,TREND(J$9:J$10,I$9:I$10,$G86),IF($G86&gt;=I$11,TREND(J$10:J$11,I$10:I$11,$G86),0)))))</f>
        <v>1</v>
      </c>
      <c r="J86" s="20"/>
      <c r="K86" s="3"/>
      <c r="N86" s="63" cm="1">
        <f t="array" ref="N86">IF($G86&gt;=N$7,TREND(O$6:O$7,N$6:N$7,$G86),IF($G86&gt;=N$8,TREND(O$7:O$8,N$7:N$8,$G86),IF($G86&gt;=N$9,TREND(O$8:O$9,N$8:N$9,$G86),IF($G86&gt;=N$10,TREND(O$9:O$10,N$9:N$10,$G86),IF($G86&gt;=N$11,TREND(O$10:O$11,N$10:N$11,$G86),0)))))</f>
        <v>1</v>
      </c>
      <c r="S86" s="63" cm="1">
        <f t="array" ref="S86">IF($G86&gt;=S$7,TREND(T$6:T$7,S$6:S$7,$G86),IF($G86&gt;=S$8,TREND(T$7:T$8,S$7:S$8,$G86),IF($G86&gt;=S$9,TREND(T$8:T$9,S$8:S$9,$G86),IF($G86&gt;=S$10,TREND(T$9:T$10,S$9:S$10,$G86),IF($G86&gt;=S$11,TREND(T$10:T$11,S$10:S$11,$G86),0)))))</f>
        <v>1</v>
      </c>
      <c r="X86" s="63" cm="1">
        <f t="array" ref="X86">IF($G86&gt;=X$7,TREND(Y$6:Y$7,X$6:X$7,$G86),IF($G86&gt;=X$8,TREND(Y$7:Y$8,X$7:X$8,$G86),IF($G86&gt;=X$9,TREND(Y$8:Y$9,X$8:X$9,$G86),IF($G86&gt;=X$10,TREND(Y$9:Y$10,X$9:X$10,$G86),IF($G86&gt;=X$11,TREND(Y$10:Y$11,X$10:X$11,$G86),0)))))</f>
        <v>0</v>
      </c>
      <c r="Y86" s="20"/>
      <c r="Z86" s="18"/>
      <c r="AA86" s="18"/>
      <c r="AB86" s="18"/>
      <c r="AC86" s="18"/>
      <c r="AD86" s="18"/>
      <c r="AE86" s="18"/>
      <c r="AF86" s="18"/>
      <c r="AI86" s="21"/>
      <c r="AJ86" s="29">
        <f t="shared" si="30"/>
        <v>46523</v>
      </c>
      <c r="AK86">
        <f t="shared" si="24"/>
        <v>0</v>
      </c>
      <c r="AL86" s="1">
        <f t="shared" si="25"/>
        <v>1</v>
      </c>
      <c r="AM86" s="1">
        <f t="shared" si="26"/>
        <v>0</v>
      </c>
      <c r="AN86" s="121">
        <f t="shared" si="27"/>
        <v>0</v>
      </c>
      <c r="AO86" s="120">
        <f t="shared" si="29"/>
        <v>0.85</v>
      </c>
    </row>
    <row r="87" spans="1:41" x14ac:dyDescent="0.35">
      <c r="A87" s="63">
        <f t="shared" si="28"/>
        <v>1</v>
      </c>
      <c r="D87" s="159"/>
      <c r="F87" s="21"/>
      <c r="G87" s="63">
        <v>0.46</v>
      </c>
      <c r="I87" s="63" cm="1">
        <f t="array" ref="I87">IF($G87&gt;=I$7,TREND(J$6:J$7,I$6:I$7,$G87),IF($G87&gt;=I$8,TREND(J$7:J$8,I$7:I$8,$G87),IF($G87&gt;=I$9,TREND(J$8:J$9,I$8:I$9,$G87),IF($G87&gt;=I$10,TREND(J$9:J$10,I$9:I$10,$G87),IF($G87&gt;=I$11,TREND(J$10:J$11,I$10:I$11,$G87),0)))))</f>
        <v>1</v>
      </c>
      <c r="J87" s="20"/>
      <c r="K87" s="3"/>
      <c r="N87" s="63" cm="1">
        <f t="array" ref="N87">IF($G87&gt;=N$7,TREND(O$6:O$7,N$6:N$7,$G87),IF($G87&gt;=N$8,TREND(O$7:O$8,N$7:N$8,$G87),IF($G87&gt;=N$9,TREND(O$8:O$9,N$8:N$9,$G87),IF($G87&gt;=N$10,TREND(O$9:O$10,N$9:N$10,$G87),IF($G87&gt;=N$11,TREND(O$10:O$11,N$10:N$11,$G87),0)))))</f>
        <v>1</v>
      </c>
      <c r="S87" s="63" cm="1">
        <f t="array" ref="S87">IF($G87&gt;=S$7,TREND(T$6:T$7,S$6:S$7,$G87),IF($G87&gt;=S$8,TREND(T$7:T$8,S$7:S$8,$G87),IF($G87&gt;=S$9,TREND(T$8:T$9,S$8:S$9,$G87),IF($G87&gt;=S$10,TREND(T$9:T$10,S$9:S$10,$G87),IF($G87&gt;=S$11,TREND(T$10:T$11,S$10:S$11,$G87),0)))))</f>
        <v>1</v>
      </c>
      <c r="X87" s="63" cm="1">
        <f t="array" ref="X87">IF($G87&gt;=X$7,TREND(Y$6:Y$7,X$6:X$7,$G87),IF($G87&gt;=X$8,TREND(Y$7:Y$8,X$7:X$8,$G87),IF($G87&gt;=X$9,TREND(Y$8:Y$9,X$8:X$9,$G87),IF($G87&gt;=X$10,TREND(Y$9:Y$10,X$9:X$10,$G87),IF($G87&gt;=X$11,TREND(Y$10:Y$11,X$10:X$11,$G87),0)))))</f>
        <v>0</v>
      </c>
      <c r="Y87" s="20"/>
      <c r="Z87" s="18"/>
      <c r="AA87" s="18"/>
      <c r="AB87" s="18"/>
      <c r="AC87" s="18"/>
      <c r="AD87" s="18"/>
      <c r="AE87" s="18"/>
      <c r="AF87" s="18"/>
      <c r="AI87" s="21"/>
      <c r="AJ87" s="29">
        <f t="shared" si="30"/>
        <v>46524</v>
      </c>
      <c r="AK87">
        <f t="shared" si="24"/>
        <v>0</v>
      </c>
      <c r="AL87" s="1">
        <f t="shared" si="25"/>
        <v>1</v>
      </c>
      <c r="AM87" s="1">
        <f t="shared" si="26"/>
        <v>0</v>
      </c>
      <c r="AN87" s="121">
        <f t="shared" si="27"/>
        <v>0</v>
      </c>
      <c r="AO87" s="120">
        <f t="shared" si="29"/>
        <v>0.85</v>
      </c>
    </row>
    <row r="88" spans="1:41" x14ac:dyDescent="0.35">
      <c r="A88" s="63">
        <f t="shared" si="28"/>
        <v>1</v>
      </c>
      <c r="D88" s="159"/>
      <c r="F88" s="21"/>
      <c r="G88" s="63">
        <v>0.47</v>
      </c>
      <c r="I88" s="63" cm="1">
        <f t="array" ref="I88">IF($G88&gt;=I$7,TREND(J$6:J$7,I$6:I$7,$G88),IF($G88&gt;=I$8,TREND(J$7:J$8,I$7:I$8,$G88),IF($G88&gt;=I$9,TREND(J$8:J$9,I$8:I$9,$G88),IF($G88&gt;=I$10,TREND(J$9:J$10,I$9:I$10,$G88),IF($G88&gt;=I$11,TREND(J$10:J$11,I$10:I$11,$G88),0)))))</f>
        <v>1</v>
      </c>
      <c r="J88" s="20"/>
      <c r="K88" s="3"/>
      <c r="N88" s="63" cm="1">
        <f t="array" ref="N88">IF($G88&gt;=N$7,TREND(O$6:O$7,N$6:N$7,$G88),IF($G88&gt;=N$8,TREND(O$7:O$8,N$7:N$8,$G88),IF($G88&gt;=N$9,TREND(O$8:O$9,N$8:N$9,$G88),IF($G88&gt;=N$10,TREND(O$9:O$10,N$9:N$10,$G88),IF($G88&gt;=N$11,TREND(O$10:O$11,N$10:N$11,$G88),0)))))</f>
        <v>1</v>
      </c>
      <c r="S88" s="63" cm="1">
        <f t="array" ref="S88">IF($G88&gt;=S$7,TREND(T$6:T$7,S$6:S$7,$G88),IF($G88&gt;=S$8,TREND(T$7:T$8,S$7:S$8,$G88),IF($G88&gt;=S$9,TREND(T$8:T$9,S$8:S$9,$G88),IF($G88&gt;=S$10,TREND(T$9:T$10,S$9:S$10,$G88),IF($G88&gt;=S$11,TREND(T$10:T$11,S$10:S$11,$G88),0)))))</f>
        <v>1</v>
      </c>
      <c r="X88" s="63" cm="1">
        <f t="array" ref="X88">IF($G88&gt;=X$7,TREND(Y$6:Y$7,X$6:X$7,$G88),IF($G88&gt;=X$8,TREND(Y$7:Y$8,X$7:X$8,$G88),IF($G88&gt;=X$9,TREND(Y$8:Y$9,X$8:X$9,$G88),IF($G88&gt;=X$10,TREND(Y$9:Y$10,X$9:X$10,$G88),IF($G88&gt;=X$11,TREND(Y$10:Y$11,X$10:X$11,$G88),0)))))</f>
        <v>0</v>
      </c>
      <c r="Y88" s="20"/>
      <c r="Z88" s="18"/>
      <c r="AA88" s="18"/>
      <c r="AB88" s="18"/>
      <c r="AC88" s="18"/>
      <c r="AD88" s="18"/>
      <c r="AE88" s="18"/>
      <c r="AF88" s="18"/>
      <c r="AI88" s="21"/>
      <c r="AJ88" s="29">
        <f t="shared" si="30"/>
        <v>46525</v>
      </c>
      <c r="AK88">
        <f t="shared" si="24"/>
        <v>0</v>
      </c>
      <c r="AL88" s="1">
        <f t="shared" si="25"/>
        <v>1</v>
      </c>
      <c r="AM88" s="1">
        <f t="shared" si="26"/>
        <v>0</v>
      </c>
      <c r="AN88" s="121">
        <f t="shared" si="27"/>
        <v>0</v>
      </c>
      <c r="AO88" s="120">
        <f t="shared" si="29"/>
        <v>0.85</v>
      </c>
    </row>
    <row r="89" spans="1:41" x14ac:dyDescent="0.35">
      <c r="A89" s="63">
        <f t="shared" si="28"/>
        <v>1</v>
      </c>
      <c r="D89" s="159"/>
      <c r="F89" s="21"/>
      <c r="G89" s="63">
        <v>0.48</v>
      </c>
      <c r="I89" s="63" cm="1">
        <f t="array" ref="I89">IF($G89&gt;=I$7,TREND(J$6:J$7,I$6:I$7,$G89),IF($G89&gt;=I$8,TREND(J$7:J$8,I$7:I$8,$G89),IF($G89&gt;=I$9,TREND(J$8:J$9,I$8:I$9,$G89),IF($G89&gt;=I$10,TREND(J$9:J$10,I$9:I$10,$G89),IF($G89&gt;=I$11,TREND(J$10:J$11,I$10:I$11,$G89),0)))))</f>
        <v>1</v>
      </c>
      <c r="J89" s="20"/>
      <c r="K89" s="3"/>
      <c r="N89" s="63" cm="1">
        <f t="array" ref="N89">IF($G89&gt;=N$7,TREND(O$6:O$7,N$6:N$7,$G89),IF($G89&gt;=N$8,TREND(O$7:O$8,N$7:N$8,$G89),IF($G89&gt;=N$9,TREND(O$8:O$9,N$8:N$9,$G89),IF($G89&gt;=N$10,TREND(O$9:O$10,N$9:N$10,$G89),IF($G89&gt;=N$11,TREND(O$10:O$11,N$10:N$11,$G89),0)))))</f>
        <v>1</v>
      </c>
      <c r="S89" s="63" cm="1">
        <f t="array" ref="S89">IF($G89&gt;=S$7,TREND(T$6:T$7,S$6:S$7,$G89),IF($G89&gt;=S$8,TREND(T$7:T$8,S$7:S$8,$G89),IF($G89&gt;=S$9,TREND(T$8:T$9,S$8:S$9,$G89),IF($G89&gt;=S$10,TREND(T$9:T$10,S$9:S$10,$G89),IF($G89&gt;=S$11,TREND(T$10:T$11,S$10:S$11,$G89),0)))))</f>
        <v>1</v>
      </c>
      <c r="X89" s="63" cm="1">
        <f t="array" ref="X89">IF($G89&gt;=X$7,TREND(Y$6:Y$7,X$6:X$7,$G89),IF($G89&gt;=X$8,TREND(Y$7:Y$8,X$7:X$8,$G89),IF($G89&gt;=X$9,TREND(Y$8:Y$9,X$8:X$9,$G89),IF($G89&gt;=X$10,TREND(Y$9:Y$10,X$9:X$10,$G89),IF($G89&gt;=X$11,TREND(Y$10:Y$11,X$10:X$11,$G89),0)))))</f>
        <v>0</v>
      </c>
      <c r="Y89" s="20"/>
      <c r="Z89" s="18"/>
      <c r="AA89" s="18"/>
      <c r="AB89" s="18"/>
      <c r="AC89" s="18"/>
      <c r="AD89" s="18"/>
      <c r="AE89" s="18"/>
      <c r="AF89" s="18"/>
      <c r="AI89" s="21"/>
      <c r="AJ89" s="29">
        <f t="shared" si="30"/>
        <v>46526</v>
      </c>
      <c r="AK89">
        <f t="shared" si="24"/>
        <v>0</v>
      </c>
      <c r="AL89" s="1">
        <f t="shared" si="25"/>
        <v>1</v>
      </c>
      <c r="AM89" s="1">
        <f t="shared" si="26"/>
        <v>0</v>
      </c>
      <c r="AN89" s="121">
        <f t="shared" si="27"/>
        <v>0</v>
      </c>
      <c r="AO89" s="120">
        <f t="shared" si="29"/>
        <v>0.85</v>
      </c>
    </row>
    <row r="90" spans="1:41" x14ac:dyDescent="0.35">
      <c r="A90" s="63">
        <f t="shared" si="28"/>
        <v>1</v>
      </c>
      <c r="D90" s="159"/>
      <c r="F90" s="21"/>
      <c r="G90" s="63">
        <v>0.49</v>
      </c>
      <c r="I90" s="63" cm="1">
        <f t="array" ref="I90">IF($G90&gt;=I$7,TREND(J$6:J$7,I$6:I$7,$G90),IF($G90&gt;=I$8,TREND(J$7:J$8,I$7:I$8,$G90),IF($G90&gt;=I$9,TREND(J$8:J$9,I$8:I$9,$G90),IF($G90&gt;=I$10,TREND(J$9:J$10,I$9:I$10,$G90),IF($G90&gt;=I$11,TREND(J$10:J$11,I$10:I$11,$G90),0)))))</f>
        <v>1</v>
      </c>
      <c r="J90" s="20"/>
      <c r="K90" s="3"/>
      <c r="N90" s="63" cm="1">
        <f t="array" ref="N90">IF($G90&gt;=N$7,TREND(O$6:O$7,N$6:N$7,$G90),IF($G90&gt;=N$8,TREND(O$7:O$8,N$7:N$8,$G90),IF($G90&gt;=N$9,TREND(O$8:O$9,N$8:N$9,$G90),IF($G90&gt;=N$10,TREND(O$9:O$10,N$9:N$10,$G90),IF($G90&gt;=N$11,TREND(O$10:O$11,N$10:N$11,$G90),0)))))</f>
        <v>1</v>
      </c>
      <c r="S90" s="63" cm="1">
        <f t="array" ref="S90">IF($G90&gt;=S$7,TREND(T$6:T$7,S$6:S$7,$G90),IF($G90&gt;=S$8,TREND(T$7:T$8,S$7:S$8,$G90),IF($G90&gt;=S$9,TREND(T$8:T$9,S$8:S$9,$G90),IF($G90&gt;=S$10,TREND(T$9:T$10,S$9:S$10,$G90),IF($G90&gt;=S$11,TREND(T$10:T$11,S$10:S$11,$G90),0)))))</f>
        <v>1</v>
      </c>
      <c r="X90" s="63" cm="1">
        <f t="array" ref="X90">IF($G90&gt;=X$7,TREND(Y$6:Y$7,X$6:X$7,$G90),IF($G90&gt;=X$8,TREND(Y$7:Y$8,X$7:X$8,$G90),IF($G90&gt;=X$9,TREND(Y$8:Y$9,X$8:X$9,$G90),IF($G90&gt;=X$10,TREND(Y$9:Y$10,X$9:X$10,$G90),IF($G90&gt;=X$11,TREND(Y$10:Y$11,X$10:X$11,$G90),0)))))</f>
        <v>0</v>
      </c>
      <c r="Y90" s="20"/>
      <c r="Z90" s="18"/>
      <c r="AA90" s="18"/>
      <c r="AB90" s="18"/>
      <c r="AC90" s="18"/>
      <c r="AD90" s="18"/>
      <c r="AE90" s="18"/>
      <c r="AF90" s="18"/>
      <c r="AI90" s="21"/>
      <c r="AJ90" s="29">
        <f t="shared" si="30"/>
        <v>46527</v>
      </c>
      <c r="AK90">
        <f t="shared" si="24"/>
        <v>0</v>
      </c>
      <c r="AL90" s="1">
        <f t="shared" si="25"/>
        <v>1</v>
      </c>
      <c r="AM90" s="1">
        <f t="shared" si="26"/>
        <v>0</v>
      </c>
      <c r="AN90" s="121">
        <f t="shared" si="27"/>
        <v>0</v>
      </c>
      <c r="AO90" s="120">
        <f t="shared" si="29"/>
        <v>0.85</v>
      </c>
    </row>
    <row r="91" spans="1:41" x14ac:dyDescent="0.35">
      <c r="A91" s="63">
        <f t="shared" si="28"/>
        <v>1</v>
      </c>
      <c r="D91" s="159"/>
      <c r="F91" s="21"/>
      <c r="G91" s="63">
        <v>0.5</v>
      </c>
      <c r="I91" s="63" cm="1">
        <f t="array" ref="I91">IF($G91&gt;=I$7,TREND(J$6:J$7,I$6:I$7,$G91),IF($G91&gt;=I$8,TREND(J$7:J$8,I$7:I$8,$G91),IF($G91&gt;=I$9,TREND(J$8:J$9,I$8:I$9,$G91),IF($G91&gt;=I$10,TREND(J$9:J$10,I$9:I$10,$G91),IF($G91&gt;=I$11,TREND(J$10:J$11,I$10:I$11,$G91),0)))))</f>
        <v>1</v>
      </c>
      <c r="J91" s="20"/>
      <c r="K91" s="3"/>
      <c r="N91" s="63" cm="1">
        <f t="array" ref="N91">IF($G91&gt;=N$7,TREND(O$6:O$7,N$6:N$7,$G91),IF($G91&gt;=N$8,TREND(O$7:O$8,N$7:N$8,$G91),IF($G91&gt;=N$9,TREND(O$8:O$9,N$8:N$9,$G91),IF($G91&gt;=N$10,TREND(O$9:O$10,N$9:N$10,$G91),IF($G91&gt;=N$11,TREND(O$10:O$11,N$10:N$11,$G91),0)))))</f>
        <v>1</v>
      </c>
      <c r="S91" s="63" cm="1">
        <f t="array" ref="S91">IF($G91&gt;=S$7,TREND(T$6:T$7,S$6:S$7,$G91),IF($G91&gt;=S$8,TREND(T$7:T$8,S$7:S$8,$G91),IF($G91&gt;=S$9,TREND(T$8:T$9,S$8:S$9,$G91),IF($G91&gt;=S$10,TREND(T$9:T$10,S$9:S$10,$G91),IF($G91&gt;=S$11,TREND(T$10:T$11,S$10:S$11,$G91),0)))))</f>
        <v>1</v>
      </c>
      <c r="X91" s="63" cm="1">
        <f t="array" ref="X91">IF($G91&gt;=X$7,TREND(Y$6:Y$7,X$6:X$7,$G91),IF($G91&gt;=X$8,TREND(Y$7:Y$8,X$7:X$8,$G91),IF($G91&gt;=X$9,TREND(Y$8:Y$9,X$8:X$9,$G91),IF($G91&gt;=X$10,TREND(Y$9:Y$10,X$9:X$10,$G91),IF($G91&gt;=X$11,TREND(Y$10:Y$11,X$10:X$11,$G91),0)))))</f>
        <v>0</v>
      </c>
      <c r="Y91" s="20"/>
      <c r="Z91" s="18"/>
      <c r="AA91" s="18"/>
      <c r="AB91" s="18"/>
      <c r="AC91" s="18"/>
      <c r="AD91" s="18"/>
      <c r="AE91" s="18"/>
      <c r="AF91" s="18"/>
      <c r="AI91" s="21"/>
      <c r="AJ91" s="29">
        <f t="shared" si="30"/>
        <v>46528</v>
      </c>
      <c r="AK91">
        <f t="shared" si="24"/>
        <v>0</v>
      </c>
      <c r="AL91" s="1">
        <f t="shared" si="25"/>
        <v>1</v>
      </c>
      <c r="AM91" s="1">
        <f t="shared" si="26"/>
        <v>0</v>
      </c>
      <c r="AN91" s="121">
        <f t="shared" si="27"/>
        <v>0</v>
      </c>
      <c r="AO91" s="120">
        <f t="shared" si="29"/>
        <v>0.85</v>
      </c>
    </row>
    <row r="92" spans="1:41" x14ac:dyDescent="0.35">
      <c r="A92" s="63">
        <f t="shared" si="28"/>
        <v>0.99499999999999977</v>
      </c>
      <c r="D92" s="159"/>
      <c r="F92" s="21"/>
      <c r="G92" s="63">
        <v>0.51</v>
      </c>
      <c r="I92" s="63" cm="1">
        <f t="array" ref="I92">IF($G92&gt;=I$7,TREND(J$6:J$7,I$6:I$7,$G92),IF($G92&gt;=I$8,TREND(J$7:J$8,I$7:I$8,$G92),IF($G92&gt;=I$9,TREND(J$8:J$9,I$8:I$9,$G92),IF($G92&gt;=I$10,TREND(J$9:J$10,I$9:I$10,$G92),IF($G92&gt;=I$11,TREND(J$10:J$11,I$10:I$11,$G92),0)))))</f>
        <v>0.995</v>
      </c>
      <c r="J92" s="20"/>
      <c r="K92" s="3"/>
      <c r="N92" s="63" cm="1">
        <f t="array" ref="N92">IF($G92&gt;=N$7,TREND(O$6:O$7,N$6:N$7,$G92),IF($G92&gt;=N$8,TREND(O$7:O$8,N$7:N$8,$G92),IF($G92&gt;=N$9,TREND(O$8:O$9,N$8:N$9,$G92),IF($G92&gt;=N$10,TREND(O$9:O$10,N$9:N$10,$G92),IF($G92&gt;=N$11,TREND(O$10:O$11,N$10:N$11,$G92),0)))))</f>
        <v>0.995</v>
      </c>
      <c r="S92" s="63" cm="1">
        <f t="array" ref="S92">IF($G92&gt;=S$7,TREND(T$6:T$7,S$6:S$7,$G92),IF($G92&gt;=S$8,TREND(T$7:T$8,S$7:S$8,$G92),IF($G92&gt;=S$9,TREND(T$8:T$9,S$8:S$9,$G92),IF($G92&gt;=S$10,TREND(T$9:T$10,S$9:S$10,$G92),IF($G92&gt;=S$11,TREND(T$10:T$11,S$10:S$11,$G92),0)))))</f>
        <v>0.995</v>
      </c>
      <c r="X92" s="63" cm="1">
        <f t="array" ref="X92">IF($G92&gt;=X$7,TREND(Y$6:Y$7,X$6:X$7,$G92),IF($G92&gt;=X$8,TREND(Y$7:Y$8,X$7:X$8,$G92),IF($G92&gt;=X$9,TREND(Y$8:Y$9,X$8:X$9,$G92),IF($G92&gt;=X$10,TREND(Y$9:Y$10,X$9:X$10,$G92),IF($G92&gt;=X$11,TREND(Y$10:Y$11,X$10:X$11,$G92),0)))))</f>
        <v>0</v>
      </c>
      <c r="Y92" s="20"/>
      <c r="Z92" s="18"/>
      <c r="AA92" s="18"/>
      <c r="AB92" s="18"/>
      <c r="AC92" s="18"/>
      <c r="AD92" s="18"/>
      <c r="AE92" s="18"/>
      <c r="AF92" s="18"/>
      <c r="AI92" s="21"/>
      <c r="AJ92" s="29">
        <f t="shared" si="30"/>
        <v>46529</v>
      </c>
      <c r="AK92">
        <f t="shared" si="24"/>
        <v>0</v>
      </c>
      <c r="AL92" s="1">
        <f t="shared" si="25"/>
        <v>1</v>
      </c>
      <c r="AM92" s="1">
        <f t="shared" si="26"/>
        <v>0</v>
      </c>
      <c r="AN92" s="121">
        <f t="shared" si="27"/>
        <v>0</v>
      </c>
      <c r="AO92" s="120">
        <f t="shared" si="29"/>
        <v>0.85</v>
      </c>
    </row>
    <row r="93" spans="1:41" x14ac:dyDescent="0.35">
      <c r="A93" s="63">
        <f t="shared" si="28"/>
        <v>0.98999999999999977</v>
      </c>
      <c r="D93" s="159"/>
      <c r="F93" s="21"/>
      <c r="G93" s="63">
        <v>0.52</v>
      </c>
      <c r="I93" s="63" cm="1">
        <f t="array" ref="I93">IF($G93&gt;=I$7,TREND(J$6:J$7,I$6:I$7,$G93),IF($G93&gt;=I$8,TREND(J$7:J$8,I$7:I$8,$G93),IF($G93&gt;=I$9,TREND(J$8:J$9,I$8:I$9,$G93),IF($G93&gt;=I$10,TREND(J$9:J$10,I$9:I$10,$G93),IF($G93&gt;=I$11,TREND(J$10:J$11,I$10:I$11,$G93),0)))))</f>
        <v>0.99</v>
      </c>
      <c r="J93" s="20"/>
      <c r="K93" s="3"/>
      <c r="N93" s="63" cm="1">
        <f t="array" ref="N93">IF($G93&gt;=N$7,TREND(O$6:O$7,N$6:N$7,$G93),IF($G93&gt;=N$8,TREND(O$7:O$8,N$7:N$8,$G93),IF($G93&gt;=N$9,TREND(O$8:O$9,N$8:N$9,$G93),IF($G93&gt;=N$10,TREND(O$9:O$10,N$9:N$10,$G93),IF($G93&gt;=N$11,TREND(O$10:O$11,N$10:N$11,$G93),0)))))</f>
        <v>0.99</v>
      </c>
      <c r="S93" s="63" cm="1">
        <f t="array" ref="S93">IF($G93&gt;=S$7,TREND(T$6:T$7,S$6:S$7,$G93),IF($G93&gt;=S$8,TREND(T$7:T$8,S$7:S$8,$G93),IF($G93&gt;=S$9,TREND(T$8:T$9,S$8:S$9,$G93),IF($G93&gt;=S$10,TREND(T$9:T$10,S$9:S$10,$G93),IF($G93&gt;=S$11,TREND(T$10:T$11,S$10:S$11,$G93),0)))))</f>
        <v>0.99</v>
      </c>
      <c r="X93" s="63" cm="1">
        <f t="array" ref="X93">IF($G93&gt;=X$7,TREND(Y$6:Y$7,X$6:X$7,$G93),IF($G93&gt;=X$8,TREND(Y$7:Y$8,X$7:X$8,$G93),IF($G93&gt;=X$9,TREND(Y$8:Y$9,X$8:X$9,$G93),IF($G93&gt;=X$10,TREND(Y$9:Y$10,X$9:X$10,$G93),IF($G93&gt;=X$11,TREND(Y$10:Y$11,X$10:X$11,$G93),0)))))</f>
        <v>0</v>
      </c>
      <c r="Y93" s="20"/>
      <c r="Z93" s="18"/>
      <c r="AA93" s="18"/>
      <c r="AB93" s="18"/>
      <c r="AC93" s="18"/>
      <c r="AD93" s="18"/>
      <c r="AE93" s="18"/>
      <c r="AF93" s="18"/>
      <c r="AI93" s="21"/>
      <c r="AJ93" s="29">
        <f t="shared" si="30"/>
        <v>46530</v>
      </c>
      <c r="AK93">
        <f t="shared" si="24"/>
        <v>0</v>
      </c>
      <c r="AL93" s="1">
        <f t="shared" si="25"/>
        <v>1</v>
      </c>
      <c r="AM93" s="1">
        <f t="shared" si="26"/>
        <v>0</v>
      </c>
      <c r="AN93" s="121">
        <f t="shared" si="27"/>
        <v>0</v>
      </c>
      <c r="AO93" s="120">
        <f t="shared" si="29"/>
        <v>0.85</v>
      </c>
    </row>
    <row r="94" spans="1:41" x14ac:dyDescent="0.35">
      <c r="A94" s="63">
        <f t="shared" si="28"/>
        <v>0.98499999999999988</v>
      </c>
      <c r="D94" s="159"/>
      <c r="F94" s="21"/>
      <c r="G94" s="63">
        <v>0.53</v>
      </c>
      <c r="I94" s="63" cm="1">
        <f t="array" ref="I94">IF($G94&gt;=I$7,TREND(J$6:J$7,I$6:I$7,$G94),IF($G94&gt;=I$8,TREND(J$7:J$8,I$7:I$8,$G94),IF($G94&gt;=I$9,TREND(J$8:J$9,I$8:I$9,$G94),IF($G94&gt;=I$10,TREND(J$9:J$10,I$9:I$10,$G94),IF($G94&gt;=I$11,TREND(J$10:J$11,I$10:I$11,$G94),0)))))</f>
        <v>0.98499999999999999</v>
      </c>
      <c r="J94" s="20"/>
      <c r="K94" s="3"/>
      <c r="N94" s="63" cm="1">
        <f t="array" ref="N94">IF($G94&gt;=N$7,TREND(O$6:O$7,N$6:N$7,$G94),IF($G94&gt;=N$8,TREND(O$7:O$8,N$7:N$8,$G94),IF($G94&gt;=N$9,TREND(O$8:O$9,N$8:N$9,$G94),IF($G94&gt;=N$10,TREND(O$9:O$10,N$9:N$10,$G94),IF($G94&gt;=N$11,TREND(O$10:O$11,N$10:N$11,$G94),0)))))</f>
        <v>0.98499999999999999</v>
      </c>
      <c r="S94" s="63" cm="1">
        <f t="array" ref="S94">IF($G94&gt;=S$7,TREND(T$6:T$7,S$6:S$7,$G94),IF($G94&gt;=S$8,TREND(T$7:T$8,S$7:S$8,$G94),IF($G94&gt;=S$9,TREND(T$8:T$9,S$8:S$9,$G94),IF($G94&gt;=S$10,TREND(T$9:T$10,S$9:S$10,$G94),IF($G94&gt;=S$11,TREND(T$10:T$11,S$10:S$11,$G94),0)))))</f>
        <v>0.98499999999999999</v>
      </c>
      <c r="X94" s="63" cm="1">
        <f t="array" ref="X94">IF($G94&gt;=X$7,TREND(Y$6:Y$7,X$6:X$7,$G94),IF($G94&gt;=X$8,TREND(Y$7:Y$8,X$7:X$8,$G94),IF($G94&gt;=X$9,TREND(Y$8:Y$9,X$8:X$9,$G94),IF($G94&gt;=X$10,TREND(Y$9:Y$10,X$9:X$10,$G94),IF($G94&gt;=X$11,TREND(Y$10:Y$11,X$10:X$11,$G94),0)))))</f>
        <v>0</v>
      </c>
      <c r="Y94" s="20"/>
      <c r="Z94" s="18"/>
      <c r="AA94" s="18"/>
      <c r="AB94" s="18"/>
      <c r="AC94" s="18"/>
      <c r="AD94" s="18"/>
      <c r="AE94" s="18"/>
      <c r="AF94" s="18"/>
      <c r="AI94" s="21"/>
      <c r="AJ94" s="29">
        <f t="shared" si="30"/>
        <v>46531</v>
      </c>
      <c r="AK94">
        <f t="shared" si="24"/>
        <v>0</v>
      </c>
      <c r="AL94" s="1">
        <f t="shared" si="25"/>
        <v>1</v>
      </c>
      <c r="AM94" s="1">
        <f t="shared" si="26"/>
        <v>0</v>
      </c>
      <c r="AN94" s="121">
        <f t="shared" si="27"/>
        <v>0</v>
      </c>
      <c r="AO94" s="120">
        <f t="shared" si="29"/>
        <v>0.85</v>
      </c>
    </row>
    <row r="95" spans="1:41" x14ac:dyDescent="0.35">
      <c r="A95" s="63">
        <f t="shared" si="28"/>
        <v>0.97999999999999987</v>
      </c>
      <c r="D95" s="159"/>
      <c r="F95" s="21"/>
      <c r="G95" s="63">
        <v>0.54</v>
      </c>
      <c r="I95" s="63" cm="1">
        <f t="array" ref="I95">IF($G95&gt;=I$7,TREND(J$6:J$7,I$6:I$7,$G95),IF($G95&gt;=I$8,TREND(J$7:J$8,I$7:I$8,$G95),IF($G95&gt;=I$9,TREND(J$8:J$9,I$8:I$9,$G95),IF($G95&gt;=I$10,TREND(J$9:J$10,I$9:I$10,$G95),IF($G95&gt;=I$11,TREND(J$10:J$11,I$10:I$11,$G95),0)))))</f>
        <v>0.98</v>
      </c>
      <c r="J95" s="20"/>
      <c r="K95" s="3"/>
      <c r="N95" s="63" cm="1">
        <f t="array" ref="N95">IF($G95&gt;=N$7,TREND(O$6:O$7,N$6:N$7,$G95),IF($G95&gt;=N$8,TREND(O$7:O$8,N$7:N$8,$G95),IF($G95&gt;=N$9,TREND(O$8:O$9,N$8:N$9,$G95),IF($G95&gt;=N$10,TREND(O$9:O$10,N$9:N$10,$G95),IF($G95&gt;=N$11,TREND(O$10:O$11,N$10:N$11,$G95),0)))))</f>
        <v>0.98</v>
      </c>
      <c r="S95" s="63" cm="1">
        <f t="array" ref="S95">IF($G95&gt;=S$7,TREND(T$6:T$7,S$6:S$7,$G95),IF($G95&gt;=S$8,TREND(T$7:T$8,S$7:S$8,$G95),IF($G95&gt;=S$9,TREND(T$8:T$9,S$8:S$9,$G95),IF($G95&gt;=S$10,TREND(T$9:T$10,S$9:S$10,$G95),IF($G95&gt;=S$11,TREND(T$10:T$11,S$10:S$11,$G95),0)))))</f>
        <v>0.98</v>
      </c>
      <c r="X95" s="63" cm="1">
        <f t="array" ref="X95">IF($G95&gt;=X$7,TREND(Y$6:Y$7,X$6:X$7,$G95),IF($G95&gt;=X$8,TREND(Y$7:Y$8,X$7:X$8,$G95),IF($G95&gt;=X$9,TREND(Y$8:Y$9,X$8:X$9,$G95),IF($G95&gt;=X$10,TREND(Y$9:Y$10,X$9:X$10,$G95),IF($G95&gt;=X$11,TREND(Y$10:Y$11,X$10:X$11,$G95),0)))))</f>
        <v>0</v>
      </c>
      <c r="Y95" s="20"/>
      <c r="Z95" s="18"/>
      <c r="AA95" s="18"/>
      <c r="AB95" s="18"/>
      <c r="AC95" s="18"/>
      <c r="AD95" s="18"/>
      <c r="AE95" s="18"/>
      <c r="AF95" s="18"/>
      <c r="AI95" s="21"/>
      <c r="AJ95" s="29">
        <f t="shared" si="30"/>
        <v>46532</v>
      </c>
      <c r="AK95">
        <f t="shared" si="24"/>
        <v>0</v>
      </c>
      <c r="AL95" s="1">
        <f t="shared" si="25"/>
        <v>1</v>
      </c>
      <c r="AM95" s="1">
        <f t="shared" si="26"/>
        <v>0</v>
      </c>
      <c r="AN95" s="121">
        <f t="shared" si="27"/>
        <v>0</v>
      </c>
      <c r="AO95" s="120">
        <f t="shared" si="29"/>
        <v>0.85</v>
      </c>
    </row>
    <row r="96" spans="1:41" x14ac:dyDescent="0.35">
      <c r="A96" s="63">
        <f t="shared" si="28"/>
        <v>0.97499999999999998</v>
      </c>
      <c r="D96" s="159"/>
      <c r="F96" s="21"/>
      <c r="G96" s="63">
        <v>0.55000000000000004</v>
      </c>
      <c r="I96" s="63" cm="1">
        <f t="array" ref="I96">IF($G96&gt;=I$7,TREND(J$6:J$7,I$6:I$7,$G96),IF($G96&gt;=I$8,TREND(J$7:J$8,I$7:I$8,$G96),IF($G96&gt;=I$9,TREND(J$8:J$9,I$8:I$9,$G96),IF($G96&gt;=I$10,TREND(J$9:J$10,I$9:I$10,$G96),IF($G96&gt;=I$11,TREND(J$10:J$11,I$10:I$11,$G96),0)))))</f>
        <v>0.97499999999999998</v>
      </c>
      <c r="J96" s="20"/>
      <c r="K96" s="3"/>
      <c r="N96" s="63" cm="1">
        <f t="array" ref="N96">IF($G96&gt;=N$7,TREND(O$6:O$7,N$6:N$7,$G96),IF($G96&gt;=N$8,TREND(O$7:O$8,N$7:N$8,$G96),IF($G96&gt;=N$9,TREND(O$8:O$9,N$8:N$9,$G96),IF($G96&gt;=N$10,TREND(O$9:O$10,N$9:N$10,$G96),IF($G96&gt;=N$11,TREND(O$10:O$11,N$10:N$11,$G96),0)))))</f>
        <v>0.97499999999999998</v>
      </c>
      <c r="S96" s="63" cm="1">
        <f t="array" ref="S96">IF($G96&gt;=S$7,TREND(T$6:T$7,S$6:S$7,$G96),IF($G96&gt;=S$8,TREND(T$7:T$8,S$7:S$8,$G96),IF($G96&gt;=S$9,TREND(T$8:T$9,S$8:S$9,$G96),IF($G96&gt;=S$10,TREND(T$9:T$10,S$9:S$10,$G96),IF($G96&gt;=S$11,TREND(T$10:T$11,S$10:S$11,$G96),0)))))</f>
        <v>0.97499999999999998</v>
      </c>
      <c r="X96" s="63" cm="1">
        <f t="array" ref="X96">IF($G96&gt;=X$7,TREND(Y$6:Y$7,X$6:X$7,$G96),IF($G96&gt;=X$8,TREND(Y$7:Y$8,X$7:X$8,$G96),IF($G96&gt;=X$9,TREND(Y$8:Y$9,X$8:X$9,$G96),IF($G96&gt;=X$10,TREND(Y$9:Y$10,X$9:X$10,$G96),IF($G96&gt;=X$11,TREND(Y$10:Y$11,X$10:X$11,$G96),0)))))</f>
        <v>0</v>
      </c>
      <c r="Y96" s="20"/>
      <c r="Z96" s="18"/>
      <c r="AA96" s="18"/>
      <c r="AB96" s="18"/>
      <c r="AC96" s="18"/>
      <c r="AD96" s="18"/>
      <c r="AE96" s="18"/>
      <c r="AF96" s="18"/>
      <c r="AI96" s="21"/>
      <c r="AJ96" s="29">
        <f t="shared" si="30"/>
        <v>46533</v>
      </c>
      <c r="AK96">
        <f t="shared" si="24"/>
        <v>0</v>
      </c>
      <c r="AL96" s="1">
        <f t="shared" si="25"/>
        <v>1</v>
      </c>
      <c r="AM96" s="1">
        <f t="shared" si="26"/>
        <v>0</v>
      </c>
      <c r="AN96" s="121">
        <f t="shared" si="27"/>
        <v>0</v>
      </c>
      <c r="AO96" s="120">
        <f t="shared" si="29"/>
        <v>0.85</v>
      </c>
    </row>
    <row r="97" spans="1:41" x14ac:dyDescent="0.35">
      <c r="A97" s="63">
        <f t="shared" si="28"/>
        <v>0.96999999999999975</v>
      </c>
      <c r="D97" s="159"/>
      <c r="F97" s="21"/>
      <c r="G97" s="63">
        <v>0.56000000000000005</v>
      </c>
      <c r="I97" s="63" cm="1">
        <f t="array" ref="I97">IF($G97&gt;=I$7,TREND(J$6:J$7,I$6:I$7,$G97),IF($G97&gt;=I$8,TREND(J$7:J$8,I$7:I$8,$G97),IF($G97&gt;=I$9,TREND(J$8:J$9,I$8:I$9,$G97),IF($G97&gt;=I$10,TREND(J$9:J$10,I$9:I$10,$G97),IF($G97&gt;=I$11,TREND(J$10:J$11,I$10:I$11,$G97),0)))))</f>
        <v>0.97</v>
      </c>
      <c r="J97" s="20"/>
      <c r="K97" s="3"/>
      <c r="N97" s="63" cm="1">
        <f t="array" ref="N97">IF($G97&gt;=N$7,TREND(O$6:O$7,N$6:N$7,$G97),IF($G97&gt;=N$8,TREND(O$7:O$8,N$7:N$8,$G97),IF($G97&gt;=N$9,TREND(O$8:O$9,N$8:N$9,$G97),IF($G97&gt;=N$10,TREND(O$9:O$10,N$9:N$10,$G97),IF($G97&gt;=N$11,TREND(O$10:O$11,N$10:N$11,$G97),0)))))</f>
        <v>0.97</v>
      </c>
      <c r="S97" s="63" cm="1">
        <f t="array" ref="S97">IF($G97&gt;=S$7,TREND(T$6:T$7,S$6:S$7,$G97),IF($G97&gt;=S$8,TREND(T$7:T$8,S$7:S$8,$G97),IF($G97&gt;=S$9,TREND(T$8:T$9,S$8:S$9,$G97),IF($G97&gt;=S$10,TREND(T$9:T$10,S$9:S$10,$G97),IF($G97&gt;=S$11,TREND(T$10:T$11,S$10:S$11,$G97),0)))))</f>
        <v>0.97</v>
      </c>
      <c r="X97" s="63" cm="1">
        <f t="array" ref="X97">IF($G97&gt;=X$7,TREND(Y$6:Y$7,X$6:X$7,$G97),IF($G97&gt;=X$8,TREND(Y$7:Y$8,X$7:X$8,$G97),IF($G97&gt;=X$9,TREND(Y$8:Y$9,X$8:X$9,$G97),IF($G97&gt;=X$10,TREND(Y$9:Y$10,X$9:X$10,$G97),IF($G97&gt;=X$11,TREND(Y$10:Y$11,X$10:X$11,$G97),0)))))</f>
        <v>0</v>
      </c>
      <c r="Y97" s="20"/>
      <c r="Z97" s="18"/>
      <c r="AA97" s="18"/>
      <c r="AB97" s="18"/>
      <c r="AC97" s="18"/>
      <c r="AD97" s="18"/>
      <c r="AE97" s="18"/>
      <c r="AF97" s="18"/>
      <c r="AI97" s="21"/>
      <c r="AJ97" s="29">
        <f t="shared" si="30"/>
        <v>46534</v>
      </c>
      <c r="AK97">
        <f t="shared" si="24"/>
        <v>0</v>
      </c>
      <c r="AL97" s="1">
        <f t="shared" si="25"/>
        <v>1</v>
      </c>
      <c r="AM97" s="1">
        <f t="shared" si="26"/>
        <v>0</v>
      </c>
      <c r="AN97" s="121">
        <f t="shared" si="27"/>
        <v>0</v>
      </c>
      <c r="AO97" s="120">
        <f t="shared" si="29"/>
        <v>0.85</v>
      </c>
    </row>
    <row r="98" spans="1:41" x14ac:dyDescent="0.35">
      <c r="A98" s="63">
        <f t="shared" si="28"/>
        <v>0.96499999999999997</v>
      </c>
      <c r="D98" s="159"/>
      <c r="F98" s="21"/>
      <c r="G98" s="63">
        <v>0.56999999999999995</v>
      </c>
      <c r="I98" s="63" cm="1">
        <f t="array" ref="I98">IF($G98&gt;=I$7,TREND(J$6:J$7,I$6:I$7,$G98),IF($G98&gt;=I$8,TREND(J$7:J$8,I$7:I$8,$G98),IF($G98&gt;=I$9,TREND(J$8:J$9,I$8:I$9,$G98),IF($G98&gt;=I$10,TREND(J$9:J$10,I$9:I$10,$G98),IF($G98&gt;=I$11,TREND(J$10:J$11,I$10:I$11,$G98),0)))))</f>
        <v>0.96500000000000008</v>
      </c>
      <c r="J98" s="20"/>
      <c r="K98" s="3"/>
      <c r="N98" s="63" cm="1">
        <f t="array" ref="N98">IF($G98&gt;=N$7,TREND(O$6:O$7,N$6:N$7,$G98),IF($G98&gt;=N$8,TREND(O$7:O$8,N$7:N$8,$G98),IF($G98&gt;=N$9,TREND(O$8:O$9,N$8:N$9,$G98),IF($G98&gt;=N$10,TREND(O$9:O$10,N$9:N$10,$G98),IF($G98&gt;=N$11,TREND(O$10:O$11,N$10:N$11,$G98),0)))))</f>
        <v>0.96500000000000008</v>
      </c>
      <c r="S98" s="63" cm="1">
        <f t="array" ref="S98">IF($G98&gt;=S$7,TREND(T$6:T$7,S$6:S$7,$G98),IF($G98&gt;=S$8,TREND(T$7:T$8,S$7:S$8,$G98),IF($G98&gt;=S$9,TREND(T$8:T$9,S$8:S$9,$G98),IF($G98&gt;=S$10,TREND(T$9:T$10,S$9:S$10,$G98),IF($G98&gt;=S$11,TREND(T$10:T$11,S$10:S$11,$G98),0)))))</f>
        <v>0.96500000000000008</v>
      </c>
      <c r="X98" s="63" cm="1">
        <f t="array" ref="X98">IF($G98&gt;=X$7,TREND(Y$6:Y$7,X$6:X$7,$G98),IF($G98&gt;=X$8,TREND(Y$7:Y$8,X$7:X$8,$G98),IF($G98&gt;=X$9,TREND(Y$8:Y$9,X$8:X$9,$G98),IF($G98&gt;=X$10,TREND(Y$9:Y$10,X$9:X$10,$G98),IF($G98&gt;=X$11,TREND(Y$10:Y$11,X$10:X$11,$G98),0)))))</f>
        <v>0</v>
      </c>
      <c r="Y98" s="20"/>
      <c r="Z98" s="18"/>
      <c r="AA98" s="18"/>
      <c r="AB98" s="18"/>
      <c r="AC98" s="18"/>
      <c r="AD98" s="18"/>
      <c r="AE98" s="18"/>
      <c r="AF98" s="18"/>
      <c r="AI98" s="21"/>
      <c r="AJ98" s="29">
        <f t="shared" si="30"/>
        <v>46535</v>
      </c>
      <c r="AK98">
        <f t="shared" si="24"/>
        <v>0</v>
      </c>
      <c r="AL98" s="1">
        <f t="shared" si="25"/>
        <v>1</v>
      </c>
      <c r="AM98" s="1">
        <f t="shared" si="26"/>
        <v>0</v>
      </c>
      <c r="AN98" s="121">
        <f t="shared" si="27"/>
        <v>0</v>
      </c>
      <c r="AO98" s="120">
        <f t="shared" si="29"/>
        <v>0.85</v>
      </c>
    </row>
    <row r="99" spans="1:41" x14ac:dyDescent="0.35">
      <c r="A99" s="63">
        <f t="shared" si="28"/>
        <v>0.95999999999999985</v>
      </c>
      <c r="D99" s="159"/>
      <c r="F99" s="21"/>
      <c r="G99" s="63">
        <v>0.57999999999999996</v>
      </c>
      <c r="I99" s="63" cm="1">
        <f t="array" ref="I99">IF($G99&gt;=I$7,TREND(J$6:J$7,I$6:I$7,$G99),IF($G99&gt;=I$8,TREND(J$7:J$8,I$7:I$8,$G99),IF($G99&gt;=I$9,TREND(J$8:J$9,I$8:I$9,$G99),IF($G99&gt;=I$10,TREND(J$9:J$10,I$9:I$10,$G99),IF($G99&gt;=I$11,TREND(J$10:J$11,I$10:I$11,$G99),0)))))</f>
        <v>0.96</v>
      </c>
      <c r="J99" s="20"/>
      <c r="K99" s="3"/>
      <c r="N99" s="63" cm="1">
        <f t="array" ref="N99">IF($G99&gt;=N$7,TREND(O$6:O$7,N$6:N$7,$G99),IF($G99&gt;=N$8,TREND(O$7:O$8,N$7:N$8,$G99),IF($G99&gt;=N$9,TREND(O$8:O$9,N$8:N$9,$G99),IF($G99&gt;=N$10,TREND(O$9:O$10,N$9:N$10,$G99),IF($G99&gt;=N$11,TREND(O$10:O$11,N$10:N$11,$G99),0)))))</f>
        <v>0.96</v>
      </c>
      <c r="S99" s="63" cm="1">
        <f t="array" ref="S99">IF($G99&gt;=S$7,TREND(T$6:T$7,S$6:S$7,$G99),IF($G99&gt;=S$8,TREND(T$7:T$8,S$7:S$8,$G99),IF($G99&gt;=S$9,TREND(T$8:T$9,S$8:S$9,$G99),IF($G99&gt;=S$10,TREND(T$9:T$10,S$9:S$10,$G99),IF($G99&gt;=S$11,TREND(T$10:T$11,S$10:S$11,$G99),0)))))</f>
        <v>0.96</v>
      </c>
      <c r="X99" s="63" cm="1">
        <f t="array" ref="X99">IF($G99&gt;=X$7,TREND(Y$6:Y$7,X$6:X$7,$G99),IF($G99&gt;=X$8,TREND(Y$7:Y$8,X$7:X$8,$G99),IF($G99&gt;=X$9,TREND(Y$8:Y$9,X$8:X$9,$G99),IF($G99&gt;=X$10,TREND(Y$9:Y$10,X$9:X$10,$G99),IF($G99&gt;=X$11,TREND(Y$10:Y$11,X$10:X$11,$G99),0)))))</f>
        <v>0</v>
      </c>
      <c r="Y99" s="20"/>
      <c r="Z99" s="18"/>
      <c r="AA99" s="18"/>
      <c r="AB99" s="18"/>
      <c r="AC99" s="18"/>
      <c r="AD99" s="18"/>
      <c r="AE99" s="18"/>
      <c r="AF99" s="18"/>
      <c r="AI99" s="21"/>
      <c r="AJ99" s="29">
        <f t="shared" si="30"/>
        <v>46536</v>
      </c>
      <c r="AK99">
        <f t="shared" si="24"/>
        <v>0</v>
      </c>
      <c r="AL99" s="1">
        <f t="shared" si="25"/>
        <v>1</v>
      </c>
      <c r="AM99" s="1">
        <f t="shared" si="26"/>
        <v>0</v>
      </c>
      <c r="AN99" s="121">
        <f t="shared" si="27"/>
        <v>0</v>
      </c>
      <c r="AO99" s="120">
        <f t="shared" si="29"/>
        <v>0.85</v>
      </c>
    </row>
    <row r="100" spans="1:41" x14ac:dyDescent="0.35">
      <c r="A100" s="63">
        <f t="shared" si="28"/>
        <v>0.95499999999999996</v>
      </c>
      <c r="D100" s="159"/>
      <c r="F100" s="21"/>
      <c r="G100" s="63">
        <v>0.59</v>
      </c>
      <c r="I100" s="63" cm="1">
        <f t="array" ref="I100">IF($G100&gt;=I$7,TREND(J$6:J$7,I$6:I$7,$G100),IF($G100&gt;=I$8,TREND(J$7:J$8,I$7:I$8,$G100),IF($G100&gt;=I$9,TREND(J$8:J$9,I$8:I$9,$G100),IF($G100&gt;=I$10,TREND(J$9:J$10,I$9:I$10,$G100),IF($G100&gt;=I$11,TREND(J$10:J$11,I$10:I$11,$G100),0)))))</f>
        <v>0.95500000000000007</v>
      </c>
      <c r="J100" s="20"/>
      <c r="K100" s="3"/>
      <c r="N100" s="63" cm="1">
        <f t="array" ref="N100">IF($G100&gt;=N$7,TREND(O$6:O$7,N$6:N$7,$G100),IF($G100&gt;=N$8,TREND(O$7:O$8,N$7:N$8,$G100),IF($G100&gt;=N$9,TREND(O$8:O$9,N$8:N$9,$G100),IF($G100&gt;=N$10,TREND(O$9:O$10,N$9:N$10,$G100),IF($G100&gt;=N$11,TREND(O$10:O$11,N$10:N$11,$G100),0)))))</f>
        <v>0.95500000000000007</v>
      </c>
      <c r="S100" s="63" cm="1">
        <f t="array" ref="S100">IF($G100&gt;=S$7,TREND(T$6:T$7,S$6:S$7,$G100),IF($G100&gt;=S$8,TREND(T$7:T$8,S$7:S$8,$G100),IF($G100&gt;=S$9,TREND(T$8:T$9,S$8:S$9,$G100),IF($G100&gt;=S$10,TREND(T$9:T$10,S$9:S$10,$G100),IF($G100&gt;=S$11,TREND(T$10:T$11,S$10:S$11,$G100),0)))))</f>
        <v>0.95500000000000007</v>
      </c>
      <c r="X100" s="63" cm="1">
        <f t="array" ref="X100">IF($G100&gt;=X$7,TREND(Y$6:Y$7,X$6:X$7,$G100),IF($G100&gt;=X$8,TREND(Y$7:Y$8,X$7:X$8,$G100),IF($G100&gt;=X$9,TREND(Y$8:Y$9,X$8:X$9,$G100),IF($G100&gt;=X$10,TREND(Y$9:Y$10,X$9:X$10,$G100),IF($G100&gt;=X$11,TREND(Y$10:Y$11,X$10:X$11,$G100),0)))))</f>
        <v>0</v>
      </c>
      <c r="Y100" s="20"/>
      <c r="Z100" s="18"/>
      <c r="AA100" s="18"/>
      <c r="AB100" s="18"/>
      <c r="AC100" s="18"/>
      <c r="AD100" s="18"/>
      <c r="AE100" s="18"/>
      <c r="AF100" s="18"/>
      <c r="AI100" s="21"/>
      <c r="AJ100" s="29">
        <f t="shared" si="30"/>
        <v>46537</v>
      </c>
      <c r="AK100">
        <f t="shared" si="24"/>
        <v>0</v>
      </c>
      <c r="AL100" s="1">
        <f t="shared" si="25"/>
        <v>1</v>
      </c>
      <c r="AM100" s="1">
        <f t="shared" si="26"/>
        <v>0</v>
      </c>
      <c r="AN100" s="121">
        <f t="shared" si="27"/>
        <v>0</v>
      </c>
      <c r="AO100" s="120">
        <f t="shared" si="29"/>
        <v>0.85</v>
      </c>
    </row>
    <row r="101" spans="1:41" x14ac:dyDescent="0.35">
      <c r="A101" s="63">
        <f t="shared" si="28"/>
        <v>0.94999999999999984</v>
      </c>
      <c r="D101" s="159"/>
      <c r="F101" s="21"/>
      <c r="G101" s="63">
        <v>0.6</v>
      </c>
      <c r="I101" s="63" cm="1">
        <f t="array" ref="I101">IF($G101&gt;=I$7,TREND(J$6:J$7,I$6:I$7,$G101),IF($G101&gt;=I$8,TREND(J$7:J$8,I$7:I$8,$G101),IF($G101&gt;=I$9,TREND(J$8:J$9,I$8:I$9,$G101),IF($G101&gt;=I$10,TREND(J$9:J$10,I$9:I$10,$G101),IF($G101&gt;=I$11,TREND(J$10:J$11,I$10:I$11,$G101),0)))))</f>
        <v>0.95</v>
      </c>
      <c r="J101" s="20"/>
      <c r="K101" s="3"/>
      <c r="N101" s="63" cm="1">
        <f t="array" ref="N101">IF($G101&gt;=N$7,TREND(O$6:O$7,N$6:N$7,$G101),IF($G101&gt;=N$8,TREND(O$7:O$8,N$7:N$8,$G101),IF($G101&gt;=N$9,TREND(O$8:O$9,N$8:N$9,$G101),IF($G101&gt;=N$10,TREND(O$9:O$10,N$9:N$10,$G101),IF($G101&gt;=N$11,TREND(O$10:O$11,N$10:N$11,$G101),0)))))</f>
        <v>0.95</v>
      </c>
      <c r="S101" s="63" cm="1">
        <f t="array" ref="S101">IF($G101&gt;=S$7,TREND(T$6:T$7,S$6:S$7,$G101),IF($G101&gt;=S$8,TREND(T$7:T$8,S$7:S$8,$G101),IF($G101&gt;=S$9,TREND(T$8:T$9,S$8:S$9,$G101),IF($G101&gt;=S$10,TREND(T$9:T$10,S$9:S$10,$G101),IF($G101&gt;=S$11,TREND(T$10:T$11,S$10:S$11,$G101),0)))))</f>
        <v>0.95</v>
      </c>
      <c r="X101" s="63" cm="1">
        <f t="array" ref="X101">IF($G101&gt;=X$7,TREND(Y$6:Y$7,X$6:X$7,$G101),IF($G101&gt;=X$8,TREND(Y$7:Y$8,X$7:X$8,$G101),IF($G101&gt;=X$9,TREND(Y$8:Y$9,X$8:X$9,$G101),IF($G101&gt;=X$10,TREND(Y$9:Y$10,X$9:X$10,$G101),IF($G101&gt;=X$11,TREND(Y$10:Y$11,X$10:X$11,$G101),0)))))</f>
        <v>0</v>
      </c>
      <c r="Y101" s="20"/>
      <c r="Z101" s="18"/>
      <c r="AA101" s="18"/>
      <c r="AB101" s="18"/>
      <c r="AC101" s="18"/>
      <c r="AD101" s="18"/>
      <c r="AE101" s="18"/>
      <c r="AF101" s="18"/>
      <c r="AI101" s="21"/>
      <c r="AJ101" s="29">
        <f t="shared" si="30"/>
        <v>46538</v>
      </c>
      <c r="AK101">
        <f t="shared" si="24"/>
        <v>0</v>
      </c>
      <c r="AL101" s="1">
        <f t="shared" si="25"/>
        <v>1</v>
      </c>
      <c r="AM101" s="1">
        <f t="shared" si="26"/>
        <v>0</v>
      </c>
      <c r="AN101" s="121">
        <f t="shared" si="27"/>
        <v>0</v>
      </c>
      <c r="AO101" s="120">
        <f t="shared" si="29"/>
        <v>0.85</v>
      </c>
    </row>
    <row r="102" spans="1:41" x14ac:dyDescent="0.35">
      <c r="A102" s="63">
        <f t="shared" si="28"/>
        <v>0.94499999999999984</v>
      </c>
      <c r="D102" s="159"/>
      <c r="F102" s="21"/>
      <c r="G102" s="63">
        <v>0.61</v>
      </c>
      <c r="I102" s="63" cm="1">
        <f t="array" ref="I102">IF($G102&gt;=I$7,TREND(J$6:J$7,I$6:I$7,$G102),IF($G102&gt;=I$8,TREND(J$7:J$8,I$7:I$8,$G102),IF($G102&gt;=I$9,TREND(J$8:J$9,I$8:I$9,$G102),IF($G102&gt;=I$10,TREND(J$9:J$10,I$9:I$10,$G102),IF($G102&gt;=I$11,TREND(J$10:J$11,I$10:I$11,$G102),0)))))</f>
        <v>0.94500000000000006</v>
      </c>
      <c r="J102" s="20"/>
      <c r="K102" s="3"/>
      <c r="N102" s="63" cm="1">
        <f t="array" ref="N102">IF($G102&gt;=N$7,TREND(O$6:O$7,N$6:N$7,$G102),IF($G102&gt;=N$8,TREND(O$7:O$8,N$7:N$8,$G102),IF($G102&gt;=N$9,TREND(O$8:O$9,N$8:N$9,$G102),IF($G102&gt;=N$10,TREND(O$9:O$10,N$9:N$10,$G102),IF($G102&gt;=N$11,TREND(O$10:O$11,N$10:N$11,$G102),0)))))</f>
        <v>0.94500000000000006</v>
      </c>
      <c r="S102" s="63" cm="1">
        <f t="array" ref="S102">IF($G102&gt;=S$7,TREND(T$6:T$7,S$6:S$7,$G102),IF($G102&gt;=S$8,TREND(T$7:T$8,S$7:S$8,$G102),IF($G102&gt;=S$9,TREND(T$8:T$9,S$8:S$9,$G102),IF($G102&gt;=S$10,TREND(T$9:T$10,S$9:S$10,$G102),IF($G102&gt;=S$11,TREND(T$10:T$11,S$10:S$11,$G102),0)))))</f>
        <v>0.94500000000000006</v>
      </c>
      <c r="X102" s="63" cm="1">
        <f t="array" ref="X102">IF($G102&gt;=X$7,TREND(Y$6:Y$7,X$6:X$7,$G102),IF($G102&gt;=X$8,TREND(Y$7:Y$8,X$7:X$8,$G102),IF($G102&gt;=X$9,TREND(Y$8:Y$9,X$8:X$9,$G102),IF($G102&gt;=X$10,TREND(Y$9:Y$10,X$9:X$10,$G102),IF($G102&gt;=X$11,TREND(Y$10:Y$11,X$10:X$11,$G102),0)))))</f>
        <v>0</v>
      </c>
      <c r="Y102" s="20"/>
      <c r="Z102" s="18"/>
      <c r="AA102" s="18"/>
      <c r="AB102" s="18"/>
      <c r="AC102" s="18"/>
      <c r="AD102" s="18"/>
      <c r="AE102" s="18"/>
      <c r="AF102" s="18"/>
      <c r="AI102" s="21"/>
      <c r="AJ102" s="29">
        <f t="shared" si="30"/>
        <v>46539</v>
      </c>
      <c r="AK102">
        <f t="shared" si="24"/>
        <v>0</v>
      </c>
      <c r="AL102" s="1">
        <f t="shared" si="25"/>
        <v>1</v>
      </c>
      <c r="AM102" s="1">
        <f t="shared" si="26"/>
        <v>0</v>
      </c>
      <c r="AN102" s="121">
        <f t="shared" si="27"/>
        <v>0</v>
      </c>
      <c r="AO102" s="120">
        <f t="shared" si="29"/>
        <v>0.85</v>
      </c>
    </row>
    <row r="103" spans="1:41" x14ac:dyDescent="0.35">
      <c r="A103" s="63">
        <f t="shared" si="28"/>
        <v>0.93999999999999984</v>
      </c>
      <c r="D103" s="159"/>
      <c r="F103" s="21"/>
      <c r="G103" s="63">
        <v>0.62</v>
      </c>
      <c r="I103" s="63" cm="1">
        <f t="array" ref="I103">IF($G103&gt;=I$7,TREND(J$6:J$7,I$6:I$7,$G103),IF($G103&gt;=I$8,TREND(J$7:J$8,I$7:I$8,$G103),IF($G103&gt;=I$9,TREND(J$8:J$9,I$8:I$9,$G103),IF($G103&gt;=I$10,TREND(J$9:J$10,I$9:I$10,$G103),IF($G103&gt;=I$11,TREND(J$10:J$11,I$10:I$11,$G103),0)))))</f>
        <v>0.94</v>
      </c>
      <c r="J103" s="20"/>
      <c r="K103" s="3"/>
      <c r="N103" s="63" cm="1">
        <f t="array" ref="N103">IF($G103&gt;=N$7,TREND(O$6:O$7,N$6:N$7,$G103),IF($G103&gt;=N$8,TREND(O$7:O$8,N$7:N$8,$G103),IF($G103&gt;=N$9,TREND(O$8:O$9,N$8:N$9,$G103),IF($G103&gt;=N$10,TREND(O$9:O$10,N$9:N$10,$G103),IF($G103&gt;=N$11,TREND(O$10:O$11,N$10:N$11,$G103),0)))))</f>
        <v>0.94</v>
      </c>
      <c r="S103" s="63" cm="1">
        <f t="array" ref="S103">IF($G103&gt;=S$7,TREND(T$6:T$7,S$6:S$7,$G103),IF($G103&gt;=S$8,TREND(T$7:T$8,S$7:S$8,$G103),IF($G103&gt;=S$9,TREND(T$8:T$9,S$8:S$9,$G103),IF($G103&gt;=S$10,TREND(T$9:T$10,S$9:S$10,$G103),IF($G103&gt;=S$11,TREND(T$10:T$11,S$10:S$11,$G103),0)))))</f>
        <v>0.94</v>
      </c>
      <c r="X103" s="63" cm="1">
        <f t="array" ref="X103">IF($G103&gt;=X$7,TREND(Y$6:Y$7,X$6:X$7,$G103),IF($G103&gt;=X$8,TREND(Y$7:Y$8,X$7:X$8,$G103),IF($G103&gt;=X$9,TREND(Y$8:Y$9,X$8:X$9,$G103),IF($G103&gt;=X$10,TREND(Y$9:Y$10,X$9:X$10,$G103),IF($G103&gt;=X$11,TREND(Y$10:Y$11,X$10:X$11,$G103),0)))))</f>
        <v>0</v>
      </c>
      <c r="Y103" s="20"/>
      <c r="Z103" s="18"/>
      <c r="AA103" s="18"/>
      <c r="AB103" s="18"/>
      <c r="AC103" s="18"/>
      <c r="AD103" s="18"/>
      <c r="AE103" s="18"/>
      <c r="AF103" s="18"/>
      <c r="AI103" s="21"/>
      <c r="AJ103" s="29">
        <f t="shared" si="30"/>
        <v>46540</v>
      </c>
      <c r="AK103">
        <f t="shared" si="24"/>
        <v>0</v>
      </c>
      <c r="AL103" s="1">
        <f t="shared" si="25"/>
        <v>1</v>
      </c>
      <c r="AM103" s="1">
        <f t="shared" si="26"/>
        <v>0</v>
      </c>
      <c r="AN103" s="121">
        <f t="shared" si="27"/>
        <v>0</v>
      </c>
      <c r="AO103" s="120">
        <f t="shared" si="29"/>
        <v>0.85</v>
      </c>
    </row>
    <row r="104" spans="1:41" x14ac:dyDescent="0.35">
      <c r="A104" s="63">
        <f t="shared" si="28"/>
        <v>0.93499999999999994</v>
      </c>
      <c r="D104" s="159"/>
      <c r="F104" s="21"/>
      <c r="G104" s="63">
        <v>0.63</v>
      </c>
      <c r="I104" s="63" cm="1">
        <f t="array" ref="I104">IF($G104&gt;=I$7,TREND(J$6:J$7,I$6:I$7,$G104),IF($G104&gt;=I$8,TREND(J$7:J$8,I$7:I$8,$G104),IF($G104&gt;=I$9,TREND(J$8:J$9,I$8:I$9,$G104),IF($G104&gt;=I$10,TREND(J$9:J$10,I$9:I$10,$G104),IF($G104&gt;=I$11,TREND(J$10:J$11,I$10:I$11,$G104),0)))))</f>
        <v>0.93500000000000005</v>
      </c>
      <c r="J104" s="20"/>
      <c r="K104" s="3"/>
      <c r="N104" s="63" cm="1">
        <f t="array" ref="N104">IF($G104&gt;=N$7,TREND(O$6:O$7,N$6:N$7,$G104),IF($G104&gt;=N$8,TREND(O$7:O$8,N$7:N$8,$G104),IF($G104&gt;=N$9,TREND(O$8:O$9,N$8:N$9,$G104),IF($G104&gt;=N$10,TREND(O$9:O$10,N$9:N$10,$G104),IF($G104&gt;=N$11,TREND(O$10:O$11,N$10:N$11,$G104),0)))))</f>
        <v>0.93500000000000005</v>
      </c>
      <c r="S104" s="63" cm="1">
        <f t="array" ref="S104">IF($G104&gt;=S$7,TREND(T$6:T$7,S$6:S$7,$G104),IF($G104&gt;=S$8,TREND(T$7:T$8,S$7:S$8,$G104),IF($G104&gt;=S$9,TREND(T$8:T$9,S$8:S$9,$G104),IF($G104&gt;=S$10,TREND(T$9:T$10,S$9:S$10,$G104),IF($G104&gt;=S$11,TREND(T$10:T$11,S$10:S$11,$G104),0)))))</f>
        <v>0.93500000000000005</v>
      </c>
      <c r="X104" s="63" cm="1">
        <f t="array" ref="X104">IF($G104&gt;=X$7,TREND(Y$6:Y$7,X$6:X$7,$G104),IF($G104&gt;=X$8,TREND(Y$7:Y$8,X$7:X$8,$G104),IF($G104&gt;=X$9,TREND(Y$8:Y$9,X$8:X$9,$G104),IF($G104&gt;=X$10,TREND(Y$9:Y$10,X$9:X$10,$G104),IF($G104&gt;=X$11,TREND(Y$10:Y$11,X$10:X$11,$G104),0)))))</f>
        <v>0</v>
      </c>
      <c r="Y104" s="20"/>
      <c r="Z104" s="18"/>
      <c r="AA104" s="18"/>
      <c r="AB104" s="18"/>
      <c r="AC104" s="18"/>
      <c r="AD104" s="18"/>
      <c r="AE104" s="18"/>
      <c r="AF104" s="18"/>
      <c r="AI104" s="21"/>
      <c r="AJ104" s="29">
        <f t="shared" si="30"/>
        <v>46541</v>
      </c>
      <c r="AK104">
        <f t="shared" si="24"/>
        <v>0</v>
      </c>
      <c r="AL104" s="1">
        <f t="shared" si="25"/>
        <v>1</v>
      </c>
      <c r="AM104" s="1">
        <f t="shared" si="26"/>
        <v>0</v>
      </c>
      <c r="AN104" s="121">
        <f t="shared" si="27"/>
        <v>0</v>
      </c>
      <c r="AO104" s="120">
        <f t="shared" si="29"/>
        <v>0.85</v>
      </c>
    </row>
    <row r="105" spans="1:41" x14ac:dyDescent="0.35">
      <c r="A105" s="63">
        <f t="shared" si="28"/>
        <v>0.92999999999999983</v>
      </c>
      <c r="D105" s="159"/>
      <c r="F105" s="21"/>
      <c r="G105" s="63">
        <v>0.64</v>
      </c>
      <c r="I105" s="63" cm="1">
        <f t="array" ref="I105">IF($G105&gt;=I$7,TREND(J$6:J$7,I$6:I$7,$G105),IF($G105&gt;=I$8,TREND(J$7:J$8,I$7:I$8,$G105),IF($G105&gt;=I$9,TREND(J$8:J$9,I$8:I$9,$G105),IF($G105&gt;=I$10,TREND(J$9:J$10,I$9:I$10,$G105),IF($G105&gt;=I$11,TREND(J$10:J$11,I$10:I$11,$G105),0)))))</f>
        <v>0.92999999999999994</v>
      </c>
      <c r="J105" s="20"/>
      <c r="K105" s="3"/>
      <c r="N105" s="63" cm="1">
        <f t="array" ref="N105">IF($G105&gt;=N$7,TREND(O$6:O$7,N$6:N$7,$G105),IF($G105&gt;=N$8,TREND(O$7:O$8,N$7:N$8,$G105),IF($G105&gt;=N$9,TREND(O$8:O$9,N$8:N$9,$G105),IF($G105&gt;=N$10,TREND(O$9:O$10,N$9:N$10,$G105),IF($G105&gt;=N$11,TREND(O$10:O$11,N$10:N$11,$G105),0)))))</f>
        <v>0.92999999999999994</v>
      </c>
      <c r="S105" s="63" cm="1">
        <f t="array" ref="S105">IF($G105&gt;=S$7,TREND(T$6:T$7,S$6:S$7,$G105),IF($G105&gt;=S$8,TREND(T$7:T$8,S$7:S$8,$G105),IF($G105&gt;=S$9,TREND(T$8:T$9,S$8:S$9,$G105),IF($G105&gt;=S$10,TREND(T$9:T$10,S$9:S$10,$G105),IF($G105&gt;=S$11,TREND(T$10:T$11,S$10:S$11,$G105),0)))))</f>
        <v>0.92999999999999994</v>
      </c>
      <c r="X105" s="63" cm="1">
        <f t="array" ref="X105">IF($G105&gt;=X$7,TREND(Y$6:Y$7,X$6:X$7,$G105),IF($G105&gt;=X$8,TREND(Y$7:Y$8,X$7:X$8,$G105),IF($G105&gt;=X$9,TREND(Y$8:Y$9,X$8:X$9,$G105),IF($G105&gt;=X$10,TREND(Y$9:Y$10,X$9:X$10,$G105),IF($G105&gt;=X$11,TREND(Y$10:Y$11,X$10:X$11,$G105),0)))))</f>
        <v>0</v>
      </c>
      <c r="Y105" s="20"/>
      <c r="Z105" s="18"/>
      <c r="AA105" s="18"/>
      <c r="AB105" s="18"/>
      <c r="AC105" s="18"/>
      <c r="AD105" s="18"/>
      <c r="AE105" s="18"/>
      <c r="AF105" s="18"/>
      <c r="AI105" s="21"/>
      <c r="AJ105" s="29">
        <f t="shared" si="30"/>
        <v>46542</v>
      </c>
      <c r="AK105">
        <f t="shared" ref="AK105:AK168" si="31">_xlfn.XLOOKUP(AJ105,A$27:A$36,B$27:B$36,0,0)</f>
        <v>0</v>
      </c>
      <c r="AL105" s="1">
        <f t="shared" ref="AL105:AL168" si="32">_xlfn.XLOOKUP(AJ105,A$15:A$24,B$15:B$24,1,0)</f>
        <v>1</v>
      </c>
      <c r="AM105" s="1">
        <f t="shared" ref="AM105:AM168" si="33">_xlfn.XLOOKUP(AJ105,A$27:A$36,B$27:B$36,0,-1)</f>
        <v>0</v>
      </c>
      <c r="AN105" s="121">
        <f t="shared" ref="AN105:AN168" si="34">AK105</f>
        <v>0</v>
      </c>
      <c r="AO105" s="120">
        <f t="shared" si="29"/>
        <v>0.85</v>
      </c>
    </row>
    <row r="106" spans="1:41" x14ac:dyDescent="0.35">
      <c r="A106" s="63">
        <f t="shared" ref="A106:A141" si="35">(IFERROR((I106*$H$3/$I$4),0)+IFERROR((N106*$M$3/$N$4),0)+IFERROR((S106*$R$3/$S$4),0)+IFERROR((X106*$W$3/$X$4),0))/($D$5/1000)</f>
        <v>0.92499999999999993</v>
      </c>
      <c r="D106" s="159"/>
      <c r="F106" s="21"/>
      <c r="G106" s="63">
        <v>0.65</v>
      </c>
      <c r="I106" s="63" cm="1">
        <f t="array" ref="I106">IF($G106&gt;=I$7,TREND(J$6:J$7,I$6:I$7,$G106),IF($G106&gt;=I$8,TREND(J$7:J$8,I$7:I$8,$G106),IF($G106&gt;=I$9,TREND(J$8:J$9,I$8:I$9,$G106),IF($G106&gt;=I$10,TREND(J$9:J$10,I$9:I$10,$G106),IF($G106&gt;=I$11,TREND(J$10:J$11,I$10:I$11,$G106),0)))))</f>
        <v>0.92500000000000004</v>
      </c>
      <c r="J106" s="20"/>
      <c r="K106" s="3"/>
      <c r="N106" s="63" cm="1">
        <f t="array" ref="N106">IF($G106&gt;=N$7,TREND(O$6:O$7,N$6:N$7,$G106),IF($G106&gt;=N$8,TREND(O$7:O$8,N$7:N$8,$G106),IF($G106&gt;=N$9,TREND(O$8:O$9,N$8:N$9,$G106),IF($G106&gt;=N$10,TREND(O$9:O$10,N$9:N$10,$G106),IF($G106&gt;=N$11,TREND(O$10:O$11,N$10:N$11,$G106),0)))))</f>
        <v>0.92500000000000004</v>
      </c>
      <c r="S106" s="63" cm="1">
        <f t="array" ref="S106">IF($G106&gt;=S$7,TREND(T$6:T$7,S$6:S$7,$G106),IF($G106&gt;=S$8,TREND(T$7:T$8,S$7:S$8,$G106),IF($G106&gt;=S$9,TREND(T$8:T$9,S$8:S$9,$G106),IF($G106&gt;=S$10,TREND(T$9:T$10,S$9:S$10,$G106),IF($G106&gt;=S$11,TREND(T$10:T$11,S$10:S$11,$G106),0)))))</f>
        <v>0.92500000000000004</v>
      </c>
      <c r="X106" s="63" cm="1">
        <f t="array" ref="X106">IF($G106&gt;=X$7,TREND(Y$6:Y$7,X$6:X$7,$G106),IF($G106&gt;=X$8,TREND(Y$7:Y$8,X$7:X$8,$G106),IF($G106&gt;=X$9,TREND(Y$8:Y$9,X$8:X$9,$G106),IF($G106&gt;=X$10,TREND(Y$9:Y$10,X$9:X$10,$G106),IF($G106&gt;=X$11,TREND(Y$10:Y$11,X$10:X$11,$G106),0)))))</f>
        <v>0</v>
      </c>
      <c r="Y106" s="20"/>
      <c r="Z106" s="18"/>
      <c r="AA106" s="18"/>
      <c r="AB106" s="18"/>
      <c r="AC106" s="18"/>
      <c r="AD106" s="18"/>
      <c r="AE106" s="18"/>
      <c r="AF106" s="18"/>
      <c r="AI106" s="21"/>
      <c r="AJ106" s="29">
        <f t="shared" si="30"/>
        <v>46543</v>
      </c>
      <c r="AK106">
        <f t="shared" si="31"/>
        <v>0</v>
      </c>
      <c r="AL106" s="1">
        <f t="shared" si="32"/>
        <v>1</v>
      </c>
      <c r="AM106" s="1">
        <f t="shared" si="33"/>
        <v>0</v>
      </c>
      <c r="AN106" s="121">
        <f t="shared" si="34"/>
        <v>0</v>
      </c>
      <c r="AO106" s="120">
        <f t="shared" ref="AO106:AO169" si="36">IF(AL106=1,AO107,AL106)</f>
        <v>0.85</v>
      </c>
    </row>
    <row r="107" spans="1:41" x14ac:dyDescent="0.35">
      <c r="A107" s="63">
        <f t="shared" si="35"/>
        <v>0.91999999999999982</v>
      </c>
      <c r="D107" s="159"/>
      <c r="F107" s="21"/>
      <c r="G107" s="63">
        <v>0.66</v>
      </c>
      <c r="I107" s="63" cm="1">
        <f t="array" ref="I107">IF($G107&gt;=I$7,TREND(J$6:J$7,I$6:I$7,$G107),IF($G107&gt;=I$8,TREND(J$7:J$8,I$7:I$8,$G107),IF($G107&gt;=I$9,TREND(J$8:J$9,I$8:I$9,$G107),IF($G107&gt;=I$10,TREND(J$9:J$10,I$9:I$10,$G107),IF($G107&gt;=I$11,TREND(J$10:J$11,I$10:I$11,$G107),0)))))</f>
        <v>0.91999999999999993</v>
      </c>
      <c r="J107" s="20"/>
      <c r="K107" s="3"/>
      <c r="N107" s="63" cm="1">
        <f t="array" ref="N107">IF($G107&gt;=N$7,TREND(O$6:O$7,N$6:N$7,$G107),IF($G107&gt;=N$8,TREND(O$7:O$8,N$7:N$8,$G107),IF($G107&gt;=N$9,TREND(O$8:O$9,N$8:N$9,$G107),IF($G107&gt;=N$10,TREND(O$9:O$10,N$9:N$10,$G107),IF($G107&gt;=N$11,TREND(O$10:O$11,N$10:N$11,$G107),0)))))</f>
        <v>0.91999999999999993</v>
      </c>
      <c r="S107" s="63" cm="1">
        <f t="array" ref="S107">IF($G107&gt;=S$7,TREND(T$6:T$7,S$6:S$7,$G107),IF($G107&gt;=S$8,TREND(T$7:T$8,S$7:S$8,$G107),IF($G107&gt;=S$9,TREND(T$8:T$9,S$8:S$9,$G107),IF($G107&gt;=S$10,TREND(T$9:T$10,S$9:S$10,$G107),IF($G107&gt;=S$11,TREND(T$10:T$11,S$10:S$11,$G107),0)))))</f>
        <v>0.91999999999999993</v>
      </c>
      <c r="X107" s="63" cm="1">
        <f t="array" ref="X107">IF($G107&gt;=X$7,TREND(Y$6:Y$7,X$6:X$7,$G107),IF($G107&gt;=X$8,TREND(Y$7:Y$8,X$7:X$8,$G107),IF($G107&gt;=X$9,TREND(Y$8:Y$9,X$8:X$9,$G107),IF($G107&gt;=X$10,TREND(Y$9:Y$10,X$9:X$10,$G107),IF($G107&gt;=X$11,TREND(Y$10:Y$11,X$10:X$11,$G107),0)))))</f>
        <v>0</v>
      </c>
      <c r="Y107" s="20"/>
      <c r="Z107" s="18"/>
      <c r="AA107" s="18"/>
      <c r="AB107" s="18"/>
      <c r="AC107" s="18"/>
      <c r="AD107" s="18"/>
      <c r="AE107" s="18"/>
      <c r="AF107" s="18"/>
      <c r="AI107" s="21"/>
      <c r="AJ107" s="29">
        <f t="shared" ref="AJ107:AJ170" si="37">AJ106+1</f>
        <v>46544</v>
      </c>
      <c r="AK107">
        <f t="shared" si="31"/>
        <v>0</v>
      </c>
      <c r="AL107" s="1">
        <f t="shared" si="32"/>
        <v>1</v>
      </c>
      <c r="AM107" s="1">
        <f t="shared" si="33"/>
        <v>0</v>
      </c>
      <c r="AN107" s="121">
        <f t="shared" si="34"/>
        <v>0</v>
      </c>
      <c r="AO107" s="120">
        <f t="shared" si="36"/>
        <v>0.85</v>
      </c>
    </row>
    <row r="108" spans="1:41" x14ac:dyDescent="0.35">
      <c r="A108" s="63">
        <f t="shared" si="35"/>
        <v>0.91499999999999992</v>
      </c>
      <c r="D108" s="159"/>
      <c r="F108" s="21"/>
      <c r="G108" s="63">
        <v>0.67</v>
      </c>
      <c r="I108" s="63" cm="1">
        <f t="array" ref="I108">IF($G108&gt;=I$7,TREND(J$6:J$7,I$6:I$7,$G108),IF($G108&gt;=I$8,TREND(J$7:J$8,I$7:I$8,$G108),IF($G108&gt;=I$9,TREND(J$8:J$9,I$8:I$9,$G108),IF($G108&gt;=I$10,TREND(J$9:J$10,I$9:I$10,$G108),IF($G108&gt;=I$11,TREND(J$10:J$11,I$10:I$11,$G108),0)))))</f>
        <v>0.91500000000000004</v>
      </c>
      <c r="J108" s="20"/>
      <c r="K108" s="3"/>
      <c r="N108" s="63" cm="1">
        <f t="array" ref="N108">IF($G108&gt;=N$7,TREND(O$6:O$7,N$6:N$7,$G108),IF($G108&gt;=N$8,TREND(O$7:O$8,N$7:N$8,$G108),IF($G108&gt;=N$9,TREND(O$8:O$9,N$8:N$9,$G108),IF($G108&gt;=N$10,TREND(O$9:O$10,N$9:N$10,$G108),IF($G108&gt;=N$11,TREND(O$10:O$11,N$10:N$11,$G108),0)))))</f>
        <v>0.91500000000000004</v>
      </c>
      <c r="S108" s="63" cm="1">
        <f t="array" ref="S108">IF($G108&gt;=S$7,TREND(T$6:T$7,S$6:S$7,$G108),IF($G108&gt;=S$8,TREND(T$7:T$8,S$7:S$8,$G108),IF($G108&gt;=S$9,TREND(T$8:T$9,S$8:S$9,$G108),IF($G108&gt;=S$10,TREND(T$9:T$10,S$9:S$10,$G108),IF($G108&gt;=S$11,TREND(T$10:T$11,S$10:S$11,$G108),0)))))</f>
        <v>0.91500000000000004</v>
      </c>
      <c r="X108" s="63" cm="1">
        <f t="array" ref="X108">IF($G108&gt;=X$7,TREND(Y$6:Y$7,X$6:X$7,$G108),IF($G108&gt;=X$8,TREND(Y$7:Y$8,X$7:X$8,$G108),IF($G108&gt;=X$9,TREND(Y$8:Y$9,X$8:X$9,$G108),IF($G108&gt;=X$10,TREND(Y$9:Y$10,X$9:X$10,$G108),IF($G108&gt;=X$11,TREND(Y$10:Y$11,X$10:X$11,$G108),0)))))</f>
        <v>0</v>
      </c>
      <c r="Y108" s="20"/>
      <c r="Z108" s="18"/>
      <c r="AA108" s="18"/>
      <c r="AB108" s="18"/>
      <c r="AC108" s="18"/>
      <c r="AD108" s="18"/>
      <c r="AE108" s="18"/>
      <c r="AF108" s="18"/>
      <c r="AI108" s="21"/>
      <c r="AJ108" s="29">
        <f t="shared" si="37"/>
        <v>46545</v>
      </c>
      <c r="AK108">
        <f t="shared" si="31"/>
        <v>0</v>
      </c>
      <c r="AL108" s="1">
        <f t="shared" si="32"/>
        <v>1</v>
      </c>
      <c r="AM108" s="1">
        <f t="shared" si="33"/>
        <v>0</v>
      </c>
      <c r="AN108" s="121">
        <f t="shared" si="34"/>
        <v>0</v>
      </c>
      <c r="AO108" s="120">
        <f t="shared" si="36"/>
        <v>0.85</v>
      </c>
    </row>
    <row r="109" spans="1:41" x14ac:dyDescent="0.35">
      <c r="A109" s="63">
        <f t="shared" si="35"/>
        <v>0.9099999999999997</v>
      </c>
      <c r="D109" s="159"/>
      <c r="F109" s="21"/>
      <c r="G109" s="63">
        <v>0.68</v>
      </c>
      <c r="I109" s="63" cm="1">
        <f t="array" ref="I109">IF($G109&gt;=I$7,TREND(J$6:J$7,I$6:I$7,$G109),IF($G109&gt;=I$8,TREND(J$7:J$8,I$7:I$8,$G109),IF($G109&gt;=I$9,TREND(J$8:J$9,I$8:I$9,$G109),IF($G109&gt;=I$10,TREND(J$9:J$10,I$9:I$10,$G109),IF($G109&gt;=I$11,TREND(J$10:J$11,I$10:I$11,$G109),0)))))</f>
        <v>0.90999999999999992</v>
      </c>
      <c r="J109" s="20"/>
      <c r="K109" s="3"/>
      <c r="N109" s="63" cm="1">
        <f t="array" ref="N109">IF($G109&gt;=N$7,TREND(O$6:O$7,N$6:N$7,$G109),IF($G109&gt;=N$8,TREND(O$7:O$8,N$7:N$8,$G109),IF($G109&gt;=N$9,TREND(O$8:O$9,N$8:N$9,$G109),IF($G109&gt;=N$10,TREND(O$9:O$10,N$9:N$10,$G109),IF($G109&gt;=N$11,TREND(O$10:O$11,N$10:N$11,$G109),0)))))</f>
        <v>0.90999999999999992</v>
      </c>
      <c r="S109" s="63" cm="1">
        <f t="array" ref="S109">IF($G109&gt;=S$7,TREND(T$6:T$7,S$6:S$7,$G109),IF($G109&gt;=S$8,TREND(T$7:T$8,S$7:S$8,$G109),IF($G109&gt;=S$9,TREND(T$8:T$9,S$8:S$9,$G109),IF($G109&gt;=S$10,TREND(T$9:T$10,S$9:S$10,$G109),IF($G109&gt;=S$11,TREND(T$10:T$11,S$10:S$11,$G109),0)))))</f>
        <v>0.90999999999999992</v>
      </c>
      <c r="X109" s="63" cm="1">
        <f t="array" ref="X109">IF($G109&gt;=X$7,TREND(Y$6:Y$7,X$6:X$7,$G109),IF($G109&gt;=X$8,TREND(Y$7:Y$8,X$7:X$8,$G109),IF($G109&gt;=X$9,TREND(Y$8:Y$9,X$8:X$9,$G109),IF($G109&gt;=X$10,TREND(Y$9:Y$10,X$9:X$10,$G109),IF($G109&gt;=X$11,TREND(Y$10:Y$11,X$10:X$11,$G109),0)))))</f>
        <v>0</v>
      </c>
      <c r="Y109" s="20"/>
      <c r="Z109" s="18"/>
      <c r="AA109" s="18"/>
      <c r="AB109" s="18"/>
      <c r="AC109" s="18"/>
      <c r="AD109" s="18"/>
      <c r="AE109" s="18"/>
      <c r="AF109" s="18"/>
      <c r="AI109" s="21"/>
      <c r="AJ109" s="29">
        <f t="shared" si="37"/>
        <v>46546</v>
      </c>
      <c r="AK109">
        <f t="shared" si="31"/>
        <v>0</v>
      </c>
      <c r="AL109" s="1">
        <f t="shared" si="32"/>
        <v>1</v>
      </c>
      <c r="AM109" s="1">
        <f t="shared" si="33"/>
        <v>0</v>
      </c>
      <c r="AN109" s="121">
        <f t="shared" si="34"/>
        <v>0</v>
      </c>
      <c r="AO109" s="120">
        <f t="shared" si="36"/>
        <v>0.85</v>
      </c>
    </row>
    <row r="110" spans="1:41" x14ac:dyDescent="0.35">
      <c r="A110" s="63">
        <f t="shared" si="35"/>
        <v>0.90499999999999992</v>
      </c>
      <c r="D110" s="159"/>
      <c r="F110" s="21"/>
      <c r="G110" s="63">
        <v>0.69</v>
      </c>
      <c r="I110" s="63" cm="1">
        <f t="array" ref="I110">IF($G110&gt;=I$7,TREND(J$6:J$7,I$6:I$7,$G110),IF($G110&gt;=I$8,TREND(J$7:J$8,I$7:I$8,$G110),IF($G110&gt;=I$9,TREND(J$8:J$9,I$8:I$9,$G110),IF($G110&gt;=I$10,TREND(J$9:J$10,I$9:I$10,$G110),IF($G110&gt;=I$11,TREND(J$10:J$11,I$10:I$11,$G110),0)))))</f>
        <v>0.90500000000000003</v>
      </c>
      <c r="J110" s="20"/>
      <c r="K110" s="3"/>
      <c r="N110" s="63" cm="1">
        <f t="array" ref="N110">IF($G110&gt;=N$7,TREND(O$6:O$7,N$6:N$7,$G110),IF($G110&gt;=N$8,TREND(O$7:O$8,N$7:N$8,$G110),IF($G110&gt;=N$9,TREND(O$8:O$9,N$8:N$9,$G110),IF($G110&gt;=N$10,TREND(O$9:O$10,N$9:N$10,$G110),IF($G110&gt;=N$11,TREND(O$10:O$11,N$10:N$11,$G110),0)))))</f>
        <v>0.90500000000000003</v>
      </c>
      <c r="S110" s="63" cm="1">
        <f t="array" ref="S110">IF($G110&gt;=S$7,TREND(T$6:T$7,S$6:S$7,$G110),IF($G110&gt;=S$8,TREND(T$7:T$8,S$7:S$8,$G110),IF($G110&gt;=S$9,TREND(T$8:T$9,S$8:S$9,$G110),IF($G110&gt;=S$10,TREND(T$9:T$10,S$9:S$10,$G110),IF($G110&gt;=S$11,TREND(T$10:T$11,S$10:S$11,$G110),0)))))</f>
        <v>0.90500000000000003</v>
      </c>
      <c r="X110" s="63" cm="1">
        <f t="array" ref="X110">IF($G110&gt;=X$7,TREND(Y$6:Y$7,X$6:X$7,$G110),IF($G110&gt;=X$8,TREND(Y$7:Y$8,X$7:X$8,$G110),IF($G110&gt;=X$9,TREND(Y$8:Y$9,X$8:X$9,$G110),IF($G110&gt;=X$10,TREND(Y$9:Y$10,X$9:X$10,$G110),IF($G110&gt;=X$11,TREND(Y$10:Y$11,X$10:X$11,$G110),0)))))</f>
        <v>0</v>
      </c>
      <c r="Y110" s="20"/>
      <c r="Z110" s="18"/>
      <c r="AA110" s="18"/>
      <c r="AB110" s="18"/>
      <c r="AC110" s="18"/>
      <c r="AD110" s="18"/>
      <c r="AE110" s="18"/>
      <c r="AF110" s="18"/>
      <c r="AI110" s="21"/>
      <c r="AJ110" s="29">
        <f t="shared" si="37"/>
        <v>46547</v>
      </c>
      <c r="AK110">
        <f t="shared" si="31"/>
        <v>0</v>
      </c>
      <c r="AL110" s="1">
        <f t="shared" si="32"/>
        <v>1</v>
      </c>
      <c r="AM110" s="1">
        <f t="shared" si="33"/>
        <v>0</v>
      </c>
      <c r="AN110" s="121">
        <f t="shared" si="34"/>
        <v>0</v>
      </c>
      <c r="AO110" s="120">
        <f t="shared" si="36"/>
        <v>0.85</v>
      </c>
    </row>
    <row r="111" spans="1:41" x14ac:dyDescent="0.35">
      <c r="A111" s="63">
        <f t="shared" si="35"/>
        <v>0.8999999999999998</v>
      </c>
      <c r="D111" s="159"/>
      <c r="F111" s="21"/>
      <c r="G111" s="63">
        <v>0.7</v>
      </c>
      <c r="I111" s="63" cm="1">
        <f t="array" ref="I111">IF($G111&gt;=I$7,TREND(J$6:J$7,I$6:I$7,$G111),IF($G111&gt;=I$8,TREND(J$7:J$8,I$7:I$8,$G111),IF($G111&gt;=I$9,TREND(J$8:J$9,I$8:I$9,$G111),IF($G111&gt;=I$10,TREND(J$9:J$10,I$9:I$10,$G111),IF($G111&gt;=I$11,TREND(J$10:J$11,I$10:I$11,$G111),0)))))</f>
        <v>0.9</v>
      </c>
      <c r="J111" s="20"/>
      <c r="K111" s="3"/>
      <c r="N111" s="63" cm="1">
        <f t="array" ref="N111">IF($G111&gt;=N$7,TREND(O$6:O$7,N$6:N$7,$G111),IF($G111&gt;=N$8,TREND(O$7:O$8,N$7:N$8,$G111),IF($G111&gt;=N$9,TREND(O$8:O$9,N$8:N$9,$G111),IF($G111&gt;=N$10,TREND(O$9:O$10,N$9:N$10,$G111),IF($G111&gt;=N$11,TREND(O$10:O$11,N$10:N$11,$G111),0)))))</f>
        <v>0.9</v>
      </c>
      <c r="S111" s="63" cm="1">
        <f t="array" ref="S111">IF($G111&gt;=S$7,TREND(T$6:T$7,S$6:S$7,$G111),IF($G111&gt;=S$8,TREND(T$7:T$8,S$7:S$8,$G111),IF($G111&gt;=S$9,TREND(T$8:T$9,S$8:S$9,$G111),IF($G111&gt;=S$10,TREND(T$9:T$10,S$9:S$10,$G111),IF($G111&gt;=S$11,TREND(T$10:T$11,S$10:S$11,$G111),0)))))</f>
        <v>0.9</v>
      </c>
      <c r="X111" s="63" cm="1">
        <f t="array" ref="X111">IF($G111&gt;=X$7,TREND(Y$6:Y$7,X$6:X$7,$G111),IF($G111&gt;=X$8,TREND(Y$7:Y$8,X$7:X$8,$G111),IF($G111&gt;=X$9,TREND(Y$8:Y$9,X$8:X$9,$G111),IF($G111&gt;=X$10,TREND(Y$9:Y$10,X$9:X$10,$G111),IF($G111&gt;=X$11,TREND(Y$10:Y$11,X$10:X$11,$G111),0)))))</f>
        <v>0</v>
      </c>
      <c r="Y111" s="20"/>
      <c r="Z111" s="18"/>
      <c r="AA111" s="18"/>
      <c r="AB111" s="18"/>
      <c r="AC111" s="18"/>
      <c r="AD111" s="18"/>
      <c r="AE111" s="18"/>
      <c r="AF111" s="18"/>
      <c r="AI111" s="21"/>
      <c r="AJ111" s="29">
        <f t="shared" si="37"/>
        <v>46548</v>
      </c>
      <c r="AK111">
        <f t="shared" si="31"/>
        <v>0</v>
      </c>
      <c r="AL111" s="1">
        <f t="shared" si="32"/>
        <v>1</v>
      </c>
      <c r="AM111" s="1">
        <f t="shared" si="33"/>
        <v>0</v>
      </c>
      <c r="AN111" s="121">
        <f t="shared" si="34"/>
        <v>0</v>
      </c>
      <c r="AO111" s="120">
        <f t="shared" si="36"/>
        <v>0.85</v>
      </c>
    </row>
    <row r="112" spans="1:41" x14ac:dyDescent="0.35">
      <c r="A112" s="63">
        <f t="shared" si="35"/>
        <v>0.89499999999999991</v>
      </c>
      <c r="D112" s="159"/>
      <c r="F112" s="21"/>
      <c r="G112" s="63">
        <v>0.71</v>
      </c>
      <c r="I112" s="63" cm="1">
        <f t="array" ref="I112">IF($G112&gt;=I$7,TREND(J$6:J$7,I$6:I$7,$G112),IF($G112&gt;=I$8,TREND(J$7:J$8,I$7:I$8,$G112),IF($G112&gt;=I$9,TREND(J$8:J$9,I$8:I$9,$G112),IF($G112&gt;=I$10,TREND(J$9:J$10,I$9:I$10,$G112),IF($G112&gt;=I$11,TREND(J$10:J$11,I$10:I$11,$G112),0)))))</f>
        <v>0.89500000000000002</v>
      </c>
      <c r="J112" s="20"/>
      <c r="K112" s="3"/>
      <c r="N112" s="63" cm="1">
        <f t="array" ref="N112">IF($G112&gt;=N$7,TREND(O$6:O$7,N$6:N$7,$G112),IF($G112&gt;=N$8,TREND(O$7:O$8,N$7:N$8,$G112),IF($G112&gt;=N$9,TREND(O$8:O$9,N$8:N$9,$G112),IF($G112&gt;=N$10,TREND(O$9:O$10,N$9:N$10,$G112),IF($G112&gt;=N$11,TREND(O$10:O$11,N$10:N$11,$G112),0)))))</f>
        <v>0.89500000000000002</v>
      </c>
      <c r="S112" s="63" cm="1">
        <f t="array" ref="S112">IF($G112&gt;=S$7,TREND(T$6:T$7,S$6:S$7,$G112),IF($G112&gt;=S$8,TREND(T$7:T$8,S$7:S$8,$G112),IF($G112&gt;=S$9,TREND(T$8:T$9,S$8:S$9,$G112),IF($G112&gt;=S$10,TREND(T$9:T$10,S$9:S$10,$G112),IF($G112&gt;=S$11,TREND(T$10:T$11,S$10:S$11,$G112),0)))))</f>
        <v>0.89500000000000002</v>
      </c>
      <c r="X112" s="63" cm="1">
        <f t="array" ref="X112">IF($G112&gt;=X$7,TREND(Y$6:Y$7,X$6:X$7,$G112),IF($G112&gt;=X$8,TREND(Y$7:Y$8,X$7:X$8,$G112),IF($G112&gt;=X$9,TREND(Y$8:Y$9,X$8:X$9,$G112),IF($G112&gt;=X$10,TREND(Y$9:Y$10,X$9:X$10,$G112),IF($G112&gt;=X$11,TREND(Y$10:Y$11,X$10:X$11,$G112),0)))))</f>
        <v>0</v>
      </c>
      <c r="Y112" s="20"/>
      <c r="Z112" s="18"/>
      <c r="AA112" s="18"/>
      <c r="AB112" s="18"/>
      <c r="AC112" s="18"/>
      <c r="AD112" s="18"/>
      <c r="AE112" s="18"/>
      <c r="AF112" s="18"/>
      <c r="AI112" s="21"/>
      <c r="AJ112" s="29">
        <f t="shared" si="37"/>
        <v>46549</v>
      </c>
      <c r="AK112">
        <f t="shared" si="31"/>
        <v>0</v>
      </c>
      <c r="AL112" s="1">
        <f t="shared" si="32"/>
        <v>1</v>
      </c>
      <c r="AM112" s="1">
        <f t="shared" si="33"/>
        <v>0</v>
      </c>
      <c r="AN112" s="121">
        <f t="shared" si="34"/>
        <v>0</v>
      </c>
      <c r="AO112" s="120">
        <f t="shared" si="36"/>
        <v>0.85</v>
      </c>
    </row>
    <row r="113" spans="1:41" x14ac:dyDescent="0.35">
      <c r="A113" s="63">
        <f t="shared" si="35"/>
        <v>0.88999999999999979</v>
      </c>
      <c r="D113" s="159"/>
      <c r="F113" s="21"/>
      <c r="G113" s="63">
        <v>0.72</v>
      </c>
      <c r="I113" s="63" cm="1">
        <f t="array" ref="I113">IF($G113&gt;=I$7,TREND(J$6:J$7,I$6:I$7,$G113),IF($G113&gt;=I$8,TREND(J$7:J$8,I$7:I$8,$G113),IF($G113&gt;=I$9,TREND(J$8:J$9,I$8:I$9,$G113),IF($G113&gt;=I$10,TREND(J$9:J$10,I$9:I$10,$G113),IF($G113&gt;=I$11,TREND(J$10:J$11,I$10:I$11,$G113),0)))))</f>
        <v>0.89</v>
      </c>
      <c r="J113" s="20"/>
      <c r="K113" s="3"/>
      <c r="N113" s="63" cm="1">
        <f t="array" ref="N113">IF($G113&gt;=N$7,TREND(O$6:O$7,N$6:N$7,$G113),IF($G113&gt;=N$8,TREND(O$7:O$8,N$7:N$8,$G113),IF($G113&gt;=N$9,TREND(O$8:O$9,N$8:N$9,$G113),IF($G113&gt;=N$10,TREND(O$9:O$10,N$9:N$10,$G113),IF($G113&gt;=N$11,TREND(O$10:O$11,N$10:N$11,$G113),0)))))</f>
        <v>0.89</v>
      </c>
      <c r="S113" s="63" cm="1">
        <f t="array" ref="S113">IF($G113&gt;=S$7,TREND(T$6:T$7,S$6:S$7,$G113),IF($G113&gt;=S$8,TREND(T$7:T$8,S$7:S$8,$G113),IF($G113&gt;=S$9,TREND(T$8:T$9,S$8:S$9,$G113),IF($G113&gt;=S$10,TREND(T$9:T$10,S$9:S$10,$G113),IF($G113&gt;=S$11,TREND(T$10:T$11,S$10:S$11,$G113),0)))))</f>
        <v>0.89</v>
      </c>
      <c r="X113" s="63" cm="1">
        <f t="array" ref="X113">IF($G113&gt;=X$7,TREND(Y$6:Y$7,X$6:X$7,$G113),IF($G113&gt;=X$8,TREND(Y$7:Y$8,X$7:X$8,$G113),IF($G113&gt;=X$9,TREND(Y$8:Y$9,X$8:X$9,$G113),IF($G113&gt;=X$10,TREND(Y$9:Y$10,X$9:X$10,$G113),IF($G113&gt;=X$11,TREND(Y$10:Y$11,X$10:X$11,$G113),0)))))</f>
        <v>0</v>
      </c>
      <c r="Y113" s="20"/>
      <c r="Z113" s="18"/>
      <c r="AA113" s="18"/>
      <c r="AB113" s="18"/>
      <c r="AC113" s="18"/>
      <c r="AD113" s="18"/>
      <c r="AE113" s="18"/>
      <c r="AF113" s="18"/>
      <c r="AI113" s="21"/>
      <c r="AJ113" s="29">
        <f t="shared" si="37"/>
        <v>46550</v>
      </c>
      <c r="AK113">
        <f t="shared" si="31"/>
        <v>0</v>
      </c>
      <c r="AL113" s="1">
        <f t="shared" si="32"/>
        <v>1</v>
      </c>
      <c r="AM113" s="1">
        <f t="shared" si="33"/>
        <v>0</v>
      </c>
      <c r="AN113" s="121">
        <f t="shared" si="34"/>
        <v>0</v>
      </c>
      <c r="AO113" s="120">
        <f t="shared" si="36"/>
        <v>0.85</v>
      </c>
    </row>
    <row r="114" spans="1:41" x14ac:dyDescent="0.35">
      <c r="A114" s="63">
        <f t="shared" si="35"/>
        <v>0.8849999999999999</v>
      </c>
      <c r="D114" s="159"/>
      <c r="F114" s="21"/>
      <c r="G114" s="63">
        <v>0.73</v>
      </c>
      <c r="I114" s="63" cm="1">
        <f t="array" ref="I114">IF($G114&gt;=I$7,TREND(J$6:J$7,I$6:I$7,$G114),IF($G114&gt;=I$8,TREND(J$7:J$8,I$7:I$8,$G114),IF($G114&gt;=I$9,TREND(J$8:J$9,I$8:I$9,$G114),IF($G114&gt;=I$10,TREND(J$9:J$10,I$9:I$10,$G114),IF($G114&gt;=I$11,TREND(J$10:J$11,I$10:I$11,$G114),0)))))</f>
        <v>0.88500000000000001</v>
      </c>
      <c r="J114" s="20"/>
      <c r="K114" s="3"/>
      <c r="N114" s="63" cm="1">
        <f t="array" ref="N114">IF($G114&gt;=N$7,TREND(O$6:O$7,N$6:N$7,$G114),IF($G114&gt;=N$8,TREND(O$7:O$8,N$7:N$8,$G114),IF($G114&gt;=N$9,TREND(O$8:O$9,N$8:N$9,$G114),IF($G114&gt;=N$10,TREND(O$9:O$10,N$9:N$10,$G114),IF($G114&gt;=N$11,TREND(O$10:O$11,N$10:N$11,$G114),0)))))</f>
        <v>0.88500000000000001</v>
      </c>
      <c r="S114" s="63" cm="1">
        <f t="array" ref="S114">IF($G114&gt;=S$7,TREND(T$6:T$7,S$6:S$7,$G114),IF($G114&gt;=S$8,TREND(T$7:T$8,S$7:S$8,$G114),IF($G114&gt;=S$9,TREND(T$8:T$9,S$8:S$9,$G114),IF($G114&gt;=S$10,TREND(T$9:T$10,S$9:S$10,$G114),IF($G114&gt;=S$11,TREND(T$10:T$11,S$10:S$11,$G114),0)))))</f>
        <v>0.88500000000000001</v>
      </c>
      <c r="X114" s="63" cm="1">
        <f t="array" ref="X114">IF($G114&gt;=X$7,TREND(Y$6:Y$7,X$6:X$7,$G114),IF($G114&gt;=X$8,TREND(Y$7:Y$8,X$7:X$8,$G114),IF($G114&gt;=X$9,TREND(Y$8:Y$9,X$8:X$9,$G114),IF($G114&gt;=X$10,TREND(Y$9:Y$10,X$9:X$10,$G114),IF($G114&gt;=X$11,TREND(Y$10:Y$11,X$10:X$11,$G114),0)))))</f>
        <v>0</v>
      </c>
      <c r="Y114" s="20"/>
      <c r="Z114" s="18"/>
      <c r="AA114" s="18"/>
      <c r="AB114" s="18"/>
      <c r="AC114" s="18"/>
      <c r="AD114" s="18"/>
      <c r="AE114" s="18"/>
      <c r="AF114" s="18"/>
      <c r="AI114" s="21"/>
      <c r="AJ114" s="29">
        <f t="shared" si="37"/>
        <v>46551</v>
      </c>
      <c r="AK114">
        <f t="shared" si="31"/>
        <v>0</v>
      </c>
      <c r="AL114" s="1">
        <f t="shared" si="32"/>
        <v>1</v>
      </c>
      <c r="AM114" s="1">
        <f t="shared" si="33"/>
        <v>0</v>
      </c>
      <c r="AN114" s="121">
        <f t="shared" si="34"/>
        <v>0</v>
      </c>
      <c r="AO114" s="120">
        <f t="shared" si="36"/>
        <v>0.85</v>
      </c>
    </row>
    <row r="115" spans="1:41" x14ac:dyDescent="0.35">
      <c r="A115" s="63">
        <f t="shared" si="35"/>
        <v>0.87999999999999989</v>
      </c>
      <c r="D115" s="159"/>
      <c r="F115" s="21"/>
      <c r="G115" s="63">
        <v>0.74</v>
      </c>
      <c r="I115" s="63" cm="1">
        <f t="array" ref="I115">IF($G115&gt;=I$7,TREND(J$6:J$7,I$6:I$7,$G115),IF($G115&gt;=I$8,TREND(J$7:J$8,I$7:I$8,$G115),IF($G115&gt;=I$9,TREND(J$8:J$9,I$8:I$9,$G115),IF($G115&gt;=I$10,TREND(J$9:J$10,I$9:I$10,$G115),IF($G115&gt;=I$11,TREND(J$10:J$11,I$10:I$11,$G115),0)))))</f>
        <v>0.88</v>
      </c>
      <c r="J115" s="20"/>
      <c r="K115" s="3"/>
      <c r="N115" s="63" cm="1">
        <f t="array" ref="N115">IF($G115&gt;=N$7,TREND(O$6:O$7,N$6:N$7,$G115),IF($G115&gt;=N$8,TREND(O$7:O$8,N$7:N$8,$G115),IF($G115&gt;=N$9,TREND(O$8:O$9,N$8:N$9,$G115),IF($G115&gt;=N$10,TREND(O$9:O$10,N$9:N$10,$G115),IF($G115&gt;=N$11,TREND(O$10:O$11,N$10:N$11,$G115),0)))))</f>
        <v>0.88</v>
      </c>
      <c r="S115" s="63" cm="1">
        <f t="array" ref="S115">IF($G115&gt;=S$7,TREND(T$6:T$7,S$6:S$7,$G115),IF($G115&gt;=S$8,TREND(T$7:T$8,S$7:S$8,$G115),IF($G115&gt;=S$9,TREND(T$8:T$9,S$8:S$9,$G115),IF($G115&gt;=S$10,TREND(T$9:T$10,S$9:S$10,$G115),IF($G115&gt;=S$11,TREND(T$10:T$11,S$10:S$11,$G115),0)))))</f>
        <v>0.88</v>
      </c>
      <c r="X115" s="63" cm="1">
        <f t="array" ref="X115">IF($G115&gt;=X$7,TREND(Y$6:Y$7,X$6:X$7,$G115),IF($G115&gt;=X$8,TREND(Y$7:Y$8,X$7:X$8,$G115),IF($G115&gt;=X$9,TREND(Y$8:Y$9,X$8:X$9,$G115),IF($G115&gt;=X$10,TREND(Y$9:Y$10,X$9:X$10,$G115),IF($G115&gt;=X$11,TREND(Y$10:Y$11,X$10:X$11,$G115),0)))))</f>
        <v>0</v>
      </c>
      <c r="Y115" s="20"/>
      <c r="Z115" s="18"/>
      <c r="AA115" s="18"/>
      <c r="AB115" s="18"/>
      <c r="AC115" s="18"/>
      <c r="AD115" s="18"/>
      <c r="AE115" s="18"/>
      <c r="AF115" s="18"/>
      <c r="AI115" s="21"/>
      <c r="AJ115" s="29">
        <f t="shared" si="37"/>
        <v>46552</v>
      </c>
      <c r="AK115">
        <f t="shared" si="31"/>
        <v>0</v>
      </c>
      <c r="AL115" s="1">
        <f t="shared" si="32"/>
        <v>1</v>
      </c>
      <c r="AM115" s="1">
        <f t="shared" si="33"/>
        <v>0</v>
      </c>
      <c r="AN115" s="121">
        <f t="shared" si="34"/>
        <v>0</v>
      </c>
      <c r="AO115" s="120">
        <f t="shared" si="36"/>
        <v>0.85</v>
      </c>
    </row>
    <row r="116" spans="1:41" x14ac:dyDescent="0.35">
      <c r="A116" s="63">
        <f t="shared" si="35"/>
        <v>0.87499999999999989</v>
      </c>
      <c r="D116" s="159"/>
      <c r="F116" s="21"/>
      <c r="G116" s="63">
        <v>0.75</v>
      </c>
      <c r="I116" s="63" cm="1">
        <f t="array" ref="I116">IF($G116&gt;=I$7,TREND(J$6:J$7,I$6:I$7,$G116),IF($G116&gt;=I$8,TREND(J$7:J$8,I$7:I$8,$G116),IF($G116&gt;=I$9,TREND(J$8:J$9,I$8:I$9,$G116),IF($G116&gt;=I$10,TREND(J$9:J$10,I$9:I$10,$G116),IF($G116&gt;=I$11,TREND(J$10:J$11,I$10:I$11,$G116),0)))))</f>
        <v>0.875</v>
      </c>
      <c r="J116" s="20"/>
      <c r="K116" s="3"/>
      <c r="N116" s="63" cm="1">
        <f t="array" ref="N116">IF($G116&gt;=N$7,TREND(O$6:O$7,N$6:N$7,$G116),IF($G116&gt;=N$8,TREND(O$7:O$8,N$7:N$8,$G116),IF($G116&gt;=N$9,TREND(O$8:O$9,N$8:N$9,$G116),IF($G116&gt;=N$10,TREND(O$9:O$10,N$9:N$10,$G116),IF($G116&gt;=N$11,TREND(O$10:O$11,N$10:N$11,$G116),0)))))</f>
        <v>0.875</v>
      </c>
      <c r="S116" s="63" cm="1">
        <f t="array" ref="S116">IF($G116&gt;=S$7,TREND(T$6:T$7,S$6:S$7,$G116),IF($G116&gt;=S$8,TREND(T$7:T$8,S$7:S$8,$G116),IF($G116&gt;=S$9,TREND(T$8:T$9,S$8:S$9,$G116),IF($G116&gt;=S$10,TREND(T$9:T$10,S$9:S$10,$G116),IF($G116&gt;=S$11,TREND(T$10:T$11,S$10:S$11,$G116),0)))))</f>
        <v>0.875</v>
      </c>
      <c r="X116" s="63" cm="1">
        <f t="array" ref="X116">IF($G116&gt;=X$7,TREND(Y$6:Y$7,X$6:X$7,$G116),IF($G116&gt;=X$8,TREND(Y$7:Y$8,X$7:X$8,$G116),IF($G116&gt;=X$9,TREND(Y$8:Y$9,X$8:X$9,$G116),IF($G116&gt;=X$10,TREND(Y$9:Y$10,X$9:X$10,$G116),IF($G116&gt;=X$11,TREND(Y$10:Y$11,X$10:X$11,$G116),0)))))</f>
        <v>0</v>
      </c>
      <c r="Y116" s="20"/>
      <c r="Z116" s="18"/>
      <c r="AA116" s="18"/>
      <c r="AB116" s="18"/>
      <c r="AC116" s="18"/>
      <c r="AD116" s="18"/>
      <c r="AE116" s="18"/>
      <c r="AF116" s="18"/>
      <c r="AI116" s="21"/>
      <c r="AJ116" s="29">
        <f t="shared" si="37"/>
        <v>46553</v>
      </c>
      <c r="AK116">
        <f t="shared" si="31"/>
        <v>0</v>
      </c>
      <c r="AL116" s="1">
        <f t="shared" si="32"/>
        <v>1</v>
      </c>
      <c r="AM116" s="1">
        <f t="shared" si="33"/>
        <v>0</v>
      </c>
      <c r="AN116" s="121">
        <f t="shared" si="34"/>
        <v>0</v>
      </c>
      <c r="AO116" s="120">
        <f t="shared" si="36"/>
        <v>0.85</v>
      </c>
    </row>
    <row r="117" spans="1:41" x14ac:dyDescent="0.35">
      <c r="A117" s="63">
        <f t="shared" si="35"/>
        <v>0.86999999999999988</v>
      </c>
      <c r="D117" s="159"/>
      <c r="F117" s="21"/>
      <c r="G117" s="63">
        <v>0.76</v>
      </c>
      <c r="I117" s="63" cm="1">
        <f t="array" ref="I117">IF($G117&gt;=I$7,TREND(J$6:J$7,I$6:I$7,$G117),IF($G117&gt;=I$8,TREND(J$7:J$8,I$7:I$8,$G117),IF($G117&gt;=I$9,TREND(J$8:J$9,I$8:I$9,$G117),IF($G117&gt;=I$10,TREND(J$9:J$10,I$9:I$10,$G117),IF($G117&gt;=I$11,TREND(J$10:J$11,I$10:I$11,$G117),0)))))</f>
        <v>0.87</v>
      </c>
      <c r="J117" s="20"/>
      <c r="K117" s="3"/>
      <c r="N117" s="63" cm="1">
        <f t="array" ref="N117">IF($G117&gt;=N$7,TREND(O$6:O$7,N$6:N$7,$G117),IF($G117&gt;=N$8,TREND(O$7:O$8,N$7:N$8,$G117),IF($G117&gt;=N$9,TREND(O$8:O$9,N$8:N$9,$G117),IF($G117&gt;=N$10,TREND(O$9:O$10,N$9:N$10,$G117),IF($G117&gt;=N$11,TREND(O$10:O$11,N$10:N$11,$G117),0)))))</f>
        <v>0.87</v>
      </c>
      <c r="S117" s="63" cm="1">
        <f t="array" ref="S117">IF($G117&gt;=S$7,TREND(T$6:T$7,S$6:S$7,$G117),IF($G117&gt;=S$8,TREND(T$7:T$8,S$7:S$8,$G117),IF($G117&gt;=S$9,TREND(T$8:T$9,S$8:S$9,$G117),IF($G117&gt;=S$10,TREND(T$9:T$10,S$9:S$10,$G117),IF($G117&gt;=S$11,TREND(T$10:T$11,S$10:S$11,$G117),0)))))</f>
        <v>0.87</v>
      </c>
      <c r="X117" s="63" cm="1">
        <f t="array" ref="X117">IF($G117&gt;=X$7,TREND(Y$6:Y$7,X$6:X$7,$G117),IF($G117&gt;=X$8,TREND(Y$7:Y$8,X$7:X$8,$G117),IF($G117&gt;=X$9,TREND(Y$8:Y$9,X$8:X$9,$G117),IF($G117&gt;=X$10,TREND(Y$9:Y$10,X$9:X$10,$G117),IF($G117&gt;=X$11,TREND(Y$10:Y$11,X$10:X$11,$G117),0)))))</f>
        <v>0</v>
      </c>
      <c r="Y117" s="20"/>
      <c r="Z117" s="18"/>
      <c r="AA117" s="18"/>
      <c r="AB117" s="18"/>
      <c r="AC117" s="18"/>
      <c r="AD117" s="18"/>
      <c r="AE117" s="18"/>
      <c r="AF117" s="18"/>
      <c r="AI117" s="21"/>
      <c r="AJ117" s="29">
        <f t="shared" si="37"/>
        <v>46554</v>
      </c>
      <c r="AK117">
        <f t="shared" si="31"/>
        <v>0</v>
      </c>
      <c r="AL117" s="1">
        <f t="shared" si="32"/>
        <v>1</v>
      </c>
      <c r="AM117" s="1">
        <f t="shared" si="33"/>
        <v>0</v>
      </c>
      <c r="AN117" s="121">
        <f t="shared" si="34"/>
        <v>0</v>
      </c>
      <c r="AO117" s="120">
        <f t="shared" si="36"/>
        <v>0.85</v>
      </c>
    </row>
    <row r="118" spans="1:41" x14ac:dyDescent="0.35">
      <c r="A118" s="63">
        <f t="shared" si="35"/>
        <v>0.86499999999999999</v>
      </c>
      <c r="D118" s="159"/>
      <c r="F118" s="21"/>
      <c r="G118" s="63">
        <v>0.77</v>
      </c>
      <c r="I118" s="63" cm="1">
        <f t="array" ref="I118">IF($G118&gt;=I$7,TREND(J$6:J$7,I$6:I$7,$G118),IF($G118&gt;=I$8,TREND(J$7:J$8,I$7:I$8,$G118),IF($G118&gt;=I$9,TREND(J$8:J$9,I$8:I$9,$G118),IF($G118&gt;=I$10,TREND(J$9:J$10,I$9:I$10,$G118),IF($G118&gt;=I$11,TREND(J$10:J$11,I$10:I$11,$G118),0)))))</f>
        <v>0.86499999999999999</v>
      </c>
      <c r="J118" s="20"/>
      <c r="K118" s="3"/>
      <c r="N118" s="63" cm="1">
        <f t="array" ref="N118">IF($G118&gt;=N$7,TREND(O$6:O$7,N$6:N$7,$G118),IF($G118&gt;=N$8,TREND(O$7:O$8,N$7:N$8,$G118),IF($G118&gt;=N$9,TREND(O$8:O$9,N$8:N$9,$G118),IF($G118&gt;=N$10,TREND(O$9:O$10,N$9:N$10,$G118),IF($G118&gt;=N$11,TREND(O$10:O$11,N$10:N$11,$G118),0)))))</f>
        <v>0.86499999999999999</v>
      </c>
      <c r="S118" s="63" cm="1">
        <f t="array" ref="S118">IF($G118&gt;=S$7,TREND(T$6:T$7,S$6:S$7,$G118),IF($G118&gt;=S$8,TREND(T$7:T$8,S$7:S$8,$G118),IF($G118&gt;=S$9,TREND(T$8:T$9,S$8:S$9,$G118),IF($G118&gt;=S$10,TREND(T$9:T$10,S$9:S$10,$G118),IF($G118&gt;=S$11,TREND(T$10:T$11,S$10:S$11,$G118),0)))))</f>
        <v>0.86499999999999999</v>
      </c>
      <c r="X118" s="63" cm="1">
        <f t="array" ref="X118">IF($G118&gt;=X$7,TREND(Y$6:Y$7,X$6:X$7,$G118),IF($G118&gt;=X$8,TREND(Y$7:Y$8,X$7:X$8,$G118),IF($G118&gt;=X$9,TREND(Y$8:Y$9,X$8:X$9,$G118),IF($G118&gt;=X$10,TREND(Y$9:Y$10,X$9:X$10,$G118),IF($G118&gt;=X$11,TREND(Y$10:Y$11,X$10:X$11,$G118),0)))))</f>
        <v>0</v>
      </c>
      <c r="Y118" s="20"/>
      <c r="Z118" s="18"/>
      <c r="AA118" s="18"/>
      <c r="AB118" s="18"/>
      <c r="AC118" s="18"/>
      <c r="AD118" s="18"/>
      <c r="AE118" s="18"/>
      <c r="AF118" s="18"/>
      <c r="AI118" s="21"/>
      <c r="AJ118" s="29">
        <f t="shared" si="37"/>
        <v>46555</v>
      </c>
      <c r="AK118">
        <f t="shared" si="31"/>
        <v>0</v>
      </c>
      <c r="AL118" s="1">
        <f t="shared" si="32"/>
        <v>1</v>
      </c>
      <c r="AM118" s="1">
        <f t="shared" si="33"/>
        <v>0</v>
      </c>
      <c r="AN118" s="121">
        <f t="shared" si="34"/>
        <v>0</v>
      </c>
      <c r="AO118" s="120">
        <f t="shared" si="36"/>
        <v>0.85</v>
      </c>
    </row>
    <row r="119" spans="1:41" x14ac:dyDescent="0.35">
      <c r="A119" s="63">
        <f t="shared" si="35"/>
        <v>0.85999999999999988</v>
      </c>
      <c r="D119" s="159"/>
      <c r="F119" s="21"/>
      <c r="G119" s="63">
        <v>0.78</v>
      </c>
      <c r="I119" s="63" cm="1">
        <f t="array" ref="I119">IF($G119&gt;=I$7,TREND(J$6:J$7,I$6:I$7,$G119),IF($G119&gt;=I$8,TREND(J$7:J$8,I$7:I$8,$G119),IF($G119&gt;=I$9,TREND(J$8:J$9,I$8:I$9,$G119),IF($G119&gt;=I$10,TREND(J$9:J$10,I$9:I$10,$G119),IF($G119&gt;=I$11,TREND(J$10:J$11,I$10:I$11,$G119),0)))))</f>
        <v>0.86</v>
      </c>
      <c r="J119" s="20"/>
      <c r="K119" s="3"/>
      <c r="N119" s="63" cm="1">
        <f t="array" ref="N119">IF($G119&gt;=N$7,TREND(O$6:O$7,N$6:N$7,$G119),IF($G119&gt;=N$8,TREND(O$7:O$8,N$7:N$8,$G119),IF($G119&gt;=N$9,TREND(O$8:O$9,N$8:N$9,$G119),IF($G119&gt;=N$10,TREND(O$9:O$10,N$9:N$10,$G119),IF($G119&gt;=N$11,TREND(O$10:O$11,N$10:N$11,$G119),0)))))</f>
        <v>0.86</v>
      </c>
      <c r="S119" s="63" cm="1">
        <f t="array" ref="S119">IF($G119&gt;=S$7,TREND(T$6:T$7,S$6:S$7,$G119),IF($G119&gt;=S$8,TREND(T$7:T$8,S$7:S$8,$G119),IF($G119&gt;=S$9,TREND(T$8:T$9,S$8:S$9,$G119),IF($G119&gt;=S$10,TREND(T$9:T$10,S$9:S$10,$G119),IF($G119&gt;=S$11,TREND(T$10:T$11,S$10:S$11,$G119),0)))))</f>
        <v>0.86</v>
      </c>
      <c r="X119" s="63" cm="1">
        <f t="array" ref="X119">IF($G119&gt;=X$7,TREND(Y$6:Y$7,X$6:X$7,$G119),IF($G119&gt;=X$8,TREND(Y$7:Y$8,X$7:X$8,$G119),IF($G119&gt;=X$9,TREND(Y$8:Y$9,X$8:X$9,$G119),IF($G119&gt;=X$10,TREND(Y$9:Y$10,X$9:X$10,$G119),IF($G119&gt;=X$11,TREND(Y$10:Y$11,X$10:X$11,$G119),0)))))</f>
        <v>0</v>
      </c>
      <c r="Y119" s="20"/>
      <c r="Z119" s="18"/>
      <c r="AA119" s="18"/>
      <c r="AB119" s="18"/>
      <c r="AC119" s="18"/>
      <c r="AD119" s="18"/>
      <c r="AE119" s="18"/>
      <c r="AF119" s="18"/>
      <c r="AI119" s="21"/>
      <c r="AJ119" s="29">
        <f t="shared" si="37"/>
        <v>46556</v>
      </c>
      <c r="AK119">
        <f t="shared" si="31"/>
        <v>0</v>
      </c>
      <c r="AL119" s="1">
        <f t="shared" si="32"/>
        <v>1</v>
      </c>
      <c r="AM119" s="1">
        <f t="shared" si="33"/>
        <v>0</v>
      </c>
      <c r="AN119" s="121">
        <f t="shared" si="34"/>
        <v>0</v>
      </c>
      <c r="AO119" s="120">
        <f t="shared" si="36"/>
        <v>0.85</v>
      </c>
    </row>
    <row r="120" spans="1:41" x14ac:dyDescent="0.35">
      <c r="A120" s="63">
        <f t="shared" si="35"/>
        <v>0.85499999999999987</v>
      </c>
      <c r="D120" s="159"/>
      <c r="F120" s="21"/>
      <c r="G120" s="63">
        <v>0.79</v>
      </c>
      <c r="I120" s="63" cm="1">
        <f t="array" ref="I120">IF($G120&gt;=I$7,TREND(J$6:J$7,I$6:I$7,$G120),IF($G120&gt;=I$8,TREND(J$7:J$8,I$7:I$8,$G120),IF($G120&gt;=I$9,TREND(J$8:J$9,I$8:I$9,$G120),IF($G120&gt;=I$10,TREND(J$9:J$10,I$9:I$10,$G120),IF($G120&gt;=I$11,TREND(J$10:J$11,I$10:I$11,$G120),0)))))</f>
        <v>0.85499999999999998</v>
      </c>
      <c r="J120" s="20"/>
      <c r="K120" s="3"/>
      <c r="N120" s="63" cm="1">
        <f t="array" ref="N120">IF($G120&gt;=N$7,TREND(O$6:O$7,N$6:N$7,$G120),IF($G120&gt;=N$8,TREND(O$7:O$8,N$7:N$8,$G120),IF($G120&gt;=N$9,TREND(O$8:O$9,N$8:N$9,$G120),IF($G120&gt;=N$10,TREND(O$9:O$10,N$9:N$10,$G120),IF($G120&gt;=N$11,TREND(O$10:O$11,N$10:N$11,$G120),0)))))</f>
        <v>0.85499999999999998</v>
      </c>
      <c r="S120" s="63" cm="1">
        <f t="array" ref="S120">IF($G120&gt;=S$7,TREND(T$6:T$7,S$6:S$7,$G120),IF($G120&gt;=S$8,TREND(T$7:T$8,S$7:S$8,$G120),IF($G120&gt;=S$9,TREND(T$8:T$9,S$8:S$9,$G120),IF($G120&gt;=S$10,TREND(T$9:T$10,S$9:S$10,$G120),IF($G120&gt;=S$11,TREND(T$10:T$11,S$10:S$11,$G120),0)))))</f>
        <v>0.85499999999999998</v>
      </c>
      <c r="X120" s="63" cm="1">
        <f t="array" ref="X120">IF($G120&gt;=X$7,TREND(Y$6:Y$7,X$6:X$7,$G120),IF($G120&gt;=X$8,TREND(Y$7:Y$8,X$7:X$8,$G120),IF($G120&gt;=X$9,TREND(Y$8:Y$9,X$8:X$9,$G120),IF($G120&gt;=X$10,TREND(Y$9:Y$10,X$9:X$10,$G120),IF($G120&gt;=X$11,TREND(Y$10:Y$11,X$10:X$11,$G120),0)))))</f>
        <v>0</v>
      </c>
      <c r="Y120" s="20"/>
      <c r="Z120" s="18"/>
      <c r="AA120" s="18"/>
      <c r="AB120" s="18"/>
      <c r="AC120" s="18"/>
      <c r="AD120" s="18"/>
      <c r="AE120" s="18"/>
      <c r="AF120" s="18"/>
      <c r="AI120" s="21"/>
      <c r="AJ120" s="29">
        <f t="shared" si="37"/>
        <v>46557</v>
      </c>
      <c r="AK120">
        <f t="shared" si="31"/>
        <v>0</v>
      </c>
      <c r="AL120" s="1">
        <f t="shared" si="32"/>
        <v>1</v>
      </c>
      <c r="AM120" s="1">
        <f t="shared" si="33"/>
        <v>0</v>
      </c>
      <c r="AN120" s="121">
        <f t="shared" si="34"/>
        <v>0</v>
      </c>
      <c r="AO120" s="120">
        <f t="shared" si="36"/>
        <v>0.85</v>
      </c>
    </row>
    <row r="121" spans="1:41" x14ac:dyDescent="0.35">
      <c r="A121" s="63">
        <f t="shared" si="35"/>
        <v>0.84999999999999964</v>
      </c>
      <c r="D121" s="159"/>
      <c r="F121" s="21"/>
      <c r="G121" s="63">
        <v>0.8</v>
      </c>
      <c r="I121" s="63" cm="1">
        <f t="array" ref="I121">IF($G121&gt;=I$7,TREND(J$6:J$7,I$6:I$7,$G121),IF($G121&gt;=I$8,TREND(J$7:J$8,I$7:I$8,$G121),IF($G121&gt;=I$9,TREND(J$8:J$9,I$8:I$9,$G121),IF($G121&gt;=I$10,TREND(J$9:J$10,I$9:I$10,$G121),IF($G121&gt;=I$11,TREND(J$10:J$11,I$10:I$11,$G121),0)))))</f>
        <v>0.84999999999999987</v>
      </c>
      <c r="J121" s="20"/>
      <c r="K121" s="3"/>
      <c r="N121" s="63" cm="1">
        <f t="array" ref="N121">IF($G121&gt;=N$7,TREND(O$6:O$7,N$6:N$7,$G121),IF($G121&gt;=N$8,TREND(O$7:O$8,N$7:N$8,$G121),IF($G121&gt;=N$9,TREND(O$8:O$9,N$8:N$9,$G121),IF($G121&gt;=N$10,TREND(O$9:O$10,N$9:N$10,$G121),IF($G121&gt;=N$11,TREND(O$10:O$11,N$10:N$11,$G121),0)))))</f>
        <v>0.84999999999999987</v>
      </c>
      <c r="S121" s="63" cm="1">
        <f t="array" ref="S121">IF($G121&gt;=S$7,TREND(T$6:T$7,S$6:S$7,$G121),IF($G121&gt;=S$8,TREND(T$7:T$8,S$7:S$8,$G121),IF($G121&gt;=S$9,TREND(T$8:T$9,S$8:S$9,$G121),IF($G121&gt;=S$10,TREND(T$9:T$10,S$9:S$10,$G121),IF($G121&gt;=S$11,TREND(T$10:T$11,S$10:S$11,$G121),0)))))</f>
        <v>0.84999999999999987</v>
      </c>
      <c r="X121" s="63" cm="1">
        <f t="array" ref="X121">IF($G121&gt;=X$7,TREND(Y$6:Y$7,X$6:X$7,$G121),IF($G121&gt;=X$8,TREND(Y$7:Y$8,X$7:X$8,$G121),IF($G121&gt;=X$9,TREND(Y$8:Y$9,X$8:X$9,$G121),IF($G121&gt;=X$10,TREND(Y$9:Y$10,X$9:X$10,$G121),IF($G121&gt;=X$11,TREND(Y$10:Y$11,X$10:X$11,$G121),0)))))</f>
        <v>0</v>
      </c>
      <c r="Y121" s="20"/>
      <c r="Z121" s="18"/>
      <c r="AA121" s="18"/>
      <c r="AB121" s="18"/>
      <c r="AC121" s="18"/>
      <c r="AD121" s="18"/>
      <c r="AE121" s="18"/>
      <c r="AF121" s="18"/>
      <c r="AI121" s="21"/>
      <c r="AJ121" s="29">
        <f t="shared" si="37"/>
        <v>46558</v>
      </c>
      <c r="AK121">
        <f t="shared" si="31"/>
        <v>0</v>
      </c>
      <c r="AL121" s="1">
        <f t="shared" si="32"/>
        <v>1</v>
      </c>
      <c r="AM121" s="1">
        <f t="shared" si="33"/>
        <v>0</v>
      </c>
      <c r="AN121" s="121">
        <f t="shared" si="34"/>
        <v>0</v>
      </c>
      <c r="AO121" s="120">
        <f t="shared" si="36"/>
        <v>0.85</v>
      </c>
    </row>
    <row r="122" spans="1:41" x14ac:dyDescent="0.35">
      <c r="A122" s="63">
        <f t="shared" si="35"/>
        <v>0.8474999999999997</v>
      </c>
      <c r="D122" s="159"/>
      <c r="F122" s="21"/>
      <c r="G122" s="63">
        <v>0.81</v>
      </c>
      <c r="I122" s="63" cm="1">
        <f t="array" ref="I122">IF($G122&gt;=I$7,TREND(J$6:J$7,I$6:I$7,$G122),IF($G122&gt;=I$8,TREND(J$7:J$8,I$7:I$8,$G122),IF($G122&gt;=I$9,TREND(J$8:J$9,I$8:I$9,$G122),IF($G122&gt;=I$10,TREND(J$9:J$10,I$9:I$10,$G122),IF($G122&gt;=I$11,TREND(J$10:J$11,I$10:I$11,$G122),0)))))</f>
        <v>0.84749999999999981</v>
      </c>
      <c r="J122" s="20"/>
      <c r="K122" s="3"/>
      <c r="N122" s="63" cm="1">
        <f t="array" ref="N122">IF($G122&gt;=N$7,TREND(O$6:O$7,N$6:N$7,$G122),IF($G122&gt;=N$8,TREND(O$7:O$8,N$7:N$8,$G122),IF($G122&gt;=N$9,TREND(O$8:O$9,N$8:N$9,$G122),IF($G122&gt;=N$10,TREND(O$9:O$10,N$9:N$10,$G122),IF($G122&gt;=N$11,TREND(O$10:O$11,N$10:N$11,$G122),0)))))</f>
        <v>0.84749999999999981</v>
      </c>
      <c r="S122" s="63" cm="1">
        <f t="array" ref="S122">IF($G122&gt;=S$7,TREND(T$6:T$7,S$6:S$7,$G122),IF($G122&gt;=S$8,TREND(T$7:T$8,S$7:S$8,$G122),IF($G122&gt;=S$9,TREND(T$8:T$9,S$8:S$9,$G122),IF($G122&gt;=S$10,TREND(T$9:T$10,S$9:S$10,$G122),IF($G122&gt;=S$11,TREND(T$10:T$11,S$10:S$11,$G122),0)))))</f>
        <v>0.84749999999999981</v>
      </c>
      <c r="X122" s="63" cm="1">
        <f t="array" ref="X122">IF($G122&gt;=X$7,TREND(Y$6:Y$7,X$6:X$7,$G122),IF($G122&gt;=X$8,TREND(Y$7:Y$8,X$7:X$8,$G122),IF($G122&gt;=X$9,TREND(Y$8:Y$9,X$8:X$9,$G122),IF($G122&gt;=X$10,TREND(Y$9:Y$10,X$9:X$10,$G122),IF($G122&gt;=X$11,TREND(Y$10:Y$11,X$10:X$11,$G122),0)))))</f>
        <v>0</v>
      </c>
      <c r="Y122" s="20"/>
      <c r="Z122" s="18"/>
      <c r="AA122" s="18"/>
      <c r="AB122" s="18"/>
      <c r="AC122" s="18"/>
      <c r="AD122" s="18"/>
      <c r="AE122" s="18"/>
      <c r="AF122" s="18"/>
      <c r="AI122" s="21"/>
      <c r="AJ122" s="29">
        <f t="shared" si="37"/>
        <v>46559</v>
      </c>
      <c r="AK122">
        <f t="shared" si="31"/>
        <v>0</v>
      </c>
      <c r="AL122" s="1">
        <f t="shared" si="32"/>
        <v>1</v>
      </c>
      <c r="AM122" s="1">
        <f t="shared" si="33"/>
        <v>0</v>
      </c>
      <c r="AN122" s="121">
        <f t="shared" si="34"/>
        <v>0</v>
      </c>
      <c r="AO122" s="120">
        <f t="shared" si="36"/>
        <v>0.85</v>
      </c>
    </row>
    <row r="123" spans="1:41" x14ac:dyDescent="0.35">
      <c r="A123" s="63">
        <f t="shared" si="35"/>
        <v>0.84499999999999975</v>
      </c>
      <c r="D123" s="159"/>
      <c r="F123" s="21"/>
      <c r="G123" s="63">
        <v>0.82</v>
      </c>
      <c r="I123" s="63" cm="1">
        <f t="array" ref="I123">IF($G123&gt;=I$7,TREND(J$6:J$7,I$6:I$7,$G123),IF($G123&gt;=I$8,TREND(J$7:J$8,I$7:I$8,$G123),IF($G123&gt;=I$9,TREND(J$8:J$9,I$8:I$9,$G123),IF($G123&gt;=I$10,TREND(J$9:J$10,I$9:I$10,$G123),IF($G123&gt;=I$11,TREND(J$10:J$11,I$10:I$11,$G123),0)))))</f>
        <v>0.84499999999999986</v>
      </c>
      <c r="J123" s="20"/>
      <c r="K123" s="3"/>
      <c r="N123" s="63" cm="1">
        <f t="array" ref="N123">IF($G123&gt;=N$7,TREND(O$6:O$7,N$6:N$7,$G123),IF($G123&gt;=N$8,TREND(O$7:O$8,N$7:N$8,$G123),IF($G123&gt;=N$9,TREND(O$8:O$9,N$8:N$9,$G123),IF($G123&gt;=N$10,TREND(O$9:O$10,N$9:N$10,$G123),IF($G123&gt;=N$11,TREND(O$10:O$11,N$10:N$11,$G123),0)))))</f>
        <v>0.84499999999999986</v>
      </c>
      <c r="S123" s="63" cm="1">
        <f t="array" ref="S123">IF($G123&gt;=S$7,TREND(T$6:T$7,S$6:S$7,$G123),IF($G123&gt;=S$8,TREND(T$7:T$8,S$7:S$8,$G123),IF($G123&gt;=S$9,TREND(T$8:T$9,S$8:S$9,$G123),IF($G123&gt;=S$10,TREND(T$9:T$10,S$9:S$10,$G123),IF($G123&gt;=S$11,TREND(T$10:T$11,S$10:S$11,$G123),0)))))</f>
        <v>0.84499999999999986</v>
      </c>
      <c r="X123" s="63" cm="1">
        <f t="array" ref="X123">IF($G123&gt;=X$7,TREND(Y$6:Y$7,X$6:X$7,$G123),IF($G123&gt;=X$8,TREND(Y$7:Y$8,X$7:X$8,$G123),IF($G123&gt;=X$9,TREND(Y$8:Y$9,X$8:X$9,$G123),IF($G123&gt;=X$10,TREND(Y$9:Y$10,X$9:X$10,$G123),IF($G123&gt;=X$11,TREND(Y$10:Y$11,X$10:X$11,$G123),0)))))</f>
        <v>0</v>
      </c>
      <c r="Y123" s="20"/>
      <c r="Z123" s="18"/>
      <c r="AA123" s="18"/>
      <c r="AB123" s="18"/>
      <c r="AC123" s="18"/>
      <c r="AD123" s="18"/>
      <c r="AE123" s="18"/>
      <c r="AF123" s="18"/>
      <c r="AI123" s="21"/>
      <c r="AJ123" s="29">
        <f t="shared" si="37"/>
        <v>46560</v>
      </c>
      <c r="AK123">
        <f t="shared" si="31"/>
        <v>0</v>
      </c>
      <c r="AL123" s="1">
        <f t="shared" si="32"/>
        <v>1</v>
      </c>
      <c r="AM123" s="1">
        <f t="shared" si="33"/>
        <v>0</v>
      </c>
      <c r="AN123" s="121">
        <f t="shared" si="34"/>
        <v>0</v>
      </c>
      <c r="AO123" s="120">
        <f t="shared" si="36"/>
        <v>0.85</v>
      </c>
    </row>
    <row r="124" spans="1:41" x14ac:dyDescent="0.35">
      <c r="A124" s="63">
        <f t="shared" si="35"/>
        <v>0.84249999999999969</v>
      </c>
      <c r="D124" s="159"/>
      <c r="F124" s="21"/>
      <c r="G124" s="63">
        <v>0.83</v>
      </c>
      <c r="I124" s="63" cm="1">
        <f t="array" ref="I124">IF($G124&gt;=I$7,TREND(J$6:J$7,I$6:I$7,$G124),IF($G124&gt;=I$8,TREND(J$7:J$8,I$7:I$8,$G124),IF($G124&gt;=I$9,TREND(J$8:J$9,I$8:I$9,$G124),IF($G124&gt;=I$10,TREND(J$9:J$10,I$9:I$10,$G124),IF($G124&gt;=I$11,TREND(J$10:J$11,I$10:I$11,$G124),0)))))</f>
        <v>0.8424999999999998</v>
      </c>
      <c r="J124" s="20"/>
      <c r="K124" s="3"/>
      <c r="N124" s="63" cm="1">
        <f t="array" ref="N124">IF($G124&gt;=N$7,TREND(O$6:O$7,N$6:N$7,$G124),IF($G124&gt;=N$8,TREND(O$7:O$8,N$7:N$8,$G124),IF($G124&gt;=N$9,TREND(O$8:O$9,N$8:N$9,$G124),IF($G124&gt;=N$10,TREND(O$9:O$10,N$9:N$10,$G124),IF($G124&gt;=N$11,TREND(O$10:O$11,N$10:N$11,$G124),0)))))</f>
        <v>0.8424999999999998</v>
      </c>
      <c r="S124" s="63" cm="1">
        <f t="array" ref="S124">IF($G124&gt;=S$7,TREND(T$6:T$7,S$6:S$7,$G124),IF($G124&gt;=S$8,TREND(T$7:T$8,S$7:S$8,$G124),IF($G124&gt;=S$9,TREND(T$8:T$9,S$8:S$9,$G124),IF($G124&gt;=S$10,TREND(T$9:T$10,S$9:S$10,$G124),IF($G124&gt;=S$11,TREND(T$10:T$11,S$10:S$11,$G124),0)))))</f>
        <v>0.8424999999999998</v>
      </c>
      <c r="X124" s="63" cm="1">
        <f t="array" ref="X124">IF($G124&gt;=X$7,TREND(Y$6:Y$7,X$6:X$7,$G124),IF($G124&gt;=X$8,TREND(Y$7:Y$8,X$7:X$8,$G124),IF($G124&gt;=X$9,TREND(Y$8:Y$9,X$8:X$9,$G124),IF($G124&gt;=X$10,TREND(Y$9:Y$10,X$9:X$10,$G124),IF($G124&gt;=X$11,TREND(Y$10:Y$11,X$10:X$11,$G124),0)))))</f>
        <v>0</v>
      </c>
      <c r="Y124" s="20"/>
      <c r="Z124" s="18"/>
      <c r="AA124" s="18"/>
      <c r="AB124" s="18"/>
      <c r="AC124" s="18"/>
      <c r="AD124" s="18"/>
      <c r="AE124" s="18"/>
      <c r="AF124" s="18"/>
      <c r="AI124" s="21"/>
      <c r="AJ124" s="29">
        <f t="shared" si="37"/>
        <v>46561</v>
      </c>
      <c r="AK124">
        <f t="shared" si="31"/>
        <v>0</v>
      </c>
      <c r="AL124" s="1">
        <f t="shared" si="32"/>
        <v>1</v>
      </c>
      <c r="AM124" s="1">
        <f t="shared" si="33"/>
        <v>0</v>
      </c>
      <c r="AN124" s="121">
        <f t="shared" si="34"/>
        <v>0</v>
      </c>
      <c r="AO124" s="120">
        <f t="shared" si="36"/>
        <v>0.85</v>
      </c>
    </row>
    <row r="125" spans="1:41" x14ac:dyDescent="0.35">
      <c r="A125" s="63">
        <f t="shared" si="35"/>
        <v>0.83999999999999975</v>
      </c>
      <c r="D125" s="159"/>
      <c r="F125" s="21"/>
      <c r="G125" s="63">
        <v>0.84</v>
      </c>
      <c r="I125" s="63" cm="1">
        <f t="array" ref="I125">IF($G125&gt;=I$7,TREND(J$6:J$7,I$6:I$7,$G125),IF($G125&gt;=I$8,TREND(J$7:J$8,I$7:I$8,$G125),IF($G125&gt;=I$9,TREND(J$8:J$9,I$8:I$9,$G125),IF($G125&gt;=I$10,TREND(J$9:J$10,I$9:I$10,$G125),IF($G125&gt;=I$11,TREND(J$10:J$11,I$10:I$11,$G125),0)))))</f>
        <v>0.83999999999999986</v>
      </c>
      <c r="J125" s="20"/>
      <c r="K125" s="3"/>
      <c r="N125" s="63" cm="1">
        <f t="array" ref="N125">IF($G125&gt;=N$7,TREND(O$6:O$7,N$6:N$7,$G125),IF($G125&gt;=N$8,TREND(O$7:O$8,N$7:N$8,$G125),IF($G125&gt;=N$9,TREND(O$8:O$9,N$8:N$9,$G125),IF($G125&gt;=N$10,TREND(O$9:O$10,N$9:N$10,$G125),IF($G125&gt;=N$11,TREND(O$10:O$11,N$10:N$11,$G125),0)))))</f>
        <v>0.83999999999999986</v>
      </c>
      <c r="S125" s="63" cm="1">
        <f t="array" ref="S125">IF($G125&gt;=S$7,TREND(T$6:T$7,S$6:S$7,$G125),IF($G125&gt;=S$8,TREND(T$7:T$8,S$7:S$8,$G125),IF($G125&gt;=S$9,TREND(T$8:T$9,S$8:S$9,$G125),IF($G125&gt;=S$10,TREND(T$9:T$10,S$9:S$10,$G125),IF($G125&gt;=S$11,TREND(T$10:T$11,S$10:S$11,$G125),0)))))</f>
        <v>0.83999999999999986</v>
      </c>
      <c r="X125" s="63" cm="1">
        <f t="array" ref="X125">IF($G125&gt;=X$7,TREND(Y$6:Y$7,X$6:X$7,$G125),IF($G125&gt;=X$8,TREND(Y$7:Y$8,X$7:X$8,$G125),IF($G125&gt;=X$9,TREND(Y$8:Y$9,X$8:X$9,$G125),IF($G125&gt;=X$10,TREND(Y$9:Y$10,X$9:X$10,$G125),IF($G125&gt;=X$11,TREND(Y$10:Y$11,X$10:X$11,$G125),0)))))</f>
        <v>0</v>
      </c>
      <c r="Y125" s="20"/>
      <c r="Z125" s="18"/>
      <c r="AA125" s="18"/>
      <c r="AB125" s="18"/>
      <c r="AC125" s="18"/>
      <c r="AD125" s="18"/>
      <c r="AE125" s="18"/>
      <c r="AF125" s="18"/>
      <c r="AI125" s="21"/>
      <c r="AJ125" s="29">
        <f t="shared" si="37"/>
        <v>46562</v>
      </c>
      <c r="AK125">
        <f t="shared" si="31"/>
        <v>0</v>
      </c>
      <c r="AL125" s="1">
        <f t="shared" si="32"/>
        <v>1</v>
      </c>
      <c r="AM125" s="1">
        <f t="shared" si="33"/>
        <v>0</v>
      </c>
      <c r="AN125" s="121">
        <f t="shared" si="34"/>
        <v>0</v>
      </c>
      <c r="AO125" s="120">
        <f t="shared" si="36"/>
        <v>0.85</v>
      </c>
    </row>
    <row r="126" spans="1:41" x14ac:dyDescent="0.35">
      <c r="A126" s="63">
        <f t="shared" si="35"/>
        <v>0.8374999999999998</v>
      </c>
      <c r="D126" s="159"/>
      <c r="F126" s="21"/>
      <c r="G126" s="63">
        <v>0.85</v>
      </c>
      <c r="I126" s="63" cm="1">
        <f t="array" ref="I126">IF($G126&gt;=I$7,TREND(J$6:J$7,I$6:I$7,$G126),IF($G126&gt;=I$8,TREND(J$7:J$8,I$7:I$8,$G126),IF($G126&gt;=I$9,TREND(J$8:J$9,I$8:I$9,$G126),IF($G126&gt;=I$10,TREND(J$9:J$10,I$9:I$10,$G126),IF($G126&gt;=I$11,TREND(J$10:J$11,I$10:I$11,$G126),0)))))</f>
        <v>0.83749999999999991</v>
      </c>
      <c r="J126" s="20"/>
      <c r="K126" s="3"/>
      <c r="N126" s="63" cm="1">
        <f t="array" ref="N126">IF($G126&gt;=N$7,TREND(O$6:O$7,N$6:N$7,$G126),IF($G126&gt;=N$8,TREND(O$7:O$8,N$7:N$8,$G126),IF($G126&gt;=N$9,TREND(O$8:O$9,N$8:N$9,$G126),IF($G126&gt;=N$10,TREND(O$9:O$10,N$9:N$10,$G126),IF($G126&gt;=N$11,TREND(O$10:O$11,N$10:N$11,$G126),0)))))</f>
        <v>0.83749999999999991</v>
      </c>
      <c r="S126" s="63" cm="1">
        <f t="array" ref="S126">IF($G126&gt;=S$7,TREND(T$6:T$7,S$6:S$7,$G126),IF($G126&gt;=S$8,TREND(T$7:T$8,S$7:S$8,$G126),IF($G126&gt;=S$9,TREND(T$8:T$9,S$8:S$9,$G126),IF($G126&gt;=S$10,TREND(T$9:T$10,S$9:S$10,$G126),IF($G126&gt;=S$11,TREND(T$10:T$11,S$10:S$11,$G126),0)))))</f>
        <v>0.83749999999999991</v>
      </c>
      <c r="X126" s="63" cm="1">
        <f t="array" ref="X126">IF($G126&gt;=X$7,TREND(Y$6:Y$7,X$6:X$7,$G126),IF($G126&gt;=X$8,TREND(Y$7:Y$8,X$7:X$8,$G126),IF($G126&gt;=X$9,TREND(Y$8:Y$9,X$8:X$9,$G126),IF($G126&gt;=X$10,TREND(Y$9:Y$10,X$9:X$10,$G126),IF($G126&gt;=X$11,TREND(Y$10:Y$11,X$10:X$11,$G126),0)))))</f>
        <v>0</v>
      </c>
      <c r="Y126" s="20"/>
      <c r="Z126" s="18"/>
      <c r="AA126" s="18"/>
      <c r="AB126" s="18"/>
      <c r="AC126" s="18"/>
      <c r="AD126" s="18"/>
      <c r="AE126" s="18"/>
      <c r="AF126" s="18"/>
      <c r="AI126" s="21"/>
      <c r="AJ126" s="29">
        <f t="shared" si="37"/>
        <v>46563</v>
      </c>
      <c r="AK126">
        <f t="shared" si="31"/>
        <v>0</v>
      </c>
      <c r="AL126" s="1">
        <f t="shared" si="32"/>
        <v>1</v>
      </c>
      <c r="AM126" s="1">
        <f t="shared" si="33"/>
        <v>0</v>
      </c>
      <c r="AN126" s="121">
        <f t="shared" si="34"/>
        <v>0</v>
      </c>
      <c r="AO126" s="120">
        <f t="shared" si="36"/>
        <v>0.85</v>
      </c>
    </row>
    <row r="127" spans="1:41" x14ac:dyDescent="0.35">
      <c r="A127" s="63">
        <f t="shared" si="35"/>
        <v>0.83499999999999985</v>
      </c>
      <c r="D127" s="159"/>
      <c r="F127" s="21"/>
      <c r="G127" s="63">
        <v>0.86</v>
      </c>
      <c r="I127" s="63" cm="1">
        <f t="array" ref="I127">IF($G127&gt;=I$7,TREND(J$6:J$7,I$6:I$7,$G127),IF($G127&gt;=I$8,TREND(J$7:J$8,I$7:I$8,$G127),IF($G127&gt;=I$9,TREND(J$8:J$9,I$8:I$9,$G127),IF($G127&gt;=I$10,TREND(J$9:J$10,I$9:I$10,$G127),IF($G127&gt;=I$11,TREND(J$10:J$11,I$10:I$11,$G127),0)))))</f>
        <v>0.83499999999999985</v>
      </c>
      <c r="J127" s="20"/>
      <c r="K127" s="3"/>
      <c r="N127" s="63" cm="1">
        <f t="array" ref="N127">IF($G127&gt;=N$7,TREND(O$6:O$7,N$6:N$7,$G127),IF($G127&gt;=N$8,TREND(O$7:O$8,N$7:N$8,$G127),IF($G127&gt;=N$9,TREND(O$8:O$9,N$8:N$9,$G127),IF($G127&gt;=N$10,TREND(O$9:O$10,N$9:N$10,$G127),IF($G127&gt;=N$11,TREND(O$10:O$11,N$10:N$11,$G127),0)))))</f>
        <v>0.83499999999999985</v>
      </c>
      <c r="S127" s="63" cm="1">
        <f t="array" ref="S127">IF($G127&gt;=S$7,TREND(T$6:T$7,S$6:S$7,$G127),IF($G127&gt;=S$8,TREND(T$7:T$8,S$7:S$8,$G127),IF($G127&gt;=S$9,TREND(T$8:T$9,S$8:S$9,$G127),IF($G127&gt;=S$10,TREND(T$9:T$10,S$9:S$10,$G127),IF($G127&gt;=S$11,TREND(T$10:T$11,S$10:S$11,$G127),0)))))</f>
        <v>0.83499999999999985</v>
      </c>
      <c r="X127" s="63" cm="1">
        <f t="array" ref="X127">IF($G127&gt;=X$7,TREND(Y$6:Y$7,X$6:X$7,$G127),IF($G127&gt;=X$8,TREND(Y$7:Y$8,X$7:X$8,$G127),IF($G127&gt;=X$9,TREND(Y$8:Y$9,X$8:X$9,$G127),IF($G127&gt;=X$10,TREND(Y$9:Y$10,X$9:X$10,$G127),IF($G127&gt;=X$11,TREND(Y$10:Y$11,X$10:X$11,$G127),0)))))</f>
        <v>0</v>
      </c>
      <c r="Y127" s="20"/>
      <c r="Z127" s="18"/>
      <c r="AA127" s="18"/>
      <c r="AB127" s="18"/>
      <c r="AC127" s="18"/>
      <c r="AD127" s="18"/>
      <c r="AE127" s="18"/>
      <c r="AF127" s="18"/>
      <c r="AI127" s="21"/>
      <c r="AJ127" s="29">
        <f t="shared" si="37"/>
        <v>46564</v>
      </c>
      <c r="AK127">
        <f t="shared" si="31"/>
        <v>0</v>
      </c>
      <c r="AL127" s="1">
        <f t="shared" si="32"/>
        <v>1</v>
      </c>
      <c r="AM127" s="1">
        <f t="shared" si="33"/>
        <v>0</v>
      </c>
      <c r="AN127" s="121">
        <f t="shared" si="34"/>
        <v>0</v>
      </c>
      <c r="AO127" s="120">
        <f t="shared" si="36"/>
        <v>0.85</v>
      </c>
    </row>
    <row r="128" spans="1:41" x14ac:dyDescent="0.35">
      <c r="A128" s="63">
        <f t="shared" si="35"/>
        <v>0.83249999999999991</v>
      </c>
      <c r="D128" s="159"/>
      <c r="F128" s="21"/>
      <c r="G128" s="63">
        <v>0.87</v>
      </c>
      <c r="I128" s="63" cm="1">
        <f t="array" ref="I128">IF($G128&gt;=I$7,TREND(J$6:J$7,I$6:I$7,$G128),IF($G128&gt;=I$8,TREND(J$7:J$8,I$7:I$8,$G128),IF($G128&gt;=I$9,TREND(J$8:J$9,I$8:I$9,$G128),IF($G128&gt;=I$10,TREND(J$9:J$10,I$9:I$10,$G128),IF($G128&gt;=I$11,TREND(J$10:J$11,I$10:I$11,$G128),0)))))</f>
        <v>0.83249999999999991</v>
      </c>
      <c r="J128" s="20"/>
      <c r="K128" s="3"/>
      <c r="N128" s="63" cm="1">
        <f t="array" ref="N128">IF($G128&gt;=N$7,TREND(O$6:O$7,N$6:N$7,$G128),IF($G128&gt;=N$8,TREND(O$7:O$8,N$7:N$8,$G128),IF($G128&gt;=N$9,TREND(O$8:O$9,N$8:N$9,$G128),IF($G128&gt;=N$10,TREND(O$9:O$10,N$9:N$10,$G128),IF($G128&gt;=N$11,TREND(O$10:O$11,N$10:N$11,$G128),0)))))</f>
        <v>0.83249999999999991</v>
      </c>
      <c r="S128" s="63" cm="1">
        <f t="array" ref="S128">IF($G128&gt;=S$7,TREND(T$6:T$7,S$6:S$7,$G128),IF($G128&gt;=S$8,TREND(T$7:T$8,S$7:S$8,$G128),IF($G128&gt;=S$9,TREND(T$8:T$9,S$8:S$9,$G128),IF($G128&gt;=S$10,TREND(T$9:T$10,S$9:S$10,$G128),IF($G128&gt;=S$11,TREND(T$10:T$11,S$10:S$11,$G128),0)))))</f>
        <v>0.83249999999999991</v>
      </c>
      <c r="X128" s="63" cm="1">
        <f t="array" ref="X128">IF($G128&gt;=X$7,TREND(Y$6:Y$7,X$6:X$7,$G128),IF($G128&gt;=X$8,TREND(Y$7:Y$8,X$7:X$8,$G128),IF($G128&gt;=X$9,TREND(Y$8:Y$9,X$8:X$9,$G128),IF($G128&gt;=X$10,TREND(Y$9:Y$10,X$9:X$10,$G128),IF($G128&gt;=X$11,TREND(Y$10:Y$11,X$10:X$11,$G128),0)))))</f>
        <v>0</v>
      </c>
      <c r="Y128" s="20"/>
      <c r="Z128" s="18"/>
      <c r="AA128" s="18"/>
      <c r="AB128" s="18"/>
      <c r="AC128" s="18"/>
      <c r="AD128" s="18"/>
      <c r="AE128" s="18"/>
      <c r="AF128" s="18"/>
      <c r="AI128" s="21"/>
      <c r="AJ128" s="29">
        <f t="shared" si="37"/>
        <v>46565</v>
      </c>
      <c r="AK128">
        <f t="shared" si="31"/>
        <v>0</v>
      </c>
      <c r="AL128" s="1">
        <f t="shared" si="32"/>
        <v>1</v>
      </c>
      <c r="AM128" s="1">
        <f t="shared" si="33"/>
        <v>0</v>
      </c>
      <c r="AN128" s="121">
        <f t="shared" si="34"/>
        <v>0</v>
      </c>
      <c r="AO128" s="120">
        <f t="shared" si="36"/>
        <v>0.85</v>
      </c>
    </row>
    <row r="129" spans="1:41" x14ac:dyDescent="0.35">
      <c r="A129" s="63">
        <f t="shared" si="35"/>
        <v>0.82999999999999985</v>
      </c>
      <c r="D129" s="159"/>
      <c r="F129" s="21"/>
      <c r="G129" s="63">
        <v>0.88</v>
      </c>
      <c r="I129" s="63" cm="1">
        <f t="array" ref="I129">IF($G129&gt;=I$7,TREND(J$6:J$7,I$6:I$7,$G129),IF($G129&gt;=I$8,TREND(J$7:J$8,I$7:I$8,$G129),IF($G129&gt;=I$9,TREND(J$8:J$9,I$8:I$9,$G129),IF($G129&gt;=I$10,TREND(J$9:J$10,I$9:I$10,$G129),IF($G129&gt;=I$11,TREND(J$10:J$11,I$10:I$11,$G129),0)))))</f>
        <v>0.82999999999999985</v>
      </c>
      <c r="J129" s="20"/>
      <c r="K129" s="3"/>
      <c r="N129" s="63" cm="1">
        <f t="array" ref="N129">IF($G129&gt;=N$7,TREND(O$6:O$7,N$6:N$7,$G129),IF($G129&gt;=N$8,TREND(O$7:O$8,N$7:N$8,$G129),IF($G129&gt;=N$9,TREND(O$8:O$9,N$8:N$9,$G129),IF($G129&gt;=N$10,TREND(O$9:O$10,N$9:N$10,$G129),IF($G129&gt;=N$11,TREND(O$10:O$11,N$10:N$11,$G129),0)))))</f>
        <v>0.82999999999999985</v>
      </c>
      <c r="S129" s="63" cm="1">
        <f t="array" ref="S129">IF($G129&gt;=S$7,TREND(T$6:T$7,S$6:S$7,$G129),IF($G129&gt;=S$8,TREND(T$7:T$8,S$7:S$8,$G129),IF($G129&gt;=S$9,TREND(T$8:T$9,S$8:S$9,$G129),IF($G129&gt;=S$10,TREND(T$9:T$10,S$9:S$10,$G129),IF($G129&gt;=S$11,TREND(T$10:T$11,S$10:S$11,$G129),0)))))</f>
        <v>0.82999999999999985</v>
      </c>
      <c r="X129" s="63" cm="1">
        <f t="array" ref="X129">IF($G129&gt;=X$7,TREND(Y$6:Y$7,X$6:X$7,$G129),IF($G129&gt;=X$8,TREND(Y$7:Y$8,X$7:X$8,$G129),IF($G129&gt;=X$9,TREND(Y$8:Y$9,X$8:X$9,$G129),IF($G129&gt;=X$10,TREND(Y$9:Y$10,X$9:X$10,$G129),IF($G129&gt;=X$11,TREND(Y$10:Y$11,X$10:X$11,$G129),0)))))</f>
        <v>0</v>
      </c>
      <c r="Y129" s="20"/>
      <c r="Z129" s="18"/>
      <c r="AA129" s="18"/>
      <c r="AB129" s="18"/>
      <c r="AC129" s="18"/>
      <c r="AD129" s="18"/>
      <c r="AE129" s="18"/>
      <c r="AF129" s="18"/>
      <c r="AI129" s="21"/>
      <c r="AJ129" s="29">
        <f t="shared" si="37"/>
        <v>46566</v>
      </c>
      <c r="AK129">
        <f t="shared" si="31"/>
        <v>0</v>
      </c>
      <c r="AL129" s="1">
        <f t="shared" si="32"/>
        <v>1</v>
      </c>
      <c r="AM129" s="1">
        <f t="shared" si="33"/>
        <v>0</v>
      </c>
      <c r="AN129" s="121">
        <f t="shared" si="34"/>
        <v>0</v>
      </c>
      <c r="AO129" s="120">
        <f t="shared" si="36"/>
        <v>0.85</v>
      </c>
    </row>
    <row r="130" spans="1:41" x14ac:dyDescent="0.35">
      <c r="A130" s="63">
        <f t="shared" si="35"/>
        <v>0.82749999999999968</v>
      </c>
      <c r="D130" s="159"/>
      <c r="F130" s="21"/>
      <c r="G130" s="63">
        <v>0.89</v>
      </c>
      <c r="I130" s="63" cm="1">
        <f t="array" ref="I130">IF($G130&gt;=I$7,TREND(J$6:J$7,I$6:I$7,$G130),IF($G130&gt;=I$8,TREND(J$7:J$8,I$7:I$8,$G130),IF($G130&gt;=I$9,TREND(J$8:J$9,I$8:I$9,$G130),IF($G130&gt;=I$10,TREND(J$9:J$10,I$9:I$10,$G130),IF($G130&gt;=I$11,TREND(J$10:J$11,I$10:I$11,$G130),0)))))</f>
        <v>0.8274999999999999</v>
      </c>
      <c r="J130" s="20"/>
      <c r="K130" s="3"/>
      <c r="N130" s="63" cm="1">
        <f t="array" ref="N130">IF($G130&gt;=N$7,TREND(O$6:O$7,N$6:N$7,$G130),IF($G130&gt;=N$8,TREND(O$7:O$8,N$7:N$8,$G130),IF($G130&gt;=N$9,TREND(O$8:O$9,N$8:N$9,$G130),IF($G130&gt;=N$10,TREND(O$9:O$10,N$9:N$10,$G130),IF($G130&gt;=N$11,TREND(O$10:O$11,N$10:N$11,$G130),0)))))</f>
        <v>0.8274999999999999</v>
      </c>
      <c r="S130" s="63" cm="1">
        <f t="array" ref="S130">IF($G130&gt;=S$7,TREND(T$6:T$7,S$6:S$7,$G130),IF($G130&gt;=S$8,TREND(T$7:T$8,S$7:S$8,$G130),IF($G130&gt;=S$9,TREND(T$8:T$9,S$8:S$9,$G130),IF($G130&gt;=S$10,TREND(T$9:T$10,S$9:S$10,$G130),IF($G130&gt;=S$11,TREND(T$10:T$11,S$10:S$11,$G130),0)))))</f>
        <v>0.8274999999999999</v>
      </c>
      <c r="X130" s="63" cm="1">
        <f t="array" ref="X130">IF($G130&gt;=X$7,TREND(Y$6:Y$7,X$6:X$7,$G130),IF($G130&gt;=X$8,TREND(Y$7:Y$8,X$7:X$8,$G130),IF($G130&gt;=X$9,TREND(Y$8:Y$9,X$8:X$9,$G130),IF($G130&gt;=X$10,TREND(Y$9:Y$10,X$9:X$10,$G130),IF($G130&gt;=X$11,TREND(Y$10:Y$11,X$10:X$11,$G130),0)))))</f>
        <v>0</v>
      </c>
      <c r="Y130" s="20"/>
      <c r="Z130" s="18"/>
      <c r="AA130" s="18"/>
      <c r="AB130" s="18"/>
      <c r="AC130" s="18"/>
      <c r="AD130" s="18"/>
      <c r="AE130" s="18"/>
      <c r="AF130" s="18"/>
      <c r="AI130" s="21"/>
      <c r="AJ130" s="29">
        <f t="shared" si="37"/>
        <v>46567</v>
      </c>
      <c r="AK130">
        <f t="shared" si="31"/>
        <v>0</v>
      </c>
      <c r="AL130" s="1">
        <f t="shared" si="32"/>
        <v>1</v>
      </c>
      <c r="AM130" s="1">
        <f t="shared" si="33"/>
        <v>0</v>
      </c>
      <c r="AN130" s="121">
        <f t="shared" si="34"/>
        <v>0</v>
      </c>
      <c r="AO130" s="120">
        <f t="shared" si="36"/>
        <v>0.85</v>
      </c>
    </row>
    <row r="131" spans="1:41" x14ac:dyDescent="0.35">
      <c r="A131" s="63">
        <f t="shared" si="35"/>
        <v>0.82499999999999973</v>
      </c>
      <c r="D131" s="159"/>
      <c r="F131" s="21"/>
      <c r="G131" s="63">
        <v>0.9</v>
      </c>
      <c r="I131" s="63" cm="1">
        <f t="array" ref="I131">IF($G131&gt;=I$7,TREND(J$6:J$7,I$6:I$7,$G131),IF($G131&gt;=I$8,TREND(J$7:J$8,I$7:I$8,$G131),IF($G131&gt;=I$9,TREND(J$8:J$9,I$8:I$9,$G131),IF($G131&gt;=I$10,TREND(J$9:J$10,I$9:I$10,$G131),IF($G131&gt;=I$11,TREND(J$10:J$11,I$10:I$11,$G131),0)))))</f>
        <v>0.82499999999999984</v>
      </c>
      <c r="J131" s="20"/>
      <c r="K131" s="3"/>
      <c r="N131" s="63" cm="1">
        <f t="array" ref="N131">IF($G131&gt;=N$7,TREND(O$6:O$7,N$6:N$7,$G131),IF($G131&gt;=N$8,TREND(O$7:O$8,N$7:N$8,$G131),IF($G131&gt;=N$9,TREND(O$8:O$9,N$8:N$9,$G131),IF($G131&gt;=N$10,TREND(O$9:O$10,N$9:N$10,$G131),IF($G131&gt;=N$11,TREND(O$10:O$11,N$10:N$11,$G131),0)))))</f>
        <v>0.82499999999999984</v>
      </c>
      <c r="S131" s="63" cm="1">
        <f t="array" ref="S131">IF($G131&gt;=S$7,TREND(T$6:T$7,S$6:S$7,$G131),IF($G131&gt;=S$8,TREND(T$7:T$8,S$7:S$8,$G131),IF($G131&gt;=S$9,TREND(T$8:T$9,S$8:S$9,$G131),IF($G131&gt;=S$10,TREND(T$9:T$10,S$9:S$10,$G131),IF($G131&gt;=S$11,TREND(T$10:T$11,S$10:S$11,$G131),0)))))</f>
        <v>0.82499999999999984</v>
      </c>
      <c r="X131" s="63" cm="1">
        <f t="array" ref="X131">IF($G131&gt;=X$7,TREND(Y$6:Y$7,X$6:X$7,$G131),IF($G131&gt;=X$8,TREND(Y$7:Y$8,X$7:X$8,$G131),IF($G131&gt;=X$9,TREND(Y$8:Y$9,X$8:X$9,$G131),IF($G131&gt;=X$10,TREND(Y$9:Y$10,X$9:X$10,$G131),IF($G131&gt;=X$11,TREND(Y$10:Y$11,X$10:X$11,$G131),0)))))</f>
        <v>0</v>
      </c>
      <c r="Y131" s="20"/>
      <c r="Z131" s="18"/>
      <c r="AA131" s="18"/>
      <c r="AB131" s="18"/>
      <c r="AC131" s="18"/>
      <c r="AD131" s="18"/>
      <c r="AE131" s="18"/>
      <c r="AF131" s="18"/>
      <c r="AI131" s="21"/>
      <c r="AJ131" s="29">
        <f t="shared" si="37"/>
        <v>46568</v>
      </c>
      <c r="AK131">
        <f t="shared" si="31"/>
        <v>0</v>
      </c>
      <c r="AL131" s="1">
        <f t="shared" si="32"/>
        <v>1</v>
      </c>
      <c r="AM131" s="1">
        <f t="shared" si="33"/>
        <v>0</v>
      </c>
      <c r="AN131" s="121">
        <f t="shared" si="34"/>
        <v>0</v>
      </c>
      <c r="AO131" s="120">
        <f t="shared" si="36"/>
        <v>0.85</v>
      </c>
    </row>
    <row r="132" spans="1:41" x14ac:dyDescent="0.35">
      <c r="A132" s="63">
        <f t="shared" si="35"/>
        <v>0.82249999999999979</v>
      </c>
      <c r="D132" s="159"/>
      <c r="F132" s="21"/>
      <c r="G132" s="63">
        <v>0.91</v>
      </c>
      <c r="I132" s="63" cm="1">
        <f t="array" ref="I132">IF($G132&gt;=I$7,TREND(J$6:J$7,I$6:I$7,$G132),IF($G132&gt;=I$8,TREND(J$7:J$8,I$7:I$8,$G132),IF($G132&gt;=I$9,TREND(J$8:J$9,I$8:I$9,$G132),IF($G132&gt;=I$10,TREND(J$9:J$10,I$9:I$10,$G132),IF($G132&gt;=I$11,TREND(J$10:J$11,I$10:I$11,$G132),0)))))</f>
        <v>0.8224999999999999</v>
      </c>
      <c r="J132" s="20"/>
      <c r="K132" s="3"/>
      <c r="N132" s="63" cm="1">
        <f t="array" ref="N132">IF($G132&gt;=N$7,TREND(O$6:O$7,N$6:N$7,$G132),IF($G132&gt;=N$8,TREND(O$7:O$8,N$7:N$8,$G132),IF($G132&gt;=N$9,TREND(O$8:O$9,N$8:N$9,$G132),IF($G132&gt;=N$10,TREND(O$9:O$10,N$9:N$10,$G132),IF($G132&gt;=N$11,TREND(O$10:O$11,N$10:N$11,$G132),0)))))</f>
        <v>0.8224999999999999</v>
      </c>
      <c r="S132" s="63" cm="1">
        <f t="array" ref="S132">IF($G132&gt;=S$7,TREND(T$6:T$7,S$6:S$7,$G132),IF($G132&gt;=S$8,TREND(T$7:T$8,S$7:S$8,$G132),IF($G132&gt;=S$9,TREND(T$8:T$9,S$8:S$9,$G132),IF($G132&gt;=S$10,TREND(T$9:T$10,S$9:S$10,$G132),IF($G132&gt;=S$11,TREND(T$10:T$11,S$10:S$11,$G132),0)))))</f>
        <v>0.8224999999999999</v>
      </c>
      <c r="X132" s="63" cm="1">
        <f t="array" ref="X132">IF($G132&gt;=X$7,TREND(Y$6:Y$7,X$6:X$7,$G132),IF($G132&gt;=X$8,TREND(Y$7:Y$8,X$7:X$8,$G132),IF($G132&gt;=X$9,TREND(Y$8:Y$9,X$8:X$9,$G132),IF($G132&gt;=X$10,TREND(Y$9:Y$10,X$9:X$10,$G132),IF($G132&gt;=X$11,TREND(Y$10:Y$11,X$10:X$11,$G132),0)))))</f>
        <v>0</v>
      </c>
      <c r="Y132" s="20"/>
      <c r="Z132" s="18"/>
      <c r="AA132" s="18"/>
      <c r="AB132" s="18"/>
      <c r="AC132" s="18"/>
      <c r="AD132" s="18"/>
      <c r="AE132" s="18"/>
      <c r="AF132" s="18"/>
      <c r="AI132" s="21"/>
      <c r="AJ132" s="29">
        <f t="shared" si="37"/>
        <v>46569</v>
      </c>
      <c r="AK132">
        <f t="shared" si="31"/>
        <v>0</v>
      </c>
      <c r="AL132" s="1">
        <f t="shared" si="32"/>
        <v>1</v>
      </c>
      <c r="AM132" s="1">
        <f t="shared" si="33"/>
        <v>0</v>
      </c>
      <c r="AN132" s="121">
        <f t="shared" si="34"/>
        <v>0</v>
      </c>
      <c r="AO132" s="120">
        <f t="shared" si="36"/>
        <v>0.85</v>
      </c>
    </row>
    <row r="133" spans="1:41" x14ac:dyDescent="0.35">
      <c r="A133" s="63">
        <f t="shared" si="35"/>
        <v>0.81999999999999962</v>
      </c>
      <c r="D133" s="159"/>
      <c r="F133" s="21"/>
      <c r="G133" s="63">
        <v>0.92</v>
      </c>
      <c r="I133" s="63" cm="1">
        <f t="array" ref="I133">IF($G133&gt;=I$7,TREND(J$6:J$7,I$6:I$7,$G133),IF($G133&gt;=I$8,TREND(J$7:J$8,I$7:I$8,$G133),IF($G133&gt;=I$9,TREND(J$8:J$9,I$8:I$9,$G133),IF($G133&gt;=I$10,TREND(J$9:J$10,I$9:I$10,$G133),IF($G133&gt;=I$11,TREND(J$10:J$11,I$10:I$11,$G133),0)))))</f>
        <v>0.81999999999999984</v>
      </c>
      <c r="J133" s="20"/>
      <c r="K133" s="3"/>
      <c r="N133" s="63" cm="1">
        <f t="array" ref="N133">IF($G133&gt;=N$7,TREND(O$6:O$7,N$6:N$7,$G133),IF($G133&gt;=N$8,TREND(O$7:O$8,N$7:N$8,$G133),IF($G133&gt;=N$9,TREND(O$8:O$9,N$8:N$9,$G133),IF($G133&gt;=N$10,TREND(O$9:O$10,N$9:N$10,$G133),IF($G133&gt;=N$11,TREND(O$10:O$11,N$10:N$11,$G133),0)))))</f>
        <v>0.81999999999999984</v>
      </c>
      <c r="S133" s="63" cm="1">
        <f t="array" ref="S133">IF($G133&gt;=S$7,TREND(T$6:T$7,S$6:S$7,$G133),IF($G133&gt;=S$8,TREND(T$7:T$8,S$7:S$8,$G133),IF($G133&gt;=S$9,TREND(T$8:T$9,S$8:S$9,$G133),IF($G133&gt;=S$10,TREND(T$9:T$10,S$9:S$10,$G133),IF($G133&gt;=S$11,TREND(T$10:T$11,S$10:S$11,$G133),0)))))</f>
        <v>0.81999999999999984</v>
      </c>
      <c r="X133" s="63" cm="1">
        <f t="array" ref="X133">IF($G133&gt;=X$7,TREND(Y$6:Y$7,X$6:X$7,$G133),IF($G133&gt;=X$8,TREND(Y$7:Y$8,X$7:X$8,$G133),IF($G133&gt;=X$9,TREND(Y$8:Y$9,X$8:X$9,$G133),IF($G133&gt;=X$10,TREND(Y$9:Y$10,X$9:X$10,$G133),IF($G133&gt;=X$11,TREND(Y$10:Y$11,X$10:X$11,$G133),0)))))</f>
        <v>0</v>
      </c>
      <c r="Y133" s="20"/>
      <c r="Z133" s="18"/>
      <c r="AA133" s="18"/>
      <c r="AB133" s="18"/>
      <c r="AC133" s="18"/>
      <c r="AD133" s="18"/>
      <c r="AE133" s="18"/>
      <c r="AF133" s="18"/>
      <c r="AI133" s="21"/>
      <c r="AJ133" s="29">
        <f t="shared" si="37"/>
        <v>46570</v>
      </c>
      <c r="AK133">
        <f t="shared" si="31"/>
        <v>0</v>
      </c>
      <c r="AL133" s="1">
        <f t="shared" si="32"/>
        <v>1</v>
      </c>
      <c r="AM133" s="1">
        <f t="shared" si="33"/>
        <v>0</v>
      </c>
      <c r="AN133" s="121">
        <f t="shared" si="34"/>
        <v>0</v>
      </c>
      <c r="AO133" s="120">
        <f t="shared" si="36"/>
        <v>0.85</v>
      </c>
    </row>
    <row r="134" spans="1:41" x14ac:dyDescent="0.35">
      <c r="A134" s="63">
        <f t="shared" si="35"/>
        <v>0.81749999999999978</v>
      </c>
      <c r="D134" s="159"/>
      <c r="F134" s="21"/>
      <c r="G134" s="63">
        <v>0.93</v>
      </c>
      <c r="I134" s="63" cm="1">
        <f t="array" ref="I134">IF($G134&gt;=I$7,TREND(J$6:J$7,I$6:I$7,$G134),IF($G134&gt;=I$8,TREND(J$7:J$8,I$7:I$8,$G134),IF($G134&gt;=I$9,TREND(J$8:J$9,I$8:I$9,$G134),IF($G134&gt;=I$10,TREND(J$9:J$10,I$9:I$10,$G134),IF($G134&gt;=I$11,TREND(J$10:J$11,I$10:I$11,$G134),0)))))</f>
        <v>0.81749999999999989</v>
      </c>
      <c r="J134" s="20"/>
      <c r="K134" s="3"/>
      <c r="N134" s="63" cm="1">
        <f t="array" ref="N134">IF($G134&gt;=N$7,TREND(O$6:O$7,N$6:N$7,$G134),IF($G134&gt;=N$8,TREND(O$7:O$8,N$7:N$8,$G134),IF($G134&gt;=N$9,TREND(O$8:O$9,N$8:N$9,$G134),IF($G134&gt;=N$10,TREND(O$9:O$10,N$9:N$10,$G134),IF($G134&gt;=N$11,TREND(O$10:O$11,N$10:N$11,$G134),0)))))</f>
        <v>0.81749999999999989</v>
      </c>
      <c r="S134" s="63" cm="1">
        <f t="array" ref="S134">IF($G134&gt;=S$7,TREND(T$6:T$7,S$6:S$7,$G134),IF($G134&gt;=S$8,TREND(T$7:T$8,S$7:S$8,$G134),IF($G134&gt;=S$9,TREND(T$8:T$9,S$8:S$9,$G134),IF($G134&gt;=S$10,TREND(T$9:T$10,S$9:S$10,$G134),IF($G134&gt;=S$11,TREND(T$10:T$11,S$10:S$11,$G134),0)))))</f>
        <v>0.81749999999999989</v>
      </c>
      <c r="X134" s="63" cm="1">
        <f t="array" ref="X134">IF($G134&gt;=X$7,TREND(Y$6:Y$7,X$6:X$7,$G134),IF($G134&gt;=X$8,TREND(Y$7:Y$8,X$7:X$8,$G134),IF($G134&gt;=X$9,TREND(Y$8:Y$9,X$8:X$9,$G134),IF($G134&gt;=X$10,TREND(Y$9:Y$10,X$9:X$10,$G134),IF($G134&gt;=X$11,TREND(Y$10:Y$11,X$10:X$11,$G134),0)))))</f>
        <v>0</v>
      </c>
      <c r="Y134" s="20"/>
      <c r="Z134" s="18"/>
      <c r="AA134" s="18"/>
      <c r="AB134" s="18"/>
      <c r="AC134" s="18"/>
      <c r="AD134" s="18"/>
      <c r="AE134" s="18"/>
      <c r="AF134" s="18"/>
      <c r="AI134" s="21"/>
      <c r="AJ134" s="29">
        <f t="shared" si="37"/>
        <v>46571</v>
      </c>
      <c r="AK134">
        <f t="shared" si="31"/>
        <v>0</v>
      </c>
      <c r="AL134" s="1">
        <f t="shared" si="32"/>
        <v>1</v>
      </c>
      <c r="AM134" s="1">
        <f t="shared" si="33"/>
        <v>0</v>
      </c>
      <c r="AN134" s="121">
        <f t="shared" si="34"/>
        <v>0</v>
      </c>
      <c r="AO134" s="120">
        <f t="shared" si="36"/>
        <v>0.85</v>
      </c>
    </row>
    <row r="135" spans="1:41" x14ac:dyDescent="0.35">
      <c r="A135" s="63">
        <f t="shared" si="35"/>
        <v>0.81499999999999995</v>
      </c>
      <c r="D135" s="159"/>
      <c r="F135" s="21"/>
      <c r="G135" s="63">
        <v>0.94</v>
      </c>
      <c r="I135" s="63" cm="1">
        <f t="array" ref="I135">IF($G135&gt;=I$7,TREND(J$6:J$7,I$6:I$7,$G135),IF($G135&gt;=I$8,TREND(J$7:J$8,I$7:I$8,$G135),IF($G135&gt;=I$9,TREND(J$8:J$9,I$8:I$9,$G135),IF($G135&gt;=I$10,TREND(J$9:J$10,I$9:I$10,$G135),IF($G135&gt;=I$11,TREND(J$10:J$11,I$10:I$11,$G135),0)))))</f>
        <v>0.81499999999999995</v>
      </c>
      <c r="J135" s="20"/>
      <c r="K135" s="3"/>
      <c r="N135" s="63" cm="1">
        <f t="array" ref="N135">IF($G135&gt;=N$7,TREND(O$6:O$7,N$6:N$7,$G135),IF($G135&gt;=N$8,TREND(O$7:O$8,N$7:N$8,$G135),IF($G135&gt;=N$9,TREND(O$8:O$9,N$8:N$9,$G135),IF($G135&gt;=N$10,TREND(O$9:O$10,N$9:N$10,$G135),IF($G135&gt;=N$11,TREND(O$10:O$11,N$10:N$11,$G135),0)))))</f>
        <v>0.81499999999999995</v>
      </c>
      <c r="S135" s="63" cm="1">
        <f t="array" ref="S135">IF($G135&gt;=S$7,TREND(T$6:T$7,S$6:S$7,$G135),IF($G135&gt;=S$8,TREND(T$7:T$8,S$7:S$8,$G135),IF($G135&gt;=S$9,TREND(T$8:T$9,S$8:S$9,$G135),IF($G135&gt;=S$10,TREND(T$9:T$10,S$9:S$10,$G135),IF($G135&gt;=S$11,TREND(T$10:T$11,S$10:S$11,$G135),0)))))</f>
        <v>0.81499999999999995</v>
      </c>
      <c r="X135" s="63" cm="1">
        <f t="array" ref="X135">IF($G135&gt;=X$7,TREND(Y$6:Y$7,X$6:X$7,$G135),IF($G135&gt;=X$8,TREND(Y$7:Y$8,X$7:X$8,$G135),IF($G135&gt;=X$9,TREND(Y$8:Y$9,X$8:X$9,$G135),IF($G135&gt;=X$10,TREND(Y$9:Y$10,X$9:X$10,$G135),IF($G135&gt;=X$11,TREND(Y$10:Y$11,X$10:X$11,$G135),0)))))</f>
        <v>0</v>
      </c>
      <c r="Y135" s="20"/>
      <c r="Z135" s="18"/>
      <c r="AA135" s="18"/>
      <c r="AB135" s="18"/>
      <c r="AC135" s="18"/>
      <c r="AD135" s="18"/>
      <c r="AE135" s="18"/>
      <c r="AF135" s="18"/>
      <c r="AI135" s="21"/>
      <c r="AJ135" s="29">
        <f t="shared" si="37"/>
        <v>46572</v>
      </c>
      <c r="AK135">
        <f t="shared" si="31"/>
        <v>0</v>
      </c>
      <c r="AL135" s="1">
        <f t="shared" si="32"/>
        <v>1</v>
      </c>
      <c r="AM135" s="1">
        <f t="shared" si="33"/>
        <v>0</v>
      </c>
      <c r="AN135" s="121">
        <f t="shared" si="34"/>
        <v>0</v>
      </c>
      <c r="AO135" s="120">
        <f t="shared" si="36"/>
        <v>0.85</v>
      </c>
    </row>
    <row r="136" spans="1:41" x14ac:dyDescent="0.35">
      <c r="A136" s="63">
        <f t="shared" si="35"/>
        <v>0.81249999999999989</v>
      </c>
      <c r="D136" s="159"/>
      <c r="F136" s="21"/>
      <c r="G136" s="63">
        <v>0.95</v>
      </c>
      <c r="I136" s="63" cm="1">
        <f t="array" ref="I136">IF($G136&gt;=I$7,TREND(J$6:J$7,I$6:I$7,$G136),IF($G136&gt;=I$8,TREND(J$7:J$8,I$7:I$8,$G136),IF($G136&gt;=I$9,TREND(J$8:J$9,I$8:I$9,$G136),IF($G136&gt;=I$10,TREND(J$9:J$10,I$9:I$10,$G136),IF($G136&gt;=I$11,TREND(J$10:J$11,I$10:I$11,$G136),0)))))</f>
        <v>0.81249999999999989</v>
      </c>
      <c r="J136" s="20"/>
      <c r="K136" s="3"/>
      <c r="N136" s="63" cm="1">
        <f t="array" ref="N136">IF($G136&gt;=N$7,TREND(O$6:O$7,N$6:N$7,$G136),IF($G136&gt;=N$8,TREND(O$7:O$8,N$7:N$8,$G136),IF($G136&gt;=N$9,TREND(O$8:O$9,N$8:N$9,$G136),IF($G136&gt;=N$10,TREND(O$9:O$10,N$9:N$10,$G136),IF($G136&gt;=N$11,TREND(O$10:O$11,N$10:N$11,$G136),0)))))</f>
        <v>0.81249999999999989</v>
      </c>
      <c r="S136" s="63" cm="1">
        <f t="array" ref="S136">IF($G136&gt;=S$7,TREND(T$6:T$7,S$6:S$7,$G136),IF($G136&gt;=S$8,TREND(T$7:T$8,S$7:S$8,$G136),IF($G136&gt;=S$9,TREND(T$8:T$9,S$8:S$9,$G136),IF($G136&gt;=S$10,TREND(T$9:T$10,S$9:S$10,$G136),IF($G136&gt;=S$11,TREND(T$10:T$11,S$10:S$11,$G136),0)))))</f>
        <v>0.81249999999999989</v>
      </c>
      <c r="X136" s="63" cm="1">
        <f t="array" ref="X136">IF($G136&gt;=X$7,TREND(Y$6:Y$7,X$6:X$7,$G136),IF($G136&gt;=X$8,TREND(Y$7:Y$8,X$7:X$8,$G136),IF($G136&gt;=X$9,TREND(Y$8:Y$9,X$8:X$9,$G136),IF($G136&gt;=X$10,TREND(Y$9:Y$10,X$9:X$10,$G136),IF($G136&gt;=X$11,TREND(Y$10:Y$11,X$10:X$11,$G136),0)))))</f>
        <v>0</v>
      </c>
      <c r="Y136" s="20"/>
      <c r="Z136" s="18"/>
      <c r="AA136" s="18"/>
      <c r="AB136" s="18"/>
      <c r="AC136" s="18"/>
      <c r="AD136" s="18"/>
      <c r="AE136" s="18"/>
      <c r="AF136" s="18"/>
      <c r="AI136" s="21"/>
      <c r="AJ136" s="29">
        <f t="shared" si="37"/>
        <v>46573</v>
      </c>
      <c r="AK136">
        <f t="shared" si="31"/>
        <v>0</v>
      </c>
      <c r="AL136" s="1">
        <f t="shared" si="32"/>
        <v>1</v>
      </c>
      <c r="AM136" s="1">
        <f t="shared" si="33"/>
        <v>0</v>
      </c>
      <c r="AN136" s="121">
        <f t="shared" si="34"/>
        <v>0</v>
      </c>
      <c r="AO136" s="120">
        <f t="shared" si="36"/>
        <v>0.85</v>
      </c>
    </row>
    <row r="137" spans="1:41" x14ac:dyDescent="0.35">
      <c r="A137" s="63">
        <f t="shared" si="35"/>
        <v>0.80999999999999983</v>
      </c>
      <c r="D137" s="159"/>
      <c r="F137" s="21"/>
      <c r="G137" s="63">
        <v>0.96</v>
      </c>
      <c r="I137" s="63" cm="1">
        <f t="array" ref="I137">IF($G137&gt;=I$7,TREND(J$6:J$7,I$6:I$7,$G137),IF($G137&gt;=I$8,TREND(J$7:J$8,I$7:I$8,$G137),IF($G137&gt;=I$9,TREND(J$8:J$9,I$8:I$9,$G137),IF($G137&gt;=I$10,TREND(J$9:J$10,I$9:I$10,$G137),IF($G137&gt;=I$11,TREND(J$10:J$11,I$10:I$11,$G137),0)))))</f>
        <v>0.80999999999999994</v>
      </c>
      <c r="J137" s="20"/>
      <c r="K137" s="3"/>
      <c r="N137" s="63" cm="1">
        <f t="array" ref="N137">IF($G137&gt;=N$7,TREND(O$6:O$7,N$6:N$7,$G137),IF($G137&gt;=N$8,TREND(O$7:O$8,N$7:N$8,$G137),IF($G137&gt;=N$9,TREND(O$8:O$9,N$8:N$9,$G137),IF($G137&gt;=N$10,TREND(O$9:O$10,N$9:N$10,$G137),IF($G137&gt;=N$11,TREND(O$10:O$11,N$10:N$11,$G137),0)))))</f>
        <v>0.80999999999999994</v>
      </c>
      <c r="S137" s="63" cm="1">
        <f t="array" ref="S137">IF($G137&gt;=S$7,TREND(T$6:T$7,S$6:S$7,$G137),IF($G137&gt;=S$8,TREND(T$7:T$8,S$7:S$8,$G137),IF($G137&gt;=S$9,TREND(T$8:T$9,S$8:S$9,$G137),IF($G137&gt;=S$10,TREND(T$9:T$10,S$9:S$10,$G137),IF($G137&gt;=S$11,TREND(T$10:T$11,S$10:S$11,$G137),0)))))</f>
        <v>0.80999999999999994</v>
      </c>
      <c r="X137" s="63" cm="1">
        <f t="array" ref="X137">IF($G137&gt;=X$7,TREND(Y$6:Y$7,X$6:X$7,$G137),IF($G137&gt;=X$8,TREND(Y$7:Y$8,X$7:X$8,$G137),IF($G137&gt;=X$9,TREND(Y$8:Y$9,X$8:X$9,$G137),IF($G137&gt;=X$10,TREND(Y$9:Y$10,X$9:X$10,$G137),IF($G137&gt;=X$11,TREND(Y$10:Y$11,X$10:X$11,$G137),0)))))</f>
        <v>0</v>
      </c>
      <c r="Y137" s="20"/>
      <c r="Z137" s="18"/>
      <c r="AA137" s="18"/>
      <c r="AB137" s="18"/>
      <c r="AC137" s="18"/>
      <c r="AD137" s="18"/>
      <c r="AE137" s="18"/>
      <c r="AF137" s="18"/>
      <c r="AI137" s="21"/>
      <c r="AJ137" s="29">
        <f t="shared" si="37"/>
        <v>46574</v>
      </c>
      <c r="AK137">
        <f t="shared" si="31"/>
        <v>0</v>
      </c>
      <c r="AL137" s="1">
        <f t="shared" si="32"/>
        <v>1</v>
      </c>
      <c r="AM137" s="1">
        <f t="shared" si="33"/>
        <v>0</v>
      </c>
      <c r="AN137" s="121">
        <f t="shared" si="34"/>
        <v>0</v>
      </c>
      <c r="AO137" s="120">
        <f t="shared" si="36"/>
        <v>0.85</v>
      </c>
    </row>
    <row r="138" spans="1:41" x14ac:dyDescent="0.35">
      <c r="A138" s="63">
        <f t="shared" si="35"/>
        <v>0.80749999999999988</v>
      </c>
      <c r="D138" s="159"/>
      <c r="F138" s="21"/>
      <c r="G138" s="63">
        <v>0.97</v>
      </c>
      <c r="I138" s="63" cm="1">
        <f t="array" ref="I138">IF($G138&gt;=I$7,TREND(J$6:J$7,I$6:I$7,$G138),IF($G138&gt;=I$8,TREND(J$7:J$8,I$7:I$8,$G138),IF($G138&gt;=I$9,TREND(J$8:J$9,I$8:I$9,$G138),IF($G138&gt;=I$10,TREND(J$9:J$10,I$9:I$10,$G138),IF($G138&gt;=I$11,TREND(J$10:J$11,I$10:I$11,$G138),0)))))</f>
        <v>0.80749999999999988</v>
      </c>
      <c r="J138" s="20"/>
      <c r="K138" s="3"/>
      <c r="N138" s="63" cm="1">
        <f t="array" ref="N138">IF($G138&gt;=N$7,TREND(O$6:O$7,N$6:N$7,$G138),IF($G138&gt;=N$8,TREND(O$7:O$8,N$7:N$8,$G138),IF($G138&gt;=N$9,TREND(O$8:O$9,N$8:N$9,$G138),IF($G138&gt;=N$10,TREND(O$9:O$10,N$9:N$10,$G138),IF($G138&gt;=N$11,TREND(O$10:O$11,N$10:N$11,$G138),0)))))</f>
        <v>0.80749999999999988</v>
      </c>
      <c r="S138" s="63" cm="1">
        <f t="array" ref="S138">IF($G138&gt;=S$7,TREND(T$6:T$7,S$6:S$7,$G138),IF($G138&gt;=S$8,TREND(T$7:T$8,S$7:S$8,$G138),IF($G138&gt;=S$9,TREND(T$8:T$9,S$8:S$9,$G138),IF($G138&gt;=S$10,TREND(T$9:T$10,S$9:S$10,$G138),IF($G138&gt;=S$11,TREND(T$10:T$11,S$10:S$11,$G138),0)))))</f>
        <v>0.80749999999999988</v>
      </c>
      <c r="X138" s="63" cm="1">
        <f t="array" ref="X138">IF($G138&gt;=X$7,TREND(Y$6:Y$7,X$6:X$7,$G138),IF($G138&gt;=X$8,TREND(Y$7:Y$8,X$7:X$8,$G138),IF($G138&gt;=X$9,TREND(Y$8:Y$9,X$8:X$9,$G138),IF($G138&gt;=X$10,TREND(Y$9:Y$10,X$9:X$10,$G138),IF($G138&gt;=X$11,TREND(Y$10:Y$11,X$10:X$11,$G138),0)))))</f>
        <v>0</v>
      </c>
      <c r="Y138" s="20"/>
      <c r="Z138" s="18"/>
      <c r="AA138" s="18"/>
      <c r="AB138" s="18"/>
      <c r="AC138" s="18"/>
      <c r="AD138" s="18"/>
      <c r="AE138" s="18"/>
      <c r="AF138" s="18"/>
      <c r="AI138" s="21"/>
      <c r="AJ138" s="29">
        <f t="shared" si="37"/>
        <v>46575</v>
      </c>
      <c r="AK138">
        <f t="shared" si="31"/>
        <v>0</v>
      </c>
      <c r="AL138" s="1">
        <f t="shared" si="32"/>
        <v>1</v>
      </c>
      <c r="AM138" s="1">
        <f t="shared" si="33"/>
        <v>0</v>
      </c>
      <c r="AN138" s="121">
        <f t="shared" si="34"/>
        <v>0</v>
      </c>
      <c r="AO138" s="120">
        <f t="shared" si="36"/>
        <v>0.85</v>
      </c>
    </row>
    <row r="139" spans="1:41" x14ac:dyDescent="0.35">
      <c r="A139" s="63">
        <f t="shared" si="35"/>
        <v>0.80499999999999972</v>
      </c>
      <c r="D139" s="159"/>
      <c r="F139" s="21"/>
      <c r="G139" s="63">
        <v>0.98</v>
      </c>
      <c r="I139" s="63" cm="1">
        <f t="array" ref="I139">IF($G139&gt;=I$7,TREND(J$6:J$7,I$6:I$7,$G139),IF($G139&gt;=I$8,TREND(J$7:J$8,I$7:I$8,$G139),IF($G139&gt;=I$9,TREND(J$8:J$9,I$8:I$9,$G139),IF($G139&gt;=I$10,TREND(J$9:J$10,I$9:I$10,$G139),IF($G139&gt;=I$11,TREND(J$10:J$11,I$10:I$11,$G139),0)))))</f>
        <v>0.80499999999999994</v>
      </c>
      <c r="J139" s="20"/>
      <c r="K139" s="3"/>
      <c r="N139" s="63" cm="1">
        <f t="array" ref="N139">IF($G139&gt;=N$7,TREND(O$6:O$7,N$6:N$7,$G139),IF($G139&gt;=N$8,TREND(O$7:O$8,N$7:N$8,$G139),IF($G139&gt;=N$9,TREND(O$8:O$9,N$8:N$9,$G139),IF($G139&gt;=N$10,TREND(O$9:O$10,N$9:N$10,$G139),IF($G139&gt;=N$11,TREND(O$10:O$11,N$10:N$11,$G139),0)))))</f>
        <v>0.80499999999999994</v>
      </c>
      <c r="S139" s="63" cm="1">
        <f t="array" ref="S139">IF($G139&gt;=S$7,TREND(T$6:T$7,S$6:S$7,$G139),IF($G139&gt;=S$8,TREND(T$7:T$8,S$7:S$8,$G139),IF($G139&gt;=S$9,TREND(T$8:T$9,S$8:S$9,$G139),IF($G139&gt;=S$10,TREND(T$9:T$10,S$9:S$10,$G139),IF($G139&gt;=S$11,TREND(T$10:T$11,S$10:S$11,$G139),0)))))</f>
        <v>0.80499999999999994</v>
      </c>
      <c r="X139" s="63" cm="1">
        <f t="array" ref="X139">IF($G139&gt;=X$7,TREND(Y$6:Y$7,X$6:X$7,$G139),IF($G139&gt;=X$8,TREND(Y$7:Y$8,X$7:X$8,$G139),IF($G139&gt;=X$9,TREND(Y$8:Y$9,X$8:X$9,$G139),IF($G139&gt;=X$10,TREND(Y$9:Y$10,X$9:X$10,$G139),IF($G139&gt;=X$11,TREND(Y$10:Y$11,X$10:X$11,$G139),0)))))</f>
        <v>0</v>
      </c>
      <c r="Y139" s="20"/>
      <c r="Z139" s="18"/>
      <c r="AA139" s="18"/>
      <c r="AB139" s="18"/>
      <c r="AC139" s="18"/>
      <c r="AD139" s="18"/>
      <c r="AE139" s="18"/>
      <c r="AF139" s="18"/>
      <c r="AI139" s="21"/>
      <c r="AJ139" s="29">
        <f t="shared" si="37"/>
        <v>46576</v>
      </c>
      <c r="AK139">
        <f t="shared" si="31"/>
        <v>0</v>
      </c>
      <c r="AL139" s="1">
        <f t="shared" si="32"/>
        <v>1</v>
      </c>
      <c r="AM139" s="1">
        <f t="shared" si="33"/>
        <v>0</v>
      </c>
      <c r="AN139" s="121">
        <f t="shared" si="34"/>
        <v>0</v>
      </c>
      <c r="AO139" s="120">
        <f t="shared" si="36"/>
        <v>0.85</v>
      </c>
    </row>
    <row r="140" spans="1:41" x14ac:dyDescent="0.35">
      <c r="A140" s="63">
        <f t="shared" si="35"/>
        <v>0.80249999999999977</v>
      </c>
      <c r="D140" s="159"/>
      <c r="F140" s="21"/>
      <c r="G140" s="63">
        <v>0.99</v>
      </c>
      <c r="I140" s="63" cm="1">
        <f t="array" ref="I140">IF($G140&gt;=I$7,TREND(J$6:J$7,I$6:I$7,$G140),IF($G140&gt;=I$8,TREND(J$7:J$8,I$7:I$8,$G140),IF($G140&gt;=I$9,TREND(J$8:J$9,I$8:I$9,$G140),IF($G140&gt;=I$10,TREND(J$9:J$10,I$9:I$10,$G140),IF($G140&gt;=I$11,TREND(J$10:J$11,I$10:I$11,$G140),0)))))</f>
        <v>0.80249999999999988</v>
      </c>
      <c r="J140" s="20"/>
      <c r="K140" s="3"/>
      <c r="N140" s="63" cm="1">
        <f t="array" ref="N140">IF($G140&gt;=N$7,TREND(O$6:O$7,N$6:N$7,$G140),IF($G140&gt;=N$8,TREND(O$7:O$8,N$7:N$8,$G140),IF($G140&gt;=N$9,TREND(O$8:O$9,N$8:N$9,$G140),IF($G140&gt;=N$10,TREND(O$9:O$10,N$9:N$10,$G140),IF($G140&gt;=N$11,TREND(O$10:O$11,N$10:N$11,$G140),0)))))</f>
        <v>0.80249999999999988</v>
      </c>
      <c r="S140" s="63" cm="1">
        <f t="array" ref="S140">IF($G140&gt;=S$7,TREND(T$6:T$7,S$6:S$7,$G140),IF($G140&gt;=S$8,TREND(T$7:T$8,S$7:S$8,$G140),IF($G140&gt;=S$9,TREND(T$8:T$9,S$8:S$9,$G140),IF($G140&gt;=S$10,TREND(T$9:T$10,S$9:S$10,$G140),IF($G140&gt;=S$11,TREND(T$10:T$11,S$10:S$11,$G140),0)))))</f>
        <v>0.80249999999999988</v>
      </c>
      <c r="X140" s="63" cm="1">
        <f t="array" ref="X140">IF($G140&gt;=X$7,TREND(Y$6:Y$7,X$6:X$7,$G140),IF($G140&gt;=X$8,TREND(Y$7:Y$8,X$7:X$8,$G140),IF($G140&gt;=X$9,TREND(Y$8:Y$9,X$8:X$9,$G140),IF($G140&gt;=X$10,TREND(Y$9:Y$10,X$9:X$10,$G140),IF($G140&gt;=X$11,TREND(Y$10:Y$11,X$10:X$11,$G140),0)))))</f>
        <v>0</v>
      </c>
      <c r="Y140" s="20"/>
      <c r="Z140" s="18"/>
      <c r="AA140" s="18"/>
      <c r="AB140" s="18"/>
      <c r="AC140" s="18"/>
      <c r="AD140" s="18"/>
      <c r="AE140" s="18"/>
      <c r="AF140" s="18"/>
      <c r="AI140" s="21"/>
      <c r="AJ140" s="29">
        <f t="shared" si="37"/>
        <v>46577</v>
      </c>
      <c r="AK140">
        <f t="shared" si="31"/>
        <v>0</v>
      </c>
      <c r="AL140" s="1">
        <f t="shared" si="32"/>
        <v>1</v>
      </c>
      <c r="AM140" s="1">
        <f t="shared" si="33"/>
        <v>0</v>
      </c>
      <c r="AN140" s="121">
        <f t="shared" si="34"/>
        <v>0</v>
      </c>
      <c r="AO140" s="120">
        <f t="shared" si="36"/>
        <v>0.85</v>
      </c>
    </row>
    <row r="141" spans="1:41" x14ac:dyDescent="0.35">
      <c r="A141" s="63">
        <f t="shared" si="35"/>
        <v>0.79999999999999971</v>
      </c>
      <c r="D141" s="159"/>
      <c r="F141" s="21"/>
      <c r="G141" s="63">
        <v>1</v>
      </c>
      <c r="I141" s="63" cm="1">
        <f t="array" ref="I141">IF($G141&gt;=I$7,TREND(J$6:J$7,I$6:I$7,$G141),IF($G141&gt;=I$8,TREND(J$7:J$8,I$7:I$8,$G141),IF($G141&gt;=I$9,TREND(J$8:J$9,I$8:I$9,$G141),IF($G141&gt;=I$10,TREND(J$9:J$10,I$9:I$10,$G141),IF($G141&gt;=I$11,TREND(J$10:J$11,I$10:I$11,$G141),0)))))</f>
        <v>0.79999999999999993</v>
      </c>
      <c r="J141" s="20"/>
      <c r="K141" s="3"/>
      <c r="N141" s="63" cm="1">
        <f t="array" ref="N141">IF($G141&gt;=N$7,TREND(O$6:O$7,N$6:N$7,$G141),IF($G141&gt;=N$8,TREND(O$7:O$8,N$7:N$8,$G141),IF($G141&gt;=N$9,TREND(O$8:O$9,N$8:N$9,$G141),IF($G141&gt;=N$10,TREND(O$9:O$10,N$9:N$10,$G141),IF($G141&gt;=N$11,TREND(O$10:O$11,N$10:N$11,$G141),0)))))</f>
        <v>0.79999999999999993</v>
      </c>
      <c r="S141" s="63" cm="1">
        <f t="array" ref="S141">IF($G141&gt;=S$7,TREND(T$6:T$7,S$6:S$7,$G141),IF($G141&gt;=S$8,TREND(T$7:T$8,S$7:S$8,$G141),IF($G141&gt;=S$9,TREND(T$8:T$9,S$8:S$9,$G141),IF($G141&gt;=S$10,TREND(T$9:T$10,S$9:S$10,$G141),IF($G141&gt;=S$11,TREND(T$10:T$11,S$10:S$11,$G141),0)))))</f>
        <v>0.79999999999999993</v>
      </c>
      <c r="X141" s="63" cm="1">
        <f t="array" ref="X141">IF($G141&gt;=X$7,TREND(Y$6:Y$7,X$6:X$7,$G141),IF($G141&gt;=X$8,TREND(Y$7:Y$8,X$7:X$8,$G141),IF($G141&gt;=X$9,TREND(Y$8:Y$9,X$8:X$9,$G141),IF($G141&gt;=X$10,TREND(Y$9:Y$10,X$9:X$10,$G141),IF($G141&gt;=X$11,TREND(Y$10:Y$11,X$10:X$11,$G141),0)))))</f>
        <v>0</v>
      </c>
      <c r="Y141" s="20"/>
      <c r="Z141" s="18"/>
      <c r="AA141" s="18"/>
      <c r="AB141" s="18"/>
      <c r="AC141" s="18"/>
      <c r="AD141" s="18"/>
      <c r="AE141" s="18"/>
      <c r="AF141" s="18"/>
      <c r="AI141" s="21"/>
      <c r="AJ141" s="29">
        <f t="shared" si="37"/>
        <v>46578</v>
      </c>
      <c r="AK141">
        <f t="shared" si="31"/>
        <v>0</v>
      </c>
      <c r="AL141" s="1">
        <f t="shared" si="32"/>
        <v>1</v>
      </c>
      <c r="AM141" s="1">
        <f t="shared" si="33"/>
        <v>0</v>
      </c>
      <c r="AN141" s="121">
        <f t="shared" si="34"/>
        <v>0</v>
      </c>
      <c r="AO141" s="120">
        <f t="shared" si="36"/>
        <v>0.85</v>
      </c>
    </row>
    <row r="142" spans="1:41" x14ac:dyDescent="0.35">
      <c r="D142" s="159"/>
      <c r="AJ142" s="29">
        <f t="shared" si="37"/>
        <v>46579</v>
      </c>
      <c r="AK142">
        <f t="shared" si="31"/>
        <v>0</v>
      </c>
      <c r="AL142" s="1">
        <f t="shared" si="32"/>
        <v>1</v>
      </c>
      <c r="AM142" s="1">
        <f t="shared" si="33"/>
        <v>0</v>
      </c>
      <c r="AN142" s="121">
        <f t="shared" si="34"/>
        <v>0</v>
      </c>
      <c r="AO142" s="120">
        <f t="shared" si="36"/>
        <v>0.85</v>
      </c>
    </row>
    <row r="143" spans="1:41" x14ac:dyDescent="0.35">
      <c r="AJ143" s="29">
        <f t="shared" si="37"/>
        <v>46580</v>
      </c>
      <c r="AK143">
        <f t="shared" si="31"/>
        <v>0</v>
      </c>
      <c r="AL143" s="1">
        <f t="shared" si="32"/>
        <v>1</v>
      </c>
      <c r="AM143" s="1">
        <f t="shared" si="33"/>
        <v>0</v>
      </c>
      <c r="AN143" s="121">
        <f t="shared" si="34"/>
        <v>0</v>
      </c>
      <c r="AO143" s="120">
        <f t="shared" si="36"/>
        <v>0.85</v>
      </c>
    </row>
    <row r="144" spans="1:41" x14ac:dyDescent="0.35">
      <c r="AJ144" s="29">
        <f t="shared" si="37"/>
        <v>46581</v>
      </c>
      <c r="AK144">
        <f t="shared" si="31"/>
        <v>0</v>
      </c>
      <c r="AL144" s="1">
        <f t="shared" si="32"/>
        <v>1</v>
      </c>
      <c r="AM144" s="1">
        <f t="shared" si="33"/>
        <v>0</v>
      </c>
      <c r="AN144" s="121">
        <f t="shared" si="34"/>
        <v>0</v>
      </c>
      <c r="AO144" s="120">
        <f t="shared" si="36"/>
        <v>0.85</v>
      </c>
    </row>
    <row r="145" spans="36:41" x14ac:dyDescent="0.35">
      <c r="AJ145" s="29">
        <f t="shared" si="37"/>
        <v>46582</v>
      </c>
      <c r="AK145">
        <f t="shared" si="31"/>
        <v>0</v>
      </c>
      <c r="AL145" s="1">
        <f t="shared" si="32"/>
        <v>1</v>
      </c>
      <c r="AM145" s="1">
        <f t="shared" si="33"/>
        <v>0</v>
      </c>
      <c r="AN145" s="121">
        <f t="shared" si="34"/>
        <v>0</v>
      </c>
      <c r="AO145" s="120">
        <f t="shared" si="36"/>
        <v>0.85</v>
      </c>
    </row>
    <row r="146" spans="36:41" x14ac:dyDescent="0.35">
      <c r="AJ146" s="29">
        <f t="shared" si="37"/>
        <v>46583</v>
      </c>
      <c r="AK146">
        <f t="shared" si="31"/>
        <v>0</v>
      </c>
      <c r="AL146" s="1">
        <f t="shared" si="32"/>
        <v>1</v>
      </c>
      <c r="AM146" s="1">
        <f t="shared" si="33"/>
        <v>0</v>
      </c>
      <c r="AN146" s="121">
        <f t="shared" si="34"/>
        <v>0</v>
      </c>
      <c r="AO146" s="120">
        <f t="shared" si="36"/>
        <v>0.85</v>
      </c>
    </row>
    <row r="147" spans="36:41" x14ac:dyDescent="0.35">
      <c r="AJ147" s="29">
        <f t="shared" si="37"/>
        <v>46584</v>
      </c>
      <c r="AK147">
        <f t="shared" si="31"/>
        <v>0</v>
      </c>
      <c r="AL147" s="1">
        <f t="shared" si="32"/>
        <v>1</v>
      </c>
      <c r="AM147" s="1">
        <f t="shared" si="33"/>
        <v>0</v>
      </c>
      <c r="AN147" s="121">
        <f t="shared" si="34"/>
        <v>0</v>
      </c>
      <c r="AO147" s="120">
        <f t="shared" si="36"/>
        <v>0.85</v>
      </c>
    </row>
    <row r="148" spans="36:41" x14ac:dyDescent="0.35">
      <c r="AJ148" s="29">
        <f t="shared" si="37"/>
        <v>46585</v>
      </c>
      <c r="AK148">
        <f t="shared" si="31"/>
        <v>0</v>
      </c>
      <c r="AL148" s="1">
        <f t="shared" si="32"/>
        <v>1</v>
      </c>
      <c r="AM148" s="1">
        <f t="shared" si="33"/>
        <v>0</v>
      </c>
      <c r="AN148" s="121">
        <f t="shared" si="34"/>
        <v>0</v>
      </c>
      <c r="AO148" s="120">
        <f t="shared" si="36"/>
        <v>0.85</v>
      </c>
    </row>
    <row r="149" spans="36:41" x14ac:dyDescent="0.35">
      <c r="AJ149" s="29">
        <f t="shared" si="37"/>
        <v>46586</v>
      </c>
      <c r="AK149">
        <f t="shared" si="31"/>
        <v>0</v>
      </c>
      <c r="AL149" s="1">
        <f t="shared" si="32"/>
        <v>1</v>
      </c>
      <c r="AM149" s="1">
        <f t="shared" si="33"/>
        <v>0</v>
      </c>
      <c r="AN149" s="121">
        <f t="shared" si="34"/>
        <v>0</v>
      </c>
      <c r="AO149" s="120">
        <f t="shared" si="36"/>
        <v>0.85</v>
      </c>
    </row>
    <row r="150" spans="36:41" x14ac:dyDescent="0.35">
      <c r="AJ150" s="29">
        <f t="shared" si="37"/>
        <v>46587</v>
      </c>
      <c r="AK150">
        <f t="shared" si="31"/>
        <v>0</v>
      </c>
      <c r="AL150" s="1">
        <f t="shared" si="32"/>
        <v>1</v>
      </c>
      <c r="AM150" s="1">
        <f t="shared" si="33"/>
        <v>0</v>
      </c>
      <c r="AN150" s="121">
        <f t="shared" si="34"/>
        <v>0</v>
      </c>
      <c r="AO150" s="120">
        <f t="shared" si="36"/>
        <v>0.85</v>
      </c>
    </row>
    <row r="151" spans="36:41" x14ac:dyDescent="0.35">
      <c r="AJ151" s="29">
        <f t="shared" si="37"/>
        <v>46588</v>
      </c>
      <c r="AK151">
        <f t="shared" si="31"/>
        <v>0</v>
      </c>
      <c r="AL151" s="1">
        <f t="shared" si="32"/>
        <v>1</v>
      </c>
      <c r="AM151" s="1">
        <f t="shared" si="33"/>
        <v>0</v>
      </c>
      <c r="AN151" s="121">
        <f t="shared" si="34"/>
        <v>0</v>
      </c>
      <c r="AO151" s="120">
        <f t="shared" si="36"/>
        <v>0.85</v>
      </c>
    </row>
    <row r="152" spans="36:41" x14ac:dyDescent="0.35">
      <c r="AJ152" s="29">
        <f t="shared" si="37"/>
        <v>46589</v>
      </c>
      <c r="AK152">
        <f t="shared" si="31"/>
        <v>0</v>
      </c>
      <c r="AL152" s="1">
        <f t="shared" si="32"/>
        <v>1</v>
      </c>
      <c r="AM152" s="1">
        <f t="shared" si="33"/>
        <v>0</v>
      </c>
      <c r="AN152" s="121">
        <f t="shared" si="34"/>
        <v>0</v>
      </c>
      <c r="AO152" s="120">
        <f t="shared" si="36"/>
        <v>0.85</v>
      </c>
    </row>
    <row r="153" spans="36:41" x14ac:dyDescent="0.35">
      <c r="AJ153" s="29">
        <f t="shared" si="37"/>
        <v>46590</v>
      </c>
      <c r="AK153">
        <f t="shared" si="31"/>
        <v>0</v>
      </c>
      <c r="AL153" s="1">
        <f t="shared" si="32"/>
        <v>1</v>
      </c>
      <c r="AM153" s="1">
        <f t="shared" si="33"/>
        <v>0</v>
      </c>
      <c r="AN153" s="121">
        <f t="shared" si="34"/>
        <v>0</v>
      </c>
      <c r="AO153" s="120">
        <f t="shared" si="36"/>
        <v>0.85</v>
      </c>
    </row>
    <row r="154" spans="36:41" x14ac:dyDescent="0.35">
      <c r="AJ154" s="29">
        <f t="shared" si="37"/>
        <v>46591</v>
      </c>
      <c r="AK154">
        <f t="shared" si="31"/>
        <v>0</v>
      </c>
      <c r="AL154" s="1">
        <f t="shared" si="32"/>
        <v>1</v>
      </c>
      <c r="AM154" s="1">
        <f t="shared" si="33"/>
        <v>0</v>
      </c>
      <c r="AN154" s="121">
        <f t="shared" si="34"/>
        <v>0</v>
      </c>
      <c r="AO154" s="120">
        <f t="shared" si="36"/>
        <v>0.85</v>
      </c>
    </row>
    <row r="155" spans="36:41" x14ac:dyDescent="0.35">
      <c r="AJ155" s="29">
        <f t="shared" si="37"/>
        <v>46592</v>
      </c>
      <c r="AK155">
        <f t="shared" si="31"/>
        <v>0</v>
      </c>
      <c r="AL155" s="1">
        <f t="shared" si="32"/>
        <v>1</v>
      </c>
      <c r="AM155" s="1">
        <f t="shared" si="33"/>
        <v>0</v>
      </c>
      <c r="AN155" s="121">
        <f t="shared" si="34"/>
        <v>0</v>
      </c>
      <c r="AO155" s="120">
        <f t="shared" si="36"/>
        <v>0.85</v>
      </c>
    </row>
    <row r="156" spans="36:41" x14ac:dyDescent="0.35">
      <c r="AJ156" s="29">
        <f t="shared" si="37"/>
        <v>46593</v>
      </c>
      <c r="AK156">
        <f t="shared" si="31"/>
        <v>0</v>
      </c>
      <c r="AL156" s="1">
        <f t="shared" si="32"/>
        <v>1</v>
      </c>
      <c r="AM156" s="1">
        <f t="shared" si="33"/>
        <v>0</v>
      </c>
      <c r="AN156" s="121">
        <f t="shared" si="34"/>
        <v>0</v>
      </c>
      <c r="AO156" s="120">
        <f t="shared" si="36"/>
        <v>0.85</v>
      </c>
    </row>
    <row r="157" spans="36:41" x14ac:dyDescent="0.35">
      <c r="AJ157" s="29">
        <f t="shared" si="37"/>
        <v>46594</v>
      </c>
      <c r="AK157">
        <f t="shared" si="31"/>
        <v>0</v>
      </c>
      <c r="AL157" s="1">
        <f t="shared" si="32"/>
        <v>1</v>
      </c>
      <c r="AM157" s="1">
        <f t="shared" si="33"/>
        <v>0</v>
      </c>
      <c r="AN157" s="121">
        <f t="shared" si="34"/>
        <v>0</v>
      </c>
      <c r="AO157" s="120">
        <f t="shared" si="36"/>
        <v>0.85</v>
      </c>
    </row>
    <row r="158" spans="36:41" x14ac:dyDescent="0.35">
      <c r="AJ158" s="29">
        <f t="shared" si="37"/>
        <v>46595</v>
      </c>
      <c r="AK158">
        <f t="shared" si="31"/>
        <v>0</v>
      </c>
      <c r="AL158" s="1">
        <f t="shared" si="32"/>
        <v>1</v>
      </c>
      <c r="AM158" s="1">
        <f t="shared" si="33"/>
        <v>0</v>
      </c>
      <c r="AN158" s="121">
        <f t="shared" si="34"/>
        <v>0</v>
      </c>
      <c r="AO158" s="120">
        <f t="shared" si="36"/>
        <v>0.85</v>
      </c>
    </row>
    <row r="159" spans="36:41" x14ac:dyDescent="0.35">
      <c r="AJ159" s="29">
        <f t="shared" si="37"/>
        <v>46596</v>
      </c>
      <c r="AK159">
        <f t="shared" si="31"/>
        <v>0</v>
      </c>
      <c r="AL159" s="1">
        <f t="shared" si="32"/>
        <v>1</v>
      </c>
      <c r="AM159" s="1">
        <f t="shared" si="33"/>
        <v>0</v>
      </c>
      <c r="AN159" s="121">
        <f t="shared" si="34"/>
        <v>0</v>
      </c>
      <c r="AO159" s="120">
        <f t="shared" si="36"/>
        <v>0.85</v>
      </c>
    </row>
    <row r="160" spans="36:41" x14ac:dyDescent="0.35">
      <c r="AJ160" s="29">
        <f t="shared" si="37"/>
        <v>46597</v>
      </c>
      <c r="AK160">
        <f t="shared" si="31"/>
        <v>0</v>
      </c>
      <c r="AL160" s="1">
        <f t="shared" si="32"/>
        <v>1</v>
      </c>
      <c r="AM160" s="1">
        <f t="shared" si="33"/>
        <v>0</v>
      </c>
      <c r="AN160" s="121">
        <f t="shared" si="34"/>
        <v>0</v>
      </c>
      <c r="AO160" s="120">
        <f t="shared" si="36"/>
        <v>0.85</v>
      </c>
    </row>
    <row r="161" spans="36:41" x14ac:dyDescent="0.35">
      <c r="AJ161" s="29">
        <f t="shared" si="37"/>
        <v>46598</v>
      </c>
      <c r="AK161">
        <f t="shared" si="31"/>
        <v>0</v>
      </c>
      <c r="AL161" s="1">
        <f t="shared" si="32"/>
        <v>1</v>
      </c>
      <c r="AM161" s="1">
        <f t="shared" si="33"/>
        <v>0</v>
      </c>
      <c r="AN161" s="121">
        <f t="shared" si="34"/>
        <v>0</v>
      </c>
      <c r="AO161" s="120">
        <f t="shared" si="36"/>
        <v>0.85</v>
      </c>
    </row>
    <row r="162" spans="36:41" x14ac:dyDescent="0.35">
      <c r="AJ162" s="29">
        <f t="shared" si="37"/>
        <v>46599</v>
      </c>
      <c r="AK162">
        <f t="shared" si="31"/>
        <v>0</v>
      </c>
      <c r="AL162" s="1">
        <f t="shared" si="32"/>
        <v>0.85</v>
      </c>
      <c r="AM162" s="1">
        <f t="shared" si="33"/>
        <v>0</v>
      </c>
      <c r="AN162" s="121">
        <f t="shared" si="34"/>
        <v>0</v>
      </c>
      <c r="AO162" s="120">
        <f t="shared" si="36"/>
        <v>0.85</v>
      </c>
    </row>
    <row r="163" spans="36:41" x14ac:dyDescent="0.35">
      <c r="AJ163" s="29">
        <f t="shared" si="37"/>
        <v>46600</v>
      </c>
      <c r="AK163">
        <f t="shared" si="31"/>
        <v>0</v>
      </c>
      <c r="AL163" s="1">
        <f t="shared" si="32"/>
        <v>1</v>
      </c>
      <c r="AM163" s="1">
        <f t="shared" si="33"/>
        <v>0</v>
      </c>
      <c r="AN163" s="121">
        <f t="shared" si="34"/>
        <v>0</v>
      </c>
      <c r="AO163" s="145">
        <f>AO164</f>
        <v>0.95</v>
      </c>
    </row>
    <row r="164" spans="36:41" x14ac:dyDescent="0.35">
      <c r="AJ164" s="29">
        <f t="shared" si="37"/>
        <v>46601</v>
      </c>
      <c r="AK164">
        <f t="shared" si="31"/>
        <v>0</v>
      </c>
      <c r="AL164" s="1">
        <f t="shared" si="32"/>
        <v>1</v>
      </c>
      <c r="AM164" s="1">
        <f t="shared" si="33"/>
        <v>0</v>
      </c>
      <c r="AN164" s="121">
        <f t="shared" si="34"/>
        <v>0</v>
      </c>
      <c r="AO164" s="120">
        <f t="shared" si="36"/>
        <v>0.95</v>
      </c>
    </row>
    <row r="165" spans="36:41" x14ac:dyDescent="0.35">
      <c r="AJ165" s="29">
        <f t="shared" si="37"/>
        <v>46602</v>
      </c>
      <c r="AK165">
        <f t="shared" si="31"/>
        <v>0</v>
      </c>
      <c r="AL165" s="1">
        <f t="shared" si="32"/>
        <v>1</v>
      </c>
      <c r="AM165" s="1">
        <f t="shared" si="33"/>
        <v>0</v>
      </c>
      <c r="AN165" s="121">
        <f t="shared" si="34"/>
        <v>0</v>
      </c>
      <c r="AO165" s="120">
        <f t="shared" si="36"/>
        <v>0.95</v>
      </c>
    </row>
    <row r="166" spans="36:41" x14ac:dyDescent="0.35">
      <c r="AJ166" s="29">
        <f t="shared" si="37"/>
        <v>46603</v>
      </c>
      <c r="AK166">
        <f t="shared" si="31"/>
        <v>0</v>
      </c>
      <c r="AL166" s="1">
        <f t="shared" si="32"/>
        <v>1</v>
      </c>
      <c r="AM166" s="1">
        <f t="shared" si="33"/>
        <v>0</v>
      </c>
      <c r="AN166" s="121">
        <f t="shared" si="34"/>
        <v>0</v>
      </c>
      <c r="AO166" s="120">
        <f t="shared" si="36"/>
        <v>0.95</v>
      </c>
    </row>
    <row r="167" spans="36:41" x14ac:dyDescent="0.35">
      <c r="AJ167" s="29">
        <f t="shared" si="37"/>
        <v>46604</v>
      </c>
      <c r="AK167">
        <f t="shared" si="31"/>
        <v>0</v>
      </c>
      <c r="AL167" s="1">
        <f t="shared" si="32"/>
        <v>1</v>
      </c>
      <c r="AM167" s="1">
        <f t="shared" si="33"/>
        <v>0</v>
      </c>
      <c r="AN167" s="121">
        <f t="shared" si="34"/>
        <v>0</v>
      </c>
      <c r="AO167" s="120">
        <f t="shared" si="36"/>
        <v>0.95</v>
      </c>
    </row>
    <row r="168" spans="36:41" x14ac:dyDescent="0.35">
      <c r="AJ168" s="29">
        <f t="shared" si="37"/>
        <v>46605</v>
      </c>
      <c r="AK168">
        <f t="shared" si="31"/>
        <v>0</v>
      </c>
      <c r="AL168" s="1">
        <f t="shared" si="32"/>
        <v>1</v>
      </c>
      <c r="AM168" s="1">
        <f t="shared" si="33"/>
        <v>0</v>
      </c>
      <c r="AN168" s="121">
        <f t="shared" si="34"/>
        <v>0</v>
      </c>
      <c r="AO168" s="120">
        <f t="shared" si="36"/>
        <v>0.95</v>
      </c>
    </row>
    <row r="169" spans="36:41" x14ac:dyDescent="0.35">
      <c r="AJ169" s="29">
        <f t="shared" si="37"/>
        <v>46606</v>
      </c>
      <c r="AK169">
        <f t="shared" ref="AK169:AK232" si="38">_xlfn.XLOOKUP(AJ169,A$27:A$36,B$27:B$36,0,0)</f>
        <v>0</v>
      </c>
      <c r="AL169" s="1">
        <f t="shared" ref="AL169:AL232" si="39">_xlfn.XLOOKUP(AJ169,A$15:A$24,B$15:B$24,1,0)</f>
        <v>1</v>
      </c>
      <c r="AM169" s="1">
        <f t="shared" ref="AM169:AM232" si="40">_xlfn.XLOOKUP(AJ169,A$27:A$36,B$27:B$36,0,-1)</f>
        <v>0</v>
      </c>
      <c r="AN169" s="121">
        <f t="shared" ref="AN169:AN223" si="41">AK169</f>
        <v>0</v>
      </c>
      <c r="AO169" s="120">
        <f t="shared" si="36"/>
        <v>0.95</v>
      </c>
    </row>
    <row r="170" spans="36:41" x14ac:dyDescent="0.35">
      <c r="AJ170" s="29">
        <f t="shared" si="37"/>
        <v>46607</v>
      </c>
      <c r="AK170">
        <f t="shared" si="38"/>
        <v>0</v>
      </c>
      <c r="AL170" s="1">
        <f t="shared" si="39"/>
        <v>1</v>
      </c>
      <c r="AM170" s="1">
        <f t="shared" si="40"/>
        <v>0</v>
      </c>
      <c r="AN170" s="121">
        <f t="shared" si="41"/>
        <v>0</v>
      </c>
      <c r="AO170" s="120">
        <f t="shared" ref="AO170:AO233" si="42">IF(AL170=1,AO171,AL170)</f>
        <v>0.95</v>
      </c>
    </row>
    <row r="171" spans="36:41" x14ac:dyDescent="0.35">
      <c r="AJ171" s="29">
        <f t="shared" ref="AJ171:AJ234" si="43">AJ170+1</f>
        <v>46608</v>
      </c>
      <c r="AK171">
        <f t="shared" si="38"/>
        <v>0</v>
      </c>
      <c r="AL171" s="1">
        <f t="shared" si="39"/>
        <v>1</v>
      </c>
      <c r="AM171" s="1">
        <f t="shared" si="40"/>
        <v>0</v>
      </c>
      <c r="AN171" s="121">
        <f t="shared" si="41"/>
        <v>0</v>
      </c>
      <c r="AO171" s="120">
        <f t="shared" si="42"/>
        <v>0.95</v>
      </c>
    </row>
    <row r="172" spans="36:41" x14ac:dyDescent="0.35">
      <c r="AJ172" s="29">
        <f t="shared" si="43"/>
        <v>46609</v>
      </c>
      <c r="AK172">
        <f t="shared" si="38"/>
        <v>0</v>
      </c>
      <c r="AL172" s="1">
        <f t="shared" si="39"/>
        <v>1</v>
      </c>
      <c r="AM172" s="1">
        <f t="shared" si="40"/>
        <v>0</v>
      </c>
      <c r="AN172" s="121">
        <f t="shared" si="41"/>
        <v>0</v>
      </c>
      <c r="AO172" s="120">
        <f t="shared" si="42"/>
        <v>0.95</v>
      </c>
    </row>
    <row r="173" spans="36:41" x14ac:dyDescent="0.35">
      <c r="AJ173" s="29">
        <f t="shared" si="43"/>
        <v>46610</v>
      </c>
      <c r="AK173">
        <f t="shared" si="38"/>
        <v>0</v>
      </c>
      <c r="AL173" s="1">
        <f t="shared" si="39"/>
        <v>1</v>
      </c>
      <c r="AM173" s="1">
        <f t="shared" si="40"/>
        <v>0</v>
      </c>
      <c r="AN173" s="121">
        <f t="shared" si="41"/>
        <v>0</v>
      </c>
      <c r="AO173" s="120">
        <f t="shared" si="42"/>
        <v>0.95</v>
      </c>
    </row>
    <row r="174" spans="36:41" x14ac:dyDescent="0.35">
      <c r="AJ174" s="29">
        <f t="shared" si="43"/>
        <v>46611</v>
      </c>
      <c r="AK174">
        <f t="shared" si="38"/>
        <v>0</v>
      </c>
      <c r="AL174" s="1">
        <f t="shared" si="39"/>
        <v>1</v>
      </c>
      <c r="AM174" s="1">
        <f t="shared" si="40"/>
        <v>0</v>
      </c>
      <c r="AN174" s="121">
        <f t="shared" si="41"/>
        <v>0</v>
      </c>
      <c r="AO174" s="120">
        <f t="shared" si="42"/>
        <v>0.95</v>
      </c>
    </row>
    <row r="175" spans="36:41" x14ac:dyDescent="0.35">
      <c r="AJ175" s="29">
        <f t="shared" si="43"/>
        <v>46612</v>
      </c>
      <c r="AK175">
        <f t="shared" si="38"/>
        <v>0</v>
      </c>
      <c r="AL175" s="1">
        <f t="shared" si="39"/>
        <v>1</v>
      </c>
      <c r="AM175" s="1">
        <f t="shared" si="40"/>
        <v>0</v>
      </c>
      <c r="AN175" s="121">
        <f t="shared" si="41"/>
        <v>0</v>
      </c>
      <c r="AO175" s="120">
        <f t="shared" si="42"/>
        <v>0.95</v>
      </c>
    </row>
    <row r="176" spans="36:41" x14ac:dyDescent="0.35">
      <c r="AJ176" s="29">
        <f t="shared" si="43"/>
        <v>46613</v>
      </c>
      <c r="AK176">
        <f t="shared" si="38"/>
        <v>0</v>
      </c>
      <c r="AL176" s="1">
        <f t="shared" si="39"/>
        <v>1</v>
      </c>
      <c r="AM176" s="1">
        <f t="shared" si="40"/>
        <v>0</v>
      </c>
      <c r="AN176" s="121">
        <f t="shared" si="41"/>
        <v>0</v>
      </c>
      <c r="AO176" s="120">
        <f t="shared" si="42"/>
        <v>0.95</v>
      </c>
    </row>
    <row r="177" spans="36:41" x14ac:dyDescent="0.35">
      <c r="AJ177" s="29">
        <f t="shared" si="43"/>
        <v>46614</v>
      </c>
      <c r="AK177">
        <f t="shared" si="38"/>
        <v>0</v>
      </c>
      <c r="AL177" s="1">
        <f t="shared" si="39"/>
        <v>1</v>
      </c>
      <c r="AM177" s="1">
        <f t="shared" si="40"/>
        <v>0</v>
      </c>
      <c r="AN177" s="121">
        <f t="shared" si="41"/>
        <v>0</v>
      </c>
      <c r="AO177" s="120">
        <f t="shared" si="42"/>
        <v>0.95</v>
      </c>
    </row>
    <row r="178" spans="36:41" x14ac:dyDescent="0.35">
      <c r="AJ178" s="29">
        <f t="shared" si="43"/>
        <v>46615</v>
      </c>
      <c r="AK178">
        <f t="shared" si="38"/>
        <v>0</v>
      </c>
      <c r="AL178" s="1">
        <f t="shared" si="39"/>
        <v>1</v>
      </c>
      <c r="AM178" s="1">
        <f t="shared" si="40"/>
        <v>0</v>
      </c>
      <c r="AN178" s="121">
        <f t="shared" si="41"/>
        <v>0</v>
      </c>
      <c r="AO178" s="120">
        <f t="shared" si="42"/>
        <v>0.95</v>
      </c>
    </row>
    <row r="179" spans="36:41" x14ac:dyDescent="0.35">
      <c r="AJ179" s="29">
        <f t="shared" si="43"/>
        <v>46616</v>
      </c>
      <c r="AK179">
        <f t="shared" si="38"/>
        <v>0</v>
      </c>
      <c r="AL179" s="1">
        <f t="shared" si="39"/>
        <v>1</v>
      </c>
      <c r="AM179" s="1">
        <f t="shared" si="40"/>
        <v>0</v>
      </c>
      <c r="AN179" s="121">
        <f t="shared" si="41"/>
        <v>0</v>
      </c>
      <c r="AO179" s="120">
        <f t="shared" si="42"/>
        <v>0.95</v>
      </c>
    </row>
    <row r="180" spans="36:41" x14ac:dyDescent="0.35">
      <c r="AJ180" s="29">
        <f t="shared" si="43"/>
        <v>46617</v>
      </c>
      <c r="AK180">
        <f t="shared" si="38"/>
        <v>0</v>
      </c>
      <c r="AL180" s="1">
        <f t="shared" si="39"/>
        <v>1</v>
      </c>
      <c r="AM180" s="1">
        <f t="shared" si="40"/>
        <v>0</v>
      </c>
      <c r="AN180" s="121">
        <f t="shared" si="41"/>
        <v>0</v>
      </c>
      <c r="AO180" s="120">
        <f t="shared" si="42"/>
        <v>0.95</v>
      </c>
    </row>
    <row r="181" spans="36:41" x14ac:dyDescent="0.35">
      <c r="AJ181" s="29">
        <f t="shared" si="43"/>
        <v>46618</v>
      </c>
      <c r="AK181">
        <f t="shared" si="38"/>
        <v>0</v>
      </c>
      <c r="AL181" s="1">
        <f t="shared" si="39"/>
        <v>1</v>
      </c>
      <c r="AM181" s="1">
        <f t="shared" si="40"/>
        <v>0</v>
      </c>
      <c r="AN181" s="121">
        <f t="shared" si="41"/>
        <v>0</v>
      </c>
      <c r="AO181" s="120">
        <f t="shared" si="42"/>
        <v>0.95</v>
      </c>
    </row>
    <row r="182" spans="36:41" x14ac:dyDescent="0.35">
      <c r="AJ182" s="29">
        <f t="shared" si="43"/>
        <v>46619</v>
      </c>
      <c r="AK182">
        <f t="shared" si="38"/>
        <v>0</v>
      </c>
      <c r="AL182" s="1">
        <f t="shared" si="39"/>
        <v>1</v>
      </c>
      <c r="AM182" s="1">
        <f t="shared" si="40"/>
        <v>0</v>
      </c>
      <c r="AN182" s="121">
        <f t="shared" si="41"/>
        <v>0</v>
      </c>
      <c r="AO182" s="120">
        <f t="shared" si="42"/>
        <v>0.95</v>
      </c>
    </row>
    <row r="183" spans="36:41" x14ac:dyDescent="0.35">
      <c r="AJ183" s="29">
        <f t="shared" si="43"/>
        <v>46620</v>
      </c>
      <c r="AK183">
        <f t="shared" si="38"/>
        <v>0</v>
      </c>
      <c r="AL183" s="1">
        <f t="shared" si="39"/>
        <v>1</v>
      </c>
      <c r="AM183" s="1">
        <f t="shared" si="40"/>
        <v>0</v>
      </c>
      <c r="AN183" s="121">
        <f t="shared" si="41"/>
        <v>0</v>
      </c>
      <c r="AO183" s="120">
        <f t="shared" si="42"/>
        <v>0.95</v>
      </c>
    </row>
    <row r="184" spans="36:41" x14ac:dyDescent="0.35">
      <c r="AJ184" s="29">
        <f t="shared" si="43"/>
        <v>46621</v>
      </c>
      <c r="AK184">
        <f t="shared" si="38"/>
        <v>0</v>
      </c>
      <c r="AL184" s="1">
        <f t="shared" si="39"/>
        <v>1</v>
      </c>
      <c r="AM184" s="1">
        <f t="shared" si="40"/>
        <v>0</v>
      </c>
      <c r="AN184" s="121">
        <f t="shared" si="41"/>
        <v>0</v>
      </c>
      <c r="AO184" s="120">
        <f t="shared" si="42"/>
        <v>0.95</v>
      </c>
    </row>
    <row r="185" spans="36:41" x14ac:dyDescent="0.35">
      <c r="AJ185" s="29">
        <f t="shared" si="43"/>
        <v>46622</v>
      </c>
      <c r="AK185">
        <f t="shared" si="38"/>
        <v>0</v>
      </c>
      <c r="AL185" s="1">
        <f t="shared" si="39"/>
        <v>1</v>
      </c>
      <c r="AM185" s="1">
        <f t="shared" si="40"/>
        <v>0</v>
      </c>
      <c r="AN185" s="121">
        <f t="shared" si="41"/>
        <v>0</v>
      </c>
      <c r="AO185" s="120">
        <f t="shared" si="42"/>
        <v>0.95</v>
      </c>
    </row>
    <row r="186" spans="36:41" x14ac:dyDescent="0.35">
      <c r="AJ186" s="29">
        <f t="shared" si="43"/>
        <v>46623</v>
      </c>
      <c r="AK186">
        <f t="shared" si="38"/>
        <v>0</v>
      </c>
      <c r="AL186" s="1">
        <f t="shared" si="39"/>
        <v>1</v>
      </c>
      <c r="AM186" s="1">
        <f t="shared" si="40"/>
        <v>0</v>
      </c>
      <c r="AN186" s="121">
        <f t="shared" si="41"/>
        <v>0</v>
      </c>
      <c r="AO186" s="120">
        <f t="shared" si="42"/>
        <v>0.95</v>
      </c>
    </row>
    <row r="187" spans="36:41" x14ac:dyDescent="0.35">
      <c r="AJ187" s="29">
        <f t="shared" si="43"/>
        <v>46624</v>
      </c>
      <c r="AK187">
        <f t="shared" si="38"/>
        <v>0</v>
      </c>
      <c r="AL187" s="1">
        <f t="shared" si="39"/>
        <v>1</v>
      </c>
      <c r="AM187" s="1">
        <f t="shared" si="40"/>
        <v>0</v>
      </c>
      <c r="AN187" s="121">
        <f t="shared" si="41"/>
        <v>0</v>
      </c>
      <c r="AO187" s="120">
        <f t="shared" si="42"/>
        <v>0.95</v>
      </c>
    </row>
    <row r="188" spans="36:41" x14ac:dyDescent="0.35">
      <c r="AJ188" s="29">
        <f t="shared" si="43"/>
        <v>46625</v>
      </c>
      <c r="AK188">
        <f t="shared" si="38"/>
        <v>0</v>
      </c>
      <c r="AL188" s="1">
        <f t="shared" si="39"/>
        <v>1</v>
      </c>
      <c r="AM188" s="1">
        <f t="shared" si="40"/>
        <v>0</v>
      </c>
      <c r="AN188" s="121">
        <f t="shared" si="41"/>
        <v>0</v>
      </c>
      <c r="AO188" s="120">
        <f t="shared" si="42"/>
        <v>0.95</v>
      </c>
    </row>
    <row r="189" spans="36:41" x14ac:dyDescent="0.35">
      <c r="AJ189" s="29">
        <f t="shared" si="43"/>
        <v>46626</v>
      </c>
      <c r="AK189">
        <f t="shared" si="38"/>
        <v>0</v>
      </c>
      <c r="AL189" s="1">
        <f t="shared" si="39"/>
        <v>1</v>
      </c>
      <c r="AM189" s="1">
        <f t="shared" si="40"/>
        <v>0</v>
      </c>
      <c r="AN189" s="121">
        <f t="shared" si="41"/>
        <v>0</v>
      </c>
      <c r="AO189" s="120">
        <f t="shared" si="42"/>
        <v>0.95</v>
      </c>
    </row>
    <row r="190" spans="36:41" x14ac:dyDescent="0.35">
      <c r="AJ190" s="29">
        <f t="shared" si="43"/>
        <v>46627</v>
      </c>
      <c r="AK190">
        <f t="shared" si="38"/>
        <v>0</v>
      </c>
      <c r="AL190" s="1">
        <f t="shared" si="39"/>
        <v>1</v>
      </c>
      <c r="AM190" s="1">
        <f t="shared" si="40"/>
        <v>0</v>
      </c>
      <c r="AN190" s="121">
        <f t="shared" si="41"/>
        <v>0</v>
      </c>
      <c r="AO190" s="120">
        <f t="shared" si="42"/>
        <v>0.95</v>
      </c>
    </row>
    <row r="191" spans="36:41" x14ac:dyDescent="0.35">
      <c r="AJ191" s="29">
        <f t="shared" si="43"/>
        <v>46628</v>
      </c>
      <c r="AK191">
        <f t="shared" si="38"/>
        <v>0</v>
      </c>
      <c r="AL191" s="1">
        <f t="shared" si="39"/>
        <v>1</v>
      </c>
      <c r="AM191" s="1">
        <f t="shared" si="40"/>
        <v>0</v>
      </c>
      <c r="AN191" s="121">
        <f t="shared" si="41"/>
        <v>0</v>
      </c>
      <c r="AO191" s="120">
        <f t="shared" si="42"/>
        <v>0.95</v>
      </c>
    </row>
    <row r="192" spans="36:41" x14ac:dyDescent="0.35">
      <c r="AJ192" s="29">
        <f t="shared" si="43"/>
        <v>46629</v>
      </c>
      <c r="AK192">
        <f t="shared" si="38"/>
        <v>0</v>
      </c>
      <c r="AL192" s="1">
        <f t="shared" si="39"/>
        <v>1</v>
      </c>
      <c r="AM192" s="1">
        <f t="shared" si="40"/>
        <v>0</v>
      </c>
      <c r="AN192" s="121">
        <f t="shared" si="41"/>
        <v>0</v>
      </c>
      <c r="AO192" s="120">
        <f t="shared" si="42"/>
        <v>0.95</v>
      </c>
    </row>
    <row r="193" spans="36:41" x14ac:dyDescent="0.35">
      <c r="AJ193" s="29">
        <f t="shared" si="43"/>
        <v>46630</v>
      </c>
      <c r="AK193">
        <f t="shared" si="38"/>
        <v>0</v>
      </c>
      <c r="AL193" s="1">
        <f t="shared" si="39"/>
        <v>0.95</v>
      </c>
      <c r="AM193" s="1">
        <f t="shared" si="40"/>
        <v>0</v>
      </c>
      <c r="AN193" s="121">
        <f t="shared" si="41"/>
        <v>0</v>
      </c>
      <c r="AO193" s="120">
        <f t="shared" si="42"/>
        <v>0.95</v>
      </c>
    </row>
    <row r="194" spans="36:41" x14ac:dyDescent="0.35">
      <c r="AJ194" s="29">
        <f t="shared" si="43"/>
        <v>46631</v>
      </c>
      <c r="AK194">
        <f t="shared" si="38"/>
        <v>0</v>
      </c>
      <c r="AL194" s="1">
        <f t="shared" si="39"/>
        <v>1</v>
      </c>
      <c r="AM194" s="1">
        <f t="shared" si="40"/>
        <v>0</v>
      </c>
      <c r="AN194" s="121">
        <f t="shared" si="41"/>
        <v>0</v>
      </c>
      <c r="AO194" s="120">
        <f t="shared" si="42"/>
        <v>1</v>
      </c>
    </row>
    <row r="195" spans="36:41" x14ac:dyDescent="0.35">
      <c r="AJ195" s="29">
        <f t="shared" si="43"/>
        <v>46632</v>
      </c>
      <c r="AK195">
        <f t="shared" si="38"/>
        <v>0</v>
      </c>
      <c r="AL195" s="1">
        <f t="shared" si="39"/>
        <v>1</v>
      </c>
      <c r="AM195" s="1">
        <f t="shared" si="40"/>
        <v>0</v>
      </c>
      <c r="AN195" s="121">
        <f t="shared" si="41"/>
        <v>0</v>
      </c>
      <c r="AO195" s="120">
        <f t="shared" si="42"/>
        <v>1</v>
      </c>
    </row>
    <row r="196" spans="36:41" x14ac:dyDescent="0.35">
      <c r="AJ196" s="29">
        <f t="shared" si="43"/>
        <v>46633</v>
      </c>
      <c r="AK196">
        <f t="shared" si="38"/>
        <v>0</v>
      </c>
      <c r="AL196" s="1">
        <f t="shared" si="39"/>
        <v>1</v>
      </c>
      <c r="AM196" s="1">
        <f t="shared" si="40"/>
        <v>0</v>
      </c>
      <c r="AN196" s="121">
        <f t="shared" si="41"/>
        <v>0</v>
      </c>
      <c r="AO196" s="120">
        <f t="shared" si="42"/>
        <v>1</v>
      </c>
    </row>
    <row r="197" spans="36:41" x14ac:dyDescent="0.35">
      <c r="AJ197" s="29">
        <f t="shared" si="43"/>
        <v>46634</v>
      </c>
      <c r="AK197">
        <f t="shared" si="38"/>
        <v>0</v>
      </c>
      <c r="AL197" s="1">
        <f t="shared" si="39"/>
        <v>1</v>
      </c>
      <c r="AM197" s="1">
        <f t="shared" si="40"/>
        <v>0</v>
      </c>
      <c r="AN197" s="121">
        <f t="shared" si="41"/>
        <v>0</v>
      </c>
      <c r="AO197" s="120">
        <f t="shared" si="42"/>
        <v>1</v>
      </c>
    </row>
    <row r="198" spans="36:41" x14ac:dyDescent="0.35">
      <c r="AJ198" s="29">
        <f t="shared" si="43"/>
        <v>46635</v>
      </c>
      <c r="AK198">
        <f t="shared" si="38"/>
        <v>0</v>
      </c>
      <c r="AL198" s="1">
        <f t="shared" si="39"/>
        <v>1</v>
      </c>
      <c r="AM198" s="1">
        <f t="shared" si="40"/>
        <v>0</v>
      </c>
      <c r="AN198" s="121">
        <f t="shared" si="41"/>
        <v>0</v>
      </c>
      <c r="AO198" s="120">
        <f t="shared" si="42"/>
        <v>1</v>
      </c>
    </row>
    <row r="199" spans="36:41" x14ac:dyDescent="0.35">
      <c r="AJ199" s="29">
        <f t="shared" si="43"/>
        <v>46636</v>
      </c>
      <c r="AK199">
        <f t="shared" si="38"/>
        <v>0</v>
      </c>
      <c r="AL199" s="1">
        <f t="shared" si="39"/>
        <v>1</v>
      </c>
      <c r="AM199" s="1">
        <f t="shared" si="40"/>
        <v>0</v>
      </c>
      <c r="AN199" s="121">
        <f t="shared" si="41"/>
        <v>0</v>
      </c>
      <c r="AO199" s="120">
        <f t="shared" si="42"/>
        <v>1</v>
      </c>
    </row>
    <row r="200" spans="36:41" x14ac:dyDescent="0.35">
      <c r="AJ200" s="29">
        <f t="shared" si="43"/>
        <v>46637</v>
      </c>
      <c r="AK200">
        <f t="shared" si="38"/>
        <v>0</v>
      </c>
      <c r="AL200" s="1">
        <f t="shared" si="39"/>
        <v>1</v>
      </c>
      <c r="AM200" s="1">
        <f t="shared" si="40"/>
        <v>0</v>
      </c>
      <c r="AN200" s="121">
        <f t="shared" si="41"/>
        <v>0</v>
      </c>
      <c r="AO200" s="120">
        <f t="shared" si="42"/>
        <v>1</v>
      </c>
    </row>
    <row r="201" spans="36:41" x14ac:dyDescent="0.35">
      <c r="AJ201" s="29">
        <f t="shared" si="43"/>
        <v>46638</v>
      </c>
      <c r="AK201">
        <f t="shared" si="38"/>
        <v>0</v>
      </c>
      <c r="AL201" s="1">
        <f t="shared" si="39"/>
        <v>1</v>
      </c>
      <c r="AM201" s="1">
        <f t="shared" si="40"/>
        <v>0</v>
      </c>
      <c r="AN201" s="121">
        <f t="shared" si="41"/>
        <v>0</v>
      </c>
      <c r="AO201" s="120">
        <f t="shared" si="42"/>
        <v>1</v>
      </c>
    </row>
    <row r="202" spans="36:41" x14ac:dyDescent="0.35">
      <c r="AJ202" s="29">
        <f t="shared" si="43"/>
        <v>46639</v>
      </c>
      <c r="AK202">
        <f t="shared" si="38"/>
        <v>0</v>
      </c>
      <c r="AL202" s="1">
        <f t="shared" si="39"/>
        <v>1</v>
      </c>
      <c r="AM202" s="1">
        <f t="shared" si="40"/>
        <v>0</v>
      </c>
      <c r="AN202" s="121">
        <f t="shared" si="41"/>
        <v>0</v>
      </c>
      <c r="AO202" s="120">
        <f t="shared" si="42"/>
        <v>1</v>
      </c>
    </row>
    <row r="203" spans="36:41" x14ac:dyDescent="0.35">
      <c r="AJ203" s="29">
        <f t="shared" si="43"/>
        <v>46640</v>
      </c>
      <c r="AK203">
        <f t="shared" si="38"/>
        <v>0</v>
      </c>
      <c r="AL203" s="1">
        <f t="shared" si="39"/>
        <v>1</v>
      </c>
      <c r="AM203" s="1">
        <f t="shared" si="40"/>
        <v>0</v>
      </c>
      <c r="AN203" s="121">
        <f t="shared" si="41"/>
        <v>0</v>
      </c>
      <c r="AO203" s="120">
        <f t="shared" si="42"/>
        <v>1</v>
      </c>
    </row>
    <row r="204" spans="36:41" x14ac:dyDescent="0.35">
      <c r="AJ204" s="29">
        <f t="shared" si="43"/>
        <v>46641</v>
      </c>
      <c r="AK204">
        <f t="shared" si="38"/>
        <v>0</v>
      </c>
      <c r="AL204" s="1">
        <f t="shared" si="39"/>
        <v>1</v>
      </c>
      <c r="AM204" s="1">
        <f t="shared" si="40"/>
        <v>0</v>
      </c>
      <c r="AN204" s="121">
        <f t="shared" si="41"/>
        <v>0</v>
      </c>
      <c r="AO204" s="120">
        <f t="shared" si="42"/>
        <v>1</v>
      </c>
    </row>
    <row r="205" spans="36:41" x14ac:dyDescent="0.35">
      <c r="AJ205" s="29">
        <f t="shared" si="43"/>
        <v>46642</v>
      </c>
      <c r="AK205">
        <f t="shared" si="38"/>
        <v>0</v>
      </c>
      <c r="AL205" s="1">
        <f t="shared" si="39"/>
        <v>1</v>
      </c>
      <c r="AM205" s="1">
        <f t="shared" si="40"/>
        <v>0</v>
      </c>
      <c r="AN205" s="121">
        <f t="shared" si="41"/>
        <v>0</v>
      </c>
      <c r="AO205" s="120">
        <f t="shared" si="42"/>
        <v>1</v>
      </c>
    </row>
    <row r="206" spans="36:41" x14ac:dyDescent="0.35">
      <c r="AJ206" s="29">
        <f t="shared" si="43"/>
        <v>46643</v>
      </c>
      <c r="AK206">
        <f t="shared" si="38"/>
        <v>0</v>
      </c>
      <c r="AL206" s="1">
        <f t="shared" si="39"/>
        <v>1</v>
      </c>
      <c r="AM206" s="1">
        <f t="shared" si="40"/>
        <v>0</v>
      </c>
      <c r="AN206" s="121">
        <f t="shared" si="41"/>
        <v>0</v>
      </c>
      <c r="AO206" s="120">
        <f t="shared" si="42"/>
        <v>1</v>
      </c>
    </row>
    <row r="207" spans="36:41" x14ac:dyDescent="0.35">
      <c r="AJ207" s="29">
        <f t="shared" si="43"/>
        <v>46644</v>
      </c>
      <c r="AK207">
        <f t="shared" si="38"/>
        <v>0</v>
      </c>
      <c r="AL207" s="1">
        <f t="shared" si="39"/>
        <v>1</v>
      </c>
      <c r="AM207" s="1">
        <f t="shared" si="40"/>
        <v>0</v>
      </c>
      <c r="AN207" s="121">
        <f t="shared" si="41"/>
        <v>0</v>
      </c>
      <c r="AO207" s="120">
        <f t="shared" si="42"/>
        <v>1</v>
      </c>
    </row>
    <row r="208" spans="36:41" x14ac:dyDescent="0.35">
      <c r="AJ208" s="29">
        <f t="shared" si="43"/>
        <v>46645</v>
      </c>
      <c r="AK208">
        <f t="shared" si="38"/>
        <v>0</v>
      </c>
      <c r="AL208" s="1">
        <f t="shared" si="39"/>
        <v>1</v>
      </c>
      <c r="AM208" s="1">
        <f t="shared" si="40"/>
        <v>0</v>
      </c>
      <c r="AN208" s="121">
        <f t="shared" si="41"/>
        <v>0</v>
      </c>
      <c r="AO208" s="120">
        <f t="shared" si="42"/>
        <v>1</v>
      </c>
    </row>
    <row r="209" spans="36:41" x14ac:dyDescent="0.35">
      <c r="AJ209" s="29">
        <f t="shared" si="43"/>
        <v>46646</v>
      </c>
      <c r="AK209">
        <f t="shared" si="38"/>
        <v>0</v>
      </c>
      <c r="AL209" s="1">
        <f t="shared" si="39"/>
        <v>1</v>
      </c>
      <c r="AM209" s="1">
        <f t="shared" si="40"/>
        <v>0</v>
      </c>
      <c r="AN209" s="121">
        <f t="shared" si="41"/>
        <v>0</v>
      </c>
      <c r="AO209" s="120">
        <f t="shared" si="42"/>
        <v>1</v>
      </c>
    </row>
    <row r="210" spans="36:41" x14ac:dyDescent="0.35">
      <c r="AJ210" s="29">
        <f t="shared" si="43"/>
        <v>46647</v>
      </c>
      <c r="AK210">
        <f t="shared" si="38"/>
        <v>0</v>
      </c>
      <c r="AL210" s="1">
        <f t="shared" si="39"/>
        <v>1</v>
      </c>
      <c r="AM210" s="1">
        <f t="shared" si="40"/>
        <v>0</v>
      </c>
      <c r="AN210" s="121">
        <f t="shared" si="41"/>
        <v>0</v>
      </c>
      <c r="AO210" s="120">
        <f t="shared" si="42"/>
        <v>1</v>
      </c>
    </row>
    <row r="211" spans="36:41" x14ac:dyDescent="0.35">
      <c r="AJ211" s="29">
        <f t="shared" si="43"/>
        <v>46648</v>
      </c>
      <c r="AK211">
        <f t="shared" si="38"/>
        <v>0</v>
      </c>
      <c r="AL211" s="1">
        <f t="shared" si="39"/>
        <v>1</v>
      </c>
      <c r="AM211" s="1">
        <f t="shared" si="40"/>
        <v>0</v>
      </c>
      <c r="AN211" s="121">
        <f t="shared" si="41"/>
        <v>0</v>
      </c>
      <c r="AO211" s="120">
        <f t="shared" si="42"/>
        <v>1</v>
      </c>
    </row>
    <row r="212" spans="36:41" x14ac:dyDescent="0.35">
      <c r="AJ212" s="29">
        <f t="shared" si="43"/>
        <v>46649</v>
      </c>
      <c r="AK212">
        <f t="shared" si="38"/>
        <v>0</v>
      </c>
      <c r="AL212" s="1">
        <f t="shared" si="39"/>
        <v>1</v>
      </c>
      <c r="AM212" s="1">
        <f t="shared" si="40"/>
        <v>0</v>
      </c>
      <c r="AN212" s="121">
        <f t="shared" si="41"/>
        <v>0</v>
      </c>
      <c r="AO212" s="120">
        <f t="shared" si="42"/>
        <v>1</v>
      </c>
    </row>
    <row r="213" spans="36:41" x14ac:dyDescent="0.35">
      <c r="AJ213" s="29">
        <f t="shared" si="43"/>
        <v>46650</v>
      </c>
      <c r="AK213">
        <f t="shared" si="38"/>
        <v>0</v>
      </c>
      <c r="AL213" s="1">
        <f t="shared" si="39"/>
        <v>1</v>
      </c>
      <c r="AM213" s="1">
        <f t="shared" si="40"/>
        <v>0</v>
      </c>
      <c r="AN213" s="121">
        <f t="shared" si="41"/>
        <v>0</v>
      </c>
      <c r="AO213" s="120">
        <f t="shared" si="42"/>
        <v>1</v>
      </c>
    </row>
    <row r="214" spans="36:41" x14ac:dyDescent="0.35">
      <c r="AJ214" s="29">
        <f t="shared" si="43"/>
        <v>46651</v>
      </c>
      <c r="AK214">
        <f t="shared" si="38"/>
        <v>0</v>
      </c>
      <c r="AL214" s="1">
        <f t="shared" si="39"/>
        <v>1</v>
      </c>
      <c r="AM214" s="1">
        <f t="shared" si="40"/>
        <v>0</v>
      </c>
      <c r="AN214" s="121">
        <f t="shared" si="41"/>
        <v>0</v>
      </c>
      <c r="AO214" s="120">
        <f t="shared" si="42"/>
        <v>1</v>
      </c>
    </row>
    <row r="215" spans="36:41" x14ac:dyDescent="0.35">
      <c r="AJ215" s="29">
        <f t="shared" si="43"/>
        <v>46652</v>
      </c>
      <c r="AK215">
        <f t="shared" si="38"/>
        <v>0</v>
      </c>
      <c r="AL215" s="1">
        <f t="shared" si="39"/>
        <v>1</v>
      </c>
      <c r="AM215" s="1">
        <f t="shared" si="40"/>
        <v>0</v>
      </c>
      <c r="AN215" s="121">
        <f t="shared" si="41"/>
        <v>0</v>
      </c>
      <c r="AO215" s="120">
        <f t="shared" si="42"/>
        <v>1</v>
      </c>
    </row>
    <row r="216" spans="36:41" x14ac:dyDescent="0.35">
      <c r="AJ216" s="29">
        <f t="shared" si="43"/>
        <v>46653</v>
      </c>
      <c r="AK216">
        <f t="shared" si="38"/>
        <v>0</v>
      </c>
      <c r="AL216" s="1">
        <f t="shared" si="39"/>
        <v>1</v>
      </c>
      <c r="AM216" s="1">
        <f t="shared" si="40"/>
        <v>0</v>
      </c>
      <c r="AN216" s="121">
        <f t="shared" si="41"/>
        <v>0</v>
      </c>
      <c r="AO216" s="120">
        <f t="shared" si="42"/>
        <v>1</v>
      </c>
    </row>
    <row r="217" spans="36:41" x14ac:dyDescent="0.35">
      <c r="AJ217" s="29">
        <f t="shared" si="43"/>
        <v>46654</v>
      </c>
      <c r="AK217">
        <f t="shared" si="38"/>
        <v>0</v>
      </c>
      <c r="AL217" s="1">
        <f t="shared" si="39"/>
        <v>1</v>
      </c>
      <c r="AM217" s="1">
        <f t="shared" si="40"/>
        <v>0</v>
      </c>
      <c r="AN217" s="121">
        <f t="shared" si="41"/>
        <v>0</v>
      </c>
      <c r="AO217" s="120">
        <f t="shared" si="42"/>
        <v>1</v>
      </c>
    </row>
    <row r="218" spans="36:41" x14ac:dyDescent="0.35">
      <c r="AJ218" s="29">
        <f t="shared" si="43"/>
        <v>46655</v>
      </c>
      <c r="AK218">
        <f t="shared" si="38"/>
        <v>0</v>
      </c>
      <c r="AL218" s="1">
        <f t="shared" si="39"/>
        <v>1</v>
      </c>
      <c r="AM218" s="1">
        <f t="shared" si="40"/>
        <v>0</v>
      </c>
      <c r="AN218" s="121">
        <f t="shared" si="41"/>
        <v>0</v>
      </c>
      <c r="AO218" s="120">
        <f t="shared" si="42"/>
        <v>1</v>
      </c>
    </row>
    <row r="219" spans="36:41" x14ac:dyDescent="0.35">
      <c r="AJ219" s="29">
        <f t="shared" si="43"/>
        <v>46656</v>
      </c>
      <c r="AK219">
        <f t="shared" si="38"/>
        <v>0</v>
      </c>
      <c r="AL219" s="1">
        <f t="shared" si="39"/>
        <v>1</v>
      </c>
      <c r="AM219" s="1">
        <f t="shared" si="40"/>
        <v>0</v>
      </c>
      <c r="AN219" s="121">
        <f t="shared" si="41"/>
        <v>0</v>
      </c>
      <c r="AO219" s="120">
        <f t="shared" si="42"/>
        <v>1</v>
      </c>
    </row>
    <row r="220" spans="36:41" x14ac:dyDescent="0.35">
      <c r="AJ220" s="29">
        <f t="shared" si="43"/>
        <v>46657</v>
      </c>
      <c r="AK220">
        <f t="shared" si="38"/>
        <v>0</v>
      </c>
      <c r="AL220" s="1">
        <f t="shared" si="39"/>
        <v>1</v>
      </c>
      <c r="AM220" s="1">
        <f t="shared" si="40"/>
        <v>0</v>
      </c>
      <c r="AN220" s="121">
        <f t="shared" si="41"/>
        <v>0</v>
      </c>
      <c r="AO220" s="120">
        <f t="shared" si="42"/>
        <v>1</v>
      </c>
    </row>
    <row r="221" spans="36:41" x14ac:dyDescent="0.35">
      <c r="AJ221" s="29">
        <f t="shared" si="43"/>
        <v>46658</v>
      </c>
      <c r="AK221">
        <f t="shared" si="38"/>
        <v>0</v>
      </c>
      <c r="AL221" s="1">
        <f t="shared" si="39"/>
        <v>1</v>
      </c>
      <c r="AM221" s="1">
        <f t="shared" si="40"/>
        <v>0</v>
      </c>
      <c r="AN221" s="121">
        <f t="shared" si="41"/>
        <v>0</v>
      </c>
      <c r="AO221" s="120">
        <f t="shared" si="42"/>
        <v>1</v>
      </c>
    </row>
    <row r="222" spans="36:41" x14ac:dyDescent="0.35">
      <c r="AJ222" s="29">
        <f t="shared" si="43"/>
        <v>46659</v>
      </c>
      <c r="AK222">
        <f t="shared" si="38"/>
        <v>0</v>
      </c>
      <c r="AL222" s="1">
        <f t="shared" si="39"/>
        <v>1</v>
      </c>
      <c r="AM222" s="1">
        <f t="shared" si="40"/>
        <v>0</v>
      </c>
      <c r="AN222" s="121">
        <f t="shared" si="41"/>
        <v>0</v>
      </c>
      <c r="AO222" s="120">
        <f t="shared" si="42"/>
        <v>1</v>
      </c>
    </row>
    <row r="223" spans="36:41" x14ac:dyDescent="0.35">
      <c r="AJ223" s="29">
        <f t="shared" si="43"/>
        <v>46660</v>
      </c>
      <c r="AK223">
        <f t="shared" si="38"/>
        <v>0.9</v>
      </c>
      <c r="AL223" s="1">
        <f t="shared" si="39"/>
        <v>1</v>
      </c>
      <c r="AM223" s="1">
        <f t="shared" si="40"/>
        <v>0.9</v>
      </c>
      <c r="AN223" s="121">
        <f t="shared" si="41"/>
        <v>0.9</v>
      </c>
      <c r="AO223" s="120">
        <f t="shared" si="42"/>
        <v>1</v>
      </c>
    </row>
    <row r="224" spans="36:41" x14ac:dyDescent="0.35">
      <c r="AJ224" s="29">
        <f t="shared" si="43"/>
        <v>46661</v>
      </c>
      <c r="AK224">
        <f t="shared" si="38"/>
        <v>0</v>
      </c>
      <c r="AL224" s="1">
        <f t="shared" si="39"/>
        <v>1</v>
      </c>
      <c r="AM224" s="1">
        <f t="shared" si="40"/>
        <v>0</v>
      </c>
      <c r="AN224" s="144">
        <f>AN225</f>
        <v>0.85</v>
      </c>
      <c r="AO224" s="120">
        <f t="shared" si="42"/>
        <v>1</v>
      </c>
    </row>
    <row r="225" spans="36:41" x14ac:dyDescent="0.35">
      <c r="AJ225" s="29">
        <f t="shared" si="43"/>
        <v>46662</v>
      </c>
      <c r="AK225">
        <f t="shared" si="38"/>
        <v>0</v>
      </c>
      <c r="AL225" s="1">
        <f t="shared" si="39"/>
        <v>1</v>
      </c>
      <c r="AM225" s="1">
        <f t="shared" si="40"/>
        <v>0</v>
      </c>
      <c r="AN225" s="1">
        <f t="shared" ref="AN225:AN256" si="44">_xlfn.XLOOKUP(AJ225,A$27:A$36,B$27:B$36,0,1)</f>
        <v>0.85</v>
      </c>
      <c r="AO225" s="120">
        <f t="shared" si="42"/>
        <v>1</v>
      </c>
    </row>
    <row r="226" spans="36:41" x14ac:dyDescent="0.35">
      <c r="AJ226" s="29">
        <f t="shared" si="43"/>
        <v>46663</v>
      </c>
      <c r="AK226">
        <f t="shared" si="38"/>
        <v>0</v>
      </c>
      <c r="AL226" s="1">
        <f t="shared" si="39"/>
        <v>1</v>
      </c>
      <c r="AM226" s="1">
        <f t="shared" si="40"/>
        <v>0</v>
      </c>
      <c r="AN226" s="1">
        <f t="shared" si="44"/>
        <v>0.85</v>
      </c>
      <c r="AO226" s="120">
        <f t="shared" si="42"/>
        <v>1</v>
      </c>
    </row>
    <row r="227" spans="36:41" x14ac:dyDescent="0.35">
      <c r="AJ227" s="29">
        <f t="shared" si="43"/>
        <v>46664</v>
      </c>
      <c r="AK227">
        <f t="shared" si="38"/>
        <v>0</v>
      </c>
      <c r="AL227" s="1">
        <f t="shared" si="39"/>
        <v>1</v>
      </c>
      <c r="AM227" s="1">
        <f t="shared" si="40"/>
        <v>0</v>
      </c>
      <c r="AN227" s="1">
        <f t="shared" si="44"/>
        <v>0.85</v>
      </c>
      <c r="AO227" s="120">
        <f t="shared" si="42"/>
        <v>1</v>
      </c>
    </row>
    <row r="228" spans="36:41" x14ac:dyDescent="0.35">
      <c r="AJ228" s="29">
        <f t="shared" si="43"/>
        <v>46665</v>
      </c>
      <c r="AK228">
        <f t="shared" si="38"/>
        <v>0</v>
      </c>
      <c r="AL228" s="1">
        <f t="shared" si="39"/>
        <v>1</v>
      </c>
      <c r="AM228" s="1">
        <f t="shared" si="40"/>
        <v>0</v>
      </c>
      <c r="AN228" s="1">
        <f t="shared" si="44"/>
        <v>0.85</v>
      </c>
      <c r="AO228" s="120">
        <f t="shared" si="42"/>
        <v>1</v>
      </c>
    </row>
    <row r="229" spans="36:41" x14ac:dyDescent="0.35">
      <c r="AJ229" s="29">
        <f t="shared" si="43"/>
        <v>46666</v>
      </c>
      <c r="AK229">
        <f t="shared" si="38"/>
        <v>0</v>
      </c>
      <c r="AL229" s="1">
        <f t="shared" si="39"/>
        <v>1</v>
      </c>
      <c r="AM229" s="1">
        <f t="shared" si="40"/>
        <v>0</v>
      </c>
      <c r="AN229" s="1">
        <f t="shared" si="44"/>
        <v>0.85</v>
      </c>
      <c r="AO229" s="120">
        <f t="shared" si="42"/>
        <v>1</v>
      </c>
    </row>
    <row r="230" spans="36:41" x14ac:dyDescent="0.35">
      <c r="AJ230" s="29">
        <f t="shared" si="43"/>
        <v>46667</v>
      </c>
      <c r="AK230">
        <f t="shared" si="38"/>
        <v>0</v>
      </c>
      <c r="AL230" s="1">
        <f t="shared" si="39"/>
        <v>1</v>
      </c>
      <c r="AM230" s="1">
        <f t="shared" si="40"/>
        <v>0</v>
      </c>
      <c r="AN230" s="1">
        <f t="shared" si="44"/>
        <v>0.85</v>
      </c>
      <c r="AO230" s="120">
        <f t="shared" si="42"/>
        <v>1</v>
      </c>
    </row>
    <row r="231" spans="36:41" x14ac:dyDescent="0.35">
      <c r="AJ231" s="29">
        <f t="shared" si="43"/>
        <v>46668</v>
      </c>
      <c r="AK231">
        <f t="shared" si="38"/>
        <v>0</v>
      </c>
      <c r="AL231" s="1">
        <f t="shared" si="39"/>
        <v>1</v>
      </c>
      <c r="AM231" s="1">
        <f t="shared" si="40"/>
        <v>0</v>
      </c>
      <c r="AN231" s="1">
        <f t="shared" si="44"/>
        <v>0.85</v>
      </c>
      <c r="AO231" s="120">
        <f t="shared" si="42"/>
        <v>1</v>
      </c>
    </row>
    <row r="232" spans="36:41" x14ac:dyDescent="0.35">
      <c r="AJ232" s="29">
        <f t="shared" si="43"/>
        <v>46669</v>
      </c>
      <c r="AK232">
        <f t="shared" si="38"/>
        <v>0</v>
      </c>
      <c r="AL232" s="1">
        <f t="shared" si="39"/>
        <v>1</v>
      </c>
      <c r="AM232" s="1">
        <f t="shared" si="40"/>
        <v>0</v>
      </c>
      <c r="AN232" s="1">
        <f t="shared" si="44"/>
        <v>0.85</v>
      </c>
      <c r="AO232" s="120">
        <f t="shared" si="42"/>
        <v>1</v>
      </c>
    </row>
    <row r="233" spans="36:41" x14ac:dyDescent="0.35">
      <c r="AJ233" s="29">
        <f t="shared" si="43"/>
        <v>46670</v>
      </c>
      <c r="AK233">
        <f t="shared" ref="AK233:AK296" si="45">_xlfn.XLOOKUP(AJ233,A$27:A$36,B$27:B$36,0,0)</f>
        <v>0</v>
      </c>
      <c r="AL233" s="1">
        <f t="shared" ref="AL233:AL296" si="46">_xlfn.XLOOKUP(AJ233,A$15:A$24,B$15:B$24,1,0)</f>
        <v>1</v>
      </c>
      <c r="AM233" s="1">
        <f t="shared" ref="AM233:AM296" si="47">_xlfn.XLOOKUP(AJ233,A$27:A$36,B$27:B$36,0,-1)</f>
        <v>0</v>
      </c>
      <c r="AN233" s="1">
        <f t="shared" si="44"/>
        <v>0.85</v>
      </c>
      <c r="AO233" s="120">
        <f t="shared" si="42"/>
        <v>1</v>
      </c>
    </row>
    <row r="234" spans="36:41" x14ac:dyDescent="0.35">
      <c r="AJ234" s="29">
        <f t="shared" si="43"/>
        <v>46671</v>
      </c>
      <c r="AK234">
        <f t="shared" si="45"/>
        <v>0</v>
      </c>
      <c r="AL234" s="1">
        <f t="shared" si="46"/>
        <v>1</v>
      </c>
      <c r="AM234" s="1">
        <f t="shared" si="47"/>
        <v>0</v>
      </c>
      <c r="AN234" s="1">
        <f t="shared" si="44"/>
        <v>0.85</v>
      </c>
      <c r="AO234" s="120">
        <f t="shared" ref="AO234:AO254" si="48">IF(AL234=1,AO235,AL234)</f>
        <v>1</v>
      </c>
    </row>
    <row r="235" spans="36:41" x14ac:dyDescent="0.35">
      <c r="AJ235" s="29">
        <f t="shared" ref="AJ235:AJ298" si="49">AJ234+1</f>
        <v>46672</v>
      </c>
      <c r="AK235">
        <f t="shared" si="45"/>
        <v>0</v>
      </c>
      <c r="AL235" s="1">
        <f t="shared" si="46"/>
        <v>1</v>
      </c>
      <c r="AM235" s="1">
        <f t="shared" si="47"/>
        <v>0</v>
      </c>
      <c r="AN235" s="1">
        <f t="shared" si="44"/>
        <v>0.85</v>
      </c>
      <c r="AO235" s="120">
        <f t="shared" si="48"/>
        <v>1</v>
      </c>
    </row>
    <row r="236" spans="36:41" x14ac:dyDescent="0.35">
      <c r="AJ236" s="29">
        <f t="shared" si="49"/>
        <v>46673</v>
      </c>
      <c r="AK236">
        <f t="shared" si="45"/>
        <v>0</v>
      </c>
      <c r="AL236" s="1">
        <f t="shared" si="46"/>
        <v>1</v>
      </c>
      <c r="AM236" s="1">
        <f t="shared" si="47"/>
        <v>0</v>
      </c>
      <c r="AN236" s="1">
        <f t="shared" si="44"/>
        <v>0.85</v>
      </c>
      <c r="AO236" s="120">
        <f t="shared" si="48"/>
        <v>1</v>
      </c>
    </row>
    <row r="237" spans="36:41" x14ac:dyDescent="0.35">
      <c r="AJ237" s="29">
        <f t="shared" si="49"/>
        <v>46674</v>
      </c>
      <c r="AK237">
        <f t="shared" si="45"/>
        <v>0</v>
      </c>
      <c r="AL237" s="1">
        <f t="shared" si="46"/>
        <v>1</v>
      </c>
      <c r="AM237" s="1">
        <f t="shared" si="47"/>
        <v>0</v>
      </c>
      <c r="AN237" s="1">
        <f t="shared" si="44"/>
        <v>0.85</v>
      </c>
      <c r="AO237" s="120">
        <f t="shared" si="48"/>
        <v>1</v>
      </c>
    </row>
    <row r="238" spans="36:41" x14ac:dyDescent="0.35">
      <c r="AJ238" s="29">
        <f t="shared" si="49"/>
        <v>46675</v>
      </c>
      <c r="AK238">
        <f t="shared" si="45"/>
        <v>0</v>
      </c>
      <c r="AL238" s="1">
        <f t="shared" si="46"/>
        <v>1</v>
      </c>
      <c r="AM238" s="1">
        <f t="shared" si="47"/>
        <v>0</v>
      </c>
      <c r="AN238" s="1">
        <f t="shared" si="44"/>
        <v>0.85</v>
      </c>
      <c r="AO238" s="120">
        <f t="shared" si="48"/>
        <v>1</v>
      </c>
    </row>
    <row r="239" spans="36:41" x14ac:dyDescent="0.35">
      <c r="AJ239" s="29">
        <f t="shared" si="49"/>
        <v>46676</v>
      </c>
      <c r="AK239">
        <f t="shared" si="45"/>
        <v>0</v>
      </c>
      <c r="AL239" s="1">
        <f t="shared" si="46"/>
        <v>1</v>
      </c>
      <c r="AM239" s="1">
        <f t="shared" si="47"/>
        <v>0</v>
      </c>
      <c r="AN239" s="1">
        <f t="shared" si="44"/>
        <v>0.85</v>
      </c>
      <c r="AO239" s="120">
        <f t="shared" si="48"/>
        <v>1</v>
      </c>
    </row>
    <row r="240" spans="36:41" x14ac:dyDescent="0.35">
      <c r="AJ240" s="29">
        <f t="shared" si="49"/>
        <v>46677</v>
      </c>
      <c r="AK240">
        <f t="shared" si="45"/>
        <v>0</v>
      </c>
      <c r="AL240" s="1">
        <f t="shared" si="46"/>
        <v>1</v>
      </c>
      <c r="AM240" s="1">
        <f t="shared" si="47"/>
        <v>0</v>
      </c>
      <c r="AN240" s="1">
        <f t="shared" si="44"/>
        <v>0.85</v>
      </c>
      <c r="AO240" s="120">
        <f t="shared" si="48"/>
        <v>1</v>
      </c>
    </row>
    <row r="241" spans="36:41" x14ac:dyDescent="0.35">
      <c r="AJ241" s="29">
        <f t="shared" si="49"/>
        <v>46678</v>
      </c>
      <c r="AK241">
        <f t="shared" si="45"/>
        <v>0</v>
      </c>
      <c r="AL241" s="1">
        <f t="shared" si="46"/>
        <v>1</v>
      </c>
      <c r="AM241" s="1">
        <f t="shared" si="47"/>
        <v>0</v>
      </c>
      <c r="AN241" s="1">
        <f t="shared" si="44"/>
        <v>0.85</v>
      </c>
      <c r="AO241" s="120">
        <f t="shared" si="48"/>
        <v>1</v>
      </c>
    </row>
    <row r="242" spans="36:41" x14ac:dyDescent="0.35">
      <c r="AJ242" s="29">
        <f t="shared" si="49"/>
        <v>46679</v>
      </c>
      <c r="AK242">
        <f t="shared" si="45"/>
        <v>0</v>
      </c>
      <c r="AL242" s="1">
        <f t="shared" si="46"/>
        <v>1</v>
      </c>
      <c r="AM242" s="1">
        <f t="shared" si="47"/>
        <v>0</v>
      </c>
      <c r="AN242" s="1">
        <f t="shared" si="44"/>
        <v>0.85</v>
      </c>
      <c r="AO242" s="120">
        <f t="shared" si="48"/>
        <v>1</v>
      </c>
    </row>
    <row r="243" spans="36:41" x14ac:dyDescent="0.35">
      <c r="AJ243" s="29">
        <f t="shared" si="49"/>
        <v>46680</v>
      </c>
      <c r="AK243">
        <f t="shared" si="45"/>
        <v>0</v>
      </c>
      <c r="AL243" s="1">
        <f t="shared" si="46"/>
        <v>1</v>
      </c>
      <c r="AM243" s="1">
        <f t="shared" si="47"/>
        <v>0</v>
      </c>
      <c r="AN243" s="1">
        <f t="shared" si="44"/>
        <v>0.85</v>
      </c>
      <c r="AO243" s="120">
        <f t="shared" si="48"/>
        <v>1</v>
      </c>
    </row>
    <row r="244" spans="36:41" x14ac:dyDescent="0.35">
      <c r="AJ244" s="29">
        <f t="shared" si="49"/>
        <v>46681</v>
      </c>
      <c r="AK244">
        <f t="shared" si="45"/>
        <v>0</v>
      </c>
      <c r="AL244" s="1">
        <f t="shared" si="46"/>
        <v>1</v>
      </c>
      <c r="AM244" s="1">
        <f t="shared" si="47"/>
        <v>0</v>
      </c>
      <c r="AN244" s="1">
        <f t="shared" si="44"/>
        <v>0.85</v>
      </c>
      <c r="AO244" s="120">
        <f t="shared" si="48"/>
        <v>1</v>
      </c>
    </row>
    <row r="245" spans="36:41" x14ac:dyDescent="0.35">
      <c r="AJ245" s="29">
        <f t="shared" si="49"/>
        <v>46682</v>
      </c>
      <c r="AK245">
        <f t="shared" si="45"/>
        <v>0</v>
      </c>
      <c r="AL245" s="1">
        <f t="shared" si="46"/>
        <v>1</v>
      </c>
      <c r="AM245" s="1">
        <f t="shared" si="47"/>
        <v>0</v>
      </c>
      <c r="AN245" s="1">
        <f t="shared" si="44"/>
        <v>0.85</v>
      </c>
      <c r="AO245" s="120">
        <f t="shared" si="48"/>
        <v>1</v>
      </c>
    </row>
    <row r="246" spans="36:41" x14ac:dyDescent="0.35">
      <c r="AJ246" s="29">
        <f t="shared" si="49"/>
        <v>46683</v>
      </c>
      <c r="AK246">
        <f t="shared" si="45"/>
        <v>0</v>
      </c>
      <c r="AL246" s="1">
        <f t="shared" si="46"/>
        <v>1</v>
      </c>
      <c r="AM246" s="1">
        <f t="shared" si="47"/>
        <v>0</v>
      </c>
      <c r="AN246" s="1">
        <f t="shared" si="44"/>
        <v>0.85</v>
      </c>
      <c r="AO246" s="120">
        <f t="shared" si="48"/>
        <v>1</v>
      </c>
    </row>
    <row r="247" spans="36:41" x14ac:dyDescent="0.35">
      <c r="AJ247" s="29">
        <f t="shared" si="49"/>
        <v>46684</v>
      </c>
      <c r="AK247">
        <f t="shared" si="45"/>
        <v>0</v>
      </c>
      <c r="AL247" s="1">
        <f t="shared" si="46"/>
        <v>1</v>
      </c>
      <c r="AM247" s="1">
        <f t="shared" si="47"/>
        <v>0</v>
      </c>
      <c r="AN247" s="1">
        <f t="shared" si="44"/>
        <v>0.85</v>
      </c>
      <c r="AO247" s="120">
        <f t="shared" si="48"/>
        <v>1</v>
      </c>
    </row>
    <row r="248" spans="36:41" x14ac:dyDescent="0.35">
      <c r="AJ248" s="29">
        <f t="shared" si="49"/>
        <v>46685</v>
      </c>
      <c r="AK248">
        <f t="shared" si="45"/>
        <v>0</v>
      </c>
      <c r="AL248" s="1">
        <f t="shared" si="46"/>
        <v>1</v>
      </c>
      <c r="AM248" s="1">
        <f t="shared" si="47"/>
        <v>0</v>
      </c>
      <c r="AN248" s="1">
        <f t="shared" si="44"/>
        <v>0.85</v>
      </c>
      <c r="AO248" s="120">
        <f t="shared" si="48"/>
        <v>1</v>
      </c>
    </row>
    <row r="249" spans="36:41" x14ac:dyDescent="0.35">
      <c r="AJ249" s="29">
        <f t="shared" si="49"/>
        <v>46686</v>
      </c>
      <c r="AK249">
        <f t="shared" si="45"/>
        <v>0</v>
      </c>
      <c r="AL249" s="1">
        <f t="shared" si="46"/>
        <v>1</v>
      </c>
      <c r="AM249" s="1">
        <f t="shared" si="47"/>
        <v>0</v>
      </c>
      <c r="AN249" s="1">
        <f t="shared" si="44"/>
        <v>0.85</v>
      </c>
      <c r="AO249" s="120">
        <f t="shared" si="48"/>
        <v>1</v>
      </c>
    </row>
    <row r="250" spans="36:41" x14ac:dyDescent="0.35">
      <c r="AJ250" s="29">
        <f t="shared" si="49"/>
        <v>46687</v>
      </c>
      <c r="AK250">
        <f t="shared" si="45"/>
        <v>0</v>
      </c>
      <c r="AL250" s="1">
        <f t="shared" si="46"/>
        <v>1</v>
      </c>
      <c r="AM250" s="1">
        <f t="shared" si="47"/>
        <v>0</v>
      </c>
      <c r="AN250" s="1">
        <f t="shared" si="44"/>
        <v>0.85</v>
      </c>
      <c r="AO250" s="120">
        <f t="shared" si="48"/>
        <v>1</v>
      </c>
    </row>
    <row r="251" spans="36:41" x14ac:dyDescent="0.35">
      <c r="AJ251" s="29">
        <f t="shared" si="49"/>
        <v>46688</v>
      </c>
      <c r="AK251">
        <f t="shared" si="45"/>
        <v>0</v>
      </c>
      <c r="AL251" s="1">
        <f t="shared" si="46"/>
        <v>1</v>
      </c>
      <c r="AM251" s="1">
        <f t="shared" si="47"/>
        <v>0</v>
      </c>
      <c r="AN251" s="1">
        <f t="shared" si="44"/>
        <v>0.85</v>
      </c>
      <c r="AO251" s="120">
        <f t="shared" si="48"/>
        <v>1</v>
      </c>
    </row>
    <row r="252" spans="36:41" x14ac:dyDescent="0.35">
      <c r="AJ252" s="29">
        <f t="shared" si="49"/>
        <v>46689</v>
      </c>
      <c r="AK252">
        <f t="shared" si="45"/>
        <v>0</v>
      </c>
      <c r="AL252" s="1">
        <f t="shared" si="46"/>
        <v>1</v>
      </c>
      <c r="AM252" s="1">
        <f t="shared" si="47"/>
        <v>0</v>
      </c>
      <c r="AN252" s="1">
        <f t="shared" si="44"/>
        <v>0.85</v>
      </c>
      <c r="AO252" s="120">
        <f t="shared" si="48"/>
        <v>1</v>
      </c>
    </row>
    <row r="253" spans="36:41" x14ac:dyDescent="0.35">
      <c r="AJ253" s="29">
        <f t="shared" si="49"/>
        <v>46690</v>
      </c>
      <c r="AK253">
        <f t="shared" si="45"/>
        <v>0</v>
      </c>
      <c r="AL253" s="1">
        <f t="shared" si="46"/>
        <v>1</v>
      </c>
      <c r="AM253" s="1">
        <f t="shared" si="47"/>
        <v>0</v>
      </c>
      <c r="AN253" s="1">
        <f t="shared" si="44"/>
        <v>0.85</v>
      </c>
      <c r="AO253" s="120">
        <f t="shared" si="48"/>
        <v>1</v>
      </c>
    </row>
    <row r="254" spans="36:41" x14ac:dyDescent="0.35">
      <c r="AJ254" s="29">
        <f t="shared" si="49"/>
        <v>46691</v>
      </c>
      <c r="AK254">
        <f t="shared" si="45"/>
        <v>0.85</v>
      </c>
      <c r="AL254" s="1">
        <f t="shared" si="46"/>
        <v>1</v>
      </c>
      <c r="AM254" s="1">
        <f t="shared" si="47"/>
        <v>0.85</v>
      </c>
      <c r="AN254" s="1">
        <f t="shared" si="44"/>
        <v>0.85</v>
      </c>
      <c r="AO254" s="120">
        <f t="shared" si="48"/>
        <v>1</v>
      </c>
    </row>
    <row r="255" spans="36:41" x14ac:dyDescent="0.35">
      <c r="AJ255" s="29">
        <f t="shared" si="49"/>
        <v>46692</v>
      </c>
      <c r="AK255">
        <f t="shared" si="45"/>
        <v>0</v>
      </c>
      <c r="AL255" s="1">
        <f t="shared" si="46"/>
        <v>1</v>
      </c>
      <c r="AM255" s="1">
        <f t="shared" si="47"/>
        <v>0</v>
      </c>
      <c r="AN255" s="1">
        <f t="shared" si="44"/>
        <v>0</v>
      </c>
      <c r="AO255" s="128">
        <f>AL255</f>
        <v>1</v>
      </c>
    </row>
    <row r="256" spans="36:41" x14ac:dyDescent="0.35">
      <c r="AJ256" s="29">
        <f t="shared" si="49"/>
        <v>46693</v>
      </c>
      <c r="AK256">
        <f t="shared" si="45"/>
        <v>0</v>
      </c>
      <c r="AL256" s="1">
        <f t="shared" si="46"/>
        <v>1</v>
      </c>
      <c r="AM256" s="1">
        <f t="shared" si="47"/>
        <v>0</v>
      </c>
      <c r="AN256" s="1">
        <f t="shared" si="44"/>
        <v>0</v>
      </c>
      <c r="AO256" s="1">
        <f>AL256</f>
        <v>1</v>
      </c>
    </row>
    <row r="257" spans="36:41" x14ac:dyDescent="0.35">
      <c r="AJ257" s="29">
        <f t="shared" si="49"/>
        <v>46694</v>
      </c>
      <c r="AK257">
        <f t="shared" si="45"/>
        <v>0</v>
      </c>
      <c r="AL257" s="1">
        <f t="shared" si="46"/>
        <v>1</v>
      </c>
      <c r="AM257" s="1">
        <f t="shared" si="47"/>
        <v>0</v>
      </c>
      <c r="AN257" s="1">
        <f t="shared" ref="AN257:AN288" si="50">_xlfn.XLOOKUP(AJ257,A$27:A$36,B$27:B$36,0,1)</f>
        <v>0</v>
      </c>
      <c r="AO257" s="1">
        <f t="shared" ref="AO257:AO320" si="51">AL257</f>
        <v>1</v>
      </c>
    </row>
    <row r="258" spans="36:41" x14ac:dyDescent="0.35">
      <c r="AJ258" s="29">
        <f t="shared" si="49"/>
        <v>46695</v>
      </c>
      <c r="AK258">
        <f t="shared" si="45"/>
        <v>0</v>
      </c>
      <c r="AL258" s="1">
        <f t="shared" si="46"/>
        <v>1</v>
      </c>
      <c r="AM258" s="1">
        <f t="shared" si="47"/>
        <v>0</v>
      </c>
      <c r="AN258" s="1">
        <f t="shared" si="50"/>
        <v>0</v>
      </c>
      <c r="AO258" s="1">
        <f t="shared" si="51"/>
        <v>1</v>
      </c>
    </row>
    <row r="259" spans="36:41" x14ac:dyDescent="0.35">
      <c r="AJ259" s="29">
        <f t="shared" si="49"/>
        <v>46696</v>
      </c>
      <c r="AK259">
        <f t="shared" si="45"/>
        <v>0</v>
      </c>
      <c r="AL259" s="1">
        <f t="shared" si="46"/>
        <v>1</v>
      </c>
      <c r="AM259" s="1">
        <f t="shared" si="47"/>
        <v>0</v>
      </c>
      <c r="AN259" s="1">
        <f t="shared" si="50"/>
        <v>0</v>
      </c>
      <c r="AO259" s="1">
        <f t="shared" si="51"/>
        <v>1</v>
      </c>
    </row>
    <row r="260" spans="36:41" x14ac:dyDescent="0.35">
      <c r="AJ260" s="29">
        <f t="shared" si="49"/>
        <v>46697</v>
      </c>
      <c r="AK260">
        <f t="shared" si="45"/>
        <v>0</v>
      </c>
      <c r="AL260" s="1">
        <f t="shared" si="46"/>
        <v>1</v>
      </c>
      <c r="AM260" s="1">
        <f t="shared" si="47"/>
        <v>0</v>
      </c>
      <c r="AN260" s="1">
        <f t="shared" si="50"/>
        <v>0</v>
      </c>
      <c r="AO260" s="1">
        <f t="shared" si="51"/>
        <v>1</v>
      </c>
    </row>
    <row r="261" spans="36:41" x14ac:dyDescent="0.35">
      <c r="AJ261" s="29">
        <f t="shared" si="49"/>
        <v>46698</v>
      </c>
      <c r="AK261">
        <f t="shared" si="45"/>
        <v>0</v>
      </c>
      <c r="AL261" s="1">
        <f t="shared" si="46"/>
        <v>1</v>
      </c>
      <c r="AM261" s="1">
        <f t="shared" si="47"/>
        <v>0</v>
      </c>
      <c r="AN261" s="1">
        <f t="shared" si="50"/>
        <v>0</v>
      </c>
      <c r="AO261" s="1">
        <f t="shared" si="51"/>
        <v>1</v>
      </c>
    </row>
    <row r="262" spans="36:41" x14ac:dyDescent="0.35">
      <c r="AJ262" s="29">
        <f t="shared" si="49"/>
        <v>46699</v>
      </c>
      <c r="AK262">
        <f t="shared" si="45"/>
        <v>0</v>
      </c>
      <c r="AL262" s="1">
        <f t="shared" si="46"/>
        <v>1</v>
      </c>
      <c r="AM262" s="1">
        <f t="shared" si="47"/>
        <v>0</v>
      </c>
      <c r="AN262" s="1">
        <f t="shared" si="50"/>
        <v>0</v>
      </c>
      <c r="AO262" s="1">
        <f t="shared" si="51"/>
        <v>1</v>
      </c>
    </row>
    <row r="263" spans="36:41" x14ac:dyDescent="0.35">
      <c r="AJ263" s="29">
        <f t="shared" si="49"/>
        <v>46700</v>
      </c>
      <c r="AK263">
        <f t="shared" si="45"/>
        <v>0</v>
      </c>
      <c r="AL263" s="1">
        <f t="shared" si="46"/>
        <v>1</v>
      </c>
      <c r="AM263" s="1">
        <f t="shared" si="47"/>
        <v>0</v>
      </c>
      <c r="AN263" s="1">
        <f t="shared" si="50"/>
        <v>0</v>
      </c>
      <c r="AO263" s="1">
        <f t="shared" si="51"/>
        <v>1</v>
      </c>
    </row>
    <row r="264" spans="36:41" x14ac:dyDescent="0.35">
      <c r="AJ264" s="29">
        <f t="shared" si="49"/>
        <v>46701</v>
      </c>
      <c r="AK264">
        <f t="shared" si="45"/>
        <v>0</v>
      </c>
      <c r="AL264" s="1">
        <f t="shared" si="46"/>
        <v>1</v>
      </c>
      <c r="AM264" s="1">
        <f t="shared" si="47"/>
        <v>0</v>
      </c>
      <c r="AN264" s="1">
        <f t="shared" si="50"/>
        <v>0</v>
      </c>
      <c r="AO264" s="1">
        <f t="shared" si="51"/>
        <v>1</v>
      </c>
    </row>
    <row r="265" spans="36:41" x14ac:dyDescent="0.35">
      <c r="AJ265" s="29">
        <f t="shared" si="49"/>
        <v>46702</v>
      </c>
      <c r="AK265">
        <f t="shared" si="45"/>
        <v>0</v>
      </c>
      <c r="AL265" s="1">
        <f t="shared" si="46"/>
        <v>1</v>
      </c>
      <c r="AM265" s="1">
        <f t="shared" si="47"/>
        <v>0</v>
      </c>
      <c r="AN265" s="1">
        <f t="shared" si="50"/>
        <v>0</v>
      </c>
      <c r="AO265" s="1">
        <f t="shared" si="51"/>
        <v>1</v>
      </c>
    </row>
    <row r="266" spans="36:41" x14ac:dyDescent="0.35">
      <c r="AJ266" s="29">
        <f t="shared" si="49"/>
        <v>46703</v>
      </c>
      <c r="AK266">
        <f t="shared" si="45"/>
        <v>0</v>
      </c>
      <c r="AL266" s="1">
        <f t="shared" si="46"/>
        <v>1</v>
      </c>
      <c r="AM266" s="1">
        <f t="shared" si="47"/>
        <v>0</v>
      </c>
      <c r="AN266" s="1">
        <f t="shared" si="50"/>
        <v>0</v>
      </c>
      <c r="AO266" s="1">
        <f t="shared" si="51"/>
        <v>1</v>
      </c>
    </row>
    <row r="267" spans="36:41" x14ac:dyDescent="0.35">
      <c r="AJ267" s="29">
        <f t="shared" si="49"/>
        <v>46704</v>
      </c>
      <c r="AK267">
        <f t="shared" si="45"/>
        <v>0</v>
      </c>
      <c r="AL267" s="1">
        <f t="shared" si="46"/>
        <v>1</v>
      </c>
      <c r="AM267" s="1">
        <f t="shared" si="47"/>
        <v>0</v>
      </c>
      <c r="AN267" s="1">
        <f t="shared" si="50"/>
        <v>0</v>
      </c>
      <c r="AO267" s="1">
        <f t="shared" si="51"/>
        <v>1</v>
      </c>
    </row>
    <row r="268" spans="36:41" x14ac:dyDescent="0.35">
      <c r="AJ268" s="29">
        <f t="shared" si="49"/>
        <v>46705</v>
      </c>
      <c r="AK268">
        <f t="shared" si="45"/>
        <v>0</v>
      </c>
      <c r="AL268" s="1">
        <f t="shared" si="46"/>
        <v>1</v>
      </c>
      <c r="AM268" s="1">
        <f t="shared" si="47"/>
        <v>0</v>
      </c>
      <c r="AN268" s="1">
        <f t="shared" si="50"/>
        <v>0</v>
      </c>
      <c r="AO268" s="1">
        <f t="shared" si="51"/>
        <v>1</v>
      </c>
    </row>
    <row r="269" spans="36:41" x14ac:dyDescent="0.35">
      <c r="AJ269" s="29">
        <f t="shared" si="49"/>
        <v>46706</v>
      </c>
      <c r="AK269">
        <f t="shared" si="45"/>
        <v>0</v>
      </c>
      <c r="AL269" s="1">
        <f t="shared" si="46"/>
        <v>1</v>
      </c>
      <c r="AM269" s="1">
        <f t="shared" si="47"/>
        <v>0</v>
      </c>
      <c r="AN269" s="1">
        <f t="shared" si="50"/>
        <v>0</v>
      </c>
      <c r="AO269" s="1">
        <f t="shared" si="51"/>
        <v>1</v>
      </c>
    </row>
    <row r="270" spans="36:41" x14ac:dyDescent="0.35">
      <c r="AJ270" s="29">
        <f t="shared" si="49"/>
        <v>46707</v>
      </c>
      <c r="AK270">
        <f t="shared" si="45"/>
        <v>0</v>
      </c>
      <c r="AL270" s="1">
        <f t="shared" si="46"/>
        <v>1</v>
      </c>
      <c r="AM270" s="1">
        <f t="shared" si="47"/>
        <v>0</v>
      </c>
      <c r="AN270" s="1">
        <f t="shared" si="50"/>
        <v>0</v>
      </c>
      <c r="AO270" s="1">
        <f t="shared" si="51"/>
        <v>1</v>
      </c>
    </row>
    <row r="271" spans="36:41" x14ac:dyDescent="0.35">
      <c r="AJ271" s="29">
        <f t="shared" si="49"/>
        <v>46708</v>
      </c>
      <c r="AK271">
        <f t="shared" si="45"/>
        <v>0</v>
      </c>
      <c r="AL271" s="1">
        <f t="shared" si="46"/>
        <v>1</v>
      </c>
      <c r="AM271" s="1">
        <f t="shared" si="47"/>
        <v>0</v>
      </c>
      <c r="AN271" s="1">
        <f t="shared" si="50"/>
        <v>0</v>
      </c>
      <c r="AO271" s="1">
        <f t="shared" si="51"/>
        <v>1</v>
      </c>
    </row>
    <row r="272" spans="36:41" x14ac:dyDescent="0.35">
      <c r="AJ272" s="29">
        <f t="shared" si="49"/>
        <v>46709</v>
      </c>
      <c r="AK272">
        <f t="shared" si="45"/>
        <v>0</v>
      </c>
      <c r="AL272" s="1">
        <f t="shared" si="46"/>
        <v>1</v>
      </c>
      <c r="AM272" s="1">
        <f t="shared" si="47"/>
        <v>0</v>
      </c>
      <c r="AN272" s="1">
        <f t="shared" si="50"/>
        <v>0</v>
      </c>
      <c r="AO272" s="1">
        <f t="shared" si="51"/>
        <v>1</v>
      </c>
    </row>
    <row r="273" spans="36:41" x14ac:dyDescent="0.35">
      <c r="AJ273" s="29">
        <f t="shared" si="49"/>
        <v>46710</v>
      </c>
      <c r="AK273">
        <f t="shared" si="45"/>
        <v>0</v>
      </c>
      <c r="AL273" s="1">
        <f t="shared" si="46"/>
        <v>1</v>
      </c>
      <c r="AM273" s="1">
        <f t="shared" si="47"/>
        <v>0</v>
      </c>
      <c r="AN273" s="1">
        <f t="shared" si="50"/>
        <v>0</v>
      </c>
      <c r="AO273" s="1">
        <f t="shared" si="51"/>
        <v>1</v>
      </c>
    </row>
    <row r="274" spans="36:41" x14ac:dyDescent="0.35">
      <c r="AJ274" s="29">
        <f t="shared" si="49"/>
        <v>46711</v>
      </c>
      <c r="AK274">
        <f t="shared" si="45"/>
        <v>0</v>
      </c>
      <c r="AL274" s="1">
        <f t="shared" si="46"/>
        <v>1</v>
      </c>
      <c r="AM274" s="1">
        <f t="shared" si="47"/>
        <v>0</v>
      </c>
      <c r="AN274" s="1">
        <f t="shared" si="50"/>
        <v>0</v>
      </c>
      <c r="AO274" s="1">
        <f t="shared" si="51"/>
        <v>1</v>
      </c>
    </row>
    <row r="275" spans="36:41" x14ac:dyDescent="0.35">
      <c r="AJ275" s="29">
        <f t="shared" si="49"/>
        <v>46712</v>
      </c>
      <c r="AK275">
        <f t="shared" si="45"/>
        <v>0</v>
      </c>
      <c r="AL275" s="1">
        <f t="shared" si="46"/>
        <v>1</v>
      </c>
      <c r="AM275" s="1">
        <f t="shared" si="47"/>
        <v>0</v>
      </c>
      <c r="AN275" s="1">
        <f t="shared" si="50"/>
        <v>0</v>
      </c>
      <c r="AO275" s="1">
        <f t="shared" si="51"/>
        <v>1</v>
      </c>
    </row>
    <row r="276" spans="36:41" x14ac:dyDescent="0.35">
      <c r="AJ276" s="29">
        <f t="shared" si="49"/>
        <v>46713</v>
      </c>
      <c r="AK276">
        <f t="shared" si="45"/>
        <v>0</v>
      </c>
      <c r="AL276" s="1">
        <f t="shared" si="46"/>
        <v>1</v>
      </c>
      <c r="AM276" s="1">
        <f t="shared" si="47"/>
        <v>0</v>
      </c>
      <c r="AN276" s="1">
        <f t="shared" si="50"/>
        <v>0</v>
      </c>
      <c r="AO276" s="1">
        <f t="shared" si="51"/>
        <v>1</v>
      </c>
    </row>
    <row r="277" spans="36:41" x14ac:dyDescent="0.35">
      <c r="AJ277" s="29">
        <f t="shared" si="49"/>
        <v>46714</v>
      </c>
      <c r="AK277">
        <f t="shared" si="45"/>
        <v>0</v>
      </c>
      <c r="AL277" s="1">
        <f t="shared" si="46"/>
        <v>1</v>
      </c>
      <c r="AM277" s="1">
        <f t="shared" si="47"/>
        <v>0</v>
      </c>
      <c r="AN277" s="1">
        <f t="shared" si="50"/>
        <v>0</v>
      </c>
      <c r="AO277" s="1">
        <f t="shared" si="51"/>
        <v>1</v>
      </c>
    </row>
    <row r="278" spans="36:41" x14ac:dyDescent="0.35">
      <c r="AJ278" s="29">
        <f t="shared" si="49"/>
        <v>46715</v>
      </c>
      <c r="AK278">
        <f t="shared" si="45"/>
        <v>0</v>
      </c>
      <c r="AL278" s="1">
        <f t="shared" si="46"/>
        <v>1</v>
      </c>
      <c r="AM278" s="1">
        <f t="shared" si="47"/>
        <v>0</v>
      </c>
      <c r="AN278" s="1">
        <f t="shared" si="50"/>
        <v>0</v>
      </c>
      <c r="AO278" s="1">
        <f t="shared" si="51"/>
        <v>1</v>
      </c>
    </row>
    <row r="279" spans="36:41" x14ac:dyDescent="0.35">
      <c r="AJ279" s="29">
        <f t="shared" si="49"/>
        <v>46716</v>
      </c>
      <c r="AK279">
        <f t="shared" si="45"/>
        <v>0</v>
      </c>
      <c r="AL279" s="1">
        <f t="shared" si="46"/>
        <v>1</v>
      </c>
      <c r="AM279" s="1">
        <f t="shared" si="47"/>
        <v>0</v>
      </c>
      <c r="AN279" s="1">
        <f t="shared" si="50"/>
        <v>0</v>
      </c>
      <c r="AO279" s="1">
        <f t="shared" si="51"/>
        <v>1</v>
      </c>
    </row>
    <row r="280" spans="36:41" x14ac:dyDescent="0.35">
      <c r="AJ280" s="29">
        <f t="shared" si="49"/>
        <v>46717</v>
      </c>
      <c r="AK280">
        <f t="shared" si="45"/>
        <v>0</v>
      </c>
      <c r="AL280" s="1">
        <f t="shared" si="46"/>
        <v>1</v>
      </c>
      <c r="AM280" s="1">
        <f t="shared" si="47"/>
        <v>0</v>
      </c>
      <c r="AN280" s="1">
        <f t="shared" si="50"/>
        <v>0</v>
      </c>
      <c r="AO280" s="1">
        <f t="shared" si="51"/>
        <v>1</v>
      </c>
    </row>
    <row r="281" spans="36:41" x14ac:dyDescent="0.35">
      <c r="AJ281" s="29">
        <f t="shared" si="49"/>
        <v>46718</v>
      </c>
      <c r="AK281">
        <f t="shared" si="45"/>
        <v>0</v>
      </c>
      <c r="AL281" s="1">
        <f t="shared" si="46"/>
        <v>1</v>
      </c>
      <c r="AM281" s="1">
        <f t="shared" si="47"/>
        <v>0</v>
      </c>
      <c r="AN281" s="1">
        <f t="shared" si="50"/>
        <v>0</v>
      </c>
      <c r="AO281" s="1">
        <f t="shared" si="51"/>
        <v>1</v>
      </c>
    </row>
    <row r="282" spans="36:41" x14ac:dyDescent="0.35">
      <c r="AJ282" s="29">
        <f t="shared" si="49"/>
        <v>46719</v>
      </c>
      <c r="AK282">
        <f t="shared" si="45"/>
        <v>0</v>
      </c>
      <c r="AL282" s="1">
        <f t="shared" si="46"/>
        <v>1</v>
      </c>
      <c r="AM282" s="1">
        <f t="shared" si="47"/>
        <v>0</v>
      </c>
      <c r="AN282" s="1">
        <f t="shared" si="50"/>
        <v>0</v>
      </c>
      <c r="AO282" s="1">
        <f t="shared" si="51"/>
        <v>1</v>
      </c>
    </row>
    <row r="283" spans="36:41" x14ac:dyDescent="0.35">
      <c r="AJ283" s="29">
        <f t="shared" si="49"/>
        <v>46720</v>
      </c>
      <c r="AK283">
        <f t="shared" si="45"/>
        <v>0</v>
      </c>
      <c r="AL283" s="1">
        <f t="shared" si="46"/>
        <v>1</v>
      </c>
      <c r="AM283" s="1">
        <f t="shared" si="47"/>
        <v>0</v>
      </c>
      <c r="AN283" s="1">
        <f t="shared" si="50"/>
        <v>0</v>
      </c>
      <c r="AO283" s="1">
        <f t="shared" si="51"/>
        <v>1</v>
      </c>
    </row>
    <row r="284" spans="36:41" x14ac:dyDescent="0.35">
      <c r="AJ284" s="29">
        <f t="shared" si="49"/>
        <v>46721</v>
      </c>
      <c r="AK284">
        <f t="shared" si="45"/>
        <v>0</v>
      </c>
      <c r="AL284" s="1">
        <f t="shared" si="46"/>
        <v>1</v>
      </c>
      <c r="AM284" s="1">
        <f t="shared" si="47"/>
        <v>0</v>
      </c>
      <c r="AN284" s="1">
        <f t="shared" si="50"/>
        <v>0</v>
      </c>
      <c r="AO284" s="1">
        <f t="shared" si="51"/>
        <v>1</v>
      </c>
    </row>
    <row r="285" spans="36:41" x14ac:dyDescent="0.35">
      <c r="AJ285" s="29">
        <f t="shared" si="49"/>
        <v>46722</v>
      </c>
      <c r="AK285">
        <f t="shared" si="45"/>
        <v>0</v>
      </c>
      <c r="AL285" s="1">
        <f t="shared" si="46"/>
        <v>1</v>
      </c>
      <c r="AM285" s="1">
        <f t="shared" si="47"/>
        <v>0</v>
      </c>
      <c r="AN285" s="1">
        <f t="shared" si="50"/>
        <v>0</v>
      </c>
      <c r="AO285" s="1">
        <f t="shared" si="51"/>
        <v>1</v>
      </c>
    </row>
    <row r="286" spans="36:41" x14ac:dyDescent="0.35">
      <c r="AJ286" s="29">
        <f t="shared" si="49"/>
        <v>46723</v>
      </c>
      <c r="AK286">
        <f t="shared" si="45"/>
        <v>0</v>
      </c>
      <c r="AL286" s="1">
        <f t="shared" si="46"/>
        <v>1</v>
      </c>
      <c r="AM286" s="1">
        <f t="shared" si="47"/>
        <v>0</v>
      </c>
      <c r="AN286" s="1">
        <f t="shared" si="50"/>
        <v>0</v>
      </c>
      <c r="AO286" s="1">
        <f t="shared" si="51"/>
        <v>1</v>
      </c>
    </row>
    <row r="287" spans="36:41" x14ac:dyDescent="0.35">
      <c r="AJ287" s="29">
        <f t="shared" si="49"/>
        <v>46724</v>
      </c>
      <c r="AK287">
        <f t="shared" si="45"/>
        <v>0</v>
      </c>
      <c r="AL287" s="1">
        <f t="shared" si="46"/>
        <v>1</v>
      </c>
      <c r="AM287" s="1">
        <f t="shared" si="47"/>
        <v>0</v>
      </c>
      <c r="AN287" s="1">
        <f t="shared" si="50"/>
        <v>0</v>
      </c>
      <c r="AO287" s="1">
        <f t="shared" si="51"/>
        <v>1</v>
      </c>
    </row>
    <row r="288" spans="36:41" x14ac:dyDescent="0.35">
      <c r="AJ288" s="29">
        <f t="shared" si="49"/>
        <v>46725</v>
      </c>
      <c r="AK288">
        <f t="shared" si="45"/>
        <v>0</v>
      </c>
      <c r="AL288" s="1">
        <f t="shared" si="46"/>
        <v>1</v>
      </c>
      <c r="AM288" s="1">
        <f t="shared" si="47"/>
        <v>0</v>
      </c>
      <c r="AN288" s="1">
        <f t="shared" si="50"/>
        <v>0</v>
      </c>
      <c r="AO288" s="1">
        <f t="shared" si="51"/>
        <v>1</v>
      </c>
    </row>
    <row r="289" spans="36:41" x14ac:dyDescent="0.35">
      <c r="AJ289" s="29">
        <f t="shared" si="49"/>
        <v>46726</v>
      </c>
      <c r="AK289">
        <f t="shared" si="45"/>
        <v>0</v>
      </c>
      <c r="AL289" s="1">
        <f t="shared" si="46"/>
        <v>1</v>
      </c>
      <c r="AM289" s="1">
        <f t="shared" si="47"/>
        <v>0</v>
      </c>
      <c r="AN289" s="1">
        <f t="shared" ref="AN289:AN320" si="52">_xlfn.XLOOKUP(AJ289,A$27:A$36,B$27:B$36,0,1)</f>
        <v>0</v>
      </c>
      <c r="AO289" s="1">
        <f t="shared" si="51"/>
        <v>1</v>
      </c>
    </row>
    <row r="290" spans="36:41" x14ac:dyDescent="0.35">
      <c r="AJ290" s="29">
        <f t="shared" si="49"/>
        <v>46727</v>
      </c>
      <c r="AK290">
        <f t="shared" si="45"/>
        <v>0</v>
      </c>
      <c r="AL290" s="1">
        <f t="shared" si="46"/>
        <v>1</v>
      </c>
      <c r="AM290" s="1">
        <f t="shared" si="47"/>
        <v>0</v>
      </c>
      <c r="AN290" s="1">
        <f t="shared" si="52"/>
        <v>0</v>
      </c>
      <c r="AO290" s="1">
        <f t="shared" si="51"/>
        <v>1</v>
      </c>
    </row>
    <row r="291" spans="36:41" x14ac:dyDescent="0.35">
      <c r="AJ291" s="29">
        <f t="shared" si="49"/>
        <v>46728</v>
      </c>
      <c r="AK291">
        <f t="shared" si="45"/>
        <v>0</v>
      </c>
      <c r="AL291" s="1">
        <f t="shared" si="46"/>
        <v>1</v>
      </c>
      <c r="AM291" s="1">
        <f t="shared" si="47"/>
        <v>0</v>
      </c>
      <c r="AN291" s="1">
        <f t="shared" si="52"/>
        <v>0</v>
      </c>
      <c r="AO291" s="1">
        <f t="shared" si="51"/>
        <v>1</v>
      </c>
    </row>
    <row r="292" spans="36:41" x14ac:dyDescent="0.35">
      <c r="AJ292" s="29">
        <f t="shared" si="49"/>
        <v>46729</v>
      </c>
      <c r="AK292">
        <f t="shared" si="45"/>
        <v>0</v>
      </c>
      <c r="AL292" s="1">
        <f t="shared" si="46"/>
        <v>1</v>
      </c>
      <c r="AM292" s="1">
        <f t="shared" si="47"/>
        <v>0</v>
      </c>
      <c r="AN292" s="1">
        <f t="shared" si="52"/>
        <v>0</v>
      </c>
      <c r="AO292" s="1">
        <f t="shared" si="51"/>
        <v>1</v>
      </c>
    </row>
    <row r="293" spans="36:41" x14ac:dyDescent="0.35">
      <c r="AJ293" s="29">
        <f t="shared" si="49"/>
        <v>46730</v>
      </c>
      <c r="AK293">
        <f t="shared" si="45"/>
        <v>0</v>
      </c>
      <c r="AL293" s="1">
        <f t="shared" si="46"/>
        <v>1</v>
      </c>
      <c r="AM293" s="1">
        <f t="shared" si="47"/>
        <v>0</v>
      </c>
      <c r="AN293" s="1">
        <f t="shared" si="52"/>
        <v>0</v>
      </c>
      <c r="AO293" s="1">
        <f t="shared" si="51"/>
        <v>1</v>
      </c>
    </row>
    <row r="294" spans="36:41" x14ac:dyDescent="0.35">
      <c r="AJ294" s="29">
        <f t="shared" si="49"/>
        <v>46731</v>
      </c>
      <c r="AK294">
        <f t="shared" si="45"/>
        <v>0</v>
      </c>
      <c r="AL294" s="1">
        <f t="shared" si="46"/>
        <v>1</v>
      </c>
      <c r="AM294" s="1">
        <f t="shared" si="47"/>
        <v>0</v>
      </c>
      <c r="AN294" s="1">
        <f t="shared" si="52"/>
        <v>0</v>
      </c>
      <c r="AO294" s="1">
        <f t="shared" si="51"/>
        <v>1</v>
      </c>
    </row>
    <row r="295" spans="36:41" x14ac:dyDescent="0.35">
      <c r="AJ295" s="29">
        <f t="shared" si="49"/>
        <v>46732</v>
      </c>
      <c r="AK295">
        <f t="shared" si="45"/>
        <v>0</v>
      </c>
      <c r="AL295" s="1">
        <f t="shared" si="46"/>
        <v>1</v>
      </c>
      <c r="AM295" s="1">
        <f t="shared" si="47"/>
        <v>0</v>
      </c>
      <c r="AN295" s="1">
        <f t="shared" si="52"/>
        <v>0</v>
      </c>
      <c r="AO295" s="1">
        <f t="shared" si="51"/>
        <v>1</v>
      </c>
    </row>
    <row r="296" spans="36:41" x14ac:dyDescent="0.35">
      <c r="AJ296" s="29">
        <f t="shared" si="49"/>
        <v>46733</v>
      </c>
      <c r="AK296">
        <f t="shared" si="45"/>
        <v>0</v>
      </c>
      <c r="AL296" s="1">
        <f t="shared" si="46"/>
        <v>1</v>
      </c>
      <c r="AM296" s="1">
        <f t="shared" si="47"/>
        <v>0</v>
      </c>
      <c r="AN296" s="1">
        <f t="shared" si="52"/>
        <v>0</v>
      </c>
      <c r="AO296" s="1">
        <f t="shared" si="51"/>
        <v>1</v>
      </c>
    </row>
    <row r="297" spans="36:41" x14ac:dyDescent="0.35">
      <c r="AJ297" s="29">
        <f t="shared" si="49"/>
        <v>46734</v>
      </c>
      <c r="AK297">
        <f t="shared" ref="AK297:AK360" si="53">_xlfn.XLOOKUP(AJ297,A$27:A$36,B$27:B$36,0,0)</f>
        <v>0</v>
      </c>
      <c r="AL297" s="1">
        <f t="shared" ref="AL297:AL360" si="54">_xlfn.XLOOKUP(AJ297,A$15:A$24,B$15:B$24,1,0)</f>
        <v>1</v>
      </c>
      <c r="AM297" s="1">
        <f t="shared" ref="AM297:AM360" si="55">_xlfn.XLOOKUP(AJ297,A$27:A$36,B$27:B$36,0,-1)</f>
        <v>0</v>
      </c>
      <c r="AN297" s="1">
        <f t="shared" si="52"/>
        <v>0</v>
      </c>
      <c r="AO297" s="1">
        <f t="shared" si="51"/>
        <v>1</v>
      </c>
    </row>
    <row r="298" spans="36:41" x14ac:dyDescent="0.35">
      <c r="AJ298" s="29">
        <f t="shared" si="49"/>
        <v>46735</v>
      </c>
      <c r="AK298">
        <f t="shared" si="53"/>
        <v>0</v>
      </c>
      <c r="AL298" s="1">
        <f t="shared" si="54"/>
        <v>1</v>
      </c>
      <c r="AM298" s="1">
        <f t="shared" si="55"/>
        <v>0</v>
      </c>
      <c r="AN298" s="1">
        <f t="shared" si="52"/>
        <v>0</v>
      </c>
      <c r="AO298" s="1">
        <f t="shared" si="51"/>
        <v>1</v>
      </c>
    </row>
    <row r="299" spans="36:41" x14ac:dyDescent="0.35">
      <c r="AJ299" s="29">
        <f t="shared" ref="AJ299:AJ362" si="56">AJ298+1</f>
        <v>46736</v>
      </c>
      <c r="AK299">
        <f t="shared" si="53"/>
        <v>0</v>
      </c>
      <c r="AL299" s="1">
        <f t="shared" si="54"/>
        <v>1</v>
      </c>
      <c r="AM299" s="1">
        <f t="shared" si="55"/>
        <v>0</v>
      </c>
      <c r="AN299" s="1">
        <f t="shared" si="52"/>
        <v>0</v>
      </c>
      <c r="AO299" s="1">
        <f t="shared" si="51"/>
        <v>1</v>
      </c>
    </row>
    <row r="300" spans="36:41" x14ac:dyDescent="0.35">
      <c r="AJ300" s="29">
        <f t="shared" si="56"/>
        <v>46737</v>
      </c>
      <c r="AK300">
        <f t="shared" si="53"/>
        <v>0</v>
      </c>
      <c r="AL300" s="1">
        <f t="shared" si="54"/>
        <v>1</v>
      </c>
      <c r="AM300" s="1">
        <f t="shared" si="55"/>
        <v>0</v>
      </c>
      <c r="AN300" s="1">
        <f t="shared" si="52"/>
        <v>0</v>
      </c>
      <c r="AO300" s="1">
        <f t="shared" si="51"/>
        <v>1</v>
      </c>
    </row>
    <row r="301" spans="36:41" x14ac:dyDescent="0.35">
      <c r="AJ301" s="29">
        <f t="shared" si="56"/>
        <v>46738</v>
      </c>
      <c r="AK301">
        <f t="shared" si="53"/>
        <v>0</v>
      </c>
      <c r="AL301" s="1">
        <f t="shared" si="54"/>
        <v>1</v>
      </c>
      <c r="AM301" s="1">
        <f t="shared" si="55"/>
        <v>0</v>
      </c>
      <c r="AN301" s="1">
        <f t="shared" si="52"/>
        <v>0</v>
      </c>
      <c r="AO301" s="1">
        <f t="shared" si="51"/>
        <v>1</v>
      </c>
    </row>
    <row r="302" spans="36:41" x14ac:dyDescent="0.35">
      <c r="AJ302" s="29">
        <f t="shared" si="56"/>
        <v>46739</v>
      </c>
      <c r="AK302">
        <f t="shared" si="53"/>
        <v>0</v>
      </c>
      <c r="AL302" s="1">
        <f t="shared" si="54"/>
        <v>1</v>
      </c>
      <c r="AM302" s="1">
        <f t="shared" si="55"/>
        <v>0</v>
      </c>
      <c r="AN302" s="1">
        <f t="shared" si="52"/>
        <v>0</v>
      </c>
      <c r="AO302" s="1">
        <f t="shared" si="51"/>
        <v>1</v>
      </c>
    </row>
    <row r="303" spans="36:41" x14ac:dyDescent="0.35">
      <c r="AJ303" s="29">
        <f t="shared" si="56"/>
        <v>46740</v>
      </c>
      <c r="AK303">
        <f t="shared" si="53"/>
        <v>0</v>
      </c>
      <c r="AL303" s="1">
        <f t="shared" si="54"/>
        <v>1</v>
      </c>
      <c r="AM303" s="1">
        <f t="shared" si="55"/>
        <v>0</v>
      </c>
      <c r="AN303" s="1">
        <f t="shared" si="52"/>
        <v>0</v>
      </c>
      <c r="AO303" s="1">
        <f t="shared" si="51"/>
        <v>1</v>
      </c>
    </row>
    <row r="304" spans="36:41" x14ac:dyDescent="0.35">
      <c r="AJ304" s="29">
        <f t="shared" si="56"/>
        <v>46741</v>
      </c>
      <c r="AK304">
        <f t="shared" si="53"/>
        <v>0</v>
      </c>
      <c r="AL304" s="1">
        <f t="shared" si="54"/>
        <v>1</v>
      </c>
      <c r="AM304" s="1">
        <f t="shared" si="55"/>
        <v>0</v>
      </c>
      <c r="AN304" s="1">
        <f t="shared" si="52"/>
        <v>0</v>
      </c>
      <c r="AO304" s="1">
        <f t="shared" si="51"/>
        <v>1</v>
      </c>
    </row>
    <row r="305" spans="36:41" x14ac:dyDescent="0.35">
      <c r="AJ305" s="29">
        <f t="shared" si="56"/>
        <v>46742</v>
      </c>
      <c r="AK305">
        <f t="shared" si="53"/>
        <v>0</v>
      </c>
      <c r="AL305" s="1">
        <f t="shared" si="54"/>
        <v>1</v>
      </c>
      <c r="AM305" s="1">
        <f t="shared" si="55"/>
        <v>0</v>
      </c>
      <c r="AN305" s="1">
        <f t="shared" si="52"/>
        <v>0</v>
      </c>
      <c r="AO305" s="1">
        <f t="shared" si="51"/>
        <v>1</v>
      </c>
    </row>
    <row r="306" spans="36:41" x14ac:dyDescent="0.35">
      <c r="AJ306" s="29">
        <f t="shared" si="56"/>
        <v>46743</v>
      </c>
      <c r="AK306">
        <f t="shared" si="53"/>
        <v>0</v>
      </c>
      <c r="AL306" s="1">
        <f t="shared" si="54"/>
        <v>1</v>
      </c>
      <c r="AM306" s="1">
        <f t="shared" si="55"/>
        <v>0</v>
      </c>
      <c r="AN306" s="1">
        <f t="shared" si="52"/>
        <v>0</v>
      </c>
      <c r="AO306" s="1">
        <f t="shared" si="51"/>
        <v>1</v>
      </c>
    </row>
    <row r="307" spans="36:41" x14ac:dyDescent="0.35">
      <c r="AJ307" s="29">
        <f t="shared" si="56"/>
        <v>46744</v>
      </c>
      <c r="AK307">
        <f t="shared" si="53"/>
        <v>0</v>
      </c>
      <c r="AL307" s="1">
        <f t="shared" si="54"/>
        <v>1</v>
      </c>
      <c r="AM307" s="1">
        <f t="shared" si="55"/>
        <v>0</v>
      </c>
      <c r="AN307" s="1">
        <f t="shared" si="52"/>
        <v>0</v>
      </c>
      <c r="AO307" s="1">
        <f t="shared" si="51"/>
        <v>1</v>
      </c>
    </row>
    <row r="308" spans="36:41" x14ac:dyDescent="0.35">
      <c r="AJ308" s="29">
        <f t="shared" si="56"/>
        <v>46745</v>
      </c>
      <c r="AK308">
        <f t="shared" si="53"/>
        <v>0</v>
      </c>
      <c r="AL308" s="1">
        <f t="shared" si="54"/>
        <v>1</v>
      </c>
      <c r="AM308" s="1">
        <f t="shared" si="55"/>
        <v>0</v>
      </c>
      <c r="AN308" s="1">
        <f t="shared" si="52"/>
        <v>0</v>
      </c>
      <c r="AO308" s="1">
        <f t="shared" si="51"/>
        <v>1</v>
      </c>
    </row>
    <row r="309" spans="36:41" x14ac:dyDescent="0.35">
      <c r="AJ309" s="29">
        <f t="shared" si="56"/>
        <v>46746</v>
      </c>
      <c r="AK309">
        <f t="shared" si="53"/>
        <v>0</v>
      </c>
      <c r="AL309" s="1">
        <f t="shared" si="54"/>
        <v>1</v>
      </c>
      <c r="AM309" s="1">
        <f t="shared" si="55"/>
        <v>0</v>
      </c>
      <c r="AN309" s="1">
        <f t="shared" si="52"/>
        <v>0</v>
      </c>
      <c r="AO309" s="1">
        <f t="shared" si="51"/>
        <v>1</v>
      </c>
    </row>
    <row r="310" spans="36:41" x14ac:dyDescent="0.35">
      <c r="AJ310" s="29">
        <f t="shared" si="56"/>
        <v>46747</v>
      </c>
      <c r="AK310">
        <f t="shared" si="53"/>
        <v>0</v>
      </c>
      <c r="AL310" s="1">
        <f t="shared" si="54"/>
        <v>1</v>
      </c>
      <c r="AM310" s="1">
        <f t="shared" si="55"/>
        <v>0</v>
      </c>
      <c r="AN310" s="1">
        <f t="shared" si="52"/>
        <v>0</v>
      </c>
      <c r="AO310" s="1">
        <f t="shared" si="51"/>
        <v>1</v>
      </c>
    </row>
    <row r="311" spans="36:41" x14ac:dyDescent="0.35">
      <c r="AJ311" s="29">
        <f t="shared" si="56"/>
        <v>46748</v>
      </c>
      <c r="AK311">
        <f t="shared" si="53"/>
        <v>0</v>
      </c>
      <c r="AL311" s="1">
        <f t="shared" si="54"/>
        <v>1</v>
      </c>
      <c r="AM311" s="1">
        <f t="shared" si="55"/>
        <v>0</v>
      </c>
      <c r="AN311" s="1">
        <f t="shared" si="52"/>
        <v>0</v>
      </c>
      <c r="AO311" s="1">
        <f t="shared" si="51"/>
        <v>1</v>
      </c>
    </row>
    <row r="312" spans="36:41" x14ac:dyDescent="0.35">
      <c r="AJ312" s="29">
        <f t="shared" si="56"/>
        <v>46749</v>
      </c>
      <c r="AK312">
        <f t="shared" si="53"/>
        <v>0</v>
      </c>
      <c r="AL312" s="1">
        <f t="shared" si="54"/>
        <v>1</v>
      </c>
      <c r="AM312" s="1">
        <f t="shared" si="55"/>
        <v>0</v>
      </c>
      <c r="AN312" s="1">
        <f t="shared" si="52"/>
        <v>0</v>
      </c>
      <c r="AO312" s="1">
        <f t="shared" si="51"/>
        <v>1</v>
      </c>
    </row>
    <row r="313" spans="36:41" x14ac:dyDescent="0.35">
      <c r="AJ313" s="29">
        <f t="shared" si="56"/>
        <v>46750</v>
      </c>
      <c r="AK313">
        <f t="shared" si="53"/>
        <v>0</v>
      </c>
      <c r="AL313" s="1">
        <f t="shared" si="54"/>
        <v>1</v>
      </c>
      <c r="AM313" s="1">
        <f t="shared" si="55"/>
        <v>0</v>
      </c>
      <c r="AN313" s="1">
        <f t="shared" si="52"/>
        <v>0</v>
      </c>
      <c r="AO313" s="1">
        <f t="shared" si="51"/>
        <v>1</v>
      </c>
    </row>
    <row r="314" spans="36:41" x14ac:dyDescent="0.35">
      <c r="AJ314" s="29">
        <f t="shared" si="56"/>
        <v>46751</v>
      </c>
      <c r="AK314">
        <f t="shared" si="53"/>
        <v>0</v>
      </c>
      <c r="AL314" s="1">
        <f t="shared" si="54"/>
        <v>1</v>
      </c>
      <c r="AM314" s="1">
        <f t="shared" si="55"/>
        <v>0</v>
      </c>
      <c r="AN314" s="1">
        <f t="shared" si="52"/>
        <v>0</v>
      </c>
      <c r="AO314" s="1">
        <f t="shared" si="51"/>
        <v>1</v>
      </c>
    </row>
    <row r="315" spans="36:41" x14ac:dyDescent="0.35">
      <c r="AJ315" s="29">
        <f t="shared" si="56"/>
        <v>46752</v>
      </c>
      <c r="AK315">
        <f t="shared" si="53"/>
        <v>0</v>
      </c>
      <c r="AL315" s="1">
        <f t="shared" si="54"/>
        <v>1</v>
      </c>
      <c r="AM315" s="1">
        <f t="shared" si="55"/>
        <v>0</v>
      </c>
      <c r="AN315" s="1">
        <f t="shared" si="52"/>
        <v>0</v>
      </c>
      <c r="AO315" s="1">
        <f t="shared" si="51"/>
        <v>1</v>
      </c>
    </row>
    <row r="316" spans="36:41" x14ac:dyDescent="0.35">
      <c r="AJ316" s="29">
        <f t="shared" si="56"/>
        <v>46753</v>
      </c>
      <c r="AK316">
        <f t="shared" si="53"/>
        <v>0</v>
      </c>
      <c r="AL316" s="1">
        <f t="shared" si="54"/>
        <v>1</v>
      </c>
      <c r="AM316" s="1">
        <f t="shared" si="55"/>
        <v>0</v>
      </c>
      <c r="AN316" s="1">
        <f t="shared" si="52"/>
        <v>0</v>
      </c>
      <c r="AO316" s="1">
        <f t="shared" si="51"/>
        <v>1</v>
      </c>
    </row>
    <row r="317" spans="36:41" x14ac:dyDescent="0.35">
      <c r="AJ317" s="29">
        <f t="shared" si="56"/>
        <v>46754</v>
      </c>
      <c r="AK317">
        <f t="shared" si="53"/>
        <v>0</v>
      </c>
      <c r="AL317" s="1">
        <f t="shared" si="54"/>
        <v>1</v>
      </c>
      <c r="AM317" s="1">
        <f t="shared" si="55"/>
        <v>0</v>
      </c>
      <c r="AN317" s="1">
        <f t="shared" si="52"/>
        <v>0</v>
      </c>
      <c r="AO317" s="1">
        <f t="shared" si="51"/>
        <v>1</v>
      </c>
    </row>
    <row r="318" spans="36:41" x14ac:dyDescent="0.35">
      <c r="AJ318" s="29">
        <f t="shared" si="56"/>
        <v>46755</v>
      </c>
      <c r="AK318">
        <f t="shared" si="53"/>
        <v>0</v>
      </c>
      <c r="AL318" s="1">
        <f t="shared" si="54"/>
        <v>1</v>
      </c>
      <c r="AM318" s="1">
        <f t="shared" si="55"/>
        <v>0</v>
      </c>
      <c r="AN318" s="1">
        <f t="shared" si="52"/>
        <v>0</v>
      </c>
      <c r="AO318" s="1">
        <f t="shared" si="51"/>
        <v>1</v>
      </c>
    </row>
    <row r="319" spans="36:41" x14ac:dyDescent="0.35">
      <c r="AJ319" s="29">
        <f t="shared" si="56"/>
        <v>46756</v>
      </c>
      <c r="AK319">
        <f t="shared" si="53"/>
        <v>0</v>
      </c>
      <c r="AL319" s="1">
        <f t="shared" si="54"/>
        <v>1</v>
      </c>
      <c r="AM319" s="1">
        <f t="shared" si="55"/>
        <v>0</v>
      </c>
      <c r="AN319" s="1">
        <f t="shared" si="52"/>
        <v>0</v>
      </c>
      <c r="AO319" s="1">
        <f t="shared" si="51"/>
        <v>1</v>
      </c>
    </row>
    <row r="320" spans="36:41" x14ac:dyDescent="0.35">
      <c r="AJ320" s="29">
        <f t="shared" si="56"/>
        <v>46757</v>
      </c>
      <c r="AK320">
        <f t="shared" si="53"/>
        <v>0</v>
      </c>
      <c r="AL320" s="1">
        <f t="shared" si="54"/>
        <v>1</v>
      </c>
      <c r="AM320" s="1">
        <f t="shared" si="55"/>
        <v>0</v>
      </c>
      <c r="AN320" s="1">
        <f t="shared" si="52"/>
        <v>0</v>
      </c>
      <c r="AO320" s="1">
        <f t="shared" si="51"/>
        <v>1</v>
      </c>
    </row>
    <row r="321" spans="36:41" x14ac:dyDescent="0.35">
      <c r="AJ321" s="29">
        <f t="shared" si="56"/>
        <v>46758</v>
      </c>
      <c r="AK321">
        <f t="shared" si="53"/>
        <v>0</v>
      </c>
      <c r="AL321" s="1">
        <f t="shared" si="54"/>
        <v>1</v>
      </c>
      <c r="AM321" s="1">
        <f t="shared" si="55"/>
        <v>0</v>
      </c>
      <c r="AN321" s="1">
        <f t="shared" ref="AN321:AN352" si="57">_xlfn.XLOOKUP(AJ321,A$27:A$36,B$27:B$36,0,1)</f>
        <v>0</v>
      </c>
      <c r="AO321" s="1">
        <f t="shared" ref="AO321:AO384" si="58">AL321</f>
        <v>1</v>
      </c>
    </row>
    <row r="322" spans="36:41" x14ac:dyDescent="0.35">
      <c r="AJ322" s="29">
        <f t="shared" si="56"/>
        <v>46759</v>
      </c>
      <c r="AK322">
        <f t="shared" si="53"/>
        <v>0</v>
      </c>
      <c r="AL322" s="1">
        <f t="shared" si="54"/>
        <v>1</v>
      </c>
      <c r="AM322" s="1">
        <f t="shared" si="55"/>
        <v>0</v>
      </c>
      <c r="AN322" s="1">
        <f t="shared" si="57"/>
        <v>0</v>
      </c>
      <c r="AO322" s="1">
        <f t="shared" si="58"/>
        <v>1</v>
      </c>
    </row>
    <row r="323" spans="36:41" x14ac:dyDescent="0.35">
      <c r="AJ323" s="29">
        <f t="shared" si="56"/>
        <v>46760</v>
      </c>
      <c r="AK323">
        <f t="shared" si="53"/>
        <v>0</v>
      </c>
      <c r="AL323" s="1">
        <f t="shared" si="54"/>
        <v>1</v>
      </c>
      <c r="AM323" s="1">
        <f t="shared" si="55"/>
        <v>0</v>
      </c>
      <c r="AN323" s="1">
        <f t="shared" si="57"/>
        <v>0</v>
      </c>
      <c r="AO323" s="1">
        <f t="shared" si="58"/>
        <v>1</v>
      </c>
    </row>
    <row r="324" spans="36:41" x14ac:dyDescent="0.35">
      <c r="AJ324" s="29">
        <f t="shared" si="56"/>
        <v>46761</v>
      </c>
      <c r="AK324">
        <f t="shared" si="53"/>
        <v>0</v>
      </c>
      <c r="AL324" s="1">
        <f t="shared" si="54"/>
        <v>1</v>
      </c>
      <c r="AM324" s="1">
        <f t="shared" si="55"/>
        <v>0</v>
      </c>
      <c r="AN324" s="1">
        <f t="shared" si="57"/>
        <v>0</v>
      </c>
      <c r="AO324" s="1">
        <f t="shared" si="58"/>
        <v>1</v>
      </c>
    </row>
    <row r="325" spans="36:41" x14ac:dyDescent="0.35">
      <c r="AJ325" s="29">
        <f t="shared" si="56"/>
        <v>46762</v>
      </c>
      <c r="AK325">
        <f t="shared" si="53"/>
        <v>0</v>
      </c>
      <c r="AL325" s="1">
        <f t="shared" si="54"/>
        <v>1</v>
      </c>
      <c r="AM325" s="1">
        <f t="shared" si="55"/>
        <v>0</v>
      </c>
      <c r="AN325" s="1">
        <f t="shared" si="57"/>
        <v>0</v>
      </c>
      <c r="AO325" s="1">
        <f t="shared" si="58"/>
        <v>1</v>
      </c>
    </row>
    <row r="326" spans="36:41" x14ac:dyDescent="0.35">
      <c r="AJ326" s="29">
        <f t="shared" si="56"/>
        <v>46763</v>
      </c>
      <c r="AK326">
        <f t="shared" si="53"/>
        <v>0</v>
      </c>
      <c r="AL326" s="1">
        <f t="shared" si="54"/>
        <v>1</v>
      </c>
      <c r="AM326" s="1">
        <f t="shared" si="55"/>
        <v>0</v>
      </c>
      <c r="AN326" s="1">
        <f t="shared" si="57"/>
        <v>0</v>
      </c>
      <c r="AO326" s="1">
        <f t="shared" si="58"/>
        <v>1</v>
      </c>
    </row>
    <row r="327" spans="36:41" x14ac:dyDescent="0.35">
      <c r="AJ327" s="29">
        <f t="shared" si="56"/>
        <v>46764</v>
      </c>
      <c r="AK327">
        <f t="shared" si="53"/>
        <v>0</v>
      </c>
      <c r="AL327" s="1">
        <f t="shared" si="54"/>
        <v>1</v>
      </c>
      <c r="AM327" s="1">
        <f t="shared" si="55"/>
        <v>0</v>
      </c>
      <c r="AN327" s="1">
        <f t="shared" si="57"/>
        <v>0</v>
      </c>
      <c r="AO327" s="1">
        <f t="shared" si="58"/>
        <v>1</v>
      </c>
    </row>
    <row r="328" spans="36:41" x14ac:dyDescent="0.35">
      <c r="AJ328" s="29">
        <f t="shared" si="56"/>
        <v>46765</v>
      </c>
      <c r="AK328">
        <f t="shared" si="53"/>
        <v>0</v>
      </c>
      <c r="AL328" s="1">
        <f t="shared" si="54"/>
        <v>1</v>
      </c>
      <c r="AM328" s="1">
        <f t="shared" si="55"/>
        <v>0</v>
      </c>
      <c r="AN328" s="1">
        <f t="shared" si="57"/>
        <v>0</v>
      </c>
      <c r="AO328" s="1">
        <f t="shared" si="58"/>
        <v>1</v>
      </c>
    </row>
    <row r="329" spans="36:41" x14ac:dyDescent="0.35">
      <c r="AJ329" s="29">
        <f t="shared" si="56"/>
        <v>46766</v>
      </c>
      <c r="AK329">
        <f t="shared" si="53"/>
        <v>0</v>
      </c>
      <c r="AL329" s="1">
        <f t="shared" si="54"/>
        <v>1</v>
      </c>
      <c r="AM329" s="1">
        <f t="shared" si="55"/>
        <v>0</v>
      </c>
      <c r="AN329" s="1">
        <f t="shared" si="57"/>
        <v>0</v>
      </c>
      <c r="AO329" s="1">
        <f t="shared" si="58"/>
        <v>1</v>
      </c>
    </row>
    <row r="330" spans="36:41" x14ac:dyDescent="0.35">
      <c r="AJ330" s="29">
        <f t="shared" si="56"/>
        <v>46767</v>
      </c>
      <c r="AK330">
        <f t="shared" si="53"/>
        <v>0</v>
      </c>
      <c r="AL330" s="1">
        <f t="shared" si="54"/>
        <v>1</v>
      </c>
      <c r="AM330" s="1">
        <f t="shared" si="55"/>
        <v>0</v>
      </c>
      <c r="AN330" s="1">
        <f t="shared" si="57"/>
        <v>0</v>
      </c>
      <c r="AO330" s="1">
        <f t="shared" si="58"/>
        <v>1</v>
      </c>
    </row>
    <row r="331" spans="36:41" x14ac:dyDescent="0.35">
      <c r="AJ331" s="29">
        <f t="shared" si="56"/>
        <v>46768</v>
      </c>
      <c r="AK331">
        <f t="shared" si="53"/>
        <v>0</v>
      </c>
      <c r="AL331" s="1">
        <f t="shared" si="54"/>
        <v>1</v>
      </c>
      <c r="AM331" s="1">
        <f t="shared" si="55"/>
        <v>0</v>
      </c>
      <c r="AN331" s="1">
        <f t="shared" si="57"/>
        <v>0</v>
      </c>
      <c r="AO331" s="1">
        <f t="shared" si="58"/>
        <v>1</v>
      </c>
    </row>
    <row r="332" spans="36:41" x14ac:dyDescent="0.35">
      <c r="AJ332" s="29">
        <f t="shared" si="56"/>
        <v>46769</v>
      </c>
      <c r="AK332">
        <f t="shared" si="53"/>
        <v>0</v>
      </c>
      <c r="AL332" s="1">
        <f t="shared" si="54"/>
        <v>1</v>
      </c>
      <c r="AM332" s="1">
        <f t="shared" si="55"/>
        <v>0</v>
      </c>
      <c r="AN332" s="1">
        <f t="shared" si="57"/>
        <v>0</v>
      </c>
      <c r="AO332" s="1">
        <f t="shared" si="58"/>
        <v>1</v>
      </c>
    </row>
    <row r="333" spans="36:41" x14ac:dyDescent="0.35">
      <c r="AJ333" s="29">
        <f t="shared" si="56"/>
        <v>46770</v>
      </c>
      <c r="AK333">
        <f t="shared" si="53"/>
        <v>0</v>
      </c>
      <c r="AL333" s="1">
        <f t="shared" si="54"/>
        <v>1</v>
      </c>
      <c r="AM333" s="1">
        <f t="shared" si="55"/>
        <v>0</v>
      </c>
      <c r="AN333" s="1">
        <f t="shared" si="57"/>
        <v>0</v>
      </c>
      <c r="AO333" s="1">
        <f t="shared" si="58"/>
        <v>1</v>
      </c>
    </row>
    <row r="334" spans="36:41" x14ac:dyDescent="0.35">
      <c r="AJ334" s="29">
        <f t="shared" si="56"/>
        <v>46771</v>
      </c>
      <c r="AK334">
        <f t="shared" si="53"/>
        <v>0</v>
      </c>
      <c r="AL334" s="1">
        <f t="shared" si="54"/>
        <v>1</v>
      </c>
      <c r="AM334" s="1">
        <f t="shared" si="55"/>
        <v>0</v>
      </c>
      <c r="AN334" s="1">
        <f t="shared" si="57"/>
        <v>0</v>
      </c>
      <c r="AO334" s="1">
        <f t="shared" si="58"/>
        <v>1</v>
      </c>
    </row>
    <row r="335" spans="36:41" x14ac:dyDescent="0.35">
      <c r="AJ335" s="29">
        <f t="shared" si="56"/>
        <v>46772</v>
      </c>
      <c r="AK335">
        <f t="shared" si="53"/>
        <v>0</v>
      </c>
      <c r="AL335" s="1">
        <f t="shared" si="54"/>
        <v>1</v>
      </c>
      <c r="AM335" s="1">
        <f t="shared" si="55"/>
        <v>0</v>
      </c>
      <c r="AN335" s="1">
        <f t="shared" si="57"/>
        <v>0</v>
      </c>
      <c r="AO335" s="1">
        <f t="shared" si="58"/>
        <v>1</v>
      </c>
    </row>
    <row r="336" spans="36:41" x14ac:dyDescent="0.35">
      <c r="AJ336" s="29">
        <f t="shared" si="56"/>
        <v>46773</v>
      </c>
      <c r="AK336">
        <f t="shared" si="53"/>
        <v>0</v>
      </c>
      <c r="AL336" s="1">
        <f t="shared" si="54"/>
        <v>1</v>
      </c>
      <c r="AM336" s="1">
        <f t="shared" si="55"/>
        <v>0</v>
      </c>
      <c r="AN336" s="1">
        <f t="shared" si="57"/>
        <v>0</v>
      </c>
      <c r="AO336" s="1">
        <f t="shared" si="58"/>
        <v>1</v>
      </c>
    </row>
    <row r="337" spans="36:41" x14ac:dyDescent="0.35">
      <c r="AJ337" s="29">
        <f t="shared" si="56"/>
        <v>46774</v>
      </c>
      <c r="AK337">
        <f t="shared" si="53"/>
        <v>0</v>
      </c>
      <c r="AL337" s="1">
        <f t="shared" si="54"/>
        <v>1</v>
      </c>
      <c r="AM337" s="1">
        <f t="shared" si="55"/>
        <v>0</v>
      </c>
      <c r="AN337" s="1">
        <f t="shared" si="57"/>
        <v>0</v>
      </c>
      <c r="AO337" s="1">
        <f t="shared" si="58"/>
        <v>1</v>
      </c>
    </row>
    <row r="338" spans="36:41" x14ac:dyDescent="0.35">
      <c r="AJ338" s="29">
        <f t="shared" si="56"/>
        <v>46775</v>
      </c>
      <c r="AK338">
        <f t="shared" si="53"/>
        <v>0</v>
      </c>
      <c r="AL338" s="1">
        <f t="shared" si="54"/>
        <v>1</v>
      </c>
      <c r="AM338" s="1">
        <f t="shared" si="55"/>
        <v>0</v>
      </c>
      <c r="AN338" s="1">
        <f t="shared" si="57"/>
        <v>0</v>
      </c>
      <c r="AO338" s="1">
        <f t="shared" si="58"/>
        <v>1</v>
      </c>
    </row>
    <row r="339" spans="36:41" x14ac:dyDescent="0.35">
      <c r="AJ339" s="29">
        <f t="shared" si="56"/>
        <v>46776</v>
      </c>
      <c r="AK339">
        <f t="shared" si="53"/>
        <v>0</v>
      </c>
      <c r="AL339" s="1">
        <f t="shared" si="54"/>
        <v>1</v>
      </c>
      <c r="AM339" s="1">
        <f t="shared" si="55"/>
        <v>0</v>
      </c>
      <c r="AN339" s="1">
        <f t="shared" si="57"/>
        <v>0</v>
      </c>
      <c r="AO339" s="1">
        <f t="shared" si="58"/>
        <v>1</v>
      </c>
    </row>
    <row r="340" spans="36:41" x14ac:dyDescent="0.35">
      <c r="AJ340" s="29">
        <f t="shared" si="56"/>
        <v>46777</v>
      </c>
      <c r="AK340">
        <f t="shared" si="53"/>
        <v>0</v>
      </c>
      <c r="AL340" s="1">
        <f t="shared" si="54"/>
        <v>1</v>
      </c>
      <c r="AM340" s="1">
        <f t="shared" si="55"/>
        <v>0</v>
      </c>
      <c r="AN340" s="1">
        <f t="shared" si="57"/>
        <v>0</v>
      </c>
      <c r="AO340" s="1">
        <f t="shared" si="58"/>
        <v>1</v>
      </c>
    </row>
    <row r="341" spans="36:41" x14ac:dyDescent="0.35">
      <c r="AJ341" s="29">
        <f t="shared" si="56"/>
        <v>46778</v>
      </c>
      <c r="AK341">
        <f t="shared" si="53"/>
        <v>0</v>
      </c>
      <c r="AL341" s="1">
        <f t="shared" si="54"/>
        <v>1</v>
      </c>
      <c r="AM341" s="1">
        <f t="shared" si="55"/>
        <v>0</v>
      </c>
      <c r="AN341" s="1">
        <f t="shared" si="57"/>
        <v>0</v>
      </c>
      <c r="AO341" s="1">
        <f t="shared" si="58"/>
        <v>1</v>
      </c>
    </row>
    <row r="342" spans="36:41" x14ac:dyDescent="0.35">
      <c r="AJ342" s="29">
        <f t="shared" si="56"/>
        <v>46779</v>
      </c>
      <c r="AK342">
        <f t="shared" si="53"/>
        <v>0</v>
      </c>
      <c r="AL342" s="1">
        <f t="shared" si="54"/>
        <v>1</v>
      </c>
      <c r="AM342" s="1">
        <f t="shared" si="55"/>
        <v>0</v>
      </c>
      <c r="AN342" s="1">
        <f t="shared" si="57"/>
        <v>0</v>
      </c>
      <c r="AO342" s="1">
        <f t="shared" si="58"/>
        <v>1</v>
      </c>
    </row>
    <row r="343" spans="36:41" x14ac:dyDescent="0.35">
      <c r="AJ343" s="29">
        <f t="shared" si="56"/>
        <v>46780</v>
      </c>
      <c r="AK343">
        <f t="shared" si="53"/>
        <v>0</v>
      </c>
      <c r="AL343" s="1">
        <f t="shared" si="54"/>
        <v>1</v>
      </c>
      <c r="AM343" s="1">
        <f t="shared" si="55"/>
        <v>0</v>
      </c>
      <c r="AN343" s="1">
        <f t="shared" si="57"/>
        <v>0</v>
      </c>
      <c r="AO343" s="1">
        <f t="shared" si="58"/>
        <v>1</v>
      </c>
    </row>
    <row r="344" spans="36:41" x14ac:dyDescent="0.35">
      <c r="AJ344" s="29">
        <f t="shared" si="56"/>
        <v>46781</v>
      </c>
      <c r="AK344">
        <f t="shared" si="53"/>
        <v>0</v>
      </c>
      <c r="AL344" s="1">
        <f t="shared" si="54"/>
        <v>1</v>
      </c>
      <c r="AM344" s="1">
        <f t="shared" si="55"/>
        <v>0</v>
      </c>
      <c r="AN344" s="1">
        <f t="shared" si="57"/>
        <v>0</v>
      </c>
      <c r="AO344" s="1">
        <f t="shared" si="58"/>
        <v>1</v>
      </c>
    </row>
    <row r="345" spans="36:41" x14ac:dyDescent="0.35">
      <c r="AJ345" s="29">
        <f t="shared" si="56"/>
        <v>46782</v>
      </c>
      <c r="AK345">
        <f t="shared" si="53"/>
        <v>0</v>
      </c>
      <c r="AL345" s="1">
        <f t="shared" si="54"/>
        <v>1</v>
      </c>
      <c r="AM345" s="1">
        <f t="shared" si="55"/>
        <v>0</v>
      </c>
      <c r="AN345" s="1">
        <f t="shared" si="57"/>
        <v>0</v>
      </c>
      <c r="AO345" s="1">
        <f t="shared" si="58"/>
        <v>1</v>
      </c>
    </row>
    <row r="346" spans="36:41" x14ac:dyDescent="0.35">
      <c r="AJ346" s="29">
        <f t="shared" si="56"/>
        <v>46783</v>
      </c>
      <c r="AK346">
        <f t="shared" si="53"/>
        <v>0</v>
      </c>
      <c r="AL346" s="1">
        <f t="shared" si="54"/>
        <v>1</v>
      </c>
      <c r="AM346" s="1">
        <f t="shared" si="55"/>
        <v>0</v>
      </c>
      <c r="AN346" s="1">
        <f t="shared" si="57"/>
        <v>0</v>
      </c>
      <c r="AO346" s="1">
        <f t="shared" si="58"/>
        <v>1</v>
      </c>
    </row>
    <row r="347" spans="36:41" x14ac:dyDescent="0.35">
      <c r="AJ347" s="29">
        <f t="shared" si="56"/>
        <v>46784</v>
      </c>
      <c r="AK347">
        <f t="shared" si="53"/>
        <v>0</v>
      </c>
      <c r="AL347" s="1">
        <f t="shared" si="54"/>
        <v>1</v>
      </c>
      <c r="AM347" s="1">
        <f t="shared" si="55"/>
        <v>0</v>
      </c>
      <c r="AN347" s="1">
        <f t="shared" si="57"/>
        <v>0</v>
      </c>
      <c r="AO347" s="1">
        <f t="shared" si="58"/>
        <v>1</v>
      </c>
    </row>
    <row r="348" spans="36:41" x14ac:dyDescent="0.35">
      <c r="AJ348" s="29">
        <f t="shared" si="56"/>
        <v>46785</v>
      </c>
      <c r="AK348">
        <f t="shared" si="53"/>
        <v>0</v>
      </c>
      <c r="AL348" s="1">
        <f t="shared" si="54"/>
        <v>1</v>
      </c>
      <c r="AM348" s="1">
        <f t="shared" si="55"/>
        <v>0</v>
      </c>
      <c r="AN348" s="1">
        <f t="shared" si="57"/>
        <v>0</v>
      </c>
      <c r="AO348" s="1">
        <f t="shared" si="58"/>
        <v>1</v>
      </c>
    </row>
    <row r="349" spans="36:41" x14ac:dyDescent="0.35">
      <c r="AJ349" s="29">
        <f t="shared" si="56"/>
        <v>46786</v>
      </c>
      <c r="AK349">
        <f t="shared" si="53"/>
        <v>0</v>
      </c>
      <c r="AL349" s="1">
        <f t="shared" si="54"/>
        <v>1</v>
      </c>
      <c r="AM349" s="1">
        <f t="shared" si="55"/>
        <v>0</v>
      </c>
      <c r="AN349" s="1">
        <f t="shared" si="57"/>
        <v>0</v>
      </c>
      <c r="AO349" s="1">
        <f t="shared" si="58"/>
        <v>1</v>
      </c>
    </row>
    <row r="350" spans="36:41" x14ac:dyDescent="0.35">
      <c r="AJ350" s="29">
        <f t="shared" si="56"/>
        <v>46787</v>
      </c>
      <c r="AK350">
        <f t="shared" si="53"/>
        <v>0</v>
      </c>
      <c r="AL350" s="1">
        <f t="shared" si="54"/>
        <v>1</v>
      </c>
      <c r="AM350" s="1">
        <f t="shared" si="55"/>
        <v>0</v>
      </c>
      <c r="AN350" s="1">
        <f t="shared" si="57"/>
        <v>0</v>
      </c>
      <c r="AO350" s="1">
        <f t="shared" si="58"/>
        <v>1</v>
      </c>
    </row>
    <row r="351" spans="36:41" x14ac:dyDescent="0.35">
      <c r="AJ351" s="29">
        <f t="shared" si="56"/>
        <v>46788</v>
      </c>
      <c r="AK351">
        <f t="shared" si="53"/>
        <v>0</v>
      </c>
      <c r="AL351" s="1">
        <f t="shared" si="54"/>
        <v>1</v>
      </c>
      <c r="AM351" s="1">
        <f t="shared" si="55"/>
        <v>0</v>
      </c>
      <c r="AN351" s="1">
        <f t="shared" si="57"/>
        <v>0</v>
      </c>
      <c r="AO351" s="1">
        <f t="shared" si="58"/>
        <v>1</v>
      </c>
    </row>
    <row r="352" spans="36:41" x14ac:dyDescent="0.35">
      <c r="AJ352" s="29">
        <f t="shared" si="56"/>
        <v>46789</v>
      </c>
      <c r="AK352">
        <f t="shared" si="53"/>
        <v>0</v>
      </c>
      <c r="AL352" s="1">
        <f t="shared" si="54"/>
        <v>1</v>
      </c>
      <c r="AM352" s="1">
        <f t="shared" si="55"/>
        <v>0</v>
      </c>
      <c r="AN352" s="1">
        <f t="shared" si="57"/>
        <v>0</v>
      </c>
      <c r="AO352" s="1">
        <f t="shared" si="58"/>
        <v>1</v>
      </c>
    </row>
    <row r="353" spans="36:41" x14ac:dyDescent="0.35">
      <c r="AJ353" s="29">
        <f t="shared" si="56"/>
        <v>46790</v>
      </c>
      <c r="AK353">
        <f t="shared" si="53"/>
        <v>0</v>
      </c>
      <c r="AL353" s="1">
        <f t="shared" si="54"/>
        <v>1</v>
      </c>
      <c r="AM353" s="1">
        <f t="shared" si="55"/>
        <v>0</v>
      </c>
      <c r="AN353" s="1">
        <f t="shared" ref="AN353:AN384" si="59">_xlfn.XLOOKUP(AJ353,A$27:A$36,B$27:B$36,0,1)</f>
        <v>0</v>
      </c>
      <c r="AO353" s="1">
        <f t="shared" si="58"/>
        <v>1</v>
      </c>
    </row>
    <row r="354" spans="36:41" x14ac:dyDescent="0.35">
      <c r="AJ354" s="29">
        <f t="shared" si="56"/>
        <v>46791</v>
      </c>
      <c r="AK354">
        <f t="shared" si="53"/>
        <v>0</v>
      </c>
      <c r="AL354" s="1">
        <f t="shared" si="54"/>
        <v>1</v>
      </c>
      <c r="AM354" s="1">
        <f t="shared" si="55"/>
        <v>0</v>
      </c>
      <c r="AN354" s="1">
        <f t="shared" si="59"/>
        <v>0</v>
      </c>
      <c r="AO354" s="1">
        <f t="shared" si="58"/>
        <v>1</v>
      </c>
    </row>
    <row r="355" spans="36:41" x14ac:dyDescent="0.35">
      <c r="AJ355" s="29">
        <f t="shared" si="56"/>
        <v>46792</v>
      </c>
      <c r="AK355">
        <f t="shared" si="53"/>
        <v>0</v>
      </c>
      <c r="AL355" s="1">
        <f t="shared" si="54"/>
        <v>1</v>
      </c>
      <c r="AM355" s="1">
        <f t="shared" si="55"/>
        <v>0</v>
      </c>
      <c r="AN355" s="1">
        <f t="shared" si="59"/>
        <v>0</v>
      </c>
      <c r="AO355" s="1">
        <f t="shared" si="58"/>
        <v>1</v>
      </c>
    </row>
    <row r="356" spans="36:41" x14ac:dyDescent="0.35">
      <c r="AJ356" s="29">
        <f t="shared" si="56"/>
        <v>46793</v>
      </c>
      <c r="AK356">
        <f t="shared" si="53"/>
        <v>0</v>
      </c>
      <c r="AL356" s="1">
        <f t="shared" si="54"/>
        <v>1</v>
      </c>
      <c r="AM356" s="1">
        <f t="shared" si="55"/>
        <v>0</v>
      </c>
      <c r="AN356" s="1">
        <f t="shared" si="59"/>
        <v>0</v>
      </c>
      <c r="AO356" s="1">
        <f t="shared" si="58"/>
        <v>1</v>
      </c>
    </row>
    <row r="357" spans="36:41" x14ac:dyDescent="0.35">
      <c r="AJ357" s="29">
        <f t="shared" si="56"/>
        <v>46794</v>
      </c>
      <c r="AK357">
        <f t="shared" si="53"/>
        <v>0</v>
      </c>
      <c r="AL357" s="1">
        <f t="shared" si="54"/>
        <v>1</v>
      </c>
      <c r="AM357" s="1">
        <f t="shared" si="55"/>
        <v>0</v>
      </c>
      <c r="AN357" s="1">
        <f t="shared" si="59"/>
        <v>0</v>
      </c>
      <c r="AO357" s="1">
        <f t="shared" si="58"/>
        <v>1</v>
      </c>
    </row>
    <row r="358" spans="36:41" x14ac:dyDescent="0.35">
      <c r="AJ358" s="29">
        <f t="shared" si="56"/>
        <v>46795</v>
      </c>
      <c r="AK358">
        <f t="shared" si="53"/>
        <v>0</v>
      </c>
      <c r="AL358" s="1">
        <f t="shared" si="54"/>
        <v>1</v>
      </c>
      <c r="AM358" s="1">
        <f t="shared" si="55"/>
        <v>0</v>
      </c>
      <c r="AN358" s="1">
        <f t="shared" si="59"/>
        <v>0</v>
      </c>
      <c r="AO358" s="1">
        <f t="shared" si="58"/>
        <v>1</v>
      </c>
    </row>
    <row r="359" spans="36:41" x14ac:dyDescent="0.35">
      <c r="AJ359" s="29">
        <f t="shared" si="56"/>
        <v>46796</v>
      </c>
      <c r="AK359">
        <f t="shared" si="53"/>
        <v>0</v>
      </c>
      <c r="AL359" s="1">
        <f t="shared" si="54"/>
        <v>1</v>
      </c>
      <c r="AM359" s="1">
        <f t="shared" si="55"/>
        <v>0</v>
      </c>
      <c r="AN359" s="1">
        <f t="shared" si="59"/>
        <v>0</v>
      </c>
      <c r="AO359" s="1">
        <f t="shared" si="58"/>
        <v>1</v>
      </c>
    </row>
    <row r="360" spans="36:41" x14ac:dyDescent="0.35">
      <c r="AJ360" s="29">
        <f t="shared" si="56"/>
        <v>46797</v>
      </c>
      <c r="AK360">
        <f t="shared" si="53"/>
        <v>0</v>
      </c>
      <c r="AL360" s="1">
        <f t="shared" si="54"/>
        <v>1</v>
      </c>
      <c r="AM360" s="1">
        <f t="shared" si="55"/>
        <v>0</v>
      </c>
      <c r="AN360" s="1">
        <f t="shared" si="59"/>
        <v>0</v>
      </c>
      <c r="AO360" s="1">
        <f t="shared" si="58"/>
        <v>1</v>
      </c>
    </row>
    <row r="361" spans="36:41" x14ac:dyDescent="0.35">
      <c r="AJ361" s="29">
        <f t="shared" si="56"/>
        <v>46798</v>
      </c>
      <c r="AK361">
        <f t="shared" ref="AK361:AK406" si="60">_xlfn.XLOOKUP(AJ361,A$27:A$36,B$27:B$36,0,0)</f>
        <v>0</v>
      </c>
      <c r="AL361" s="1">
        <f t="shared" ref="AL361:AL406" si="61">_xlfn.XLOOKUP(AJ361,A$15:A$24,B$15:B$24,1,0)</f>
        <v>1</v>
      </c>
      <c r="AM361" s="1">
        <f t="shared" ref="AM361:AM406" si="62">_xlfn.XLOOKUP(AJ361,A$27:A$36,B$27:B$36,0,-1)</f>
        <v>0</v>
      </c>
      <c r="AN361" s="1">
        <f t="shared" si="59"/>
        <v>0</v>
      </c>
      <c r="AO361" s="1">
        <f t="shared" si="58"/>
        <v>1</v>
      </c>
    </row>
    <row r="362" spans="36:41" x14ac:dyDescent="0.35">
      <c r="AJ362" s="29">
        <f t="shared" si="56"/>
        <v>46799</v>
      </c>
      <c r="AK362">
        <f t="shared" si="60"/>
        <v>0</v>
      </c>
      <c r="AL362" s="1">
        <f t="shared" si="61"/>
        <v>1</v>
      </c>
      <c r="AM362" s="1">
        <f t="shared" si="62"/>
        <v>0</v>
      </c>
      <c r="AN362" s="1">
        <f t="shared" si="59"/>
        <v>0</v>
      </c>
      <c r="AO362" s="1">
        <f t="shared" si="58"/>
        <v>1</v>
      </c>
    </row>
    <row r="363" spans="36:41" x14ac:dyDescent="0.35">
      <c r="AJ363" s="29">
        <f t="shared" ref="AJ363:AJ406" si="63">AJ362+1</f>
        <v>46800</v>
      </c>
      <c r="AK363">
        <f t="shared" si="60"/>
        <v>0</v>
      </c>
      <c r="AL363" s="1">
        <f t="shared" si="61"/>
        <v>1</v>
      </c>
      <c r="AM363" s="1">
        <f t="shared" si="62"/>
        <v>0</v>
      </c>
      <c r="AN363" s="1">
        <f t="shared" si="59"/>
        <v>0</v>
      </c>
      <c r="AO363" s="1">
        <f t="shared" si="58"/>
        <v>1</v>
      </c>
    </row>
    <row r="364" spans="36:41" x14ac:dyDescent="0.35">
      <c r="AJ364" s="29">
        <f t="shared" si="63"/>
        <v>46801</v>
      </c>
      <c r="AK364">
        <f t="shared" si="60"/>
        <v>0</v>
      </c>
      <c r="AL364" s="1">
        <f t="shared" si="61"/>
        <v>1</v>
      </c>
      <c r="AM364" s="1">
        <f t="shared" si="62"/>
        <v>0</v>
      </c>
      <c r="AN364" s="1">
        <f t="shared" si="59"/>
        <v>0</v>
      </c>
      <c r="AO364" s="1">
        <f t="shared" si="58"/>
        <v>1</v>
      </c>
    </row>
    <row r="365" spans="36:41" x14ac:dyDescent="0.35">
      <c r="AJ365" s="29">
        <f t="shared" si="63"/>
        <v>46802</v>
      </c>
      <c r="AK365">
        <f t="shared" si="60"/>
        <v>0</v>
      </c>
      <c r="AL365" s="1">
        <f t="shared" si="61"/>
        <v>1</v>
      </c>
      <c r="AM365" s="1">
        <f t="shared" si="62"/>
        <v>0</v>
      </c>
      <c r="AN365" s="1">
        <f t="shared" si="59"/>
        <v>0</v>
      </c>
      <c r="AO365" s="1">
        <f t="shared" si="58"/>
        <v>1</v>
      </c>
    </row>
    <row r="366" spans="36:41" x14ac:dyDescent="0.35">
      <c r="AJ366" s="29">
        <f t="shared" si="63"/>
        <v>46803</v>
      </c>
      <c r="AK366">
        <f t="shared" si="60"/>
        <v>0</v>
      </c>
      <c r="AL366" s="1">
        <f t="shared" si="61"/>
        <v>1</v>
      </c>
      <c r="AM366" s="1">
        <f t="shared" si="62"/>
        <v>0</v>
      </c>
      <c r="AN366" s="1">
        <f t="shared" si="59"/>
        <v>0</v>
      </c>
      <c r="AO366" s="1">
        <f t="shared" si="58"/>
        <v>1</v>
      </c>
    </row>
    <row r="367" spans="36:41" x14ac:dyDescent="0.35">
      <c r="AJ367" s="29">
        <f t="shared" si="63"/>
        <v>46804</v>
      </c>
      <c r="AK367">
        <f t="shared" si="60"/>
        <v>0</v>
      </c>
      <c r="AL367" s="1">
        <f t="shared" si="61"/>
        <v>1</v>
      </c>
      <c r="AM367" s="1">
        <f t="shared" si="62"/>
        <v>0</v>
      </c>
      <c r="AN367" s="1">
        <f t="shared" si="59"/>
        <v>0</v>
      </c>
      <c r="AO367" s="1">
        <f t="shared" si="58"/>
        <v>1</v>
      </c>
    </row>
    <row r="368" spans="36:41" x14ac:dyDescent="0.35">
      <c r="AJ368" s="29">
        <f t="shared" si="63"/>
        <v>46805</v>
      </c>
      <c r="AK368">
        <f t="shared" si="60"/>
        <v>0</v>
      </c>
      <c r="AL368" s="1">
        <f t="shared" si="61"/>
        <v>1</v>
      </c>
      <c r="AM368" s="1">
        <f t="shared" si="62"/>
        <v>0</v>
      </c>
      <c r="AN368" s="1">
        <f t="shared" si="59"/>
        <v>0</v>
      </c>
      <c r="AO368" s="1">
        <f t="shared" si="58"/>
        <v>1</v>
      </c>
    </row>
    <row r="369" spans="36:41" x14ac:dyDescent="0.35">
      <c r="AJ369" s="29">
        <f t="shared" si="63"/>
        <v>46806</v>
      </c>
      <c r="AK369">
        <f t="shared" si="60"/>
        <v>0</v>
      </c>
      <c r="AL369" s="1">
        <f t="shared" si="61"/>
        <v>1</v>
      </c>
      <c r="AM369" s="1">
        <f t="shared" si="62"/>
        <v>0</v>
      </c>
      <c r="AN369" s="1">
        <f t="shared" si="59"/>
        <v>0</v>
      </c>
      <c r="AO369" s="1">
        <f t="shared" si="58"/>
        <v>1</v>
      </c>
    </row>
    <row r="370" spans="36:41" x14ac:dyDescent="0.35">
      <c r="AJ370" s="29">
        <f t="shared" si="63"/>
        <v>46807</v>
      </c>
      <c r="AK370">
        <f t="shared" si="60"/>
        <v>0</v>
      </c>
      <c r="AL370" s="1">
        <f t="shared" si="61"/>
        <v>1</v>
      </c>
      <c r="AM370" s="1">
        <f t="shared" si="62"/>
        <v>0</v>
      </c>
      <c r="AN370" s="1">
        <f t="shared" si="59"/>
        <v>0</v>
      </c>
      <c r="AO370" s="1">
        <f t="shared" si="58"/>
        <v>1</v>
      </c>
    </row>
    <row r="371" spans="36:41" x14ac:dyDescent="0.35">
      <c r="AJ371" s="29">
        <f t="shared" si="63"/>
        <v>46808</v>
      </c>
      <c r="AK371">
        <f t="shared" si="60"/>
        <v>0</v>
      </c>
      <c r="AL371" s="1">
        <f t="shared" si="61"/>
        <v>1</v>
      </c>
      <c r="AM371" s="1">
        <f t="shared" si="62"/>
        <v>0</v>
      </c>
      <c r="AN371" s="1">
        <f t="shared" si="59"/>
        <v>0</v>
      </c>
      <c r="AO371" s="1">
        <f t="shared" si="58"/>
        <v>1</v>
      </c>
    </row>
    <row r="372" spans="36:41" x14ac:dyDescent="0.35">
      <c r="AJ372" s="29">
        <f t="shared" si="63"/>
        <v>46809</v>
      </c>
      <c r="AK372">
        <f t="shared" si="60"/>
        <v>0</v>
      </c>
      <c r="AL372" s="1">
        <f t="shared" si="61"/>
        <v>1</v>
      </c>
      <c r="AM372" s="1">
        <f t="shared" si="62"/>
        <v>0</v>
      </c>
      <c r="AN372" s="1">
        <f t="shared" si="59"/>
        <v>0</v>
      </c>
      <c r="AO372" s="1">
        <f t="shared" si="58"/>
        <v>1</v>
      </c>
    </row>
    <row r="373" spans="36:41" x14ac:dyDescent="0.35">
      <c r="AJ373" s="29">
        <f t="shared" si="63"/>
        <v>46810</v>
      </c>
      <c r="AK373">
        <f t="shared" si="60"/>
        <v>0</v>
      </c>
      <c r="AL373" s="1">
        <f t="shared" si="61"/>
        <v>1</v>
      </c>
      <c r="AM373" s="1">
        <f t="shared" si="62"/>
        <v>0</v>
      </c>
      <c r="AN373" s="1">
        <f t="shared" si="59"/>
        <v>0</v>
      </c>
      <c r="AO373" s="1">
        <f t="shared" si="58"/>
        <v>1</v>
      </c>
    </row>
    <row r="374" spans="36:41" x14ac:dyDescent="0.35">
      <c r="AJ374" s="29">
        <f t="shared" si="63"/>
        <v>46811</v>
      </c>
      <c r="AK374">
        <f t="shared" si="60"/>
        <v>0</v>
      </c>
      <c r="AL374" s="1">
        <f t="shared" si="61"/>
        <v>1</v>
      </c>
      <c r="AM374" s="1">
        <f t="shared" si="62"/>
        <v>0</v>
      </c>
      <c r="AN374" s="1">
        <f t="shared" si="59"/>
        <v>0</v>
      </c>
      <c r="AO374" s="1">
        <f t="shared" si="58"/>
        <v>1</v>
      </c>
    </row>
    <row r="375" spans="36:41" x14ac:dyDescent="0.35">
      <c r="AJ375" s="29">
        <f t="shared" si="63"/>
        <v>46812</v>
      </c>
      <c r="AK375">
        <f t="shared" si="60"/>
        <v>0</v>
      </c>
      <c r="AL375" s="1">
        <f t="shared" si="61"/>
        <v>1</v>
      </c>
      <c r="AM375" s="1">
        <f t="shared" si="62"/>
        <v>0</v>
      </c>
      <c r="AN375" s="1">
        <f t="shared" si="59"/>
        <v>0</v>
      </c>
      <c r="AO375" s="1">
        <f t="shared" si="58"/>
        <v>1</v>
      </c>
    </row>
    <row r="376" spans="36:41" x14ac:dyDescent="0.35">
      <c r="AJ376" s="29">
        <f t="shared" si="63"/>
        <v>46813</v>
      </c>
      <c r="AK376">
        <f t="shared" si="60"/>
        <v>0</v>
      </c>
      <c r="AL376" s="1">
        <f t="shared" si="61"/>
        <v>1</v>
      </c>
      <c r="AM376" s="1">
        <f t="shared" si="62"/>
        <v>0</v>
      </c>
      <c r="AN376" s="1">
        <f t="shared" si="59"/>
        <v>0</v>
      </c>
      <c r="AO376" s="1">
        <f t="shared" si="58"/>
        <v>1</v>
      </c>
    </row>
    <row r="377" spans="36:41" x14ac:dyDescent="0.35">
      <c r="AJ377" s="29">
        <f t="shared" si="63"/>
        <v>46814</v>
      </c>
      <c r="AK377">
        <f t="shared" si="60"/>
        <v>0</v>
      </c>
      <c r="AL377" s="1">
        <f t="shared" si="61"/>
        <v>1</v>
      </c>
      <c r="AM377" s="1">
        <f t="shared" si="62"/>
        <v>0</v>
      </c>
      <c r="AN377" s="1">
        <f t="shared" si="59"/>
        <v>0</v>
      </c>
      <c r="AO377" s="1">
        <f t="shared" si="58"/>
        <v>1</v>
      </c>
    </row>
    <row r="378" spans="36:41" x14ac:dyDescent="0.35">
      <c r="AJ378" s="29">
        <f t="shared" si="63"/>
        <v>46815</v>
      </c>
      <c r="AK378">
        <f t="shared" si="60"/>
        <v>0</v>
      </c>
      <c r="AL378" s="1">
        <f t="shared" si="61"/>
        <v>1</v>
      </c>
      <c r="AM378" s="1">
        <f t="shared" si="62"/>
        <v>0</v>
      </c>
      <c r="AN378" s="1">
        <f t="shared" si="59"/>
        <v>0</v>
      </c>
      <c r="AO378" s="1">
        <f t="shared" si="58"/>
        <v>1</v>
      </c>
    </row>
    <row r="379" spans="36:41" x14ac:dyDescent="0.35">
      <c r="AJ379" s="29">
        <f t="shared" si="63"/>
        <v>46816</v>
      </c>
      <c r="AK379">
        <f t="shared" si="60"/>
        <v>0</v>
      </c>
      <c r="AL379" s="1">
        <f t="shared" si="61"/>
        <v>1</v>
      </c>
      <c r="AM379" s="1">
        <f t="shared" si="62"/>
        <v>0</v>
      </c>
      <c r="AN379" s="1">
        <f t="shared" si="59"/>
        <v>0</v>
      </c>
      <c r="AO379" s="1">
        <f t="shared" si="58"/>
        <v>1</v>
      </c>
    </row>
    <row r="380" spans="36:41" x14ac:dyDescent="0.35">
      <c r="AJ380" s="29">
        <f t="shared" si="63"/>
        <v>46817</v>
      </c>
      <c r="AK380">
        <f t="shared" si="60"/>
        <v>0</v>
      </c>
      <c r="AL380" s="1">
        <f t="shared" si="61"/>
        <v>1</v>
      </c>
      <c r="AM380" s="1">
        <f t="shared" si="62"/>
        <v>0</v>
      </c>
      <c r="AN380" s="1">
        <f t="shared" si="59"/>
        <v>0</v>
      </c>
      <c r="AO380" s="1">
        <f t="shared" si="58"/>
        <v>1</v>
      </c>
    </row>
    <row r="381" spans="36:41" x14ac:dyDescent="0.35">
      <c r="AJ381" s="29">
        <f t="shared" si="63"/>
        <v>46818</v>
      </c>
      <c r="AK381">
        <f t="shared" si="60"/>
        <v>0</v>
      </c>
      <c r="AL381" s="1">
        <f t="shared" si="61"/>
        <v>1</v>
      </c>
      <c r="AM381" s="1">
        <f t="shared" si="62"/>
        <v>0</v>
      </c>
      <c r="AN381" s="1">
        <f t="shared" si="59"/>
        <v>0</v>
      </c>
      <c r="AO381" s="1">
        <f t="shared" si="58"/>
        <v>1</v>
      </c>
    </row>
    <row r="382" spans="36:41" x14ac:dyDescent="0.35">
      <c r="AJ382" s="29">
        <f t="shared" si="63"/>
        <v>46819</v>
      </c>
      <c r="AK382">
        <f t="shared" si="60"/>
        <v>0</v>
      </c>
      <c r="AL382" s="1">
        <f t="shared" si="61"/>
        <v>1</v>
      </c>
      <c r="AM382" s="1">
        <f t="shared" si="62"/>
        <v>0</v>
      </c>
      <c r="AN382" s="1">
        <f t="shared" si="59"/>
        <v>0</v>
      </c>
      <c r="AO382" s="1">
        <f t="shared" si="58"/>
        <v>1</v>
      </c>
    </row>
    <row r="383" spans="36:41" x14ac:dyDescent="0.35">
      <c r="AJ383" s="29">
        <f t="shared" si="63"/>
        <v>46820</v>
      </c>
      <c r="AK383">
        <f t="shared" si="60"/>
        <v>0</v>
      </c>
      <c r="AL383" s="1">
        <f t="shared" si="61"/>
        <v>1</v>
      </c>
      <c r="AM383" s="1">
        <f t="shared" si="62"/>
        <v>0</v>
      </c>
      <c r="AN383" s="1">
        <f t="shared" si="59"/>
        <v>0</v>
      </c>
      <c r="AO383" s="1">
        <f t="shared" si="58"/>
        <v>1</v>
      </c>
    </row>
    <row r="384" spans="36:41" x14ac:dyDescent="0.35">
      <c r="AJ384" s="29">
        <f t="shared" si="63"/>
        <v>46821</v>
      </c>
      <c r="AK384">
        <f t="shared" si="60"/>
        <v>0</v>
      </c>
      <c r="AL384" s="1">
        <f t="shared" si="61"/>
        <v>1</v>
      </c>
      <c r="AM384" s="1">
        <f t="shared" si="62"/>
        <v>0</v>
      </c>
      <c r="AN384" s="1">
        <f t="shared" si="59"/>
        <v>0</v>
      </c>
      <c r="AO384" s="1">
        <f t="shared" si="58"/>
        <v>1</v>
      </c>
    </row>
    <row r="385" spans="36:41" x14ac:dyDescent="0.35">
      <c r="AJ385" s="29">
        <f t="shared" si="63"/>
        <v>46822</v>
      </c>
      <c r="AK385">
        <f t="shared" si="60"/>
        <v>0</v>
      </c>
      <c r="AL385" s="1">
        <f t="shared" si="61"/>
        <v>1</v>
      </c>
      <c r="AM385" s="1">
        <f t="shared" si="62"/>
        <v>0</v>
      </c>
      <c r="AN385" s="1">
        <f t="shared" ref="AN385:AN406" si="64">_xlfn.XLOOKUP(AJ385,A$27:A$36,B$27:B$36,0,1)</f>
        <v>0</v>
      </c>
      <c r="AO385" s="1">
        <f t="shared" ref="AO385:AO406" si="65">AL385</f>
        <v>1</v>
      </c>
    </row>
    <row r="386" spans="36:41" x14ac:dyDescent="0.35">
      <c r="AJ386" s="29">
        <f t="shared" si="63"/>
        <v>46823</v>
      </c>
      <c r="AK386">
        <f t="shared" si="60"/>
        <v>0</v>
      </c>
      <c r="AL386" s="1">
        <f t="shared" si="61"/>
        <v>1</v>
      </c>
      <c r="AM386" s="1">
        <f t="shared" si="62"/>
        <v>0</v>
      </c>
      <c r="AN386" s="1">
        <f t="shared" si="64"/>
        <v>0</v>
      </c>
      <c r="AO386" s="1">
        <f t="shared" si="65"/>
        <v>1</v>
      </c>
    </row>
    <row r="387" spans="36:41" x14ac:dyDescent="0.35">
      <c r="AJ387" s="29">
        <f t="shared" si="63"/>
        <v>46824</v>
      </c>
      <c r="AK387">
        <f t="shared" si="60"/>
        <v>0</v>
      </c>
      <c r="AL387" s="1">
        <f t="shared" si="61"/>
        <v>1</v>
      </c>
      <c r="AM387" s="1">
        <f t="shared" si="62"/>
        <v>0</v>
      </c>
      <c r="AN387" s="1">
        <f t="shared" si="64"/>
        <v>0</v>
      </c>
      <c r="AO387" s="1">
        <f t="shared" si="65"/>
        <v>1</v>
      </c>
    </row>
    <row r="388" spans="36:41" x14ac:dyDescent="0.35">
      <c r="AJ388" s="29">
        <f t="shared" si="63"/>
        <v>46825</v>
      </c>
      <c r="AK388">
        <f t="shared" si="60"/>
        <v>0</v>
      </c>
      <c r="AL388" s="1">
        <f t="shared" si="61"/>
        <v>1</v>
      </c>
      <c r="AM388" s="1">
        <f t="shared" si="62"/>
        <v>0</v>
      </c>
      <c r="AN388" s="1">
        <f t="shared" si="64"/>
        <v>0</v>
      </c>
      <c r="AO388" s="1">
        <f t="shared" si="65"/>
        <v>1</v>
      </c>
    </row>
    <row r="389" spans="36:41" x14ac:dyDescent="0.35">
      <c r="AJ389" s="29">
        <f t="shared" si="63"/>
        <v>46826</v>
      </c>
      <c r="AK389">
        <f t="shared" si="60"/>
        <v>0</v>
      </c>
      <c r="AL389" s="1">
        <f t="shared" si="61"/>
        <v>1</v>
      </c>
      <c r="AM389" s="1">
        <f t="shared" si="62"/>
        <v>0</v>
      </c>
      <c r="AN389" s="1">
        <f t="shared" si="64"/>
        <v>0</v>
      </c>
      <c r="AO389" s="1">
        <f t="shared" si="65"/>
        <v>1</v>
      </c>
    </row>
    <row r="390" spans="36:41" x14ac:dyDescent="0.35">
      <c r="AJ390" s="29">
        <f t="shared" si="63"/>
        <v>46827</v>
      </c>
      <c r="AK390">
        <f t="shared" si="60"/>
        <v>0</v>
      </c>
      <c r="AL390" s="1">
        <f t="shared" si="61"/>
        <v>1</v>
      </c>
      <c r="AM390" s="1">
        <f t="shared" si="62"/>
        <v>0</v>
      </c>
      <c r="AN390" s="1">
        <f t="shared" si="64"/>
        <v>0</v>
      </c>
      <c r="AO390" s="1">
        <f t="shared" si="65"/>
        <v>1</v>
      </c>
    </row>
    <row r="391" spans="36:41" x14ac:dyDescent="0.35">
      <c r="AJ391" s="29">
        <f t="shared" si="63"/>
        <v>46828</v>
      </c>
      <c r="AK391">
        <f t="shared" si="60"/>
        <v>0</v>
      </c>
      <c r="AL391" s="1">
        <f t="shared" si="61"/>
        <v>1</v>
      </c>
      <c r="AM391" s="1">
        <f t="shared" si="62"/>
        <v>0</v>
      </c>
      <c r="AN391" s="1">
        <f t="shared" si="64"/>
        <v>0</v>
      </c>
      <c r="AO391" s="1">
        <f t="shared" si="65"/>
        <v>1</v>
      </c>
    </row>
    <row r="392" spans="36:41" x14ac:dyDescent="0.35">
      <c r="AJ392" s="29">
        <f t="shared" si="63"/>
        <v>46829</v>
      </c>
      <c r="AK392">
        <f t="shared" si="60"/>
        <v>0</v>
      </c>
      <c r="AL392" s="1">
        <f t="shared" si="61"/>
        <v>1</v>
      </c>
      <c r="AM392" s="1">
        <f t="shared" si="62"/>
        <v>0</v>
      </c>
      <c r="AN392" s="1">
        <f t="shared" si="64"/>
        <v>0</v>
      </c>
      <c r="AO392" s="1">
        <f t="shared" si="65"/>
        <v>1</v>
      </c>
    </row>
    <row r="393" spans="36:41" x14ac:dyDescent="0.35">
      <c r="AJ393" s="29">
        <f t="shared" si="63"/>
        <v>46830</v>
      </c>
      <c r="AK393">
        <f t="shared" si="60"/>
        <v>0</v>
      </c>
      <c r="AL393" s="1">
        <f t="shared" si="61"/>
        <v>1</v>
      </c>
      <c r="AM393" s="1">
        <f t="shared" si="62"/>
        <v>0</v>
      </c>
      <c r="AN393" s="1">
        <f t="shared" si="64"/>
        <v>0</v>
      </c>
      <c r="AO393" s="1">
        <f t="shared" si="65"/>
        <v>1</v>
      </c>
    </row>
    <row r="394" spans="36:41" x14ac:dyDescent="0.35">
      <c r="AJ394" s="29">
        <f t="shared" si="63"/>
        <v>46831</v>
      </c>
      <c r="AK394">
        <f t="shared" si="60"/>
        <v>0</v>
      </c>
      <c r="AL394" s="1">
        <f t="shared" si="61"/>
        <v>1</v>
      </c>
      <c r="AM394" s="1">
        <f t="shared" si="62"/>
        <v>0</v>
      </c>
      <c r="AN394" s="1">
        <f t="shared" si="64"/>
        <v>0</v>
      </c>
      <c r="AO394" s="1">
        <f t="shared" si="65"/>
        <v>1</v>
      </c>
    </row>
    <row r="395" spans="36:41" x14ac:dyDescent="0.35">
      <c r="AJ395" s="29">
        <f t="shared" si="63"/>
        <v>46832</v>
      </c>
      <c r="AK395">
        <f t="shared" si="60"/>
        <v>0</v>
      </c>
      <c r="AL395" s="1">
        <f t="shared" si="61"/>
        <v>1</v>
      </c>
      <c r="AM395" s="1">
        <f t="shared" si="62"/>
        <v>0</v>
      </c>
      <c r="AN395" s="1">
        <f t="shared" si="64"/>
        <v>0</v>
      </c>
      <c r="AO395" s="1">
        <f t="shared" si="65"/>
        <v>1</v>
      </c>
    </row>
    <row r="396" spans="36:41" x14ac:dyDescent="0.35">
      <c r="AJ396" s="29">
        <f t="shared" si="63"/>
        <v>46833</v>
      </c>
      <c r="AK396">
        <f t="shared" si="60"/>
        <v>0</v>
      </c>
      <c r="AL396" s="1">
        <f t="shared" si="61"/>
        <v>1</v>
      </c>
      <c r="AM396" s="1">
        <f t="shared" si="62"/>
        <v>0</v>
      </c>
      <c r="AN396" s="1">
        <f t="shared" si="64"/>
        <v>0</v>
      </c>
      <c r="AO396" s="1">
        <f t="shared" si="65"/>
        <v>1</v>
      </c>
    </row>
    <row r="397" spans="36:41" x14ac:dyDescent="0.35">
      <c r="AJ397" s="29">
        <f t="shared" si="63"/>
        <v>46834</v>
      </c>
      <c r="AK397">
        <f t="shared" si="60"/>
        <v>0</v>
      </c>
      <c r="AL397" s="1">
        <f t="shared" si="61"/>
        <v>1</v>
      </c>
      <c r="AM397" s="1">
        <f t="shared" si="62"/>
        <v>0</v>
      </c>
      <c r="AN397" s="1">
        <f t="shared" si="64"/>
        <v>0</v>
      </c>
      <c r="AO397" s="1">
        <f t="shared" si="65"/>
        <v>1</v>
      </c>
    </row>
    <row r="398" spans="36:41" x14ac:dyDescent="0.35">
      <c r="AJ398" s="29">
        <f t="shared" si="63"/>
        <v>46835</v>
      </c>
      <c r="AK398">
        <f t="shared" si="60"/>
        <v>0</v>
      </c>
      <c r="AL398" s="1">
        <f t="shared" si="61"/>
        <v>1</v>
      </c>
      <c r="AM398" s="1">
        <f t="shared" si="62"/>
        <v>0</v>
      </c>
      <c r="AN398" s="1">
        <f t="shared" si="64"/>
        <v>0</v>
      </c>
      <c r="AO398" s="1">
        <f t="shared" si="65"/>
        <v>1</v>
      </c>
    </row>
    <row r="399" spans="36:41" x14ac:dyDescent="0.35">
      <c r="AJ399" s="29">
        <f t="shared" si="63"/>
        <v>46836</v>
      </c>
      <c r="AK399">
        <f t="shared" si="60"/>
        <v>0</v>
      </c>
      <c r="AL399" s="1">
        <f t="shared" si="61"/>
        <v>1</v>
      </c>
      <c r="AM399" s="1">
        <f t="shared" si="62"/>
        <v>0</v>
      </c>
      <c r="AN399" s="1">
        <f t="shared" si="64"/>
        <v>0</v>
      </c>
      <c r="AO399" s="1">
        <f t="shared" si="65"/>
        <v>1</v>
      </c>
    </row>
    <row r="400" spans="36:41" x14ac:dyDescent="0.35">
      <c r="AJ400" s="29">
        <f t="shared" si="63"/>
        <v>46837</v>
      </c>
      <c r="AK400">
        <f t="shared" si="60"/>
        <v>0</v>
      </c>
      <c r="AL400" s="1">
        <f t="shared" si="61"/>
        <v>1</v>
      </c>
      <c r="AM400" s="1">
        <f t="shared" si="62"/>
        <v>0</v>
      </c>
      <c r="AN400" s="1">
        <f t="shared" si="64"/>
        <v>0</v>
      </c>
      <c r="AO400" s="1">
        <f t="shared" si="65"/>
        <v>1</v>
      </c>
    </row>
    <row r="401" spans="36:41" x14ac:dyDescent="0.35">
      <c r="AJ401" s="29">
        <f t="shared" si="63"/>
        <v>46838</v>
      </c>
      <c r="AK401">
        <f t="shared" si="60"/>
        <v>0</v>
      </c>
      <c r="AL401" s="1">
        <f t="shared" si="61"/>
        <v>1</v>
      </c>
      <c r="AM401" s="1">
        <f t="shared" si="62"/>
        <v>0</v>
      </c>
      <c r="AN401" s="1">
        <f t="shared" si="64"/>
        <v>0</v>
      </c>
      <c r="AO401" s="1">
        <f t="shared" si="65"/>
        <v>1</v>
      </c>
    </row>
    <row r="402" spans="36:41" x14ac:dyDescent="0.35">
      <c r="AJ402" s="29">
        <f t="shared" si="63"/>
        <v>46839</v>
      </c>
      <c r="AK402">
        <f t="shared" si="60"/>
        <v>0</v>
      </c>
      <c r="AL402" s="1">
        <f t="shared" si="61"/>
        <v>1</v>
      </c>
      <c r="AM402" s="1">
        <f t="shared" si="62"/>
        <v>0</v>
      </c>
      <c r="AN402" s="1">
        <f t="shared" si="64"/>
        <v>0</v>
      </c>
      <c r="AO402" s="1">
        <f t="shared" si="65"/>
        <v>1</v>
      </c>
    </row>
    <row r="403" spans="36:41" x14ac:dyDescent="0.35">
      <c r="AJ403" s="29">
        <f t="shared" si="63"/>
        <v>46840</v>
      </c>
      <c r="AK403">
        <f t="shared" si="60"/>
        <v>0</v>
      </c>
      <c r="AL403" s="1">
        <f t="shared" si="61"/>
        <v>1</v>
      </c>
      <c r="AM403" s="1">
        <f t="shared" si="62"/>
        <v>0</v>
      </c>
      <c r="AN403" s="1">
        <f t="shared" si="64"/>
        <v>0</v>
      </c>
      <c r="AO403" s="1">
        <f t="shared" si="65"/>
        <v>1</v>
      </c>
    </row>
    <row r="404" spans="36:41" x14ac:dyDescent="0.35">
      <c r="AJ404" s="29">
        <f t="shared" si="63"/>
        <v>46841</v>
      </c>
      <c r="AK404">
        <f t="shared" si="60"/>
        <v>0</v>
      </c>
      <c r="AL404" s="1">
        <f t="shared" si="61"/>
        <v>1</v>
      </c>
      <c r="AM404" s="1">
        <f t="shared" si="62"/>
        <v>0</v>
      </c>
      <c r="AN404" s="1">
        <f t="shared" si="64"/>
        <v>0</v>
      </c>
      <c r="AO404" s="1">
        <f t="shared" si="65"/>
        <v>1</v>
      </c>
    </row>
    <row r="405" spans="36:41" x14ac:dyDescent="0.35">
      <c r="AJ405" s="29">
        <f t="shared" si="63"/>
        <v>46842</v>
      </c>
      <c r="AK405">
        <f t="shared" si="60"/>
        <v>0</v>
      </c>
      <c r="AL405" s="1">
        <f t="shared" si="61"/>
        <v>1</v>
      </c>
      <c r="AM405" s="1">
        <f t="shared" si="62"/>
        <v>0</v>
      </c>
      <c r="AN405" s="1">
        <f t="shared" si="64"/>
        <v>0</v>
      </c>
      <c r="AO405" s="1">
        <f t="shared" si="65"/>
        <v>1</v>
      </c>
    </row>
    <row r="406" spans="36:41" x14ac:dyDescent="0.35">
      <c r="AJ406" s="29">
        <f t="shared" si="63"/>
        <v>46843</v>
      </c>
      <c r="AK406">
        <f t="shared" si="60"/>
        <v>0</v>
      </c>
      <c r="AL406" s="1">
        <f t="shared" si="61"/>
        <v>0.35</v>
      </c>
      <c r="AM406" s="1">
        <f t="shared" si="62"/>
        <v>0</v>
      </c>
      <c r="AN406" s="1">
        <f t="shared" si="64"/>
        <v>0</v>
      </c>
      <c r="AO406" s="1">
        <f t="shared" si="65"/>
        <v>0.35</v>
      </c>
    </row>
    <row r="407" spans="36:41" x14ac:dyDescent="0.35">
      <c r="AJ407" s="29"/>
      <c r="AK407" s="1"/>
    </row>
    <row r="408" spans="36:41" x14ac:dyDescent="0.35">
      <c r="AJ408" s="29"/>
      <c r="AK408" s="1"/>
    </row>
    <row r="874" spans="15:22" x14ac:dyDescent="0.35">
      <c r="O874" s="25"/>
      <c r="P874" s="26"/>
      <c r="Q874" s="26"/>
      <c r="V874" s="26"/>
    </row>
    <row r="875" spans="15:22" x14ac:dyDescent="0.35">
      <c r="O875" s="25"/>
      <c r="P875" s="26"/>
      <c r="Q875" s="26"/>
      <c r="V875" s="26"/>
    </row>
    <row r="876" spans="15:22" x14ac:dyDescent="0.35">
      <c r="O876" s="25"/>
      <c r="P876" s="26"/>
      <c r="Q876" s="26"/>
      <c r="V876" s="26"/>
    </row>
    <row r="877" spans="15:22" x14ac:dyDescent="0.35">
      <c r="O877" s="25"/>
      <c r="P877" s="26"/>
      <c r="Q877" s="26"/>
      <c r="V877" s="26"/>
    </row>
    <row r="878" spans="15:22" x14ac:dyDescent="0.35">
      <c r="O878" s="25"/>
      <c r="P878" s="26"/>
      <c r="Q878" s="26"/>
      <c r="V878" s="26"/>
    </row>
    <row r="879" spans="15:22" x14ac:dyDescent="0.35">
      <c r="O879" s="25"/>
      <c r="P879" s="26"/>
      <c r="Q879" s="26"/>
      <c r="V879" s="26"/>
    </row>
    <row r="880" spans="15:22" x14ac:dyDescent="0.35">
      <c r="O880" s="25"/>
      <c r="P880" s="26"/>
      <c r="Q880" s="26"/>
      <c r="V880" s="26"/>
    </row>
    <row r="881" spans="15:22" x14ac:dyDescent="0.35">
      <c r="O881" s="25"/>
      <c r="P881" s="26"/>
      <c r="Q881" s="26"/>
      <c r="V881" s="26"/>
    </row>
    <row r="882" spans="15:22" x14ac:dyDescent="0.35">
      <c r="O882" s="25"/>
      <c r="P882" s="26"/>
      <c r="Q882" s="26"/>
      <c r="V882" s="26"/>
    </row>
    <row r="883" spans="15:22" x14ac:dyDescent="0.35">
      <c r="O883" s="25"/>
      <c r="P883" s="26"/>
      <c r="Q883" s="26"/>
      <c r="V883" s="26"/>
    </row>
    <row r="884" spans="15:22" x14ac:dyDescent="0.35">
      <c r="O884" s="25"/>
      <c r="P884" s="26"/>
      <c r="Q884" s="26"/>
      <c r="V884" s="26"/>
    </row>
    <row r="885" spans="15:22" x14ac:dyDescent="0.35">
      <c r="O885" s="25"/>
      <c r="P885" s="26"/>
      <c r="Q885" s="26"/>
      <c r="V885" s="26"/>
    </row>
    <row r="886" spans="15:22" x14ac:dyDescent="0.35">
      <c r="O886" s="25"/>
      <c r="P886" s="26"/>
      <c r="Q886" s="26"/>
      <c r="V886" s="26"/>
    </row>
    <row r="887" spans="15:22" x14ac:dyDescent="0.35">
      <c r="O887" s="25"/>
      <c r="P887" s="26"/>
      <c r="Q887" s="26"/>
      <c r="V887" s="26"/>
    </row>
    <row r="888" spans="15:22" x14ac:dyDescent="0.35">
      <c r="O888" s="25"/>
      <c r="P888" s="26"/>
      <c r="Q888" s="26"/>
      <c r="V888" s="26"/>
    </row>
    <row r="889" spans="15:22" x14ac:dyDescent="0.35">
      <c r="O889" s="25"/>
      <c r="P889" s="26"/>
      <c r="Q889" s="26"/>
      <c r="V889" s="26"/>
    </row>
    <row r="890" spans="15:22" x14ac:dyDescent="0.35">
      <c r="O890" s="25"/>
      <c r="P890" s="26"/>
      <c r="Q890" s="26"/>
      <c r="V890" s="26"/>
    </row>
    <row r="891" spans="15:22" x14ac:dyDescent="0.35">
      <c r="O891" s="25"/>
      <c r="P891" s="26"/>
      <c r="Q891" s="26"/>
      <c r="V891" s="26"/>
    </row>
    <row r="892" spans="15:22" x14ac:dyDescent="0.35">
      <c r="O892" s="25"/>
      <c r="P892" s="26"/>
      <c r="Q892" s="26"/>
      <c r="V892" s="26"/>
    </row>
    <row r="893" spans="15:22" x14ac:dyDescent="0.35">
      <c r="O893" s="25"/>
      <c r="P893" s="26"/>
      <c r="Q893" s="26"/>
      <c r="V893" s="26"/>
    </row>
    <row r="894" spans="15:22" x14ac:dyDescent="0.35">
      <c r="O894" s="25"/>
      <c r="P894" s="26"/>
      <c r="Q894" s="26"/>
      <c r="V894" s="26"/>
    </row>
    <row r="895" spans="15:22" x14ac:dyDescent="0.35">
      <c r="O895" s="25"/>
      <c r="P895" s="26"/>
      <c r="Q895" s="26"/>
      <c r="V895" s="26"/>
    </row>
    <row r="896" spans="15:22" x14ac:dyDescent="0.35">
      <c r="O896" s="25"/>
      <c r="P896" s="26"/>
      <c r="Q896" s="26"/>
      <c r="V896" s="26"/>
    </row>
    <row r="897" spans="15:22" x14ac:dyDescent="0.35">
      <c r="O897" s="25"/>
      <c r="P897" s="26"/>
      <c r="Q897" s="26"/>
      <c r="V897" s="26"/>
    </row>
    <row r="898" spans="15:22" x14ac:dyDescent="0.35">
      <c r="O898" s="25"/>
      <c r="P898" s="26"/>
      <c r="Q898" s="26"/>
      <c r="V898" s="26"/>
    </row>
    <row r="899" spans="15:22" x14ac:dyDescent="0.35">
      <c r="O899" s="25"/>
      <c r="P899" s="26"/>
      <c r="Q899" s="26"/>
      <c r="V899" s="26"/>
    </row>
    <row r="900" spans="15:22" x14ac:dyDescent="0.35">
      <c r="O900" s="25"/>
      <c r="P900" s="26"/>
      <c r="Q900" s="26"/>
      <c r="V900" s="26"/>
    </row>
    <row r="901" spans="15:22" x14ac:dyDescent="0.35">
      <c r="O901" s="25"/>
      <c r="P901" s="26"/>
      <c r="Q901" s="26"/>
      <c r="V901" s="26"/>
    </row>
    <row r="902" spans="15:22" x14ac:dyDescent="0.35">
      <c r="O902" s="25"/>
      <c r="P902" s="26"/>
      <c r="Q902" s="26"/>
      <c r="V902" s="26"/>
    </row>
    <row r="903" spans="15:22" x14ac:dyDescent="0.35">
      <c r="O903" s="25"/>
      <c r="P903" s="26"/>
      <c r="Q903" s="26"/>
      <c r="V903" s="26"/>
    </row>
    <row r="904" spans="15:22" x14ac:dyDescent="0.35">
      <c r="O904" s="25"/>
      <c r="P904" s="26"/>
      <c r="Q904" s="26"/>
      <c r="V904" s="26"/>
    </row>
    <row r="905" spans="15:22" x14ac:dyDescent="0.35">
      <c r="O905" s="25"/>
      <c r="P905" s="26"/>
      <c r="Q905" s="26"/>
      <c r="V905" s="26"/>
    </row>
    <row r="906" spans="15:22" x14ac:dyDescent="0.35">
      <c r="O906" s="25"/>
      <c r="P906" s="26"/>
      <c r="Q906" s="26"/>
      <c r="V906" s="26"/>
    </row>
    <row r="907" spans="15:22" x14ac:dyDescent="0.35">
      <c r="O907" s="25"/>
      <c r="P907" s="26"/>
      <c r="Q907" s="26"/>
      <c r="V907" s="26"/>
    </row>
    <row r="908" spans="15:22" x14ac:dyDescent="0.35">
      <c r="O908" s="25"/>
      <c r="P908" s="26"/>
      <c r="Q908" s="26"/>
      <c r="V908" s="26"/>
    </row>
    <row r="909" spans="15:22" x14ac:dyDescent="0.35">
      <c r="O909" s="25"/>
      <c r="P909" s="26"/>
      <c r="Q909" s="26"/>
      <c r="V909" s="26"/>
    </row>
    <row r="910" spans="15:22" x14ac:dyDescent="0.35">
      <c r="O910" s="25"/>
      <c r="P910" s="26"/>
      <c r="Q910" s="26"/>
      <c r="V910" s="26"/>
    </row>
    <row r="911" spans="15:22" x14ac:dyDescent="0.35">
      <c r="O911" s="25"/>
      <c r="P911" s="26"/>
      <c r="Q911" s="26"/>
      <c r="V911" s="26"/>
    </row>
    <row r="912" spans="15:22" x14ac:dyDescent="0.35">
      <c r="O912" s="25"/>
      <c r="P912" s="26"/>
      <c r="Q912" s="26"/>
      <c r="V912" s="26"/>
    </row>
    <row r="913" spans="15:22" x14ac:dyDescent="0.35">
      <c r="O913" s="25"/>
      <c r="P913" s="26"/>
      <c r="Q913" s="26"/>
      <c r="V913" s="26"/>
    </row>
    <row r="914" spans="15:22" x14ac:dyDescent="0.35">
      <c r="O914" s="25"/>
      <c r="P914" s="26"/>
      <c r="Q914" s="26"/>
      <c r="V914" s="26"/>
    </row>
    <row r="915" spans="15:22" x14ac:dyDescent="0.35">
      <c r="O915" s="25"/>
      <c r="P915" s="26"/>
      <c r="Q915" s="26"/>
      <c r="V915" s="26"/>
    </row>
    <row r="916" spans="15:22" x14ac:dyDescent="0.35">
      <c r="O916" s="25"/>
      <c r="P916" s="26"/>
      <c r="Q916" s="26"/>
      <c r="V916" s="26"/>
    </row>
    <row r="917" spans="15:22" x14ac:dyDescent="0.35">
      <c r="O917" s="25"/>
      <c r="P917" s="26"/>
      <c r="Q917" s="26"/>
      <c r="V917" s="26"/>
    </row>
    <row r="918" spans="15:22" x14ac:dyDescent="0.35">
      <c r="O918" s="25"/>
      <c r="P918" s="26"/>
      <c r="Q918" s="26"/>
      <c r="V918" s="26"/>
    </row>
    <row r="919" spans="15:22" x14ac:dyDescent="0.35">
      <c r="O919" s="25"/>
      <c r="P919" s="26"/>
      <c r="Q919" s="26"/>
      <c r="V919" s="26"/>
    </row>
    <row r="920" spans="15:22" x14ac:dyDescent="0.35">
      <c r="O920" s="25"/>
      <c r="P920" s="26"/>
      <c r="Q920" s="26"/>
      <c r="V920" s="26"/>
    </row>
    <row r="921" spans="15:22" x14ac:dyDescent="0.35">
      <c r="O921" s="25"/>
      <c r="P921" s="26"/>
      <c r="Q921" s="26"/>
      <c r="V921" s="26"/>
    </row>
    <row r="922" spans="15:22" x14ac:dyDescent="0.35">
      <c r="O922" s="25"/>
      <c r="P922" s="26"/>
      <c r="Q922" s="26"/>
      <c r="V922" s="26"/>
    </row>
    <row r="923" spans="15:22" x14ac:dyDescent="0.35">
      <c r="O923" s="25"/>
      <c r="P923" s="26"/>
      <c r="Q923" s="26"/>
      <c r="V923" s="26"/>
    </row>
    <row r="924" spans="15:22" x14ac:dyDescent="0.35">
      <c r="O924" s="25"/>
      <c r="P924" s="26"/>
      <c r="Q924" s="26"/>
      <c r="V924" s="26"/>
    </row>
    <row r="925" spans="15:22" x14ac:dyDescent="0.35">
      <c r="O925" s="25"/>
      <c r="P925" s="26"/>
      <c r="Q925" s="26"/>
      <c r="V925" s="26"/>
    </row>
    <row r="926" spans="15:22" x14ac:dyDescent="0.35">
      <c r="O926" s="25"/>
      <c r="P926" s="26"/>
      <c r="Q926" s="26"/>
      <c r="V926" s="26"/>
    </row>
    <row r="927" spans="15:22" x14ac:dyDescent="0.35">
      <c r="O927" s="25"/>
      <c r="P927" s="26"/>
      <c r="Q927" s="26"/>
      <c r="V927" s="26"/>
    </row>
    <row r="928" spans="15:22" x14ac:dyDescent="0.35">
      <c r="O928" s="25"/>
      <c r="P928" s="26"/>
      <c r="Q928" s="26"/>
      <c r="V928" s="26"/>
    </row>
    <row r="929" spans="15:22" x14ac:dyDescent="0.35">
      <c r="O929" s="25"/>
      <c r="P929" s="26"/>
      <c r="Q929" s="26"/>
      <c r="V929" s="26"/>
    </row>
    <row r="930" spans="15:22" x14ac:dyDescent="0.35">
      <c r="O930" s="25"/>
      <c r="P930" s="26"/>
      <c r="Q930" s="26"/>
      <c r="V930" s="26"/>
    </row>
    <row r="938" spans="15:22" x14ac:dyDescent="0.35">
      <c r="O938" s="19"/>
    </row>
  </sheetData>
  <mergeCells count="12">
    <mergeCell ref="G4:H4"/>
    <mergeCell ref="L4:M4"/>
    <mergeCell ref="V4:W4"/>
    <mergeCell ref="Q4:R4"/>
    <mergeCell ref="V12:W12"/>
    <mergeCell ref="Q12:R12"/>
    <mergeCell ref="L12:M12"/>
    <mergeCell ref="G12:H12"/>
    <mergeCell ref="G5:H11"/>
    <mergeCell ref="L5:M11"/>
    <mergeCell ref="Q5:R11"/>
    <mergeCell ref="V5:W11"/>
  </mergeCells>
  <printOptions horizontalCentered="1"/>
  <pageMargins left="0.23622047244094491" right="0.23622047244094491" top="0.74803149606299213" bottom="0.74803149606299213" header="0.31496062992125984" footer="0.31496062992125984"/>
  <pageSetup paperSize="9" scale="30" orientation="portrait" r:id="rId1"/>
  <headerFooter>
    <oddFooter>&amp;L_x000D_&amp;1#&amp;"Aptos"&amp;10&amp;K0000FF Classification NaTran : Public [X] Interne [ ] Diffusion limitée [ ] Confidentiel entreprise [ ]</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2BC07A-0F09-4DB3-AB69-FBAB2C5786AA}">
  <sheetPr codeName="Feuil3">
    <tabColor theme="7" tint="0.59999389629810485"/>
    <pageSetUpPr fitToPage="1"/>
  </sheetPr>
  <dimension ref="A1:AF936"/>
  <sheetViews>
    <sheetView showGridLines="0" view="pageBreakPreview" zoomScale="70" zoomScaleNormal="80" zoomScaleSheetLayoutView="70" workbookViewId="0">
      <selection activeCell="A2" sqref="A2"/>
    </sheetView>
  </sheetViews>
  <sheetFormatPr baseColWidth="10" defaultColWidth="11.453125" defaultRowHeight="14.5" x14ac:dyDescent="0.35"/>
  <cols>
    <col min="1" max="1" width="17.453125" style="1" customWidth="1"/>
    <col min="2" max="4" width="11.453125" style="1"/>
    <col min="5" max="5" width="12.5429687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26" width="11.453125" style="1"/>
    <col min="27" max="27" width="1.81640625" style="1" customWidth="1"/>
    <col min="32" max="16384" width="11.453125" style="1"/>
  </cols>
  <sheetData>
    <row r="1" spans="1:32" s="74" customFormat="1" ht="17.5" x14ac:dyDescent="0.3">
      <c r="A1" s="103" t="s">
        <v>214</v>
      </c>
      <c r="C1" s="79"/>
      <c r="E1" s="77"/>
      <c r="F1" s="75"/>
      <c r="G1" s="76" t="s">
        <v>215</v>
      </c>
      <c r="H1" s="76"/>
      <c r="I1" s="77"/>
      <c r="J1" s="77"/>
      <c r="K1" s="78" t="s">
        <v>207</v>
      </c>
      <c r="L1" s="77"/>
      <c r="M1" s="77"/>
      <c r="N1" s="77"/>
      <c r="O1" s="77"/>
      <c r="P1" s="77"/>
      <c r="Q1" s="77"/>
      <c r="R1" s="77"/>
      <c r="S1" s="77"/>
      <c r="V1" s="77"/>
      <c r="W1" s="77"/>
      <c r="X1" s="77"/>
    </row>
    <row r="2" spans="1:32" x14ac:dyDescent="0.35">
      <c r="C2" s="5"/>
      <c r="D2" s="6"/>
      <c r="E2" s="3"/>
      <c r="F2" s="2"/>
      <c r="G2" s="3"/>
      <c r="H2" s="3"/>
      <c r="I2" s="3"/>
      <c r="J2" s="3"/>
      <c r="K2" s="3"/>
      <c r="L2" s="3"/>
      <c r="M2" s="3"/>
      <c r="N2" s="3"/>
      <c r="O2" s="3"/>
      <c r="P2" s="3"/>
      <c r="Q2" s="3"/>
      <c r="R2" s="3"/>
      <c r="S2" s="3"/>
      <c r="V2" s="3"/>
      <c r="W2" s="3"/>
      <c r="X2" s="3"/>
      <c r="AF2" s="6"/>
    </row>
    <row r="3" spans="1:32" ht="15" x14ac:dyDescent="0.35">
      <c r="A3" s="85" t="s">
        <v>217</v>
      </c>
      <c r="B3" s="85"/>
      <c r="C3" s="86"/>
      <c r="D3" s="155">
        <f>H3+M3+R3+W3</f>
        <v>45</v>
      </c>
      <c r="E3" s="85" t="s">
        <v>218</v>
      </c>
      <c r="F3" s="2"/>
      <c r="G3" s="109" t="str">
        <f>Serene_A_I!G3</f>
        <v>Serene Atl 25</v>
      </c>
      <c r="H3" s="246">
        <f>Serene_A_I!H3</f>
        <v>17.013766</v>
      </c>
      <c r="I3" s="70" t="s">
        <v>207</v>
      </c>
      <c r="J3" s="71"/>
      <c r="K3" s="3"/>
      <c r="L3" s="109" t="str">
        <f>Serene_A_I!L3</f>
        <v>Serene Atl 26</v>
      </c>
      <c r="M3" s="246">
        <f>Serene_A_I!M3</f>
        <v>14.10256</v>
      </c>
      <c r="N3" s="70" t="s">
        <v>207</v>
      </c>
      <c r="O3" s="71"/>
      <c r="P3" s="3"/>
      <c r="Q3" s="109" t="str">
        <f>Serene_A_I!Q3</f>
        <v>Serene Atl 27</v>
      </c>
      <c r="R3" s="246">
        <f>Serene_A_I!R3</f>
        <v>13.883673999999999</v>
      </c>
      <c r="S3" s="70" t="s">
        <v>207</v>
      </c>
      <c r="T3" s="71"/>
      <c r="V3" s="109">
        <f>Serene_A_I!V3</f>
        <v>0</v>
      </c>
      <c r="W3" s="109">
        <f>Serene_A_I!W3</f>
        <v>0</v>
      </c>
      <c r="X3" s="70" t="s">
        <v>207</v>
      </c>
      <c r="Y3" s="71"/>
      <c r="AF3" s="6"/>
    </row>
    <row r="4" spans="1:32" ht="25.5" customHeight="1" x14ac:dyDescent="0.35">
      <c r="A4" s="85" t="s">
        <v>219</v>
      </c>
      <c r="B4" s="85"/>
      <c r="C4" s="86"/>
      <c r="D4" s="87">
        <f>(H3*I4+M3*N4+R3*S4+W3*X4)/D3</f>
        <v>77.71315222222222</v>
      </c>
      <c r="E4" s="85" t="s">
        <v>220</v>
      </c>
      <c r="F4" s="2"/>
      <c r="G4" s="336" t="s">
        <v>221</v>
      </c>
      <c r="H4" s="337"/>
      <c r="I4" s="70">
        <f>SUMIFS('Base Produits'!$W:$W,'Base Produits'!$V:$V,G3)</f>
        <v>70</v>
      </c>
      <c r="J4" s="71"/>
      <c r="K4" s="3"/>
      <c r="L4" s="336" t="s">
        <v>221</v>
      </c>
      <c r="M4" s="337"/>
      <c r="N4" s="70">
        <f>SUMIFS('Base Produits'!$W:$W,'Base Produits'!$V:$V,L3)</f>
        <v>70</v>
      </c>
      <c r="O4" s="71"/>
      <c r="P4" s="3"/>
      <c r="Q4" s="336" t="s">
        <v>221</v>
      </c>
      <c r="R4" s="337"/>
      <c r="S4" s="70">
        <f>SUMIFS('Base Produits'!$W:$W,'Base Produits'!$V:$V,Q3)</f>
        <v>95</v>
      </c>
      <c r="T4" s="71"/>
      <c r="V4" s="336" t="s">
        <v>221</v>
      </c>
      <c r="W4" s="337"/>
      <c r="X4" s="70">
        <f>SUMIFS('Base Produits'!$W:$W,'Base Produits'!$V:$V,V3)</f>
        <v>0</v>
      </c>
      <c r="Y4" s="71"/>
      <c r="AF4" s="6"/>
    </row>
    <row r="5" spans="1:32" ht="38.25" customHeight="1" x14ac:dyDescent="0.35">
      <c r="A5" s="85" t="s">
        <v>222</v>
      </c>
      <c r="B5" s="85"/>
      <c r="C5" s="86"/>
      <c r="D5" s="87">
        <f>(IFERROR(H3/I4,0)+IFERROR(M3/N4,0)+IFERROR(R3/S4,0)+IFERROR(W3/X4,0))*1000</f>
        <v>590.66287969924815</v>
      </c>
      <c r="E5" s="85" t="s">
        <v>223</v>
      </c>
      <c r="F5" s="2"/>
      <c r="G5" s="338" t="s">
        <v>224</v>
      </c>
      <c r="H5" s="339"/>
      <c r="I5" s="72" t="s">
        <v>225</v>
      </c>
      <c r="J5" s="73" t="s">
        <v>226</v>
      </c>
      <c r="K5" s="3"/>
      <c r="L5" s="338" t="s">
        <v>224</v>
      </c>
      <c r="M5" s="339"/>
      <c r="N5" s="72" t="s">
        <v>225</v>
      </c>
      <c r="O5" s="73" t="s">
        <v>226</v>
      </c>
      <c r="P5" s="3"/>
      <c r="Q5" s="338" t="s">
        <v>224</v>
      </c>
      <c r="R5" s="339"/>
      <c r="S5" s="72" t="s">
        <v>225</v>
      </c>
      <c r="T5" s="73" t="s">
        <v>226</v>
      </c>
      <c r="V5" s="338" t="s">
        <v>224</v>
      </c>
      <c r="W5" s="339"/>
      <c r="X5" s="72" t="s">
        <v>225</v>
      </c>
      <c r="Y5" s="73" t="s">
        <v>226</v>
      </c>
      <c r="AF5" s="6"/>
    </row>
    <row r="6" spans="1:32" x14ac:dyDescent="0.35">
      <c r="C6" s="5"/>
      <c r="D6" s="6"/>
      <c r="F6" s="2"/>
      <c r="G6" s="340"/>
      <c r="H6" s="341"/>
      <c r="I6" s="80">
        <f>SUMIFS('Base Produits'!$G:$G,'Base Produits'!$E:$E,G$3,'Base Produits'!$F:$F,1)</f>
        <v>1</v>
      </c>
      <c r="J6" s="81">
        <f>SUMIFS('Base Produits'!$H:$H,'Base Produits'!$E:$E,G$3,'Base Produits'!$F:$F,1)</f>
        <v>1</v>
      </c>
      <c r="K6" s="3"/>
      <c r="L6" s="340"/>
      <c r="M6" s="341"/>
      <c r="N6" s="80">
        <f>SUMIFS('Base Produits'!$G:$G,'Base Produits'!$E:$E,L$3,'Base Produits'!$F:$F,1)</f>
        <v>1</v>
      </c>
      <c r="O6" s="81">
        <f>SUMIFS('Base Produits'!$H:$H,'Base Produits'!$E:$E,L$3,'Base Produits'!$F:$F,1)</f>
        <v>1</v>
      </c>
      <c r="P6" s="3"/>
      <c r="Q6" s="340"/>
      <c r="R6" s="341"/>
      <c r="S6" s="80">
        <f>SUMIFS('Base Produits'!$G:$G,'Base Produits'!$E:$E,Q$3,'Base Produits'!$F:$F,1)</f>
        <v>1</v>
      </c>
      <c r="T6" s="81">
        <f>SUMIFS('Base Produits'!$H:$H,'Base Produits'!$E:$E,Q$3,'Base Produits'!$F:$F,1)</f>
        <v>1</v>
      </c>
      <c r="V6" s="340"/>
      <c r="W6" s="341"/>
      <c r="X6" s="80">
        <f>SUMIFS('Base Produits'!$G:$G,'Base Produits'!$E:$E,V$3,'Base Produits'!$F:$F,1)</f>
        <v>0</v>
      </c>
      <c r="Y6" s="81">
        <f>SUMIFS('Base Produits'!$H:$H,'Base Produits'!$E:$E,V$3,'Base Produits'!$F:$F,1)</f>
        <v>0</v>
      </c>
      <c r="AF6" s="6"/>
    </row>
    <row r="7" spans="1:32" x14ac:dyDescent="0.35">
      <c r="C7" s="5"/>
      <c r="D7" s="6"/>
      <c r="F7" s="2"/>
      <c r="G7" s="340"/>
      <c r="H7" s="341"/>
      <c r="I7" s="82">
        <f>IF(OR(I6=0,I6=""),"",SUMIFS('Base Produits'!$G:$G,'Base Produits'!$E:$E,G$3,'Base Produits'!$F:$F,2))</f>
        <v>0.7</v>
      </c>
      <c r="J7" s="83">
        <f>IF(OR(I6=0,I6=""),"",SUMIFS('Base Produits'!$H:$H,'Base Produits'!$E:$E,G$3,'Base Produits'!$F:$F,2))</f>
        <v>0.72</v>
      </c>
      <c r="K7" s="3"/>
      <c r="L7" s="340"/>
      <c r="M7" s="341"/>
      <c r="N7" s="82">
        <f>IF(OR(N6=0,N6=""),"",SUMIFS('Base Produits'!$G:$G,'Base Produits'!$E:$E,L$3,'Base Produits'!$F:$F,2))</f>
        <v>0.7</v>
      </c>
      <c r="O7" s="83">
        <f>IF(OR(N6=0,N6=""),"",SUMIFS('Base Produits'!$H:$H,'Base Produits'!$E:$E,L$3,'Base Produits'!$F:$F,2))</f>
        <v>0.72</v>
      </c>
      <c r="P7" s="3"/>
      <c r="Q7" s="340"/>
      <c r="R7" s="341"/>
      <c r="S7" s="82">
        <f>IF(OR(S6=0,S6=""),"",SUMIFS('Base Produits'!$G:$G,'Base Produits'!$E:$E,Q$3,'Base Produits'!$F:$F,2))</f>
        <v>0.66</v>
      </c>
      <c r="T7" s="83">
        <f>IF(OR(S6=0,S6=""),"",SUMIFS('Base Produits'!$H:$H,'Base Produits'!$E:$E,Q$3,'Base Produits'!$F:$F,2))</f>
        <v>0.9</v>
      </c>
      <c r="V7" s="340"/>
      <c r="W7" s="341"/>
      <c r="X7" s="82" t="str">
        <f>IF(OR(X6=0,X6=""),"",SUMIFS('Base Produits'!$G:$G,'Base Produits'!$E:$E,V$3,'Base Produits'!$F:$F,2))</f>
        <v/>
      </c>
      <c r="Y7" s="83" t="str">
        <f>IF(OR(X6=0,X6=""),"",SUMIFS('Base Produits'!$H:$H,'Base Produits'!$E:$E,V$3,'Base Produits'!$F:$F,2))</f>
        <v/>
      </c>
      <c r="AF7" s="6"/>
    </row>
    <row r="8" spans="1:32" x14ac:dyDescent="0.35">
      <c r="C8" s="5"/>
      <c r="D8" s="6"/>
      <c r="F8" s="2"/>
      <c r="G8" s="340"/>
      <c r="H8" s="341"/>
      <c r="I8" s="82">
        <f>IF(OR(I7=0,I7=""),"",SUMIFS('Base Produits'!$G:$G,'Base Produits'!$E:$E,G$3,'Base Produits'!$F:$F,3))</f>
        <v>0.25</v>
      </c>
      <c r="J8" s="83">
        <f>IF(OR(I7=0,I7=""),"",SUMIFS('Base Produits'!$H:$H,'Base Produits'!$E:$E,G$3,'Base Produits'!$F:$F,3))</f>
        <v>0.36</v>
      </c>
      <c r="K8" s="3"/>
      <c r="L8" s="340"/>
      <c r="M8" s="341"/>
      <c r="N8" s="82">
        <f>IF(OR(N7=0,N7=""),"",SUMIFS('Base Produits'!$G:$G,'Base Produits'!$E:$E,L$3,'Base Produits'!$F:$F,3))</f>
        <v>0.25</v>
      </c>
      <c r="O8" s="83">
        <f>IF(OR(N7=0,N7=""),"",SUMIFS('Base Produits'!$H:$H,'Base Produits'!$E:$E,L$3,'Base Produits'!$F:$F,3))</f>
        <v>0.36</v>
      </c>
      <c r="P8" s="3"/>
      <c r="Q8" s="340"/>
      <c r="R8" s="341"/>
      <c r="S8" s="82">
        <f>IF(OR(S7=0,S7=""),"",SUMIFS('Base Produits'!$G:$G,'Base Produits'!$E:$E,Q$3,'Base Produits'!$F:$F,3))</f>
        <v>0.45</v>
      </c>
      <c r="T8" s="83">
        <f>IF(OR(S7=0,S7=""),"",SUMIFS('Base Produits'!$H:$H,'Base Produits'!$E:$E,Q$3,'Base Produits'!$F:$F,3))</f>
        <v>0.7</v>
      </c>
      <c r="V8" s="340"/>
      <c r="W8" s="341"/>
      <c r="X8" s="82" t="str">
        <f>IF(OR(X7=0,X7=""),"",SUMIFS('Base Produits'!$G:$G,'Base Produits'!$E:$E,V$3,'Base Produits'!$F:$F,3))</f>
        <v/>
      </c>
      <c r="Y8" s="83" t="str">
        <f>IF(OR(X7=0,X7=""),"",SUMIFS('Base Produits'!$H:$H,'Base Produits'!$E:$E,V$3,'Base Produits'!$F:$F,3))</f>
        <v/>
      </c>
      <c r="AF8" s="6"/>
    </row>
    <row r="9" spans="1:32" x14ac:dyDescent="0.35">
      <c r="C9" s="5"/>
      <c r="D9" s="208"/>
      <c r="F9" s="2"/>
      <c r="G9" s="340"/>
      <c r="H9" s="341"/>
      <c r="I9" s="82">
        <f>IF(OR(I8=0,I8=""),"",SUMIFS('Base Produits'!$G:$G,'Base Produits'!$E:$E,G$3,'Base Produits'!$F:$F,4))</f>
        <v>0.1</v>
      </c>
      <c r="J9" s="83">
        <f>IF(OR(I8=0,I8=""),"",SUMIFS('Base Produits'!$H:$H,'Base Produits'!$E:$E,G$3,'Base Produits'!$F:$F,4))</f>
        <v>0.22</v>
      </c>
      <c r="K9" s="3"/>
      <c r="L9" s="340"/>
      <c r="M9" s="341"/>
      <c r="N9" s="82">
        <f>IF(OR(N8=0,N8=""),"",SUMIFS('Base Produits'!$G:$G,'Base Produits'!$E:$E,L$3,'Base Produits'!$F:$F,4))</f>
        <v>0.1</v>
      </c>
      <c r="O9" s="83">
        <f>IF(OR(N8=0,N8=""),"",SUMIFS('Base Produits'!$H:$H,'Base Produits'!$E:$E,L$3,'Base Produits'!$F:$F,4))</f>
        <v>0.22</v>
      </c>
      <c r="P9" s="3"/>
      <c r="Q9" s="340"/>
      <c r="R9" s="341"/>
      <c r="S9" s="82">
        <f>IF(OR(S8=0,S8=""),"",SUMIFS('Base Produits'!$G:$G,'Base Produits'!$E:$E,Q$3,'Base Produits'!$F:$F,4))</f>
        <v>0</v>
      </c>
      <c r="T9" s="83">
        <f>IF(OR(S8=0,S8=""),"",SUMIFS('Base Produits'!$H:$H,'Base Produits'!$E:$E,Q$3,'Base Produits'!$F:$F,4))</f>
        <v>0.24</v>
      </c>
      <c r="V9" s="340"/>
      <c r="W9" s="341"/>
      <c r="X9" s="82" t="str">
        <f>IF(OR(X8=0,X8=""),"",SUMIFS('Base Produits'!$G:$G,'Base Produits'!$E:$E,V$3,'Base Produits'!$F:$F,4))</f>
        <v/>
      </c>
      <c r="Y9" s="83" t="str">
        <f>IF(OR(X8=0,X8=""),"",SUMIFS('Base Produits'!$H:$H,'Base Produits'!$E:$E,V$3,'Base Produits'!$F:$F,4))</f>
        <v/>
      </c>
      <c r="AF9" s="6"/>
    </row>
    <row r="10" spans="1:32" x14ac:dyDescent="0.35">
      <c r="C10" s="5"/>
      <c r="D10" s="6"/>
      <c r="E10" s="3"/>
      <c r="F10" s="2"/>
      <c r="G10" s="340"/>
      <c r="H10" s="341"/>
      <c r="I10" s="82">
        <f>IF(OR(I9=0,I9=""),"",SUMIFS('Base Produits'!$G:$G,'Base Produits'!$E:$E,G$3,'Base Produits'!$F:$F,5))</f>
        <v>0</v>
      </c>
      <c r="J10" s="83">
        <f>IF(OR(I9=0,I9=""),"",SUMIFS('Base Produits'!$H:$H,'Base Produits'!$E:$E,G$3,'Base Produits'!$F:$F,5))</f>
        <v>0.17</v>
      </c>
      <c r="K10" s="3"/>
      <c r="L10" s="340"/>
      <c r="M10" s="341"/>
      <c r="N10" s="82">
        <f>IF(OR(N9=0,N9=""),"",SUMIFS('Base Produits'!$G:$G,'Base Produits'!$E:$E,L$3,'Base Produits'!$F:$F,5))</f>
        <v>0</v>
      </c>
      <c r="O10" s="83">
        <f>IF(OR(N9=0,N9=""),"",SUMIFS('Base Produits'!$H:$H,'Base Produits'!$E:$E,L$3,'Base Produits'!$F:$F,5))</f>
        <v>0.17</v>
      </c>
      <c r="P10" s="3"/>
      <c r="Q10" s="340"/>
      <c r="R10" s="341"/>
      <c r="S10" s="82" t="str">
        <f>IF(OR(S9=0,S9=""),"",SUMIFS('Base Produits'!$G:$G,'Base Produits'!$E:$E,Q$3,'Base Produits'!$F:$F,5))</f>
        <v/>
      </c>
      <c r="T10" s="83" t="str">
        <f>IF(OR(S9=0,S9=""),"",SUMIFS('Base Produits'!$H:$H,'Base Produits'!$E:$E,Q$3,'Base Produits'!$F:$F,5))</f>
        <v/>
      </c>
      <c r="V10" s="340"/>
      <c r="W10" s="341"/>
      <c r="X10" s="82" t="str">
        <f>IF(OR(X9=0,X9=""),"",SUMIFS('Base Produits'!$G:$G,'Base Produits'!$E:$E,V$3,'Base Produits'!$F:$F,5))</f>
        <v/>
      </c>
      <c r="Y10" s="83" t="str">
        <f>IF(OR(X9=0,X9=""),"",SUMIFS('Base Produits'!$H:$H,'Base Produits'!$E:$E,V$3,'Base Produits'!$F:$F,5))</f>
        <v/>
      </c>
      <c r="AF10" s="6"/>
    </row>
    <row r="11" spans="1:32" x14ac:dyDescent="0.35">
      <c r="C11" s="5"/>
      <c r="D11" s="6"/>
      <c r="E11" s="3"/>
      <c r="F11" s="2"/>
      <c r="G11" s="342"/>
      <c r="H11" s="343"/>
      <c r="I11" s="82" t="str">
        <f>IF(OR(I10=0,I10=""),"",SUMIFS('Base Produits'!$G:$G,'Base Produits'!$E:$E,G$3,'Base Produits'!$F:$F,6))</f>
        <v/>
      </c>
      <c r="J11" s="83" t="str">
        <f>IF(OR(I10=0,I10=""),"",SUMIFS('Base Produits'!$H:$H,'Base Produits'!$E:$E,G$3,'Base Produits'!$F:$F,6))</f>
        <v/>
      </c>
      <c r="K11" s="3"/>
      <c r="L11" s="342"/>
      <c r="M11" s="343"/>
      <c r="N11" s="82" t="str">
        <f>IF(OR(N10=0,N10=""),"",SUMIFS('Base Produits'!$G:$G,'Base Produits'!$E:$E,L$3,'Base Produits'!$F:$F,6))</f>
        <v/>
      </c>
      <c r="O11" s="83" t="str">
        <f>IF(OR(N10=0,N10=""),"",SUMIFS('Base Produits'!$H:$H,'Base Produits'!$E:$E,L$3,'Base Produits'!$F:$F,6))</f>
        <v/>
      </c>
      <c r="P11" s="3"/>
      <c r="Q11" s="342"/>
      <c r="R11" s="343"/>
      <c r="S11" s="82" t="str">
        <f>IF(OR(S10=0,S10=""),"",SUMIFS('Base Produits'!$G:$G,'Base Produits'!$E:$E,Q$3,'Base Produits'!$F:$F,6))</f>
        <v/>
      </c>
      <c r="T11" s="83" t="str">
        <f>IF(OR(S10=0,S10=""),"",SUMIFS('Base Produits'!$H:$H,'Base Produits'!$E:$E,Q$3,'Base Produits'!$F:$F,6))</f>
        <v/>
      </c>
      <c r="V11" s="342"/>
      <c r="W11" s="343"/>
      <c r="X11" s="82" t="str">
        <f>IF(OR(X10=0,X10=""),"",SUMIFS('Base Produits'!$G:$G,'Base Produits'!$E:$E,V$3,'Base Produits'!$F:$F,6))</f>
        <v/>
      </c>
      <c r="Y11" s="83" t="str">
        <f>IF(OR(X10=0,X10=""),"",SUMIFS('Base Produits'!$H:$H,'Base Produits'!$E:$E,V$3,'Base Produits'!$F:$F,6))</f>
        <v/>
      </c>
      <c r="AF11" s="6"/>
    </row>
    <row r="12" spans="1:32" ht="25.5" customHeight="1" x14ac:dyDescent="0.35">
      <c r="C12" s="5"/>
      <c r="D12" s="6"/>
      <c r="E12" s="3"/>
      <c r="F12" s="2"/>
      <c r="G12" s="336" t="s">
        <v>229</v>
      </c>
      <c r="H12" s="337"/>
      <c r="I12" s="70">
        <f>SUMIFS('Base Produits'!$X:$X,'Base Produits'!$V:$V,G3)</f>
        <v>158</v>
      </c>
      <c r="J12" s="71"/>
      <c r="K12" s="3"/>
      <c r="L12" s="336" t="s">
        <v>229</v>
      </c>
      <c r="M12" s="337"/>
      <c r="N12" s="70">
        <f>SUMIFS('Base Produits'!$X:$X,'Base Produits'!$V:$V,L3)</f>
        <v>158</v>
      </c>
      <c r="O12" s="71"/>
      <c r="P12" s="3"/>
      <c r="Q12" s="336" t="s">
        <v>229</v>
      </c>
      <c r="R12" s="337"/>
      <c r="S12" s="70">
        <f>SUMIFS('Base Produits'!$X:$X,'Base Produits'!$V:$V,Q3)</f>
        <v>158</v>
      </c>
      <c r="T12" s="71"/>
      <c r="V12" s="336" t="s">
        <v>229</v>
      </c>
      <c r="W12" s="337"/>
      <c r="X12" s="70">
        <f>SUMIFS('Base Produits'!$X:$X,'Base Produits'!$V:$V,V3)</f>
        <v>0</v>
      </c>
      <c r="Y12" s="71"/>
      <c r="AF12" s="6"/>
    </row>
    <row r="13" spans="1:32" x14ac:dyDescent="0.35">
      <c r="C13" s="5"/>
      <c r="D13" s="6"/>
      <c r="E13" s="3"/>
      <c r="F13" s="2"/>
      <c r="G13" s="15"/>
      <c r="H13" s="15"/>
      <c r="I13" s="16"/>
      <c r="J13" s="16"/>
      <c r="K13" s="3"/>
      <c r="L13" s="15"/>
      <c r="M13" s="15"/>
      <c r="N13" s="16"/>
      <c r="O13" s="16"/>
      <c r="P13" s="3"/>
      <c r="Q13" s="15"/>
      <c r="R13" s="15"/>
      <c r="S13" s="16"/>
      <c r="T13" s="16"/>
      <c r="V13" s="15"/>
      <c r="W13" s="15"/>
      <c r="X13" s="16"/>
      <c r="Y13" s="16"/>
      <c r="AF13" s="6"/>
    </row>
    <row r="14" spans="1:32" x14ac:dyDescent="0.35">
      <c r="C14" s="5"/>
      <c r="D14" s="6"/>
      <c r="E14" s="3"/>
      <c r="F14" s="2"/>
      <c r="G14" s="15"/>
      <c r="H14" s="15"/>
      <c r="I14" s="16"/>
      <c r="J14" s="16"/>
      <c r="K14" s="3"/>
      <c r="L14" s="15"/>
      <c r="M14" s="15"/>
      <c r="N14" s="16"/>
      <c r="O14" s="16"/>
      <c r="P14" s="3"/>
      <c r="Q14" s="15"/>
      <c r="R14" s="15"/>
      <c r="S14" s="16"/>
      <c r="T14" s="16"/>
      <c r="V14" s="15"/>
      <c r="W14" s="15"/>
      <c r="X14" s="16"/>
      <c r="Y14" s="16"/>
    </row>
    <row r="15" spans="1:32" ht="11.15" customHeight="1" x14ac:dyDescent="0.35">
      <c r="C15" s="5"/>
      <c r="D15" s="6"/>
      <c r="E15" s="3"/>
      <c r="F15" s="2"/>
      <c r="G15" s="15"/>
      <c r="H15" s="15"/>
      <c r="I15" s="16"/>
      <c r="J15" s="16"/>
      <c r="K15" s="3"/>
      <c r="L15" s="15"/>
      <c r="M15" s="15"/>
      <c r="N15" s="16"/>
      <c r="O15" s="16"/>
      <c r="P15" s="3"/>
      <c r="Q15" s="15"/>
      <c r="R15" s="15"/>
      <c r="S15" s="16"/>
      <c r="T15" s="16"/>
      <c r="V15" s="15"/>
      <c r="W15" s="15"/>
      <c r="X15" s="16"/>
      <c r="Y15" s="16"/>
    </row>
    <row r="16" spans="1:32" x14ac:dyDescent="0.35">
      <c r="C16" s="5"/>
      <c r="D16" s="6"/>
      <c r="E16" s="3"/>
      <c r="F16" s="2"/>
      <c r="G16" s="15"/>
      <c r="H16" s="15"/>
      <c r="I16" s="16"/>
      <c r="J16" s="16"/>
      <c r="K16" s="3"/>
      <c r="L16" s="15"/>
      <c r="M16" s="15"/>
      <c r="N16" s="16"/>
      <c r="O16" s="16"/>
      <c r="P16" s="3"/>
      <c r="Q16" s="15"/>
      <c r="R16" s="15"/>
      <c r="S16" s="16"/>
      <c r="T16" s="16"/>
      <c r="V16" s="15"/>
      <c r="W16" s="15"/>
      <c r="X16" s="16"/>
      <c r="Y16" s="16"/>
    </row>
    <row r="17" spans="1:32" x14ac:dyDescent="0.35">
      <c r="C17" s="5"/>
      <c r="D17" s="6"/>
      <c r="E17" s="3"/>
      <c r="F17" s="2"/>
      <c r="G17" s="15"/>
      <c r="H17" s="15"/>
      <c r="I17" s="207"/>
      <c r="J17" s="16"/>
      <c r="K17" s="3"/>
      <c r="L17" s="15"/>
      <c r="M17" s="15"/>
      <c r="N17" s="16"/>
      <c r="O17" s="16"/>
      <c r="P17" s="3"/>
      <c r="Q17" s="15"/>
      <c r="R17" s="15"/>
      <c r="S17" s="16"/>
      <c r="T17" s="16"/>
      <c r="V17" s="15"/>
      <c r="W17" s="15"/>
      <c r="X17" s="16"/>
      <c r="Y17" s="16"/>
    </row>
    <row r="18" spans="1:32" x14ac:dyDescent="0.35">
      <c r="C18" s="5"/>
      <c r="D18" s="6"/>
      <c r="E18" s="3"/>
      <c r="F18" s="2"/>
      <c r="G18" s="15"/>
      <c r="H18" s="15"/>
      <c r="I18" s="16"/>
      <c r="J18" s="16"/>
      <c r="K18" s="3"/>
      <c r="L18" s="15"/>
      <c r="M18" s="15"/>
      <c r="N18" s="16"/>
      <c r="O18" s="16"/>
      <c r="P18" s="3"/>
      <c r="Q18" s="15"/>
      <c r="R18" s="15"/>
      <c r="S18" s="16"/>
      <c r="T18" s="16"/>
      <c r="V18" s="15"/>
      <c r="W18" s="15"/>
      <c r="X18" s="16"/>
      <c r="Y18" s="16"/>
    </row>
    <row r="19" spans="1:32" x14ac:dyDescent="0.35">
      <c r="C19" s="5"/>
      <c r="D19" s="6"/>
      <c r="E19" s="3"/>
      <c r="F19" s="2"/>
      <c r="G19" s="15"/>
      <c r="H19" s="15"/>
      <c r="I19" s="16"/>
      <c r="J19" s="16"/>
      <c r="K19" s="3"/>
      <c r="L19" s="15"/>
      <c r="M19" s="15"/>
      <c r="N19" s="16"/>
      <c r="O19" s="16"/>
      <c r="P19" s="3"/>
      <c r="Q19" s="15"/>
      <c r="R19" s="15"/>
      <c r="S19" s="16"/>
      <c r="T19" s="16"/>
      <c r="V19" s="15"/>
      <c r="W19" s="15"/>
      <c r="X19" s="16"/>
      <c r="Y19" s="16"/>
    </row>
    <row r="20" spans="1:32" x14ac:dyDescent="0.35">
      <c r="C20" s="5"/>
      <c r="D20" s="6"/>
      <c r="E20" s="3"/>
      <c r="F20" s="2"/>
      <c r="G20" s="15"/>
      <c r="H20" s="15"/>
      <c r="I20" s="16"/>
      <c r="J20" s="16"/>
      <c r="K20" s="3"/>
      <c r="L20" s="15"/>
      <c r="M20" s="15"/>
      <c r="N20" s="16"/>
      <c r="O20" s="16"/>
      <c r="P20" s="3"/>
      <c r="Q20" s="15"/>
      <c r="R20" s="15"/>
      <c r="S20" s="16"/>
      <c r="T20" s="16"/>
      <c r="V20" s="15"/>
      <c r="W20" s="15"/>
      <c r="X20" s="16"/>
      <c r="Y20" s="16"/>
    </row>
    <row r="21" spans="1:32" x14ac:dyDescent="0.35">
      <c r="C21" s="5"/>
      <c r="D21" s="6"/>
      <c r="E21" s="3"/>
      <c r="F21" s="2"/>
      <c r="G21" s="15"/>
      <c r="H21" s="15"/>
      <c r="I21" s="16"/>
      <c r="J21" s="16"/>
      <c r="K21" s="3"/>
      <c r="L21" s="15"/>
      <c r="M21" s="15"/>
      <c r="N21" s="16"/>
      <c r="O21" s="16"/>
      <c r="P21" s="3"/>
      <c r="Q21" s="15"/>
      <c r="R21" s="15"/>
      <c r="S21" s="16"/>
      <c r="T21" s="16"/>
      <c r="V21" s="15"/>
      <c r="W21" s="15"/>
      <c r="X21" s="16"/>
      <c r="Y21" s="16"/>
    </row>
    <row r="22" spans="1:32" x14ac:dyDescent="0.35">
      <c r="C22" s="5"/>
      <c r="D22" s="6"/>
      <c r="E22" s="3"/>
      <c r="F22" s="2"/>
      <c r="G22" s="15"/>
      <c r="H22" s="15"/>
      <c r="I22" s="16"/>
      <c r="J22" s="16"/>
      <c r="K22" s="3"/>
      <c r="L22" s="15"/>
      <c r="M22" s="15"/>
      <c r="N22" s="16"/>
      <c r="O22" s="16"/>
      <c r="P22" s="3"/>
      <c r="Q22" s="15"/>
      <c r="R22" s="15"/>
      <c r="S22" s="16"/>
      <c r="T22" s="16"/>
      <c r="V22" s="15"/>
      <c r="W22" s="15"/>
      <c r="X22" s="16"/>
      <c r="Y22" s="16"/>
    </row>
    <row r="23" spans="1:32" x14ac:dyDescent="0.35">
      <c r="C23" s="5"/>
      <c r="D23" s="6"/>
      <c r="E23" s="3"/>
      <c r="F23" s="2"/>
      <c r="G23" s="15"/>
      <c r="H23" s="15"/>
      <c r="I23" s="16"/>
      <c r="J23" s="16"/>
      <c r="K23" s="3"/>
      <c r="L23" s="15"/>
      <c r="M23" s="15"/>
      <c r="N23" s="16"/>
      <c r="O23" s="16"/>
      <c r="P23" s="3"/>
      <c r="Q23" s="15"/>
      <c r="R23" s="15"/>
      <c r="S23" s="16"/>
      <c r="T23" s="16"/>
      <c r="V23" s="15"/>
      <c r="W23" s="15"/>
      <c r="X23" s="16"/>
      <c r="Y23" s="16"/>
    </row>
    <row r="24" spans="1:32" x14ac:dyDescent="0.35">
      <c r="C24" s="5"/>
      <c r="D24" s="6"/>
      <c r="E24" s="3"/>
      <c r="F24" s="2"/>
      <c r="G24" s="15"/>
      <c r="H24" s="15"/>
      <c r="I24" s="16"/>
      <c r="J24" s="16"/>
      <c r="K24" s="3"/>
      <c r="L24" s="15"/>
      <c r="M24" s="15"/>
      <c r="N24" s="16"/>
      <c r="O24" s="16"/>
      <c r="P24" s="3"/>
      <c r="Q24" s="15"/>
      <c r="R24" s="15"/>
      <c r="S24" s="16"/>
      <c r="T24" s="16"/>
      <c r="V24" s="15"/>
      <c r="W24" s="15"/>
      <c r="X24" s="16"/>
      <c r="Y24" s="16"/>
    </row>
    <row r="25" spans="1:32" x14ac:dyDescent="0.35">
      <c r="C25" s="5"/>
      <c r="D25" s="6"/>
      <c r="E25" s="3"/>
      <c r="F25" s="2"/>
      <c r="G25" s="15"/>
      <c r="H25" s="15"/>
      <c r="I25" s="16"/>
      <c r="J25" s="16"/>
      <c r="K25" s="3"/>
      <c r="L25" s="15"/>
      <c r="M25" s="15"/>
      <c r="N25" s="16"/>
      <c r="O25" s="16"/>
      <c r="P25" s="3"/>
      <c r="Q25" s="15"/>
      <c r="R25" s="15"/>
      <c r="S25" s="16"/>
      <c r="T25" s="16"/>
      <c r="V25" s="15"/>
      <c r="W25" s="15"/>
      <c r="X25" s="16"/>
      <c r="Y25" s="16"/>
    </row>
    <row r="26" spans="1:32" x14ac:dyDescent="0.35">
      <c r="C26" s="5"/>
      <c r="D26" s="6"/>
      <c r="E26" s="3"/>
      <c r="F26" s="2"/>
      <c r="G26" s="15"/>
      <c r="H26" s="15"/>
      <c r="I26" s="16"/>
      <c r="J26" s="16"/>
      <c r="K26" s="3"/>
      <c r="L26" s="15"/>
      <c r="M26" s="15"/>
      <c r="N26" s="16"/>
      <c r="O26" s="16"/>
      <c r="P26" s="3"/>
      <c r="Q26" s="15"/>
      <c r="R26" s="15"/>
      <c r="S26" s="16"/>
      <c r="T26" s="16"/>
      <c r="V26" s="15"/>
      <c r="W26" s="15"/>
      <c r="X26" s="16"/>
      <c r="Y26" s="16"/>
    </row>
    <row r="27" spans="1:32" x14ac:dyDescent="0.35">
      <c r="C27" s="5"/>
      <c r="D27" s="6"/>
      <c r="E27" s="3"/>
      <c r="F27" s="2"/>
      <c r="G27" s="15"/>
      <c r="H27" s="15"/>
      <c r="I27" s="16"/>
      <c r="J27" s="16"/>
      <c r="K27" s="3"/>
      <c r="L27" s="15"/>
      <c r="M27" s="15"/>
      <c r="N27" s="16"/>
      <c r="O27" s="16"/>
      <c r="P27" s="3"/>
      <c r="Q27" s="15"/>
      <c r="R27" s="15"/>
      <c r="S27" s="16"/>
      <c r="T27" s="16"/>
      <c r="V27" s="15"/>
      <c r="W27" s="15"/>
      <c r="X27" s="16"/>
      <c r="Y27" s="16"/>
      <c r="AF27" s="19"/>
    </row>
    <row r="28" spans="1:32" x14ac:dyDescent="0.35">
      <c r="E28" s="3"/>
      <c r="F28" s="2"/>
      <c r="AF28" s="20"/>
    </row>
    <row r="29" spans="1:32" x14ac:dyDescent="0.35">
      <c r="E29" s="3"/>
      <c r="F29" s="2"/>
    </row>
    <row r="30" spans="1:32" ht="15" thickBot="1" x14ac:dyDescent="0.4">
      <c r="E30" s="3"/>
      <c r="F30" s="2"/>
      <c r="I30" s="5"/>
      <c r="N30" s="5"/>
      <c r="S30" s="5"/>
      <c r="X30" s="5"/>
    </row>
    <row r="31" spans="1:32" x14ac:dyDescent="0.35">
      <c r="A31" s="62" t="s">
        <v>233</v>
      </c>
      <c r="E31" s="3"/>
      <c r="F31" s="2"/>
      <c r="G31" s="62" t="s">
        <v>234</v>
      </c>
      <c r="H31" s="3"/>
      <c r="I31" s="62" t="s">
        <v>235</v>
      </c>
      <c r="J31" s="3"/>
      <c r="K31" s="3"/>
      <c r="L31" s="3"/>
      <c r="M31" s="3"/>
      <c r="N31" s="62" t="s">
        <v>235</v>
      </c>
      <c r="O31" s="3"/>
      <c r="P31" s="3"/>
      <c r="Q31" s="3"/>
      <c r="R31" s="3"/>
      <c r="S31" s="62" t="s">
        <v>235</v>
      </c>
      <c r="T31" s="3"/>
      <c r="U31" s="3"/>
      <c r="V31" s="3"/>
      <c r="W31" s="3"/>
      <c r="X31" s="62" t="s">
        <v>235</v>
      </c>
    </row>
    <row r="32" spans="1:32" x14ac:dyDescent="0.35">
      <c r="A32" s="63">
        <f>(IFERROR((I32*$H$3/$I$4),0)+IFERROR((N32*$M$3/$N$4),0)+IFERROR((S32*$R$3/$S$4),0)+IFERROR((X32*$W$3/$X$4),0))/($D$5/1000)</f>
        <v>0.18731965209013354</v>
      </c>
      <c r="E32" s="3"/>
      <c r="F32" s="2"/>
      <c r="G32" s="148">
        <v>0</v>
      </c>
      <c r="H32" s="3"/>
      <c r="I32" s="63" cm="1">
        <f t="array" ref="I32">IF($G32&gt;=I$7,TREND(J$6:J$7,I$6:I$7,$G32),IF($G32&gt;=I$8,TREND(J$7:J$8,I$7:I$8,$G32),IF($G32&gt;=I$9,TREND(J$8:J$9,I$8:I$9,$G32),IF($G32&gt;=I$10,TREND(J$9:J$10,I$9:I$10,$G32),IF($G32&gt;=I$11,TREND(J$10:J$11,I$10:I$11,$G32),0)))))</f>
        <v>0.17</v>
      </c>
      <c r="J32" s="3"/>
      <c r="K32" s="3"/>
      <c r="L32" s="3"/>
      <c r="M32" s="3"/>
      <c r="N32" s="63" cm="1">
        <f t="array" ref="N32">IF($G32&gt;=N$7,TREND(O$6:O$7,N$6:N$7,$G32),IF($G32&gt;=N$8,TREND(O$7:O$8,N$7:N$8,$G32),IF($G32&gt;=N$9,TREND(O$8:O$9,N$8:N$9,$G32),IF($G32&gt;=N$10,TREND(O$9:O$10,N$9:N$10,$G32),IF($G32&gt;=N$11,TREND(O$10:O$11,N$10:N$11,$G32),0)))))</f>
        <v>0.17</v>
      </c>
      <c r="O32" s="3"/>
      <c r="P32" s="3"/>
      <c r="Q32" s="3"/>
      <c r="R32" s="3"/>
      <c r="S32" s="63" cm="1">
        <f t="array" ref="S32">IF($G32&gt;=S$7,TREND(T$6:T$7,S$6:S$7,$G32),IF($G32&gt;=S$8,TREND(T$7:T$8,S$7:S$8,$G32),IF($G32&gt;=S$9,TREND(T$8:T$9,S$8:S$9,$G32),IF($G32&gt;=S$10,TREND(T$9:T$10,S$9:S$10,$G32),IF($G32&gt;=S$11,TREND(T$10:T$11,S$10:S$11,$G32),0)))))</f>
        <v>0.24000000000000005</v>
      </c>
      <c r="T32" s="3"/>
      <c r="U32" s="3"/>
      <c r="V32" s="3"/>
      <c r="W32" s="3"/>
      <c r="X32" s="63" cm="1">
        <f t="array" ref="X32">IF($G32&gt;=X$7,TREND(Y$6:Y$7,X$6:X$7,$G32),IF($G32&gt;=X$8,TREND(Y$7:Y$8,X$7:X$8,$G32),IF($G32&gt;=X$9,TREND(Y$8:Y$9,X$8:X$9,$G32),IF($G32&gt;=X$10,TREND(Y$9:Y$10,X$9:X$10,$G32),IF($G32&gt;=X$11,TREND(Y$10:Y$11,X$10:X$11,$G32),0)))))</f>
        <v>0</v>
      </c>
      <c r="Y32" s="3"/>
      <c r="Z32" s="3"/>
      <c r="AA32" s="3"/>
      <c r="AB32" s="3"/>
    </row>
    <row r="33" spans="1:28" x14ac:dyDescent="0.35">
      <c r="A33" s="63">
        <f t="shared" ref="A33:A96" si="0">(IFERROR((I33*$H$3/$I$4),0)+IFERROR((N33*$M$3/$N$4),0)+IFERROR((S33*$R$3/$S$4),0)+IFERROR((X33*$W$3/$X$4),0))/($D$5/1000)</f>
        <v>0.19361175311908005</v>
      </c>
      <c r="D33" s="159"/>
      <c r="E33" s="3"/>
      <c r="F33" s="2"/>
      <c r="G33" s="148">
        <v>0.01</v>
      </c>
      <c r="H33" s="3"/>
      <c r="I33" s="63" cm="1">
        <f t="array" ref="I33">IF($G33&gt;=I$7,TREND(J$6:J$7,I$6:I$7,$G33),IF($G33&gt;=I$8,TREND(J$7:J$8,I$7:I$8,$G33),IF($G33&gt;=I$9,TREND(J$8:J$9,I$8:I$9,$G33),IF($G33&gt;=I$10,TREND(J$9:J$10,I$9:I$10,$G33),IF($G33&gt;=I$11,TREND(J$10:J$11,I$10:I$11,$G33),0)))))</f>
        <v>0.17500000000000002</v>
      </c>
      <c r="J33" s="3"/>
      <c r="K33" s="3"/>
      <c r="L33" s="3"/>
      <c r="M33" s="3"/>
      <c r="N33" s="63" cm="1">
        <f t="array" ref="N33">IF($G33&gt;=N$7,TREND(O$6:O$7,N$6:N$7,$G33),IF($G33&gt;=N$8,TREND(O$7:O$8,N$7:N$8,$G33),IF($G33&gt;=N$9,TREND(O$8:O$9,N$8:N$9,$G33),IF($G33&gt;=N$10,TREND(O$9:O$10,N$9:N$10,$G33),IF($G33&gt;=N$11,TREND(O$10:O$11,N$10:N$11,$G33),0)))))</f>
        <v>0.17500000000000002</v>
      </c>
      <c r="O33" s="3"/>
      <c r="P33" s="3"/>
      <c r="Q33" s="3"/>
      <c r="R33" s="3"/>
      <c r="S33" s="63" cm="1">
        <f t="array" ref="S33">IF($G33&gt;=S$7,TREND(T$6:T$7,S$6:S$7,$G33),IF($G33&gt;=S$8,TREND(T$7:T$8,S$7:S$8,$G33),IF($G33&gt;=S$9,TREND(T$8:T$9,S$8:S$9,$G33),IF($G33&gt;=S$10,TREND(T$9:T$10,S$9:S$10,$G33),IF($G33&gt;=S$11,TREND(T$10:T$11,S$10:S$11,$G33),0)))))</f>
        <v>0.25022222222222229</v>
      </c>
      <c r="T33" s="3"/>
      <c r="U33" s="3"/>
      <c r="V33" s="3"/>
      <c r="W33" s="3"/>
      <c r="X33" s="140">
        <v>0</v>
      </c>
      <c r="Y33" s="3"/>
      <c r="Z33" s="3"/>
      <c r="AA33" s="3"/>
      <c r="AB33" s="3"/>
    </row>
    <row r="34" spans="1:28" x14ac:dyDescent="0.35">
      <c r="A34" s="63">
        <f t="shared" si="0"/>
        <v>0.1999038541480265</v>
      </c>
      <c r="D34" s="159"/>
      <c r="E34" s="3"/>
      <c r="F34" s="21"/>
      <c r="G34" s="148">
        <v>0.02</v>
      </c>
      <c r="H34" s="3"/>
      <c r="I34" s="63" cm="1">
        <f t="array" ref="I34">IF($G34&gt;=I$7,TREND(J$6:J$7,I$6:I$7,$G34),IF($G34&gt;=I$8,TREND(J$7:J$8,I$7:I$8,$G34),IF($G34&gt;=I$9,TREND(J$8:J$9,I$8:I$9,$G34),IF($G34&gt;=I$10,TREND(J$9:J$10,I$9:I$10,$G34),IF($G34&gt;=I$11,TREND(J$10:J$11,I$10:I$11,$G34),0)))))</f>
        <v>0.18000000000000002</v>
      </c>
      <c r="J34" s="3"/>
      <c r="K34" s="3"/>
      <c r="L34" s="3"/>
      <c r="M34" s="3"/>
      <c r="N34" s="63" cm="1">
        <f t="array" ref="N34">IF($G34&gt;=N$7,TREND(O$6:O$7,N$6:N$7,$G34),IF($G34&gt;=N$8,TREND(O$7:O$8,N$7:N$8,$G34),IF($G34&gt;=N$9,TREND(O$8:O$9,N$8:N$9,$G34),IF($G34&gt;=N$10,TREND(O$9:O$10,N$9:N$10,$G34),IF($G34&gt;=N$11,TREND(O$10:O$11,N$10:N$11,$G34),0)))))</f>
        <v>0.18000000000000002</v>
      </c>
      <c r="O34" s="3"/>
      <c r="P34" s="3"/>
      <c r="Q34" s="3"/>
      <c r="R34" s="3"/>
      <c r="S34" s="63" cm="1">
        <f t="array" ref="S34">IF($G34&gt;=S$7,TREND(T$6:T$7,S$6:S$7,$G34),IF($G34&gt;=S$8,TREND(T$7:T$8,S$7:S$8,$G34),IF($G34&gt;=S$9,TREND(T$8:T$9,S$8:S$9,$G34),IF($G34&gt;=S$10,TREND(T$9:T$10,S$9:S$10,$G34),IF($G34&gt;=S$11,TREND(T$10:T$11,S$10:S$11,$G34),0)))))</f>
        <v>0.26044444444444448</v>
      </c>
      <c r="T34" s="3"/>
      <c r="U34" s="3"/>
      <c r="V34" s="3"/>
      <c r="W34" s="3"/>
      <c r="X34" s="140">
        <v>0</v>
      </c>
      <c r="Y34" s="3"/>
      <c r="Z34" s="3"/>
      <c r="AA34" s="3"/>
      <c r="AB34" s="3"/>
    </row>
    <row r="35" spans="1:28" x14ac:dyDescent="0.35">
      <c r="A35" s="63">
        <f t="shared" si="0"/>
        <v>0.20619595517697295</v>
      </c>
      <c r="D35" s="159"/>
      <c r="E35" s="3"/>
      <c r="F35" s="21"/>
      <c r="G35" s="148">
        <v>0.03</v>
      </c>
      <c r="H35" s="3"/>
      <c r="I35" s="63" cm="1">
        <f t="array" ref="I35">IF($G35&gt;=I$7,TREND(J$6:J$7,I$6:I$7,$G35),IF($G35&gt;=I$8,TREND(J$7:J$8,I$7:I$8,$G35),IF($G35&gt;=I$9,TREND(J$8:J$9,I$8:I$9,$G35),IF($G35&gt;=I$10,TREND(J$9:J$10,I$9:I$10,$G35),IF($G35&gt;=I$11,TREND(J$10:J$11,I$10:I$11,$G35),0)))))</f>
        <v>0.185</v>
      </c>
      <c r="J35" s="3"/>
      <c r="K35" s="3"/>
      <c r="L35" s="3"/>
      <c r="M35" s="3"/>
      <c r="N35" s="63" cm="1">
        <f t="array" ref="N35">IF($G35&gt;=N$7,TREND(O$6:O$7,N$6:N$7,$G35),IF($G35&gt;=N$8,TREND(O$7:O$8,N$7:N$8,$G35),IF($G35&gt;=N$9,TREND(O$8:O$9,N$8:N$9,$G35),IF($G35&gt;=N$10,TREND(O$9:O$10,N$9:N$10,$G35),IF($G35&gt;=N$11,TREND(O$10:O$11,N$10:N$11,$G35),0)))))</f>
        <v>0.185</v>
      </c>
      <c r="O35" s="3"/>
      <c r="P35" s="3"/>
      <c r="Q35" s="3"/>
      <c r="R35" s="3"/>
      <c r="S35" s="63" cm="1">
        <f t="array" ref="S35">IF($G35&gt;=S$7,TREND(T$6:T$7,S$6:S$7,$G35),IF($G35&gt;=S$8,TREND(T$7:T$8,S$7:S$8,$G35),IF($G35&gt;=S$9,TREND(T$8:T$9,S$8:S$9,$G35),IF($G35&gt;=S$10,TREND(T$9:T$10,S$9:S$10,$G35),IF($G35&gt;=S$11,TREND(T$10:T$11,S$10:S$11,$G35),0)))))</f>
        <v>0.27066666666666672</v>
      </c>
      <c r="T35" s="3"/>
      <c r="U35" s="3"/>
      <c r="V35" s="3"/>
      <c r="W35" s="3"/>
      <c r="X35" s="140">
        <v>0</v>
      </c>
      <c r="Y35" s="3"/>
      <c r="Z35" s="3"/>
      <c r="AA35" s="3"/>
      <c r="AB35" s="3"/>
    </row>
    <row r="36" spans="1:28" x14ac:dyDescent="0.35">
      <c r="A36" s="63">
        <f t="shared" si="0"/>
        <v>0.21248805620591943</v>
      </c>
      <c r="D36" s="159"/>
      <c r="E36" s="3"/>
      <c r="F36" s="21"/>
      <c r="G36" s="148">
        <v>0.04</v>
      </c>
      <c r="H36" s="3"/>
      <c r="I36" s="63" cm="1">
        <f t="array" ref="I36">IF($G36&gt;=I$7,TREND(J$6:J$7,I$6:I$7,$G36),IF($G36&gt;=I$8,TREND(J$7:J$8,I$7:I$8,$G36),IF($G36&gt;=I$9,TREND(J$8:J$9,I$8:I$9,$G36),IF($G36&gt;=I$10,TREND(J$9:J$10,I$9:I$10,$G36),IF($G36&gt;=I$11,TREND(J$10:J$11,I$10:I$11,$G36),0)))))</f>
        <v>0.19</v>
      </c>
      <c r="J36" s="3"/>
      <c r="K36" s="3"/>
      <c r="L36" s="3"/>
      <c r="M36" s="3"/>
      <c r="N36" s="63" cm="1">
        <f t="array" ref="N36">IF($G36&gt;=N$7,TREND(O$6:O$7,N$6:N$7,$G36),IF($G36&gt;=N$8,TREND(O$7:O$8,N$7:N$8,$G36),IF($G36&gt;=N$9,TREND(O$8:O$9,N$8:N$9,$G36),IF($G36&gt;=N$10,TREND(O$9:O$10,N$9:N$10,$G36),IF($G36&gt;=N$11,TREND(O$10:O$11,N$10:N$11,$G36),0)))))</f>
        <v>0.19</v>
      </c>
      <c r="O36" s="3"/>
      <c r="P36" s="3"/>
      <c r="Q36" s="3"/>
      <c r="R36" s="3"/>
      <c r="S36" s="63" cm="1">
        <f t="array" ref="S36">IF($G36&gt;=S$7,TREND(T$6:T$7,S$6:S$7,$G36),IF($G36&gt;=S$8,TREND(T$7:T$8,S$7:S$8,$G36),IF($G36&gt;=S$9,TREND(T$8:T$9,S$8:S$9,$G36),IF($G36&gt;=S$10,TREND(T$9:T$10,S$9:S$10,$G36),IF($G36&gt;=S$11,TREND(T$10:T$11,S$10:S$11,$G36),0)))))</f>
        <v>0.28088888888888891</v>
      </c>
      <c r="T36" s="3"/>
      <c r="U36" s="3"/>
      <c r="V36" s="3"/>
      <c r="W36" s="3"/>
      <c r="X36" s="140">
        <v>0</v>
      </c>
      <c r="Y36" s="3"/>
      <c r="Z36" s="3"/>
      <c r="AA36" s="3"/>
      <c r="AB36" s="3"/>
    </row>
    <row r="37" spans="1:28" x14ac:dyDescent="0.35">
      <c r="A37" s="63">
        <f t="shared" si="0"/>
        <v>0.21878015723486588</v>
      </c>
      <c r="D37" s="159"/>
      <c r="E37" s="3"/>
      <c r="F37" s="21"/>
      <c r="G37" s="148">
        <v>0.05</v>
      </c>
      <c r="H37" s="3"/>
      <c r="I37" s="63" cm="1">
        <f t="array" ref="I37">IF($G37&gt;=I$7,TREND(J$6:J$7,I$6:I$7,$G37),IF($G37&gt;=I$8,TREND(J$7:J$8,I$7:I$8,$G37),IF($G37&gt;=I$9,TREND(J$8:J$9,I$8:I$9,$G37),IF($G37&gt;=I$10,TREND(J$9:J$10,I$9:I$10,$G37),IF($G37&gt;=I$11,TREND(J$10:J$11,I$10:I$11,$G37),0)))))</f>
        <v>0.19500000000000001</v>
      </c>
      <c r="J37" s="3"/>
      <c r="K37" s="3"/>
      <c r="L37" s="3"/>
      <c r="M37" s="3"/>
      <c r="N37" s="63" cm="1">
        <f t="array" ref="N37">IF($G37&gt;=N$7,TREND(O$6:O$7,N$6:N$7,$G37),IF($G37&gt;=N$8,TREND(O$7:O$8,N$7:N$8,$G37),IF($G37&gt;=N$9,TREND(O$8:O$9,N$8:N$9,$G37),IF($G37&gt;=N$10,TREND(O$9:O$10,N$9:N$10,$G37),IF($G37&gt;=N$11,TREND(O$10:O$11,N$10:N$11,$G37),0)))))</f>
        <v>0.19500000000000001</v>
      </c>
      <c r="O37" s="3"/>
      <c r="P37" s="3"/>
      <c r="Q37" s="3"/>
      <c r="R37" s="3"/>
      <c r="S37" s="63" cm="1">
        <f t="array" ref="S37">IF($G37&gt;=S$7,TREND(T$6:T$7,S$6:S$7,$G37),IF($G37&gt;=S$8,TREND(T$7:T$8,S$7:S$8,$G37),IF($G37&gt;=S$9,TREND(T$8:T$9,S$8:S$9,$G37),IF($G37&gt;=S$10,TREND(T$9:T$10,S$9:S$10,$G37),IF($G37&gt;=S$11,TREND(T$10:T$11,S$10:S$11,$G37),0)))))</f>
        <v>0.29111111111111115</v>
      </c>
      <c r="T37" s="3"/>
      <c r="U37" s="3"/>
      <c r="V37" s="3"/>
      <c r="W37" s="3"/>
      <c r="X37" s="140">
        <v>0</v>
      </c>
      <c r="Y37" s="3"/>
      <c r="Z37" s="3"/>
      <c r="AA37" s="3"/>
      <c r="AB37" s="3"/>
    </row>
    <row r="38" spans="1:28" x14ac:dyDescent="0.35">
      <c r="A38" s="63">
        <f t="shared" si="0"/>
        <v>0.22507225826381233</v>
      </c>
      <c r="D38" s="159"/>
      <c r="E38" s="3"/>
      <c r="F38" s="21"/>
      <c r="G38" s="148">
        <v>0.06</v>
      </c>
      <c r="H38" s="3"/>
      <c r="I38" s="63" cm="1">
        <f t="array" ref="I38">IF($G38&gt;=I$7,TREND(J$6:J$7,I$6:I$7,$G38),IF($G38&gt;=I$8,TREND(J$7:J$8,I$7:I$8,$G38),IF($G38&gt;=I$9,TREND(J$8:J$9,I$8:I$9,$G38),IF($G38&gt;=I$10,TREND(J$9:J$10,I$9:I$10,$G38),IF($G38&gt;=I$11,TREND(J$10:J$11,I$10:I$11,$G38),0)))))</f>
        <v>0.2</v>
      </c>
      <c r="J38" s="3"/>
      <c r="K38" s="3"/>
      <c r="L38" s="3"/>
      <c r="M38" s="3"/>
      <c r="N38" s="63" cm="1">
        <f t="array" ref="N38">IF($G38&gt;=N$7,TREND(O$6:O$7,N$6:N$7,$G38),IF($G38&gt;=N$8,TREND(O$7:O$8,N$7:N$8,$G38),IF($G38&gt;=N$9,TREND(O$8:O$9,N$8:N$9,$G38),IF($G38&gt;=N$10,TREND(O$9:O$10,N$9:N$10,$G38),IF($G38&gt;=N$11,TREND(O$10:O$11,N$10:N$11,$G38),0)))))</f>
        <v>0.2</v>
      </c>
      <c r="O38" s="3"/>
      <c r="P38" s="3"/>
      <c r="Q38" s="3"/>
      <c r="R38" s="3"/>
      <c r="S38" s="63" cm="1">
        <f t="array" ref="S38">IF($G38&gt;=S$7,TREND(T$6:T$7,S$6:S$7,$G38),IF($G38&gt;=S$8,TREND(T$7:T$8,S$7:S$8,$G38),IF($G38&gt;=S$9,TREND(T$8:T$9,S$8:S$9,$G38),IF($G38&gt;=S$10,TREND(T$9:T$10,S$9:S$10,$G38),IF($G38&gt;=S$11,TREND(T$10:T$11,S$10:S$11,$G38),0)))))</f>
        <v>0.30133333333333334</v>
      </c>
      <c r="T38" s="3"/>
      <c r="U38" s="3"/>
      <c r="V38" s="3"/>
      <c r="W38" s="3"/>
      <c r="X38" s="140">
        <v>0</v>
      </c>
      <c r="Y38" s="3"/>
      <c r="Z38" s="3"/>
      <c r="AA38" s="3"/>
      <c r="AB38" s="3"/>
    </row>
    <row r="39" spans="1:28" x14ac:dyDescent="0.35">
      <c r="A39" s="63">
        <f t="shared" si="0"/>
        <v>0.23136435929275884</v>
      </c>
      <c r="D39" s="159"/>
      <c r="E39" s="3"/>
      <c r="F39" s="21"/>
      <c r="G39" s="148">
        <v>7.0000000000000007E-2</v>
      </c>
      <c r="H39" s="3"/>
      <c r="I39" s="63" cm="1">
        <f t="array" ref="I39">IF($G39&gt;=I$7,TREND(J$6:J$7,I$6:I$7,$G39),IF($G39&gt;=I$8,TREND(J$7:J$8,I$7:I$8,$G39),IF($G39&gt;=I$9,TREND(J$8:J$9,I$8:I$9,$G39),IF($G39&gt;=I$10,TREND(J$9:J$10,I$9:I$10,$G39),IF($G39&gt;=I$11,TREND(J$10:J$11,I$10:I$11,$G39),0)))))</f>
        <v>0.20500000000000002</v>
      </c>
      <c r="J39" s="3"/>
      <c r="K39" s="3"/>
      <c r="L39" s="3"/>
      <c r="M39" s="3"/>
      <c r="N39" s="63" cm="1">
        <f t="array" ref="N39">IF($G39&gt;=N$7,TREND(O$6:O$7,N$6:N$7,$G39),IF($G39&gt;=N$8,TREND(O$7:O$8,N$7:N$8,$G39),IF($G39&gt;=N$9,TREND(O$8:O$9,N$8:N$9,$G39),IF($G39&gt;=N$10,TREND(O$9:O$10,N$9:N$10,$G39),IF($G39&gt;=N$11,TREND(O$10:O$11,N$10:N$11,$G39),0)))))</f>
        <v>0.20500000000000002</v>
      </c>
      <c r="O39" s="3"/>
      <c r="P39" s="3"/>
      <c r="Q39" s="3"/>
      <c r="R39" s="3"/>
      <c r="S39" s="63" cm="1">
        <f t="array" ref="S39">IF($G39&gt;=S$7,TREND(T$6:T$7,S$6:S$7,$G39),IF($G39&gt;=S$8,TREND(T$7:T$8,S$7:S$8,$G39),IF($G39&gt;=S$9,TREND(T$8:T$9,S$8:S$9,$G39),IF($G39&gt;=S$10,TREND(T$9:T$10,S$9:S$10,$G39),IF($G39&gt;=S$11,TREND(T$10:T$11,S$10:S$11,$G39),0)))))</f>
        <v>0.31155555555555559</v>
      </c>
      <c r="T39" s="3"/>
      <c r="U39" s="3"/>
      <c r="V39" s="3"/>
      <c r="W39" s="3"/>
      <c r="X39" s="140">
        <v>0</v>
      </c>
      <c r="Y39" s="3"/>
      <c r="Z39" s="3"/>
      <c r="AA39" s="3"/>
      <c r="AB39" s="3"/>
    </row>
    <row r="40" spans="1:28" x14ac:dyDescent="0.35">
      <c r="A40" s="63">
        <f t="shared" si="0"/>
        <v>0.23765646032170526</v>
      </c>
      <c r="D40" s="159"/>
      <c r="E40" s="3"/>
      <c r="F40" s="21"/>
      <c r="G40" s="148">
        <v>0.08</v>
      </c>
      <c r="H40" s="3"/>
      <c r="I40" s="63" cm="1">
        <f t="array" ref="I40">IF($G40&gt;=I$7,TREND(J$6:J$7,I$6:I$7,$G40),IF($G40&gt;=I$8,TREND(J$7:J$8,I$7:I$8,$G40),IF($G40&gt;=I$9,TREND(J$8:J$9,I$8:I$9,$G40),IF($G40&gt;=I$10,TREND(J$9:J$10,I$9:I$10,$G40),IF($G40&gt;=I$11,TREND(J$10:J$11,I$10:I$11,$G40),0)))))</f>
        <v>0.21000000000000002</v>
      </c>
      <c r="J40" s="3"/>
      <c r="K40" s="3"/>
      <c r="L40" s="3"/>
      <c r="M40" s="3"/>
      <c r="N40" s="63" cm="1">
        <f t="array" ref="N40">IF($G40&gt;=N$7,TREND(O$6:O$7,N$6:N$7,$G40),IF($G40&gt;=N$8,TREND(O$7:O$8,N$7:N$8,$G40),IF($G40&gt;=N$9,TREND(O$8:O$9,N$8:N$9,$G40),IF($G40&gt;=N$10,TREND(O$9:O$10,N$9:N$10,$G40),IF($G40&gt;=N$11,TREND(O$10:O$11,N$10:N$11,$G40),0)))))</f>
        <v>0.21000000000000002</v>
      </c>
      <c r="O40" s="3"/>
      <c r="P40" s="3"/>
      <c r="Q40" s="3"/>
      <c r="R40" s="3"/>
      <c r="S40" s="63" cm="1">
        <f t="array" ref="S40">IF($G40&gt;=S$7,TREND(T$6:T$7,S$6:S$7,$G40),IF($G40&gt;=S$8,TREND(T$7:T$8,S$7:S$8,$G40),IF($G40&gt;=S$9,TREND(T$8:T$9,S$8:S$9,$G40),IF($G40&gt;=S$10,TREND(T$9:T$10,S$9:S$10,$G40),IF($G40&gt;=S$11,TREND(T$10:T$11,S$10:S$11,$G40),0)))))</f>
        <v>0.32177777777777783</v>
      </c>
      <c r="T40" s="3"/>
      <c r="U40" s="3"/>
      <c r="V40" s="3"/>
      <c r="W40" s="3"/>
      <c r="X40" s="140">
        <v>0</v>
      </c>
      <c r="Y40" s="3"/>
      <c r="Z40" s="3"/>
      <c r="AA40" s="3"/>
      <c r="AB40" s="3"/>
    </row>
    <row r="41" spans="1:28" x14ac:dyDescent="0.35">
      <c r="A41" s="63">
        <f t="shared" si="0"/>
        <v>0.24394856135065177</v>
      </c>
      <c r="D41" s="159"/>
      <c r="E41" s="3"/>
      <c r="F41" s="21"/>
      <c r="G41" s="148">
        <v>0.09</v>
      </c>
      <c r="H41" s="3"/>
      <c r="I41" s="63" cm="1">
        <f t="array" ref="I41">IF($G41&gt;=I$7,TREND(J$6:J$7,I$6:I$7,$G41),IF($G41&gt;=I$8,TREND(J$7:J$8,I$7:I$8,$G41),IF($G41&gt;=I$9,TREND(J$8:J$9,I$8:I$9,$G41),IF($G41&gt;=I$10,TREND(J$9:J$10,I$9:I$10,$G41),IF($G41&gt;=I$11,TREND(J$10:J$11,I$10:I$11,$G41),0)))))</f>
        <v>0.215</v>
      </c>
      <c r="J41" s="3"/>
      <c r="K41" s="3"/>
      <c r="L41" s="3"/>
      <c r="M41" s="3"/>
      <c r="N41" s="63" cm="1">
        <f t="array" ref="N41">IF($G41&gt;=N$7,TREND(O$6:O$7,N$6:N$7,$G41),IF($G41&gt;=N$8,TREND(O$7:O$8,N$7:N$8,$G41),IF($G41&gt;=N$9,TREND(O$8:O$9,N$8:N$9,$G41),IF($G41&gt;=N$10,TREND(O$9:O$10,N$9:N$10,$G41),IF($G41&gt;=N$11,TREND(O$10:O$11,N$10:N$11,$G41),0)))))</f>
        <v>0.215</v>
      </c>
      <c r="O41" s="3"/>
      <c r="P41" s="3"/>
      <c r="Q41" s="3"/>
      <c r="R41" s="3"/>
      <c r="S41" s="63" cm="1">
        <f t="array" ref="S41">IF($G41&gt;=S$7,TREND(T$6:T$7,S$6:S$7,$G41),IF($G41&gt;=S$8,TREND(T$7:T$8,S$7:S$8,$G41),IF($G41&gt;=S$9,TREND(T$8:T$9,S$8:S$9,$G41),IF($G41&gt;=S$10,TREND(T$9:T$10,S$9:S$10,$G41),IF($G41&gt;=S$11,TREND(T$10:T$11,S$10:S$11,$G41),0)))))</f>
        <v>0.33200000000000002</v>
      </c>
      <c r="T41" s="3"/>
      <c r="U41" s="3"/>
      <c r="V41" s="3"/>
      <c r="W41" s="3"/>
      <c r="X41" s="140">
        <v>0</v>
      </c>
      <c r="Y41" s="3"/>
      <c r="Z41" s="3"/>
      <c r="AA41" s="3"/>
      <c r="AB41" s="3"/>
    </row>
    <row r="42" spans="1:28" x14ac:dyDescent="0.35">
      <c r="A42" s="63">
        <f t="shared" si="0"/>
        <v>0.25024066237959819</v>
      </c>
      <c r="D42" s="159"/>
      <c r="E42" s="17"/>
      <c r="F42" s="21"/>
      <c r="G42" s="148">
        <v>0.1</v>
      </c>
      <c r="H42" s="3"/>
      <c r="I42" s="63" cm="1">
        <f t="array" ref="I42">IF($G42&gt;=I$7,TREND(J$6:J$7,I$6:I$7,$G42),IF($G42&gt;=I$8,TREND(J$7:J$8,I$7:I$8,$G42),IF($G42&gt;=I$9,TREND(J$8:J$9,I$8:I$9,$G42),IF($G42&gt;=I$10,TREND(J$9:J$10,I$9:I$10,$G42),IF($G42&gt;=I$11,TREND(J$10:J$11,I$10:I$11,$G42),0)))))</f>
        <v>0.22000000000000003</v>
      </c>
      <c r="J42" s="3"/>
      <c r="K42" s="3"/>
      <c r="L42" s="3"/>
      <c r="M42" s="27"/>
      <c r="N42" s="63" cm="1">
        <f t="array" ref="N42">IF($G42&gt;=N$7,TREND(O$6:O$7,N$6:N$7,$G42),IF($G42&gt;=N$8,TREND(O$7:O$8,N$7:N$8,$G42),IF($G42&gt;=N$9,TREND(O$8:O$9,N$8:N$9,$G42),IF($G42&gt;=N$10,TREND(O$9:O$10,N$9:N$10,$G42),IF($G42&gt;=N$11,TREND(O$10:O$11,N$10:N$11,$G42),0)))))</f>
        <v>0.22000000000000003</v>
      </c>
      <c r="O42" s="3"/>
      <c r="P42" s="3"/>
      <c r="Q42" s="3"/>
      <c r="R42" s="3"/>
      <c r="S42" s="63" cm="1">
        <f t="array" ref="S42">IF($G42&gt;=S$7,TREND(T$6:T$7,S$6:S$7,$G42),IF($G42&gt;=S$8,TREND(T$7:T$8,S$7:S$8,$G42),IF($G42&gt;=S$9,TREND(T$8:T$9,S$8:S$9,$G42),IF($G42&gt;=S$10,TREND(T$9:T$10,S$9:S$10,$G42),IF($G42&gt;=S$11,TREND(T$10:T$11,S$10:S$11,$G42),0)))))</f>
        <v>0.34222222222222226</v>
      </c>
      <c r="T42" s="3"/>
      <c r="U42" s="3"/>
      <c r="V42" s="3"/>
      <c r="W42" s="3"/>
      <c r="X42" s="140">
        <v>0</v>
      </c>
      <c r="Y42" s="3"/>
      <c r="Z42" s="3"/>
      <c r="AA42" s="3"/>
      <c r="AB42" s="3"/>
    </row>
    <row r="43" spans="1:28" x14ac:dyDescent="0.35">
      <c r="A43" s="63">
        <f t="shared" si="0"/>
        <v>0.25979392780296495</v>
      </c>
      <c r="D43" s="159"/>
      <c r="E43" s="3"/>
      <c r="F43" s="21"/>
      <c r="G43" s="148">
        <v>0.11</v>
      </c>
      <c r="H43" s="3"/>
      <c r="I43" s="63" cm="1">
        <f t="array" ref="I43">IF($G43&gt;=I$7,TREND(J$6:J$7,I$6:I$7,$G43),IF($G43&gt;=I$8,TREND(J$7:J$8,I$7:I$8,$G43),IF($G43&gt;=I$9,TREND(J$8:J$9,I$8:I$9,$G43),IF($G43&gt;=I$10,TREND(J$9:J$10,I$9:I$10,$G43),IF($G43&gt;=I$11,TREND(J$10:J$11,I$10:I$11,$G43),0)))))</f>
        <v>0.22933333333333333</v>
      </c>
      <c r="J43" s="3"/>
      <c r="K43" s="3"/>
      <c r="L43" s="3"/>
      <c r="M43" s="3"/>
      <c r="N43" s="63" cm="1">
        <f t="array" ref="N43">IF($G43&gt;=N$7,TREND(O$6:O$7,N$6:N$7,$G43),IF($G43&gt;=N$8,TREND(O$7:O$8,N$7:N$8,$G43),IF($G43&gt;=N$9,TREND(O$8:O$9,N$8:N$9,$G43),IF($G43&gt;=N$10,TREND(O$9:O$10,N$9:N$10,$G43),IF($G43&gt;=N$11,TREND(O$10:O$11,N$10:N$11,$G43),0)))))</f>
        <v>0.22933333333333333</v>
      </c>
      <c r="O43" s="3"/>
      <c r="P43" s="3"/>
      <c r="Q43" s="3"/>
      <c r="R43" s="3"/>
      <c r="S43" s="63" cm="1">
        <f t="array" ref="S43">IF($G43&gt;=S$7,TREND(T$6:T$7,S$6:S$7,$G43),IF($G43&gt;=S$8,TREND(T$7:T$8,S$7:S$8,$G43),IF($G43&gt;=S$9,TREND(T$8:T$9,S$8:S$9,$G43),IF($G43&gt;=S$10,TREND(T$9:T$10,S$9:S$10,$G43),IF($G43&gt;=S$11,TREND(T$10:T$11,S$10:S$11,$G43),0)))))</f>
        <v>0.35244444444444445</v>
      </c>
      <c r="T43" s="3"/>
      <c r="U43" s="3"/>
      <c r="V43" s="3"/>
      <c r="W43" s="3"/>
      <c r="X43" s="140">
        <v>0</v>
      </c>
      <c r="Y43" s="3"/>
      <c r="Z43" s="3"/>
      <c r="AA43" s="3"/>
      <c r="AB43" s="3"/>
    </row>
    <row r="44" spans="1:28" x14ac:dyDescent="0.35">
      <c r="A44" s="63">
        <f t="shared" si="0"/>
        <v>0.26934719322633177</v>
      </c>
      <c r="D44" s="159"/>
      <c r="E44" s="3"/>
      <c r="F44" s="21"/>
      <c r="G44" s="148">
        <v>0.12</v>
      </c>
      <c r="H44" s="3"/>
      <c r="I44" s="63" cm="1">
        <f t="array" ref="I44">IF($G44&gt;=I$7,TREND(J$6:J$7,I$6:I$7,$G44),IF($G44&gt;=I$8,TREND(J$7:J$8,I$7:I$8,$G44),IF($G44&gt;=I$9,TREND(J$8:J$9,I$8:I$9,$G44),IF($G44&gt;=I$10,TREND(J$9:J$10,I$9:I$10,$G44),IF($G44&gt;=I$11,TREND(J$10:J$11,I$10:I$11,$G44),0)))))</f>
        <v>0.23866666666666667</v>
      </c>
      <c r="J44" s="3"/>
      <c r="K44" s="3"/>
      <c r="L44" s="3"/>
      <c r="M44" s="3"/>
      <c r="N44" s="63" cm="1">
        <f t="array" ref="N44">IF($G44&gt;=N$7,TREND(O$6:O$7,N$6:N$7,$G44),IF($G44&gt;=N$8,TREND(O$7:O$8,N$7:N$8,$G44),IF($G44&gt;=N$9,TREND(O$8:O$9,N$8:N$9,$G44),IF($G44&gt;=N$10,TREND(O$9:O$10,N$9:N$10,$G44),IF($G44&gt;=N$11,TREND(O$10:O$11,N$10:N$11,$G44),0)))))</f>
        <v>0.23866666666666667</v>
      </c>
      <c r="O44" s="3"/>
      <c r="P44" s="3"/>
      <c r="Q44" s="3"/>
      <c r="R44" s="3"/>
      <c r="S44" s="63" cm="1">
        <f t="array" ref="S44">IF($G44&gt;=S$7,TREND(T$6:T$7,S$6:S$7,$G44),IF($G44&gt;=S$8,TREND(T$7:T$8,S$7:S$8,$G44),IF($G44&gt;=S$9,TREND(T$8:T$9,S$8:S$9,$G44),IF($G44&gt;=S$10,TREND(T$9:T$10,S$9:S$10,$G44),IF($G44&gt;=S$11,TREND(T$10:T$11,S$10:S$11,$G44),0)))))</f>
        <v>0.36266666666666669</v>
      </c>
      <c r="T44" s="3"/>
      <c r="U44" s="3"/>
      <c r="V44" s="3"/>
      <c r="W44" s="3"/>
      <c r="X44" s="140">
        <v>0</v>
      </c>
      <c r="Y44" s="3"/>
      <c r="Z44" s="3"/>
      <c r="AA44" s="3"/>
      <c r="AB44" s="3"/>
    </row>
    <row r="45" spans="1:28" x14ac:dyDescent="0.35">
      <c r="A45" s="63">
        <f t="shared" si="0"/>
        <v>0.27890045864969853</v>
      </c>
      <c r="D45" s="159"/>
      <c r="E45" s="3"/>
      <c r="F45" s="21"/>
      <c r="G45" s="148">
        <v>0.13</v>
      </c>
      <c r="H45" s="3"/>
      <c r="I45" s="63" cm="1">
        <f t="array" ref="I45">IF($G45&gt;=I$7,TREND(J$6:J$7,I$6:I$7,$G45),IF($G45&gt;=I$8,TREND(J$7:J$8,I$7:I$8,$G45),IF($G45&gt;=I$9,TREND(J$8:J$9,I$8:I$9,$G45),IF($G45&gt;=I$10,TREND(J$9:J$10,I$9:I$10,$G45),IF($G45&gt;=I$11,TREND(J$10:J$11,I$10:I$11,$G45),0)))))</f>
        <v>0.248</v>
      </c>
      <c r="J45" s="3"/>
      <c r="K45" s="3"/>
      <c r="L45" s="3"/>
      <c r="M45" s="3"/>
      <c r="N45" s="63" cm="1">
        <f t="array" ref="N45">IF($G45&gt;=N$7,TREND(O$6:O$7,N$6:N$7,$G45),IF($G45&gt;=N$8,TREND(O$7:O$8,N$7:N$8,$G45),IF($G45&gt;=N$9,TREND(O$8:O$9,N$8:N$9,$G45),IF($G45&gt;=N$10,TREND(O$9:O$10,N$9:N$10,$G45),IF($G45&gt;=N$11,TREND(O$10:O$11,N$10:N$11,$G45),0)))))</f>
        <v>0.248</v>
      </c>
      <c r="O45" s="3"/>
      <c r="P45" s="3"/>
      <c r="Q45" s="3"/>
      <c r="R45" s="3"/>
      <c r="S45" s="63" cm="1">
        <f t="array" ref="S45">IF($G45&gt;=S$7,TREND(T$6:T$7,S$6:S$7,$G45),IF($G45&gt;=S$8,TREND(T$7:T$8,S$7:S$8,$G45),IF($G45&gt;=S$9,TREND(T$8:T$9,S$8:S$9,$G45),IF($G45&gt;=S$10,TREND(T$9:T$10,S$9:S$10,$G45),IF($G45&gt;=S$11,TREND(T$10:T$11,S$10:S$11,$G45),0)))))</f>
        <v>0.37288888888888894</v>
      </c>
      <c r="T45" s="3"/>
      <c r="U45" s="3"/>
      <c r="V45" s="3"/>
      <c r="W45" s="3"/>
      <c r="X45" s="140">
        <v>0</v>
      </c>
      <c r="Y45" s="3"/>
      <c r="Z45" s="3"/>
      <c r="AA45" s="3"/>
      <c r="AB45" s="3"/>
    </row>
    <row r="46" spans="1:28" x14ac:dyDescent="0.35">
      <c r="A46" s="63">
        <f t="shared" si="0"/>
        <v>0.2884537240730653</v>
      </c>
      <c r="D46" s="159"/>
      <c r="E46" s="3"/>
      <c r="F46" s="21"/>
      <c r="G46" s="148">
        <v>0.14000000000000001</v>
      </c>
      <c r="H46" s="3"/>
      <c r="I46" s="63" cm="1">
        <f t="array" ref="I46">IF($G46&gt;=I$7,TREND(J$6:J$7,I$6:I$7,$G46),IF($G46&gt;=I$8,TREND(J$7:J$8,I$7:I$8,$G46),IF($G46&gt;=I$9,TREND(J$8:J$9,I$8:I$9,$G46),IF($G46&gt;=I$10,TREND(J$9:J$10,I$9:I$10,$G46),IF($G46&gt;=I$11,TREND(J$10:J$11,I$10:I$11,$G46),0)))))</f>
        <v>0.2573333333333333</v>
      </c>
      <c r="J46" s="3"/>
      <c r="K46" s="3"/>
      <c r="L46" s="3"/>
      <c r="M46" s="3"/>
      <c r="N46" s="63" cm="1">
        <f t="array" ref="N46">IF($G46&gt;=N$7,TREND(O$6:O$7,N$6:N$7,$G46),IF($G46&gt;=N$8,TREND(O$7:O$8,N$7:N$8,$G46),IF($G46&gt;=N$9,TREND(O$8:O$9,N$8:N$9,$G46),IF($G46&gt;=N$10,TREND(O$9:O$10,N$9:N$10,$G46),IF($G46&gt;=N$11,TREND(O$10:O$11,N$10:N$11,$G46),0)))))</f>
        <v>0.2573333333333333</v>
      </c>
      <c r="O46" s="3"/>
      <c r="P46" s="3"/>
      <c r="Q46" s="3"/>
      <c r="R46" s="3"/>
      <c r="S46" s="63" cm="1">
        <f t="array" ref="S46">IF($G46&gt;=S$7,TREND(T$6:T$7,S$6:S$7,$G46),IF($G46&gt;=S$8,TREND(T$7:T$8,S$7:S$8,$G46),IF($G46&gt;=S$9,TREND(T$8:T$9,S$8:S$9,$G46),IF($G46&gt;=S$10,TREND(T$9:T$10,S$9:S$10,$G46),IF($G46&gt;=S$11,TREND(T$10:T$11,S$10:S$11,$G46),0)))))</f>
        <v>0.38311111111111112</v>
      </c>
      <c r="T46" s="3"/>
      <c r="U46" s="3"/>
      <c r="V46" s="3"/>
      <c r="W46" s="3"/>
      <c r="X46" s="140">
        <v>0</v>
      </c>
      <c r="Y46" s="3"/>
      <c r="Z46" s="3"/>
      <c r="AA46" s="3"/>
      <c r="AB46" s="3"/>
    </row>
    <row r="47" spans="1:28" x14ac:dyDescent="0.35">
      <c r="A47" s="63">
        <f t="shared" si="0"/>
        <v>0.29800698949643212</v>
      </c>
      <c r="D47" s="159"/>
      <c r="E47" s="3"/>
      <c r="F47" s="21"/>
      <c r="G47" s="148">
        <v>0.15</v>
      </c>
      <c r="H47" s="3"/>
      <c r="I47" s="63" cm="1">
        <f t="array" ref="I47">IF($G47&gt;=I$7,TREND(J$6:J$7,I$6:I$7,$G47),IF($G47&gt;=I$8,TREND(J$7:J$8,I$7:I$8,$G47),IF($G47&gt;=I$9,TREND(J$8:J$9,I$8:I$9,$G47),IF($G47&gt;=I$10,TREND(J$9:J$10,I$9:I$10,$G47),IF($G47&gt;=I$11,TREND(J$10:J$11,I$10:I$11,$G47),0)))))</f>
        <v>0.26666666666666666</v>
      </c>
      <c r="J47" s="3"/>
      <c r="K47" s="3"/>
      <c r="L47" s="3"/>
      <c r="M47" s="3"/>
      <c r="N47" s="63" cm="1">
        <f t="array" ref="N47">IF($G47&gt;=N$7,TREND(O$6:O$7,N$6:N$7,$G47),IF($G47&gt;=N$8,TREND(O$7:O$8,N$7:N$8,$G47),IF($G47&gt;=N$9,TREND(O$8:O$9,N$8:N$9,$G47),IF($G47&gt;=N$10,TREND(O$9:O$10,N$9:N$10,$G47),IF($G47&gt;=N$11,TREND(O$10:O$11,N$10:N$11,$G47),0)))))</f>
        <v>0.26666666666666666</v>
      </c>
      <c r="O47" s="3"/>
      <c r="P47" s="3"/>
      <c r="Q47" s="3"/>
      <c r="R47" s="3"/>
      <c r="S47" s="63" cm="1">
        <f t="array" ref="S47">IF($G47&gt;=S$7,TREND(T$6:T$7,S$6:S$7,$G47),IF($G47&gt;=S$8,TREND(T$7:T$8,S$7:S$8,$G47),IF($G47&gt;=S$9,TREND(T$8:T$9,S$8:S$9,$G47),IF($G47&gt;=S$10,TREND(T$9:T$10,S$9:S$10,$G47),IF($G47&gt;=S$11,TREND(T$10:T$11,S$10:S$11,$G47),0)))))</f>
        <v>0.39333333333333331</v>
      </c>
      <c r="T47" s="3"/>
      <c r="U47" s="3"/>
      <c r="V47" s="3"/>
      <c r="W47" s="3"/>
      <c r="X47" s="140">
        <v>0</v>
      </c>
      <c r="Y47" s="3"/>
      <c r="Z47" s="3"/>
      <c r="AA47" s="3"/>
      <c r="AB47" s="3"/>
    </row>
    <row r="48" spans="1:28" x14ac:dyDescent="0.35">
      <c r="A48" s="63">
        <f t="shared" si="0"/>
        <v>0.30756025491979888</v>
      </c>
      <c r="D48" s="159"/>
      <c r="E48" s="3"/>
      <c r="F48" s="21"/>
      <c r="G48" s="148">
        <v>0.16</v>
      </c>
      <c r="H48" s="3"/>
      <c r="I48" s="63" cm="1">
        <f t="array" ref="I48">IF($G48&gt;=I$7,TREND(J$6:J$7,I$6:I$7,$G48),IF($G48&gt;=I$8,TREND(J$7:J$8,I$7:I$8,$G48),IF($G48&gt;=I$9,TREND(J$8:J$9,I$8:I$9,$G48),IF($G48&gt;=I$10,TREND(J$9:J$10,I$9:I$10,$G48),IF($G48&gt;=I$11,TREND(J$10:J$11,I$10:I$11,$G48),0)))))</f>
        <v>0.27600000000000002</v>
      </c>
      <c r="J48" s="3"/>
      <c r="K48" s="3"/>
      <c r="L48" s="3"/>
      <c r="M48" s="3"/>
      <c r="N48" s="63" cm="1">
        <f t="array" ref="N48">IF($G48&gt;=N$7,TREND(O$6:O$7,N$6:N$7,$G48),IF($G48&gt;=N$8,TREND(O$7:O$8,N$7:N$8,$G48),IF($G48&gt;=N$9,TREND(O$8:O$9,N$8:N$9,$G48),IF($G48&gt;=N$10,TREND(O$9:O$10,N$9:N$10,$G48),IF($G48&gt;=N$11,TREND(O$10:O$11,N$10:N$11,$G48),0)))))</f>
        <v>0.27600000000000002</v>
      </c>
      <c r="O48" s="3"/>
      <c r="P48" s="3"/>
      <c r="Q48" s="3"/>
      <c r="R48" s="3"/>
      <c r="S48" s="63" cm="1">
        <f t="array" ref="S48">IF($G48&gt;=S$7,TREND(T$6:T$7,S$6:S$7,$G48),IF($G48&gt;=S$8,TREND(T$7:T$8,S$7:S$8,$G48),IF($G48&gt;=S$9,TREND(T$8:T$9,S$8:S$9,$G48),IF($G48&gt;=S$10,TREND(T$9:T$10,S$9:S$10,$G48),IF($G48&gt;=S$11,TREND(T$10:T$11,S$10:S$11,$G48),0)))))</f>
        <v>0.40355555555555556</v>
      </c>
      <c r="T48" s="3"/>
      <c r="U48" s="3"/>
      <c r="V48" s="3"/>
      <c r="W48" s="3"/>
      <c r="X48" s="140">
        <v>0</v>
      </c>
      <c r="Y48" s="3"/>
      <c r="Z48" s="3"/>
      <c r="AA48" s="3"/>
      <c r="AB48" s="3"/>
    </row>
    <row r="49" spans="1:28" x14ac:dyDescent="0.35">
      <c r="A49" s="63">
        <f t="shared" si="0"/>
        <v>0.31711352034316559</v>
      </c>
      <c r="D49" s="159"/>
      <c r="F49" s="21"/>
      <c r="G49" s="148">
        <v>0.17</v>
      </c>
      <c r="H49" s="3"/>
      <c r="I49" s="63" cm="1">
        <f t="array" ref="I49">IF($G49&gt;=I$7,TREND(J$6:J$7,I$6:I$7,$G49),IF($G49&gt;=I$8,TREND(J$7:J$8,I$7:I$8,$G49),IF($G49&gt;=I$9,TREND(J$8:J$9,I$8:I$9,$G49),IF($G49&gt;=I$10,TREND(J$9:J$10,I$9:I$10,$G49),IF($G49&gt;=I$11,TREND(J$10:J$11,I$10:I$11,$G49),0)))))</f>
        <v>0.28533333333333333</v>
      </c>
      <c r="J49" s="3"/>
      <c r="K49" s="3"/>
      <c r="L49" s="3"/>
      <c r="M49" s="3"/>
      <c r="N49" s="63" cm="1">
        <f t="array" ref="N49">IF($G49&gt;=N$7,TREND(O$6:O$7,N$6:N$7,$G49),IF($G49&gt;=N$8,TREND(O$7:O$8,N$7:N$8,$G49),IF($G49&gt;=N$9,TREND(O$8:O$9,N$8:N$9,$G49),IF($G49&gt;=N$10,TREND(O$9:O$10,N$9:N$10,$G49),IF($G49&gt;=N$11,TREND(O$10:O$11,N$10:N$11,$G49),0)))))</f>
        <v>0.28533333333333333</v>
      </c>
      <c r="O49" s="3"/>
      <c r="P49" s="3"/>
      <c r="Q49" s="3"/>
      <c r="R49" s="3"/>
      <c r="S49" s="63" cm="1">
        <f t="array" ref="S49">IF($G49&gt;=S$7,TREND(T$6:T$7,S$6:S$7,$G49),IF($G49&gt;=S$8,TREND(T$7:T$8,S$7:S$8,$G49),IF($G49&gt;=S$9,TREND(T$8:T$9,S$8:S$9,$G49),IF($G49&gt;=S$10,TREND(T$9:T$10,S$9:S$10,$G49),IF($G49&gt;=S$11,TREND(T$10:T$11,S$10:S$11,$G49),0)))))</f>
        <v>0.4137777777777778</v>
      </c>
      <c r="T49" s="3"/>
      <c r="U49" s="3"/>
      <c r="V49" s="3"/>
      <c r="W49" s="3"/>
      <c r="X49" s="140">
        <v>0</v>
      </c>
      <c r="Y49" s="3"/>
      <c r="Z49" s="3"/>
      <c r="AA49" s="3"/>
      <c r="AB49" s="3"/>
    </row>
    <row r="50" spans="1:28" x14ac:dyDescent="0.35">
      <c r="A50" s="63">
        <f t="shared" si="0"/>
        <v>0.32666678576653235</v>
      </c>
      <c r="D50" s="159"/>
      <c r="F50" s="21"/>
      <c r="G50" s="148">
        <v>0.18</v>
      </c>
      <c r="H50" s="3"/>
      <c r="I50" s="63" cm="1">
        <f t="array" ref="I50">IF($G50&gt;=I$7,TREND(J$6:J$7,I$6:I$7,$G50),IF($G50&gt;=I$8,TREND(J$7:J$8,I$7:I$8,$G50),IF($G50&gt;=I$9,TREND(J$8:J$9,I$8:I$9,$G50),IF($G50&gt;=I$10,TREND(J$9:J$10,I$9:I$10,$G50),IF($G50&gt;=I$11,TREND(J$10:J$11,I$10:I$11,$G50),0)))))</f>
        <v>0.29466666666666663</v>
      </c>
      <c r="J50" s="3"/>
      <c r="K50" s="3"/>
      <c r="L50" s="3"/>
      <c r="M50" s="3"/>
      <c r="N50" s="63" cm="1">
        <f t="array" ref="N50">IF($G50&gt;=N$7,TREND(O$6:O$7,N$6:N$7,$G50),IF($G50&gt;=N$8,TREND(O$7:O$8,N$7:N$8,$G50),IF($G50&gt;=N$9,TREND(O$8:O$9,N$8:N$9,$G50),IF($G50&gt;=N$10,TREND(O$9:O$10,N$9:N$10,$G50),IF($G50&gt;=N$11,TREND(O$10:O$11,N$10:N$11,$G50),0)))))</f>
        <v>0.29466666666666663</v>
      </c>
      <c r="O50" s="3"/>
      <c r="P50" s="3"/>
      <c r="Q50" s="3"/>
      <c r="R50" s="3"/>
      <c r="S50" s="63" cm="1">
        <f t="array" ref="S50">IF($G50&gt;=S$7,TREND(T$6:T$7,S$6:S$7,$G50),IF($G50&gt;=S$8,TREND(T$7:T$8,S$7:S$8,$G50),IF($G50&gt;=S$9,TREND(T$8:T$9,S$8:S$9,$G50),IF($G50&gt;=S$10,TREND(T$9:T$10,S$9:S$10,$G50),IF($G50&gt;=S$11,TREND(T$10:T$11,S$10:S$11,$G50),0)))))</f>
        <v>0.42399999999999999</v>
      </c>
      <c r="T50" s="3"/>
      <c r="U50" s="3"/>
      <c r="V50" s="3"/>
      <c r="W50" s="3"/>
      <c r="X50" s="140">
        <v>0</v>
      </c>
      <c r="Y50" s="3"/>
      <c r="Z50" s="3"/>
      <c r="AA50" s="3"/>
      <c r="AB50" s="3"/>
    </row>
    <row r="51" spans="1:28" ht="12.75" customHeight="1" x14ac:dyDescent="0.35">
      <c r="A51" s="63">
        <f t="shared" si="0"/>
        <v>0.33622005118989917</v>
      </c>
      <c r="D51" s="159"/>
      <c r="F51" s="21"/>
      <c r="G51" s="148">
        <v>0.19</v>
      </c>
      <c r="H51" s="3"/>
      <c r="I51" s="63" cm="1">
        <f t="array" ref="I51">IF($G51&gt;=I$7,TREND(J$6:J$7,I$6:I$7,$G51),IF($G51&gt;=I$8,TREND(J$7:J$8,I$7:I$8,$G51),IF($G51&gt;=I$9,TREND(J$8:J$9,I$8:I$9,$G51),IF($G51&gt;=I$10,TREND(J$9:J$10,I$9:I$10,$G51),IF($G51&gt;=I$11,TREND(J$10:J$11,I$10:I$11,$G51),0)))))</f>
        <v>0.30399999999999999</v>
      </c>
      <c r="J51" s="3"/>
      <c r="K51" s="3"/>
      <c r="L51" s="3"/>
      <c r="M51" s="3"/>
      <c r="N51" s="63" cm="1">
        <f t="array" ref="N51">IF($G51&gt;=N$7,TREND(O$6:O$7,N$6:N$7,$G51),IF($G51&gt;=N$8,TREND(O$7:O$8,N$7:N$8,$G51),IF($G51&gt;=N$9,TREND(O$8:O$9,N$8:N$9,$G51),IF($G51&gt;=N$10,TREND(O$9:O$10,N$9:N$10,$G51),IF($G51&gt;=N$11,TREND(O$10:O$11,N$10:N$11,$G51),0)))))</f>
        <v>0.30399999999999999</v>
      </c>
      <c r="O51" s="3"/>
      <c r="P51" s="3"/>
      <c r="Q51" s="3"/>
      <c r="R51" s="3"/>
      <c r="S51" s="63" cm="1">
        <f t="array" ref="S51">IF($G51&gt;=S$7,TREND(T$6:T$7,S$6:S$7,$G51),IF($G51&gt;=S$8,TREND(T$7:T$8,S$7:S$8,$G51),IF($G51&gt;=S$9,TREND(T$8:T$9,S$8:S$9,$G51),IF($G51&gt;=S$10,TREND(T$9:T$10,S$9:S$10,$G51),IF($G51&gt;=S$11,TREND(T$10:T$11,S$10:S$11,$G51),0)))))</f>
        <v>0.43422222222222218</v>
      </c>
      <c r="T51" s="3"/>
      <c r="U51" s="3"/>
      <c r="V51" s="3"/>
      <c r="W51" s="3"/>
      <c r="X51" s="140">
        <v>0</v>
      </c>
      <c r="Y51" s="3"/>
      <c r="Z51" s="3"/>
      <c r="AA51" s="3"/>
      <c r="AB51" s="3"/>
    </row>
    <row r="52" spans="1:28" x14ac:dyDescent="0.35">
      <c r="A52" s="63">
        <f t="shared" si="0"/>
        <v>0.34577331661326599</v>
      </c>
      <c r="D52" s="159"/>
      <c r="F52" s="21"/>
      <c r="G52" s="148">
        <v>0.2</v>
      </c>
      <c r="H52" s="3"/>
      <c r="I52" s="63" cm="1">
        <f t="array" ref="I52">IF($G52&gt;=I$7,TREND(J$6:J$7,I$6:I$7,$G52),IF($G52&gt;=I$8,TREND(J$7:J$8,I$7:I$8,$G52),IF($G52&gt;=I$9,TREND(J$8:J$9,I$8:I$9,$G52),IF($G52&gt;=I$10,TREND(J$9:J$10,I$9:I$10,$G52),IF($G52&gt;=I$11,TREND(J$10:J$11,I$10:I$11,$G52),0)))))</f>
        <v>0.31333333333333335</v>
      </c>
      <c r="J52" s="3"/>
      <c r="K52" s="3"/>
      <c r="L52" s="3"/>
      <c r="M52" s="3"/>
      <c r="N52" s="63" cm="1">
        <f t="array" ref="N52">IF($G52&gt;=N$7,TREND(O$6:O$7,N$6:N$7,$G52),IF($G52&gt;=N$8,TREND(O$7:O$8,N$7:N$8,$G52),IF($G52&gt;=N$9,TREND(O$8:O$9,N$8:N$9,$G52),IF($G52&gt;=N$10,TREND(O$9:O$10,N$9:N$10,$G52),IF($G52&gt;=N$11,TREND(O$10:O$11,N$10:N$11,$G52),0)))))</f>
        <v>0.31333333333333335</v>
      </c>
      <c r="O52" s="3"/>
      <c r="P52" s="3"/>
      <c r="Q52" s="3"/>
      <c r="R52" s="3"/>
      <c r="S52" s="63" cm="1">
        <f t="array" ref="S52">IF($G52&gt;=S$7,TREND(T$6:T$7,S$6:S$7,$G52),IF($G52&gt;=S$8,TREND(T$7:T$8,S$7:S$8,$G52),IF($G52&gt;=S$9,TREND(T$8:T$9,S$8:S$9,$G52),IF($G52&gt;=S$10,TREND(T$9:T$10,S$9:S$10,$G52),IF($G52&gt;=S$11,TREND(T$10:T$11,S$10:S$11,$G52),0)))))</f>
        <v>0.44444444444444442</v>
      </c>
      <c r="T52" s="3"/>
      <c r="U52" s="3"/>
      <c r="V52" s="3"/>
      <c r="W52" s="3"/>
      <c r="X52" s="140">
        <v>0</v>
      </c>
      <c r="Y52" s="3"/>
      <c r="Z52" s="3"/>
      <c r="AA52" s="3"/>
      <c r="AB52" s="3"/>
    </row>
    <row r="53" spans="1:28" x14ac:dyDescent="0.35">
      <c r="A53" s="63">
        <f t="shared" si="0"/>
        <v>0.35532658203663275</v>
      </c>
      <c r="D53" s="159"/>
      <c r="F53" s="21"/>
      <c r="G53" s="148">
        <v>0.21</v>
      </c>
      <c r="H53" s="3"/>
      <c r="I53" s="63" cm="1">
        <f t="array" ref="I53">IF($G53&gt;=I$7,TREND(J$6:J$7,I$6:I$7,$G53),IF($G53&gt;=I$8,TREND(J$7:J$8,I$7:I$8,$G53),IF($G53&gt;=I$9,TREND(J$8:J$9,I$8:I$9,$G53),IF($G53&gt;=I$10,TREND(J$9:J$10,I$9:I$10,$G53),IF($G53&gt;=I$11,TREND(J$10:J$11,I$10:I$11,$G53),0)))))</f>
        <v>0.32266666666666666</v>
      </c>
      <c r="J53" s="3"/>
      <c r="K53" s="3"/>
      <c r="L53" s="3"/>
      <c r="M53" s="27"/>
      <c r="N53" s="63" cm="1">
        <f t="array" ref="N53">IF($G53&gt;=N$7,TREND(O$6:O$7,N$6:N$7,$G53),IF($G53&gt;=N$8,TREND(O$7:O$8,N$7:N$8,$G53),IF($G53&gt;=N$9,TREND(O$8:O$9,N$8:N$9,$G53),IF($G53&gt;=N$10,TREND(O$9:O$10,N$9:N$10,$G53),IF($G53&gt;=N$11,TREND(O$10:O$11,N$10:N$11,$G53),0)))))</f>
        <v>0.32266666666666666</v>
      </c>
      <c r="O53" s="3"/>
      <c r="P53" s="3"/>
      <c r="Q53" s="3"/>
      <c r="R53" s="3"/>
      <c r="S53" s="63" cm="1">
        <f t="array" ref="S53">IF($G53&gt;=S$7,TREND(T$6:T$7,S$6:S$7,$G53),IF($G53&gt;=S$8,TREND(T$7:T$8,S$7:S$8,$G53),IF($G53&gt;=S$9,TREND(T$8:T$9,S$8:S$9,$G53),IF($G53&gt;=S$10,TREND(T$9:T$10,S$9:S$10,$G53),IF($G53&gt;=S$11,TREND(T$10:T$11,S$10:S$11,$G53),0)))))</f>
        <v>0.45466666666666666</v>
      </c>
      <c r="T53" s="3"/>
      <c r="U53" s="3"/>
      <c r="V53" s="3"/>
      <c r="W53" s="3"/>
      <c r="X53" s="140">
        <v>0</v>
      </c>
      <c r="Y53" s="3"/>
      <c r="Z53" s="3"/>
      <c r="AA53" s="3"/>
      <c r="AB53" s="3"/>
    </row>
    <row r="54" spans="1:28" x14ac:dyDescent="0.35">
      <c r="A54" s="63">
        <f t="shared" si="0"/>
        <v>0.36487984745999946</v>
      </c>
      <c r="D54" s="159"/>
      <c r="F54" s="21"/>
      <c r="G54" s="148">
        <v>0.22</v>
      </c>
      <c r="H54" s="3"/>
      <c r="I54" s="63" cm="1">
        <f t="array" ref="I54">IF($G54&gt;=I$7,TREND(J$6:J$7,I$6:I$7,$G54),IF($G54&gt;=I$8,TREND(J$7:J$8,I$7:I$8,$G54),IF($G54&gt;=I$9,TREND(J$8:J$9,I$8:I$9,$G54),IF($G54&gt;=I$10,TREND(J$9:J$10,I$9:I$10,$G54),IF($G54&gt;=I$11,TREND(J$10:J$11,I$10:I$11,$G54),0)))))</f>
        <v>0.33199999999999996</v>
      </c>
      <c r="J54" s="3"/>
      <c r="K54" s="3"/>
      <c r="L54" s="3"/>
      <c r="M54" s="3"/>
      <c r="N54" s="63" cm="1">
        <f t="array" ref="N54">IF($G54&gt;=N$7,TREND(O$6:O$7,N$6:N$7,$G54),IF($G54&gt;=N$8,TREND(O$7:O$8,N$7:N$8,$G54),IF($G54&gt;=N$9,TREND(O$8:O$9,N$8:N$9,$G54),IF($G54&gt;=N$10,TREND(O$9:O$10,N$9:N$10,$G54),IF($G54&gt;=N$11,TREND(O$10:O$11,N$10:N$11,$G54),0)))))</f>
        <v>0.33199999999999996</v>
      </c>
      <c r="O54" s="3"/>
      <c r="P54" s="3"/>
      <c r="Q54" s="3"/>
      <c r="R54" s="3"/>
      <c r="S54" s="63" cm="1">
        <f t="array" ref="S54">IF($G54&gt;=S$7,TREND(T$6:T$7,S$6:S$7,$G54),IF($G54&gt;=S$8,TREND(T$7:T$8,S$7:S$8,$G54),IF($G54&gt;=S$9,TREND(T$8:T$9,S$8:S$9,$G54),IF($G54&gt;=S$10,TREND(T$9:T$10,S$9:S$10,$G54),IF($G54&gt;=S$11,TREND(T$10:T$11,S$10:S$11,$G54),0)))))</f>
        <v>0.46488888888888891</v>
      </c>
      <c r="T54" s="3"/>
      <c r="U54" s="3"/>
      <c r="V54" s="3"/>
      <c r="W54" s="3"/>
      <c r="X54" s="140">
        <v>0</v>
      </c>
      <c r="Y54" s="3"/>
      <c r="Z54" s="3"/>
      <c r="AA54" s="3"/>
      <c r="AB54" s="3"/>
    </row>
    <row r="55" spans="1:28" x14ac:dyDescent="0.35">
      <c r="A55" s="63">
        <f t="shared" si="0"/>
        <v>0.37443311288336623</v>
      </c>
      <c r="D55" s="159"/>
      <c r="F55" s="21"/>
      <c r="G55" s="148">
        <v>0.23</v>
      </c>
      <c r="H55" s="22"/>
      <c r="I55" s="63" cm="1">
        <f t="array" ref="I55">IF($G55&gt;=I$7,TREND(J$6:J$7,I$6:I$7,$G55),IF($G55&gt;=I$8,TREND(J$7:J$8,I$7:I$8,$G55),IF($G55&gt;=I$9,TREND(J$8:J$9,I$8:I$9,$G55),IF($G55&gt;=I$10,TREND(J$9:J$10,I$9:I$10,$G55),IF($G55&gt;=I$11,TREND(J$10:J$11,I$10:I$11,$G55),0)))))</f>
        <v>0.34133333333333327</v>
      </c>
      <c r="J55" s="3"/>
      <c r="K55" s="3"/>
      <c r="L55" s="28"/>
      <c r="M55" s="28"/>
      <c r="N55" s="63" cm="1">
        <f t="array" ref="N55">IF($G55&gt;=N$7,TREND(O$6:O$7,N$6:N$7,$G55),IF($G55&gt;=N$8,TREND(O$7:O$8,N$7:N$8,$G55),IF($G55&gt;=N$9,TREND(O$8:O$9,N$8:N$9,$G55),IF($G55&gt;=N$10,TREND(O$9:O$10,N$9:N$10,$G55),IF($G55&gt;=N$11,TREND(O$10:O$11,N$10:N$11,$G55),0)))))</f>
        <v>0.34133333333333327</v>
      </c>
      <c r="O55" s="3"/>
      <c r="P55" s="3"/>
      <c r="Q55" s="3"/>
      <c r="R55" s="3"/>
      <c r="S55" s="63" cm="1">
        <f t="array" ref="S55">IF($G55&gt;=S$7,TREND(T$6:T$7,S$6:S$7,$G55),IF($G55&gt;=S$8,TREND(T$7:T$8,S$7:S$8,$G55),IF($G55&gt;=S$9,TREND(T$8:T$9,S$8:S$9,$G55),IF($G55&gt;=S$10,TREND(T$9:T$10,S$9:S$10,$G55),IF($G55&gt;=S$11,TREND(T$10:T$11,S$10:S$11,$G55),0)))))</f>
        <v>0.4751111111111111</v>
      </c>
      <c r="T55" s="3"/>
      <c r="U55" s="3"/>
      <c r="V55" s="3"/>
      <c r="W55" s="3"/>
      <c r="X55" s="140">
        <v>0</v>
      </c>
      <c r="Y55" s="3"/>
      <c r="Z55" s="3"/>
      <c r="AA55" s="3"/>
      <c r="AB55" s="3"/>
    </row>
    <row r="56" spans="1:28" x14ac:dyDescent="0.35">
      <c r="A56" s="63">
        <f t="shared" si="0"/>
        <v>0.38398637830673299</v>
      </c>
      <c r="D56" s="159"/>
      <c r="F56" s="21"/>
      <c r="G56" s="148">
        <v>0.24</v>
      </c>
      <c r="H56" s="22"/>
      <c r="I56" s="63" cm="1">
        <f t="array" ref="I56">IF($G56&gt;=I$7,TREND(J$6:J$7,I$6:I$7,$G56),IF($G56&gt;=I$8,TREND(J$7:J$8,I$7:I$8,$G56),IF($G56&gt;=I$9,TREND(J$8:J$9,I$8:I$9,$G56),IF($G56&gt;=I$10,TREND(J$9:J$10,I$9:I$10,$G56),IF($G56&gt;=I$11,TREND(J$10:J$11,I$10:I$11,$G56),0)))))</f>
        <v>0.35066666666666663</v>
      </c>
      <c r="J56" s="3"/>
      <c r="K56" s="3"/>
      <c r="L56" s="28"/>
      <c r="M56" s="28"/>
      <c r="N56" s="63" cm="1">
        <f t="array" ref="N56">IF($G56&gt;=N$7,TREND(O$6:O$7,N$6:N$7,$G56),IF($G56&gt;=N$8,TREND(O$7:O$8,N$7:N$8,$G56),IF($G56&gt;=N$9,TREND(O$8:O$9,N$8:N$9,$G56),IF($G56&gt;=N$10,TREND(O$9:O$10,N$9:N$10,$G56),IF($G56&gt;=N$11,TREND(O$10:O$11,N$10:N$11,$G56),0)))))</f>
        <v>0.35066666666666663</v>
      </c>
      <c r="O56" s="3"/>
      <c r="P56" s="3"/>
      <c r="Q56" s="3"/>
      <c r="R56" s="3"/>
      <c r="S56" s="63" cm="1">
        <f t="array" ref="S56">IF($G56&gt;=S$7,TREND(T$6:T$7,S$6:S$7,$G56),IF($G56&gt;=S$8,TREND(T$7:T$8,S$7:S$8,$G56),IF($G56&gt;=S$9,TREND(T$8:T$9,S$8:S$9,$G56),IF($G56&gt;=S$10,TREND(T$9:T$10,S$9:S$10,$G56),IF($G56&gt;=S$11,TREND(T$10:T$11,S$10:S$11,$G56),0)))))</f>
        <v>0.48533333333333328</v>
      </c>
      <c r="T56" s="3"/>
      <c r="U56" s="3"/>
      <c r="V56" s="3"/>
      <c r="W56" s="3"/>
      <c r="X56" s="140">
        <v>0</v>
      </c>
      <c r="Y56" s="3"/>
      <c r="Z56" s="3"/>
      <c r="AA56" s="3"/>
      <c r="AB56" s="3"/>
    </row>
    <row r="57" spans="1:28" x14ac:dyDescent="0.35">
      <c r="A57" s="63">
        <f t="shared" si="0"/>
        <v>0.39353964373009986</v>
      </c>
      <c r="D57" s="159"/>
      <c r="F57" s="21"/>
      <c r="G57" s="148">
        <v>0.25</v>
      </c>
      <c r="H57" s="22"/>
      <c r="I57" s="63" cm="1">
        <f t="array" ref="I57">IF($G57&gt;=I$7,TREND(J$6:J$7,I$6:I$7,$G57),IF($G57&gt;=I$8,TREND(J$7:J$8,I$7:I$8,$G57),IF($G57&gt;=I$9,TREND(J$8:J$9,I$8:I$9,$G57),IF($G57&gt;=I$10,TREND(J$9:J$10,I$9:I$10,$G57),IF($G57&gt;=I$11,TREND(J$10:J$11,I$10:I$11,$G57),0)))))</f>
        <v>0.36</v>
      </c>
      <c r="J57" s="3"/>
      <c r="K57" s="3"/>
      <c r="L57" s="28"/>
      <c r="M57" s="28"/>
      <c r="N57" s="63" cm="1">
        <f t="array" ref="N57">IF($G57&gt;=N$7,TREND(O$6:O$7,N$6:N$7,$G57),IF($G57&gt;=N$8,TREND(O$7:O$8,N$7:N$8,$G57),IF($G57&gt;=N$9,TREND(O$8:O$9,N$8:N$9,$G57),IF($G57&gt;=N$10,TREND(O$9:O$10,N$9:N$10,$G57),IF($G57&gt;=N$11,TREND(O$10:O$11,N$10:N$11,$G57),0)))))</f>
        <v>0.36</v>
      </c>
      <c r="O57" s="3"/>
      <c r="P57" s="3"/>
      <c r="Q57" s="3"/>
      <c r="R57" s="3"/>
      <c r="S57" s="63" cm="1">
        <f t="array" ref="S57">IF($G57&gt;=S$7,TREND(T$6:T$7,S$6:S$7,$G57),IF($G57&gt;=S$8,TREND(T$7:T$8,S$7:S$8,$G57),IF($G57&gt;=S$9,TREND(T$8:T$9,S$8:S$9,$G57),IF($G57&gt;=S$10,TREND(T$9:T$10,S$9:S$10,$G57),IF($G57&gt;=S$11,TREND(T$10:T$11,S$10:S$11,$G57),0)))))</f>
        <v>0.49555555555555553</v>
      </c>
      <c r="T57" s="3"/>
      <c r="U57" s="3"/>
      <c r="V57" s="3"/>
      <c r="W57" s="3"/>
      <c r="X57" s="140">
        <v>0</v>
      </c>
      <c r="Y57" s="3"/>
      <c r="Z57" s="3"/>
      <c r="AA57" s="3"/>
      <c r="AB57" s="3"/>
    </row>
    <row r="58" spans="1:28" s="4" customFormat="1" x14ac:dyDescent="0.25">
      <c r="A58" s="63">
        <f t="shared" si="0"/>
        <v>0.40208947395518341</v>
      </c>
      <c r="B58" s="1"/>
      <c r="C58" s="1"/>
      <c r="D58" s="159"/>
      <c r="E58" s="1"/>
      <c r="F58" s="21"/>
      <c r="G58" s="148">
        <v>0.26</v>
      </c>
      <c r="H58" s="22"/>
      <c r="I58" s="63" cm="1">
        <f t="array" ref="I58">IF($G58&gt;=I$7,TREND(J$6:J$7,I$6:I$7,$G58),IF($G58&gt;=I$8,TREND(J$7:J$8,I$7:I$8,$G58),IF($G58&gt;=I$9,TREND(J$8:J$9,I$8:I$9,$G58),IF($G58&gt;=I$10,TREND(J$9:J$10,I$9:I$10,$G58),IF($G58&gt;=I$11,TREND(J$10:J$11,I$10:I$11,$G58),0)))))</f>
        <v>0.36799999999999999</v>
      </c>
      <c r="J58" s="3"/>
      <c r="K58" s="3"/>
      <c r="L58" s="28"/>
      <c r="M58" s="28"/>
      <c r="N58" s="63" cm="1">
        <f t="array" ref="N58">IF($G58&gt;=N$7,TREND(O$6:O$7,N$6:N$7,$G58),IF($G58&gt;=N$8,TREND(O$7:O$8,N$7:N$8,$G58),IF($G58&gt;=N$9,TREND(O$8:O$9,N$8:N$9,$G58),IF($G58&gt;=N$10,TREND(O$9:O$10,N$9:N$10,$G58),IF($G58&gt;=N$11,TREND(O$10:O$11,N$10:N$11,$G58),0)))))</f>
        <v>0.36799999999999999</v>
      </c>
      <c r="O58" s="3"/>
      <c r="P58" s="3"/>
      <c r="Q58" s="3"/>
      <c r="R58" s="3"/>
      <c r="S58" s="63" cm="1">
        <f t="array" ref="S58">IF($G58&gt;=S$7,TREND(T$6:T$7,S$6:S$7,$G58),IF($G58&gt;=S$8,TREND(T$7:T$8,S$7:S$8,$G58),IF($G58&gt;=S$9,TREND(T$8:T$9,S$8:S$9,$G58),IF($G58&gt;=S$10,TREND(T$9:T$10,S$9:S$10,$G58),IF($G58&gt;=S$11,TREND(T$10:T$11,S$10:S$11,$G58),0)))))</f>
        <v>0.50577777777777777</v>
      </c>
      <c r="T58" s="3"/>
      <c r="U58" s="3"/>
      <c r="V58" s="3"/>
      <c r="W58" s="3"/>
      <c r="X58" s="140">
        <v>0</v>
      </c>
      <c r="Y58" s="3"/>
      <c r="Z58" s="3"/>
      <c r="AA58" s="3"/>
      <c r="AB58" s="3"/>
    </row>
    <row r="59" spans="1:28" x14ac:dyDescent="0.35">
      <c r="A59" s="63">
        <f t="shared" si="0"/>
        <v>0.41063930418026706</v>
      </c>
      <c r="D59" s="159"/>
      <c r="F59" s="21"/>
      <c r="G59" s="148">
        <v>0.27</v>
      </c>
      <c r="H59" s="22"/>
      <c r="I59" s="63" cm="1">
        <f t="array" ref="I59">IF($G59&gt;=I$7,TREND(J$6:J$7,I$6:I$7,$G59),IF($G59&gt;=I$8,TREND(J$7:J$8,I$7:I$8,$G59),IF($G59&gt;=I$9,TREND(J$8:J$9,I$8:I$9,$G59),IF($G59&gt;=I$10,TREND(J$9:J$10,I$9:I$10,$G59),IF($G59&gt;=I$11,TREND(J$10:J$11,I$10:I$11,$G59),0)))))</f>
        <v>0.376</v>
      </c>
      <c r="J59" s="3"/>
      <c r="K59" s="3"/>
      <c r="L59" s="28"/>
      <c r="M59" s="28"/>
      <c r="N59" s="63" cm="1">
        <f t="array" ref="N59">IF($G59&gt;=N$7,TREND(O$6:O$7,N$6:N$7,$G59),IF($G59&gt;=N$8,TREND(O$7:O$8,N$7:N$8,$G59),IF($G59&gt;=N$9,TREND(O$8:O$9,N$8:N$9,$G59),IF($G59&gt;=N$10,TREND(O$9:O$10,N$9:N$10,$G59),IF($G59&gt;=N$11,TREND(O$10:O$11,N$10:N$11,$G59),0)))))</f>
        <v>0.376</v>
      </c>
      <c r="O59" s="3"/>
      <c r="P59" s="3"/>
      <c r="Q59" s="3"/>
      <c r="R59" s="3"/>
      <c r="S59" s="63" cm="1">
        <f t="array" ref="S59">IF($G59&gt;=S$7,TREND(T$6:T$7,S$6:S$7,$G59),IF($G59&gt;=S$8,TREND(T$7:T$8,S$7:S$8,$G59),IF($G59&gt;=S$9,TREND(T$8:T$9,S$8:S$9,$G59),IF($G59&gt;=S$10,TREND(T$9:T$10,S$9:S$10,$G59),IF($G59&gt;=S$11,TREND(T$10:T$11,S$10:S$11,$G59),0)))))</f>
        <v>0.51600000000000001</v>
      </c>
      <c r="T59" s="3"/>
      <c r="U59" s="3"/>
      <c r="V59" s="3"/>
      <c r="W59" s="3"/>
      <c r="X59" s="140">
        <v>0</v>
      </c>
      <c r="Y59" s="3"/>
      <c r="Z59" s="3"/>
      <c r="AA59" s="3"/>
      <c r="AB59" s="3"/>
    </row>
    <row r="60" spans="1:28" x14ac:dyDescent="0.35">
      <c r="A60" s="63">
        <f t="shared" si="0"/>
        <v>0.41918913440535061</v>
      </c>
      <c r="D60" s="159"/>
      <c r="F60" s="21"/>
      <c r="G60" s="148">
        <v>0.28000000000000003</v>
      </c>
      <c r="H60" s="22"/>
      <c r="I60" s="63" cm="1">
        <f t="array" ref="I60">IF($G60&gt;=I$7,TREND(J$6:J$7,I$6:I$7,$G60),IF($G60&gt;=I$8,TREND(J$7:J$8,I$7:I$8,$G60),IF($G60&gt;=I$9,TREND(J$8:J$9,I$8:I$9,$G60),IF($G60&gt;=I$10,TREND(J$9:J$10,I$9:I$10,$G60),IF($G60&gt;=I$11,TREND(J$10:J$11,I$10:I$11,$G60),0)))))</f>
        <v>0.38400000000000001</v>
      </c>
      <c r="J60" s="3"/>
      <c r="K60" s="3"/>
      <c r="L60" s="28"/>
      <c r="M60" s="28"/>
      <c r="N60" s="63" cm="1">
        <f t="array" ref="N60">IF($G60&gt;=N$7,TREND(O$6:O$7,N$6:N$7,$G60),IF($G60&gt;=N$8,TREND(O$7:O$8,N$7:N$8,$G60),IF($G60&gt;=N$9,TREND(O$8:O$9,N$8:N$9,$G60),IF($G60&gt;=N$10,TREND(O$9:O$10,N$9:N$10,$G60),IF($G60&gt;=N$11,TREND(O$10:O$11,N$10:N$11,$G60),0)))))</f>
        <v>0.38400000000000001</v>
      </c>
      <c r="O60" s="3"/>
      <c r="P60" s="3"/>
      <c r="Q60" s="3"/>
      <c r="R60" s="3"/>
      <c r="S60" s="63" cm="1">
        <f t="array" ref="S60">IF($G60&gt;=S$7,TREND(T$6:T$7,S$6:S$7,$G60),IF($G60&gt;=S$8,TREND(T$7:T$8,S$7:S$8,$G60),IF($G60&gt;=S$9,TREND(T$8:T$9,S$8:S$9,$G60),IF($G60&gt;=S$10,TREND(T$9:T$10,S$9:S$10,$G60),IF($G60&gt;=S$11,TREND(T$10:T$11,S$10:S$11,$G60),0)))))</f>
        <v>0.52622222222222215</v>
      </c>
      <c r="T60" s="3"/>
      <c r="U60" s="3"/>
      <c r="V60" s="3"/>
      <c r="W60" s="3"/>
      <c r="X60" s="140">
        <v>0</v>
      </c>
      <c r="Y60" s="3"/>
      <c r="Z60" s="3"/>
      <c r="AA60" s="3"/>
      <c r="AB60" s="3"/>
    </row>
    <row r="61" spans="1:28" x14ac:dyDescent="0.35">
      <c r="A61" s="63">
        <f t="shared" si="0"/>
        <v>0.4277389646304342</v>
      </c>
      <c r="D61" s="159"/>
      <c r="F61" s="21"/>
      <c r="G61" s="148">
        <v>0.28999999999999998</v>
      </c>
      <c r="H61" s="22"/>
      <c r="I61" s="63" cm="1">
        <f t="array" ref="I61">IF($G61&gt;=I$7,TREND(J$6:J$7,I$6:I$7,$G61),IF($G61&gt;=I$8,TREND(J$7:J$8,I$7:I$8,$G61),IF($G61&gt;=I$9,TREND(J$8:J$9,I$8:I$9,$G61),IF($G61&gt;=I$10,TREND(J$9:J$10,I$9:I$10,$G61),IF($G61&gt;=I$11,TREND(J$10:J$11,I$10:I$11,$G61),0)))))</f>
        <v>0.39200000000000002</v>
      </c>
      <c r="J61" s="3"/>
      <c r="K61" s="3"/>
      <c r="L61" s="23"/>
      <c r="M61" s="23"/>
      <c r="N61" s="63" cm="1">
        <f t="array" ref="N61">IF($G61&gt;=N$7,TREND(O$6:O$7,N$6:N$7,$G61),IF($G61&gt;=N$8,TREND(O$7:O$8,N$7:N$8,$G61),IF($G61&gt;=N$9,TREND(O$8:O$9,N$8:N$9,$G61),IF($G61&gt;=N$10,TREND(O$9:O$10,N$9:N$10,$G61),IF($G61&gt;=N$11,TREND(O$10:O$11,N$10:N$11,$G61),0)))))</f>
        <v>0.39200000000000002</v>
      </c>
      <c r="O61" s="3"/>
      <c r="P61" s="3"/>
      <c r="Q61" s="3"/>
      <c r="R61" s="3"/>
      <c r="S61" s="63" cm="1">
        <f t="array" ref="S61">IF($G61&gt;=S$7,TREND(T$6:T$7,S$6:S$7,$G61),IF($G61&gt;=S$8,TREND(T$7:T$8,S$7:S$8,$G61),IF($G61&gt;=S$9,TREND(T$8:T$9,S$8:S$9,$G61),IF($G61&gt;=S$10,TREND(T$9:T$10,S$9:S$10,$G61),IF($G61&gt;=S$11,TREND(T$10:T$11,S$10:S$11,$G61),0)))))</f>
        <v>0.53644444444444439</v>
      </c>
      <c r="T61" s="3"/>
      <c r="U61" s="3"/>
      <c r="V61" s="3"/>
      <c r="W61" s="3"/>
      <c r="X61" s="140">
        <v>0</v>
      </c>
      <c r="Y61" s="3"/>
      <c r="Z61" s="3"/>
      <c r="AA61" s="3"/>
      <c r="AB61" s="3"/>
    </row>
    <row r="62" spans="1:28" x14ac:dyDescent="0.35">
      <c r="A62" s="63">
        <f t="shared" si="0"/>
        <v>0.43628879485551786</v>
      </c>
      <c r="D62" s="159"/>
      <c r="F62" s="21"/>
      <c r="G62" s="148">
        <v>0.3</v>
      </c>
      <c r="H62" s="22"/>
      <c r="I62" s="63" cm="1">
        <f t="array" ref="I62">IF($G62&gt;=I$7,TREND(J$6:J$7,I$6:I$7,$G62),IF($G62&gt;=I$8,TREND(J$7:J$8,I$7:I$8,$G62),IF($G62&gt;=I$9,TREND(J$8:J$9,I$8:I$9,$G62),IF($G62&gt;=I$10,TREND(J$9:J$10,I$9:I$10,$G62),IF($G62&gt;=I$11,TREND(J$10:J$11,I$10:I$11,$G62),0)))))</f>
        <v>0.4</v>
      </c>
      <c r="J62" s="3"/>
      <c r="K62" s="3"/>
      <c r="L62" s="23"/>
      <c r="M62" s="23"/>
      <c r="N62" s="63" cm="1">
        <f t="array" ref="N62">IF($G62&gt;=N$7,TREND(O$6:O$7,N$6:N$7,$G62),IF($G62&gt;=N$8,TREND(O$7:O$8,N$7:N$8,$G62),IF($G62&gt;=N$9,TREND(O$8:O$9,N$8:N$9,$G62),IF($G62&gt;=N$10,TREND(O$9:O$10,N$9:N$10,$G62),IF($G62&gt;=N$11,TREND(O$10:O$11,N$10:N$11,$G62),0)))))</f>
        <v>0.4</v>
      </c>
      <c r="O62" s="3"/>
      <c r="P62" s="3"/>
      <c r="Q62" s="3"/>
      <c r="R62" s="3"/>
      <c r="S62" s="63" cm="1">
        <f t="array" ref="S62">IF($G62&gt;=S$7,TREND(T$6:T$7,S$6:S$7,$G62),IF($G62&gt;=S$8,TREND(T$7:T$8,S$7:S$8,$G62),IF($G62&gt;=S$9,TREND(T$8:T$9,S$8:S$9,$G62),IF($G62&gt;=S$10,TREND(T$9:T$10,S$9:S$10,$G62),IF($G62&gt;=S$11,TREND(T$10:T$11,S$10:S$11,$G62),0)))))</f>
        <v>0.54666666666666663</v>
      </c>
      <c r="T62" s="3"/>
      <c r="U62" s="3"/>
      <c r="V62" s="3"/>
      <c r="W62" s="3"/>
      <c r="X62" s="140">
        <v>0</v>
      </c>
      <c r="Y62" s="3"/>
      <c r="Z62" s="3"/>
      <c r="AA62" s="3"/>
      <c r="AB62" s="3"/>
    </row>
    <row r="63" spans="1:28" x14ac:dyDescent="0.35">
      <c r="A63" s="63">
        <f t="shared" si="0"/>
        <v>0.44483862508060146</v>
      </c>
      <c r="D63" s="159"/>
      <c r="F63" s="21"/>
      <c r="G63" s="148">
        <v>0.31</v>
      </c>
      <c r="H63" s="22"/>
      <c r="I63" s="63" cm="1">
        <f t="array" ref="I63">IF($G63&gt;=I$7,TREND(J$6:J$7,I$6:I$7,$G63),IF($G63&gt;=I$8,TREND(J$7:J$8,I$7:I$8,$G63),IF($G63&gt;=I$9,TREND(J$8:J$9,I$8:I$9,$G63),IF($G63&gt;=I$10,TREND(J$9:J$10,I$9:I$10,$G63),IF($G63&gt;=I$11,TREND(J$10:J$11,I$10:I$11,$G63),0)))))</f>
        <v>0.40800000000000003</v>
      </c>
      <c r="J63" s="3"/>
      <c r="K63" s="3"/>
      <c r="L63" s="23"/>
      <c r="M63" s="23"/>
      <c r="N63" s="63" cm="1">
        <f t="array" ref="N63">IF($G63&gt;=N$7,TREND(O$6:O$7,N$6:N$7,$G63),IF($G63&gt;=N$8,TREND(O$7:O$8,N$7:N$8,$G63),IF($G63&gt;=N$9,TREND(O$8:O$9,N$8:N$9,$G63),IF($G63&gt;=N$10,TREND(O$9:O$10,N$9:N$10,$G63),IF($G63&gt;=N$11,TREND(O$10:O$11,N$10:N$11,$G63),0)))))</f>
        <v>0.40800000000000003</v>
      </c>
      <c r="O63" s="3"/>
      <c r="P63" s="3"/>
      <c r="Q63" s="3"/>
      <c r="R63" s="3"/>
      <c r="S63" s="63" cm="1">
        <f t="array" ref="S63">IF($G63&gt;=S$7,TREND(T$6:T$7,S$6:S$7,$G63),IF($G63&gt;=S$8,TREND(T$7:T$8,S$7:S$8,$G63),IF($G63&gt;=S$9,TREND(T$8:T$9,S$8:S$9,$G63),IF($G63&gt;=S$10,TREND(T$9:T$10,S$9:S$10,$G63),IF($G63&gt;=S$11,TREND(T$10:T$11,S$10:S$11,$G63),0)))))</f>
        <v>0.55688888888888877</v>
      </c>
      <c r="T63" s="3"/>
      <c r="U63" s="3"/>
      <c r="V63" s="3"/>
      <c r="W63" s="3"/>
      <c r="X63" s="140">
        <v>0</v>
      </c>
      <c r="Y63" s="3"/>
      <c r="Z63" s="3"/>
      <c r="AA63" s="3"/>
      <c r="AB63" s="3"/>
    </row>
    <row r="64" spans="1:28" x14ac:dyDescent="0.35">
      <c r="A64" s="63">
        <f t="shared" si="0"/>
        <v>0.45338845530568506</v>
      </c>
      <c r="D64" s="159"/>
      <c r="F64" s="21"/>
      <c r="G64" s="148">
        <v>0.32</v>
      </c>
      <c r="H64" s="22"/>
      <c r="I64" s="63" cm="1">
        <f t="array" ref="I64">IF($G64&gt;=I$7,TREND(J$6:J$7,I$6:I$7,$G64),IF($G64&gt;=I$8,TREND(J$7:J$8,I$7:I$8,$G64),IF($G64&gt;=I$9,TREND(J$8:J$9,I$8:I$9,$G64),IF($G64&gt;=I$10,TREND(J$9:J$10,I$9:I$10,$G64),IF($G64&gt;=I$11,TREND(J$10:J$11,I$10:I$11,$G64),0)))))</f>
        <v>0.41600000000000004</v>
      </c>
      <c r="J64" s="3"/>
      <c r="K64" s="3"/>
      <c r="L64" s="23"/>
      <c r="M64" s="23"/>
      <c r="N64" s="63" cm="1">
        <f t="array" ref="N64">IF($G64&gt;=N$7,TREND(O$6:O$7,N$6:N$7,$G64),IF($G64&gt;=N$8,TREND(O$7:O$8,N$7:N$8,$G64),IF($G64&gt;=N$9,TREND(O$8:O$9,N$8:N$9,$G64),IF($G64&gt;=N$10,TREND(O$9:O$10,N$9:N$10,$G64),IF($G64&gt;=N$11,TREND(O$10:O$11,N$10:N$11,$G64),0)))))</f>
        <v>0.41600000000000004</v>
      </c>
      <c r="O64" s="3"/>
      <c r="P64" s="3"/>
      <c r="Q64" s="3"/>
      <c r="R64" s="3"/>
      <c r="S64" s="63" cm="1">
        <f t="array" ref="S64">IF($G64&gt;=S$7,TREND(T$6:T$7,S$6:S$7,$G64),IF($G64&gt;=S$8,TREND(T$7:T$8,S$7:S$8,$G64),IF($G64&gt;=S$9,TREND(T$8:T$9,S$8:S$9,$G64),IF($G64&gt;=S$10,TREND(T$9:T$10,S$9:S$10,$G64),IF($G64&gt;=S$11,TREND(T$10:T$11,S$10:S$11,$G64),0)))))</f>
        <v>0.56711111111111112</v>
      </c>
      <c r="T64" s="3"/>
      <c r="U64" s="3"/>
      <c r="V64" s="3"/>
      <c r="W64" s="3"/>
      <c r="X64" s="140">
        <v>0</v>
      </c>
      <c r="Y64" s="3"/>
      <c r="Z64" s="3"/>
      <c r="AA64" s="3"/>
      <c r="AB64" s="3"/>
    </row>
    <row r="65" spans="1:28" x14ac:dyDescent="0.35">
      <c r="A65" s="63">
        <f t="shared" si="0"/>
        <v>0.46193828553076871</v>
      </c>
      <c r="D65" s="159"/>
      <c r="F65" s="21"/>
      <c r="G65" s="148">
        <v>0.33</v>
      </c>
      <c r="H65" s="24"/>
      <c r="I65" s="63" cm="1">
        <f t="array" ref="I65">IF($G65&gt;=I$7,TREND(J$6:J$7,I$6:I$7,$G65),IF($G65&gt;=I$8,TREND(J$7:J$8,I$7:I$8,$G65),IF($G65&gt;=I$9,TREND(J$8:J$9,I$8:I$9,$G65),IF($G65&gt;=I$10,TREND(J$9:J$10,I$9:I$10,$G65),IF($G65&gt;=I$11,TREND(J$10:J$11,I$10:I$11,$G65),0)))))</f>
        <v>0.42400000000000004</v>
      </c>
      <c r="J65" s="3"/>
      <c r="K65" s="3"/>
      <c r="L65" s="23"/>
      <c r="M65" s="23"/>
      <c r="N65" s="63" cm="1">
        <f t="array" ref="N65">IF($G65&gt;=N$7,TREND(O$6:O$7,N$6:N$7,$G65),IF($G65&gt;=N$8,TREND(O$7:O$8,N$7:N$8,$G65),IF($G65&gt;=N$9,TREND(O$8:O$9,N$8:N$9,$G65),IF($G65&gt;=N$10,TREND(O$9:O$10,N$9:N$10,$G65),IF($G65&gt;=N$11,TREND(O$10:O$11,N$10:N$11,$G65),0)))))</f>
        <v>0.42400000000000004</v>
      </c>
      <c r="O65" s="3"/>
      <c r="P65" s="3"/>
      <c r="Q65" s="3"/>
      <c r="R65" s="3"/>
      <c r="S65" s="63" cm="1">
        <f t="array" ref="S65">IF($G65&gt;=S$7,TREND(T$6:T$7,S$6:S$7,$G65),IF($G65&gt;=S$8,TREND(T$7:T$8,S$7:S$8,$G65),IF($G65&gt;=S$9,TREND(T$8:T$9,S$8:S$9,$G65),IF($G65&gt;=S$10,TREND(T$9:T$10,S$9:S$10,$G65),IF($G65&gt;=S$11,TREND(T$10:T$11,S$10:S$11,$G65),0)))))</f>
        <v>0.57733333333333325</v>
      </c>
      <c r="T65" s="3"/>
      <c r="U65" s="3"/>
      <c r="V65" s="3"/>
      <c r="W65" s="3"/>
      <c r="X65" s="140">
        <v>0</v>
      </c>
      <c r="Y65" s="3"/>
      <c r="Z65" s="3"/>
      <c r="AA65" s="3"/>
      <c r="AB65" s="3"/>
    </row>
    <row r="66" spans="1:28" x14ac:dyDescent="0.35">
      <c r="A66" s="63">
        <f t="shared" si="0"/>
        <v>0.47048811575585231</v>
      </c>
      <c r="D66" s="159"/>
      <c r="F66" s="21"/>
      <c r="G66" s="148">
        <v>0.34</v>
      </c>
      <c r="I66" s="63" cm="1">
        <f t="array" ref="I66">IF($G66&gt;=I$7,TREND(J$6:J$7,I$6:I$7,$G66),IF($G66&gt;=I$8,TREND(J$7:J$8,I$7:I$8,$G66),IF($G66&gt;=I$9,TREND(J$8:J$9,I$8:I$9,$G66),IF($G66&gt;=I$10,TREND(J$9:J$10,I$9:I$10,$G66),IF($G66&gt;=I$11,TREND(J$10:J$11,I$10:I$11,$G66),0)))))</f>
        <v>0.43200000000000005</v>
      </c>
      <c r="J66" s="3"/>
      <c r="K66" s="3"/>
      <c r="N66" s="63" cm="1">
        <f t="array" ref="N66">IF($G66&gt;=N$7,TREND(O$6:O$7,N$6:N$7,$G66),IF($G66&gt;=N$8,TREND(O$7:O$8,N$7:N$8,$G66),IF($G66&gt;=N$9,TREND(O$8:O$9,N$8:N$9,$G66),IF($G66&gt;=N$10,TREND(O$9:O$10,N$9:N$10,$G66),IF($G66&gt;=N$11,TREND(O$10:O$11,N$10:N$11,$G66),0)))))</f>
        <v>0.43200000000000005</v>
      </c>
      <c r="O66" s="3"/>
      <c r="P66" s="3"/>
      <c r="Q66" s="3"/>
      <c r="R66" s="3"/>
      <c r="S66" s="63" cm="1">
        <f t="array" ref="S66">IF($G66&gt;=S$7,TREND(T$6:T$7,S$6:S$7,$G66),IF($G66&gt;=S$8,TREND(T$7:T$8,S$7:S$8,$G66),IF($G66&gt;=S$9,TREND(T$8:T$9,S$8:S$9,$G66),IF($G66&gt;=S$10,TREND(T$9:T$10,S$9:S$10,$G66),IF($G66&gt;=S$11,TREND(T$10:T$11,S$10:S$11,$G66),0)))))</f>
        <v>0.5875555555555555</v>
      </c>
      <c r="T66" s="3"/>
      <c r="U66" s="3"/>
      <c r="V66" s="3"/>
      <c r="W66" s="3"/>
      <c r="X66" s="140">
        <v>0</v>
      </c>
      <c r="Y66" s="3"/>
      <c r="Z66" s="3"/>
      <c r="AA66" s="3"/>
      <c r="AB66" s="3"/>
    </row>
    <row r="67" spans="1:28" x14ac:dyDescent="0.35">
      <c r="A67" s="63">
        <f t="shared" si="0"/>
        <v>0.47903794598093591</v>
      </c>
      <c r="D67" s="159"/>
      <c r="F67" s="21"/>
      <c r="G67" s="148">
        <v>0.35</v>
      </c>
      <c r="I67" s="63" cm="1">
        <f t="array" ref="I67">IF($G67&gt;=I$7,TREND(J$6:J$7,I$6:I$7,$G67),IF($G67&gt;=I$8,TREND(J$7:J$8,I$7:I$8,$G67),IF($G67&gt;=I$9,TREND(J$8:J$9,I$8:I$9,$G67),IF($G67&gt;=I$10,TREND(J$9:J$10,I$9:I$10,$G67),IF($G67&gt;=I$11,TREND(J$10:J$11,I$10:I$11,$G67),0)))))</f>
        <v>0.44</v>
      </c>
      <c r="J67" s="3"/>
      <c r="K67" s="3"/>
      <c r="N67" s="63" cm="1">
        <f t="array" ref="N67">IF($G67&gt;=N$7,TREND(O$6:O$7,N$6:N$7,$G67),IF($G67&gt;=N$8,TREND(O$7:O$8,N$7:N$8,$G67),IF($G67&gt;=N$9,TREND(O$8:O$9,N$8:N$9,$G67),IF($G67&gt;=N$10,TREND(O$9:O$10,N$9:N$10,$G67),IF($G67&gt;=N$11,TREND(O$10:O$11,N$10:N$11,$G67),0)))))</f>
        <v>0.44</v>
      </c>
      <c r="O67" s="3"/>
      <c r="P67" s="3"/>
      <c r="Q67" s="3"/>
      <c r="R67" s="3"/>
      <c r="S67" s="63" cm="1">
        <f t="array" ref="S67">IF($G67&gt;=S$7,TREND(T$6:T$7,S$6:S$7,$G67),IF($G67&gt;=S$8,TREND(T$7:T$8,S$7:S$8,$G67),IF($G67&gt;=S$9,TREND(T$8:T$9,S$8:S$9,$G67),IF($G67&gt;=S$10,TREND(T$9:T$10,S$9:S$10,$G67),IF($G67&gt;=S$11,TREND(T$10:T$11,S$10:S$11,$G67),0)))))</f>
        <v>0.59777777777777774</v>
      </c>
      <c r="T67" s="3"/>
      <c r="U67" s="3"/>
      <c r="V67" s="3"/>
      <c r="W67" s="3"/>
      <c r="X67" s="140">
        <v>0</v>
      </c>
      <c r="Y67" s="3"/>
      <c r="Z67" s="3"/>
      <c r="AA67" s="3"/>
      <c r="AB67" s="3"/>
    </row>
    <row r="68" spans="1:28" x14ac:dyDescent="0.35">
      <c r="A68" s="63">
        <f t="shared" si="0"/>
        <v>0.48758777620601934</v>
      </c>
      <c r="D68" s="159"/>
      <c r="F68" s="21"/>
      <c r="G68" s="148">
        <v>0.36</v>
      </c>
      <c r="I68" s="63" cm="1">
        <f t="array" ref="I68">IF($G68&gt;=I$7,TREND(J$6:J$7,I$6:I$7,$G68),IF($G68&gt;=I$8,TREND(J$7:J$8,I$7:I$8,$G68),IF($G68&gt;=I$9,TREND(J$8:J$9,I$8:I$9,$G68),IF($G68&gt;=I$10,TREND(J$9:J$10,I$9:I$10,$G68),IF($G68&gt;=I$11,TREND(J$10:J$11,I$10:I$11,$G68),0)))))</f>
        <v>0.44800000000000001</v>
      </c>
      <c r="J68" s="3"/>
      <c r="K68" s="3"/>
      <c r="N68" s="63" cm="1">
        <f t="array" ref="N68">IF($G68&gt;=N$7,TREND(O$6:O$7,N$6:N$7,$G68),IF($G68&gt;=N$8,TREND(O$7:O$8,N$7:N$8,$G68),IF($G68&gt;=N$9,TREND(O$8:O$9,N$8:N$9,$G68),IF($G68&gt;=N$10,TREND(O$9:O$10,N$9:N$10,$G68),IF($G68&gt;=N$11,TREND(O$10:O$11,N$10:N$11,$G68),0)))))</f>
        <v>0.44800000000000001</v>
      </c>
      <c r="O68" s="3"/>
      <c r="P68" s="3"/>
      <c r="Q68" s="3"/>
      <c r="R68" s="3"/>
      <c r="S68" s="63" cm="1">
        <f t="array" ref="S68">IF($G68&gt;=S$7,TREND(T$6:T$7,S$6:S$7,$G68),IF($G68&gt;=S$8,TREND(T$7:T$8,S$7:S$8,$G68),IF($G68&gt;=S$9,TREND(T$8:T$9,S$8:S$9,$G68),IF($G68&gt;=S$10,TREND(T$9:T$10,S$9:S$10,$G68),IF($G68&gt;=S$11,TREND(T$10:T$11,S$10:S$11,$G68),0)))))</f>
        <v>0.60799999999999987</v>
      </c>
      <c r="T68" s="3"/>
      <c r="U68" s="3"/>
      <c r="V68" s="3"/>
      <c r="W68" s="3"/>
      <c r="X68" s="140">
        <v>0</v>
      </c>
      <c r="Y68" s="3"/>
      <c r="Z68" s="3"/>
      <c r="AA68" s="3"/>
      <c r="AB68" s="3"/>
    </row>
    <row r="69" spans="1:28" x14ac:dyDescent="0.35">
      <c r="A69" s="63">
        <f t="shared" si="0"/>
        <v>0.49613760643110305</v>
      </c>
      <c r="D69" s="159"/>
      <c r="F69" s="21"/>
      <c r="G69" s="148">
        <v>0.37</v>
      </c>
      <c r="I69" s="63" cm="1">
        <f t="array" ref="I69">IF($G69&gt;=I$7,TREND(J$6:J$7,I$6:I$7,$G69),IF($G69&gt;=I$8,TREND(J$7:J$8,I$7:I$8,$G69),IF($G69&gt;=I$9,TREND(J$8:J$9,I$8:I$9,$G69),IF($G69&gt;=I$10,TREND(J$9:J$10,I$9:I$10,$G69),IF($G69&gt;=I$11,TREND(J$10:J$11,I$10:I$11,$G69),0)))))</f>
        <v>0.45600000000000002</v>
      </c>
      <c r="J69" s="3"/>
      <c r="K69" s="3"/>
      <c r="N69" s="63" cm="1">
        <f t="array" ref="N69">IF($G69&gt;=N$7,TREND(O$6:O$7,N$6:N$7,$G69),IF($G69&gt;=N$8,TREND(O$7:O$8,N$7:N$8,$G69),IF($G69&gt;=N$9,TREND(O$8:O$9,N$8:N$9,$G69),IF($G69&gt;=N$10,TREND(O$9:O$10,N$9:N$10,$G69),IF($G69&gt;=N$11,TREND(O$10:O$11,N$10:N$11,$G69),0)))))</f>
        <v>0.45600000000000002</v>
      </c>
      <c r="O69" s="3"/>
      <c r="P69" s="3"/>
      <c r="Q69" s="3"/>
      <c r="R69" s="3"/>
      <c r="S69" s="63" cm="1">
        <f t="array" ref="S69">IF($G69&gt;=S$7,TREND(T$6:T$7,S$6:S$7,$G69),IF($G69&gt;=S$8,TREND(T$7:T$8,S$7:S$8,$G69),IF($G69&gt;=S$9,TREND(T$8:T$9,S$8:S$9,$G69),IF($G69&gt;=S$10,TREND(T$9:T$10,S$9:S$10,$G69),IF($G69&gt;=S$11,TREND(T$10:T$11,S$10:S$11,$G69),0)))))</f>
        <v>0.61822222222222223</v>
      </c>
      <c r="T69" s="3"/>
      <c r="U69" s="3"/>
      <c r="V69" s="3"/>
      <c r="W69" s="3"/>
      <c r="X69" s="140">
        <v>0</v>
      </c>
      <c r="Y69" s="3"/>
      <c r="Z69" s="3"/>
      <c r="AA69" s="3"/>
      <c r="AB69" s="3"/>
    </row>
    <row r="70" spans="1:28" x14ac:dyDescent="0.35">
      <c r="A70" s="63">
        <f t="shared" si="0"/>
        <v>0.50468743665618665</v>
      </c>
      <c r="D70" s="159"/>
      <c r="F70" s="21"/>
      <c r="G70" s="148">
        <v>0.38</v>
      </c>
      <c r="I70" s="63" cm="1">
        <f t="array" ref="I70">IF($G70&gt;=I$7,TREND(J$6:J$7,I$6:I$7,$G70),IF($G70&gt;=I$8,TREND(J$7:J$8,I$7:I$8,$G70),IF($G70&gt;=I$9,TREND(J$8:J$9,I$8:I$9,$G70),IF($G70&gt;=I$10,TREND(J$9:J$10,I$9:I$10,$G70),IF($G70&gt;=I$11,TREND(J$10:J$11,I$10:I$11,$G70),0)))))</f>
        <v>0.46400000000000002</v>
      </c>
      <c r="J70" s="3"/>
      <c r="K70" s="3"/>
      <c r="N70" s="63" cm="1">
        <f t="array" ref="N70">IF($G70&gt;=N$7,TREND(O$6:O$7,N$6:N$7,$G70),IF($G70&gt;=N$8,TREND(O$7:O$8,N$7:N$8,$G70),IF($G70&gt;=N$9,TREND(O$8:O$9,N$8:N$9,$G70),IF($G70&gt;=N$10,TREND(O$9:O$10,N$9:N$10,$G70),IF($G70&gt;=N$11,TREND(O$10:O$11,N$10:N$11,$G70),0)))))</f>
        <v>0.46400000000000002</v>
      </c>
      <c r="O70" s="3"/>
      <c r="P70" s="3"/>
      <c r="Q70" s="3"/>
      <c r="R70" s="3"/>
      <c r="S70" s="63" cm="1">
        <f t="array" ref="S70">IF($G70&gt;=S$7,TREND(T$6:T$7,S$6:S$7,$G70),IF($G70&gt;=S$8,TREND(T$7:T$8,S$7:S$8,$G70),IF($G70&gt;=S$9,TREND(T$8:T$9,S$8:S$9,$G70),IF($G70&gt;=S$10,TREND(T$9:T$10,S$9:S$10,$G70),IF($G70&gt;=S$11,TREND(T$10:T$11,S$10:S$11,$G70),0)))))</f>
        <v>0.62844444444444436</v>
      </c>
      <c r="T70" s="3"/>
      <c r="U70" s="3"/>
      <c r="V70" s="3"/>
      <c r="W70" s="3"/>
      <c r="X70" s="140">
        <v>0</v>
      </c>
      <c r="Y70" s="3"/>
      <c r="Z70" s="3"/>
      <c r="AA70" s="3"/>
      <c r="AB70" s="3"/>
    </row>
    <row r="71" spans="1:28" x14ac:dyDescent="0.35">
      <c r="A71" s="63">
        <f t="shared" si="0"/>
        <v>0.51323726688127025</v>
      </c>
      <c r="D71" s="159"/>
      <c r="F71" s="21"/>
      <c r="G71" s="148">
        <v>0.39</v>
      </c>
      <c r="I71" s="63" cm="1">
        <f t="array" ref="I71">IF($G71&gt;=I$7,TREND(J$6:J$7,I$6:I$7,$G71),IF($G71&gt;=I$8,TREND(J$7:J$8,I$7:I$8,$G71),IF($G71&gt;=I$9,TREND(J$8:J$9,I$8:I$9,$G71),IF($G71&gt;=I$10,TREND(J$9:J$10,I$9:I$10,$G71),IF($G71&gt;=I$11,TREND(J$10:J$11,I$10:I$11,$G71),0)))))</f>
        <v>0.47200000000000003</v>
      </c>
      <c r="J71" s="3"/>
      <c r="K71" s="3"/>
      <c r="N71" s="63" cm="1">
        <f t="array" ref="N71">IF($G71&gt;=N$7,TREND(O$6:O$7,N$6:N$7,$G71),IF($G71&gt;=N$8,TREND(O$7:O$8,N$7:N$8,$G71),IF($G71&gt;=N$9,TREND(O$8:O$9,N$8:N$9,$G71),IF($G71&gt;=N$10,TREND(O$9:O$10,N$9:N$10,$G71),IF($G71&gt;=N$11,TREND(O$10:O$11,N$10:N$11,$G71),0)))))</f>
        <v>0.47200000000000003</v>
      </c>
      <c r="O71" s="3"/>
      <c r="P71" s="3"/>
      <c r="Q71" s="3"/>
      <c r="R71" s="3"/>
      <c r="S71" s="63" cm="1">
        <f t="array" ref="S71">IF($G71&gt;=S$7,TREND(T$6:T$7,S$6:S$7,$G71),IF($G71&gt;=S$8,TREND(T$7:T$8,S$7:S$8,$G71),IF($G71&gt;=S$9,TREND(T$8:T$9,S$8:S$9,$G71),IF($G71&gt;=S$10,TREND(T$9:T$10,S$9:S$10,$G71),IF($G71&gt;=S$11,TREND(T$10:T$11,S$10:S$11,$G71),0)))))</f>
        <v>0.6386666666666666</v>
      </c>
      <c r="T71" s="3"/>
      <c r="U71" s="3"/>
      <c r="V71" s="3"/>
      <c r="W71" s="3"/>
      <c r="X71" s="140">
        <v>0</v>
      </c>
      <c r="Y71" s="3"/>
      <c r="Z71" s="3"/>
      <c r="AA71" s="3"/>
      <c r="AB71" s="3"/>
    </row>
    <row r="72" spans="1:28" x14ac:dyDescent="0.35">
      <c r="A72" s="63">
        <f t="shared" si="0"/>
        <v>0.52178709710635385</v>
      </c>
      <c r="D72" s="159"/>
      <c r="F72" s="21"/>
      <c r="G72" s="148">
        <v>0.4</v>
      </c>
      <c r="I72" s="63" cm="1">
        <f t="array" ref="I72">IF($G72&gt;=I$7,TREND(J$6:J$7,I$6:I$7,$G72),IF($G72&gt;=I$8,TREND(J$7:J$8,I$7:I$8,$G72),IF($G72&gt;=I$9,TREND(J$8:J$9,I$8:I$9,$G72),IF($G72&gt;=I$10,TREND(J$9:J$10,I$9:I$10,$G72),IF($G72&gt;=I$11,TREND(J$10:J$11,I$10:I$11,$G72),0)))))</f>
        <v>0.48000000000000004</v>
      </c>
      <c r="J72" s="3"/>
      <c r="K72" s="3"/>
      <c r="N72" s="63" cm="1">
        <f t="array" ref="N72">IF($G72&gt;=N$7,TREND(O$6:O$7,N$6:N$7,$G72),IF($G72&gt;=N$8,TREND(O$7:O$8,N$7:N$8,$G72),IF($G72&gt;=N$9,TREND(O$8:O$9,N$8:N$9,$G72),IF($G72&gt;=N$10,TREND(O$9:O$10,N$9:N$10,$G72),IF($G72&gt;=N$11,TREND(O$10:O$11,N$10:N$11,$G72),0)))))</f>
        <v>0.48000000000000004</v>
      </c>
      <c r="O72" s="3"/>
      <c r="P72" s="3"/>
      <c r="Q72" s="3"/>
      <c r="R72" s="3"/>
      <c r="S72" s="63" cm="1">
        <f t="array" ref="S72">IF($G72&gt;=S$7,TREND(T$6:T$7,S$6:S$7,$G72),IF($G72&gt;=S$8,TREND(T$7:T$8,S$7:S$8,$G72),IF($G72&gt;=S$9,TREND(T$8:T$9,S$8:S$9,$G72),IF($G72&gt;=S$10,TREND(T$9:T$10,S$9:S$10,$G72),IF($G72&gt;=S$11,TREND(T$10:T$11,S$10:S$11,$G72),0)))))</f>
        <v>0.64888888888888885</v>
      </c>
      <c r="T72" s="3"/>
      <c r="U72" s="3"/>
      <c r="V72" s="3"/>
      <c r="W72" s="3"/>
      <c r="X72" s="140">
        <v>0</v>
      </c>
      <c r="Y72" s="3"/>
      <c r="Z72" s="3"/>
      <c r="AA72" s="3"/>
      <c r="AB72" s="3"/>
    </row>
    <row r="73" spans="1:28" x14ac:dyDescent="0.35">
      <c r="A73" s="63">
        <f t="shared" si="0"/>
        <v>0.53033692733143756</v>
      </c>
      <c r="D73" s="159"/>
      <c r="F73" s="21"/>
      <c r="G73" s="148">
        <v>0.41</v>
      </c>
      <c r="I73" s="63" cm="1">
        <f t="array" ref="I73">IF($G73&gt;=I$7,TREND(J$6:J$7,I$6:I$7,$G73),IF($G73&gt;=I$8,TREND(J$7:J$8,I$7:I$8,$G73),IF($G73&gt;=I$9,TREND(J$8:J$9,I$8:I$9,$G73),IF($G73&gt;=I$10,TREND(J$9:J$10,I$9:I$10,$G73),IF($G73&gt;=I$11,TREND(J$10:J$11,I$10:I$11,$G73),0)))))</f>
        <v>0.48800000000000004</v>
      </c>
      <c r="J73" s="3"/>
      <c r="K73" s="3"/>
      <c r="N73" s="63" cm="1">
        <f t="array" ref="N73">IF($G73&gt;=N$7,TREND(O$6:O$7,N$6:N$7,$G73),IF($G73&gt;=N$8,TREND(O$7:O$8,N$7:N$8,$G73),IF($G73&gt;=N$9,TREND(O$8:O$9,N$8:N$9,$G73),IF($G73&gt;=N$10,TREND(O$9:O$10,N$9:N$10,$G73),IF($G73&gt;=N$11,TREND(O$10:O$11,N$10:N$11,$G73),0)))))</f>
        <v>0.48800000000000004</v>
      </c>
      <c r="O73" s="3"/>
      <c r="P73" s="3"/>
      <c r="Q73" s="3"/>
      <c r="R73" s="3"/>
      <c r="S73" s="63" cm="1">
        <f t="array" ref="S73">IF($G73&gt;=S$7,TREND(T$6:T$7,S$6:S$7,$G73),IF($G73&gt;=S$8,TREND(T$7:T$8,S$7:S$8,$G73),IF($G73&gt;=S$9,TREND(T$8:T$9,S$8:S$9,$G73),IF($G73&gt;=S$10,TREND(T$9:T$10,S$9:S$10,$G73),IF($G73&gt;=S$11,TREND(T$10:T$11,S$10:S$11,$G73),0)))))</f>
        <v>0.65911111111111098</v>
      </c>
      <c r="T73" s="3"/>
      <c r="U73" s="3"/>
      <c r="V73" s="3"/>
      <c r="W73" s="3"/>
      <c r="X73" s="140">
        <v>0</v>
      </c>
      <c r="Y73" s="3"/>
      <c r="Z73" s="3"/>
      <c r="AA73" s="3"/>
      <c r="AB73" s="3"/>
    </row>
    <row r="74" spans="1:28" x14ac:dyDescent="0.35">
      <c r="A74" s="63">
        <f t="shared" si="0"/>
        <v>0.53888675755652116</v>
      </c>
      <c r="B74" s="4"/>
      <c r="D74" s="159"/>
      <c r="F74" s="21"/>
      <c r="G74" s="148">
        <v>0.42</v>
      </c>
      <c r="I74" s="63" cm="1">
        <f t="array" ref="I74">IF($G74&gt;=I$7,TREND(J$6:J$7,I$6:I$7,$G74),IF($G74&gt;=I$8,TREND(J$7:J$8,I$7:I$8,$G74),IF($G74&gt;=I$9,TREND(J$8:J$9,I$8:I$9,$G74),IF($G74&gt;=I$10,TREND(J$9:J$10,I$9:I$10,$G74),IF($G74&gt;=I$11,TREND(J$10:J$11,I$10:I$11,$G74),0)))))</f>
        <v>0.49600000000000005</v>
      </c>
      <c r="J74" s="3"/>
      <c r="K74" s="3"/>
      <c r="N74" s="63" cm="1">
        <f t="array" ref="N74">IF($G74&gt;=N$7,TREND(O$6:O$7,N$6:N$7,$G74),IF($G74&gt;=N$8,TREND(O$7:O$8,N$7:N$8,$G74),IF($G74&gt;=N$9,TREND(O$8:O$9,N$8:N$9,$G74),IF($G74&gt;=N$10,TREND(O$9:O$10,N$9:N$10,$G74),IF($G74&gt;=N$11,TREND(O$10:O$11,N$10:N$11,$G74),0)))))</f>
        <v>0.49600000000000005</v>
      </c>
      <c r="O74" s="3"/>
      <c r="P74" s="3"/>
      <c r="Q74" s="3"/>
      <c r="R74" s="3"/>
      <c r="S74" s="63" cm="1">
        <f t="array" ref="S74">IF($G74&gt;=S$7,TREND(T$6:T$7,S$6:S$7,$G74),IF($G74&gt;=S$8,TREND(T$7:T$8,S$7:S$8,$G74),IF($G74&gt;=S$9,TREND(T$8:T$9,S$8:S$9,$G74),IF($G74&gt;=S$10,TREND(T$9:T$10,S$9:S$10,$G74),IF($G74&gt;=S$11,TREND(T$10:T$11,S$10:S$11,$G74),0)))))</f>
        <v>0.66933333333333322</v>
      </c>
      <c r="T74" s="3"/>
      <c r="U74" s="3"/>
      <c r="V74" s="3"/>
      <c r="W74" s="3"/>
      <c r="X74" s="140">
        <v>0</v>
      </c>
      <c r="Y74" s="3"/>
      <c r="Z74" s="3"/>
      <c r="AA74" s="3"/>
      <c r="AB74" s="3"/>
    </row>
    <row r="75" spans="1:28" x14ac:dyDescent="0.35">
      <c r="A75" s="63">
        <f t="shared" si="0"/>
        <v>0.54743658778160464</v>
      </c>
      <c r="D75" s="159"/>
      <c r="F75" s="21"/>
      <c r="G75" s="148">
        <v>0.43</v>
      </c>
      <c r="I75" s="63" cm="1">
        <f t="array" ref="I75">IF($G75&gt;=I$7,TREND(J$6:J$7,I$6:I$7,$G75),IF($G75&gt;=I$8,TREND(J$7:J$8,I$7:I$8,$G75),IF($G75&gt;=I$9,TREND(J$8:J$9,I$8:I$9,$G75),IF($G75&gt;=I$10,TREND(J$9:J$10,I$9:I$10,$G75),IF($G75&gt;=I$11,TREND(J$10:J$11,I$10:I$11,$G75),0)))))</f>
        <v>0.504</v>
      </c>
      <c r="J75" s="3"/>
      <c r="K75" s="3"/>
      <c r="N75" s="63" cm="1">
        <f t="array" ref="N75">IF($G75&gt;=N$7,TREND(O$6:O$7,N$6:N$7,$G75),IF($G75&gt;=N$8,TREND(O$7:O$8,N$7:N$8,$G75),IF($G75&gt;=N$9,TREND(O$8:O$9,N$8:N$9,$G75),IF($G75&gt;=N$10,TREND(O$9:O$10,N$9:N$10,$G75),IF($G75&gt;=N$11,TREND(O$10:O$11,N$10:N$11,$G75),0)))))</f>
        <v>0.504</v>
      </c>
      <c r="O75" s="3"/>
      <c r="P75" s="3"/>
      <c r="Q75" s="3"/>
      <c r="R75" s="3"/>
      <c r="S75" s="63" cm="1">
        <f t="array" ref="S75">IF($G75&gt;=S$7,TREND(T$6:T$7,S$6:S$7,$G75),IF($G75&gt;=S$8,TREND(T$7:T$8,S$7:S$8,$G75),IF($G75&gt;=S$9,TREND(T$8:T$9,S$8:S$9,$G75),IF($G75&gt;=S$10,TREND(T$9:T$10,S$9:S$10,$G75),IF($G75&gt;=S$11,TREND(T$10:T$11,S$10:S$11,$G75),0)))))</f>
        <v>0.67955555555555547</v>
      </c>
      <c r="T75" s="3"/>
      <c r="U75" s="3"/>
      <c r="V75" s="3"/>
      <c r="W75" s="3"/>
      <c r="X75" s="140">
        <v>0</v>
      </c>
      <c r="Y75" s="3"/>
      <c r="Z75" s="3"/>
      <c r="AA75" s="3"/>
      <c r="AB75" s="3"/>
    </row>
    <row r="76" spans="1:28" x14ac:dyDescent="0.35">
      <c r="A76" s="63">
        <f t="shared" si="0"/>
        <v>0.55598641800668824</v>
      </c>
      <c r="D76" s="159"/>
      <c r="F76" s="21"/>
      <c r="G76" s="148">
        <v>0.44</v>
      </c>
      <c r="I76" s="63" cm="1">
        <f t="array" ref="I76">IF($G76&gt;=I$7,TREND(J$6:J$7,I$6:I$7,$G76),IF($G76&gt;=I$8,TREND(J$7:J$8,I$7:I$8,$G76),IF($G76&gt;=I$9,TREND(J$8:J$9,I$8:I$9,$G76),IF($G76&gt;=I$10,TREND(J$9:J$10,I$9:I$10,$G76),IF($G76&gt;=I$11,TREND(J$10:J$11,I$10:I$11,$G76),0)))))</f>
        <v>0.51200000000000001</v>
      </c>
      <c r="J76" s="3"/>
      <c r="K76" s="3"/>
      <c r="N76" s="63" cm="1">
        <f t="array" ref="N76">IF($G76&gt;=N$7,TREND(O$6:O$7,N$6:N$7,$G76),IF($G76&gt;=N$8,TREND(O$7:O$8,N$7:N$8,$G76),IF($G76&gt;=N$9,TREND(O$8:O$9,N$8:N$9,$G76),IF($G76&gt;=N$10,TREND(O$9:O$10,N$9:N$10,$G76),IF($G76&gt;=N$11,TREND(O$10:O$11,N$10:N$11,$G76),0)))))</f>
        <v>0.51200000000000001</v>
      </c>
      <c r="O76" s="3"/>
      <c r="P76" s="3"/>
      <c r="Q76" s="3"/>
      <c r="R76" s="3"/>
      <c r="S76" s="63" cm="1">
        <f t="array" ref="S76">IF($G76&gt;=S$7,TREND(T$6:T$7,S$6:S$7,$G76),IF($G76&gt;=S$8,TREND(T$7:T$8,S$7:S$8,$G76),IF($G76&gt;=S$9,TREND(T$8:T$9,S$8:S$9,$G76),IF($G76&gt;=S$10,TREND(T$9:T$10,S$9:S$10,$G76),IF($G76&gt;=S$11,TREND(T$10:T$11,S$10:S$11,$G76),0)))))</f>
        <v>0.68977777777777771</v>
      </c>
      <c r="T76" s="3"/>
      <c r="U76" s="3"/>
      <c r="V76" s="3"/>
      <c r="W76" s="3"/>
      <c r="X76" s="140">
        <v>0</v>
      </c>
      <c r="Y76" s="3"/>
      <c r="Z76" s="3"/>
      <c r="AA76" s="3"/>
      <c r="AB76" s="3"/>
    </row>
    <row r="77" spans="1:28" x14ac:dyDescent="0.35">
      <c r="A77" s="63">
        <f t="shared" si="0"/>
        <v>0.56453624823177195</v>
      </c>
      <c r="D77" s="159"/>
      <c r="F77" s="21"/>
      <c r="G77" s="148">
        <v>0.45</v>
      </c>
      <c r="I77" s="63" cm="1">
        <f t="array" ref="I77">IF($G77&gt;=I$7,TREND(J$6:J$7,I$6:I$7,$G77),IF($G77&gt;=I$8,TREND(J$7:J$8,I$7:I$8,$G77),IF($G77&gt;=I$9,TREND(J$8:J$9,I$8:I$9,$G77),IF($G77&gt;=I$10,TREND(J$9:J$10,I$9:I$10,$G77),IF($G77&gt;=I$11,TREND(J$10:J$11,I$10:I$11,$G77),0)))))</f>
        <v>0.52</v>
      </c>
      <c r="J77" s="3"/>
      <c r="K77" s="3"/>
      <c r="N77" s="63" cm="1">
        <f t="array" ref="N77">IF($G77&gt;=N$7,TREND(O$6:O$7,N$6:N$7,$G77),IF($G77&gt;=N$8,TREND(O$7:O$8,N$7:N$8,$G77),IF($G77&gt;=N$9,TREND(O$8:O$9,N$8:N$9,$G77),IF($G77&gt;=N$10,TREND(O$9:O$10,N$9:N$10,$G77),IF($G77&gt;=N$11,TREND(O$10:O$11,N$10:N$11,$G77),0)))))</f>
        <v>0.52</v>
      </c>
      <c r="O77" s="3"/>
      <c r="P77" s="3"/>
      <c r="Q77" s="3"/>
      <c r="R77" s="3"/>
      <c r="S77" s="63" cm="1">
        <f t="array" ref="S77">IF($G77&gt;=S$7,TREND(T$6:T$7,S$6:S$7,$G77),IF($G77&gt;=S$8,TREND(T$7:T$8,S$7:S$8,$G77),IF($G77&gt;=S$9,TREND(T$8:T$9,S$8:S$9,$G77),IF($G77&gt;=S$10,TREND(T$9:T$10,S$9:S$10,$G77),IF($G77&gt;=S$11,TREND(T$10:T$11,S$10:S$11,$G77),0)))))</f>
        <v>0.7</v>
      </c>
      <c r="T77" s="3"/>
      <c r="U77" s="3"/>
      <c r="V77" s="3"/>
      <c r="W77" s="3"/>
      <c r="X77" s="140">
        <v>0</v>
      </c>
      <c r="Y77" s="3"/>
      <c r="Z77" s="3"/>
      <c r="AA77" s="3"/>
      <c r="AB77" s="3"/>
    </row>
    <row r="78" spans="1:28" x14ac:dyDescent="0.35">
      <c r="A78" s="63">
        <f t="shared" si="0"/>
        <v>0.57291327467182929</v>
      </c>
      <c r="D78" s="159"/>
      <c r="F78" s="21"/>
      <c r="G78" s="148">
        <v>0.46</v>
      </c>
      <c r="I78" s="63" cm="1">
        <f t="array" ref="I78">IF($G78&gt;=I$7,TREND(J$6:J$7,I$6:I$7,$G78),IF($G78&gt;=I$8,TREND(J$7:J$8,I$7:I$8,$G78),IF($G78&gt;=I$9,TREND(J$8:J$9,I$8:I$9,$G78),IF($G78&gt;=I$10,TREND(J$9:J$10,I$9:I$10,$G78),IF($G78&gt;=I$11,TREND(J$10:J$11,I$10:I$11,$G78),0)))))</f>
        <v>0.52800000000000002</v>
      </c>
      <c r="J78" s="3"/>
      <c r="K78" s="3"/>
      <c r="N78" s="63" cm="1">
        <f t="array" ref="N78">IF($G78&gt;=N$7,TREND(O$6:O$7,N$6:N$7,$G78),IF($G78&gt;=N$8,TREND(O$7:O$8,N$7:N$8,$G78),IF($G78&gt;=N$9,TREND(O$8:O$9,N$8:N$9,$G78),IF($G78&gt;=N$10,TREND(O$9:O$10,N$9:N$10,$G78),IF($G78&gt;=N$11,TREND(O$10:O$11,N$10:N$11,$G78),0)))))</f>
        <v>0.52800000000000002</v>
      </c>
      <c r="O78" s="3"/>
      <c r="P78" s="3"/>
      <c r="Q78" s="3"/>
      <c r="R78" s="3"/>
      <c r="S78" s="63" cm="1">
        <f t="array" ref="S78">IF($G78&gt;=S$7,TREND(T$6:T$7,S$6:S$7,$G78),IF($G78&gt;=S$8,TREND(T$7:T$8,S$7:S$8,$G78),IF($G78&gt;=S$9,TREND(T$8:T$9,S$8:S$9,$G78),IF($G78&gt;=S$10,TREND(T$9:T$10,S$9:S$10,$G78),IF($G78&gt;=S$11,TREND(T$10:T$11,S$10:S$11,$G78),0)))))</f>
        <v>0.70952380952380945</v>
      </c>
      <c r="T78" s="3"/>
      <c r="U78" s="3"/>
      <c r="V78" s="3"/>
      <c r="W78" s="3"/>
      <c r="X78" s="140">
        <v>0</v>
      </c>
      <c r="Y78" s="3"/>
      <c r="Z78" s="3"/>
      <c r="AA78" s="3"/>
      <c r="AB78" s="3"/>
    </row>
    <row r="79" spans="1:28" x14ac:dyDescent="0.35">
      <c r="A79" s="63">
        <f t="shared" si="0"/>
        <v>0.58129030111188651</v>
      </c>
      <c r="D79" s="159"/>
      <c r="F79" s="21"/>
      <c r="G79" s="148">
        <v>0.47</v>
      </c>
      <c r="I79" s="63" cm="1">
        <f t="array" ref="I79">IF($G79&gt;=I$7,TREND(J$6:J$7,I$6:I$7,$G79),IF($G79&gt;=I$8,TREND(J$7:J$8,I$7:I$8,$G79),IF($G79&gt;=I$9,TREND(J$8:J$9,I$8:I$9,$G79),IF($G79&gt;=I$10,TREND(J$9:J$10,I$9:I$10,$G79),IF($G79&gt;=I$11,TREND(J$10:J$11,I$10:I$11,$G79),0)))))</f>
        <v>0.53600000000000003</v>
      </c>
      <c r="J79" s="3"/>
      <c r="K79" s="3"/>
      <c r="N79" s="63" cm="1">
        <f t="array" ref="N79">IF($G79&gt;=N$7,TREND(O$6:O$7,N$6:N$7,$G79),IF($G79&gt;=N$8,TREND(O$7:O$8,N$7:N$8,$G79),IF($G79&gt;=N$9,TREND(O$8:O$9,N$8:N$9,$G79),IF($G79&gt;=N$10,TREND(O$9:O$10,N$9:N$10,$G79),IF($G79&gt;=N$11,TREND(O$10:O$11,N$10:N$11,$G79),0)))))</f>
        <v>0.53600000000000003</v>
      </c>
      <c r="O79" s="3"/>
      <c r="P79" s="3"/>
      <c r="Q79" s="3"/>
      <c r="R79" s="3"/>
      <c r="S79" s="63" cm="1">
        <f t="array" ref="S79">IF($G79&gt;=S$7,TREND(T$6:T$7,S$6:S$7,$G79),IF($G79&gt;=S$8,TREND(T$7:T$8,S$7:S$8,$G79),IF($G79&gt;=S$9,TREND(T$8:T$9,S$8:S$9,$G79),IF($G79&gt;=S$10,TREND(T$9:T$10,S$9:S$10,$G79),IF($G79&gt;=S$11,TREND(T$10:T$11,S$10:S$11,$G79),0)))))</f>
        <v>0.71904761904761894</v>
      </c>
      <c r="T79" s="3"/>
      <c r="U79" s="3"/>
      <c r="V79" s="3"/>
      <c r="W79" s="3"/>
      <c r="X79" s="140">
        <v>0</v>
      </c>
      <c r="Y79" s="3"/>
      <c r="Z79" s="3"/>
      <c r="AA79" s="3"/>
      <c r="AB79" s="3"/>
    </row>
    <row r="80" spans="1:28" x14ac:dyDescent="0.35">
      <c r="A80" s="63">
        <f t="shared" si="0"/>
        <v>0.58966732755194395</v>
      </c>
      <c r="D80" s="159"/>
      <c r="F80" s="21"/>
      <c r="G80" s="148">
        <v>0.48</v>
      </c>
      <c r="I80" s="63" cm="1">
        <f t="array" ref="I80">IF($G80&gt;=I$7,TREND(J$6:J$7,I$6:I$7,$G80),IF($G80&gt;=I$8,TREND(J$7:J$8,I$7:I$8,$G80),IF($G80&gt;=I$9,TREND(J$8:J$9,I$8:I$9,$G80),IF($G80&gt;=I$10,TREND(J$9:J$10,I$9:I$10,$G80),IF($G80&gt;=I$11,TREND(J$10:J$11,I$10:I$11,$G80),0)))))</f>
        <v>0.54400000000000004</v>
      </c>
      <c r="J80" s="3"/>
      <c r="K80" s="3"/>
      <c r="N80" s="63" cm="1">
        <f t="array" ref="N80">IF($G80&gt;=N$7,TREND(O$6:O$7,N$6:N$7,$G80),IF($G80&gt;=N$8,TREND(O$7:O$8,N$7:N$8,$G80),IF($G80&gt;=N$9,TREND(O$8:O$9,N$8:N$9,$G80),IF($G80&gt;=N$10,TREND(O$9:O$10,N$9:N$10,$G80),IF($G80&gt;=N$11,TREND(O$10:O$11,N$10:N$11,$G80),0)))))</f>
        <v>0.54400000000000004</v>
      </c>
      <c r="O80" s="3"/>
      <c r="P80" s="3"/>
      <c r="Q80" s="3"/>
      <c r="R80" s="3"/>
      <c r="S80" s="63" cm="1">
        <f t="array" ref="S80">IF($G80&gt;=S$7,TREND(T$6:T$7,S$6:S$7,$G80),IF($G80&gt;=S$8,TREND(T$7:T$8,S$7:S$8,$G80),IF($G80&gt;=S$9,TREND(T$8:T$9,S$8:S$9,$G80),IF($G80&gt;=S$10,TREND(T$9:T$10,S$9:S$10,$G80),IF($G80&gt;=S$11,TREND(T$10:T$11,S$10:S$11,$G80),0)))))</f>
        <v>0.72857142857142843</v>
      </c>
      <c r="T80" s="3"/>
      <c r="U80" s="3"/>
      <c r="V80" s="3"/>
      <c r="W80" s="3"/>
      <c r="X80" s="140">
        <v>0</v>
      </c>
      <c r="Y80" s="3"/>
      <c r="Z80" s="3"/>
      <c r="AA80" s="3"/>
      <c r="AB80" s="3"/>
    </row>
    <row r="81" spans="1:28" x14ac:dyDescent="0.35">
      <c r="A81" s="63">
        <f t="shared" si="0"/>
        <v>0.59804435399200129</v>
      </c>
      <c r="D81" s="159"/>
      <c r="F81" s="21"/>
      <c r="G81" s="148">
        <v>0.49</v>
      </c>
      <c r="I81" s="63" cm="1">
        <f t="array" ref="I81">IF($G81&gt;=I$7,TREND(J$6:J$7,I$6:I$7,$G81),IF($G81&gt;=I$8,TREND(J$7:J$8,I$7:I$8,$G81),IF($G81&gt;=I$9,TREND(J$8:J$9,I$8:I$9,$G81),IF($G81&gt;=I$10,TREND(J$9:J$10,I$9:I$10,$G81),IF($G81&gt;=I$11,TREND(J$10:J$11,I$10:I$11,$G81),0)))))</f>
        <v>0.55200000000000005</v>
      </c>
      <c r="J81" s="3"/>
      <c r="K81" s="3"/>
      <c r="N81" s="63" cm="1">
        <f t="array" ref="N81">IF($G81&gt;=N$7,TREND(O$6:O$7,N$6:N$7,$G81),IF($G81&gt;=N$8,TREND(O$7:O$8,N$7:N$8,$G81),IF($G81&gt;=N$9,TREND(O$8:O$9,N$8:N$9,$G81),IF($G81&gt;=N$10,TREND(O$9:O$10,N$9:N$10,$G81),IF($G81&gt;=N$11,TREND(O$10:O$11,N$10:N$11,$G81),0)))))</f>
        <v>0.55200000000000005</v>
      </c>
      <c r="O81" s="3"/>
      <c r="P81" s="3"/>
      <c r="Q81" s="3"/>
      <c r="R81" s="3"/>
      <c r="S81" s="63" cm="1">
        <f t="array" ref="S81">IF($G81&gt;=S$7,TREND(T$6:T$7,S$6:S$7,$G81),IF($G81&gt;=S$8,TREND(T$7:T$8,S$7:S$8,$G81),IF($G81&gt;=S$9,TREND(T$8:T$9,S$8:S$9,$G81),IF($G81&gt;=S$10,TREND(T$9:T$10,S$9:S$10,$G81),IF($G81&gt;=S$11,TREND(T$10:T$11,S$10:S$11,$G81),0)))))</f>
        <v>0.73809523809523803</v>
      </c>
      <c r="T81" s="3"/>
      <c r="U81" s="3"/>
      <c r="V81" s="3"/>
      <c r="W81" s="3"/>
      <c r="X81" s="140">
        <v>0</v>
      </c>
      <c r="Y81" s="3"/>
      <c r="Z81" s="3"/>
      <c r="AA81" s="3"/>
      <c r="AB81" s="3"/>
    </row>
    <row r="82" spans="1:28" x14ac:dyDescent="0.35">
      <c r="A82" s="63">
        <f t="shared" si="0"/>
        <v>0.60642138043205862</v>
      </c>
      <c r="D82" s="159"/>
      <c r="F82" s="21"/>
      <c r="G82" s="148">
        <v>0.5</v>
      </c>
      <c r="I82" s="63" cm="1">
        <f t="array" ref="I82">IF($G82&gt;=I$7,TREND(J$6:J$7,I$6:I$7,$G82),IF($G82&gt;=I$8,TREND(J$7:J$8,I$7:I$8,$G82),IF($G82&gt;=I$9,TREND(J$8:J$9,I$8:I$9,$G82),IF($G82&gt;=I$10,TREND(J$9:J$10,I$9:I$10,$G82),IF($G82&gt;=I$11,TREND(J$10:J$11,I$10:I$11,$G82),0)))))</f>
        <v>0.56000000000000005</v>
      </c>
      <c r="J82" s="3"/>
      <c r="K82" s="3"/>
      <c r="N82" s="63" cm="1">
        <f t="array" ref="N82">IF($G82&gt;=N$7,TREND(O$6:O$7,N$6:N$7,$G82),IF($G82&gt;=N$8,TREND(O$7:O$8,N$7:N$8,$G82),IF($G82&gt;=N$9,TREND(O$8:O$9,N$8:N$9,$G82),IF($G82&gt;=N$10,TREND(O$9:O$10,N$9:N$10,$G82),IF($G82&gt;=N$11,TREND(O$10:O$11,N$10:N$11,$G82),0)))))</f>
        <v>0.56000000000000005</v>
      </c>
      <c r="O82" s="3"/>
      <c r="P82" s="3"/>
      <c r="Q82" s="3"/>
      <c r="R82" s="3"/>
      <c r="S82" s="63" cm="1">
        <f t="array" ref="S82">IF($G82&gt;=S$7,TREND(T$6:T$7,S$6:S$7,$G82),IF($G82&gt;=S$8,TREND(T$7:T$8,S$7:S$8,$G82),IF($G82&gt;=S$9,TREND(T$8:T$9,S$8:S$9,$G82),IF($G82&gt;=S$10,TREND(T$9:T$10,S$9:S$10,$G82),IF($G82&gt;=S$11,TREND(T$10:T$11,S$10:S$11,$G82),0)))))</f>
        <v>0.74761904761904763</v>
      </c>
      <c r="T82" s="3"/>
      <c r="U82" s="3"/>
      <c r="V82" s="3"/>
      <c r="W82" s="3"/>
      <c r="X82" s="140">
        <v>0</v>
      </c>
      <c r="Y82" s="3"/>
      <c r="Z82" s="3"/>
      <c r="AA82" s="3"/>
      <c r="AB82" s="3"/>
    </row>
    <row r="83" spans="1:28" x14ac:dyDescent="0.35">
      <c r="A83" s="63">
        <f t="shared" si="0"/>
        <v>0.61479840687211584</v>
      </c>
      <c r="D83" s="159"/>
      <c r="F83" s="21"/>
      <c r="G83" s="148">
        <v>0.51</v>
      </c>
      <c r="I83" s="63" cm="1">
        <f t="array" ref="I83">IF($G83&gt;=I$7,TREND(J$6:J$7,I$6:I$7,$G83),IF($G83&gt;=I$8,TREND(J$7:J$8,I$7:I$8,$G83),IF($G83&gt;=I$9,TREND(J$8:J$9,I$8:I$9,$G83),IF($G83&gt;=I$10,TREND(J$9:J$10,I$9:I$10,$G83),IF($G83&gt;=I$11,TREND(J$10:J$11,I$10:I$11,$G83),0)))))</f>
        <v>0.56800000000000006</v>
      </c>
      <c r="J83" s="3"/>
      <c r="K83" s="3"/>
      <c r="N83" s="63" cm="1">
        <f t="array" ref="N83">IF($G83&gt;=N$7,TREND(O$6:O$7,N$6:N$7,$G83),IF($G83&gt;=N$8,TREND(O$7:O$8,N$7:N$8,$G83),IF($G83&gt;=N$9,TREND(O$8:O$9,N$8:N$9,$G83),IF($G83&gt;=N$10,TREND(O$9:O$10,N$9:N$10,$G83),IF($G83&gt;=N$11,TREND(O$10:O$11,N$10:N$11,$G83),0)))))</f>
        <v>0.56800000000000006</v>
      </c>
      <c r="O83" s="3"/>
      <c r="P83" s="3"/>
      <c r="Q83" s="3"/>
      <c r="R83" s="3"/>
      <c r="S83" s="63" cm="1">
        <f t="array" ref="S83">IF($G83&gt;=S$7,TREND(T$6:T$7,S$6:S$7,$G83),IF($G83&gt;=S$8,TREND(T$7:T$8,S$7:S$8,$G83),IF($G83&gt;=S$9,TREND(T$8:T$9,S$8:S$9,$G83),IF($G83&gt;=S$10,TREND(T$9:T$10,S$9:S$10,$G83),IF($G83&gt;=S$11,TREND(T$10:T$11,S$10:S$11,$G83),0)))))</f>
        <v>0.75714285714285712</v>
      </c>
      <c r="T83" s="3"/>
      <c r="U83" s="3"/>
      <c r="V83" s="3"/>
      <c r="W83" s="3"/>
      <c r="X83" s="140">
        <v>0</v>
      </c>
      <c r="Y83" s="3"/>
      <c r="Z83" s="3"/>
      <c r="AA83" s="3"/>
      <c r="AB83" s="3"/>
    </row>
    <row r="84" spans="1:28" x14ac:dyDescent="0.35">
      <c r="A84" s="63">
        <f t="shared" si="0"/>
        <v>0.62317543331217318</v>
      </c>
      <c r="D84" s="159"/>
      <c r="F84" s="21"/>
      <c r="G84" s="148">
        <v>0.52</v>
      </c>
      <c r="I84" s="63" cm="1">
        <f t="array" ref="I84">IF($G84&gt;=I$7,TREND(J$6:J$7,I$6:I$7,$G84),IF($G84&gt;=I$8,TREND(J$7:J$8,I$7:I$8,$G84),IF($G84&gt;=I$9,TREND(J$8:J$9,I$8:I$9,$G84),IF($G84&gt;=I$10,TREND(J$9:J$10,I$9:I$10,$G84),IF($G84&gt;=I$11,TREND(J$10:J$11,I$10:I$11,$G84),0)))))</f>
        <v>0.57600000000000007</v>
      </c>
      <c r="J84" s="3"/>
      <c r="K84" s="3"/>
      <c r="N84" s="63" cm="1">
        <f t="array" ref="N84">IF($G84&gt;=N$7,TREND(O$6:O$7,N$6:N$7,$G84),IF($G84&gt;=N$8,TREND(O$7:O$8,N$7:N$8,$G84),IF($G84&gt;=N$9,TREND(O$8:O$9,N$8:N$9,$G84),IF($G84&gt;=N$10,TREND(O$9:O$10,N$9:N$10,$G84),IF($G84&gt;=N$11,TREND(O$10:O$11,N$10:N$11,$G84),0)))))</f>
        <v>0.57600000000000007</v>
      </c>
      <c r="O84" s="3"/>
      <c r="P84" s="3"/>
      <c r="Q84" s="3"/>
      <c r="R84" s="3"/>
      <c r="S84" s="63" cm="1">
        <f t="array" ref="S84">IF($G84&gt;=S$7,TREND(T$6:T$7,S$6:S$7,$G84),IF($G84&gt;=S$8,TREND(T$7:T$8,S$7:S$8,$G84),IF($G84&gt;=S$9,TREND(T$8:T$9,S$8:S$9,$G84),IF($G84&gt;=S$10,TREND(T$9:T$10,S$9:S$10,$G84),IF($G84&gt;=S$11,TREND(T$10:T$11,S$10:S$11,$G84),0)))))</f>
        <v>0.76666666666666661</v>
      </c>
      <c r="T84" s="3"/>
      <c r="U84" s="3"/>
      <c r="V84" s="3"/>
      <c r="W84" s="3"/>
      <c r="X84" s="140">
        <v>0</v>
      </c>
      <c r="Y84" s="3"/>
      <c r="Z84" s="3"/>
      <c r="AA84" s="3"/>
      <c r="AB84" s="3"/>
    </row>
    <row r="85" spans="1:28" x14ac:dyDescent="0.35">
      <c r="A85" s="63">
        <f t="shared" si="0"/>
        <v>0.63155245975223062</v>
      </c>
      <c r="D85" s="159"/>
      <c r="F85" s="21"/>
      <c r="G85" s="148">
        <v>0.53</v>
      </c>
      <c r="I85" s="63" cm="1">
        <f t="array" ref="I85">IF($G85&gt;=I$7,TREND(J$6:J$7,I$6:I$7,$G85),IF($G85&gt;=I$8,TREND(J$7:J$8,I$7:I$8,$G85),IF($G85&gt;=I$9,TREND(J$8:J$9,I$8:I$9,$G85),IF($G85&gt;=I$10,TREND(J$9:J$10,I$9:I$10,$G85),IF($G85&gt;=I$11,TREND(J$10:J$11,I$10:I$11,$G85),0)))))</f>
        <v>0.58400000000000007</v>
      </c>
      <c r="J85" s="3"/>
      <c r="K85" s="3"/>
      <c r="N85" s="63" cm="1">
        <f t="array" ref="N85">IF($G85&gt;=N$7,TREND(O$6:O$7,N$6:N$7,$G85),IF($G85&gt;=N$8,TREND(O$7:O$8,N$7:N$8,$G85),IF($G85&gt;=N$9,TREND(O$8:O$9,N$8:N$9,$G85),IF($G85&gt;=N$10,TREND(O$9:O$10,N$9:N$10,$G85),IF($G85&gt;=N$11,TREND(O$10:O$11,N$10:N$11,$G85),0)))))</f>
        <v>0.58400000000000007</v>
      </c>
      <c r="O85" s="3"/>
      <c r="P85" s="3"/>
      <c r="Q85" s="3"/>
      <c r="R85" s="3"/>
      <c r="S85" s="63" cm="1">
        <f t="array" ref="S85">IF($G85&gt;=S$7,TREND(T$6:T$7,S$6:S$7,$G85),IF($G85&gt;=S$8,TREND(T$7:T$8,S$7:S$8,$G85),IF($G85&gt;=S$9,TREND(T$8:T$9,S$8:S$9,$G85),IF($G85&gt;=S$10,TREND(T$9:T$10,S$9:S$10,$G85),IF($G85&gt;=S$11,TREND(T$10:T$11,S$10:S$11,$G85),0)))))</f>
        <v>0.77619047619047621</v>
      </c>
      <c r="T85" s="3"/>
      <c r="U85" s="3"/>
      <c r="V85" s="3"/>
      <c r="W85" s="3"/>
      <c r="X85" s="140">
        <v>0</v>
      </c>
      <c r="Y85" s="3"/>
      <c r="Z85" s="3"/>
      <c r="AA85" s="3"/>
      <c r="AB85" s="3"/>
    </row>
    <row r="86" spans="1:28" x14ac:dyDescent="0.35">
      <c r="A86" s="63">
        <f t="shared" si="0"/>
        <v>0.63992948619228784</v>
      </c>
      <c r="D86" s="159"/>
      <c r="F86" s="21"/>
      <c r="G86" s="148">
        <v>0.54</v>
      </c>
      <c r="I86" s="63" cm="1">
        <f t="array" ref="I86">IF($G86&gt;=I$7,TREND(J$6:J$7,I$6:I$7,$G86),IF($G86&gt;=I$8,TREND(J$7:J$8,I$7:I$8,$G86),IF($G86&gt;=I$9,TREND(J$8:J$9,I$8:I$9,$G86),IF($G86&gt;=I$10,TREND(J$9:J$10,I$9:I$10,$G86),IF($G86&gt;=I$11,TREND(J$10:J$11,I$10:I$11,$G86),0)))))</f>
        <v>0.59200000000000008</v>
      </c>
      <c r="J86" s="3"/>
      <c r="K86" s="3"/>
      <c r="N86" s="63" cm="1">
        <f t="array" ref="N86">IF($G86&gt;=N$7,TREND(O$6:O$7,N$6:N$7,$G86),IF($G86&gt;=N$8,TREND(O$7:O$8,N$7:N$8,$G86),IF($G86&gt;=N$9,TREND(O$8:O$9,N$8:N$9,$G86),IF($G86&gt;=N$10,TREND(O$9:O$10,N$9:N$10,$G86),IF($G86&gt;=N$11,TREND(O$10:O$11,N$10:N$11,$G86),0)))))</f>
        <v>0.59200000000000008</v>
      </c>
      <c r="O86" s="3"/>
      <c r="P86" s="3"/>
      <c r="Q86" s="3"/>
      <c r="R86" s="3"/>
      <c r="S86" s="63" cm="1">
        <f t="array" ref="S86">IF($G86&gt;=S$7,TREND(T$6:T$7,S$6:S$7,$G86),IF($G86&gt;=S$8,TREND(T$7:T$8,S$7:S$8,$G86),IF($G86&gt;=S$9,TREND(T$8:T$9,S$8:S$9,$G86),IF($G86&gt;=S$10,TREND(T$9:T$10,S$9:S$10,$G86),IF($G86&gt;=S$11,TREND(T$10:T$11,S$10:S$11,$G86),0)))))</f>
        <v>0.7857142857142857</v>
      </c>
      <c r="T86" s="3"/>
      <c r="U86" s="3"/>
      <c r="V86" s="3"/>
      <c r="W86" s="3"/>
      <c r="X86" s="140">
        <v>0</v>
      </c>
      <c r="Y86" s="3"/>
      <c r="Z86" s="3"/>
      <c r="AA86" s="3"/>
      <c r="AB86" s="3"/>
    </row>
    <row r="87" spans="1:28" x14ac:dyDescent="0.35">
      <c r="A87" s="63">
        <f t="shared" si="0"/>
        <v>0.64830651263234529</v>
      </c>
      <c r="D87" s="159"/>
      <c r="F87" s="21"/>
      <c r="G87" s="148">
        <v>0.55000000000000004</v>
      </c>
      <c r="I87" s="63" cm="1">
        <f t="array" ref="I87">IF($G87&gt;=I$7,TREND(J$6:J$7,I$6:I$7,$G87),IF($G87&gt;=I$8,TREND(J$7:J$8,I$7:I$8,$G87),IF($G87&gt;=I$9,TREND(J$8:J$9,I$8:I$9,$G87),IF($G87&gt;=I$10,TREND(J$9:J$10,I$9:I$10,$G87),IF($G87&gt;=I$11,TREND(J$10:J$11,I$10:I$11,$G87),0)))))</f>
        <v>0.60000000000000009</v>
      </c>
      <c r="J87" s="3"/>
      <c r="K87" s="3"/>
      <c r="N87" s="63" cm="1">
        <f t="array" ref="N87">IF($G87&gt;=N$7,TREND(O$6:O$7,N$6:N$7,$G87),IF($G87&gt;=N$8,TREND(O$7:O$8,N$7:N$8,$G87),IF($G87&gt;=N$9,TREND(O$8:O$9,N$8:N$9,$G87),IF($G87&gt;=N$10,TREND(O$9:O$10,N$9:N$10,$G87),IF($G87&gt;=N$11,TREND(O$10:O$11,N$10:N$11,$G87),0)))))</f>
        <v>0.60000000000000009</v>
      </c>
      <c r="O87" s="3"/>
      <c r="P87" s="3"/>
      <c r="Q87" s="3"/>
      <c r="R87" s="3"/>
      <c r="S87" s="63" cm="1">
        <f t="array" ref="S87">IF($G87&gt;=S$7,TREND(T$6:T$7,S$6:S$7,$G87),IF($G87&gt;=S$8,TREND(T$7:T$8,S$7:S$8,$G87),IF($G87&gt;=S$9,TREND(T$8:T$9,S$8:S$9,$G87),IF($G87&gt;=S$10,TREND(T$9:T$10,S$9:S$10,$G87),IF($G87&gt;=S$11,TREND(T$10:T$11,S$10:S$11,$G87),0)))))</f>
        <v>0.7952380952380953</v>
      </c>
      <c r="T87" s="3"/>
      <c r="U87" s="3"/>
      <c r="V87" s="3"/>
      <c r="W87" s="3"/>
      <c r="X87" s="140">
        <v>0</v>
      </c>
      <c r="Y87" s="3"/>
      <c r="Z87" s="3"/>
      <c r="AA87" s="3"/>
      <c r="AB87" s="3"/>
    </row>
    <row r="88" spans="1:28" x14ac:dyDescent="0.35">
      <c r="A88" s="63">
        <f t="shared" si="0"/>
        <v>0.65668353907240262</v>
      </c>
      <c r="D88" s="159"/>
      <c r="F88" s="21"/>
      <c r="G88" s="148">
        <v>0.56000000000000005</v>
      </c>
      <c r="I88" s="63" cm="1">
        <f t="array" ref="I88">IF($G88&gt;=I$7,TREND(J$6:J$7,I$6:I$7,$G88),IF($G88&gt;=I$8,TREND(J$7:J$8,I$7:I$8,$G88),IF($G88&gt;=I$9,TREND(J$8:J$9,I$8:I$9,$G88),IF($G88&gt;=I$10,TREND(J$9:J$10,I$9:I$10,$G88),IF($G88&gt;=I$11,TREND(J$10:J$11,I$10:I$11,$G88),0)))))</f>
        <v>0.6080000000000001</v>
      </c>
      <c r="J88" s="3"/>
      <c r="K88" s="3"/>
      <c r="N88" s="63" cm="1">
        <f t="array" ref="N88">IF($G88&gt;=N$7,TREND(O$6:O$7,N$6:N$7,$G88),IF($G88&gt;=N$8,TREND(O$7:O$8,N$7:N$8,$G88),IF($G88&gt;=N$9,TREND(O$8:O$9,N$8:N$9,$G88),IF($G88&gt;=N$10,TREND(O$9:O$10,N$9:N$10,$G88),IF($G88&gt;=N$11,TREND(O$10:O$11,N$10:N$11,$G88),0)))))</f>
        <v>0.6080000000000001</v>
      </c>
      <c r="O88" s="3"/>
      <c r="P88" s="3"/>
      <c r="Q88" s="3"/>
      <c r="R88" s="3"/>
      <c r="S88" s="63" cm="1">
        <f t="array" ref="S88">IF($G88&gt;=S$7,TREND(T$6:T$7,S$6:S$7,$G88),IF($G88&gt;=S$8,TREND(T$7:T$8,S$7:S$8,$G88),IF($G88&gt;=S$9,TREND(T$8:T$9,S$8:S$9,$G88),IF($G88&gt;=S$10,TREND(T$9:T$10,S$9:S$10,$G88),IF($G88&gt;=S$11,TREND(T$10:T$11,S$10:S$11,$G88),0)))))</f>
        <v>0.80476190476190479</v>
      </c>
      <c r="T88" s="3"/>
      <c r="U88" s="3"/>
      <c r="V88" s="3"/>
      <c r="W88" s="3"/>
      <c r="X88" s="140">
        <v>0</v>
      </c>
      <c r="Y88" s="3"/>
      <c r="Z88" s="3"/>
      <c r="AA88" s="3"/>
      <c r="AB88" s="3"/>
    </row>
    <row r="89" spans="1:28" x14ac:dyDescent="0.35">
      <c r="A89" s="63">
        <f t="shared" si="0"/>
        <v>0.66506056551245996</v>
      </c>
      <c r="D89" s="159"/>
      <c r="F89" s="21"/>
      <c r="G89" s="148">
        <v>0.56999999999999995</v>
      </c>
      <c r="I89" s="63" cm="1">
        <f t="array" ref="I89">IF($G89&gt;=I$7,TREND(J$6:J$7,I$6:I$7,$G89),IF($G89&gt;=I$8,TREND(J$7:J$8,I$7:I$8,$G89),IF($G89&gt;=I$9,TREND(J$8:J$9,I$8:I$9,$G89),IF($G89&gt;=I$10,TREND(J$9:J$10,I$9:I$10,$G89),IF($G89&gt;=I$11,TREND(J$10:J$11,I$10:I$11,$G89),0)))))</f>
        <v>0.6160000000000001</v>
      </c>
      <c r="J89" s="3"/>
      <c r="K89" s="3"/>
      <c r="N89" s="63" cm="1">
        <f t="array" ref="N89">IF($G89&gt;=N$7,TREND(O$6:O$7,N$6:N$7,$G89),IF($G89&gt;=N$8,TREND(O$7:O$8,N$7:N$8,$G89),IF($G89&gt;=N$9,TREND(O$8:O$9,N$8:N$9,$G89),IF($G89&gt;=N$10,TREND(O$9:O$10,N$9:N$10,$G89),IF($G89&gt;=N$11,TREND(O$10:O$11,N$10:N$11,$G89),0)))))</f>
        <v>0.6160000000000001</v>
      </c>
      <c r="O89" s="3"/>
      <c r="P89" s="3"/>
      <c r="Q89" s="3"/>
      <c r="R89" s="3"/>
      <c r="S89" s="63" cm="1">
        <f t="array" ref="S89">IF($G89&gt;=S$7,TREND(T$6:T$7,S$6:S$7,$G89),IF($G89&gt;=S$8,TREND(T$7:T$8,S$7:S$8,$G89),IF($G89&gt;=S$9,TREND(T$8:T$9,S$8:S$9,$G89),IF($G89&gt;=S$10,TREND(T$9:T$10,S$9:S$10,$G89),IF($G89&gt;=S$11,TREND(T$10:T$11,S$10:S$11,$G89),0)))))</f>
        <v>0.81428571428571428</v>
      </c>
      <c r="T89" s="3"/>
      <c r="U89" s="3"/>
      <c r="V89" s="3"/>
      <c r="W89" s="3"/>
      <c r="X89" s="140">
        <v>0</v>
      </c>
      <c r="Y89" s="3"/>
      <c r="Z89" s="3"/>
      <c r="AA89" s="3"/>
      <c r="AB89" s="3"/>
    </row>
    <row r="90" spans="1:28" x14ac:dyDescent="0.35">
      <c r="A90" s="63">
        <f t="shared" si="0"/>
        <v>0.6734375919525174</v>
      </c>
      <c r="D90" s="159"/>
      <c r="F90" s="21"/>
      <c r="G90" s="148">
        <v>0.57999999999999996</v>
      </c>
      <c r="I90" s="63" cm="1">
        <f t="array" ref="I90">IF($G90&gt;=I$7,TREND(J$6:J$7,I$6:I$7,$G90),IF($G90&gt;=I$8,TREND(J$7:J$8,I$7:I$8,$G90),IF($G90&gt;=I$9,TREND(J$8:J$9,I$8:I$9,$G90),IF($G90&gt;=I$10,TREND(J$9:J$10,I$9:I$10,$G90),IF($G90&gt;=I$11,TREND(J$10:J$11,I$10:I$11,$G90),0)))))</f>
        <v>0.62400000000000011</v>
      </c>
      <c r="J90" s="3"/>
      <c r="K90" s="3"/>
      <c r="N90" s="63" cm="1">
        <f t="array" ref="N90">IF($G90&gt;=N$7,TREND(O$6:O$7,N$6:N$7,$G90),IF($G90&gt;=N$8,TREND(O$7:O$8,N$7:N$8,$G90),IF($G90&gt;=N$9,TREND(O$8:O$9,N$8:N$9,$G90),IF($G90&gt;=N$10,TREND(O$9:O$10,N$9:N$10,$G90),IF($G90&gt;=N$11,TREND(O$10:O$11,N$10:N$11,$G90),0)))))</f>
        <v>0.62400000000000011</v>
      </c>
      <c r="O90" s="3"/>
      <c r="P90" s="3"/>
      <c r="Q90" s="3"/>
      <c r="R90" s="3"/>
      <c r="S90" s="63" cm="1">
        <f t="array" ref="S90">IF($G90&gt;=S$7,TREND(T$6:T$7,S$6:S$7,$G90),IF($G90&gt;=S$8,TREND(T$7:T$8,S$7:S$8,$G90),IF($G90&gt;=S$9,TREND(T$8:T$9,S$8:S$9,$G90),IF($G90&gt;=S$10,TREND(T$9:T$10,S$9:S$10,$G90),IF($G90&gt;=S$11,TREND(T$10:T$11,S$10:S$11,$G90),0)))))</f>
        <v>0.82380952380952377</v>
      </c>
      <c r="T90" s="3"/>
      <c r="U90" s="3"/>
      <c r="V90" s="3"/>
      <c r="W90" s="3"/>
      <c r="X90" s="140">
        <v>0</v>
      </c>
      <c r="Y90" s="3"/>
      <c r="Z90" s="3"/>
      <c r="AA90" s="3"/>
      <c r="AB90" s="3"/>
    </row>
    <row r="91" spans="1:28" x14ac:dyDescent="0.35">
      <c r="A91" s="63">
        <f t="shared" si="0"/>
        <v>0.68181461839257473</v>
      </c>
      <c r="D91" s="159"/>
      <c r="F91" s="21"/>
      <c r="G91" s="148">
        <v>0.59</v>
      </c>
      <c r="I91" s="63" cm="1">
        <f t="array" ref="I91">IF($G91&gt;=I$7,TREND(J$6:J$7,I$6:I$7,$G91),IF($G91&gt;=I$8,TREND(J$7:J$8,I$7:I$8,$G91),IF($G91&gt;=I$9,TREND(J$8:J$9,I$8:I$9,$G91),IF($G91&gt;=I$10,TREND(J$9:J$10,I$9:I$10,$G91),IF($G91&gt;=I$11,TREND(J$10:J$11,I$10:I$11,$G91),0)))))</f>
        <v>0.63200000000000012</v>
      </c>
      <c r="J91" s="3"/>
      <c r="K91" s="3"/>
      <c r="N91" s="63" cm="1">
        <f t="array" ref="N91">IF($G91&gt;=N$7,TREND(O$6:O$7,N$6:N$7,$G91),IF($G91&gt;=N$8,TREND(O$7:O$8,N$7:N$8,$G91),IF($G91&gt;=N$9,TREND(O$8:O$9,N$8:N$9,$G91),IF($G91&gt;=N$10,TREND(O$9:O$10,N$9:N$10,$G91),IF($G91&gt;=N$11,TREND(O$10:O$11,N$10:N$11,$G91),0)))))</f>
        <v>0.63200000000000012</v>
      </c>
      <c r="O91" s="3"/>
      <c r="P91" s="3"/>
      <c r="Q91" s="3"/>
      <c r="R91" s="3"/>
      <c r="S91" s="63" cm="1">
        <f t="array" ref="S91">IF($G91&gt;=S$7,TREND(T$6:T$7,S$6:S$7,$G91),IF($G91&gt;=S$8,TREND(T$7:T$8,S$7:S$8,$G91),IF($G91&gt;=S$9,TREND(T$8:T$9,S$8:S$9,$G91),IF($G91&gt;=S$10,TREND(T$9:T$10,S$9:S$10,$G91),IF($G91&gt;=S$11,TREND(T$10:T$11,S$10:S$11,$G91),0)))))</f>
        <v>0.83333333333333326</v>
      </c>
      <c r="T91" s="3"/>
      <c r="U91" s="3"/>
      <c r="V91" s="3"/>
      <c r="W91" s="3"/>
      <c r="X91" s="140">
        <v>0</v>
      </c>
      <c r="Y91" s="3"/>
      <c r="Z91" s="3"/>
      <c r="AA91" s="3"/>
      <c r="AB91" s="3"/>
    </row>
    <row r="92" spans="1:28" x14ac:dyDescent="0.35">
      <c r="A92" s="63">
        <f t="shared" si="0"/>
        <v>0.69019164483263185</v>
      </c>
      <c r="D92" s="159"/>
      <c r="F92" s="21"/>
      <c r="G92" s="148">
        <v>0.6</v>
      </c>
      <c r="I92" s="63" cm="1">
        <f t="array" ref="I92">IF($G92&gt;=I$7,TREND(J$6:J$7,I$6:I$7,$G92),IF($G92&gt;=I$8,TREND(J$7:J$8,I$7:I$8,$G92),IF($G92&gt;=I$9,TREND(J$8:J$9,I$8:I$9,$G92),IF($G92&gt;=I$10,TREND(J$9:J$10,I$9:I$10,$G92),IF($G92&gt;=I$11,TREND(J$10:J$11,I$10:I$11,$G92),0)))))</f>
        <v>0.64000000000000012</v>
      </c>
      <c r="J92" s="3"/>
      <c r="K92" s="3"/>
      <c r="N92" s="63" cm="1">
        <f t="array" ref="N92">IF($G92&gt;=N$7,TREND(O$6:O$7,N$6:N$7,$G92),IF($G92&gt;=N$8,TREND(O$7:O$8,N$7:N$8,$G92),IF($G92&gt;=N$9,TREND(O$8:O$9,N$8:N$9,$G92),IF($G92&gt;=N$10,TREND(O$9:O$10,N$9:N$10,$G92),IF($G92&gt;=N$11,TREND(O$10:O$11,N$10:N$11,$G92),0)))))</f>
        <v>0.64000000000000012</v>
      </c>
      <c r="O92" s="3"/>
      <c r="P92" s="3"/>
      <c r="Q92" s="3"/>
      <c r="R92" s="3"/>
      <c r="S92" s="63" cm="1">
        <f t="array" ref="S92">IF($G92&gt;=S$7,TREND(T$6:T$7,S$6:S$7,$G92),IF($G92&gt;=S$8,TREND(T$7:T$8,S$7:S$8,$G92),IF($G92&gt;=S$9,TREND(T$8:T$9,S$8:S$9,$G92),IF($G92&gt;=S$10,TREND(T$9:T$10,S$9:S$10,$G92),IF($G92&gt;=S$11,TREND(T$10:T$11,S$10:S$11,$G92),0)))))</f>
        <v>0.84285714285714286</v>
      </c>
      <c r="T92" s="3"/>
      <c r="U92" s="3"/>
      <c r="V92" s="3"/>
      <c r="W92" s="3"/>
      <c r="X92" s="140">
        <v>0</v>
      </c>
      <c r="Y92" s="3"/>
      <c r="Z92" s="3"/>
      <c r="AA92" s="3"/>
      <c r="AB92" s="3"/>
    </row>
    <row r="93" spans="1:28" x14ac:dyDescent="0.35">
      <c r="A93" s="63">
        <f t="shared" si="0"/>
        <v>0.69856867127268918</v>
      </c>
      <c r="D93" s="159"/>
      <c r="F93" s="21"/>
      <c r="G93" s="148">
        <v>0.61</v>
      </c>
      <c r="I93" s="63" cm="1">
        <f t="array" ref="I93">IF($G93&gt;=I$7,TREND(J$6:J$7,I$6:I$7,$G93),IF($G93&gt;=I$8,TREND(J$7:J$8,I$7:I$8,$G93),IF($G93&gt;=I$9,TREND(J$8:J$9,I$8:I$9,$G93),IF($G93&gt;=I$10,TREND(J$9:J$10,I$9:I$10,$G93),IF($G93&gt;=I$11,TREND(J$10:J$11,I$10:I$11,$G93),0)))))</f>
        <v>0.64800000000000013</v>
      </c>
      <c r="J93" s="3"/>
      <c r="K93" s="3"/>
      <c r="N93" s="63" cm="1">
        <f t="array" ref="N93">IF($G93&gt;=N$7,TREND(O$6:O$7,N$6:N$7,$G93),IF($G93&gt;=N$8,TREND(O$7:O$8,N$7:N$8,$G93),IF($G93&gt;=N$9,TREND(O$8:O$9,N$8:N$9,$G93),IF($G93&gt;=N$10,TREND(O$9:O$10,N$9:N$10,$G93),IF($G93&gt;=N$11,TREND(O$10:O$11,N$10:N$11,$G93),0)))))</f>
        <v>0.64800000000000013</v>
      </c>
      <c r="O93" s="3"/>
      <c r="P93" s="3"/>
      <c r="Q93" s="3"/>
      <c r="R93" s="3"/>
      <c r="S93" s="63" cm="1">
        <f t="array" ref="S93">IF($G93&gt;=S$7,TREND(T$6:T$7,S$6:S$7,$G93),IF($G93&gt;=S$8,TREND(T$7:T$8,S$7:S$8,$G93),IF($G93&gt;=S$9,TREND(T$8:T$9,S$8:S$9,$G93),IF($G93&gt;=S$10,TREND(T$9:T$10,S$9:S$10,$G93),IF($G93&gt;=S$11,TREND(T$10:T$11,S$10:S$11,$G93),0)))))</f>
        <v>0.85238095238095235</v>
      </c>
      <c r="T93" s="3"/>
      <c r="U93" s="3"/>
      <c r="V93" s="3"/>
      <c r="W93" s="3"/>
      <c r="X93" s="140">
        <v>0</v>
      </c>
      <c r="Y93" s="3"/>
      <c r="Z93" s="3"/>
      <c r="AA93" s="3"/>
      <c r="AB93" s="3"/>
    </row>
    <row r="94" spans="1:28" x14ac:dyDescent="0.35">
      <c r="A94" s="63">
        <f t="shared" si="0"/>
        <v>0.70694569771274651</v>
      </c>
      <c r="D94" s="159"/>
      <c r="F94" s="21"/>
      <c r="G94" s="148">
        <v>0.62</v>
      </c>
      <c r="I94" s="63" cm="1">
        <f t="array" ref="I94">IF($G94&gt;=I$7,TREND(J$6:J$7,I$6:I$7,$G94),IF($G94&gt;=I$8,TREND(J$7:J$8,I$7:I$8,$G94),IF($G94&gt;=I$9,TREND(J$8:J$9,I$8:I$9,$G94),IF($G94&gt;=I$10,TREND(J$9:J$10,I$9:I$10,$G94),IF($G94&gt;=I$11,TREND(J$10:J$11,I$10:I$11,$G94),0)))))</f>
        <v>0.65600000000000014</v>
      </c>
      <c r="J94" s="3"/>
      <c r="K94" s="3"/>
      <c r="N94" s="63" cm="1">
        <f t="array" ref="N94">IF($G94&gt;=N$7,TREND(O$6:O$7,N$6:N$7,$G94),IF($G94&gt;=N$8,TREND(O$7:O$8,N$7:N$8,$G94),IF($G94&gt;=N$9,TREND(O$8:O$9,N$8:N$9,$G94),IF($G94&gt;=N$10,TREND(O$9:O$10,N$9:N$10,$G94),IF($G94&gt;=N$11,TREND(O$10:O$11,N$10:N$11,$G94),0)))))</f>
        <v>0.65600000000000014</v>
      </c>
      <c r="O94" s="3"/>
      <c r="P94" s="3"/>
      <c r="Q94" s="3"/>
      <c r="R94" s="3"/>
      <c r="S94" s="63" cm="1">
        <f t="array" ref="S94">IF($G94&gt;=S$7,TREND(T$6:T$7,S$6:S$7,$G94),IF($G94&gt;=S$8,TREND(T$7:T$8,S$7:S$8,$G94),IF($G94&gt;=S$9,TREND(T$8:T$9,S$8:S$9,$G94),IF($G94&gt;=S$10,TREND(T$9:T$10,S$9:S$10,$G94),IF($G94&gt;=S$11,TREND(T$10:T$11,S$10:S$11,$G94),0)))))</f>
        <v>0.86190476190476195</v>
      </c>
      <c r="T94" s="3"/>
      <c r="U94" s="3"/>
      <c r="V94" s="3"/>
      <c r="W94" s="3"/>
      <c r="X94" s="140">
        <v>0</v>
      </c>
      <c r="Y94" s="3"/>
      <c r="Z94" s="3"/>
      <c r="AA94" s="3"/>
      <c r="AB94" s="3"/>
    </row>
    <row r="95" spans="1:28" x14ac:dyDescent="0.35">
      <c r="A95" s="63">
        <f t="shared" si="0"/>
        <v>0.71532272415280385</v>
      </c>
      <c r="D95" s="159"/>
      <c r="F95" s="21"/>
      <c r="G95" s="148">
        <v>0.63</v>
      </c>
      <c r="I95" s="63" cm="1">
        <f t="array" ref="I95">IF($G95&gt;=I$7,TREND(J$6:J$7,I$6:I$7,$G95),IF($G95&gt;=I$8,TREND(J$7:J$8,I$7:I$8,$G95),IF($G95&gt;=I$9,TREND(J$8:J$9,I$8:I$9,$G95),IF($G95&gt;=I$10,TREND(J$9:J$10,I$9:I$10,$G95),IF($G95&gt;=I$11,TREND(J$10:J$11,I$10:I$11,$G95),0)))))</f>
        <v>0.66400000000000015</v>
      </c>
      <c r="J95" s="3"/>
      <c r="K95" s="3"/>
      <c r="N95" s="63" cm="1">
        <f t="array" ref="N95">IF($G95&gt;=N$7,TREND(O$6:O$7,N$6:N$7,$G95),IF($G95&gt;=N$8,TREND(O$7:O$8,N$7:N$8,$G95),IF($G95&gt;=N$9,TREND(O$8:O$9,N$8:N$9,$G95),IF($G95&gt;=N$10,TREND(O$9:O$10,N$9:N$10,$G95),IF($G95&gt;=N$11,TREND(O$10:O$11,N$10:N$11,$G95),0)))))</f>
        <v>0.66400000000000015</v>
      </c>
      <c r="O95" s="3"/>
      <c r="P95" s="3"/>
      <c r="Q95" s="3"/>
      <c r="R95" s="3"/>
      <c r="S95" s="63" cm="1">
        <f t="array" ref="S95">IF($G95&gt;=S$7,TREND(T$6:T$7,S$6:S$7,$G95),IF($G95&gt;=S$8,TREND(T$7:T$8,S$7:S$8,$G95),IF($G95&gt;=S$9,TREND(T$8:T$9,S$8:S$9,$G95),IF($G95&gt;=S$10,TREND(T$9:T$10,S$9:S$10,$G95),IF($G95&gt;=S$11,TREND(T$10:T$11,S$10:S$11,$G95),0)))))</f>
        <v>0.87142857142857144</v>
      </c>
      <c r="T95" s="3"/>
      <c r="U95" s="3"/>
      <c r="V95" s="3"/>
      <c r="W95" s="3"/>
      <c r="X95" s="140">
        <v>0</v>
      </c>
      <c r="Y95" s="3"/>
      <c r="Z95" s="3"/>
      <c r="AA95" s="3"/>
      <c r="AB95" s="3"/>
    </row>
    <row r="96" spans="1:28" x14ac:dyDescent="0.35">
      <c r="A96" s="63">
        <f t="shared" si="0"/>
        <v>0.72369975059286129</v>
      </c>
      <c r="D96" s="159"/>
      <c r="F96" s="21"/>
      <c r="G96" s="148">
        <v>0.64</v>
      </c>
      <c r="I96" s="63" cm="1">
        <f t="array" ref="I96">IF($G96&gt;=I$7,TREND(J$6:J$7,I$6:I$7,$G96),IF($G96&gt;=I$8,TREND(J$7:J$8,I$7:I$8,$G96),IF($G96&gt;=I$9,TREND(J$8:J$9,I$8:I$9,$G96),IF($G96&gt;=I$10,TREND(J$9:J$10,I$9:I$10,$G96),IF($G96&gt;=I$11,TREND(J$10:J$11,I$10:I$11,$G96),0)))))</f>
        <v>0.67200000000000015</v>
      </c>
      <c r="J96" s="3"/>
      <c r="K96" s="3"/>
      <c r="N96" s="63" cm="1">
        <f t="array" ref="N96">IF($G96&gt;=N$7,TREND(O$6:O$7,N$6:N$7,$G96),IF($G96&gt;=N$8,TREND(O$7:O$8,N$7:N$8,$G96),IF($G96&gt;=N$9,TREND(O$8:O$9,N$8:N$9,$G96),IF($G96&gt;=N$10,TREND(O$9:O$10,N$9:N$10,$G96),IF($G96&gt;=N$11,TREND(O$10:O$11,N$10:N$11,$G96),0)))))</f>
        <v>0.67200000000000015</v>
      </c>
      <c r="O96" s="3"/>
      <c r="P96" s="3"/>
      <c r="Q96" s="3"/>
      <c r="R96" s="3"/>
      <c r="S96" s="63" cm="1">
        <f t="array" ref="S96">IF($G96&gt;=S$7,TREND(T$6:T$7,S$6:S$7,$G96),IF($G96&gt;=S$8,TREND(T$7:T$8,S$7:S$8,$G96),IF($G96&gt;=S$9,TREND(T$8:T$9,S$8:S$9,$G96),IF($G96&gt;=S$10,TREND(T$9:T$10,S$9:S$10,$G96),IF($G96&gt;=S$11,TREND(T$10:T$11,S$10:S$11,$G96),0)))))</f>
        <v>0.88095238095238104</v>
      </c>
      <c r="T96" s="3"/>
      <c r="U96" s="3"/>
      <c r="V96" s="3"/>
      <c r="W96" s="3"/>
      <c r="X96" s="140">
        <v>0</v>
      </c>
      <c r="Y96" s="3"/>
      <c r="Z96" s="3"/>
      <c r="AA96" s="3"/>
      <c r="AB96" s="3"/>
    </row>
    <row r="97" spans="1:28" x14ac:dyDescent="0.35">
      <c r="A97" s="63">
        <f t="shared" ref="A97:A132" si="1">(IFERROR((I97*$H$3/$I$4),0)+IFERROR((N97*$M$3/$N$4),0)+IFERROR((S97*$R$3/$S$4),0)+IFERROR((X97*$W$3/$X$4),0))/($D$5/1000)</f>
        <v>0.73207677703291862</v>
      </c>
      <c r="D97" s="159"/>
      <c r="F97" s="21"/>
      <c r="G97" s="148">
        <v>0.65</v>
      </c>
      <c r="I97" s="63" cm="1">
        <f t="array" ref="I97">IF($G97&gt;=I$7,TREND(J$6:J$7,I$6:I$7,$G97),IF($G97&gt;=I$8,TREND(J$7:J$8,I$7:I$8,$G97),IF($G97&gt;=I$9,TREND(J$8:J$9,I$8:I$9,$G97),IF($G97&gt;=I$10,TREND(J$9:J$10,I$9:I$10,$G97),IF($G97&gt;=I$11,TREND(J$10:J$11,I$10:I$11,$G97),0)))))</f>
        <v>0.68000000000000016</v>
      </c>
      <c r="J97" s="3"/>
      <c r="K97" s="3"/>
      <c r="N97" s="63" cm="1">
        <f t="array" ref="N97">IF($G97&gt;=N$7,TREND(O$6:O$7,N$6:N$7,$G97),IF($G97&gt;=N$8,TREND(O$7:O$8,N$7:N$8,$G97),IF($G97&gt;=N$9,TREND(O$8:O$9,N$8:N$9,$G97),IF($G97&gt;=N$10,TREND(O$9:O$10,N$9:N$10,$G97),IF($G97&gt;=N$11,TREND(O$10:O$11,N$10:N$11,$G97),0)))))</f>
        <v>0.68000000000000016</v>
      </c>
      <c r="O97" s="3"/>
      <c r="P97" s="3"/>
      <c r="Q97" s="3"/>
      <c r="R97" s="3"/>
      <c r="S97" s="63" cm="1">
        <f t="array" ref="S97">IF($G97&gt;=S$7,TREND(T$6:T$7,S$6:S$7,$G97),IF($G97&gt;=S$8,TREND(T$7:T$8,S$7:S$8,$G97),IF($G97&gt;=S$9,TREND(T$8:T$9,S$8:S$9,$G97),IF($G97&gt;=S$10,TREND(T$9:T$10,S$9:S$10,$G97),IF($G97&gt;=S$11,TREND(T$10:T$11,S$10:S$11,$G97),0)))))</f>
        <v>0.89047619047619053</v>
      </c>
      <c r="T97" s="3"/>
      <c r="U97" s="3"/>
      <c r="V97" s="3"/>
      <c r="W97" s="3"/>
      <c r="X97" s="140">
        <v>0</v>
      </c>
      <c r="Y97" s="3"/>
      <c r="Z97" s="3"/>
      <c r="AA97" s="3"/>
      <c r="AB97" s="3"/>
    </row>
    <row r="98" spans="1:28" x14ac:dyDescent="0.35">
      <c r="A98" s="63">
        <f t="shared" si="1"/>
        <v>0.74045380347297596</v>
      </c>
      <c r="D98" s="159"/>
      <c r="F98" s="21"/>
      <c r="G98" s="148">
        <v>0.66</v>
      </c>
      <c r="I98" s="63" cm="1">
        <f t="array" ref="I98">IF($G98&gt;=I$7,TREND(J$6:J$7,I$6:I$7,$G98),IF($G98&gt;=I$8,TREND(J$7:J$8,I$7:I$8,$G98),IF($G98&gt;=I$9,TREND(J$8:J$9,I$8:I$9,$G98),IF($G98&gt;=I$10,TREND(J$9:J$10,I$9:I$10,$G98),IF($G98&gt;=I$11,TREND(J$10:J$11,I$10:I$11,$G98),0)))))</f>
        <v>0.68800000000000017</v>
      </c>
      <c r="J98" s="3"/>
      <c r="K98" s="3"/>
      <c r="N98" s="63" cm="1">
        <f t="array" ref="N98">IF($G98&gt;=N$7,TREND(O$6:O$7,N$6:N$7,$G98),IF($G98&gt;=N$8,TREND(O$7:O$8,N$7:N$8,$G98),IF($G98&gt;=N$9,TREND(O$8:O$9,N$8:N$9,$G98),IF($G98&gt;=N$10,TREND(O$9:O$10,N$9:N$10,$G98),IF($G98&gt;=N$11,TREND(O$10:O$11,N$10:N$11,$G98),0)))))</f>
        <v>0.68800000000000017</v>
      </c>
      <c r="O98" s="3"/>
      <c r="P98" s="3"/>
      <c r="Q98" s="3"/>
      <c r="R98" s="3"/>
      <c r="S98" s="63" cm="1">
        <f t="array" ref="S98">IF($G98&gt;=S$7,TREND(T$6:T$7,S$6:S$7,$G98),IF($G98&gt;=S$8,TREND(T$7:T$8,S$7:S$8,$G98),IF($G98&gt;=S$9,TREND(T$8:T$9,S$8:S$9,$G98),IF($G98&gt;=S$10,TREND(T$9:T$10,S$9:S$10,$G98),IF($G98&gt;=S$11,TREND(T$10:T$11,S$10:S$11,$G98),0)))))</f>
        <v>0.89999999999999991</v>
      </c>
      <c r="T98" s="3"/>
      <c r="U98" s="3"/>
      <c r="V98" s="3"/>
      <c r="W98" s="3"/>
      <c r="X98" s="140">
        <v>0</v>
      </c>
      <c r="Y98" s="3"/>
      <c r="Z98" s="3"/>
      <c r="AA98" s="3"/>
      <c r="AB98" s="3"/>
    </row>
    <row r="99" spans="1:28" x14ac:dyDescent="0.35">
      <c r="A99" s="63">
        <f t="shared" si="1"/>
        <v>0.74720213113705025</v>
      </c>
      <c r="D99" s="159"/>
      <c r="F99" s="21"/>
      <c r="G99" s="148">
        <v>0.67</v>
      </c>
      <c r="I99" s="63" cm="1">
        <f t="array" ref="I99">IF($G99&gt;=I$7,TREND(J$6:J$7,I$6:I$7,$G99),IF($G99&gt;=I$8,TREND(J$7:J$8,I$7:I$8,$G99),IF($G99&gt;=I$9,TREND(J$8:J$9,I$8:I$9,$G99),IF($G99&gt;=I$10,TREND(J$9:J$10,I$9:I$10,$G99),IF($G99&gt;=I$11,TREND(J$10:J$11,I$10:I$11,$G99),0)))))</f>
        <v>0.69600000000000017</v>
      </c>
      <c r="J99" s="3"/>
      <c r="K99" s="3"/>
      <c r="N99" s="63" cm="1">
        <f t="array" ref="N99">IF($G99&gt;=N$7,TREND(O$6:O$7,N$6:N$7,$G99),IF($G99&gt;=N$8,TREND(O$7:O$8,N$7:N$8,$G99),IF($G99&gt;=N$9,TREND(O$8:O$9,N$8:N$9,$G99),IF($G99&gt;=N$10,TREND(O$9:O$10,N$9:N$10,$G99),IF($G99&gt;=N$11,TREND(O$10:O$11,N$10:N$11,$G99),0)))))</f>
        <v>0.69600000000000017</v>
      </c>
      <c r="O99" s="3"/>
      <c r="P99" s="3"/>
      <c r="Q99" s="3"/>
      <c r="R99" s="3"/>
      <c r="S99" s="63" cm="1">
        <f t="array" ref="S99">IF($G99&gt;=S$7,TREND(T$6:T$7,S$6:S$7,$G99),IF($G99&gt;=S$8,TREND(T$7:T$8,S$7:S$8,$G99),IF($G99&gt;=S$9,TREND(T$8:T$9,S$8:S$9,$G99),IF($G99&gt;=S$10,TREND(T$9:T$10,S$9:S$10,$G99),IF($G99&gt;=S$11,TREND(T$10:T$11,S$10:S$11,$G99),0)))))</f>
        <v>0.90294117647058814</v>
      </c>
      <c r="T99" s="3"/>
      <c r="U99" s="3"/>
      <c r="V99" s="3"/>
      <c r="W99" s="3"/>
      <c r="X99" s="140">
        <v>0</v>
      </c>
      <c r="Y99" s="3"/>
      <c r="Z99" s="3"/>
      <c r="AA99" s="3"/>
      <c r="AB99" s="3"/>
    </row>
    <row r="100" spans="1:28" x14ac:dyDescent="0.35">
      <c r="A100" s="63">
        <f t="shared" si="1"/>
        <v>0.75395045880112466</v>
      </c>
      <c r="D100" s="159"/>
      <c r="F100" s="21"/>
      <c r="G100" s="148">
        <v>0.68</v>
      </c>
      <c r="I100" s="63" cm="1">
        <f t="array" ref="I100">IF($G100&gt;=I$7,TREND(J$6:J$7,I$6:I$7,$G100),IF($G100&gt;=I$8,TREND(J$7:J$8,I$7:I$8,$G100),IF($G100&gt;=I$9,TREND(J$8:J$9,I$8:I$9,$G100),IF($G100&gt;=I$10,TREND(J$9:J$10,I$9:I$10,$G100),IF($G100&gt;=I$11,TREND(J$10:J$11,I$10:I$11,$G100),0)))))</f>
        <v>0.70400000000000018</v>
      </c>
      <c r="J100" s="3"/>
      <c r="K100" s="3"/>
      <c r="N100" s="63" cm="1">
        <f t="array" ref="N100">IF($G100&gt;=N$7,TREND(O$6:O$7,N$6:N$7,$G100),IF($G100&gt;=N$8,TREND(O$7:O$8,N$7:N$8,$G100),IF($G100&gt;=N$9,TREND(O$8:O$9,N$8:N$9,$G100),IF($G100&gt;=N$10,TREND(O$9:O$10,N$9:N$10,$G100),IF($G100&gt;=N$11,TREND(O$10:O$11,N$10:N$11,$G100),0)))))</f>
        <v>0.70400000000000018</v>
      </c>
      <c r="O100" s="3"/>
      <c r="P100" s="3"/>
      <c r="Q100" s="3"/>
      <c r="R100" s="3"/>
      <c r="S100" s="63" cm="1">
        <f t="array" ref="S100">IF($G100&gt;=S$7,TREND(T$6:T$7,S$6:S$7,$G100),IF($G100&gt;=S$8,TREND(T$7:T$8,S$7:S$8,$G100),IF($G100&gt;=S$9,TREND(T$8:T$9,S$8:S$9,$G100),IF($G100&gt;=S$10,TREND(T$9:T$10,S$9:S$10,$G100),IF($G100&gt;=S$11,TREND(T$10:T$11,S$10:S$11,$G100),0)))))</f>
        <v>0.90588235294117636</v>
      </c>
      <c r="T100" s="3"/>
      <c r="U100" s="3"/>
      <c r="V100" s="3"/>
      <c r="W100" s="3"/>
      <c r="X100" s="140">
        <v>0</v>
      </c>
      <c r="Y100" s="3"/>
      <c r="Z100" s="3"/>
      <c r="AA100" s="3"/>
      <c r="AB100" s="3"/>
    </row>
    <row r="101" spans="1:28" x14ac:dyDescent="0.35">
      <c r="A101" s="63">
        <f t="shared" si="1"/>
        <v>0.76069878646519884</v>
      </c>
      <c r="D101" s="159"/>
      <c r="F101" s="21"/>
      <c r="G101" s="148">
        <v>0.69</v>
      </c>
      <c r="I101" s="63" cm="1">
        <f t="array" ref="I101">IF($G101&gt;=I$7,TREND(J$6:J$7,I$6:I$7,$G101),IF($G101&gt;=I$8,TREND(J$7:J$8,I$7:I$8,$G101),IF($G101&gt;=I$9,TREND(J$8:J$9,I$8:I$9,$G101),IF($G101&gt;=I$10,TREND(J$9:J$10,I$9:I$10,$G101),IF($G101&gt;=I$11,TREND(J$10:J$11,I$10:I$11,$G101),0)))))</f>
        <v>0.71199999999999997</v>
      </c>
      <c r="J101" s="3"/>
      <c r="K101" s="3"/>
      <c r="N101" s="63" cm="1">
        <f t="array" ref="N101">IF($G101&gt;=N$7,TREND(O$6:O$7,N$6:N$7,$G101),IF($G101&gt;=N$8,TREND(O$7:O$8,N$7:N$8,$G101),IF($G101&gt;=N$9,TREND(O$8:O$9,N$8:N$9,$G101),IF($G101&gt;=N$10,TREND(O$9:O$10,N$9:N$10,$G101),IF($G101&gt;=N$11,TREND(O$10:O$11,N$10:N$11,$G101),0)))))</f>
        <v>0.71199999999999997</v>
      </c>
      <c r="O101" s="3"/>
      <c r="P101" s="3"/>
      <c r="Q101" s="3"/>
      <c r="R101" s="3"/>
      <c r="S101" s="63" cm="1">
        <f t="array" ref="S101">IF($G101&gt;=S$7,TREND(T$6:T$7,S$6:S$7,$G101),IF($G101&gt;=S$8,TREND(T$7:T$8,S$7:S$8,$G101),IF($G101&gt;=S$9,TREND(T$8:T$9,S$8:S$9,$G101),IF($G101&gt;=S$10,TREND(T$9:T$10,S$9:S$10,$G101),IF($G101&gt;=S$11,TREND(T$10:T$11,S$10:S$11,$G101),0)))))</f>
        <v>0.90882352941176459</v>
      </c>
      <c r="T101" s="3"/>
      <c r="U101" s="3"/>
      <c r="V101" s="3"/>
      <c r="W101" s="3"/>
      <c r="X101" s="140">
        <v>0</v>
      </c>
      <c r="Y101" s="3"/>
      <c r="Z101" s="3"/>
      <c r="AA101" s="3"/>
      <c r="AB101" s="3"/>
    </row>
    <row r="102" spans="1:28" x14ac:dyDescent="0.35">
      <c r="A102" s="63">
        <f t="shared" si="1"/>
        <v>0.76744711412927336</v>
      </c>
      <c r="D102" s="159"/>
      <c r="F102" s="21"/>
      <c r="G102" s="148">
        <v>0.7</v>
      </c>
      <c r="I102" s="63" cm="1">
        <f t="array" ref="I102">IF($G102&gt;=I$7,TREND(J$6:J$7,I$6:I$7,$G102),IF($G102&gt;=I$8,TREND(J$7:J$8,I$7:I$8,$G102),IF($G102&gt;=I$9,TREND(J$8:J$9,I$8:I$9,$G102),IF($G102&gt;=I$10,TREND(J$9:J$10,I$9:I$10,$G102),IF($G102&gt;=I$11,TREND(J$10:J$11,I$10:I$11,$G102),0)))))</f>
        <v>0.72000000000000008</v>
      </c>
      <c r="J102" s="3"/>
      <c r="K102" s="3"/>
      <c r="N102" s="63" cm="1">
        <f t="array" ref="N102">IF($G102&gt;=N$7,TREND(O$6:O$7,N$6:N$7,$G102),IF($G102&gt;=N$8,TREND(O$7:O$8,N$7:N$8,$G102),IF($G102&gt;=N$9,TREND(O$8:O$9,N$8:N$9,$G102),IF($G102&gt;=N$10,TREND(O$9:O$10,N$9:N$10,$G102),IF($G102&gt;=N$11,TREND(O$10:O$11,N$10:N$11,$G102),0)))))</f>
        <v>0.72000000000000008</v>
      </c>
      <c r="O102" s="3"/>
      <c r="P102" s="3"/>
      <c r="Q102" s="3"/>
      <c r="R102" s="3"/>
      <c r="S102" s="63" cm="1">
        <f t="array" ref="S102">IF($G102&gt;=S$7,TREND(T$6:T$7,S$6:S$7,$G102),IF($G102&gt;=S$8,TREND(T$7:T$8,S$7:S$8,$G102),IF($G102&gt;=S$9,TREND(T$8:T$9,S$8:S$9,$G102),IF($G102&gt;=S$10,TREND(T$9:T$10,S$9:S$10,$G102),IF($G102&gt;=S$11,TREND(T$10:T$11,S$10:S$11,$G102),0)))))</f>
        <v>0.91176470588235281</v>
      </c>
      <c r="T102" s="3"/>
      <c r="U102" s="3"/>
      <c r="V102" s="3"/>
      <c r="W102" s="3"/>
      <c r="X102" s="140">
        <v>0</v>
      </c>
      <c r="Y102" s="3"/>
      <c r="Z102" s="3"/>
      <c r="AA102" s="3"/>
      <c r="AB102" s="3"/>
    </row>
    <row r="103" spans="1:28" x14ac:dyDescent="0.35">
      <c r="A103" s="63">
        <f t="shared" si="1"/>
        <v>0.77519887699163093</v>
      </c>
      <c r="D103" s="159"/>
      <c r="F103" s="21"/>
      <c r="G103" s="148">
        <v>0.71</v>
      </c>
      <c r="I103" s="63" cm="1">
        <f t="array" ref="I103">IF($G103&gt;=I$7,TREND(J$6:J$7,I$6:I$7,$G103),IF($G103&gt;=I$8,TREND(J$7:J$8,I$7:I$8,$G103),IF($G103&gt;=I$9,TREND(J$8:J$9,I$8:I$9,$G103),IF($G103&gt;=I$10,TREND(J$9:J$10,I$9:I$10,$G103),IF($G103&gt;=I$11,TREND(J$10:J$11,I$10:I$11,$G103),0)))))</f>
        <v>0.72933333333333339</v>
      </c>
      <c r="J103" s="3"/>
      <c r="K103" s="3"/>
      <c r="N103" s="63" cm="1">
        <f t="array" ref="N103">IF($G103&gt;=N$7,TREND(O$6:O$7,N$6:N$7,$G103),IF($G103&gt;=N$8,TREND(O$7:O$8,N$7:N$8,$G103),IF($G103&gt;=N$9,TREND(O$8:O$9,N$8:N$9,$G103),IF($G103&gt;=N$10,TREND(O$9:O$10,N$9:N$10,$G103),IF($G103&gt;=N$11,TREND(O$10:O$11,N$10:N$11,$G103),0)))))</f>
        <v>0.72933333333333339</v>
      </c>
      <c r="O103" s="3"/>
      <c r="P103" s="3"/>
      <c r="Q103" s="3"/>
      <c r="R103" s="3"/>
      <c r="S103" s="63" cm="1">
        <f t="array" ref="S103">IF($G103&gt;=S$7,TREND(T$6:T$7,S$6:S$7,$G103),IF($G103&gt;=S$8,TREND(T$7:T$8,S$7:S$8,$G103),IF($G103&gt;=S$9,TREND(T$8:T$9,S$8:S$9,$G103),IF($G103&gt;=S$10,TREND(T$9:T$10,S$9:S$10,$G103),IF($G103&gt;=S$11,TREND(T$10:T$11,S$10:S$11,$G103),0)))))</f>
        <v>0.91470588235294104</v>
      </c>
      <c r="T103" s="3"/>
      <c r="U103" s="3"/>
      <c r="V103" s="3"/>
      <c r="W103" s="3"/>
      <c r="X103" s="140">
        <v>0</v>
      </c>
      <c r="Y103" s="3"/>
      <c r="Z103" s="3"/>
      <c r="AA103" s="3"/>
      <c r="AB103" s="3"/>
    </row>
    <row r="104" spans="1:28" x14ac:dyDescent="0.35">
      <c r="A104" s="63">
        <f t="shared" si="1"/>
        <v>0.78295063985398849</v>
      </c>
      <c r="D104" s="159"/>
      <c r="F104" s="21"/>
      <c r="G104" s="148">
        <v>0.72</v>
      </c>
      <c r="I104" s="63" cm="1">
        <f t="array" ref="I104">IF($G104&gt;=I$7,TREND(J$6:J$7,I$6:I$7,$G104),IF($G104&gt;=I$8,TREND(J$7:J$8,I$7:I$8,$G104),IF($G104&gt;=I$9,TREND(J$8:J$9,I$8:I$9,$G104),IF($G104&gt;=I$10,TREND(J$9:J$10,I$9:I$10,$G104),IF($G104&gt;=I$11,TREND(J$10:J$11,I$10:I$11,$G104),0)))))</f>
        <v>0.73866666666666669</v>
      </c>
      <c r="J104" s="3"/>
      <c r="K104" s="3"/>
      <c r="N104" s="63" cm="1">
        <f t="array" ref="N104">IF($G104&gt;=N$7,TREND(O$6:O$7,N$6:N$7,$G104),IF($G104&gt;=N$8,TREND(O$7:O$8,N$7:N$8,$G104),IF($G104&gt;=N$9,TREND(O$8:O$9,N$8:N$9,$G104),IF($G104&gt;=N$10,TREND(O$9:O$10,N$9:N$10,$G104),IF($G104&gt;=N$11,TREND(O$10:O$11,N$10:N$11,$G104),0)))))</f>
        <v>0.73866666666666669</v>
      </c>
      <c r="O104" s="3"/>
      <c r="P104" s="3"/>
      <c r="Q104" s="3"/>
      <c r="R104" s="3"/>
      <c r="S104" s="63" cm="1">
        <f t="array" ref="S104">IF($G104&gt;=S$7,TREND(T$6:T$7,S$6:S$7,$G104),IF($G104&gt;=S$8,TREND(T$7:T$8,S$7:S$8,$G104),IF($G104&gt;=S$9,TREND(T$8:T$9,S$8:S$9,$G104),IF($G104&gt;=S$10,TREND(T$9:T$10,S$9:S$10,$G104),IF($G104&gt;=S$11,TREND(T$10:T$11,S$10:S$11,$G104),0)))))</f>
        <v>0.91764705882352926</v>
      </c>
      <c r="T104" s="3"/>
      <c r="U104" s="3"/>
      <c r="V104" s="3"/>
      <c r="W104" s="3"/>
      <c r="X104" s="140">
        <v>0</v>
      </c>
      <c r="Y104" s="3"/>
      <c r="Z104" s="3"/>
      <c r="AA104" s="3"/>
      <c r="AB104" s="3"/>
    </row>
    <row r="105" spans="1:28" x14ac:dyDescent="0.35">
      <c r="A105" s="63">
        <f t="shared" si="1"/>
        <v>0.79070240271634595</v>
      </c>
      <c r="D105" s="159"/>
      <c r="F105" s="21"/>
      <c r="G105" s="148">
        <v>0.73</v>
      </c>
      <c r="I105" s="63" cm="1">
        <f t="array" ref="I105">IF($G105&gt;=I$7,TREND(J$6:J$7,I$6:I$7,$G105),IF($G105&gt;=I$8,TREND(J$7:J$8,I$7:I$8,$G105),IF($G105&gt;=I$9,TREND(J$8:J$9,I$8:I$9,$G105),IF($G105&gt;=I$10,TREND(J$9:J$10,I$9:I$10,$G105),IF($G105&gt;=I$11,TREND(J$10:J$11,I$10:I$11,$G105),0)))))</f>
        <v>0.74800000000000011</v>
      </c>
      <c r="J105" s="3"/>
      <c r="K105" s="3"/>
      <c r="N105" s="63" cm="1">
        <f t="array" ref="N105">IF($G105&gt;=N$7,TREND(O$6:O$7,N$6:N$7,$G105),IF($G105&gt;=N$8,TREND(O$7:O$8,N$7:N$8,$G105),IF($G105&gt;=N$9,TREND(O$8:O$9,N$8:N$9,$G105),IF($G105&gt;=N$10,TREND(O$9:O$10,N$9:N$10,$G105),IF($G105&gt;=N$11,TREND(O$10:O$11,N$10:N$11,$G105),0)))))</f>
        <v>0.74800000000000011</v>
      </c>
      <c r="O105" s="3"/>
      <c r="P105" s="3"/>
      <c r="Q105" s="3"/>
      <c r="R105" s="3"/>
      <c r="S105" s="63" cm="1">
        <f t="array" ref="S105">IF($G105&gt;=S$7,TREND(T$6:T$7,S$6:S$7,$G105),IF($G105&gt;=S$8,TREND(T$7:T$8,S$7:S$8,$G105),IF($G105&gt;=S$9,TREND(T$8:T$9,S$8:S$9,$G105),IF($G105&gt;=S$10,TREND(T$9:T$10,S$9:S$10,$G105),IF($G105&gt;=S$11,TREND(T$10:T$11,S$10:S$11,$G105),0)))))</f>
        <v>0.92058823529411749</v>
      </c>
      <c r="T105" s="3"/>
      <c r="U105" s="3"/>
      <c r="V105" s="3"/>
      <c r="W105" s="3"/>
      <c r="X105" s="140">
        <v>0</v>
      </c>
      <c r="Y105" s="3"/>
      <c r="Z105" s="3"/>
      <c r="AA105" s="3"/>
      <c r="AB105" s="3"/>
    </row>
    <row r="106" spans="1:28" x14ac:dyDescent="0.35">
      <c r="A106" s="63">
        <f t="shared" si="1"/>
        <v>0.79845416557870363</v>
      </c>
      <c r="D106" s="159"/>
      <c r="F106" s="21"/>
      <c r="G106" s="148">
        <v>0.74</v>
      </c>
      <c r="I106" s="63" cm="1">
        <f t="array" ref="I106">IF($G106&gt;=I$7,TREND(J$6:J$7,I$6:I$7,$G106),IF($G106&gt;=I$8,TREND(J$7:J$8,I$7:I$8,$G106),IF($G106&gt;=I$9,TREND(J$8:J$9,I$8:I$9,$G106),IF($G106&gt;=I$10,TREND(J$9:J$10,I$9:I$10,$G106),IF($G106&gt;=I$11,TREND(J$10:J$11,I$10:I$11,$G106),0)))))</f>
        <v>0.75733333333333341</v>
      </c>
      <c r="J106" s="3"/>
      <c r="K106" s="3"/>
      <c r="N106" s="63" cm="1">
        <f t="array" ref="N106">IF($G106&gt;=N$7,TREND(O$6:O$7,N$6:N$7,$G106),IF($G106&gt;=N$8,TREND(O$7:O$8,N$7:N$8,$G106),IF($G106&gt;=N$9,TREND(O$8:O$9,N$8:N$9,$G106),IF($G106&gt;=N$10,TREND(O$9:O$10,N$9:N$10,$G106),IF($G106&gt;=N$11,TREND(O$10:O$11,N$10:N$11,$G106),0)))))</f>
        <v>0.75733333333333341</v>
      </c>
      <c r="O106" s="3"/>
      <c r="P106" s="3"/>
      <c r="Q106" s="3"/>
      <c r="R106" s="3"/>
      <c r="S106" s="63" cm="1">
        <f t="array" ref="S106">IF($G106&gt;=S$7,TREND(T$6:T$7,S$6:S$7,$G106),IF($G106&gt;=S$8,TREND(T$7:T$8,S$7:S$8,$G106),IF($G106&gt;=S$9,TREND(T$8:T$9,S$8:S$9,$G106),IF($G106&gt;=S$10,TREND(T$9:T$10,S$9:S$10,$G106),IF($G106&gt;=S$11,TREND(T$10:T$11,S$10:S$11,$G106),0)))))</f>
        <v>0.92352941176470582</v>
      </c>
      <c r="T106" s="3"/>
      <c r="U106" s="3"/>
      <c r="V106" s="3"/>
      <c r="W106" s="3"/>
      <c r="X106" s="140">
        <v>0</v>
      </c>
      <c r="Y106" s="3"/>
      <c r="Z106" s="3"/>
      <c r="AA106" s="3"/>
      <c r="AB106" s="3"/>
    </row>
    <row r="107" spans="1:28" x14ac:dyDescent="0.35">
      <c r="A107" s="63">
        <f t="shared" si="1"/>
        <v>0.80620592844106109</v>
      </c>
      <c r="D107" s="159"/>
      <c r="F107" s="21"/>
      <c r="G107" s="148">
        <v>0.75</v>
      </c>
      <c r="I107" s="63" cm="1">
        <f t="array" ref="I107">IF($G107&gt;=I$7,TREND(J$6:J$7,I$6:I$7,$G107),IF($G107&gt;=I$8,TREND(J$7:J$8,I$7:I$8,$G107),IF($G107&gt;=I$9,TREND(J$8:J$9,I$8:I$9,$G107),IF($G107&gt;=I$10,TREND(J$9:J$10,I$9:I$10,$G107),IF($G107&gt;=I$11,TREND(J$10:J$11,I$10:I$11,$G107),0)))))</f>
        <v>0.76666666666666672</v>
      </c>
      <c r="J107" s="3"/>
      <c r="K107" s="3"/>
      <c r="N107" s="63" cm="1">
        <f t="array" ref="N107">IF($G107&gt;=N$7,TREND(O$6:O$7,N$6:N$7,$G107),IF($G107&gt;=N$8,TREND(O$7:O$8,N$7:N$8,$G107),IF($G107&gt;=N$9,TREND(O$8:O$9,N$8:N$9,$G107),IF($G107&gt;=N$10,TREND(O$9:O$10,N$9:N$10,$G107),IF($G107&gt;=N$11,TREND(O$10:O$11,N$10:N$11,$G107),0)))))</f>
        <v>0.76666666666666672</v>
      </c>
      <c r="O107" s="3"/>
      <c r="P107" s="3"/>
      <c r="Q107" s="3"/>
      <c r="R107" s="3"/>
      <c r="S107" s="63" cm="1">
        <f t="array" ref="S107">IF($G107&gt;=S$7,TREND(T$6:T$7,S$6:S$7,$G107),IF($G107&gt;=S$8,TREND(T$7:T$8,S$7:S$8,$G107),IF($G107&gt;=S$9,TREND(T$8:T$9,S$8:S$9,$G107),IF($G107&gt;=S$10,TREND(T$9:T$10,S$9:S$10,$G107),IF($G107&gt;=S$11,TREND(T$10:T$11,S$10:S$11,$G107),0)))))</f>
        <v>0.92647058823529405</v>
      </c>
      <c r="T107" s="3"/>
      <c r="U107" s="3"/>
      <c r="V107" s="3"/>
      <c r="W107" s="3"/>
      <c r="X107" s="140">
        <v>0</v>
      </c>
      <c r="Y107" s="3"/>
      <c r="Z107" s="3"/>
      <c r="AA107" s="3"/>
      <c r="AB107" s="3"/>
    </row>
    <row r="108" spans="1:28" x14ac:dyDescent="0.35">
      <c r="A108" s="63">
        <f t="shared" si="1"/>
        <v>0.81395769130341877</v>
      </c>
      <c r="D108" s="159"/>
      <c r="F108" s="21"/>
      <c r="G108" s="148">
        <v>0.76</v>
      </c>
      <c r="I108" s="63" cm="1">
        <f t="array" ref="I108">IF($G108&gt;=I$7,TREND(J$6:J$7,I$6:I$7,$G108),IF($G108&gt;=I$8,TREND(J$7:J$8,I$7:I$8,$G108),IF($G108&gt;=I$9,TREND(J$8:J$9,I$8:I$9,$G108),IF($G108&gt;=I$10,TREND(J$9:J$10,I$9:I$10,$G108),IF($G108&gt;=I$11,TREND(J$10:J$11,I$10:I$11,$G108),0)))))</f>
        <v>0.77600000000000013</v>
      </c>
      <c r="J108" s="3"/>
      <c r="K108" s="3"/>
      <c r="N108" s="63" cm="1">
        <f t="array" ref="N108">IF($G108&gt;=N$7,TREND(O$6:O$7,N$6:N$7,$G108),IF($G108&gt;=N$8,TREND(O$7:O$8,N$7:N$8,$G108),IF($G108&gt;=N$9,TREND(O$8:O$9,N$8:N$9,$G108),IF($G108&gt;=N$10,TREND(O$9:O$10,N$9:N$10,$G108),IF($G108&gt;=N$11,TREND(O$10:O$11,N$10:N$11,$G108),0)))))</f>
        <v>0.77600000000000013</v>
      </c>
      <c r="O108" s="3"/>
      <c r="P108" s="3"/>
      <c r="Q108" s="3"/>
      <c r="R108" s="3"/>
      <c r="S108" s="63" cm="1">
        <f t="array" ref="S108">IF($G108&gt;=S$7,TREND(T$6:T$7,S$6:S$7,$G108),IF($G108&gt;=S$8,TREND(T$7:T$8,S$7:S$8,$G108),IF($G108&gt;=S$9,TREND(T$8:T$9,S$8:S$9,$G108),IF($G108&gt;=S$10,TREND(T$9:T$10,S$9:S$10,$G108),IF($G108&gt;=S$11,TREND(T$10:T$11,S$10:S$11,$G108),0)))))</f>
        <v>0.92941176470588227</v>
      </c>
      <c r="T108" s="3"/>
      <c r="U108" s="3"/>
      <c r="V108" s="3"/>
      <c r="W108" s="3"/>
      <c r="X108" s="140">
        <v>0</v>
      </c>
      <c r="Y108" s="3"/>
      <c r="Z108" s="3"/>
      <c r="AA108" s="3"/>
      <c r="AB108" s="3"/>
    </row>
    <row r="109" spans="1:28" x14ac:dyDescent="0.35">
      <c r="A109" s="63">
        <f t="shared" si="1"/>
        <v>0.82170945416577634</v>
      </c>
      <c r="D109" s="159"/>
      <c r="F109" s="21"/>
      <c r="G109" s="148">
        <v>0.77</v>
      </c>
      <c r="I109" s="63" cm="1">
        <f t="array" ref="I109">IF($G109&gt;=I$7,TREND(J$6:J$7,I$6:I$7,$G109),IF($G109&gt;=I$8,TREND(J$7:J$8,I$7:I$8,$G109),IF($G109&gt;=I$9,TREND(J$8:J$9,I$8:I$9,$G109),IF($G109&gt;=I$10,TREND(J$9:J$10,I$9:I$10,$G109),IF($G109&gt;=I$11,TREND(J$10:J$11,I$10:I$11,$G109),0)))))</f>
        <v>0.78533333333333344</v>
      </c>
      <c r="J109" s="3"/>
      <c r="K109" s="3"/>
      <c r="N109" s="63" cm="1">
        <f t="array" ref="N109">IF($G109&gt;=N$7,TREND(O$6:O$7,N$6:N$7,$G109),IF($G109&gt;=N$8,TREND(O$7:O$8,N$7:N$8,$G109),IF($G109&gt;=N$9,TREND(O$8:O$9,N$8:N$9,$G109),IF($G109&gt;=N$10,TREND(O$9:O$10,N$9:N$10,$G109),IF($G109&gt;=N$11,TREND(O$10:O$11,N$10:N$11,$G109),0)))))</f>
        <v>0.78533333333333344</v>
      </c>
      <c r="O109" s="3"/>
      <c r="P109" s="3"/>
      <c r="Q109" s="3"/>
      <c r="R109" s="3"/>
      <c r="S109" s="63" cm="1">
        <f t="array" ref="S109">IF($G109&gt;=S$7,TREND(T$6:T$7,S$6:S$7,$G109),IF($G109&gt;=S$8,TREND(T$7:T$8,S$7:S$8,$G109),IF($G109&gt;=S$9,TREND(T$8:T$9,S$8:S$9,$G109),IF($G109&gt;=S$10,TREND(T$9:T$10,S$9:S$10,$G109),IF($G109&gt;=S$11,TREND(T$10:T$11,S$10:S$11,$G109),0)))))</f>
        <v>0.9323529411764705</v>
      </c>
      <c r="T109" s="3"/>
      <c r="U109" s="3"/>
      <c r="V109" s="3"/>
      <c r="W109" s="3"/>
      <c r="X109" s="140">
        <v>0</v>
      </c>
      <c r="Y109" s="3"/>
      <c r="Z109" s="3"/>
      <c r="AA109" s="3"/>
      <c r="AB109" s="3"/>
    </row>
    <row r="110" spans="1:28" x14ac:dyDescent="0.35">
      <c r="A110" s="63">
        <f t="shared" si="1"/>
        <v>0.82946121702813369</v>
      </c>
      <c r="D110" s="159"/>
      <c r="F110" s="21"/>
      <c r="G110" s="148">
        <v>0.78</v>
      </c>
      <c r="I110" s="63" cm="1">
        <f t="array" ref="I110">IF($G110&gt;=I$7,TREND(J$6:J$7,I$6:I$7,$G110),IF($G110&gt;=I$8,TREND(J$7:J$8,I$7:I$8,$G110),IF($G110&gt;=I$9,TREND(J$8:J$9,I$8:I$9,$G110),IF($G110&gt;=I$10,TREND(J$9:J$10,I$9:I$10,$G110),IF($G110&gt;=I$11,TREND(J$10:J$11,I$10:I$11,$G110),0)))))</f>
        <v>0.79466666666666674</v>
      </c>
      <c r="J110" s="3"/>
      <c r="K110" s="3"/>
      <c r="N110" s="63" cm="1">
        <f t="array" ref="N110">IF($G110&gt;=N$7,TREND(O$6:O$7,N$6:N$7,$G110),IF($G110&gt;=N$8,TREND(O$7:O$8,N$7:N$8,$G110),IF($G110&gt;=N$9,TREND(O$8:O$9,N$8:N$9,$G110),IF($G110&gt;=N$10,TREND(O$9:O$10,N$9:N$10,$G110),IF($G110&gt;=N$11,TREND(O$10:O$11,N$10:N$11,$G110),0)))))</f>
        <v>0.79466666666666674</v>
      </c>
      <c r="O110" s="3"/>
      <c r="P110" s="3"/>
      <c r="Q110" s="3"/>
      <c r="R110" s="3"/>
      <c r="S110" s="63" cm="1">
        <f t="array" ref="S110">IF($G110&gt;=S$7,TREND(T$6:T$7,S$6:S$7,$G110),IF($G110&gt;=S$8,TREND(T$7:T$8,S$7:S$8,$G110),IF($G110&gt;=S$9,TREND(T$8:T$9,S$8:S$9,$G110),IF($G110&gt;=S$10,TREND(T$9:T$10,S$9:S$10,$G110),IF($G110&gt;=S$11,TREND(T$10:T$11,S$10:S$11,$G110),0)))))</f>
        <v>0.93529411764705872</v>
      </c>
      <c r="T110" s="3"/>
      <c r="U110" s="3"/>
      <c r="V110" s="3"/>
      <c r="W110" s="3"/>
      <c r="X110" s="140">
        <v>0</v>
      </c>
      <c r="Y110" s="3"/>
      <c r="Z110" s="3"/>
      <c r="AA110" s="3"/>
      <c r="AB110" s="3"/>
    </row>
    <row r="111" spans="1:28" x14ac:dyDescent="0.35">
      <c r="A111" s="63">
        <f t="shared" si="1"/>
        <v>0.83721297989049126</v>
      </c>
      <c r="D111" s="159"/>
      <c r="F111" s="21"/>
      <c r="G111" s="148">
        <v>0.79</v>
      </c>
      <c r="I111" s="63" cm="1">
        <f t="array" ref="I111">IF($G111&gt;=I$7,TREND(J$6:J$7,I$6:I$7,$G111),IF($G111&gt;=I$8,TREND(J$7:J$8,I$7:I$8,$G111),IF($G111&gt;=I$9,TREND(J$8:J$9,I$8:I$9,$G111),IF($G111&gt;=I$10,TREND(J$9:J$10,I$9:I$10,$G111),IF($G111&gt;=I$11,TREND(J$10:J$11,I$10:I$11,$G111),0)))))</f>
        <v>0.80400000000000005</v>
      </c>
      <c r="J111" s="3"/>
      <c r="K111" s="3"/>
      <c r="N111" s="63" cm="1">
        <f t="array" ref="N111">IF($G111&gt;=N$7,TREND(O$6:O$7,N$6:N$7,$G111),IF($G111&gt;=N$8,TREND(O$7:O$8,N$7:N$8,$G111),IF($G111&gt;=N$9,TREND(O$8:O$9,N$8:N$9,$G111),IF($G111&gt;=N$10,TREND(O$9:O$10,N$9:N$10,$G111),IF($G111&gt;=N$11,TREND(O$10:O$11,N$10:N$11,$G111),0)))))</f>
        <v>0.80400000000000005</v>
      </c>
      <c r="O111" s="3"/>
      <c r="P111" s="3"/>
      <c r="Q111" s="3"/>
      <c r="R111" s="3"/>
      <c r="S111" s="63" cm="1">
        <f t="array" ref="S111">IF($G111&gt;=S$7,TREND(T$6:T$7,S$6:S$7,$G111),IF($G111&gt;=S$8,TREND(T$7:T$8,S$7:S$8,$G111),IF($G111&gt;=S$9,TREND(T$8:T$9,S$8:S$9,$G111),IF($G111&gt;=S$10,TREND(T$9:T$10,S$9:S$10,$G111),IF($G111&gt;=S$11,TREND(T$10:T$11,S$10:S$11,$G111),0)))))</f>
        <v>0.93823529411764695</v>
      </c>
      <c r="T111" s="3"/>
      <c r="U111" s="3"/>
      <c r="V111" s="3"/>
      <c r="W111" s="3"/>
      <c r="X111" s="140">
        <v>0</v>
      </c>
      <c r="Y111" s="3"/>
      <c r="Z111" s="3"/>
      <c r="AA111" s="3"/>
      <c r="AB111" s="3"/>
    </row>
    <row r="112" spans="1:28" x14ac:dyDescent="0.35">
      <c r="A112" s="63">
        <f t="shared" si="1"/>
        <v>0.84496474275284905</v>
      </c>
      <c r="D112" s="159"/>
      <c r="F112" s="21"/>
      <c r="G112" s="148">
        <v>0.8</v>
      </c>
      <c r="I112" s="63" cm="1">
        <f t="array" ref="I112">IF($G112&gt;=I$7,TREND(J$6:J$7,I$6:I$7,$G112),IF($G112&gt;=I$8,TREND(J$7:J$8,I$7:I$8,$G112),IF($G112&gt;=I$9,TREND(J$8:J$9,I$8:I$9,$G112),IF($G112&gt;=I$10,TREND(J$9:J$10,I$9:I$10,$G112),IF($G112&gt;=I$11,TREND(J$10:J$11,I$10:I$11,$G112),0)))))</f>
        <v>0.81333333333333346</v>
      </c>
      <c r="J112" s="3"/>
      <c r="K112" s="3"/>
      <c r="N112" s="63" cm="1">
        <f t="array" ref="N112">IF($G112&gt;=N$7,TREND(O$6:O$7,N$6:N$7,$G112),IF($G112&gt;=N$8,TREND(O$7:O$8,N$7:N$8,$G112),IF($G112&gt;=N$9,TREND(O$8:O$9,N$8:N$9,$G112),IF($G112&gt;=N$10,TREND(O$9:O$10,N$9:N$10,$G112),IF($G112&gt;=N$11,TREND(O$10:O$11,N$10:N$11,$G112),0)))))</f>
        <v>0.81333333333333346</v>
      </c>
      <c r="O112" s="3"/>
      <c r="P112" s="3"/>
      <c r="Q112" s="3"/>
      <c r="R112" s="3"/>
      <c r="S112" s="63" cm="1">
        <f t="array" ref="S112">IF($G112&gt;=S$7,TREND(T$6:T$7,S$6:S$7,$G112),IF($G112&gt;=S$8,TREND(T$7:T$8,S$7:S$8,$G112),IF($G112&gt;=S$9,TREND(T$8:T$9,S$8:S$9,$G112),IF($G112&gt;=S$10,TREND(T$9:T$10,S$9:S$10,$G112),IF($G112&gt;=S$11,TREND(T$10:T$11,S$10:S$11,$G112),0)))))</f>
        <v>0.94117647058823517</v>
      </c>
      <c r="T112" s="3"/>
      <c r="U112" s="3"/>
      <c r="V112" s="3"/>
      <c r="W112" s="3"/>
      <c r="X112" s="140">
        <v>0</v>
      </c>
      <c r="Y112" s="3"/>
      <c r="Z112" s="3"/>
      <c r="AA112" s="3"/>
      <c r="AB112" s="3"/>
    </row>
    <row r="113" spans="1:28" x14ac:dyDescent="0.35">
      <c r="A113" s="63">
        <f t="shared" si="1"/>
        <v>0.85271650561520662</v>
      </c>
      <c r="D113" s="159"/>
      <c r="F113" s="21"/>
      <c r="G113" s="148">
        <v>0.81</v>
      </c>
      <c r="I113" s="63" cm="1">
        <f t="array" ref="I113">IF($G113&gt;=I$7,TREND(J$6:J$7,I$6:I$7,$G113),IF($G113&gt;=I$8,TREND(J$7:J$8,I$7:I$8,$G113),IF($G113&gt;=I$9,TREND(J$8:J$9,I$8:I$9,$G113),IF($G113&gt;=I$10,TREND(J$9:J$10,I$9:I$10,$G113),IF($G113&gt;=I$11,TREND(J$10:J$11,I$10:I$11,$G113),0)))))</f>
        <v>0.82266666666666677</v>
      </c>
      <c r="J113" s="3"/>
      <c r="K113" s="3"/>
      <c r="N113" s="63" cm="1">
        <f t="array" ref="N113">IF($G113&gt;=N$7,TREND(O$6:O$7,N$6:N$7,$G113),IF($G113&gt;=N$8,TREND(O$7:O$8,N$7:N$8,$G113),IF($G113&gt;=N$9,TREND(O$8:O$9,N$8:N$9,$G113),IF($G113&gt;=N$10,TREND(O$9:O$10,N$9:N$10,$G113),IF($G113&gt;=N$11,TREND(O$10:O$11,N$10:N$11,$G113),0)))))</f>
        <v>0.82266666666666677</v>
      </c>
      <c r="O113" s="3"/>
      <c r="P113" s="3"/>
      <c r="Q113" s="3"/>
      <c r="R113" s="3"/>
      <c r="S113" s="63" cm="1">
        <f t="array" ref="S113">IF($G113&gt;=S$7,TREND(T$6:T$7,S$6:S$7,$G113),IF($G113&gt;=S$8,TREND(T$7:T$8,S$7:S$8,$G113),IF($G113&gt;=S$9,TREND(T$8:T$9,S$8:S$9,$G113),IF($G113&gt;=S$10,TREND(T$9:T$10,S$9:S$10,$G113),IF($G113&gt;=S$11,TREND(T$10:T$11,S$10:S$11,$G113),0)))))</f>
        <v>0.94411764705882351</v>
      </c>
      <c r="T113" s="3"/>
      <c r="U113" s="3"/>
      <c r="V113" s="3"/>
      <c r="W113" s="3"/>
      <c r="X113" s="140">
        <v>0</v>
      </c>
      <c r="Y113" s="3"/>
      <c r="Z113" s="3"/>
      <c r="AA113" s="3"/>
      <c r="AB113" s="3"/>
    </row>
    <row r="114" spans="1:28" x14ac:dyDescent="0.35">
      <c r="A114" s="63">
        <f t="shared" si="1"/>
        <v>0.86046826847756397</v>
      </c>
      <c r="D114" s="159"/>
      <c r="F114" s="21"/>
      <c r="G114" s="148">
        <v>0.82</v>
      </c>
      <c r="I114" s="63" cm="1">
        <f t="array" ref="I114">IF($G114&gt;=I$7,TREND(J$6:J$7,I$6:I$7,$G114),IF($G114&gt;=I$8,TREND(J$7:J$8,I$7:I$8,$G114),IF($G114&gt;=I$9,TREND(J$8:J$9,I$8:I$9,$G114),IF($G114&gt;=I$10,TREND(J$9:J$10,I$9:I$10,$G114),IF($G114&gt;=I$11,TREND(J$10:J$11,I$10:I$11,$G114),0)))))</f>
        <v>0.83199999999999996</v>
      </c>
      <c r="J114" s="3"/>
      <c r="K114" s="3"/>
      <c r="N114" s="63" cm="1">
        <f t="array" ref="N114">IF($G114&gt;=N$7,TREND(O$6:O$7,N$6:N$7,$G114),IF($G114&gt;=N$8,TREND(O$7:O$8,N$7:N$8,$G114),IF($G114&gt;=N$9,TREND(O$8:O$9,N$8:N$9,$G114),IF($G114&gt;=N$10,TREND(O$9:O$10,N$9:N$10,$G114),IF($G114&gt;=N$11,TREND(O$10:O$11,N$10:N$11,$G114),0)))))</f>
        <v>0.83199999999999996</v>
      </c>
      <c r="O114" s="3"/>
      <c r="P114" s="3"/>
      <c r="Q114" s="3"/>
      <c r="R114" s="3"/>
      <c r="S114" s="63" cm="1">
        <f t="array" ref="S114">IF($G114&gt;=S$7,TREND(T$6:T$7,S$6:S$7,$G114),IF($G114&gt;=S$8,TREND(T$7:T$8,S$7:S$8,$G114),IF($G114&gt;=S$9,TREND(T$8:T$9,S$8:S$9,$G114),IF($G114&gt;=S$10,TREND(T$9:T$10,S$9:S$10,$G114),IF($G114&gt;=S$11,TREND(T$10:T$11,S$10:S$11,$G114),0)))))</f>
        <v>0.94705882352941162</v>
      </c>
      <c r="T114" s="3"/>
      <c r="U114" s="3"/>
      <c r="V114" s="3"/>
      <c r="W114" s="3"/>
      <c r="X114" s="140">
        <v>0</v>
      </c>
      <c r="Y114" s="3"/>
      <c r="Z114" s="3"/>
      <c r="AA114" s="3"/>
      <c r="AB114" s="3"/>
    </row>
    <row r="115" spans="1:28" x14ac:dyDescent="0.35">
      <c r="A115" s="63">
        <f t="shared" si="1"/>
        <v>0.86822003133992176</v>
      </c>
      <c r="D115" s="159"/>
      <c r="F115" s="21"/>
      <c r="G115" s="148">
        <v>0.83</v>
      </c>
      <c r="I115" s="63" cm="1">
        <f t="array" ref="I115">IF($G115&gt;=I$7,TREND(J$6:J$7,I$6:I$7,$G115),IF($G115&gt;=I$8,TREND(J$7:J$8,I$7:I$8,$G115),IF($G115&gt;=I$9,TREND(J$8:J$9,I$8:I$9,$G115),IF($G115&gt;=I$10,TREND(J$9:J$10,I$9:I$10,$G115),IF($G115&gt;=I$11,TREND(J$10:J$11,I$10:I$11,$G115),0)))))</f>
        <v>0.84133333333333338</v>
      </c>
      <c r="J115" s="3"/>
      <c r="K115" s="3"/>
      <c r="N115" s="63" cm="1">
        <f t="array" ref="N115">IF($G115&gt;=N$7,TREND(O$6:O$7,N$6:N$7,$G115),IF($G115&gt;=N$8,TREND(O$7:O$8,N$7:N$8,$G115),IF($G115&gt;=N$9,TREND(O$8:O$9,N$8:N$9,$G115),IF($G115&gt;=N$10,TREND(O$9:O$10,N$9:N$10,$G115),IF($G115&gt;=N$11,TREND(O$10:O$11,N$10:N$11,$G115),0)))))</f>
        <v>0.84133333333333338</v>
      </c>
      <c r="O115" s="3"/>
      <c r="P115" s="3"/>
      <c r="Q115" s="3"/>
      <c r="R115" s="3"/>
      <c r="S115" s="63" cm="1">
        <f t="array" ref="S115">IF($G115&gt;=S$7,TREND(T$6:T$7,S$6:S$7,$G115),IF($G115&gt;=S$8,TREND(T$7:T$8,S$7:S$8,$G115),IF($G115&gt;=S$9,TREND(T$8:T$9,S$8:S$9,$G115),IF($G115&gt;=S$10,TREND(T$9:T$10,S$9:S$10,$G115),IF($G115&gt;=S$11,TREND(T$10:T$11,S$10:S$11,$G115),0)))))</f>
        <v>0.94999999999999984</v>
      </c>
      <c r="T115" s="3"/>
      <c r="U115" s="3"/>
      <c r="V115" s="3"/>
      <c r="W115" s="3"/>
      <c r="X115" s="140">
        <v>0</v>
      </c>
      <c r="Y115" s="3"/>
      <c r="Z115" s="3"/>
      <c r="AA115" s="3"/>
      <c r="AB115" s="3"/>
    </row>
    <row r="116" spans="1:28" x14ac:dyDescent="0.35">
      <c r="A116" s="63">
        <f t="shared" si="1"/>
        <v>0.87597179420227911</v>
      </c>
      <c r="D116" s="159"/>
      <c r="F116" s="21"/>
      <c r="G116" s="148">
        <v>0.84</v>
      </c>
      <c r="I116" s="63" cm="1">
        <f t="array" ref="I116">IF($G116&gt;=I$7,TREND(J$6:J$7,I$6:I$7,$G116),IF($G116&gt;=I$8,TREND(J$7:J$8,I$7:I$8,$G116),IF($G116&gt;=I$9,TREND(J$8:J$9,I$8:I$9,$G116),IF($G116&gt;=I$10,TREND(J$9:J$10,I$9:I$10,$G116),IF($G116&gt;=I$11,TREND(J$10:J$11,I$10:I$11,$G116),0)))))</f>
        <v>0.85066666666666668</v>
      </c>
      <c r="J116" s="3"/>
      <c r="K116" s="3"/>
      <c r="N116" s="63" cm="1">
        <f t="array" ref="N116">IF($G116&gt;=N$7,TREND(O$6:O$7,N$6:N$7,$G116),IF($G116&gt;=N$8,TREND(O$7:O$8,N$7:N$8,$G116),IF($G116&gt;=N$9,TREND(O$8:O$9,N$8:N$9,$G116),IF($G116&gt;=N$10,TREND(O$9:O$10,N$9:N$10,$G116),IF($G116&gt;=N$11,TREND(O$10:O$11,N$10:N$11,$G116),0)))))</f>
        <v>0.85066666666666668</v>
      </c>
      <c r="O116" s="3"/>
      <c r="P116" s="3"/>
      <c r="Q116" s="3"/>
      <c r="R116" s="3"/>
      <c r="S116" s="63" cm="1">
        <f t="array" ref="S116">IF($G116&gt;=S$7,TREND(T$6:T$7,S$6:S$7,$G116),IF($G116&gt;=S$8,TREND(T$7:T$8,S$7:S$8,$G116),IF($G116&gt;=S$9,TREND(T$8:T$9,S$8:S$9,$G116),IF($G116&gt;=S$10,TREND(T$9:T$10,S$9:S$10,$G116),IF($G116&gt;=S$11,TREND(T$10:T$11,S$10:S$11,$G116),0)))))</f>
        <v>0.95294117647058818</v>
      </c>
      <c r="T116" s="3"/>
      <c r="U116" s="3"/>
      <c r="V116" s="3"/>
      <c r="W116" s="3"/>
      <c r="X116" s="140">
        <v>0</v>
      </c>
      <c r="Y116" s="3"/>
      <c r="Z116" s="3"/>
      <c r="AA116" s="3"/>
      <c r="AB116" s="3"/>
    </row>
    <row r="117" spans="1:28" x14ac:dyDescent="0.35">
      <c r="A117" s="63">
        <f t="shared" si="1"/>
        <v>0.88372355706463668</v>
      </c>
      <c r="D117" s="159"/>
      <c r="F117" s="21"/>
      <c r="G117" s="148">
        <v>0.85</v>
      </c>
      <c r="I117" s="63" cm="1">
        <f t="array" ref="I117">IF($G117&gt;=I$7,TREND(J$6:J$7,I$6:I$7,$G117),IF($G117&gt;=I$8,TREND(J$7:J$8,I$7:I$8,$G117),IF($G117&gt;=I$9,TREND(J$8:J$9,I$8:I$9,$G117),IF($G117&gt;=I$10,TREND(J$9:J$10,I$9:I$10,$G117),IF($G117&gt;=I$11,TREND(J$10:J$11,I$10:I$11,$G117),0)))))</f>
        <v>0.86</v>
      </c>
      <c r="J117" s="3"/>
      <c r="K117" s="3"/>
      <c r="N117" s="63" cm="1">
        <f t="array" ref="N117">IF($G117&gt;=N$7,TREND(O$6:O$7,N$6:N$7,$G117),IF($G117&gt;=N$8,TREND(O$7:O$8,N$7:N$8,$G117),IF($G117&gt;=N$9,TREND(O$8:O$9,N$8:N$9,$G117),IF($G117&gt;=N$10,TREND(O$9:O$10,N$9:N$10,$G117),IF($G117&gt;=N$11,TREND(O$10:O$11,N$10:N$11,$G117),0)))))</f>
        <v>0.86</v>
      </c>
      <c r="O117" s="3"/>
      <c r="P117" s="3"/>
      <c r="Q117" s="3"/>
      <c r="R117" s="3"/>
      <c r="S117" s="63" cm="1">
        <f t="array" ref="S117">IF($G117&gt;=S$7,TREND(T$6:T$7,S$6:S$7,$G117),IF($G117&gt;=S$8,TREND(T$7:T$8,S$7:S$8,$G117),IF($G117&gt;=S$9,TREND(T$8:T$9,S$8:S$9,$G117),IF($G117&gt;=S$10,TREND(T$9:T$10,S$9:S$10,$G117),IF($G117&gt;=S$11,TREND(T$10:T$11,S$10:S$11,$G117),0)))))</f>
        <v>0.95588235294117641</v>
      </c>
      <c r="T117" s="3"/>
      <c r="U117" s="3"/>
      <c r="V117" s="3"/>
      <c r="W117" s="3"/>
      <c r="X117" s="140">
        <v>0</v>
      </c>
      <c r="Y117" s="3"/>
      <c r="Z117" s="3"/>
      <c r="AA117" s="3"/>
      <c r="AB117" s="3"/>
    </row>
    <row r="118" spans="1:28" x14ac:dyDescent="0.35">
      <c r="A118" s="63">
        <f t="shared" si="1"/>
        <v>0.89147531992699447</v>
      </c>
      <c r="D118" s="159"/>
      <c r="F118" s="21"/>
      <c r="G118" s="148">
        <v>0.86</v>
      </c>
      <c r="I118" s="63" cm="1">
        <f t="array" ref="I118">IF($G118&gt;=I$7,TREND(J$6:J$7,I$6:I$7,$G118),IF($G118&gt;=I$8,TREND(J$7:J$8,I$7:I$8,$G118),IF($G118&gt;=I$9,TREND(J$8:J$9,I$8:I$9,$G118),IF($G118&gt;=I$10,TREND(J$9:J$10,I$9:I$10,$G118),IF($G118&gt;=I$11,TREND(J$10:J$11,I$10:I$11,$G118),0)))))</f>
        <v>0.8693333333333334</v>
      </c>
      <c r="J118" s="3"/>
      <c r="K118" s="3"/>
      <c r="N118" s="63" cm="1">
        <f t="array" ref="N118">IF($G118&gt;=N$7,TREND(O$6:O$7,N$6:N$7,$G118),IF($G118&gt;=N$8,TREND(O$7:O$8,N$7:N$8,$G118),IF($G118&gt;=N$9,TREND(O$8:O$9,N$8:N$9,$G118),IF($G118&gt;=N$10,TREND(O$9:O$10,N$9:N$10,$G118),IF($G118&gt;=N$11,TREND(O$10:O$11,N$10:N$11,$G118),0)))))</f>
        <v>0.8693333333333334</v>
      </c>
      <c r="O118" s="3"/>
      <c r="P118" s="3"/>
      <c r="Q118" s="3"/>
      <c r="R118" s="3"/>
      <c r="S118" s="63" cm="1">
        <f t="array" ref="S118">IF($G118&gt;=S$7,TREND(T$6:T$7,S$6:S$7,$G118),IF($G118&gt;=S$8,TREND(T$7:T$8,S$7:S$8,$G118),IF($G118&gt;=S$9,TREND(T$8:T$9,S$8:S$9,$G118),IF($G118&gt;=S$10,TREND(T$9:T$10,S$9:S$10,$G118),IF($G118&gt;=S$11,TREND(T$10:T$11,S$10:S$11,$G118),0)))))</f>
        <v>0.95882352941176463</v>
      </c>
      <c r="T118" s="3"/>
      <c r="U118" s="3"/>
      <c r="V118" s="3"/>
      <c r="W118" s="3"/>
      <c r="X118" s="140">
        <v>0</v>
      </c>
      <c r="Y118" s="3"/>
      <c r="Z118" s="3"/>
      <c r="AA118" s="3"/>
      <c r="AB118" s="3"/>
    </row>
    <row r="119" spans="1:28" x14ac:dyDescent="0.35">
      <c r="A119" s="63">
        <f t="shared" si="1"/>
        <v>0.89922708278935182</v>
      </c>
      <c r="D119" s="159"/>
      <c r="F119" s="21"/>
      <c r="G119" s="148">
        <v>0.87</v>
      </c>
      <c r="I119" s="63" cm="1">
        <f t="array" ref="I119">IF($G119&gt;=I$7,TREND(J$6:J$7,I$6:I$7,$G119),IF($G119&gt;=I$8,TREND(J$7:J$8,I$7:I$8,$G119),IF($G119&gt;=I$9,TREND(J$8:J$9,I$8:I$9,$G119),IF($G119&gt;=I$10,TREND(J$9:J$10,I$9:I$10,$G119),IF($G119&gt;=I$11,TREND(J$10:J$11,I$10:I$11,$G119),0)))))</f>
        <v>0.87866666666666671</v>
      </c>
      <c r="J119" s="3"/>
      <c r="K119" s="3"/>
      <c r="N119" s="63" cm="1">
        <f t="array" ref="N119">IF($G119&gt;=N$7,TREND(O$6:O$7,N$6:N$7,$G119),IF($G119&gt;=N$8,TREND(O$7:O$8,N$7:N$8,$G119),IF($G119&gt;=N$9,TREND(O$8:O$9,N$8:N$9,$G119),IF($G119&gt;=N$10,TREND(O$9:O$10,N$9:N$10,$G119),IF($G119&gt;=N$11,TREND(O$10:O$11,N$10:N$11,$G119),0)))))</f>
        <v>0.87866666666666671</v>
      </c>
      <c r="O119" s="3"/>
      <c r="P119" s="3"/>
      <c r="Q119" s="3"/>
      <c r="R119" s="3"/>
      <c r="S119" s="63" cm="1">
        <f t="array" ref="S119">IF($G119&gt;=S$7,TREND(T$6:T$7,S$6:S$7,$G119),IF($G119&gt;=S$8,TREND(T$7:T$8,S$7:S$8,$G119),IF($G119&gt;=S$9,TREND(T$8:T$9,S$8:S$9,$G119),IF($G119&gt;=S$10,TREND(T$9:T$10,S$9:S$10,$G119),IF($G119&gt;=S$11,TREND(T$10:T$11,S$10:S$11,$G119),0)))))</f>
        <v>0.96176470588235285</v>
      </c>
      <c r="T119" s="3"/>
      <c r="U119" s="3"/>
      <c r="V119" s="3"/>
      <c r="W119" s="3"/>
      <c r="X119" s="140">
        <v>0</v>
      </c>
      <c r="Y119" s="3"/>
      <c r="Z119" s="3"/>
      <c r="AA119" s="3"/>
      <c r="AB119" s="3"/>
    </row>
    <row r="120" spans="1:28" x14ac:dyDescent="0.35">
      <c r="A120" s="63">
        <f t="shared" si="1"/>
        <v>0.90697884565170939</v>
      </c>
      <c r="D120" s="159"/>
      <c r="F120" s="21"/>
      <c r="G120" s="148">
        <v>0.88</v>
      </c>
      <c r="I120" s="63" cm="1">
        <f t="array" ref="I120">IF($G120&gt;=I$7,TREND(J$6:J$7,I$6:I$7,$G120),IF($G120&gt;=I$8,TREND(J$7:J$8,I$7:I$8,$G120),IF($G120&gt;=I$9,TREND(J$8:J$9,I$8:I$9,$G120),IF($G120&gt;=I$10,TREND(J$9:J$10,I$9:I$10,$G120),IF($G120&gt;=I$11,TREND(J$10:J$11,I$10:I$11,$G120),0)))))</f>
        <v>0.88800000000000001</v>
      </c>
      <c r="J120" s="3"/>
      <c r="K120" s="3"/>
      <c r="N120" s="63" cm="1">
        <f t="array" ref="N120">IF($G120&gt;=N$7,TREND(O$6:O$7,N$6:N$7,$G120),IF($G120&gt;=N$8,TREND(O$7:O$8,N$7:N$8,$G120),IF($G120&gt;=N$9,TREND(O$8:O$9,N$8:N$9,$G120),IF($G120&gt;=N$10,TREND(O$9:O$10,N$9:N$10,$G120),IF($G120&gt;=N$11,TREND(O$10:O$11,N$10:N$11,$G120),0)))))</f>
        <v>0.88800000000000001</v>
      </c>
      <c r="O120" s="3"/>
      <c r="P120" s="3"/>
      <c r="Q120" s="3"/>
      <c r="R120" s="3"/>
      <c r="S120" s="63" cm="1">
        <f t="array" ref="S120">IF($G120&gt;=S$7,TREND(T$6:T$7,S$6:S$7,$G120),IF($G120&gt;=S$8,TREND(T$7:T$8,S$7:S$8,$G120),IF($G120&gt;=S$9,TREND(T$8:T$9,S$8:S$9,$G120),IF($G120&gt;=S$10,TREND(T$9:T$10,S$9:S$10,$G120),IF($G120&gt;=S$11,TREND(T$10:T$11,S$10:S$11,$G120),0)))))</f>
        <v>0.96470588235294108</v>
      </c>
      <c r="T120" s="3"/>
      <c r="U120" s="3"/>
      <c r="V120" s="3"/>
      <c r="W120" s="3"/>
      <c r="X120" s="140">
        <v>0</v>
      </c>
      <c r="Y120" s="3"/>
      <c r="Z120" s="3"/>
      <c r="AA120" s="3"/>
      <c r="AB120" s="3"/>
    </row>
    <row r="121" spans="1:28" x14ac:dyDescent="0.35">
      <c r="A121" s="63">
        <f t="shared" si="1"/>
        <v>0.91473060851406696</v>
      </c>
      <c r="D121" s="159"/>
      <c r="F121" s="21"/>
      <c r="G121" s="148">
        <v>0.89</v>
      </c>
      <c r="I121" s="63" cm="1">
        <f t="array" ref="I121">IF($G121&gt;=I$7,TREND(J$6:J$7,I$6:I$7,$G121),IF($G121&gt;=I$8,TREND(J$7:J$8,I$7:I$8,$G121),IF($G121&gt;=I$9,TREND(J$8:J$9,I$8:I$9,$G121),IF($G121&gt;=I$10,TREND(J$9:J$10,I$9:I$10,$G121),IF($G121&gt;=I$11,TREND(J$10:J$11,I$10:I$11,$G121),0)))))</f>
        <v>0.89733333333333343</v>
      </c>
      <c r="J121" s="3"/>
      <c r="K121" s="3"/>
      <c r="N121" s="63" cm="1">
        <f t="array" ref="N121">IF($G121&gt;=N$7,TREND(O$6:O$7,N$6:N$7,$G121),IF($G121&gt;=N$8,TREND(O$7:O$8,N$7:N$8,$G121),IF($G121&gt;=N$9,TREND(O$8:O$9,N$8:N$9,$G121),IF($G121&gt;=N$10,TREND(O$9:O$10,N$9:N$10,$G121),IF($G121&gt;=N$11,TREND(O$10:O$11,N$10:N$11,$G121),0)))))</f>
        <v>0.89733333333333343</v>
      </c>
      <c r="O121" s="3"/>
      <c r="P121" s="3"/>
      <c r="Q121" s="3"/>
      <c r="R121" s="3"/>
      <c r="S121" s="63" cm="1">
        <f t="array" ref="S121">IF($G121&gt;=S$7,TREND(T$6:T$7,S$6:S$7,$G121),IF($G121&gt;=S$8,TREND(T$7:T$8,S$7:S$8,$G121),IF($G121&gt;=S$9,TREND(T$8:T$9,S$8:S$9,$G121),IF($G121&gt;=S$10,TREND(T$9:T$10,S$9:S$10,$G121),IF($G121&gt;=S$11,TREND(T$10:T$11,S$10:S$11,$G121),0)))))</f>
        <v>0.9676470588235293</v>
      </c>
      <c r="T121" s="3"/>
      <c r="U121" s="3"/>
      <c r="V121" s="3"/>
      <c r="W121" s="3"/>
      <c r="X121" s="140">
        <v>0</v>
      </c>
      <c r="Y121" s="3"/>
      <c r="Z121" s="3"/>
      <c r="AA121" s="3"/>
      <c r="AB121" s="3"/>
    </row>
    <row r="122" spans="1:28" x14ac:dyDescent="0.35">
      <c r="A122" s="63">
        <f t="shared" si="1"/>
        <v>0.92248237137642453</v>
      </c>
      <c r="D122" s="159"/>
      <c r="F122" s="21"/>
      <c r="G122" s="148">
        <v>0.9</v>
      </c>
      <c r="I122" s="63" cm="1">
        <f t="array" ref="I122">IF($G122&gt;=I$7,TREND(J$6:J$7,I$6:I$7,$G122),IF($G122&gt;=I$8,TREND(J$7:J$8,I$7:I$8,$G122),IF($G122&gt;=I$9,TREND(J$8:J$9,I$8:I$9,$G122),IF($G122&gt;=I$10,TREND(J$9:J$10,I$9:I$10,$G122),IF($G122&gt;=I$11,TREND(J$10:J$11,I$10:I$11,$G122),0)))))</f>
        <v>0.90666666666666673</v>
      </c>
      <c r="J122" s="3"/>
      <c r="K122" s="3"/>
      <c r="N122" s="63" cm="1">
        <f t="array" ref="N122">IF($G122&gt;=N$7,TREND(O$6:O$7,N$6:N$7,$G122),IF($G122&gt;=N$8,TREND(O$7:O$8,N$7:N$8,$G122),IF($G122&gt;=N$9,TREND(O$8:O$9,N$8:N$9,$G122),IF($G122&gt;=N$10,TREND(O$9:O$10,N$9:N$10,$G122),IF($G122&gt;=N$11,TREND(O$10:O$11,N$10:N$11,$G122),0)))))</f>
        <v>0.90666666666666673</v>
      </c>
      <c r="O122" s="3"/>
      <c r="P122" s="3"/>
      <c r="Q122" s="3"/>
      <c r="R122" s="3"/>
      <c r="S122" s="63" cm="1">
        <f t="array" ref="S122">IF($G122&gt;=S$7,TREND(T$6:T$7,S$6:S$7,$G122),IF($G122&gt;=S$8,TREND(T$7:T$8,S$7:S$8,$G122),IF($G122&gt;=S$9,TREND(T$8:T$9,S$8:S$9,$G122),IF($G122&gt;=S$10,TREND(T$9:T$10,S$9:S$10,$G122),IF($G122&gt;=S$11,TREND(T$10:T$11,S$10:S$11,$G122),0)))))</f>
        <v>0.97058823529411753</v>
      </c>
      <c r="T122" s="3"/>
      <c r="U122" s="3"/>
      <c r="V122" s="3"/>
      <c r="W122" s="3"/>
      <c r="X122" s="140">
        <v>0</v>
      </c>
      <c r="Y122" s="3"/>
      <c r="Z122" s="3"/>
      <c r="AA122" s="3"/>
      <c r="AB122" s="3"/>
    </row>
    <row r="123" spans="1:28" x14ac:dyDescent="0.35">
      <c r="A123" s="63">
        <f t="shared" si="1"/>
        <v>0.9302341342387821</v>
      </c>
      <c r="D123" s="159"/>
      <c r="F123" s="21"/>
      <c r="G123" s="148">
        <v>0.91</v>
      </c>
      <c r="I123" s="63" cm="1">
        <f t="array" ref="I123">IF($G123&gt;=I$7,TREND(J$6:J$7,I$6:I$7,$G123),IF($G123&gt;=I$8,TREND(J$7:J$8,I$7:I$8,$G123),IF($G123&gt;=I$9,TREND(J$8:J$9,I$8:I$9,$G123),IF($G123&gt;=I$10,TREND(J$9:J$10,I$9:I$10,$G123),IF($G123&gt;=I$11,TREND(J$10:J$11,I$10:I$11,$G123),0)))))</f>
        <v>0.91600000000000004</v>
      </c>
      <c r="J123" s="3"/>
      <c r="K123" s="3"/>
      <c r="N123" s="63" cm="1">
        <f t="array" ref="N123">IF($G123&gt;=N$7,TREND(O$6:O$7,N$6:N$7,$G123),IF($G123&gt;=N$8,TREND(O$7:O$8,N$7:N$8,$G123),IF($G123&gt;=N$9,TREND(O$8:O$9,N$8:N$9,$G123),IF($G123&gt;=N$10,TREND(O$9:O$10,N$9:N$10,$G123),IF($G123&gt;=N$11,TREND(O$10:O$11,N$10:N$11,$G123),0)))))</f>
        <v>0.91600000000000004</v>
      </c>
      <c r="O123" s="3"/>
      <c r="P123" s="3"/>
      <c r="Q123" s="3"/>
      <c r="R123" s="3"/>
      <c r="S123" s="63" cm="1">
        <f t="array" ref="S123">IF($G123&gt;=S$7,TREND(T$6:T$7,S$6:S$7,$G123),IF($G123&gt;=S$8,TREND(T$7:T$8,S$7:S$8,$G123),IF($G123&gt;=S$9,TREND(T$8:T$9,S$8:S$9,$G123),IF($G123&gt;=S$10,TREND(T$9:T$10,S$9:S$10,$G123),IF($G123&gt;=S$11,TREND(T$10:T$11,S$10:S$11,$G123),0)))))</f>
        <v>0.97352941176470575</v>
      </c>
      <c r="T123" s="3"/>
      <c r="U123" s="3"/>
      <c r="V123" s="3"/>
      <c r="W123" s="3"/>
      <c r="X123" s="140">
        <v>0</v>
      </c>
      <c r="Y123" s="3"/>
      <c r="Z123" s="3"/>
      <c r="AA123" s="3"/>
      <c r="AB123" s="3"/>
    </row>
    <row r="124" spans="1:28" x14ac:dyDescent="0.35">
      <c r="A124" s="63">
        <f t="shared" si="1"/>
        <v>0.93798589710113967</v>
      </c>
      <c r="D124" s="159"/>
      <c r="F124" s="21"/>
      <c r="G124" s="148">
        <v>0.92</v>
      </c>
      <c r="I124" s="63" cm="1">
        <f t="array" ref="I124">IF($G124&gt;=I$7,TREND(J$6:J$7,I$6:I$7,$G124),IF($G124&gt;=I$8,TREND(J$7:J$8,I$7:I$8,$G124),IF($G124&gt;=I$9,TREND(J$8:J$9,I$8:I$9,$G124),IF($G124&gt;=I$10,TREND(J$9:J$10,I$9:I$10,$G124),IF($G124&gt;=I$11,TREND(J$10:J$11,I$10:I$11,$G124),0)))))</f>
        <v>0.92533333333333334</v>
      </c>
      <c r="J124" s="3"/>
      <c r="K124" s="3"/>
      <c r="N124" s="63" cm="1">
        <f t="array" ref="N124">IF($G124&gt;=N$7,TREND(O$6:O$7,N$6:N$7,$G124),IF($G124&gt;=N$8,TREND(O$7:O$8,N$7:N$8,$G124),IF($G124&gt;=N$9,TREND(O$8:O$9,N$8:N$9,$G124),IF($G124&gt;=N$10,TREND(O$9:O$10,N$9:N$10,$G124),IF($G124&gt;=N$11,TREND(O$10:O$11,N$10:N$11,$G124),0)))))</f>
        <v>0.92533333333333334</v>
      </c>
      <c r="O124" s="3"/>
      <c r="P124" s="3"/>
      <c r="Q124" s="3"/>
      <c r="R124" s="3"/>
      <c r="S124" s="63" cm="1">
        <f t="array" ref="S124">IF($G124&gt;=S$7,TREND(T$6:T$7,S$6:S$7,$G124),IF($G124&gt;=S$8,TREND(T$7:T$8,S$7:S$8,$G124),IF($G124&gt;=S$9,TREND(T$8:T$9,S$8:S$9,$G124),IF($G124&gt;=S$10,TREND(T$9:T$10,S$9:S$10,$G124),IF($G124&gt;=S$11,TREND(T$10:T$11,S$10:S$11,$G124),0)))))</f>
        <v>0.97647058823529398</v>
      </c>
      <c r="T124" s="3"/>
      <c r="U124" s="3"/>
      <c r="V124" s="3"/>
      <c r="W124" s="3"/>
      <c r="X124" s="140">
        <v>0</v>
      </c>
      <c r="Y124" s="3"/>
      <c r="Z124" s="3"/>
      <c r="AA124" s="3"/>
      <c r="AB124" s="3"/>
    </row>
    <row r="125" spans="1:28" x14ac:dyDescent="0.35">
      <c r="A125" s="63">
        <f t="shared" si="1"/>
        <v>0.94573765996349723</v>
      </c>
      <c r="D125" s="159"/>
      <c r="F125" s="21"/>
      <c r="G125" s="148">
        <v>0.93</v>
      </c>
      <c r="I125" s="63" cm="1">
        <f t="array" ref="I125">IF($G125&gt;=I$7,TREND(J$6:J$7,I$6:I$7,$G125),IF($G125&gt;=I$8,TREND(J$7:J$8,I$7:I$8,$G125),IF($G125&gt;=I$9,TREND(J$8:J$9,I$8:I$9,$G125),IF($G125&gt;=I$10,TREND(J$9:J$10,I$9:I$10,$G125),IF($G125&gt;=I$11,TREND(J$10:J$11,I$10:I$11,$G125),0)))))</f>
        <v>0.93466666666666676</v>
      </c>
      <c r="J125" s="3"/>
      <c r="K125" s="3"/>
      <c r="N125" s="63" cm="1">
        <f t="array" ref="N125">IF($G125&gt;=N$7,TREND(O$6:O$7,N$6:N$7,$G125),IF($G125&gt;=N$8,TREND(O$7:O$8,N$7:N$8,$G125),IF($G125&gt;=N$9,TREND(O$8:O$9,N$8:N$9,$G125),IF($G125&gt;=N$10,TREND(O$9:O$10,N$9:N$10,$G125),IF($G125&gt;=N$11,TREND(O$10:O$11,N$10:N$11,$G125),0)))))</f>
        <v>0.93466666666666676</v>
      </c>
      <c r="O125" s="3"/>
      <c r="P125" s="3"/>
      <c r="Q125" s="3"/>
      <c r="R125" s="3"/>
      <c r="S125" s="63" cm="1">
        <f t="array" ref="S125">IF($G125&gt;=S$7,TREND(T$6:T$7,S$6:S$7,$G125),IF($G125&gt;=S$8,TREND(T$7:T$8,S$7:S$8,$G125),IF($G125&gt;=S$9,TREND(T$8:T$9,S$8:S$9,$G125),IF($G125&gt;=S$10,TREND(T$9:T$10,S$9:S$10,$G125),IF($G125&gt;=S$11,TREND(T$10:T$11,S$10:S$11,$G125),0)))))</f>
        <v>0.9794117647058822</v>
      </c>
      <c r="T125" s="3"/>
      <c r="U125" s="3"/>
      <c r="V125" s="3"/>
      <c r="W125" s="3"/>
      <c r="X125" s="140">
        <v>0</v>
      </c>
      <c r="Y125" s="3"/>
      <c r="Z125" s="3"/>
      <c r="AA125" s="3"/>
      <c r="AB125" s="3"/>
    </row>
    <row r="126" spans="1:28" x14ac:dyDescent="0.35">
      <c r="A126" s="63">
        <f t="shared" si="1"/>
        <v>0.95348942282585458</v>
      </c>
      <c r="D126" s="159"/>
      <c r="F126" s="21"/>
      <c r="G126" s="148">
        <v>0.94</v>
      </c>
      <c r="I126" s="63" cm="1">
        <f t="array" ref="I126">IF($G126&gt;=I$7,TREND(J$6:J$7,I$6:I$7,$G126),IF($G126&gt;=I$8,TREND(J$7:J$8,I$7:I$8,$G126),IF($G126&gt;=I$9,TREND(J$8:J$9,I$8:I$9,$G126),IF($G126&gt;=I$10,TREND(J$9:J$10,I$9:I$10,$G126),IF($G126&gt;=I$11,TREND(J$10:J$11,I$10:I$11,$G126),0)))))</f>
        <v>0.94399999999999995</v>
      </c>
      <c r="J126" s="3"/>
      <c r="K126" s="3"/>
      <c r="N126" s="63" cm="1">
        <f t="array" ref="N126">IF($G126&gt;=N$7,TREND(O$6:O$7,N$6:N$7,$G126),IF($G126&gt;=N$8,TREND(O$7:O$8,N$7:N$8,$G126),IF($G126&gt;=N$9,TREND(O$8:O$9,N$8:N$9,$G126),IF($G126&gt;=N$10,TREND(O$9:O$10,N$9:N$10,$G126),IF($G126&gt;=N$11,TREND(O$10:O$11,N$10:N$11,$G126),0)))))</f>
        <v>0.94399999999999995</v>
      </c>
      <c r="O126" s="3"/>
      <c r="P126" s="3"/>
      <c r="Q126" s="3"/>
      <c r="R126" s="3"/>
      <c r="S126" s="63" cm="1">
        <f t="array" ref="S126">IF($G126&gt;=S$7,TREND(T$6:T$7,S$6:S$7,$G126),IF($G126&gt;=S$8,TREND(T$7:T$8,S$7:S$8,$G126),IF($G126&gt;=S$9,TREND(T$8:T$9,S$8:S$9,$G126),IF($G126&gt;=S$10,TREND(T$9:T$10,S$9:S$10,$G126),IF($G126&gt;=S$11,TREND(T$10:T$11,S$10:S$11,$G126),0)))))</f>
        <v>0.98235294117647043</v>
      </c>
      <c r="T126" s="3"/>
      <c r="U126" s="3"/>
      <c r="V126" s="3"/>
      <c r="W126" s="3"/>
      <c r="X126" s="140">
        <v>0</v>
      </c>
      <c r="Y126" s="3"/>
      <c r="Z126" s="3"/>
      <c r="AA126" s="3"/>
      <c r="AB126" s="3"/>
    </row>
    <row r="127" spans="1:28" x14ac:dyDescent="0.35">
      <c r="A127" s="63">
        <f t="shared" si="1"/>
        <v>0.96124118568821215</v>
      </c>
      <c r="D127" s="159"/>
      <c r="F127" s="21"/>
      <c r="G127" s="148">
        <v>0.95</v>
      </c>
      <c r="I127" s="63" cm="1">
        <f t="array" ref="I127">IF($G127&gt;=I$7,TREND(J$6:J$7,I$6:I$7,$G127),IF($G127&gt;=I$8,TREND(J$7:J$8,I$7:I$8,$G127),IF($G127&gt;=I$9,TREND(J$8:J$9,I$8:I$9,$G127),IF($G127&gt;=I$10,TREND(J$9:J$10,I$9:I$10,$G127),IF($G127&gt;=I$11,TREND(J$10:J$11,I$10:I$11,$G127),0)))))</f>
        <v>0.95333333333333325</v>
      </c>
      <c r="J127" s="3"/>
      <c r="K127" s="3"/>
      <c r="N127" s="63" cm="1">
        <f t="array" ref="N127">IF($G127&gt;=N$7,TREND(O$6:O$7,N$6:N$7,$G127),IF($G127&gt;=N$8,TREND(O$7:O$8,N$7:N$8,$G127),IF($G127&gt;=N$9,TREND(O$8:O$9,N$8:N$9,$G127),IF($G127&gt;=N$10,TREND(O$9:O$10,N$9:N$10,$G127),IF($G127&gt;=N$11,TREND(O$10:O$11,N$10:N$11,$G127),0)))))</f>
        <v>0.95333333333333325</v>
      </c>
      <c r="O127" s="3"/>
      <c r="P127" s="3"/>
      <c r="Q127" s="3"/>
      <c r="R127" s="3"/>
      <c r="S127" s="63" cm="1">
        <f t="array" ref="S127">IF($G127&gt;=S$7,TREND(T$6:T$7,S$6:S$7,$G127),IF($G127&gt;=S$8,TREND(T$7:T$8,S$7:S$8,$G127),IF($G127&gt;=S$9,TREND(T$8:T$9,S$8:S$9,$G127),IF($G127&gt;=S$10,TREND(T$9:T$10,S$9:S$10,$G127),IF($G127&gt;=S$11,TREND(T$10:T$11,S$10:S$11,$G127),0)))))</f>
        <v>0.98529411764705865</v>
      </c>
      <c r="T127" s="3"/>
      <c r="U127" s="3"/>
      <c r="V127" s="3"/>
      <c r="W127" s="3"/>
      <c r="X127" s="140">
        <v>0</v>
      </c>
      <c r="Y127" s="3"/>
      <c r="Z127" s="3"/>
      <c r="AA127" s="3"/>
      <c r="AB127" s="3"/>
    </row>
    <row r="128" spans="1:28" x14ac:dyDescent="0.35">
      <c r="A128" s="63">
        <f t="shared" si="1"/>
        <v>0.96899294855056972</v>
      </c>
      <c r="D128" s="159"/>
      <c r="F128" s="21"/>
      <c r="G128" s="148">
        <v>0.96</v>
      </c>
      <c r="I128" s="63" cm="1">
        <f t="array" ref="I128">IF($G128&gt;=I$7,TREND(J$6:J$7,I$6:I$7,$G128),IF($G128&gt;=I$8,TREND(J$7:J$8,I$7:I$8,$G128),IF($G128&gt;=I$9,TREND(J$8:J$9,I$8:I$9,$G128),IF($G128&gt;=I$10,TREND(J$9:J$10,I$9:I$10,$G128),IF($G128&gt;=I$11,TREND(J$10:J$11,I$10:I$11,$G128),0)))))</f>
        <v>0.96266666666666667</v>
      </c>
      <c r="J128" s="3"/>
      <c r="K128" s="3"/>
      <c r="N128" s="63" cm="1">
        <f t="array" ref="N128">IF($G128&gt;=N$7,TREND(O$6:O$7,N$6:N$7,$G128),IF($G128&gt;=N$8,TREND(O$7:O$8,N$7:N$8,$G128),IF($G128&gt;=N$9,TREND(O$8:O$9,N$8:N$9,$G128),IF($G128&gt;=N$10,TREND(O$9:O$10,N$9:N$10,$G128),IF($G128&gt;=N$11,TREND(O$10:O$11,N$10:N$11,$G128),0)))))</f>
        <v>0.96266666666666667</v>
      </c>
      <c r="O128" s="3"/>
      <c r="P128" s="3"/>
      <c r="Q128" s="3"/>
      <c r="R128" s="3"/>
      <c r="S128" s="63" cm="1">
        <f t="array" ref="S128">IF($G128&gt;=S$7,TREND(T$6:T$7,S$6:S$7,$G128),IF($G128&gt;=S$8,TREND(T$7:T$8,S$7:S$8,$G128),IF($G128&gt;=S$9,TREND(T$8:T$9,S$8:S$9,$G128),IF($G128&gt;=S$10,TREND(T$9:T$10,S$9:S$10,$G128),IF($G128&gt;=S$11,TREND(T$10:T$11,S$10:S$11,$G128),0)))))</f>
        <v>0.98823529411764688</v>
      </c>
      <c r="T128" s="3"/>
      <c r="U128" s="3"/>
      <c r="V128" s="3"/>
      <c r="W128" s="3"/>
      <c r="X128" s="140">
        <v>0</v>
      </c>
      <c r="Y128" s="3"/>
      <c r="Z128" s="3"/>
      <c r="AA128" s="3"/>
      <c r="AB128" s="3"/>
    </row>
    <row r="129" spans="1:28" x14ac:dyDescent="0.35">
      <c r="A129" s="63">
        <f t="shared" si="1"/>
        <v>0.97674471141292707</v>
      </c>
      <c r="D129" s="159"/>
      <c r="F129" s="21"/>
      <c r="G129" s="148">
        <v>0.97</v>
      </c>
      <c r="I129" s="63" cm="1">
        <f t="array" ref="I129">IF($G129&gt;=I$7,TREND(J$6:J$7,I$6:I$7,$G129),IF($G129&gt;=I$8,TREND(J$7:J$8,I$7:I$8,$G129),IF($G129&gt;=I$9,TREND(J$8:J$9,I$8:I$9,$G129),IF($G129&gt;=I$10,TREND(J$9:J$10,I$9:I$10,$G129),IF($G129&gt;=I$11,TREND(J$10:J$11,I$10:I$11,$G129),0)))))</f>
        <v>0.97199999999999998</v>
      </c>
      <c r="J129" s="3"/>
      <c r="K129" s="3"/>
      <c r="N129" s="63" cm="1">
        <f t="array" ref="N129">IF($G129&gt;=N$7,TREND(O$6:O$7,N$6:N$7,$G129),IF($G129&gt;=N$8,TREND(O$7:O$8,N$7:N$8,$G129),IF($G129&gt;=N$9,TREND(O$8:O$9,N$8:N$9,$G129),IF($G129&gt;=N$10,TREND(O$9:O$10,N$9:N$10,$G129),IF($G129&gt;=N$11,TREND(O$10:O$11,N$10:N$11,$G129),0)))))</f>
        <v>0.97199999999999998</v>
      </c>
      <c r="O129" s="3"/>
      <c r="P129" s="3"/>
      <c r="Q129" s="3"/>
      <c r="R129" s="3"/>
      <c r="S129" s="63" cm="1">
        <f t="array" ref="S129">IF($G129&gt;=S$7,TREND(T$6:T$7,S$6:S$7,$G129),IF($G129&gt;=S$8,TREND(T$7:T$8,S$7:S$8,$G129),IF($G129&gt;=S$9,TREND(T$8:T$9,S$8:S$9,$G129),IF($G129&gt;=S$10,TREND(T$9:T$10,S$9:S$10,$G129),IF($G129&gt;=S$11,TREND(T$10:T$11,S$10:S$11,$G129),0)))))</f>
        <v>0.9911764705882351</v>
      </c>
      <c r="T129" s="3"/>
      <c r="U129" s="3"/>
      <c r="V129" s="3"/>
      <c r="W129" s="3"/>
      <c r="X129" s="140">
        <v>0</v>
      </c>
      <c r="Y129" s="3"/>
      <c r="Z129" s="3"/>
      <c r="AA129" s="3"/>
      <c r="AB129" s="3"/>
    </row>
    <row r="130" spans="1:28" x14ac:dyDescent="0.35">
      <c r="A130" s="63">
        <f t="shared" si="1"/>
        <v>0.98449647427528486</v>
      </c>
      <c r="D130" s="159"/>
      <c r="F130" s="21"/>
      <c r="G130" s="148">
        <v>0.98</v>
      </c>
      <c r="I130" s="63" cm="1">
        <f t="array" ref="I130">IF($G130&gt;=I$7,TREND(J$6:J$7,I$6:I$7,$G130),IF($G130&gt;=I$8,TREND(J$7:J$8,I$7:I$8,$G130),IF($G130&gt;=I$9,TREND(J$8:J$9,I$8:I$9,$G130),IF($G130&gt;=I$10,TREND(J$9:J$10,I$9:I$10,$G130),IF($G130&gt;=I$11,TREND(J$10:J$11,I$10:I$11,$G130),0)))))</f>
        <v>0.98133333333333328</v>
      </c>
      <c r="J130" s="3"/>
      <c r="K130" s="3"/>
      <c r="N130" s="63" cm="1">
        <f t="array" ref="N130">IF($G130&gt;=N$7,TREND(O$6:O$7,N$6:N$7,$G130),IF($G130&gt;=N$8,TREND(O$7:O$8,N$7:N$8,$G130),IF($G130&gt;=N$9,TREND(O$8:O$9,N$8:N$9,$G130),IF($G130&gt;=N$10,TREND(O$9:O$10,N$9:N$10,$G130),IF($G130&gt;=N$11,TREND(O$10:O$11,N$10:N$11,$G130),0)))))</f>
        <v>0.98133333333333328</v>
      </c>
      <c r="O130" s="3"/>
      <c r="P130" s="3"/>
      <c r="Q130" s="3"/>
      <c r="R130" s="3"/>
      <c r="S130" s="63" cm="1">
        <f t="array" ref="S130">IF($G130&gt;=S$7,TREND(T$6:T$7,S$6:S$7,$G130),IF($G130&gt;=S$8,TREND(T$7:T$8,S$7:S$8,$G130),IF($G130&gt;=S$9,TREND(T$8:T$9,S$8:S$9,$G130),IF($G130&gt;=S$10,TREND(T$9:T$10,S$9:S$10,$G130),IF($G130&gt;=S$11,TREND(T$10:T$11,S$10:S$11,$G130),0)))))</f>
        <v>0.99411764705882344</v>
      </c>
      <c r="T130" s="3"/>
      <c r="U130" s="3"/>
      <c r="V130" s="3"/>
      <c r="W130" s="3"/>
      <c r="X130" s="140">
        <v>0</v>
      </c>
      <c r="Y130" s="3"/>
      <c r="Z130" s="3"/>
      <c r="AA130" s="3"/>
      <c r="AB130" s="3"/>
    </row>
    <row r="131" spans="1:28" x14ac:dyDescent="0.35">
      <c r="A131" s="63">
        <f t="shared" si="1"/>
        <v>0.99224823713764243</v>
      </c>
      <c r="D131" s="159"/>
      <c r="F131" s="21"/>
      <c r="G131" s="148">
        <v>0.99</v>
      </c>
      <c r="I131" s="63" cm="1">
        <f t="array" ref="I131">IF($G131&gt;=I$7,TREND(J$6:J$7,I$6:I$7,$G131),IF($G131&gt;=I$8,TREND(J$7:J$8,I$7:I$8,$G131),IF($G131&gt;=I$9,TREND(J$8:J$9,I$8:I$9,$G131),IF($G131&gt;=I$10,TREND(J$9:J$10,I$9:I$10,$G131),IF($G131&gt;=I$11,TREND(J$10:J$11,I$10:I$11,$G131),0)))))</f>
        <v>0.9906666666666667</v>
      </c>
      <c r="J131" s="3"/>
      <c r="K131" s="3"/>
      <c r="N131" s="63" cm="1">
        <f t="array" ref="N131">IF($G131&gt;=N$7,TREND(O$6:O$7,N$6:N$7,$G131),IF($G131&gt;=N$8,TREND(O$7:O$8,N$7:N$8,$G131),IF($G131&gt;=N$9,TREND(O$8:O$9,N$8:N$9,$G131),IF($G131&gt;=N$10,TREND(O$9:O$10,N$9:N$10,$G131),IF($G131&gt;=N$11,TREND(O$10:O$11,N$10:N$11,$G131),0)))))</f>
        <v>0.9906666666666667</v>
      </c>
      <c r="O131" s="3"/>
      <c r="P131" s="3"/>
      <c r="Q131" s="3"/>
      <c r="R131" s="3"/>
      <c r="S131" s="63" cm="1">
        <f t="array" ref="S131">IF($G131&gt;=S$7,TREND(T$6:T$7,S$6:S$7,$G131),IF($G131&gt;=S$8,TREND(T$7:T$8,S$7:S$8,$G131),IF($G131&gt;=S$9,TREND(T$8:T$9,S$8:S$9,$G131),IF($G131&gt;=S$10,TREND(T$9:T$10,S$9:S$10,$G131),IF($G131&gt;=S$11,TREND(T$10:T$11,S$10:S$11,$G131),0)))))</f>
        <v>0.99705882352941166</v>
      </c>
      <c r="T131" s="3"/>
      <c r="U131" s="3"/>
      <c r="V131" s="3"/>
      <c r="W131" s="3"/>
      <c r="X131" s="140">
        <v>0</v>
      </c>
      <c r="Y131" s="3"/>
      <c r="Z131" s="3"/>
      <c r="AA131" s="3"/>
      <c r="AB131" s="3"/>
    </row>
    <row r="132" spans="1:28" ht="15" thickBot="1" x14ac:dyDescent="0.4">
      <c r="A132" s="63">
        <f t="shared" si="1"/>
        <v>1</v>
      </c>
      <c r="D132" s="159"/>
      <c r="F132" s="21"/>
      <c r="G132" s="149">
        <v>1</v>
      </c>
      <c r="I132" s="63" cm="1">
        <f t="array" ref="I132">IF($G132&gt;=I$7,TREND(J$6:J$7,I$6:I$7,$G132),IF($G132&gt;=I$8,TREND(J$7:J$8,I$7:I$8,$G132),IF($G132&gt;=I$9,TREND(J$8:J$9,I$8:I$9,$G132),IF($G132&gt;=I$10,TREND(J$9:J$10,I$9:I$10,$G132),IF($G132&gt;=I$11,TREND(J$10:J$11,I$10:I$11,$G132),0)))))</f>
        <v>1</v>
      </c>
      <c r="J132" s="3"/>
      <c r="K132" s="3"/>
      <c r="N132" s="63" cm="1">
        <f t="array" ref="N132">IF($G132&gt;=N$7,TREND(O$6:O$7,N$6:N$7,$G132),IF($G132&gt;=N$8,TREND(O$7:O$8,N$7:N$8,$G132),IF($G132&gt;=N$9,TREND(O$8:O$9,N$8:N$9,$G132),IF($G132&gt;=N$10,TREND(O$9:O$10,N$9:N$10,$G132),IF($G132&gt;=N$11,TREND(O$10:O$11,N$10:N$11,$G132),0)))))</f>
        <v>1</v>
      </c>
      <c r="O132" s="3"/>
      <c r="P132" s="3"/>
      <c r="Q132" s="3"/>
      <c r="R132" s="3"/>
      <c r="S132" s="63" cm="1">
        <f t="array" ref="S132">IF($G132&gt;=S$7,TREND(T$6:T$7,S$6:S$7,$G132),IF($G132&gt;=S$8,TREND(T$7:T$8,S$7:S$8,$G132),IF($G132&gt;=S$9,TREND(T$8:T$9,S$8:S$9,$G132),IF($G132&gt;=S$10,TREND(T$9:T$10,S$9:S$10,$G132),IF($G132&gt;=S$11,TREND(T$10:T$11,S$10:S$11,$G132),0)))))</f>
        <v>0.99999999999999989</v>
      </c>
      <c r="T132" s="3"/>
      <c r="U132" s="3"/>
      <c r="V132" s="3"/>
      <c r="W132" s="3"/>
      <c r="X132" s="140">
        <v>0</v>
      </c>
      <c r="Y132" s="3"/>
      <c r="Z132" s="3"/>
      <c r="AA132" s="3"/>
      <c r="AB132" s="3"/>
    </row>
    <row r="133" spans="1:28" x14ac:dyDescent="0.35">
      <c r="D133" s="159"/>
      <c r="J133" s="3"/>
      <c r="K133" s="3"/>
    </row>
    <row r="164" spans="7:7" x14ac:dyDescent="0.35">
      <c r="G164" s="5"/>
    </row>
    <row r="165" spans="7:7" x14ac:dyDescent="0.35">
      <c r="G165" s="5"/>
    </row>
    <row r="166" spans="7:7" x14ac:dyDescent="0.35">
      <c r="G166" s="5"/>
    </row>
    <row r="167" spans="7:7" x14ac:dyDescent="0.35">
      <c r="G167" s="5"/>
    </row>
    <row r="168" spans="7:7" x14ac:dyDescent="0.35">
      <c r="G168" s="5"/>
    </row>
    <row r="169" spans="7:7" x14ac:dyDescent="0.35">
      <c r="G169" s="5"/>
    </row>
    <row r="170" spans="7:7" x14ac:dyDescent="0.35">
      <c r="G170" s="5"/>
    </row>
    <row r="171" spans="7:7" x14ac:dyDescent="0.35">
      <c r="G171" s="5"/>
    </row>
    <row r="172" spans="7:7" x14ac:dyDescent="0.35">
      <c r="G172" s="5"/>
    </row>
    <row r="173" spans="7:7" x14ac:dyDescent="0.35">
      <c r="G173" s="5"/>
    </row>
    <row r="174" spans="7:7" x14ac:dyDescent="0.35">
      <c r="G174" s="5"/>
    </row>
    <row r="865" spans="5:22" x14ac:dyDescent="0.35">
      <c r="O865" s="25"/>
      <c r="P865" s="26"/>
      <c r="Q865" s="26"/>
      <c r="V865" s="26"/>
    </row>
    <row r="866" spans="5:22" x14ac:dyDescent="0.35">
      <c r="O866" s="25"/>
      <c r="P866" s="26"/>
      <c r="Q866" s="26"/>
      <c r="V866" s="26"/>
    </row>
    <row r="867" spans="5:22" x14ac:dyDescent="0.35">
      <c r="O867" s="25"/>
      <c r="P867" s="26"/>
      <c r="Q867" s="26"/>
      <c r="V867" s="26"/>
    </row>
    <row r="868" spans="5:22" x14ac:dyDescent="0.35">
      <c r="O868" s="25"/>
      <c r="P868" s="26"/>
      <c r="Q868" s="26"/>
      <c r="V868" s="26"/>
    </row>
    <row r="869" spans="5:22" x14ac:dyDescent="0.35">
      <c r="O869" s="25"/>
      <c r="P869" s="26"/>
      <c r="Q869" s="26"/>
      <c r="V869" s="26"/>
    </row>
    <row r="870" spans="5:22" x14ac:dyDescent="0.35">
      <c r="O870" s="25"/>
      <c r="P870" s="26"/>
      <c r="Q870" s="26"/>
      <c r="V870" s="26"/>
    </row>
    <row r="871" spans="5:22" x14ac:dyDescent="0.35">
      <c r="O871" s="25"/>
      <c r="P871" s="26"/>
      <c r="Q871" s="26"/>
      <c r="V871" s="26"/>
    </row>
    <row r="872" spans="5:22" x14ac:dyDescent="0.35">
      <c r="O872" s="25"/>
      <c r="P872" s="26"/>
      <c r="Q872" s="26"/>
      <c r="V872" s="26"/>
    </row>
    <row r="873" spans="5:22" x14ac:dyDescent="0.35">
      <c r="O873" s="25"/>
      <c r="P873" s="26"/>
      <c r="Q873" s="26"/>
      <c r="V873" s="26"/>
    </row>
    <row r="874" spans="5:22" x14ac:dyDescent="0.35">
      <c r="O874" s="25"/>
      <c r="P874" s="26"/>
      <c r="Q874" s="26"/>
      <c r="V874" s="26"/>
    </row>
    <row r="875" spans="5:22" x14ac:dyDescent="0.35">
      <c r="O875" s="25"/>
      <c r="P875" s="26"/>
      <c r="Q875" s="26"/>
      <c r="V875" s="26"/>
    </row>
    <row r="876" spans="5:22" x14ac:dyDescent="0.35">
      <c r="O876" s="25"/>
      <c r="P876" s="26"/>
      <c r="Q876" s="26"/>
      <c r="V876" s="26"/>
    </row>
    <row r="877" spans="5:22" x14ac:dyDescent="0.35">
      <c r="O877" s="25"/>
      <c r="P877" s="26"/>
      <c r="Q877" s="26"/>
      <c r="V877" s="26"/>
    </row>
    <row r="878" spans="5:22" x14ac:dyDescent="0.35">
      <c r="O878" s="25"/>
      <c r="P878" s="26"/>
      <c r="Q878" s="26"/>
      <c r="V878" s="26"/>
    </row>
    <row r="879" spans="5:22" x14ac:dyDescent="0.35">
      <c r="O879" s="25"/>
      <c r="P879" s="26"/>
      <c r="Q879" s="26"/>
      <c r="V879" s="26"/>
    </row>
    <row r="880" spans="5:22" x14ac:dyDescent="0.35">
      <c r="E880" s="26"/>
      <c r="O880" s="25"/>
      <c r="P880" s="26"/>
      <c r="Q880" s="26"/>
      <c r="V880" s="26"/>
    </row>
    <row r="881" spans="5:22" x14ac:dyDescent="0.35">
      <c r="E881" s="26"/>
      <c r="O881" s="25"/>
      <c r="P881" s="26"/>
      <c r="Q881" s="26"/>
      <c r="V881" s="26"/>
    </row>
    <row r="882" spans="5:22" x14ac:dyDescent="0.35">
      <c r="E882" s="26"/>
      <c r="O882" s="25"/>
      <c r="P882" s="26"/>
      <c r="Q882" s="26"/>
      <c r="V882" s="26"/>
    </row>
    <row r="883" spans="5:22" x14ac:dyDescent="0.35">
      <c r="E883" s="26"/>
      <c r="O883" s="25"/>
      <c r="P883" s="26"/>
      <c r="Q883" s="26"/>
      <c r="V883" s="26"/>
    </row>
    <row r="884" spans="5:22" x14ac:dyDescent="0.35">
      <c r="E884" s="26"/>
      <c r="O884" s="25"/>
      <c r="P884" s="26"/>
      <c r="Q884" s="26"/>
      <c r="V884" s="26"/>
    </row>
    <row r="885" spans="5:22" x14ac:dyDescent="0.35">
      <c r="E885" s="26"/>
      <c r="O885" s="25"/>
      <c r="P885" s="26"/>
      <c r="Q885" s="26"/>
      <c r="V885" s="26"/>
    </row>
    <row r="886" spans="5:22" x14ac:dyDescent="0.35">
      <c r="E886" s="26"/>
      <c r="O886" s="25"/>
      <c r="P886" s="26"/>
      <c r="Q886" s="26"/>
      <c r="V886" s="26"/>
    </row>
    <row r="887" spans="5:22" x14ac:dyDescent="0.35">
      <c r="E887" s="26"/>
      <c r="O887" s="25"/>
      <c r="P887" s="26"/>
      <c r="Q887" s="26"/>
      <c r="V887" s="26"/>
    </row>
    <row r="888" spans="5:22" x14ac:dyDescent="0.35">
      <c r="E888" s="26"/>
      <c r="O888" s="25"/>
      <c r="P888" s="26"/>
      <c r="Q888" s="26"/>
      <c r="V888" s="26"/>
    </row>
    <row r="889" spans="5:22" x14ac:dyDescent="0.35">
      <c r="E889" s="26"/>
      <c r="O889" s="25"/>
      <c r="P889" s="26"/>
      <c r="Q889" s="26"/>
      <c r="V889" s="26"/>
    </row>
    <row r="890" spans="5:22" x14ac:dyDescent="0.35">
      <c r="E890" s="26"/>
      <c r="O890" s="25"/>
      <c r="P890" s="26"/>
      <c r="Q890" s="26"/>
      <c r="V890" s="26"/>
    </row>
    <row r="891" spans="5:22" x14ac:dyDescent="0.35">
      <c r="E891" s="26"/>
      <c r="O891" s="25"/>
      <c r="P891" s="26"/>
      <c r="Q891" s="26"/>
      <c r="V891" s="26"/>
    </row>
    <row r="892" spans="5:22" x14ac:dyDescent="0.35">
      <c r="E892" s="26"/>
      <c r="O892" s="25"/>
      <c r="P892" s="26"/>
      <c r="Q892" s="26"/>
      <c r="V892" s="26"/>
    </row>
    <row r="893" spans="5:22" x14ac:dyDescent="0.35">
      <c r="E893" s="26"/>
      <c r="O893" s="25"/>
      <c r="P893" s="26"/>
      <c r="Q893" s="26"/>
      <c r="V893" s="26"/>
    </row>
    <row r="894" spans="5:22" x14ac:dyDescent="0.35">
      <c r="E894" s="26"/>
      <c r="O894" s="25"/>
      <c r="P894" s="26"/>
      <c r="Q894" s="26"/>
      <c r="V894" s="26"/>
    </row>
    <row r="895" spans="5:22" x14ac:dyDescent="0.35">
      <c r="E895" s="26"/>
      <c r="O895" s="25"/>
      <c r="P895" s="26"/>
      <c r="Q895" s="26"/>
      <c r="V895" s="26"/>
    </row>
    <row r="896" spans="5:22" x14ac:dyDescent="0.35">
      <c r="E896" s="26"/>
      <c r="O896" s="25"/>
      <c r="P896" s="26"/>
      <c r="Q896" s="26"/>
      <c r="V896" s="26"/>
    </row>
    <row r="897" spans="5:22" x14ac:dyDescent="0.35">
      <c r="E897" s="26"/>
      <c r="O897" s="25"/>
      <c r="P897" s="26"/>
      <c r="Q897" s="26"/>
      <c r="V897" s="26"/>
    </row>
    <row r="898" spans="5:22" x14ac:dyDescent="0.35">
      <c r="E898" s="26"/>
      <c r="O898" s="25"/>
      <c r="P898" s="26"/>
      <c r="Q898" s="26"/>
      <c r="V898" s="26"/>
    </row>
    <row r="899" spans="5:22" x14ac:dyDescent="0.35">
      <c r="E899" s="26"/>
      <c r="O899" s="25"/>
      <c r="P899" s="26"/>
      <c r="Q899" s="26"/>
      <c r="V899" s="26"/>
    </row>
    <row r="900" spans="5:22" x14ac:dyDescent="0.35">
      <c r="E900" s="26"/>
      <c r="O900" s="25"/>
      <c r="P900" s="26"/>
      <c r="Q900" s="26"/>
      <c r="V900" s="26"/>
    </row>
    <row r="901" spans="5:22" x14ac:dyDescent="0.35">
      <c r="E901" s="26"/>
      <c r="O901" s="25"/>
      <c r="P901" s="26"/>
      <c r="Q901" s="26"/>
      <c r="V901" s="26"/>
    </row>
    <row r="902" spans="5:22" x14ac:dyDescent="0.35">
      <c r="E902" s="26"/>
      <c r="O902" s="25"/>
      <c r="P902" s="26"/>
      <c r="Q902" s="26"/>
      <c r="V902" s="26"/>
    </row>
    <row r="903" spans="5:22" x14ac:dyDescent="0.35">
      <c r="E903" s="26"/>
      <c r="O903" s="25"/>
      <c r="P903" s="26"/>
      <c r="Q903" s="26"/>
      <c r="V903" s="26"/>
    </row>
    <row r="904" spans="5:22" x14ac:dyDescent="0.35">
      <c r="E904" s="26"/>
      <c r="O904" s="25"/>
      <c r="P904" s="26"/>
      <c r="Q904" s="26"/>
      <c r="V904" s="26"/>
    </row>
    <row r="905" spans="5:22" x14ac:dyDescent="0.35">
      <c r="E905" s="26"/>
      <c r="O905" s="25"/>
      <c r="P905" s="26"/>
      <c r="Q905" s="26"/>
      <c r="V905" s="26"/>
    </row>
    <row r="906" spans="5:22" x14ac:dyDescent="0.35">
      <c r="E906" s="26"/>
      <c r="O906" s="25"/>
      <c r="P906" s="26"/>
      <c r="Q906" s="26"/>
      <c r="V906" s="26"/>
    </row>
    <row r="907" spans="5:22" x14ac:dyDescent="0.35">
      <c r="E907" s="26"/>
      <c r="O907" s="25"/>
      <c r="P907" s="26"/>
      <c r="Q907" s="26"/>
      <c r="V907" s="26"/>
    </row>
    <row r="908" spans="5:22" x14ac:dyDescent="0.35">
      <c r="E908" s="26"/>
      <c r="O908" s="25"/>
      <c r="P908" s="26"/>
      <c r="Q908" s="26"/>
      <c r="V908" s="26"/>
    </row>
    <row r="909" spans="5:22" x14ac:dyDescent="0.35">
      <c r="E909" s="26"/>
      <c r="O909" s="25"/>
      <c r="P909" s="26"/>
      <c r="Q909" s="26"/>
      <c r="V909" s="26"/>
    </row>
    <row r="910" spans="5:22" x14ac:dyDescent="0.35">
      <c r="E910" s="26"/>
      <c r="O910" s="25"/>
      <c r="P910" s="26"/>
      <c r="Q910" s="26"/>
      <c r="V910" s="26"/>
    </row>
    <row r="911" spans="5:22" x14ac:dyDescent="0.35">
      <c r="E911" s="26"/>
      <c r="O911" s="25"/>
      <c r="P911" s="26"/>
      <c r="Q911" s="26"/>
      <c r="V911" s="26"/>
    </row>
    <row r="912" spans="5:22" x14ac:dyDescent="0.35">
      <c r="E912" s="26"/>
      <c r="O912" s="25"/>
      <c r="P912" s="26"/>
      <c r="Q912" s="26"/>
      <c r="V912" s="26"/>
    </row>
    <row r="913" spans="5:22" x14ac:dyDescent="0.35">
      <c r="E913" s="26"/>
      <c r="O913" s="25"/>
      <c r="P913" s="26"/>
      <c r="Q913" s="26"/>
      <c r="V913" s="26"/>
    </row>
    <row r="914" spans="5:22" x14ac:dyDescent="0.35">
      <c r="E914" s="26"/>
      <c r="O914" s="25"/>
      <c r="P914" s="26"/>
      <c r="Q914" s="26"/>
      <c r="V914" s="26"/>
    </row>
    <row r="915" spans="5:22" x14ac:dyDescent="0.35">
      <c r="E915" s="26"/>
      <c r="O915" s="25"/>
      <c r="P915" s="26"/>
      <c r="Q915" s="26"/>
      <c r="V915" s="26"/>
    </row>
    <row r="916" spans="5:22" x14ac:dyDescent="0.35">
      <c r="E916" s="26"/>
      <c r="O916" s="25"/>
      <c r="P916" s="26"/>
      <c r="Q916" s="26"/>
      <c r="V916" s="26"/>
    </row>
    <row r="917" spans="5:22" x14ac:dyDescent="0.35">
      <c r="E917" s="26"/>
      <c r="O917" s="25"/>
      <c r="P917" s="26"/>
      <c r="Q917" s="26"/>
      <c r="V917" s="26"/>
    </row>
    <row r="918" spans="5:22" x14ac:dyDescent="0.35">
      <c r="E918" s="26"/>
      <c r="O918" s="25"/>
      <c r="P918" s="26"/>
      <c r="Q918" s="26"/>
      <c r="V918" s="26"/>
    </row>
    <row r="919" spans="5:22" x14ac:dyDescent="0.35">
      <c r="E919" s="26"/>
      <c r="O919" s="25"/>
      <c r="P919" s="26"/>
      <c r="Q919" s="26"/>
      <c r="V919" s="26"/>
    </row>
    <row r="920" spans="5:22" x14ac:dyDescent="0.35">
      <c r="E920" s="26"/>
      <c r="O920" s="25"/>
      <c r="P920" s="26"/>
      <c r="Q920" s="26"/>
      <c r="V920" s="26"/>
    </row>
    <row r="921" spans="5:22" x14ac:dyDescent="0.35">
      <c r="E921" s="26"/>
      <c r="O921" s="25"/>
      <c r="P921" s="26"/>
      <c r="Q921" s="26"/>
      <c r="V921" s="26"/>
    </row>
    <row r="922" spans="5:22" x14ac:dyDescent="0.35">
      <c r="E922" s="26"/>
    </row>
    <row r="923" spans="5:22" x14ac:dyDescent="0.35">
      <c r="E923" s="26"/>
    </row>
    <row r="924" spans="5:22" x14ac:dyDescent="0.35">
      <c r="E924" s="26"/>
    </row>
    <row r="925" spans="5:22" x14ac:dyDescent="0.35">
      <c r="E925" s="26"/>
    </row>
    <row r="926" spans="5:22" x14ac:dyDescent="0.35">
      <c r="E926" s="26"/>
    </row>
    <row r="927" spans="5:22" x14ac:dyDescent="0.35">
      <c r="E927" s="26"/>
    </row>
    <row r="928" spans="5:22" x14ac:dyDescent="0.35">
      <c r="E928" s="26"/>
    </row>
    <row r="929" spans="5:15" x14ac:dyDescent="0.35">
      <c r="E929" s="26"/>
      <c r="O929" s="19"/>
    </row>
    <row r="930" spans="5:15" x14ac:dyDescent="0.35">
      <c r="E930" s="26"/>
    </row>
    <row r="931" spans="5:15" x14ac:dyDescent="0.35">
      <c r="E931" s="26"/>
    </row>
    <row r="932" spans="5:15" x14ac:dyDescent="0.35">
      <c r="E932" s="26"/>
    </row>
    <row r="933" spans="5:15" x14ac:dyDescent="0.35">
      <c r="E933" s="26"/>
    </row>
    <row r="934" spans="5:15" x14ac:dyDescent="0.35">
      <c r="E934" s="26"/>
    </row>
    <row r="935" spans="5:15" x14ac:dyDescent="0.35">
      <c r="E935" s="26"/>
    </row>
    <row r="936" spans="5:15" x14ac:dyDescent="0.35">
      <c r="E936" s="26"/>
    </row>
  </sheetData>
  <mergeCells count="12">
    <mergeCell ref="G4:H4"/>
    <mergeCell ref="L4:M4"/>
    <mergeCell ref="Q4:R4"/>
    <mergeCell ref="V4:W4"/>
    <mergeCell ref="G12:H12"/>
    <mergeCell ref="L12:M12"/>
    <mergeCell ref="Q12:R12"/>
    <mergeCell ref="V12:W12"/>
    <mergeCell ref="G5:H11"/>
    <mergeCell ref="L5:M11"/>
    <mergeCell ref="Q5:R11"/>
    <mergeCell ref="V5:W11"/>
  </mergeCells>
  <printOptions horizontalCentered="1"/>
  <pageMargins left="0.23622047244094491" right="0.23622047244094491" top="0.74803149606299213" bottom="0.74803149606299213" header="0.31496062992125984" footer="0.31496062992125984"/>
  <pageSetup paperSize="9" scale="30" orientation="portrait" r:id="rId1"/>
  <headerFooter>
    <oddFooter>&amp;L_x000D_&amp;1#&amp;"Aptos"&amp;10&amp;K0000FF Classification NaTran : Public [X] Interne [ ] Diffusion limitée [ ] Confidentiel entreprise [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7">
    <tabColor theme="7" tint="0.59999389629810485"/>
  </sheetPr>
  <dimension ref="A1:AD277"/>
  <sheetViews>
    <sheetView showGridLines="0" zoomScale="70" zoomScaleNormal="70" workbookViewId="0">
      <pane xSplit="3" ySplit="16" topLeftCell="D17" activePane="bottomRight" state="frozen"/>
      <selection pane="topRight" activeCell="N41" sqref="N41"/>
      <selection pane="bottomLeft" activeCell="N41" sqref="N41"/>
      <selection pane="bottomRight"/>
    </sheetView>
  </sheetViews>
  <sheetFormatPr baseColWidth="10" defaultColWidth="11.453125" defaultRowHeight="14.5" x14ac:dyDescent="0.35"/>
  <cols>
    <col min="1" max="4" width="13.81640625" customWidth="1"/>
    <col min="5" max="5" width="29.453125" bestFit="1" customWidth="1"/>
    <col min="6" max="15" width="19.81640625" customWidth="1"/>
    <col min="16" max="19" width="10.54296875"/>
    <col min="20" max="20" width="13.81640625" customWidth="1"/>
    <col min="21" max="29" width="10.54296875"/>
    <col min="30" max="30" width="10.54296875" style="161"/>
    <col min="31" max="109" width="10.54296875"/>
  </cols>
  <sheetData>
    <row r="1" spans="1:22" x14ac:dyDescent="0.35">
      <c r="A1" s="33"/>
      <c r="B1" s="33"/>
      <c r="C1" s="33"/>
      <c r="D1" s="33"/>
      <c r="G1" s="49"/>
    </row>
    <row r="2" spans="1:22" x14ac:dyDescent="0.35">
      <c r="F2" s="285" t="str" cm="1">
        <f t="array" aca="1" ref="F2" ca="1">INDEX(INDIRECT($A$4&amp;"!A1:Z500"),3,7+(COLUMN()-COLUMN($F$2))*5)</f>
        <v>Serene Atl 25</v>
      </c>
      <c r="G2" s="285" t="str" cm="1">
        <f t="array" aca="1" ref="G2" ca="1">INDEX(INDIRECT($A$4&amp;"!A1:Z500"),3,7+(COLUMN()-COLUMN($F$2))*5)</f>
        <v>Serene Atl 26</v>
      </c>
      <c r="H2" s="285" t="str" cm="1">
        <f t="array" aca="1" ref="H2" ca="1">INDEX(INDIRECT($A$4&amp;"!A1:Z500"),3,7+(COLUMN()-COLUMN($F$2))*5)</f>
        <v>Serene Atl 27</v>
      </c>
      <c r="I2" s="284" cm="1">
        <f t="array" aca="1" ref="I2" ca="1">INDEX(INDIRECT($A$4&amp;"!A1:Z500"),3,7+(COLUMN()-COLUMN($F$2))*5)</f>
        <v>0</v>
      </c>
    </row>
    <row r="3" spans="1:22" x14ac:dyDescent="0.35">
      <c r="A3" t="s">
        <v>241</v>
      </c>
      <c r="E3" s="31" t="s">
        <v>242</v>
      </c>
      <c r="F3" s="286" cm="1">
        <f t="array" aca="1" ref="F3" ca="1">INDEX(INDIRECT($A$4&amp;"!A1:Z500"),3,8+(COLUMN()-COLUMN($F$2))*5)</f>
        <v>17.013766</v>
      </c>
      <c r="G3" s="286" cm="1">
        <f t="array" aca="1" ref="G3" ca="1">INDEX(INDIRECT($A$4&amp;"!A1:Z500"),3,8+(COLUMN()-COLUMN($F$2))*5)</f>
        <v>14.10256</v>
      </c>
      <c r="H3" s="286" cm="1">
        <f t="array" aca="1" ref="H3" ca="1">INDEX(INDIRECT($A$4&amp;"!A1:Z500"),3,8+(COLUMN()-COLUMN($F$2))*5)</f>
        <v>13.883673999999999</v>
      </c>
      <c r="I3" s="282" cm="1">
        <f t="array" aca="1" ref="I3" ca="1">INDEX(INDIRECT($A$4&amp;"!A1:Z500"),3,8+(COLUMN()-COLUMN($F$2))*5)+Serene_A_I!AB3</f>
        <v>0</v>
      </c>
    </row>
    <row r="4" spans="1:22" x14ac:dyDescent="0.35">
      <c r="A4" t="s">
        <v>243</v>
      </c>
      <c r="E4" s="31" t="s">
        <v>244</v>
      </c>
      <c r="F4" s="68" cm="1">
        <f t="array" aca="1" ref="F4" ca="1">INDIRECT($A$4&amp;"!D5")</f>
        <v>375.00000000000006</v>
      </c>
      <c r="G4" s="50" t="s">
        <v>245</v>
      </c>
    </row>
    <row r="5" spans="1:22" x14ac:dyDescent="0.35">
      <c r="A5" t="s">
        <v>243</v>
      </c>
      <c r="B5" t="s">
        <v>246</v>
      </c>
      <c r="E5" s="31" t="str">
        <f xml:space="preserve"> "COS NaTran (" &amp; RESULTS!B9 &amp; ")"</f>
        <v>COS NaTran (Firm+Interuptible)</v>
      </c>
      <c r="F5" s="131" cm="1">
        <f t="array" aca="1" ref="F5" ca="1">IF(RESULTS!B9="Firm",F4*340/INDIRECT(A4&amp;"!D9"),F4)</f>
        <v>375.00000000000006</v>
      </c>
      <c r="G5" s="50" t="s">
        <v>245</v>
      </c>
    </row>
    <row r="6" spans="1:22" ht="15" thickBot="1" x14ac:dyDescent="0.4">
      <c r="A6" s="44" t="s">
        <v>123</v>
      </c>
      <c r="E6" s="31" t="str">
        <f>RESULTS!F7</f>
        <v>Stock on 01/04/2027 
(TWh)</v>
      </c>
      <c r="F6" s="284">
        <f>RESULTS!$F$9</f>
        <v>0</v>
      </c>
      <c r="G6" s="50" t="s">
        <v>218</v>
      </c>
    </row>
    <row r="7" spans="1:22" ht="15" thickBot="1" x14ac:dyDescent="0.4">
      <c r="A7" s="44" t="s">
        <v>61</v>
      </c>
      <c r="H7" s="67"/>
    </row>
    <row r="8" spans="1:22" x14ac:dyDescent="0.35">
      <c r="F8" s="67"/>
      <c r="G8" s="67"/>
    </row>
    <row r="11" spans="1:22" ht="16.5" customHeight="1" x14ac:dyDescent="0.35">
      <c r="F11" s="344" t="s">
        <v>181</v>
      </c>
      <c r="G11" s="344"/>
      <c r="H11" s="344"/>
      <c r="I11" s="344"/>
      <c r="K11" s="42" t="s">
        <v>150</v>
      </c>
      <c r="L11" s="345" t="s">
        <v>182</v>
      </c>
      <c r="M11" s="345"/>
      <c r="N11" s="345"/>
      <c r="O11" s="345"/>
      <c r="S11" s="345" t="s">
        <v>247</v>
      </c>
      <c r="T11" s="345"/>
      <c r="U11" s="345"/>
      <c r="V11" s="345"/>
    </row>
    <row r="12" spans="1:22" x14ac:dyDescent="0.35">
      <c r="J12" s="166" t="s">
        <v>77</v>
      </c>
      <c r="K12" s="166" t="s">
        <v>77</v>
      </c>
    </row>
    <row r="13" spans="1:22" ht="17.25" customHeight="1" x14ac:dyDescent="0.35">
      <c r="J13" s="166" t="s">
        <v>248</v>
      </c>
      <c r="K13" s="166" t="s">
        <v>248</v>
      </c>
    </row>
    <row r="14" spans="1:22" x14ac:dyDescent="0.35">
      <c r="F14" s="29"/>
      <c r="G14" s="32">
        <f ca="1">IF(COUNTIF(G17:G231,1)=0, "Only " &amp; ROUND(G231,3)*100 &amp; "%" &amp; " filling on 31/10",_xlfn.XLOOKUP(1,G17:G231,$A17:$A231,"",0,2)-1 )</f>
        <v>46645</v>
      </c>
      <c r="J14" s="114">
        <f ca="1">F5</f>
        <v>375.00000000000006</v>
      </c>
      <c r="K14" s="114">
        <f ca="1">J14</f>
        <v>375.00000000000006</v>
      </c>
      <c r="M14" s="32">
        <f ca="1">IF(COUNTIF(M17:M231,1)=0, "Only " &amp; ROUND(M231,3)*100 &amp; "%" &amp; " filling on 31/10",_xlfn.XLOOKUP(1,M17:M231,$A17:$A231,"",0,2)-1 )</f>
        <v>46656</v>
      </c>
      <c r="S14" s="147">
        <f ca="1">T14-DATE(RESULTS!J4,4,1)+1</f>
        <v>128</v>
      </c>
      <c r="T14" s="32">
        <f ca="1">IF(COUNTIF(T17:T231,1)=0, "Only " &amp; ROUND(T231,3)*100 &amp; "%" &amp; " filling on 31/10",_xlfn.XLOOKUP(1,T17:T231,$A17:$A231,"",0,2)-1 )</f>
        <v>46605</v>
      </c>
    </row>
    <row r="15" spans="1:22" ht="46" customHeight="1" x14ac:dyDescent="0.35">
      <c r="F15" s="37" t="s">
        <v>249</v>
      </c>
      <c r="G15" s="37" t="s">
        <v>250</v>
      </c>
      <c r="J15" s="166" t="s">
        <v>251</v>
      </c>
      <c r="K15" s="166" t="s">
        <v>252</v>
      </c>
      <c r="L15" s="37" t="s">
        <v>249</v>
      </c>
      <c r="M15" s="37" t="s">
        <v>250</v>
      </c>
      <c r="S15" s="37" t="s">
        <v>249</v>
      </c>
      <c r="T15" s="37" t="s">
        <v>250</v>
      </c>
    </row>
    <row r="16" spans="1:22" ht="43.4" customHeight="1" x14ac:dyDescent="0.35">
      <c r="A16" s="37" t="s">
        <v>56</v>
      </c>
      <c r="B16" s="108" t="s">
        <v>253</v>
      </c>
      <c r="C16" s="108" t="s">
        <v>254</v>
      </c>
      <c r="D16" s="108" t="s">
        <v>255</v>
      </c>
      <c r="E16" s="37" t="s">
        <v>256</v>
      </c>
      <c r="F16" s="37">
        <f>$F$6</f>
        <v>0</v>
      </c>
      <c r="G16" s="129">
        <f ca="1">$F$6/SUM($F$3,$G$3,$H$3,$I$3)</f>
        <v>0</v>
      </c>
      <c r="H16" s="105" t="s">
        <v>257</v>
      </c>
      <c r="I16" s="108" t="s">
        <v>258</v>
      </c>
      <c r="J16" s="166" t="s">
        <v>122</v>
      </c>
      <c r="K16" s="166" t="s">
        <v>150</v>
      </c>
      <c r="L16" s="37">
        <f>$F$6</f>
        <v>0</v>
      </c>
      <c r="M16" s="129">
        <f ca="1">$F$6/SUM($F$3,$G$3,$H$3,$I$3)</f>
        <v>0</v>
      </c>
      <c r="N16" s="105" t="s">
        <v>257</v>
      </c>
      <c r="O16" s="108" t="s">
        <v>258</v>
      </c>
      <c r="S16" s="37">
        <f>$F$6</f>
        <v>0</v>
      </c>
      <c r="T16" s="129">
        <f ca="1">$F$6/SUM($F$3,$G$3,$H$3,$I$3)</f>
        <v>0</v>
      </c>
      <c r="U16" s="105" t="s">
        <v>257</v>
      </c>
      <c r="V16" s="108" t="s">
        <v>258</v>
      </c>
    </row>
    <row r="17" spans="1:22" x14ac:dyDescent="0.35">
      <c r="A17" s="32">
        <f>RESULTS!H9</f>
        <v>46478</v>
      </c>
      <c r="B17" s="65" cm="1">
        <f t="array" aca="1" ref="B17" ca="1">_xlfn.XLOOKUP(A17,INDIRECT($A$5&amp;"!$AJ$41:$AJ$406"),INDIRECT($A$5&amp;"!$AK$41:$AK$406"))*SUM($F$3:$I$3)</f>
        <v>0</v>
      </c>
      <c r="C17" s="65" cm="1">
        <f t="array" aca="1" ref="C17" ca="1">_xlfn.XLOOKUP(A17,INDIRECT($A$5&amp;"!$AJ$41:$AJ$406"),INDIRECT($A$5&amp;"!$AL$41:$AL$406"))*SUM($F$3:$I$3)</f>
        <v>15.749999999999998</v>
      </c>
      <c r="D17" s="65" cm="1">
        <f t="array" aca="1" ref="D17" ca="1">_xlfn.XLOOKUP(A17,INDIRECT($A$5&amp;"!$AJ$41:$AJ$406"),INDIRECT($A$5&amp;"!$AO$41:$AO$406"))*SUM($F$3:$I$3)</f>
        <v>15.749999999999998</v>
      </c>
      <c r="E17" s="34" cm="1">
        <f t="array" ref="E17">SUMPRODUCT(('PT Storengy'!$B$8:$I$372)*('PT Storengy'!$A$8:$A$372=$A17)*('PT Storengy'!$B$5:$I$5=$A$6)*('PT Storengy'!$B$7:$I$7=$A$7))</f>
        <v>0.35</v>
      </c>
      <c r="F17" s="107">
        <f ca="1">F16+I17/1000</f>
        <v>0.24375000000000005</v>
      </c>
      <c r="G17" s="51">
        <f ca="1">ROUND(F16/SUM($F$3,$G$3,$H$3,$I$3),5)</f>
        <v>0</v>
      </c>
      <c r="H17" s="35" cm="1">
        <f t="array" aca="1" ref="H17" ca="1">IF(ROUND(ROUND(G17,2)-G17,4)=0,_xlfn.XLOOKUP(G17,INDIRECT($A$4&amp;"!$G$41:$G$141"),INDIRECT($A$4&amp;"!$A$41:$A$141"),0,1,1),IF(G17&gt;=1,0,(ROUNDUP(G17,2)-G17)*100*_xlfn.XLOOKUP(G17,INDIRECT($A$4&amp;"!$G$41:$G$141"),INDIRECT($A$4&amp;"!$A$41:$A$141"),0,-1,-1)+(G17-ROUNDDOWN(G17,2))*100*_xlfn.XLOOKUP(G17,INDIRECT($A$4&amp;"!$G$41:$G$141"),INDIRECT($A$4&amp;"!$A$41:$A$141"),0,1,1)))</f>
        <v>1</v>
      </c>
      <c r="I17" s="66">
        <f ca="1">IF(F16*1000+$F$4*(1-$E17)*H17&gt;$D17*1000,$D17*1000-F16*1000,$F$4*(1-$E17)*H17)</f>
        <v>243.75000000000006</v>
      </c>
      <c r="J17" s="106" cm="1">
        <f t="array" aca="1" ref="J17" ca="1">IF(COUNTIFS('PTC NaTran'!$K$7:$K$15996,"",'PTC NaTran'!$A$7:$A$15996,J$16,'PTC NaTran'!$D$7:$D$15996,$A17,'PTC NaTran'!$C$7:$C$15996,"DEL")&gt;0,J$14,SUMIFS('PTC NaTran'!$K$7:$K$15996,'PTC NaTran'!$A$7:$A$15996,J$16,'PTC NaTran'!$D$7:$D$15996,$A17,'PTC NaTran'!$C$7:$C$15996,"DEL")*1.0026*$F$4/INDIRECT($A$4&amp;"!D9"))</f>
        <v>375.00000000000006</v>
      </c>
      <c r="K17" s="106" cm="1">
        <f t="array" aca="1" ref="K17" ca="1">IF(COUNTIFS('PTC NaTran'!$K$7:$K$15996,"",'PTC NaTran'!$A$7:$A$15996,K$16,'PTC NaTran'!$D$7:$D$15996,$A17,'PTC NaTran'!$C$7:$C$15996,"DEL")&gt;0,K$14,SUMIFS('PTC NaTran'!$K$7:$K$15996,'PTC NaTran'!$A$7:$A$15996,K$16,'PTC NaTran'!$D$7:$D$15996,$A17,'PTC NaTran'!$C$7:$C$15996,"DEL")*1.0026*$F$4/INDIRECT($A$4&amp;"!D9"))</f>
        <v>375.00000000000006</v>
      </c>
      <c r="L17" s="107">
        <f ca="1">L16+O17/1000</f>
        <v>0.24375000000000005</v>
      </c>
      <c r="M17" s="51">
        <f ca="1">ROUND(L16/SUM($F$3,$G$3,$H$3,$I$3),5)</f>
        <v>0</v>
      </c>
      <c r="N17" s="35" cm="1">
        <f t="array" aca="1" ref="N17" ca="1">IF(ROUND(ROUND(M17,2)-M17,4)=0,_xlfn.XLOOKUP(M17,INDIRECT($A$4&amp;"!$G$41:$G$141"),INDIRECT($A$4&amp;"!$A$41:$A$141"),0,1,1),IF(M17&gt;=1,0,(ROUNDUP(M17,2)-M17)*100*_xlfn.XLOOKUP(M17,INDIRECT($A$4&amp;"!$G$41:$G$141"),INDIRECT($A$4&amp;"!$A$41:$A$141"),0,-1,-1)+(M17-ROUNDDOWN(M17,2))*100*_xlfn.XLOOKUP(M17,INDIRECT($A$4&amp;"!$G$41:$G$141"),INDIRECT($A$4&amp;"!$A$41:$A$141"),0,1,1)))</f>
        <v>1</v>
      </c>
      <c r="O17" s="66">
        <f ca="1">IF(L16*1000+MIN(J17,K17,$F$4*(1-$E17)*N17)&gt;$D17*1000,$D17*1000-L16*1000,MIN(J17,K17,$F$4*(1-$E17)*N17))</f>
        <v>243.75000000000006</v>
      </c>
      <c r="S17" s="107">
        <f t="shared" ref="S17:S80" ca="1" si="0">S16+V17/1000</f>
        <v>0.37500000000000006</v>
      </c>
      <c r="T17" s="51">
        <f ca="1">MIN(ROUND(S16/SUM($F$3,$G$3,$H$3,$I$3),5),1)</f>
        <v>0</v>
      </c>
      <c r="U17" s="35" cm="1">
        <f t="array" aca="1" ref="U17" ca="1">IF(ROUND(ROUND(T17,2)-T17,4)=0,_xlfn.XLOOKUP(T17,INDIRECT($A$4&amp;"!$G$41:$G$141"),INDIRECT($A$4&amp;"!$A$41:$A$141"),0,1,1),IF(T17&gt;=1,0,(ROUNDUP(T17,2)-T17)*100*_xlfn.XLOOKUP(T17,INDIRECT($A$4&amp;"!$G$41:$G$141"),INDIRECT($A$4&amp;"!$A$41:$A$141"),0,-1,-1)+(T17-ROUNDDOWN(T17,2))*100*_xlfn.XLOOKUP(T17,INDIRECT($A$4&amp;"!$G$41:$G$141"),INDIRECT($A$4&amp;"!$A$41:$A$141"),0,1,1)))</f>
        <v>1</v>
      </c>
      <c r="V17" s="66">
        <f ca="1">$F$4*(1)*U17</f>
        <v>375.00000000000006</v>
      </c>
    </row>
    <row r="18" spans="1:22" x14ac:dyDescent="0.35">
      <c r="A18" s="32">
        <f>A17+1</f>
        <v>46479</v>
      </c>
      <c r="B18" s="65" cm="1">
        <f t="array" aca="1" ref="B18" ca="1">_xlfn.XLOOKUP(A18,INDIRECT($A$5&amp;"!$AJ$41:$AJ$406"),INDIRECT($A$5&amp;"!$AK$41:$AK$406"))*SUM($F$3:$I$3)</f>
        <v>0</v>
      </c>
      <c r="C18" s="65" cm="1">
        <f t="array" aca="1" ref="C18" ca="1">_xlfn.XLOOKUP(A18,INDIRECT($A$5&amp;"!$AJ$41:$AJ$406"),INDIRECT($A$5&amp;"!$AL$41:$AL$406"))*SUM($F$3:$I$3)</f>
        <v>45</v>
      </c>
      <c r="D18" s="65" cm="1">
        <f t="array" aca="1" ref="D18" ca="1">_xlfn.XLOOKUP(A18,INDIRECT($A$5&amp;"!$AJ$41:$AJ$406"),INDIRECT($A$5&amp;"!$AO$41:$AO$406"))*SUM($F$3:$I$3)</f>
        <v>38.25</v>
      </c>
      <c r="E18" s="34" cm="1">
        <f t="array" ref="E18">SUMPRODUCT(('PT Storengy'!$B$8:$I$372)*('PT Storengy'!$A$8:$A$372=$A18)*('PT Storengy'!$B$5:$I$5=$A$6)*('PT Storengy'!$B$7:$I$7=$A$7))</f>
        <v>0.35</v>
      </c>
      <c r="F18" s="107">
        <f t="shared" ref="F18:F80" ca="1" si="1">F17+I18/1000</f>
        <v>0.4875000000000001</v>
      </c>
      <c r="G18" s="51">
        <f ca="1">ROUND(F17/SUM($F$3,$G$3,$H$3,$I$3),5)</f>
        <v>5.4200000000000003E-3</v>
      </c>
      <c r="H18" s="35" cm="1">
        <f t="array" aca="1" ref="H18" ca="1">IF(ROUND(ROUND(G18,2)-G18,4)=0,_xlfn.XLOOKUP(G18,INDIRECT($A$4&amp;"!$G$41:$G$141"),INDIRECT($A$4&amp;"!$A$41:$A$141"),0,1,1),IF(G18&gt;=1,0,(ROUNDUP(G18,2)-G18)*100*_xlfn.XLOOKUP(G18,INDIRECT($A$4&amp;"!$G$41:$G$141"),INDIRECT($A$4&amp;"!$A$41:$A$141"),0,-1,-1)+(G18-ROUNDDOWN(G18,2))*100*_xlfn.XLOOKUP(G18,INDIRECT($A$4&amp;"!$G$41:$G$141"),INDIRECT($A$4&amp;"!$A$41:$A$141"),0,1,1)))</f>
        <v>1</v>
      </c>
      <c r="I18" s="66">
        <f t="shared" ref="I18:I81" ca="1" si="2">IF(F17*1000+$F$4*(1-$E18)*H18&gt;$D18*1000,D18*1000-F17*1000,$F$4*(1-$E18)*H18)</f>
        <v>243.75000000000006</v>
      </c>
      <c r="J18" s="106" cm="1">
        <f t="array" aca="1" ref="J18" ca="1">IF(COUNTIFS('PTC NaTran'!$K$7:$K$15996,"",'PTC NaTran'!$A$7:$A$15996,J$16,'PTC NaTran'!$D$7:$D$15996,$A18,'PTC NaTran'!$C$7:$C$15996,"DEL")&gt;0,J$14,SUMIFS('PTC NaTran'!$K$7:$K$15996,'PTC NaTran'!$A$7:$A$15996,J$16,'PTC NaTran'!$D$7:$D$15996,$A18,'PTC NaTran'!$C$7:$C$15996,"DEL")*1.0026*$F$4/INDIRECT($A$4&amp;"!D9"))</f>
        <v>375.00000000000006</v>
      </c>
      <c r="K18" s="106" cm="1">
        <f t="array" aca="1" ref="K18" ca="1">IF(COUNTIFS('PTC NaTran'!$K$7:$K$15996,"",'PTC NaTran'!$A$7:$A$15996,K$16,'PTC NaTran'!$D$7:$D$15996,$A18,'PTC NaTran'!$C$7:$C$15996,"DEL")&gt;0,K$14,SUMIFS('PTC NaTran'!$K$7:$K$15996,'PTC NaTran'!$A$7:$A$15996,K$16,'PTC NaTran'!$D$7:$D$15996,$A18,'PTC NaTran'!$C$7:$C$15996,"DEL")*1.0026*$F$4/INDIRECT($A$4&amp;"!D9"))</f>
        <v>375.00000000000006</v>
      </c>
      <c r="L18" s="107">
        <f t="shared" ref="L18:L80" ca="1" si="3">L17+O18/1000</f>
        <v>0.4875000000000001</v>
      </c>
      <c r="M18" s="51">
        <f t="shared" ref="M18:M81" ca="1" si="4">ROUND(L17/SUM($F$3,$G$3,$H$3,$I$3),5)</f>
        <v>5.4200000000000003E-3</v>
      </c>
      <c r="N18" s="35" cm="1">
        <f t="array" aca="1" ref="N18" ca="1">IF(ROUND(ROUND(M18,2)-M18,4)=0,_xlfn.XLOOKUP(M18,INDIRECT($A$4&amp;"!$G$41:$G$141"),INDIRECT($A$4&amp;"!$A$41:$A$141"),0,1,1),IF(M18&gt;=1,0,(ROUNDUP(M18,2)-M18)*100*_xlfn.XLOOKUP(M18,INDIRECT($A$4&amp;"!$G$41:$G$141"),INDIRECT($A$4&amp;"!$A$41:$A$141"),0,-1,-1)+(M18-ROUNDDOWN(M18,2))*100*_xlfn.XLOOKUP(M18,INDIRECT($A$4&amp;"!$G$41:$G$141"),INDIRECT($A$4&amp;"!$A$41:$A$141"),0,1,1)))</f>
        <v>1</v>
      </c>
      <c r="O18" s="66">
        <f t="shared" ref="O18:O81" ca="1" si="5">IF(L17*1000+MIN(J18,K18,$F$4*(1-$E18)*N18)&gt;$D18*1000,$D18*1000-L17*1000,MIN(J18,K18,$F$4*(1-$E18)*N18))</f>
        <v>243.75000000000006</v>
      </c>
      <c r="S18" s="107">
        <f t="shared" ca="1" si="0"/>
        <v>0.75000000000000011</v>
      </c>
      <c r="T18" s="51">
        <f t="shared" ref="T18:T81" ca="1" si="6">MIN(ROUND(S17/SUM($F$3,$G$3,$H$3,$I$3),5),1)</f>
        <v>8.3300000000000006E-3</v>
      </c>
      <c r="U18" s="35" cm="1">
        <f t="array" aca="1" ref="U18" ca="1">IF(ROUND(ROUND(T18,2)-T18,4)=0,_xlfn.XLOOKUP(T18,INDIRECT($A$4&amp;"!$G$41:$G$141"),INDIRECT($A$4&amp;"!$A$41:$A$141"),0,1,1),IF(T18&gt;=1,0,(ROUNDUP(T18,2)-T18)*100*_xlfn.XLOOKUP(T18,INDIRECT($A$4&amp;"!$G$41:$G$141"),INDIRECT($A$4&amp;"!$A$41:$A$141"),0,-1,-1)+(T18-ROUNDDOWN(T18,2))*100*_xlfn.XLOOKUP(T18,INDIRECT($A$4&amp;"!$G$41:$G$141"),INDIRECT($A$4&amp;"!$A$41:$A$141"),0,1,1)))</f>
        <v>1</v>
      </c>
      <c r="V18" s="66">
        <f t="shared" ref="V18:V81" ca="1" si="7">$F$4*(1)*U18</f>
        <v>375.00000000000006</v>
      </c>
    </row>
    <row r="19" spans="1:22" x14ac:dyDescent="0.35">
      <c r="A19" s="32">
        <f t="shared" ref="A19:A82" si="8">A18+1</f>
        <v>46480</v>
      </c>
      <c r="B19" s="65" cm="1">
        <f t="array" aca="1" ref="B19" ca="1">_xlfn.XLOOKUP(A19,INDIRECT($A$5&amp;"!$AJ$41:$AJ$406"),INDIRECT($A$5&amp;"!$AK$41:$AK$406"))*SUM($F$3:$I$3)</f>
        <v>0</v>
      </c>
      <c r="C19" s="65" cm="1">
        <f t="array" aca="1" ref="C19" ca="1">_xlfn.XLOOKUP(A19,INDIRECT($A$5&amp;"!$AJ$41:$AJ$406"),INDIRECT($A$5&amp;"!$AL$41:$AL$406"))*SUM($F$3:$I$3)</f>
        <v>45</v>
      </c>
      <c r="D19" s="65" cm="1">
        <f t="array" aca="1" ref="D19" ca="1">_xlfn.XLOOKUP(A19,INDIRECT($A$5&amp;"!$AJ$41:$AJ$406"),INDIRECT($A$5&amp;"!$AO$41:$AO$406"))*SUM($F$3:$I$3)</f>
        <v>38.25</v>
      </c>
      <c r="E19" s="34" cm="1">
        <f t="array" ref="E19">SUMPRODUCT(('PT Storengy'!$B$8:$I$372)*('PT Storengy'!$A$8:$A$372=$A19)*('PT Storengy'!$B$5:$I$5=$A$6)*('PT Storengy'!$B$7:$I$7=$A$7))</f>
        <v>0.35</v>
      </c>
      <c r="F19" s="107">
        <f t="shared" ca="1" si="1"/>
        <v>0.73125000000000018</v>
      </c>
      <c r="G19" s="51">
        <f t="shared" ref="G19:G81" ca="1" si="9">ROUND(F18/SUM($F$3,$G$3,$H$3,$I$3),5)</f>
        <v>1.0829999999999999E-2</v>
      </c>
      <c r="H19" s="35" cm="1">
        <f t="array" aca="1" ref="H19" ca="1">IF(ROUND(ROUND(G19,2)-G19,4)=0,_xlfn.XLOOKUP(G19,INDIRECT($A$4&amp;"!$G$41:$G$141"),INDIRECT($A$4&amp;"!$A$41:$A$141"),0,1,1),IF(G19&gt;=1,0,(ROUNDUP(G19,2)-G19)*100*_xlfn.XLOOKUP(G19,INDIRECT($A$4&amp;"!$G$41:$G$141"),INDIRECT($A$4&amp;"!$A$41:$A$141"),0,-1,-1)+(G19-ROUNDDOWN(G19,2))*100*_xlfn.XLOOKUP(G19,INDIRECT($A$4&amp;"!$G$41:$G$141"),INDIRECT($A$4&amp;"!$A$41:$A$141"),0,1,1)))</f>
        <v>1</v>
      </c>
      <c r="I19" s="66">
        <f t="shared" ca="1" si="2"/>
        <v>243.75000000000006</v>
      </c>
      <c r="J19" s="106" cm="1">
        <f t="array" aca="1" ref="J19" ca="1">IF(COUNTIFS('PTC NaTran'!$K$7:$K$15996,"",'PTC NaTran'!$A$7:$A$15996,J$16,'PTC NaTran'!$D$7:$D$15996,$A19,'PTC NaTran'!$C$7:$C$15996,"DEL")&gt;0,J$14,SUMIFS('PTC NaTran'!$K$7:$K$15996,'PTC NaTran'!$A$7:$A$15996,J$16,'PTC NaTran'!$D$7:$D$15996,$A19,'PTC NaTran'!$C$7:$C$15996,"DEL")*1.0026*$F$4/INDIRECT($A$4&amp;"!D9"))</f>
        <v>375.00000000000006</v>
      </c>
      <c r="K19" s="106" cm="1">
        <f t="array" aca="1" ref="K19" ca="1">IF(COUNTIFS('PTC NaTran'!$K$7:$K$15996,"",'PTC NaTran'!$A$7:$A$15996,K$16,'PTC NaTran'!$D$7:$D$15996,$A19,'PTC NaTran'!$C$7:$C$15996,"DEL")&gt;0,K$14,SUMIFS('PTC NaTran'!$K$7:$K$15996,'PTC NaTran'!$A$7:$A$15996,K$16,'PTC NaTran'!$D$7:$D$15996,$A19,'PTC NaTran'!$C$7:$C$15996,"DEL")*1.0026*$F$4/INDIRECT($A$4&amp;"!D9"))</f>
        <v>375.00000000000006</v>
      </c>
      <c r="L19" s="107">
        <f t="shared" ca="1" si="3"/>
        <v>0.73125000000000018</v>
      </c>
      <c r="M19" s="51">
        <f t="shared" ca="1" si="4"/>
        <v>1.0829999999999999E-2</v>
      </c>
      <c r="N19" s="35" cm="1">
        <f t="array" aca="1" ref="N19" ca="1">IF(ROUND(ROUND(M19,2)-M19,4)=0,_xlfn.XLOOKUP(M19,INDIRECT($A$4&amp;"!$G$41:$G$141"),INDIRECT($A$4&amp;"!$A$41:$A$141"),0,1,1),IF(M19&gt;=1,0,(ROUNDUP(M19,2)-M19)*100*_xlfn.XLOOKUP(M19,INDIRECT($A$4&amp;"!$G$41:$G$141"),INDIRECT($A$4&amp;"!$A$41:$A$141"),0,-1,-1)+(M19-ROUNDDOWN(M19,2))*100*_xlfn.XLOOKUP(M19,INDIRECT($A$4&amp;"!$G$41:$G$141"),INDIRECT($A$4&amp;"!$A$41:$A$141"),0,1,1)))</f>
        <v>1</v>
      </c>
      <c r="O19" s="66">
        <f t="shared" ca="1" si="5"/>
        <v>243.75000000000006</v>
      </c>
      <c r="S19" s="107">
        <f t="shared" ca="1" si="0"/>
        <v>1.1250000000000002</v>
      </c>
      <c r="T19" s="51">
        <f t="shared" ca="1" si="6"/>
        <v>1.6670000000000001E-2</v>
      </c>
      <c r="U19" s="35" cm="1">
        <f t="array" aca="1" ref="U19" ca="1">IF(ROUND(ROUND(T19,2)-T19,4)=0,_xlfn.XLOOKUP(T19,INDIRECT($A$4&amp;"!$G$41:$G$141"),INDIRECT($A$4&amp;"!$A$41:$A$141"),0,1,1),IF(T19&gt;=1,0,(ROUNDUP(T19,2)-T19)*100*_xlfn.XLOOKUP(T19,INDIRECT($A$4&amp;"!$G$41:$G$141"),INDIRECT($A$4&amp;"!$A$41:$A$141"),0,-1,-1)+(T19-ROUNDDOWN(T19,2))*100*_xlfn.XLOOKUP(T19,INDIRECT($A$4&amp;"!$G$41:$G$141"),INDIRECT($A$4&amp;"!$A$41:$A$141"),0,1,1)))</f>
        <v>1</v>
      </c>
      <c r="V19" s="66">
        <f t="shared" ca="1" si="7"/>
        <v>375.00000000000006</v>
      </c>
    </row>
    <row r="20" spans="1:22" x14ac:dyDescent="0.35">
      <c r="A20" s="32">
        <f t="shared" si="8"/>
        <v>46481</v>
      </c>
      <c r="B20" s="65" cm="1">
        <f t="array" aca="1" ref="B20" ca="1">_xlfn.XLOOKUP(A20,INDIRECT($A$5&amp;"!$AJ$41:$AJ$406"),INDIRECT($A$5&amp;"!$AK$41:$AK$406"))*SUM($F$3:$I$3)</f>
        <v>0</v>
      </c>
      <c r="C20" s="65" cm="1">
        <f t="array" aca="1" ref="C20" ca="1">_xlfn.XLOOKUP(A20,INDIRECT($A$5&amp;"!$AJ$41:$AJ$406"),INDIRECT($A$5&amp;"!$AL$41:$AL$406"))*SUM($F$3:$I$3)</f>
        <v>45</v>
      </c>
      <c r="D20" s="65" cm="1">
        <f t="array" aca="1" ref="D20" ca="1">_xlfn.XLOOKUP(A20,INDIRECT($A$5&amp;"!$AJ$41:$AJ$406"),INDIRECT($A$5&amp;"!$AO$41:$AO$406"))*SUM($F$3:$I$3)</f>
        <v>38.25</v>
      </c>
      <c r="E20" s="34" cm="1">
        <f t="array" ref="E20">SUMPRODUCT(('PT Storengy'!$B$8:$I$372)*('PT Storengy'!$A$8:$A$372=$A20)*('PT Storengy'!$B$5:$I$5=$A$6)*('PT Storengy'!$B$7:$I$7=$A$7))</f>
        <v>0.35</v>
      </c>
      <c r="F20" s="107">
        <f t="shared" ca="1" si="1"/>
        <v>0.9750000000000002</v>
      </c>
      <c r="G20" s="51">
        <f t="shared" ca="1" si="9"/>
        <v>1.6250000000000001E-2</v>
      </c>
      <c r="H20" s="35" cm="1">
        <f t="array" aca="1" ref="H20" ca="1">IF(ROUND(ROUND(G20,2)-G20,4)=0,_xlfn.XLOOKUP(G20,INDIRECT($A$4&amp;"!$G$41:$G$141"),INDIRECT($A$4&amp;"!$A$41:$A$141"),0,1,1),IF(G20&gt;=1,0,(ROUNDUP(G20,2)-G20)*100*_xlfn.XLOOKUP(G20,INDIRECT($A$4&amp;"!$G$41:$G$141"),INDIRECT($A$4&amp;"!$A$41:$A$141"),0,-1,-1)+(G20-ROUNDDOWN(G20,2))*100*_xlfn.XLOOKUP(G20,INDIRECT($A$4&amp;"!$G$41:$G$141"),INDIRECT($A$4&amp;"!$A$41:$A$141"),0,1,1)))</f>
        <v>1</v>
      </c>
      <c r="I20" s="66">
        <f t="shared" ca="1" si="2"/>
        <v>243.75000000000006</v>
      </c>
      <c r="J20" s="106" cm="1">
        <f t="array" aca="1" ref="J20" ca="1">IF(COUNTIFS('PTC NaTran'!$K$7:$K$15996,"",'PTC NaTran'!$A$7:$A$15996,J$16,'PTC NaTran'!$D$7:$D$15996,$A20,'PTC NaTran'!$C$7:$C$15996,"DEL")&gt;0,J$14,SUMIFS('PTC NaTran'!$K$7:$K$15996,'PTC NaTran'!$A$7:$A$15996,J$16,'PTC NaTran'!$D$7:$D$15996,$A20,'PTC NaTran'!$C$7:$C$15996,"DEL")*1.0026*$F$4/INDIRECT($A$4&amp;"!D9"))</f>
        <v>375.00000000000006</v>
      </c>
      <c r="K20" s="106" cm="1">
        <f t="array" aca="1" ref="K20" ca="1">IF(COUNTIFS('PTC NaTran'!$K$7:$K$15996,"",'PTC NaTran'!$A$7:$A$15996,K$16,'PTC NaTran'!$D$7:$D$15996,$A20,'PTC NaTran'!$C$7:$C$15996,"DEL")&gt;0,K$14,SUMIFS('PTC NaTran'!$K$7:$K$15996,'PTC NaTran'!$A$7:$A$15996,K$16,'PTC NaTran'!$D$7:$D$15996,$A20,'PTC NaTran'!$C$7:$C$15996,"DEL")*1.0026*$F$4/INDIRECT($A$4&amp;"!D9"))</f>
        <v>375.00000000000006</v>
      </c>
      <c r="L20" s="107">
        <f t="shared" ca="1" si="3"/>
        <v>0.9750000000000002</v>
      </c>
      <c r="M20" s="51">
        <f t="shared" ca="1" si="4"/>
        <v>1.6250000000000001E-2</v>
      </c>
      <c r="N20" s="35" cm="1">
        <f t="array" aca="1" ref="N20" ca="1">IF(ROUND(ROUND(M20,2)-M20,4)=0,_xlfn.XLOOKUP(M20,INDIRECT($A$4&amp;"!$G$41:$G$141"),INDIRECT($A$4&amp;"!$A$41:$A$141"),0,1,1),IF(M20&gt;=1,0,(ROUNDUP(M20,2)-M20)*100*_xlfn.XLOOKUP(M20,INDIRECT($A$4&amp;"!$G$41:$G$141"),INDIRECT($A$4&amp;"!$A$41:$A$141"),0,-1,-1)+(M20-ROUNDDOWN(M20,2))*100*_xlfn.XLOOKUP(M20,INDIRECT($A$4&amp;"!$G$41:$G$141"),INDIRECT($A$4&amp;"!$A$41:$A$141"),0,1,1)))</f>
        <v>1</v>
      </c>
      <c r="O20" s="66">
        <f t="shared" ca="1" si="5"/>
        <v>243.75000000000006</v>
      </c>
      <c r="S20" s="107">
        <f t="shared" ca="1" si="0"/>
        <v>1.5000000000000002</v>
      </c>
      <c r="T20" s="51">
        <f t="shared" ca="1" si="6"/>
        <v>2.5000000000000001E-2</v>
      </c>
      <c r="U20" s="35" cm="1">
        <f t="array" aca="1" ref="U20" ca="1">IF(ROUND(ROUND(T20,2)-T20,4)=0,_xlfn.XLOOKUP(T20,INDIRECT($A$4&amp;"!$G$41:$G$141"),INDIRECT($A$4&amp;"!$A$41:$A$141"),0,1,1),IF(T20&gt;=1,0,(ROUNDUP(T20,2)-T20)*100*_xlfn.XLOOKUP(T20,INDIRECT($A$4&amp;"!$G$41:$G$141"),INDIRECT($A$4&amp;"!$A$41:$A$141"),0,-1,-1)+(T20-ROUNDDOWN(T20,2))*100*_xlfn.XLOOKUP(T20,INDIRECT($A$4&amp;"!$G$41:$G$141"),INDIRECT($A$4&amp;"!$A$41:$A$141"),0,1,1)))</f>
        <v>0.99999999999999989</v>
      </c>
      <c r="V20" s="66">
        <f t="shared" ca="1" si="7"/>
        <v>375</v>
      </c>
    </row>
    <row r="21" spans="1:22" x14ac:dyDescent="0.35">
      <c r="A21" s="32">
        <f t="shared" si="8"/>
        <v>46482</v>
      </c>
      <c r="B21" s="65" cm="1">
        <f t="array" aca="1" ref="B21" ca="1">_xlfn.XLOOKUP(A21,INDIRECT($A$5&amp;"!$AJ$41:$AJ$406"),INDIRECT($A$5&amp;"!$AK$41:$AK$406"))*SUM($F$3:$I$3)</f>
        <v>0</v>
      </c>
      <c r="C21" s="65" cm="1">
        <f t="array" aca="1" ref="C21" ca="1">_xlfn.XLOOKUP(A21,INDIRECT($A$5&amp;"!$AJ$41:$AJ$406"),INDIRECT($A$5&amp;"!$AL$41:$AL$406"))*SUM($F$3:$I$3)</f>
        <v>45</v>
      </c>
      <c r="D21" s="65" cm="1">
        <f t="array" aca="1" ref="D21" ca="1">_xlfn.XLOOKUP(A21,INDIRECT($A$5&amp;"!$AJ$41:$AJ$406"),INDIRECT($A$5&amp;"!$AO$41:$AO$406"))*SUM($F$3:$I$3)</f>
        <v>38.25</v>
      </c>
      <c r="E21" s="34" cm="1">
        <f t="array" ref="E21">SUMPRODUCT(('PT Storengy'!$B$8:$I$372)*('PT Storengy'!$A$8:$A$372=$A21)*('PT Storengy'!$B$5:$I$5=$A$6)*('PT Storengy'!$B$7:$I$7=$A$7))</f>
        <v>0.35</v>
      </c>
      <c r="F21" s="107">
        <f t="shared" ca="1" si="1"/>
        <v>1.2187500000000002</v>
      </c>
      <c r="G21" s="51">
        <f t="shared" ca="1" si="9"/>
        <v>2.1669999999999998E-2</v>
      </c>
      <c r="H21" s="35" cm="1">
        <f t="array" aca="1" ref="H21" ca="1">IF(ROUND(ROUND(G21,2)-G21,4)=0,_xlfn.XLOOKUP(G21,INDIRECT($A$4&amp;"!$G$41:$G$141"),INDIRECT($A$4&amp;"!$A$41:$A$141"),0,1,1),IF(G21&gt;=1,0,(ROUNDUP(G21,2)-G21)*100*_xlfn.XLOOKUP(G21,INDIRECT($A$4&amp;"!$G$41:$G$141"),INDIRECT($A$4&amp;"!$A$41:$A$141"),0,-1,-1)+(G21-ROUNDDOWN(G21,2))*100*_xlfn.XLOOKUP(G21,INDIRECT($A$4&amp;"!$G$41:$G$141"),INDIRECT($A$4&amp;"!$A$41:$A$141"),0,1,1)))</f>
        <v>0.99999999999999989</v>
      </c>
      <c r="I21" s="66">
        <f t="shared" ca="1" si="2"/>
        <v>243.75000000000003</v>
      </c>
      <c r="J21" s="106" cm="1">
        <f t="array" aca="1" ref="J21" ca="1">IF(COUNTIFS('PTC NaTran'!$K$7:$K$15996,"",'PTC NaTran'!$A$7:$A$15996,J$16,'PTC NaTran'!$D$7:$D$15996,$A21,'PTC NaTran'!$C$7:$C$15996,"DEL")&gt;0,J$14,SUMIFS('PTC NaTran'!$K$7:$K$15996,'PTC NaTran'!$A$7:$A$15996,J$16,'PTC NaTran'!$D$7:$D$15996,$A21,'PTC NaTran'!$C$7:$C$15996,"DEL")*1.0026*$F$4/INDIRECT($A$4&amp;"!D9"))</f>
        <v>375.00000000000006</v>
      </c>
      <c r="K21" s="106" cm="1">
        <f t="array" aca="1" ref="K21" ca="1">IF(COUNTIFS('PTC NaTran'!$K$7:$K$15996,"",'PTC NaTran'!$A$7:$A$15996,K$16,'PTC NaTran'!$D$7:$D$15996,$A21,'PTC NaTran'!$C$7:$C$15996,"DEL")&gt;0,K$14,SUMIFS('PTC NaTran'!$K$7:$K$15996,'PTC NaTran'!$A$7:$A$15996,K$16,'PTC NaTran'!$D$7:$D$15996,$A21,'PTC NaTran'!$C$7:$C$15996,"DEL")*1.0026*$F$4/INDIRECT($A$4&amp;"!D9"))</f>
        <v>334.86840000000001</v>
      </c>
      <c r="L21" s="107">
        <f t="shared" ca="1" si="3"/>
        <v>1.2187500000000002</v>
      </c>
      <c r="M21" s="51">
        <f t="shared" ca="1" si="4"/>
        <v>2.1669999999999998E-2</v>
      </c>
      <c r="N21" s="35" cm="1">
        <f t="array" aca="1" ref="N21" ca="1">IF(ROUND(ROUND(M21,2)-M21,4)=0,_xlfn.XLOOKUP(M21,INDIRECT($A$4&amp;"!$G$41:$G$141"),INDIRECT($A$4&amp;"!$A$41:$A$141"),0,1,1),IF(M21&gt;=1,0,(ROUNDUP(M21,2)-M21)*100*_xlfn.XLOOKUP(M21,INDIRECT($A$4&amp;"!$G$41:$G$141"),INDIRECT($A$4&amp;"!$A$41:$A$141"),0,-1,-1)+(M21-ROUNDDOWN(M21,2))*100*_xlfn.XLOOKUP(M21,INDIRECT($A$4&amp;"!$G$41:$G$141"),INDIRECT($A$4&amp;"!$A$41:$A$141"),0,1,1)))</f>
        <v>0.99999999999999989</v>
      </c>
      <c r="O21" s="66">
        <f t="shared" ca="1" si="5"/>
        <v>243.75000000000003</v>
      </c>
      <c r="S21" s="107">
        <f t="shared" ca="1" si="0"/>
        <v>1.8750000000000004</v>
      </c>
      <c r="T21" s="51">
        <f t="shared" ca="1" si="6"/>
        <v>3.3329999999999999E-2</v>
      </c>
      <c r="U21" s="35" cm="1">
        <f t="array" aca="1" ref="U21" ca="1">IF(ROUND(ROUND(T21,2)-T21,4)=0,_xlfn.XLOOKUP(T21,INDIRECT($A$4&amp;"!$G$41:$G$141"),INDIRECT($A$4&amp;"!$A$41:$A$141"),0,1,1),IF(T21&gt;=1,0,(ROUNDUP(T21,2)-T21)*100*_xlfn.XLOOKUP(T21,INDIRECT($A$4&amp;"!$G$41:$G$141"),INDIRECT($A$4&amp;"!$A$41:$A$141"),0,-1,-1)+(T21-ROUNDDOWN(T21,2))*100*_xlfn.XLOOKUP(T21,INDIRECT($A$4&amp;"!$G$41:$G$141"),INDIRECT($A$4&amp;"!$A$41:$A$141"),0,1,1)))</f>
        <v>1.0000000000000002</v>
      </c>
      <c r="V21" s="66">
        <f t="shared" ca="1" si="7"/>
        <v>375.00000000000011</v>
      </c>
    </row>
    <row r="22" spans="1:22" x14ac:dyDescent="0.35">
      <c r="A22" s="32">
        <f t="shared" si="8"/>
        <v>46483</v>
      </c>
      <c r="B22" s="65" cm="1">
        <f t="array" aca="1" ref="B22" ca="1">_xlfn.XLOOKUP(A22,INDIRECT($A$5&amp;"!$AJ$41:$AJ$406"),INDIRECT($A$5&amp;"!$AK$41:$AK$406"))*SUM($F$3:$I$3)</f>
        <v>0</v>
      </c>
      <c r="C22" s="65" cm="1">
        <f t="array" aca="1" ref="C22" ca="1">_xlfn.XLOOKUP(A22,INDIRECT($A$5&amp;"!$AJ$41:$AJ$406"),INDIRECT($A$5&amp;"!$AL$41:$AL$406"))*SUM($F$3:$I$3)</f>
        <v>45</v>
      </c>
      <c r="D22" s="65" cm="1">
        <f t="array" aca="1" ref="D22" ca="1">_xlfn.XLOOKUP(A22,INDIRECT($A$5&amp;"!$AJ$41:$AJ$406"),INDIRECT($A$5&amp;"!$AO$41:$AO$406"))*SUM($F$3:$I$3)</f>
        <v>38.25</v>
      </c>
      <c r="E22" s="34" cm="1">
        <f t="array" ref="E22">SUMPRODUCT(('PT Storengy'!$B$8:$I$372)*('PT Storengy'!$A$8:$A$372=$A22)*('PT Storengy'!$B$5:$I$5=$A$6)*('PT Storengy'!$B$7:$I$7=$A$7))</f>
        <v>0.35</v>
      </c>
      <c r="F22" s="107">
        <f t="shared" ca="1" si="1"/>
        <v>1.4625000000000004</v>
      </c>
      <c r="G22" s="51">
        <f t="shared" ca="1" si="9"/>
        <v>2.708E-2</v>
      </c>
      <c r="H22" s="35" cm="1">
        <f t="array" aca="1" ref="H22" ca="1">IF(ROUND(ROUND(G22,2)-G22,4)=0,_xlfn.XLOOKUP(G22,INDIRECT($A$4&amp;"!$G$41:$G$141"),INDIRECT($A$4&amp;"!$A$41:$A$141"),0,1,1),IF(G22&gt;=1,0,(ROUNDUP(G22,2)-G22)*100*_xlfn.XLOOKUP(G22,INDIRECT($A$4&amp;"!$G$41:$G$141"),INDIRECT($A$4&amp;"!$A$41:$A$141"),0,-1,-1)+(G22-ROUNDDOWN(G22,2))*100*_xlfn.XLOOKUP(G22,INDIRECT($A$4&amp;"!$G$41:$G$141"),INDIRECT($A$4&amp;"!$A$41:$A$141"),0,1,1)))</f>
        <v>0.99999999999999989</v>
      </c>
      <c r="I22" s="66">
        <f t="shared" ca="1" si="2"/>
        <v>243.75000000000003</v>
      </c>
      <c r="J22" s="106" cm="1">
        <f t="array" aca="1" ref="J22" ca="1">IF(COUNTIFS('PTC NaTran'!$K$7:$K$15996,"",'PTC NaTran'!$A$7:$A$15996,J$16,'PTC NaTran'!$D$7:$D$15996,$A22,'PTC NaTran'!$C$7:$C$15996,"DEL")&gt;0,J$14,SUMIFS('PTC NaTran'!$K$7:$K$15996,'PTC NaTran'!$A$7:$A$15996,J$16,'PTC NaTran'!$D$7:$D$15996,$A22,'PTC NaTran'!$C$7:$C$15996,"DEL")*1.0026*$F$4/INDIRECT($A$4&amp;"!D9"))</f>
        <v>375.00000000000006</v>
      </c>
      <c r="K22" s="106" cm="1">
        <f t="array" aca="1" ref="K22" ca="1">IF(COUNTIFS('PTC NaTran'!$K$7:$K$15996,"",'PTC NaTran'!$A$7:$A$15996,K$16,'PTC NaTran'!$D$7:$D$15996,$A22,'PTC NaTran'!$C$7:$C$15996,"DEL")&gt;0,K$14,SUMIFS('PTC NaTran'!$K$7:$K$15996,'PTC NaTran'!$A$7:$A$15996,K$16,'PTC NaTran'!$D$7:$D$15996,$A22,'PTC NaTran'!$C$7:$C$15996,"DEL")*1.0026*$F$4/INDIRECT($A$4&amp;"!D9"))</f>
        <v>334.86840000000001</v>
      </c>
      <c r="L22" s="107">
        <f t="shared" ca="1" si="3"/>
        <v>1.4625000000000004</v>
      </c>
      <c r="M22" s="51">
        <f t="shared" ca="1" si="4"/>
        <v>2.708E-2</v>
      </c>
      <c r="N22" s="35" cm="1">
        <f t="array" aca="1" ref="N22" ca="1">IF(ROUND(ROUND(M22,2)-M22,4)=0,_xlfn.XLOOKUP(M22,INDIRECT($A$4&amp;"!$G$41:$G$141"),INDIRECT($A$4&amp;"!$A$41:$A$141"),0,1,1),IF(M22&gt;=1,0,(ROUNDUP(M22,2)-M22)*100*_xlfn.XLOOKUP(M22,INDIRECT($A$4&amp;"!$G$41:$G$141"),INDIRECT($A$4&amp;"!$A$41:$A$141"),0,-1,-1)+(M22-ROUNDDOWN(M22,2))*100*_xlfn.XLOOKUP(M22,INDIRECT($A$4&amp;"!$G$41:$G$141"),INDIRECT($A$4&amp;"!$A$41:$A$141"),0,1,1)))</f>
        <v>0.99999999999999989</v>
      </c>
      <c r="O22" s="66">
        <f t="shared" ca="1" si="5"/>
        <v>243.75000000000003</v>
      </c>
      <c r="S22" s="107">
        <f t="shared" ca="1" si="0"/>
        <v>2.2500000000000004</v>
      </c>
      <c r="T22" s="51">
        <f t="shared" ca="1" si="6"/>
        <v>4.1669999999999999E-2</v>
      </c>
      <c r="U22" s="35" cm="1">
        <f t="array" aca="1" ref="U22" ca="1">IF(ROUND(ROUND(T22,2)-T22,4)=0,_xlfn.XLOOKUP(T22,INDIRECT($A$4&amp;"!$G$41:$G$141"),INDIRECT($A$4&amp;"!$A$41:$A$141"),0,1,1),IF(T22&gt;=1,0,(ROUNDUP(T22,2)-T22)*100*_xlfn.XLOOKUP(T22,INDIRECT($A$4&amp;"!$G$41:$G$141"),INDIRECT($A$4&amp;"!$A$41:$A$141"),0,-1,-1)+(T22-ROUNDDOWN(T22,2))*100*_xlfn.XLOOKUP(T22,INDIRECT($A$4&amp;"!$G$41:$G$141"),INDIRECT($A$4&amp;"!$A$41:$A$141"),0,1,1)))</f>
        <v>1.0000000000000002</v>
      </c>
      <c r="V22" s="66">
        <f t="shared" ca="1" si="7"/>
        <v>375.00000000000011</v>
      </c>
    </row>
    <row r="23" spans="1:22" x14ac:dyDescent="0.35">
      <c r="A23" s="32">
        <f t="shared" si="8"/>
        <v>46484</v>
      </c>
      <c r="B23" s="65" cm="1">
        <f t="array" aca="1" ref="B23" ca="1">_xlfn.XLOOKUP(A23,INDIRECT($A$5&amp;"!$AJ$41:$AJ$406"),INDIRECT($A$5&amp;"!$AK$41:$AK$406"))*SUM($F$3:$I$3)</f>
        <v>0</v>
      </c>
      <c r="C23" s="65" cm="1">
        <f t="array" aca="1" ref="C23" ca="1">_xlfn.XLOOKUP(A23,INDIRECT($A$5&amp;"!$AJ$41:$AJ$406"),INDIRECT($A$5&amp;"!$AL$41:$AL$406"))*SUM($F$3:$I$3)</f>
        <v>45</v>
      </c>
      <c r="D23" s="65" cm="1">
        <f t="array" aca="1" ref="D23" ca="1">_xlfn.XLOOKUP(A23,INDIRECT($A$5&amp;"!$AJ$41:$AJ$406"),INDIRECT($A$5&amp;"!$AO$41:$AO$406"))*SUM($F$3:$I$3)</f>
        <v>38.25</v>
      </c>
      <c r="E23" s="34" cm="1">
        <f t="array" ref="E23">SUMPRODUCT(('PT Storengy'!$B$8:$I$372)*('PT Storengy'!$A$8:$A$372=$A23)*('PT Storengy'!$B$5:$I$5=$A$6)*('PT Storengy'!$B$7:$I$7=$A$7))</f>
        <v>0.35</v>
      </c>
      <c r="F23" s="107">
        <f t="shared" ca="1" si="1"/>
        <v>1.7062500000000005</v>
      </c>
      <c r="G23" s="51">
        <f t="shared" ca="1" si="9"/>
        <v>3.2500000000000001E-2</v>
      </c>
      <c r="H23" s="35" cm="1">
        <f t="array" aca="1" ref="H23" ca="1">IF(ROUND(ROUND(G23,2)-G23,4)=0,_xlfn.XLOOKUP(G23,INDIRECT($A$4&amp;"!$G$41:$G$141"),INDIRECT($A$4&amp;"!$A$41:$A$141"),0,1,1),IF(G23&gt;=1,0,(ROUNDUP(G23,2)-G23)*100*_xlfn.XLOOKUP(G23,INDIRECT($A$4&amp;"!$G$41:$G$141"),INDIRECT($A$4&amp;"!$A$41:$A$141"),0,-1,-1)+(G23-ROUNDDOWN(G23,2))*100*_xlfn.XLOOKUP(G23,INDIRECT($A$4&amp;"!$G$41:$G$141"),INDIRECT($A$4&amp;"!$A$41:$A$141"),0,1,1)))</f>
        <v>1.0000000000000002</v>
      </c>
      <c r="I23" s="66">
        <f ca="1">IF(F22*1000+$F$4*(1-$E23)*H23&gt;$D23*1000,D23*1000-F22*1000,$F$4*(1-$E23)*H23)</f>
        <v>243.75000000000011</v>
      </c>
      <c r="J23" s="106" cm="1">
        <f t="array" aca="1" ref="J23" ca="1">IF(COUNTIFS('PTC NaTran'!$K$7:$K$15996,"",'PTC NaTran'!$A$7:$A$15996,J$16,'PTC NaTran'!$D$7:$D$15996,$A23,'PTC NaTran'!$C$7:$C$15996,"DEL")&gt;0,J$14,SUMIFS('PTC NaTran'!$K$7:$K$15996,'PTC NaTran'!$A$7:$A$15996,J$16,'PTC NaTran'!$D$7:$D$15996,$A23,'PTC NaTran'!$C$7:$C$15996,"DEL")*1.0026*$F$4/INDIRECT($A$4&amp;"!D9"))</f>
        <v>375.00000000000006</v>
      </c>
      <c r="K23" s="106" cm="1">
        <f t="array" aca="1" ref="K23" ca="1">IF(COUNTIFS('PTC NaTran'!$K$7:$K$15996,"",'PTC NaTran'!$A$7:$A$15996,K$16,'PTC NaTran'!$D$7:$D$15996,$A23,'PTC NaTran'!$C$7:$C$15996,"DEL")&gt;0,K$14,SUMIFS('PTC NaTran'!$K$7:$K$15996,'PTC NaTran'!$A$7:$A$15996,K$16,'PTC NaTran'!$D$7:$D$15996,$A23,'PTC NaTran'!$C$7:$C$15996,"DEL")*1.0026*$F$4/INDIRECT($A$4&amp;"!D9"))</f>
        <v>334.86840000000001</v>
      </c>
      <c r="L23" s="107">
        <f t="shared" ca="1" si="3"/>
        <v>1.7062500000000005</v>
      </c>
      <c r="M23" s="51">
        <f t="shared" ca="1" si="4"/>
        <v>3.2500000000000001E-2</v>
      </c>
      <c r="N23" s="35" cm="1">
        <f t="array" aca="1" ref="N23" ca="1">IF(ROUND(ROUND(M23,2)-M23,4)=0,_xlfn.XLOOKUP(M23,INDIRECT($A$4&amp;"!$G$41:$G$141"),INDIRECT($A$4&amp;"!$A$41:$A$141"),0,1,1),IF(M23&gt;=1,0,(ROUNDUP(M23,2)-M23)*100*_xlfn.XLOOKUP(M23,INDIRECT($A$4&amp;"!$G$41:$G$141"),INDIRECT($A$4&amp;"!$A$41:$A$141"),0,-1,-1)+(M23-ROUNDDOWN(M23,2))*100*_xlfn.XLOOKUP(M23,INDIRECT($A$4&amp;"!$G$41:$G$141"),INDIRECT($A$4&amp;"!$A$41:$A$141"),0,1,1)))</f>
        <v>1.0000000000000002</v>
      </c>
      <c r="O23" s="66">
        <f t="shared" ca="1" si="5"/>
        <v>243.75000000000011</v>
      </c>
      <c r="S23" s="107">
        <f t="shared" ca="1" si="0"/>
        <v>2.6250000000000004</v>
      </c>
      <c r="T23" s="51">
        <f t="shared" ca="1" si="6"/>
        <v>0.05</v>
      </c>
      <c r="U23" s="35" cm="1">
        <f t="array" aca="1" ref="U23" ca="1">IF(ROUND(ROUND(T23,2)-T23,4)=0,_xlfn.XLOOKUP(T23,INDIRECT($A$4&amp;"!$G$41:$G$141"),INDIRECT($A$4&amp;"!$A$41:$A$141"),0,1,1),IF(T23&gt;=1,0,(ROUNDUP(T23,2)-T23)*100*_xlfn.XLOOKUP(T23,INDIRECT($A$4&amp;"!$G$41:$G$141"),INDIRECT($A$4&amp;"!$A$41:$A$141"),0,-1,-1)+(T23-ROUNDDOWN(T23,2))*100*_xlfn.XLOOKUP(T23,INDIRECT($A$4&amp;"!$G$41:$G$141"),INDIRECT($A$4&amp;"!$A$41:$A$141"),0,1,1)))</f>
        <v>1</v>
      </c>
      <c r="V23" s="66">
        <f t="shared" ca="1" si="7"/>
        <v>375.00000000000006</v>
      </c>
    </row>
    <row r="24" spans="1:22" x14ac:dyDescent="0.35">
      <c r="A24" s="32">
        <f t="shared" si="8"/>
        <v>46485</v>
      </c>
      <c r="B24" s="65" cm="1">
        <f t="array" aca="1" ref="B24" ca="1">_xlfn.XLOOKUP(A24,INDIRECT($A$5&amp;"!$AJ$41:$AJ$406"),INDIRECT($A$5&amp;"!$AK$41:$AK$406"))*SUM($F$3:$I$3)</f>
        <v>0</v>
      </c>
      <c r="C24" s="65" cm="1">
        <f t="array" aca="1" ref="C24" ca="1">_xlfn.XLOOKUP(A24,INDIRECT($A$5&amp;"!$AJ$41:$AJ$406"),INDIRECT($A$5&amp;"!$AL$41:$AL$406"))*SUM($F$3:$I$3)</f>
        <v>45</v>
      </c>
      <c r="D24" s="65" cm="1">
        <f t="array" aca="1" ref="D24" ca="1">_xlfn.XLOOKUP(A24,INDIRECT($A$5&amp;"!$AJ$41:$AJ$406"),INDIRECT($A$5&amp;"!$AO$41:$AO$406"))*SUM($F$3:$I$3)</f>
        <v>38.25</v>
      </c>
      <c r="E24" s="34" cm="1">
        <f t="array" ref="E24">SUMPRODUCT(('PT Storengy'!$B$8:$I$372)*('PT Storengy'!$A$8:$A$372=$A24)*('PT Storengy'!$B$5:$I$5=$A$6)*('PT Storengy'!$B$7:$I$7=$A$7))</f>
        <v>0.35</v>
      </c>
      <c r="F24" s="107">
        <f t="shared" ca="1" si="1"/>
        <v>1.9500000000000006</v>
      </c>
      <c r="G24" s="51">
        <f t="shared" ca="1" si="9"/>
        <v>3.7920000000000002E-2</v>
      </c>
      <c r="H24" s="35" cm="1">
        <f t="array" aca="1" ref="H24" ca="1">IF(ROUND(ROUND(G24,2)-G24,4)=0,_xlfn.XLOOKUP(G24,INDIRECT($A$4&amp;"!$G$41:$G$141"),INDIRECT($A$4&amp;"!$A$41:$A$141"),0,1,1),IF(G24&gt;=1,0,(ROUNDUP(G24,2)-G24)*100*_xlfn.XLOOKUP(G24,INDIRECT($A$4&amp;"!$G$41:$G$141"),INDIRECT($A$4&amp;"!$A$41:$A$141"),0,-1,-1)+(G24-ROUNDDOWN(G24,2))*100*_xlfn.XLOOKUP(G24,INDIRECT($A$4&amp;"!$G$41:$G$141"),INDIRECT($A$4&amp;"!$A$41:$A$141"),0,1,1)))</f>
        <v>1.0000000000000002</v>
      </c>
      <c r="I24" s="66">
        <f t="shared" ca="1" si="2"/>
        <v>243.75000000000011</v>
      </c>
      <c r="J24" s="106" cm="1">
        <f t="array" aca="1" ref="J24" ca="1">IF(COUNTIFS('PTC NaTran'!$K$7:$K$15996,"",'PTC NaTran'!$A$7:$A$15996,J$16,'PTC NaTran'!$D$7:$D$15996,$A24,'PTC NaTran'!$C$7:$C$15996,"DEL")&gt;0,J$14,SUMIFS('PTC NaTran'!$K$7:$K$15996,'PTC NaTran'!$A$7:$A$15996,J$16,'PTC NaTran'!$D$7:$D$15996,$A24,'PTC NaTran'!$C$7:$C$15996,"DEL")*1.0026*$F$4/INDIRECT($A$4&amp;"!D9"))</f>
        <v>375.00000000000006</v>
      </c>
      <c r="K24" s="106" cm="1">
        <f t="array" aca="1" ref="K24" ca="1">IF(COUNTIFS('PTC NaTran'!$K$7:$K$15996,"",'PTC NaTran'!$A$7:$A$15996,K$16,'PTC NaTran'!$D$7:$D$15996,$A24,'PTC NaTran'!$C$7:$C$15996,"DEL")&gt;0,K$14,SUMIFS('PTC NaTran'!$K$7:$K$15996,'PTC NaTran'!$A$7:$A$15996,K$16,'PTC NaTran'!$D$7:$D$15996,$A24,'PTC NaTran'!$C$7:$C$15996,"DEL")*1.0026*$F$4/INDIRECT($A$4&amp;"!D9"))</f>
        <v>334.86840000000001</v>
      </c>
      <c r="L24" s="107">
        <f t="shared" ca="1" si="3"/>
        <v>1.9500000000000006</v>
      </c>
      <c r="M24" s="51">
        <f t="shared" ca="1" si="4"/>
        <v>3.7920000000000002E-2</v>
      </c>
      <c r="N24" s="35" cm="1">
        <f t="array" aca="1" ref="N24" ca="1">IF(ROUND(ROUND(M24,2)-M24,4)=0,_xlfn.XLOOKUP(M24,INDIRECT($A$4&amp;"!$G$41:$G$141"),INDIRECT($A$4&amp;"!$A$41:$A$141"),0,1,1),IF(M24&gt;=1,0,(ROUNDUP(M24,2)-M24)*100*_xlfn.XLOOKUP(M24,INDIRECT($A$4&amp;"!$G$41:$G$141"),INDIRECT($A$4&amp;"!$A$41:$A$141"),0,-1,-1)+(M24-ROUNDDOWN(M24,2))*100*_xlfn.XLOOKUP(M24,INDIRECT($A$4&amp;"!$G$41:$G$141"),INDIRECT($A$4&amp;"!$A$41:$A$141"),0,1,1)))</f>
        <v>1.0000000000000002</v>
      </c>
      <c r="O24" s="66">
        <f t="shared" ca="1" si="5"/>
        <v>243.75000000000011</v>
      </c>
      <c r="S24" s="107">
        <f t="shared" ca="1" si="0"/>
        <v>3.0000000000000004</v>
      </c>
      <c r="T24" s="51">
        <f t="shared" ca="1" si="6"/>
        <v>5.833E-2</v>
      </c>
      <c r="U24" s="35" cm="1">
        <f t="array" aca="1" ref="U24" ca="1">IF(ROUND(ROUND(T24,2)-T24,4)=0,_xlfn.XLOOKUP(T24,INDIRECT($A$4&amp;"!$G$41:$G$141"),INDIRECT($A$4&amp;"!$A$41:$A$141"),0,1,1),IF(T24&gt;=1,0,(ROUNDUP(T24,2)-T24)*100*_xlfn.XLOOKUP(T24,INDIRECT($A$4&amp;"!$G$41:$G$141"),INDIRECT($A$4&amp;"!$A$41:$A$141"),0,-1,-1)+(T24-ROUNDDOWN(T24,2))*100*_xlfn.XLOOKUP(T24,INDIRECT($A$4&amp;"!$G$41:$G$141"),INDIRECT($A$4&amp;"!$A$41:$A$141"),0,1,1)))</f>
        <v>1.0000000000000002</v>
      </c>
      <c r="V24" s="66">
        <f t="shared" ca="1" si="7"/>
        <v>375.00000000000011</v>
      </c>
    </row>
    <row r="25" spans="1:22" x14ac:dyDescent="0.35">
      <c r="A25" s="32">
        <f t="shared" si="8"/>
        <v>46486</v>
      </c>
      <c r="B25" s="65" cm="1">
        <f t="array" aca="1" ref="B25" ca="1">_xlfn.XLOOKUP(A25,INDIRECT($A$5&amp;"!$AJ$41:$AJ$406"),INDIRECT($A$5&amp;"!$AK$41:$AK$406"))*SUM($F$3:$I$3)</f>
        <v>0</v>
      </c>
      <c r="C25" s="65" cm="1">
        <f t="array" aca="1" ref="C25" ca="1">_xlfn.XLOOKUP(A25,INDIRECT($A$5&amp;"!$AJ$41:$AJ$406"),INDIRECT($A$5&amp;"!$AL$41:$AL$406"))*SUM($F$3:$I$3)</f>
        <v>45</v>
      </c>
      <c r="D25" s="65" cm="1">
        <f t="array" aca="1" ref="D25" ca="1">_xlfn.XLOOKUP(A25,INDIRECT($A$5&amp;"!$AJ$41:$AJ$406"),INDIRECT($A$5&amp;"!$AO$41:$AO$406"))*SUM($F$3:$I$3)</f>
        <v>38.25</v>
      </c>
      <c r="E25" s="34" cm="1">
        <f t="array" ref="E25">SUMPRODUCT(('PT Storengy'!$B$8:$I$372)*('PT Storengy'!$A$8:$A$372=$A25)*('PT Storengy'!$B$5:$I$5=$A$6)*('PT Storengy'!$B$7:$I$7=$A$7))</f>
        <v>0.35</v>
      </c>
      <c r="F25" s="107">
        <f t="shared" ca="1" si="1"/>
        <v>2.1937500000000005</v>
      </c>
      <c r="G25" s="51">
        <f t="shared" ca="1" si="9"/>
        <v>4.333E-2</v>
      </c>
      <c r="H25" s="35" cm="1">
        <f t="array" aca="1" ref="H25" ca="1">IF(ROUND(ROUND(G25,2)-G25,4)=0,_xlfn.XLOOKUP(G25,INDIRECT($A$4&amp;"!$G$41:$G$141"),INDIRECT($A$4&amp;"!$A$41:$A$141"),0,1,1),IF(G25&gt;=1,0,(ROUNDUP(G25,2)-G25)*100*_xlfn.XLOOKUP(G25,INDIRECT($A$4&amp;"!$G$41:$G$141"),INDIRECT($A$4&amp;"!$A$41:$A$141"),0,-1,-1)+(G25-ROUNDDOWN(G25,2))*100*_xlfn.XLOOKUP(G25,INDIRECT($A$4&amp;"!$G$41:$G$141"),INDIRECT($A$4&amp;"!$A$41:$A$141"),0,1,1)))</f>
        <v>1.0000000000000002</v>
      </c>
      <c r="I25" s="66">
        <f t="shared" ca="1" si="2"/>
        <v>243.75000000000011</v>
      </c>
      <c r="J25" s="106" cm="1">
        <f t="array" aca="1" ref="J25" ca="1">IF(COUNTIFS('PTC NaTran'!$K$7:$K$15996,"",'PTC NaTran'!$A$7:$A$15996,J$16,'PTC NaTran'!$D$7:$D$15996,$A25,'PTC NaTran'!$C$7:$C$15996,"DEL")&gt;0,J$14,SUMIFS('PTC NaTran'!$K$7:$K$15996,'PTC NaTran'!$A$7:$A$15996,J$16,'PTC NaTran'!$D$7:$D$15996,$A25,'PTC NaTran'!$C$7:$C$15996,"DEL")*1.0026*$F$4/INDIRECT($A$4&amp;"!D9"))</f>
        <v>375.00000000000006</v>
      </c>
      <c r="K25" s="106" cm="1">
        <f t="array" aca="1" ref="K25" ca="1">IF(COUNTIFS('PTC NaTran'!$K$7:$K$15996,"",'PTC NaTran'!$A$7:$A$15996,K$16,'PTC NaTran'!$D$7:$D$15996,$A25,'PTC NaTran'!$C$7:$C$15996,"DEL")&gt;0,K$14,SUMIFS('PTC NaTran'!$K$7:$K$15996,'PTC NaTran'!$A$7:$A$15996,K$16,'PTC NaTran'!$D$7:$D$15996,$A25,'PTC NaTran'!$C$7:$C$15996,"DEL")*1.0026*$F$4/INDIRECT($A$4&amp;"!D9"))</f>
        <v>334.86840000000001</v>
      </c>
      <c r="L25" s="107">
        <f t="shared" ca="1" si="3"/>
        <v>2.1937500000000005</v>
      </c>
      <c r="M25" s="51">
        <f t="shared" ca="1" si="4"/>
        <v>4.333E-2</v>
      </c>
      <c r="N25" s="35" cm="1">
        <f t="array" aca="1" ref="N25" ca="1">IF(ROUND(ROUND(M25,2)-M25,4)=0,_xlfn.XLOOKUP(M25,INDIRECT($A$4&amp;"!$G$41:$G$141"),INDIRECT($A$4&amp;"!$A$41:$A$141"),0,1,1),IF(M25&gt;=1,0,(ROUNDUP(M25,2)-M25)*100*_xlfn.XLOOKUP(M25,INDIRECT($A$4&amp;"!$G$41:$G$141"),INDIRECT($A$4&amp;"!$A$41:$A$141"),0,-1,-1)+(M25-ROUNDDOWN(M25,2))*100*_xlfn.XLOOKUP(M25,INDIRECT($A$4&amp;"!$G$41:$G$141"),INDIRECT($A$4&amp;"!$A$41:$A$141"),0,1,1)))</f>
        <v>1.0000000000000002</v>
      </c>
      <c r="O25" s="66">
        <f t="shared" ca="1" si="5"/>
        <v>243.75000000000011</v>
      </c>
      <c r="S25" s="107">
        <f t="shared" ca="1" si="0"/>
        <v>3.3750000000000004</v>
      </c>
      <c r="T25" s="51">
        <f t="shared" ca="1" si="6"/>
        <v>6.6669999999999993E-2</v>
      </c>
      <c r="U25" s="35" cm="1">
        <f t="array" aca="1" ref="U25" ca="1">IF(ROUND(ROUND(T25,2)-T25,4)=0,_xlfn.XLOOKUP(T25,INDIRECT($A$4&amp;"!$G$41:$G$141"),INDIRECT($A$4&amp;"!$A$41:$A$141"),0,1,1),IF(T25&gt;=1,0,(ROUNDUP(T25,2)-T25)*100*_xlfn.XLOOKUP(T25,INDIRECT($A$4&amp;"!$G$41:$G$141"),INDIRECT($A$4&amp;"!$A$41:$A$141"),0,-1,-1)+(T25-ROUNDDOWN(T25,2))*100*_xlfn.XLOOKUP(T25,INDIRECT($A$4&amp;"!$G$41:$G$141"),INDIRECT($A$4&amp;"!$A$41:$A$141"),0,1,1)))</f>
        <v>0.99999999999999956</v>
      </c>
      <c r="V25" s="66">
        <f t="shared" ca="1" si="7"/>
        <v>374.99999999999989</v>
      </c>
    </row>
    <row r="26" spans="1:22" x14ac:dyDescent="0.35">
      <c r="A26" s="32">
        <f t="shared" si="8"/>
        <v>46487</v>
      </c>
      <c r="B26" s="65" cm="1">
        <f t="array" aca="1" ref="B26" ca="1">_xlfn.XLOOKUP(A26,INDIRECT($A$5&amp;"!$AJ$41:$AJ$406"),INDIRECT($A$5&amp;"!$AK$41:$AK$406"))*SUM($F$3:$I$3)</f>
        <v>0</v>
      </c>
      <c r="C26" s="65" cm="1">
        <f t="array" aca="1" ref="C26" ca="1">_xlfn.XLOOKUP(A26,INDIRECT($A$5&amp;"!$AJ$41:$AJ$406"),INDIRECT($A$5&amp;"!$AL$41:$AL$406"))*SUM($F$3:$I$3)</f>
        <v>45</v>
      </c>
      <c r="D26" s="65" cm="1">
        <f t="array" aca="1" ref="D26" ca="1">_xlfn.XLOOKUP(A26,INDIRECT($A$5&amp;"!$AJ$41:$AJ$406"),INDIRECT($A$5&amp;"!$AO$41:$AO$406"))*SUM($F$3:$I$3)</f>
        <v>38.25</v>
      </c>
      <c r="E26" s="34" cm="1">
        <f t="array" ref="E26">SUMPRODUCT(('PT Storengy'!$B$8:$I$372)*('PT Storengy'!$A$8:$A$372=$A26)*('PT Storengy'!$B$5:$I$5=$A$6)*('PT Storengy'!$B$7:$I$7=$A$7))</f>
        <v>0.35</v>
      </c>
      <c r="F26" s="107">
        <f t="shared" ca="1" si="1"/>
        <v>2.4375000000000004</v>
      </c>
      <c r="G26" s="51">
        <f t="shared" ca="1" si="9"/>
        <v>4.8750000000000002E-2</v>
      </c>
      <c r="H26" s="35" cm="1">
        <f t="array" aca="1" ref="H26" ca="1">IF(ROUND(ROUND(G26,2)-G26,4)=0,_xlfn.XLOOKUP(G26,INDIRECT($A$4&amp;"!$G$41:$G$141"),INDIRECT($A$4&amp;"!$A$41:$A$141"),0,1,1),IF(G26&gt;=1,0,(ROUNDUP(G26,2)-G26)*100*_xlfn.XLOOKUP(G26,INDIRECT($A$4&amp;"!$G$41:$G$141"),INDIRECT($A$4&amp;"!$A$41:$A$141"),0,-1,-1)+(G26-ROUNDDOWN(G26,2))*100*_xlfn.XLOOKUP(G26,INDIRECT($A$4&amp;"!$G$41:$G$141"),INDIRECT($A$4&amp;"!$A$41:$A$141"),0,1,1)))</f>
        <v>1.0000000000000002</v>
      </c>
      <c r="I26" s="66">
        <f t="shared" ca="1" si="2"/>
        <v>243.75000000000011</v>
      </c>
      <c r="J26" s="106" cm="1">
        <f t="array" aca="1" ref="J26" ca="1">IF(COUNTIFS('PTC NaTran'!$K$7:$K$15996,"",'PTC NaTran'!$A$7:$A$15996,J$16,'PTC NaTran'!$D$7:$D$15996,$A26,'PTC NaTran'!$C$7:$C$15996,"DEL")&gt;0,J$14,SUMIFS('PTC NaTran'!$K$7:$K$15996,'PTC NaTran'!$A$7:$A$15996,J$16,'PTC NaTran'!$D$7:$D$15996,$A26,'PTC NaTran'!$C$7:$C$15996,"DEL")*1.0026*$F$4/INDIRECT($A$4&amp;"!D9"))</f>
        <v>375.00000000000006</v>
      </c>
      <c r="K26" s="106" cm="1">
        <f t="array" aca="1" ref="K26" ca="1">IF(COUNTIFS('PTC NaTran'!$K$7:$K$15996,"",'PTC NaTran'!$A$7:$A$15996,K$16,'PTC NaTran'!$D$7:$D$15996,$A26,'PTC NaTran'!$C$7:$C$15996,"DEL")&gt;0,K$14,SUMIFS('PTC NaTran'!$K$7:$K$15996,'PTC NaTran'!$A$7:$A$15996,K$16,'PTC NaTran'!$D$7:$D$15996,$A26,'PTC NaTran'!$C$7:$C$15996,"DEL")*1.0026*$F$4/INDIRECT($A$4&amp;"!D9"))</f>
        <v>375.00000000000006</v>
      </c>
      <c r="L26" s="107">
        <f t="shared" ca="1" si="3"/>
        <v>2.4375000000000004</v>
      </c>
      <c r="M26" s="51">
        <f t="shared" ca="1" si="4"/>
        <v>4.8750000000000002E-2</v>
      </c>
      <c r="N26" s="35" cm="1">
        <f t="array" aca="1" ref="N26" ca="1">IF(ROUND(ROUND(M26,2)-M26,4)=0,_xlfn.XLOOKUP(M26,INDIRECT($A$4&amp;"!$G$41:$G$141"),INDIRECT($A$4&amp;"!$A$41:$A$141"),0,1,1),IF(M26&gt;=1,0,(ROUNDUP(M26,2)-M26)*100*_xlfn.XLOOKUP(M26,INDIRECT($A$4&amp;"!$G$41:$G$141"),INDIRECT($A$4&amp;"!$A$41:$A$141"),0,-1,-1)+(M26-ROUNDDOWN(M26,2))*100*_xlfn.XLOOKUP(M26,INDIRECT($A$4&amp;"!$G$41:$G$141"),INDIRECT($A$4&amp;"!$A$41:$A$141"),0,1,1)))</f>
        <v>1.0000000000000002</v>
      </c>
      <c r="O26" s="66">
        <f t="shared" ca="1" si="5"/>
        <v>243.75000000000011</v>
      </c>
      <c r="S26" s="107">
        <f t="shared" ca="1" si="0"/>
        <v>3.7500000000000004</v>
      </c>
      <c r="T26" s="51">
        <f t="shared" ca="1" si="6"/>
        <v>7.4999999999999997E-2</v>
      </c>
      <c r="U26" s="35" cm="1">
        <f t="array" aca="1" ref="U26" ca="1">IF(ROUND(ROUND(T26,2)-T26,4)=0,_xlfn.XLOOKUP(T26,INDIRECT($A$4&amp;"!$G$41:$G$141"),INDIRECT($A$4&amp;"!$A$41:$A$141"),0,1,1),IF(T26&gt;=1,0,(ROUNDUP(T26,2)-T26)*100*_xlfn.XLOOKUP(T26,INDIRECT($A$4&amp;"!$G$41:$G$141"),INDIRECT($A$4&amp;"!$A$41:$A$141"),0,-1,-1)+(T26-ROUNDDOWN(T26,2))*100*_xlfn.XLOOKUP(T26,INDIRECT($A$4&amp;"!$G$41:$G$141"),INDIRECT($A$4&amp;"!$A$41:$A$141"),0,1,1)))</f>
        <v>0.99999999999999956</v>
      </c>
      <c r="V26" s="66">
        <f t="shared" ca="1" si="7"/>
        <v>374.99999999999989</v>
      </c>
    </row>
    <row r="27" spans="1:22" x14ac:dyDescent="0.35">
      <c r="A27" s="32">
        <f t="shared" si="8"/>
        <v>46488</v>
      </c>
      <c r="B27" s="65" cm="1">
        <f t="array" aca="1" ref="B27" ca="1">_xlfn.XLOOKUP(A27,INDIRECT($A$5&amp;"!$AJ$41:$AJ$406"),INDIRECT($A$5&amp;"!$AK$41:$AK$406"))*SUM($F$3:$I$3)</f>
        <v>0</v>
      </c>
      <c r="C27" s="65" cm="1">
        <f t="array" aca="1" ref="C27" ca="1">_xlfn.XLOOKUP(A27,INDIRECT($A$5&amp;"!$AJ$41:$AJ$406"),INDIRECT($A$5&amp;"!$AL$41:$AL$406"))*SUM($F$3:$I$3)</f>
        <v>45</v>
      </c>
      <c r="D27" s="65" cm="1">
        <f t="array" aca="1" ref="D27" ca="1">_xlfn.XLOOKUP(A27,INDIRECT($A$5&amp;"!$AJ$41:$AJ$406"),INDIRECT($A$5&amp;"!$AO$41:$AO$406"))*SUM($F$3:$I$3)</f>
        <v>38.25</v>
      </c>
      <c r="E27" s="34" cm="1">
        <f t="array" ref="E27">SUMPRODUCT(('PT Storengy'!$B$8:$I$372)*('PT Storengy'!$A$8:$A$372=$A27)*('PT Storengy'!$B$5:$I$5=$A$6)*('PT Storengy'!$B$7:$I$7=$A$7))</f>
        <v>0.35</v>
      </c>
      <c r="F27" s="107">
        <f t="shared" ca="1" si="1"/>
        <v>2.6812500000000004</v>
      </c>
      <c r="G27" s="51">
        <f t="shared" ca="1" si="9"/>
        <v>5.4170000000000003E-2</v>
      </c>
      <c r="H27" s="35" cm="1">
        <f t="array" aca="1" ref="H27" ca="1">IF(ROUND(ROUND(G27,2)-G27,4)=0,_xlfn.XLOOKUP(G27,INDIRECT($A$4&amp;"!$G$41:$G$141"),INDIRECT($A$4&amp;"!$A$41:$A$141"),0,1,1),IF(G27&gt;=1,0,(ROUNDUP(G27,2)-G27)*100*_xlfn.XLOOKUP(G27,INDIRECT($A$4&amp;"!$G$41:$G$141"),INDIRECT($A$4&amp;"!$A$41:$A$141"),0,-1,-1)+(G27-ROUNDDOWN(G27,2))*100*_xlfn.XLOOKUP(G27,INDIRECT($A$4&amp;"!$G$41:$G$141"),INDIRECT($A$4&amp;"!$A$41:$A$141"),0,1,1)))</f>
        <v>1.0000000000000002</v>
      </c>
      <c r="I27" s="66">
        <f t="shared" ca="1" si="2"/>
        <v>243.75000000000011</v>
      </c>
      <c r="J27" s="106" cm="1">
        <f t="array" aca="1" ref="J27" ca="1">IF(COUNTIFS('PTC NaTran'!$K$7:$K$15996,"",'PTC NaTran'!$A$7:$A$15996,J$16,'PTC NaTran'!$D$7:$D$15996,$A27,'PTC NaTran'!$C$7:$C$15996,"DEL")&gt;0,J$14,SUMIFS('PTC NaTran'!$K$7:$K$15996,'PTC NaTran'!$A$7:$A$15996,J$16,'PTC NaTran'!$D$7:$D$15996,$A27,'PTC NaTran'!$C$7:$C$15996,"DEL")*1.0026*$F$4/INDIRECT($A$4&amp;"!D9"))</f>
        <v>375.00000000000006</v>
      </c>
      <c r="K27" s="106" cm="1">
        <f t="array" aca="1" ref="K27" ca="1">IF(COUNTIFS('PTC NaTran'!$K$7:$K$15996,"",'PTC NaTran'!$A$7:$A$15996,K$16,'PTC NaTran'!$D$7:$D$15996,$A27,'PTC NaTran'!$C$7:$C$15996,"DEL")&gt;0,K$14,SUMIFS('PTC NaTran'!$K$7:$K$15996,'PTC NaTran'!$A$7:$A$15996,K$16,'PTC NaTran'!$D$7:$D$15996,$A27,'PTC NaTran'!$C$7:$C$15996,"DEL")*1.0026*$F$4/INDIRECT($A$4&amp;"!D9"))</f>
        <v>375.00000000000006</v>
      </c>
      <c r="L27" s="107">
        <f t="shared" ca="1" si="3"/>
        <v>2.6812500000000004</v>
      </c>
      <c r="M27" s="51">
        <f t="shared" ca="1" si="4"/>
        <v>5.4170000000000003E-2</v>
      </c>
      <c r="N27" s="35" cm="1">
        <f t="array" aca="1" ref="N27" ca="1">IF(ROUND(ROUND(M27,2)-M27,4)=0,_xlfn.XLOOKUP(M27,INDIRECT($A$4&amp;"!$G$41:$G$141"),INDIRECT($A$4&amp;"!$A$41:$A$141"),0,1,1),IF(M27&gt;=1,0,(ROUNDUP(M27,2)-M27)*100*_xlfn.XLOOKUP(M27,INDIRECT($A$4&amp;"!$G$41:$G$141"),INDIRECT($A$4&amp;"!$A$41:$A$141"),0,-1,-1)+(M27-ROUNDDOWN(M27,2))*100*_xlfn.XLOOKUP(M27,INDIRECT($A$4&amp;"!$G$41:$G$141"),INDIRECT($A$4&amp;"!$A$41:$A$141"),0,1,1)))</f>
        <v>1.0000000000000002</v>
      </c>
      <c r="O27" s="66">
        <f t="shared" ca="1" si="5"/>
        <v>243.75000000000011</v>
      </c>
      <c r="S27" s="107">
        <f t="shared" ca="1" si="0"/>
        <v>4.125</v>
      </c>
      <c r="T27" s="51">
        <f t="shared" ca="1" si="6"/>
        <v>8.3330000000000001E-2</v>
      </c>
      <c r="U27" s="35" cm="1">
        <f t="array" aca="1" ref="U27" ca="1">IF(ROUND(ROUND(T27,2)-T27,4)=0,_xlfn.XLOOKUP(T27,INDIRECT($A$4&amp;"!$G$41:$G$141"),INDIRECT($A$4&amp;"!$A$41:$A$141"),0,1,1),IF(T27&gt;=1,0,(ROUNDUP(T27,2)-T27)*100*_xlfn.XLOOKUP(T27,INDIRECT($A$4&amp;"!$G$41:$G$141"),INDIRECT($A$4&amp;"!$A$41:$A$141"),0,-1,-1)+(T27-ROUNDDOWN(T27,2))*100*_xlfn.XLOOKUP(T27,INDIRECT($A$4&amp;"!$G$41:$G$141"),INDIRECT($A$4&amp;"!$A$41:$A$141"),0,1,1)))</f>
        <v>0.99999999999999956</v>
      </c>
      <c r="V27" s="66">
        <f t="shared" ca="1" si="7"/>
        <v>374.99999999999989</v>
      </c>
    </row>
    <row r="28" spans="1:22" x14ac:dyDescent="0.35">
      <c r="A28" s="32">
        <f t="shared" si="8"/>
        <v>46489</v>
      </c>
      <c r="B28" s="65" cm="1">
        <f t="array" aca="1" ref="B28" ca="1">_xlfn.XLOOKUP(A28,INDIRECT($A$5&amp;"!$AJ$41:$AJ$406"),INDIRECT($A$5&amp;"!$AK$41:$AK$406"))*SUM($F$3:$I$3)</f>
        <v>0</v>
      </c>
      <c r="C28" s="65" cm="1">
        <f t="array" aca="1" ref="C28" ca="1">_xlfn.XLOOKUP(A28,INDIRECT($A$5&amp;"!$AJ$41:$AJ$406"),INDIRECT($A$5&amp;"!$AL$41:$AL$406"))*SUM($F$3:$I$3)</f>
        <v>45</v>
      </c>
      <c r="D28" s="65" cm="1">
        <f t="array" aca="1" ref="D28" ca="1">_xlfn.XLOOKUP(A28,INDIRECT($A$5&amp;"!$AJ$41:$AJ$406"),INDIRECT($A$5&amp;"!$AO$41:$AO$406"))*SUM($F$3:$I$3)</f>
        <v>38.25</v>
      </c>
      <c r="E28" s="34" cm="1">
        <f t="array" ref="E28">SUMPRODUCT(('PT Storengy'!$B$8:$I$372)*('PT Storengy'!$A$8:$A$372=$A28)*('PT Storengy'!$B$5:$I$5=$A$6)*('PT Storengy'!$B$7:$I$7=$A$7))</f>
        <v>0.35</v>
      </c>
      <c r="F28" s="107">
        <f t="shared" ca="1" si="1"/>
        <v>2.9250000000000003</v>
      </c>
      <c r="G28" s="51">
        <f t="shared" ca="1" si="9"/>
        <v>5.9580000000000001E-2</v>
      </c>
      <c r="H28" s="35" cm="1">
        <f t="array" aca="1" ref="H28" ca="1">IF(ROUND(ROUND(G28,2)-G28,4)=0,_xlfn.XLOOKUP(G28,INDIRECT($A$4&amp;"!$G$41:$G$141"),INDIRECT($A$4&amp;"!$A$41:$A$141"),0,1,1),IF(G28&gt;=1,0,(ROUNDUP(G28,2)-G28)*100*_xlfn.XLOOKUP(G28,INDIRECT($A$4&amp;"!$G$41:$G$141"),INDIRECT($A$4&amp;"!$A$41:$A$141"),0,-1,-1)+(G28-ROUNDDOWN(G28,2))*100*_xlfn.XLOOKUP(G28,INDIRECT($A$4&amp;"!$G$41:$G$141"),INDIRECT($A$4&amp;"!$A$41:$A$141"),0,1,1)))</f>
        <v>1.0000000000000002</v>
      </c>
      <c r="I28" s="66">
        <f t="shared" ca="1" si="2"/>
        <v>243.75000000000011</v>
      </c>
      <c r="J28" s="106" cm="1">
        <f t="array" aca="1" ref="J28" ca="1">IF(COUNTIFS('PTC NaTran'!$K$7:$K$15996,"",'PTC NaTran'!$A$7:$A$15996,J$16,'PTC NaTran'!$D$7:$D$15996,$A28,'PTC NaTran'!$C$7:$C$15996,"DEL")&gt;0,J$14,SUMIFS('PTC NaTran'!$K$7:$K$15996,'PTC NaTran'!$A$7:$A$15996,J$16,'PTC NaTran'!$D$7:$D$15996,$A28,'PTC NaTran'!$C$7:$C$15996,"DEL")*1.0026*$F$4/INDIRECT($A$4&amp;"!D9"))</f>
        <v>375.00000000000006</v>
      </c>
      <c r="K28" s="106" cm="1">
        <f t="array" aca="1" ref="K28" ca="1">IF(COUNTIFS('PTC NaTran'!$K$7:$K$15996,"",'PTC NaTran'!$A$7:$A$15996,K$16,'PTC NaTran'!$D$7:$D$15996,$A28,'PTC NaTran'!$C$7:$C$15996,"DEL")&gt;0,K$14,SUMIFS('PTC NaTran'!$K$7:$K$15996,'PTC NaTran'!$A$7:$A$15996,K$16,'PTC NaTran'!$D$7:$D$15996,$A28,'PTC NaTran'!$C$7:$C$15996,"DEL")*1.0026*$F$4/INDIRECT($A$4&amp;"!D9"))</f>
        <v>278.72280000000006</v>
      </c>
      <c r="L28" s="107">
        <f t="shared" ca="1" si="3"/>
        <v>2.9250000000000003</v>
      </c>
      <c r="M28" s="51">
        <f t="shared" ca="1" si="4"/>
        <v>5.9580000000000001E-2</v>
      </c>
      <c r="N28" s="35" cm="1">
        <f t="array" aca="1" ref="N28" ca="1">IF(ROUND(ROUND(M28,2)-M28,4)=0,_xlfn.XLOOKUP(M28,INDIRECT($A$4&amp;"!$G$41:$G$141"),INDIRECT($A$4&amp;"!$A$41:$A$141"),0,1,1),IF(M28&gt;=1,0,(ROUNDUP(M28,2)-M28)*100*_xlfn.XLOOKUP(M28,INDIRECT($A$4&amp;"!$G$41:$G$141"),INDIRECT($A$4&amp;"!$A$41:$A$141"),0,-1,-1)+(M28-ROUNDDOWN(M28,2))*100*_xlfn.XLOOKUP(M28,INDIRECT($A$4&amp;"!$G$41:$G$141"),INDIRECT($A$4&amp;"!$A$41:$A$141"),0,1,1)))</f>
        <v>1.0000000000000002</v>
      </c>
      <c r="O28" s="66">
        <f t="shared" ca="1" si="5"/>
        <v>243.75000000000011</v>
      </c>
      <c r="S28" s="107">
        <f t="shared" ca="1" si="0"/>
        <v>4.5</v>
      </c>
      <c r="T28" s="51">
        <f t="shared" ca="1" si="6"/>
        <v>9.1670000000000001E-2</v>
      </c>
      <c r="U28" s="35" cm="1">
        <f t="array" aca="1" ref="U28" ca="1">IF(ROUND(ROUND(T28,2)-T28,4)=0,_xlfn.XLOOKUP(T28,INDIRECT($A$4&amp;"!$G$41:$G$141"),INDIRECT($A$4&amp;"!$A$41:$A$141"),0,1,1),IF(T28&gt;=1,0,(ROUNDUP(T28,2)-T28)*100*_xlfn.XLOOKUP(T28,INDIRECT($A$4&amp;"!$G$41:$G$141"),INDIRECT($A$4&amp;"!$A$41:$A$141"),0,-1,-1)+(T28-ROUNDDOWN(T28,2))*100*_xlfn.XLOOKUP(T28,INDIRECT($A$4&amp;"!$G$41:$G$141"),INDIRECT($A$4&amp;"!$A$41:$A$141"),0,1,1)))</f>
        <v>0.99999999999999956</v>
      </c>
      <c r="V28" s="66">
        <f t="shared" ca="1" si="7"/>
        <v>374.99999999999989</v>
      </c>
    </row>
    <row r="29" spans="1:22" x14ac:dyDescent="0.35">
      <c r="A29" s="32">
        <f t="shared" si="8"/>
        <v>46490</v>
      </c>
      <c r="B29" s="65" cm="1">
        <f t="array" aca="1" ref="B29" ca="1">_xlfn.XLOOKUP(A29,INDIRECT($A$5&amp;"!$AJ$41:$AJ$406"),INDIRECT($A$5&amp;"!$AK$41:$AK$406"))*SUM($F$3:$I$3)</f>
        <v>0</v>
      </c>
      <c r="C29" s="65" cm="1">
        <f t="array" aca="1" ref="C29" ca="1">_xlfn.XLOOKUP(A29,INDIRECT($A$5&amp;"!$AJ$41:$AJ$406"),INDIRECT($A$5&amp;"!$AL$41:$AL$406"))*SUM($F$3:$I$3)</f>
        <v>45</v>
      </c>
      <c r="D29" s="65" cm="1">
        <f t="array" aca="1" ref="D29" ca="1">_xlfn.XLOOKUP(A29,INDIRECT($A$5&amp;"!$AJ$41:$AJ$406"),INDIRECT($A$5&amp;"!$AO$41:$AO$406"))*SUM($F$3:$I$3)</f>
        <v>38.25</v>
      </c>
      <c r="E29" s="34" cm="1">
        <f t="array" ref="E29">SUMPRODUCT(('PT Storengy'!$B$8:$I$372)*('PT Storengy'!$A$8:$A$372=$A29)*('PT Storengy'!$B$5:$I$5=$A$6)*('PT Storengy'!$B$7:$I$7=$A$7))</f>
        <v>0.35</v>
      </c>
      <c r="F29" s="107">
        <f t="shared" ca="1" si="1"/>
        <v>3.1687500000000002</v>
      </c>
      <c r="G29" s="51">
        <f t="shared" ca="1" si="9"/>
        <v>6.5000000000000002E-2</v>
      </c>
      <c r="H29" s="35" cm="1">
        <f t="array" aca="1" ref="H29" ca="1">IF(ROUND(ROUND(G29,2)-G29,4)=0,_xlfn.XLOOKUP(G29,INDIRECT($A$4&amp;"!$G$41:$G$141"),INDIRECT($A$4&amp;"!$A$41:$A$141"),0,1,1),IF(G29&gt;=1,0,(ROUNDUP(G29,2)-G29)*100*_xlfn.XLOOKUP(G29,INDIRECT($A$4&amp;"!$G$41:$G$141"),INDIRECT($A$4&amp;"!$A$41:$A$141"),0,-1,-1)+(G29-ROUNDDOWN(G29,2))*100*_xlfn.XLOOKUP(G29,INDIRECT($A$4&amp;"!$G$41:$G$141"),INDIRECT($A$4&amp;"!$A$41:$A$141"),0,1,1)))</f>
        <v>0.99999999999999956</v>
      </c>
      <c r="I29" s="66">
        <f t="shared" ca="1" si="2"/>
        <v>243.74999999999994</v>
      </c>
      <c r="J29" s="106" cm="1">
        <f t="array" aca="1" ref="J29" ca="1">IF(COUNTIFS('PTC NaTran'!$K$7:$K$15996,"",'PTC NaTran'!$A$7:$A$15996,J$16,'PTC NaTran'!$D$7:$D$15996,$A29,'PTC NaTran'!$C$7:$C$15996,"DEL")&gt;0,J$14,SUMIFS('PTC NaTran'!$K$7:$K$15996,'PTC NaTran'!$A$7:$A$15996,J$16,'PTC NaTran'!$D$7:$D$15996,$A29,'PTC NaTran'!$C$7:$C$15996,"DEL")*1.0026*$F$4/INDIRECT($A$4&amp;"!D9"))</f>
        <v>375.00000000000006</v>
      </c>
      <c r="K29" s="106" cm="1">
        <f t="array" aca="1" ref="K29" ca="1">IF(COUNTIFS('PTC NaTran'!$K$7:$K$15996,"",'PTC NaTran'!$A$7:$A$15996,K$16,'PTC NaTran'!$D$7:$D$15996,$A29,'PTC NaTran'!$C$7:$C$15996,"DEL")&gt;0,K$14,SUMIFS('PTC NaTran'!$K$7:$K$15996,'PTC NaTran'!$A$7:$A$15996,K$16,'PTC NaTran'!$D$7:$D$15996,$A29,'PTC NaTran'!$C$7:$C$15996,"DEL")*1.0026*$F$4/INDIRECT($A$4&amp;"!D9"))</f>
        <v>278.72280000000006</v>
      </c>
      <c r="L29" s="107">
        <f t="shared" ca="1" si="3"/>
        <v>3.1687500000000002</v>
      </c>
      <c r="M29" s="51">
        <f t="shared" ca="1" si="4"/>
        <v>6.5000000000000002E-2</v>
      </c>
      <c r="N29" s="35" cm="1">
        <f t="array" aca="1" ref="N29" ca="1">IF(ROUND(ROUND(M29,2)-M29,4)=0,_xlfn.XLOOKUP(M29,INDIRECT($A$4&amp;"!$G$41:$G$141"),INDIRECT($A$4&amp;"!$A$41:$A$141"),0,1,1),IF(M29&gt;=1,0,(ROUNDUP(M29,2)-M29)*100*_xlfn.XLOOKUP(M29,INDIRECT($A$4&amp;"!$G$41:$G$141"),INDIRECT($A$4&amp;"!$A$41:$A$141"),0,-1,-1)+(M29-ROUNDDOWN(M29,2))*100*_xlfn.XLOOKUP(M29,INDIRECT($A$4&amp;"!$G$41:$G$141"),INDIRECT($A$4&amp;"!$A$41:$A$141"),0,1,1)))</f>
        <v>0.99999999999999956</v>
      </c>
      <c r="O29" s="66">
        <f t="shared" ca="1" si="5"/>
        <v>243.74999999999994</v>
      </c>
      <c r="S29" s="107">
        <f t="shared" ca="1" si="0"/>
        <v>4.875</v>
      </c>
      <c r="T29" s="51">
        <f t="shared" ca="1" si="6"/>
        <v>0.1</v>
      </c>
      <c r="U29" s="35" cm="1">
        <f t="array" aca="1" ref="U29" ca="1">IF(ROUND(ROUND(T29,2)-T29,4)=0,_xlfn.XLOOKUP(T29,INDIRECT($A$4&amp;"!$G$41:$G$141"),INDIRECT($A$4&amp;"!$A$41:$A$141"),0,1,1),IF(T29&gt;=1,0,(ROUNDUP(T29,2)-T29)*100*_xlfn.XLOOKUP(T29,INDIRECT($A$4&amp;"!$G$41:$G$141"),INDIRECT($A$4&amp;"!$A$41:$A$141"),0,-1,-1)+(T29-ROUNDDOWN(T29,2))*100*_xlfn.XLOOKUP(T29,INDIRECT($A$4&amp;"!$G$41:$G$141"),INDIRECT($A$4&amp;"!$A$41:$A$141"),0,1,1)))</f>
        <v>1</v>
      </c>
      <c r="V29" s="66">
        <f t="shared" ca="1" si="7"/>
        <v>375.00000000000006</v>
      </c>
    </row>
    <row r="30" spans="1:22" x14ac:dyDescent="0.35">
      <c r="A30" s="32">
        <f t="shared" si="8"/>
        <v>46491</v>
      </c>
      <c r="B30" s="65" cm="1">
        <f t="array" aca="1" ref="B30" ca="1">_xlfn.XLOOKUP(A30,INDIRECT($A$5&amp;"!$AJ$41:$AJ$406"),INDIRECT($A$5&amp;"!$AK$41:$AK$406"))*SUM($F$3:$I$3)</f>
        <v>0</v>
      </c>
      <c r="C30" s="65" cm="1">
        <f t="array" aca="1" ref="C30" ca="1">_xlfn.XLOOKUP(A30,INDIRECT($A$5&amp;"!$AJ$41:$AJ$406"),INDIRECT($A$5&amp;"!$AL$41:$AL$406"))*SUM($F$3:$I$3)</f>
        <v>45</v>
      </c>
      <c r="D30" s="65" cm="1">
        <f t="array" aca="1" ref="D30" ca="1">_xlfn.XLOOKUP(A30,INDIRECT($A$5&amp;"!$AJ$41:$AJ$406"),INDIRECT($A$5&amp;"!$AO$41:$AO$406"))*SUM($F$3:$I$3)</f>
        <v>38.25</v>
      </c>
      <c r="E30" s="34" cm="1">
        <f t="array" ref="E30">SUMPRODUCT(('PT Storengy'!$B$8:$I$372)*('PT Storengy'!$A$8:$A$372=$A30)*('PT Storengy'!$B$5:$I$5=$A$6)*('PT Storengy'!$B$7:$I$7=$A$7))</f>
        <v>0.35</v>
      </c>
      <c r="F30" s="107">
        <f t="shared" ca="1" si="1"/>
        <v>3.4125000000000001</v>
      </c>
      <c r="G30" s="51">
        <f t="shared" ca="1" si="9"/>
        <v>7.0419999999999996E-2</v>
      </c>
      <c r="H30" s="35" cm="1">
        <f t="array" aca="1" ref="H30" ca="1">IF(ROUND(ROUND(G30,2)-G30,4)=0,_xlfn.XLOOKUP(G30,INDIRECT($A$4&amp;"!$G$41:$G$141"),INDIRECT($A$4&amp;"!$A$41:$A$141"),0,1,1),IF(G30&gt;=1,0,(ROUNDUP(G30,2)-G30)*100*_xlfn.XLOOKUP(G30,INDIRECT($A$4&amp;"!$G$41:$G$141"),INDIRECT($A$4&amp;"!$A$41:$A$141"),0,-1,-1)+(G30-ROUNDDOWN(G30,2))*100*_xlfn.XLOOKUP(G30,INDIRECT($A$4&amp;"!$G$41:$G$141"),INDIRECT($A$4&amp;"!$A$41:$A$141"),0,1,1)))</f>
        <v>0.99999999999999956</v>
      </c>
      <c r="I30" s="66">
        <f t="shared" ca="1" si="2"/>
        <v>243.74999999999994</v>
      </c>
      <c r="J30" s="106" cm="1">
        <f t="array" aca="1" ref="J30" ca="1">IF(COUNTIFS('PTC NaTran'!$K$7:$K$15996,"",'PTC NaTran'!$A$7:$A$15996,J$16,'PTC NaTran'!$D$7:$D$15996,$A30,'PTC NaTran'!$C$7:$C$15996,"DEL")&gt;0,J$14,SUMIFS('PTC NaTran'!$K$7:$K$15996,'PTC NaTran'!$A$7:$A$15996,J$16,'PTC NaTran'!$D$7:$D$15996,$A30,'PTC NaTran'!$C$7:$C$15996,"DEL")*1.0026*$F$4/INDIRECT($A$4&amp;"!D9"))</f>
        <v>375.00000000000006</v>
      </c>
      <c r="K30" s="106" cm="1">
        <f t="array" aca="1" ref="K30" ca="1">IF(COUNTIFS('PTC NaTran'!$K$7:$K$15996,"",'PTC NaTran'!$A$7:$A$15996,K$16,'PTC NaTran'!$D$7:$D$15996,$A30,'PTC NaTran'!$C$7:$C$15996,"DEL")&gt;0,K$14,SUMIFS('PTC NaTran'!$K$7:$K$15996,'PTC NaTran'!$A$7:$A$15996,K$16,'PTC NaTran'!$D$7:$D$15996,$A30,'PTC NaTran'!$C$7:$C$15996,"DEL")*1.0026*$F$4/INDIRECT($A$4&amp;"!D9"))</f>
        <v>278.72280000000006</v>
      </c>
      <c r="L30" s="107">
        <f t="shared" ca="1" si="3"/>
        <v>3.4125000000000001</v>
      </c>
      <c r="M30" s="51">
        <f t="shared" ca="1" si="4"/>
        <v>7.0419999999999996E-2</v>
      </c>
      <c r="N30" s="35" cm="1">
        <f t="array" aca="1" ref="N30" ca="1">IF(ROUND(ROUND(M30,2)-M30,4)=0,_xlfn.XLOOKUP(M30,INDIRECT($A$4&amp;"!$G$41:$G$141"),INDIRECT($A$4&amp;"!$A$41:$A$141"),0,1,1),IF(M30&gt;=1,0,(ROUNDUP(M30,2)-M30)*100*_xlfn.XLOOKUP(M30,INDIRECT($A$4&amp;"!$G$41:$G$141"),INDIRECT($A$4&amp;"!$A$41:$A$141"),0,-1,-1)+(M30-ROUNDDOWN(M30,2))*100*_xlfn.XLOOKUP(M30,INDIRECT($A$4&amp;"!$G$41:$G$141"),INDIRECT($A$4&amp;"!$A$41:$A$141"),0,1,1)))</f>
        <v>0.99999999999999956</v>
      </c>
      <c r="O30" s="66">
        <f t="shared" ca="1" si="5"/>
        <v>243.74999999999994</v>
      </c>
      <c r="S30" s="107">
        <f t="shared" ca="1" si="0"/>
        <v>5.25</v>
      </c>
      <c r="T30" s="51">
        <f t="shared" ca="1" si="6"/>
        <v>0.10833</v>
      </c>
      <c r="U30" s="35" cm="1">
        <f t="array" aca="1" ref="U30" ca="1">IF(ROUND(ROUND(T30,2)-T30,4)=0,_xlfn.XLOOKUP(T30,INDIRECT($A$4&amp;"!$G$41:$G$141"),INDIRECT($A$4&amp;"!$A$41:$A$141"),0,1,1),IF(T30&gt;=1,0,(ROUNDUP(T30,2)-T30)*100*_xlfn.XLOOKUP(T30,INDIRECT($A$4&amp;"!$G$41:$G$141"),INDIRECT($A$4&amp;"!$A$41:$A$141"),0,-1,-1)+(T30-ROUNDDOWN(T30,2))*100*_xlfn.XLOOKUP(T30,INDIRECT($A$4&amp;"!$G$41:$G$141"),INDIRECT($A$4&amp;"!$A$41:$A$141"),0,1,1)))</f>
        <v>0.99999999999999956</v>
      </c>
      <c r="V30" s="66">
        <f t="shared" ca="1" si="7"/>
        <v>374.99999999999989</v>
      </c>
    </row>
    <row r="31" spans="1:22" x14ac:dyDescent="0.35">
      <c r="A31" s="32">
        <f t="shared" si="8"/>
        <v>46492</v>
      </c>
      <c r="B31" s="65" cm="1">
        <f t="array" aca="1" ref="B31" ca="1">_xlfn.XLOOKUP(A31,INDIRECT($A$5&amp;"!$AJ$41:$AJ$406"),INDIRECT($A$5&amp;"!$AK$41:$AK$406"))*SUM($F$3:$I$3)</f>
        <v>0</v>
      </c>
      <c r="C31" s="65" cm="1">
        <f t="array" aca="1" ref="C31" ca="1">_xlfn.XLOOKUP(A31,INDIRECT($A$5&amp;"!$AJ$41:$AJ$406"),INDIRECT($A$5&amp;"!$AL$41:$AL$406"))*SUM($F$3:$I$3)</f>
        <v>45</v>
      </c>
      <c r="D31" s="65" cm="1">
        <f t="array" aca="1" ref="D31" ca="1">_xlfn.XLOOKUP(A31,INDIRECT($A$5&amp;"!$AJ$41:$AJ$406"),INDIRECT($A$5&amp;"!$AO$41:$AO$406"))*SUM($F$3:$I$3)</f>
        <v>38.25</v>
      </c>
      <c r="E31" s="34" cm="1">
        <f t="array" ref="E31">SUMPRODUCT(('PT Storengy'!$B$8:$I$372)*('PT Storengy'!$A$8:$A$372=$A31)*('PT Storengy'!$B$5:$I$5=$A$6)*('PT Storengy'!$B$7:$I$7=$A$7))</f>
        <v>0.35</v>
      </c>
      <c r="F31" s="107">
        <f t="shared" ca="1" si="1"/>
        <v>3.65625</v>
      </c>
      <c r="G31" s="51">
        <f t="shared" ca="1" si="9"/>
        <v>7.5829999999999995E-2</v>
      </c>
      <c r="H31" s="35" cm="1">
        <f t="array" aca="1" ref="H31" ca="1">IF(ROUND(ROUND(G31,2)-G31,4)=0,_xlfn.XLOOKUP(G31,INDIRECT($A$4&amp;"!$G$41:$G$141"),INDIRECT($A$4&amp;"!$A$41:$A$141"),0,1,1),IF(G31&gt;=1,0,(ROUNDUP(G31,2)-G31)*100*_xlfn.XLOOKUP(G31,INDIRECT($A$4&amp;"!$G$41:$G$141"),INDIRECT($A$4&amp;"!$A$41:$A$141"),0,-1,-1)+(G31-ROUNDDOWN(G31,2))*100*_xlfn.XLOOKUP(G31,INDIRECT($A$4&amp;"!$G$41:$G$141"),INDIRECT($A$4&amp;"!$A$41:$A$141"),0,1,1)))</f>
        <v>0.99999999999999956</v>
      </c>
      <c r="I31" s="66">
        <f t="shared" ca="1" si="2"/>
        <v>243.74999999999994</v>
      </c>
      <c r="J31" s="106" cm="1">
        <f t="array" aca="1" ref="J31" ca="1">IF(COUNTIFS('PTC NaTran'!$K$7:$K$15996,"",'PTC NaTran'!$A$7:$A$15996,J$16,'PTC NaTran'!$D$7:$D$15996,$A31,'PTC NaTran'!$C$7:$C$15996,"DEL")&gt;0,J$14,SUMIFS('PTC NaTran'!$K$7:$K$15996,'PTC NaTran'!$A$7:$A$15996,J$16,'PTC NaTran'!$D$7:$D$15996,$A31,'PTC NaTran'!$C$7:$C$15996,"DEL")*1.0026*$F$4/INDIRECT($A$4&amp;"!D9"))</f>
        <v>375.00000000000006</v>
      </c>
      <c r="K31" s="106" cm="1">
        <f t="array" aca="1" ref="K31" ca="1">IF(COUNTIFS('PTC NaTran'!$K$7:$K$15996,"",'PTC NaTran'!$A$7:$A$15996,K$16,'PTC NaTran'!$D$7:$D$15996,$A31,'PTC NaTran'!$C$7:$C$15996,"DEL")&gt;0,K$14,SUMIFS('PTC NaTran'!$K$7:$K$15996,'PTC NaTran'!$A$7:$A$15996,K$16,'PTC NaTran'!$D$7:$D$15996,$A31,'PTC NaTran'!$C$7:$C$15996,"DEL")*1.0026*$F$4/INDIRECT($A$4&amp;"!D9"))</f>
        <v>278.72280000000006</v>
      </c>
      <c r="L31" s="107">
        <f t="shared" ca="1" si="3"/>
        <v>3.65625</v>
      </c>
      <c r="M31" s="51">
        <f t="shared" ca="1" si="4"/>
        <v>7.5829999999999995E-2</v>
      </c>
      <c r="N31" s="35" cm="1">
        <f t="array" aca="1" ref="N31" ca="1">IF(ROUND(ROUND(M31,2)-M31,4)=0,_xlfn.XLOOKUP(M31,INDIRECT($A$4&amp;"!$G$41:$G$141"),INDIRECT($A$4&amp;"!$A$41:$A$141"),0,1,1),IF(M31&gt;=1,0,(ROUNDUP(M31,2)-M31)*100*_xlfn.XLOOKUP(M31,INDIRECT($A$4&amp;"!$G$41:$G$141"),INDIRECT($A$4&amp;"!$A$41:$A$141"),0,-1,-1)+(M31-ROUNDDOWN(M31,2))*100*_xlfn.XLOOKUP(M31,INDIRECT($A$4&amp;"!$G$41:$G$141"),INDIRECT($A$4&amp;"!$A$41:$A$141"),0,1,1)))</f>
        <v>0.99999999999999956</v>
      </c>
      <c r="O31" s="66">
        <f t="shared" ca="1" si="5"/>
        <v>243.74999999999994</v>
      </c>
      <c r="S31" s="107">
        <f t="shared" ca="1" si="0"/>
        <v>5.625</v>
      </c>
      <c r="T31" s="51">
        <f t="shared" ca="1" si="6"/>
        <v>0.11667</v>
      </c>
      <c r="U31" s="35" cm="1">
        <f t="array" aca="1" ref="U31" ca="1">IF(ROUND(ROUND(T31,2)-T31,4)=0,_xlfn.XLOOKUP(T31,INDIRECT($A$4&amp;"!$G$41:$G$141"),INDIRECT($A$4&amp;"!$A$41:$A$141"),0,1,1),IF(T31&gt;=1,0,(ROUNDUP(T31,2)-T31)*100*_xlfn.XLOOKUP(T31,INDIRECT($A$4&amp;"!$G$41:$G$141"),INDIRECT($A$4&amp;"!$A$41:$A$141"),0,-1,-1)+(T31-ROUNDDOWN(T31,2))*100*_xlfn.XLOOKUP(T31,INDIRECT($A$4&amp;"!$G$41:$G$141"),INDIRECT($A$4&amp;"!$A$41:$A$141"),0,1,1)))</f>
        <v>0.99999999999999956</v>
      </c>
      <c r="V31" s="66">
        <f t="shared" ca="1" si="7"/>
        <v>374.99999999999989</v>
      </c>
    </row>
    <row r="32" spans="1:22" x14ac:dyDescent="0.35">
      <c r="A32" s="32">
        <f t="shared" si="8"/>
        <v>46493</v>
      </c>
      <c r="B32" s="65" cm="1">
        <f t="array" aca="1" ref="B32" ca="1">_xlfn.XLOOKUP(A32,INDIRECT($A$5&amp;"!$AJ$41:$AJ$406"),INDIRECT($A$5&amp;"!$AK$41:$AK$406"))*SUM($F$3:$I$3)</f>
        <v>0</v>
      </c>
      <c r="C32" s="65" cm="1">
        <f t="array" aca="1" ref="C32" ca="1">_xlfn.XLOOKUP(A32,INDIRECT($A$5&amp;"!$AJ$41:$AJ$406"),INDIRECT($A$5&amp;"!$AL$41:$AL$406"))*SUM($F$3:$I$3)</f>
        <v>45</v>
      </c>
      <c r="D32" s="65" cm="1">
        <f t="array" aca="1" ref="D32" ca="1">_xlfn.XLOOKUP(A32,INDIRECT($A$5&amp;"!$AJ$41:$AJ$406"),INDIRECT($A$5&amp;"!$AO$41:$AO$406"))*SUM($F$3:$I$3)</f>
        <v>38.25</v>
      </c>
      <c r="E32" s="34" cm="1">
        <f t="array" ref="E32">SUMPRODUCT(('PT Storengy'!$B$8:$I$372)*('PT Storengy'!$A$8:$A$372=$A32)*('PT Storengy'!$B$5:$I$5=$A$6)*('PT Storengy'!$B$7:$I$7=$A$7))</f>
        <v>0.35</v>
      </c>
      <c r="F32" s="107">
        <f t="shared" ca="1" si="1"/>
        <v>3.9</v>
      </c>
      <c r="G32" s="51">
        <f t="shared" ca="1" si="9"/>
        <v>8.1250000000000003E-2</v>
      </c>
      <c r="H32" s="35" cm="1">
        <f t="array" aca="1" ref="H32" ca="1">IF(ROUND(ROUND(G32,2)-G32,4)=0,_xlfn.XLOOKUP(G32,INDIRECT($A$4&amp;"!$G$41:$G$141"),INDIRECT($A$4&amp;"!$A$41:$A$141"),0,1,1),IF(G32&gt;=1,0,(ROUNDUP(G32,2)-G32)*100*_xlfn.XLOOKUP(G32,INDIRECT($A$4&amp;"!$G$41:$G$141"),INDIRECT($A$4&amp;"!$A$41:$A$141"),0,-1,-1)+(G32-ROUNDDOWN(G32,2))*100*_xlfn.XLOOKUP(G32,INDIRECT($A$4&amp;"!$G$41:$G$141"),INDIRECT($A$4&amp;"!$A$41:$A$141"),0,1,1)))</f>
        <v>0.99999999999999944</v>
      </c>
      <c r="I32" s="66">
        <f t="shared" ca="1" si="2"/>
        <v>243.74999999999991</v>
      </c>
      <c r="J32" s="106" cm="1">
        <f t="array" aca="1" ref="J32" ca="1">IF(COUNTIFS('PTC NaTran'!$K$7:$K$15996,"",'PTC NaTran'!$A$7:$A$15996,J$16,'PTC NaTran'!$D$7:$D$15996,$A32,'PTC NaTran'!$C$7:$C$15996,"DEL")&gt;0,J$14,SUMIFS('PTC NaTran'!$K$7:$K$15996,'PTC NaTran'!$A$7:$A$15996,J$16,'PTC NaTran'!$D$7:$D$15996,$A32,'PTC NaTran'!$C$7:$C$15996,"DEL")*1.0026*$F$4/INDIRECT($A$4&amp;"!D9"))</f>
        <v>375.00000000000006</v>
      </c>
      <c r="K32" s="106" cm="1">
        <f t="array" aca="1" ref="K32" ca="1">IF(COUNTIFS('PTC NaTran'!$K$7:$K$15996,"",'PTC NaTran'!$A$7:$A$15996,K$16,'PTC NaTran'!$D$7:$D$15996,$A32,'PTC NaTran'!$C$7:$C$15996,"DEL")&gt;0,K$14,SUMIFS('PTC NaTran'!$K$7:$K$15996,'PTC NaTran'!$A$7:$A$15996,K$16,'PTC NaTran'!$D$7:$D$15996,$A32,'PTC NaTran'!$C$7:$C$15996,"DEL")*1.0026*$F$4/INDIRECT($A$4&amp;"!D9"))</f>
        <v>278.72280000000006</v>
      </c>
      <c r="L32" s="107">
        <f t="shared" ca="1" si="3"/>
        <v>3.9</v>
      </c>
      <c r="M32" s="51">
        <f t="shared" ca="1" si="4"/>
        <v>8.1250000000000003E-2</v>
      </c>
      <c r="N32" s="35" cm="1">
        <f t="array" aca="1" ref="N32" ca="1">IF(ROUND(ROUND(M32,2)-M32,4)=0,_xlfn.XLOOKUP(M32,INDIRECT($A$4&amp;"!$G$41:$G$141"),INDIRECT($A$4&amp;"!$A$41:$A$141"),0,1,1),IF(M32&gt;=1,0,(ROUNDUP(M32,2)-M32)*100*_xlfn.XLOOKUP(M32,INDIRECT($A$4&amp;"!$G$41:$G$141"),INDIRECT($A$4&amp;"!$A$41:$A$141"),0,-1,-1)+(M32-ROUNDDOWN(M32,2))*100*_xlfn.XLOOKUP(M32,INDIRECT($A$4&amp;"!$G$41:$G$141"),INDIRECT($A$4&amp;"!$A$41:$A$141"),0,1,1)))</f>
        <v>0.99999999999999944</v>
      </c>
      <c r="O32" s="66">
        <f t="shared" ca="1" si="5"/>
        <v>243.74999999999991</v>
      </c>
      <c r="S32" s="107">
        <f t="shared" ca="1" si="0"/>
        <v>6</v>
      </c>
      <c r="T32" s="51">
        <f t="shared" ca="1" si="6"/>
        <v>0.125</v>
      </c>
      <c r="U32" s="35" cm="1">
        <f t="array" aca="1" ref="U32" ca="1">IF(ROUND(ROUND(T32,2)-T32,4)=0,_xlfn.XLOOKUP(T32,INDIRECT($A$4&amp;"!$G$41:$G$141"),INDIRECT($A$4&amp;"!$A$41:$A$141"),0,1,1),IF(T32&gt;=1,0,(ROUNDUP(T32,2)-T32)*100*_xlfn.XLOOKUP(T32,INDIRECT($A$4&amp;"!$G$41:$G$141"),INDIRECT($A$4&amp;"!$A$41:$A$141"),0,-1,-1)+(T32-ROUNDDOWN(T32,2))*100*_xlfn.XLOOKUP(T32,INDIRECT($A$4&amp;"!$G$41:$G$141"),INDIRECT($A$4&amp;"!$A$41:$A$141"),0,1,1)))</f>
        <v>1.0000000000000009</v>
      </c>
      <c r="V32" s="66">
        <f t="shared" ca="1" si="7"/>
        <v>375.0000000000004</v>
      </c>
    </row>
    <row r="33" spans="1:22" x14ac:dyDescent="0.35">
      <c r="A33" s="32">
        <f t="shared" si="8"/>
        <v>46494</v>
      </c>
      <c r="B33" s="65" cm="1">
        <f t="array" aca="1" ref="B33" ca="1">_xlfn.XLOOKUP(A33,INDIRECT($A$5&amp;"!$AJ$41:$AJ$406"),INDIRECT($A$5&amp;"!$AK$41:$AK$406"))*SUM($F$3:$I$3)</f>
        <v>0</v>
      </c>
      <c r="C33" s="65" cm="1">
        <f t="array" aca="1" ref="C33" ca="1">_xlfn.XLOOKUP(A33,INDIRECT($A$5&amp;"!$AJ$41:$AJ$406"),INDIRECT($A$5&amp;"!$AL$41:$AL$406"))*SUM($F$3:$I$3)</f>
        <v>45</v>
      </c>
      <c r="D33" s="65" cm="1">
        <f t="array" aca="1" ref="D33" ca="1">_xlfn.XLOOKUP(A33,INDIRECT($A$5&amp;"!$AJ$41:$AJ$406"),INDIRECT($A$5&amp;"!$AO$41:$AO$406"))*SUM($F$3:$I$3)</f>
        <v>38.25</v>
      </c>
      <c r="E33" s="34" cm="1">
        <f t="array" ref="E33">SUMPRODUCT(('PT Storengy'!$B$8:$I$372)*('PT Storengy'!$A$8:$A$372=$A33)*('PT Storengy'!$B$5:$I$5=$A$6)*('PT Storengy'!$B$7:$I$7=$A$7))</f>
        <v>0.35</v>
      </c>
      <c r="F33" s="107">
        <f t="shared" ca="1" si="1"/>
        <v>4.1437499999999998</v>
      </c>
      <c r="G33" s="51">
        <f t="shared" ca="1" si="9"/>
        <v>8.6669999999999997E-2</v>
      </c>
      <c r="H33" s="35" cm="1">
        <f t="array" aca="1" ref="H33" ca="1">IF(ROUND(ROUND(G33,2)-G33,4)=0,_xlfn.XLOOKUP(G33,INDIRECT($A$4&amp;"!$G$41:$G$141"),INDIRECT($A$4&amp;"!$A$41:$A$141"),0,1,1),IF(G33&gt;=1,0,(ROUNDUP(G33,2)-G33)*100*_xlfn.XLOOKUP(G33,INDIRECT($A$4&amp;"!$G$41:$G$141"),INDIRECT($A$4&amp;"!$A$41:$A$141"),0,-1,-1)+(G33-ROUNDDOWN(G33,2))*100*_xlfn.XLOOKUP(G33,INDIRECT($A$4&amp;"!$G$41:$G$141"),INDIRECT($A$4&amp;"!$A$41:$A$141"),0,1,1)))</f>
        <v>0.99999999999999956</v>
      </c>
      <c r="I33" s="66">
        <f t="shared" ca="1" si="2"/>
        <v>243.74999999999994</v>
      </c>
      <c r="J33" s="106" cm="1">
        <f t="array" aca="1" ref="J33" ca="1">IF(COUNTIFS('PTC NaTran'!$K$7:$K$15996,"",'PTC NaTran'!$A$7:$A$15996,J$16,'PTC NaTran'!$D$7:$D$15996,$A33,'PTC NaTran'!$C$7:$C$15996,"DEL")&gt;0,J$14,SUMIFS('PTC NaTran'!$K$7:$K$15996,'PTC NaTran'!$A$7:$A$15996,J$16,'PTC NaTran'!$D$7:$D$15996,$A33,'PTC NaTran'!$C$7:$C$15996,"DEL")*1.0026*$F$4/INDIRECT($A$4&amp;"!D9"))</f>
        <v>375.00000000000006</v>
      </c>
      <c r="K33" s="106" cm="1">
        <f t="array" aca="1" ref="K33" ca="1">IF(COUNTIFS('PTC NaTran'!$K$7:$K$15996,"",'PTC NaTran'!$A$7:$A$15996,K$16,'PTC NaTran'!$D$7:$D$15996,$A33,'PTC NaTran'!$C$7:$C$15996,"DEL")&gt;0,K$14,SUMIFS('PTC NaTran'!$K$7:$K$15996,'PTC NaTran'!$A$7:$A$15996,K$16,'PTC NaTran'!$D$7:$D$15996,$A33,'PTC NaTran'!$C$7:$C$15996,"DEL")*1.0026*$F$4/INDIRECT($A$4&amp;"!D9"))</f>
        <v>375.00000000000006</v>
      </c>
      <c r="L33" s="107">
        <f t="shared" ca="1" si="3"/>
        <v>4.1437499999999998</v>
      </c>
      <c r="M33" s="51">
        <f t="shared" ca="1" si="4"/>
        <v>8.6669999999999997E-2</v>
      </c>
      <c r="N33" s="35" cm="1">
        <f t="array" aca="1" ref="N33" ca="1">IF(ROUND(ROUND(M33,2)-M33,4)=0,_xlfn.XLOOKUP(M33,INDIRECT($A$4&amp;"!$G$41:$G$141"),INDIRECT($A$4&amp;"!$A$41:$A$141"),0,1,1),IF(M33&gt;=1,0,(ROUNDUP(M33,2)-M33)*100*_xlfn.XLOOKUP(M33,INDIRECT($A$4&amp;"!$G$41:$G$141"),INDIRECT($A$4&amp;"!$A$41:$A$141"),0,-1,-1)+(M33-ROUNDDOWN(M33,2))*100*_xlfn.XLOOKUP(M33,INDIRECT($A$4&amp;"!$G$41:$G$141"),INDIRECT($A$4&amp;"!$A$41:$A$141"),0,1,1)))</f>
        <v>0.99999999999999956</v>
      </c>
      <c r="O33" s="66">
        <f t="shared" ca="1" si="5"/>
        <v>243.74999999999994</v>
      </c>
      <c r="S33" s="107">
        <f t="shared" ca="1" si="0"/>
        <v>6.375</v>
      </c>
      <c r="T33" s="51">
        <f t="shared" ca="1" si="6"/>
        <v>0.13333</v>
      </c>
      <c r="U33" s="35" cm="1">
        <f t="array" aca="1" ref="U33" ca="1">IF(ROUND(ROUND(T33,2)-T33,4)=0,_xlfn.XLOOKUP(T33,INDIRECT($A$4&amp;"!$G$41:$G$141"),INDIRECT($A$4&amp;"!$A$41:$A$141"),0,1,1),IF(T33&gt;=1,0,(ROUNDUP(T33,2)-T33)*100*_xlfn.XLOOKUP(T33,INDIRECT($A$4&amp;"!$G$41:$G$141"),INDIRECT($A$4&amp;"!$A$41:$A$141"),0,-1,-1)+(T33-ROUNDDOWN(T33,2))*100*_xlfn.XLOOKUP(T33,INDIRECT($A$4&amp;"!$G$41:$G$141"),INDIRECT($A$4&amp;"!$A$41:$A$141"),0,1,1)))</f>
        <v>1.0000000000000009</v>
      </c>
      <c r="V33" s="66">
        <f t="shared" ca="1" si="7"/>
        <v>375.0000000000004</v>
      </c>
    </row>
    <row r="34" spans="1:22" x14ac:dyDescent="0.35">
      <c r="A34" s="32">
        <f t="shared" si="8"/>
        <v>46495</v>
      </c>
      <c r="B34" s="65" cm="1">
        <f t="array" aca="1" ref="B34" ca="1">_xlfn.XLOOKUP(A34,INDIRECT($A$5&amp;"!$AJ$41:$AJ$406"),INDIRECT($A$5&amp;"!$AK$41:$AK$406"))*SUM($F$3:$I$3)</f>
        <v>0</v>
      </c>
      <c r="C34" s="65" cm="1">
        <f t="array" aca="1" ref="C34" ca="1">_xlfn.XLOOKUP(A34,INDIRECT($A$5&amp;"!$AJ$41:$AJ$406"),INDIRECT($A$5&amp;"!$AL$41:$AL$406"))*SUM($F$3:$I$3)</f>
        <v>45</v>
      </c>
      <c r="D34" s="65" cm="1">
        <f t="array" aca="1" ref="D34" ca="1">_xlfn.XLOOKUP(A34,INDIRECT($A$5&amp;"!$AJ$41:$AJ$406"),INDIRECT($A$5&amp;"!$AO$41:$AO$406"))*SUM($F$3:$I$3)</f>
        <v>38.25</v>
      </c>
      <c r="E34" s="34" cm="1">
        <f t="array" ref="E34">SUMPRODUCT(('PT Storengy'!$B$8:$I$372)*('PT Storengy'!$A$8:$A$372=$A34)*('PT Storengy'!$B$5:$I$5=$A$6)*('PT Storengy'!$B$7:$I$7=$A$7))</f>
        <v>0.35</v>
      </c>
      <c r="F34" s="107">
        <f t="shared" ca="1" si="1"/>
        <v>4.3874999999999993</v>
      </c>
      <c r="G34" s="51">
        <f t="shared" ca="1" si="9"/>
        <v>9.2079999999999995E-2</v>
      </c>
      <c r="H34" s="35" cm="1">
        <f t="array" aca="1" ref="H34" ca="1">IF(ROUND(ROUND(G34,2)-G34,4)=0,_xlfn.XLOOKUP(G34,INDIRECT($A$4&amp;"!$G$41:$G$141"),INDIRECT($A$4&amp;"!$A$41:$A$141"),0,1,1),IF(G34&gt;=1,0,(ROUNDUP(G34,2)-G34)*100*_xlfn.XLOOKUP(G34,INDIRECT($A$4&amp;"!$G$41:$G$141"),INDIRECT($A$4&amp;"!$A$41:$A$141"),0,-1,-1)+(G34-ROUNDDOWN(G34,2))*100*_xlfn.XLOOKUP(G34,INDIRECT($A$4&amp;"!$G$41:$G$141"),INDIRECT($A$4&amp;"!$A$41:$A$141"),0,1,1)))</f>
        <v>0.99999999999999944</v>
      </c>
      <c r="I34" s="66">
        <f t="shared" ca="1" si="2"/>
        <v>243.74999999999991</v>
      </c>
      <c r="J34" s="106" cm="1">
        <f t="array" aca="1" ref="J34" ca="1">IF(COUNTIFS('PTC NaTran'!$K$7:$K$15996,"",'PTC NaTran'!$A$7:$A$15996,J$16,'PTC NaTran'!$D$7:$D$15996,$A34,'PTC NaTran'!$C$7:$C$15996,"DEL")&gt;0,J$14,SUMIFS('PTC NaTran'!$K$7:$K$15996,'PTC NaTran'!$A$7:$A$15996,J$16,'PTC NaTran'!$D$7:$D$15996,$A34,'PTC NaTran'!$C$7:$C$15996,"DEL")*1.0026*$F$4/INDIRECT($A$4&amp;"!D9"))</f>
        <v>375.00000000000006</v>
      </c>
      <c r="K34" s="106" cm="1">
        <f t="array" aca="1" ref="K34" ca="1">IF(COUNTIFS('PTC NaTran'!$K$7:$K$15996,"",'PTC NaTran'!$A$7:$A$15996,K$16,'PTC NaTran'!$D$7:$D$15996,$A34,'PTC NaTran'!$C$7:$C$15996,"DEL")&gt;0,K$14,SUMIFS('PTC NaTran'!$K$7:$K$15996,'PTC NaTran'!$A$7:$A$15996,K$16,'PTC NaTran'!$D$7:$D$15996,$A34,'PTC NaTran'!$C$7:$C$15996,"DEL")*1.0026*$F$4/INDIRECT($A$4&amp;"!D9"))</f>
        <v>375.00000000000006</v>
      </c>
      <c r="L34" s="107">
        <f t="shared" ca="1" si="3"/>
        <v>4.3874999999999993</v>
      </c>
      <c r="M34" s="51">
        <f t="shared" ca="1" si="4"/>
        <v>9.2079999999999995E-2</v>
      </c>
      <c r="N34" s="35" cm="1">
        <f t="array" aca="1" ref="N34" ca="1">IF(ROUND(ROUND(M34,2)-M34,4)=0,_xlfn.XLOOKUP(M34,INDIRECT($A$4&amp;"!$G$41:$G$141"),INDIRECT($A$4&amp;"!$A$41:$A$141"),0,1,1),IF(M34&gt;=1,0,(ROUNDUP(M34,2)-M34)*100*_xlfn.XLOOKUP(M34,INDIRECT($A$4&amp;"!$G$41:$G$141"),INDIRECT($A$4&amp;"!$A$41:$A$141"),0,-1,-1)+(M34-ROUNDDOWN(M34,2))*100*_xlfn.XLOOKUP(M34,INDIRECT($A$4&amp;"!$G$41:$G$141"),INDIRECT($A$4&amp;"!$A$41:$A$141"),0,1,1)))</f>
        <v>0.99999999999999944</v>
      </c>
      <c r="O34" s="66">
        <f t="shared" ca="1" si="5"/>
        <v>243.74999999999991</v>
      </c>
      <c r="S34" s="107">
        <f t="shared" ca="1" si="0"/>
        <v>6.75</v>
      </c>
      <c r="T34" s="51">
        <f t="shared" ca="1" si="6"/>
        <v>0.14166999999999999</v>
      </c>
      <c r="U34" s="35" cm="1">
        <f t="array" aca="1" ref="U34" ca="1">IF(ROUND(ROUND(T34,2)-T34,4)=0,_xlfn.XLOOKUP(T34,INDIRECT($A$4&amp;"!$G$41:$G$141"),INDIRECT($A$4&amp;"!$A$41:$A$141"),0,1,1),IF(T34&gt;=1,0,(ROUNDUP(T34,2)-T34)*100*_xlfn.XLOOKUP(T34,INDIRECT($A$4&amp;"!$G$41:$G$141"),INDIRECT($A$4&amp;"!$A$41:$A$141"),0,-1,-1)+(T34-ROUNDDOWN(T34,2))*100*_xlfn.XLOOKUP(T34,INDIRECT($A$4&amp;"!$G$41:$G$141"),INDIRECT($A$4&amp;"!$A$41:$A$141"),0,1,1)))</f>
        <v>1.0000000000000009</v>
      </c>
      <c r="V34" s="66">
        <f t="shared" ca="1" si="7"/>
        <v>375.0000000000004</v>
      </c>
    </row>
    <row r="35" spans="1:22" x14ac:dyDescent="0.35">
      <c r="A35" s="32">
        <f t="shared" si="8"/>
        <v>46496</v>
      </c>
      <c r="B35" s="65" cm="1">
        <f t="array" aca="1" ref="B35" ca="1">_xlfn.XLOOKUP(A35,INDIRECT($A$5&amp;"!$AJ$41:$AJ$406"),INDIRECT($A$5&amp;"!$AK$41:$AK$406"))*SUM($F$3:$I$3)</f>
        <v>0</v>
      </c>
      <c r="C35" s="65" cm="1">
        <f t="array" aca="1" ref="C35" ca="1">_xlfn.XLOOKUP(A35,INDIRECT($A$5&amp;"!$AJ$41:$AJ$406"),INDIRECT($A$5&amp;"!$AL$41:$AL$406"))*SUM($F$3:$I$3)</f>
        <v>45</v>
      </c>
      <c r="D35" s="65" cm="1">
        <f t="array" aca="1" ref="D35" ca="1">_xlfn.XLOOKUP(A35,INDIRECT($A$5&amp;"!$AJ$41:$AJ$406"),INDIRECT($A$5&amp;"!$AO$41:$AO$406"))*SUM($F$3:$I$3)</f>
        <v>38.25</v>
      </c>
      <c r="E35" s="34" cm="1">
        <f t="array" ref="E35">SUMPRODUCT(('PT Storengy'!$B$8:$I$372)*('PT Storengy'!$A$8:$A$372=$A35)*('PT Storengy'!$B$5:$I$5=$A$6)*('PT Storengy'!$B$7:$I$7=$A$7))</f>
        <v>0.4</v>
      </c>
      <c r="F35" s="107">
        <f t="shared" ca="1" si="1"/>
        <v>4.6124999999999989</v>
      </c>
      <c r="G35" s="51">
        <f t="shared" ca="1" si="9"/>
        <v>9.7500000000000003E-2</v>
      </c>
      <c r="H35" s="35" cm="1">
        <f t="array" aca="1" ref="H35" ca="1">IF(ROUND(ROUND(G35,2)-G35,4)=0,_xlfn.XLOOKUP(G35,INDIRECT($A$4&amp;"!$G$41:$G$141"),INDIRECT($A$4&amp;"!$A$41:$A$141"),0,1,1),IF(G35&gt;=1,0,(ROUNDUP(G35,2)-G35)*100*_xlfn.XLOOKUP(G35,INDIRECT($A$4&amp;"!$G$41:$G$141"),INDIRECT($A$4&amp;"!$A$41:$A$141"),0,-1,-1)+(G35-ROUNDDOWN(G35,2))*100*_xlfn.XLOOKUP(G35,INDIRECT($A$4&amp;"!$G$41:$G$141"),INDIRECT($A$4&amp;"!$A$41:$A$141"),0,1,1)))</f>
        <v>0.99999999999999956</v>
      </c>
      <c r="I35" s="66">
        <f t="shared" ca="1" si="2"/>
        <v>224.99999999999991</v>
      </c>
      <c r="J35" s="106" cm="1">
        <f t="array" aca="1" ref="J35" ca="1">IF(COUNTIFS('PTC NaTran'!$K$7:$K$15996,"",'PTC NaTran'!$A$7:$A$15996,J$16,'PTC NaTran'!$D$7:$D$15996,$A35,'PTC NaTran'!$C$7:$C$15996,"DEL")&gt;0,J$14,SUMIFS('PTC NaTran'!$K$7:$K$15996,'PTC NaTran'!$A$7:$A$15996,J$16,'PTC NaTran'!$D$7:$D$15996,$A35,'PTC NaTran'!$C$7:$C$15996,"DEL")*1.0026*$F$4/INDIRECT($A$4&amp;"!D9"))</f>
        <v>290.75400000000002</v>
      </c>
      <c r="K35" s="106" cm="1">
        <f t="array" aca="1" ref="K35" ca="1">IF(COUNTIFS('PTC NaTran'!$K$7:$K$15996,"",'PTC NaTran'!$A$7:$A$15996,K$16,'PTC NaTran'!$D$7:$D$15996,$A35,'PTC NaTran'!$C$7:$C$15996,"DEL")&gt;0,K$14,SUMIFS('PTC NaTran'!$K$7:$K$15996,'PTC NaTran'!$A$7:$A$15996,K$16,'PTC NaTran'!$D$7:$D$15996,$A35,'PTC NaTran'!$C$7:$C$15996,"DEL")*1.0026*$F$4/INDIRECT($A$4&amp;"!D9"))</f>
        <v>375.00000000000006</v>
      </c>
      <c r="L35" s="107">
        <f t="shared" ca="1" si="3"/>
        <v>4.6124999999999989</v>
      </c>
      <c r="M35" s="51">
        <f t="shared" ca="1" si="4"/>
        <v>9.7500000000000003E-2</v>
      </c>
      <c r="N35" s="35" cm="1">
        <f t="array" aca="1" ref="N35" ca="1">IF(ROUND(ROUND(M35,2)-M35,4)=0,_xlfn.XLOOKUP(M35,INDIRECT($A$4&amp;"!$G$41:$G$141"),INDIRECT($A$4&amp;"!$A$41:$A$141"),0,1,1),IF(M35&gt;=1,0,(ROUNDUP(M35,2)-M35)*100*_xlfn.XLOOKUP(M35,INDIRECT($A$4&amp;"!$G$41:$G$141"),INDIRECT($A$4&amp;"!$A$41:$A$141"),0,-1,-1)+(M35-ROUNDDOWN(M35,2))*100*_xlfn.XLOOKUP(M35,INDIRECT($A$4&amp;"!$G$41:$G$141"),INDIRECT($A$4&amp;"!$A$41:$A$141"),0,1,1)))</f>
        <v>0.99999999999999956</v>
      </c>
      <c r="O35" s="66">
        <f t="shared" ca="1" si="5"/>
        <v>224.99999999999991</v>
      </c>
      <c r="S35" s="107">
        <f t="shared" ca="1" si="0"/>
        <v>7.125</v>
      </c>
      <c r="T35" s="51">
        <f t="shared" ca="1" si="6"/>
        <v>0.15</v>
      </c>
      <c r="U35" s="35" cm="1">
        <f t="array" aca="1" ref="U35" ca="1">IF(ROUND(ROUND(T35,2)-T35,4)=0,_xlfn.XLOOKUP(T35,INDIRECT($A$4&amp;"!$G$41:$G$141"),INDIRECT($A$4&amp;"!$A$41:$A$141"),0,1,1),IF(T35&gt;=1,0,(ROUNDUP(T35,2)-T35)*100*_xlfn.XLOOKUP(T35,INDIRECT($A$4&amp;"!$G$41:$G$141"),INDIRECT($A$4&amp;"!$A$41:$A$141"),0,-1,-1)+(T35-ROUNDDOWN(T35,2))*100*_xlfn.XLOOKUP(T35,INDIRECT($A$4&amp;"!$G$41:$G$141"),INDIRECT($A$4&amp;"!$A$41:$A$141"),0,1,1)))</f>
        <v>1</v>
      </c>
      <c r="V35" s="66">
        <f t="shared" ca="1" si="7"/>
        <v>375.00000000000006</v>
      </c>
    </row>
    <row r="36" spans="1:22" x14ac:dyDescent="0.35">
      <c r="A36" s="32">
        <f t="shared" si="8"/>
        <v>46497</v>
      </c>
      <c r="B36" s="65" cm="1">
        <f t="array" aca="1" ref="B36" ca="1">_xlfn.XLOOKUP(A36,INDIRECT($A$5&amp;"!$AJ$41:$AJ$406"),INDIRECT($A$5&amp;"!$AK$41:$AK$406"))*SUM($F$3:$I$3)</f>
        <v>0</v>
      </c>
      <c r="C36" s="65" cm="1">
        <f t="array" aca="1" ref="C36" ca="1">_xlfn.XLOOKUP(A36,INDIRECT($A$5&amp;"!$AJ$41:$AJ$406"),INDIRECT($A$5&amp;"!$AL$41:$AL$406"))*SUM($F$3:$I$3)</f>
        <v>45</v>
      </c>
      <c r="D36" s="65" cm="1">
        <f t="array" aca="1" ref="D36" ca="1">_xlfn.XLOOKUP(A36,INDIRECT($A$5&amp;"!$AJ$41:$AJ$406"),INDIRECT($A$5&amp;"!$AO$41:$AO$406"))*SUM($F$3:$I$3)</f>
        <v>38.25</v>
      </c>
      <c r="E36" s="34" cm="1">
        <f t="array" ref="E36">SUMPRODUCT(('PT Storengy'!$B$8:$I$372)*('PT Storengy'!$A$8:$A$372=$A36)*('PT Storengy'!$B$5:$I$5=$A$6)*('PT Storengy'!$B$7:$I$7=$A$7))</f>
        <v>0.4</v>
      </c>
      <c r="F36" s="107">
        <f t="shared" ca="1" si="1"/>
        <v>4.8374999999999986</v>
      </c>
      <c r="G36" s="51">
        <f t="shared" ca="1" si="9"/>
        <v>0.10249999999999999</v>
      </c>
      <c r="H36" s="35" cm="1">
        <f t="array" aca="1" ref="H36" ca="1">IF(ROUND(ROUND(G36,2)-G36,4)=0,_xlfn.XLOOKUP(G36,INDIRECT($A$4&amp;"!$G$41:$G$141"),INDIRECT($A$4&amp;"!$A$41:$A$141"),0,1,1),IF(G36&gt;=1,0,(ROUNDUP(G36,2)-G36)*100*_xlfn.XLOOKUP(G36,INDIRECT($A$4&amp;"!$G$41:$G$141"),INDIRECT($A$4&amp;"!$A$41:$A$141"),0,-1,-1)+(G36-ROUNDDOWN(G36,2))*100*_xlfn.XLOOKUP(G36,INDIRECT($A$4&amp;"!$G$41:$G$141"),INDIRECT($A$4&amp;"!$A$41:$A$141"),0,1,1)))</f>
        <v>0.99999999999999956</v>
      </c>
      <c r="I36" s="66">
        <f t="shared" ca="1" si="2"/>
        <v>224.99999999999991</v>
      </c>
      <c r="J36" s="106" cm="1">
        <f t="array" aca="1" ref="J36" ca="1">IF(COUNTIFS('PTC NaTran'!$K$7:$K$15996,"",'PTC NaTran'!$A$7:$A$15996,J$16,'PTC NaTran'!$D$7:$D$15996,$A36,'PTC NaTran'!$C$7:$C$15996,"DEL")&gt;0,J$14,SUMIFS('PTC NaTran'!$K$7:$K$15996,'PTC NaTran'!$A$7:$A$15996,J$16,'PTC NaTran'!$D$7:$D$15996,$A36,'PTC NaTran'!$C$7:$C$15996,"DEL")*1.0026*$F$4/INDIRECT($A$4&amp;"!D9"))</f>
        <v>290.75400000000002</v>
      </c>
      <c r="K36" s="106" cm="1">
        <f t="array" aca="1" ref="K36" ca="1">IF(COUNTIFS('PTC NaTran'!$K$7:$K$15996,"",'PTC NaTran'!$A$7:$A$15996,K$16,'PTC NaTran'!$D$7:$D$15996,$A36,'PTC NaTran'!$C$7:$C$15996,"DEL")&gt;0,K$14,SUMIFS('PTC NaTran'!$K$7:$K$15996,'PTC NaTran'!$A$7:$A$15996,K$16,'PTC NaTran'!$D$7:$D$15996,$A36,'PTC NaTran'!$C$7:$C$15996,"DEL")*1.0026*$F$4/INDIRECT($A$4&amp;"!D9"))</f>
        <v>375.00000000000006</v>
      </c>
      <c r="L36" s="107">
        <f t="shared" ca="1" si="3"/>
        <v>4.8374999999999986</v>
      </c>
      <c r="M36" s="51">
        <f t="shared" ca="1" si="4"/>
        <v>0.10249999999999999</v>
      </c>
      <c r="N36" s="35" cm="1">
        <f t="array" aca="1" ref="N36" ca="1">IF(ROUND(ROUND(M36,2)-M36,4)=0,_xlfn.XLOOKUP(M36,INDIRECT($A$4&amp;"!$G$41:$G$141"),INDIRECT($A$4&amp;"!$A$41:$A$141"),0,1,1),IF(M36&gt;=1,0,(ROUNDUP(M36,2)-M36)*100*_xlfn.XLOOKUP(M36,INDIRECT($A$4&amp;"!$G$41:$G$141"),INDIRECT($A$4&amp;"!$A$41:$A$141"),0,-1,-1)+(M36-ROUNDDOWN(M36,2))*100*_xlfn.XLOOKUP(M36,INDIRECT($A$4&amp;"!$G$41:$G$141"),INDIRECT($A$4&amp;"!$A$41:$A$141"),0,1,1)))</f>
        <v>0.99999999999999956</v>
      </c>
      <c r="O36" s="66">
        <f t="shared" ca="1" si="5"/>
        <v>224.99999999999991</v>
      </c>
      <c r="S36" s="107">
        <f t="shared" ca="1" si="0"/>
        <v>7.5</v>
      </c>
      <c r="T36" s="51">
        <f t="shared" ca="1" si="6"/>
        <v>0.15833</v>
      </c>
      <c r="U36" s="35" cm="1">
        <f t="array" aca="1" ref="U36" ca="1">IF(ROUND(ROUND(T36,2)-T36,4)=0,_xlfn.XLOOKUP(T36,INDIRECT($A$4&amp;"!$G$41:$G$141"),INDIRECT($A$4&amp;"!$A$41:$A$141"),0,1,1),IF(T36&gt;=1,0,(ROUNDUP(T36,2)-T36)*100*_xlfn.XLOOKUP(T36,INDIRECT($A$4&amp;"!$G$41:$G$141"),INDIRECT($A$4&amp;"!$A$41:$A$141"),0,-1,-1)+(T36-ROUNDDOWN(T36,2))*100*_xlfn.XLOOKUP(T36,INDIRECT($A$4&amp;"!$G$41:$G$141"),INDIRECT($A$4&amp;"!$A$41:$A$141"),0,1,1)))</f>
        <v>1.0000000000000009</v>
      </c>
      <c r="V36" s="66">
        <f t="shared" ca="1" si="7"/>
        <v>375.0000000000004</v>
      </c>
    </row>
    <row r="37" spans="1:22" x14ac:dyDescent="0.35">
      <c r="A37" s="32">
        <f t="shared" si="8"/>
        <v>46498</v>
      </c>
      <c r="B37" s="65" cm="1">
        <f t="array" aca="1" ref="B37" ca="1">_xlfn.XLOOKUP(A37,INDIRECT($A$5&amp;"!$AJ$41:$AJ$406"),INDIRECT($A$5&amp;"!$AK$41:$AK$406"))*SUM($F$3:$I$3)</f>
        <v>0</v>
      </c>
      <c r="C37" s="65" cm="1">
        <f t="array" aca="1" ref="C37" ca="1">_xlfn.XLOOKUP(A37,INDIRECT($A$5&amp;"!$AJ$41:$AJ$406"),INDIRECT($A$5&amp;"!$AL$41:$AL$406"))*SUM($F$3:$I$3)</f>
        <v>45</v>
      </c>
      <c r="D37" s="65" cm="1">
        <f t="array" aca="1" ref="D37" ca="1">_xlfn.XLOOKUP(A37,INDIRECT($A$5&amp;"!$AJ$41:$AJ$406"),INDIRECT($A$5&amp;"!$AO$41:$AO$406"))*SUM($F$3:$I$3)</f>
        <v>38.25</v>
      </c>
      <c r="E37" s="34" cm="1">
        <f t="array" ref="E37">SUMPRODUCT(('PT Storengy'!$B$8:$I$372)*('PT Storengy'!$A$8:$A$372=$A37)*('PT Storengy'!$B$5:$I$5=$A$6)*('PT Storengy'!$B$7:$I$7=$A$7))</f>
        <v>0.4</v>
      </c>
      <c r="F37" s="107">
        <f t="shared" ca="1" si="1"/>
        <v>5.0624999999999982</v>
      </c>
      <c r="G37" s="51">
        <f t="shared" ca="1" si="9"/>
        <v>0.1075</v>
      </c>
      <c r="H37" s="35" cm="1">
        <f t="array" aca="1" ref="H37" ca="1">IF(ROUND(ROUND(G37,2)-G37,4)=0,_xlfn.XLOOKUP(G37,INDIRECT($A$4&amp;"!$G$41:$G$141"),INDIRECT($A$4&amp;"!$A$41:$A$141"),0,1,1),IF(G37&gt;=1,0,(ROUNDUP(G37,2)-G37)*100*_xlfn.XLOOKUP(G37,INDIRECT($A$4&amp;"!$G$41:$G$141"),INDIRECT($A$4&amp;"!$A$41:$A$141"),0,-1,-1)+(G37-ROUNDDOWN(G37,2))*100*_xlfn.XLOOKUP(G37,INDIRECT($A$4&amp;"!$G$41:$G$141"),INDIRECT($A$4&amp;"!$A$41:$A$141"),0,1,1)))</f>
        <v>0.99999999999999956</v>
      </c>
      <c r="I37" s="66">
        <f t="shared" ca="1" si="2"/>
        <v>224.99999999999991</v>
      </c>
      <c r="J37" s="106" cm="1">
        <f t="array" aca="1" ref="J37" ca="1">IF(COUNTIFS('PTC NaTran'!$K$7:$K$15996,"",'PTC NaTran'!$A$7:$A$15996,J$16,'PTC NaTran'!$D$7:$D$15996,$A37,'PTC NaTran'!$C$7:$C$15996,"DEL")&gt;0,J$14,SUMIFS('PTC NaTran'!$K$7:$K$15996,'PTC NaTran'!$A$7:$A$15996,J$16,'PTC NaTran'!$D$7:$D$15996,$A37,'PTC NaTran'!$C$7:$C$15996,"DEL")*1.0026*$F$4/INDIRECT($A$4&amp;"!D9"))</f>
        <v>290.75400000000002</v>
      </c>
      <c r="K37" s="106" cm="1">
        <f t="array" aca="1" ref="K37" ca="1">IF(COUNTIFS('PTC NaTran'!$K$7:$K$15996,"",'PTC NaTran'!$A$7:$A$15996,K$16,'PTC NaTran'!$D$7:$D$15996,$A37,'PTC NaTran'!$C$7:$C$15996,"DEL")&gt;0,K$14,SUMIFS('PTC NaTran'!$K$7:$K$15996,'PTC NaTran'!$A$7:$A$15996,K$16,'PTC NaTran'!$D$7:$D$15996,$A37,'PTC NaTran'!$C$7:$C$15996,"DEL")*1.0026*$F$4/INDIRECT($A$4&amp;"!D9"))</f>
        <v>375.00000000000006</v>
      </c>
      <c r="L37" s="107">
        <f t="shared" ca="1" si="3"/>
        <v>5.0624999999999982</v>
      </c>
      <c r="M37" s="51">
        <f t="shared" ca="1" si="4"/>
        <v>0.1075</v>
      </c>
      <c r="N37" s="35" cm="1">
        <f t="array" aca="1" ref="N37" ca="1">IF(ROUND(ROUND(M37,2)-M37,4)=0,_xlfn.XLOOKUP(M37,INDIRECT($A$4&amp;"!$G$41:$G$141"),INDIRECT($A$4&amp;"!$A$41:$A$141"),0,1,1),IF(M37&gt;=1,0,(ROUNDUP(M37,2)-M37)*100*_xlfn.XLOOKUP(M37,INDIRECT($A$4&amp;"!$G$41:$G$141"),INDIRECT($A$4&amp;"!$A$41:$A$141"),0,-1,-1)+(M37-ROUNDDOWN(M37,2))*100*_xlfn.XLOOKUP(M37,INDIRECT($A$4&amp;"!$G$41:$G$141"),INDIRECT($A$4&amp;"!$A$41:$A$141"),0,1,1)))</f>
        <v>0.99999999999999956</v>
      </c>
      <c r="O37" s="66">
        <f t="shared" ca="1" si="5"/>
        <v>224.99999999999991</v>
      </c>
      <c r="S37" s="107">
        <f t="shared" ca="1" si="0"/>
        <v>7.875</v>
      </c>
      <c r="T37" s="51">
        <f t="shared" ca="1" si="6"/>
        <v>0.16667000000000001</v>
      </c>
      <c r="U37" s="35" cm="1">
        <f t="array" aca="1" ref="U37" ca="1">IF(ROUND(ROUND(T37,2)-T37,4)=0,_xlfn.XLOOKUP(T37,INDIRECT($A$4&amp;"!$G$41:$G$141"),INDIRECT($A$4&amp;"!$A$41:$A$141"),0,1,1),IF(T37&gt;=1,0,(ROUNDUP(T37,2)-T37)*100*_xlfn.XLOOKUP(T37,INDIRECT($A$4&amp;"!$G$41:$G$141"),INDIRECT($A$4&amp;"!$A$41:$A$141"),0,-1,-1)+(T37-ROUNDDOWN(T37,2))*100*_xlfn.XLOOKUP(T37,INDIRECT($A$4&amp;"!$G$41:$G$141"),INDIRECT($A$4&amp;"!$A$41:$A$141"),0,1,1)))</f>
        <v>1.0000000000000009</v>
      </c>
      <c r="V37" s="66">
        <f t="shared" ca="1" si="7"/>
        <v>375.0000000000004</v>
      </c>
    </row>
    <row r="38" spans="1:22" x14ac:dyDescent="0.35">
      <c r="A38" s="32">
        <f t="shared" si="8"/>
        <v>46499</v>
      </c>
      <c r="B38" s="65" cm="1">
        <f t="array" aca="1" ref="B38" ca="1">_xlfn.XLOOKUP(A38,INDIRECT($A$5&amp;"!$AJ$41:$AJ$406"),INDIRECT($A$5&amp;"!$AK$41:$AK$406"))*SUM($F$3:$I$3)</f>
        <v>0</v>
      </c>
      <c r="C38" s="65" cm="1">
        <f t="array" aca="1" ref="C38" ca="1">_xlfn.XLOOKUP(A38,INDIRECT($A$5&amp;"!$AJ$41:$AJ$406"),INDIRECT($A$5&amp;"!$AL$41:$AL$406"))*SUM($F$3:$I$3)</f>
        <v>45</v>
      </c>
      <c r="D38" s="65" cm="1">
        <f t="array" aca="1" ref="D38" ca="1">_xlfn.XLOOKUP(A38,INDIRECT($A$5&amp;"!$AJ$41:$AJ$406"),INDIRECT($A$5&amp;"!$AO$41:$AO$406"))*SUM($F$3:$I$3)</f>
        <v>38.25</v>
      </c>
      <c r="E38" s="34" cm="1">
        <f t="array" ref="E38">SUMPRODUCT(('PT Storengy'!$B$8:$I$372)*('PT Storengy'!$A$8:$A$372=$A38)*('PT Storengy'!$B$5:$I$5=$A$6)*('PT Storengy'!$B$7:$I$7=$A$7))</f>
        <v>0.4</v>
      </c>
      <c r="F38" s="107">
        <f t="shared" ca="1" si="1"/>
        <v>5.2874999999999979</v>
      </c>
      <c r="G38" s="51">
        <f t="shared" ca="1" si="9"/>
        <v>0.1125</v>
      </c>
      <c r="H38" s="35" cm="1">
        <f t="array" aca="1" ref="H38" ca="1">IF(ROUND(ROUND(G38,2)-G38,4)=0,_xlfn.XLOOKUP(G38,INDIRECT($A$4&amp;"!$G$41:$G$141"),INDIRECT($A$4&amp;"!$A$41:$A$141"),0,1,1),IF(G38&gt;=1,0,(ROUNDUP(G38,2)-G38)*100*_xlfn.XLOOKUP(G38,INDIRECT($A$4&amp;"!$G$41:$G$141"),INDIRECT($A$4&amp;"!$A$41:$A$141"),0,-1,-1)+(G38-ROUNDDOWN(G38,2))*100*_xlfn.XLOOKUP(G38,INDIRECT($A$4&amp;"!$G$41:$G$141"),INDIRECT($A$4&amp;"!$A$41:$A$141"),0,1,1)))</f>
        <v>0.99999999999999956</v>
      </c>
      <c r="I38" s="66">
        <f t="shared" ca="1" si="2"/>
        <v>224.99999999999991</v>
      </c>
      <c r="J38" s="106" cm="1">
        <f t="array" aca="1" ref="J38" ca="1">IF(COUNTIFS('PTC NaTran'!$K$7:$K$15996,"",'PTC NaTran'!$A$7:$A$15996,J$16,'PTC NaTran'!$D$7:$D$15996,$A38,'PTC NaTran'!$C$7:$C$15996,"DEL")&gt;0,J$14,SUMIFS('PTC NaTran'!$K$7:$K$15996,'PTC NaTran'!$A$7:$A$15996,J$16,'PTC NaTran'!$D$7:$D$15996,$A38,'PTC NaTran'!$C$7:$C$15996,"DEL")*1.0026*$F$4/INDIRECT($A$4&amp;"!D9"))</f>
        <v>290.75400000000002</v>
      </c>
      <c r="K38" s="106" cm="1">
        <f t="array" aca="1" ref="K38" ca="1">IF(COUNTIFS('PTC NaTran'!$K$7:$K$15996,"",'PTC NaTran'!$A$7:$A$15996,K$16,'PTC NaTran'!$D$7:$D$15996,$A38,'PTC NaTran'!$C$7:$C$15996,"DEL")&gt;0,K$14,SUMIFS('PTC NaTran'!$K$7:$K$15996,'PTC NaTran'!$A$7:$A$15996,K$16,'PTC NaTran'!$D$7:$D$15996,$A38,'PTC NaTran'!$C$7:$C$15996,"DEL")*1.0026*$F$4/INDIRECT($A$4&amp;"!D9"))</f>
        <v>375.00000000000006</v>
      </c>
      <c r="L38" s="107">
        <f t="shared" ca="1" si="3"/>
        <v>5.2874999999999979</v>
      </c>
      <c r="M38" s="51">
        <f t="shared" ca="1" si="4"/>
        <v>0.1125</v>
      </c>
      <c r="N38" s="35" cm="1">
        <f t="array" aca="1" ref="N38" ca="1">IF(ROUND(ROUND(M38,2)-M38,4)=0,_xlfn.XLOOKUP(M38,INDIRECT($A$4&amp;"!$G$41:$G$141"),INDIRECT($A$4&amp;"!$A$41:$A$141"),0,1,1),IF(M38&gt;=1,0,(ROUNDUP(M38,2)-M38)*100*_xlfn.XLOOKUP(M38,INDIRECT($A$4&amp;"!$G$41:$G$141"),INDIRECT($A$4&amp;"!$A$41:$A$141"),0,-1,-1)+(M38-ROUNDDOWN(M38,2))*100*_xlfn.XLOOKUP(M38,INDIRECT($A$4&amp;"!$G$41:$G$141"),INDIRECT($A$4&amp;"!$A$41:$A$141"),0,1,1)))</f>
        <v>0.99999999999999956</v>
      </c>
      <c r="O38" s="66">
        <f t="shared" ca="1" si="5"/>
        <v>224.99999999999991</v>
      </c>
      <c r="S38" s="107">
        <f t="shared" ca="1" si="0"/>
        <v>8.25</v>
      </c>
      <c r="T38" s="51">
        <f t="shared" ca="1" si="6"/>
        <v>0.17499999999999999</v>
      </c>
      <c r="U38" s="35" cm="1">
        <f t="array" aca="1" ref="U38" ca="1">IF(ROUND(ROUND(T38,2)-T38,4)=0,_xlfn.XLOOKUP(T38,INDIRECT($A$4&amp;"!$G$41:$G$141"),INDIRECT($A$4&amp;"!$A$41:$A$141"),0,1,1),IF(T38&gt;=1,0,(ROUNDUP(T38,2)-T38)*100*_xlfn.XLOOKUP(T38,INDIRECT($A$4&amp;"!$G$41:$G$141"),INDIRECT($A$4&amp;"!$A$41:$A$141"),0,-1,-1)+(T38-ROUNDDOWN(T38,2))*100*_xlfn.XLOOKUP(T38,INDIRECT($A$4&amp;"!$G$41:$G$141"),INDIRECT($A$4&amp;"!$A$41:$A$141"),0,1,1)))</f>
        <v>1.0000000000000009</v>
      </c>
      <c r="V38" s="66">
        <f t="shared" ca="1" si="7"/>
        <v>375.0000000000004</v>
      </c>
    </row>
    <row r="39" spans="1:22" x14ac:dyDescent="0.35">
      <c r="A39" s="32">
        <f t="shared" si="8"/>
        <v>46500</v>
      </c>
      <c r="B39" s="65" cm="1">
        <f t="array" aca="1" ref="B39" ca="1">_xlfn.XLOOKUP(A39,INDIRECT($A$5&amp;"!$AJ$41:$AJ$406"),INDIRECT($A$5&amp;"!$AK$41:$AK$406"))*SUM($F$3:$I$3)</f>
        <v>0</v>
      </c>
      <c r="C39" s="65" cm="1">
        <f t="array" aca="1" ref="C39" ca="1">_xlfn.XLOOKUP(A39,INDIRECT($A$5&amp;"!$AJ$41:$AJ$406"),INDIRECT($A$5&amp;"!$AL$41:$AL$406"))*SUM($F$3:$I$3)</f>
        <v>45</v>
      </c>
      <c r="D39" s="65" cm="1">
        <f t="array" aca="1" ref="D39" ca="1">_xlfn.XLOOKUP(A39,INDIRECT($A$5&amp;"!$AJ$41:$AJ$406"),INDIRECT($A$5&amp;"!$AO$41:$AO$406"))*SUM($F$3:$I$3)</f>
        <v>38.25</v>
      </c>
      <c r="E39" s="34" cm="1">
        <f t="array" ref="E39">SUMPRODUCT(('PT Storengy'!$B$8:$I$372)*('PT Storengy'!$A$8:$A$372=$A39)*('PT Storengy'!$B$5:$I$5=$A$6)*('PT Storengy'!$B$7:$I$7=$A$7))</f>
        <v>0.4</v>
      </c>
      <c r="F39" s="107">
        <f t="shared" ca="1" si="1"/>
        <v>5.5124999999999975</v>
      </c>
      <c r="G39" s="51">
        <f t="shared" ca="1" si="9"/>
        <v>0.11749999999999999</v>
      </c>
      <c r="H39" s="35" cm="1">
        <f t="array" aca="1" ref="H39" ca="1">IF(ROUND(ROUND(G39,2)-G39,4)=0,_xlfn.XLOOKUP(G39,INDIRECT($A$4&amp;"!$G$41:$G$141"),INDIRECT($A$4&amp;"!$A$41:$A$141"),0,1,1),IF(G39&gt;=1,0,(ROUNDUP(G39,2)-G39)*100*_xlfn.XLOOKUP(G39,INDIRECT($A$4&amp;"!$G$41:$G$141"),INDIRECT($A$4&amp;"!$A$41:$A$141"),0,-1,-1)+(G39-ROUNDDOWN(G39,2))*100*_xlfn.XLOOKUP(G39,INDIRECT($A$4&amp;"!$G$41:$G$141"),INDIRECT($A$4&amp;"!$A$41:$A$141"),0,1,1)))</f>
        <v>0.99999999999999956</v>
      </c>
      <c r="I39" s="66">
        <f t="shared" ca="1" si="2"/>
        <v>224.99999999999991</v>
      </c>
      <c r="J39" s="106" cm="1">
        <f t="array" aca="1" ref="J39" ca="1">IF(COUNTIFS('PTC NaTran'!$K$7:$K$15996,"",'PTC NaTran'!$A$7:$A$15996,J$16,'PTC NaTran'!$D$7:$D$15996,$A39,'PTC NaTran'!$C$7:$C$15996,"DEL")&gt;0,J$14,SUMIFS('PTC NaTran'!$K$7:$K$15996,'PTC NaTran'!$A$7:$A$15996,J$16,'PTC NaTran'!$D$7:$D$15996,$A39,'PTC NaTran'!$C$7:$C$15996,"DEL")*1.0026*$F$4/INDIRECT($A$4&amp;"!D9"))</f>
        <v>290.75400000000002</v>
      </c>
      <c r="K39" s="106" cm="1">
        <f t="array" aca="1" ref="K39" ca="1">IF(COUNTIFS('PTC NaTran'!$K$7:$K$15996,"",'PTC NaTran'!$A$7:$A$15996,K$16,'PTC NaTran'!$D$7:$D$15996,$A39,'PTC NaTran'!$C$7:$C$15996,"DEL")&gt;0,K$14,SUMIFS('PTC NaTran'!$K$7:$K$15996,'PTC NaTran'!$A$7:$A$15996,K$16,'PTC NaTran'!$D$7:$D$15996,$A39,'PTC NaTran'!$C$7:$C$15996,"DEL")*1.0026*$F$4/INDIRECT($A$4&amp;"!D9"))</f>
        <v>375.00000000000006</v>
      </c>
      <c r="L39" s="107">
        <f t="shared" ca="1" si="3"/>
        <v>5.5124999999999975</v>
      </c>
      <c r="M39" s="51">
        <f t="shared" ca="1" si="4"/>
        <v>0.11749999999999999</v>
      </c>
      <c r="N39" s="35" cm="1">
        <f t="array" aca="1" ref="N39" ca="1">IF(ROUND(ROUND(M39,2)-M39,4)=0,_xlfn.XLOOKUP(M39,INDIRECT($A$4&amp;"!$G$41:$G$141"),INDIRECT($A$4&amp;"!$A$41:$A$141"),0,1,1),IF(M39&gt;=1,0,(ROUNDUP(M39,2)-M39)*100*_xlfn.XLOOKUP(M39,INDIRECT($A$4&amp;"!$G$41:$G$141"),INDIRECT($A$4&amp;"!$A$41:$A$141"),0,-1,-1)+(M39-ROUNDDOWN(M39,2))*100*_xlfn.XLOOKUP(M39,INDIRECT($A$4&amp;"!$G$41:$G$141"),INDIRECT($A$4&amp;"!$A$41:$A$141"),0,1,1)))</f>
        <v>0.99999999999999956</v>
      </c>
      <c r="O39" s="66">
        <f t="shared" ca="1" si="5"/>
        <v>224.99999999999991</v>
      </c>
      <c r="S39" s="107">
        <f t="shared" ca="1" si="0"/>
        <v>8.625</v>
      </c>
      <c r="T39" s="51">
        <f t="shared" ca="1" si="6"/>
        <v>0.18332999999999999</v>
      </c>
      <c r="U39" s="35" cm="1">
        <f t="array" aca="1" ref="U39" ca="1">IF(ROUND(ROUND(T39,2)-T39,4)=0,_xlfn.XLOOKUP(T39,INDIRECT($A$4&amp;"!$G$41:$G$141"),INDIRECT($A$4&amp;"!$A$41:$A$141"),0,1,1),IF(T39&gt;=1,0,(ROUNDUP(T39,2)-T39)*100*_xlfn.XLOOKUP(T39,INDIRECT($A$4&amp;"!$G$41:$G$141"),INDIRECT($A$4&amp;"!$A$41:$A$141"),0,-1,-1)+(T39-ROUNDDOWN(T39,2))*100*_xlfn.XLOOKUP(T39,INDIRECT($A$4&amp;"!$G$41:$G$141"),INDIRECT($A$4&amp;"!$A$41:$A$141"),0,1,1)))</f>
        <v>1.0000000000000009</v>
      </c>
      <c r="V39" s="66">
        <f t="shared" ca="1" si="7"/>
        <v>375.0000000000004</v>
      </c>
    </row>
    <row r="40" spans="1:22" x14ac:dyDescent="0.35">
      <c r="A40" s="32">
        <f t="shared" si="8"/>
        <v>46501</v>
      </c>
      <c r="B40" s="65" cm="1">
        <f t="array" aca="1" ref="B40" ca="1">_xlfn.XLOOKUP(A40,INDIRECT($A$5&amp;"!$AJ$41:$AJ$406"),INDIRECT($A$5&amp;"!$AK$41:$AK$406"))*SUM($F$3:$I$3)</f>
        <v>0</v>
      </c>
      <c r="C40" s="65" cm="1">
        <f t="array" aca="1" ref="C40" ca="1">_xlfn.XLOOKUP(A40,INDIRECT($A$5&amp;"!$AJ$41:$AJ$406"),INDIRECT($A$5&amp;"!$AL$41:$AL$406"))*SUM($F$3:$I$3)</f>
        <v>45</v>
      </c>
      <c r="D40" s="65" cm="1">
        <f t="array" aca="1" ref="D40" ca="1">_xlfn.XLOOKUP(A40,INDIRECT($A$5&amp;"!$AJ$41:$AJ$406"),INDIRECT($A$5&amp;"!$AO$41:$AO$406"))*SUM($F$3:$I$3)</f>
        <v>38.25</v>
      </c>
      <c r="E40" s="34" cm="1">
        <f t="array" ref="E40">SUMPRODUCT(('PT Storengy'!$B$8:$I$372)*('PT Storengy'!$A$8:$A$372=$A40)*('PT Storengy'!$B$5:$I$5=$A$6)*('PT Storengy'!$B$7:$I$7=$A$7))</f>
        <v>0.35</v>
      </c>
      <c r="F40" s="107">
        <f t="shared" ca="1" si="1"/>
        <v>5.7562499999999979</v>
      </c>
      <c r="G40" s="51">
        <f t="shared" ca="1" si="9"/>
        <v>0.1225</v>
      </c>
      <c r="H40" s="35" cm="1">
        <f t="array" aca="1" ref="H40" ca="1">IF(ROUND(ROUND(G40,2)-G40,4)=0,_xlfn.XLOOKUP(G40,INDIRECT($A$4&amp;"!$G$41:$G$141"),INDIRECT($A$4&amp;"!$A$41:$A$141"),0,1,1),IF(G40&gt;=1,0,(ROUNDUP(G40,2)-G40)*100*_xlfn.XLOOKUP(G40,INDIRECT($A$4&amp;"!$G$41:$G$141"),INDIRECT($A$4&amp;"!$A$41:$A$141"),0,-1,-1)+(G40-ROUNDDOWN(G40,2))*100*_xlfn.XLOOKUP(G40,INDIRECT($A$4&amp;"!$G$41:$G$141"),INDIRECT($A$4&amp;"!$A$41:$A$141"),0,1,1)))</f>
        <v>1.0000000000000009</v>
      </c>
      <c r="I40" s="66">
        <f t="shared" ca="1" si="2"/>
        <v>243.75000000000028</v>
      </c>
      <c r="J40" s="106" cm="1">
        <f t="array" aca="1" ref="J40" ca="1">IF(COUNTIFS('PTC NaTran'!$K$7:$K$15996,"",'PTC NaTran'!$A$7:$A$15996,J$16,'PTC NaTran'!$D$7:$D$15996,$A40,'PTC NaTran'!$C$7:$C$15996,"DEL")&gt;0,J$14,SUMIFS('PTC NaTran'!$K$7:$K$15996,'PTC NaTran'!$A$7:$A$15996,J$16,'PTC NaTran'!$D$7:$D$15996,$A40,'PTC NaTran'!$C$7:$C$15996,"DEL")*1.0026*$F$4/INDIRECT($A$4&amp;"!D9"))</f>
        <v>290.75400000000002</v>
      </c>
      <c r="K40" s="106" cm="1">
        <f t="array" aca="1" ref="K40" ca="1">IF(COUNTIFS('PTC NaTran'!$K$7:$K$15996,"",'PTC NaTran'!$A$7:$A$15996,K$16,'PTC NaTran'!$D$7:$D$15996,$A40,'PTC NaTran'!$C$7:$C$15996,"DEL")&gt;0,K$14,SUMIFS('PTC NaTran'!$K$7:$K$15996,'PTC NaTran'!$A$7:$A$15996,K$16,'PTC NaTran'!$D$7:$D$15996,$A40,'PTC NaTran'!$C$7:$C$15996,"DEL")*1.0026*$F$4/INDIRECT($A$4&amp;"!D9"))</f>
        <v>375.00000000000006</v>
      </c>
      <c r="L40" s="107">
        <f t="shared" ca="1" si="3"/>
        <v>5.7562499999999979</v>
      </c>
      <c r="M40" s="51">
        <f t="shared" ca="1" si="4"/>
        <v>0.1225</v>
      </c>
      <c r="N40" s="35" cm="1">
        <f t="array" aca="1" ref="N40" ca="1">IF(ROUND(ROUND(M40,2)-M40,4)=0,_xlfn.XLOOKUP(M40,INDIRECT($A$4&amp;"!$G$41:$G$141"),INDIRECT($A$4&amp;"!$A$41:$A$141"),0,1,1),IF(M40&gt;=1,0,(ROUNDUP(M40,2)-M40)*100*_xlfn.XLOOKUP(M40,INDIRECT($A$4&amp;"!$G$41:$G$141"),INDIRECT($A$4&amp;"!$A$41:$A$141"),0,-1,-1)+(M40-ROUNDDOWN(M40,2))*100*_xlfn.XLOOKUP(M40,INDIRECT($A$4&amp;"!$G$41:$G$141"),INDIRECT($A$4&amp;"!$A$41:$A$141"),0,1,1)))</f>
        <v>1.0000000000000009</v>
      </c>
      <c r="O40" s="66">
        <f t="shared" ca="1" si="5"/>
        <v>243.75000000000028</v>
      </c>
      <c r="S40" s="107">
        <f t="shared" ca="1" si="0"/>
        <v>9</v>
      </c>
      <c r="T40" s="51">
        <f t="shared" ca="1" si="6"/>
        <v>0.19167000000000001</v>
      </c>
      <c r="U40" s="35" cm="1">
        <f t="array" aca="1" ref="U40" ca="1">IF(ROUND(ROUND(T40,2)-T40,4)=0,_xlfn.XLOOKUP(T40,INDIRECT($A$4&amp;"!$G$41:$G$141"),INDIRECT($A$4&amp;"!$A$41:$A$141"),0,1,1),IF(T40&gt;=1,0,(ROUNDUP(T40,2)-T40)*100*_xlfn.XLOOKUP(T40,INDIRECT($A$4&amp;"!$G$41:$G$141"),INDIRECT($A$4&amp;"!$A$41:$A$141"),0,-1,-1)+(T40-ROUNDDOWN(T40,2))*100*_xlfn.XLOOKUP(T40,INDIRECT($A$4&amp;"!$G$41:$G$141"),INDIRECT($A$4&amp;"!$A$41:$A$141"),0,1,1)))</f>
        <v>1.0000000000000009</v>
      </c>
      <c r="V40" s="66">
        <f t="shared" ca="1" si="7"/>
        <v>375.0000000000004</v>
      </c>
    </row>
    <row r="41" spans="1:22" x14ac:dyDescent="0.35">
      <c r="A41" s="32">
        <f t="shared" si="8"/>
        <v>46502</v>
      </c>
      <c r="B41" s="65" cm="1">
        <f t="array" aca="1" ref="B41" ca="1">_xlfn.XLOOKUP(A41,INDIRECT($A$5&amp;"!$AJ$41:$AJ$406"),INDIRECT($A$5&amp;"!$AK$41:$AK$406"))*SUM($F$3:$I$3)</f>
        <v>0</v>
      </c>
      <c r="C41" s="65" cm="1">
        <f t="array" aca="1" ref="C41" ca="1">_xlfn.XLOOKUP(A41,INDIRECT($A$5&amp;"!$AJ$41:$AJ$406"),INDIRECT($A$5&amp;"!$AL$41:$AL$406"))*SUM($F$3:$I$3)</f>
        <v>45</v>
      </c>
      <c r="D41" s="65" cm="1">
        <f t="array" aca="1" ref="D41" ca="1">_xlfn.XLOOKUP(A41,INDIRECT($A$5&amp;"!$AJ$41:$AJ$406"),INDIRECT($A$5&amp;"!$AO$41:$AO$406"))*SUM($F$3:$I$3)</f>
        <v>38.25</v>
      </c>
      <c r="E41" s="34" cm="1">
        <f t="array" ref="E41">SUMPRODUCT(('PT Storengy'!$B$8:$I$372)*('PT Storengy'!$A$8:$A$372=$A41)*('PT Storengy'!$B$5:$I$5=$A$6)*('PT Storengy'!$B$7:$I$7=$A$7))</f>
        <v>0.35</v>
      </c>
      <c r="F41" s="107">
        <f t="shared" ca="1" si="1"/>
        <v>5.9999999999999982</v>
      </c>
      <c r="G41" s="51">
        <f t="shared" ca="1" si="9"/>
        <v>0.12792000000000001</v>
      </c>
      <c r="H41" s="35" cm="1">
        <f t="array" aca="1" ref="H41" ca="1">IF(ROUND(ROUND(G41,2)-G41,4)=0,_xlfn.XLOOKUP(G41,INDIRECT($A$4&amp;"!$G$41:$G$141"),INDIRECT($A$4&amp;"!$A$41:$A$141"),0,1,1),IF(G41&gt;=1,0,(ROUNDUP(G41,2)-G41)*100*_xlfn.XLOOKUP(G41,INDIRECT($A$4&amp;"!$G$41:$G$141"),INDIRECT($A$4&amp;"!$A$41:$A$141"),0,-1,-1)+(G41-ROUNDDOWN(G41,2))*100*_xlfn.XLOOKUP(G41,INDIRECT($A$4&amp;"!$G$41:$G$141"),INDIRECT($A$4&amp;"!$A$41:$A$141"),0,1,1)))</f>
        <v>1.0000000000000009</v>
      </c>
      <c r="I41" s="66">
        <f t="shared" ca="1" si="2"/>
        <v>243.75000000000028</v>
      </c>
      <c r="J41" s="106" cm="1">
        <f t="array" aca="1" ref="J41" ca="1">IF(COUNTIFS('PTC NaTran'!$K$7:$K$15996,"",'PTC NaTran'!$A$7:$A$15996,J$16,'PTC NaTran'!$D$7:$D$15996,$A41,'PTC NaTran'!$C$7:$C$15996,"DEL")&gt;0,J$14,SUMIFS('PTC NaTran'!$K$7:$K$15996,'PTC NaTran'!$A$7:$A$15996,J$16,'PTC NaTran'!$D$7:$D$15996,$A41,'PTC NaTran'!$C$7:$C$15996,"DEL")*1.0026*$F$4/INDIRECT($A$4&amp;"!D9"))</f>
        <v>290.75400000000002</v>
      </c>
      <c r="K41" s="106" cm="1">
        <f t="array" aca="1" ref="K41" ca="1">IF(COUNTIFS('PTC NaTran'!$K$7:$K$15996,"",'PTC NaTran'!$A$7:$A$15996,K$16,'PTC NaTran'!$D$7:$D$15996,$A41,'PTC NaTran'!$C$7:$C$15996,"DEL")&gt;0,K$14,SUMIFS('PTC NaTran'!$K$7:$K$15996,'PTC NaTran'!$A$7:$A$15996,K$16,'PTC NaTran'!$D$7:$D$15996,$A41,'PTC NaTran'!$C$7:$C$15996,"DEL")*1.0026*$F$4/INDIRECT($A$4&amp;"!D9"))</f>
        <v>375.00000000000006</v>
      </c>
      <c r="L41" s="107">
        <f t="shared" ca="1" si="3"/>
        <v>5.9999999999999982</v>
      </c>
      <c r="M41" s="51">
        <f t="shared" ca="1" si="4"/>
        <v>0.12792000000000001</v>
      </c>
      <c r="N41" s="35" cm="1">
        <f t="array" aca="1" ref="N41" ca="1">IF(ROUND(ROUND(M41,2)-M41,4)=0,_xlfn.XLOOKUP(M41,INDIRECT($A$4&amp;"!$G$41:$G$141"),INDIRECT($A$4&amp;"!$A$41:$A$141"),0,1,1),IF(M41&gt;=1,0,(ROUNDUP(M41,2)-M41)*100*_xlfn.XLOOKUP(M41,INDIRECT($A$4&amp;"!$G$41:$G$141"),INDIRECT($A$4&amp;"!$A$41:$A$141"),0,-1,-1)+(M41-ROUNDDOWN(M41,2))*100*_xlfn.XLOOKUP(M41,INDIRECT($A$4&amp;"!$G$41:$G$141"),INDIRECT($A$4&amp;"!$A$41:$A$141"),0,1,1)))</f>
        <v>1.0000000000000009</v>
      </c>
      <c r="O41" s="66">
        <f t="shared" ca="1" si="5"/>
        <v>243.75000000000028</v>
      </c>
      <c r="S41" s="107">
        <f t="shared" ca="1" si="0"/>
        <v>9.375</v>
      </c>
      <c r="T41" s="51">
        <f t="shared" ca="1" si="6"/>
        <v>0.2</v>
      </c>
      <c r="U41" s="35" cm="1">
        <f t="array" aca="1" ref="U41" ca="1">IF(ROUND(ROUND(T41,2)-T41,4)=0,_xlfn.XLOOKUP(T41,INDIRECT($A$4&amp;"!$G$41:$G$141"),INDIRECT($A$4&amp;"!$A$41:$A$141"),0,1,1),IF(T41&gt;=1,0,(ROUNDUP(T41,2)-T41)*100*_xlfn.XLOOKUP(T41,INDIRECT($A$4&amp;"!$G$41:$G$141"),INDIRECT($A$4&amp;"!$A$41:$A$141"),0,-1,-1)+(T41-ROUNDDOWN(T41,2))*100*_xlfn.XLOOKUP(T41,INDIRECT($A$4&amp;"!$G$41:$G$141"),INDIRECT($A$4&amp;"!$A$41:$A$141"),0,1,1)))</f>
        <v>1</v>
      </c>
      <c r="V41" s="66">
        <f t="shared" ca="1" si="7"/>
        <v>375.00000000000006</v>
      </c>
    </row>
    <row r="42" spans="1:22" x14ac:dyDescent="0.35">
      <c r="A42" s="32">
        <f t="shared" si="8"/>
        <v>46503</v>
      </c>
      <c r="B42" s="65" cm="1">
        <f t="array" aca="1" ref="B42" ca="1">_xlfn.XLOOKUP(A42,INDIRECT($A$5&amp;"!$AJ$41:$AJ$406"),INDIRECT($A$5&amp;"!$AK$41:$AK$406"))*SUM($F$3:$I$3)</f>
        <v>0</v>
      </c>
      <c r="C42" s="65" cm="1">
        <f t="array" aca="1" ref="C42" ca="1">_xlfn.XLOOKUP(A42,INDIRECT($A$5&amp;"!$AJ$41:$AJ$406"),INDIRECT($A$5&amp;"!$AL$41:$AL$406"))*SUM($F$3:$I$3)</f>
        <v>45</v>
      </c>
      <c r="D42" s="65" cm="1">
        <f t="array" aca="1" ref="D42" ca="1">_xlfn.XLOOKUP(A42,INDIRECT($A$5&amp;"!$AJ$41:$AJ$406"),INDIRECT($A$5&amp;"!$AO$41:$AO$406"))*SUM($F$3:$I$3)</f>
        <v>38.25</v>
      </c>
      <c r="E42" s="34" cm="1">
        <f t="array" ref="E42">SUMPRODUCT(('PT Storengy'!$B$8:$I$372)*('PT Storengy'!$A$8:$A$372=$A42)*('PT Storengy'!$B$5:$I$5=$A$6)*('PT Storengy'!$B$7:$I$7=$A$7))</f>
        <v>0.4</v>
      </c>
      <c r="F42" s="107">
        <f t="shared" ca="1" si="1"/>
        <v>6.2249999999999988</v>
      </c>
      <c r="G42" s="51">
        <f t="shared" ca="1" si="9"/>
        <v>0.13333</v>
      </c>
      <c r="H42" s="35" cm="1">
        <f t="array" aca="1" ref="H42" ca="1">IF(ROUND(ROUND(G42,2)-G42,4)=0,_xlfn.XLOOKUP(G42,INDIRECT($A$4&amp;"!$G$41:$G$141"),INDIRECT($A$4&amp;"!$A$41:$A$141"),0,1,1),IF(G42&gt;=1,0,(ROUNDUP(G42,2)-G42)*100*_xlfn.XLOOKUP(G42,INDIRECT($A$4&amp;"!$G$41:$G$141"),INDIRECT($A$4&amp;"!$A$41:$A$141"),0,-1,-1)+(G42-ROUNDDOWN(G42,2))*100*_xlfn.XLOOKUP(G42,INDIRECT($A$4&amp;"!$G$41:$G$141"),INDIRECT($A$4&amp;"!$A$41:$A$141"),0,1,1)))</f>
        <v>1.0000000000000009</v>
      </c>
      <c r="I42" s="66">
        <f t="shared" ca="1" si="2"/>
        <v>225.00000000000023</v>
      </c>
      <c r="J42" s="106" cm="1">
        <f t="array" aca="1" ref="J42" ca="1">IF(COUNTIFS('PTC NaTran'!$K$7:$K$15996,"",'PTC NaTran'!$A$7:$A$15996,J$16,'PTC NaTran'!$D$7:$D$15996,$A42,'PTC NaTran'!$C$7:$C$15996,"DEL")&gt;0,J$14,SUMIFS('PTC NaTran'!$K$7:$K$15996,'PTC NaTran'!$A$7:$A$15996,J$16,'PTC NaTran'!$D$7:$D$15996,$A42,'PTC NaTran'!$C$7:$C$15996,"DEL")*1.0026*$F$4/INDIRECT($A$4&amp;"!D9"))</f>
        <v>290.75400000000002</v>
      </c>
      <c r="K42" s="106" cm="1">
        <f t="array" aca="1" ref="K42" ca="1">IF(COUNTIFS('PTC NaTran'!$K$7:$K$15996,"",'PTC NaTran'!$A$7:$A$15996,K$16,'PTC NaTran'!$D$7:$D$15996,$A42,'PTC NaTran'!$C$7:$C$15996,"DEL")&gt;0,K$14,SUMIFS('PTC NaTran'!$K$7:$K$15996,'PTC NaTran'!$A$7:$A$15996,K$16,'PTC NaTran'!$D$7:$D$15996,$A42,'PTC NaTran'!$C$7:$C$15996,"DEL")*1.0026*$F$4/INDIRECT($A$4&amp;"!D9"))</f>
        <v>375.00000000000006</v>
      </c>
      <c r="L42" s="107">
        <f t="shared" ca="1" si="3"/>
        <v>6.2249999999999988</v>
      </c>
      <c r="M42" s="51">
        <f t="shared" ca="1" si="4"/>
        <v>0.13333</v>
      </c>
      <c r="N42" s="35" cm="1">
        <f t="array" aca="1" ref="N42" ca="1">IF(ROUND(ROUND(M42,2)-M42,4)=0,_xlfn.XLOOKUP(M42,INDIRECT($A$4&amp;"!$G$41:$G$141"),INDIRECT($A$4&amp;"!$A$41:$A$141"),0,1,1),IF(M42&gt;=1,0,(ROUNDUP(M42,2)-M42)*100*_xlfn.XLOOKUP(M42,INDIRECT($A$4&amp;"!$G$41:$G$141"),INDIRECT($A$4&amp;"!$A$41:$A$141"),0,-1,-1)+(M42-ROUNDDOWN(M42,2))*100*_xlfn.XLOOKUP(M42,INDIRECT($A$4&amp;"!$G$41:$G$141"),INDIRECT($A$4&amp;"!$A$41:$A$141"),0,1,1)))</f>
        <v>1.0000000000000009</v>
      </c>
      <c r="O42" s="66">
        <f t="shared" ca="1" si="5"/>
        <v>225.00000000000023</v>
      </c>
      <c r="S42" s="107">
        <f t="shared" ca="1" si="0"/>
        <v>9.75</v>
      </c>
      <c r="T42" s="51">
        <f t="shared" ca="1" si="6"/>
        <v>0.20832999999999999</v>
      </c>
      <c r="U42" s="35" cm="1">
        <f t="array" aca="1" ref="U42" ca="1">IF(ROUND(ROUND(T42,2)-T42,4)=0,_xlfn.XLOOKUP(T42,INDIRECT($A$4&amp;"!$G$41:$G$141"),INDIRECT($A$4&amp;"!$A$41:$A$141"),0,1,1),IF(T42&gt;=1,0,(ROUNDUP(T42,2)-T42)*100*_xlfn.XLOOKUP(T42,INDIRECT($A$4&amp;"!$G$41:$G$141"),INDIRECT($A$4&amp;"!$A$41:$A$141"),0,-1,-1)+(T42-ROUNDDOWN(T42,2))*100*_xlfn.XLOOKUP(T42,INDIRECT($A$4&amp;"!$G$41:$G$141"),INDIRECT($A$4&amp;"!$A$41:$A$141"),0,1,1)))</f>
        <v>1.0000000000000009</v>
      </c>
      <c r="V42" s="66">
        <f t="shared" ca="1" si="7"/>
        <v>375.0000000000004</v>
      </c>
    </row>
    <row r="43" spans="1:22" x14ac:dyDescent="0.35">
      <c r="A43" s="32">
        <f t="shared" si="8"/>
        <v>46504</v>
      </c>
      <c r="B43" s="65" cm="1">
        <f t="array" aca="1" ref="B43" ca="1">_xlfn.XLOOKUP(A43,INDIRECT($A$5&amp;"!$AJ$41:$AJ$406"),INDIRECT($A$5&amp;"!$AK$41:$AK$406"))*SUM($F$3:$I$3)</f>
        <v>0</v>
      </c>
      <c r="C43" s="65" cm="1">
        <f t="array" aca="1" ref="C43" ca="1">_xlfn.XLOOKUP(A43,INDIRECT($A$5&amp;"!$AJ$41:$AJ$406"),INDIRECT($A$5&amp;"!$AL$41:$AL$406"))*SUM($F$3:$I$3)</f>
        <v>45</v>
      </c>
      <c r="D43" s="65" cm="1">
        <f t="array" aca="1" ref="D43" ca="1">_xlfn.XLOOKUP(A43,INDIRECT($A$5&amp;"!$AJ$41:$AJ$406"),INDIRECT($A$5&amp;"!$AO$41:$AO$406"))*SUM($F$3:$I$3)</f>
        <v>38.25</v>
      </c>
      <c r="E43" s="34" cm="1">
        <f t="array" ref="E43">SUMPRODUCT(('PT Storengy'!$B$8:$I$372)*('PT Storengy'!$A$8:$A$372=$A43)*('PT Storengy'!$B$5:$I$5=$A$6)*('PT Storengy'!$B$7:$I$7=$A$7))</f>
        <v>0.4</v>
      </c>
      <c r="F43" s="107">
        <f t="shared" ca="1" si="1"/>
        <v>6.4499999999999993</v>
      </c>
      <c r="G43" s="51">
        <f t="shared" ca="1" si="9"/>
        <v>0.13833000000000001</v>
      </c>
      <c r="H43" s="35" cm="1">
        <f t="array" aca="1" ref="H43" ca="1">IF(ROUND(ROUND(G43,2)-G43,4)=0,_xlfn.XLOOKUP(G43,INDIRECT($A$4&amp;"!$G$41:$G$141"),INDIRECT($A$4&amp;"!$A$41:$A$141"),0,1,1),IF(G43&gt;=1,0,(ROUNDUP(G43,2)-G43)*100*_xlfn.XLOOKUP(G43,INDIRECT($A$4&amp;"!$G$41:$G$141"),INDIRECT($A$4&amp;"!$A$41:$A$141"),0,-1,-1)+(G43-ROUNDDOWN(G43,2))*100*_xlfn.XLOOKUP(G43,INDIRECT($A$4&amp;"!$G$41:$G$141"),INDIRECT($A$4&amp;"!$A$41:$A$141"),0,1,1)))</f>
        <v>1.0000000000000009</v>
      </c>
      <c r="I43" s="66">
        <f t="shared" ca="1" si="2"/>
        <v>225.00000000000023</v>
      </c>
      <c r="J43" s="106" cm="1">
        <f t="array" aca="1" ref="J43" ca="1">IF(COUNTIFS('PTC NaTran'!$K$7:$K$15996,"",'PTC NaTran'!$A$7:$A$15996,J$16,'PTC NaTran'!$D$7:$D$15996,$A43,'PTC NaTran'!$C$7:$C$15996,"DEL")&gt;0,J$14,SUMIFS('PTC NaTran'!$K$7:$K$15996,'PTC NaTran'!$A$7:$A$15996,J$16,'PTC NaTran'!$D$7:$D$15996,$A43,'PTC NaTran'!$C$7:$C$15996,"DEL")*1.0026*$F$4/INDIRECT($A$4&amp;"!D9"))</f>
        <v>290.75400000000002</v>
      </c>
      <c r="K43" s="106" cm="1">
        <f t="array" aca="1" ref="K43" ca="1">IF(COUNTIFS('PTC NaTran'!$K$7:$K$15996,"",'PTC NaTran'!$A$7:$A$15996,K$16,'PTC NaTran'!$D$7:$D$15996,$A43,'PTC NaTran'!$C$7:$C$15996,"DEL")&gt;0,K$14,SUMIFS('PTC NaTran'!$K$7:$K$15996,'PTC NaTran'!$A$7:$A$15996,K$16,'PTC NaTran'!$D$7:$D$15996,$A43,'PTC NaTran'!$C$7:$C$15996,"DEL")*1.0026*$F$4/INDIRECT($A$4&amp;"!D9"))</f>
        <v>375.00000000000006</v>
      </c>
      <c r="L43" s="107">
        <f t="shared" ca="1" si="3"/>
        <v>6.4499999999999993</v>
      </c>
      <c r="M43" s="51">
        <f t="shared" ca="1" si="4"/>
        <v>0.13833000000000001</v>
      </c>
      <c r="N43" s="35" cm="1">
        <f t="array" aca="1" ref="N43" ca="1">IF(ROUND(ROUND(M43,2)-M43,4)=0,_xlfn.XLOOKUP(M43,INDIRECT($A$4&amp;"!$G$41:$G$141"),INDIRECT($A$4&amp;"!$A$41:$A$141"),0,1,1),IF(M43&gt;=1,0,(ROUNDUP(M43,2)-M43)*100*_xlfn.XLOOKUP(M43,INDIRECT($A$4&amp;"!$G$41:$G$141"),INDIRECT($A$4&amp;"!$A$41:$A$141"),0,-1,-1)+(M43-ROUNDDOWN(M43,2))*100*_xlfn.XLOOKUP(M43,INDIRECT($A$4&amp;"!$G$41:$G$141"),INDIRECT($A$4&amp;"!$A$41:$A$141"),0,1,1)))</f>
        <v>1.0000000000000009</v>
      </c>
      <c r="O43" s="66">
        <f t="shared" ca="1" si="5"/>
        <v>225.00000000000023</v>
      </c>
      <c r="S43" s="107">
        <f t="shared" ca="1" si="0"/>
        <v>10.125</v>
      </c>
      <c r="T43" s="51">
        <f t="shared" ca="1" si="6"/>
        <v>0.21667</v>
      </c>
      <c r="U43" s="35" cm="1">
        <f t="array" aca="1" ref="U43" ca="1">IF(ROUND(ROUND(T43,2)-T43,4)=0,_xlfn.XLOOKUP(T43,INDIRECT($A$4&amp;"!$G$41:$G$141"),INDIRECT($A$4&amp;"!$A$41:$A$141"),0,1,1),IF(T43&gt;=1,0,(ROUNDUP(T43,2)-T43)*100*_xlfn.XLOOKUP(T43,INDIRECT($A$4&amp;"!$G$41:$G$141"),INDIRECT($A$4&amp;"!$A$41:$A$141"),0,-1,-1)+(T43-ROUNDDOWN(T43,2))*100*_xlfn.XLOOKUP(T43,INDIRECT($A$4&amp;"!$G$41:$G$141"),INDIRECT($A$4&amp;"!$A$41:$A$141"),0,1,1)))</f>
        <v>1.0000000000000009</v>
      </c>
      <c r="V43" s="66">
        <f t="shared" ca="1" si="7"/>
        <v>375.0000000000004</v>
      </c>
    </row>
    <row r="44" spans="1:22" x14ac:dyDescent="0.35">
      <c r="A44" s="32">
        <f t="shared" si="8"/>
        <v>46505</v>
      </c>
      <c r="B44" s="65" cm="1">
        <f t="array" aca="1" ref="B44" ca="1">_xlfn.XLOOKUP(A44,INDIRECT($A$5&amp;"!$AJ$41:$AJ$406"),INDIRECT($A$5&amp;"!$AK$41:$AK$406"))*SUM($F$3:$I$3)</f>
        <v>0</v>
      </c>
      <c r="C44" s="65" cm="1">
        <f t="array" aca="1" ref="C44" ca="1">_xlfn.XLOOKUP(A44,INDIRECT($A$5&amp;"!$AJ$41:$AJ$406"),INDIRECT($A$5&amp;"!$AL$41:$AL$406"))*SUM($F$3:$I$3)</f>
        <v>45</v>
      </c>
      <c r="D44" s="65" cm="1">
        <f t="array" aca="1" ref="D44" ca="1">_xlfn.XLOOKUP(A44,INDIRECT($A$5&amp;"!$AJ$41:$AJ$406"),INDIRECT($A$5&amp;"!$AO$41:$AO$406"))*SUM($F$3:$I$3)</f>
        <v>38.25</v>
      </c>
      <c r="E44" s="34" cm="1">
        <f t="array" ref="E44">SUMPRODUCT(('PT Storengy'!$B$8:$I$372)*('PT Storengy'!$A$8:$A$372=$A44)*('PT Storengy'!$B$5:$I$5=$A$6)*('PT Storengy'!$B$7:$I$7=$A$7))</f>
        <v>0.4</v>
      </c>
      <c r="F44" s="107">
        <f t="shared" ca="1" si="1"/>
        <v>6.6749999999999998</v>
      </c>
      <c r="G44" s="51">
        <f t="shared" ca="1" si="9"/>
        <v>0.14333000000000001</v>
      </c>
      <c r="H44" s="35" cm="1">
        <f t="array" aca="1" ref="H44" ca="1">IF(ROUND(ROUND(G44,2)-G44,4)=0,_xlfn.XLOOKUP(G44,INDIRECT($A$4&amp;"!$G$41:$G$141"),INDIRECT($A$4&amp;"!$A$41:$A$141"),0,1,1),IF(G44&gt;=1,0,(ROUNDUP(G44,2)-G44)*100*_xlfn.XLOOKUP(G44,INDIRECT($A$4&amp;"!$G$41:$G$141"),INDIRECT($A$4&amp;"!$A$41:$A$141"),0,-1,-1)+(G44-ROUNDDOWN(G44,2))*100*_xlfn.XLOOKUP(G44,INDIRECT($A$4&amp;"!$G$41:$G$141"),INDIRECT($A$4&amp;"!$A$41:$A$141"),0,1,1)))</f>
        <v>1.0000000000000009</v>
      </c>
      <c r="I44" s="66">
        <f t="shared" ca="1" si="2"/>
        <v>225.00000000000023</v>
      </c>
      <c r="J44" s="106" cm="1">
        <f t="array" aca="1" ref="J44" ca="1">IF(COUNTIFS('PTC NaTran'!$K$7:$K$15996,"",'PTC NaTran'!$A$7:$A$15996,J$16,'PTC NaTran'!$D$7:$D$15996,$A44,'PTC NaTran'!$C$7:$C$15996,"DEL")&gt;0,J$14,SUMIFS('PTC NaTran'!$K$7:$K$15996,'PTC NaTran'!$A$7:$A$15996,J$16,'PTC NaTran'!$D$7:$D$15996,$A44,'PTC NaTran'!$C$7:$C$15996,"DEL")*1.0026*$F$4/INDIRECT($A$4&amp;"!D9"))</f>
        <v>290.75400000000002</v>
      </c>
      <c r="K44" s="106" cm="1">
        <f t="array" aca="1" ref="K44" ca="1">IF(COUNTIFS('PTC NaTran'!$K$7:$K$15996,"",'PTC NaTran'!$A$7:$A$15996,K$16,'PTC NaTran'!$D$7:$D$15996,$A44,'PTC NaTran'!$C$7:$C$15996,"DEL")&gt;0,K$14,SUMIFS('PTC NaTran'!$K$7:$K$15996,'PTC NaTran'!$A$7:$A$15996,K$16,'PTC NaTran'!$D$7:$D$15996,$A44,'PTC NaTran'!$C$7:$C$15996,"DEL")*1.0026*$F$4/INDIRECT($A$4&amp;"!D9"))</f>
        <v>375.00000000000006</v>
      </c>
      <c r="L44" s="107">
        <f t="shared" ca="1" si="3"/>
        <v>6.6749999999999998</v>
      </c>
      <c r="M44" s="51">
        <f t="shared" ca="1" si="4"/>
        <v>0.14333000000000001</v>
      </c>
      <c r="N44" s="35" cm="1">
        <f t="array" aca="1" ref="N44" ca="1">IF(ROUND(ROUND(M44,2)-M44,4)=0,_xlfn.XLOOKUP(M44,INDIRECT($A$4&amp;"!$G$41:$G$141"),INDIRECT($A$4&amp;"!$A$41:$A$141"),0,1,1),IF(M44&gt;=1,0,(ROUNDUP(M44,2)-M44)*100*_xlfn.XLOOKUP(M44,INDIRECT($A$4&amp;"!$G$41:$G$141"),INDIRECT($A$4&amp;"!$A$41:$A$141"),0,-1,-1)+(M44-ROUNDDOWN(M44,2))*100*_xlfn.XLOOKUP(M44,INDIRECT($A$4&amp;"!$G$41:$G$141"),INDIRECT($A$4&amp;"!$A$41:$A$141"),0,1,1)))</f>
        <v>1.0000000000000009</v>
      </c>
      <c r="O44" s="66">
        <f t="shared" ca="1" si="5"/>
        <v>225.00000000000023</v>
      </c>
      <c r="S44" s="107">
        <f t="shared" ca="1" si="0"/>
        <v>10.5</v>
      </c>
      <c r="T44" s="51">
        <f t="shared" ca="1" si="6"/>
        <v>0.22500000000000001</v>
      </c>
      <c r="U44" s="35" cm="1">
        <f t="array" aca="1" ref="U44" ca="1">IF(ROUND(ROUND(T44,2)-T44,4)=0,_xlfn.XLOOKUP(T44,INDIRECT($A$4&amp;"!$G$41:$G$141"),INDIRECT($A$4&amp;"!$A$41:$A$141"),0,1,1),IF(T44&gt;=1,0,(ROUNDUP(T44,2)-T44)*100*_xlfn.XLOOKUP(T44,INDIRECT($A$4&amp;"!$G$41:$G$141"),INDIRECT($A$4&amp;"!$A$41:$A$141"),0,-1,-1)+(T44-ROUNDDOWN(T44,2))*100*_xlfn.XLOOKUP(T44,INDIRECT($A$4&amp;"!$G$41:$G$141"),INDIRECT($A$4&amp;"!$A$41:$A$141"),0,1,1)))</f>
        <v>1.0000000000000009</v>
      </c>
      <c r="V44" s="66">
        <f t="shared" ca="1" si="7"/>
        <v>375.0000000000004</v>
      </c>
    </row>
    <row r="45" spans="1:22" x14ac:dyDescent="0.35">
      <c r="A45" s="32">
        <f t="shared" si="8"/>
        <v>46506</v>
      </c>
      <c r="B45" s="65" cm="1">
        <f t="array" aca="1" ref="B45" ca="1">_xlfn.XLOOKUP(A45,INDIRECT($A$5&amp;"!$AJ$41:$AJ$406"),INDIRECT($A$5&amp;"!$AK$41:$AK$406"))*SUM($F$3:$I$3)</f>
        <v>0</v>
      </c>
      <c r="C45" s="65" cm="1">
        <f t="array" aca="1" ref="C45" ca="1">_xlfn.XLOOKUP(A45,INDIRECT($A$5&amp;"!$AJ$41:$AJ$406"),INDIRECT($A$5&amp;"!$AL$41:$AL$406"))*SUM($F$3:$I$3)</f>
        <v>45</v>
      </c>
      <c r="D45" s="65" cm="1">
        <f t="array" aca="1" ref="D45" ca="1">_xlfn.XLOOKUP(A45,INDIRECT($A$5&amp;"!$AJ$41:$AJ$406"),INDIRECT($A$5&amp;"!$AO$41:$AO$406"))*SUM($F$3:$I$3)</f>
        <v>38.25</v>
      </c>
      <c r="E45" s="34" cm="1">
        <f t="array" ref="E45">SUMPRODUCT(('PT Storengy'!$B$8:$I$372)*('PT Storengy'!$A$8:$A$372=$A45)*('PT Storengy'!$B$5:$I$5=$A$6)*('PT Storengy'!$B$7:$I$7=$A$7))</f>
        <v>0.4</v>
      </c>
      <c r="F45" s="107">
        <f t="shared" ca="1" si="1"/>
        <v>6.9</v>
      </c>
      <c r="G45" s="51">
        <f t="shared" ca="1" si="9"/>
        <v>0.14832999999999999</v>
      </c>
      <c r="H45" s="35" cm="1">
        <f t="array" aca="1" ref="H45" ca="1">IF(ROUND(ROUND(G45,2)-G45,4)=0,_xlfn.XLOOKUP(G45,INDIRECT($A$4&amp;"!$G$41:$G$141"),INDIRECT($A$4&amp;"!$A$41:$A$141"),0,1,1),IF(G45&gt;=1,0,(ROUNDUP(G45,2)-G45)*100*_xlfn.XLOOKUP(G45,INDIRECT($A$4&amp;"!$G$41:$G$141"),INDIRECT($A$4&amp;"!$A$41:$A$141"),0,-1,-1)+(G45-ROUNDDOWN(G45,2))*100*_xlfn.XLOOKUP(G45,INDIRECT($A$4&amp;"!$G$41:$G$141"),INDIRECT($A$4&amp;"!$A$41:$A$141"),0,1,1)))</f>
        <v>1.0000000000000009</v>
      </c>
      <c r="I45" s="66">
        <f t="shared" ca="1" si="2"/>
        <v>225.00000000000023</v>
      </c>
      <c r="J45" s="106" cm="1">
        <f t="array" aca="1" ref="J45" ca="1">IF(COUNTIFS('PTC NaTran'!$K$7:$K$15996,"",'PTC NaTran'!$A$7:$A$15996,J$16,'PTC NaTran'!$D$7:$D$15996,$A45,'PTC NaTran'!$C$7:$C$15996,"DEL")&gt;0,J$14,SUMIFS('PTC NaTran'!$K$7:$K$15996,'PTC NaTran'!$A$7:$A$15996,J$16,'PTC NaTran'!$D$7:$D$15996,$A45,'PTC NaTran'!$C$7:$C$15996,"DEL")*1.0026*$F$4/INDIRECT($A$4&amp;"!D9"))</f>
        <v>290.75400000000002</v>
      </c>
      <c r="K45" s="106" cm="1">
        <f t="array" aca="1" ref="K45" ca="1">IF(COUNTIFS('PTC NaTran'!$K$7:$K$15996,"",'PTC NaTran'!$A$7:$A$15996,K$16,'PTC NaTran'!$D$7:$D$15996,$A45,'PTC NaTran'!$C$7:$C$15996,"DEL")&gt;0,K$14,SUMIFS('PTC NaTran'!$K$7:$K$15996,'PTC NaTran'!$A$7:$A$15996,K$16,'PTC NaTran'!$D$7:$D$15996,$A45,'PTC NaTran'!$C$7:$C$15996,"DEL")*1.0026*$F$4/INDIRECT($A$4&amp;"!D9"))</f>
        <v>375.00000000000006</v>
      </c>
      <c r="L45" s="107">
        <f t="shared" ca="1" si="3"/>
        <v>6.9</v>
      </c>
      <c r="M45" s="51">
        <f t="shared" ca="1" si="4"/>
        <v>0.14832999999999999</v>
      </c>
      <c r="N45" s="35" cm="1">
        <f t="array" aca="1" ref="N45" ca="1">IF(ROUND(ROUND(M45,2)-M45,4)=0,_xlfn.XLOOKUP(M45,INDIRECT($A$4&amp;"!$G$41:$G$141"),INDIRECT($A$4&amp;"!$A$41:$A$141"),0,1,1),IF(M45&gt;=1,0,(ROUNDUP(M45,2)-M45)*100*_xlfn.XLOOKUP(M45,INDIRECT($A$4&amp;"!$G$41:$G$141"),INDIRECT($A$4&amp;"!$A$41:$A$141"),0,-1,-1)+(M45-ROUNDDOWN(M45,2))*100*_xlfn.XLOOKUP(M45,INDIRECT($A$4&amp;"!$G$41:$G$141"),INDIRECT($A$4&amp;"!$A$41:$A$141"),0,1,1)))</f>
        <v>1.0000000000000009</v>
      </c>
      <c r="O45" s="66">
        <f t="shared" ca="1" si="5"/>
        <v>225.00000000000023</v>
      </c>
      <c r="S45" s="107">
        <f t="shared" ca="1" si="0"/>
        <v>10.875</v>
      </c>
      <c r="T45" s="51">
        <f t="shared" ca="1" si="6"/>
        <v>0.23333000000000001</v>
      </c>
      <c r="U45" s="35" cm="1">
        <f t="array" aca="1" ref="U45" ca="1">IF(ROUND(ROUND(T45,2)-T45,4)=0,_xlfn.XLOOKUP(T45,INDIRECT($A$4&amp;"!$G$41:$G$141"),INDIRECT($A$4&amp;"!$A$41:$A$141"),0,1,1),IF(T45&gt;=1,0,(ROUNDUP(T45,2)-T45)*100*_xlfn.XLOOKUP(T45,INDIRECT($A$4&amp;"!$G$41:$G$141"),INDIRECT($A$4&amp;"!$A$41:$A$141"),0,-1,-1)+(T45-ROUNDDOWN(T45,2))*100*_xlfn.XLOOKUP(T45,INDIRECT($A$4&amp;"!$G$41:$G$141"),INDIRECT($A$4&amp;"!$A$41:$A$141"),0,1,1)))</f>
        <v>1.0000000000000009</v>
      </c>
      <c r="V45" s="66">
        <f t="shared" ca="1" si="7"/>
        <v>375.0000000000004</v>
      </c>
    </row>
    <row r="46" spans="1:22" x14ac:dyDescent="0.35">
      <c r="A46" s="32">
        <f t="shared" si="8"/>
        <v>46507</v>
      </c>
      <c r="B46" s="65" cm="1">
        <f t="array" aca="1" ref="B46" ca="1">_xlfn.XLOOKUP(A46,INDIRECT($A$5&amp;"!$AJ$41:$AJ$406"),INDIRECT($A$5&amp;"!$AK$41:$AK$406"))*SUM($F$3:$I$3)</f>
        <v>0</v>
      </c>
      <c r="C46" s="65" cm="1">
        <f t="array" aca="1" ref="C46" ca="1">_xlfn.XLOOKUP(A46,INDIRECT($A$5&amp;"!$AJ$41:$AJ$406"),INDIRECT($A$5&amp;"!$AL$41:$AL$406"))*SUM($F$3:$I$3)</f>
        <v>45</v>
      </c>
      <c r="D46" s="65" cm="1">
        <f t="array" aca="1" ref="D46" ca="1">_xlfn.XLOOKUP(A46,INDIRECT($A$5&amp;"!$AJ$41:$AJ$406"),INDIRECT($A$5&amp;"!$AO$41:$AO$406"))*SUM($F$3:$I$3)</f>
        <v>38.25</v>
      </c>
      <c r="E46" s="34" cm="1">
        <f t="array" ref="E46">SUMPRODUCT(('PT Storengy'!$B$8:$I$372)*('PT Storengy'!$A$8:$A$372=$A46)*('PT Storengy'!$B$5:$I$5=$A$6)*('PT Storengy'!$B$7:$I$7=$A$7))</f>
        <v>0.4</v>
      </c>
      <c r="F46" s="107">
        <f t="shared" ca="1" si="1"/>
        <v>7.1250000000000009</v>
      </c>
      <c r="G46" s="51">
        <f t="shared" ca="1" si="9"/>
        <v>0.15332999999999999</v>
      </c>
      <c r="H46" s="35" cm="1">
        <f t="array" aca="1" ref="H46" ca="1">IF(ROUND(ROUND(G46,2)-G46,4)=0,_xlfn.XLOOKUP(G46,INDIRECT($A$4&amp;"!$G$41:$G$141"),INDIRECT($A$4&amp;"!$A$41:$A$141"),0,1,1),IF(G46&gt;=1,0,(ROUNDUP(G46,2)-G46)*100*_xlfn.XLOOKUP(G46,INDIRECT($A$4&amp;"!$G$41:$G$141"),INDIRECT($A$4&amp;"!$A$41:$A$141"),0,-1,-1)+(G46-ROUNDDOWN(G46,2))*100*_xlfn.XLOOKUP(G46,INDIRECT($A$4&amp;"!$G$41:$G$141"),INDIRECT($A$4&amp;"!$A$41:$A$141"),0,1,1)))</f>
        <v>1.0000000000000009</v>
      </c>
      <c r="I46" s="66">
        <f t="shared" ca="1" si="2"/>
        <v>225.00000000000023</v>
      </c>
      <c r="J46" s="106" cm="1">
        <f t="array" aca="1" ref="J46" ca="1">IF(COUNTIFS('PTC NaTran'!$K$7:$K$15996,"",'PTC NaTran'!$A$7:$A$15996,J$16,'PTC NaTran'!$D$7:$D$15996,$A46,'PTC NaTran'!$C$7:$C$15996,"DEL")&gt;0,J$14,SUMIFS('PTC NaTran'!$K$7:$K$15996,'PTC NaTran'!$A$7:$A$15996,J$16,'PTC NaTran'!$D$7:$D$15996,$A46,'PTC NaTran'!$C$7:$C$15996,"DEL")*1.0026*$F$4/INDIRECT($A$4&amp;"!D9"))</f>
        <v>290.75400000000002</v>
      </c>
      <c r="K46" s="106" cm="1">
        <f t="array" aca="1" ref="K46" ca="1">IF(COUNTIFS('PTC NaTran'!$K$7:$K$15996,"",'PTC NaTran'!$A$7:$A$15996,K$16,'PTC NaTran'!$D$7:$D$15996,$A46,'PTC NaTran'!$C$7:$C$15996,"DEL")&gt;0,K$14,SUMIFS('PTC NaTran'!$K$7:$K$15996,'PTC NaTran'!$A$7:$A$15996,K$16,'PTC NaTran'!$D$7:$D$15996,$A46,'PTC NaTran'!$C$7:$C$15996,"DEL")*1.0026*$F$4/INDIRECT($A$4&amp;"!D9"))</f>
        <v>375.00000000000006</v>
      </c>
      <c r="L46" s="107">
        <f t="shared" ca="1" si="3"/>
        <v>7.1250000000000009</v>
      </c>
      <c r="M46" s="51">
        <f t="shared" ca="1" si="4"/>
        <v>0.15332999999999999</v>
      </c>
      <c r="N46" s="35" cm="1">
        <f t="array" aca="1" ref="N46" ca="1">IF(ROUND(ROUND(M46,2)-M46,4)=0,_xlfn.XLOOKUP(M46,INDIRECT($A$4&amp;"!$G$41:$G$141"),INDIRECT($A$4&amp;"!$A$41:$A$141"),0,1,1),IF(M46&gt;=1,0,(ROUNDUP(M46,2)-M46)*100*_xlfn.XLOOKUP(M46,INDIRECT($A$4&amp;"!$G$41:$G$141"),INDIRECT($A$4&amp;"!$A$41:$A$141"),0,-1,-1)+(M46-ROUNDDOWN(M46,2))*100*_xlfn.XLOOKUP(M46,INDIRECT($A$4&amp;"!$G$41:$G$141"),INDIRECT($A$4&amp;"!$A$41:$A$141"),0,1,1)))</f>
        <v>1.0000000000000009</v>
      </c>
      <c r="O46" s="66">
        <f t="shared" ca="1" si="5"/>
        <v>225.00000000000023</v>
      </c>
      <c r="S46" s="107">
        <f t="shared" ca="1" si="0"/>
        <v>11.25</v>
      </c>
      <c r="T46" s="51">
        <f t="shared" ca="1" si="6"/>
        <v>0.24167</v>
      </c>
      <c r="U46" s="35" cm="1">
        <f t="array" aca="1" ref="U46" ca="1">IF(ROUND(ROUND(T46,2)-T46,4)=0,_xlfn.XLOOKUP(T46,INDIRECT($A$4&amp;"!$G$41:$G$141"),INDIRECT($A$4&amp;"!$A$41:$A$141"),0,1,1),IF(T46&gt;=1,0,(ROUNDUP(T46,2)-T46)*100*_xlfn.XLOOKUP(T46,INDIRECT($A$4&amp;"!$G$41:$G$141"),INDIRECT($A$4&amp;"!$A$41:$A$141"),0,-1,-1)+(T46-ROUNDDOWN(T46,2))*100*_xlfn.XLOOKUP(T46,INDIRECT($A$4&amp;"!$G$41:$G$141"),INDIRECT($A$4&amp;"!$A$41:$A$141"),0,1,1)))</f>
        <v>1.0000000000000009</v>
      </c>
      <c r="V46" s="66">
        <f t="shared" ca="1" si="7"/>
        <v>375.0000000000004</v>
      </c>
    </row>
    <row r="47" spans="1:22" x14ac:dyDescent="0.35">
      <c r="A47" s="32">
        <f t="shared" si="8"/>
        <v>46508</v>
      </c>
      <c r="B47" s="65" cm="1">
        <f t="array" aca="1" ref="B47" ca="1">_xlfn.XLOOKUP(A47,INDIRECT($A$5&amp;"!$AJ$41:$AJ$406"),INDIRECT($A$5&amp;"!$AK$41:$AK$406"))*SUM($F$3:$I$3)</f>
        <v>0</v>
      </c>
      <c r="C47" s="65" cm="1">
        <f t="array" aca="1" ref="C47" ca="1">_xlfn.XLOOKUP(A47,INDIRECT($A$5&amp;"!$AJ$41:$AJ$406"),INDIRECT($A$5&amp;"!$AL$41:$AL$406"))*SUM($F$3:$I$3)</f>
        <v>45</v>
      </c>
      <c r="D47" s="65" cm="1">
        <f t="array" aca="1" ref="D47" ca="1">_xlfn.XLOOKUP(A47,INDIRECT($A$5&amp;"!$AJ$41:$AJ$406"),INDIRECT($A$5&amp;"!$AO$41:$AO$406"))*SUM($F$3:$I$3)</f>
        <v>38.25</v>
      </c>
      <c r="E47" s="34" cm="1">
        <f t="array" ref="E47">SUMPRODUCT(('PT Storengy'!$B$8:$I$372)*('PT Storengy'!$A$8:$A$372=$A47)*('PT Storengy'!$B$5:$I$5=$A$6)*('PT Storengy'!$B$7:$I$7=$A$7))</f>
        <v>0.2</v>
      </c>
      <c r="F47" s="107">
        <f t="shared" ca="1" si="1"/>
        <v>7.4250000000000016</v>
      </c>
      <c r="G47" s="51">
        <f t="shared" ca="1" si="9"/>
        <v>0.15833</v>
      </c>
      <c r="H47" s="35" cm="1">
        <f t="array" aca="1" ref="H47" ca="1">IF(ROUND(ROUND(G47,2)-G47,4)=0,_xlfn.XLOOKUP(G47,INDIRECT($A$4&amp;"!$G$41:$G$141"),INDIRECT($A$4&amp;"!$A$41:$A$141"),0,1,1),IF(G47&gt;=1,0,(ROUNDUP(G47,2)-G47)*100*_xlfn.XLOOKUP(G47,INDIRECT($A$4&amp;"!$G$41:$G$141"),INDIRECT($A$4&amp;"!$A$41:$A$141"),0,-1,-1)+(G47-ROUNDDOWN(G47,2))*100*_xlfn.XLOOKUP(G47,INDIRECT($A$4&amp;"!$G$41:$G$141"),INDIRECT($A$4&amp;"!$A$41:$A$141"),0,1,1)))</f>
        <v>1.0000000000000009</v>
      </c>
      <c r="I47" s="66">
        <f t="shared" ca="1" si="2"/>
        <v>300.00000000000034</v>
      </c>
      <c r="J47" s="106" cm="1">
        <f t="array" aca="1" ref="J47" ca="1">IF(COUNTIFS('PTC NaTran'!$K$7:$K$15996,"",'PTC NaTran'!$A$7:$A$15996,J$16,'PTC NaTran'!$D$7:$D$15996,$A47,'PTC NaTran'!$C$7:$C$15996,"DEL")&gt;0,J$14,SUMIFS('PTC NaTran'!$K$7:$K$15996,'PTC NaTran'!$A$7:$A$15996,J$16,'PTC NaTran'!$D$7:$D$15996,$A47,'PTC NaTran'!$C$7:$C$15996,"DEL")*1.0026*$F$4/INDIRECT($A$4&amp;"!D9"))</f>
        <v>280.72800000000007</v>
      </c>
      <c r="K47" s="106" cm="1">
        <f t="array" aca="1" ref="K47" ca="1">IF(COUNTIFS('PTC NaTran'!$K$7:$K$15996,"",'PTC NaTran'!$A$7:$A$15996,K$16,'PTC NaTran'!$D$7:$D$15996,$A47,'PTC NaTran'!$C$7:$C$15996,"DEL")&gt;0,K$14,SUMIFS('PTC NaTran'!$K$7:$K$15996,'PTC NaTran'!$A$7:$A$15996,K$16,'PTC NaTran'!$D$7:$D$15996,$A47,'PTC NaTran'!$C$7:$C$15996,"DEL")*1.0026*$F$4/INDIRECT($A$4&amp;"!D9"))</f>
        <v>375.00000000000006</v>
      </c>
      <c r="L47" s="107">
        <f t="shared" ca="1" si="3"/>
        <v>7.4057280000000008</v>
      </c>
      <c r="M47" s="51">
        <f t="shared" ca="1" si="4"/>
        <v>0.15833</v>
      </c>
      <c r="N47" s="35" cm="1">
        <f t="array" aca="1" ref="N47" ca="1">IF(ROUND(ROUND(M47,2)-M47,4)=0,_xlfn.XLOOKUP(M47,INDIRECT($A$4&amp;"!$G$41:$G$141"),INDIRECT($A$4&amp;"!$A$41:$A$141"),0,1,1),IF(M47&gt;=1,0,(ROUNDUP(M47,2)-M47)*100*_xlfn.XLOOKUP(M47,INDIRECT($A$4&amp;"!$G$41:$G$141"),INDIRECT($A$4&amp;"!$A$41:$A$141"),0,-1,-1)+(M47-ROUNDDOWN(M47,2))*100*_xlfn.XLOOKUP(M47,INDIRECT($A$4&amp;"!$G$41:$G$141"),INDIRECT($A$4&amp;"!$A$41:$A$141"),0,1,1)))</f>
        <v>1.0000000000000009</v>
      </c>
      <c r="O47" s="66">
        <f t="shared" ca="1" si="5"/>
        <v>280.72800000000007</v>
      </c>
      <c r="S47" s="107">
        <f t="shared" ca="1" si="0"/>
        <v>11.625</v>
      </c>
      <c r="T47" s="51">
        <f t="shared" ca="1" si="6"/>
        <v>0.25</v>
      </c>
      <c r="U47" s="35" cm="1">
        <f t="array" aca="1" ref="U47" ca="1">IF(ROUND(ROUND(T47,2)-T47,4)=0,_xlfn.XLOOKUP(T47,INDIRECT($A$4&amp;"!$G$41:$G$141"),INDIRECT($A$4&amp;"!$A$41:$A$141"),0,1,1),IF(T47&gt;=1,0,(ROUNDUP(T47,2)-T47)*100*_xlfn.XLOOKUP(T47,INDIRECT($A$4&amp;"!$G$41:$G$141"),INDIRECT($A$4&amp;"!$A$41:$A$141"),0,-1,-1)+(T47-ROUNDDOWN(T47,2))*100*_xlfn.XLOOKUP(T47,INDIRECT($A$4&amp;"!$G$41:$G$141"),INDIRECT($A$4&amp;"!$A$41:$A$141"),0,1,1)))</f>
        <v>1</v>
      </c>
      <c r="V47" s="66">
        <f t="shared" ca="1" si="7"/>
        <v>375.00000000000006</v>
      </c>
    </row>
    <row r="48" spans="1:22" x14ac:dyDescent="0.35">
      <c r="A48" s="32">
        <f t="shared" si="8"/>
        <v>46509</v>
      </c>
      <c r="B48" s="65" cm="1">
        <f t="array" aca="1" ref="B48" ca="1">_xlfn.XLOOKUP(A48,INDIRECT($A$5&amp;"!$AJ$41:$AJ$406"),INDIRECT($A$5&amp;"!$AK$41:$AK$406"))*SUM($F$3:$I$3)</f>
        <v>0</v>
      </c>
      <c r="C48" s="65" cm="1">
        <f t="array" aca="1" ref="C48" ca="1">_xlfn.XLOOKUP(A48,INDIRECT($A$5&amp;"!$AJ$41:$AJ$406"),INDIRECT($A$5&amp;"!$AL$41:$AL$406"))*SUM($F$3:$I$3)</f>
        <v>45</v>
      </c>
      <c r="D48" s="65" cm="1">
        <f t="array" aca="1" ref="D48" ca="1">_xlfn.XLOOKUP(A48,INDIRECT($A$5&amp;"!$AJ$41:$AJ$406"),INDIRECT($A$5&amp;"!$AO$41:$AO$406"))*SUM($F$3:$I$3)</f>
        <v>38.25</v>
      </c>
      <c r="E48" s="34" cm="1">
        <f t="array" ref="E48">SUMPRODUCT(('PT Storengy'!$B$8:$I$372)*('PT Storengy'!$A$8:$A$372=$A48)*('PT Storengy'!$B$5:$I$5=$A$6)*('PT Storengy'!$B$7:$I$7=$A$7))</f>
        <v>0.2</v>
      </c>
      <c r="F48" s="107">
        <f t="shared" ca="1" si="1"/>
        <v>7.7250000000000023</v>
      </c>
      <c r="G48" s="51">
        <f t="shared" ca="1" si="9"/>
        <v>0.16500000000000001</v>
      </c>
      <c r="H48" s="35" cm="1">
        <f t="array" aca="1" ref="H48" ca="1">IF(ROUND(ROUND(G48,2)-G48,4)=0,_xlfn.XLOOKUP(G48,INDIRECT($A$4&amp;"!$G$41:$G$141"),INDIRECT($A$4&amp;"!$A$41:$A$141"),0,1,1),IF(G48&gt;=1,0,(ROUNDUP(G48,2)-G48)*100*_xlfn.XLOOKUP(G48,INDIRECT($A$4&amp;"!$G$41:$G$141"),INDIRECT($A$4&amp;"!$A$41:$A$141"),0,-1,-1)+(G48-ROUNDDOWN(G48,2))*100*_xlfn.XLOOKUP(G48,INDIRECT($A$4&amp;"!$G$41:$G$141"),INDIRECT($A$4&amp;"!$A$41:$A$141"),0,1,1)))</f>
        <v>1.0000000000000009</v>
      </c>
      <c r="I48" s="66">
        <f t="shared" ca="1" si="2"/>
        <v>300.00000000000034</v>
      </c>
      <c r="J48" s="106" cm="1">
        <f t="array" aca="1" ref="J48" ca="1">IF(COUNTIFS('PTC NaTran'!$K$7:$K$15996,"",'PTC NaTran'!$A$7:$A$15996,J$16,'PTC NaTran'!$D$7:$D$15996,$A48,'PTC NaTran'!$C$7:$C$15996,"DEL")&gt;0,J$14,SUMIFS('PTC NaTran'!$K$7:$K$15996,'PTC NaTran'!$A$7:$A$15996,J$16,'PTC NaTran'!$D$7:$D$15996,$A48,'PTC NaTran'!$C$7:$C$15996,"DEL")*1.0026*$F$4/INDIRECT($A$4&amp;"!D9"))</f>
        <v>280.72800000000007</v>
      </c>
      <c r="K48" s="106" cm="1">
        <f t="array" aca="1" ref="K48" ca="1">IF(COUNTIFS('PTC NaTran'!$K$7:$K$15996,"",'PTC NaTran'!$A$7:$A$15996,K$16,'PTC NaTran'!$D$7:$D$15996,$A48,'PTC NaTran'!$C$7:$C$15996,"DEL")&gt;0,K$14,SUMIFS('PTC NaTran'!$K$7:$K$15996,'PTC NaTran'!$A$7:$A$15996,K$16,'PTC NaTran'!$D$7:$D$15996,$A48,'PTC NaTran'!$C$7:$C$15996,"DEL")*1.0026*$F$4/INDIRECT($A$4&amp;"!D9"))</f>
        <v>375.00000000000006</v>
      </c>
      <c r="L48" s="107">
        <f t="shared" ca="1" si="3"/>
        <v>7.6864560000000006</v>
      </c>
      <c r="M48" s="51">
        <f t="shared" ca="1" si="4"/>
        <v>0.16456999999999999</v>
      </c>
      <c r="N48" s="35" cm="1">
        <f t="array" aca="1" ref="N48" ca="1">IF(ROUND(ROUND(M48,2)-M48,4)=0,_xlfn.XLOOKUP(M48,INDIRECT($A$4&amp;"!$G$41:$G$141"),INDIRECT($A$4&amp;"!$A$41:$A$141"),0,1,1),IF(M48&gt;=1,0,(ROUNDUP(M48,2)-M48)*100*_xlfn.XLOOKUP(M48,INDIRECT($A$4&amp;"!$G$41:$G$141"),INDIRECT($A$4&amp;"!$A$41:$A$141"),0,-1,-1)+(M48-ROUNDDOWN(M48,2))*100*_xlfn.XLOOKUP(M48,INDIRECT($A$4&amp;"!$G$41:$G$141"),INDIRECT($A$4&amp;"!$A$41:$A$141"),0,1,1)))</f>
        <v>1.0000000000000009</v>
      </c>
      <c r="O48" s="66">
        <f t="shared" ca="1" si="5"/>
        <v>280.72800000000007</v>
      </c>
      <c r="S48" s="107">
        <f t="shared" ca="1" si="0"/>
        <v>12</v>
      </c>
      <c r="T48" s="51">
        <f t="shared" ca="1" si="6"/>
        <v>0.25833</v>
      </c>
      <c r="U48" s="35" cm="1">
        <f t="array" aca="1" ref="U48" ca="1">IF(ROUND(ROUND(T48,2)-T48,4)=0,_xlfn.XLOOKUP(T48,INDIRECT($A$4&amp;"!$G$41:$G$141"),INDIRECT($A$4&amp;"!$A$41:$A$141"),0,1,1),IF(T48&gt;=1,0,(ROUNDUP(T48,2)-T48)*100*_xlfn.XLOOKUP(T48,INDIRECT($A$4&amp;"!$G$41:$G$141"),INDIRECT($A$4&amp;"!$A$41:$A$141"),0,-1,-1)+(T48-ROUNDDOWN(T48,2))*100*_xlfn.XLOOKUP(T48,INDIRECT($A$4&amp;"!$G$41:$G$141"),INDIRECT($A$4&amp;"!$A$41:$A$141"),0,1,1)))</f>
        <v>1.0000000000000009</v>
      </c>
      <c r="V48" s="66">
        <f t="shared" ca="1" si="7"/>
        <v>375.0000000000004</v>
      </c>
    </row>
    <row r="49" spans="1:22" x14ac:dyDescent="0.35">
      <c r="A49" s="32">
        <f t="shared" si="8"/>
        <v>46510</v>
      </c>
      <c r="B49" s="65" cm="1">
        <f t="array" aca="1" ref="B49" ca="1">_xlfn.XLOOKUP(A49,INDIRECT($A$5&amp;"!$AJ$41:$AJ$406"),INDIRECT($A$5&amp;"!$AK$41:$AK$406"))*SUM($F$3:$I$3)</f>
        <v>0</v>
      </c>
      <c r="C49" s="65" cm="1">
        <f t="array" aca="1" ref="C49" ca="1">_xlfn.XLOOKUP(A49,INDIRECT($A$5&amp;"!$AJ$41:$AJ$406"),INDIRECT($A$5&amp;"!$AL$41:$AL$406"))*SUM($F$3:$I$3)</f>
        <v>45</v>
      </c>
      <c r="D49" s="65" cm="1">
        <f t="array" aca="1" ref="D49" ca="1">_xlfn.XLOOKUP(A49,INDIRECT($A$5&amp;"!$AJ$41:$AJ$406"),INDIRECT($A$5&amp;"!$AO$41:$AO$406"))*SUM($F$3:$I$3)</f>
        <v>38.25</v>
      </c>
      <c r="E49" s="34" cm="1">
        <f t="array" ref="E49">SUMPRODUCT(('PT Storengy'!$B$8:$I$372)*('PT Storengy'!$A$8:$A$372=$A49)*('PT Storengy'!$B$5:$I$5=$A$6)*('PT Storengy'!$B$7:$I$7=$A$7))</f>
        <v>0.2</v>
      </c>
      <c r="F49" s="107">
        <f t="shared" ca="1" si="1"/>
        <v>8.0250000000000021</v>
      </c>
      <c r="G49" s="51">
        <f t="shared" ca="1" si="9"/>
        <v>0.17166999999999999</v>
      </c>
      <c r="H49" s="35" cm="1">
        <f t="array" aca="1" ref="H49" ca="1">IF(ROUND(ROUND(G49,2)-G49,4)=0,_xlfn.XLOOKUP(G49,INDIRECT($A$4&amp;"!$G$41:$G$141"),INDIRECT($A$4&amp;"!$A$41:$A$141"),0,1,1),IF(G49&gt;=1,0,(ROUNDUP(G49,2)-G49)*100*_xlfn.XLOOKUP(G49,INDIRECT($A$4&amp;"!$G$41:$G$141"),INDIRECT($A$4&amp;"!$A$41:$A$141"),0,-1,-1)+(G49-ROUNDDOWN(G49,2))*100*_xlfn.XLOOKUP(G49,INDIRECT($A$4&amp;"!$G$41:$G$141"),INDIRECT($A$4&amp;"!$A$41:$A$141"),0,1,1)))</f>
        <v>1.0000000000000009</v>
      </c>
      <c r="I49" s="66">
        <f t="shared" ca="1" si="2"/>
        <v>300.00000000000034</v>
      </c>
      <c r="J49" s="106" cm="1">
        <f t="array" aca="1" ref="J49" ca="1">IF(COUNTIFS('PTC NaTran'!$K$7:$K$15996,"",'PTC NaTran'!$A$7:$A$15996,J$16,'PTC NaTran'!$D$7:$D$15996,$A49,'PTC NaTran'!$C$7:$C$15996,"DEL")&gt;0,J$14,SUMIFS('PTC NaTran'!$K$7:$K$15996,'PTC NaTran'!$A$7:$A$15996,J$16,'PTC NaTran'!$D$7:$D$15996,$A49,'PTC NaTran'!$C$7:$C$15996,"DEL")*1.0026*$F$4/INDIRECT($A$4&amp;"!D9"))</f>
        <v>280.72800000000007</v>
      </c>
      <c r="K49" s="106" cm="1">
        <f t="array" aca="1" ref="K49" ca="1">IF(COUNTIFS('PTC NaTran'!$K$7:$K$15996,"",'PTC NaTran'!$A$7:$A$15996,K$16,'PTC NaTran'!$D$7:$D$15996,$A49,'PTC NaTran'!$C$7:$C$15996,"DEL")&gt;0,K$14,SUMIFS('PTC NaTran'!$K$7:$K$15996,'PTC NaTran'!$A$7:$A$15996,K$16,'PTC NaTran'!$D$7:$D$15996,$A49,'PTC NaTran'!$C$7:$C$15996,"DEL")*1.0026*$F$4/INDIRECT($A$4&amp;"!D9"))</f>
        <v>375.00000000000006</v>
      </c>
      <c r="L49" s="107">
        <f t="shared" ca="1" si="3"/>
        <v>7.9671840000000005</v>
      </c>
      <c r="M49" s="51">
        <f t="shared" ca="1" si="4"/>
        <v>0.17080999999999999</v>
      </c>
      <c r="N49" s="35" cm="1">
        <f t="array" aca="1" ref="N49" ca="1">IF(ROUND(ROUND(M49,2)-M49,4)=0,_xlfn.XLOOKUP(M49,INDIRECT($A$4&amp;"!$G$41:$G$141"),INDIRECT($A$4&amp;"!$A$41:$A$141"),0,1,1),IF(M49&gt;=1,0,(ROUNDUP(M49,2)-M49)*100*_xlfn.XLOOKUP(M49,INDIRECT($A$4&amp;"!$G$41:$G$141"),INDIRECT($A$4&amp;"!$A$41:$A$141"),0,-1,-1)+(M49-ROUNDDOWN(M49,2))*100*_xlfn.XLOOKUP(M49,INDIRECT($A$4&amp;"!$G$41:$G$141"),INDIRECT($A$4&amp;"!$A$41:$A$141"),0,1,1)))</f>
        <v>1.0000000000000009</v>
      </c>
      <c r="O49" s="66">
        <f t="shared" ca="1" si="5"/>
        <v>280.72800000000007</v>
      </c>
      <c r="S49" s="107">
        <f t="shared" ca="1" si="0"/>
        <v>12.375</v>
      </c>
      <c r="T49" s="51">
        <f t="shared" ca="1" si="6"/>
        <v>0.26667000000000002</v>
      </c>
      <c r="U49" s="35" cm="1">
        <f t="array" aca="1" ref="U49" ca="1">IF(ROUND(ROUND(T49,2)-T49,4)=0,_xlfn.XLOOKUP(T49,INDIRECT($A$4&amp;"!$G$41:$G$141"),INDIRECT($A$4&amp;"!$A$41:$A$141"),0,1,1),IF(T49&gt;=1,0,(ROUNDUP(T49,2)-T49)*100*_xlfn.XLOOKUP(T49,INDIRECT($A$4&amp;"!$G$41:$G$141"),INDIRECT($A$4&amp;"!$A$41:$A$141"),0,-1,-1)+(T49-ROUNDDOWN(T49,2))*100*_xlfn.XLOOKUP(T49,INDIRECT($A$4&amp;"!$G$41:$G$141"),INDIRECT($A$4&amp;"!$A$41:$A$141"),0,1,1)))</f>
        <v>1.0000000000000009</v>
      </c>
      <c r="V49" s="66">
        <f t="shared" ca="1" si="7"/>
        <v>375.0000000000004</v>
      </c>
    </row>
    <row r="50" spans="1:22" x14ac:dyDescent="0.35">
      <c r="A50" s="32">
        <f t="shared" si="8"/>
        <v>46511</v>
      </c>
      <c r="B50" s="65" cm="1">
        <f t="array" aca="1" ref="B50" ca="1">_xlfn.XLOOKUP(A50,INDIRECT($A$5&amp;"!$AJ$41:$AJ$406"),INDIRECT($A$5&amp;"!$AK$41:$AK$406"))*SUM($F$3:$I$3)</f>
        <v>0</v>
      </c>
      <c r="C50" s="65" cm="1">
        <f t="array" aca="1" ref="C50" ca="1">_xlfn.XLOOKUP(A50,INDIRECT($A$5&amp;"!$AJ$41:$AJ$406"),INDIRECT($A$5&amp;"!$AL$41:$AL$406"))*SUM($F$3:$I$3)</f>
        <v>45</v>
      </c>
      <c r="D50" s="65" cm="1">
        <f t="array" aca="1" ref="D50" ca="1">_xlfn.XLOOKUP(A50,INDIRECT($A$5&amp;"!$AJ$41:$AJ$406"),INDIRECT($A$5&amp;"!$AO$41:$AO$406"))*SUM($F$3:$I$3)</f>
        <v>38.25</v>
      </c>
      <c r="E50" s="34" cm="1">
        <f t="array" ref="E50">SUMPRODUCT(('PT Storengy'!$B$8:$I$372)*('PT Storengy'!$A$8:$A$372=$A50)*('PT Storengy'!$B$5:$I$5=$A$6)*('PT Storengy'!$B$7:$I$7=$A$7))</f>
        <v>0.2</v>
      </c>
      <c r="F50" s="107">
        <f t="shared" ca="1" si="1"/>
        <v>8.3250000000000028</v>
      </c>
      <c r="G50" s="51">
        <f t="shared" ca="1" si="9"/>
        <v>0.17832999999999999</v>
      </c>
      <c r="H50" s="35" cm="1">
        <f t="array" aca="1" ref="H50" ca="1">IF(ROUND(ROUND(G50,2)-G50,4)=0,_xlfn.XLOOKUP(G50,INDIRECT($A$4&amp;"!$G$41:$G$141"),INDIRECT($A$4&amp;"!$A$41:$A$141"),0,1,1),IF(G50&gt;=1,0,(ROUNDUP(G50,2)-G50)*100*_xlfn.XLOOKUP(G50,INDIRECT($A$4&amp;"!$G$41:$G$141"),INDIRECT($A$4&amp;"!$A$41:$A$141"),0,-1,-1)+(G50-ROUNDDOWN(G50,2))*100*_xlfn.XLOOKUP(G50,INDIRECT($A$4&amp;"!$G$41:$G$141"),INDIRECT($A$4&amp;"!$A$41:$A$141"),0,1,1)))</f>
        <v>1.0000000000000009</v>
      </c>
      <c r="I50" s="66">
        <f t="shared" ca="1" si="2"/>
        <v>300.00000000000034</v>
      </c>
      <c r="J50" s="106" cm="1">
        <f t="array" aca="1" ref="J50" ca="1">IF(COUNTIFS('PTC NaTran'!$K$7:$K$15996,"",'PTC NaTran'!$A$7:$A$15996,J$16,'PTC NaTran'!$D$7:$D$15996,$A50,'PTC NaTran'!$C$7:$C$15996,"DEL")&gt;0,J$14,SUMIFS('PTC NaTran'!$K$7:$K$15996,'PTC NaTran'!$A$7:$A$15996,J$16,'PTC NaTran'!$D$7:$D$15996,$A50,'PTC NaTran'!$C$7:$C$15996,"DEL")*1.0026*$F$4/INDIRECT($A$4&amp;"!D9"))</f>
        <v>280.72800000000007</v>
      </c>
      <c r="K50" s="106" cm="1">
        <f t="array" aca="1" ref="K50" ca="1">IF(COUNTIFS('PTC NaTran'!$K$7:$K$15996,"",'PTC NaTran'!$A$7:$A$15996,K$16,'PTC NaTran'!$D$7:$D$15996,$A50,'PTC NaTran'!$C$7:$C$15996,"DEL")&gt;0,K$14,SUMIFS('PTC NaTran'!$K$7:$K$15996,'PTC NaTran'!$A$7:$A$15996,K$16,'PTC NaTran'!$D$7:$D$15996,$A50,'PTC NaTran'!$C$7:$C$15996,"DEL")*1.0026*$F$4/INDIRECT($A$4&amp;"!D9"))</f>
        <v>375.00000000000006</v>
      </c>
      <c r="L50" s="107">
        <f t="shared" ca="1" si="3"/>
        <v>8.2479120000000012</v>
      </c>
      <c r="M50" s="51">
        <f t="shared" ca="1" si="4"/>
        <v>0.17705000000000001</v>
      </c>
      <c r="N50" s="35" cm="1">
        <f t="array" aca="1" ref="N50" ca="1">IF(ROUND(ROUND(M50,2)-M50,4)=0,_xlfn.XLOOKUP(M50,INDIRECT($A$4&amp;"!$G$41:$G$141"),INDIRECT($A$4&amp;"!$A$41:$A$141"),0,1,1),IF(M50&gt;=1,0,(ROUNDUP(M50,2)-M50)*100*_xlfn.XLOOKUP(M50,INDIRECT($A$4&amp;"!$G$41:$G$141"),INDIRECT($A$4&amp;"!$A$41:$A$141"),0,-1,-1)+(M50-ROUNDDOWN(M50,2))*100*_xlfn.XLOOKUP(M50,INDIRECT($A$4&amp;"!$G$41:$G$141"),INDIRECT($A$4&amp;"!$A$41:$A$141"),0,1,1)))</f>
        <v>1.0000000000000009</v>
      </c>
      <c r="O50" s="66">
        <f t="shared" ca="1" si="5"/>
        <v>280.72800000000007</v>
      </c>
      <c r="S50" s="107">
        <f t="shared" ca="1" si="0"/>
        <v>12.75</v>
      </c>
      <c r="T50" s="51">
        <f t="shared" ca="1" si="6"/>
        <v>0.27500000000000002</v>
      </c>
      <c r="U50" s="35" cm="1">
        <f t="array" aca="1" ref="U50" ca="1">IF(ROUND(ROUND(T50,2)-T50,4)=0,_xlfn.XLOOKUP(T50,INDIRECT($A$4&amp;"!$G$41:$G$141"),INDIRECT($A$4&amp;"!$A$41:$A$141"),0,1,1),IF(T50&gt;=1,0,(ROUNDUP(T50,2)-T50)*100*_xlfn.XLOOKUP(T50,INDIRECT($A$4&amp;"!$G$41:$G$141"),INDIRECT($A$4&amp;"!$A$41:$A$141"),0,-1,-1)+(T50-ROUNDDOWN(T50,2))*100*_xlfn.XLOOKUP(T50,INDIRECT($A$4&amp;"!$G$41:$G$141"),INDIRECT($A$4&amp;"!$A$41:$A$141"),0,1,1)))</f>
        <v>1.0000000000000009</v>
      </c>
      <c r="V50" s="66">
        <f t="shared" ca="1" si="7"/>
        <v>375.0000000000004</v>
      </c>
    </row>
    <row r="51" spans="1:22" x14ac:dyDescent="0.35">
      <c r="A51" s="32">
        <f t="shared" si="8"/>
        <v>46512</v>
      </c>
      <c r="B51" s="65" cm="1">
        <f t="array" aca="1" ref="B51" ca="1">_xlfn.XLOOKUP(A51,INDIRECT($A$5&amp;"!$AJ$41:$AJ$406"),INDIRECT($A$5&amp;"!$AK$41:$AK$406"))*SUM($F$3:$I$3)</f>
        <v>0</v>
      </c>
      <c r="C51" s="65" cm="1">
        <f t="array" aca="1" ref="C51" ca="1">_xlfn.XLOOKUP(A51,INDIRECT($A$5&amp;"!$AJ$41:$AJ$406"),INDIRECT($A$5&amp;"!$AL$41:$AL$406"))*SUM($F$3:$I$3)</f>
        <v>45</v>
      </c>
      <c r="D51" s="65" cm="1">
        <f t="array" aca="1" ref="D51" ca="1">_xlfn.XLOOKUP(A51,INDIRECT($A$5&amp;"!$AJ$41:$AJ$406"),INDIRECT($A$5&amp;"!$AO$41:$AO$406"))*SUM($F$3:$I$3)</f>
        <v>38.25</v>
      </c>
      <c r="E51" s="34" cm="1">
        <f t="array" ref="E51">SUMPRODUCT(('PT Storengy'!$B$8:$I$372)*('PT Storengy'!$A$8:$A$372=$A51)*('PT Storengy'!$B$5:$I$5=$A$6)*('PT Storengy'!$B$7:$I$7=$A$7))</f>
        <v>0.2</v>
      </c>
      <c r="F51" s="107">
        <f t="shared" ca="1" si="1"/>
        <v>8.6250000000000036</v>
      </c>
      <c r="G51" s="51">
        <f t="shared" ca="1" si="9"/>
        <v>0.185</v>
      </c>
      <c r="H51" s="35" cm="1">
        <f t="array" aca="1" ref="H51" ca="1">IF(ROUND(ROUND(G51,2)-G51,4)=0,_xlfn.XLOOKUP(G51,INDIRECT($A$4&amp;"!$G$41:$G$141"),INDIRECT($A$4&amp;"!$A$41:$A$141"),0,1,1),IF(G51&gt;=1,0,(ROUNDUP(G51,2)-G51)*100*_xlfn.XLOOKUP(G51,INDIRECT($A$4&amp;"!$G$41:$G$141"),INDIRECT($A$4&amp;"!$A$41:$A$141"),0,-1,-1)+(G51-ROUNDDOWN(G51,2))*100*_xlfn.XLOOKUP(G51,INDIRECT($A$4&amp;"!$G$41:$G$141"),INDIRECT($A$4&amp;"!$A$41:$A$141"),0,1,1)))</f>
        <v>1.0000000000000009</v>
      </c>
      <c r="I51" s="66">
        <f t="shared" ca="1" si="2"/>
        <v>300.00000000000034</v>
      </c>
      <c r="J51" s="106" cm="1">
        <f t="array" aca="1" ref="J51" ca="1">IF(COUNTIFS('PTC NaTran'!$K$7:$K$15996,"",'PTC NaTran'!$A$7:$A$15996,J$16,'PTC NaTran'!$D$7:$D$15996,$A51,'PTC NaTran'!$C$7:$C$15996,"DEL")&gt;0,J$14,SUMIFS('PTC NaTran'!$K$7:$K$15996,'PTC NaTran'!$A$7:$A$15996,J$16,'PTC NaTran'!$D$7:$D$15996,$A51,'PTC NaTran'!$C$7:$C$15996,"DEL")*1.0026*$F$4/INDIRECT($A$4&amp;"!D9"))</f>
        <v>280.72800000000007</v>
      </c>
      <c r="K51" s="106" cm="1">
        <f t="array" aca="1" ref="K51" ca="1">IF(COUNTIFS('PTC NaTran'!$K$7:$K$15996,"",'PTC NaTran'!$A$7:$A$15996,K$16,'PTC NaTran'!$D$7:$D$15996,$A51,'PTC NaTran'!$C$7:$C$15996,"DEL")&gt;0,K$14,SUMIFS('PTC NaTran'!$K$7:$K$15996,'PTC NaTran'!$A$7:$A$15996,K$16,'PTC NaTran'!$D$7:$D$15996,$A51,'PTC NaTran'!$C$7:$C$15996,"DEL")*1.0026*$F$4/INDIRECT($A$4&amp;"!D9"))</f>
        <v>375.00000000000006</v>
      </c>
      <c r="L51" s="107">
        <f t="shared" ca="1" si="3"/>
        <v>8.5286400000000011</v>
      </c>
      <c r="M51" s="51">
        <f t="shared" ca="1" si="4"/>
        <v>0.18329000000000001</v>
      </c>
      <c r="N51" s="35" cm="1">
        <f t="array" aca="1" ref="N51" ca="1">IF(ROUND(ROUND(M51,2)-M51,4)=0,_xlfn.XLOOKUP(M51,INDIRECT($A$4&amp;"!$G$41:$G$141"),INDIRECT($A$4&amp;"!$A$41:$A$141"),0,1,1),IF(M51&gt;=1,0,(ROUNDUP(M51,2)-M51)*100*_xlfn.XLOOKUP(M51,INDIRECT($A$4&amp;"!$G$41:$G$141"),INDIRECT($A$4&amp;"!$A$41:$A$141"),0,-1,-1)+(M51-ROUNDDOWN(M51,2))*100*_xlfn.XLOOKUP(M51,INDIRECT($A$4&amp;"!$G$41:$G$141"),INDIRECT($A$4&amp;"!$A$41:$A$141"),0,1,1)))</f>
        <v>1.0000000000000009</v>
      </c>
      <c r="O51" s="66">
        <f t="shared" ca="1" si="5"/>
        <v>280.72800000000007</v>
      </c>
      <c r="S51" s="107">
        <f t="shared" ca="1" si="0"/>
        <v>13.125</v>
      </c>
      <c r="T51" s="51">
        <f t="shared" ca="1" si="6"/>
        <v>0.28333000000000003</v>
      </c>
      <c r="U51" s="35" cm="1">
        <f t="array" aca="1" ref="U51" ca="1">IF(ROUND(ROUND(T51,2)-T51,4)=0,_xlfn.XLOOKUP(T51,INDIRECT($A$4&amp;"!$G$41:$G$141"),INDIRECT($A$4&amp;"!$A$41:$A$141"),0,1,1),IF(T51&gt;=1,0,(ROUNDUP(T51,2)-T51)*100*_xlfn.XLOOKUP(T51,INDIRECT($A$4&amp;"!$G$41:$G$141"),INDIRECT($A$4&amp;"!$A$41:$A$141"),0,-1,-1)+(T51-ROUNDDOWN(T51,2))*100*_xlfn.XLOOKUP(T51,INDIRECT($A$4&amp;"!$G$41:$G$141"),INDIRECT($A$4&amp;"!$A$41:$A$141"),0,1,1)))</f>
        <v>1.0000000000000009</v>
      </c>
      <c r="V51" s="66">
        <f t="shared" ca="1" si="7"/>
        <v>375.0000000000004</v>
      </c>
    </row>
    <row r="52" spans="1:22" x14ac:dyDescent="0.35">
      <c r="A52" s="32">
        <f t="shared" si="8"/>
        <v>46513</v>
      </c>
      <c r="B52" s="65" cm="1">
        <f t="array" aca="1" ref="B52" ca="1">_xlfn.XLOOKUP(A52,INDIRECT($A$5&amp;"!$AJ$41:$AJ$406"),INDIRECT($A$5&amp;"!$AK$41:$AK$406"))*SUM($F$3:$I$3)</f>
        <v>0</v>
      </c>
      <c r="C52" s="65" cm="1">
        <f t="array" aca="1" ref="C52" ca="1">_xlfn.XLOOKUP(A52,INDIRECT($A$5&amp;"!$AJ$41:$AJ$406"),INDIRECT($A$5&amp;"!$AL$41:$AL$406"))*SUM($F$3:$I$3)</f>
        <v>45</v>
      </c>
      <c r="D52" s="65" cm="1">
        <f t="array" aca="1" ref="D52" ca="1">_xlfn.XLOOKUP(A52,INDIRECT($A$5&amp;"!$AJ$41:$AJ$406"),INDIRECT($A$5&amp;"!$AO$41:$AO$406"))*SUM($F$3:$I$3)</f>
        <v>38.25</v>
      </c>
      <c r="E52" s="34" cm="1">
        <f t="array" ref="E52">SUMPRODUCT(('PT Storengy'!$B$8:$I$372)*('PT Storengy'!$A$8:$A$372=$A52)*('PT Storengy'!$B$5:$I$5=$A$6)*('PT Storengy'!$B$7:$I$7=$A$7))</f>
        <v>0.2</v>
      </c>
      <c r="F52" s="107">
        <f t="shared" ca="1" si="1"/>
        <v>8.9250000000000043</v>
      </c>
      <c r="G52" s="51">
        <f t="shared" ca="1" si="9"/>
        <v>0.19167000000000001</v>
      </c>
      <c r="H52" s="35" cm="1">
        <f t="array" aca="1" ref="H52" ca="1">IF(ROUND(ROUND(G52,2)-G52,4)=0,_xlfn.XLOOKUP(G52,INDIRECT($A$4&amp;"!$G$41:$G$141"),INDIRECT($A$4&amp;"!$A$41:$A$141"),0,1,1),IF(G52&gt;=1,0,(ROUNDUP(G52,2)-G52)*100*_xlfn.XLOOKUP(G52,INDIRECT($A$4&amp;"!$G$41:$G$141"),INDIRECT($A$4&amp;"!$A$41:$A$141"),0,-1,-1)+(G52-ROUNDDOWN(G52,2))*100*_xlfn.XLOOKUP(G52,INDIRECT($A$4&amp;"!$G$41:$G$141"),INDIRECT($A$4&amp;"!$A$41:$A$141"),0,1,1)))</f>
        <v>1.0000000000000009</v>
      </c>
      <c r="I52" s="66">
        <f t="shared" ca="1" si="2"/>
        <v>300.00000000000034</v>
      </c>
      <c r="J52" s="106" cm="1">
        <f t="array" aca="1" ref="J52" ca="1">IF(COUNTIFS('PTC NaTran'!$K$7:$K$15996,"",'PTC NaTran'!$A$7:$A$15996,J$16,'PTC NaTran'!$D$7:$D$15996,$A52,'PTC NaTran'!$C$7:$C$15996,"DEL")&gt;0,J$14,SUMIFS('PTC NaTran'!$K$7:$K$15996,'PTC NaTran'!$A$7:$A$15996,J$16,'PTC NaTran'!$D$7:$D$15996,$A52,'PTC NaTran'!$C$7:$C$15996,"DEL")*1.0026*$F$4/INDIRECT($A$4&amp;"!D9"))</f>
        <v>280.72800000000007</v>
      </c>
      <c r="K52" s="106" cm="1">
        <f t="array" aca="1" ref="K52" ca="1">IF(COUNTIFS('PTC NaTran'!$K$7:$K$15996,"",'PTC NaTran'!$A$7:$A$15996,K$16,'PTC NaTran'!$D$7:$D$15996,$A52,'PTC NaTran'!$C$7:$C$15996,"DEL")&gt;0,K$14,SUMIFS('PTC NaTran'!$K$7:$K$15996,'PTC NaTran'!$A$7:$A$15996,K$16,'PTC NaTran'!$D$7:$D$15996,$A52,'PTC NaTran'!$C$7:$C$15996,"DEL")*1.0026*$F$4/INDIRECT($A$4&amp;"!D9"))</f>
        <v>375.00000000000006</v>
      </c>
      <c r="L52" s="107">
        <f t="shared" ca="1" si="3"/>
        <v>8.809368000000001</v>
      </c>
      <c r="M52" s="51">
        <f t="shared" ca="1" si="4"/>
        <v>0.18953</v>
      </c>
      <c r="N52" s="35" cm="1">
        <f t="array" aca="1" ref="N52" ca="1">IF(ROUND(ROUND(M52,2)-M52,4)=0,_xlfn.XLOOKUP(M52,INDIRECT($A$4&amp;"!$G$41:$G$141"),INDIRECT($A$4&amp;"!$A$41:$A$141"),0,1,1),IF(M52&gt;=1,0,(ROUNDUP(M52,2)-M52)*100*_xlfn.XLOOKUP(M52,INDIRECT($A$4&amp;"!$G$41:$G$141"),INDIRECT($A$4&amp;"!$A$41:$A$141"),0,-1,-1)+(M52-ROUNDDOWN(M52,2))*100*_xlfn.XLOOKUP(M52,INDIRECT($A$4&amp;"!$G$41:$G$141"),INDIRECT($A$4&amp;"!$A$41:$A$141"),0,1,1)))</f>
        <v>1.0000000000000009</v>
      </c>
      <c r="O52" s="66">
        <f t="shared" ca="1" si="5"/>
        <v>280.72800000000007</v>
      </c>
      <c r="S52" s="107">
        <f t="shared" ca="1" si="0"/>
        <v>13.5</v>
      </c>
      <c r="T52" s="51">
        <f t="shared" ca="1" si="6"/>
        <v>0.29166999999999998</v>
      </c>
      <c r="U52" s="35" cm="1">
        <f t="array" aca="1" ref="U52" ca="1">IF(ROUND(ROUND(T52,2)-T52,4)=0,_xlfn.XLOOKUP(T52,INDIRECT($A$4&amp;"!$G$41:$G$141"),INDIRECT($A$4&amp;"!$A$41:$A$141"),0,1,1),IF(T52&gt;=1,0,(ROUNDUP(T52,2)-T52)*100*_xlfn.XLOOKUP(T52,INDIRECT($A$4&amp;"!$G$41:$G$141"),INDIRECT($A$4&amp;"!$A$41:$A$141"),0,-1,-1)+(T52-ROUNDDOWN(T52,2))*100*_xlfn.XLOOKUP(T52,INDIRECT($A$4&amp;"!$G$41:$G$141"),INDIRECT($A$4&amp;"!$A$41:$A$141"),0,1,1)))</f>
        <v>1.0000000000000009</v>
      </c>
      <c r="V52" s="66">
        <f t="shared" ca="1" si="7"/>
        <v>375.0000000000004</v>
      </c>
    </row>
    <row r="53" spans="1:22" x14ac:dyDescent="0.35">
      <c r="A53" s="32">
        <f t="shared" si="8"/>
        <v>46514</v>
      </c>
      <c r="B53" s="65" cm="1">
        <f t="array" aca="1" ref="B53" ca="1">_xlfn.XLOOKUP(A53,INDIRECT($A$5&amp;"!$AJ$41:$AJ$406"),INDIRECT($A$5&amp;"!$AK$41:$AK$406"))*SUM($F$3:$I$3)</f>
        <v>0</v>
      </c>
      <c r="C53" s="65" cm="1">
        <f t="array" aca="1" ref="C53" ca="1">_xlfn.XLOOKUP(A53,INDIRECT($A$5&amp;"!$AJ$41:$AJ$406"),INDIRECT($A$5&amp;"!$AL$41:$AL$406"))*SUM($F$3:$I$3)</f>
        <v>45</v>
      </c>
      <c r="D53" s="65" cm="1">
        <f t="array" aca="1" ref="D53" ca="1">_xlfn.XLOOKUP(A53,INDIRECT($A$5&amp;"!$AJ$41:$AJ$406"),INDIRECT($A$5&amp;"!$AO$41:$AO$406"))*SUM($F$3:$I$3)</f>
        <v>38.25</v>
      </c>
      <c r="E53" s="34" cm="1">
        <f t="array" ref="E53">SUMPRODUCT(('PT Storengy'!$B$8:$I$372)*('PT Storengy'!$A$8:$A$372=$A53)*('PT Storengy'!$B$5:$I$5=$A$6)*('PT Storengy'!$B$7:$I$7=$A$7))</f>
        <v>0.2</v>
      </c>
      <c r="F53" s="107">
        <f t="shared" ca="1" si="1"/>
        <v>9.225000000000005</v>
      </c>
      <c r="G53" s="51">
        <f t="shared" ca="1" si="9"/>
        <v>0.19833000000000001</v>
      </c>
      <c r="H53" s="35" cm="1">
        <f t="array" aca="1" ref="H53" ca="1">IF(ROUND(ROUND(G53,2)-G53,4)=0,_xlfn.XLOOKUP(G53,INDIRECT($A$4&amp;"!$G$41:$G$141"),INDIRECT($A$4&amp;"!$A$41:$A$141"),0,1,1),IF(G53&gt;=1,0,(ROUNDUP(G53,2)-G53)*100*_xlfn.XLOOKUP(G53,INDIRECT($A$4&amp;"!$G$41:$G$141"),INDIRECT($A$4&amp;"!$A$41:$A$141"),0,-1,-1)+(G53-ROUNDDOWN(G53,2))*100*_xlfn.XLOOKUP(G53,INDIRECT($A$4&amp;"!$G$41:$G$141"),INDIRECT($A$4&amp;"!$A$41:$A$141"),0,1,1)))</f>
        <v>1.0000000000000009</v>
      </c>
      <c r="I53" s="66">
        <f t="shared" ca="1" si="2"/>
        <v>300.00000000000034</v>
      </c>
      <c r="J53" s="106" cm="1">
        <f t="array" aca="1" ref="J53" ca="1">IF(COUNTIFS('PTC NaTran'!$K$7:$K$15996,"",'PTC NaTran'!$A$7:$A$15996,J$16,'PTC NaTran'!$D$7:$D$15996,$A53,'PTC NaTran'!$C$7:$C$15996,"DEL")&gt;0,J$14,SUMIFS('PTC NaTran'!$K$7:$K$15996,'PTC NaTran'!$A$7:$A$15996,J$16,'PTC NaTran'!$D$7:$D$15996,$A53,'PTC NaTran'!$C$7:$C$15996,"DEL")*1.0026*$F$4/INDIRECT($A$4&amp;"!D9"))</f>
        <v>280.72800000000007</v>
      </c>
      <c r="K53" s="106" cm="1">
        <f t="array" aca="1" ref="K53" ca="1">IF(COUNTIFS('PTC NaTran'!$K$7:$K$15996,"",'PTC NaTran'!$A$7:$A$15996,K$16,'PTC NaTran'!$D$7:$D$15996,$A53,'PTC NaTran'!$C$7:$C$15996,"DEL")&gt;0,K$14,SUMIFS('PTC NaTran'!$K$7:$K$15996,'PTC NaTran'!$A$7:$A$15996,K$16,'PTC NaTran'!$D$7:$D$15996,$A53,'PTC NaTran'!$C$7:$C$15996,"DEL")*1.0026*$F$4/INDIRECT($A$4&amp;"!D9"))</f>
        <v>276.71760000000006</v>
      </c>
      <c r="L53" s="107">
        <f t="shared" ca="1" si="3"/>
        <v>9.0860856000000005</v>
      </c>
      <c r="M53" s="51">
        <f t="shared" ca="1" si="4"/>
        <v>0.19575999999999999</v>
      </c>
      <c r="N53" s="35" cm="1">
        <f t="array" aca="1" ref="N53" ca="1">IF(ROUND(ROUND(M53,2)-M53,4)=0,_xlfn.XLOOKUP(M53,INDIRECT($A$4&amp;"!$G$41:$G$141"),INDIRECT($A$4&amp;"!$A$41:$A$141"),0,1,1),IF(M53&gt;=1,0,(ROUNDUP(M53,2)-M53)*100*_xlfn.XLOOKUP(M53,INDIRECT($A$4&amp;"!$G$41:$G$141"),INDIRECT($A$4&amp;"!$A$41:$A$141"),0,-1,-1)+(M53-ROUNDDOWN(M53,2))*100*_xlfn.XLOOKUP(M53,INDIRECT($A$4&amp;"!$G$41:$G$141"),INDIRECT($A$4&amp;"!$A$41:$A$141"),0,1,1)))</f>
        <v>1.0000000000000009</v>
      </c>
      <c r="O53" s="66">
        <f t="shared" ca="1" si="5"/>
        <v>276.71760000000006</v>
      </c>
      <c r="S53" s="107">
        <f t="shared" ca="1" si="0"/>
        <v>13.875</v>
      </c>
      <c r="T53" s="51">
        <f t="shared" ca="1" si="6"/>
        <v>0.3</v>
      </c>
      <c r="U53" s="35" cm="1">
        <f t="array" aca="1" ref="U53" ca="1">IF(ROUND(ROUND(T53,2)-T53,4)=0,_xlfn.XLOOKUP(T53,INDIRECT($A$4&amp;"!$G$41:$G$141"),INDIRECT($A$4&amp;"!$A$41:$A$141"),0,1,1),IF(T53&gt;=1,0,(ROUNDUP(T53,2)-T53)*100*_xlfn.XLOOKUP(T53,INDIRECT($A$4&amp;"!$G$41:$G$141"),INDIRECT($A$4&amp;"!$A$41:$A$141"),0,-1,-1)+(T53-ROUNDDOWN(T53,2))*100*_xlfn.XLOOKUP(T53,INDIRECT($A$4&amp;"!$G$41:$G$141"),INDIRECT($A$4&amp;"!$A$41:$A$141"),0,1,1)))</f>
        <v>1</v>
      </c>
      <c r="V53" s="66">
        <f t="shared" ca="1" si="7"/>
        <v>375.00000000000006</v>
      </c>
    </row>
    <row r="54" spans="1:22" x14ac:dyDescent="0.35">
      <c r="A54" s="32">
        <f t="shared" si="8"/>
        <v>46515</v>
      </c>
      <c r="B54" s="65" cm="1">
        <f t="array" aca="1" ref="B54" ca="1">_xlfn.XLOOKUP(A54,INDIRECT($A$5&amp;"!$AJ$41:$AJ$406"),INDIRECT($A$5&amp;"!$AK$41:$AK$406"))*SUM($F$3:$I$3)</f>
        <v>0</v>
      </c>
      <c r="C54" s="65" cm="1">
        <f t="array" aca="1" ref="C54" ca="1">_xlfn.XLOOKUP(A54,INDIRECT($A$5&amp;"!$AJ$41:$AJ$406"),INDIRECT($A$5&amp;"!$AL$41:$AL$406"))*SUM($F$3:$I$3)</f>
        <v>45</v>
      </c>
      <c r="D54" s="65" cm="1">
        <f t="array" aca="1" ref="D54" ca="1">_xlfn.XLOOKUP(A54,INDIRECT($A$5&amp;"!$AJ$41:$AJ$406"),INDIRECT($A$5&amp;"!$AO$41:$AO$406"))*SUM($F$3:$I$3)</f>
        <v>38.25</v>
      </c>
      <c r="E54" s="34" cm="1">
        <f t="array" ref="E54">SUMPRODUCT(('PT Storengy'!$B$8:$I$372)*('PT Storengy'!$A$8:$A$372=$A54)*('PT Storengy'!$B$5:$I$5=$A$6)*('PT Storengy'!$B$7:$I$7=$A$7))</f>
        <v>0.2</v>
      </c>
      <c r="F54" s="107">
        <f t="shared" ca="1" si="1"/>
        <v>9.5250000000000057</v>
      </c>
      <c r="G54" s="51">
        <f t="shared" ca="1" si="9"/>
        <v>0.20499999999999999</v>
      </c>
      <c r="H54" s="35" cm="1">
        <f t="array" aca="1" ref="H54" ca="1">IF(ROUND(ROUND(G54,2)-G54,4)=0,_xlfn.XLOOKUP(G54,INDIRECT($A$4&amp;"!$G$41:$G$141"),INDIRECT($A$4&amp;"!$A$41:$A$141"),0,1,1),IF(G54&gt;=1,0,(ROUNDUP(G54,2)-G54)*100*_xlfn.XLOOKUP(G54,INDIRECT($A$4&amp;"!$G$41:$G$141"),INDIRECT($A$4&amp;"!$A$41:$A$141"),0,-1,-1)+(G54-ROUNDDOWN(G54,2))*100*_xlfn.XLOOKUP(G54,INDIRECT($A$4&amp;"!$G$41:$G$141"),INDIRECT($A$4&amp;"!$A$41:$A$141"),0,1,1)))</f>
        <v>1.0000000000000009</v>
      </c>
      <c r="I54" s="66">
        <f t="shared" ca="1" si="2"/>
        <v>300.00000000000034</v>
      </c>
      <c r="J54" s="106" cm="1">
        <f t="array" aca="1" ref="J54" ca="1">IF(COUNTIFS('PTC NaTran'!$K$7:$K$15996,"",'PTC NaTran'!$A$7:$A$15996,J$16,'PTC NaTran'!$D$7:$D$15996,$A54,'PTC NaTran'!$C$7:$C$15996,"DEL")&gt;0,J$14,SUMIFS('PTC NaTran'!$K$7:$K$15996,'PTC NaTran'!$A$7:$A$15996,J$16,'PTC NaTran'!$D$7:$D$15996,$A54,'PTC NaTran'!$C$7:$C$15996,"DEL")*1.0026*$F$4/INDIRECT($A$4&amp;"!D9"))</f>
        <v>280.72800000000007</v>
      </c>
      <c r="K54" s="106" cm="1">
        <f t="array" aca="1" ref="K54" ca="1">IF(COUNTIFS('PTC NaTran'!$K$7:$K$15996,"",'PTC NaTran'!$A$7:$A$15996,K$16,'PTC NaTran'!$D$7:$D$15996,$A54,'PTC NaTran'!$C$7:$C$15996,"DEL")&gt;0,K$14,SUMIFS('PTC NaTran'!$K$7:$K$15996,'PTC NaTran'!$A$7:$A$15996,K$16,'PTC NaTran'!$D$7:$D$15996,$A54,'PTC NaTran'!$C$7:$C$15996,"DEL")*1.0026*$F$4/INDIRECT($A$4&amp;"!D9"))</f>
        <v>281.73060000000004</v>
      </c>
      <c r="L54" s="107">
        <f t="shared" ca="1" si="3"/>
        <v>9.3668136000000004</v>
      </c>
      <c r="M54" s="51">
        <f t="shared" ca="1" si="4"/>
        <v>0.20191000000000001</v>
      </c>
      <c r="N54" s="35" cm="1">
        <f t="array" aca="1" ref="N54" ca="1">IF(ROUND(ROUND(M54,2)-M54,4)=0,_xlfn.XLOOKUP(M54,INDIRECT($A$4&amp;"!$G$41:$G$141"),INDIRECT($A$4&amp;"!$A$41:$A$141"),0,1,1),IF(M54&gt;=1,0,(ROUNDUP(M54,2)-M54)*100*_xlfn.XLOOKUP(M54,INDIRECT($A$4&amp;"!$G$41:$G$141"),INDIRECT($A$4&amp;"!$A$41:$A$141"),0,-1,-1)+(M54-ROUNDDOWN(M54,2))*100*_xlfn.XLOOKUP(M54,INDIRECT($A$4&amp;"!$G$41:$G$141"),INDIRECT($A$4&amp;"!$A$41:$A$141"),0,1,1)))</f>
        <v>1.0000000000000009</v>
      </c>
      <c r="O54" s="66">
        <f t="shared" ca="1" si="5"/>
        <v>280.72800000000007</v>
      </c>
      <c r="S54" s="107">
        <f t="shared" ca="1" si="0"/>
        <v>14.25</v>
      </c>
      <c r="T54" s="51">
        <f t="shared" ca="1" si="6"/>
        <v>0.30832999999999999</v>
      </c>
      <c r="U54" s="35" cm="1">
        <f t="array" aca="1" ref="U54" ca="1">IF(ROUND(ROUND(T54,2)-T54,4)=0,_xlfn.XLOOKUP(T54,INDIRECT($A$4&amp;"!$G$41:$G$141"),INDIRECT($A$4&amp;"!$A$41:$A$141"),0,1,1),IF(T54&gt;=1,0,(ROUNDUP(T54,2)-T54)*100*_xlfn.XLOOKUP(T54,INDIRECT($A$4&amp;"!$G$41:$G$141"),INDIRECT($A$4&amp;"!$A$41:$A$141"),0,-1,-1)+(T54-ROUNDDOWN(T54,2))*100*_xlfn.XLOOKUP(T54,INDIRECT($A$4&amp;"!$G$41:$G$141"),INDIRECT($A$4&amp;"!$A$41:$A$141"),0,1,1)))</f>
        <v>1.0000000000000009</v>
      </c>
      <c r="V54" s="66">
        <f t="shared" ca="1" si="7"/>
        <v>375.0000000000004</v>
      </c>
    </row>
    <row r="55" spans="1:22" x14ac:dyDescent="0.35">
      <c r="A55" s="32">
        <f t="shared" si="8"/>
        <v>46516</v>
      </c>
      <c r="B55" s="65" cm="1">
        <f t="array" aca="1" ref="B55" ca="1">_xlfn.XLOOKUP(A55,INDIRECT($A$5&amp;"!$AJ$41:$AJ$406"),INDIRECT($A$5&amp;"!$AK$41:$AK$406"))*SUM($F$3:$I$3)</f>
        <v>0</v>
      </c>
      <c r="C55" s="65" cm="1">
        <f t="array" aca="1" ref="C55" ca="1">_xlfn.XLOOKUP(A55,INDIRECT($A$5&amp;"!$AJ$41:$AJ$406"),INDIRECT($A$5&amp;"!$AL$41:$AL$406"))*SUM($F$3:$I$3)</f>
        <v>45</v>
      </c>
      <c r="D55" s="65" cm="1">
        <f t="array" aca="1" ref="D55" ca="1">_xlfn.XLOOKUP(A55,INDIRECT($A$5&amp;"!$AJ$41:$AJ$406"),INDIRECT($A$5&amp;"!$AO$41:$AO$406"))*SUM($F$3:$I$3)</f>
        <v>38.25</v>
      </c>
      <c r="E55" s="34" cm="1">
        <f t="array" ref="E55">SUMPRODUCT(('PT Storengy'!$B$8:$I$372)*('PT Storengy'!$A$8:$A$372=$A55)*('PT Storengy'!$B$5:$I$5=$A$6)*('PT Storengy'!$B$7:$I$7=$A$7))</f>
        <v>0.2</v>
      </c>
      <c r="F55" s="107">
        <f t="shared" ca="1" si="1"/>
        <v>9.8250000000000064</v>
      </c>
      <c r="G55" s="51">
        <f t="shared" ca="1" si="9"/>
        <v>0.21167</v>
      </c>
      <c r="H55" s="35" cm="1">
        <f t="array" aca="1" ref="H55" ca="1">IF(ROUND(ROUND(G55,2)-G55,4)=0,_xlfn.XLOOKUP(G55,INDIRECT($A$4&amp;"!$G$41:$G$141"),INDIRECT($A$4&amp;"!$A$41:$A$141"),0,1,1),IF(G55&gt;=1,0,(ROUNDUP(G55,2)-G55)*100*_xlfn.XLOOKUP(G55,INDIRECT($A$4&amp;"!$G$41:$G$141"),INDIRECT($A$4&amp;"!$A$41:$A$141"),0,-1,-1)+(G55-ROUNDDOWN(G55,2))*100*_xlfn.XLOOKUP(G55,INDIRECT($A$4&amp;"!$G$41:$G$141"),INDIRECT($A$4&amp;"!$A$41:$A$141"),0,1,1)))</f>
        <v>1.0000000000000009</v>
      </c>
      <c r="I55" s="66">
        <f t="shared" ca="1" si="2"/>
        <v>300.00000000000034</v>
      </c>
      <c r="J55" s="106" cm="1">
        <f t="array" aca="1" ref="J55" ca="1">IF(COUNTIFS('PTC NaTran'!$K$7:$K$15996,"",'PTC NaTran'!$A$7:$A$15996,J$16,'PTC NaTran'!$D$7:$D$15996,$A55,'PTC NaTran'!$C$7:$C$15996,"DEL")&gt;0,J$14,SUMIFS('PTC NaTran'!$K$7:$K$15996,'PTC NaTran'!$A$7:$A$15996,J$16,'PTC NaTran'!$D$7:$D$15996,$A55,'PTC NaTran'!$C$7:$C$15996,"DEL")*1.0026*$F$4/INDIRECT($A$4&amp;"!D9"))</f>
        <v>280.72800000000007</v>
      </c>
      <c r="K55" s="106" cm="1">
        <f t="array" aca="1" ref="K55" ca="1">IF(COUNTIFS('PTC NaTran'!$K$7:$K$15996,"",'PTC NaTran'!$A$7:$A$15996,K$16,'PTC NaTran'!$D$7:$D$15996,$A55,'PTC NaTran'!$C$7:$C$15996,"DEL")&gt;0,K$14,SUMIFS('PTC NaTran'!$K$7:$K$15996,'PTC NaTran'!$A$7:$A$15996,K$16,'PTC NaTran'!$D$7:$D$15996,$A55,'PTC NaTran'!$C$7:$C$15996,"DEL")*1.0026*$F$4/INDIRECT($A$4&amp;"!D9"))</f>
        <v>281.73060000000004</v>
      </c>
      <c r="L55" s="107">
        <f t="shared" ca="1" si="3"/>
        <v>9.6475416000000003</v>
      </c>
      <c r="M55" s="51">
        <f t="shared" ca="1" si="4"/>
        <v>0.20815</v>
      </c>
      <c r="N55" s="35" cm="1">
        <f t="array" aca="1" ref="N55" ca="1">IF(ROUND(ROUND(M55,2)-M55,4)=0,_xlfn.XLOOKUP(M55,INDIRECT($A$4&amp;"!$G$41:$G$141"),INDIRECT($A$4&amp;"!$A$41:$A$141"),0,1,1),IF(M55&gt;=1,0,(ROUNDUP(M55,2)-M55)*100*_xlfn.XLOOKUP(M55,INDIRECT($A$4&amp;"!$G$41:$G$141"),INDIRECT($A$4&amp;"!$A$41:$A$141"),0,-1,-1)+(M55-ROUNDDOWN(M55,2))*100*_xlfn.XLOOKUP(M55,INDIRECT($A$4&amp;"!$G$41:$G$141"),INDIRECT($A$4&amp;"!$A$41:$A$141"),0,1,1)))</f>
        <v>1.0000000000000009</v>
      </c>
      <c r="O55" s="66">
        <f t="shared" ca="1" si="5"/>
        <v>280.72800000000007</v>
      </c>
      <c r="S55" s="107">
        <f t="shared" ca="1" si="0"/>
        <v>14.625</v>
      </c>
      <c r="T55" s="51">
        <f t="shared" ca="1" si="6"/>
        <v>0.31667000000000001</v>
      </c>
      <c r="U55" s="35" cm="1">
        <f t="array" aca="1" ref="U55" ca="1">IF(ROUND(ROUND(T55,2)-T55,4)=0,_xlfn.XLOOKUP(T55,INDIRECT($A$4&amp;"!$G$41:$G$141"),INDIRECT($A$4&amp;"!$A$41:$A$141"),0,1,1),IF(T55&gt;=1,0,(ROUNDUP(T55,2)-T55)*100*_xlfn.XLOOKUP(T55,INDIRECT($A$4&amp;"!$G$41:$G$141"),INDIRECT($A$4&amp;"!$A$41:$A$141"),0,-1,-1)+(T55-ROUNDDOWN(T55,2))*100*_xlfn.XLOOKUP(T55,INDIRECT($A$4&amp;"!$G$41:$G$141"),INDIRECT($A$4&amp;"!$A$41:$A$141"),0,1,1)))</f>
        <v>1.0000000000000009</v>
      </c>
      <c r="V55" s="66">
        <f t="shared" ca="1" si="7"/>
        <v>375.0000000000004</v>
      </c>
    </row>
    <row r="56" spans="1:22" x14ac:dyDescent="0.35">
      <c r="A56" s="32">
        <f t="shared" si="8"/>
        <v>46517</v>
      </c>
      <c r="B56" s="65" cm="1">
        <f t="array" aca="1" ref="B56" ca="1">_xlfn.XLOOKUP(A56,INDIRECT($A$5&amp;"!$AJ$41:$AJ$406"),INDIRECT($A$5&amp;"!$AK$41:$AK$406"))*SUM($F$3:$I$3)</f>
        <v>0</v>
      </c>
      <c r="C56" s="65" cm="1">
        <f t="array" aca="1" ref="C56" ca="1">_xlfn.XLOOKUP(A56,INDIRECT($A$5&amp;"!$AJ$41:$AJ$406"),INDIRECT($A$5&amp;"!$AL$41:$AL$406"))*SUM($F$3:$I$3)</f>
        <v>45</v>
      </c>
      <c r="D56" s="65" cm="1">
        <f t="array" aca="1" ref="D56" ca="1">_xlfn.XLOOKUP(A56,INDIRECT($A$5&amp;"!$AJ$41:$AJ$406"),INDIRECT($A$5&amp;"!$AO$41:$AO$406"))*SUM($F$3:$I$3)</f>
        <v>38.25</v>
      </c>
      <c r="E56" s="34" cm="1">
        <f t="array" ref="E56">SUMPRODUCT(('PT Storengy'!$B$8:$I$372)*('PT Storengy'!$A$8:$A$372=$A56)*('PT Storengy'!$B$5:$I$5=$A$6)*('PT Storengy'!$B$7:$I$7=$A$7))</f>
        <v>0.8</v>
      </c>
      <c r="F56" s="107">
        <f t="shared" ca="1" si="1"/>
        <v>9.9000000000000057</v>
      </c>
      <c r="G56" s="51">
        <f t="shared" ca="1" si="9"/>
        <v>0.21833</v>
      </c>
      <c r="H56" s="35" cm="1">
        <f t="array" aca="1" ref="H56" ca="1">IF(ROUND(ROUND(G56,2)-G56,4)=0,_xlfn.XLOOKUP(G56,INDIRECT($A$4&amp;"!$G$41:$G$141"),INDIRECT($A$4&amp;"!$A$41:$A$141"),0,1,1),IF(G56&gt;=1,0,(ROUNDUP(G56,2)-G56)*100*_xlfn.XLOOKUP(G56,INDIRECT($A$4&amp;"!$G$41:$G$141"),INDIRECT($A$4&amp;"!$A$41:$A$141"),0,-1,-1)+(G56-ROUNDDOWN(G56,2))*100*_xlfn.XLOOKUP(G56,INDIRECT($A$4&amp;"!$G$41:$G$141"),INDIRECT($A$4&amp;"!$A$41:$A$141"),0,1,1)))</f>
        <v>1.0000000000000009</v>
      </c>
      <c r="I56" s="66">
        <f t="shared" ca="1" si="2"/>
        <v>75.000000000000071</v>
      </c>
      <c r="J56" s="106" cm="1">
        <f t="array" aca="1" ref="J56" ca="1">IF(COUNTIFS('PTC NaTran'!$K$7:$K$15996,"",'PTC NaTran'!$A$7:$A$15996,J$16,'PTC NaTran'!$D$7:$D$15996,$A56,'PTC NaTran'!$C$7:$C$15996,"DEL")&gt;0,J$14,SUMIFS('PTC NaTran'!$K$7:$K$15996,'PTC NaTran'!$A$7:$A$15996,J$16,'PTC NaTran'!$D$7:$D$15996,$A56,'PTC NaTran'!$C$7:$C$15996,"DEL")*1.0026*$F$4/INDIRECT($A$4&amp;"!D9"))</f>
        <v>280.72800000000007</v>
      </c>
      <c r="K56" s="106" cm="1">
        <f t="array" aca="1" ref="K56" ca="1">IF(COUNTIFS('PTC NaTran'!$K$7:$K$15996,"",'PTC NaTran'!$A$7:$A$15996,K$16,'PTC NaTran'!$D$7:$D$15996,$A56,'PTC NaTran'!$C$7:$C$15996,"DEL")&gt;0,K$14,SUMIFS('PTC NaTran'!$K$7:$K$15996,'PTC NaTran'!$A$7:$A$15996,K$16,'PTC NaTran'!$D$7:$D$15996,$A56,'PTC NaTran'!$C$7:$C$15996,"DEL")*1.0026*$F$4/INDIRECT($A$4&amp;"!D9"))</f>
        <v>247.64220000000003</v>
      </c>
      <c r="L56" s="107">
        <f t="shared" ca="1" si="3"/>
        <v>9.7225415999999996</v>
      </c>
      <c r="M56" s="51">
        <f t="shared" ca="1" si="4"/>
        <v>0.21439</v>
      </c>
      <c r="N56" s="35" cm="1">
        <f t="array" aca="1" ref="N56" ca="1">IF(ROUND(ROUND(M56,2)-M56,4)=0,_xlfn.XLOOKUP(M56,INDIRECT($A$4&amp;"!$G$41:$G$141"),INDIRECT($A$4&amp;"!$A$41:$A$141"),0,1,1),IF(M56&gt;=1,0,(ROUNDUP(M56,2)-M56)*100*_xlfn.XLOOKUP(M56,INDIRECT($A$4&amp;"!$G$41:$G$141"),INDIRECT($A$4&amp;"!$A$41:$A$141"),0,-1,-1)+(M56-ROUNDDOWN(M56,2))*100*_xlfn.XLOOKUP(M56,INDIRECT($A$4&amp;"!$G$41:$G$141"),INDIRECT($A$4&amp;"!$A$41:$A$141"),0,1,1)))</f>
        <v>1.0000000000000009</v>
      </c>
      <c r="O56" s="66">
        <f t="shared" ca="1" si="5"/>
        <v>75.000000000000071</v>
      </c>
      <c r="S56" s="107">
        <f t="shared" ca="1" si="0"/>
        <v>15</v>
      </c>
      <c r="T56" s="51">
        <f t="shared" ca="1" si="6"/>
        <v>0.32500000000000001</v>
      </c>
      <c r="U56" s="35" cm="1">
        <f t="array" aca="1" ref="U56" ca="1">IF(ROUND(ROUND(T56,2)-T56,4)=0,_xlfn.XLOOKUP(T56,INDIRECT($A$4&amp;"!$G$41:$G$141"),INDIRECT($A$4&amp;"!$A$41:$A$141"),0,1,1),IF(T56&gt;=1,0,(ROUNDUP(T56,2)-T56)*100*_xlfn.XLOOKUP(T56,INDIRECT($A$4&amp;"!$G$41:$G$141"),INDIRECT($A$4&amp;"!$A$41:$A$141"),0,-1,-1)+(T56-ROUNDDOWN(T56,2))*100*_xlfn.XLOOKUP(T56,INDIRECT($A$4&amp;"!$G$41:$G$141"),INDIRECT($A$4&amp;"!$A$41:$A$141"),0,1,1)))</f>
        <v>1.0000000000000009</v>
      </c>
      <c r="V56" s="66">
        <f t="shared" ca="1" si="7"/>
        <v>375.0000000000004</v>
      </c>
    </row>
    <row r="57" spans="1:22" x14ac:dyDescent="0.35">
      <c r="A57" s="32">
        <f t="shared" si="8"/>
        <v>46518</v>
      </c>
      <c r="B57" s="65" cm="1">
        <f t="array" aca="1" ref="B57" ca="1">_xlfn.XLOOKUP(A57,INDIRECT($A$5&amp;"!$AJ$41:$AJ$406"),INDIRECT($A$5&amp;"!$AK$41:$AK$406"))*SUM($F$3:$I$3)</f>
        <v>0</v>
      </c>
      <c r="C57" s="65" cm="1">
        <f t="array" aca="1" ref="C57" ca="1">_xlfn.XLOOKUP(A57,INDIRECT($A$5&amp;"!$AJ$41:$AJ$406"),INDIRECT($A$5&amp;"!$AL$41:$AL$406"))*SUM($F$3:$I$3)</f>
        <v>45</v>
      </c>
      <c r="D57" s="65" cm="1">
        <f t="array" aca="1" ref="D57" ca="1">_xlfn.XLOOKUP(A57,INDIRECT($A$5&amp;"!$AJ$41:$AJ$406"),INDIRECT($A$5&amp;"!$AO$41:$AO$406"))*SUM($F$3:$I$3)</f>
        <v>38.25</v>
      </c>
      <c r="E57" s="34" cm="1">
        <f t="array" ref="E57">SUMPRODUCT(('PT Storengy'!$B$8:$I$372)*('PT Storengy'!$A$8:$A$372=$A57)*('PT Storengy'!$B$5:$I$5=$A$6)*('PT Storengy'!$B$7:$I$7=$A$7))</f>
        <v>0.8</v>
      </c>
      <c r="F57" s="107">
        <f t="shared" ca="1" si="1"/>
        <v>9.975000000000005</v>
      </c>
      <c r="G57" s="51">
        <f t="shared" ca="1" si="9"/>
        <v>0.22</v>
      </c>
      <c r="H57" s="35" cm="1">
        <f t="array" aca="1" ref="H57" ca="1">IF(ROUND(ROUND(G57,2)-G57,4)=0,_xlfn.XLOOKUP(G57,INDIRECT($A$4&amp;"!$G$41:$G$141"),INDIRECT($A$4&amp;"!$A$41:$A$141"),0,1,1),IF(G57&gt;=1,0,(ROUNDUP(G57,2)-G57)*100*_xlfn.XLOOKUP(G57,INDIRECT($A$4&amp;"!$G$41:$G$141"),INDIRECT($A$4&amp;"!$A$41:$A$141"),0,-1,-1)+(G57-ROUNDDOWN(G57,2))*100*_xlfn.XLOOKUP(G57,INDIRECT($A$4&amp;"!$G$41:$G$141"),INDIRECT($A$4&amp;"!$A$41:$A$141"),0,1,1)))</f>
        <v>1</v>
      </c>
      <c r="I57" s="66">
        <f t="shared" ca="1" si="2"/>
        <v>75</v>
      </c>
      <c r="J57" s="106" cm="1">
        <f t="array" aca="1" ref="J57" ca="1">IF(COUNTIFS('PTC NaTran'!$K$7:$K$15996,"",'PTC NaTran'!$A$7:$A$15996,J$16,'PTC NaTran'!$D$7:$D$15996,$A57,'PTC NaTran'!$C$7:$C$15996,"DEL")&gt;0,J$14,SUMIFS('PTC NaTran'!$K$7:$K$15996,'PTC NaTran'!$A$7:$A$15996,J$16,'PTC NaTran'!$D$7:$D$15996,$A57,'PTC NaTran'!$C$7:$C$15996,"DEL")*1.0026*$F$4/INDIRECT($A$4&amp;"!D9"))</f>
        <v>280.72800000000007</v>
      </c>
      <c r="K57" s="106" cm="1">
        <f t="array" aca="1" ref="K57" ca="1">IF(COUNTIFS('PTC NaTran'!$K$7:$K$15996,"",'PTC NaTran'!$A$7:$A$15996,K$16,'PTC NaTran'!$D$7:$D$15996,$A57,'PTC NaTran'!$C$7:$C$15996,"DEL")&gt;0,K$14,SUMIFS('PTC NaTran'!$K$7:$K$15996,'PTC NaTran'!$A$7:$A$15996,K$16,'PTC NaTran'!$D$7:$D$15996,$A57,'PTC NaTran'!$C$7:$C$15996,"DEL")*1.0026*$F$4/INDIRECT($A$4&amp;"!D9"))</f>
        <v>247.64220000000003</v>
      </c>
      <c r="L57" s="107">
        <f t="shared" ca="1" si="3"/>
        <v>9.7975415999999989</v>
      </c>
      <c r="M57" s="51">
        <f t="shared" ca="1" si="4"/>
        <v>0.21606</v>
      </c>
      <c r="N57" s="35" cm="1">
        <f t="array" aca="1" ref="N57" ca="1">IF(ROUND(ROUND(M57,2)-M57,4)=0,_xlfn.XLOOKUP(M57,INDIRECT($A$4&amp;"!$G$41:$G$141"),INDIRECT($A$4&amp;"!$A$41:$A$141"),0,1,1),IF(M57&gt;=1,0,(ROUNDUP(M57,2)-M57)*100*_xlfn.XLOOKUP(M57,INDIRECT($A$4&amp;"!$G$41:$G$141"),INDIRECT($A$4&amp;"!$A$41:$A$141"),0,-1,-1)+(M57-ROUNDDOWN(M57,2))*100*_xlfn.XLOOKUP(M57,INDIRECT($A$4&amp;"!$G$41:$G$141"),INDIRECT($A$4&amp;"!$A$41:$A$141"),0,1,1)))</f>
        <v>1.0000000000000009</v>
      </c>
      <c r="O57" s="66">
        <f t="shared" ca="1" si="5"/>
        <v>75.000000000000071</v>
      </c>
      <c r="S57" s="107">
        <f t="shared" ca="1" si="0"/>
        <v>15.375</v>
      </c>
      <c r="T57" s="51">
        <f t="shared" ca="1" si="6"/>
        <v>0.33333000000000002</v>
      </c>
      <c r="U57" s="35" cm="1">
        <f t="array" aca="1" ref="U57" ca="1">IF(ROUND(ROUND(T57,2)-T57,4)=0,_xlfn.XLOOKUP(T57,INDIRECT($A$4&amp;"!$G$41:$G$141"),INDIRECT($A$4&amp;"!$A$41:$A$141"),0,1,1),IF(T57&gt;=1,0,(ROUNDUP(T57,2)-T57)*100*_xlfn.XLOOKUP(T57,INDIRECT($A$4&amp;"!$G$41:$G$141"),INDIRECT($A$4&amp;"!$A$41:$A$141"),0,-1,-1)+(T57-ROUNDDOWN(T57,2))*100*_xlfn.XLOOKUP(T57,INDIRECT($A$4&amp;"!$G$41:$G$141"),INDIRECT($A$4&amp;"!$A$41:$A$141"),0,1,1)))</f>
        <v>1.0000000000000009</v>
      </c>
      <c r="V57" s="66">
        <f t="shared" ca="1" si="7"/>
        <v>375.0000000000004</v>
      </c>
    </row>
    <row r="58" spans="1:22" x14ac:dyDescent="0.35">
      <c r="A58" s="32">
        <f t="shared" si="8"/>
        <v>46519</v>
      </c>
      <c r="B58" s="65" cm="1">
        <f t="array" aca="1" ref="B58" ca="1">_xlfn.XLOOKUP(A58,INDIRECT($A$5&amp;"!$AJ$41:$AJ$406"),INDIRECT($A$5&amp;"!$AK$41:$AK$406"))*SUM($F$3:$I$3)</f>
        <v>0</v>
      </c>
      <c r="C58" s="65" cm="1">
        <f t="array" aca="1" ref="C58" ca="1">_xlfn.XLOOKUP(A58,INDIRECT($A$5&amp;"!$AJ$41:$AJ$406"),INDIRECT($A$5&amp;"!$AL$41:$AL$406"))*SUM($F$3:$I$3)</f>
        <v>45</v>
      </c>
      <c r="D58" s="65" cm="1">
        <f t="array" aca="1" ref="D58" ca="1">_xlfn.XLOOKUP(A58,INDIRECT($A$5&amp;"!$AJ$41:$AJ$406"),INDIRECT($A$5&amp;"!$AO$41:$AO$406"))*SUM($F$3:$I$3)</f>
        <v>38.25</v>
      </c>
      <c r="E58" s="34" cm="1">
        <f t="array" ref="E58">SUMPRODUCT(('PT Storengy'!$B$8:$I$372)*('PT Storengy'!$A$8:$A$372=$A58)*('PT Storengy'!$B$5:$I$5=$A$6)*('PT Storengy'!$B$7:$I$7=$A$7))</f>
        <v>0.8</v>
      </c>
      <c r="F58" s="107">
        <f t="shared" ca="1" si="1"/>
        <v>10.050000000000004</v>
      </c>
      <c r="G58" s="51">
        <f t="shared" ca="1" si="9"/>
        <v>0.22167000000000001</v>
      </c>
      <c r="H58" s="35" cm="1">
        <f t="array" aca="1" ref="H58" ca="1">IF(ROUND(ROUND(G58,2)-G58,4)=0,_xlfn.XLOOKUP(G58,INDIRECT($A$4&amp;"!$G$41:$G$141"),INDIRECT($A$4&amp;"!$A$41:$A$141"),0,1,1),IF(G58&gt;=1,0,(ROUNDUP(G58,2)-G58)*100*_xlfn.XLOOKUP(G58,INDIRECT($A$4&amp;"!$G$41:$G$141"),INDIRECT($A$4&amp;"!$A$41:$A$141"),0,-1,-1)+(G58-ROUNDDOWN(G58,2))*100*_xlfn.XLOOKUP(G58,INDIRECT($A$4&amp;"!$G$41:$G$141"),INDIRECT($A$4&amp;"!$A$41:$A$141"),0,1,1)))</f>
        <v>1.0000000000000009</v>
      </c>
      <c r="I58" s="66">
        <f t="shared" ca="1" si="2"/>
        <v>75.000000000000071</v>
      </c>
      <c r="J58" s="106" cm="1">
        <f t="array" aca="1" ref="J58" ca="1">IF(COUNTIFS('PTC NaTran'!$K$7:$K$15996,"",'PTC NaTran'!$A$7:$A$15996,J$16,'PTC NaTran'!$D$7:$D$15996,$A58,'PTC NaTran'!$C$7:$C$15996,"DEL")&gt;0,J$14,SUMIFS('PTC NaTran'!$K$7:$K$15996,'PTC NaTran'!$A$7:$A$15996,J$16,'PTC NaTran'!$D$7:$D$15996,$A58,'PTC NaTran'!$C$7:$C$15996,"DEL")*1.0026*$F$4/INDIRECT($A$4&amp;"!D9"))</f>
        <v>280.72800000000007</v>
      </c>
      <c r="K58" s="106" cm="1">
        <f t="array" aca="1" ref="K58" ca="1">IF(COUNTIFS('PTC NaTran'!$K$7:$K$15996,"",'PTC NaTran'!$A$7:$A$15996,K$16,'PTC NaTran'!$D$7:$D$15996,$A58,'PTC NaTran'!$C$7:$C$15996,"DEL")&gt;0,K$14,SUMIFS('PTC NaTran'!$K$7:$K$15996,'PTC NaTran'!$A$7:$A$15996,K$16,'PTC NaTran'!$D$7:$D$15996,$A58,'PTC NaTran'!$C$7:$C$15996,"DEL")*1.0026*$F$4/INDIRECT($A$4&amp;"!D9"))</f>
        <v>247.64220000000003</v>
      </c>
      <c r="L58" s="107">
        <f t="shared" ca="1" si="3"/>
        <v>9.8725415999999981</v>
      </c>
      <c r="M58" s="51">
        <f t="shared" ca="1" si="4"/>
        <v>0.21772</v>
      </c>
      <c r="N58" s="35" cm="1">
        <f t="array" aca="1" ref="N58" ca="1">IF(ROUND(ROUND(M58,2)-M58,4)=0,_xlfn.XLOOKUP(M58,INDIRECT($A$4&amp;"!$G$41:$G$141"),INDIRECT($A$4&amp;"!$A$41:$A$141"),0,1,1),IF(M58&gt;=1,0,(ROUNDUP(M58,2)-M58)*100*_xlfn.XLOOKUP(M58,INDIRECT($A$4&amp;"!$G$41:$G$141"),INDIRECT($A$4&amp;"!$A$41:$A$141"),0,-1,-1)+(M58-ROUNDDOWN(M58,2))*100*_xlfn.XLOOKUP(M58,INDIRECT($A$4&amp;"!$G$41:$G$141"),INDIRECT($A$4&amp;"!$A$41:$A$141"),0,1,1)))</f>
        <v>1.0000000000000009</v>
      </c>
      <c r="O58" s="66">
        <f t="shared" ca="1" si="5"/>
        <v>75.000000000000071</v>
      </c>
      <c r="S58" s="107">
        <f t="shared" ca="1" si="0"/>
        <v>15.75</v>
      </c>
      <c r="T58" s="51">
        <f t="shared" ca="1" si="6"/>
        <v>0.34166999999999997</v>
      </c>
      <c r="U58" s="35" cm="1">
        <f t="array" aca="1" ref="U58" ca="1">IF(ROUND(ROUND(T58,2)-T58,4)=0,_xlfn.XLOOKUP(T58,INDIRECT($A$4&amp;"!$G$41:$G$141"),INDIRECT($A$4&amp;"!$A$41:$A$141"),0,1,1),IF(T58&gt;=1,0,(ROUNDUP(T58,2)-T58)*100*_xlfn.XLOOKUP(T58,INDIRECT($A$4&amp;"!$G$41:$G$141"),INDIRECT($A$4&amp;"!$A$41:$A$141"),0,-1,-1)+(T58-ROUNDDOWN(T58,2))*100*_xlfn.XLOOKUP(T58,INDIRECT($A$4&amp;"!$G$41:$G$141"),INDIRECT($A$4&amp;"!$A$41:$A$141"),0,1,1)))</f>
        <v>1.0000000000000009</v>
      </c>
      <c r="V58" s="66">
        <f t="shared" ca="1" si="7"/>
        <v>375.0000000000004</v>
      </c>
    </row>
    <row r="59" spans="1:22" x14ac:dyDescent="0.35">
      <c r="A59" s="32">
        <f t="shared" si="8"/>
        <v>46520</v>
      </c>
      <c r="B59" s="65" cm="1">
        <f t="array" aca="1" ref="B59" ca="1">_xlfn.XLOOKUP(A59,INDIRECT($A$5&amp;"!$AJ$41:$AJ$406"),INDIRECT($A$5&amp;"!$AK$41:$AK$406"))*SUM($F$3:$I$3)</f>
        <v>0</v>
      </c>
      <c r="C59" s="65" cm="1">
        <f t="array" aca="1" ref="C59" ca="1">_xlfn.XLOOKUP(A59,INDIRECT($A$5&amp;"!$AJ$41:$AJ$406"),INDIRECT($A$5&amp;"!$AL$41:$AL$406"))*SUM($F$3:$I$3)</f>
        <v>45</v>
      </c>
      <c r="D59" s="65" cm="1">
        <f t="array" aca="1" ref="D59" ca="1">_xlfn.XLOOKUP(A59,INDIRECT($A$5&amp;"!$AJ$41:$AJ$406"),INDIRECT($A$5&amp;"!$AO$41:$AO$406"))*SUM($F$3:$I$3)</f>
        <v>38.25</v>
      </c>
      <c r="E59" s="34" cm="1">
        <f t="array" ref="E59">SUMPRODUCT(('PT Storengy'!$B$8:$I$372)*('PT Storengy'!$A$8:$A$372=$A59)*('PT Storengy'!$B$5:$I$5=$A$6)*('PT Storengy'!$B$7:$I$7=$A$7))</f>
        <v>0.8</v>
      </c>
      <c r="F59" s="107">
        <f t="shared" ca="1" si="1"/>
        <v>10.125000000000004</v>
      </c>
      <c r="G59" s="51">
        <f t="shared" ca="1" si="9"/>
        <v>0.22333</v>
      </c>
      <c r="H59" s="35" cm="1">
        <f t="array" aca="1" ref="H59" ca="1">IF(ROUND(ROUND(G59,2)-G59,4)=0,_xlfn.XLOOKUP(G59,INDIRECT($A$4&amp;"!$G$41:$G$141"),INDIRECT($A$4&amp;"!$A$41:$A$141"),0,1,1),IF(G59&gt;=1,0,(ROUNDUP(G59,2)-G59)*100*_xlfn.XLOOKUP(G59,INDIRECT($A$4&amp;"!$G$41:$G$141"),INDIRECT($A$4&amp;"!$A$41:$A$141"),0,-1,-1)+(G59-ROUNDDOWN(G59,2))*100*_xlfn.XLOOKUP(G59,INDIRECT($A$4&amp;"!$G$41:$G$141"),INDIRECT($A$4&amp;"!$A$41:$A$141"),0,1,1)))</f>
        <v>1.0000000000000009</v>
      </c>
      <c r="I59" s="66">
        <f t="shared" ca="1" si="2"/>
        <v>75.000000000000071</v>
      </c>
      <c r="J59" s="106" cm="1">
        <f t="array" aca="1" ref="J59" ca="1">IF(COUNTIFS('PTC NaTran'!$K$7:$K$15996,"",'PTC NaTran'!$A$7:$A$15996,J$16,'PTC NaTran'!$D$7:$D$15996,$A59,'PTC NaTran'!$C$7:$C$15996,"DEL")&gt;0,J$14,SUMIFS('PTC NaTran'!$K$7:$K$15996,'PTC NaTran'!$A$7:$A$15996,J$16,'PTC NaTran'!$D$7:$D$15996,$A59,'PTC NaTran'!$C$7:$C$15996,"DEL")*1.0026*$F$4/INDIRECT($A$4&amp;"!D9"))</f>
        <v>280.72800000000007</v>
      </c>
      <c r="K59" s="106" cm="1">
        <f t="array" aca="1" ref="K59" ca="1">IF(COUNTIFS('PTC NaTran'!$K$7:$K$15996,"",'PTC NaTran'!$A$7:$A$15996,K$16,'PTC NaTran'!$D$7:$D$15996,$A59,'PTC NaTran'!$C$7:$C$15996,"DEL")&gt;0,K$14,SUMIFS('PTC NaTran'!$K$7:$K$15996,'PTC NaTran'!$A$7:$A$15996,K$16,'PTC NaTran'!$D$7:$D$15996,$A59,'PTC NaTran'!$C$7:$C$15996,"DEL")*1.0026*$F$4/INDIRECT($A$4&amp;"!D9"))</f>
        <v>247.64220000000003</v>
      </c>
      <c r="L59" s="107">
        <f t="shared" ca="1" si="3"/>
        <v>9.9475415999999974</v>
      </c>
      <c r="M59" s="51">
        <f t="shared" ca="1" si="4"/>
        <v>0.21939</v>
      </c>
      <c r="N59" s="35" cm="1">
        <f t="array" aca="1" ref="N59" ca="1">IF(ROUND(ROUND(M59,2)-M59,4)=0,_xlfn.XLOOKUP(M59,INDIRECT($A$4&amp;"!$G$41:$G$141"),INDIRECT($A$4&amp;"!$A$41:$A$141"),0,1,1),IF(M59&gt;=1,0,(ROUNDUP(M59,2)-M59)*100*_xlfn.XLOOKUP(M59,INDIRECT($A$4&amp;"!$G$41:$G$141"),INDIRECT($A$4&amp;"!$A$41:$A$141"),0,-1,-1)+(M59-ROUNDDOWN(M59,2))*100*_xlfn.XLOOKUP(M59,INDIRECT($A$4&amp;"!$G$41:$G$141"),INDIRECT($A$4&amp;"!$A$41:$A$141"),0,1,1)))</f>
        <v>1.0000000000000009</v>
      </c>
      <c r="O59" s="66">
        <f t="shared" ca="1" si="5"/>
        <v>75.000000000000071</v>
      </c>
      <c r="S59" s="107">
        <f t="shared" ca="1" si="0"/>
        <v>16.125</v>
      </c>
      <c r="T59" s="51">
        <f t="shared" ca="1" si="6"/>
        <v>0.35</v>
      </c>
      <c r="U59" s="35" cm="1">
        <f t="array" aca="1" ref="U59" ca="1">IF(ROUND(ROUND(T59,2)-T59,4)=0,_xlfn.XLOOKUP(T59,INDIRECT($A$4&amp;"!$G$41:$G$141"),INDIRECT($A$4&amp;"!$A$41:$A$141"),0,1,1),IF(T59&gt;=1,0,(ROUNDUP(T59,2)-T59)*100*_xlfn.XLOOKUP(T59,INDIRECT($A$4&amp;"!$G$41:$G$141"),INDIRECT($A$4&amp;"!$A$41:$A$141"),0,-1,-1)+(T59-ROUNDDOWN(T59,2))*100*_xlfn.XLOOKUP(T59,INDIRECT($A$4&amp;"!$G$41:$G$141"),INDIRECT($A$4&amp;"!$A$41:$A$141"),0,1,1)))</f>
        <v>1</v>
      </c>
      <c r="V59" s="66">
        <f t="shared" ca="1" si="7"/>
        <v>375.00000000000006</v>
      </c>
    </row>
    <row r="60" spans="1:22" x14ac:dyDescent="0.35">
      <c r="A60" s="32">
        <f t="shared" si="8"/>
        <v>46521</v>
      </c>
      <c r="B60" s="65" cm="1">
        <f t="array" aca="1" ref="B60" ca="1">_xlfn.XLOOKUP(A60,INDIRECT($A$5&amp;"!$AJ$41:$AJ$406"),INDIRECT($A$5&amp;"!$AK$41:$AK$406"))*SUM($F$3:$I$3)</f>
        <v>0</v>
      </c>
      <c r="C60" s="65" cm="1">
        <f t="array" aca="1" ref="C60" ca="1">_xlfn.XLOOKUP(A60,INDIRECT($A$5&amp;"!$AJ$41:$AJ$406"),INDIRECT($A$5&amp;"!$AL$41:$AL$406"))*SUM($F$3:$I$3)</f>
        <v>45</v>
      </c>
      <c r="D60" s="65" cm="1">
        <f t="array" aca="1" ref="D60" ca="1">_xlfn.XLOOKUP(A60,INDIRECT($A$5&amp;"!$AJ$41:$AJ$406"),INDIRECT($A$5&amp;"!$AO$41:$AO$406"))*SUM($F$3:$I$3)</f>
        <v>38.25</v>
      </c>
      <c r="E60" s="34" cm="1">
        <f t="array" ref="E60">SUMPRODUCT(('PT Storengy'!$B$8:$I$372)*('PT Storengy'!$A$8:$A$372=$A60)*('PT Storengy'!$B$5:$I$5=$A$6)*('PT Storengy'!$B$7:$I$7=$A$7))</f>
        <v>0.8</v>
      </c>
      <c r="F60" s="107">
        <f t="shared" ca="1" si="1"/>
        <v>10.200000000000003</v>
      </c>
      <c r="G60" s="51">
        <f t="shared" ca="1" si="9"/>
        <v>0.22500000000000001</v>
      </c>
      <c r="H60" s="35" cm="1">
        <f t="array" aca="1" ref="H60" ca="1">IF(ROUND(ROUND(G60,2)-G60,4)=0,_xlfn.XLOOKUP(G60,INDIRECT($A$4&amp;"!$G$41:$G$141"),INDIRECT($A$4&amp;"!$A$41:$A$141"),0,1,1),IF(G60&gt;=1,0,(ROUNDUP(G60,2)-G60)*100*_xlfn.XLOOKUP(G60,INDIRECT($A$4&amp;"!$G$41:$G$141"),INDIRECT($A$4&amp;"!$A$41:$A$141"),0,-1,-1)+(G60-ROUNDDOWN(G60,2))*100*_xlfn.XLOOKUP(G60,INDIRECT($A$4&amp;"!$G$41:$G$141"),INDIRECT($A$4&amp;"!$A$41:$A$141"),0,1,1)))</f>
        <v>1.0000000000000009</v>
      </c>
      <c r="I60" s="66">
        <f t="shared" ca="1" si="2"/>
        <v>75.000000000000071</v>
      </c>
      <c r="J60" s="106" cm="1">
        <f t="array" aca="1" ref="J60" ca="1">IF(COUNTIFS('PTC NaTran'!$K$7:$K$15996,"",'PTC NaTran'!$A$7:$A$15996,J$16,'PTC NaTran'!$D$7:$D$15996,$A60,'PTC NaTran'!$C$7:$C$15996,"DEL")&gt;0,J$14,SUMIFS('PTC NaTran'!$K$7:$K$15996,'PTC NaTran'!$A$7:$A$15996,J$16,'PTC NaTran'!$D$7:$D$15996,$A60,'PTC NaTran'!$C$7:$C$15996,"DEL")*1.0026*$F$4/INDIRECT($A$4&amp;"!D9"))</f>
        <v>280.72800000000007</v>
      </c>
      <c r="K60" s="106" cm="1">
        <f t="array" aca="1" ref="K60" ca="1">IF(COUNTIFS('PTC NaTran'!$K$7:$K$15996,"",'PTC NaTran'!$A$7:$A$15996,K$16,'PTC NaTran'!$D$7:$D$15996,$A60,'PTC NaTran'!$C$7:$C$15996,"DEL")&gt;0,K$14,SUMIFS('PTC NaTran'!$K$7:$K$15996,'PTC NaTran'!$A$7:$A$15996,K$16,'PTC NaTran'!$D$7:$D$15996,$A60,'PTC NaTran'!$C$7:$C$15996,"DEL")*1.0026*$F$4/INDIRECT($A$4&amp;"!D9"))</f>
        <v>247.64220000000003</v>
      </c>
      <c r="L60" s="107">
        <f t="shared" ca="1" si="3"/>
        <v>10.022541599999997</v>
      </c>
      <c r="M60" s="51">
        <f t="shared" ca="1" si="4"/>
        <v>0.22106000000000001</v>
      </c>
      <c r="N60" s="35" cm="1">
        <f t="array" aca="1" ref="N60" ca="1">IF(ROUND(ROUND(M60,2)-M60,4)=0,_xlfn.XLOOKUP(M60,INDIRECT($A$4&amp;"!$G$41:$G$141"),INDIRECT($A$4&amp;"!$A$41:$A$141"),0,1,1),IF(M60&gt;=1,0,(ROUNDUP(M60,2)-M60)*100*_xlfn.XLOOKUP(M60,INDIRECT($A$4&amp;"!$G$41:$G$141"),INDIRECT($A$4&amp;"!$A$41:$A$141"),0,-1,-1)+(M60-ROUNDDOWN(M60,2))*100*_xlfn.XLOOKUP(M60,INDIRECT($A$4&amp;"!$G$41:$G$141"),INDIRECT($A$4&amp;"!$A$41:$A$141"),0,1,1)))</f>
        <v>1.0000000000000009</v>
      </c>
      <c r="O60" s="66">
        <f t="shared" ca="1" si="5"/>
        <v>75.000000000000071</v>
      </c>
      <c r="S60" s="107">
        <f t="shared" ca="1" si="0"/>
        <v>16.5</v>
      </c>
      <c r="T60" s="51">
        <f t="shared" ca="1" si="6"/>
        <v>0.35832999999999998</v>
      </c>
      <c r="U60" s="35" cm="1">
        <f t="array" aca="1" ref="U60" ca="1">IF(ROUND(ROUND(T60,2)-T60,4)=0,_xlfn.XLOOKUP(T60,INDIRECT($A$4&amp;"!$G$41:$G$141"),INDIRECT($A$4&amp;"!$A$41:$A$141"),0,1,1),IF(T60&gt;=1,0,(ROUNDUP(T60,2)-T60)*100*_xlfn.XLOOKUP(T60,INDIRECT($A$4&amp;"!$G$41:$G$141"),INDIRECT($A$4&amp;"!$A$41:$A$141"),0,-1,-1)+(T60-ROUNDDOWN(T60,2))*100*_xlfn.XLOOKUP(T60,INDIRECT($A$4&amp;"!$G$41:$G$141"),INDIRECT($A$4&amp;"!$A$41:$A$141"),0,1,1)))</f>
        <v>1.0000000000000009</v>
      </c>
      <c r="V60" s="66">
        <f t="shared" ca="1" si="7"/>
        <v>375.0000000000004</v>
      </c>
    </row>
    <row r="61" spans="1:22" x14ac:dyDescent="0.35">
      <c r="A61" s="32">
        <f t="shared" si="8"/>
        <v>46522</v>
      </c>
      <c r="B61" s="65" cm="1">
        <f t="array" aca="1" ref="B61" ca="1">_xlfn.XLOOKUP(A61,INDIRECT($A$5&amp;"!$AJ$41:$AJ$406"),INDIRECT($A$5&amp;"!$AK$41:$AK$406"))*SUM($F$3:$I$3)</f>
        <v>0</v>
      </c>
      <c r="C61" s="65" cm="1">
        <f t="array" aca="1" ref="C61" ca="1">_xlfn.XLOOKUP(A61,INDIRECT($A$5&amp;"!$AJ$41:$AJ$406"),INDIRECT($A$5&amp;"!$AL$41:$AL$406"))*SUM($F$3:$I$3)</f>
        <v>45</v>
      </c>
      <c r="D61" s="65" cm="1">
        <f t="array" aca="1" ref="D61" ca="1">_xlfn.XLOOKUP(A61,INDIRECT($A$5&amp;"!$AJ$41:$AJ$406"),INDIRECT($A$5&amp;"!$AO$41:$AO$406"))*SUM($F$3:$I$3)</f>
        <v>38.25</v>
      </c>
      <c r="E61" s="34" cm="1">
        <f t="array" ref="E61">SUMPRODUCT(('PT Storengy'!$B$8:$I$372)*('PT Storengy'!$A$8:$A$372=$A61)*('PT Storengy'!$B$5:$I$5=$A$6)*('PT Storengy'!$B$7:$I$7=$A$7))</f>
        <v>0.6</v>
      </c>
      <c r="F61" s="107">
        <f t="shared" ca="1" si="1"/>
        <v>10.350000000000003</v>
      </c>
      <c r="G61" s="51">
        <f t="shared" ca="1" si="9"/>
        <v>0.22667000000000001</v>
      </c>
      <c r="H61" s="35" cm="1">
        <f t="array" aca="1" ref="H61" ca="1">IF(ROUND(ROUND(G61,2)-G61,4)=0,_xlfn.XLOOKUP(G61,INDIRECT($A$4&amp;"!$G$41:$G$141"),INDIRECT($A$4&amp;"!$A$41:$A$141"),0,1,1),IF(G61&gt;=1,0,(ROUNDUP(G61,2)-G61)*100*_xlfn.XLOOKUP(G61,INDIRECT($A$4&amp;"!$G$41:$G$141"),INDIRECT($A$4&amp;"!$A$41:$A$141"),0,-1,-1)+(G61-ROUNDDOWN(G61,2))*100*_xlfn.XLOOKUP(G61,INDIRECT($A$4&amp;"!$G$41:$G$141"),INDIRECT($A$4&amp;"!$A$41:$A$141"),0,1,1)))</f>
        <v>1.0000000000000009</v>
      </c>
      <c r="I61" s="66">
        <f t="shared" ca="1" si="2"/>
        <v>150.00000000000017</v>
      </c>
      <c r="J61" s="106" cm="1">
        <f t="array" aca="1" ref="J61" ca="1">IF(COUNTIFS('PTC NaTran'!$K$7:$K$15996,"",'PTC NaTran'!$A$7:$A$15996,J$16,'PTC NaTran'!$D$7:$D$15996,$A61,'PTC NaTran'!$C$7:$C$15996,"DEL")&gt;0,J$14,SUMIFS('PTC NaTran'!$K$7:$K$15996,'PTC NaTran'!$A$7:$A$15996,J$16,'PTC NaTran'!$D$7:$D$15996,$A61,'PTC NaTran'!$C$7:$C$15996,"DEL")*1.0026*$F$4/INDIRECT($A$4&amp;"!D9"))</f>
        <v>375.00000000000006</v>
      </c>
      <c r="K61" s="106" cm="1">
        <f t="array" aca="1" ref="K61" ca="1">IF(COUNTIFS('PTC NaTran'!$K$7:$K$15996,"",'PTC NaTran'!$A$7:$A$15996,K$16,'PTC NaTran'!$D$7:$D$15996,$A61,'PTC NaTran'!$C$7:$C$15996,"DEL")&gt;0,K$14,SUMIFS('PTC NaTran'!$K$7:$K$15996,'PTC NaTran'!$A$7:$A$15996,K$16,'PTC NaTran'!$D$7:$D$15996,$A61,'PTC NaTran'!$C$7:$C$15996,"DEL")*1.0026*$F$4/INDIRECT($A$4&amp;"!D9"))</f>
        <v>254.66040000000001</v>
      </c>
      <c r="L61" s="107">
        <f t="shared" ca="1" si="3"/>
        <v>10.172541599999997</v>
      </c>
      <c r="M61" s="51">
        <f t="shared" ca="1" si="4"/>
        <v>0.22272</v>
      </c>
      <c r="N61" s="35" cm="1">
        <f t="array" aca="1" ref="N61" ca="1">IF(ROUND(ROUND(M61,2)-M61,4)=0,_xlfn.XLOOKUP(M61,INDIRECT($A$4&amp;"!$G$41:$G$141"),INDIRECT($A$4&amp;"!$A$41:$A$141"),0,1,1),IF(M61&gt;=1,0,(ROUNDUP(M61,2)-M61)*100*_xlfn.XLOOKUP(M61,INDIRECT($A$4&amp;"!$G$41:$G$141"),INDIRECT($A$4&amp;"!$A$41:$A$141"),0,-1,-1)+(M61-ROUNDDOWN(M61,2))*100*_xlfn.XLOOKUP(M61,INDIRECT($A$4&amp;"!$G$41:$G$141"),INDIRECT($A$4&amp;"!$A$41:$A$141"),0,1,1)))</f>
        <v>1.0000000000000009</v>
      </c>
      <c r="O61" s="66">
        <f t="shared" ca="1" si="5"/>
        <v>150.00000000000017</v>
      </c>
      <c r="S61" s="107">
        <f t="shared" ca="1" si="0"/>
        <v>16.875</v>
      </c>
      <c r="T61" s="51">
        <f t="shared" ca="1" si="6"/>
        <v>0.36667</v>
      </c>
      <c r="U61" s="35" cm="1">
        <f t="array" aca="1" ref="U61" ca="1">IF(ROUND(ROUND(T61,2)-T61,4)=0,_xlfn.XLOOKUP(T61,INDIRECT($A$4&amp;"!$G$41:$G$141"),INDIRECT($A$4&amp;"!$A$41:$A$141"),0,1,1),IF(T61&gt;=1,0,(ROUNDUP(T61,2)-T61)*100*_xlfn.XLOOKUP(T61,INDIRECT($A$4&amp;"!$G$41:$G$141"),INDIRECT($A$4&amp;"!$A$41:$A$141"),0,-1,-1)+(T61-ROUNDDOWN(T61,2))*100*_xlfn.XLOOKUP(T61,INDIRECT($A$4&amp;"!$G$41:$G$141"),INDIRECT($A$4&amp;"!$A$41:$A$141"),0,1,1)))</f>
        <v>1.0000000000000009</v>
      </c>
      <c r="V61" s="66">
        <f t="shared" ca="1" si="7"/>
        <v>375.0000000000004</v>
      </c>
    </row>
    <row r="62" spans="1:22" x14ac:dyDescent="0.35">
      <c r="A62" s="32">
        <f t="shared" si="8"/>
        <v>46523</v>
      </c>
      <c r="B62" s="65" cm="1">
        <f t="array" aca="1" ref="B62" ca="1">_xlfn.XLOOKUP(A62,INDIRECT($A$5&amp;"!$AJ$41:$AJ$406"),INDIRECT($A$5&amp;"!$AK$41:$AK$406"))*SUM($F$3:$I$3)</f>
        <v>0</v>
      </c>
      <c r="C62" s="65" cm="1">
        <f t="array" aca="1" ref="C62" ca="1">_xlfn.XLOOKUP(A62,INDIRECT($A$5&amp;"!$AJ$41:$AJ$406"),INDIRECT($A$5&amp;"!$AL$41:$AL$406"))*SUM($F$3:$I$3)</f>
        <v>45</v>
      </c>
      <c r="D62" s="65" cm="1">
        <f t="array" aca="1" ref="D62" ca="1">_xlfn.XLOOKUP(A62,INDIRECT($A$5&amp;"!$AJ$41:$AJ$406"),INDIRECT($A$5&amp;"!$AO$41:$AO$406"))*SUM($F$3:$I$3)</f>
        <v>38.25</v>
      </c>
      <c r="E62" s="34" cm="1">
        <f t="array" ref="E62">SUMPRODUCT(('PT Storengy'!$B$8:$I$372)*('PT Storengy'!$A$8:$A$372=$A62)*('PT Storengy'!$B$5:$I$5=$A$6)*('PT Storengy'!$B$7:$I$7=$A$7))</f>
        <v>0.6</v>
      </c>
      <c r="F62" s="107">
        <f t="shared" ca="1" si="1"/>
        <v>10.500000000000004</v>
      </c>
      <c r="G62" s="51">
        <f t="shared" ca="1" si="9"/>
        <v>0.23</v>
      </c>
      <c r="H62" s="35" cm="1">
        <f t="array" aca="1" ref="H62" ca="1">IF(ROUND(ROUND(G62,2)-G62,4)=0,_xlfn.XLOOKUP(G62,INDIRECT($A$4&amp;"!$G$41:$G$141"),INDIRECT($A$4&amp;"!$A$41:$A$141"),0,1,1),IF(G62&gt;=1,0,(ROUNDUP(G62,2)-G62)*100*_xlfn.XLOOKUP(G62,INDIRECT($A$4&amp;"!$G$41:$G$141"),INDIRECT($A$4&amp;"!$A$41:$A$141"),0,-1,-1)+(G62-ROUNDDOWN(G62,2))*100*_xlfn.XLOOKUP(G62,INDIRECT($A$4&amp;"!$G$41:$G$141"),INDIRECT($A$4&amp;"!$A$41:$A$141"),0,1,1)))</f>
        <v>1</v>
      </c>
      <c r="I62" s="66">
        <f t="shared" ca="1" si="2"/>
        <v>150.00000000000003</v>
      </c>
      <c r="J62" s="106" cm="1">
        <f t="array" aca="1" ref="J62" ca="1">IF(COUNTIFS('PTC NaTran'!$K$7:$K$15996,"",'PTC NaTran'!$A$7:$A$15996,J$16,'PTC NaTran'!$D$7:$D$15996,$A62,'PTC NaTran'!$C$7:$C$15996,"DEL")&gt;0,J$14,SUMIFS('PTC NaTran'!$K$7:$K$15996,'PTC NaTran'!$A$7:$A$15996,J$16,'PTC NaTran'!$D$7:$D$15996,$A62,'PTC NaTran'!$C$7:$C$15996,"DEL")*1.0026*$F$4/INDIRECT($A$4&amp;"!D9"))</f>
        <v>375.00000000000006</v>
      </c>
      <c r="K62" s="106" cm="1">
        <f t="array" aca="1" ref="K62" ca="1">IF(COUNTIFS('PTC NaTran'!$K$7:$K$15996,"",'PTC NaTran'!$A$7:$A$15996,K$16,'PTC NaTran'!$D$7:$D$15996,$A62,'PTC NaTran'!$C$7:$C$15996,"DEL")&gt;0,K$14,SUMIFS('PTC NaTran'!$K$7:$K$15996,'PTC NaTran'!$A$7:$A$15996,K$16,'PTC NaTran'!$D$7:$D$15996,$A62,'PTC NaTran'!$C$7:$C$15996,"DEL")*1.0026*$F$4/INDIRECT($A$4&amp;"!D9"))</f>
        <v>254.66040000000001</v>
      </c>
      <c r="L62" s="107">
        <f t="shared" ca="1" si="3"/>
        <v>10.322541599999997</v>
      </c>
      <c r="M62" s="51">
        <f t="shared" ca="1" si="4"/>
        <v>0.22606000000000001</v>
      </c>
      <c r="N62" s="35" cm="1">
        <f t="array" aca="1" ref="N62" ca="1">IF(ROUND(ROUND(M62,2)-M62,4)=0,_xlfn.XLOOKUP(M62,INDIRECT($A$4&amp;"!$G$41:$G$141"),INDIRECT($A$4&amp;"!$A$41:$A$141"),0,1,1),IF(M62&gt;=1,0,(ROUNDUP(M62,2)-M62)*100*_xlfn.XLOOKUP(M62,INDIRECT($A$4&amp;"!$G$41:$G$141"),INDIRECT($A$4&amp;"!$A$41:$A$141"),0,-1,-1)+(M62-ROUNDDOWN(M62,2))*100*_xlfn.XLOOKUP(M62,INDIRECT($A$4&amp;"!$G$41:$G$141"),INDIRECT($A$4&amp;"!$A$41:$A$141"),0,1,1)))</f>
        <v>1.0000000000000009</v>
      </c>
      <c r="O62" s="66">
        <f t="shared" ca="1" si="5"/>
        <v>150.00000000000017</v>
      </c>
      <c r="S62" s="107">
        <f t="shared" ca="1" si="0"/>
        <v>17.25</v>
      </c>
      <c r="T62" s="51">
        <f t="shared" ca="1" si="6"/>
        <v>0.375</v>
      </c>
      <c r="U62" s="35" cm="1">
        <f t="array" aca="1" ref="U62" ca="1">IF(ROUND(ROUND(T62,2)-T62,4)=0,_xlfn.XLOOKUP(T62,INDIRECT($A$4&amp;"!$G$41:$G$141"),INDIRECT($A$4&amp;"!$A$41:$A$141"),0,1,1),IF(T62&gt;=1,0,(ROUNDUP(T62,2)-T62)*100*_xlfn.XLOOKUP(T62,INDIRECT($A$4&amp;"!$G$41:$G$141"),INDIRECT($A$4&amp;"!$A$41:$A$141"),0,-1,-1)+(T62-ROUNDDOWN(T62,2))*100*_xlfn.XLOOKUP(T62,INDIRECT($A$4&amp;"!$G$41:$G$141"),INDIRECT($A$4&amp;"!$A$41:$A$141"),0,1,1)))</f>
        <v>1.0000000000000009</v>
      </c>
      <c r="V62" s="66">
        <f t="shared" ca="1" si="7"/>
        <v>375.0000000000004</v>
      </c>
    </row>
    <row r="63" spans="1:22" x14ac:dyDescent="0.35">
      <c r="A63" s="32">
        <f t="shared" si="8"/>
        <v>46524</v>
      </c>
      <c r="B63" s="65" cm="1">
        <f t="array" aca="1" ref="B63" ca="1">_xlfn.XLOOKUP(A63,INDIRECT($A$5&amp;"!$AJ$41:$AJ$406"),INDIRECT($A$5&amp;"!$AK$41:$AK$406"))*SUM($F$3:$I$3)</f>
        <v>0</v>
      </c>
      <c r="C63" s="65" cm="1">
        <f t="array" aca="1" ref="C63" ca="1">_xlfn.XLOOKUP(A63,INDIRECT($A$5&amp;"!$AJ$41:$AJ$406"),INDIRECT($A$5&amp;"!$AL$41:$AL$406"))*SUM($F$3:$I$3)</f>
        <v>45</v>
      </c>
      <c r="D63" s="65" cm="1">
        <f t="array" aca="1" ref="D63" ca="1">_xlfn.XLOOKUP(A63,INDIRECT($A$5&amp;"!$AJ$41:$AJ$406"),INDIRECT($A$5&amp;"!$AO$41:$AO$406"))*SUM($F$3:$I$3)</f>
        <v>38.25</v>
      </c>
      <c r="E63" s="34" cm="1">
        <f t="array" ref="E63">SUMPRODUCT(('PT Storengy'!$B$8:$I$372)*('PT Storengy'!$A$8:$A$372=$A63)*('PT Storengy'!$B$5:$I$5=$A$6)*('PT Storengy'!$B$7:$I$7=$A$7))</f>
        <v>0.6</v>
      </c>
      <c r="F63" s="107">
        <f t="shared" ca="1" si="1"/>
        <v>10.650000000000004</v>
      </c>
      <c r="G63" s="51">
        <f t="shared" ca="1" si="9"/>
        <v>0.23333000000000001</v>
      </c>
      <c r="H63" s="35" cm="1">
        <f t="array" aca="1" ref="H63" ca="1">IF(ROUND(ROUND(G63,2)-G63,4)=0,_xlfn.XLOOKUP(G63,INDIRECT($A$4&amp;"!$G$41:$G$141"),INDIRECT($A$4&amp;"!$A$41:$A$141"),0,1,1),IF(G63&gt;=1,0,(ROUNDUP(G63,2)-G63)*100*_xlfn.XLOOKUP(G63,INDIRECT($A$4&amp;"!$G$41:$G$141"),INDIRECT($A$4&amp;"!$A$41:$A$141"),0,-1,-1)+(G63-ROUNDDOWN(G63,2))*100*_xlfn.XLOOKUP(G63,INDIRECT($A$4&amp;"!$G$41:$G$141"),INDIRECT($A$4&amp;"!$A$41:$A$141"),0,1,1)))</f>
        <v>1.0000000000000009</v>
      </c>
      <c r="I63" s="66">
        <f t="shared" ca="1" si="2"/>
        <v>150.00000000000017</v>
      </c>
      <c r="J63" s="106" cm="1">
        <f t="array" aca="1" ref="J63" ca="1">IF(COUNTIFS('PTC NaTran'!$K$7:$K$15996,"",'PTC NaTran'!$A$7:$A$15996,J$16,'PTC NaTran'!$D$7:$D$15996,$A63,'PTC NaTran'!$C$7:$C$15996,"DEL")&gt;0,J$14,SUMIFS('PTC NaTran'!$K$7:$K$15996,'PTC NaTran'!$A$7:$A$15996,J$16,'PTC NaTran'!$D$7:$D$15996,$A63,'PTC NaTran'!$C$7:$C$15996,"DEL")*1.0026*$F$4/INDIRECT($A$4&amp;"!D9"))</f>
        <v>375.00000000000006</v>
      </c>
      <c r="K63" s="106" cm="1">
        <f t="array" aca="1" ref="K63" ca="1">IF(COUNTIFS('PTC NaTran'!$K$7:$K$15996,"",'PTC NaTran'!$A$7:$A$15996,K$16,'PTC NaTran'!$D$7:$D$15996,$A63,'PTC NaTran'!$C$7:$C$15996,"DEL")&gt;0,K$14,SUMIFS('PTC NaTran'!$K$7:$K$15996,'PTC NaTran'!$A$7:$A$15996,K$16,'PTC NaTran'!$D$7:$D$15996,$A63,'PTC NaTran'!$C$7:$C$15996,"DEL")*1.0026*$F$4/INDIRECT($A$4&amp;"!D9"))</f>
        <v>252.65520000000004</v>
      </c>
      <c r="L63" s="107">
        <f t="shared" ca="1" si="3"/>
        <v>10.472541599999998</v>
      </c>
      <c r="M63" s="51">
        <f t="shared" ca="1" si="4"/>
        <v>0.22939000000000001</v>
      </c>
      <c r="N63" s="35" cm="1">
        <f t="array" aca="1" ref="N63" ca="1">IF(ROUND(ROUND(M63,2)-M63,4)=0,_xlfn.XLOOKUP(M63,INDIRECT($A$4&amp;"!$G$41:$G$141"),INDIRECT($A$4&amp;"!$A$41:$A$141"),0,1,1),IF(M63&gt;=1,0,(ROUNDUP(M63,2)-M63)*100*_xlfn.XLOOKUP(M63,INDIRECT($A$4&amp;"!$G$41:$G$141"),INDIRECT($A$4&amp;"!$A$41:$A$141"),0,-1,-1)+(M63-ROUNDDOWN(M63,2))*100*_xlfn.XLOOKUP(M63,INDIRECT($A$4&amp;"!$G$41:$G$141"),INDIRECT($A$4&amp;"!$A$41:$A$141"),0,1,1)))</f>
        <v>1.0000000000000009</v>
      </c>
      <c r="O63" s="66">
        <f t="shared" ca="1" si="5"/>
        <v>150.00000000000017</v>
      </c>
      <c r="S63" s="107">
        <f t="shared" ca="1" si="0"/>
        <v>17.625</v>
      </c>
      <c r="T63" s="51">
        <f t="shared" ca="1" si="6"/>
        <v>0.38333</v>
      </c>
      <c r="U63" s="35" cm="1">
        <f t="array" aca="1" ref="U63" ca="1">IF(ROUND(ROUND(T63,2)-T63,4)=0,_xlfn.XLOOKUP(T63,INDIRECT($A$4&amp;"!$G$41:$G$141"),INDIRECT($A$4&amp;"!$A$41:$A$141"),0,1,1),IF(T63&gt;=1,0,(ROUNDUP(T63,2)-T63)*100*_xlfn.XLOOKUP(T63,INDIRECT($A$4&amp;"!$G$41:$G$141"),INDIRECT($A$4&amp;"!$A$41:$A$141"),0,-1,-1)+(T63-ROUNDDOWN(T63,2))*100*_xlfn.XLOOKUP(T63,INDIRECT($A$4&amp;"!$G$41:$G$141"),INDIRECT($A$4&amp;"!$A$41:$A$141"),0,1,1)))</f>
        <v>1.0000000000000009</v>
      </c>
      <c r="V63" s="66">
        <f t="shared" ca="1" si="7"/>
        <v>375.0000000000004</v>
      </c>
    </row>
    <row r="64" spans="1:22" x14ac:dyDescent="0.35">
      <c r="A64" s="32">
        <f t="shared" si="8"/>
        <v>46525</v>
      </c>
      <c r="B64" s="65" cm="1">
        <f t="array" aca="1" ref="B64" ca="1">_xlfn.XLOOKUP(A64,INDIRECT($A$5&amp;"!$AJ$41:$AJ$406"),INDIRECT($A$5&amp;"!$AK$41:$AK$406"))*SUM($F$3:$I$3)</f>
        <v>0</v>
      </c>
      <c r="C64" s="65" cm="1">
        <f t="array" aca="1" ref="C64" ca="1">_xlfn.XLOOKUP(A64,INDIRECT($A$5&amp;"!$AJ$41:$AJ$406"),INDIRECT($A$5&amp;"!$AL$41:$AL$406"))*SUM($F$3:$I$3)</f>
        <v>45</v>
      </c>
      <c r="D64" s="65" cm="1">
        <f t="array" aca="1" ref="D64" ca="1">_xlfn.XLOOKUP(A64,INDIRECT($A$5&amp;"!$AJ$41:$AJ$406"),INDIRECT($A$5&amp;"!$AO$41:$AO$406"))*SUM($F$3:$I$3)</f>
        <v>38.25</v>
      </c>
      <c r="E64" s="34" cm="1">
        <f t="array" ref="E64">SUMPRODUCT(('PT Storengy'!$B$8:$I$372)*('PT Storengy'!$A$8:$A$372=$A64)*('PT Storengy'!$B$5:$I$5=$A$6)*('PT Storengy'!$B$7:$I$7=$A$7))</f>
        <v>0.6</v>
      </c>
      <c r="F64" s="107">
        <f t="shared" ca="1" si="1"/>
        <v>10.800000000000004</v>
      </c>
      <c r="G64" s="51">
        <f t="shared" ca="1" si="9"/>
        <v>0.23666999999999999</v>
      </c>
      <c r="H64" s="35" cm="1">
        <f t="array" aca="1" ref="H64" ca="1">IF(ROUND(ROUND(G64,2)-G64,4)=0,_xlfn.XLOOKUP(G64,INDIRECT($A$4&amp;"!$G$41:$G$141"),INDIRECT($A$4&amp;"!$A$41:$A$141"),0,1,1),IF(G64&gt;=1,0,(ROUNDUP(G64,2)-G64)*100*_xlfn.XLOOKUP(G64,INDIRECT($A$4&amp;"!$G$41:$G$141"),INDIRECT($A$4&amp;"!$A$41:$A$141"),0,-1,-1)+(G64-ROUNDDOWN(G64,2))*100*_xlfn.XLOOKUP(G64,INDIRECT($A$4&amp;"!$G$41:$G$141"),INDIRECT($A$4&amp;"!$A$41:$A$141"),0,1,1)))</f>
        <v>1.0000000000000009</v>
      </c>
      <c r="I64" s="66">
        <f t="shared" ca="1" si="2"/>
        <v>150.00000000000017</v>
      </c>
      <c r="J64" s="106" cm="1">
        <f t="array" aca="1" ref="J64" ca="1">IF(COUNTIFS('PTC NaTran'!$K$7:$K$15996,"",'PTC NaTran'!$A$7:$A$15996,J$16,'PTC NaTran'!$D$7:$D$15996,$A64,'PTC NaTran'!$C$7:$C$15996,"DEL")&gt;0,J$14,SUMIFS('PTC NaTran'!$K$7:$K$15996,'PTC NaTran'!$A$7:$A$15996,J$16,'PTC NaTran'!$D$7:$D$15996,$A64,'PTC NaTran'!$C$7:$C$15996,"DEL")*1.0026*$F$4/INDIRECT($A$4&amp;"!D9"))</f>
        <v>375.00000000000006</v>
      </c>
      <c r="K64" s="106" cm="1">
        <f t="array" aca="1" ref="K64" ca="1">IF(COUNTIFS('PTC NaTran'!$K$7:$K$15996,"",'PTC NaTran'!$A$7:$A$15996,K$16,'PTC NaTran'!$D$7:$D$15996,$A64,'PTC NaTran'!$C$7:$C$15996,"DEL")&gt;0,K$14,SUMIFS('PTC NaTran'!$K$7:$K$15996,'PTC NaTran'!$A$7:$A$15996,K$16,'PTC NaTran'!$D$7:$D$15996,$A64,'PTC NaTran'!$C$7:$C$15996,"DEL")*1.0026*$F$4/INDIRECT($A$4&amp;"!D9"))</f>
        <v>252.65520000000004</v>
      </c>
      <c r="L64" s="107">
        <f t="shared" ca="1" si="3"/>
        <v>10.622541599999998</v>
      </c>
      <c r="M64" s="51">
        <f t="shared" ca="1" si="4"/>
        <v>0.23272000000000001</v>
      </c>
      <c r="N64" s="35" cm="1">
        <f t="array" aca="1" ref="N64" ca="1">IF(ROUND(ROUND(M64,2)-M64,4)=0,_xlfn.XLOOKUP(M64,INDIRECT($A$4&amp;"!$G$41:$G$141"),INDIRECT($A$4&amp;"!$A$41:$A$141"),0,1,1),IF(M64&gt;=1,0,(ROUNDUP(M64,2)-M64)*100*_xlfn.XLOOKUP(M64,INDIRECT($A$4&amp;"!$G$41:$G$141"),INDIRECT($A$4&amp;"!$A$41:$A$141"),0,-1,-1)+(M64-ROUNDDOWN(M64,2))*100*_xlfn.XLOOKUP(M64,INDIRECT($A$4&amp;"!$G$41:$G$141"),INDIRECT($A$4&amp;"!$A$41:$A$141"),0,1,1)))</f>
        <v>1.0000000000000009</v>
      </c>
      <c r="O64" s="66">
        <f t="shared" ca="1" si="5"/>
        <v>150.00000000000017</v>
      </c>
      <c r="S64" s="107">
        <f t="shared" ca="1" si="0"/>
        <v>18</v>
      </c>
      <c r="T64" s="51">
        <f t="shared" ca="1" si="6"/>
        <v>0.39167000000000002</v>
      </c>
      <c r="U64" s="35" cm="1">
        <f t="array" aca="1" ref="U64" ca="1">IF(ROUND(ROUND(T64,2)-T64,4)=0,_xlfn.XLOOKUP(T64,INDIRECT($A$4&amp;"!$G$41:$G$141"),INDIRECT($A$4&amp;"!$A$41:$A$141"),0,1,1),IF(T64&gt;=1,0,(ROUNDUP(T64,2)-T64)*100*_xlfn.XLOOKUP(T64,INDIRECT($A$4&amp;"!$G$41:$G$141"),INDIRECT($A$4&amp;"!$A$41:$A$141"),0,-1,-1)+(T64-ROUNDDOWN(T64,2))*100*_xlfn.XLOOKUP(T64,INDIRECT($A$4&amp;"!$G$41:$G$141"),INDIRECT($A$4&amp;"!$A$41:$A$141"),0,1,1)))</f>
        <v>1.0000000000000009</v>
      </c>
      <c r="V64" s="66">
        <f t="shared" ca="1" si="7"/>
        <v>375.0000000000004</v>
      </c>
    </row>
    <row r="65" spans="1:22" x14ac:dyDescent="0.35">
      <c r="A65" s="32">
        <f t="shared" si="8"/>
        <v>46526</v>
      </c>
      <c r="B65" s="65" cm="1">
        <f t="array" aca="1" ref="B65" ca="1">_xlfn.XLOOKUP(A65,INDIRECT($A$5&amp;"!$AJ$41:$AJ$406"),INDIRECT($A$5&amp;"!$AK$41:$AK$406"))*SUM($F$3:$I$3)</f>
        <v>0</v>
      </c>
      <c r="C65" s="65" cm="1">
        <f t="array" aca="1" ref="C65" ca="1">_xlfn.XLOOKUP(A65,INDIRECT($A$5&amp;"!$AJ$41:$AJ$406"),INDIRECT($A$5&amp;"!$AL$41:$AL$406"))*SUM($F$3:$I$3)</f>
        <v>45</v>
      </c>
      <c r="D65" s="65" cm="1">
        <f t="array" aca="1" ref="D65" ca="1">_xlfn.XLOOKUP(A65,INDIRECT($A$5&amp;"!$AJ$41:$AJ$406"),INDIRECT($A$5&amp;"!$AO$41:$AO$406"))*SUM($F$3:$I$3)</f>
        <v>38.25</v>
      </c>
      <c r="E65" s="34" cm="1">
        <f t="array" ref="E65">SUMPRODUCT(('PT Storengy'!$B$8:$I$372)*('PT Storengy'!$A$8:$A$372=$A65)*('PT Storengy'!$B$5:$I$5=$A$6)*('PT Storengy'!$B$7:$I$7=$A$7))</f>
        <v>0.6</v>
      </c>
      <c r="F65" s="107">
        <f t="shared" ca="1" si="1"/>
        <v>10.950000000000005</v>
      </c>
      <c r="G65" s="51">
        <f t="shared" ca="1" si="9"/>
        <v>0.24</v>
      </c>
      <c r="H65" s="35" cm="1">
        <f t="array" aca="1" ref="H65" ca="1">IF(ROUND(ROUND(G65,2)-G65,4)=0,_xlfn.XLOOKUP(G65,INDIRECT($A$4&amp;"!$G$41:$G$141"),INDIRECT($A$4&amp;"!$A$41:$A$141"),0,1,1),IF(G65&gt;=1,0,(ROUNDUP(G65,2)-G65)*100*_xlfn.XLOOKUP(G65,INDIRECT($A$4&amp;"!$G$41:$G$141"),INDIRECT($A$4&amp;"!$A$41:$A$141"),0,-1,-1)+(G65-ROUNDDOWN(G65,2))*100*_xlfn.XLOOKUP(G65,INDIRECT($A$4&amp;"!$G$41:$G$141"),INDIRECT($A$4&amp;"!$A$41:$A$141"),0,1,1)))</f>
        <v>1</v>
      </c>
      <c r="I65" s="66">
        <f t="shared" ca="1" si="2"/>
        <v>150.00000000000003</v>
      </c>
      <c r="J65" s="106" cm="1">
        <f t="array" aca="1" ref="J65" ca="1">IF(COUNTIFS('PTC NaTran'!$K$7:$K$15996,"",'PTC NaTran'!$A$7:$A$15996,J$16,'PTC NaTran'!$D$7:$D$15996,$A65,'PTC NaTran'!$C$7:$C$15996,"DEL")&gt;0,J$14,SUMIFS('PTC NaTran'!$K$7:$K$15996,'PTC NaTran'!$A$7:$A$15996,J$16,'PTC NaTran'!$D$7:$D$15996,$A65,'PTC NaTran'!$C$7:$C$15996,"DEL")*1.0026*$F$4/INDIRECT($A$4&amp;"!D9"))</f>
        <v>375.00000000000006</v>
      </c>
      <c r="K65" s="106" cm="1">
        <f t="array" aca="1" ref="K65" ca="1">IF(COUNTIFS('PTC NaTran'!$K$7:$K$15996,"",'PTC NaTran'!$A$7:$A$15996,K$16,'PTC NaTran'!$D$7:$D$15996,$A65,'PTC NaTran'!$C$7:$C$15996,"DEL")&gt;0,K$14,SUMIFS('PTC NaTran'!$K$7:$K$15996,'PTC NaTran'!$A$7:$A$15996,K$16,'PTC NaTran'!$D$7:$D$15996,$A65,'PTC NaTran'!$C$7:$C$15996,"DEL")*1.0026*$F$4/INDIRECT($A$4&amp;"!D9"))</f>
        <v>252.65520000000004</v>
      </c>
      <c r="L65" s="107">
        <f t="shared" ca="1" si="3"/>
        <v>10.772541599999998</v>
      </c>
      <c r="M65" s="51">
        <f t="shared" ca="1" si="4"/>
        <v>0.23605999999999999</v>
      </c>
      <c r="N65" s="35" cm="1">
        <f t="array" aca="1" ref="N65" ca="1">IF(ROUND(ROUND(M65,2)-M65,4)=0,_xlfn.XLOOKUP(M65,INDIRECT($A$4&amp;"!$G$41:$G$141"),INDIRECT($A$4&amp;"!$A$41:$A$141"),0,1,1),IF(M65&gt;=1,0,(ROUNDUP(M65,2)-M65)*100*_xlfn.XLOOKUP(M65,INDIRECT($A$4&amp;"!$G$41:$G$141"),INDIRECT($A$4&amp;"!$A$41:$A$141"),0,-1,-1)+(M65-ROUNDDOWN(M65,2))*100*_xlfn.XLOOKUP(M65,INDIRECT($A$4&amp;"!$G$41:$G$141"),INDIRECT($A$4&amp;"!$A$41:$A$141"),0,1,1)))</f>
        <v>1.0000000000000009</v>
      </c>
      <c r="O65" s="66">
        <f t="shared" ca="1" si="5"/>
        <v>150.00000000000017</v>
      </c>
      <c r="S65" s="107">
        <f t="shared" ca="1" si="0"/>
        <v>18.375</v>
      </c>
      <c r="T65" s="51">
        <f t="shared" ca="1" si="6"/>
        <v>0.4</v>
      </c>
      <c r="U65" s="35" cm="1">
        <f t="array" aca="1" ref="U65" ca="1">IF(ROUND(ROUND(T65,2)-T65,4)=0,_xlfn.XLOOKUP(T65,INDIRECT($A$4&amp;"!$G$41:$G$141"),INDIRECT($A$4&amp;"!$A$41:$A$141"),0,1,1),IF(T65&gt;=1,0,(ROUNDUP(T65,2)-T65)*100*_xlfn.XLOOKUP(T65,INDIRECT($A$4&amp;"!$G$41:$G$141"),INDIRECT($A$4&amp;"!$A$41:$A$141"),0,-1,-1)+(T65-ROUNDDOWN(T65,2))*100*_xlfn.XLOOKUP(T65,INDIRECT($A$4&amp;"!$G$41:$G$141"),INDIRECT($A$4&amp;"!$A$41:$A$141"),0,1,1)))</f>
        <v>1</v>
      </c>
      <c r="V65" s="66">
        <f t="shared" ca="1" si="7"/>
        <v>375.00000000000006</v>
      </c>
    </row>
    <row r="66" spans="1:22" x14ac:dyDescent="0.35">
      <c r="A66" s="32">
        <f t="shared" si="8"/>
        <v>46527</v>
      </c>
      <c r="B66" s="65" cm="1">
        <f t="array" aca="1" ref="B66" ca="1">_xlfn.XLOOKUP(A66,INDIRECT($A$5&amp;"!$AJ$41:$AJ$406"),INDIRECT($A$5&amp;"!$AK$41:$AK$406"))*SUM($F$3:$I$3)</f>
        <v>0</v>
      </c>
      <c r="C66" s="65" cm="1">
        <f t="array" aca="1" ref="C66" ca="1">_xlfn.XLOOKUP(A66,INDIRECT($A$5&amp;"!$AJ$41:$AJ$406"),INDIRECT($A$5&amp;"!$AL$41:$AL$406"))*SUM($F$3:$I$3)</f>
        <v>45</v>
      </c>
      <c r="D66" s="65" cm="1">
        <f t="array" aca="1" ref="D66" ca="1">_xlfn.XLOOKUP(A66,INDIRECT($A$5&amp;"!$AJ$41:$AJ$406"),INDIRECT($A$5&amp;"!$AO$41:$AO$406"))*SUM($F$3:$I$3)</f>
        <v>38.25</v>
      </c>
      <c r="E66" s="34" cm="1">
        <f t="array" ref="E66">SUMPRODUCT(('PT Storengy'!$B$8:$I$372)*('PT Storengy'!$A$8:$A$372=$A66)*('PT Storengy'!$B$5:$I$5=$A$6)*('PT Storengy'!$B$7:$I$7=$A$7))</f>
        <v>0.6</v>
      </c>
      <c r="F66" s="107">
        <f t="shared" ca="1" si="1"/>
        <v>11.100000000000005</v>
      </c>
      <c r="G66" s="51">
        <f t="shared" ca="1" si="9"/>
        <v>0.24332999999999999</v>
      </c>
      <c r="H66" s="35" cm="1">
        <f t="array" aca="1" ref="H66" ca="1">IF(ROUND(ROUND(G66,2)-G66,4)=0,_xlfn.XLOOKUP(G66,INDIRECT($A$4&amp;"!$G$41:$G$141"),INDIRECT($A$4&amp;"!$A$41:$A$141"),0,1,1),IF(G66&gt;=1,0,(ROUNDUP(G66,2)-G66)*100*_xlfn.XLOOKUP(G66,INDIRECT($A$4&amp;"!$G$41:$G$141"),INDIRECT($A$4&amp;"!$A$41:$A$141"),0,-1,-1)+(G66-ROUNDDOWN(G66,2))*100*_xlfn.XLOOKUP(G66,INDIRECT($A$4&amp;"!$G$41:$G$141"),INDIRECT($A$4&amp;"!$A$41:$A$141"),0,1,1)))</f>
        <v>1.0000000000000009</v>
      </c>
      <c r="I66" s="66">
        <f t="shared" ca="1" si="2"/>
        <v>150.00000000000017</v>
      </c>
      <c r="J66" s="106" cm="1">
        <f t="array" aca="1" ref="J66" ca="1">IF(COUNTIFS('PTC NaTran'!$K$7:$K$15996,"",'PTC NaTran'!$A$7:$A$15996,J$16,'PTC NaTran'!$D$7:$D$15996,$A66,'PTC NaTran'!$C$7:$C$15996,"DEL")&gt;0,J$14,SUMIFS('PTC NaTran'!$K$7:$K$15996,'PTC NaTran'!$A$7:$A$15996,J$16,'PTC NaTran'!$D$7:$D$15996,$A66,'PTC NaTran'!$C$7:$C$15996,"DEL")*1.0026*$F$4/INDIRECT($A$4&amp;"!D9"))</f>
        <v>375.00000000000006</v>
      </c>
      <c r="K66" s="106" cm="1">
        <f t="array" aca="1" ref="K66" ca="1">IF(COUNTIFS('PTC NaTran'!$K$7:$K$15996,"",'PTC NaTran'!$A$7:$A$15996,K$16,'PTC NaTran'!$D$7:$D$15996,$A66,'PTC NaTran'!$C$7:$C$15996,"DEL")&gt;0,K$14,SUMIFS('PTC NaTran'!$K$7:$K$15996,'PTC NaTran'!$A$7:$A$15996,K$16,'PTC NaTran'!$D$7:$D$15996,$A66,'PTC NaTran'!$C$7:$C$15996,"DEL")*1.0026*$F$4/INDIRECT($A$4&amp;"!D9"))</f>
        <v>252.65520000000004</v>
      </c>
      <c r="L66" s="107">
        <f t="shared" ca="1" si="3"/>
        <v>10.922541599999999</v>
      </c>
      <c r="M66" s="51">
        <f t="shared" ca="1" si="4"/>
        <v>0.23938999999999999</v>
      </c>
      <c r="N66" s="35" cm="1">
        <f t="array" aca="1" ref="N66" ca="1">IF(ROUND(ROUND(M66,2)-M66,4)=0,_xlfn.XLOOKUP(M66,INDIRECT($A$4&amp;"!$G$41:$G$141"),INDIRECT($A$4&amp;"!$A$41:$A$141"),0,1,1),IF(M66&gt;=1,0,(ROUNDUP(M66,2)-M66)*100*_xlfn.XLOOKUP(M66,INDIRECT($A$4&amp;"!$G$41:$G$141"),INDIRECT($A$4&amp;"!$A$41:$A$141"),0,-1,-1)+(M66-ROUNDDOWN(M66,2))*100*_xlfn.XLOOKUP(M66,INDIRECT($A$4&amp;"!$G$41:$G$141"),INDIRECT($A$4&amp;"!$A$41:$A$141"),0,1,1)))</f>
        <v>1.0000000000000009</v>
      </c>
      <c r="O66" s="66">
        <f t="shared" ca="1" si="5"/>
        <v>150.00000000000017</v>
      </c>
      <c r="S66" s="107">
        <f t="shared" ca="1" si="0"/>
        <v>18.75</v>
      </c>
      <c r="T66" s="51">
        <f t="shared" ca="1" si="6"/>
        <v>0.40833000000000003</v>
      </c>
      <c r="U66" s="35" cm="1">
        <f t="array" aca="1" ref="U66" ca="1">IF(ROUND(ROUND(T66,2)-T66,4)=0,_xlfn.XLOOKUP(T66,INDIRECT($A$4&amp;"!$G$41:$G$141"),INDIRECT($A$4&amp;"!$A$41:$A$141"),0,1,1),IF(T66&gt;=1,0,(ROUNDUP(T66,2)-T66)*100*_xlfn.XLOOKUP(T66,INDIRECT($A$4&amp;"!$G$41:$G$141"),INDIRECT($A$4&amp;"!$A$41:$A$141"),0,-1,-1)+(T66-ROUNDDOWN(T66,2))*100*_xlfn.XLOOKUP(T66,INDIRECT($A$4&amp;"!$G$41:$G$141"),INDIRECT($A$4&amp;"!$A$41:$A$141"),0,1,1)))</f>
        <v>1.0000000000000009</v>
      </c>
      <c r="V66" s="66">
        <f t="shared" ca="1" si="7"/>
        <v>375.0000000000004</v>
      </c>
    </row>
    <row r="67" spans="1:22" x14ac:dyDescent="0.35">
      <c r="A67" s="32">
        <f t="shared" si="8"/>
        <v>46528</v>
      </c>
      <c r="B67" s="65" cm="1">
        <f t="array" aca="1" ref="B67" ca="1">_xlfn.XLOOKUP(A67,INDIRECT($A$5&amp;"!$AJ$41:$AJ$406"),INDIRECT($A$5&amp;"!$AK$41:$AK$406"))*SUM($F$3:$I$3)</f>
        <v>0</v>
      </c>
      <c r="C67" s="65" cm="1">
        <f t="array" aca="1" ref="C67" ca="1">_xlfn.XLOOKUP(A67,INDIRECT($A$5&amp;"!$AJ$41:$AJ$406"),INDIRECT($A$5&amp;"!$AL$41:$AL$406"))*SUM($F$3:$I$3)</f>
        <v>45</v>
      </c>
      <c r="D67" s="65" cm="1">
        <f t="array" aca="1" ref="D67" ca="1">_xlfn.XLOOKUP(A67,INDIRECT($A$5&amp;"!$AJ$41:$AJ$406"),INDIRECT($A$5&amp;"!$AO$41:$AO$406"))*SUM($F$3:$I$3)</f>
        <v>38.25</v>
      </c>
      <c r="E67" s="34" cm="1">
        <f t="array" ref="E67">SUMPRODUCT(('PT Storengy'!$B$8:$I$372)*('PT Storengy'!$A$8:$A$372=$A67)*('PT Storengy'!$B$5:$I$5=$A$6)*('PT Storengy'!$B$7:$I$7=$A$7))</f>
        <v>0.6</v>
      </c>
      <c r="F67" s="107">
        <f t="shared" ca="1" si="1"/>
        <v>11.250000000000005</v>
      </c>
      <c r="G67" s="51">
        <f t="shared" ca="1" si="9"/>
        <v>0.24667</v>
      </c>
      <c r="H67" s="35" cm="1">
        <f t="array" aca="1" ref="H67" ca="1">IF(ROUND(ROUND(G67,2)-G67,4)=0,_xlfn.XLOOKUP(G67,INDIRECT($A$4&amp;"!$G$41:$G$141"),INDIRECT($A$4&amp;"!$A$41:$A$141"),0,1,1),IF(G67&gt;=1,0,(ROUNDUP(G67,2)-G67)*100*_xlfn.XLOOKUP(G67,INDIRECT($A$4&amp;"!$G$41:$G$141"),INDIRECT($A$4&amp;"!$A$41:$A$141"),0,-1,-1)+(G67-ROUNDDOWN(G67,2))*100*_xlfn.XLOOKUP(G67,INDIRECT($A$4&amp;"!$G$41:$G$141"),INDIRECT($A$4&amp;"!$A$41:$A$141"),0,1,1)))</f>
        <v>1.0000000000000009</v>
      </c>
      <c r="I67" s="66">
        <f t="shared" ca="1" si="2"/>
        <v>150.00000000000017</v>
      </c>
      <c r="J67" s="106" cm="1">
        <f t="array" aca="1" ref="J67" ca="1">IF(COUNTIFS('PTC NaTran'!$K$7:$K$15996,"",'PTC NaTran'!$A$7:$A$15996,J$16,'PTC NaTran'!$D$7:$D$15996,$A67,'PTC NaTran'!$C$7:$C$15996,"DEL")&gt;0,J$14,SUMIFS('PTC NaTran'!$K$7:$K$15996,'PTC NaTran'!$A$7:$A$15996,J$16,'PTC NaTran'!$D$7:$D$15996,$A67,'PTC NaTran'!$C$7:$C$15996,"DEL")*1.0026*$F$4/INDIRECT($A$4&amp;"!D9"))</f>
        <v>375.00000000000006</v>
      </c>
      <c r="K67" s="106" cm="1">
        <f t="array" aca="1" ref="K67" ca="1">IF(COUNTIFS('PTC NaTran'!$K$7:$K$15996,"",'PTC NaTran'!$A$7:$A$15996,K$16,'PTC NaTran'!$D$7:$D$15996,$A67,'PTC NaTran'!$C$7:$C$15996,"DEL")&gt;0,K$14,SUMIFS('PTC NaTran'!$K$7:$K$15996,'PTC NaTran'!$A$7:$A$15996,K$16,'PTC NaTran'!$D$7:$D$15996,$A67,'PTC NaTran'!$C$7:$C$15996,"DEL")*1.0026*$F$4/INDIRECT($A$4&amp;"!D9"))</f>
        <v>252.65520000000004</v>
      </c>
      <c r="L67" s="107">
        <f t="shared" ca="1" si="3"/>
        <v>11.072541599999999</v>
      </c>
      <c r="M67" s="51">
        <f t="shared" ca="1" si="4"/>
        <v>0.24271999999999999</v>
      </c>
      <c r="N67" s="35" cm="1">
        <f t="array" aca="1" ref="N67" ca="1">IF(ROUND(ROUND(M67,2)-M67,4)=0,_xlfn.XLOOKUP(M67,INDIRECT($A$4&amp;"!$G$41:$G$141"),INDIRECT($A$4&amp;"!$A$41:$A$141"),0,1,1),IF(M67&gt;=1,0,(ROUNDUP(M67,2)-M67)*100*_xlfn.XLOOKUP(M67,INDIRECT($A$4&amp;"!$G$41:$G$141"),INDIRECT($A$4&amp;"!$A$41:$A$141"),0,-1,-1)+(M67-ROUNDDOWN(M67,2))*100*_xlfn.XLOOKUP(M67,INDIRECT($A$4&amp;"!$G$41:$G$141"),INDIRECT($A$4&amp;"!$A$41:$A$141"),0,1,1)))</f>
        <v>1.0000000000000009</v>
      </c>
      <c r="O67" s="66">
        <f t="shared" ca="1" si="5"/>
        <v>150.00000000000017</v>
      </c>
      <c r="S67" s="107">
        <f t="shared" ca="1" si="0"/>
        <v>19.125</v>
      </c>
      <c r="T67" s="51">
        <f t="shared" ca="1" si="6"/>
        <v>0.41666999999999998</v>
      </c>
      <c r="U67" s="35" cm="1">
        <f t="array" aca="1" ref="U67" ca="1">IF(ROUND(ROUND(T67,2)-T67,4)=0,_xlfn.XLOOKUP(T67,INDIRECT($A$4&amp;"!$G$41:$G$141"),INDIRECT($A$4&amp;"!$A$41:$A$141"),0,1,1),IF(T67&gt;=1,0,(ROUNDUP(T67,2)-T67)*100*_xlfn.XLOOKUP(T67,INDIRECT($A$4&amp;"!$G$41:$G$141"),INDIRECT($A$4&amp;"!$A$41:$A$141"),0,-1,-1)+(T67-ROUNDDOWN(T67,2))*100*_xlfn.XLOOKUP(T67,INDIRECT($A$4&amp;"!$G$41:$G$141"),INDIRECT($A$4&amp;"!$A$41:$A$141"),0,1,1)))</f>
        <v>1.0000000000000009</v>
      </c>
      <c r="V67" s="66">
        <f t="shared" ca="1" si="7"/>
        <v>375.0000000000004</v>
      </c>
    </row>
    <row r="68" spans="1:22" x14ac:dyDescent="0.35">
      <c r="A68" s="32">
        <f t="shared" si="8"/>
        <v>46529</v>
      </c>
      <c r="B68" s="65" cm="1">
        <f t="array" aca="1" ref="B68" ca="1">_xlfn.XLOOKUP(A68,INDIRECT($A$5&amp;"!$AJ$41:$AJ$406"),INDIRECT($A$5&amp;"!$AK$41:$AK$406"))*SUM($F$3:$I$3)</f>
        <v>0</v>
      </c>
      <c r="C68" s="65" cm="1">
        <f t="array" aca="1" ref="C68" ca="1">_xlfn.XLOOKUP(A68,INDIRECT($A$5&amp;"!$AJ$41:$AJ$406"),INDIRECT($A$5&amp;"!$AL$41:$AL$406"))*SUM($F$3:$I$3)</f>
        <v>45</v>
      </c>
      <c r="D68" s="65" cm="1">
        <f t="array" aca="1" ref="D68" ca="1">_xlfn.XLOOKUP(A68,INDIRECT($A$5&amp;"!$AJ$41:$AJ$406"),INDIRECT($A$5&amp;"!$AO$41:$AO$406"))*SUM($F$3:$I$3)</f>
        <v>38.25</v>
      </c>
      <c r="E68" s="34" cm="1">
        <f t="array" ref="E68">SUMPRODUCT(('PT Storengy'!$B$8:$I$372)*('PT Storengy'!$A$8:$A$372=$A68)*('PT Storengy'!$B$5:$I$5=$A$6)*('PT Storengy'!$B$7:$I$7=$A$7))</f>
        <v>0.6</v>
      </c>
      <c r="F68" s="107">
        <f t="shared" ca="1" si="1"/>
        <v>11.400000000000006</v>
      </c>
      <c r="G68" s="51">
        <f t="shared" ca="1" si="9"/>
        <v>0.25</v>
      </c>
      <c r="H68" s="35" cm="1">
        <f t="array" aca="1" ref="H68" ca="1">IF(ROUND(ROUND(G68,2)-G68,4)=0,_xlfn.XLOOKUP(G68,INDIRECT($A$4&amp;"!$G$41:$G$141"),INDIRECT($A$4&amp;"!$A$41:$A$141"),0,1,1),IF(G68&gt;=1,0,(ROUNDUP(G68,2)-G68)*100*_xlfn.XLOOKUP(G68,INDIRECT($A$4&amp;"!$G$41:$G$141"),INDIRECT($A$4&amp;"!$A$41:$A$141"),0,-1,-1)+(G68-ROUNDDOWN(G68,2))*100*_xlfn.XLOOKUP(G68,INDIRECT($A$4&amp;"!$G$41:$G$141"),INDIRECT($A$4&amp;"!$A$41:$A$141"),0,1,1)))</f>
        <v>1</v>
      </c>
      <c r="I68" s="66">
        <f t="shared" ca="1" si="2"/>
        <v>150.00000000000003</v>
      </c>
      <c r="J68" s="106" cm="1">
        <f t="array" aca="1" ref="J68" ca="1">IF(COUNTIFS('PTC NaTran'!$K$7:$K$15996,"",'PTC NaTran'!$A$7:$A$15996,J$16,'PTC NaTran'!$D$7:$D$15996,$A68,'PTC NaTran'!$C$7:$C$15996,"DEL")&gt;0,J$14,SUMIFS('PTC NaTran'!$K$7:$K$15996,'PTC NaTran'!$A$7:$A$15996,J$16,'PTC NaTran'!$D$7:$D$15996,$A68,'PTC NaTran'!$C$7:$C$15996,"DEL")*1.0026*$F$4/INDIRECT($A$4&amp;"!D9"))</f>
        <v>375.00000000000006</v>
      </c>
      <c r="K68" s="106" cm="1">
        <f t="array" aca="1" ref="K68" ca="1">IF(COUNTIFS('PTC NaTran'!$K$7:$K$15996,"",'PTC NaTran'!$A$7:$A$15996,K$16,'PTC NaTran'!$D$7:$D$15996,$A68,'PTC NaTran'!$C$7:$C$15996,"DEL")&gt;0,K$14,SUMIFS('PTC NaTran'!$K$7:$K$15996,'PTC NaTran'!$A$7:$A$15996,K$16,'PTC NaTran'!$D$7:$D$15996,$A68,'PTC NaTran'!$C$7:$C$15996,"DEL")*1.0026*$F$4/INDIRECT($A$4&amp;"!D9"))</f>
        <v>252.65520000000004</v>
      </c>
      <c r="L68" s="107">
        <f t="shared" ca="1" si="3"/>
        <v>11.2225416</v>
      </c>
      <c r="M68" s="51">
        <f t="shared" ca="1" si="4"/>
        <v>0.24606</v>
      </c>
      <c r="N68" s="35" cm="1">
        <f t="array" aca="1" ref="N68" ca="1">IF(ROUND(ROUND(M68,2)-M68,4)=0,_xlfn.XLOOKUP(M68,INDIRECT($A$4&amp;"!$G$41:$G$141"),INDIRECT($A$4&amp;"!$A$41:$A$141"),0,1,1),IF(M68&gt;=1,0,(ROUNDUP(M68,2)-M68)*100*_xlfn.XLOOKUP(M68,INDIRECT($A$4&amp;"!$G$41:$G$141"),INDIRECT($A$4&amp;"!$A$41:$A$141"),0,-1,-1)+(M68-ROUNDDOWN(M68,2))*100*_xlfn.XLOOKUP(M68,INDIRECT($A$4&amp;"!$G$41:$G$141"),INDIRECT($A$4&amp;"!$A$41:$A$141"),0,1,1)))</f>
        <v>1.0000000000000009</v>
      </c>
      <c r="O68" s="66">
        <f t="shared" ca="1" si="5"/>
        <v>150.00000000000017</v>
      </c>
      <c r="S68" s="107">
        <f t="shared" ca="1" si="0"/>
        <v>19.5</v>
      </c>
      <c r="T68" s="51">
        <f t="shared" ca="1" si="6"/>
        <v>0.42499999999999999</v>
      </c>
      <c r="U68" s="35" cm="1">
        <f t="array" aca="1" ref="U68" ca="1">IF(ROUND(ROUND(T68,2)-T68,4)=0,_xlfn.XLOOKUP(T68,INDIRECT($A$4&amp;"!$G$41:$G$141"),INDIRECT($A$4&amp;"!$A$41:$A$141"),0,1,1),IF(T68&gt;=1,0,(ROUNDUP(T68,2)-T68)*100*_xlfn.XLOOKUP(T68,INDIRECT($A$4&amp;"!$G$41:$G$141"),INDIRECT($A$4&amp;"!$A$41:$A$141"),0,-1,-1)+(T68-ROUNDDOWN(T68,2))*100*_xlfn.XLOOKUP(T68,INDIRECT($A$4&amp;"!$G$41:$G$141"),INDIRECT($A$4&amp;"!$A$41:$A$141"),0,1,1)))</f>
        <v>1.0000000000000009</v>
      </c>
      <c r="V68" s="66">
        <f t="shared" ca="1" si="7"/>
        <v>375.0000000000004</v>
      </c>
    </row>
    <row r="69" spans="1:22" x14ac:dyDescent="0.35">
      <c r="A69" s="32">
        <f t="shared" si="8"/>
        <v>46530</v>
      </c>
      <c r="B69" s="65" cm="1">
        <f t="array" aca="1" ref="B69" ca="1">_xlfn.XLOOKUP(A69,INDIRECT($A$5&amp;"!$AJ$41:$AJ$406"),INDIRECT($A$5&amp;"!$AK$41:$AK$406"))*SUM($F$3:$I$3)</f>
        <v>0</v>
      </c>
      <c r="C69" s="65" cm="1">
        <f t="array" aca="1" ref="C69" ca="1">_xlfn.XLOOKUP(A69,INDIRECT($A$5&amp;"!$AJ$41:$AJ$406"),INDIRECT($A$5&amp;"!$AL$41:$AL$406"))*SUM($F$3:$I$3)</f>
        <v>45</v>
      </c>
      <c r="D69" s="65" cm="1">
        <f t="array" aca="1" ref="D69" ca="1">_xlfn.XLOOKUP(A69,INDIRECT($A$5&amp;"!$AJ$41:$AJ$406"),INDIRECT($A$5&amp;"!$AO$41:$AO$406"))*SUM($F$3:$I$3)</f>
        <v>38.25</v>
      </c>
      <c r="E69" s="34" cm="1">
        <f t="array" ref="E69">SUMPRODUCT(('PT Storengy'!$B$8:$I$372)*('PT Storengy'!$A$8:$A$372=$A69)*('PT Storengy'!$B$5:$I$5=$A$6)*('PT Storengy'!$B$7:$I$7=$A$7))</f>
        <v>0.6</v>
      </c>
      <c r="F69" s="107">
        <f t="shared" ca="1" si="1"/>
        <v>11.550000000000006</v>
      </c>
      <c r="G69" s="51">
        <f t="shared" ca="1" si="9"/>
        <v>0.25333</v>
      </c>
      <c r="H69" s="35" cm="1">
        <f t="array" aca="1" ref="H69" ca="1">IF(ROUND(ROUND(G69,2)-G69,4)=0,_xlfn.XLOOKUP(G69,INDIRECT($A$4&amp;"!$G$41:$G$141"),INDIRECT($A$4&amp;"!$A$41:$A$141"),0,1,1),IF(G69&gt;=1,0,(ROUNDUP(G69,2)-G69)*100*_xlfn.XLOOKUP(G69,INDIRECT($A$4&amp;"!$G$41:$G$141"),INDIRECT($A$4&amp;"!$A$41:$A$141"),0,-1,-1)+(G69-ROUNDDOWN(G69,2))*100*_xlfn.XLOOKUP(G69,INDIRECT($A$4&amp;"!$G$41:$G$141"),INDIRECT($A$4&amp;"!$A$41:$A$141"),0,1,1)))</f>
        <v>1.0000000000000009</v>
      </c>
      <c r="I69" s="66">
        <f t="shared" ca="1" si="2"/>
        <v>150.00000000000017</v>
      </c>
      <c r="J69" s="106" cm="1">
        <f t="array" aca="1" ref="J69" ca="1">IF(COUNTIFS('PTC NaTran'!$K$7:$K$15996,"",'PTC NaTran'!$A$7:$A$15996,J$16,'PTC NaTran'!$D$7:$D$15996,$A69,'PTC NaTran'!$C$7:$C$15996,"DEL")&gt;0,J$14,SUMIFS('PTC NaTran'!$K$7:$K$15996,'PTC NaTran'!$A$7:$A$15996,J$16,'PTC NaTran'!$D$7:$D$15996,$A69,'PTC NaTran'!$C$7:$C$15996,"DEL")*1.0026*$F$4/INDIRECT($A$4&amp;"!D9"))</f>
        <v>375.00000000000006</v>
      </c>
      <c r="K69" s="106" cm="1">
        <f t="array" aca="1" ref="K69" ca="1">IF(COUNTIFS('PTC NaTran'!$K$7:$K$15996,"",'PTC NaTran'!$A$7:$A$15996,K$16,'PTC NaTran'!$D$7:$D$15996,$A69,'PTC NaTran'!$C$7:$C$15996,"DEL")&gt;0,K$14,SUMIFS('PTC NaTran'!$K$7:$K$15996,'PTC NaTran'!$A$7:$A$15996,K$16,'PTC NaTran'!$D$7:$D$15996,$A69,'PTC NaTran'!$C$7:$C$15996,"DEL")*1.0026*$F$4/INDIRECT($A$4&amp;"!D9"))</f>
        <v>252.65520000000004</v>
      </c>
      <c r="L69" s="107">
        <f t="shared" ca="1" si="3"/>
        <v>11.3725416</v>
      </c>
      <c r="M69" s="51">
        <f t="shared" ca="1" si="4"/>
        <v>0.24939</v>
      </c>
      <c r="N69" s="35" cm="1">
        <f t="array" aca="1" ref="N69" ca="1">IF(ROUND(ROUND(M69,2)-M69,4)=0,_xlfn.XLOOKUP(M69,INDIRECT($A$4&amp;"!$G$41:$G$141"),INDIRECT($A$4&amp;"!$A$41:$A$141"),0,1,1),IF(M69&gt;=1,0,(ROUNDUP(M69,2)-M69)*100*_xlfn.XLOOKUP(M69,INDIRECT($A$4&amp;"!$G$41:$G$141"),INDIRECT($A$4&amp;"!$A$41:$A$141"),0,-1,-1)+(M69-ROUNDDOWN(M69,2))*100*_xlfn.XLOOKUP(M69,INDIRECT($A$4&amp;"!$G$41:$G$141"),INDIRECT($A$4&amp;"!$A$41:$A$141"),0,1,1)))</f>
        <v>1.0000000000000009</v>
      </c>
      <c r="O69" s="66">
        <f t="shared" ca="1" si="5"/>
        <v>150.00000000000017</v>
      </c>
      <c r="S69" s="107">
        <f t="shared" ca="1" si="0"/>
        <v>19.875</v>
      </c>
      <c r="T69" s="51">
        <f t="shared" ca="1" si="6"/>
        <v>0.43332999999999999</v>
      </c>
      <c r="U69" s="35" cm="1">
        <f t="array" aca="1" ref="U69" ca="1">IF(ROUND(ROUND(T69,2)-T69,4)=0,_xlfn.XLOOKUP(T69,INDIRECT($A$4&amp;"!$G$41:$G$141"),INDIRECT($A$4&amp;"!$A$41:$A$141"),0,1,1),IF(T69&gt;=1,0,(ROUNDUP(T69,2)-T69)*100*_xlfn.XLOOKUP(T69,INDIRECT($A$4&amp;"!$G$41:$G$141"),INDIRECT($A$4&amp;"!$A$41:$A$141"),0,-1,-1)+(T69-ROUNDDOWN(T69,2))*100*_xlfn.XLOOKUP(T69,INDIRECT($A$4&amp;"!$G$41:$G$141"),INDIRECT($A$4&amp;"!$A$41:$A$141"),0,1,1)))</f>
        <v>1.0000000000000009</v>
      </c>
      <c r="V69" s="66">
        <f t="shared" ca="1" si="7"/>
        <v>375.0000000000004</v>
      </c>
    </row>
    <row r="70" spans="1:22" x14ac:dyDescent="0.35">
      <c r="A70" s="32">
        <f t="shared" si="8"/>
        <v>46531</v>
      </c>
      <c r="B70" s="65" cm="1">
        <f t="array" aca="1" ref="B70" ca="1">_xlfn.XLOOKUP(A70,INDIRECT($A$5&amp;"!$AJ$41:$AJ$406"),INDIRECT($A$5&amp;"!$AK$41:$AK$406"))*SUM($F$3:$I$3)</f>
        <v>0</v>
      </c>
      <c r="C70" s="65" cm="1">
        <f t="array" aca="1" ref="C70" ca="1">_xlfn.XLOOKUP(A70,INDIRECT($A$5&amp;"!$AJ$41:$AJ$406"),INDIRECT($A$5&amp;"!$AL$41:$AL$406"))*SUM($F$3:$I$3)</f>
        <v>45</v>
      </c>
      <c r="D70" s="65" cm="1">
        <f t="array" aca="1" ref="D70" ca="1">_xlfn.XLOOKUP(A70,INDIRECT($A$5&amp;"!$AJ$41:$AJ$406"),INDIRECT($A$5&amp;"!$AO$41:$AO$406"))*SUM($F$3:$I$3)</f>
        <v>38.25</v>
      </c>
      <c r="E70" s="34" cm="1">
        <f t="array" ref="E70">SUMPRODUCT(('PT Storengy'!$B$8:$I$372)*('PT Storengy'!$A$8:$A$372=$A70)*('PT Storengy'!$B$5:$I$5=$A$6)*('PT Storengy'!$B$7:$I$7=$A$7))</f>
        <v>0.85</v>
      </c>
      <c r="F70" s="107">
        <f t="shared" ca="1" si="1"/>
        <v>11.606250000000006</v>
      </c>
      <c r="G70" s="51">
        <f t="shared" ca="1" si="9"/>
        <v>0.25667000000000001</v>
      </c>
      <c r="H70" s="35" cm="1">
        <f t="array" aca="1" ref="H70" ca="1">IF(ROUND(ROUND(G70,2)-G70,4)=0,_xlfn.XLOOKUP(G70,INDIRECT($A$4&amp;"!$G$41:$G$141"),INDIRECT($A$4&amp;"!$A$41:$A$141"),0,1,1),IF(G70&gt;=1,0,(ROUNDUP(G70,2)-G70)*100*_xlfn.XLOOKUP(G70,INDIRECT($A$4&amp;"!$G$41:$G$141"),INDIRECT($A$4&amp;"!$A$41:$A$141"),0,-1,-1)+(G70-ROUNDDOWN(G70,2))*100*_xlfn.XLOOKUP(G70,INDIRECT($A$4&amp;"!$G$41:$G$141"),INDIRECT($A$4&amp;"!$A$41:$A$141"),0,1,1)))</f>
        <v>1.0000000000000009</v>
      </c>
      <c r="I70" s="66">
        <f t="shared" ca="1" si="2"/>
        <v>56.250000000000064</v>
      </c>
      <c r="J70" s="106" cm="1">
        <f t="array" aca="1" ref="J70" ca="1">IF(COUNTIFS('PTC NaTran'!$K$7:$K$15996,"",'PTC NaTran'!$A$7:$A$15996,J$16,'PTC NaTran'!$D$7:$D$15996,$A70,'PTC NaTran'!$C$7:$C$15996,"DEL")&gt;0,J$14,SUMIFS('PTC NaTran'!$K$7:$K$15996,'PTC NaTran'!$A$7:$A$15996,J$16,'PTC NaTran'!$D$7:$D$15996,$A70,'PTC NaTran'!$C$7:$C$15996,"DEL")*1.0026*$F$4/INDIRECT($A$4&amp;"!D9"))</f>
        <v>340.88400000000001</v>
      </c>
      <c r="K70" s="106" cm="1">
        <f t="array" aca="1" ref="K70" ca="1">IF(COUNTIFS('PTC NaTran'!$K$7:$K$15996,"",'PTC NaTran'!$A$7:$A$15996,K$16,'PTC NaTran'!$D$7:$D$15996,$A70,'PTC NaTran'!$C$7:$C$15996,"DEL")&gt;0,K$14,SUMIFS('PTC NaTran'!$K$7:$K$15996,'PTC NaTran'!$A$7:$A$15996,K$16,'PTC NaTran'!$D$7:$D$15996,$A70,'PTC NaTran'!$C$7:$C$15996,"DEL")*1.0026*$F$4/INDIRECT($A$4&amp;"!D9"))</f>
        <v>138.35880000000003</v>
      </c>
      <c r="L70" s="107">
        <f t="shared" ca="1" si="3"/>
        <v>11.4287916</v>
      </c>
      <c r="M70" s="51">
        <f t="shared" ca="1" si="4"/>
        <v>0.25272</v>
      </c>
      <c r="N70" s="35" cm="1">
        <f t="array" aca="1" ref="N70" ca="1">IF(ROUND(ROUND(M70,2)-M70,4)=0,_xlfn.XLOOKUP(M70,INDIRECT($A$4&amp;"!$G$41:$G$141"),INDIRECT($A$4&amp;"!$A$41:$A$141"),0,1,1),IF(M70&gt;=1,0,(ROUNDUP(M70,2)-M70)*100*_xlfn.XLOOKUP(M70,INDIRECT($A$4&amp;"!$G$41:$G$141"),INDIRECT($A$4&amp;"!$A$41:$A$141"),0,-1,-1)+(M70-ROUNDDOWN(M70,2))*100*_xlfn.XLOOKUP(M70,INDIRECT($A$4&amp;"!$G$41:$G$141"),INDIRECT($A$4&amp;"!$A$41:$A$141"),0,1,1)))</f>
        <v>1.0000000000000009</v>
      </c>
      <c r="O70" s="66">
        <f t="shared" ca="1" si="5"/>
        <v>56.250000000000064</v>
      </c>
      <c r="S70" s="107">
        <f t="shared" ca="1" si="0"/>
        <v>20.25</v>
      </c>
      <c r="T70" s="51">
        <f t="shared" ca="1" si="6"/>
        <v>0.44167000000000001</v>
      </c>
      <c r="U70" s="35" cm="1">
        <f t="array" aca="1" ref="U70" ca="1">IF(ROUND(ROUND(T70,2)-T70,4)=0,_xlfn.XLOOKUP(T70,INDIRECT($A$4&amp;"!$G$41:$G$141"),INDIRECT($A$4&amp;"!$A$41:$A$141"),0,1,1),IF(T70&gt;=1,0,(ROUNDUP(T70,2)-T70)*100*_xlfn.XLOOKUP(T70,INDIRECT($A$4&amp;"!$G$41:$G$141"),INDIRECT($A$4&amp;"!$A$41:$A$141"),0,-1,-1)+(T70-ROUNDDOWN(T70,2))*100*_xlfn.XLOOKUP(T70,INDIRECT($A$4&amp;"!$G$41:$G$141"),INDIRECT($A$4&amp;"!$A$41:$A$141"),0,1,1)))</f>
        <v>1.0000000000000009</v>
      </c>
      <c r="V70" s="66">
        <f t="shared" ca="1" si="7"/>
        <v>375.0000000000004</v>
      </c>
    </row>
    <row r="71" spans="1:22" x14ac:dyDescent="0.35">
      <c r="A71" s="32">
        <f t="shared" si="8"/>
        <v>46532</v>
      </c>
      <c r="B71" s="65" cm="1">
        <f t="array" aca="1" ref="B71" ca="1">_xlfn.XLOOKUP(A71,INDIRECT($A$5&amp;"!$AJ$41:$AJ$406"),INDIRECT($A$5&amp;"!$AK$41:$AK$406"))*SUM($F$3:$I$3)</f>
        <v>0</v>
      </c>
      <c r="C71" s="65" cm="1">
        <f t="array" aca="1" ref="C71" ca="1">_xlfn.XLOOKUP(A71,INDIRECT($A$5&amp;"!$AJ$41:$AJ$406"),INDIRECT($A$5&amp;"!$AL$41:$AL$406"))*SUM($F$3:$I$3)</f>
        <v>45</v>
      </c>
      <c r="D71" s="65" cm="1">
        <f t="array" aca="1" ref="D71" ca="1">_xlfn.XLOOKUP(A71,INDIRECT($A$5&amp;"!$AJ$41:$AJ$406"),INDIRECT($A$5&amp;"!$AO$41:$AO$406"))*SUM($F$3:$I$3)</f>
        <v>38.25</v>
      </c>
      <c r="E71" s="34" cm="1">
        <f t="array" ref="E71">SUMPRODUCT(('PT Storengy'!$B$8:$I$372)*('PT Storengy'!$A$8:$A$372=$A71)*('PT Storengy'!$B$5:$I$5=$A$6)*('PT Storengy'!$B$7:$I$7=$A$7))</f>
        <v>0.85</v>
      </c>
      <c r="F71" s="107">
        <f t="shared" ca="1" si="1"/>
        <v>11.662500000000007</v>
      </c>
      <c r="G71" s="51">
        <f t="shared" ca="1" si="9"/>
        <v>0.25791999999999998</v>
      </c>
      <c r="H71" s="35" cm="1">
        <f t="array" aca="1" ref="H71" ca="1">IF(ROUND(ROUND(G71,2)-G71,4)=0,_xlfn.XLOOKUP(G71,INDIRECT($A$4&amp;"!$G$41:$G$141"),INDIRECT($A$4&amp;"!$A$41:$A$141"),0,1,1),IF(G71&gt;=1,0,(ROUNDUP(G71,2)-G71)*100*_xlfn.XLOOKUP(G71,INDIRECT($A$4&amp;"!$G$41:$G$141"),INDIRECT($A$4&amp;"!$A$41:$A$141"),0,-1,-1)+(G71-ROUNDDOWN(G71,2))*100*_xlfn.XLOOKUP(G71,INDIRECT($A$4&amp;"!$G$41:$G$141"),INDIRECT($A$4&amp;"!$A$41:$A$141"),0,1,1)))</f>
        <v>1.0000000000000009</v>
      </c>
      <c r="I71" s="66">
        <f t="shared" ca="1" si="2"/>
        <v>56.250000000000064</v>
      </c>
      <c r="J71" s="106" cm="1">
        <f t="array" aca="1" ref="J71" ca="1">IF(COUNTIFS('PTC NaTran'!$K$7:$K$15996,"",'PTC NaTran'!$A$7:$A$15996,J$16,'PTC NaTran'!$D$7:$D$15996,$A71,'PTC NaTran'!$C$7:$C$15996,"DEL")&gt;0,J$14,SUMIFS('PTC NaTran'!$K$7:$K$15996,'PTC NaTran'!$A$7:$A$15996,J$16,'PTC NaTran'!$D$7:$D$15996,$A71,'PTC NaTran'!$C$7:$C$15996,"DEL")*1.0026*$F$4/INDIRECT($A$4&amp;"!D9"))</f>
        <v>300.77999999999997</v>
      </c>
      <c r="K71" s="106" cm="1">
        <f t="array" aca="1" ref="K71" ca="1">IF(COUNTIFS('PTC NaTran'!$K$7:$K$15996,"",'PTC NaTran'!$A$7:$A$15996,K$16,'PTC NaTran'!$D$7:$D$15996,$A71,'PTC NaTran'!$C$7:$C$15996,"DEL")&gt;0,K$14,SUMIFS('PTC NaTran'!$K$7:$K$15996,'PTC NaTran'!$A$7:$A$15996,K$16,'PTC NaTran'!$D$7:$D$15996,$A71,'PTC NaTran'!$C$7:$C$15996,"DEL")*1.0026*$F$4/INDIRECT($A$4&amp;"!D9"))</f>
        <v>116.30160000000002</v>
      </c>
      <c r="L71" s="107">
        <f t="shared" ca="1" si="3"/>
        <v>11.485041600000001</v>
      </c>
      <c r="M71" s="51">
        <f t="shared" ca="1" si="4"/>
        <v>0.25396999999999997</v>
      </c>
      <c r="N71" s="35" cm="1">
        <f t="array" aca="1" ref="N71" ca="1">IF(ROUND(ROUND(M71,2)-M71,4)=0,_xlfn.XLOOKUP(M71,INDIRECT($A$4&amp;"!$G$41:$G$141"),INDIRECT($A$4&amp;"!$A$41:$A$141"),0,1,1),IF(M71&gt;=1,0,(ROUNDUP(M71,2)-M71)*100*_xlfn.XLOOKUP(M71,INDIRECT($A$4&amp;"!$G$41:$G$141"),INDIRECT($A$4&amp;"!$A$41:$A$141"),0,-1,-1)+(M71-ROUNDDOWN(M71,2))*100*_xlfn.XLOOKUP(M71,INDIRECT($A$4&amp;"!$G$41:$G$141"),INDIRECT($A$4&amp;"!$A$41:$A$141"),0,1,1)))</f>
        <v>1.0000000000000009</v>
      </c>
      <c r="O71" s="66">
        <f t="shared" ca="1" si="5"/>
        <v>56.250000000000064</v>
      </c>
      <c r="S71" s="107">
        <f t="shared" ca="1" si="0"/>
        <v>20.625</v>
      </c>
      <c r="T71" s="51">
        <f t="shared" ca="1" si="6"/>
        <v>0.45</v>
      </c>
      <c r="U71" s="35" cm="1">
        <f t="array" aca="1" ref="U71" ca="1">IF(ROUND(ROUND(T71,2)-T71,4)=0,_xlfn.XLOOKUP(T71,INDIRECT($A$4&amp;"!$G$41:$G$141"),INDIRECT($A$4&amp;"!$A$41:$A$141"),0,1,1),IF(T71&gt;=1,0,(ROUNDUP(T71,2)-T71)*100*_xlfn.XLOOKUP(T71,INDIRECT($A$4&amp;"!$G$41:$G$141"),INDIRECT($A$4&amp;"!$A$41:$A$141"),0,-1,-1)+(T71-ROUNDDOWN(T71,2))*100*_xlfn.XLOOKUP(T71,INDIRECT($A$4&amp;"!$G$41:$G$141"),INDIRECT($A$4&amp;"!$A$41:$A$141"),0,1,1)))</f>
        <v>1</v>
      </c>
      <c r="V71" s="66">
        <f t="shared" ca="1" si="7"/>
        <v>375.00000000000006</v>
      </c>
    </row>
    <row r="72" spans="1:22" x14ac:dyDescent="0.35">
      <c r="A72" s="32">
        <f t="shared" si="8"/>
        <v>46533</v>
      </c>
      <c r="B72" s="65" cm="1">
        <f t="array" aca="1" ref="B72" ca="1">_xlfn.XLOOKUP(A72,INDIRECT($A$5&amp;"!$AJ$41:$AJ$406"),INDIRECT($A$5&amp;"!$AK$41:$AK$406"))*SUM($F$3:$I$3)</f>
        <v>0</v>
      </c>
      <c r="C72" s="65" cm="1">
        <f t="array" aca="1" ref="C72" ca="1">_xlfn.XLOOKUP(A72,INDIRECT($A$5&amp;"!$AJ$41:$AJ$406"),INDIRECT($A$5&amp;"!$AL$41:$AL$406"))*SUM($F$3:$I$3)</f>
        <v>45</v>
      </c>
      <c r="D72" s="65" cm="1">
        <f t="array" aca="1" ref="D72" ca="1">_xlfn.XLOOKUP(A72,INDIRECT($A$5&amp;"!$AJ$41:$AJ$406"),INDIRECT($A$5&amp;"!$AO$41:$AO$406"))*SUM($F$3:$I$3)</f>
        <v>38.25</v>
      </c>
      <c r="E72" s="34" cm="1">
        <f t="array" ref="E72">SUMPRODUCT(('PT Storengy'!$B$8:$I$372)*('PT Storengy'!$A$8:$A$372=$A72)*('PT Storengy'!$B$5:$I$5=$A$6)*('PT Storengy'!$B$7:$I$7=$A$7))</f>
        <v>0.85</v>
      </c>
      <c r="F72" s="107">
        <f t="shared" ca="1" si="1"/>
        <v>11.718750000000007</v>
      </c>
      <c r="G72" s="51">
        <f t="shared" ca="1" si="9"/>
        <v>0.25917000000000001</v>
      </c>
      <c r="H72" s="35" cm="1">
        <f t="array" aca="1" ref="H72" ca="1">IF(ROUND(ROUND(G72,2)-G72,4)=0,_xlfn.XLOOKUP(G72,INDIRECT($A$4&amp;"!$G$41:$G$141"),INDIRECT($A$4&amp;"!$A$41:$A$141"),0,1,1),IF(G72&gt;=1,0,(ROUNDUP(G72,2)-G72)*100*_xlfn.XLOOKUP(G72,INDIRECT($A$4&amp;"!$G$41:$G$141"),INDIRECT($A$4&amp;"!$A$41:$A$141"),0,-1,-1)+(G72-ROUNDDOWN(G72,2))*100*_xlfn.XLOOKUP(G72,INDIRECT($A$4&amp;"!$G$41:$G$141"),INDIRECT($A$4&amp;"!$A$41:$A$141"),0,1,1)))</f>
        <v>1.0000000000000009</v>
      </c>
      <c r="I72" s="66">
        <f t="shared" ca="1" si="2"/>
        <v>56.250000000000064</v>
      </c>
      <c r="J72" s="106" cm="1">
        <f t="array" aca="1" ref="J72" ca="1">IF(COUNTIFS('PTC NaTran'!$K$7:$K$15996,"",'PTC NaTran'!$A$7:$A$15996,J$16,'PTC NaTran'!$D$7:$D$15996,$A72,'PTC NaTran'!$C$7:$C$15996,"DEL")&gt;0,J$14,SUMIFS('PTC NaTran'!$K$7:$K$15996,'PTC NaTran'!$A$7:$A$15996,J$16,'PTC NaTran'!$D$7:$D$15996,$A72,'PTC NaTran'!$C$7:$C$15996,"DEL")*1.0026*$F$4/INDIRECT($A$4&amp;"!D9"))</f>
        <v>300.77999999999997</v>
      </c>
      <c r="K72" s="106" cm="1">
        <f t="array" aca="1" ref="K72" ca="1">IF(COUNTIFS('PTC NaTran'!$K$7:$K$15996,"",'PTC NaTran'!$A$7:$A$15996,K$16,'PTC NaTran'!$D$7:$D$15996,$A72,'PTC NaTran'!$C$7:$C$15996,"DEL")&gt;0,K$14,SUMIFS('PTC NaTran'!$K$7:$K$15996,'PTC NaTran'!$A$7:$A$15996,K$16,'PTC NaTran'!$D$7:$D$15996,$A72,'PTC NaTran'!$C$7:$C$15996,"DEL")*1.0026*$F$4/INDIRECT($A$4&amp;"!D9"))</f>
        <v>116.30160000000002</v>
      </c>
      <c r="L72" s="107">
        <f t="shared" ca="1" si="3"/>
        <v>11.541291600000001</v>
      </c>
      <c r="M72" s="51">
        <f t="shared" ca="1" si="4"/>
        <v>0.25522</v>
      </c>
      <c r="N72" s="35" cm="1">
        <f t="array" aca="1" ref="N72" ca="1">IF(ROUND(ROUND(M72,2)-M72,4)=0,_xlfn.XLOOKUP(M72,INDIRECT($A$4&amp;"!$G$41:$G$141"),INDIRECT($A$4&amp;"!$A$41:$A$141"),0,1,1),IF(M72&gt;=1,0,(ROUNDUP(M72,2)-M72)*100*_xlfn.XLOOKUP(M72,INDIRECT($A$4&amp;"!$G$41:$G$141"),INDIRECT($A$4&amp;"!$A$41:$A$141"),0,-1,-1)+(M72-ROUNDDOWN(M72,2))*100*_xlfn.XLOOKUP(M72,INDIRECT($A$4&amp;"!$G$41:$G$141"),INDIRECT($A$4&amp;"!$A$41:$A$141"),0,1,1)))</f>
        <v>1.0000000000000009</v>
      </c>
      <c r="O72" s="66">
        <f t="shared" ca="1" si="5"/>
        <v>56.250000000000064</v>
      </c>
      <c r="S72" s="107">
        <f t="shared" ca="1" si="0"/>
        <v>21</v>
      </c>
      <c r="T72" s="51">
        <f t="shared" ca="1" si="6"/>
        <v>0.45833000000000002</v>
      </c>
      <c r="U72" s="35" cm="1">
        <f t="array" aca="1" ref="U72" ca="1">IF(ROUND(ROUND(T72,2)-T72,4)=0,_xlfn.XLOOKUP(T72,INDIRECT($A$4&amp;"!$G$41:$G$141"),INDIRECT($A$4&amp;"!$A$41:$A$141"),0,1,1),IF(T72&gt;=1,0,(ROUNDUP(T72,2)-T72)*100*_xlfn.XLOOKUP(T72,INDIRECT($A$4&amp;"!$G$41:$G$141"),INDIRECT($A$4&amp;"!$A$41:$A$141"),0,-1,-1)+(T72-ROUNDDOWN(T72,2))*100*_xlfn.XLOOKUP(T72,INDIRECT($A$4&amp;"!$G$41:$G$141"),INDIRECT($A$4&amp;"!$A$41:$A$141"),0,1,1)))</f>
        <v>1.0000000000000009</v>
      </c>
      <c r="V72" s="66">
        <f t="shared" ca="1" si="7"/>
        <v>375.0000000000004</v>
      </c>
    </row>
    <row r="73" spans="1:22" x14ac:dyDescent="0.35">
      <c r="A73" s="32">
        <f t="shared" si="8"/>
        <v>46534</v>
      </c>
      <c r="B73" s="65" cm="1">
        <f t="array" aca="1" ref="B73" ca="1">_xlfn.XLOOKUP(A73,INDIRECT($A$5&amp;"!$AJ$41:$AJ$406"),INDIRECT($A$5&amp;"!$AK$41:$AK$406"))*SUM($F$3:$I$3)</f>
        <v>0</v>
      </c>
      <c r="C73" s="65" cm="1">
        <f t="array" aca="1" ref="C73" ca="1">_xlfn.XLOOKUP(A73,INDIRECT($A$5&amp;"!$AJ$41:$AJ$406"),INDIRECT($A$5&amp;"!$AL$41:$AL$406"))*SUM($F$3:$I$3)</f>
        <v>45</v>
      </c>
      <c r="D73" s="65" cm="1">
        <f t="array" aca="1" ref="D73" ca="1">_xlfn.XLOOKUP(A73,INDIRECT($A$5&amp;"!$AJ$41:$AJ$406"),INDIRECT($A$5&amp;"!$AO$41:$AO$406"))*SUM($F$3:$I$3)</f>
        <v>38.25</v>
      </c>
      <c r="E73" s="34" cm="1">
        <f t="array" ref="E73">SUMPRODUCT(('PT Storengy'!$B$8:$I$372)*('PT Storengy'!$A$8:$A$372=$A73)*('PT Storengy'!$B$5:$I$5=$A$6)*('PT Storengy'!$B$7:$I$7=$A$7))</f>
        <v>0.85</v>
      </c>
      <c r="F73" s="107">
        <f t="shared" ca="1" si="1"/>
        <v>11.775000000000007</v>
      </c>
      <c r="G73" s="51">
        <f t="shared" ca="1" si="9"/>
        <v>0.26041999999999998</v>
      </c>
      <c r="H73" s="35" cm="1">
        <f t="array" aca="1" ref="H73" ca="1">IF(ROUND(ROUND(G73,2)-G73,4)=0,_xlfn.XLOOKUP(G73,INDIRECT($A$4&amp;"!$G$41:$G$141"),INDIRECT($A$4&amp;"!$A$41:$A$141"),0,1,1),IF(G73&gt;=1,0,(ROUNDUP(G73,2)-G73)*100*_xlfn.XLOOKUP(G73,INDIRECT($A$4&amp;"!$G$41:$G$141"),INDIRECT($A$4&amp;"!$A$41:$A$141"),0,-1,-1)+(G73-ROUNDDOWN(G73,2))*100*_xlfn.XLOOKUP(G73,INDIRECT($A$4&amp;"!$G$41:$G$141"),INDIRECT($A$4&amp;"!$A$41:$A$141"),0,1,1)))</f>
        <v>1.0000000000000009</v>
      </c>
      <c r="I73" s="66">
        <f t="shared" ca="1" si="2"/>
        <v>56.250000000000064</v>
      </c>
      <c r="J73" s="106" cm="1">
        <f t="array" aca="1" ref="J73" ca="1">IF(COUNTIFS('PTC NaTran'!$K$7:$K$15996,"",'PTC NaTran'!$A$7:$A$15996,J$16,'PTC NaTran'!$D$7:$D$15996,$A73,'PTC NaTran'!$C$7:$C$15996,"DEL")&gt;0,J$14,SUMIFS('PTC NaTran'!$K$7:$K$15996,'PTC NaTran'!$A$7:$A$15996,J$16,'PTC NaTran'!$D$7:$D$15996,$A73,'PTC NaTran'!$C$7:$C$15996,"DEL")*1.0026*$F$4/INDIRECT($A$4&amp;"!D9"))</f>
        <v>340.88400000000001</v>
      </c>
      <c r="K73" s="106" cm="1">
        <f t="array" aca="1" ref="K73" ca="1">IF(COUNTIFS('PTC NaTran'!$K$7:$K$15996,"",'PTC NaTran'!$A$7:$A$15996,K$16,'PTC NaTran'!$D$7:$D$15996,$A73,'PTC NaTran'!$C$7:$C$15996,"DEL")&gt;0,K$14,SUMIFS('PTC NaTran'!$K$7:$K$15996,'PTC NaTran'!$A$7:$A$15996,K$16,'PTC NaTran'!$D$7:$D$15996,$A73,'PTC NaTran'!$C$7:$C$15996,"DEL")*1.0026*$F$4/INDIRECT($A$4&amp;"!D9"))</f>
        <v>138.35880000000003</v>
      </c>
      <c r="L73" s="107">
        <f t="shared" ca="1" si="3"/>
        <v>11.597541600000001</v>
      </c>
      <c r="M73" s="51">
        <f t="shared" ca="1" si="4"/>
        <v>0.25646999999999998</v>
      </c>
      <c r="N73" s="35" cm="1">
        <f t="array" aca="1" ref="N73" ca="1">IF(ROUND(ROUND(M73,2)-M73,4)=0,_xlfn.XLOOKUP(M73,INDIRECT($A$4&amp;"!$G$41:$G$141"),INDIRECT($A$4&amp;"!$A$41:$A$141"),0,1,1),IF(M73&gt;=1,0,(ROUNDUP(M73,2)-M73)*100*_xlfn.XLOOKUP(M73,INDIRECT($A$4&amp;"!$G$41:$G$141"),INDIRECT($A$4&amp;"!$A$41:$A$141"),0,-1,-1)+(M73-ROUNDDOWN(M73,2))*100*_xlfn.XLOOKUP(M73,INDIRECT($A$4&amp;"!$G$41:$G$141"),INDIRECT($A$4&amp;"!$A$41:$A$141"),0,1,1)))</f>
        <v>1.0000000000000009</v>
      </c>
      <c r="O73" s="66">
        <f t="shared" ca="1" si="5"/>
        <v>56.250000000000064</v>
      </c>
      <c r="S73" s="107">
        <f t="shared" ca="1" si="0"/>
        <v>21.375</v>
      </c>
      <c r="T73" s="51">
        <f t="shared" ca="1" si="6"/>
        <v>0.46666999999999997</v>
      </c>
      <c r="U73" s="35" cm="1">
        <f t="array" aca="1" ref="U73" ca="1">IF(ROUND(ROUND(T73,2)-T73,4)=0,_xlfn.XLOOKUP(T73,INDIRECT($A$4&amp;"!$G$41:$G$141"),INDIRECT($A$4&amp;"!$A$41:$A$141"),0,1,1),IF(T73&gt;=1,0,(ROUNDUP(T73,2)-T73)*100*_xlfn.XLOOKUP(T73,INDIRECT($A$4&amp;"!$G$41:$G$141"),INDIRECT($A$4&amp;"!$A$41:$A$141"),0,-1,-1)+(T73-ROUNDDOWN(T73,2))*100*_xlfn.XLOOKUP(T73,INDIRECT($A$4&amp;"!$G$41:$G$141"),INDIRECT($A$4&amp;"!$A$41:$A$141"),0,1,1)))</f>
        <v>1.0000000000000009</v>
      </c>
      <c r="V73" s="66">
        <f t="shared" ca="1" si="7"/>
        <v>375.0000000000004</v>
      </c>
    </row>
    <row r="74" spans="1:22" x14ac:dyDescent="0.35">
      <c r="A74" s="32">
        <f t="shared" si="8"/>
        <v>46535</v>
      </c>
      <c r="B74" s="65" cm="1">
        <f t="array" aca="1" ref="B74" ca="1">_xlfn.XLOOKUP(A74,INDIRECT($A$5&amp;"!$AJ$41:$AJ$406"),INDIRECT($A$5&amp;"!$AK$41:$AK$406"))*SUM($F$3:$I$3)</f>
        <v>0</v>
      </c>
      <c r="C74" s="65" cm="1">
        <f t="array" aca="1" ref="C74" ca="1">_xlfn.XLOOKUP(A74,INDIRECT($A$5&amp;"!$AJ$41:$AJ$406"),INDIRECT($A$5&amp;"!$AL$41:$AL$406"))*SUM($F$3:$I$3)</f>
        <v>45</v>
      </c>
      <c r="D74" s="65" cm="1">
        <f t="array" aca="1" ref="D74" ca="1">_xlfn.XLOOKUP(A74,INDIRECT($A$5&amp;"!$AJ$41:$AJ$406"),INDIRECT($A$5&amp;"!$AO$41:$AO$406"))*SUM($F$3:$I$3)</f>
        <v>38.25</v>
      </c>
      <c r="E74" s="34" cm="1">
        <f t="array" ref="E74">SUMPRODUCT(('PT Storengy'!$B$8:$I$372)*('PT Storengy'!$A$8:$A$372=$A74)*('PT Storengy'!$B$5:$I$5=$A$6)*('PT Storengy'!$B$7:$I$7=$A$7))</f>
        <v>0.85</v>
      </c>
      <c r="F74" s="107">
        <f t="shared" ca="1" si="1"/>
        <v>11.831250000000008</v>
      </c>
      <c r="G74" s="51">
        <f t="shared" ca="1" si="9"/>
        <v>0.26167000000000001</v>
      </c>
      <c r="H74" s="35" cm="1">
        <f t="array" aca="1" ref="H74" ca="1">IF(ROUND(ROUND(G74,2)-G74,4)=0,_xlfn.XLOOKUP(G74,INDIRECT($A$4&amp;"!$G$41:$G$141"),INDIRECT($A$4&amp;"!$A$41:$A$141"),0,1,1),IF(G74&gt;=1,0,(ROUNDUP(G74,2)-G74)*100*_xlfn.XLOOKUP(G74,INDIRECT($A$4&amp;"!$G$41:$G$141"),INDIRECT($A$4&amp;"!$A$41:$A$141"),0,-1,-1)+(G74-ROUNDDOWN(G74,2))*100*_xlfn.XLOOKUP(G74,INDIRECT($A$4&amp;"!$G$41:$G$141"),INDIRECT($A$4&amp;"!$A$41:$A$141"),0,1,1)))</f>
        <v>1.0000000000000009</v>
      </c>
      <c r="I74" s="66">
        <f t="shared" ca="1" si="2"/>
        <v>56.250000000000064</v>
      </c>
      <c r="J74" s="106" cm="1">
        <f t="array" aca="1" ref="J74" ca="1">IF(COUNTIFS('PTC NaTran'!$K$7:$K$15996,"",'PTC NaTran'!$A$7:$A$15996,J$16,'PTC NaTran'!$D$7:$D$15996,$A74,'PTC NaTran'!$C$7:$C$15996,"DEL")&gt;0,J$14,SUMIFS('PTC NaTran'!$K$7:$K$15996,'PTC NaTran'!$A$7:$A$15996,J$16,'PTC NaTran'!$D$7:$D$15996,$A74,'PTC NaTran'!$C$7:$C$15996,"DEL")*1.0026*$F$4/INDIRECT($A$4&amp;"!D9"))</f>
        <v>340.88400000000001</v>
      </c>
      <c r="K74" s="106" cm="1">
        <f t="array" aca="1" ref="K74" ca="1">IF(COUNTIFS('PTC NaTran'!$K$7:$K$15996,"",'PTC NaTran'!$A$7:$A$15996,K$16,'PTC NaTran'!$D$7:$D$15996,$A74,'PTC NaTran'!$C$7:$C$15996,"DEL")&gt;0,K$14,SUMIFS('PTC NaTran'!$K$7:$K$15996,'PTC NaTran'!$A$7:$A$15996,K$16,'PTC NaTran'!$D$7:$D$15996,$A74,'PTC NaTran'!$C$7:$C$15996,"DEL")*1.0026*$F$4/INDIRECT($A$4&amp;"!D9"))</f>
        <v>138.35880000000003</v>
      </c>
      <c r="L74" s="107">
        <f t="shared" ca="1" si="3"/>
        <v>11.653791600000002</v>
      </c>
      <c r="M74" s="51">
        <f t="shared" ca="1" si="4"/>
        <v>0.25772</v>
      </c>
      <c r="N74" s="35" cm="1">
        <f t="array" aca="1" ref="N74" ca="1">IF(ROUND(ROUND(M74,2)-M74,4)=0,_xlfn.XLOOKUP(M74,INDIRECT($A$4&amp;"!$G$41:$G$141"),INDIRECT($A$4&amp;"!$A$41:$A$141"),0,1,1),IF(M74&gt;=1,0,(ROUNDUP(M74,2)-M74)*100*_xlfn.XLOOKUP(M74,INDIRECT($A$4&amp;"!$G$41:$G$141"),INDIRECT($A$4&amp;"!$A$41:$A$141"),0,-1,-1)+(M74-ROUNDDOWN(M74,2))*100*_xlfn.XLOOKUP(M74,INDIRECT($A$4&amp;"!$G$41:$G$141"),INDIRECT($A$4&amp;"!$A$41:$A$141"),0,1,1)))</f>
        <v>1.0000000000000009</v>
      </c>
      <c r="O74" s="66">
        <f t="shared" ca="1" si="5"/>
        <v>56.250000000000064</v>
      </c>
      <c r="S74" s="107">
        <f t="shared" ca="1" si="0"/>
        <v>21.75</v>
      </c>
      <c r="T74" s="51">
        <f t="shared" ca="1" si="6"/>
        <v>0.47499999999999998</v>
      </c>
      <c r="U74" s="35" cm="1">
        <f t="array" aca="1" ref="U74" ca="1">IF(ROUND(ROUND(T74,2)-T74,4)=0,_xlfn.XLOOKUP(T74,INDIRECT($A$4&amp;"!$G$41:$G$141"),INDIRECT($A$4&amp;"!$A$41:$A$141"),0,1,1),IF(T74&gt;=1,0,(ROUNDUP(T74,2)-T74)*100*_xlfn.XLOOKUP(T74,INDIRECT($A$4&amp;"!$G$41:$G$141"),INDIRECT($A$4&amp;"!$A$41:$A$141"),0,-1,-1)+(T74-ROUNDDOWN(T74,2))*100*_xlfn.XLOOKUP(T74,INDIRECT($A$4&amp;"!$G$41:$G$141"),INDIRECT($A$4&amp;"!$A$41:$A$141"),0,1,1)))</f>
        <v>1.0000000000000009</v>
      </c>
      <c r="V74" s="66">
        <f t="shared" ca="1" si="7"/>
        <v>375.0000000000004</v>
      </c>
    </row>
    <row r="75" spans="1:22" x14ac:dyDescent="0.35">
      <c r="A75" s="32">
        <f t="shared" si="8"/>
        <v>46536</v>
      </c>
      <c r="B75" s="65" cm="1">
        <f t="array" aca="1" ref="B75" ca="1">_xlfn.XLOOKUP(A75,INDIRECT($A$5&amp;"!$AJ$41:$AJ$406"),INDIRECT($A$5&amp;"!$AK$41:$AK$406"))*SUM($F$3:$I$3)</f>
        <v>0</v>
      </c>
      <c r="C75" s="65" cm="1">
        <f t="array" aca="1" ref="C75" ca="1">_xlfn.XLOOKUP(A75,INDIRECT($A$5&amp;"!$AJ$41:$AJ$406"),INDIRECT($A$5&amp;"!$AL$41:$AL$406"))*SUM($F$3:$I$3)</f>
        <v>45</v>
      </c>
      <c r="D75" s="65" cm="1">
        <f t="array" aca="1" ref="D75" ca="1">_xlfn.XLOOKUP(A75,INDIRECT($A$5&amp;"!$AJ$41:$AJ$406"),INDIRECT($A$5&amp;"!$AO$41:$AO$406"))*SUM($F$3:$I$3)</f>
        <v>38.25</v>
      </c>
      <c r="E75" s="34" cm="1">
        <f t="array" ref="E75">SUMPRODUCT(('PT Storengy'!$B$8:$I$372)*('PT Storengy'!$A$8:$A$372=$A75)*('PT Storengy'!$B$5:$I$5=$A$6)*('PT Storengy'!$B$7:$I$7=$A$7))</f>
        <v>0.85</v>
      </c>
      <c r="F75" s="107">
        <f t="shared" ca="1" si="1"/>
        <v>11.887500000000008</v>
      </c>
      <c r="G75" s="51">
        <f t="shared" ca="1" si="9"/>
        <v>0.26291999999999999</v>
      </c>
      <c r="H75" s="35" cm="1">
        <f t="array" aca="1" ref="H75" ca="1">IF(ROUND(ROUND(G75,2)-G75,4)=0,_xlfn.XLOOKUP(G75,INDIRECT($A$4&amp;"!$G$41:$G$141"),INDIRECT($A$4&amp;"!$A$41:$A$141"),0,1,1),IF(G75&gt;=1,0,(ROUNDUP(G75,2)-G75)*100*_xlfn.XLOOKUP(G75,INDIRECT($A$4&amp;"!$G$41:$G$141"),INDIRECT($A$4&amp;"!$A$41:$A$141"),0,-1,-1)+(G75-ROUNDDOWN(G75,2))*100*_xlfn.XLOOKUP(G75,INDIRECT($A$4&amp;"!$G$41:$G$141"),INDIRECT($A$4&amp;"!$A$41:$A$141"),0,1,1)))</f>
        <v>1.0000000000000009</v>
      </c>
      <c r="I75" s="66">
        <f t="shared" ca="1" si="2"/>
        <v>56.250000000000064</v>
      </c>
      <c r="J75" s="106" cm="1">
        <f t="array" aca="1" ref="J75" ca="1">IF(COUNTIFS('PTC NaTran'!$K$7:$K$15996,"",'PTC NaTran'!$A$7:$A$15996,J$16,'PTC NaTran'!$D$7:$D$15996,$A75,'PTC NaTran'!$C$7:$C$15996,"DEL")&gt;0,J$14,SUMIFS('PTC NaTran'!$K$7:$K$15996,'PTC NaTran'!$A$7:$A$15996,J$16,'PTC NaTran'!$D$7:$D$15996,$A75,'PTC NaTran'!$C$7:$C$15996,"DEL")*1.0026*$F$4/INDIRECT($A$4&amp;"!D9"))</f>
        <v>375.00000000000006</v>
      </c>
      <c r="K75" s="106" cm="1">
        <f t="array" aca="1" ref="K75" ca="1">IF(COUNTIFS('PTC NaTran'!$K$7:$K$15996,"",'PTC NaTran'!$A$7:$A$15996,K$16,'PTC NaTran'!$D$7:$D$15996,$A75,'PTC NaTran'!$C$7:$C$15996,"DEL")&gt;0,K$14,SUMIFS('PTC NaTran'!$K$7:$K$15996,'PTC NaTran'!$A$7:$A$15996,K$16,'PTC NaTran'!$D$7:$D$15996,$A75,'PTC NaTran'!$C$7:$C$15996,"DEL")*1.0026*$F$4/INDIRECT($A$4&amp;"!D9"))</f>
        <v>310.80600000000004</v>
      </c>
      <c r="L75" s="107">
        <f t="shared" ca="1" si="3"/>
        <v>11.710041600000002</v>
      </c>
      <c r="M75" s="51">
        <f t="shared" ca="1" si="4"/>
        <v>0.25896999999999998</v>
      </c>
      <c r="N75" s="35" cm="1">
        <f t="array" aca="1" ref="N75" ca="1">IF(ROUND(ROUND(M75,2)-M75,4)=0,_xlfn.XLOOKUP(M75,INDIRECT($A$4&amp;"!$G$41:$G$141"),INDIRECT($A$4&amp;"!$A$41:$A$141"),0,1,1),IF(M75&gt;=1,0,(ROUNDUP(M75,2)-M75)*100*_xlfn.XLOOKUP(M75,INDIRECT($A$4&amp;"!$G$41:$G$141"),INDIRECT($A$4&amp;"!$A$41:$A$141"),0,-1,-1)+(M75-ROUNDDOWN(M75,2))*100*_xlfn.XLOOKUP(M75,INDIRECT($A$4&amp;"!$G$41:$G$141"),INDIRECT($A$4&amp;"!$A$41:$A$141"),0,1,1)))</f>
        <v>1.0000000000000009</v>
      </c>
      <c r="O75" s="66">
        <f t="shared" ca="1" si="5"/>
        <v>56.250000000000064</v>
      </c>
      <c r="S75" s="107">
        <f t="shared" ca="1" si="0"/>
        <v>22.125</v>
      </c>
      <c r="T75" s="51">
        <f t="shared" ca="1" si="6"/>
        <v>0.48332999999999998</v>
      </c>
      <c r="U75" s="35" cm="1">
        <f t="array" aca="1" ref="U75" ca="1">IF(ROUND(ROUND(T75,2)-T75,4)=0,_xlfn.XLOOKUP(T75,INDIRECT($A$4&amp;"!$G$41:$G$141"),INDIRECT($A$4&amp;"!$A$41:$A$141"),0,1,1),IF(T75&gt;=1,0,(ROUNDUP(T75,2)-T75)*100*_xlfn.XLOOKUP(T75,INDIRECT($A$4&amp;"!$G$41:$G$141"),INDIRECT($A$4&amp;"!$A$41:$A$141"),0,-1,-1)+(T75-ROUNDDOWN(T75,2))*100*_xlfn.XLOOKUP(T75,INDIRECT($A$4&amp;"!$G$41:$G$141"),INDIRECT($A$4&amp;"!$A$41:$A$141"),0,1,1)))</f>
        <v>1.0000000000000009</v>
      </c>
      <c r="V75" s="66">
        <f t="shared" ca="1" si="7"/>
        <v>375.0000000000004</v>
      </c>
    </row>
    <row r="76" spans="1:22" x14ac:dyDescent="0.35">
      <c r="A76" s="32">
        <f t="shared" si="8"/>
        <v>46537</v>
      </c>
      <c r="B76" s="65" cm="1">
        <f t="array" aca="1" ref="B76" ca="1">_xlfn.XLOOKUP(A76,INDIRECT($A$5&amp;"!$AJ$41:$AJ$406"),INDIRECT($A$5&amp;"!$AK$41:$AK$406"))*SUM($F$3:$I$3)</f>
        <v>0</v>
      </c>
      <c r="C76" s="65" cm="1">
        <f t="array" aca="1" ref="C76" ca="1">_xlfn.XLOOKUP(A76,INDIRECT($A$5&amp;"!$AJ$41:$AJ$406"),INDIRECT($A$5&amp;"!$AL$41:$AL$406"))*SUM($F$3:$I$3)</f>
        <v>45</v>
      </c>
      <c r="D76" s="65" cm="1">
        <f t="array" aca="1" ref="D76" ca="1">_xlfn.XLOOKUP(A76,INDIRECT($A$5&amp;"!$AJ$41:$AJ$406"),INDIRECT($A$5&amp;"!$AO$41:$AO$406"))*SUM($F$3:$I$3)</f>
        <v>38.25</v>
      </c>
      <c r="E76" s="34" cm="1">
        <f t="array" ref="E76">SUMPRODUCT(('PT Storengy'!$B$8:$I$372)*('PT Storengy'!$A$8:$A$372=$A76)*('PT Storengy'!$B$5:$I$5=$A$6)*('PT Storengy'!$B$7:$I$7=$A$7))</f>
        <v>0.85</v>
      </c>
      <c r="F76" s="107">
        <f t="shared" ca="1" si="1"/>
        <v>11.943750000000009</v>
      </c>
      <c r="G76" s="51">
        <f t="shared" ca="1" si="9"/>
        <v>0.26417000000000002</v>
      </c>
      <c r="H76" s="35" cm="1">
        <f t="array" aca="1" ref="H76" ca="1">IF(ROUND(ROUND(G76,2)-G76,4)=0,_xlfn.XLOOKUP(G76,INDIRECT($A$4&amp;"!$G$41:$G$141"),INDIRECT($A$4&amp;"!$A$41:$A$141"),0,1,1),IF(G76&gt;=1,0,(ROUNDUP(G76,2)-G76)*100*_xlfn.XLOOKUP(G76,INDIRECT($A$4&amp;"!$G$41:$G$141"),INDIRECT($A$4&amp;"!$A$41:$A$141"),0,-1,-1)+(G76-ROUNDDOWN(G76,2))*100*_xlfn.XLOOKUP(G76,INDIRECT($A$4&amp;"!$G$41:$G$141"),INDIRECT($A$4&amp;"!$A$41:$A$141"),0,1,1)))</f>
        <v>1.0000000000000009</v>
      </c>
      <c r="I76" s="66">
        <f t="shared" ca="1" si="2"/>
        <v>56.250000000000064</v>
      </c>
      <c r="J76" s="106" cm="1">
        <f t="array" aca="1" ref="J76" ca="1">IF(COUNTIFS('PTC NaTran'!$K$7:$K$15996,"",'PTC NaTran'!$A$7:$A$15996,J$16,'PTC NaTran'!$D$7:$D$15996,$A76,'PTC NaTran'!$C$7:$C$15996,"DEL")&gt;0,J$14,SUMIFS('PTC NaTran'!$K$7:$K$15996,'PTC NaTran'!$A$7:$A$15996,J$16,'PTC NaTran'!$D$7:$D$15996,$A76,'PTC NaTran'!$C$7:$C$15996,"DEL")*1.0026*$F$4/INDIRECT($A$4&amp;"!D9"))</f>
        <v>375.00000000000006</v>
      </c>
      <c r="K76" s="106" cm="1">
        <f t="array" aca="1" ref="K76" ca="1">IF(COUNTIFS('PTC NaTran'!$K$7:$K$15996,"",'PTC NaTran'!$A$7:$A$15996,K$16,'PTC NaTran'!$D$7:$D$15996,$A76,'PTC NaTran'!$C$7:$C$15996,"DEL")&gt;0,K$14,SUMIFS('PTC NaTran'!$K$7:$K$15996,'PTC NaTran'!$A$7:$A$15996,K$16,'PTC NaTran'!$D$7:$D$15996,$A76,'PTC NaTran'!$C$7:$C$15996,"DEL")*1.0026*$F$4/INDIRECT($A$4&amp;"!D9"))</f>
        <v>310.80600000000004</v>
      </c>
      <c r="L76" s="107">
        <f t="shared" ca="1" si="3"/>
        <v>11.766291600000002</v>
      </c>
      <c r="M76" s="51">
        <f t="shared" ca="1" si="4"/>
        <v>0.26022000000000001</v>
      </c>
      <c r="N76" s="35" cm="1">
        <f t="array" aca="1" ref="N76" ca="1">IF(ROUND(ROUND(M76,2)-M76,4)=0,_xlfn.XLOOKUP(M76,INDIRECT($A$4&amp;"!$G$41:$G$141"),INDIRECT($A$4&amp;"!$A$41:$A$141"),0,1,1),IF(M76&gt;=1,0,(ROUNDUP(M76,2)-M76)*100*_xlfn.XLOOKUP(M76,INDIRECT($A$4&amp;"!$G$41:$G$141"),INDIRECT($A$4&amp;"!$A$41:$A$141"),0,-1,-1)+(M76-ROUNDDOWN(M76,2))*100*_xlfn.XLOOKUP(M76,INDIRECT($A$4&amp;"!$G$41:$G$141"),INDIRECT($A$4&amp;"!$A$41:$A$141"),0,1,1)))</f>
        <v>1.0000000000000009</v>
      </c>
      <c r="O76" s="66">
        <f t="shared" ca="1" si="5"/>
        <v>56.250000000000064</v>
      </c>
      <c r="S76" s="107">
        <f t="shared" ca="1" si="0"/>
        <v>22.5</v>
      </c>
      <c r="T76" s="51">
        <f t="shared" ca="1" si="6"/>
        <v>0.49167</v>
      </c>
      <c r="U76" s="35" cm="1">
        <f t="array" aca="1" ref="U76" ca="1">IF(ROUND(ROUND(T76,2)-T76,4)=0,_xlfn.XLOOKUP(T76,INDIRECT($A$4&amp;"!$G$41:$G$141"),INDIRECT($A$4&amp;"!$A$41:$A$141"),0,1,1),IF(T76&gt;=1,0,(ROUNDUP(T76,2)-T76)*100*_xlfn.XLOOKUP(T76,INDIRECT($A$4&amp;"!$G$41:$G$141"),INDIRECT($A$4&amp;"!$A$41:$A$141"),0,-1,-1)+(T76-ROUNDDOWN(T76,2))*100*_xlfn.XLOOKUP(T76,INDIRECT($A$4&amp;"!$G$41:$G$141"),INDIRECT($A$4&amp;"!$A$41:$A$141"),0,1,1)))</f>
        <v>1.0000000000000009</v>
      </c>
      <c r="V76" s="66">
        <f t="shared" ca="1" si="7"/>
        <v>375.0000000000004</v>
      </c>
    </row>
    <row r="77" spans="1:22" x14ac:dyDescent="0.35">
      <c r="A77" s="32">
        <f t="shared" si="8"/>
        <v>46538</v>
      </c>
      <c r="B77" s="65" cm="1">
        <f t="array" aca="1" ref="B77" ca="1">_xlfn.XLOOKUP(A77,INDIRECT($A$5&amp;"!$AJ$41:$AJ$406"),INDIRECT($A$5&amp;"!$AK$41:$AK$406"))*SUM($F$3:$I$3)</f>
        <v>0</v>
      </c>
      <c r="C77" s="65" cm="1">
        <f t="array" aca="1" ref="C77" ca="1">_xlfn.XLOOKUP(A77,INDIRECT($A$5&amp;"!$AJ$41:$AJ$406"),INDIRECT($A$5&amp;"!$AL$41:$AL$406"))*SUM($F$3:$I$3)</f>
        <v>45</v>
      </c>
      <c r="D77" s="65" cm="1">
        <f t="array" aca="1" ref="D77" ca="1">_xlfn.XLOOKUP(A77,INDIRECT($A$5&amp;"!$AJ$41:$AJ$406"),INDIRECT($A$5&amp;"!$AO$41:$AO$406"))*SUM($F$3:$I$3)</f>
        <v>38.25</v>
      </c>
      <c r="E77" s="34" cm="1">
        <f t="array" ref="E77">SUMPRODUCT(('PT Storengy'!$B$8:$I$372)*('PT Storengy'!$A$8:$A$372=$A77)*('PT Storengy'!$B$5:$I$5=$A$6)*('PT Storengy'!$B$7:$I$7=$A$7))</f>
        <v>0.85</v>
      </c>
      <c r="F77" s="107">
        <f t="shared" ca="1" si="1"/>
        <v>12.000000000000009</v>
      </c>
      <c r="G77" s="51">
        <f t="shared" ca="1" si="9"/>
        <v>0.26541999999999999</v>
      </c>
      <c r="H77" s="35" cm="1">
        <f t="array" aca="1" ref="H77" ca="1">IF(ROUND(ROUND(G77,2)-G77,4)=0,_xlfn.XLOOKUP(G77,INDIRECT($A$4&amp;"!$G$41:$G$141"),INDIRECT($A$4&amp;"!$A$41:$A$141"),0,1,1),IF(G77&gt;=1,0,(ROUNDUP(G77,2)-G77)*100*_xlfn.XLOOKUP(G77,INDIRECT($A$4&amp;"!$G$41:$G$141"),INDIRECT($A$4&amp;"!$A$41:$A$141"),0,-1,-1)+(G77-ROUNDDOWN(G77,2))*100*_xlfn.XLOOKUP(G77,INDIRECT($A$4&amp;"!$G$41:$G$141"),INDIRECT($A$4&amp;"!$A$41:$A$141"),0,1,1)))</f>
        <v>1.0000000000000009</v>
      </c>
      <c r="I77" s="66">
        <f t="shared" ca="1" si="2"/>
        <v>56.250000000000064</v>
      </c>
      <c r="J77" s="106" cm="1">
        <f t="array" aca="1" ref="J77" ca="1">IF(COUNTIFS('PTC NaTran'!$K$7:$K$15996,"",'PTC NaTran'!$A$7:$A$15996,J$16,'PTC NaTran'!$D$7:$D$15996,$A77,'PTC NaTran'!$C$7:$C$15996,"DEL")&gt;0,J$14,SUMIFS('PTC NaTran'!$K$7:$K$15996,'PTC NaTran'!$A$7:$A$15996,J$16,'PTC NaTran'!$D$7:$D$15996,$A77,'PTC NaTran'!$C$7:$C$15996,"DEL")*1.0026*$F$4/INDIRECT($A$4&amp;"!D9"))</f>
        <v>375.00000000000006</v>
      </c>
      <c r="K77" s="106" cm="1">
        <f t="array" aca="1" ref="K77" ca="1">IF(COUNTIFS('PTC NaTran'!$K$7:$K$15996,"",'PTC NaTran'!$A$7:$A$15996,K$16,'PTC NaTran'!$D$7:$D$15996,$A77,'PTC NaTran'!$C$7:$C$15996,"DEL")&gt;0,K$14,SUMIFS('PTC NaTran'!$K$7:$K$15996,'PTC NaTran'!$A$7:$A$15996,K$16,'PTC NaTran'!$D$7:$D$15996,$A77,'PTC NaTran'!$C$7:$C$15996,"DEL")*1.0026*$F$4/INDIRECT($A$4&amp;"!D9"))</f>
        <v>233.60580000000002</v>
      </c>
      <c r="L77" s="107">
        <f t="shared" ca="1" si="3"/>
        <v>11.822541600000003</v>
      </c>
      <c r="M77" s="51">
        <f t="shared" ca="1" si="4"/>
        <v>0.26146999999999998</v>
      </c>
      <c r="N77" s="35" cm="1">
        <f t="array" aca="1" ref="N77" ca="1">IF(ROUND(ROUND(M77,2)-M77,4)=0,_xlfn.XLOOKUP(M77,INDIRECT($A$4&amp;"!$G$41:$G$141"),INDIRECT($A$4&amp;"!$A$41:$A$141"),0,1,1),IF(M77&gt;=1,0,(ROUNDUP(M77,2)-M77)*100*_xlfn.XLOOKUP(M77,INDIRECT($A$4&amp;"!$G$41:$G$141"),INDIRECT($A$4&amp;"!$A$41:$A$141"),0,-1,-1)+(M77-ROUNDDOWN(M77,2))*100*_xlfn.XLOOKUP(M77,INDIRECT($A$4&amp;"!$G$41:$G$141"),INDIRECT($A$4&amp;"!$A$41:$A$141"),0,1,1)))</f>
        <v>1.0000000000000009</v>
      </c>
      <c r="O77" s="66">
        <f t="shared" ca="1" si="5"/>
        <v>56.250000000000064</v>
      </c>
      <c r="S77" s="107">
        <f t="shared" ca="1" si="0"/>
        <v>22.875</v>
      </c>
      <c r="T77" s="51">
        <f t="shared" ca="1" si="6"/>
        <v>0.5</v>
      </c>
      <c r="U77" s="35" cm="1">
        <f t="array" aca="1" ref="U77" ca="1">IF(ROUND(ROUND(T77,2)-T77,4)=0,_xlfn.XLOOKUP(T77,INDIRECT($A$4&amp;"!$G$41:$G$141"),INDIRECT($A$4&amp;"!$A$41:$A$141"),0,1,1),IF(T77&gt;=1,0,(ROUNDUP(T77,2)-T77)*100*_xlfn.XLOOKUP(T77,INDIRECT($A$4&amp;"!$G$41:$G$141"),INDIRECT($A$4&amp;"!$A$41:$A$141"),0,-1,-1)+(T77-ROUNDDOWN(T77,2))*100*_xlfn.XLOOKUP(T77,INDIRECT($A$4&amp;"!$G$41:$G$141"),INDIRECT($A$4&amp;"!$A$41:$A$141"),0,1,1)))</f>
        <v>1</v>
      </c>
      <c r="V77" s="66">
        <f t="shared" ca="1" si="7"/>
        <v>375.00000000000006</v>
      </c>
    </row>
    <row r="78" spans="1:22" x14ac:dyDescent="0.35">
      <c r="A78" s="32">
        <f t="shared" si="8"/>
        <v>46539</v>
      </c>
      <c r="B78" s="65" cm="1">
        <f t="array" aca="1" ref="B78" ca="1">_xlfn.XLOOKUP(A78,INDIRECT($A$5&amp;"!$AJ$41:$AJ$406"),INDIRECT($A$5&amp;"!$AK$41:$AK$406"))*SUM($F$3:$I$3)</f>
        <v>0</v>
      </c>
      <c r="C78" s="65" cm="1">
        <f t="array" aca="1" ref="C78" ca="1">_xlfn.XLOOKUP(A78,INDIRECT($A$5&amp;"!$AJ$41:$AJ$406"),INDIRECT($A$5&amp;"!$AL$41:$AL$406"))*SUM($F$3:$I$3)</f>
        <v>45</v>
      </c>
      <c r="D78" s="65" cm="1">
        <f t="array" aca="1" ref="D78" ca="1">_xlfn.XLOOKUP(A78,INDIRECT($A$5&amp;"!$AJ$41:$AJ$406"),INDIRECT($A$5&amp;"!$AO$41:$AO$406"))*SUM($F$3:$I$3)</f>
        <v>38.25</v>
      </c>
      <c r="E78" s="34" cm="1">
        <f t="array" ref="E78">SUMPRODUCT(('PT Storengy'!$B$8:$I$372)*('PT Storengy'!$A$8:$A$372=$A78)*('PT Storengy'!$B$5:$I$5=$A$6)*('PT Storengy'!$B$7:$I$7=$A$7))</f>
        <v>0.85</v>
      </c>
      <c r="F78" s="107">
        <f t="shared" ca="1" si="1"/>
        <v>12.056250000000009</v>
      </c>
      <c r="G78" s="51">
        <f t="shared" ca="1" si="9"/>
        <v>0.26667000000000002</v>
      </c>
      <c r="H78" s="35" cm="1">
        <f t="array" aca="1" ref="H78" ca="1">IF(ROUND(ROUND(G78,2)-G78,4)=0,_xlfn.XLOOKUP(G78,INDIRECT($A$4&amp;"!$G$41:$G$141"),INDIRECT($A$4&amp;"!$A$41:$A$141"),0,1,1),IF(G78&gt;=1,0,(ROUNDUP(G78,2)-G78)*100*_xlfn.XLOOKUP(G78,INDIRECT($A$4&amp;"!$G$41:$G$141"),INDIRECT($A$4&amp;"!$A$41:$A$141"),0,-1,-1)+(G78-ROUNDDOWN(G78,2))*100*_xlfn.XLOOKUP(G78,INDIRECT($A$4&amp;"!$G$41:$G$141"),INDIRECT($A$4&amp;"!$A$41:$A$141"),0,1,1)))</f>
        <v>1.0000000000000009</v>
      </c>
      <c r="I78" s="66">
        <f t="shared" ca="1" si="2"/>
        <v>56.250000000000064</v>
      </c>
      <c r="J78" s="106" cm="1">
        <f t="array" aca="1" ref="J78" ca="1">IF(COUNTIFS('PTC NaTran'!$K$7:$K$15996,"",'PTC NaTran'!$A$7:$A$15996,J$16,'PTC NaTran'!$D$7:$D$15996,$A78,'PTC NaTran'!$C$7:$C$15996,"DEL")&gt;0,J$14,SUMIFS('PTC NaTran'!$K$7:$K$15996,'PTC NaTran'!$A$7:$A$15996,J$16,'PTC NaTran'!$D$7:$D$15996,$A78,'PTC NaTran'!$C$7:$C$15996,"DEL")*1.0026*$F$4/INDIRECT($A$4&amp;"!D9"))</f>
        <v>375.00000000000006</v>
      </c>
      <c r="K78" s="106" cm="1">
        <f t="array" aca="1" ref="K78" ca="1">IF(COUNTIFS('PTC NaTran'!$K$7:$K$15996,"",'PTC NaTran'!$A$7:$A$15996,K$16,'PTC NaTran'!$D$7:$D$15996,$A78,'PTC NaTran'!$C$7:$C$15996,"DEL")&gt;0,K$14,SUMIFS('PTC NaTran'!$K$7:$K$15996,'PTC NaTran'!$A$7:$A$15996,K$16,'PTC NaTran'!$D$7:$D$15996,$A78,'PTC NaTran'!$C$7:$C$15996,"DEL")*1.0026*$F$4/INDIRECT($A$4&amp;"!D9"))</f>
        <v>247.64220000000003</v>
      </c>
      <c r="L78" s="107">
        <f t="shared" ca="1" si="3"/>
        <v>11.878791600000003</v>
      </c>
      <c r="M78" s="51">
        <f t="shared" ca="1" si="4"/>
        <v>0.26272000000000001</v>
      </c>
      <c r="N78" s="35" cm="1">
        <f t="array" aca="1" ref="N78" ca="1">IF(ROUND(ROUND(M78,2)-M78,4)=0,_xlfn.XLOOKUP(M78,INDIRECT($A$4&amp;"!$G$41:$G$141"),INDIRECT($A$4&amp;"!$A$41:$A$141"),0,1,1),IF(M78&gt;=1,0,(ROUNDUP(M78,2)-M78)*100*_xlfn.XLOOKUP(M78,INDIRECT($A$4&amp;"!$G$41:$G$141"),INDIRECT($A$4&amp;"!$A$41:$A$141"),0,-1,-1)+(M78-ROUNDDOWN(M78,2))*100*_xlfn.XLOOKUP(M78,INDIRECT($A$4&amp;"!$G$41:$G$141"),INDIRECT($A$4&amp;"!$A$41:$A$141"),0,1,1)))</f>
        <v>1.0000000000000009</v>
      </c>
      <c r="O78" s="66">
        <f t="shared" ca="1" si="5"/>
        <v>56.250000000000064</v>
      </c>
      <c r="S78" s="107">
        <f t="shared" ca="1" si="0"/>
        <v>23.248438125</v>
      </c>
      <c r="T78" s="51">
        <f t="shared" ca="1" si="6"/>
        <v>0.50832999999999995</v>
      </c>
      <c r="U78" s="35" cm="1">
        <f t="array" aca="1" ref="U78" ca="1">IF(ROUND(ROUND(T78,2)-T78,4)=0,_xlfn.XLOOKUP(T78,INDIRECT($A$4&amp;"!$G$41:$G$141"),INDIRECT($A$4&amp;"!$A$41:$A$141"),0,1,1),IF(T78&gt;=1,0,(ROUNDUP(T78,2)-T78)*100*_xlfn.XLOOKUP(T78,INDIRECT($A$4&amp;"!$G$41:$G$141"),INDIRECT($A$4&amp;"!$A$41:$A$141"),0,-1,-1)+(T78-ROUNDDOWN(T78,2))*100*_xlfn.XLOOKUP(T78,INDIRECT($A$4&amp;"!$G$41:$G$141"),INDIRECT($A$4&amp;"!$A$41:$A$141"),0,1,1)))</f>
        <v>0.99583500000000069</v>
      </c>
      <c r="V78" s="66">
        <f t="shared" ca="1" si="7"/>
        <v>373.4381250000003</v>
      </c>
    </row>
    <row r="79" spans="1:22" x14ac:dyDescent="0.35">
      <c r="A79" s="32">
        <f t="shared" si="8"/>
        <v>46540</v>
      </c>
      <c r="B79" s="65" cm="1">
        <f t="array" aca="1" ref="B79" ca="1">_xlfn.XLOOKUP(A79,INDIRECT($A$5&amp;"!$AJ$41:$AJ$406"),INDIRECT($A$5&amp;"!$AK$41:$AK$406"))*SUM($F$3:$I$3)</f>
        <v>0</v>
      </c>
      <c r="C79" s="65" cm="1">
        <f t="array" aca="1" ref="C79" ca="1">_xlfn.XLOOKUP(A79,INDIRECT($A$5&amp;"!$AJ$41:$AJ$406"),INDIRECT($A$5&amp;"!$AL$41:$AL$406"))*SUM($F$3:$I$3)</f>
        <v>45</v>
      </c>
      <c r="D79" s="65" cm="1">
        <f t="array" aca="1" ref="D79" ca="1">_xlfn.XLOOKUP(A79,INDIRECT($A$5&amp;"!$AJ$41:$AJ$406"),INDIRECT($A$5&amp;"!$AO$41:$AO$406"))*SUM($F$3:$I$3)</f>
        <v>38.25</v>
      </c>
      <c r="E79" s="34" cm="1">
        <f t="array" ref="E79">SUMPRODUCT(('PT Storengy'!$B$8:$I$372)*('PT Storengy'!$A$8:$A$372=$A79)*('PT Storengy'!$B$5:$I$5=$A$6)*('PT Storengy'!$B$7:$I$7=$A$7))</f>
        <v>0.85</v>
      </c>
      <c r="F79" s="107">
        <f t="shared" ca="1" si="1"/>
        <v>12.11250000000001</v>
      </c>
      <c r="G79" s="51">
        <f t="shared" ca="1" si="9"/>
        <v>0.26791999999999999</v>
      </c>
      <c r="H79" s="35" cm="1">
        <f t="array" aca="1" ref="H79" ca="1">IF(ROUND(ROUND(G79,2)-G79,4)=0,_xlfn.XLOOKUP(G79,INDIRECT($A$4&amp;"!$G$41:$G$141"),INDIRECT($A$4&amp;"!$A$41:$A$141"),0,1,1),IF(G79&gt;=1,0,(ROUNDUP(G79,2)-G79)*100*_xlfn.XLOOKUP(G79,INDIRECT($A$4&amp;"!$G$41:$G$141"),INDIRECT($A$4&amp;"!$A$41:$A$141"),0,-1,-1)+(G79-ROUNDDOWN(G79,2))*100*_xlfn.XLOOKUP(G79,INDIRECT($A$4&amp;"!$G$41:$G$141"),INDIRECT($A$4&amp;"!$A$41:$A$141"),0,1,1)))</f>
        <v>1.0000000000000009</v>
      </c>
      <c r="I79" s="66">
        <f t="shared" ca="1" si="2"/>
        <v>56.250000000000064</v>
      </c>
      <c r="J79" s="106" cm="1">
        <f t="array" aca="1" ref="J79" ca="1">IF(COUNTIFS('PTC NaTran'!$K$7:$K$15996,"",'PTC NaTran'!$A$7:$A$15996,J$16,'PTC NaTran'!$D$7:$D$15996,$A79,'PTC NaTran'!$C$7:$C$15996,"DEL")&gt;0,J$14,SUMIFS('PTC NaTran'!$K$7:$K$15996,'PTC NaTran'!$A$7:$A$15996,J$16,'PTC NaTran'!$D$7:$D$15996,$A79,'PTC NaTran'!$C$7:$C$15996,"DEL")*1.0026*$F$4/INDIRECT($A$4&amp;"!D9"))</f>
        <v>375.00000000000006</v>
      </c>
      <c r="K79" s="106" cm="1">
        <f t="array" aca="1" ref="K79" ca="1">IF(COUNTIFS('PTC NaTran'!$K$7:$K$15996,"",'PTC NaTran'!$A$7:$A$15996,K$16,'PTC NaTran'!$D$7:$D$15996,$A79,'PTC NaTran'!$C$7:$C$15996,"DEL")&gt;0,K$14,SUMIFS('PTC NaTran'!$K$7:$K$15996,'PTC NaTran'!$A$7:$A$15996,K$16,'PTC NaTran'!$D$7:$D$15996,$A79,'PTC NaTran'!$C$7:$C$15996,"DEL")*1.0026*$F$4/INDIRECT($A$4&amp;"!D9"))</f>
        <v>247.64220000000003</v>
      </c>
      <c r="L79" s="107">
        <f t="shared" ca="1" si="3"/>
        <v>11.935041600000003</v>
      </c>
      <c r="M79" s="51">
        <f t="shared" ca="1" si="4"/>
        <v>0.26396999999999998</v>
      </c>
      <c r="N79" s="35" cm="1">
        <f t="array" aca="1" ref="N79" ca="1">IF(ROUND(ROUND(M79,2)-M79,4)=0,_xlfn.XLOOKUP(M79,INDIRECT($A$4&amp;"!$G$41:$G$141"),INDIRECT($A$4&amp;"!$A$41:$A$141"),0,1,1),IF(M79&gt;=1,0,(ROUNDUP(M79,2)-M79)*100*_xlfn.XLOOKUP(M79,INDIRECT($A$4&amp;"!$G$41:$G$141"),INDIRECT($A$4&amp;"!$A$41:$A$141"),0,-1,-1)+(M79-ROUNDDOWN(M79,2))*100*_xlfn.XLOOKUP(M79,INDIRECT($A$4&amp;"!$G$41:$G$141"),INDIRECT($A$4&amp;"!$A$41:$A$141"),0,1,1)))</f>
        <v>1.0000000000000009</v>
      </c>
      <c r="O79" s="66">
        <f t="shared" ca="1" si="5"/>
        <v>56.250000000000064</v>
      </c>
      <c r="S79" s="107">
        <f t="shared" ca="1" si="0"/>
        <v>23.62032</v>
      </c>
      <c r="T79" s="51">
        <f t="shared" ca="1" si="6"/>
        <v>0.51663000000000003</v>
      </c>
      <c r="U79" s="35" cm="1">
        <f t="array" aca="1" ref="U79" ca="1">IF(ROUND(ROUND(T79,2)-T79,4)=0,_xlfn.XLOOKUP(T79,INDIRECT($A$4&amp;"!$G$41:$G$141"),INDIRECT($A$4&amp;"!$A$41:$A$141"),0,1,1),IF(T79&gt;=1,0,(ROUNDUP(T79,2)-T79)*100*_xlfn.XLOOKUP(T79,INDIRECT($A$4&amp;"!$G$41:$G$141"),INDIRECT($A$4&amp;"!$A$41:$A$141"),0,-1,-1)+(T79-ROUNDDOWN(T79,2))*100*_xlfn.XLOOKUP(T79,INDIRECT($A$4&amp;"!$G$41:$G$141"),INDIRECT($A$4&amp;"!$A$41:$A$141"),0,1,1)))</f>
        <v>0.9916850000000007</v>
      </c>
      <c r="V79" s="66">
        <f t="shared" ca="1" si="7"/>
        <v>371.88187500000032</v>
      </c>
    </row>
    <row r="80" spans="1:22" x14ac:dyDescent="0.35">
      <c r="A80" s="32">
        <f t="shared" si="8"/>
        <v>46541</v>
      </c>
      <c r="B80" s="65" cm="1">
        <f t="array" aca="1" ref="B80" ca="1">_xlfn.XLOOKUP(A80,INDIRECT($A$5&amp;"!$AJ$41:$AJ$406"),INDIRECT($A$5&amp;"!$AK$41:$AK$406"))*SUM($F$3:$I$3)</f>
        <v>0</v>
      </c>
      <c r="C80" s="65" cm="1">
        <f t="array" aca="1" ref="C80" ca="1">_xlfn.XLOOKUP(A80,INDIRECT($A$5&amp;"!$AJ$41:$AJ$406"),INDIRECT($A$5&amp;"!$AL$41:$AL$406"))*SUM($F$3:$I$3)</f>
        <v>45</v>
      </c>
      <c r="D80" s="65" cm="1">
        <f t="array" aca="1" ref="D80" ca="1">_xlfn.XLOOKUP(A80,INDIRECT($A$5&amp;"!$AJ$41:$AJ$406"),INDIRECT($A$5&amp;"!$AO$41:$AO$406"))*SUM($F$3:$I$3)</f>
        <v>38.25</v>
      </c>
      <c r="E80" s="34" cm="1">
        <f t="array" ref="E80">SUMPRODUCT(('PT Storengy'!$B$8:$I$372)*('PT Storengy'!$A$8:$A$372=$A80)*('PT Storengy'!$B$5:$I$5=$A$6)*('PT Storengy'!$B$7:$I$7=$A$7))</f>
        <v>0.85</v>
      </c>
      <c r="F80" s="107">
        <f t="shared" ca="1" si="1"/>
        <v>12.16875000000001</v>
      </c>
      <c r="G80" s="51">
        <f t="shared" ca="1" si="9"/>
        <v>0.26917000000000002</v>
      </c>
      <c r="H80" s="35" cm="1">
        <f t="array" aca="1" ref="H80" ca="1">IF(ROUND(ROUND(G80,2)-G80,4)=0,_xlfn.XLOOKUP(G80,INDIRECT($A$4&amp;"!$G$41:$G$141"),INDIRECT($A$4&amp;"!$A$41:$A$141"),0,1,1),IF(G80&gt;=1,0,(ROUNDUP(G80,2)-G80)*100*_xlfn.XLOOKUP(G80,INDIRECT($A$4&amp;"!$G$41:$G$141"),INDIRECT($A$4&amp;"!$A$41:$A$141"),0,-1,-1)+(G80-ROUNDDOWN(G80,2))*100*_xlfn.XLOOKUP(G80,INDIRECT($A$4&amp;"!$G$41:$G$141"),INDIRECT($A$4&amp;"!$A$41:$A$141"),0,1,1)))</f>
        <v>1.0000000000000009</v>
      </c>
      <c r="I80" s="66">
        <f t="shared" ca="1" si="2"/>
        <v>56.250000000000064</v>
      </c>
      <c r="J80" s="106" cm="1">
        <f t="array" aca="1" ref="J80" ca="1">IF(COUNTIFS('PTC NaTran'!$K$7:$K$15996,"",'PTC NaTran'!$A$7:$A$15996,J$16,'PTC NaTran'!$D$7:$D$15996,$A80,'PTC NaTran'!$C$7:$C$15996,"DEL")&gt;0,J$14,SUMIFS('PTC NaTran'!$K$7:$K$15996,'PTC NaTran'!$A$7:$A$15996,J$16,'PTC NaTran'!$D$7:$D$15996,$A80,'PTC NaTran'!$C$7:$C$15996,"DEL")*1.0026*$F$4/INDIRECT($A$4&amp;"!D9"))</f>
        <v>375.00000000000006</v>
      </c>
      <c r="K80" s="106" cm="1">
        <f t="array" aca="1" ref="K80" ca="1">IF(COUNTIFS('PTC NaTran'!$K$7:$K$15996,"",'PTC NaTran'!$A$7:$A$15996,K$16,'PTC NaTran'!$D$7:$D$15996,$A80,'PTC NaTran'!$C$7:$C$15996,"DEL")&gt;0,K$14,SUMIFS('PTC NaTran'!$K$7:$K$15996,'PTC NaTran'!$A$7:$A$15996,K$16,'PTC NaTran'!$D$7:$D$15996,$A80,'PTC NaTran'!$C$7:$C$15996,"DEL")*1.0026*$F$4/INDIRECT($A$4&amp;"!D9"))</f>
        <v>247.64220000000003</v>
      </c>
      <c r="L80" s="107">
        <f t="shared" ca="1" si="3"/>
        <v>11.991291600000004</v>
      </c>
      <c r="M80" s="51">
        <f t="shared" ca="1" si="4"/>
        <v>0.26522000000000001</v>
      </c>
      <c r="N80" s="35" cm="1">
        <f t="array" aca="1" ref="N80" ca="1">IF(ROUND(ROUND(M80,2)-M80,4)=0,_xlfn.XLOOKUP(M80,INDIRECT($A$4&amp;"!$G$41:$G$141"),INDIRECT($A$4&amp;"!$A$41:$A$141"),0,1,1),IF(M80&gt;=1,0,(ROUNDUP(M80,2)-M80)*100*_xlfn.XLOOKUP(M80,INDIRECT($A$4&amp;"!$G$41:$G$141"),INDIRECT($A$4&amp;"!$A$41:$A$141"),0,-1,-1)+(M80-ROUNDDOWN(M80,2))*100*_xlfn.XLOOKUP(M80,INDIRECT($A$4&amp;"!$G$41:$G$141"),INDIRECT($A$4&amp;"!$A$41:$A$141"),0,1,1)))</f>
        <v>1.0000000000000009</v>
      </c>
      <c r="O80" s="66">
        <f t="shared" ca="1" si="5"/>
        <v>56.250000000000064</v>
      </c>
      <c r="S80" s="107">
        <f t="shared" ca="1" si="0"/>
        <v>23.990651249999999</v>
      </c>
      <c r="T80" s="51">
        <f t="shared" ca="1" si="6"/>
        <v>0.52490000000000003</v>
      </c>
      <c r="U80" s="35" cm="1">
        <f t="array" aca="1" ref="U80" ca="1">IF(ROUND(ROUND(T80,2)-T80,4)=0,_xlfn.XLOOKUP(T80,INDIRECT($A$4&amp;"!$G$41:$G$141"),INDIRECT($A$4&amp;"!$A$41:$A$141"),0,1,1),IF(T80&gt;=1,0,(ROUNDUP(T80,2)-T80)*100*_xlfn.XLOOKUP(T80,INDIRECT($A$4&amp;"!$G$41:$G$141"),INDIRECT($A$4&amp;"!$A$41:$A$141"),0,-1,-1)+(T80-ROUNDDOWN(T80,2))*100*_xlfn.XLOOKUP(T80,INDIRECT($A$4&amp;"!$G$41:$G$141"),INDIRECT($A$4&amp;"!$A$41:$A$141"),0,1,1)))</f>
        <v>0.98755000000000071</v>
      </c>
      <c r="V80" s="66">
        <f t="shared" ca="1" si="7"/>
        <v>370.3312500000003</v>
      </c>
    </row>
    <row r="81" spans="1:22" x14ac:dyDescent="0.35">
      <c r="A81" s="32">
        <f t="shared" si="8"/>
        <v>46542</v>
      </c>
      <c r="B81" s="65" cm="1">
        <f t="array" aca="1" ref="B81" ca="1">_xlfn.XLOOKUP(A81,INDIRECT($A$5&amp;"!$AJ$41:$AJ$406"),INDIRECT($A$5&amp;"!$AK$41:$AK$406"))*SUM($F$3:$I$3)</f>
        <v>0</v>
      </c>
      <c r="C81" s="65" cm="1">
        <f t="array" aca="1" ref="C81" ca="1">_xlfn.XLOOKUP(A81,INDIRECT($A$5&amp;"!$AJ$41:$AJ$406"),INDIRECT($A$5&amp;"!$AL$41:$AL$406"))*SUM($F$3:$I$3)</f>
        <v>45</v>
      </c>
      <c r="D81" s="65" cm="1">
        <f t="array" aca="1" ref="D81" ca="1">_xlfn.XLOOKUP(A81,INDIRECT($A$5&amp;"!$AJ$41:$AJ$406"),INDIRECT($A$5&amp;"!$AO$41:$AO$406"))*SUM($F$3:$I$3)</f>
        <v>38.25</v>
      </c>
      <c r="E81" s="34" cm="1">
        <f t="array" ref="E81">SUMPRODUCT(('PT Storengy'!$B$8:$I$372)*('PT Storengy'!$A$8:$A$372=$A81)*('PT Storengy'!$B$5:$I$5=$A$6)*('PT Storengy'!$B$7:$I$7=$A$7))</f>
        <v>0.85</v>
      </c>
      <c r="F81" s="107">
        <f t="shared" ref="F81:F144" ca="1" si="10">F80+I81/1000</f>
        <v>12.22500000000001</v>
      </c>
      <c r="G81" s="51">
        <f t="shared" ca="1" si="9"/>
        <v>0.27041999999999999</v>
      </c>
      <c r="H81" s="35" cm="1">
        <f t="array" aca="1" ref="H81" ca="1">IF(ROUND(ROUND(G81,2)-G81,4)=0,_xlfn.XLOOKUP(G81,INDIRECT($A$4&amp;"!$G$41:$G$141"),INDIRECT($A$4&amp;"!$A$41:$A$141"),0,1,1),IF(G81&gt;=1,0,(ROUNDUP(G81,2)-G81)*100*_xlfn.XLOOKUP(G81,INDIRECT($A$4&amp;"!$G$41:$G$141"),INDIRECT($A$4&amp;"!$A$41:$A$141"),0,-1,-1)+(G81-ROUNDDOWN(G81,2))*100*_xlfn.XLOOKUP(G81,INDIRECT($A$4&amp;"!$G$41:$G$141"),INDIRECT($A$4&amp;"!$A$41:$A$141"),0,1,1)))</f>
        <v>1.0000000000000009</v>
      </c>
      <c r="I81" s="66">
        <f t="shared" ca="1" si="2"/>
        <v>56.250000000000064</v>
      </c>
      <c r="J81" s="106" cm="1">
        <f t="array" aca="1" ref="J81" ca="1">IF(COUNTIFS('PTC NaTran'!$K$7:$K$15996,"",'PTC NaTran'!$A$7:$A$15996,J$16,'PTC NaTran'!$D$7:$D$15996,$A81,'PTC NaTran'!$C$7:$C$15996,"DEL")&gt;0,J$14,SUMIFS('PTC NaTran'!$K$7:$K$15996,'PTC NaTran'!$A$7:$A$15996,J$16,'PTC NaTran'!$D$7:$D$15996,$A81,'PTC NaTran'!$C$7:$C$15996,"DEL")*1.0026*$F$4/INDIRECT($A$4&amp;"!D9"))</f>
        <v>375.00000000000006</v>
      </c>
      <c r="K81" s="106" cm="1">
        <f t="array" aca="1" ref="K81" ca="1">IF(COUNTIFS('PTC NaTran'!$K$7:$K$15996,"",'PTC NaTran'!$A$7:$A$15996,K$16,'PTC NaTran'!$D$7:$D$15996,$A81,'PTC NaTran'!$C$7:$C$15996,"DEL")&gt;0,K$14,SUMIFS('PTC NaTran'!$K$7:$K$15996,'PTC NaTran'!$A$7:$A$15996,K$16,'PTC NaTran'!$D$7:$D$15996,$A81,'PTC NaTran'!$C$7:$C$15996,"DEL")*1.0026*$F$4/INDIRECT($A$4&amp;"!D9"))</f>
        <v>247.64220000000003</v>
      </c>
      <c r="L81" s="107">
        <f t="shared" ref="L81:L144" ca="1" si="11">L80+O81/1000</f>
        <v>12.047541600000004</v>
      </c>
      <c r="M81" s="51">
        <f t="shared" ca="1" si="4"/>
        <v>0.26646999999999998</v>
      </c>
      <c r="N81" s="35" cm="1">
        <f t="array" aca="1" ref="N81" ca="1">IF(ROUND(ROUND(M81,2)-M81,4)=0,_xlfn.XLOOKUP(M81,INDIRECT($A$4&amp;"!$G$41:$G$141"),INDIRECT($A$4&amp;"!$A$41:$A$141"),0,1,1),IF(M81&gt;=1,0,(ROUNDUP(M81,2)-M81)*100*_xlfn.XLOOKUP(M81,INDIRECT($A$4&amp;"!$G$41:$G$141"),INDIRECT($A$4&amp;"!$A$41:$A$141"),0,-1,-1)+(M81-ROUNDDOWN(M81,2))*100*_xlfn.XLOOKUP(M81,INDIRECT($A$4&amp;"!$G$41:$G$141"),INDIRECT($A$4&amp;"!$A$41:$A$141"),0,1,1)))</f>
        <v>1.0000000000000009</v>
      </c>
      <c r="O81" s="66">
        <f t="shared" ca="1" si="5"/>
        <v>56.250000000000064</v>
      </c>
      <c r="S81" s="107">
        <f t="shared" ref="S81:S144" ca="1" si="12">S80+V81/1000</f>
        <v>24.359439375000001</v>
      </c>
      <c r="T81" s="51">
        <f t="shared" ca="1" si="6"/>
        <v>0.53312999999999999</v>
      </c>
      <c r="U81" s="35" cm="1">
        <f t="array" aca="1" ref="U81" ca="1">IF(ROUND(ROUND(T81,2)-T81,4)=0,_xlfn.XLOOKUP(T81,INDIRECT($A$4&amp;"!$G$41:$G$141"),INDIRECT($A$4&amp;"!$A$41:$A$141"),0,1,1),IF(T81&gt;=1,0,(ROUNDUP(T81,2)-T81)*100*_xlfn.XLOOKUP(T81,INDIRECT($A$4&amp;"!$G$41:$G$141"),INDIRECT($A$4&amp;"!$A$41:$A$141"),0,-1,-1)+(T81-ROUNDDOWN(T81,2))*100*_xlfn.XLOOKUP(T81,INDIRECT($A$4&amp;"!$G$41:$G$141"),INDIRECT($A$4&amp;"!$A$41:$A$141"),0,1,1)))</f>
        <v>0.98343500000000073</v>
      </c>
      <c r="V81" s="66">
        <f t="shared" ca="1" si="7"/>
        <v>368.78812500000032</v>
      </c>
    </row>
    <row r="82" spans="1:22" x14ac:dyDescent="0.35">
      <c r="A82" s="32">
        <f t="shared" si="8"/>
        <v>46543</v>
      </c>
      <c r="B82" s="65" cm="1">
        <f t="array" aca="1" ref="B82" ca="1">_xlfn.XLOOKUP(A82,INDIRECT($A$5&amp;"!$AJ$41:$AJ$406"),INDIRECT($A$5&amp;"!$AK$41:$AK$406"))*SUM($F$3:$I$3)</f>
        <v>0</v>
      </c>
      <c r="C82" s="65" cm="1">
        <f t="array" aca="1" ref="C82" ca="1">_xlfn.XLOOKUP(A82,INDIRECT($A$5&amp;"!$AJ$41:$AJ$406"),INDIRECT($A$5&amp;"!$AL$41:$AL$406"))*SUM($F$3:$I$3)</f>
        <v>45</v>
      </c>
      <c r="D82" s="65" cm="1">
        <f t="array" aca="1" ref="D82" ca="1">_xlfn.XLOOKUP(A82,INDIRECT($A$5&amp;"!$AJ$41:$AJ$406"),INDIRECT($A$5&amp;"!$AO$41:$AO$406"))*SUM($F$3:$I$3)</f>
        <v>38.25</v>
      </c>
      <c r="E82" s="34" cm="1">
        <f t="array" ref="E82">SUMPRODUCT(('PT Storengy'!$B$8:$I$372)*('PT Storengy'!$A$8:$A$372=$A82)*('PT Storengy'!$B$5:$I$5=$A$6)*('PT Storengy'!$B$7:$I$7=$A$7))</f>
        <v>0.6</v>
      </c>
      <c r="F82" s="107">
        <f t="shared" ca="1" si="10"/>
        <v>12.375000000000011</v>
      </c>
      <c r="G82" s="51">
        <f t="shared" ref="G82:G145" ca="1" si="13">ROUND(F81/SUM($F$3,$G$3,$H$3,$I$3),5)</f>
        <v>0.27167000000000002</v>
      </c>
      <c r="H82" s="35" cm="1">
        <f t="array" aca="1" ref="H82" ca="1">IF(ROUND(ROUND(G82,2)-G82,4)=0,_xlfn.XLOOKUP(G82,INDIRECT($A$4&amp;"!$G$41:$G$141"),INDIRECT($A$4&amp;"!$A$41:$A$141"),0,1,1),IF(G82&gt;=1,0,(ROUNDUP(G82,2)-G82)*100*_xlfn.XLOOKUP(G82,INDIRECT($A$4&amp;"!$G$41:$G$141"),INDIRECT($A$4&amp;"!$A$41:$A$141"),0,-1,-1)+(G82-ROUNDDOWN(G82,2))*100*_xlfn.XLOOKUP(G82,INDIRECT($A$4&amp;"!$G$41:$G$141"),INDIRECT($A$4&amp;"!$A$41:$A$141"),0,1,1)))</f>
        <v>1.0000000000000009</v>
      </c>
      <c r="I82" s="66">
        <f t="shared" ref="I82:I145" ca="1" si="14">IF(F81*1000+$F$4*(1-$E82)*H82&gt;$D82*1000,D82*1000-F81*1000,$F$4*(1-$E82)*H82)</f>
        <v>150.00000000000017</v>
      </c>
      <c r="J82" s="106" cm="1">
        <f t="array" aca="1" ref="J82" ca="1">IF(COUNTIFS('PTC NaTran'!$K$7:$K$15996,"",'PTC NaTran'!$A$7:$A$15996,J$16,'PTC NaTran'!$D$7:$D$15996,$A82,'PTC NaTran'!$C$7:$C$15996,"DEL")&gt;0,J$14,SUMIFS('PTC NaTran'!$K$7:$K$15996,'PTC NaTran'!$A$7:$A$15996,J$16,'PTC NaTran'!$D$7:$D$15996,$A82,'PTC NaTran'!$C$7:$C$15996,"DEL")*1.0026*$F$4/INDIRECT($A$4&amp;"!D9"))</f>
        <v>375.00000000000006</v>
      </c>
      <c r="K82" s="106" cm="1">
        <f t="array" aca="1" ref="K82" ca="1">IF(COUNTIFS('PTC NaTran'!$K$7:$K$15996,"",'PTC NaTran'!$A$7:$A$15996,K$16,'PTC NaTran'!$D$7:$D$15996,$A82,'PTC NaTran'!$C$7:$C$15996,"DEL")&gt;0,K$14,SUMIFS('PTC NaTran'!$K$7:$K$15996,'PTC NaTran'!$A$7:$A$15996,K$16,'PTC NaTran'!$D$7:$D$15996,$A82,'PTC NaTran'!$C$7:$C$15996,"DEL")*1.0026*$F$4/INDIRECT($A$4&amp;"!D9"))</f>
        <v>247.64220000000003</v>
      </c>
      <c r="L82" s="107">
        <f t="shared" ca="1" si="11"/>
        <v>12.197541600000005</v>
      </c>
      <c r="M82" s="51">
        <f t="shared" ref="M82:M145" ca="1" si="15">ROUND(L81/SUM($F$3,$G$3,$H$3,$I$3),5)</f>
        <v>0.26772000000000001</v>
      </c>
      <c r="N82" s="35" cm="1">
        <f t="array" aca="1" ref="N82" ca="1">IF(ROUND(ROUND(M82,2)-M82,4)=0,_xlfn.XLOOKUP(M82,INDIRECT($A$4&amp;"!$G$41:$G$141"),INDIRECT($A$4&amp;"!$A$41:$A$141"),0,1,1),IF(M82&gt;=1,0,(ROUNDUP(M82,2)-M82)*100*_xlfn.XLOOKUP(M82,INDIRECT($A$4&amp;"!$G$41:$G$141"),INDIRECT($A$4&amp;"!$A$41:$A$141"),0,-1,-1)+(M82-ROUNDDOWN(M82,2))*100*_xlfn.XLOOKUP(M82,INDIRECT($A$4&amp;"!$G$41:$G$141"),INDIRECT($A$4&amp;"!$A$41:$A$141"),0,1,1)))</f>
        <v>1.0000000000000009</v>
      </c>
      <c r="O82" s="66">
        <f t="shared" ref="O82:O145" ca="1" si="16">IF(L81*1000+MIN(J82,K82,$F$4*(1-$E82)*N82)&gt;$D82*1000,$D82*1000-L81*1000,MIN(J82,K82,$F$4*(1-$E82)*N82))</f>
        <v>150.00000000000017</v>
      </c>
      <c r="S82" s="107">
        <f t="shared" ca="1" si="12"/>
        <v>24.726691875</v>
      </c>
      <c r="T82" s="51">
        <f t="shared" ref="T82:T145" ca="1" si="17">MIN(ROUND(S81/SUM($F$3,$G$3,$H$3,$I$3),5),1)</f>
        <v>0.54132000000000002</v>
      </c>
      <c r="U82" s="35" cm="1">
        <f t="array" aca="1" ref="U82" ca="1">IF(ROUND(ROUND(T82,2)-T82,4)=0,_xlfn.XLOOKUP(T82,INDIRECT($A$4&amp;"!$G$41:$G$141"),INDIRECT($A$4&amp;"!$A$41:$A$141"),0,1,1),IF(T82&gt;=1,0,(ROUNDUP(T82,2)-T82)*100*_xlfn.XLOOKUP(T82,INDIRECT($A$4&amp;"!$G$41:$G$141"),INDIRECT($A$4&amp;"!$A$41:$A$141"),0,-1,-1)+(T82-ROUNDDOWN(T82,2))*100*_xlfn.XLOOKUP(T82,INDIRECT($A$4&amp;"!$G$41:$G$141"),INDIRECT($A$4&amp;"!$A$41:$A$141"),0,1,1)))</f>
        <v>0.97934000000000077</v>
      </c>
      <c r="V82" s="66">
        <f t="shared" ref="V82:V145" ca="1" si="18">$F$4*(1)*U82</f>
        <v>367.25250000000034</v>
      </c>
    </row>
    <row r="83" spans="1:22" x14ac:dyDescent="0.35">
      <c r="A83" s="32">
        <f t="shared" ref="A83:A146" si="19">A82+1</f>
        <v>46544</v>
      </c>
      <c r="B83" s="65" cm="1">
        <f t="array" aca="1" ref="B83" ca="1">_xlfn.XLOOKUP(A83,INDIRECT($A$5&amp;"!$AJ$41:$AJ$406"),INDIRECT($A$5&amp;"!$AK$41:$AK$406"))*SUM($F$3:$I$3)</f>
        <v>0</v>
      </c>
      <c r="C83" s="65" cm="1">
        <f t="array" aca="1" ref="C83" ca="1">_xlfn.XLOOKUP(A83,INDIRECT($A$5&amp;"!$AJ$41:$AJ$406"),INDIRECT($A$5&amp;"!$AL$41:$AL$406"))*SUM($F$3:$I$3)</f>
        <v>45</v>
      </c>
      <c r="D83" s="65" cm="1">
        <f t="array" aca="1" ref="D83" ca="1">_xlfn.XLOOKUP(A83,INDIRECT($A$5&amp;"!$AJ$41:$AJ$406"),INDIRECT($A$5&amp;"!$AO$41:$AO$406"))*SUM($F$3:$I$3)</f>
        <v>38.25</v>
      </c>
      <c r="E83" s="34" cm="1">
        <f t="array" ref="E83">SUMPRODUCT(('PT Storengy'!$B$8:$I$372)*('PT Storengy'!$A$8:$A$372=$A83)*('PT Storengy'!$B$5:$I$5=$A$6)*('PT Storengy'!$B$7:$I$7=$A$7))</f>
        <v>0.6</v>
      </c>
      <c r="F83" s="107">
        <f t="shared" ca="1" si="10"/>
        <v>12.525000000000011</v>
      </c>
      <c r="G83" s="51">
        <f t="shared" ca="1" si="13"/>
        <v>0.27500000000000002</v>
      </c>
      <c r="H83" s="35" cm="1">
        <f t="array" aca="1" ref="H83" ca="1">IF(ROUND(ROUND(G83,2)-G83,4)=0,_xlfn.XLOOKUP(G83,INDIRECT($A$4&amp;"!$G$41:$G$141"),INDIRECT($A$4&amp;"!$A$41:$A$141"),0,1,1),IF(G83&gt;=1,0,(ROUNDUP(G83,2)-G83)*100*_xlfn.XLOOKUP(G83,INDIRECT($A$4&amp;"!$G$41:$G$141"),INDIRECT($A$4&amp;"!$A$41:$A$141"),0,-1,-1)+(G83-ROUNDDOWN(G83,2))*100*_xlfn.XLOOKUP(G83,INDIRECT($A$4&amp;"!$G$41:$G$141"),INDIRECT($A$4&amp;"!$A$41:$A$141"),0,1,1)))</f>
        <v>1.0000000000000009</v>
      </c>
      <c r="I83" s="66">
        <f t="shared" ca="1" si="14"/>
        <v>150.00000000000017</v>
      </c>
      <c r="J83" s="106" cm="1">
        <f t="array" aca="1" ref="J83" ca="1">IF(COUNTIFS('PTC NaTran'!$K$7:$K$15996,"",'PTC NaTran'!$A$7:$A$15996,J$16,'PTC NaTran'!$D$7:$D$15996,$A83,'PTC NaTran'!$C$7:$C$15996,"DEL")&gt;0,J$14,SUMIFS('PTC NaTran'!$K$7:$K$15996,'PTC NaTran'!$A$7:$A$15996,J$16,'PTC NaTran'!$D$7:$D$15996,$A83,'PTC NaTran'!$C$7:$C$15996,"DEL")*1.0026*$F$4/INDIRECT($A$4&amp;"!D9"))</f>
        <v>375.00000000000006</v>
      </c>
      <c r="K83" s="106" cm="1">
        <f t="array" aca="1" ref="K83" ca="1">IF(COUNTIFS('PTC NaTran'!$K$7:$K$15996,"",'PTC NaTran'!$A$7:$A$15996,K$16,'PTC NaTran'!$D$7:$D$15996,$A83,'PTC NaTran'!$C$7:$C$15996,"DEL")&gt;0,K$14,SUMIFS('PTC NaTran'!$K$7:$K$15996,'PTC NaTran'!$A$7:$A$15996,K$16,'PTC NaTran'!$D$7:$D$15996,$A83,'PTC NaTran'!$C$7:$C$15996,"DEL")*1.0026*$F$4/INDIRECT($A$4&amp;"!D9"))</f>
        <v>247.64220000000003</v>
      </c>
      <c r="L83" s="107">
        <f t="shared" ca="1" si="11"/>
        <v>12.347541600000005</v>
      </c>
      <c r="M83" s="51">
        <f t="shared" ca="1" si="15"/>
        <v>0.27106000000000002</v>
      </c>
      <c r="N83" s="35" cm="1">
        <f t="array" aca="1" ref="N83" ca="1">IF(ROUND(ROUND(M83,2)-M83,4)=0,_xlfn.XLOOKUP(M83,INDIRECT($A$4&amp;"!$G$41:$G$141"),INDIRECT($A$4&amp;"!$A$41:$A$141"),0,1,1),IF(M83&gt;=1,0,(ROUNDUP(M83,2)-M83)*100*_xlfn.XLOOKUP(M83,INDIRECT($A$4&amp;"!$G$41:$G$141"),INDIRECT($A$4&amp;"!$A$41:$A$141"),0,-1,-1)+(M83-ROUNDDOWN(M83,2))*100*_xlfn.XLOOKUP(M83,INDIRECT($A$4&amp;"!$G$41:$G$141"),INDIRECT($A$4&amp;"!$A$41:$A$141"),0,1,1)))</f>
        <v>1.0000000000000009</v>
      </c>
      <c r="O83" s="66">
        <f t="shared" ca="1" si="16"/>
        <v>150.00000000000017</v>
      </c>
      <c r="S83" s="107">
        <f t="shared" ca="1" si="12"/>
        <v>25.092414375000001</v>
      </c>
      <c r="T83" s="51">
        <f t="shared" ca="1" si="17"/>
        <v>0.54947999999999997</v>
      </c>
      <c r="U83" s="35" cm="1">
        <f t="array" aca="1" ref="U83" ca="1">IF(ROUND(ROUND(T83,2)-T83,4)=0,_xlfn.XLOOKUP(T83,INDIRECT($A$4&amp;"!$G$41:$G$141"),INDIRECT($A$4&amp;"!$A$41:$A$141"),0,1,1),IF(T83&gt;=1,0,(ROUNDUP(T83,2)-T83)*100*_xlfn.XLOOKUP(T83,INDIRECT($A$4&amp;"!$G$41:$G$141"),INDIRECT($A$4&amp;"!$A$41:$A$141"),0,-1,-1)+(T83-ROUNDDOWN(T83,2))*100*_xlfn.XLOOKUP(T83,INDIRECT($A$4&amp;"!$G$41:$G$141"),INDIRECT($A$4&amp;"!$A$41:$A$141"),0,1,1)))</f>
        <v>0.9752600000000009</v>
      </c>
      <c r="V83" s="66">
        <f t="shared" ca="1" si="18"/>
        <v>365.72250000000037</v>
      </c>
    </row>
    <row r="84" spans="1:22" x14ac:dyDescent="0.35">
      <c r="A84" s="32">
        <f t="shared" si="19"/>
        <v>46545</v>
      </c>
      <c r="B84" s="65" cm="1">
        <f t="array" aca="1" ref="B84" ca="1">_xlfn.XLOOKUP(A84,INDIRECT($A$5&amp;"!$AJ$41:$AJ$406"),INDIRECT($A$5&amp;"!$AK$41:$AK$406"))*SUM($F$3:$I$3)</f>
        <v>0</v>
      </c>
      <c r="C84" s="65" cm="1">
        <f t="array" aca="1" ref="C84" ca="1">_xlfn.XLOOKUP(A84,INDIRECT($A$5&amp;"!$AJ$41:$AJ$406"),INDIRECT($A$5&amp;"!$AL$41:$AL$406"))*SUM($F$3:$I$3)</f>
        <v>45</v>
      </c>
      <c r="D84" s="65" cm="1">
        <f t="array" aca="1" ref="D84" ca="1">_xlfn.XLOOKUP(A84,INDIRECT($A$5&amp;"!$AJ$41:$AJ$406"),INDIRECT($A$5&amp;"!$AO$41:$AO$406"))*SUM($F$3:$I$3)</f>
        <v>38.25</v>
      </c>
      <c r="E84" s="34" cm="1">
        <f t="array" ref="E84">SUMPRODUCT(('PT Storengy'!$B$8:$I$372)*('PT Storengy'!$A$8:$A$372=$A84)*('PT Storengy'!$B$5:$I$5=$A$6)*('PT Storengy'!$B$7:$I$7=$A$7))</f>
        <v>0.3</v>
      </c>
      <c r="F84" s="107">
        <f t="shared" ca="1" si="10"/>
        <v>12.787500000000012</v>
      </c>
      <c r="G84" s="51">
        <f t="shared" ca="1" si="13"/>
        <v>0.27833000000000002</v>
      </c>
      <c r="H84" s="35" cm="1">
        <f t="array" aca="1" ref="H84" ca="1">IF(ROUND(ROUND(G84,2)-G84,4)=0,_xlfn.XLOOKUP(G84,INDIRECT($A$4&amp;"!$G$41:$G$141"),INDIRECT($A$4&amp;"!$A$41:$A$141"),0,1,1),IF(G84&gt;=1,0,(ROUNDUP(G84,2)-G84)*100*_xlfn.XLOOKUP(G84,INDIRECT($A$4&amp;"!$G$41:$G$141"),INDIRECT($A$4&amp;"!$A$41:$A$141"),0,-1,-1)+(G84-ROUNDDOWN(G84,2))*100*_xlfn.XLOOKUP(G84,INDIRECT($A$4&amp;"!$G$41:$G$141"),INDIRECT($A$4&amp;"!$A$41:$A$141"),0,1,1)))</f>
        <v>1.0000000000000009</v>
      </c>
      <c r="I84" s="66">
        <f t="shared" ca="1" si="14"/>
        <v>262.50000000000023</v>
      </c>
      <c r="J84" s="106" cm="1">
        <f t="array" aca="1" ref="J84" ca="1">IF(COUNTIFS('PTC NaTran'!$K$7:$K$15996,"",'PTC NaTran'!$A$7:$A$15996,J$16,'PTC NaTran'!$D$7:$D$15996,$A84,'PTC NaTran'!$C$7:$C$15996,"DEL")&gt;0,J$14,SUMIFS('PTC NaTran'!$K$7:$K$15996,'PTC NaTran'!$A$7:$A$15996,J$16,'PTC NaTran'!$D$7:$D$15996,$A84,'PTC NaTran'!$C$7:$C$15996,"DEL")*1.0026*$F$4/INDIRECT($A$4&amp;"!D9"))</f>
        <v>375.00000000000006</v>
      </c>
      <c r="K84" s="106" cm="1">
        <f t="array" aca="1" ref="K84" ca="1">IF(COUNTIFS('PTC NaTran'!$K$7:$K$15996,"",'PTC NaTran'!$A$7:$A$15996,K$16,'PTC NaTran'!$D$7:$D$15996,$A84,'PTC NaTran'!$C$7:$C$15996,"DEL")&gt;0,K$14,SUMIFS('PTC NaTran'!$K$7:$K$15996,'PTC NaTran'!$A$7:$A$15996,K$16,'PTC NaTran'!$D$7:$D$15996,$A84,'PTC NaTran'!$C$7:$C$15996,"DEL")*1.0026*$F$4/INDIRECT($A$4&amp;"!D9"))</f>
        <v>247.64220000000003</v>
      </c>
      <c r="L84" s="107">
        <f t="shared" ca="1" si="11"/>
        <v>12.595183800000004</v>
      </c>
      <c r="M84" s="51">
        <f t="shared" ca="1" si="15"/>
        <v>0.27439000000000002</v>
      </c>
      <c r="N84" s="35" cm="1">
        <f t="array" aca="1" ref="N84" ca="1">IF(ROUND(ROUND(M84,2)-M84,4)=0,_xlfn.XLOOKUP(M84,INDIRECT($A$4&amp;"!$G$41:$G$141"),INDIRECT($A$4&amp;"!$A$41:$A$141"),0,1,1),IF(M84&gt;=1,0,(ROUNDUP(M84,2)-M84)*100*_xlfn.XLOOKUP(M84,INDIRECT($A$4&amp;"!$G$41:$G$141"),INDIRECT($A$4&amp;"!$A$41:$A$141"),0,-1,-1)+(M84-ROUNDDOWN(M84,2))*100*_xlfn.XLOOKUP(M84,INDIRECT($A$4&amp;"!$G$41:$G$141"),INDIRECT($A$4&amp;"!$A$41:$A$141"),0,1,1)))</f>
        <v>1.0000000000000009</v>
      </c>
      <c r="O84" s="66">
        <f t="shared" ca="1" si="16"/>
        <v>247.64220000000003</v>
      </c>
      <c r="S84" s="107">
        <f t="shared" ca="1" si="12"/>
        <v>25.456612500000002</v>
      </c>
      <c r="T84" s="51">
        <f t="shared" ca="1" si="17"/>
        <v>0.55761000000000005</v>
      </c>
      <c r="U84" s="35" cm="1">
        <f t="array" aca="1" ref="U84" ca="1">IF(ROUND(ROUND(T84,2)-T84,4)=0,_xlfn.XLOOKUP(T84,INDIRECT($A$4&amp;"!$G$41:$G$141"),INDIRECT($A$4&amp;"!$A$41:$A$141"),0,1,1),IF(T84&gt;=1,0,(ROUNDUP(T84,2)-T84)*100*_xlfn.XLOOKUP(T84,INDIRECT($A$4&amp;"!$G$41:$G$141"),INDIRECT($A$4&amp;"!$A$41:$A$141"),0,-1,-1)+(T84-ROUNDDOWN(T84,2))*100*_xlfn.XLOOKUP(T84,INDIRECT($A$4&amp;"!$G$41:$G$141"),INDIRECT($A$4&amp;"!$A$41:$A$141"),0,1,1)))</f>
        <v>0.9711950000000007</v>
      </c>
      <c r="V84" s="66">
        <f t="shared" ca="1" si="18"/>
        <v>364.19812500000029</v>
      </c>
    </row>
    <row r="85" spans="1:22" x14ac:dyDescent="0.35">
      <c r="A85" s="32">
        <f t="shared" si="19"/>
        <v>46546</v>
      </c>
      <c r="B85" s="65" cm="1">
        <f t="array" aca="1" ref="B85" ca="1">_xlfn.XLOOKUP(A85,INDIRECT($A$5&amp;"!$AJ$41:$AJ$406"),INDIRECT($A$5&amp;"!$AK$41:$AK$406"))*SUM($F$3:$I$3)</f>
        <v>0</v>
      </c>
      <c r="C85" s="65" cm="1">
        <f t="array" aca="1" ref="C85" ca="1">_xlfn.XLOOKUP(A85,INDIRECT($A$5&amp;"!$AJ$41:$AJ$406"),INDIRECT($A$5&amp;"!$AL$41:$AL$406"))*SUM($F$3:$I$3)</f>
        <v>45</v>
      </c>
      <c r="D85" s="65" cm="1">
        <f t="array" aca="1" ref="D85" ca="1">_xlfn.XLOOKUP(A85,INDIRECT($A$5&amp;"!$AJ$41:$AJ$406"),INDIRECT($A$5&amp;"!$AO$41:$AO$406"))*SUM($F$3:$I$3)</f>
        <v>38.25</v>
      </c>
      <c r="E85" s="34" cm="1">
        <f t="array" ref="E85">SUMPRODUCT(('PT Storengy'!$B$8:$I$372)*('PT Storengy'!$A$8:$A$372=$A85)*('PT Storengy'!$B$5:$I$5=$A$6)*('PT Storengy'!$B$7:$I$7=$A$7))</f>
        <v>0.3</v>
      </c>
      <c r="F85" s="107">
        <f t="shared" ca="1" si="10"/>
        <v>13.050000000000013</v>
      </c>
      <c r="G85" s="51">
        <f t="shared" ca="1" si="13"/>
        <v>0.28416999999999998</v>
      </c>
      <c r="H85" s="35" cm="1">
        <f t="array" aca="1" ref="H85" ca="1">IF(ROUND(ROUND(G85,2)-G85,4)=0,_xlfn.XLOOKUP(G85,INDIRECT($A$4&amp;"!$G$41:$G$141"),INDIRECT($A$4&amp;"!$A$41:$A$141"),0,1,1),IF(G85&gt;=1,0,(ROUNDUP(G85,2)-G85)*100*_xlfn.XLOOKUP(G85,INDIRECT($A$4&amp;"!$G$41:$G$141"),INDIRECT($A$4&amp;"!$A$41:$A$141"),0,-1,-1)+(G85-ROUNDDOWN(G85,2))*100*_xlfn.XLOOKUP(G85,INDIRECT($A$4&amp;"!$G$41:$G$141"),INDIRECT($A$4&amp;"!$A$41:$A$141"),0,1,1)))</f>
        <v>1.0000000000000009</v>
      </c>
      <c r="I85" s="66">
        <f t="shared" ca="1" si="14"/>
        <v>262.50000000000023</v>
      </c>
      <c r="J85" s="106" cm="1">
        <f t="array" aca="1" ref="J85" ca="1">IF(COUNTIFS('PTC NaTran'!$K$7:$K$15996,"",'PTC NaTran'!$A$7:$A$15996,J$16,'PTC NaTran'!$D$7:$D$15996,$A85,'PTC NaTran'!$C$7:$C$15996,"DEL")&gt;0,J$14,SUMIFS('PTC NaTran'!$K$7:$K$15996,'PTC NaTran'!$A$7:$A$15996,J$16,'PTC NaTran'!$D$7:$D$15996,$A85,'PTC NaTran'!$C$7:$C$15996,"DEL")*1.0026*$F$4/INDIRECT($A$4&amp;"!D9"))</f>
        <v>375.00000000000006</v>
      </c>
      <c r="K85" s="106" cm="1">
        <f t="array" aca="1" ref="K85" ca="1">IF(COUNTIFS('PTC NaTran'!$K$7:$K$15996,"",'PTC NaTran'!$A$7:$A$15996,K$16,'PTC NaTran'!$D$7:$D$15996,$A85,'PTC NaTran'!$C$7:$C$15996,"DEL")&gt;0,K$14,SUMIFS('PTC NaTran'!$K$7:$K$15996,'PTC NaTran'!$A$7:$A$15996,K$16,'PTC NaTran'!$D$7:$D$15996,$A85,'PTC NaTran'!$C$7:$C$15996,"DEL")*1.0026*$F$4/INDIRECT($A$4&amp;"!D9"))</f>
        <v>247.64220000000003</v>
      </c>
      <c r="L85" s="107">
        <f t="shared" ca="1" si="11"/>
        <v>12.842826000000004</v>
      </c>
      <c r="M85" s="51">
        <f t="shared" ca="1" si="15"/>
        <v>0.27989000000000003</v>
      </c>
      <c r="N85" s="35" cm="1">
        <f t="array" aca="1" ref="N85" ca="1">IF(ROUND(ROUND(M85,2)-M85,4)=0,_xlfn.XLOOKUP(M85,INDIRECT($A$4&amp;"!$G$41:$G$141"),INDIRECT($A$4&amp;"!$A$41:$A$141"),0,1,1),IF(M85&gt;=1,0,(ROUNDUP(M85,2)-M85)*100*_xlfn.XLOOKUP(M85,INDIRECT($A$4&amp;"!$G$41:$G$141"),INDIRECT($A$4&amp;"!$A$41:$A$141"),0,-1,-1)+(M85-ROUNDDOWN(M85,2))*100*_xlfn.XLOOKUP(M85,INDIRECT($A$4&amp;"!$G$41:$G$141"),INDIRECT($A$4&amp;"!$A$41:$A$141"),0,1,1)))</f>
        <v>1.0000000000000009</v>
      </c>
      <c r="O85" s="66">
        <f t="shared" ca="1" si="16"/>
        <v>247.64220000000003</v>
      </c>
      <c r="S85" s="107">
        <f t="shared" ca="1" si="12"/>
        <v>25.819293750000003</v>
      </c>
      <c r="T85" s="51">
        <f t="shared" ca="1" si="17"/>
        <v>0.56569999999999998</v>
      </c>
      <c r="U85" s="35" cm="1">
        <f t="array" aca="1" ref="U85" ca="1">IF(ROUND(ROUND(T85,2)-T85,4)=0,_xlfn.XLOOKUP(T85,INDIRECT($A$4&amp;"!$G$41:$G$141"),INDIRECT($A$4&amp;"!$A$41:$A$141"),0,1,1),IF(T85&gt;=1,0,(ROUNDUP(T85,2)-T85)*100*_xlfn.XLOOKUP(T85,INDIRECT($A$4&amp;"!$G$41:$G$141"),INDIRECT($A$4&amp;"!$A$41:$A$141"),0,-1,-1)+(T85-ROUNDDOWN(T85,2))*100*_xlfn.XLOOKUP(T85,INDIRECT($A$4&amp;"!$G$41:$G$141"),INDIRECT($A$4&amp;"!$A$41:$A$141"),0,1,1)))</f>
        <v>0.96715000000000073</v>
      </c>
      <c r="V85" s="66">
        <f t="shared" ca="1" si="18"/>
        <v>362.68125000000032</v>
      </c>
    </row>
    <row r="86" spans="1:22" x14ac:dyDescent="0.35">
      <c r="A86" s="32">
        <f t="shared" si="19"/>
        <v>46547</v>
      </c>
      <c r="B86" s="65" cm="1">
        <f t="array" aca="1" ref="B86" ca="1">_xlfn.XLOOKUP(A86,INDIRECT($A$5&amp;"!$AJ$41:$AJ$406"),INDIRECT($A$5&amp;"!$AK$41:$AK$406"))*SUM($F$3:$I$3)</f>
        <v>0</v>
      </c>
      <c r="C86" s="65" cm="1">
        <f t="array" aca="1" ref="C86" ca="1">_xlfn.XLOOKUP(A86,INDIRECT($A$5&amp;"!$AJ$41:$AJ$406"),INDIRECT($A$5&amp;"!$AL$41:$AL$406"))*SUM($F$3:$I$3)</f>
        <v>45</v>
      </c>
      <c r="D86" s="65" cm="1">
        <f t="array" aca="1" ref="D86" ca="1">_xlfn.XLOOKUP(A86,INDIRECT($A$5&amp;"!$AJ$41:$AJ$406"),INDIRECT($A$5&amp;"!$AO$41:$AO$406"))*SUM($F$3:$I$3)</f>
        <v>38.25</v>
      </c>
      <c r="E86" s="34" cm="1">
        <f t="array" ref="E86">SUMPRODUCT(('PT Storengy'!$B$8:$I$372)*('PT Storengy'!$A$8:$A$372=$A86)*('PT Storengy'!$B$5:$I$5=$A$6)*('PT Storengy'!$B$7:$I$7=$A$7))</f>
        <v>0.3</v>
      </c>
      <c r="F86" s="107">
        <f t="shared" ca="1" si="10"/>
        <v>13.312500000000012</v>
      </c>
      <c r="G86" s="51">
        <f t="shared" ca="1" si="13"/>
        <v>0.28999999999999998</v>
      </c>
      <c r="H86" s="35" cm="1">
        <f t="array" aca="1" ref="H86" ca="1">IF(ROUND(ROUND(G86,2)-G86,4)=0,_xlfn.XLOOKUP(G86,INDIRECT($A$4&amp;"!$G$41:$G$141"),INDIRECT($A$4&amp;"!$A$41:$A$141"),0,1,1),IF(G86&gt;=1,0,(ROUNDUP(G86,2)-G86)*100*_xlfn.XLOOKUP(G86,INDIRECT($A$4&amp;"!$G$41:$G$141"),INDIRECT($A$4&amp;"!$A$41:$A$141"),0,-1,-1)+(G86-ROUNDDOWN(G86,2))*100*_xlfn.XLOOKUP(G86,INDIRECT($A$4&amp;"!$G$41:$G$141"),INDIRECT($A$4&amp;"!$A$41:$A$141"),0,1,1)))</f>
        <v>1</v>
      </c>
      <c r="I86" s="66">
        <f t="shared" ca="1" si="14"/>
        <v>262.5</v>
      </c>
      <c r="J86" s="106" cm="1">
        <f t="array" aca="1" ref="J86" ca="1">IF(COUNTIFS('PTC NaTran'!$K$7:$K$15996,"",'PTC NaTran'!$A$7:$A$15996,J$16,'PTC NaTran'!$D$7:$D$15996,$A86,'PTC NaTran'!$C$7:$C$15996,"DEL")&gt;0,J$14,SUMIFS('PTC NaTran'!$K$7:$K$15996,'PTC NaTran'!$A$7:$A$15996,J$16,'PTC NaTran'!$D$7:$D$15996,$A86,'PTC NaTran'!$C$7:$C$15996,"DEL")*1.0026*$F$4/INDIRECT($A$4&amp;"!D9"))</f>
        <v>375.00000000000006</v>
      </c>
      <c r="K86" s="106" cm="1">
        <f t="array" aca="1" ref="K86" ca="1">IF(COUNTIFS('PTC NaTran'!$K$7:$K$15996,"",'PTC NaTran'!$A$7:$A$15996,K$16,'PTC NaTran'!$D$7:$D$15996,$A86,'PTC NaTran'!$C$7:$C$15996,"DEL")&gt;0,K$14,SUMIFS('PTC NaTran'!$K$7:$K$15996,'PTC NaTran'!$A$7:$A$15996,K$16,'PTC NaTran'!$D$7:$D$15996,$A86,'PTC NaTran'!$C$7:$C$15996,"DEL")*1.0026*$F$4/INDIRECT($A$4&amp;"!D9"))</f>
        <v>247.64220000000003</v>
      </c>
      <c r="L86" s="107">
        <f t="shared" ca="1" si="11"/>
        <v>13.090468200000004</v>
      </c>
      <c r="M86" s="51">
        <f t="shared" ca="1" si="15"/>
        <v>0.28539999999999999</v>
      </c>
      <c r="N86" s="35" cm="1">
        <f t="array" aca="1" ref="N86" ca="1">IF(ROUND(ROUND(M86,2)-M86,4)=0,_xlfn.XLOOKUP(M86,INDIRECT($A$4&amp;"!$G$41:$G$141"),INDIRECT($A$4&amp;"!$A$41:$A$141"),0,1,1),IF(M86&gt;=1,0,(ROUNDUP(M86,2)-M86)*100*_xlfn.XLOOKUP(M86,INDIRECT($A$4&amp;"!$G$41:$G$141"),INDIRECT($A$4&amp;"!$A$41:$A$141"),0,-1,-1)+(M86-ROUNDDOWN(M86,2))*100*_xlfn.XLOOKUP(M86,INDIRECT($A$4&amp;"!$G$41:$G$141"),INDIRECT($A$4&amp;"!$A$41:$A$141"),0,1,1)))</f>
        <v>1.0000000000000009</v>
      </c>
      <c r="O86" s="66">
        <f t="shared" ca="1" si="16"/>
        <v>247.64220000000003</v>
      </c>
      <c r="S86" s="107">
        <f t="shared" ca="1" si="12"/>
        <v>26.180463750000005</v>
      </c>
      <c r="T86" s="51">
        <f t="shared" ca="1" si="17"/>
        <v>0.57376000000000005</v>
      </c>
      <c r="U86" s="35" cm="1">
        <f t="array" aca="1" ref="U86" ca="1">IF(ROUND(ROUND(T86,2)-T86,4)=0,_xlfn.XLOOKUP(T86,INDIRECT($A$4&amp;"!$G$41:$G$141"),INDIRECT($A$4&amp;"!$A$41:$A$141"),0,1,1),IF(T86&gt;=1,0,(ROUNDUP(T86,2)-T86)*100*_xlfn.XLOOKUP(T86,INDIRECT($A$4&amp;"!$G$41:$G$141"),INDIRECT($A$4&amp;"!$A$41:$A$141"),0,-1,-1)+(T86-ROUNDDOWN(T86,2))*100*_xlfn.XLOOKUP(T86,INDIRECT($A$4&amp;"!$G$41:$G$141"),INDIRECT($A$4&amp;"!$A$41:$A$141"),0,1,1)))</f>
        <v>0.96312000000000064</v>
      </c>
      <c r="V86" s="66">
        <f t="shared" ca="1" si="18"/>
        <v>361.1700000000003</v>
      </c>
    </row>
    <row r="87" spans="1:22" x14ac:dyDescent="0.35">
      <c r="A87" s="32">
        <f t="shared" si="19"/>
        <v>46548</v>
      </c>
      <c r="B87" s="65" cm="1">
        <f t="array" aca="1" ref="B87" ca="1">_xlfn.XLOOKUP(A87,INDIRECT($A$5&amp;"!$AJ$41:$AJ$406"),INDIRECT($A$5&amp;"!$AK$41:$AK$406"))*SUM($F$3:$I$3)</f>
        <v>0</v>
      </c>
      <c r="C87" s="65" cm="1">
        <f t="array" aca="1" ref="C87" ca="1">_xlfn.XLOOKUP(A87,INDIRECT($A$5&amp;"!$AJ$41:$AJ$406"),INDIRECT($A$5&amp;"!$AL$41:$AL$406"))*SUM($F$3:$I$3)</f>
        <v>45</v>
      </c>
      <c r="D87" s="65" cm="1">
        <f t="array" aca="1" ref="D87" ca="1">_xlfn.XLOOKUP(A87,INDIRECT($A$5&amp;"!$AJ$41:$AJ$406"),INDIRECT($A$5&amp;"!$AO$41:$AO$406"))*SUM($F$3:$I$3)</f>
        <v>38.25</v>
      </c>
      <c r="E87" s="34" cm="1">
        <f t="array" ref="E87">SUMPRODUCT(('PT Storengy'!$B$8:$I$372)*('PT Storengy'!$A$8:$A$372=$A87)*('PT Storengy'!$B$5:$I$5=$A$6)*('PT Storengy'!$B$7:$I$7=$A$7))</f>
        <v>0.3</v>
      </c>
      <c r="F87" s="107">
        <f t="shared" ca="1" si="10"/>
        <v>13.575000000000014</v>
      </c>
      <c r="G87" s="51">
        <f t="shared" ca="1" si="13"/>
        <v>0.29582999999999998</v>
      </c>
      <c r="H87" s="35" cm="1">
        <f t="array" aca="1" ref="H87" ca="1">IF(ROUND(ROUND(G87,2)-G87,4)=0,_xlfn.XLOOKUP(G87,INDIRECT($A$4&amp;"!$G$41:$G$141"),INDIRECT($A$4&amp;"!$A$41:$A$141"),0,1,1),IF(G87&gt;=1,0,(ROUNDUP(G87,2)-G87)*100*_xlfn.XLOOKUP(G87,INDIRECT($A$4&amp;"!$G$41:$G$141"),INDIRECT($A$4&amp;"!$A$41:$A$141"),0,-1,-1)+(G87-ROUNDDOWN(G87,2))*100*_xlfn.XLOOKUP(G87,INDIRECT($A$4&amp;"!$G$41:$G$141"),INDIRECT($A$4&amp;"!$A$41:$A$141"),0,1,1)))</f>
        <v>1.0000000000000009</v>
      </c>
      <c r="I87" s="66">
        <f t="shared" ca="1" si="14"/>
        <v>262.50000000000023</v>
      </c>
      <c r="J87" s="106" cm="1">
        <f t="array" aca="1" ref="J87" ca="1">IF(COUNTIFS('PTC NaTran'!$K$7:$K$15996,"",'PTC NaTran'!$A$7:$A$15996,J$16,'PTC NaTran'!$D$7:$D$15996,$A87,'PTC NaTran'!$C$7:$C$15996,"DEL")&gt;0,J$14,SUMIFS('PTC NaTran'!$K$7:$K$15996,'PTC NaTran'!$A$7:$A$15996,J$16,'PTC NaTran'!$D$7:$D$15996,$A87,'PTC NaTran'!$C$7:$C$15996,"DEL")*1.0026*$F$4/INDIRECT($A$4&amp;"!D9"))</f>
        <v>375.00000000000006</v>
      </c>
      <c r="K87" s="106" cm="1">
        <f t="array" aca="1" ref="K87" ca="1">IF(COUNTIFS('PTC NaTran'!$K$7:$K$15996,"",'PTC NaTran'!$A$7:$A$15996,K$16,'PTC NaTran'!$D$7:$D$15996,$A87,'PTC NaTran'!$C$7:$C$15996,"DEL")&gt;0,K$14,SUMIFS('PTC NaTran'!$K$7:$K$15996,'PTC NaTran'!$A$7:$A$15996,K$16,'PTC NaTran'!$D$7:$D$15996,$A87,'PTC NaTran'!$C$7:$C$15996,"DEL")*1.0026*$F$4/INDIRECT($A$4&amp;"!D9"))</f>
        <v>247.64220000000003</v>
      </c>
      <c r="L87" s="107">
        <f t="shared" ca="1" si="11"/>
        <v>13.338110400000003</v>
      </c>
      <c r="M87" s="51">
        <f t="shared" ca="1" si="15"/>
        <v>0.29089999999999999</v>
      </c>
      <c r="N87" s="35" cm="1">
        <f t="array" aca="1" ref="N87" ca="1">IF(ROUND(ROUND(M87,2)-M87,4)=0,_xlfn.XLOOKUP(M87,INDIRECT($A$4&amp;"!$G$41:$G$141"),INDIRECT($A$4&amp;"!$A$41:$A$141"),0,1,1),IF(M87&gt;=1,0,(ROUNDUP(M87,2)-M87)*100*_xlfn.XLOOKUP(M87,INDIRECT($A$4&amp;"!$G$41:$G$141"),INDIRECT($A$4&amp;"!$A$41:$A$141"),0,-1,-1)+(M87-ROUNDDOWN(M87,2))*100*_xlfn.XLOOKUP(M87,INDIRECT($A$4&amp;"!$G$41:$G$141"),INDIRECT($A$4&amp;"!$A$41:$A$141"),0,1,1)))</f>
        <v>1.0000000000000009</v>
      </c>
      <c r="O87" s="66">
        <f t="shared" ca="1" si="16"/>
        <v>247.64220000000003</v>
      </c>
      <c r="S87" s="107">
        <f t="shared" ca="1" si="12"/>
        <v>26.540128125000006</v>
      </c>
      <c r="T87" s="51">
        <f t="shared" ca="1" si="17"/>
        <v>0.58179000000000003</v>
      </c>
      <c r="U87" s="35" cm="1">
        <f t="array" aca="1" ref="U87" ca="1">IF(ROUND(ROUND(T87,2)-T87,4)=0,_xlfn.XLOOKUP(T87,INDIRECT($A$4&amp;"!$G$41:$G$141"),INDIRECT($A$4&amp;"!$A$41:$A$141"),0,1,1),IF(T87&gt;=1,0,(ROUNDUP(T87,2)-T87)*100*_xlfn.XLOOKUP(T87,INDIRECT($A$4&amp;"!$G$41:$G$141"),INDIRECT($A$4&amp;"!$A$41:$A$141"),0,-1,-1)+(T87-ROUNDDOWN(T87,2))*100*_xlfn.XLOOKUP(T87,INDIRECT($A$4&amp;"!$G$41:$G$141"),INDIRECT($A$4&amp;"!$A$41:$A$141"),0,1,1)))</f>
        <v>0.95910500000000076</v>
      </c>
      <c r="V87" s="66">
        <f t="shared" ca="1" si="18"/>
        <v>359.66437500000035</v>
      </c>
    </row>
    <row r="88" spans="1:22" x14ac:dyDescent="0.35">
      <c r="A88" s="32">
        <f t="shared" si="19"/>
        <v>46549</v>
      </c>
      <c r="B88" s="65" cm="1">
        <f t="array" aca="1" ref="B88" ca="1">_xlfn.XLOOKUP(A88,INDIRECT($A$5&amp;"!$AJ$41:$AJ$406"),INDIRECT($A$5&amp;"!$AK$41:$AK$406"))*SUM($F$3:$I$3)</f>
        <v>0</v>
      </c>
      <c r="C88" s="65" cm="1">
        <f t="array" aca="1" ref="C88" ca="1">_xlfn.XLOOKUP(A88,INDIRECT($A$5&amp;"!$AJ$41:$AJ$406"),INDIRECT($A$5&amp;"!$AL$41:$AL$406"))*SUM($F$3:$I$3)</f>
        <v>45</v>
      </c>
      <c r="D88" s="65" cm="1">
        <f t="array" aca="1" ref="D88" ca="1">_xlfn.XLOOKUP(A88,INDIRECT($A$5&amp;"!$AJ$41:$AJ$406"),INDIRECT($A$5&amp;"!$AO$41:$AO$406"))*SUM($F$3:$I$3)</f>
        <v>38.25</v>
      </c>
      <c r="E88" s="34" cm="1">
        <f t="array" ref="E88">SUMPRODUCT(('PT Storengy'!$B$8:$I$372)*('PT Storengy'!$A$8:$A$372=$A88)*('PT Storengy'!$B$5:$I$5=$A$6)*('PT Storengy'!$B$7:$I$7=$A$7))</f>
        <v>0.3</v>
      </c>
      <c r="F88" s="107">
        <f t="shared" ca="1" si="10"/>
        <v>13.837500000000015</v>
      </c>
      <c r="G88" s="51">
        <f t="shared" ca="1" si="13"/>
        <v>0.30166999999999999</v>
      </c>
      <c r="H88" s="35" cm="1">
        <f t="array" aca="1" ref="H88" ca="1">IF(ROUND(ROUND(G88,2)-G88,4)=0,_xlfn.XLOOKUP(G88,INDIRECT($A$4&amp;"!$G$41:$G$141"),INDIRECT($A$4&amp;"!$A$41:$A$141"),0,1,1),IF(G88&gt;=1,0,(ROUNDUP(G88,2)-G88)*100*_xlfn.XLOOKUP(G88,INDIRECT($A$4&amp;"!$G$41:$G$141"),INDIRECT($A$4&amp;"!$A$41:$A$141"),0,-1,-1)+(G88-ROUNDDOWN(G88,2))*100*_xlfn.XLOOKUP(G88,INDIRECT($A$4&amp;"!$G$41:$G$141"),INDIRECT($A$4&amp;"!$A$41:$A$141"),0,1,1)))</f>
        <v>1.0000000000000009</v>
      </c>
      <c r="I88" s="66">
        <f t="shared" ca="1" si="14"/>
        <v>262.50000000000023</v>
      </c>
      <c r="J88" s="106" cm="1">
        <f t="array" aca="1" ref="J88" ca="1">IF(COUNTIFS('PTC NaTran'!$K$7:$K$15996,"",'PTC NaTran'!$A$7:$A$15996,J$16,'PTC NaTran'!$D$7:$D$15996,$A88,'PTC NaTran'!$C$7:$C$15996,"DEL")&gt;0,J$14,SUMIFS('PTC NaTran'!$K$7:$K$15996,'PTC NaTran'!$A$7:$A$15996,J$16,'PTC NaTran'!$D$7:$D$15996,$A88,'PTC NaTran'!$C$7:$C$15996,"DEL")*1.0026*$F$4/INDIRECT($A$4&amp;"!D9"))</f>
        <v>375.00000000000006</v>
      </c>
      <c r="K88" s="106" cm="1">
        <f t="array" aca="1" ref="K88" ca="1">IF(COUNTIFS('PTC NaTran'!$K$7:$K$15996,"",'PTC NaTran'!$A$7:$A$15996,K$16,'PTC NaTran'!$D$7:$D$15996,$A88,'PTC NaTran'!$C$7:$C$15996,"DEL")&gt;0,K$14,SUMIFS('PTC NaTran'!$K$7:$K$15996,'PTC NaTran'!$A$7:$A$15996,K$16,'PTC NaTran'!$D$7:$D$15996,$A88,'PTC NaTran'!$C$7:$C$15996,"DEL")*1.0026*$F$4/INDIRECT($A$4&amp;"!D9"))</f>
        <v>247.64220000000003</v>
      </c>
      <c r="L88" s="107">
        <f t="shared" ca="1" si="11"/>
        <v>13.585752600000003</v>
      </c>
      <c r="M88" s="51">
        <f t="shared" ca="1" si="15"/>
        <v>0.2964</v>
      </c>
      <c r="N88" s="35" cm="1">
        <f t="array" aca="1" ref="N88" ca="1">IF(ROUND(ROUND(M88,2)-M88,4)=0,_xlfn.XLOOKUP(M88,INDIRECT($A$4&amp;"!$G$41:$G$141"),INDIRECT($A$4&amp;"!$A$41:$A$141"),0,1,1),IF(M88&gt;=1,0,(ROUNDUP(M88,2)-M88)*100*_xlfn.XLOOKUP(M88,INDIRECT($A$4&amp;"!$G$41:$G$141"),INDIRECT($A$4&amp;"!$A$41:$A$141"),0,-1,-1)+(M88-ROUNDDOWN(M88,2))*100*_xlfn.XLOOKUP(M88,INDIRECT($A$4&amp;"!$G$41:$G$141"),INDIRECT($A$4&amp;"!$A$41:$A$141"),0,1,1)))</f>
        <v>1.0000000000000009</v>
      </c>
      <c r="O88" s="66">
        <f t="shared" ca="1" si="16"/>
        <v>247.64220000000003</v>
      </c>
      <c r="S88" s="107">
        <f t="shared" ca="1" si="12"/>
        <v>26.898294375000006</v>
      </c>
      <c r="T88" s="51">
        <f t="shared" ca="1" si="17"/>
        <v>0.58977999999999997</v>
      </c>
      <c r="U88" s="35" cm="1">
        <f t="array" aca="1" ref="U88" ca="1">IF(ROUND(ROUND(T88,2)-T88,4)=0,_xlfn.XLOOKUP(T88,INDIRECT($A$4&amp;"!$G$41:$G$141"),INDIRECT($A$4&amp;"!$A$41:$A$141"),0,1,1),IF(T88&gt;=1,0,(ROUNDUP(T88,2)-T88)*100*_xlfn.XLOOKUP(T88,INDIRECT($A$4&amp;"!$G$41:$G$141"),INDIRECT($A$4&amp;"!$A$41:$A$141"),0,-1,-1)+(T88-ROUNDDOWN(T88,2))*100*_xlfn.XLOOKUP(T88,INDIRECT($A$4&amp;"!$G$41:$G$141"),INDIRECT($A$4&amp;"!$A$41:$A$141"),0,1,1)))</f>
        <v>0.95511000000000079</v>
      </c>
      <c r="V88" s="66">
        <f t="shared" ca="1" si="18"/>
        <v>358.16625000000033</v>
      </c>
    </row>
    <row r="89" spans="1:22" x14ac:dyDescent="0.35">
      <c r="A89" s="32">
        <f t="shared" si="19"/>
        <v>46550</v>
      </c>
      <c r="B89" s="65" cm="1">
        <f t="array" aca="1" ref="B89" ca="1">_xlfn.XLOOKUP(A89,INDIRECT($A$5&amp;"!$AJ$41:$AJ$406"),INDIRECT($A$5&amp;"!$AK$41:$AK$406"))*SUM($F$3:$I$3)</f>
        <v>0</v>
      </c>
      <c r="C89" s="65" cm="1">
        <f t="array" aca="1" ref="C89" ca="1">_xlfn.XLOOKUP(A89,INDIRECT($A$5&amp;"!$AJ$41:$AJ$406"),INDIRECT($A$5&amp;"!$AL$41:$AL$406"))*SUM($F$3:$I$3)</f>
        <v>45</v>
      </c>
      <c r="D89" s="65" cm="1">
        <f t="array" aca="1" ref="D89" ca="1">_xlfn.XLOOKUP(A89,INDIRECT($A$5&amp;"!$AJ$41:$AJ$406"),INDIRECT($A$5&amp;"!$AO$41:$AO$406"))*SUM($F$3:$I$3)</f>
        <v>38.25</v>
      </c>
      <c r="E89" s="34" cm="1">
        <f t="array" ref="E89">SUMPRODUCT(('PT Storengy'!$B$8:$I$372)*('PT Storengy'!$A$8:$A$372=$A89)*('PT Storengy'!$B$5:$I$5=$A$6)*('PT Storengy'!$B$7:$I$7=$A$7))</f>
        <v>0.3</v>
      </c>
      <c r="F89" s="107">
        <f t="shared" ca="1" si="10"/>
        <v>14.100000000000016</v>
      </c>
      <c r="G89" s="51">
        <f t="shared" ca="1" si="13"/>
        <v>0.3075</v>
      </c>
      <c r="H89" s="35" cm="1">
        <f t="array" aca="1" ref="H89" ca="1">IF(ROUND(ROUND(G89,2)-G89,4)=0,_xlfn.XLOOKUP(G89,INDIRECT($A$4&amp;"!$G$41:$G$141"),INDIRECT($A$4&amp;"!$A$41:$A$141"),0,1,1),IF(G89&gt;=1,0,(ROUNDUP(G89,2)-G89)*100*_xlfn.XLOOKUP(G89,INDIRECT($A$4&amp;"!$G$41:$G$141"),INDIRECT($A$4&amp;"!$A$41:$A$141"),0,-1,-1)+(G89-ROUNDDOWN(G89,2))*100*_xlfn.XLOOKUP(G89,INDIRECT($A$4&amp;"!$G$41:$G$141"),INDIRECT($A$4&amp;"!$A$41:$A$141"),0,1,1)))</f>
        <v>1.0000000000000009</v>
      </c>
      <c r="I89" s="66">
        <f t="shared" ca="1" si="14"/>
        <v>262.50000000000023</v>
      </c>
      <c r="J89" s="106" cm="1">
        <f t="array" aca="1" ref="J89" ca="1">IF(COUNTIFS('PTC NaTran'!$K$7:$K$15996,"",'PTC NaTran'!$A$7:$A$15996,J$16,'PTC NaTran'!$D$7:$D$15996,$A89,'PTC NaTran'!$C$7:$C$15996,"DEL")&gt;0,J$14,SUMIFS('PTC NaTran'!$K$7:$K$15996,'PTC NaTran'!$A$7:$A$15996,J$16,'PTC NaTran'!$D$7:$D$15996,$A89,'PTC NaTran'!$C$7:$C$15996,"DEL")*1.0026*$F$4/INDIRECT($A$4&amp;"!D9"))</f>
        <v>375.00000000000006</v>
      </c>
      <c r="K89" s="106" cm="1">
        <f t="array" aca="1" ref="K89" ca="1">IF(COUNTIFS('PTC NaTran'!$K$7:$K$15996,"",'PTC NaTran'!$A$7:$A$15996,K$16,'PTC NaTran'!$D$7:$D$15996,$A89,'PTC NaTran'!$C$7:$C$15996,"DEL")&gt;0,K$14,SUMIFS('PTC NaTran'!$K$7:$K$15996,'PTC NaTran'!$A$7:$A$15996,K$16,'PTC NaTran'!$D$7:$D$15996,$A89,'PTC NaTran'!$C$7:$C$15996,"DEL")*1.0026*$F$4/INDIRECT($A$4&amp;"!D9"))</f>
        <v>247.64220000000003</v>
      </c>
      <c r="L89" s="107">
        <f t="shared" ca="1" si="11"/>
        <v>13.833394800000002</v>
      </c>
      <c r="M89" s="51">
        <f t="shared" ca="1" si="15"/>
        <v>0.30191000000000001</v>
      </c>
      <c r="N89" s="35" cm="1">
        <f t="array" aca="1" ref="N89" ca="1">IF(ROUND(ROUND(M89,2)-M89,4)=0,_xlfn.XLOOKUP(M89,INDIRECT($A$4&amp;"!$G$41:$G$141"),INDIRECT($A$4&amp;"!$A$41:$A$141"),0,1,1),IF(M89&gt;=1,0,(ROUNDUP(M89,2)-M89)*100*_xlfn.XLOOKUP(M89,INDIRECT($A$4&amp;"!$G$41:$G$141"),INDIRECT($A$4&amp;"!$A$41:$A$141"),0,-1,-1)+(M89-ROUNDDOWN(M89,2))*100*_xlfn.XLOOKUP(M89,INDIRECT($A$4&amp;"!$G$41:$G$141"),INDIRECT($A$4&amp;"!$A$41:$A$141"),0,1,1)))</f>
        <v>1.0000000000000009</v>
      </c>
      <c r="O89" s="66">
        <f t="shared" ca="1" si="16"/>
        <v>247.64220000000003</v>
      </c>
      <c r="S89" s="107">
        <f t="shared" ca="1" si="12"/>
        <v>27.254968125000005</v>
      </c>
      <c r="T89" s="51">
        <f t="shared" ca="1" si="17"/>
        <v>0.59774000000000005</v>
      </c>
      <c r="U89" s="35" cm="1">
        <f t="array" aca="1" ref="U89" ca="1">IF(ROUND(ROUND(T89,2)-T89,4)=0,_xlfn.XLOOKUP(T89,INDIRECT($A$4&amp;"!$G$41:$G$141"),INDIRECT($A$4&amp;"!$A$41:$A$141"),0,1,1),IF(T89&gt;=1,0,(ROUNDUP(T89,2)-T89)*100*_xlfn.XLOOKUP(T89,INDIRECT($A$4&amp;"!$G$41:$G$141"),INDIRECT($A$4&amp;"!$A$41:$A$141"),0,-1,-1)+(T89-ROUNDDOWN(T89,2))*100*_xlfn.XLOOKUP(T89,INDIRECT($A$4&amp;"!$G$41:$G$141"),INDIRECT($A$4&amp;"!$A$41:$A$141"),0,1,1)))</f>
        <v>0.9511300000000007</v>
      </c>
      <c r="V89" s="66">
        <f t="shared" ca="1" si="18"/>
        <v>356.67375000000033</v>
      </c>
    </row>
    <row r="90" spans="1:22" x14ac:dyDescent="0.35">
      <c r="A90" s="32">
        <f t="shared" si="19"/>
        <v>46551</v>
      </c>
      <c r="B90" s="65" cm="1">
        <f t="array" aca="1" ref="B90" ca="1">_xlfn.XLOOKUP(A90,INDIRECT($A$5&amp;"!$AJ$41:$AJ$406"),INDIRECT($A$5&amp;"!$AK$41:$AK$406"))*SUM($F$3:$I$3)</f>
        <v>0</v>
      </c>
      <c r="C90" s="65" cm="1">
        <f t="array" aca="1" ref="C90" ca="1">_xlfn.XLOOKUP(A90,INDIRECT($A$5&amp;"!$AJ$41:$AJ$406"),INDIRECT($A$5&amp;"!$AL$41:$AL$406"))*SUM($F$3:$I$3)</f>
        <v>45</v>
      </c>
      <c r="D90" s="65" cm="1">
        <f t="array" aca="1" ref="D90" ca="1">_xlfn.XLOOKUP(A90,INDIRECT($A$5&amp;"!$AJ$41:$AJ$406"),INDIRECT($A$5&amp;"!$AO$41:$AO$406"))*SUM($F$3:$I$3)</f>
        <v>38.25</v>
      </c>
      <c r="E90" s="34" cm="1">
        <f t="array" ref="E90">SUMPRODUCT(('PT Storengy'!$B$8:$I$372)*('PT Storengy'!$A$8:$A$372=$A90)*('PT Storengy'!$B$5:$I$5=$A$6)*('PT Storengy'!$B$7:$I$7=$A$7))</f>
        <v>0.3</v>
      </c>
      <c r="F90" s="107">
        <f t="shared" ca="1" si="10"/>
        <v>14.362500000000017</v>
      </c>
      <c r="G90" s="51">
        <f t="shared" ca="1" si="13"/>
        <v>0.31333</v>
      </c>
      <c r="H90" s="35" cm="1">
        <f t="array" aca="1" ref="H90" ca="1">IF(ROUND(ROUND(G90,2)-G90,4)=0,_xlfn.XLOOKUP(G90,INDIRECT($A$4&amp;"!$G$41:$G$141"),INDIRECT($A$4&amp;"!$A$41:$A$141"),0,1,1),IF(G90&gt;=1,0,(ROUNDUP(G90,2)-G90)*100*_xlfn.XLOOKUP(G90,INDIRECT($A$4&amp;"!$G$41:$G$141"),INDIRECT($A$4&amp;"!$A$41:$A$141"),0,-1,-1)+(G90-ROUNDDOWN(G90,2))*100*_xlfn.XLOOKUP(G90,INDIRECT($A$4&amp;"!$G$41:$G$141"),INDIRECT($A$4&amp;"!$A$41:$A$141"),0,1,1)))</f>
        <v>1.0000000000000009</v>
      </c>
      <c r="I90" s="66">
        <f t="shared" ca="1" si="14"/>
        <v>262.50000000000023</v>
      </c>
      <c r="J90" s="106" cm="1">
        <f t="array" aca="1" ref="J90" ca="1">IF(COUNTIFS('PTC NaTran'!$K$7:$K$15996,"",'PTC NaTran'!$A$7:$A$15996,J$16,'PTC NaTran'!$D$7:$D$15996,$A90,'PTC NaTran'!$C$7:$C$15996,"DEL")&gt;0,J$14,SUMIFS('PTC NaTran'!$K$7:$K$15996,'PTC NaTran'!$A$7:$A$15996,J$16,'PTC NaTran'!$D$7:$D$15996,$A90,'PTC NaTran'!$C$7:$C$15996,"DEL")*1.0026*$F$4/INDIRECT($A$4&amp;"!D9"))</f>
        <v>375.00000000000006</v>
      </c>
      <c r="K90" s="106" cm="1">
        <f t="array" aca="1" ref="K90" ca="1">IF(COUNTIFS('PTC NaTran'!$K$7:$K$15996,"",'PTC NaTran'!$A$7:$A$15996,K$16,'PTC NaTran'!$D$7:$D$15996,$A90,'PTC NaTran'!$C$7:$C$15996,"DEL")&gt;0,K$14,SUMIFS('PTC NaTran'!$K$7:$K$15996,'PTC NaTran'!$A$7:$A$15996,K$16,'PTC NaTran'!$D$7:$D$15996,$A90,'PTC NaTran'!$C$7:$C$15996,"DEL")*1.0026*$F$4/INDIRECT($A$4&amp;"!D9"))</f>
        <v>247.64220000000003</v>
      </c>
      <c r="L90" s="107">
        <f t="shared" ca="1" si="11"/>
        <v>14.081037000000002</v>
      </c>
      <c r="M90" s="51">
        <f t="shared" ca="1" si="15"/>
        <v>0.30741000000000002</v>
      </c>
      <c r="N90" s="35" cm="1">
        <f t="array" aca="1" ref="N90" ca="1">IF(ROUND(ROUND(M90,2)-M90,4)=0,_xlfn.XLOOKUP(M90,INDIRECT($A$4&amp;"!$G$41:$G$141"),INDIRECT($A$4&amp;"!$A$41:$A$141"),0,1,1),IF(M90&gt;=1,0,(ROUNDUP(M90,2)-M90)*100*_xlfn.XLOOKUP(M90,INDIRECT($A$4&amp;"!$G$41:$G$141"),INDIRECT($A$4&amp;"!$A$41:$A$141"),0,-1,-1)+(M90-ROUNDDOWN(M90,2))*100*_xlfn.XLOOKUP(M90,INDIRECT($A$4&amp;"!$G$41:$G$141"),INDIRECT($A$4&amp;"!$A$41:$A$141"),0,1,1)))</f>
        <v>1.0000000000000009</v>
      </c>
      <c r="O90" s="66">
        <f t="shared" ca="1" si="16"/>
        <v>247.64220000000003</v>
      </c>
      <c r="S90" s="107">
        <f t="shared" ca="1" si="12"/>
        <v>27.610155000000006</v>
      </c>
      <c r="T90" s="51">
        <f t="shared" ca="1" si="17"/>
        <v>0.60567000000000004</v>
      </c>
      <c r="U90" s="35" cm="1">
        <f t="array" aca="1" ref="U90" ca="1">IF(ROUND(ROUND(T90,2)-T90,4)=0,_xlfn.XLOOKUP(T90,INDIRECT($A$4&amp;"!$G$41:$G$141"),INDIRECT($A$4&amp;"!$A$41:$A$141"),0,1,1),IF(T90&gt;=1,0,(ROUNDUP(T90,2)-T90)*100*_xlfn.XLOOKUP(T90,INDIRECT($A$4&amp;"!$G$41:$G$141"),INDIRECT($A$4&amp;"!$A$41:$A$141"),0,-1,-1)+(T90-ROUNDDOWN(T90,2))*100*_xlfn.XLOOKUP(T90,INDIRECT($A$4&amp;"!$G$41:$G$141"),INDIRECT($A$4&amp;"!$A$41:$A$141"),0,1,1)))</f>
        <v>0.9471650000000007</v>
      </c>
      <c r="V90" s="66">
        <f t="shared" ca="1" si="18"/>
        <v>355.18687500000033</v>
      </c>
    </row>
    <row r="91" spans="1:22" x14ac:dyDescent="0.35">
      <c r="A91" s="32">
        <f t="shared" si="19"/>
        <v>46552</v>
      </c>
      <c r="B91" s="65" cm="1">
        <f t="array" aca="1" ref="B91" ca="1">_xlfn.XLOOKUP(A91,INDIRECT($A$5&amp;"!$AJ$41:$AJ$406"),INDIRECT($A$5&amp;"!$AK$41:$AK$406"))*SUM($F$3:$I$3)</f>
        <v>0</v>
      </c>
      <c r="C91" s="65" cm="1">
        <f t="array" aca="1" ref="C91" ca="1">_xlfn.XLOOKUP(A91,INDIRECT($A$5&amp;"!$AJ$41:$AJ$406"),INDIRECT($A$5&amp;"!$AL$41:$AL$406"))*SUM($F$3:$I$3)</f>
        <v>45</v>
      </c>
      <c r="D91" s="65" cm="1">
        <f t="array" aca="1" ref="D91" ca="1">_xlfn.XLOOKUP(A91,INDIRECT($A$5&amp;"!$AJ$41:$AJ$406"),INDIRECT($A$5&amp;"!$AO$41:$AO$406"))*SUM($F$3:$I$3)</f>
        <v>38.25</v>
      </c>
      <c r="E91" s="34" cm="1">
        <f t="array" ref="E91">SUMPRODUCT(('PT Storengy'!$B$8:$I$372)*('PT Storengy'!$A$8:$A$372=$A91)*('PT Storengy'!$B$5:$I$5=$A$6)*('PT Storengy'!$B$7:$I$7=$A$7))</f>
        <v>0.3</v>
      </c>
      <c r="F91" s="107">
        <f t="shared" ca="1" si="10"/>
        <v>14.625000000000018</v>
      </c>
      <c r="G91" s="51">
        <f t="shared" ca="1" si="13"/>
        <v>0.31917000000000001</v>
      </c>
      <c r="H91" s="35" cm="1">
        <f t="array" aca="1" ref="H91" ca="1">IF(ROUND(ROUND(G91,2)-G91,4)=0,_xlfn.XLOOKUP(G91,INDIRECT($A$4&amp;"!$G$41:$G$141"),INDIRECT($A$4&amp;"!$A$41:$A$141"),0,1,1),IF(G91&gt;=1,0,(ROUNDUP(G91,2)-G91)*100*_xlfn.XLOOKUP(G91,INDIRECT($A$4&amp;"!$G$41:$G$141"),INDIRECT($A$4&amp;"!$A$41:$A$141"),0,-1,-1)+(G91-ROUNDDOWN(G91,2))*100*_xlfn.XLOOKUP(G91,INDIRECT($A$4&amp;"!$G$41:$G$141"),INDIRECT($A$4&amp;"!$A$41:$A$141"),0,1,1)))</f>
        <v>1.0000000000000009</v>
      </c>
      <c r="I91" s="66">
        <f t="shared" ca="1" si="14"/>
        <v>262.50000000000023</v>
      </c>
      <c r="J91" s="106" cm="1">
        <f t="array" aca="1" ref="J91" ca="1">IF(COUNTIFS('PTC NaTran'!$K$7:$K$15996,"",'PTC NaTran'!$A$7:$A$15996,J$16,'PTC NaTran'!$D$7:$D$15996,$A91,'PTC NaTran'!$C$7:$C$15996,"DEL")&gt;0,J$14,SUMIFS('PTC NaTran'!$K$7:$K$15996,'PTC NaTran'!$A$7:$A$15996,J$16,'PTC NaTran'!$D$7:$D$15996,$A91,'PTC NaTran'!$C$7:$C$15996,"DEL")*1.0026*$F$4/INDIRECT($A$4&amp;"!D9"))</f>
        <v>375.00000000000006</v>
      </c>
      <c r="K91" s="106" cm="1">
        <f t="array" aca="1" ref="K91" ca="1">IF(COUNTIFS('PTC NaTran'!$K$7:$K$15996,"",'PTC NaTran'!$A$7:$A$15996,K$16,'PTC NaTran'!$D$7:$D$15996,$A91,'PTC NaTran'!$C$7:$C$15996,"DEL")&gt;0,K$14,SUMIFS('PTC NaTran'!$K$7:$K$15996,'PTC NaTran'!$A$7:$A$15996,K$16,'PTC NaTran'!$D$7:$D$15996,$A91,'PTC NaTran'!$C$7:$C$15996,"DEL")*1.0026*$F$4/INDIRECT($A$4&amp;"!D9"))</f>
        <v>247.64220000000003</v>
      </c>
      <c r="L91" s="107">
        <f t="shared" ca="1" si="11"/>
        <v>14.328679200000002</v>
      </c>
      <c r="M91" s="51">
        <f t="shared" ca="1" si="15"/>
        <v>0.31291000000000002</v>
      </c>
      <c r="N91" s="35" cm="1">
        <f t="array" aca="1" ref="N91" ca="1">IF(ROUND(ROUND(M91,2)-M91,4)=0,_xlfn.XLOOKUP(M91,INDIRECT($A$4&amp;"!$G$41:$G$141"),INDIRECT($A$4&amp;"!$A$41:$A$141"),0,1,1),IF(M91&gt;=1,0,(ROUNDUP(M91,2)-M91)*100*_xlfn.XLOOKUP(M91,INDIRECT($A$4&amp;"!$G$41:$G$141"),INDIRECT($A$4&amp;"!$A$41:$A$141"),0,-1,-1)+(M91-ROUNDDOWN(M91,2))*100*_xlfn.XLOOKUP(M91,INDIRECT($A$4&amp;"!$G$41:$G$141"),INDIRECT($A$4&amp;"!$A$41:$A$141"),0,1,1)))</f>
        <v>1.0000000000000009</v>
      </c>
      <c r="O91" s="66">
        <f t="shared" ca="1" si="16"/>
        <v>247.64220000000003</v>
      </c>
      <c r="S91" s="107">
        <f t="shared" ca="1" si="12"/>
        <v>27.963862500000005</v>
      </c>
      <c r="T91" s="51">
        <f t="shared" ca="1" si="17"/>
        <v>0.61355999999999999</v>
      </c>
      <c r="U91" s="35" cm="1">
        <f t="array" aca="1" ref="U91" ca="1">IF(ROUND(ROUND(T91,2)-T91,4)=0,_xlfn.XLOOKUP(T91,INDIRECT($A$4&amp;"!$G$41:$G$141"),INDIRECT($A$4&amp;"!$A$41:$A$141"),0,1,1),IF(T91&gt;=1,0,(ROUNDUP(T91,2)-T91)*100*_xlfn.XLOOKUP(T91,INDIRECT($A$4&amp;"!$G$41:$G$141"),INDIRECT($A$4&amp;"!$A$41:$A$141"),0,-1,-1)+(T91-ROUNDDOWN(T91,2))*100*_xlfn.XLOOKUP(T91,INDIRECT($A$4&amp;"!$G$41:$G$141"),INDIRECT($A$4&amp;"!$A$41:$A$141"),0,1,1)))</f>
        <v>0.94322000000000061</v>
      </c>
      <c r="V91" s="66">
        <f t="shared" ca="1" si="18"/>
        <v>353.70750000000027</v>
      </c>
    </row>
    <row r="92" spans="1:22" x14ac:dyDescent="0.35">
      <c r="A92" s="32">
        <f t="shared" si="19"/>
        <v>46553</v>
      </c>
      <c r="B92" s="65" cm="1">
        <f t="array" aca="1" ref="B92" ca="1">_xlfn.XLOOKUP(A92,INDIRECT($A$5&amp;"!$AJ$41:$AJ$406"),INDIRECT($A$5&amp;"!$AK$41:$AK$406"))*SUM($F$3:$I$3)</f>
        <v>0</v>
      </c>
      <c r="C92" s="65" cm="1">
        <f t="array" aca="1" ref="C92" ca="1">_xlfn.XLOOKUP(A92,INDIRECT($A$5&amp;"!$AJ$41:$AJ$406"),INDIRECT($A$5&amp;"!$AL$41:$AL$406"))*SUM($F$3:$I$3)</f>
        <v>45</v>
      </c>
      <c r="D92" s="65" cm="1">
        <f t="array" aca="1" ref="D92" ca="1">_xlfn.XLOOKUP(A92,INDIRECT($A$5&amp;"!$AJ$41:$AJ$406"),INDIRECT($A$5&amp;"!$AO$41:$AO$406"))*SUM($F$3:$I$3)</f>
        <v>38.25</v>
      </c>
      <c r="E92" s="34" cm="1">
        <f t="array" ref="E92">SUMPRODUCT(('PT Storengy'!$B$8:$I$372)*('PT Storengy'!$A$8:$A$372=$A92)*('PT Storengy'!$B$5:$I$5=$A$6)*('PT Storengy'!$B$7:$I$7=$A$7))</f>
        <v>0.3</v>
      </c>
      <c r="F92" s="107">
        <f t="shared" ca="1" si="10"/>
        <v>14.887500000000019</v>
      </c>
      <c r="G92" s="51">
        <f t="shared" ca="1" si="13"/>
        <v>0.32500000000000001</v>
      </c>
      <c r="H92" s="35" cm="1">
        <f t="array" aca="1" ref="H92" ca="1">IF(ROUND(ROUND(G92,2)-G92,4)=0,_xlfn.XLOOKUP(G92,INDIRECT($A$4&amp;"!$G$41:$G$141"),INDIRECT($A$4&amp;"!$A$41:$A$141"),0,1,1),IF(G92&gt;=1,0,(ROUNDUP(G92,2)-G92)*100*_xlfn.XLOOKUP(G92,INDIRECT($A$4&amp;"!$G$41:$G$141"),INDIRECT($A$4&amp;"!$A$41:$A$141"),0,-1,-1)+(G92-ROUNDDOWN(G92,2))*100*_xlfn.XLOOKUP(G92,INDIRECT($A$4&amp;"!$G$41:$G$141"),INDIRECT($A$4&amp;"!$A$41:$A$141"),0,1,1)))</f>
        <v>1.0000000000000009</v>
      </c>
      <c r="I92" s="66">
        <f t="shared" ca="1" si="14"/>
        <v>262.50000000000023</v>
      </c>
      <c r="J92" s="106" cm="1">
        <f t="array" aca="1" ref="J92" ca="1">IF(COUNTIFS('PTC NaTran'!$K$7:$K$15996,"",'PTC NaTran'!$A$7:$A$15996,J$16,'PTC NaTran'!$D$7:$D$15996,$A92,'PTC NaTran'!$C$7:$C$15996,"DEL")&gt;0,J$14,SUMIFS('PTC NaTran'!$K$7:$K$15996,'PTC NaTran'!$A$7:$A$15996,J$16,'PTC NaTran'!$D$7:$D$15996,$A92,'PTC NaTran'!$C$7:$C$15996,"DEL")*1.0026*$F$4/INDIRECT($A$4&amp;"!D9"))</f>
        <v>375.00000000000006</v>
      </c>
      <c r="K92" s="106" cm="1">
        <f t="array" aca="1" ref="K92" ca="1">IF(COUNTIFS('PTC NaTran'!$K$7:$K$15996,"",'PTC NaTran'!$A$7:$A$15996,K$16,'PTC NaTran'!$D$7:$D$15996,$A92,'PTC NaTran'!$C$7:$C$15996,"DEL")&gt;0,K$14,SUMIFS('PTC NaTran'!$K$7:$K$15996,'PTC NaTran'!$A$7:$A$15996,K$16,'PTC NaTran'!$D$7:$D$15996,$A92,'PTC NaTran'!$C$7:$C$15996,"DEL")*1.0026*$F$4/INDIRECT($A$4&amp;"!D9"))</f>
        <v>247.64220000000003</v>
      </c>
      <c r="L92" s="107">
        <f t="shared" ca="1" si="11"/>
        <v>14.576321400000001</v>
      </c>
      <c r="M92" s="51">
        <f t="shared" ca="1" si="15"/>
        <v>0.31841999999999998</v>
      </c>
      <c r="N92" s="35" cm="1">
        <f t="array" aca="1" ref="N92" ca="1">IF(ROUND(ROUND(M92,2)-M92,4)=0,_xlfn.XLOOKUP(M92,INDIRECT($A$4&amp;"!$G$41:$G$141"),INDIRECT($A$4&amp;"!$A$41:$A$141"),0,1,1),IF(M92&gt;=1,0,(ROUNDUP(M92,2)-M92)*100*_xlfn.XLOOKUP(M92,INDIRECT($A$4&amp;"!$G$41:$G$141"),INDIRECT($A$4&amp;"!$A$41:$A$141"),0,-1,-1)+(M92-ROUNDDOWN(M92,2))*100*_xlfn.XLOOKUP(M92,INDIRECT($A$4&amp;"!$G$41:$G$141"),INDIRECT($A$4&amp;"!$A$41:$A$141"),0,1,1)))</f>
        <v>1.0000000000000009</v>
      </c>
      <c r="O92" s="66">
        <f t="shared" ca="1" si="16"/>
        <v>247.64220000000003</v>
      </c>
      <c r="S92" s="107">
        <f t="shared" ca="1" si="12"/>
        <v>28.316096250000005</v>
      </c>
      <c r="T92" s="51">
        <f t="shared" ca="1" si="17"/>
        <v>0.62141999999999997</v>
      </c>
      <c r="U92" s="35" cm="1">
        <f t="array" aca="1" ref="U92" ca="1">IF(ROUND(ROUND(T92,2)-T92,4)=0,_xlfn.XLOOKUP(T92,INDIRECT($A$4&amp;"!$G$41:$G$141"),INDIRECT($A$4&amp;"!$A$41:$A$141"),0,1,1),IF(T92&gt;=1,0,(ROUNDUP(T92,2)-T92)*100*_xlfn.XLOOKUP(T92,INDIRECT($A$4&amp;"!$G$41:$G$141"),INDIRECT($A$4&amp;"!$A$41:$A$141"),0,-1,-1)+(T92-ROUNDDOWN(T92,2))*100*_xlfn.XLOOKUP(T92,INDIRECT($A$4&amp;"!$G$41:$G$141"),INDIRECT($A$4&amp;"!$A$41:$A$141"),0,1,1)))</f>
        <v>0.93929000000000074</v>
      </c>
      <c r="V92" s="66">
        <f t="shared" ca="1" si="18"/>
        <v>352.23375000000033</v>
      </c>
    </row>
    <row r="93" spans="1:22" x14ac:dyDescent="0.35">
      <c r="A93" s="32">
        <f t="shared" si="19"/>
        <v>46554</v>
      </c>
      <c r="B93" s="65" cm="1">
        <f t="array" aca="1" ref="B93" ca="1">_xlfn.XLOOKUP(A93,INDIRECT($A$5&amp;"!$AJ$41:$AJ$406"),INDIRECT($A$5&amp;"!$AK$41:$AK$406"))*SUM($F$3:$I$3)</f>
        <v>0</v>
      </c>
      <c r="C93" s="65" cm="1">
        <f t="array" aca="1" ref="C93" ca="1">_xlfn.XLOOKUP(A93,INDIRECT($A$5&amp;"!$AJ$41:$AJ$406"),INDIRECT($A$5&amp;"!$AL$41:$AL$406"))*SUM($F$3:$I$3)</f>
        <v>45</v>
      </c>
      <c r="D93" s="65" cm="1">
        <f t="array" aca="1" ref="D93" ca="1">_xlfn.XLOOKUP(A93,INDIRECT($A$5&amp;"!$AJ$41:$AJ$406"),INDIRECT($A$5&amp;"!$AO$41:$AO$406"))*SUM($F$3:$I$3)</f>
        <v>38.25</v>
      </c>
      <c r="E93" s="34" cm="1">
        <f t="array" ref="E93">SUMPRODUCT(('PT Storengy'!$B$8:$I$372)*('PT Storengy'!$A$8:$A$372=$A93)*('PT Storengy'!$B$5:$I$5=$A$6)*('PT Storengy'!$B$7:$I$7=$A$7))</f>
        <v>0.3</v>
      </c>
      <c r="F93" s="107">
        <f t="shared" ca="1" si="10"/>
        <v>15.15000000000002</v>
      </c>
      <c r="G93" s="51">
        <f t="shared" ca="1" si="13"/>
        <v>0.33083000000000001</v>
      </c>
      <c r="H93" s="35" cm="1">
        <f t="array" aca="1" ref="H93" ca="1">IF(ROUND(ROUND(G93,2)-G93,4)=0,_xlfn.XLOOKUP(G93,INDIRECT($A$4&amp;"!$G$41:$G$141"),INDIRECT($A$4&amp;"!$A$41:$A$141"),0,1,1),IF(G93&gt;=1,0,(ROUNDUP(G93,2)-G93)*100*_xlfn.XLOOKUP(G93,INDIRECT($A$4&amp;"!$G$41:$G$141"),INDIRECT($A$4&amp;"!$A$41:$A$141"),0,-1,-1)+(G93-ROUNDDOWN(G93,2))*100*_xlfn.XLOOKUP(G93,INDIRECT($A$4&amp;"!$G$41:$G$141"),INDIRECT($A$4&amp;"!$A$41:$A$141"),0,1,1)))</f>
        <v>1.0000000000000009</v>
      </c>
      <c r="I93" s="66">
        <f t="shared" ca="1" si="14"/>
        <v>262.50000000000023</v>
      </c>
      <c r="J93" s="106" cm="1">
        <f t="array" aca="1" ref="J93" ca="1">IF(COUNTIFS('PTC NaTran'!$K$7:$K$15996,"",'PTC NaTran'!$A$7:$A$15996,J$16,'PTC NaTran'!$D$7:$D$15996,$A93,'PTC NaTran'!$C$7:$C$15996,"DEL")&gt;0,J$14,SUMIFS('PTC NaTran'!$K$7:$K$15996,'PTC NaTran'!$A$7:$A$15996,J$16,'PTC NaTran'!$D$7:$D$15996,$A93,'PTC NaTran'!$C$7:$C$15996,"DEL")*1.0026*$F$4/INDIRECT($A$4&amp;"!D9"))</f>
        <v>375.00000000000006</v>
      </c>
      <c r="K93" s="106" cm="1">
        <f t="array" aca="1" ref="K93" ca="1">IF(COUNTIFS('PTC NaTran'!$K$7:$K$15996,"",'PTC NaTran'!$A$7:$A$15996,K$16,'PTC NaTran'!$D$7:$D$15996,$A93,'PTC NaTran'!$C$7:$C$15996,"DEL")&gt;0,K$14,SUMIFS('PTC NaTran'!$K$7:$K$15996,'PTC NaTran'!$A$7:$A$15996,K$16,'PTC NaTran'!$D$7:$D$15996,$A93,'PTC NaTran'!$C$7:$C$15996,"DEL")*1.0026*$F$4/INDIRECT($A$4&amp;"!D9"))</f>
        <v>247.64220000000003</v>
      </c>
      <c r="L93" s="107">
        <f t="shared" ca="1" si="11"/>
        <v>14.823963600000001</v>
      </c>
      <c r="M93" s="51">
        <f t="shared" ca="1" si="15"/>
        <v>0.32391999999999999</v>
      </c>
      <c r="N93" s="35" cm="1">
        <f t="array" aca="1" ref="N93" ca="1">IF(ROUND(ROUND(M93,2)-M93,4)=0,_xlfn.XLOOKUP(M93,INDIRECT($A$4&amp;"!$G$41:$G$141"),INDIRECT($A$4&amp;"!$A$41:$A$141"),0,1,1),IF(M93&gt;=1,0,(ROUNDUP(M93,2)-M93)*100*_xlfn.XLOOKUP(M93,INDIRECT($A$4&amp;"!$G$41:$G$141"),INDIRECT($A$4&amp;"!$A$41:$A$141"),0,-1,-1)+(M93-ROUNDDOWN(M93,2))*100*_xlfn.XLOOKUP(M93,INDIRECT($A$4&amp;"!$G$41:$G$141"),INDIRECT($A$4&amp;"!$A$41:$A$141"),0,1,1)))</f>
        <v>1.0000000000000009</v>
      </c>
      <c r="O93" s="66">
        <f t="shared" ca="1" si="16"/>
        <v>247.64220000000003</v>
      </c>
      <c r="S93" s="107">
        <f t="shared" ca="1" si="12"/>
        <v>28.666861875000006</v>
      </c>
      <c r="T93" s="51">
        <f t="shared" ca="1" si="17"/>
        <v>0.62924999999999998</v>
      </c>
      <c r="U93" s="35" cm="1">
        <f t="array" aca="1" ref="U93" ca="1">IF(ROUND(ROUND(T93,2)-T93,4)=0,_xlfn.XLOOKUP(T93,INDIRECT($A$4&amp;"!$G$41:$G$141"),INDIRECT($A$4&amp;"!$A$41:$A$141"),0,1,1),IF(T93&gt;=1,0,(ROUNDUP(T93,2)-T93)*100*_xlfn.XLOOKUP(T93,INDIRECT($A$4&amp;"!$G$41:$G$141"),INDIRECT($A$4&amp;"!$A$41:$A$141"),0,-1,-1)+(T93-ROUNDDOWN(T93,2))*100*_xlfn.XLOOKUP(T93,INDIRECT($A$4&amp;"!$G$41:$G$141"),INDIRECT($A$4&amp;"!$A$41:$A$141"),0,1,1)))</f>
        <v>0.93537500000000084</v>
      </c>
      <c r="V93" s="66">
        <f t="shared" ca="1" si="18"/>
        <v>350.7656250000004</v>
      </c>
    </row>
    <row r="94" spans="1:22" x14ac:dyDescent="0.35">
      <c r="A94" s="32">
        <f t="shared" si="19"/>
        <v>46555</v>
      </c>
      <c r="B94" s="65" cm="1">
        <f t="array" aca="1" ref="B94" ca="1">_xlfn.XLOOKUP(A94,INDIRECT($A$5&amp;"!$AJ$41:$AJ$406"),INDIRECT($A$5&amp;"!$AK$41:$AK$406"))*SUM($F$3:$I$3)</f>
        <v>0</v>
      </c>
      <c r="C94" s="65" cm="1">
        <f t="array" aca="1" ref="C94" ca="1">_xlfn.XLOOKUP(A94,INDIRECT($A$5&amp;"!$AJ$41:$AJ$406"),INDIRECT($A$5&amp;"!$AL$41:$AL$406"))*SUM($F$3:$I$3)</f>
        <v>45</v>
      </c>
      <c r="D94" s="65" cm="1">
        <f t="array" aca="1" ref="D94" ca="1">_xlfn.XLOOKUP(A94,INDIRECT($A$5&amp;"!$AJ$41:$AJ$406"),INDIRECT($A$5&amp;"!$AO$41:$AO$406"))*SUM($F$3:$I$3)</f>
        <v>38.25</v>
      </c>
      <c r="E94" s="34" cm="1">
        <f t="array" ref="E94">SUMPRODUCT(('PT Storengy'!$B$8:$I$372)*('PT Storengy'!$A$8:$A$372=$A94)*('PT Storengy'!$B$5:$I$5=$A$6)*('PT Storengy'!$B$7:$I$7=$A$7))</f>
        <v>0.3</v>
      </c>
      <c r="F94" s="107">
        <f t="shared" ca="1" si="10"/>
        <v>15.412500000000021</v>
      </c>
      <c r="G94" s="51">
        <f t="shared" ca="1" si="13"/>
        <v>0.33667000000000002</v>
      </c>
      <c r="H94" s="35" cm="1">
        <f t="array" aca="1" ref="H94" ca="1">IF(ROUND(ROUND(G94,2)-G94,4)=0,_xlfn.XLOOKUP(G94,INDIRECT($A$4&amp;"!$G$41:$G$141"),INDIRECT($A$4&amp;"!$A$41:$A$141"),0,1,1),IF(G94&gt;=1,0,(ROUNDUP(G94,2)-G94)*100*_xlfn.XLOOKUP(G94,INDIRECT($A$4&amp;"!$G$41:$G$141"),INDIRECT($A$4&amp;"!$A$41:$A$141"),0,-1,-1)+(G94-ROUNDDOWN(G94,2))*100*_xlfn.XLOOKUP(G94,INDIRECT($A$4&amp;"!$G$41:$G$141"),INDIRECT($A$4&amp;"!$A$41:$A$141"),0,1,1)))</f>
        <v>1.0000000000000009</v>
      </c>
      <c r="I94" s="66">
        <f t="shared" ca="1" si="14"/>
        <v>262.50000000000023</v>
      </c>
      <c r="J94" s="106" cm="1">
        <f t="array" aca="1" ref="J94" ca="1">IF(COUNTIFS('PTC NaTran'!$K$7:$K$15996,"",'PTC NaTran'!$A$7:$A$15996,J$16,'PTC NaTran'!$D$7:$D$15996,$A94,'PTC NaTran'!$C$7:$C$15996,"DEL")&gt;0,J$14,SUMIFS('PTC NaTran'!$K$7:$K$15996,'PTC NaTran'!$A$7:$A$15996,J$16,'PTC NaTran'!$D$7:$D$15996,$A94,'PTC NaTran'!$C$7:$C$15996,"DEL")*1.0026*$F$4/INDIRECT($A$4&amp;"!D9"))</f>
        <v>375.00000000000006</v>
      </c>
      <c r="K94" s="106" cm="1">
        <f t="array" aca="1" ref="K94" ca="1">IF(COUNTIFS('PTC NaTran'!$K$7:$K$15996,"",'PTC NaTran'!$A$7:$A$15996,K$16,'PTC NaTran'!$D$7:$D$15996,$A94,'PTC NaTran'!$C$7:$C$15996,"DEL")&gt;0,K$14,SUMIFS('PTC NaTran'!$K$7:$K$15996,'PTC NaTran'!$A$7:$A$15996,K$16,'PTC NaTran'!$D$7:$D$15996,$A94,'PTC NaTran'!$C$7:$C$15996,"DEL")*1.0026*$F$4/INDIRECT($A$4&amp;"!D9"))</f>
        <v>247.64220000000003</v>
      </c>
      <c r="L94" s="107">
        <f t="shared" ca="1" si="11"/>
        <v>15.0716058</v>
      </c>
      <c r="M94" s="51">
        <f t="shared" ca="1" si="15"/>
        <v>0.32941999999999999</v>
      </c>
      <c r="N94" s="35" cm="1">
        <f t="array" aca="1" ref="N94" ca="1">IF(ROUND(ROUND(M94,2)-M94,4)=0,_xlfn.XLOOKUP(M94,INDIRECT($A$4&amp;"!$G$41:$G$141"),INDIRECT($A$4&amp;"!$A$41:$A$141"),0,1,1),IF(M94&gt;=1,0,(ROUNDUP(M94,2)-M94)*100*_xlfn.XLOOKUP(M94,INDIRECT($A$4&amp;"!$G$41:$G$141"),INDIRECT($A$4&amp;"!$A$41:$A$141"),0,-1,-1)+(M94-ROUNDDOWN(M94,2))*100*_xlfn.XLOOKUP(M94,INDIRECT($A$4&amp;"!$G$41:$G$141"),INDIRECT($A$4&amp;"!$A$41:$A$141"),0,1,1)))</f>
        <v>1.0000000000000009</v>
      </c>
      <c r="O94" s="66">
        <f t="shared" ca="1" si="16"/>
        <v>247.64220000000003</v>
      </c>
      <c r="S94" s="107">
        <f t="shared" ca="1" si="12"/>
        <v>29.016166875000007</v>
      </c>
      <c r="T94" s="51">
        <f t="shared" ca="1" si="17"/>
        <v>0.63704000000000005</v>
      </c>
      <c r="U94" s="35" cm="1">
        <f t="array" aca="1" ref="U94" ca="1">IF(ROUND(ROUND(T94,2)-T94,4)=0,_xlfn.XLOOKUP(T94,INDIRECT($A$4&amp;"!$G$41:$G$141"),INDIRECT($A$4&amp;"!$A$41:$A$141"),0,1,1),IF(T94&gt;=1,0,(ROUNDUP(T94,2)-T94)*100*_xlfn.XLOOKUP(T94,INDIRECT($A$4&amp;"!$G$41:$G$141"),INDIRECT($A$4&amp;"!$A$41:$A$141"),0,-1,-1)+(T94-ROUNDDOWN(T94,2))*100*_xlfn.XLOOKUP(T94,INDIRECT($A$4&amp;"!$G$41:$G$141"),INDIRECT($A$4&amp;"!$A$41:$A$141"),0,1,1)))</f>
        <v>0.93148000000000075</v>
      </c>
      <c r="V94" s="66">
        <f t="shared" ca="1" si="18"/>
        <v>349.30500000000035</v>
      </c>
    </row>
    <row r="95" spans="1:22" x14ac:dyDescent="0.35">
      <c r="A95" s="32">
        <f t="shared" si="19"/>
        <v>46556</v>
      </c>
      <c r="B95" s="65" cm="1">
        <f t="array" aca="1" ref="B95" ca="1">_xlfn.XLOOKUP(A95,INDIRECT($A$5&amp;"!$AJ$41:$AJ$406"),INDIRECT($A$5&amp;"!$AK$41:$AK$406"))*SUM($F$3:$I$3)</f>
        <v>0</v>
      </c>
      <c r="C95" s="65" cm="1">
        <f t="array" aca="1" ref="C95" ca="1">_xlfn.XLOOKUP(A95,INDIRECT($A$5&amp;"!$AJ$41:$AJ$406"),INDIRECT($A$5&amp;"!$AL$41:$AL$406"))*SUM($F$3:$I$3)</f>
        <v>45</v>
      </c>
      <c r="D95" s="65" cm="1">
        <f t="array" aca="1" ref="D95" ca="1">_xlfn.XLOOKUP(A95,INDIRECT($A$5&amp;"!$AJ$41:$AJ$406"),INDIRECT($A$5&amp;"!$AO$41:$AO$406"))*SUM($F$3:$I$3)</f>
        <v>38.25</v>
      </c>
      <c r="E95" s="34" cm="1">
        <f t="array" ref="E95">SUMPRODUCT(('PT Storengy'!$B$8:$I$372)*('PT Storengy'!$A$8:$A$372=$A95)*('PT Storengy'!$B$5:$I$5=$A$6)*('PT Storengy'!$B$7:$I$7=$A$7))</f>
        <v>0.3</v>
      </c>
      <c r="F95" s="107">
        <f t="shared" ca="1" si="10"/>
        <v>15.675000000000022</v>
      </c>
      <c r="G95" s="51">
        <f t="shared" ca="1" si="13"/>
        <v>0.34250000000000003</v>
      </c>
      <c r="H95" s="35" cm="1">
        <f t="array" aca="1" ref="H95" ca="1">IF(ROUND(ROUND(G95,2)-G95,4)=0,_xlfn.XLOOKUP(G95,INDIRECT($A$4&amp;"!$G$41:$G$141"),INDIRECT($A$4&amp;"!$A$41:$A$141"),0,1,1),IF(G95&gt;=1,0,(ROUNDUP(G95,2)-G95)*100*_xlfn.XLOOKUP(G95,INDIRECT($A$4&amp;"!$G$41:$G$141"),INDIRECT($A$4&amp;"!$A$41:$A$141"),0,-1,-1)+(G95-ROUNDDOWN(G95,2))*100*_xlfn.XLOOKUP(G95,INDIRECT($A$4&amp;"!$G$41:$G$141"),INDIRECT($A$4&amp;"!$A$41:$A$141"),0,1,1)))</f>
        <v>1.0000000000000009</v>
      </c>
      <c r="I95" s="66">
        <f t="shared" ca="1" si="14"/>
        <v>262.50000000000023</v>
      </c>
      <c r="J95" s="106" cm="1">
        <f t="array" aca="1" ref="J95" ca="1">IF(COUNTIFS('PTC NaTran'!$K$7:$K$15996,"",'PTC NaTran'!$A$7:$A$15996,J$16,'PTC NaTran'!$D$7:$D$15996,$A95,'PTC NaTran'!$C$7:$C$15996,"DEL")&gt;0,J$14,SUMIFS('PTC NaTran'!$K$7:$K$15996,'PTC NaTran'!$A$7:$A$15996,J$16,'PTC NaTran'!$D$7:$D$15996,$A95,'PTC NaTran'!$C$7:$C$15996,"DEL")*1.0026*$F$4/INDIRECT($A$4&amp;"!D9"))</f>
        <v>375.00000000000006</v>
      </c>
      <c r="K95" s="106" cm="1">
        <f t="array" aca="1" ref="K95" ca="1">IF(COUNTIFS('PTC NaTran'!$K$7:$K$15996,"",'PTC NaTran'!$A$7:$A$15996,K$16,'PTC NaTran'!$D$7:$D$15996,$A95,'PTC NaTran'!$C$7:$C$15996,"DEL")&gt;0,K$14,SUMIFS('PTC NaTran'!$K$7:$K$15996,'PTC NaTran'!$A$7:$A$15996,K$16,'PTC NaTran'!$D$7:$D$15996,$A95,'PTC NaTran'!$C$7:$C$15996,"DEL")*1.0026*$F$4/INDIRECT($A$4&amp;"!D9"))</f>
        <v>247.64220000000003</v>
      </c>
      <c r="L95" s="107">
        <f t="shared" ca="1" si="11"/>
        <v>15.319248</v>
      </c>
      <c r="M95" s="51">
        <f t="shared" ca="1" si="15"/>
        <v>0.33492</v>
      </c>
      <c r="N95" s="35" cm="1">
        <f t="array" aca="1" ref="N95" ca="1">IF(ROUND(ROUND(M95,2)-M95,4)=0,_xlfn.XLOOKUP(M95,INDIRECT($A$4&amp;"!$G$41:$G$141"),INDIRECT($A$4&amp;"!$A$41:$A$141"),0,1,1),IF(M95&gt;=1,0,(ROUNDUP(M95,2)-M95)*100*_xlfn.XLOOKUP(M95,INDIRECT($A$4&amp;"!$G$41:$G$141"),INDIRECT($A$4&amp;"!$A$41:$A$141"),0,-1,-1)+(M95-ROUNDDOWN(M95,2))*100*_xlfn.XLOOKUP(M95,INDIRECT($A$4&amp;"!$G$41:$G$141"),INDIRECT($A$4&amp;"!$A$41:$A$141"),0,1,1)))</f>
        <v>1.0000000000000009</v>
      </c>
      <c r="O95" s="66">
        <f t="shared" ca="1" si="16"/>
        <v>247.64220000000003</v>
      </c>
      <c r="S95" s="107">
        <f t="shared" ca="1" si="12"/>
        <v>29.364016875000008</v>
      </c>
      <c r="T95" s="51">
        <f t="shared" ca="1" si="17"/>
        <v>0.64480000000000004</v>
      </c>
      <c r="U95" s="35" cm="1">
        <f t="array" aca="1" ref="U95" ca="1">IF(ROUND(ROUND(T95,2)-T95,4)=0,_xlfn.XLOOKUP(T95,INDIRECT($A$4&amp;"!$G$41:$G$141"),INDIRECT($A$4&amp;"!$A$41:$A$141"),0,1,1),IF(T95&gt;=1,0,(ROUNDUP(T95,2)-T95)*100*_xlfn.XLOOKUP(T95,INDIRECT($A$4&amp;"!$G$41:$G$141"),INDIRECT($A$4&amp;"!$A$41:$A$141"),0,-1,-1)+(T95-ROUNDDOWN(T95,2))*100*_xlfn.XLOOKUP(T95,INDIRECT($A$4&amp;"!$G$41:$G$141"),INDIRECT($A$4&amp;"!$A$41:$A$141"),0,1,1)))</f>
        <v>0.92760000000000065</v>
      </c>
      <c r="V95" s="66">
        <f t="shared" ca="1" si="18"/>
        <v>347.85000000000031</v>
      </c>
    </row>
    <row r="96" spans="1:22" x14ac:dyDescent="0.35">
      <c r="A96" s="32">
        <f t="shared" si="19"/>
        <v>46557</v>
      </c>
      <c r="B96" s="65" cm="1">
        <f t="array" aca="1" ref="B96" ca="1">_xlfn.XLOOKUP(A96,INDIRECT($A$5&amp;"!$AJ$41:$AJ$406"),INDIRECT($A$5&amp;"!$AK$41:$AK$406"))*SUM($F$3:$I$3)</f>
        <v>0</v>
      </c>
      <c r="C96" s="65" cm="1">
        <f t="array" aca="1" ref="C96" ca="1">_xlfn.XLOOKUP(A96,INDIRECT($A$5&amp;"!$AJ$41:$AJ$406"),INDIRECT($A$5&amp;"!$AL$41:$AL$406"))*SUM($F$3:$I$3)</f>
        <v>45</v>
      </c>
      <c r="D96" s="65" cm="1">
        <f t="array" aca="1" ref="D96" ca="1">_xlfn.XLOOKUP(A96,INDIRECT($A$5&amp;"!$AJ$41:$AJ$406"),INDIRECT($A$5&amp;"!$AO$41:$AO$406"))*SUM($F$3:$I$3)</f>
        <v>38.25</v>
      </c>
      <c r="E96" s="34" cm="1">
        <f t="array" ref="E96">SUMPRODUCT(('PT Storengy'!$B$8:$I$372)*('PT Storengy'!$A$8:$A$372=$A96)*('PT Storengy'!$B$5:$I$5=$A$6)*('PT Storengy'!$B$7:$I$7=$A$7))</f>
        <v>0.3</v>
      </c>
      <c r="F96" s="107">
        <f t="shared" ca="1" si="10"/>
        <v>15.937500000000023</v>
      </c>
      <c r="G96" s="51">
        <f t="shared" ca="1" si="13"/>
        <v>0.34832999999999997</v>
      </c>
      <c r="H96" s="35" cm="1">
        <f t="array" aca="1" ref="H96" ca="1">IF(ROUND(ROUND(G96,2)-G96,4)=0,_xlfn.XLOOKUP(G96,INDIRECT($A$4&amp;"!$G$41:$G$141"),INDIRECT($A$4&amp;"!$A$41:$A$141"),0,1,1),IF(G96&gt;=1,0,(ROUNDUP(G96,2)-G96)*100*_xlfn.XLOOKUP(G96,INDIRECT($A$4&amp;"!$G$41:$G$141"),INDIRECT($A$4&amp;"!$A$41:$A$141"),0,-1,-1)+(G96-ROUNDDOWN(G96,2))*100*_xlfn.XLOOKUP(G96,INDIRECT($A$4&amp;"!$G$41:$G$141"),INDIRECT($A$4&amp;"!$A$41:$A$141"),0,1,1)))</f>
        <v>1.0000000000000009</v>
      </c>
      <c r="I96" s="66">
        <f t="shared" ca="1" si="14"/>
        <v>262.50000000000023</v>
      </c>
      <c r="J96" s="106" cm="1">
        <f t="array" aca="1" ref="J96" ca="1">IF(COUNTIFS('PTC NaTran'!$K$7:$K$15996,"",'PTC NaTran'!$A$7:$A$15996,J$16,'PTC NaTran'!$D$7:$D$15996,$A96,'PTC NaTran'!$C$7:$C$15996,"DEL")&gt;0,J$14,SUMIFS('PTC NaTran'!$K$7:$K$15996,'PTC NaTran'!$A$7:$A$15996,J$16,'PTC NaTran'!$D$7:$D$15996,$A96,'PTC NaTran'!$C$7:$C$15996,"DEL")*1.0026*$F$4/INDIRECT($A$4&amp;"!D9"))</f>
        <v>375.00000000000006</v>
      </c>
      <c r="K96" s="106" cm="1">
        <f t="array" aca="1" ref="K96" ca="1">IF(COUNTIFS('PTC NaTran'!$K$7:$K$15996,"",'PTC NaTran'!$A$7:$A$15996,K$16,'PTC NaTran'!$D$7:$D$15996,$A96,'PTC NaTran'!$C$7:$C$15996,"DEL")&gt;0,K$14,SUMIFS('PTC NaTran'!$K$7:$K$15996,'PTC NaTran'!$A$7:$A$15996,K$16,'PTC NaTran'!$D$7:$D$15996,$A96,'PTC NaTran'!$C$7:$C$15996,"DEL")*1.0026*$F$4/INDIRECT($A$4&amp;"!D9"))</f>
        <v>247.64220000000003</v>
      </c>
      <c r="L96" s="107">
        <f t="shared" ca="1" si="11"/>
        <v>15.5668902</v>
      </c>
      <c r="M96" s="51">
        <f t="shared" ca="1" si="15"/>
        <v>0.34043000000000001</v>
      </c>
      <c r="N96" s="35" cm="1">
        <f t="array" aca="1" ref="N96" ca="1">IF(ROUND(ROUND(M96,2)-M96,4)=0,_xlfn.XLOOKUP(M96,INDIRECT($A$4&amp;"!$G$41:$G$141"),INDIRECT($A$4&amp;"!$A$41:$A$141"),0,1,1),IF(M96&gt;=1,0,(ROUNDUP(M96,2)-M96)*100*_xlfn.XLOOKUP(M96,INDIRECT($A$4&amp;"!$G$41:$G$141"),INDIRECT($A$4&amp;"!$A$41:$A$141"),0,-1,-1)+(M96-ROUNDDOWN(M96,2))*100*_xlfn.XLOOKUP(M96,INDIRECT($A$4&amp;"!$G$41:$G$141"),INDIRECT($A$4&amp;"!$A$41:$A$141"),0,1,1)))</f>
        <v>1.0000000000000009</v>
      </c>
      <c r="O96" s="66">
        <f t="shared" ca="1" si="16"/>
        <v>247.64220000000003</v>
      </c>
      <c r="S96" s="107">
        <f t="shared" ca="1" si="12"/>
        <v>29.710417500000009</v>
      </c>
      <c r="T96" s="51">
        <f t="shared" ca="1" si="17"/>
        <v>0.65253000000000005</v>
      </c>
      <c r="U96" s="35" cm="1">
        <f t="array" aca="1" ref="U96" ca="1">IF(ROUND(ROUND(T96,2)-T96,4)=0,_xlfn.XLOOKUP(T96,INDIRECT($A$4&amp;"!$G$41:$G$141"),INDIRECT($A$4&amp;"!$A$41:$A$141"),0,1,1),IF(T96&gt;=1,0,(ROUNDUP(T96,2)-T96)*100*_xlfn.XLOOKUP(T96,INDIRECT($A$4&amp;"!$G$41:$G$141"),INDIRECT($A$4&amp;"!$A$41:$A$141"),0,-1,-1)+(T96-ROUNDDOWN(T96,2))*100*_xlfn.XLOOKUP(T96,INDIRECT($A$4&amp;"!$G$41:$G$141"),INDIRECT($A$4&amp;"!$A$41:$A$141"),0,1,1)))</f>
        <v>0.92373500000000064</v>
      </c>
      <c r="V96" s="66">
        <f t="shared" ca="1" si="18"/>
        <v>346.40062500000028</v>
      </c>
    </row>
    <row r="97" spans="1:22" x14ac:dyDescent="0.35">
      <c r="A97" s="32">
        <f t="shared" si="19"/>
        <v>46558</v>
      </c>
      <c r="B97" s="65" cm="1">
        <f t="array" aca="1" ref="B97" ca="1">_xlfn.XLOOKUP(A97,INDIRECT($A$5&amp;"!$AJ$41:$AJ$406"),INDIRECT($A$5&amp;"!$AK$41:$AK$406"))*SUM($F$3:$I$3)</f>
        <v>0</v>
      </c>
      <c r="C97" s="65" cm="1">
        <f t="array" aca="1" ref="C97" ca="1">_xlfn.XLOOKUP(A97,INDIRECT($A$5&amp;"!$AJ$41:$AJ$406"),INDIRECT($A$5&amp;"!$AL$41:$AL$406"))*SUM($F$3:$I$3)</f>
        <v>45</v>
      </c>
      <c r="D97" s="65" cm="1">
        <f t="array" aca="1" ref="D97" ca="1">_xlfn.XLOOKUP(A97,INDIRECT($A$5&amp;"!$AJ$41:$AJ$406"),INDIRECT($A$5&amp;"!$AO$41:$AO$406"))*SUM($F$3:$I$3)</f>
        <v>38.25</v>
      </c>
      <c r="E97" s="34" cm="1">
        <f t="array" ref="E97">SUMPRODUCT(('PT Storengy'!$B$8:$I$372)*('PT Storengy'!$A$8:$A$372=$A97)*('PT Storengy'!$B$5:$I$5=$A$6)*('PT Storengy'!$B$7:$I$7=$A$7))</f>
        <v>0.3</v>
      </c>
      <c r="F97" s="107">
        <f t="shared" ca="1" si="10"/>
        <v>16.200000000000024</v>
      </c>
      <c r="G97" s="51">
        <f t="shared" ca="1" si="13"/>
        <v>0.35416999999999998</v>
      </c>
      <c r="H97" s="35" cm="1">
        <f t="array" aca="1" ref="H97" ca="1">IF(ROUND(ROUND(G97,2)-G97,4)=0,_xlfn.XLOOKUP(G97,INDIRECT($A$4&amp;"!$G$41:$G$141"),INDIRECT($A$4&amp;"!$A$41:$A$141"),0,1,1),IF(G97&gt;=1,0,(ROUNDUP(G97,2)-G97)*100*_xlfn.XLOOKUP(G97,INDIRECT($A$4&amp;"!$G$41:$G$141"),INDIRECT($A$4&amp;"!$A$41:$A$141"),0,-1,-1)+(G97-ROUNDDOWN(G97,2))*100*_xlfn.XLOOKUP(G97,INDIRECT($A$4&amp;"!$G$41:$G$141"),INDIRECT($A$4&amp;"!$A$41:$A$141"),0,1,1)))</f>
        <v>1.0000000000000009</v>
      </c>
      <c r="I97" s="66">
        <f t="shared" ca="1" si="14"/>
        <v>262.50000000000023</v>
      </c>
      <c r="J97" s="106" cm="1">
        <f t="array" aca="1" ref="J97" ca="1">IF(COUNTIFS('PTC NaTran'!$K$7:$K$15996,"",'PTC NaTran'!$A$7:$A$15996,J$16,'PTC NaTran'!$D$7:$D$15996,$A97,'PTC NaTran'!$C$7:$C$15996,"DEL")&gt;0,J$14,SUMIFS('PTC NaTran'!$K$7:$K$15996,'PTC NaTran'!$A$7:$A$15996,J$16,'PTC NaTran'!$D$7:$D$15996,$A97,'PTC NaTran'!$C$7:$C$15996,"DEL")*1.0026*$F$4/INDIRECT($A$4&amp;"!D9"))</f>
        <v>375.00000000000006</v>
      </c>
      <c r="K97" s="106" cm="1">
        <f t="array" aca="1" ref="K97" ca="1">IF(COUNTIFS('PTC NaTran'!$K$7:$K$15996,"",'PTC NaTran'!$A$7:$A$15996,K$16,'PTC NaTran'!$D$7:$D$15996,$A97,'PTC NaTran'!$C$7:$C$15996,"DEL")&gt;0,K$14,SUMIFS('PTC NaTran'!$K$7:$K$15996,'PTC NaTran'!$A$7:$A$15996,K$16,'PTC NaTran'!$D$7:$D$15996,$A97,'PTC NaTran'!$C$7:$C$15996,"DEL")*1.0026*$F$4/INDIRECT($A$4&amp;"!D9"))</f>
        <v>247.64220000000003</v>
      </c>
      <c r="L97" s="107">
        <f t="shared" ca="1" si="11"/>
        <v>15.814532399999999</v>
      </c>
      <c r="M97" s="51">
        <f t="shared" ca="1" si="15"/>
        <v>0.34593000000000002</v>
      </c>
      <c r="N97" s="35" cm="1">
        <f t="array" aca="1" ref="N97" ca="1">IF(ROUND(ROUND(M97,2)-M97,4)=0,_xlfn.XLOOKUP(M97,INDIRECT($A$4&amp;"!$G$41:$G$141"),INDIRECT($A$4&amp;"!$A$41:$A$141"),0,1,1),IF(M97&gt;=1,0,(ROUNDUP(M97,2)-M97)*100*_xlfn.XLOOKUP(M97,INDIRECT($A$4&amp;"!$G$41:$G$141"),INDIRECT($A$4&amp;"!$A$41:$A$141"),0,-1,-1)+(M97-ROUNDDOWN(M97,2))*100*_xlfn.XLOOKUP(M97,INDIRECT($A$4&amp;"!$G$41:$G$141"),INDIRECT($A$4&amp;"!$A$41:$A$141"),0,1,1)))</f>
        <v>1.0000000000000009</v>
      </c>
      <c r="O97" s="66">
        <f t="shared" ca="1" si="16"/>
        <v>247.64220000000003</v>
      </c>
      <c r="S97" s="107">
        <f t="shared" ca="1" si="12"/>
        <v>30.05537437500001</v>
      </c>
      <c r="T97" s="51">
        <f t="shared" ca="1" si="17"/>
        <v>0.66022999999999998</v>
      </c>
      <c r="U97" s="35" cm="1">
        <f t="array" aca="1" ref="U97" ca="1">IF(ROUND(ROUND(T97,2)-T97,4)=0,_xlfn.XLOOKUP(T97,INDIRECT($A$4&amp;"!$G$41:$G$141"),INDIRECT($A$4&amp;"!$A$41:$A$141"),0,1,1),IF(T97&gt;=1,0,(ROUNDUP(T97,2)-T97)*100*_xlfn.XLOOKUP(T97,INDIRECT($A$4&amp;"!$G$41:$G$141"),INDIRECT($A$4&amp;"!$A$41:$A$141"),0,-1,-1)+(T97-ROUNDDOWN(T97,2))*100*_xlfn.XLOOKUP(T97,INDIRECT($A$4&amp;"!$G$41:$G$141"),INDIRECT($A$4&amp;"!$A$41:$A$141"),0,1,1)))</f>
        <v>0.91988500000000062</v>
      </c>
      <c r="V97" s="66">
        <f t="shared" ca="1" si="18"/>
        <v>344.95687500000031</v>
      </c>
    </row>
    <row r="98" spans="1:22" x14ac:dyDescent="0.35">
      <c r="A98" s="32">
        <f t="shared" si="19"/>
        <v>46559</v>
      </c>
      <c r="B98" s="65" cm="1">
        <f t="array" aca="1" ref="B98" ca="1">_xlfn.XLOOKUP(A98,INDIRECT($A$5&amp;"!$AJ$41:$AJ$406"),INDIRECT($A$5&amp;"!$AK$41:$AK$406"))*SUM($F$3:$I$3)</f>
        <v>0</v>
      </c>
      <c r="C98" s="65" cm="1">
        <f t="array" aca="1" ref="C98" ca="1">_xlfn.XLOOKUP(A98,INDIRECT($A$5&amp;"!$AJ$41:$AJ$406"),INDIRECT($A$5&amp;"!$AL$41:$AL$406"))*SUM($F$3:$I$3)</f>
        <v>45</v>
      </c>
      <c r="D98" s="65" cm="1">
        <f t="array" aca="1" ref="D98" ca="1">_xlfn.XLOOKUP(A98,INDIRECT($A$5&amp;"!$AJ$41:$AJ$406"),INDIRECT($A$5&amp;"!$AO$41:$AO$406"))*SUM($F$3:$I$3)</f>
        <v>38.25</v>
      </c>
      <c r="E98" s="34" cm="1">
        <f t="array" ref="E98">SUMPRODUCT(('PT Storengy'!$B$8:$I$372)*('PT Storengy'!$A$8:$A$372=$A98)*('PT Storengy'!$B$5:$I$5=$A$6)*('PT Storengy'!$B$7:$I$7=$A$7))</f>
        <v>0.3</v>
      </c>
      <c r="F98" s="107">
        <f t="shared" ca="1" si="10"/>
        <v>16.462500000000023</v>
      </c>
      <c r="G98" s="51">
        <f t="shared" ca="1" si="13"/>
        <v>0.36</v>
      </c>
      <c r="H98" s="35" cm="1">
        <f t="array" aca="1" ref="H98" ca="1">IF(ROUND(ROUND(G98,2)-G98,4)=0,_xlfn.XLOOKUP(G98,INDIRECT($A$4&amp;"!$G$41:$G$141"),INDIRECT($A$4&amp;"!$A$41:$A$141"),0,1,1),IF(G98&gt;=1,0,(ROUNDUP(G98,2)-G98)*100*_xlfn.XLOOKUP(G98,INDIRECT($A$4&amp;"!$G$41:$G$141"),INDIRECT($A$4&amp;"!$A$41:$A$141"),0,-1,-1)+(G98-ROUNDDOWN(G98,2))*100*_xlfn.XLOOKUP(G98,INDIRECT($A$4&amp;"!$G$41:$G$141"),INDIRECT($A$4&amp;"!$A$41:$A$141"),0,1,1)))</f>
        <v>1</v>
      </c>
      <c r="I98" s="66">
        <f t="shared" ca="1" si="14"/>
        <v>262.5</v>
      </c>
      <c r="J98" s="106" cm="1">
        <f t="array" aca="1" ref="J98" ca="1">IF(COUNTIFS('PTC NaTran'!$K$7:$K$15996,"",'PTC NaTran'!$A$7:$A$15996,J$16,'PTC NaTran'!$D$7:$D$15996,$A98,'PTC NaTran'!$C$7:$C$15996,"DEL")&gt;0,J$14,SUMIFS('PTC NaTran'!$K$7:$K$15996,'PTC NaTran'!$A$7:$A$15996,J$16,'PTC NaTran'!$D$7:$D$15996,$A98,'PTC NaTran'!$C$7:$C$15996,"DEL")*1.0026*$F$4/INDIRECT($A$4&amp;"!D9"))</f>
        <v>375.00000000000006</v>
      </c>
      <c r="K98" s="106" cm="1">
        <f t="array" aca="1" ref="K98" ca="1">IF(COUNTIFS('PTC NaTran'!$K$7:$K$15996,"",'PTC NaTran'!$A$7:$A$15996,K$16,'PTC NaTran'!$D$7:$D$15996,$A98,'PTC NaTran'!$C$7:$C$15996,"DEL")&gt;0,K$14,SUMIFS('PTC NaTran'!$K$7:$K$15996,'PTC NaTran'!$A$7:$A$15996,K$16,'PTC NaTran'!$D$7:$D$15996,$A98,'PTC NaTran'!$C$7:$C$15996,"DEL")*1.0026*$F$4/INDIRECT($A$4&amp;"!D9"))</f>
        <v>247.64220000000003</v>
      </c>
      <c r="L98" s="107">
        <f t="shared" ca="1" si="11"/>
        <v>16.062174599999999</v>
      </c>
      <c r="M98" s="51">
        <f t="shared" ca="1" si="15"/>
        <v>0.35143000000000002</v>
      </c>
      <c r="N98" s="35" cm="1">
        <f t="array" aca="1" ref="N98" ca="1">IF(ROUND(ROUND(M98,2)-M98,4)=0,_xlfn.XLOOKUP(M98,INDIRECT($A$4&amp;"!$G$41:$G$141"),INDIRECT($A$4&amp;"!$A$41:$A$141"),0,1,1),IF(M98&gt;=1,0,(ROUNDUP(M98,2)-M98)*100*_xlfn.XLOOKUP(M98,INDIRECT($A$4&amp;"!$G$41:$G$141"),INDIRECT($A$4&amp;"!$A$41:$A$141"),0,-1,-1)+(M98-ROUNDDOWN(M98,2))*100*_xlfn.XLOOKUP(M98,INDIRECT($A$4&amp;"!$G$41:$G$141"),INDIRECT($A$4&amp;"!$A$41:$A$141"),0,1,1)))</f>
        <v>1.0000000000000009</v>
      </c>
      <c r="O98" s="66">
        <f t="shared" ca="1" si="16"/>
        <v>247.64220000000003</v>
      </c>
      <c r="S98" s="107">
        <f t="shared" ca="1" si="12"/>
        <v>30.398893125000011</v>
      </c>
      <c r="T98" s="51">
        <f t="shared" ca="1" si="17"/>
        <v>0.66790000000000005</v>
      </c>
      <c r="U98" s="35" cm="1">
        <f t="array" aca="1" ref="U98" ca="1">IF(ROUND(ROUND(T98,2)-T98,4)=0,_xlfn.XLOOKUP(T98,INDIRECT($A$4&amp;"!$G$41:$G$141"),INDIRECT($A$4&amp;"!$A$41:$A$141"),0,1,1),IF(T98&gt;=1,0,(ROUNDUP(T98,2)-T98)*100*_xlfn.XLOOKUP(T98,INDIRECT($A$4&amp;"!$G$41:$G$141"),INDIRECT($A$4&amp;"!$A$41:$A$141"),0,-1,-1)+(T98-ROUNDDOWN(T98,2))*100*_xlfn.XLOOKUP(T98,INDIRECT($A$4&amp;"!$G$41:$G$141"),INDIRECT($A$4&amp;"!$A$41:$A$141"),0,1,1)))</f>
        <v>0.9160500000000007</v>
      </c>
      <c r="V98" s="66">
        <f t="shared" ca="1" si="18"/>
        <v>343.5187500000003</v>
      </c>
    </row>
    <row r="99" spans="1:22" x14ac:dyDescent="0.35">
      <c r="A99" s="32">
        <f t="shared" si="19"/>
        <v>46560</v>
      </c>
      <c r="B99" s="65" cm="1">
        <f t="array" aca="1" ref="B99" ca="1">_xlfn.XLOOKUP(A99,INDIRECT($A$5&amp;"!$AJ$41:$AJ$406"),INDIRECT($A$5&amp;"!$AK$41:$AK$406"))*SUM($F$3:$I$3)</f>
        <v>0</v>
      </c>
      <c r="C99" s="65" cm="1">
        <f t="array" aca="1" ref="C99" ca="1">_xlfn.XLOOKUP(A99,INDIRECT($A$5&amp;"!$AJ$41:$AJ$406"),INDIRECT($A$5&amp;"!$AL$41:$AL$406"))*SUM($F$3:$I$3)</f>
        <v>45</v>
      </c>
      <c r="D99" s="65" cm="1">
        <f t="array" aca="1" ref="D99" ca="1">_xlfn.XLOOKUP(A99,INDIRECT($A$5&amp;"!$AJ$41:$AJ$406"),INDIRECT($A$5&amp;"!$AO$41:$AO$406"))*SUM($F$3:$I$3)</f>
        <v>38.25</v>
      </c>
      <c r="E99" s="34" cm="1">
        <f t="array" ref="E99">SUMPRODUCT(('PT Storengy'!$B$8:$I$372)*('PT Storengy'!$A$8:$A$372=$A99)*('PT Storengy'!$B$5:$I$5=$A$6)*('PT Storengy'!$B$7:$I$7=$A$7))</f>
        <v>0.3</v>
      </c>
      <c r="F99" s="107">
        <f t="shared" ca="1" si="10"/>
        <v>16.725000000000023</v>
      </c>
      <c r="G99" s="51">
        <f t="shared" ca="1" si="13"/>
        <v>0.36582999999999999</v>
      </c>
      <c r="H99" s="35" cm="1">
        <f t="array" aca="1" ref="H99" ca="1">IF(ROUND(ROUND(G99,2)-G99,4)=0,_xlfn.XLOOKUP(G99,INDIRECT($A$4&amp;"!$G$41:$G$141"),INDIRECT($A$4&amp;"!$A$41:$A$141"),0,1,1),IF(G99&gt;=1,0,(ROUNDUP(G99,2)-G99)*100*_xlfn.XLOOKUP(G99,INDIRECT($A$4&amp;"!$G$41:$G$141"),INDIRECT($A$4&amp;"!$A$41:$A$141"),0,-1,-1)+(G99-ROUNDDOWN(G99,2))*100*_xlfn.XLOOKUP(G99,INDIRECT($A$4&amp;"!$G$41:$G$141"),INDIRECT($A$4&amp;"!$A$41:$A$141"),0,1,1)))</f>
        <v>1.0000000000000009</v>
      </c>
      <c r="I99" s="66">
        <f t="shared" ca="1" si="14"/>
        <v>262.50000000000023</v>
      </c>
      <c r="J99" s="106" cm="1">
        <f t="array" aca="1" ref="J99" ca="1">IF(COUNTIFS('PTC NaTran'!$K$7:$K$15996,"",'PTC NaTran'!$A$7:$A$15996,J$16,'PTC NaTran'!$D$7:$D$15996,$A99,'PTC NaTran'!$C$7:$C$15996,"DEL")&gt;0,J$14,SUMIFS('PTC NaTran'!$K$7:$K$15996,'PTC NaTran'!$A$7:$A$15996,J$16,'PTC NaTran'!$D$7:$D$15996,$A99,'PTC NaTran'!$C$7:$C$15996,"DEL")*1.0026*$F$4/INDIRECT($A$4&amp;"!D9"))</f>
        <v>375.00000000000006</v>
      </c>
      <c r="K99" s="106" cm="1">
        <f t="array" aca="1" ref="K99" ca="1">IF(COUNTIFS('PTC NaTran'!$K$7:$K$15996,"",'PTC NaTran'!$A$7:$A$15996,K$16,'PTC NaTran'!$D$7:$D$15996,$A99,'PTC NaTran'!$C$7:$C$15996,"DEL")&gt;0,K$14,SUMIFS('PTC NaTran'!$K$7:$K$15996,'PTC NaTran'!$A$7:$A$15996,K$16,'PTC NaTran'!$D$7:$D$15996,$A99,'PTC NaTran'!$C$7:$C$15996,"DEL")*1.0026*$F$4/INDIRECT($A$4&amp;"!D9"))</f>
        <v>247.64220000000003</v>
      </c>
      <c r="L99" s="107">
        <f t="shared" ca="1" si="11"/>
        <v>16.3098168</v>
      </c>
      <c r="M99" s="51">
        <f t="shared" ca="1" si="15"/>
        <v>0.35693999999999998</v>
      </c>
      <c r="N99" s="35" cm="1">
        <f t="array" aca="1" ref="N99" ca="1">IF(ROUND(ROUND(M99,2)-M99,4)=0,_xlfn.XLOOKUP(M99,INDIRECT($A$4&amp;"!$G$41:$G$141"),INDIRECT($A$4&amp;"!$A$41:$A$141"),0,1,1),IF(M99&gt;=1,0,(ROUNDUP(M99,2)-M99)*100*_xlfn.XLOOKUP(M99,INDIRECT($A$4&amp;"!$G$41:$G$141"),INDIRECT($A$4&amp;"!$A$41:$A$141"),0,-1,-1)+(M99-ROUNDDOWN(M99,2))*100*_xlfn.XLOOKUP(M99,INDIRECT($A$4&amp;"!$G$41:$G$141"),INDIRECT($A$4&amp;"!$A$41:$A$141"),0,1,1)))</f>
        <v>1.0000000000000009</v>
      </c>
      <c r="O99" s="66">
        <f t="shared" ca="1" si="16"/>
        <v>247.64220000000003</v>
      </c>
      <c r="S99" s="107">
        <f t="shared" ca="1" si="12"/>
        <v>30.740981250000011</v>
      </c>
      <c r="T99" s="51">
        <f t="shared" ca="1" si="17"/>
        <v>0.67552999999999996</v>
      </c>
      <c r="U99" s="35" cm="1">
        <f t="array" aca="1" ref="U99" ca="1">IF(ROUND(ROUND(T99,2)-T99,4)=0,_xlfn.XLOOKUP(T99,INDIRECT($A$4&amp;"!$G$41:$G$141"),INDIRECT($A$4&amp;"!$A$41:$A$141"),0,1,1),IF(T99&gt;=1,0,(ROUNDUP(T99,2)-T99)*100*_xlfn.XLOOKUP(T99,INDIRECT($A$4&amp;"!$G$41:$G$141"),INDIRECT($A$4&amp;"!$A$41:$A$141"),0,-1,-1)+(T99-ROUNDDOWN(T99,2))*100*_xlfn.XLOOKUP(T99,INDIRECT($A$4&amp;"!$G$41:$G$141"),INDIRECT($A$4&amp;"!$A$41:$A$141"),0,1,1)))</f>
        <v>0.91223500000000057</v>
      </c>
      <c r="V99" s="66">
        <f t="shared" ca="1" si="18"/>
        <v>342.08812500000028</v>
      </c>
    </row>
    <row r="100" spans="1:22" x14ac:dyDescent="0.35">
      <c r="A100" s="32">
        <f t="shared" si="19"/>
        <v>46561</v>
      </c>
      <c r="B100" s="65" cm="1">
        <f t="array" aca="1" ref="B100" ca="1">_xlfn.XLOOKUP(A100,INDIRECT($A$5&amp;"!$AJ$41:$AJ$406"),INDIRECT($A$5&amp;"!$AK$41:$AK$406"))*SUM($F$3:$I$3)</f>
        <v>0</v>
      </c>
      <c r="C100" s="65" cm="1">
        <f t="array" aca="1" ref="C100" ca="1">_xlfn.XLOOKUP(A100,INDIRECT($A$5&amp;"!$AJ$41:$AJ$406"),INDIRECT($A$5&amp;"!$AL$41:$AL$406"))*SUM($F$3:$I$3)</f>
        <v>45</v>
      </c>
      <c r="D100" s="65" cm="1">
        <f t="array" aca="1" ref="D100" ca="1">_xlfn.XLOOKUP(A100,INDIRECT($A$5&amp;"!$AJ$41:$AJ$406"),INDIRECT($A$5&amp;"!$AO$41:$AO$406"))*SUM($F$3:$I$3)</f>
        <v>38.25</v>
      </c>
      <c r="E100" s="34" cm="1">
        <f t="array" ref="E100">SUMPRODUCT(('PT Storengy'!$B$8:$I$372)*('PT Storengy'!$A$8:$A$372=$A100)*('PT Storengy'!$B$5:$I$5=$A$6)*('PT Storengy'!$B$7:$I$7=$A$7))</f>
        <v>0.3</v>
      </c>
      <c r="F100" s="107">
        <f t="shared" ca="1" si="10"/>
        <v>16.987500000000022</v>
      </c>
      <c r="G100" s="51">
        <f t="shared" ca="1" si="13"/>
        <v>0.37167</v>
      </c>
      <c r="H100" s="35" cm="1">
        <f t="array" aca="1" ref="H100" ca="1">IF(ROUND(ROUND(G100,2)-G100,4)=0,_xlfn.XLOOKUP(G100,INDIRECT($A$4&amp;"!$G$41:$G$141"),INDIRECT($A$4&amp;"!$A$41:$A$141"),0,1,1),IF(G100&gt;=1,0,(ROUNDUP(G100,2)-G100)*100*_xlfn.XLOOKUP(G100,INDIRECT($A$4&amp;"!$G$41:$G$141"),INDIRECT($A$4&amp;"!$A$41:$A$141"),0,-1,-1)+(G100-ROUNDDOWN(G100,2))*100*_xlfn.XLOOKUP(G100,INDIRECT($A$4&amp;"!$G$41:$G$141"),INDIRECT($A$4&amp;"!$A$41:$A$141"),0,1,1)))</f>
        <v>1.0000000000000009</v>
      </c>
      <c r="I100" s="66">
        <f t="shared" ca="1" si="14"/>
        <v>262.50000000000023</v>
      </c>
      <c r="J100" s="106" cm="1">
        <f t="array" aca="1" ref="J100" ca="1">IF(COUNTIFS('PTC NaTran'!$K$7:$K$15996,"",'PTC NaTran'!$A$7:$A$15996,J$16,'PTC NaTran'!$D$7:$D$15996,$A100,'PTC NaTran'!$C$7:$C$15996,"DEL")&gt;0,J$14,SUMIFS('PTC NaTran'!$K$7:$K$15996,'PTC NaTran'!$A$7:$A$15996,J$16,'PTC NaTran'!$D$7:$D$15996,$A100,'PTC NaTran'!$C$7:$C$15996,"DEL")*1.0026*$F$4/INDIRECT($A$4&amp;"!D9"))</f>
        <v>375.00000000000006</v>
      </c>
      <c r="K100" s="106" cm="1">
        <f t="array" aca="1" ref="K100" ca="1">IF(COUNTIFS('PTC NaTran'!$K$7:$K$15996,"",'PTC NaTran'!$A$7:$A$15996,K$16,'PTC NaTran'!$D$7:$D$15996,$A100,'PTC NaTran'!$C$7:$C$15996,"DEL")&gt;0,K$14,SUMIFS('PTC NaTran'!$K$7:$K$15996,'PTC NaTran'!$A$7:$A$15996,K$16,'PTC NaTran'!$D$7:$D$15996,$A100,'PTC NaTran'!$C$7:$C$15996,"DEL")*1.0026*$F$4/INDIRECT($A$4&amp;"!D9"))</f>
        <v>247.64220000000003</v>
      </c>
      <c r="L100" s="107">
        <f t="shared" ca="1" si="11"/>
        <v>16.557459000000001</v>
      </c>
      <c r="M100" s="51">
        <f t="shared" ca="1" si="15"/>
        <v>0.36243999999999998</v>
      </c>
      <c r="N100" s="35" cm="1">
        <f t="array" aca="1" ref="N100" ca="1">IF(ROUND(ROUND(M100,2)-M100,4)=0,_xlfn.XLOOKUP(M100,INDIRECT($A$4&amp;"!$G$41:$G$141"),INDIRECT($A$4&amp;"!$A$41:$A$141"),0,1,1),IF(M100&gt;=1,0,(ROUNDUP(M100,2)-M100)*100*_xlfn.XLOOKUP(M100,INDIRECT($A$4&amp;"!$G$41:$G$141"),INDIRECT($A$4&amp;"!$A$41:$A$141"),0,-1,-1)+(M100-ROUNDDOWN(M100,2))*100*_xlfn.XLOOKUP(M100,INDIRECT($A$4&amp;"!$G$41:$G$141"),INDIRECT($A$4&amp;"!$A$41:$A$141"),0,1,1)))</f>
        <v>1.0000000000000009</v>
      </c>
      <c r="O100" s="66">
        <f t="shared" ca="1" si="16"/>
        <v>247.64220000000003</v>
      </c>
      <c r="S100" s="107">
        <f t="shared" ca="1" si="12"/>
        <v>31.08164437500001</v>
      </c>
      <c r="T100" s="51">
        <f t="shared" ca="1" si="17"/>
        <v>0.68313000000000001</v>
      </c>
      <c r="U100" s="35" cm="1">
        <f t="array" aca="1" ref="U100" ca="1">IF(ROUND(ROUND(T100,2)-T100,4)=0,_xlfn.XLOOKUP(T100,INDIRECT($A$4&amp;"!$G$41:$G$141"),INDIRECT($A$4&amp;"!$A$41:$A$141"),0,1,1),IF(T100&gt;=1,0,(ROUNDUP(T100,2)-T100)*100*_xlfn.XLOOKUP(T100,INDIRECT($A$4&amp;"!$G$41:$G$141"),INDIRECT($A$4&amp;"!$A$41:$A$141"),0,-1,-1)+(T100-ROUNDDOWN(T100,2))*100*_xlfn.XLOOKUP(T100,INDIRECT($A$4&amp;"!$G$41:$G$141"),INDIRECT($A$4&amp;"!$A$41:$A$141"),0,1,1)))</f>
        <v>0.90843500000000055</v>
      </c>
      <c r="V100" s="66">
        <f t="shared" ca="1" si="18"/>
        <v>340.66312500000026</v>
      </c>
    </row>
    <row r="101" spans="1:22" x14ac:dyDescent="0.35">
      <c r="A101" s="32">
        <f t="shared" si="19"/>
        <v>46562</v>
      </c>
      <c r="B101" s="65" cm="1">
        <f t="array" aca="1" ref="B101" ca="1">_xlfn.XLOOKUP(A101,INDIRECT($A$5&amp;"!$AJ$41:$AJ$406"),INDIRECT($A$5&amp;"!$AK$41:$AK$406"))*SUM($F$3:$I$3)</f>
        <v>0</v>
      </c>
      <c r="C101" s="65" cm="1">
        <f t="array" aca="1" ref="C101" ca="1">_xlfn.XLOOKUP(A101,INDIRECT($A$5&amp;"!$AJ$41:$AJ$406"),INDIRECT($A$5&amp;"!$AL$41:$AL$406"))*SUM($F$3:$I$3)</f>
        <v>45</v>
      </c>
      <c r="D101" s="65" cm="1">
        <f t="array" aca="1" ref="D101" ca="1">_xlfn.XLOOKUP(A101,INDIRECT($A$5&amp;"!$AJ$41:$AJ$406"),INDIRECT($A$5&amp;"!$AO$41:$AO$406"))*SUM($F$3:$I$3)</f>
        <v>38.25</v>
      </c>
      <c r="E101" s="34" cm="1">
        <f t="array" ref="E101">SUMPRODUCT(('PT Storengy'!$B$8:$I$372)*('PT Storengy'!$A$8:$A$372=$A101)*('PT Storengy'!$B$5:$I$5=$A$6)*('PT Storengy'!$B$7:$I$7=$A$7))</f>
        <v>0.3</v>
      </c>
      <c r="F101" s="107">
        <f t="shared" ca="1" si="10"/>
        <v>17.250000000000021</v>
      </c>
      <c r="G101" s="51">
        <f t="shared" ca="1" si="13"/>
        <v>0.3775</v>
      </c>
      <c r="H101" s="35" cm="1">
        <f t="array" aca="1" ref="H101" ca="1">IF(ROUND(ROUND(G101,2)-G101,4)=0,_xlfn.XLOOKUP(G101,INDIRECT($A$4&amp;"!$G$41:$G$141"),INDIRECT($A$4&amp;"!$A$41:$A$141"),0,1,1),IF(G101&gt;=1,0,(ROUNDUP(G101,2)-G101)*100*_xlfn.XLOOKUP(G101,INDIRECT($A$4&amp;"!$G$41:$G$141"),INDIRECT($A$4&amp;"!$A$41:$A$141"),0,-1,-1)+(G101-ROUNDDOWN(G101,2))*100*_xlfn.XLOOKUP(G101,INDIRECT($A$4&amp;"!$G$41:$G$141"),INDIRECT($A$4&amp;"!$A$41:$A$141"),0,1,1)))</f>
        <v>1.0000000000000009</v>
      </c>
      <c r="I101" s="66">
        <f t="shared" ca="1" si="14"/>
        <v>262.50000000000023</v>
      </c>
      <c r="J101" s="106" cm="1">
        <f t="array" aca="1" ref="J101" ca="1">IF(COUNTIFS('PTC NaTran'!$K$7:$K$15996,"",'PTC NaTran'!$A$7:$A$15996,J$16,'PTC NaTran'!$D$7:$D$15996,$A101,'PTC NaTran'!$C$7:$C$15996,"DEL")&gt;0,J$14,SUMIFS('PTC NaTran'!$K$7:$K$15996,'PTC NaTran'!$A$7:$A$15996,J$16,'PTC NaTran'!$D$7:$D$15996,$A101,'PTC NaTran'!$C$7:$C$15996,"DEL")*1.0026*$F$4/INDIRECT($A$4&amp;"!D9"))</f>
        <v>375.00000000000006</v>
      </c>
      <c r="K101" s="106" cm="1">
        <f t="array" aca="1" ref="K101" ca="1">IF(COUNTIFS('PTC NaTran'!$K$7:$K$15996,"",'PTC NaTran'!$A$7:$A$15996,K$16,'PTC NaTran'!$D$7:$D$15996,$A101,'PTC NaTran'!$C$7:$C$15996,"DEL")&gt;0,K$14,SUMIFS('PTC NaTran'!$K$7:$K$15996,'PTC NaTran'!$A$7:$A$15996,K$16,'PTC NaTran'!$D$7:$D$15996,$A101,'PTC NaTran'!$C$7:$C$15996,"DEL")*1.0026*$F$4/INDIRECT($A$4&amp;"!D9"))</f>
        <v>212.55120000000002</v>
      </c>
      <c r="L101" s="107">
        <f t="shared" ca="1" si="11"/>
        <v>16.770010200000002</v>
      </c>
      <c r="M101" s="51">
        <f t="shared" ca="1" si="15"/>
        <v>0.36793999999999999</v>
      </c>
      <c r="N101" s="35" cm="1">
        <f t="array" aca="1" ref="N101" ca="1">IF(ROUND(ROUND(M101,2)-M101,4)=0,_xlfn.XLOOKUP(M101,INDIRECT($A$4&amp;"!$G$41:$G$141"),INDIRECT($A$4&amp;"!$A$41:$A$141"),0,1,1),IF(M101&gt;=1,0,(ROUNDUP(M101,2)-M101)*100*_xlfn.XLOOKUP(M101,INDIRECT($A$4&amp;"!$G$41:$G$141"),INDIRECT($A$4&amp;"!$A$41:$A$141"),0,-1,-1)+(M101-ROUNDDOWN(M101,2))*100*_xlfn.XLOOKUP(M101,INDIRECT($A$4&amp;"!$G$41:$G$141"),INDIRECT($A$4&amp;"!$A$41:$A$141"),0,1,1)))</f>
        <v>1.0000000000000009</v>
      </c>
      <c r="O101" s="66">
        <f t="shared" ca="1" si="16"/>
        <v>212.55120000000002</v>
      </c>
      <c r="S101" s="107">
        <f t="shared" ca="1" si="12"/>
        <v>31.420888125000012</v>
      </c>
      <c r="T101" s="51">
        <f t="shared" ca="1" si="17"/>
        <v>0.69069999999999998</v>
      </c>
      <c r="U101" s="35" cm="1">
        <f t="array" aca="1" ref="U101" ca="1">IF(ROUND(ROUND(T101,2)-T101,4)=0,_xlfn.XLOOKUP(T101,INDIRECT($A$4&amp;"!$G$41:$G$141"),INDIRECT($A$4&amp;"!$A$41:$A$141"),0,1,1),IF(T101&gt;=1,0,(ROUNDUP(T101,2)-T101)*100*_xlfn.XLOOKUP(T101,INDIRECT($A$4&amp;"!$G$41:$G$141"),INDIRECT($A$4&amp;"!$A$41:$A$141"),0,-1,-1)+(T101-ROUNDDOWN(T101,2))*100*_xlfn.XLOOKUP(T101,INDIRECT($A$4&amp;"!$G$41:$G$141"),INDIRECT($A$4&amp;"!$A$41:$A$141"),0,1,1)))</f>
        <v>0.90465000000000073</v>
      </c>
      <c r="V101" s="66">
        <f t="shared" ca="1" si="18"/>
        <v>339.24375000000032</v>
      </c>
    </row>
    <row r="102" spans="1:22" x14ac:dyDescent="0.35">
      <c r="A102" s="32">
        <f t="shared" si="19"/>
        <v>46563</v>
      </c>
      <c r="B102" s="65" cm="1">
        <f t="array" aca="1" ref="B102" ca="1">_xlfn.XLOOKUP(A102,INDIRECT($A$5&amp;"!$AJ$41:$AJ$406"),INDIRECT($A$5&amp;"!$AK$41:$AK$406"))*SUM($F$3:$I$3)</f>
        <v>0</v>
      </c>
      <c r="C102" s="65" cm="1">
        <f t="array" aca="1" ref="C102" ca="1">_xlfn.XLOOKUP(A102,INDIRECT($A$5&amp;"!$AJ$41:$AJ$406"),INDIRECT($A$5&amp;"!$AL$41:$AL$406"))*SUM($F$3:$I$3)</f>
        <v>45</v>
      </c>
      <c r="D102" s="65" cm="1">
        <f t="array" aca="1" ref="D102" ca="1">_xlfn.XLOOKUP(A102,INDIRECT($A$5&amp;"!$AJ$41:$AJ$406"),INDIRECT($A$5&amp;"!$AO$41:$AO$406"))*SUM($F$3:$I$3)</f>
        <v>38.25</v>
      </c>
      <c r="E102" s="34" cm="1">
        <f t="array" ref="E102">SUMPRODUCT(('PT Storengy'!$B$8:$I$372)*('PT Storengy'!$A$8:$A$372=$A102)*('PT Storengy'!$B$5:$I$5=$A$6)*('PT Storengy'!$B$7:$I$7=$A$7))</f>
        <v>0.3</v>
      </c>
      <c r="F102" s="107">
        <f t="shared" ca="1" si="10"/>
        <v>17.512500000000021</v>
      </c>
      <c r="G102" s="51">
        <f t="shared" ca="1" si="13"/>
        <v>0.38333</v>
      </c>
      <c r="H102" s="35" cm="1">
        <f t="array" aca="1" ref="H102" ca="1">IF(ROUND(ROUND(G102,2)-G102,4)=0,_xlfn.XLOOKUP(G102,INDIRECT($A$4&amp;"!$G$41:$G$141"),INDIRECT($A$4&amp;"!$A$41:$A$141"),0,1,1),IF(G102&gt;=1,0,(ROUNDUP(G102,2)-G102)*100*_xlfn.XLOOKUP(G102,INDIRECT($A$4&amp;"!$G$41:$G$141"),INDIRECT($A$4&amp;"!$A$41:$A$141"),0,-1,-1)+(G102-ROUNDDOWN(G102,2))*100*_xlfn.XLOOKUP(G102,INDIRECT($A$4&amp;"!$G$41:$G$141"),INDIRECT($A$4&amp;"!$A$41:$A$141"),0,1,1)))</f>
        <v>1.0000000000000009</v>
      </c>
      <c r="I102" s="66">
        <f t="shared" ca="1" si="14"/>
        <v>262.50000000000023</v>
      </c>
      <c r="J102" s="106" cm="1">
        <f t="array" aca="1" ref="J102" ca="1">IF(COUNTIFS('PTC NaTran'!$K$7:$K$15996,"",'PTC NaTran'!$A$7:$A$15996,J$16,'PTC NaTran'!$D$7:$D$15996,$A102,'PTC NaTran'!$C$7:$C$15996,"DEL")&gt;0,J$14,SUMIFS('PTC NaTran'!$K$7:$K$15996,'PTC NaTran'!$A$7:$A$15996,J$16,'PTC NaTran'!$D$7:$D$15996,$A102,'PTC NaTran'!$C$7:$C$15996,"DEL")*1.0026*$F$4/INDIRECT($A$4&amp;"!D9"))</f>
        <v>375.00000000000006</v>
      </c>
      <c r="K102" s="106" cm="1">
        <f t="array" aca="1" ref="K102" ca="1">IF(COUNTIFS('PTC NaTran'!$K$7:$K$15996,"",'PTC NaTran'!$A$7:$A$15996,K$16,'PTC NaTran'!$D$7:$D$15996,$A102,'PTC NaTran'!$C$7:$C$15996,"DEL")&gt;0,K$14,SUMIFS('PTC NaTran'!$K$7:$K$15996,'PTC NaTran'!$A$7:$A$15996,K$16,'PTC NaTran'!$D$7:$D$15996,$A102,'PTC NaTran'!$C$7:$C$15996,"DEL")*1.0026*$F$4/INDIRECT($A$4&amp;"!D9"))</f>
        <v>212.55120000000002</v>
      </c>
      <c r="L102" s="107">
        <f t="shared" ca="1" si="11"/>
        <v>16.982561400000002</v>
      </c>
      <c r="M102" s="51">
        <f t="shared" ca="1" si="15"/>
        <v>0.37267</v>
      </c>
      <c r="N102" s="35" cm="1">
        <f t="array" aca="1" ref="N102" ca="1">IF(ROUND(ROUND(M102,2)-M102,4)=0,_xlfn.XLOOKUP(M102,INDIRECT($A$4&amp;"!$G$41:$G$141"),INDIRECT($A$4&amp;"!$A$41:$A$141"),0,1,1),IF(M102&gt;=1,0,(ROUNDUP(M102,2)-M102)*100*_xlfn.XLOOKUP(M102,INDIRECT($A$4&amp;"!$G$41:$G$141"),INDIRECT($A$4&amp;"!$A$41:$A$141"),0,-1,-1)+(M102-ROUNDDOWN(M102,2))*100*_xlfn.XLOOKUP(M102,INDIRECT($A$4&amp;"!$G$41:$G$141"),INDIRECT($A$4&amp;"!$A$41:$A$141"),0,1,1)))</f>
        <v>1.0000000000000009</v>
      </c>
      <c r="O102" s="66">
        <f t="shared" ca="1" si="16"/>
        <v>212.55120000000002</v>
      </c>
      <c r="S102" s="107">
        <f t="shared" ca="1" si="12"/>
        <v>31.758718125000012</v>
      </c>
      <c r="T102" s="51">
        <f t="shared" ca="1" si="17"/>
        <v>0.69823999999999997</v>
      </c>
      <c r="U102" s="35" cm="1">
        <f t="array" aca="1" ref="U102" ca="1">IF(ROUND(ROUND(T102,2)-T102,4)=0,_xlfn.XLOOKUP(T102,INDIRECT($A$4&amp;"!$G$41:$G$141"),INDIRECT($A$4&amp;"!$A$41:$A$141"),0,1,1),IF(T102&gt;=1,0,(ROUNDUP(T102,2)-T102)*100*_xlfn.XLOOKUP(T102,INDIRECT($A$4&amp;"!$G$41:$G$141"),INDIRECT($A$4&amp;"!$A$41:$A$141"),0,-1,-1)+(T102-ROUNDDOWN(T102,2))*100*_xlfn.XLOOKUP(T102,INDIRECT($A$4&amp;"!$G$41:$G$141"),INDIRECT($A$4&amp;"!$A$41:$A$141"),0,1,1)))</f>
        <v>0.90088000000000068</v>
      </c>
      <c r="V102" s="66">
        <f t="shared" ca="1" si="18"/>
        <v>337.83000000000033</v>
      </c>
    </row>
    <row r="103" spans="1:22" x14ac:dyDescent="0.35">
      <c r="A103" s="32">
        <f t="shared" si="19"/>
        <v>46564</v>
      </c>
      <c r="B103" s="65" cm="1">
        <f t="array" aca="1" ref="B103" ca="1">_xlfn.XLOOKUP(A103,INDIRECT($A$5&amp;"!$AJ$41:$AJ$406"),INDIRECT($A$5&amp;"!$AK$41:$AK$406"))*SUM($F$3:$I$3)</f>
        <v>0</v>
      </c>
      <c r="C103" s="65" cm="1">
        <f t="array" aca="1" ref="C103" ca="1">_xlfn.XLOOKUP(A103,INDIRECT($A$5&amp;"!$AJ$41:$AJ$406"),INDIRECT($A$5&amp;"!$AL$41:$AL$406"))*SUM($F$3:$I$3)</f>
        <v>45</v>
      </c>
      <c r="D103" s="65" cm="1">
        <f t="array" aca="1" ref="D103" ca="1">_xlfn.XLOOKUP(A103,INDIRECT($A$5&amp;"!$AJ$41:$AJ$406"),INDIRECT($A$5&amp;"!$AO$41:$AO$406"))*SUM($F$3:$I$3)</f>
        <v>38.25</v>
      </c>
      <c r="E103" s="34" cm="1">
        <f t="array" ref="E103">SUMPRODUCT(('PT Storengy'!$B$8:$I$372)*('PT Storengy'!$A$8:$A$372=$A103)*('PT Storengy'!$B$5:$I$5=$A$6)*('PT Storengy'!$B$7:$I$7=$A$7))</f>
        <v>0</v>
      </c>
      <c r="F103" s="107">
        <f t="shared" ca="1" si="10"/>
        <v>17.887500000000021</v>
      </c>
      <c r="G103" s="51">
        <f t="shared" ca="1" si="13"/>
        <v>0.38917000000000002</v>
      </c>
      <c r="H103" s="35" cm="1">
        <f t="array" aca="1" ref="H103" ca="1">IF(ROUND(ROUND(G103,2)-G103,4)=0,_xlfn.XLOOKUP(G103,INDIRECT($A$4&amp;"!$G$41:$G$141"),INDIRECT($A$4&amp;"!$A$41:$A$141"),0,1,1),IF(G103&gt;=1,0,(ROUNDUP(G103,2)-G103)*100*_xlfn.XLOOKUP(G103,INDIRECT($A$4&amp;"!$G$41:$G$141"),INDIRECT($A$4&amp;"!$A$41:$A$141"),0,-1,-1)+(G103-ROUNDDOWN(G103,2))*100*_xlfn.XLOOKUP(G103,INDIRECT($A$4&amp;"!$G$41:$G$141"),INDIRECT($A$4&amp;"!$A$41:$A$141"),0,1,1)))</f>
        <v>1.0000000000000009</v>
      </c>
      <c r="I103" s="66">
        <f t="shared" ca="1" si="14"/>
        <v>375.0000000000004</v>
      </c>
      <c r="J103" s="106" cm="1">
        <f t="array" aca="1" ref="J103" ca="1">IF(COUNTIFS('PTC NaTran'!$K$7:$K$15996,"",'PTC NaTran'!$A$7:$A$15996,J$16,'PTC NaTran'!$D$7:$D$15996,$A103,'PTC NaTran'!$C$7:$C$15996,"DEL")&gt;0,J$14,SUMIFS('PTC NaTran'!$K$7:$K$15996,'PTC NaTran'!$A$7:$A$15996,J$16,'PTC NaTran'!$D$7:$D$15996,$A103,'PTC NaTran'!$C$7:$C$15996,"DEL")*1.0026*$F$4/INDIRECT($A$4&amp;"!D9"))</f>
        <v>375.00000000000006</v>
      </c>
      <c r="K103" s="106" cm="1">
        <f t="array" aca="1" ref="K103" ca="1">IF(COUNTIFS('PTC NaTran'!$K$7:$K$15996,"",'PTC NaTran'!$A$7:$A$15996,K$16,'PTC NaTran'!$D$7:$D$15996,$A103,'PTC NaTran'!$C$7:$C$15996,"DEL")&gt;0,K$14,SUMIFS('PTC NaTran'!$K$7:$K$15996,'PTC NaTran'!$A$7:$A$15996,K$16,'PTC NaTran'!$D$7:$D$15996,$A103,'PTC NaTran'!$C$7:$C$15996,"DEL")*1.0026*$F$4/INDIRECT($A$4&amp;"!D9"))</f>
        <v>254.66040000000001</v>
      </c>
      <c r="L103" s="107">
        <f t="shared" ca="1" si="11"/>
        <v>17.2372218</v>
      </c>
      <c r="M103" s="51">
        <f t="shared" ca="1" si="15"/>
        <v>0.37739</v>
      </c>
      <c r="N103" s="35" cm="1">
        <f t="array" aca="1" ref="N103" ca="1">IF(ROUND(ROUND(M103,2)-M103,4)=0,_xlfn.XLOOKUP(M103,INDIRECT($A$4&amp;"!$G$41:$G$141"),INDIRECT($A$4&amp;"!$A$41:$A$141"),0,1,1),IF(M103&gt;=1,0,(ROUNDUP(M103,2)-M103)*100*_xlfn.XLOOKUP(M103,INDIRECT($A$4&amp;"!$G$41:$G$141"),INDIRECT($A$4&amp;"!$A$41:$A$141"),0,-1,-1)+(M103-ROUNDDOWN(M103,2))*100*_xlfn.XLOOKUP(M103,INDIRECT($A$4&amp;"!$G$41:$G$141"),INDIRECT($A$4&amp;"!$A$41:$A$141"),0,1,1)))</f>
        <v>1.0000000000000009</v>
      </c>
      <c r="O103" s="66">
        <f t="shared" ca="1" si="16"/>
        <v>254.66040000000001</v>
      </c>
      <c r="S103" s="107">
        <f t="shared" ca="1" si="12"/>
        <v>32.095140000000015</v>
      </c>
      <c r="T103" s="51">
        <f t="shared" ca="1" si="17"/>
        <v>0.70574999999999999</v>
      </c>
      <c r="U103" s="35" cm="1">
        <f t="array" aca="1" ref="U103" ca="1">IF(ROUND(ROUND(T103,2)-T103,4)=0,_xlfn.XLOOKUP(T103,INDIRECT($A$4&amp;"!$G$41:$G$141"),INDIRECT($A$4&amp;"!$A$41:$A$141"),0,1,1),IF(T103&gt;=1,0,(ROUNDUP(T103,2)-T103)*100*_xlfn.XLOOKUP(T103,INDIRECT($A$4&amp;"!$G$41:$G$141"),INDIRECT($A$4&amp;"!$A$41:$A$141"),0,-1,-1)+(T103-ROUNDDOWN(T103,2))*100*_xlfn.XLOOKUP(T103,INDIRECT($A$4&amp;"!$G$41:$G$141"),INDIRECT($A$4&amp;"!$A$41:$A$141"),0,1,1)))</f>
        <v>0.89712500000000062</v>
      </c>
      <c r="V103" s="66">
        <f t="shared" ca="1" si="18"/>
        <v>336.42187500000028</v>
      </c>
    </row>
    <row r="104" spans="1:22" x14ac:dyDescent="0.35">
      <c r="A104" s="32">
        <f t="shared" si="19"/>
        <v>46565</v>
      </c>
      <c r="B104" s="65" cm="1">
        <f t="array" aca="1" ref="B104" ca="1">_xlfn.XLOOKUP(A104,INDIRECT($A$5&amp;"!$AJ$41:$AJ$406"),INDIRECT($A$5&amp;"!$AK$41:$AK$406"))*SUM($F$3:$I$3)</f>
        <v>0</v>
      </c>
      <c r="C104" s="65" cm="1">
        <f t="array" aca="1" ref="C104" ca="1">_xlfn.XLOOKUP(A104,INDIRECT($A$5&amp;"!$AJ$41:$AJ$406"),INDIRECT($A$5&amp;"!$AL$41:$AL$406"))*SUM($F$3:$I$3)</f>
        <v>45</v>
      </c>
      <c r="D104" s="65" cm="1">
        <f t="array" aca="1" ref="D104" ca="1">_xlfn.XLOOKUP(A104,INDIRECT($A$5&amp;"!$AJ$41:$AJ$406"),INDIRECT($A$5&amp;"!$AO$41:$AO$406"))*SUM($F$3:$I$3)</f>
        <v>38.25</v>
      </c>
      <c r="E104" s="34" cm="1">
        <f t="array" ref="E104">SUMPRODUCT(('PT Storengy'!$B$8:$I$372)*('PT Storengy'!$A$8:$A$372=$A104)*('PT Storengy'!$B$5:$I$5=$A$6)*('PT Storengy'!$B$7:$I$7=$A$7))</f>
        <v>0</v>
      </c>
      <c r="F104" s="107">
        <f t="shared" ca="1" si="10"/>
        <v>18.262500000000021</v>
      </c>
      <c r="G104" s="51">
        <f t="shared" ca="1" si="13"/>
        <v>0.39750000000000002</v>
      </c>
      <c r="H104" s="35" cm="1">
        <f t="array" aca="1" ref="H104" ca="1">IF(ROUND(ROUND(G104,2)-G104,4)=0,_xlfn.XLOOKUP(G104,INDIRECT($A$4&amp;"!$G$41:$G$141"),INDIRECT($A$4&amp;"!$A$41:$A$141"),0,1,1),IF(G104&gt;=1,0,(ROUNDUP(G104,2)-G104)*100*_xlfn.XLOOKUP(G104,INDIRECT($A$4&amp;"!$G$41:$G$141"),INDIRECT($A$4&amp;"!$A$41:$A$141"),0,-1,-1)+(G104-ROUNDDOWN(G104,2))*100*_xlfn.XLOOKUP(G104,INDIRECT($A$4&amp;"!$G$41:$G$141"),INDIRECT($A$4&amp;"!$A$41:$A$141"),0,1,1)))</f>
        <v>1.0000000000000009</v>
      </c>
      <c r="I104" s="66">
        <f t="shared" ca="1" si="14"/>
        <v>375.0000000000004</v>
      </c>
      <c r="J104" s="106" cm="1">
        <f t="array" aca="1" ref="J104" ca="1">IF(COUNTIFS('PTC NaTran'!$K$7:$K$15996,"",'PTC NaTran'!$A$7:$A$15996,J$16,'PTC NaTran'!$D$7:$D$15996,$A104,'PTC NaTran'!$C$7:$C$15996,"DEL")&gt;0,J$14,SUMIFS('PTC NaTran'!$K$7:$K$15996,'PTC NaTran'!$A$7:$A$15996,J$16,'PTC NaTran'!$D$7:$D$15996,$A104,'PTC NaTran'!$C$7:$C$15996,"DEL")*1.0026*$F$4/INDIRECT($A$4&amp;"!D9"))</f>
        <v>375.00000000000006</v>
      </c>
      <c r="K104" s="106" cm="1">
        <f t="array" aca="1" ref="K104" ca="1">IF(COUNTIFS('PTC NaTran'!$K$7:$K$15996,"",'PTC NaTran'!$A$7:$A$15996,K$16,'PTC NaTran'!$D$7:$D$15996,$A104,'PTC NaTran'!$C$7:$C$15996,"DEL")&gt;0,K$14,SUMIFS('PTC NaTran'!$K$7:$K$15996,'PTC NaTran'!$A$7:$A$15996,K$16,'PTC NaTran'!$D$7:$D$15996,$A104,'PTC NaTran'!$C$7:$C$15996,"DEL")*1.0026*$F$4/INDIRECT($A$4&amp;"!D9"))</f>
        <v>254.66040000000001</v>
      </c>
      <c r="L104" s="107">
        <f t="shared" ca="1" si="11"/>
        <v>17.491882199999999</v>
      </c>
      <c r="M104" s="51">
        <f t="shared" ca="1" si="15"/>
        <v>0.38305</v>
      </c>
      <c r="N104" s="35" cm="1">
        <f t="array" aca="1" ref="N104" ca="1">IF(ROUND(ROUND(M104,2)-M104,4)=0,_xlfn.XLOOKUP(M104,INDIRECT($A$4&amp;"!$G$41:$G$141"),INDIRECT($A$4&amp;"!$A$41:$A$141"),0,1,1),IF(M104&gt;=1,0,(ROUNDUP(M104,2)-M104)*100*_xlfn.XLOOKUP(M104,INDIRECT($A$4&amp;"!$G$41:$G$141"),INDIRECT($A$4&amp;"!$A$41:$A$141"),0,-1,-1)+(M104-ROUNDDOWN(M104,2))*100*_xlfn.XLOOKUP(M104,INDIRECT($A$4&amp;"!$G$41:$G$141"),INDIRECT($A$4&amp;"!$A$41:$A$141"),0,1,1)))</f>
        <v>1.0000000000000009</v>
      </c>
      <c r="O104" s="66">
        <f t="shared" ca="1" si="16"/>
        <v>254.66040000000001</v>
      </c>
      <c r="S104" s="107">
        <f t="shared" ca="1" si="12"/>
        <v>32.430159375000017</v>
      </c>
      <c r="T104" s="51">
        <f t="shared" ca="1" si="17"/>
        <v>0.71323000000000003</v>
      </c>
      <c r="U104" s="35" cm="1">
        <f t="array" aca="1" ref="U104" ca="1">IF(ROUND(ROUND(T104,2)-T104,4)=0,_xlfn.XLOOKUP(T104,INDIRECT($A$4&amp;"!$G$41:$G$141"),INDIRECT($A$4&amp;"!$A$41:$A$141"),0,1,1),IF(T104&gt;=1,0,(ROUNDUP(T104,2)-T104)*100*_xlfn.XLOOKUP(T104,INDIRECT($A$4&amp;"!$G$41:$G$141"),INDIRECT($A$4&amp;"!$A$41:$A$141"),0,-1,-1)+(T104-ROUNDDOWN(T104,2))*100*_xlfn.XLOOKUP(T104,INDIRECT($A$4&amp;"!$G$41:$G$141"),INDIRECT($A$4&amp;"!$A$41:$A$141"),0,1,1)))</f>
        <v>0.89338500000000054</v>
      </c>
      <c r="V104" s="66">
        <f t="shared" ca="1" si="18"/>
        <v>335.01937500000025</v>
      </c>
    </row>
    <row r="105" spans="1:22" x14ac:dyDescent="0.35">
      <c r="A105" s="32">
        <f t="shared" si="19"/>
        <v>46566</v>
      </c>
      <c r="B105" s="65" cm="1">
        <f t="array" aca="1" ref="B105" ca="1">_xlfn.XLOOKUP(A105,INDIRECT($A$5&amp;"!$AJ$41:$AJ$406"),INDIRECT($A$5&amp;"!$AK$41:$AK$406"))*SUM($F$3:$I$3)</f>
        <v>0</v>
      </c>
      <c r="C105" s="65" cm="1">
        <f t="array" aca="1" ref="C105" ca="1">_xlfn.XLOOKUP(A105,INDIRECT($A$5&amp;"!$AJ$41:$AJ$406"),INDIRECT($A$5&amp;"!$AL$41:$AL$406"))*SUM($F$3:$I$3)</f>
        <v>45</v>
      </c>
      <c r="D105" s="65" cm="1">
        <f t="array" aca="1" ref="D105" ca="1">_xlfn.XLOOKUP(A105,INDIRECT($A$5&amp;"!$AJ$41:$AJ$406"),INDIRECT($A$5&amp;"!$AO$41:$AO$406"))*SUM($F$3:$I$3)</f>
        <v>38.25</v>
      </c>
      <c r="E105" s="34" cm="1">
        <f t="array" ref="E105">SUMPRODUCT(('PT Storengy'!$B$8:$I$372)*('PT Storengy'!$A$8:$A$372=$A105)*('PT Storengy'!$B$5:$I$5=$A$6)*('PT Storengy'!$B$7:$I$7=$A$7))</f>
        <v>0</v>
      </c>
      <c r="F105" s="107">
        <f t="shared" ca="1" si="10"/>
        <v>18.637500000000021</v>
      </c>
      <c r="G105" s="51">
        <f t="shared" ca="1" si="13"/>
        <v>0.40583000000000002</v>
      </c>
      <c r="H105" s="35" cm="1">
        <f t="array" aca="1" ref="H105" ca="1">IF(ROUND(ROUND(G105,2)-G105,4)=0,_xlfn.XLOOKUP(G105,INDIRECT($A$4&amp;"!$G$41:$G$141"),INDIRECT($A$4&amp;"!$A$41:$A$141"),0,1,1),IF(G105&gt;=1,0,(ROUNDUP(G105,2)-G105)*100*_xlfn.XLOOKUP(G105,INDIRECT($A$4&amp;"!$G$41:$G$141"),INDIRECT($A$4&amp;"!$A$41:$A$141"),0,-1,-1)+(G105-ROUNDDOWN(G105,2))*100*_xlfn.XLOOKUP(G105,INDIRECT($A$4&amp;"!$G$41:$G$141"),INDIRECT($A$4&amp;"!$A$41:$A$141"),0,1,1)))</f>
        <v>1.0000000000000009</v>
      </c>
      <c r="I105" s="66">
        <f t="shared" ca="1" si="14"/>
        <v>375.0000000000004</v>
      </c>
      <c r="J105" s="106" cm="1">
        <f t="array" aca="1" ref="J105" ca="1">IF(COUNTIFS('PTC NaTran'!$K$7:$K$15996,"",'PTC NaTran'!$A$7:$A$15996,J$16,'PTC NaTran'!$D$7:$D$15996,$A105,'PTC NaTran'!$C$7:$C$15996,"DEL")&gt;0,J$14,SUMIFS('PTC NaTran'!$K$7:$K$15996,'PTC NaTran'!$A$7:$A$15996,J$16,'PTC NaTran'!$D$7:$D$15996,$A105,'PTC NaTran'!$C$7:$C$15996,"DEL")*1.0026*$F$4/INDIRECT($A$4&amp;"!D9"))</f>
        <v>375.00000000000006</v>
      </c>
      <c r="K105" s="106" cm="1">
        <f t="array" aca="1" ref="K105" ca="1">IF(COUNTIFS('PTC NaTran'!$K$7:$K$15996,"",'PTC NaTran'!$A$7:$A$15996,K$16,'PTC NaTran'!$D$7:$D$15996,$A105,'PTC NaTran'!$C$7:$C$15996,"DEL")&gt;0,K$14,SUMIFS('PTC NaTran'!$K$7:$K$15996,'PTC NaTran'!$A$7:$A$15996,K$16,'PTC NaTran'!$D$7:$D$15996,$A105,'PTC NaTran'!$C$7:$C$15996,"DEL")*1.0026*$F$4/INDIRECT($A$4&amp;"!D9"))</f>
        <v>220.572</v>
      </c>
      <c r="L105" s="107">
        <f t="shared" ca="1" si="11"/>
        <v>17.7124542</v>
      </c>
      <c r="M105" s="51">
        <f t="shared" ca="1" si="15"/>
        <v>0.38871</v>
      </c>
      <c r="N105" s="35" cm="1">
        <f t="array" aca="1" ref="N105" ca="1">IF(ROUND(ROUND(M105,2)-M105,4)=0,_xlfn.XLOOKUP(M105,INDIRECT($A$4&amp;"!$G$41:$G$141"),INDIRECT($A$4&amp;"!$A$41:$A$141"),0,1,1),IF(M105&gt;=1,0,(ROUNDUP(M105,2)-M105)*100*_xlfn.XLOOKUP(M105,INDIRECT($A$4&amp;"!$G$41:$G$141"),INDIRECT($A$4&amp;"!$A$41:$A$141"),0,-1,-1)+(M105-ROUNDDOWN(M105,2))*100*_xlfn.XLOOKUP(M105,INDIRECT($A$4&amp;"!$G$41:$G$141"),INDIRECT($A$4&amp;"!$A$41:$A$141"),0,1,1)))</f>
        <v>1.0000000000000009</v>
      </c>
      <c r="O105" s="66">
        <f t="shared" ca="1" si="16"/>
        <v>220.572</v>
      </c>
      <c r="S105" s="107">
        <f t="shared" ca="1" si="12"/>
        <v>32.763783750000016</v>
      </c>
      <c r="T105" s="51">
        <f t="shared" ca="1" si="17"/>
        <v>0.72067000000000003</v>
      </c>
      <c r="U105" s="35" cm="1">
        <f t="array" aca="1" ref="U105" ca="1">IF(ROUND(ROUND(T105,2)-T105,4)=0,_xlfn.XLOOKUP(T105,INDIRECT($A$4&amp;"!$G$41:$G$141"),INDIRECT($A$4&amp;"!$A$41:$A$141"),0,1,1),IF(T105&gt;=1,0,(ROUNDUP(T105,2)-T105)*100*_xlfn.XLOOKUP(T105,INDIRECT($A$4&amp;"!$G$41:$G$141"),INDIRECT($A$4&amp;"!$A$41:$A$141"),0,-1,-1)+(T105-ROUNDDOWN(T105,2))*100*_xlfn.XLOOKUP(T105,INDIRECT($A$4&amp;"!$G$41:$G$141"),INDIRECT($A$4&amp;"!$A$41:$A$141"),0,1,1)))</f>
        <v>0.88966500000000048</v>
      </c>
      <c r="V105" s="66">
        <f t="shared" ca="1" si="18"/>
        <v>333.62437500000021</v>
      </c>
    </row>
    <row r="106" spans="1:22" x14ac:dyDescent="0.35">
      <c r="A106" s="32">
        <f t="shared" si="19"/>
        <v>46567</v>
      </c>
      <c r="B106" s="65" cm="1">
        <f t="array" aca="1" ref="B106" ca="1">_xlfn.XLOOKUP(A106,INDIRECT($A$5&amp;"!$AJ$41:$AJ$406"),INDIRECT($A$5&amp;"!$AK$41:$AK$406"))*SUM($F$3:$I$3)</f>
        <v>0</v>
      </c>
      <c r="C106" s="65" cm="1">
        <f t="array" aca="1" ref="C106" ca="1">_xlfn.XLOOKUP(A106,INDIRECT($A$5&amp;"!$AJ$41:$AJ$406"),INDIRECT($A$5&amp;"!$AL$41:$AL$406"))*SUM($F$3:$I$3)</f>
        <v>45</v>
      </c>
      <c r="D106" s="65" cm="1">
        <f t="array" aca="1" ref="D106" ca="1">_xlfn.XLOOKUP(A106,INDIRECT($A$5&amp;"!$AJ$41:$AJ$406"),INDIRECT($A$5&amp;"!$AO$41:$AO$406"))*SUM($F$3:$I$3)</f>
        <v>38.25</v>
      </c>
      <c r="E106" s="34" cm="1">
        <f t="array" ref="E106">SUMPRODUCT(('PT Storengy'!$B$8:$I$372)*('PT Storengy'!$A$8:$A$372=$A106)*('PT Storengy'!$B$5:$I$5=$A$6)*('PT Storengy'!$B$7:$I$7=$A$7))</f>
        <v>0</v>
      </c>
      <c r="F106" s="107">
        <f t="shared" ca="1" si="10"/>
        <v>19.012500000000021</v>
      </c>
      <c r="G106" s="51">
        <f t="shared" ca="1" si="13"/>
        <v>0.41416999999999998</v>
      </c>
      <c r="H106" s="35" cm="1">
        <f t="array" aca="1" ref="H106" ca="1">IF(ROUND(ROUND(G106,2)-G106,4)=0,_xlfn.XLOOKUP(G106,INDIRECT($A$4&amp;"!$G$41:$G$141"),INDIRECT($A$4&amp;"!$A$41:$A$141"),0,1,1),IF(G106&gt;=1,0,(ROUNDUP(G106,2)-G106)*100*_xlfn.XLOOKUP(G106,INDIRECT($A$4&amp;"!$G$41:$G$141"),INDIRECT($A$4&amp;"!$A$41:$A$141"),0,-1,-1)+(G106-ROUNDDOWN(G106,2))*100*_xlfn.XLOOKUP(G106,INDIRECT($A$4&amp;"!$G$41:$G$141"),INDIRECT($A$4&amp;"!$A$41:$A$141"),0,1,1)))</f>
        <v>1.0000000000000009</v>
      </c>
      <c r="I106" s="66">
        <f t="shared" ca="1" si="14"/>
        <v>375.0000000000004</v>
      </c>
      <c r="J106" s="106" cm="1">
        <f t="array" aca="1" ref="J106" ca="1">IF(COUNTIFS('PTC NaTran'!$K$7:$K$15996,"",'PTC NaTran'!$A$7:$A$15996,J$16,'PTC NaTran'!$D$7:$D$15996,$A106,'PTC NaTran'!$C$7:$C$15996,"DEL")&gt;0,J$14,SUMIFS('PTC NaTran'!$K$7:$K$15996,'PTC NaTran'!$A$7:$A$15996,J$16,'PTC NaTran'!$D$7:$D$15996,$A106,'PTC NaTran'!$C$7:$C$15996,"DEL")*1.0026*$F$4/INDIRECT($A$4&amp;"!D9"))</f>
        <v>375.00000000000006</v>
      </c>
      <c r="K106" s="106" cm="1">
        <f t="array" aca="1" ref="K106" ca="1">IF(COUNTIFS('PTC NaTran'!$K$7:$K$15996,"",'PTC NaTran'!$A$7:$A$15996,K$16,'PTC NaTran'!$D$7:$D$15996,$A106,'PTC NaTran'!$C$7:$C$15996,"DEL")&gt;0,K$14,SUMIFS('PTC NaTran'!$K$7:$K$15996,'PTC NaTran'!$A$7:$A$15996,K$16,'PTC NaTran'!$D$7:$D$15996,$A106,'PTC NaTran'!$C$7:$C$15996,"DEL")*1.0026*$F$4/INDIRECT($A$4&amp;"!D9"))</f>
        <v>220.572</v>
      </c>
      <c r="L106" s="107">
        <f t="shared" ca="1" si="11"/>
        <v>17.9330262</v>
      </c>
      <c r="M106" s="51">
        <f t="shared" ca="1" si="15"/>
        <v>0.39361000000000002</v>
      </c>
      <c r="N106" s="35" cm="1">
        <f t="array" aca="1" ref="N106" ca="1">IF(ROUND(ROUND(M106,2)-M106,4)=0,_xlfn.XLOOKUP(M106,INDIRECT($A$4&amp;"!$G$41:$G$141"),INDIRECT($A$4&amp;"!$A$41:$A$141"),0,1,1),IF(M106&gt;=1,0,(ROUNDUP(M106,2)-M106)*100*_xlfn.XLOOKUP(M106,INDIRECT($A$4&amp;"!$G$41:$G$141"),INDIRECT($A$4&amp;"!$A$41:$A$141"),0,-1,-1)+(M106-ROUNDDOWN(M106,2))*100*_xlfn.XLOOKUP(M106,INDIRECT($A$4&amp;"!$G$41:$G$141"),INDIRECT($A$4&amp;"!$A$41:$A$141"),0,1,1)))</f>
        <v>1.0000000000000009</v>
      </c>
      <c r="O106" s="66">
        <f t="shared" ca="1" si="16"/>
        <v>220.572</v>
      </c>
      <c r="S106" s="107">
        <f t="shared" ca="1" si="12"/>
        <v>33.096018750000013</v>
      </c>
      <c r="T106" s="51">
        <f t="shared" ca="1" si="17"/>
        <v>0.72807999999999995</v>
      </c>
      <c r="U106" s="35" cm="1">
        <f t="array" aca="1" ref="U106" ca="1">IF(ROUND(ROUND(T106,2)-T106,4)=0,_xlfn.XLOOKUP(T106,INDIRECT($A$4&amp;"!$G$41:$G$141"),INDIRECT($A$4&amp;"!$A$41:$A$141"),0,1,1),IF(T106&gt;=1,0,(ROUNDUP(T106,2)-T106)*100*_xlfn.XLOOKUP(T106,INDIRECT($A$4&amp;"!$G$41:$G$141"),INDIRECT($A$4&amp;"!$A$41:$A$141"),0,-1,-1)+(T106-ROUNDDOWN(T106,2))*100*_xlfn.XLOOKUP(T106,INDIRECT($A$4&amp;"!$G$41:$G$141"),INDIRECT($A$4&amp;"!$A$41:$A$141"),0,1,1)))</f>
        <v>0.88596000000000075</v>
      </c>
      <c r="V106" s="66">
        <f t="shared" ca="1" si="18"/>
        <v>332.23500000000035</v>
      </c>
    </row>
    <row r="107" spans="1:22" x14ac:dyDescent="0.35">
      <c r="A107" s="32">
        <f t="shared" si="19"/>
        <v>46568</v>
      </c>
      <c r="B107" s="65" cm="1">
        <f t="array" aca="1" ref="B107" ca="1">_xlfn.XLOOKUP(A107,INDIRECT($A$5&amp;"!$AJ$41:$AJ$406"),INDIRECT($A$5&amp;"!$AK$41:$AK$406"))*SUM($F$3:$I$3)</f>
        <v>0</v>
      </c>
      <c r="C107" s="65" cm="1">
        <f t="array" aca="1" ref="C107" ca="1">_xlfn.XLOOKUP(A107,INDIRECT($A$5&amp;"!$AJ$41:$AJ$406"),INDIRECT($A$5&amp;"!$AL$41:$AL$406"))*SUM($F$3:$I$3)</f>
        <v>45</v>
      </c>
      <c r="D107" s="65" cm="1">
        <f t="array" aca="1" ref="D107" ca="1">_xlfn.XLOOKUP(A107,INDIRECT($A$5&amp;"!$AJ$41:$AJ$406"),INDIRECT($A$5&amp;"!$AO$41:$AO$406"))*SUM($F$3:$I$3)</f>
        <v>38.25</v>
      </c>
      <c r="E107" s="34" cm="1">
        <f t="array" ref="E107">SUMPRODUCT(('PT Storengy'!$B$8:$I$372)*('PT Storengy'!$A$8:$A$372=$A107)*('PT Storengy'!$B$5:$I$5=$A$6)*('PT Storengy'!$B$7:$I$7=$A$7))</f>
        <v>0</v>
      </c>
      <c r="F107" s="107">
        <f t="shared" ca="1" si="10"/>
        <v>19.387500000000021</v>
      </c>
      <c r="G107" s="51">
        <f t="shared" ca="1" si="13"/>
        <v>0.42249999999999999</v>
      </c>
      <c r="H107" s="35" cm="1">
        <f t="array" aca="1" ref="H107" ca="1">IF(ROUND(ROUND(G107,2)-G107,4)=0,_xlfn.XLOOKUP(G107,INDIRECT($A$4&amp;"!$G$41:$G$141"),INDIRECT($A$4&amp;"!$A$41:$A$141"),0,1,1),IF(G107&gt;=1,0,(ROUNDUP(G107,2)-G107)*100*_xlfn.XLOOKUP(G107,INDIRECT($A$4&amp;"!$G$41:$G$141"),INDIRECT($A$4&amp;"!$A$41:$A$141"),0,-1,-1)+(G107-ROUNDDOWN(G107,2))*100*_xlfn.XLOOKUP(G107,INDIRECT($A$4&amp;"!$G$41:$G$141"),INDIRECT($A$4&amp;"!$A$41:$A$141"),0,1,1)))</f>
        <v>1.0000000000000009</v>
      </c>
      <c r="I107" s="66">
        <f t="shared" ca="1" si="14"/>
        <v>375.0000000000004</v>
      </c>
      <c r="J107" s="106" cm="1">
        <f t="array" aca="1" ref="J107" ca="1">IF(COUNTIFS('PTC NaTran'!$K$7:$K$15996,"",'PTC NaTran'!$A$7:$A$15996,J$16,'PTC NaTran'!$D$7:$D$15996,$A107,'PTC NaTran'!$C$7:$C$15996,"DEL")&gt;0,J$14,SUMIFS('PTC NaTran'!$K$7:$K$15996,'PTC NaTran'!$A$7:$A$15996,J$16,'PTC NaTran'!$D$7:$D$15996,$A107,'PTC NaTran'!$C$7:$C$15996,"DEL")*1.0026*$F$4/INDIRECT($A$4&amp;"!D9"))</f>
        <v>375.00000000000006</v>
      </c>
      <c r="K107" s="106" cm="1">
        <f t="array" aca="1" ref="K107" ca="1">IF(COUNTIFS('PTC NaTran'!$K$7:$K$15996,"",'PTC NaTran'!$A$7:$A$15996,K$16,'PTC NaTran'!$D$7:$D$15996,$A107,'PTC NaTran'!$C$7:$C$15996,"DEL")&gt;0,K$14,SUMIFS('PTC NaTran'!$K$7:$K$15996,'PTC NaTran'!$A$7:$A$15996,K$16,'PTC NaTran'!$D$7:$D$15996,$A107,'PTC NaTran'!$C$7:$C$15996,"DEL")*1.0026*$F$4/INDIRECT($A$4&amp;"!D9"))</f>
        <v>220.572</v>
      </c>
      <c r="L107" s="107">
        <f t="shared" ca="1" si="11"/>
        <v>18.153598200000001</v>
      </c>
      <c r="M107" s="51">
        <f t="shared" ca="1" si="15"/>
        <v>0.39850999999999998</v>
      </c>
      <c r="N107" s="35" cm="1">
        <f t="array" aca="1" ref="N107" ca="1">IF(ROUND(ROUND(M107,2)-M107,4)=0,_xlfn.XLOOKUP(M107,INDIRECT($A$4&amp;"!$G$41:$G$141"),INDIRECT($A$4&amp;"!$A$41:$A$141"),0,1,1),IF(M107&gt;=1,0,(ROUNDUP(M107,2)-M107)*100*_xlfn.XLOOKUP(M107,INDIRECT($A$4&amp;"!$G$41:$G$141"),INDIRECT($A$4&amp;"!$A$41:$A$141"),0,-1,-1)+(M107-ROUNDDOWN(M107,2))*100*_xlfn.XLOOKUP(M107,INDIRECT($A$4&amp;"!$G$41:$G$141"),INDIRECT($A$4&amp;"!$A$41:$A$141"),0,1,1)))</f>
        <v>1.0000000000000009</v>
      </c>
      <c r="O107" s="66">
        <f t="shared" ca="1" si="16"/>
        <v>220.572</v>
      </c>
      <c r="S107" s="107">
        <f t="shared" ca="1" si="12"/>
        <v>33.426868125000013</v>
      </c>
      <c r="T107" s="51">
        <f t="shared" ca="1" si="17"/>
        <v>0.73546999999999996</v>
      </c>
      <c r="U107" s="35" cm="1">
        <f t="array" aca="1" ref="U107" ca="1">IF(ROUND(ROUND(T107,2)-T107,4)=0,_xlfn.XLOOKUP(T107,INDIRECT($A$4&amp;"!$G$41:$G$141"),INDIRECT($A$4&amp;"!$A$41:$A$141"),0,1,1),IF(T107&gt;=1,0,(ROUNDUP(T107,2)-T107)*100*_xlfn.XLOOKUP(T107,INDIRECT($A$4&amp;"!$G$41:$G$141"),INDIRECT($A$4&amp;"!$A$41:$A$141"),0,-1,-1)+(T107-ROUNDDOWN(T107,2))*100*_xlfn.XLOOKUP(T107,INDIRECT($A$4&amp;"!$G$41:$G$141"),INDIRECT($A$4&amp;"!$A$41:$A$141"),0,1,1)))</f>
        <v>0.88226500000000074</v>
      </c>
      <c r="V107" s="66">
        <f t="shared" ca="1" si="18"/>
        <v>330.84937500000035</v>
      </c>
    </row>
    <row r="108" spans="1:22" x14ac:dyDescent="0.35">
      <c r="A108" s="32">
        <f t="shared" si="19"/>
        <v>46569</v>
      </c>
      <c r="B108" s="65" cm="1">
        <f t="array" aca="1" ref="B108" ca="1">_xlfn.XLOOKUP(A108,INDIRECT($A$5&amp;"!$AJ$41:$AJ$406"),INDIRECT($A$5&amp;"!$AK$41:$AK$406"))*SUM($F$3:$I$3)</f>
        <v>0</v>
      </c>
      <c r="C108" s="65" cm="1">
        <f t="array" aca="1" ref="C108" ca="1">_xlfn.XLOOKUP(A108,INDIRECT($A$5&amp;"!$AJ$41:$AJ$406"),INDIRECT($A$5&amp;"!$AL$41:$AL$406"))*SUM($F$3:$I$3)</f>
        <v>45</v>
      </c>
      <c r="D108" s="65" cm="1">
        <f t="array" aca="1" ref="D108" ca="1">_xlfn.XLOOKUP(A108,INDIRECT($A$5&amp;"!$AJ$41:$AJ$406"),INDIRECT($A$5&amp;"!$AO$41:$AO$406"))*SUM($F$3:$I$3)</f>
        <v>38.25</v>
      </c>
      <c r="E108" s="34" cm="1">
        <f t="array" ref="E108">SUMPRODUCT(('PT Storengy'!$B$8:$I$372)*('PT Storengy'!$A$8:$A$372=$A108)*('PT Storengy'!$B$5:$I$5=$A$6)*('PT Storengy'!$B$7:$I$7=$A$7))</f>
        <v>0</v>
      </c>
      <c r="F108" s="107">
        <f t="shared" ca="1" si="10"/>
        <v>19.762500000000021</v>
      </c>
      <c r="G108" s="51">
        <f t="shared" ca="1" si="13"/>
        <v>0.43082999999999999</v>
      </c>
      <c r="H108" s="35" cm="1">
        <f t="array" aca="1" ref="H108" ca="1">IF(ROUND(ROUND(G108,2)-G108,4)=0,_xlfn.XLOOKUP(G108,INDIRECT($A$4&amp;"!$G$41:$G$141"),INDIRECT($A$4&amp;"!$A$41:$A$141"),0,1,1),IF(G108&gt;=1,0,(ROUNDUP(G108,2)-G108)*100*_xlfn.XLOOKUP(G108,INDIRECT($A$4&amp;"!$G$41:$G$141"),INDIRECT($A$4&amp;"!$A$41:$A$141"),0,-1,-1)+(G108-ROUNDDOWN(G108,2))*100*_xlfn.XLOOKUP(G108,INDIRECT($A$4&amp;"!$G$41:$G$141"),INDIRECT($A$4&amp;"!$A$41:$A$141"),0,1,1)))</f>
        <v>1.0000000000000009</v>
      </c>
      <c r="I108" s="66">
        <f t="shared" ca="1" si="14"/>
        <v>375.0000000000004</v>
      </c>
      <c r="J108" s="106" cm="1">
        <f t="array" aca="1" ref="J108" ca="1">IF(COUNTIFS('PTC NaTran'!$K$7:$K$15996,"",'PTC NaTran'!$A$7:$A$15996,J$16,'PTC NaTran'!$D$7:$D$15996,$A108,'PTC NaTran'!$C$7:$C$15996,"DEL")&gt;0,J$14,SUMIFS('PTC NaTran'!$K$7:$K$15996,'PTC NaTran'!$A$7:$A$15996,J$16,'PTC NaTran'!$D$7:$D$15996,$A108,'PTC NaTran'!$C$7:$C$15996,"DEL")*1.0026*$F$4/INDIRECT($A$4&amp;"!D9"))</f>
        <v>375.00000000000006</v>
      </c>
      <c r="K108" s="106" cm="1">
        <f t="array" aca="1" ref="K108" ca="1">IF(COUNTIFS('PTC NaTran'!$K$7:$K$15996,"",'PTC NaTran'!$A$7:$A$15996,K$16,'PTC NaTran'!$D$7:$D$15996,$A108,'PTC NaTran'!$C$7:$C$15996,"DEL")&gt;0,K$14,SUMIFS('PTC NaTran'!$K$7:$K$15996,'PTC NaTran'!$A$7:$A$15996,K$16,'PTC NaTran'!$D$7:$D$15996,$A108,'PTC NaTran'!$C$7:$C$15996,"DEL")*1.0026*$F$4/INDIRECT($A$4&amp;"!D9"))</f>
        <v>220.572</v>
      </c>
      <c r="L108" s="107">
        <f t="shared" ca="1" si="11"/>
        <v>18.374170200000002</v>
      </c>
      <c r="M108" s="51">
        <f t="shared" ca="1" si="15"/>
        <v>0.40340999999999999</v>
      </c>
      <c r="N108" s="35" cm="1">
        <f t="array" aca="1" ref="N108" ca="1">IF(ROUND(ROUND(M108,2)-M108,4)=0,_xlfn.XLOOKUP(M108,INDIRECT($A$4&amp;"!$G$41:$G$141"),INDIRECT($A$4&amp;"!$A$41:$A$141"),0,1,1),IF(M108&gt;=1,0,(ROUNDUP(M108,2)-M108)*100*_xlfn.XLOOKUP(M108,INDIRECT($A$4&amp;"!$G$41:$G$141"),INDIRECT($A$4&amp;"!$A$41:$A$141"),0,-1,-1)+(M108-ROUNDDOWN(M108,2))*100*_xlfn.XLOOKUP(M108,INDIRECT($A$4&amp;"!$G$41:$G$141"),INDIRECT($A$4&amp;"!$A$41:$A$141"),0,1,1)))</f>
        <v>1.0000000000000009</v>
      </c>
      <c r="O108" s="66">
        <f t="shared" ca="1" si="16"/>
        <v>220.572</v>
      </c>
      <c r="S108" s="107">
        <f t="shared" ca="1" si="12"/>
        <v>33.75633937500001</v>
      </c>
      <c r="T108" s="51">
        <f t="shared" ca="1" si="17"/>
        <v>0.74282000000000004</v>
      </c>
      <c r="U108" s="35" cm="1">
        <f t="array" aca="1" ref="U108" ca="1">IF(ROUND(ROUND(T108,2)-T108,4)=0,_xlfn.XLOOKUP(T108,INDIRECT($A$4&amp;"!$G$41:$G$141"),INDIRECT($A$4&amp;"!$A$41:$A$141"),0,1,1),IF(T108&gt;=1,0,(ROUNDUP(T108,2)-T108)*100*_xlfn.XLOOKUP(T108,INDIRECT($A$4&amp;"!$G$41:$G$141"),INDIRECT($A$4&amp;"!$A$41:$A$141"),0,-1,-1)+(T108-ROUNDDOWN(T108,2))*100*_xlfn.XLOOKUP(T108,INDIRECT($A$4&amp;"!$G$41:$G$141"),INDIRECT($A$4&amp;"!$A$41:$A$141"),0,1,1)))</f>
        <v>0.87859000000000065</v>
      </c>
      <c r="V108" s="66">
        <f t="shared" ca="1" si="18"/>
        <v>329.47125000000028</v>
      </c>
    </row>
    <row r="109" spans="1:22" x14ac:dyDescent="0.35">
      <c r="A109" s="32">
        <f t="shared" si="19"/>
        <v>46570</v>
      </c>
      <c r="B109" s="65" cm="1">
        <f t="array" aca="1" ref="B109" ca="1">_xlfn.XLOOKUP(A109,INDIRECT($A$5&amp;"!$AJ$41:$AJ$406"),INDIRECT($A$5&amp;"!$AK$41:$AK$406"))*SUM($F$3:$I$3)</f>
        <v>0</v>
      </c>
      <c r="C109" s="65" cm="1">
        <f t="array" aca="1" ref="C109" ca="1">_xlfn.XLOOKUP(A109,INDIRECT($A$5&amp;"!$AJ$41:$AJ$406"),INDIRECT($A$5&amp;"!$AL$41:$AL$406"))*SUM($F$3:$I$3)</f>
        <v>45</v>
      </c>
      <c r="D109" s="65" cm="1">
        <f t="array" aca="1" ref="D109" ca="1">_xlfn.XLOOKUP(A109,INDIRECT($A$5&amp;"!$AJ$41:$AJ$406"),INDIRECT($A$5&amp;"!$AO$41:$AO$406"))*SUM($F$3:$I$3)</f>
        <v>38.25</v>
      </c>
      <c r="E109" s="34" cm="1">
        <f t="array" ref="E109">SUMPRODUCT(('PT Storengy'!$B$8:$I$372)*('PT Storengy'!$A$8:$A$372=$A109)*('PT Storengy'!$B$5:$I$5=$A$6)*('PT Storengy'!$B$7:$I$7=$A$7))</f>
        <v>0</v>
      </c>
      <c r="F109" s="107">
        <f t="shared" ca="1" si="10"/>
        <v>20.137500000000021</v>
      </c>
      <c r="G109" s="51">
        <f t="shared" ca="1" si="13"/>
        <v>0.43917</v>
      </c>
      <c r="H109" s="35" cm="1">
        <f t="array" aca="1" ref="H109" ca="1">IF(ROUND(ROUND(G109,2)-G109,4)=0,_xlfn.XLOOKUP(G109,INDIRECT($A$4&amp;"!$G$41:$G$141"),INDIRECT($A$4&amp;"!$A$41:$A$141"),0,1,1),IF(G109&gt;=1,0,(ROUNDUP(G109,2)-G109)*100*_xlfn.XLOOKUP(G109,INDIRECT($A$4&amp;"!$G$41:$G$141"),INDIRECT($A$4&amp;"!$A$41:$A$141"),0,-1,-1)+(G109-ROUNDDOWN(G109,2))*100*_xlfn.XLOOKUP(G109,INDIRECT($A$4&amp;"!$G$41:$G$141"),INDIRECT($A$4&amp;"!$A$41:$A$141"),0,1,1)))</f>
        <v>1.0000000000000009</v>
      </c>
      <c r="I109" s="66">
        <f t="shared" ca="1" si="14"/>
        <v>375.0000000000004</v>
      </c>
      <c r="J109" s="106" cm="1">
        <f t="array" aca="1" ref="J109" ca="1">IF(COUNTIFS('PTC NaTran'!$K$7:$K$15996,"",'PTC NaTran'!$A$7:$A$15996,J$16,'PTC NaTran'!$D$7:$D$15996,$A109,'PTC NaTran'!$C$7:$C$15996,"DEL")&gt;0,J$14,SUMIFS('PTC NaTran'!$K$7:$K$15996,'PTC NaTran'!$A$7:$A$15996,J$16,'PTC NaTran'!$D$7:$D$15996,$A109,'PTC NaTran'!$C$7:$C$15996,"DEL")*1.0026*$F$4/INDIRECT($A$4&amp;"!D9"))</f>
        <v>375.00000000000006</v>
      </c>
      <c r="K109" s="106" cm="1">
        <f t="array" aca="1" ref="K109" ca="1">IF(COUNTIFS('PTC NaTran'!$K$7:$K$15996,"",'PTC NaTran'!$A$7:$A$15996,K$16,'PTC NaTran'!$D$7:$D$15996,$A109,'PTC NaTran'!$C$7:$C$15996,"DEL")&gt;0,K$14,SUMIFS('PTC NaTran'!$K$7:$K$15996,'PTC NaTran'!$A$7:$A$15996,K$16,'PTC NaTran'!$D$7:$D$15996,$A109,'PTC NaTran'!$C$7:$C$15996,"DEL")*1.0026*$F$4/INDIRECT($A$4&amp;"!D9"))</f>
        <v>220.572</v>
      </c>
      <c r="L109" s="107">
        <f t="shared" ca="1" si="11"/>
        <v>18.594742200000002</v>
      </c>
      <c r="M109" s="51">
        <f t="shared" ca="1" si="15"/>
        <v>0.40831000000000001</v>
      </c>
      <c r="N109" s="35" cm="1">
        <f t="array" aca="1" ref="N109" ca="1">IF(ROUND(ROUND(M109,2)-M109,4)=0,_xlfn.XLOOKUP(M109,INDIRECT($A$4&amp;"!$G$41:$G$141"),INDIRECT($A$4&amp;"!$A$41:$A$141"),0,1,1),IF(M109&gt;=1,0,(ROUNDUP(M109,2)-M109)*100*_xlfn.XLOOKUP(M109,INDIRECT($A$4&amp;"!$G$41:$G$141"),INDIRECT($A$4&amp;"!$A$41:$A$141"),0,-1,-1)+(M109-ROUNDDOWN(M109,2))*100*_xlfn.XLOOKUP(M109,INDIRECT($A$4&amp;"!$G$41:$G$141"),INDIRECT($A$4&amp;"!$A$41:$A$141"),0,1,1)))</f>
        <v>1.0000000000000009</v>
      </c>
      <c r="O109" s="66">
        <f t="shared" ca="1" si="16"/>
        <v>220.572</v>
      </c>
      <c r="S109" s="107">
        <f t="shared" ca="1" si="12"/>
        <v>34.084438125000013</v>
      </c>
      <c r="T109" s="51">
        <f t="shared" ca="1" si="17"/>
        <v>0.75014000000000003</v>
      </c>
      <c r="U109" s="35" cm="1">
        <f t="array" aca="1" ref="U109" ca="1">IF(ROUND(ROUND(T109,2)-T109,4)=0,_xlfn.XLOOKUP(T109,INDIRECT($A$4&amp;"!$G$41:$G$141"),INDIRECT($A$4&amp;"!$A$41:$A$141"),0,1,1),IF(T109&gt;=1,0,(ROUNDUP(T109,2)-T109)*100*_xlfn.XLOOKUP(T109,INDIRECT($A$4&amp;"!$G$41:$G$141"),INDIRECT($A$4&amp;"!$A$41:$A$141"),0,-1,-1)+(T109-ROUNDDOWN(T109,2))*100*_xlfn.XLOOKUP(T109,INDIRECT($A$4&amp;"!$G$41:$G$141"),INDIRECT($A$4&amp;"!$A$41:$A$141"),0,1,1)))</f>
        <v>0.87493000000000065</v>
      </c>
      <c r="V109" s="66">
        <f t="shared" ca="1" si="18"/>
        <v>328.09875000000028</v>
      </c>
    </row>
    <row r="110" spans="1:22" x14ac:dyDescent="0.35">
      <c r="A110" s="32">
        <f t="shared" si="19"/>
        <v>46571</v>
      </c>
      <c r="B110" s="65" cm="1">
        <f t="array" aca="1" ref="B110" ca="1">_xlfn.XLOOKUP(A110,INDIRECT($A$5&amp;"!$AJ$41:$AJ$406"),INDIRECT($A$5&amp;"!$AK$41:$AK$406"))*SUM($F$3:$I$3)</f>
        <v>0</v>
      </c>
      <c r="C110" s="65" cm="1">
        <f t="array" aca="1" ref="C110" ca="1">_xlfn.XLOOKUP(A110,INDIRECT($A$5&amp;"!$AJ$41:$AJ$406"),INDIRECT($A$5&amp;"!$AL$41:$AL$406"))*SUM($F$3:$I$3)</f>
        <v>45</v>
      </c>
      <c r="D110" s="65" cm="1">
        <f t="array" aca="1" ref="D110" ca="1">_xlfn.XLOOKUP(A110,INDIRECT($A$5&amp;"!$AJ$41:$AJ$406"),INDIRECT($A$5&amp;"!$AO$41:$AO$406"))*SUM($F$3:$I$3)</f>
        <v>38.25</v>
      </c>
      <c r="E110" s="34" cm="1">
        <f t="array" ref="E110">SUMPRODUCT(('PT Storengy'!$B$8:$I$372)*('PT Storengy'!$A$8:$A$372=$A110)*('PT Storengy'!$B$5:$I$5=$A$6)*('PT Storengy'!$B$7:$I$7=$A$7))</f>
        <v>0</v>
      </c>
      <c r="F110" s="107">
        <f t="shared" ca="1" si="10"/>
        <v>20.512500000000021</v>
      </c>
      <c r="G110" s="51">
        <f t="shared" ca="1" si="13"/>
        <v>0.44750000000000001</v>
      </c>
      <c r="H110" s="35" cm="1">
        <f t="array" aca="1" ref="H110" ca="1">IF(ROUND(ROUND(G110,2)-G110,4)=0,_xlfn.XLOOKUP(G110,INDIRECT($A$4&amp;"!$G$41:$G$141"),INDIRECT($A$4&amp;"!$A$41:$A$141"),0,1,1),IF(G110&gt;=1,0,(ROUNDUP(G110,2)-G110)*100*_xlfn.XLOOKUP(G110,INDIRECT($A$4&amp;"!$G$41:$G$141"),INDIRECT($A$4&amp;"!$A$41:$A$141"),0,-1,-1)+(G110-ROUNDDOWN(G110,2))*100*_xlfn.XLOOKUP(G110,INDIRECT($A$4&amp;"!$G$41:$G$141"),INDIRECT($A$4&amp;"!$A$41:$A$141"),0,1,1)))</f>
        <v>1.0000000000000009</v>
      </c>
      <c r="I110" s="66">
        <f t="shared" ca="1" si="14"/>
        <v>375.0000000000004</v>
      </c>
      <c r="J110" s="106" cm="1">
        <f t="array" aca="1" ref="J110" ca="1">IF(COUNTIFS('PTC NaTran'!$K$7:$K$15996,"",'PTC NaTran'!$A$7:$A$15996,J$16,'PTC NaTran'!$D$7:$D$15996,$A110,'PTC NaTran'!$C$7:$C$15996,"DEL")&gt;0,J$14,SUMIFS('PTC NaTran'!$K$7:$K$15996,'PTC NaTran'!$A$7:$A$15996,J$16,'PTC NaTran'!$D$7:$D$15996,$A110,'PTC NaTran'!$C$7:$C$15996,"DEL")*1.0026*$F$4/INDIRECT($A$4&amp;"!D9"))</f>
        <v>375.00000000000006</v>
      </c>
      <c r="K110" s="106" cm="1">
        <f t="array" aca="1" ref="K110" ca="1">IF(COUNTIFS('PTC NaTran'!$K$7:$K$15996,"",'PTC NaTran'!$A$7:$A$15996,K$16,'PTC NaTran'!$D$7:$D$15996,$A110,'PTC NaTran'!$C$7:$C$15996,"DEL")&gt;0,K$14,SUMIFS('PTC NaTran'!$K$7:$K$15996,'PTC NaTran'!$A$7:$A$15996,K$16,'PTC NaTran'!$D$7:$D$15996,$A110,'PTC NaTran'!$C$7:$C$15996,"DEL")*1.0026*$F$4/INDIRECT($A$4&amp;"!D9"))</f>
        <v>223.57980000000001</v>
      </c>
      <c r="L110" s="107">
        <f t="shared" ca="1" si="11"/>
        <v>18.818322000000002</v>
      </c>
      <c r="M110" s="51">
        <f t="shared" ca="1" si="15"/>
        <v>0.41321999999999998</v>
      </c>
      <c r="N110" s="35" cm="1">
        <f t="array" aca="1" ref="N110" ca="1">IF(ROUND(ROUND(M110,2)-M110,4)=0,_xlfn.XLOOKUP(M110,INDIRECT($A$4&amp;"!$G$41:$G$141"),INDIRECT($A$4&amp;"!$A$41:$A$141"),0,1,1),IF(M110&gt;=1,0,(ROUNDUP(M110,2)-M110)*100*_xlfn.XLOOKUP(M110,INDIRECT($A$4&amp;"!$G$41:$G$141"),INDIRECT($A$4&amp;"!$A$41:$A$141"),0,-1,-1)+(M110-ROUNDDOWN(M110,2))*100*_xlfn.XLOOKUP(M110,INDIRECT($A$4&amp;"!$G$41:$G$141"),INDIRECT($A$4&amp;"!$A$41:$A$141"),0,1,1)))</f>
        <v>1.0000000000000009</v>
      </c>
      <c r="O110" s="66">
        <f t="shared" ca="1" si="16"/>
        <v>223.57980000000001</v>
      </c>
      <c r="S110" s="107">
        <f t="shared" ca="1" si="12"/>
        <v>34.411170000000013</v>
      </c>
      <c r="T110" s="51">
        <f t="shared" ca="1" si="17"/>
        <v>0.75743000000000005</v>
      </c>
      <c r="U110" s="35" cm="1">
        <f t="array" aca="1" ref="U110" ca="1">IF(ROUND(ROUND(T110,2)-T110,4)=0,_xlfn.XLOOKUP(T110,INDIRECT($A$4&amp;"!$G$41:$G$141"),INDIRECT($A$4&amp;"!$A$41:$A$141"),0,1,1),IF(T110&gt;=1,0,(ROUNDUP(T110,2)-T110)*100*_xlfn.XLOOKUP(T110,INDIRECT($A$4&amp;"!$G$41:$G$141"),INDIRECT($A$4&amp;"!$A$41:$A$141"),0,-1,-1)+(T110-ROUNDDOWN(T110,2))*100*_xlfn.XLOOKUP(T110,INDIRECT($A$4&amp;"!$G$41:$G$141"),INDIRECT($A$4&amp;"!$A$41:$A$141"),0,1,1)))</f>
        <v>0.87128500000000064</v>
      </c>
      <c r="V110" s="66">
        <f t="shared" ca="1" si="18"/>
        <v>326.73187500000029</v>
      </c>
    </row>
    <row r="111" spans="1:22" x14ac:dyDescent="0.35">
      <c r="A111" s="32">
        <f t="shared" si="19"/>
        <v>46572</v>
      </c>
      <c r="B111" s="65" cm="1">
        <f t="array" aca="1" ref="B111" ca="1">_xlfn.XLOOKUP(A111,INDIRECT($A$5&amp;"!$AJ$41:$AJ$406"),INDIRECT($A$5&amp;"!$AK$41:$AK$406"))*SUM($F$3:$I$3)</f>
        <v>0</v>
      </c>
      <c r="C111" s="65" cm="1">
        <f t="array" aca="1" ref="C111" ca="1">_xlfn.XLOOKUP(A111,INDIRECT($A$5&amp;"!$AJ$41:$AJ$406"),INDIRECT($A$5&amp;"!$AL$41:$AL$406"))*SUM($F$3:$I$3)</f>
        <v>45</v>
      </c>
      <c r="D111" s="65" cm="1">
        <f t="array" aca="1" ref="D111" ca="1">_xlfn.XLOOKUP(A111,INDIRECT($A$5&amp;"!$AJ$41:$AJ$406"),INDIRECT($A$5&amp;"!$AO$41:$AO$406"))*SUM($F$3:$I$3)</f>
        <v>38.25</v>
      </c>
      <c r="E111" s="34" cm="1">
        <f t="array" ref="E111">SUMPRODUCT(('PT Storengy'!$B$8:$I$372)*('PT Storengy'!$A$8:$A$372=$A111)*('PT Storengy'!$B$5:$I$5=$A$6)*('PT Storengy'!$B$7:$I$7=$A$7))</f>
        <v>0</v>
      </c>
      <c r="F111" s="107">
        <f t="shared" ca="1" si="10"/>
        <v>20.887500000000021</v>
      </c>
      <c r="G111" s="51">
        <f t="shared" ca="1" si="13"/>
        <v>0.45583000000000001</v>
      </c>
      <c r="H111" s="35" cm="1">
        <f t="array" aca="1" ref="H111" ca="1">IF(ROUND(ROUND(G111,2)-G111,4)=0,_xlfn.XLOOKUP(G111,INDIRECT($A$4&amp;"!$G$41:$G$141"),INDIRECT($A$4&amp;"!$A$41:$A$141"),0,1,1),IF(G111&gt;=1,0,(ROUNDUP(G111,2)-G111)*100*_xlfn.XLOOKUP(G111,INDIRECT($A$4&amp;"!$G$41:$G$141"),INDIRECT($A$4&amp;"!$A$41:$A$141"),0,-1,-1)+(G111-ROUNDDOWN(G111,2))*100*_xlfn.XLOOKUP(G111,INDIRECT($A$4&amp;"!$G$41:$G$141"),INDIRECT($A$4&amp;"!$A$41:$A$141"),0,1,1)))</f>
        <v>1.0000000000000009</v>
      </c>
      <c r="I111" s="66">
        <f t="shared" ca="1" si="14"/>
        <v>375.0000000000004</v>
      </c>
      <c r="J111" s="106" cm="1">
        <f t="array" aca="1" ref="J111" ca="1">IF(COUNTIFS('PTC NaTran'!$K$7:$K$15996,"",'PTC NaTran'!$A$7:$A$15996,J$16,'PTC NaTran'!$D$7:$D$15996,$A111,'PTC NaTran'!$C$7:$C$15996,"DEL")&gt;0,J$14,SUMIFS('PTC NaTran'!$K$7:$K$15996,'PTC NaTran'!$A$7:$A$15996,J$16,'PTC NaTran'!$D$7:$D$15996,$A111,'PTC NaTran'!$C$7:$C$15996,"DEL")*1.0026*$F$4/INDIRECT($A$4&amp;"!D9"))</f>
        <v>375.00000000000006</v>
      </c>
      <c r="K111" s="106" cm="1">
        <f t="array" aca="1" ref="K111" ca="1">IF(COUNTIFS('PTC NaTran'!$K$7:$K$15996,"",'PTC NaTran'!$A$7:$A$15996,K$16,'PTC NaTran'!$D$7:$D$15996,$A111,'PTC NaTran'!$C$7:$C$15996,"DEL")&gt;0,K$14,SUMIFS('PTC NaTran'!$K$7:$K$15996,'PTC NaTran'!$A$7:$A$15996,K$16,'PTC NaTran'!$D$7:$D$15996,$A111,'PTC NaTran'!$C$7:$C$15996,"DEL")*1.0026*$F$4/INDIRECT($A$4&amp;"!D9"))</f>
        <v>223.57980000000001</v>
      </c>
      <c r="L111" s="107">
        <f t="shared" ca="1" si="11"/>
        <v>19.041901800000002</v>
      </c>
      <c r="M111" s="51">
        <f t="shared" ca="1" si="15"/>
        <v>0.41818</v>
      </c>
      <c r="N111" s="35" cm="1">
        <f t="array" aca="1" ref="N111" ca="1">IF(ROUND(ROUND(M111,2)-M111,4)=0,_xlfn.XLOOKUP(M111,INDIRECT($A$4&amp;"!$G$41:$G$141"),INDIRECT($A$4&amp;"!$A$41:$A$141"),0,1,1),IF(M111&gt;=1,0,(ROUNDUP(M111,2)-M111)*100*_xlfn.XLOOKUP(M111,INDIRECT($A$4&amp;"!$G$41:$G$141"),INDIRECT($A$4&amp;"!$A$41:$A$141"),0,-1,-1)+(M111-ROUNDDOWN(M111,2))*100*_xlfn.XLOOKUP(M111,INDIRECT($A$4&amp;"!$G$41:$G$141"),INDIRECT($A$4&amp;"!$A$41:$A$141"),0,1,1)))</f>
        <v>1.0000000000000009</v>
      </c>
      <c r="O111" s="66">
        <f t="shared" ca="1" si="16"/>
        <v>223.57980000000001</v>
      </c>
      <c r="S111" s="107">
        <f t="shared" ca="1" si="12"/>
        <v>34.736540625000011</v>
      </c>
      <c r="T111" s="51">
        <f t="shared" ca="1" si="17"/>
        <v>0.76468999999999998</v>
      </c>
      <c r="U111" s="35" cm="1">
        <f t="array" aca="1" ref="U111" ca="1">IF(ROUND(ROUND(T111,2)-T111,4)=0,_xlfn.XLOOKUP(T111,INDIRECT($A$4&amp;"!$G$41:$G$141"),INDIRECT($A$4&amp;"!$A$41:$A$141"),0,1,1),IF(T111&gt;=1,0,(ROUNDUP(T111,2)-T111)*100*_xlfn.XLOOKUP(T111,INDIRECT($A$4&amp;"!$G$41:$G$141"),INDIRECT($A$4&amp;"!$A$41:$A$141"),0,-1,-1)+(T111-ROUNDDOWN(T111,2))*100*_xlfn.XLOOKUP(T111,INDIRECT($A$4&amp;"!$G$41:$G$141"),INDIRECT($A$4&amp;"!$A$41:$A$141"),0,1,1)))</f>
        <v>0.86765500000000073</v>
      </c>
      <c r="V111" s="66">
        <f t="shared" ca="1" si="18"/>
        <v>325.3706250000003</v>
      </c>
    </row>
    <row r="112" spans="1:22" x14ac:dyDescent="0.35">
      <c r="A112" s="32">
        <f t="shared" si="19"/>
        <v>46573</v>
      </c>
      <c r="B112" s="65" cm="1">
        <f t="array" aca="1" ref="B112" ca="1">_xlfn.XLOOKUP(A112,INDIRECT($A$5&amp;"!$AJ$41:$AJ$406"),INDIRECT($A$5&amp;"!$AK$41:$AK$406"))*SUM($F$3:$I$3)</f>
        <v>0</v>
      </c>
      <c r="C112" s="65" cm="1">
        <f t="array" aca="1" ref="C112" ca="1">_xlfn.XLOOKUP(A112,INDIRECT($A$5&amp;"!$AJ$41:$AJ$406"),INDIRECT($A$5&amp;"!$AL$41:$AL$406"))*SUM($F$3:$I$3)</f>
        <v>45</v>
      </c>
      <c r="D112" s="65" cm="1">
        <f t="array" aca="1" ref="D112" ca="1">_xlfn.XLOOKUP(A112,INDIRECT($A$5&amp;"!$AJ$41:$AJ$406"),INDIRECT($A$5&amp;"!$AO$41:$AO$406"))*SUM($F$3:$I$3)</f>
        <v>38.25</v>
      </c>
      <c r="E112" s="34" cm="1">
        <f t="array" ref="E112">SUMPRODUCT(('PT Storengy'!$B$8:$I$372)*('PT Storengy'!$A$8:$A$372=$A112)*('PT Storengy'!$B$5:$I$5=$A$6)*('PT Storengy'!$B$7:$I$7=$A$7))</f>
        <v>0</v>
      </c>
      <c r="F112" s="107">
        <f t="shared" ca="1" si="10"/>
        <v>21.262500000000021</v>
      </c>
      <c r="G112" s="51">
        <f t="shared" ca="1" si="13"/>
        <v>0.46417000000000003</v>
      </c>
      <c r="H112" s="35" cm="1">
        <f t="array" aca="1" ref="H112" ca="1">IF(ROUND(ROUND(G112,2)-G112,4)=0,_xlfn.XLOOKUP(G112,INDIRECT($A$4&amp;"!$G$41:$G$141"),INDIRECT($A$4&amp;"!$A$41:$A$141"),0,1,1),IF(G112&gt;=1,0,(ROUNDUP(G112,2)-G112)*100*_xlfn.XLOOKUP(G112,INDIRECT($A$4&amp;"!$G$41:$G$141"),INDIRECT($A$4&amp;"!$A$41:$A$141"),0,-1,-1)+(G112-ROUNDDOWN(G112,2))*100*_xlfn.XLOOKUP(G112,INDIRECT($A$4&amp;"!$G$41:$G$141"),INDIRECT($A$4&amp;"!$A$41:$A$141"),0,1,1)))</f>
        <v>1.0000000000000009</v>
      </c>
      <c r="I112" s="66">
        <f t="shared" ca="1" si="14"/>
        <v>375.0000000000004</v>
      </c>
      <c r="J112" s="106" cm="1">
        <f t="array" aca="1" ref="J112" ca="1">IF(COUNTIFS('PTC NaTran'!$K$7:$K$15996,"",'PTC NaTran'!$A$7:$A$15996,J$16,'PTC NaTran'!$D$7:$D$15996,$A112,'PTC NaTran'!$C$7:$C$15996,"DEL")&gt;0,J$14,SUMIFS('PTC NaTran'!$K$7:$K$15996,'PTC NaTran'!$A$7:$A$15996,J$16,'PTC NaTran'!$D$7:$D$15996,$A112,'PTC NaTran'!$C$7:$C$15996,"DEL")*1.0026*$F$4/INDIRECT($A$4&amp;"!D9"))</f>
        <v>375.00000000000006</v>
      </c>
      <c r="K112" s="106" cm="1">
        <f t="array" aca="1" ref="K112" ca="1">IF(COUNTIFS('PTC NaTran'!$K$7:$K$15996,"",'PTC NaTran'!$A$7:$A$15996,K$16,'PTC NaTran'!$D$7:$D$15996,$A112,'PTC NaTran'!$C$7:$C$15996,"DEL")&gt;0,K$14,SUMIFS('PTC NaTran'!$K$7:$K$15996,'PTC NaTran'!$A$7:$A$15996,K$16,'PTC NaTran'!$D$7:$D$15996,$A112,'PTC NaTran'!$C$7:$C$15996,"DEL")*1.0026*$F$4/INDIRECT($A$4&amp;"!D9"))</f>
        <v>252.65520000000004</v>
      </c>
      <c r="L112" s="107">
        <f t="shared" ca="1" si="11"/>
        <v>19.294557000000001</v>
      </c>
      <c r="M112" s="51">
        <f t="shared" ca="1" si="15"/>
        <v>0.42315000000000003</v>
      </c>
      <c r="N112" s="35" cm="1">
        <f t="array" aca="1" ref="N112" ca="1">IF(ROUND(ROUND(M112,2)-M112,4)=0,_xlfn.XLOOKUP(M112,INDIRECT($A$4&amp;"!$G$41:$G$141"),INDIRECT($A$4&amp;"!$A$41:$A$141"),0,1,1),IF(M112&gt;=1,0,(ROUNDUP(M112,2)-M112)*100*_xlfn.XLOOKUP(M112,INDIRECT($A$4&amp;"!$G$41:$G$141"),INDIRECT($A$4&amp;"!$A$41:$A$141"),0,-1,-1)+(M112-ROUNDDOWN(M112,2))*100*_xlfn.XLOOKUP(M112,INDIRECT($A$4&amp;"!$G$41:$G$141"),INDIRECT($A$4&amp;"!$A$41:$A$141"),0,1,1)))</f>
        <v>1.0000000000000009</v>
      </c>
      <c r="O112" s="66">
        <f t="shared" ca="1" si="16"/>
        <v>252.65520000000004</v>
      </c>
      <c r="S112" s="107">
        <f t="shared" ca="1" si="12"/>
        <v>35.060555625000013</v>
      </c>
      <c r="T112" s="51">
        <f t="shared" ca="1" si="17"/>
        <v>0.77192000000000005</v>
      </c>
      <c r="U112" s="35" cm="1">
        <f t="array" aca="1" ref="U112" ca="1">IF(ROUND(ROUND(T112,2)-T112,4)=0,_xlfn.XLOOKUP(T112,INDIRECT($A$4&amp;"!$G$41:$G$141"),INDIRECT($A$4&amp;"!$A$41:$A$141"),0,1,1),IF(T112&gt;=1,0,(ROUNDUP(T112,2)-T112)*100*_xlfn.XLOOKUP(T112,INDIRECT($A$4&amp;"!$G$41:$G$141"),INDIRECT($A$4&amp;"!$A$41:$A$141"),0,-1,-1)+(T112-ROUNDDOWN(T112,2))*100*_xlfn.XLOOKUP(T112,INDIRECT($A$4&amp;"!$G$41:$G$141"),INDIRECT($A$4&amp;"!$A$41:$A$141"),0,1,1)))</f>
        <v>0.8640400000000007</v>
      </c>
      <c r="V112" s="66">
        <f t="shared" ca="1" si="18"/>
        <v>324.01500000000033</v>
      </c>
    </row>
    <row r="113" spans="1:22" x14ac:dyDescent="0.35">
      <c r="A113" s="32">
        <f t="shared" si="19"/>
        <v>46574</v>
      </c>
      <c r="B113" s="65" cm="1">
        <f t="array" aca="1" ref="B113" ca="1">_xlfn.XLOOKUP(A113,INDIRECT($A$5&amp;"!$AJ$41:$AJ$406"),INDIRECT($A$5&amp;"!$AK$41:$AK$406"))*SUM($F$3:$I$3)</f>
        <v>0</v>
      </c>
      <c r="C113" s="65" cm="1">
        <f t="array" aca="1" ref="C113" ca="1">_xlfn.XLOOKUP(A113,INDIRECT($A$5&amp;"!$AJ$41:$AJ$406"),INDIRECT($A$5&amp;"!$AL$41:$AL$406"))*SUM($F$3:$I$3)</f>
        <v>45</v>
      </c>
      <c r="D113" s="65" cm="1">
        <f t="array" aca="1" ref="D113" ca="1">_xlfn.XLOOKUP(A113,INDIRECT($A$5&amp;"!$AJ$41:$AJ$406"),INDIRECT($A$5&amp;"!$AO$41:$AO$406"))*SUM($F$3:$I$3)</f>
        <v>38.25</v>
      </c>
      <c r="E113" s="34" cm="1">
        <f t="array" ref="E113">SUMPRODUCT(('PT Storengy'!$B$8:$I$372)*('PT Storengy'!$A$8:$A$372=$A113)*('PT Storengy'!$B$5:$I$5=$A$6)*('PT Storengy'!$B$7:$I$7=$A$7))</f>
        <v>0</v>
      </c>
      <c r="F113" s="107">
        <f t="shared" ca="1" si="10"/>
        <v>21.637500000000021</v>
      </c>
      <c r="G113" s="51">
        <f t="shared" ca="1" si="13"/>
        <v>0.47249999999999998</v>
      </c>
      <c r="H113" s="35" cm="1">
        <f t="array" aca="1" ref="H113" ca="1">IF(ROUND(ROUND(G113,2)-G113,4)=0,_xlfn.XLOOKUP(G113,INDIRECT($A$4&amp;"!$G$41:$G$141"),INDIRECT($A$4&amp;"!$A$41:$A$141"),0,1,1),IF(G113&gt;=1,0,(ROUNDUP(G113,2)-G113)*100*_xlfn.XLOOKUP(G113,INDIRECT($A$4&amp;"!$G$41:$G$141"),INDIRECT($A$4&amp;"!$A$41:$A$141"),0,-1,-1)+(G113-ROUNDDOWN(G113,2))*100*_xlfn.XLOOKUP(G113,INDIRECT($A$4&amp;"!$G$41:$G$141"),INDIRECT($A$4&amp;"!$A$41:$A$141"),0,1,1)))</f>
        <v>1.0000000000000009</v>
      </c>
      <c r="I113" s="66">
        <f t="shared" ca="1" si="14"/>
        <v>375.0000000000004</v>
      </c>
      <c r="J113" s="106" cm="1">
        <f t="array" aca="1" ref="J113" ca="1">IF(COUNTIFS('PTC NaTran'!$K$7:$K$15996,"",'PTC NaTran'!$A$7:$A$15996,J$16,'PTC NaTran'!$D$7:$D$15996,$A113,'PTC NaTran'!$C$7:$C$15996,"DEL")&gt;0,J$14,SUMIFS('PTC NaTran'!$K$7:$K$15996,'PTC NaTran'!$A$7:$A$15996,J$16,'PTC NaTran'!$D$7:$D$15996,$A113,'PTC NaTran'!$C$7:$C$15996,"DEL")*1.0026*$F$4/INDIRECT($A$4&amp;"!D9"))</f>
        <v>375.00000000000006</v>
      </c>
      <c r="K113" s="106" cm="1">
        <f t="array" aca="1" ref="K113" ca="1">IF(COUNTIFS('PTC NaTran'!$K$7:$K$15996,"",'PTC NaTran'!$A$7:$A$15996,K$16,'PTC NaTran'!$D$7:$D$15996,$A113,'PTC NaTran'!$C$7:$C$15996,"DEL")&gt;0,K$14,SUMIFS('PTC NaTran'!$K$7:$K$15996,'PTC NaTran'!$A$7:$A$15996,K$16,'PTC NaTran'!$D$7:$D$15996,$A113,'PTC NaTran'!$C$7:$C$15996,"DEL")*1.0026*$F$4/INDIRECT($A$4&amp;"!D9"))</f>
        <v>252.65520000000004</v>
      </c>
      <c r="L113" s="107">
        <f t="shared" ca="1" si="11"/>
        <v>19.547212200000001</v>
      </c>
      <c r="M113" s="51">
        <f t="shared" ca="1" si="15"/>
        <v>0.42876999999999998</v>
      </c>
      <c r="N113" s="35" cm="1">
        <f t="array" aca="1" ref="N113" ca="1">IF(ROUND(ROUND(M113,2)-M113,4)=0,_xlfn.XLOOKUP(M113,INDIRECT($A$4&amp;"!$G$41:$G$141"),INDIRECT($A$4&amp;"!$A$41:$A$141"),0,1,1),IF(M113&gt;=1,0,(ROUNDUP(M113,2)-M113)*100*_xlfn.XLOOKUP(M113,INDIRECT($A$4&amp;"!$G$41:$G$141"),INDIRECT($A$4&amp;"!$A$41:$A$141"),0,-1,-1)+(M113-ROUNDDOWN(M113,2))*100*_xlfn.XLOOKUP(M113,INDIRECT($A$4&amp;"!$G$41:$G$141"),INDIRECT($A$4&amp;"!$A$41:$A$141"),0,1,1)))</f>
        <v>1.0000000000000009</v>
      </c>
      <c r="O113" s="66">
        <f t="shared" ca="1" si="16"/>
        <v>252.65520000000004</v>
      </c>
      <c r="S113" s="107">
        <f t="shared" ca="1" si="12"/>
        <v>35.383220625000014</v>
      </c>
      <c r="T113" s="51">
        <f t="shared" ca="1" si="17"/>
        <v>0.77912000000000003</v>
      </c>
      <c r="U113" s="35" cm="1">
        <f t="array" aca="1" ref="U113" ca="1">IF(ROUND(ROUND(T113,2)-T113,4)=0,_xlfn.XLOOKUP(T113,INDIRECT($A$4&amp;"!$G$41:$G$141"),INDIRECT($A$4&amp;"!$A$41:$A$141"),0,1,1),IF(T113&gt;=1,0,(ROUNDUP(T113,2)-T113)*100*_xlfn.XLOOKUP(T113,INDIRECT($A$4&amp;"!$G$41:$G$141"),INDIRECT($A$4&amp;"!$A$41:$A$141"),0,-1,-1)+(T113-ROUNDDOWN(T113,2))*100*_xlfn.XLOOKUP(T113,INDIRECT($A$4&amp;"!$G$41:$G$141"),INDIRECT($A$4&amp;"!$A$41:$A$141"),0,1,1)))</f>
        <v>0.86044000000000065</v>
      </c>
      <c r="V113" s="66">
        <f t="shared" ca="1" si="18"/>
        <v>322.6650000000003</v>
      </c>
    </row>
    <row r="114" spans="1:22" x14ac:dyDescent="0.35">
      <c r="A114" s="32">
        <f t="shared" si="19"/>
        <v>46575</v>
      </c>
      <c r="B114" s="65" cm="1">
        <f t="array" aca="1" ref="B114" ca="1">_xlfn.XLOOKUP(A114,INDIRECT($A$5&amp;"!$AJ$41:$AJ$406"),INDIRECT($A$5&amp;"!$AK$41:$AK$406"))*SUM($F$3:$I$3)</f>
        <v>0</v>
      </c>
      <c r="C114" s="65" cm="1">
        <f t="array" aca="1" ref="C114" ca="1">_xlfn.XLOOKUP(A114,INDIRECT($A$5&amp;"!$AJ$41:$AJ$406"),INDIRECT($A$5&amp;"!$AL$41:$AL$406"))*SUM($F$3:$I$3)</f>
        <v>45</v>
      </c>
      <c r="D114" s="65" cm="1">
        <f t="array" aca="1" ref="D114" ca="1">_xlfn.XLOOKUP(A114,INDIRECT($A$5&amp;"!$AJ$41:$AJ$406"),INDIRECT($A$5&amp;"!$AO$41:$AO$406"))*SUM($F$3:$I$3)</f>
        <v>38.25</v>
      </c>
      <c r="E114" s="34" cm="1">
        <f t="array" ref="E114">SUMPRODUCT(('PT Storengy'!$B$8:$I$372)*('PT Storengy'!$A$8:$A$372=$A114)*('PT Storengy'!$B$5:$I$5=$A$6)*('PT Storengy'!$B$7:$I$7=$A$7))</f>
        <v>0</v>
      </c>
      <c r="F114" s="107">
        <f t="shared" ca="1" si="10"/>
        <v>22.012500000000021</v>
      </c>
      <c r="G114" s="51">
        <f t="shared" ca="1" si="13"/>
        <v>0.48082999999999998</v>
      </c>
      <c r="H114" s="35" cm="1">
        <f t="array" aca="1" ref="H114" ca="1">IF(ROUND(ROUND(G114,2)-G114,4)=0,_xlfn.XLOOKUP(G114,INDIRECT($A$4&amp;"!$G$41:$G$141"),INDIRECT($A$4&amp;"!$A$41:$A$141"),0,1,1),IF(G114&gt;=1,0,(ROUNDUP(G114,2)-G114)*100*_xlfn.XLOOKUP(G114,INDIRECT($A$4&amp;"!$G$41:$G$141"),INDIRECT($A$4&amp;"!$A$41:$A$141"),0,-1,-1)+(G114-ROUNDDOWN(G114,2))*100*_xlfn.XLOOKUP(G114,INDIRECT($A$4&amp;"!$G$41:$G$141"),INDIRECT($A$4&amp;"!$A$41:$A$141"),0,1,1)))</f>
        <v>1.0000000000000009</v>
      </c>
      <c r="I114" s="66">
        <f t="shared" ca="1" si="14"/>
        <v>375.0000000000004</v>
      </c>
      <c r="J114" s="106" cm="1">
        <f t="array" aca="1" ref="J114" ca="1">IF(COUNTIFS('PTC NaTran'!$K$7:$K$15996,"",'PTC NaTran'!$A$7:$A$15996,J$16,'PTC NaTran'!$D$7:$D$15996,$A114,'PTC NaTran'!$C$7:$C$15996,"DEL")&gt;0,J$14,SUMIFS('PTC NaTran'!$K$7:$K$15996,'PTC NaTran'!$A$7:$A$15996,J$16,'PTC NaTran'!$D$7:$D$15996,$A114,'PTC NaTran'!$C$7:$C$15996,"DEL")*1.0026*$F$4/INDIRECT($A$4&amp;"!D9"))</f>
        <v>375.00000000000006</v>
      </c>
      <c r="K114" s="106" cm="1">
        <f t="array" aca="1" ref="K114" ca="1">IF(COUNTIFS('PTC NaTran'!$K$7:$K$15996,"",'PTC NaTran'!$A$7:$A$15996,K$16,'PTC NaTran'!$D$7:$D$15996,$A114,'PTC NaTran'!$C$7:$C$15996,"DEL")&gt;0,K$14,SUMIFS('PTC NaTran'!$K$7:$K$15996,'PTC NaTran'!$A$7:$A$15996,K$16,'PTC NaTran'!$D$7:$D$15996,$A114,'PTC NaTran'!$C$7:$C$15996,"DEL")*1.0026*$F$4/INDIRECT($A$4&amp;"!D9"))</f>
        <v>252.65520000000004</v>
      </c>
      <c r="L114" s="107">
        <f t="shared" ca="1" si="11"/>
        <v>19.7998674</v>
      </c>
      <c r="M114" s="51">
        <f t="shared" ca="1" si="15"/>
        <v>0.43437999999999999</v>
      </c>
      <c r="N114" s="35" cm="1">
        <f t="array" aca="1" ref="N114" ca="1">IF(ROUND(ROUND(M114,2)-M114,4)=0,_xlfn.XLOOKUP(M114,INDIRECT($A$4&amp;"!$G$41:$G$141"),INDIRECT($A$4&amp;"!$A$41:$A$141"),0,1,1),IF(M114&gt;=1,0,(ROUNDUP(M114,2)-M114)*100*_xlfn.XLOOKUP(M114,INDIRECT($A$4&amp;"!$G$41:$G$141"),INDIRECT($A$4&amp;"!$A$41:$A$141"),0,-1,-1)+(M114-ROUNDDOWN(M114,2))*100*_xlfn.XLOOKUP(M114,INDIRECT($A$4&amp;"!$G$41:$G$141"),INDIRECT($A$4&amp;"!$A$41:$A$141"),0,1,1)))</f>
        <v>1.0000000000000009</v>
      </c>
      <c r="O114" s="66">
        <f t="shared" ca="1" si="16"/>
        <v>252.65520000000004</v>
      </c>
      <c r="S114" s="107">
        <f t="shared" ca="1" si="12"/>
        <v>35.704541250000013</v>
      </c>
      <c r="T114" s="51">
        <f t="shared" ca="1" si="17"/>
        <v>0.78629000000000004</v>
      </c>
      <c r="U114" s="35" cm="1">
        <f t="array" aca="1" ref="U114" ca="1">IF(ROUND(ROUND(T114,2)-T114,4)=0,_xlfn.XLOOKUP(T114,INDIRECT($A$4&amp;"!$G$41:$G$141"),INDIRECT($A$4&amp;"!$A$41:$A$141"),0,1,1),IF(T114&gt;=1,0,(ROUNDUP(T114,2)-T114)*100*_xlfn.XLOOKUP(T114,INDIRECT($A$4&amp;"!$G$41:$G$141"),INDIRECT($A$4&amp;"!$A$41:$A$141"),0,-1,-1)+(T114-ROUNDDOWN(T114,2))*100*_xlfn.XLOOKUP(T114,INDIRECT($A$4&amp;"!$G$41:$G$141"),INDIRECT($A$4&amp;"!$A$41:$A$141"),0,1,1)))</f>
        <v>0.85685500000000059</v>
      </c>
      <c r="V114" s="66">
        <f t="shared" ca="1" si="18"/>
        <v>321.32062500000029</v>
      </c>
    </row>
    <row r="115" spans="1:22" x14ac:dyDescent="0.35">
      <c r="A115" s="32">
        <f t="shared" si="19"/>
        <v>46576</v>
      </c>
      <c r="B115" s="65" cm="1">
        <f t="array" aca="1" ref="B115" ca="1">_xlfn.XLOOKUP(A115,INDIRECT($A$5&amp;"!$AJ$41:$AJ$406"),INDIRECT($A$5&amp;"!$AK$41:$AK$406"))*SUM($F$3:$I$3)</f>
        <v>0</v>
      </c>
      <c r="C115" s="65" cm="1">
        <f t="array" aca="1" ref="C115" ca="1">_xlfn.XLOOKUP(A115,INDIRECT($A$5&amp;"!$AJ$41:$AJ$406"),INDIRECT($A$5&amp;"!$AL$41:$AL$406"))*SUM($F$3:$I$3)</f>
        <v>45</v>
      </c>
      <c r="D115" s="65" cm="1">
        <f t="array" aca="1" ref="D115" ca="1">_xlfn.XLOOKUP(A115,INDIRECT($A$5&amp;"!$AJ$41:$AJ$406"),INDIRECT($A$5&amp;"!$AO$41:$AO$406"))*SUM($F$3:$I$3)</f>
        <v>38.25</v>
      </c>
      <c r="E115" s="34" cm="1">
        <f t="array" ref="E115">SUMPRODUCT(('PT Storengy'!$B$8:$I$372)*('PT Storengy'!$A$8:$A$372=$A115)*('PT Storengy'!$B$5:$I$5=$A$6)*('PT Storengy'!$B$7:$I$7=$A$7))</f>
        <v>0</v>
      </c>
      <c r="F115" s="107">
        <f t="shared" ca="1" si="10"/>
        <v>22.387500000000021</v>
      </c>
      <c r="G115" s="51">
        <f t="shared" ca="1" si="13"/>
        <v>0.48916999999999999</v>
      </c>
      <c r="H115" s="35" cm="1">
        <f t="array" aca="1" ref="H115" ca="1">IF(ROUND(ROUND(G115,2)-G115,4)=0,_xlfn.XLOOKUP(G115,INDIRECT($A$4&amp;"!$G$41:$G$141"),INDIRECT($A$4&amp;"!$A$41:$A$141"),0,1,1),IF(G115&gt;=1,0,(ROUNDUP(G115,2)-G115)*100*_xlfn.XLOOKUP(G115,INDIRECT($A$4&amp;"!$G$41:$G$141"),INDIRECT($A$4&amp;"!$A$41:$A$141"),0,-1,-1)+(G115-ROUNDDOWN(G115,2))*100*_xlfn.XLOOKUP(G115,INDIRECT($A$4&amp;"!$G$41:$G$141"),INDIRECT($A$4&amp;"!$A$41:$A$141"),0,1,1)))</f>
        <v>1.0000000000000009</v>
      </c>
      <c r="I115" s="66">
        <f t="shared" ca="1" si="14"/>
        <v>375.0000000000004</v>
      </c>
      <c r="J115" s="106" cm="1">
        <f t="array" aca="1" ref="J115" ca="1">IF(COUNTIFS('PTC NaTran'!$K$7:$K$15996,"",'PTC NaTran'!$A$7:$A$15996,J$16,'PTC NaTran'!$D$7:$D$15996,$A115,'PTC NaTran'!$C$7:$C$15996,"DEL")&gt;0,J$14,SUMIFS('PTC NaTran'!$K$7:$K$15996,'PTC NaTran'!$A$7:$A$15996,J$16,'PTC NaTran'!$D$7:$D$15996,$A115,'PTC NaTran'!$C$7:$C$15996,"DEL")*1.0026*$F$4/INDIRECT($A$4&amp;"!D9"))</f>
        <v>375.00000000000006</v>
      </c>
      <c r="K115" s="106" cm="1">
        <f t="array" aca="1" ref="K115" ca="1">IF(COUNTIFS('PTC NaTran'!$K$7:$K$15996,"",'PTC NaTran'!$A$7:$A$15996,K$16,'PTC NaTran'!$D$7:$D$15996,$A115,'PTC NaTran'!$C$7:$C$15996,"DEL")&gt;0,K$14,SUMIFS('PTC NaTran'!$K$7:$K$15996,'PTC NaTran'!$A$7:$A$15996,K$16,'PTC NaTran'!$D$7:$D$15996,$A115,'PTC NaTran'!$C$7:$C$15996,"DEL")*1.0026*$F$4/INDIRECT($A$4&amp;"!D9"))</f>
        <v>252.65520000000004</v>
      </c>
      <c r="L115" s="107">
        <f t="shared" ca="1" si="11"/>
        <v>20.0525226</v>
      </c>
      <c r="M115" s="51">
        <f t="shared" ca="1" si="15"/>
        <v>0.44</v>
      </c>
      <c r="N115" s="35" cm="1">
        <f t="array" aca="1" ref="N115" ca="1">IF(ROUND(ROUND(M115,2)-M115,4)=0,_xlfn.XLOOKUP(M115,INDIRECT($A$4&amp;"!$G$41:$G$141"),INDIRECT($A$4&amp;"!$A$41:$A$141"),0,1,1),IF(M115&gt;=1,0,(ROUNDUP(M115,2)-M115)*100*_xlfn.XLOOKUP(M115,INDIRECT($A$4&amp;"!$G$41:$G$141"),INDIRECT($A$4&amp;"!$A$41:$A$141"),0,-1,-1)+(M115-ROUNDDOWN(M115,2))*100*_xlfn.XLOOKUP(M115,INDIRECT($A$4&amp;"!$G$41:$G$141"),INDIRECT($A$4&amp;"!$A$41:$A$141"),0,1,1)))</f>
        <v>1</v>
      </c>
      <c r="O115" s="66">
        <f t="shared" ca="1" si="16"/>
        <v>252.65520000000004</v>
      </c>
      <c r="S115" s="107">
        <f t="shared" ca="1" si="12"/>
        <v>36.024523125000016</v>
      </c>
      <c r="T115" s="51">
        <f t="shared" ca="1" si="17"/>
        <v>0.79342999999999997</v>
      </c>
      <c r="U115" s="35" cm="1">
        <f t="array" aca="1" ref="U115" ca="1">IF(ROUND(ROUND(T115,2)-T115,4)=0,_xlfn.XLOOKUP(T115,INDIRECT($A$4&amp;"!$G$41:$G$141"),INDIRECT($A$4&amp;"!$A$41:$A$141"),0,1,1),IF(T115&gt;=1,0,(ROUNDUP(T115,2)-T115)*100*_xlfn.XLOOKUP(T115,INDIRECT($A$4&amp;"!$G$41:$G$141"),INDIRECT($A$4&amp;"!$A$41:$A$141"),0,-1,-1)+(T115-ROUNDDOWN(T115,2))*100*_xlfn.XLOOKUP(T115,INDIRECT($A$4&amp;"!$G$41:$G$141"),INDIRECT($A$4&amp;"!$A$41:$A$141"),0,1,1)))</f>
        <v>0.85328500000000063</v>
      </c>
      <c r="V115" s="66">
        <f t="shared" ca="1" si="18"/>
        <v>319.98187500000029</v>
      </c>
    </row>
    <row r="116" spans="1:22" x14ac:dyDescent="0.35">
      <c r="A116" s="32">
        <f t="shared" si="19"/>
        <v>46577</v>
      </c>
      <c r="B116" s="65" cm="1">
        <f t="array" aca="1" ref="B116" ca="1">_xlfn.XLOOKUP(A116,INDIRECT($A$5&amp;"!$AJ$41:$AJ$406"),INDIRECT($A$5&amp;"!$AK$41:$AK$406"))*SUM($F$3:$I$3)</f>
        <v>0</v>
      </c>
      <c r="C116" s="65" cm="1">
        <f t="array" aca="1" ref="C116" ca="1">_xlfn.XLOOKUP(A116,INDIRECT($A$5&amp;"!$AJ$41:$AJ$406"),INDIRECT($A$5&amp;"!$AL$41:$AL$406"))*SUM($F$3:$I$3)</f>
        <v>45</v>
      </c>
      <c r="D116" s="65" cm="1">
        <f t="array" aca="1" ref="D116" ca="1">_xlfn.XLOOKUP(A116,INDIRECT($A$5&amp;"!$AJ$41:$AJ$406"),INDIRECT($A$5&amp;"!$AO$41:$AO$406"))*SUM($F$3:$I$3)</f>
        <v>38.25</v>
      </c>
      <c r="E116" s="34" cm="1">
        <f t="array" ref="E116">SUMPRODUCT(('PT Storengy'!$B$8:$I$372)*('PT Storengy'!$A$8:$A$372=$A116)*('PT Storengy'!$B$5:$I$5=$A$6)*('PT Storengy'!$B$7:$I$7=$A$7))</f>
        <v>0</v>
      </c>
      <c r="F116" s="107">
        <f t="shared" ca="1" si="10"/>
        <v>22.762500000000021</v>
      </c>
      <c r="G116" s="51">
        <f t="shared" ca="1" si="13"/>
        <v>0.4975</v>
      </c>
      <c r="H116" s="35" cm="1">
        <f t="array" aca="1" ref="H116" ca="1">IF(ROUND(ROUND(G116,2)-G116,4)=0,_xlfn.XLOOKUP(G116,INDIRECT($A$4&amp;"!$G$41:$G$141"),INDIRECT($A$4&amp;"!$A$41:$A$141"),0,1,1),IF(G116&gt;=1,0,(ROUNDUP(G116,2)-G116)*100*_xlfn.XLOOKUP(G116,INDIRECT($A$4&amp;"!$G$41:$G$141"),INDIRECT($A$4&amp;"!$A$41:$A$141"),0,-1,-1)+(G116-ROUNDDOWN(G116,2))*100*_xlfn.XLOOKUP(G116,INDIRECT($A$4&amp;"!$G$41:$G$141"),INDIRECT($A$4&amp;"!$A$41:$A$141"),0,1,1)))</f>
        <v>1.0000000000000009</v>
      </c>
      <c r="I116" s="66">
        <f t="shared" ca="1" si="14"/>
        <v>375.0000000000004</v>
      </c>
      <c r="J116" s="106" cm="1">
        <f t="array" aca="1" ref="J116" ca="1">IF(COUNTIFS('PTC NaTran'!$K$7:$K$15996,"",'PTC NaTran'!$A$7:$A$15996,J$16,'PTC NaTran'!$D$7:$D$15996,$A116,'PTC NaTran'!$C$7:$C$15996,"DEL")&gt;0,J$14,SUMIFS('PTC NaTran'!$K$7:$K$15996,'PTC NaTran'!$A$7:$A$15996,J$16,'PTC NaTran'!$D$7:$D$15996,$A116,'PTC NaTran'!$C$7:$C$15996,"DEL")*1.0026*$F$4/INDIRECT($A$4&amp;"!D9"))</f>
        <v>375.00000000000006</v>
      </c>
      <c r="K116" s="106" cm="1">
        <f t="array" aca="1" ref="K116" ca="1">IF(COUNTIFS('PTC NaTran'!$K$7:$K$15996,"",'PTC NaTran'!$A$7:$A$15996,K$16,'PTC NaTran'!$D$7:$D$15996,$A116,'PTC NaTran'!$C$7:$C$15996,"DEL")&gt;0,K$14,SUMIFS('PTC NaTran'!$K$7:$K$15996,'PTC NaTran'!$A$7:$A$15996,K$16,'PTC NaTran'!$D$7:$D$15996,$A116,'PTC NaTran'!$C$7:$C$15996,"DEL")*1.0026*$F$4/INDIRECT($A$4&amp;"!D9"))</f>
        <v>252.65520000000004</v>
      </c>
      <c r="L116" s="107">
        <f t="shared" ca="1" si="11"/>
        <v>20.305177799999999</v>
      </c>
      <c r="M116" s="51">
        <f t="shared" ca="1" si="15"/>
        <v>0.44561000000000001</v>
      </c>
      <c r="N116" s="35" cm="1">
        <f t="array" aca="1" ref="N116" ca="1">IF(ROUND(ROUND(M116,2)-M116,4)=0,_xlfn.XLOOKUP(M116,INDIRECT($A$4&amp;"!$G$41:$G$141"),INDIRECT($A$4&amp;"!$A$41:$A$141"),0,1,1),IF(M116&gt;=1,0,(ROUNDUP(M116,2)-M116)*100*_xlfn.XLOOKUP(M116,INDIRECT($A$4&amp;"!$G$41:$G$141"),INDIRECT($A$4&amp;"!$A$41:$A$141"),0,-1,-1)+(M116-ROUNDDOWN(M116,2))*100*_xlfn.XLOOKUP(M116,INDIRECT($A$4&amp;"!$G$41:$G$141"),INDIRECT($A$4&amp;"!$A$41:$A$141"),0,1,1)))</f>
        <v>1.0000000000000009</v>
      </c>
      <c r="O116" s="66">
        <f t="shared" ca="1" si="16"/>
        <v>252.65520000000004</v>
      </c>
      <c r="S116" s="107">
        <f t="shared" ca="1" si="12"/>
        <v>36.343222500000017</v>
      </c>
      <c r="T116" s="51">
        <f t="shared" ca="1" si="17"/>
        <v>0.80054000000000003</v>
      </c>
      <c r="U116" s="35" cm="1">
        <f t="array" aca="1" ref="U116" ca="1">IF(ROUND(ROUND(T116,2)-T116,4)=0,_xlfn.XLOOKUP(T116,INDIRECT($A$4&amp;"!$G$41:$G$141"),INDIRECT($A$4&amp;"!$A$41:$A$141"),0,1,1),IF(T116&gt;=1,0,(ROUNDUP(T116,2)-T116)*100*_xlfn.XLOOKUP(T116,INDIRECT($A$4&amp;"!$G$41:$G$141"),INDIRECT($A$4&amp;"!$A$41:$A$141"),0,-1,-1)+(T116-ROUNDDOWN(T116,2))*100*_xlfn.XLOOKUP(T116,INDIRECT($A$4&amp;"!$G$41:$G$141"),INDIRECT($A$4&amp;"!$A$41:$A$141"),0,1,1)))</f>
        <v>0.84986500000000043</v>
      </c>
      <c r="V116" s="66">
        <f t="shared" ca="1" si="18"/>
        <v>318.6993750000002</v>
      </c>
    </row>
    <row r="117" spans="1:22" x14ac:dyDescent="0.35">
      <c r="A117" s="32">
        <f t="shared" si="19"/>
        <v>46578</v>
      </c>
      <c r="B117" s="65" cm="1">
        <f t="array" aca="1" ref="B117" ca="1">_xlfn.XLOOKUP(A117,INDIRECT($A$5&amp;"!$AJ$41:$AJ$406"),INDIRECT($A$5&amp;"!$AK$41:$AK$406"))*SUM($F$3:$I$3)</f>
        <v>0</v>
      </c>
      <c r="C117" s="65" cm="1">
        <f t="array" aca="1" ref="C117" ca="1">_xlfn.XLOOKUP(A117,INDIRECT($A$5&amp;"!$AJ$41:$AJ$406"),INDIRECT($A$5&amp;"!$AL$41:$AL$406"))*SUM($F$3:$I$3)</f>
        <v>45</v>
      </c>
      <c r="D117" s="65" cm="1">
        <f t="array" aca="1" ref="D117" ca="1">_xlfn.XLOOKUP(A117,INDIRECT($A$5&amp;"!$AJ$41:$AJ$406"),INDIRECT($A$5&amp;"!$AO$41:$AO$406"))*SUM($F$3:$I$3)</f>
        <v>38.25</v>
      </c>
      <c r="E117" s="34" cm="1">
        <f t="array" ref="E117">SUMPRODUCT(('PT Storengy'!$B$8:$I$372)*('PT Storengy'!$A$8:$A$372=$A117)*('PT Storengy'!$B$5:$I$5=$A$6)*('PT Storengy'!$B$7:$I$7=$A$7))</f>
        <v>0</v>
      </c>
      <c r="F117" s="107">
        <f t="shared" ca="1" si="10"/>
        <v>23.13640687500002</v>
      </c>
      <c r="G117" s="51">
        <f t="shared" ca="1" si="13"/>
        <v>0.50583</v>
      </c>
      <c r="H117" s="35" cm="1">
        <f t="array" aca="1" ref="H117" ca="1">IF(ROUND(ROUND(G117,2)-G117,4)=0,_xlfn.XLOOKUP(G117,INDIRECT($A$4&amp;"!$G$41:$G$141"),INDIRECT($A$4&amp;"!$A$41:$A$141"),0,1,1),IF(G117&gt;=1,0,(ROUNDUP(G117,2)-G117)*100*_xlfn.XLOOKUP(G117,INDIRECT($A$4&amp;"!$G$41:$G$141"),INDIRECT($A$4&amp;"!$A$41:$A$141"),0,-1,-1)+(G117-ROUNDDOWN(G117,2))*100*_xlfn.XLOOKUP(G117,INDIRECT($A$4&amp;"!$G$41:$G$141"),INDIRECT($A$4&amp;"!$A$41:$A$141"),0,1,1)))</f>
        <v>0.99708500000000078</v>
      </c>
      <c r="I117" s="66">
        <f t="shared" ca="1" si="14"/>
        <v>373.90687500000035</v>
      </c>
      <c r="J117" s="106" cm="1">
        <f t="array" aca="1" ref="J117" ca="1">IF(COUNTIFS('PTC NaTran'!$K$7:$K$15996,"",'PTC NaTran'!$A$7:$A$15996,J$16,'PTC NaTran'!$D$7:$D$15996,$A117,'PTC NaTran'!$C$7:$C$15996,"DEL")&gt;0,J$14,SUMIFS('PTC NaTran'!$K$7:$K$15996,'PTC NaTran'!$A$7:$A$15996,J$16,'PTC NaTran'!$D$7:$D$15996,$A117,'PTC NaTran'!$C$7:$C$15996,"DEL")*1.0026*$F$4/INDIRECT($A$4&amp;"!D9"))</f>
        <v>375.00000000000006</v>
      </c>
      <c r="K117" s="106" cm="1">
        <f t="array" aca="1" ref="K117" ca="1">IF(COUNTIFS('PTC NaTran'!$K$7:$K$15996,"",'PTC NaTran'!$A$7:$A$15996,K$16,'PTC NaTran'!$D$7:$D$15996,$A117,'PTC NaTran'!$C$7:$C$15996,"DEL")&gt;0,K$14,SUMIFS('PTC NaTran'!$K$7:$K$15996,'PTC NaTran'!$A$7:$A$15996,K$16,'PTC NaTran'!$D$7:$D$15996,$A117,'PTC NaTran'!$C$7:$C$15996,"DEL")*1.0026*$F$4/INDIRECT($A$4&amp;"!D9"))</f>
        <v>265.68900000000002</v>
      </c>
      <c r="L117" s="107">
        <f t="shared" ca="1" si="11"/>
        <v>20.570866799999997</v>
      </c>
      <c r="M117" s="51">
        <f t="shared" ca="1" si="15"/>
        <v>0.45123000000000002</v>
      </c>
      <c r="N117" s="35" cm="1">
        <f t="array" aca="1" ref="N117" ca="1">IF(ROUND(ROUND(M117,2)-M117,4)=0,_xlfn.XLOOKUP(M117,INDIRECT($A$4&amp;"!$G$41:$G$141"),INDIRECT($A$4&amp;"!$A$41:$A$141"),0,1,1),IF(M117&gt;=1,0,(ROUNDUP(M117,2)-M117)*100*_xlfn.XLOOKUP(M117,INDIRECT($A$4&amp;"!$G$41:$G$141"),INDIRECT($A$4&amp;"!$A$41:$A$141"),0,-1,-1)+(M117-ROUNDDOWN(M117,2))*100*_xlfn.XLOOKUP(M117,INDIRECT($A$4&amp;"!$G$41:$G$141"),INDIRECT($A$4&amp;"!$A$41:$A$141"),0,1,1)))</f>
        <v>1.0000000000000009</v>
      </c>
      <c r="O117" s="66">
        <f t="shared" ca="1" si="16"/>
        <v>265.68900000000002</v>
      </c>
      <c r="S117" s="107">
        <f t="shared" ca="1" si="12"/>
        <v>36.66125718750002</v>
      </c>
      <c r="T117" s="51">
        <f t="shared" ca="1" si="17"/>
        <v>0.80762999999999996</v>
      </c>
      <c r="U117" s="35" cm="1">
        <f t="array" aca="1" ref="U117" ca="1">IF(ROUND(ROUND(T117,2)-T117,4)=0,_xlfn.XLOOKUP(T117,INDIRECT($A$4&amp;"!$G$41:$G$141"),INDIRECT($A$4&amp;"!$A$41:$A$141"),0,1,1),IF(T117&gt;=1,0,(ROUNDUP(T117,2)-T117)*100*_xlfn.XLOOKUP(T117,INDIRECT($A$4&amp;"!$G$41:$G$141"),INDIRECT($A$4&amp;"!$A$41:$A$141"),0,-1,-1)+(T117-ROUNDDOWN(T117,2))*100*_xlfn.XLOOKUP(T117,INDIRECT($A$4&amp;"!$G$41:$G$141"),INDIRECT($A$4&amp;"!$A$41:$A$141"),0,1,1)))</f>
        <v>0.84809250000000047</v>
      </c>
      <c r="V117" s="66">
        <f t="shared" ca="1" si="18"/>
        <v>318.03468750000025</v>
      </c>
    </row>
    <row r="118" spans="1:22" x14ac:dyDescent="0.35">
      <c r="A118" s="32">
        <f t="shared" si="19"/>
        <v>46579</v>
      </c>
      <c r="B118" s="65" cm="1">
        <f t="array" aca="1" ref="B118" ca="1">_xlfn.XLOOKUP(A118,INDIRECT($A$5&amp;"!$AJ$41:$AJ$406"),INDIRECT($A$5&amp;"!$AK$41:$AK$406"))*SUM($F$3:$I$3)</f>
        <v>0</v>
      </c>
      <c r="C118" s="65" cm="1">
        <f t="array" aca="1" ref="C118" ca="1">_xlfn.XLOOKUP(A118,INDIRECT($A$5&amp;"!$AJ$41:$AJ$406"),INDIRECT($A$5&amp;"!$AL$41:$AL$406"))*SUM($F$3:$I$3)</f>
        <v>45</v>
      </c>
      <c r="D118" s="65" cm="1">
        <f t="array" aca="1" ref="D118" ca="1">_xlfn.XLOOKUP(A118,INDIRECT($A$5&amp;"!$AJ$41:$AJ$406"),INDIRECT($A$5&amp;"!$AO$41:$AO$406"))*SUM($F$3:$I$3)</f>
        <v>38.25</v>
      </c>
      <c r="E118" s="34" cm="1">
        <f t="array" ref="E118">SUMPRODUCT(('PT Storengy'!$B$8:$I$372)*('PT Storengy'!$A$8:$A$372=$A118)*('PT Storengy'!$B$5:$I$5=$A$6)*('PT Storengy'!$B$7:$I$7=$A$7))</f>
        <v>0</v>
      </c>
      <c r="F118" s="107">
        <f ca="1">F117+I118/1000</f>
        <v>23.50875562500002</v>
      </c>
      <c r="G118" s="51">
        <f t="shared" ca="1" si="13"/>
        <v>0.51414000000000004</v>
      </c>
      <c r="H118" s="35" cm="1">
        <f t="array" aca="1" ref="H118" ca="1">IF(ROUND(ROUND(G118,2)-G118,4)=0,_xlfn.XLOOKUP(G118,INDIRECT($A$4&amp;"!$G$41:$G$141"),INDIRECT($A$4&amp;"!$A$41:$A$141"),0,1,1),IF(G118&gt;=1,0,(ROUNDUP(G118,2)-G118)*100*_xlfn.XLOOKUP(G118,INDIRECT($A$4&amp;"!$G$41:$G$141"),INDIRECT($A$4&amp;"!$A$41:$A$141"),0,-1,-1)+(G118-ROUNDDOWN(G118,2))*100*_xlfn.XLOOKUP(G118,INDIRECT($A$4&amp;"!$G$41:$G$141"),INDIRECT($A$4&amp;"!$A$41:$A$141"),0,1,1)))</f>
        <v>0.99293000000000065</v>
      </c>
      <c r="I118" s="66">
        <f t="shared" ca="1" si="14"/>
        <v>372.34875000000028</v>
      </c>
      <c r="J118" s="106" cm="1">
        <f t="array" aca="1" ref="J118" ca="1">IF(COUNTIFS('PTC NaTran'!$K$7:$K$15996,"",'PTC NaTran'!$A$7:$A$15996,J$16,'PTC NaTran'!$D$7:$D$15996,$A118,'PTC NaTran'!$C$7:$C$15996,"DEL")&gt;0,J$14,SUMIFS('PTC NaTran'!$K$7:$K$15996,'PTC NaTran'!$A$7:$A$15996,J$16,'PTC NaTran'!$D$7:$D$15996,$A118,'PTC NaTran'!$C$7:$C$15996,"DEL")*1.0026*$F$4/INDIRECT($A$4&amp;"!D9"))</f>
        <v>375.00000000000006</v>
      </c>
      <c r="K118" s="106" cm="1">
        <f t="array" aca="1" ref="K118" ca="1">IF(COUNTIFS('PTC NaTran'!$K$7:$K$15996,"",'PTC NaTran'!$A$7:$A$15996,K$16,'PTC NaTran'!$D$7:$D$15996,$A118,'PTC NaTran'!$C$7:$C$15996,"DEL")&gt;0,K$14,SUMIFS('PTC NaTran'!$K$7:$K$15996,'PTC NaTran'!$A$7:$A$15996,K$16,'PTC NaTran'!$D$7:$D$15996,$A118,'PTC NaTran'!$C$7:$C$15996,"DEL")*1.0026*$F$4/INDIRECT($A$4&amp;"!D9"))</f>
        <v>265.68900000000002</v>
      </c>
      <c r="L118" s="107">
        <f t="shared" ca="1" si="11"/>
        <v>20.836555799999996</v>
      </c>
      <c r="M118" s="51">
        <f t="shared" ca="1" si="15"/>
        <v>0.45712999999999998</v>
      </c>
      <c r="N118" s="35" cm="1">
        <f t="array" aca="1" ref="N118" ca="1">IF(ROUND(ROUND(M118,2)-M118,4)=0,_xlfn.XLOOKUP(M118,INDIRECT($A$4&amp;"!$G$41:$G$141"),INDIRECT($A$4&amp;"!$A$41:$A$141"),0,1,1),IF(M118&gt;=1,0,(ROUNDUP(M118,2)-M118)*100*_xlfn.XLOOKUP(M118,INDIRECT($A$4&amp;"!$G$41:$G$141"),INDIRECT($A$4&amp;"!$A$41:$A$141"),0,-1,-1)+(M118-ROUNDDOWN(M118,2))*100*_xlfn.XLOOKUP(M118,INDIRECT($A$4&amp;"!$G$41:$G$141"),INDIRECT($A$4&amp;"!$A$41:$A$141"),0,1,1)))</f>
        <v>1.0000000000000009</v>
      </c>
      <c r="O118" s="66">
        <f t="shared" ca="1" si="16"/>
        <v>265.68900000000002</v>
      </c>
      <c r="S118" s="107">
        <f t="shared" ca="1" si="12"/>
        <v>36.978630000000017</v>
      </c>
      <c r="T118" s="51">
        <f t="shared" ca="1" si="17"/>
        <v>0.81469000000000003</v>
      </c>
      <c r="U118" s="35" cm="1">
        <f t="array" aca="1" ref="U118" ca="1">IF(ROUND(ROUND(T118,2)-T118,4)=0,_xlfn.XLOOKUP(T118,INDIRECT($A$4&amp;"!$G$41:$G$141"),INDIRECT($A$4&amp;"!$A$41:$A$141"),0,1,1),IF(T118&gt;=1,0,(ROUNDUP(T118,2)-T118)*100*_xlfn.XLOOKUP(T118,INDIRECT($A$4&amp;"!$G$41:$G$141"),INDIRECT($A$4&amp;"!$A$41:$A$141"),0,-1,-1)+(T118-ROUNDDOWN(T118,2))*100*_xlfn.XLOOKUP(T118,INDIRECT($A$4&amp;"!$G$41:$G$141"),INDIRECT($A$4&amp;"!$A$41:$A$141"),0,1,1)))</f>
        <v>0.84632750000000057</v>
      </c>
      <c r="V118" s="66">
        <f t="shared" ca="1" si="18"/>
        <v>317.37281250000024</v>
      </c>
    </row>
    <row r="119" spans="1:22" x14ac:dyDescent="0.35">
      <c r="A119" s="32">
        <f t="shared" si="19"/>
        <v>46580</v>
      </c>
      <c r="B119" s="65" cm="1">
        <f t="array" aca="1" ref="B119" ca="1">_xlfn.XLOOKUP(A119,INDIRECT($A$5&amp;"!$AJ$41:$AJ$406"),INDIRECT($A$5&amp;"!$AK$41:$AK$406"))*SUM($F$3:$I$3)</f>
        <v>0</v>
      </c>
      <c r="C119" s="65" cm="1">
        <f t="array" aca="1" ref="C119" ca="1">_xlfn.XLOOKUP(A119,INDIRECT($A$5&amp;"!$AJ$41:$AJ$406"),INDIRECT($A$5&amp;"!$AL$41:$AL$406"))*SUM($F$3:$I$3)</f>
        <v>45</v>
      </c>
      <c r="D119" s="65" cm="1">
        <f t="array" aca="1" ref="D119" ca="1">_xlfn.XLOOKUP(A119,INDIRECT($A$5&amp;"!$AJ$41:$AJ$406"),INDIRECT($A$5&amp;"!$AO$41:$AO$406"))*SUM($F$3:$I$3)</f>
        <v>38.25</v>
      </c>
      <c r="E119" s="34" cm="1">
        <f t="array" ref="E119">SUMPRODUCT(('PT Storengy'!$B$8:$I$372)*('PT Storengy'!$A$8:$A$372=$A119)*('PT Storengy'!$B$5:$I$5=$A$6)*('PT Storengy'!$B$7:$I$7=$A$7))</f>
        <v>0</v>
      </c>
      <c r="F119" s="107">
        <f t="shared" ca="1" si="10"/>
        <v>23.879551875000022</v>
      </c>
      <c r="G119" s="51">
        <f t="shared" ca="1" si="13"/>
        <v>0.52242</v>
      </c>
      <c r="H119" s="35" cm="1">
        <f t="array" aca="1" ref="H119" ca="1">IF(ROUND(ROUND(G119,2)-G119,4)=0,_xlfn.XLOOKUP(G119,INDIRECT($A$4&amp;"!$G$41:$G$141"),INDIRECT($A$4&amp;"!$A$41:$A$141"),0,1,1),IF(G119&gt;=1,0,(ROUNDUP(G119,2)-G119)*100*_xlfn.XLOOKUP(G119,INDIRECT($A$4&amp;"!$G$41:$G$141"),INDIRECT($A$4&amp;"!$A$41:$A$141"),0,-1,-1)+(G119-ROUNDDOWN(G119,2))*100*_xlfn.XLOOKUP(G119,INDIRECT($A$4&amp;"!$G$41:$G$141"),INDIRECT($A$4&amp;"!$A$41:$A$141"),0,1,1)))</f>
        <v>0.98879000000000061</v>
      </c>
      <c r="I119" s="66">
        <f t="shared" ca="1" si="14"/>
        <v>370.79625000000027</v>
      </c>
      <c r="J119" s="106" cm="1">
        <f t="array" aca="1" ref="J119" ca="1">IF(COUNTIFS('PTC NaTran'!$K$7:$K$15996,"",'PTC NaTran'!$A$7:$A$15996,J$16,'PTC NaTran'!$D$7:$D$15996,$A119,'PTC NaTran'!$C$7:$C$15996,"DEL")&gt;0,J$14,SUMIFS('PTC NaTran'!$K$7:$K$15996,'PTC NaTran'!$A$7:$A$15996,J$16,'PTC NaTran'!$D$7:$D$15996,$A119,'PTC NaTran'!$C$7:$C$15996,"DEL")*1.0026*$F$4/INDIRECT($A$4&amp;"!D9"))</f>
        <v>375.00000000000006</v>
      </c>
      <c r="K119" s="106" cm="1">
        <f t="array" aca="1" ref="K119" ca="1">IF(COUNTIFS('PTC NaTran'!$K$7:$K$15996,"",'PTC NaTran'!$A$7:$A$15996,K$16,'PTC NaTran'!$D$7:$D$15996,$A119,'PTC NaTran'!$C$7:$C$15996,"DEL")&gt;0,K$14,SUMIFS('PTC NaTran'!$K$7:$K$15996,'PTC NaTran'!$A$7:$A$15996,K$16,'PTC NaTran'!$D$7:$D$15996,$A119,'PTC NaTran'!$C$7:$C$15996,"DEL")*1.0026*$F$4/INDIRECT($A$4&amp;"!D9"))</f>
        <v>329.85540000000003</v>
      </c>
      <c r="L119" s="107">
        <f t="shared" ca="1" si="11"/>
        <v>21.166411199999995</v>
      </c>
      <c r="M119" s="51">
        <f t="shared" ca="1" si="15"/>
        <v>0.46303</v>
      </c>
      <c r="N119" s="35" cm="1">
        <f t="array" aca="1" ref="N119" ca="1">IF(ROUND(ROUND(M119,2)-M119,4)=0,_xlfn.XLOOKUP(M119,INDIRECT($A$4&amp;"!$G$41:$G$141"),INDIRECT($A$4&amp;"!$A$41:$A$141"),0,1,1),IF(M119&gt;=1,0,(ROUNDUP(M119,2)-M119)*100*_xlfn.XLOOKUP(M119,INDIRECT($A$4&amp;"!$G$41:$G$141"),INDIRECT($A$4&amp;"!$A$41:$A$141"),0,-1,-1)+(M119-ROUNDDOWN(M119,2))*100*_xlfn.XLOOKUP(M119,INDIRECT($A$4&amp;"!$G$41:$G$141"),INDIRECT($A$4&amp;"!$A$41:$A$141"),0,1,1)))</f>
        <v>1.0000000000000009</v>
      </c>
      <c r="O119" s="66">
        <f t="shared" ca="1" si="16"/>
        <v>329.85540000000003</v>
      </c>
      <c r="S119" s="107">
        <f t="shared" ca="1" si="12"/>
        <v>37.295340937500015</v>
      </c>
      <c r="T119" s="51">
        <f t="shared" ca="1" si="17"/>
        <v>0.82174999999999998</v>
      </c>
      <c r="U119" s="35" cm="1">
        <f t="array" aca="1" ref="U119" ca="1">IF(ROUND(ROUND(T119,2)-T119,4)=0,_xlfn.XLOOKUP(T119,INDIRECT($A$4&amp;"!$G$41:$G$141"),INDIRECT($A$4&amp;"!$A$41:$A$141"),0,1,1),IF(T119&gt;=1,0,(ROUNDUP(T119,2)-T119)*100*_xlfn.XLOOKUP(T119,INDIRECT($A$4&amp;"!$G$41:$G$141"),INDIRECT($A$4&amp;"!$A$41:$A$141"),0,-1,-1)+(T119-ROUNDDOWN(T119,2))*100*_xlfn.XLOOKUP(T119,INDIRECT($A$4&amp;"!$G$41:$G$141"),INDIRECT($A$4&amp;"!$A$41:$A$141"),0,1,1)))</f>
        <v>0.84456250000000055</v>
      </c>
      <c r="V119" s="66">
        <f t="shared" ca="1" si="18"/>
        <v>316.71093750000023</v>
      </c>
    </row>
    <row r="120" spans="1:22" x14ac:dyDescent="0.35">
      <c r="A120" s="32">
        <f t="shared" si="19"/>
        <v>46581</v>
      </c>
      <c r="B120" s="65" cm="1">
        <f t="array" aca="1" ref="B120" ca="1">_xlfn.XLOOKUP(A120,INDIRECT($A$5&amp;"!$AJ$41:$AJ$406"),INDIRECT($A$5&amp;"!$AK$41:$AK$406"))*SUM($F$3:$I$3)</f>
        <v>0</v>
      </c>
      <c r="C120" s="65" cm="1">
        <f t="array" aca="1" ref="C120" ca="1">_xlfn.XLOOKUP(A120,INDIRECT($A$5&amp;"!$AJ$41:$AJ$406"),INDIRECT($A$5&amp;"!$AL$41:$AL$406"))*SUM($F$3:$I$3)</f>
        <v>45</v>
      </c>
      <c r="D120" s="65" cm="1">
        <f t="array" aca="1" ref="D120" ca="1">_xlfn.XLOOKUP(A120,INDIRECT($A$5&amp;"!$AJ$41:$AJ$406"),INDIRECT($A$5&amp;"!$AO$41:$AO$406"))*SUM($F$3:$I$3)</f>
        <v>38.25</v>
      </c>
      <c r="E120" s="34" cm="1">
        <f t="array" ref="E120">SUMPRODUCT(('PT Storengy'!$B$8:$I$372)*('PT Storengy'!$A$8:$A$372=$A120)*('PT Storengy'!$B$5:$I$5=$A$6)*('PT Storengy'!$B$7:$I$7=$A$7))</f>
        <v>0</v>
      </c>
      <c r="F120" s="107">
        <f t="shared" ca="1" si="10"/>
        <v>24.248803125000023</v>
      </c>
      <c r="G120" s="51">
        <f t="shared" ca="1" si="13"/>
        <v>0.53066000000000002</v>
      </c>
      <c r="H120" s="35" cm="1">
        <f t="array" aca="1" ref="H120" ca="1">IF(ROUND(ROUND(G120,2)-G120,4)=0,_xlfn.XLOOKUP(G120,INDIRECT($A$4&amp;"!$G$41:$G$141"),INDIRECT($A$4&amp;"!$A$41:$A$141"),0,1,1),IF(G120&gt;=1,0,(ROUNDUP(G120,2)-G120)*100*_xlfn.XLOOKUP(G120,INDIRECT($A$4&amp;"!$G$41:$G$141"),INDIRECT($A$4&amp;"!$A$41:$A$141"),0,-1,-1)+(G120-ROUNDDOWN(G120,2))*100*_xlfn.XLOOKUP(G120,INDIRECT($A$4&amp;"!$G$41:$G$141"),INDIRECT($A$4&amp;"!$A$41:$A$141"),0,1,1)))</f>
        <v>0.98467000000000071</v>
      </c>
      <c r="I120" s="66">
        <f t="shared" ca="1" si="14"/>
        <v>369.25125000000031</v>
      </c>
      <c r="J120" s="106" cm="1">
        <f t="array" aca="1" ref="J120" ca="1">IF(COUNTIFS('PTC NaTran'!$K$7:$K$15996,"",'PTC NaTran'!$A$7:$A$15996,J$16,'PTC NaTran'!$D$7:$D$15996,$A120,'PTC NaTran'!$C$7:$C$15996,"DEL")&gt;0,J$14,SUMIFS('PTC NaTran'!$K$7:$K$15996,'PTC NaTran'!$A$7:$A$15996,J$16,'PTC NaTran'!$D$7:$D$15996,$A120,'PTC NaTran'!$C$7:$C$15996,"DEL")*1.0026*$F$4/INDIRECT($A$4&amp;"!D9"))</f>
        <v>375.00000000000006</v>
      </c>
      <c r="K120" s="106" cm="1">
        <f t="array" aca="1" ref="K120" ca="1">IF(COUNTIFS('PTC NaTran'!$K$7:$K$15996,"",'PTC NaTran'!$A$7:$A$15996,K$16,'PTC NaTran'!$D$7:$D$15996,$A120,'PTC NaTran'!$C$7:$C$15996,"DEL")&gt;0,K$14,SUMIFS('PTC NaTran'!$K$7:$K$15996,'PTC NaTran'!$A$7:$A$15996,K$16,'PTC NaTran'!$D$7:$D$15996,$A120,'PTC NaTran'!$C$7:$C$15996,"DEL")*1.0026*$F$4/INDIRECT($A$4&amp;"!D9"))</f>
        <v>329.85540000000003</v>
      </c>
      <c r="L120" s="107">
        <f t="shared" ca="1" si="11"/>
        <v>21.496266599999995</v>
      </c>
      <c r="M120" s="51">
        <f t="shared" ca="1" si="15"/>
        <v>0.47036</v>
      </c>
      <c r="N120" s="35" cm="1">
        <f t="array" aca="1" ref="N120" ca="1">IF(ROUND(ROUND(M120,2)-M120,4)=0,_xlfn.XLOOKUP(M120,INDIRECT($A$4&amp;"!$G$41:$G$141"),INDIRECT($A$4&amp;"!$A$41:$A$141"),0,1,1),IF(M120&gt;=1,0,(ROUNDUP(M120,2)-M120)*100*_xlfn.XLOOKUP(M120,INDIRECT($A$4&amp;"!$G$41:$G$141"),INDIRECT($A$4&amp;"!$A$41:$A$141"),0,-1,-1)+(M120-ROUNDDOWN(M120,2))*100*_xlfn.XLOOKUP(M120,INDIRECT($A$4&amp;"!$G$41:$G$141"),INDIRECT($A$4&amp;"!$A$41:$A$141"),0,1,1)))</f>
        <v>1.0000000000000009</v>
      </c>
      <c r="O120" s="66">
        <f t="shared" ca="1" si="16"/>
        <v>329.85540000000003</v>
      </c>
      <c r="S120" s="107">
        <f t="shared" ca="1" si="12"/>
        <v>37.611391875000017</v>
      </c>
      <c r="T120" s="51">
        <f t="shared" ca="1" si="17"/>
        <v>0.82879000000000003</v>
      </c>
      <c r="U120" s="35" cm="1">
        <f t="array" aca="1" ref="U120" ca="1">IF(ROUND(ROUND(T120,2)-T120,4)=0,_xlfn.XLOOKUP(T120,INDIRECT($A$4&amp;"!$G$41:$G$141"),INDIRECT($A$4&amp;"!$A$41:$A$141"),0,1,1),IF(T120&gt;=1,0,(ROUNDUP(T120,2)-T120)*100*_xlfn.XLOOKUP(T120,INDIRECT($A$4&amp;"!$G$41:$G$141"),INDIRECT($A$4&amp;"!$A$41:$A$141"),0,-1,-1)+(T120-ROUNDDOWN(T120,2))*100*_xlfn.XLOOKUP(T120,INDIRECT($A$4&amp;"!$G$41:$G$141"),INDIRECT($A$4&amp;"!$A$41:$A$141"),0,1,1)))</f>
        <v>0.84280250000000045</v>
      </c>
      <c r="V120" s="66">
        <f t="shared" ca="1" si="18"/>
        <v>316.0509375000002</v>
      </c>
    </row>
    <row r="121" spans="1:22" x14ac:dyDescent="0.35">
      <c r="A121" s="32">
        <f t="shared" si="19"/>
        <v>46582</v>
      </c>
      <c r="B121" s="65" cm="1">
        <f t="array" aca="1" ref="B121" ca="1">_xlfn.XLOOKUP(A121,INDIRECT($A$5&amp;"!$AJ$41:$AJ$406"),INDIRECT($A$5&amp;"!$AK$41:$AK$406"))*SUM($F$3:$I$3)</f>
        <v>0</v>
      </c>
      <c r="C121" s="65" cm="1">
        <f t="array" aca="1" ref="C121" ca="1">_xlfn.XLOOKUP(A121,INDIRECT($A$5&amp;"!$AJ$41:$AJ$406"),INDIRECT($A$5&amp;"!$AL$41:$AL$406"))*SUM($F$3:$I$3)</f>
        <v>45</v>
      </c>
      <c r="D121" s="65" cm="1">
        <f t="array" aca="1" ref="D121" ca="1">_xlfn.XLOOKUP(A121,INDIRECT($A$5&amp;"!$AJ$41:$AJ$406"),INDIRECT($A$5&amp;"!$AO$41:$AO$406"))*SUM($F$3:$I$3)</f>
        <v>38.25</v>
      </c>
      <c r="E121" s="34" cm="1">
        <f t="array" ref="E121">SUMPRODUCT(('PT Storengy'!$B$8:$I$372)*('PT Storengy'!$A$8:$A$372=$A121)*('PT Storengy'!$B$5:$I$5=$A$6)*('PT Storengy'!$B$7:$I$7=$A$7))</f>
        <v>0</v>
      </c>
      <c r="F121" s="107">
        <f t="shared" ca="1" si="10"/>
        <v>24.616516875000023</v>
      </c>
      <c r="G121" s="51">
        <f t="shared" ca="1" si="13"/>
        <v>0.53886000000000001</v>
      </c>
      <c r="H121" s="35" cm="1">
        <f t="array" aca="1" ref="H121" ca="1">IF(ROUND(ROUND(G121,2)-G121,4)=0,_xlfn.XLOOKUP(G121,INDIRECT($A$4&amp;"!$G$41:$G$141"),INDIRECT($A$4&amp;"!$A$41:$A$141"),0,1,1),IF(G121&gt;=1,0,(ROUNDUP(G121,2)-G121)*100*_xlfn.XLOOKUP(G121,INDIRECT($A$4&amp;"!$G$41:$G$141"),INDIRECT($A$4&amp;"!$A$41:$A$141"),0,-1,-1)+(G121-ROUNDDOWN(G121,2))*100*_xlfn.XLOOKUP(G121,INDIRECT($A$4&amp;"!$G$41:$G$141"),INDIRECT($A$4&amp;"!$A$41:$A$141"),0,1,1)))</f>
        <v>0.98057000000000072</v>
      </c>
      <c r="I121" s="66">
        <f t="shared" ca="1" si="14"/>
        <v>367.71375000000035</v>
      </c>
      <c r="J121" s="106" cm="1">
        <f t="array" aca="1" ref="J121" ca="1">IF(COUNTIFS('PTC NaTran'!$K$7:$K$15996,"",'PTC NaTran'!$A$7:$A$15996,J$16,'PTC NaTran'!$D$7:$D$15996,$A121,'PTC NaTran'!$C$7:$C$15996,"DEL")&gt;0,J$14,SUMIFS('PTC NaTran'!$K$7:$K$15996,'PTC NaTran'!$A$7:$A$15996,J$16,'PTC NaTran'!$D$7:$D$15996,$A121,'PTC NaTran'!$C$7:$C$15996,"DEL")*1.0026*$F$4/INDIRECT($A$4&amp;"!D9"))</f>
        <v>375.00000000000006</v>
      </c>
      <c r="K121" s="106" cm="1">
        <f t="array" aca="1" ref="K121" ca="1">IF(COUNTIFS('PTC NaTran'!$K$7:$K$15996,"",'PTC NaTran'!$A$7:$A$15996,K$16,'PTC NaTran'!$D$7:$D$15996,$A121,'PTC NaTran'!$C$7:$C$15996,"DEL")&gt;0,K$14,SUMIFS('PTC NaTran'!$K$7:$K$15996,'PTC NaTran'!$A$7:$A$15996,K$16,'PTC NaTran'!$D$7:$D$15996,$A121,'PTC NaTran'!$C$7:$C$15996,"DEL")*1.0026*$F$4/INDIRECT($A$4&amp;"!D9"))</f>
        <v>329.85540000000003</v>
      </c>
      <c r="L121" s="107">
        <f t="shared" ca="1" si="11"/>
        <v>21.826121999999994</v>
      </c>
      <c r="M121" s="51">
        <f t="shared" ca="1" si="15"/>
        <v>0.47769</v>
      </c>
      <c r="N121" s="35" cm="1">
        <f t="array" aca="1" ref="N121" ca="1">IF(ROUND(ROUND(M121,2)-M121,4)=0,_xlfn.XLOOKUP(M121,INDIRECT($A$4&amp;"!$G$41:$G$141"),INDIRECT($A$4&amp;"!$A$41:$A$141"),0,1,1),IF(M121&gt;=1,0,(ROUNDUP(M121,2)-M121)*100*_xlfn.XLOOKUP(M121,INDIRECT($A$4&amp;"!$G$41:$G$141"),INDIRECT($A$4&amp;"!$A$41:$A$141"),0,-1,-1)+(M121-ROUNDDOWN(M121,2))*100*_xlfn.XLOOKUP(M121,INDIRECT($A$4&amp;"!$G$41:$G$141"),INDIRECT($A$4&amp;"!$A$41:$A$141"),0,1,1)))</f>
        <v>1.0000000000000009</v>
      </c>
      <c r="O121" s="66">
        <f t="shared" ca="1" si="16"/>
        <v>329.85540000000003</v>
      </c>
      <c r="S121" s="107">
        <f t="shared" ca="1" si="12"/>
        <v>37.926784687500017</v>
      </c>
      <c r="T121" s="51">
        <f t="shared" ca="1" si="17"/>
        <v>0.83581000000000005</v>
      </c>
      <c r="U121" s="35" cm="1">
        <f t="array" aca="1" ref="U121" ca="1">IF(ROUND(ROUND(T121,2)-T121,4)=0,_xlfn.XLOOKUP(T121,INDIRECT($A$4&amp;"!$G$41:$G$141"),INDIRECT($A$4&amp;"!$A$41:$A$141"),0,1,1),IF(T121&gt;=1,0,(ROUNDUP(T121,2)-T121)*100*_xlfn.XLOOKUP(T121,INDIRECT($A$4&amp;"!$G$41:$G$141"),INDIRECT($A$4&amp;"!$A$41:$A$141"),0,-1,-1)+(T121-ROUNDDOWN(T121,2))*100*_xlfn.XLOOKUP(T121,INDIRECT($A$4&amp;"!$G$41:$G$141"),INDIRECT($A$4&amp;"!$A$41:$A$141"),0,1,1)))</f>
        <v>0.84104750000000039</v>
      </c>
      <c r="V121" s="66">
        <f t="shared" ca="1" si="18"/>
        <v>315.39281250000022</v>
      </c>
    </row>
    <row r="122" spans="1:22" x14ac:dyDescent="0.35">
      <c r="A122" s="32">
        <f t="shared" si="19"/>
        <v>46583</v>
      </c>
      <c r="B122" s="65" cm="1">
        <f t="array" aca="1" ref="B122" ca="1">_xlfn.XLOOKUP(A122,INDIRECT($A$5&amp;"!$AJ$41:$AJ$406"),INDIRECT($A$5&amp;"!$AK$41:$AK$406"))*SUM($F$3:$I$3)</f>
        <v>0</v>
      </c>
      <c r="C122" s="65" cm="1">
        <f t="array" aca="1" ref="C122" ca="1">_xlfn.XLOOKUP(A122,INDIRECT($A$5&amp;"!$AJ$41:$AJ$406"),INDIRECT($A$5&amp;"!$AL$41:$AL$406"))*SUM($F$3:$I$3)</f>
        <v>45</v>
      </c>
      <c r="D122" s="65" cm="1">
        <f t="array" aca="1" ref="D122" ca="1">_xlfn.XLOOKUP(A122,INDIRECT($A$5&amp;"!$AJ$41:$AJ$406"),INDIRECT($A$5&amp;"!$AO$41:$AO$406"))*SUM($F$3:$I$3)</f>
        <v>38.25</v>
      </c>
      <c r="E122" s="34" cm="1">
        <f t="array" ref="E122">SUMPRODUCT(('PT Storengy'!$B$8:$I$372)*('PT Storengy'!$A$8:$A$372=$A122)*('PT Storengy'!$B$5:$I$5=$A$6)*('PT Storengy'!$B$7:$I$7=$A$7))</f>
        <v>0</v>
      </c>
      <c r="F122" s="107">
        <f t="shared" ca="1" si="10"/>
        <v>24.982698750000022</v>
      </c>
      <c r="G122" s="51">
        <f t="shared" ca="1" si="13"/>
        <v>0.54703000000000002</v>
      </c>
      <c r="H122" s="35" cm="1">
        <f t="array" aca="1" ref="H122" ca="1">IF(ROUND(ROUND(G122,2)-G122,4)=0,_xlfn.XLOOKUP(G122,INDIRECT($A$4&amp;"!$G$41:$G$141"),INDIRECT($A$4&amp;"!$A$41:$A$141"),0,1,1),IF(G122&gt;=1,0,(ROUNDUP(G122,2)-G122)*100*_xlfn.XLOOKUP(G122,INDIRECT($A$4&amp;"!$G$41:$G$141"),INDIRECT($A$4&amp;"!$A$41:$A$141"),0,-1,-1)+(G122-ROUNDDOWN(G122,2))*100*_xlfn.XLOOKUP(G122,INDIRECT($A$4&amp;"!$G$41:$G$141"),INDIRECT($A$4&amp;"!$A$41:$A$141"),0,1,1)))</f>
        <v>0.97648500000000071</v>
      </c>
      <c r="I122" s="66">
        <f t="shared" ca="1" si="14"/>
        <v>366.18187500000033</v>
      </c>
      <c r="J122" s="106" cm="1">
        <f t="array" aca="1" ref="J122" ca="1">IF(COUNTIFS('PTC NaTran'!$K$7:$K$15996,"",'PTC NaTran'!$A$7:$A$15996,J$16,'PTC NaTran'!$D$7:$D$15996,$A122,'PTC NaTran'!$C$7:$C$15996,"DEL")&gt;0,J$14,SUMIFS('PTC NaTran'!$K$7:$K$15996,'PTC NaTran'!$A$7:$A$15996,J$16,'PTC NaTran'!$D$7:$D$15996,$A122,'PTC NaTran'!$C$7:$C$15996,"DEL")*1.0026*$F$4/INDIRECT($A$4&amp;"!D9"))</f>
        <v>375.00000000000006</v>
      </c>
      <c r="K122" s="106" cm="1">
        <f t="array" aca="1" ref="K122" ca="1">IF(COUNTIFS('PTC NaTran'!$K$7:$K$15996,"",'PTC NaTran'!$A$7:$A$15996,K$16,'PTC NaTran'!$D$7:$D$15996,$A122,'PTC NaTran'!$C$7:$C$15996,"DEL")&gt;0,K$14,SUMIFS('PTC NaTran'!$K$7:$K$15996,'PTC NaTran'!$A$7:$A$15996,K$16,'PTC NaTran'!$D$7:$D$15996,$A122,'PTC NaTran'!$C$7:$C$15996,"DEL")*1.0026*$F$4/INDIRECT($A$4&amp;"!D9"))</f>
        <v>329.85540000000003</v>
      </c>
      <c r="L122" s="107">
        <f t="shared" ca="1" si="11"/>
        <v>22.155977399999994</v>
      </c>
      <c r="M122" s="51">
        <f t="shared" ca="1" si="15"/>
        <v>0.48502000000000001</v>
      </c>
      <c r="N122" s="35" cm="1">
        <f t="array" aca="1" ref="N122" ca="1">IF(ROUND(ROUND(M122,2)-M122,4)=0,_xlfn.XLOOKUP(M122,INDIRECT($A$4&amp;"!$G$41:$G$141"),INDIRECT($A$4&amp;"!$A$41:$A$141"),0,1,1),IF(M122&gt;=1,0,(ROUNDUP(M122,2)-M122)*100*_xlfn.XLOOKUP(M122,INDIRECT($A$4&amp;"!$G$41:$G$141"),INDIRECT($A$4&amp;"!$A$41:$A$141"),0,-1,-1)+(M122-ROUNDDOWN(M122,2))*100*_xlfn.XLOOKUP(M122,INDIRECT($A$4&amp;"!$G$41:$G$141"),INDIRECT($A$4&amp;"!$A$41:$A$141"),0,1,1)))</f>
        <v>1.0000000000000009</v>
      </c>
      <c r="O122" s="66">
        <f t="shared" ca="1" si="16"/>
        <v>329.85540000000003</v>
      </c>
      <c r="S122" s="107">
        <f t="shared" ca="1" si="12"/>
        <v>38.241520312500015</v>
      </c>
      <c r="T122" s="51">
        <f t="shared" ca="1" si="17"/>
        <v>0.84282000000000001</v>
      </c>
      <c r="U122" s="35" cm="1">
        <f t="array" aca="1" ref="U122" ca="1">IF(ROUND(ROUND(T122,2)-T122,4)=0,_xlfn.XLOOKUP(T122,INDIRECT($A$4&amp;"!$G$41:$G$141"),INDIRECT($A$4&amp;"!$A$41:$A$141"),0,1,1),IF(T122&gt;=1,0,(ROUNDUP(T122,2)-T122)*100*_xlfn.XLOOKUP(T122,INDIRECT($A$4&amp;"!$G$41:$G$141"),INDIRECT($A$4&amp;"!$A$41:$A$141"),0,-1,-1)+(T122-ROUNDDOWN(T122,2))*100*_xlfn.XLOOKUP(T122,INDIRECT($A$4&amp;"!$G$41:$G$141"),INDIRECT($A$4&amp;"!$A$41:$A$141"),0,1,1)))</f>
        <v>0.83929500000000046</v>
      </c>
      <c r="V122" s="66">
        <f t="shared" ca="1" si="18"/>
        <v>314.7356250000002</v>
      </c>
    </row>
    <row r="123" spans="1:22" x14ac:dyDescent="0.35">
      <c r="A123" s="32">
        <f t="shared" si="19"/>
        <v>46584</v>
      </c>
      <c r="B123" s="65" cm="1">
        <f t="array" aca="1" ref="B123" ca="1">_xlfn.XLOOKUP(A123,INDIRECT($A$5&amp;"!$AJ$41:$AJ$406"),INDIRECT($A$5&amp;"!$AK$41:$AK$406"))*SUM($F$3:$I$3)</f>
        <v>0</v>
      </c>
      <c r="C123" s="65" cm="1">
        <f t="array" aca="1" ref="C123" ca="1">_xlfn.XLOOKUP(A123,INDIRECT($A$5&amp;"!$AJ$41:$AJ$406"),INDIRECT($A$5&amp;"!$AL$41:$AL$406"))*SUM($F$3:$I$3)</f>
        <v>45</v>
      </c>
      <c r="D123" s="65" cm="1">
        <f t="array" aca="1" ref="D123" ca="1">_xlfn.XLOOKUP(A123,INDIRECT($A$5&amp;"!$AJ$41:$AJ$406"),INDIRECT($A$5&amp;"!$AO$41:$AO$406"))*SUM($F$3:$I$3)</f>
        <v>38.25</v>
      </c>
      <c r="E123" s="34" cm="1">
        <f t="array" ref="E123">SUMPRODUCT(('PT Storengy'!$B$8:$I$372)*('PT Storengy'!$A$8:$A$372=$A123)*('PT Storengy'!$B$5:$I$5=$A$6)*('PT Storengy'!$B$7:$I$7=$A$7))</f>
        <v>0</v>
      </c>
      <c r="F123" s="107">
        <f t="shared" ca="1" si="10"/>
        <v>25.347354375000023</v>
      </c>
      <c r="G123" s="51">
        <f t="shared" ca="1" si="13"/>
        <v>0.55517000000000005</v>
      </c>
      <c r="H123" s="35" cm="1">
        <f t="array" aca="1" ref="H123" ca="1">IF(ROUND(ROUND(G123,2)-G123,4)=0,_xlfn.XLOOKUP(G123,INDIRECT($A$4&amp;"!$G$41:$G$141"),INDIRECT($A$4&amp;"!$A$41:$A$141"),0,1,1),IF(G123&gt;=1,0,(ROUNDUP(G123,2)-G123)*100*_xlfn.XLOOKUP(G123,INDIRECT($A$4&amp;"!$G$41:$G$141"),INDIRECT($A$4&amp;"!$A$41:$A$141"),0,-1,-1)+(G123-ROUNDDOWN(G123,2))*100*_xlfn.XLOOKUP(G123,INDIRECT($A$4&amp;"!$G$41:$G$141"),INDIRECT($A$4&amp;"!$A$41:$A$141"),0,1,1)))</f>
        <v>0.9724150000000007</v>
      </c>
      <c r="I123" s="66">
        <f t="shared" ca="1" si="14"/>
        <v>364.65562500000033</v>
      </c>
      <c r="J123" s="106" cm="1">
        <f t="array" aca="1" ref="J123" ca="1">IF(COUNTIFS('PTC NaTran'!$K$7:$K$15996,"",'PTC NaTran'!$A$7:$A$15996,J$16,'PTC NaTran'!$D$7:$D$15996,$A123,'PTC NaTran'!$C$7:$C$15996,"DEL")&gt;0,J$14,SUMIFS('PTC NaTran'!$K$7:$K$15996,'PTC NaTran'!$A$7:$A$15996,J$16,'PTC NaTran'!$D$7:$D$15996,$A123,'PTC NaTran'!$C$7:$C$15996,"DEL")*1.0026*$F$4/INDIRECT($A$4&amp;"!D9"))</f>
        <v>375.00000000000006</v>
      </c>
      <c r="K123" s="106" cm="1">
        <f t="array" aca="1" ref="K123" ca="1">IF(COUNTIFS('PTC NaTran'!$K$7:$K$15996,"",'PTC NaTran'!$A$7:$A$15996,K$16,'PTC NaTran'!$D$7:$D$15996,$A123,'PTC NaTran'!$C$7:$C$15996,"DEL")&gt;0,K$14,SUMIFS('PTC NaTran'!$K$7:$K$15996,'PTC NaTran'!$A$7:$A$15996,K$16,'PTC NaTran'!$D$7:$D$15996,$A123,'PTC NaTran'!$C$7:$C$15996,"DEL")*1.0026*$F$4/INDIRECT($A$4&amp;"!D9"))</f>
        <v>329.85540000000003</v>
      </c>
      <c r="L123" s="107">
        <f t="shared" ca="1" si="11"/>
        <v>22.485832799999994</v>
      </c>
      <c r="M123" s="51">
        <f t="shared" ca="1" si="15"/>
        <v>0.49236000000000002</v>
      </c>
      <c r="N123" s="35" cm="1">
        <f t="array" aca="1" ref="N123" ca="1">IF(ROUND(ROUND(M123,2)-M123,4)=0,_xlfn.XLOOKUP(M123,INDIRECT($A$4&amp;"!$G$41:$G$141"),INDIRECT($A$4&amp;"!$A$41:$A$141"),0,1,1),IF(M123&gt;=1,0,(ROUNDUP(M123,2)-M123)*100*_xlfn.XLOOKUP(M123,INDIRECT($A$4&amp;"!$G$41:$G$141"),INDIRECT($A$4&amp;"!$A$41:$A$141"),0,-1,-1)+(M123-ROUNDDOWN(M123,2))*100*_xlfn.XLOOKUP(M123,INDIRECT($A$4&amp;"!$G$41:$G$141"),INDIRECT($A$4&amp;"!$A$41:$A$141"),0,1,1)))</f>
        <v>1.0000000000000009</v>
      </c>
      <c r="O123" s="66">
        <f ca="1">IF(L122*1000+MIN(J123,K123,$F$4*(1-$E123)*N123)&gt;$D123*1000,$D123*1000-L122*1000,MIN(J123,K123,$F$4*(1-$E123)*N123))</f>
        <v>329.85540000000003</v>
      </c>
      <c r="S123" s="107">
        <f t="shared" ca="1" si="12"/>
        <v>38.555600625000018</v>
      </c>
      <c r="T123" s="51">
        <f t="shared" ca="1" si="17"/>
        <v>0.84980999999999995</v>
      </c>
      <c r="U123" s="35" cm="1">
        <f t="array" aca="1" ref="U123" ca="1">IF(ROUND(ROUND(T123,2)-T123,4)=0,_xlfn.XLOOKUP(T123,INDIRECT($A$4&amp;"!$G$41:$G$141"),INDIRECT($A$4&amp;"!$A$41:$A$141"),0,1,1),IF(T123&gt;=1,0,(ROUNDUP(T123,2)-T123)*100*_xlfn.XLOOKUP(T123,INDIRECT($A$4&amp;"!$G$41:$G$141"),INDIRECT($A$4&amp;"!$A$41:$A$141"),0,-1,-1)+(T123-ROUNDDOWN(T123,2))*100*_xlfn.XLOOKUP(T123,INDIRECT($A$4&amp;"!$G$41:$G$141"),INDIRECT($A$4&amp;"!$A$41:$A$141"),0,1,1)))</f>
        <v>0.83754750000000056</v>
      </c>
      <c r="V123" s="66">
        <f t="shared" ca="1" si="18"/>
        <v>314.08031250000028</v>
      </c>
    </row>
    <row r="124" spans="1:22" x14ac:dyDescent="0.35">
      <c r="A124" s="32">
        <f t="shared" si="19"/>
        <v>46585</v>
      </c>
      <c r="B124" s="65" cm="1">
        <f t="array" aca="1" ref="B124" ca="1">_xlfn.XLOOKUP(A124,INDIRECT($A$5&amp;"!$AJ$41:$AJ$406"),INDIRECT($A$5&amp;"!$AK$41:$AK$406"))*SUM($F$3:$I$3)</f>
        <v>0</v>
      </c>
      <c r="C124" s="65" cm="1">
        <f t="array" aca="1" ref="C124" ca="1">_xlfn.XLOOKUP(A124,INDIRECT($A$5&amp;"!$AJ$41:$AJ$406"),INDIRECT($A$5&amp;"!$AL$41:$AL$406"))*SUM($F$3:$I$3)</f>
        <v>45</v>
      </c>
      <c r="D124" s="65" cm="1">
        <f t="array" aca="1" ref="D124" ca="1">_xlfn.XLOOKUP(A124,INDIRECT($A$5&amp;"!$AJ$41:$AJ$406"),INDIRECT($A$5&amp;"!$AO$41:$AO$406"))*SUM($F$3:$I$3)</f>
        <v>38.25</v>
      </c>
      <c r="E124" s="34" cm="1">
        <f t="array" ref="E124">SUMPRODUCT(('PT Storengy'!$B$8:$I$372)*('PT Storengy'!$A$8:$A$372=$A124)*('PT Storengy'!$B$5:$I$5=$A$6)*('PT Storengy'!$B$7:$I$7=$A$7))</f>
        <v>0</v>
      </c>
      <c r="F124" s="107">
        <f t="shared" ca="1" si="10"/>
        <v>25.710491250000022</v>
      </c>
      <c r="G124" s="51">
        <f t="shared" ca="1" si="13"/>
        <v>0.56327000000000005</v>
      </c>
      <c r="H124" s="35" cm="1">
        <f t="array" aca="1" ref="H124" ca="1">IF(ROUND(ROUND(G124,2)-G124,4)=0,_xlfn.XLOOKUP(G124,INDIRECT($A$4&amp;"!$G$41:$G$141"),INDIRECT($A$4&amp;"!$A$41:$A$141"),0,1,1),IF(G124&gt;=1,0,(ROUNDUP(G124,2)-G124)*100*_xlfn.XLOOKUP(G124,INDIRECT($A$4&amp;"!$G$41:$G$141"),INDIRECT($A$4&amp;"!$A$41:$A$141"),0,-1,-1)+(G124-ROUNDDOWN(G124,2))*100*_xlfn.XLOOKUP(G124,INDIRECT($A$4&amp;"!$G$41:$G$141"),INDIRECT($A$4&amp;"!$A$41:$A$141"),0,1,1)))</f>
        <v>0.96836500000000059</v>
      </c>
      <c r="I124" s="66">
        <f t="shared" ca="1" si="14"/>
        <v>363.13687500000026</v>
      </c>
      <c r="J124" s="106" cm="1">
        <f t="array" aca="1" ref="J124" ca="1">IF(COUNTIFS('PTC NaTran'!$K$7:$K$15996,"",'PTC NaTran'!$A$7:$A$15996,J$16,'PTC NaTran'!$D$7:$D$15996,$A124,'PTC NaTran'!$C$7:$C$15996,"DEL")&gt;0,J$14,SUMIFS('PTC NaTran'!$K$7:$K$15996,'PTC NaTran'!$A$7:$A$15996,J$16,'PTC NaTran'!$D$7:$D$15996,$A124,'PTC NaTran'!$C$7:$C$15996,"DEL")*1.0026*$F$4/INDIRECT($A$4&amp;"!D9"))</f>
        <v>375.00000000000006</v>
      </c>
      <c r="K124" s="106" cm="1">
        <f t="array" aca="1" ref="K124" ca="1">IF(COUNTIFS('PTC NaTran'!$K$7:$K$15996,"",'PTC NaTran'!$A$7:$A$15996,K$16,'PTC NaTran'!$D$7:$D$15996,$A124,'PTC NaTran'!$C$7:$C$15996,"DEL")&gt;0,K$14,SUMIFS('PTC NaTran'!$K$7:$K$15996,'PTC NaTran'!$A$7:$A$15996,K$16,'PTC NaTran'!$D$7:$D$15996,$A124,'PTC NaTran'!$C$7:$C$15996,"DEL")*1.0026*$F$4/INDIRECT($A$4&amp;"!D9"))</f>
        <v>345.89700000000005</v>
      </c>
      <c r="L124" s="107">
        <f t="shared" ca="1" si="11"/>
        <v>22.831729799999994</v>
      </c>
      <c r="M124" s="51">
        <f t="shared" ca="1" si="15"/>
        <v>0.49969000000000002</v>
      </c>
      <c r="N124" s="35" cm="1">
        <f t="array" aca="1" ref="N124" ca="1">IF(ROUND(ROUND(M124,2)-M124,4)=0,_xlfn.XLOOKUP(M124,INDIRECT($A$4&amp;"!$G$41:$G$141"),INDIRECT($A$4&amp;"!$A$41:$A$141"),0,1,1),IF(M124&gt;=1,0,(ROUNDUP(M124,2)-M124)*100*_xlfn.XLOOKUP(M124,INDIRECT($A$4&amp;"!$G$41:$G$141"),INDIRECT($A$4&amp;"!$A$41:$A$141"),0,-1,-1)+(M124-ROUNDDOWN(M124,2))*100*_xlfn.XLOOKUP(M124,INDIRECT($A$4&amp;"!$G$41:$G$141"),INDIRECT($A$4&amp;"!$A$41:$A$141"),0,1,1)))</f>
        <v>1.0000000000000009</v>
      </c>
      <c r="O124" s="66">
        <f t="shared" ca="1" si="16"/>
        <v>345.89700000000005</v>
      </c>
      <c r="S124" s="107">
        <f t="shared" ca="1" si="12"/>
        <v>38.869026562500018</v>
      </c>
      <c r="T124" s="51">
        <f t="shared" ca="1" si="17"/>
        <v>0.85679000000000005</v>
      </c>
      <c r="U124" s="35" cm="1">
        <f t="array" aca="1" ref="U124" ca="1">IF(ROUND(ROUND(T124,2)-T124,4)=0,_xlfn.XLOOKUP(T124,INDIRECT($A$4&amp;"!$G$41:$G$141"),INDIRECT($A$4&amp;"!$A$41:$A$141"),0,1,1),IF(T124&gt;=1,0,(ROUNDUP(T124,2)-T124)*100*_xlfn.XLOOKUP(T124,INDIRECT($A$4&amp;"!$G$41:$G$141"),INDIRECT($A$4&amp;"!$A$41:$A$141"),0,-1,-1)+(T124-ROUNDDOWN(T124,2))*100*_xlfn.XLOOKUP(T124,INDIRECT($A$4&amp;"!$G$41:$G$141"),INDIRECT($A$4&amp;"!$A$41:$A$141"),0,1,1)))</f>
        <v>0.83580250000000056</v>
      </c>
      <c r="V124" s="66">
        <f t="shared" ca="1" si="18"/>
        <v>313.42593750000026</v>
      </c>
    </row>
    <row r="125" spans="1:22" x14ac:dyDescent="0.35">
      <c r="A125" s="32">
        <f t="shared" si="19"/>
        <v>46586</v>
      </c>
      <c r="B125" s="65" cm="1">
        <f t="array" aca="1" ref="B125" ca="1">_xlfn.XLOOKUP(A125,INDIRECT($A$5&amp;"!$AJ$41:$AJ$406"),INDIRECT($A$5&amp;"!$AK$41:$AK$406"))*SUM($F$3:$I$3)</f>
        <v>0</v>
      </c>
      <c r="C125" s="65" cm="1">
        <f t="array" aca="1" ref="C125" ca="1">_xlfn.XLOOKUP(A125,INDIRECT($A$5&amp;"!$AJ$41:$AJ$406"),INDIRECT($A$5&amp;"!$AL$41:$AL$406"))*SUM($F$3:$I$3)</f>
        <v>45</v>
      </c>
      <c r="D125" s="65" cm="1">
        <f t="array" aca="1" ref="D125" ca="1">_xlfn.XLOOKUP(A125,INDIRECT($A$5&amp;"!$AJ$41:$AJ$406"),INDIRECT($A$5&amp;"!$AO$41:$AO$406"))*SUM($F$3:$I$3)</f>
        <v>38.25</v>
      </c>
      <c r="E125" s="34" cm="1">
        <f t="array" ref="E125">SUMPRODUCT(('PT Storengy'!$B$8:$I$372)*('PT Storengy'!$A$8:$A$372=$A125)*('PT Storengy'!$B$5:$I$5=$A$6)*('PT Storengy'!$B$7:$I$7=$A$7))</f>
        <v>0</v>
      </c>
      <c r="F125" s="107">
        <f t="shared" ca="1" si="10"/>
        <v>26.072115000000021</v>
      </c>
      <c r="G125" s="51">
        <f t="shared" ca="1" si="13"/>
        <v>0.57133999999999996</v>
      </c>
      <c r="H125" s="35" cm="1">
        <f t="array" aca="1" ref="H125" ca="1">IF(ROUND(ROUND(G125,2)-G125,4)=0,_xlfn.XLOOKUP(G125,INDIRECT($A$4&amp;"!$G$41:$G$141"),INDIRECT($A$4&amp;"!$A$41:$A$141"),0,1,1),IF(G125&gt;=1,0,(ROUNDUP(G125,2)-G125)*100*_xlfn.XLOOKUP(G125,INDIRECT($A$4&amp;"!$G$41:$G$141"),INDIRECT($A$4&amp;"!$A$41:$A$141"),0,-1,-1)+(G125-ROUNDDOWN(G125,2))*100*_xlfn.XLOOKUP(G125,INDIRECT($A$4&amp;"!$G$41:$G$141"),INDIRECT($A$4&amp;"!$A$41:$A$141"),0,1,1)))</f>
        <v>0.9643300000000008</v>
      </c>
      <c r="I125" s="66">
        <f t="shared" ca="1" si="14"/>
        <v>361.62375000000037</v>
      </c>
      <c r="J125" s="106" cm="1">
        <f t="array" aca="1" ref="J125" ca="1">IF(COUNTIFS('PTC NaTran'!$K$7:$K$15996,"",'PTC NaTran'!$A$7:$A$15996,J$16,'PTC NaTran'!$D$7:$D$15996,$A125,'PTC NaTran'!$C$7:$C$15996,"DEL")&gt;0,J$14,SUMIFS('PTC NaTran'!$K$7:$K$15996,'PTC NaTran'!$A$7:$A$15996,J$16,'PTC NaTran'!$D$7:$D$15996,$A125,'PTC NaTran'!$C$7:$C$15996,"DEL")*1.0026*$F$4/INDIRECT($A$4&amp;"!D9"))</f>
        <v>375.00000000000006</v>
      </c>
      <c r="K125" s="106" cm="1">
        <f t="array" aca="1" ref="K125" ca="1">IF(COUNTIFS('PTC NaTran'!$K$7:$K$15996,"",'PTC NaTran'!$A$7:$A$15996,K$16,'PTC NaTran'!$D$7:$D$15996,$A125,'PTC NaTran'!$C$7:$C$15996,"DEL")&gt;0,K$14,SUMIFS('PTC NaTran'!$K$7:$K$15996,'PTC NaTran'!$A$7:$A$15996,K$16,'PTC NaTran'!$D$7:$D$15996,$A125,'PTC NaTran'!$C$7:$C$15996,"DEL")*1.0026*$F$4/INDIRECT($A$4&amp;"!D9"))</f>
        <v>345.89700000000005</v>
      </c>
      <c r="L125" s="107">
        <f t="shared" ca="1" si="11"/>
        <v>23.177626799999995</v>
      </c>
      <c r="M125" s="51">
        <f t="shared" ca="1" si="15"/>
        <v>0.50736999999999999</v>
      </c>
      <c r="N125" s="35" cm="1">
        <f t="array" aca="1" ref="N125" ca="1">IF(ROUND(ROUND(M125,2)-M125,4)=0,_xlfn.XLOOKUP(M125,INDIRECT($A$4&amp;"!$G$41:$G$141"),INDIRECT($A$4&amp;"!$A$41:$A$141"),0,1,1),IF(M125&gt;=1,0,(ROUNDUP(M125,2)-M125)*100*_xlfn.XLOOKUP(M125,INDIRECT($A$4&amp;"!$G$41:$G$141"),INDIRECT($A$4&amp;"!$A$41:$A$141"),0,-1,-1)+(M125-ROUNDDOWN(M125,2))*100*_xlfn.XLOOKUP(M125,INDIRECT($A$4&amp;"!$G$41:$G$141"),INDIRECT($A$4&amp;"!$A$41:$A$141"),0,1,1)))</f>
        <v>0.99631500000000073</v>
      </c>
      <c r="O125" s="66">
        <f t="shared" ca="1" si="16"/>
        <v>345.89700000000005</v>
      </c>
      <c r="S125" s="107">
        <f t="shared" ca="1" si="12"/>
        <v>39.181799062500019</v>
      </c>
      <c r="T125" s="51">
        <f t="shared" ca="1" si="17"/>
        <v>0.86375999999999997</v>
      </c>
      <c r="U125" s="35" cm="1">
        <f t="array" aca="1" ref="U125" ca="1">IF(ROUND(ROUND(T125,2)-T125,4)=0,_xlfn.XLOOKUP(T125,INDIRECT($A$4&amp;"!$G$41:$G$141"),INDIRECT($A$4&amp;"!$A$41:$A$141"),0,1,1),IF(T125&gt;=1,0,(ROUNDUP(T125,2)-T125)*100*_xlfn.XLOOKUP(T125,INDIRECT($A$4&amp;"!$G$41:$G$141"),INDIRECT($A$4&amp;"!$A$41:$A$141"),0,-1,-1)+(T125-ROUNDDOWN(T125,2))*100*_xlfn.XLOOKUP(T125,INDIRECT($A$4&amp;"!$G$41:$G$141"),INDIRECT($A$4&amp;"!$A$41:$A$141"),0,1,1)))</f>
        <v>0.83406000000000058</v>
      </c>
      <c r="V125" s="66">
        <f t="shared" ca="1" si="18"/>
        <v>312.77250000000026</v>
      </c>
    </row>
    <row r="126" spans="1:22" x14ac:dyDescent="0.35">
      <c r="A126" s="32">
        <f t="shared" si="19"/>
        <v>46587</v>
      </c>
      <c r="B126" s="65" cm="1">
        <f t="array" aca="1" ref="B126" ca="1">_xlfn.XLOOKUP(A126,INDIRECT($A$5&amp;"!$AJ$41:$AJ$406"),INDIRECT($A$5&amp;"!$AK$41:$AK$406"))*SUM($F$3:$I$3)</f>
        <v>0</v>
      </c>
      <c r="C126" s="65" cm="1">
        <f t="array" aca="1" ref="C126" ca="1">_xlfn.XLOOKUP(A126,INDIRECT($A$5&amp;"!$AJ$41:$AJ$406"),INDIRECT($A$5&amp;"!$AL$41:$AL$406"))*SUM($F$3:$I$3)</f>
        <v>45</v>
      </c>
      <c r="D126" s="65" cm="1">
        <f t="array" aca="1" ref="D126" ca="1">_xlfn.XLOOKUP(A126,INDIRECT($A$5&amp;"!$AJ$41:$AJ$406"),INDIRECT($A$5&amp;"!$AO$41:$AO$406"))*SUM($F$3:$I$3)</f>
        <v>38.25</v>
      </c>
      <c r="E126" s="34" cm="1">
        <f t="array" ref="E126">SUMPRODUCT(('PT Storengy'!$B$8:$I$372)*('PT Storengy'!$A$8:$A$372=$A126)*('PT Storengy'!$B$5:$I$5=$A$6)*('PT Storengy'!$B$7:$I$7=$A$7))</f>
        <v>0</v>
      </c>
      <c r="F126" s="107">
        <f t="shared" ca="1" si="10"/>
        <v>26.432231250000022</v>
      </c>
      <c r="G126" s="51">
        <f t="shared" ca="1" si="13"/>
        <v>0.57938000000000001</v>
      </c>
      <c r="H126" s="35" cm="1">
        <f t="array" aca="1" ref="H126" ca="1">IF(ROUND(ROUND(G126,2)-G126,4)=0,_xlfn.XLOOKUP(G126,INDIRECT($A$4&amp;"!$G$41:$G$141"),INDIRECT($A$4&amp;"!$A$41:$A$141"),0,1,1),IF(G126&gt;=1,0,(ROUNDUP(G126,2)-G126)*100*_xlfn.XLOOKUP(G126,INDIRECT($A$4&amp;"!$G$41:$G$141"),INDIRECT($A$4&amp;"!$A$41:$A$141"),0,-1,-1)+(G126-ROUNDDOWN(G126,2))*100*_xlfn.XLOOKUP(G126,INDIRECT($A$4&amp;"!$G$41:$G$141"),INDIRECT($A$4&amp;"!$A$41:$A$141"),0,1,1)))</f>
        <v>0.96031000000000066</v>
      </c>
      <c r="I126" s="66">
        <f t="shared" ca="1" si="14"/>
        <v>360.11625000000032</v>
      </c>
      <c r="J126" s="106" cm="1">
        <f t="array" aca="1" ref="J126" ca="1">IF(COUNTIFS('PTC NaTran'!$K$7:$K$15996,"",'PTC NaTran'!$A$7:$A$15996,J$16,'PTC NaTran'!$D$7:$D$15996,$A126,'PTC NaTran'!$C$7:$C$15996,"DEL")&gt;0,J$14,SUMIFS('PTC NaTran'!$K$7:$K$15996,'PTC NaTran'!$A$7:$A$15996,J$16,'PTC NaTran'!$D$7:$D$15996,$A126,'PTC NaTran'!$C$7:$C$15996,"DEL")*1.0026*$F$4/INDIRECT($A$4&amp;"!D9"))</f>
        <v>375.00000000000006</v>
      </c>
      <c r="K126" s="106" cm="1">
        <f t="array" aca="1" ref="K126" ca="1">IF(COUNTIFS('PTC NaTran'!$K$7:$K$15996,"",'PTC NaTran'!$A$7:$A$15996,K$16,'PTC NaTran'!$D$7:$D$15996,$A126,'PTC NaTran'!$C$7:$C$15996,"DEL")&gt;0,K$14,SUMIFS('PTC NaTran'!$K$7:$K$15996,'PTC NaTran'!$A$7:$A$15996,K$16,'PTC NaTran'!$D$7:$D$15996,$A126,'PTC NaTran'!$C$7:$C$15996,"DEL")*1.0026*$F$4/INDIRECT($A$4&amp;"!D9"))</f>
        <v>313.81380000000001</v>
      </c>
      <c r="L126" s="107">
        <f t="shared" ca="1" si="11"/>
        <v>23.491440599999994</v>
      </c>
      <c r="M126" s="51">
        <f t="shared" ca="1" si="15"/>
        <v>0.51505999999999996</v>
      </c>
      <c r="N126" s="35" cm="1">
        <f t="array" aca="1" ref="N126" ca="1">IF(ROUND(ROUND(M126,2)-M126,4)=0,_xlfn.XLOOKUP(M126,INDIRECT($A$4&amp;"!$G$41:$G$141"),INDIRECT($A$4&amp;"!$A$41:$A$141"),0,1,1),IF(M126&gt;=1,0,(ROUNDUP(M126,2)-M126)*100*_xlfn.XLOOKUP(M126,INDIRECT($A$4&amp;"!$G$41:$G$141"),INDIRECT($A$4&amp;"!$A$41:$A$141"),0,-1,-1)+(M126-ROUNDDOWN(M126,2))*100*_xlfn.XLOOKUP(M126,INDIRECT($A$4&amp;"!$G$41:$G$141"),INDIRECT($A$4&amp;"!$A$41:$A$141"),0,1,1)))</f>
        <v>0.99247000000000063</v>
      </c>
      <c r="O126" s="66">
        <f t="shared" ca="1" si="16"/>
        <v>313.81380000000001</v>
      </c>
      <c r="S126" s="107">
        <f t="shared" ca="1" si="12"/>
        <v>39.493920000000017</v>
      </c>
      <c r="T126" s="51">
        <f t="shared" ca="1" si="17"/>
        <v>0.87070999999999998</v>
      </c>
      <c r="U126" s="35" cm="1">
        <f t="array" aca="1" ref="U126" ca="1">IF(ROUND(ROUND(T126,2)-T126,4)=0,_xlfn.XLOOKUP(T126,INDIRECT($A$4&amp;"!$G$41:$G$141"),INDIRECT($A$4&amp;"!$A$41:$A$141"),0,1,1),IF(T126&gt;=1,0,(ROUNDUP(T126,2)-T126)*100*_xlfn.XLOOKUP(T126,INDIRECT($A$4&amp;"!$G$41:$G$141"),INDIRECT($A$4&amp;"!$A$41:$A$141"),0,-1,-1)+(T126-ROUNDDOWN(T126,2))*100*_xlfn.XLOOKUP(T126,INDIRECT($A$4&amp;"!$G$41:$G$141"),INDIRECT($A$4&amp;"!$A$41:$A$141"),0,1,1)))</f>
        <v>0.83232250000000063</v>
      </c>
      <c r="V126" s="66">
        <f t="shared" ca="1" si="18"/>
        <v>312.12093750000031</v>
      </c>
    </row>
    <row r="127" spans="1:22" x14ac:dyDescent="0.35">
      <c r="A127" s="32">
        <f t="shared" si="19"/>
        <v>46588</v>
      </c>
      <c r="B127" s="65" cm="1">
        <f t="array" aca="1" ref="B127" ca="1">_xlfn.XLOOKUP(A127,INDIRECT($A$5&amp;"!$AJ$41:$AJ$406"),INDIRECT($A$5&amp;"!$AK$41:$AK$406"))*SUM($F$3:$I$3)</f>
        <v>0</v>
      </c>
      <c r="C127" s="65" cm="1">
        <f t="array" aca="1" ref="C127" ca="1">_xlfn.XLOOKUP(A127,INDIRECT($A$5&amp;"!$AJ$41:$AJ$406"),INDIRECT($A$5&amp;"!$AL$41:$AL$406"))*SUM($F$3:$I$3)</f>
        <v>45</v>
      </c>
      <c r="D127" s="65" cm="1">
        <f t="array" aca="1" ref="D127" ca="1">_xlfn.XLOOKUP(A127,INDIRECT($A$5&amp;"!$AJ$41:$AJ$406"),INDIRECT($A$5&amp;"!$AO$41:$AO$406"))*SUM($F$3:$I$3)</f>
        <v>38.25</v>
      </c>
      <c r="E127" s="34" cm="1">
        <f t="array" ref="E127">SUMPRODUCT(('PT Storengy'!$B$8:$I$372)*('PT Storengy'!$A$8:$A$372=$A127)*('PT Storengy'!$B$5:$I$5=$A$6)*('PT Storengy'!$B$7:$I$7=$A$7))</f>
        <v>0</v>
      </c>
      <c r="F127" s="107">
        <f t="shared" ca="1" si="10"/>
        <v>26.790847500000023</v>
      </c>
      <c r="G127" s="51">
        <f t="shared" ca="1" si="13"/>
        <v>0.58738000000000001</v>
      </c>
      <c r="H127" s="35" cm="1">
        <f t="array" aca="1" ref="H127" ca="1">IF(ROUND(ROUND(G127,2)-G127,4)=0,_xlfn.XLOOKUP(G127,INDIRECT($A$4&amp;"!$G$41:$G$141"),INDIRECT($A$4&amp;"!$A$41:$A$141"),0,1,1),IF(G127&gt;=1,0,(ROUNDUP(G127,2)-G127)*100*_xlfn.XLOOKUP(G127,INDIRECT($A$4&amp;"!$G$41:$G$141"),INDIRECT($A$4&amp;"!$A$41:$A$141"),0,-1,-1)+(G127-ROUNDDOWN(G127,2))*100*_xlfn.XLOOKUP(G127,INDIRECT($A$4&amp;"!$G$41:$G$141"),INDIRECT($A$4&amp;"!$A$41:$A$141"),0,1,1)))</f>
        <v>0.95631000000000066</v>
      </c>
      <c r="I127" s="66">
        <f ca="1">IF(F126*1000+$F$4*(1-$E127)*H127&gt;$D127*1000,D127*1000-F126*1000,$F$4*(1-$E127)*H127)</f>
        <v>358.61625000000032</v>
      </c>
      <c r="J127" s="106" cm="1">
        <f t="array" aca="1" ref="J127" ca="1">IF(COUNTIFS('PTC NaTran'!$K$7:$K$15996,"",'PTC NaTran'!$A$7:$A$15996,J$16,'PTC NaTran'!$D$7:$D$15996,$A127,'PTC NaTran'!$C$7:$C$15996,"DEL")&gt;0,J$14,SUMIFS('PTC NaTran'!$K$7:$K$15996,'PTC NaTran'!$A$7:$A$15996,J$16,'PTC NaTran'!$D$7:$D$15996,$A127,'PTC NaTran'!$C$7:$C$15996,"DEL")*1.0026*$F$4/INDIRECT($A$4&amp;"!D9"))</f>
        <v>375.00000000000006</v>
      </c>
      <c r="K127" s="106" cm="1">
        <f t="array" aca="1" ref="K127" ca="1">IF(COUNTIFS('PTC NaTran'!$K$7:$K$15996,"",'PTC NaTran'!$A$7:$A$15996,K$16,'PTC NaTran'!$D$7:$D$15996,$A127,'PTC NaTran'!$C$7:$C$15996,"DEL")&gt;0,K$14,SUMIFS('PTC NaTran'!$K$7:$K$15996,'PTC NaTran'!$A$7:$A$15996,K$16,'PTC NaTran'!$D$7:$D$15996,$A127,'PTC NaTran'!$C$7:$C$15996,"DEL")*1.0026*$F$4/INDIRECT($A$4&amp;"!D9"))</f>
        <v>313.81380000000001</v>
      </c>
      <c r="L127" s="107">
        <f t="shared" ca="1" si="11"/>
        <v>23.805254399999992</v>
      </c>
      <c r="M127" s="51">
        <f t="shared" ca="1" si="15"/>
        <v>0.52202999999999999</v>
      </c>
      <c r="N127" s="35" cm="1">
        <f t="array" aca="1" ref="N127" ca="1">IF(ROUND(ROUND(M127,2)-M127,4)=0,_xlfn.XLOOKUP(M127,INDIRECT($A$4&amp;"!$G$41:$G$141"),INDIRECT($A$4&amp;"!$A$41:$A$141"),0,1,1),IF(M127&gt;=1,0,(ROUNDUP(M127,2)-M127)*100*_xlfn.XLOOKUP(M127,INDIRECT($A$4&amp;"!$G$41:$G$141"),INDIRECT($A$4&amp;"!$A$41:$A$141"),0,-1,-1)+(M127-ROUNDDOWN(M127,2))*100*_xlfn.XLOOKUP(M127,INDIRECT($A$4&amp;"!$G$41:$G$141"),INDIRECT($A$4&amp;"!$A$41:$A$141"),0,1,1)))</f>
        <v>0.98898500000000067</v>
      </c>
      <c r="O127" s="66">
        <f t="shared" ca="1" si="16"/>
        <v>313.81380000000001</v>
      </c>
      <c r="S127" s="107">
        <f t="shared" ca="1" si="12"/>
        <v>39.805391250000014</v>
      </c>
      <c r="T127" s="51">
        <f t="shared" ca="1" si="17"/>
        <v>0.87763999999999998</v>
      </c>
      <c r="U127" s="35" cm="1">
        <f t="array" aca="1" ref="U127" ca="1">IF(ROUND(ROUND(T127,2)-T127,4)=0,_xlfn.XLOOKUP(T127,INDIRECT($A$4&amp;"!$G$41:$G$141"),INDIRECT($A$4&amp;"!$A$41:$A$141"),0,1,1),IF(T127&gt;=1,0,(ROUNDUP(T127,2)-T127)*100*_xlfn.XLOOKUP(T127,INDIRECT($A$4&amp;"!$G$41:$G$141"),INDIRECT($A$4&amp;"!$A$41:$A$141"),0,-1,-1)+(T127-ROUNDDOWN(T127,2))*100*_xlfn.XLOOKUP(T127,INDIRECT($A$4&amp;"!$G$41:$G$141"),INDIRECT($A$4&amp;"!$A$41:$A$141"),0,1,1)))</f>
        <v>0.83059000000000061</v>
      </c>
      <c r="V127" s="66">
        <f t="shared" ca="1" si="18"/>
        <v>311.47125000000028</v>
      </c>
    </row>
    <row r="128" spans="1:22" x14ac:dyDescent="0.35">
      <c r="A128" s="32">
        <f t="shared" si="19"/>
        <v>46589</v>
      </c>
      <c r="B128" s="65" cm="1">
        <f t="array" aca="1" ref="B128" ca="1">_xlfn.XLOOKUP(A128,INDIRECT($A$5&amp;"!$AJ$41:$AJ$406"),INDIRECT($A$5&amp;"!$AK$41:$AK$406"))*SUM($F$3:$I$3)</f>
        <v>0</v>
      </c>
      <c r="C128" s="65" cm="1">
        <f t="array" aca="1" ref="C128" ca="1">_xlfn.XLOOKUP(A128,INDIRECT($A$5&amp;"!$AJ$41:$AJ$406"),INDIRECT($A$5&amp;"!$AL$41:$AL$406"))*SUM($F$3:$I$3)</f>
        <v>45</v>
      </c>
      <c r="D128" s="65" cm="1">
        <f t="array" aca="1" ref="D128" ca="1">_xlfn.XLOOKUP(A128,INDIRECT($A$5&amp;"!$AJ$41:$AJ$406"),INDIRECT($A$5&amp;"!$AO$41:$AO$406"))*SUM($F$3:$I$3)</f>
        <v>38.25</v>
      </c>
      <c r="E128" s="34" cm="1">
        <f t="array" ref="E128">SUMPRODUCT(('PT Storengy'!$B$8:$I$372)*('PT Storengy'!$A$8:$A$372=$A128)*('PT Storengy'!$B$5:$I$5=$A$6)*('PT Storengy'!$B$7:$I$7=$A$7))</f>
        <v>0</v>
      </c>
      <c r="F128" s="107">
        <f t="shared" ca="1" si="10"/>
        <v>27.147969375000024</v>
      </c>
      <c r="G128" s="51">
        <f t="shared" ca="1" si="13"/>
        <v>0.59535000000000005</v>
      </c>
      <c r="H128" s="35" cm="1">
        <f t="array" aca="1" ref="H128" ca="1">IF(ROUND(ROUND(G128,2)-G128,4)=0,_xlfn.XLOOKUP(G128,INDIRECT($A$4&amp;"!$G$41:$G$141"),INDIRECT($A$4&amp;"!$A$41:$A$141"),0,1,1),IF(G128&gt;=1,0,(ROUNDUP(G128,2)-G128)*100*_xlfn.XLOOKUP(G128,INDIRECT($A$4&amp;"!$G$41:$G$141"),INDIRECT($A$4&amp;"!$A$41:$A$141"),0,-1,-1)+(G128-ROUNDDOWN(G128,2))*100*_xlfn.XLOOKUP(G128,INDIRECT($A$4&amp;"!$G$41:$G$141"),INDIRECT($A$4&amp;"!$A$41:$A$141"),0,1,1)))</f>
        <v>0.95232500000000075</v>
      </c>
      <c r="I128" s="66">
        <f t="shared" ca="1" si="14"/>
        <v>357.12187500000033</v>
      </c>
      <c r="J128" s="106" cm="1">
        <f t="array" aca="1" ref="J128" ca="1">IF(COUNTIFS('PTC NaTran'!$K$7:$K$15996,"",'PTC NaTran'!$A$7:$A$15996,J$16,'PTC NaTran'!$D$7:$D$15996,$A128,'PTC NaTran'!$C$7:$C$15996,"DEL")&gt;0,J$14,SUMIFS('PTC NaTran'!$K$7:$K$15996,'PTC NaTran'!$A$7:$A$15996,J$16,'PTC NaTran'!$D$7:$D$15996,$A128,'PTC NaTran'!$C$7:$C$15996,"DEL")*1.0026*$F$4/INDIRECT($A$4&amp;"!D9"))</f>
        <v>375.00000000000006</v>
      </c>
      <c r="K128" s="106" cm="1">
        <f t="array" aca="1" ref="K128" ca="1">IF(COUNTIFS('PTC NaTran'!$K$7:$K$15996,"",'PTC NaTran'!$A$7:$A$15996,K$16,'PTC NaTran'!$D$7:$D$15996,$A128,'PTC NaTran'!$C$7:$C$15996,"DEL")&gt;0,K$14,SUMIFS('PTC NaTran'!$K$7:$K$15996,'PTC NaTran'!$A$7:$A$15996,K$16,'PTC NaTran'!$D$7:$D$15996,$A128,'PTC NaTran'!$C$7:$C$15996,"DEL")*1.0026*$F$4/INDIRECT($A$4&amp;"!D9"))</f>
        <v>313.81380000000001</v>
      </c>
      <c r="L128" s="107">
        <f t="shared" ca="1" si="11"/>
        <v>24.11906819999999</v>
      </c>
      <c r="M128" s="51">
        <f t="shared" ca="1" si="15"/>
        <v>0.52900999999999998</v>
      </c>
      <c r="N128" s="35" cm="1">
        <f t="array" aca="1" ref="N128" ca="1">IF(ROUND(ROUND(M128,2)-M128,4)=0,_xlfn.XLOOKUP(M128,INDIRECT($A$4&amp;"!$G$41:$G$141"),INDIRECT($A$4&amp;"!$A$41:$A$141"),0,1,1),IF(M128&gt;=1,0,(ROUNDUP(M128,2)-M128)*100*_xlfn.XLOOKUP(M128,INDIRECT($A$4&amp;"!$G$41:$G$141"),INDIRECT($A$4&amp;"!$A$41:$A$141"),0,-1,-1)+(M128-ROUNDDOWN(M128,2))*100*_xlfn.XLOOKUP(M128,INDIRECT($A$4&amp;"!$G$41:$G$141"),INDIRECT($A$4&amp;"!$A$41:$A$141"),0,1,1)))</f>
        <v>0.98549500000000079</v>
      </c>
      <c r="O128" s="66">
        <f t="shared" ca="1" si="16"/>
        <v>313.81380000000001</v>
      </c>
      <c r="S128" s="107">
        <f t="shared" ca="1" si="12"/>
        <v>40.116213750000014</v>
      </c>
      <c r="T128" s="51">
        <f t="shared" ca="1" si="17"/>
        <v>0.88456000000000001</v>
      </c>
      <c r="U128" s="35" cm="1">
        <f t="array" aca="1" ref="U128" ca="1">IF(ROUND(ROUND(T128,2)-T128,4)=0,_xlfn.XLOOKUP(T128,INDIRECT($A$4&amp;"!$G$41:$G$141"),INDIRECT($A$4&amp;"!$A$41:$A$141"),0,1,1),IF(T128&gt;=1,0,(ROUNDUP(T128,2)-T128)*100*_xlfn.XLOOKUP(T128,INDIRECT($A$4&amp;"!$G$41:$G$141"),INDIRECT($A$4&amp;"!$A$41:$A$141"),0,-1,-1)+(T128-ROUNDDOWN(T128,2))*100*_xlfn.XLOOKUP(T128,INDIRECT($A$4&amp;"!$G$41:$G$141"),INDIRECT($A$4&amp;"!$A$41:$A$141"),0,1,1)))</f>
        <v>0.8288600000000006</v>
      </c>
      <c r="V128" s="66">
        <f t="shared" ca="1" si="18"/>
        <v>310.82250000000028</v>
      </c>
    </row>
    <row r="129" spans="1:22" x14ac:dyDescent="0.35">
      <c r="A129" s="32">
        <f t="shared" si="19"/>
        <v>46590</v>
      </c>
      <c r="B129" s="65" cm="1">
        <f t="array" aca="1" ref="B129" ca="1">_xlfn.XLOOKUP(A129,INDIRECT($A$5&amp;"!$AJ$41:$AJ$406"),INDIRECT($A$5&amp;"!$AK$41:$AK$406"))*SUM($F$3:$I$3)</f>
        <v>0</v>
      </c>
      <c r="C129" s="65" cm="1">
        <f t="array" aca="1" ref="C129" ca="1">_xlfn.XLOOKUP(A129,INDIRECT($A$5&amp;"!$AJ$41:$AJ$406"),INDIRECT($A$5&amp;"!$AL$41:$AL$406"))*SUM($F$3:$I$3)</f>
        <v>45</v>
      </c>
      <c r="D129" s="65" cm="1">
        <f t="array" aca="1" ref="D129" ca="1">_xlfn.XLOOKUP(A129,INDIRECT($A$5&amp;"!$AJ$41:$AJ$406"),INDIRECT($A$5&amp;"!$AO$41:$AO$406"))*SUM($F$3:$I$3)</f>
        <v>38.25</v>
      </c>
      <c r="E129" s="34" cm="1">
        <f t="array" ref="E129">SUMPRODUCT(('PT Storengy'!$B$8:$I$372)*('PT Storengy'!$A$8:$A$372=$A129)*('PT Storengy'!$B$5:$I$5=$A$6)*('PT Storengy'!$B$7:$I$7=$A$7))</f>
        <v>0</v>
      </c>
      <c r="F129" s="107">
        <f t="shared" ca="1" si="10"/>
        <v>27.503602500000024</v>
      </c>
      <c r="G129" s="51">
        <f t="shared" ca="1" si="13"/>
        <v>0.60328999999999999</v>
      </c>
      <c r="H129" s="35" cm="1">
        <f t="array" aca="1" ref="H129" ca="1">IF(ROUND(ROUND(G129,2)-G129,4)=0,_xlfn.XLOOKUP(G129,INDIRECT($A$4&amp;"!$G$41:$G$141"),INDIRECT($A$4&amp;"!$A$41:$A$141"),0,1,1),IF(G129&gt;=1,0,(ROUNDUP(G129,2)-G129)*100*_xlfn.XLOOKUP(G129,INDIRECT($A$4&amp;"!$G$41:$G$141"),INDIRECT($A$4&amp;"!$A$41:$A$141"),0,-1,-1)+(G129-ROUNDDOWN(G129,2))*100*_xlfn.XLOOKUP(G129,INDIRECT($A$4&amp;"!$G$41:$G$141"),INDIRECT($A$4&amp;"!$A$41:$A$141"),0,1,1)))</f>
        <v>0.94835500000000073</v>
      </c>
      <c r="I129" s="66">
        <f t="shared" ca="1" si="14"/>
        <v>355.63312500000035</v>
      </c>
      <c r="J129" s="106" cm="1">
        <f t="array" aca="1" ref="J129" ca="1">IF(COUNTIFS('PTC NaTran'!$K$7:$K$15996,"",'PTC NaTran'!$A$7:$A$15996,J$16,'PTC NaTran'!$D$7:$D$15996,$A129,'PTC NaTran'!$C$7:$C$15996,"DEL")&gt;0,J$14,SUMIFS('PTC NaTran'!$K$7:$K$15996,'PTC NaTran'!$A$7:$A$15996,J$16,'PTC NaTran'!$D$7:$D$15996,$A129,'PTC NaTran'!$C$7:$C$15996,"DEL")*1.0026*$F$4/INDIRECT($A$4&amp;"!D9"))</f>
        <v>375.00000000000006</v>
      </c>
      <c r="K129" s="106" cm="1">
        <f t="array" aca="1" ref="K129" ca="1">IF(COUNTIFS('PTC NaTran'!$K$7:$K$15996,"",'PTC NaTran'!$A$7:$A$15996,K$16,'PTC NaTran'!$D$7:$D$15996,$A129,'PTC NaTran'!$C$7:$C$15996,"DEL")&gt;0,K$14,SUMIFS('PTC NaTran'!$K$7:$K$15996,'PTC NaTran'!$A$7:$A$15996,K$16,'PTC NaTran'!$D$7:$D$15996,$A129,'PTC NaTran'!$C$7:$C$15996,"DEL")*1.0026*$F$4/INDIRECT($A$4&amp;"!D9"))</f>
        <v>313.81380000000001</v>
      </c>
      <c r="L129" s="107">
        <f t="shared" ca="1" si="11"/>
        <v>24.432881999999989</v>
      </c>
      <c r="M129" s="51">
        <f t="shared" ca="1" si="15"/>
        <v>0.53598000000000001</v>
      </c>
      <c r="N129" s="35" cm="1">
        <f t="array" aca="1" ref="N129" ca="1">IF(ROUND(ROUND(M129,2)-M129,4)=0,_xlfn.XLOOKUP(M129,INDIRECT($A$4&amp;"!$G$41:$G$141"),INDIRECT($A$4&amp;"!$A$41:$A$141"),0,1,1),IF(M129&gt;=1,0,(ROUNDUP(M129,2)-M129)*100*_xlfn.XLOOKUP(M129,INDIRECT($A$4&amp;"!$G$41:$G$141"),INDIRECT($A$4&amp;"!$A$41:$A$141"),0,-1,-1)+(M129-ROUNDDOWN(M129,2))*100*_xlfn.XLOOKUP(M129,INDIRECT($A$4&amp;"!$G$41:$G$141"),INDIRECT($A$4&amp;"!$A$41:$A$141"),0,1,1)))</f>
        <v>0.98201000000000072</v>
      </c>
      <c r="O129" s="66">
        <f t="shared" ca="1" si="16"/>
        <v>313.81380000000001</v>
      </c>
      <c r="S129" s="107">
        <f t="shared" ca="1" si="12"/>
        <v>40.426388437500016</v>
      </c>
      <c r="T129" s="51">
        <f t="shared" ca="1" si="17"/>
        <v>0.89146999999999998</v>
      </c>
      <c r="U129" s="35" cm="1">
        <f t="array" aca="1" ref="U129" ca="1">IF(ROUND(ROUND(T129,2)-T129,4)=0,_xlfn.XLOOKUP(T129,INDIRECT($A$4&amp;"!$G$41:$G$141"),INDIRECT($A$4&amp;"!$A$41:$A$141"),0,1,1),IF(T129&gt;=1,0,(ROUNDUP(T129,2)-T129)*100*_xlfn.XLOOKUP(T129,INDIRECT($A$4&amp;"!$G$41:$G$141"),INDIRECT($A$4&amp;"!$A$41:$A$141"),0,-1,-1)+(T129-ROUNDDOWN(T129,2))*100*_xlfn.XLOOKUP(T129,INDIRECT($A$4&amp;"!$G$41:$G$141"),INDIRECT($A$4&amp;"!$A$41:$A$141"),0,1,1)))</f>
        <v>0.82713250000000038</v>
      </c>
      <c r="V129" s="66">
        <f t="shared" ca="1" si="18"/>
        <v>310.17468750000018</v>
      </c>
    </row>
    <row r="130" spans="1:22" x14ac:dyDescent="0.35">
      <c r="A130" s="32">
        <f t="shared" si="19"/>
        <v>46591</v>
      </c>
      <c r="B130" s="65" cm="1">
        <f t="array" aca="1" ref="B130" ca="1">_xlfn.XLOOKUP(A130,INDIRECT($A$5&amp;"!$AJ$41:$AJ$406"),INDIRECT($A$5&amp;"!$AK$41:$AK$406"))*SUM($F$3:$I$3)</f>
        <v>0</v>
      </c>
      <c r="C130" s="65" cm="1">
        <f t="array" aca="1" ref="C130" ca="1">_xlfn.XLOOKUP(A130,INDIRECT($A$5&amp;"!$AJ$41:$AJ$406"),INDIRECT($A$5&amp;"!$AL$41:$AL$406"))*SUM($F$3:$I$3)</f>
        <v>45</v>
      </c>
      <c r="D130" s="65" cm="1">
        <f t="array" aca="1" ref="D130" ca="1">_xlfn.XLOOKUP(A130,INDIRECT($A$5&amp;"!$AJ$41:$AJ$406"),INDIRECT($A$5&amp;"!$AO$41:$AO$406"))*SUM($F$3:$I$3)</f>
        <v>38.25</v>
      </c>
      <c r="E130" s="34" cm="1">
        <f t="array" ref="E130">SUMPRODUCT(('PT Storengy'!$B$8:$I$372)*('PT Storengy'!$A$8:$A$372=$A130)*('PT Storengy'!$B$5:$I$5=$A$6)*('PT Storengy'!$B$7:$I$7=$A$7))</f>
        <v>0</v>
      </c>
      <c r="F130" s="107">
        <f t="shared" ca="1" si="10"/>
        <v>27.857754375000024</v>
      </c>
      <c r="G130" s="51">
        <f t="shared" ca="1" si="13"/>
        <v>0.61119000000000001</v>
      </c>
      <c r="H130" s="35" cm="1">
        <f t="array" aca="1" ref="H130" ca="1">IF(ROUND(ROUND(G130,2)-G130,4)=0,_xlfn.XLOOKUP(G130,INDIRECT($A$4&amp;"!$G$41:$G$141"),INDIRECT($A$4&amp;"!$A$41:$A$141"),0,1,1),IF(G130&gt;=1,0,(ROUNDUP(G130,2)-G130)*100*_xlfn.XLOOKUP(G130,INDIRECT($A$4&amp;"!$G$41:$G$141"),INDIRECT($A$4&amp;"!$A$41:$A$141"),0,-1,-1)+(G130-ROUNDDOWN(G130,2))*100*_xlfn.XLOOKUP(G130,INDIRECT($A$4&amp;"!$G$41:$G$141"),INDIRECT($A$4&amp;"!$A$41:$A$141"),0,1,1)))</f>
        <v>0.94440500000000072</v>
      </c>
      <c r="I130" s="66">
        <f t="shared" ca="1" si="14"/>
        <v>354.1518750000003</v>
      </c>
      <c r="J130" s="106" cm="1">
        <f t="array" aca="1" ref="J130" ca="1">IF(COUNTIFS('PTC NaTran'!$K$7:$K$15996,"",'PTC NaTran'!$A$7:$A$15996,J$16,'PTC NaTran'!$D$7:$D$15996,$A130,'PTC NaTran'!$C$7:$C$15996,"DEL")&gt;0,J$14,SUMIFS('PTC NaTran'!$K$7:$K$15996,'PTC NaTran'!$A$7:$A$15996,J$16,'PTC NaTran'!$D$7:$D$15996,$A130,'PTC NaTran'!$C$7:$C$15996,"DEL")*1.0026*$F$4/INDIRECT($A$4&amp;"!D9"))</f>
        <v>375.00000000000006</v>
      </c>
      <c r="K130" s="106" cm="1">
        <f t="array" aca="1" ref="K130" ca="1">IF(COUNTIFS('PTC NaTran'!$K$7:$K$15996,"",'PTC NaTran'!$A$7:$A$15996,K$16,'PTC NaTran'!$D$7:$D$15996,$A130,'PTC NaTran'!$C$7:$C$15996,"DEL")&gt;0,K$14,SUMIFS('PTC NaTran'!$K$7:$K$15996,'PTC NaTran'!$A$7:$A$15996,K$16,'PTC NaTran'!$D$7:$D$15996,$A130,'PTC NaTran'!$C$7:$C$15996,"DEL")*1.0026*$F$4/INDIRECT($A$4&amp;"!D9"))</f>
        <v>313.81380000000001</v>
      </c>
      <c r="L130" s="107">
        <f t="shared" ca="1" si="11"/>
        <v>24.746695799999987</v>
      </c>
      <c r="M130" s="51">
        <f t="shared" ca="1" si="15"/>
        <v>0.54295000000000004</v>
      </c>
      <c r="N130" s="35" cm="1">
        <f t="array" aca="1" ref="N130" ca="1">IF(ROUND(ROUND(M130,2)-M130,4)=0,_xlfn.XLOOKUP(M130,INDIRECT($A$4&amp;"!$G$41:$G$141"),INDIRECT($A$4&amp;"!$A$41:$A$141"),0,1,1),IF(M130&gt;=1,0,(ROUNDUP(M130,2)-M130)*100*_xlfn.XLOOKUP(M130,INDIRECT($A$4&amp;"!$G$41:$G$141"),INDIRECT($A$4&amp;"!$A$41:$A$141"),0,-1,-1)+(M130-ROUNDDOWN(M130,2))*100*_xlfn.XLOOKUP(M130,INDIRECT($A$4&amp;"!$G$41:$G$141"),INDIRECT($A$4&amp;"!$A$41:$A$141"),0,1,1)))</f>
        <v>0.97852500000000076</v>
      </c>
      <c r="O130" s="66">
        <f t="shared" ca="1" si="16"/>
        <v>313.81380000000001</v>
      </c>
      <c r="S130" s="107">
        <f t="shared" ca="1" si="12"/>
        <v>40.735917187500014</v>
      </c>
      <c r="T130" s="51">
        <f t="shared" ca="1" si="17"/>
        <v>0.89836000000000005</v>
      </c>
      <c r="U130" s="35" cm="1">
        <f t="array" aca="1" ref="U130" ca="1">IF(ROUND(ROUND(T130,2)-T130,4)=0,_xlfn.XLOOKUP(T130,INDIRECT($A$4&amp;"!$G$41:$G$141"),INDIRECT($A$4&amp;"!$A$41:$A$141"),0,1,1),IF(T130&gt;=1,0,(ROUNDUP(T130,2)-T130)*100*_xlfn.XLOOKUP(T130,INDIRECT($A$4&amp;"!$G$41:$G$141"),INDIRECT($A$4&amp;"!$A$41:$A$141"),0,-1,-1)+(T130-ROUNDDOWN(T130,2))*100*_xlfn.XLOOKUP(T130,INDIRECT($A$4&amp;"!$G$41:$G$141"),INDIRECT($A$4&amp;"!$A$41:$A$141"),0,1,1)))</f>
        <v>0.82541000000000042</v>
      </c>
      <c r="V130" s="66">
        <f t="shared" ca="1" si="18"/>
        <v>309.52875000000023</v>
      </c>
    </row>
    <row r="131" spans="1:22" x14ac:dyDescent="0.35">
      <c r="A131" s="32">
        <f t="shared" si="19"/>
        <v>46592</v>
      </c>
      <c r="B131" s="65" cm="1">
        <f t="array" aca="1" ref="B131" ca="1">_xlfn.XLOOKUP(A131,INDIRECT($A$5&amp;"!$AJ$41:$AJ$406"),INDIRECT($A$5&amp;"!$AK$41:$AK$406"))*SUM($F$3:$I$3)</f>
        <v>0</v>
      </c>
      <c r="C131" s="65" cm="1">
        <f t="array" aca="1" ref="C131" ca="1">_xlfn.XLOOKUP(A131,INDIRECT($A$5&amp;"!$AJ$41:$AJ$406"),INDIRECT($A$5&amp;"!$AL$41:$AL$406"))*SUM($F$3:$I$3)</f>
        <v>45</v>
      </c>
      <c r="D131" s="65" cm="1">
        <f t="array" aca="1" ref="D131" ca="1">_xlfn.XLOOKUP(A131,INDIRECT($A$5&amp;"!$AJ$41:$AJ$406"),INDIRECT($A$5&amp;"!$AO$41:$AO$406"))*SUM($F$3:$I$3)</f>
        <v>38.25</v>
      </c>
      <c r="E131" s="34" cm="1">
        <f t="array" ref="E131">SUMPRODUCT(('PT Storengy'!$B$8:$I$372)*('PT Storengy'!$A$8:$A$372=$A131)*('PT Storengy'!$B$5:$I$5=$A$6)*('PT Storengy'!$B$7:$I$7=$A$7))</f>
        <v>0</v>
      </c>
      <c r="F131" s="107">
        <f t="shared" ca="1" si="10"/>
        <v>28.210430625000026</v>
      </c>
      <c r="G131" s="51">
        <f t="shared" ca="1" si="13"/>
        <v>0.61906000000000005</v>
      </c>
      <c r="H131" s="35" cm="1">
        <f t="array" aca="1" ref="H131" ca="1">IF(ROUND(ROUND(G131,2)-G131,4)=0,_xlfn.XLOOKUP(G131,INDIRECT($A$4&amp;"!$G$41:$G$141"),INDIRECT($A$4&amp;"!$A$41:$A$141"),0,1,1),IF(G131&gt;=1,0,(ROUNDUP(G131,2)-G131)*100*_xlfn.XLOOKUP(G131,INDIRECT($A$4&amp;"!$G$41:$G$141"),INDIRECT($A$4&amp;"!$A$41:$A$141"),0,-1,-1)+(G131-ROUNDDOWN(G131,2))*100*_xlfn.XLOOKUP(G131,INDIRECT($A$4&amp;"!$G$41:$G$141"),INDIRECT($A$4&amp;"!$A$41:$A$141"),0,1,1)))</f>
        <v>0.94047000000000069</v>
      </c>
      <c r="I131" s="66">
        <f t="shared" ca="1" si="14"/>
        <v>352.67625000000032</v>
      </c>
      <c r="J131" s="106" cm="1">
        <f t="array" aca="1" ref="J131" ca="1">IF(COUNTIFS('PTC NaTran'!$K$7:$K$15996,"",'PTC NaTran'!$A$7:$A$15996,J$16,'PTC NaTran'!$D$7:$D$15996,$A131,'PTC NaTran'!$C$7:$C$15996,"DEL")&gt;0,J$14,SUMIFS('PTC NaTran'!$K$7:$K$15996,'PTC NaTran'!$A$7:$A$15996,J$16,'PTC NaTran'!$D$7:$D$15996,$A131,'PTC NaTran'!$C$7:$C$15996,"DEL")*1.0026*$F$4/INDIRECT($A$4&amp;"!D9"))</f>
        <v>375.00000000000006</v>
      </c>
      <c r="K131" s="106" cm="1">
        <f t="array" aca="1" ref="K131" ca="1">IF(COUNTIFS('PTC NaTran'!$K$7:$K$15996,"",'PTC NaTran'!$A$7:$A$15996,K$16,'PTC NaTran'!$D$7:$D$15996,$A131,'PTC NaTran'!$C$7:$C$15996,"DEL")&gt;0,K$14,SUMIFS('PTC NaTran'!$K$7:$K$15996,'PTC NaTran'!$A$7:$A$15996,K$16,'PTC NaTran'!$D$7:$D$15996,$A131,'PTC NaTran'!$C$7:$C$15996,"DEL")*1.0026*$F$4/INDIRECT($A$4&amp;"!D9"))</f>
        <v>313.81380000000001</v>
      </c>
      <c r="L131" s="107">
        <f t="shared" ca="1" si="11"/>
        <v>25.060509599999985</v>
      </c>
      <c r="M131" s="51">
        <f t="shared" ca="1" si="15"/>
        <v>0.54993000000000003</v>
      </c>
      <c r="N131" s="35" cm="1">
        <f t="array" aca="1" ref="N131" ca="1">IF(ROUND(ROUND(M131,2)-M131,4)=0,_xlfn.XLOOKUP(M131,INDIRECT($A$4&amp;"!$G$41:$G$141"),INDIRECT($A$4&amp;"!$A$41:$A$141"),0,1,1),IF(M131&gt;=1,0,(ROUNDUP(M131,2)-M131)*100*_xlfn.XLOOKUP(M131,INDIRECT($A$4&amp;"!$G$41:$G$141"),INDIRECT($A$4&amp;"!$A$41:$A$141"),0,-1,-1)+(M131-ROUNDDOWN(M131,2))*100*_xlfn.XLOOKUP(M131,INDIRECT($A$4&amp;"!$G$41:$G$141"),INDIRECT($A$4&amp;"!$A$41:$A$141"),0,1,1)))</f>
        <v>0.97503500000000087</v>
      </c>
      <c r="O131" s="66">
        <f t="shared" ca="1" si="16"/>
        <v>313.81380000000001</v>
      </c>
      <c r="S131" s="107">
        <f t="shared" ca="1" si="12"/>
        <v>41.044800937500014</v>
      </c>
      <c r="T131" s="51">
        <f t="shared" ca="1" si="17"/>
        <v>0.90524000000000004</v>
      </c>
      <c r="U131" s="35" cm="1">
        <f t="array" aca="1" ref="U131" ca="1">IF(ROUND(ROUND(T131,2)-T131,4)=0,_xlfn.XLOOKUP(T131,INDIRECT($A$4&amp;"!$G$41:$G$141"),INDIRECT($A$4&amp;"!$A$41:$A$141"),0,1,1),IF(T131&gt;=1,0,(ROUNDUP(T131,2)-T131)*100*_xlfn.XLOOKUP(T131,INDIRECT($A$4&amp;"!$G$41:$G$141"),INDIRECT($A$4&amp;"!$A$41:$A$141"),0,-1,-1)+(T131-ROUNDDOWN(T131,2))*100*_xlfn.XLOOKUP(T131,INDIRECT($A$4&amp;"!$G$41:$G$141"),INDIRECT($A$4&amp;"!$A$41:$A$141"),0,1,1)))</f>
        <v>0.82369000000000048</v>
      </c>
      <c r="V131" s="66">
        <f t="shared" ca="1" si="18"/>
        <v>308.88375000000025</v>
      </c>
    </row>
    <row r="132" spans="1:22" x14ac:dyDescent="0.35">
      <c r="A132" s="32">
        <f t="shared" si="19"/>
        <v>46593</v>
      </c>
      <c r="B132" s="65" cm="1">
        <f t="array" aca="1" ref="B132" ca="1">_xlfn.XLOOKUP(A132,INDIRECT($A$5&amp;"!$AJ$41:$AJ$406"),INDIRECT($A$5&amp;"!$AK$41:$AK$406"))*SUM($F$3:$I$3)</f>
        <v>0</v>
      </c>
      <c r="C132" s="65" cm="1">
        <f t="array" aca="1" ref="C132" ca="1">_xlfn.XLOOKUP(A132,INDIRECT($A$5&amp;"!$AJ$41:$AJ$406"),INDIRECT($A$5&amp;"!$AL$41:$AL$406"))*SUM($F$3:$I$3)</f>
        <v>45</v>
      </c>
      <c r="D132" s="65" cm="1">
        <f t="array" aca="1" ref="D132" ca="1">_xlfn.XLOOKUP(A132,INDIRECT($A$5&amp;"!$AJ$41:$AJ$406"),INDIRECT($A$5&amp;"!$AO$41:$AO$406"))*SUM($F$3:$I$3)</f>
        <v>38.25</v>
      </c>
      <c r="E132" s="34" cm="1">
        <f t="array" ref="E132">SUMPRODUCT(('PT Storengy'!$B$8:$I$372)*('PT Storengy'!$A$8:$A$372=$A132)*('PT Storengy'!$B$5:$I$5=$A$6)*('PT Storengy'!$B$7:$I$7=$A$7))</f>
        <v>0</v>
      </c>
      <c r="F132" s="107">
        <f t="shared" ca="1" si="10"/>
        <v>28.561636875000026</v>
      </c>
      <c r="G132" s="51">
        <f t="shared" ca="1" si="13"/>
        <v>0.62690000000000001</v>
      </c>
      <c r="H132" s="35" cm="1">
        <f t="array" aca="1" ref="H132" ca="1">IF(ROUND(ROUND(G132,2)-G132,4)=0,_xlfn.XLOOKUP(G132,INDIRECT($A$4&amp;"!$G$41:$G$141"),INDIRECT($A$4&amp;"!$A$41:$A$141"),0,1,1),IF(G132&gt;=1,0,(ROUNDUP(G132,2)-G132)*100*_xlfn.XLOOKUP(G132,INDIRECT($A$4&amp;"!$G$41:$G$141"),INDIRECT($A$4&amp;"!$A$41:$A$141"),0,-1,-1)+(G132-ROUNDDOWN(G132,2))*100*_xlfn.XLOOKUP(G132,INDIRECT($A$4&amp;"!$G$41:$G$141"),INDIRECT($A$4&amp;"!$A$41:$A$141"),0,1,1)))</f>
        <v>0.93655000000000066</v>
      </c>
      <c r="I132" s="66">
        <f t="shared" ca="1" si="14"/>
        <v>351.2062500000003</v>
      </c>
      <c r="J132" s="106" cm="1">
        <f t="array" aca="1" ref="J132" ca="1">IF(COUNTIFS('PTC NaTran'!$K$7:$K$15996,"",'PTC NaTran'!$A$7:$A$15996,J$16,'PTC NaTran'!$D$7:$D$15996,$A132,'PTC NaTran'!$C$7:$C$15996,"DEL")&gt;0,J$14,SUMIFS('PTC NaTran'!$K$7:$K$15996,'PTC NaTran'!$A$7:$A$15996,J$16,'PTC NaTran'!$D$7:$D$15996,$A132,'PTC NaTran'!$C$7:$C$15996,"DEL")*1.0026*$F$4/INDIRECT($A$4&amp;"!D9"))</f>
        <v>375.00000000000006</v>
      </c>
      <c r="K132" s="106" cm="1">
        <f t="array" aca="1" ref="K132" ca="1">IF(COUNTIFS('PTC NaTran'!$K$7:$K$15996,"",'PTC NaTran'!$A$7:$A$15996,K$16,'PTC NaTran'!$D$7:$D$15996,$A132,'PTC NaTran'!$C$7:$C$15996,"DEL")&gt;0,K$14,SUMIFS('PTC NaTran'!$K$7:$K$15996,'PTC NaTran'!$A$7:$A$15996,K$16,'PTC NaTran'!$D$7:$D$15996,$A132,'PTC NaTran'!$C$7:$C$15996,"DEL")*1.0026*$F$4/INDIRECT($A$4&amp;"!D9"))</f>
        <v>313.81380000000001</v>
      </c>
      <c r="L132" s="107">
        <f t="shared" ca="1" si="11"/>
        <v>25.374323399999984</v>
      </c>
      <c r="M132" s="51">
        <f t="shared" ca="1" si="15"/>
        <v>0.55689999999999995</v>
      </c>
      <c r="N132" s="35" cm="1">
        <f t="array" aca="1" ref="N132" ca="1">IF(ROUND(ROUND(M132,2)-M132,4)=0,_xlfn.XLOOKUP(M132,INDIRECT($A$4&amp;"!$G$41:$G$141"),INDIRECT($A$4&amp;"!$A$41:$A$141"),0,1,1),IF(M132&gt;=1,0,(ROUNDUP(M132,2)-M132)*100*_xlfn.XLOOKUP(M132,INDIRECT($A$4&amp;"!$G$41:$G$141"),INDIRECT($A$4&amp;"!$A$41:$A$141"),0,-1,-1)+(M132-ROUNDDOWN(M132,2))*100*_xlfn.XLOOKUP(M132,INDIRECT($A$4&amp;"!$G$41:$G$141"),INDIRECT($A$4&amp;"!$A$41:$A$141"),0,1,1)))</f>
        <v>0.97155000000000069</v>
      </c>
      <c r="O132" s="66">
        <f t="shared" ca="1" si="16"/>
        <v>313.81380000000001</v>
      </c>
      <c r="S132" s="107">
        <f t="shared" ca="1" si="12"/>
        <v>41.353040625000013</v>
      </c>
      <c r="T132" s="51">
        <f t="shared" ca="1" si="17"/>
        <v>0.91210999999999998</v>
      </c>
      <c r="U132" s="35" cm="1">
        <f t="array" aca="1" ref="U132" ca="1">IF(ROUND(ROUND(T132,2)-T132,4)=0,_xlfn.XLOOKUP(T132,INDIRECT($A$4&amp;"!$G$41:$G$141"),INDIRECT($A$4&amp;"!$A$41:$A$141"),0,1,1),IF(T132&gt;=1,0,(ROUNDUP(T132,2)-T132)*100*_xlfn.XLOOKUP(T132,INDIRECT($A$4&amp;"!$G$41:$G$141"),INDIRECT($A$4&amp;"!$A$41:$A$141"),0,-1,-1)+(T132-ROUNDDOWN(T132,2))*100*_xlfn.XLOOKUP(T132,INDIRECT($A$4&amp;"!$G$41:$G$141"),INDIRECT($A$4&amp;"!$A$41:$A$141"),0,1,1)))</f>
        <v>0.82197250000000044</v>
      </c>
      <c r="V132" s="66">
        <f t="shared" ca="1" si="18"/>
        <v>308.23968750000023</v>
      </c>
    </row>
    <row r="133" spans="1:22" x14ac:dyDescent="0.35">
      <c r="A133" s="32">
        <f t="shared" si="19"/>
        <v>46594</v>
      </c>
      <c r="B133" s="65" cm="1">
        <f t="array" aca="1" ref="B133" ca="1">_xlfn.XLOOKUP(A133,INDIRECT($A$5&amp;"!$AJ$41:$AJ$406"),INDIRECT($A$5&amp;"!$AK$41:$AK$406"))*SUM($F$3:$I$3)</f>
        <v>0</v>
      </c>
      <c r="C133" s="65" cm="1">
        <f t="array" aca="1" ref="C133" ca="1">_xlfn.XLOOKUP(A133,INDIRECT($A$5&amp;"!$AJ$41:$AJ$406"),INDIRECT($A$5&amp;"!$AL$41:$AL$406"))*SUM($F$3:$I$3)</f>
        <v>45</v>
      </c>
      <c r="D133" s="65" cm="1">
        <f t="array" aca="1" ref="D133" ca="1">_xlfn.XLOOKUP(A133,INDIRECT($A$5&amp;"!$AJ$41:$AJ$406"),INDIRECT($A$5&amp;"!$AO$41:$AO$406"))*SUM($F$3:$I$3)</f>
        <v>38.25</v>
      </c>
      <c r="E133" s="34" cm="1">
        <f t="array" ref="E133">SUMPRODUCT(('PT Storengy'!$B$8:$I$372)*('PT Storengy'!$A$8:$A$372=$A133)*('PT Storengy'!$B$5:$I$5=$A$6)*('PT Storengy'!$B$7:$I$7=$A$7))</f>
        <v>0</v>
      </c>
      <c r="F133" s="107">
        <f t="shared" ca="1" si="10"/>
        <v>28.911380625000028</v>
      </c>
      <c r="G133" s="51">
        <f t="shared" ca="1" si="13"/>
        <v>0.63470000000000004</v>
      </c>
      <c r="H133" s="35" cm="1">
        <f t="array" aca="1" ref="H133" ca="1">IF(ROUND(ROUND(G133,2)-G133,4)=0,_xlfn.XLOOKUP(G133,INDIRECT($A$4&amp;"!$G$41:$G$141"),INDIRECT($A$4&amp;"!$A$41:$A$141"),0,1,1),IF(G133&gt;=1,0,(ROUNDUP(G133,2)-G133)*100*_xlfn.XLOOKUP(G133,INDIRECT($A$4&amp;"!$G$41:$G$141"),INDIRECT($A$4&amp;"!$A$41:$A$141"),0,-1,-1)+(G133-ROUNDDOWN(G133,2))*100*_xlfn.XLOOKUP(G133,INDIRECT($A$4&amp;"!$G$41:$G$141"),INDIRECT($A$4&amp;"!$A$41:$A$141"),0,1,1)))</f>
        <v>0.93265000000000065</v>
      </c>
      <c r="I133" s="66">
        <f t="shared" ca="1" si="14"/>
        <v>349.74375000000032</v>
      </c>
      <c r="J133" s="106" cm="1">
        <f t="array" aca="1" ref="J133" ca="1">IF(COUNTIFS('PTC NaTran'!$K$7:$K$15996,"",'PTC NaTran'!$A$7:$A$15996,J$16,'PTC NaTran'!$D$7:$D$15996,$A133,'PTC NaTran'!$C$7:$C$15996,"DEL")&gt;0,J$14,SUMIFS('PTC NaTran'!$K$7:$K$15996,'PTC NaTran'!$A$7:$A$15996,J$16,'PTC NaTran'!$D$7:$D$15996,$A133,'PTC NaTran'!$C$7:$C$15996,"DEL")*1.0026*$F$4/INDIRECT($A$4&amp;"!D9"))</f>
        <v>375.00000000000006</v>
      </c>
      <c r="K133" s="106" cm="1">
        <f t="array" aca="1" ref="K133" ca="1">IF(COUNTIFS('PTC NaTran'!$K$7:$K$15996,"",'PTC NaTran'!$A$7:$A$15996,K$16,'PTC NaTran'!$D$7:$D$15996,$A133,'PTC NaTran'!$C$7:$C$15996,"DEL")&gt;0,K$14,SUMIFS('PTC NaTran'!$K$7:$K$15996,'PTC NaTran'!$A$7:$A$15996,K$16,'PTC NaTran'!$D$7:$D$15996,$A133,'PTC NaTran'!$C$7:$C$15996,"DEL")*1.0026*$F$4/INDIRECT($A$4&amp;"!D9"))</f>
        <v>313.81380000000001</v>
      </c>
      <c r="L133" s="107">
        <f t="shared" ca="1" si="11"/>
        <v>25.688137199999982</v>
      </c>
      <c r="M133" s="51">
        <f t="shared" ca="1" si="15"/>
        <v>0.56386999999999998</v>
      </c>
      <c r="N133" s="35" cm="1">
        <f t="array" aca="1" ref="N133" ca="1">IF(ROUND(ROUND(M133,2)-M133,4)=0,_xlfn.XLOOKUP(M133,INDIRECT($A$4&amp;"!$G$41:$G$141"),INDIRECT($A$4&amp;"!$A$41:$A$141"),0,1,1),IF(M133&gt;=1,0,(ROUNDUP(M133,2)-M133)*100*_xlfn.XLOOKUP(M133,INDIRECT($A$4&amp;"!$G$41:$G$141"),INDIRECT($A$4&amp;"!$A$41:$A$141"),0,-1,-1)+(M133-ROUNDDOWN(M133,2))*100*_xlfn.XLOOKUP(M133,INDIRECT($A$4&amp;"!$G$41:$G$141"),INDIRECT($A$4&amp;"!$A$41:$A$141"),0,1,1)))</f>
        <v>0.96806500000000084</v>
      </c>
      <c r="O133" s="66">
        <f t="shared" ca="1" si="16"/>
        <v>313.81380000000001</v>
      </c>
      <c r="S133" s="107">
        <f t="shared" ca="1" si="12"/>
        <v>41.660638125000013</v>
      </c>
      <c r="T133" s="51">
        <f t="shared" ca="1" si="17"/>
        <v>0.91896</v>
      </c>
      <c r="U133" s="35" cm="1">
        <f t="array" aca="1" ref="U133" ca="1">IF(ROUND(ROUND(T133,2)-T133,4)=0,_xlfn.XLOOKUP(T133,INDIRECT($A$4&amp;"!$G$41:$G$141"),INDIRECT($A$4&amp;"!$A$41:$A$141"),0,1,1),IF(T133&gt;=1,0,(ROUNDUP(T133,2)-T133)*100*_xlfn.XLOOKUP(T133,INDIRECT($A$4&amp;"!$G$41:$G$141"),INDIRECT($A$4&amp;"!$A$41:$A$141"),0,-1,-1)+(T133-ROUNDDOWN(T133,2))*100*_xlfn.XLOOKUP(T133,INDIRECT($A$4&amp;"!$G$41:$G$141"),INDIRECT($A$4&amp;"!$A$41:$A$141"),0,1,1)))</f>
        <v>0.82026000000000043</v>
      </c>
      <c r="V133" s="66">
        <f t="shared" ca="1" si="18"/>
        <v>307.5975000000002</v>
      </c>
    </row>
    <row r="134" spans="1:22" x14ac:dyDescent="0.35">
      <c r="A134" s="32">
        <f t="shared" si="19"/>
        <v>46595</v>
      </c>
      <c r="B134" s="65" cm="1">
        <f t="array" aca="1" ref="B134" ca="1">_xlfn.XLOOKUP(A134,INDIRECT($A$5&amp;"!$AJ$41:$AJ$406"),INDIRECT($A$5&amp;"!$AK$41:$AK$406"))*SUM($F$3:$I$3)</f>
        <v>0</v>
      </c>
      <c r="C134" s="65" cm="1">
        <f t="array" aca="1" ref="C134" ca="1">_xlfn.XLOOKUP(A134,INDIRECT($A$5&amp;"!$AJ$41:$AJ$406"),INDIRECT($A$5&amp;"!$AL$41:$AL$406"))*SUM($F$3:$I$3)</f>
        <v>45</v>
      </c>
      <c r="D134" s="65" cm="1">
        <f t="array" aca="1" ref="D134" ca="1">_xlfn.XLOOKUP(A134,INDIRECT($A$5&amp;"!$AJ$41:$AJ$406"),INDIRECT($A$5&amp;"!$AO$41:$AO$406"))*SUM($F$3:$I$3)</f>
        <v>38.25</v>
      </c>
      <c r="E134" s="34" cm="1">
        <f t="array" ref="E134">SUMPRODUCT(('PT Storengy'!$B$8:$I$372)*('PT Storengy'!$A$8:$A$372=$A134)*('PT Storengy'!$B$5:$I$5=$A$6)*('PT Storengy'!$B$7:$I$7=$A$7))</f>
        <v>0</v>
      </c>
      <c r="F134" s="107">
        <f t="shared" ca="1" si="10"/>
        <v>29.259665625000029</v>
      </c>
      <c r="G134" s="51">
        <f t="shared" ca="1" si="13"/>
        <v>0.64248000000000005</v>
      </c>
      <c r="H134" s="35" cm="1">
        <f t="array" aca="1" ref="H134" ca="1">IF(ROUND(ROUND(G134,2)-G134,4)=0,_xlfn.XLOOKUP(G134,INDIRECT($A$4&amp;"!$G$41:$G$141"),INDIRECT($A$4&amp;"!$A$41:$A$141"),0,1,1),IF(G134&gt;=1,0,(ROUNDUP(G134,2)-G134)*100*_xlfn.XLOOKUP(G134,INDIRECT($A$4&amp;"!$G$41:$G$141"),INDIRECT($A$4&amp;"!$A$41:$A$141"),0,-1,-1)+(G134-ROUNDDOWN(G134,2))*100*_xlfn.XLOOKUP(G134,INDIRECT($A$4&amp;"!$G$41:$G$141"),INDIRECT($A$4&amp;"!$A$41:$A$141"),0,1,1)))</f>
        <v>0.9287600000000007</v>
      </c>
      <c r="I134" s="66">
        <f t="shared" ca="1" si="14"/>
        <v>348.28500000000031</v>
      </c>
      <c r="J134" s="106" cm="1">
        <f t="array" aca="1" ref="J134" ca="1">IF(COUNTIFS('PTC NaTran'!$K$7:$K$15996,"",'PTC NaTran'!$A$7:$A$15996,J$16,'PTC NaTran'!$D$7:$D$15996,$A134,'PTC NaTran'!$C$7:$C$15996,"DEL")&gt;0,J$14,SUMIFS('PTC NaTran'!$K$7:$K$15996,'PTC NaTran'!$A$7:$A$15996,J$16,'PTC NaTran'!$D$7:$D$15996,$A134,'PTC NaTran'!$C$7:$C$15996,"DEL")*1.0026*$F$4/INDIRECT($A$4&amp;"!D9"))</f>
        <v>375.00000000000006</v>
      </c>
      <c r="K134" s="106" cm="1">
        <f t="array" aca="1" ref="K134" ca="1">IF(COUNTIFS('PTC NaTran'!$K$7:$K$15996,"",'PTC NaTran'!$A$7:$A$15996,K$16,'PTC NaTran'!$D$7:$D$15996,$A134,'PTC NaTran'!$C$7:$C$15996,"DEL")&gt;0,K$14,SUMIFS('PTC NaTran'!$K$7:$K$15996,'PTC NaTran'!$A$7:$A$15996,K$16,'PTC NaTran'!$D$7:$D$15996,$A134,'PTC NaTran'!$C$7:$C$15996,"DEL")*1.0026*$F$4/INDIRECT($A$4&amp;"!D9"))</f>
        <v>313.81380000000001</v>
      </c>
      <c r="L134" s="107">
        <f t="shared" ca="1" si="11"/>
        <v>26.00195099999998</v>
      </c>
      <c r="M134" s="51">
        <f t="shared" ca="1" si="15"/>
        <v>0.57084999999999997</v>
      </c>
      <c r="N134" s="35" cm="1">
        <f t="array" aca="1" ref="N134" ca="1">IF(ROUND(ROUND(M134,2)-M134,4)=0,_xlfn.XLOOKUP(M134,INDIRECT($A$4&amp;"!$G$41:$G$141"),INDIRECT($A$4&amp;"!$A$41:$A$141"),0,1,1),IF(M134&gt;=1,0,(ROUNDUP(M134,2)-M134)*100*_xlfn.XLOOKUP(M134,INDIRECT($A$4&amp;"!$G$41:$G$141"),INDIRECT($A$4&amp;"!$A$41:$A$141"),0,-1,-1)+(M134-ROUNDDOWN(M134,2))*100*_xlfn.XLOOKUP(M134,INDIRECT($A$4&amp;"!$G$41:$G$141"),INDIRECT($A$4&amp;"!$A$41:$A$141"),0,1,1)))</f>
        <v>0.96457500000000085</v>
      </c>
      <c r="O134" s="66">
        <f t="shared" ca="1" si="16"/>
        <v>313.81380000000001</v>
      </c>
      <c r="S134" s="107">
        <f t="shared" ca="1" si="12"/>
        <v>41.967595312500016</v>
      </c>
      <c r="T134" s="51">
        <f t="shared" ca="1" si="17"/>
        <v>0.92579</v>
      </c>
      <c r="U134" s="35" cm="1">
        <f t="array" aca="1" ref="U134" ca="1">IF(ROUND(ROUND(T134,2)-T134,4)=0,_xlfn.XLOOKUP(T134,INDIRECT($A$4&amp;"!$G$41:$G$141"),INDIRECT($A$4&amp;"!$A$41:$A$141"),0,1,1),IF(T134&gt;=1,0,(ROUNDUP(T134,2)-T134)*100*_xlfn.XLOOKUP(T134,INDIRECT($A$4&amp;"!$G$41:$G$141"),INDIRECT($A$4&amp;"!$A$41:$A$141"),0,-1,-1)+(T134-ROUNDDOWN(T134,2))*100*_xlfn.XLOOKUP(T134,INDIRECT($A$4&amp;"!$G$41:$G$141"),INDIRECT($A$4&amp;"!$A$41:$A$141"),0,1,1)))</f>
        <v>0.81855250000000046</v>
      </c>
      <c r="V134" s="66">
        <f t="shared" ca="1" si="18"/>
        <v>306.9571875000002</v>
      </c>
    </row>
    <row r="135" spans="1:22" x14ac:dyDescent="0.35">
      <c r="A135" s="32">
        <f t="shared" si="19"/>
        <v>46596</v>
      </c>
      <c r="B135" s="65" cm="1">
        <f t="array" aca="1" ref="B135" ca="1">_xlfn.XLOOKUP(A135,INDIRECT($A$5&amp;"!$AJ$41:$AJ$406"),INDIRECT($A$5&amp;"!$AK$41:$AK$406"))*SUM($F$3:$I$3)</f>
        <v>0</v>
      </c>
      <c r="C135" s="65" cm="1">
        <f t="array" aca="1" ref="C135" ca="1">_xlfn.XLOOKUP(A135,INDIRECT($A$5&amp;"!$AJ$41:$AJ$406"),INDIRECT($A$5&amp;"!$AL$41:$AL$406"))*SUM($F$3:$I$3)</f>
        <v>45</v>
      </c>
      <c r="D135" s="65" cm="1">
        <f t="array" aca="1" ref="D135" ca="1">_xlfn.XLOOKUP(A135,INDIRECT($A$5&amp;"!$AJ$41:$AJ$406"),INDIRECT($A$5&amp;"!$AO$41:$AO$406"))*SUM($F$3:$I$3)</f>
        <v>38.25</v>
      </c>
      <c r="E135" s="34" cm="1">
        <f t="array" ref="E135">SUMPRODUCT(('PT Storengy'!$B$8:$I$372)*('PT Storengy'!$A$8:$A$372=$A135)*('PT Storengy'!$B$5:$I$5=$A$6)*('PT Storengy'!$B$7:$I$7=$A$7))</f>
        <v>0</v>
      </c>
      <c r="F135" s="107">
        <f t="shared" ca="1" si="10"/>
        <v>29.606501250000029</v>
      </c>
      <c r="G135" s="51">
        <f t="shared" ca="1" si="13"/>
        <v>0.65020999999999995</v>
      </c>
      <c r="H135" s="35" cm="1">
        <f t="array" aca="1" ref="H135" ca="1">IF(ROUND(ROUND(G135,2)-G135,4)=0,_xlfn.XLOOKUP(G135,INDIRECT($A$4&amp;"!$G$41:$G$141"),INDIRECT($A$4&amp;"!$A$41:$A$141"),0,1,1),IF(G135&gt;=1,0,(ROUNDUP(G135,2)-G135)*100*_xlfn.XLOOKUP(G135,INDIRECT($A$4&amp;"!$G$41:$G$141"),INDIRECT($A$4&amp;"!$A$41:$A$141"),0,-1,-1)+(G135-ROUNDDOWN(G135,2))*100*_xlfn.XLOOKUP(G135,INDIRECT($A$4&amp;"!$G$41:$G$141"),INDIRECT($A$4&amp;"!$A$41:$A$141"),0,1,1)))</f>
        <v>0.9248950000000008</v>
      </c>
      <c r="I135" s="66">
        <f t="shared" ca="1" si="14"/>
        <v>346.83562500000033</v>
      </c>
      <c r="J135" s="106" cm="1">
        <f t="array" aca="1" ref="J135" ca="1">IF(COUNTIFS('PTC NaTran'!$K$7:$K$15996,"",'PTC NaTran'!$A$7:$A$15996,J$16,'PTC NaTran'!$D$7:$D$15996,$A135,'PTC NaTran'!$C$7:$C$15996,"DEL")&gt;0,J$14,SUMIFS('PTC NaTran'!$K$7:$K$15996,'PTC NaTran'!$A$7:$A$15996,J$16,'PTC NaTran'!$D$7:$D$15996,$A135,'PTC NaTran'!$C$7:$C$15996,"DEL")*1.0026*$F$4/INDIRECT($A$4&amp;"!D9"))</f>
        <v>375.00000000000006</v>
      </c>
      <c r="K135" s="106" cm="1">
        <f t="array" aca="1" ref="K135" ca="1">IF(COUNTIFS('PTC NaTran'!$K$7:$K$15996,"",'PTC NaTran'!$A$7:$A$15996,K$16,'PTC NaTran'!$D$7:$D$15996,$A135,'PTC NaTran'!$C$7:$C$15996,"DEL")&gt;0,K$14,SUMIFS('PTC NaTran'!$K$7:$K$15996,'PTC NaTran'!$A$7:$A$15996,K$16,'PTC NaTran'!$D$7:$D$15996,$A135,'PTC NaTran'!$C$7:$C$15996,"DEL")*1.0026*$F$4/INDIRECT($A$4&amp;"!D9"))</f>
        <v>313.81380000000001</v>
      </c>
      <c r="L135" s="107">
        <f t="shared" ca="1" si="11"/>
        <v>26.315764799999979</v>
      </c>
      <c r="M135" s="51">
        <f t="shared" ca="1" si="15"/>
        <v>0.57782</v>
      </c>
      <c r="N135" s="35" cm="1">
        <f t="array" aca="1" ref="N135" ca="1">IF(ROUND(ROUND(M135,2)-M135,4)=0,_xlfn.XLOOKUP(M135,INDIRECT($A$4&amp;"!$G$41:$G$141"),INDIRECT($A$4&amp;"!$A$41:$A$141"),0,1,1),IF(M135&gt;=1,0,(ROUNDUP(M135,2)-M135)*100*_xlfn.XLOOKUP(M135,INDIRECT($A$4&amp;"!$G$41:$G$141"),INDIRECT($A$4&amp;"!$A$41:$A$141"),0,-1,-1)+(M135-ROUNDDOWN(M135,2))*100*_xlfn.XLOOKUP(M135,INDIRECT($A$4&amp;"!$G$41:$G$141"),INDIRECT($A$4&amp;"!$A$41:$A$141"),0,1,1)))</f>
        <v>0.96109000000000067</v>
      </c>
      <c r="O135" s="66">
        <f t="shared" ca="1" si="16"/>
        <v>313.81380000000001</v>
      </c>
      <c r="S135" s="107">
        <f t="shared" ca="1" si="12"/>
        <v>42.273913125000014</v>
      </c>
      <c r="T135" s="51">
        <f t="shared" ca="1" si="17"/>
        <v>0.93261000000000005</v>
      </c>
      <c r="U135" s="35" cm="1">
        <f t="array" aca="1" ref="U135" ca="1">IF(ROUND(ROUND(T135,2)-T135,4)=0,_xlfn.XLOOKUP(T135,INDIRECT($A$4&amp;"!$G$41:$G$141"),INDIRECT($A$4&amp;"!$A$41:$A$141"),0,1,1),IF(T135&gt;=1,0,(ROUNDUP(T135,2)-T135)*100*_xlfn.XLOOKUP(T135,INDIRECT($A$4&amp;"!$G$41:$G$141"),INDIRECT($A$4&amp;"!$A$41:$A$141"),0,-1,-1)+(T135-ROUNDDOWN(T135,2))*100*_xlfn.XLOOKUP(T135,INDIRECT($A$4&amp;"!$G$41:$G$141"),INDIRECT($A$4&amp;"!$A$41:$A$141"),0,1,1)))</f>
        <v>0.81684750000000061</v>
      </c>
      <c r="V135" s="66">
        <f t="shared" ca="1" si="18"/>
        <v>306.31781250000029</v>
      </c>
    </row>
    <row r="136" spans="1:22" x14ac:dyDescent="0.35">
      <c r="A136" s="32">
        <f t="shared" si="19"/>
        <v>46597</v>
      </c>
      <c r="B136" s="65" cm="1">
        <f t="array" aca="1" ref="B136" ca="1">_xlfn.XLOOKUP(A136,INDIRECT($A$5&amp;"!$AJ$41:$AJ$406"),INDIRECT($A$5&amp;"!$AK$41:$AK$406"))*SUM($F$3:$I$3)</f>
        <v>0</v>
      </c>
      <c r="C136" s="65" cm="1">
        <f t="array" aca="1" ref="C136" ca="1">_xlfn.XLOOKUP(A136,INDIRECT($A$5&amp;"!$AJ$41:$AJ$406"),INDIRECT($A$5&amp;"!$AL$41:$AL$406"))*SUM($F$3:$I$3)</f>
        <v>45</v>
      </c>
      <c r="D136" s="65" cm="1">
        <f t="array" aca="1" ref="D136" ca="1">_xlfn.XLOOKUP(A136,INDIRECT($A$5&amp;"!$AJ$41:$AJ$406"),INDIRECT($A$5&amp;"!$AO$41:$AO$406"))*SUM($F$3:$I$3)</f>
        <v>38.25</v>
      </c>
      <c r="E136" s="34" cm="1">
        <f t="array" ref="E136">SUMPRODUCT(('PT Storengy'!$B$8:$I$372)*('PT Storengy'!$A$8:$A$372=$A136)*('PT Storengy'!$B$5:$I$5=$A$6)*('PT Storengy'!$B$7:$I$7=$A$7))</f>
        <v>0</v>
      </c>
      <c r="F136" s="107">
        <f t="shared" ca="1" si="10"/>
        <v>29.951891250000031</v>
      </c>
      <c r="G136" s="51">
        <f t="shared" ca="1" si="13"/>
        <v>0.65791999999999995</v>
      </c>
      <c r="H136" s="35" cm="1">
        <f t="array" aca="1" ref="H136" ca="1">IF(ROUND(ROUND(G136,2)-G136,4)=0,_xlfn.XLOOKUP(G136,INDIRECT($A$4&amp;"!$G$41:$G$141"),INDIRECT($A$4&amp;"!$A$41:$A$141"),0,1,1),IF(G136&gt;=1,0,(ROUNDUP(G136,2)-G136)*100*_xlfn.XLOOKUP(G136,INDIRECT($A$4&amp;"!$G$41:$G$141"),INDIRECT($A$4&amp;"!$A$41:$A$141"),0,-1,-1)+(G136-ROUNDDOWN(G136,2))*100*_xlfn.XLOOKUP(G136,INDIRECT($A$4&amp;"!$G$41:$G$141"),INDIRECT($A$4&amp;"!$A$41:$A$141"),0,1,1)))</f>
        <v>0.92104000000000075</v>
      </c>
      <c r="I136" s="66">
        <f t="shared" ca="1" si="14"/>
        <v>345.39000000000033</v>
      </c>
      <c r="J136" s="106" cm="1">
        <f t="array" aca="1" ref="J136" ca="1">IF(COUNTIFS('PTC NaTran'!$K$7:$K$15996,"",'PTC NaTran'!$A$7:$A$15996,J$16,'PTC NaTran'!$D$7:$D$15996,$A136,'PTC NaTran'!$C$7:$C$15996,"DEL")&gt;0,J$14,SUMIFS('PTC NaTran'!$K$7:$K$15996,'PTC NaTran'!$A$7:$A$15996,J$16,'PTC NaTran'!$D$7:$D$15996,$A136,'PTC NaTran'!$C$7:$C$15996,"DEL")*1.0026*$F$4/INDIRECT($A$4&amp;"!D9"))</f>
        <v>375.00000000000006</v>
      </c>
      <c r="K136" s="106" cm="1">
        <f t="array" aca="1" ref="K136" ca="1">IF(COUNTIFS('PTC NaTran'!$K$7:$K$15996,"",'PTC NaTran'!$A$7:$A$15996,K$16,'PTC NaTran'!$D$7:$D$15996,$A136,'PTC NaTran'!$C$7:$C$15996,"DEL")&gt;0,K$14,SUMIFS('PTC NaTran'!$K$7:$K$15996,'PTC NaTran'!$A$7:$A$15996,K$16,'PTC NaTran'!$D$7:$D$15996,$A136,'PTC NaTran'!$C$7:$C$15996,"DEL")*1.0026*$F$4/INDIRECT($A$4&amp;"!D9"))</f>
        <v>313.81380000000001</v>
      </c>
      <c r="L136" s="107">
        <f t="shared" ca="1" si="11"/>
        <v>26.629578599999977</v>
      </c>
      <c r="M136" s="51">
        <f t="shared" ca="1" si="15"/>
        <v>0.58479000000000003</v>
      </c>
      <c r="N136" s="35" cm="1">
        <f t="array" aca="1" ref="N136" ca="1">IF(ROUND(ROUND(M136,2)-M136,4)=0,_xlfn.XLOOKUP(M136,INDIRECT($A$4&amp;"!$G$41:$G$141"),INDIRECT($A$4&amp;"!$A$41:$A$141"),0,1,1),IF(M136&gt;=1,0,(ROUNDUP(M136,2)-M136)*100*_xlfn.XLOOKUP(M136,INDIRECT($A$4&amp;"!$G$41:$G$141"),INDIRECT($A$4&amp;"!$A$41:$A$141"),0,-1,-1)+(M136-ROUNDDOWN(M136,2))*100*_xlfn.XLOOKUP(M136,INDIRECT($A$4&amp;"!$G$41:$G$141"),INDIRECT($A$4&amp;"!$A$41:$A$141"),0,1,1)))</f>
        <v>0.95760500000000071</v>
      </c>
      <c r="O136" s="66">
        <f t="shared" ca="1" si="16"/>
        <v>313.81380000000001</v>
      </c>
      <c r="S136" s="107">
        <f t="shared" ca="1" si="12"/>
        <v>42.579592500000011</v>
      </c>
      <c r="T136" s="51">
        <f t="shared" ca="1" si="17"/>
        <v>0.93942000000000003</v>
      </c>
      <c r="U136" s="35" cm="1">
        <f t="array" aca="1" ref="U136" ca="1">IF(ROUND(ROUND(T136,2)-T136,4)=0,_xlfn.XLOOKUP(T136,INDIRECT($A$4&amp;"!$G$41:$G$141"),INDIRECT($A$4&amp;"!$A$41:$A$141"),0,1,1),IF(T136&gt;=1,0,(ROUNDUP(T136,2)-T136)*100*_xlfn.XLOOKUP(T136,INDIRECT($A$4&amp;"!$G$41:$G$141"),INDIRECT($A$4&amp;"!$A$41:$A$141"),0,-1,-1)+(T136-ROUNDDOWN(T136,2))*100*_xlfn.XLOOKUP(T136,INDIRECT($A$4&amp;"!$G$41:$G$141"),INDIRECT($A$4&amp;"!$A$41:$A$141"),0,1,1)))</f>
        <v>0.81514500000000067</v>
      </c>
      <c r="V136" s="66">
        <f t="shared" ca="1" si="18"/>
        <v>305.67937500000028</v>
      </c>
    </row>
    <row r="137" spans="1:22" x14ac:dyDescent="0.35">
      <c r="A137" s="32">
        <f t="shared" si="19"/>
        <v>46598</v>
      </c>
      <c r="B137" s="65" cm="1">
        <f t="array" aca="1" ref="B137" ca="1">_xlfn.XLOOKUP(A137,INDIRECT($A$5&amp;"!$AJ$41:$AJ$406"),INDIRECT($A$5&amp;"!$AK$41:$AK$406"))*SUM($F$3:$I$3)</f>
        <v>0</v>
      </c>
      <c r="C137" s="65" cm="1">
        <f t="array" aca="1" ref="C137" ca="1">_xlfn.XLOOKUP(A137,INDIRECT($A$5&amp;"!$AJ$41:$AJ$406"),INDIRECT($A$5&amp;"!$AL$41:$AL$406"))*SUM($F$3:$I$3)</f>
        <v>45</v>
      </c>
      <c r="D137" s="65" cm="1">
        <f t="array" aca="1" ref="D137" ca="1">_xlfn.XLOOKUP(A137,INDIRECT($A$5&amp;"!$AJ$41:$AJ$406"),INDIRECT($A$5&amp;"!$AO$41:$AO$406"))*SUM($F$3:$I$3)</f>
        <v>38.25</v>
      </c>
      <c r="E137" s="34" cm="1">
        <f t="array" ref="E137">SUMPRODUCT(('PT Storengy'!$B$8:$I$372)*('PT Storengy'!$A$8:$A$372=$A137)*('PT Storengy'!$B$5:$I$5=$A$6)*('PT Storengy'!$B$7:$I$7=$A$7))</f>
        <v>0</v>
      </c>
      <c r="F137" s="107">
        <f t="shared" ca="1" si="10"/>
        <v>30.295841250000031</v>
      </c>
      <c r="G137" s="51">
        <f t="shared" ca="1" si="13"/>
        <v>0.66559999999999997</v>
      </c>
      <c r="H137" s="35" cm="1">
        <f t="array" aca="1" ref="H137" ca="1">IF(ROUND(ROUND(G137,2)-G137,4)=0,_xlfn.XLOOKUP(G137,INDIRECT($A$4&amp;"!$G$41:$G$141"),INDIRECT($A$4&amp;"!$A$41:$A$141"),0,1,1),IF(G137&gt;=1,0,(ROUNDUP(G137,2)-G137)*100*_xlfn.XLOOKUP(G137,INDIRECT($A$4&amp;"!$G$41:$G$141"),INDIRECT($A$4&amp;"!$A$41:$A$141"),0,-1,-1)+(G137-ROUNDDOWN(G137,2))*100*_xlfn.XLOOKUP(G137,INDIRECT($A$4&amp;"!$G$41:$G$141"),INDIRECT($A$4&amp;"!$A$41:$A$141"),0,1,1)))</f>
        <v>0.91720000000000068</v>
      </c>
      <c r="I137" s="66">
        <f t="shared" ca="1" si="14"/>
        <v>343.95000000000033</v>
      </c>
      <c r="J137" s="106" cm="1">
        <f t="array" aca="1" ref="J137" ca="1">IF(COUNTIFS('PTC NaTran'!$K$7:$K$15996,"",'PTC NaTran'!$A$7:$A$15996,J$16,'PTC NaTran'!$D$7:$D$15996,$A137,'PTC NaTran'!$C$7:$C$15996,"DEL")&gt;0,J$14,SUMIFS('PTC NaTran'!$K$7:$K$15996,'PTC NaTran'!$A$7:$A$15996,J$16,'PTC NaTran'!$D$7:$D$15996,$A137,'PTC NaTran'!$C$7:$C$15996,"DEL")*1.0026*$F$4/INDIRECT($A$4&amp;"!D9"))</f>
        <v>375.00000000000006</v>
      </c>
      <c r="K137" s="106" cm="1">
        <f t="array" aca="1" ref="K137" ca="1">IF(COUNTIFS('PTC NaTran'!$K$7:$K$15996,"",'PTC NaTran'!$A$7:$A$15996,K$16,'PTC NaTran'!$D$7:$D$15996,$A137,'PTC NaTran'!$C$7:$C$15996,"DEL")&gt;0,K$14,SUMIFS('PTC NaTran'!$K$7:$K$15996,'PTC NaTran'!$A$7:$A$15996,K$16,'PTC NaTran'!$D$7:$D$15996,$A137,'PTC NaTran'!$C$7:$C$15996,"DEL")*1.0026*$F$4/INDIRECT($A$4&amp;"!D9"))</f>
        <v>313.81380000000001</v>
      </c>
      <c r="L137" s="107">
        <f t="shared" ca="1" si="11"/>
        <v>26.943392399999976</v>
      </c>
      <c r="M137" s="51">
        <f t="shared" ca="1" si="15"/>
        <v>0.59177000000000002</v>
      </c>
      <c r="N137" s="35" cm="1">
        <f t="array" aca="1" ref="N137" ca="1">IF(ROUND(ROUND(M137,2)-M137,4)=0,_xlfn.XLOOKUP(M137,INDIRECT($A$4&amp;"!$G$41:$G$141"),INDIRECT($A$4&amp;"!$A$41:$A$141"),0,1,1),IF(M137&gt;=1,0,(ROUNDUP(M137,2)-M137)*100*_xlfn.XLOOKUP(M137,INDIRECT($A$4&amp;"!$G$41:$G$141"),INDIRECT($A$4&amp;"!$A$41:$A$141"),0,-1,-1)+(M137-ROUNDDOWN(M137,2))*100*_xlfn.XLOOKUP(M137,INDIRECT($A$4&amp;"!$G$41:$G$141"),INDIRECT($A$4&amp;"!$A$41:$A$141"),0,1,1)))</f>
        <v>0.95411500000000082</v>
      </c>
      <c r="O137" s="66">
        <f t="shared" ca="1" si="16"/>
        <v>313.81380000000001</v>
      </c>
      <c r="S137" s="107">
        <f t="shared" ca="1" si="12"/>
        <v>42.884635312500009</v>
      </c>
      <c r="T137" s="51">
        <f t="shared" ca="1" si="17"/>
        <v>0.94621</v>
      </c>
      <c r="U137" s="35" cm="1">
        <f t="array" aca="1" ref="U137" ca="1">IF(ROUND(ROUND(T137,2)-T137,4)=0,_xlfn.XLOOKUP(T137,INDIRECT($A$4&amp;"!$G$41:$G$141"),INDIRECT($A$4&amp;"!$A$41:$A$141"),0,1,1),IF(T137&gt;=1,0,(ROUNDUP(T137,2)-T137)*100*_xlfn.XLOOKUP(T137,INDIRECT($A$4&amp;"!$G$41:$G$141"),INDIRECT($A$4&amp;"!$A$41:$A$141"),0,-1,-1)+(T137-ROUNDDOWN(T137,2))*100*_xlfn.XLOOKUP(T137,INDIRECT($A$4&amp;"!$G$41:$G$141"),INDIRECT($A$4&amp;"!$A$41:$A$141"),0,1,1)))</f>
        <v>0.81344750000000066</v>
      </c>
      <c r="V137" s="66">
        <f t="shared" ca="1" si="18"/>
        <v>305.04281250000031</v>
      </c>
    </row>
    <row r="138" spans="1:22" x14ac:dyDescent="0.35">
      <c r="A138" s="32">
        <f t="shared" si="19"/>
        <v>46599</v>
      </c>
      <c r="B138" s="65" cm="1">
        <f t="array" aca="1" ref="B138" ca="1">_xlfn.XLOOKUP(A138,INDIRECT($A$5&amp;"!$AJ$41:$AJ$406"),INDIRECT($A$5&amp;"!$AK$41:$AK$406"))*SUM($F$3:$I$3)</f>
        <v>0</v>
      </c>
      <c r="C138" s="65" cm="1">
        <f t="array" aca="1" ref="C138" ca="1">_xlfn.XLOOKUP(A138,INDIRECT($A$5&amp;"!$AJ$41:$AJ$406"),INDIRECT($A$5&amp;"!$AL$41:$AL$406"))*SUM($F$3:$I$3)</f>
        <v>38.25</v>
      </c>
      <c r="D138" s="65" cm="1">
        <f t="array" aca="1" ref="D138" ca="1">_xlfn.XLOOKUP(A138,INDIRECT($A$5&amp;"!$AJ$41:$AJ$406"),INDIRECT($A$5&amp;"!$AO$41:$AO$406"))*SUM($F$3:$I$3)</f>
        <v>38.25</v>
      </c>
      <c r="E138" s="34" cm="1">
        <f t="array" ref="E138">SUMPRODUCT(('PT Storengy'!$B$8:$I$372)*('PT Storengy'!$A$8:$A$372=$A138)*('PT Storengy'!$B$5:$I$5=$A$6)*('PT Storengy'!$B$7:$I$7=$A$7))</f>
        <v>0</v>
      </c>
      <c r="F138" s="107">
        <f t="shared" ca="1" si="10"/>
        <v>30.63835875000003</v>
      </c>
      <c r="G138" s="51">
        <f t="shared" ca="1" si="13"/>
        <v>0.67323999999999995</v>
      </c>
      <c r="H138" s="35" cm="1">
        <f t="array" aca="1" ref="H138" ca="1">IF(ROUND(ROUND(G138,2)-G138,4)=0,_xlfn.XLOOKUP(G138,INDIRECT($A$4&amp;"!$G$41:$G$141"),INDIRECT($A$4&amp;"!$A$41:$A$141"),0,1,1),IF(G138&gt;=1,0,(ROUNDUP(G138,2)-G138)*100*_xlfn.XLOOKUP(G138,INDIRECT($A$4&amp;"!$G$41:$G$141"),INDIRECT($A$4&amp;"!$A$41:$A$141"),0,-1,-1)+(G138-ROUNDDOWN(G138,2))*100*_xlfn.XLOOKUP(G138,INDIRECT($A$4&amp;"!$G$41:$G$141"),INDIRECT($A$4&amp;"!$A$41:$A$141"),0,1,1)))</f>
        <v>0.91338000000000075</v>
      </c>
      <c r="I138" s="66">
        <f t="shared" ca="1" si="14"/>
        <v>342.51750000000033</v>
      </c>
      <c r="J138" s="106" cm="1">
        <f t="array" aca="1" ref="J138" ca="1">IF(COUNTIFS('PTC NaTran'!$K$7:$K$15996,"",'PTC NaTran'!$A$7:$A$15996,J$16,'PTC NaTran'!$D$7:$D$15996,$A138,'PTC NaTran'!$C$7:$C$15996,"DEL")&gt;0,J$14,SUMIFS('PTC NaTran'!$K$7:$K$15996,'PTC NaTran'!$A$7:$A$15996,J$16,'PTC NaTran'!$D$7:$D$15996,$A138,'PTC NaTran'!$C$7:$C$15996,"DEL")*1.0026*$F$4/INDIRECT($A$4&amp;"!D9"))</f>
        <v>375.00000000000006</v>
      </c>
      <c r="K138" s="106" cm="1">
        <f t="array" aca="1" ref="K138" ca="1">IF(COUNTIFS('PTC NaTran'!$K$7:$K$15996,"",'PTC NaTran'!$A$7:$A$15996,K$16,'PTC NaTran'!$D$7:$D$15996,$A138,'PTC NaTran'!$C$7:$C$15996,"DEL")&gt;0,K$14,SUMIFS('PTC NaTran'!$K$7:$K$15996,'PTC NaTran'!$A$7:$A$15996,K$16,'PTC NaTran'!$D$7:$D$15996,$A138,'PTC NaTran'!$C$7:$C$15996,"DEL")*1.0026*$F$4/INDIRECT($A$4&amp;"!D9"))</f>
        <v>313.81380000000001</v>
      </c>
      <c r="L138" s="107">
        <f t="shared" ca="1" si="11"/>
        <v>27.257206199999974</v>
      </c>
      <c r="M138" s="51">
        <f t="shared" ca="1" si="15"/>
        <v>0.59874000000000005</v>
      </c>
      <c r="N138" s="35" cm="1">
        <f t="array" aca="1" ref="N138" ca="1">IF(ROUND(ROUND(M138,2)-M138,4)=0,_xlfn.XLOOKUP(M138,INDIRECT($A$4&amp;"!$G$41:$G$141"),INDIRECT($A$4&amp;"!$A$41:$A$141"),0,1,1),IF(M138&gt;=1,0,(ROUNDUP(M138,2)-M138)*100*_xlfn.XLOOKUP(M138,INDIRECT($A$4&amp;"!$G$41:$G$141"),INDIRECT($A$4&amp;"!$A$41:$A$141"),0,-1,-1)+(M138-ROUNDDOWN(M138,2))*100*_xlfn.XLOOKUP(M138,INDIRECT($A$4&amp;"!$G$41:$G$141"),INDIRECT($A$4&amp;"!$A$41:$A$141"),0,1,1)))</f>
        <v>0.95063000000000075</v>
      </c>
      <c r="O138" s="66">
        <f t="shared" ca="1" si="16"/>
        <v>313.81380000000001</v>
      </c>
      <c r="S138" s="107">
        <f t="shared" ca="1" si="12"/>
        <v>43.189042500000006</v>
      </c>
      <c r="T138" s="51">
        <f t="shared" ca="1" si="17"/>
        <v>0.95299</v>
      </c>
      <c r="U138" s="35" cm="1">
        <f t="array" aca="1" ref="U138" ca="1">IF(ROUND(ROUND(T138,2)-T138,4)=0,_xlfn.XLOOKUP(T138,INDIRECT($A$4&amp;"!$G$41:$G$141"),INDIRECT($A$4&amp;"!$A$41:$A$141"),0,1,1),IF(T138&gt;=1,0,(ROUNDUP(T138,2)-T138)*100*_xlfn.XLOOKUP(T138,INDIRECT($A$4&amp;"!$G$41:$G$141"),INDIRECT($A$4&amp;"!$A$41:$A$141"),0,-1,-1)+(T138-ROUNDDOWN(T138,2))*100*_xlfn.XLOOKUP(T138,INDIRECT($A$4&amp;"!$G$41:$G$141"),INDIRECT($A$4&amp;"!$A$41:$A$141"),0,1,1)))</f>
        <v>0.81175250000000054</v>
      </c>
      <c r="V138" s="66">
        <f t="shared" ca="1" si="18"/>
        <v>304.40718750000025</v>
      </c>
    </row>
    <row r="139" spans="1:22" x14ac:dyDescent="0.35">
      <c r="A139" s="32">
        <f t="shared" si="19"/>
        <v>46600</v>
      </c>
      <c r="B139" s="65" cm="1">
        <f t="array" aca="1" ref="B139" ca="1">_xlfn.XLOOKUP(A139,INDIRECT($A$5&amp;"!$AJ$41:$AJ$406"),INDIRECT($A$5&amp;"!$AK$41:$AK$406"))*SUM($F$3:$I$3)</f>
        <v>0</v>
      </c>
      <c r="C139" s="65" cm="1">
        <f t="array" aca="1" ref="C139" ca="1">_xlfn.XLOOKUP(A139,INDIRECT($A$5&amp;"!$AJ$41:$AJ$406"),INDIRECT($A$5&amp;"!$AL$41:$AL$406"))*SUM($F$3:$I$3)</f>
        <v>45</v>
      </c>
      <c r="D139" s="65" cm="1">
        <f t="array" aca="1" ref="D139" ca="1">_xlfn.XLOOKUP(A139,INDIRECT($A$5&amp;"!$AJ$41:$AJ$406"),INDIRECT($A$5&amp;"!$AO$41:$AO$406"))*SUM($F$3:$I$3)</f>
        <v>42.75</v>
      </c>
      <c r="E139" s="34" cm="1">
        <f t="array" ref="E139">SUMPRODUCT(('PT Storengy'!$B$8:$I$372)*('PT Storengy'!$A$8:$A$372=$A139)*('PT Storengy'!$B$5:$I$5=$A$6)*('PT Storengy'!$B$7:$I$7=$A$7))</f>
        <v>0</v>
      </c>
      <c r="F139" s="107">
        <f t="shared" ca="1" si="10"/>
        <v>30.97944937500003</v>
      </c>
      <c r="G139" s="51">
        <f t="shared" ca="1" si="13"/>
        <v>0.68084999999999996</v>
      </c>
      <c r="H139" s="35" cm="1">
        <f t="array" aca="1" ref="H139" ca="1">IF(ROUND(ROUND(G139,2)-G139,4)=0,_xlfn.XLOOKUP(G139,INDIRECT($A$4&amp;"!$G$41:$G$141"),INDIRECT($A$4&amp;"!$A$41:$A$141"),0,1,1),IF(G139&gt;=1,0,(ROUNDUP(G139,2)-G139)*100*_xlfn.XLOOKUP(G139,INDIRECT($A$4&amp;"!$G$41:$G$141"),INDIRECT($A$4&amp;"!$A$41:$A$141"),0,-1,-1)+(G139-ROUNDDOWN(G139,2))*100*_xlfn.XLOOKUP(G139,INDIRECT($A$4&amp;"!$G$41:$G$141"),INDIRECT($A$4&amp;"!$A$41:$A$141"),0,1,1)))</f>
        <v>0.90957500000000058</v>
      </c>
      <c r="I139" s="66">
        <f t="shared" ca="1" si="14"/>
        <v>341.09062500000027</v>
      </c>
      <c r="J139" s="106" cm="1">
        <f t="array" aca="1" ref="J139" ca="1">IF(COUNTIFS('PTC NaTran'!$K$7:$K$15996,"",'PTC NaTran'!$A$7:$A$15996,J$16,'PTC NaTran'!$D$7:$D$15996,$A139,'PTC NaTran'!$C$7:$C$15996,"DEL")&gt;0,J$14,SUMIFS('PTC NaTran'!$K$7:$K$15996,'PTC NaTran'!$A$7:$A$15996,J$16,'PTC NaTran'!$D$7:$D$15996,$A139,'PTC NaTran'!$C$7:$C$15996,"DEL")*1.0026*$F$4/INDIRECT($A$4&amp;"!D9"))</f>
        <v>375.00000000000006</v>
      </c>
      <c r="K139" s="106" cm="1">
        <f t="array" aca="1" ref="K139" ca="1">IF(COUNTIFS('PTC NaTran'!$K$7:$K$15996,"",'PTC NaTran'!$A$7:$A$15996,K$16,'PTC NaTran'!$D$7:$D$15996,$A139,'PTC NaTran'!$C$7:$C$15996,"DEL")&gt;0,K$14,SUMIFS('PTC NaTran'!$K$7:$K$15996,'PTC NaTran'!$A$7:$A$15996,K$16,'PTC NaTran'!$D$7:$D$15996,$A139,'PTC NaTran'!$C$7:$C$15996,"DEL")*1.0026*$F$4/INDIRECT($A$4&amp;"!D9"))</f>
        <v>313.81380000000001</v>
      </c>
      <c r="L139" s="107">
        <f t="shared" ca="1" si="11"/>
        <v>27.571019999999972</v>
      </c>
      <c r="M139" s="51">
        <f t="shared" ca="1" si="15"/>
        <v>0.60572000000000004</v>
      </c>
      <c r="N139" s="35" cm="1">
        <f t="array" aca="1" ref="N139" ca="1">IF(ROUND(ROUND(M139,2)-M139,4)=0,_xlfn.XLOOKUP(M139,INDIRECT($A$4&amp;"!$G$41:$G$141"),INDIRECT($A$4&amp;"!$A$41:$A$141"),0,1,1),IF(M139&gt;=1,0,(ROUNDUP(M139,2)-M139)*100*_xlfn.XLOOKUP(M139,INDIRECT($A$4&amp;"!$G$41:$G$141"),INDIRECT($A$4&amp;"!$A$41:$A$141"),0,-1,-1)+(M139-ROUNDDOWN(M139,2))*100*_xlfn.XLOOKUP(M139,INDIRECT($A$4&amp;"!$G$41:$G$141"),INDIRECT($A$4&amp;"!$A$41:$A$141"),0,1,1)))</f>
        <v>0.94714000000000076</v>
      </c>
      <c r="O139" s="66">
        <f t="shared" ca="1" si="16"/>
        <v>313.81380000000001</v>
      </c>
      <c r="S139" s="107">
        <f t="shared" ca="1" si="12"/>
        <v>43.492815000000007</v>
      </c>
      <c r="T139" s="51">
        <f t="shared" ca="1" si="17"/>
        <v>0.95975999999999995</v>
      </c>
      <c r="U139" s="35" cm="1">
        <f t="array" aca="1" ref="U139" ca="1">IF(ROUND(ROUND(T139,2)-T139,4)=0,_xlfn.XLOOKUP(T139,INDIRECT($A$4&amp;"!$G$41:$G$141"),INDIRECT($A$4&amp;"!$A$41:$A$141"),0,1,1),IF(T139&gt;=1,0,(ROUNDUP(T139,2)-T139)*100*_xlfn.XLOOKUP(T139,INDIRECT($A$4&amp;"!$G$41:$G$141"),INDIRECT($A$4&amp;"!$A$41:$A$141"),0,-1,-1)+(T139-ROUNDDOWN(T139,2))*100*_xlfn.XLOOKUP(T139,INDIRECT($A$4&amp;"!$G$41:$G$141"),INDIRECT($A$4&amp;"!$A$41:$A$141"),0,1,1)))</f>
        <v>0.81006000000000056</v>
      </c>
      <c r="V139" s="66">
        <f t="shared" ca="1" si="18"/>
        <v>303.77250000000026</v>
      </c>
    </row>
    <row r="140" spans="1:22" x14ac:dyDescent="0.35">
      <c r="A140" s="32">
        <f t="shared" si="19"/>
        <v>46601</v>
      </c>
      <c r="B140" s="65" cm="1">
        <f t="array" aca="1" ref="B140" ca="1">_xlfn.XLOOKUP(A140,INDIRECT($A$5&amp;"!$AJ$41:$AJ$406"),INDIRECT($A$5&amp;"!$AK$41:$AK$406"))*SUM($F$3:$I$3)</f>
        <v>0</v>
      </c>
      <c r="C140" s="65" cm="1">
        <f t="array" aca="1" ref="C140" ca="1">_xlfn.XLOOKUP(A140,INDIRECT($A$5&amp;"!$AJ$41:$AJ$406"),INDIRECT($A$5&amp;"!$AL$41:$AL$406"))*SUM($F$3:$I$3)</f>
        <v>45</v>
      </c>
      <c r="D140" s="65" cm="1">
        <f t="array" aca="1" ref="D140" ca="1">_xlfn.XLOOKUP(A140,INDIRECT($A$5&amp;"!$AJ$41:$AJ$406"),INDIRECT($A$5&amp;"!$AO$41:$AO$406"))*SUM($F$3:$I$3)</f>
        <v>42.75</v>
      </c>
      <c r="E140" s="34" cm="1">
        <f t="array" ref="E140">SUMPRODUCT(('PT Storengy'!$B$8:$I$372)*('PT Storengy'!$A$8:$A$372=$A140)*('PT Storengy'!$B$5:$I$5=$A$6)*('PT Storengy'!$B$7:$I$7=$A$7))</f>
        <v>0</v>
      </c>
      <c r="F140" s="107">
        <f t="shared" ca="1" si="10"/>
        <v>31.31911875000003</v>
      </c>
      <c r="G140" s="51">
        <f t="shared" ca="1" si="13"/>
        <v>0.68842999999999999</v>
      </c>
      <c r="H140" s="35" cm="1">
        <f t="array" aca="1" ref="H140" ca="1">IF(ROUND(ROUND(G140,2)-G140,4)=0,_xlfn.XLOOKUP(G140,INDIRECT($A$4&amp;"!$G$41:$G$141"),INDIRECT($A$4&amp;"!$A$41:$A$141"),0,1,1),IF(G140&gt;=1,0,(ROUNDUP(G140,2)-G140)*100*_xlfn.XLOOKUP(G140,INDIRECT($A$4&amp;"!$G$41:$G$141"),INDIRECT($A$4&amp;"!$A$41:$A$141"),0,-1,-1)+(G140-ROUNDDOWN(G140,2))*100*_xlfn.XLOOKUP(G140,INDIRECT($A$4&amp;"!$G$41:$G$141"),INDIRECT($A$4&amp;"!$A$41:$A$141"),0,1,1)))</f>
        <v>0.90578500000000073</v>
      </c>
      <c r="I140" s="66">
        <f t="shared" ca="1" si="14"/>
        <v>339.66937500000034</v>
      </c>
      <c r="J140" s="106" cm="1">
        <f t="array" aca="1" ref="J140" ca="1">IF(COUNTIFS('PTC NaTran'!$K$7:$K$15996,"",'PTC NaTran'!$A$7:$A$15996,J$16,'PTC NaTran'!$D$7:$D$15996,$A140,'PTC NaTran'!$C$7:$C$15996,"DEL")&gt;0,J$14,SUMIFS('PTC NaTran'!$K$7:$K$15996,'PTC NaTran'!$A$7:$A$15996,J$16,'PTC NaTran'!$D$7:$D$15996,$A140,'PTC NaTran'!$C$7:$C$15996,"DEL")*1.0026*$F$4/INDIRECT($A$4&amp;"!D9"))</f>
        <v>375.00000000000006</v>
      </c>
      <c r="K140" s="106" cm="1">
        <f t="array" aca="1" ref="K140" ca="1">IF(COUNTIFS('PTC NaTran'!$K$7:$K$15996,"",'PTC NaTran'!$A$7:$A$15996,K$16,'PTC NaTran'!$D$7:$D$15996,$A140,'PTC NaTran'!$C$7:$C$15996,"DEL")&gt;0,K$14,SUMIFS('PTC NaTran'!$K$7:$K$15996,'PTC NaTran'!$A$7:$A$15996,K$16,'PTC NaTran'!$D$7:$D$15996,$A140,'PTC NaTran'!$C$7:$C$15996,"DEL")*1.0026*$F$4/INDIRECT($A$4&amp;"!D9"))</f>
        <v>347.90220000000005</v>
      </c>
      <c r="L140" s="107">
        <f t="shared" ca="1" si="11"/>
        <v>27.918922199999972</v>
      </c>
      <c r="M140" s="51">
        <f t="shared" ca="1" si="15"/>
        <v>0.61268999999999996</v>
      </c>
      <c r="N140" s="35" cm="1">
        <f t="array" aca="1" ref="N140" ca="1">IF(ROUND(ROUND(M140,2)-M140,4)=0,_xlfn.XLOOKUP(M140,INDIRECT($A$4&amp;"!$G$41:$G$141"),INDIRECT($A$4&amp;"!$A$41:$A$141"),0,1,1),IF(M140&gt;=1,0,(ROUNDUP(M140,2)-M140)*100*_xlfn.XLOOKUP(M140,INDIRECT($A$4&amp;"!$G$41:$G$141"),INDIRECT($A$4&amp;"!$A$41:$A$141"),0,-1,-1)+(M140-ROUNDDOWN(M140,2))*100*_xlfn.XLOOKUP(M140,INDIRECT($A$4&amp;"!$G$41:$G$141"),INDIRECT($A$4&amp;"!$A$41:$A$141"),0,1,1)))</f>
        <v>0.94365500000000058</v>
      </c>
      <c r="O140" s="66">
        <f t="shared" ca="1" si="16"/>
        <v>347.90220000000005</v>
      </c>
      <c r="S140" s="107">
        <f t="shared" ca="1" si="12"/>
        <v>43.795954687500007</v>
      </c>
      <c r="T140" s="51">
        <f t="shared" ca="1" si="17"/>
        <v>0.96650999999999998</v>
      </c>
      <c r="U140" s="35" cm="1">
        <f t="array" aca="1" ref="U140" ca="1">IF(ROUND(ROUND(T140,2)-T140,4)=0,_xlfn.XLOOKUP(T140,INDIRECT($A$4&amp;"!$G$41:$G$141"),INDIRECT($A$4&amp;"!$A$41:$A$141"),0,1,1),IF(T140&gt;=1,0,(ROUNDUP(T140,2)-T140)*100*_xlfn.XLOOKUP(T140,INDIRECT($A$4&amp;"!$G$41:$G$141"),INDIRECT($A$4&amp;"!$A$41:$A$141"),0,-1,-1)+(T140-ROUNDDOWN(T140,2))*100*_xlfn.XLOOKUP(T140,INDIRECT($A$4&amp;"!$G$41:$G$141"),INDIRECT($A$4&amp;"!$A$41:$A$141"),0,1,1)))</f>
        <v>0.8083725000000006</v>
      </c>
      <c r="V140" s="66">
        <f t="shared" ca="1" si="18"/>
        <v>303.13968750000026</v>
      </c>
    </row>
    <row r="141" spans="1:22" x14ac:dyDescent="0.35">
      <c r="A141" s="32">
        <f t="shared" si="19"/>
        <v>46602</v>
      </c>
      <c r="B141" s="65" cm="1">
        <f t="array" aca="1" ref="B141" ca="1">_xlfn.XLOOKUP(A141,INDIRECT($A$5&amp;"!$AJ$41:$AJ$406"),INDIRECT($A$5&amp;"!$AK$41:$AK$406"))*SUM($F$3:$I$3)</f>
        <v>0</v>
      </c>
      <c r="C141" s="65" cm="1">
        <f t="array" aca="1" ref="C141" ca="1">_xlfn.XLOOKUP(A141,INDIRECT($A$5&amp;"!$AJ$41:$AJ$406"),INDIRECT($A$5&amp;"!$AL$41:$AL$406"))*SUM($F$3:$I$3)</f>
        <v>45</v>
      </c>
      <c r="D141" s="65" cm="1">
        <f t="array" aca="1" ref="D141" ca="1">_xlfn.XLOOKUP(A141,INDIRECT($A$5&amp;"!$AJ$41:$AJ$406"),INDIRECT($A$5&amp;"!$AO$41:$AO$406"))*SUM($F$3:$I$3)</f>
        <v>42.75</v>
      </c>
      <c r="E141" s="34" cm="1">
        <f t="array" ref="E141">SUMPRODUCT(('PT Storengy'!$B$8:$I$372)*('PT Storengy'!$A$8:$A$372=$A141)*('PT Storengy'!$B$5:$I$5=$A$6)*('PT Storengy'!$B$7:$I$7=$A$7))</f>
        <v>0</v>
      </c>
      <c r="F141" s="107">
        <f t="shared" ca="1" si="10"/>
        <v>31.657372500000029</v>
      </c>
      <c r="G141" s="51">
        <f t="shared" ca="1" si="13"/>
        <v>0.69598000000000004</v>
      </c>
      <c r="H141" s="35" cm="1">
        <f t="array" aca="1" ref="H141" ca="1">IF(ROUND(ROUND(G141,2)-G141,4)=0,_xlfn.XLOOKUP(G141,INDIRECT($A$4&amp;"!$G$41:$G$141"),INDIRECT($A$4&amp;"!$A$41:$A$141"),0,1,1),IF(G141&gt;=1,0,(ROUNDUP(G141,2)-G141)*100*_xlfn.XLOOKUP(G141,INDIRECT($A$4&amp;"!$G$41:$G$141"),INDIRECT($A$4&amp;"!$A$41:$A$141"),0,-1,-1)+(G141-ROUNDDOWN(G141,2))*100*_xlfn.XLOOKUP(G141,INDIRECT($A$4&amp;"!$G$41:$G$141"),INDIRECT($A$4&amp;"!$A$41:$A$141"),0,1,1)))</f>
        <v>0.90201000000000064</v>
      </c>
      <c r="I141" s="66">
        <f t="shared" ca="1" si="14"/>
        <v>338.25375000000031</v>
      </c>
      <c r="J141" s="106" cm="1">
        <f t="array" aca="1" ref="J141" ca="1">IF(COUNTIFS('PTC NaTran'!$K$7:$K$15996,"",'PTC NaTran'!$A$7:$A$15996,J$16,'PTC NaTran'!$D$7:$D$15996,$A141,'PTC NaTran'!$C$7:$C$15996,"DEL")&gt;0,J$14,SUMIFS('PTC NaTran'!$K$7:$K$15996,'PTC NaTran'!$A$7:$A$15996,J$16,'PTC NaTran'!$D$7:$D$15996,$A141,'PTC NaTran'!$C$7:$C$15996,"DEL")*1.0026*$F$4/INDIRECT($A$4&amp;"!D9"))</f>
        <v>375.00000000000006</v>
      </c>
      <c r="K141" s="106" cm="1">
        <f t="array" aca="1" ref="K141" ca="1">IF(COUNTIFS('PTC NaTran'!$K$7:$K$15996,"",'PTC NaTran'!$A$7:$A$15996,K$16,'PTC NaTran'!$D$7:$D$15996,$A141,'PTC NaTran'!$C$7:$C$15996,"DEL")&gt;0,K$14,SUMIFS('PTC NaTran'!$K$7:$K$15996,'PTC NaTran'!$A$7:$A$15996,K$16,'PTC NaTran'!$D$7:$D$15996,$A141,'PTC NaTran'!$C$7:$C$15996,"DEL")*1.0026*$F$4/INDIRECT($A$4&amp;"!D9"))</f>
        <v>347.90220000000005</v>
      </c>
      <c r="L141" s="107">
        <f t="shared" ca="1" si="11"/>
        <v>28.266824399999972</v>
      </c>
      <c r="M141" s="51">
        <f t="shared" ca="1" si="15"/>
        <v>0.62041999999999997</v>
      </c>
      <c r="N141" s="35" cm="1">
        <f t="array" aca="1" ref="N141" ca="1">IF(ROUND(ROUND(M141,2)-M141,4)=0,_xlfn.XLOOKUP(M141,INDIRECT($A$4&amp;"!$G$41:$G$141"),INDIRECT($A$4&amp;"!$A$41:$A$141"),0,1,1),IF(M141&gt;=1,0,(ROUNDUP(M141,2)-M141)*100*_xlfn.XLOOKUP(M141,INDIRECT($A$4&amp;"!$G$41:$G$141"),INDIRECT($A$4&amp;"!$A$41:$A$141"),0,-1,-1)+(M141-ROUNDDOWN(M141,2))*100*_xlfn.XLOOKUP(M141,INDIRECT($A$4&amp;"!$G$41:$G$141"),INDIRECT($A$4&amp;"!$A$41:$A$141"),0,1,1)))</f>
        <v>0.93979000000000079</v>
      </c>
      <c r="O141" s="66">
        <f t="shared" ca="1" si="16"/>
        <v>347.90220000000005</v>
      </c>
      <c r="S141" s="107">
        <f t="shared" ca="1" si="12"/>
        <v>44.098463437500008</v>
      </c>
      <c r="T141" s="51">
        <f t="shared" ca="1" si="17"/>
        <v>0.97323999999999999</v>
      </c>
      <c r="U141" s="35" cm="1">
        <f t="array" aca="1" ref="U141" ca="1">IF(ROUND(ROUND(T141,2)-T141,4)=0,_xlfn.XLOOKUP(T141,INDIRECT($A$4&amp;"!$G$41:$G$141"),INDIRECT($A$4&amp;"!$A$41:$A$141"),0,1,1),IF(T141&gt;=1,0,(ROUNDUP(T141,2)-T141)*100*_xlfn.XLOOKUP(T141,INDIRECT($A$4&amp;"!$G$41:$G$141"),INDIRECT($A$4&amp;"!$A$41:$A$141"),0,-1,-1)+(T141-ROUNDDOWN(T141,2))*100*_xlfn.XLOOKUP(T141,INDIRECT($A$4&amp;"!$G$41:$G$141"),INDIRECT($A$4&amp;"!$A$41:$A$141"),0,1,1)))</f>
        <v>0.80669000000000057</v>
      </c>
      <c r="V141" s="66">
        <f t="shared" ca="1" si="18"/>
        <v>302.50875000000025</v>
      </c>
    </row>
    <row r="142" spans="1:22" x14ac:dyDescent="0.35">
      <c r="A142" s="32">
        <f t="shared" si="19"/>
        <v>46603</v>
      </c>
      <c r="B142" s="65" cm="1">
        <f t="array" aca="1" ref="B142" ca="1">_xlfn.XLOOKUP(A142,INDIRECT($A$5&amp;"!$AJ$41:$AJ$406"),INDIRECT($A$5&amp;"!$AK$41:$AK$406"))*SUM($F$3:$I$3)</f>
        <v>0</v>
      </c>
      <c r="C142" s="65" cm="1">
        <f t="array" aca="1" ref="C142" ca="1">_xlfn.XLOOKUP(A142,INDIRECT($A$5&amp;"!$AJ$41:$AJ$406"),INDIRECT($A$5&amp;"!$AL$41:$AL$406"))*SUM($F$3:$I$3)</f>
        <v>45</v>
      </c>
      <c r="D142" s="65" cm="1">
        <f t="array" aca="1" ref="D142" ca="1">_xlfn.XLOOKUP(A142,INDIRECT($A$5&amp;"!$AJ$41:$AJ$406"),INDIRECT($A$5&amp;"!$AO$41:$AO$406"))*SUM($F$3:$I$3)</f>
        <v>42.75</v>
      </c>
      <c r="E142" s="34" cm="1">
        <f t="array" ref="E142">SUMPRODUCT(('PT Storengy'!$B$8:$I$372)*('PT Storengy'!$A$8:$A$372=$A142)*('PT Storengy'!$B$5:$I$5=$A$6)*('PT Storengy'!$B$7:$I$7=$A$7))</f>
        <v>0</v>
      </c>
      <c r="F142" s="107">
        <f t="shared" ca="1" si="10"/>
        <v>31.994216250000029</v>
      </c>
      <c r="G142" s="51">
        <f t="shared" ca="1" si="13"/>
        <v>0.70350000000000001</v>
      </c>
      <c r="H142" s="35" cm="1">
        <f t="array" aca="1" ref="H142" ca="1">IF(ROUND(ROUND(G142,2)-G142,4)=0,_xlfn.XLOOKUP(G142,INDIRECT($A$4&amp;"!$G$41:$G$141"),INDIRECT($A$4&amp;"!$A$41:$A$141"),0,1,1),IF(G142&gt;=1,0,(ROUNDUP(G142,2)-G142)*100*_xlfn.XLOOKUP(G142,INDIRECT($A$4&amp;"!$G$41:$G$141"),INDIRECT($A$4&amp;"!$A$41:$A$141"),0,-1,-1)+(G142-ROUNDDOWN(G142,2))*100*_xlfn.XLOOKUP(G142,INDIRECT($A$4&amp;"!$G$41:$G$141"),INDIRECT($A$4&amp;"!$A$41:$A$141"),0,1,1)))</f>
        <v>0.89825000000000066</v>
      </c>
      <c r="I142" s="66">
        <f t="shared" ca="1" si="14"/>
        <v>336.84375000000028</v>
      </c>
      <c r="J142" s="106" cm="1">
        <f t="array" aca="1" ref="J142" ca="1">IF(COUNTIFS('PTC NaTran'!$K$7:$K$15996,"",'PTC NaTran'!$A$7:$A$15996,J$16,'PTC NaTran'!$D$7:$D$15996,$A142,'PTC NaTran'!$C$7:$C$15996,"DEL")&gt;0,J$14,SUMIFS('PTC NaTran'!$K$7:$K$15996,'PTC NaTran'!$A$7:$A$15996,J$16,'PTC NaTran'!$D$7:$D$15996,$A142,'PTC NaTran'!$C$7:$C$15996,"DEL")*1.0026*$F$4/INDIRECT($A$4&amp;"!D9"))</f>
        <v>375.00000000000006</v>
      </c>
      <c r="K142" s="106" cm="1">
        <f t="array" aca="1" ref="K142" ca="1">IF(COUNTIFS('PTC NaTran'!$K$7:$K$15996,"",'PTC NaTran'!$A$7:$A$15996,K$16,'PTC NaTran'!$D$7:$D$15996,$A142,'PTC NaTran'!$C$7:$C$15996,"DEL")&gt;0,K$14,SUMIFS('PTC NaTran'!$K$7:$K$15996,'PTC NaTran'!$A$7:$A$15996,K$16,'PTC NaTran'!$D$7:$D$15996,$A142,'PTC NaTran'!$C$7:$C$15996,"DEL")*1.0026*$F$4/INDIRECT($A$4&amp;"!D9"))</f>
        <v>347.90220000000005</v>
      </c>
      <c r="L142" s="107">
        <f t="shared" ca="1" si="11"/>
        <v>28.614726599999972</v>
      </c>
      <c r="M142" s="51">
        <f t="shared" ca="1" si="15"/>
        <v>0.62814999999999999</v>
      </c>
      <c r="N142" s="35" cm="1">
        <f t="array" aca="1" ref="N142" ca="1">IF(ROUND(ROUND(M142,2)-M142,4)=0,_xlfn.XLOOKUP(M142,INDIRECT($A$4&amp;"!$G$41:$G$141"),INDIRECT($A$4&amp;"!$A$41:$A$141"),0,1,1),IF(M142&gt;=1,0,(ROUNDUP(M142,2)-M142)*100*_xlfn.XLOOKUP(M142,INDIRECT($A$4&amp;"!$G$41:$G$141"),INDIRECT($A$4&amp;"!$A$41:$A$141"),0,-1,-1)+(M142-ROUNDDOWN(M142,2))*100*_xlfn.XLOOKUP(M142,INDIRECT($A$4&amp;"!$G$41:$G$141"),INDIRECT($A$4&amp;"!$A$41:$A$141"),0,1,1)))</f>
        <v>0.93592500000000078</v>
      </c>
      <c r="O142" s="66">
        <f t="shared" ca="1" si="16"/>
        <v>347.90220000000005</v>
      </c>
      <c r="S142" s="107">
        <f t="shared" ca="1" si="12"/>
        <v>44.400338437500011</v>
      </c>
      <c r="T142" s="51">
        <f t="shared" ca="1" si="17"/>
        <v>0.97997000000000001</v>
      </c>
      <c r="U142" s="35" cm="1">
        <f t="array" aca="1" ref="U142" ca="1">IF(ROUND(ROUND(T142,2)-T142,4)=0,_xlfn.XLOOKUP(T142,INDIRECT($A$4&amp;"!$G$41:$G$141"),INDIRECT($A$4&amp;"!$A$41:$A$141"),0,1,1),IF(T142&gt;=1,0,(ROUNDUP(T142,2)-T142)*100*_xlfn.XLOOKUP(T142,INDIRECT($A$4&amp;"!$G$41:$G$141"),INDIRECT($A$4&amp;"!$A$41:$A$141"),0,-1,-1)+(T142-ROUNDDOWN(T142,2))*100*_xlfn.XLOOKUP(T142,INDIRECT($A$4&amp;"!$G$41:$G$141"),INDIRECT($A$4&amp;"!$A$41:$A$141"),0,1,1)))</f>
        <v>0.80499999999999972</v>
      </c>
      <c r="V142" s="66">
        <f t="shared" ca="1" si="18"/>
        <v>301.87499999999994</v>
      </c>
    </row>
    <row r="143" spans="1:22" x14ac:dyDescent="0.35">
      <c r="A143" s="32">
        <f t="shared" si="19"/>
        <v>46604</v>
      </c>
      <c r="B143" s="65" cm="1">
        <f t="array" aca="1" ref="B143" ca="1">_xlfn.XLOOKUP(A143,INDIRECT($A$5&amp;"!$AJ$41:$AJ$406"),INDIRECT($A$5&amp;"!$AK$41:$AK$406"))*SUM($F$3:$I$3)</f>
        <v>0</v>
      </c>
      <c r="C143" s="65" cm="1">
        <f t="array" aca="1" ref="C143" ca="1">_xlfn.XLOOKUP(A143,INDIRECT($A$5&amp;"!$AJ$41:$AJ$406"),INDIRECT($A$5&amp;"!$AL$41:$AL$406"))*SUM($F$3:$I$3)</f>
        <v>45</v>
      </c>
      <c r="D143" s="65" cm="1">
        <f t="array" aca="1" ref="D143" ca="1">_xlfn.XLOOKUP(A143,INDIRECT($A$5&amp;"!$AJ$41:$AJ$406"),INDIRECT($A$5&amp;"!$AO$41:$AO$406"))*SUM($F$3:$I$3)</f>
        <v>42.75</v>
      </c>
      <c r="E143" s="34" cm="1">
        <f t="array" ref="E143">SUMPRODUCT(('PT Storengy'!$B$8:$I$372)*('PT Storengy'!$A$8:$A$372=$A143)*('PT Storengy'!$B$5:$I$5=$A$6)*('PT Storengy'!$B$7:$I$7=$A$7))</f>
        <v>0</v>
      </c>
      <c r="F143" s="107">
        <f t="shared" ca="1" si="10"/>
        <v>32.329657500000032</v>
      </c>
      <c r="G143" s="51">
        <f t="shared" ca="1" si="13"/>
        <v>0.71097999999999995</v>
      </c>
      <c r="H143" s="35" cm="1">
        <f t="array" aca="1" ref="H143" ca="1">IF(ROUND(ROUND(G143,2)-G143,4)=0,_xlfn.XLOOKUP(G143,INDIRECT($A$4&amp;"!$G$41:$G$141"),INDIRECT($A$4&amp;"!$A$41:$A$141"),0,1,1),IF(G143&gt;=1,0,(ROUNDUP(G143,2)-G143)*100*_xlfn.XLOOKUP(G143,INDIRECT($A$4&amp;"!$G$41:$G$141"),INDIRECT($A$4&amp;"!$A$41:$A$141"),0,-1,-1)+(G143-ROUNDDOWN(G143,2))*100*_xlfn.XLOOKUP(G143,INDIRECT($A$4&amp;"!$G$41:$G$141"),INDIRECT($A$4&amp;"!$A$41:$A$141"),0,1,1)))</f>
        <v>0.89451000000000069</v>
      </c>
      <c r="I143" s="66">
        <f t="shared" ca="1" si="14"/>
        <v>335.44125000000031</v>
      </c>
      <c r="J143" s="106" cm="1">
        <f t="array" aca="1" ref="J143" ca="1">IF(COUNTIFS('PTC NaTran'!$K$7:$K$15996,"",'PTC NaTran'!$A$7:$A$15996,J$16,'PTC NaTran'!$D$7:$D$15996,$A143,'PTC NaTran'!$C$7:$C$15996,"DEL")&gt;0,J$14,SUMIFS('PTC NaTran'!$K$7:$K$15996,'PTC NaTran'!$A$7:$A$15996,J$16,'PTC NaTran'!$D$7:$D$15996,$A143,'PTC NaTran'!$C$7:$C$15996,"DEL")*1.0026*$F$4/INDIRECT($A$4&amp;"!D9"))</f>
        <v>375.00000000000006</v>
      </c>
      <c r="K143" s="106" cm="1">
        <f t="array" aca="1" ref="K143" ca="1">IF(COUNTIFS('PTC NaTran'!$K$7:$K$15996,"",'PTC NaTran'!$A$7:$A$15996,K$16,'PTC NaTran'!$D$7:$D$15996,$A143,'PTC NaTran'!$C$7:$C$15996,"DEL")&gt;0,K$14,SUMIFS('PTC NaTran'!$K$7:$K$15996,'PTC NaTran'!$A$7:$A$15996,K$16,'PTC NaTran'!$D$7:$D$15996,$A143,'PTC NaTran'!$C$7:$C$15996,"DEL")*1.0026*$F$4/INDIRECT($A$4&amp;"!D9"))</f>
        <v>347.90220000000005</v>
      </c>
      <c r="L143" s="107">
        <f t="shared" ca="1" si="11"/>
        <v>28.962628799999973</v>
      </c>
      <c r="M143" s="51">
        <f t="shared" ca="1" si="15"/>
        <v>0.63588</v>
      </c>
      <c r="N143" s="35" cm="1">
        <f t="array" aca="1" ref="N143" ca="1">IF(ROUND(ROUND(M143,2)-M143,4)=0,_xlfn.XLOOKUP(M143,INDIRECT($A$4&amp;"!$G$41:$G$141"),INDIRECT($A$4&amp;"!$A$41:$A$141"),0,1,1),IF(M143&gt;=1,0,(ROUNDUP(M143,2)-M143)*100*_xlfn.XLOOKUP(M143,INDIRECT($A$4&amp;"!$G$41:$G$141"),INDIRECT($A$4&amp;"!$A$41:$A$141"),0,-1,-1)+(M143-ROUNDDOWN(M143,2))*100*_xlfn.XLOOKUP(M143,INDIRECT($A$4&amp;"!$G$41:$G$141"),INDIRECT($A$4&amp;"!$A$41:$A$141"),0,1,1)))</f>
        <v>0.93206000000000078</v>
      </c>
      <c r="O143" s="66">
        <f t="shared" ca="1" si="16"/>
        <v>347.90220000000005</v>
      </c>
      <c r="S143" s="107">
        <f t="shared" ca="1" si="12"/>
        <v>44.701588125000008</v>
      </c>
      <c r="T143" s="51">
        <f t="shared" ca="1" si="17"/>
        <v>0.98667000000000005</v>
      </c>
      <c r="U143" s="35" cm="1">
        <f t="array" aca="1" ref="U143" ca="1">IF(ROUND(ROUND(T143,2)-T143,4)=0,_xlfn.XLOOKUP(T143,INDIRECT($A$4&amp;"!$G$41:$G$141"),INDIRECT($A$4&amp;"!$A$41:$A$141"),0,1,1),IF(T143&gt;=1,0,(ROUNDUP(T143,2)-T143)*100*_xlfn.XLOOKUP(T143,INDIRECT($A$4&amp;"!$G$41:$G$141"),INDIRECT($A$4&amp;"!$A$41:$A$141"),0,-1,-1)+(T143-ROUNDDOWN(T143,2))*100*_xlfn.XLOOKUP(T143,INDIRECT($A$4&amp;"!$G$41:$G$141"),INDIRECT($A$4&amp;"!$A$41:$A$141"),0,1,1)))</f>
        <v>0.80333250000000045</v>
      </c>
      <c r="V143" s="66">
        <f t="shared" ca="1" si="18"/>
        <v>301.24968750000022</v>
      </c>
    </row>
    <row r="144" spans="1:22" x14ac:dyDescent="0.35">
      <c r="A144" s="32">
        <f t="shared" si="19"/>
        <v>46605</v>
      </c>
      <c r="B144" s="65" cm="1">
        <f t="array" aca="1" ref="B144" ca="1">_xlfn.XLOOKUP(A144,INDIRECT($A$5&amp;"!$AJ$41:$AJ$406"),INDIRECT($A$5&amp;"!$AK$41:$AK$406"))*SUM($F$3:$I$3)</f>
        <v>0</v>
      </c>
      <c r="C144" s="65" cm="1">
        <f t="array" aca="1" ref="C144" ca="1">_xlfn.XLOOKUP(A144,INDIRECT($A$5&amp;"!$AJ$41:$AJ$406"),INDIRECT($A$5&amp;"!$AL$41:$AL$406"))*SUM($F$3:$I$3)</f>
        <v>45</v>
      </c>
      <c r="D144" s="65" cm="1">
        <f t="array" aca="1" ref="D144" ca="1">_xlfn.XLOOKUP(A144,INDIRECT($A$5&amp;"!$AJ$41:$AJ$406"),INDIRECT($A$5&amp;"!$AO$41:$AO$406"))*SUM($F$3:$I$3)</f>
        <v>42.75</v>
      </c>
      <c r="E144" s="34" cm="1">
        <f t="array" ref="E144">SUMPRODUCT(('PT Storengy'!$B$8:$I$372)*('PT Storengy'!$A$8:$A$372=$A144)*('PT Storengy'!$B$5:$I$5=$A$6)*('PT Storengy'!$B$7:$I$7=$A$7))</f>
        <v>0</v>
      </c>
      <c r="F144" s="107">
        <f t="shared" ca="1" si="10"/>
        <v>32.663700000000034</v>
      </c>
      <c r="G144" s="51">
        <f t="shared" ca="1" si="13"/>
        <v>0.71843999999999997</v>
      </c>
      <c r="H144" s="35" cm="1">
        <f t="array" aca="1" ref="H144" ca="1">IF(ROUND(ROUND(G144,2)-G144,4)=0,_xlfn.XLOOKUP(G144,INDIRECT($A$4&amp;"!$G$41:$G$141"),INDIRECT($A$4&amp;"!$A$41:$A$141"),0,1,1),IF(G144&gt;=1,0,(ROUNDUP(G144,2)-G144)*100*_xlfn.XLOOKUP(G144,INDIRECT($A$4&amp;"!$G$41:$G$141"),INDIRECT($A$4&amp;"!$A$41:$A$141"),0,-1,-1)+(G144-ROUNDDOWN(G144,2))*100*_xlfn.XLOOKUP(G144,INDIRECT($A$4&amp;"!$G$41:$G$141"),INDIRECT($A$4&amp;"!$A$41:$A$141"),0,1,1)))</f>
        <v>0.89078000000000057</v>
      </c>
      <c r="I144" s="66">
        <f t="shared" ca="1" si="14"/>
        <v>334.04250000000025</v>
      </c>
      <c r="J144" s="106" cm="1">
        <f t="array" aca="1" ref="J144" ca="1">IF(COUNTIFS('PTC NaTran'!$K$7:$K$15996,"",'PTC NaTran'!$A$7:$A$15996,J$16,'PTC NaTran'!$D$7:$D$15996,$A144,'PTC NaTran'!$C$7:$C$15996,"DEL")&gt;0,J$14,SUMIFS('PTC NaTran'!$K$7:$K$15996,'PTC NaTran'!$A$7:$A$15996,J$16,'PTC NaTran'!$D$7:$D$15996,$A144,'PTC NaTran'!$C$7:$C$15996,"DEL")*1.0026*$F$4/INDIRECT($A$4&amp;"!D9"))</f>
        <v>375.00000000000006</v>
      </c>
      <c r="K144" s="106" cm="1">
        <f t="array" aca="1" ref="K144" ca="1">IF(COUNTIFS('PTC NaTran'!$K$7:$K$15996,"",'PTC NaTran'!$A$7:$A$15996,K$16,'PTC NaTran'!$D$7:$D$15996,$A144,'PTC NaTran'!$C$7:$C$15996,"DEL")&gt;0,K$14,SUMIFS('PTC NaTran'!$K$7:$K$15996,'PTC NaTran'!$A$7:$A$15996,K$16,'PTC NaTran'!$D$7:$D$15996,$A144,'PTC NaTran'!$C$7:$C$15996,"DEL")*1.0026*$F$4/INDIRECT($A$4&amp;"!D9"))</f>
        <v>347.90220000000005</v>
      </c>
      <c r="L144" s="107">
        <f t="shared" ca="1" si="11"/>
        <v>29.310530999999973</v>
      </c>
      <c r="M144" s="51">
        <f t="shared" ca="1" si="15"/>
        <v>0.64361000000000002</v>
      </c>
      <c r="N144" s="35" cm="1">
        <f t="array" aca="1" ref="N144" ca="1">IF(ROUND(ROUND(M144,2)-M144,4)=0,_xlfn.XLOOKUP(M144,INDIRECT($A$4&amp;"!$G$41:$G$141"),INDIRECT($A$4&amp;"!$A$41:$A$141"),0,1,1),IF(M144&gt;=1,0,(ROUNDUP(M144,2)-M144)*100*_xlfn.XLOOKUP(M144,INDIRECT($A$4&amp;"!$G$41:$G$141"),INDIRECT($A$4&amp;"!$A$41:$A$141"),0,-1,-1)+(M144-ROUNDDOWN(M144,2))*100*_xlfn.XLOOKUP(M144,INDIRECT($A$4&amp;"!$G$41:$G$141"),INDIRECT($A$4&amp;"!$A$41:$A$141"),0,1,1)))</f>
        <v>0.92819500000000077</v>
      </c>
      <c r="O144" s="66">
        <f t="shared" ca="1" si="16"/>
        <v>347.90220000000005</v>
      </c>
      <c r="S144" s="107">
        <f t="shared" ca="1" si="12"/>
        <v>45.002209687500006</v>
      </c>
      <c r="T144" s="51">
        <f t="shared" ca="1" si="17"/>
        <v>0.99336999999999998</v>
      </c>
      <c r="U144" s="35" cm="1">
        <f t="array" aca="1" ref="U144" ca="1">IF(ROUND(ROUND(T144,2)-T144,4)=0,_xlfn.XLOOKUP(T144,INDIRECT($A$4&amp;"!$G$41:$G$141"),INDIRECT($A$4&amp;"!$A$41:$A$141"),0,1,1),IF(T144&gt;=1,0,(ROUNDUP(T144,2)-T144)*100*_xlfn.XLOOKUP(T144,INDIRECT($A$4&amp;"!$G$41:$G$141"),INDIRECT($A$4&amp;"!$A$41:$A$141"),0,-1,-1)+(T144-ROUNDDOWN(T144,2))*100*_xlfn.XLOOKUP(T144,INDIRECT($A$4&amp;"!$G$41:$G$141"),INDIRECT($A$4&amp;"!$A$41:$A$141"),0,1,1)))</f>
        <v>0.80165750000000047</v>
      </c>
      <c r="V144" s="66">
        <f t="shared" ca="1" si="18"/>
        <v>300.62156250000021</v>
      </c>
    </row>
    <row r="145" spans="1:22" x14ac:dyDescent="0.35">
      <c r="A145" s="32">
        <f t="shared" si="19"/>
        <v>46606</v>
      </c>
      <c r="B145" s="65" cm="1">
        <f t="array" aca="1" ref="B145" ca="1">_xlfn.XLOOKUP(A145,INDIRECT($A$5&amp;"!$AJ$41:$AJ$406"),INDIRECT($A$5&amp;"!$AK$41:$AK$406"))*SUM($F$3:$I$3)</f>
        <v>0</v>
      </c>
      <c r="C145" s="65" cm="1">
        <f t="array" aca="1" ref="C145" ca="1">_xlfn.XLOOKUP(A145,INDIRECT($A$5&amp;"!$AJ$41:$AJ$406"),INDIRECT($A$5&amp;"!$AL$41:$AL$406"))*SUM($F$3:$I$3)</f>
        <v>45</v>
      </c>
      <c r="D145" s="65" cm="1">
        <f t="array" aca="1" ref="D145" ca="1">_xlfn.XLOOKUP(A145,INDIRECT($A$5&amp;"!$AJ$41:$AJ$406"),INDIRECT($A$5&amp;"!$AO$41:$AO$406"))*SUM($F$3:$I$3)</f>
        <v>42.75</v>
      </c>
      <c r="E145" s="34" cm="1">
        <f t="array" ref="E145">SUMPRODUCT(('PT Storengy'!$B$8:$I$372)*('PT Storengy'!$A$8:$A$372=$A145)*('PT Storengy'!$B$5:$I$5=$A$6)*('PT Storengy'!$B$7:$I$7=$A$7))</f>
        <v>0</v>
      </c>
      <c r="F145" s="107">
        <f t="shared" ref="F145:F208" ca="1" si="20">F144+I145/1000</f>
        <v>32.996351250000032</v>
      </c>
      <c r="G145" s="51">
        <f t="shared" ca="1" si="13"/>
        <v>0.72585999999999995</v>
      </c>
      <c r="H145" s="35" cm="1">
        <f t="array" aca="1" ref="H145" ca="1">IF(ROUND(ROUND(G145,2)-G145,4)=0,_xlfn.XLOOKUP(G145,INDIRECT($A$4&amp;"!$G$41:$G$141"),INDIRECT($A$4&amp;"!$A$41:$A$141"),0,1,1),IF(G145&gt;=1,0,(ROUNDUP(G145,2)-G145)*100*_xlfn.XLOOKUP(G145,INDIRECT($A$4&amp;"!$G$41:$G$141"),INDIRECT($A$4&amp;"!$A$41:$A$141"),0,-1,-1)+(G145-ROUNDDOWN(G145,2))*100*_xlfn.XLOOKUP(G145,INDIRECT($A$4&amp;"!$G$41:$G$141"),INDIRECT($A$4&amp;"!$A$41:$A$141"),0,1,1)))</f>
        <v>0.88707000000000058</v>
      </c>
      <c r="I145" s="66">
        <f t="shared" ca="1" si="14"/>
        <v>332.65125000000029</v>
      </c>
      <c r="J145" s="106" cm="1">
        <f t="array" aca="1" ref="J145" ca="1">IF(COUNTIFS('PTC NaTran'!$K$7:$K$15996,"",'PTC NaTran'!$A$7:$A$15996,J$16,'PTC NaTran'!$D$7:$D$15996,$A145,'PTC NaTran'!$C$7:$C$15996,"DEL")&gt;0,J$14,SUMIFS('PTC NaTran'!$K$7:$K$15996,'PTC NaTran'!$A$7:$A$15996,J$16,'PTC NaTran'!$D$7:$D$15996,$A145,'PTC NaTran'!$C$7:$C$15996,"DEL")*1.0026*$F$4/INDIRECT($A$4&amp;"!D9"))</f>
        <v>375.00000000000006</v>
      </c>
      <c r="K145" s="106" cm="1">
        <f t="array" aca="1" ref="K145" ca="1">IF(COUNTIFS('PTC NaTran'!$K$7:$K$15996,"",'PTC NaTran'!$A$7:$A$15996,K$16,'PTC NaTran'!$D$7:$D$15996,$A145,'PTC NaTran'!$C$7:$C$15996,"DEL")&gt;0,K$14,SUMIFS('PTC NaTran'!$K$7:$K$15996,'PTC NaTran'!$A$7:$A$15996,K$16,'PTC NaTran'!$D$7:$D$15996,$A145,'PTC NaTran'!$C$7:$C$15996,"DEL")*1.0026*$F$4/INDIRECT($A$4&amp;"!D9"))</f>
        <v>347.90220000000005</v>
      </c>
      <c r="L145" s="107">
        <f t="shared" ref="L145:L208" ca="1" si="21">L144+O145/1000</f>
        <v>29.657152874999973</v>
      </c>
      <c r="M145" s="51">
        <f t="shared" ca="1" si="15"/>
        <v>0.65134999999999998</v>
      </c>
      <c r="N145" s="35" cm="1">
        <f t="array" aca="1" ref="N145" ca="1">IF(ROUND(ROUND(M145,2)-M145,4)=0,_xlfn.XLOOKUP(M145,INDIRECT($A$4&amp;"!$G$41:$G$141"),INDIRECT($A$4&amp;"!$A$41:$A$141"),0,1,1),IF(M145&gt;=1,0,(ROUNDUP(M145,2)-M145)*100*_xlfn.XLOOKUP(M145,INDIRECT($A$4&amp;"!$G$41:$G$141"),INDIRECT($A$4&amp;"!$A$41:$A$141"),0,-1,-1)+(M145-ROUNDDOWN(M145,2))*100*_xlfn.XLOOKUP(M145,INDIRECT($A$4&amp;"!$G$41:$G$141"),INDIRECT($A$4&amp;"!$A$41:$A$141"),0,1,1)))</f>
        <v>0.92432500000000073</v>
      </c>
      <c r="O145" s="66">
        <f t="shared" ca="1" si="16"/>
        <v>346.62187500000033</v>
      </c>
      <c r="S145" s="107">
        <f t="shared" ref="S145:S208" ca="1" si="22">S144+V145/1000</f>
        <v>45.302209687500003</v>
      </c>
      <c r="T145" s="51">
        <f t="shared" ca="1" si="17"/>
        <v>1</v>
      </c>
      <c r="U145" s="35" cm="1">
        <f t="array" aca="1" ref="U145" ca="1">IF(ROUND(ROUND(T145,2)-T145,4)=0,_xlfn.XLOOKUP(T145,INDIRECT($A$4&amp;"!$G$41:$G$141"),INDIRECT($A$4&amp;"!$A$41:$A$141"),0,1,1),IF(T145&gt;=1,0,(ROUNDUP(T145,2)-T145)*100*_xlfn.XLOOKUP(T145,INDIRECT($A$4&amp;"!$G$41:$G$141"),INDIRECT($A$4&amp;"!$A$41:$A$141"),0,-1,-1)+(T145-ROUNDDOWN(T145,2))*100*_xlfn.XLOOKUP(T145,INDIRECT($A$4&amp;"!$G$41:$G$141"),INDIRECT($A$4&amp;"!$A$41:$A$141"),0,1,1)))</f>
        <v>0.79999999999999971</v>
      </c>
      <c r="V145" s="66">
        <f t="shared" ca="1" si="18"/>
        <v>299.99999999999994</v>
      </c>
    </row>
    <row r="146" spans="1:22" x14ac:dyDescent="0.35">
      <c r="A146" s="32">
        <f t="shared" si="19"/>
        <v>46607</v>
      </c>
      <c r="B146" s="65" cm="1">
        <f t="array" aca="1" ref="B146" ca="1">_xlfn.XLOOKUP(A146,INDIRECT($A$5&amp;"!$AJ$41:$AJ$406"),INDIRECT($A$5&amp;"!$AK$41:$AK$406"))*SUM($F$3:$I$3)</f>
        <v>0</v>
      </c>
      <c r="C146" s="65" cm="1">
        <f t="array" aca="1" ref="C146" ca="1">_xlfn.XLOOKUP(A146,INDIRECT($A$5&amp;"!$AJ$41:$AJ$406"),INDIRECT($A$5&amp;"!$AL$41:$AL$406"))*SUM($F$3:$I$3)</f>
        <v>45</v>
      </c>
      <c r="D146" s="65" cm="1">
        <f t="array" aca="1" ref="D146" ca="1">_xlfn.XLOOKUP(A146,INDIRECT($A$5&amp;"!$AJ$41:$AJ$406"),INDIRECT($A$5&amp;"!$AO$41:$AO$406"))*SUM($F$3:$I$3)</f>
        <v>42.75</v>
      </c>
      <c r="E146" s="34" cm="1">
        <f t="array" ref="E146">SUMPRODUCT(('PT Storengy'!$B$8:$I$372)*('PT Storengy'!$A$8:$A$372=$A146)*('PT Storengy'!$B$5:$I$5=$A$6)*('PT Storengy'!$B$7:$I$7=$A$7))</f>
        <v>0</v>
      </c>
      <c r="F146" s="107">
        <f t="shared" ca="1" si="20"/>
        <v>33.327616875000032</v>
      </c>
      <c r="G146" s="51">
        <f t="shared" ref="G146:G209" ca="1" si="23">ROUND(F145/SUM($F$3,$G$3,$H$3,$I$3),5)</f>
        <v>0.73324999999999996</v>
      </c>
      <c r="H146" s="35" cm="1">
        <f t="array" aca="1" ref="H146" ca="1">IF(ROUND(ROUND(G146,2)-G146,4)=0,_xlfn.XLOOKUP(G146,INDIRECT($A$4&amp;"!$G$41:$G$141"),INDIRECT($A$4&amp;"!$A$41:$A$141"),0,1,1),IF(G146&gt;=1,0,(ROUNDUP(G146,2)-G146)*100*_xlfn.XLOOKUP(G146,INDIRECT($A$4&amp;"!$G$41:$G$141"),INDIRECT($A$4&amp;"!$A$41:$A$141"),0,-1,-1)+(G146-ROUNDDOWN(G146,2))*100*_xlfn.XLOOKUP(G146,INDIRECT($A$4&amp;"!$G$41:$G$141"),INDIRECT($A$4&amp;"!$A$41:$A$141"),0,1,1)))</f>
        <v>0.88337500000000069</v>
      </c>
      <c r="I146" s="66">
        <f t="shared" ref="I146:I209" ca="1" si="24">IF(F145*1000+$F$4*(1-$E146)*H146&gt;$D146*1000,D146*1000-F145*1000,$F$4*(1-$E146)*H146)</f>
        <v>331.26562500000028</v>
      </c>
      <c r="J146" s="106" cm="1">
        <f t="array" aca="1" ref="J146" ca="1">IF(COUNTIFS('PTC NaTran'!$K$7:$K$15996,"",'PTC NaTran'!$A$7:$A$15996,J$16,'PTC NaTran'!$D$7:$D$15996,$A146,'PTC NaTran'!$C$7:$C$15996,"DEL")&gt;0,J$14,SUMIFS('PTC NaTran'!$K$7:$K$15996,'PTC NaTran'!$A$7:$A$15996,J$16,'PTC NaTran'!$D$7:$D$15996,$A146,'PTC NaTran'!$C$7:$C$15996,"DEL")*1.0026*$F$4/INDIRECT($A$4&amp;"!D9"))</f>
        <v>375.00000000000006</v>
      </c>
      <c r="K146" s="106" cm="1">
        <f t="array" aca="1" ref="K146" ca="1">IF(COUNTIFS('PTC NaTran'!$K$7:$K$15996,"",'PTC NaTran'!$A$7:$A$15996,K$16,'PTC NaTran'!$D$7:$D$15996,$A146,'PTC NaTran'!$C$7:$C$15996,"DEL")&gt;0,K$14,SUMIFS('PTC NaTran'!$K$7:$K$15996,'PTC NaTran'!$A$7:$A$15996,K$16,'PTC NaTran'!$D$7:$D$15996,$A146,'PTC NaTran'!$C$7:$C$15996,"DEL")*1.0026*$F$4/INDIRECT($A$4&amp;"!D9"))</f>
        <v>347.90220000000005</v>
      </c>
      <c r="L146" s="107">
        <f t="shared" ca="1" si="21"/>
        <v>30.002330999999973</v>
      </c>
      <c r="M146" s="51">
        <f t="shared" ref="M146:M209" ca="1" si="25">ROUND(L145/SUM($F$3,$G$3,$H$3,$I$3),5)</f>
        <v>0.65905000000000002</v>
      </c>
      <c r="N146" s="35" cm="1">
        <f t="array" aca="1" ref="N146" ca="1">IF(ROUND(ROUND(M146,2)-M146,4)=0,_xlfn.XLOOKUP(M146,INDIRECT($A$4&amp;"!$G$41:$G$141"),INDIRECT($A$4&amp;"!$A$41:$A$141"),0,1,1),IF(M146&gt;=1,0,(ROUNDUP(M146,2)-M146)*100*_xlfn.XLOOKUP(M146,INDIRECT($A$4&amp;"!$G$41:$G$141"),INDIRECT($A$4&amp;"!$A$41:$A$141"),0,-1,-1)+(M146-ROUNDDOWN(M146,2))*100*_xlfn.XLOOKUP(M146,INDIRECT($A$4&amp;"!$G$41:$G$141"),INDIRECT($A$4&amp;"!$A$41:$A$141"),0,1,1)))</f>
        <v>0.92047500000000071</v>
      </c>
      <c r="O146" s="66">
        <f t="shared" ref="O146:O209" ca="1" si="26">IF(L145*1000+MIN(J146,K146,$F$4*(1-$E146)*N146)&gt;$D146*1000,$D146*1000-L145*1000,MIN(J146,K146,$F$4*(1-$E146)*N146))</f>
        <v>345.17812500000031</v>
      </c>
      <c r="S146" s="107">
        <f t="shared" ca="1" si="22"/>
        <v>45.6022096875</v>
      </c>
      <c r="T146" s="51">
        <f t="shared" ref="T146:T209" ca="1" si="27">MIN(ROUND(S145/SUM($F$3,$G$3,$H$3,$I$3),5),1)</f>
        <v>1</v>
      </c>
      <c r="U146" s="35" cm="1">
        <f t="array" aca="1" ref="U146" ca="1">IF(ROUND(ROUND(T146,2)-T146,4)=0,_xlfn.XLOOKUP(T146,INDIRECT($A$4&amp;"!$G$41:$G$141"),INDIRECT($A$4&amp;"!$A$41:$A$141"),0,1,1),IF(T146&gt;=1,0,(ROUNDUP(T146,2)-T146)*100*_xlfn.XLOOKUP(T146,INDIRECT($A$4&amp;"!$G$41:$G$141"),INDIRECT($A$4&amp;"!$A$41:$A$141"),0,-1,-1)+(T146-ROUNDDOWN(T146,2))*100*_xlfn.XLOOKUP(T146,INDIRECT($A$4&amp;"!$G$41:$G$141"),INDIRECT($A$4&amp;"!$A$41:$A$141"),0,1,1)))</f>
        <v>0.79999999999999971</v>
      </c>
      <c r="V146" s="66">
        <f t="shared" ref="V146:V209" ca="1" si="28">$F$4*(1)*U146</f>
        <v>299.99999999999994</v>
      </c>
    </row>
    <row r="147" spans="1:22" x14ac:dyDescent="0.35">
      <c r="A147" s="32">
        <f t="shared" ref="A147:A210" si="29">A146+1</f>
        <v>46608</v>
      </c>
      <c r="B147" s="65" cm="1">
        <f t="array" aca="1" ref="B147" ca="1">_xlfn.XLOOKUP(A147,INDIRECT($A$5&amp;"!$AJ$41:$AJ$406"),INDIRECT($A$5&amp;"!$AK$41:$AK$406"))*SUM($F$3:$I$3)</f>
        <v>0</v>
      </c>
      <c r="C147" s="65" cm="1">
        <f t="array" aca="1" ref="C147" ca="1">_xlfn.XLOOKUP(A147,INDIRECT($A$5&amp;"!$AJ$41:$AJ$406"),INDIRECT($A$5&amp;"!$AL$41:$AL$406"))*SUM($F$3:$I$3)</f>
        <v>45</v>
      </c>
      <c r="D147" s="65" cm="1">
        <f t="array" aca="1" ref="D147" ca="1">_xlfn.XLOOKUP(A147,INDIRECT($A$5&amp;"!$AJ$41:$AJ$406"),INDIRECT($A$5&amp;"!$AO$41:$AO$406"))*SUM($F$3:$I$3)</f>
        <v>42.75</v>
      </c>
      <c r="E147" s="34" cm="1">
        <f t="array" ref="E147">SUMPRODUCT(('PT Storengy'!$B$8:$I$372)*('PT Storengy'!$A$8:$A$372=$A147)*('PT Storengy'!$B$5:$I$5=$A$6)*('PT Storengy'!$B$7:$I$7=$A$7))</f>
        <v>0</v>
      </c>
      <c r="F147" s="107">
        <f t="shared" ca="1" si="20"/>
        <v>33.657502500000035</v>
      </c>
      <c r="G147" s="51">
        <f t="shared" ca="1" si="23"/>
        <v>0.74060999999999999</v>
      </c>
      <c r="H147" s="35" cm="1">
        <f t="array" aca="1" ref="H147" ca="1">IF(ROUND(ROUND(G147,2)-G147,4)=0,_xlfn.XLOOKUP(G147,INDIRECT($A$4&amp;"!$G$41:$G$141"),INDIRECT($A$4&amp;"!$A$41:$A$141"),0,1,1),IF(G147&gt;=1,0,(ROUNDUP(G147,2)-G147)*100*_xlfn.XLOOKUP(G147,INDIRECT($A$4&amp;"!$G$41:$G$141"),INDIRECT($A$4&amp;"!$A$41:$A$141"),0,-1,-1)+(G147-ROUNDDOWN(G147,2))*100*_xlfn.XLOOKUP(G147,INDIRECT($A$4&amp;"!$G$41:$G$141"),INDIRECT($A$4&amp;"!$A$41:$A$141"),0,1,1)))</f>
        <v>0.87969500000000067</v>
      </c>
      <c r="I147" s="66">
        <f t="shared" ca="1" si="24"/>
        <v>329.88562500000029</v>
      </c>
      <c r="J147" s="106" cm="1">
        <f t="array" aca="1" ref="J147" ca="1">IF(COUNTIFS('PTC NaTran'!$K$7:$K$15996,"",'PTC NaTran'!$A$7:$A$15996,J$16,'PTC NaTran'!$D$7:$D$15996,$A147,'PTC NaTran'!$C$7:$C$15996,"DEL")&gt;0,J$14,SUMIFS('PTC NaTran'!$K$7:$K$15996,'PTC NaTran'!$A$7:$A$15996,J$16,'PTC NaTran'!$D$7:$D$15996,$A147,'PTC NaTran'!$C$7:$C$15996,"DEL")*1.0026*$F$4/INDIRECT($A$4&amp;"!D9"))</f>
        <v>375.00000000000006</v>
      </c>
      <c r="K147" s="106" cm="1">
        <f t="array" aca="1" ref="K147" ca="1">IF(COUNTIFS('PTC NaTran'!$K$7:$K$15996,"",'PTC NaTran'!$A$7:$A$15996,K$16,'PTC NaTran'!$D$7:$D$15996,$A147,'PTC NaTran'!$C$7:$C$15996,"DEL")&gt;0,K$14,SUMIFS('PTC NaTran'!$K$7:$K$15996,'PTC NaTran'!$A$7:$A$15996,K$16,'PTC NaTran'!$D$7:$D$15996,$A147,'PTC NaTran'!$C$7:$C$15996,"DEL")*1.0026*$F$4/INDIRECT($A$4&amp;"!D9"))</f>
        <v>347.90220000000005</v>
      </c>
      <c r="L147" s="107">
        <f t="shared" ca="1" si="21"/>
        <v>30.346070999999974</v>
      </c>
      <c r="M147" s="51">
        <f t="shared" ca="1" si="25"/>
        <v>0.66671999999999998</v>
      </c>
      <c r="N147" s="35" cm="1">
        <f t="array" aca="1" ref="N147" ca="1">IF(ROUND(ROUND(M147,2)-M147,4)=0,_xlfn.XLOOKUP(M147,INDIRECT($A$4&amp;"!$G$41:$G$141"),INDIRECT($A$4&amp;"!$A$41:$A$141"),0,1,1),IF(M147&gt;=1,0,(ROUNDUP(M147,2)-M147)*100*_xlfn.XLOOKUP(M147,INDIRECT($A$4&amp;"!$G$41:$G$141"),INDIRECT($A$4&amp;"!$A$41:$A$141"),0,-1,-1)+(M147-ROUNDDOWN(M147,2))*100*_xlfn.XLOOKUP(M147,INDIRECT($A$4&amp;"!$G$41:$G$141"),INDIRECT($A$4&amp;"!$A$41:$A$141"),0,1,1)))</f>
        <v>0.91664000000000079</v>
      </c>
      <c r="O147" s="66">
        <f t="shared" ca="1" si="26"/>
        <v>343.74000000000035</v>
      </c>
      <c r="S147" s="107">
        <f t="shared" ca="1" si="22"/>
        <v>45.902209687499997</v>
      </c>
      <c r="T147" s="51">
        <f t="shared" ca="1" si="27"/>
        <v>1</v>
      </c>
      <c r="U147" s="35" cm="1">
        <f t="array" aca="1" ref="U147" ca="1">IF(ROUND(ROUND(T147,2)-T147,4)=0,_xlfn.XLOOKUP(T147,INDIRECT($A$4&amp;"!$G$41:$G$141"),INDIRECT($A$4&amp;"!$A$41:$A$141"),0,1,1),IF(T147&gt;=1,0,(ROUNDUP(T147,2)-T147)*100*_xlfn.XLOOKUP(T147,INDIRECT($A$4&amp;"!$G$41:$G$141"),INDIRECT($A$4&amp;"!$A$41:$A$141"),0,-1,-1)+(T147-ROUNDDOWN(T147,2))*100*_xlfn.XLOOKUP(T147,INDIRECT($A$4&amp;"!$G$41:$G$141"),INDIRECT($A$4&amp;"!$A$41:$A$141"),0,1,1)))</f>
        <v>0.79999999999999971</v>
      </c>
      <c r="V147" s="66">
        <f t="shared" ca="1" si="28"/>
        <v>299.99999999999994</v>
      </c>
    </row>
    <row r="148" spans="1:22" x14ac:dyDescent="0.35">
      <c r="A148" s="32">
        <f t="shared" si="29"/>
        <v>46609</v>
      </c>
      <c r="B148" s="65" cm="1">
        <f t="array" aca="1" ref="B148" ca="1">_xlfn.XLOOKUP(A148,INDIRECT($A$5&amp;"!$AJ$41:$AJ$406"),INDIRECT($A$5&amp;"!$AK$41:$AK$406"))*SUM($F$3:$I$3)</f>
        <v>0</v>
      </c>
      <c r="C148" s="65" cm="1">
        <f t="array" aca="1" ref="C148" ca="1">_xlfn.XLOOKUP(A148,INDIRECT($A$5&amp;"!$AJ$41:$AJ$406"),INDIRECT($A$5&amp;"!$AL$41:$AL$406"))*SUM($F$3:$I$3)</f>
        <v>45</v>
      </c>
      <c r="D148" s="65" cm="1">
        <f t="array" aca="1" ref="D148" ca="1">_xlfn.XLOOKUP(A148,INDIRECT($A$5&amp;"!$AJ$41:$AJ$406"),INDIRECT($A$5&amp;"!$AO$41:$AO$406"))*SUM($F$3:$I$3)</f>
        <v>42.75</v>
      </c>
      <c r="E148" s="34" cm="1">
        <f t="array" ref="E148">SUMPRODUCT(('PT Storengy'!$B$8:$I$372)*('PT Storengy'!$A$8:$A$372=$A148)*('PT Storengy'!$B$5:$I$5=$A$6)*('PT Storengy'!$B$7:$I$7=$A$7))</f>
        <v>0</v>
      </c>
      <c r="F148" s="107">
        <f t="shared" ca="1" si="20"/>
        <v>33.986013750000033</v>
      </c>
      <c r="G148" s="51">
        <f t="shared" ca="1" si="23"/>
        <v>0.74794000000000005</v>
      </c>
      <c r="H148" s="35" cm="1">
        <f t="array" aca="1" ref="H148" ca="1">IF(ROUND(ROUND(G148,2)-G148,4)=0,_xlfn.XLOOKUP(G148,INDIRECT($A$4&amp;"!$G$41:$G$141"),INDIRECT($A$4&amp;"!$A$41:$A$141"),0,1,1),IF(G148&gt;=1,0,(ROUNDUP(G148,2)-G148)*100*_xlfn.XLOOKUP(G148,INDIRECT($A$4&amp;"!$G$41:$G$141"),INDIRECT($A$4&amp;"!$A$41:$A$141"),0,-1,-1)+(G148-ROUNDDOWN(G148,2))*100*_xlfn.XLOOKUP(G148,INDIRECT($A$4&amp;"!$G$41:$G$141"),INDIRECT($A$4&amp;"!$A$41:$A$141"),0,1,1)))</f>
        <v>0.87603000000000064</v>
      </c>
      <c r="I148" s="66">
        <f t="shared" ca="1" si="24"/>
        <v>328.5112500000003</v>
      </c>
      <c r="J148" s="106" cm="1">
        <f t="array" aca="1" ref="J148" ca="1">IF(COUNTIFS('PTC NaTran'!$K$7:$K$15996,"",'PTC NaTran'!$A$7:$A$15996,J$16,'PTC NaTran'!$D$7:$D$15996,$A148,'PTC NaTran'!$C$7:$C$15996,"DEL")&gt;0,J$14,SUMIFS('PTC NaTran'!$K$7:$K$15996,'PTC NaTran'!$A$7:$A$15996,J$16,'PTC NaTran'!$D$7:$D$15996,$A148,'PTC NaTran'!$C$7:$C$15996,"DEL")*1.0026*$F$4/INDIRECT($A$4&amp;"!D9"))</f>
        <v>375.00000000000006</v>
      </c>
      <c r="K148" s="106" cm="1">
        <f t="array" aca="1" ref="K148" ca="1">IF(COUNTIFS('PTC NaTran'!$K$7:$K$15996,"",'PTC NaTran'!$A$7:$A$15996,K$16,'PTC NaTran'!$D$7:$D$15996,$A148,'PTC NaTran'!$C$7:$C$15996,"DEL")&gt;0,K$14,SUMIFS('PTC NaTran'!$K$7:$K$15996,'PTC NaTran'!$A$7:$A$15996,K$16,'PTC NaTran'!$D$7:$D$15996,$A148,'PTC NaTran'!$C$7:$C$15996,"DEL")*1.0026*$F$4/INDIRECT($A$4&amp;"!D9"))</f>
        <v>347.90220000000005</v>
      </c>
      <c r="L148" s="107">
        <f t="shared" ca="1" si="21"/>
        <v>30.688378499999974</v>
      </c>
      <c r="M148" s="51">
        <f t="shared" ca="1" si="25"/>
        <v>0.67435999999999996</v>
      </c>
      <c r="N148" s="35" cm="1">
        <f t="array" aca="1" ref="N148" ca="1">IF(ROUND(ROUND(M148,2)-M148,4)=0,_xlfn.XLOOKUP(M148,INDIRECT($A$4&amp;"!$G$41:$G$141"),INDIRECT($A$4&amp;"!$A$41:$A$141"),0,1,1),IF(M148&gt;=1,0,(ROUNDUP(M148,2)-M148)*100*_xlfn.XLOOKUP(M148,INDIRECT($A$4&amp;"!$G$41:$G$141"),INDIRECT($A$4&amp;"!$A$41:$A$141"),0,-1,-1)+(M148-ROUNDDOWN(M148,2))*100*_xlfn.XLOOKUP(M148,INDIRECT($A$4&amp;"!$G$41:$G$141"),INDIRECT($A$4&amp;"!$A$41:$A$141"),0,1,1)))</f>
        <v>0.91282000000000074</v>
      </c>
      <c r="O148" s="66">
        <f t="shared" ca="1" si="26"/>
        <v>342.30750000000035</v>
      </c>
      <c r="S148" s="107">
        <f t="shared" ca="1" si="22"/>
        <v>46.202209687499995</v>
      </c>
      <c r="T148" s="51">
        <f t="shared" ca="1" si="27"/>
        <v>1</v>
      </c>
      <c r="U148" s="35" cm="1">
        <f t="array" aca="1" ref="U148" ca="1">IF(ROUND(ROUND(T148,2)-T148,4)=0,_xlfn.XLOOKUP(T148,INDIRECT($A$4&amp;"!$G$41:$G$141"),INDIRECT($A$4&amp;"!$A$41:$A$141"),0,1,1),IF(T148&gt;=1,0,(ROUNDUP(T148,2)-T148)*100*_xlfn.XLOOKUP(T148,INDIRECT($A$4&amp;"!$G$41:$G$141"),INDIRECT($A$4&amp;"!$A$41:$A$141"),0,-1,-1)+(T148-ROUNDDOWN(T148,2))*100*_xlfn.XLOOKUP(T148,INDIRECT($A$4&amp;"!$G$41:$G$141"),INDIRECT($A$4&amp;"!$A$41:$A$141"),0,1,1)))</f>
        <v>0.79999999999999971</v>
      </c>
      <c r="V148" s="66">
        <f t="shared" ca="1" si="28"/>
        <v>299.99999999999994</v>
      </c>
    </row>
    <row r="149" spans="1:22" x14ac:dyDescent="0.35">
      <c r="A149" s="32">
        <f t="shared" si="29"/>
        <v>46610</v>
      </c>
      <c r="B149" s="65" cm="1">
        <f t="array" aca="1" ref="B149" ca="1">_xlfn.XLOOKUP(A149,INDIRECT($A$5&amp;"!$AJ$41:$AJ$406"),INDIRECT($A$5&amp;"!$AK$41:$AK$406"))*SUM($F$3:$I$3)</f>
        <v>0</v>
      </c>
      <c r="C149" s="65" cm="1">
        <f t="array" aca="1" ref="C149" ca="1">_xlfn.XLOOKUP(A149,INDIRECT($A$5&amp;"!$AJ$41:$AJ$406"),INDIRECT($A$5&amp;"!$AL$41:$AL$406"))*SUM($F$3:$I$3)</f>
        <v>45</v>
      </c>
      <c r="D149" s="65" cm="1">
        <f t="array" aca="1" ref="D149" ca="1">_xlfn.XLOOKUP(A149,INDIRECT($A$5&amp;"!$AJ$41:$AJ$406"),INDIRECT($A$5&amp;"!$AO$41:$AO$406"))*SUM($F$3:$I$3)</f>
        <v>42.75</v>
      </c>
      <c r="E149" s="34" cm="1">
        <f t="array" ref="E149">SUMPRODUCT(('PT Storengy'!$B$8:$I$372)*('PT Storengy'!$A$8:$A$372=$A149)*('PT Storengy'!$B$5:$I$5=$A$6)*('PT Storengy'!$B$7:$I$7=$A$7))</f>
        <v>0</v>
      </c>
      <c r="F149" s="107">
        <f t="shared" ca="1" si="20"/>
        <v>34.313156250000034</v>
      </c>
      <c r="G149" s="51">
        <f t="shared" ca="1" si="23"/>
        <v>0.75524000000000002</v>
      </c>
      <c r="H149" s="35" cm="1">
        <f t="array" aca="1" ref="H149" ca="1">IF(ROUND(ROUND(G149,2)-G149,4)=0,_xlfn.XLOOKUP(G149,INDIRECT($A$4&amp;"!$G$41:$G$141"),INDIRECT($A$4&amp;"!$A$41:$A$141"),0,1,1),IF(G149&gt;=1,0,(ROUNDUP(G149,2)-G149)*100*_xlfn.XLOOKUP(G149,INDIRECT($A$4&amp;"!$G$41:$G$141"),INDIRECT($A$4&amp;"!$A$41:$A$141"),0,-1,-1)+(G149-ROUNDDOWN(G149,2))*100*_xlfn.XLOOKUP(G149,INDIRECT($A$4&amp;"!$G$41:$G$141"),INDIRECT($A$4&amp;"!$A$41:$A$141"),0,1,1)))</f>
        <v>0.8723800000000006</v>
      </c>
      <c r="I149" s="66">
        <f t="shared" ca="1" si="24"/>
        <v>327.14250000000027</v>
      </c>
      <c r="J149" s="106" cm="1">
        <f t="array" aca="1" ref="J149" ca="1">IF(COUNTIFS('PTC NaTran'!$K$7:$K$15996,"",'PTC NaTran'!$A$7:$A$15996,J$16,'PTC NaTran'!$D$7:$D$15996,$A149,'PTC NaTran'!$C$7:$C$15996,"DEL")&gt;0,J$14,SUMIFS('PTC NaTran'!$K$7:$K$15996,'PTC NaTran'!$A$7:$A$15996,J$16,'PTC NaTran'!$D$7:$D$15996,$A149,'PTC NaTran'!$C$7:$C$15996,"DEL")*1.0026*$F$4/INDIRECT($A$4&amp;"!D9"))</f>
        <v>375.00000000000006</v>
      </c>
      <c r="K149" s="106" cm="1">
        <f t="array" aca="1" ref="K149" ca="1">IF(COUNTIFS('PTC NaTran'!$K$7:$K$15996,"",'PTC NaTran'!$A$7:$A$15996,K$16,'PTC NaTran'!$D$7:$D$15996,$A149,'PTC NaTran'!$C$7:$C$15996,"DEL")&gt;0,K$14,SUMIFS('PTC NaTran'!$K$7:$K$15996,'PTC NaTran'!$A$7:$A$15996,K$16,'PTC NaTran'!$D$7:$D$15996,$A149,'PTC NaTran'!$C$7:$C$15996,"DEL")*1.0026*$F$4/INDIRECT($A$4&amp;"!D9"))</f>
        <v>347.90220000000005</v>
      </c>
      <c r="L149" s="107">
        <f t="shared" ca="1" si="21"/>
        <v>31.029260999999973</v>
      </c>
      <c r="M149" s="51">
        <f t="shared" ca="1" si="25"/>
        <v>0.68196000000000001</v>
      </c>
      <c r="N149" s="35" cm="1">
        <f t="array" aca="1" ref="N149" ca="1">IF(ROUND(ROUND(M149,2)-M149,4)=0,_xlfn.XLOOKUP(M149,INDIRECT($A$4&amp;"!$G$41:$G$141"),INDIRECT($A$4&amp;"!$A$41:$A$141"),0,1,1),IF(M149&gt;=1,0,(ROUNDUP(M149,2)-M149)*100*_xlfn.XLOOKUP(M149,INDIRECT($A$4&amp;"!$G$41:$G$141"),INDIRECT($A$4&amp;"!$A$41:$A$141"),0,-1,-1)+(M149-ROUNDDOWN(M149,2))*100*_xlfn.XLOOKUP(M149,INDIRECT($A$4&amp;"!$G$41:$G$141"),INDIRECT($A$4&amp;"!$A$41:$A$141"),0,1,1)))</f>
        <v>0.90902000000000061</v>
      </c>
      <c r="O149" s="66">
        <f t="shared" ca="1" si="26"/>
        <v>340.88250000000028</v>
      </c>
      <c r="S149" s="107">
        <f t="shared" ca="1" si="22"/>
        <v>46.502209687499992</v>
      </c>
      <c r="T149" s="51">
        <f t="shared" ca="1" si="27"/>
        <v>1</v>
      </c>
      <c r="U149" s="35" cm="1">
        <f t="array" aca="1" ref="U149" ca="1">IF(ROUND(ROUND(T149,2)-T149,4)=0,_xlfn.XLOOKUP(T149,INDIRECT($A$4&amp;"!$G$41:$G$141"),INDIRECT($A$4&amp;"!$A$41:$A$141"),0,1,1),IF(T149&gt;=1,0,(ROUNDUP(T149,2)-T149)*100*_xlfn.XLOOKUP(T149,INDIRECT($A$4&amp;"!$G$41:$G$141"),INDIRECT($A$4&amp;"!$A$41:$A$141"),0,-1,-1)+(T149-ROUNDDOWN(T149,2))*100*_xlfn.XLOOKUP(T149,INDIRECT($A$4&amp;"!$G$41:$G$141"),INDIRECT($A$4&amp;"!$A$41:$A$141"),0,1,1)))</f>
        <v>0.79999999999999971</v>
      </c>
      <c r="V149" s="66">
        <f t="shared" ca="1" si="28"/>
        <v>299.99999999999994</v>
      </c>
    </row>
    <row r="150" spans="1:22" x14ac:dyDescent="0.35">
      <c r="A150" s="32">
        <f t="shared" si="29"/>
        <v>46611</v>
      </c>
      <c r="B150" s="65" cm="1">
        <f t="array" aca="1" ref="B150" ca="1">_xlfn.XLOOKUP(A150,INDIRECT($A$5&amp;"!$AJ$41:$AJ$406"),INDIRECT($A$5&amp;"!$AK$41:$AK$406"))*SUM($F$3:$I$3)</f>
        <v>0</v>
      </c>
      <c r="C150" s="65" cm="1">
        <f t="array" aca="1" ref="C150" ca="1">_xlfn.XLOOKUP(A150,INDIRECT($A$5&amp;"!$AJ$41:$AJ$406"),INDIRECT($A$5&amp;"!$AL$41:$AL$406"))*SUM($F$3:$I$3)</f>
        <v>45</v>
      </c>
      <c r="D150" s="65" cm="1">
        <f t="array" aca="1" ref="D150" ca="1">_xlfn.XLOOKUP(A150,INDIRECT($A$5&amp;"!$AJ$41:$AJ$406"),INDIRECT($A$5&amp;"!$AO$41:$AO$406"))*SUM($F$3:$I$3)</f>
        <v>42.75</v>
      </c>
      <c r="E150" s="34" cm="1">
        <f t="array" ref="E150">SUMPRODUCT(('PT Storengy'!$B$8:$I$372)*('PT Storengy'!$A$8:$A$372=$A150)*('PT Storengy'!$B$5:$I$5=$A$6)*('PT Storengy'!$B$7:$I$7=$A$7))</f>
        <v>0</v>
      </c>
      <c r="F150" s="107">
        <f t="shared" ca="1" si="20"/>
        <v>34.638935625000038</v>
      </c>
      <c r="G150" s="51">
        <f t="shared" ca="1" si="23"/>
        <v>0.76251000000000002</v>
      </c>
      <c r="H150" s="35" cm="1">
        <f t="array" aca="1" ref="H150" ca="1">IF(ROUND(ROUND(G150,2)-G150,4)=0,_xlfn.XLOOKUP(G150,INDIRECT($A$4&amp;"!$G$41:$G$141"),INDIRECT($A$4&amp;"!$A$41:$A$141"),0,1,1),IF(G150&gt;=1,0,(ROUNDUP(G150,2)-G150)*100*_xlfn.XLOOKUP(G150,INDIRECT($A$4&amp;"!$G$41:$G$141"),INDIRECT($A$4&amp;"!$A$41:$A$141"),0,-1,-1)+(G150-ROUNDDOWN(G150,2))*100*_xlfn.XLOOKUP(G150,INDIRECT($A$4&amp;"!$G$41:$G$141"),INDIRECT($A$4&amp;"!$A$41:$A$141"),0,1,1)))</f>
        <v>0.86874500000000066</v>
      </c>
      <c r="I150" s="66">
        <f t="shared" ca="1" si="24"/>
        <v>325.7793750000003</v>
      </c>
      <c r="J150" s="106" cm="1">
        <f t="array" aca="1" ref="J150" ca="1">IF(COUNTIFS('PTC NaTran'!$K$7:$K$15996,"",'PTC NaTran'!$A$7:$A$15996,J$16,'PTC NaTran'!$D$7:$D$15996,$A150,'PTC NaTran'!$C$7:$C$15996,"DEL")&gt;0,J$14,SUMIFS('PTC NaTran'!$K$7:$K$15996,'PTC NaTran'!$A$7:$A$15996,J$16,'PTC NaTran'!$D$7:$D$15996,$A150,'PTC NaTran'!$C$7:$C$15996,"DEL")*1.0026*$F$4/INDIRECT($A$4&amp;"!D9"))</f>
        <v>375.00000000000006</v>
      </c>
      <c r="K150" s="106" cm="1">
        <f t="array" aca="1" ref="K150" ca="1">IF(COUNTIFS('PTC NaTran'!$K$7:$K$15996,"",'PTC NaTran'!$A$7:$A$15996,K$16,'PTC NaTran'!$D$7:$D$15996,$A150,'PTC NaTran'!$C$7:$C$15996,"DEL")&gt;0,K$14,SUMIFS('PTC NaTran'!$K$7:$K$15996,'PTC NaTran'!$A$7:$A$15996,K$16,'PTC NaTran'!$D$7:$D$15996,$A150,'PTC NaTran'!$C$7:$C$15996,"DEL")*1.0026*$F$4/INDIRECT($A$4&amp;"!D9"))</f>
        <v>347.90220000000005</v>
      </c>
      <c r="L150" s="107">
        <f t="shared" ca="1" si="21"/>
        <v>31.368722249999973</v>
      </c>
      <c r="M150" s="51">
        <f t="shared" ca="1" si="25"/>
        <v>0.68954000000000004</v>
      </c>
      <c r="N150" s="35" cm="1">
        <f t="array" aca="1" ref="N150" ca="1">IF(ROUND(ROUND(M150,2)-M150,4)=0,_xlfn.XLOOKUP(M150,INDIRECT($A$4&amp;"!$G$41:$G$141"),INDIRECT($A$4&amp;"!$A$41:$A$141"),0,1,1),IF(M150&gt;=1,0,(ROUNDUP(M150,2)-M150)*100*_xlfn.XLOOKUP(M150,INDIRECT($A$4&amp;"!$G$41:$G$141"),INDIRECT($A$4&amp;"!$A$41:$A$141"),0,-1,-1)+(M150-ROUNDDOWN(M150,2))*100*_xlfn.XLOOKUP(M150,INDIRECT($A$4&amp;"!$G$41:$G$141"),INDIRECT($A$4&amp;"!$A$41:$A$141"),0,1,1)))</f>
        <v>0.90523000000000076</v>
      </c>
      <c r="O150" s="66">
        <f t="shared" ca="1" si="26"/>
        <v>339.46125000000035</v>
      </c>
      <c r="S150" s="107">
        <f t="shared" ca="1" si="22"/>
        <v>46.802209687499989</v>
      </c>
      <c r="T150" s="51">
        <f t="shared" ca="1" si="27"/>
        <v>1</v>
      </c>
      <c r="U150" s="35" cm="1">
        <f t="array" aca="1" ref="U150" ca="1">IF(ROUND(ROUND(T150,2)-T150,4)=0,_xlfn.XLOOKUP(T150,INDIRECT($A$4&amp;"!$G$41:$G$141"),INDIRECT($A$4&amp;"!$A$41:$A$141"),0,1,1),IF(T150&gt;=1,0,(ROUNDUP(T150,2)-T150)*100*_xlfn.XLOOKUP(T150,INDIRECT($A$4&amp;"!$G$41:$G$141"),INDIRECT($A$4&amp;"!$A$41:$A$141"),0,-1,-1)+(T150-ROUNDDOWN(T150,2))*100*_xlfn.XLOOKUP(T150,INDIRECT($A$4&amp;"!$G$41:$G$141"),INDIRECT($A$4&amp;"!$A$41:$A$141"),0,1,1)))</f>
        <v>0.79999999999999971</v>
      </c>
      <c r="V150" s="66">
        <f t="shared" ca="1" si="28"/>
        <v>299.99999999999994</v>
      </c>
    </row>
    <row r="151" spans="1:22" x14ac:dyDescent="0.35">
      <c r="A151" s="32">
        <f t="shared" si="29"/>
        <v>46612</v>
      </c>
      <c r="B151" s="65" cm="1">
        <f t="array" aca="1" ref="B151" ca="1">_xlfn.XLOOKUP(A151,INDIRECT($A$5&amp;"!$AJ$41:$AJ$406"),INDIRECT($A$5&amp;"!$AK$41:$AK$406"))*SUM($F$3:$I$3)</f>
        <v>0</v>
      </c>
      <c r="C151" s="65" cm="1">
        <f t="array" aca="1" ref="C151" ca="1">_xlfn.XLOOKUP(A151,INDIRECT($A$5&amp;"!$AJ$41:$AJ$406"),INDIRECT($A$5&amp;"!$AL$41:$AL$406"))*SUM($F$3:$I$3)</f>
        <v>45</v>
      </c>
      <c r="D151" s="65" cm="1">
        <f t="array" aca="1" ref="D151" ca="1">_xlfn.XLOOKUP(A151,INDIRECT($A$5&amp;"!$AJ$41:$AJ$406"),INDIRECT($A$5&amp;"!$AO$41:$AO$406"))*SUM($F$3:$I$3)</f>
        <v>42.75</v>
      </c>
      <c r="E151" s="34" cm="1">
        <f t="array" ref="E151">SUMPRODUCT(('PT Storengy'!$B$8:$I$372)*('PT Storengy'!$A$8:$A$372=$A151)*('PT Storengy'!$B$5:$I$5=$A$6)*('PT Storengy'!$B$7:$I$7=$A$7))</f>
        <v>0</v>
      </c>
      <c r="F151" s="107">
        <f t="shared" ca="1" si="20"/>
        <v>34.963357500000036</v>
      </c>
      <c r="G151" s="51">
        <f t="shared" ca="1" si="23"/>
        <v>0.76975000000000005</v>
      </c>
      <c r="H151" s="35" cm="1">
        <f t="array" aca="1" ref="H151" ca="1">IF(ROUND(ROUND(G151,2)-G151,4)=0,_xlfn.XLOOKUP(G151,INDIRECT($A$4&amp;"!$G$41:$G$141"),INDIRECT($A$4&amp;"!$A$41:$A$141"),0,1,1),IF(G151&gt;=1,0,(ROUNDUP(G151,2)-G151)*100*_xlfn.XLOOKUP(G151,INDIRECT($A$4&amp;"!$G$41:$G$141"),INDIRECT($A$4&amp;"!$A$41:$A$141"),0,-1,-1)+(G151-ROUNDDOWN(G151,2))*100*_xlfn.XLOOKUP(G151,INDIRECT($A$4&amp;"!$G$41:$G$141"),INDIRECT($A$4&amp;"!$A$41:$A$141"),0,1,1)))</f>
        <v>0.8651250000000007</v>
      </c>
      <c r="I151" s="66">
        <f t="shared" ca="1" si="24"/>
        <v>324.42187500000028</v>
      </c>
      <c r="J151" s="106" cm="1">
        <f t="array" aca="1" ref="J151" ca="1">IF(COUNTIFS('PTC NaTran'!$K$7:$K$15996,"",'PTC NaTran'!$A$7:$A$15996,J$16,'PTC NaTran'!$D$7:$D$15996,$A151,'PTC NaTran'!$C$7:$C$15996,"DEL")&gt;0,J$14,SUMIFS('PTC NaTran'!$K$7:$K$15996,'PTC NaTran'!$A$7:$A$15996,J$16,'PTC NaTran'!$D$7:$D$15996,$A151,'PTC NaTran'!$C$7:$C$15996,"DEL")*1.0026*$F$4/INDIRECT($A$4&amp;"!D9"))</f>
        <v>375.00000000000006</v>
      </c>
      <c r="K151" s="106" cm="1">
        <f t="array" aca="1" ref="K151" ca="1">IF(COUNTIFS('PTC NaTran'!$K$7:$K$15996,"",'PTC NaTran'!$A$7:$A$15996,K$16,'PTC NaTran'!$D$7:$D$15996,$A151,'PTC NaTran'!$C$7:$C$15996,"DEL")&gt;0,K$14,SUMIFS('PTC NaTran'!$K$7:$K$15996,'PTC NaTran'!$A$7:$A$15996,K$16,'PTC NaTran'!$D$7:$D$15996,$A151,'PTC NaTran'!$C$7:$C$15996,"DEL")*1.0026*$F$4/INDIRECT($A$4&amp;"!D9"))</f>
        <v>347.90220000000005</v>
      </c>
      <c r="L151" s="107">
        <f t="shared" ca="1" si="21"/>
        <v>31.706769749999975</v>
      </c>
      <c r="M151" s="51">
        <f t="shared" ca="1" si="25"/>
        <v>0.69708000000000003</v>
      </c>
      <c r="N151" s="35" cm="1">
        <f t="array" aca="1" ref="N151" ca="1">IF(ROUND(ROUND(M151,2)-M151,4)=0,_xlfn.XLOOKUP(M151,INDIRECT($A$4&amp;"!$G$41:$G$141"),INDIRECT($A$4&amp;"!$A$41:$A$141"),0,1,1),IF(M151&gt;=1,0,(ROUNDUP(M151,2)-M151)*100*_xlfn.XLOOKUP(M151,INDIRECT($A$4&amp;"!$G$41:$G$141"),INDIRECT($A$4&amp;"!$A$41:$A$141"),0,-1,-1)+(M151-ROUNDDOWN(M151,2))*100*_xlfn.XLOOKUP(M151,INDIRECT($A$4&amp;"!$G$41:$G$141"),INDIRECT($A$4&amp;"!$A$41:$A$141"),0,1,1)))</f>
        <v>0.90146000000000059</v>
      </c>
      <c r="O151" s="66">
        <f t="shared" ca="1" si="26"/>
        <v>338.0475000000003</v>
      </c>
      <c r="S151" s="107">
        <f t="shared" ca="1" si="22"/>
        <v>47.102209687499986</v>
      </c>
      <c r="T151" s="51">
        <f t="shared" ca="1" si="27"/>
        <v>1</v>
      </c>
      <c r="U151" s="35" cm="1">
        <f t="array" aca="1" ref="U151" ca="1">IF(ROUND(ROUND(T151,2)-T151,4)=0,_xlfn.XLOOKUP(T151,INDIRECT($A$4&amp;"!$G$41:$G$141"),INDIRECT($A$4&amp;"!$A$41:$A$141"),0,1,1),IF(T151&gt;=1,0,(ROUNDUP(T151,2)-T151)*100*_xlfn.XLOOKUP(T151,INDIRECT($A$4&amp;"!$G$41:$G$141"),INDIRECT($A$4&amp;"!$A$41:$A$141"),0,-1,-1)+(T151-ROUNDDOWN(T151,2))*100*_xlfn.XLOOKUP(T151,INDIRECT($A$4&amp;"!$G$41:$G$141"),INDIRECT($A$4&amp;"!$A$41:$A$141"),0,1,1)))</f>
        <v>0.79999999999999971</v>
      </c>
      <c r="V151" s="66">
        <f t="shared" ca="1" si="28"/>
        <v>299.99999999999994</v>
      </c>
    </row>
    <row r="152" spans="1:22" x14ac:dyDescent="0.35">
      <c r="A152" s="32">
        <f t="shared" si="29"/>
        <v>46613</v>
      </c>
      <c r="B152" s="65" cm="1">
        <f t="array" aca="1" ref="B152" ca="1">_xlfn.XLOOKUP(A152,INDIRECT($A$5&amp;"!$AJ$41:$AJ$406"),INDIRECT($A$5&amp;"!$AK$41:$AK$406"))*SUM($F$3:$I$3)</f>
        <v>0</v>
      </c>
      <c r="C152" s="65" cm="1">
        <f t="array" aca="1" ref="C152" ca="1">_xlfn.XLOOKUP(A152,INDIRECT($A$5&amp;"!$AJ$41:$AJ$406"),INDIRECT($A$5&amp;"!$AL$41:$AL$406"))*SUM($F$3:$I$3)</f>
        <v>45</v>
      </c>
      <c r="D152" s="65" cm="1">
        <f t="array" aca="1" ref="D152" ca="1">_xlfn.XLOOKUP(A152,INDIRECT($A$5&amp;"!$AJ$41:$AJ$406"),INDIRECT($A$5&amp;"!$AO$41:$AO$406"))*SUM($F$3:$I$3)</f>
        <v>42.75</v>
      </c>
      <c r="E152" s="34" cm="1">
        <f t="array" ref="E152">SUMPRODUCT(('PT Storengy'!$B$8:$I$372)*('PT Storengy'!$A$8:$A$372=$A152)*('PT Storengy'!$B$5:$I$5=$A$6)*('PT Storengy'!$B$7:$I$7=$A$7))</f>
        <v>0</v>
      </c>
      <c r="F152" s="107">
        <f t="shared" ca="1" si="20"/>
        <v>35.286427500000038</v>
      </c>
      <c r="G152" s="51">
        <f t="shared" ca="1" si="23"/>
        <v>0.77695999999999998</v>
      </c>
      <c r="H152" s="35" cm="1">
        <f t="array" aca="1" ref="H152" ca="1">IF(ROUND(ROUND(G152,2)-G152,4)=0,_xlfn.XLOOKUP(G152,INDIRECT($A$4&amp;"!$G$41:$G$141"),INDIRECT($A$4&amp;"!$A$41:$A$141"),0,1,1),IF(G152&gt;=1,0,(ROUNDUP(G152,2)-G152)*100*_xlfn.XLOOKUP(G152,INDIRECT($A$4&amp;"!$G$41:$G$141"),INDIRECT($A$4&amp;"!$A$41:$A$141"),0,-1,-1)+(G152-ROUNDDOWN(G152,2))*100*_xlfn.XLOOKUP(G152,INDIRECT($A$4&amp;"!$G$41:$G$141"),INDIRECT($A$4&amp;"!$A$41:$A$141"),0,1,1)))</f>
        <v>0.86152000000000073</v>
      </c>
      <c r="I152" s="66">
        <f t="shared" ca="1" si="24"/>
        <v>323.07000000000033</v>
      </c>
      <c r="J152" s="106" cm="1">
        <f t="array" aca="1" ref="J152" ca="1">IF(COUNTIFS('PTC NaTran'!$K$7:$K$15996,"",'PTC NaTran'!$A$7:$A$15996,J$16,'PTC NaTran'!$D$7:$D$15996,$A152,'PTC NaTran'!$C$7:$C$15996,"DEL")&gt;0,J$14,SUMIFS('PTC NaTran'!$K$7:$K$15996,'PTC NaTran'!$A$7:$A$15996,J$16,'PTC NaTran'!$D$7:$D$15996,$A152,'PTC NaTran'!$C$7:$C$15996,"DEL")*1.0026*$F$4/INDIRECT($A$4&amp;"!D9"))</f>
        <v>375.00000000000006</v>
      </c>
      <c r="K152" s="106" cm="1">
        <f t="array" aca="1" ref="K152" ca="1">IF(COUNTIFS('PTC NaTran'!$K$7:$K$15996,"",'PTC NaTran'!$A$7:$A$15996,K$16,'PTC NaTran'!$D$7:$D$15996,$A152,'PTC NaTran'!$C$7:$C$15996,"DEL")&gt;0,K$14,SUMIFS('PTC NaTran'!$K$7:$K$15996,'PTC NaTran'!$A$7:$A$15996,K$16,'PTC NaTran'!$D$7:$D$15996,$A152,'PTC NaTran'!$C$7:$C$15996,"DEL")*1.0026*$F$4/INDIRECT($A$4&amp;"!D9"))</f>
        <v>347.90220000000005</v>
      </c>
      <c r="L152" s="107">
        <f t="shared" ca="1" si="21"/>
        <v>32.043409124999975</v>
      </c>
      <c r="M152" s="51">
        <f t="shared" ca="1" si="25"/>
        <v>0.70459000000000005</v>
      </c>
      <c r="N152" s="35" cm="1">
        <f t="array" aca="1" ref="N152" ca="1">IF(ROUND(ROUND(M152,2)-M152,4)=0,_xlfn.XLOOKUP(M152,INDIRECT($A$4&amp;"!$G$41:$G$141"),INDIRECT($A$4&amp;"!$A$41:$A$141"),0,1,1),IF(M152&gt;=1,0,(ROUNDUP(M152,2)-M152)*100*_xlfn.XLOOKUP(M152,INDIRECT($A$4&amp;"!$G$41:$G$141"),INDIRECT($A$4&amp;"!$A$41:$A$141"),0,-1,-1)+(M152-ROUNDDOWN(M152,2))*100*_xlfn.XLOOKUP(M152,INDIRECT($A$4&amp;"!$G$41:$G$141"),INDIRECT($A$4&amp;"!$A$41:$A$141"),0,1,1)))</f>
        <v>0.89770500000000064</v>
      </c>
      <c r="O152" s="66">
        <f t="shared" ca="1" si="26"/>
        <v>336.63937500000031</v>
      </c>
      <c r="S152" s="107">
        <f t="shared" ca="1" si="22"/>
        <v>47.402209687499983</v>
      </c>
      <c r="T152" s="51">
        <f t="shared" ca="1" si="27"/>
        <v>1</v>
      </c>
      <c r="U152" s="35" cm="1">
        <f t="array" aca="1" ref="U152" ca="1">IF(ROUND(ROUND(T152,2)-T152,4)=0,_xlfn.XLOOKUP(T152,INDIRECT($A$4&amp;"!$G$41:$G$141"),INDIRECT($A$4&amp;"!$A$41:$A$141"),0,1,1),IF(T152&gt;=1,0,(ROUNDUP(T152,2)-T152)*100*_xlfn.XLOOKUP(T152,INDIRECT($A$4&amp;"!$G$41:$G$141"),INDIRECT($A$4&amp;"!$A$41:$A$141"),0,-1,-1)+(T152-ROUNDDOWN(T152,2))*100*_xlfn.XLOOKUP(T152,INDIRECT($A$4&amp;"!$G$41:$G$141"),INDIRECT($A$4&amp;"!$A$41:$A$141"),0,1,1)))</f>
        <v>0.79999999999999971</v>
      </c>
      <c r="V152" s="66">
        <f t="shared" ca="1" si="28"/>
        <v>299.99999999999994</v>
      </c>
    </row>
    <row r="153" spans="1:22" x14ac:dyDescent="0.35">
      <c r="A153" s="32">
        <f t="shared" si="29"/>
        <v>46614</v>
      </c>
      <c r="B153" s="65" cm="1">
        <f t="array" aca="1" ref="B153" ca="1">_xlfn.XLOOKUP(A153,INDIRECT($A$5&amp;"!$AJ$41:$AJ$406"),INDIRECT($A$5&amp;"!$AK$41:$AK$406"))*SUM($F$3:$I$3)</f>
        <v>0</v>
      </c>
      <c r="C153" s="65" cm="1">
        <f t="array" aca="1" ref="C153" ca="1">_xlfn.XLOOKUP(A153,INDIRECT($A$5&amp;"!$AJ$41:$AJ$406"),INDIRECT($A$5&amp;"!$AL$41:$AL$406"))*SUM($F$3:$I$3)</f>
        <v>45</v>
      </c>
      <c r="D153" s="65" cm="1">
        <f t="array" aca="1" ref="D153" ca="1">_xlfn.XLOOKUP(A153,INDIRECT($A$5&amp;"!$AJ$41:$AJ$406"),INDIRECT($A$5&amp;"!$AO$41:$AO$406"))*SUM($F$3:$I$3)</f>
        <v>42.75</v>
      </c>
      <c r="E153" s="34" cm="1">
        <f t="array" ref="E153">SUMPRODUCT(('PT Storengy'!$B$8:$I$372)*('PT Storengy'!$A$8:$A$372=$A153)*('PT Storengy'!$B$5:$I$5=$A$6)*('PT Storengy'!$B$7:$I$7=$A$7))</f>
        <v>0</v>
      </c>
      <c r="F153" s="107">
        <f t="shared" ca="1" si="20"/>
        <v>35.608151250000034</v>
      </c>
      <c r="G153" s="51">
        <f t="shared" ca="1" si="23"/>
        <v>0.78413999999999995</v>
      </c>
      <c r="H153" s="35" cm="1">
        <f t="array" aca="1" ref="H153" ca="1">IF(ROUND(ROUND(G153,2)-G153,4)=0,_xlfn.XLOOKUP(G153,INDIRECT($A$4&amp;"!$G$41:$G$141"),INDIRECT($A$4&amp;"!$A$41:$A$141"),0,1,1),IF(G153&gt;=1,0,(ROUNDUP(G153,2)-G153)*100*_xlfn.XLOOKUP(G153,INDIRECT($A$4&amp;"!$G$41:$G$141"),INDIRECT($A$4&amp;"!$A$41:$A$141"),0,-1,-1)+(G153-ROUNDDOWN(G153,2))*100*_xlfn.XLOOKUP(G153,INDIRECT($A$4&amp;"!$G$41:$G$141"),INDIRECT($A$4&amp;"!$A$41:$A$141"),0,1,1)))</f>
        <v>0.85793000000000064</v>
      </c>
      <c r="I153" s="66">
        <f t="shared" ca="1" si="24"/>
        <v>321.72375000000028</v>
      </c>
      <c r="J153" s="106" cm="1">
        <f t="array" aca="1" ref="J153" ca="1">IF(COUNTIFS('PTC NaTran'!$K$7:$K$15996,"",'PTC NaTran'!$A$7:$A$15996,J$16,'PTC NaTran'!$D$7:$D$15996,$A153,'PTC NaTran'!$C$7:$C$15996,"DEL")&gt;0,J$14,SUMIFS('PTC NaTran'!$K$7:$K$15996,'PTC NaTran'!$A$7:$A$15996,J$16,'PTC NaTran'!$D$7:$D$15996,$A153,'PTC NaTran'!$C$7:$C$15996,"DEL")*1.0026*$F$4/INDIRECT($A$4&amp;"!D9"))</f>
        <v>375.00000000000006</v>
      </c>
      <c r="K153" s="106" cm="1">
        <f t="array" aca="1" ref="K153" ca="1">IF(COUNTIFS('PTC NaTran'!$K$7:$K$15996,"",'PTC NaTran'!$A$7:$A$15996,K$16,'PTC NaTran'!$D$7:$D$15996,$A153,'PTC NaTran'!$C$7:$C$15996,"DEL")&gt;0,K$14,SUMIFS('PTC NaTran'!$K$7:$K$15996,'PTC NaTran'!$A$7:$A$15996,K$16,'PTC NaTran'!$D$7:$D$15996,$A153,'PTC NaTran'!$C$7:$C$15996,"DEL")*1.0026*$F$4/INDIRECT($A$4&amp;"!D9"))</f>
        <v>347.90220000000005</v>
      </c>
      <c r="L153" s="107">
        <f t="shared" ca="1" si="21"/>
        <v>32.378644124999973</v>
      </c>
      <c r="M153" s="51">
        <f t="shared" ca="1" si="25"/>
        <v>0.71208000000000005</v>
      </c>
      <c r="N153" s="35" cm="1">
        <f t="array" aca="1" ref="N153" ca="1">IF(ROUND(ROUND(M153,2)-M153,4)=0,_xlfn.XLOOKUP(M153,INDIRECT($A$4&amp;"!$G$41:$G$141"),INDIRECT($A$4&amp;"!$A$41:$A$141"),0,1,1),IF(M153&gt;=1,0,(ROUNDUP(M153,2)-M153)*100*_xlfn.XLOOKUP(M153,INDIRECT($A$4&amp;"!$G$41:$G$141"),INDIRECT($A$4&amp;"!$A$41:$A$141"),0,-1,-1)+(M153-ROUNDDOWN(M153,2))*100*_xlfn.XLOOKUP(M153,INDIRECT($A$4&amp;"!$G$41:$G$141"),INDIRECT($A$4&amp;"!$A$41:$A$141"),0,1,1)))</f>
        <v>0.89396000000000053</v>
      </c>
      <c r="O153" s="66">
        <f t="shared" ca="1" si="26"/>
        <v>335.23500000000024</v>
      </c>
      <c r="S153" s="107">
        <f t="shared" ca="1" si="22"/>
        <v>47.70220968749998</v>
      </c>
      <c r="T153" s="51">
        <f t="shared" ca="1" si="27"/>
        <v>1</v>
      </c>
      <c r="U153" s="35" cm="1">
        <f t="array" aca="1" ref="U153" ca="1">IF(ROUND(ROUND(T153,2)-T153,4)=0,_xlfn.XLOOKUP(T153,INDIRECT($A$4&amp;"!$G$41:$G$141"),INDIRECT($A$4&amp;"!$A$41:$A$141"),0,1,1),IF(T153&gt;=1,0,(ROUNDUP(T153,2)-T153)*100*_xlfn.XLOOKUP(T153,INDIRECT($A$4&amp;"!$G$41:$G$141"),INDIRECT($A$4&amp;"!$A$41:$A$141"),0,-1,-1)+(T153-ROUNDDOWN(T153,2))*100*_xlfn.XLOOKUP(T153,INDIRECT($A$4&amp;"!$G$41:$G$141"),INDIRECT($A$4&amp;"!$A$41:$A$141"),0,1,1)))</f>
        <v>0.79999999999999971</v>
      </c>
      <c r="V153" s="66">
        <f t="shared" ca="1" si="28"/>
        <v>299.99999999999994</v>
      </c>
    </row>
    <row r="154" spans="1:22" x14ac:dyDescent="0.35">
      <c r="A154" s="32">
        <f t="shared" si="29"/>
        <v>46615</v>
      </c>
      <c r="B154" s="65" cm="1">
        <f t="array" aca="1" ref="B154" ca="1">_xlfn.XLOOKUP(A154,INDIRECT($A$5&amp;"!$AJ$41:$AJ$406"),INDIRECT($A$5&amp;"!$AK$41:$AK$406"))*SUM($F$3:$I$3)</f>
        <v>0</v>
      </c>
      <c r="C154" s="65" cm="1">
        <f t="array" aca="1" ref="C154" ca="1">_xlfn.XLOOKUP(A154,INDIRECT($A$5&amp;"!$AJ$41:$AJ$406"),INDIRECT($A$5&amp;"!$AL$41:$AL$406"))*SUM($F$3:$I$3)</f>
        <v>45</v>
      </c>
      <c r="D154" s="65" cm="1">
        <f t="array" aca="1" ref="D154" ca="1">_xlfn.XLOOKUP(A154,INDIRECT($A$5&amp;"!$AJ$41:$AJ$406"),INDIRECT($A$5&amp;"!$AO$41:$AO$406"))*SUM($F$3:$I$3)</f>
        <v>42.75</v>
      </c>
      <c r="E154" s="34" cm="1">
        <f t="array" ref="E154">SUMPRODUCT(('PT Storengy'!$B$8:$I$372)*('PT Storengy'!$A$8:$A$372=$A154)*('PT Storengy'!$B$5:$I$5=$A$6)*('PT Storengy'!$B$7:$I$7=$A$7))</f>
        <v>0</v>
      </c>
      <c r="F154" s="107">
        <f t="shared" ca="1" si="20"/>
        <v>35.928534375000034</v>
      </c>
      <c r="G154" s="51">
        <f t="shared" ca="1" si="23"/>
        <v>0.79129000000000005</v>
      </c>
      <c r="H154" s="35" cm="1">
        <f t="array" aca="1" ref="H154" ca="1">IF(ROUND(ROUND(G154,2)-G154,4)=0,_xlfn.XLOOKUP(G154,INDIRECT($A$4&amp;"!$G$41:$G$141"),INDIRECT($A$4&amp;"!$A$41:$A$141"),0,1,1),IF(G154&gt;=1,0,(ROUNDUP(G154,2)-G154)*100*_xlfn.XLOOKUP(G154,INDIRECT($A$4&amp;"!$G$41:$G$141"),INDIRECT($A$4&amp;"!$A$41:$A$141"),0,-1,-1)+(G154-ROUNDDOWN(G154,2))*100*_xlfn.XLOOKUP(G154,INDIRECT($A$4&amp;"!$G$41:$G$141"),INDIRECT($A$4&amp;"!$A$41:$A$141"),0,1,1)))</f>
        <v>0.85435500000000064</v>
      </c>
      <c r="I154" s="66">
        <f t="shared" ca="1" si="24"/>
        <v>320.38312500000029</v>
      </c>
      <c r="J154" s="106" cm="1">
        <f t="array" aca="1" ref="J154" ca="1">IF(COUNTIFS('PTC NaTran'!$K$7:$K$15996,"",'PTC NaTran'!$A$7:$A$15996,J$16,'PTC NaTran'!$D$7:$D$15996,$A154,'PTC NaTran'!$C$7:$C$15996,"DEL")&gt;0,J$14,SUMIFS('PTC NaTran'!$K$7:$K$15996,'PTC NaTran'!$A$7:$A$15996,J$16,'PTC NaTran'!$D$7:$D$15996,$A154,'PTC NaTran'!$C$7:$C$15996,"DEL")*1.0026*$F$4/INDIRECT($A$4&amp;"!D9"))</f>
        <v>375.00000000000006</v>
      </c>
      <c r="K154" s="106" cm="1">
        <f t="array" aca="1" ref="K154" ca="1">IF(COUNTIFS('PTC NaTran'!$K$7:$K$15996,"",'PTC NaTran'!$A$7:$A$15996,K$16,'PTC NaTran'!$D$7:$D$15996,$A154,'PTC NaTran'!$C$7:$C$15996,"DEL")&gt;0,K$14,SUMIFS('PTC NaTran'!$K$7:$K$15996,'PTC NaTran'!$A$7:$A$15996,K$16,'PTC NaTran'!$D$7:$D$15996,$A154,'PTC NaTran'!$C$7:$C$15996,"DEL")*1.0026*$F$4/INDIRECT($A$4&amp;"!D9"))</f>
        <v>375.00000000000006</v>
      </c>
      <c r="L154" s="107">
        <f t="shared" ca="1" si="21"/>
        <v>32.712482249999972</v>
      </c>
      <c r="M154" s="51">
        <f t="shared" ca="1" si="25"/>
        <v>0.71953</v>
      </c>
      <c r="N154" s="35" cm="1">
        <f t="array" aca="1" ref="N154" ca="1">IF(ROUND(ROUND(M154,2)-M154,4)=0,_xlfn.XLOOKUP(M154,INDIRECT($A$4&amp;"!$G$41:$G$141"),INDIRECT($A$4&amp;"!$A$41:$A$141"),0,1,1),IF(M154&gt;=1,0,(ROUNDUP(M154,2)-M154)*100*_xlfn.XLOOKUP(M154,INDIRECT($A$4&amp;"!$G$41:$G$141"),INDIRECT($A$4&amp;"!$A$41:$A$141"),0,-1,-1)+(M154-ROUNDDOWN(M154,2))*100*_xlfn.XLOOKUP(M154,INDIRECT($A$4&amp;"!$G$41:$G$141"),INDIRECT($A$4&amp;"!$A$41:$A$141"),0,1,1)))</f>
        <v>0.89023500000000055</v>
      </c>
      <c r="O154" s="66">
        <f t="shared" ca="1" si="26"/>
        <v>333.83812500000028</v>
      </c>
      <c r="S154" s="107">
        <f t="shared" ca="1" si="22"/>
        <v>48.002209687499978</v>
      </c>
      <c r="T154" s="51">
        <f t="shared" ca="1" si="27"/>
        <v>1</v>
      </c>
      <c r="U154" s="35" cm="1">
        <f t="array" aca="1" ref="U154" ca="1">IF(ROUND(ROUND(T154,2)-T154,4)=0,_xlfn.XLOOKUP(T154,INDIRECT($A$4&amp;"!$G$41:$G$141"),INDIRECT($A$4&amp;"!$A$41:$A$141"),0,1,1),IF(T154&gt;=1,0,(ROUNDUP(T154,2)-T154)*100*_xlfn.XLOOKUP(T154,INDIRECT($A$4&amp;"!$G$41:$G$141"),INDIRECT($A$4&amp;"!$A$41:$A$141"),0,-1,-1)+(T154-ROUNDDOWN(T154,2))*100*_xlfn.XLOOKUP(T154,INDIRECT($A$4&amp;"!$G$41:$G$141"),INDIRECT($A$4&amp;"!$A$41:$A$141"),0,1,1)))</f>
        <v>0.79999999999999971</v>
      </c>
      <c r="V154" s="66">
        <f t="shared" ca="1" si="28"/>
        <v>299.99999999999994</v>
      </c>
    </row>
    <row r="155" spans="1:22" x14ac:dyDescent="0.35">
      <c r="A155" s="32">
        <f t="shared" si="29"/>
        <v>46616</v>
      </c>
      <c r="B155" s="65" cm="1">
        <f t="array" aca="1" ref="B155" ca="1">_xlfn.XLOOKUP(A155,INDIRECT($A$5&amp;"!$AJ$41:$AJ$406"),INDIRECT($A$5&amp;"!$AK$41:$AK$406"))*SUM($F$3:$I$3)</f>
        <v>0</v>
      </c>
      <c r="C155" s="65" cm="1">
        <f t="array" aca="1" ref="C155" ca="1">_xlfn.XLOOKUP(A155,INDIRECT($A$5&amp;"!$AJ$41:$AJ$406"),INDIRECT($A$5&amp;"!$AL$41:$AL$406"))*SUM($F$3:$I$3)</f>
        <v>45</v>
      </c>
      <c r="D155" s="65" cm="1">
        <f t="array" aca="1" ref="D155" ca="1">_xlfn.XLOOKUP(A155,INDIRECT($A$5&amp;"!$AJ$41:$AJ$406"),INDIRECT($A$5&amp;"!$AO$41:$AO$406"))*SUM($F$3:$I$3)</f>
        <v>42.75</v>
      </c>
      <c r="E155" s="34" cm="1">
        <f t="array" ref="E155">SUMPRODUCT(('PT Storengy'!$B$8:$I$372)*('PT Storengy'!$A$8:$A$372=$A155)*('PT Storengy'!$B$5:$I$5=$A$6)*('PT Storengy'!$B$7:$I$7=$A$7))</f>
        <v>0</v>
      </c>
      <c r="F155" s="107">
        <f t="shared" ca="1" si="20"/>
        <v>36.247582500000036</v>
      </c>
      <c r="G155" s="51">
        <f t="shared" ca="1" si="23"/>
        <v>0.79840999999999995</v>
      </c>
      <c r="H155" s="35" cm="1">
        <f t="array" aca="1" ref="H155" ca="1">IF(ROUND(ROUND(G155,2)-G155,4)=0,_xlfn.XLOOKUP(G155,INDIRECT($A$4&amp;"!$G$41:$G$141"),INDIRECT($A$4&amp;"!$A$41:$A$141"),0,1,1),IF(G155&gt;=1,0,(ROUNDUP(G155,2)-G155)*100*_xlfn.XLOOKUP(G155,INDIRECT($A$4&amp;"!$G$41:$G$141"),INDIRECT($A$4&amp;"!$A$41:$A$141"),0,-1,-1)+(G155-ROUNDDOWN(G155,2))*100*_xlfn.XLOOKUP(G155,INDIRECT($A$4&amp;"!$G$41:$G$141"),INDIRECT($A$4&amp;"!$A$41:$A$141"),0,1,1)))</f>
        <v>0.85079500000000041</v>
      </c>
      <c r="I155" s="66">
        <f t="shared" ca="1" si="24"/>
        <v>319.0481250000002</v>
      </c>
      <c r="J155" s="106" cm="1">
        <f t="array" aca="1" ref="J155" ca="1">IF(COUNTIFS('PTC NaTran'!$K$7:$K$15996,"",'PTC NaTran'!$A$7:$A$15996,J$16,'PTC NaTran'!$D$7:$D$15996,$A155,'PTC NaTran'!$C$7:$C$15996,"DEL")&gt;0,J$14,SUMIFS('PTC NaTran'!$K$7:$K$15996,'PTC NaTran'!$A$7:$A$15996,J$16,'PTC NaTran'!$D$7:$D$15996,$A155,'PTC NaTran'!$C$7:$C$15996,"DEL")*1.0026*$F$4/INDIRECT($A$4&amp;"!D9"))</f>
        <v>375.00000000000006</v>
      </c>
      <c r="K155" s="106" cm="1">
        <f t="array" aca="1" ref="K155" ca="1">IF(COUNTIFS('PTC NaTran'!$K$7:$K$15996,"",'PTC NaTran'!$A$7:$A$15996,K$16,'PTC NaTran'!$D$7:$D$15996,$A155,'PTC NaTran'!$C$7:$C$15996,"DEL")&gt;0,K$14,SUMIFS('PTC NaTran'!$K$7:$K$15996,'PTC NaTran'!$A$7:$A$15996,K$16,'PTC NaTran'!$D$7:$D$15996,$A155,'PTC NaTran'!$C$7:$C$15996,"DEL")*1.0026*$F$4/INDIRECT($A$4&amp;"!D9"))</f>
        <v>375.00000000000006</v>
      </c>
      <c r="L155" s="107">
        <f t="shared" ca="1" si="21"/>
        <v>33.04493099999997</v>
      </c>
      <c r="M155" s="51">
        <f t="shared" ca="1" si="25"/>
        <v>0.72694000000000003</v>
      </c>
      <c r="N155" s="35" cm="1">
        <f t="array" aca="1" ref="N155" ca="1">IF(ROUND(ROUND(M155,2)-M155,4)=0,_xlfn.XLOOKUP(M155,INDIRECT($A$4&amp;"!$G$41:$G$141"),INDIRECT($A$4&amp;"!$A$41:$A$141"),0,1,1),IF(M155&gt;=1,0,(ROUNDUP(M155,2)-M155)*100*_xlfn.XLOOKUP(M155,INDIRECT($A$4&amp;"!$G$41:$G$141"),INDIRECT($A$4&amp;"!$A$41:$A$141"),0,-1,-1)+(M155-ROUNDDOWN(M155,2))*100*_xlfn.XLOOKUP(M155,INDIRECT($A$4&amp;"!$G$41:$G$141"),INDIRECT($A$4&amp;"!$A$41:$A$141"),0,1,1)))</f>
        <v>0.88653000000000071</v>
      </c>
      <c r="O155" s="66">
        <f t="shared" ca="1" si="26"/>
        <v>332.4487500000003</v>
      </c>
      <c r="S155" s="107">
        <f t="shared" ca="1" si="22"/>
        <v>48.302209687499975</v>
      </c>
      <c r="T155" s="51">
        <f t="shared" ca="1" si="27"/>
        <v>1</v>
      </c>
      <c r="U155" s="35" cm="1">
        <f t="array" aca="1" ref="U155" ca="1">IF(ROUND(ROUND(T155,2)-T155,4)=0,_xlfn.XLOOKUP(T155,INDIRECT($A$4&amp;"!$G$41:$G$141"),INDIRECT($A$4&amp;"!$A$41:$A$141"),0,1,1),IF(T155&gt;=1,0,(ROUNDUP(T155,2)-T155)*100*_xlfn.XLOOKUP(T155,INDIRECT($A$4&amp;"!$G$41:$G$141"),INDIRECT($A$4&amp;"!$A$41:$A$141"),0,-1,-1)+(T155-ROUNDDOWN(T155,2))*100*_xlfn.XLOOKUP(T155,INDIRECT($A$4&amp;"!$G$41:$G$141"),INDIRECT($A$4&amp;"!$A$41:$A$141"),0,1,1)))</f>
        <v>0.79999999999999971</v>
      </c>
      <c r="V155" s="66">
        <f t="shared" ca="1" si="28"/>
        <v>299.99999999999994</v>
      </c>
    </row>
    <row r="156" spans="1:22" x14ac:dyDescent="0.35">
      <c r="A156" s="32">
        <f t="shared" si="29"/>
        <v>46617</v>
      </c>
      <c r="B156" s="65" cm="1">
        <f t="array" aca="1" ref="B156" ca="1">_xlfn.XLOOKUP(A156,INDIRECT($A$5&amp;"!$AJ$41:$AJ$406"),INDIRECT($A$5&amp;"!$AK$41:$AK$406"))*SUM($F$3:$I$3)</f>
        <v>0</v>
      </c>
      <c r="C156" s="65" cm="1">
        <f t="array" aca="1" ref="C156" ca="1">_xlfn.XLOOKUP(A156,INDIRECT($A$5&amp;"!$AJ$41:$AJ$406"),INDIRECT($A$5&amp;"!$AL$41:$AL$406"))*SUM($F$3:$I$3)</f>
        <v>45</v>
      </c>
      <c r="D156" s="65" cm="1">
        <f t="array" aca="1" ref="D156" ca="1">_xlfn.XLOOKUP(A156,INDIRECT($A$5&amp;"!$AJ$41:$AJ$406"),INDIRECT($A$5&amp;"!$AO$41:$AO$406"))*SUM($F$3:$I$3)</f>
        <v>42.75</v>
      </c>
      <c r="E156" s="34" cm="1">
        <f t="array" ref="E156">SUMPRODUCT(('PT Storengy'!$B$8:$I$372)*('PT Storengy'!$A$8:$A$372=$A156)*('PT Storengy'!$B$5:$I$5=$A$6)*('PT Storengy'!$B$7:$I$7=$A$7))</f>
        <v>0</v>
      </c>
      <c r="F156" s="107">
        <f t="shared" ca="1" si="20"/>
        <v>36.565816875000039</v>
      </c>
      <c r="G156" s="51">
        <f t="shared" ca="1" si="23"/>
        <v>0.80549999999999999</v>
      </c>
      <c r="H156" s="35" cm="1">
        <f t="array" aca="1" ref="H156" ca="1">IF(ROUND(ROUND(G156,2)-G156,4)=0,_xlfn.XLOOKUP(G156,INDIRECT($A$4&amp;"!$G$41:$G$141"),INDIRECT($A$4&amp;"!$A$41:$A$141"),0,1,1),IF(G156&gt;=1,0,(ROUNDUP(G156,2)-G156)*100*_xlfn.XLOOKUP(G156,INDIRECT($A$4&amp;"!$G$41:$G$141"),INDIRECT($A$4&amp;"!$A$41:$A$141"),0,-1,-1)+(G156-ROUNDDOWN(G156,2))*100*_xlfn.XLOOKUP(G156,INDIRECT($A$4&amp;"!$G$41:$G$141"),INDIRECT($A$4&amp;"!$A$41:$A$141"),0,1,1)))</f>
        <v>0.84862500000000041</v>
      </c>
      <c r="I156" s="66">
        <f t="shared" ca="1" si="24"/>
        <v>318.23437500000023</v>
      </c>
      <c r="J156" s="106" cm="1">
        <f t="array" aca="1" ref="J156" ca="1">IF(COUNTIFS('PTC NaTran'!$K$7:$K$15996,"",'PTC NaTran'!$A$7:$A$15996,J$16,'PTC NaTran'!$D$7:$D$15996,$A156,'PTC NaTran'!$C$7:$C$15996,"DEL")&gt;0,J$14,SUMIFS('PTC NaTran'!$K$7:$K$15996,'PTC NaTran'!$A$7:$A$15996,J$16,'PTC NaTran'!$D$7:$D$15996,$A156,'PTC NaTran'!$C$7:$C$15996,"DEL")*1.0026*$F$4/INDIRECT($A$4&amp;"!D9"))</f>
        <v>375.00000000000006</v>
      </c>
      <c r="K156" s="106" cm="1">
        <f t="array" aca="1" ref="K156" ca="1">IF(COUNTIFS('PTC NaTran'!$K$7:$K$15996,"",'PTC NaTran'!$A$7:$A$15996,K$16,'PTC NaTran'!$D$7:$D$15996,$A156,'PTC NaTran'!$C$7:$C$15996,"DEL")&gt;0,K$14,SUMIFS('PTC NaTran'!$K$7:$K$15996,'PTC NaTran'!$A$7:$A$15996,K$16,'PTC NaTran'!$D$7:$D$15996,$A156,'PTC NaTran'!$C$7:$C$15996,"DEL")*1.0026*$F$4/INDIRECT($A$4&amp;"!D9"))</f>
        <v>375.00000000000006</v>
      </c>
      <c r="L156" s="107">
        <f t="shared" ca="1" si="21"/>
        <v>33.37599412499997</v>
      </c>
      <c r="M156" s="51">
        <f t="shared" ca="1" si="25"/>
        <v>0.73433000000000004</v>
      </c>
      <c r="N156" s="35" cm="1">
        <f t="array" aca="1" ref="N156" ca="1">IF(ROUND(ROUND(M156,2)-M156,4)=0,_xlfn.XLOOKUP(M156,INDIRECT($A$4&amp;"!$G$41:$G$141"),INDIRECT($A$4&amp;"!$A$41:$A$141"),0,1,1),IF(M156&gt;=1,0,(ROUNDUP(M156,2)-M156)*100*_xlfn.XLOOKUP(M156,INDIRECT($A$4&amp;"!$G$41:$G$141"),INDIRECT($A$4&amp;"!$A$41:$A$141"),0,-1,-1)+(M156-ROUNDDOWN(M156,2))*100*_xlfn.XLOOKUP(M156,INDIRECT($A$4&amp;"!$G$41:$G$141"),INDIRECT($A$4&amp;"!$A$41:$A$141"),0,1,1)))</f>
        <v>0.8828350000000007</v>
      </c>
      <c r="O156" s="66">
        <f t="shared" ca="1" si="26"/>
        <v>331.0631250000003</v>
      </c>
      <c r="S156" s="107">
        <f t="shared" ca="1" si="22"/>
        <v>48.602209687499972</v>
      </c>
      <c r="T156" s="51">
        <f t="shared" ca="1" si="27"/>
        <v>1</v>
      </c>
      <c r="U156" s="35" cm="1">
        <f t="array" aca="1" ref="U156" ca="1">IF(ROUND(ROUND(T156,2)-T156,4)=0,_xlfn.XLOOKUP(T156,INDIRECT($A$4&amp;"!$G$41:$G$141"),INDIRECT($A$4&amp;"!$A$41:$A$141"),0,1,1),IF(T156&gt;=1,0,(ROUNDUP(T156,2)-T156)*100*_xlfn.XLOOKUP(T156,INDIRECT($A$4&amp;"!$G$41:$G$141"),INDIRECT($A$4&amp;"!$A$41:$A$141"),0,-1,-1)+(T156-ROUNDDOWN(T156,2))*100*_xlfn.XLOOKUP(T156,INDIRECT($A$4&amp;"!$G$41:$G$141"),INDIRECT($A$4&amp;"!$A$41:$A$141"),0,1,1)))</f>
        <v>0.79999999999999971</v>
      </c>
      <c r="V156" s="66">
        <f t="shared" ca="1" si="28"/>
        <v>299.99999999999994</v>
      </c>
    </row>
    <row r="157" spans="1:22" x14ac:dyDescent="0.35">
      <c r="A157" s="32">
        <f t="shared" si="29"/>
        <v>46618</v>
      </c>
      <c r="B157" s="65" cm="1">
        <f t="array" aca="1" ref="B157" ca="1">_xlfn.XLOOKUP(A157,INDIRECT($A$5&amp;"!$AJ$41:$AJ$406"),INDIRECT($A$5&amp;"!$AK$41:$AK$406"))*SUM($F$3:$I$3)</f>
        <v>0</v>
      </c>
      <c r="C157" s="65" cm="1">
        <f t="array" aca="1" ref="C157" ca="1">_xlfn.XLOOKUP(A157,INDIRECT($A$5&amp;"!$AJ$41:$AJ$406"),INDIRECT($A$5&amp;"!$AL$41:$AL$406"))*SUM($F$3:$I$3)</f>
        <v>45</v>
      </c>
      <c r="D157" s="65" cm="1">
        <f t="array" aca="1" ref="D157" ca="1">_xlfn.XLOOKUP(A157,INDIRECT($A$5&amp;"!$AJ$41:$AJ$406"),INDIRECT($A$5&amp;"!$AO$41:$AO$406"))*SUM($F$3:$I$3)</f>
        <v>42.75</v>
      </c>
      <c r="E157" s="34" cm="1">
        <f t="array" ref="E157">SUMPRODUCT(('PT Storengy'!$B$8:$I$372)*('PT Storengy'!$A$8:$A$372=$A157)*('PT Storengy'!$B$5:$I$5=$A$6)*('PT Storengy'!$B$7:$I$7=$A$7))</f>
        <v>0</v>
      </c>
      <c r="F157" s="107">
        <f t="shared" ca="1" si="20"/>
        <v>36.883388437500038</v>
      </c>
      <c r="G157" s="51">
        <f t="shared" ca="1" si="23"/>
        <v>0.81257000000000001</v>
      </c>
      <c r="H157" s="35" cm="1">
        <f t="array" aca="1" ref="H157" ca="1">IF(ROUND(ROUND(G157,2)-G157,4)=0,_xlfn.XLOOKUP(G157,INDIRECT($A$4&amp;"!$G$41:$G$141"),INDIRECT($A$4&amp;"!$A$41:$A$141"),0,1,1),IF(G157&gt;=1,0,(ROUNDUP(G157,2)-G157)*100*_xlfn.XLOOKUP(G157,INDIRECT($A$4&amp;"!$G$41:$G$141"),INDIRECT($A$4&amp;"!$A$41:$A$141"),0,-1,-1)+(G157-ROUNDDOWN(G157,2))*100*_xlfn.XLOOKUP(G157,INDIRECT($A$4&amp;"!$G$41:$G$141"),INDIRECT($A$4&amp;"!$A$41:$A$141"),0,1,1)))</f>
        <v>0.84685750000000048</v>
      </c>
      <c r="I157" s="66">
        <f t="shared" ca="1" si="24"/>
        <v>317.57156250000025</v>
      </c>
      <c r="J157" s="106" cm="1">
        <f t="array" aca="1" ref="J157" ca="1">IF(COUNTIFS('PTC NaTran'!$K$7:$K$15996,"",'PTC NaTran'!$A$7:$A$15996,J$16,'PTC NaTran'!$D$7:$D$15996,$A157,'PTC NaTran'!$C$7:$C$15996,"DEL")&gt;0,J$14,SUMIFS('PTC NaTran'!$K$7:$K$15996,'PTC NaTran'!$A$7:$A$15996,J$16,'PTC NaTran'!$D$7:$D$15996,$A157,'PTC NaTran'!$C$7:$C$15996,"DEL")*1.0026*$F$4/INDIRECT($A$4&amp;"!D9"))</f>
        <v>375.00000000000006</v>
      </c>
      <c r="K157" s="106" cm="1">
        <f t="array" aca="1" ref="K157" ca="1">IF(COUNTIFS('PTC NaTran'!$K$7:$K$15996,"",'PTC NaTran'!$A$7:$A$15996,K$16,'PTC NaTran'!$D$7:$D$15996,$A157,'PTC NaTran'!$C$7:$C$15996,"DEL")&gt;0,K$14,SUMIFS('PTC NaTran'!$K$7:$K$15996,'PTC NaTran'!$A$7:$A$15996,K$16,'PTC NaTran'!$D$7:$D$15996,$A157,'PTC NaTran'!$C$7:$C$15996,"DEL")*1.0026*$F$4/INDIRECT($A$4&amp;"!D9"))</f>
        <v>375.00000000000006</v>
      </c>
      <c r="L157" s="107">
        <f t="shared" ca="1" si="21"/>
        <v>33.705677249999972</v>
      </c>
      <c r="M157" s="51">
        <f t="shared" ca="1" si="25"/>
        <v>0.74168999999999996</v>
      </c>
      <c r="N157" s="35" cm="1">
        <f t="array" aca="1" ref="N157" ca="1">IF(ROUND(ROUND(M157,2)-M157,4)=0,_xlfn.XLOOKUP(M157,INDIRECT($A$4&amp;"!$G$41:$G$141"),INDIRECT($A$4&amp;"!$A$41:$A$141"),0,1,1),IF(M157&gt;=1,0,(ROUNDUP(M157,2)-M157)*100*_xlfn.XLOOKUP(M157,INDIRECT($A$4&amp;"!$G$41:$G$141"),INDIRECT($A$4&amp;"!$A$41:$A$141"),0,-1,-1)+(M157-ROUNDDOWN(M157,2))*100*_xlfn.XLOOKUP(M157,INDIRECT($A$4&amp;"!$G$41:$G$141"),INDIRECT($A$4&amp;"!$A$41:$A$141"),0,1,1)))</f>
        <v>0.87915500000000069</v>
      </c>
      <c r="O157" s="66">
        <f t="shared" ca="1" si="26"/>
        <v>329.6831250000003</v>
      </c>
      <c r="S157" s="107">
        <f t="shared" ca="1" si="22"/>
        <v>48.902209687499969</v>
      </c>
      <c r="T157" s="51">
        <f t="shared" ca="1" si="27"/>
        <v>1</v>
      </c>
      <c r="U157" s="35" cm="1">
        <f t="array" aca="1" ref="U157" ca="1">IF(ROUND(ROUND(T157,2)-T157,4)=0,_xlfn.XLOOKUP(T157,INDIRECT($A$4&amp;"!$G$41:$G$141"),INDIRECT($A$4&amp;"!$A$41:$A$141"),0,1,1),IF(T157&gt;=1,0,(ROUNDUP(T157,2)-T157)*100*_xlfn.XLOOKUP(T157,INDIRECT($A$4&amp;"!$G$41:$G$141"),INDIRECT($A$4&amp;"!$A$41:$A$141"),0,-1,-1)+(T157-ROUNDDOWN(T157,2))*100*_xlfn.XLOOKUP(T157,INDIRECT($A$4&amp;"!$G$41:$G$141"),INDIRECT($A$4&amp;"!$A$41:$A$141"),0,1,1)))</f>
        <v>0.79999999999999971</v>
      </c>
      <c r="V157" s="66">
        <f t="shared" ca="1" si="28"/>
        <v>299.99999999999994</v>
      </c>
    </row>
    <row r="158" spans="1:22" x14ac:dyDescent="0.35">
      <c r="A158" s="32">
        <f t="shared" si="29"/>
        <v>46619</v>
      </c>
      <c r="B158" s="65" cm="1">
        <f t="array" aca="1" ref="B158" ca="1">_xlfn.XLOOKUP(A158,INDIRECT($A$5&amp;"!$AJ$41:$AJ$406"),INDIRECT($A$5&amp;"!$AK$41:$AK$406"))*SUM($F$3:$I$3)</f>
        <v>0</v>
      </c>
      <c r="C158" s="65" cm="1">
        <f t="array" aca="1" ref="C158" ca="1">_xlfn.XLOOKUP(A158,INDIRECT($A$5&amp;"!$AJ$41:$AJ$406"),INDIRECT($A$5&amp;"!$AL$41:$AL$406"))*SUM($F$3:$I$3)</f>
        <v>45</v>
      </c>
      <c r="D158" s="65" cm="1">
        <f t="array" aca="1" ref="D158" ca="1">_xlfn.XLOOKUP(A158,INDIRECT($A$5&amp;"!$AJ$41:$AJ$406"),INDIRECT($A$5&amp;"!$AO$41:$AO$406"))*SUM($F$3:$I$3)</f>
        <v>42.75</v>
      </c>
      <c r="E158" s="34" cm="1">
        <f t="array" ref="E158">SUMPRODUCT(('PT Storengy'!$B$8:$I$372)*('PT Storengy'!$A$8:$A$372=$A158)*('PT Storengy'!$B$5:$I$5=$A$6)*('PT Storengy'!$B$7:$I$7=$A$7))</f>
        <v>0</v>
      </c>
      <c r="F158" s="107">
        <f t="shared" ca="1" si="20"/>
        <v>37.200298125000039</v>
      </c>
      <c r="G158" s="51">
        <f t="shared" ca="1" si="23"/>
        <v>0.81962999999999997</v>
      </c>
      <c r="H158" s="35" cm="1">
        <f t="array" aca="1" ref="H158" ca="1">IF(ROUND(ROUND(G158,2)-G158,4)=0,_xlfn.XLOOKUP(G158,INDIRECT($A$4&amp;"!$G$41:$G$141"),INDIRECT($A$4&amp;"!$A$41:$A$141"),0,1,1),IF(G158&gt;=1,0,(ROUNDUP(G158,2)-G158)*100*_xlfn.XLOOKUP(G158,INDIRECT($A$4&amp;"!$G$41:$G$141"),INDIRECT($A$4&amp;"!$A$41:$A$141"),0,-1,-1)+(G158-ROUNDDOWN(G158,2))*100*_xlfn.XLOOKUP(G158,INDIRECT($A$4&amp;"!$G$41:$G$141"),INDIRECT($A$4&amp;"!$A$41:$A$141"),0,1,1)))</f>
        <v>0.84509250000000047</v>
      </c>
      <c r="I158" s="66">
        <f t="shared" ca="1" si="24"/>
        <v>316.90968750000025</v>
      </c>
      <c r="J158" s="106" cm="1">
        <f t="array" aca="1" ref="J158" ca="1">IF(COUNTIFS('PTC NaTran'!$K$7:$K$15996,"",'PTC NaTran'!$A$7:$A$15996,J$16,'PTC NaTran'!$D$7:$D$15996,$A158,'PTC NaTran'!$C$7:$C$15996,"DEL")&gt;0,J$14,SUMIFS('PTC NaTran'!$K$7:$K$15996,'PTC NaTran'!$A$7:$A$15996,J$16,'PTC NaTran'!$D$7:$D$15996,$A158,'PTC NaTran'!$C$7:$C$15996,"DEL")*1.0026*$F$4/INDIRECT($A$4&amp;"!D9"))</f>
        <v>375.00000000000006</v>
      </c>
      <c r="K158" s="106" cm="1">
        <f t="array" aca="1" ref="K158" ca="1">IF(COUNTIFS('PTC NaTran'!$K$7:$K$15996,"",'PTC NaTran'!$A$7:$A$15996,K$16,'PTC NaTran'!$D$7:$D$15996,$A158,'PTC NaTran'!$C$7:$C$15996,"DEL")&gt;0,K$14,SUMIFS('PTC NaTran'!$K$7:$K$15996,'PTC NaTran'!$A$7:$A$15996,K$16,'PTC NaTran'!$D$7:$D$15996,$A158,'PTC NaTran'!$C$7:$C$15996,"DEL")*1.0026*$F$4/INDIRECT($A$4&amp;"!D9"))</f>
        <v>375.00000000000006</v>
      </c>
      <c r="L158" s="107">
        <f t="shared" ca="1" si="21"/>
        <v>34.03398599999997</v>
      </c>
      <c r="M158" s="51">
        <f t="shared" ca="1" si="25"/>
        <v>0.74902000000000002</v>
      </c>
      <c r="N158" s="35" cm="1">
        <f t="array" aca="1" ref="N158" ca="1">IF(ROUND(ROUND(M158,2)-M158,4)=0,_xlfn.XLOOKUP(M158,INDIRECT($A$4&amp;"!$G$41:$G$141"),INDIRECT($A$4&amp;"!$A$41:$A$141"),0,1,1),IF(M158&gt;=1,0,(ROUNDUP(M158,2)-M158)*100*_xlfn.XLOOKUP(M158,INDIRECT($A$4&amp;"!$G$41:$G$141"),INDIRECT($A$4&amp;"!$A$41:$A$141"),0,-1,-1)+(M158-ROUNDDOWN(M158,2))*100*_xlfn.XLOOKUP(M158,INDIRECT($A$4&amp;"!$G$41:$G$141"),INDIRECT($A$4&amp;"!$A$41:$A$141"),0,1,1)))</f>
        <v>0.87549000000000066</v>
      </c>
      <c r="O158" s="66">
        <f t="shared" ca="1" si="26"/>
        <v>328.30875000000032</v>
      </c>
      <c r="S158" s="107">
        <f t="shared" ca="1" si="22"/>
        <v>49.202209687499966</v>
      </c>
      <c r="T158" s="51">
        <f t="shared" ca="1" si="27"/>
        <v>1</v>
      </c>
      <c r="U158" s="35" cm="1">
        <f t="array" aca="1" ref="U158" ca="1">IF(ROUND(ROUND(T158,2)-T158,4)=0,_xlfn.XLOOKUP(T158,INDIRECT($A$4&amp;"!$G$41:$G$141"),INDIRECT($A$4&amp;"!$A$41:$A$141"),0,1,1),IF(T158&gt;=1,0,(ROUNDUP(T158,2)-T158)*100*_xlfn.XLOOKUP(T158,INDIRECT($A$4&amp;"!$G$41:$G$141"),INDIRECT($A$4&amp;"!$A$41:$A$141"),0,-1,-1)+(T158-ROUNDDOWN(T158,2))*100*_xlfn.XLOOKUP(T158,INDIRECT($A$4&amp;"!$G$41:$G$141"),INDIRECT($A$4&amp;"!$A$41:$A$141"),0,1,1)))</f>
        <v>0.79999999999999971</v>
      </c>
      <c r="V158" s="66">
        <f t="shared" ca="1" si="28"/>
        <v>299.99999999999994</v>
      </c>
    </row>
    <row r="159" spans="1:22" x14ac:dyDescent="0.35">
      <c r="A159" s="32">
        <f t="shared" si="29"/>
        <v>46620</v>
      </c>
      <c r="B159" s="65" cm="1">
        <f t="array" aca="1" ref="B159" ca="1">_xlfn.XLOOKUP(A159,INDIRECT($A$5&amp;"!$AJ$41:$AJ$406"),INDIRECT($A$5&amp;"!$AK$41:$AK$406"))*SUM($F$3:$I$3)</f>
        <v>0</v>
      </c>
      <c r="C159" s="65" cm="1">
        <f t="array" aca="1" ref="C159" ca="1">_xlfn.XLOOKUP(A159,INDIRECT($A$5&amp;"!$AJ$41:$AJ$406"),INDIRECT($A$5&amp;"!$AL$41:$AL$406"))*SUM($F$3:$I$3)</f>
        <v>45</v>
      </c>
      <c r="D159" s="65" cm="1">
        <f t="array" aca="1" ref="D159" ca="1">_xlfn.XLOOKUP(A159,INDIRECT($A$5&amp;"!$AJ$41:$AJ$406"),INDIRECT($A$5&amp;"!$AO$41:$AO$406"))*SUM($F$3:$I$3)</f>
        <v>42.75</v>
      </c>
      <c r="E159" s="34" cm="1">
        <f t="array" ref="E159">SUMPRODUCT(('PT Storengy'!$B$8:$I$372)*('PT Storengy'!$A$8:$A$372=$A159)*('PT Storengy'!$B$5:$I$5=$A$6)*('PT Storengy'!$B$7:$I$7=$A$7))</f>
        <v>0</v>
      </c>
      <c r="F159" s="107">
        <f t="shared" ca="1" si="20"/>
        <v>37.516547812500036</v>
      </c>
      <c r="G159" s="51">
        <f t="shared" ca="1" si="23"/>
        <v>0.82667000000000002</v>
      </c>
      <c r="H159" s="35" cm="1">
        <f t="array" aca="1" ref="H159" ca="1">IF(ROUND(ROUND(G159,2)-G159,4)=0,_xlfn.XLOOKUP(G159,INDIRECT($A$4&amp;"!$G$41:$G$141"),INDIRECT($A$4&amp;"!$A$41:$A$141"),0,1,1),IF(G159&gt;=1,0,(ROUNDUP(G159,2)-G159)*100*_xlfn.XLOOKUP(G159,INDIRECT($A$4&amp;"!$G$41:$G$141"),INDIRECT($A$4&amp;"!$A$41:$A$141"),0,-1,-1)+(G159-ROUNDDOWN(G159,2))*100*_xlfn.XLOOKUP(G159,INDIRECT($A$4&amp;"!$G$41:$G$141"),INDIRECT($A$4&amp;"!$A$41:$A$141"),0,1,1)))</f>
        <v>0.84333250000000048</v>
      </c>
      <c r="I159" s="66">
        <f t="shared" ca="1" si="24"/>
        <v>316.24968750000022</v>
      </c>
      <c r="J159" s="106" cm="1">
        <f t="array" aca="1" ref="J159" ca="1">IF(COUNTIFS('PTC NaTran'!$K$7:$K$15996,"",'PTC NaTran'!$A$7:$A$15996,J$16,'PTC NaTran'!$D$7:$D$15996,$A159,'PTC NaTran'!$C$7:$C$15996,"DEL")&gt;0,J$14,SUMIFS('PTC NaTran'!$K$7:$K$15996,'PTC NaTran'!$A$7:$A$15996,J$16,'PTC NaTran'!$D$7:$D$15996,$A159,'PTC NaTran'!$C$7:$C$15996,"DEL")*1.0026*$F$4/INDIRECT($A$4&amp;"!D9"))</f>
        <v>375.00000000000006</v>
      </c>
      <c r="K159" s="106" cm="1">
        <f t="array" aca="1" ref="K159" ca="1">IF(COUNTIFS('PTC NaTran'!$K$7:$K$15996,"",'PTC NaTran'!$A$7:$A$15996,K$16,'PTC NaTran'!$D$7:$D$15996,$A159,'PTC NaTran'!$C$7:$C$15996,"DEL")&gt;0,K$14,SUMIFS('PTC NaTran'!$K$7:$K$15996,'PTC NaTran'!$A$7:$A$15996,K$16,'PTC NaTran'!$D$7:$D$15996,$A159,'PTC NaTran'!$C$7:$C$15996,"DEL")*1.0026*$F$4/INDIRECT($A$4&amp;"!D9"))</f>
        <v>375.00000000000006</v>
      </c>
      <c r="L159" s="107">
        <f t="shared" ca="1" si="21"/>
        <v>34.360927874999973</v>
      </c>
      <c r="M159" s="51">
        <f t="shared" ca="1" si="25"/>
        <v>0.75631000000000004</v>
      </c>
      <c r="N159" s="35" cm="1">
        <f t="array" aca="1" ref="N159" ca="1">IF(ROUND(ROUND(M159,2)-M159,4)=0,_xlfn.XLOOKUP(M159,INDIRECT($A$4&amp;"!$G$41:$G$141"),INDIRECT($A$4&amp;"!$A$41:$A$141"),0,1,1),IF(M159&gt;=1,0,(ROUNDUP(M159,2)-M159)*100*_xlfn.XLOOKUP(M159,INDIRECT($A$4&amp;"!$G$41:$G$141"),INDIRECT($A$4&amp;"!$A$41:$A$141"),0,-1,-1)+(M159-ROUNDDOWN(M159,2))*100*_xlfn.XLOOKUP(M159,INDIRECT($A$4&amp;"!$G$41:$G$141"),INDIRECT($A$4&amp;"!$A$41:$A$141"),0,1,1)))</f>
        <v>0.87184500000000065</v>
      </c>
      <c r="O159" s="66">
        <f t="shared" ca="1" si="26"/>
        <v>326.94187500000027</v>
      </c>
      <c r="S159" s="107">
        <f t="shared" ca="1" si="22"/>
        <v>49.502209687499963</v>
      </c>
      <c r="T159" s="51">
        <f t="shared" ca="1" si="27"/>
        <v>1</v>
      </c>
      <c r="U159" s="35" cm="1">
        <f t="array" aca="1" ref="U159" ca="1">IF(ROUND(ROUND(T159,2)-T159,4)=0,_xlfn.XLOOKUP(T159,INDIRECT($A$4&amp;"!$G$41:$G$141"),INDIRECT($A$4&amp;"!$A$41:$A$141"),0,1,1),IF(T159&gt;=1,0,(ROUNDUP(T159,2)-T159)*100*_xlfn.XLOOKUP(T159,INDIRECT($A$4&amp;"!$G$41:$G$141"),INDIRECT($A$4&amp;"!$A$41:$A$141"),0,-1,-1)+(T159-ROUNDDOWN(T159,2))*100*_xlfn.XLOOKUP(T159,INDIRECT($A$4&amp;"!$G$41:$G$141"),INDIRECT($A$4&amp;"!$A$41:$A$141"),0,1,1)))</f>
        <v>0.79999999999999971</v>
      </c>
      <c r="V159" s="66">
        <f t="shared" ca="1" si="28"/>
        <v>299.99999999999994</v>
      </c>
    </row>
    <row r="160" spans="1:22" x14ac:dyDescent="0.35">
      <c r="A160" s="32">
        <f t="shared" si="29"/>
        <v>46621</v>
      </c>
      <c r="B160" s="65" cm="1">
        <f t="array" aca="1" ref="B160" ca="1">_xlfn.XLOOKUP(A160,INDIRECT($A$5&amp;"!$AJ$41:$AJ$406"),INDIRECT($A$5&amp;"!$AK$41:$AK$406"))*SUM($F$3:$I$3)</f>
        <v>0</v>
      </c>
      <c r="C160" s="65" cm="1">
        <f t="array" aca="1" ref="C160" ca="1">_xlfn.XLOOKUP(A160,INDIRECT($A$5&amp;"!$AJ$41:$AJ$406"),INDIRECT($A$5&amp;"!$AL$41:$AL$406"))*SUM($F$3:$I$3)</f>
        <v>45</v>
      </c>
      <c r="D160" s="65" cm="1">
        <f t="array" aca="1" ref="D160" ca="1">_xlfn.XLOOKUP(A160,INDIRECT($A$5&amp;"!$AJ$41:$AJ$406"),INDIRECT($A$5&amp;"!$AO$41:$AO$406"))*SUM($F$3:$I$3)</f>
        <v>42.75</v>
      </c>
      <c r="E160" s="34" cm="1">
        <f t="array" ref="E160">SUMPRODUCT(('PT Storengy'!$B$8:$I$372)*('PT Storengy'!$A$8:$A$372=$A160)*('PT Storengy'!$B$5:$I$5=$A$6)*('PT Storengy'!$B$7:$I$7=$A$7))</f>
        <v>0</v>
      </c>
      <c r="F160" s="107">
        <f t="shared" ca="1" si="20"/>
        <v>37.832138437500035</v>
      </c>
      <c r="G160" s="51">
        <f t="shared" ca="1" si="23"/>
        <v>0.8337</v>
      </c>
      <c r="H160" s="35" cm="1">
        <f t="array" aca="1" ref="H160" ca="1">IF(ROUND(ROUND(G160,2)-G160,4)=0,_xlfn.XLOOKUP(G160,INDIRECT($A$4&amp;"!$G$41:$G$141"),INDIRECT($A$4&amp;"!$A$41:$A$141"),0,1,1),IF(G160&gt;=1,0,(ROUNDUP(G160,2)-G160)*100*_xlfn.XLOOKUP(G160,INDIRECT($A$4&amp;"!$G$41:$G$141"),INDIRECT($A$4&amp;"!$A$41:$A$141"),0,-1,-1)+(G160-ROUNDDOWN(G160,2))*100*_xlfn.XLOOKUP(G160,INDIRECT($A$4&amp;"!$G$41:$G$141"),INDIRECT($A$4&amp;"!$A$41:$A$141"),0,1,1)))</f>
        <v>0.84157500000000041</v>
      </c>
      <c r="I160" s="66">
        <f t="shared" ca="1" si="24"/>
        <v>315.59062500000022</v>
      </c>
      <c r="J160" s="106" cm="1">
        <f t="array" aca="1" ref="J160" ca="1">IF(COUNTIFS('PTC NaTran'!$K$7:$K$15996,"",'PTC NaTran'!$A$7:$A$15996,J$16,'PTC NaTran'!$D$7:$D$15996,$A160,'PTC NaTran'!$C$7:$C$15996,"DEL")&gt;0,J$14,SUMIFS('PTC NaTran'!$K$7:$K$15996,'PTC NaTran'!$A$7:$A$15996,J$16,'PTC NaTran'!$D$7:$D$15996,$A160,'PTC NaTran'!$C$7:$C$15996,"DEL")*1.0026*$F$4/INDIRECT($A$4&amp;"!D9"))</f>
        <v>375.00000000000006</v>
      </c>
      <c r="K160" s="106" cm="1">
        <f t="array" aca="1" ref="K160" ca="1">IF(COUNTIFS('PTC NaTran'!$K$7:$K$15996,"",'PTC NaTran'!$A$7:$A$15996,K$16,'PTC NaTran'!$D$7:$D$15996,$A160,'PTC NaTran'!$C$7:$C$15996,"DEL")&gt;0,K$14,SUMIFS('PTC NaTran'!$K$7:$K$15996,'PTC NaTran'!$A$7:$A$15996,K$16,'PTC NaTran'!$D$7:$D$15996,$A160,'PTC NaTran'!$C$7:$C$15996,"DEL")*1.0026*$F$4/INDIRECT($A$4&amp;"!D9"))</f>
        <v>375.00000000000006</v>
      </c>
      <c r="L160" s="107">
        <f t="shared" ca="1" si="21"/>
        <v>34.686506624999971</v>
      </c>
      <c r="M160" s="51">
        <f t="shared" ca="1" si="25"/>
        <v>0.76358000000000004</v>
      </c>
      <c r="N160" s="35" cm="1">
        <f t="array" aca="1" ref="N160" ca="1">IF(ROUND(ROUND(M160,2)-M160,4)=0,_xlfn.XLOOKUP(M160,INDIRECT($A$4&amp;"!$G$41:$G$141"),INDIRECT($A$4&amp;"!$A$41:$A$141"),0,1,1),IF(M160&gt;=1,0,(ROUNDUP(M160,2)-M160)*100*_xlfn.XLOOKUP(M160,INDIRECT($A$4&amp;"!$G$41:$G$141"),INDIRECT($A$4&amp;"!$A$41:$A$141"),0,-1,-1)+(M160-ROUNDDOWN(M160,2))*100*_xlfn.XLOOKUP(M160,INDIRECT($A$4&amp;"!$G$41:$G$141"),INDIRECT($A$4&amp;"!$A$41:$A$141"),0,1,1)))</f>
        <v>0.86821000000000059</v>
      </c>
      <c r="O160" s="66">
        <f t="shared" ca="1" si="26"/>
        <v>325.5787500000003</v>
      </c>
      <c r="S160" s="107">
        <f t="shared" ca="1" si="22"/>
        <v>49.80220968749996</v>
      </c>
      <c r="T160" s="51">
        <f t="shared" ca="1" si="27"/>
        <v>1</v>
      </c>
      <c r="U160" s="35" cm="1">
        <f t="array" aca="1" ref="U160" ca="1">IF(ROUND(ROUND(T160,2)-T160,4)=0,_xlfn.XLOOKUP(T160,INDIRECT($A$4&amp;"!$G$41:$G$141"),INDIRECT($A$4&amp;"!$A$41:$A$141"),0,1,1),IF(T160&gt;=1,0,(ROUNDUP(T160,2)-T160)*100*_xlfn.XLOOKUP(T160,INDIRECT($A$4&amp;"!$G$41:$G$141"),INDIRECT($A$4&amp;"!$A$41:$A$141"),0,-1,-1)+(T160-ROUNDDOWN(T160,2))*100*_xlfn.XLOOKUP(T160,INDIRECT($A$4&amp;"!$G$41:$G$141"),INDIRECT($A$4&amp;"!$A$41:$A$141"),0,1,1)))</f>
        <v>0.79999999999999971</v>
      </c>
      <c r="V160" s="66">
        <f t="shared" ca="1" si="28"/>
        <v>299.99999999999994</v>
      </c>
    </row>
    <row r="161" spans="1:22" x14ac:dyDescent="0.35">
      <c r="A161" s="32">
        <f t="shared" si="29"/>
        <v>46622</v>
      </c>
      <c r="B161" s="65" cm="1">
        <f t="array" aca="1" ref="B161" ca="1">_xlfn.XLOOKUP(A161,INDIRECT($A$5&amp;"!$AJ$41:$AJ$406"),INDIRECT($A$5&amp;"!$AK$41:$AK$406"))*SUM($F$3:$I$3)</f>
        <v>0</v>
      </c>
      <c r="C161" s="65" cm="1">
        <f t="array" aca="1" ref="C161" ca="1">_xlfn.XLOOKUP(A161,INDIRECT($A$5&amp;"!$AJ$41:$AJ$406"),INDIRECT($A$5&amp;"!$AL$41:$AL$406"))*SUM($F$3:$I$3)</f>
        <v>45</v>
      </c>
      <c r="D161" s="65" cm="1">
        <f t="array" aca="1" ref="D161" ca="1">_xlfn.XLOOKUP(A161,INDIRECT($A$5&amp;"!$AJ$41:$AJ$406"),INDIRECT($A$5&amp;"!$AO$41:$AO$406"))*SUM($F$3:$I$3)</f>
        <v>42.75</v>
      </c>
      <c r="E161" s="34" cm="1">
        <f t="array" ref="E161">SUMPRODUCT(('PT Storengy'!$B$8:$I$372)*('PT Storengy'!$A$8:$A$372=$A161)*('PT Storengy'!$B$5:$I$5=$A$6)*('PT Storengy'!$B$7:$I$7=$A$7))</f>
        <v>0</v>
      </c>
      <c r="F161" s="107">
        <f t="shared" ca="1" si="20"/>
        <v>38.147071875000037</v>
      </c>
      <c r="G161" s="51">
        <f t="shared" ca="1" si="23"/>
        <v>0.84070999999999996</v>
      </c>
      <c r="H161" s="35" cm="1">
        <f t="array" aca="1" ref="H161" ca="1">IF(ROUND(ROUND(G161,2)-G161,4)=0,_xlfn.XLOOKUP(G161,INDIRECT($A$4&amp;"!$G$41:$G$141"),INDIRECT($A$4&amp;"!$A$41:$A$141"),0,1,1),IF(G161&gt;=1,0,(ROUNDUP(G161,2)-G161)*100*_xlfn.XLOOKUP(G161,INDIRECT($A$4&amp;"!$G$41:$G$141"),INDIRECT($A$4&amp;"!$A$41:$A$141"),0,-1,-1)+(G161-ROUNDDOWN(G161,2))*100*_xlfn.XLOOKUP(G161,INDIRECT($A$4&amp;"!$G$41:$G$141"),INDIRECT($A$4&amp;"!$A$41:$A$141"),0,1,1)))</f>
        <v>0.83982250000000047</v>
      </c>
      <c r="I161" s="66">
        <f t="shared" ca="1" si="24"/>
        <v>314.93343750000025</v>
      </c>
      <c r="J161" s="106" cm="1">
        <f t="array" aca="1" ref="J161" ca="1">IF(COUNTIFS('PTC NaTran'!$K$7:$K$15996,"",'PTC NaTran'!$A$7:$A$15996,J$16,'PTC NaTran'!$D$7:$D$15996,$A161,'PTC NaTran'!$C$7:$C$15996,"DEL")&gt;0,J$14,SUMIFS('PTC NaTran'!$K$7:$K$15996,'PTC NaTran'!$A$7:$A$15996,J$16,'PTC NaTran'!$D$7:$D$15996,$A161,'PTC NaTran'!$C$7:$C$15996,"DEL")*1.0026*$F$4/INDIRECT($A$4&amp;"!D9"))</f>
        <v>375.00000000000006</v>
      </c>
      <c r="K161" s="106" cm="1">
        <f t="array" aca="1" ref="K161" ca="1">IF(COUNTIFS('PTC NaTran'!$K$7:$K$15996,"",'PTC NaTran'!$A$7:$A$15996,K$16,'PTC NaTran'!$D$7:$D$15996,$A161,'PTC NaTran'!$C$7:$C$15996,"DEL")&gt;0,K$14,SUMIFS('PTC NaTran'!$K$7:$K$15996,'PTC NaTran'!$A$7:$A$15996,K$16,'PTC NaTran'!$D$7:$D$15996,$A161,'PTC NaTran'!$C$7:$C$15996,"DEL")*1.0026*$F$4/INDIRECT($A$4&amp;"!D9"))</f>
        <v>375.00000000000006</v>
      </c>
      <c r="L161" s="107">
        <f t="shared" ca="1" si="21"/>
        <v>35.010729749999975</v>
      </c>
      <c r="M161" s="51">
        <f t="shared" ca="1" si="25"/>
        <v>0.77081</v>
      </c>
      <c r="N161" s="35" cm="1">
        <f t="array" aca="1" ref="N161" ca="1">IF(ROUND(ROUND(M161,2)-M161,4)=0,_xlfn.XLOOKUP(M161,INDIRECT($A$4&amp;"!$G$41:$G$141"),INDIRECT($A$4&amp;"!$A$41:$A$141"),0,1,1),IF(M161&gt;=1,0,(ROUNDUP(M161,2)-M161)*100*_xlfn.XLOOKUP(M161,INDIRECT($A$4&amp;"!$G$41:$G$141"),INDIRECT($A$4&amp;"!$A$41:$A$141"),0,-1,-1)+(M161-ROUNDDOWN(M161,2))*100*_xlfn.XLOOKUP(M161,INDIRECT($A$4&amp;"!$G$41:$G$141"),INDIRECT($A$4&amp;"!$A$41:$A$141"),0,1,1)))</f>
        <v>0.86459500000000078</v>
      </c>
      <c r="O161" s="66">
        <f t="shared" ca="1" si="26"/>
        <v>324.22312500000032</v>
      </c>
      <c r="S161" s="107">
        <f t="shared" ca="1" si="22"/>
        <v>50.102209687499958</v>
      </c>
      <c r="T161" s="51">
        <f t="shared" ca="1" si="27"/>
        <v>1</v>
      </c>
      <c r="U161" s="35" cm="1">
        <f t="array" aca="1" ref="U161" ca="1">IF(ROUND(ROUND(T161,2)-T161,4)=0,_xlfn.XLOOKUP(T161,INDIRECT($A$4&amp;"!$G$41:$G$141"),INDIRECT($A$4&amp;"!$A$41:$A$141"),0,1,1),IF(T161&gt;=1,0,(ROUNDUP(T161,2)-T161)*100*_xlfn.XLOOKUP(T161,INDIRECT($A$4&amp;"!$G$41:$G$141"),INDIRECT($A$4&amp;"!$A$41:$A$141"),0,-1,-1)+(T161-ROUNDDOWN(T161,2))*100*_xlfn.XLOOKUP(T161,INDIRECT($A$4&amp;"!$G$41:$G$141"),INDIRECT($A$4&amp;"!$A$41:$A$141"),0,1,1)))</f>
        <v>0.79999999999999971</v>
      </c>
      <c r="V161" s="66">
        <f t="shared" ca="1" si="28"/>
        <v>299.99999999999994</v>
      </c>
    </row>
    <row r="162" spans="1:22" x14ac:dyDescent="0.35">
      <c r="A162" s="32">
        <f t="shared" si="29"/>
        <v>46623</v>
      </c>
      <c r="B162" s="65" cm="1">
        <f t="array" aca="1" ref="B162" ca="1">_xlfn.XLOOKUP(A162,INDIRECT($A$5&amp;"!$AJ$41:$AJ$406"),INDIRECT($A$5&amp;"!$AK$41:$AK$406"))*SUM($F$3:$I$3)</f>
        <v>0</v>
      </c>
      <c r="C162" s="65" cm="1">
        <f t="array" aca="1" ref="C162" ca="1">_xlfn.XLOOKUP(A162,INDIRECT($A$5&amp;"!$AJ$41:$AJ$406"),INDIRECT($A$5&amp;"!$AL$41:$AL$406"))*SUM($F$3:$I$3)</f>
        <v>45</v>
      </c>
      <c r="D162" s="65" cm="1">
        <f t="array" aca="1" ref="D162" ca="1">_xlfn.XLOOKUP(A162,INDIRECT($A$5&amp;"!$AJ$41:$AJ$406"),INDIRECT($A$5&amp;"!$AO$41:$AO$406"))*SUM($F$3:$I$3)</f>
        <v>42.75</v>
      </c>
      <c r="E162" s="34" cm="1">
        <f t="array" ref="E162">SUMPRODUCT(('PT Storengy'!$B$8:$I$372)*('PT Storengy'!$A$8:$A$372=$A162)*('PT Storengy'!$B$5:$I$5=$A$6)*('PT Storengy'!$B$7:$I$7=$A$7))</f>
        <v>0</v>
      </c>
      <c r="F162" s="107">
        <f t="shared" ca="1" si="20"/>
        <v>38.461349062500041</v>
      </c>
      <c r="G162" s="51">
        <f t="shared" ca="1" si="23"/>
        <v>0.84770999999999996</v>
      </c>
      <c r="H162" s="35" cm="1">
        <f t="array" aca="1" ref="H162" ca="1">IF(ROUND(ROUND(G162,2)-G162,4)=0,_xlfn.XLOOKUP(G162,INDIRECT($A$4&amp;"!$G$41:$G$141"),INDIRECT($A$4&amp;"!$A$41:$A$141"),0,1,1),IF(G162&gt;=1,0,(ROUNDUP(G162,2)-G162)*100*_xlfn.XLOOKUP(G162,INDIRECT($A$4&amp;"!$G$41:$G$141"),INDIRECT($A$4&amp;"!$A$41:$A$141"),0,-1,-1)+(G162-ROUNDDOWN(G162,2))*100*_xlfn.XLOOKUP(G162,INDIRECT($A$4&amp;"!$G$41:$G$141"),INDIRECT($A$4&amp;"!$A$41:$A$141"),0,1,1)))</f>
        <v>0.83807250000000044</v>
      </c>
      <c r="I162" s="66">
        <f t="shared" ca="1" si="24"/>
        <v>314.2771875000002</v>
      </c>
      <c r="J162" s="106" cm="1">
        <f t="array" aca="1" ref="J162" ca="1">IF(COUNTIFS('PTC NaTran'!$K$7:$K$15996,"",'PTC NaTran'!$A$7:$A$15996,J$16,'PTC NaTran'!$D$7:$D$15996,$A162,'PTC NaTran'!$C$7:$C$15996,"DEL")&gt;0,J$14,SUMIFS('PTC NaTran'!$K$7:$K$15996,'PTC NaTran'!$A$7:$A$15996,J$16,'PTC NaTran'!$D$7:$D$15996,$A162,'PTC NaTran'!$C$7:$C$15996,"DEL")*1.0026*$F$4/INDIRECT($A$4&amp;"!D9"))</f>
        <v>375.00000000000006</v>
      </c>
      <c r="K162" s="106" cm="1">
        <f t="array" aca="1" ref="K162" ca="1">IF(COUNTIFS('PTC NaTran'!$K$7:$K$15996,"",'PTC NaTran'!$A$7:$A$15996,K$16,'PTC NaTran'!$D$7:$D$15996,$A162,'PTC NaTran'!$C$7:$C$15996,"DEL")&gt;0,K$14,SUMIFS('PTC NaTran'!$K$7:$K$15996,'PTC NaTran'!$A$7:$A$15996,K$16,'PTC NaTran'!$D$7:$D$15996,$A162,'PTC NaTran'!$C$7:$C$15996,"DEL")*1.0026*$F$4/INDIRECT($A$4&amp;"!D9"))</f>
        <v>375.00000000000006</v>
      </c>
      <c r="L162" s="107">
        <f t="shared" ca="1" si="21"/>
        <v>35.333600999999973</v>
      </c>
      <c r="M162" s="51">
        <f t="shared" ca="1" si="25"/>
        <v>0.77802000000000004</v>
      </c>
      <c r="N162" s="35" cm="1">
        <f t="array" aca="1" ref="N162" ca="1">IF(ROUND(ROUND(M162,2)-M162,4)=0,_xlfn.XLOOKUP(M162,INDIRECT($A$4&amp;"!$G$41:$G$141"),INDIRECT($A$4&amp;"!$A$41:$A$141"),0,1,1),IF(M162&gt;=1,0,(ROUNDUP(M162,2)-M162)*100*_xlfn.XLOOKUP(M162,INDIRECT($A$4&amp;"!$G$41:$G$141"),INDIRECT($A$4&amp;"!$A$41:$A$141"),0,-1,-1)+(M162-ROUNDDOWN(M162,2))*100*_xlfn.XLOOKUP(M162,INDIRECT($A$4&amp;"!$G$41:$G$141"),INDIRECT($A$4&amp;"!$A$41:$A$141"),0,1,1)))</f>
        <v>0.86099000000000059</v>
      </c>
      <c r="O162" s="66">
        <f t="shared" ca="1" si="26"/>
        <v>322.87125000000026</v>
      </c>
      <c r="S162" s="107">
        <f t="shared" ca="1" si="22"/>
        <v>50.402209687499955</v>
      </c>
      <c r="T162" s="51">
        <f t="shared" ca="1" si="27"/>
        <v>1</v>
      </c>
      <c r="U162" s="35" cm="1">
        <f t="array" aca="1" ref="U162" ca="1">IF(ROUND(ROUND(T162,2)-T162,4)=0,_xlfn.XLOOKUP(T162,INDIRECT($A$4&amp;"!$G$41:$G$141"),INDIRECT($A$4&amp;"!$A$41:$A$141"),0,1,1),IF(T162&gt;=1,0,(ROUNDUP(T162,2)-T162)*100*_xlfn.XLOOKUP(T162,INDIRECT($A$4&amp;"!$G$41:$G$141"),INDIRECT($A$4&amp;"!$A$41:$A$141"),0,-1,-1)+(T162-ROUNDDOWN(T162,2))*100*_xlfn.XLOOKUP(T162,INDIRECT($A$4&amp;"!$G$41:$G$141"),INDIRECT($A$4&amp;"!$A$41:$A$141"),0,1,1)))</f>
        <v>0.79999999999999971</v>
      </c>
      <c r="V162" s="66">
        <f t="shared" ca="1" si="28"/>
        <v>299.99999999999994</v>
      </c>
    </row>
    <row r="163" spans="1:22" x14ac:dyDescent="0.35">
      <c r="A163" s="32">
        <f t="shared" si="29"/>
        <v>46624</v>
      </c>
      <c r="B163" s="65" cm="1">
        <f t="array" aca="1" ref="B163" ca="1">_xlfn.XLOOKUP(A163,INDIRECT($A$5&amp;"!$AJ$41:$AJ$406"),INDIRECT($A$5&amp;"!$AK$41:$AK$406"))*SUM($F$3:$I$3)</f>
        <v>0</v>
      </c>
      <c r="C163" s="65" cm="1">
        <f t="array" aca="1" ref="C163" ca="1">_xlfn.XLOOKUP(A163,INDIRECT($A$5&amp;"!$AJ$41:$AJ$406"),INDIRECT($A$5&amp;"!$AL$41:$AL$406"))*SUM($F$3:$I$3)</f>
        <v>45</v>
      </c>
      <c r="D163" s="65" cm="1">
        <f t="array" aca="1" ref="D163" ca="1">_xlfn.XLOOKUP(A163,INDIRECT($A$5&amp;"!$AJ$41:$AJ$406"),INDIRECT($A$5&amp;"!$AO$41:$AO$406"))*SUM($F$3:$I$3)</f>
        <v>42.75</v>
      </c>
      <c r="E163" s="34" cm="1">
        <f t="array" ref="E163">SUMPRODUCT(('PT Storengy'!$B$8:$I$372)*('PT Storengy'!$A$8:$A$372=$A163)*('PT Storengy'!$B$5:$I$5=$A$6)*('PT Storengy'!$B$7:$I$7=$A$7))</f>
        <v>0</v>
      </c>
      <c r="F163" s="107">
        <f t="shared" ca="1" si="20"/>
        <v>38.774970937500044</v>
      </c>
      <c r="G163" s="51">
        <f t="shared" ca="1" si="23"/>
        <v>0.85470000000000002</v>
      </c>
      <c r="H163" s="35" cm="1">
        <f t="array" aca="1" ref="H163" ca="1">IF(ROUND(ROUND(G163,2)-G163,4)=0,_xlfn.XLOOKUP(G163,INDIRECT($A$4&amp;"!$G$41:$G$141"),INDIRECT($A$4&amp;"!$A$41:$A$141"),0,1,1),IF(G163&gt;=1,0,(ROUNDUP(G163,2)-G163)*100*_xlfn.XLOOKUP(G163,INDIRECT($A$4&amp;"!$G$41:$G$141"),INDIRECT($A$4&amp;"!$A$41:$A$141"),0,-1,-1)+(G163-ROUNDDOWN(G163,2))*100*_xlfn.XLOOKUP(G163,INDIRECT($A$4&amp;"!$G$41:$G$141"),INDIRECT($A$4&amp;"!$A$41:$A$141"),0,1,1)))</f>
        <v>0.83632500000000065</v>
      </c>
      <c r="I163" s="66">
        <f t="shared" ca="1" si="24"/>
        <v>313.62187500000027</v>
      </c>
      <c r="J163" s="106" cm="1">
        <f t="array" aca="1" ref="J163" ca="1">IF(COUNTIFS('PTC NaTran'!$K$7:$K$15996,"",'PTC NaTran'!$A$7:$A$15996,J$16,'PTC NaTran'!$D$7:$D$15996,$A163,'PTC NaTran'!$C$7:$C$15996,"DEL")&gt;0,J$14,SUMIFS('PTC NaTran'!$K$7:$K$15996,'PTC NaTran'!$A$7:$A$15996,J$16,'PTC NaTran'!$D$7:$D$15996,$A163,'PTC NaTran'!$C$7:$C$15996,"DEL")*1.0026*$F$4/INDIRECT($A$4&amp;"!D9"))</f>
        <v>375.00000000000006</v>
      </c>
      <c r="K163" s="106" cm="1">
        <f t="array" aca="1" ref="K163" ca="1">IF(COUNTIFS('PTC NaTran'!$K$7:$K$15996,"",'PTC NaTran'!$A$7:$A$15996,K$16,'PTC NaTran'!$D$7:$D$15996,$A163,'PTC NaTran'!$C$7:$C$15996,"DEL")&gt;0,K$14,SUMIFS('PTC NaTran'!$K$7:$K$15996,'PTC NaTran'!$A$7:$A$15996,K$16,'PTC NaTran'!$D$7:$D$15996,$A163,'PTC NaTran'!$C$7:$C$15996,"DEL")*1.0026*$F$4/INDIRECT($A$4&amp;"!D9"))</f>
        <v>375.00000000000006</v>
      </c>
      <c r="L163" s="107">
        <f t="shared" ca="1" si="21"/>
        <v>35.655127874999977</v>
      </c>
      <c r="M163" s="51">
        <f t="shared" ca="1" si="25"/>
        <v>0.78519000000000005</v>
      </c>
      <c r="N163" s="35" cm="1">
        <f t="array" aca="1" ref="N163" ca="1">IF(ROUND(ROUND(M163,2)-M163,4)=0,_xlfn.XLOOKUP(M163,INDIRECT($A$4&amp;"!$G$41:$G$141"),INDIRECT($A$4&amp;"!$A$41:$A$141"),0,1,1),IF(M163&gt;=1,0,(ROUNDUP(M163,2)-M163)*100*_xlfn.XLOOKUP(M163,INDIRECT($A$4&amp;"!$G$41:$G$141"),INDIRECT($A$4&amp;"!$A$41:$A$141"),0,-1,-1)+(M163-ROUNDDOWN(M163,2))*100*_xlfn.XLOOKUP(M163,INDIRECT($A$4&amp;"!$G$41:$G$141"),INDIRECT($A$4&amp;"!$A$41:$A$141"),0,1,1)))</f>
        <v>0.85740500000000064</v>
      </c>
      <c r="O163" s="66">
        <f t="shared" ca="1" si="26"/>
        <v>321.5268750000003</v>
      </c>
      <c r="S163" s="107">
        <f t="shared" ca="1" si="22"/>
        <v>50.702209687499952</v>
      </c>
      <c r="T163" s="51">
        <f t="shared" ca="1" si="27"/>
        <v>1</v>
      </c>
      <c r="U163" s="35" cm="1">
        <f t="array" aca="1" ref="U163" ca="1">IF(ROUND(ROUND(T163,2)-T163,4)=0,_xlfn.XLOOKUP(T163,INDIRECT($A$4&amp;"!$G$41:$G$141"),INDIRECT($A$4&amp;"!$A$41:$A$141"),0,1,1),IF(T163&gt;=1,0,(ROUNDUP(T163,2)-T163)*100*_xlfn.XLOOKUP(T163,INDIRECT($A$4&amp;"!$G$41:$G$141"),INDIRECT($A$4&amp;"!$A$41:$A$141"),0,-1,-1)+(T163-ROUNDDOWN(T163,2))*100*_xlfn.XLOOKUP(T163,INDIRECT($A$4&amp;"!$G$41:$G$141"),INDIRECT($A$4&amp;"!$A$41:$A$141"),0,1,1)))</f>
        <v>0.79999999999999971</v>
      </c>
      <c r="V163" s="66">
        <f t="shared" ca="1" si="28"/>
        <v>299.99999999999994</v>
      </c>
    </row>
    <row r="164" spans="1:22" x14ac:dyDescent="0.35">
      <c r="A164" s="32">
        <f t="shared" si="29"/>
        <v>46625</v>
      </c>
      <c r="B164" s="65" cm="1">
        <f t="array" aca="1" ref="B164" ca="1">_xlfn.XLOOKUP(A164,INDIRECT($A$5&amp;"!$AJ$41:$AJ$406"),INDIRECT($A$5&amp;"!$AK$41:$AK$406"))*SUM($F$3:$I$3)</f>
        <v>0</v>
      </c>
      <c r="C164" s="65" cm="1">
        <f t="array" aca="1" ref="C164" ca="1">_xlfn.XLOOKUP(A164,INDIRECT($A$5&amp;"!$AJ$41:$AJ$406"),INDIRECT($A$5&amp;"!$AL$41:$AL$406"))*SUM($F$3:$I$3)</f>
        <v>45</v>
      </c>
      <c r="D164" s="65" cm="1">
        <f t="array" aca="1" ref="D164" ca="1">_xlfn.XLOOKUP(A164,INDIRECT($A$5&amp;"!$AJ$41:$AJ$406"),INDIRECT($A$5&amp;"!$AO$41:$AO$406"))*SUM($F$3:$I$3)</f>
        <v>42.75</v>
      </c>
      <c r="E164" s="34" cm="1">
        <f t="array" ref="E164">SUMPRODUCT(('PT Storengy'!$B$8:$I$372)*('PT Storengy'!$A$8:$A$372=$A164)*('PT Storengy'!$B$5:$I$5=$A$6)*('PT Storengy'!$B$7:$I$7=$A$7))</f>
        <v>0</v>
      </c>
      <c r="F164" s="107">
        <f t="shared" ca="1" si="20"/>
        <v>39.08793937500004</v>
      </c>
      <c r="G164" s="51">
        <f t="shared" ca="1" si="23"/>
        <v>0.86167000000000005</v>
      </c>
      <c r="H164" s="35" cm="1">
        <f t="array" aca="1" ref="H164" ca="1">IF(ROUND(ROUND(G164,2)-G164,4)=0,_xlfn.XLOOKUP(G164,INDIRECT($A$4&amp;"!$G$41:$G$141"),INDIRECT($A$4&amp;"!$A$41:$A$141"),0,1,1),IF(G164&gt;=1,0,(ROUNDUP(G164,2)-G164)*100*_xlfn.XLOOKUP(G164,INDIRECT($A$4&amp;"!$G$41:$G$141"),INDIRECT($A$4&amp;"!$A$41:$A$141"),0,-1,-1)+(G164-ROUNDDOWN(G164,2))*100*_xlfn.XLOOKUP(G164,INDIRECT($A$4&amp;"!$G$41:$G$141"),INDIRECT($A$4&amp;"!$A$41:$A$141"),0,1,1)))</f>
        <v>0.83458250000000056</v>
      </c>
      <c r="I164" s="66">
        <f t="shared" ca="1" si="24"/>
        <v>312.96843750000028</v>
      </c>
      <c r="J164" s="106" cm="1">
        <f t="array" aca="1" ref="J164" ca="1">IF(COUNTIFS('PTC NaTran'!$K$7:$K$15996,"",'PTC NaTran'!$A$7:$A$15996,J$16,'PTC NaTran'!$D$7:$D$15996,$A164,'PTC NaTran'!$C$7:$C$15996,"DEL")&gt;0,J$14,SUMIFS('PTC NaTran'!$K$7:$K$15996,'PTC NaTran'!$A$7:$A$15996,J$16,'PTC NaTran'!$D$7:$D$15996,$A164,'PTC NaTran'!$C$7:$C$15996,"DEL")*1.0026*$F$4/INDIRECT($A$4&amp;"!D9"))</f>
        <v>375.00000000000006</v>
      </c>
      <c r="K164" s="106" cm="1">
        <f t="array" aca="1" ref="K164" ca="1">IF(COUNTIFS('PTC NaTran'!$K$7:$K$15996,"",'PTC NaTran'!$A$7:$A$15996,K$16,'PTC NaTran'!$D$7:$D$15996,$A164,'PTC NaTran'!$C$7:$C$15996,"DEL")&gt;0,K$14,SUMIFS('PTC NaTran'!$K$7:$K$15996,'PTC NaTran'!$A$7:$A$15996,K$16,'PTC NaTran'!$D$7:$D$15996,$A164,'PTC NaTran'!$C$7:$C$15996,"DEL")*1.0026*$F$4/INDIRECT($A$4&amp;"!D9"))</f>
        <v>375.00000000000006</v>
      </c>
      <c r="L164" s="107">
        <f t="shared" ca="1" si="21"/>
        <v>35.975314124999976</v>
      </c>
      <c r="M164" s="51">
        <f t="shared" ca="1" si="25"/>
        <v>0.79234000000000004</v>
      </c>
      <c r="N164" s="35" cm="1">
        <f t="array" aca="1" ref="N164" ca="1">IF(ROUND(ROUND(M164,2)-M164,4)=0,_xlfn.XLOOKUP(M164,INDIRECT($A$4&amp;"!$G$41:$G$141"),INDIRECT($A$4&amp;"!$A$41:$A$141"),0,1,1),IF(M164&gt;=1,0,(ROUNDUP(M164,2)-M164)*100*_xlfn.XLOOKUP(M164,INDIRECT($A$4&amp;"!$G$41:$G$141"),INDIRECT($A$4&amp;"!$A$41:$A$141"),0,-1,-1)+(M164-ROUNDDOWN(M164,2))*100*_xlfn.XLOOKUP(M164,INDIRECT($A$4&amp;"!$G$41:$G$141"),INDIRECT($A$4&amp;"!$A$41:$A$141"),0,1,1)))</f>
        <v>0.85383000000000053</v>
      </c>
      <c r="O164" s="66">
        <f t="shared" ca="1" si="26"/>
        <v>320.18625000000026</v>
      </c>
      <c r="S164" s="107">
        <f t="shared" ca="1" si="22"/>
        <v>51.002209687499949</v>
      </c>
      <c r="T164" s="51">
        <f t="shared" ca="1" si="27"/>
        <v>1</v>
      </c>
      <c r="U164" s="35" cm="1">
        <f t="array" aca="1" ref="U164" ca="1">IF(ROUND(ROUND(T164,2)-T164,4)=0,_xlfn.XLOOKUP(T164,INDIRECT($A$4&amp;"!$G$41:$G$141"),INDIRECT($A$4&amp;"!$A$41:$A$141"),0,1,1),IF(T164&gt;=1,0,(ROUNDUP(T164,2)-T164)*100*_xlfn.XLOOKUP(T164,INDIRECT($A$4&amp;"!$G$41:$G$141"),INDIRECT($A$4&amp;"!$A$41:$A$141"),0,-1,-1)+(T164-ROUNDDOWN(T164,2))*100*_xlfn.XLOOKUP(T164,INDIRECT($A$4&amp;"!$G$41:$G$141"),INDIRECT($A$4&amp;"!$A$41:$A$141"),0,1,1)))</f>
        <v>0.79999999999999971</v>
      </c>
      <c r="V164" s="66">
        <f t="shared" ca="1" si="28"/>
        <v>299.99999999999994</v>
      </c>
    </row>
    <row r="165" spans="1:22" x14ac:dyDescent="0.35">
      <c r="A165" s="32">
        <f t="shared" si="29"/>
        <v>46626</v>
      </c>
      <c r="B165" s="65" cm="1">
        <f t="array" aca="1" ref="B165" ca="1">_xlfn.XLOOKUP(A165,INDIRECT($A$5&amp;"!$AJ$41:$AJ$406"),INDIRECT($A$5&amp;"!$AK$41:$AK$406"))*SUM($F$3:$I$3)</f>
        <v>0</v>
      </c>
      <c r="C165" s="65" cm="1">
        <f t="array" aca="1" ref="C165" ca="1">_xlfn.XLOOKUP(A165,INDIRECT($A$5&amp;"!$AJ$41:$AJ$406"),INDIRECT($A$5&amp;"!$AL$41:$AL$406"))*SUM($F$3:$I$3)</f>
        <v>45</v>
      </c>
      <c r="D165" s="65" cm="1">
        <f t="array" aca="1" ref="D165" ca="1">_xlfn.XLOOKUP(A165,INDIRECT($A$5&amp;"!$AJ$41:$AJ$406"),INDIRECT($A$5&amp;"!$AO$41:$AO$406"))*SUM($F$3:$I$3)</f>
        <v>42.75</v>
      </c>
      <c r="E165" s="34" cm="1">
        <f t="array" ref="E165">SUMPRODUCT(('PT Storengy'!$B$8:$I$372)*('PT Storengy'!$A$8:$A$372=$A165)*('PT Storengy'!$B$5:$I$5=$A$6)*('PT Storengy'!$B$7:$I$7=$A$7))</f>
        <v>0</v>
      </c>
      <c r="F165" s="107">
        <f t="shared" ca="1" si="20"/>
        <v>39.400256250000041</v>
      </c>
      <c r="G165" s="51">
        <f t="shared" ca="1" si="23"/>
        <v>0.86861999999999995</v>
      </c>
      <c r="H165" s="35" cm="1">
        <f t="array" aca="1" ref="H165" ca="1">IF(ROUND(ROUND(G165,2)-G165,4)=0,_xlfn.XLOOKUP(G165,INDIRECT($A$4&amp;"!$G$41:$G$141"),INDIRECT($A$4&amp;"!$A$41:$A$141"),0,1,1),IF(G165&gt;=1,0,(ROUNDUP(G165,2)-G165)*100*_xlfn.XLOOKUP(G165,INDIRECT($A$4&amp;"!$G$41:$G$141"),INDIRECT($A$4&amp;"!$A$41:$A$141"),0,-1,-1)+(G165-ROUNDDOWN(G165,2))*100*_xlfn.XLOOKUP(G165,INDIRECT($A$4&amp;"!$G$41:$G$141"),INDIRECT($A$4&amp;"!$A$41:$A$141"),0,1,1)))</f>
        <v>0.83284500000000061</v>
      </c>
      <c r="I165" s="66">
        <f t="shared" ca="1" si="24"/>
        <v>312.31687500000027</v>
      </c>
      <c r="J165" s="106" cm="1">
        <f t="array" aca="1" ref="J165" ca="1">IF(COUNTIFS('PTC NaTran'!$K$7:$K$15996,"",'PTC NaTran'!$A$7:$A$15996,J$16,'PTC NaTran'!$D$7:$D$15996,$A165,'PTC NaTran'!$C$7:$C$15996,"DEL")&gt;0,J$14,SUMIFS('PTC NaTran'!$K$7:$K$15996,'PTC NaTran'!$A$7:$A$15996,J$16,'PTC NaTran'!$D$7:$D$15996,$A165,'PTC NaTran'!$C$7:$C$15996,"DEL")*1.0026*$F$4/INDIRECT($A$4&amp;"!D9"))</f>
        <v>375.00000000000006</v>
      </c>
      <c r="K165" s="106" cm="1">
        <f t="array" aca="1" ref="K165" ca="1">IF(COUNTIFS('PTC NaTran'!$K$7:$K$15996,"",'PTC NaTran'!$A$7:$A$15996,K$16,'PTC NaTran'!$D$7:$D$15996,$A165,'PTC NaTran'!$C$7:$C$15996,"DEL")&gt;0,K$14,SUMIFS('PTC NaTran'!$K$7:$K$15996,'PTC NaTran'!$A$7:$A$15996,K$16,'PTC NaTran'!$D$7:$D$15996,$A165,'PTC NaTran'!$C$7:$C$15996,"DEL")*1.0026*$F$4/INDIRECT($A$4&amp;"!D9"))</f>
        <v>375.00000000000006</v>
      </c>
      <c r="L165" s="107">
        <f t="shared" ca="1" si="21"/>
        <v>36.294167249999973</v>
      </c>
      <c r="M165" s="51">
        <f t="shared" ca="1" si="25"/>
        <v>0.79944999999999999</v>
      </c>
      <c r="N165" s="35" cm="1">
        <f t="array" aca="1" ref="N165" ca="1">IF(ROUND(ROUND(M165,2)-M165,4)=0,_xlfn.XLOOKUP(M165,INDIRECT($A$4&amp;"!$G$41:$G$141"),INDIRECT($A$4&amp;"!$A$41:$A$141"),0,1,1),IF(M165&gt;=1,0,(ROUNDUP(M165,2)-M165)*100*_xlfn.XLOOKUP(M165,INDIRECT($A$4&amp;"!$G$41:$G$141"),INDIRECT($A$4&amp;"!$A$41:$A$141"),0,-1,-1)+(M165-ROUNDDOWN(M165,2))*100*_xlfn.XLOOKUP(M165,INDIRECT($A$4&amp;"!$G$41:$G$141"),INDIRECT($A$4&amp;"!$A$41:$A$141"),0,1,1)))</f>
        <v>0.85027500000000045</v>
      </c>
      <c r="O165" s="66">
        <f t="shared" ca="1" si="26"/>
        <v>318.8531250000002</v>
      </c>
      <c r="S165" s="107">
        <f t="shared" ca="1" si="22"/>
        <v>51.302209687499946</v>
      </c>
      <c r="T165" s="51">
        <f t="shared" ca="1" si="27"/>
        <v>1</v>
      </c>
      <c r="U165" s="35" cm="1">
        <f t="array" aca="1" ref="U165" ca="1">IF(ROUND(ROUND(T165,2)-T165,4)=0,_xlfn.XLOOKUP(T165,INDIRECT($A$4&amp;"!$G$41:$G$141"),INDIRECT($A$4&amp;"!$A$41:$A$141"),0,1,1),IF(T165&gt;=1,0,(ROUNDUP(T165,2)-T165)*100*_xlfn.XLOOKUP(T165,INDIRECT($A$4&amp;"!$G$41:$G$141"),INDIRECT($A$4&amp;"!$A$41:$A$141"),0,-1,-1)+(T165-ROUNDDOWN(T165,2))*100*_xlfn.XLOOKUP(T165,INDIRECT($A$4&amp;"!$G$41:$G$141"),INDIRECT($A$4&amp;"!$A$41:$A$141"),0,1,1)))</f>
        <v>0.79999999999999971</v>
      </c>
      <c r="V165" s="66">
        <f t="shared" ca="1" si="28"/>
        <v>299.99999999999994</v>
      </c>
    </row>
    <row r="166" spans="1:22" x14ac:dyDescent="0.35">
      <c r="A166" s="32">
        <f t="shared" si="29"/>
        <v>46627</v>
      </c>
      <c r="B166" s="65" cm="1">
        <f t="array" aca="1" ref="B166" ca="1">_xlfn.XLOOKUP(A166,INDIRECT($A$5&amp;"!$AJ$41:$AJ$406"),INDIRECT($A$5&amp;"!$AK$41:$AK$406"))*SUM($F$3:$I$3)</f>
        <v>0</v>
      </c>
      <c r="C166" s="65" cm="1">
        <f t="array" aca="1" ref="C166" ca="1">_xlfn.XLOOKUP(A166,INDIRECT($A$5&amp;"!$AJ$41:$AJ$406"),INDIRECT($A$5&amp;"!$AL$41:$AL$406"))*SUM($F$3:$I$3)</f>
        <v>45</v>
      </c>
      <c r="D166" s="65" cm="1">
        <f t="array" aca="1" ref="D166" ca="1">_xlfn.XLOOKUP(A166,INDIRECT($A$5&amp;"!$AJ$41:$AJ$406"),INDIRECT($A$5&amp;"!$AO$41:$AO$406"))*SUM($F$3:$I$3)</f>
        <v>42.75</v>
      </c>
      <c r="E166" s="34" cm="1">
        <f t="array" ref="E166">SUMPRODUCT(('PT Storengy'!$B$8:$I$372)*('PT Storengy'!$A$8:$A$372=$A166)*('PT Storengy'!$B$5:$I$5=$A$6)*('PT Storengy'!$B$7:$I$7=$A$7))</f>
        <v>0</v>
      </c>
      <c r="F166" s="107">
        <f t="shared" ca="1" si="20"/>
        <v>39.711922500000043</v>
      </c>
      <c r="G166" s="51">
        <f t="shared" ca="1" si="23"/>
        <v>0.87556</v>
      </c>
      <c r="H166" s="35" cm="1">
        <f t="array" aca="1" ref="H166" ca="1">IF(ROUND(ROUND(G166,2)-G166,4)=0,_xlfn.XLOOKUP(G166,INDIRECT($A$4&amp;"!$G$41:$G$141"),INDIRECT($A$4&amp;"!$A$41:$A$141"),0,1,1),IF(G166&gt;=1,0,(ROUNDUP(G166,2)-G166)*100*_xlfn.XLOOKUP(G166,INDIRECT($A$4&amp;"!$G$41:$G$141"),INDIRECT($A$4&amp;"!$A$41:$A$141"),0,-1,-1)+(G166-ROUNDDOWN(G166,2))*100*_xlfn.XLOOKUP(G166,INDIRECT($A$4&amp;"!$G$41:$G$141"),INDIRECT($A$4&amp;"!$A$41:$A$141"),0,1,1)))</f>
        <v>0.83111000000000057</v>
      </c>
      <c r="I166" s="66">
        <f t="shared" ca="1" si="24"/>
        <v>311.66625000000028</v>
      </c>
      <c r="J166" s="106" cm="1">
        <f t="array" aca="1" ref="J166" ca="1">IF(COUNTIFS('PTC NaTran'!$K$7:$K$15996,"",'PTC NaTran'!$A$7:$A$15996,J$16,'PTC NaTran'!$D$7:$D$15996,$A166,'PTC NaTran'!$C$7:$C$15996,"DEL")&gt;0,J$14,SUMIFS('PTC NaTran'!$K$7:$K$15996,'PTC NaTran'!$A$7:$A$15996,J$16,'PTC NaTran'!$D$7:$D$15996,$A166,'PTC NaTran'!$C$7:$C$15996,"DEL")*1.0026*$F$4/INDIRECT($A$4&amp;"!D9"))</f>
        <v>375.00000000000006</v>
      </c>
      <c r="K166" s="106" cm="1">
        <f t="array" aca="1" ref="K166" ca="1">IF(COUNTIFS('PTC NaTran'!$K$7:$K$15996,"",'PTC NaTran'!$A$7:$A$15996,K$16,'PTC NaTran'!$D$7:$D$15996,$A166,'PTC NaTran'!$C$7:$C$15996,"DEL")&gt;0,K$14,SUMIFS('PTC NaTran'!$K$7:$K$15996,'PTC NaTran'!$A$7:$A$15996,K$16,'PTC NaTran'!$D$7:$D$15996,$A166,'PTC NaTran'!$C$7:$C$15996,"DEL")*1.0026*$F$4/INDIRECT($A$4&amp;"!D9"))</f>
        <v>375.00000000000006</v>
      </c>
      <c r="L166" s="107">
        <f t="shared" ca="1" si="21"/>
        <v>36.612304124999973</v>
      </c>
      <c r="M166" s="51">
        <f t="shared" ca="1" si="25"/>
        <v>0.80654000000000003</v>
      </c>
      <c r="N166" s="35" cm="1">
        <f t="array" aca="1" ref="N166" ca="1">IF(ROUND(ROUND(M166,2)-M166,4)=0,_xlfn.XLOOKUP(M166,INDIRECT($A$4&amp;"!$G$41:$G$141"),INDIRECT($A$4&amp;"!$A$41:$A$141"),0,1,1),IF(M166&gt;=1,0,(ROUNDUP(M166,2)-M166)*100*_xlfn.XLOOKUP(M166,INDIRECT($A$4&amp;"!$G$41:$G$141"),INDIRECT($A$4&amp;"!$A$41:$A$141"),0,-1,-1)+(M166-ROUNDDOWN(M166,2))*100*_xlfn.XLOOKUP(M166,INDIRECT($A$4&amp;"!$G$41:$G$141"),INDIRECT($A$4&amp;"!$A$41:$A$141"),0,1,1)))</f>
        <v>0.84836500000000048</v>
      </c>
      <c r="O166" s="66">
        <f t="shared" ca="1" si="26"/>
        <v>318.1368750000002</v>
      </c>
      <c r="S166" s="107">
        <f t="shared" ca="1" si="22"/>
        <v>51.602209687499943</v>
      </c>
      <c r="T166" s="51">
        <f t="shared" ca="1" si="27"/>
        <v>1</v>
      </c>
      <c r="U166" s="35" cm="1">
        <f t="array" aca="1" ref="U166" ca="1">IF(ROUND(ROUND(T166,2)-T166,4)=0,_xlfn.XLOOKUP(T166,INDIRECT($A$4&amp;"!$G$41:$G$141"),INDIRECT($A$4&amp;"!$A$41:$A$141"),0,1,1),IF(T166&gt;=1,0,(ROUNDUP(T166,2)-T166)*100*_xlfn.XLOOKUP(T166,INDIRECT($A$4&amp;"!$G$41:$G$141"),INDIRECT($A$4&amp;"!$A$41:$A$141"),0,-1,-1)+(T166-ROUNDDOWN(T166,2))*100*_xlfn.XLOOKUP(T166,INDIRECT($A$4&amp;"!$G$41:$G$141"),INDIRECT($A$4&amp;"!$A$41:$A$141"),0,1,1)))</f>
        <v>0.79999999999999971</v>
      </c>
      <c r="V166" s="66">
        <f t="shared" ca="1" si="28"/>
        <v>299.99999999999994</v>
      </c>
    </row>
    <row r="167" spans="1:22" x14ac:dyDescent="0.35">
      <c r="A167" s="32">
        <f t="shared" si="29"/>
        <v>46628</v>
      </c>
      <c r="B167" s="65" cm="1">
        <f t="array" aca="1" ref="B167" ca="1">_xlfn.XLOOKUP(A167,INDIRECT($A$5&amp;"!$AJ$41:$AJ$406"),INDIRECT($A$5&amp;"!$AK$41:$AK$406"))*SUM($F$3:$I$3)</f>
        <v>0</v>
      </c>
      <c r="C167" s="65" cm="1">
        <f t="array" aca="1" ref="C167" ca="1">_xlfn.XLOOKUP(A167,INDIRECT($A$5&amp;"!$AJ$41:$AJ$406"),INDIRECT($A$5&amp;"!$AL$41:$AL$406"))*SUM($F$3:$I$3)</f>
        <v>45</v>
      </c>
      <c r="D167" s="65" cm="1">
        <f t="array" aca="1" ref="D167" ca="1">_xlfn.XLOOKUP(A167,INDIRECT($A$5&amp;"!$AJ$41:$AJ$406"),INDIRECT($A$5&amp;"!$AO$41:$AO$406"))*SUM($F$3:$I$3)</f>
        <v>42.75</v>
      </c>
      <c r="E167" s="34" cm="1">
        <f t="array" ref="E167">SUMPRODUCT(('PT Storengy'!$B$8:$I$372)*('PT Storengy'!$A$8:$A$372=$A167)*('PT Storengy'!$B$5:$I$5=$A$6)*('PT Storengy'!$B$7:$I$7=$A$7))</f>
        <v>0</v>
      </c>
      <c r="F167" s="107">
        <f t="shared" ca="1" si="20"/>
        <v>40.022939062500043</v>
      </c>
      <c r="G167" s="51">
        <f t="shared" ca="1" si="23"/>
        <v>0.88249</v>
      </c>
      <c r="H167" s="35" cm="1">
        <f t="array" aca="1" ref="H167" ca="1">IF(ROUND(ROUND(G167,2)-G167,4)=0,_xlfn.XLOOKUP(G167,INDIRECT($A$4&amp;"!$G$41:$G$141"),INDIRECT($A$4&amp;"!$A$41:$A$141"),0,1,1),IF(G167&gt;=1,0,(ROUNDUP(G167,2)-G167)*100*_xlfn.XLOOKUP(G167,INDIRECT($A$4&amp;"!$G$41:$G$141"),INDIRECT($A$4&amp;"!$A$41:$A$141"),0,-1,-1)+(G167-ROUNDDOWN(G167,2))*100*_xlfn.XLOOKUP(G167,INDIRECT($A$4&amp;"!$G$41:$G$141"),INDIRECT($A$4&amp;"!$A$41:$A$141"),0,1,1)))</f>
        <v>0.82937750000000054</v>
      </c>
      <c r="I167" s="66">
        <f t="shared" ca="1" si="24"/>
        <v>311.01656250000025</v>
      </c>
      <c r="J167" s="106" cm="1">
        <f t="array" aca="1" ref="J167" ca="1">IF(COUNTIFS('PTC NaTran'!$K$7:$K$15996,"",'PTC NaTran'!$A$7:$A$15996,J$16,'PTC NaTran'!$D$7:$D$15996,$A167,'PTC NaTran'!$C$7:$C$15996,"DEL")&gt;0,J$14,SUMIFS('PTC NaTran'!$K$7:$K$15996,'PTC NaTran'!$A$7:$A$15996,J$16,'PTC NaTran'!$D$7:$D$15996,$A167,'PTC NaTran'!$C$7:$C$15996,"DEL")*1.0026*$F$4/INDIRECT($A$4&amp;"!D9"))</f>
        <v>375.00000000000006</v>
      </c>
      <c r="K167" s="106" cm="1">
        <f t="array" aca="1" ref="K167" ca="1">IF(COUNTIFS('PTC NaTran'!$K$7:$K$15996,"",'PTC NaTran'!$A$7:$A$15996,K$16,'PTC NaTran'!$D$7:$D$15996,$A167,'PTC NaTran'!$C$7:$C$15996,"DEL")&gt;0,K$14,SUMIFS('PTC NaTran'!$K$7:$K$15996,'PTC NaTran'!$A$7:$A$15996,K$16,'PTC NaTran'!$D$7:$D$15996,$A167,'PTC NaTran'!$C$7:$C$15996,"DEL")*1.0026*$F$4/INDIRECT($A$4&amp;"!D9"))</f>
        <v>375.00000000000006</v>
      </c>
      <c r="L167" s="107">
        <f t="shared" ca="1" si="21"/>
        <v>36.92977818749997</v>
      </c>
      <c r="M167" s="51">
        <f t="shared" ca="1" si="25"/>
        <v>0.81361000000000006</v>
      </c>
      <c r="N167" s="35" cm="1">
        <f t="array" aca="1" ref="N167" ca="1">IF(ROUND(ROUND(M167,2)-M167,4)=0,_xlfn.XLOOKUP(M167,INDIRECT($A$4&amp;"!$G$41:$G$141"),INDIRECT($A$4&amp;"!$A$41:$A$141"),0,1,1),IF(M167&gt;=1,0,(ROUNDUP(M167,2)-M167)*100*_xlfn.XLOOKUP(M167,INDIRECT($A$4&amp;"!$G$41:$G$141"),INDIRECT($A$4&amp;"!$A$41:$A$141"),0,-1,-1)+(M167-ROUNDDOWN(M167,2))*100*_xlfn.XLOOKUP(M167,INDIRECT($A$4&amp;"!$G$41:$G$141"),INDIRECT($A$4&amp;"!$A$41:$A$141"),0,1,1)))</f>
        <v>0.84659750000000056</v>
      </c>
      <c r="O167" s="66">
        <f t="shared" ca="1" si="26"/>
        <v>317.47406250000023</v>
      </c>
      <c r="S167" s="107">
        <f t="shared" ca="1" si="22"/>
        <v>51.902209687499941</v>
      </c>
      <c r="T167" s="51">
        <f t="shared" ca="1" si="27"/>
        <v>1</v>
      </c>
      <c r="U167" s="35" cm="1">
        <f t="array" aca="1" ref="U167" ca="1">IF(ROUND(ROUND(T167,2)-T167,4)=0,_xlfn.XLOOKUP(T167,INDIRECT($A$4&amp;"!$G$41:$G$141"),INDIRECT($A$4&amp;"!$A$41:$A$141"),0,1,1),IF(T167&gt;=1,0,(ROUNDUP(T167,2)-T167)*100*_xlfn.XLOOKUP(T167,INDIRECT($A$4&amp;"!$G$41:$G$141"),INDIRECT($A$4&amp;"!$A$41:$A$141"),0,-1,-1)+(T167-ROUNDDOWN(T167,2))*100*_xlfn.XLOOKUP(T167,INDIRECT($A$4&amp;"!$G$41:$G$141"),INDIRECT($A$4&amp;"!$A$41:$A$141"),0,1,1)))</f>
        <v>0.79999999999999971</v>
      </c>
      <c r="V167" s="66">
        <f t="shared" ca="1" si="28"/>
        <v>299.99999999999994</v>
      </c>
    </row>
    <row r="168" spans="1:22" x14ac:dyDescent="0.35">
      <c r="A168" s="32">
        <f t="shared" si="29"/>
        <v>46629</v>
      </c>
      <c r="B168" s="65" cm="1">
        <f t="array" aca="1" ref="B168" ca="1">_xlfn.XLOOKUP(A168,INDIRECT($A$5&amp;"!$AJ$41:$AJ$406"),INDIRECT($A$5&amp;"!$AK$41:$AK$406"))*SUM($F$3:$I$3)</f>
        <v>0</v>
      </c>
      <c r="C168" s="65" cm="1">
        <f t="array" aca="1" ref="C168" ca="1">_xlfn.XLOOKUP(A168,INDIRECT($A$5&amp;"!$AJ$41:$AJ$406"),INDIRECT($A$5&amp;"!$AL$41:$AL$406"))*SUM($F$3:$I$3)</f>
        <v>45</v>
      </c>
      <c r="D168" s="65" cm="1">
        <f t="array" aca="1" ref="D168" ca="1">_xlfn.XLOOKUP(A168,INDIRECT($A$5&amp;"!$AJ$41:$AJ$406"),INDIRECT($A$5&amp;"!$AO$41:$AO$406"))*SUM($F$3:$I$3)</f>
        <v>42.75</v>
      </c>
      <c r="E168" s="34" cm="1">
        <f t="array" ref="E168">SUMPRODUCT(('PT Storengy'!$B$8:$I$372)*('PT Storengy'!$A$8:$A$372=$A168)*('PT Storengy'!$B$5:$I$5=$A$6)*('PT Storengy'!$B$7:$I$7=$A$7))</f>
        <v>0</v>
      </c>
      <c r="F168" s="107">
        <f t="shared" ca="1" si="20"/>
        <v>40.333307812500045</v>
      </c>
      <c r="G168" s="51">
        <f t="shared" ca="1" si="23"/>
        <v>0.88939999999999997</v>
      </c>
      <c r="H168" s="35" cm="1">
        <f t="array" aca="1" ref="H168" ca="1">IF(ROUND(ROUND(G168,2)-G168,4)=0,_xlfn.XLOOKUP(G168,INDIRECT($A$4&amp;"!$G$41:$G$141"),INDIRECT($A$4&amp;"!$A$41:$A$141"),0,1,1),IF(G168&gt;=1,0,(ROUNDUP(G168,2)-G168)*100*_xlfn.XLOOKUP(G168,INDIRECT($A$4&amp;"!$G$41:$G$141"),INDIRECT($A$4&amp;"!$A$41:$A$141"),0,-1,-1)+(G168-ROUNDDOWN(G168,2))*100*_xlfn.XLOOKUP(G168,INDIRECT($A$4&amp;"!$G$41:$G$141"),INDIRECT($A$4&amp;"!$A$41:$A$141"),0,1,1)))</f>
        <v>0.82765000000000044</v>
      </c>
      <c r="I168" s="66">
        <f t="shared" ca="1" si="24"/>
        <v>310.3687500000002</v>
      </c>
      <c r="J168" s="106" cm="1">
        <f t="array" aca="1" ref="J168" ca="1">IF(COUNTIFS('PTC NaTran'!$K$7:$K$15996,"",'PTC NaTran'!$A$7:$A$15996,J$16,'PTC NaTran'!$D$7:$D$15996,$A168,'PTC NaTran'!$C$7:$C$15996,"DEL")&gt;0,J$14,SUMIFS('PTC NaTran'!$K$7:$K$15996,'PTC NaTran'!$A$7:$A$15996,J$16,'PTC NaTran'!$D$7:$D$15996,$A168,'PTC NaTran'!$C$7:$C$15996,"DEL")*1.0026*$F$4/INDIRECT($A$4&amp;"!D9"))</f>
        <v>375.00000000000006</v>
      </c>
      <c r="K168" s="106" cm="1">
        <f t="array" aca="1" ref="K168" ca="1">IF(COUNTIFS('PTC NaTran'!$K$7:$K$15996,"",'PTC NaTran'!$A$7:$A$15996,K$16,'PTC NaTran'!$D$7:$D$15996,$A168,'PTC NaTran'!$C$7:$C$15996,"DEL")&gt;0,K$14,SUMIFS('PTC NaTran'!$K$7:$K$15996,'PTC NaTran'!$A$7:$A$15996,K$16,'PTC NaTran'!$D$7:$D$15996,$A168,'PTC NaTran'!$C$7:$C$15996,"DEL")*1.0026*$F$4/INDIRECT($A$4&amp;"!D9"))</f>
        <v>375.00000000000006</v>
      </c>
      <c r="L168" s="107">
        <f t="shared" ca="1" si="21"/>
        <v>37.246591312499973</v>
      </c>
      <c r="M168" s="51">
        <f t="shared" ca="1" si="25"/>
        <v>0.82065999999999995</v>
      </c>
      <c r="N168" s="35" cm="1">
        <f t="array" aca="1" ref="N168" ca="1">IF(ROUND(ROUND(M168,2)-M168,4)=0,_xlfn.XLOOKUP(M168,INDIRECT($A$4&amp;"!$G$41:$G$141"),INDIRECT($A$4&amp;"!$A$41:$A$141"),0,1,1),IF(M168&gt;=1,0,(ROUNDUP(M168,2)-M168)*100*_xlfn.XLOOKUP(M168,INDIRECT($A$4&amp;"!$G$41:$G$141"),INDIRECT($A$4&amp;"!$A$41:$A$141"),0,-1,-1)+(M168-ROUNDDOWN(M168,2))*100*_xlfn.XLOOKUP(M168,INDIRECT($A$4&amp;"!$G$41:$G$141"),INDIRECT($A$4&amp;"!$A$41:$A$141"),0,1,1)))</f>
        <v>0.84483500000000045</v>
      </c>
      <c r="O168" s="66">
        <f t="shared" ca="1" si="26"/>
        <v>316.81312500000024</v>
      </c>
      <c r="S168" s="107">
        <f t="shared" ca="1" si="22"/>
        <v>52.202209687499938</v>
      </c>
      <c r="T168" s="51">
        <f t="shared" ca="1" si="27"/>
        <v>1</v>
      </c>
      <c r="U168" s="35" cm="1">
        <f t="array" aca="1" ref="U168" ca="1">IF(ROUND(ROUND(T168,2)-T168,4)=0,_xlfn.XLOOKUP(T168,INDIRECT($A$4&amp;"!$G$41:$G$141"),INDIRECT($A$4&amp;"!$A$41:$A$141"),0,1,1),IF(T168&gt;=1,0,(ROUNDUP(T168,2)-T168)*100*_xlfn.XLOOKUP(T168,INDIRECT($A$4&amp;"!$G$41:$G$141"),INDIRECT($A$4&amp;"!$A$41:$A$141"),0,-1,-1)+(T168-ROUNDDOWN(T168,2))*100*_xlfn.XLOOKUP(T168,INDIRECT($A$4&amp;"!$G$41:$G$141"),INDIRECT($A$4&amp;"!$A$41:$A$141"),0,1,1)))</f>
        <v>0.79999999999999971</v>
      </c>
      <c r="V168" s="66">
        <f t="shared" ca="1" si="28"/>
        <v>299.99999999999994</v>
      </c>
    </row>
    <row r="169" spans="1:22" x14ac:dyDescent="0.35">
      <c r="A169" s="32">
        <f t="shared" si="29"/>
        <v>46630</v>
      </c>
      <c r="B169" s="65" cm="1">
        <f t="array" aca="1" ref="B169" ca="1">_xlfn.XLOOKUP(A169,INDIRECT($A$5&amp;"!$AJ$41:$AJ$406"),INDIRECT($A$5&amp;"!$AK$41:$AK$406"))*SUM($F$3:$I$3)</f>
        <v>0</v>
      </c>
      <c r="C169" s="65" cm="1">
        <f t="array" aca="1" ref="C169" ca="1">_xlfn.XLOOKUP(A169,INDIRECT($A$5&amp;"!$AJ$41:$AJ$406"),INDIRECT($A$5&amp;"!$AL$41:$AL$406"))*SUM($F$3:$I$3)</f>
        <v>42.75</v>
      </c>
      <c r="D169" s="65" cm="1">
        <f t="array" aca="1" ref="D169" ca="1">_xlfn.XLOOKUP(A169,INDIRECT($A$5&amp;"!$AJ$41:$AJ$406"),INDIRECT($A$5&amp;"!$AO$41:$AO$406"))*SUM($F$3:$I$3)</f>
        <v>42.75</v>
      </c>
      <c r="E169" s="34" cm="1">
        <f t="array" ref="E169">SUMPRODUCT(('PT Storengy'!$B$8:$I$372)*('PT Storengy'!$A$8:$A$372=$A169)*('PT Storengy'!$B$5:$I$5=$A$6)*('PT Storengy'!$B$7:$I$7=$A$7))</f>
        <v>0</v>
      </c>
      <c r="F169" s="107">
        <f t="shared" ca="1" si="20"/>
        <v>40.643029687500047</v>
      </c>
      <c r="G169" s="51">
        <f t="shared" ca="1" si="23"/>
        <v>0.89629999999999999</v>
      </c>
      <c r="H169" s="35" cm="1">
        <f t="array" aca="1" ref="H169" ca="1">IF(ROUND(ROUND(G169,2)-G169,4)=0,_xlfn.XLOOKUP(G169,INDIRECT($A$4&amp;"!$G$41:$G$141"),INDIRECT($A$4&amp;"!$A$41:$A$141"),0,1,1),IF(G169&gt;=1,0,(ROUNDUP(G169,2)-G169)*100*_xlfn.XLOOKUP(G169,INDIRECT($A$4&amp;"!$G$41:$G$141"),INDIRECT($A$4&amp;"!$A$41:$A$141"),0,-1,-1)+(G169-ROUNDDOWN(G169,2))*100*_xlfn.XLOOKUP(G169,INDIRECT($A$4&amp;"!$G$41:$G$141"),INDIRECT($A$4&amp;"!$A$41:$A$141"),0,1,1)))</f>
        <v>0.82592500000000046</v>
      </c>
      <c r="I169" s="66">
        <f t="shared" ca="1" si="24"/>
        <v>309.72187500000024</v>
      </c>
      <c r="J169" s="106" cm="1">
        <f t="array" aca="1" ref="J169" ca="1">IF(COUNTIFS('PTC NaTran'!$K$7:$K$15996,"",'PTC NaTran'!$A$7:$A$15996,J$16,'PTC NaTran'!$D$7:$D$15996,$A169,'PTC NaTran'!$C$7:$C$15996,"DEL")&gt;0,J$14,SUMIFS('PTC NaTran'!$K$7:$K$15996,'PTC NaTran'!$A$7:$A$15996,J$16,'PTC NaTran'!$D$7:$D$15996,$A169,'PTC NaTran'!$C$7:$C$15996,"DEL")*1.0026*$F$4/INDIRECT($A$4&amp;"!D9"))</f>
        <v>375.00000000000006</v>
      </c>
      <c r="K169" s="106" cm="1">
        <f t="array" aca="1" ref="K169" ca="1">IF(COUNTIFS('PTC NaTran'!$K$7:$K$15996,"",'PTC NaTran'!$A$7:$A$15996,K$16,'PTC NaTran'!$D$7:$D$15996,$A169,'PTC NaTran'!$C$7:$C$15996,"DEL")&gt;0,K$14,SUMIFS('PTC NaTran'!$K$7:$K$15996,'PTC NaTran'!$A$7:$A$15996,K$16,'PTC NaTran'!$D$7:$D$15996,$A169,'PTC NaTran'!$C$7:$C$15996,"DEL")*1.0026*$F$4/INDIRECT($A$4&amp;"!D9"))</f>
        <v>375.00000000000006</v>
      </c>
      <c r="L169" s="107">
        <f t="shared" ca="1" si="21"/>
        <v>37.562744437499973</v>
      </c>
      <c r="M169" s="51">
        <f t="shared" ca="1" si="25"/>
        <v>0.82769999999999999</v>
      </c>
      <c r="N169" s="35" cm="1">
        <f t="array" aca="1" ref="N169" ca="1">IF(ROUND(ROUND(M169,2)-M169,4)=0,_xlfn.XLOOKUP(M169,INDIRECT($A$4&amp;"!$G$41:$G$141"),INDIRECT($A$4&amp;"!$A$41:$A$141"),0,1,1),IF(M169&gt;=1,0,(ROUNDUP(M169,2)-M169)*100*_xlfn.XLOOKUP(M169,INDIRECT($A$4&amp;"!$G$41:$G$141"),INDIRECT($A$4&amp;"!$A$41:$A$141"),0,-1,-1)+(M169-ROUNDDOWN(M169,2))*100*_xlfn.XLOOKUP(M169,INDIRECT($A$4&amp;"!$G$41:$G$141"),INDIRECT($A$4&amp;"!$A$41:$A$141"),0,1,1)))</f>
        <v>0.84307500000000046</v>
      </c>
      <c r="O169" s="66">
        <f t="shared" ca="1" si="26"/>
        <v>316.15312500000022</v>
      </c>
      <c r="S169" s="107">
        <f t="shared" ca="1" si="22"/>
        <v>52.502209687499935</v>
      </c>
      <c r="T169" s="51">
        <f t="shared" ca="1" si="27"/>
        <v>1</v>
      </c>
      <c r="U169" s="35" cm="1">
        <f t="array" aca="1" ref="U169" ca="1">IF(ROUND(ROUND(T169,2)-T169,4)=0,_xlfn.XLOOKUP(T169,INDIRECT($A$4&amp;"!$G$41:$G$141"),INDIRECT($A$4&amp;"!$A$41:$A$141"),0,1,1),IF(T169&gt;=1,0,(ROUNDUP(T169,2)-T169)*100*_xlfn.XLOOKUP(T169,INDIRECT($A$4&amp;"!$G$41:$G$141"),INDIRECT($A$4&amp;"!$A$41:$A$141"),0,-1,-1)+(T169-ROUNDDOWN(T169,2))*100*_xlfn.XLOOKUP(T169,INDIRECT($A$4&amp;"!$G$41:$G$141"),INDIRECT($A$4&amp;"!$A$41:$A$141"),0,1,1)))</f>
        <v>0.79999999999999971</v>
      </c>
      <c r="V169" s="66">
        <f t="shared" ca="1" si="28"/>
        <v>299.99999999999994</v>
      </c>
    </row>
    <row r="170" spans="1:22" x14ac:dyDescent="0.35">
      <c r="A170" s="32">
        <f t="shared" si="29"/>
        <v>46631</v>
      </c>
      <c r="B170" s="65" cm="1">
        <f t="array" aca="1" ref="B170" ca="1">_xlfn.XLOOKUP(A170,INDIRECT($A$5&amp;"!$AJ$41:$AJ$406"),INDIRECT($A$5&amp;"!$AK$41:$AK$406"))*SUM($F$3:$I$3)</f>
        <v>0</v>
      </c>
      <c r="C170" s="65" cm="1">
        <f t="array" aca="1" ref="C170" ca="1">_xlfn.XLOOKUP(A170,INDIRECT($A$5&amp;"!$AJ$41:$AJ$406"),INDIRECT($A$5&amp;"!$AL$41:$AL$406"))*SUM($F$3:$I$3)</f>
        <v>45</v>
      </c>
      <c r="D170" s="65" cm="1">
        <f t="array" aca="1" ref="D170" ca="1">_xlfn.XLOOKUP(A170,INDIRECT($A$5&amp;"!$AJ$41:$AJ$406"),INDIRECT($A$5&amp;"!$AO$41:$AO$406"))*SUM($F$3:$I$3)</f>
        <v>45</v>
      </c>
      <c r="E170" s="34" cm="1">
        <f t="array" ref="E170">SUMPRODUCT(('PT Storengy'!$B$8:$I$372)*('PT Storengy'!$A$8:$A$372=$A170)*('PT Storengy'!$B$5:$I$5=$A$6)*('PT Storengy'!$B$7:$I$7=$A$7))</f>
        <v>0</v>
      </c>
      <c r="F170" s="107">
        <f t="shared" ca="1" si="20"/>
        <v>40.952106562500049</v>
      </c>
      <c r="G170" s="51">
        <f t="shared" ca="1" si="23"/>
        <v>0.90317999999999998</v>
      </c>
      <c r="H170" s="35" cm="1">
        <f t="array" aca="1" ref="H170" ca="1">IF(ROUND(ROUND(G170,2)-G170,4)=0,_xlfn.XLOOKUP(G170,INDIRECT($A$4&amp;"!$G$41:$G$141"),INDIRECT($A$4&amp;"!$A$41:$A$141"),0,1,1),IF(G170&gt;=1,0,(ROUNDUP(G170,2)-G170)*100*_xlfn.XLOOKUP(G170,INDIRECT($A$4&amp;"!$G$41:$G$141"),INDIRECT($A$4&amp;"!$A$41:$A$141"),0,-1,-1)+(G170-ROUNDDOWN(G170,2))*100*_xlfn.XLOOKUP(G170,INDIRECT($A$4&amp;"!$G$41:$G$141"),INDIRECT($A$4&amp;"!$A$41:$A$141"),0,1,1)))</f>
        <v>0.82420500000000052</v>
      </c>
      <c r="I170" s="66">
        <f t="shared" ca="1" si="24"/>
        <v>309.07687500000026</v>
      </c>
      <c r="J170" s="106" cm="1">
        <f t="array" aca="1" ref="J170" ca="1">IF(COUNTIFS('PTC NaTran'!$K$7:$K$15996,"",'PTC NaTran'!$A$7:$A$15996,J$16,'PTC NaTran'!$D$7:$D$15996,$A170,'PTC NaTran'!$C$7:$C$15996,"DEL")&gt;0,J$14,SUMIFS('PTC NaTran'!$K$7:$K$15996,'PTC NaTran'!$A$7:$A$15996,J$16,'PTC NaTran'!$D$7:$D$15996,$A170,'PTC NaTran'!$C$7:$C$15996,"DEL")*1.0026*$F$4/INDIRECT($A$4&amp;"!D9"))</f>
        <v>375.00000000000006</v>
      </c>
      <c r="K170" s="106" cm="1">
        <f t="array" aca="1" ref="K170" ca="1">IF(COUNTIFS('PTC NaTran'!$K$7:$K$15996,"",'PTC NaTran'!$A$7:$A$15996,K$16,'PTC NaTran'!$D$7:$D$15996,$A170,'PTC NaTran'!$C$7:$C$15996,"DEL")&gt;0,K$14,SUMIFS('PTC NaTran'!$K$7:$K$15996,'PTC NaTran'!$A$7:$A$15996,K$16,'PTC NaTran'!$D$7:$D$15996,$A170,'PTC NaTran'!$C$7:$C$15996,"DEL")*1.0026*$F$4/INDIRECT($A$4&amp;"!D9"))</f>
        <v>375.00000000000006</v>
      </c>
      <c r="L170" s="107">
        <f t="shared" ca="1" si="21"/>
        <v>37.878238499999973</v>
      </c>
      <c r="M170" s="51">
        <f t="shared" ca="1" si="25"/>
        <v>0.83472999999999997</v>
      </c>
      <c r="N170" s="35" cm="1">
        <f t="array" aca="1" ref="N170" ca="1">IF(ROUND(ROUND(M170,2)-M170,4)=0,_xlfn.XLOOKUP(M170,INDIRECT($A$4&amp;"!$G$41:$G$141"),INDIRECT($A$4&amp;"!$A$41:$A$141"),0,1,1),IF(M170&gt;=1,0,(ROUNDUP(M170,2)-M170)*100*_xlfn.XLOOKUP(M170,INDIRECT($A$4&amp;"!$G$41:$G$141"),INDIRECT($A$4&amp;"!$A$41:$A$141"),0,-1,-1)+(M170-ROUNDDOWN(M170,2))*100*_xlfn.XLOOKUP(M170,INDIRECT($A$4&amp;"!$G$41:$G$141"),INDIRECT($A$4&amp;"!$A$41:$A$141"),0,1,1)))</f>
        <v>0.8413175000000005</v>
      </c>
      <c r="O170" s="66">
        <f t="shared" ca="1" si="26"/>
        <v>315.49406250000021</v>
      </c>
      <c r="S170" s="107">
        <f t="shared" ca="1" si="22"/>
        <v>52.802209687499932</v>
      </c>
      <c r="T170" s="51">
        <f t="shared" ca="1" si="27"/>
        <v>1</v>
      </c>
      <c r="U170" s="35" cm="1">
        <f t="array" aca="1" ref="U170" ca="1">IF(ROUND(ROUND(T170,2)-T170,4)=0,_xlfn.XLOOKUP(T170,INDIRECT($A$4&amp;"!$G$41:$G$141"),INDIRECT($A$4&amp;"!$A$41:$A$141"),0,1,1),IF(T170&gt;=1,0,(ROUNDUP(T170,2)-T170)*100*_xlfn.XLOOKUP(T170,INDIRECT($A$4&amp;"!$G$41:$G$141"),INDIRECT($A$4&amp;"!$A$41:$A$141"),0,-1,-1)+(T170-ROUNDDOWN(T170,2))*100*_xlfn.XLOOKUP(T170,INDIRECT($A$4&amp;"!$G$41:$G$141"),INDIRECT($A$4&amp;"!$A$41:$A$141"),0,1,1)))</f>
        <v>0.79999999999999971</v>
      </c>
      <c r="V170" s="66">
        <f t="shared" ca="1" si="28"/>
        <v>299.99999999999994</v>
      </c>
    </row>
    <row r="171" spans="1:22" x14ac:dyDescent="0.35">
      <c r="A171" s="32">
        <f t="shared" si="29"/>
        <v>46632</v>
      </c>
      <c r="B171" s="65" cm="1">
        <f t="array" aca="1" ref="B171" ca="1">_xlfn.XLOOKUP(A171,INDIRECT($A$5&amp;"!$AJ$41:$AJ$406"),INDIRECT($A$5&amp;"!$AK$41:$AK$406"))*SUM($F$3:$I$3)</f>
        <v>0</v>
      </c>
      <c r="C171" s="65" cm="1">
        <f t="array" aca="1" ref="C171" ca="1">_xlfn.XLOOKUP(A171,INDIRECT($A$5&amp;"!$AJ$41:$AJ$406"),INDIRECT($A$5&amp;"!$AL$41:$AL$406"))*SUM($F$3:$I$3)</f>
        <v>45</v>
      </c>
      <c r="D171" s="65" cm="1">
        <f t="array" aca="1" ref="D171" ca="1">_xlfn.XLOOKUP(A171,INDIRECT($A$5&amp;"!$AJ$41:$AJ$406"),INDIRECT($A$5&amp;"!$AO$41:$AO$406"))*SUM($F$3:$I$3)</f>
        <v>45</v>
      </c>
      <c r="E171" s="34" cm="1">
        <f t="array" ref="E171">SUMPRODUCT(('PT Storengy'!$B$8:$I$372)*('PT Storengy'!$A$8:$A$372=$A171)*('PT Storengy'!$B$5:$I$5=$A$6)*('PT Storengy'!$B$7:$I$7=$A$7))</f>
        <v>0</v>
      </c>
      <c r="F171" s="107">
        <f t="shared" ca="1" si="20"/>
        <v>41.259606562500046</v>
      </c>
      <c r="G171" s="51">
        <f t="shared" ca="1" si="23"/>
        <v>0.91005000000000003</v>
      </c>
      <c r="H171" s="35" cm="1">
        <f t="array" aca="1" ref="H171" ca="1">IF(ROUND(ROUND(G171,2)-G171,4)=0,_xlfn.XLOOKUP(G171,INDIRECT($A$4&amp;"!$G$41:$G$141"),INDIRECT($A$4&amp;"!$A$41:$A$141"),0,1,1),IF(G171&gt;=1,0,(ROUNDUP(G171,2)-G171)*100*_xlfn.XLOOKUP(G171,INDIRECT($A$4&amp;"!$G$41:$G$141"),INDIRECT($A$4&amp;"!$A$41:$A$141"),0,-1,-1)+(G171-ROUNDDOWN(G171,2))*100*_xlfn.XLOOKUP(G171,INDIRECT($A$4&amp;"!$G$41:$G$141"),INDIRECT($A$4&amp;"!$A$41:$A$141"),0,1,1)))</f>
        <v>0.81999999999999962</v>
      </c>
      <c r="I171" s="66">
        <f t="shared" ca="1" si="24"/>
        <v>307.49999999999989</v>
      </c>
      <c r="J171" s="106" cm="1">
        <f t="array" aca="1" ref="J171" ca="1">IF(COUNTIFS('PTC NaTran'!$K$7:$K$15996,"",'PTC NaTran'!$A$7:$A$15996,J$16,'PTC NaTran'!$D$7:$D$15996,$A171,'PTC NaTran'!$C$7:$C$15996,"DEL")&gt;0,J$14,SUMIFS('PTC NaTran'!$K$7:$K$15996,'PTC NaTran'!$A$7:$A$15996,J$16,'PTC NaTran'!$D$7:$D$15996,$A171,'PTC NaTran'!$C$7:$C$15996,"DEL")*1.0026*$F$4/INDIRECT($A$4&amp;"!D9"))</f>
        <v>375.00000000000006</v>
      </c>
      <c r="K171" s="106" cm="1">
        <f t="array" aca="1" ref="K171" ca="1">IF(COUNTIFS('PTC NaTran'!$K$7:$K$15996,"",'PTC NaTran'!$A$7:$A$15996,K$16,'PTC NaTran'!$D$7:$D$15996,$A171,'PTC NaTran'!$C$7:$C$15996,"DEL")&gt;0,K$14,SUMIFS('PTC NaTran'!$K$7:$K$15996,'PTC NaTran'!$A$7:$A$15996,K$16,'PTC NaTran'!$D$7:$D$15996,$A171,'PTC NaTran'!$C$7:$C$15996,"DEL")*1.0026*$F$4/INDIRECT($A$4&amp;"!D9"))</f>
        <v>375.00000000000006</v>
      </c>
      <c r="L171" s="107">
        <f t="shared" ca="1" si="21"/>
        <v>38.193075374999971</v>
      </c>
      <c r="M171" s="51">
        <f t="shared" ca="1" si="25"/>
        <v>0.84174000000000004</v>
      </c>
      <c r="N171" s="35" cm="1">
        <f t="array" aca="1" ref="N171" ca="1">IF(ROUND(ROUND(M171,2)-M171,4)=0,_xlfn.XLOOKUP(M171,INDIRECT($A$4&amp;"!$G$41:$G$141"),INDIRECT($A$4&amp;"!$A$41:$A$141"),0,1,1),IF(M171&gt;=1,0,(ROUNDUP(M171,2)-M171)*100*_xlfn.XLOOKUP(M171,INDIRECT($A$4&amp;"!$G$41:$G$141"),INDIRECT($A$4&amp;"!$A$41:$A$141"),0,-1,-1)+(M171-ROUNDDOWN(M171,2))*100*_xlfn.XLOOKUP(M171,INDIRECT($A$4&amp;"!$G$41:$G$141"),INDIRECT($A$4&amp;"!$A$41:$A$141"),0,1,1)))</f>
        <v>0.83956500000000045</v>
      </c>
      <c r="O171" s="66">
        <f t="shared" ca="1" si="26"/>
        <v>314.83687500000019</v>
      </c>
      <c r="S171" s="107">
        <f t="shared" ca="1" si="22"/>
        <v>53.102209687499929</v>
      </c>
      <c r="T171" s="51">
        <f t="shared" ca="1" si="27"/>
        <v>1</v>
      </c>
      <c r="U171" s="35" cm="1">
        <f t="array" aca="1" ref="U171" ca="1">IF(ROUND(ROUND(T171,2)-T171,4)=0,_xlfn.XLOOKUP(T171,INDIRECT($A$4&amp;"!$G$41:$G$141"),INDIRECT($A$4&amp;"!$A$41:$A$141"),0,1,1),IF(T171&gt;=1,0,(ROUNDUP(T171,2)-T171)*100*_xlfn.XLOOKUP(T171,INDIRECT($A$4&amp;"!$G$41:$G$141"),INDIRECT($A$4&amp;"!$A$41:$A$141"),0,-1,-1)+(T171-ROUNDDOWN(T171,2))*100*_xlfn.XLOOKUP(T171,INDIRECT($A$4&amp;"!$G$41:$G$141"),INDIRECT($A$4&amp;"!$A$41:$A$141"),0,1,1)))</f>
        <v>0.79999999999999971</v>
      </c>
      <c r="V171" s="66">
        <f t="shared" ca="1" si="28"/>
        <v>299.99999999999994</v>
      </c>
    </row>
    <row r="172" spans="1:22" x14ac:dyDescent="0.35">
      <c r="A172" s="32">
        <f t="shared" si="29"/>
        <v>46633</v>
      </c>
      <c r="B172" s="65" cm="1">
        <f t="array" aca="1" ref="B172" ca="1">_xlfn.XLOOKUP(A172,INDIRECT($A$5&amp;"!$AJ$41:$AJ$406"),INDIRECT($A$5&amp;"!$AK$41:$AK$406"))*SUM($F$3:$I$3)</f>
        <v>0</v>
      </c>
      <c r="C172" s="65" cm="1">
        <f t="array" aca="1" ref="C172" ca="1">_xlfn.XLOOKUP(A172,INDIRECT($A$5&amp;"!$AJ$41:$AJ$406"),INDIRECT($A$5&amp;"!$AL$41:$AL$406"))*SUM($F$3:$I$3)</f>
        <v>45</v>
      </c>
      <c r="D172" s="65" cm="1">
        <f t="array" aca="1" ref="D172" ca="1">_xlfn.XLOOKUP(A172,INDIRECT($A$5&amp;"!$AJ$41:$AJ$406"),INDIRECT($A$5&amp;"!$AO$41:$AO$406"))*SUM($F$3:$I$3)</f>
        <v>45</v>
      </c>
      <c r="E172" s="34" cm="1">
        <f t="array" ref="E172">SUMPRODUCT(('PT Storengy'!$B$8:$I$372)*('PT Storengy'!$A$8:$A$372=$A172)*('PT Storengy'!$B$5:$I$5=$A$6)*('PT Storengy'!$B$7:$I$7=$A$7))</f>
        <v>0</v>
      </c>
      <c r="F172" s="107">
        <f t="shared" ca="1" si="20"/>
        <v>41.567399062500044</v>
      </c>
      <c r="G172" s="51">
        <f t="shared" ca="1" si="23"/>
        <v>0.91688000000000003</v>
      </c>
      <c r="H172" s="35" cm="1">
        <f t="array" aca="1" ref="H172" ca="1">IF(ROUND(ROUND(G172,2)-G172,4)=0,_xlfn.XLOOKUP(G172,INDIRECT($A$4&amp;"!$G$41:$G$141"),INDIRECT($A$4&amp;"!$A$41:$A$141"),0,1,1),IF(G172&gt;=1,0,(ROUNDUP(G172,2)-G172)*100*_xlfn.XLOOKUP(G172,INDIRECT($A$4&amp;"!$G$41:$G$141"),INDIRECT($A$4&amp;"!$A$41:$A$141"),0,-1,-1)+(G172-ROUNDDOWN(G172,2))*100*_xlfn.XLOOKUP(G172,INDIRECT($A$4&amp;"!$G$41:$G$141"),INDIRECT($A$4&amp;"!$A$41:$A$141"),0,1,1)))</f>
        <v>0.82078000000000051</v>
      </c>
      <c r="I172" s="66">
        <f t="shared" ca="1" si="24"/>
        <v>307.79250000000025</v>
      </c>
      <c r="J172" s="106" cm="1">
        <f t="array" aca="1" ref="J172" ca="1">IF(COUNTIFS('PTC NaTran'!$K$7:$K$15996,"",'PTC NaTran'!$A$7:$A$15996,J$16,'PTC NaTran'!$D$7:$D$15996,$A172,'PTC NaTran'!$C$7:$C$15996,"DEL")&gt;0,J$14,SUMIFS('PTC NaTran'!$K$7:$K$15996,'PTC NaTran'!$A$7:$A$15996,J$16,'PTC NaTran'!$D$7:$D$15996,$A172,'PTC NaTran'!$C$7:$C$15996,"DEL")*1.0026*$F$4/INDIRECT($A$4&amp;"!D9"))</f>
        <v>375.00000000000006</v>
      </c>
      <c r="K172" s="106" cm="1">
        <f t="array" aca="1" ref="K172" ca="1">IF(COUNTIFS('PTC NaTran'!$K$7:$K$15996,"",'PTC NaTran'!$A$7:$A$15996,K$16,'PTC NaTran'!$D$7:$D$15996,$A172,'PTC NaTran'!$C$7:$C$15996,"DEL")&gt;0,K$14,SUMIFS('PTC NaTran'!$K$7:$K$15996,'PTC NaTran'!$A$7:$A$15996,K$16,'PTC NaTran'!$D$7:$D$15996,$A172,'PTC NaTran'!$C$7:$C$15996,"DEL")*1.0026*$F$4/INDIRECT($A$4&amp;"!D9"))</f>
        <v>375.00000000000006</v>
      </c>
      <c r="L172" s="107">
        <f t="shared" ca="1" si="21"/>
        <v>38.50725599999997</v>
      </c>
      <c r="M172" s="51">
        <f t="shared" ca="1" si="25"/>
        <v>0.84874000000000005</v>
      </c>
      <c r="N172" s="35" cm="1">
        <f t="array" aca="1" ref="N172" ca="1">IF(ROUND(ROUND(M172,2)-M172,4)=0,_xlfn.XLOOKUP(M172,INDIRECT($A$4&amp;"!$G$41:$G$141"),INDIRECT($A$4&amp;"!$A$41:$A$141"),0,1,1),IF(M172&gt;=1,0,(ROUNDUP(M172,2)-M172)*100*_xlfn.XLOOKUP(M172,INDIRECT($A$4&amp;"!$G$41:$G$141"),INDIRECT($A$4&amp;"!$A$41:$A$141"),0,-1,-1)+(M172-ROUNDDOWN(M172,2))*100*_xlfn.XLOOKUP(M172,INDIRECT($A$4&amp;"!$G$41:$G$141"),INDIRECT($A$4&amp;"!$A$41:$A$141"),0,1,1)))</f>
        <v>0.83781500000000053</v>
      </c>
      <c r="O172" s="66">
        <f t="shared" ca="1" si="26"/>
        <v>314.18062500000025</v>
      </c>
      <c r="S172" s="107">
        <f t="shared" ca="1" si="22"/>
        <v>53.402209687499926</v>
      </c>
      <c r="T172" s="51">
        <f t="shared" ca="1" si="27"/>
        <v>1</v>
      </c>
      <c r="U172" s="35" cm="1">
        <f t="array" aca="1" ref="U172" ca="1">IF(ROUND(ROUND(T172,2)-T172,4)=0,_xlfn.XLOOKUP(T172,INDIRECT($A$4&amp;"!$G$41:$G$141"),INDIRECT($A$4&amp;"!$A$41:$A$141"),0,1,1),IF(T172&gt;=1,0,(ROUNDUP(T172,2)-T172)*100*_xlfn.XLOOKUP(T172,INDIRECT($A$4&amp;"!$G$41:$G$141"),INDIRECT($A$4&amp;"!$A$41:$A$141"),0,-1,-1)+(T172-ROUNDDOWN(T172,2))*100*_xlfn.XLOOKUP(T172,INDIRECT($A$4&amp;"!$G$41:$G$141"),INDIRECT($A$4&amp;"!$A$41:$A$141"),0,1,1)))</f>
        <v>0.79999999999999971</v>
      </c>
      <c r="V172" s="66">
        <f t="shared" ca="1" si="28"/>
        <v>299.99999999999994</v>
      </c>
    </row>
    <row r="173" spans="1:22" x14ac:dyDescent="0.35">
      <c r="A173" s="32">
        <f t="shared" si="29"/>
        <v>46634</v>
      </c>
      <c r="B173" s="65" cm="1">
        <f t="array" aca="1" ref="B173" ca="1">_xlfn.XLOOKUP(A173,INDIRECT($A$5&amp;"!$AJ$41:$AJ$406"),INDIRECT($A$5&amp;"!$AK$41:$AK$406"))*SUM($F$3:$I$3)</f>
        <v>0</v>
      </c>
      <c r="C173" s="65" cm="1">
        <f t="array" aca="1" ref="C173" ca="1">_xlfn.XLOOKUP(A173,INDIRECT($A$5&amp;"!$AJ$41:$AJ$406"),INDIRECT($A$5&amp;"!$AL$41:$AL$406"))*SUM($F$3:$I$3)</f>
        <v>45</v>
      </c>
      <c r="D173" s="65" cm="1">
        <f t="array" aca="1" ref="D173" ca="1">_xlfn.XLOOKUP(A173,INDIRECT($A$5&amp;"!$AJ$41:$AJ$406"),INDIRECT($A$5&amp;"!$AO$41:$AO$406"))*SUM($F$3:$I$3)</f>
        <v>45</v>
      </c>
      <c r="E173" s="34" cm="1">
        <f t="array" ref="E173">SUMPRODUCT(('PT Storengy'!$B$8:$I$372)*('PT Storengy'!$A$8:$A$372=$A173)*('PT Storengy'!$B$5:$I$5=$A$6)*('PT Storengy'!$B$7:$I$7=$A$7))</f>
        <v>0</v>
      </c>
      <c r="F173" s="107">
        <f t="shared" ca="1" si="20"/>
        <v>41.874550312500041</v>
      </c>
      <c r="G173" s="51">
        <f t="shared" ca="1" si="23"/>
        <v>0.92371999999999999</v>
      </c>
      <c r="H173" s="35" cm="1">
        <f t="array" aca="1" ref="H173" ca="1">IF(ROUND(ROUND(G173,2)-G173,4)=0,_xlfn.XLOOKUP(G173,INDIRECT($A$4&amp;"!$G$41:$G$141"),INDIRECT($A$4&amp;"!$A$41:$A$141"),0,1,1),IF(G173&gt;=1,0,(ROUNDUP(G173,2)-G173)*100*_xlfn.XLOOKUP(G173,INDIRECT($A$4&amp;"!$G$41:$G$141"),INDIRECT($A$4&amp;"!$A$41:$A$141"),0,-1,-1)+(G173-ROUNDDOWN(G173,2))*100*_xlfn.XLOOKUP(G173,INDIRECT($A$4&amp;"!$G$41:$G$141"),INDIRECT($A$4&amp;"!$A$41:$A$141"),0,1,1)))</f>
        <v>0.81907000000000041</v>
      </c>
      <c r="I173" s="66">
        <f t="shared" ca="1" si="24"/>
        <v>307.15125000000018</v>
      </c>
      <c r="J173" s="106" cm="1">
        <f t="array" aca="1" ref="J173" ca="1">IF(COUNTIFS('PTC NaTran'!$K$7:$K$15996,"",'PTC NaTran'!$A$7:$A$15996,J$16,'PTC NaTran'!$D$7:$D$15996,$A173,'PTC NaTran'!$C$7:$C$15996,"DEL")&gt;0,J$14,SUMIFS('PTC NaTran'!$K$7:$K$15996,'PTC NaTran'!$A$7:$A$15996,J$16,'PTC NaTran'!$D$7:$D$15996,$A173,'PTC NaTran'!$C$7:$C$15996,"DEL")*1.0026*$F$4/INDIRECT($A$4&amp;"!D9"))</f>
        <v>375.00000000000006</v>
      </c>
      <c r="K173" s="106" cm="1">
        <f t="array" aca="1" ref="K173" ca="1">IF(COUNTIFS('PTC NaTran'!$K$7:$K$15996,"",'PTC NaTran'!$A$7:$A$15996,K$16,'PTC NaTran'!$D$7:$D$15996,$A173,'PTC NaTran'!$C$7:$C$15996,"DEL")&gt;0,K$14,SUMIFS('PTC NaTran'!$K$7:$K$15996,'PTC NaTran'!$A$7:$A$15996,K$16,'PTC NaTran'!$D$7:$D$15996,$A173,'PTC NaTran'!$C$7:$C$15996,"DEL")*1.0026*$F$4/INDIRECT($A$4&amp;"!D9"))</f>
        <v>375.00000000000006</v>
      </c>
      <c r="L173" s="107">
        <f t="shared" ca="1" si="21"/>
        <v>38.820782249999972</v>
      </c>
      <c r="M173" s="51">
        <f t="shared" ca="1" si="25"/>
        <v>0.85572000000000004</v>
      </c>
      <c r="N173" s="35" cm="1">
        <f t="array" aca="1" ref="N173" ca="1">IF(ROUND(ROUND(M173,2)-M173,4)=0,_xlfn.XLOOKUP(M173,INDIRECT($A$4&amp;"!$G$41:$G$141"),INDIRECT($A$4&amp;"!$A$41:$A$141"),0,1,1),IF(M173&gt;=1,0,(ROUNDUP(M173,2)-M173)*100*_xlfn.XLOOKUP(M173,INDIRECT($A$4&amp;"!$G$41:$G$141"),INDIRECT($A$4&amp;"!$A$41:$A$141"),0,-1,-1)+(M173-ROUNDDOWN(M173,2))*100*_xlfn.XLOOKUP(M173,INDIRECT($A$4&amp;"!$G$41:$G$141"),INDIRECT($A$4&amp;"!$A$41:$A$141"),0,1,1)))</f>
        <v>0.83607000000000053</v>
      </c>
      <c r="O173" s="66">
        <f t="shared" ca="1" si="26"/>
        <v>313.52625000000023</v>
      </c>
      <c r="S173" s="107">
        <f t="shared" ca="1" si="22"/>
        <v>53.702209687499924</v>
      </c>
      <c r="T173" s="51">
        <f t="shared" ca="1" si="27"/>
        <v>1</v>
      </c>
      <c r="U173" s="35" cm="1">
        <f t="array" aca="1" ref="U173" ca="1">IF(ROUND(ROUND(T173,2)-T173,4)=0,_xlfn.XLOOKUP(T173,INDIRECT($A$4&amp;"!$G$41:$G$141"),INDIRECT($A$4&amp;"!$A$41:$A$141"),0,1,1),IF(T173&gt;=1,0,(ROUNDUP(T173,2)-T173)*100*_xlfn.XLOOKUP(T173,INDIRECT($A$4&amp;"!$G$41:$G$141"),INDIRECT($A$4&amp;"!$A$41:$A$141"),0,-1,-1)+(T173-ROUNDDOWN(T173,2))*100*_xlfn.XLOOKUP(T173,INDIRECT($A$4&amp;"!$G$41:$G$141"),INDIRECT($A$4&amp;"!$A$41:$A$141"),0,1,1)))</f>
        <v>0.79999999999999971</v>
      </c>
      <c r="V173" s="66">
        <f t="shared" ca="1" si="28"/>
        <v>299.99999999999994</v>
      </c>
    </row>
    <row r="174" spans="1:22" x14ac:dyDescent="0.35">
      <c r="A174" s="32">
        <f t="shared" si="29"/>
        <v>46635</v>
      </c>
      <c r="B174" s="65" cm="1">
        <f t="array" aca="1" ref="B174" ca="1">_xlfn.XLOOKUP(A174,INDIRECT($A$5&amp;"!$AJ$41:$AJ$406"),INDIRECT($A$5&amp;"!$AK$41:$AK$406"))*SUM($F$3:$I$3)</f>
        <v>0</v>
      </c>
      <c r="C174" s="65" cm="1">
        <f t="array" aca="1" ref="C174" ca="1">_xlfn.XLOOKUP(A174,INDIRECT($A$5&amp;"!$AJ$41:$AJ$406"),INDIRECT($A$5&amp;"!$AL$41:$AL$406"))*SUM($F$3:$I$3)</f>
        <v>45</v>
      </c>
      <c r="D174" s="65" cm="1">
        <f t="array" aca="1" ref="D174" ca="1">_xlfn.XLOOKUP(A174,INDIRECT($A$5&amp;"!$AJ$41:$AJ$406"),INDIRECT($A$5&amp;"!$AO$41:$AO$406"))*SUM($F$3:$I$3)</f>
        <v>45</v>
      </c>
      <c r="E174" s="34" cm="1">
        <f t="array" ref="E174">SUMPRODUCT(('PT Storengy'!$B$8:$I$372)*('PT Storengy'!$A$8:$A$372=$A174)*('PT Storengy'!$B$5:$I$5=$A$6)*('PT Storengy'!$B$7:$I$7=$A$7))</f>
        <v>0</v>
      </c>
      <c r="F174" s="107">
        <f t="shared" ca="1" si="20"/>
        <v>42.181061250000042</v>
      </c>
      <c r="G174" s="51">
        <f t="shared" ca="1" si="23"/>
        <v>0.93054999999999999</v>
      </c>
      <c r="H174" s="35" cm="1">
        <f t="array" aca="1" ref="H174" ca="1">IF(ROUND(ROUND(G174,2)-G174,4)=0,_xlfn.XLOOKUP(G174,INDIRECT($A$4&amp;"!$G$41:$G$141"),INDIRECT($A$4&amp;"!$A$41:$A$141"),0,1,1),IF(G174&gt;=1,0,(ROUNDUP(G174,2)-G174)*100*_xlfn.XLOOKUP(G174,INDIRECT($A$4&amp;"!$G$41:$G$141"),INDIRECT($A$4&amp;"!$A$41:$A$141"),0,-1,-1)+(G174-ROUNDDOWN(G174,2))*100*_xlfn.XLOOKUP(G174,INDIRECT($A$4&amp;"!$G$41:$G$141"),INDIRECT($A$4&amp;"!$A$41:$A$141"),0,1,1)))</f>
        <v>0.81736250000000044</v>
      </c>
      <c r="I174" s="66">
        <f t="shared" ca="1" si="24"/>
        <v>306.51093750000018</v>
      </c>
      <c r="J174" s="106" cm="1">
        <f t="array" aca="1" ref="J174" ca="1">IF(COUNTIFS('PTC NaTran'!$K$7:$K$15996,"",'PTC NaTran'!$A$7:$A$15996,J$16,'PTC NaTran'!$D$7:$D$15996,$A174,'PTC NaTran'!$C$7:$C$15996,"DEL")&gt;0,J$14,SUMIFS('PTC NaTran'!$K$7:$K$15996,'PTC NaTran'!$A$7:$A$15996,J$16,'PTC NaTran'!$D$7:$D$15996,$A174,'PTC NaTran'!$C$7:$C$15996,"DEL")*1.0026*$F$4/INDIRECT($A$4&amp;"!D9"))</f>
        <v>375.00000000000006</v>
      </c>
      <c r="K174" s="106" cm="1">
        <f t="array" aca="1" ref="K174" ca="1">IF(COUNTIFS('PTC NaTran'!$K$7:$K$15996,"",'PTC NaTran'!$A$7:$A$15996,K$16,'PTC NaTran'!$D$7:$D$15996,$A174,'PTC NaTran'!$C$7:$C$15996,"DEL")&gt;0,K$14,SUMIFS('PTC NaTran'!$K$7:$K$15996,'PTC NaTran'!$A$7:$A$15996,K$16,'PTC NaTran'!$D$7:$D$15996,$A174,'PTC NaTran'!$C$7:$C$15996,"DEL")*1.0026*$F$4/INDIRECT($A$4&amp;"!D9"))</f>
        <v>375.00000000000006</v>
      </c>
      <c r="L174" s="107">
        <f t="shared" ca="1" si="21"/>
        <v>39.133655999999974</v>
      </c>
      <c r="M174" s="51">
        <f t="shared" ca="1" si="25"/>
        <v>0.86268</v>
      </c>
      <c r="N174" s="35" cm="1">
        <f t="array" aca="1" ref="N174" ca="1">IF(ROUND(ROUND(M174,2)-M174,4)=0,_xlfn.XLOOKUP(M174,INDIRECT($A$4&amp;"!$G$41:$G$141"),INDIRECT($A$4&amp;"!$A$41:$A$141"),0,1,1),IF(M174&gt;=1,0,(ROUNDUP(M174,2)-M174)*100*_xlfn.XLOOKUP(M174,INDIRECT($A$4&amp;"!$G$41:$G$141"),INDIRECT($A$4&amp;"!$A$41:$A$141"),0,-1,-1)+(M174-ROUNDDOWN(M174,2))*100*_xlfn.XLOOKUP(M174,INDIRECT($A$4&amp;"!$G$41:$G$141"),INDIRECT($A$4&amp;"!$A$41:$A$141"),0,1,1)))</f>
        <v>0.83433000000000057</v>
      </c>
      <c r="O174" s="66">
        <f ca="1">IF(L173*1000+MIN(J174,K174,$F$4*(1-$E174)*N174)&gt;$D174*1000,$D174*1000-L173*1000,MIN(J174,K174,$F$4*(1-$E174)*N174))</f>
        <v>312.87375000000026</v>
      </c>
      <c r="S174" s="107">
        <f t="shared" ca="1" si="22"/>
        <v>54.002209687499921</v>
      </c>
      <c r="T174" s="51">
        <f t="shared" ca="1" si="27"/>
        <v>1</v>
      </c>
      <c r="U174" s="35" cm="1">
        <f t="array" aca="1" ref="U174" ca="1">IF(ROUND(ROUND(T174,2)-T174,4)=0,_xlfn.XLOOKUP(T174,INDIRECT($A$4&amp;"!$G$41:$G$141"),INDIRECT($A$4&amp;"!$A$41:$A$141"),0,1,1),IF(T174&gt;=1,0,(ROUNDUP(T174,2)-T174)*100*_xlfn.XLOOKUP(T174,INDIRECT($A$4&amp;"!$G$41:$G$141"),INDIRECT($A$4&amp;"!$A$41:$A$141"),0,-1,-1)+(T174-ROUNDDOWN(T174,2))*100*_xlfn.XLOOKUP(T174,INDIRECT($A$4&amp;"!$G$41:$G$141"),INDIRECT($A$4&amp;"!$A$41:$A$141"),0,1,1)))</f>
        <v>0.79999999999999971</v>
      </c>
      <c r="V174" s="66">
        <f t="shared" ca="1" si="28"/>
        <v>299.99999999999994</v>
      </c>
    </row>
    <row r="175" spans="1:22" x14ac:dyDescent="0.35">
      <c r="A175" s="32">
        <f t="shared" si="29"/>
        <v>46636</v>
      </c>
      <c r="B175" s="65" cm="1">
        <f t="array" aca="1" ref="B175" ca="1">_xlfn.XLOOKUP(A175,INDIRECT($A$5&amp;"!$AJ$41:$AJ$406"),INDIRECT($A$5&amp;"!$AK$41:$AK$406"))*SUM($F$3:$I$3)</f>
        <v>0</v>
      </c>
      <c r="C175" s="65" cm="1">
        <f t="array" aca="1" ref="C175" ca="1">_xlfn.XLOOKUP(A175,INDIRECT($A$5&amp;"!$AJ$41:$AJ$406"),INDIRECT($A$5&amp;"!$AL$41:$AL$406"))*SUM($F$3:$I$3)</f>
        <v>45</v>
      </c>
      <c r="D175" s="65" cm="1">
        <f t="array" aca="1" ref="D175" ca="1">_xlfn.XLOOKUP(A175,INDIRECT($A$5&amp;"!$AJ$41:$AJ$406"),INDIRECT($A$5&amp;"!$AO$41:$AO$406"))*SUM($F$3:$I$3)</f>
        <v>45</v>
      </c>
      <c r="E175" s="34" cm="1">
        <f t="array" ref="E175">SUMPRODUCT(('PT Storengy'!$B$8:$I$372)*('PT Storengy'!$A$8:$A$372=$A175)*('PT Storengy'!$B$5:$I$5=$A$6)*('PT Storengy'!$B$7:$I$7=$A$7))</f>
        <v>0</v>
      </c>
      <c r="F175" s="107">
        <f t="shared" ca="1" si="20"/>
        <v>42.486933750000041</v>
      </c>
      <c r="G175" s="51">
        <f t="shared" ca="1" si="23"/>
        <v>0.93735999999999997</v>
      </c>
      <c r="H175" s="35" cm="1">
        <f t="array" aca="1" ref="H175" ca="1">IF(ROUND(ROUND(G175,2)-G175,4)=0,_xlfn.XLOOKUP(G175,INDIRECT($A$4&amp;"!$G$41:$G$141"),INDIRECT($A$4&amp;"!$A$41:$A$141"),0,1,1),IF(G175&gt;=1,0,(ROUNDUP(G175,2)-G175)*100*_xlfn.XLOOKUP(G175,INDIRECT($A$4&amp;"!$G$41:$G$141"),INDIRECT($A$4&amp;"!$A$41:$A$141"),0,-1,-1)+(G175-ROUNDDOWN(G175,2))*100*_xlfn.XLOOKUP(G175,INDIRECT($A$4&amp;"!$G$41:$G$141"),INDIRECT($A$4&amp;"!$A$41:$A$141"),0,1,1)))</f>
        <v>0.81566000000000061</v>
      </c>
      <c r="I175" s="66">
        <f t="shared" ca="1" si="24"/>
        <v>305.87250000000029</v>
      </c>
      <c r="J175" s="106" cm="1">
        <f t="array" aca="1" ref="J175" ca="1">IF(COUNTIFS('PTC NaTran'!$K$7:$K$15996,"",'PTC NaTran'!$A$7:$A$15996,J$16,'PTC NaTran'!$D$7:$D$15996,$A175,'PTC NaTran'!$C$7:$C$15996,"DEL")&gt;0,J$14,SUMIFS('PTC NaTran'!$K$7:$K$15996,'PTC NaTran'!$A$7:$A$15996,J$16,'PTC NaTran'!$D$7:$D$15996,$A175,'PTC NaTran'!$C$7:$C$15996,"DEL")*1.0026*$F$4/INDIRECT($A$4&amp;"!D9"))</f>
        <v>375.00000000000006</v>
      </c>
      <c r="K175" s="106" cm="1">
        <f t="array" aca="1" ref="K175" ca="1">IF(COUNTIFS('PTC NaTran'!$K$7:$K$15996,"",'PTC NaTran'!$A$7:$A$15996,K$16,'PTC NaTran'!$D$7:$D$15996,$A175,'PTC NaTran'!$C$7:$C$15996,"DEL")&gt;0,K$14,SUMIFS('PTC NaTran'!$K$7:$K$15996,'PTC NaTran'!$A$7:$A$15996,K$16,'PTC NaTran'!$D$7:$D$15996,$A175,'PTC NaTran'!$C$7:$C$15996,"DEL")*1.0026*$F$4/INDIRECT($A$4&amp;"!D9"))</f>
        <v>324.84240000000005</v>
      </c>
      <c r="L175" s="107">
        <f t="shared" ca="1" si="21"/>
        <v>39.445877249999974</v>
      </c>
      <c r="M175" s="51">
        <f t="shared" ca="1" si="25"/>
        <v>0.86963999999999997</v>
      </c>
      <c r="N175" s="35" cm="1">
        <f t="array" aca="1" ref="N175" ca="1">IF(ROUND(ROUND(M175,2)-M175,4)=0,_xlfn.XLOOKUP(M175,INDIRECT($A$4&amp;"!$G$41:$G$141"),INDIRECT($A$4&amp;"!$A$41:$A$141"),0,1,1),IF(M175&gt;=1,0,(ROUNDUP(M175,2)-M175)*100*_xlfn.XLOOKUP(M175,INDIRECT($A$4&amp;"!$G$41:$G$141"),INDIRECT($A$4&amp;"!$A$41:$A$141"),0,-1,-1)+(M175-ROUNDDOWN(M175,2))*100*_xlfn.XLOOKUP(M175,INDIRECT($A$4&amp;"!$G$41:$G$141"),INDIRECT($A$4&amp;"!$A$41:$A$141"),0,1,1)))</f>
        <v>0.83259000000000061</v>
      </c>
      <c r="O175" s="66">
        <f t="shared" ca="1" si="26"/>
        <v>312.22125000000028</v>
      </c>
      <c r="S175" s="107">
        <f t="shared" ca="1" si="22"/>
        <v>54.302209687499918</v>
      </c>
      <c r="T175" s="51">
        <f t="shared" ca="1" si="27"/>
        <v>1</v>
      </c>
      <c r="U175" s="35" cm="1">
        <f t="array" aca="1" ref="U175" ca="1">IF(ROUND(ROUND(T175,2)-T175,4)=0,_xlfn.XLOOKUP(T175,INDIRECT($A$4&amp;"!$G$41:$G$141"),INDIRECT($A$4&amp;"!$A$41:$A$141"),0,1,1),IF(T175&gt;=1,0,(ROUNDUP(T175,2)-T175)*100*_xlfn.XLOOKUP(T175,INDIRECT($A$4&amp;"!$G$41:$G$141"),INDIRECT($A$4&amp;"!$A$41:$A$141"),0,-1,-1)+(T175-ROUNDDOWN(T175,2))*100*_xlfn.XLOOKUP(T175,INDIRECT($A$4&amp;"!$G$41:$G$141"),INDIRECT($A$4&amp;"!$A$41:$A$141"),0,1,1)))</f>
        <v>0.79999999999999971</v>
      </c>
      <c r="V175" s="66">
        <f t="shared" ca="1" si="28"/>
        <v>299.99999999999994</v>
      </c>
    </row>
    <row r="176" spans="1:22" x14ac:dyDescent="0.35">
      <c r="A176" s="32">
        <f t="shared" si="29"/>
        <v>46637</v>
      </c>
      <c r="B176" s="65" cm="1">
        <f t="array" aca="1" ref="B176" ca="1">_xlfn.XLOOKUP(A176,INDIRECT($A$5&amp;"!$AJ$41:$AJ$406"),INDIRECT($A$5&amp;"!$AK$41:$AK$406"))*SUM($F$3:$I$3)</f>
        <v>0</v>
      </c>
      <c r="C176" s="65" cm="1">
        <f t="array" aca="1" ref="C176" ca="1">_xlfn.XLOOKUP(A176,INDIRECT($A$5&amp;"!$AJ$41:$AJ$406"),INDIRECT($A$5&amp;"!$AL$41:$AL$406"))*SUM($F$3:$I$3)</f>
        <v>45</v>
      </c>
      <c r="D176" s="65" cm="1">
        <f t="array" aca="1" ref="D176" ca="1">_xlfn.XLOOKUP(A176,INDIRECT($A$5&amp;"!$AJ$41:$AJ$406"),INDIRECT($A$5&amp;"!$AO$41:$AO$406"))*SUM($F$3:$I$3)</f>
        <v>45</v>
      </c>
      <c r="E176" s="34" cm="1">
        <f t="array" ref="E176">SUMPRODUCT(('PT Storengy'!$B$8:$I$372)*('PT Storengy'!$A$8:$A$372=$A176)*('PT Storengy'!$B$5:$I$5=$A$6)*('PT Storengy'!$B$7:$I$7=$A$7))</f>
        <v>0</v>
      </c>
      <c r="F176" s="107">
        <f t="shared" ca="1" si="20"/>
        <v>42.792169687500042</v>
      </c>
      <c r="G176" s="51">
        <f t="shared" ca="1" si="23"/>
        <v>0.94415000000000004</v>
      </c>
      <c r="H176" s="35" cm="1">
        <f t="array" aca="1" ref="H176" ca="1">IF(ROUND(ROUND(G176,2)-G176,4)=0,_xlfn.XLOOKUP(G176,INDIRECT($A$4&amp;"!$G$41:$G$141"),INDIRECT($A$4&amp;"!$A$41:$A$141"),0,1,1),IF(G176&gt;=1,0,(ROUNDUP(G176,2)-G176)*100*_xlfn.XLOOKUP(G176,INDIRECT($A$4&amp;"!$G$41:$G$141"),INDIRECT($A$4&amp;"!$A$41:$A$141"),0,-1,-1)+(G176-ROUNDDOWN(G176,2))*100*_xlfn.XLOOKUP(G176,INDIRECT($A$4&amp;"!$G$41:$G$141"),INDIRECT($A$4&amp;"!$A$41:$A$141"),0,1,1)))</f>
        <v>0.81396250000000059</v>
      </c>
      <c r="I176" s="66">
        <f t="shared" ca="1" si="24"/>
        <v>305.23593750000026</v>
      </c>
      <c r="J176" s="106" cm="1">
        <f t="array" aca="1" ref="J176" ca="1">IF(COUNTIFS('PTC NaTran'!$K$7:$K$15996,"",'PTC NaTran'!$A$7:$A$15996,J$16,'PTC NaTran'!$D$7:$D$15996,$A176,'PTC NaTran'!$C$7:$C$15996,"DEL")&gt;0,J$14,SUMIFS('PTC NaTran'!$K$7:$K$15996,'PTC NaTran'!$A$7:$A$15996,J$16,'PTC NaTran'!$D$7:$D$15996,$A176,'PTC NaTran'!$C$7:$C$15996,"DEL")*1.0026*$F$4/INDIRECT($A$4&amp;"!D9"))</f>
        <v>375.00000000000006</v>
      </c>
      <c r="K176" s="106" cm="1">
        <f t="array" aca="1" ref="K176" ca="1">IF(COUNTIFS('PTC NaTran'!$K$7:$K$15996,"",'PTC NaTran'!$A$7:$A$15996,K$16,'PTC NaTran'!$D$7:$D$15996,$A176,'PTC NaTran'!$C$7:$C$15996,"DEL")&gt;0,K$14,SUMIFS('PTC NaTran'!$K$7:$K$15996,'PTC NaTran'!$A$7:$A$15996,K$16,'PTC NaTran'!$D$7:$D$15996,$A176,'PTC NaTran'!$C$7:$C$15996,"DEL")*1.0026*$F$4/INDIRECT($A$4&amp;"!D9"))</f>
        <v>324.84240000000005</v>
      </c>
      <c r="L176" s="107">
        <f t="shared" ca="1" si="21"/>
        <v>39.757447874999976</v>
      </c>
      <c r="M176" s="51">
        <f t="shared" ca="1" si="25"/>
        <v>0.87658000000000003</v>
      </c>
      <c r="N176" s="35" cm="1">
        <f t="array" aca="1" ref="N176" ca="1">IF(ROUND(ROUND(M176,2)-M176,4)=0,_xlfn.XLOOKUP(M176,INDIRECT($A$4&amp;"!$G$41:$G$141"),INDIRECT($A$4&amp;"!$A$41:$A$141"),0,1,1),IF(M176&gt;=1,0,(ROUNDUP(M176,2)-M176)*100*_xlfn.XLOOKUP(M176,INDIRECT($A$4&amp;"!$G$41:$G$141"),INDIRECT($A$4&amp;"!$A$41:$A$141"),0,-1,-1)+(M176-ROUNDDOWN(M176,2))*100*_xlfn.XLOOKUP(M176,INDIRECT($A$4&amp;"!$G$41:$G$141"),INDIRECT($A$4&amp;"!$A$41:$A$141"),0,1,1)))</f>
        <v>0.83085500000000057</v>
      </c>
      <c r="O176" s="66">
        <f t="shared" ca="1" si="26"/>
        <v>311.57062500000023</v>
      </c>
      <c r="S176" s="107">
        <f t="shared" ca="1" si="22"/>
        <v>54.602209687499915</v>
      </c>
      <c r="T176" s="51">
        <f t="shared" ca="1" si="27"/>
        <v>1</v>
      </c>
      <c r="U176" s="35" cm="1">
        <f t="array" aca="1" ref="U176" ca="1">IF(ROUND(ROUND(T176,2)-T176,4)=0,_xlfn.XLOOKUP(T176,INDIRECT($A$4&amp;"!$G$41:$G$141"),INDIRECT($A$4&amp;"!$A$41:$A$141"),0,1,1),IF(T176&gt;=1,0,(ROUNDUP(T176,2)-T176)*100*_xlfn.XLOOKUP(T176,INDIRECT($A$4&amp;"!$G$41:$G$141"),INDIRECT($A$4&amp;"!$A$41:$A$141"),0,-1,-1)+(T176-ROUNDDOWN(T176,2))*100*_xlfn.XLOOKUP(T176,INDIRECT($A$4&amp;"!$G$41:$G$141"),INDIRECT($A$4&amp;"!$A$41:$A$141"),0,1,1)))</f>
        <v>0.79999999999999971</v>
      </c>
      <c r="V176" s="66">
        <f t="shared" ca="1" si="28"/>
        <v>299.99999999999994</v>
      </c>
    </row>
    <row r="177" spans="1:22" x14ac:dyDescent="0.35">
      <c r="A177" s="32">
        <f t="shared" si="29"/>
        <v>46638</v>
      </c>
      <c r="B177" s="65" cm="1">
        <f t="array" aca="1" ref="B177" ca="1">_xlfn.XLOOKUP(A177,INDIRECT($A$5&amp;"!$AJ$41:$AJ$406"),INDIRECT($A$5&amp;"!$AK$41:$AK$406"))*SUM($F$3:$I$3)</f>
        <v>0</v>
      </c>
      <c r="C177" s="65" cm="1">
        <f t="array" aca="1" ref="C177" ca="1">_xlfn.XLOOKUP(A177,INDIRECT($A$5&amp;"!$AJ$41:$AJ$406"),INDIRECT($A$5&amp;"!$AL$41:$AL$406"))*SUM($F$3:$I$3)</f>
        <v>45</v>
      </c>
      <c r="D177" s="65" cm="1">
        <f t="array" aca="1" ref="D177" ca="1">_xlfn.XLOOKUP(A177,INDIRECT($A$5&amp;"!$AJ$41:$AJ$406"),INDIRECT($A$5&amp;"!$AO$41:$AO$406"))*SUM($F$3:$I$3)</f>
        <v>45</v>
      </c>
      <c r="E177" s="34" cm="1">
        <f t="array" ref="E177">SUMPRODUCT(('PT Storengy'!$B$8:$I$372)*('PT Storengy'!$A$8:$A$372=$A177)*('PT Storengy'!$B$5:$I$5=$A$6)*('PT Storengy'!$B$7:$I$7=$A$7))</f>
        <v>0</v>
      </c>
      <c r="F177" s="107">
        <f t="shared" ca="1" si="20"/>
        <v>43.096769062500044</v>
      </c>
      <c r="G177" s="51">
        <f t="shared" ca="1" si="23"/>
        <v>0.95094000000000001</v>
      </c>
      <c r="H177" s="35" cm="1">
        <f t="array" aca="1" ref="H177" ca="1">IF(ROUND(ROUND(G177,2)-G177,4)=0,_xlfn.XLOOKUP(G177,INDIRECT($A$4&amp;"!$G$41:$G$141"),INDIRECT($A$4&amp;"!$A$41:$A$141"),0,1,1),IF(G177&gt;=1,0,(ROUNDUP(G177,2)-G177)*100*_xlfn.XLOOKUP(G177,INDIRECT($A$4&amp;"!$G$41:$G$141"),INDIRECT($A$4&amp;"!$A$41:$A$141"),0,-1,-1)+(G177-ROUNDDOWN(G177,2))*100*_xlfn.XLOOKUP(G177,INDIRECT($A$4&amp;"!$G$41:$G$141"),INDIRECT($A$4&amp;"!$A$41:$A$141"),0,1,1)))</f>
        <v>0.81226500000000057</v>
      </c>
      <c r="I177" s="66">
        <f t="shared" ca="1" si="24"/>
        <v>304.59937500000024</v>
      </c>
      <c r="J177" s="106" cm="1">
        <f t="array" aca="1" ref="J177" ca="1">IF(COUNTIFS('PTC NaTran'!$K$7:$K$15996,"",'PTC NaTran'!$A$7:$A$15996,J$16,'PTC NaTran'!$D$7:$D$15996,$A177,'PTC NaTran'!$C$7:$C$15996,"DEL")&gt;0,J$14,SUMIFS('PTC NaTran'!$K$7:$K$15996,'PTC NaTran'!$A$7:$A$15996,J$16,'PTC NaTran'!$D$7:$D$15996,$A177,'PTC NaTran'!$C$7:$C$15996,"DEL")*1.0026*$F$4/INDIRECT($A$4&amp;"!D9"))</f>
        <v>375.00000000000006</v>
      </c>
      <c r="K177" s="106" cm="1">
        <f t="array" aca="1" ref="K177" ca="1">IF(COUNTIFS('PTC NaTran'!$K$7:$K$15996,"",'PTC NaTran'!$A$7:$A$15996,K$16,'PTC NaTran'!$D$7:$D$15996,$A177,'PTC NaTran'!$C$7:$C$15996,"DEL")&gt;0,K$14,SUMIFS('PTC NaTran'!$K$7:$K$15996,'PTC NaTran'!$A$7:$A$15996,K$16,'PTC NaTran'!$D$7:$D$15996,$A177,'PTC NaTran'!$C$7:$C$15996,"DEL")*1.0026*$F$4/INDIRECT($A$4&amp;"!D9"))</f>
        <v>324.84240000000005</v>
      </c>
      <c r="L177" s="107">
        <f t="shared" ca="1" si="21"/>
        <v>40.068369749999974</v>
      </c>
      <c r="M177" s="51">
        <f t="shared" ca="1" si="25"/>
        <v>0.88349999999999995</v>
      </c>
      <c r="N177" s="35" cm="1">
        <f t="array" aca="1" ref="N177" ca="1">IF(ROUND(ROUND(M177,2)-M177,4)=0,_xlfn.XLOOKUP(M177,INDIRECT($A$4&amp;"!$G$41:$G$141"),INDIRECT($A$4&amp;"!$A$41:$A$141"),0,1,1),IF(M177&gt;=1,0,(ROUNDUP(M177,2)-M177)*100*_xlfn.XLOOKUP(M177,INDIRECT($A$4&amp;"!$G$41:$G$141"),INDIRECT($A$4&amp;"!$A$41:$A$141"),0,-1,-1)+(M177-ROUNDDOWN(M177,2))*100*_xlfn.XLOOKUP(M177,INDIRECT($A$4&amp;"!$G$41:$G$141"),INDIRECT($A$4&amp;"!$A$41:$A$141"),0,1,1)))</f>
        <v>0.82912500000000056</v>
      </c>
      <c r="O177" s="66">
        <f t="shared" ca="1" si="26"/>
        <v>310.92187500000023</v>
      </c>
      <c r="S177" s="107">
        <f t="shared" ca="1" si="22"/>
        <v>54.902209687499912</v>
      </c>
      <c r="T177" s="51">
        <f t="shared" ca="1" si="27"/>
        <v>1</v>
      </c>
      <c r="U177" s="35" cm="1">
        <f t="array" aca="1" ref="U177" ca="1">IF(ROUND(ROUND(T177,2)-T177,4)=0,_xlfn.XLOOKUP(T177,INDIRECT($A$4&amp;"!$G$41:$G$141"),INDIRECT($A$4&amp;"!$A$41:$A$141"),0,1,1),IF(T177&gt;=1,0,(ROUNDUP(T177,2)-T177)*100*_xlfn.XLOOKUP(T177,INDIRECT($A$4&amp;"!$G$41:$G$141"),INDIRECT($A$4&amp;"!$A$41:$A$141"),0,-1,-1)+(T177-ROUNDDOWN(T177,2))*100*_xlfn.XLOOKUP(T177,INDIRECT($A$4&amp;"!$G$41:$G$141"),INDIRECT($A$4&amp;"!$A$41:$A$141"),0,1,1)))</f>
        <v>0.79999999999999971</v>
      </c>
      <c r="V177" s="66">
        <f t="shared" ca="1" si="28"/>
        <v>299.99999999999994</v>
      </c>
    </row>
    <row r="178" spans="1:22" x14ac:dyDescent="0.35">
      <c r="A178" s="32">
        <f t="shared" si="29"/>
        <v>46639</v>
      </c>
      <c r="B178" s="65" cm="1">
        <f t="array" aca="1" ref="B178" ca="1">_xlfn.XLOOKUP(A178,INDIRECT($A$5&amp;"!$AJ$41:$AJ$406"),INDIRECT($A$5&amp;"!$AK$41:$AK$406"))*SUM($F$3:$I$3)</f>
        <v>0</v>
      </c>
      <c r="C178" s="65" cm="1">
        <f t="array" aca="1" ref="C178" ca="1">_xlfn.XLOOKUP(A178,INDIRECT($A$5&amp;"!$AJ$41:$AJ$406"),INDIRECT($A$5&amp;"!$AL$41:$AL$406"))*SUM($F$3:$I$3)</f>
        <v>45</v>
      </c>
      <c r="D178" s="65" cm="1">
        <f t="array" aca="1" ref="D178" ca="1">_xlfn.XLOOKUP(A178,INDIRECT($A$5&amp;"!$AJ$41:$AJ$406"),INDIRECT($A$5&amp;"!$AO$41:$AO$406"))*SUM($F$3:$I$3)</f>
        <v>45</v>
      </c>
      <c r="E178" s="34" cm="1">
        <f t="array" ref="E178">SUMPRODUCT(('PT Storengy'!$B$8:$I$372)*('PT Storengy'!$A$8:$A$372=$A178)*('PT Storengy'!$B$5:$I$5=$A$6)*('PT Storengy'!$B$7:$I$7=$A$7))</f>
        <v>0</v>
      </c>
      <c r="F178" s="107">
        <f t="shared" ca="1" si="20"/>
        <v>43.400733750000043</v>
      </c>
      <c r="G178" s="51">
        <f t="shared" ca="1" si="23"/>
        <v>0.95770999999999995</v>
      </c>
      <c r="H178" s="35" cm="1">
        <f t="array" aca="1" ref="H178" ca="1">IF(ROUND(ROUND(G178,2)-G178,4)=0,_xlfn.XLOOKUP(G178,INDIRECT($A$4&amp;"!$G$41:$G$141"),INDIRECT($A$4&amp;"!$A$41:$A$141"),0,1,1),IF(G178&gt;=1,0,(ROUNDUP(G178,2)-G178)*100*_xlfn.XLOOKUP(G178,INDIRECT($A$4&amp;"!$G$41:$G$141"),INDIRECT($A$4&amp;"!$A$41:$A$141"),0,-1,-1)+(G178-ROUNDDOWN(G178,2))*100*_xlfn.XLOOKUP(G178,INDIRECT($A$4&amp;"!$G$41:$G$141"),INDIRECT($A$4&amp;"!$A$41:$A$141"),0,1,1)))</f>
        <v>0.81057250000000058</v>
      </c>
      <c r="I178" s="66">
        <f t="shared" ca="1" si="24"/>
        <v>303.96468750000025</v>
      </c>
      <c r="J178" s="106" cm="1">
        <f t="array" aca="1" ref="J178" ca="1">IF(COUNTIFS('PTC NaTran'!$K$7:$K$15996,"",'PTC NaTran'!$A$7:$A$15996,J$16,'PTC NaTran'!$D$7:$D$15996,$A178,'PTC NaTran'!$C$7:$C$15996,"DEL")&gt;0,J$14,SUMIFS('PTC NaTran'!$K$7:$K$15996,'PTC NaTran'!$A$7:$A$15996,J$16,'PTC NaTran'!$D$7:$D$15996,$A178,'PTC NaTran'!$C$7:$C$15996,"DEL")*1.0026*$F$4/INDIRECT($A$4&amp;"!D9"))</f>
        <v>375.00000000000006</v>
      </c>
      <c r="K178" s="106" cm="1">
        <f t="array" aca="1" ref="K178" ca="1">IF(COUNTIFS('PTC NaTran'!$K$7:$K$15996,"",'PTC NaTran'!$A$7:$A$15996,K$16,'PTC NaTran'!$D$7:$D$15996,$A178,'PTC NaTran'!$C$7:$C$15996,"DEL")&gt;0,K$14,SUMIFS('PTC NaTran'!$K$7:$K$15996,'PTC NaTran'!$A$7:$A$15996,K$16,'PTC NaTran'!$D$7:$D$15996,$A178,'PTC NaTran'!$C$7:$C$15996,"DEL")*1.0026*$F$4/INDIRECT($A$4&amp;"!D9"))</f>
        <v>324.84240000000005</v>
      </c>
      <c r="L178" s="107">
        <f t="shared" ca="1" si="21"/>
        <v>40.378643812499973</v>
      </c>
      <c r="M178" s="51">
        <f t="shared" ca="1" si="25"/>
        <v>0.89041000000000003</v>
      </c>
      <c r="N178" s="35" cm="1">
        <f t="array" aca="1" ref="N178" ca="1">IF(ROUND(ROUND(M178,2)-M178,4)=0,_xlfn.XLOOKUP(M178,INDIRECT($A$4&amp;"!$G$41:$G$141"),INDIRECT($A$4&amp;"!$A$41:$A$141"),0,1,1),IF(M178&gt;=1,0,(ROUNDUP(M178,2)-M178)*100*_xlfn.XLOOKUP(M178,INDIRECT($A$4&amp;"!$G$41:$G$141"),INDIRECT($A$4&amp;"!$A$41:$A$141"),0,-1,-1)+(M178-ROUNDDOWN(M178,2))*100*_xlfn.XLOOKUP(M178,INDIRECT($A$4&amp;"!$G$41:$G$141"),INDIRECT($A$4&amp;"!$A$41:$A$141"),0,1,1)))</f>
        <v>0.82739750000000045</v>
      </c>
      <c r="O178" s="66">
        <f t="shared" ca="1" si="26"/>
        <v>310.27406250000024</v>
      </c>
      <c r="S178" s="107">
        <f t="shared" ca="1" si="22"/>
        <v>55.202209687499909</v>
      </c>
      <c r="T178" s="51">
        <f t="shared" ca="1" si="27"/>
        <v>1</v>
      </c>
      <c r="U178" s="35" cm="1">
        <f t="array" aca="1" ref="U178" ca="1">IF(ROUND(ROUND(T178,2)-T178,4)=0,_xlfn.XLOOKUP(T178,INDIRECT($A$4&amp;"!$G$41:$G$141"),INDIRECT($A$4&amp;"!$A$41:$A$141"),0,1,1),IF(T178&gt;=1,0,(ROUNDUP(T178,2)-T178)*100*_xlfn.XLOOKUP(T178,INDIRECT($A$4&amp;"!$G$41:$G$141"),INDIRECT($A$4&amp;"!$A$41:$A$141"),0,-1,-1)+(T178-ROUNDDOWN(T178,2))*100*_xlfn.XLOOKUP(T178,INDIRECT($A$4&amp;"!$G$41:$G$141"),INDIRECT($A$4&amp;"!$A$41:$A$141"),0,1,1)))</f>
        <v>0.79999999999999971</v>
      </c>
      <c r="V178" s="66">
        <f t="shared" ca="1" si="28"/>
        <v>299.99999999999994</v>
      </c>
    </row>
    <row r="179" spans="1:22" x14ac:dyDescent="0.35">
      <c r="A179" s="32">
        <f t="shared" si="29"/>
        <v>46640</v>
      </c>
      <c r="B179" s="65" cm="1">
        <f t="array" aca="1" ref="B179" ca="1">_xlfn.XLOOKUP(A179,INDIRECT($A$5&amp;"!$AJ$41:$AJ$406"),INDIRECT($A$5&amp;"!$AK$41:$AK$406"))*SUM($F$3:$I$3)</f>
        <v>0</v>
      </c>
      <c r="C179" s="65" cm="1">
        <f t="array" aca="1" ref="C179" ca="1">_xlfn.XLOOKUP(A179,INDIRECT($A$5&amp;"!$AJ$41:$AJ$406"),INDIRECT($A$5&amp;"!$AL$41:$AL$406"))*SUM($F$3:$I$3)</f>
        <v>45</v>
      </c>
      <c r="D179" s="65" cm="1">
        <f t="array" aca="1" ref="D179" ca="1">_xlfn.XLOOKUP(A179,INDIRECT($A$5&amp;"!$AJ$41:$AJ$406"),INDIRECT($A$5&amp;"!$AO$41:$AO$406"))*SUM($F$3:$I$3)</f>
        <v>45</v>
      </c>
      <c r="E179" s="34" cm="1">
        <f t="array" ref="E179">SUMPRODUCT(('PT Storengy'!$B$8:$I$372)*('PT Storengy'!$A$8:$A$372=$A179)*('PT Storengy'!$B$5:$I$5=$A$6)*('PT Storengy'!$B$7:$I$7=$A$7))</f>
        <v>0</v>
      </c>
      <c r="F179" s="107">
        <f t="shared" ca="1" si="20"/>
        <v>43.704065625000041</v>
      </c>
      <c r="G179" s="51">
        <f t="shared" ca="1" si="23"/>
        <v>0.96445999999999998</v>
      </c>
      <c r="H179" s="35" cm="1">
        <f t="array" aca="1" ref="H179" ca="1">IF(ROUND(ROUND(G179,2)-G179,4)=0,_xlfn.XLOOKUP(G179,INDIRECT($A$4&amp;"!$G$41:$G$141"),INDIRECT($A$4&amp;"!$A$41:$A$141"),0,1,1),IF(G179&gt;=1,0,(ROUNDUP(G179,2)-G179)*100*_xlfn.XLOOKUP(G179,INDIRECT($A$4&amp;"!$G$41:$G$141"),INDIRECT($A$4&amp;"!$A$41:$A$141"),0,-1,-1)+(G179-ROUNDDOWN(G179,2))*100*_xlfn.XLOOKUP(G179,INDIRECT($A$4&amp;"!$G$41:$G$141"),INDIRECT($A$4&amp;"!$A$41:$A$141"),0,1,1)))</f>
        <v>0.80888500000000052</v>
      </c>
      <c r="I179" s="66">
        <f t="shared" ca="1" si="24"/>
        <v>303.33187500000025</v>
      </c>
      <c r="J179" s="106" cm="1">
        <f t="array" aca="1" ref="J179" ca="1">IF(COUNTIFS('PTC NaTran'!$K$7:$K$15996,"",'PTC NaTran'!$A$7:$A$15996,J$16,'PTC NaTran'!$D$7:$D$15996,$A179,'PTC NaTran'!$C$7:$C$15996,"DEL")&gt;0,J$14,SUMIFS('PTC NaTran'!$K$7:$K$15996,'PTC NaTran'!$A$7:$A$15996,J$16,'PTC NaTran'!$D$7:$D$15996,$A179,'PTC NaTran'!$C$7:$C$15996,"DEL")*1.0026*$F$4/INDIRECT($A$4&amp;"!D9"))</f>
        <v>375.00000000000006</v>
      </c>
      <c r="K179" s="106" cm="1">
        <f t="array" aca="1" ref="K179" ca="1">IF(COUNTIFS('PTC NaTran'!$K$7:$K$15996,"",'PTC NaTran'!$A$7:$A$15996,K$16,'PTC NaTran'!$D$7:$D$15996,$A179,'PTC NaTran'!$C$7:$C$15996,"DEL")&gt;0,K$14,SUMIFS('PTC NaTran'!$K$7:$K$15996,'PTC NaTran'!$A$7:$A$15996,K$16,'PTC NaTran'!$D$7:$D$15996,$A179,'PTC NaTran'!$C$7:$C$15996,"DEL")*1.0026*$F$4/INDIRECT($A$4&amp;"!D9"))</f>
        <v>324.84240000000005</v>
      </c>
      <c r="L179" s="107">
        <f t="shared" ca="1" si="21"/>
        <v>40.688271937499977</v>
      </c>
      <c r="M179" s="51">
        <f t="shared" ca="1" si="25"/>
        <v>0.89729999999999999</v>
      </c>
      <c r="N179" s="35" cm="1">
        <f t="array" aca="1" ref="N179" ca="1">IF(ROUND(ROUND(M179,2)-M179,4)=0,_xlfn.XLOOKUP(M179,INDIRECT($A$4&amp;"!$G$41:$G$141"),INDIRECT($A$4&amp;"!$A$41:$A$141"),0,1,1),IF(M179&gt;=1,0,(ROUNDUP(M179,2)-M179)*100*_xlfn.XLOOKUP(M179,INDIRECT($A$4&amp;"!$G$41:$G$141"),INDIRECT($A$4&amp;"!$A$41:$A$141"),0,-1,-1)+(M179-ROUNDDOWN(M179,2))*100*_xlfn.XLOOKUP(M179,INDIRECT($A$4&amp;"!$G$41:$G$141"),INDIRECT($A$4&amp;"!$A$41:$A$141"),0,1,1)))</f>
        <v>0.82567500000000049</v>
      </c>
      <c r="O179" s="66">
        <f t="shared" ca="1" si="26"/>
        <v>309.62812500000024</v>
      </c>
      <c r="S179" s="107">
        <f t="shared" ca="1" si="22"/>
        <v>55.502209687499906</v>
      </c>
      <c r="T179" s="51">
        <f t="shared" ca="1" si="27"/>
        <v>1</v>
      </c>
      <c r="U179" s="35" cm="1">
        <f t="array" aca="1" ref="U179" ca="1">IF(ROUND(ROUND(T179,2)-T179,4)=0,_xlfn.XLOOKUP(T179,INDIRECT($A$4&amp;"!$G$41:$G$141"),INDIRECT($A$4&amp;"!$A$41:$A$141"),0,1,1),IF(T179&gt;=1,0,(ROUNDUP(T179,2)-T179)*100*_xlfn.XLOOKUP(T179,INDIRECT($A$4&amp;"!$G$41:$G$141"),INDIRECT($A$4&amp;"!$A$41:$A$141"),0,-1,-1)+(T179-ROUNDDOWN(T179,2))*100*_xlfn.XLOOKUP(T179,INDIRECT($A$4&amp;"!$G$41:$G$141"),INDIRECT($A$4&amp;"!$A$41:$A$141"),0,1,1)))</f>
        <v>0.79999999999999971</v>
      </c>
      <c r="V179" s="66">
        <f t="shared" ca="1" si="28"/>
        <v>299.99999999999994</v>
      </c>
    </row>
    <row r="180" spans="1:22" x14ac:dyDescent="0.35">
      <c r="A180" s="32">
        <f t="shared" si="29"/>
        <v>46641</v>
      </c>
      <c r="B180" s="65" cm="1">
        <f t="array" aca="1" ref="B180" ca="1">_xlfn.XLOOKUP(A180,INDIRECT($A$5&amp;"!$AJ$41:$AJ$406"),INDIRECT($A$5&amp;"!$AK$41:$AK$406"))*SUM($F$3:$I$3)</f>
        <v>0</v>
      </c>
      <c r="C180" s="65" cm="1">
        <f t="array" aca="1" ref="C180" ca="1">_xlfn.XLOOKUP(A180,INDIRECT($A$5&amp;"!$AJ$41:$AJ$406"),INDIRECT($A$5&amp;"!$AL$41:$AL$406"))*SUM($F$3:$I$3)</f>
        <v>45</v>
      </c>
      <c r="D180" s="65" cm="1">
        <f t="array" aca="1" ref="D180" ca="1">_xlfn.XLOOKUP(A180,INDIRECT($A$5&amp;"!$AJ$41:$AJ$406"),INDIRECT($A$5&amp;"!$AO$41:$AO$406"))*SUM($F$3:$I$3)</f>
        <v>45</v>
      </c>
      <c r="E180" s="34" cm="1">
        <f t="array" ref="E180">SUMPRODUCT(('PT Storengy'!$B$8:$I$372)*('PT Storengy'!$A$8:$A$372=$A180)*('PT Storengy'!$B$5:$I$5=$A$6)*('PT Storengy'!$B$7:$I$7=$A$7))</f>
        <v>0</v>
      </c>
      <c r="F180" s="107">
        <f t="shared" ca="1" si="20"/>
        <v>44.006765625000043</v>
      </c>
      <c r="G180" s="51">
        <f t="shared" ca="1" si="23"/>
        <v>0.97119999999999995</v>
      </c>
      <c r="H180" s="35" cm="1">
        <f t="array" aca="1" ref="H180" ca="1">IF(ROUND(ROUND(G180,2)-G180,4)=0,_xlfn.XLOOKUP(G180,INDIRECT($A$4&amp;"!$G$41:$G$141"),INDIRECT($A$4&amp;"!$A$41:$A$141"),0,1,1),IF(G180&gt;=1,0,(ROUNDUP(G180,2)-G180)*100*_xlfn.XLOOKUP(G180,INDIRECT($A$4&amp;"!$G$41:$G$141"),INDIRECT($A$4&amp;"!$A$41:$A$141"),0,-1,-1)+(G180-ROUNDDOWN(G180,2))*100*_xlfn.XLOOKUP(G180,INDIRECT($A$4&amp;"!$G$41:$G$141"),INDIRECT($A$4&amp;"!$A$41:$A$141"),0,1,1)))</f>
        <v>0.80720000000000058</v>
      </c>
      <c r="I180" s="66">
        <f t="shared" ca="1" si="24"/>
        <v>302.70000000000027</v>
      </c>
      <c r="J180" s="106" cm="1">
        <f t="array" aca="1" ref="J180" ca="1">IF(COUNTIFS('PTC NaTran'!$K$7:$K$15996,"",'PTC NaTran'!$A$7:$A$15996,J$16,'PTC NaTran'!$D$7:$D$15996,$A180,'PTC NaTran'!$C$7:$C$15996,"DEL")&gt;0,J$14,SUMIFS('PTC NaTran'!$K$7:$K$15996,'PTC NaTran'!$A$7:$A$15996,J$16,'PTC NaTran'!$D$7:$D$15996,$A180,'PTC NaTran'!$C$7:$C$15996,"DEL")*1.0026*$F$4/INDIRECT($A$4&amp;"!D9"))</f>
        <v>375.00000000000006</v>
      </c>
      <c r="K180" s="106" cm="1">
        <f t="array" aca="1" ref="K180" ca="1">IF(COUNTIFS('PTC NaTran'!$K$7:$K$15996,"",'PTC NaTran'!$A$7:$A$15996,K$16,'PTC NaTran'!$D$7:$D$15996,$A180,'PTC NaTran'!$C$7:$C$15996,"DEL")&gt;0,K$14,SUMIFS('PTC NaTran'!$K$7:$K$15996,'PTC NaTran'!$A$7:$A$15996,K$16,'PTC NaTran'!$D$7:$D$15996,$A180,'PTC NaTran'!$C$7:$C$15996,"DEL")*1.0026*$F$4/INDIRECT($A$4&amp;"!D9"))</f>
        <v>337.87620000000004</v>
      </c>
      <c r="L180" s="107">
        <f t="shared" ca="1" si="21"/>
        <v>40.997255062499974</v>
      </c>
      <c r="M180" s="51">
        <f t="shared" ca="1" si="25"/>
        <v>0.90417999999999998</v>
      </c>
      <c r="N180" s="35" cm="1">
        <f t="array" aca="1" ref="N180" ca="1">IF(ROUND(ROUND(M180,2)-M180,4)=0,_xlfn.XLOOKUP(M180,INDIRECT($A$4&amp;"!$G$41:$G$141"),INDIRECT($A$4&amp;"!$A$41:$A$141"),0,1,1),IF(M180&gt;=1,0,(ROUNDUP(M180,2)-M180)*100*_xlfn.XLOOKUP(M180,INDIRECT($A$4&amp;"!$G$41:$G$141"),INDIRECT($A$4&amp;"!$A$41:$A$141"),0,-1,-1)+(M180-ROUNDDOWN(M180,2))*100*_xlfn.XLOOKUP(M180,INDIRECT($A$4&amp;"!$G$41:$G$141"),INDIRECT($A$4&amp;"!$A$41:$A$141"),0,1,1)))</f>
        <v>0.82395500000000044</v>
      </c>
      <c r="O180" s="66">
        <f t="shared" ca="1" si="26"/>
        <v>308.9831250000002</v>
      </c>
      <c r="S180" s="107">
        <f t="shared" ca="1" si="22"/>
        <v>55.802209687499904</v>
      </c>
      <c r="T180" s="51">
        <f t="shared" ca="1" si="27"/>
        <v>1</v>
      </c>
      <c r="U180" s="35" cm="1">
        <f t="array" aca="1" ref="U180" ca="1">IF(ROUND(ROUND(T180,2)-T180,4)=0,_xlfn.XLOOKUP(T180,INDIRECT($A$4&amp;"!$G$41:$G$141"),INDIRECT($A$4&amp;"!$A$41:$A$141"),0,1,1),IF(T180&gt;=1,0,(ROUNDUP(T180,2)-T180)*100*_xlfn.XLOOKUP(T180,INDIRECT($A$4&amp;"!$G$41:$G$141"),INDIRECT($A$4&amp;"!$A$41:$A$141"),0,-1,-1)+(T180-ROUNDDOWN(T180,2))*100*_xlfn.XLOOKUP(T180,INDIRECT($A$4&amp;"!$G$41:$G$141"),INDIRECT($A$4&amp;"!$A$41:$A$141"),0,1,1)))</f>
        <v>0.79999999999999971</v>
      </c>
      <c r="V180" s="66">
        <f t="shared" ca="1" si="28"/>
        <v>299.99999999999994</v>
      </c>
    </row>
    <row r="181" spans="1:22" x14ac:dyDescent="0.35">
      <c r="A181" s="32">
        <f t="shared" si="29"/>
        <v>46642</v>
      </c>
      <c r="B181" s="65" cm="1">
        <f t="array" aca="1" ref="B181" ca="1">_xlfn.XLOOKUP(A181,INDIRECT($A$5&amp;"!$AJ$41:$AJ$406"),INDIRECT($A$5&amp;"!$AK$41:$AK$406"))*SUM($F$3:$I$3)</f>
        <v>0</v>
      </c>
      <c r="C181" s="65" cm="1">
        <f t="array" aca="1" ref="C181" ca="1">_xlfn.XLOOKUP(A181,INDIRECT($A$5&amp;"!$AJ$41:$AJ$406"),INDIRECT($A$5&amp;"!$AL$41:$AL$406"))*SUM($F$3:$I$3)</f>
        <v>45</v>
      </c>
      <c r="D181" s="65" cm="1">
        <f t="array" aca="1" ref="D181" ca="1">_xlfn.XLOOKUP(A181,INDIRECT($A$5&amp;"!$AJ$41:$AJ$406"),INDIRECT($A$5&amp;"!$AO$41:$AO$406"))*SUM($F$3:$I$3)</f>
        <v>45</v>
      </c>
      <c r="E181" s="34" cm="1">
        <f t="array" ref="E181">SUMPRODUCT(('PT Storengy'!$B$8:$I$372)*('PT Storengy'!$A$8:$A$372=$A181)*('PT Storengy'!$B$5:$I$5=$A$6)*('PT Storengy'!$B$7:$I$7=$A$7))</f>
        <v>0</v>
      </c>
      <c r="F181" s="107">
        <f t="shared" ca="1" si="20"/>
        <v>44.308834687500045</v>
      </c>
      <c r="G181" s="51">
        <f t="shared" ca="1" si="23"/>
        <v>0.97792999999999997</v>
      </c>
      <c r="H181" s="35" cm="1">
        <f t="array" aca="1" ref="H181" ca="1">IF(ROUND(ROUND(G181,2)-G181,4)=0,_xlfn.XLOOKUP(G181,INDIRECT($A$4&amp;"!$G$41:$G$141"),INDIRECT($A$4&amp;"!$A$41:$A$141"),0,1,1),IF(G181&gt;=1,0,(ROUNDUP(G181,2)-G181)*100*_xlfn.XLOOKUP(G181,INDIRECT($A$4&amp;"!$G$41:$G$141"),INDIRECT($A$4&amp;"!$A$41:$A$141"),0,-1,-1)+(G181-ROUNDDOWN(G181,2))*100*_xlfn.XLOOKUP(G181,INDIRECT($A$4&amp;"!$G$41:$G$141"),INDIRECT($A$4&amp;"!$A$41:$A$141"),0,1,1)))</f>
        <v>0.80551750000000044</v>
      </c>
      <c r="I181" s="66">
        <f t="shared" ca="1" si="24"/>
        <v>302.0690625000002</v>
      </c>
      <c r="J181" s="106" cm="1">
        <f t="array" aca="1" ref="J181" ca="1">IF(COUNTIFS('PTC NaTran'!$K$7:$K$15996,"",'PTC NaTran'!$A$7:$A$15996,J$16,'PTC NaTran'!$D$7:$D$15996,$A181,'PTC NaTran'!$C$7:$C$15996,"DEL")&gt;0,J$14,SUMIFS('PTC NaTran'!$K$7:$K$15996,'PTC NaTran'!$A$7:$A$15996,J$16,'PTC NaTran'!$D$7:$D$15996,$A181,'PTC NaTran'!$C$7:$C$15996,"DEL")*1.0026*$F$4/INDIRECT($A$4&amp;"!D9"))</f>
        <v>375.00000000000006</v>
      </c>
      <c r="K181" s="106" cm="1">
        <f t="array" aca="1" ref="K181" ca="1">IF(COUNTIFS('PTC NaTran'!$K$7:$K$15996,"",'PTC NaTran'!$A$7:$A$15996,K$16,'PTC NaTran'!$D$7:$D$15996,$A181,'PTC NaTran'!$C$7:$C$15996,"DEL")&gt;0,K$14,SUMIFS('PTC NaTran'!$K$7:$K$15996,'PTC NaTran'!$A$7:$A$15996,K$16,'PTC NaTran'!$D$7:$D$15996,$A181,'PTC NaTran'!$C$7:$C$15996,"DEL")*1.0026*$F$4/INDIRECT($A$4&amp;"!D9"))</f>
        <v>337.87620000000004</v>
      </c>
      <c r="L181" s="107">
        <f t="shared" ca="1" si="21"/>
        <v>41.305594124999978</v>
      </c>
      <c r="M181" s="51">
        <f t="shared" ca="1" si="25"/>
        <v>0.91105000000000003</v>
      </c>
      <c r="N181" s="35" cm="1">
        <f t="array" aca="1" ref="N181" ca="1">IF(ROUND(ROUND(M181,2)-M181,4)=0,_xlfn.XLOOKUP(M181,INDIRECT($A$4&amp;"!$G$41:$G$141"),INDIRECT($A$4&amp;"!$A$41:$A$141"),0,1,1),IF(M181&gt;=1,0,(ROUNDUP(M181,2)-M181)*100*_xlfn.XLOOKUP(M181,INDIRECT($A$4&amp;"!$G$41:$G$141"),INDIRECT($A$4&amp;"!$A$41:$A$141"),0,-1,-1)+(M181-ROUNDDOWN(M181,2))*100*_xlfn.XLOOKUP(M181,INDIRECT($A$4&amp;"!$G$41:$G$141"),INDIRECT($A$4&amp;"!$A$41:$A$141"),0,1,1)))</f>
        <v>0.82223750000000051</v>
      </c>
      <c r="O181" s="66">
        <f t="shared" ca="1" si="26"/>
        <v>308.33906250000024</v>
      </c>
      <c r="S181" s="107">
        <f t="shared" ca="1" si="22"/>
        <v>56.102209687499901</v>
      </c>
      <c r="T181" s="51">
        <f t="shared" ca="1" si="27"/>
        <v>1</v>
      </c>
      <c r="U181" s="35" cm="1">
        <f t="array" aca="1" ref="U181" ca="1">IF(ROUND(ROUND(T181,2)-T181,4)=0,_xlfn.XLOOKUP(T181,INDIRECT($A$4&amp;"!$G$41:$G$141"),INDIRECT($A$4&amp;"!$A$41:$A$141"),0,1,1),IF(T181&gt;=1,0,(ROUNDUP(T181,2)-T181)*100*_xlfn.XLOOKUP(T181,INDIRECT($A$4&amp;"!$G$41:$G$141"),INDIRECT($A$4&amp;"!$A$41:$A$141"),0,-1,-1)+(T181-ROUNDDOWN(T181,2))*100*_xlfn.XLOOKUP(T181,INDIRECT($A$4&amp;"!$G$41:$G$141"),INDIRECT($A$4&amp;"!$A$41:$A$141"),0,1,1)))</f>
        <v>0.79999999999999971</v>
      </c>
      <c r="V181" s="66">
        <f t="shared" ca="1" si="28"/>
        <v>299.99999999999994</v>
      </c>
    </row>
    <row r="182" spans="1:22" x14ac:dyDescent="0.35">
      <c r="A182" s="32">
        <f t="shared" si="29"/>
        <v>46643</v>
      </c>
      <c r="B182" s="65" cm="1">
        <f t="array" aca="1" ref="B182" ca="1">_xlfn.XLOOKUP(A182,INDIRECT($A$5&amp;"!$AJ$41:$AJ$406"),INDIRECT($A$5&amp;"!$AK$41:$AK$406"))*SUM($F$3:$I$3)</f>
        <v>0</v>
      </c>
      <c r="C182" s="65" cm="1">
        <f t="array" aca="1" ref="C182" ca="1">_xlfn.XLOOKUP(A182,INDIRECT($A$5&amp;"!$AJ$41:$AJ$406"),INDIRECT($A$5&amp;"!$AL$41:$AL$406"))*SUM($F$3:$I$3)</f>
        <v>45</v>
      </c>
      <c r="D182" s="65" cm="1">
        <f t="array" aca="1" ref="D182" ca="1">_xlfn.XLOOKUP(A182,INDIRECT($A$5&amp;"!$AJ$41:$AJ$406"),INDIRECT($A$5&amp;"!$AO$41:$AO$406"))*SUM($F$3:$I$3)</f>
        <v>45</v>
      </c>
      <c r="E182" s="34" cm="1">
        <f t="array" ref="E182">SUMPRODUCT(('PT Storengy'!$B$8:$I$372)*('PT Storengy'!$A$8:$A$372=$A182)*('PT Storengy'!$B$5:$I$5=$A$6)*('PT Storengy'!$B$7:$I$7=$A$7))</f>
        <v>0.05</v>
      </c>
      <c r="F182" s="107">
        <f t="shared" ca="1" si="20"/>
        <v>44.595202687500048</v>
      </c>
      <c r="G182" s="51">
        <f t="shared" ca="1" si="23"/>
        <v>0.98463999999999996</v>
      </c>
      <c r="H182" s="35" cm="1">
        <f t="array" aca="1" ref="H182" ca="1">IF(ROUND(ROUND(G182,2)-G182,4)=0,_xlfn.XLOOKUP(G182,INDIRECT($A$4&amp;"!$G$41:$G$141"),INDIRECT($A$4&amp;"!$A$41:$A$141"),0,1,1),IF(G182&gt;=1,0,(ROUNDUP(G182,2)-G182)*100*_xlfn.XLOOKUP(G182,INDIRECT($A$4&amp;"!$G$41:$G$141"),INDIRECT($A$4&amp;"!$A$41:$A$141"),0,-1,-1)+(G182-ROUNDDOWN(G182,2))*100*_xlfn.XLOOKUP(G182,INDIRECT($A$4&amp;"!$G$41:$G$141"),INDIRECT($A$4&amp;"!$A$41:$A$141"),0,1,1)))</f>
        <v>0.80384000000000044</v>
      </c>
      <c r="I182" s="66">
        <f t="shared" ca="1" si="24"/>
        <v>286.36800000000022</v>
      </c>
      <c r="J182" s="106" cm="1">
        <f t="array" aca="1" ref="J182" ca="1">IF(COUNTIFS('PTC NaTran'!$K$7:$K$15996,"",'PTC NaTran'!$A$7:$A$15996,J$16,'PTC NaTran'!$D$7:$D$15996,$A182,'PTC NaTran'!$C$7:$C$15996,"DEL")&gt;0,J$14,SUMIFS('PTC NaTran'!$K$7:$K$15996,'PTC NaTran'!$A$7:$A$15996,J$16,'PTC NaTran'!$D$7:$D$15996,$A182,'PTC NaTran'!$C$7:$C$15996,"DEL")*1.0026*$F$4/INDIRECT($A$4&amp;"!D9"))</f>
        <v>375.00000000000006</v>
      </c>
      <c r="K182" s="106" cm="1">
        <f t="array" aca="1" ref="K182" ca="1">IF(COUNTIFS('PTC NaTran'!$K$7:$K$15996,"",'PTC NaTran'!$A$7:$A$15996,K$16,'PTC NaTran'!$D$7:$D$15996,$A182,'PTC NaTran'!$C$7:$C$15996,"DEL")&gt;0,K$14,SUMIFS('PTC NaTran'!$K$7:$K$15996,'PTC NaTran'!$A$7:$A$15996,K$16,'PTC NaTran'!$D$7:$D$15996,$A182,'PTC NaTran'!$C$7:$C$15996,"DEL")*1.0026*$F$4/INDIRECT($A$4&amp;"!D9"))</f>
        <v>329.85540000000003</v>
      </c>
      <c r="L182" s="107">
        <f t="shared" ca="1" si="21"/>
        <v>41.597906156249977</v>
      </c>
      <c r="M182" s="51">
        <f t="shared" ca="1" si="25"/>
        <v>0.91790000000000005</v>
      </c>
      <c r="N182" s="35" cm="1">
        <f t="array" aca="1" ref="N182" ca="1">IF(ROUND(ROUND(M182,2)-M182,4)=0,_xlfn.XLOOKUP(M182,INDIRECT($A$4&amp;"!$G$41:$G$141"),INDIRECT($A$4&amp;"!$A$41:$A$141"),0,1,1),IF(M182&gt;=1,0,(ROUNDUP(M182,2)-M182)*100*_xlfn.XLOOKUP(M182,INDIRECT($A$4&amp;"!$G$41:$G$141"),INDIRECT($A$4&amp;"!$A$41:$A$141"),0,-1,-1)+(M182-ROUNDDOWN(M182,2))*100*_xlfn.XLOOKUP(M182,INDIRECT($A$4&amp;"!$G$41:$G$141"),INDIRECT($A$4&amp;"!$A$41:$A$141"),0,1,1)))</f>
        <v>0.82052500000000039</v>
      </c>
      <c r="O182" s="66">
        <f t="shared" ca="1" si="26"/>
        <v>292.31203125000019</v>
      </c>
      <c r="S182" s="107">
        <f t="shared" ca="1" si="22"/>
        <v>56.402209687499898</v>
      </c>
      <c r="T182" s="51">
        <f t="shared" ca="1" si="27"/>
        <v>1</v>
      </c>
      <c r="U182" s="35" cm="1">
        <f t="array" aca="1" ref="U182" ca="1">IF(ROUND(ROUND(T182,2)-T182,4)=0,_xlfn.XLOOKUP(T182,INDIRECT($A$4&amp;"!$G$41:$G$141"),INDIRECT($A$4&amp;"!$A$41:$A$141"),0,1,1),IF(T182&gt;=1,0,(ROUNDUP(T182,2)-T182)*100*_xlfn.XLOOKUP(T182,INDIRECT($A$4&amp;"!$G$41:$G$141"),INDIRECT($A$4&amp;"!$A$41:$A$141"),0,-1,-1)+(T182-ROUNDDOWN(T182,2))*100*_xlfn.XLOOKUP(T182,INDIRECT($A$4&amp;"!$G$41:$G$141"),INDIRECT($A$4&amp;"!$A$41:$A$141"),0,1,1)))</f>
        <v>0.79999999999999971</v>
      </c>
      <c r="V182" s="66">
        <f t="shared" ca="1" si="28"/>
        <v>299.99999999999994</v>
      </c>
    </row>
    <row r="183" spans="1:22" x14ac:dyDescent="0.35">
      <c r="A183" s="32">
        <f t="shared" si="29"/>
        <v>46644</v>
      </c>
      <c r="B183" s="65" cm="1">
        <f t="array" aca="1" ref="B183" ca="1">_xlfn.XLOOKUP(A183,INDIRECT($A$5&amp;"!$AJ$41:$AJ$406"),INDIRECT($A$5&amp;"!$AK$41:$AK$406"))*SUM($F$3:$I$3)</f>
        <v>0</v>
      </c>
      <c r="C183" s="65" cm="1">
        <f t="array" aca="1" ref="C183" ca="1">_xlfn.XLOOKUP(A183,INDIRECT($A$5&amp;"!$AJ$41:$AJ$406"),INDIRECT($A$5&amp;"!$AL$41:$AL$406"))*SUM($F$3:$I$3)</f>
        <v>45</v>
      </c>
      <c r="D183" s="65" cm="1">
        <f t="array" aca="1" ref="D183" ca="1">_xlfn.XLOOKUP(A183,INDIRECT($A$5&amp;"!$AJ$41:$AJ$406"),INDIRECT($A$5&amp;"!$AO$41:$AO$406"))*SUM($F$3:$I$3)</f>
        <v>45</v>
      </c>
      <c r="E183" s="34" cm="1">
        <f t="array" ref="E183">SUMPRODUCT(('PT Storengy'!$B$8:$I$372)*('PT Storengy'!$A$8:$A$372=$A183)*('PT Storengy'!$B$5:$I$5=$A$6)*('PT Storengy'!$B$7:$I$7=$A$7))</f>
        <v>0.05</v>
      </c>
      <c r="F183" s="107">
        <f t="shared" ca="1" si="20"/>
        <v>44.881004250000046</v>
      </c>
      <c r="G183" s="51">
        <f t="shared" ca="1" si="23"/>
        <v>0.99099999999999999</v>
      </c>
      <c r="H183" s="35" cm="1">
        <f t="array" aca="1" ref="H183" ca="1">IF(ROUND(ROUND(G183,2)-G183,4)=0,_xlfn.XLOOKUP(G183,INDIRECT($A$4&amp;"!$G$41:$G$141"),INDIRECT($A$4&amp;"!$A$41:$A$141"),0,1,1),IF(G183&gt;=1,0,(ROUNDUP(G183,2)-G183)*100*_xlfn.XLOOKUP(G183,INDIRECT($A$4&amp;"!$G$41:$G$141"),INDIRECT($A$4&amp;"!$A$41:$A$141"),0,-1,-1)+(G183-ROUNDDOWN(G183,2))*100*_xlfn.XLOOKUP(G183,INDIRECT($A$4&amp;"!$G$41:$G$141"),INDIRECT($A$4&amp;"!$A$41:$A$141"),0,1,1)))</f>
        <v>0.80225000000000046</v>
      </c>
      <c r="I183" s="66">
        <f t="shared" ca="1" si="24"/>
        <v>285.80156250000022</v>
      </c>
      <c r="J183" s="106" cm="1">
        <f t="array" aca="1" ref="J183" ca="1">IF(COUNTIFS('PTC NaTran'!$K$7:$K$15996,"",'PTC NaTran'!$A$7:$A$15996,J$16,'PTC NaTran'!$D$7:$D$15996,$A183,'PTC NaTran'!$C$7:$C$15996,"DEL")&gt;0,J$14,SUMIFS('PTC NaTran'!$K$7:$K$15996,'PTC NaTran'!$A$7:$A$15996,J$16,'PTC NaTran'!$D$7:$D$15996,$A183,'PTC NaTran'!$C$7:$C$15996,"DEL")*1.0026*$F$4/INDIRECT($A$4&amp;"!D9"))</f>
        <v>375.00000000000006</v>
      </c>
      <c r="K183" s="106" cm="1">
        <f t="array" aca="1" ref="K183" ca="1">IF(COUNTIFS('PTC NaTran'!$K$7:$K$15996,"",'PTC NaTran'!$A$7:$A$15996,K$16,'PTC NaTran'!$D$7:$D$15996,$A183,'PTC NaTran'!$C$7:$C$15996,"DEL")&gt;0,K$14,SUMIFS('PTC NaTran'!$K$7:$K$15996,'PTC NaTran'!$A$7:$A$15996,K$16,'PTC NaTran'!$D$7:$D$15996,$A183,'PTC NaTran'!$C$7:$C$15996,"DEL")*1.0026*$F$4/INDIRECT($A$4&amp;"!D9"))</f>
        <v>329.85540000000003</v>
      </c>
      <c r="L183" s="107">
        <f t="shared" ca="1" si="21"/>
        <v>41.889639281249977</v>
      </c>
      <c r="M183" s="51">
        <f t="shared" ca="1" si="25"/>
        <v>0.9244</v>
      </c>
      <c r="N183" s="35" cm="1">
        <f t="array" aca="1" ref="N183" ca="1">IF(ROUND(ROUND(M183,2)-M183,4)=0,_xlfn.XLOOKUP(M183,INDIRECT($A$4&amp;"!$G$41:$G$141"),INDIRECT($A$4&amp;"!$A$41:$A$141"),0,1,1),IF(M183&gt;=1,0,(ROUNDUP(M183,2)-M183)*100*_xlfn.XLOOKUP(M183,INDIRECT($A$4&amp;"!$G$41:$G$141"),INDIRECT($A$4&amp;"!$A$41:$A$141"),0,-1,-1)+(M183-ROUNDDOWN(M183,2))*100*_xlfn.XLOOKUP(M183,INDIRECT($A$4&amp;"!$G$41:$G$141"),INDIRECT($A$4&amp;"!$A$41:$A$141"),0,1,1)))</f>
        <v>0.81890000000000041</v>
      </c>
      <c r="O183" s="66">
        <f t="shared" ca="1" si="26"/>
        <v>291.7331250000002</v>
      </c>
      <c r="S183" s="107">
        <f t="shared" ca="1" si="22"/>
        <v>56.702209687499895</v>
      </c>
      <c r="T183" s="51">
        <f t="shared" ca="1" si="27"/>
        <v>1</v>
      </c>
      <c r="U183" s="35" cm="1">
        <f t="array" aca="1" ref="U183" ca="1">IF(ROUND(ROUND(T183,2)-T183,4)=0,_xlfn.XLOOKUP(T183,INDIRECT($A$4&amp;"!$G$41:$G$141"),INDIRECT($A$4&amp;"!$A$41:$A$141"),0,1,1),IF(T183&gt;=1,0,(ROUNDUP(T183,2)-T183)*100*_xlfn.XLOOKUP(T183,INDIRECT($A$4&amp;"!$G$41:$G$141"),INDIRECT($A$4&amp;"!$A$41:$A$141"),0,-1,-1)+(T183-ROUNDDOWN(T183,2))*100*_xlfn.XLOOKUP(T183,INDIRECT($A$4&amp;"!$G$41:$G$141"),INDIRECT($A$4&amp;"!$A$41:$A$141"),0,1,1)))</f>
        <v>0.79999999999999971</v>
      </c>
      <c r="V183" s="66">
        <f t="shared" ca="1" si="28"/>
        <v>299.99999999999994</v>
      </c>
    </row>
    <row r="184" spans="1:22" x14ac:dyDescent="0.35">
      <c r="A184" s="32">
        <f t="shared" si="29"/>
        <v>46645</v>
      </c>
      <c r="B184" s="65" cm="1">
        <f t="array" aca="1" ref="B184" ca="1">_xlfn.XLOOKUP(A184,INDIRECT($A$5&amp;"!$AJ$41:$AJ$406"),INDIRECT($A$5&amp;"!$AK$41:$AK$406"))*SUM($F$3:$I$3)</f>
        <v>0</v>
      </c>
      <c r="C184" s="65" cm="1">
        <f t="array" aca="1" ref="C184" ca="1">_xlfn.XLOOKUP(A184,INDIRECT($A$5&amp;"!$AJ$41:$AJ$406"),INDIRECT($A$5&amp;"!$AL$41:$AL$406"))*SUM($F$3:$I$3)</f>
        <v>45</v>
      </c>
      <c r="D184" s="65" cm="1">
        <f t="array" aca="1" ref="D184" ca="1">_xlfn.XLOOKUP(A184,INDIRECT($A$5&amp;"!$AJ$41:$AJ$406"),INDIRECT($A$5&amp;"!$AO$41:$AO$406"))*SUM($F$3:$I$3)</f>
        <v>45</v>
      </c>
      <c r="E184" s="34" cm="1">
        <f t="array" ref="E184">SUMPRODUCT(('PT Storengy'!$B$8:$I$372)*('PT Storengy'!$A$8:$A$372=$A184)*('PT Storengy'!$B$5:$I$5=$A$6)*('PT Storengy'!$B$7:$I$7=$A$7))</f>
        <v>0.05</v>
      </c>
      <c r="F184" s="107">
        <f t="shared" ca="1" si="20"/>
        <v>45</v>
      </c>
      <c r="G184" s="51">
        <f t="shared" ca="1" si="23"/>
        <v>0.99736000000000002</v>
      </c>
      <c r="H184" s="35" cm="1">
        <f t="array" aca="1" ref="H184" ca="1">IF(ROUND(ROUND(G184,2)-G184,4)=0,_xlfn.XLOOKUP(G184,INDIRECT($A$4&amp;"!$G$41:$G$141"),INDIRECT($A$4&amp;"!$A$41:$A$141"),0,1,1),IF(G184&gt;=1,0,(ROUNDUP(G184,2)-G184)*100*_xlfn.XLOOKUP(G184,INDIRECT($A$4&amp;"!$G$41:$G$141"),INDIRECT($A$4&amp;"!$A$41:$A$141"),0,-1,-1)+(G184-ROUNDDOWN(G184,2))*100*_xlfn.XLOOKUP(G184,INDIRECT($A$4&amp;"!$G$41:$G$141"),INDIRECT($A$4&amp;"!$A$41:$A$141"),0,1,1)))</f>
        <v>0.80066000000000037</v>
      </c>
      <c r="I184" s="66">
        <f t="shared" ca="1" si="24"/>
        <v>118.99574999995093</v>
      </c>
      <c r="J184" s="106" cm="1">
        <f t="array" aca="1" ref="J184" ca="1">IF(COUNTIFS('PTC NaTran'!$K$7:$K$15996,"",'PTC NaTran'!$A$7:$A$15996,J$16,'PTC NaTran'!$D$7:$D$15996,$A184,'PTC NaTran'!$C$7:$C$15996,"DEL")&gt;0,J$14,SUMIFS('PTC NaTran'!$K$7:$K$15996,'PTC NaTran'!$A$7:$A$15996,J$16,'PTC NaTran'!$D$7:$D$15996,$A184,'PTC NaTran'!$C$7:$C$15996,"DEL")*1.0026*$F$4/INDIRECT($A$4&amp;"!D9"))</f>
        <v>375.00000000000006</v>
      </c>
      <c r="K184" s="106" cm="1">
        <f t="array" aca="1" ref="K184" ca="1">IF(COUNTIFS('PTC NaTran'!$K$7:$K$15996,"",'PTC NaTran'!$A$7:$A$15996,K$16,'PTC NaTran'!$D$7:$D$15996,$A184,'PTC NaTran'!$C$7:$C$15996,"DEL")&gt;0,K$14,SUMIFS('PTC NaTran'!$K$7:$K$15996,'PTC NaTran'!$A$7:$A$15996,K$16,'PTC NaTran'!$D$7:$D$15996,$A184,'PTC NaTran'!$C$7:$C$15996,"DEL")*1.0026*$F$4/INDIRECT($A$4&amp;"!D9"))</f>
        <v>329.85540000000003</v>
      </c>
      <c r="L184" s="107">
        <f t="shared" ca="1" si="21"/>
        <v>42.180795281249978</v>
      </c>
      <c r="M184" s="51">
        <f t="shared" ca="1" si="25"/>
        <v>0.93088000000000004</v>
      </c>
      <c r="N184" s="35" cm="1">
        <f t="array" aca="1" ref="N184" ca="1">IF(ROUND(ROUND(M184,2)-M184,4)=0,_xlfn.XLOOKUP(M184,INDIRECT($A$4&amp;"!$G$41:$G$141"),INDIRECT($A$4&amp;"!$A$41:$A$141"),0,1,1),IF(M184&gt;=1,0,(ROUNDUP(M184,2)-M184)*100*_xlfn.XLOOKUP(M184,INDIRECT($A$4&amp;"!$G$41:$G$141"),INDIRECT($A$4&amp;"!$A$41:$A$141"),0,-1,-1)+(M184-ROUNDDOWN(M184,2))*100*_xlfn.XLOOKUP(M184,INDIRECT($A$4&amp;"!$G$41:$G$141"),INDIRECT($A$4&amp;"!$A$41:$A$141"),0,1,1)))</f>
        <v>0.81728000000000056</v>
      </c>
      <c r="O184" s="66">
        <f t="shared" ca="1" si="26"/>
        <v>291.15600000000023</v>
      </c>
      <c r="S184" s="107">
        <f t="shared" ca="1" si="22"/>
        <v>57.002209687499892</v>
      </c>
      <c r="T184" s="51">
        <f t="shared" ca="1" si="27"/>
        <v>1</v>
      </c>
      <c r="U184" s="35" cm="1">
        <f t="array" aca="1" ref="U184" ca="1">IF(ROUND(ROUND(T184,2)-T184,4)=0,_xlfn.XLOOKUP(T184,INDIRECT($A$4&amp;"!$G$41:$G$141"),INDIRECT($A$4&amp;"!$A$41:$A$141"),0,1,1),IF(T184&gt;=1,0,(ROUNDUP(T184,2)-T184)*100*_xlfn.XLOOKUP(T184,INDIRECT($A$4&amp;"!$G$41:$G$141"),INDIRECT($A$4&amp;"!$A$41:$A$141"),0,-1,-1)+(T184-ROUNDDOWN(T184,2))*100*_xlfn.XLOOKUP(T184,INDIRECT($A$4&amp;"!$G$41:$G$141"),INDIRECT($A$4&amp;"!$A$41:$A$141"),0,1,1)))</f>
        <v>0.79999999999999971</v>
      </c>
      <c r="V184" s="66">
        <f t="shared" ca="1" si="28"/>
        <v>299.99999999999994</v>
      </c>
    </row>
    <row r="185" spans="1:22" x14ac:dyDescent="0.35">
      <c r="A185" s="32">
        <f t="shared" si="29"/>
        <v>46646</v>
      </c>
      <c r="B185" s="65" cm="1">
        <f t="array" aca="1" ref="B185" ca="1">_xlfn.XLOOKUP(A185,INDIRECT($A$5&amp;"!$AJ$41:$AJ$406"),INDIRECT($A$5&amp;"!$AK$41:$AK$406"))*SUM($F$3:$I$3)</f>
        <v>0</v>
      </c>
      <c r="C185" s="65" cm="1">
        <f t="array" aca="1" ref="C185" ca="1">_xlfn.XLOOKUP(A185,INDIRECT($A$5&amp;"!$AJ$41:$AJ$406"),INDIRECT($A$5&amp;"!$AL$41:$AL$406"))*SUM($F$3:$I$3)</f>
        <v>45</v>
      </c>
      <c r="D185" s="65" cm="1">
        <f t="array" aca="1" ref="D185" ca="1">_xlfn.XLOOKUP(A185,INDIRECT($A$5&amp;"!$AJ$41:$AJ$406"),INDIRECT($A$5&amp;"!$AO$41:$AO$406"))*SUM($F$3:$I$3)</f>
        <v>45</v>
      </c>
      <c r="E185" s="34" cm="1">
        <f t="array" ref="E185">SUMPRODUCT(('PT Storengy'!$B$8:$I$372)*('PT Storengy'!$A$8:$A$372=$A185)*('PT Storengy'!$B$5:$I$5=$A$6)*('PT Storengy'!$B$7:$I$7=$A$7))</f>
        <v>0.05</v>
      </c>
      <c r="F185" s="107">
        <f t="shared" ca="1" si="20"/>
        <v>45</v>
      </c>
      <c r="G185" s="51">
        <f t="shared" ca="1" si="23"/>
        <v>1</v>
      </c>
      <c r="H185" s="35" cm="1">
        <f t="array" aca="1" ref="H185" ca="1">IF(ROUND(ROUND(G185,2)-G185,4)=0,_xlfn.XLOOKUP(G185,INDIRECT($A$4&amp;"!$G$41:$G$141"),INDIRECT($A$4&amp;"!$A$41:$A$141"),0,1,1),IF(G185&gt;=1,0,(ROUNDUP(G185,2)-G185)*100*_xlfn.XLOOKUP(G185,INDIRECT($A$4&amp;"!$G$41:$G$141"),INDIRECT($A$4&amp;"!$A$41:$A$141"),0,-1,-1)+(G185-ROUNDDOWN(G185,2))*100*_xlfn.XLOOKUP(G185,INDIRECT($A$4&amp;"!$G$41:$G$141"),INDIRECT($A$4&amp;"!$A$41:$A$141"),0,1,1)))</f>
        <v>0.79999999999999971</v>
      </c>
      <c r="I185" s="66">
        <f ca="1">IF(F184*1000+$F$4*(1-$E185)*H185&gt;$D185*1000,D185*1000-F184*1000,$F$4*(1-$E185)*H185)</f>
        <v>0</v>
      </c>
      <c r="J185" s="106" cm="1">
        <f t="array" aca="1" ref="J185" ca="1">IF(COUNTIFS('PTC NaTran'!$K$7:$K$15996,"",'PTC NaTran'!$A$7:$A$15996,J$16,'PTC NaTran'!$D$7:$D$15996,$A185,'PTC NaTran'!$C$7:$C$15996,"DEL")&gt;0,J$14,SUMIFS('PTC NaTran'!$K$7:$K$15996,'PTC NaTran'!$A$7:$A$15996,J$16,'PTC NaTran'!$D$7:$D$15996,$A185,'PTC NaTran'!$C$7:$C$15996,"DEL")*1.0026*$F$4/INDIRECT($A$4&amp;"!D9"))</f>
        <v>375.00000000000006</v>
      </c>
      <c r="K185" s="106" cm="1">
        <f t="array" aca="1" ref="K185" ca="1">IF(COUNTIFS('PTC NaTran'!$K$7:$K$15996,"",'PTC NaTran'!$A$7:$A$15996,K$16,'PTC NaTran'!$D$7:$D$15996,$A185,'PTC NaTran'!$C$7:$C$15996,"DEL")&gt;0,K$14,SUMIFS('PTC NaTran'!$K$7:$K$15996,'PTC NaTran'!$A$7:$A$15996,K$16,'PTC NaTran'!$D$7:$D$15996,$A185,'PTC NaTran'!$C$7:$C$15996,"DEL")*1.0026*$F$4/INDIRECT($A$4&amp;"!D9"))</f>
        <v>329.85540000000003</v>
      </c>
      <c r="L185" s="107">
        <f t="shared" ca="1" si="21"/>
        <v>42.471375046874975</v>
      </c>
      <c r="M185" s="51">
        <f t="shared" ca="1" si="25"/>
        <v>0.93735000000000002</v>
      </c>
      <c r="N185" s="35" cm="1">
        <f t="array" aca="1" ref="N185" ca="1">IF(ROUND(ROUND(M185,2)-M185,4)=0,_xlfn.XLOOKUP(M185,INDIRECT($A$4&amp;"!$G$41:$G$141"),INDIRECT($A$4&amp;"!$A$41:$A$141"),0,1,1),IF(M185&gt;=1,0,(ROUNDUP(M185,2)-M185)*100*_xlfn.XLOOKUP(M185,INDIRECT($A$4&amp;"!$G$41:$G$141"),INDIRECT($A$4&amp;"!$A$41:$A$141"),0,-1,-1)+(M185-ROUNDDOWN(M185,2))*100*_xlfn.XLOOKUP(M185,INDIRECT($A$4&amp;"!$G$41:$G$141"),INDIRECT($A$4&amp;"!$A$41:$A$141"),0,1,1)))</f>
        <v>0.81566250000000062</v>
      </c>
      <c r="O185" s="66">
        <f t="shared" ca="1" si="26"/>
        <v>290.57976562500028</v>
      </c>
      <c r="S185" s="107">
        <f t="shared" ca="1" si="22"/>
        <v>57.302209687499889</v>
      </c>
      <c r="T185" s="51">
        <f t="shared" ca="1" si="27"/>
        <v>1</v>
      </c>
      <c r="U185" s="35" cm="1">
        <f t="array" aca="1" ref="U185" ca="1">IF(ROUND(ROUND(T185,2)-T185,4)=0,_xlfn.XLOOKUP(T185,INDIRECT($A$4&amp;"!$G$41:$G$141"),INDIRECT($A$4&amp;"!$A$41:$A$141"),0,1,1),IF(T185&gt;=1,0,(ROUNDUP(T185,2)-T185)*100*_xlfn.XLOOKUP(T185,INDIRECT($A$4&amp;"!$G$41:$G$141"),INDIRECT($A$4&amp;"!$A$41:$A$141"),0,-1,-1)+(T185-ROUNDDOWN(T185,2))*100*_xlfn.XLOOKUP(T185,INDIRECT($A$4&amp;"!$G$41:$G$141"),INDIRECT($A$4&amp;"!$A$41:$A$141"),0,1,1)))</f>
        <v>0.79999999999999971</v>
      </c>
      <c r="V185" s="66">
        <f t="shared" ca="1" si="28"/>
        <v>299.99999999999994</v>
      </c>
    </row>
    <row r="186" spans="1:22" x14ac:dyDescent="0.35">
      <c r="A186" s="32">
        <f t="shared" si="29"/>
        <v>46647</v>
      </c>
      <c r="B186" s="65" cm="1">
        <f t="array" aca="1" ref="B186" ca="1">_xlfn.XLOOKUP(A186,INDIRECT($A$5&amp;"!$AJ$41:$AJ$406"),INDIRECT($A$5&amp;"!$AK$41:$AK$406"))*SUM($F$3:$I$3)</f>
        <v>0</v>
      </c>
      <c r="C186" s="65" cm="1">
        <f t="array" aca="1" ref="C186" ca="1">_xlfn.XLOOKUP(A186,INDIRECT($A$5&amp;"!$AJ$41:$AJ$406"),INDIRECT($A$5&amp;"!$AL$41:$AL$406"))*SUM($F$3:$I$3)</f>
        <v>45</v>
      </c>
      <c r="D186" s="65" cm="1">
        <f t="array" aca="1" ref="D186" ca="1">_xlfn.XLOOKUP(A186,INDIRECT($A$5&amp;"!$AJ$41:$AJ$406"),INDIRECT($A$5&amp;"!$AO$41:$AO$406"))*SUM($F$3:$I$3)</f>
        <v>45</v>
      </c>
      <c r="E186" s="34" cm="1">
        <f t="array" ref="E186">SUMPRODUCT(('PT Storengy'!$B$8:$I$372)*('PT Storengy'!$A$8:$A$372=$A186)*('PT Storengy'!$B$5:$I$5=$A$6)*('PT Storengy'!$B$7:$I$7=$A$7))</f>
        <v>0.05</v>
      </c>
      <c r="F186" s="107">
        <f t="shared" ca="1" si="20"/>
        <v>45</v>
      </c>
      <c r="G186" s="51">
        <f t="shared" ca="1" si="23"/>
        <v>1</v>
      </c>
      <c r="H186" s="35" cm="1">
        <f t="array" aca="1" ref="H186" ca="1">IF(ROUND(ROUND(G186,2)-G186,4)=0,_xlfn.XLOOKUP(G186,INDIRECT($A$4&amp;"!$G$41:$G$141"),INDIRECT($A$4&amp;"!$A$41:$A$141"),0,1,1),IF(G186&gt;=1,0,(ROUNDUP(G186,2)-G186)*100*_xlfn.XLOOKUP(G186,INDIRECT($A$4&amp;"!$G$41:$G$141"),INDIRECT($A$4&amp;"!$A$41:$A$141"),0,-1,-1)+(G186-ROUNDDOWN(G186,2))*100*_xlfn.XLOOKUP(G186,INDIRECT($A$4&amp;"!$G$41:$G$141"),INDIRECT($A$4&amp;"!$A$41:$A$141"),0,1,1)))</f>
        <v>0.79999999999999971</v>
      </c>
      <c r="I186" s="66">
        <f t="shared" ca="1" si="24"/>
        <v>0</v>
      </c>
      <c r="J186" s="106" cm="1">
        <f t="array" aca="1" ref="J186" ca="1">IF(COUNTIFS('PTC NaTran'!$K$7:$K$15996,"",'PTC NaTran'!$A$7:$A$15996,J$16,'PTC NaTran'!$D$7:$D$15996,$A186,'PTC NaTran'!$C$7:$C$15996,"DEL")&gt;0,J$14,SUMIFS('PTC NaTran'!$K$7:$K$15996,'PTC NaTran'!$A$7:$A$15996,J$16,'PTC NaTran'!$D$7:$D$15996,$A186,'PTC NaTran'!$C$7:$C$15996,"DEL")*1.0026*$F$4/INDIRECT($A$4&amp;"!D9"))</f>
        <v>375.00000000000006</v>
      </c>
      <c r="K186" s="106" cm="1">
        <f t="array" aca="1" ref="K186" ca="1">IF(COUNTIFS('PTC NaTran'!$K$7:$K$15996,"",'PTC NaTran'!$A$7:$A$15996,K$16,'PTC NaTran'!$D$7:$D$15996,$A186,'PTC NaTran'!$C$7:$C$15996,"DEL")&gt;0,K$14,SUMIFS('PTC NaTran'!$K$7:$K$15996,'PTC NaTran'!$A$7:$A$15996,K$16,'PTC NaTran'!$D$7:$D$15996,$A186,'PTC NaTran'!$C$7:$C$15996,"DEL")*1.0026*$F$4/INDIRECT($A$4&amp;"!D9"))</f>
        <v>329.85540000000003</v>
      </c>
      <c r="L186" s="107">
        <f t="shared" ca="1" si="21"/>
        <v>42.761379468749972</v>
      </c>
      <c r="M186" s="51">
        <f t="shared" ca="1" si="25"/>
        <v>0.94381000000000004</v>
      </c>
      <c r="N186" s="35" cm="1">
        <f t="array" aca="1" ref="N186" ca="1">IF(ROUND(ROUND(M186,2)-M186,4)=0,_xlfn.XLOOKUP(M186,INDIRECT($A$4&amp;"!$G$41:$G$141"),INDIRECT($A$4&amp;"!$A$41:$A$141"),0,1,1),IF(M186&gt;=1,0,(ROUNDUP(M186,2)-M186)*100*_xlfn.XLOOKUP(M186,INDIRECT($A$4&amp;"!$G$41:$G$141"),INDIRECT($A$4&amp;"!$A$41:$A$141"),0,-1,-1)+(M186-ROUNDDOWN(M186,2))*100*_xlfn.XLOOKUP(M186,INDIRECT($A$4&amp;"!$G$41:$G$141"),INDIRECT($A$4&amp;"!$A$41:$A$141"),0,1,1)))</f>
        <v>0.8140475000000007</v>
      </c>
      <c r="O186" s="66">
        <f t="shared" ca="1" si="26"/>
        <v>290.00442187500028</v>
      </c>
      <c r="S186" s="107">
        <f t="shared" ca="1" si="22"/>
        <v>57.602209687499887</v>
      </c>
      <c r="T186" s="51">
        <f t="shared" ca="1" si="27"/>
        <v>1</v>
      </c>
      <c r="U186" s="35" cm="1">
        <f t="array" aca="1" ref="U186" ca="1">IF(ROUND(ROUND(T186,2)-T186,4)=0,_xlfn.XLOOKUP(T186,INDIRECT($A$4&amp;"!$G$41:$G$141"),INDIRECT($A$4&amp;"!$A$41:$A$141"),0,1,1),IF(T186&gt;=1,0,(ROUNDUP(T186,2)-T186)*100*_xlfn.XLOOKUP(T186,INDIRECT($A$4&amp;"!$G$41:$G$141"),INDIRECT($A$4&amp;"!$A$41:$A$141"),0,-1,-1)+(T186-ROUNDDOWN(T186,2))*100*_xlfn.XLOOKUP(T186,INDIRECT($A$4&amp;"!$G$41:$G$141"),INDIRECT($A$4&amp;"!$A$41:$A$141"),0,1,1)))</f>
        <v>0.79999999999999971</v>
      </c>
      <c r="V186" s="66">
        <f t="shared" ca="1" si="28"/>
        <v>299.99999999999994</v>
      </c>
    </row>
    <row r="187" spans="1:22" x14ac:dyDescent="0.35">
      <c r="A187" s="32">
        <f t="shared" si="29"/>
        <v>46648</v>
      </c>
      <c r="B187" s="65" cm="1">
        <f t="array" aca="1" ref="B187" ca="1">_xlfn.XLOOKUP(A187,INDIRECT($A$5&amp;"!$AJ$41:$AJ$406"),INDIRECT($A$5&amp;"!$AK$41:$AK$406"))*SUM($F$3:$I$3)</f>
        <v>0</v>
      </c>
      <c r="C187" s="65" cm="1">
        <f t="array" aca="1" ref="C187" ca="1">_xlfn.XLOOKUP(A187,INDIRECT($A$5&amp;"!$AJ$41:$AJ$406"),INDIRECT($A$5&amp;"!$AL$41:$AL$406"))*SUM($F$3:$I$3)</f>
        <v>45</v>
      </c>
      <c r="D187" s="65" cm="1">
        <f t="array" aca="1" ref="D187" ca="1">_xlfn.XLOOKUP(A187,INDIRECT($A$5&amp;"!$AJ$41:$AJ$406"),INDIRECT($A$5&amp;"!$AO$41:$AO$406"))*SUM($F$3:$I$3)</f>
        <v>45</v>
      </c>
      <c r="E187" s="34" cm="1">
        <f t="array" ref="E187">SUMPRODUCT(('PT Storengy'!$B$8:$I$372)*('PT Storengy'!$A$8:$A$372=$A187)*('PT Storengy'!$B$5:$I$5=$A$6)*('PT Storengy'!$B$7:$I$7=$A$7))</f>
        <v>0.05</v>
      </c>
      <c r="F187" s="107">
        <f t="shared" ca="1" si="20"/>
        <v>45</v>
      </c>
      <c r="G187" s="51">
        <f t="shared" ca="1" si="23"/>
        <v>1</v>
      </c>
      <c r="H187" s="35" cm="1">
        <f t="array" aca="1" ref="H187" ca="1">IF(ROUND(ROUND(G187,2)-G187,4)=0,_xlfn.XLOOKUP(G187,INDIRECT($A$4&amp;"!$G$41:$G$141"),INDIRECT($A$4&amp;"!$A$41:$A$141"),0,1,1),IF(G187&gt;=1,0,(ROUNDUP(G187,2)-G187)*100*_xlfn.XLOOKUP(G187,INDIRECT($A$4&amp;"!$G$41:$G$141"),INDIRECT($A$4&amp;"!$A$41:$A$141"),0,-1,-1)+(G187-ROUNDDOWN(G187,2))*100*_xlfn.XLOOKUP(G187,INDIRECT($A$4&amp;"!$G$41:$G$141"),INDIRECT($A$4&amp;"!$A$41:$A$141"),0,1,1)))</f>
        <v>0.79999999999999971</v>
      </c>
      <c r="I187" s="66">
        <f t="shared" ca="1" si="24"/>
        <v>0</v>
      </c>
      <c r="J187" s="106" cm="1">
        <f t="array" aca="1" ref="J187" ca="1">IF(COUNTIFS('PTC NaTran'!$K$7:$K$15996,"",'PTC NaTran'!$A$7:$A$15996,J$16,'PTC NaTran'!$D$7:$D$15996,$A187,'PTC NaTran'!$C$7:$C$15996,"DEL")&gt;0,J$14,SUMIFS('PTC NaTran'!$K$7:$K$15996,'PTC NaTran'!$A$7:$A$15996,J$16,'PTC NaTran'!$D$7:$D$15996,$A187,'PTC NaTran'!$C$7:$C$15996,"DEL")*1.0026*$F$4/INDIRECT($A$4&amp;"!D9"))</f>
        <v>375.00000000000006</v>
      </c>
      <c r="K187" s="106" cm="1">
        <f t="array" aca="1" ref="K187" ca="1">IF(COUNTIFS('PTC NaTran'!$K$7:$K$15996,"",'PTC NaTran'!$A$7:$A$15996,K$16,'PTC NaTran'!$D$7:$D$15996,$A187,'PTC NaTran'!$C$7:$C$15996,"DEL")&gt;0,K$14,SUMIFS('PTC NaTran'!$K$7:$K$15996,'PTC NaTran'!$A$7:$A$15996,K$16,'PTC NaTran'!$D$7:$D$15996,$A187,'PTC NaTran'!$C$7:$C$15996,"DEL")*1.0026*$F$4/INDIRECT($A$4&amp;"!D9"))</f>
        <v>329.85540000000003</v>
      </c>
      <c r="L187" s="107">
        <f t="shared" ca="1" si="21"/>
        <v>43.050810328124975</v>
      </c>
      <c r="M187" s="51">
        <f t="shared" ca="1" si="25"/>
        <v>0.95025000000000004</v>
      </c>
      <c r="N187" s="35" cm="1">
        <f t="array" aca="1" ref="N187" ca="1">IF(ROUND(ROUND(M187,2)-M187,4)=0,_xlfn.XLOOKUP(M187,INDIRECT($A$4&amp;"!$G$41:$G$141"),INDIRECT($A$4&amp;"!$A$41:$A$141"),0,1,1),IF(M187&gt;=1,0,(ROUNDUP(M187,2)-M187)*100*_xlfn.XLOOKUP(M187,INDIRECT($A$4&amp;"!$G$41:$G$141"),INDIRECT($A$4&amp;"!$A$41:$A$141"),0,-1,-1)+(M187-ROUNDDOWN(M187,2))*100*_xlfn.XLOOKUP(M187,INDIRECT($A$4&amp;"!$G$41:$G$141"),INDIRECT($A$4&amp;"!$A$41:$A$141"),0,1,1)))</f>
        <v>0.81243750000000059</v>
      </c>
      <c r="O187" s="66">
        <f t="shared" ca="1" si="26"/>
        <v>289.43085937500024</v>
      </c>
      <c r="S187" s="107">
        <f t="shared" ca="1" si="22"/>
        <v>57.902209687499884</v>
      </c>
      <c r="T187" s="51">
        <f t="shared" ca="1" si="27"/>
        <v>1</v>
      </c>
      <c r="U187" s="35" cm="1">
        <f t="array" aca="1" ref="U187" ca="1">IF(ROUND(ROUND(T187,2)-T187,4)=0,_xlfn.XLOOKUP(T187,INDIRECT($A$4&amp;"!$G$41:$G$141"),INDIRECT($A$4&amp;"!$A$41:$A$141"),0,1,1),IF(T187&gt;=1,0,(ROUNDUP(T187,2)-T187)*100*_xlfn.XLOOKUP(T187,INDIRECT($A$4&amp;"!$G$41:$G$141"),INDIRECT($A$4&amp;"!$A$41:$A$141"),0,-1,-1)+(T187-ROUNDDOWN(T187,2))*100*_xlfn.XLOOKUP(T187,INDIRECT($A$4&amp;"!$G$41:$G$141"),INDIRECT($A$4&amp;"!$A$41:$A$141"),0,1,1)))</f>
        <v>0.79999999999999971</v>
      </c>
      <c r="V187" s="66">
        <f t="shared" ca="1" si="28"/>
        <v>299.99999999999994</v>
      </c>
    </row>
    <row r="188" spans="1:22" x14ac:dyDescent="0.35">
      <c r="A188" s="32">
        <f t="shared" si="29"/>
        <v>46649</v>
      </c>
      <c r="B188" s="65" cm="1">
        <f t="array" aca="1" ref="B188" ca="1">_xlfn.XLOOKUP(A188,INDIRECT($A$5&amp;"!$AJ$41:$AJ$406"),INDIRECT($A$5&amp;"!$AK$41:$AK$406"))*SUM($F$3:$I$3)</f>
        <v>0</v>
      </c>
      <c r="C188" s="65" cm="1">
        <f t="array" aca="1" ref="C188" ca="1">_xlfn.XLOOKUP(A188,INDIRECT($A$5&amp;"!$AJ$41:$AJ$406"),INDIRECT($A$5&amp;"!$AL$41:$AL$406"))*SUM($F$3:$I$3)</f>
        <v>45</v>
      </c>
      <c r="D188" s="65" cm="1">
        <f t="array" aca="1" ref="D188" ca="1">_xlfn.XLOOKUP(A188,INDIRECT($A$5&amp;"!$AJ$41:$AJ$406"),INDIRECT($A$5&amp;"!$AO$41:$AO$406"))*SUM($F$3:$I$3)</f>
        <v>45</v>
      </c>
      <c r="E188" s="34" cm="1">
        <f t="array" ref="E188">SUMPRODUCT(('PT Storengy'!$B$8:$I$372)*('PT Storengy'!$A$8:$A$372=$A188)*('PT Storengy'!$B$5:$I$5=$A$6)*('PT Storengy'!$B$7:$I$7=$A$7))</f>
        <v>0.05</v>
      </c>
      <c r="F188" s="107">
        <f t="shared" ca="1" si="20"/>
        <v>45</v>
      </c>
      <c r="G188" s="51">
        <f t="shared" ca="1" si="23"/>
        <v>1</v>
      </c>
      <c r="H188" s="35" cm="1">
        <f t="array" aca="1" ref="H188" ca="1">IF(ROUND(ROUND(G188,2)-G188,4)=0,_xlfn.XLOOKUP(G188,INDIRECT($A$4&amp;"!$G$41:$G$141"),INDIRECT($A$4&amp;"!$A$41:$A$141"),0,1,1),IF(G188&gt;=1,0,(ROUNDUP(G188,2)-G188)*100*_xlfn.XLOOKUP(G188,INDIRECT($A$4&amp;"!$G$41:$G$141"),INDIRECT($A$4&amp;"!$A$41:$A$141"),0,-1,-1)+(G188-ROUNDDOWN(G188,2))*100*_xlfn.XLOOKUP(G188,INDIRECT($A$4&amp;"!$G$41:$G$141"),INDIRECT($A$4&amp;"!$A$41:$A$141"),0,1,1)))</f>
        <v>0.79999999999999971</v>
      </c>
      <c r="I188" s="66">
        <f t="shared" ca="1" si="24"/>
        <v>0</v>
      </c>
      <c r="J188" s="106" cm="1">
        <f t="array" aca="1" ref="J188" ca="1">IF(COUNTIFS('PTC NaTran'!$K$7:$K$15996,"",'PTC NaTran'!$A$7:$A$15996,J$16,'PTC NaTran'!$D$7:$D$15996,$A188,'PTC NaTran'!$C$7:$C$15996,"DEL")&gt;0,J$14,SUMIFS('PTC NaTran'!$K$7:$K$15996,'PTC NaTran'!$A$7:$A$15996,J$16,'PTC NaTran'!$D$7:$D$15996,$A188,'PTC NaTran'!$C$7:$C$15996,"DEL")*1.0026*$F$4/INDIRECT($A$4&amp;"!D9"))</f>
        <v>375.00000000000006</v>
      </c>
      <c r="K188" s="106" cm="1">
        <f t="array" aca="1" ref="K188" ca="1">IF(COUNTIFS('PTC NaTran'!$K$7:$K$15996,"",'PTC NaTran'!$A$7:$A$15996,K$16,'PTC NaTran'!$D$7:$D$15996,$A188,'PTC NaTran'!$C$7:$C$15996,"DEL")&gt;0,K$14,SUMIFS('PTC NaTran'!$K$7:$K$15996,'PTC NaTran'!$A$7:$A$15996,K$16,'PTC NaTran'!$D$7:$D$15996,$A188,'PTC NaTran'!$C$7:$C$15996,"DEL")*1.0026*$F$4/INDIRECT($A$4&amp;"!D9"))</f>
        <v>329.85540000000003</v>
      </c>
      <c r="L188" s="107">
        <f t="shared" ca="1" si="21"/>
        <v>43.339668515624972</v>
      </c>
      <c r="M188" s="51">
        <f t="shared" ca="1" si="25"/>
        <v>0.95667999999999997</v>
      </c>
      <c r="N188" s="35" cm="1">
        <f t="array" aca="1" ref="N188" ca="1">IF(ROUND(ROUND(M188,2)-M188,4)=0,_xlfn.XLOOKUP(M188,INDIRECT($A$4&amp;"!$G$41:$G$141"),INDIRECT($A$4&amp;"!$A$41:$A$141"),0,1,1),IF(M188&gt;=1,0,(ROUNDUP(M188,2)-M188)*100*_xlfn.XLOOKUP(M188,INDIRECT($A$4&amp;"!$G$41:$G$141"),INDIRECT($A$4&amp;"!$A$41:$A$141"),0,-1,-1)+(M188-ROUNDDOWN(M188,2))*100*_xlfn.XLOOKUP(M188,INDIRECT($A$4&amp;"!$G$41:$G$141"),INDIRECT($A$4&amp;"!$A$41:$A$141"),0,1,1)))</f>
        <v>0.81083000000000061</v>
      </c>
      <c r="O188" s="66">
        <f t="shared" ca="1" si="26"/>
        <v>288.85818750000027</v>
      </c>
      <c r="S188" s="107">
        <f t="shared" ca="1" si="22"/>
        <v>58.202209687499881</v>
      </c>
      <c r="T188" s="51">
        <f t="shared" ca="1" si="27"/>
        <v>1</v>
      </c>
      <c r="U188" s="35" cm="1">
        <f t="array" aca="1" ref="U188" ca="1">IF(ROUND(ROUND(T188,2)-T188,4)=0,_xlfn.XLOOKUP(T188,INDIRECT($A$4&amp;"!$G$41:$G$141"),INDIRECT($A$4&amp;"!$A$41:$A$141"),0,1,1),IF(T188&gt;=1,0,(ROUNDUP(T188,2)-T188)*100*_xlfn.XLOOKUP(T188,INDIRECT($A$4&amp;"!$G$41:$G$141"),INDIRECT($A$4&amp;"!$A$41:$A$141"),0,-1,-1)+(T188-ROUNDDOWN(T188,2))*100*_xlfn.XLOOKUP(T188,INDIRECT($A$4&amp;"!$G$41:$G$141"),INDIRECT($A$4&amp;"!$A$41:$A$141"),0,1,1)))</f>
        <v>0.79999999999999971</v>
      </c>
      <c r="V188" s="66">
        <f t="shared" ca="1" si="28"/>
        <v>299.99999999999994</v>
      </c>
    </row>
    <row r="189" spans="1:22" x14ac:dyDescent="0.35">
      <c r="A189" s="32">
        <f t="shared" si="29"/>
        <v>46650</v>
      </c>
      <c r="B189" s="65" cm="1">
        <f t="array" aca="1" ref="B189" ca="1">_xlfn.XLOOKUP(A189,INDIRECT($A$5&amp;"!$AJ$41:$AJ$406"),INDIRECT($A$5&amp;"!$AK$41:$AK$406"))*SUM($F$3:$I$3)</f>
        <v>0</v>
      </c>
      <c r="C189" s="65" cm="1">
        <f t="array" aca="1" ref="C189" ca="1">_xlfn.XLOOKUP(A189,INDIRECT($A$5&amp;"!$AJ$41:$AJ$406"),INDIRECT($A$5&amp;"!$AL$41:$AL$406"))*SUM($F$3:$I$3)</f>
        <v>45</v>
      </c>
      <c r="D189" s="65" cm="1">
        <f t="array" aca="1" ref="D189" ca="1">_xlfn.XLOOKUP(A189,INDIRECT($A$5&amp;"!$AJ$41:$AJ$406"),INDIRECT($A$5&amp;"!$AO$41:$AO$406"))*SUM($F$3:$I$3)</f>
        <v>45</v>
      </c>
      <c r="E189" s="34" cm="1">
        <f t="array" ref="E189">SUMPRODUCT(('PT Storengy'!$B$8:$I$372)*('PT Storengy'!$A$8:$A$372=$A189)*('PT Storengy'!$B$5:$I$5=$A$6)*('PT Storengy'!$B$7:$I$7=$A$7))</f>
        <v>0.05</v>
      </c>
      <c r="F189" s="107">
        <f t="shared" ca="1" si="20"/>
        <v>45</v>
      </c>
      <c r="G189" s="51">
        <f t="shared" ca="1" si="23"/>
        <v>1</v>
      </c>
      <c r="H189" s="35" cm="1">
        <f t="array" aca="1" ref="H189" ca="1">IF(ROUND(ROUND(G189,2)-G189,4)=0,_xlfn.XLOOKUP(G189,INDIRECT($A$4&amp;"!$G$41:$G$141"),INDIRECT($A$4&amp;"!$A$41:$A$141"),0,1,1),IF(G189&gt;=1,0,(ROUNDUP(G189,2)-G189)*100*_xlfn.XLOOKUP(G189,INDIRECT($A$4&amp;"!$G$41:$G$141"),INDIRECT($A$4&amp;"!$A$41:$A$141"),0,-1,-1)+(G189-ROUNDDOWN(G189,2))*100*_xlfn.XLOOKUP(G189,INDIRECT($A$4&amp;"!$G$41:$G$141"),INDIRECT($A$4&amp;"!$A$41:$A$141"),0,1,1)))</f>
        <v>0.79999999999999971</v>
      </c>
      <c r="I189" s="66">
        <f t="shared" ca="1" si="24"/>
        <v>0</v>
      </c>
      <c r="J189" s="106" cm="1">
        <f t="array" aca="1" ref="J189" ca="1">IF(COUNTIFS('PTC NaTran'!$K$7:$K$15996,"",'PTC NaTran'!$A$7:$A$15996,J$16,'PTC NaTran'!$D$7:$D$15996,$A189,'PTC NaTran'!$C$7:$C$15996,"DEL")&gt;0,J$14,SUMIFS('PTC NaTran'!$K$7:$K$15996,'PTC NaTran'!$A$7:$A$15996,J$16,'PTC NaTran'!$D$7:$D$15996,$A189,'PTC NaTran'!$C$7:$C$15996,"DEL")*1.0026*$F$4/INDIRECT($A$4&amp;"!D9"))</f>
        <v>375.00000000000006</v>
      </c>
      <c r="K189" s="106" cm="1">
        <f t="array" aca="1" ref="K189" ca="1">IF(COUNTIFS('PTC NaTran'!$K$7:$K$15996,"",'PTC NaTran'!$A$7:$A$15996,K$16,'PTC NaTran'!$D$7:$D$15996,$A189,'PTC NaTran'!$C$7:$C$15996,"DEL")&gt;0,K$14,SUMIFS('PTC NaTran'!$K$7:$K$15996,'PTC NaTran'!$A$7:$A$15996,K$16,'PTC NaTran'!$D$7:$D$15996,$A189,'PTC NaTran'!$C$7:$C$15996,"DEL")*1.0026*$F$4/INDIRECT($A$4&amp;"!D9"))</f>
        <v>231.60060000000001</v>
      </c>
      <c r="L189" s="107">
        <f t="shared" ca="1" si="21"/>
        <v>43.571269115624972</v>
      </c>
      <c r="M189" s="51">
        <f t="shared" ca="1" si="25"/>
        <v>0.96309999999999996</v>
      </c>
      <c r="N189" s="35" cm="1">
        <f t="array" aca="1" ref="N189" ca="1">IF(ROUND(ROUND(M189,2)-M189,4)=0,_xlfn.XLOOKUP(M189,INDIRECT($A$4&amp;"!$G$41:$G$141"),INDIRECT($A$4&amp;"!$A$41:$A$141"),0,1,1),IF(M189&gt;=1,0,(ROUNDUP(M189,2)-M189)*100*_xlfn.XLOOKUP(M189,INDIRECT($A$4&amp;"!$G$41:$G$141"),INDIRECT($A$4&amp;"!$A$41:$A$141"),0,-1,-1)+(M189-ROUNDDOWN(M189,2))*100*_xlfn.XLOOKUP(M189,INDIRECT($A$4&amp;"!$G$41:$G$141"),INDIRECT($A$4&amp;"!$A$41:$A$141"),0,1,1)))</f>
        <v>0.80922500000000053</v>
      </c>
      <c r="O189" s="66">
        <f t="shared" ca="1" si="26"/>
        <v>231.60060000000001</v>
      </c>
      <c r="S189" s="107">
        <f t="shared" ca="1" si="22"/>
        <v>58.502209687499878</v>
      </c>
      <c r="T189" s="51">
        <f t="shared" ca="1" si="27"/>
        <v>1</v>
      </c>
      <c r="U189" s="35" cm="1">
        <f t="array" aca="1" ref="U189" ca="1">IF(ROUND(ROUND(T189,2)-T189,4)=0,_xlfn.XLOOKUP(T189,INDIRECT($A$4&amp;"!$G$41:$G$141"),INDIRECT($A$4&amp;"!$A$41:$A$141"),0,1,1),IF(T189&gt;=1,0,(ROUNDUP(T189,2)-T189)*100*_xlfn.XLOOKUP(T189,INDIRECT($A$4&amp;"!$G$41:$G$141"),INDIRECT($A$4&amp;"!$A$41:$A$141"),0,-1,-1)+(T189-ROUNDDOWN(T189,2))*100*_xlfn.XLOOKUP(T189,INDIRECT($A$4&amp;"!$G$41:$G$141"),INDIRECT($A$4&amp;"!$A$41:$A$141"),0,1,1)))</f>
        <v>0.79999999999999971</v>
      </c>
      <c r="V189" s="66">
        <f t="shared" ca="1" si="28"/>
        <v>299.99999999999994</v>
      </c>
    </row>
    <row r="190" spans="1:22" x14ac:dyDescent="0.35">
      <c r="A190" s="32">
        <f t="shared" si="29"/>
        <v>46651</v>
      </c>
      <c r="B190" s="65" cm="1">
        <f t="array" aca="1" ref="B190" ca="1">_xlfn.XLOOKUP(A190,INDIRECT($A$5&amp;"!$AJ$41:$AJ$406"),INDIRECT($A$5&amp;"!$AK$41:$AK$406"))*SUM($F$3:$I$3)</f>
        <v>0</v>
      </c>
      <c r="C190" s="65" cm="1">
        <f t="array" aca="1" ref="C190" ca="1">_xlfn.XLOOKUP(A190,INDIRECT($A$5&amp;"!$AJ$41:$AJ$406"),INDIRECT($A$5&amp;"!$AL$41:$AL$406"))*SUM($F$3:$I$3)</f>
        <v>45</v>
      </c>
      <c r="D190" s="65" cm="1">
        <f t="array" aca="1" ref="D190" ca="1">_xlfn.XLOOKUP(A190,INDIRECT($A$5&amp;"!$AJ$41:$AJ$406"),INDIRECT($A$5&amp;"!$AO$41:$AO$406"))*SUM($F$3:$I$3)</f>
        <v>45</v>
      </c>
      <c r="E190" s="34" cm="1">
        <f t="array" ref="E190">SUMPRODUCT(('PT Storengy'!$B$8:$I$372)*('PT Storengy'!$A$8:$A$372=$A190)*('PT Storengy'!$B$5:$I$5=$A$6)*('PT Storengy'!$B$7:$I$7=$A$7))</f>
        <v>0.05</v>
      </c>
      <c r="F190" s="107">
        <f t="shared" ca="1" si="20"/>
        <v>45</v>
      </c>
      <c r="G190" s="51">
        <f t="shared" ca="1" si="23"/>
        <v>1</v>
      </c>
      <c r="H190" s="35" cm="1">
        <f t="array" aca="1" ref="H190" ca="1">IF(ROUND(ROUND(G190,2)-G190,4)=0,_xlfn.XLOOKUP(G190,INDIRECT($A$4&amp;"!$G$41:$G$141"),INDIRECT($A$4&amp;"!$A$41:$A$141"),0,1,1),IF(G190&gt;=1,0,(ROUNDUP(G190,2)-G190)*100*_xlfn.XLOOKUP(G190,INDIRECT($A$4&amp;"!$G$41:$G$141"),INDIRECT($A$4&amp;"!$A$41:$A$141"),0,-1,-1)+(G190-ROUNDDOWN(G190,2))*100*_xlfn.XLOOKUP(G190,INDIRECT($A$4&amp;"!$G$41:$G$141"),INDIRECT($A$4&amp;"!$A$41:$A$141"),0,1,1)))</f>
        <v>0.79999999999999971</v>
      </c>
      <c r="I190" s="66">
        <f t="shared" ca="1" si="24"/>
        <v>0</v>
      </c>
      <c r="J190" s="106" cm="1">
        <f t="array" aca="1" ref="J190" ca="1">IF(COUNTIFS('PTC NaTran'!$K$7:$K$15996,"",'PTC NaTran'!$A$7:$A$15996,J$16,'PTC NaTran'!$D$7:$D$15996,$A190,'PTC NaTran'!$C$7:$C$15996,"DEL")&gt;0,J$14,SUMIFS('PTC NaTran'!$K$7:$K$15996,'PTC NaTran'!$A$7:$A$15996,J$16,'PTC NaTran'!$D$7:$D$15996,$A190,'PTC NaTran'!$C$7:$C$15996,"DEL")*1.0026*$F$4/INDIRECT($A$4&amp;"!D9"))</f>
        <v>375.00000000000006</v>
      </c>
      <c r="K190" s="106" cm="1">
        <f t="array" aca="1" ref="K190" ca="1">IF(COUNTIFS('PTC NaTran'!$K$7:$K$15996,"",'PTC NaTran'!$A$7:$A$15996,K$16,'PTC NaTran'!$D$7:$D$15996,$A190,'PTC NaTran'!$C$7:$C$15996,"DEL")&gt;0,K$14,SUMIFS('PTC NaTran'!$K$7:$K$15996,'PTC NaTran'!$A$7:$A$15996,K$16,'PTC NaTran'!$D$7:$D$15996,$A190,'PTC NaTran'!$C$7:$C$15996,"DEL")*1.0026*$F$4/INDIRECT($A$4&amp;"!D9"))</f>
        <v>231.60060000000001</v>
      </c>
      <c r="L190" s="107">
        <f t="shared" ca="1" si="21"/>
        <v>43.802869715624972</v>
      </c>
      <c r="M190" s="51">
        <f t="shared" ca="1" si="25"/>
        <v>0.96825000000000006</v>
      </c>
      <c r="N190" s="35" cm="1">
        <f t="array" aca="1" ref="N190" ca="1">IF(ROUND(ROUND(M190,2)-M190,4)=0,_xlfn.XLOOKUP(M190,INDIRECT($A$4&amp;"!$G$41:$G$141"),INDIRECT($A$4&amp;"!$A$41:$A$141"),0,1,1),IF(M190&gt;=1,0,(ROUNDUP(M190,2)-M190)*100*_xlfn.XLOOKUP(M190,INDIRECT($A$4&amp;"!$G$41:$G$141"),INDIRECT($A$4&amp;"!$A$41:$A$141"),0,-1,-1)+(M190-ROUNDDOWN(M190,2))*100*_xlfn.XLOOKUP(M190,INDIRECT($A$4&amp;"!$G$41:$G$141"),INDIRECT($A$4&amp;"!$A$41:$A$141"),0,1,1)))</f>
        <v>0.80793750000000064</v>
      </c>
      <c r="O190" s="66">
        <f t="shared" ca="1" si="26"/>
        <v>231.60060000000001</v>
      </c>
      <c r="S190" s="107">
        <f t="shared" ca="1" si="22"/>
        <v>58.802209687499875</v>
      </c>
      <c r="T190" s="51">
        <f t="shared" ca="1" si="27"/>
        <v>1</v>
      </c>
      <c r="U190" s="35" cm="1">
        <f t="array" aca="1" ref="U190" ca="1">IF(ROUND(ROUND(T190,2)-T190,4)=0,_xlfn.XLOOKUP(T190,INDIRECT($A$4&amp;"!$G$41:$G$141"),INDIRECT($A$4&amp;"!$A$41:$A$141"),0,1,1),IF(T190&gt;=1,0,(ROUNDUP(T190,2)-T190)*100*_xlfn.XLOOKUP(T190,INDIRECT($A$4&amp;"!$G$41:$G$141"),INDIRECT($A$4&amp;"!$A$41:$A$141"),0,-1,-1)+(T190-ROUNDDOWN(T190,2))*100*_xlfn.XLOOKUP(T190,INDIRECT($A$4&amp;"!$G$41:$G$141"),INDIRECT($A$4&amp;"!$A$41:$A$141"),0,1,1)))</f>
        <v>0.79999999999999971</v>
      </c>
      <c r="V190" s="66">
        <f t="shared" ca="1" si="28"/>
        <v>299.99999999999994</v>
      </c>
    </row>
    <row r="191" spans="1:22" x14ac:dyDescent="0.35">
      <c r="A191" s="32">
        <f t="shared" si="29"/>
        <v>46652</v>
      </c>
      <c r="B191" s="65" cm="1">
        <f t="array" aca="1" ref="B191" ca="1">_xlfn.XLOOKUP(A191,INDIRECT($A$5&amp;"!$AJ$41:$AJ$406"),INDIRECT($A$5&amp;"!$AK$41:$AK$406"))*SUM($F$3:$I$3)</f>
        <v>0</v>
      </c>
      <c r="C191" s="65" cm="1">
        <f t="array" aca="1" ref="C191" ca="1">_xlfn.XLOOKUP(A191,INDIRECT($A$5&amp;"!$AJ$41:$AJ$406"),INDIRECT($A$5&amp;"!$AL$41:$AL$406"))*SUM($F$3:$I$3)</f>
        <v>45</v>
      </c>
      <c r="D191" s="65" cm="1">
        <f t="array" aca="1" ref="D191" ca="1">_xlfn.XLOOKUP(A191,INDIRECT($A$5&amp;"!$AJ$41:$AJ$406"),INDIRECT($A$5&amp;"!$AO$41:$AO$406"))*SUM($F$3:$I$3)</f>
        <v>45</v>
      </c>
      <c r="E191" s="34" cm="1">
        <f t="array" ref="E191">SUMPRODUCT(('PT Storengy'!$B$8:$I$372)*('PT Storengy'!$A$8:$A$372=$A191)*('PT Storengy'!$B$5:$I$5=$A$6)*('PT Storengy'!$B$7:$I$7=$A$7))</f>
        <v>0.05</v>
      </c>
      <c r="F191" s="107">
        <f t="shared" ca="1" si="20"/>
        <v>45</v>
      </c>
      <c r="G191" s="51">
        <f t="shared" ca="1" si="23"/>
        <v>1</v>
      </c>
      <c r="H191" s="35" cm="1">
        <f t="array" aca="1" ref="H191" ca="1">IF(ROUND(ROUND(G191,2)-G191,4)=0,_xlfn.XLOOKUP(G191,INDIRECT($A$4&amp;"!$G$41:$G$141"),INDIRECT($A$4&amp;"!$A$41:$A$141"),0,1,1),IF(G191&gt;=1,0,(ROUNDUP(G191,2)-G191)*100*_xlfn.XLOOKUP(G191,INDIRECT($A$4&amp;"!$G$41:$G$141"),INDIRECT($A$4&amp;"!$A$41:$A$141"),0,-1,-1)+(G191-ROUNDDOWN(G191,2))*100*_xlfn.XLOOKUP(G191,INDIRECT($A$4&amp;"!$G$41:$G$141"),INDIRECT($A$4&amp;"!$A$41:$A$141"),0,1,1)))</f>
        <v>0.79999999999999971</v>
      </c>
      <c r="I191" s="66">
        <f t="shared" ca="1" si="24"/>
        <v>0</v>
      </c>
      <c r="J191" s="106" cm="1">
        <f t="array" aca="1" ref="J191" ca="1">IF(COUNTIFS('PTC NaTran'!$K$7:$K$15996,"",'PTC NaTran'!$A$7:$A$15996,J$16,'PTC NaTran'!$D$7:$D$15996,$A191,'PTC NaTran'!$C$7:$C$15996,"DEL")&gt;0,J$14,SUMIFS('PTC NaTran'!$K$7:$K$15996,'PTC NaTran'!$A$7:$A$15996,J$16,'PTC NaTran'!$D$7:$D$15996,$A191,'PTC NaTran'!$C$7:$C$15996,"DEL")*1.0026*$F$4/INDIRECT($A$4&amp;"!D9"))</f>
        <v>375.00000000000006</v>
      </c>
      <c r="K191" s="106" cm="1">
        <f t="array" aca="1" ref="K191" ca="1">IF(COUNTIFS('PTC NaTran'!$K$7:$K$15996,"",'PTC NaTran'!$A$7:$A$15996,K$16,'PTC NaTran'!$D$7:$D$15996,$A191,'PTC NaTran'!$C$7:$C$15996,"DEL")&gt;0,K$14,SUMIFS('PTC NaTran'!$K$7:$K$15996,'PTC NaTran'!$A$7:$A$15996,K$16,'PTC NaTran'!$D$7:$D$15996,$A191,'PTC NaTran'!$C$7:$C$15996,"DEL")*1.0026*$F$4/INDIRECT($A$4&amp;"!D9"))</f>
        <v>231.60060000000001</v>
      </c>
      <c r="L191" s="107">
        <f t="shared" ca="1" si="21"/>
        <v>44.034470315624972</v>
      </c>
      <c r="M191" s="51">
        <f t="shared" ca="1" si="25"/>
        <v>0.97340000000000004</v>
      </c>
      <c r="N191" s="35" cm="1">
        <f t="array" aca="1" ref="N191" ca="1">IF(ROUND(ROUND(M191,2)-M191,4)=0,_xlfn.XLOOKUP(M191,INDIRECT($A$4&amp;"!$G$41:$G$141"),INDIRECT($A$4&amp;"!$A$41:$A$141"),0,1,1),IF(M191&gt;=1,0,(ROUNDUP(M191,2)-M191)*100*_xlfn.XLOOKUP(M191,INDIRECT($A$4&amp;"!$G$41:$G$141"),INDIRECT($A$4&amp;"!$A$41:$A$141"),0,-1,-1)+(M191-ROUNDDOWN(M191,2))*100*_xlfn.XLOOKUP(M191,INDIRECT($A$4&amp;"!$G$41:$G$141"),INDIRECT($A$4&amp;"!$A$41:$A$141"),0,1,1)))</f>
        <v>0.80665000000000053</v>
      </c>
      <c r="O191" s="66">
        <f t="shared" ca="1" si="26"/>
        <v>231.60060000000001</v>
      </c>
      <c r="S191" s="107">
        <f t="shared" ca="1" si="22"/>
        <v>59.102209687499872</v>
      </c>
      <c r="T191" s="51">
        <f t="shared" ca="1" si="27"/>
        <v>1</v>
      </c>
      <c r="U191" s="35" cm="1">
        <f t="array" aca="1" ref="U191" ca="1">IF(ROUND(ROUND(T191,2)-T191,4)=0,_xlfn.XLOOKUP(T191,INDIRECT($A$4&amp;"!$G$41:$G$141"),INDIRECT($A$4&amp;"!$A$41:$A$141"),0,1,1),IF(T191&gt;=1,0,(ROUNDUP(T191,2)-T191)*100*_xlfn.XLOOKUP(T191,INDIRECT($A$4&amp;"!$G$41:$G$141"),INDIRECT($A$4&amp;"!$A$41:$A$141"),0,-1,-1)+(T191-ROUNDDOWN(T191,2))*100*_xlfn.XLOOKUP(T191,INDIRECT($A$4&amp;"!$G$41:$G$141"),INDIRECT($A$4&amp;"!$A$41:$A$141"),0,1,1)))</f>
        <v>0.79999999999999971</v>
      </c>
      <c r="V191" s="66">
        <f t="shared" ca="1" si="28"/>
        <v>299.99999999999994</v>
      </c>
    </row>
    <row r="192" spans="1:22" x14ac:dyDescent="0.35">
      <c r="A192" s="32">
        <f t="shared" si="29"/>
        <v>46653</v>
      </c>
      <c r="B192" s="65" cm="1">
        <f t="array" aca="1" ref="B192" ca="1">_xlfn.XLOOKUP(A192,INDIRECT($A$5&amp;"!$AJ$41:$AJ$406"),INDIRECT($A$5&amp;"!$AK$41:$AK$406"))*SUM($F$3:$I$3)</f>
        <v>0</v>
      </c>
      <c r="C192" s="65" cm="1">
        <f t="array" aca="1" ref="C192" ca="1">_xlfn.XLOOKUP(A192,INDIRECT($A$5&amp;"!$AJ$41:$AJ$406"),INDIRECT($A$5&amp;"!$AL$41:$AL$406"))*SUM($F$3:$I$3)</f>
        <v>45</v>
      </c>
      <c r="D192" s="65" cm="1">
        <f t="array" aca="1" ref="D192" ca="1">_xlfn.XLOOKUP(A192,INDIRECT($A$5&amp;"!$AJ$41:$AJ$406"),INDIRECT($A$5&amp;"!$AO$41:$AO$406"))*SUM($F$3:$I$3)</f>
        <v>45</v>
      </c>
      <c r="E192" s="34" cm="1">
        <f t="array" ref="E192">SUMPRODUCT(('PT Storengy'!$B$8:$I$372)*('PT Storengy'!$A$8:$A$372=$A192)*('PT Storengy'!$B$5:$I$5=$A$6)*('PT Storengy'!$B$7:$I$7=$A$7))</f>
        <v>0.05</v>
      </c>
      <c r="F192" s="107">
        <f t="shared" ca="1" si="20"/>
        <v>45</v>
      </c>
      <c r="G192" s="51">
        <f t="shared" ca="1" si="23"/>
        <v>1</v>
      </c>
      <c r="H192" s="35" cm="1">
        <f t="array" aca="1" ref="H192" ca="1">IF(ROUND(ROUND(G192,2)-G192,4)=0,_xlfn.XLOOKUP(G192,INDIRECT($A$4&amp;"!$G$41:$G$141"),INDIRECT($A$4&amp;"!$A$41:$A$141"),0,1,1),IF(G192&gt;=1,0,(ROUNDUP(G192,2)-G192)*100*_xlfn.XLOOKUP(G192,INDIRECT($A$4&amp;"!$G$41:$G$141"),INDIRECT($A$4&amp;"!$A$41:$A$141"),0,-1,-1)+(G192-ROUNDDOWN(G192,2))*100*_xlfn.XLOOKUP(G192,INDIRECT($A$4&amp;"!$G$41:$G$141"),INDIRECT($A$4&amp;"!$A$41:$A$141"),0,1,1)))</f>
        <v>0.79999999999999971</v>
      </c>
      <c r="I192" s="66">
        <f t="shared" ca="1" si="24"/>
        <v>0</v>
      </c>
      <c r="J192" s="106" cm="1">
        <f t="array" aca="1" ref="J192" ca="1">IF(COUNTIFS('PTC NaTran'!$K$7:$K$15996,"",'PTC NaTran'!$A$7:$A$15996,J$16,'PTC NaTran'!$D$7:$D$15996,$A192,'PTC NaTran'!$C$7:$C$15996,"DEL")&gt;0,J$14,SUMIFS('PTC NaTran'!$K$7:$K$15996,'PTC NaTran'!$A$7:$A$15996,J$16,'PTC NaTran'!$D$7:$D$15996,$A192,'PTC NaTran'!$C$7:$C$15996,"DEL")*1.0026*$F$4/INDIRECT($A$4&amp;"!D9"))</f>
        <v>375.00000000000006</v>
      </c>
      <c r="K192" s="106" cm="1">
        <f t="array" aca="1" ref="K192" ca="1">IF(COUNTIFS('PTC NaTran'!$K$7:$K$15996,"",'PTC NaTran'!$A$7:$A$15996,K$16,'PTC NaTran'!$D$7:$D$15996,$A192,'PTC NaTran'!$C$7:$C$15996,"DEL")&gt;0,K$14,SUMIFS('PTC NaTran'!$K$7:$K$15996,'PTC NaTran'!$A$7:$A$15996,K$16,'PTC NaTran'!$D$7:$D$15996,$A192,'PTC NaTran'!$C$7:$C$15996,"DEL")*1.0026*$F$4/INDIRECT($A$4&amp;"!D9"))</f>
        <v>231.60060000000001</v>
      </c>
      <c r="L192" s="107">
        <f t="shared" ca="1" si="21"/>
        <v>44.266070915624972</v>
      </c>
      <c r="M192" s="51">
        <f t="shared" ca="1" si="25"/>
        <v>0.97853999999999997</v>
      </c>
      <c r="N192" s="35" cm="1">
        <f t="array" aca="1" ref="N192" ca="1">IF(ROUND(ROUND(M192,2)-M192,4)=0,_xlfn.XLOOKUP(M192,INDIRECT($A$4&amp;"!$G$41:$G$141"),INDIRECT($A$4&amp;"!$A$41:$A$141"),0,1,1),IF(M192&gt;=1,0,(ROUNDUP(M192,2)-M192)*100*_xlfn.XLOOKUP(M192,INDIRECT($A$4&amp;"!$G$41:$G$141"),INDIRECT($A$4&amp;"!$A$41:$A$141"),0,-1,-1)+(M192-ROUNDDOWN(M192,2))*100*_xlfn.XLOOKUP(M192,INDIRECT($A$4&amp;"!$G$41:$G$141"),INDIRECT($A$4&amp;"!$A$41:$A$141"),0,1,1)))</f>
        <v>0.80536500000000044</v>
      </c>
      <c r="O192" s="66">
        <f t="shared" ca="1" si="26"/>
        <v>231.60060000000001</v>
      </c>
      <c r="S192" s="107">
        <f t="shared" ca="1" si="22"/>
        <v>59.40220968749987</v>
      </c>
      <c r="T192" s="51">
        <f t="shared" ca="1" si="27"/>
        <v>1</v>
      </c>
      <c r="U192" s="35" cm="1">
        <f t="array" aca="1" ref="U192" ca="1">IF(ROUND(ROUND(T192,2)-T192,4)=0,_xlfn.XLOOKUP(T192,INDIRECT($A$4&amp;"!$G$41:$G$141"),INDIRECT($A$4&amp;"!$A$41:$A$141"),0,1,1),IF(T192&gt;=1,0,(ROUNDUP(T192,2)-T192)*100*_xlfn.XLOOKUP(T192,INDIRECT($A$4&amp;"!$G$41:$G$141"),INDIRECT($A$4&amp;"!$A$41:$A$141"),0,-1,-1)+(T192-ROUNDDOWN(T192,2))*100*_xlfn.XLOOKUP(T192,INDIRECT($A$4&amp;"!$G$41:$G$141"),INDIRECT($A$4&amp;"!$A$41:$A$141"),0,1,1)))</f>
        <v>0.79999999999999971</v>
      </c>
      <c r="V192" s="66">
        <f t="shared" ca="1" si="28"/>
        <v>299.99999999999994</v>
      </c>
    </row>
    <row r="193" spans="1:22" x14ac:dyDescent="0.35">
      <c r="A193" s="32">
        <f t="shared" si="29"/>
        <v>46654</v>
      </c>
      <c r="B193" s="65" cm="1">
        <f t="array" aca="1" ref="B193" ca="1">_xlfn.XLOOKUP(A193,INDIRECT($A$5&amp;"!$AJ$41:$AJ$406"),INDIRECT($A$5&amp;"!$AK$41:$AK$406"))*SUM($F$3:$I$3)</f>
        <v>0</v>
      </c>
      <c r="C193" s="65" cm="1">
        <f t="array" aca="1" ref="C193" ca="1">_xlfn.XLOOKUP(A193,INDIRECT($A$5&amp;"!$AJ$41:$AJ$406"),INDIRECT($A$5&amp;"!$AL$41:$AL$406"))*SUM($F$3:$I$3)</f>
        <v>45</v>
      </c>
      <c r="D193" s="65" cm="1">
        <f t="array" aca="1" ref="D193" ca="1">_xlfn.XLOOKUP(A193,INDIRECT($A$5&amp;"!$AJ$41:$AJ$406"),INDIRECT($A$5&amp;"!$AO$41:$AO$406"))*SUM($F$3:$I$3)</f>
        <v>45</v>
      </c>
      <c r="E193" s="34" cm="1">
        <f t="array" ref="E193">SUMPRODUCT(('PT Storengy'!$B$8:$I$372)*('PT Storengy'!$A$8:$A$372=$A193)*('PT Storengy'!$B$5:$I$5=$A$6)*('PT Storengy'!$B$7:$I$7=$A$7))</f>
        <v>0.05</v>
      </c>
      <c r="F193" s="107">
        <f t="shared" ca="1" si="20"/>
        <v>45</v>
      </c>
      <c r="G193" s="51">
        <f t="shared" ca="1" si="23"/>
        <v>1</v>
      </c>
      <c r="H193" s="35" cm="1">
        <f t="array" aca="1" ref="H193" ca="1">IF(ROUND(ROUND(G193,2)-G193,4)=0,_xlfn.XLOOKUP(G193,INDIRECT($A$4&amp;"!$G$41:$G$141"),INDIRECT($A$4&amp;"!$A$41:$A$141"),0,1,1),IF(G193&gt;=1,0,(ROUNDUP(G193,2)-G193)*100*_xlfn.XLOOKUP(G193,INDIRECT($A$4&amp;"!$G$41:$G$141"),INDIRECT($A$4&amp;"!$A$41:$A$141"),0,-1,-1)+(G193-ROUNDDOWN(G193,2))*100*_xlfn.XLOOKUP(G193,INDIRECT($A$4&amp;"!$G$41:$G$141"),INDIRECT($A$4&amp;"!$A$41:$A$141"),0,1,1)))</f>
        <v>0.79999999999999971</v>
      </c>
      <c r="I193" s="66">
        <f t="shared" ca="1" si="24"/>
        <v>0</v>
      </c>
      <c r="J193" s="106" cm="1">
        <f t="array" aca="1" ref="J193" ca="1">IF(COUNTIFS('PTC NaTran'!$K$7:$K$15996,"",'PTC NaTran'!$A$7:$A$15996,J$16,'PTC NaTran'!$D$7:$D$15996,$A193,'PTC NaTran'!$C$7:$C$15996,"DEL")&gt;0,J$14,SUMIFS('PTC NaTran'!$K$7:$K$15996,'PTC NaTran'!$A$7:$A$15996,J$16,'PTC NaTran'!$D$7:$D$15996,$A193,'PTC NaTran'!$C$7:$C$15996,"DEL")*1.0026*$F$4/INDIRECT($A$4&amp;"!D9"))</f>
        <v>375.00000000000006</v>
      </c>
      <c r="K193" s="106" cm="1">
        <f t="array" aca="1" ref="K193" ca="1">IF(COUNTIFS('PTC NaTran'!$K$7:$K$15996,"",'PTC NaTran'!$A$7:$A$15996,K$16,'PTC NaTran'!$D$7:$D$15996,$A193,'PTC NaTran'!$C$7:$C$15996,"DEL")&gt;0,K$14,SUMIFS('PTC NaTran'!$K$7:$K$15996,'PTC NaTran'!$A$7:$A$15996,K$16,'PTC NaTran'!$D$7:$D$15996,$A193,'PTC NaTran'!$C$7:$C$15996,"DEL")*1.0026*$F$4/INDIRECT($A$4&amp;"!D9"))</f>
        <v>231.60060000000001</v>
      </c>
      <c r="L193" s="107">
        <f t="shared" ca="1" si="21"/>
        <v>44.497671515624972</v>
      </c>
      <c r="M193" s="51">
        <f t="shared" ca="1" si="25"/>
        <v>0.98368999999999995</v>
      </c>
      <c r="N193" s="35" cm="1">
        <f t="array" aca="1" ref="N193" ca="1">IF(ROUND(ROUND(M193,2)-M193,4)=0,_xlfn.XLOOKUP(M193,INDIRECT($A$4&amp;"!$G$41:$G$141"),INDIRECT($A$4&amp;"!$A$41:$A$141"),0,1,1),IF(M193&gt;=1,0,(ROUNDUP(M193,2)-M193)*100*_xlfn.XLOOKUP(M193,INDIRECT($A$4&amp;"!$G$41:$G$141"),INDIRECT($A$4&amp;"!$A$41:$A$141"),0,-1,-1)+(M193-ROUNDDOWN(M193,2))*100*_xlfn.XLOOKUP(M193,INDIRECT($A$4&amp;"!$G$41:$G$141"),INDIRECT($A$4&amp;"!$A$41:$A$141"),0,1,1)))</f>
        <v>0.80407750000000044</v>
      </c>
      <c r="O193" s="66">
        <f t="shared" ca="1" si="26"/>
        <v>231.60060000000001</v>
      </c>
      <c r="S193" s="107">
        <f t="shared" ca="1" si="22"/>
        <v>59.702209687499867</v>
      </c>
      <c r="T193" s="51">
        <f t="shared" ca="1" si="27"/>
        <v>1</v>
      </c>
      <c r="U193" s="35" cm="1">
        <f t="array" aca="1" ref="U193" ca="1">IF(ROUND(ROUND(T193,2)-T193,4)=0,_xlfn.XLOOKUP(T193,INDIRECT($A$4&amp;"!$G$41:$G$141"),INDIRECT($A$4&amp;"!$A$41:$A$141"),0,1,1),IF(T193&gt;=1,0,(ROUNDUP(T193,2)-T193)*100*_xlfn.XLOOKUP(T193,INDIRECT($A$4&amp;"!$G$41:$G$141"),INDIRECT($A$4&amp;"!$A$41:$A$141"),0,-1,-1)+(T193-ROUNDDOWN(T193,2))*100*_xlfn.XLOOKUP(T193,INDIRECT($A$4&amp;"!$G$41:$G$141"),INDIRECT($A$4&amp;"!$A$41:$A$141"),0,1,1)))</f>
        <v>0.79999999999999971</v>
      </c>
      <c r="V193" s="66">
        <f t="shared" ca="1" si="28"/>
        <v>299.99999999999994</v>
      </c>
    </row>
    <row r="194" spans="1:22" x14ac:dyDescent="0.35">
      <c r="A194" s="32">
        <f t="shared" si="29"/>
        <v>46655</v>
      </c>
      <c r="B194" s="65" cm="1">
        <f t="array" aca="1" ref="B194" ca="1">_xlfn.XLOOKUP(A194,INDIRECT($A$5&amp;"!$AJ$41:$AJ$406"),INDIRECT($A$5&amp;"!$AK$41:$AK$406"))*SUM($F$3:$I$3)</f>
        <v>0</v>
      </c>
      <c r="C194" s="65" cm="1">
        <f t="array" aca="1" ref="C194" ca="1">_xlfn.XLOOKUP(A194,INDIRECT($A$5&amp;"!$AJ$41:$AJ$406"),INDIRECT($A$5&amp;"!$AL$41:$AL$406"))*SUM($F$3:$I$3)</f>
        <v>45</v>
      </c>
      <c r="D194" s="65" cm="1">
        <f t="array" aca="1" ref="D194" ca="1">_xlfn.XLOOKUP(A194,INDIRECT($A$5&amp;"!$AJ$41:$AJ$406"),INDIRECT($A$5&amp;"!$AO$41:$AO$406"))*SUM($F$3:$I$3)</f>
        <v>45</v>
      </c>
      <c r="E194" s="34" cm="1">
        <f t="array" ref="E194">SUMPRODUCT(('PT Storengy'!$B$8:$I$372)*('PT Storengy'!$A$8:$A$372=$A194)*('PT Storengy'!$B$5:$I$5=$A$6)*('PT Storengy'!$B$7:$I$7=$A$7))</f>
        <v>0.05</v>
      </c>
      <c r="F194" s="107">
        <f t="shared" ca="1" si="20"/>
        <v>45</v>
      </c>
      <c r="G194" s="51">
        <f t="shared" ca="1" si="23"/>
        <v>1</v>
      </c>
      <c r="H194" s="35" cm="1">
        <f t="array" aca="1" ref="H194" ca="1">IF(ROUND(ROUND(G194,2)-G194,4)=0,_xlfn.XLOOKUP(G194,INDIRECT($A$4&amp;"!$G$41:$G$141"),INDIRECT($A$4&amp;"!$A$41:$A$141"),0,1,1),IF(G194&gt;=1,0,(ROUNDUP(G194,2)-G194)*100*_xlfn.XLOOKUP(G194,INDIRECT($A$4&amp;"!$G$41:$G$141"),INDIRECT($A$4&amp;"!$A$41:$A$141"),0,-1,-1)+(G194-ROUNDDOWN(G194,2))*100*_xlfn.XLOOKUP(G194,INDIRECT($A$4&amp;"!$G$41:$G$141"),INDIRECT($A$4&amp;"!$A$41:$A$141"),0,1,1)))</f>
        <v>0.79999999999999971</v>
      </c>
      <c r="I194" s="66">
        <f t="shared" ca="1" si="24"/>
        <v>0</v>
      </c>
      <c r="J194" s="106" cm="1">
        <f t="array" aca="1" ref="J194" ca="1">IF(COUNTIFS('PTC NaTran'!$K$7:$K$15996,"",'PTC NaTran'!$A$7:$A$15996,J$16,'PTC NaTran'!$D$7:$D$15996,$A194,'PTC NaTran'!$C$7:$C$15996,"DEL")&gt;0,J$14,SUMIFS('PTC NaTran'!$K$7:$K$15996,'PTC NaTran'!$A$7:$A$15996,J$16,'PTC NaTran'!$D$7:$D$15996,$A194,'PTC NaTran'!$C$7:$C$15996,"DEL")*1.0026*$F$4/INDIRECT($A$4&amp;"!D9"))</f>
        <v>375.00000000000006</v>
      </c>
      <c r="K194" s="106" cm="1">
        <f t="array" aca="1" ref="K194" ca="1">IF(COUNTIFS('PTC NaTran'!$K$7:$K$15996,"",'PTC NaTran'!$A$7:$A$15996,K$16,'PTC NaTran'!$D$7:$D$15996,$A194,'PTC NaTran'!$C$7:$C$15996,"DEL")&gt;0,K$14,SUMIFS('PTC NaTran'!$K$7:$K$15996,'PTC NaTran'!$A$7:$A$15996,K$16,'PTC NaTran'!$D$7:$D$15996,$A194,'PTC NaTran'!$C$7:$C$15996,"DEL")*1.0026*$F$4/INDIRECT($A$4&amp;"!D9"))</f>
        <v>260.67600000000004</v>
      </c>
      <c r="L194" s="107">
        <f t="shared" ca="1" si="21"/>
        <v>44.758347515624969</v>
      </c>
      <c r="M194" s="51">
        <f t="shared" ca="1" si="25"/>
        <v>0.98884000000000005</v>
      </c>
      <c r="N194" s="35" cm="1">
        <f t="array" aca="1" ref="N194" ca="1">IF(ROUND(ROUND(M194,2)-M194,4)=0,_xlfn.XLOOKUP(M194,INDIRECT($A$4&amp;"!$G$41:$G$141"),INDIRECT($A$4&amp;"!$A$41:$A$141"),0,1,1),IF(M194&gt;=1,0,(ROUNDUP(M194,2)-M194)*100*_xlfn.XLOOKUP(M194,INDIRECT($A$4&amp;"!$G$41:$G$141"),INDIRECT($A$4&amp;"!$A$41:$A$141"),0,-1,-1)+(M194-ROUNDDOWN(M194,2))*100*_xlfn.XLOOKUP(M194,INDIRECT($A$4&amp;"!$G$41:$G$141"),INDIRECT($A$4&amp;"!$A$41:$A$141"),0,1,1)))</f>
        <v>0.80279000000000045</v>
      </c>
      <c r="O194" s="66">
        <f t="shared" ca="1" si="26"/>
        <v>260.67600000000004</v>
      </c>
      <c r="S194" s="107">
        <f t="shared" ca="1" si="22"/>
        <v>60.002209687499864</v>
      </c>
      <c r="T194" s="51">
        <f t="shared" ca="1" si="27"/>
        <v>1</v>
      </c>
      <c r="U194" s="35" cm="1">
        <f t="array" aca="1" ref="U194" ca="1">IF(ROUND(ROUND(T194,2)-T194,4)=0,_xlfn.XLOOKUP(T194,INDIRECT($A$4&amp;"!$G$41:$G$141"),INDIRECT($A$4&amp;"!$A$41:$A$141"),0,1,1),IF(T194&gt;=1,0,(ROUNDUP(T194,2)-T194)*100*_xlfn.XLOOKUP(T194,INDIRECT($A$4&amp;"!$G$41:$G$141"),INDIRECT($A$4&amp;"!$A$41:$A$141"),0,-1,-1)+(T194-ROUNDDOWN(T194,2))*100*_xlfn.XLOOKUP(T194,INDIRECT($A$4&amp;"!$G$41:$G$141"),INDIRECT($A$4&amp;"!$A$41:$A$141"),0,1,1)))</f>
        <v>0.79999999999999971</v>
      </c>
      <c r="V194" s="66">
        <f t="shared" ca="1" si="28"/>
        <v>299.99999999999994</v>
      </c>
    </row>
    <row r="195" spans="1:22" x14ac:dyDescent="0.35">
      <c r="A195" s="32">
        <f t="shared" si="29"/>
        <v>46656</v>
      </c>
      <c r="B195" s="65" cm="1">
        <f t="array" aca="1" ref="B195" ca="1">_xlfn.XLOOKUP(A195,INDIRECT($A$5&amp;"!$AJ$41:$AJ$406"),INDIRECT($A$5&amp;"!$AK$41:$AK$406"))*SUM($F$3:$I$3)</f>
        <v>0</v>
      </c>
      <c r="C195" s="65" cm="1">
        <f t="array" aca="1" ref="C195" ca="1">_xlfn.XLOOKUP(A195,INDIRECT($A$5&amp;"!$AJ$41:$AJ$406"),INDIRECT($A$5&amp;"!$AL$41:$AL$406"))*SUM($F$3:$I$3)</f>
        <v>45</v>
      </c>
      <c r="D195" s="65" cm="1">
        <f t="array" aca="1" ref="D195" ca="1">_xlfn.XLOOKUP(A195,INDIRECT($A$5&amp;"!$AJ$41:$AJ$406"),INDIRECT($A$5&amp;"!$AO$41:$AO$406"))*SUM($F$3:$I$3)</f>
        <v>45</v>
      </c>
      <c r="E195" s="34" cm="1">
        <f t="array" ref="E195">SUMPRODUCT(('PT Storengy'!$B$8:$I$372)*('PT Storengy'!$A$8:$A$372=$A195)*('PT Storengy'!$B$5:$I$5=$A$6)*('PT Storengy'!$B$7:$I$7=$A$7))</f>
        <v>0.05</v>
      </c>
      <c r="F195" s="107">
        <f t="shared" ca="1" si="20"/>
        <v>45</v>
      </c>
      <c r="G195" s="51">
        <f t="shared" ca="1" si="23"/>
        <v>1</v>
      </c>
      <c r="H195" s="35" cm="1">
        <f t="array" aca="1" ref="H195" ca="1">IF(ROUND(ROUND(G195,2)-G195,4)=0,_xlfn.XLOOKUP(G195,INDIRECT($A$4&amp;"!$G$41:$G$141"),INDIRECT($A$4&amp;"!$A$41:$A$141"),0,1,1),IF(G195&gt;=1,0,(ROUNDUP(G195,2)-G195)*100*_xlfn.XLOOKUP(G195,INDIRECT($A$4&amp;"!$G$41:$G$141"),INDIRECT($A$4&amp;"!$A$41:$A$141"),0,-1,-1)+(G195-ROUNDDOWN(G195,2))*100*_xlfn.XLOOKUP(G195,INDIRECT($A$4&amp;"!$G$41:$G$141"),INDIRECT($A$4&amp;"!$A$41:$A$141"),0,1,1)))</f>
        <v>0.79999999999999971</v>
      </c>
      <c r="I195" s="66">
        <f t="shared" ca="1" si="24"/>
        <v>0</v>
      </c>
      <c r="J195" s="106" cm="1">
        <f t="array" aca="1" ref="J195" ca="1">IF(COUNTIFS('PTC NaTran'!$K$7:$K$15996,"",'PTC NaTran'!$A$7:$A$15996,J$16,'PTC NaTran'!$D$7:$D$15996,$A195,'PTC NaTran'!$C$7:$C$15996,"DEL")&gt;0,J$14,SUMIFS('PTC NaTran'!$K$7:$K$15996,'PTC NaTran'!$A$7:$A$15996,J$16,'PTC NaTran'!$D$7:$D$15996,$A195,'PTC NaTran'!$C$7:$C$15996,"DEL")*1.0026*$F$4/INDIRECT($A$4&amp;"!D9"))</f>
        <v>375.00000000000006</v>
      </c>
      <c r="K195" s="106" cm="1">
        <f t="array" aca="1" ref="K195" ca="1">IF(COUNTIFS('PTC NaTran'!$K$7:$K$15996,"",'PTC NaTran'!$A$7:$A$15996,K$16,'PTC NaTran'!$D$7:$D$15996,$A195,'PTC NaTran'!$C$7:$C$15996,"DEL")&gt;0,K$14,SUMIFS('PTC NaTran'!$K$7:$K$15996,'PTC NaTran'!$A$7:$A$15996,K$16,'PTC NaTran'!$D$7:$D$15996,$A195,'PTC NaTran'!$C$7:$C$15996,"DEL")*1.0026*$F$4/INDIRECT($A$4&amp;"!D9"))</f>
        <v>260.67600000000004</v>
      </c>
      <c r="L195" s="107">
        <f t="shared" ca="1" si="21"/>
        <v>45</v>
      </c>
      <c r="M195" s="51">
        <f t="shared" ca="1" si="25"/>
        <v>0.99463000000000001</v>
      </c>
      <c r="N195" s="35" cm="1">
        <f t="array" aca="1" ref="N195" ca="1">IF(ROUND(ROUND(M195,2)-M195,4)=0,_xlfn.XLOOKUP(M195,INDIRECT($A$4&amp;"!$G$41:$G$141"),INDIRECT($A$4&amp;"!$A$41:$A$141"),0,1,1),IF(M195&gt;=1,0,(ROUNDUP(M195,2)-M195)*100*_xlfn.XLOOKUP(M195,INDIRECT($A$4&amp;"!$G$41:$G$141"),INDIRECT($A$4&amp;"!$A$41:$A$141"),0,-1,-1)+(M195-ROUNDDOWN(M195,2))*100*_xlfn.XLOOKUP(M195,INDIRECT($A$4&amp;"!$G$41:$G$141"),INDIRECT($A$4&amp;"!$A$41:$A$141"),0,1,1)))</f>
        <v>0.80134250000000051</v>
      </c>
      <c r="O195" s="66">
        <f t="shared" ca="1" si="26"/>
        <v>241.65248437503033</v>
      </c>
      <c r="S195" s="107">
        <f t="shared" ca="1" si="22"/>
        <v>60.302209687499861</v>
      </c>
      <c r="T195" s="51">
        <f t="shared" ca="1" si="27"/>
        <v>1</v>
      </c>
      <c r="U195" s="35" cm="1">
        <f t="array" aca="1" ref="U195" ca="1">IF(ROUND(ROUND(T195,2)-T195,4)=0,_xlfn.XLOOKUP(T195,INDIRECT($A$4&amp;"!$G$41:$G$141"),INDIRECT($A$4&amp;"!$A$41:$A$141"),0,1,1),IF(T195&gt;=1,0,(ROUNDUP(T195,2)-T195)*100*_xlfn.XLOOKUP(T195,INDIRECT($A$4&amp;"!$G$41:$G$141"),INDIRECT($A$4&amp;"!$A$41:$A$141"),0,-1,-1)+(T195-ROUNDDOWN(T195,2))*100*_xlfn.XLOOKUP(T195,INDIRECT($A$4&amp;"!$G$41:$G$141"),INDIRECT($A$4&amp;"!$A$41:$A$141"),0,1,1)))</f>
        <v>0.79999999999999971</v>
      </c>
      <c r="V195" s="66">
        <f t="shared" ca="1" si="28"/>
        <v>299.99999999999994</v>
      </c>
    </row>
    <row r="196" spans="1:22" x14ac:dyDescent="0.35">
      <c r="A196" s="32">
        <f t="shared" si="29"/>
        <v>46657</v>
      </c>
      <c r="B196" s="65" cm="1">
        <f t="array" aca="1" ref="B196" ca="1">_xlfn.XLOOKUP(A196,INDIRECT($A$5&amp;"!$AJ$41:$AJ$406"),INDIRECT($A$5&amp;"!$AK$41:$AK$406"))*SUM($F$3:$I$3)</f>
        <v>0</v>
      </c>
      <c r="C196" s="65" cm="1">
        <f t="array" aca="1" ref="C196" ca="1">_xlfn.XLOOKUP(A196,INDIRECT($A$5&amp;"!$AJ$41:$AJ$406"),INDIRECT($A$5&amp;"!$AL$41:$AL$406"))*SUM($F$3:$I$3)</f>
        <v>45</v>
      </c>
      <c r="D196" s="65" cm="1">
        <f t="array" aca="1" ref="D196" ca="1">_xlfn.XLOOKUP(A196,INDIRECT($A$5&amp;"!$AJ$41:$AJ$406"),INDIRECT($A$5&amp;"!$AO$41:$AO$406"))*SUM($F$3:$I$3)</f>
        <v>45</v>
      </c>
      <c r="E196" s="34" cm="1">
        <f t="array" ref="E196">SUMPRODUCT(('PT Storengy'!$B$8:$I$372)*('PT Storengy'!$A$8:$A$372=$A196)*('PT Storengy'!$B$5:$I$5=$A$6)*('PT Storengy'!$B$7:$I$7=$A$7))</f>
        <v>0.05</v>
      </c>
      <c r="F196" s="107">
        <f t="shared" ca="1" si="20"/>
        <v>45</v>
      </c>
      <c r="G196" s="51">
        <f t="shared" ca="1" si="23"/>
        <v>1</v>
      </c>
      <c r="H196" s="35" cm="1">
        <f t="array" aca="1" ref="H196" ca="1">IF(ROUND(ROUND(G196,2)-G196,4)=0,_xlfn.XLOOKUP(G196,INDIRECT($A$4&amp;"!$G$41:$G$141"),INDIRECT($A$4&amp;"!$A$41:$A$141"),0,1,1),IF(G196&gt;=1,0,(ROUNDUP(G196,2)-G196)*100*_xlfn.XLOOKUP(G196,INDIRECT($A$4&amp;"!$G$41:$G$141"),INDIRECT($A$4&amp;"!$A$41:$A$141"),0,-1,-1)+(G196-ROUNDDOWN(G196,2))*100*_xlfn.XLOOKUP(G196,INDIRECT($A$4&amp;"!$G$41:$G$141"),INDIRECT($A$4&amp;"!$A$41:$A$141"),0,1,1)))</f>
        <v>0.79999999999999971</v>
      </c>
      <c r="I196" s="66">
        <f t="shared" ca="1" si="24"/>
        <v>0</v>
      </c>
      <c r="J196" s="106" cm="1">
        <f t="array" aca="1" ref="J196" ca="1">IF(COUNTIFS('PTC NaTran'!$K$7:$K$15996,"",'PTC NaTran'!$A$7:$A$15996,J$16,'PTC NaTran'!$D$7:$D$15996,$A196,'PTC NaTran'!$C$7:$C$15996,"DEL")&gt;0,J$14,SUMIFS('PTC NaTran'!$K$7:$K$15996,'PTC NaTran'!$A$7:$A$15996,J$16,'PTC NaTran'!$D$7:$D$15996,$A196,'PTC NaTran'!$C$7:$C$15996,"DEL")*1.0026*$F$4/INDIRECT($A$4&amp;"!D9"))</f>
        <v>375.00000000000006</v>
      </c>
      <c r="K196" s="106" cm="1">
        <f t="array" aca="1" ref="K196" ca="1">IF(COUNTIFS('PTC NaTran'!$K$7:$K$15996,"",'PTC NaTran'!$A$7:$A$15996,K$16,'PTC NaTran'!$D$7:$D$15996,$A196,'PTC NaTran'!$C$7:$C$15996,"DEL")&gt;0,K$14,SUMIFS('PTC NaTran'!$K$7:$K$15996,'PTC NaTran'!$A$7:$A$15996,K$16,'PTC NaTran'!$D$7:$D$15996,$A196,'PTC NaTran'!$C$7:$C$15996,"DEL")*1.0026*$F$4/INDIRECT($A$4&amp;"!D9"))</f>
        <v>247.64220000000003</v>
      </c>
      <c r="L196" s="107">
        <f t="shared" ca="1" si="21"/>
        <v>45</v>
      </c>
      <c r="M196" s="51">
        <f t="shared" ca="1" si="25"/>
        <v>1</v>
      </c>
      <c r="N196" s="35" cm="1">
        <f t="array" aca="1" ref="N196" ca="1">IF(ROUND(ROUND(M196,2)-M196,4)=0,_xlfn.XLOOKUP(M196,INDIRECT($A$4&amp;"!$G$41:$G$141"),INDIRECT($A$4&amp;"!$A$41:$A$141"),0,1,1),IF(M196&gt;=1,0,(ROUNDUP(M196,2)-M196)*100*_xlfn.XLOOKUP(M196,INDIRECT($A$4&amp;"!$G$41:$G$141"),INDIRECT($A$4&amp;"!$A$41:$A$141"),0,-1,-1)+(M196-ROUNDDOWN(M196,2))*100*_xlfn.XLOOKUP(M196,INDIRECT($A$4&amp;"!$G$41:$G$141"),INDIRECT($A$4&amp;"!$A$41:$A$141"),0,1,1)))</f>
        <v>0.79999999999999971</v>
      </c>
      <c r="O196" s="66">
        <f t="shared" ca="1" si="26"/>
        <v>0</v>
      </c>
      <c r="S196" s="107">
        <f t="shared" ca="1" si="22"/>
        <v>60.602209687499858</v>
      </c>
      <c r="T196" s="51">
        <f t="shared" ca="1" si="27"/>
        <v>1</v>
      </c>
      <c r="U196" s="35" cm="1">
        <f t="array" aca="1" ref="U196" ca="1">IF(ROUND(ROUND(T196,2)-T196,4)=0,_xlfn.XLOOKUP(T196,INDIRECT($A$4&amp;"!$G$41:$G$141"),INDIRECT($A$4&amp;"!$A$41:$A$141"),0,1,1),IF(T196&gt;=1,0,(ROUNDUP(T196,2)-T196)*100*_xlfn.XLOOKUP(T196,INDIRECT($A$4&amp;"!$G$41:$G$141"),INDIRECT($A$4&amp;"!$A$41:$A$141"),0,-1,-1)+(T196-ROUNDDOWN(T196,2))*100*_xlfn.XLOOKUP(T196,INDIRECT($A$4&amp;"!$G$41:$G$141"),INDIRECT($A$4&amp;"!$A$41:$A$141"),0,1,1)))</f>
        <v>0.79999999999999971</v>
      </c>
      <c r="V196" s="66">
        <f t="shared" ca="1" si="28"/>
        <v>299.99999999999994</v>
      </c>
    </row>
    <row r="197" spans="1:22" x14ac:dyDescent="0.35">
      <c r="A197" s="32">
        <f t="shared" si="29"/>
        <v>46658</v>
      </c>
      <c r="B197" s="65" cm="1">
        <f t="array" aca="1" ref="B197" ca="1">_xlfn.XLOOKUP(A197,INDIRECT($A$5&amp;"!$AJ$41:$AJ$406"),INDIRECT($A$5&amp;"!$AK$41:$AK$406"))*SUM($F$3:$I$3)</f>
        <v>0</v>
      </c>
      <c r="C197" s="65" cm="1">
        <f t="array" aca="1" ref="C197" ca="1">_xlfn.XLOOKUP(A197,INDIRECT($A$5&amp;"!$AJ$41:$AJ$406"),INDIRECT($A$5&amp;"!$AL$41:$AL$406"))*SUM($F$3:$I$3)</f>
        <v>45</v>
      </c>
      <c r="D197" s="65" cm="1">
        <f t="array" aca="1" ref="D197" ca="1">_xlfn.XLOOKUP(A197,INDIRECT($A$5&amp;"!$AJ$41:$AJ$406"),INDIRECT($A$5&amp;"!$AO$41:$AO$406"))*SUM($F$3:$I$3)</f>
        <v>45</v>
      </c>
      <c r="E197" s="34" cm="1">
        <f t="array" ref="E197">SUMPRODUCT(('PT Storengy'!$B$8:$I$372)*('PT Storengy'!$A$8:$A$372=$A197)*('PT Storengy'!$B$5:$I$5=$A$6)*('PT Storengy'!$B$7:$I$7=$A$7))</f>
        <v>0.05</v>
      </c>
      <c r="F197" s="107">
        <f t="shared" ca="1" si="20"/>
        <v>45</v>
      </c>
      <c r="G197" s="51">
        <f t="shared" ca="1" si="23"/>
        <v>1</v>
      </c>
      <c r="H197" s="35" cm="1">
        <f t="array" aca="1" ref="H197" ca="1">IF(ROUND(ROUND(G197,2)-G197,4)=0,_xlfn.XLOOKUP(G197,INDIRECT($A$4&amp;"!$G$41:$G$141"),INDIRECT($A$4&amp;"!$A$41:$A$141"),0,1,1),IF(G197&gt;=1,0,(ROUNDUP(G197,2)-G197)*100*_xlfn.XLOOKUP(G197,INDIRECT($A$4&amp;"!$G$41:$G$141"),INDIRECT($A$4&amp;"!$A$41:$A$141"),0,-1,-1)+(G197-ROUNDDOWN(G197,2))*100*_xlfn.XLOOKUP(G197,INDIRECT($A$4&amp;"!$G$41:$G$141"),INDIRECT($A$4&amp;"!$A$41:$A$141"),0,1,1)))</f>
        <v>0.79999999999999971</v>
      </c>
      <c r="I197" s="66">
        <f t="shared" ca="1" si="24"/>
        <v>0</v>
      </c>
      <c r="J197" s="106" cm="1">
        <f t="array" aca="1" ref="J197" ca="1">IF(COUNTIFS('PTC NaTran'!$K$7:$K$15996,"",'PTC NaTran'!$A$7:$A$15996,J$16,'PTC NaTran'!$D$7:$D$15996,$A197,'PTC NaTran'!$C$7:$C$15996,"DEL")&gt;0,J$14,SUMIFS('PTC NaTran'!$K$7:$K$15996,'PTC NaTran'!$A$7:$A$15996,J$16,'PTC NaTran'!$D$7:$D$15996,$A197,'PTC NaTran'!$C$7:$C$15996,"DEL")*1.0026*$F$4/INDIRECT($A$4&amp;"!D9"))</f>
        <v>375.00000000000006</v>
      </c>
      <c r="K197" s="106" cm="1">
        <f t="array" aca="1" ref="K197" ca="1">IF(COUNTIFS('PTC NaTran'!$K$7:$K$15996,"",'PTC NaTran'!$A$7:$A$15996,K$16,'PTC NaTran'!$D$7:$D$15996,$A197,'PTC NaTran'!$C$7:$C$15996,"DEL")&gt;0,K$14,SUMIFS('PTC NaTran'!$K$7:$K$15996,'PTC NaTran'!$A$7:$A$15996,K$16,'PTC NaTran'!$D$7:$D$15996,$A197,'PTC NaTran'!$C$7:$C$15996,"DEL")*1.0026*$F$4/INDIRECT($A$4&amp;"!D9"))</f>
        <v>247.64220000000003</v>
      </c>
      <c r="L197" s="107">
        <f t="shared" ca="1" si="21"/>
        <v>45</v>
      </c>
      <c r="M197" s="51">
        <f t="shared" ca="1" si="25"/>
        <v>1</v>
      </c>
      <c r="N197" s="35" cm="1">
        <f t="array" aca="1" ref="N197" ca="1">IF(ROUND(ROUND(M197,2)-M197,4)=0,_xlfn.XLOOKUP(M197,INDIRECT($A$4&amp;"!$G$41:$G$141"),INDIRECT($A$4&amp;"!$A$41:$A$141"),0,1,1),IF(M197&gt;=1,0,(ROUNDUP(M197,2)-M197)*100*_xlfn.XLOOKUP(M197,INDIRECT($A$4&amp;"!$G$41:$G$141"),INDIRECT($A$4&amp;"!$A$41:$A$141"),0,-1,-1)+(M197-ROUNDDOWN(M197,2))*100*_xlfn.XLOOKUP(M197,INDIRECT($A$4&amp;"!$G$41:$G$141"),INDIRECT($A$4&amp;"!$A$41:$A$141"),0,1,1)))</f>
        <v>0.79999999999999971</v>
      </c>
      <c r="O197" s="66">
        <f t="shared" ca="1" si="26"/>
        <v>0</v>
      </c>
      <c r="S197" s="107">
        <f t="shared" ca="1" si="22"/>
        <v>60.902209687499855</v>
      </c>
      <c r="T197" s="51">
        <f t="shared" ca="1" si="27"/>
        <v>1</v>
      </c>
      <c r="U197" s="35" cm="1">
        <f t="array" aca="1" ref="U197" ca="1">IF(ROUND(ROUND(T197,2)-T197,4)=0,_xlfn.XLOOKUP(T197,INDIRECT($A$4&amp;"!$G$41:$G$141"),INDIRECT($A$4&amp;"!$A$41:$A$141"),0,1,1),IF(T197&gt;=1,0,(ROUNDUP(T197,2)-T197)*100*_xlfn.XLOOKUP(T197,INDIRECT($A$4&amp;"!$G$41:$G$141"),INDIRECT($A$4&amp;"!$A$41:$A$141"),0,-1,-1)+(T197-ROUNDDOWN(T197,2))*100*_xlfn.XLOOKUP(T197,INDIRECT($A$4&amp;"!$G$41:$G$141"),INDIRECT($A$4&amp;"!$A$41:$A$141"),0,1,1)))</f>
        <v>0.79999999999999971</v>
      </c>
      <c r="V197" s="66">
        <f t="shared" ca="1" si="28"/>
        <v>299.99999999999994</v>
      </c>
    </row>
    <row r="198" spans="1:22" x14ac:dyDescent="0.35">
      <c r="A198" s="32">
        <f t="shared" si="29"/>
        <v>46659</v>
      </c>
      <c r="B198" s="65" cm="1">
        <f t="array" aca="1" ref="B198" ca="1">_xlfn.XLOOKUP(A198,INDIRECT($A$5&amp;"!$AJ$41:$AJ$406"),INDIRECT($A$5&amp;"!$AK$41:$AK$406"))*SUM($F$3:$I$3)</f>
        <v>0</v>
      </c>
      <c r="C198" s="65" cm="1">
        <f t="array" aca="1" ref="C198" ca="1">_xlfn.XLOOKUP(A198,INDIRECT($A$5&amp;"!$AJ$41:$AJ$406"),INDIRECT($A$5&amp;"!$AL$41:$AL$406"))*SUM($F$3:$I$3)</f>
        <v>45</v>
      </c>
      <c r="D198" s="65" cm="1">
        <f t="array" aca="1" ref="D198" ca="1">_xlfn.XLOOKUP(A198,INDIRECT($A$5&amp;"!$AJ$41:$AJ$406"),INDIRECT($A$5&amp;"!$AO$41:$AO$406"))*SUM($F$3:$I$3)</f>
        <v>45</v>
      </c>
      <c r="E198" s="34" cm="1">
        <f t="array" ref="E198">SUMPRODUCT(('PT Storengy'!$B$8:$I$372)*('PT Storengy'!$A$8:$A$372=$A198)*('PT Storengy'!$B$5:$I$5=$A$6)*('PT Storengy'!$B$7:$I$7=$A$7))</f>
        <v>0.05</v>
      </c>
      <c r="F198" s="107">
        <f t="shared" ca="1" si="20"/>
        <v>45</v>
      </c>
      <c r="G198" s="51">
        <f t="shared" ca="1" si="23"/>
        <v>1</v>
      </c>
      <c r="H198" s="35" cm="1">
        <f t="array" aca="1" ref="H198" ca="1">IF(ROUND(ROUND(G198,2)-G198,4)=0,_xlfn.XLOOKUP(G198,INDIRECT($A$4&amp;"!$G$41:$G$141"),INDIRECT($A$4&amp;"!$A$41:$A$141"),0,1,1),IF(G198&gt;=1,0,(ROUNDUP(G198,2)-G198)*100*_xlfn.XLOOKUP(G198,INDIRECT($A$4&amp;"!$G$41:$G$141"),INDIRECT($A$4&amp;"!$A$41:$A$141"),0,-1,-1)+(G198-ROUNDDOWN(G198,2))*100*_xlfn.XLOOKUP(G198,INDIRECT($A$4&amp;"!$G$41:$G$141"),INDIRECT($A$4&amp;"!$A$41:$A$141"),0,1,1)))</f>
        <v>0.79999999999999971</v>
      </c>
      <c r="I198" s="66">
        <f t="shared" ca="1" si="24"/>
        <v>0</v>
      </c>
      <c r="J198" s="106" cm="1">
        <f t="array" aca="1" ref="J198" ca="1">IF(COUNTIFS('PTC NaTran'!$K$7:$K$15996,"",'PTC NaTran'!$A$7:$A$15996,J$16,'PTC NaTran'!$D$7:$D$15996,$A198,'PTC NaTran'!$C$7:$C$15996,"DEL")&gt;0,J$14,SUMIFS('PTC NaTran'!$K$7:$K$15996,'PTC NaTran'!$A$7:$A$15996,J$16,'PTC NaTran'!$D$7:$D$15996,$A198,'PTC NaTran'!$C$7:$C$15996,"DEL")*1.0026*$F$4/INDIRECT($A$4&amp;"!D9"))</f>
        <v>375.00000000000006</v>
      </c>
      <c r="K198" s="106" cm="1">
        <f t="array" aca="1" ref="K198" ca="1">IF(COUNTIFS('PTC NaTran'!$K$7:$K$15996,"",'PTC NaTran'!$A$7:$A$15996,K$16,'PTC NaTran'!$D$7:$D$15996,$A198,'PTC NaTran'!$C$7:$C$15996,"DEL")&gt;0,K$14,SUMIFS('PTC NaTran'!$K$7:$K$15996,'PTC NaTran'!$A$7:$A$15996,K$16,'PTC NaTran'!$D$7:$D$15996,$A198,'PTC NaTran'!$C$7:$C$15996,"DEL")*1.0026*$F$4/INDIRECT($A$4&amp;"!D9"))</f>
        <v>247.64220000000003</v>
      </c>
      <c r="L198" s="107">
        <f t="shared" ca="1" si="21"/>
        <v>45</v>
      </c>
      <c r="M198" s="51">
        <f t="shared" ca="1" si="25"/>
        <v>1</v>
      </c>
      <c r="N198" s="35" cm="1">
        <f t="array" aca="1" ref="N198" ca="1">IF(ROUND(ROUND(M198,2)-M198,4)=0,_xlfn.XLOOKUP(M198,INDIRECT($A$4&amp;"!$G$41:$G$141"),INDIRECT($A$4&amp;"!$A$41:$A$141"),0,1,1),IF(M198&gt;=1,0,(ROUNDUP(M198,2)-M198)*100*_xlfn.XLOOKUP(M198,INDIRECT($A$4&amp;"!$G$41:$G$141"),INDIRECT($A$4&amp;"!$A$41:$A$141"),0,-1,-1)+(M198-ROUNDDOWN(M198,2))*100*_xlfn.XLOOKUP(M198,INDIRECT($A$4&amp;"!$G$41:$G$141"),INDIRECT($A$4&amp;"!$A$41:$A$141"),0,1,1)))</f>
        <v>0.79999999999999971</v>
      </c>
      <c r="O198" s="66">
        <f t="shared" ca="1" si="26"/>
        <v>0</v>
      </c>
      <c r="S198" s="107">
        <f t="shared" ca="1" si="22"/>
        <v>61.202209687499852</v>
      </c>
      <c r="T198" s="51">
        <f t="shared" ca="1" si="27"/>
        <v>1</v>
      </c>
      <c r="U198" s="35" cm="1">
        <f t="array" aca="1" ref="U198" ca="1">IF(ROUND(ROUND(T198,2)-T198,4)=0,_xlfn.XLOOKUP(T198,INDIRECT($A$4&amp;"!$G$41:$G$141"),INDIRECT($A$4&amp;"!$A$41:$A$141"),0,1,1),IF(T198&gt;=1,0,(ROUNDUP(T198,2)-T198)*100*_xlfn.XLOOKUP(T198,INDIRECT($A$4&amp;"!$G$41:$G$141"),INDIRECT($A$4&amp;"!$A$41:$A$141"),0,-1,-1)+(T198-ROUNDDOWN(T198,2))*100*_xlfn.XLOOKUP(T198,INDIRECT($A$4&amp;"!$G$41:$G$141"),INDIRECT($A$4&amp;"!$A$41:$A$141"),0,1,1)))</f>
        <v>0.79999999999999971</v>
      </c>
      <c r="V198" s="66">
        <f t="shared" ca="1" si="28"/>
        <v>299.99999999999994</v>
      </c>
    </row>
    <row r="199" spans="1:22" x14ac:dyDescent="0.35">
      <c r="A199" s="32">
        <f t="shared" si="29"/>
        <v>46660</v>
      </c>
      <c r="B199" s="65" cm="1">
        <f t="array" aca="1" ref="B199" ca="1">_xlfn.XLOOKUP(A199,INDIRECT($A$5&amp;"!$AJ$41:$AJ$406"),INDIRECT($A$5&amp;"!$AK$41:$AK$406"))*SUM($F$3:$I$3)</f>
        <v>40.5</v>
      </c>
      <c r="C199" s="65" cm="1">
        <f t="array" aca="1" ref="C199" ca="1">_xlfn.XLOOKUP(A199,INDIRECT($A$5&amp;"!$AJ$41:$AJ$406"),INDIRECT($A$5&amp;"!$AL$41:$AL$406"))*SUM($F$3:$I$3)</f>
        <v>45</v>
      </c>
      <c r="D199" s="65" cm="1">
        <f t="array" aca="1" ref="D199" ca="1">_xlfn.XLOOKUP(A199,INDIRECT($A$5&amp;"!$AJ$41:$AJ$406"),INDIRECT($A$5&amp;"!$AO$41:$AO$406"))*SUM($F$3:$I$3)</f>
        <v>45</v>
      </c>
      <c r="E199" s="34" cm="1">
        <f t="array" ref="E199">SUMPRODUCT(('PT Storengy'!$B$8:$I$372)*('PT Storengy'!$A$8:$A$372=$A199)*('PT Storengy'!$B$5:$I$5=$A$6)*('PT Storengy'!$B$7:$I$7=$A$7))</f>
        <v>0.05</v>
      </c>
      <c r="F199" s="107">
        <f t="shared" ca="1" si="20"/>
        <v>45</v>
      </c>
      <c r="G199" s="51">
        <f t="shared" ca="1" si="23"/>
        <v>1</v>
      </c>
      <c r="H199" s="35" cm="1">
        <f t="array" aca="1" ref="H199" ca="1">IF(ROUND(ROUND(G199,2)-G199,4)=0,_xlfn.XLOOKUP(G199,INDIRECT($A$4&amp;"!$G$41:$G$141"),INDIRECT($A$4&amp;"!$A$41:$A$141"),0,1,1),IF(G199&gt;=1,0,(ROUNDUP(G199,2)-G199)*100*_xlfn.XLOOKUP(G199,INDIRECT($A$4&amp;"!$G$41:$G$141"),INDIRECT($A$4&amp;"!$A$41:$A$141"),0,-1,-1)+(G199-ROUNDDOWN(G199,2))*100*_xlfn.XLOOKUP(G199,INDIRECT($A$4&amp;"!$G$41:$G$141"),INDIRECT($A$4&amp;"!$A$41:$A$141"),0,1,1)))</f>
        <v>0.79999999999999971</v>
      </c>
      <c r="I199" s="66">
        <f t="shared" ca="1" si="24"/>
        <v>0</v>
      </c>
      <c r="J199" s="106" cm="1">
        <f t="array" aca="1" ref="J199" ca="1">IF(COUNTIFS('PTC NaTran'!$K$7:$K$15996,"",'PTC NaTran'!$A$7:$A$15996,J$16,'PTC NaTran'!$D$7:$D$15996,$A199,'PTC NaTran'!$C$7:$C$15996,"DEL")&gt;0,J$14,SUMIFS('PTC NaTran'!$K$7:$K$15996,'PTC NaTran'!$A$7:$A$15996,J$16,'PTC NaTran'!$D$7:$D$15996,$A199,'PTC NaTran'!$C$7:$C$15996,"DEL")*1.0026*$F$4/INDIRECT($A$4&amp;"!D9"))</f>
        <v>375.00000000000006</v>
      </c>
      <c r="K199" s="106" cm="1">
        <f t="array" aca="1" ref="K199" ca="1">IF(COUNTIFS('PTC NaTran'!$K$7:$K$15996,"",'PTC NaTran'!$A$7:$A$15996,K$16,'PTC NaTran'!$D$7:$D$15996,$A199,'PTC NaTran'!$C$7:$C$15996,"DEL")&gt;0,K$14,SUMIFS('PTC NaTran'!$K$7:$K$15996,'PTC NaTran'!$A$7:$A$15996,K$16,'PTC NaTran'!$D$7:$D$15996,$A199,'PTC NaTran'!$C$7:$C$15996,"DEL")*1.0026*$F$4/INDIRECT($A$4&amp;"!D9"))</f>
        <v>247.64220000000003</v>
      </c>
      <c r="L199" s="107">
        <f t="shared" ca="1" si="21"/>
        <v>45</v>
      </c>
      <c r="M199" s="51">
        <f t="shared" ca="1" si="25"/>
        <v>1</v>
      </c>
      <c r="N199" s="35" cm="1">
        <f t="array" aca="1" ref="N199" ca="1">IF(ROUND(ROUND(M199,2)-M199,4)=0,_xlfn.XLOOKUP(M199,INDIRECT($A$4&amp;"!$G$41:$G$141"),INDIRECT($A$4&amp;"!$A$41:$A$141"),0,1,1),IF(M199&gt;=1,0,(ROUNDUP(M199,2)-M199)*100*_xlfn.XLOOKUP(M199,INDIRECT($A$4&amp;"!$G$41:$G$141"),INDIRECT($A$4&amp;"!$A$41:$A$141"),0,-1,-1)+(M199-ROUNDDOWN(M199,2))*100*_xlfn.XLOOKUP(M199,INDIRECT($A$4&amp;"!$G$41:$G$141"),INDIRECT($A$4&amp;"!$A$41:$A$141"),0,1,1)))</f>
        <v>0.79999999999999971</v>
      </c>
      <c r="O199" s="66">
        <f t="shared" ca="1" si="26"/>
        <v>0</v>
      </c>
      <c r="S199" s="107">
        <f t="shared" ca="1" si="22"/>
        <v>61.50220968749985</v>
      </c>
      <c r="T199" s="51">
        <f t="shared" ca="1" si="27"/>
        <v>1</v>
      </c>
      <c r="U199" s="35" cm="1">
        <f t="array" aca="1" ref="U199" ca="1">IF(ROUND(ROUND(T199,2)-T199,4)=0,_xlfn.XLOOKUP(T199,INDIRECT($A$4&amp;"!$G$41:$G$141"),INDIRECT($A$4&amp;"!$A$41:$A$141"),0,1,1),IF(T199&gt;=1,0,(ROUNDUP(T199,2)-T199)*100*_xlfn.XLOOKUP(T199,INDIRECT($A$4&amp;"!$G$41:$G$141"),INDIRECT($A$4&amp;"!$A$41:$A$141"),0,-1,-1)+(T199-ROUNDDOWN(T199,2))*100*_xlfn.XLOOKUP(T199,INDIRECT($A$4&amp;"!$G$41:$G$141"),INDIRECT($A$4&amp;"!$A$41:$A$141"),0,1,1)))</f>
        <v>0.79999999999999971</v>
      </c>
      <c r="V199" s="66">
        <f t="shared" ca="1" si="28"/>
        <v>299.99999999999994</v>
      </c>
    </row>
    <row r="200" spans="1:22" x14ac:dyDescent="0.35">
      <c r="A200" s="32">
        <f t="shared" si="29"/>
        <v>46661</v>
      </c>
      <c r="B200" s="65" cm="1">
        <f t="array" aca="1" ref="B200" ca="1">_xlfn.XLOOKUP(A200,INDIRECT($A$5&amp;"!$AJ$41:$AJ$406"),INDIRECT($A$5&amp;"!$AK$41:$AK$406"))*SUM($F$3:$I$3)</f>
        <v>0</v>
      </c>
      <c r="C200" s="65" cm="1">
        <f t="array" aca="1" ref="C200" ca="1">_xlfn.XLOOKUP(A200,INDIRECT($A$5&amp;"!$AJ$41:$AJ$406"),INDIRECT($A$5&amp;"!$AL$41:$AL$406"))*SUM($F$3:$I$3)</f>
        <v>45</v>
      </c>
      <c r="D200" s="65" cm="1">
        <f t="array" aca="1" ref="D200" ca="1">_xlfn.XLOOKUP(A200,INDIRECT($A$5&amp;"!$AJ$41:$AJ$406"),INDIRECT($A$5&amp;"!$AO$41:$AO$406"))*SUM($F$3:$I$3)</f>
        <v>45</v>
      </c>
      <c r="E200" s="34" cm="1">
        <f t="array" ref="E200">SUMPRODUCT(('PT Storengy'!$B$8:$I$372)*('PT Storengy'!$A$8:$A$372=$A200)*('PT Storengy'!$B$5:$I$5=$A$6)*('PT Storengy'!$B$7:$I$7=$A$7))</f>
        <v>0.05</v>
      </c>
      <c r="F200" s="107">
        <f t="shared" ca="1" si="20"/>
        <v>45</v>
      </c>
      <c r="G200" s="51">
        <f t="shared" ca="1" si="23"/>
        <v>1</v>
      </c>
      <c r="H200" s="35" cm="1">
        <f t="array" aca="1" ref="H200" ca="1">IF(ROUND(ROUND(G200,2)-G200,4)=0,_xlfn.XLOOKUP(G200,INDIRECT($A$4&amp;"!$G$41:$G$141"),INDIRECT($A$4&amp;"!$A$41:$A$141"),0,1,1),IF(G200&gt;=1,0,(ROUNDUP(G200,2)-G200)*100*_xlfn.XLOOKUP(G200,INDIRECT($A$4&amp;"!$G$41:$G$141"),INDIRECT($A$4&amp;"!$A$41:$A$141"),0,-1,-1)+(G200-ROUNDDOWN(G200,2))*100*_xlfn.XLOOKUP(G200,INDIRECT($A$4&amp;"!$G$41:$G$141"),INDIRECT($A$4&amp;"!$A$41:$A$141"),0,1,1)))</f>
        <v>0.79999999999999971</v>
      </c>
      <c r="I200" s="66">
        <f t="shared" ca="1" si="24"/>
        <v>0</v>
      </c>
      <c r="J200" s="106" cm="1">
        <f t="array" aca="1" ref="J200" ca="1">IF(COUNTIFS('PTC NaTran'!$K$7:$K$15996,"",'PTC NaTran'!$A$7:$A$15996,J$16,'PTC NaTran'!$D$7:$D$15996,$A200,'PTC NaTran'!$C$7:$C$15996,"DEL")&gt;0,J$14,SUMIFS('PTC NaTran'!$K$7:$K$15996,'PTC NaTran'!$A$7:$A$15996,J$16,'PTC NaTran'!$D$7:$D$15996,$A200,'PTC NaTran'!$C$7:$C$15996,"DEL")*1.0026*$F$4/INDIRECT($A$4&amp;"!D9"))</f>
        <v>375.00000000000006</v>
      </c>
      <c r="K200" s="106" cm="1">
        <f t="array" aca="1" ref="K200" ca="1">IF(COUNTIFS('PTC NaTran'!$K$7:$K$15996,"",'PTC NaTran'!$A$7:$A$15996,K$16,'PTC NaTran'!$D$7:$D$15996,$A200,'PTC NaTran'!$C$7:$C$15996,"DEL")&gt;0,K$14,SUMIFS('PTC NaTran'!$K$7:$K$15996,'PTC NaTran'!$A$7:$A$15996,K$16,'PTC NaTran'!$D$7:$D$15996,$A200,'PTC NaTran'!$C$7:$C$15996,"DEL")*1.0026*$F$4/INDIRECT($A$4&amp;"!D9"))</f>
        <v>247.64220000000003</v>
      </c>
      <c r="L200" s="107">
        <f t="shared" ca="1" si="21"/>
        <v>45</v>
      </c>
      <c r="M200" s="51">
        <f t="shared" ca="1" si="25"/>
        <v>1</v>
      </c>
      <c r="N200" s="35" cm="1">
        <f t="array" aca="1" ref="N200" ca="1">IF(ROUND(ROUND(M200,2)-M200,4)=0,_xlfn.XLOOKUP(M200,INDIRECT($A$4&amp;"!$G$41:$G$141"),INDIRECT($A$4&amp;"!$A$41:$A$141"),0,1,1),IF(M200&gt;=1,0,(ROUNDUP(M200,2)-M200)*100*_xlfn.XLOOKUP(M200,INDIRECT($A$4&amp;"!$G$41:$G$141"),INDIRECT($A$4&amp;"!$A$41:$A$141"),0,-1,-1)+(M200-ROUNDDOWN(M200,2))*100*_xlfn.XLOOKUP(M200,INDIRECT($A$4&amp;"!$G$41:$G$141"),INDIRECT($A$4&amp;"!$A$41:$A$141"),0,1,1)))</f>
        <v>0.79999999999999971</v>
      </c>
      <c r="O200" s="66">
        <f t="shared" ca="1" si="26"/>
        <v>0</v>
      </c>
      <c r="S200" s="107">
        <f t="shared" ca="1" si="22"/>
        <v>61.802209687499847</v>
      </c>
      <c r="T200" s="51">
        <f t="shared" ca="1" si="27"/>
        <v>1</v>
      </c>
      <c r="U200" s="35" cm="1">
        <f t="array" aca="1" ref="U200" ca="1">IF(ROUND(ROUND(T200,2)-T200,4)=0,_xlfn.XLOOKUP(T200,INDIRECT($A$4&amp;"!$G$41:$G$141"),INDIRECT($A$4&amp;"!$A$41:$A$141"),0,1,1),IF(T200&gt;=1,0,(ROUNDUP(T200,2)-T200)*100*_xlfn.XLOOKUP(T200,INDIRECT($A$4&amp;"!$G$41:$G$141"),INDIRECT($A$4&amp;"!$A$41:$A$141"),0,-1,-1)+(T200-ROUNDDOWN(T200,2))*100*_xlfn.XLOOKUP(T200,INDIRECT($A$4&amp;"!$G$41:$G$141"),INDIRECT($A$4&amp;"!$A$41:$A$141"),0,1,1)))</f>
        <v>0.79999999999999971</v>
      </c>
      <c r="V200" s="66">
        <f t="shared" ca="1" si="28"/>
        <v>299.99999999999994</v>
      </c>
    </row>
    <row r="201" spans="1:22" x14ac:dyDescent="0.35">
      <c r="A201" s="32">
        <f t="shared" si="29"/>
        <v>46662</v>
      </c>
      <c r="B201" s="65" cm="1">
        <f t="array" aca="1" ref="B201" ca="1">_xlfn.XLOOKUP(A201,INDIRECT($A$5&amp;"!$AJ$41:$AJ$406"),INDIRECT($A$5&amp;"!$AK$41:$AK$406"))*SUM($F$3:$I$3)</f>
        <v>0</v>
      </c>
      <c r="C201" s="65" cm="1">
        <f t="array" aca="1" ref="C201" ca="1">_xlfn.XLOOKUP(A201,INDIRECT($A$5&amp;"!$AJ$41:$AJ$406"),INDIRECT($A$5&amp;"!$AL$41:$AL$406"))*SUM($F$3:$I$3)</f>
        <v>45</v>
      </c>
      <c r="D201" s="65" cm="1">
        <f t="array" aca="1" ref="D201" ca="1">_xlfn.XLOOKUP(A201,INDIRECT($A$5&amp;"!$AJ$41:$AJ$406"),INDIRECT($A$5&amp;"!$AO$41:$AO$406"))*SUM($F$3:$I$3)</f>
        <v>45</v>
      </c>
      <c r="E201" s="34" cm="1">
        <f t="array" ref="E201">SUMPRODUCT(('PT Storengy'!$B$8:$I$372)*('PT Storengy'!$A$8:$A$372=$A201)*('PT Storengy'!$B$5:$I$5=$A$6)*('PT Storengy'!$B$7:$I$7=$A$7))</f>
        <v>0.05</v>
      </c>
      <c r="F201" s="107">
        <f t="shared" ca="1" si="20"/>
        <v>45</v>
      </c>
      <c r="G201" s="51">
        <f t="shared" ca="1" si="23"/>
        <v>1</v>
      </c>
      <c r="H201" s="35" cm="1">
        <f t="array" aca="1" ref="H201" ca="1">IF(ROUND(ROUND(G201,2)-G201,4)=0,_xlfn.XLOOKUP(G201,INDIRECT($A$4&amp;"!$G$41:$G$141"),INDIRECT($A$4&amp;"!$A$41:$A$141"),0,1,1),IF(G201&gt;=1,0,(ROUNDUP(G201,2)-G201)*100*_xlfn.XLOOKUP(G201,INDIRECT($A$4&amp;"!$G$41:$G$141"),INDIRECT($A$4&amp;"!$A$41:$A$141"),0,-1,-1)+(G201-ROUNDDOWN(G201,2))*100*_xlfn.XLOOKUP(G201,INDIRECT($A$4&amp;"!$G$41:$G$141"),INDIRECT($A$4&amp;"!$A$41:$A$141"),0,1,1)))</f>
        <v>0.79999999999999971</v>
      </c>
      <c r="I201" s="66">
        <f t="shared" ca="1" si="24"/>
        <v>0</v>
      </c>
      <c r="J201" s="106" cm="1">
        <f t="array" aca="1" ref="J201" ca="1">IF(COUNTIFS('PTC NaTran'!$K$7:$K$15996,"",'PTC NaTran'!$A$7:$A$15996,J$16,'PTC NaTran'!$D$7:$D$15996,$A201,'PTC NaTran'!$C$7:$C$15996,"DEL")&gt;0,J$14,SUMIFS('PTC NaTran'!$K$7:$K$15996,'PTC NaTran'!$A$7:$A$15996,J$16,'PTC NaTran'!$D$7:$D$15996,$A201,'PTC NaTran'!$C$7:$C$15996,"DEL")*1.0026*$F$4/INDIRECT($A$4&amp;"!D9"))</f>
        <v>375.00000000000006</v>
      </c>
      <c r="K201" s="106" cm="1">
        <f t="array" aca="1" ref="K201" ca="1">IF(COUNTIFS('PTC NaTran'!$K$7:$K$15996,"",'PTC NaTran'!$A$7:$A$15996,K$16,'PTC NaTran'!$D$7:$D$15996,$A201,'PTC NaTran'!$C$7:$C$15996,"DEL")&gt;0,K$14,SUMIFS('PTC NaTran'!$K$7:$K$15996,'PTC NaTran'!$A$7:$A$15996,K$16,'PTC NaTran'!$D$7:$D$15996,$A201,'PTC NaTran'!$C$7:$C$15996,"DEL")*1.0026*$F$4/INDIRECT($A$4&amp;"!D9"))</f>
        <v>375.00000000000006</v>
      </c>
      <c r="L201" s="107">
        <f t="shared" ca="1" si="21"/>
        <v>45</v>
      </c>
      <c r="M201" s="51">
        <f t="shared" ca="1" si="25"/>
        <v>1</v>
      </c>
      <c r="N201" s="35" cm="1">
        <f t="array" aca="1" ref="N201" ca="1">IF(ROUND(ROUND(M201,2)-M201,4)=0,_xlfn.XLOOKUP(M201,INDIRECT($A$4&amp;"!$G$41:$G$141"),INDIRECT($A$4&amp;"!$A$41:$A$141"),0,1,1),IF(M201&gt;=1,0,(ROUNDUP(M201,2)-M201)*100*_xlfn.XLOOKUP(M201,INDIRECT($A$4&amp;"!$G$41:$G$141"),INDIRECT($A$4&amp;"!$A$41:$A$141"),0,-1,-1)+(M201-ROUNDDOWN(M201,2))*100*_xlfn.XLOOKUP(M201,INDIRECT($A$4&amp;"!$G$41:$G$141"),INDIRECT($A$4&amp;"!$A$41:$A$141"),0,1,1)))</f>
        <v>0.79999999999999971</v>
      </c>
      <c r="O201" s="66">
        <f t="shared" ca="1" si="26"/>
        <v>0</v>
      </c>
      <c r="S201" s="107">
        <f t="shared" ca="1" si="22"/>
        <v>62.102209687499844</v>
      </c>
      <c r="T201" s="51">
        <f t="shared" ca="1" si="27"/>
        <v>1</v>
      </c>
      <c r="U201" s="35" cm="1">
        <f t="array" aca="1" ref="U201" ca="1">IF(ROUND(ROUND(T201,2)-T201,4)=0,_xlfn.XLOOKUP(T201,INDIRECT($A$4&amp;"!$G$41:$G$141"),INDIRECT($A$4&amp;"!$A$41:$A$141"),0,1,1),IF(T201&gt;=1,0,(ROUNDUP(T201,2)-T201)*100*_xlfn.XLOOKUP(T201,INDIRECT($A$4&amp;"!$G$41:$G$141"),INDIRECT($A$4&amp;"!$A$41:$A$141"),0,-1,-1)+(T201-ROUNDDOWN(T201,2))*100*_xlfn.XLOOKUP(T201,INDIRECT($A$4&amp;"!$G$41:$G$141"),INDIRECT($A$4&amp;"!$A$41:$A$141"),0,1,1)))</f>
        <v>0.79999999999999971</v>
      </c>
      <c r="V201" s="66">
        <f t="shared" ca="1" si="28"/>
        <v>299.99999999999994</v>
      </c>
    </row>
    <row r="202" spans="1:22" x14ac:dyDescent="0.35">
      <c r="A202" s="32">
        <f t="shared" si="29"/>
        <v>46663</v>
      </c>
      <c r="B202" s="65" cm="1">
        <f t="array" aca="1" ref="B202" ca="1">_xlfn.XLOOKUP(A202,INDIRECT($A$5&amp;"!$AJ$41:$AJ$406"),INDIRECT($A$5&amp;"!$AK$41:$AK$406"))*SUM($F$3:$I$3)</f>
        <v>0</v>
      </c>
      <c r="C202" s="65" cm="1">
        <f t="array" aca="1" ref="C202" ca="1">_xlfn.XLOOKUP(A202,INDIRECT($A$5&amp;"!$AJ$41:$AJ$406"),INDIRECT($A$5&amp;"!$AL$41:$AL$406"))*SUM($F$3:$I$3)</f>
        <v>45</v>
      </c>
      <c r="D202" s="65" cm="1">
        <f t="array" aca="1" ref="D202" ca="1">_xlfn.XLOOKUP(A202,INDIRECT($A$5&amp;"!$AJ$41:$AJ$406"),INDIRECT($A$5&amp;"!$AO$41:$AO$406"))*SUM($F$3:$I$3)</f>
        <v>45</v>
      </c>
      <c r="E202" s="34" cm="1">
        <f t="array" ref="E202">SUMPRODUCT(('PT Storengy'!$B$8:$I$372)*('PT Storengy'!$A$8:$A$372=$A202)*('PT Storengy'!$B$5:$I$5=$A$6)*('PT Storengy'!$B$7:$I$7=$A$7))</f>
        <v>0.05</v>
      </c>
      <c r="F202" s="107">
        <f t="shared" ca="1" si="20"/>
        <v>45</v>
      </c>
      <c r="G202" s="51">
        <f t="shared" ca="1" si="23"/>
        <v>1</v>
      </c>
      <c r="H202" s="35" cm="1">
        <f t="array" aca="1" ref="H202" ca="1">IF(ROUND(ROUND(G202,2)-G202,4)=0,_xlfn.XLOOKUP(G202,INDIRECT($A$4&amp;"!$G$41:$G$141"),INDIRECT($A$4&amp;"!$A$41:$A$141"),0,1,1),IF(G202&gt;=1,0,(ROUNDUP(G202,2)-G202)*100*_xlfn.XLOOKUP(G202,INDIRECT($A$4&amp;"!$G$41:$G$141"),INDIRECT($A$4&amp;"!$A$41:$A$141"),0,-1,-1)+(G202-ROUNDDOWN(G202,2))*100*_xlfn.XLOOKUP(G202,INDIRECT($A$4&amp;"!$G$41:$G$141"),INDIRECT($A$4&amp;"!$A$41:$A$141"),0,1,1)))</f>
        <v>0.79999999999999971</v>
      </c>
      <c r="I202" s="66">
        <f t="shared" ca="1" si="24"/>
        <v>0</v>
      </c>
      <c r="J202" s="106" cm="1">
        <f t="array" aca="1" ref="J202" ca="1">IF(COUNTIFS('PTC NaTran'!$K$7:$K$15996,"",'PTC NaTran'!$A$7:$A$15996,J$16,'PTC NaTran'!$D$7:$D$15996,$A202,'PTC NaTran'!$C$7:$C$15996,"DEL")&gt;0,J$14,SUMIFS('PTC NaTran'!$K$7:$K$15996,'PTC NaTran'!$A$7:$A$15996,J$16,'PTC NaTran'!$D$7:$D$15996,$A202,'PTC NaTran'!$C$7:$C$15996,"DEL")*1.0026*$F$4/INDIRECT($A$4&amp;"!D9"))</f>
        <v>375.00000000000006</v>
      </c>
      <c r="K202" s="106" cm="1">
        <f t="array" aca="1" ref="K202" ca="1">IF(COUNTIFS('PTC NaTran'!$K$7:$K$15996,"",'PTC NaTran'!$A$7:$A$15996,K$16,'PTC NaTran'!$D$7:$D$15996,$A202,'PTC NaTran'!$C$7:$C$15996,"DEL")&gt;0,K$14,SUMIFS('PTC NaTran'!$K$7:$K$15996,'PTC NaTran'!$A$7:$A$15996,K$16,'PTC NaTran'!$D$7:$D$15996,$A202,'PTC NaTran'!$C$7:$C$15996,"DEL")*1.0026*$F$4/INDIRECT($A$4&amp;"!D9"))</f>
        <v>375.00000000000006</v>
      </c>
      <c r="L202" s="107">
        <f t="shared" ca="1" si="21"/>
        <v>45</v>
      </c>
      <c r="M202" s="51">
        <f t="shared" ca="1" si="25"/>
        <v>1</v>
      </c>
      <c r="N202" s="35" cm="1">
        <f t="array" aca="1" ref="N202" ca="1">IF(ROUND(ROUND(M202,2)-M202,4)=0,_xlfn.XLOOKUP(M202,INDIRECT($A$4&amp;"!$G$41:$G$141"),INDIRECT($A$4&amp;"!$A$41:$A$141"),0,1,1),IF(M202&gt;=1,0,(ROUNDUP(M202,2)-M202)*100*_xlfn.XLOOKUP(M202,INDIRECT($A$4&amp;"!$G$41:$G$141"),INDIRECT($A$4&amp;"!$A$41:$A$141"),0,-1,-1)+(M202-ROUNDDOWN(M202,2))*100*_xlfn.XLOOKUP(M202,INDIRECT($A$4&amp;"!$G$41:$G$141"),INDIRECT($A$4&amp;"!$A$41:$A$141"),0,1,1)))</f>
        <v>0.79999999999999971</v>
      </c>
      <c r="O202" s="66">
        <f t="shared" ca="1" si="26"/>
        <v>0</v>
      </c>
      <c r="S202" s="107">
        <f t="shared" ca="1" si="22"/>
        <v>62.402209687499841</v>
      </c>
      <c r="T202" s="51">
        <f t="shared" ca="1" si="27"/>
        <v>1</v>
      </c>
      <c r="U202" s="35" cm="1">
        <f t="array" aca="1" ref="U202" ca="1">IF(ROUND(ROUND(T202,2)-T202,4)=0,_xlfn.XLOOKUP(T202,INDIRECT($A$4&amp;"!$G$41:$G$141"),INDIRECT($A$4&amp;"!$A$41:$A$141"),0,1,1),IF(T202&gt;=1,0,(ROUNDUP(T202,2)-T202)*100*_xlfn.XLOOKUP(T202,INDIRECT($A$4&amp;"!$G$41:$G$141"),INDIRECT($A$4&amp;"!$A$41:$A$141"),0,-1,-1)+(T202-ROUNDDOWN(T202,2))*100*_xlfn.XLOOKUP(T202,INDIRECT($A$4&amp;"!$G$41:$G$141"),INDIRECT($A$4&amp;"!$A$41:$A$141"),0,1,1)))</f>
        <v>0.79999999999999971</v>
      </c>
      <c r="V202" s="66">
        <f t="shared" ca="1" si="28"/>
        <v>299.99999999999994</v>
      </c>
    </row>
    <row r="203" spans="1:22" x14ac:dyDescent="0.35">
      <c r="A203" s="32">
        <f t="shared" si="29"/>
        <v>46664</v>
      </c>
      <c r="B203" s="65" cm="1">
        <f t="array" aca="1" ref="B203" ca="1">_xlfn.XLOOKUP(A203,INDIRECT($A$5&amp;"!$AJ$41:$AJ$406"),INDIRECT($A$5&amp;"!$AK$41:$AK$406"))*SUM($F$3:$I$3)</f>
        <v>0</v>
      </c>
      <c r="C203" s="65" cm="1">
        <f t="array" aca="1" ref="C203" ca="1">_xlfn.XLOOKUP(A203,INDIRECT($A$5&amp;"!$AJ$41:$AJ$406"),INDIRECT($A$5&amp;"!$AL$41:$AL$406"))*SUM($F$3:$I$3)</f>
        <v>45</v>
      </c>
      <c r="D203" s="65" cm="1">
        <f t="array" aca="1" ref="D203" ca="1">_xlfn.XLOOKUP(A203,INDIRECT($A$5&amp;"!$AJ$41:$AJ$406"),INDIRECT($A$5&amp;"!$AO$41:$AO$406"))*SUM($F$3:$I$3)</f>
        <v>45</v>
      </c>
      <c r="E203" s="34" cm="1">
        <f t="array" ref="E203">SUMPRODUCT(('PT Storengy'!$B$8:$I$372)*('PT Storengy'!$A$8:$A$372=$A203)*('PT Storengy'!$B$5:$I$5=$A$6)*('PT Storengy'!$B$7:$I$7=$A$7))</f>
        <v>0.05</v>
      </c>
      <c r="F203" s="107">
        <f t="shared" ca="1" si="20"/>
        <v>45</v>
      </c>
      <c r="G203" s="51">
        <f t="shared" ca="1" si="23"/>
        <v>1</v>
      </c>
      <c r="H203" s="35" cm="1">
        <f t="array" aca="1" ref="H203" ca="1">IF(ROUND(ROUND(G203,2)-G203,4)=0,_xlfn.XLOOKUP(G203,INDIRECT($A$4&amp;"!$G$41:$G$141"),INDIRECT($A$4&amp;"!$A$41:$A$141"),0,1,1),IF(G203&gt;=1,0,(ROUNDUP(G203,2)-G203)*100*_xlfn.XLOOKUP(G203,INDIRECT($A$4&amp;"!$G$41:$G$141"),INDIRECT($A$4&amp;"!$A$41:$A$141"),0,-1,-1)+(G203-ROUNDDOWN(G203,2))*100*_xlfn.XLOOKUP(G203,INDIRECT($A$4&amp;"!$G$41:$G$141"),INDIRECT($A$4&amp;"!$A$41:$A$141"),0,1,1)))</f>
        <v>0.79999999999999971</v>
      </c>
      <c r="I203" s="66">
        <f t="shared" ca="1" si="24"/>
        <v>0</v>
      </c>
      <c r="J203" s="106" cm="1">
        <f t="array" aca="1" ref="J203" ca="1">IF(COUNTIFS('PTC NaTran'!$K$7:$K$15996,"",'PTC NaTran'!$A$7:$A$15996,J$16,'PTC NaTran'!$D$7:$D$15996,$A203,'PTC NaTran'!$C$7:$C$15996,"DEL")&gt;0,J$14,SUMIFS('PTC NaTran'!$K$7:$K$15996,'PTC NaTran'!$A$7:$A$15996,J$16,'PTC NaTran'!$D$7:$D$15996,$A203,'PTC NaTran'!$C$7:$C$15996,"DEL")*1.0026*$F$4/INDIRECT($A$4&amp;"!D9"))</f>
        <v>290.75400000000002</v>
      </c>
      <c r="K203" s="106" cm="1">
        <f t="array" aca="1" ref="K203" ca="1">IF(COUNTIFS('PTC NaTran'!$K$7:$K$15996,"",'PTC NaTran'!$A$7:$A$15996,K$16,'PTC NaTran'!$D$7:$D$15996,$A203,'PTC NaTran'!$C$7:$C$15996,"DEL")&gt;0,K$14,SUMIFS('PTC NaTran'!$K$7:$K$15996,'PTC NaTran'!$A$7:$A$15996,K$16,'PTC NaTran'!$D$7:$D$15996,$A203,'PTC NaTran'!$C$7:$C$15996,"DEL")*1.0026*$F$4/INDIRECT($A$4&amp;"!D9"))</f>
        <v>297.77220000000005</v>
      </c>
      <c r="L203" s="107">
        <f t="shared" ca="1" si="21"/>
        <v>45</v>
      </c>
      <c r="M203" s="51">
        <f t="shared" ca="1" si="25"/>
        <v>1</v>
      </c>
      <c r="N203" s="35" cm="1">
        <f t="array" aca="1" ref="N203" ca="1">IF(ROUND(ROUND(M203,2)-M203,4)=0,_xlfn.XLOOKUP(M203,INDIRECT($A$4&amp;"!$G$41:$G$141"),INDIRECT($A$4&amp;"!$A$41:$A$141"),0,1,1),IF(M203&gt;=1,0,(ROUNDUP(M203,2)-M203)*100*_xlfn.XLOOKUP(M203,INDIRECT($A$4&amp;"!$G$41:$G$141"),INDIRECT($A$4&amp;"!$A$41:$A$141"),0,-1,-1)+(M203-ROUNDDOWN(M203,2))*100*_xlfn.XLOOKUP(M203,INDIRECT($A$4&amp;"!$G$41:$G$141"),INDIRECT($A$4&amp;"!$A$41:$A$141"),0,1,1)))</f>
        <v>0.79999999999999971</v>
      </c>
      <c r="O203" s="66">
        <f t="shared" ca="1" si="26"/>
        <v>0</v>
      </c>
      <c r="S203" s="107">
        <f t="shared" ca="1" si="22"/>
        <v>62.702209687499838</v>
      </c>
      <c r="T203" s="51">
        <f t="shared" ca="1" si="27"/>
        <v>1</v>
      </c>
      <c r="U203" s="35" cm="1">
        <f t="array" aca="1" ref="U203" ca="1">IF(ROUND(ROUND(T203,2)-T203,4)=0,_xlfn.XLOOKUP(T203,INDIRECT($A$4&amp;"!$G$41:$G$141"),INDIRECT($A$4&amp;"!$A$41:$A$141"),0,1,1),IF(T203&gt;=1,0,(ROUNDUP(T203,2)-T203)*100*_xlfn.XLOOKUP(T203,INDIRECT($A$4&amp;"!$G$41:$G$141"),INDIRECT($A$4&amp;"!$A$41:$A$141"),0,-1,-1)+(T203-ROUNDDOWN(T203,2))*100*_xlfn.XLOOKUP(T203,INDIRECT($A$4&amp;"!$G$41:$G$141"),INDIRECT($A$4&amp;"!$A$41:$A$141"),0,1,1)))</f>
        <v>0.79999999999999971</v>
      </c>
      <c r="V203" s="66">
        <f t="shared" ca="1" si="28"/>
        <v>299.99999999999994</v>
      </c>
    </row>
    <row r="204" spans="1:22" x14ac:dyDescent="0.35">
      <c r="A204" s="32">
        <f t="shared" si="29"/>
        <v>46665</v>
      </c>
      <c r="B204" s="65" cm="1">
        <f t="array" aca="1" ref="B204" ca="1">_xlfn.XLOOKUP(A204,INDIRECT($A$5&amp;"!$AJ$41:$AJ$406"),INDIRECT($A$5&amp;"!$AK$41:$AK$406"))*SUM($F$3:$I$3)</f>
        <v>0</v>
      </c>
      <c r="C204" s="65" cm="1">
        <f t="array" aca="1" ref="C204" ca="1">_xlfn.XLOOKUP(A204,INDIRECT($A$5&amp;"!$AJ$41:$AJ$406"),INDIRECT($A$5&amp;"!$AL$41:$AL$406"))*SUM($F$3:$I$3)</f>
        <v>45</v>
      </c>
      <c r="D204" s="65" cm="1">
        <f t="array" aca="1" ref="D204" ca="1">_xlfn.XLOOKUP(A204,INDIRECT($A$5&amp;"!$AJ$41:$AJ$406"),INDIRECT($A$5&amp;"!$AO$41:$AO$406"))*SUM($F$3:$I$3)</f>
        <v>45</v>
      </c>
      <c r="E204" s="34" cm="1">
        <f t="array" ref="E204">SUMPRODUCT(('PT Storengy'!$B$8:$I$372)*('PT Storengy'!$A$8:$A$372=$A204)*('PT Storengy'!$B$5:$I$5=$A$6)*('PT Storengy'!$B$7:$I$7=$A$7))</f>
        <v>0.05</v>
      </c>
      <c r="F204" s="107">
        <f t="shared" ca="1" si="20"/>
        <v>45</v>
      </c>
      <c r="G204" s="51">
        <f t="shared" ca="1" si="23"/>
        <v>1</v>
      </c>
      <c r="H204" s="35" cm="1">
        <f t="array" aca="1" ref="H204" ca="1">IF(ROUND(ROUND(G204,2)-G204,4)=0,_xlfn.XLOOKUP(G204,INDIRECT($A$4&amp;"!$G$41:$G$141"),INDIRECT($A$4&amp;"!$A$41:$A$141"),0,1,1),IF(G204&gt;=1,0,(ROUNDUP(G204,2)-G204)*100*_xlfn.XLOOKUP(G204,INDIRECT($A$4&amp;"!$G$41:$G$141"),INDIRECT($A$4&amp;"!$A$41:$A$141"),0,-1,-1)+(G204-ROUNDDOWN(G204,2))*100*_xlfn.XLOOKUP(G204,INDIRECT($A$4&amp;"!$G$41:$G$141"),INDIRECT($A$4&amp;"!$A$41:$A$141"),0,1,1)))</f>
        <v>0.79999999999999971</v>
      </c>
      <c r="I204" s="66">
        <f t="shared" ca="1" si="24"/>
        <v>0</v>
      </c>
      <c r="J204" s="106" cm="1">
        <f t="array" aca="1" ref="J204" ca="1">IF(COUNTIFS('PTC NaTran'!$K$7:$K$15996,"",'PTC NaTran'!$A$7:$A$15996,J$16,'PTC NaTran'!$D$7:$D$15996,$A204,'PTC NaTran'!$C$7:$C$15996,"DEL")&gt;0,J$14,SUMIFS('PTC NaTran'!$K$7:$K$15996,'PTC NaTran'!$A$7:$A$15996,J$16,'PTC NaTran'!$D$7:$D$15996,$A204,'PTC NaTran'!$C$7:$C$15996,"DEL")*1.0026*$F$4/INDIRECT($A$4&amp;"!D9"))</f>
        <v>290.75400000000002</v>
      </c>
      <c r="K204" s="106" cm="1">
        <f t="array" aca="1" ref="K204" ca="1">IF(COUNTIFS('PTC NaTran'!$K$7:$K$15996,"",'PTC NaTran'!$A$7:$A$15996,K$16,'PTC NaTran'!$D$7:$D$15996,$A204,'PTC NaTran'!$C$7:$C$15996,"DEL")&gt;0,K$14,SUMIFS('PTC NaTran'!$K$7:$K$15996,'PTC NaTran'!$A$7:$A$15996,K$16,'PTC NaTran'!$D$7:$D$15996,$A204,'PTC NaTran'!$C$7:$C$15996,"DEL")*1.0026*$F$4/INDIRECT($A$4&amp;"!D9"))</f>
        <v>297.77220000000005</v>
      </c>
      <c r="L204" s="107">
        <f t="shared" ca="1" si="21"/>
        <v>45</v>
      </c>
      <c r="M204" s="51">
        <f t="shared" ca="1" si="25"/>
        <v>1</v>
      </c>
      <c r="N204" s="35" cm="1">
        <f t="array" aca="1" ref="N204" ca="1">IF(ROUND(ROUND(M204,2)-M204,4)=0,_xlfn.XLOOKUP(M204,INDIRECT($A$4&amp;"!$G$41:$G$141"),INDIRECT($A$4&amp;"!$A$41:$A$141"),0,1,1),IF(M204&gt;=1,0,(ROUNDUP(M204,2)-M204)*100*_xlfn.XLOOKUP(M204,INDIRECT($A$4&amp;"!$G$41:$G$141"),INDIRECT($A$4&amp;"!$A$41:$A$141"),0,-1,-1)+(M204-ROUNDDOWN(M204,2))*100*_xlfn.XLOOKUP(M204,INDIRECT($A$4&amp;"!$G$41:$G$141"),INDIRECT($A$4&amp;"!$A$41:$A$141"),0,1,1)))</f>
        <v>0.79999999999999971</v>
      </c>
      <c r="O204" s="66">
        <f t="shared" ca="1" si="26"/>
        <v>0</v>
      </c>
      <c r="S204" s="107">
        <f t="shared" ca="1" si="22"/>
        <v>63.002209687499835</v>
      </c>
      <c r="T204" s="51">
        <f t="shared" ca="1" si="27"/>
        <v>1</v>
      </c>
      <c r="U204" s="35" cm="1">
        <f t="array" aca="1" ref="U204" ca="1">IF(ROUND(ROUND(T204,2)-T204,4)=0,_xlfn.XLOOKUP(T204,INDIRECT($A$4&amp;"!$G$41:$G$141"),INDIRECT($A$4&amp;"!$A$41:$A$141"),0,1,1),IF(T204&gt;=1,0,(ROUNDUP(T204,2)-T204)*100*_xlfn.XLOOKUP(T204,INDIRECT($A$4&amp;"!$G$41:$G$141"),INDIRECT($A$4&amp;"!$A$41:$A$141"),0,-1,-1)+(T204-ROUNDDOWN(T204,2))*100*_xlfn.XLOOKUP(T204,INDIRECT($A$4&amp;"!$G$41:$G$141"),INDIRECT($A$4&amp;"!$A$41:$A$141"),0,1,1)))</f>
        <v>0.79999999999999971</v>
      </c>
      <c r="V204" s="66">
        <f t="shared" ca="1" si="28"/>
        <v>299.99999999999994</v>
      </c>
    </row>
    <row r="205" spans="1:22" x14ac:dyDescent="0.35">
      <c r="A205" s="32">
        <f t="shared" si="29"/>
        <v>46666</v>
      </c>
      <c r="B205" s="65" cm="1">
        <f t="array" aca="1" ref="B205" ca="1">_xlfn.XLOOKUP(A205,INDIRECT($A$5&amp;"!$AJ$41:$AJ$406"),INDIRECT($A$5&amp;"!$AK$41:$AK$406"))*SUM($F$3:$I$3)</f>
        <v>0</v>
      </c>
      <c r="C205" s="65" cm="1">
        <f t="array" aca="1" ref="C205" ca="1">_xlfn.XLOOKUP(A205,INDIRECT($A$5&amp;"!$AJ$41:$AJ$406"),INDIRECT($A$5&amp;"!$AL$41:$AL$406"))*SUM($F$3:$I$3)</f>
        <v>45</v>
      </c>
      <c r="D205" s="65" cm="1">
        <f t="array" aca="1" ref="D205" ca="1">_xlfn.XLOOKUP(A205,INDIRECT($A$5&amp;"!$AJ$41:$AJ$406"),INDIRECT($A$5&amp;"!$AO$41:$AO$406"))*SUM($F$3:$I$3)</f>
        <v>45</v>
      </c>
      <c r="E205" s="34" cm="1">
        <f t="array" ref="E205">SUMPRODUCT(('PT Storengy'!$B$8:$I$372)*('PT Storengy'!$A$8:$A$372=$A205)*('PT Storengy'!$B$5:$I$5=$A$6)*('PT Storengy'!$B$7:$I$7=$A$7))</f>
        <v>0.05</v>
      </c>
      <c r="F205" s="107">
        <f t="shared" ca="1" si="20"/>
        <v>45</v>
      </c>
      <c r="G205" s="51">
        <f t="shared" ca="1" si="23"/>
        <v>1</v>
      </c>
      <c r="H205" s="35" cm="1">
        <f t="array" aca="1" ref="H205" ca="1">IF(ROUND(ROUND(G205,2)-G205,4)=0,_xlfn.XLOOKUP(G205,INDIRECT($A$4&amp;"!$G$41:$G$141"),INDIRECT($A$4&amp;"!$A$41:$A$141"),0,1,1),IF(G205&gt;=1,0,(ROUNDUP(G205,2)-G205)*100*_xlfn.XLOOKUP(G205,INDIRECT($A$4&amp;"!$G$41:$G$141"),INDIRECT($A$4&amp;"!$A$41:$A$141"),0,-1,-1)+(G205-ROUNDDOWN(G205,2))*100*_xlfn.XLOOKUP(G205,INDIRECT($A$4&amp;"!$G$41:$G$141"),INDIRECT($A$4&amp;"!$A$41:$A$141"),0,1,1)))</f>
        <v>0.79999999999999971</v>
      </c>
      <c r="I205" s="66">
        <f t="shared" ca="1" si="24"/>
        <v>0</v>
      </c>
      <c r="J205" s="106" cm="1">
        <f t="array" aca="1" ref="J205" ca="1">IF(COUNTIFS('PTC NaTran'!$K$7:$K$15996,"",'PTC NaTran'!$A$7:$A$15996,J$16,'PTC NaTran'!$D$7:$D$15996,$A205,'PTC NaTran'!$C$7:$C$15996,"DEL")&gt;0,J$14,SUMIFS('PTC NaTran'!$K$7:$K$15996,'PTC NaTran'!$A$7:$A$15996,J$16,'PTC NaTran'!$D$7:$D$15996,$A205,'PTC NaTran'!$C$7:$C$15996,"DEL")*1.0026*$F$4/INDIRECT($A$4&amp;"!D9"))</f>
        <v>290.75400000000002</v>
      </c>
      <c r="K205" s="106" cm="1">
        <f t="array" aca="1" ref="K205" ca="1">IF(COUNTIFS('PTC NaTran'!$K$7:$K$15996,"",'PTC NaTran'!$A$7:$A$15996,K$16,'PTC NaTran'!$D$7:$D$15996,$A205,'PTC NaTran'!$C$7:$C$15996,"DEL")&gt;0,K$14,SUMIFS('PTC NaTran'!$K$7:$K$15996,'PTC NaTran'!$A$7:$A$15996,K$16,'PTC NaTran'!$D$7:$D$15996,$A205,'PTC NaTran'!$C$7:$C$15996,"DEL")*1.0026*$F$4/INDIRECT($A$4&amp;"!D9"))</f>
        <v>297.77220000000005</v>
      </c>
      <c r="L205" s="107">
        <f t="shared" ca="1" si="21"/>
        <v>45</v>
      </c>
      <c r="M205" s="51">
        <f t="shared" ca="1" si="25"/>
        <v>1</v>
      </c>
      <c r="N205" s="35" cm="1">
        <f t="array" aca="1" ref="N205" ca="1">IF(ROUND(ROUND(M205,2)-M205,4)=0,_xlfn.XLOOKUP(M205,INDIRECT($A$4&amp;"!$G$41:$G$141"),INDIRECT($A$4&amp;"!$A$41:$A$141"),0,1,1),IF(M205&gt;=1,0,(ROUNDUP(M205,2)-M205)*100*_xlfn.XLOOKUP(M205,INDIRECT($A$4&amp;"!$G$41:$G$141"),INDIRECT($A$4&amp;"!$A$41:$A$141"),0,-1,-1)+(M205-ROUNDDOWN(M205,2))*100*_xlfn.XLOOKUP(M205,INDIRECT($A$4&amp;"!$G$41:$G$141"),INDIRECT($A$4&amp;"!$A$41:$A$141"),0,1,1)))</f>
        <v>0.79999999999999971</v>
      </c>
      <c r="O205" s="66">
        <f t="shared" ca="1" si="26"/>
        <v>0</v>
      </c>
      <c r="S205" s="107">
        <f t="shared" ca="1" si="22"/>
        <v>63.302209687499833</v>
      </c>
      <c r="T205" s="51">
        <f t="shared" ca="1" si="27"/>
        <v>1</v>
      </c>
      <c r="U205" s="35" cm="1">
        <f t="array" aca="1" ref="U205" ca="1">IF(ROUND(ROUND(T205,2)-T205,4)=0,_xlfn.XLOOKUP(T205,INDIRECT($A$4&amp;"!$G$41:$G$141"),INDIRECT($A$4&amp;"!$A$41:$A$141"),0,1,1),IF(T205&gt;=1,0,(ROUNDUP(T205,2)-T205)*100*_xlfn.XLOOKUP(T205,INDIRECT($A$4&amp;"!$G$41:$G$141"),INDIRECT($A$4&amp;"!$A$41:$A$141"),0,-1,-1)+(T205-ROUNDDOWN(T205,2))*100*_xlfn.XLOOKUP(T205,INDIRECT($A$4&amp;"!$G$41:$G$141"),INDIRECT($A$4&amp;"!$A$41:$A$141"),0,1,1)))</f>
        <v>0.79999999999999971</v>
      </c>
      <c r="V205" s="66">
        <f t="shared" ca="1" si="28"/>
        <v>299.99999999999994</v>
      </c>
    </row>
    <row r="206" spans="1:22" x14ac:dyDescent="0.35">
      <c r="A206" s="32">
        <f t="shared" si="29"/>
        <v>46667</v>
      </c>
      <c r="B206" s="65" cm="1">
        <f t="array" aca="1" ref="B206" ca="1">_xlfn.XLOOKUP(A206,INDIRECT($A$5&amp;"!$AJ$41:$AJ$406"),INDIRECT($A$5&amp;"!$AK$41:$AK$406"))*SUM($F$3:$I$3)</f>
        <v>0</v>
      </c>
      <c r="C206" s="65" cm="1">
        <f t="array" aca="1" ref="C206" ca="1">_xlfn.XLOOKUP(A206,INDIRECT($A$5&amp;"!$AJ$41:$AJ$406"),INDIRECT($A$5&amp;"!$AL$41:$AL$406"))*SUM($F$3:$I$3)</f>
        <v>45</v>
      </c>
      <c r="D206" s="65" cm="1">
        <f t="array" aca="1" ref="D206" ca="1">_xlfn.XLOOKUP(A206,INDIRECT($A$5&amp;"!$AJ$41:$AJ$406"),INDIRECT($A$5&amp;"!$AO$41:$AO$406"))*SUM($F$3:$I$3)</f>
        <v>45</v>
      </c>
      <c r="E206" s="34" cm="1">
        <f t="array" ref="E206">SUMPRODUCT(('PT Storengy'!$B$8:$I$372)*('PT Storengy'!$A$8:$A$372=$A206)*('PT Storengy'!$B$5:$I$5=$A$6)*('PT Storengy'!$B$7:$I$7=$A$7))</f>
        <v>0.05</v>
      </c>
      <c r="F206" s="107">
        <f t="shared" ca="1" si="20"/>
        <v>45</v>
      </c>
      <c r="G206" s="51">
        <f t="shared" ca="1" si="23"/>
        <v>1</v>
      </c>
      <c r="H206" s="35" cm="1">
        <f t="array" aca="1" ref="H206" ca="1">IF(ROUND(ROUND(G206,2)-G206,4)=0,_xlfn.XLOOKUP(G206,INDIRECT($A$4&amp;"!$G$41:$G$141"),INDIRECT($A$4&amp;"!$A$41:$A$141"),0,1,1),IF(G206&gt;=1,0,(ROUNDUP(G206,2)-G206)*100*_xlfn.XLOOKUP(G206,INDIRECT($A$4&amp;"!$G$41:$G$141"),INDIRECT($A$4&amp;"!$A$41:$A$141"),0,-1,-1)+(G206-ROUNDDOWN(G206,2))*100*_xlfn.XLOOKUP(G206,INDIRECT($A$4&amp;"!$G$41:$G$141"),INDIRECT($A$4&amp;"!$A$41:$A$141"),0,1,1)))</f>
        <v>0.79999999999999971</v>
      </c>
      <c r="I206" s="66">
        <f t="shared" ca="1" si="24"/>
        <v>0</v>
      </c>
      <c r="J206" s="106" cm="1">
        <f t="array" aca="1" ref="J206" ca="1">IF(COUNTIFS('PTC NaTran'!$K$7:$K$15996,"",'PTC NaTran'!$A$7:$A$15996,J$16,'PTC NaTran'!$D$7:$D$15996,$A206,'PTC NaTran'!$C$7:$C$15996,"DEL")&gt;0,J$14,SUMIFS('PTC NaTran'!$K$7:$K$15996,'PTC NaTran'!$A$7:$A$15996,J$16,'PTC NaTran'!$D$7:$D$15996,$A206,'PTC NaTran'!$C$7:$C$15996,"DEL")*1.0026*$F$4/INDIRECT($A$4&amp;"!D9"))</f>
        <v>290.75400000000002</v>
      </c>
      <c r="K206" s="106" cm="1">
        <f t="array" aca="1" ref="K206" ca="1">IF(COUNTIFS('PTC NaTran'!$K$7:$K$15996,"",'PTC NaTran'!$A$7:$A$15996,K$16,'PTC NaTran'!$D$7:$D$15996,$A206,'PTC NaTran'!$C$7:$C$15996,"DEL")&gt;0,K$14,SUMIFS('PTC NaTran'!$K$7:$K$15996,'PTC NaTran'!$A$7:$A$15996,K$16,'PTC NaTran'!$D$7:$D$15996,$A206,'PTC NaTran'!$C$7:$C$15996,"DEL")*1.0026*$F$4/INDIRECT($A$4&amp;"!D9"))</f>
        <v>297.77220000000005</v>
      </c>
      <c r="L206" s="107">
        <f t="shared" ca="1" si="21"/>
        <v>45</v>
      </c>
      <c r="M206" s="51">
        <f t="shared" ca="1" si="25"/>
        <v>1</v>
      </c>
      <c r="N206" s="35" cm="1">
        <f t="array" aca="1" ref="N206" ca="1">IF(ROUND(ROUND(M206,2)-M206,4)=0,_xlfn.XLOOKUP(M206,INDIRECT($A$4&amp;"!$G$41:$G$141"),INDIRECT($A$4&amp;"!$A$41:$A$141"),0,1,1),IF(M206&gt;=1,0,(ROUNDUP(M206,2)-M206)*100*_xlfn.XLOOKUP(M206,INDIRECT($A$4&amp;"!$G$41:$G$141"),INDIRECT($A$4&amp;"!$A$41:$A$141"),0,-1,-1)+(M206-ROUNDDOWN(M206,2))*100*_xlfn.XLOOKUP(M206,INDIRECT($A$4&amp;"!$G$41:$G$141"),INDIRECT($A$4&amp;"!$A$41:$A$141"),0,1,1)))</f>
        <v>0.79999999999999971</v>
      </c>
      <c r="O206" s="66">
        <f t="shared" ca="1" si="26"/>
        <v>0</v>
      </c>
      <c r="S206" s="107">
        <f t="shared" ca="1" si="22"/>
        <v>63.60220968749983</v>
      </c>
      <c r="T206" s="51">
        <f t="shared" ca="1" si="27"/>
        <v>1</v>
      </c>
      <c r="U206" s="35" cm="1">
        <f t="array" aca="1" ref="U206" ca="1">IF(ROUND(ROUND(T206,2)-T206,4)=0,_xlfn.XLOOKUP(T206,INDIRECT($A$4&amp;"!$G$41:$G$141"),INDIRECT($A$4&amp;"!$A$41:$A$141"),0,1,1),IF(T206&gt;=1,0,(ROUNDUP(T206,2)-T206)*100*_xlfn.XLOOKUP(T206,INDIRECT($A$4&amp;"!$G$41:$G$141"),INDIRECT($A$4&amp;"!$A$41:$A$141"),0,-1,-1)+(T206-ROUNDDOWN(T206,2))*100*_xlfn.XLOOKUP(T206,INDIRECT($A$4&amp;"!$G$41:$G$141"),INDIRECT($A$4&amp;"!$A$41:$A$141"),0,1,1)))</f>
        <v>0.79999999999999971</v>
      </c>
      <c r="V206" s="66">
        <f t="shared" ca="1" si="28"/>
        <v>299.99999999999994</v>
      </c>
    </row>
    <row r="207" spans="1:22" x14ac:dyDescent="0.35">
      <c r="A207" s="32">
        <f t="shared" si="29"/>
        <v>46668</v>
      </c>
      <c r="B207" s="65" cm="1">
        <f t="array" aca="1" ref="B207" ca="1">_xlfn.XLOOKUP(A207,INDIRECT($A$5&amp;"!$AJ$41:$AJ$406"),INDIRECT($A$5&amp;"!$AK$41:$AK$406"))*SUM($F$3:$I$3)</f>
        <v>0</v>
      </c>
      <c r="C207" s="65" cm="1">
        <f t="array" aca="1" ref="C207" ca="1">_xlfn.XLOOKUP(A207,INDIRECT($A$5&amp;"!$AJ$41:$AJ$406"),INDIRECT($A$5&amp;"!$AL$41:$AL$406"))*SUM($F$3:$I$3)</f>
        <v>45</v>
      </c>
      <c r="D207" s="65" cm="1">
        <f t="array" aca="1" ref="D207" ca="1">_xlfn.XLOOKUP(A207,INDIRECT($A$5&amp;"!$AJ$41:$AJ$406"),INDIRECT($A$5&amp;"!$AO$41:$AO$406"))*SUM($F$3:$I$3)</f>
        <v>45</v>
      </c>
      <c r="E207" s="34" cm="1">
        <f t="array" ref="E207">SUMPRODUCT(('PT Storengy'!$B$8:$I$372)*('PT Storengy'!$A$8:$A$372=$A207)*('PT Storengy'!$B$5:$I$5=$A$6)*('PT Storengy'!$B$7:$I$7=$A$7))</f>
        <v>0.05</v>
      </c>
      <c r="F207" s="107">
        <f t="shared" ca="1" si="20"/>
        <v>45</v>
      </c>
      <c r="G207" s="51">
        <f t="shared" ca="1" si="23"/>
        <v>1</v>
      </c>
      <c r="H207" s="35" cm="1">
        <f t="array" aca="1" ref="H207" ca="1">IF(ROUND(ROUND(G207,2)-G207,4)=0,_xlfn.XLOOKUP(G207,INDIRECT($A$4&amp;"!$G$41:$G$141"),INDIRECT($A$4&amp;"!$A$41:$A$141"),0,1,1),IF(G207&gt;=1,0,(ROUNDUP(G207,2)-G207)*100*_xlfn.XLOOKUP(G207,INDIRECT($A$4&amp;"!$G$41:$G$141"),INDIRECT($A$4&amp;"!$A$41:$A$141"),0,-1,-1)+(G207-ROUNDDOWN(G207,2))*100*_xlfn.XLOOKUP(G207,INDIRECT($A$4&amp;"!$G$41:$G$141"),INDIRECT($A$4&amp;"!$A$41:$A$141"),0,1,1)))</f>
        <v>0.79999999999999971</v>
      </c>
      <c r="I207" s="66">
        <f t="shared" ca="1" si="24"/>
        <v>0</v>
      </c>
      <c r="J207" s="106" cm="1">
        <f t="array" aca="1" ref="J207" ca="1">IF(COUNTIFS('PTC NaTran'!$K$7:$K$15996,"",'PTC NaTran'!$A$7:$A$15996,J$16,'PTC NaTran'!$D$7:$D$15996,$A207,'PTC NaTran'!$C$7:$C$15996,"DEL")&gt;0,J$14,SUMIFS('PTC NaTran'!$K$7:$K$15996,'PTC NaTran'!$A$7:$A$15996,J$16,'PTC NaTran'!$D$7:$D$15996,$A207,'PTC NaTran'!$C$7:$C$15996,"DEL")*1.0026*$F$4/INDIRECT($A$4&amp;"!D9"))</f>
        <v>290.75400000000002</v>
      </c>
      <c r="K207" s="106" cm="1">
        <f t="array" aca="1" ref="K207" ca="1">IF(COUNTIFS('PTC NaTran'!$K$7:$K$15996,"",'PTC NaTran'!$A$7:$A$15996,K$16,'PTC NaTran'!$D$7:$D$15996,$A207,'PTC NaTran'!$C$7:$C$15996,"DEL")&gt;0,K$14,SUMIFS('PTC NaTran'!$K$7:$K$15996,'PTC NaTran'!$A$7:$A$15996,K$16,'PTC NaTran'!$D$7:$D$15996,$A207,'PTC NaTran'!$C$7:$C$15996,"DEL")*1.0026*$F$4/INDIRECT($A$4&amp;"!D9"))</f>
        <v>297.77220000000005</v>
      </c>
      <c r="L207" s="107">
        <f t="shared" ca="1" si="21"/>
        <v>45</v>
      </c>
      <c r="M207" s="51">
        <f t="shared" ca="1" si="25"/>
        <v>1</v>
      </c>
      <c r="N207" s="35" cm="1">
        <f t="array" aca="1" ref="N207" ca="1">IF(ROUND(ROUND(M207,2)-M207,4)=0,_xlfn.XLOOKUP(M207,INDIRECT($A$4&amp;"!$G$41:$G$141"),INDIRECT($A$4&amp;"!$A$41:$A$141"),0,1,1),IF(M207&gt;=1,0,(ROUNDUP(M207,2)-M207)*100*_xlfn.XLOOKUP(M207,INDIRECT($A$4&amp;"!$G$41:$G$141"),INDIRECT($A$4&amp;"!$A$41:$A$141"),0,-1,-1)+(M207-ROUNDDOWN(M207,2))*100*_xlfn.XLOOKUP(M207,INDIRECT($A$4&amp;"!$G$41:$G$141"),INDIRECT($A$4&amp;"!$A$41:$A$141"),0,1,1)))</f>
        <v>0.79999999999999971</v>
      </c>
      <c r="O207" s="66">
        <f t="shared" ca="1" si="26"/>
        <v>0</v>
      </c>
      <c r="S207" s="107">
        <f t="shared" ca="1" si="22"/>
        <v>63.902209687499827</v>
      </c>
      <c r="T207" s="51">
        <f t="shared" ca="1" si="27"/>
        <v>1</v>
      </c>
      <c r="U207" s="35" cm="1">
        <f t="array" aca="1" ref="U207" ca="1">IF(ROUND(ROUND(T207,2)-T207,4)=0,_xlfn.XLOOKUP(T207,INDIRECT($A$4&amp;"!$G$41:$G$141"),INDIRECT($A$4&amp;"!$A$41:$A$141"),0,1,1),IF(T207&gt;=1,0,(ROUNDUP(T207,2)-T207)*100*_xlfn.XLOOKUP(T207,INDIRECT($A$4&amp;"!$G$41:$G$141"),INDIRECT($A$4&amp;"!$A$41:$A$141"),0,-1,-1)+(T207-ROUNDDOWN(T207,2))*100*_xlfn.XLOOKUP(T207,INDIRECT($A$4&amp;"!$G$41:$G$141"),INDIRECT($A$4&amp;"!$A$41:$A$141"),0,1,1)))</f>
        <v>0.79999999999999971</v>
      </c>
      <c r="V207" s="66">
        <f t="shared" ca="1" si="28"/>
        <v>299.99999999999994</v>
      </c>
    </row>
    <row r="208" spans="1:22" x14ac:dyDescent="0.35">
      <c r="A208" s="32">
        <f t="shared" si="29"/>
        <v>46669</v>
      </c>
      <c r="B208" s="65" cm="1">
        <f t="array" aca="1" ref="B208" ca="1">_xlfn.XLOOKUP(A208,INDIRECT($A$5&amp;"!$AJ$41:$AJ$406"),INDIRECT($A$5&amp;"!$AK$41:$AK$406"))*SUM($F$3:$I$3)</f>
        <v>0</v>
      </c>
      <c r="C208" s="65" cm="1">
        <f t="array" aca="1" ref="C208" ca="1">_xlfn.XLOOKUP(A208,INDIRECT($A$5&amp;"!$AJ$41:$AJ$406"),INDIRECT($A$5&amp;"!$AL$41:$AL$406"))*SUM($F$3:$I$3)</f>
        <v>45</v>
      </c>
      <c r="D208" s="65" cm="1">
        <f t="array" aca="1" ref="D208" ca="1">_xlfn.XLOOKUP(A208,INDIRECT($A$5&amp;"!$AJ$41:$AJ$406"),INDIRECT($A$5&amp;"!$AO$41:$AO$406"))*SUM($F$3:$I$3)</f>
        <v>45</v>
      </c>
      <c r="E208" s="34" cm="1">
        <f t="array" ref="E208">SUMPRODUCT(('PT Storengy'!$B$8:$I$372)*('PT Storengy'!$A$8:$A$372=$A208)*('PT Storengy'!$B$5:$I$5=$A$6)*('PT Storengy'!$B$7:$I$7=$A$7))</f>
        <v>0.05</v>
      </c>
      <c r="F208" s="107">
        <f t="shared" ca="1" si="20"/>
        <v>45</v>
      </c>
      <c r="G208" s="51">
        <f t="shared" ca="1" si="23"/>
        <v>1</v>
      </c>
      <c r="H208" s="35" cm="1">
        <f t="array" aca="1" ref="H208" ca="1">IF(ROUND(ROUND(G208,2)-G208,4)=0,_xlfn.XLOOKUP(G208,INDIRECT($A$4&amp;"!$G$41:$G$141"),INDIRECT($A$4&amp;"!$A$41:$A$141"),0,1,1),IF(G208&gt;=1,0,(ROUNDUP(G208,2)-G208)*100*_xlfn.XLOOKUP(G208,INDIRECT($A$4&amp;"!$G$41:$G$141"),INDIRECT($A$4&amp;"!$A$41:$A$141"),0,-1,-1)+(G208-ROUNDDOWN(G208,2))*100*_xlfn.XLOOKUP(G208,INDIRECT($A$4&amp;"!$G$41:$G$141"),INDIRECT($A$4&amp;"!$A$41:$A$141"),0,1,1)))</f>
        <v>0.79999999999999971</v>
      </c>
      <c r="I208" s="66">
        <f t="shared" ca="1" si="24"/>
        <v>0</v>
      </c>
      <c r="J208" s="106" cm="1">
        <f t="array" aca="1" ref="J208" ca="1">IF(COUNTIFS('PTC NaTran'!$K$7:$K$15996,"",'PTC NaTran'!$A$7:$A$15996,J$16,'PTC NaTran'!$D$7:$D$15996,$A208,'PTC NaTran'!$C$7:$C$15996,"DEL")&gt;0,J$14,SUMIFS('PTC NaTran'!$K$7:$K$15996,'PTC NaTran'!$A$7:$A$15996,J$16,'PTC NaTran'!$D$7:$D$15996,$A208,'PTC NaTran'!$C$7:$C$15996,"DEL")*1.0026*$F$4/INDIRECT($A$4&amp;"!D9"))</f>
        <v>290.75400000000002</v>
      </c>
      <c r="K208" s="106" cm="1">
        <f t="array" aca="1" ref="K208" ca="1">IF(COUNTIFS('PTC NaTran'!$K$7:$K$15996,"",'PTC NaTran'!$A$7:$A$15996,K$16,'PTC NaTran'!$D$7:$D$15996,$A208,'PTC NaTran'!$C$7:$C$15996,"DEL")&gt;0,K$14,SUMIFS('PTC NaTran'!$K$7:$K$15996,'PTC NaTran'!$A$7:$A$15996,K$16,'PTC NaTran'!$D$7:$D$15996,$A208,'PTC NaTran'!$C$7:$C$15996,"DEL")*1.0026*$F$4/INDIRECT($A$4&amp;"!D9"))</f>
        <v>375.00000000000006</v>
      </c>
      <c r="L208" s="107">
        <f t="shared" ca="1" si="21"/>
        <v>45</v>
      </c>
      <c r="M208" s="51">
        <f t="shared" ca="1" si="25"/>
        <v>1</v>
      </c>
      <c r="N208" s="35" cm="1">
        <f t="array" aca="1" ref="N208" ca="1">IF(ROUND(ROUND(M208,2)-M208,4)=0,_xlfn.XLOOKUP(M208,INDIRECT($A$4&amp;"!$G$41:$G$141"),INDIRECT($A$4&amp;"!$A$41:$A$141"),0,1,1),IF(M208&gt;=1,0,(ROUNDUP(M208,2)-M208)*100*_xlfn.XLOOKUP(M208,INDIRECT($A$4&amp;"!$G$41:$G$141"),INDIRECT($A$4&amp;"!$A$41:$A$141"),0,-1,-1)+(M208-ROUNDDOWN(M208,2))*100*_xlfn.XLOOKUP(M208,INDIRECT($A$4&amp;"!$G$41:$G$141"),INDIRECT($A$4&amp;"!$A$41:$A$141"),0,1,1)))</f>
        <v>0.79999999999999971</v>
      </c>
      <c r="O208" s="66">
        <f t="shared" ca="1" si="26"/>
        <v>0</v>
      </c>
      <c r="S208" s="107">
        <f t="shared" ca="1" si="22"/>
        <v>64.202209687499831</v>
      </c>
      <c r="T208" s="51">
        <f t="shared" ca="1" si="27"/>
        <v>1</v>
      </c>
      <c r="U208" s="35" cm="1">
        <f t="array" aca="1" ref="U208" ca="1">IF(ROUND(ROUND(T208,2)-T208,4)=0,_xlfn.XLOOKUP(T208,INDIRECT($A$4&amp;"!$G$41:$G$141"),INDIRECT($A$4&amp;"!$A$41:$A$141"),0,1,1),IF(T208&gt;=1,0,(ROUNDUP(T208,2)-T208)*100*_xlfn.XLOOKUP(T208,INDIRECT($A$4&amp;"!$G$41:$G$141"),INDIRECT($A$4&amp;"!$A$41:$A$141"),0,-1,-1)+(T208-ROUNDDOWN(T208,2))*100*_xlfn.XLOOKUP(T208,INDIRECT($A$4&amp;"!$G$41:$G$141"),INDIRECT($A$4&amp;"!$A$41:$A$141"),0,1,1)))</f>
        <v>0.79999999999999971</v>
      </c>
      <c r="V208" s="66">
        <f t="shared" ca="1" si="28"/>
        <v>299.99999999999994</v>
      </c>
    </row>
    <row r="209" spans="1:22" x14ac:dyDescent="0.35">
      <c r="A209" s="32">
        <f t="shared" si="29"/>
        <v>46670</v>
      </c>
      <c r="B209" s="65" cm="1">
        <f t="array" aca="1" ref="B209" ca="1">_xlfn.XLOOKUP(A209,INDIRECT($A$5&amp;"!$AJ$41:$AJ$406"),INDIRECT($A$5&amp;"!$AK$41:$AK$406"))*SUM($F$3:$I$3)</f>
        <v>0</v>
      </c>
      <c r="C209" s="65" cm="1">
        <f t="array" aca="1" ref="C209" ca="1">_xlfn.XLOOKUP(A209,INDIRECT($A$5&amp;"!$AJ$41:$AJ$406"),INDIRECT($A$5&amp;"!$AL$41:$AL$406"))*SUM($F$3:$I$3)</f>
        <v>45</v>
      </c>
      <c r="D209" s="65" cm="1">
        <f t="array" aca="1" ref="D209" ca="1">_xlfn.XLOOKUP(A209,INDIRECT($A$5&amp;"!$AJ$41:$AJ$406"),INDIRECT($A$5&amp;"!$AO$41:$AO$406"))*SUM($F$3:$I$3)</f>
        <v>45</v>
      </c>
      <c r="E209" s="34" cm="1">
        <f t="array" ref="E209">SUMPRODUCT(('PT Storengy'!$B$8:$I$372)*('PT Storengy'!$A$8:$A$372=$A209)*('PT Storengy'!$B$5:$I$5=$A$6)*('PT Storengy'!$B$7:$I$7=$A$7))</f>
        <v>0.05</v>
      </c>
      <c r="F209" s="107">
        <f t="shared" ref="F209:F231" ca="1" si="30">F208+I209/1000</f>
        <v>45</v>
      </c>
      <c r="G209" s="51">
        <f t="shared" ca="1" si="23"/>
        <v>1</v>
      </c>
      <c r="H209" s="35" cm="1">
        <f t="array" aca="1" ref="H209" ca="1">IF(ROUND(ROUND(G209,2)-G209,4)=0,_xlfn.XLOOKUP(G209,INDIRECT($A$4&amp;"!$G$41:$G$141"),INDIRECT($A$4&amp;"!$A$41:$A$141"),0,1,1),IF(G209&gt;=1,0,(ROUNDUP(G209,2)-G209)*100*_xlfn.XLOOKUP(G209,INDIRECT($A$4&amp;"!$G$41:$G$141"),INDIRECT($A$4&amp;"!$A$41:$A$141"),0,-1,-1)+(G209-ROUNDDOWN(G209,2))*100*_xlfn.XLOOKUP(G209,INDIRECT($A$4&amp;"!$G$41:$G$141"),INDIRECT($A$4&amp;"!$A$41:$A$141"),0,1,1)))</f>
        <v>0.79999999999999971</v>
      </c>
      <c r="I209" s="66">
        <f t="shared" ca="1" si="24"/>
        <v>0</v>
      </c>
      <c r="J209" s="106" cm="1">
        <f t="array" aca="1" ref="J209" ca="1">IF(COUNTIFS('PTC NaTran'!$K$7:$K$15996,"",'PTC NaTran'!$A$7:$A$15996,J$16,'PTC NaTran'!$D$7:$D$15996,$A209,'PTC NaTran'!$C$7:$C$15996,"DEL")&gt;0,J$14,SUMIFS('PTC NaTran'!$K$7:$K$15996,'PTC NaTran'!$A$7:$A$15996,J$16,'PTC NaTran'!$D$7:$D$15996,$A209,'PTC NaTran'!$C$7:$C$15996,"DEL")*1.0026*$F$4/INDIRECT($A$4&amp;"!D9"))</f>
        <v>290.75400000000002</v>
      </c>
      <c r="K209" s="106" cm="1">
        <f t="array" aca="1" ref="K209" ca="1">IF(COUNTIFS('PTC NaTran'!$K$7:$K$15996,"",'PTC NaTran'!$A$7:$A$15996,K$16,'PTC NaTran'!$D$7:$D$15996,$A209,'PTC NaTran'!$C$7:$C$15996,"DEL")&gt;0,K$14,SUMIFS('PTC NaTran'!$K$7:$K$15996,'PTC NaTran'!$A$7:$A$15996,K$16,'PTC NaTran'!$D$7:$D$15996,$A209,'PTC NaTran'!$C$7:$C$15996,"DEL")*1.0026*$F$4/INDIRECT($A$4&amp;"!D9"))</f>
        <v>375.00000000000006</v>
      </c>
      <c r="L209" s="107">
        <f t="shared" ref="L209:L231" ca="1" si="31">L208+O209/1000</f>
        <v>45</v>
      </c>
      <c r="M209" s="51">
        <f t="shared" ca="1" si="25"/>
        <v>1</v>
      </c>
      <c r="N209" s="35" cm="1">
        <f t="array" aca="1" ref="N209" ca="1">IF(ROUND(ROUND(M209,2)-M209,4)=0,_xlfn.XLOOKUP(M209,INDIRECT($A$4&amp;"!$G$41:$G$141"),INDIRECT($A$4&amp;"!$A$41:$A$141"),0,1,1),IF(M209&gt;=1,0,(ROUNDUP(M209,2)-M209)*100*_xlfn.XLOOKUP(M209,INDIRECT($A$4&amp;"!$G$41:$G$141"),INDIRECT($A$4&amp;"!$A$41:$A$141"),0,-1,-1)+(M209-ROUNDDOWN(M209,2))*100*_xlfn.XLOOKUP(M209,INDIRECT($A$4&amp;"!$G$41:$G$141"),INDIRECT($A$4&amp;"!$A$41:$A$141"),0,1,1)))</f>
        <v>0.79999999999999971</v>
      </c>
      <c r="O209" s="66">
        <f t="shared" ca="1" si="26"/>
        <v>0</v>
      </c>
      <c r="S209" s="107">
        <f t="shared" ref="S209:S231" ca="1" si="32">S208+V209/1000</f>
        <v>64.502209687499828</v>
      </c>
      <c r="T209" s="51">
        <f t="shared" ca="1" si="27"/>
        <v>1</v>
      </c>
      <c r="U209" s="35" cm="1">
        <f t="array" aca="1" ref="U209" ca="1">IF(ROUND(ROUND(T209,2)-T209,4)=0,_xlfn.XLOOKUP(T209,INDIRECT($A$4&amp;"!$G$41:$G$141"),INDIRECT($A$4&amp;"!$A$41:$A$141"),0,1,1),IF(T209&gt;=1,0,(ROUNDUP(T209,2)-T209)*100*_xlfn.XLOOKUP(T209,INDIRECT($A$4&amp;"!$G$41:$G$141"),INDIRECT($A$4&amp;"!$A$41:$A$141"),0,-1,-1)+(T209-ROUNDDOWN(T209,2))*100*_xlfn.XLOOKUP(T209,INDIRECT($A$4&amp;"!$G$41:$G$141"),INDIRECT($A$4&amp;"!$A$41:$A$141"),0,1,1)))</f>
        <v>0.79999999999999971</v>
      </c>
      <c r="V209" s="66">
        <f t="shared" ca="1" si="28"/>
        <v>299.99999999999994</v>
      </c>
    </row>
    <row r="210" spans="1:22" x14ac:dyDescent="0.35">
      <c r="A210" s="32">
        <f t="shared" si="29"/>
        <v>46671</v>
      </c>
      <c r="B210" s="65" cm="1">
        <f t="array" aca="1" ref="B210" ca="1">_xlfn.XLOOKUP(A210,INDIRECT($A$5&amp;"!$AJ$41:$AJ$406"),INDIRECT($A$5&amp;"!$AK$41:$AK$406"))*SUM($F$3:$I$3)</f>
        <v>0</v>
      </c>
      <c r="C210" s="65" cm="1">
        <f t="array" aca="1" ref="C210" ca="1">_xlfn.XLOOKUP(A210,INDIRECT($A$5&amp;"!$AJ$41:$AJ$406"),INDIRECT($A$5&amp;"!$AL$41:$AL$406"))*SUM($F$3:$I$3)</f>
        <v>45</v>
      </c>
      <c r="D210" s="65" cm="1">
        <f t="array" aca="1" ref="D210" ca="1">_xlfn.XLOOKUP(A210,INDIRECT($A$5&amp;"!$AJ$41:$AJ$406"),INDIRECT($A$5&amp;"!$AO$41:$AO$406"))*SUM($F$3:$I$3)</f>
        <v>45</v>
      </c>
      <c r="E210" s="34" cm="1">
        <f t="array" ref="E210">SUMPRODUCT(('PT Storengy'!$B$8:$I$372)*('PT Storengy'!$A$8:$A$372=$A210)*('PT Storengy'!$B$5:$I$5=$A$6)*('PT Storengy'!$B$7:$I$7=$A$7))</f>
        <v>0.35</v>
      </c>
      <c r="F210" s="107">
        <f t="shared" ca="1" si="30"/>
        <v>45</v>
      </c>
      <c r="G210" s="51">
        <f t="shared" ref="G210:G231" ca="1" si="33">ROUND(F209/SUM($F$3,$G$3,$H$3,$I$3),5)</f>
        <v>1</v>
      </c>
      <c r="H210" s="35" cm="1">
        <f t="array" aca="1" ref="H210" ca="1">IF(ROUND(ROUND(G210,2)-G210,4)=0,_xlfn.XLOOKUP(G210,INDIRECT($A$4&amp;"!$G$41:$G$141"),INDIRECT($A$4&amp;"!$A$41:$A$141"),0,1,1),IF(G210&gt;=1,0,(ROUNDUP(G210,2)-G210)*100*_xlfn.XLOOKUP(G210,INDIRECT($A$4&amp;"!$G$41:$G$141"),INDIRECT($A$4&amp;"!$A$41:$A$141"),0,-1,-1)+(G210-ROUNDDOWN(G210,2))*100*_xlfn.XLOOKUP(G210,INDIRECT($A$4&amp;"!$G$41:$G$141"),INDIRECT($A$4&amp;"!$A$41:$A$141"),0,1,1)))</f>
        <v>0.79999999999999971</v>
      </c>
      <c r="I210" s="66">
        <f t="shared" ref="I210:I231" ca="1" si="34">IF(F209*1000+$F$4*(1-$E210)*H210&gt;$D210*1000,D210*1000-F209*1000,$F$4*(1-$E210)*H210)</f>
        <v>0</v>
      </c>
      <c r="J210" s="106" cm="1">
        <f t="array" aca="1" ref="J210" ca="1">IF(COUNTIFS('PTC NaTran'!$K$7:$K$15996,"",'PTC NaTran'!$A$7:$A$15996,J$16,'PTC NaTran'!$D$7:$D$15996,$A210,'PTC NaTran'!$C$7:$C$15996,"DEL")&gt;0,J$14,SUMIFS('PTC NaTran'!$K$7:$K$15996,'PTC NaTran'!$A$7:$A$15996,J$16,'PTC NaTran'!$D$7:$D$15996,$A210,'PTC NaTran'!$C$7:$C$15996,"DEL")*1.0026*$F$4/INDIRECT($A$4&amp;"!D9"))</f>
        <v>290.75400000000002</v>
      </c>
      <c r="K210" s="106" cm="1">
        <f t="array" aca="1" ref="K210" ca="1">IF(COUNTIFS('PTC NaTran'!$K$7:$K$15996,"",'PTC NaTran'!$A$7:$A$15996,K$16,'PTC NaTran'!$D$7:$D$15996,$A210,'PTC NaTran'!$C$7:$C$15996,"DEL")&gt;0,K$14,SUMIFS('PTC NaTran'!$K$7:$K$15996,'PTC NaTran'!$A$7:$A$15996,K$16,'PTC NaTran'!$D$7:$D$15996,$A210,'PTC NaTran'!$C$7:$C$15996,"DEL")*1.0026*$F$4/INDIRECT($A$4&amp;"!D9"))</f>
        <v>297.77220000000005</v>
      </c>
      <c r="L210" s="107">
        <f t="shared" ca="1" si="31"/>
        <v>45</v>
      </c>
      <c r="M210" s="51">
        <f t="shared" ref="M210:M231" ca="1" si="35">ROUND(L209/SUM($F$3,$G$3,$H$3,$I$3),5)</f>
        <v>1</v>
      </c>
      <c r="N210" s="35" cm="1">
        <f t="array" aca="1" ref="N210" ca="1">IF(ROUND(ROUND(M210,2)-M210,4)=0,_xlfn.XLOOKUP(M210,INDIRECT($A$4&amp;"!$G$41:$G$141"),INDIRECT($A$4&amp;"!$A$41:$A$141"),0,1,1),IF(M210&gt;=1,0,(ROUNDUP(M210,2)-M210)*100*_xlfn.XLOOKUP(M210,INDIRECT($A$4&amp;"!$G$41:$G$141"),INDIRECT($A$4&amp;"!$A$41:$A$141"),0,-1,-1)+(M210-ROUNDDOWN(M210,2))*100*_xlfn.XLOOKUP(M210,INDIRECT($A$4&amp;"!$G$41:$G$141"),INDIRECT($A$4&amp;"!$A$41:$A$141"),0,1,1)))</f>
        <v>0.79999999999999971</v>
      </c>
      <c r="O210" s="66">
        <f t="shared" ref="O210:O231" ca="1" si="36">IF(L209*1000+MIN(J210,K210,$F$4*(1-$E210)*N210)&gt;$D210*1000,$D210*1000-L209*1000,MIN(J210,K210,$F$4*(1-$E210)*N210))</f>
        <v>0</v>
      </c>
      <c r="S210" s="107">
        <f t="shared" ca="1" si="32"/>
        <v>64.802209687499825</v>
      </c>
      <c r="T210" s="51">
        <f t="shared" ref="T210:T231" ca="1" si="37">MIN(ROUND(S209/SUM($F$3,$G$3,$H$3,$I$3),5),1)</f>
        <v>1</v>
      </c>
      <c r="U210" s="35" cm="1">
        <f t="array" aca="1" ref="U210" ca="1">IF(ROUND(ROUND(T210,2)-T210,4)=0,_xlfn.XLOOKUP(T210,INDIRECT($A$4&amp;"!$G$41:$G$141"),INDIRECT($A$4&amp;"!$A$41:$A$141"),0,1,1),IF(T210&gt;=1,0,(ROUNDUP(T210,2)-T210)*100*_xlfn.XLOOKUP(T210,INDIRECT($A$4&amp;"!$G$41:$G$141"),INDIRECT($A$4&amp;"!$A$41:$A$141"),0,-1,-1)+(T210-ROUNDDOWN(T210,2))*100*_xlfn.XLOOKUP(T210,INDIRECT($A$4&amp;"!$G$41:$G$141"),INDIRECT($A$4&amp;"!$A$41:$A$141"),0,1,1)))</f>
        <v>0.79999999999999971</v>
      </c>
      <c r="V210" s="66">
        <f t="shared" ref="V210:V231" ca="1" si="38">$F$4*(1)*U210</f>
        <v>299.99999999999994</v>
      </c>
    </row>
    <row r="211" spans="1:22" x14ac:dyDescent="0.35">
      <c r="A211" s="32">
        <f t="shared" ref="A211:A231" si="39">A210+1</f>
        <v>46672</v>
      </c>
      <c r="B211" s="65" cm="1">
        <f t="array" aca="1" ref="B211" ca="1">_xlfn.XLOOKUP(A211,INDIRECT($A$5&amp;"!$AJ$41:$AJ$406"),INDIRECT($A$5&amp;"!$AK$41:$AK$406"))*SUM($F$3:$I$3)</f>
        <v>0</v>
      </c>
      <c r="C211" s="65" cm="1">
        <f t="array" aca="1" ref="C211" ca="1">_xlfn.XLOOKUP(A211,INDIRECT($A$5&amp;"!$AJ$41:$AJ$406"),INDIRECT($A$5&amp;"!$AL$41:$AL$406"))*SUM($F$3:$I$3)</f>
        <v>45</v>
      </c>
      <c r="D211" s="65" cm="1">
        <f t="array" aca="1" ref="D211" ca="1">_xlfn.XLOOKUP(A211,INDIRECT($A$5&amp;"!$AJ$41:$AJ$406"),INDIRECT($A$5&amp;"!$AO$41:$AO$406"))*SUM($F$3:$I$3)</f>
        <v>45</v>
      </c>
      <c r="E211" s="34" cm="1">
        <f t="array" ref="E211">SUMPRODUCT(('PT Storengy'!$B$8:$I$372)*('PT Storengy'!$A$8:$A$372=$A211)*('PT Storengy'!$B$5:$I$5=$A$6)*('PT Storengy'!$B$7:$I$7=$A$7))</f>
        <v>0.35</v>
      </c>
      <c r="F211" s="107">
        <f t="shared" ca="1" si="30"/>
        <v>45</v>
      </c>
      <c r="G211" s="51">
        <f t="shared" ca="1" si="33"/>
        <v>1</v>
      </c>
      <c r="H211" s="35" cm="1">
        <f t="array" aca="1" ref="H211" ca="1">IF(ROUND(ROUND(G211,2)-G211,4)=0,_xlfn.XLOOKUP(G211,INDIRECT($A$4&amp;"!$G$41:$G$141"),INDIRECT($A$4&amp;"!$A$41:$A$141"),0,1,1),IF(G211&gt;=1,0,(ROUNDUP(G211,2)-G211)*100*_xlfn.XLOOKUP(G211,INDIRECT($A$4&amp;"!$G$41:$G$141"),INDIRECT($A$4&amp;"!$A$41:$A$141"),0,-1,-1)+(G211-ROUNDDOWN(G211,2))*100*_xlfn.XLOOKUP(G211,INDIRECT($A$4&amp;"!$G$41:$G$141"),INDIRECT($A$4&amp;"!$A$41:$A$141"),0,1,1)))</f>
        <v>0.79999999999999971</v>
      </c>
      <c r="I211" s="66">
        <f t="shared" ca="1" si="34"/>
        <v>0</v>
      </c>
      <c r="J211" s="106" cm="1">
        <f t="array" aca="1" ref="J211" ca="1">IF(COUNTIFS('PTC NaTran'!$K$7:$K$15996,"",'PTC NaTran'!$A$7:$A$15996,J$16,'PTC NaTran'!$D$7:$D$15996,$A211,'PTC NaTran'!$C$7:$C$15996,"DEL")&gt;0,J$14,SUMIFS('PTC NaTran'!$K$7:$K$15996,'PTC NaTran'!$A$7:$A$15996,J$16,'PTC NaTran'!$D$7:$D$15996,$A211,'PTC NaTran'!$C$7:$C$15996,"DEL")*1.0026*$F$4/INDIRECT($A$4&amp;"!D9"))</f>
        <v>290.75400000000002</v>
      </c>
      <c r="K211" s="106" cm="1">
        <f t="array" aca="1" ref="K211" ca="1">IF(COUNTIFS('PTC NaTran'!$K$7:$K$15996,"",'PTC NaTran'!$A$7:$A$15996,K$16,'PTC NaTran'!$D$7:$D$15996,$A211,'PTC NaTran'!$C$7:$C$15996,"DEL")&gt;0,K$14,SUMIFS('PTC NaTran'!$K$7:$K$15996,'PTC NaTran'!$A$7:$A$15996,K$16,'PTC NaTran'!$D$7:$D$15996,$A211,'PTC NaTran'!$C$7:$C$15996,"DEL")*1.0026*$F$4/INDIRECT($A$4&amp;"!D9"))</f>
        <v>297.77220000000005</v>
      </c>
      <c r="L211" s="107">
        <f t="shared" ca="1" si="31"/>
        <v>45</v>
      </c>
      <c r="M211" s="51">
        <f t="shared" ca="1" si="35"/>
        <v>1</v>
      </c>
      <c r="N211" s="35" cm="1">
        <f t="array" aca="1" ref="N211" ca="1">IF(ROUND(ROUND(M211,2)-M211,4)=0,_xlfn.XLOOKUP(M211,INDIRECT($A$4&amp;"!$G$41:$G$141"),INDIRECT($A$4&amp;"!$A$41:$A$141"),0,1,1),IF(M211&gt;=1,0,(ROUNDUP(M211,2)-M211)*100*_xlfn.XLOOKUP(M211,INDIRECT($A$4&amp;"!$G$41:$G$141"),INDIRECT($A$4&amp;"!$A$41:$A$141"),0,-1,-1)+(M211-ROUNDDOWN(M211,2))*100*_xlfn.XLOOKUP(M211,INDIRECT($A$4&amp;"!$G$41:$G$141"),INDIRECT($A$4&amp;"!$A$41:$A$141"),0,1,1)))</f>
        <v>0.79999999999999971</v>
      </c>
      <c r="O211" s="66">
        <f t="shared" ca="1" si="36"/>
        <v>0</v>
      </c>
      <c r="S211" s="107">
        <f t="shared" ca="1" si="32"/>
        <v>65.102209687499823</v>
      </c>
      <c r="T211" s="51">
        <f t="shared" ca="1" si="37"/>
        <v>1</v>
      </c>
      <c r="U211" s="35" cm="1">
        <f t="array" aca="1" ref="U211" ca="1">IF(ROUND(ROUND(T211,2)-T211,4)=0,_xlfn.XLOOKUP(T211,INDIRECT($A$4&amp;"!$G$41:$G$141"),INDIRECT($A$4&amp;"!$A$41:$A$141"),0,1,1),IF(T211&gt;=1,0,(ROUNDUP(T211,2)-T211)*100*_xlfn.XLOOKUP(T211,INDIRECT($A$4&amp;"!$G$41:$G$141"),INDIRECT($A$4&amp;"!$A$41:$A$141"),0,-1,-1)+(T211-ROUNDDOWN(T211,2))*100*_xlfn.XLOOKUP(T211,INDIRECT($A$4&amp;"!$G$41:$G$141"),INDIRECT($A$4&amp;"!$A$41:$A$141"),0,1,1)))</f>
        <v>0.79999999999999971</v>
      </c>
      <c r="V211" s="66">
        <f t="shared" ca="1" si="38"/>
        <v>299.99999999999994</v>
      </c>
    </row>
    <row r="212" spans="1:22" x14ac:dyDescent="0.35">
      <c r="A212" s="32">
        <f t="shared" si="39"/>
        <v>46673</v>
      </c>
      <c r="B212" s="65" cm="1">
        <f t="array" aca="1" ref="B212" ca="1">_xlfn.XLOOKUP(A212,INDIRECT($A$5&amp;"!$AJ$41:$AJ$406"),INDIRECT($A$5&amp;"!$AK$41:$AK$406"))*SUM($F$3:$I$3)</f>
        <v>0</v>
      </c>
      <c r="C212" s="65" cm="1">
        <f t="array" aca="1" ref="C212" ca="1">_xlfn.XLOOKUP(A212,INDIRECT($A$5&amp;"!$AJ$41:$AJ$406"),INDIRECT($A$5&amp;"!$AL$41:$AL$406"))*SUM($F$3:$I$3)</f>
        <v>45</v>
      </c>
      <c r="D212" s="65" cm="1">
        <f t="array" aca="1" ref="D212" ca="1">_xlfn.XLOOKUP(A212,INDIRECT($A$5&amp;"!$AJ$41:$AJ$406"),INDIRECT($A$5&amp;"!$AO$41:$AO$406"))*SUM($F$3:$I$3)</f>
        <v>45</v>
      </c>
      <c r="E212" s="34" cm="1">
        <f t="array" ref="E212">SUMPRODUCT(('PT Storengy'!$B$8:$I$372)*('PT Storengy'!$A$8:$A$372=$A212)*('PT Storengy'!$B$5:$I$5=$A$6)*('PT Storengy'!$B$7:$I$7=$A$7))</f>
        <v>0.35</v>
      </c>
      <c r="F212" s="107">
        <f t="shared" ca="1" si="30"/>
        <v>45</v>
      </c>
      <c r="G212" s="51">
        <f t="shared" ca="1" si="33"/>
        <v>1</v>
      </c>
      <c r="H212" s="35" cm="1">
        <f t="array" aca="1" ref="H212" ca="1">IF(ROUND(ROUND(G212,2)-G212,4)=0,_xlfn.XLOOKUP(G212,INDIRECT($A$4&amp;"!$G$41:$G$141"),INDIRECT($A$4&amp;"!$A$41:$A$141"),0,1,1),IF(G212&gt;=1,0,(ROUNDUP(G212,2)-G212)*100*_xlfn.XLOOKUP(G212,INDIRECT($A$4&amp;"!$G$41:$G$141"),INDIRECT($A$4&amp;"!$A$41:$A$141"),0,-1,-1)+(G212-ROUNDDOWN(G212,2))*100*_xlfn.XLOOKUP(G212,INDIRECT($A$4&amp;"!$G$41:$G$141"),INDIRECT($A$4&amp;"!$A$41:$A$141"),0,1,1)))</f>
        <v>0.79999999999999971</v>
      </c>
      <c r="I212" s="66">
        <f t="shared" ca="1" si="34"/>
        <v>0</v>
      </c>
      <c r="J212" s="106" cm="1">
        <f t="array" aca="1" ref="J212" ca="1">IF(COUNTIFS('PTC NaTran'!$K$7:$K$15996,"",'PTC NaTran'!$A$7:$A$15996,J$16,'PTC NaTran'!$D$7:$D$15996,$A212,'PTC NaTran'!$C$7:$C$15996,"DEL")&gt;0,J$14,SUMIFS('PTC NaTran'!$K$7:$K$15996,'PTC NaTran'!$A$7:$A$15996,J$16,'PTC NaTran'!$D$7:$D$15996,$A212,'PTC NaTran'!$C$7:$C$15996,"DEL")*1.0026*$F$4/INDIRECT($A$4&amp;"!D9"))</f>
        <v>290.75400000000002</v>
      </c>
      <c r="K212" s="106" cm="1">
        <f t="array" aca="1" ref="K212" ca="1">IF(COUNTIFS('PTC NaTran'!$K$7:$K$15996,"",'PTC NaTran'!$A$7:$A$15996,K$16,'PTC NaTran'!$D$7:$D$15996,$A212,'PTC NaTran'!$C$7:$C$15996,"DEL")&gt;0,K$14,SUMIFS('PTC NaTran'!$K$7:$K$15996,'PTC NaTran'!$A$7:$A$15996,K$16,'PTC NaTran'!$D$7:$D$15996,$A212,'PTC NaTran'!$C$7:$C$15996,"DEL")*1.0026*$F$4/INDIRECT($A$4&amp;"!D9"))</f>
        <v>297.77220000000005</v>
      </c>
      <c r="L212" s="107">
        <f t="shared" ca="1" si="31"/>
        <v>45</v>
      </c>
      <c r="M212" s="51">
        <f t="shared" ca="1" si="35"/>
        <v>1</v>
      </c>
      <c r="N212" s="35" cm="1">
        <f t="array" aca="1" ref="N212" ca="1">IF(ROUND(ROUND(M212,2)-M212,4)=0,_xlfn.XLOOKUP(M212,INDIRECT($A$4&amp;"!$G$41:$G$141"),INDIRECT($A$4&amp;"!$A$41:$A$141"),0,1,1),IF(M212&gt;=1,0,(ROUNDUP(M212,2)-M212)*100*_xlfn.XLOOKUP(M212,INDIRECT($A$4&amp;"!$G$41:$G$141"),INDIRECT($A$4&amp;"!$A$41:$A$141"),0,-1,-1)+(M212-ROUNDDOWN(M212,2))*100*_xlfn.XLOOKUP(M212,INDIRECT($A$4&amp;"!$G$41:$G$141"),INDIRECT($A$4&amp;"!$A$41:$A$141"),0,1,1)))</f>
        <v>0.79999999999999971</v>
      </c>
      <c r="O212" s="66">
        <f t="shared" ca="1" si="36"/>
        <v>0</v>
      </c>
      <c r="S212" s="107">
        <f t="shared" ca="1" si="32"/>
        <v>65.40220968749982</v>
      </c>
      <c r="T212" s="51">
        <f t="shared" ca="1" si="37"/>
        <v>1</v>
      </c>
      <c r="U212" s="35" cm="1">
        <f t="array" aca="1" ref="U212" ca="1">IF(ROUND(ROUND(T212,2)-T212,4)=0,_xlfn.XLOOKUP(T212,INDIRECT($A$4&amp;"!$G$41:$G$141"),INDIRECT($A$4&amp;"!$A$41:$A$141"),0,1,1),IF(T212&gt;=1,0,(ROUNDUP(T212,2)-T212)*100*_xlfn.XLOOKUP(T212,INDIRECT($A$4&amp;"!$G$41:$G$141"),INDIRECT($A$4&amp;"!$A$41:$A$141"),0,-1,-1)+(T212-ROUNDDOWN(T212,2))*100*_xlfn.XLOOKUP(T212,INDIRECT($A$4&amp;"!$G$41:$G$141"),INDIRECT($A$4&amp;"!$A$41:$A$141"),0,1,1)))</f>
        <v>0.79999999999999971</v>
      </c>
      <c r="V212" s="66">
        <f t="shared" ca="1" si="38"/>
        <v>299.99999999999994</v>
      </c>
    </row>
    <row r="213" spans="1:22" x14ac:dyDescent="0.35">
      <c r="A213" s="32">
        <f t="shared" si="39"/>
        <v>46674</v>
      </c>
      <c r="B213" s="65" cm="1">
        <f t="array" aca="1" ref="B213" ca="1">_xlfn.XLOOKUP(A213,INDIRECT($A$5&amp;"!$AJ$41:$AJ$406"),INDIRECT($A$5&amp;"!$AK$41:$AK$406"))*SUM($F$3:$I$3)</f>
        <v>0</v>
      </c>
      <c r="C213" s="65" cm="1">
        <f t="array" aca="1" ref="C213" ca="1">_xlfn.XLOOKUP(A213,INDIRECT($A$5&amp;"!$AJ$41:$AJ$406"),INDIRECT($A$5&amp;"!$AL$41:$AL$406"))*SUM($F$3:$I$3)</f>
        <v>45</v>
      </c>
      <c r="D213" s="65" cm="1">
        <f t="array" aca="1" ref="D213" ca="1">_xlfn.XLOOKUP(A213,INDIRECT($A$5&amp;"!$AJ$41:$AJ$406"),INDIRECT($A$5&amp;"!$AO$41:$AO$406"))*SUM($F$3:$I$3)</f>
        <v>45</v>
      </c>
      <c r="E213" s="34" cm="1">
        <f t="array" ref="E213">SUMPRODUCT(('PT Storengy'!$B$8:$I$372)*('PT Storengy'!$A$8:$A$372=$A213)*('PT Storengy'!$B$5:$I$5=$A$6)*('PT Storengy'!$B$7:$I$7=$A$7))</f>
        <v>0.35</v>
      </c>
      <c r="F213" s="107">
        <f t="shared" ca="1" si="30"/>
        <v>45</v>
      </c>
      <c r="G213" s="51">
        <f t="shared" ca="1" si="33"/>
        <v>1</v>
      </c>
      <c r="H213" s="35" cm="1">
        <f t="array" aca="1" ref="H213" ca="1">IF(ROUND(ROUND(G213,2)-G213,4)=0,_xlfn.XLOOKUP(G213,INDIRECT($A$4&amp;"!$G$41:$G$141"),INDIRECT($A$4&amp;"!$A$41:$A$141"),0,1,1),IF(G213&gt;=1,0,(ROUNDUP(G213,2)-G213)*100*_xlfn.XLOOKUP(G213,INDIRECT($A$4&amp;"!$G$41:$G$141"),INDIRECT($A$4&amp;"!$A$41:$A$141"),0,-1,-1)+(G213-ROUNDDOWN(G213,2))*100*_xlfn.XLOOKUP(G213,INDIRECT($A$4&amp;"!$G$41:$G$141"),INDIRECT($A$4&amp;"!$A$41:$A$141"),0,1,1)))</f>
        <v>0.79999999999999971</v>
      </c>
      <c r="I213" s="66">
        <f t="shared" ca="1" si="34"/>
        <v>0</v>
      </c>
      <c r="J213" s="106" cm="1">
        <f t="array" aca="1" ref="J213" ca="1">IF(COUNTIFS('PTC NaTran'!$K$7:$K$15996,"",'PTC NaTran'!$A$7:$A$15996,J$16,'PTC NaTran'!$D$7:$D$15996,$A213,'PTC NaTran'!$C$7:$C$15996,"DEL")&gt;0,J$14,SUMIFS('PTC NaTran'!$K$7:$K$15996,'PTC NaTran'!$A$7:$A$15996,J$16,'PTC NaTran'!$D$7:$D$15996,$A213,'PTC NaTran'!$C$7:$C$15996,"DEL")*1.0026*$F$4/INDIRECT($A$4&amp;"!D9"))</f>
        <v>290.75400000000002</v>
      </c>
      <c r="K213" s="106" cm="1">
        <f t="array" aca="1" ref="K213" ca="1">IF(COUNTIFS('PTC NaTran'!$K$7:$K$15996,"",'PTC NaTran'!$A$7:$A$15996,K$16,'PTC NaTran'!$D$7:$D$15996,$A213,'PTC NaTran'!$C$7:$C$15996,"DEL")&gt;0,K$14,SUMIFS('PTC NaTran'!$K$7:$K$15996,'PTC NaTran'!$A$7:$A$15996,K$16,'PTC NaTran'!$D$7:$D$15996,$A213,'PTC NaTran'!$C$7:$C$15996,"DEL")*1.0026*$F$4/INDIRECT($A$4&amp;"!D9"))</f>
        <v>297.77220000000005</v>
      </c>
      <c r="L213" s="107">
        <f t="shared" ca="1" si="31"/>
        <v>45</v>
      </c>
      <c r="M213" s="51">
        <f t="shared" ca="1" si="35"/>
        <v>1</v>
      </c>
      <c r="N213" s="35" cm="1">
        <f t="array" aca="1" ref="N213" ca="1">IF(ROUND(ROUND(M213,2)-M213,4)=0,_xlfn.XLOOKUP(M213,INDIRECT($A$4&amp;"!$G$41:$G$141"),INDIRECT($A$4&amp;"!$A$41:$A$141"),0,1,1),IF(M213&gt;=1,0,(ROUNDUP(M213,2)-M213)*100*_xlfn.XLOOKUP(M213,INDIRECT($A$4&amp;"!$G$41:$G$141"),INDIRECT($A$4&amp;"!$A$41:$A$141"),0,-1,-1)+(M213-ROUNDDOWN(M213,2))*100*_xlfn.XLOOKUP(M213,INDIRECT($A$4&amp;"!$G$41:$G$141"),INDIRECT($A$4&amp;"!$A$41:$A$141"),0,1,1)))</f>
        <v>0.79999999999999971</v>
      </c>
      <c r="O213" s="66">
        <f t="shared" ca="1" si="36"/>
        <v>0</v>
      </c>
      <c r="S213" s="107">
        <f t="shared" ca="1" si="32"/>
        <v>65.702209687499817</v>
      </c>
      <c r="T213" s="51">
        <f t="shared" ca="1" si="37"/>
        <v>1</v>
      </c>
      <c r="U213" s="35" cm="1">
        <f t="array" aca="1" ref="U213" ca="1">IF(ROUND(ROUND(T213,2)-T213,4)=0,_xlfn.XLOOKUP(T213,INDIRECT($A$4&amp;"!$G$41:$G$141"),INDIRECT($A$4&amp;"!$A$41:$A$141"),0,1,1),IF(T213&gt;=1,0,(ROUNDUP(T213,2)-T213)*100*_xlfn.XLOOKUP(T213,INDIRECT($A$4&amp;"!$G$41:$G$141"),INDIRECT($A$4&amp;"!$A$41:$A$141"),0,-1,-1)+(T213-ROUNDDOWN(T213,2))*100*_xlfn.XLOOKUP(T213,INDIRECT($A$4&amp;"!$G$41:$G$141"),INDIRECT($A$4&amp;"!$A$41:$A$141"),0,1,1)))</f>
        <v>0.79999999999999971</v>
      </c>
      <c r="V213" s="66">
        <f t="shared" ca="1" si="38"/>
        <v>299.99999999999994</v>
      </c>
    </row>
    <row r="214" spans="1:22" x14ac:dyDescent="0.35">
      <c r="A214" s="32">
        <f t="shared" si="39"/>
        <v>46675</v>
      </c>
      <c r="B214" s="65" cm="1">
        <f t="array" aca="1" ref="B214" ca="1">_xlfn.XLOOKUP(A214,INDIRECT($A$5&amp;"!$AJ$41:$AJ$406"),INDIRECT($A$5&amp;"!$AK$41:$AK$406"))*SUM($F$3:$I$3)</f>
        <v>0</v>
      </c>
      <c r="C214" s="65" cm="1">
        <f t="array" aca="1" ref="C214" ca="1">_xlfn.XLOOKUP(A214,INDIRECT($A$5&amp;"!$AJ$41:$AJ$406"),INDIRECT($A$5&amp;"!$AL$41:$AL$406"))*SUM($F$3:$I$3)</f>
        <v>45</v>
      </c>
      <c r="D214" s="65" cm="1">
        <f t="array" aca="1" ref="D214" ca="1">_xlfn.XLOOKUP(A214,INDIRECT($A$5&amp;"!$AJ$41:$AJ$406"),INDIRECT($A$5&amp;"!$AO$41:$AO$406"))*SUM($F$3:$I$3)</f>
        <v>45</v>
      </c>
      <c r="E214" s="34" cm="1">
        <f t="array" ref="E214">SUMPRODUCT(('PT Storengy'!$B$8:$I$372)*('PT Storengy'!$A$8:$A$372=$A214)*('PT Storengy'!$B$5:$I$5=$A$6)*('PT Storengy'!$B$7:$I$7=$A$7))</f>
        <v>0.35</v>
      </c>
      <c r="F214" s="107">
        <f t="shared" ca="1" si="30"/>
        <v>45</v>
      </c>
      <c r="G214" s="51">
        <f t="shared" ca="1" si="33"/>
        <v>1</v>
      </c>
      <c r="H214" s="35" cm="1">
        <f t="array" aca="1" ref="H214" ca="1">IF(ROUND(ROUND(G214,2)-G214,4)=0,_xlfn.XLOOKUP(G214,INDIRECT($A$4&amp;"!$G$41:$G$141"),INDIRECT($A$4&amp;"!$A$41:$A$141"),0,1,1),IF(G214&gt;=1,0,(ROUNDUP(G214,2)-G214)*100*_xlfn.XLOOKUP(G214,INDIRECT($A$4&amp;"!$G$41:$G$141"),INDIRECT($A$4&amp;"!$A$41:$A$141"),0,-1,-1)+(G214-ROUNDDOWN(G214,2))*100*_xlfn.XLOOKUP(G214,INDIRECT($A$4&amp;"!$G$41:$G$141"),INDIRECT($A$4&amp;"!$A$41:$A$141"),0,1,1)))</f>
        <v>0.79999999999999971</v>
      </c>
      <c r="I214" s="66">
        <f t="shared" ca="1" si="34"/>
        <v>0</v>
      </c>
      <c r="J214" s="106" cm="1">
        <f t="array" aca="1" ref="J214" ca="1">IF(COUNTIFS('PTC NaTran'!$K$7:$K$15996,"",'PTC NaTran'!$A$7:$A$15996,J$16,'PTC NaTran'!$D$7:$D$15996,$A214,'PTC NaTran'!$C$7:$C$15996,"DEL")&gt;0,J$14,SUMIFS('PTC NaTran'!$K$7:$K$15996,'PTC NaTran'!$A$7:$A$15996,J$16,'PTC NaTran'!$D$7:$D$15996,$A214,'PTC NaTran'!$C$7:$C$15996,"DEL")*1.0026*$F$4/INDIRECT($A$4&amp;"!D9"))</f>
        <v>290.75400000000002</v>
      </c>
      <c r="K214" s="106" cm="1">
        <f t="array" aca="1" ref="K214" ca="1">IF(COUNTIFS('PTC NaTran'!$K$7:$K$15996,"",'PTC NaTran'!$A$7:$A$15996,K$16,'PTC NaTran'!$D$7:$D$15996,$A214,'PTC NaTran'!$C$7:$C$15996,"DEL")&gt;0,K$14,SUMIFS('PTC NaTran'!$K$7:$K$15996,'PTC NaTran'!$A$7:$A$15996,K$16,'PTC NaTran'!$D$7:$D$15996,$A214,'PTC NaTran'!$C$7:$C$15996,"DEL")*1.0026*$F$4/INDIRECT($A$4&amp;"!D9"))</f>
        <v>297.77220000000005</v>
      </c>
      <c r="L214" s="107">
        <f t="shared" ca="1" si="31"/>
        <v>45</v>
      </c>
      <c r="M214" s="51">
        <f t="shared" ca="1" si="35"/>
        <v>1</v>
      </c>
      <c r="N214" s="35" cm="1">
        <f t="array" aca="1" ref="N214" ca="1">IF(ROUND(ROUND(M214,2)-M214,4)=0,_xlfn.XLOOKUP(M214,INDIRECT($A$4&amp;"!$G$41:$G$141"),INDIRECT($A$4&amp;"!$A$41:$A$141"),0,1,1),IF(M214&gt;=1,0,(ROUNDUP(M214,2)-M214)*100*_xlfn.XLOOKUP(M214,INDIRECT($A$4&amp;"!$G$41:$G$141"),INDIRECT($A$4&amp;"!$A$41:$A$141"),0,-1,-1)+(M214-ROUNDDOWN(M214,2))*100*_xlfn.XLOOKUP(M214,INDIRECT($A$4&amp;"!$G$41:$G$141"),INDIRECT($A$4&amp;"!$A$41:$A$141"),0,1,1)))</f>
        <v>0.79999999999999971</v>
      </c>
      <c r="O214" s="66">
        <f t="shared" ca="1" si="36"/>
        <v>0</v>
      </c>
      <c r="S214" s="107">
        <f t="shared" ca="1" si="32"/>
        <v>66.002209687499814</v>
      </c>
      <c r="T214" s="51">
        <f t="shared" ca="1" si="37"/>
        <v>1</v>
      </c>
      <c r="U214" s="35" cm="1">
        <f t="array" aca="1" ref="U214" ca="1">IF(ROUND(ROUND(T214,2)-T214,4)=0,_xlfn.XLOOKUP(T214,INDIRECT($A$4&amp;"!$G$41:$G$141"),INDIRECT($A$4&amp;"!$A$41:$A$141"),0,1,1),IF(T214&gt;=1,0,(ROUNDUP(T214,2)-T214)*100*_xlfn.XLOOKUP(T214,INDIRECT($A$4&amp;"!$G$41:$G$141"),INDIRECT($A$4&amp;"!$A$41:$A$141"),0,-1,-1)+(T214-ROUNDDOWN(T214,2))*100*_xlfn.XLOOKUP(T214,INDIRECT($A$4&amp;"!$G$41:$G$141"),INDIRECT($A$4&amp;"!$A$41:$A$141"),0,1,1)))</f>
        <v>0.79999999999999971</v>
      </c>
      <c r="V214" s="66">
        <f t="shared" ca="1" si="38"/>
        <v>299.99999999999994</v>
      </c>
    </row>
    <row r="215" spans="1:22" x14ac:dyDescent="0.35">
      <c r="A215" s="32">
        <f t="shared" si="39"/>
        <v>46676</v>
      </c>
      <c r="B215" s="65" cm="1">
        <f t="array" aca="1" ref="B215" ca="1">_xlfn.XLOOKUP(A215,INDIRECT($A$5&amp;"!$AJ$41:$AJ$406"),INDIRECT($A$5&amp;"!$AK$41:$AK$406"))*SUM($F$3:$I$3)</f>
        <v>0</v>
      </c>
      <c r="C215" s="65" cm="1">
        <f t="array" aca="1" ref="C215" ca="1">_xlfn.XLOOKUP(A215,INDIRECT($A$5&amp;"!$AJ$41:$AJ$406"),INDIRECT($A$5&amp;"!$AL$41:$AL$406"))*SUM($F$3:$I$3)</f>
        <v>45</v>
      </c>
      <c r="D215" s="65" cm="1">
        <f t="array" aca="1" ref="D215" ca="1">_xlfn.XLOOKUP(A215,INDIRECT($A$5&amp;"!$AJ$41:$AJ$406"),INDIRECT($A$5&amp;"!$AO$41:$AO$406"))*SUM($F$3:$I$3)</f>
        <v>45</v>
      </c>
      <c r="E215" s="34" cm="1">
        <f t="array" ref="E215">SUMPRODUCT(('PT Storengy'!$B$8:$I$372)*('PT Storengy'!$A$8:$A$372=$A215)*('PT Storengy'!$B$5:$I$5=$A$6)*('PT Storengy'!$B$7:$I$7=$A$7))</f>
        <v>0.35</v>
      </c>
      <c r="F215" s="107">
        <f t="shared" ca="1" si="30"/>
        <v>45</v>
      </c>
      <c r="G215" s="51">
        <f t="shared" ca="1" si="33"/>
        <v>1</v>
      </c>
      <c r="H215" s="35" cm="1">
        <f t="array" aca="1" ref="H215" ca="1">IF(ROUND(ROUND(G215,2)-G215,4)=0,_xlfn.XLOOKUP(G215,INDIRECT($A$4&amp;"!$G$41:$G$141"),INDIRECT($A$4&amp;"!$A$41:$A$141"),0,1,1),IF(G215&gt;=1,0,(ROUNDUP(G215,2)-G215)*100*_xlfn.XLOOKUP(G215,INDIRECT($A$4&amp;"!$G$41:$G$141"),INDIRECT($A$4&amp;"!$A$41:$A$141"),0,-1,-1)+(G215-ROUNDDOWN(G215,2))*100*_xlfn.XLOOKUP(G215,INDIRECT($A$4&amp;"!$G$41:$G$141"),INDIRECT($A$4&amp;"!$A$41:$A$141"),0,1,1)))</f>
        <v>0.79999999999999971</v>
      </c>
      <c r="I215" s="66">
        <f t="shared" ca="1" si="34"/>
        <v>0</v>
      </c>
      <c r="J215" s="106" cm="1">
        <f t="array" aca="1" ref="J215" ca="1">IF(COUNTIFS('PTC NaTran'!$K$7:$K$15996,"",'PTC NaTran'!$A$7:$A$15996,J$16,'PTC NaTran'!$D$7:$D$15996,$A215,'PTC NaTran'!$C$7:$C$15996,"DEL")&gt;0,J$14,SUMIFS('PTC NaTran'!$K$7:$K$15996,'PTC NaTran'!$A$7:$A$15996,J$16,'PTC NaTran'!$D$7:$D$15996,$A215,'PTC NaTran'!$C$7:$C$15996,"DEL")*1.0026*$F$4/INDIRECT($A$4&amp;"!D9"))</f>
        <v>290.75400000000002</v>
      </c>
      <c r="K215" s="106" cm="1">
        <f t="array" aca="1" ref="K215" ca="1">IF(COUNTIFS('PTC NaTran'!$K$7:$K$15996,"",'PTC NaTran'!$A$7:$A$15996,K$16,'PTC NaTran'!$D$7:$D$15996,$A215,'PTC NaTran'!$C$7:$C$15996,"DEL")&gt;0,K$14,SUMIFS('PTC NaTran'!$K$7:$K$15996,'PTC NaTran'!$A$7:$A$15996,K$16,'PTC NaTran'!$D$7:$D$15996,$A215,'PTC NaTran'!$C$7:$C$15996,"DEL")*1.0026*$F$4/INDIRECT($A$4&amp;"!D9"))</f>
        <v>375.00000000000006</v>
      </c>
      <c r="L215" s="107">
        <f t="shared" ca="1" si="31"/>
        <v>45</v>
      </c>
      <c r="M215" s="51">
        <f t="shared" ca="1" si="35"/>
        <v>1</v>
      </c>
      <c r="N215" s="35" cm="1">
        <f t="array" aca="1" ref="N215" ca="1">IF(ROUND(ROUND(M215,2)-M215,4)=0,_xlfn.XLOOKUP(M215,INDIRECT($A$4&amp;"!$G$41:$G$141"),INDIRECT($A$4&amp;"!$A$41:$A$141"),0,1,1),IF(M215&gt;=1,0,(ROUNDUP(M215,2)-M215)*100*_xlfn.XLOOKUP(M215,INDIRECT($A$4&amp;"!$G$41:$G$141"),INDIRECT($A$4&amp;"!$A$41:$A$141"),0,-1,-1)+(M215-ROUNDDOWN(M215,2))*100*_xlfn.XLOOKUP(M215,INDIRECT($A$4&amp;"!$G$41:$G$141"),INDIRECT($A$4&amp;"!$A$41:$A$141"),0,1,1)))</f>
        <v>0.79999999999999971</v>
      </c>
      <c r="O215" s="66">
        <f t="shared" ca="1" si="36"/>
        <v>0</v>
      </c>
      <c r="S215" s="107">
        <f t="shared" ca="1" si="32"/>
        <v>66.302209687499811</v>
      </c>
      <c r="T215" s="51">
        <f t="shared" ca="1" si="37"/>
        <v>1</v>
      </c>
      <c r="U215" s="35" cm="1">
        <f t="array" aca="1" ref="U215" ca="1">IF(ROUND(ROUND(T215,2)-T215,4)=0,_xlfn.XLOOKUP(T215,INDIRECT($A$4&amp;"!$G$41:$G$141"),INDIRECT($A$4&amp;"!$A$41:$A$141"),0,1,1),IF(T215&gt;=1,0,(ROUNDUP(T215,2)-T215)*100*_xlfn.XLOOKUP(T215,INDIRECT($A$4&amp;"!$G$41:$G$141"),INDIRECT($A$4&amp;"!$A$41:$A$141"),0,-1,-1)+(T215-ROUNDDOWN(T215,2))*100*_xlfn.XLOOKUP(T215,INDIRECT($A$4&amp;"!$G$41:$G$141"),INDIRECT($A$4&amp;"!$A$41:$A$141"),0,1,1)))</f>
        <v>0.79999999999999971</v>
      </c>
      <c r="V215" s="66">
        <f t="shared" ca="1" si="38"/>
        <v>299.99999999999994</v>
      </c>
    </row>
    <row r="216" spans="1:22" x14ac:dyDescent="0.35">
      <c r="A216" s="32">
        <f t="shared" si="39"/>
        <v>46677</v>
      </c>
      <c r="B216" s="65" cm="1">
        <f t="array" aca="1" ref="B216" ca="1">_xlfn.XLOOKUP(A216,INDIRECT($A$5&amp;"!$AJ$41:$AJ$406"),INDIRECT($A$5&amp;"!$AK$41:$AK$406"))*SUM($F$3:$I$3)</f>
        <v>0</v>
      </c>
      <c r="C216" s="65" cm="1">
        <f t="array" aca="1" ref="C216" ca="1">_xlfn.XLOOKUP(A216,INDIRECT($A$5&amp;"!$AJ$41:$AJ$406"),INDIRECT($A$5&amp;"!$AL$41:$AL$406"))*SUM($F$3:$I$3)</f>
        <v>45</v>
      </c>
      <c r="D216" s="65" cm="1">
        <f t="array" aca="1" ref="D216" ca="1">_xlfn.XLOOKUP(A216,INDIRECT($A$5&amp;"!$AJ$41:$AJ$406"),INDIRECT($A$5&amp;"!$AO$41:$AO$406"))*SUM($F$3:$I$3)</f>
        <v>45</v>
      </c>
      <c r="E216" s="34" cm="1">
        <f t="array" ref="E216">SUMPRODUCT(('PT Storengy'!$B$8:$I$372)*('PT Storengy'!$A$8:$A$372=$A216)*('PT Storengy'!$B$5:$I$5=$A$6)*('PT Storengy'!$B$7:$I$7=$A$7))</f>
        <v>0.35</v>
      </c>
      <c r="F216" s="107">
        <f t="shared" ca="1" si="30"/>
        <v>45</v>
      </c>
      <c r="G216" s="51">
        <f t="shared" ca="1" si="33"/>
        <v>1</v>
      </c>
      <c r="H216" s="35" cm="1">
        <f t="array" aca="1" ref="H216" ca="1">IF(ROUND(ROUND(G216,2)-G216,4)=0,_xlfn.XLOOKUP(G216,INDIRECT($A$4&amp;"!$G$41:$G$141"),INDIRECT($A$4&amp;"!$A$41:$A$141"),0,1,1),IF(G216&gt;=1,0,(ROUNDUP(G216,2)-G216)*100*_xlfn.XLOOKUP(G216,INDIRECT($A$4&amp;"!$G$41:$G$141"),INDIRECT($A$4&amp;"!$A$41:$A$141"),0,-1,-1)+(G216-ROUNDDOWN(G216,2))*100*_xlfn.XLOOKUP(G216,INDIRECT($A$4&amp;"!$G$41:$G$141"),INDIRECT($A$4&amp;"!$A$41:$A$141"),0,1,1)))</f>
        <v>0.79999999999999971</v>
      </c>
      <c r="I216" s="66">
        <f t="shared" ca="1" si="34"/>
        <v>0</v>
      </c>
      <c r="J216" s="106" cm="1">
        <f t="array" aca="1" ref="J216" ca="1">IF(COUNTIFS('PTC NaTran'!$K$7:$K$15996,"",'PTC NaTran'!$A$7:$A$15996,J$16,'PTC NaTran'!$D$7:$D$15996,$A216,'PTC NaTran'!$C$7:$C$15996,"DEL")&gt;0,J$14,SUMIFS('PTC NaTran'!$K$7:$K$15996,'PTC NaTran'!$A$7:$A$15996,J$16,'PTC NaTran'!$D$7:$D$15996,$A216,'PTC NaTran'!$C$7:$C$15996,"DEL")*1.0026*$F$4/INDIRECT($A$4&amp;"!D9"))</f>
        <v>290.75400000000002</v>
      </c>
      <c r="K216" s="106" cm="1">
        <f t="array" aca="1" ref="K216" ca="1">IF(COUNTIFS('PTC NaTran'!$K$7:$K$15996,"",'PTC NaTran'!$A$7:$A$15996,K$16,'PTC NaTran'!$D$7:$D$15996,$A216,'PTC NaTran'!$C$7:$C$15996,"DEL")&gt;0,K$14,SUMIFS('PTC NaTran'!$K$7:$K$15996,'PTC NaTran'!$A$7:$A$15996,K$16,'PTC NaTran'!$D$7:$D$15996,$A216,'PTC NaTran'!$C$7:$C$15996,"DEL")*1.0026*$F$4/INDIRECT($A$4&amp;"!D9"))</f>
        <v>375.00000000000006</v>
      </c>
      <c r="L216" s="107">
        <f t="shared" ca="1" si="31"/>
        <v>45</v>
      </c>
      <c r="M216" s="51">
        <f t="shared" ca="1" si="35"/>
        <v>1</v>
      </c>
      <c r="N216" s="35" cm="1">
        <f t="array" aca="1" ref="N216" ca="1">IF(ROUND(ROUND(M216,2)-M216,4)=0,_xlfn.XLOOKUP(M216,INDIRECT($A$4&amp;"!$G$41:$G$141"),INDIRECT($A$4&amp;"!$A$41:$A$141"),0,1,1),IF(M216&gt;=1,0,(ROUNDUP(M216,2)-M216)*100*_xlfn.XLOOKUP(M216,INDIRECT($A$4&amp;"!$G$41:$G$141"),INDIRECT($A$4&amp;"!$A$41:$A$141"),0,-1,-1)+(M216-ROUNDDOWN(M216,2))*100*_xlfn.XLOOKUP(M216,INDIRECT($A$4&amp;"!$G$41:$G$141"),INDIRECT($A$4&amp;"!$A$41:$A$141"),0,1,1)))</f>
        <v>0.79999999999999971</v>
      </c>
      <c r="O216" s="66">
        <f t="shared" ca="1" si="36"/>
        <v>0</v>
      </c>
      <c r="S216" s="107">
        <f t="shared" ca="1" si="32"/>
        <v>66.602209687499808</v>
      </c>
      <c r="T216" s="51">
        <f t="shared" ca="1" si="37"/>
        <v>1</v>
      </c>
      <c r="U216" s="35" cm="1">
        <f t="array" aca="1" ref="U216" ca="1">IF(ROUND(ROUND(T216,2)-T216,4)=0,_xlfn.XLOOKUP(T216,INDIRECT($A$4&amp;"!$G$41:$G$141"),INDIRECT($A$4&amp;"!$A$41:$A$141"),0,1,1),IF(T216&gt;=1,0,(ROUNDUP(T216,2)-T216)*100*_xlfn.XLOOKUP(T216,INDIRECT($A$4&amp;"!$G$41:$G$141"),INDIRECT($A$4&amp;"!$A$41:$A$141"),0,-1,-1)+(T216-ROUNDDOWN(T216,2))*100*_xlfn.XLOOKUP(T216,INDIRECT($A$4&amp;"!$G$41:$G$141"),INDIRECT($A$4&amp;"!$A$41:$A$141"),0,1,1)))</f>
        <v>0.79999999999999971</v>
      </c>
      <c r="V216" s="66">
        <f t="shared" ca="1" si="38"/>
        <v>299.99999999999994</v>
      </c>
    </row>
    <row r="217" spans="1:22" x14ac:dyDescent="0.35">
      <c r="A217" s="32">
        <f t="shared" si="39"/>
        <v>46678</v>
      </c>
      <c r="B217" s="65" cm="1">
        <f t="array" aca="1" ref="B217" ca="1">_xlfn.XLOOKUP(A217,INDIRECT($A$5&amp;"!$AJ$41:$AJ$406"),INDIRECT($A$5&amp;"!$AK$41:$AK$406"))*SUM($F$3:$I$3)</f>
        <v>0</v>
      </c>
      <c r="C217" s="65" cm="1">
        <f t="array" aca="1" ref="C217" ca="1">_xlfn.XLOOKUP(A217,INDIRECT($A$5&amp;"!$AJ$41:$AJ$406"),INDIRECT($A$5&amp;"!$AL$41:$AL$406"))*SUM($F$3:$I$3)</f>
        <v>45</v>
      </c>
      <c r="D217" s="65" cm="1">
        <f t="array" aca="1" ref="D217" ca="1">_xlfn.XLOOKUP(A217,INDIRECT($A$5&amp;"!$AJ$41:$AJ$406"),INDIRECT($A$5&amp;"!$AO$41:$AO$406"))*SUM($F$3:$I$3)</f>
        <v>45</v>
      </c>
      <c r="E217" s="34" cm="1">
        <f t="array" ref="E217">SUMPRODUCT(('PT Storengy'!$B$8:$I$372)*('PT Storengy'!$A$8:$A$372=$A217)*('PT Storengy'!$B$5:$I$5=$A$6)*('PT Storengy'!$B$7:$I$7=$A$7))</f>
        <v>0.35</v>
      </c>
      <c r="F217" s="107">
        <f t="shared" ca="1" si="30"/>
        <v>45</v>
      </c>
      <c r="G217" s="51">
        <f t="shared" ca="1" si="33"/>
        <v>1</v>
      </c>
      <c r="H217" s="35" cm="1">
        <f t="array" aca="1" ref="H217" ca="1">IF(ROUND(ROUND(G217,2)-G217,4)=0,_xlfn.XLOOKUP(G217,INDIRECT($A$4&amp;"!$G$41:$G$141"),INDIRECT($A$4&amp;"!$A$41:$A$141"),0,1,1),IF(G217&gt;=1,0,(ROUNDUP(G217,2)-G217)*100*_xlfn.XLOOKUP(G217,INDIRECT($A$4&amp;"!$G$41:$G$141"),INDIRECT($A$4&amp;"!$A$41:$A$141"),0,-1,-1)+(G217-ROUNDDOWN(G217,2))*100*_xlfn.XLOOKUP(G217,INDIRECT($A$4&amp;"!$G$41:$G$141"),INDIRECT($A$4&amp;"!$A$41:$A$141"),0,1,1)))</f>
        <v>0.79999999999999971</v>
      </c>
      <c r="I217" s="66">
        <f t="shared" ca="1" si="34"/>
        <v>0</v>
      </c>
      <c r="J217" s="106" cm="1">
        <f t="array" aca="1" ref="J217" ca="1">IF(COUNTIFS('PTC NaTran'!$K$7:$K$15996,"",'PTC NaTran'!$A$7:$A$15996,J$16,'PTC NaTran'!$D$7:$D$15996,$A217,'PTC NaTran'!$C$7:$C$15996,"DEL")&gt;0,J$14,SUMIFS('PTC NaTran'!$K$7:$K$15996,'PTC NaTran'!$A$7:$A$15996,J$16,'PTC NaTran'!$D$7:$D$15996,$A217,'PTC NaTran'!$C$7:$C$15996,"DEL")*1.0026*$F$4/INDIRECT($A$4&amp;"!D9"))</f>
        <v>290.75400000000002</v>
      </c>
      <c r="K217" s="106" cm="1">
        <f t="array" aca="1" ref="K217" ca="1">IF(COUNTIFS('PTC NaTran'!$K$7:$K$15996,"",'PTC NaTran'!$A$7:$A$15996,K$16,'PTC NaTran'!$D$7:$D$15996,$A217,'PTC NaTran'!$C$7:$C$15996,"DEL")&gt;0,K$14,SUMIFS('PTC NaTran'!$K$7:$K$15996,'PTC NaTran'!$A$7:$A$15996,K$16,'PTC NaTran'!$D$7:$D$15996,$A217,'PTC NaTran'!$C$7:$C$15996,"DEL")*1.0026*$F$4/INDIRECT($A$4&amp;"!D9"))</f>
        <v>294.76440000000002</v>
      </c>
      <c r="L217" s="107">
        <f t="shared" ca="1" si="31"/>
        <v>45</v>
      </c>
      <c r="M217" s="51">
        <f t="shared" ca="1" si="35"/>
        <v>1</v>
      </c>
      <c r="N217" s="35" cm="1">
        <f t="array" aca="1" ref="N217" ca="1">IF(ROUND(ROUND(M217,2)-M217,4)=0,_xlfn.XLOOKUP(M217,INDIRECT($A$4&amp;"!$G$41:$G$141"),INDIRECT($A$4&amp;"!$A$41:$A$141"),0,1,1),IF(M217&gt;=1,0,(ROUNDUP(M217,2)-M217)*100*_xlfn.XLOOKUP(M217,INDIRECT($A$4&amp;"!$G$41:$G$141"),INDIRECT($A$4&amp;"!$A$41:$A$141"),0,-1,-1)+(M217-ROUNDDOWN(M217,2))*100*_xlfn.XLOOKUP(M217,INDIRECT($A$4&amp;"!$G$41:$G$141"),INDIRECT($A$4&amp;"!$A$41:$A$141"),0,1,1)))</f>
        <v>0.79999999999999971</v>
      </c>
      <c r="O217" s="66">
        <f t="shared" ca="1" si="36"/>
        <v>0</v>
      </c>
      <c r="S217" s="107">
        <f t="shared" ca="1" si="32"/>
        <v>66.902209687499806</v>
      </c>
      <c r="T217" s="51">
        <f t="shared" ca="1" si="37"/>
        <v>1</v>
      </c>
      <c r="U217" s="35" cm="1">
        <f t="array" aca="1" ref="U217" ca="1">IF(ROUND(ROUND(T217,2)-T217,4)=0,_xlfn.XLOOKUP(T217,INDIRECT($A$4&amp;"!$G$41:$G$141"),INDIRECT($A$4&amp;"!$A$41:$A$141"),0,1,1),IF(T217&gt;=1,0,(ROUNDUP(T217,2)-T217)*100*_xlfn.XLOOKUP(T217,INDIRECT($A$4&amp;"!$G$41:$G$141"),INDIRECT($A$4&amp;"!$A$41:$A$141"),0,-1,-1)+(T217-ROUNDDOWN(T217,2))*100*_xlfn.XLOOKUP(T217,INDIRECT($A$4&amp;"!$G$41:$G$141"),INDIRECT($A$4&amp;"!$A$41:$A$141"),0,1,1)))</f>
        <v>0.79999999999999971</v>
      </c>
      <c r="V217" s="66">
        <f t="shared" ca="1" si="38"/>
        <v>299.99999999999994</v>
      </c>
    </row>
    <row r="218" spans="1:22" x14ac:dyDescent="0.35">
      <c r="A218" s="32">
        <f t="shared" si="39"/>
        <v>46679</v>
      </c>
      <c r="B218" s="65" cm="1">
        <f t="array" aca="1" ref="B218" ca="1">_xlfn.XLOOKUP(A218,INDIRECT($A$5&amp;"!$AJ$41:$AJ$406"),INDIRECT($A$5&amp;"!$AK$41:$AK$406"))*SUM($F$3:$I$3)</f>
        <v>0</v>
      </c>
      <c r="C218" s="65" cm="1">
        <f t="array" aca="1" ref="C218" ca="1">_xlfn.XLOOKUP(A218,INDIRECT($A$5&amp;"!$AJ$41:$AJ$406"),INDIRECT($A$5&amp;"!$AL$41:$AL$406"))*SUM($F$3:$I$3)</f>
        <v>45</v>
      </c>
      <c r="D218" s="65" cm="1">
        <f t="array" aca="1" ref="D218" ca="1">_xlfn.XLOOKUP(A218,INDIRECT($A$5&amp;"!$AJ$41:$AJ$406"),INDIRECT($A$5&amp;"!$AO$41:$AO$406"))*SUM($F$3:$I$3)</f>
        <v>45</v>
      </c>
      <c r="E218" s="34" cm="1">
        <f t="array" ref="E218">SUMPRODUCT(('PT Storengy'!$B$8:$I$372)*('PT Storengy'!$A$8:$A$372=$A218)*('PT Storengy'!$B$5:$I$5=$A$6)*('PT Storengy'!$B$7:$I$7=$A$7))</f>
        <v>0.35</v>
      </c>
      <c r="F218" s="107">
        <f t="shared" ca="1" si="30"/>
        <v>45</v>
      </c>
      <c r="G218" s="51">
        <f t="shared" ca="1" si="33"/>
        <v>1</v>
      </c>
      <c r="H218" s="35" cm="1">
        <f t="array" aca="1" ref="H218" ca="1">IF(ROUND(ROUND(G218,2)-G218,4)=0,_xlfn.XLOOKUP(G218,INDIRECT($A$4&amp;"!$G$41:$G$141"),INDIRECT($A$4&amp;"!$A$41:$A$141"),0,1,1),IF(G218&gt;=1,0,(ROUNDUP(G218,2)-G218)*100*_xlfn.XLOOKUP(G218,INDIRECT($A$4&amp;"!$G$41:$G$141"),INDIRECT($A$4&amp;"!$A$41:$A$141"),0,-1,-1)+(G218-ROUNDDOWN(G218,2))*100*_xlfn.XLOOKUP(G218,INDIRECT($A$4&amp;"!$G$41:$G$141"),INDIRECT($A$4&amp;"!$A$41:$A$141"),0,1,1)))</f>
        <v>0.79999999999999971</v>
      </c>
      <c r="I218" s="66">
        <f t="shared" ca="1" si="34"/>
        <v>0</v>
      </c>
      <c r="J218" s="106" cm="1">
        <f t="array" aca="1" ref="J218" ca="1">IF(COUNTIFS('PTC NaTran'!$K$7:$K$15996,"",'PTC NaTran'!$A$7:$A$15996,J$16,'PTC NaTran'!$D$7:$D$15996,$A218,'PTC NaTran'!$C$7:$C$15996,"DEL")&gt;0,J$14,SUMIFS('PTC NaTran'!$K$7:$K$15996,'PTC NaTran'!$A$7:$A$15996,J$16,'PTC NaTran'!$D$7:$D$15996,$A218,'PTC NaTran'!$C$7:$C$15996,"DEL")*1.0026*$F$4/INDIRECT($A$4&amp;"!D9"))</f>
        <v>290.75400000000002</v>
      </c>
      <c r="K218" s="106" cm="1">
        <f t="array" aca="1" ref="K218" ca="1">IF(COUNTIFS('PTC NaTran'!$K$7:$K$15996,"",'PTC NaTran'!$A$7:$A$15996,K$16,'PTC NaTran'!$D$7:$D$15996,$A218,'PTC NaTran'!$C$7:$C$15996,"DEL")&gt;0,K$14,SUMIFS('PTC NaTran'!$K$7:$K$15996,'PTC NaTran'!$A$7:$A$15996,K$16,'PTC NaTran'!$D$7:$D$15996,$A218,'PTC NaTran'!$C$7:$C$15996,"DEL")*1.0026*$F$4/INDIRECT($A$4&amp;"!D9"))</f>
        <v>294.76440000000002</v>
      </c>
      <c r="L218" s="107">
        <f t="shared" ca="1" si="31"/>
        <v>45</v>
      </c>
      <c r="M218" s="51">
        <f t="shared" ca="1" si="35"/>
        <v>1</v>
      </c>
      <c r="N218" s="35" cm="1">
        <f t="array" aca="1" ref="N218" ca="1">IF(ROUND(ROUND(M218,2)-M218,4)=0,_xlfn.XLOOKUP(M218,INDIRECT($A$4&amp;"!$G$41:$G$141"),INDIRECT($A$4&amp;"!$A$41:$A$141"),0,1,1),IF(M218&gt;=1,0,(ROUNDUP(M218,2)-M218)*100*_xlfn.XLOOKUP(M218,INDIRECT($A$4&amp;"!$G$41:$G$141"),INDIRECT($A$4&amp;"!$A$41:$A$141"),0,-1,-1)+(M218-ROUNDDOWN(M218,2))*100*_xlfn.XLOOKUP(M218,INDIRECT($A$4&amp;"!$G$41:$G$141"),INDIRECT($A$4&amp;"!$A$41:$A$141"),0,1,1)))</f>
        <v>0.79999999999999971</v>
      </c>
      <c r="O218" s="66">
        <f t="shared" ca="1" si="36"/>
        <v>0</v>
      </c>
      <c r="S218" s="107">
        <f t="shared" ca="1" si="32"/>
        <v>67.202209687499803</v>
      </c>
      <c r="T218" s="51">
        <f t="shared" ca="1" si="37"/>
        <v>1</v>
      </c>
      <c r="U218" s="35" cm="1">
        <f t="array" aca="1" ref="U218" ca="1">IF(ROUND(ROUND(T218,2)-T218,4)=0,_xlfn.XLOOKUP(T218,INDIRECT($A$4&amp;"!$G$41:$G$141"),INDIRECT($A$4&amp;"!$A$41:$A$141"),0,1,1),IF(T218&gt;=1,0,(ROUNDUP(T218,2)-T218)*100*_xlfn.XLOOKUP(T218,INDIRECT($A$4&amp;"!$G$41:$G$141"),INDIRECT($A$4&amp;"!$A$41:$A$141"),0,-1,-1)+(T218-ROUNDDOWN(T218,2))*100*_xlfn.XLOOKUP(T218,INDIRECT($A$4&amp;"!$G$41:$G$141"),INDIRECT($A$4&amp;"!$A$41:$A$141"),0,1,1)))</f>
        <v>0.79999999999999971</v>
      </c>
      <c r="V218" s="66">
        <f t="shared" ca="1" si="38"/>
        <v>299.99999999999994</v>
      </c>
    </row>
    <row r="219" spans="1:22" x14ac:dyDescent="0.35">
      <c r="A219" s="32">
        <f t="shared" si="39"/>
        <v>46680</v>
      </c>
      <c r="B219" s="65" cm="1">
        <f t="array" aca="1" ref="B219" ca="1">_xlfn.XLOOKUP(A219,INDIRECT($A$5&amp;"!$AJ$41:$AJ$406"),INDIRECT($A$5&amp;"!$AK$41:$AK$406"))*SUM($F$3:$I$3)</f>
        <v>0</v>
      </c>
      <c r="C219" s="65" cm="1">
        <f t="array" aca="1" ref="C219" ca="1">_xlfn.XLOOKUP(A219,INDIRECT($A$5&amp;"!$AJ$41:$AJ$406"),INDIRECT($A$5&amp;"!$AL$41:$AL$406"))*SUM($F$3:$I$3)</f>
        <v>45</v>
      </c>
      <c r="D219" s="65" cm="1">
        <f t="array" aca="1" ref="D219" ca="1">_xlfn.XLOOKUP(A219,INDIRECT($A$5&amp;"!$AJ$41:$AJ$406"),INDIRECT($A$5&amp;"!$AO$41:$AO$406"))*SUM($F$3:$I$3)</f>
        <v>45</v>
      </c>
      <c r="E219" s="34" cm="1">
        <f t="array" ref="E219">SUMPRODUCT(('PT Storengy'!$B$8:$I$372)*('PT Storengy'!$A$8:$A$372=$A219)*('PT Storengy'!$B$5:$I$5=$A$6)*('PT Storengy'!$B$7:$I$7=$A$7))</f>
        <v>0.35</v>
      </c>
      <c r="F219" s="107">
        <f t="shared" ca="1" si="30"/>
        <v>45</v>
      </c>
      <c r="G219" s="51">
        <f t="shared" ca="1" si="33"/>
        <v>1</v>
      </c>
      <c r="H219" s="35" cm="1">
        <f t="array" aca="1" ref="H219" ca="1">IF(ROUND(ROUND(G219,2)-G219,4)=0,_xlfn.XLOOKUP(G219,INDIRECT($A$4&amp;"!$G$41:$G$141"),INDIRECT($A$4&amp;"!$A$41:$A$141"),0,1,1),IF(G219&gt;=1,0,(ROUNDUP(G219,2)-G219)*100*_xlfn.XLOOKUP(G219,INDIRECT($A$4&amp;"!$G$41:$G$141"),INDIRECT($A$4&amp;"!$A$41:$A$141"),0,-1,-1)+(G219-ROUNDDOWN(G219,2))*100*_xlfn.XLOOKUP(G219,INDIRECT($A$4&amp;"!$G$41:$G$141"),INDIRECT($A$4&amp;"!$A$41:$A$141"),0,1,1)))</f>
        <v>0.79999999999999971</v>
      </c>
      <c r="I219" s="66">
        <f t="shared" ca="1" si="34"/>
        <v>0</v>
      </c>
      <c r="J219" s="106" cm="1">
        <f t="array" aca="1" ref="J219" ca="1">IF(COUNTIFS('PTC NaTran'!$K$7:$K$15996,"",'PTC NaTran'!$A$7:$A$15996,J$16,'PTC NaTran'!$D$7:$D$15996,$A219,'PTC NaTran'!$C$7:$C$15996,"DEL")&gt;0,J$14,SUMIFS('PTC NaTran'!$K$7:$K$15996,'PTC NaTran'!$A$7:$A$15996,J$16,'PTC NaTran'!$D$7:$D$15996,$A219,'PTC NaTran'!$C$7:$C$15996,"DEL")*1.0026*$F$4/INDIRECT($A$4&amp;"!D9"))</f>
        <v>290.75400000000002</v>
      </c>
      <c r="K219" s="106" cm="1">
        <f t="array" aca="1" ref="K219" ca="1">IF(COUNTIFS('PTC NaTran'!$K$7:$K$15996,"",'PTC NaTran'!$A$7:$A$15996,K$16,'PTC NaTran'!$D$7:$D$15996,$A219,'PTC NaTran'!$C$7:$C$15996,"DEL")&gt;0,K$14,SUMIFS('PTC NaTran'!$K$7:$K$15996,'PTC NaTran'!$A$7:$A$15996,K$16,'PTC NaTran'!$D$7:$D$15996,$A219,'PTC NaTran'!$C$7:$C$15996,"DEL")*1.0026*$F$4/INDIRECT($A$4&amp;"!D9"))</f>
        <v>294.76440000000002</v>
      </c>
      <c r="L219" s="107">
        <f t="shared" ca="1" si="31"/>
        <v>45</v>
      </c>
      <c r="M219" s="51">
        <f t="shared" ca="1" si="35"/>
        <v>1</v>
      </c>
      <c r="N219" s="35" cm="1">
        <f t="array" aca="1" ref="N219" ca="1">IF(ROUND(ROUND(M219,2)-M219,4)=0,_xlfn.XLOOKUP(M219,INDIRECT($A$4&amp;"!$G$41:$G$141"),INDIRECT($A$4&amp;"!$A$41:$A$141"),0,1,1),IF(M219&gt;=1,0,(ROUNDUP(M219,2)-M219)*100*_xlfn.XLOOKUP(M219,INDIRECT($A$4&amp;"!$G$41:$G$141"),INDIRECT($A$4&amp;"!$A$41:$A$141"),0,-1,-1)+(M219-ROUNDDOWN(M219,2))*100*_xlfn.XLOOKUP(M219,INDIRECT($A$4&amp;"!$G$41:$G$141"),INDIRECT($A$4&amp;"!$A$41:$A$141"),0,1,1)))</f>
        <v>0.79999999999999971</v>
      </c>
      <c r="O219" s="66">
        <f t="shared" ca="1" si="36"/>
        <v>0</v>
      </c>
      <c r="S219" s="107">
        <f t="shared" ca="1" si="32"/>
        <v>67.5022096874998</v>
      </c>
      <c r="T219" s="51">
        <f t="shared" ca="1" si="37"/>
        <v>1</v>
      </c>
      <c r="U219" s="35" cm="1">
        <f t="array" aca="1" ref="U219" ca="1">IF(ROUND(ROUND(T219,2)-T219,4)=0,_xlfn.XLOOKUP(T219,INDIRECT($A$4&amp;"!$G$41:$G$141"),INDIRECT($A$4&amp;"!$A$41:$A$141"),0,1,1),IF(T219&gt;=1,0,(ROUNDUP(T219,2)-T219)*100*_xlfn.XLOOKUP(T219,INDIRECT($A$4&amp;"!$G$41:$G$141"),INDIRECT($A$4&amp;"!$A$41:$A$141"),0,-1,-1)+(T219-ROUNDDOWN(T219,2))*100*_xlfn.XLOOKUP(T219,INDIRECT($A$4&amp;"!$G$41:$G$141"),INDIRECT($A$4&amp;"!$A$41:$A$141"),0,1,1)))</f>
        <v>0.79999999999999971</v>
      </c>
      <c r="V219" s="66">
        <f t="shared" ca="1" si="38"/>
        <v>299.99999999999994</v>
      </c>
    </row>
    <row r="220" spans="1:22" x14ac:dyDescent="0.35">
      <c r="A220" s="32">
        <f t="shared" si="39"/>
        <v>46681</v>
      </c>
      <c r="B220" s="65" cm="1">
        <f t="array" aca="1" ref="B220" ca="1">_xlfn.XLOOKUP(A220,INDIRECT($A$5&amp;"!$AJ$41:$AJ$406"),INDIRECT($A$5&amp;"!$AK$41:$AK$406"))*SUM($F$3:$I$3)</f>
        <v>0</v>
      </c>
      <c r="C220" s="65" cm="1">
        <f t="array" aca="1" ref="C220" ca="1">_xlfn.XLOOKUP(A220,INDIRECT($A$5&amp;"!$AJ$41:$AJ$406"),INDIRECT($A$5&amp;"!$AL$41:$AL$406"))*SUM($F$3:$I$3)</f>
        <v>45</v>
      </c>
      <c r="D220" s="65" cm="1">
        <f t="array" aca="1" ref="D220" ca="1">_xlfn.XLOOKUP(A220,INDIRECT($A$5&amp;"!$AJ$41:$AJ$406"),INDIRECT($A$5&amp;"!$AO$41:$AO$406"))*SUM($F$3:$I$3)</f>
        <v>45</v>
      </c>
      <c r="E220" s="34" cm="1">
        <f t="array" ref="E220">SUMPRODUCT(('PT Storengy'!$B$8:$I$372)*('PT Storengy'!$A$8:$A$372=$A220)*('PT Storengy'!$B$5:$I$5=$A$6)*('PT Storengy'!$B$7:$I$7=$A$7))</f>
        <v>0.35</v>
      </c>
      <c r="F220" s="107">
        <f t="shared" ca="1" si="30"/>
        <v>45</v>
      </c>
      <c r="G220" s="51">
        <f t="shared" ca="1" si="33"/>
        <v>1</v>
      </c>
      <c r="H220" s="35" cm="1">
        <f t="array" aca="1" ref="H220" ca="1">IF(ROUND(ROUND(G220,2)-G220,4)=0,_xlfn.XLOOKUP(G220,INDIRECT($A$4&amp;"!$G$41:$G$141"),INDIRECT($A$4&amp;"!$A$41:$A$141"),0,1,1),IF(G220&gt;=1,0,(ROUNDUP(G220,2)-G220)*100*_xlfn.XLOOKUP(G220,INDIRECT($A$4&amp;"!$G$41:$G$141"),INDIRECT($A$4&amp;"!$A$41:$A$141"),0,-1,-1)+(G220-ROUNDDOWN(G220,2))*100*_xlfn.XLOOKUP(G220,INDIRECT($A$4&amp;"!$G$41:$G$141"),INDIRECT($A$4&amp;"!$A$41:$A$141"),0,1,1)))</f>
        <v>0.79999999999999971</v>
      </c>
      <c r="I220" s="66">
        <f t="shared" ca="1" si="34"/>
        <v>0</v>
      </c>
      <c r="J220" s="106" cm="1">
        <f t="array" aca="1" ref="J220" ca="1">IF(COUNTIFS('PTC NaTran'!$K$7:$K$15996,"",'PTC NaTran'!$A$7:$A$15996,J$16,'PTC NaTran'!$D$7:$D$15996,$A220,'PTC NaTran'!$C$7:$C$15996,"DEL")&gt;0,J$14,SUMIFS('PTC NaTran'!$K$7:$K$15996,'PTC NaTran'!$A$7:$A$15996,J$16,'PTC NaTran'!$D$7:$D$15996,$A220,'PTC NaTran'!$C$7:$C$15996,"DEL")*1.0026*$F$4/INDIRECT($A$4&amp;"!D9"))</f>
        <v>290.75400000000002</v>
      </c>
      <c r="K220" s="106" cm="1">
        <f t="array" aca="1" ref="K220" ca="1">IF(COUNTIFS('PTC NaTran'!$K$7:$K$15996,"",'PTC NaTran'!$A$7:$A$15996,K$16,'PTC NaTran'!$D$7:$D$15996,$A220,'PTC NaTran'!$C$7:$C$15996,"DEL")&gt;0,K$14,SUMIFS('PTC NaTran'!$K$7:$K$15996,'PTC NaTran'!$A$7:$A$15996,K$16,'PTC NaTran'!$D$7:$D$15996,$A220,'PTC NaTran'!$C$7:$C$15996,"DEL")*1.0026*$F$4/INDIRECT($A$4&amp;"!D9"))</f>
        <v>294.76440000000002</v>
      </c>
      <c r="L220" s="107">
        <f t="shared" ca="1" si="31"/>
        <v>45</v>
      </c>
      <c r="M220" s="51">
        <f t="shared" ca="1" si="35"/>
        <v>1</v>
      </c>
      <c r="N220" s="35" cm="1">
        <f t="array" aca="1" ref="N220" ca="1">IF(ROUND(ROUND(M220,2)-M220,4)=0,_xlfn.XLOOKUP(M220,INDIRECT($A$4&amp;"!$G$41:$G$141"),INDIRECT($A$4&amp;"!$A$41:$A$141"),0,1,1),IF(M220&gt;=1,0,(ROUNDUP(M220,2)-M220)*100*_xlfn.XLOOKUP(M220,INDIRECT($A$4&amp;"!$G$41:$G$141"),INDIRECT($A$4&amp;"!$A$41:$A$141"),0,-1,-1)+(M220-ROUNDDOWN(M220,2))*100*_xlfn.XLOOKUP(M220,INDIRECT($A$4&amp;"!$G$41:$G$141"),INDIRECT($A$4&amp;"!$A$41:$A$141"),0,1,1)))</f>
        <v>0.79999999999999971</v>
      </c>
      <c r="O220" s="66">
        <f t="shared" ca="1" si="36"/>
        <v>0</v>
      </c>
      <c r="S220" s="107">
        <f t="shared" ca="1" si="32"/>
        <v>67.802209687499797</v>
      </c>
      <c r="T220" s="51">
        <f t="shared" ca="1" si="37"/>
        <v>1</v>
      </c>
      <c r="U220" s="35" cm="1">
        <f t="array" aca="1" ref="U220" ca="1">IF(ROUND(ROUND(T220,2)-T220,4)=0,_xlfn.XLOOKUP(T220,INDIRECT($A$4&amp;"!$G$41:$G$141"),INDIRECT($A$4&amp;"!$A$41:$A$141"),0,1,1),IF(T220&gt;=1,0,(ROUNDUP(T220,2)-T220)*100*_xlfn.XLOOKUP(T220,INDIRECT($A$4&amp;"!$G$41:$G$141"),INDIRECT($A$4&amp;"!$A$41:$A$141"),0,-1,-1)+(T220-ROUNDDOWN(T220,2))*100*_xlfn.XLOOKUP(T220,INDIRECT($A$4&amp;"!$G$41:$G$141"),INDIRECT($A$4&amp;"!$A$41:$A$141"),0,1,1)))</f>
        <v>0.79999999999999971</v>
      </c>
      <c r="V220" s="66">
        <f t="shared" ca="1" si="38"/>
        <v>299.99999999999994</v>
      </c>
    </row>
    <row r="221" spans="1:22" x14ac:dyDescent="0.35">
      <c r="A221" s="32">
        <f t="shared" si="39"/>
        <v>46682</v>
      </c>
      <c r="B221" s="65" cm="1">
        <f t="array" aca="1" ref="B221" ca="1">_xlfn.XLOOKUP(A221,INDIRECT($A$5&amp;"!$AJ$41:$AJ$406"),INDIRECT($A$5&amp;"!$AK$41:$AK$406"))*SUM($F$3:$I$3)</f>
        <v>0</v>
      </c>
      <c r="C221" s="65" cm="1">
        <f t="array" aca="1" ref="C221" ca="1">_xlfn.XLOOKUP(A221,INDIRECT($A$5&amp;"!$AJ$41:$AJ$406"),INDIRECT($A$5&amp;"!$AL$41:$AL$406"))*SUM($F$3:$I$3)</f>
        <v>45</v>
      </c>
      <c r="D221" s="65" cm="1">
        <f t="array" aca="1" ref="D221" ca="1">_xlfn.XLOOKUP(A221,INDIRECT($A$5&amp;"!$AJ$41:$AJ$406"),INDIRECT($A$5&amp;"!$AO$41:$AO$406"))*SUM($F$3:$I$3)</f>
        <v>45</v>
      </c>
      <c r="E221" s="34" cm="1">
        <f t="array" ref="E221">SUMPRODUCT(('PT Storengy'!$B$8:$I$372)*('PT Storengy'!$A$8:$A$372=$A221)*('PT Storengy'!$B$5:$I$5=$A$6)*('PT Storengy'!$B$7:$I$7=$A$7))</f>
        <v>0.35</v>
      </c>
      <c r="F221" s="107">
        <f t="shared" ca="1" si="30"/>
        <v>45</v>
      </c>
      <c r="G221" s="51">
        <f t="shared" ca="1" si="33"/>
        <v>1</v>
      </c>
      <c r="H221" s="35" cm="1">
        <f t="array" aca="1" ref="H221" ca="1">IF(ROUND(ROUND(G221,2)-G221,4)=0,_xlfn.XLOOKUP(G221,INDIRECT($A$4&amp;"!$G$41:$G$141"),INDIRECT($A$4&amp;"!$A$41:$A$141"),0,1,1),IF(G221&gt;=1,0,(ROUNDUP(G221,2)-G221)*100*_xlfn.XLOOKUP(G221,INDIRECT($A$4&amp;"!$G$41:$G$141"),INDIRECT($A$4&amp;"!$A$41:$A$141"),0,-1,-1)+(G221-ROUNDDOWN(G221,2))*100*_xlfn.XLOOKUP(G221,INDIRECT($A$4&amp;"!$G$41:$G$141"),INDIRECT($A$4&amp;"!$A$41:$A$141"),0,1,1)))</f>
        <v>0.79999999999999971</v>
      </c>
      <c r="I221" s="66">
        <f t="shared" ca="1" si="34"/>
        <v>0</v>
      </c>
      <c r="J221" s="106" cm="1">
        <f t="array" aca="1" ref="J221" ca="1">IF(COUNTIFS('PTC NaTran'!$K$7:$K$15996,"",'PTC NaTran'!$A$7:$A$15996,J$16,'PTC NaTran'!$D$7:$D$15996,$A221,'PTC NaTran'!$C$7:$C$15996,"DEL")&gt;0,J$14,SUMIFS('PTC NaTran'!$K$7:$K$15996,'PTC NaTran'!$A$7:$A$15996,J$16,'PTC NaTran'!$D$7:$D$15996,$A221,'PTC NaTran'!$C$7:$C$15996,"DEL")*1.0026*$F$4/INDIRECT($A$4&amp;"!D9"))</f>
        <v>290.75400000000002</v>
      </c>
      <c r="K221" s="106" cm="1">
        <f t="array" aca="1" ref="K221" ca="1">IF(COUNTIFS('PTC NaTran'!$K$7:$K$15996,"",'PTC NaTran'!$A$7:$A$15996,K$16,'PTC NaTran'!$D$7:$D$15996,$A221,'PTC NaTran'!$C$7:$C$15996,"DEL")&gt;0,K$14,SUMIFS('PTC NaTran'!$K$7:$K$15996,'PTC NaTran'!$A$7:$A$15996,K$16,'PTC NaTran'!$D$7:$D$15996,$A221,'PTC NaTran'!$C$7:$C$15996,"DEL")*1.0026*$F$4/INDIRECT($A$4&amp;"!D9"))</f>
        <v>294.76440000000002</v>
      </c>
      <c r="L221" s="107">
        <f t="shared" ca="1" si="31"/>
        <v>45</v>
      </c>
      <c r="M221" s="51">
        <f t="shared" ca="1" si="35"/>
        <v>1</v>
      </c>
      <c r="N221" s="35" cm="1">
        <f t="array" aca="1" ref="N221" ca="1">IF(ROUND(ROUND(M221,2)-M221,4)=0,_xlfn.XLOOKUP(M221,INDIRECT($A$4&amp;"!$G$41:$G$141"),INDIRECT($A$4&amp;"!$A$41:$A$141"),0,1,1),IF(M221&gt;=1,0,(ROUNDUP(M221,2)-M221)*100*_xlfn.XLOOKUP(M221,INDIRECT($A$4&amp;"!$G$41:$G$141"),INDIRECT($A$4&amp;"!$A$41:$A$141"),0,-1,-1)+(M221-ROUNDDOWN(M221,2))*100*_xlfn.XLOOKUP(M221,INDIRECT($A$4&amp;"!$G$41:$G$141"),INDIRECT($A$4&amp;"!$A$41:$A$141"),0,1,1)))</f>
        <v>0.79999999999999971</v>
      </c>
      <c r="O221" s="66">
        <f t="shared" ca="1" si="36"/>
        <v>0</v>
      </c>
      <c r="S221" s="107">
        <f t="shared" ca="1" si="32"/>
        <v>68.102209687499794</v>
      </c>
      <c r="T221" s="51">
        <f t="shared" ca="1" si="37"/>
        <v>1</v>
      </c>
      <c r="U221" s="35" cm="1">
        <f t="array" aca="1" ref="U221" ca="1">IF(ROUND(ROUND(T221,2)-T221,4)=0,_xlfn.XLOOKUP(T221,INDIRECT($A$4&amp;"!$G$41:$G$141"),INDIRECT($A$4&amp;"!$A$41:$A$141"),0,1,1),IF(T221&gt;=1,0,(ROUNDUP(T221,2)-T221)*100*_xlfn.XLOOKUP(T221,INDIRECT($A$4&amp;"!$G$41:$G$141"),INDIRECT($A$4&amp;"!$A$41:$A$141"),0,-1,-1)+(T221-ROUNDDOWN(T221,2))*100*_xlfn.XLOOKUP(T221,INDIRECT($A$4&amp;"!$G$41:$G$141"),INDIRECT($A$4&amp;"!$A$41:$A$141"),0,1,1)))</f>
        <v>0.79999999999999971</v>
      </c>
      <c r="V221" s="66">
        <f t="shared" ca="1" si="38"/>
        <v>299.99999999999994</v>
      </c>
    </row>
    <row r="222" spans="1:22" x14ac:dyDescent="0.35">
      <c r="A222" s="32">
        <f t="shared" si="39"/>
        <v>46683</v>
      </c>
      <c r="B222" s="65" cm="1">
        <f t="array" aca="1" ref="B222" ca="1">_xlfn.XLOOKUP(A222,INDIRECT($A$5&amp;"!$AJ$41:$AJ$406"),INDIRECT($A$5&amp;"!$AK$41:$AK$406"))*SUM($F$3:$I$3)</f>
        <v>0</v>
      </c>
      <c r="C222" s="65" cm="1">
        <f t="array" aca="1" ref="C222" ca="1">_xlfn.XLOOKUP(A222,INDIRECT($A$5&amp;"!$AJ$41:$AJ$406"),INDIRECT($A$5&amp;"!$AL$41:$AL$406"))*SUM($F$3:$I$3)</f>
        <v>45</v>
      </c>
      <c r="D222" s="65" cm="1">
        <f t="array" aca="1" ref="D222" ca="1">_xlfn.XLOOKUP(A222,INDIRECT($A$5&amp;"!$AJ$41:$AJ$406"),INDIRECT($A$5&amp;"!$AO$41:$AO$406"))*SUM($F$3:$I$3)</f>
        <v>45</v>
      </c>
      <c r="E222" s="34" cm="1">
        <f t="array" ref="E222">SUMPRODUCT(('PT Storengy'!$B$8:$I$372)*('PT Storengy'!$A$8:$A$372=$A222)*('PT Storengy'!$B$5:$I$5=$A$6)*('PT Storengy'!$B$7:$I$7=$A$7))</f>
        <v>0.35</v>
      </c>
      <c r="F222" s="107">
        <f t="shared" ca="1" si="30"/>
        <v>45</v>
      </c>
      <c r="G222" s="51">
        <f t="shared" ca="1" si="33"/>
        <v>1</v>
      </c>
      <c r="H222" s="35" cm="1">
        <f t="array" aca="1" ref="H222" ca="1">IF(ROUND(ROUND(G222,2)-G222,4)=0,_xlfn.XLOOKUP(G222,INDIRECT($A$4&amp;"!$G$41:$G$141"),INDIRECT($A$4&amp;"!$A$41:$A$141"),0,1,1),IF(G222&gt;=1,0,(ROUNDUP(G222,2)-G222)*100*_xlfn.XLOOKUP(G222,INDIRECT($A$4&amp;"!$G$41:$G$141"),INDIRECT($A$4&amp;"!$A$41:$A$141"),0,-1,-1)+(G222-ROUNDDOWN(G222,2))*100*_xlfn.XLOOKUP(G222,INDIRECT($A$4&amp;"!$G$41:$G$141"),INDIRECT($A$4&amp;"!$A$41:$A$141"),0,1,1)))</f>
        <v>0.79999999999999971</v>
      </c>
      <c r="I222" s="66">
        <f t="shared" ca="1" si="34"/>
        <v>0</v>
      </c>
      <c r="J222" s="106" cm="1">
        <f t="array" aca="1" ref="J222" ca="1">IF(COUNTIFS('PTC NaTran'!$K$7:$K$15996,"",'PTC NaTran'!$A$7:$A$15996,J$16,'PTC NaTran'!$D$7:$D$15996,$A222,'PTC NaTran'!$C$7:$C$15996,"DEL")&gt;0,J$14,SUMIFS('PTC NaTran'!$K$7:$K$15996,'PTC NaTran'!$A$7:$A$15996,J$16,'PTC NaTran'!$D$7:$D$15996,$A222,'PTC NaTran'!$C$7:$C$15996,"DEL")*1.0026*$F$4/INDIRECT($A$4&amp;"!D9"))</f>
        <v>290.75400000000002</v>
      </c>
      <c r="K222" s="106" cm="1">
        <f t="array" aca="1" ref="K222" ca="1">IF(COUNTIFS('PTC NaTran'!$K$7:$K$15996,"",'PTC NaTran'!$A$7:$A$15996,K$16,'PTC NaTran'!$D$7:$D$15996,$A222,'PTC NaTran'!$C$7:$C$15996,"DEL")&gt;0,K$14,SUMIFS('PTC NaTran'!$K$7:$K$15996,'PTC NaTran'!$A$7:$A$15996,K$16,'PTC NaTran'!$D$7:$D$15996,$A222,'PTC NaTran'!$C$7:$C$15996,"DEL")*1.0026*$F$4/INDIRECT($A$4&amp;"!D9"))</f>
        <v>375.00000000000006</v>
      </c>
      <c r="L222" s="107">
        <f t="shared" ca="1" si="31"/>
        <v>45</v>
      </c>
      <c r="M222" s="51">
        <f t="shared" ca="1" si="35"/>
        <v>1</v>
      </c>
      <c r="N222" s="35" cm="1">
        <f t="array" aca="1" ref="N222" ca="1">IF(ROUND(ROUND(M222,2)-M222,4)=0,_xlfn.XLOOKUP(M222,INDIRECT($A$4&amp;"!$G$41:$G$141"),INDIRECT($A$4&amp;"!$A$41:$A$141"),0,1,1),IF(M222&gt;=1,0,(ROUNDUP(M222,2)-M222)*100*_xlfn.XLOOKUP(M222,INDIRECT($A$4&amp;"!$G$41:$G$141"),INDIRECT($A$4&amp;"!$A$41:$A$141"),0,-1,-1)+(M222-ROUNDDOWN(M222,2))*100*_xlfn.XLOOKUP(M222,INDIRECT($A$4&amp;"!$G$41:$G$141"),INDIRECT($A$4&amp;"!$A$41:$A$141"),0,1,1)))</f>
        <v>0.79999999999999971</v>
      </c>
      <c r="O222" s="66">
        <f t="shared" ca="1" si="36"/>
        <v>0</v>
      </c>
      <c r="S222" s="107">
        <f t="shared" ca="1" si="32"/>
        <v>68.402209687499791</v>
      </c>
      <c r="T222" s="51">
        <f t="shared" ca="1" si="37"/>
        <v>1</v>
      </c>
      <c r="U222" s="35" cm="1">
        <f t="array" aca="1" ref="U222" ca="1">IF(ROUND(ROUND(T222,2)-T222,4)=0,_xlfn.XLOOKUP(T222,INDIRECT($A$4&amp;"!$G$41:$G$141"),INDIRECT($A$4&amp;"!$A$41:$A$141"),0,1,1),IF(T222&gt;=1,0,(ROUNDUP(T222,2)-T222)*100*_xlfn.XLOOKUP(T222,INDIRECT($A$4&amp;"!$G$41:$G$141"),INDIRECT($A$4&amp;"!$A$41:$A$141"),0,-1,-1)+(T222-ROUNDDOWN(T222,2))*100*_xlfn.XLOOKUP(T222,INDIRECT($A$4&amp;"!$G$41:$G$141"),INDIRECT($A$4&amp;"!$A$41:$A$141"),0,1,1)))</f>
        <v>0.79999999999999971</v>
      </c>
      <c r="V222" s="66">
        <f t="shared" ca="1" si="38"/>
        <v>299.99999999999994</v>
      </c>
    </row>
    <row r="223" spans="1:22" x14ac:dyDescent="0.35">
      <c r="A223" s="32">
        <f t="shared" si="39"/>
        <v>46684</v>
      </c>
      <c r="B223" s="65" cm="1">
        <f t="array" aca="1" ref="B223" ca="1">_xlfn.XLOOKUP(A223,INDIRECT($A$5&amp;"!$AJ$41:$AJ$406"),INDIRECT($A$5&amp;"!$AK$41:$AK$406"))*SUM($F$3:$I$3)</f>
        <v>0</v>
      </c>
      <c r="C223" s="65" cm="1">
        <f t="array" aca="1" ref="C223" ca="1">_xlfn.XLOOKUP(A223,INDIRECT($A$5&amp;"!$AJ$41:$AJ$406"),INDIRECT($A$5&amp;"!$AL$41:$AL$406"))*SUM($F$3:$I$3)</f>
        <v>45</v>
      </c>
      <c r="D223" s="65" cm="1">
        <f t="array" aca="1" ref="D223" ca="1">_xlfn.XLOOKUP(A223,INDIRECT($A$5&amp;"!$AJ$41:$AJ$406"),INDIRECT($A$5&amp;"!$AO$41:$AO$406"))*SUM($F$3:$I$3)</f>
        <v>45</v>
      </c>
      <c r="E223" s="34" cm="1">
        <f t="array" ref="E223">SUMPRODUCT(('PT Storengy'!$B$8:$I$372)*('PT Storengy'!$A$8:$A$372=$A223)*('PT Storengy'!$B$5:$I$5=$A$6)*('PT Storengy'!$B$7:$I$7=$A$7))</f>
        <v>0.35</v>
      </c>
      <c r="F223" s="107">
        <f t="shared" ca="1" si="30"/>
        <v>45</v>
      </c>
      <c r="G223" s="51">
        <f t="shared" ca="1" si="33"/>
        <v>1</v>
      </c>
      <c r="H223" s="35" cm="1">
        <f t="array" aca="1" ref="H223" ca="1">IF(ROUND(ROUND(G223,2)-G223,4)=0,_xlfn.XLOOKUP(G223,INDIRECT($A$4&amp;"!$G$41:$G$141"),INDIRECT($A$4&amp;"!$A$41:$A$141"),0,1,1),IF(G223&gt;=1,0,(ROUNDUP(G223,2)-G223)*100*_xlfn.XLOOKUP(G223,INDIRECT($A$4&amp;"!$G$41:$G$141"),INDIRECT($A$4&amp;"!$A$41:$A$141"),0,-1,-1)+(G223-ROUNDDOWN(G223,2))*100*_xlfn.XLOOKUP(G223,INDIRECT($A$4&amp;"!$G$41:$G$141"),INDIRECT($A$4&amp;"!$A$41:$A$141"),0,1,1)))</f>
        <v>0.79999999999999971</v>
      </c>
      <c r="I223" s="66">
        <f t="shared" ca="1" si="34"/>
        <v>0</v>
      </c>
      <c r="J223" s="106" cm="1">
        <f t="array" aca="1" ref="J223" ca="1">IF(COUNTIFS('PTC NaTran'!$K$7:$K$15996,"",'PTC NaTran'!$A$7:$A$15996,J$16,'PTC NaTran'!$D$7:$D$15996,$A223,'PTC NaTran'!$C$7:$C$15996,"DEL")&gt;0,J$14,SUMIFS('PTC NaTran'!$K$7:$K$15996,'PTC NaTran'!$A$7:$A$15996,J$16,'PTC NaTran'!$D$7:$D$15996,$A223,'PTC NaTran'!$C$7:$C$15996,"DEL")*1.0026*$F$4/INDIRECT($A$4&amp;"!D9"))</f>
        <v>290.75400000000002</v>
      </c>
      <c r="K223" s="106" cm="1">
        <f t="array" aca="1" ref="K223" ca="1">IF(COUNTIFS('PTC NaTran'!$K$7:$K$15996,"",'PTC NaTran'!$A$7:$A$15996,K$16,'PTC NaTran'!$D$7:$D$15996,$A223,'PTC NaTran'!$C$7:$C$15996,"DEL")&gt;0,K$14,SUMIFS('PTC NaTran'!$K$7:$K$15996,'PTC NaTran'!$A$7:$A$15996,K$16,'PTC NaTran'!$D$7:$D$15996,$A223,'PTC NaTran'!$C$7:$C$15996,"DEL")*1.0026*$F$4/INDIRECT($A$4&amp;"!D9"))</f>
        <v>375.00000000000006</v>
      </c>
      <c r="L223" s="107">
        <f t="shared" ca="1" si="31"/>
        <v>45</v>
      </c>
      <c r="M223" s="51">
        <f t="shared" ca="1" si="35"/>
        <v>1</v>
      </c>
      <c r="N223" s="35" cm="1">
        <f t="array" aca="1" ref="N223" ca="1">IF(ROUND(ROUND(M223,2)-M223,4)=0,_xlfn.XLOOKUP(M223,INDIRECT($A$4&amp;"!$G$41:$G$141"),INDIRECT($A$4&amp;"!$A$41:$A$141"),0,1,1),IF(M223&gt;=1,0,(ROUNDUP(M223,2)-M223)*100*_xlfn.XLOOKUP(M223,INDIRECT($A$4&amp;"!$G$41:$G$141"),INDIRECT($A$4&amp;"!$A$41:$A$141"),0,-1,-1)+(M223-ROUNDDOWN(M223,2))*100*_xlfn.XLOOKUP(M223,INDIRECT($A$4&amp;"!$G$41:$G$141"),INDIRECT($A$4&amp;"!$A$41:$A$141"),0,1,1)))</f>
        <v>0.79999999999999971</v>
      </c>
      <c r="O223" s="66">
        <f t="shared" ca="1" si="36"/>
        <v>0</v>
      </c>
      <c r="S223" s="107">
        <f t="shared" ca="1" si="32"/>
        <v>68.702209687499789</v>
      </c>
      <c r="T223" s="51">
        <f t="shared" ca="1" si="37"/>
        <v>1</v>
      </c>
      <c r="U223" s="35" cm="1">
        <f t="array" aca="1" ref="U223" ca="1">IF(ROUND(ROUND(T223,2)-T223,4)=0,_xlfn.XLOOKUP(T223,INDIRECT($A$4&amp;"!$G$41:$G$141"),INDIRECT($A$4&amp;"!$A$41:$A$141"),0,1,1),IF(T223&gt;=1,0,(ROUNDUP(T223,2)-T223)*100*_xlfn.XLOOKUP(T223,INDIRECT($A$4&amp;"!$G$41:$G$141"),INDIRECT($A$4&amp;"!$A$41:$A$141"),0,-1,-1)+(T223-ROUNDDOWN(T223,2))*100*_xlfn.XLOOKUP(T223,INDIRECT($A$4&amp;"!$G$41:$G$141"),INDIRECT($A$4&amp;"!$A$41:$A$141"),0,1,1)))</f>
        <v>0.79999999999999971</v>
      </c>
      <c r="V223" s="66">
        <f t="shared" ca="1" si="38"/>
        <v>299.99999999999994</v>
      </c>
    </row>
    <row r="224" spans="1:22" x14ac:dyDescent="0.35">
      <c r="A224" s="32">
        <f t="shared" si="39"/>
        <v>46685</v>
      </c>
      <c r="B224" s="65" cm="1">
        <f t="array" aca="1" ref="B224" ca="1">_xlfn.XLOOKUP(A224,INDIRECT($A$5&amp;"!$AJ$41:$AJ$406"),INDIRECT($A$5&amp;"!$AK$41:$AK$406"))*SUM($F$3:$I$3)</f>
        <v>0</v>
      </c>
      <c r="C224" s="65" cm="1">
        <f t="array" aca="1" ref="C224" ca="1">_xlfn.XLOOKUP(A224,INDIRECT($A$5&amp;"!$AJ$41:$AJ$406"),INDIRECT($A$5&amp;"!$AL$41:$AL$406"))*SUM($F$3:$I$3)</f>
        <v>45</v>
      </c>
      <c r="D224" s="65" cm="1">
        <f t="array" aca="1" ref="D224" ca="1">_xlfn.XLOOKUP(A224,INDIRECT($A$5&amp;"!$AJ$41:$AJ$406"),INDIRECT($A$5&amp;"!$AO$41:$AO$406"))*SUM($F$3:$I$3)</f>
        <v>45</v>
      </c>
      <c r="E224" s="34" cm="1">
        <f t="array" ref="E224">SUMPRODUCT(('PT Storengy'!$B$8:$I$372)*('PT Storengy'!$A$8:$A$372=$A224)*('PT Storengy'!$B$5:$I$5=$A$6)*('PT Storengy'!$B$7:$I$7=$A$7))</f>
        <v>0.99</v>
      </c>
      <c r="F224" s="107">
        <f t="shared" ca="1" si="30"/>
        <v>45</v>
      </c>
      <c r="G224" s="51">
        <f t="shared" ca="1" si="33"/>
        <v>1</v>
      </c>
      <c r="H224" s="35" cm="1">
        <f t="array" aca="1" ref="H224" ca="1">IF(ROUND(ROUND(G224,2)-G224,4)=0,_xlfn.XLOOKUP(G224,INDIRECT($A$4&amp;"!$G$41:$G$141"),INDIRECT($A$4&amp;"!$A$41:$A$141"),0,1,1),IF(G224&gt;=1,0,(ROUNDUP(G224,2)-G224)*100*_xlfn.XLOOKUP(G224,INDIRECT($A$4&amp;"!$G$41:$G$141"),INDIRECT($A$4&amp;"!$A$41:$A$141"),0,-1,-1)+(G224-ROUNDDOWN(G224,2))*100*_xlfn.XLOOKUP(G224,INDIRECT($A$4&amp;"!$G$41:$G$141"),INDIRECT($A$4&amp;"!$A$41:$A$141"),0,1,1)))</f>
        <v>0.79999999999999971</v>
      </c>
      <c r="I224" s="66">
        <f t="shared" ca="1" si="34"/>
        <v>0</v>
      </c>
      <c r="J224" s="106" cm="1">
        <f t="array" aca="1" ref="J224" ca="1">IF(COUNTIFS('PTC NaTran'!$K$7:$K$15996,"",'PTC NaTran'!$A$7:$A$15996,J$16,'PTC NaTran'!$D$7:$D$15996,$A224,'PTC NaTran'!$C$7:$C$15996,"DEL")&gt;0,J$14,SUMIFS('PTC NaTran'!$K$7:$K$15996,'PTC NaTran'!$A$7:$A$15996,J$16,'PTC NaTran'!$D$7:$D$15996,$A224,'PTC NaTran'!$C$7:$C$15996,"DEL")*1.0026*$F$4/INDIRECT($A$4&amp;"!D9"))</f>
        <v>375.00000000000006</v>
      </c>
      <c r="K224" s="106" cm="1">
        <f t="array" aca="1" ref="K224" ca="1">IF(COUNTIFS('PTC NaTran'!$K$7:$K$15996,"",'PTC NaTran'!$A$7:$A$15996,K$16,'PTC NaTran'!$D$7:$D$15996,$A224,'PTC NaTran'!$C$7:$C$15996,"DEL")&gt;0,K$14,SUMIFS('PTC NaTran'!$K$7:$K$15996,'PTC NaTran'!$A$7:$A$15996,K$16,'PTC NaTran'!$D$7:$D$15996,$A224,'PTC NaTran'!$C$7:$C$15996,"DEL")*1.0026*$F$4/INDIRECT($A$4&amp;"!D9"))</f>
        <v>300.77999999999997</v>
      </c>
      <c r="L224" s="107">
        <f t="shared" ca="1" si="31"/>
        <v>45</v>
      </c>
      <c r="M224" s="51">
        <f t="shared" ca="1" si="35"/>
        <v>1</v>
      </c>
      <c r="N224" s="35" cm="1">
        <f t="array" aca="1" ref="N224" ca="1">IF(ROUND(ROUND(M224,2)-M224,4)=0,_xlfn.XLOOKUP(M224,INDIRECT($A$4&amp;"!$G$41:$G$141"),INDIRECT($A$4&amp;"!$A$41:$A$141"),0,1,1),IF(M224&gt;=1,0,(ROUNDUP(M224,2)-M224)*100*_xlfn.XLOOKUP(M224,INDIRECT($A$4&amp;"!$G$41:$G$141"),INDIRECT($A$4&amp;"!$A$41:$A$141"),0,-1,-1)+(M224-ROUNDDOWN(M224,2))*100*_xlfn.XLOOKUP(M224,INDIRECT($A$4&amp;"!$G$41:$G$141"),INDIRECT($A$4&amp;"!$A$41:$A$141"),0,1,1)))</f>
        <v>0.79999999999999971</v>
      </c>
      <c r="O224" s="66">
        <f t="shared" ca="1" si="36"/>
        <v>0</v>
      </c>
      <c r="S224" s="107">
        <f t="shared" ca="1" si="32"/>
        <v>69.002209687499786</v>
      </c>
      <c r="T224" s="51">
        <f t="shared" ca="1" si="37"/>
        <v>1</v>
      </c>
      <c r="U224" s="35" cm="1">
        <f t="array" aca="1" ref="U224" ca="1">IF(ROUND(ROUND(T224,2)-T224,4)=0,_xlfn.XLOOKUP(T224,INDIRECT($A$4&amp;"!$G$41:$G$141"),INDIRECT($A$4&amp;"!$A$41:$A$141"),0,1,1),IF(T224&gt;=1,0,(ROUNDUP(T224,2)-T224)*100*_xlfn.XLOOKUP(T224,INDIRECT($A$4&amp;"!$G$41:$G$141"),INDIRECT($A$4&amp;"!$A$41:$A$141"),0,-1,-1)+(T224-ROUNDDOWN(T224,2))*100*_xlfn.XLOOKUP(T224,INDIRECT($A$4&amp;"!$G$41:$G$141"),INDIRECT($A$4&amp;"!$A$41:$A$141"),0,1,1)))</f>
        <v>0.79999999999999971</v>
      </c>
      <c r="V224" s="66">
        <f t="shared" ca="1" si="38"/>
        <v>299.99999999999994</v>
      </c>
    </row>
    <row r="225" spans="1:22" x14ac:dyDescent="0.35">
      <c r="A225" s="32">
        <f t="shared" si="39"/>
        <v>46686</v>
      </c>
      <c r="B225" s="65" cm="1">
        <f t="array" aca="1" ref="B225" ca="1">_xlfn.XLOOKUP(A225,INDIRECT($A$5&amp;"!$AJ$41:$AJ$406"),INDIRECT($A$5&amp;"!$AK$41:$AK$406"))*SUM($F$3:$I$3)</f>
        <v>0</v>
      </c>
      <c r="C225" s="65" cm="1">
        <f t="array" aca="1" ref="C225" ca="1">_xlfn.XLOOKUP(A225,INDIRECT($A$5&amp;"!$AJ$41:$AJ$406"),INDIRECT($A$5&amp;"!$AL$41:$AL$406"))*SUM($F$3:$I$3)</f>
        <v>45</v>
      </c>
      <c r="D225" s="65" cm="1">
        <f t="array" aca="1" ref="D225" ca="1">_xlfn.XLOOKUP(A225,INDIRECT($A$5&amp;"!$AJ$41:$AJ$406"),INDIRECT($A$5&amp;"!$AO$41:$AO$406"))*SUM($F$3:$I$3)</f>
        <v>45</v>
      </c>
      <c r="E225" s="34" cm="1">
        <f t="array" ref="E225">SUMPRODUCT(('PT Storengy'!$B$8:$I$372)*('PT Storengy'!$A$8:$A$372=$A225)*('PT Storengy'!$B$5:$I$5=$A$6)*('PT Storengy'!$B$7:$I$7=$A$7))</f>
        <v>0.99</v>
      </c>
      <c r="F225" s="107">
        <f t="shared" ca="1" si="30"/>
        <v>45</v>
      </c>
      <c r="G225" s="51">
        <f t="shared" ca="1" si="33"/>
        <v>1</v>
      </c>
      <c r="H225" s="35" cm="1">
        <f t="array" aca="1" ref="H225" ca="1">IF(ROUND(ROUND(G225,2)-G225,4)=0,_xlfn.XLOOKUP(G225,INDIRECT($A$4&amp;"!$G$41:$G$141"),INDIRECT($A$4&amp;"!$A$41:$A$141"),0,1,1),IF(G225&gt;=1,0,(ROUNDUP(G225,2)-G225)*100*_xlfn.XLOOKUP(G225,INDIRECT($A$4&amp;"!$G$41:$G$141"),INDIRECT($A$4&amp;"!$A$41:$A$141"),0,-1,-1)+(G225-ROUNDDOWN(G225,2))*100*_xlfn.XLOOKUP(G225,INDIRECT($A$4&amp;"!$G$41:$G$141"),INDIRECT($A$4&amp;"!$A$41:$A$141"),0,1,1)))</f>
        <v>0.79999999999999971</v>
      </c>
      <c r="I225" s="66">
        <f t="shared" ca="1" si="34"/>
        <v>0</v>
      </c>
      <c r="J225" s="106" cm="1">
        <f t="array" aca="1" ref="J225" ca="1">IF(COUNTIFS('PTC NaTran'!$K$7:$K$15996,"",'PTC NaTran'!$A$7:$A$15996,J$16,'PTC NaTran'!$D$7:$D$15996,$A225,'PTC NaTran'!$C$7:$C$15996,"DEL")&gt;0,J$14,SUMIFS('PTC NaTran'!$K$7:$K$15996,'PTC NaTran'!$A$7:$A$15996,J$16,'PTC NaTran'!$D$7:$D$15996,$A225,'PTC NaTran'!$C$7:$C$15996,"DEL")*1.0026*$F$4/INDIRECT($A$4&amp;"!D9"))</f>
        <v>375.00000000000006</v>
      </c>
      <c r="K225" s="106" cm="1">
        <f t="array" aca="1" ref="K225" ca="1">IF(COUNTIFS('PTC NaTran'!$K$7:$K$15996,"",'PTC NaTran'!$A$7:$A$15996,K$16,'PTC NaTran'!$D$7:$D$15996,$A225,'PTC NaTran'!$C$7:$C$15996,"DEL")&gt;0,K$14,SUMIFS('PTC NaTran'!$K$7:$K$15996,'PTC NaTran'!$A$7:$A$15996,K$16,'PTC NaTran'!$D$7:$D$15996,$A225,'PTC NaTran'!$C$7:$C$15996,"DEL")*1.0026*$F$4/INDIRECT($A$4&amp;"!D9"))</f>
        <v>300.77999999999997</v>
      </c>
      <c r="L225" s="107">
        <f t="shared" ca="1" si="31"/>
        <v>45</v>
      </c>
      <c r="M225" s="51">
        <f t="shared" ca="1" si="35"/>
        <v>1</v>
      </c>
      <c r="N225" s="35" cm="1">
        <f t="array" aca="1" ref="N225" ca="1">IF(ROUND(ROUND(M225,2)-M225,4)=0,_xlfn.XLOOKUP(M225,INDIRECT($A$4&amp;"!$G$41:$G$141"),INDIRECT($A$4&amp;"!$A$41:$A$141"),0,1,1),IF(M225&gt;=1,0,(ROUNDUP(M225,2)-M225)*100*_xlfn.XLOOKUP(M225,INDIRECT($A$4&amp;"!$G$41:$G$141"),INDIRECT($A$4&amp;"!$A$41:$A$141"),0,-1,-1)+(M225-ROUNDDOWN(M225,2))*100*_xlfn.XLOOKUP(M225,INDIRECT($A$4&amp;"!$G$41:$G$141"),INDIRECT($A$4&amp;"!$A$41:$A$141"),0,1,1)))</f>
        <v>0.79999999999999971</v>
      </c>
      <c r="O225" s="66">
        <f t="shared" ca="1" si="36"/>
        <v>0</v>
      </c>
      <c r="S225" s="107">
        <f t="shared" ca="1" si="32"/>
        <v>69.302209687499783</v>
      </c>
      <c r="T225" s="51">
        <f t="shared" ca="1" si="37"/>
        <v>1</v>
      </c>
      <c r="U225" s="35" cm="1">
        <f t="array" aca="1" ref="U225" ca="1">IF(ROUND(ROUND(T225,2)-T225,4)=0,_xlfn.XLOOKUP(T225,INDIRECT($A$4&amp;"!$G$41:$G$141"),INDIRECT($A$4&amp;"!$A$41:$A$141"),0,1,1),IF(T225&gt;=1,0,(ROUNDUP(T225,2)-T225)*100*_xlfn.XLOOKUP(T225,INDIRECT($A$4&amp;"!$G$41:$G$141"),INDIRECT($A$4&amp;"!$A$41:$A$141"),0,-1,-1)+(T225-ROUNDDOWN(T225,2))*100*_xlfn.XLOOKUP(T225,INDIRECT($A$4&amp;"!$G$41:$G$141"),INDIRECT($A$4&amp;"!$A$41:$A$141"),0,1,1)))</f>
        <v>0.79999999999999971</v>
      </c>
      <c r="V225" s="66">
        <f t="shared" ca="1" si="38"/>
        <v>299.99999999999994</v>
      </c>
    </row>
    <row r="226" spans="1:22" x14ac:dyDescent="0.35">
      <c r="A226" s="32">
        <f t="shared" si="39"/>
        <v>46687</v>
      </c>
      <c r="B226" s="65" cm="1">
        <f t="array" aca="1" ref="B226" ca="1">_xlfn.XLOOKUP(A226,INDIRECT($A$5&amp;"!$AJ$41:$AJ$406"),INDIRECT($A$5&amp;"!$AK$41:$AK$406"))*SUM($F$3:$I$3)</f>
        <v>0</v>
      </c>
      <c r="C226" s="65" cm="1">
        <f t="array" aca="1" ref="C226" ca="1">_xlfn.XLOOKUP(A226,INDIRECT($A$5&amp;"!$AJ$41:$AJ$406"),INDIRECT($A$5&amp;"!$AL$41:$AL$406"))*SUM($F$3:$I$3)</f>
        <v>45</v>
      </c>
      <c r="D226" s="65" cm="1">
        <f t="array" aca="1" ref="D226" ca="1">_xlfn.XLOOKUP(A226,INDIRECT($A$5&amp;"!$AJ$41:$AJ$406"),INDIRECT($A$5&amp;"!$AO$41:$AO$406"))*SUM($F$3:$I$3)</f>
        <v>45</v>
      </c>
      <c r="E226" s="34" cm="1">
        <f t="array" ref="E226">SUMPRODUCT(('PT Storengy'!$B$8:$I$372)*('PT Storengy'!$A$8:$A$372=$A226)*('PT Storengy'!$B$5:$I$5=$A$6)*('PT Storengy'!$B$7:$I$7=$A$7))</f>
        <v>0.99</v>
      </c>
      <c r="F226" s="107">
        <f t="shared" ca="1" si="30"/>
        <v>45</v>
      </c>
      <c r="G226" s="51">
        <f t="shared" ca="1" si="33"/>
        <v>1</v>
      </c>
      <c r="H226" s="35" cm="1">
        <f t="array" aca="1" ref="H226" ca="1">IF(ROUND(ROUND(G226,2)-G226,4)=0,_xlfn.XLOOKUP(G226,INDIRECT($A$4&amp;"!$G$41:$G$141"),INDIRECT($A$4&amp;"!$A$41:$A$141"),0,1,1),IF(G226&gt;=1,0,(ROUNDUP(G226,2)-G226)*100*_xlfn.XLOOKUP(G226,INDIRECT($A$4&amp;"!$G$41:$G$141"),INDIRECT($A$4&amp;"!$A$41:$A$141"),0,-1,-1)+(G226-ROUNDDOWN(G226,2))*100*_xlfn.XLOOKUP(G226,INDIRECT($A$4&amp;"!$G$41:$G$141"),INDIRECT($A$4&amp;"!$A$41:$A$141"),0,1,1)))</f>
        <v>0.79999999999999971</v>
      </c>
      <c r="I226" s="66">
        <f t="shared" ca="1" si="34"/>
        <v>0</v>
      </c>
      <c r="J226" s="106" cm="1">
        <f t="array" aca="1" ref="J226" ca="1">IF(COUNTIFS('PTC NaTran'!$K$7:$K$15996,"",'PTC NaTran'!$A$7:$A$15996,J$16,'PTC NaTran'!$D$7:$D$15996,$A226,'PTC NaTran'!$C$7:$C$15996,"DEL")&gt;0,J$14,SUMIFS('PTC NaTran'!$K$7:$K$15996,'PTC NaTran'!$A$7:$A$15996,J$16,'PTC NaTran'!$D$7:$D$15996,$A226,'PTC NaTran'!$C$7:$C$15996,"DEL")*1.0026*$F$4/INDIRECT($A$4&amp;"!D9"))</f>
        <v>375.00000000000006</v>
      </c>
      <c r="K226" s="106" cm="1">
        <f t="array" aca="1" ref="K226" ca="1">IF(COUNTIFS('PTC NaTran'!$K$7:$K$15996,"",'PTC NaTran'!$A$7:$A$15996,K$16,'PTC NaTran'!$D$7:$D$15996,$A226,'PTC NaTran'!$C$7:$C$15996,"DEL")&gt;0,K$14,SUMIFS('PTC NaTran'!$K$7:$K$15996,'PTC NaTran'!$A$7:$A$15996,K$16,'PTC NaTran'!$D$7:$D$15996,$A226,'PTC NaTran'!$C$7:$C$15996,"DEL")*1.0026*$F$4/INDIRECT($A$4&amp;"!D9"))</f>
        <v>300.77999999999997</v>
      </c>
      <c r="L226" s="107">
        <f t="shared" ca="1" si="31"/>
        <v>45</v>
      </c>
      <c r="M226" s="51">
        <f t="shared" ca="1" si="35"/>
        <v>1</v>
      </c>
      <c r="N226" s="35" cm="1">
        <f t="array" aca="1" ref="N226" ca="1">IF(ROUND(ROUND(M226,2)-M226,4)=0,_xlfn.XLOOKUP(M226,INDIRECT($A$4&amp;"!$G$41:$G$141"),INDIRECT($A$4&amp;"!$A$41:$A$141"),0,1,1),IF(M226&gt;=1,0,(ROUNDUP(M226,2)-M226)*100*_xlfn.XLOOKUP(M226,INDIRECT($A$4&amp;"!$G$41:$G$141"),INDIRECT($A$4&amp;"!$A$41:$A$141"),0,-1,-1)+(M226-ROUNDDOWN(M226,2))*100*_xlfn.XLOOKUP(M226,INDIRECT($A$4&amp;"!$G$41:$G$141"),INDIRECT($A$4&amp;"!$A$41:$A$141"),0,1,1)))</f>
        <v>0.79999999999999971</v>
      </c>
      <c r="O226" s="66">
        <f t="shared" ca="1" si="36"/>
        <v>0</v>
      </c>
      <c r="S226" s="107">
        <f t="shared" ca="1" si="32"/>
        <v>69.60220968749978</v>
      </c>
      <c r="T226" s="51">
        <f t="shared" ca="1" si="37"/>
        <v>1</v>
      </c>
      <c r="U226" s="35" cm="1">
        <f t="array" aca="1" ref="U226" ca="1">IF(ROUND(ROUND(T226,2)-T226,4)=0,_xlfn.XLOOKUP(T226,INDIRECT($A$4&amp;"!$G$41:$G$141"),INDIRECT($A$4&amp;"!$A$41:$A$141"),0,1,1),IF(T226&gt;=1,0,(ROUNDUP(T226,2)-T226)*100*_xlfn.XLOOKUP(T226,INDIRECT($A$4&amp;"!$G$41:$G$141"),INDIRECT($A$4&amp;"!$A$41:$A$141"),0,-1,-1)+(T226-ROUNDDOWN(T226,2))*100*_xlfn.XLOOKUP(T226,INDIRECT($A$4&amp;"!$G$41:$G$141"),INDIRECT($A$4&amp;"!$A$41:$A$141"),0,1,1)))</f>
        <v>0.79999999999999971</v>
      </c>
      <c r="V226" s="66">
        <f t="shared" ca="1" si="38"/>
        <v>299.99999999999994</v>
      </c>
    </row>
    <row r="227" spans="1:22" x14ac:dyDescent="0.35">
      <c r="A227" s="32">
        <f t="shared" si="39"/>
        <v>46688</v>
      </c>
      <c r="B227" s="65" cm="1">
        <f t="array" aca="1" ref="B227" ca="1">_xlfn.XLOOKUP(A227,INDIRECT($A$5&amp;"!$AJ$41:$AJ$406"),INDIRECT($A$5&amp;"!$AK$41:$AK$406"))*SUM($F$3:$I$3)</f>
        <v>0</v>
      </c>
      <c r="C227" s="65" cm="1">
        <f t="array" aca="1" ref="C227" ca="1">_xlfn.XLOOKUP(A227,INDIRECT($A$5&amp;"!$AJ$41:$AJ$406"),INDIRECT($A$5&amp;"!$AL$41:$AL$406"))*SUM($F$3:$I$3)</f>
        <v>45</v>
      </c>
      <c r="D227" s="65" cm="1">
        <f t="array" aca="1" ref="D227" ca="1">_xlfn.XLOOKUP(A227,INDIRECT($A$5&amp;"!$AJ$41:$AJ$406"),INDIRECT($A$5&amp;"!$AO$41:$AO$406"))*SUM($F$3:$I$3)</f>
        <v>45</v>
      </c>
      <c r="E227" s="34" cm="1">
        <f t="array" ref="E227">SUMPRODUCT(('PT Storengy'!$B$8:$I$372)*('PT Storengy'!$A$8:$A$372=$A227)*('PT Storengy'!$B$5:$I$5=$A$6)*('PT Storengy'!$B$7:$I$7=$A$7))</f>
        <v>0.99</v>
      </c>
      <c r="F227" s="107">
        <f t="shared" ca="1" si="30"/>
        <v>45</v>
      </c>
      <c r="G227" s="51">
        <f t="shared" ca="1" si="33"/>
        <v>1</v>
      </c>
      <c r="H227" s="35" cm="1">
        <f t="array" aca="1" ref="H227" ca="1">IF(ROUND(ROUND(G227,2)-G227,4)=0,_xlfn.XLOOKUP(G227,INDIRECT($A$4&amp;"!$G$41:$G$141"),INDIRECT($A$4&amp;"!$A$41:$A$141"),0,1,1),IF(G227&gt;=1,0,(ROUNDUP(G227,2)-G227)*100*_xlfn.XLOOKUP(G227,INDIRECT($A$4&amp;"!$G$41:$G$141"),INDIRECT($A$4&amp;"!$A$41:$A$141"),0,-1,-1)+(G227-ROUNDDOWN(G227,2))*100*_xlfn.XLOOKUP(G227,INDIRECT($A$4&amp;"!$G$41:$G$141"),INDIRECT($A$4&amp;"!$A$41:$A$141"),0,1,1)))</f>
        <v>0.79999999999999971</v>
      </c>
      <c r="I227" s="66">
        <f t="shared" ca="1" si="34"/>
        <v>0</v>
      </c>
      <c r="J227" s="106" cm="1">
        <f t="array" aca="1" ref="J227" ca="1">IF(COUNTIFS('PTC NaTran'!$K$7:$K$15996,"",'PTC NaTran'!$A$7:$A$15996,J$16,'PTC NaTran'!$D$7:$D$15996,$A227,'PTC NaTran'!$C$7:$C$15996,"DEL")&gt;0,J$14,SUMIFS('PTC NaTran'!$K$7:$K$15996,'PTC NaTran'!$A$7:$A$15996,J$16,'PTC NaTran'!$D$7:$D$15996,$A227,'PTC NaTran'!$C$7:$C$15996,"DEL")*1.0026*$F$4/INDIRECT($A$4&amp;"!D9"))</f>
        <v>375.00000000000006</v>
      </c>
      <c r="K227" s="106" cm="1">
        <f t="array" aca="1" ref="K227" ca="1">IF(COUNTIFS('PTC NaTran'!$K$7:$K$15996,"",'PTC NaTran'!$A$7:$A$15996,K$16,'PTC NaTran'!$D$7:$D$15996,$A227,'PTC NaTran'!$C$7:$C$15996,"DEL")&gt;0,K$14,SUMIFS('PTC NaTran'!$K$7:$K$15996,'PTC NaTran'!$A$7:$A$15996,K$16,'PTC NaTran'!$D$7:$D$15996,$A227,'PTC NaTran'!$C$7:$C$15996,"DEL")*1.0026*$F$4/INDIRECT($A$4&amp;"!D9"))</f>
        <v>316.82160000000005</v>
      </c>
      <c r="L227" s="107">
        <f t="shared" ca="1" si="31"/>
        <v>45</v>
      </c>
      <c r="M227" s="51">
        <f t="shared" ca="1" si="35"/>
        <v>1</v>
      </c>
      <c r="N227" s="35" cm="1">
        <f t="array" aca="1" ref="N227" ca="1">IF(ROUND(ROUND(M227,2)-M227,4)=0,_xlfn.XLOOKUP(M227,INDIRECT($A$4&amp;"!$G$41:$G$141"),INDIRECT($A$4&amp;"!$A$41:$A$141"),0,1,1),IF(M227&gt;=1,0,(ROUNDUP(M227,2)-M227)*100*_xlfn.XLOOKUP(M227,INDIRECT($A$4&amp;"!$G$41:$G$141"),INDIRECT($A$4&amp;"!$A$41:$A$141"),0,-1,-1)+(M227-ROUNDDOWN(M227,2))*100*_xlfn.XLOOKUP(M227,INDIRECT($A$4&amp;"!$G$41:$G$141"),INDIRECT($A$4&amp;"!$A$41:$A$141"),0,1,1)))</f>
        <v>0.79999999999999971</v>
      </c>
      <c r="O227" s="66">
        <f t="shared" ca="1" si="36"/>
        <v>0</v>
      </c>
      <c r="S227" s="107">
        <f t="shared" ca="1" si="32"/>
        <v>69.902209687499777</v>
      </c>
      <c r="T227" s="51">
        <f t="shared" ca="1" si="37"/>
        <v>1</v>
      </c>
      <c r="U227" s="35" cm="1">
        <f t="array" aca="1" ref="U227" ca="1">IF(ROUND(ROUND(T227,2)-T227,4)=0,_xlfn.XLOOKUP(T227,INDIRECT($A$4&amp;"!$G$41:$G$141"),INDIRECT($A$4&amp;"!$A$41:$A$141"),0,1,1),IF(T227&gt;=1,0,(ROUNDUP(T227,2)-T227)*100*_xlfn.XLOOKUP(T227,INDIRECT($A$4&amp;"!$G$41:$G$141"),INDIRECT($A$4&amp;"!$A$41:$A$141"),0,-1,-1)+(T227-ROUNDDOWN(T227,2))*100*_xlfn.XLOOKUP(T227,INDIRECT($A$4&amp;"!$G$41:$G$141"),INDIRECT($A$4&amp;"!$A$41:$A$141"),0,1,1)))</f>
        <v>0.79999999999999971</v>
      </c>
      <c r="V227" s="66">
        <f t="shared" ca="1" si="38"/>
        <v>299.99999999999994</v>
      </c>
    </row>
    <row r="228" spans="1:22" x14ac:dyDescent="0.35">
      <c r="A228" s="32">
        <f t="shared" si="39"/>
        <v>46689</v>
      </c>
      <c r="B228" s="65" cm="1">
        <f t="array" aca="1" ref="B228" ca="1">_xlfn.XLOOKUP(A228,INDIRECT($A$5&amp;"!$AJ$41:$AJ$406"),INDIRECT($A$5&amp;"!$AK$41:$AK$406"))*SUM($F$3:$I$3)</f>
        <v>0</v>
      </c>
      <c r="C228" s="65" cm="1">
        <f t="array" aca="1" ref="C228" ca="1">_xlfn.XLOOKUP(A228,INDIRECT($A$5&amp;"!$AJ$41:$AJ$406"),INDIRECT($A$5&amp;"!$AL$41:$AL$406"))*SUM($F$3:$I$3)</f>
        <v>45</v>
      </c>
      <c r="D228" s="65" cm="1">
        <f t="array" aca="1" ref="D228" ca="1">_xlfn.XLOOKUP(A228,INDIRECT($A$5&amp;"!$AJ$41:$AJ$406"),INDIRECT($A$5&amp;"!$AO$41:$AO$406"))*SUM($F$3:$I$3)</f>
        <v>45</v>
      </c>
      <c r="E228" s="34" cm="1">
        <f t="array" ref="E228">SUMPRODUCT(('PT Storengy'!$B$8:$I$372)*('PT Storengy'!$A$8:$A$372=$A228)*('PT Storengy'!$B$5:$I$5=$A$6)*('PT Storengy'!$B$7:$I$7=$A$7))</f>
        <v>0.99</v>
      </c>
      <c r="F228" s="107">
        <f t="shared" ca="1" si="30"/>
        <v>45</v>
      </c>
      <c r="G228" s="51">
        <f t="shared" ca="1" si="33"/>
        <v>1</v>
      </c>
      <c r="H228" s="35" cm="1">
        <f t="array" aca="1" ref="H228" ca="1">IF(ROUND(ROUND(G228,2)-G228,4)=0,_xlfn.XLOOKUP(G228,INDIRECT($A$4&amp;"!$G$41:$G$141"),INDIRECT($A$4&amp;"!$A$41:$A$141"),0,1,1),IF(G228&gt;=1,0,(ROUNDUP(G228,2)-G228)*100*_xlfn.XLOOKUP(G228,INDIRECT($A$4&amp;"!$G$41:$G$141"),INDIRECT($A$4&amp;"!$A$41:$A$141"),0,-1,-1)+(G228-ROUNDDOWN(G228,2))*100*_xlfn.XLOOKUP(G228,INDIRECT($A$4&amp;"!$G$41:$G$141"),INDIRECT($A$4&amp;"!$A$41:$A$141"),0,1,1)))</f>
        <v>0.79999999999999971</v>
      </c>
      <c r="I228" s="66">
        <f t="shared" ca="1" si="34"/>
        <v>0</v>
      </c>
      <c r="J228" s="106" cm="1">
        <f t="array" aca="1" ref="J228" ca="1">IF(COUNTIFS('PTC NaTran'!$K$7:$K$15996,"",'PTC NaTran'!$A$7:$A$15996,J$16,'PTC NaTran'!$D$7:$D$15996,$A228,'PTC NaTran'!$C$7:$C$15996,"DEL")&gt;0,J$14,SUMIFS('PTC NaTran'!$K$7:$K$15996,'PTC NaTran'!$A$7:$A$15996,J$16,'PTC NaTran'!$D$7:$D$15996,$A228,'PTC NaTran'!$C$7:$C$15996,"DEL")*1.0026*$F$4/INDIRECT($A$4&amp;"!D9"))</f>
        <v>375.00000000000006</v>
      </c>
      <c r="K228" s="106" cm="1">
        <f t="array" aca="1" ref="K228" ca="1">IF(COUNTIFS('PTC NaTran'!$K$7:$K$15996,"",'PTC NaTran'!$A$7:$A$15996,K$16,'PTC NaTran'!$D$7:$D$15996,$A228,'PTC NaTran'!$C$7:$C$15996,"DEL")&gt;0,K$14,SUMIFS('PTC NaTran'!$K$7:$K$15996,'PTC NaTran'!$A$7:$A$15996,K$16,'PTC NaTran'!$D$7:$D$15996,$A228,'PTC NaTran'!$C$7:$C$15996,"DEL")*1.0026*$F$4/INDIRECT($A$4&amp;"!D9"))</f>
        <v>316.82160000000005</v>
      </c>
      <c r="L228" s="107">
        <f t="shared" ca="1" si="31"/>
        <v>45</v>
      </c>
      <c r="M228" s="51">
        <f t="shared" ca="1" si="35"/>
        <v>1</v>
      </c>
      <c r="N228" s="35" cm="1">
        <f t="array" aca="1" ref="N228" ca="1">IF(ROUND(ROUND(M228,2)-M228,4)=0,_xlfn.XLOOKUP(M228,INDIRECT($A$4&amp;"!$G$41:$G$141"),INDIRECT($A$4&amp;"!$A$41:$A$141"),0,1,1),IF(M228&gt;=1,0,(ROUNDUP(M228,2)-M228)*100*_xlfn.XLOOKUP(M228,INDIRECT($A$4&amp;"!$G$41:$G$141"),INDIRECT($A$4&amp;"!$A$41:$A$141"),0,-1,-1)+(M228-ROUNDDOWN(M228,2))*100*_xlfn.XLOOKUP(M228,INDIRECT($A$4&amp;"!$G$41:$G$141"),INDIRECT($A$4&amp;"!$A$41:$A$141"),0,1,1)))</f>
        <v>0.79999999999999971</v>
      </c>
      <c r="O228" s="66">
        <f t="shared" ca="1" si="36"/>
        <v>0</v>
      </c>
      <c r="S228" s="107">
        <f t="shared" ca="1" si="32"/>
        <v>70.202209687499774</v>
      </c>
      <c r="T228" s="51">
        <f t="shared" ca="1" si="37"/>
        <v>1</v>
      </c>
      <c r="U228" s="35" cm="1">
        <f t="array" aca="1" ref="U228" ca="1">IF(ROUND(ROUND(T228,2)-T228,4)=0,_xlfn.XLOOKUP(T228,INDIRECT($A$4&amp;"!$G$41:$G$141"),INDIRECT($A$4&amp;"!$A$41:$A$141"),0,1,1),IF(T228&gt;=1,0,(ROUNDUP(T228,2)-T228)*100*_xlfn.XLOOKUP(T228,INDIRECT($A$4&amp;"!$G$41:$G$141"),INDIRECT($A$4&amp;"!$A$41:$A$141"),0,-1,-1)+(T228-ROUNDDOWN(T228,2))*100*_xlfn.XLOOKUP(T228,INDIRECT($A$4&amp;"!$G$41:$G$141"),INDIRECT($A$4&amp;"!$A$41:$A$141"),0,1,1)))</f>
        <v>0.79999999999999971</v>
      </c>
      <c r="V228" s="66">
        <f t="shared" ca="1" si="38"/>
        <v>299.99999999999994</v>
      </c>
    </row>
    <row r="229" spans="1:22" x14ac:dyDescent="0.35">
      <c r="A229" s="32">
        <f t="shared" si="39"/>
        <v>46690</v>
      </c>
      <c r="B229" s="65" cm="1">
        <f t="array" aca="1" ref="B229" ca="1">_xlfn.XLOOKUP(A229,INDIRECT($A$5&amp;"!$AJ$41:$AJ$406"),INDIRECT($A$5&amp;"!$AK$41:$AK$406"))*SUM($F$3:$I$3)</f>
        <v>0</v>
      </c>
      <c r="C229" s="65" cm="1">
        <f t="array" aca="1" ref="C229" ca="1">_xlfn.XLOOKUP(A229,INDIRECT($A$5&amp;"!$AJ$41:$AJ$406"),INDIRECT($A$5&amp;"!$AL$41:$AL$406"))*SUM($F$3:$I$3)</f>
        <v>45</v>
      </c>
      <c r="D229" s="65" cm="1">
        <f t="array" aca="1" ref="D229" ca="1">_xlfn.XLOOKUP(A229,INDIRECT($A$5&amp;"!$AJ$41:$AJ$406"),INDIRECT($A$5&amp;"!$AO$41:$AO$406"))*SUM($F$3:$I$3)</f>
        <v>45</v>
      </c>
      <c r="E229" s="34" cm="1">
        <f t="array" ref="E229">SUMPRODUCT(('PT Storengy'!$B$8:$I$372)*('PT Storengy'!$A$8:$A$372=$A229)*('PT Storengy'!$B$5:$I$5=$A$6)*('PT Storengy'!$B$7:$I$7=$A$7))</f>
        <v>0.99</v>
      </c>
      <c r="F229" s="107">
        <f t="shared" ca="1" si="30"/>
        <v>45</v>
      </c>
      <c r="G229" s="51">
        <f t="shared" ca="1" si="33"/>
        <v>1</v>
      </c>
      <c r="H229" s="35" cm="1">
        <f t="array" aca="1" ref="H229" ca="1">IF(ROUND(ROUND(G229,2)-G229,4)=0,_xlfn.XLOOKUP(G229,INDIRECT($A$4&amp;"!$G$41:$G$141"),INDIRECT($A$4&amp;"!$A$41:$A$141"),0,1,1),IF(G229&gt;=1,0,(ROUNDUP(G229,2)-G229)*100*_xlfn.XLOOKUP(G229,INDIRECT($A$4&amp;"!$G$41:$G$141"),INDIRECT($A$4&amp;"!$A$41:$A$141"),0,-1,-1)+(G229-ROUNDDOWN(G229,2))*100*_xlfn.XLOOKUP(G229,INDIRECT($A$4&amp;"!$G$41:$G$141"),INDIRECT($A$4&amp;"!$A$41:$A$141"),0,1,1)))</f>
        <v>0.79999999999999971</v>
      </c>
      <c r="I229" s="66">
        <f t="shared" ca="1" si="34"/>
        <v>0</v>
      </c>
      <c r="J229" s="106" cm="1">
        <f t="array" aca="1" ref="J229" ca="1">IF(COUNTIFS('PTC NaTran'!$K$7:$K$15996,"",'PTC NaTran'!$A$7:$A$15996,J$16,'PTC NaTran'!$D$7:$D$15996,$A229,'PTC NaTran'!$C$7:$C$15996,"DEL")&gt;0,J$14,SUMIFS('PTC NaTran'!$K$7:$K$15996,'PTC NaTran'!$A$7:$A$15996,J$16,'PTC NaTran'!$D$7:$D$15996,$A229,'PTC NaTran'!$C$7:$C$15996,"DEL")*1.0026*$F$4/INDIRECT($A$4&amp;"!D9"))</f>
        <v>375.00000000000006</v>
      </c>
      <c r="K229" s="106" cm="1">
        <f t="array" aca="1" ref="K229" ca="1">IF(COUNTIFS('PTC NaTran'!$K$7:$K$15996,"",'PTC NaTran'!$A$7:$A$15996,K$16,'PTC NaTran'!$D$7:$D$15996,$A229,'PTC NaTran'!$C$7:$C$15996,"DEL")&gt;0,K$14,SUMIFS('PTC NaTran'!$K$7:$K$15996,'PTC NaTran'!$A$7:$A$15996,K$16,'PTC NaTran'!$D$7:$D$15996,$A229,'PTC NaTran'!$C$7:$C$15996,"DEL")*1.0026*$F$4/INDIRECT($A$4&amp;"!D9"))</f>
        <v>375.00000000000006</v>
      </c>
      <c r="L229" s="107">
        <f t="shared" ca="1" si="31"/>
        <v>45</v>
      </c>
      <c r="M229" s="51">
        <f t="shared" ca="1" si="35"/>
        <v>1</v>
      </c>
      <c r="N229" s="35" cm="1">
        <f t="array" aca="1" ref="N229" ca="1">IF(ROUND(ROUND(M229,2)-M229,4)=0,_xlfn.XLOOKUP(M229,INDIRECT($A$4&amp;"!$G$41:$G$141"),INDIRECT($A$4&amp;"!$A$41:$A$141"),0,1,1),IF(M229&gt;=1,0,(ROUNDUP(M229,2)-M229)*100*_xlfn.XLOOKUP(M229,INDIRECT($A$4&amp;"!$G$41:$G$141"),INDIRECT($A$4&amp;"!$A$41:$A$141"),0,-1,-1)+(M229-ROUNDDOWN(M229,2))*100*_xlfn.XLOOKUP(M229,INDIRECT($A$4&amp;"!$G$41:$G$141"),INDIRECT($A$4&amp;"!$A$41:$A$141"),0,1,1)))</f>
        <v>0.79999999999999971</v>
      </c>
      <c r="O229" s="66">
        <f t="shared" ca="1" si="36"/>
        <v>0</v>
      </c>
      <c r="S229" s="107">
        <f t="shared" ca="1" si="32"/>
        <v>70.502209687499771</v>
      </c>
      <c r="T229" s="51">
        <f t="shared" ca="1" si="37"/>
        <v>1</v>
      </c>
      <c r="U229" s="35" cm="1">
        <f t="array" aca="1" ref="U229" ca="1">IF(ROUND(ROUND(T229,2)-T229,4)=0,_xlfn.XLOOKUP(T229,INDIRECT($A$4&amp;"!$G$41:$G$141"),INDIRECT($A$4&amp;"!$A$41:$A$141"),0,1,1),IF(T229&gt;=1,0,(ROUNDUP(T229,2)-T229)*100*_xlfn.XLOOKUP(T229,INDIRECT($A$4&amp;"!$G$41:$G$141"),INDIRECT($A$4&amp;"!$A$41:$A$141"),0,-1,-1)+(T229-ROUNDDOWN(T229,2))*100*_xlfn.XLOOKUP(T229,INDIRECT($A$4&amp;"!$G$41:$G$141"),INDIRECT($A$4&amp;"!$A$41:$A$141"),0,1,1)))</f>
        <v>0.79999999999999971</v>
      </c>
      <c r="V229" s="66">
        <f t="shared" ca="1" si="38"/>
        <v>299.99999999999994</v>
      </c>
    </row>
    <row r="230" spans="1:22" x14ac:dyDescent="0.35">
      <c r="A230" s="32">
        <f t="shared" si="39"/>
        <v>46691</v>
      </c>
      <c r="B230" s="65" cm="1">
        <f t="array" aca="1" ref="B230" ca="1">_xlfn.XLOOKUP(A230,INDIRECT($A$5&amp;"!$AJ$41:$AJ$406"),INDIRECT($A$5&amp;"!$AK$41:$AK$406"))*SUM($F$3:$I$3)</f>
        <v>38.25</v>
      </c>
      <c r="C230" s="65" cm="1">
        <f t="array" aca="1" ref="C230" ca="1">_xlfn.XLOOKUP(A230,INDIRECT($A$5&amp;"!$AJ$41:$AJ$406"),INDIRECT($A$5&amp;"!$AL$41:$AL$406"))*SUM($F$3:$I$3)</f>
        <v>45</v>
      </c>
      <c r="D230" s="65" cm="1">
        <f t="array" aca="1" ref="D230" ca="1">_xlfn.XLOOKUP(A230,INDIRECT($A$5&amp;"!$AJ$41:$AJ$406"),INDIRECT($A$5&amp;"!$AO$41:$AO$406"))*SUM($F$3:$I$3)</f>
        <v>45</v>
      </c>
      <c r="E230" s="34" cm="1">
        <f t="array" ref="E230">SUMPRODUCT(('PT Storengy'!$B$8:$I$372)*('PT Storengy'!$A$8:$A$372=$A230)*('PT Storengy'!$B$5:$I$5=$A$6)*('PT Storengy'!$B$7:$I$7=$A$7))</f>
        <v>0.99</v>
      </c>
      <c r="F230" s="107">
        <f t="shared" ca="1" si="30"/>
        <v>45</v>
      </c>
      <c r="G230" s="51">
        <f t="shared" ca="1" si="33"/>
        <v>1</v>
      </c>
      <c r="H230" s="35" cm="1">
        <f t="array" aca="1" ref="H230" ca="1">IF(ROUND(ROUND(G230,2)-G230,4)=0,_xlfn.XLOOKUP(G230,INDIRECT($A$4&amp;"!$G$41:$G$141"),INDIRECT($A$4&amp;"!$A$41:$A$141"),0,1,1),IF(G230&gt;=1,0,(ROUNDUP(G230,2)-G230)*100*_xlfn.XLOOKUP(G230,INDIRECT($A$4&amp;"!$G$41:$G$141"),INDIRECT($A$4&amp;"!$A$41:$A$141"),0,-1,-1)+(G230-ROUNDDOWN(G230,2))*100*_xlfn.XLOOKUP(G230,INDIRECT($A$4&amp;"!$G$41:$G$141"),INDIRECT($A$4&amp;"!$A$41:$A$141"),0,1,1)))</f>
        <v>0.79999999999999971</v>
      </c>
      <c r="I230" s="66">
        <f t="shared" ca="1" si="34"/>
        <v>0</v>
      </c>
      <c r="J230" s="106" cm="1">
        <f t="array" aca="1" ref="J230" ca="1">IF(COUNTIFS('PTC NaTran'!$K$7:$K$15996,"",'PTC NaTran'!$A$7:$A$15996,J$16,'PTC NaTran'!$D$7:$D$15996,$A230,'PTC NaTran'!$C$7:$C$15996,"DEL")&gt;0,J$14,SUMIFS('PTC NaTran'!$K$7:$K$15996,'PTC NaTran'!$A$7:$A$15996,J$16,'PTC NaTran'!$D$7:$D$15996,$A230,'PTC NaTran'!$C$7:$C$15996,"DEL")*1.0026*$F$4/INDIRECT($A$4&amp;"!D9"))</f>
        <v>375.00000000000006</v>
      </c>
      <c r="K230" s="106" cm="1">
        <f t="array" aca="1" ref="K230" ca="1">IF(COUNTIFS('PTC NaTran'!$K$7:$K$15996,"",'PTC NaTran'!$A$7:$A$15996,K$16,'PTC NaTran'!$D$7:$D$15996,$A230,'PTC NaTran'!$C$7:$C$15996,"DEL")&gt;0,K$14,SUMIFS('PTC NaTran'!$K$7:$K$15996,'PTC NaTran'!$A$7:$A$15996,K$16,'PTC NaTran'!$D$7:$D$15996,$A230,'PTC NaTran'!$C$7:$C$15996,"DEL")*1.0026*$F$4/INDIRECT($A$4&amp;"!D9"))</f>
        <v>375.00000000000006</v>
      </c>
      <c r="L230" s="107">
        <f t="shared" ca="1" si="31"/>
        <v>45</v>
      </c>
      <c r="M230" s="51">
        <f t="shared" ca="1" si="35"/>
        <v>1</v>
      </c>
      <c r="N230" s="35" cm="1">
        <f t="array" aca="1" ref="N230" ca="1">IF(ROUND(ROUND(M230,2)-M230,4)=0,_xlfn.XLOOKUP(M230,INDIRECT($A$4&amp;"!$G$41:$G$141"),INDIRECT($A$4&amp;"!$A$41:$A$141"),0,1,1),IF(M230&gt;=1,0,(ROUNDUP(M230,2)-M230)*100*_xlfn.XLOOKUP(M230,INDIRECT($A$4&amp;"!$G$41:$G$141"),INDIRECT($A$4&amp;"!$A$41:$A$141"),0,-1,-1)+(M230-ROUNDDOWN(M230,2))*100*_xlfn.XLOOKUP(M230,INDIRECT($A$4&amp;"!$G$41:$G$141"),INDIRECT($A$4&amp;"!$A$41:$A$141"),0,1,1)))</f>
        <v>0.79999999999999971</v>
      </c>
      <c r="O230" s="66">
        <f t="shared" ca="1" si="36"/>
        <v>0</v>
      </c>
      <c r="S230" s="107">
        <f t="shared" ca="1" si="32"/>
        <v>70.802209687499769</v>
      </c>
      <c r="T230" s="51">
        <f t="shared" ca="1" si="37"/>
        <v>1</v>
      </c>
      <c r="U230" s="35" cm="1">
        <f t="array" aca="1" ref="U230" ca="1">IF(ROUND(ROUND(T230,2)-T230,4)=0,_xlfn.XLOOKUP(T230,INDIRECT($A$4&amp;"!$G$41:$G$141"),INDIRECT($A$4&amp;"!$A$41:$A$141"),0,1,1),IF(T230&gt;=1,0,(ROUNDUP(T230,2)-T230)*100*_xlfn.XLOOKUP(T230,INDIRECT($A$4&amp;"!$G$41:$G$141"),INDIRECT($A$4&amp;"!$A$41:$A$141"),0,-1,-1)+(T230-ROUNDDOWN(T230,2))*100*_xlfn.XLOOKUP(T230,INDIRECT($A$4&amp;"!$G$41:$G$141"),INDIRECT($A$4&amp;"!$A$41:$A$141"),0,1,1)))</f>
        <v>0.79999999999999971</v>
      </c>
      <c r="V230" s="66">
        <f t="shared" ca="1" si="38"/>
        <v>299.99999999999994</v>
      </c>
    </row>
    <row r="231" spans="1:22" x14ac:dyDescent="0.35">
      <c r="A231" s="32">
        <f t="shared" si="39"/>
        <v>46692</v>
      </c>
      <c r="B231" s="65" cm="1">
        <f t="array" aca="1" ref="B231" ca="1">_xlfn.XLOOKUP(A231,INDIRECT($A$5&amp;"!$AJ$41:$AJ$406"),INDIRECT($A$5&amp;"!$AK$41:$AK$406"))*SUM($F$3:$I$3)</f>
        <v>0</v>
      </c>
      <c r="C231" s="65" cm="1">
        <f t="array" aca="1" ref="C231" ca="1">_xlfn.XLOOKUP(A231,INDIRECT($A$5&amp;"!$AJ$41:$AJ$406"),INDIRECT($A$5&amp;"!$AL$41:$AL$406"))*SUM($F$3:$I$3)</f>
        <v>45</v>
      </c>
      <c r="D231" s="65" cm="1">
        <f t="array" aca="1" ref="D231" ca="1">_xlfn.XLOOKUP(A231,INDIRECT($A$5&amp;"!$AJ$41:$AJ$406"),INDIRECT($A$5&amp;"!$AO$41:$AO$406"))*SUM($F$3:$I$3)</f>
        <v>45</v>
      </c>
      <c r="E231" s="34" cm="1">
        <f t="array" ref="E231">SUMPRODUCT(('PT Storengy'!$B$8:$I$372)*('PT Storengy'!$A$8:$A$372=$A231)*('PT Storengy'!$B$5:$I$5=$A$6)*('PT Storengy'!$B$7:$I$7=$A$7))</f>
        <v>0.99</v>
      </c>
      <c r="F231" s="107">
        <f t="shared" ca="1" si="30"/>
        <v>45</v>
      </c>
      <c r="G231" s="51">
        <f t="shared" ca="1" si="33"/>
        <v>1</v>
      </c>
      <c r="H231" s="35" cm="1">
        <f t="array" aca="1" ref="H231" ca="1">IF(ROUND(ROUND(G231,2)-G231,4)=0,_xlfn.XLOOKUP(G231,INDIRECT($A$4&amp;"!$G$41:$G$141"),INDIRECT($A$4&amp;"!$A$41:$A$141"),0,1,1),IF(G231&gt;=1,0,(ROUNDUP(G231,2)-G231)*100*_xlfn.XLOOKUP(G231,INDIRECT($A$4&amp;"!$G$41:$G$141"),INDIRECT($A$4&amp;"!$A$41:$A$141"),0,-1,-1)+(G231-ROUNDDOWN(G231,2))*100*_xlfn.XLOOKUP(G231,INDIRECT($A$4&amp;"!$G$41:$G$141"),INDIRECT($A$4&amp;"!$A$41:$A$141"),0,1,1)))</f>
        <v>0.79999999999999971</v>
      </c>
      <c r="I231" s="66">
        <f t="shared" ca="1" si="34"/>
        <v>0</v>
      </c>
      <c r="J231" s="106" cm="1">
        <f t="array" aca="1" ref="J231" ca="1">IF(COUNTIFS('PTC NaTran'!$K$7:$K$15996,"",'PTC NaTran'!$A$7:$A$15996,J$16,'PTC NaTran'!$D$7:$D$15996,$A231,'PTC NaTran'!$C$7:$C$15996,"DEL")&gt;0,J$14,SUMIFS('PTC NaTran'!$K$7:$K$15996,'PTC NaTran'!$A$7:$A$15996,J$16,'PTC NaTran'!$D$7:$D$15996,$A231,'PTC NaTran'!$C$7:$C$15996,"DEL")*1.0026*$F$4/INDIRECT($A$4&amp;"!D9"))</f>
        <v>375.00000000000006</v>
      </c>
      <c r="K231" s="106" cm="1">
        <f t="array" aca="1" ref="K231" ca="1">IF(COUNTIFS('PTC NaTran'!$K$7:$K$15996,"",'PTC NaTran'!$A$7:$A$15996,K$16,'PTC NaTran'!$D$7:$D$15996,$A231,'PTC NaTran'!$C$7:$C$15996,"DEL")&gt;0,K$14,SUMIFS('PTC NaTran'!$K$7:$K$15996,'PTC NaTran'!$A$7:$A$15996,K$16,'PTC NaTran'!$D$7:$D$15996,$A231,'PTC NaTran'!$C$7:$C$15996,"DEL")*1.0026*$F$4/INDIRECT($A$4&amp;"!D9"))</f>
        <v>375.00000000000006</v>
      </c>
      <c r="L231" s="107">
        <f t="shared" ca="1" si="31"/>
        <v>45</v>
      </c>
      <c r="M231" s="51">
        <f t="shared" ca="1" si="35"/>
        <v>1</v>
      </c>
      <c r="N231" s="35" cm="1">
        <f t="array" aca="1" ref="N231" ca="1">IF(ROUND(ROUND(M231,2)-M231,4)=0,_xlfn.XLOOKUP(M231,INDIRECT($A$4&amp;"!$G$41:$G$141"),INDIRECT($A$4&amp;"!$A$41:$A$141"),0,1,1),IF(M231&gt;=1,0,(ROUNDUP(M231,2)-M231)*100*_xlfn.XLOOKUP(M231,INDIRECT($A$4&amp;"!$G$41:$G$141"),INDIRECT($A$4&amp;"!$A$41:$A$141"),0,-1,-1)+(M231-ROUNDDOWN(M231,2))*100*_xlfn.XLOOKUP(M231,INDIRECT($A$4&amp;"!$G$41:$G$141"),INDIRECT($A$4&amp;"!$A$41:$A$141"),0,1,1)))</f>
        <v>0.79999999999999971</v>
      </c>
      <c r="O231" s="66">
        <f t="shared" ca="1" si="36"/>
        <v>0</v>
      </c>
      <c r="S231" s="107">
        <f t="shared" ca="1" si="32"/>
        <v>71.102209687499766</v>
      </c>
      <c r="T231" s="51">
        <f t="shared" ca="1" si="37"/>
        <v>1</v>
      </c>
      <c r="U231" s="35" cm="1">
        <f t="array" aca="1" ref="U231" ca="1">IF(ROUND(ROUND(T231,2)-T231,4)=0,_xlfn.XLOOKUP(T231,INDIRECT($A$4&amp;"!$G$41:$G$141"),INDIRECT($A$4&amp;"!$A$41:$A$141"),0,1,1),IF(T231&gt;=1,0,(ROUNDUP(T231,2)-T231)*100*_xlfn.XLOOKUP(T231,INDIRECT($A$4&amp;"!$G$41:$G$141"),INDIRECT($A$4&amp;"!$A$41:$A$141"),0,-1,-1)+(T231-ROUNDDOWN(T231,2))*100*_xlfn.XLOOKUP(T231,INDIRECT($A$4&amp;"!$G$41:$G$141"),INDIRECT($A$4&amp;"!$A$41:$A$141"),0,1,1)))</f>
        <v>0.79999999999999971</v>
      </c>
      <c r="V231" s="66">
        <f t="shared" ca="1" si="38"/>
        <v>299.99999999999994</v>
      </c>
    </row>
    <row r="232" spans="1:22" x14ac:dyDescent="0.35">
      <c r="A232" s="29"/>
      <c r="B232" s="29"/>
      <c r="C232" s="29"/>
      <c r="D232" s="29"/>
    </row>
    <row r="233" spans="1:22" x14ac:dyDescent="0.35">
      <c r="A233" s="29"/>
      <c r="B233" s="29"/>
      <c r="C233" s="29"/>
      <c r="D233" s="29"/>
    </row>
    <row r="234" spans="1:22" x14ac:dyDescent="0.35">
      <c r="A234" s="29"/>
      <c r="B234" s="29"/>
      <c r="C234" s="29"/>
      <c r="D234" s="29"/>
    </row>
    <row r="235" spans="1:22" x14ac:dyDescent="0.35">
      <c r="A235" s="29"/>
      <c r="B235" s="29"/>
      <c r="C235" s="29"/>
      <c r="D235" s="29"/>
    </row>
    <row r="236" spans="1:22" x14ac:dyDescent="0.35">
      <c r="A236" s="29"/>
      <c r="B236" s="29"/>
      <c r="C236" s="29"/>
      <c r="D236" s="29"/>
    </row>
    <row r="237" spans="1:22" x14ac:dyDescent="0.35">
      <c r="A237" s="29"/>
      <c r="B237" s="29"/>
      <c r="C237" s="29"/>
      <c r="D237" s="29"/>
    </row>
    <row r="238" spans="1:22" x14ac:dyDescent="0.35">
      <c r="A238" s="29"/>
      <c r="B238" s="29"/>
      <c r="C238" s="29"/>
      <c r="D238" s="29"/>
    </row>
    <row r="239" spans="1:22" x14ac:dyDescent="0.35">
      <c r="A239" s="29"/>
      <c r="B239" s="29"/>
      <c r="C239" s="29"/>
      <c r="D239" s="29"/>
    </row>
    <row r="240" spans="1:22" x14ac:dyDescent="0.35">
      <c r="A240" s="29"/>
      <c r="B240" s="29"/>
      <c r="C240" s="29"/>
      <c r="D240" s="29"/>
    </row>
    <row r="241" spans="1:4" x14ac:dyDescent="0.35">
      <c r="A241" s="29"/>
      <c r="B241" s="29"/>
      <c r="C241" s="29"/>
      <c r="D241" s="29"/>
    </row>
    <row r="242" spans="1:4" x14ac:dyDescent="0.35">
      <c r="A242" s="29"/>
      <c r="B242" s="29"/>
      <c r="C242" s="29"/>
      <c r="D242" s="29"/>
    </row>
    <row r="243" spans="1:4" x14ac:dyDescent="0.35">
      <c r="A243" s="29"/>
      <c r="B243" s="29"/>
      <c r="C243" s="29"/>
      <c r="D243" s="29"/>
    </row>
    <row r="244" spans="1:4" x14ac:dyDescent="0.35">
      <c r="A244" s="29"/>
      <c r="B244" s="29"/>
      <c r="C244" s="29"/>
      <c r="D244" s="29"/>
    </row>
    <row r="245" spans="1:4" x14ac:dyDescent="0.35">
      <c r="A245" s="29"/>
      <c r="B245" s="29"/>
      <c r="C245" s="29"/>
      <c r="D245" s="29"/>
    </row>
    <row r="246" spans="1:4" x14ac:dyDescent="0.35">
      <c r="A246" s="29"/>
      <c r="B246" s="29"/>
      <c r="C246" s="29"/>
      <c r="D246" s="29"/>
    </row>
    <row r="247" spans="1:4" x14ac:dyDescent="0.35">
      <c r="A247" s="29"/>
      <c r="B247" s="29"/>
      <c r="C247" s="29"/>
      <c r="D247" s="29"/>
    </row>
    <row r="248" spans="1:4" x14ac:dyDescent="0.35">
      <c r="A248" s="29"/>
      <c r="B248" s="29"/>
      <c r="C248" s="29"/>
      <c r="D248" s="29"/>
    </row>
    <row r="249" spans="1:4" x14ac:dyDescent="0.35">
      <c r="A249" s="29"/>
      <c r="B249" s="29"/>
      <c r="C249" s="29"/>
      <c r="D249" s="29"/>
    </row>
    <row r="250" spans="1:4" x14ac:dyDescent="0.35">
      <c r="A250" s="29"/>
      <c r="B250" s="29"/>
      <c r="C250" s="29"/>
      <c r="D250" s="29"/>
    </row>
    <row r="251" spans="1:4" x14ac:dyDescent="0.35">
      <c r="A251" s="29"/>
      <c r="B251" s="29"/>
      <c r="C251" s="29"/>
      <c r="D251" s="29"/>
    </row>
    <row r="252" spans="1:4" x14ac:dyDescent="0.35">
      <c r="A252" s="29"/>
      <c r="B252" s="29"/>
      <c r="C252" s="29"/>
      <c r="D252" s="29"/>
    </row>
    <row r="253" spans="1:4" x14ac:dyDescent="0.35">
      <c r="A253" s="29"/>
      <c r="B253" s="29"/>
      <c r="C253" s="29"/>
      <c r="D253" s="29"/>
    </row>
    <row r="254" spans="1:4" x14ac:dyDescent="0.35">
      <c r="A254" s="29"/>
      <c r="B254" s="29"/>
      <c r="C254" s="29"/>
      <c r="D254" s="29"/>
    </row>
    <row r="255" spans="1:4" x14ac:dyDescent="0.35">
      <c r="A255" s="29"/>
      <c r="B255" s="29"/>
      <c r="C255" s="29"/>
      <c r="D255" s="29"/>
    </row>
    <row r="256" spans="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row r="260" spans="1:4" x14ac:dyDescent="0.35">
      <c r="A260" s="29"/>
      <c r="B260" s="29"/>
      <c r="C260" s="29"/>
      <c r="D260" s="29"/>
    </row>
    <row r="261" spans="1:4" x14ac:dyDescent="0.35">
      <c r="A261" s="29"/>
      <c r="B261" s="29"/>
      <c r="C261" s="29"/>
      <c r="D261" s="29"/>
    </row>
    <row r="262" spans="1:4" x14ac:dyDescent="0.35">
      <c r="A262" s="29"/>
      <c r="B262" s="29"/>
      <c r="C262" s="29"/>
      <c r="D262" s="29"/>
    </row>
    <row r="263" spans="1:4" x14ac:dyDescent="0.35">
      <c r="A263" s="29"/>
      <c r="B263" s="29"/>
      <c r="C263" s="29"/>
      <c r="D263" s="29"/>
    </row>
    <row r="264" spans="1:4" x14ac:dyDescent="0.35">
      <c r="A264" s="29"/>
      <c r="B264" s="29"/>
      <c r="C264" s="29"/>
      <c r="D264" s="29"/>
    </row>
    <row r="265" spans="1:4" x14ac:dyDescent="0.35">
      <c r="A265" s="29"/>
      <c r="B265" s="29"/>
      <c r="C265" s="29"/>
      <c r="D265" s="29"/>
    </row>
    <row r="266" spans="1:4" x14ac:dyDescent="0.35">
      <c r="A266" s="29"/>
      <c r="B266" s="29"/>
      <c r="C266" s="29"/>
      <c r="D266" s="29"/>
    </row>
    <row r="267" spans="1:4" x14ac:dyDescent="0.35">
      <c r="A267" s="29"/>
      <c r="B267" s="29"/>
      <c r="C267" s="29"/>
      <c r="D267" s="29"/>
    </row>
    <row r="268" spans="1:4" x14ac:dyDescent="0.35">
      <c r="A268" s="29"/>
      <c r="B268" s="29"/>
      <c r="C268" s="29"/>
      <c r="D268" s="29"/>
    </row>
    <row r="269" spans="1:4" x14ac:dyDescent="0.35">
      <c r="A269" s="29"/>
      <c r="B269" s="29"/>
      <c r="C269" s="29"/>
      <c r="D269" s="29"/>
    </row>
    <row r="270" spans="1:4" x14ac:dyDescent="0.35">
      <c r="A270" s="29"/>
      <c r="B270" s="29"/>
      <c r="C270" s="29"/>
      <c r="D270" s="29"/>
    </row>
    <row r="271" spans="1:4" x14ac:dyDescent="0.35">
      <c r="A271" s="29"/>
      <c r="B271" s="29"/>
      <c r="C271" s="29"/>
      <c r="D271" s="29"/>
    </row>
    <row r="272" spans="1:4" x14ac:dyDescent="0.35">
      <c r="A272" s="29"/>
      <c r="B272" s="29"/>
      <c r="C272" s="29"/>
      <c r="D272" s="29"/>
    </row>
    <row r="273" spans="1:4" x14ac:dyDescent="0.35">
      <c r="A273" s="29"/>
      <c r="B273" s="29"/>
      <c r="C273" s="29"/>
      <c r="D273" s="29"/>
    </row>
    <row r="274" spans="1:4" x14ac:dyDescent="0.35">
      <c r="A274" s="29"/>
      <c r="B274" s="29"/>
      <c r="C274" s="29"/>
      <c r="D274" s="29"/>
    </row>
    <row r="275" spans="1:4" x14ac:dyDescent="0.35">
      <c r="A275" s="29"/>
      <c r="B275" s="29"/>
      <c r="C275" s="29"/>
      <c r="D275" s="29"/>
    </row>
    <row r="276" spans="1:4" x14ac:dyDescent="0.35">
      <c r="A276" s="29"/>
      <c r="B276" s="29"/>
      <c r="C276" s="29"/>
      <c r="D276" s="29"/>
    </row>
    <row r="277" spans="1:4" x14ac:dyDescent="0.35">
      <c r="A277" s="29"/>
      <c r="B277" s="29"/>
      <c r="C277" s="29"/>
      <c r="D277" s="29"/>
    </row>
  </sheetData>
  <autoFilter ref="A16:O231" xr:uid="{E0BA2D08-F164-426D-8B22-833BD306E2C0}"/>
  <mergeCells count="3">
    <mergeCell ref="F11:I11"/>
    <mergeCell ref="L11:O11"/>
    <mergeCell ref="S11:V11"/>
  </mergeCells>
  <conditionalFormatting sqref="I17:I231">
    <cfRule type="cellIs" dxfId="15" priority="36" operator="equal">
      <formula>0</formula>
    </cfRule>
  </conditionalFormatting>
  <conditionalFormatting sqref="O17:O231">
    <cfRule type="cellIs" dxfId="14" priority="5" operator="equal">
      <formula>0</formula>
    </cfRule>
  </conditionalFormatting>
  <conditionalFormatting sqref="V17:V231">
    <cfRule type="cellIs" dxfId="13" priority="1"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AE3A53-BF0A-41C9-9BE9-12A592ED0AA7}">
  <sheetPr codeName="Feuil5">
    <tabColor theme="7" tint="0.59999389629810485"/>
  </sheetPr>
  <dimension ref="A1:AN277"/>
  <sheetViews>
    <sheetView showGridLines="0" zoomScale="70" zoomScaleNormal="70" workbookViewId="0">
      <pane xSplit="1" ySplit="16" topLeftCell="B17" activePane="bottomRight" state="frozen"/>
      <selection pane="topRight" activeCell="N41" sqref="N41"/>
      <selection pane="bottomLeft" activeCell="N41" sqref="N41"/>
      <selection pane="bottomRight"/>
    </sheetView>
  </sheetViews>
  <sheetFormatPr baseColWidth="10" defaultColWidth="10.54296875" defaultRowHeight="14.5" x14ac:dyDescent="0.35"/>
  <cols>
    <col min="1" max="4" width="13.81640625" customWidth="1"/>
    <col min="5" max="5" width="29.453125" bestFit="1" customWidth="1"/>
    <col min="6" max="9" width="19.81640625" customWidth="1"/>
    <col min="11" max="11" width="12.54296875" customWidth="1"/>
    <col min="14" max="14" width="14.54296875" customWidth="1"/>
    <col min="16" max="16" width="32.1796875" bestFit="1" customWidth="1"/>
  </cols>
  <sheetData>
    <row r="1" spans="1:13" x14ac:dyDescent="0.35">
      <c r="A1" s="33"/>
      <c r="B1" s="33"/>
      <c r="C1" s="33"/>
      <c r="D1" s="33"/>
      <c r="G1" s="49"/>
    </row>
    <row r="2" spans="1:13" x14ac:dyDescent="0.35">
      <c r="F2" s="257" t="str" cm="1">
        <f t="array" aca="1" ref="F2" ca="1">INDEX(INDIRECT($A$4&amp;"!A1:Z500"),3,7+(COLUMN()-COLUMN($F$2))*5)</f>
        <v>Serene Atl 25</v>
      </c>
      <c r="G2" s="257" t="str" cm="1">
        <f t="array" aca="1" ref="G2" ca="1">INDEX(INDIRECT($A$4&amp;"!A1:Z500"),3,7+(COLUMN()-COLUMN($F$2))*5)</f>
        <v>Serene Atl 26</v>
      </c>
      <c r="H2" s="257" t="str" cm="1">
        <f t="array" aca="1" ref="H2" ca="1">INDEX(INDIRECT($A$4&amp;"!A1:Z500"),3,7+(COLUMN()-COLUMN($F$2))*5)</f>
        <v>Serene Atl 27</v>
      </c>
      <c r="I2" s="31" cm="1">
        <f t="array" aca="1" ref="I2" ca="1">INDEX(INDIRECT($A$4&amp;"!A1:Z500"),3,7+(COLUMN()-COLUMN($F$2))*5)</f>
        <v>0</v>
      </c>
    </row>
    <row r="3" spans="1:13" x14ac:dyDescent="0.35">
      <c r="A3" t="s">
        <v>241</v>
      </c>
      <c r="E3" s="31" t="s">
        <v>242</v>
      </c>
      <c r="F3" s="258" cm="1">
        <f t="array" aca="1" ref="F3" ca="1">INDEX(INDIRECT($A$4&amp;"!A1:Z500"),3,8+(COLUMN()-COLUMN($F$2))*5)</f>
        <v>17.013766</v>
      </c>
      <c r="G3" s="258" cm="1">
        <f t="array" aca="1" ref="G3" ca="1">INDEX(INDIRECT($A$4&amp;"!A1:Z500"),3,8+(COLUMN()-COLUMN($F$2))*5)</f>
        <v>14.10256</v>
      </c>
      <c r="H3" s="258" cm="1">
        <f t="array" aca="1" ref="H3" ca="1">INDEX(INDIRECT($A$4&amp;"!A1:Z500"),3,8+(COLUMN()-COLUMN($F$2))*5)</f>
        <v>13.883673999999999</v>
      </c>
      <c r="I3" s="48" cm="1">
        <f t="array" aca="1" ref="I3" ca="1">INDEX(INDIRECT($A$4&amp;"!A1:Z500"),3,8+(COLUMN()-COLUMN($F$2))*5)+Serene_A_I!AB3</f>
        <v>0</v>
      </c>
    </row>
    <row r="4" spans="1:13" x14ac:dyDescent="0.35">
      <c r="A4" t="s">
        <v>259</v>
      </c>
      <c r="E4" s="31" t="s">
        <v>244</v>
      </c>
      <c r="F4" s="291" cm="1">
        <f t="array" aca="1" ref="F4" ca="1">INDIRECT($A$4&amp;"!D5")</f>
        <v>590.66287969924815</v>
      </c>
      <c r="G4" s="50" t="s">
        <v>245</v>
      </c>
    </row>
    <row r="5" spans="1:13" x14ac:dyDescent="0.35">
      <c r="A5" t="s">
        <v>243</v>
      </c>
      <c r="E5" s="31" t="str">
        <f xml:space="preserve"> "COS NaTran (" &amp; RESULTS!B9 &amp; ")"</f>
        <v>COS NaTran (Firm+Interuptible)</v>
      </c>
      <c r="F5" s="291">
        <f ca="1">F4</f>
        <v>590.66287969924815</v>
      </c>
      <c r="G5" s="50" t="s">
        <v>245</v>
      </c>
    </row>
    <row r="6" spans="1:13" ht="15" thickBot="1" x14ac:dyDescent="0.4">
      <c r="A6" s="44" t="s">
        <v>123</v>
      </c>
      <c r="D6" s="289" t="s">
        <v>260</v>
      </c>
      <c r="E6" s="290">
        <f>RESULTS!I9</f>
        <v>46675</v>
      </c>
      <c r="F6" s="292">
        <f ca="1">SUM(F3:I3)</f>
        <v>45</v>
      </c>
      <c r="G6" s="50" t="s">
        <v>218</v>
      </c>
    </row>
    <row r="7" spans="1:13" ht="15" thickBot="1" x14ac:dyDescent="0.4">
      <c r="A7" s="44" t="s">
        <v>62</v>
      </c>
      <c r="H7" s="67"/>
      <c r="I7" s="67"/>
    </row>
    <row r="8" spans="1:13" x14ac:dyDescent="0.35">
      <c r="F8" s="67"/>
      <c r="G8" s="67"/>
    </row>
    <row r="11" spans="1:13" ht="37.5" customHeight="1" x14ac:dyDescent="0.35">
      <c r="F11" s="344" t="s">
        <v>181</v>
      </c>
      <c r="G11" s="344"/>
      <c r="H11" s="344"/>
      <c r="I11" s="344"/>
    </row>
    <row r="13" spans="1:13" ht="17.25" customHeight="1" x14ac:dyDescent="0.35">
      <c r="K13" t="s">
        <v>261</v>
      </c>
    </row>
    <row r="14" spans="1:13" x14ac:dyDescent="0.35">
      <c r="G14" s="32" cm="1">
        <f t="array" aca="1" ref="G14:H14" ca="1">IF(_xlfn.XLOOKUP(0,F$17:F$185,A$17:B$185,"",0,1)="", "Only " &amp; TEXT(G186,"0,0%") &amp; " withdrawal on 31/03", _xlfn.XLOOKUP(0,F$17:F$185,A$17:B$185,"",0,1))</f>
        <v>46837</v>
      </c>
      <c r="H14">
        <f ca="1"/>
        <v>0</v>
      </c>
      <c r="I14" s="29"/>
      <c r="K14" t="s">
        <v>262</v>
      </c>
    </row>
    <row r="15" spans="1:13" ht="48" customHeight="1" x14ac:dyDescent="0.35">
      <c r="F15" s="37" t="s">
        <v>249</v>
      </c>
      <c r="G15" s="37" t="s">
        <v>250</v>
      </c>
      <c r="K15" s="67">
        <f ca="1">COUNTIF(K17:K185,"&gt;"&amp;0)+1</f>
        <v>158</v>
      </c>
    </row>
    <row r="16" spans="1:13" ht="43.4" customHeight="1" x14ac:dyDescent="0.35">
      <c r="A16" s="37" t="s">
        <v>56</v>
      </c>
      <c r="B16" s="37" t="s">
        <v>263</v>
      </c>
      <c r="C16" s="37" t="s">
        <v>264</v>
      </c>
      <c r="D16" s="37" t="s">
        <v>254</v>
      </c>
      <c r="E16" s="37" t="s">
        <v>256</v>
      </c>
      <c r="F16" s="37">
        <f ca="1">F6</f>
        <v>45</v>
      </c>
      <c r="G16" s="37" t="s">
        <v>250</v>
      </c>
      <c r="H16" s="37" t="s">
        <v>257</v>
      </c>
      <c r="I16" s="108" t="s">
        <v>265</v>
      </c>
      <c r="K16" s="37">
        <f ca="1">F16</f>
        <v>45</v>
      </c>
      <c r="L16" s="37" t="s">
        <v>250</v>
      </c>
      <c r="M16" s="37" t="s">
        <v>257</v>
      </c>
    </row>
    <row r="17" spans="1:40" x14ac:dyDescent="0.35">
      <c r="A17" s="32">
        <f>RESULTS!I9</f>
        <v>46675</v>
      </c>
      <c r="B17" s="65" cm="1">
        <f t="array" aca="1" ref="B17" ca="1">_xlfn.XLOOKUP(A17,INDIRECT($A$5&amp;"!$AJ$41:$AJ$406"),INDIRECT($A$5&amp;"!$An$41:$An$406"))*SUM($F$3:$I$3)</f>
        <v>38.25</v>
      </c>
      <c r="C17" s="65" cm="1">
        <f t="array" aca="1" ref="C17" ca="1">_xlfn.XLOOKUP(A17,INDIRECT($A$5&amp;"!$AJ$41:$AJ$406"),INDIRECT($A$5&amp;"!$Ak$41:$Ak$406"))*SUM($F$3:$I$3)</f>
        <v>0</v>
      </c>
      <c r="D17" s="65" cm="1">
        <f t="array" aca="1" ref="D17" ca="1">_xlfn.XLOOKUP(A17,INDIRECT($A$5&amp;"!$AJ$41:$AJ$406"),INDIRECT($A$5&amp;"!$AO$41:$AO$406"))*SUM($F$3:$I$3)</f>
        <v>45</v>
      </c>
      <c r="E17" s="34" cm="1">
        <f t="array" ref="E17">SUMPRODUCT(('PT Storengy'!$B$8:$I$372)*('PT Storengy'!$A$8:$A$372=$A17)*('PT Storengy'!$A$5:$H$5=$A$6)*('PT Storengy'!$B$7:$I$7=$A$7))</f>
        <v>0</v>
      </c>
      <c r="F17" s="36">
        <f ca="1">-I17/1000+F16</f>
        <v>44.409337120300755</v>
      </c>
      <c r="G17" s="51">
        <f ca="1">F16/SUM($F$3,$G$3,$H$3,$I$3)</f>
        <v>1</v>
      </c>
      <c r="H17" s="35" cm="1">
        <f t="array" aca="1" ref="H17" ca="1">IF(ROUND(ROUND(G17,2)-G17,4)=0,_xlfn.XLOOKUP(G17,INDIRECT($A$4&amp;"!$G$32:$G$132"),INDIRECT($A$4&amp;"!$A$32:$A$132"),0,1,1),IF(G17&lt;0,0,(ROUNDUP(G17,2)-G17)*100*_xlfn.XLOOKUP(G17,INDIRECT($A$4&amp;"!$G$32:$G$132"),INDIRECT($A$4&amp;"!$A$32:$A$132"),0,-1,-1)+(G17-ROUNDDOWN(G17,2))*100*_xlfn.XLOOKUP(G17,INDIRECT($A$4&amp;"!$G$32:$G$132"),INDIRECT($A$4&amp;"!$A$32:$A$132"),0,1,1)))</f>
        <v>1</v>
      </c>
      <c r="I17" s="84">
        <f ca="1">IF(F16*1000-$F$4*(1-E17)*H17&gt;1000*B17,$F$4*(1-E17)*H17,F16*1000-1000*B17)</f>
        <v>590.66287969924815</v>
      </c>
      <c r="K17" s="36">
        <f t="shared" ref="K17:K80" ca="1" si="0">K16-N17/1000</f>
        <v>44.409337120300755</v>
      </c>
      <c r="L17" s="51">
        <f ca="1">MAX(K16/SUM($F$3,$G$3,$H$3,$I$3),0)</f>
        <v>1</v>
      </c>
      <c r="M17" s="35" cm="1">
        <f t="array" aca="1" ref="M17" ca="1">IF(ROUND(ROUND(L17,2)-L17,4)=0,_xlfn.XLOOKUP(L17,INDIRECT($A$4&amp;"!$G$32:$G$132"),INDIRECT($A$4&amp;"!$A$32:$A$132"),0,1,1),IF(L17&lt;0,0,(ROUNDUP(L17,2)-L17)*100*_xlfn.XLOOKUP(L17,INDIRECT($A$4&amp;"!$G$32:$G$132"),INDIRECT($A$4&amp;"!$A$32:$A$132"),0,-1,-1)+(L17-ROUNDDOWN(L17,2))*100*_xlfn.XLOOKUP(L17,INDIRECT($A$4&amp;"!$G$32:$G$132"),INDIRECT($A$4&amp;"!$A$32:$A$132"),0,1,1)))</f>
        <v>1</v>
      </c>
      <c r="N17" s="67">
        <f ca="1">IF(K16*1000&lt;$F$4*(1)*M17,K16*1000,$F$4*(1)*M17)</f>
        <v>590.66287969924815</v>
      </c>
    </row>
    <row r="18" spans="1:40" x14ac:dyDescent="0.35">
      <c r="A18" s="32">
        <f>A17+1</f>
        <v>46676</v>
      </c>
      <c r="B18" s="65" cm="1">
        <f t="array" aca="1" ref="B18" ca="1">_xlfn.XLOOKUP(A18,INDIRECT($A$5&amp;"!$AJ$41:$AJ$406"),INDIRECT($A$5&amp;"!$An$41:$An$406"))*SUM($F$3:$I$3)</f>
        <v>38.25</v>
      </c>
      <c r="C18" s="65" cm="1">
        <f t="array" aca="1" ref="C18" ca="1">_xlfn.XLOOKUP(A18,INDIRECT($A$5&amp;"!$AJ$41:$AJ$406"),INDIRECT($A$5&amp;"!$Ak$41:$Ak$406"))*SUM($F$3:$I$3)</f>
        <v>0</v>
      </c>
      <c r="D18" s="65" cm="1">
        <f t="array" aca="1" ref="D18" ca="1">_xlfn.XLOOKUP(A18,INDIRECT($A$5&amp;"!$AJ$41:$AJ$406"),INDIRECT($A$5&amp;"!$AO$41:$AO$406"))*SUM($F$3:$I$3)</f>
        <v>45</v>
      </c>
      <c r="E18" s="34" cm="1">
        <f t="array" ref="E18">SUMPRODUCT(('PT Storengy'!$B$8:$I$372)*('PT Storengy'!$A$8:$A$372=$A18)*('PT Storengy'!$A$5:$H$5=$A$6)*('PT Storengy'!$B$7:$I$7=$A$7))</f>
        <v>0</v>
      </c>
      <c r="F18" s="36">
        <f t="shared" ref="F18:F81" ca="1" si="1">-I18/1000+F17</f>
        <v>43.824684141651154</v>
      </c>
      <c r="G18" s="51">
        <f ca="1">F17/SUM($F$3,$G$3,$H$3,$I$3)</f>
        <v>0.98687415822890567</v>
      </c>
      <c r="H18" s="35" cm="1">
        <f t="array" aca="1" ref="H18" ca="1">IF(ROUND(ROUND(G18,2)-G18,4)=0,_xlfn.XLOOKUP(G18,INDIRECT($A$4&amp;"!$G$32:$G$132"),INDIRECT($A$4&amp;"!$A$32:$A$132"),0,1,1),IF(G18&lt;0,0,(ROUNDUP(G18,2)-G18)*100*_xlfn.XLOOKUP(G18,INDIRECT($A$4&amp;"!$G$32:$G$132"),INDIRECT($A$4&amp;"!$A$32:$A$132"),0,-1,-1)+(G18-ROUNDDOWN(G18,2))*100*_xlfn.XLOOKUP(G18,INDIRECT($A$4&amp;"!$G$32:$G$132"),INDIRECT($A$4&amp;"!$A$32:$A$132"),0,1,1)))</f>
        <v>0.98982515872216581</v>
      </c>
      <c r="I18" s="84">
        <f ca="1">IF(F17*1000-$F$4*(1-E18)*H18&gt;1000*B18,$F$4*(1-E18)*H18,F17*1000-1000*B18)</f>
        <v>584.65297864959985</v>
      </c>
      <c r="K18" s="36">
        <f t="shared" ca="1" si="0"/>
        <v>43.824684141651154</v>
      </c>
      <c r="L18" s="51">
        <f t="shared" ref="L18:L81" ca="1" si="2">MAX(K17/SUM($F$3,$G$3,$H$3,$I$3),0)</f>
        <v>0.98687415822890567</v>
      </c>
      <c r="M18" s="35" cm="1">
        <f t="array" aca="1" ref="M18" ca="1">IF(ROUND(ROUND(L18,2)-L18,4)=0,_xlfn.XLOOKUP(L18,INDIRECT($A$4&amp;"!$G$32:$G$132"),INDIRECT($A$4&amp;"!$A$32:$A$132"),0,1,1),IF(L18&lt;0,0,(ROUNDUP(L18,2)-L18)*100*_xlfn.XLOOKUP(L18,INDIRECT($A$4&amp;"!$G$32:$G$132"),INDIRECT($A$4&amp;"!$A$32:$A$132"),0,-1,-1)+(L18-ROUNDDOWN(L18,2))*100*_xlfn.XLOOKUP(L18,INDIRECT($A$4&amp;"!$G$32:$G$132"),INDIRECT($A$4&amp;"!$A$32:$A$132"),0,1,1)))</f>
        <v>0.98982515872216581</v>
      </c>
      <c r="N18" s="67">
        <f t="shared" ref="N18:N81" ca="1" si="3">IF(K17*1000&lt;$F$4*(1)*M18,K17*1000,$F$4*(1)*M18)</f>
        <v>584.65297864959985</v>
      </c>
    </row>
    <row r="19" spans="1:40" x14ac:dyDescent="0.35">
      <c r="A19" s="32">
        <f t="shared" ref="A19:A82" si="4">A18+1</f>
        <v>46677</v>
      </c>
      <c r="B19" s="65" cm="1">
        <f t="array" aca="1" ref="B19" ca="1">_xlfn.XLOOKUP(A19,INDIRECT($A$5&amp;"!$AJ$41:$AJ$406"),INDIRECT($A$5&amp;"!$An$41:$An$406"))*SUM($F$3:$I$3)</f>
        <v>38.25</v>
      </c>
      <c r="C19" s="65" cm="1">
        <f t="array" aca="1" ref="C19" ca="1">_xlfn.XLOOKUP(A19,INDIRECT($A$5&amp;"!$AJ$41:$AJ$406"),INDIRECT($A$5&amp;"!$Ak$41:$Ak$406"))*SUM($F$3:$I$3)</f>
        <v>0</v>
      </c>
      <c r="D19" s="65" cm="1">
        <f t="array" aca="1" ref="D19" ca="1">_xlfn.XLOOKUP(A19,INDIRECT($A$5&amp;"!$AJ$41:$AJ$406"),INDIRECT($A$5&amp;"!$AO$41:$AO$406"))*SUM($F$3:$I$3)</f>
        <v>45</v>
      </c>
      <c r="E19" s="34" cm="1">
        <f t="array" ref="E19">SUMPRODUCT(('PT Storengy'!$B$8:$I$372)*('PT Storengy'!$A$8:$A$372=$A19)*('PT Storengy'!$A$5:$H$5=$A$6)*('PT Storengy'!$B$7:$I$7=$A$7))</f>
        <v>0</v>
      </c>
      <c r="F19" s="36">
        <f t="shared" ca="1" si="1"/>
        <v>43.24597991426193</v>
      </c>
      <c r="G19" s="51">
        <f t="shared" ref="G19:G82" ca="1" si="5">F18/SUM($F$3,$G$3,$H$3,$I$3)</f>
        <v>0.97388186981447011</v>
      </c>
      <c r="H19" s="35" cm="1">
        <f t="array" aca="1" ref="H19" ca="1">IF(ROUND(ROUND(G19,2)-G19,4)=0,_xlfn.XLOOKUP(G19,INDIRECT($A$4&amp;"!$G$32:$G$132"),INDIRECT($A$4&amp;"!$A$32:$A$132"),0,1,1),IF(G19&lt;0,0,(ROUNDUP(G19,2)-G19)*100*_xlfn.XLOOKUP(G19,INDIRECT($A$4&amp;"!$G$32:$G$132"),INDIRECT($A$4&amp;"!$A$32:$A$132"),0,-1,-1)+(G19-ROUNDDOWN(G19,2))*100*_xlfn.XLOOKUP(G19,INDIRECT($A$4&amp;"!$G$32:$G$132"),INDIRECT($A$4&amp;"!$A$32:$A$132"),0,1,1)))</f>
        <v>0.97975384483935968</v>
      </c>
      <c r="I19" s="84">
        <f ca="1">IF(F18*1000-$F$4*(1-E19)*H19&gt;1000*B19,$F$4*(1-E19)*H19,F18*1000-1000*B19)</f>
        <v>578.7042273892265</v>
      </c>
      <c r="K19" s="36">
        <f t="shared" ca="1" si="0"/>
        <v>43.24597991426193</v>
      </c>
      <c r="L19" s="51">
        <f t="shared" ca="1" si="2"/>
        <v>0.97388186981447011</v>
      </c>
      <c r="M19" s="35" cm="1">
        <f t="array" aca="1" ref="M19" ca="1">IF(ROUND(ROUND(L19,2)-L19,4)=0,_xlfn.XLOOKUP(L19,INDIRECT($A$4&amp;"!$G$32:$G$132"),INDIRECT($A$4&amp;"!$A$32:$A$132"),0,1,1),IF(L19&lt;0,0,(ROUNDUP(L19,2)-L19)*100*_xlfn.XLOOKUP(L19,INDIRECT($A$4&amp;"!$G$32:$G$132"),INDIRECT($A$4&amp;"!$A$32:$A$132"),0,-1,-1)+(L19-ROUNDDOWN(L19,2))*100*_xlfn.XLOOKUP(L19,INDIRECT($A$4&amp;"!$G$32:$G$132"),INDIRECT($A$4&amp;"!$A$32:$A$132"),0,1,1)))</f>
        <v>0.97975384483935968</v>
      </c>
      <c r="N19" s="67">
        <f t="shared" ca="1" si="3"/>
        <v>578.7042273892265</v>
      </c>
    </row>
    <row r="20" spans="1:40" x14ac:dyDescent="0.35">
      <c r="A20" s="32">
        <f t="shared" si="4"/>
        <v>46678</v>
      </c>
      <c r="B20" s="65" cm="1">
        <f t="array" aca="1" ref="B20" ca="1">_xlfn.XLOOKUP(A20,INDIRECT($A$5&amp;"!$AJ$41:$AJ$406"),INDIRECT($A$5&amp;"!$An$41:$An$406"))*SUM($F$3:$I$3)</f>
        <v>38.25</v>
      </c>
      <c r="C20" s="65" cm="1">
        <f t="array" aca="1" ref="C20" ca="1">_xlfn.XLOOKUP(A20,INDIRECT($A$5&amp;"!$AJ$41:$AJ$406"),INDIRECT($A$5&amp;"!$Ak$41:$Ak$406"))*SUM($F$3:$I$3)</f>
        <v>0</v>
      </c>
      <c r="D20" s="65" cm="1">
        <f t="array" aca="1" ref="D20" ca="1">_xlfn.XLOOKUP(A20,INDIRECT($A$5&amp;"!$AJ$41:$AJ$406"),INDIRECT($A$5&amp;"!$AO$41:$AO$406"))*SUM($F$3:$I$3)</f>
        <v>45</v>
      </c>
      <c r="E20" s="34" cm="1">
        <f t="array" ref="E20">SUMPRODUCT(('PT Storengy'!$B$8:$I$372)*('PT Storengy'!$A$8:$A$372=$A20)*('PT Storengy'!$A$5:$H$5=$A$6)*('PT Storengy'!$B$7:$I$7=$A$7))</f>
        <v>0</v>
      </c>
      <c r="F20" s="36">
        <f t="shared" ca="1" si="1"/>
        <v>42.673163910533198</v>
      </c>
      <c r="G20" s="51">
        <f t="shared" ca="1" si="5"/>
        <v>0.96102177587248738</v>
      </c>
      <c r="H20" s="35" cm="1">
        <f t="array" aca="1" ref="H20" ca="1">IF(ROUND(ROUND(G20,2)-G20,4)=0,_xlfn.XLOOKUP(G20,INDIRECT($A$4&amp;"!$G$32:$G$132"),INDIRECT($A$4&amp;"!$A$32:$A$132"),0,1,1),IF(G20&lt;0,0,(ROUNDUP(G20,2)-G20)*100*_xlfn.XLOOKUP(G20,INDIRECT($A$4&amp;"!$G$32:$G$132"),INDIRECT($A$4&amp;"!$A$32:$A$132"),0,-1,-1)+(G20-ROUNDDOWN(G20,2))*100*_xlfn.XLOOKUP(G20,INDIRECT($A$4&amp;"!$G$32:$G$132"),INDIRECT($A$4&amp;"!$A$32:$A$132"),0,1,1)))</f>
        <v>0.96978500497677067</v>
      </c>
      <c r="I20" s="84">
        <f t="shared" ref="I20:I81" ca="1" si="6">IF(F19*1000-$F$4*(1-E20)*H20&gt;1000*B20,$F$4*(1-E20)*H20,F19*1000-1000*B20)</f>
        <v>572.81600372872902</v>
      </c>
      <c r="K20" s="36">
        <f t="shared" ca="1" si="0"/>
        <v>42.673163910533198</v>
      </c>
      <c r="L20" s="51">
        <f t="shared" ca="1" si="2"/>
        <v>0.96102177587248738</v>
      </c>
      <c r="M20" s="35" cm="1">
        <f t="array" aca="1" ref="M20" ca="1">IF(ROUND(ROUND(L20,2)-L20,4)=0,_xlfn.XLOOKUP(L20,INDIRECT($A$4&amp;"!$G$32:$G$132"),INDIRECT($A$4&amp;"!$A$32:$A$132"),0,1,1),IF(L20&lt;0,0,(ROUNDUP(L20,2)-L20)*100*_xlfn.XLOOKUP(L20,INDIRECT($A$4&amp;"!$G$32:$G$132"),INDIRECT($A$4&amp;"!$A$32:$A$132"),0,-1,-1)+(L20-ROUNDDOWN(L20,2))*100*_xlfn.XLOOKUP(L20,INDIRECT($A$4&amp;"!$G$32:$G$132"),INDIRECT($A$4&amp;"!$A$32:$A$132"),0,1,1)))</f>
        <v>0.96978500497677067</v>
      </c>
      <c r="N20" s="67">
        <f t="shared" ca="1" si="3"/>
        <v>572.81600372872902</v>
      </c>
    </row>
    <row r="21" spans="1:40" x14ac:dyDescent="0.35">
      <c r="A21" s="32">
        <f t="shared" si="4"/>
        <v>46679</v>
      </c>
      <c r="B21" s="65" cm="1">
        <f t="array" aca="1" ref="B21" ca="1">_xlfn.XLOOKUP(A21,INDIRECT($A$5&amp;"!$AJ$41:$AJ$406"),INDIRECT($A$5&amp;"!$An$41:$An$406"))*SUM($F$3:$I$3)</f>
        <v>38.25</v>
      </c>
      <c r="C21" s="65" cm="1">
        <f t="array" aca="1" ref="C21" ca="1">_xlfn.XLOOKUP(A21,INDIRECT($A$5&amp;"!$AJ$41:$AJ$406"),INDIRECT($A$5&amp;"!$Ak$41:$Ak$406"))*SUM($F$3:$I$3)</f>
        <v>0</v>
      </c>
      <c r="D21" s="65" cm="1">
        <f t="array" aca="1" ref="D21" ca="1">_xlfn.XLOOKUP(A21,INDIRECT($A$5&amp;"!$AJ$41:$AJ$406"),INDIRECT($A$5&amp;"!$AO$41:$AO$406"))*SUM($F$3:$I$3)</f>
        <v>45</v>
      </c>
      <c r="E21" s="34" cm="1">
        <f t="array" ref="E21">SUMPRODUCT(('PT Storengy'!$B$8:$I$372)*('PT Storengy'!$A$8:$A$372=$A21)*('PT Storengy'!$A$5:$H$5=$A$6)*('PT Storengy'!$B$7:$I$7=$A$7))</f>
        <v>0</v>
      </c>
      <c r="F21" s="36">
        <f t="shared" ca="1" si="1"/>
        <v>42.10617621872381</v>
      </c>
      <c r="G21" s="51">
        <f t="shared" ca="1" si="5"/>
        <v>0.94829253134518221</v>
      </c>
      <c r="H21" s="35" cm="1">
        <f t="array" aca="1" ref="H21" ca="1">IF(ROUND(ROUND(G21,2)-G21,4)=0,_xlfn.XLOOKUP(G21,INDIRECT($A$4&amp;"!$G$32:$G$132"),INDIRECT($A$4&amp;"!$A$32:$A$132"),0,1,1),IF(G21&lt;0,0,(ROUNDUP(G21,2)-G21)*100*_xlfn.XLOOKUP(G21,INDIRECT($A$4&amp;"!$G$32:$G$132"),INDIRECT($A$4&amp;"!$A$32:$A$132"),0,-1,-1)+(G21-ROUNDDOWN(G21,2))*100*_xlfn.XLOOKUP(G21,INDIRECT($A$4&amp;"!$G$32:$G$132"),INDIRECT($A$4&amp;"!$A$32:$A$132"),0,1,1)))</f>
        <v>0.95991759647750741</v>
      </c>
      <c r="I21" s="84">
        <f t="shared" ca="1" si="6"/>
        <v>566.98769180938541</v>
      </c>
      <c r="K21" s="36">
        <f t="shared" ca="1" si="0"/>
        <v>42.10617621872381</v>
      </c>
      <c r="L21" s="51">
        <f t="shared" ca="1" si="2"/>
        <v>0.94829253134518221</v>
      </c>
      <c r="M21" s="35" cm="1">
        <f t="array" aca="1" ref="M21" ca="1">IF(ROUND(ROUND(L21,2)-L21,4)=0,_xlfn.XLOOKUP(L21,INDIRECT($A$4&amp;"!$G$32:$G$132"),INDIRECT($A$4&amp;"!$A$32:$A$132"),0,1,1),IF(L21&lt;0,0,(ROUNDUP(L21,2)-L21)*100*_xlfn.XLOOKUP(L21,INDIRECT($A$4&amp;"!$G$32:$G$132"),INDIRECT($A$4&amp;"!$A$32:$A$132"),0,-1,-1)+(L21-ROUNDDOWN(L21,2))*100*_xlfn.XLOOKUP(L21,INDIRECT($A$4&amp;"!$G$32:$G$132"),INDIRECT($A$4&amp;"!$A$32:$A$132"),0,1,1)))</f>
        <v>0.95991759647750741</v>
      </c>
      <c r="N21" s="67">
        <f t="shared" ca="1" si="3"/>
        <v>566.98769180938541</v>
      </c>
    </row>
    <row r="22" spans="1:40" x14ac:dyDescent="0.35">
      <c r="A22" s="32">
        <f t="shared" si="4"/>
        <v>46680</v>
      </c>
      <c r="B22" s="65" cm="1">
        <f t="array" aca="1" ref="B22" ca="1">_xlfn.XLOOKUP(A22,INDIRECT($A$5&amp;"!$AJ$41:$AJ$406"),INDIRECT($A$5&amp;"!$An$41:$An$406"))*SUM($F$3:$I$3)</f>
        <v>38.25</v>
      </c>
      <c r="C22" s="65" cm="1">
        <f t="array" aca="1" ref="C22" ca="1">_xlfn.XLOOKUP(A22,INDIRECT($A$5&amp;"!$AJ$41:$AJ$406"),INDIRECT($A$5&amp;"!$Ak$41:$Ak$406"))*SUM($F$3:$I$3)</f>
        <v>0</v>
      </c>
      <c r="D22" s="65" cm="1">
        <f t="array" aca="1" ref="D22" ca="1">_xlfn.XLOOKUP(A22,INDIRECT($A$5&amp;"!$AJ$41:$AJ$406"),INDIRECT($A$5&amp;"!$AO$41:$AO$406"))*SUM($F$3:$I$3)</f>
        <v>45</v>
      </c>
      <c r="E22" s="34" cm="1">
        <f t="array" ref="E22">SUMPRODUCT(('PT Storengy'!$B$8:$I$372)*('PT Storengy'!$A$8:$A$372=$A22)*('PT Storengy'!$A$5:$H$5=$A$6)*('PT Storengy'!$B$7:$I$7=$A$7))</f>
        <v>0</v>
      </c>
      <c r="F22" s="36">
        <f t="shared" ca="1" si="1"/>
        <v>41.544957536685068</v>
      </c>
      <c r="G22" s="51">
        <f t="shared" ca="1" si="5"/>
        <v>0.93569280486052908</v>
      </c>
      <c r="H22" s="35" cm="1">
        <f t="array" aca="1" ref="H22" ca="1">IF(ROUND(ROUND(G22,2)-G22,4)=0,_xlfn.XLOOKUP(G22,INDIRECT($A$4&amp;"!$G$32:$G$132"),INDIRECT($A$4&amp;"!$A$32:$A$132"),0,1,1),IF(G22&lt;0,0,(ROUNDUP(G22,2)-G22)*100*_xlfn.XLOOKUP(G22,INDIRECT($A$4&amp;"!$G$32:$G$132"),INDIRECT($A$4&amp;"!$A$32:$A$132"),0,-1,-1)+(G22-ROUNDDOWN(G22,2))*100*_xlfn.XLOOKUP(G22,INDIRECT($A$4&amp;"!$G$32:$G$132"),INDIRECT($A$4&amp;"!$A$32:$A$132"),0,1,1)))</f>
        <v>0.95015058729354773</v>
      </c>
      <c r="I22" s="84">
        <f t="shared" ca="1" si="6"/>
        <v>561.21868203873873</v>
      </c>
      <c r="K22" s="36">
        <f t="shared" ca="1" si="0"/>
        <v>41.544957536685068</v>
      </c>
      <c r="L22" s="51">
        <f t="shared" ca="1" si="2"/>
        <v>0.93569280486052908</v>
      </c>
      <c r="M22" s="35" cm="1">
        <f t="array" aca="1" ref="M22" ca="1">IF(ROUND(ROUND(L22,2)-L22,4)=0,_xlfn.XLOOKUP(L22,INDIRECT($A$4&amp;"!$G$32:$G$132"),INDIRECT($A$4&amp;"!$A$32:$A$132"),0,1,1),IF(L22&lt;0,0,(ROUNDUP(L22,2)-L22)*100*_xlfn.XLOOKUP(L22,INDIRECT($A$4&amp;"!$G$32:$G$132"),INDIRECT($A$4&amp;"!$A$32:$A$132"),0,-1,-1)+(L22-ROUNDDOWN(L22,2))*100*_xlfn.XLOOKUP(L22,INDIRECT($A$4&amp;"!$G$32:$G$132"),INDIRECT($A$4&amp;"!$A$32:$A$132"),0,1,1)))</f>
        <v>0.95015058729354773</v>
      </c>
      <c r="N22" s="67">
        <f t="shared" ca="1" si="3"/>
        <v>561.21868203873873</v>
      </c>
    </row>
    <row r="23" spans="1:40" x14ac:dyDescent="0.35">
      <c r="A23" s="32">
        <f t="shared" si="4"/>
        <v>46681</v>
      </c>
      <c r="B23" s="65" cm="1">
        <f t="array" aca="1" ref="B23" ca="1">_xlfn.XLOOKUP(A23,INDIRECT($A$5&amp;"!$AJ$41:$AJ$406"),INDIRECT($A$5&amp;"!$An$41:$An$406"))*SUM($F$3:$I$3)</f>
        <v>38.25</v>
      </c>
      <c r="C23" s="65" cm="1">
        <f t="array" aca="1" ref="C23" ca="1">_xlfn.XLOOKUP(A23,INDIRECT($A$5&amp;"!$AJ$41:$AJ$406"),INDIRECT($A$5&amp;"!$Ak$41:$Ak$406"))*SUM($F$3:$I$3)</f>
        <v>0</v>
      </c>
      <c r="D23" s="65" cm="1">
        <f t="array" aca="1" ref="D23" ca="1">_xlfn.XLOOKUP(A23,INDIRECT($A$5&amp;"!$AJ$41:$AJ$406"),INDIRECT($A$5&amp;"!$AO$41:$AO$406"))*SUM($F$3:$I$3)</f>
        <v>45</v>
      </c>
      <c r="E23" s="34" cm="1">
        <f t="array" ref="E23">SUMPRODUCT(('PT Storengy'!$B$8:$I$372)*('PT Storengy'!$A$8:$A$372=$A23)*('PT Storengy'!$A$5:$H$5=$A$6)*('PT Storengy'!$B$7:$I$7=$A$7))</f>
        <v>0</v>
      </c>
      <c r="F23" s="36">
        <f t="shared" ca="1" si="1"/>
        <v>40.989449165658229</v>
      </c>
      <c r="G23" s="51">
        <f t="shared" ca="1" si="5"/>
        <v>0.92322127859300152</v>
      </c>
      <c r="H23" s="35" cm="1">
        <f t="array" aca="1" ref="H23" ca="1">IF(ROUND(ROUND(G23,2)-G23,4)=0,_xlfn.XLOOKUP(G23,INDIRECT($A$4&amp;"!$G$32:$G$132"),INDIRECT($A$4&amp;"!$A$32:$A$132"),0,1,1),IF(G23&lt;0,0,(ROUNDUP(G23,2)-G23)*100*_xlfn.XLOOKUP(G23,INDIRECT($A$4&amp;"!$G$32:$G$132"),INDIRECT($A$4&amp;"!$A$32:$A$132"),0,-1,-1)+(G23-ROUNDDOWN(G23,2))*100*_xlfn.XLOOKUP(G23,INDIRECT($A$4&amp;"!$G$32:$G$132"),INDIRECT($A$4&amp;"!$A$32:$A$132"),0,1,1)))</f>
        <v>0.94048295587779407</v>
      </c>
      <c r="I23" s="84">
        <f t="shared" ca="1" si="6"/>
        <v>555.50837102683874</v>
      </c>
      <c r="K23" s="36">
        <f t="shared" ca="1" si="0"/>
        <v>40.989449165658229</v>
      </c>
      <c r="L23" s="51">
        <f t="shared" ca="1" si="2"/>
        <v>0.92322127859300152</v>
      </c>
      <c r="M23" s="35" cm="1">
        <f t="array" aca="1" ref="M23" ca="1">IF(ROUND(ROUND(L23,2)-L23,4)=0,_xlfn.XLOOKUP(L23,INDIRECT($A$4&amp;"!$G$32:$G$132"),INDIRECT($A$4&amp;"!$A$32:$A$132"),0,1,1),IF(L23&lt;0,0,(ROUNDUP(L23,2)-L23)*100*_xlfn.XLOOKUP(L23,INDIRECT($A$4&amp;"!$G$32:$G$132"),INDIRECT($A$4&amp;"!$A$32:$A$132"),0,-1,-1)+(L23-ROUNDDOWN(L23,2))*100*_xlfn.XLOOKUP(L23,INDIRECT($A$4&amp;"!$G$32:$G$132"),INDIRECT($A$4&amp;"!$A$32:$A$132"),0,1,1)))</f>
        <v>0.94048295587779407</v>
      </c>
      <c r="N23" s="67">
        <f t="shared" ca="1" si="3"/>
        <v>555.50837102683874</v>
      </c>
    </row>
    <row r="24" spans="1:40" x14ac:dyDescent="0.35">
      <c r="A24" s="32">
        <f t="shared" si="4"/>
        <v>46682</v>
      </c>
      <c r="B24" s="65" cm="1">
        <f t="array" aca="1" ref="B24" ca="1">_xlfn.XLOOKUP(A24,INDIRECT($A$5&amp;"!$AJ$41:$AJ$406"),INDIRECT($A$5&amp;"!$An$41:$An$406"))*SUM($F$3:$I$3)</f>
        <v>38.25</v>
      </c>
      <c r="C24" s="65" cm="1">
        <f t="array" aca="1" ref="C24" ca="1">_xlfn.XLOOKUP(A24,INDIRECT($A$5&amp;"!$AJ$41:$AJ$406"),INDIRECT($A$5&amp;"!$Ak$41:$Ak$406"))*SUM($F$3:$I$3)</f>
        <v>0</v>
      </c>
      <c r="D24" s="65" cm="1">
        <f t="array" aca="1" ref="D24" ca="1">_xlfn.XLOOKUP(A24,INDIRECT($A$5&amp;"!$AJ$41:$AJ$406"),INDIRECT($A$5&amp;"!$AO$41:$AO$406"))*SUM($F$3:$I$3)</f>
        <v>45</v>
      </c>
      <c r="E24" s="34" cm="1">
        <f t="array" ref="E24">SUMPRODUCT(('PT Storengy'!$B$8:$I$372)*('PT Storengy'!$A$8:$A$372=$A24)*('PT Storengy'!$A$5:$H$5=$A$6)*('PT Storengy'!$B$7:$I$7=$A$7))</f>
        <v>0</v>
      </c>
      <c r="F24" s="36">
        <f t="shared" ca="1" si="1"/>
        <v>40.439593004135098</v>
      </c>
      <c r="G24" s="51">
        <f t="shared" ca="1" si="5"/>
        <v>0.91087664812573843</v>
      </c>
      <c r="H24" s="35" cm="1">
        <f t="array" aca="1" ref="H24" ca="1">IF(ROUND(ROUND(G24,2)-G24,4)=0,_xlfn.XLOOKUP(G24,INDIRECT($A$4&amp;"!$G$32:$G$132"),INDIRECT($A$4&amp;"!$A$32:$A$132"),0,1,1),IF(G24&lt;0,0,(ROUNDUP(G24,2)-G24)*100*_xlfn.XLOOKUP(G24,INDIRECT($A$4&amp;"!$G$32:$G$132"),INDIRECT($A$4&amp;"!$A$32:$A$132"),0,-1,-1)+(G24-ROUNDDOWN(G24,2))*100*_xlfn.XLOOKUP(G24,INDIRECT($A$4&amp;"!$G$32:$G$132"),INDIRECT($A$4&amp;"!$A$32:$A$132"),0,1,1)))</f>
        <v>0.93091369107722843</v>
      </c>
      <c r="I24" s="84">
        <f t="shared" ca="1" si="6"/>
        <v>549.85616152313207</v>
      </c>
      <c r="K24" s="36">
        <f t="shared" ca="1" si="0"/>
        <v>40.439593004135098</v>
      </c>
      <c r="L24" s="51">
        <f t="shared" ca="1" si="2"/>
        <v>0.91087664812573843</v>
      </c>
      <c r="M24" s="35" cm="1">
        <f t="array" aca="1" ref="M24" ca="1">IF(ROUND(ROUND(L24,2)-L24,4)=0,_xlfn.XLOOKUP(L24,INDIRECT($A$4&amp;"!$G$32:$G$132"),INDIRECT($A$4&amp;"!$A$32:$A$132"),0,1,1),IF(L24&lt;0,0,(ROUNDUP(L24,2)-L24)*100*_xlfn.XLOOKUP(L24,INDIRECT($A$4&amp;"!$G$32:$G$132"),INDIRECT($A$4&amp;"!$A$32:$A$132"),0,-1,-1)+(L24-ROUNDDOWN(L24,2))*100*_xlfn.XLOOKUP(L24,INDIRECT($A$4&amp;"!$G$32:$G$132"),INDIRECT($A$4&amp;"!$A$32:$A$132"),0,1,1)))</f>
        <v>0.93091369107722843</v>
      </c>
      <c r="N24" s="67">
        <f t="shared" ca="1" si="3"/>
        <v>549.85616152313207</v>
      </c>
    </row>
    <row r="25" spans="1:40" x14ac:dyDescent="0.35">
      <c r="A25" s="32">
        <f t="shared" si="4"/>
        <v>46683</v>
      </c>
      <c r="B25" s="65" cm="1">
        <f t="array" aca="1" ref="B25" ca="1">_xlfn.XLOOKUP(A25,INDIRECT($A$5&amp;"!$AJ$41:$AJ$406"),INDIRECT($A$5&amp;"!$An$41:$An$406"))*SUM($F$3:$I$3)</f>
        <v>38.25</v>
      </c>
      <c r="C25" s="65" cm="1">
        <f t="array" aca="1" ref="C25" ca="1">_xlfn.XLOOKUP(A25,INDIRECT($A$5&amp;"!$AJ$41:$AJ$406"),INDIRECT($A$5&amp;"!$Ak$41:$Ak$406"))*SUM($F$3:$I$3)</f>
        <v>0</v>
      </c>
      <c r="D25" s="65" cm="1">
        <f t="array" aca="1" ref="D25" ca="1">_xlfn.XLOOKUP(A25,INDIRECT($A$5&amp;"!$AJ$41:$AJ$406"),INDIRECT($A$5&amp;"!$AO$41:$AO$406"))*SUM($F$3:$I$3)</f>
        <v>45</v>
      </c>
      <c r="E25" s="34" cm="1">
        <f t="array" ref="E25">SUMPRODUCT(('PT Storengy'!$B$8:$I$372)*('PT Storengy'!$A$8:$A$372=$A25)*('PT Storengy'!$A$5:$H$5=$A$6)*('PT Storengy'!$B$7:$I$7=$A$7))</f>
        <v>0</v>
      </c>
      <c r="F25" s="36">
        <f t="shared" ca="1" si="1"/>
        <v>39.895331541781104</v>
      </c>
      <c r="G25" s="51">
        <f t="shared" ca="1" si="5"/>
        <v>0.89865762231411328</v>
      </c>
      <c r="H25" s="35" cm="1">
        <f t="array" aca="1" ref="H25" ca="1">IF(ROUND(ROUND(G25,2)-G25,4)=0,_xlfn.XLOOKUP(G25,INDIRECT($A$4&amp;"!$G$32:$G$132"),INDIRECT($A$4&amp;"!$A$32:$A$132"),0,1,1),IF(G25&lt;0,0,(ROUNDUP(G25,2)-G25)*100*_xlfn.XLOOKUP(G25,INDIRECT($A$4&amp;"!$G$32:$G$132"),INDIRECT($A$4&amp;"!$A$32:$A$132"),0,-1,-1)+(G25-ROUNDDOWN(G25,2))*100*_xlfn.XLOOKUP(G25,INDIRECT($A$4&amp;"!$G$32:$G$132"),INDIRECT($A$4&amp;"!$A$32:$A$132"),0,1,1)))</f>
        <v>0.92144179202715382</v>
      </c>
      <c r="I25" s="84">
        <f t="shared" ca="1" si="6"/>
        <v>544.26146235399438</v>
      </c>
      <c r="K25" s="36">
        <f t="shared" ca="1" si="0"/>
        <v>39.895331541781104</v>
      </c>
      <c r="L25" s="51">
        <f t="shared" ca="1" si="2"/>
        <v>0.89865762231411328</v>
      </c>
      <c r="M25" s="35" cm="1">
        <f t="array" aca="1" ref="M25" ca="1">IF(ROUND(ROUND(L25,2)-L25,4)=0,_xlfn.XLOOKUP(L25,INDIRECT($A$4&amp;"!$G$32:$G$132"),INDIRECT($A$4&amp;"!$A$32:$A$132"),0,1,1),IF(L25&lt;0,0,(ROUNDUP(L25,2)-L25)*100*_xlfn.XLOOKUP(L25,INDIRECT($A$4&amp;"!$G$32:$G$132"),INDIRECT($A$4&amp;"!$A$32:$A$132"),0,-1,-1)+(L25-ROUNDDOWN(L25,2))*100*_xlfn.XLOOKUP(L25,INDIRECT($A$4&amp;"!$G$32:$G$132"),INDIRECT($A$4&amp;"!$A$32:$A$132"),0,1,1)))</f>
        <v>0.92144179202715382</v>
      </c>
      <c r="N25" s="67">
        <f t="shared" ca="1" si="3"/>
        <v>544.26146235399438</v>
      </c>
    </row>
    <row r="26" spans="1:40" x14ac:dyDescent="0.35">
      <c r="A26" s="32">
        <f t="shared" si="4"/>
        <v>46684</v>
      </c>
      <c r="B26" s="65" cm="1">
        <f t="array" aca="1" ref="B26" ca="1">_xlfn.XLOOKUP(A26,INDIRECT($A$5&amp;"!$AJ$41:$AJ$406"),INDIRECT($A$5&amp;"!$An$41:$An$406"))*SUM($F$3:$I$3)</f>
        <v>38.25</v>
      </c>
      <c r="C26" s="65" cm="1">
        <f t="array" aca="1" ref="C26" ca="1">_xlfn.XLOOKUP(A26,INDIRECT($A$5&amp;"!$AJ$41:$AJ$406"),INDIRECT($A$5&amp;"!$Ak$41:$Ak$406"))*SUM($F$3:$I$3)</f>
        <v>0</v>
      </c>
      <c r="D26" s="65" cm="1">
        <f t="array" aca="1" ref="D26" ca="1">_xlfn.XLOOKUP(A26,INDIRECT($A$5&amp;"!$AJ$41:$AJ$406"),INDIRECT($A$5&amp;"!$AO$41:$AO$406"))*SUM($F$3:$I$3)</f>
        <v>45</v>
      </c>
      <c r="E26" s="34" cm="1">
        <f t="array" ref="E26">SUMPRODUCT(('PT Storengy'!$B$8:$I$372)*('PT Storengy'!$A$8:$A$372=$A26)*('PT Storengy'!$A$5:$H$5=$A$6)*('PT Storengy'!$B$7:$I$7=$A$7))</f>
        <v>0</v>
      </c>
      <c r="F26" s="36">
        <f t="shared" ca="1" si="1"/>
        <v>39.356607853420201</v>
      </c>
      <c r="G26" s="51">
        <f t="shared" ca="1" si="5"/>
        <v>0.88656292315069118</v>
      </c>
      <c r="H26" s="35" cm="1">
        <f t="array" aca="1" ref="H26" ca="1">IF(ROUND(ROUND(G26,2)-G26,4)=0,_xlfn.XLOOKUP(G26,INDIRECT($A$4&amp;"!$G$32:$G$132"),INDIRECT($A$4&amp;"!$A$32:$A$132"),0,1,1),IF(G26&lt;0,0,(ROUNDUP(G26,2)-G26)*100*_xlfn.XLOOKUP(G26,INDIRECT($A$4&amp;"!$G$32:$G$132"),INDIRECT($A$4&amp;"!$A$32:$A$132"),0,-1,-1)+(G26-ROUNDDOWN(G26,2))*100*_xlfn.XLOOKUP(G26,INDIRECT($A$4&amp;"!$G$32:$G$132"),INDIRECT($A$4&amp;"!$A$32:$A$132"),0,1,1)))</f>
        <v>0.9120662680465137</v>
      </c>
      <c r="I26" s="84">
        <f t="shared" ca="1" si="6"/>
        <v>538.72368836090016</v>
      </c>
      <c r="K26" s="36">
        <f t="shared" ca="1" si="0"/>
        <v>39.356607853420201</v>
      </c>
      <c r="L26" s="51">
        <f t="shared" ca="1" si="2"/>
        <v>0.88656292315069118</v>
      </c>
      <c r="M26" s="35" cm="1">
        <f t="array" aca="1" ref="M26" ca="1">IF(ROUND(ROUND(L26,2)-L26,4)=0,_xlfn.XLOOKUP(L26,INDIRECT($A$4&amp;"!$G$32:$G$132"),INDIRECT($A$4&amp;"!$A$32:$A$132"),0,1,1),IF(L26&lt;0,0,(ROUNDUP(L26,2)-L26)*100*_xlfn.XLOOKUP(L26,INDIRECT($A$4&amp;"!$G$32:$G$132"),INDIRECT($A$4&amp;"!$A$32:$A$132"),0,-1,-1)+(L26-ROUNDDOWN(L26,2))*100*_xlfn.XLOOKUP(L26,INDIRECT($A$4&amp;"!$G$32:$G$132"),INDIRECT($A$4&amp;"!$A$32:$A$132"),0,1,1)))</f>
        <v>0.9120662680465137</v>
      </c>
      <c r="N26" s="67">
        <f t="shared" ca="1" si="3"/>
        <v>538.72368836090016</v>
      </c>
    </row>
    <row r="27" spans="1:40" x14ac:dyDescent="0.35">
      <c r="A27" s="32">
        <f t="shared" si="4"/>
        <v>46685</v>
      </c>
      <c r="B27" s="65" cm="1">
        <f t="array" aca="1" ref="B27" ca="1">_xlfn.XLOOKUP(A27,INDIRECT($A$5&amp;"!$AJ$41:$AJ$406"),INDIRECT($A$5&amp;"!$An$41:$An$406"))*SUM($F$3:$I$3)</f>
        <v>38.25</v>
      </c>
      <c r="C27" s="65" cm="1">
        <f t="array" aca="1" ref="C27" ca="1">_xlfn.XLOOKUP(A27,INDIRECT($A$5&amp;"!$AJ$41:$AJ$406"),INDIRECT($A$5&amp;"!$Ak$41:$Ak$406"))*SUM($F$3:$I$3)</f>
        <v>0</v>
      </c>
      <c r="D27" s="65" cm="1">
        <f t="array" aca="1" ref="D27" ca="1">_xlfn.XLOOKUP(A27,INDIRECT($A$5&amp;"!$AJ$41:$AJ$406"),INDIRECT($A$5&amp;"!$AO$41:$AO$406"))*SUM($F$3:$I$3)</f>
        <v>45</v>
      </c>
      <c r="E27" s="34" cm="1">
        <f t="array" ref="E27">SUMPRODUCT(('PT Storengy'!$B$8:$I$372)*('PT Storengy'!$A$8:$A$372=$A27)*('PT Storengy'!$A$5:$H$5=$A$6)*('PT Storengy'!$B$7:$I$7=$A$7))</f>
        <v>0</v>
      </c>
      <c r="F27" s="36">
        <f t="shared" ca="1" si="1"/>
        <v>38.823365593080986</v>
      </c>
      <c r="G27" s="51">
        <f t="shared" ca="1" si="5"/>
        <v>0.87459128563155997</v>
      </c>
      <c r="H27" s="35" cm="1">
        <f t="array" aca="1" ref="H27" ca="1">IF(ROUND(ROUND(G27,2)-G27,4)=0,_xlfn.XLOOKUP(G27,INDIRECT($A$4&amp;"!$G$32:$G$132"),INDIRECT($A$4&amp;"!$A$32:$A$132"),0,1,1),IF(G27&lt;0,0,(ROUNDUP(G27,2)-G27)*100*_xlfn.XLOOKUP(G27,INDIRECT($A$4&amp;"!$G$32:$G$132"),INDIRECT($A$4&amp;"!$A$32:$A$132"),0,-1,-1)+(G27-ROUNDDOWN(G27,2))*100*_xlfn.XLOOKUP(G27,INDIRECT($A$4&amp;"!$G$32:$G$132"),INDIRECT($A$4&amp;"!$A$32:$A$132"),0,1,1)))</f>
        <v>0.90278613853427281</v>
      </c>
      <c r="I27" s="84">
        <f t="shared" ca="1" si="6"/>
        <v>533.24226033921798</v>
      </c>
      <c r="K27" s="36">
        <f t="shared" ca="1" si="0"/>
        <v>38.823365593080986</v>
      </c>
      <c r="L27" s="51">
        <f t="shared" ca="1" si="2"/>
        <v>0.87459128563155997</v>
      </c>
      <c r="M27" s="35" cm="1">
        <f t="array" aca="1" ref="M27" ca="1">IF(ROUND(ROUND(L27,2)-L27,4)=0,_xlfn.XLOOKUP(L27,INDIRECT($A$4&amp;"!$G$32:$G$132"),INDIRECT($A$4&amp;"!$A$32:$A$132"),0,1,1),IF(L27&lt;0,0,(ROUNDUP(L27,2)-L27)*100*_xlfn.XLOOKUP(L27,INDIRECT($A$4&amp;"!$G$32:$G$132"),INDIRECT($A$4&amp;"!$A$32:$A$132"),0,-1,-1)+(L27-ROUNDDOWN(L27,2))*100*_xlfn.XLOOKUP(L27,INDIRECT($A$4&amp;"!$G$32:$G$132"),INDIRECT($A$4&amp;"!$A$32:$A$132"),0,1,1)))</f>
        <v>0.90278613853427281</v>
      </c>
      <c r="N27" s="67">
        <f t="shared" ca="1" si="3"/>
        <v>533.24226033921798</v>
      </c>
    </row>
    <row r="28" spans="1:40" x14ac:dyDescent="0.35">
      <c r="A28" s="32">
        <f t="shared" si="4"/>
        <v>46686</v>
      </c>
      <c r="B28" s="65" cm="1">
        <f t="array" aca="1" ref="B28" ca="1">_xlfn.XLOOKUP(A28,INDIRECT($A$5&amp;"!$AJ$41:$AJ$406"),INDIRECT($A$5&amp;"!$An$41:$An$406"))*SUM($F$3:$I$3)</f>
        <v>38.25</v>
      </c>
      <c r="C28" s="65" cm="1">
        <f t="array" aca="1" ref="C28" ca="1">_xlfn.XLOOKUP(A28,INDIRECT($A$5&amp;"!$AJ$41:$AJ$406"),INDIRECT($A$5&amp;"!$Ak$41:$Ak$406"))*SUM($F$3:$I$3)</f>
        <v>0</v>
      </c>
      <c r="D28" s="65" cm="1">
        <f t="array" aca="1" ref="D28" ca="1">_xlfn.XLOOKUP(A28,INDIRECT($A$5&amp;"!$AJ$41:$AJ$406"),INDIRECT($A$5&amp;"!$AO$41:$AO$406"))*SUM($F$3:$I$3)</f>
        <v>45</v>
      </c>
      <c r="E28" s="34" cm="1">
        <f t="array" ref="E28">SUMPRODUCT(('PT Storengy'!$B$8:$I$372)*('PT Storengy'!$A$8:$A$372=$A28)*('PT Storengy'!$A$5:$H$5=$A$6)*('PT Storengy'!$B$7:$I$7=$A$7))</f>
        <v>0</v>
      </c>
      <c r="F28" s="36">
        <f t="shared" ca="1" si="1"/>
        <v>38.295548988103356</v>
      </c>
      <c r="G28" s="51">
        <f t="shared" ca="1" si="5"/>
        <v>0.86274145762402188</v>
      </c>
      <c r="H28" s="35" cm="1">
        <f t="array" aca="1" ref="H28" ca="1">IF(ROUND(ROUND(G28,2)-G28,4)=0,_xlfn.XLOOKUP(G28,INDIRECT($A$4&amp;"!$G$32:$G$132"),INDIRECT($A$4&amp;"!$A$32:$A$132"),0,1,1),IF(G28&lt;0,0,(ROUNDUP(G28,2)-G28)*100*_xlfn.XLOOKUP(G28,INDIRECT($A$4&amp;"!$G$32:$G$132"),INDIRECT($A$4&amp;"!$A$32:$A$132"),0,-1,-1)+(G28-ROUNDDOWN(G28,2))*100*_xlfn.XLOOKUP(G28,INDIRECT($A$4&amp;"!$G$32:$G$132"),INDIRECT($A$4&amp;"!$A$32:$A$132"),0,1,1)))</f>
        <v>0.8936004328668572</v>
      </c>
      <c r="I28" s="84">
        <f t="shared" ca="1" si="6"/>
        <v>527.81660497763255</v>
      </c>
      <c r="K28" s="36">
        <f t="shared" ca="1" si="0"/>
        <v>38.295548988103356</v>
      </c>
      <c r="L28" s="51">
        <f t="shared" ca="1" si="2"/>
        <v>0.86274145762402188</v>
      </c>
      <c r="M28" s="35" cm="1">
        <f t="array" aca="1" ref="M28" ca="1">IF(ROUND(ROUND(L28,2)-L28,4)=0,_xlfn.XLOOKUP(L28,INDIRECT($A$4&amp;"!$G$32:$G$132"),INDIRECT($A$4&amp;"!$A$32:$A$132"),0,1,1),IF(L28&lt;0,0,(ROUNDUP(L28,2)-L28)*100*_xlfn.XLOOKUP(L28,INDIRECT($A$4&amp;"!$G$32:$G$132"),INDIRECT($A$4&amp;"!$A$32:$A$132"),0,-1,-1)+(L28-ROUNDDOWN(L28,2))*100*_xlfn.XLOOKUP(L28,INDIRECT($A$4&amp;"!$G$32:$G$132"),INDIRECT($A$4&amp;"!$A$32:$A$132"),0,1,1)))</f>
        <v>0.8936004328668572</v>
      </c>
      <c r="N28" s="67">
        <f t="shared" ca="1" si="3"/>
        <v>527.81660497763255</v>
      </c>
    </row>
    <row r="29" spans="1:40" x14ac:dyDescent="0.35">
      <c r="A29" s="32">
        <f t="shared" si="4"/>
        <v>46687</v>
      </c>
      <c r="B29" s="65" cm="1">
        <f t="array" aca="1" ref="B29" ca="1">_xlfn.XLOOKUP(A29,INDIRECT($A$5&amp;"!$AJ$41:$AJ$406"),INDIRECT($A$5&amp;"!$An$41:$An$406"))*SUM($F$3:$I$3)</f>
        <v>38.25</v>
      </c>
      <c r="C29" s="65" cm="1">
        <f t="array" aca="1" ref="C29" ca="1">_xlfn.XLOOKUP(A29,INDIRECT($A$5&amp;"!$AJ$41:$AJ$406"),INDIRECT($A$5&amp;"!$Ak$41:$Ak$406"))*SUM($F$3:$I$3)</f>
        <v>0</v>
      </c>
      <c r="D29" s="65" cm="1">
        <f t="array" aca="1" ref="D29" ca="1">_xlfn.XLOOKUP(A29,INDIRECT($A$5&amp;"!$AJ$41:$AJ$406"),INDIRECT($A$5&amp;"!$AO$41:$AO$406"))*SUM($F$3:$I$3)</f>
        <v>45</v>
      </c>
      <c r="E29" s="34" cm="1">
        <f t="array" ref="E29">SUMPRODUCT(('PT Storengy'!$B$8:$I$372)*('PT Storengy'!$A$8:$A$372=$A29)*('PT Storengy'!$A$5:$H$5=$A$6)*('PT Storengy'!$B$7:$I$7=$A$7))</f>
        <v>0</v>
      </c>
      <c r="F29" s="36">
        <f t="shared" ca="1" si="1"/>
        <v>38.25</v>
      </c>
      <c r="G29" s="51">
        <f t="shared" ca="1" si="5"/>
        <v>0.85101219973563014</v>
      </c>
      <c r="H29" s="35" cm="1">
        <f t="array" aca="1" ref="H29" ca="1">IF(ROUND(ROUND(G29,2)-G29,4)=0,_xlfn.XLOOKUP(G29,INDIRECT($A$4&amp;"!$G$32:$G$132"),INDIRECT($A$4&amp;"!$A$32:$A$132"),0,1,1),IF(G29&lt;0,0,(ROUNDUP(G29,2)-G29)*100*_xlfn.XLOOKUP(G29,INDIRECT($A$4&amp;"!$G$32:$G$132"),INDIRECT($A$4&amp;"!$A$32:$A$132"),0,-1,-1)+(G29-ROUNDDOWN(G29,2))*100*_xlfn.XLOOKUP(G29,INDIRECT($A$4&amp;"!$G$32:$G$132"),INDIRECT($A$4&amp;"!$A$32:$A$132"),0,1,1)))</f>
        <v>0.88450819029663208</v>
      </c>
      <c r="I29" s="84">
        <f t="shared" ca="1" si="6"/>
        <v>45.54898810335726</v>
      </c>
      <c r="K29" s="36">
        <f t="shared" ca="1" si="0"/>
        <v>37.773102833305174</v>
      </c>
      <c r="L29" s="51">
        <f t="shared" ca="1" si="2"/>
        <v>0.85101219973563014</v>
      </c>
      <c r="M29" s="35" cm="1">
        <f t="array" aca="1" ref="M29" ca="1">IF(ROUND(ROUND(L29,2)-L29,4)=0,_xlfn.XLOOKUP(L29,INDIRECT($A$4&amp;"!$G$32:$G$132"),INDIRECT($A$4&amp;"!$A$32:$A$132"),0,1,1),IF(L29&lt;0,0,(ROUNDUP(L29,2)-L29)*100*_xlfn.XLOOKUP(L29,INDIRECT($A$4&amp;"!$G$32:$G$132"),INDIRECT($A$4&amp;"!$A$32:$A$132"),0,-1,-1)+(L29-ROUNDDOWN(L29,2))*100*_xlfn.XLOOKUP(L29,INDIRECT($A$4&amp;"!$G$32:$G$132"),INDIRECT($A$4&amp;"!$A$32:$A$132"),0,1,1)))</f>
        <v>0.88450819029663208</v>
      </c>
      <c r="N29" s="67">
        <f t="shared" ca="1" si="3"/>
        <v>522.44615479817924</v>
      </c>
    </row>
    <row r="30" spans="1:40" x14ac:dyDescent="0.35">
      <c r="A30" s="32">
        <f t="shared" si="4"/>
        <v>46688</v>
      </c>
      <c r="B30" s="65" cm="1">
        <f t="array" aca="1" ref="B30" ca="1">_xlfn.XLOOKUP(A30,INDIRECT($A$5&amp;"!$AJ$41:$AJ$406"),INDIRECT($A$5&amp;"!$An$41:$An$406"))*SUM($F$3:$I$3)</f>
        <v>38.25</v>
      </c>
      <c r="C30" s="65" cm="1">
        <f t="array" aca="1" ref="C30" ca="1">_xlfn.XLOOKUP(A30,INDIRECT($A$5&amp;"!$AJ$41:$AJ$406"),INDIRECT($A$5&amp;"!$Ak$41:$Ak$406"))*SUM($F$3:$I$3)</f>
        <v>0</v>
      </c>
      <c r="D30" s="65" cm="1">
        <f t="array" aca="1" ref="D30" ca="1">_xlfn.XLOOKUP(A30,INDIRECT($A$5&amp;"!$AJ$41:$AJ$406"),INDIRECT($A$5&amp;"!$AO$41:$AO$406"))*SUM($F$3:$I$3)</f>
        <v>45</v>
      </c>
      <c r="E30" s="34" cm="1">
        <f t="array" ref="E30">SUMPRODUCT(('PT Storengy'!$B$8:$I$372)*('PT Storengy'!$A$8:$A$372=$A30)*('PT Storengy'!$A$5:$H$5=$A$6)*('PT Storengy'!$B$7:$I$7=$A$7))</f>
        <v>0</v>
      </c>
      <c r="F30" s="36">
        <f t="shared" ca="1" si="1"/>
        <v>38.25</v>
      </c>
      <c r="G30" s="51">
        <f t="shared" ca="1" si="5"/>
        <v>0.85</v>
      </c>
      <c r="H30" s="35" cm="1">
        <f t="array" aca="1" ref="H30" ca="1">IF(ROUND(ROUND(G30,2)-G30,4)=0,_xlfn.XLOOKUP(G30,INDIRECT($A$4&amp;"!$G$32:$G$132"),INDIRECT($A$4&amp;"!$A$32:$A$132"),0,1,1),IF(G30&lt;0,0,(ROUNDUP(G30,2)-G30)*100*_xlfn.XLOOKUP(G30,INDIRECT($A$4&amp;"!$G$32:$G$132"),INDIRECT($A$4&amp;"!$A$32:$A$132"),0,-1,-1)+(G30-ROUNDDOWN(G30,2))*100*_xlfn.XLOOKUP(G30,INDIRECT($A$4&amp;"!$G$32:$G$132"),INDIRECT($A$4&amp;"!$A$32:$A$132"),0,1,1)))</f>
        <v>0.88372355706463668</v>
      </c>
      <c r="I30" s="84">
        <f t="shared" ca="1" si="6"/>
        <v>0</v>
      </c>
      <c r="K30" s="36">
        <f t="shared" ca="1" si="0"/>
        <v>37.255972485208282</v>
      </c>
      <c r="L30" s="51">
        <f t="shared" ca="1" si="2"/>
        <v>0.83940228518455939</v>
      </c>
      <c r="M30" s="35" cm="1">
        <f t="array" aca="1" ref="M30" ca="1">IF(ROUND(ROUND(L30,2)-L30,4)=0,_xlfn.XLOOKUP(L30,INDIRECT($A$4&amp;"!$G$32:$G$132"),INDIRECT($A$4&amp;"!$A$32:$A$132"),0,1,1),IF(L30&lt;0,0,(ROUNDUP(L30,2)-L30)*100*_xlfn.XLOOKUP(L30,INDIRECT($A$4&amp;"!$G$32:$G$132"),INDIRECT($A$4&amp;"!$A$32:$A$132"),0,-1,-1)+(L30-ROUNDDOWN(L30,2))*100*_xlfn.XLOOKUP(L30,INDIRECT($A$4&amp;"!$G$32:$G$132"),INDIRECT($A$4&amp;"!$A$32:$A$132"),0,1,1)))</f>
        <v>0.87550845985141856</v>
      </c>
      <c r="N30" s="67">
        <f t="shared" ca="1" si="3"/>
        <v>517.13034809689248</v>
      </c>
    </row>
    <row r="31" spans="1:40" x14ac:dyDescent="0.35">
      <c r="A31" s="32">
        <f t="shared" si="4"/>
        <v>46689</v>
      </c>
      <c r="B31" s="65" cm="1">
        <f t="array" aca="1" ref="B31" ca="1">_xlfn.XLOOKUP(A31,INDIRECT($A$5&amp;"!$AJ$41:$AJ$406"),INDIRECT($A$5&amp;"!$An$41:$An$406"))*SUM($F$3:$I$3)</f>
        <v>38.25</v>
      </c>
      <c r="C31" s="65" cm="1">
        <f t="array" aca="1" ref="C31" ca="1">_xlfn.XLOOKUP(A31,INDIRECT($A$5&amp;"!$AJ$41:$AJ$406"),INDIRECT($A$5&amp;"!$Ak$41:$Ak$406"))*SUM($F$3:$I$3)</f>
        <v>0</v>
      </c>
      <c r="D31" s="65" cm="1">
        <f t="array" aca="1" ref="D31" ca="1">_xlfn.XLOOKUP(A31,INDIRECT($A$5&amp;"!$AJ$41:$AJ$406"),INDIRECT($A$5&amp;"!$AO$41:$AO$406"))*SUM($F$3:$I$3)</f>
        <v>45</v>
      </c>
      <c r="E31" s="34" cm="1">
        <f t="array" ref="E31">SUMPRODUCT(('PT Storengy'!$B$8:$I$372)*('PT Storengy'!$A$8:$A$372=$A31)*('PT Storengy'!$A$5:$H$5=$A$6)*('PT Storengy'!$B$7:$I$7=$A$7))</f>
        <v>0</v>
      </c>
      <c r="F31" s="36">
        <f t="shared" ca="1" si="1"/>
        <v>38.25</v>
      </c>
      <c r="G31" s="51">
        <f t="shared" ca="1" si="5"/>
        <v>0.85</v>
      </c>
      <c r="H31" s="35" cm="1">
        <f t="array" aca="1" ref="H31" ca="1">IF(ROUND(ROUND(G31,2)-G31,4)=0,_xlfn.XLOOKUP(G31,INDIRECT($A$4&amp;"!$G$32:$G$132"),INDIRECT($A$4&amp;"!$A$32:$A$132"),0,1,1),IF(G31&lt;0,0,(ROUNDUP(G31,2)-G31)*100*_xlfn.XLOOKUP(G31,INDIRECT($A$4&amp;"!$G$32:$G$132"),INDIRECT($A$4&amp;"!$A$32:$A$132"),0,-1,-1)+(G31-ROUNDDOWN(G31,2))*100*_xlfn.XLOOKUP(G31,INDIRECT($A$4&amp;"!$G$32:$G$132"),INDIRECT($A$4&amp;"!$A$32:$A$132"),0,1,1)))</f>
        <v>0.88372355706463668</v>
      </c>
      <c r="I31" s="84">
        <f t="shared" ca="1" si="6"/>
        <v>0</v>
      </c>
      <c r="K31" s="36">
        <f t="shared" ca="1" si="0"/>
        <v>36.744103856323228</v>
      </c>
      <c r="L31" s="51">
        <f t="shared" ca="1" si="2"/>
        <v>0.82791049967129515</v>
      </c>
      <c r="M31" s="35" cm="1">
        <f t="array" aca="1" ref="M31" ca="1">IF(ROUND(ROUND(L31,2)-L31,4)=0,_xlfn.XLOOKUP(L31,INDIRECT($A$4&amp;"!$G$32:$G$132"),INDIRECT($A$4&amp;"!$A$32:$A$132"),0,1,1),IF(L31&lt;0,0,(ROUNDUP(L31,2)-L31)*100*_xlfn.XLOOKUP(L31,INDIRECT($A$4&amp;"!$G$32:$G$132"),INDIRECT($A$4&amp;"!$A$32:$A$132"),0,-1,-1)+(L31-ROUNDDOWN(L31,2))*100*_xlfn.XLOOKUP(L31,INDIRECT($A$4&amp;"!$G$32:$G$132"),INDIRECT($A$4&amp;"!$A$32:$A$132"),0,1,1)))</f>
        <v>0.86660030023502865</v>
      </c>
      <c r="N31" s="67">
        <f t="shared" ca="1" si="3"/>
        <v>511.86862888505505</v>
      </c>
    </row>
    <row r="32" spans="1:40" x14ac:dyDescent="0.35">
      <c r="A32" s="32">
        <f t="shared" si="4"/>
        <v>46690</v>
      </c>
      <c r="B32" s="65" cm="1">
        <f t="array" aca="1" ref="B32" ca="1">_xlfn.XLOOKUP(A32,INDIRECT($A$5&amp;"!$AJ$41:$AJ$406"),INDIRECT($A$5&amp;"!$An$41:$An$406"))*SUM($F$3:$I$3)</f>
        <v>38.25</v>
      </c>
      <c r="C32" s="65" cm="1">
        <f t="array" aca="1" ref="C32" ca="1">_xlfn.XLOOKUP(A32,INDIRECT($A$5&amp;"!$AJ$41:$AJ$406"),INDIRECT($A$5&amp;"!$Ak$41:$Ak$406"))*SUM($F$3:$I$3)</f>
        <v>0</v>
      </c>
      <c r="D32" s="65" cm="1">
        <f t="array" aca="1" ref="D32" ca="1">_xlfn.XLOOKUP(A32,INDIRECT($A$5&amp;"!$AJ$41:$AJ$406"),INDIRECT($A$5&amp;"!$AO$41:$AO$406"))*SUM($F$3:$I$3)</f>
        <v>45</v>
      </c>
      <c r="E32" s="34" cm="1">
        <f t="array" ref="E32">SUMPRODUCT(('PT Storengy'!$B$8:$I$372)*('PT Storengy'!$A$8:$A$372=$A32)*('PT Storengy'!$A$5:$H$5=$A$6)*('PT Storengy'!$B$7:$I$7=$A$7))</f>
        <v>0</v>
      </c>
      <c r="F32" s="36">
        <f t="shared" ca="1" si="1"/>
        <v>38.25</v>
      </c>
      <c r="G32" s="51">
        <f t="shared" ca="1" si="5"/>
        <v>0.85</v>
      </c>
      <c r="H32" s="35" cm="1">
        <f t="array" aca="1" ref="H32" ca="1">IF(ROUND(ROUND(G32,2)-G32,4)=0,_xlfn.XLOOKUP(G32,INDIRECT($A$4&amp;"!$G$32:$G$132"),INDIRECT($A$4&amp;"!$A$32:$A$132"),0,1,1),IF(G32&lt;0,0,(ROUNDUP(G32,2)-G32)*100*_xlfn.XLOOKUP(G32,INDIRECT($A$4&amp;"!$G$32:$G$132"),INDIRECT($A$4&amp;"!$A$32:$A$132"),0,-1,-1)+(G32-ROUNDDOWN(G32,2))*100*_xlfn.XLOOKUP(G32,INDIRECT($A$4&amp;"!$G$32:$G$132"),INDIRECT($A$4&amp;"!$A$32:$A$132"),0,1,1)))</f>
        <v>0.88372355706463668</v>
      </c>
      <c r="I32" s="84">
        <f t="shared" ca="1" si="6"/>
        <v>0</v>
      </c>
      <c r="K32" s="36">
        <f t="shared" ca="1" si="0"/>
        <v>36.23744340949218</v>
      </c>
      <c r="L32" s="51">
        <f t="shared" ca="1" si="2"/>
        <v>0.81653564125162725</v>
      </c>
      <c r="M32" s="35" cm="1">
        <f t="array" aca="1" ref="M32" ca="1">IF(ROUND(ROUND(L32,2)-L32,4)=0,_xlfn.XLOOKUP(L32,INDIRECT($A$4&amp;"!$G$32:$G$132"),INDIRECT($A$4&amp;"!$A$32:$A$132"),0,1,1),IF(L32&lt;0,0,(ROUNDUP(L32,2)-L32)*100*_xlfn.XLOOKUP(L32,INDIRECT($A$4&amp;"!$G$32:$G$132"),INDIRECT($A$4&amp;"!$A$32:$A$132"),0,-1,-1)+(L32-ROUNDDOWN(L32,2))*100*_xlfn.XLOOKUP(L32,INDIRECT($A$4&amp;"!$G$32:$G$132"),INDIRECT($A$4&amp;"!$A$32:$A$132"),0,1,1)))</f>
        <v>0.85778277972881278</v>
      </c>
      <c r="N32" s="67">
        <f t="shared" ca="1" si="3"/>
        <v>506.66044683104644</v>
      </c>
      <c r="AH32" s="154"/>
      <c r="AI32" s="154"/>
      <c r="AJ32" s="154"/>
      <c r="AK32" s="154"/>
      <c r="AL32" s="154"/>
      <c r="AM32" s="154"/>
      <c r="AN32" s="154"/>
    </row>
    <row r="33" spans="1:40" x14ac:dyDescent="0.35">
      <c r="A33" s="32">
        <f t="shared" si="4"/>
        <v>46691</v>
      </c>
      <c r="B33" s="65" cm="1">
        <f t="array" aca="1" ref="B33" ca="1">_xlfn.XLOOKUP(A33,INDIRECT($A$5&amp;"!$AJ$41:$AJ$406"),INDIRECT($A$5&amp;"!$An$41:$An$406"))*SUM($F$3:$I$3)</f>
        <v>38.25</v>
      </c>
      <c r="C33" s="65" cm="1">
        <f t="array" aca="1" ref="C33" ca="1">_xlfn.XLOOKUP(A33,INDIRECT($A$5&amp;"!$AJ$41:$AJ$406"),INDIRECT($A$5&amp;"!$Ak$41:$Ak$406"))*SUM($F$3:$I$3)</f>
        <v>38.25</v>
      </c>
      <c r="D33" s="65" cm="1">
        <f t="array" aca="1" ref="D33" ca="1">_xlfn.XLOOKUP(A33,INDIRECT($A$5&amp;"!$AJ$41:$AJ$406"),INDIRECT($A$5&amp;"!$AO$41:$AO$406"))*SUM($F$3:$I$3)</f>
        <v>45</v>
      </c>
      <c r="E33" s="34" cm="1">
        <f t="array" ref="E33">SUMPRODUCT(('PT Storengy'!$B$8:$I$372)*('PT Storengy'!$A$8:$A$372=$A33)*('PT Storengy'!$A$5:$H$5=$A$6)*('PT Storengy'!$B$7:$I$7=$A$7))</f>
        <v>0</v>
      </c>
      <c r="F33" s="36">
        <f t="shared" ca="1" si="1"/>
        <v>38.25</v>
      </c>
      <c r="G33" s="51">
        <f t="shared" ca="1" si="5"/>
        <v>0.85</v>
      </c>
      <c r="H33" s="35" cm="1">
        <f t="array" aca="1" ref="H33" ca="1">IF(ROUND(ROUND(G33,2)-G33,4)=0,_xlfn.XLOOKUP(G33,INDIRECT($A$4&amp;"!$G$32:$G$132"),INDIRECT($A$4&amp;"!$A$32:$A$132"),0,1,1),IF(G33&lt;0,0,(ROUNDUP(G33,2)-G33)*100*_xlfn.XLOOKUP(G33,INDIRECT($A$4&amp;"!$G$32:$G$132"),INDIRECT($A$4&amp;"!$A$32:$A$132"),0,-1,-1)+(G33-ROUNDDOWN(G33,2))*100*_xlfn.XLOOKUP(G33,INDIRECT($A$4&amp;"!$G$32:$G$132"),INDIRECT($A$4&amp;"!$A$32:$A$132"),0,1,1)))</f>
        <v>0.88372355706463668</v>
      </c>
      <c r="I33" s="84">
        <f t="shared" ca="1" si="6"/>
        <v>0</v>
      </c>
      <c r="K33" s="36">
        <f t="shared" ca="1" si="0"/>
        <v>35.735938152289393</v>
      </c>
      <c r="L33" s="51">
        <f t="shared" ca="1" si="2"/>
        <v>0.80527652021093732</v>
      </c>
      <c r="M33" s="35" cm="1">
        <f t="array" aca="1" ref="M33" ca="1">IF(ROUND(ROUND(L33,2)-L33,4)=0,_xlfn.XLOOKUP(L33,INDIRECT($A$4&amp;"!$G$32:$G$132"),INDIRECT($A$4&amp;"!$A$32:$A$132"),0,1,1),IF(L33&lt;0,0,(ROUNDUP(L33,2)-L33)*100*_xlfn.XLOOKUP(L33,INDIRECT($A$4&amp;"!$G$32:$G$132"),INDIRECT($A$4&amp;"!$A$32:$A$132"),0,-1,-1)+(L33-ROUNDDOWN(L33,2))*100*_xlfn.XLOOKUP(L33,INDIRECT($A$4&amp;"!$G$32:$G$132"),INDIRECT($A$4&amp;"!$A$32:$A$132"),0,1,1)))</f>
        <v>0.8490549760942121</v>
      </c>
      <c r="N33" s="67">
        <f t="shared" ca="1" si="3"/>
        <v>501.50525720278364</v>
      </c>
      <c r="AH33" s="154"/>
      <c r="AI33" s="154"/>
      <c r="AJ33" s="154"/>
      <c r="AK33" s="154"/>
      <c r="AL33" s="154"/>
      <c r="AM33" s="154"/>
      <c r="AN33" s="154"/>
    </row>
    <row r="34" spans="1:40" x14ac:dyDescent="0.35">
      <c r="A34" s="32">
        <f t="shared" si="4"/>
        <v>46692</v>
      </c>
      <c r="B34" s="65" cm="1">
        <f t="array" aca="1" ref="B34" ca="1">_xlfn.XLOOKUP(A34,INDIRECT($A$5&amp;"!$AJ$41:$AJ$406"),INDIRECT($A$5&amp;"!$An$41:$An$406"))*SUM($F$3:$I$3)</f>
        <v>0</v>
      </c>
      <c r="C34" s="65" cm="1">
        <f t="array" aca="1" ref="C34" ca="1">_xlfn.XLOOKUP(A34,INDIRECT($A$5&amp;"!$AJ$41:$AJ$406"),INDIRECT($A$5&amp;"!$Ak$41:$Ak$406"))*SUM($F$3:$I$3)</f>
        <v>0</v>
      </c>
      <c r="D34" s="65" cm="1">
        <f t="array" aca="1" ref="D34" ca="1">_xlfn.XLOOKUP(A34,INDIRECT($A$5&amp;"!$AJ$41:$AJ$406"),INDIRECT($A$5&amp;"!$AO$41:$AO$406"))*SUM($F$3:$I$3)</f>
        <v>45</v>
      </c>
      <c r="E34" s="34" cm="1">
        <f t="array" ref="E34">SUMPRODUCT(('PT Storengy'!$B$8:$I$372)*('PT Storengy'!$A$8:$A$372=$A34)*('PT Storengy'!$A$5:$H$5=$A$6)*('PT Storengy'!$B$7:$I$7=$A$7))</f>
        <v>0</v>
      </c>
      <c r="F34" s="36">
        <f t="shared" ca="1" si="1"/>
        <v>37.72801729892614</v>
      </c>
      <c r="G34" s="51">
        <f t="shared" ca="1" si="5"/>
        <v>0.85</v>
      </c>
      <c r="H34" s="35" cm="1">
        <f t="array" aca="1" ref="H34" ca="1">IF(ROUND(ROUND(G34,2)-G34,4)=0,_xlfn.XLOOKUP(G34,INDIRECT($A$4&amp;"!$G$32:$G$132"),INDIRECT($A$4&amp;"!$A$32:$A$132"),0,1,1),IF(G34&lt;0,0,(ROUNDUP(G34,2)-G34)*100*_xlfn.XLOOKUP(G34,INDIRECT($A$4&amp;"!$G$32:$G$132"),INDIRECT($A$4&amp;"!$A$32:$A$132"),0,-1,-1)+(G34-ROUNDDOWN(G34,2))*100*_xlfn.XLOOKUP(G34,INDIRECT($A$4&amp;"!$G$32:$G$132"),INDIRECT($A$4&amp;"!$A$32:$A$132"),0,1,1)))</f>
        <v>0.88372355706463668</v>
      </c>
      <c r="I34" s="84">
        <f t="shared" ca="1" si="6"/>
        <v>521.98270107386111</v>
      </c>
      <c r="K34" s="36">
        <f t="shared" ca="1" si="0"/>
        <v>35.239535631478645</v>
      </c>
      <c r="L34" s="51">
        <f t="shared" ca="1" si="2"/>
        <v>0.79413195893976429</v>
      </c>
      <c r="M34" s="35" cm="1">
        <f t="array" aca="1" ref="M34" ca="1">IF(ROUND(ROUND(L34,2)-L34,4)=0,_xlfn.XLOOKUP(L34,INDIRECT($A$4&amp;"!$G$32:$G$132"),INDIRECT($A$4&amp;"!$A$32:$A$132"),0,1,1),IF(L34&lt;0,0,(ROUNDUP(L34,2)-L34)*100*_xlfn.XLOOKUP(L34,INDIRECT($A$4&amp;"!$G$32:$G$132"),INDIRECT($A$4&amp;"!$A$32:$A$132"),0,-1,-1)+(L34-ROUNDDOWN(L34,2))*100*_xlfn.XLOOKUP(L34,INDIRECT($A$4&amp;"!$G$32:$G$132"),INDIRECT($A$4&amp;"!$A$32:$A$132"),0,1,1)))</f>
        <v>0.84041597647629718</v>
      </c>
      <c r="N34" s="67">
        <f t="shared" ca="1" si="3"/>
        <v>496.40252081074527</v>
      </c>
      <c r="AH34" s="154"/>
      <c r="AI34" s="154"/>
      <c r="AJ34" s="154"/>
      <c r="AK34" s="154"/>
      <c r="AL34" s="154"/>
      <c r="AM34" s="154"/>
      <c r="AN34" s="154"/>
    </row>
    <row r="35" spans="1:40" x14ac:dyDescent="0.35">
      <c r="A35" s="32">
        <f t="shared" si="4"/>
        <v>46693</v>
      </c>
      <c r="B35" s="65" cm="1">
        <f t="array" aca="1" ref="B35" ca="1">_xlfn.XLOOKUP(A35,INDIRECT($A$5&amp;"!$AJ$41:$AJ$406"),INDIRECT($A$5&amp;"!$An$41:$An$406"))*SUM($F$3:$I$3)</f>
        <v>0</v>
      </c>
      <c r="C35" s="65" cm="1">
        <f t="array" aca="1" ref="C35" ca="1">_xlfn.XLOOKUP(A35,INDIRECT($A$5&amp;"!$AJ$41:$AJ$406"),INDIRECT($A$5&amp;"!$Ak$41:$Ak$406"))*SUM($F$3:$I$3)</f>
        <v>0</v>
      </c>
      <c r="D35" s="65" cm="1">
        <f t="array" aca="1" ref="D35" ca="1">_xlfn.XLOOKUP(A35,INDIRECT($A$5&amp;"!$AJ$41:$AJ$406"),INDIRECT($A$5&amp;"!$AO$41:$AO$406"))*SUM($F$3:$I$3)</f>
        <v>45</v>
      </c>
      <c r="E35" s="34" cm="1">
        <f t="array" ref="E35">SUMPRODUCT(('PT Storengy'!$B$8:$I$372)*('PT Storengy'!$A$8:$A$372=$A35)*('PT Storengy'!$A$5:$H$5=$A$6)*('PT Storengy'!$B$7:$I$7=$A$7))</f>
        <v>0</v>
      </c>
      <c r="F35" s="36">
        <f t="shared" ca="1" si="1"/>
        <v>37.211345688985482</v>
      </c>
      <c r="G35" s="51">
        <f t="shared" ca="1" si="5"/>
        <v>0.83840038442058085</v>
      </c>
      <c r="H35" s="35" cm="1">
        <f t="array" aca="1" ref="H35" ca="1">IF(ROUND(ROUND(G35,2)-G35,4)=0,_xlfn.XLOOKUP(G35,INDIRECT($A$4&amp;"!$G$32:$G$132"),INDIRECT($A$4&amp;"!$A$32:$A$132"),0,1,1),IF(G35&lt;0,0,(ROUNDUP(G35,2)-G35)*100*_xlfn.XLOOKUP(G35,INDIRECT($A$4&amp;"!$G$32:$G$132"),INDIRECT($A$4&amp;"!$A$32:$A$132"),0,-1,-1)+(G35-ROUNDDOWN(G35,2))*100*_xlfn.XLOOKUP(G35,INDIRECT($A$4&amp;"!$G$32:$G$132"),INDIRECT($A$4&amp;"!$A$32:$A$132"),0,1,1)))</f>
        <v>0.87473181013802093</v>
      </c>
      <c r="I35" s="84">
        <f t="shared" ca="1" si="6"/>
        <v>516.67160994065944</v>
      </c>
      <c r="K35" s="36">
        <f t="shared" ca="1" si="0"/>
        <v>34.748183927527066</v>
      </c>
      <c r="L35" s="51">
        <f t="shared" ca="1" si="2"/>
        <v>0.78310079181063652</v>
      </c>
      <c r="M35" s="35" cm="1">
        <f t="array" aca="1" ref="M35" ca="1">IF(ROUND(ROUND(L35,2)-L35,4)=0,_xlfn.XLOOKUP(L35,INDIRECT($A$4&amp;"!$G$32:$G$132"),INDIRECT($A$4&amp;"!$A$32:$A$132"),0,1,1),IF(L35&lt;0,0,(ROUNDUP(L35,2)-L35)*100*_xlfn.XLOOKUP(L35,INDIRECT($A$4&amp;"!$G$32:$G$132"),INDIRECT($A$4&amp;"!$A$32:$A$132"),0,-1,-1)+(L35-ROUNDDOWN(L35,2))*100*_xlfn.XLOOKUP(L35,INDIRECT($A$4&amp;"!$G$32:$G$132"),INDIRECT($A$4&amp;"!$A$32:$A$132"),0,1,1)))</f>
        <v>0.83186487730829384</v>
      </c>
      <c r="N35" s="67">
        <f t="shared" ca="1" si="3"/>
        <v>491.3517039515786</v>
      </c>
      <c r="AH35" s="154"/>
      <c r="AI35" s="154"/>
      <c r="AJ35" s="154"/>
      <c r="AK35" s="154"/>
      <c r="AL35" s="154"/>
      <c r="AM35" s="154"/>
      <c r="AN35" s="154"/>
    </row>
    <row r="36" spans="1:40" x14ac:dyDescent="0.35">
      <c r="A36" s="32">
        <f t="shared" si="4"/>
        <v>46694</v>
      </c>
      <c r="B36" s="65" cm="1">
        <f t="array" aca="1" ref="B36" ca="1">_xlfn.XLOOKUP(A36,INDIRECT($A$5&amp;"!$AJ$41:$AJ$406"),INDIRECT($A$5&amp;"!$An$41:$An$406"))*SUM($F$3:$I$3)</f>
        <v>0</v>
      </c>
      <c r="C36" s="65" cm="1">
        <f t="array" aca="1" ref="C36" ca="1">_xlfn.XLOOKUP(A36,INDIRECT($A$5&amp;"!$AJ$41:$AJ$406"),INDIRECT($A$5&amp;"!$Ak$41:$Ak$406"))*SUM($F$3:$I$3)</f>
        <v>0</v>
      </c>
      <c r="D36" s="65" cm="1">
        <f t="array" aca="1" ref="D36" ca="1">_xlfn.XLOOKUP(A36,INDIRECT($A$5&amp;"!$AJ$41:$AJ$406"),INDIRECT($A$5&amp;"!$AO$41:$AO$406"))*SUM($F$3:$I$3)</f>
        <v>45</v>
      </c>
      <c r="E36" s="34" cm="1">
        <f t="array" ref="E36">SUMPRODUCT(('PT Storengy'!$B$8:$I$372)*('PT Storengy'!$A$8:$A$372=$A36)*('PT Storengy'!$A$5:$H$5=$A$6)*('PT Storengy'!$B$7:$I$7=$A$7))</f>
        <v>0</v>
      </c>
      <c r="F36" s="36">
        <f t="shared" ca="1" si="1"/>
        <v>36.69993113066873</v>
      </c>
      <c r="G36" s="51">
        <f t="shared" ca="1" si="5"/>
        <v>0.82691879308856631</v>
      </c>
      <c r="H36" s="35" cm="1">
        <f t="array" aca="1" ref="H36" ca="1">IF(ROUND(ROUND(G36,2)-G36,4)=0,_xlfn.XLOOKUP(G36,INDIRECT($A$4&amp;"!$G$32:$G$132"),INDIRECT($A$4&amp;"!$A$32:$A$132"),0,1,1),IF(G36&lt;0,0,(ROUNDUP(G36,2)-G36)*100*_xlfn.XLOOKUP(G36,INDIRECT($A$4&amp;"!$G$32:$G$132"),INDIRECT($A$4&amp;"!$A$32:$A$132"),0,-1,-1)+(G36-ROUNDDOWN(G36,2))*100*_xlfn.XLOOKUP(G36,INDIRECT($A$4&amp;"!$G$32:$G$132"),INDIRECT($A$4&amp;"!$A$32:$A$132"),0,1,1)))</f>
        <v>0.86583155280919333</v>
      </c>
      <c r="I36" s="84">
        <f t="shared" ca="1" si="6"/>
        <v>511.41455831674978</v>
      </c>
      <c r="K36" s="36">
        <f t="shared" ca="1" si="0"/>
        <v>34.261831649174788</v>
      </c>
      <c r="L36" s="51">
        <f t="shared" ca="1" si="2"/>
        <v>0.77218186505615705</v>
      </c>
      <c r="M36" s="35" cm="1">
        <f t="array" aca="1" ref="M36" ca="1">IF(ROUND(ROUND(L36,2)-L36,4)=0,_xlfn.XLOOKUP(L36,INDIRECT($A$4&amp;"!$G$32:$G$132"),INDIRECT($A$4&amp;"!$A$32:$A$132"),0,1,1),IF(L36&lt;0,0,(ROUNDUP(L36,2)-L36)*100*_xlfn.XLOOKUP(L36,INDIRECT($A$4&amp;"!$G$32:$G$132"),INDIRECT($A$4&amp;"!$A$32:$A$132"),0,-1,-1)+(L36-ROUNDDOWN(L36,2))*100*_xlfn.XLOOKUP(L36,INDIRECT($A$4&amp;"!$G$32:$G$132"),INDIRECT($A$4&amp;"!$A$32:$A$132"),0,1,1)))</f>
        <v>0.82340078421707641</v>
      </c>
      <c r="N36" s="67">
        <f t="shared" ca="1" si="3"/>
        <v>486.35227835227761</v>
      </c>
      <c r="AH36" s="154"/>
      <c r="AI36" s="154"/>
      <c r="AJ36" s="154"/>
      <c r="AK36" s="154"/>
      <c r="AL36" s="154"/>
      <c r="AM36" s="154"/>
      <c r="AN36" s="154"/>
    </row>
    <row r="37" spans="1:40" x14ac:dyDescent="0.35">
      <c r="A37" s="32">
        <f t="shared" si="4"/>
        <v>46695</v>
      </c>
      <c r="B37" s="65" cm="1">
        <f t="array" aca="1" ref="B37" ca="1">_xlfn.XLOOKUP(A37,INDIRECT($A$5&amp;"!$AJ$41:$AJ$406"),INDIRECT($A$5&amp;"!$An$41:$An$406"))*SUM($F$3:$I$3)</f>
        <v>0</v>
      </c>
      <c r="C37" s="65" cm="1">
        <f t="array" aca="1" ref="C37" ca="1">_xlfn.XLOOKUP(A37,INDIRECT($A$5&amp;"!$AJ$41:$AJ$406"),INDIRECT($A$5&amp;"!$Ak$41:$Ak$406"))*SUM($F$3:$I$3)</f>
        <v>0</v>
      </c>
      <c r="D37" s="65" cm="1">
        <f t="array" aca="1" ref="D37" ca="1">_xlfn.XLOOKUP(A37,INDIRECT($A$5&amp;"!$AJ$41:$AJ$406"),INDIRECT($A$5&amp;"!$AO$41:$AO$406"))*SUM($F$3:$I$3)</f>
        <v>45</v>
      </c>
      <c r="E37" s="34" cm="1">
        <f t="array" ref="E37">SUMPRODUCT(('PT Storengy'!$B$8:$I$372)*('PT Storengy'!$A$8:$A$372=$A37)*('PT Storengy'!$A$5:$H$5=$A$6)*('PT Storengy'!$B$7:$I$7=$A$7))</f>
        <v>0</v>
      </c>
      <c r="F37" s="36">
        <f t="shared" ca="1" si="1"/>
        <v>36.193720134310027</v>
      </c>
      <c r="G37" s="51">
        <f t="shared" ca="1" si="5"/>
        <v>0.81555402512597175</v>
      </c>
      <c r="H37" s="35" cm="1">
        <f t="array" aca="1" ref="H37" ca="1">IF(ROUND(ROUND(G37,2)-G37,4)=0,_xlfn.XLOOKUP(G37,INDIRECT($A$4&amp;"!$G$32:$G$132"),INDIRECT($A$4&amp;"!$A$32:$A$132"),0,1,1),IF(G37&lt;0,0,(ROUNDUP(G37,2)-G37)*100*_xlfn.XLOOKUP(G37,INDIRECT($A$4&amp;"!$G$32:$G$132"),INDIRECT($A$4&amp;"!$A$32:$A$132"),0,-1,-1)+(G37-ROUNDDOWN(G37,2))*100*_xlfn.XLOOKUP(G37,INDIRECT($A$4&amp;"!$G$32:$G$132"),INDIRECT($A$4&amp;"!$A$32:$A$132"),0,1,1)))</f>
        <v>0.85702185418601806</v>
      </c>
      <c r="I37" s="84">
        <f t="shared" ca="1" si="6"/>
        <v>506.21099635870257</v>
      </c>
      <c r="K37" s="36">
        <f t="shared" ca="1" si="0"/>
        <v>33.780427928059858</v>
      </c>
      <c r="L37" s="51">
        <f t="shared" ca="1" si="2"/>
        <v>0.76137403664832859</v>
      </c>
      <c r="M37" s="35" cm="1">
        <f t="array" aca="1" ref="M37" ca="1">IF(ROUND(ROUND(L37,2)-L37,4)=0,_xlfn.XLOOKUP(L37,INDIRECT($A$4&amp;"!$G$32:$G$132"),INDIRECT($A$4&amp;"!$A$32:$A$132"),0,1,1),IF(L37&lt;0,0,(ROUNDUP(L37,2)-L37)*100*_xlfn.XLOOKUP(L37,INDIRECT($A$4&amp;"!$G$32:$G$132"),INDIRECT($A$4&amp;"!$A$32:$A$132"),0,-1,-1)+(L37-ROUNDDOWN(L37,2))*100*_xlfn.XLOOKUP(L37,INDIRECT($A$4&amp;"!$G$32:$G$132"),INDIRECT($A$4&amp;"!$A$32:$A$132"),0,1,1)))</f>
        <v>0.81502281192962267</v>
      </c>
      <c r="N37" s="67">
        <f t="shared" ca="1" si="3"/>
        <v>481.40372111492968</v>
      </c>
      <c r="AH37" s="154"/>
      <c r="AI37" s="154"/>
      <c r="AJ37" s="154"/>
      <c r="AK37" s="154"/>
      <c r="AL37" s="154"/>
      <c r="AM37" s="154"/>
      <c r="AN37" s="154"/>
    </row>
    <row r="38" spans="1:40" x14ac:dyDescent="0.35">
      <c r="A38" s="32">
        <f t="shared" si="4"/>
        <v>46696</v>
      </c>
      <c r="B38" s="65" cm="1">
        <f t="array" aca="1" ref="B38" ca="1">_xlfn.XLOOKUP(A38,INDIRECT($A$5&amp;"!$AJ$41:$AJ$406"),INDIRECT($A$5&amp;"!$An$41:$An$406"))*SUM($F$3:$I$3)</f>
        <v>0</v>
      </c>
      <c r="C38" s="65" cm="1">
        <f t="array" aca="1" ref="C38" ca="1">_xlfn.XLOOKUP(A38,INDIRECT($A$5&amp;"!$AJ$41:$AJ$406"),INDIRECT($A$5&amp;"!$Ak$41:$Ak$406"))*SUM($F$3:$I$3)</f>
        <v>0</v>
      </c>
      <c r="D38" s="65" cm="1">
        <f t="array" aca="1" ref="D38" ca="1">_xlfn.XLOOKUP(A38,INDIRECT($A$5&amp;"!$AJ$41:$AJ$406"),INDIRECT($A$5&amp;"!$AO$41:$AO$406"))*SUM($F$3:$I$3)</f>
        <v>45</v>
      </c>
      <c r="E38" s="34" cm="1">
        <f t="array" ref="E38">SUMPRODUCT(('PT Storengy'!$B$8:$I$372)*('PT Storengy'!$A$8:$A$372=$A38)*('PT Storengy'!$A$5:$H$5=$A$6)*('PT Storengy'!$B$7:$I$7=$A$7))</f>
        <v>0</v>
      </c>
      <c r="F38" s="36">
        <f t="shared" ca="1" si="1"/>
        <v>35.692659754492368</v>
      </c>
      <c r="G38" s="51">
        <f t="shared" ca="1" si="5"/>
        <v>0.80430489187355614</v>
      </c>
      <c r="H38" s="35" cm="1">
        <f t="array" aca="1" ref="H38" ca="1">IF(ROUND(ROUND(G38,2)-G38,4)=0,_xlfn.XLOOKUP(G38,INDIRECT($A$4&amp;"!$G$32:$G$132"),INDIRECT($A$4&amp;"!$A$32:$A$132"),0,1,1),IF(G38&lt;0,0,(ROUNDUP(G38,2)-G38)*100*_xlfn.XLOOKUP(G38,INDIRECT($A$4&amp;"!$G$32:$G$132"),INDIRECT($A$4&amp;"!$A$32:$A$132"),0,-1,-1)+(G38-ROUNDDOWN(G38,2))*100*_xlfn.XLOOKUP(G38,INDIRECT($A$4&amp;"!$G$32:$G$132"),INDIRECT($A$4&amp;"!$A$32:$A$132"),0,1,1)))</f>
        <v>0.84830179284803953</v>
      </c>
      <c r="I38" s="84">
        <f t="shared" ca="1" si="6"/>
        <v>501.06037981765809</v>
      </c>
      <c r="K38" s="36">
        <f t="shared" ca="1" si="0"/>
        <v>33.303922413397835</v>
      </c>
      <c r="L38" s="51">
        <f t="shared" ca="1" si="2"/>
        <v>0.75067617617910798</v>
      </c>
      <c r="M38" s="35" cm="1">
        <f t="array" aca="1" ref="M38" ca="1">IF(ROUND(ROUND(L38,2)-L38,4)=0,_xlfn.XLOOKUP(L38,INDIRECT($A$4&amp;"!$G$32:$G$132"),INDIRECT($A$4&amp;"!$A$32:$A$132"),0,1,1),IF(L38&lt;0,0,(ROUNDUP(L38,2)-L38)*100*_xlfn.XLOOKUP(L38,INDIRECT($A$4&amp;"!$G$32:$G$132"),INDIRECT($A$4&amp;"!$A$32:$A$132"),0,-1,-1)+(L38-ROUNDDOWN(L38,2))*100*_xlfn.XLOOKUP(L38,INDIRECT($A$4&amp;"!$G$32:$G$132"),INDIRECT($A$4&amp;"!$A$32:$A$132"),0,1,1)))</f>
        <v>0.8067300841804238</v>
      </c>
      <c r="N38" s="67">
        <f t="shared" ca="1" si="3"/>
        <v>476.50551466202597</v>
      </c>
      <c r="AH38" s="154"/>
      <c r="AI38" s="154"/>
      <c r="AJ38" s="154"/>
      <c r="AK38" s="154"/>
      <c r="AL38" s="154"/>
      <c r="AM38" s="154"/>
      <c r="AN38" s="154"/>
    </row>
    <row r="39" spans="1:40" x14ac:dyDescent="0.35">
      <c r="A39" s="32">
        <f t="shared" si="4"/>
        <v>46697</v>
      </c>
      <c r="B39" s="65" cm="1">
        <f t="array" aca="1" ref="B39" ca="1">_xlfn.XLOOKUP(A39,INDIRECT($A$5&amp;"!$AJ$41:$AJ$406"),INDIRECT($A$5&amp;"!$An$41:$An$406"))*SUM($F$3:$I$3)</f>
        <v>0</v>
      </c>
      <c r="C39" s="65" cm="1">
        <f t="array" aca="1" ref="C39" ca="1">_xlfn.XLOOKUP(A39,INDIRECT($A$5&amp;"!$AJ$41:$AJ$406"),INDIRECT($A$5&amp;"!$Ak$41:$Ak$406"))*SUM($F$3:$I$3)</f>
        <v>0</v>
      </c>
      <c r="D39" s="65" cm="1">
        <f t="array" aca="1" ref="D39" ca="1">_xlfn.XLOOKUP(A39,INDIRECT($A$5&amp;"!$AJ$41:$AJ$406"),INDIRECT($A$5&amp;"!$AO$41:$AO$406"))*SUM($F$3:$I$3)</f>
        <v>45</v>
      </c>
      <c r="E39" s="34" cm="1">
        <f t="array" ref="E39">SUMPRODUCT(('PT Storengy'!$B$8:$I$372)*('PT Storengy'!$A$8:$A$372=$A39)*('PT Storengy'!$A$5:$H$5=$A$6)*('PT Storengy'!$B$7:$I$7=$A$7))</f>
        <v>0</v>
      </c>
      <c r="F39" s="36">
        <f t="shared" ca="1" si="1"/>
        <v>35.19669758450997</v>
      </c>
      <c r="G39" s="51">
        <f t="shared" ca="1" si="5"/>
        <v>0.79317021676649702</v>
      </c>
      <c r="H39" s="35" cm="1">
        <f t="array" aca="1" ref="H39" ca="1">IF(ROUND(ROUND(G39,2)-G39,4)=0,_xlfn.XLOOKUP(G39,INDIRECT($A$4&amp;"!$G$32:$G$132"),INDIRECT($A$4&amp;"!$A$32:$A$132"),0,1,1),IF(G39&lt;0,0,(ROUNDUP(G39,2)-G39)*100*_xlfn.XLOOKUP(G39,INDIRECT($A$4&amp;"!$G$32:$G$132"),INDIRECT($A$4&amp;"!$A$32:$A$132"),0,-1,-1)+(G39-ROUNDDOWN(G39,2))*100*_xlfn.XLOOKUP(G39,INDIRECT($A$4&amp;"!$G$32:$G$132"),INDIRECT($A$4&amp;"!$A$32:$A$132"),0,1,1)))</f>
        <v>0.83967045675010765</v>
      </c>
      <c r="I39" s="84">
        <f t="shared" ca="1" si="6"/>
        <v>495.96216998240158</v>
      </c>
      <c r="K39" s="36">
        <f t="shared" ca="1" si="0"/>
        <v>32.83226526671551</v>
      </c>
      <c r="L39" s="51">
        <f t="shared" ca="1" si="2"/>
        <v>0.74008716474217406</v>
      </c>
      <c r="M39" s="35" cm="1">
        <f t="array" aca="1" ref="M39" ca="1">IF(ROUND(ROUND(L39,2)-L39,4)=0,_xlfn.XLOOKUP(L39,INDIRECT($A$4&amp;"!$G$32:$G$132"),INDIRECT($A$4&amp;"!$A$32:$A$132"),0,1,1),IF(L39&lt;0,0,(ROUNDUP(L39,2)-L39)*100*_xlfn.XLOOKUP(L39,INDIRECT($A$4&amp;"!$G$32:$G$132"),INDIRECT($A$4&amp;"!$A$32:$A$132"),0,-1,-1)+(L39-ROUNDDOWN(L39,2))*100*_xlfn.XLOOKUP(L39,INDIRECT($A$4&amp;"!$G$32:$G$132"),INDIRECT($A$4&amp;"!$A$32:$A$132"),0,1,1)))</f>
        <v>0.79852173361983347</v>
      </c>
      <c r="N39" s="67">
        <f t="shared" ca="1" si="3"/>
        <v>471.65714668232675</v>
      </c>
      <c r="AH39" s="154"/>
      <c r="AI39" s="154"/>
      <c r="AJ39" s="154"/>
      <c r="AK39" s="154"/>
      <c r="AL39" s="154"/>
      <c r="AM39" s="154"/>
      <c r="AN39" s="154"/>
    </row>
    <row r="40" spans="1:40" x14ac:dyDescent="0.35">
      <c r="A40" s="32">
        <f t="shared" si="4"/>
        <v>46698</v>
      </c>
      <c r="B40" s="65" cm="1">
        <f t="array" aca="1" ref="B40" ca="1">_xlfn.XLOOKUP(A40,INDIRECT($A$5&amp;"!$AJ$41:$AJ$406"),INDIRECT($A$5&amp;"!$An$41:$An$406"))*SUM($F$3:$I$3)</f>
        <v>0</v>
      </c>
      <c r="C40" s="65" cm="1">
        <f t="array" aca="1" ref="C40" ca="1">_xlfn.XLOOKUP(A40,INDIRECT($A$5&amp;"!$AJ$41:$AJ$406"),INDIRECT($A$5&amp;"!$Ak$41:$Ak$406"))*SUM($F$3:$I$3)</f>
        <v>0</v>
      </c>
      <c r="D40" s="65" cm="1">
        <f t="array" aca="1" ref="D40" ca="1">_xlfn.XLOOKUP(A40,INDIRECT($A$5&amp;"!$AJ$41:$AJ$406"),INDIRECT($A$5&amp;"!$AO$41:$AO$406"))*SUM($F$3:$I$3)</f>
        <v>45</v>
      </c>
      <c r="E40" s="34" cm="1">
        <f t="array" ref="E40">SUMPRODUCT(('PT Storengy'!$B$8:$I$372)*('PT Storengy'!$A$8:$A$372=$A40)*('PT Storengy'!$A$5:$H$5=$A$6)*('PT Storengy'!$B$7:$I$7=$A$7))</f>
        <v>0</v>
      </c>
      <c r="F40" s="36">
        <f t="shared" ca="1" si="1"/>
        <v>34.705781750886949</v>
      </c>
      <c r="G40" s="51">
        <f t="shared" ca="1" si="5"/>
        <v>0.7821488352113326</v>
      </c>
      <c r="H40" s="35" cm="1">
        <f t="array" aca="1" ref="H40" ca="1">IF(ROUND(ROUND(G40,2)-G40,4)=0,_xlfn.XLOOKUP(G40,INDIRECT($A$4&amp;"!$G$32:$G$132"),INDIRECT($A$4&amp;"!$A$32:$A$132"),0,1,1),IF(G40&lt;0,0,(ROUNDUP(G40,2)-G40)*100*_xlfn.XLOOKUP(G40,INDIRECT($A$4&amp;"!$G$32:$G$132"),INDIRECT($A$4&amp;"!$A$32:$A$132"),0,-1,-1)+(G40-ROUNDDOWN(G40,2))*100*_xlfn.XLOOKUP(G40,INDIRECT($A$4&amp;"!$G$32:$G$132"),INDIRECT($A$4&amp;"!$A$32:$A$132"),0,1,1)))</f>
        <v>0.83112694312698787</v>
      </c>
      <c r="I40" s="84">
        <f t="shared" ca="1" si="6"/>
        <v>490.91583362301992</v>
      </c>
      <c r="K40" s="36">
        <f t="shared" ca="1" si="0"/>
        <v>32.365407156638234</v>
      </c>
      <c r="L40" s="51">
        <f t="shared" ca="1" si="2"/>
        <v>0.72960589481590021</v>
      </c>
      <c r="M40" s="35" cm="1">
        <f t="array" aca="1" ref="M40" ca="1">IF(ROUND(ROUND(L40,2)-L40,4)=0,_xlfn.XLOOKUP(L40,INDIRECT($A$4&amp;"!$G$32:$G$132"),INDIRECT($A$4&amp;"!$A$32:$A$132"),0,1,1),IF(L40&lt;0,0,(ROUNDUP(L40,2)-L40)*100*_xlfn.XLOOKUP(L40,INDIRECT($A$4&amp;"!$G$32:$G$132"),INDIRECT($A$4&amp;"!$A$32:$A$132"),0,-1,-1)+(L40-ROUNDDOWN(L40,2))*100*_xlfn.XLOOKUP(L40,INDIRECT($A$4&amp;"!$G$32:$G$132"),INDIRECT($A$4&amp;"!$A$32:$A$132"),0,1,1)))</f>
        <v>0.79039690172334987</v>
      </c>
      <c r="N40" s="67">
        <f t="shared" ca="1" si="3"/>
        <v>466.85811007727744</v>
      </c>
      <c r="AH40" s="154"/>
      <c r="AI40" s="154"/>
      <c r="AJ40" s="154"/>
      <c r="AK40" s="154"/>
      <c r="AL40" s="154"/>
      <c r="AM40" s="154"/>
      <c r="AN40" s="154"/>
    </row>
    <row r="41" spans="1:40" x14ac:dyDescent="0.35">
      <c r="A41" s="32">
        <f t="shared" si="4"/>
        <v>46699</v>
      </c>
      <c r="B41" s="65" cm="1">
        <f t="array" aca="1" ref="B41" ca="1">_xlfn.XLOOKUP(A41,INDIRECT($A$5&amp;"!$AJ$41:$AJ$406"),INDIRECT($A$5&amp;"!$An$41:$An$406"))*SUM($F$3:$I$3)</f>
        <v>0</v>
      </c>
      <c r="C41" s="65" cm="1">
        <f t="array" aca="1" ref="C41" ca="1">_xlfn.XLOOKUP(A41,INDIRECT($A$5&amp;"!$AJ$41:$AJ$406"),INDIRECT($A$5&amp;"!$Ak$41:$Ak$406"))*SUM($F$3:$I$3)</f>
        <v>0</v>
      </c>
      <c r="D41" s="65" cm="1">
        <f t="array" aca="1" ref="D41" ca="1">_xlfn.XLOOKUP(A41,INDIRECT($A$5&amp;"!$AJ$41:$AJ$406"),INDIRECT($A$5&amp;"!$AO$41:$AO$406"))*SUM($F$3:$I$3)</f>
        <v>45</v>
      </c>
      <c r="E41" s="34" cm="1">
        <f t="array" ref="E41">SUMPRODUCT(('PT Storengy'!$B$8:$I$372)*('PT Storengy'!$A$8:$A$372=$A41)*('PT Storengy'!$A$5:$H$5=$A$6)*('PT Storengy'!$B$7:$I$7=$A$7))</f>
        <v>0</v>
      </c>
      <c r="F41" s="36">
        <f t="shared" ca="1" si="1"/>
        <v>34.219860907951819</v>
      </c>
      <c r="G41" s="51">
        <f t="shared" ca="1" si="5"/>
        <v>0.77123959446415447</v>
      </c>
      <c r="H41" s="35" cm="1">
        <f t="array" aca="1" ref="H41" ca="1">IF(ROUND(ROUND(G41,2)-G41,4)=0,_xlfn.XLOOKUP(G41,INDIRECT($A$4&amp;"!$G$32:$G$132"),INDIRECT($A$4&amp;"!$A$32:$A$132"),0,1,1),IF(G41&lt;0,0,(ROUNDUP(G41,2)-G41)*100*_xlfn.XLOOKUP(G41,INDIRECT($A$4&amp;"!$G$32:$G$132"),INDIRECT($A$4&amp;"!$A$32:$A$132"),0,-1,-1)+(G41-ROUNDDOWN(G41,2))*100*_xlfn.XLOOKUP(G41,INDIRECT($A$4&amp;"!$G$32:$G$132"),INDIRECT($A$4&amp;"!$A$32:$A$132"),0,1,1)))</f>
        <v>0.82267035839893865</v>
      </c>
      <c r="I41" s="84">
        <f t="shared" ca="1" si="6"/>
        <v>485.92084293512966</v>
      </c>
      <c r="K41" s="36">
        <f t="shared" ca="1" si="0"/>
        <v>31.903299253730264</v>
      </c>
      <c r="L41" s="51">
        <f t="shared" ca="1" si="2"/>
        <v>0.71923127014751631</v>
      </c>
      <c r="M41" s="35" cm="1">
        <f t="array" aca="1" ref="M41" ca="1">IF(ROUND(ROUND(L41,2)-L41,4)=0,_xlfn.XLOOKUP(L41,INDIRECT($A$4&amp;"!$G$32:$G$132"),INDIRECT($A$4&amp;"!$A$32:$A$132"),0,1,1),IF(L41&lt;0,0,(ROUNDUP(L41,2)-L41)*100*_xlfn.XLOOKUP(L41,INDIRECT($A$4&amp;"!$G$32:$G$132"),INDIRECT($A$4&amp;"!$A$32:$A$132"),0,-1,-1)+(L41-ROUNDDOWN(L41,2))*100*_xlfn.XLOOKUP(L41,INDIRECT($A$4&amp;"!$G$32:$G$132"),INDIRECT($A$4&amp;"!$A$32:$A$132"),0,1,1)))</f>
        <v>0.78235473870182237</v>
      </c>
      <c r="N41" s="67">
        <f t="shared" ca="1" si="3"/>
        <v>462.10790290797121</v>
      </c>
      <c r="AH41" s="154"/>
      <c r="AI41" s="154"/>
      <c r="AJ41" s="154"/>
      <c r="AK41" s="154"/>
      <c r="AL41" s="154"/>
      <c r="AM41" s="154"/>
      <c r="AN41" s="154"/>
    </row>
    <row r="42" spans="1:40" x14ac:dyDescent="0.35">
      <c r="A42" s="32">
        <f t="shared" si="4"/>
        <v>46700</v>
      </c>
      <c r="B42" s="65" cm="1">
        <f t="array" aca="1" ref="B42" ca="1">_xlfn.XLOOKUP(A42,INDIRECT($A$5&amp;"!$AJ$41:$AJ$406"),INDIRECT($A$5&amp;"!$An$41:$An$406"))*SUM($F$3:$I$3)</f>
        <v>0</v>
      </c>
      <c r="C42" s="65" cm="1">
        <f t="array" aca="1" ref="C42" ca="1">_xlfn.XLOOKUP(A42,INDIRECT($A$5&amp;"!$AJ$41:$AJ$406"),INDIRECT($A$5&amp;"!$Ak$41:$Ak$406"))*SUM($F$3:$I$3)</f>
        <v>0</v>
      </c>
      <c r="D42" s="65" cm="1">
        <f t="array" aca="1" ref="D42" ca="1">_xlfn.XLOOKUP(A42,INDIRECT($A$5&amp;"!$AJ$41:$AJ$406"),INDIRECT($A$5&amp;"!$AO$41:$AO$406"))*SUM($F$3:$I$3)</f>
        <v>45</v>
      </c>
      <c r="E42" s="34" cm="1">
        <f t="array" ref="E42">SUMPRODUCT(('PT Storengy'!$B$8:$I$372)*('PT Storengy'!$A$8:$A$372=$A42)*('PT Storengy'!$A$5:$H$5=$A$6)*('PT Storengy'!$B$7:$I$7=$A$7))</f>
        <v>0</v>
      </c>
      <c r="F42" s="36">
        <f t="shared" ca="1" si="1"/>
        <v>33.738884232467143</v>
      </c>
      <c r="G42" s="51">
        <f t="shared" ca="1" si="5"/>
        <v>0.76044135351004039</v>
      </c>
      <c r="H42" s="35" cm="1">
        <f t="array" aca="1" ref="H42" ca="1">IF(ROUND(ROUND(G42,2)-G42,4)=0,_xlfn.XLOOKUP(G42,INDIRECT($A$4&amp;"!$G$32:$G$132"),INDIRECT($A$4&amp;"!$A$32:$A$132"),0,1,1),IF(G42&lt;0,0,(ROUNDUP(G42,2)-G42)*100*_xlfn.XLOOKUP(G42,INDIRECT($A$4&amp;"!$G$32:$G$132"),INDIRECT($A$4&amp;"!$A$32:$A$132"),0,-1,-1)+(G42-ROUNDDOWN(G42,2))*100*_xlfn.XLOOKUP(G42,INDIRECT($A$4&amp;"!$G$32:$G$132"),INDIRECT($A$4&amp;"!$A$32:$A$132"),0,1,1)))</f>
        <v>0.81429981807824969</v>
      </c>
      <c r="I42" s="84">
        <f t="shared" ca="1" si="6"/>
        <v>480.97667548467285</v>
      </c>
      <c r="K42" s="36">
        <f t="shared" ca="1" si="0"/>
        <v>31.445893225387614</v>
      </c>
      <c r="L42" s="51">
        <f t="shared" ca="1" si="2"/>
        <v>0.70896220563845036</v>
      </c>
      <c r="M42" s="35" cm="1">
        <f t="array" aca="1" ref="M42" ca="1">IF(ROUND(ROUND(L42,2)-L42,4)=0,_xlfn.XLOOKUP(L42,INDIRECT($A$4&amp;"!$G$32:$G$132"),INDIRECT($A$4&amp;"!$A$32:$A$132"),0,1,1),IF(L42&lt;0,0,(ROUNDUP(L42,2)-L42)*100*_xlfn.XLOOKUP(L42,INDIRECT($A$4&amp;"!$G$32:$G$132"),INDIRECT($A$4&amp;"!$A$32:$A$132"),0,-1,-1)+(L42-ROUNDDOWN(L42,2))*100*_xlfn.XLOOKUP(L42,INDIRECT($A$4&amp;"!$G$32:$G$132"),INDIRECT($A$4&amp;"!$A$32:$A$132"),0,1,1)))</f>
        <v>0.77439440341256915</v>
      </c>
      <c r="N42" s="67">
        <f t="shared" ca="1" si="3"/>
        <v>457.40602834264939</v>
      </c>
      <c r="AH42" s="154"/>
      <c r="AI42" s="154"/>
      <c r="AJ42" s="154"/>
      <c r="AK42" s="154"/>
      <c r="AL42" s="154"/>
      <c r="AM42" s="154"/>
      <c r="AN42" s="154"/>
    </row>
    <row r="43" spans="1:40" x14ac:dyDescent="0.35">
      <c r="A43" s="32">
        <f t="shared" si="4"/>
        <v>46701</v>
      </c>
      <c r="B43" s="65" cm="1">
        <f t="array" aca="1" ref="B43" ca="1">_xlfn.XLOOKUP(A43,INDIRECT($A$5&amp;"!$AJ$41:$AJ$406"),INDIRECT($A$5&amp;"!$An$41:$An$406"))*SUM($F$3:$I$3)</f>
        <v>0</v>
      </c>
      <c r="C43" s="65" cm="1">
        <f t="array" aca="1" ref="C43" ca="1">_xlfn.XLOOKUP(A43,INDIRECT($A$5&amp;"!$AJ$41:$AJ$406"),INDIRECT($A$5&amp;"!$Ak$41:$Ak$406"))*SUM($F$3:$I$3)</f>
        <v>0</v>
      </c>
      <c r="D43" s="65" cm="1">
        <f t="array" aca="1" ref="D43" ca="1">_xlfn.XLOOKUP(A43,INDIRECT($A$5&amp;"!$AJ$41:$AJ$406"),INDIRECT($A$5&amp;"!$AO$41:$AO$406"))*SUM($F$3:$I$3)</f>
        <v>45</v>
      </c>
      <c r="E43" s="34" cm="1">
        <f t="array" ref="E43">SUMPRODUCT(('PT Storengy'!$B$8:$I$372)*('PT Storengy'!$A$8:$A$372=$A43)*('PT Storengy'!$A$5:$H$5=$A$6)*('PT Storengy'!$B$7:$I$7=$A$7))</f>
        <v>0</v>
      </c>
      <c r="F43" s="36">
        <f t="shared" ca="1" si="1"/>
        <v>33.26280141831387</v>
      </c>
      <c r="G43" s="51">
        <f t="shared" ca="1" si="5"/>
        <v>0.74975298294371429</v>
      </c>
      <c r="H43" s="35" cm="1">
        <f t="array" aca="1" ref="H43" ca="1">IF(ROUND(ROUND(G43,2)-G43,4)=0,_xlfn.XLOOKUP(G43,INDIRECT($A$4&amp;"!$G$32:$G$132"),INDIRECT($A$4&amp;"!$A$32:$A$132"),0,1,1),IF(G43&lt;0,0,(ROUNDUP(G43,2)-G43)*100*_xlfn.XLOOKUP(G43,INDIRECT($A$4&amp;"!$G$32:$G$132"),INDIRECT($A$4&amp;"!$A$32:$A$132"),0,-1,-1)+(G43-ROUNDDOWN(G43,2))*100*_xlfn.XLOOKUP(G43,INDIRECT($A$4&amp;"!$G$32:$G$132"),INDIRECT($A$4&amp;"!$A$32:$A$132"),0,1,1)))</f>
        <v>0.80601444667673339</v>
      </c>
      <c r="I43" s="84">
        <f t="shared" ca="1" si="6"/>
        <v>476.08281415327542</v>
      </c>
      <c r="K43" s="36">
        <f t="shared" ca="1" si="0"/>
        <v>30.993069967119908</v>
      </c>
      <c r="L43" s="51">
        <f t="shared" ca="1" si="2"/>
        <v>0.69879762723083583</v>
      </c>
      <c r="M43" s="35" cm="1">
        <f t="array" aca="1" ref="M43" ca="1">IF(ROUND(ROUND(L43,2)-L43,4)=0,_xlfn.XLOOKUP(L43,INDIRECT($A$4&amp;"!$G$32:$G$132"),INDIRECT($A$4&amp;"!$A$32:$A$132"),0,1,1),IF(L43&lt;0,0,(ROUNDUP(L43,2)-L43)*100*_xlfn.XLOOKUP(L43,INDIRECT($A$4&amp;"!$G$32:$G$132"),INDIRECT($A$4&amp;"!$A$32:$A$132"),0,-1,-1)+(L43-ROUNDDOWN(L43,2))*100*_xlfn.XLOOKUP(L43,INDIRECT($A$4&amp;"!$G$32:$G$132"),INDIRECT($A$4&amp;"!$A$32:$A$132"),0,1,1)))</f>
        <v>0.76663571358720606</v>
      </c>
      <c r="N43" s="67">
        <f t="shared" ca="1" si="3"/>
        <v>452.82325826770716</v>
      </c>
      <c r="AH43" s="154"/>
      <c r="AI43" s="154"/>
      <c r="AJ43" s="154"/>
      <c r="AK43" s="154"/>
      <c r="AL43" s="154"/>
      <c r="AM43" s="154"/>
      <c r="AN43" s="154"/>
    </row>
    <row r="44" spans="1:40" x14ac:dyDescent="0.35">
      <c r="A44" s="32">
        <f t="shared" si="4"/>
        <v>46702</v>
      </c>
      <c r="B44" s="65" cm="1">
        <f t="array" aca="1" ref="B44" ca="1">_xlfn.XLOOKUP(A44,INDIRECT($A$5&amp;"!$AJ$41:$AJ$406"),INDIRECT($A$5&amp;"!$An$41:$An$406"))*SUM($F$3:$I$3)</f>
        <v>0</v>
      </c>
      <c r="C44" s="65" cm="1">
        <f t="array" aca="1" ref="C44" ca="1">_xlfn.XLOOKUP(A44,INDIRECT($A$5&amp;"!$AJ$41:$AJ$406"),INDIRECT($A$5&amp;"!$Ak$41:$Ak$406"))*SUM($F$3:$I$3)</f>
        <v>0</v>
      </c>
      <c r="D44" s="65" cm="1">
        <f t="array" aca="1" ref="D44" ca="1">_xlfn.XLOOKUP(A44,INDIRECT($A$5&amp;"!$AJ$41:$AJ$406"),INDIRECT($A$5&amp;"!$AO$41:$AO$406"))*SUM($F$3:$I$3)</f>
        <v>45</v>
      </c>
      <c r="E44" s="34" cm="1">
        <f t="array" ref="E44">SUMPRODUCT(('PT Storengy'!$B$8:$I$372)*('PT Storengy'!$A$8:$A$372=$A44)*('PT Storengy'!$A$5:$H$5=$A$6)*('PT Storengy'!$B$7:$I$7=$A$7))</f>
        <v>0</v>
      </c>
      <c r="F44" s="36">
        <f t="shared" ca="1" si="1"/>
        <v>32.791562671229713</v>
      </c>
      <c r="G44" s="51">
        <f t="shared" ca="1" si="5"/>
        <v>0.73917336485141938</v>
      </c>
      <c r="H44" s="35" cm="1">
        <f t="array" aca="1" ref="H44" ca="1">IF(ROUND(ROUND(G44,2)-G44,4)=0,_xlfn.XLOOKUP(G44,INDIRECT($A$4&amp;"!$G$32:$G$132"),INDIRECT($A$4&amp;"!$A$32:$A$132"),0,1,1),IF(G44&lt;0,0,(ROUNDUP(G44,2)-G44)*100*_xlfn.XLOOKUP(G44,INDIRECT($A$4&amp;"!$G$32:$G$132"),INDIRECT($A$4&amp;"!$A$32:$A$132"),0,-1,-1)+(G44-ROUNDDOWN(G44,2))*100*_xlfn.XLOOKUP(G44,INDIRECT($A$4&amp;"!$G$32:$G$132"),INDIRECT($A$4&amp;"!$A$32:$A$132"),0,1,1)))</f>
        <v>0.79781337761415561</v>
      </c>
      <c r="I44" s="84">
        <f t="shared" ca="1" si="6"/>
        <v>471.23874708416082</v>
      </c>
      <c r="K44" s="36">
        <f t="shared" ca="1" si="0"/>
        <v>30.544257703214011</v>
      </c>
      <c r="L44" s="51">
        <f t="shared" ca="1" si="2"/>
        <v>0.68873488815822015</v>
      </c>
      <c r="M44" s="35" cm="1">
        <f t="array" aca="1" ref="M44" ca="1">IF(ROUND(ROUND(L44,2)-L44,4)=0,_xlfn.XLOOKUP(L44,INDIRECT($A$4&amp;"!$G$32:$G$132"),INDIRECT($A$4&amp;"!$A$32:$A$132"),0,1,1),IF(L44&lt;0,0,(ROUNDUP(L44,2)-L44)*100*_xlfn.XLOOKUP(L44,INDIRECT($A$4&amp;"!$G$32:$G$132"),INDIRECT($A$4&amp;"!$A$32:$A$132"),0,-1,-1)+(L44-ROUNDDOWN(L44,2))*100*_xlfn.XLOOKUP(L44,INDIRECT($A$4&amp;"!$G$32:$G$132"),INDIRECT($A$4&amp;"!$A$32:$A$132"),0,1,1)))</f>
        <v>0.75984504754119631</v>
      </c>
      <c r="N44" s="67">
        <f t="shared" ca="1" si="3"/>
        <v>448.81226390589512</v>
      </c>
      <c r="AH44" s="154"/>
      <c r="AI44" s="154"/>
      <c r="AJ44" s="154"/>
      <c r="AK44" s="154"/>
      <c r="AL44" s="154"/>
      <c r="AM44" s="154"/>
      <c r="AN44" s="154"/>
    </row>
    <row r="45" spans="1:40" x14ac:dyDescent="0.35">
      <c r="A45" s="32">
        <f t="shared" si="4"/>
        <v>46703</v>
      </c>
      <c r="B45" s="65" cm="1">
        <f t="array" aca="1" ref="B45" ca="1">_xlfn.XLOOKUP(A45,INDIRECT($A$5&amp;"!$AJ$41:$AJ$406"),INDIRECT($A$5&amp;"!$An$41:$An$406"))*SUM($F$3:$I$3)</f>
        <v>0</v>
      </c>
      <c r="C45" s="65" cm="1">
        <f t="array" aca="1" ref="C45" ca="1">_xlfn.XLOOKUP(A45,INDIRECT($A$5&amp;"!$AJ$41:$AJ$406"),INDIRECT($A$5&amp;"!$Ak$41:$Ak$406"))*SUM($F$3:$I$3)</f>
        <v>0</v>
      </c>
      <c r="D45" s="65" cm="1">
        <f t="array" aca="1" ref="D45" ca="1">_xlfn.XLOOKUP(A45,INDIRECT($A$5&amp;"!$AJ$41:$AJ$406"),INDIRECT($A$5&amp;"!$AO$41:$AO$406"))*SUM($F$3:$I$3)</f>
        <v>45</v>
      </c>
      <c r="E45" s="34" cm="1">
        <f t="array" ref="E45">SUMPRODUCT(('PT Storengy'!$B$8:$I$372)*('PT Storengy'!$A$8:$A$372=$A45)*('PT Storengy'!$A$5:$H$5=$A$6)*('PT Storengy'!$B$7:$I$7=$A$7))</f>
        <v>0</v>
      </c>
      <c r="F45" s="36">
        <f t="shared" ca="1" si="1"/>
        <v>32.325118703601099</v>
      </c>
      <c r="G45" s="51">
        <f t="shared" ca="1" si="5"/>
        <v>0.72870139269399359</v>
      </c>
      <c r="H45" s="35" cm="1">
        <f t="array" aca="1" ref="H45" ca="1">IF(ROUND(ROUND(G45,2)-G45,4)=0,_xlfn.XLOOKUP(G45,INDIRECT($A$4&amp;"!$G$32:$G$132"),INDIRECT($A$4&amp;"!$A$32:$A$132"),0,1,1),IF(G45&lt;0,0,(ROUNDUP(G45,2)-G45)*100*_xlfn.XLOOKUP(G45,INDIRECT($A$4&amp;"!$G$32:$G$132"),INDIRECT($A$4&amp;"!$A$32:$A$132"),0,-1,-1)+(G45-ROUNDDOWN(G45,2))*100*_xlfn.XLOOKUP(G45,INDIRECT($A$4&amp;"!$G$32:$G$132"),INDIRECT($A$4&amp;"!$A$32:$A$132"),0,1,1)))</f>
        <v>0.78969575312759799</v>
      </c>
      <c r="I45" s="84">
        <f t="shared" ca="1" si="6"/>
        <v>466.44396762861356</v>
      </c>
      <c r="K45" s="36">
        <f t="shared" ca="1" si="0"/>
        <v>30.099420905292185</v>
      </c>
      <c r="L45" s="51">
        <f t="shared" ca="1" si="2"/>
        <v>0.67876128229364474</v>
      </c>
      <c r="M45" s="35" cm="1">
        <f t="array" aca="1" ref="M45" ca="1">IF(ROUND(ROUND(L45,2)-L45,4)=0,_xlfn.XLOOKUP(L45,INDIRECT($A$4&amp;"!$G$32:$G$132"),INDIRECT($A$4&amp;"!$A$32:$A$132"),0,1,1),IF(L45&lt;0,0,(ROUNDUP(L45,2)-L45)*100*_xlfn.XLOOKUP(L45,INDIRECT($A$4&amp;"!$G$32:$G$132"),INDIRECT($A$4&amp;"!$A$32:$A$132"),0,-1,-1)+(L45-ROUNDDOWN(L45,2))*100*_xlfn.XLOOKUP(L45,INDIRECT($A$4&amp;"!$G$32:$G$132"),INDIRECT($A$4&amp;"!$A$32:$A$132"),0,1,1)))</f>
        <v>0.75311453150454777</v>
      </c>
      <c r="N45" s="67">
        <f t="shared" ca="1" si="3"/>
        <v>444.8367979218263</v>
      </c>
      <c r="AH45" s="154"/>
      <c r="AI45" s="154"/>
      <c r="AJ45" s="154"/>
      <c r="AK45" s="154"/>
      <c r="AL45" s="154"/>
      <c r="AM45" s="154"/>
      <c r="AN45" s="154"/>
    </row>
    <row r="46" spans="1:40" x14ac:dyDescent="0.35">
      <c r="A46" s="32">
        <f t="shared" si="4"/>
        <v>46704</v>
      </c>
      <c r="B46" s="65" cm="1">
        <f t="array" aca="1" ref="B46" ca="1">_xlfn.XLOOKUP(A46,INDIRECT($A$5&amp;"!$AJ$41:$AJ$406"),INDIRECT($A$5&amp;"!$An$41:$An$406"))*SUM($F$3:$I$3)</f>
        <v>0</v>
      </c>
      <c r="C46" s="65" cm="1">
        <f t="array" aca="1" ref="C46" ca="1">_xlfn.XLOOKUP(A46,INDIRECT($A$5&amp;"!$AJ$41:$AJ$406"),INDIRECT($A$5&amp;"!$Ak$41:$Ak$406"))*SUM($F$3:$I$3)</f>
        <v>0</v>
      </c>
      <c r="D46" s="65" cm="1">
        <f t="array" aca="1" ref="D46" ca="1">_xlfn.XLOOKUP(A46,INDIRECT($A$5&amp;"!$AJ$41:$AJ$406"),INDIRECT($A$5&amp;"!$AO$41:$AO$406"))*SUM($F$3:$I$3)</f>
        <v>45</v>
      </c>
      <c r="E46" s="34" cm="1">
        <f t="array" ref="E46">SUMPRODUCT(('PT Storengy'!$B$8:$I$372)*('PT Storengy'!$A$8:$A$372=$A46)*('PT Storengy'!$A$5:$H$5=$A$6)*('PT Storengy'!$B$7:$I$7=$A$7))</f>
        <v>0</v>
      </c>
      <c r="F46" s="36">
        <f t="shared" ca="1" si="1"/>
        <v>31.86342072930811</v>
      </c>
      <c r="G46" s="51">
        <f t="shared" ca="1" si="5"/>
        <v>0.71833597119113557</v>
      </c>
      <c r="H46" s="35" cm="1">
        <f t="array" aca="1" ref="H46" ca="1">IF(ROUND(ROUND(G46,2)-G46,4)=0,_xlfn.XLOOKUP(G46,INDIRECT($A$4&amp;"!$G$32:$G$132"),INDIRECT($A$4&amp;"!$A$32:$A$132"),0,1,1),IF(G46&lt;0,0,(ROUNDUP(G46,2)-G46)*100*_xlfn.XLOOKUP(G46,INDIRECT($A$4&amp;"!$G$32:$G$132"),INDIRECT($A$4&amp;"!$A$32:$A$132"),0,-1,-1)+(G46-ROUNDDOWN(G46,2))*100*_xlfn.XLOOKUP(G46,INDIRECT($A$4&amp;"!$G$32:$G$132"),INDIRECT($A$4&amp;"!$A$32:$A$132"),0,1,1)))</f>
        <v>0.78166072418174437</v>
      </c>
      <c r="I46" s="84">
        <f t="shared" ca="1" si="6"/>
        <v>461.69797429298887</v>
      </c>
      <c r="K46" s="36">
        <f t="shared" ca="1" si="0"/>
        <v>29.658524359678104</v>
      </c>
      <c r="L46" s="51">
        <f t="shared" ca="1" si="2"/>
        <v>0.66887602011760405</v>
      </c>
      <c r="M46" s="35" cm="1">
        <f t="array" aca="1" ref="M46" ca="1">IF(ROUND(ROUND(L46,2)-L46,4)=0,_xlfn.XLOOKUP(L46,INDIRECT($A$4&amp;"!$G$32:$G$132"),INDIRECT($A$4&amp;"!$A$32:$A$132"),0,1,1),IF(L46&lt;0,0,(ROUNDUP(L46,2)-L46)*100*_xlfn.XLOOKUP(L46,INDIRECT($A$4&amp;"!$G$32:$G$132"),INDIRECT($A$4&amp;"!$A$32:$A$132"),0,-1,-1)+(L46-ROUNDDOWN(L46,2))*100*_xlfn.XLOOKUP(L46,INDIRECT($A$4&amp;"!$G$32:$G$132"),INDIRECT($A$4&amp;"!$A$32:$A$132"),0,1,1)))</f>
        <v>0.74644363268362734</v>
      </c>
      <c r="N46" s="67">
        <f t="shared" ca="1" si="3"/>
        <v>440.89654561407917</v>
      </c>
      <c r="AH46" s="154"/>
      <c r="AI46" s="154"/>
      <c r="AJ46" s="154"/>
      <c r="AK46" s="154"/>
      <c r="AL46" s="154"/>
      <c r="AM46" s="154"/>
      <c r="AN46" s="154"/>
    </row>
    <row r="47" spans="1:40" x14ac:dyDescent="0.35">
      <c r="A47" s="32">
        <f t="shared" si="4"/>
        <v>46705</v>
      </c>
      <c r="B47" s="65" cm="1">
        <f t="array" aca="1" ref="B47" ca="1">_xlfn.XLOOKUP(A47,INDIRECT($A$5&amp;"!$AJ$41:$AJ$406"),INDIRECT($A$5&amp;"!$An$41:$An$406"))*SUM($F$3:$I$3)</f>
        <v>0</v>
      </c>
      <c r="C47" s="65" cm="1">
        <f t="array" aca="1" ref="C47" ca="1">_xlfn.XLOOKUP(A47,INDIRECT($A$5&amp;"!$AJ$41:$AJ$406"),INDIRECT($A$5&amp;"!$Ak$41:$Ak$406"))*SUM($F$3:$I$3)</f>
        <v>0</v>
      </c>
      <c r="D47" s="65" cm="1">
        <f t="array" aca="1" ref="D47" ca="1">_xlfn.XLOOKUP(A47,INDIRECT($A$5&amp;"!$AJ$41:$AJ$406"),INDIRECT($A$5&amp;"!$AO$41:$AO$406"))*SUM($F$3:$I$3)</f>
        <v>45</v>
      </c>
      <c r="E47" s="34" cm="1">
        <f t="array" ref="E47">SUMPRODUCT(('PT Storengy'!$B$8:$I$372)*('PT Storengy'!$A$8:$A$372=$A47)*('PT Storengy'!$A$5:$H$5=$A$6)*('PT Storengy'!$B$7:$I$7=$A$7))</f>
        <v>0</v>
      </c>
      <c r="F47" s="36">
        <f t="shared" ca="1" si="1"/>
        <v>31.406420458621852</v>
      </c>
      <c r="G47" s="51">
        <f t="shared" ca="1" si="5"/>
        <v>0.7080760162068469</v>
      </c>
      <c r="H47" s="35" cm="1">
        <f t="array" aca="1" ref="H47" ca="1">IF(ROUND(ROUND(G47,2)-G47,4)=0,_xlfn.XLOOKUP(G47,INDIRECT($A$4&amp;"!$G$32:$G$132"),INDIRECT($A$4&amp;"!$A$32:$A$132"),0,1,1),IF(G47&lt;0,0,(ROUNDUP(G47,2)-G47)*100*_xlfn.XLOOKUP(G47,INDIRECT($A$4&amp;"!$G$32:$G$132"),INDIRECT($A$4&amp;"!$A$32:$A$132"),0,-1,-1)+(G47-ROUNDDOWN(G47,2))*100*_xlfn.XLOOKUP(G47,INDIRECT($A$4&amp;"!$G$32:$G$132"),INDIRECT($A$4&amp;"!$A$32:$A$132"),0,1,1)))</f>
        <v>0.77370745038007738</v>
      </c>
      <c r="I47" s="84">
        <f t="shared" ca="1" si="6"/>
        <v>457.00027068625963</v>
      </c>
      <c r="K47" s="36">
        <f t="shared" ca="1" si="0"/>
        <v>29.22162183140917</v>
      </c>
      <c r="L47" s="51">
        <f t="shared" ca="1" si="2"/>
        <v>0.65907831910395787</v>
      </c>
      <c r="M47" s="35" cm="1">
        <f t="array" aca="1" ref="M47" ca="1">IF(ROUND(ROUND(L47,2)-L47,4)=0,_xlfn.XLOOKUP(L47,INDIRECT($A$4&amp;"!$G$32:$G$132"),INDIRECT($A$4&amp;"!$A$32:$A$132"),0,1,1),IF(L47&lt;0,0,(ROUNDUP(L47,2)-L47)*100*_xlfn.XLOOKUP(L47,INDIRECT($A$4&amp;"!$G$32:$G$132"),INDIRECT($A$4&amp;"!$A$32:$A$132"),0,-1,-1)+(L47-ROUNDDOWN(L47,2))*100*_xlfn.XLOOKUP(L47,INDIRECT($A$4&amp;"!$G$32:$G$132"),INDIRECT($A$4&amp;"!$A$32:$A$132"),0,1,1)))</f>
        <v>0.73968170894943253</v>
      </c>
      <c r="N47" s="67">
        <f t="shared" ca="1" si="3"/>
        <v>436.90252826893294</v>
      </c>
      <c r="AH47" s="154"/>
      <c r="AI47" s="154"/>
      <c r="AJ47" s="154"/>
      <c r="AK47" s="154"/>
      <c r="AL47" s="154"/>
      <c r="AM47" s="154"/>
      <c r="AN47" s="154"/>
    </row>
    <row r="48" spans="1:40" x14ac:dyDescent="0.35">
      <c r="A48" s="32">
        <f t="shared" si="4"/>
        <v>46706</v>
      </c>
      <c r="B48" s="65" cm="1">
        <f t="array" aca="1" ref="B48" ca="1">_xlfn.XLOOKUP(A48,INDIRECT($A$5&amp;"!$AJ$41:$AJ$406"),INDIRECT($A$5&amp;"!$An$41:$An$406"))*SUM($F$3:$I$3)</f>
        <v>0</v>
      </c>
      <c r="C48" s="65" cm="1">
        <f t="array" aca="1" ref="C48" ca="1">_xlfn.XLOOKUP(A48,INDIRECT($A$5&amp;"!$AJ$41:$AJ$406"),INDIRECT($A$5&amp;"!$Ak$41:$Ak$406"))*SUM($F$3:$I$3)</f>
        <v>0</v>
      </c>
      <c r="D48" s="65" cm="1">
        <f t="array" aca="1" ref="D48" ca="1">_xlfn.XLOOKUP(A48,INDIRECT($A$5&amp;"!$AJ$41:$AJ$406"),INDIRECT($A$5&amp;"!$AO$41:$AO$406"))*SUM($F$3:$I$3)</f>
        <v>45</v>
      </c>
      <c r="E48" s="34" cm="1">
        <f t="array" ref="E48">SUMPRODUCT(('PT Storengy'!$B$8:$I$372)*('PT Storengy'!$A$8:$A$372=$A48)*('PT Storengy'!$A$5:$H$5=$A$6)*('PT Storengy'!$B$7:$I$7=$A$7))</f>
        <v>0</v>
      </c>
      <c r="F48" s="36">
        <f t="shared" ca="1" si="1"/>
        <v>30.953946840179512</v>
      </c>
      <c r="G48" s="51">
        <f t="shared" ca="1" si="5"/>
        <v>0.69792045463604113</v>
      </c>
      <c r="H48" s="35" cm="1">
        <f t="array" aca="1" ref="H48" ca="1">IF(ROUND(ROUND(G48,2)-G48,4)=0,_xlfn.XLOOKUP(G48,INDIRECT($A$4&amp;"!$G$32:$G$132"),INDIRECT($A$4&amp;"!$A$32:$A$132"),0,1,1),IF(G48&lt;0,0,(ROUNDUP(G48,2)-G48)*100*_xlfn.XLOOKUP(G48,INDIRECT($A$4&amp;"!$G$32:$G$132"),INDIRECT($A$4&amp;"!$A$32:$A$132"),0,-1,-1)+(G48-ROUNDDOWN(G48,2))*100*_xlfn.XLOOKUP(G48,INDIRECT($A$4&amp;"!$G$32:$G$132"),INDIRECT($A$4&amp;"!$A$32:$A$132"),0,1,1)))</f>
        <v>0.76604376877844393</v>
      </c>
      <c r="I48" s="84">
        <f t="shared" ca="1" si="6"/>
        <v>452.47361844234069</v>
      </c>
      <c r="K48" s="36">
        <f t="shared" ca="1" si="0"/>
        <v>28.789523287764482</v>
      </c>
      <c r="L48" s="51">
        <f t="shared" ca="1" si="2"/>
        <v>0.64936937403131489</v>
      </c>
      <c r="M48" s="35" cm="1">
        <f t="array" aca="1" ref="M48" ca="1">IF(ROUND(ROUND(L48,2)-L48,4)=0,_xlfn.XLOOKUP(L48,INDIRECT($A$4&amp;"!$G$32:$G$132"),INDIRECT($A$4&amp;"!$A$32:$A$132"),0,1,1),IF(L48&lt;0,0,(ROUNDUP(L48,2)-L48)*100*_xlfn.XLOOKUP(L48,INDIRECT($A$4&amp;"!$G$32:$G$132"),INDIRECT($A$4&amp;"!$A$32:$A$132"),0,-1,-1)+(L48-ROUNDDOWN(L48,2))*100*_xlfn.XLOOKUP(L48,INDIRECT($A$4&amp;"!$G$32:$G$132"),INDIRECT($A$4&amp;"!$A$32:$A$132"),0,1,1)))</f>
        <v>0.73154849999157301</v>
      </c>
      <c r="N48" s="67">
        <f t="shared" ca="1" si="3"/>
        <v>432.09854364468794</v>
      </c>
    </row>
    <row r="49" spans="1:14" x14ac:dyDescent="0.35">
      <c r="A49" s="32">
        <f t="shared" si="4"/>
        <v>46707</v>
      </c>
      <c r="B49" s="65" cm="1">
        <f t="array" aca="1" ref="B49" ca="1">_xlfn.XLOOKUP(A49,INDIRECT($A$5&amp;"!$AJ$41:$AJ$406"),INDIRECT($A$5&amp;"!$An$41:$An$406"))*SUM($F$3:$I$3)</f>
        <v>0</v>
      </c>
      <c r="C49" s="65" cm="1">
        <f t="array" aca="1" ref="C49" ca="1">_xlfn.XLOOKUP(A49,INDIRECT($A$5&amp;"!$AJ$41:$AJ$406"),INDIRECT($A$5&amp;"!$Ak$41:$Ak$406"))*SUM($F$3:$I$3)</f>
        <v>0</v>
      </c>
      <c r="D49" s="65" cm="1">
        <f t="array" aca="1" ref="D49" ca="1">_xlfn.XLOOKUP(A49,INDIRECT($A$5&amp;"!$AJ$41:$AJ$406"),INDIRECT($A$5&amp;"!$AO$41:$AO$406"))*SUM($F$3:$I$3)</f>
        <v>45</v>
      </c>
      <c r="E49" s="34" cm="1">
        <f t="array" ref="E49">SUMPRODUCT(('PT Storengy'!$B$8:$I$372)*('PT Storengy'!$A$8:$A$372=$A49)*('PT Storengy'!$A$5:$H$5=$A$6)*('PT Storengy'!$B$7:$I$7=$A$7))</f>
        <v>0</v>
      </c>
      <c r="F49" s="36">
        <f t="shared" ca="1" si="1"/>
        <v>30.50548111907748</v>
      </c>
      <c r="G49" s="51">
        <f t="shared" ca="1" si="5"/>
        <v>0.6878654853373225</v>
      </c>
      <c r="H49" s="35" cm="1">
        <f t="array" aca="1" ref="H49" ca="1">IF(ROUND(ROUND(G49,2)-G49,4)=0,_xlfn.XLOOKUP(G49,INDIRECT($A$4&amp;"!$G$32:$G$132"),INDIRECT($A$4&amp;"!$A$32:$A$132"),0,1,1),IF(G49&lt;0,0,(ROUNDUP(G49,2)-G49)*100*_xlfn.XLOOKUP(G49,INDIRECT($A$4&amp;"!$G$32:$G$132"),INDIRECT($A$4&amp;"!$A$32:$A$132"),0,-1,-1)+(G49-ROUNDDOWN(G49,2))*100*_xlfn.XLOOKUP(G49,INDIRECT($A$4&amp;"!$G$32:$G$132"),INDIRECT($A$4&amp;"!$A$32:$A$132"),0,1,1)))</f>
        <v>0.75925834603044762</v>
      </c>
      <c r="I49" s="84">
        <f t="shared" ca="1" si="6"/>
        <v>448.46572110203243</v>
      </c>
      <c r="K49" s="36">
        <f t="shared" ca="1" si="0"/>
        <v>28.362175906279582</v>
      </c>
      <c r="L49" s="51">
        <f t="shared" ca="1" si="2"/>
        <v>0.63976718417254408</v>
      </c>
      <c r="M49" s="35" cm="1">
        <f t="array" aca="1" ref="M49" ca="1">IF(ROUND(ROUND(L49,2)-L49,4)=0,_xlfn.XLOOKUP(L49,INDIRECT($A$4&amp;"!$G$32:$G$132"),INDIRECT($A$4&amp;"!$A$32:$A$132"),0,1,1),IF(L49&lt;0,0,(ROUNDUP(L49,2)-L49)*100*_xlfn.XLOOKUP(L49,INDIRECT($A$4&amp;"!$G$32:$G$132"),INDIRECT($A$4&amp;"!$A$32:$A$132"),0,-1,-1)+(L49-ROUNDDOWN(L49,2))*100*_xlfn.XLOOKUP(L49,INDIRECT($A$4&amp;"!$G$32:$G$132"),INDIRECT($A$4&amp;"!$A$32:$A$132"),0,1,1)))</f>
        <v>0.72350472015863576</v>
      </c>
      <c r="N49" s="67">
        <f t="shared" ca="1" si="3"/>
        <v>427.34738148489845</v>
      </c>
    </row>
    <row r="50" spans="1:14" x14ac:dyDescent="0.35">
      <c r="A50" s="32">
        <f t="shared" si="4"/>
        <v>46708</v>
      </c>
      <c r="B50" s="65" cm="1">
        <f t="array" aca="1" ref="B50" ca="1">_xlfn.XLOOKUP(A50,INDIRECT($A$5&amp;"!$AJ$41:$AJ$406"),INDIRECT($A$5&amp;"!$An$41:$An$406"))*SUM($F$3:$I$3)</f>
        <v>0</v>
      </c>
      <c r="C50" s="65" cm="1">
        <f t="array" aca="1" ref="C50" ca="1">_xlfn.XLOOKUP(A50,INDIRECT($A$5&amp;"!$AJ$41:$AJ$406"),INDIRECT($A$5&amp;"!$Ak$41:$Ak$406"))*SUM($F$3:$I$3)</f>
        <v>0</v>
      </c>
      <c r="D50" s="65" cm="1">
        <f t="array" aca="1" ref="D50" ca="1">_xlfn.XLOOKUP(A50,INDIRECT($A$5&amp;"!$AJ$41:$AJ$406"),INDIRECT($A$5&amp;"!$AO$41:$AO$406"))*SUM($F$3:$I$3)</f>
        <v>45</v>
      </c>
      <c r="E50" s="34" cm="1">
        <f t="array" ref="E50">SUMPRODUCT(('PT Storengy'!$B$8:$I$372)*('PT Storengy'!$A$8:$A$372=$A50)*('PT Storengy'!$A$5:$H$5=$A$6)*('PT Storengy'!$B$7:$I$7=$A$7))</f>
        <v>0</v>
      </c>
      <c r="F50" s="36">
        <f t="shared" ca="1" si="1"/>
        <v>30.06098779437065</v>
      </c>
      <c r="G50" s="51">
        <f t="shared" ca="1" si="5"/>
        <v>0.67789958042394405</v>
      </c>
      <c r="H50" s="35" cm="1">
        <f t="array" aca="1" ref="H50" ca="1">IF(ROUND(ROUND(G50,2)-G50,4)=0,_xlfn.XLOOKUP(G50,INDIRECT($A$4&amp;"!$G$32:$G$132"),INDIRECT($A$4&amp;"!$A$32:$A$132"),0,1,1),IF(G50&lt;0,0,(ROUNDUP(G50,2)-G50)*100*_xlfn.XLOOKUP(G50,INDIRECT($A$4&amp;"!$G$32:$G$132"),INDIRECT($A$4&amp;"!$A$32:$A$132"),0,-1,-1)+(G50-ROUNDDOWN(G50,2))*100*_xlfn.XLOOKUP(G50,INDIRECT($A$4&amp;"!$G$32:$G$132"),INDIRECT($A$4&amp;"!$A$32:$A$132"),0,1,1)))</f>
        <v>0.75253302684799905</v>
      </c>
      <c r="I50" s="84">
        <f t="shared" ca="1" si="6"/>
        <v>444.49332470683072</v>
      </c>
      <c r="K50" s="36">
        <f t="shared" ca="1" si="0"/>
        <v>27.93952744530219</v>
      </c>
      <c r="L50" s="51">
        <f t="shared" ca="1" si="2"/>
        <v>0.63027057569510181</v>
      </c>
      <c r="M50" s="35" cm="1">
        <f t="array" aca="1" ref="M50" ca="1">IF(ROUND(ROUND(L50,2)-L50,4)=0,_xlfn.XLOOKUP(L50,INDIRECT($A$4&amp;"!$G$32:$G$132"),INDIRECT($A$4&amp;"!$A$32:$A$132"),0,1,1),IF(L50&lt;0,0,(ROUNDUP(L50,2)-L50)*100*_xlfn.XLOOKUP(L50,INDIRECT($A$4&amp;"!$G$32:$G$132"),INDIRECT($A$4&amp;"!$A$32:$A$132"),0,-1,-1)+(L50-ROUNDDOWN(L50,2))*100*_xlfn.XLOOKUP(L50,INDIRECT($A$4&amp;"!$G$32:$G$132"),INDIRECT($A$4&amp;"!$A$32:$A$132"),0,1,1)))</f>
        <v>0.71554938612799501</v>
      </c>
      <c r="N50" s="67">
        <f t="shared" ca="1" si="3"/>
        <v>422.64846097739076</v>
      </c>
    </row>
    <row r="51" spans="1:14" x14ac:dyDescent="0.35">
      <c r="A51" s="32">
        <f t="shared" si="4"/>
        <v>46709</v>
      </c>
      <c r="B51" s="65" cm="1">
        <f t="array" aca="1" ref="B51" ca="1">_xlfn.XLOOKUP(A51,INDIRECT($A$5&amp;"!$AJ$41:$AJ$406"),INDIRECT($A$5&amp;"!$An$41:$An$406"))*SUM($F$3:$I$3)</f>
        <v>0</v>
      </c>
      <c r="C51" s="65" cm="1">
        <f t="array" aca="1" ref="C51" ca="1">_xlfn.XLOOKUP(A51,INDIRECT($A$5&amp;"!$AJ$41:$AJ$406"),INDIRECT($A$5&amp;"!$Ak$41:$Ak$406"))*SUM($F$3:$I$3)</f>
        <v>0</v>
      </c>
      <c r="D51" s="65" cm="1">
        <f t="array" aca="1" ref="D51" ca="1">_xlfn.XLOOKUP(A51,INDIRECT($A$5&amp;"!$AJ$41:$AJ$406"),INDIRECT($A$5&amp;"!$AO$41:$AO$406"))*SUM($F$3:$I$3)</f>
        <v>45</v>
      </c>
      <c r="E51" s="34" cm="1">
        <f t="array" ref="E51">SUMPRODUCT(('PT Storengy'!$B$8:$I$372)*('PT Storengy'!$A$8:$A$372=$A51)*('PT Storengy'!$A$5:$H$5=$A$6)*('PT Storengy'!$B$7:$I$7=$A$7))</f>
        <v>0</v>
      </c>
      <c r="F51" s="36">
        <f t="shared" ca="1" si="1"/>
        <v>29.620431679572345</v>
      </c>
      <c r="G51" s="51">
        <f t="shared" ca="1" si="5"/>
        <v>0.66802195098601447</v>
      </c>
      <c r="H51" s="35" cm="1">
        <f t="array" aca="1" ref="H51" ca="1">IF(ROUND(ROUND(G51,2)-G51,4)=0,_xlfn.XLOOKUP(G51,INDIRECT($A$4&amp;"!$G$32:$G$132"),INDIRECT($A$4&amp;"!$A$32:$A$132"),0,1,1),IF(G51&lt;0,0,(ROUNDUP(G51,2)-G51)*100*_xlfn.XLOOKUP(G51,INDIRECT($A$4&amp;"!$G$32:$G$132"),INDIRECT($A$4&amp;"!$A$32:$A$132"),0,-1,-1)+(G51-ROUNDDOWN(G51,2))*100*_xlfn.XLOOKUP(G51,INDIRECT($A$4&amp;"!$G$32:$G$132"),INDIRECT($A$4&amp;"!$A$32:$A$132"),0,1,1)))</f>
        <v>0.74586727884885351</v>
      </c>
      <c r="I51" s="84">
        <f t="shared" ca="1" si="6"/>
        <v>440.55611479830594</v>
      </c>
      <c r="K51" s="36">
        <f t="shared" ca="1" si="0"/>
        <v>27.521526237605848</v>
      </c>
      <c r="L51" s="51">
        <f t="shared" ca="1" si="2"/>
        <v>0.62087838767338199</v>
      </c>
      <c r="M51" s="35" cm="1">
        <f t="array" aca="1" ref="M51" ca="1">IF(ROUND(ROUND(L51,2)-L51,4)=0,_xlfn.XLOOKUP(L51,INDIRECT($A$4&amp;"!$G$32:$G$132"),INDIRECT($A$4&amp;"!$A$32:$A$132"),0,1,1),IF(L51&lt;0,0,(ROUNDUP(L51,2)-L51)*100*_xlfn.XLOOKUP(L51,INDIRECT($A$4&amp;"!$G$32:$G$132"),INDIRECT($A$4&amp;"!$A$32:$A$132"),0,-1,-1)+(L51-ROUNDDOWN(L51,2))*100*_xlfn.XLOOKUP(L51,INDIRECT($A$4&amp;"!$G$32:$G$132"),INDIRECT($A$4&amp;"!$A$32:$A$132"),0,1,1)))</f>
        <v>0.70768152538920126</v>
      </c>
      <c r="N51" s="67">
        <f t="shared" ca="1" si="3"/>
        <v>418.00120769634219</v>
      </c>
    </row>
    <row r="52" spans="1:14" x14ac:dyDescent="0.35">
      <c r="A52" s="32">
        <f t="shared" si="4"/>
        <v>46710</v>
      </c>
      <c r="B52" s="65" cm="1">
        <f t="array" aca="1" ref="B52" ca="1">_xlfn.XLOOKUP(A52,INDIRECT($A$5&amp;"!$AJ$41:$AJ$406"),INDIRECT($A$5&amp;"!$An$41:$An$406"))*SUM($F$3:$I$3)</f>
        <v>0</v>
      </c>
      <c r="C52" s="65" cm="1">
        <f t="array" aca="1" ref="C52" ca="1">_xlfn.XLOOKUP(A52,INDIRECT($A$5&amp;"!$AJ$41:$AJ$406"),INDIRECT($A$5&amp;"!$Ak$41:$Ak$406"))*SUM($F$3:$I$3)</f>
        <v>0</v>
      </c>
      <c r="D52" s="65" cm="1">
        <f t="array" aca="1" ref="D52" ca="1">_xlfn.XLOOKUP(A52,INDIRECT($A$5&amp;"!$AJ$41:$AJ$406"),INDIRECT($A$5&amp;"!$AO$41:$AO$406"))*SUM($F$3:$I$3)</f>
        <v>45</v>
      </c>
      <c r="E52" s="34" cm="1">
        <f t="array" ref="E52">SUMPRODUCT(('PT Storengy'!$B$8:$I$372)*('PT Storengy'!$A$8:$A$372=$A52)*('PT Storengy'!$A$5:$H$5=$A$6)*('PT Storengy'!$B$7:$I$7=$A$7))</f>
        <v>0</v>
      </c>
      <c r="F52" s="36">
        <f t="shared" ca="1" si="1"/>
        <v>29.183948001361912</v>
      </c>
      <c r="G52" s="51">
        <f t="shared" ca="1" si="5"/>
        <v>0.65823181510160766</v>
      </c>
      <c r="H52" s="35" cm="1">
        <f t="array" aca="1" ref="H52" ca="1">IF(ROUND(ROUND(G52,2)-G52,4)=0,_xlfn.XLOOKUP(G52,INDIRECT($A$4&amp;"!$G$32:$G$132"),INDIRECT($A$4&amp;"!$A$32:$A$132"),0,1,1),IF(G52&lt;0,0,(ROUNDUP(G52,2)-G52)*100*_xlfn.XLOOKUP(G52,INDIRECT($A$4&amp;"!$G$32:$G$132"),INDIRECT($A$4&amp;"!$A$32:$A$132"),0,-1,-1)+(G52-ROUNDDOWN(G52,2))*100*_xlfn.XLOOKUP(G52,INDIRECT($A$4&amp;"!$G$32:$G$132"),INDIRECT($A$4&amp;"!$A$32:$A$132"),0,1,1)))</f>
        <v>0.73897259030850226</v>
      </c>
      <c r="I52" s="84">
        <f t="shared" ca="1" si="6"/>
        <v>436.48367821043269</v>
      </c>
      <c r="K52" s="36">
        <f t="shared" ca="1" si="0"/>
        <v>27.108121184073788</v>
      </c>
      <c r="L52" s="51">
        <f t="shared" ca="1" si="2"/>
        <v>0.61158947194679658</v>
      </c>
      <c r="M52" s="35" cm="1">
        <f t="array" aca="1" ref="M52" ca="1">IF(ROUND(ROUND(L52,2)-L52,4)=0,_xlfn.XLOOKUP(L52,INDIRECT($A$4&amp;"!$G$32:$G$132"),INDIRECT($A$4&amp;"!$A$32:$A$132"),0,1,1),IF(L52&lt;0,0,(ROUNDUP(L52,2)-L52)*100*_xlfn.XLOOKUP(L52,INDIRECT($A$4&amp;"!$G$32:$G$132"),INDIRECT($A$4&amp;"!$A$32:$A$132"),0,-1,-1)+(L52-ROUNDDOWN(L52,2))*100*_xlfn.XLOOKUP(L52,INDIRECT($A$4&amp;"!$G$32:$G$132"),INDIRECT($A$4&amp;"!$A$32:$A$132"),0,1,1)))</f>
        <v>0.69990017612509425</v>
      </c>
      <c r="N52" s="67">
        <f t="shared" ca="1" si="3"/>
        <v>413.40505353205913</v>
      </c>
    </row>
    <row r="53" spans="1:14" x14ac:dyDescent="0.35">
      <c r="A53" s="32">
        <f t="shared" si="4"/>
        <v>46711</v>
      </c>
      <c r="B53" s="65" cm="1">
        <f t="array" aca="1" ref="B53" ca="1">_xlfn.XLOOKUP(A53,INDIRECT($A$5&amp;"!$AJ$41:$AJ$406"),INDIRECT($A$5&amp;"!$An$41:$An$406"))*SUM($F$3:$I$3)</f>
        <v>0</v>
      </c>
      <c r="C53" s="65" cm="1">
        <f t="array" aca="1" ref="C53" ca="1">_xlfn.XLOOKUP(A53,INDIRECT($A$5&amp;"!$AJ$41:$AJ$406"),INDIRECT($A$5&amp;"!$Ak$41:$Ak$406"))*SUM($F$3:$I$3)</f>
        <v>0</v>
      </c>
      <c r="D53" s="65" cm="1">
        <f t="array" aca="1" ref="D53" ca="1">_xlfn.XLOOKUP(A53,INDIRECT($A$5&amp;"!$AJ$41:$AJ$406"),INDIRECT($A$5&amp;"!$AO$41:$AO$406"))*SUM($F$3:$I$3)</f>
        <v>45</v>
      </c>
      <c r="E53" s="34" cm="1">
        <f t="array" ref="E53">SUMPRODUCT(('PT Storengy'!$B$8:$I$372)*('PT Storengy'!$A$8:$A$372=$A53)*('PT Storengy'!$A$5:$H$5=$A$6)*('PT Storengy'!$B$7:$I$7=$A$7))</f>
        <v>0</v>
      </c>
      <c r="F53" s="36">
        <f t="shared" ca="1" si="1"/>
        <v>28.752263702287976</v>
      </c>
      <c r="G53" s="51">
        <f t="shared" ca="1" si="5"/>
        <v>0.64853217780804251</v>
      </c>
      <c r="H53" s="35" cm="1">
        <f t="array" aca="1" ref="H53" ca="1">IF(ROUND(ROUND(G53,2)-G53,4)=0,_xlfn.XLOOKUP(G53,INDIRECT($A$4&amp;"!$G$32:$G$132"),INDIRECT($A$4&amp;"!$A$32:$A$132"),0,1,1),IF(G53&lt;0,0,(ROUNDUP(G53,2)-G53)*100*_xlfn.XLOOKUP(G53,INDIRECT($A$4&amp;"!$G$32:$G$132"),INDIRECT($A$4&amp;"!$A$32:$A$132"),0,-1,-1)+(G53-ROUNDDOWN(G53,2))*100*_xlfn.XLOOKUP(G53,INDIRECT($A$4&amp;"!$G$32:$G$132"),INDIRECT($A$4&amp;"!$A$32:$A$132"),0,1,1)))</f>
        <v>0.73084717850178615</v>
      </c>
      <c r="I53" s="84">
        <f t="shared" ca="1" si="6"/>
        <v>431.68429907393545</v>
      </c>
      <c r="K53" s="36">
        <f t="shared" ca="1" si="0"/>
        <v>26.699261747452262</v>
      </c>
      <c r="L53" s="51">
        <f t="shared" ca="1" si="2"/>
        <v>0.60240269297941751</v>
      </c>
      <c r="M53" s="35" cm="1">
        <f t="array" aca="1" ref="M53" ca="1">IF(ROUND(ROUND(L53,2)-L53,4)=0,_xlfn.XLOOKUP(L53,INDIRECT($A$4&amp;"!$G$32:$G$132"),INDIRECT($A$4&amp;"!$A$32:$A$132"),0,1,1),IF(L53&lt;0,0,(ROUNDUP(L53,2)-L53)*100*_xlfn.XLOOKUP(L53,INDIRECT($A$4&amp;"!$G$32:$G$132"),INDIRECT($A$4&amp;"!$A$32:$A$132"),0,-1,-1)+(L53-ROUNDDOWN(L53,2))*100*_xlfn.XLOOKUP(L53,INDIRECT($A$4&amp;"!$G$32:$G$132"),INDIRECT($A$4&amp;"!$A$32:$A$132"),0,1,1)))</f>
        <v>0.69220438709422449</v>
      </c>
      <c r="N53" s="67">
        <f t="shared" ca="1" si="3"/>
        <v>408.85943662152772</v>
      </c>
    </row>
    <row r="54" spans="1:14" x14ac:dyDescent="0.35">
      <c r="A54" s="32">
        <f t="shared" si="4"/>
        <v>46712</v>
      </c>
      <c r="B54" s="65" cm="1">
        <f t="array" aca="1" ref="B54" ca="1">_xlfn.XLOOKUP(A54,INDIRECT($A$5&amp;"!$AJ$41:$AJ$406"),INDIRECT($A$5&amp;"!$An$41:$An$406"))*SUM($F$3:$I$3)</f>
        <v>0</v>
      </c>
      <c r="C54" s="65" cm="1">
        <f t="array" aca="1" ref="C54" ca="1">_xlfn.XLOOKUP(A54,INDIRECT($A$5&amp;"!$AJ$41:$AJ$406"),INDIRECT($A$5&amp;"!$Ak$41:$Ak$406"))*SUM($F$3:$I$3)</f>
        <v>0</v>
      </c>
      <c r="D54" s="65" cm="1">
        <f t="array" aca="1" ref="D54" ca="1">_xlfn.XLOOKUP(A54,INDIRECT($A$5&amp;"!$AJ$41:$AJ$406"),INDIRECT($A$5&amp;"!$AO$41:$AO$406"))*SUM($F$3:$I$3)</f>
        <v>45</v>
      </c>
      <c r="E54" s="34" cm="1">
        <f t="array" ref="E54">SUMPRODUCT(('PT Storengy'!$B$8:$I$372)*('PT Storengy'!$A$8:$A$372=$A54)*('PT Storengy'!$A$5:$H$5=$A$6)*('PT Storengy'!$B$7:$I$7=$A$7))</f>
        <v>0</v>
      </c>
      <c r="F54" s="36">
        <f t="shared" ca="1" si="1"/>
        <v>28.325326010525963</v>
      </c>
      <c r="G54" s="51">
        <f t="shared" ca="1" si="5"/>
        <v>0.63893919338417726</v>
      </c>
      <c r="H54" s="35" cm="1">
        <f t="array" aca="1" ref="H54" ca="1">IF(ROUND(ROUND(G54,2)-G54,4)=0,_xlfn.XLOOKUP(G54,INDIRECT($A$4&amp;"!$G$32:$G$132"),INDIRECT($A$4&amp;"!$A$32:$A$132"),0,1,1),IF(G54&lt;0,0,(ROUNDUP(G54,2)-G54)*100*_xlfn.XLOOKUP(G54,INDIRECT($A$4&amp;"!$G$32:$G$132"),INDIRECT($A$4&amp;"!$A$32:$A$132"),0,-1,-1)+(G54-ROUNDDOWN(G54,2))*100*_xlfn.XLOOKUP(G54,INDIRECT($A$4&amp;"!$G$32:$G$132"),INDIRECT($A$4&amp;"!$A$32:$A$132"),0,1,1)))</f>
        <v>0.72281111008600851</v>
      </c>
      <c r="I54" s="84">
        <f t="shared" ca="1" si="6"/>
        <v>426.93769176201204</v>
      </c>
      <c r="K54" s="36">
        <f t="shared" ca="1" si="0"/>
        <v>26.294897946172533</v>
      </c>
      <c r="L54" s="51">
        <f t="shared" ca="1" si="2"/>
        <v>0.5933169277211614</v>
      </c>
      <c r="M54" s="35" cm="1">
        <f t="array" aca="1" ref="M54" ca="1">IF(ROUND(ROUND(L54,2)-L54,4)=0,_xlfn.XLOOKUP(L54,INDIRECT($A$4&amp;"!$G$32:$G$132"),INDIRECT($A$4&amp;"!$A$32:$A$132"),0,1,1),IF(L54&lt;0,0,(ROUNDUP(L54,2)-L54)*100*_xlfn.XLOOKUP(L54,INDIRECT($A$4&amp;"!$G$32:$G$132"),INDIRECT($A$4&amp;"!$A$32:$A$132"),0,-1,-1)+(L54-ROUNDDOWN(L54,2))*100*_xlfn.XLOOKUP(L54,INDIRECT($A$4&amp;"!$G$32:$G$132"),INDIRECT($A$4&amp;"!$A$32:$A$132"),0,1,1)))</f>
        <v>0.68459321751456814</v>
      </c>
      <c r="N54" s="67">
        <f t="shared" ca="1" si="3"/>
        <v>404.36380127972859</v>
      </c>
    </row>
    <row r="55" spans="1:14" x14ac:dyDescent="0.35">
      <c r="A55" s="32">
        <f t="shared" si="4"/>
        <v>46713</v>
      </c>
      <c r="B55" s="65" cm="1">
        <f t="array" aca="1" ref="B55" ca="1">_xlfn.XLOOKUP(A55,INDIRECT($A$5&amp;"!$AJ$41:$AJ$406"),INDIRECT($A$5&amp;"!$An$41:$An$406"))*SUM($F$3:$I$3)</f>
        <v>0</v>
      </c>
      <c r="C55" s="65" cm="1">
        <f t="array" aca="1" ref="C55" ca="1">_xlfn.XLOOKUP(A55,INDIRECT($A$5&amp;"!$AJ$41:$AJ$406"),INDIRECT($A$5&amp;"!$Ak$41:$Ak$406"))*SUM($F$3:$I$3)</f>
        <v>0</v>
      </c>
      <c r="D55" s="65" cm="1">
        <f t="array" aca="1" ref="D55" ca="1">_xlfn.XLOOKUP(A55,INDIRECT($A$5&amp;"!$AJ$41:$AJ$406"),INDIRECT($A$5&amp;"!$AO$41:$AO$406"))*SUM($F$3:$I$3)</f>
        <v>45</v>
      </c>
      <c r="E55" s="34" cm="1">
        <f t="array" ref="E55">SUMPRODUCT(('PT Storengy'!$B$8:$I$372)*('PT Storengy'!$A$8:$A$372=$A55)*('PT Storengy'!$A$5:$H$5=$A$6)*('PT Storengy'!$B$7:$I$7=$A$7))</f>
        <v>0</v>
      </c>
      <c r="F55" s="36">
        <f t="shared" ca="1" si="1"/>
        <v>27.903082734506661</v>
      </c>
      <c r="G55" s="51">
        <f t="shared" ca="1" si="5"/>
        <v>0.62945168912279914</v>
      </c>
      <c r="H55" s="35" cm="1">
        <f t="array" aca="1" ref="H55" ca="1">IF(ROUND(ROUND(G55,2)-G55,4)=0,_xlfn.XLOOKUP(G55,INDIRECT($A$4&amp;"!$G$32:$G$132"),INDIRECT($A$4&amp;"!$A$32:$A$132"),0,1,1),IF(G55&lt;0,0,(ROUNDUP(G55,2)-G55)*100*_xlfn.XLOOKUP(G55,INDIRECT($A$4&amp;"!$G$32:$G$132"),INDIRECT($A$4&amp;"!$A$32:$A$132"),0,-1,-1)+(G55-ROUNDDOWN(G55,2))*100*_xlfn.XLOOKUP(G55,INDIRECT($A$4&amp;"!$G$32:$G$132"),INDIRECT($A$4&amp;"!$A$32:$A$132"),0,1,1)))</f>
        <v>0.71486340268123627</v>
      </c>
      <c r="I55" s="84">
        <f t="shared" ca="1" si="6"/>
        <v>422.24327601930224</v>
      </c>
      <c r="K55" s="36">
        <f t="shared" ca="1" si="0"/>
        <v>25.894980348240829</v>
      </c>
      <c r="L55" s="51">
        <f t="shared" ca="1" si="2"/>
        <v>0.58433106547050073</v>
      </c>
      <c r="M55" s="35" cm="1">
        <f t="array" aca="1" ref="M55" ca="1">IF(ROUND(ROUND(L55,2)-L55,4)=0,_xlfn.XLOOKUP(L55,INDIRECT($A$4&amp;"!$G$32:$G$132"),INDIRECT($A$4&amp;"!$A$32:$A$132"),0,1,1),IF(L55&lt;0,0,(ROUNDUP(L55,2)-L55)*100*_xlfn.XLOOKUP(L55,INDIRECT($A$4&amp;"!$G$32:$G$132"),INDIRECT($A$4&amp;"!$A$32:$A$132"),0,-1,-1)+(L55-ROUNDDOWN(L55,2))*100*_xlfn.XLOOKUP(L55,INDIRECT($A$4&amp;"!$G$32:$G$132"),INDIRECT($A$4&amp;"!$A$32:$A$132"),0,1,1)))</f>
        <v>0.67706573694851846</v>
      </c>
      <c r="N55" s="67">
        <f t="shared" ca="1" si="3"/>
        <v>399.91759793170553</v>
      </c>
    </row>
    <row r="56" spans="1:14" x14ac:dyDescent="0.35">
      <c r="A56" s="32">
        <f t="shared" si="4"/>
        <v>46714</v>
      </c>
      <c r="B56" s="65" cm="1">
        <f t="array" aca="1" ref="B56" ca="1">_xlfn.XLOOKUP(A56,INDIRECT($A$5&amp;"!$AJ$41:$AJ$406"),INDIRECT($A$5&amp;"!$An$41:$An$406"))*SUM($F$3:$I$3)</f>
        <v>0</v>
      </c>
      <c r="C56" s="65" cm="1">
        <f t="array" aca="1" ref="C56" ca="1">_xlfn.XLOOKUP(A56,INDIRECT($A$5&amp;"!$AJ$41:$AJ$406"),INDIRECT($A$5&amp;"!$Ak$41:$Ak$406"))*SUM($F$3:$I$3)</f>
        <v>0</v>
      </c>
      <c r="D56" s="65" cm="1">
        <f t="array" aca="1" ref="D56" ca="1">_xlfn.XLOOKUP(A56,INDIRECT($A$5&amp;"!$AJ$41:$AJ$406"),INDIRECT($A$5&amp;"!$AO$41:$AO$406"))*SUM($F$3:$I$3)</f>
        <v>45</v>
      </c>
      <c r="E56" s="34" cm="1">
        <f t="array" ref="E56">SUMPRODUCT(('PT Storengy'!$B$8:$I$372)*('PT Storengy'!$A$8:$A$372=$A56)*('PT Storengy'!$A$5:$H$5=$A$6)*('PT Storengy'!$B$7:$I$7=$A$7))</f>
        <v>0</v>
      </c>
      <c r="F56" s="36">
        <f t="shared" ca="1" si="1"/>
        <v>27.485482256535988</v>
      </c>
      <c r="G56" s="51">
        <f t="shared" ca="1" si="5"/>
        <v>0.62006850521125911</v>
      </c>
      <c r="H56" s="35" cm="1">
        <f t="array" aca="1" ref="H56" ca="1">IF(ROUND(ROUND(G56,2)-G56,4)=0,_xlfn.XLOOKUP(G56,INDIRECT($A$4&amp;"!$G$32:$G$132"),INDIRECT($A$4&amp;"!$A$32:$A$132"),0,1,1),IF(G56&lt;0,0,(ROUNDUP(G56,2)-G56)*100*_xlfn.XLOOKUP(G56,INDIRECT($A$4&amp;"!$G$32:$G$132"),INDIRECT($A$4&amp;"!$A$32:$A$132"),0,-1,-1)+(G56-ROUNDDOWN(G56,2))*100*_xlfn.XLOOKUP(G56,INDIRECT($A$4&amp;"!$G$32:$G$132"),INDIRECT($A$4&amp;"!$A$32:$A$132"),0,1,1)))</f>
        <v>0.70700308470934714</v>
      </c>
      <c r="I56" s="84">
        <f t="shared" ca="1" si="6"/>
        <v>417.60047797067443</v>
      </c>
      <c r="K56" s="36">
        <f t="shared" ca="1" si="0"/>
        <v>25.499460065195446</v>
      </c>
      <c r="L56" s="51">
        <f t="shared" ca="1" si="2"/>
        <v>0.57544400773868509</v>
      </c>
      <c r="M56" s="35" cm="1">
        <f t="array" aca="1" ref="M56" ca="1">IF(ROUND(ROUND(L56,2)-L56,4)=0,_xlfn.XLOOKUP(L56,INDIRECT($A$4&amp;"!$G$32:$G$132"),INDIRECT($A$4&amp;"!$A$32:$A$132"),0,1,1),IF(L56&lt;0,0,(ROUNDUP(L56,2)-L56)*100*_xlfn.XLOOKUP(L56,INDIRECT($A$4&amp;"!$G$32:$G$132"),INDIRECT($A$4&amp;"!$A$32:$A$132"),0,-1,-1)+(L56-ROUNDDOWN(L56,2))*100*_xlfn.XLOOKUP(L56,INDIRECT($A$4&amp;"!$G$32:$G$132"),INDIRECT($A$4&amp;"!$A$32:$A$132"),0,1,1)))</f>
        <v>0.66962102518914479</v>
      </c>
      <c r="N56" s="67">
        <f t="shared" ca="1" si="3"/>
        <v>395.52028304538305</v>
      </c>
    </row>
    <row r="57" spans="1:14" x14ac:dyDescent="0.35">
      <c r="A57" s="32">
        <f t="shared" si="4"/>
        <v>46715</v>
      </c>
      <c r="B57" s="65" cm="1">
        <f t="array" aca="1" ref="B57" ca="1">_xlfn.XLOOKUP(A57,INDIRECT($A$5&amp;"!$AJ$41:$AJ$406"),INDIRECT($A$5&amp;"!$An$41:$An$406"))*SUM($F$3:$I$3)</f>
        <v>0</v>
      </c>
      <c r="C57" s="65" cm="1">
        <f t="array" aca="1" ref="C57" ca="1">_xlfn.XLOOKUP(A57,INDIRECT($A$5&amp;"!$AJ$41:$AJ$406"),INDIRECT($A$5&amp;"!$Ak$41:$Ak$406"))*SUM($F$3:$I$3)</f>
        <v>0</v>
      </c>
      <c r="D57" s="65" cm="1">
        <f t="array" aca="1" ref="D57" ca="1">_xlfn.XLOOKUP(A57,INDIRECT($A$5&amp;"!$AJ$41:$AJ$406"),INDIRECT($A$5&amp;"!$AO$41:$AO$406"))*SUM($F$3:$I$3)</f>
        <v>45</v>
      </c>
      <c r="E57" s="34" cm="1">
        <f t="array" ref="E57">SUMPRODUCT(('PT Storengy'!$B$8:$I$372)*('PT Storengy'!$A$8:$A$372=$A57)*('PT Storengy'!$A$5:$H$5=$A$6)*('PT Storengy'!$B$7:$I$7=$A$7))</f>
        <v>0</v>
      </c>
      <c r="F57" s="36">
        <f t="shared" ca="1" si="1"/>
        <v>27.072473526484917</v>
      </c>
      <c r="G57" s="51">
        <f t="shared" ca="1" si="5"/>
        <v>0.61078849458968865</v>
      </c>
      <c r="H57" s="35" cm="1">
        <f t="array" aca="1" ref="H57" ca="1">IF(ROUND(ROUND(G57,2)-G57,4)=0,_xlfn.XLOOKUP(G57,INDIRECT($A$4&amp;"!$G$32:$G$132"),INDIRECT($A$4&amp;"!$A$32:$A$132"),0,1,1),IF(G57&lt;0,0,(ROUNDUP(G57,2)-G57)*100*_xlfn.XLOOKUP(G57,INDIRECT($A$4&amp;"!$G$32:$G$132"),INDIRECT($A$4&amp;"!$A$32:$A$132"),0,-1,-1)+(G57-ROUNDDOWN(G57,2))*100*_xlfn.XLOOKUP(G57,INDIRECT($A$4&amp;"!$G$32:$G$132"),INDIRECT($A$4&amp;"!$A$32:$A$132"),0,1,1)))</f>
        <v>0.69922919527525618</v>
      </c>
      <c r="I57" s="84">
        <f t="shared" ca="1" si="6"/>
        <v>413.00873005107076</v>
      </c>
      <c r="K57" s="36">
        <f t="shared" ca="1" si="0"/>
        <v>25.108288746130327</v>
      </c>
      <c r="L57" s="51">
        <f t="shared" ca="1" si="2"/>
        <v>0.5666546681154544</v>
      </c>
      <c r="M57" s="35" cm="1">
        <f t="array" aca="1" ref="M57" ca="1">IF(ROUND(ROUND(L57,2)-L57,4)=0,_xlfn.XLOOKUP(L57,INDIRECT($A$4&amp;"!$G$32:$G$132"),INDIRECT($A$4&amp;"!$A$32:$A$132"),0,1,1),IF(L57&lt;0,0,(ROUNDUP(L57,2)-L57)*100*_xlfn.XLOOKUP(L57,INDIRECT($A$4&amp;"!$G$32:$G$132"),INDIRECT($A$4&amp;"!$A$32:$A$132"),0,-1,-1)+(L57-ROUNDDOWN(L57,2))*100*_xlfn.XLOOKUP(L57,INDIRECT($A$4&amp;"!$G$32:$G$132"),INDIRECT($A$4&amp;"!$A$32:$A$132"),0,1,1)))</f>
        <v>0.6622581721477</v>
      </c>
      <c r="N57" s="67">
        <f t="shared" ca="1" si="3"/>
        <v>391.17131906512088</v>
      </c>
    </row>
    <row r="58" spans="1:14" x14ac:dyDescent="0.35">
      <c r="A58" s="32">
        <f t="shared" si="4"/>
        <v>46716</v>
      </c>
      <c r="B58" s="65" cm="1">
        <f t="array" aca="1" ref="B58" ca="1">_xlfn.XLOOKUP(A58,INDIRECT($A$5&amp;"!$AJ$41:$AJ$406"),INDIRECT($A$5&amp;"!$An$41:$An$406"))*SUM($F$3:$I$3)</f>
        <v>0</v>
      </c>
      <c r="C58" s="65" cm="1">
        <f t="array" aca="1" ref="C58" ca="1">_xlfn.XLOOKUP(A58,INDIRECT($A$5&amp;"!$AJ$41:$AJ$406"),INDIRECT($A$5&amp;"!$Ak$41:$Ak$406"))*SUM($F$3:$I$3)</f>
        <v>0</v>
      </c>
      <c r="D58" s="65" cm="1">
        <f t="array" aca="1" ref="D58" ca="1">_xlfn.XLOOKUP(A58,INDIRECT($A$5&amp;"!$AJ$41:$AJ$406"),INDIRECT($A$5&amp;"!$AO$41:$AO$406"))*SUM($F$3:$I$3)</f>
        <v>45</v>
      </c>
      <c r="E58" s="34" cm="1">
        <f t="array" ref="E58">SUMPRODUCT(('PT Storengy'!$B$8:$I$372)*('PT Storengy'!$A$8:$A$372=$A58)*('PT Storengy'!$A$5:$H$5=$A$6)*('PT Storengy'!$B$7:$I$7=$A$7))</f>
        <v>0</v>
      </c>
      <c r="F58" s="36">
        <f t="shared" ca="1" si="1"/>
        <v>26.664006055548793</v>
      </c>
      <c r="G58" s="51">
        <f t="shared" ca="1" si="5"/>
        <v>0.60161052281077587</v>
      </c>
      <c r="H58" s="35" cm="1">
        <f t="array" aca="1" ref="H58" ca="1">IF(ROUND(ROUND(G58,2)-G58,4)=0,_xlfn.XLOOKUP(G58,INDIRECT($A$4&amp;"!$G$32:$G$132"),INDIRECT($A$4&amp;"!$A$32:$A$132"),0,1,1),IF(G58&lt;0,0,(ROUNDUP(G58,2)-G58)*100*_xlfn.XLOOKUP(G58,INDIRECT($A$4&amp;"!$G$32:$G$132"),INDIRECT($A$4&amp;"!$A$32:$A$132"),0,-1,-1)+(G58-ROUNDDOWN(G58,2))*100*_xlfn.XLOOKUP(G58,INDIRECT($A$4&amp;"!$G$32:$G$132"),INDIRECT($A$4&amp;"!$A$32:$A$132"),0,1,1)))</f>
        <v>0.69154078404945096</v>
      </c>
      <c r="I58" s="84">
        <f t="shared" ca="1" si="6"/>
        <v>408.46747093612458</v>
      </c>
      <c r="K58" s="36">
        <f t="shared" ca="1" si="0"/>
        <v>24.721418571784326</v>
      </c>
      <c r="L58" s="51">
        <f t="shared" ca="1" si="2"/>
        <v>0.55796197213622944</v>
      </c>
      <c r="M58" s="35" cm="1">
        <f t="array" aca="1" ref="M58" ca="1">IF(ROUND(ROUND(L58,2)-L58,4)=0,_xlfn.XLOOKUP(L58,INDIRECT($A$4&amp;"!$G$32:$G$132"),INDIRECT($A$4&amp;"!$A$32:$A$132"),0,1,1),IF(L58&lt;0,0,(ROUNDUP(L58,2)-L58)*100*_xlfn.XLOOKUP(L58,INDIRECT($A$4&amp;"!$G$32:$G$132"),INDIRECT($A$4&amp;"!$A$32:$A$132"),0,-1,-1)+(L58-ROUNDDOWN(L58,2))*100*_xlfn.XLOOKUP(L58,INDIRECT($A$4&amp;"!$G$32:$G$132"),INDIRECT($A$4&amp;"!$A$32:$A$132"),0,1,1)))</f>
        <v>0.65497627774236522</v>
      </c>
      <c r="N58" s="67">
        <f t="shared" ca="1" si="3"/>
        <v>386.870174346</v>
      </c>
    </row>
    <row r="59" spans="1:14" x14ac:dyDescent="0.35">
      <c r="A59" s="32">
        <f t="shared" si="4"/>
        <v>46717</v>
      </c>
      <c r="B59" s="65" cm="1">
        <f t="array" aca="1" ref="B59" ca="1">_xlfn.XLOOKUP(A59,INDIRECT($A$5&amp;"!$AJ$41:$AJ$406"),INDIRECT($A$5&amp;"!$An$41:$An$406"))*SUM($F$3:$I$3)</f>
        <v>0</v>
      </c>
      <c r="C59" s="65" cm="1">
        <f t="array" aca="1" ref="C59" ca="1">_xlfn.XLOOKUP(A59,INDIRECT($A$5&amp;"!$AJ$41:$AJ$406"),INDIRECT($A$5&amp;"!$Ak$41:$Ak$406"))*SUM($F$3:$I$3)</f>
        <v>0</v>
      </c>
      <c r="D59" s="65" cm="1">
        <f t="array" aca="1" ref="D59" ca="1">_xlfn.XLOOKUP(A59,INDIRECT($A$5&amp;"!$AJ$41:$AJ$406"),INDIRECT($A$5&amp;"!$AO$41:$AO$406"))*SUM($F$3:$I$3)</f>
        <v>45</v>
      </c>
      <c r="E59" s="34" cm="1">
        <f t="array" ref="E59">SUMPRODUCT(('PT Storengy'!$B$8:$I$372)*('PT Storengy'!$A$8:$A$372=$A59)*('PT Storengy'!$A$5:$H$5=$A$6)*('PT Storengy'!$B$7:$I$7=$A$7))</f>
        <v>0</v>
      </c>
      <c r="F59" s="36">
        <f t="shared" ca="1" si="1"/>
        <v>26.26002991007525</v>
      </c>
      <c r="G59" s="51">
        <f t="shared" ca="1" si="5"/>
        <v>0.5925334679010843</v>
      </c>
      <c r="H59" s="35" cm="1">
        <f t="array" aca="1" ref="H59" ca="1">IF(ROUND(ROUND(G59,2)-G59,4)=0,_xlfn.XLOOKUP(G59,INDIRECT($A$4&amp;"!$G$32:$G$132"),INDIRECT($A$4&amp;"!$A$32:$A$132"),0,1,1),IF(G59&lt;0,0,(ROUNDUP(G59,2)-G59)*100*_xlfn.XLOOKUP(G59,INDIRECT($A$4&amp;"!$G$32:$G$132"),INDIRECT($A$4&amp;"!$A$32:$A$132"),0,-1,-1)+(G59-ROUNDDOWN(G59,2))*100*_xlfn.XLOOKUP(G59,INDIRECT($A$4&amp;"!$G$32:$G$132"),INDIRECT($A$4&amp;"!$A$32:$A$132"),0,1,1)))</f>
        <v>0.68393691115181732</v>
      </c>
      <c r="I59" s="84">
        <f t="shared" ca="1" si="6"/>
        <v>403.97614547354124</v>
      </c>
      <c r="K59" s="36">
        <f t="shared" ca="1" si="0"/>
        <v>24.338802248695494</v>
      </c>
      <c r="L59" s="51">
        <f t="shared" ca="1" si="2"/>
        <v>0.54936485715076278</v>
      </c>
      <c r="M59" s="35" cm="1">
        <f t="array" aca="1" ref="M59" ca="1">IF(ROUND(ROUND(L59,2)-L59,4)=0,_xlfn.XLOOKUP(L59,INDIRECT($A$4&amp;"!$G$32:$G$132"),INDIRECT($A$4&amp;"!$A$32:$A$132"),0,1,1),IF(L59&lt;0,0,(ROUNDUP(L59,2)-L59)*100*_xlfn.XLOOKUP(L59,INDIRECT($A$4&amp;"!$G$32:$G$132"),INDIRECT($A$4&amp;"!$A$32:$A$132"),0,-1,-1)+(L59-ROUNDDOWN(L59,2))*100*_xlfn.XLOOKUP(L59,INDIRECT($A$4&amp;"!$G$32:$G$132"),INDIRECT($A$4&amp;"!$A$32:$A$132"),0,1,1)))</f>
        <v>0.64777445178821846</v>
      </c>
      <c r="N59" s="67">
        <f t="shared" ca="1" si="3"/>
        <v>382.61632308883088</v>
      </c>
    </row>
    <row r="60" spans="1:14" x14ac:dyDescent="0.35">
      <c r="A60" s="32">
        <f t="shared" si="4"/>
        <v>46718</v>
      </c>
      <c r="B60" s="65" cm="1">
        <f t="array" aca="1" ref="B60" ca="1">_xlfn.XLOOKUP(A60,INDIRECT($A$5&amp;"!$AJ$41:$AJ$406"),INDIRECT($A$5&amp;"!$An$41:$An$406"))*SUM($F$3:$I$3)</f>
        <v>0</v>
      </c>
      <c r="C60" s="65" cm="1">
        <f t="array" aca="1" ref="C60" ca="1">_xlfn.XLOOKUP(A60,INDIRECT($A$5&amp;"!$AJ$41:$AJ$406"),INDIRECT($A$5&amp;"!$Ak$41:$Ak$406"))*SUM($F$3:$I$3)</f>
        <v>0</v>
      </c>
      <c r="D60" s="65" cm="1">
        <f t="array" aca="1" ref="D60" ca="1">_xlfn.XLOOKUP(A60,INDIRECT($A$5&amp;"!$AJ$41:$AJ$406"),INDIRECT($A$5&amp;"!$AO$41:$AO$406"))*SUM($F$3:$I$3)</f>
        <v>45</v>
      </c>
      <c r="E60" s="34" cm="1">
        <f t="array" ref="E60">SUMPRODUCT(('PT Storengy'!$B$8:$I$372)*('PT Storengy'!$A$8:$A$372=$A60)*('PT Storengy'!$A$5:$H$5=$A$6)*('PT Storengy'!$B$7:$I$7=$A$7))</f>
        <v>0</v>
      </c>
      <c r="F60" s="36">
        <f t="shared" ca="1" si="1"/>
        <v>25.860495705460018</v>
      </c>
      <c r="G60" s="51">
        <f t="shared" ca="1" si="5"/>
        <v>0.58355622022389442</v>
      </c>
      <c r="H60" s="35" cm="1">
        <f t="array" aca="1" ref="H60" ca="1">IF(ROUND(ROUND(G60,2)-G60,4)=0,_xlfn.XLOOKUP(G60,INDIRECT($A$4&amp;"!$G$32:$G$132"),INDIRECT($A$4&amp;"!$A$32:$A$132"),0,1,1),IF(G60&lt;0,0,(ROUNDUP(G60,2)-G60)*100*_xlfn.XLOOKUP(G60,INDIRECT($A$4&amp;"!$G$32:$G$132"),INDIRECT($A$4&amp;"!$A$32:$A$132"),0,-1,-1)+(G60-ROUNDDOWN(G60,2))*100*_xlfn.XLOOKUP(G60,INDIRECT($A$4&amp;"!$G$32:$G$132"),INDIRECT($A$4&amp;"!$A$32:$A$132"),0,1,1)))</f>
        <v>0.67641664703674109</v>
      </c>
      <c r="I60" s="84">
        <f t="shared" ca="1" si="6"/>
        <v>399.53420461523137</v>
      </c>
      <c r="K60" s="36">
        <f t="shared" ca="1" si="0"/>
        <v>23.960393003419618</v>
      </c>
      <c r="L60" s="51">
        <f t="shared" ca="1" si="2"/>
        <v>0.54086227219323324</v>
      </c>
      <c r="M60" s="35" cm="1">
        <f t="array" aca="1" ref="M60" ca="1">IF(ROUND(ROUND(L60,2)-L60,4)=0,_xlfn.XLOOKUP(L60,INDIRECT($A$4&amp;"!$G$32:$G$132"),INDIRECT($A$4&amp;"!$A$32:$A$132"),0,1,1),IF(L60&lt;0,0,(ROUNDUP(L60,2)-L60)*100*_xlfn.XLOOKUP(L60,INDIRECT($A$4&amp;"!$G$32:$G$132"),INDIRECT($A$4&amp;"!$A$32:$A$132"),0,-1,-1)+(L60-ROUNDDOWN(L60,2))*100*_xlfn.XLOOKUP(L60,INDIRECT($A$4&amp;"!$G$32:$G$132"),INDIRECT($A$4&amp;"!$A$32:$A$132"),0,1,1)))</f>
        <v>0.64065181388841252</v>
      </c>
      <c r="N60" s="67">
        <f t="shared" ca="1" si="3"/>
        <v>378.40924527587651</v>
      </c>
    </row>
    <row r="61" spans="1:14" x14ac:dyDescent="0.35">
      <c r="A61" s="32">
        <f t="shared" si="4"/>
        <v>46719</v>
      </c>
      <c r="B61" s="65" cm="1">
        <f t="array" aca="1" ref="B61" ca="1">_xlfn.XLOOKUP(A61,INDIRECT($A$5&amp;"!$AJ$41:$AJ$406"),INDIRECT($A$5&amp;"!$An$41:$An$406"))*SUM($F$3:$I$3)</f>
        <v>0</v>
      </c>
      <c r="C61" s="65" cm="1">
        <f t="array" aca="1" ref="C61" ca="1">_xlfn.XLOOKUP(A61,INDIRECT($A$5&amp;"!$AJ$41:$AJ$406"),INDIRECT($A$5&amp;"!$Ak$41:$Ak$406"))*SUM($F$3:$I$3)</f>
        <v>0</v>
      </c>
      <c r="D61" s="65" cm="1">
        <f t="array" aca="1" ref="D61" ca="1">_xlfn.XLOOKUP(A61,INDIRECT($A$5&amp;"!$AJ$41:$AJ$406"),INDIRECT($A$5&amp;"!$AO$41:$AO$406"))*SUM($F$3:$I$3)</f>
        <v>45</v>
      </c>
      <c r="E61" s="34" cm="1">
        <f t="array" ref="E61">SUMPRODUCT(('PT Storengy'!$B$8:$I$372)*('PT Storengy'!$A$8:$A$372=$A61)*('PT Storengy'!$A$5:$H$5=$A$6)*('PT Storengy'!$B$7:$I$7=$A$7))</f>
        <v>0</v>
      </c>
      <c r="F61" s="36">
        <f t="shared" ca="1" si="1"/>
        <v>25.465354600109823</v>
      </c>
      <c r="G61" s="51">
        <f t="shared" ca="1" si="5"/>
        <v>0.57467768234355598</v>
      </c>
      <c r="H61" s="35" cm="1">
        <f t="array" aca="1" ref="H61" ca="1">IF(ROUND(ROUND(G61,2)-G61,4)=0,_xlfn.XLOOKUP(G61,INDIRECT($A$4&amp;"!$G$32:$G$132"),INDIRECT($A$4&amp;"!$A$32:$A$132"),0,1,1),IF(G61&lt;0,0,(ROUNDUP(G61,2)-G61)*100*_xlfn.XLOOKUP(G61,INDIRECT($A$4&amp;"!$G$32:$G$132"),INDIRECT($A$4&amp;"!$A$32:$A$132"),0,-1,-1)+(G61-ROUNDDOWN(G61,2))*100*_xlfn.XLOOKUP(G61,INDIRECT($A$4&amp;"!$G$32:$G$132"),INDIRECT($A$4&amp;"!$A$32:$A$132"),0,1,1)))</f>
        <v>0.6689790723794764</v>
      </c>
      <c r="I61" s="84">
        <f t="shared" ca="1" si="6"/>
        <v>395.1411053501933</v>
      </c>
      <c r="K61" s="36">
        <f t="shared" ca="1" si="0"/>
        <v>23.586144576812337</v>
      </c>
      <c r="L61" s="51">
        <f t="shared" ca="1" si="2"/>
        <v>0.53245317785376933</v>
      </c>
      <c r="M61" s="35" cm="1">
        <f t="array" aca="1" ref="M61" ca="1">IF(ROUND(ROUND(L61,2)-L61,4)=0,_xlfn.XLOOKUP(L61,INDIRECT($A$4&amp;"!$G$32:$G$132"),INDIRECT($A$4&amp;"!$A$32:$A$132"),0,1,1),IF(L61&lt;0,0,(ROUNDUP(L61,2)-L61)*100*_xlfn.XLOOKUP(L61,INDIRECT($A$4&amp;"!$G$32:$G$132"),INDIRECT($A$4&amp;"!$A$32:$A$132"),0,-1,-1)+(L61-ROUNDDOWN(L61,2))*100*_xlfn.XLOOKUP(L61,INDIRECT($A$4&amp;"!$G$32:$G$132"),INDIRECT($A$4&amp;"!$A$32:$A$132"),0,1,1)))</f>
        <v>0.63360749332655009</v>
      </c>
      <c r="N61" s="67">
        <f t="shared" ca="1" si="3"/>
        <v>374.24842660728223</v>
      </c>
    </row>
    <row r="62" spans="1:14" x14ac:dyDescent="0.35">
      <c r="A62" s="32">
        <f t="shared" si="4"/>
        <v>46720</v>
      </c>
      <c r="B62" s="65" cm="1">
        <f t="array" aca="1" ref="B62" ca="1">_xlfn.XLOOKUP(A62,INDIRECT($A$5&amp;"!$AJ$41:$AJ$406"),INDIRECT($A$5&amp;"!$An$41:$An$406"))*SUM($F$3:$I$3)</f>
        <v>0</v>
      </c>
      <c r="C62" s="65" cm="1">
        <f t="array" aca="1" ref="C62" ca="1">_xlfn.XLOOKUP(A62,INDIRECT($A$5&amp;"!$AJ$41:$AJ$406"),INDIRECT($A$5&amp;"!$Ak$41:$Ak$406"))*SUM($F$3:$I$3)</f>
        <v>0</v>
      </c>
      <c r="D62" s="65" cm="1">
        <f t="array" aca="1" ref="D62" ca="1">_xlfn.XLOOKUP(A62,INDIRECT($A$5&amp;"!$AJ$41:$AJ$406"),INDIRECT($A$5&amp;"!$AO$41:$AO$406"))*SUM($F$3:$I$3)</f>
        <v>45</v>
      </c>
      <c r="E62" s="34" cm="1">
        <f t="array" ref="E62">SUMPRODUCT(('PT Storengy'!$B$8:$I$372)*('PT Storengy'!$A$8:$A$372=$A62)*('PT Storengy'!$A$5:$H$5=$A$6)*('PT Storengy'!$B$7:$I$7=$A$7))</f>
        <v>0</v>
      </c>
      <c r="F62" s="36">
        <f t="shared" ca="1" si="1"/>
        <v>25.074558289471693</v>
      </c>
      <c r="G62" s="51">
        <f t="shared" ca="1" si="5"/>
        <v>0.56589676889132945</v>
      </c>
      <c r="H62" s="35" cm="1">
        <f t="array" aca="1" ref="H62" ca="1">IF(ROUND(ROUND(G62,2)-G62,4)=0,_xlfn.XLOOKUP(G62,INDIRECT($A$4&amp;"!$G$32:$G$132"),INDIRECT($A$4&amp;"!$A$32:$A$132"),0,1,1),IF(G62&lt;0,0,(ROUNDUP(G62,2)-G62)*100*_xlfn.XLOOKUP(G62,INDIRECT($A$4&amp;"!$G$32:$G$132"),INDIRECT($A$4&amp;"!$A$32:$A$132"),0,-1,-1)+(G62-ROUNDDOWN(G62,2))*100*_xlfn.XLOOKUP(G62,INDIRECT($A$4&amp;"!$G$32:$G$132"),INDIRECT($A$4&amp;"!$A$32:$A$132"),0,1,1)))</f>
        <v>0.66162327796376064</v>
      </c>
      <c r="I62" s="84">
        <f t="shared" ca="1" si="6"/>
        <v>390.79631063813099</v>
      </c>
      <c r="K62" s="36">
        <f t="shared" ca="1" si="0"/>
        <v>23.216011218374135</v>
      </c>
      <c r="L62" s="51">
        <f t="shared" ca="1" si="2"/>
        <v>0.52413654615138527</v>
      </c>
      <c r="M62" s="35" cm="1">
        <f t="array" aca="1" ref="M62" ca="1">IF(ROUND(ROUND(L62,2)-L62,4)=0,_xlfn.XLOOKUP(L62,INDIRECT($A$4&amp;"!$G$32:$G$132"),INDIRECT($A$4&amp;"!$A$32:$A$132"),0,1,1),IF(L62&lt;0,0,(ROUNDUP(L62,2)-L62)*100*_xlfn.XLOOKUP(L62,INDIRECT($A$4&amp;"!$G$32:$G$132"),INDIRECT($A$4&amp;"!$A$32:$A$132"),0,-1,-1)+(L62-ROUNDDOWN(L62,2))*100*_xlfn.XLOOKUP(L62,INDIRECT($A$4&amp;"!$G$32:$G$132"),INDIRECT($A$4&amp;"!$A$32:$A$132"),0,1,1)))</f>
        <v>0.62664062896024086</v>
      </c>
      <c r="N62" s="67">
        <f t="shared" ca="1" si="3"/>
        <v>370.13335843820397</v>
      </c>
    </row>
    <row r="63" spans="1:14" x14ac:dyDescent="0.35">
      <c r="A63" s="32">
        <f t="shared" si="4"/>
        <v>46721</v>
      </c>
      <c r="B63" s="65" cm="1">
        <f t="array" aca="1" ref="B63" ca="1">_xlfn.XLOOKUP(A63,INDIRECT($A$5&amp;"!$AJ$41:$AJ$406"),INDIRECT($A$5&amp;"!$An$41:$An$406"))*SUM($F$3:$I$3)</f>
        <v>0</v>
      </c>
      <c r="C63" s="65" cm="1">
        <f t="array" aca="1" ref="C63" ca="1">_xlfn.XLOOKUP(A63,INDIRECT($A$5&amp;"!$AJ$41:$AJ$406"),INDIRECT($A$5&amp;"!$Ak$41:$Ak$406"))*SUM($F$3:$I$3)</f>
        <v>0</v>
      </c>
      <c r="D63" s="65" cm="1">
        <f t="array" aca="1" ref="D63" ca="1">_xlfn.XLOOKUP(A63,INDIRECT($A$5&amp;"!$AJ$41:$AJ$406"),INDIRECT($A$5&amp;"!$AO$41:$AO$406"))*SUM($F$3:$I$3)</f>
        <v>45</v>
      </c>
      <c r="E63" s="34" cm="1">
        <f t="array" ref="E63">SUMPRODUCT(('PT Storengy'!$B$8:$I$372)*('PT Storengy'!$A$8:$A$372=$A63)*('PT Storengy'!$A$5:$H$5=$A$6)*('PT Storengy'!$B$7:$I$7=$A$7))</f>
        <v>0</v>
      </c>
      <c r="F63" s="36">
        <f t="shared" ca="1" si="1"/>
        <v>24.68805900012789</v>
      </c>
      <c r="G63" s="51">
        <f t="shared" ca="1" si="5"/>
        <v>0.55721240643270431</v>
      </c>
      <c r="H63" s="35" cm="1">
        <f t="array" aca="1" ref="H63" ca="1">IF(ROUND(ROUND(G63,2)-G63,4)=0,_xlfn.XLOOKUP(G63,INDIRECT($A$4&amp;"!$G$32:$G$132"),INDIRECT($A$4&amp;"!$A$32:$A$132"),0,1,1),IF(G63&lt;0,0,(ROUNDUP(G63,2)-G63)*100*_xlfn.XLOOKUP(G63,INDIRECT($A$4&amp;"!$G$32:$G$132"),INDIRECT($A$4&amp;"!$A$32:$A$132"),0,-1,-1)+(G63-ROUNDDOWN(G63,2))*100*_xlfn.XLOOKUP(G63,INDIRECT($A$4&amp;"!$G$32:$G$132"),INDIRECT($A$4&amp;"!$A$32:$A$132"),0,1,1)))</f>
        <v>0.65434836457066614</v>
      </c>
      <c r="I63" s="84">
        <f t="shared" ca="1" si="6"/>
        <v>386.49928934380313</v>
      </c>
      <c r="K63" s="36">
        <f t="shared" ca="1" si="0"/>
        <v>22.849947680657504</v>
      </c>
      <c r="L63" s="51">
        <f t="shared" ca="1" si="2"/>
        <v>0.51591136040831409</v>
      </c>
      <c r="M63" s="35" cm="1">
        <f t="array" aca="1" ref="M63" ca="1">IF(ROUND(ROUND(L63,2)-L63,4)=0,_xlfn.XLOOKUP(L63,INDIRECT($A$4&amp;"!$G$32:$G$132"),INDIRECT($A$4&amp;"!$A$32:$A$132"),0,1,1),IF(L63&lt;0,0,(ROUNDUP(L63,2)-L63)*100*_xlfn.XLOOKUP(L63,INDIRECT($A$4&amp;"!$G$32:$G$132"),INDIRECT($A$4&amp;"!$A$32:$A$132"),0,-1,-1)+(L63-ROUNDDOWN(L63,2))*100*_xlfn.XLOOKUP(L63,INDIRECT($A$4&amp;"!$G$32:$G$132"),INDIRECT($A$4&amp;"!$A$32:$A$132"),0,1,1)))</f>
        <v>0.61975036911583192</v>
      </c>
      <c r="N63" s="67">
        <f t="shared" ca="1" si="3"/>
        <v>366.06353771662924</v>
      </c>
    </row>
    <row r="64" spans="1:14" x14ac:dyDescent="0.35">
      <c r="A64" s="32">
        <f t="shared" si="4"/>
        <v>46722</v>
      </c>
      <c r="B64" s="65" cm="1">
        <f t="array" aca="1" ref="B64" ca="1">_xlfn.XLOOKUP(A64,INDIRECT($A$5&amp;"!$AJ$41:$AJ$406"),INDIRECT($A$5&amp;"!$An$41:$An$406"))*SUM($F$3:$I$3)</f>
        <v>0</v>
      </c>
      <c r="C64" s="65" cm="1">
        <f t="array" aca="1" ref="C64" ca="1">_xlfn.XLOOKUP(A64,INDIRECT($A$5&amp;"!$AJ$41:$AJ$406"),INDIRECT($A$5&amp;"!$Ak$41:$Ak$406"))*SUM($F$3:$I$3)</f>
        <v>0</v>
      </c>
      <c r="D64" s="65" cm="1">
        <f t="array" aca="1" ref="D64" ca="1">_xlfn.XLOOKUP(A64,INDIRECT($A$5&amp;"!$AJ$41:$AJ$406"),INDIRECT($A$5&amp;"!$AO$41:$AO$406"))*SUM($F$3:$I$3)</f>
        <v>45</v>
      </c>
      <c r="E64" s="34" cm="1">
        <f t="array" ref="E64">SUMPRODUCT(('PT Storengy'!$B$8:$I$372)*('PT Storengy'!$A$8:$A$372=$A64)*('PT Storengy'!$A$5:$H$5=$A$6)*('PT Storengy'!$B$7:$I$7=$A$7))</f>
        <v>0</v>
      </c>
      <c r="F64" s="36">
        <f t="shared" ca="1" si="1"/>
        <v>24.305809483955795</v>
      </c>
      <c r="G64" s="51">
        <f t="shared" ca="1" si="5"/>
        <v>0.54862353333617531</v>
      </c>
      <c r="H64" s="35" cm="1">
        <f t="array" aca="1" ref="H64" ca="1">IF(ROUND(ROUND(G64,2)-G64,4)=0,_xlfn.XLOOKUP(G64,INDIRECT($A$4&amp;"!$G$32:$G$132"),INDIRECT($A$4&amp;"!$A$32:$A$132"),0,1,1),IF(G64&lt;0,0,(ROUNDUP(G64,2)-G64)*100*_xlfn.XLOOKUP(G64,INDIRECT($A$4&amp;"!$G$32:$G$132"),INDIRECT($A$4&amp;"!$A$32:$A$132"),0,-1,-1)+(G64-ROUNDDOWN(G64,2))*100*_xlfn.XLOOKUP(G64,INDIRECT($A$4&amp;"!$G$32:$G$132"),INDIRECT($A$4&amp;"!$A$32:$A$132"),0,1,1)))</f>
        <v>0.64715344286867416</v>
      </c>
      <c r="I64" s="84">
        <f t="shared" ca="1" si="6"/>
        <v>382.24951617209393</v>
      </c>
      <c r="K64" s="36">
        <f t="shared" ca="1" si="0"/>
        <v>22.487909213735623</v>
      </c>
      <c r="L64" s="51">
        <f t="shared" ca="1" si="2"/>
        <v>0.50777661512572236</v>
      </c>
      <c r="M64" s="35" cm="1">
        <f t="array" aca="1" ref="M64" ca="1">IF(ROUND(ROUND(L64,2)-L64,4)=0,_xlfn.XLOOKUP(L64,INDIRECT($A$4&amp;"!$G$32:$G$132"),INDIRECT($A$4&amp;"!$A$32:$A$132"),0,1,1),IF(L64&lt;0,0,(ROUNDUP(L64,2)-L64)*100*_xlfn.XLOOKUP(L64,INDIRECT($A$4&amp;"!$G$32:$G$132"),INDIRECT($A$4&amp;"!$A$32:$A$132"),0,-1,-1)+(L64-ROUNDDOWN(L64,2))*100*_xlfn.XLOOKUP(L64,INDIRECT($A$4&amp;"!$G$32:$G$132"),INDIRECT($A$4&amp;"!$A$32:$A$132"),0,1,1)))</f>
        <v>0.61293587148429163</v>
      </c>
      <c r="N64" s="67">
        <f t="shared" ca="1" si="3"/>
        <v>362.03846692187994</v>
      </c>
    </row>
    <row r="65" spans="1:14" x14ac:dyDescent="0.35">
      <c r="A65" s="32">
        <f t="shared" si="4"/>
        <v>46723</v>
      </c>
      <c r="B65" s="65" cm="1">
        <f t="array" aca="1" ref="B65" ca="1">_xlfn.XLOOKUP(A65,INDIRECT($A$5&amp;"!$AJ$41:$AJ$406"),INDIRECT($A$5&amp;"!$An$41:$An$406"))*SUM($F$3:$I$3)</f>
        <v>0</v>
      </c>
      <c r="C65" s="65" cm="1">
        <f t="array" aca="1" ref="C65" ca="1">_xlfn.XLOOKUP(A65,INDIRECT($A$5&amp;"!$AJ$41:$AJ$406"),INDIRECT($A$5&amp;"!$Ak$41:$Ak$406"))*SUM($F$3:$I$3)</f>
        <v>0</v>
      </c>
      <c r="D65" s="65" cm="1">
        <f t="array" aca="1" ref="D65" ca="1">_xlfn.XLOOKUP(A65,INDIRECT($A$5&amp;"!$AJ$41:$AJ$406"),INDIRECT($A$5&amp;"!$AO$41:$AO$406"))*SUM($F$3:$I$3)</f>
        <v>45</v>
      </c>
      <c r="E65" s="34" cm="1">
        <f t="array" ref="E65">SUMPRODUCT(('PT Storengy'!$B$8:$I$372)*('PT Storengy'!$A$8:$A$372=$A65)*('PT Storengy'!$A$5:$H$5=$A$6)*('PT Storengy'!$B$7:$I$7=$A$7))</f>
        <v>0</v>
      </c>
      <c r="F65" s="36">
        <f t="shared" ca="1" si="1"/>
        <v>23.927763012351999</v>
      </c>
      <c r="G65" s="51">
        <f t="shared" ca="1" si="5"/>
        <v>0.54012909964346212</v>
      </c>
      <c r="H65" s="35" cm="1">
        <f t="array" aca="1" ref="H65" ca="1">IF(ROUND(ROUND(G65,2)-G65,4)=0,_xlfn.XLOOKUP(G65,INDIRECT($A$4&amp;"!$G$32:$G$132"),INDIRECT($A$4&amp;"!$A$32:$A$132"),0,1,1),IF(G65&lt;0,0,(ROUNDUP(G65,2)-G65)*100*_xlfn.XLOOKUP(G65,INDIRECT($A$4&amp;"!$G$32:$G$132"),INDIRECT($A$4&amp;"!$A$32:$A$132"),0,-1,-1)+(G65-ROUNDDOWN(G65,2))*100*_xlfn.XLOOKUP(G65,INDIRECT($A$4&amp;"!$G$32:$G$132"),INDIRECT($A$4&amp;"!$A$32:$A$132"),0,1,1)))</f>
        <v>0.64003763330495678</v>
      </c>
      <c r="I65" s="84">
        <f t="shared" ca="1" si="6"/>
        <v>378.04647160379716</v>
      </c>
      <c r="K65" s="36">
        <f t="shared" ca="1" si="0"/>
        <v>22.129851559731829</v>
      </c>
      <c r="L65" s="51">
        <f t="shared" ca="1" si="2"/>
        <v>0.49973131586079161</v>
      </c>
      <c r="M65" s="35" cm="1">
        <f t="array" aca="1" ref="M65" ca="1">IF(ROUND(ROUND(L65,2)-L65,4)=0,_xlfn.XLOOKUP(L65,INDIRECT($A$4&amp;"!$G$32:$G$132"),INDIRECT($A$4&amp;"!$A$32:$A$132"),0,1,1),IF(L65&lt;0,0,(ROUNDUP(L65,2)-L65)*100*_xlfn.XLOOKUP(L65,INDIRECT($A$4&amp;"!$G$32:$G$132"),INDIRECT($A$4&amp;"!$A$32:$A$132"),0,-1,-1)+(L65-ROUNDDOWN(L65,2))*100*_xlfn.XLOOKUP(L65,INDIRECT($A$4&amp;"!$G$32:$G$132"),INDIRECT($A$4&amp;"!$A$32:$A$132"),0,1,1)))</f>
        <v>0.6061963030182419</v>
      </c>
      <c r="N65" s="67">
        <f t="shared" ca="1" si="3"/>
        <v>358.05765400379278</v>
      </c>
    </row>
    <row r="66" spans="1:14" x14ac:dyDescent="0.35">
      <c r="A66" s="32">
        <f t="shared" si="4"/>
        <v>46724</v>
      </c>
      <c r="B66" s="65" cm="1">
        <f t="array" aca="1" ref="B66" ca="1">_xlfn.XLOOKUP(A66,INDIRECT($A$5&amp;"!$AJ$41:$AJ$406"),INDIRECT($A$5&amp;"!$An$41:$An$406"))*SUM($F$3:$I$3)</f>
        <v>0</v>
      </c>
      <c r="C66" s="65" cm="1">
        <f t="array" aca="1" ref="C66" ca="1">_xlfn.XLOOKUP(A66,INDIRECT($A$5&amp;"!$AJ$41:$AJ$406"),INDIRECT($A$5&amp;"!$Ak$41:$Ak$406"))*SUM($F$3:$I$3)</f>
        <v>0</v>
      </c>
      <c r="D66" s="65" cm="1">
        <f t="array" aca="1" ref="D66" ca="1">_xlfn.XLOOKUP(A66,INDIRECT($A$5&amp;"!$AJ$41:$AJ$406"),INDIRECT($A$5&amp;"!$AO$41:$AO$406"))*SUM($F$3:$I$3)</f>
        <v>45</v>
      </c>
      <c r="E66" s="34" cm="1">
        <f t="array" ref="E66">SUMPRODUCT(('PT Storengy'!$B$8:$I$372)*('PT Storengy'!$A$8:$A$372=$A66)*('PT Storengy'!$A$5:$H$5=$A$6)*('PT Storengy'!$B$7:$I$7=$A$7))</f>
        <v>0</v>
      </c>
      <c r="F66" s="36">
        <f t="shared" ca="1" si="1"/>
        <v>23.553873370519891</v>
      </c>
      <c r="G66" s="51">
        <f t="shared" ca="1" si="5"/>
        <v>0.53172806694115549</v>
      </c>
      <c r="H66" s="35" cm="1">
        <f t="array" aca="1" ref="H66" ca="1">IF(ROUND(ROUND(G66,2)-G66,4)=0,_xlfn.XLOOKUP(G66,INDIRECT($A$4&amp;"!$G$32:$G$132"),INDIRECT($A$4&amp;"!$A$32:$A$132"),0,1,1),IF(G66&lt;0,0,(ROUNDUP(G66,2)-G66)*100*_xlfn.XLOOKUP(G66,INDIRECT($A$4&amp;"!$G$32:$G$132"),INDIRECT($A$4&amp;"!$A$32:$A$132"),0,-1,-1)+(G66-ROUNDDOWN(G66,2))*100*_xlfn.XLOOKUP(G66,INDIRECT($A$4&amp;"!$G$32:$G$132"),INDIRECT($A$4&amp;"!$A$32:$A$132"),0,1,1)))</f>
        <v>0.63300006599785608</v>
      </c>
      <c r="I66" s="84">
        <f t="shared" ca="1" si="6"/>
        <v>373.88964183210783</v>
      </c>
      <c r="K66" s="36">
        <f t="shared" ca="1" si="0"/>
        <v>21.775730947409262</v>
      </c>
      <c r="L66" s="51">
        <f t="shared" ca="1" si="2"/>
        <v>0.49177447910515176</v>
      </c>
      <c r="M66" s="35" cm="1">
        <f t="array" aca="1" ref="M66" ca="1">IF(ROUND(ROUND(L66,2)-L66,4)=0,_xlfn.XLOOKUP(L66,INDIRECT($A$4&amp;"!$G$32:$G$132"),INDIRECT($A$4&amp;"!$A$32:$A$132"),0,1,1),IF(L66&lt;0,0,(ROUNDUP(L66,2)-L66)*100*_xlfn.XLOOKUP(L66,INDIRECT($A$4&amp;"!$G$32:$G$132"),INDIRECT($A$4&amp;"!$A$32:$A$132"),0,-1,-1)+(L66-ROUNDDOWN(L66,2))*100*_xlfn.XLOOKUP(L66,INDIRECT($A$4&amp;"!$G$32:$G$132"),INDIRECT($A$4&amp;"!$A$32:$A$132"),0,1,1)))</f>
        <v>0.59953083983012045</v>
      </c>
      <c r="N66" s="67">
        <f t="shared" ca="1" si="3"/>
        <v>354.12061232256764</v>
      </c>
    </row>
    <row r="67" spans="1:14" x14ac:dyDescent="0.35">
      <c r="A67" s="32">
        <f t="shared" si="4"/>
        <v>46725</v>
      </c>
      <c r="B67" s="65" cm="1">
        <f t="array" aca="1" ref="B67" ca="1">_xlfn.XLOOKUP(A67,INDIRECT($A$5&amp;"!$AJ$41:$AJ$406"),INDIRECT($A$5&amp;"!$An$41:$An$406"))*SUM($F$3:$I$3)</f>
        <v>0</v>
      </c>
      <c r="C67" s="65" cm="1">
        <f t="array" aca="1" ref="C67" ca="1">_xlfn.XLOOKUP(A67,INDIRECT($A$5&amp;"!$AJ$41:$AJ$406"),INDIRECT($A$5&amp;"!$Ak$41:$Ak$406"))*SUM($F$3:$I$3)</f>
        <v>0</v>
      </c>
      <c r="D67" s="65" cm="1">
        <f t="array" aca="1" ref="D67" ca="1">_xlfn.XLOOKUP(A67,INDIRECT($A$5&amp;"!$AJ$41:$AJ$406"),INDIRECT($A$5&amp;"!$AO$41:$AO$406"))*SUM($F$3:$I$3)</f>
        <v>45</v>
      </c>
      <c r="E67" s="34" cm="1">
        <f t="array" ref="E67">SUMPRODUCT(('PT Storengy'!$B$8:$I$372)*('PT Storengy'!$A$8:$A$372=$A67)*('PT Storengy'!$A$5:$H$5=$A$6)*('PT Storengy'!$B$7:$I$7=$A$7))</f>
        <v>0</v>
      </c>
      <c r="F67" s="36">
        <f t="shared" ca="1" si="1"/>
        <v>23.184094851820081</v>
      </c>
      <c r="G67" s="51">
        <f t="shared" ca="1" si="5"/>
        <v>0.52341940823377542</v>
      </c>
      <c r="H67" s="35" cm="1">
        <f t="array" aca="1" ref="H67" ca="1">IF(ROUND(ROUND(G67,2)-G67,4)=0,_xlfn.XLOOKUP(G67,INDIRECT($A$4&amp;"!$G$32:$G$132"),INDIRECT($A$4&amp;"!$A$32:$A$132"),0,1,1),IF(G67&lt;0,0,(ROUNDUP(G67,2)-G67)*100*_xlfn.XLOOKUP(G67,INDIRECT($A$4&amp;"!$G$32:$G$132"),INDIRECT($A$4&amp;"!$A$32:$A$132"),0,-1,-1)+(G67-ROUNDDOWN(G67,2))*100*_xlfn.XLOOKUP(G67,INDIRECT($A$4&amp;"!$G$32:$G$132"),INDIRECT($A$4&amp;"!$A$32:$A$132"),0,1,1)))</f>
        <v>0.62603988063054239</v>
      </c>
      <c r="I67" s="84">
        <f t="shared" ca="1" si="6"/>
        <v>369.77851869980975</v>
      </c>
      <c r="K67" s="36">
        <f t="shared" ca="1" si="0"/>
        <v>21.425504086819984</v>
      </c>
      <c r="L67" s="51">
        <f t="shared" ca="1" si="2"/>
        <v>0.48390513216465025</v>
      </c>
      <c r="M67" s="35" cm="1">
        <f t="array" aca="1" ref="M67" ca="1">IF(ROUND(ROUND(L67,2)-L67,4)=0,_xlfn.XLOOKUP(L67,INDIRECT($A$4&amp;"!$G$32:$G$132"),INDIRECT($A$4&amp;"!$A$32:$A$132"),0,1,1),IF(L67&lt;0,0,(ROUNDUP(L67,2)-L67)*100*_xlfn.XLOOKUP(L67,INDIRECT($A$4&amp;"!$G$32:$G$132"),INDIRECT($A$4&amp;"!$A$32:$A$132"),0,-1,-1)+(L67-ROUNDDOWN(L67,2))*100*_xlfn.XLOOKUP(L67,INDIRECT($A$4&amp;"!$G$32:$G$132"),INDIRECT($A$4&amp;"!$A$32:$A$132"),0,1,1)))</f>
        <v>0.59293866709146381</v>
      </c>
      <c r="N67" s="67">
        <f t="shared" ca="1" si="3"/>
        <v>350.22686058927786</v>
      </c>
    </row>
    <row r="68" spans="1:14" x14ac:dyDescent="0.35">
      <c r="A68" s="32">
        <f t="shared" si="4"/>
        <v>46726</v>
      </c>
      <c r="B68" s="65" cm="1">
        <f t="array" aca="1" ref="B68" ca="1">_xlfn.XLOOKUP(A68,INDIRECT($A$5&amp;"!$AJ$41:$AJ$406"),INDIRECT($A$5&amp;"!$An$41:$An$406"))*SUM($F$3:$I$3)</f>
        <v>0</v>
      </c>
      <c r="C68" s="65" cm="1">
        <f t="array" aca="1" ref="C68" ca="1">_xlfn.XLOOKUP(A68,INDIRECT($A$5&amp;"!$AJ$41:$AJ$406"),INDIRECT($A$5&amp;"!$Ak$41:$Ak$406"))*SUM($F$3:$I$3)</f>
        <v>0</v>
      </c>
      <c r="D68" s="65" cm="1">
        <f t="array" aca="1" ref="D68" ca="1">_xlfn.XLOOKUP(A68,INDIRECT($A$5&amp;"!$AJ$41:$AJ$406"),INDIRECT($A$5&amp;"!$AO$41:$AO$406"))*SUM($F$3:$I$3)</f>
        <v>45</v>
      </c>
      <c r="E68" s="34" cm="1">
        <f t="array" ref="E68">SUMPRODUCT(('PT Storengy'!$B$8:$I$372)*('PT Storengy'!$A$8:$A$372=$A68)*('PT Storengy'!$A$5:$H$5=$A$6)*('PT Storengy'!$B$7:$I$7=$A$7))</f>
        <v>0</v>
      </c>
      <c r="F68" s="36">
        <f t="shared" ca="1" si="1"/>
        <v>22.818382252182925</v>
      </c>
      <c r="G68" s="51">
        <f t="shared" ca="1" si="5"/>
        <v>0.51520210781822406</v>
      </c>
      <c r="H68" s="35" cm="1">
        <f t="array" aca="1" ref="H68" ca="1">IF(ROUND(ROUND(G68,2)-G68,4)=0,_xlfn.XLOOKUP(G68,INDIRECT($A$4&amp;"!$G$32:$G$132"),INDIRECT($A$4&amp;"!$A$32:$A$132"),0,1,1),IF(G68&lt;0,0,(ROUNDUP(G68,2)-G68)*100*_xlfn.XLOOKUP(G68,INDIRECT($A$4&amp;"!$G$32:$G$132"),INDIRECT($A$4&amp;"!$A$32:$A$132"),0,-1,-1)+(G68-ROUNDDOWN(G68,2))*100*_xlfn.XLOOKUP(G68,INDIRECT($A$4&amp;"!$G$32:$G$132"),INDIRECT($A$4&amp;"!$A$32:$A$132"),0,1,1)))</f>
        <v>0.61915622634584555</v>
      </c>
      <c r="I68" s="84">
        <f t="shared" ca="1" si="6"/>
        <v>365.71259963715664</v>
      </c>
      <c r="K68" s="36">
        <f t="shared" ca="1" si="0"/>
        <v>21.07912816401295</v>
      </c>
      <c r="L68" s="51">
        <f t="shared" ca="1" si="2"/>
        <v>0.47612231304044411</v>
      </c>
      <c r="M68" s="35" cm="1">
        <f t="array" aca="1" ref="M68" ca="1">IF(ROUND(ROUND(L68,2)-L68,4)=0,_xlfn.XLOOKUP(L68,INDIRECT($A$4&amp;"!$G$32:$G$132"),INDIRECT($A$4&amp;"!$A$32:$A$132"),0,1,1),IF(L68&lt;0,0,(ROUNDUP(L68,2)-L68)*100*_xlfn.XLOOKUP(L68,INDIRECT($A$4&amp;"!$G$32:$G$132"),INDIRECT($A$4&amp;"!$A$32:$A$132"),0,-1,-1)+(L68-ROUNDDOWN(L68,2))*100*_xlfn.XLOOKUP(L68,INDIRECT($A$4&amp;"!$G$32:$G$132"),INDIRECT($A$4&amp;"!$A$32:$A$132"),0,1,1)))</f>
        <v>0.58641897893329786</v>
      </c>
      <c r="N68" s="67">
        <f t="shared" ca="1" si="3"/>
        <v>346.37592280703444</v>
      </c>
    </row>
    <row r="69" spans="1:14" x14ac:dyDescent="0.35">
      <c r="A69" s="32">
        <f t="shared" si="4"/>
        <v>46727</v>
      </c>
      <c r="B69" s="65" cm="1">
        <f t="array" aca="1" ref="B69" ca="1">_xlfn.XLOOKUP(A69,INDIRECT($A$5&amp;"!$AJ$41:$AJ$406"),INDIRECT($A$5&amp;"!$An$41:$An$406"))*SUM($F$3:$I$3)</f>
        <v>0</v>
      </c>
      <c r="C69" s="65" cm="1">
        <f t="array" aca="1" ref="C69" ca="1">_xlfn.XLOOKUP(A69,INDIRECT($A$5&amp;"!$AJ$41:$AJ$406"),INDIRECT($A$5&amp;"!$Ak$41:$Ak$406"))*SUM($F$3:$I$3)</f>
        <v>0</v>
      </c>
      <c r="D69" s="65" cm="1">
        <f t="array" aca="1" ref="D69" ca="1">_xlfn.XLOOKUP(A69,INDIRECT($A$5&amp;"!$AJ$41:$AJ$406"),INDIRECT($A$5&amp;"!$AO$41:$AO$406"))*SUM($F$3:$I$3)</f>
        <v>45</v>
      </c>
      <c r="E69" s="34" cm="1">
        <f t="array" ref="E69">SUMPRODUCT(('PT Storengy'!$B$8:$I$372)*('PT Storengy'!$A$8:$A$372=$A69)*('PT Storengy'!$A$5:$H$5=$A$6)*('PT Storengy'!$B$7:$I$7=$A$7))</f>
        <v>0</v>
      </c>
      <c r="F69" s="36">
        <f t="shared" ca="1" si="1"/>
        <v>22.456690864582491</v>
      </c>
      <c r="G69" s="51">
        <f t="shared" ca="1" si="5"/>
        <v>0.50707516115962059</v>
      </c>
      <c r="H69" s="35" cm="1">
        <f t="array" aca="1" ref="H69" ca="1">IF(ROUND(ROUND(G69,2)-G69,4)=0,_xlfn.XLOOKUP(G69,INDIRECT($A$4&amp;"!$G$32:$G$132"),INDIRECT($A$4&amp;"!$A$32:$A$132"),0,1,1),IF(G69&lt;0,0,(ROUNDUP(G69,2)-G69)*100*_xlfn.XLOOKUP(G69,INDIRECT($A$4&amp;"!$G$32:$G$132"),INDIRECT($A$4&amp;"!$A$32:$A$132"),0,-1,-1)+(G69-ROUNDDOWN(G69,2))*100*_xlfn.XLOOKUP(G69,INDIRECT($A$4&amp;"!$G$32:$G$132"),INDIRECT($A$4&amp;"!$A$32:$A$132"),0,1,1)))</f>
        <v>0.61234826164223988</v>
      </c>
      <c r="I69" s="84">
        <f t="shared" ca="1" si="6"/>
        <v>361.69138760043404</v>
      </c>
      <c r="K69" s="36">
        <f t="shared" ca="1" si="0"/>
        <v>20.736560835800152</v>
      </c>
      <c r="L69" s="51">
        <f t="shared" ca="1" si="2"/>
        <v>0.46842507031139891</v>
      </c>
      <c r="M69" s="35" cm="1">
        <f t="array" aca="1" ref="M69" ca="1">IF(ROUND(ROUND(L69,2)-L69,4)=0,_xlfn.XLOOKUP(L69,INDIRECT($A$4&amp;"!$G$32:$G$132"),INDIRECT($A$4&amp;"!$A$32:$A$132"),0,1,1),IF(L69&lt;0,0,(ROUNDUP(L69,2)-L69)*100*_xlfn.XLOOKUP(L69,INDIRECT($A$4&amp;"!$G$32:$G$132"),INDIRECT($A$4&amp;"!$A$32:$A$132"),0,-1,-1)+(L69-ROUNDDOWN(L69,2))*100*_xlfn.XLOOKUP(L69,INDIRECT($A$4&amp;"!$G$32:$G$132"),INDIRECT($A$4&amp;"!$A$32:$A$132"),0,1,1)))</f>
        <v>0.57997097834762279</v>
      </c>
      <c r="N69" s="67">
        <f t="shared" ca="1" si="3"/>
        <v>342.56732821279718</v>
      </c>
    </row>
    <row r="70" spans="1:14" x14ac:dyDescent="0.35">
      <c r="A70" s="32">
        <f t="shared" si="4"/>
        <v>46728</v>
      </c>
      <c r="B70" s="65" cm="1">
        <f t="array" aca="1" ref="B70" ca="1">_xlfn.XLOOKUP(A70,INDIRECT($A$5&amp;"!$AJ$41:$AJ$406"),INDIRECT($A$5&amp;"!$An$41:$An$406"))*SUM($F$3:$I$3)</f>
        <v>0</v>
      </c>
      <c r="C70" s="65" cm="1">
        <f t="array" aca="1" ref="C70" ca="1">_xlfn.XLOOKUP(A70,INDIRECT($A$5&amp;"!$AJ$41:$AJ$406"),INDIRECT($A$5&amp;"!$Ak$41:$Ak$406"))*SUM($F$3:$I$3)</f>
        <v>0</v>
      </c>
      <c r="D70" s="65" cm="1">
        <f t="array" aca="1" ref="D70" ca="1">_xlfn.XLOOKUP(A70,INDIRECT($A$5&amp;"!$AJ$41:$AJ$406"),INDIRECT($A$5&amp;"!$AO$41:$AO$406"))*SUM($F$3:$I$3)</f>
        <v>45</v>
      </c>
      <c r="E70" s="34" cm="1">
        <f t="array" ref="E70">SUMPRODUCT(('PT Storengy'!$B$8:$I$372)*('PT Storengy'!$A$8:$A$372=$A70)*('PT Storengy'!$A$5:$H$5=$A$6)*('PT Storengy'!$B$7:$I$7=$A$7))</f>
        <v>0</v>
      </c>
      <c r="F70" s="36">
        <f t="shared" ca="1" si="1"/>
        <v>22.098976473571295</v>
      </c>
      <c r="G70" s="51">
        <f t="shared" ca="1" si="5"/>
        <v>0.4990375747684998</v>
      </c>
      <c r="H70" s="35" cm="1">
        <f t="array" aca="1" ref="H70" ca="1">IF(ROUND(ROUND(G70,2)-G70,4)=0,_xlfn.XLOOKUP(G70,INDIRECT($A$4&amp;"!$G$32:$G$132"),INDIRECT($A$4&amp;"!$A$32:$A$132"),0,1,1),IF(G70&lt;0,0,(ROUNDUP(G70,2)-G70)*100*_xlfn.XLOOKUP(G70,INDIRECT($A$4&amp;"!$G$32:$G$132"),INDIRECT($A$4&amp;"!$A$32:$A$132"),0,-1,-1)+(G70-ROUNDDOWN(G70,2))*100*_xlfn.XLOOKUP(G70,INDIRECT($A$4&amp;"!$G$32:$G$132"),INDIRECT($A$4&amp;"!$A$32:$A$132"),0,1,1)))</f>
        <v>0.60561515427097368</v>
      </c>
      <c r="I70" s="84">
        <f t="shared" ca="1" si="6"/>
        <v>357.71439101119773</v>
      </c>
      <c r="K70" s="36">
        <f t="shared" ca="1" si="0"/>
        <v>20.397760224580328</v>
      </c>
      <c r="L70" s="51">
        <f t="shared" ca="1" si="2"/>
        <v>0.46081246301778117</v>
      </c>
      <c r="M70" s="35" cm="1">
        <f t="array" aca="1" ref="M70" ca="1">IF(ROUND(ROUND(L70,2)-L70,4)=0,_xlfn.XLOOKUP(L70,INDIRECT($A$4&amp;"!$G$32:$G$132"),INDIRECT($A$4&amp;"!$A$32:$A$132"),0,1,1),IF(L70&lt;0,0,(ROUNDUP(L70,2)-L70)*100*_xlfn.XLOOKUP(L70,INDIRECT($A$4&amp;"!$G$32:$G$132"),INDIRECT($A$4&amp;"!$A$32:$A$132"),0,-1,-1)+(L70-ROUNDDOWN(L70,2))*100*_xlfn.XLOOKUP(L70,INDIRECT($A$4&amp;"!$G$32:$G$132"),INDIRECT($A$4&amp;"!$A$32:$A$132"),0,1,1)))</f>
        <v>0.573593877089982</v>
      </c>
      <c r="N70" s="67">
        <f t="shared" ca="1" si="3"/>
        <v>338.80061121982538</v>
      </c>
    </row>
    <row r="71" spans="1:14" x14ac:dyDescent="0.35">
      <c r="A71" s="32">
        <f t="shared" si="4"/>
        <v>46729</v>
      </c>
      <c r="B71" s="65" cm="1">
        <f t="array" aca="1" ref="B71" ca="1">_xlfn.XLOOKUP(A71,INDIRECT($A$5&amp;"!$AJ$41:$AJ$406"),INDIRECT($A$5&amp;"!$An$41:$An$406"))*SUM($F$3:$I$3)</f>
        <v>0</v>
      </c>
      <c r="C71" s="65" cm="1">
        <f t="array" aca="1" ref="C71" ca="1">_xlfn.XLOOKUP(A71,INDIRECT($A$5&amp;"!$AJ$41:$AJ$406"),INDIRECT($A$5&amp;"!$Ak$41:$Ak$406"))*SUM($F$3:$I$3)</f>
        <v>0</v>
      </c>
      <c r="D71" s="65" cm="1">
        <f t="array" aca="1" ref="D71" ca="1">_xlfn.XLOOKUP(A71,INDIRECT($A$5&amp;"!$AJ$41:$AJ$406"),INDIRECT($A$5&amp;"!$AO$41:$AO$406"))*SUM($F$3:$I$3)</f>
        <v>45</v>
      </c>
      <c r="E71" s="34" cm="1">
        <f t="array" ref="E71">SUMPRODUCT(('PT Storengy'!$B$8:$I$372)*('PT Storengy'!$A$8:$A$372=$A71)*('PT Storengy'!$A$5:$H$5=$A$6)*('PT Storengy'!$B$7:$I$7=$A$7))</f>
        <v>0</v>
      </c>
      <c r="F71" s="36">
        <f t="shared" ca="1" si="1"/>
        <v>21.745195349875114</v>
      </c>
      <c r="G71" s="51">
        <f t="shared" ca="1" si="5"/>
        <v>0.49108836607936213</v>
      </c>
      <c r="H71" s="35" cm="1">
        <f t="array" aca="1" ref="H71" ca="1">IF(ROUND(ROUND(G71,2)-G71,4)=0,_xlfn.XLOOKUP(G71,INDIRECT($A$4&amp;"!$G$32:$G$132"),INDIRECT($A$4&amp;"!$A$32:$A$132"),0,1,1),IF(G71&lt;0,0,(ROUNDUP(G71,2)-G71)*100*_xlfn.XLOOKUP(G71,INDIRECT($A$4&amp;"!$G$32:$G$132"),INDIRECT($A$4&amp;"!$A$32:$A$132"),0,-1,-1)+(G71-ROUNDDOWN(G71,2))*100*_xlfn.XLOOKUP(G71,INDIRECT($A$4&amp;"!$G$32:$G$132"),INDIRECT($A$4&amp;"!$A$32:$A$132"),0,1,1)))</f>
        <v>0.59895608113432963</v>
      </c>
      <c r="I71" s="84">
        <f t="shared" ca="1" si="6"/>
        <v>353.78112369617963</v>
      </c>
      <c r="K71" s="36">
        <f t="shared" ca="1" si="0"/>
        <v>20.062684913219567</v>
      </c>
      <c r="L71" s="51">
        <f t="shared" ca="1" si="2"/>
        <v>0.45328356054622948</v>
      </c>
      <c r="M71" s="35" cm="1">
        <f t="array" aca="1" ref="M71" ca="1">IF(ROUND(ROUND(L71,2)-L71,4)=0,_xlfn.XLOOKUP(L71,INDIRECT($A$4&amp;"!$G$32:$G$132"),INDIRECT($A$4&amp;"!$A$32:$A$132"),0,1,1),IF(L71&lt;0,0,(ROUNDUP(L71,2)-L71)*100*_xlfn.XLOOKUP(L71,INDIRECT($A$4&amp;"!$G$32:$G$132"),INDIRECT($A$4&amp;"!$A$32:$A$132"),0,-1,-1)+(L71-ROUNDDOWN(L71,2))*100*_xlfn.XLOOKUP(L71,INDIRECT($A$4&amp;"!$G$32:$G$132"),INDIRECT($A$4&amp;"!$A$32:$A$132"),0,1,1)))</f>
        <v>0.56728689558310186</v>
      </c>
      <c r="N71" s="67">
        <f t="shared" ca="1" si="3"/>
        <v>335.07531136076165</v>
      </c>
    </row>
    <row r="72" spans="1:14" x14ac:dyDescent="0.35">
      <c r="A72" s="32">
        <f t="shared" si="4"/>
        <v>46730</v>
      </c>
      <c r="B72" s="65" cm="1">
        <f t="array" aca="1" ref="B72" ca="1">_xlfn.XLOOKUP(A72,INDIRECT($A$5&amp;"!$AJ$41:$AJ$406"),INDIRECT($A$5&amp;"!$An$41:$An$406"))*SUM($F$3:$I$3)</f>
        <v>0</v>
      </c>
      <c r="C72" s="65" cm="1">
        <f t="array" aca="1" ref="C72" ca="1">_xlfn.XLOOKUP(A72,INDIRECT($A$5&amp;"!$AJ$41:$AJ$406"),INDIRECT($A$5&amp;"!$Ak$41:$Ak$406"))*SUM($F$3:$I$3)</f>
        <v>0</v>
      </c>
      <c r="D72" s="65" cm="1">
        <f t="array" aca="1" ref="D72" ca="1">_xlfn.XLOOKUP(A72,INDIRECT($A$5&amp;"!$AJ$41:$AJ$406"),INDIRECT($A$5&amp;"!$AO$41:$AO$406"))*SUM($F$3:$I$3)</f>
        <v>45</v>
      </c>
      <c r="E72" s="34" cm="1">
        <f t="array" ref="E72">SUMPRODUCT(('PT Storengy'!$B$8:$I$372)*('PT Storengy'!$A$8:$A$372=$A72)*('PT Storengy'!$A$5:$H$5=$A$6)*('PT Storengy'!$B$7:$I$7=$A$7))</f>
        <v>0</v>
      </c>
      <c r="F72" s="36">
        <f t="shared" ca="1" si="1"/>
        <v>21.39530424504726</v>
      </c>
      <c r="G72" s="51">
        <f t="shared" ca="1" si="5"/>
        <v>0.48322656333055808</v>
      </c>
      <c r="H72" s="35" cm="1">
        <f t="array" aca="1" ref="H72" ca="1">IF(ROUND(ROUND(G72,2)-G72,4)=0,_xlfn.XLOOKUP(G72,INDIRECT($A$4&amp;"!$G$32:$G$132"),INDIRECT($A$4&amp;"!$A$32:$A$132"),0,1,1),IF(G72&lt;0,0,(ROUNDUP(G72,2)-G72)*100*_xlfn.XLOOKUP(G72,INDIRECT($A$4&amp;"!$G$32:$G$132"),INDIRECT($A$4&amp;"!$A$32:$A$132"),0,-1,-1)+(G72-ROUNDDOWN(G72,2))*100*_xlfn.XLOOKUP(G72,INDIRECT($A$4&amp;"!$G$32:$G$132"),INDIRECT($A$4&amp;"!$A$32:$A$132"),0,1,1)))</f>
        <v>0.59237022818500495</v>
      </c>
      <c r="I72" s="84">
        <f t="shared" ca="1" si="6"/>
        <v>349.89110482785577</v>
      </c>
      <c r="K72" s="36">
        <f t="shared" ca="1" si="0"/>
        <v>19.731336426705166</v>
      </c>
      <c r="L72" s="51">
        <f t="shared" ca="1" si="2"/>
        <v>0.44583744251599039</v>
      </c>
      <c r="M72" s="35" cm="1">
        <f t="array" aca="1" ref="M72" ca="1">IF(ROUND(ROUND(L72,2)-L72,4)=0,_xlfn.XLOOKUP(L72,INDIRECT($A$4&amp;"!$G$32:$G$132"),INDIRECT($A$4&amp;"!$A$32:$A$132"),0,1,1),IF(L72&lt;0,0,(ROUNDUP(L72,2)-L72)*100*_xlfn.XLOOKUP(L72,INDIRECT($A$4&amp;"!$G$32:$G$132"),INDIRECT($A$4&amp;"!$A$32:$A$132"),0,-1,-1)+(L72-ROUNDDOWN(L72,2))*100*_xlfn.XLOOKUP(L72,INDIRECT($A$4&amp;"!$G$32:$G$132"),INDIRECT($A$4&amp;"!$A$32:$A$132"),0,1,1)))</f>
        <v>0.56097733225272906</v>
      </c>
      <c r="N72" s="67">
        <f t="shared" ca="1" si="3"/>
        <v>331.34848651439887</v>
      </c>
    </row>
    <row r="73" spans="1:14" x14ac:dyDescent="0.35">
      <c r="A73" s="32">
        <f t="shared" si="4"/>
        <v>46731</v>
      </c>
      <c r="B73" s="65" cm="1">
        <f t="array" aca="1" ref="B73" ca="1">_xlfn.XLOOKUP(A73,INDIRECT($A$5&amp;"!$AJ$41:$AJ$406"),INDIRECT($A$5&amp;"!$An$41:$An$406"))*SUM($F$3:$I$3)</f>
        <v>0</v>
      </c>
      <c r="C73" s="65" cm="1">
        <f t="array" aca="1" ref="C73" ca="1">_xlfn.XLOOKUP(A73,INDIRECT($A$5&amp;"!$AJ$41:$AJ$406"),INDIRECT($A$5&amp;"!$Ak$41:$Ak$406"))*SUM($F$3:$I$3)</f>
        <v>0</v>
      </c>
      <c r="D73" s="65" cm="1">
        <f t="array" aca="1" ref="D73" ca="1">_xlfn.XLOOKUP(A73,INDIRECT($A$5&amp;"!$AJ$41:$AJ$406"),INDIRECT($A$5&amp;"!$AO$41:$AO$406"))*SUM($F$3:$I$3)</f>
        <v>45</v>
      </c>
      <c r="E73" s="34" cm="1">
        <f t="array" ref="E73">SUMPRODUCT(('PT Storengy'!$B$8:$I$372)*('PT Storengy'!$A$8:$A$372=$A73)*('PT Storengy'!$A$5:$H$5=$A$6)*('PT Storengy'!$B$7:$I$7=$A$7))</f>
        <v>0</v>
      </c>
      <c r="F73" s="36">
        <f t="shared" ca="1" si="1"/>
        <v>21.049260386181594</v>
      </c>
      <c r="G73" s="51">
        <f t="shared" ca="1" si="5"/>
        <v>0.47545120544549468</v>
      </c>
      <c r="H73" s="35" cm="1">
        <f t="array" aca="1" ref="H73" ca="1">IF(ROUND(ROUND(G73,2)-G73,4)=0,_xlfn.XLOOKUP(G73,INDIRECT($A$4&amp;"!$G$32:$G$132"),INDIRECT($A$4&amp;"!$A$32:$A$132"),0,1,1),IF(G73&lt;0,0,(ROUNDUP(G73,2)-G73)*100*_xlfn.XLOOKUP(G73,INDIRECT($A$4&amp;"!$G$32:$G$132"),INDIRECT($A$4&amp;"!$A$32:$A$132"),0,-1,-1)+(G73-ROUNDDOWN(G73,2))*100*_xlfn.XLOOKUP(G73,INDIRECT($A$4&amp;"!$G$32:$G$132"),INDIRECT($A$4&amp;"!$A$32:$A$132"),0,1,1)))</f>
        <v>0.58585679032659654</v>
      </c>
      <c r="I73" s="84">
        <f t="shared" ca="1" si="6"/>
        <v>346.04385886566615</v>
      </c>
      <c r="K73" s="36">
        <f t="shared" ca="1" si="0"/>
        <v>19.403706456125132</v>
      </c>
      <c r="L73" s="51">
        <f t="shared" ca="1" si="2"/>
        <v>0.43847414281567038</v>
      </c>
      <c r="M73" s="35" cm="1">
        <f t="array" aca="1" ref="M73" ca="1">IF(ROUND(ROUND(L73,2)-L73,4)=0,_xlfn.XLOOKUP(L73,INDIRECT($A$4&amp;"!$G$32:$G$132"),INDIRECT($A$4&amp;"!$A$32:$A$132"),0,1,1),IF(L73&lt;0,0,(ROUNDUP(L73,2)-L73)*100*_xlfn.XLOOKUP(L73,INDIRECT($A$4&amp;"!$G$32:$G$132"),INDIRECT($A$4&amp;"!$A$32:$A$132"),0,-1,-1)+(L73-ROUNDDOWN(L73,2))*100*_xlfn.XLOOKUP(L73,INDIRECT($A$4&amp;"!$G$32:$G$132"),INDIRECT($A$4&amp;"!$A$32:$A$132"),0,1,1)))</f>
        <v>0.55468183601931453</v>
      </c>
      <c r="N73" s="67">
        <f t="shared" ca="1" si="3"/>
        <v>327.62997058003447</v>
      </c>
    </row>
    <row r="74" spans="1:14" x14ac:dyDescent="0.35">
      <c r="A74" s="32">
        <f t="shared" si="4"/>
        <v>46732</v>
      </c>
      <c r="B74" s="65" cm="1">
        <f t="array" aca="1" ref="B74" ca="1">_xlfn.XLOOKUP(A74,INDIRECT($A$5&amp;"!$AJ$41:$AJ$406"),INDIRECT($A$5&amp;"!$An$41:$An$406"))*SUM($F$3:$I$3)</f>
        <v>0</v>
      </c>
      <c r="C74" s="65" cm="1">
        <f t="array" aca="1" ref="C74" ca="1">_xlfn.XLOOKUP(A74,INDIRECT($A$5&amp;"!$AJ$41:$AJ$406"),INDIRECT($A$5&amp;"!$Ak$41:$Ak$406"))*SUM($F$3:$I$3)</f>
        <v>0</v>
      </c>
      <c r="D74" s="65" cm="1">
        <f t="array" aca="1" ref="D74" ca="1">_xlfn.XLOOKUP(A74,INDIRECT($A$5&amp;"!$AJ$41:$AJ$406"),INDIRECT($A$5&amp;"!$AO$41:$AO$406"))*SUM($F$3:$I$3)</f>
        <v>45</v>
      </c>
      <c r="E74" s="34" cm="1">
        <f t="array" ref="E74">SUMPRODUCT(('PT Storengy'!$B$8:$I$372)*('PT Storengy'!$A$8:$A$372=$A74)*('PT Storengy'!$A$5:$H$5=$A$6)*('PT Storengy'!$B$7:$I$7=$A$7))</f>
        <v>0</v>
      </c>
      <c r="F74" s="36">
        <f t="shared" ca="1" si="1"/>
        <v>20.707021470683713</v>
      </c>
      <c r="G74" s="51">
        <f t="shared" ca="1" si="5"/>
        <v>0.46776134191514651</v>
      </c>
      <c r="H74" s="35" cm="1">
        <f t="array" aca="1" ref="H74" ca="1">IF(ROUND(ROUND(G74,2)-G74,4)=0,_xlfn.XLOOKUP(G74,INDIRECT($A$4&amp;"!$G$32:$G$132"),INDIRECT($A$4&amp;"!$A$32:$A$132"),0,1,1),IF(G74&lt;0,0,(ROUNDUP(G74,2)-G74)*100*_xlfn.XLOOKUP(G74,INDIRECT($A$4&amp;"!$G$32:$G$132"),INDIRECT($A$4&amp;"!$A$32:$A$132"),0,-1,-1)+(G74-ROUNDDOWN(G74,2))*100*_xlfn.XLOOKUP(G74,INDIRECT($A$4&amp;"!$G$32:$G$132"),INDIRECT($A$4&amp;"!$A$32:$A$132"),0,1,1)))</f>
        <v>0.57941497131518038</v>
      </c>
      <c r="I74" s="84">
        <f t="shared" ca="1" si="6"/>
        <v>342.23891549788169</v>
      </c>
      <c r="K74" s="36">
        <f t="shared" ca="1" si="0"/>
        <v>19.079753270910839</v>
      </c>
      <c r="L74" s="51">
        <f t="shared" ca="1" si="2"/>
        <v>0.4311934768027807</v>
      </c>
      <c r="M74" s="35" cm="1">
        <f t="array" aca="1" ref="M74" ca="1">IF(ROUND(ROUND(L74,2)-L74,4)=0,_xlfn.XLOOKUP(L74,INDIRECT($A$4&amp;"!$G$32:$G$132"),INDIRECT($A$4&amp;"!$A$32:$A$132"),0,1,1),IF(L74&lt;0,0,(ROUNDUP(L74,2)-L74)*100*_xlfn.XLOOKUP(L74,INDIRECT($A$4&amp;"!$G$32:$G$132"),INDIRECT($A$4&amp;"!$A$32:$A$132"),0,-1,-1)+(L74-ROUNDDOWN(L74,2))*100*_xlfn.XLOOKUP(L74,INDIRECT($A$4&amp;"!$G$32:$G$132"),INDIRECT($A$4&amp;"!$A$32:$A$132"),0,1,1)))</f>
        <v>0.54845699018574023</v>
      </c>
      <c r="N74" s="67">
        <f t="shared" ca="1" si="3"/>
        <v>323.95318521429158</v>
      </c>
    </row>
    <row r="75" spans="1:14" x14ac:dyDescent="0.35">
      <c r="A75" s="32">
        <f t="shared" si="4"/>
        <v>46733</v>
      </c>
      <c r="B75" s="65" cm="1">
        <f t="array" aca="1" ref="B75" ca="1">_xlfn.XLOOKUP(A75,INDIRECT($A$5&amp;"!$AJ$41:$AJ$406"),INDIRECT($A$5&amp;"!$An$41:$An$406"))*SUM($F$3:$I$3)</f>
        <v>0</v>
      </c>
      <c r="C75" s="65" cm="1">
        <f t="array" aca="1" ref="C75" ca="1">_xlfn.XLOOKUP(A75,INDIRECT($A$5&amp;"!$AJ$41:$AJ$406"),INDIRECT($A$5&amp;"!$Ak$41:$Ak$406"))*SUM($F$3:$I$3)</f>
        <v>0</v>
      </c>
      <c r="D75" s="65" cm="1">
        <f t="array" aca="1" ref="D75" ca="1">_xlfn.XLOOKUP(A75,INDIRECT($A$5&amp;"!$AJ$41:$AJ$406"),INDIRECT($A$5&amp;"!$AO$41:$AO$406"))*SUM($F$3:$I$3)</f>
        <v>45</v>
      </c>
      <c r="E75" s="34" cm="1">
        <f t="array" ref="E75">SUMPRODUCT(('PT Storengy'!$B$8:$I$372)*('PT Storengy'!$A$8:$A$372=$A75)*('PT Storengy'!$A$5:$H$5=$A$6)*('PT Storengy'!$B$7:$I$7=$A$7))</f>
        <v>0</v>
      </c>
      <c r="F75" s="36">
        <f t="shared" ca="1" si="1"/>
        <v>20.368545661099603</v>
      </c>
      <c r="G75" s="51">
        <f t="shared" ca="1" si="5"/>
        <v>0.46015603268186028</v>
      </c>
      <c r="H75" s="35" cm="1">
        <f t="array" aca="1" ref="H75" ca="1">IF(ROUND(ROUND(G75,2)-G75,4)=0,_xlfn.XLOOKUP(G75,INDIRECT($A$4&amp;"!$G$32:$G$132"),INDIRECT($A$4&amp;"!$A$32:$A$132"),0,1,1),IF(G75&lt;0,0,(ROUNDUP(G75,2)-G75)*100*_xlfn.XLOOKUP(G75,INDIRECT($A$4&amp;"!$G$32:$G$132"),INDIRECT($A$4&amp;"!$A$32:$A$132"),0,-1,-1)+(G75-ROUNDDOWN(G75,2))*100*_xlfn.XLOOKUP(G75,INDIRECT($A$4&amp;"!$G$32:$G$132"),INDIRECT($A$4&amp;"!$A$32:$A$132"),0,1,1)))</f>
        <v>0.5730439836619754</v>
      </c>
      <c r="I75" s="84">
        <f t="shared" ca="1" si="6"/>
        <v>338.47580958411129</v>
      </c>
      <c r="K75" s="36">
        <f t="shared" ca="1" si="0"/>
        <v>18.759435608809628</v>
      </c>
      <c r="L75" s="51">
        <f t="shared" ca="1" si="2"/>
        <v>0.423994517131352</v>
      </c>
      <c r="M75" s="35" cm="1">
        <f t="array" aca="1" ref="M75" ca="1">IF(ROUND(ROUND(L75,2)-L75,4)=0,_xlfn.XLOOKUP(L75,INDIRECT($A$4&amp;"!$G$32:$G$132"),INDIRECT($A$4&amp;"!$A$32:$A$132"),0,1,1),IF(L75&lt;0,0,(ROUNDUP(L75,2)-L75)*100*_xlfn.XLOOKUP(L75,INDIRECT($A$4&amp;"!$G$32:$G$132"),INDIRECT($A$4&amp;"!$A$32:$A$132"),0,-1,-1)+(L75-ROUNDDOWN(L75,2))*100*_xlfn.XLOOKUP(L75,INDIRECT($A$4&amp;"!$G$32:$G$132"),INDIRECT($A$4&amp;"!$A$32:$A$132"),0,1,1)))</f>
        <v>0.54230200188694633</v>
      </c>
      <c r="N75" s="67">
        <f t="shared" ca="1" si="3"/>
        <v>320.31766210121083</v>
      </c>
    </row>
    <row r="76" spans="1:14" x14ac:dyDescent="0.35">
      <c r="A76" s="32">
        <f t="shared" si="4"/>
        <v>46734</v>
      </c>
      <c r="B76" s="65" cm="1">
        <f t="array" aca="1" ref="B76" ca="1">_xlfn.XLOOKUP(A76,INDIRECT($A$5&amp;"!$AJ$41:$AJ$406"),INDIRECT($A$5&amp;"!$An$41:$An$406"))*SUM($F$3:$I$3)</f>
        <v>0</v>
      </c>
      <c r="C76" s="65" cm="1">
        <f t="array" aca="1" ref="C76" ca="1">_xlfn.XLOOKUP(A76,INDIRECT($A$5&amp;"!$AJ$41:$AJ$406"),INDIRECT($A$5&amp;"!$Ak$41:$Ak$406"))*SUM($F$3:$I$3)</f>
        <v>0</v>
      </c>
      <c r="D76" s="65" cm="1">
        <f t="array" aca="1" ref="D76" ca="1">_xlfn.XLOOKUP(A76,INDIRECT($A$5&amp;"!$AJ$41:$AJ$406"),INDIRECT($A$5&amp;"!$AO$41:$AO$406"))*SUM($F$3:$I$3)</f>
        <v>45</v>
      </c>
      <c r="E76" s="34" cm="1">
        <f t="array" ref="E76">SUMPRODUCT(('PT Storengy'!$B$8:$I$372)*('PT Storengy'!$A$8:$A$372=$A76)*('PT Storengy'!$A$5:$H$5=$A$6)*('PT Storengy'!$B$7:$I$7=$A$7))</f>
        <v>0</v>
      </c>
      <c r="F76" s="36">
        <f t="shared" ca="1" si="1"/>
        <v>20.033791580001164</v>
      </c>
      <c r="G76" s="51">
        <f t="shared" ca="1" si="5"/>
        <v>0.45263434802443564</v>
      </c>
      <c r="H76" s="35" cm="1">
        <f t="array" aca="1" ref="H76" ca="1">IF(ROUND(ROUND(G76,2)-G76,4)=0,_xlfn.XLOOKUP(G76,INDIRECT($A$4&amp;"!$G$32:$G$132"),INDIRECT($A$4&amp;"!$A$32:$A$132"),0,1,1),IF(G76&lt;0,0,(ROUNDUP(G76,2)-G76)*100*_xlfn.XLOOKUP(G76,INDIRECT($A$4&amp;"!$G$32:$G$132"),INDIRECT($A$4&amp;"!$A$32:$A$132"),0,-1,-1)+(G76-ROUNDDOWN(G76,2))*100*_xlfn.XLOOKUP(G76,INDIRECT($A$4&amp;"!$G$32:$G$132"),INDIRECT($A$4&amp;"!$A$32:$A$132"),0,1,1)))</f>
        <v>0.56674304853707347</v>
      </c>
      <c r="I76" s="84">
        <f t="shared" ca="1" si="6"/>
        <v>334.75408109843858</v>
      </c>
      <c r="K76" s="36">
        <f t="shared" ca="1" si="0"/>
        <v>18.442712670629181</v>
      </c>
      <c r="L76" s="51">
        <f t="shared" ca="1" si="2"/>
        <v>0.41687634686243619</v>
      </c>
      <c r="M76" s="35" cm="1">
        <f t="array" aca="1" ref="M76" ca="1">IF(ROUND(ROUND(L76,2)-L76,4)=0,_xlfn.XLOOKUP(L76,INDIRECT($A$4&amp;"!$G$32:$G$132"),INDIRECT($A$4&amp;"!$A$32:$A$132"),0,1,1),IF(L76&lt;0,0,(ROUNDUP(L76,2)-L76)*100*_xlfn.XLOOKUP(L76,INDIRECT($A$4&amp;"!$G$32:$G$132"),INDIRECT($A$4&amp;"!$A$32:$A$132"),0,-1,-1)+(L76-ROUNDDOWN(L76,2))*100*_xlfn.XLOOKUP(L76,INDIRECT($A$4&amp;"!$G$32:$G$132"),INDIRECT($A$4&amp;"!$A$32:$A$132"),0,1,1)))</f>
        <v>0.53621608715569957</v>
      </c>
      <c r="N76" s="67">
        <f t="shared" ca="1" si="3"/>
        <v>316.72293818044852</v>
      </c>
    </row>
    <row r="77" spans="1:14" x14ac:dyDescent="0.35">
      <c r="A77" s="32">
        <f t="shared" si="4"/>
        <v>46735</v>
      </c>
      <c r="B77" s="65" cm="1">
        <f t="array" aca="1" ref="B77" ca="1">_xlfn.XLOOKUP(A77,INDIRECT($A$5&amp;"!$AJ$41:$AJ$406"),INDIRECT($A$5&amp;"!$An$41:$An$406"))*SUM($F$3:$I$3)</f>
        <v>0</v>
      </c>
      <c r="C77" s="65" cm="1">
        <f t="array" aca="1" ref="C77" ca="1">_xlfn.XLOOKUP(A77,INDIRECT($A$5&amp;"!$AJ$41:$AJ$406"),INDIRECT($A$5&amp;"!$Ak$41:$Ak$406"))*SUM($F$3:$I$3)</f>
        <v>0</v>
      </c>
      <c r="D77" s="65" cm="1">
        <f t="array" aca="1" ref="D77" ca="1">_xlfn.XLOOKUP(A77,INDIRECT($A$5&amp;"!$AJ$41:$AJ$406"),INDIRECT($A$5&amp;"!$AO$41:$AO$406"))*SUM($F$3:$I$3)</f>
        <v>45</v>
      </c>
      <c r="E77" s="34" cm="1">
        <f t="array" ref="E77">SUMPRODUCT(('PT Storengy'!$B$8:$I$372)*('PT Storengy'!$A$8:$A$372=$A77)*('PT Storengy'!$A$5:$H$5=$A$6)*('PT Storengy'!$B$7:$I$7=$A$7))</f>
        <v>0</v>
      </c>
      <c r="F77" s="36">
        <f t="shared" ca="1" si="1"/>
        <v>19.702767345216717</v>
      </c>
      <c r="G77" s="51">
        <f t="shared" ca="1" si="5"/>
        <v>0.44519536844447033</v>
      </c>
      <c r="H77" s="35" cm="1">
        <f t="array" aca="1" ref="H77" ca="1">IF(ROUND(ROUND(G77,2)-G77,4)=0,_xlfn.XLOOKUP(G77,INDIRECT($A$4&amp;"!$G$32:$G$132"),INDIRECT($A$4&amp;"!$A$32:$A$132"),0,1,1),IF(G77&lt;0,0,(ROUNDUP(G77,2)-G77)*100*_xlfn.XLOOKUP(G77,INDIRECT($A$4&amp;"!$G$32:$G$132"),INDIRECT($A$4&amp;"!$A$32:$A$132"),0,-1,-1)+(G77-ROUNDDOWN(G77,2))*100*_xlfn.XLOOKUP(G77,INDIRECT($A$4&amp;"!$G$32:$G$132"),INDIRECT($A$4&amp;"!$A$32:$A$132"),0,1,1)))</f>
        <v>0.56042836982238664</v>
      </c>
      <c r="I77" s="84">
        <f t="shared" ca="1" si="6"/>
        <v>331.02423478444609</v>
      </c>
      <c r="K77" s="36">
        <f t="shared" ca="1" si="0"/>
        <v>18.129544115040883</v>
      </c>
      <c r="L77" s="51">
        <f t="shared" ca="1" si="2"/>
        <v>0.40983805934731515</v>
      </c>
      <c r="M77" s="35" cm="1">
        <f t="array" aca="1" ref="M77" ca="1">IF(ROUND(ROUND(L77,2)-L77,4)=0,_xlfn.XLOOKUP(L77,INDIRECT($A$4&amp;"!$G$32:$G$132"),INDIRECT($A$4&amp;"!$A$32:$A$132"),0,1,1),IF(L77&lt;0,0,(ROUNDUP(L77,2)-L77)*100*_xlfn.XLOOKUP(L77,INDIRECT($A$4&amp;"!$G$32:$G$132"),INDIRECT($A$4&amp;"!$A$32:$A$132"),0,-1,-1)+(L77-ROUNDDOWN(L77,2))*100*_xlfn.XLOOKUP(L77,INDIRECT($A$4&amp;"!$G$32:$G$132"),INDIRECT($A$4&amp;"!$A$32:$A$132"),0,1,1)))</f>
        <v>0.53019847082273852</v>
      </c>
      <c r="N77" s="67">
        <f t="shared" ca="1" si="3"/>
        <v>313.16855558829656</v>
      </c>
    </row>
    <row r="78" spans="1:14" x14ac:dyDescent="0.35">
      <c r="A78" s="32">
        <f t="shared" si="4"/>
        <v>46736</v>
      </c>
      <c r="B78" s="65" cm="1">
        <f t="array" aca="1" ref="B78" ca="1">_xlfn.XLOOKUP(A78,INDIRECT($A$5&amp;"!$AJ$41:$AJ$406"),INDIRECT($A$5&amp;"!$An$41:$An$406"))*SUM($F$3:$I$3)</f>
        <v>0</v>
      </c>
      <c r="C78" s="65" cm="1">
        <f t="array" aca="1" ref="C78" ca="1">_xlfn.XLOOKUP(A78,INDIRECT($A$5&amp;"!$AJ$41:$AJ$406"),INDIRECT($A$5&amp;"!$Ak$41:$Ak$406"))*SUM($F$3:$I$3)</f>
        <v>0</v>
      </c>
      <c r="D78" s="65" cm="1">
        <f t="array" aca="1" ref="D78" ca="1">_xlfn.XLOOKUP(A78,INDIRECT($A$5&amp;"!$AJ$41:$AJ$406"),INDIRECT($A$5&amp;"!$AO$41:$AO$406"))*SUM($F$3:$I$3)</f>
        <v>45</v>
      </c>
      <c r="E78" s="34" cm="1">
        <f t="array" ref="E78">SUMPRODUCT(('PT Storengy'!$B$8:$I$372)*('PT Storengy'!$A$8:$A$372=$A78)*('PT Storengy'!$A$5:$H$5=$A$6)*('PT Storengy'!$B$7:$I$7=$A$7))</f>
        <v>0</v>
      </c>
      <c r="F78" s="36">
        <f t="shared" ca="1" si="1"/>
        <v>19.375457987493142</v>
      </c>
      <c r="G78" s="51">
        <f t="shared" ca="1" si="5"/>
        <v>0.43783927433814929</v>
      </c>
      <c r="H78" s="35" cm="1">
        <f t="array" aca="1" ref="H78" ca="1">IF(ROUND(ROUND(G78,2)-G78,4)=0,_xlfn.XLOOKUP(G78,INDIRECT($A$4&amp;"!$G$32:$G$132"),INDIRECT($A$4&amp;"!$A$32:$A$132"),0,1,1),IF(G78&lt;0,0,(ROUNDUP(G78,2)-G78)*100*_xlfn.XLOOKUP(G78,INDIRECT($A$4&amp;"!$G$32:$G$132"),INDIRECT($A$4&amp;"!$A$32:$A$132"),0,-1,-1)+(G78-ROUNDDOWN(G78,2))*100*_xlfn.XLOOKUP(G78,INDIRECT($A$4&amp;"!$G$32:$G$132"),INDIRECT($A$4&amp;"!$A$32:$A$132"),0,1,1)))</f>
        <v>0.55413903424950817</v>
      </c>
      <c r="I78" s="84">
        <f t="shared" ca="1" si="6"/>
        <v>327.30935772357481</v>
      </c>
      <c r="K78" s="36">
        <f t="shared" ca="1" si="0"/>
        <v>17.819890053441519</v>
      </c>
      <c r="L78" s="51">
        <f t="shared" ca="1" si="2"/>
        <v>0.40287875811201962</v>
      </c>
      <c r="M78" s="35" cm="1">
        <f t="array" aca="1" ref="M78" ca="1">IF(ROUND(ROUND(L78,2)-L78,4)=0,_xlfn.XLOOKUP(L78,INDIRECT($A$4&amp;"!$G$32:$G$132"),INDIRECT($A$4&amp;"!$A$32:$A$132"),0,1,1),IF(L78&lt;0,0,(ROUNDUP(L78,2)-L78)*100*_xlfn.XLOOKUP(L78,INDIRECT($A$4&amp;"!$G$32:$G$132"),INDIRECT($A$4&amp;"!$A$32:$A$132"),0,-1,-1)+(L78-ROUNDDOWN(L78,2))*100*_xlfn.XLOOKUP(L78,INDIRECT($A$4&amp;"!$G$32:$G$132"),INDIRECT($A$4&amp;"!$A$32:$A$132"),0,1,1)))</f>
        <v>0.52424838641803939</v>
      </c>
      <c r="N78" s="67">
        <f t="shared" ca="1" si="3"/>
        <v>309.65406159936339</v>
      </c>
    </row>
    <row r="79" spans="1:14" x14ac:dyDescent="0.35">
      <c r="A79" s="32">
        <f t="shared" si="4"/>
        <v>46737</v>
      </c>
      <c r="B79" s="65" cm="1">
        <f t="array" aca="1" ref="B79" ca="1">_xlfn.XLOOKUP(A79,INDIRECT($A$5&amp;"!$AJ$41:$AJ$406"),INDIRECT($A$5&amp;"!$An$41:$An$406"))*SUM($F$3:$I$3)</f>
        <v>0</v>
      </c>
      <c r="C79" s="65" cm="1">
        <f t="array" aca="1" ref="C79" ca="1">_xlfn.XLOOKUP(A79,INDIRECT($A$5&amp;"!$AJ$41:$AJ$406"),INDIRECT($A$5&amp;"!$Ak$41:$Ak$406"))*SUM($F$3:$I$3)</f>
        <v>0</v>
      </c>
      <c r="D79" s="65" cm="1">
        <f t="array" aca="1" ref="D79" ca="1">_xlfn.XLOOKUP(A79,INDIRECT($A$5&amp;"!$AJ$41:$AJ$406"),INDIRECT($A$5&amp;"!$AO$41:$AO$406"))*SUM($F$3:$I$3)</f>
        <v>45</v>
      </c>
      <c r="E79" s="34" cm="1">
        <f t="array" ref="E79">SUMPRODUCT(('PT Storengy'!$B$8:$I$372)*('PT Storengy'!$A$8:$A$372=$A79)*('PT Storengy'!$A$5:$H$5=$A$6)*('PT Storengy'!$B$7:$I$7=$A$7))</f>
        <v>0</v>
      </c>
      <c r="F79" s="36">
        <f t="shared" ca="1" si="1"/>
        <v>19.05182181709861</v>
      </c>
      <c r="G79" s="51">
        <f t="shared" ca="1" si="5"/>
        <v>0.43056573305540319</v>
      </c>
      <c r="H79" s="35" cm="1">
        <f t="array" aca="1" ref="H79" ca="1">IF(ROUND(ROUND(G79,2)-G79,4)=0,_xlfn.XLOOKUP(G79,INDIRECT($A$4&amp;"!$G$32:$G$132"),INDIRECT($A$4&amp;"!$A$32:$A$132"),0,1,1),IF(G79&lt;0,0,(ROUNDUP(G79,2)-G79)*100*_xlfn.XLOOKUP(G79,INDIRECT($A$4&amp;"!$G$32:$G$132"),INDIRECT($A$4&amp;"!$A$32:$A$132"),0,-1,-1)+(G79-ROUNDDOWN(G79,2))*100*_xlfn.XLOOKUP(G79,INDIRECT($A$4&amp;"!$G$32:$G$132"),INDIRECT($A$4&amp;"!$A$32:$A$132"),0,1,1)))</f>
        <v>0.54792027993924663</v>
      </c>
      <c r="I79" s="84">
        <f t="shared" ca="1" si="6"/>
        <v>323.63617039453362</v>
      </c>
      <c r="K79" s="36">
        <f t="shared" ca="1" si="0"/>
        <v>17.513711044872608</v>
      </c>
      <c r="L79" s="51">
        <f t="shared" ca="1" si="2"/>
        <v>0.39599755674314485</v>
      </c>
      <c r="M79" s="35" cm="1">
        <f t="array" aca="1" ref="M79" ca="1">IF(ROUND(ROUND(L79,2)-L79,4)=0,_xlfn.XLOOKUP(L79,INDIRECT($A$4&amp;"!$G$32:$G$132"),INDIRECT($A$4&amp;"!$A$32:$A$132"),0,1,1),IF(L79&lt;0,0,(ROUNDUP(L79,2)-L79)*100*_xlfn.XLOOKUP(L79,INDIRECT($A$4&amp;"!$G$32:$G$132"),INDIRECT($A$4&amp;"!$A$32:$A$132"),0,-1,-1)+(L79-ROUNDDOWN(L79,2))*100*_xlfn.XLOOKUP(L79,INDIRECT($A$4&amp;"!$G$32:$G$132"),INDIRECT($A$4&amp;"!$A$32:$A$132"),0,1,1)))</f>
        <v>0.51836507607319016</v>
      </c>
      <c r="N79" s="67">
        <f t="shared" ca="1" si="3"/>
        <v>306.17900856891032</v>
      </c>
    </row>
    <row r="80" spans="1:14" x14ac:dyDescent="0.35">
      <c r="A80" s="32">
        <f t="shared" si="4"/>
        <v>46738</v>
      </c>
      <c r="B80" s="65" cm="1">
        <f t="array" aca="1" ref="B80" ca="1">_xlfn.XLOOKUP(A80,INDIRECT($A$5&amp;"!$AJ$41:$AJ$406"),INDIRECT($A$5&amp;"!$An$41:$An$406"))*SUM($F$3:$I$3)</f>
        <v>0</v>
      </c>
      <c r="C80" s="65" cm="1">
        <f t="array" aca="1" ref="C80" ca="1">_xlfn.XLOOKUP(A80,INDIRECT($A$5&amp;"!$AJ$41:$AJ$406"),INDIRECT($A$5&amp;"!$Ak$41:$Ak$406"))*SUM($F$3:$I$3)</f>
        <v>0</v>
      </c>
      <c r="D80" s="65" cm="1">
        <f t="array" aca="1" ref="D80" ca="1">_xlfn.XLOOKUP(A80,INDIRECT($A$5&amp;"!$AJ$41:$AJ$406"),INDIRECT($A$5&amp;"!$AO$41:$AO$406"))*SUM($F$3:$I$3)</f>
        <v>45</v>
      </c>
      <c r="E80" s="34" cm="1">
        <f t="array" ref="E80">SUMPRODUCT(('PT Storengy'!$B$8:$I$372)*('PT Storengy'!$A$8:$A$372=$A80)*('PT Storengy'!$A$5:$H$5=$A$6)*('PT Storengy'!$B$7:$I$7=$A$7))</f>
        <v>0</v>
      </c>
      <c r="F80" s="36">
        <f t="shared" ca="1" si="1"/>
        <v>18.731817612158959</v>
      </c>
      <c r="G80" s="51">
        <f t="shared" ca="1" si="5"/>
        <v>0.42337381815774688</v>
      </c>
      <c r="H80" s="35" cm="1">
        <f t="array" aca="1" ref="H80" ca="1">IF(ROUND(ROUND(G80,2)-G80,4)=0,_xlfn.XLOOKUP(G80,INDIRECT($A$4&amp;"!$G$32:$G$132"),INDIRECT($A$4&amp;"!$A$32:$A$132"),0,1,1),IF(G80&lt;0,0,(ROUNDUP(G80,2)-G80)*100*_xlfn.XLOOKUP(G80,INDIRECT($A$4&amp;"!$G$32:$G$132"),INDIRECT($A$4&amp;"!$A$32:$A$132"),0,-1,-1)+(G80-ROUNDDOWN(G80,2))*100*_xlfn.XLOOKUP(G80,INDIRECT($A$4&amp;"!$G$32:$G$132"),INDIRECT($A$4&amp;"!$A$32:$A$132"),0,1,1)))</f>
        <v>0.54177131480242569</v>
      </c>
      <c r="I80" s="84">
        <f t="shared" ca="1" si="6"/>
        <v>320.00420493964867</v>
      </c>
      <c r="K80" s="36">
        <f t="shared" ca="1" si="0"/>
        <v>17.210968090996772</v>
      </c>
      <c r="L80" s="51">
        <f t="shared" ca="1" si="2"/>
        <v>0.38919357877494681</v>
      </c>
      <c r="M80" s="35" cm="1">
        <f t="array" aca="1" ref="M80" ca="1">IF(ROUND(ROUND(L80,2)-L80,4)=0,_xlfn.XLOOKUP(L80,INDIRECT($A$4&amp;"!$G$32:$G$132"),INDIRECT($A$4&amp;"!$A$32:$A$132"),0,1,1),IF(L80&lt;0,0,(ROUNDUP(L80,2)-L80)*100*_xlfn.XLOOKUP(L80,INDIRECT($A$4&amp;"!$G$32:$G$132"),INDIRECT($A$4&amp;"!$A$32:$A$132"),0,-1,-1)+(L80-ROUNDDOWN(L80,2))*100*_xlfn.XLOOKUP(L80,INDIRECT($A$4&amp;"!$G$32:$G$132"),INDIRECT($A$4&amp;"!$A$32:$A$132"),0,1,1)))</f>
        <v>0.51254779042485976</v>
      </c>
      <c r="N80" s="67">
        <f t="shared" ca="1" si="3"/>
        <v>302.74295387583442</v>
      </c>
    </row>
    <row r="81" spans="1:14" x14ac:dyDescent="0.35">
      <c r="A81" s="32">
        <f t="shared" si="4"/>
        <v>46739</v>
      </c>
      <c r="B81" s="65" cm="1">
        <f t="array" aca="1" ref="B81" ca="1">_xlfn.XLOOKUP(A81,INDIRECT($A$5&amp;"!$AJ$41:$AJ$406"),INDIRECT($A$5&amp;"!$An$41:$An$406"))*SUM($F$3:$I$3)</f>
        <v>0</v>
      </c>
      <c r="C81" s="65" cm="1">
        <f t="array" aca="1" ref="C81" ca="1">_xlfn.XLOOKUP(A81,INDIRECT($A$5&amp;"!$AJ$41:$AJ$406"),INDIRECT($A$5&amp;"!$Ak$41:$Ak$406"))*SUM($F$3:$I$3)</f>
        <v>0</v>
      </c>
      <c r="D81" s="65" cm="1">
        <f t="array" aca="1" ref="D81" ca="1">_xlfn.XLOOKUP(A81,INDIRECT($A$5&amp;"!$AJ$41:$AJ$406"),INDIRECT($A$5&amp;"!$AO$41:$AO$406"))*SUM($F$3:$I$3)</f>
        <v>45</v>
      </c>
      <c r="E81" s="34" cm="1">
        <f t="array" ref="E81">SUMPRODUCT(('PT Storengy'!$B$8:$I$372)*('PT Storengy'!$A$8:$A$372=$A81)*('PT Storengy'!$A$5:$H$5=$A$6)*('PT Storengy'!$B$7:$I$7=$A$7))</f>
        <v>0</v>
      </c>
      <c r="F81" s="36">
        <f t="shared" ca="1" si="1"/>
        <v>18.41540461340724</v>
      </c>
      <c r="G81" s="51">
        <f t="shared" ca="1" si="5"/>
        <v>0.41626261360353245</v>
      </c>
      <c r="H81" s="35" cm="1">
        <f t="array" aca="1" ref="H81" ca="1">IF(ROUND(ROUND(G81,2)-G81,4)=0,_xlfn.XLOOKUP(G81,INDIRECT($A$4&amp;"!$G$32:$G$132"),INDIRECT($A$4&amp;"!$A$32:$A$132"),0,1,1),IF(G81&lt;0,0,(ROUNDUP(G81,2)-G81)*100*_xlfn.XLOOKUP(G81,INDIRECT($A$4&amp;"!$G$32:$G$132"),INDIRECT($A$4&amp;"!$A$32:$A$132"),0,-1,-1)+(G81-ROUNDDOWN(G81,2))*100*_xlfn.XLOOKUP(G81,INDIRECT($A$4&amp;"!$G$32:$G$132"),INDIRECT($A$4&amp;"!$A$32:$A$132"),0,1,1)))</f>
        <v>0.53569135563898818</v>
      </c>
      <c r="I81" s="84">
        <f t="shared" ca="1" si="6"/>
        <v>316.41299875171882</v>
      </c>
      <c r="K81" s="36">
        <f t="shared" ref="K81:K144" ca="1" si="7">K80-N81/1000</f>
        <v>16.911622631130481</v>
      </c>
      <c r="L81" s="51">
        <f t="shared" ca="1" si="2"/>
        <v>0.38246595757770607</v>
      </c>
      <c r="M81" s="35" cm="1">
        <f t="array" aca="1" ref="M81" ca="1">IF(ROUND(ROUND(L81,2)-L81,4)=0,_xlfn.XLOOKUP(L81,INDIRECT($A$4&amp;"!$G$32:$G$132"),INDIRECT($A$4&amp;"!$A$32:$A$132"),0,1,1),IF(L81&lt;0,0,(ROUNDUP(L81,2)-L81)*100*_xlfn.XLOOKUP(L81,INDIRECT($A$4&amp;"!$G$32:$G$132"),INDIRECT($A$4&amp;"!$A$32:$A$132"),0,-1,-1)+(L81-ROUNDDOWN(L81,2))*100*_xlfn.XLOOKUP(L81,INDIRECT($A$4&amp;"!$G$32:$G$132"),INDIRECT($A$4&amp;"!$A$32:$A$132"),0,1,1)))</f>
        <v>0.5067957885193517</v>
      </c>
      <c r="N81" s="67">
        <f t="shared" ca="1" si="3"/>
        <v>299.34545986629143</v>
      </c>
    </row>
    <row r="82" spans="1:14" x14ac:dyDescent="0.35">
      <c r="A82" s="32">
        <f t="shared" si="4"/>
        <v>46740</v>
      </c>
      <c r="B82" s="65" cm="1">
        <f t="array" aca="1" ref="B82" ca="1">_xlfn.XLOOKUP(A82,INDIRECT($A$5&amp;"!$AJ$41:$AJ$406"),INDIRECT($A$5&amp;"!$An$41:$An$406"))*SUM($F$3:$I$3)</f>
        <v>0</v>
      </c>
      <c r="C82" s="65" cm="1">
        <f t="array" aca="1" ref="C82" ca="1">_xlfn.XLOOKUP(A82,INDIRECT($A$5&amp;"!$AJ$41:$AJ$406"),INDIRECT($A$5&amp;"!$Ak$41:$Ak$406"))*SUM($F$3:$I$3)</f>
        <v>0</v>
      </c>
      <c r="D82" s="65" cm="1">
        <f t="array" aca="1" ref="D82" ca="1">_xlfn.XLOOKUP(A82,INDIRECT($A$5&amp;"!$AJ$41:$AJ$406"),INDIRECT($A$5&amp;"!$AO$41:$AO$406"))*SUM($F$3:$I$3)</f>
        <v>45</v>
      </c>
      <c r="E82" s="34" cm="1">
        <f t="array" ref="E82">SUMPRODUCT(('PT Storengy'!$B$8:$I$372)*('PT Storengy'!$A$8:$A$372=$A82)*('PT Storengy'!$A$5:$H$5=$A$6)*('PT Storengy'!$B$7:$I$7=$A$7))</f>
        <v>0</v>
      </c>
      <c r="F82" s="36">
        <f t="shared" ref="F82:F145" ca="1" si="8">-I82/1000+F81</f>
        <v>18.102542518992149</v>
      </c>
      <c r="G82" s="51">
        <f t="shared" ca="1" si="5"/>
        <v>0.40923121363127202</v>
      </c>
      <c r="H82" s="35" cm="1">
        <f t="array" aca="1" ref="H82" ca="1">IF(ROUND(ROUND(G82,2)-G82,4)=0,_xlfn.XLOOKUP(G82,INDIRECT($A$4&amp;"!$G$32:$G$132"),INDIRECT($A$4&amp;"!$A$32:$A$132"),0,1,1),IF(G82&lt;0,0,(ROUNDUP(G82,2)-G82)*100*_xlfn.XLOOKUP(G82,INDIRECT($A$4&amp;"!$G$32:$G$132"),INDIRECT($A$4&amp;"!$A$32:$A$132"),0,-1,-1)+(G82-ROUNDDOWN(G82,2))*100*_xlfn.XLOOKUP(G82,INDIRECT($A$4&amp;"!$G$32:$G$132"),INDIRECT($A$4&amp;"!$A$32:$A$132"),0,1,1)))</f>
        <v>0.52967962803823976</v>
      </c>
      <c r="I82" s="84">
        <f t="shared" ref="I82:I145" ca="1" si="9">IF(F81*1000-$F$4*(1-E82)*H82&gt;1000*B82,$F$4*(1-E82)*H82,F81*1000-1000*B82)</f>
        <v>312.86209441509334</v>
      </c>
      <c r="K82" s="36">
        <f t="shared" ca="1" si="7"/>
        <v>16.615636537332531</v>
      </c>
      <c r="L82" s="51">
        <f t="shared" ref="L82:L145" ca="1" si="10">MAX(K81/SUM($F$3,$G$3,$H$3,$I$3),0)</f>
        <v>0.37581383624734399</v>
      </c>
      <c r="M82" s="35" cm="1">
        <f t="array" aca="1" ref="M82" ca="1">IF(ROUND(ROUND(L82,2)-L82,4)=0,_xlfn.XLOOKUP(L82,INDIRECT($A$4&amp;"!$G$32:$G$132"),INDIRECT($A$4&amp;"!$A$32:$A$132"),0,1,1),IF(L82&lt;0,0,(ROUNDUP(L82,2)-L82)*100*_xlfn.XLOOKUP(L82,INDIRECT($A$4&amp;"!$G$32:$G$132"),INDIRECT($A$4&amp;"!$A$32:$A$132"),0,-1,-1)+(L82-ROUNDDOWN(L82,2))*100*_xlfn.XLOOKUP(L82,INDIRECT($A$4&amp;"!$G$32:$G$132"),INDIRECT($A$4&amp;"!$A$32:$A$132"),0,1,1)))</f>
        <v>0.50110833771822627</v>
      </c>
      <c r="N82" s="67">
        <f t="shared" ref="N82:N145" ca="1" si="11">IF(K81*1000&lt;$F$4*(1)*M82,K81*1000,$F$4*(1)*M82)</f>
        <v>295.9860937979509</v>
      </c>
    </row>
    <row r="83" spans="1:14" x14ac:dyDescent="0.35">
      <c r="A83" s="32">
        <f t="shared" ref="A83:A146" si="12">A82+1</f>
        <v>46741</v>
      </c>
      <c r="B83" s="65" cm="1">
        <f t="array" aca="1" ref="B83" ca="1">_xlfn.XLOOKUP(A83,INDIRECT($A$5&amp;"!$AJ$41:$AJ$406"),INDIRECT($A$5&amp;"!$An$41:$An$406"))*SUM($F$3:$I$3)</f>
        <v>0</v>
      </c>
      <c r="C83" s="65" cm="1">
        <f t="array" aca="1" ref="C83" ca="1">_xlfn.XLOOKUP(A83,INDIRECT($A$5&amp;"!$AJ$41:$AJ$406"),INDIRECT($A$5&amp;"!$Ak$41:$Ak$406"))*SUM($F$3:$I$3)</f>
        <v>0</v>
      </c>
      <c r="D83" s="65" cm="1">
        <f t="array" aca="1" ref="D83" ca="1">_xlfn.XLOOKUP(A83,INDIRECT($A$5&amp;"!$AJ$41:$AJ$406"),INDIRECT($A$5&amp;"!$AO$41:$AO$406"))*SUM($F$3:$I$3)</f>
        <v>45</v>
      </c>
      <c r="E83" s="34" cm="1">
        <f t="array" ref="E83">SUMPRODUCT(('PT Storengy'!$B$8:$I$372)*('PT Storengy'!$A$8:$A$372=$A83)*('PT Storengy'!$A$5:$H$5=$A$6)*('PT Storengy'!$B$7:$I$7=$A$7))</f>
        <v>0</v>
      </c>
      <c r="F83" s="36">
        <f t="shared" ca="1" si="8"/>
        <v>17.793191479344738</v>
      </c>
      <c r="G83" s="51">
        <f t="shared" ref="G83:G146" ca="1" si="13">F82/SUM($F$3,$G$3,$H$3,$I$3)</f>
        <v>0.40227872264426995</v>
      </c>
      <c r="H83" s="35" cm="1">
        <f t="array" aca="1" ref="H83" ca="1">IF(ROUND(ROUND(G83,2)-G83,4)=0,_xlfn.XLOOKUP(G83,INDIRECT($A$4&amp;"!$G$32:$G$132"),INDIRECT($A$4&amp;"!$A$32:$A$132"),0,1,1),IF(G83&lt;0,0,(ROUNDUP(G83,2)-G83)*100*_xlfn.XLOOKUP(G83,INDIRECT($A$4&amp;"!$G$32:$G$132"),INDIRECT($A$4&amp;"!$A$32:$A$132"),0,-1,-1)+(G83-ROUNDDOWN(G83,2))*100*_xlfn.XLOOKUP(G83,INDIRECT($A$4&amp;"!$G$32:$G$132"),INDIRECT($A$4&amp;"!$A$32:$A$132"),0,1,1)))</f>
        <v>0.52373536628021045</v>
      </c>
      <c r="I83" s="84">
        <f t="shared" ca="1" si="9"/>
        <v>309.35103964740961</v>
      </c>
      <c r="K83" s="36">
        <f t="shared" ca="1" si="7"/>
        <v>16.322972109547653</v>
      </c>
      <c r="L83" s="51">
        <f t="shared" ca="1" si="10"/>
        <v>0.36923636749627847</v>
      </c>
      <c r="M83" s="35" cm="1">
        <f t="array" aca="1" ref="M83" ca="1">IF(ROUND(ROUND(L83,2)-L83,4)=0,_xlfn.XLOOKUP(L83,INDIRECT($A$4&amp;"!$G$32:$G$132"),INDIRECT($A$4&amp;"!$A$32:$A$132"),0,1,1),IF(L83&lt;0,0,(ROUNDUP(L83,2)-L83)*100*_xlfn.XLOOKUP(L83,INDIRECT($A$4&amp;"!$G$32:$G$132"),INDIRECT($A$4&amp;"!$A$32:$A$132"),0,-1,-1)+(L83-ROUNDDOWN(L83,2))*100*_xlfn.XLOOKUP(L83,INDIRECT($A$4&amp;"!$G$32:$G$132"),INDIRECT($A$4&amp;"!$A$32:$A$132"),0,1,1)))</f>
        <v>0.49548471360498603</v>
      </c>
      <c r="N83" s="67">
        <f t="shared" ca="1" si="11"/>
        <v>292.66442778487828</v>
      </c>
    </row>
    <row r="84" spans="1:14" x14ac:dyDescent="0.35">
      <c r="A84" s="32">
        <f t="shared" si="12"/>
        <v>46742</v>
      </c>
      <c r="B84" s="65" cm="1">
        <f t="array" aca="1" ref="B84" ca="1">_xlfn.XLOOKUP(A84,INDIRECT($A$5&amp;"!$AJ$41:$AJ$406"),INDIRECT($A$5&amp;"!$An$41:$An$406"))*SUM($F$3:$I$3)</f>
        <v>0</v>
      </c>
      <c r="C84" s="65" cm="1">
        <f t="array" aca="1" ref="C84" ca="1">_xlfn.XLOOKUP(A84,INDIRECT($A$5&amp;"!$AJ$41:$AJ$406"),INDIRECT($A$5&amp;"!$Ak$41:$Ak$406"))*SUM($F$3:$I$3)</f>
        <v>0</v>
      </c>
      <c r="D84" s="65" cm="1">
        <f t="array" aca="1" ref="D84" ca="1">_xlfn.XLOOKUP(A84,INDIRECT($A$5&amp;"!$AJ$41:$AJ$406"),INDIRECT($A$5&amp;"!$AO$41:$AO$406"))*SUM($F$3:$I$3)</f>
        <v>45</v>
      </c>
      <c r="E84" s="34" cm="1">
        <f t="array" ref="E84">SUMPRODUCT(('PT Storengy'!$B$8:$I$372)*('PT Storengy'!$A$8:$A$372=$A84)*('PT Storengy'!$A$5:$H$5=$A$6)*('PT Storengy'!$B$7:$I$7=$A$7))</f>
        <v>0</v>
      </c>
      <c r="F84" s="36">
        <f t="shared" ca="1" si="8"/>
        <v>17.487312092102751</v>
      </c>
      <c r="G84" s="51">
        <f t="shared" ca="1" si="13"/>
        <v>0.39540425509654975</v>
      </c>
      <c r="H84" s="35" cm="1">
        <f t="array" aca="1" ref="H84" ca="1">IF(ROUND(ROUND(G84,2)-G84,4)=0,_xlfn.XLOOKUP(G84,INDIRECT($A$4&amp;"!$G$32:$G$132"),INDIRECT($A$4&amp;"!$A$32:$A$132"),0,1,1),IF(G84&lt;0,0,(ROUNDUP(G84,2)-G84)*100*_xlfn.XLOOKUP(G84,INDIRECT($A$4&amp;"!$G$32:$G$132"),INDIRECT($A$4&amp;"!$A$32:$A$132"),0,-1,-1)+(G84-ROUNDDOWN(G84,2))*100*_xlfn.XLOOKUP(G84,INDIRECT($A$4&amp;"!$G$32:$G$132"),INDIRECT($A$4&amp;"!$A$32:$A$132"),0,1,1)))</f>
        <v>0.51785781323812508</v>
      </c>
      <c r="I84" s="84">
        <f t="shared" ca="1" si="9"/>
        <v>305.87938724198636</v>
      </c>
      <c r="K84" s="36">
        <f t="shared" ca="1" si="7"/>
        <v>16.03359207080462</v>
      </c>
      <c r="L84" s="51">
        <f t="shared" ca="1" si="10"/>
        <v>0.3627327135455034</v>
      </c>
      <c r="M84" s="35" cm="1">
        <f t="array" aca="1" ref="M84" ca="1">IF(ROUND(ROUND(L84,2)-L84,4)=0,_xlfn.XLOOKUP(L84,INDIRECT($A$4&amp;"!$G$32:$G$132"),INDIRECT($A$4&amp;"!$A$32:$A$132"),0,1,1),IF(L84&lt;0,0,(ROUNDUP(L84,2)-L84)*100*_xlfn.XLOOKUP(L84,INDIRECT($A$4&amp;"!$G$32:$G$132"),INDIRECT($A$4&amp;"!$A$32:$A$132"),0,-1,-1)+(L84-ROUNDDOWN(L84,2))*100*_xlfn.XLOOKUP(L84,INDIRECT($A$4&amp;"!$G$32:$G$132"),INDIRECT($A$4&amp;"!$A$32:$A$132"),0,1,1)))</f>
        <v>0.48992419989280384</v>
      </c>
      <c r="N84" s="67">
        <f t="shared" ca="1" si="11"/>
        <v>289.38003874303359</v>
      </c>
    </row>
    <row r="85" spans="1:14" x14ac:dyDescent="0.35">
      <c r="A85" s="32">
        <f t="shared" si="12"/>
        <v>46743</v>
      </c>
      <c r="B85" s="65" cm="1">
        <f t="array" aca="1" ref="B85" ca="1">_xlfn.XLOOKUP(A85,INDIRECT($A$5&amp;"!$AJ$41:$AJ$406"),INDIRECT($A$5&amp;"!$An$41:$An$406"))*SUM($F$3:$I$3)</f>
        <v>0</v>
      </c>
      <c r="C85" s="65" cm="1">
        <f t="array" aca="1" ref="C85" ca="1">_xlfn.XLOOKUP(A85,INDIRECT($A$5&amp;"!$AJ$41:$AJ$406"),INDIRECT($A$5&amp;"!$Ak$41:$Ak$406"))*SUM($F$3:$I$3)</f>
        <v>0</v>
      </c>
      <c r="D85" s="65" cm="1">
        <f t="array" aca="1" ref="D85" ca="1">_xlfn.XLOOKUP(A85,INDIRECT($A$5&amp;"!$AJ$41:$AJ$406"),INDIRECT($A$5&amp;"!$AO$41:$AO$406"))*SUM($F$3:$I$3)</f>
        <v>45</v>
      </c>
      <c r="E85" s="34" cm="1">
        <f t="array" ref="E85">SUMPRODUCT(('PT Storengy'!$B$8:$I$372)*('PT Storengy'!$A$8:$A$372=$A85)*('PT Storengy'!$A$5:$H$5=$A$6)*('PT Storengy'!$B$7:$I$7=$A$7))</f>
        <v>0</v>
      </c>
      <c r="F85" s="36">
        <f t="shared" ca="1" si="8"/>
        <v>17.18486539709189</v>
      </c>
      <c r="G85" s="51">
        <f t="shared" ca="1" si="13"/>
        <v>0.38860693538006114</v>
      </c>
      <c r="H85" s="35" cm="1">
        <f t="array" aca="1" ref="H85" ca="1">IF(ROUND(ROUND(G85,2)-G85,4)=0,_xlfn.XLOOKUP(G85,INDIRECT($A$4&amp;"!$G$32:$G$132"),INDIRECT($A$4&amp;"!$A$32:$A$132"),0,1,1),IF(G85&lt;0,0,(ROUNDUP(G85,2)-G85)*100*_xlfn.XLOOKUP(G85,INDIRECT($A$4&amp;"!$G$32:$G$132"),INDIRECT($A$4&amp;"!$A$32:$A$132"),0,-1,-1)+(G85-ROUNDDOWN(G85,2))*100*_xlfn.XLOOKUP(G85,INDIRECT($A$4&amp;"!$G$32:$G$132"),INDIRECT($A$4&amp;"!$A$32:$A$132"),0,1,1)))</f>
        <v>0.51204622028196589</v>
      </c>
      <c r="I85" s="84">
        <f t="shared" ca="1" si="9"/>
        <v>302.44669501086156</v>
      </c>
      <c r="K85" s="36">
        <f t="shared" ca="1" si="7"/>
        <v>15.747459562468237</v>
      </c>
      <c r="L85" s="51">
        <f t="shared" ca="1" si="10"/>
        <v>0.35630204601788046</v>
      </c>
      <c r="M85" s="35" cm="1">
        <f t="array" aca="1" ref="M85" ca="1">IF(ROUND(ROUND(L85,2)-L85,4)=0,_xlfn.XLOOKUP(L85,INDIRECT($A$4&amp;"!$G$32:$G$132"),INDIRECT($A$4&amp;"!$A$32:$A$132"),0,1,1),IF(L85&lt;0,0,(ROUNDUP(L85,2)-L85)*100*_xlfn.XLOOKUP(L85,INDIRECT($A$4&amp;"!$G$32:$G$132"),INDIRECT($A$4&amp;"!$A$32:$A$132"),0,-1,-1)+(L85-ROUNDDOWN(L85,2))*100*_xlfn.XLOOKUP(L85,INDIRECT($A$4&amp;"!$G$32:$G$132"),INDIRECT($A$4&amp;"!$A$32:$A$132"),0,1,1)))</f>
        <v>0.48442608833329048</v>
      </c>
      <c r="N85" s="67">
        <f t="shared" ca="1" si="11"/>
        <v>286.13250833638369</v>
      </c>
    </row>
    <row r="86" spans="1:14" x14ac:dyDescent="0.35">
      <c r="A86" s="32">
        <f t="shared" si="12"/>
        <v>46744</v>
      </c>
      <c r="B86" s="65" cm="1">
        <f t="array" aca="1" ref="B86" ca="1">_xlfn.XLOOKUP(A86,INDIRECT($A$5&amp;"!$AJ$41:$AJ$406"),INDIRECT($A$5&amp;"!$An$41:$An$406"))*SUM($F$3:$I$3)</f>
        <v>0</v>
      </c>
      <c r="C86" s="65" cm="1">
        <f t="array" aca="1" ref="C86" ca="1">_xlfn.XLOOKUP(A86,INDIRECT($A$5&amp;"!$AJ$41:$AJ$406"),INDIRECT($A$5&amp;"!$Ak$41:$Ak$406"))*SUM($F$3:$I$3)</f>
        <v>0</v>
      </c>
      <c r="D86" s="65" cm="1">
        <f t="array" aca="1" ref="D86" ca="1">_xlfn.XLOOKUP(A86,INDIRECT($A$5&amp;"!$AJ$41:$AJ$406"),INDIRECT($A$5&amp;"!$AO$41:$AO$406"))*SUM($F$3:$I$3)</f>
        <v>45</v>
      </c>
      <c r="E86" s="34" cm="1">
        <f t="array" ref="E86">SUMPRODUCT(('PT Storengy'!$B$8:$I$372)*('PT Storengy'!$A$8:$A$372=$A86)*('PT Storengy'!$A$5:$H$5=$A$6)*('PT Storengy'!$B$7:$I$7=$A$7))</f>
        <v>0</v>
      </c>
      <c r="F86" s="36">
        <f t="shared" ca="1" si="8"/>
        <v>16.88581287136342</v>
      </c>
      <c r="G86" s="51">
        <f t="shared" ca="1" si="13"/>
        <v>0.38188589771315312</v>
      </c>
      <c r="H86" s="35" cm="1">
        <f t="array" aca="1" ref="H86" ca="1">IF(ROUND(ROUND(G86,2)-G86,4)=0,_xlfn.XLOOKUP(G86,INDIRECT($A$4&amp;"!$G$32:$G$132"),INDIRECT($A$4&amp;"!$A$32:$A$132"),0,1,1),IF(G86&lt;0,0,(ROUNDUP(G86,2)-G86)*100*_xlfn.XLOOKUP(G86,INDIRECT($A$4&amp;"!$G$32:$G$132"),INDIRECT($A$4&amp;"!$A$32:$A$132"),0,-1,-1)+(G86-ROUNDDOWN(G86,2))*100*_xlfn.XLOOKUP(G86,INDIRECT($A$4&amp;"!$G$32:$G$132"),INDIRECT($A$4&amp;"!$A$32:$A$132"),0,1,1)))</f>
        <v>0.50629984718312038</v>
      </c>
      <c r="I86" s="84">
        <f t="shared" ca="1" si="9"/>
        <v>299.05252572847115</v>
      </c>
      <c r="K86" s="36">
        <f t="shared" ca="1" si="7"/>
        <v>15.464538139544619</v>
      </c>
      <c r="L86" s="51">
        <f t="shared" ca="1" si="10"/>
        <v>0.34994354583262749</v>
      </c>
      <c r="M86" s="35" cm="1">
        <f t="array" aca="1" ref="M86" ca="1">IF(ROUND(ROUND(L86,2)-L86,4)=0,_xlfn.XLOOKUP(L86,INDIRECT($A$4&amp;"!$G$32:$G$132"),INDIRECT($A$4&amp;"!$A$32:$A$132"),0,1,1),IF(L86&lt;0,0,(ROUNDUP(L86,2)-L86)*100*_xlfn.XLOOKUP(L86,INDIRECT($A$4&amp;"!$G$32:$G$132"),INDIRECT($A$4&amp;"!$A$32:$A$132"),0,-1,-1)+(L86-ROUNDDOWN(L86,2))*100*_xlfn.XLOOKUP(L86,INDIRECT($A$4&amp;"!$G$32:$G$132"),INDIRECT($A$4&amp;"!$A$32:$A$132"),0,1,1)))</f>
        <v>0.47898967862628294</v>
      </c>
      <c r="N86" s="67">
        <f t="shared" ca="1" si="11"/>
        <v>282.92142292361768</v>
      </c>
    </row>
    <row r="87" spans="1:14" x14ac:dyDescent="0.35">
      <c r="A87" s="32">
        <f t="shared" si="12"/>
        <v>46745</v>
      </c>
      <c r="B87" s="65" cm="1">
        <f t="array" aca="1" ref="B87" ca="1">_xlfn.XLOOKUP(A87,INDIRECT($A$5&amp;"!$AJ$41:$AJ$406"),INDIRECT($A$5&amp;"!$An$41:$An$406"))*SUM($F$3:$I$3)</f>
        <v>0</v>
      </c>
      <c r="C87" s="65" cm="1">
        <f t="array" aca="1" ref="C87" ca="1">_xlfn.XLOOKUP(A87,INDIRECT($A$5&amp;"!$AJ$41:$AJ$406"),INDIRECT($A$5&amp;"!$Ak$41:$Ak$406"))*SUM($F$3:$I$3)</f>
        <v>0</v>
      </c>
      <c r="D87" s="65" cm="1">
        <f t="array" aca="1" ref="D87" ca="1">_xlfn.XLOOKUP(A87,INDIRECT($A$5&amp;"!$AJ$41:$AJ$406"),INDIRECT($A$5&amp;"!$AO$41:$AO$406"))*SUM($F$3:$I$3)</f>
        <v>45</v>
      </c>
      <c r="E87" s="34" cm="1">
        <f t="array" ref="E87">SUMPRODUCT(('PT Storengy'!$B$8:$I$372)*('PT Storengy'!$A$8:$A$372=$A87)*('PT Storengy'!$A$5:$H$5=$A$6)*('PT Storengy'!$B$7:$I$7=$A$7))</f>
        <v>0</v>
      </c>
      <c r="F87" s="36">
        <f t="shared" ca="1" si="8"/>
        <v>16.590116424287462</v>
      </c>
      <c r="G87" s="51">
        <f t="shared" ca="1" si="13"/>
        <v>0.37524028603029824</v>
      </c>
      <c r="H87" s="35" cm="1">
        <f t="array" aca="1" ref="H87" ca="1">IF(ROUND(ROUND(G87,2)-G87,4)=0,_xlfn.XLOOKUP(G87,INDIRECT($A$4&amp;"!$G$32:$G$132"),INDIRECT($A$4&amp;"!$A$32:$A$132"),0,1,1),IF(G87&lt;0,0,(ROUNDUP(G87,2)-G87)*100*_xlfn.XLOOKUP(G87,INDIRECT($A$4&amp;"!$G$32:$G$132"),INDIRECT($A$4&amp;"!$A$32:$A$132"),0,-1,-1)+(G87-ROUNDDOWN(G87,2))*100*_xlfn.XLOOKUP(G87,INDIRECT($A$4&amp;"!$G$32:$G$132"),INDIRECT($A$4&amp;"!$A$32:$A$132"),0,1,1)))</f>
        <v>0.50061796202009623</v>
      </c>
      <c r="I87" s="84">
        <f t="shared" ca="1" si="9"/>
        <v>295.69644707595887</v>
      </c>
      <c r="K87" s="36">
        <f t="shared" ca="1" si="7"/>
        <v>15.184791766039158</v>
      </c>
      <c r="L87" s="51">
        <f t="shared" ca="1" si="10"/>
        <v>0.34365640310099155</v>
      </c>
      <c r="M87" s="35" cm="1">
        <f t="array" aca="1" ref="M87" ca="1">IF(ROUND(ROUND(L87,2)-L87,4)=0,_xlfn.XLOOKUP(L87,INDIRECT($A$4&amp;"!$G$32:$G$132"),INDIRECT($A$4&amp;"!$A$32:$A$132"),0,1,1),IF(L87&lt;0,0,(ROUNDUP(L87,2)-L87)*100*_xlfn.XLOOKUP(L87,INDIRECT($A$4&amp;"!$G$32:$G$132"),INDIRECT($A$4&amp;"!$A$32:$A$132"),0,-1,-1)+(L87-ROUNDDOWN(L87,2))*100*_xlfn.XLOOKUP(L87,INDIRECT($A$4&amp;"!$G$32:$G$132"),INDIRECT($A$4&amp;"!$A$32:$A$132"),0,1,1)))</f>
        <v>0.4736142783306474</v>
      </c>
      <c r="N87" s="67">
        <f t="shared" ca="1" si="11"/>
        <v>279.74637350546141</v>
      </c>
    </row>
    <row r="88" spans="1:14" x14ac:dyDescent="0.35">
      <c r="A88" s="32">
        <f t="shared" si="12"/>
        <v>46746</v>
      </c>
      <c r="B88" s="65" cm="1">
        <f t="array" aca="1" ref="B88" ca="1">_xlfn.XLOOKUP(A88,INDIRECT($A$5&amp;"!$AJ$41:$AJ$406"),INDIRECT($A$5&amp;"!$An$41:$An$406"))*SUM($F$3:$I$3)</f>
        <v>0</v>
      </c>
      <c r="C88" s="65" cm="1">
        <f t="array" aca="1" ref="C88" ca="1">_xlfn.XLOOKUP(A88,INDIRECT($A$5&amp;"!$AJ$41:$AJ$406"),INDIRECT($A$5&amp;"!$Ak$41:$Ak$406"))*SUM($F$3:$I$3)</f>
        <v>0</v>
      </c>
      <c r="D88" s="65" cm="1">
        <f t="array" aca="1" ref="D88" ca="1">_xlfn.XLOOKUP(A88,INDIRECT($A$5&amp;"!$AJ$41:$AJ$406"),INDIRECT($A$5&amp;"!$AO$41:$AO$406"))*SUM($F$3:$I$3)</f>
        <v>45</v>
      </c>
      <c r="E88" s="34" cm="1">
        <f t="array" ref="E88">SUMPRODUCT(('PT Storengy'!$B$8:$I$372)*('PT Storengy'!$A$8:$A$372=$A88)*('PT Storengy'!$A$5:$H$5=$A$6)*('PT Storengy'!$B$7:$I$7=$A$7))</f>
        <v>0</v>
      </c>
      <c r="F88" s="36">
        <f t="shared" ca="1" si="8"/>
        <v>16.297738392701351</v>
      </c>
      <c r="G88" s="51">
        <f t="shared" ca="1" si="13"/>
        <v>0.36866925387305471</v>
      </c>
      <c r="H88" s="35" cm="1">
        <f t="array" aca="1" ref="H88" ca="1">IF(ROUND(ROUND(G88,2)-G88,4)=0,_xlfn.XLOOKUP(G88,INDIRECT($A$4&amp;"!$G$32:$G$132"),INDIRECT($A$4&amp;"!$A$32:$A$132"),0,1,1),IF(G88&lt;0,0,(ROUNDUP(G88,2)-G88)*100*_xlfn.XLOOKUP(G88,INDIRECT($A$4&amp;"!$G$32:$G$132"),INDIRECT($A$4&amp;"!$A$32:$A$132"),0,-1,-1)+(G88-ROUNDDOWN(G88,2))*100*_xlfn.XLOOKUP(G88,INDIRECT($A$4&amp;"!$G$32:$G$132"),INDIRECT($A$4&amp;"!$A$32:$A$132"),0,1,1)))</f>
        <v>0.49499984108529649</v>
      </c>
      <c r="I88" s="84">
        <f t="shared" ca="1" si="9"/>
        <v>292.37803158611143</v>
      </c>
      <c r="K88" s="36">
        <f t="shared" ca="1" si="7"/>
        <v>14.908184810366576</v>
      </c>
      <c r="L88" s="51">
        <f t="shared" ca="1" si="10"/>
        <v>0.33743981702309239</v>
      </c>
      <c r="M88" s="35" cm="1">
        <f t="array" aca="1" ref="M88" ca="1">IF(ROUND(ROUND(L88,2)-L88,4)=0,_xlfn.XLOOKUP(L88,INDIRECT($A$4&amp;"!$G$32:$G$132"),INDIRECT($A$4&amp;"!$A$32:$A$132"),0,1,1),IF(L88&lt;0,0,(ROUNDUP(L88,2)-L88)*100*_xlfn.XLOOKUP(L88,INDIRECT($A$4&amp;"!$G$32:$G$132"),INDIRECT($A$4&amp;"!$A$32:$A$132"),0,-1,-1)+(L88-ROUNDDOWN(L88,2))*100*_xlfn.XLOOKUP(L88,INDIRECT($A$4&amp;"!$G$32:$G$132"),INDIRECT($A$4&amp;"!$A$32:$A$132"),0,1,1)))</f>
        <v>0.46829920277608184</v>
      </c>
      <c r="N88" s="67">
        <f t="shared" ca="1" si="11"/>
        <v>276.60695567258261</v>
      </c>
    </row>
    <row r="89" spans="1:14" x14ac:dyDescent="0.35">
      <c r="A89" s="32">
        <f t="shared" si="12"/>
        <v>46747</v>
      </c>
      <c r="B89" s="65" cm="1">
        <f t="array" aca="1" ref="B89" ca="1">_xlfn.XLOOKUP(A89,INDIRECT($A$5&amp;"!$AJ$41:$AJ$406"),INDIRECT($A$5&amp;"!$An$41:$An$406"))*SUM($F$3:$I$3)</f>
        <v>0</v>
      </c>
      <c r="C89" s="65" cm="1">
        <f t="array" aca="1" ref="C89" ca="1">_xlfn.XLOOKUP(A89,INDIRECT($A$5&amp;"!$AJ$41:$AJ$406"),INDIRECT($A$5&amp;"!$Ak$41:$Ak$406"))*SUM($F$3:$I$3)</f>
        <v>0</v>
      </c>
      <c r="D89" s="65" cm="1">
        <f t="array" aca="1" ref="D89" ca="1">_xlfn.XLOOKUP(A89,INDIRECT($A$5&amp;"!$AJ$41:$AJ$406"),INDIRECT($A$5&amp;"!$AO$41:$AO$406"))*SUM($F$3:$I$3)</f>
        <v>45</v>
      </c>
      <c r="E89" s="34" cm="1">
        <f t="array" ref="E89">SUMPRODUCT(('PT Storengy'!$B$8:$I$372)*('PT Storengy'!$A$8:$A$372=$A89)*('PT Storengy'!$A$5:$H$5=$A$6)*('PT Storengy'!$B$7:$I$7=$A$7))</f>
        <v>0</v>
      </c>
      <c r="F89" s="36">
        <f t="shared" ca="1" si="8"/>
        <v>16.008641536112439</v>
      </c>
      <c r="G89" s="51">
        <f t="shared" ca="1" si="13"/>
        <v>0.36217196428225223</v>
      </c>
      <c r="H89" s="35" cm="1">
        <f t="array" aca="1" ref="H89" ca="1">IF(ROUND(ROUND(G89,2)-G89,4)=0,_xlfn.XLOOKUP(G89,INDIRECT($A$4&amp;"!$G$32:$G$132"),INDIRECT($A$4&amp;"!$A$32:$A$132"),0,1,1),IF(G89&lt;0,0,(ROUNDUP(G89,2)-G89)*100*_xlfn.XLOOKUP(G89,INDIRECT($A$4&amp;"!$G$32:$G$132"),INDIRECT($A$4&amp;"!$A$32:$A$132"),0,-1,-1)+(G89-ROUNDDOWN(G89,2))*100*_xlfn.XLOOKUP(G89,INDIRECT($A$4&amp;"!$G$32:$G$132"),INDIRECT($A$4&amp;"!$A$32:$A$132"),0,1,1)))</f>
        <v>0.48944476879284005</v>
      </c>
      <c r="I89" s="84">
        <f t="shared" ca="1" si="9"/>
        <v>289.09685658891158</v>
      </c>
      <c r="K89" s="36">
        <f t="shared" ca="1" si="7"/>
        <v>14.634682040812494</v>
      </c>
      <c r="L89" s="51">
        <f t="shared" ca="1" si="10"/>
        <v>0.33129299578592392</v>
      </c>
      <c r="M89" s="35" cm="1">
        <f t="array" aca="1" ref="M89" ca="1">IF(ROUND(ROUND(L89,2)-L89,4)=0,_xlfn.XLOOKUP(L89,INDIRECT($A$4&amp;"!$G$32:$G$132"),INDIRECT($A$4&amp;"!$A$32:$A$132"),0,1,1),IF(L89&lt;0,0,(ROUNDUP(L89,2)-L89)*100*_xlfn.XLOOKUP(L89,INDIRECT($A$4&amp;"!$G$32:$G$132"),INDIRECT($A$4&amp;"!$A$32:$A$132"),0,-1,-1)+(L89-ROUNDDOWN(L89,2))*100*_xlfn.XLOOKUP(L89,INDIRECT($A$4&amp;"!$G$32:$G$132"),INDIRECT($A$4&amp;"!$A$32:$A$132"),0,1,1)))</f>
        <v>0.46304377497590893</v>
      </c>
      <c r="N89" s="67">
        <f t="shared" ca="1" si="11"/>
        <v>273.502769554081</v>
      </c>
    </row>
    <row r="90" spans="1:14" x14ac:dyDescent="0.35">
      <c r="A90" s="32">
        <f t="shared" si="12"/>
        <v>46748</v>
      </c>
      <c r="B90" s="65" cm="1">
        <f t="array" aca="1" ref="B90" ca="1">_xlfn.XLOOKUP(A90,INDIRECT($A$5&amp;"!$AJ$41:$AJ$406"),INDIRECT($A$5&amp;"!$An$41:$An$406"))*SUM($F$3:$I$3)</f>
        <v>0</v>
      </c>
      <c r="C90" s="65" cm="1">
        <f t="array" aca="1" ref="C90" ca="1">_xlfn.XLOOKUP(A90,INDIRECT($A$5&amp;"!$AJ$41:$AJ$406"),INDIRECT($A$5&amp;"!$Ak$41:$Ak$406"))*SUM($F$3:$I$3)</f>
        <v>0</v>
      </c>
      <c r="D90" s="65" cm="1">
        <f t="array" aca="1" ref="D90" ca="1">_xlfn.XLOOKUP(A90,INDIRECT($A$5&amp;"!$AJ$41:$AJ$406"),INDIRECT($A$5&amp;"!$AO$41:$AO$406"))*SUM($F$3:$I$3)</f>
        <v>45</v>
      </c>
      <c r="E90" s="34" cm="1">
        <f t="array" ref="E90">SUMPRODUCT(('PT Storengy'!$B$8:$I$372)*('PT Storengy'!$A$8:$A$372=$A90)*('PT Storengy'!$A$5:$H$5=$A$6)*('PT Storengy'!$B$7:$I$7=$A$7))</f>
        <v>0</v>
      </c>
      <c r="F90" s="36">
        <f t="shared" ca="1" si="8"/>
        <v>15.722789031954736</v>
      </c>
      <c r="G90" s="51">
        <f t="shared" ca="1" si="13"/>
        <v>0.35574758969138753</v>
      </c>
      <c r="H90" s="35" cm="1">
        <f t="array" aca="1" ref="H90" ca="1">IF(ROUND(ROUND(G90,2)-G90,4)=0,_xlfn.XLOOKUP(G90,INDIRECT($A$4&amp;"!$G$32:$G$132"),INDIRECT($A$4&amp;"!$A$32:$A$132"),0,1,1),IF(G90&lt;0,0,(ROUNDUP(G90,2)-G90)*100*_xlfn.XLOOKUP(G90,INDIRECT($A$4&amp;"!$G$32:$G$132"),INDIRECT($A$4&amp;"!$A$32:$A$132"),0,-1,-1)+(G90-ROUNDDOWN(G90,2))*100*_xlfn.XLOOKUP(G90,INDIRECT($A$4&amp;"!$G$32:$G$132"),INDIRECT($A$4&amp;"!$A$32:$A$132"),0,1,1)))</f>
        <v>0.48395203758741667</v>
      </c>
      <c r="I90" s="84">
        <f t="shared" ca="1" si="9"/>
        <v>285.8525041577023</v>
      </c>
      <c r="K90" s="36">
        <f t="shared" ca="1" si="7"/>
        <v>14.364248621045938</v>
      </c>
      <c r="L90" s="51">
        <f t="shared" ca="1" si="10"/>
        <v>0.32521515646249988</v>
      </c>
      <c r="M90" s="35" cm="1">
        <f t="array" aca="1" ref="M90" ca="1">IF(ROUND(ROUND(L90,2)-L90,4)=0,_xlfn.XLOOKUP(L90,INDIRECT($A$4&amp;"!$G$32:$G$132"),INDIRECT($A$4&amp;"!$A$32:$A$132"),0,1,1),IF(L90&lt;0,0,(ROUNDUP(L90,2)-L90)*100*_xlfn.XLOOKUP(L90,INDIRECT($A$4&amp;"!$G$32:$G$132"),INDIRECT($A$4&amp;"!$A$32:$A$132"),0,-1,-1)+(L90-ROUNDDOWN(L90,2))*100*_xlfn.XLOOKUP(L90,INDIRECT($A$4&amp;"!$G$32:$G$132"),INDIRECT($A$4&amp;"!$A$32:$A$132"),0,1,1)))</f>
        <v>0.45784732554084762</v>
      </c>
      <c r="N90" s="67">
        <f t="shared" ca="1" si="11"/>
        <v>270.4334197665562</v>
      </c>
    </row>
    <row r="91" spans="1:14" x14ac:dyDescent="0.35">
      <c r="A91" s="32">
        <f t="shared" si="12"/>
        <v>46749</v>
      </c>
      <c r="B91" s="65" cm="1">
        <f t="array" aca="1" ref="B91" ca="1">_xlfn.XLOOKUP(A91,INDIRECT($A$5&amp;"!$AJ$41:$AJ$406"),INDIRECT($A$5&amp;"!$An$41:$An$406"))*SUM($F$3:$I$3)</f>
        <v>0</v>
      </c>
      <c r="C91" s="65" cm="1">
        <f t="array" aca="1" ref="C91" ca="1">_xlfn.XLOOKUP(A91,INDIRECT($A$5&amp;"!$AJ$41:$AJ$406"),INDIRECT($A$5&amp;"!$Ak$41:$Ak$406"))*SUM($F$3:$I$3)</f>
        <v>0</v>
      </c>
      <c r="D91" s="65" cm="1">
        <f t="array" aca="1" ref="D91" ca="1">_xlfn.XLOOKUP(A91,INDIRECT($A$5&amp;"!$AJ$41:$AJ$406"),INDIRECT($A$5&amp;"!$AO$41:$AO$406"))*SUM($F$3:$I$3)</f>
        <v>45</v>
      </c>
      <c r="E91" s="34" cm="1">
        <f t="array" ref="E91">SUMPRODUCT(('PT Storengy'!$B$8:$I$372)*('PT Storengy'!$A$8:$A$372=$A91)*('PT Storengy'!$A$5:$H$5=$A$6)*('PT Storengy'!$B$7:$I$7=$A$7))</f>
        <v>0</v>
      </c>
      <c r="F91" s="36">
        <f t="shared" ca="1" si="8"/>
        <v>15.440144470898781</v>
      </c>
      <c r="G91" s="51">
        <f t="shared" ca="1" si="13"/>
        <v>0.34939531182121636</v>
      </c>
      <c r="H91" s="35" cm="1">
        <f t="array" aca="1" ref="H91" ca="1">IF(ROUND(ROUND(G91,2)-G91,4)=0,_xlfn.XLOOKUP(G91,INDIRECT($A$4&amp;"!$G$32:$G$132"),INDIRECT($A$4&amp;"!$A$32:$A$132"),0,1,1),IF(G91&lt;0,0,(ROUNDUP(G91,2)-G91)*100*_xlfn.XLOOKUP(G91,INDIRECT($A$4&amp;"!$G$32:$G$132"),INDIRECT($A$4&amp;"!$A$32:$A$132"),0,-1,-1)+(G91-ROUNDDOWN(G91,2))*100*_xlfn.XLOOKUP(G91,INDIRECT($A$4&amp;"!$G$32:$G$132"),INDIRECT($A$4&amp;"!$A$32:$A$132"),0,1,1)))</f>
        <v>0.47852094785416477</v>
      </c>
      <c r="I91" s="84">
        <f t="shared" ca="1" si="9"/>
        <v>282.64456105595474</v>
      </c>
      <c r="K91" s="36">
        <f t="shared" ca="1" si="7"/>
        <v>14.09685010568219</v>
      </c>
      <c r="L91" s="51">
        <f t="shared" ca="1" si="10"/>
        <v>0.31920552491213194</v>
      </c>
      <c r="M91" s="35" cm="1">
        <f t="array" aca="1" ref="M91" ca="1">IF(ROUND(ROUND(L91,2)-L91,4)=0,_xlfn.XLOOKUP(L91,INDIRECT($A$4&amp;"!$G$32:$G$132"),INDIRECT($A$4&amp;"!$A$32:$A$132"),0,1,1),IF(L91&lt;0,0,(ROUNDUP(L91,2)-L91)*100*_xlfn.XLOOKUP(L91,INDIRECT($A$4&amp;"!$G$32:$G$132"),INDIRECT($A$4&amp;"!$A$32:$A$132"),0,-1,-1)+(L91-ROUNDDOWN(L91,2))*100*_xlfn.XLOOKUP(L91,INDIRECT($A$4&amp;"!$G$32:$G$132"),INDIRECT($A$4&amp;"!$A$32:$A$132"),0,1,1)))</f>
        <v>0.45270919259375242</v>
      </c>
      <c r="N91" s="67">
        <f t="shared" ca="1" si="11"/>
        <v>267.39851536374732</v>
      </c>
    </row>
    <row r="92" spans="1:14" x14ac:dyDescent="0.35">
      <c r="A92" s="32">
        <f t="shared" si="12"/>
        <v>46750</v>
      </c>
      <c r="B92" s="65" cm="1">
        <f t="array" aca="1" ref="B92" ca="1">_xlfn.XLOOKUP(A92,INDIRECT($A$5&amp;"!$AJ$41:$AJ$406"),INDIRECT($A$5&amp;"!$An$41:$An$406"))*SUM($F$3:$I$3)</f>
        <v>0</v>
      </c>
      <c r="C92" s="65" cm="1">
        <f t="array" aca="1" ref="C92" ca="1">_xlfn.XLOOKUP(A92,INDIRECT($A$5&amp;"!$AJ$41:$AJ$406"),INDIRECT($A$5&amp;"!$Ak$41:$Ak$406"))*SUM($F$3:$I$3)</f>
        <v>0</v>
      </c>
      <c r="D92" s="65" cm="1">
        <f t="array" aca="1" ref="D92" ca="1">_xlfn.XLOOKUP(A92,INDIRECT($A$5&amp;"!$AJ$41:$AJ$406"),INDIRECT($A$5&amp;"!$AO$41:$AO$406"))*SUM($F$3:$I$3)</f>
        <v>45</v>
      </c>
      <c r="E92" s="34" cm="1">
        <f t="array" ref="E92">SUMPRODUCT(('PT Storengy'!$B$8:$I$372)*('PT Storengy'!$A$8:$A$372=$A92)*('PT Storengy'!$A$5:$H$5=$A$6)*('PT Storengy'!$B$7:$I$7=$A$7))</f>
        <v>0</v>
      </c>
      <c r="F92" s="36">
        <f t="shared" ca="1" si="8"/>
        <v>15.160671852214147</v>
      </c>
      <c r="G92" s="51">
        <f t="shared" ca="1" si="13"/>
        <v>0.34311432157552846</v>
      </c>
      <c r="H92" s="35" cm="1">
        <f t="array" aca="1" ref="H92" ca="1">IF(ROUND(ROUND(G92,2)-G92,4)=0,_xlfn.XLOOKUP(G92,INDIRECT($A$4&amp;"!$G$32:$G$132"),INDIRECT($A$4&amp;"!$A$32:$A$132"),0,1,1),IF(G92&lt;0,0,(ROUNDUP(G92,2)-G92)*100*_xlfn.XLOOKUP(G92,INDIRECT($A$4&amp;"!$G$32:$G$132"),INDIRECT($A$4&amp;"!$A$32:$A$132"),0,-1,-1)+(G92-ROUNDDOWN(G92,2))*100*_xlfn.XLOOKUP(G92,INDIRECT($A$4&amp;"!$G$32:$G$132"),INDIRECT($A$4&amp;"!$A$32:$A$132"),0,1,1)))</f>
        <v>0.47315080782956098</v>
      </c>
      <c r="I92" s="84">
        <f t="shared" ca="1" si="9"/>
        <v>279.47261868463409</v>
      </c>
      <c r="K92" s="36">
        <f t="shared" ca="1" si="7"/>
        <v>13.832452435895451</v>
      </c>
      <c r="L92" s="51">
        <f t="shared" ca="1" si="10"/>
        <v>0.31326333568182646</v>
      </c>
      <c r="M92" s="35" cm="1">
        <f t="array" aca="1" ref="M92" ca="1">IF(ROUND(ROUND(L92,2)-L92,4)=0,_xlfn.XLOOKUP(L92,INDIRECT($A$4&amp;"!$G$32:$G$132"),INDIRECT($A$4&amp;"!$A$32:$A$132"),0,1,1),IF(L92&lt;0,0,(ROUNDUP(L92,2)-L92)*100*_xlfn.XLOOKUP(L92,INDIRECT($A$4&amp;"!$G$32:$G$132"),INDIRECT($A$4&amp;"!$A$32:$A$132"),0,-1,-1)+(L92-ROUNDDOWN(L92,2))*100*_xlfn.XLOOKUP(L92,INDIRECT($A$4&amp;"!$G$32:$G$132"),INDIRECT($A$4&amp;"!$A$32:$A$132"),0,1,1)))</f>
        <v>0.44762872168530921</v>
      </c>
      <c r="N92" s="67">
        <f t="shared" ca="1" si="11"/>
        <v>264.39766978673805</v>
      </c>
    </row>
    <row r="93" spans="1:14" x14ac:dyDescent="0.35">
      <c r="A93" s="32">
        <f t="shared" si="12"/>
        <v>46751</v>
      </c>
      <c r="B93" s="65" cm="1">
        <f t="array" aca="1" ref="B93" ca="1">_xlfn.XLOOKUP(A93,INDIRECT($A$5&amp;"!$AJ$41:$AJ$406"),INDIRECT($A$5&amp;"!$An$41:$An$406"))*SUM($F$3:$I$3)</f>
        <v>0</v>
      </c>
      <c r="C93" s="65" cm="1">
        <f t="array" aca="1" ref="C93" ca="1">_xlfn.XLOOKUP(A93,INDIRECT($A$5&amp;"!$AJ$41:$AJ$406"),INDIRECT($A$5&amp;"!$Ak$41:$Ak$406"))*SUM($F$3:$I$3)</f>
        <v>0</v>
      </c>
      <c r="D93" s="65" cm="1">
        <f t="array" aca="1" ref="D93" ca="1">_xlfn.XLOOKUP(A93,INDIRECT($A$5&amp;"!$AJ$41:$AJ$406"),INDIRECT($A$5&amp;"!$AO$41:$AO$406"))*SUM($F$3:$I$3)</f>
        <v>45</v>
      </c>
      <c r="E93" s="34" cm="1">
        <f t="array" ref="E93">SUMPRODUCT(('PT Storengy'!$B$8:$I$372)*('PT Storengy'!$A$8:$A$372=$A93)*('PT Storengy'!$A$5:$H$5=$A$6)*('PT Storengy'!$B$7:$I$7=$A$7))</f>
        <v>0</v>
      </c>
      <c r="F93" s="36">
        <f t="shared" ca="1" si="8"/>
        <v>14.884335579183992</v>
      </c>
      <c r="G93" s="51">
        <f t="shared" ca="1" si="13"/>
        <v>0.33690381893809218</v>
      </c>
      <c r="H93" s="35" cm="1">
        <f t="array" aca="1" ref="H93" ca="1">IF(ROUND(ROUND(G93,2)-G93,4)=0,_xlfn.XLOOKUP(G93,INDIRECT($A$4&amp;"!$G$32:$G$132"),INDIRECT($A$4&amp;"!$A$32:$A$132"),0,1,1),IF(G93&lt;0,0,(ROUNDUP(G93,2)-G93)*100*_xlfn.XLOOKUP(G93,INDIRECT($A$4&amp;"!$G$32:$G$132"),INDIRECT($A$4&amp;"!$A$32:$A$132"),0,-1,-1)+(G93-ROUNDDOWN(G93,2))*100*_xlfn.XLOOKUP(G93,INDIRECT($A$4&amp;"!$G$32:$G$132"),INDIRECT($A$4&amp;"!$A$32:$A$132"),0,1,1)))</f>
        <v>0.46784093351330963</v>
      </c>
      <c r="I93" s="84">
        <f t="shared" ca="1" si="9"/>
        <v>276.33627303015595</v>
      </c>
      <c r="K93" s="36">
        <f t="shared" ca="1" si="7"/>
        <v>13.571021935080731</v>
      </c>
      <c r="L93" s="51">
        <f t="shared" ca="1" si="10"/>
        <v>0.30738783190878782</v>
      </c>
      <c r="M93" s="35" cm="1">
        <f t="array" aca="1" ref="M93" ca="1">IF(ROUND(ROUND(L93,2)-L93,4)=0,_xlfn.XLOOKUP(L93,INDIRECT($A$4&amp;"!$G$32:$G$132"),INDIRECT($A$4&amp;"!$A$32:$A$132"),0,1,1),IF(L93&lt;0,0,(ROUNDUP(L93,2)-L93)*100*_xlfn.XLOOKUP(L93,INDIRECT($A$4&amp;"!$G$32:$G$132"),INDIRECT($A$4&amp;"!$A$32:$A$132"),0,-1,-1)+(L93-ROUNDDOWN(L93,2))*100*_xlfn.XLOOKUP(L93,INDIRECT($A$4&amp;"!$G$32:$G$132"),INDIRECT($A$4&amp;"!$A$32:$A$132"),0,1,1)))</f>
        <v>0.44260526571067738</v>
      </c>
      <c r="N93" s="67">
        <f t="shared" ca="1" si="11"/>
        <v>261.43050081471961</v>
      </c>
    </row>
    <row r="94" spans="1:14" x14ac:dyDescent="0.35">
      <c r="A94" s="32">
        <f t="shared" si="12"/>
        <v>46752</v>
      </c>
      <c r="B94" s="65" cm="1">
        <f t="array" aca="1" ref="B94" ca="1">_xlfn.XLOOKUP(A94,INDIRECT($A$5&amp;"!$AJ$41:$AJ$406"),INDIRECT($A$5&amp;"!$An$41:$An$406"))*SUM($F$3:$I$3)</f>
        <v>0</v>
      </c>
      <c r="C94" s="65" cm="1">
        <f t="array" aca="1" ref="C94" ca="1">_xlfn.XLOOKUP(A94,INDIRECT($A$5&amp;"!$AJ$41:$AJ$406"),INDIRECT($A$5&amp;"!$Ak$41:$Ak$406"))*SUM($F$3:$I$3)</f>
        <v>0</v>
      </c>
      <c r="D94" s="65" cm="1">
        <f t="array" aca="1" ref="D94" ca="1">_xlfn.XLOOKUP(A94,INDIRECT($A$5&amp;"!$AJ$41:$AJ$406"),INDIRECT($A$5&amp;"!$AO$41:$AO$406"))*SUM($F$3:$I$3)</f>
        <v>45</v>
      </c>
      <c r="E94" s="34" cm="1">
        <f t="array" ref="E94">SUMPRODUCT(('PT Storengy'!$B$8:$I$372)*('PT Storengy'!$A$8:$A$372=$A94)*('PT Storengy'!$A$5:$H$5=$A$6)*('PT Storengy'!$B$7:$I$7=$A$7))</f>
        <v>0</v>
      </c>
      <c r="F94" s="36">
        <f t="shared" ca="1" si="8"/>
        <v>14.611100454571066</v>
      </c>
      <c r="G94" s="51">
        <f t="shared" ca="1" si="13"/>
        <v>0.33076301287075538</v>
      </c>
      <c r="H94" s="35" cm="1">
        <f t="array" aca="1" ref="H94" ca="1">IF(ROUND(ROUND(G94,2)-G94,4)=0,_xlfn.XLOOKUP(G94,INDIRECT($A$4&amp;"!$G$32:$G$132"),INDIRECT($A$4&amp;"!$A$32:$A$132"),0,1,1),IF(G94&lt;0,0,(ROUNDUP(G94,2)-G94)*100*_xlfn.XLOOKUP(G94,INDIRECT($A$4&amp;"!$G$32:$G$132"),INDIRECT($A$4&amp;"!$A$32:$A$132"),0,-1,-1)+(G94-ROUNDDOWN(G94,2))*100*_xlfn.XLOOKUP(G94,INDIRECT($A$4&amp;"!$G$32:$G$132"),INDIRECT($A$4&amp;"!$A$32:$A$132"),0,1,1)))</f>
        <v>0.46259064858122034</v>
      </c>
      <c r="I94" s="84">
        <f t="shared" ca="1" si="9"/>
        <v>273.23512461292654</v>
      </c>
      <c r="K94" s="36">
        <f t="shared" ca="1" si="7"/>
        <v>13.312525304564424</v>
      </c>
      <c r="L94" s="51">
        <f t="shared" ca="1" si="10"/>
        <v>0.30157826522401626</v>
      </c>
      <c r="M94" s="35" cm="1">
        <f t="array" aca="1" ref="M94" ca="1">IF(ROUND(ROUND(L94,2)-L94,4)=0,_xlfn.XLOOKUP(L94,INDIRECT($A$4&amp;"!$G$32:$G$132"),INDIRECT($A$4&amp;"!$A$32:$A$132"),0,1,1),IF(L94&lt;0,0,(ROUNDUP(L94,2)-L94)*100*_xlfn.XLOOKUP(L94,INDIRECT($A$4&amp;"!$G$32:$G$132"),INDIRECT($A$4&amp;"!$A$32:$A$132"),0,-1,-1)+(L94-ROUNDDOWN(L94,2))*100*_xlfn.XLOOKUP(L94,INDIRECT($A$4&amp;"!$G$32:$G$132"),INDIRECT($A$4&amp;"!$A$32:$A$132"),0,1,1)))</f>
        <v>0.43763818482706751</v>
      </c>
      <c r="N94" s="67">
        <f t="shared" ca="1" si="11"/>
        <v>258.4966305163075</v>
      </c>
    </row>
    <row r="95" spans="1:14" x14ac:dyDescent="0.35">
      <c r="A95" s="32">
        <f t="shared" si="12"/>
        <v>46753</v>
      </c>
      <c r="B95" s="65" cm="1">
        <f t="array" aca="1" ref="B95" ca="1">_xlfn.XLOOKUP(A95,INDIRECT($A$5&amp;"!$AJ$41:$AJ$406"),INDIRECT($A$5&amp;"!$An$41:$An$406"))*SUM($F$3:$I$3)</f>
        <v>0</v>
      </c>
      <c r="C95" s="65" cm="1">
        <f t="array" aca="1" ref="C95" ca="1">_xlfn.XLOOKUP(A95,INDIRECT($A$5&amp;"!$AJ$41:$AJ$406"),INDIRECT($A$5&amp;"!$Ak$41:$Ak$406"))*SUM($F$3:$I$3)</f>
        <v>0</v>
      </c>
      <c r="D95" s="65" cm="1">
        <f t="array" aca="1" ref="D95" ca="1">_xlfn.XLOOKUP(A95,INDIRECT($A$5&amp;"!$AJ$41:$AJ$406"),INDIRECT($A$5&amp;"!$AO$41:$AO$406"))*SUM($F$3:$I$3)</f>
        <v>45</v>
      </c>
      <c r="E95" s="34" cm="1">
        <f t="array" ref="E95">SUMPRODUCT(('PT Storengy'!$B$8:$I$372)*('PT Storengy'!$A$8:$A$372=$A95)*('PT Storengy'!$A$5:$H$5=$A$6)*('PT Storengy'!$B$7:$I$7=$A$7))</f>
        <v>0</v>
      </c>
      <c r="F95" s="36">
        <f t="shared" ca="1" si="8"/>
        <v>14.340931676134606</v>
      </c>
      <c r="G95" s="51">
        <f t="shared" ca="1" si="13"/>
        <v>0.32469112121269034</v>
      </c>
      <c r="H95" s="35" cm="1">
        <f t="array" aca="1" ref="H95" ca="1">IF(ROUND(ROUND(G95,2)-G95,4)=0,_xlfn.XLOOKUP(G95,INDIRECT($A$4&amp;"!$G$32:$G$132"),INDIRECT($A$4&amp;"!$A$32:$A$132"),0,1,1),IF(G95&lt;0,0,(ROUNDUP(G95,2)-G95)*100*_xlfn.XLOOKUP(G95,INDIRECT($A$4&amp;"!$G$32:$G$132"),INDIRECT($A$4&amp;"!$A$32:$A$132"),0,-1,-1)+(G95-ROUNDDOWN(G95,2))*100*_xlfn.XLOOKUP(G95,INDIRECT($A$4&amp;"!$G$32:$G$132"),INDIRECT($A$4&amp;"!$A$32:$A$132"),0,1,1)))</f>
        <v>0.45739928429906457</v>
      </c>
      <c r="I95" s="84">
        <f t="shared" ca="1" si="9"/>
        <v>270.16877843646057</v>
      </c>
      <c r="K95" s="36">
        <f t="shared" ca="1" si="7"/>
        <v>13.05692961936302</v>
      </c>
      <c r="L95" s="51">
        <f t="shared" ca="1" si="10"/>
        <v>0.2958338956569872</v>
      </c>
      <c r="M95" s="35" cm="1">
        <f t="array" aca="1" ref="M95" ca="1">IF(ROUND(ROUND(L95,2)-L95,4)=0,_xlfn.XLOOKUP(L95,INDIRECT($A$4&amp;"!$G$32:$G$132"),INDIRECT($A$4&amp;"!$A$32:$A$132"),0,1,1),IF(L95&lt;0,0,(ROUNDUP(L95,2)-L95)*100*_xlfn.XLOOKUP(L95,INDIRECT($A$4&amp;"!$G$32:$G$132"),INDIRECT($A$4&amp;"!$A$32:$A$132"),0,-1,-1)+(L95-ROUNDDOWN(L95,2))*100*_xlfn.XLOOKUP(L95,INDIRECT($A$4&amp;"!$G$32:$G$132"),INDIRECT($A$4&amp;"!$A$32:$A$132"),0,1,1)))</f>
        <v>0.43272684637224401</v>
      </c>
      <c r="N95" s="67">
        <f t="shared" ca="1" si="11"/>
        <v>255.5956852014038</v>
      </c>
    </row>
    <row r="96" spans="1:14" x14ac:dyDescent="0.35">
      <c r="A96" s="32">
        <f t="shared" si="12"/>
        <v>46754</v>
      </c>
      <c r="B96" s="65" cm="1">
        <f t="array" aca="1" ref="B96" ca="1">_xlfn.XLOOKUP(A96,INDIRECT($A$5&amp;"!$AJ$41:$AJ$406"),INDIRECT($A$5&amp;"!$An$41:$An$406"))*SUM($F$3:$I$3)</f>
        <v>0</v>
      </c>
      <c r="C96" s="65" cm="1">
        <f t="array" aca="1" ref="C96" ca="1">_xlfn.XLOOKUP(A96,INDIRECT($A$5&amp;"!$AJ$41:$AJ$406"),INDIRECT($A$5&amp;"!$Ak$41:$Ak$406"))*SUM($F$3:$I$3)</f>
        <v>0</v>
      </c>
      <c r="D96" s="65" cm="1">
        <f t="array" aca="1" ref="D96" ca="1">_xlfn.XLOOKUP(A96,INDIRECT($A$5&amp;"!$AJ$41:$AJ$406"),INDIRECT($A$5&amp;"!$AO$41:$AO$406"))*SUM($F$3:$I$3)</f>
        <v>45</v>
      </c>
      <c r="E96" s="34" cm="1">
        <f t="array" ref="E96">SUMPRODUCT(('PT Storengy'!$B$8:$I$372)*('PT Storengy'!$A$8:$A$372=$A96)*('PT Storengy'!$A$5:$H$5=$A$6)*('PT Storengy'!$B$7:$I$7=$A$7))</f>
        <v>0</v>
      </c>
      <c r="F96" s="36">
        <f t="shared" ca="1" si="8"/>
        <v>14.073794832197535</v>
      </c>
      <c r="G96" s="51">
        <f t="shared" ca="1" si="13"/>
        <v>0.31868737058076901</v>
      </c>
      <c r="H96" s="35" cm="1">
        <f t="array" aca="1" ref="H96" ca="1">IF(ROUND(ROUND(G96,2)-G96,4)=0,_xlfn.XLOOKUP(G96,INDIRECT($A$4&amp;"!$G$32:$G$132"),INDIRECT($A$4&amp;"!$A$32:$A$132"),0,1,1),IF(G96&lt;0,0,(ROUNDUP(G96,2)-G96)*100*_xlfn.XLOOKUP(G96,INDIRECT($A$4&amp;"!$G$32:$G$132"),INDIRECT($A$4&amp;"!$A$32:$A$132"),0,-1,-1)+(G96-ROUNDDOWN(G96,2))*100*_xlfn.XLOOKUP(G96,INDIRECT($A$4&amp;"!$G$32:$G$132"),INDIRECT($A$4&amp;"!$A$32:$A$132"),0,1,1)))</f>
        <v>0.45226617943739794</v>
      </c>
      <c r="I96" s="84">
        <f t="shared" ca="1" si="9"/>
        <v>267.13684393707035</v>
      </c>
      <c r="K96" s="36">
        <f t="shared" ca="1" si="7"/>
        <v>12.80420232398942</v>
      </c>
      <c r="L96" s="51">
        <f t="shared" ca="1" si="10"/>
        <v>0.29015399154140042</v>
      </c>
      <c r="M96" s="35" cm="1">
        <f t="array" aca="1" ref="M96" ca="1">IF(ROUND(ROUND(L96,2)-L96,4)=0,_xlfn.XLOOKUP(L96,INDIRECT($A$4&amp;"!$G$32:$G$132"),INDIRECT($A$4&amp;"!$A$32:$A$132"),0,1,1),IF(L96&lt;0,0,(ROUNDUP(L96,2)-L96)*100*_xlfn.XLOOKUP(L96,INDIRECT($A$4&amp;"!$G$32:$G$132"),INDIRECT($A$4&amp;"!$A$32:$A$132"),0,-1,-1)+(L96-ROUNDDOWN(L96,2))*100*_xlfn.XLOOKUP(L96,INDIRECT($A$4&amp;"!$G$32:$G$132"),INDIRECT($A$4&amp;"!$A$32:$A$132"),0,1,1)))</f>
        <v>0.42787062478394189</v>
      </c>
      <c r="N96" s="67">
        <f t="shared" ca="1" si="11"/>
        <v>252.72729537359962</v>
      </c>
    </row>
    <row r="97" spans="1:14" x14ac:dyDescent="0.35">
      <c r="A97" s="32">
        <f t="shared" si="12"/>
        <v>46755</v>
      </c>
      <c r="B97" s="65" cm="1">
        <f t="array" aca="1" ref="B97" ca="1">_xlfn.XLOOKUP(A97,INDIRECT($A$5&amp;"!$AJ$41:$AJ$406"),INDIRECT($A$5&amp;"!$An$41:$An$406"))*SUM($F$3:$I$3)</f>
        <v>0</v>
      </c>
      <c r="C97" s="65" cm="1">
        <f t="array" aca="1" ref="C97" ca="1">_xlfn.XLOOKUP(A97,INDIRECT($A$5&amp;"!$AJ$41:$AJ$406"),INDIRECT($A$5&amp;"!$Ak$41:$Ak$406"))*SUM($F$3:$I$3)</f>
        <v>0</v>
      </c>
      <c r="D97" s="65" cm="1">
        <f t="array" aca="1" ref="D97" ca="1">_xlfn.XLOOKUP(A97,INDIRECT($A$5&amp;"!$AJ$41:$AJ$406"),INDIRECT($A$5&amp;"!$AO$41:$AO$406"))*SUM($F$3:$I$3)</f>
        <v>45</v>
      </c>
      <c r="E97" s="34" cm="1">
        <f t="array" ref="E97">SUMPRODUCT(('PT Storengy'!$B$8:$I$372)*('PT Storengy'!$A$8:$A$372=$A97)*('PT Storengy'!$A$5:$H$5=$A$6)*('PT Storengy'!$B$7:$I$7=$A$7))</f>
        <v>0</v>
      </c>
      <c r="F97" s="36">
        <f t="shared" ca="1" si="8"/>
        <v>13.809655897263417</v>
      </c>
      <c r="G97" s="51">
        <f t="shared" ca="1" si="13"/>
        <v>0.31275099627105635</v>
      </c>
      <c r="H97" s="35" cm="1">
        <f t="array" aca="1" ref="H97" ca="1">IF(ROUND(ROUND(G97,2)-G97,4)=0,_xlfn.XLOOKUP(G97,INDIRECT($A$4&amp;"!$G$32:$G$132"),INDIRECT($A$4&amp;"!$A$32:$A$132"),0,1,1),IF(G97&lt;0,0,(ROUNDUP(G97,2)-G97)*100*_xlfn.XLOOKUP(G97,INDIRECT($A$4&amp;"!$G$32:$G$132"),INDIRECT($A$4&amp;"!$A$32:$A$132"),0,-1,-1)+(G97-ROUNDDOWN(G97,2))*100*_xlfn.XLOOKUP(G97,INDIRECT($A$4&amp;"!$G$32:$G$132"),INDIRECT($A$4&amp;"!$A$32:$A$132"),0,1,1)))</f>
        <v>0.44719068018733882</v>
      </c>
      <c r="I97" s="84">
        <f t="shared" ca="1" si="9"/>
        <v>264.13893493411905</v>
      </c>
      <c r="K97" s="36">
        <f t="shared" ca="1" si="7"/>
        <v>12.554311228306307</v>
      </c>
      <c r="L97" s="51">
        <f t="shared" ca="1" si="10"/>
        <v>0.28453782942198713</v>
      </c>
      <c r="M97" s="35" cm="1">
        <f t="array" aca="1" ref="M97" ca="1">IF(ROUND(ROUND(L97,2)-L97,4)=0,_xlfn.XLOOKUP(L97,INDIRECT($A$4&amp;"!$G$32:$G$132"),INDIRECT($A$4&amp;"!$A$32:$A$132"),0,1,1),IF(L97&lt;0,0,(ROUNDUP(L97,2)-L97)*100*_xlfn.XLOOKUP(L97,INDIRECT($A$4&amp;"!$G$32:$G$132"),INDIRECT($A$4&amp;"!$A$32:$A$132"),0,-1,-1)+(L97-ROUNDDOWN(L97,2))*100*_xlfn.XLOOKUP(L97,INDIRECT($A$4&amp;"!$G$32:$G$132"),INDIRECT($A$4&amp;"!$A$32:$A$132"),0,1,1)))</f>
        <v>0.42306890152018889</v>
      </c>
      <c r="N97" s="67">
        <f t="shared" ca="1" si="11"/>
        <v>249.89109568311238</v>
      </c>
    </row>
    <row r="98" spans="1:14" x14ac:dyDescent="0.35">
      <c r="A98" s="32">
        <f t="shared" si="12"/>
        <v>46756</v>
      </c>
      <c r="B98" s="65" cm="1">
        <f t="array" aca="1" ref="B98" ca="1">_xlfn.XLOOKUP(A98,INDIRECT($A$5&amp;"!$AJ$41:$AJ$406"),INDIRECT($A$5&amp;"!$An$41:$An$406"))*SUM($F$3:$I$3)</f>
        <v>0</v>
      </c>
      <c r="C98" s="65" cm="1">
        <f t="array" aca="1" ref="C98" ca="1">_xlfn.XLOOKUP(A98,INDIRECT($A$5&amp;"!$AJ$41:$AJ$406"),INDIRECT($A$5&amp;"!$Ak$41:$Ak$406"))*SUM($F$3:$I$3)</f>
        <v>0</v>
      </c>
      <c r="D98" s="65" cm="1">
        <f t="array" aca="1" ref="D98" ca="1">_xlfn.XLOOKUP(A98,INDIRECT($A$5&amp;"!$AJ$41:$AJ$406"),INDIRECT($A$5&amp;"!$AO$41:$AO$406"))*SUM($F$3:$I$3)</f>
        <v>45</v>
      </c>
      <c r="E98" s="34" cm="1">
        <f t="array" ref="E98">SUMPRODUCT(('PT Storengy'!$B$8:$I$372)*('PT Storengy'!$A$8:$A$372=$A98)*('PT Storengy'!$A$5:$H$5=$A$6)*('PT Storengy'!$B$7:$I$7=$A$7))</f>
        <v>0</v>
      </c>
      <c r="F98" s="36">
        <f t="shared" ca="1" si="8"/>
        <v>13.548481227682585</v>
      </c>
      <c r="G98" s="51">
        <f t="shared" ca="1" si="13"/>
        <v>0.30688124216140927</v>
      </c>
      <c r="H98" s="35" cm="1">
        <f t="array" aca="1" ref="H98" ca="1">IF(ROUND(ROUND(G98,2)-G98,4)=0,_xlfn.XLOOKUP(G98,INDIRECT($A$4&amp;"!$G$32:$G$132"),INDIRECT($A$4&amp;"!$A$32:$A$132"),0,1,1),IF(G98&lt;0,0,(ROUNDUP(G98,2)-G98)*100*_xlfn.XLOOKUP(G98,INDIRECT($A$4&amp;"!$G$32:$G$132"),INDIRECT($A$4&amp;"!$A$32:$A$132"),0,-1,-1)+(G98-ROUNDDOWN(G98,2))*100*_xlfn.XLOOKUP(G98,INDIRECT($A$4&amp;"!$G$32:$G$132"),INDIRECT($A$4&amp;"!$A$32:$A$132"),0,1,1)))</f>
        <v>0.44217214007729194</v>
      </c>
      <c r="I98" s="84">
        <f t="shared" ca="1" si="9"/>
        <v>261.17466958083259</v>
      </c>
      <c r="K98" s="36">
        <f t="shared" ca="1" si="7"/>
        <v>12.307224503426056</v>
      </c>
      <c r="L98" s="51">
        <f t="shared" ca="1" si="10"/>
        <v>0.27898469396236236</v>
      </c>
      <c r="M98" s="35" cm="1">
        <f t="array" aca="1" ref="M98" ca="1">IF(ROUND(ROUND(L98,2)-L98,4)=0,_xlfn.XLOOKUP(L98,INDIRECT($A$4&amp;"!$G$32:$G$132"),INDIRECT($A$4&amp;"!$A$32:$A$132"),0,1,1),IF(L98&lt;0,0,(ROUNDUP(L98,2)-L98)*100*_xlfn.XLOOKUP(L98,INDIRECT($A$4&amp;"!$G$32:$G$132"),INDIRECT($A$4&amp;"!$A$32:$A$132"),0,-1,-1)+(L98-ROUNDDOWN(L98,2))*100*_xlfn.XLOOKUP(L98,INDIRECT($A$4&amp;"!$G$32:$G$132"),INDIRECT($A$4&amp;"!$A$32:$A$132"),0,1,1)))</f>
        <v>0.41832106498052057</v>
      </c>
      <c r="N98" s="67">
        <f t="shared" ca="1" si="11"/>
        <v>247.08672488025059</v>
      </c>
    </row>
    <row r="99" spans="1:14" x14ac:dyDescent="0.35">
      <c r="A99" s="32">
        <f t="shared" si="12"/>
        <v>46757</v>
      </c>
      <c r="B99" s="65" cm="1">
        <f t="array" aca="1" ref="B99" ca="1">_xlfn.XLOOKUP(A99,INDIRECT($A$5&amp;"!$AJ$41:$AJ$406"),INDIRECT($A$5&amp;"!$An$41:$An$406"))*SUM($F$3:$I$3)</f>
        <v>0</v>
      </c>
      <c r="C99" s="65" cm="1">
        <f t="array" aca="1" ref="C99" ca="1">_xlfn.XLOOKUP(A99,INDIRECT($A$5&amp;"!$AJ$41:$AJ$406"),INDIRECT($A$5&amp;"!$Ak$41:$Ak$406"))*SUM($F$3:$I$3)</f>
        <v>0</v>
      </c>
      <c r="D99" s="65" cm="1">
        <f t="array" aca="1" ref="D99" ca="1">_xlfn.XLOOKUP(A99,INDIRECT($A$5&amp;"!$AJ$41:$AJ$406"),INDIRECT($A$5&amp;"!$AO$41:$AO$406"))*SUM($F$3:$I$3)</f>
        <v>45</v>
      </c>
      <c r="E99" s="34" cm="1">
        <f t="array" ref="E99">SUMPRODUCT(('PT Storengy'!$B$8:$I$372)*('PT Storengy'!$A$8:$A$372=$A99)*('PT Storengy'!$A$5:$H$5=$A$6)*('PT Storengy'!$B$7:$I$7=$A$7))</f>
        <v>0</v>
      </c>
      <c r="F99" s="36">
        <f t="shared" ca="1" si="8"/>
        <v>13.290237557366922</v>
      </c>
      <c r="G99" s="51">
        <f t="shared" ca="1" si="13"/>
        <v>0.30107736061516854</v>
      </c>
      <c r="H99" s="35" cm="1">
        <f t="array" aca="1" ref="H99" ca="1">IF(ROUND(ROUND(G99,2)-G99,4)=0,_xlfn.XLOOKUP(G99,INDIRECT($A$4&amp;"!$G$32:$G$132"),INDIRECT($A$4&amp;"!$A$32:$A$132"),0,1,1),IF(G99&lt;0,0,(ROUNDUP(G99,2)-G99)*100*_xlfn.XLOOKUP(G99,INDIRECT($A$4&amp;"!$G$32:$G$132"),INDIRECT($A$4&amp;"!$A$32:$A$132"),0,-1,-1)+(G99-ROUNDDOWN(G99,2))*100*_xlfn.XLOOKUP(G99,INDIRECT($A$4&amp;"!$G$32:$G$132"),INDIRECT($A$4&amp;"!$A$32:$A$132"),0,1,1)))</f>
        <v>0.43720991989060654</v>
      </c>
      <c r="I99" s="84">
        <f t="shared" ca="1" si="9"/>
        <v>258.24367031566322</v>
      </c>
      <c r="K99" s="36">
        <f t="shared" ca="1" si="7"/>
        <v>12.062910677656655</v>
      </c>
      <c r="L99" s="51">
        <f t="shared" ca="1" si="10"/>
        <v>0.27349387785391238</v>
      </c>
      <c r="M99" s="35" cm="1">
        <f t="array" aca="1" ref="M99" ca="1">IF(ROUND(ROUND(L99,2)-L99,4)=0,_xlfn.XLOOKUP(L99,INDIRECT($A$4&amp;"!$G$32:$G$132"),INDIRECT($A$4&amp;"!$A$32:$A$132"),0,1,1),IF(L99&lt;0,0,(ROUNDUP(L99,2)-L99)*100*_xlfn.XLOOKUP(L99,INDIRECT($A$4&amp;"!$G$32:$G$132"),INDIRECT($A$4&amp;"!$A$32:$A$132"),0,-1,-1)+(L99-ROUNDDOWN(L99,2))*100*_xlfn.XLOOKUP(L99,INDIRECT($A$4&amp;"!$G$32:$G$132"),INDIRECT($A$4&amp;"!$A$32:$A$132"),0,1,1)))</f>
        <v>0.41362651042808041</v>
      </c>
      <c r="N99" s="67">
        <f t="shared" ca="1" si="11"/>
        <v>244.31382576940106</v>
      </c>
    </row>
    <row r="100" spans="1:14" x14ac:dyDescent="0.35">
      <c r="A100" s="32">
        <f t="shared" si="12"/>
        <v>46758</v>
      </c>
      <c r="B100" s="65" cm="1">
        <f t="array" aca="1" ref="B100" ca="1">_xlfn.XLOOKUP(A100,INDIRECT($A$5&amp;"!$AJ$41:$AJ$406"),INDIRECT($A$5&amp;"!$An$41:$An$406"))*SUM($F$3:$I$3)</f>
        <v>0</v>
      </c>
      <c r="C100" s="65" cm="1">
        <f t="array" aca="1" ref="C100" ca="1">_xlfn.XLOOKUP(A100,INDIRECT($A$5&amp;"!$AJ$41:$AJ$406"),INDIRECT($A$5&amp;"!$Ak$41:$Ak$406"))*SUM($F$3:$I$3)</f>
        <v>0</v>
      </c>
      <c r="D100" s="65" cm="1">
        <f t="array" aca="1" ref="D100" ca="1">_xlfn.XLOOKUP(A100,INDIRECT($A$5&amp;"!$AJ$41:$AJ$406"),INDIRECT($A$5&amp;"!$AO$41:$AO$406"))*SUM($F$3:$I$3)</f>
        <v>45</v>
      </c>
      <c r="E100" s="34" cm="1">
        <f t="array" ref="E100">SUMPRODUCT(('PT Storengy'!$B$8:$I$372)*('PT Storengy'!$A$8:$A$372=$A100)*('PT Storengy'!$A$5:$H$5=$A$6)*('PT Storengy'!$B$7:$I$7=$A$7))</f>
        <v>0</v>
      </c>
      <c r="F100" s="36">
        <f t="shared" ca="1" si="8"/>
        <v>13.034891993552723</v>
      </c>
      <c r="G100" s="51">
        <f t="shared" ca="1" si="13"/>
        <v>0.29533861238593162</v>
      </c>
      <c r="H100" s="35" cm="1">
        <f t="array" aca="1" ref="H100" ca="1">IF(ROUND(ROUND(G100,2)-G100,4)=0,_xlfn.XLOOKUP(G100,INDIRECT($A$4&amp;"!$G$32:$G$132"),INDIRECT($A$4&amp;"!$A$32:$A$132"),0,1,1),IF(G100&lt;0,0,(ROUNDUP(G100,2)-G100)*100*_xlfn.XLOOKUP(G100,INDIRECT($A$4&amp;"!$G$32:$G$132"),INDIRECT($A$4&amp;"!$A$32:$A$132"),0,-1,-1)+(G100-ROUNDDOWN(G100,2))*100*_xlfn.XLOOKUP(G100,INDIRECT($A$4&amp;"!$G$32:$G$132"),INDIRECT($A$4&amp;"!$A$32:$A$132"),0,1,1)))</f>
        <v>0.43230338758415898</v>
      </c>
      <c r="I100" s="84">
        <f t="shared" ca="1" si="9"/>
        <v>255.34556381419955</v>
      </c>
      <c r="K100" s="36">
        <f t="shared" ca="1" si="7"/>
        <v>11.821338632493122</v>
      </c>
      <c r="L100" s="51">
        <f t="shared" ca="1" si="10"/>
        <v>0.26806468172570341</v>
      </c>
      <c r="M100" s="35" cm="1">
        <f t="array" aca="1" ref="M100" ca="1">IF(ROUND(ROUND(L100,2)-L100,4)=0,_xlfn.XLOOKUP(L100,INDIRECT($A$4&amp;"!$G$32:$G$132"),INDIRECT($A$4&amp;"!$A$32:$A$132"),0,1,1),IF(L100&lt;0,0,(ROUNDUP(L100,2)-L100)*100*_xlfn.XLOOKUP(L100,INDIRECT($A$4&amp;"!$G$32:$G$132"),INDIRECT($A$4&amp;"!$A$32:$A$132"),0,-1,-1)+(L100-ROUNDDOWN(L100,2))*100*_xlfn.XLOOKUP(L100,INDIRECT($A$4&amp;"!$G$32:$G$132"),INDIRECT($A$4&amp;"!$A$32:$A$132"),0,1,1)))</f>
        <v>0.40898463991259359</v>
      </c>
      <c r="N100" s="67">
        <f t="shared" ca="1" si="11"/>
        <v>241.57204516353261</v>
      </c>
    </row>
    <row r="101" spans="1:14" x14ac:dyDescent="0.35">
      <c r="A101" s="32">
        <f t="shared" si="12"/>
        <v>46759</v>
      </c>
      <c r="B101" s="65" cm="1">
        <f t="array" aca="1" ref="B101" ca="1">_xlfn.XLOOKUP(A101,INDIRECT($A$5&amp;"!$AJ$41:$AJ$406"),INDIRECT($A$5&amp;"!$An$41:$An$406"))*SUM($F$3:$I$3)</f>
        <v>0</v>
      </c>
      <c r="C101" s="65" cm="1">
        <f t="array" aca="1" ref="C101" ca="1">_xlfn.XLOOKUP(A101,INDIRECT($A$5&amp;"!$AJ$41:$AJ$406"),INDIRECT($A$5&amp;"!$Ak$41:$Ak$406"))*SUM($F$3:$I$3)</f>
        <v>0</v>
      </c>
      <c r="D101" s="65" cm="1">
        <f t="array" aca="1" ref="D101" ca="1">_xlfn.XLOOKUP(A101,INDIRECT($A$5&amp;"!$AJ$41:$AJ$406"),INDIRECT($A$5&amp;"!$AO$41:$AO$406"))*SUM($F$3:$I$3)</f>
        <v>45</v>
      </c>
      <c r="E101" s="34" cm="1">
        <f t="array" ref="E101">SUMPRODUCT(('PT Storengy'!$B$8:$I$372)*('PT Storengy'!$A$8:$A$372=$A101)*('PT Storengy'!$A$5:$H$5=$A$6)*('PT Storengy'!$B$7:$I$7=$A$7))</f>
        <v>0</v>
      </c>
      <c r="F101" s="36">
        <f t="shared" ca="1" si="8"/>
        <v>12.782412012611108</v>
      </c>
      <c r="G101" s="51">
        <f t="shared" ca="1" si="13"/>
        <v>0.28966426652339383</v>
      </c>
      <c r="H101" s="35" cm="1">
        <f t="array" aca="1" ref="H101" ca="1">IF(ROUND(ROUND(G101,2)-G101,4)=0,_xlfn.XLOOKUP(G101,INDIRECT($A$4&amp;"!$G$32:$G$132"),INDIRECT($A$4&amp;"!$A$32:$A$132"),0,1,1),IF(G101&lt;0,0,(ROUNDUP(G101,2)-G101)*100*_xlfn.XLOOKUP(G101,INDIRECT($A$4&amp;"!$G$32:$G$132"),INDIRECT($A$4&amp;"!$A$32:$A$132"),0,-1,-1)+(G101-ROUNDDOWN(G101,2))*100*_xlfn.XLOOKUP(G101,INDIRECT($A$4&amp;"!$G$32:$G$132"),INDIRECT($A$4&amp;"!$A$32:$A$132"),0,1,1)))</f>
        <v>0.42745191820784856</v>
      </c>
      <c r="I101" s="84">
        <f t="shared" ca="1" si="9"/>
        <v>252.47998094161531</v>
      </c>
      <c r="K101" s="36">
        <f t="shared" ca="1" si="7"/>
        <v>11.582477598653911</v>
      </c>
      <c r="L101" s="51">
        <f t="shared" ca="1" si="10"/>
        <v>0.26269641405540273</v>
      </c>
      <c r="M101" s="35" cm="1">
        <f t="array" aca="1" ref="M101" ca="1">IF(ROUND(ROUND(L101,2)-L101,4)=0,_xlfn.XLOOKUP(L101,INDIRECT($A$4&amp;"!$G$32:$G$132"),INDIRECT($A$4&amp;"!$A$32:$A$132"),0,1,1),IF(L101&lt;0,0,(ROUNDUP(L101,2)-L101)*100*_xlfn.XLOOKUP(L101,INDIRECT($A$4&amp;"!$G$32:$G$132"),INDIRECT($A$4&amp;"!$A$32:$A$132"),0,-1,-1)+(L101-ROUNDDOWN(L101,2))*100*_xlfn.XLOOKUP(L101,INDIRECT($A$4&amp;"!$G$32:$G$132"),INDIRECT($A$4&amp;"!$A$32:$A$132"),0,1,1)))</f>
        <v>0.40439486219420601</v>
      </c>
      <c r="N101" s="67">
        <f t="shared" ca="1" si="11"/>
        <v>238.86103383921034</v>
      </c>
    </row>
    <row r="102" spans="1:14" x14ac:dyDescent="0.35">
      <c r="A102" s="32">
        <f t="shared" si="12"/>
        <v>46760</v>
      </c>
      <c r="B102" s="65" cm="1">
        <f t="array" aca="1" ref="B102" ca="1">_xlfn.XLOOKUP(A102,INDIRECT($A$5&amp;"!$AJ$41:$AJ$406"),INDIRECT($A$5&amp;"!$An$41:$An$406"))*SUM($F$3:$I$3)</f>
        <v>0</v>
      </c>
      <c r="C102" s="65" cm="1">
        <f t="array" aca="1" ref="C102" ca="1">_xlfn.XLOOKUP(A102,INDIRECT($A$5&amp;"!$AJ$41:$AJ$406"),INDIRECT($A$5&amp;"!$Ak$41:$Ak$406"))*SUM($F$3:$I$3)</f>
        <v>0</v>
      </c>
      <c r="D102" s="65" cm="1">
        <f t="array" aca="1" ref="D102" ca="1">_xlfn.XLOOKUP(A102,INDIRECT($A$5&amp;"!$AJ$41:$AJ$406"),INDIRECT($A$5&amp;"!$AO$41:$AO$406"))*SUM($F$3:$I$3)</f>
        <v>45</v>
      </c>
      <c r="E102" s="34" cm="1">
        <f t="array" ref="E102">SUMPRODUCT(('PT Storengy'!$B$8:$I$372)*('PT Storengy'!$A$8:$A$372=$A102)*('PT Storengy'!$A$5:$H$5=$A$6)*('PT Storengy'!$B$7:$I$7=$A$7))</f>
        <v>0</v>
      </c>
      <c r="F102" s="36">
        <f t="shared" ca="1" si="8"/>
        <v>12.532765455905455</v>
      </c>
      <c r="G102" s="51">
        <f t="shared" ca="1" si="13"/>
        <v>0.28405360028024684</v>
      </c>
      <c r="H102" s="35" cm="1">
        <f t="array" aca="1" ref="H102" ca="1">IF(ROUND(ROUND(G102,2)-G102,4)=0,_xlfn.XLOOKUP(G102,INDIRECT($A$4&amp;"!$G$32:$G$132"),INDIRECT($A$4&amp;"!$A$32:$A$132"),0,1,1),IF(G102&lt;0,0,(ROUNDUP(G102,2)-G102)*100*_xlfn.XLOOKUP(G102,INDIRECT($A$4&amp;"!$G$32:$G$132"),INDIRECT($A$4&amp;"!$A$32:$A$132"),0,-1,-1)+(G102-ROUNDDOWN(G102,2))*100*_xlfn.XLOOKUP(G102,INDIRECT($A$4&amp;"!$G$32:$G$132"),INDIRECT($A$4&amp;"!$A$32:$A$132"),0,1,1)))</f>
        <v>0.4226548938249971</v>
      </c>
      <c r="I102" s="84">
        <f t="shared" ca="1" si="9"/>
        <v>249.64655670565276</v>
      </c>
      <c r="K102" s="36">
        <f t="shared" ca="1" si="7"/>
        <v>11.346297152161796</v>
      </c>
      <c r="L102" s="51">
        <f t="shared" ca="1" si="10"/>
        <v>0.25738839108119804</v>
      </c>
      <c r="M102" s="35" cm="1">
        <f t="array" aca="1" ref="M102" ca="1">IF(ROUND(ROUND(L102,2)-L102,4)=0,_xlfn.XLOOKUP(L102,INDIRECT($A$4&amp;"!$G$32:$G$132"),INDIRECT($A$4&amp;"!$A$32:$A$132"),0,1,1),IF(L102&lt;0,0,(ROUNDUP(L102,2)-L102)*100*_xlfn.XLOOKUP(L102,INDIRECT($A$4&amp;"!$G$32:$G$132"),INDIRECT($A$4&amp;"!$A$32:$A$132"),0,-1,-1)+(L102-ROUNDDOWN(L102,2))*100*_xlfn.XLOOKUP(L102,INDIRECT($A$4&amp;"!$G$32:$G$132"),INDIRECT($A$4&amp;"!$A$32:$A$132"),0,1,1)))</f>
        <v>0.39985659266817669</v>
      </c>
      <c r="N102" s="67">
        <f t="shared" ca="1" si="11"/>
        <v>236.18044649211453</v>
      </c>
    </row>
    <row r="103" spans="1:14" x14ac:dyDescent="0.35">
      <c r="A103" s="32">
        <f t="shared" si="12"/>
        <v>46761</v>
      </c>
      <c r="B103" s="65" cm="1">
        <f t="array" aca="1" ref="B103" ca="1">_xlfn.XLOOKUP(A103,INDIRECT($A$5&amp;"!$AJ$41:$AJ$406"),INDIRECT($A$5&amp;"!$An$41:$An$406"))*SUM($F$3:$I$3)</f>
        <v>0</v>
      </c>
      <c r="C103" s="65" cm="1">
        <f t="array" aca="1" ref="C103" ca="1">_xlfn.XLOOKUP(A103,INDIRECT($A$5&amp;"!$AJ$41:$AJ$406"),INDIRECT($A$5&amp;"!$Ak$41:$Ak$406"))*SUM($F$3:$I$3)</f>
        <v>0</v>
      </c>
      <c r="D103" s="65" cm="1">
        <f t="array" aca="1" ref="D103" ca="1">_xlfn.XLOOKUP(A103,INDIRECT($A$5&amp;"!$AJ$41:$AJ$406"),INDIRECT($A$5&amp;"!$AO$41:$AO$406"))*SUM($F$3:$I$3)</f>
        <v>45</v>
      </c>
      <c r="E103" s="34" cm="1">
        <f t="array" ref="E103">SUMPRODUCT(('PT Storengy'!$B$8:$I$372)*('PT Storengy'!$A$8:$A$372=$A103)*('PT Storengy'!$A$5:$H$5=$A$6)*('PT Storengy'!$B$7:$I$7=$A$7))</f>
        <v>0</v>
      </c>
      <c r="F103" s="36">
        <f t="shared" ca="1" si="8"/>
        <v>12.285920525695323</v>
      </c>
      <c r="G103" s="51">
        <f t="shared" ca="1" si="13"/>
        <v>0.27850589902012124</v>
      </c>
      <c r="H103" s="35" cm="1">
        <f t="array" aca="1" ref="H103" ca="1">IF(ROUND(ROUND(G103,2)-G103,4)=0,_xlfn.XLOOKUP(G103,INDIRECT($A$4&amp;"!$G$32:$G$132"),INDIRECT($A$4&amp;"!$A$32:$A$132"),0,1,1),IF(G103&lt;0,0,(ROUNDUP(G103,2)-G103)*100*_xlfn.XLOOKUP(G103,INDIRECT($A$4&amp;"!$G$32:$G$132"),INDIRECT($A$4&amp;"!$A$32:$A$132"),0,-1,-1)+(G103-ROUNDDOWN(G103,2))*100*_xlfn.XLOOKUP(G103,INDIRECT($A$4&amp;"!$G$32:$G$132"),INDIRECT($A$4&amp;"!$A$32:$A$132"),0,1,1)))</f>
        <v>0.41791170343364153</v>
      </c>
      <c r="I103" s="84">
        <f t="shared" ca="1" si="9"/>
        <v>246.84493021013287</v>
      </c>
      <c r="K103" s="36">
        <f t="shared" ca="1" si="7"/>
        <v>11.112767210468737</v>
      </c>
      <c r="L103" s="51">
        <f t="shared" ca="1" si="10"/>
        <v>0.25213993671470658</v>
      </c>
      <c r="M103" s="35" cm="1">
        <f t="array" aca="1" ref="M103" ca="1">IF(ROUND(ROUND(L103,2)-L103,4)=0,_xlfn.XLOOKUP(L103,INDIRECT($A$4&amp;"!$G$32:$G$132"),INDIRECT($A$4&amp;"!$A$32:$A$132"),0,1,1),IF(L103&lt;0,0,(ROUNDUP(L103,2)-L103)*100*_xlfn.XLOOKUP(L103,INDIRECT($A$4&amp;"!$G$32:$G$132"),INDIRECT($A$4&amp;"!$A$32:$A$132"),0,-1,-1)+(L103-ROUNDDOWN(L103,2))*100*_xlfn.XLOOKUP(L103,INDIRECT($A$4&amp;"!$G$32:$G$132"),INDIRECT($A$4&amp;"!$A$32:$A$132"),0,1,1)))</f>
        <v>0.39536925329041661</v>
      </c>
      <c r="N103" s="67">
        <f t="shared" ca="1" si="11"/>
        <v>233.52994169305893</v>
      </c>
    </row>
    <row r="104" spans="1:14" x14ac:dyDescent="0.35">
      <c r="A104" s="32">
        <f t="shared" si="12"/>
        <v>46762</v>
      </c>
      <c r="B104" s="65" cm="1">
        <f t="array" aca="1" ref="B104" ca="1">_xlfn.XLOOKUP(A104,INDIRECT($A$5&amp;"!$AJ$41:$AJ$406"),INDIRECT($A$5&amp;"!$An$41:$An$406"))*SUM($F$3:$I$3)</f>
        <v>0</v>
      </c>
      <c r="C104" s="65" cm="1">
        <f t="array" aca="1" ref="C104" ca="1">_xlfn.XLOOKUP(A104,INDIRECT($A$5&amp;"!$AJ$41:$AJ$406"),INDIRECT($A$5&amp;"!$Ak$41:$Ak$406"))*SUM($F$3:$I$3)</f>
        <v>0</v>
      </c>
      <c r="D104" s="65" cm="1">
        <f t="array" aca="1" ref="D104" ca="1">_xlfn.XLOOKUP(A104,INDIRECT($A$5&amp;"!$AJ$41:$AJ$406"),INDIRECT($A$5&amp;"!$AO$41:$AO$406"))*SUM($F$3:$I$3)</f>
        <v>45</v>
      </c>
      <c r="E104" s="34" cm="1">
        <f t="array" ref="E104">SUMPRODUCT(('PT Storengy'!$B$8:$I$372)*('PT Storengy'!$A$8:$A$372=$A104)*('PT Storengy'!$A$5:$H$5=$A$6)*('PT Storengy'!$B$7:$I$7=$A$7))</f>
        <v>0</v>
      </c>
      <c r="F104" s="36">
        <f t="shared" ca="1" si="8"/>
        <v>12.041845781086336</v>
      </c>
      <c r="G104" s="51">
        <f t="shared" ca="1" si="13"/>
        <v>0.27302045612656273</v>
      </c>
      <c r="H104" s="35" cm="1">
        <f t="array" aca="1" ref="H104" ca="1">IF(ROUND(ROUND(G104,2)-G104,4)=0,_xlfn.XLOOKUP(G104,INDIRECT($A$4&amp;"!$G$32:$G$132"),INDIRECT($A$4&amp;"!$A$32:$A$132"),0,1,1),IF(G104&lt;0,0,(ROUNDUP(G104,2)-G104)*100*_xlfn.XLOOKUP(G104,INDIRECT($A$4&amp;"!$G$32:$G$132"),INDIRECT($A$4&amp;"!$A$32:$A$132"),0,-1,-1)+(G104-ROUNDDOWN(G104,2))*100*_xlfn.XLOOKUP(G104,INDIRECT($A$4&amp;"!$G$32:$G$132"),INDIRECT($A$4&amp;"!$A$32:$A$132"),0,1,1)))</f>
        <v>0.41322174288870989</v>
      </c>
      <c r="I104" s="84">
        <f t="shared" ca="1" si="9"/>
        <v>244.07474460898769</v>
      </c>
      <c r="K104" s="36">
        <f t="shared" ca="1" si="7"/>
        <v>10.882038776993205</v>
      </c>
      <c r="L104" s="51">
        <f t="shared" ca="1" si="10"/>
        <v>0.24695038245486084</v>
      </c>
      <c r="M104" s="35" cm="1">
        <f t="array" aca="1" ref="M104" ca="1">IF(ROUND(ROUND(L104,2)-L104,4)=0,_xlfn.XLOOKUP(L104,INDIRECT($A$4&amp;"!$G$32:$G$132"),INDIRECT($A$4&amp;"!$A$32:$A$132"),0,1,1),IF(L104&lt;0,0,(ROUNDUP(L104,2)-L104)*100*_xlfn.XLOOKUP(L104,INDIRECT($A$4&amp;"!$G$32:$G$132"),INDIRECT($A$4&amp;"!$A$32:$A$132"),0,-1,-1)+(L104-ROUNDDOWN(L104,2))*100*_xlfn.XLOOKUP(L104,INDIRECT($A$4&amp;"!$G$32:$G$132"),INDIRECT($A$4&amp;"!$A$32:$A$132"),0,1,1)))</f>
        <v>0.39062626314525312</v>
      </c>
      <c r="N104" s="67">
        <f t="shared" ca="1" si="11"/>
        <v>230.72843347553149</v>
      </c>
    </row>
    <row r="105" spans="1:14" x14ac:dyDescent="0.35">
      <c r="A105" s="32">
        <f t="shared" si="12"/>
        <v>46763</v>
      </c>
      <c r="B105" s="65" cm="1">
        <f t="array" aca="1" ref="B105" ca="1">_xlfn.XLOOKUP(A105,INDIRECT($A$5&amp;"!$AJ$41:$AJ$406"),INDIRECT($A$5&amp;"!$An$41:$An$406"))*SUM($F$3:$I$3)</f>
        <v>0</v>
      </c>
      <c r="C105" s="65" cm="1">
        <f t="array" aca="1" ref="C105" ca="1">_xlfn.XLOOKUP(A105,INDIRECT($A$5&amp;"!$AJ$41:$AJ$406"),INDIRECT($A$5&amp;"!$Ak$41:$Ak$406"))*SUM($F$3:$I$3)</f>
        <v>0</v>
      </c>
      <c r="D105" s="65" cm="1">
        <f t="array" aca="1" ref="D105" ca="1">_xlfn.XLOOKUP(A105,INDIRECT($A$5&amp;"!$AJ$41:$AJ$406"),INDIRECT($A$5&amp;"!$AO$41:$AO$406"))*SUM($F$3:$I$3)</f>
        <v>45</v>
      </c>
      <c r="E105" s="34" cm="1">
        <f t="array" ref="E105">SUMPRODUCT(('PT Storengy'!$B$8:$I$372)*('PT Storengy'!$A$8:$A$372=$A105)*('PT Storengy'!$A$5:$H$5=$A$6)*('PT Storengy'!$B$7:$I$7=$A$7))</f>
        <v>0</v>
      </c>
      <c r="F105" s="36">
        <f t="shared" ca="1" si="8"/>
        <v>11.800510134025528</v>
      </c>
      <c r="G105" s="51">
        <f t="shared" ca="1" si="13"/>
        <v>0.26759657291302968</v>
      </c>
      <c r="H105" s="35" cm="1">
        <f t="array" aca="1" ref="H105" ca="1">IF(ROUND(ROUND(G105,2)-G105,4)=0,_xlfn.XLOOKUP(G105,INDIRECT($A$4&amp;"!$G$32:$G$132"),INDIRECT($A$4&amp;"!$A$32:$A$132"),0,1,1),IF(G105&lt;0,0,(ROUNDUP(G105,2)-G105)*100*_xlfn.XLOOKUP(G105,INDIRECT($A$4&amp;"!$G$32:$G$132"),INDIRECT($A$4&amp;"!$A$32:$A$132"),0,-1,-1)+(G105-ROUNDDOWN(G105,2))*100*_xlfn.XLOOKUP(G105,INDIRECT($A$4&amp;"!$G$32:$G$132"),INDIRECT($A$4&amp;"!$A$32:$A$132"),0,1,1)))</f>
        <v>0.40858441482507102</v>
      </c>
      <c r="I105" s="84">
        <f t="shared" ca="1" si="9"/>
        <v>241.33564706080864</v>
      </c>
      <c r="K105" s="36">
        <f t="shared" ca="1" si="7"/>
        <v>10.654203554641692</v>
      </c>
      <c r="L105" s="51">
        <f t="shared" ca="1" si="10"/>
        <v>0.24182308393318233</v>
      </c>
      <c r="M105" s="35" cm="1">
        <f t="array" aca="1" ref="M105" ca="1">IF(ROUND(ROUND(L105,2)-L105,4)=0,_xlfn.XLOOKUP(L105,INDIRECT($A$4&amp;"!$G$32:$G$132"),INDIRECT($A$4&amp;"!$A$32:$A$132"),0,1,1),IF(L105&lt;0,0,(ROUNDUP(L105,2)-L105)*100*_xlfn.XLOOKUP(L105,INDIRECT($A$4&amp;"!$G$32:$G$132"),INDIRECT($A$4&amp;"!$A$32:$A$132"),0,-1,-1)+(L105-ROUNDDOWN(L105,2))*100*_xlfn.XLOOKUP(L105,INDIRECT($A$4&amp;"!$G$32:$G$132"),INDIRECT($A$4&amp;"!$A$32:$A$132"),0,1,1)))</f>
        <v>0.38572801877700996</v>
      </c>
      <c r="N105" s="67">
        <f t="shared" ca="1" si="11"/>
        <v>227.83522235151437</v>
      </c>
    </row>
    <row r="106" spans="1:14" x14ac:dyDescent="0.35">
      <c r="A106" s="32">
        <f t="shared" si="12"/>
        <v>46764</v>
      </c>
      <c r="B106" s="65" cm="1">
        <f t="array" aca="1" ref="B106" ca="1">_xlfn.XLOOKUP(A106,INDIRECT($A$5&amp;"!$AJ$41:$AJ$406"),INDIRECT($A$5&amp;"!$An$41:$An$406"))*SUM($F$3:$I$3)</f>
        <v>0</v>
      </c>
      <c r="C106" s="65" cm="1">
        <f t="array" aca="1" ref="C106" ca="1">_xlfn.XLOOKUP(A106,INDIRECT($A$5&amp;"!$AJ$41:$AJ$406"),INDIRECT($A$5&amp;"!$Ak$41:$Ak$406"))*SUM($F$3:$I$3)</f>
        <v>0</v>
      </c>
      <c r="D106" s="65" cm="1">
        <f t="array" aca="1" ref="D106" ca="1">_xlfn.XLOOKUP(A106,INDIRECT($A$5&amp;"!$AJ$41:$AJ$406"),INDIRECT($A$5&amp;"!$AO$41:$AO$406"))*SUM($F$3:$I$3)</f>
        <v>45</v>
      </c>
      <c r="E106" s="34" cm="1">
        <f t="array" ref="E106">SUMPRODUCT(('PT Storengy'!$B$8:$I$372)*('PT Storengy'!$A$8:$A$372=$A106)*('PT Storengy'!$A$5:$H$5=$A$6)*('PT Storengy'!$B$7:$I$7=$A$7))</f>
        <v>0</v>
      </c>
      <c r="F106" s="36">
        <f t="shared" ca="1" si="8"/>
        <v>11.561882845341623</v>
      </c>
      <c r="G106" s="51">
        <f t="shared" ca="1" si="13"/>
        <v>0.26223355853390062</v>
      </c>
      <c r="H106" s="35" cm="1">
        <f t="array" aca="1" ref="H106" ca="1">IF(ROUND(ROUND(G106,2)-G106,4)=0,_xlfn.XLOOKUP(G106,INDIRECT($A$4&amp;"!$G$32:$G$132"),INDIRECT($A$4&amp;"!$A$32:$A$132"),0,1,1),IF(G106&lt;0,0,(ROUNDUP(G106,2)-G106)*100*_xlfn.XLOOKUP(G106,INDIRECT($A$4&amp;"!$G$32:$G$132"),INDIRECT($A$4&amp;"!$A$32:$A$132"),0,-1,-1)+(G106-ROUNDDOWN(G106,2))*100*_xlfn.XLOOKUP(G106,INDIRECT($A$4&amp;"!$G$32:$G$132"),INDIRECT($A$4&amp;"!$A$32:$A$132"),0,1,1)))</f>
        <v>0.40399912858144743</v>
      </c>
      <c r="I106" s="84">
        <f t="shared" ca="1" si="9"/>
        <v>238.62728868390457</v>
      </c>
      <c r="K106" s="36">
        <f t="shared" ca="1" si="7"/>
        <v>10.429225264094468</v>
      </c>
      <c r="L106" s="51">
        <f t="shared" ca="1" si="10"/>
        <v>0.2367600789920376</v>
      </c>
      <c r="M106" s="35" cm="1">
        <f t="array" aca="1" ref="M106" ca="1">IF(ROUND(ROUND(L106,2)-L106,4)=0,_xlfn.XLOOKUP(L106,INDIRECT($A$4&amp;"!$G$32:$G$132"),INDIRECT($A$4&amp;"!$A$32:$A$132"),0,1,1),IF(L106&lt;0,0,(ROUNDUP(L106,2)-L106)*100*_xlfn.XLOOKUP(L106,INDIRECT($A$4&amp;"!$G$32:$G$132"),INDIRECT($A$4&amp;"!$A$32:$A$132"),0,-1,-1)+(L106-ROUNDDOWN(L106,2))*100*_xlfn.XLOOKUP(L106,INDIRECT($A$4&amp;"!$G$32:$G$132"),INDIRECT($A$4&amp;"!$A$32:$A$132"),0,1,1)))</f>
        <v>0.3808911957727526</v>
      </c>
      <c r="N106" s="67">
        <f t="shared" ca="1" si="11"/>
        <v>224.97829054722413</v>
      </c>
    </row>
    <row r="107" spans="1:14" x14ac:dyDescent="0.35">
      <c r="A107" s="32">
        <f t="shared" si="12"/>
        <v>46765</v>
      </c>
      <c r="B107" s="65" cm="1">
        <f t="array" aca="1" ref="B107" ca="1">_xlfn.XLOOKUP(A107,INDIRECT($A$5&amp;"!$AJ$41:$AJ$406"),INDIRECT($A$5&amp;"!$An$41:$An$406"))*SUM($F$3:$I$3)</f>
        <v>0</v>
      </c>
      <c r="C107" s="65" cm="1">
        <f t="array" aca="1" ref="C107" ca="1">_xlfn.XLOOKUP(A107,INDIRECT($A$5&amp;"!$AJ$41:$AJ$406"),INDIRECT($A$5&amp;"!$Ak$41:$Ak$406"))*SUM($F$3:$I$3)</f>
        <v>0</v>
      </c>
      <c r="D107" s="65" cm="1">
        <f t="array" aca="1" ref="D107" ca="1">_xlfn.XLOOKUP(A107,INDIRECT($A$5&amp;"!$AJ$41:$AJ$406"),INDIRECT($A$5&amp;"!$AO$41:$AO$406"))*SUM($F$3:$I$3)</f>
        <v>45</v>
      </c>
      <c r="E107" s="34" cm="1">
        <f t="array" ref="E107">SUMPRODUCT(('PT Storengy'!$B$8:$I$372)*('PT Storengy'!$A$8:$A$372=$A107)*('PT Storengy'!$A$5:$H$5=$A$6)*('PT Storengy'!$B$7:$I$7=$A$7))</f>
        <v>0</v>
      </c>
      <c r="F107" s="36">
        <f t="shared" ca="1" si="8"/>
        <v>11.325933520829759</v>
      </c>
      <c r="G107" s="51">
        <f t="shared" ca="1" si="13"/>
        <v>0.25693072989648053</v>
      </c>
      <c r="H107" s="35" cm="1">
        <f t="array" aca="1" ref="H107" ca="1">IF(ROUND(ROUND(G107,2)-G107,4)=0,_xlfn.XLOOKUP(G107,INDIRECT($A$4&amp;"!$G$32:$G$132"),INDIRECT($A$4&amp;"!$A$32:$A$132"),0,1,1),IF(G107&lt;0,0,(ROUNDUP(G107,2)-G107)*100*_xlfn.XLOOKUP(G107,INDIRECT($A$4&amp;"!$G$32:$G$132"),INDIRECT($A$4&amp;"!$A$32:$A$132"),0,-1,-1)+(G107-ROUNDDOWN(G107,2))*100*_xlfn.XLOOKUP(G107,INDIRECT($A$4&amp;"!$G$32:$G$132"),INDIRECT($A$4&amp;"!$A$32:$A$132"),0,1,1)))</f>
        <v>0.39946530012518211</v>
      </c>
      <c r="I107" s="84">
        <f t="shared" ca="1" si="9"/>
        <v>235.94932451186449</v>
      </c>
      <c r="K107" s="36">
        <f t="shared" ca="1" si="7"/>
        <v>10.207068080955068</v>
      </c>
      <c r="L107" s="51">
        <f t="shared" ca="1" si="10"/>
        <v>0.2317605614243215</v>
      </c>
      <c r="M107" s="35" cm="1">
        <f t="array" aca="1" ref="M107" ca="1">IF(ROUND(ROUND(L107,2)-L107,4)=0,_xlfn.XLOOKUP(L107,INDIRECT($A$4&amp;"!$G$32:$G$132"),INDIRECT($A$4&amp;"!$A$32:$A$132"),0,1,1),IF(L107&lt;0,0,(ROUNDUP(L107,2)-L107)*100*_xlfn.XLOOKUP(L107,INDIRECT($A$4&amp;"!$G$32:$G$132"),INDIRECT($A$4&amp;"!$A$32:$A$132"),0,-1,-1)+(L107-ROUNDDOWN(L107,2))*100*_xlfn.XLOOKUP(L107,INDIRECT($A$4&amp;"!$G$32:$G$132"),INDIRECT($A$4&amp;"!$A$32:$A$132"),0,1,1)))</f>
        <v>0.37611502394143492</v>
      </c>
      <c r="N107" s="67">
        <f t="shared" ca="1" si="11"/>
        <v>222.15718313939962</v>
      </c>
    </row>
    <row r="108" spans="1:14" x14ac:dyDescent="0.35">
      <c r="A108" s="32">
        <f t="shared" si="12"/>
        <v>46766</v>
      </c>
      <c r="B108" s="65" cm="1">
        <f t="array" aca="1" ref="B108" ca="1">_xlfn.XLOOKUP(A108,INDIRECT($A$5&amp;"!$AJ$41:$AJ$406"),INDIRECT($A$5&amp;"!$An$41:$An$406"))*SUM($F$3:$I$3)</f>
        <v>0</v>
      </c>
      <c r="C108" s="65" cm="1">
        <f t="array" aca="1" ref="C108" ca="1">_xlfn.XLOOKUP(A108,INDIRECT($A$5&amp;"!$AJ$41:$AJ$406"),INDIRECT($A$5&amp;"!$Ak$41:$Ak$406"))*SUM($F$3:$I$3)</f>
        <v>0</v>
      </c>
      <c r="D108" s="65" cm="1">
        <f t="array" aca="1" ref="D108" ca="1">_xlfn.XLOOKUP(A108,INDIRECT($A$5&amp;"!$AJ$41:$AJ$406"),INDIRECT($A$5&amp;"!$AO$41:$AO$406"))*SUM($F$3:$I$3)</f>
        <v>45</v>
      </c>
      <c r="E108" s="34" cm="1">
        <f t="array" ref="E108">SUMPRODUCT(('PT Storengy'!$B$8:$I$372)*('PT Storengy'!$A$8:$A$372=$A108)*('PT Storengy'!$A$5:$H$5=$A$6)*('PT Storengy'!$B$7:$I$7=$A$7))</f>
        <v>0</v>
      </c>
      <c r="F108" s="36">
        <f t="shared" ca="1" si="8"/>
        <v>11.09263210738014</v>
      </c>
      <c r="G108" s="51">
        <f t="shared" ca="1" si="13"/>
        <v>0.25168741157399466</v>
      </c>
      <c r="H108" s="35" cm="1">
        <f t="array" aca="1" ref="H108" ca="1">IF(ROUND(ROUND(G108,2)-G108,4)=0,_xlfn.XLOOKUP(G108,INDIRECT($A$4&amp;"!$G$32:$G$132"),INDIRECT($A$4&amp;"!$A$32:$A$132"),0,1,1),IF(G108&lt;0,0,(ROUNDUP(G108,2)-G108)*100*_xlfn.XLOOKUP(G108,INDIRECT($A$4&amp;"!$G$32:$G$132"),INDIRECT($A$4&amp;"!$A$32:$A$132"),0,-1,-1)+(G108-ROUNDDOWN(G108,2))*100*_xlfn.XLOOKUP(G108,INDIRECT($A$4&amp;"!$G$32:$G$132"),INDIRECT($A$4&amp;"!$A$32:$A$132"),0,1,1)))</f>
        <v>0.3949823519778497</v>
      </c>
      <c r="I108" s="84">
        <f t="shared" ca="1" si="9"/>
        <v>233.30141344961874</v>
      </c>
      <c r="K108" s="36">
        <f t="shared" ca="1" si="7"/>
        <v>9.9876966300457948</v>
      </c>
      <c r="L108" s="51">
        <f t="shared" ca="1" si="10"/>
        <v>0.22682373513233484</v>
      </c>
      <c r="M108" s="35" cm="1">
        <f t="array" aca="1" ref="M108" ca="1">IF(ROUND(ROUND(L108,2)-L108,4)=0,_xlfn.XLOOKUP(L108,INDIRECT($A$4&amp;"!$G$32:$G$132"),INDIRECT($A$4&amp;"!$A$32:$A$132"),0,1,1),IF(L108&lt;0,0,(ROUNDUP(L108,2)-L108)*100*_xlfn.XLOOKUP(L108,INDIRECT($A$4&amp;"!$G$32:$G$132"),INDIRECT($A$4&amp;"!$A$32:$A$132"),0,-1,-1)+(L108-ROUNDDOWN(L108,2))*100*_xlfn.XLOOKUP(L108,INDIRECT($A$4&amp;"!$G$32:$G$132"),INDIRECT($A$4&amp;"!$A$32:$A$132"),0,1,1)))</f>
        <v>0.37139874274979456</v>
      </c>
      <c r="N108" s="67">
        <f t="shared" ca="1" si="11"/>
        <v>219.37145090927393</v>
      </c>
    </row>
    <row r="109" spans="1:14" x14ac:dyDescent="0.35">
      <c r="A109" s="32">
        <f t="shared" si="12"/>
        <v>46767</v>
      </c>
      <c r="B109" s="65" cm="1">
        <f t="array" aca="1" ref="B109" ca="1">_xlfn.XLOOKUP(A109,INDIRECT($A$5&amp;"!$AJ$41:$AJ$406"),INDIRECT($A$5&amp;"!$An$41:$An$406"))*SUM($F$3:$I$3)</f>
        <v>0</v>
      </c>
      <c r="C109" s="65" cm="1">
        <f t="array" aca="1" ref="C109" ca="1">_xlfn.XLOOKUP(A109,INDIRECT($A$5&amp;"!$AJ$41:$AJ$406"),INDIRECT($A$5&amp;"!$Ak$41:$Ak$406"))*SUM($F$3:$I$3)</f>
        <v>0</v>
      </c>
      <c r="D109" s="65" cm="1">
        <f t="array" aca="1" ref="D109" ca="1">_xlfn.XLOOKUP(A109,INDIRECT($A$5&amp;"!$AJ$41:$AJ$406"),INDIRECT($A$5&amp;"!$AO$41:$AO$406"))*SUM($F$3:$I$3)</f>
        <v>45</v>
      </c>
      <c r="E109" s="34" cm="1">
        <f t="array" ref="E109">SUMPRODUCT(('PT Storengy'!$B$8:$I$372)*('PT Storengy'!$A$8:$A$372=$A109)*('PT Storengy'!$A$5:$H$5=$A$6)*('PT Storengy'!$B$7:$I$7=$A$7))</f>
        <v>0</v>
      </c>
      <c r="F109" s="36">
        <f t="shared" ca="1" si="8"/>
        <v>10.862156157325753</v>
      </c>
      <c r="G109" s="51">
        <f t="shared" ca="1" si="13"/>
        <v>0.24650293571955867</v>
      </c>
      <c r="H109" s="35" cm="1">
        <f t="array" aca="1" ref="H109" ca="1">IF(ROUND(ROUND(G109,2)-G109,4)=0,_xlfn.XLOOKUP(G109,INDIRECT($A$4&amp;"!$G$32:$G$132"),INDIRECT($A$4&amp;"!$A$32:$A$132"),0,1,1),IF(G109&lt;0,0,(ROUNDUP(G109,2)-G109)*100*_xlfn.XLOOKUP(G109,INDIRECT($A$4&amp;"!$G$32:$G$132"),INDIRECT($A$4&amp;"!$A$32:$A$132"),0,-1,-1)+(G109-ROUNDDOWN(G109,2))*100*_xlfn.XLOOKUP(G109,INDIRECT($A$4&amp;"!$G$32:$G$132"),INDIRECT($A$4&amp;"!$A$32:$A$132"),0,1,1)))</f>
        <v>0.3901988054027371</v>
      </c>
      <c r="I109" s="84">
        <f t="shared" ca="1" si="9"/>
        <v>230.47595005438725</v>
      </c>
      <c r="K109" s="36">
        <f t="shared" ca="1" si="7"/>
        <v>9.7710759797747517</v>
      </c>
      <c r="L109" s="51">
        <f t="shared" ca="1" si="10"/>
        <v>0.22194881400101765</v>
      </c>
      <c r="M109" s="35" cm="1">
        <f t="array" aca="1" ref="M109" ca="1">IF(ROUND(ROUND(L109,2)-L109,4)=0,_xlfn.XLOOKUP(L109,INDIRECT($A$4&amp;"!$G$32:$G$132"),INDIRECT($A$4&amp;"!$A$32:$A$132"),0,1,1),IF(L109&lt;0,0,(ROUNDUP(L109,2)-L109)*100*_xlfn.XLOOKUP(L109,INDIRECT($A$4&amp;"!$G$32:$G$132"),INDIRECT($A$4&amp;"!$A$32:$A$132"),0,-1,-1)+(L109-ROUNDDOWN(L109,2))*100*_xlfn.XLOOKUP(L109,INDIRECT($A$4&amp;"!$G$32:$G$132"),INDIRECT($A$4&amp;"!$A$32:$A$132"),0,1,1)))</f>
        <v>0.36674160120124927</v>
      </c>
      <c r="N109" s="67">
        <f t="shared" ca="1" si="11"/>
        <v>216.62065027104313</v>
      </c>
    </row>
    <row r="110" spans="1:14" x14ac:dyDescent="0.35">
      <c r="A110" s="32">
        <f t="shared" si="12"/>
        <v>46768</v>
      </c>
      <c r="B110" s="65" cm="1">
        <f t="array" aca="1" ref="B110" ca="1">_xlfn.XLOOKUP(A110,INDIRECT($A$5&amp;"!$AJ$41:$AJ$406"),INDIRECT($A$5&amp;"!$An$41:$An$406"))*SUM($F$3:$I$3)</f>
        <v>0</v>
      </c>
      <c r="C110" s="65" cm="1">
        <f t="array" aca="1" ref="C110" ca="1">_xlfn.XLOOKUP(A110,INDIRECT($A$5&amp;"!$AJ$41:$AJ$406"),INDIRECT($A$5&amp;"!$Ak$41:$Ak$406"))*SUM($F$3:$I$3)</f>
        <v>0</v>
      </c>
      <c r="D110" s="65" cm="1">
        <f t="array" aca="1" ref="D110" ca="1">_xlfn.XLOOKUP(A110,INDIRECT($A$5&amp;"!$AJ$41:$AJ$406"),INDIRECT($A$5&amp;"!$AO$41:$AO$406"))*SUM($F$3:$I$3)</f>
        <v>45</v>
      </c>
      <c r="E110" s="34" cm="1">
        <f t="array" ref="E110">SUMPRODUCT(('PT Storengy'!$B$8:$I$372)*('PT Storengy'!$A$8:$A$372=$A110)*('PT Storengy'!$A$5:$H$5=$A$6)*('PT Storengy'!$B$7:$I$7=$A$7))</f>
        <v>0</v>
      </c>
      <c r="F110" s="36">
        <f t="shared" ca="1" si="8"/>
        <v>10.634570252388352</v>
      </c>
      <c r="G110" s="51">
        <f t="shared" ca="1" si="13"/>
        <v>0.24138124794057228</v>
      </c>
      <c r="H110" s="35" cm="1">
        <f t="array" aca="1" ref="H110" ca="1">IF(ROUND(ROUND(G110,2)-G110,4)=0,_xlfn.XLOOKUP(G110,INDIRECT($A$4&amp;"!$G$32:$G$132"),INDIRECT($A$4&amp;"!$A$32:$A$132"),0,1,1),IF(G110&lt;0,0,(ROUNDUP(G110,2)-G110)*100*_xlfn.XLOOKUP(G110,INDIRECT($A$4&amp;"!$G$32:$G$132"),INDIRECT($A$4&amp;"!$A$32:$A$132"),0,-1,-1)+(G110-ROUNDDOWN(G110,2))*100*_xlfn.XLOOKUP(G110,INDIRECT($A$4&amp;"!$G$32:$G$132"),INDIRECT($A$4&amp;"!$A$32:$A$132"),0,1,1)))</f>
        <v>0.38530592112590994</v>
      </c>
      <c r="I110" s="84">
        <f t="shared" ca="1" si="9"/>
        <v>227.58590493740135</v>
      </c>
      <c r="K110" s="36">
        <f t="shared" ca="1" si="7"/>
        <v>9.5571716365735195</v>
      </c>
      <c r="L110" s="51">
        <f t="shared" ca="1" si="10"/>
        <v>0.21713502177277227</v>
      </c>
      <c r="M110" s="35" cm="1">
        <f t="array" aca="1" ref="M110" ca="1">IF(ROUND(ROUND(L110,2)-L110,4)=0,_xlfn.XLOOKUP(L110,INDIRECT($A$4&amp;"!$G$32:$G$132"),INDIRECT($A$4&amp;"!$A$32:$A$132"),0,1,1),IF(L110&lt;0,0,(ROUNDUP(L110,2)-L110)*100*_xlfn.XLOOKUP(L110,INDIRECT($A$4&amp;"!$G$32:$G$132"),INDIRECT($A$4&amp;"!$A$32:$A$132"),0,-1,-1)+(L110-ROUNDDOWN(L110,2))*100*_xlfn.XLOOKUP(L110,INDIRECT($A$4&amp;"!$G$32:$G$132"),INDIRECT($A$4&amp;"!$A$32:$A$132"),0,1,1)))</f>
        <v>0.36214285771631249</v>
      </c>
      <c r="N110" s="67">
        <f t="shared" ca="1" si="11"/>
        <v>213.90434320123222</v>
      </c>
    </row>
    <row r="111" spans="1:14" x14ac:dyDescent="0.35">
      <c r="A111" s="32">
        <f t="shared" si="12"/>
        <v>46769</v>
      </c>
      <c r="B111" s="65" cm="1">
        <f t="array" aca="1" ref="B111" ca="1">_xlfn.XLOOKUP(A111,INDIRECT($A$5&amp;"!$AJ$41:$AJ$406"),INDIRECT($A$5&amp;"!$An$41:$An$406"))*SUM($F$3:$I$3)</f>
        <v>0</v>
      </c>
      <c r="C111" s="65" cm="1">
        <f t="array" aca="1" ref="C111" ca="1">_xlfn.XLOOKUP(A111,INDIRECT($A$5&amp;"!$AJ$41:$AJ$406"),INDIRECT($A$5&amp;"!$Ak$41:$Ak$406"))*SUM($F$3:$I$3)</f>
        <v>0</v>
      </c>
      <c r="D111" s="65" cm="1">
        <f t="array" aca="1" ref="D111" ca="1">_xlfn.XLOOKUP(A111,INDIRECT($A$5&amp;"!$AJ$41:$AJ$406"),INDIRECT($A$5&amp;"!$AO$41:$AO$406"))*SUM($F$3:$I$3)</f>
        <v>45</v>
      </c>
      <c r="E111" s="34" cm="1">
        <f t="array" ref="E111">SUMPRODUCT(('PT Storengy'!$B$8:$I$372)*('PT Storengy'!$A$8:$A$372=$A111)*('PT Storengy'!$A$5:$H$5=$A$6)*('PT Storengy'!$B$7:$I$7=$A$7))</f>
        <v>0</v>
      </c>
      <c r="F111" s="36">
        <f t="shared" ca="1" si="8"/>
        <v>10.409838152948245</v>
      </c>
      <c r="G111" s="51">
        <f t="shared" ca="1" si="13"/>
        <v>0.23632378338640783</v>
      </c>
      <c r="H111" s="35" cm="1">
        <f t="array" aca="1" ref="H111" ca="1">IF(ROUND(ROUND(G111,2)-G111,4)=0,_xlfn.XLOOKUP(G111,INDIRECT($A$4&amp;"!$G$32:$G$132"),INDIRECT($A$4&amp;"!$A$32:$A$132"),0,1,1),IF(G111&lt;0,0,(ROUNDUP(G111,2)-G111)*100*_xlfn.XLOOKUP(G111,INDIRECT($A$4&amp;"!$G$32:$G$132"),INDIRECT($A$4&amp;"!$A$32:$A$132"),0,-1,-1)+(G111-ROUNDDOWN(G111,2))*100*_xlfn.XLOOKUP(G111,INDIRECT($A$4&amp;"!$G$32:$G$132"),INDIRECT($A$4&amp;"!$A$32:$A$132"),0,1,1)))</f>
        <v>0.38047439100038966</v>
      </c>
      <c r="I111" s="84">
        <f t="shared" ca="1" si="9"/>
        <v>224.73209944010785</v>
      </c>
      <c r="K111" s="36">
        <f t="shared" ca="1" si="7"/>
        <v>9.3459495394045735</v>
      </c>
      <c r="L111" s="51">
        <f t="shared" ca="1" si="10"/>
        <v>0.212381591923856</v>
      </c>
      <c r="M111" s="35" cm="1">
        <f t="array" aca="1" ref="M111" ca="1">IF(ROUND(ROUND(L111,2)-L111,4)=0,_xlfn.XLOOKUP(L111,INDIRECT($A$4&amp;"!$G$32:$G$132"),INDIRECT($A$4&amp;"!$A$32:$A$132"),0,1,1),IF(L111&lt;0,0,(ROUNDUP(L111,2)-L111)*100*_xlfn.XLOOKUP(L111,INDIRECT($A$4&amp;"!$G$32:$G$132"),INDIRECT($A$4&amp;"!$A$32:$A$132"),0,-1,-1)+(L111-ROUNDDOWN(L111,2))*100*_xlfn.XLOOKUP(L111,INDIRECT($A$4&amp;"!$G$32:$G$132"),INDIRECT($A$4&amp;"!$A$32:$A$132"),0,1,1)))</f>
        <v>0.35760178001450738</v>
      </c>
      <c r="N111" s="67">
        <f t="shared" ca="1" si="11"/>
        <v>211.22209716894596</v>
      </c>
    </row>
    <row r="112" spans="1:14" x14ac:dyDescent="0.35">
      <c r="A112" s="32">
        <f t="shared" si="12"/>
        <v>46770</v>
      </c>
      <c r="B112" s="65" cm="1">
        <f t="array" aca="1" ref="B112" ca="1">_xlfn.XLOOKUP(A112,INDIRECT($A$5&amp;"!$AJ$41:$AJ$406"),INDIRECT($A$5&amp;"!$An$41:$An$406"))*SUM($F$3:$I$3)</f>
        <v>0</v>
      </c>
      <c r="C112" s="65" cm="1">
        <f t="array" aca="1" ref="C112" ca="1">_xlfn.XLOOKUP(A112,INDIRECT($A$5&amp;"!$AJ$41:$AJ$406"),INDIRECT($A$5&amp;"!$Ak$41:$Ak$406"))*SUM($F$3:$I$3)</f>
        <v>0</v>
      </c>
      <c r="D112" s="65" cm="1">
        <f t="array" aca="1" ref="D112" ca="1">_xlfn.XLOOKUP(A112,INDIRECT($A$5&amp;"!$AJ$41:$AJ$406"),INDIRECT($A$5&amp;"!$AO$41:$AO$406"))*SUM($F$3:$I$3)</f>
        <v>45</v>
      </c>
      <c r="E112" s="34" cm="1">
        <f t="array" ref="E112">SUMPRODUCT(('PT Storengy'!$B$8:$I$372)*('PT Storengy'!$A$8:$A$372=$A112)*('PT Storengy'!$A$5:$H$5=$A$6)*('PT Storengy'!$B$7:$I$7=$A$7))</f>
        <v>0</v>
      </c>
      <c r="F112" s="36">
        <f t="shared" ca="1" si="8"/>
        <v>10.187924073811182</v>
      </c>
      <c r="G112" s="51">
        <f t="shared" ca="1" si="13"/>
        <v>0.23132973673218321</v>
      </c>
      <c r="H112" s="35" cm="1">
        <f t="array" aca="1" ref="H112" ca="1">IF(ROUND(ROUND(G112,2)-G112,4)=0,_xlfn.XLOOKUP(G112,INDIRECT($A$4&amp;"!$G$32:$G$132"),INDIRECT($A$4&amp;"!$A$32:$A$132"),0,1,1),IF(G112&lt;0,0,(ROUNDUP(G112,2)-G112)*100*_xlfn.XLOOKUP(G112,INDIRECT($A$4&amp;"!$G$32:$G$132"),INDIRECT($A$4&amp;"!$A$32:$A$132"),0,-1,-1)+(G112-ROUNDDOWN(G112,2))*100*_xlfn.XLOOKUP(G112,INDIRECT($A$4&amp;"!$G$32:$G$132"),INDIRECT($A$4&amp;"!$A$32:$A$132"),0,1,1)))</f>
        <v>0.37570344567794123</v>
      </c>
      <c r="I112" s="84">
        <f t="shared" ca="1" si="9"/>
        <v>221.9140791370628</v>
      </c>
      <c r="K112" s="36">
        <f t="shared" ca="1" si="7"/>
        <v>9.1373760543375777</v>
      </c>
      <c r="L112" s="51">
        <f t="shared" ca="1" si="10"/>
        <v>0.20768776754232385</v>
      </c>
      <c r="M112" s="35" cm="1">
        <f t="array" aca="1" ref="M112" ca="1">IF(ROUND(ROUND(L112,2)-L112,4)=0,_xlfn.XLOOKUP(L112,INDIRECT($A$4&amp;"!$G$32:$G$132"),INDIRECT($A$4&amp;"!$A$32:$A$132"),0,1,1),IF(L112&lt;0,0,(ROUNDUP(L112,2)-L112)*100*_xlfn.XLOOKUP(L112,INDIRECT($A$4&amp;"!$G$32:$G$132"),INDIRECT($A$4&amp;"!$A$32:$A$132"),0,-1,-1)+(L112-ROUNDDOWN(L112,2))*100*_xlfn.XLOOKUP(L112,INDIRECT($A$4&amp;"!$G$32:$G$132"),INDIRECT($A$4&amp;"!$A$32:$A$132"),0,1,1)))</f>
        <v>0.35311764499776266</v>
      </c>
      <c r="N112" s="67">
        <f t="shared" ca="1" si="11"/>
        <v>208.57348506699529</v>
      </c>
    </row>
    <row r="113" spans="1:14" x14ac:dyDescent="0.35">
      <c r="A113" s="32">
        <f t="shared" si="12"/>
        <v>46771</v>
      </c>
      <c r="B113" s="65" cm="1">
        <f t="array" aca="1" ref="B113" ca="1">_xlfn.XLOOKUP(A113,INDIRECT($A$5&amp;"!$AJ$41:$AJ$406"),INDIRECT($A$5&amp;"!$An$41:$An$406"))*SUM($F$3:$I$3)</f>
        <v>0</v>
      </c>
      <c r="C113" s="65" cm="1">
        <f t="array" aca="1" ref="C113" ca="1">_xlfn.XLOOKUP(A113,INDIRECT($A$5&amp;"!$AJ$41:$AJ$406"),INDIRECT($A$5&amp;"!$Ak$41:$Ak$406"))*SUM($F$3:$I$3)</f>
        <v>0</v>
      </c>
      <c r="D113" s="65" cm="1">
        <f t="array" aca="1" ref="D113" ca="1">_xlfn.XLOOKUP(A113,INDIRECT($A$5&amp;"!$AJ$41:$AJ$406"),INDIRECT($A$5&amp;"!$AO$41:$AO$406"))*SUM($F$3:$I$3)</f>
        <v>45</v>
      </c>
      <c r="E113" s="34" cm="1">
        <f t="array" ref="E113">SUMPRODUCT(('PT Storengy'!$B$8:$I$372)*('PT Storengy'!$A$8:$A$372=$A113)*('PT Storengy'!$A$5:$H$5=$A$6)*('PT Storengy'!$B$7:$I$7=$A$7))</f>
        <v>0</v>
      </c>
      <c r="F113" s="36">
        <f t="shared" ca="1" si="8"/>
        <v>9.9687926785101073</v>
      </c>
      <c r="G113" s="51">
        <f t="shared" ca="1" si="13"/>
        <v>0.2263983127513596</v>
      </c>
      <c r="H113" s="35" cm="1">
        <f t="array" aca="1" ref="H113" ca="1">IF(ROUND(ROUND(G113,2)-G113,4)=0,_xlfn.XLOOKUP(G113,INDIRECT($A$4&amp;"!$G$32:$G$132"),INDIRECT($A$4&amp;"!$A$32:$A$132"),0,1,1),IF(G113&lt;0,0,(ROUNDUP(G113,2)-G113)*100*_xlfn.XLOOKUP(G113,INDIRECT($A$4&amp;"!$G$32:$G$132"),INDIRECT($A$4&amp;"!$A$32:$A$132"),0,-1,-1)+(G113-ROUNDDOWN(G113,2))*100*_xlfn.XLOOKUP(G113,INDIRECT($A$4&amp;"!$G$32:$G$132"),INDIRECT($A$4&amp;"!$A$32:$A$132"),0,1,1)))</f>
        <v>0.37099232545754479</v>
      </c>
      <c r="I113" s="84">
        <f t="shared" ca="1" si="9"/>
        <v>219.13139530107409</v>
      </c>
      <c r="K113" s="36">
        <f t="shared" ca="1" si="7"/>
        <v>8.9314179691936904</v>
      </c>
      <c r="L113" s="51">
        <f t="shared" ca="1" si="10"/>
        <v>0.20305280120750172</v>
      </c>
      <c r="M113" s="35" cm="1">
        <f t="array" aca="1" ref="M113" ca="1">IF(ROUND(ROUND(L113,2)-L113,4)=0,_xlfn.XLOOKUP(L113,INDIRECT($A$4&amp;"!$G$32:$G$132"),INDIRECT($A$4&amp;"!$A$32:$A$132"),0,1,1),IF(L113&lt;0,0,(ROUNDUP(L113,2)-L113)*100*_xlfn.XLOOKUP(L113,INDIRECT($A$4&amp;"!$G$32:$G$132"),INDIRECT($A$4&amp;"!$A$32:$A$132"),0,-1,-1)+(L113-ROUNDDOWN(L113,2))*100*_xlfn.XLOOKUP(L113,INDIRECT($A$4&amp;"!$G$32:$G$132"),INDIRECT($A$4&amp;"!$A$32:$A$132"),0,1,1)))</f>
        <v>0.34868973863527009</v>
      </c>
      <c r="N113" s="67">
        <f t="shared" ca="1" si="11"/>
        <v>205.95808514388682</v>
      </c>
    </row>
    <row r="114" spans="1:14" x14ac:dyDescent="0.35">
      <c r="A114" s="32">
        <f t="shared" si="12"/>
        <v>46772</v>
      </c>
      <c r="B114" s="65" cm="1">
        <f t="array" aca="1" ref="B114" ca="1">_xlfn.XLOOKUP(A114,INDIRECT($A$5&amp;"!$AJ$41:$AJ$406"),INDIRECT($A$5&amp;"!$An$41:$An$406"))*SUM($F$3:$I$3)</f>
        <v>0</v>
      </c>
      <c r="C114" s="65" cm="1">
        <f t="array" aca="1" ref="C114" ca="1">_xlfn.XLOOKUP(A114,INDIRECT($A$5&amp;"!$AJ$41:$AJ$406"),INDIRECT($A$5&amp;"!$Ak$41:$Ak$406"))*SUM($F$3:$I$3)</f>
        <v>0</v>
      </c>
      <c r="D114" s="65" cm="1">
        <f t="array" aca="1" ref="D114" ca="1">_xlfn.XLOOKUP(A114,INDIRECT($A$5&amp;"!$AJ$41:$AJ$406"),INDIRECT($A$5&amp;"!$AO$41:$AO$406"))*SUM($F$3:$I$3)</f>
        <v>45</v>
      </c>
      <c r="E114" s="34" cm="1">
        <f t="array" ref="E114">SUMPRODUCT(('PT Storengy'!$B$8:$I$372)*('PT Storengy'!$A$8:$A$372=$A114)*('PT Storengy'!$A$5:$H$5=$A$6)*('PT Storengy'!$B$7:$I$7=$A$7))</f>
        <v>0</v>
      </c>
      <c r="F114" s="36">
        <f t="shared" ca="1" si="8"/>
        <v>9.7524090736783577</v>
      </c>
      <c r="G114" s="51">
        <f t="shared" ca="1" si="13"/>
        <v>0.22152872618911348</v>
      </c>
      <c r="H114" s="35" cm="1">
        <f t="array" aca="1" ref="H114" ca="1">IF(ROUND(ROUND(G114,2)-G114,4)=0,_xlfn.XLOOKUP(G114,INDIRECT($A$4&amp;"!$G$32:$G$132"),INDIRECT($A$4&amp;"!$A$32:$A$132"),0,1,1),IF(G114&lt;0,0,(ROUNDUP(G114,2)-G114)*100*_xlfn.XLOOKUP(G114,INDIRECT($A$4&amp;"!$G$32:$G$132"),INDIRECT($A$4&amp;"!$A$32:$A$132"),0,-1,-1)+(G114-ROUNDDOWN(G114,2))*100*_xlfn.XLOOKUP(G114,INDIRECT($A$4&amp;"!$G$32:$G$132"),INDIRECT($A$4&amp;"!$A$32:$A$132"),0,1,1)))</f>
        <v>0.3663402801644251</v>
      </c>
      <c r="I114" s="84">
        <f t="shared" ca="1" si="9"/>
        <v>216.3836048317487</v>
      </c>
      <c r="K114" s="36">
        <f t="shared" ca="1" si="7"/>
        <v>8.7280424882570244</v>
      </c>
      <c r="L114" s="51">
        <f t="shared" ca="1" si="10"/>
        <v>0.19847595487097089</v>
      </c>
      <c r="M114" s="35" cm="1">
        <f t="array" aca="1" ref="M114" ca="1">IF(ROUND(ROUND(L114,2)-L114,4)=0,_xlfn.XLOOKUP(L114,INDIRECT($A$4&amp;"!$G$32:$G$132"),INDIRECT($A$4&amp;"!$A$32:$A$132"),0,1,1),IF(L114&lt;0,0,(ROUNDUP(L114,2)-L114)*100*_xlfn.XLOOKUP(L114,INDIRECT($A$4&amp;"!$G$32:$G$132"),INDIRECT($A$4&amp;"!$A$32:$A$132"),0,-1,-1)+(L114-ROUNDDOWN(L114,2))*100*_xlfn.XLOOKUP(L114,INDIRECT($A$4&amp;"!$G$32:$G$132"),INDIRECT($A$4&amp;"!$A$32:$A$132"),0,1,1)))</f>
        <v>0.34431735584978584</v>
      </c>
      <c r="N114" s="67">
        <f t="shared" ca="1" si="11"/>
        <v>203.37548093666527</v>
      </c>
    </row>
    <row r="115" spans="1:14" x14ac:dyDescent="0.35">
      <c r="A115" s="32">
        <f t="shared" si="12"/>
        <v>46773</v>
      </c>
      <c r="B115" s="65" cm="1">
        <f t="array" aca="1" ref="B115" ca="1">_xlfn.XLOOKUP(A115,INDIRECT($A$5&amp;"!$AJ$41:$AJ$406"),INDIRECT($A$5&amp;"!$An$41:$An$406"))*SUM($F$3:$I$3)</f>
        <v>0</v>
      </c>
      <c r="C115" s="65" cm="1">
        <f t="array" aca="1" ref="C115" ca="1">_xlfn.XLOOKUP(A115,INDIRECT($A$5&amp;"!$AJ$41:$AJ$406"),INDIRECT($A$5&amp;"!$Ak$41:$Ak$406"))*SUM($F$3:$I$3)</f>
        <v>0</v>
      </c>
      <c r="D115" s="65" cm="1">
        <f t="array" aca="1" ref="D115" ca="1">_xlfn.XLOOKUP(A115,INDIRECT($A$5&amp;"!$AJ$41:$AJ$406"),INDIRECT($A$5&amp;"!$AO$41:$AO$406"))*SUM($F$3:$I$3)</f>
        <v>45</v>
      </c>
      <c r="E115" s="34" cm="1">
        <f t="array" ref="E115">SUMPRODUCT(('PT Storengy'!$B$8:$I$372)*('PT Storengy'!$A$8:$A$372=$A115)*('PT Storengy'!$A$5:$H$5=$A$6)*('PT Storengy'!$B$7:$I$7=$A$7))</f>
        <v>0</v>
      </c>
      <c r="F115" s="36">
        <f t="shared" ca="1" si="8"/>
        <v>9.5387388034934233</v>
      </c>
      <c r="G115" s="51">
        <f t="shared" ca="1" si="13"/>
        <v>0.21672020163729683</v>
      </c>
      <c r="H115" s="35" cm="1">
        <f t="array" aca="1" ref="H115" ca="1">IF(ROUND(ROUND(G115,2)-G115,4)=0,_xlfn.XLOOKUP(G115,INDIRECT($A$4&amp;"!$G$32:$G$132"),INDIRECT($A$4&amp;"!$A$32:$A$132"),0,1,1),IF(G115&lt;0,0,(ROUNDUP(G115,2)-G115)*100*_xlfn.XLOOKUP(G115,INDIRECT($A$4&amp;"!$G$32:$G$132"),INDIRECT($A$4&amp;"!$A$32:$A$132"),0,-1,-1)+(G115-ROUNDDOWN(G115,2))*100*_xlfn.XLOOKUP(G115,INDIRECT($A$4&amp;"!$G$32:$G$132"),INDIRECT($A$4&amp;"!$A$32:$A$132"),0,1,1)))</f>
        <v>0.3617465690305971</v>
      </c>
      <c r="I115" s="84">
        <f t="shared" ca="1" si="9"/>
        <v>213.67027018493533</v>
      </c>
      <c r="K115" s="36">
        <f t="shared" ca="1" si="7"/>
        <v>8.5272172270524269</v>
      </c>
      <c r="L115" s="51">
        <f t="shared" ca="1" si="10"/>
        <v>0.193956499739045</v>
      </c>
      <c r="M115" s="35" cm="1">
        <f t="array" aca="1" ref="M115" ca="1">IF(ROUND(ROUND(L115,2)-L115,4)=0,_xlfn.XLOOKUP(L115,INDIRECT($A$4&amp;"!$G$32:$G$132"),INDIRECT($A$4&amp;"!$A$32:$A$132"),0,1,1),IF(L115&lt;0,0,(ROUNDUP(L115,2)-L115)*100*_xlfn.XLOOKUP(L115,INDIRECT($A$4&amp;"!$G$32:$G$132"),INDIRECT($A$4&amp;"!$A$32:$A$132"),0,-1,-1)+(L115-ROUNDDOWN(L115,2))*100*_xlfn.XLOOKUP(L115,INDIRECT($A$4&amp;"!$G$32:$G$132"),INDIRECT($A$4&amp;"!$A$32:$A$132"),0,1,1)))</f>
        <v>0.33999980040535727</v>
      </c>
      <c r="N115" s="67">
        <f t="shared" ca="1" si="11"/>
        <v>200.82526120459792</v>
      </c>
    </row>
    <row r="116" spans="1:14" x14ac:dyDescent="0.35">
      <c r="A116" s="32">
        <f t="shared" si="12"/>
        <v>46774</v>
      </c>
      <c r="B116" s="65" cm="1">
        <f t="array" aca="1" ref="B116" ca="1">_xlfn.XLOOKUP(A116,INDIRECT($A$5&amp;"!$AJ$41:$AJ$406"),INDIRECT($A$5&amp;"!$An$41:$An$406"))*SUM($F$3:$I$3)</f>
        <v>0</v>
      </c>
      <c r="C116" s="65" cm="1">
        <f t="array" aca="1" ref="C116" ca="1">_xlfn.XLOOKUP(A116,INDIRECT($A$5&amp;"!$AJ$41:$AJ$406"),INDIRECT($A$5&amp;"!$Ak$41:$Ak$406"))*SUM($F$3:$I$3)</f>
        <v>0</v>
      </c>
      <c r="D116" s="65" cm="1">
        <f t="array" aca="1" ref="D116" ca="1">_xlfn.XLOOKUP(A116,INDIRECT($A$5&amp;"!$AJ$41:$AJ$406"),INDIRECT($A$5&amp;"!$AO$41:$AO$406"))*SUM($F$3:$I$3)</f>
        <v>45</v>
      </c>
      <c r="E116" s="34" cm="1">
        <f t="array" ref="E116">SUMPRODUCT(('PT Storengy'!$B$8:$I$372)*('PT Storengy'!$A$8:$A$372=$A116)*('PT Storengy'!$A$5:$H$5=$A$6)*('PT Storengy'!$B$7:$I$7=$A$7))</f>
        <v>0</v>
      </c>
      <c r="F116" s="36">
        <f t="shared" ca="1" si="8"/>
        <v>9.3277478441903714</v>
      </c>
      <c r="G116" s="51">
        <f t="shared" ca="1" si="13"/>
        <v>0.21197197341096496</v>
      </c>
      <c r="H116" s="35" cm="1">
        <f t="array" aca="1" ref="H116" ca="1">IF(ROUND(ROUND(G116,2)-G116,4)=0,_xlfn.XLOOKUP(G116,INDIRECT($A$4&amp;"!$G$32:$G$132"),INDIRECT($A$4&amp;"!$A$32:$A$132"),0,1,1),IF(G116&lt;0,0,(ROUNDUP(G116,2)-G116)*100*_xlfn.XLOOKUP(G116,INDIRECT($A$4&amp;"!$G$32:$G$132"),INDIRECT($A$4&amp;"!$A$32:$A$132"),0,-1,-1)+(G116-ROUNDDOWN(G116,2))*100*_xlfn.XLOOKUP(G116,INDIRECT($A$4&amp;"!$G$32:$G$132"),INDIRECT($A$4&amp;"!$A$32:$A$132"),0,1,1)))</f>
        <v>0.35721046057691008</v>
      </c>
      <c r="I116" s="84">
        <f t="shared" ca="1" si="9"/>
        <v>210.99095930305248</v>
      </c>
      <c r="K116" s="36">
        <f t="shared" ca="1" si="7"/>
        <v>8.328910207188736</v>
      </c>
      <c r="L116" s="51">
        <f t="shared" ca="1" si="10"/>
        <v>0.18949371615672059</v>
      </c>
      <c r="M116" s="35" cm="1">
        <f t="array" aca="1" ref="M116" ca="1">IF(ROUND(ROUND(L116,2)-L116,4)=0,_xlfn.XLOOKUP(L116,INDIRECT($A$4&amp;"!$G$32:$G$132"),INDIRECT($A$4&amp;"!$A$32:$A$132"),0,1,1),IF(L116&lt;0,0,(ROUNDUP(L116,2)-L116)*100*_xlfn.XLOOKUP(L116,INDIRECT($A$4&amp;"!$G$32:$G$132"),INDIRECT($A$4&amp;"!$A$32:$A$132"),0,-1,-1)+(L116-ROUNDDOWN(L116,2))*100*_xlfn.XLOOKUP(L116,INDIRECT($A$4&amp;"!$G$32:$G$132"),INDIRECT($A$4&amp;"!$A$32:$A$132"),0,1,1)))</f>
        <v>0.33573638479645845</v>
      </c>
      <c r="N116" s="67">
        <f t="shared" ca="1" si="11"/>
        <v>198.30701986369104</v>
      </c>
    </row>
    <row r="117" spans="1:14" x14ac:dyDescent="0.35">
      <c r="A117" s="32">
        <f t="shared" si="12"/>
        <v>46775</v>
      </c>
      <c r="B117" s="65" cm="1">
        <f t="array" aca="1" ref="B117" ca="1">_xlfn.XLOOKUP(A117,INDIRECT($A$5&amp;"!$AJ$41:$AJ$406"),INDIRECT($A$5&amp;"!$An$41:$An$406"))*SUM($F$3:$I$3)</f>
        <v>0</v>
      </c>
      <c r="C117" s="65" cm="1">
        <f t="array" aca="1" ref="C117" ca="1">_xlfn.XLOOKUP(A117,INDIRECT($A$5&amp;"!$AJ$41:$AJ$406"),INDIRECT($A$5&amp;"!$Ak$41:$Ak$406"))*SUM($F$3:$I$3)</f>
        <v>0</v>
      </c>
      <c r="D117" s="65" cm="1">
        <f t="array" aca="1" ref="D117" ca="1">_xlfn.XLOOKUP(A117,INDIRECT($A$5&amp;"!$AJ$41:$AJ$406"),INDIRECT($A$5&amp;"!$AO$41:$AO$406"))*SUM($F$3:$I$3)</f>
        <v>45</v>
      </c>
      <c r="E117" s="34" cm="1">
        <f t="array" ref="E117">SUMPRODUCT(('PT Storengy'!$B$8:$I$372)*('PT Storengy'!$A$8:$A$372=$A117)*('PT Storengy'!$A$5:$H$5=$A$6)*('PT Storengy'!$B$7:$I$7=$A$7))</f>
        <v>0</v>
      </c>
      <c r="F117" s="36">
        <f t="shared" ca="1" si="8"/>
        <v>9.1194025986440828</v>
      </c>
      <c r="G117" s="51">
        <f t="shared" ca="1" si="13"/>
        <v>0.20728328542645269</v>
      </c>
      <c r="H117" s="35" cm="1">
        <f t="array" aca="1" ref="H117" ca="1">IF(ROUND(ROUND(G117,2)-G117,4)=0,_xlfn.XLOOKUP(G117,INDIRECT($A$4&amp;"!$G$32:$G$132"),INDIRECT($A$4&amp;"!$A$32:$A$132"),0,1,1),IF(G117&lt;0,0,(ROUNDUP(G117,2)-G117)*100*_xlfn.XLOOKUP(G117,INDIRECT($A$4&amp;"!$G$32:$G$132"),INDIRECT($A$4&amp;"!$A$32:$A$132"),0,-1,-1)+(G117-ROUNDDOWN(G117,2))*100*_xlfn.XLOOKUP(G117,INDIRECT($A$4&amp;"!$G$32:$G$132"),INDIRECT($A$4&amp;"!$A$32:$A$132"),0,1,1)))</f>
        <v>0.3527312324965704</v>
      </c>
      <c r="I117" s="84">
        <f t="shared" ca="1" si="9"/>
        <v>208.34524554628931</v>
      </c>
      <c r="K117" s="36">
        <f t="shared" ca="1" si="7"/>
        <v>8.1330898512667087</v>
      </c>
      <c r="L117" s="51">
        <f t="shared" ca="1" si="10"/>
        <v>0.18508689349308302</v>
      </c>
      <c r="M117" s="35" cm="1">
        <f t="array" aca="1" ref="M117" ca="1">IF(ROUND(ROUND(L117,2)-L117,4)=0,_xlfn.XLOOKUP(L117,INDIRECT($A$4&amp;"!$G$32:$G$132"),INDIRECT($A$4&amp;"!$A$32:$A$132"),0,1,1),IF(L117&lt;0,0,(ROUNDUP(L117,2)-L117)*100*_xlfn.XLOOKUP(L117,INDIRECT($A$4&amp;"!$G$32:$G$132"),INDIRECT($A$4&amp;"!$A$32:$A$132"),0,-1,-1)+(L117-ROUNDDOWN(L117,2))*100*_xlfn.XLOOKUP(L117,INDIRECT($A$4&amp;"!$G$32:$G$132"),INDIRECT($A$4&amp;"!$A$32:$A$132"),0,1,1)))</f>
        <v>0.33152643013851463</v>
      </c>
      <c r="N117" s="67">
        <f t="shared" ca="1" si="11"/>
        <v>195.82035592202666</v>
      </c>
    </row>
    <row r="118" spans="1:14" x14ac:dyDescent="0.35">
      <c r="A118" s="32">
        <f t="shared" si="12"/>
        <v>46776</v>
      </c>
      <c r="B118" s="65" cm="1">
        <f t="array" aca="1" ref="B118" ca="1">_xlfn.XLOOKUP(A118,INDIRECT($A$5&amp;"!$AJ$41:$AJ$406"),INDIRECT($A$5&amp;"!$An$41:$An$406"))*SUM($F$3:$I$3)</f>
        <v>0</v>
      </c>
      <c r="C118" s="65" cm="1">
        <f t="array" aca="1" ref="C118" ca="1">_xlfn.XLOOKUP(A118,INDIRECT($A$5&amp;"!$AJ$41:$AJ$406"),INDIRECT($A$5&amp;"!$Ak$41:$Ak$406"))*SUM($F$3:$I$3)</f>
        <v>0</v>
      </c>
      <c r="D118" s="65" cm="1">
        <f t="array" aca="1" ref="D118" ca="1">_xlfn.XLOOKUP(A118,INDIRECT($A$5&amp;"!$AJ$41:$AJ$406"),INDIRECT($A$5&amp;"!$AO$41:$AO$406"))*SUM($F$3:$I$3)</f>
        <v>45</v>
      </c>
      <c r="E118" s="34" cm="1">
        <f t="array" ref="E118">SUMPRODUCT(('PT Storengy'!$B$8:$I$372)*('PT Storengy'!$A$8:$A$372=$A118)*('PT Storengy'!$A$5:$H$5=$A$6)*('PT Storengy'!$B$7:$I$7=$A$7))</f>
        <v>0</v>
      </c>
      <c r="F118" s="36">
        <f t="shared" ca="1" si="8"/>
        <v>8.9136698910194117</v>
      </c>
      <c r="G118" s="51">
        <f t="shared" ca="1" si="13"/>
        <v>0.20265339108097963</v>
      </c>
      <c r="H118" s="35" cm="1">
        <f t="array" aca="1" ref="H118" ca="1">IF(ROUND(ROUND(G118,2)-G118,4)=0,_xlfn.XLOOKUP(G118,INDIRECT($A$4&amp;"!$G$32:$G$132"),INDIRECT($A$4&amp;"!$A$32:$A$132"),0,1,1),IF(G118&lt;0,0,(ROUNDUP(G118,2)-G118)*100*_xlfn.XLOOKUP(G118,INDIRECT($A$4&amp;"!$G$32:$G$132"),INDIRECT($A$4&amp;"!$A$32:$A$132"),0,-1,-1)+(G118-ROUNDDOWN(G118,2))*100*_xlfn.XLOOKUP(G118,INDIRECT($A$4&amp;"!$G$32:$G$132"),INDIRECT($A$4&amp;"!$A$32:$A$132"),0,1,1)))</f>
        <v>0.3483081715401255</v>
      </c>
      <c r="I118" s="84">
        <f t="shared" ca="1" si="9"/>
        <v>205.73270762467024</v>
      </c>
      <c r="K118" s="36">
        <f t="shared" ca="1" si="7"/>
        <v>7.9397249778507977</v>
      </c>
      <c r="L118" s="51">
        <f t="shared" ca="1" si="10"/>
        <v>0.18073533002814909</v>
      </c>
      <c r="M118" s="35" cm="1">
        <f t="array" aca="1" ref="M118" ca="1">IF(ROUND(ROUND(L118,2)-L118,4)=0,_xlfn.XLOOKUP(L118,INDIRECT($A$4&amp;"!$G$32:$G$132"),INDIRECT($A$4&amp;"!$A$32:$A$132"),0,1,1),IF(L118&lt;0,0,(ROUNDUP(L118,2)-L118)*100*_xlfn.XLOOKUP(L118,INDIRECT($A$4&amp;"!$G$32:$G$132"),INDIRECT($A$4&amp;"!$A$32:$A$132"),0,-1,-1)+(L118-ROUNDDOWN(L118,2))*100*_xlfn.XLOOKUP(L118,INDIRECT($A$4&amp;"!$G$32:$G$132"),INDIRECT($A$4&amp;"!$A$32:$A$132"),0,1,1)))</f>
        <v>0.32736926605980066</v>
      </c>
      <c r="N118" s="67">
        <f t="shared" ca="1" si="11"/>
        <v>193.36487341591121</v>
      </c>
    </row>
    <row r="119" spans="1:14" x14ac:dyDescent="0.35">
      <c r="A119" s="32">
        <f t="shared" si="12"/>
        <v>46777</v>
      </c>
      <c r="B119" s="65" cm="1">
        <f t="array" aca="1" ref="B119" ca="1">_xlfn.XLOOKUP(A119,INDIRECT($A$5&amp;"!$AJ$41:$AJ$406"),INDIRECT($A$5&amp;"!$An$41:$An$406"))*SUM($F$3:$I$3)</f>
        <v>0</v>
      </c>
      <c r="C119" s="65" cm="1">
        <f t="array" aca="1" ref="C119" ca="1">_xlfn.XLOOKUP(A119,INDIRECT($A$5&amp;"!$AJ$41:$AJ$406"),INDIRECT($A$5&amp;"!$Ak$41:$Ak$406"))*SUM($F$3:$I$3)</f>
        <v>0</v>
      </c>
      <c r="D119" s="65" cm="1">
        <f t="array" aca="1" ref="D119" ca="1">_xlfn.XLOOKUP(A119,INDIRECT($A$5&amp;"!$AJ$41:$AJ$406"),INDIRECT($A$5&amp;"!$AO$41:$AO$406"))*SUM($F$3:$I$3)</f>
        <v>45</v>
      </c>
      <c r="E119" s="34" cm="1">
        <f t="array" ref="E119">SUMPRODUCT(('PT Storengy'!$B$8:$I$372)*('PT Storengy'!$A$8:$A$372=$A119)*('PT Storengy'!$A$5:$H$5=$A$6)*('PT Storengy'!$B$7:$I$7=$A$7))</f>
        <v>0</v>
      </c>
      <c r="F119" s="36">
        <f t="shared" ca="1" si="8"/>
        <v>8.710516961488441</v>
      </c>
      <c r="G119" s="51">
        <f t="shared" ca="1" si="13"/>
        <v>0.19808155313376472</v>
      </c>
      <c r="H119" s="35" cm="1">
        <f t="array" aca="1" ref="H119" ca="1">IF(ROUND(ROUND(G119,2)-G119,4)=0,_xlfn.XLOOKUP(G119,INDIRECT($A$4&amp;"!$G$32:$G$132"),INDIRECT($A$4&amp;"!$A$32:$A$132"),0,1,1),IF(G119&lt;0,0,(ROUNDUP(G119,2)-G119)*100*_xlfn.XLOOKUP(G119,INDIRECT($A$4&amp;"!$G$32:$G$132"),INDIRECT($A$4&amp;"!$A$32:$A$132"),0,-1,-1)+(G119-ROUNDDOWN(G119,2))*100*_xlfn.XLOOKUP(G119,INDIRECT($A$4&amp;"!$G$32:$G$132"),INDIRECT($A$4&amp;"!$A$32:$A$132"),0,1,1)))</f>
        <v>0.3439405734018891</v>
      </c>
      <c r="I119" s="84">
        <f t="shared" ca="1" si="9"/>
        <v>203.15292953097045</v>
      </c>
      <c r="K119" s="36">
        <f t="shared" ca="1" si="7"/>
        <v>7.7487847965039736</v>
      </c>
      <c r="L119" s="51">
        <f t="shared" ca="1" si="10"/>
        <v>0.17643833284112884</v>
      </c>
      <c r="M119" s="35" cm="1">
        <f t="array" aca="1" ref="M119" ca="1">IF(ROUND(ROUND(L119,2)-L119,4)=0,_xlfn.XLOOKUP(L119,INDIRECT($A$4&amp;"!$G$32:$G$132"),INDIRECT($A$4&amp;"!$A$32:$A$132"),0,1,1),IF(L119&lt;0,0,(ROUNDUP(L119,2)-L119)*100*_xlfn.XLOOKUP(L119,INDIRECT($A$4&amp;"!$G$32:$G$132"),INDIRECT($A$4&amp;"!$A$32:$A$132"),0,-1,-1)+(L119-ROUNDDOWN(L119,2))*100*_xlfn.XLOOKUP(L119,INDIRECT($A$4&amp;"!$G$32:$G$132"),INDIRECT($A$4&amp;"!$A$32:$A$132"),0,1,1)))</f>
        <v>0.32326423059469411</v>
      </c>
      <c r="N119" s="67">
        <f t="shared" ca="1" si="11"/>
        <v>190.94018134682383</v>
      </c>
    </row>
    <row r="120" spans="1:14" x14ac:dyDescent="0.35">
      <c r="A120" s="32">
        <f t="shared" si="12"/>
        <v>46778</v>
      </c>
      <c r="B120" s="65" cm="1">
        <f t="array" aca="1" ref="B120" ca="1">_xlfn.XLOOKUP(A120,INDIRECT($A$5&amp;"!$AJ$41:$AJ$406"),INDIRECT($A$5&amp;"!$An$41:$An$406"))*SUM($F$3:$I$3)</f>
        <v>0</v>
      </c>
      <c r="C120" s="65" cm="1">
        <f t="array" aca="1" ref="C120" ca="1">_xlfn.XLOOKUP(A120,INDIRECT($A$5&amp;"!$AJ$41:$AJ$406"),INDIRECT($A$5&amp;"!$Ak$41:$Ak$406"))*SUM($F$3:$I$3)</f>
        <v>0</v>
      </c>
      <c r="D120" s="65" cm="1">
        <f t="array" aca="1" ref="D120" ca="1">_xlfn.XLOOKUP(A120,INDIRECT($A$5&amp;"!$AJ$41:$AJ$406"),INDIRECT($A$5&amp;"!$AO$41:$AO$406"))*SUM($F$3:$I$3)</f>
        <v>45</v>
      </c>
      <c r="E120" s="34" cm="1">
        <f t="array" ref="E120">SUMPRODUCT(('PT Storengy'!$B$8:$I$372)*('PT Storengy'!$A$8:$A$372=$A120)*('PT Storengy'!$A$5:$H$5=$A$6)*('PT Storengy'!$B$7:$I$7=$A$7))</f>
        <v>0</v>
      </c>
      <c r="F120" s="36">
        <f t="shared" ca="1" si="8"/>
        <v>8.5099114610139672</v>
      </c>
      <c r="G120" s="51">
        <f t="shared" ca="1" si="13"/>
        <v>0.19356704358863203</v>
      </c>
      <c r="H120" s="35" cm="1">
        <f t="array" aca="1" ref="H120" ca="1">IF(ROUND(ROUND(G120,2)-G120,4)=0,_xlfn.XLOOKUP(G120,INDIRECT($A$4&amp;"!$G$32:$G$132"),INDIRECT($A$4&amp;"!$A$32:$A$132"),0,1,1),IF(G120&lt;0,0,(ROUNDUP(G120,2)-G120)*100*_xlfn.XLOOKUP(G120,INDIRECT($A$4&amp;"!$G$32:$G$132"),INDIRECT($A$4&amp;"!$A$32:$A$132"),0,-1,-1)+(G120-ROUNDDOWN(G120,2))*100*_xlfn.XLOOKUP(G120,INDIRECT($A$4&amp;"!$G$32:$G$132"),INDIRECT($A$4&amp;"!$A$32:$A$132"),0,1,1)))</f>
        <v>0.33962774260779149</v>
      </c>
      <c r="I120" s="84">
        <f t="shared" ca="1" si="9"/>
        <v>200.60550047447316</v>
      </c>
      <c r="K120" s="36">
        <f t="shared" ca="1" si="7"/>
        <v>7.5602389028848176</v>
      </c>
      <c r="L120" s="51">
        <f t="shared" ca="1" si="10"/>
        <v>0.1721952177000883</v>
      </c>
      <c r="M120" s="35" cm="1">
        <f t="array" aca="1" ref="M120" ca="1">IF(ROUND(ROUND(L120,2)-L120,4)=0,_xlfn.XLOOKUP(L120,INDIRECT($A$4&amp;"!$G$32:$G$132"),INDIRECT($A$4&amp;"!$A$32:$A$132"),0,1,1),IF(L120&lt;0,0,(ROUNDUP(L120,2)-L120)*100*_xlfn.XLOOKUP(L120,INDIRECT($A$4&amp;"!$G$32:$G$132"),INDIRECT($A$4&amp;"!$A$32:$A$132"),0,-1,-1)+(L120-ROUNDDOWN(L120,2))*100*_xlfn.XLOOKUP(L120,INDIRECT($A$4&amp;"!$G$32:$G$132"),INDIRECT($A$4&amp;"!$A$32:$A$132"),0,1,1)))</f>
        <v>0.31921067007826748</v>
      </c>
      <c r="N120" s="67">
        <f t="shared" ca="1" si="11"/>
        <v>188.54589361915609</v>
      </c>
    </row>
    <row r="121" spans="1:14" x14ac:dyDescent="0.35">
      <c r="A121" s="32">
        <f t="shared" si="12"/>
        <v>46779</v>
      </c>
      <c r="B121" s="65" cm="1">
        <f t="array" aca="1" ref="B121" ca="1">_xlfn.XLOOKUP(A121,INDIRECT($A$5&amp;"!$AJ$41:$AJ$406"),INDIRECT($A$5&amp;"!$An$41:$An$406"))*SUM($F$3:$I$3)</f>
        <v>0</v>
      </c>
      <c r="C121" s="65" cm="1">
        <f t="array" aca="1" ref="C121" ca="1">_xlfn.XLOOKUP(A121,INDIRECT($A$5&amp;"!$AJ$41:$AJ$406"),INDIRECT($A$5&amp;"!$Ak$41:$Ak$406"))*SUM($F$3:$I$3)</f>
        <v>0</v>
      </c>
      <c r="D121" s="65" cm="1">
        <f t="array" aca="1" ref="D121" ca="1">_xlfn.XLOOKUP(A121,INDIRECT($A$5&amp;"!$AJ$41:$AJ$406"),INDIRECT($A$5&amp;"!$AO$41:$AO$406"))*SUM($F$3:$I$3)</f>
        <v>45</v>
      </c>
      <c r="E121" s="34" cm="1">
        <f t="array" ref="E121">SUMPRODUCT(('PT Storengy'!$B$8:$I$372)*('PT Storengy'!$A$8:$A$372=$A121)*('PT Storengy'!$A$5:$H$5=$A$6)*('PT Storengy'!$B$7:$I$7=$A$7))</f>
        <v>0</v>
      </c>
      <c r="F121" s="36">
        <f t="shared" ca="1" si="8"/>
        <v>8.3118214461984099</v>
      </c>
      <c r="G121" s="51">
        <f t="shared" ca="1" si="13"/>
        <v>0.18910914357808817</v>
      </c>
      <c r="H121" s="35" cm="1">
        <f t="array" aca="1" ref="H121" ca="1">IF(ROUND(ROUND(G121,2)-G121,4)=0,_xlfn.XLOOKUP(G121,INDIRECT($A$4&amp;"!$G$32:$G$132"),INDIRECT($A$4&amp;"!$A$32:$A$132"),0,1,1),IF(G121&lt;0,0,(ROUNDUP(G121,2)-G121)*100*_xlfn.XLOOKUP(G121,INDIRECT($A$4&amp;"!$G$32:$G$132"),INDIRECT($A$4&amp;"!$A$32:$A$132"),0,-1,-1)+(G121-ROUNDDOWN(G121,2))*100*_xlfn.XLOOKUP(G121,INDIRECT($A$4&amp;"!$G$32:$G$132"),INDIRECT($A$4&amp;"!$A$32:$A$132"),0,1,1)))</f>
        <v>0.33536899240463602</v>
      </c>
      <c r="I121" s="84">
        <f t="shared" ca="1" si="9"/>
        <v>198.09001481555759</v>
      </c>
      <c r="K121" s="36">
        <f t="shared" ca="1" si="7"/>
        <v>7.3740572739060859</v>
      </c>
      <c r="L121" s="51">
        <f t="shared" ca="1" si="10"/>
        <v>0.16800530895299595</v>
      </c>
      <c r="M121" s="35" cm="1">
        <f t="array" aca="1" ref="M121" ca="1">IF(ROUND(ROUND(L121,2)-L121,4)=0,_xlfn.XLOOKUP(L121,INDIRECT($A$4&amp;"!$G$32:$G$132"),INDIRECT($A$4&amp;"!$A$32:$A$132"),0,1,1),IF(L121&lt;0,0,(ROUNDUP(L121,2)-L121)*100*_xlfn.XLOOKUP(L121,INDIRECT($A$4&amp;"!$G$32:$G$132"),INDIRECT($A$4&amp;"!$A$32:$A$132"),0,-1,-1)+(L121-ROUNDDOWN(L121,2))*100*_xlfn.XLOOKUP(L121,INDIRECT($A$4&amp;"!$G$32:$G$132"),INDIRECT($A$4&amp;"!$A$32:$A$132"),0,1,1)))</f>
        <v>0.31520793904220157</v>
      </c>
      <c r="N121" s="67">
        <f t="shared" ca="1" si="11"/>
        <v>186.18162897873185</v>
      </c>
    </row>
    <row r="122" spans="1:14" x14ac:dyDescent="0.35">
      <c r="A122" s="32">
        <f t="shared" si="12"/>
        <v>46780</v>
      </c>
      <c r="B122" s="65" cm="1">
        <f t="array" aca="1" ref="B122" ca="1">_xlfn.XLOOKUP(A122,INDIRECT($A$5&amp;"!$AJ$41:$AJ$406"),INDIRECT($A$5&amp;"!$An$41:$An$406"))*SUM($F$3:$I$3)</f>
        <v>0</v>
      </c>
      <c r="C122" s="65" cm="1">
        <f t="array" aca="1" ref="C122" ca="1">_xlfn.XLOOKUP(A122,INDIRECT($A$5&amp;"!$AJ$41:$AJ$406"),INDIRECT($A$5&amp;"!$Ak$41:$Ak$406"))*SUM($F$3:$I$3)</f>
        <v>0</v>
      </c>
      <c r="D122" s="65" cm="1">
        <f t="array" aca="1" ref="D122" ca="1">_xlfn.XLOOKUP(A122,INDIRECT($A$5&amp;"!$AJ$41:$AJ$406"),INDIRECT($A$5&amp;"!$AO$41:$AO$406"))*SUM($F$3:$I$3)</f>
        <v>45</v>
      </c>
      <c r="E122" s="34" cm="1">
        <f t="array" ref="E122">SUMPRODUCT(('PT Storengy'!$B$8:$I$372)*('PT Storengy'!$A$8:$A$372=$A122)*('PT Storengy'!$A$5:$H$5=$A$6)*('PT Storengy'!$B$7:$I$7=$A$7))</f>
        <v>0</v>
      </c>
      <c r="F122" s="36">
        <f t="shared" ca="1" si="8"/>
        <v>8.1162153741973029</v>
      </c>
      <c r="G122" s="51">
        <f t="shared" ca="1" si="13"/>
        <v>0.18470714324885357</v>
      </c>
      <c r="H122" s="35" cm="1">
        <f t="array" aca="1" ref="H122" ca="1">IF(ROUND(ROUND(G122,2)-G122,4)=0,_xlfn.XLOOKUP(G122,INDIRECT($A$4&amp;"!$G$32:$G$132"),INDIRECT($A$4&amp;"!$A$32:$A$132"),0,1,1),IF(G122&lt;0,0,(ROUNDUP(G122,2)-G122)*100*_xlfn.XLOOKUP(G122,INDIRECT($A$4&amp;"!$G$32:$G$132"),INDIRECT($A$4&amp;"!$A$32:$A$132"),0,-1,-1)+(G122-ROUNDDOWN(G122,2))*100*_xlfn.XLOOKUP(G122,INDIRECT($A$4&amp;"!$G$32:$G$132"),INDIRECT($A$4&amp;"!$A$32:$A$132"),0,1,1)))</f>
        <v>0.33116364465074338</v>
      </c>
      <c r="I122" s="84">
        <f t="shared" ca="1" si="9"/>
        <v>195.60607200110661</v>
      </c>
      <c r="K122" s="36">
        <f t="shared" ca="1" si="7"/>
        <v>7.1902102629539879</v>
      </c>
      <c r="L122" s="51">
        <f t="shared" ca="1" si="10"/>
        <v>0.16386793942013525</v>
      </c>
      <c r="M122" s="35" cm="1">
        <f t="array" aca="1" ref="M122" ca="1">IF(ROUND(ROUND(L122,2)-L122,4)=0,_xlfn.XLOOKUP(L122,INDIRECT($A$4&amp;"!$G$32:$G$132"),INDIRECT($A$4&amp;"!$A$32:$A$132"),0,1,1),IF(L122&lt;0,0,(ROUNDUP(L122,2)-L122)*100*_xlfn.XLOOKUP(L122,INDIRECT($A$4&amp;"!$G$32:$G$132"),INDIRECT($A$4&amp;"!$A$32:$A$132"),0,-1,-1)+(L122-ROUNDDOWN(L122,2))*100*_xlfn.XLOOKUP(L122,INDIRECT($A$4&amp;"!$G$32:$G$132"),INDIRECT($A$4&amp;"!$A$32:$A$132"),0,1,1)))</f>
        <v>0.31125540011200464</v>
      </c>
      <c r="N122" s="67">
        <f t="shared" ca="1" si="11"/>
        <v>183.84701095209834</v>
      </c>
    </row>
    <row r="123" spans="1:14" x14ac:dyDescent="0.35">
      <c r="A123" s="32">
        <f t="shared" si="12"/>
        <v>46781</v>
      </c>
      <c r="B123" s="65" cm="1">
        <f t="array" aca="1" ref="B123" ca="1">_xlfn.XLOOKUP(A123,INDIRECT($A$5&amp;"!$AJ$41:$AJ$406"),INDIRECT($A$5&amp;"!$An$41:$An$406"))*SUM($F$3:$I$3)</f>
        <v>0</v>
      </c>
      <c r="C123" s="65" cm="1">
        <f t="array" aca="1" ref="C123" ca="1">_xlfn.XLOOKUP(A123,INDIRECT($A$5&amp;"!$AJ$41:$AJ$406"),INDIRECT($A$5&amp;"!$Ak$41:$Ak$406"))*SUM($F$3:$I$3)</f>
        <v>0</v>
      </c>
      <c r="D123" s="65" cm="1">
        <f t="array" aca="1" ref="D123" ca="1">_xlfn.XLOOKUP(A123,INDIRECT($A$5&amp;"!$AJ$41:$AJ$406"),INDIRECT($A$5&amp;"!$AO$41:$AO$406"))*SUM($F$3:$I$3)</f>
        <v>45</v>
      </c>
      <c r="E123" s="34" cm="1">
        <f t="array" ref="E123">SUMPRODUCT(('PT Storengy'!$B$8:$I$372)*('PT Storengy'!$A$8:$A$372=$A123)*('PT Storengy'!$A$5:$H$5=$A$6)*('PT Storengy'!$B$7:$I$7=$A$7))</f>
        <v>0</v>
      </c>
      <c r="F123" s="36">
        <f t="shared" ca="1" si="8"/>
        <v>7.9230620976965778</v>
      </c>
      <c r="G123" s="51">
        <f t="shared" ca="1" si="13"/>
        <v>0.18036034164882894</v>
      </c>
      <c r="H123" s="35" cm="1">
        <f t="array" aca="1" ref="H123" ca="1">IF(ROUND(ROUND(G123,2)-G123,4)=0,_xlfn.XLOOKUP(G123,INDIRECT($A$4&amp;"!$G$32:$G$132"),INDIRECT($A$4&amp;"!$A$32:$A$132"),0,1,1),IF(G123&lt;0,0,(ROUNDUP(G123,2)-G123)*100*_xlfn.XLOOKUP(G123,INDIRECT($A$4&amp;"!$G$32:$G$132"),INDIRECT($A$4&amp;"!$A$32:$A$132"),0,-1,-1)+(G123-ROUNDDOWN(G123,2))*100*_xlfn.XLOOKUP(G123,INDIRECT($A$4&amp;"!$G$32:$G$132"),INDIRECT($A$4&amp;"!$A$32:$A$132"),0,1,1)))</f>
        <v>0.3270110297079683</v>
      </c>
      <c r="I123" s="84">
        <f t="shared" ca="1" si="9"/>
        <v>193.15327650072496</v>
      </c>
      <c r="K123" s="36">
        <f t="shared" ca="1" si="7"/>
        <v>7.0086685951674088</v>
      </c>
      <c r="L123" s="51">
        <f t="shared" ca="1" si="10"/>
        <v>0.15978245028786639</v>
      </c>
      <c r="M123" s="35" cm="1">
        <f t="array" aca="1" ref="M123" ca="1">IF(ROUND(ROUND(L123,2)-L123,4)=0,_xlfn.XLOOKUP(L123,INDIRECT($A$4&amp;"!$G$32:$G$132"),INDIRECT($A$4&amp;"!$A$32:$A$132"),0,1,1),IF(L123&lt;0,0,(ROUNDUP(L123,2)-L123)*100*_xlfn.XLOOKUP(L123,INDIRECT($A$4&amp;"!$G$32:$G$132"),INDIRECT($A$4&amp;"!$A$32:$A$132"),0,-1,-1)+(L123-ROUNDDOWN(L123,2))*100*_xlfn.XLOOKUP(L123,INDIRECT($A$4&amp;"!$G$32:$G$132"),INDIRECT($A$4&amp;"!$A$32:$A$132"),0,1,1)))</f>
        <v>0.30735242390552026</v>
      </c>
      <c r="N123" s="67">
        <f t="shared" ca="1" si="11"/>
        <v>181.54166778657864</v>
      </c>
    </row>
    <row r="124" spans="1:14" x14ac:dyDescent="0.35">
      <c r="A124" s="32">
        <f t="shared" si="12"/>
        <v>46782</v>
      </c>
      <c r="B124" s="65" cm="1">
        <f t="array" aca="1" ref="B124" ca="1">_xlfn.XLOOKUP(A124,INDIRECT($A$5&amp;"!$AJ$41:$AJ$406"),INDIRECT($A$5&amp;"!$An$41:$An$406"))*SUM($F$3:$I$3)</f>
        <v>0</v>
      </c>
      <c r="C124" s="65" cm="1">
        <f t="array" aca="1" ref="C124" ca="1">_xlfn.XLOOKUP(A124,INDIRECT($A$5&amp;"!$AJ$41:$AJ$406"),INDIRECT($A$5&amp;"!$Ak$41:$Ak$406"))*SUM($F$3:$I$3)</f>
        <v>0</v>
      </c>
      <c r="D124" s="65" cm="1">
        <f t="array" aca="1" ref="D124" ca="1">_xlfn.XLOOKUP(A124,INDIRECT($A$5&amp;"!$AJ$41:$AJ$406"),INDIRECT($A$5&amp;"!$AO$41:$AO$406"))*SUM($F$3:$I$3)</f>
        <v>45</v>
      </c>
      <c r="E124" s="34" cm="1">
        <f t="array" ref="E124">SUMPRODUCT(('PT Storengy'!$B$8:$I$372)*('PT Storengy'!$A$8:$A$372=$A124)*('PT Storengy'!$A$5:$H$5=$A$6)*('PT Storengy'!$B$7:$I$7=$A$7))</f>
        <v>0</v>
      </c>
      <c r="F124" s="36">
        <f t="shared" ca="1" si="8"/>
        <v>7.7323308599528211</v>
      </c>
      <c r="G124" s="51">
        <f t="shared" ca="1" si="13"/>
        <v>0.17606804661547951</v>
      </c>
      <c r="H124" s="35" cm="1">
        <f t="array" aca="1" ref="H124" ca="1">IF(ROUND(ROUND(G124,2)-G124,4)=0,_xlfn.XLOOKUP(G124,INDIRECT($A$4&amp;"!$G$32:$G$132"),INDIRECT($A$4&amp;"!$A$32:$A$132"),0,1,1),IF(G124&lt;0,0,(ROUNDUP(G124,2)-G124)*100*_xlfn.XLOOKUP(G124,INDIRECT($A$4&amp;"!$G$32:$G$132"),INDIRECT($A$4&amp;"!$A$32:$A$132"),0,-1,-1)+(G124-ROUNDDOWN(G124,2))*100*_xlfn.XLOOKUP(G124,INDIRECT($A$4&amp;"!$G$32:$G$132"),INDIRECT($A$4&amp;"!$A$32:$A$132"),0,1,1)))</f>
        <v>0.32291048633506969</v>
      </c>
      <c r="I124" s="84">
        <f t="shared" ca="1" si="9"/>
        <v>190.73123774375699</v>
      </c>
      <c r="K124" s="36">
        <f t="shared" ca="1" si="7"/>
        <v>6.8294033627763335</v>
      </c>
      <c r="L124" s="51">
        <f t="shared" ca="1" si="10"/>
        <v>0.1557481910037202</v>
      </c>
      <c r="M124" s="35" cm="1">
        <f t="array" aca="1" ref="M124" ca="1">IF(ROUND(ROUND(L124,2)-L124,4)=0,_xlfn.XLOOKUP(L124,INDIRECT($A$4&amp;"!$G$32:$G$132"),INDIRECT($A$4&amp;"!$A$32:$A$132"),0,1,1),IF(L124&lt;0,0,(ROUNDUP(L124,2)-L124)*100*_xlfn.XLOOKUP(L124,INDIRECT($A$4&amp;"!$G$32:$G$132"),INDIRECT($A$4&amp;"!$A$32:$A$132"),0,-1,-1)+(L124-ROUNDDOWN(L124,2))*100*_xlfn.XLOOKUP(L124,INDIRECT($A$4&amp;"!$G$32:$G$132"),INDIRECT($A$4&amp;"!$A$32:$A$132"),0,1,1)))</f>
        <v>0.3034983889327072</v>
      </c>
      <c r="N124" s="67">
        <f t="shared" ca="1" si="11"/>
        <v>179.26523239107524</v>
      </c>
    </row>
    <row r="125" spans="1:14" x14ac:dyDescent="0.35">
      <c r="A125" s="32">
        <f t="shared" si="12"/>
        <v>46783</v>
      </c>
      <c r="B125" s="65" cm="1">
        <f t="array" aca="1" ref="B125" ca="1">_xlfn.XLOOKUP(A125,INDIRECT($A$5&amp;"!$AJ$41:$AJ$406"),INDIRECT($A$5&amp;"!$An$41:$An$406"))*SUM($F$3:$I$3)</f>
        <v>0</v>
      </c>
      <c r="C125" s="65" cm="1">
        <f t="array" aca="1" ref="C125" ca="1">_xlfn.XLOOKUP(A125,INDIRECT($A$5&amp;"!$AJ$41:$AJ$406"),INDIRECT($A$5&amp;"!$Ak$41:$Ak$406"))*SUM($F$3:$I$3)</f>
        <v>0</v>
      </c>
      <c r="D125" s="65" cm="1">
        <f t="array" aca="1" ref="D125" ca="1">_xlfn.XLOOKUP(A125,INDIRECT($A$5&amp;"!$AJ$41:$AJ$406"),INDIRECT($A$5&amp;"!$AO$41:$AO$406"))*SUM($F$3:$I$3)</f>
        <v>45</v>
      </c>
      <c r="E125" s="34" cm="1">
        <f t="array" ref="E125">SUMPRODUCT(('PT Storengy'!$B$8:$I$372)*('PT Storengy'!$A$8:$A$372=$A125)*('PT Storengy'!$A$5:$H$5=$A$6)*('PT Storengy'!$B$7:$I$7=$A$7))</f>
        <v>0</v>
      </c>
      <c r="F125" s="36">
        <f t="shared" ca="1" si="8"/>
        <v>7.5439912898957271</v>
      </c>
      <c r="G125" s="51">
        <f t="shared" ca="1" si="13"/>
        <v>0.17182957466561824</v>
      </c>
      <c r="H125" s="35" cm="1">
        <f t="array" aca="1" ref="H125" ca="1">IF(ROUND(ROUND(G125,2)-G125,4)=0,_xlfn.XLOOKUP(G125,INDIRECT($A$4&amp;"!$G$32:$G$132"),INDIRECT($A$4&amp;"!$A$32:$A$132"),0,1,1),IF(G125&lt;0,0,(ROUNDUP(G125,2)-G125)*100*_xlfn.XLOOKUP(G125,INDIRECT($A$4&amp;"!$G$32:$G$132"),INDIRECT($A$4&amp;"!$A$32:$A$132"),0,-1,-1)+(G125-ROUNDDOWN(G125,2))*100*_xlfn.XLOOKUP(G125,INDIRECT($A$4&amp;"!$G$32:$G$132"),INDIRECT($A$4&amp;"!$A$32:$A$132"),0,1,1)))</f>
        <v>0.31886136158241768</v>
      </c>
      <c r="I125" s="84">
        <f t="shared" ca="1" si="9"/>
        <v>188.33957005709405</v>
      </c>
      <c r="K125" s="36">
        <f t="shared" ca="1" si="7"/>
        <v>6.6523860204987164</v>
      </c>
      <c r="L125" s="51">
        <f t="shared" ca="1" si="10"/>
        <v>0.15176451917280742</v>
      </c>
      <c r="M125" s="35" cm="1">
        <f t="array" aca="1" ref="M125" ca="1">IF(ROUND(ROUND(L125,2)-L125,4)=0,_xlfn.XLOOKUP(L125,INDIRECT($A$4&amp;"!$G$32:$G$132"),INDIRECT($A$4&amp;"!$A$32:$A$132"),0,1,1),IF(L125&lt;0,0,(ROUNDUP(L125,2)-L125)*100*_xlfn.XLOOKUP(L125,INDIRECT($A$4&amp;"!$G$32:$G$132"),INDIRECT($A$4&amp;"!$A$32:$A$132"),0,-1,-1)+(L125-ROUNDDOWN(L125,2))*100*_xlfn.XLOOKUP(L125,INDIRECT($A$4&amp;"!$G$32:$G$132"),INDIRECT($A$4&amp;"!$A$32:$A$132"),0,1,1)))</f>
        <v>0.29969268149667727</v>
      </c>
      <c r="N125" s="67">
        <f t="shared" ca="1" si="11"/>
        <v>177.01734227761699</v>
      </c>
    </row>
    <row r="126" spans="1:14" x14ac:dyDescent="0.35">
      <c r="A126" s="32">
        <f t="shared" si="12"/>
        <v>46784</v>
      </c>
      <c r="B126" s="65" cm="1">
        <f t="array" aca="1" ref="B126" ca="1">_xlfn.XLOOKUP(A126,INDIRECT($A$5&amp;"!$AJ$41:$AJ$406"),INDIRECT($A$5&amp;"!$An$41:$An$406"))*SUM($F$3:$I$3)</f>
        <v>0</v>
      </c>
      <c r="C126" s="65" cm="1">
        <f t="array" aca="1" ref="C126" ca="1">_xlfn.XLOOKUP(A126,INDIRECT($A$5&amp;"!$AJ$41:$AJ$406"),INDIRECT($A$5&amp;"!$Ak$41:$Ak$406"))*SUM($F$3:$I$3)</f>
        <v>0</v>
      </c>
      <c r="D126" s="65" cm="1">
        <f t="array" aca="1" ref="D126" ca="1">_xlfn.XLOOKUP(A126,INDIRECT($A$5&amp;"!$AJ$41:$AJ$406"),INDIRECT($A$5&amp;"!$AO$41:$AO$406"))*SUM($F$3:$I$3)</f>
        <v>45</v>
      </c>
      <c r="E126" s="34" cm="1">
        <f t="array" ref="E126">SUMPRODUCT(('PT Storengy'!$B$8:$I$372)*('PT Storengy'!$A$8:$A$372=$A126)*('PT Storengy'!$A$5:$H$5=$A$6)*('PT Storengy'!$B$7:$I$7=$A$7))</f>
        <v>0</v>
      </c>
      <c r="F126" s="36">
        <f t="shared" ca="1" si="8"/>
        <v>7.3580133972919652</v>
      </c>
      <c r="G126" s="51">
        <f t="shared" ca="1" si="13"/>
        <v>0.1676442508865717</v>
      </c>
      <c r="H126" s="35" cm="1">
        <f t="array" aca="1" ref="H126" ca="1">IF(ROUND(ROUND(G126,2)-G126,4)=0,_xlfn.XLOOKUP(G126,INDIRECT($A$4&amp;"!$G$32:$G$132"),INDIRECT($A$4&amp;"!$A$32:$A$132"),0,1,1),IF(G126&lt;0,0,(ROUNDUP(G126,2)-G126)*100*_xlfn.XLOOKUP(G126,INDIRECT($A$4&amp;"!$G$32:$G$132"),INDIRECT($A$4&amp;"!$A$32:$A$132"),0,-1,-1)+(G126-ROUNDDOWN(G126,2))*100*_xlfn.XLOOKUP(G126,INDIRECT($A$4&amp;"!$G$32:$G$132"),INDIRECT($A$4&amp;"!$A$32:$A$132"),0,1,1)))</f>
        <v>0.31486301068802175</v>
      </c>
      <c r="I126" s="84">
        <f t="shared" ca="1" si="9"/>
        <v>185.97789260376209</v>
      </c>
      <c r="K126" s="36">
        <f t="shared" ca="1" si="7"/>
        <v>6.4775883809950789</v>
      </c>
      <c r="L126" s="51">
        <f t="shared" ca="1" si="10"/>
        <v>0.14783080045552704</v>
      </c>
      <c r="M126" s="35" cm="1">
        <f t="array" aca="1" ref="M126" ca="1">IF(ROUND(ROUND(L126,2)-L126,4)=0,_xlfn.XLOOKUP(L126,INDIRECT($A$4&amp;"!$G$32:$G$132"),INDIRECT($A$4&amp;"!$A$32:$A$132"),0,1,1),IF(L126&lt;0,0,(ROUNDUP(L126,2)-L126)*100*_xlfn.XLOOKUP(L126,INDIRECT($A$4&amp;"!$G$32:$G$132"),INDIRECT($A$4&amp;"!$A$32:$A$132"),0,-1,-1)+(L126-ROUNDDOWN(L126,2))*100*_xlfn.XLOOKUP(L126,INDIRECT($A$4&amp;"!$G$32:$G$132"),INDIRECT($A$4&amp;"!$A$32:$A$132"),0,1,1)))</f>
        <v>0.29593469559597274</v>
      </c>
      <c r="N126" s="67">
        <f t="shared" ca="1" si="11"/>
        <v>174.79763950363767</v>
      </c>
    </row>
    <row r="127" spans="1:14" x14ac:dyDescent="0.35">
      <c r="A127" s="32">
        <f t="shared" si="12"/>
        <v>46785</v>
      </c>
      <c r="B127" s="65" cm="1">
        <f t="array" aca="1" ref="B127" ca="1">_xlfn.XLOOKUP(A127,INDIRECT($A$5&amp;"!$AJ$41:$AJ$406"),INDIRECT($A$5&amp;"!$An$41:$An$406"))*SUM($F$3:$I$3)</f>
        <v>0</v>
      </c>
      <c r="C127" s="65" cm="1">
        <f t="array" aca="1" ref="C127" ca="1">_xlfn.XLOOKUP(A127,INDIRECT($A$5&amp;"!$AJ$41:$AJ$406"),INDIRECT($A$5&amp;"!$Ak$41:$Ak$406"))*SUM($F$3:$I$3)</f>
        <v>0</v>
      </c>
      <c r="D127" s="65" cm="1">
        <f t="array" aca="1" ref="D127" ca="1">_xlfn.XLOOKUP(A127,INDIRECT($A$5&amp;"!$AJ$41:$AJ$406"),INDIRECT($A$5&amp;"!$AO$41:$AO$406"))*SUM($F$3:$I$3)</f>
        <v>45</v>
      </c>
      <c r="E127" s="34" cm="1">
        <f t="array" ref="E127">SUMPRODUCT(('PT Storengy'!$B$8:$I$372)*('PT Storengy'!$A$8:$A$372=$A127)*('PT Storengy'!$A$5:$H$5=$A$6)*('PT Storengy'!$B$7:$I$7=$A$7))</f>
        <v>0</v>
      </c>
      <c r="F127" s="36">
        <f t="shared" ca="1" si="8"/>
        <v>7.1743675679696866</v>
      </c>
      <c r="G127" s="51">
        <f t="shared" ca="1" si="13"/>
        <v>0.16351140882871035</v>
      </c>
      <c r="H127" s="35" cm="1">
        <f t="array" aca="1" ref="H127" ca="1">IF(ROUND(ROUND(G127,2)-G127,4)=0,_xlfn.XLOOKUP(G127,INDIRECT($A$4&amp;"!$G$32:$G$132"),INDIRECT($A$4&amp;"!$A$32:$A$132"),0,1,1),IF(G127&lt;0,0,(ROUNDUP(G127,2)-G127)*100*_xlfn.XLOOKUP(G127,INDIRECT($A$4&amp;"!$G$32:$G$132"),INDIRECT($A$4&amp;"!$A$32:$A$132"),0,-1,-1)+(G127-ROUNDDOWN(G127,2))*100*_xlfn.XLOOKUP(G127,INDIRECT($A$4&amp;"!$G$32:$G$132"),INDIRECT($A$4&amp;"!$A$32:$A$132"),0,1,1)))</f>
        <v>0.31091479697486146</v>
      </c>
      <c r="I127" s="84">
        <f t="shared" ca="1" si="9"/>
        <v>183.64582932227876</v>
      </c>
      <c r="K127" s="36">
        <f t="shared" ca="1" si="7"/>
        <v>6.3049826103800992</v>
      </c>
      <c r="L127" s="51">
        <f t="shared" ca="1" si="10"/>
        <v>0.14394640846655732</v>
      </c>
      <c r="M127" s="35" cm="1">
        <f t="array" aca="1" ref="M127" ca="1">IF(ROUND(ROUND(L127,2)-L127,4)=0,_xlfn.XLOOKUP(L127,INDIRECT($A$4&amp;"!$G$32:$G$132"),INDIRECT($A$4&amp;"!$A$32:$A$132"),0,1,1),IF(L127&lt;0,0,(ROUNDUP(L127,2)-L127)*100*_xlfn.XLOOKUP(L127,INDIRECT($A$4&amp;"!$G$32:$G$132"),INDIRECT($A$4&amp;"!$A$32:$A$132"),0,-1,-1)+(L127-ROUNDDOWN(L127,2))*100*_xlfn.XLOOKUP(L127,INDIRECT($A$4&amp;"!$G$32:$G$132"),INDIRECT($A$4&amp;"!$A$32:$A$132"),0,1,1)))</f>
        <v>0.29222383282806996</v>
      </c>
      <c r="N127" s="67">
        <f t="shared" ca="1" si="11"/>
        <v>172.60577061497949</v>
      </c>
    </row>
    <row r="128" spans="1:14" x14ac:dyDescent="0.35">
      <c r="A128" s="32">
        <f t="shared" si="12"/>
        <v>46786</v>
      </c>
      <c r="B128" s="65" cm="1">
        <f t="array" aca="1" ref="B128" ca="1">_xlfn.XLOOKUP(A128,INDIRECT($A$5&amp;"!$AJ$41:$AJ$406"),INDIRECT($A$5&amp;"!$An$41:$An$406"))*SUM($F$3:$I$3)</f>
        <v>0</v>
      </c>
      <c r="C128" s="65" cm="1">
        <f t="array" aca="1" ref="C128" ca="1">_xlfn.XLOOKUP(A128,INDIRECT($A$5&amp;"!$AJ$41:$AJ$406"),INDIRECT($A$5&amp;"!$Ak$41:$Ak$406"))*SUM($F$3:$I$3)</f>
        <v>0</v>
      </c>
      <c r="D128" s="65" cm="1">
        <f t="array" aca="1" ref="D128" ca="1">_xlfn.XLOOKUP(A128,INDIRECT($A$5&amp;"!$AJ$41:$AJ$406"),INDIRECT($A$5&amp;"!$AO$41:$AO$406"))*SUM($F$3:$I$3)</f>
        <v>45</v>
      </c>
      <c r="E128" s="34" cm="1">
        <f t="array" ref="E128">SUMPRODUCT(('PT Storengy'!$B$8:$I$372)*('PT Storengy'!$A$8:$A$372=$A128)*('PT Storengy'!$A$5:$H$5=$A$6)*('PT Storengy'!$B$7:$I$7=$A$7))</f>
        <v>0</v>
      </c>
      <c r="F128" s="36">
        <f t="shared" ca="1" si="8"/>
        <v>6.9930245591029152</v>
      </c>
      <c r="G128" s="51">
        <f t="shared" ca="1" si="13"/>
        <v>0.15943039039932635</v>
      </c>
      <c r="H128" s="35" cm="1">
        <f t="array" aca="1" ref="H128" ca="1">IF(ROUND(ROUND(G128,2)-G128,4)=0,_xlfn.XLOOKUP(G128,INDIRECT($A$4&amp;"!$G$32:$G$132"),INDIRECT($A$4&amp;"!$A$32:$A$132"),0,1,1),IF(G128&lt;0,0,(ROUNDUP(G128,2)-G128)*100*_xlfn.XLOOKUP(G128,INDIRECT($A$4&amp;"!$G$32:$G$132"),INDIRECT($A$4&amp;"!$A$32:$A$132"),0,-1,-1)+(G128-ROUNDDOWN(G128,2))*100*_xlfn.XLOOKUP(G128,INDIRECT($A$4&amp;"!$G$32:$G$132"),INDIRECT($A$4&amp;"!$A$32:$A$132"),0,1,1)))</f>
        <v>0.30701609174950578</v>
      </c>
      <c r="I128" s="84">
        <f t="shared" ca="1" si="9"/>
        <v>181.34300886677167</v>
      </c>
      <c r="K128" s="36">
        <f t="shared" ca="1" si="7"/>
        <v>6.1345412237904888</v>
      </c>
      <c r="L128" s="51">
        <f t="shared" ca="1" si="10"/>
        <v>0.14011072467511332</v>
      </c>
      <c r="M128" s="35" cm="1">
        <f t="array" aca="1" ref="M128" ca="1">IF(ROUND(ROUND(L128,2)-L128,4)=0,_xlfn.XLOOKUP(L128,INDIRECT($A$4&amp;"!$G$32:$G$132"),INDIRECT($A$4&amp;"!$A$32:$A$132"),0,1,1),IF(L128&lt;0,0,(ROUNDUP(L128,2)-L128)*100*_xlfn.XLOOKUP(L128,INDIRECT($A$4&amp;"!$G$32:$G$132"),INDIRECT($A$4&amp;"!$A$32:$A$132"),0,-1,-1)+(L128-ROUNDDOWN(L128,2))*100*_xlfn.XLOOKUP(L128,INDIRECT($A$4&amp;"!$G$32:$G$132"),INDIRECT($A$4&amp;"!$A$32:$A$132"),0,1,1)))</f>
        <v>0.28855950229409288</v>
      </c>
      <c r="N128" s="67">
        <f t="shared" ca="1" si="11"/>
        <v>170.44138658961072</v>
      </c>
    </row>
    <row r="129" spans="1:14" x14ac:dyDescent="0.35">
      <c r="A129" s="32">
        <f t="shared" si="12"/>
        <v>46787</v>
      </c>
      <c r="B129" s="65" cm="1">
        <f t="array" aca="1" ref="B129" ca="1">_xlfn.XLOOKUP(A129,INDIRECT($A$5&amp;"!$AJ$41:$AJ$406"),INDIRECT($A$5&amp;"!$An$41:$An$406"))*SUM($F$3:$I$3)</f>
        <v>0</v>
      </c>
      <c r="C129" s="65" cm="1">
        <f t="array" aca="1" ref="C129" ca="1">_xlfn.XLOOKUP(A129,INDIRECT($A$5&amp;"!$AJ$41:$AJ$406"),INDIRECT($A$5&amp;"!$Ak$41:$Ak$406"))*SUM($F$3:$I$3)</f>
        <v>0</v>
      </c>
      <c r="D129" s="65" cm="1">
        <f t="array" aca="1" ref="D129" ca="1">_xlfn.XLOOKUP(A129,INDIRECT($A$5&amp;"!$AJ$41:$AJ$406"),INDIRECT($A$5&amp;"!$AO$41:$AO$406"))*SUM($F$3:$I$3)</f>
        <v>45</v>
      </c>
      <c r="E129" s="34" cm="1">
        <f t="array" ref="E129">SUMPRODUCT(('PT Storengy'!$B$8:$I$372)*('PT Storengy'!$A$8:$A$372=$A129)*('PT Storengy'!$A$5:$H$5=$A$6)*('PT Storengy'!$B$7:$I$7=$A$7))</f>
        <v>0</v>
      </c>
      <c r="F129" s="36">
        <f t="shared" ca="1" si="8"/>
        <v>6.813955494555068</v>
      </c>
      <c r="G129" s="51">
        <f t="shared" ca="1" si="13"/>
        <v>0.15540054575784257</v>
      </c>
      <c r="H129" s="35" cm="1">
        <f t="array" aca="1" ref="H129" ca="1">IF(ROUND(ROUND(G129,2)-G129,4)=0,_xlfn.XLOOKUP(G129,INDIRECT($A$4&amp;"!$G$32:$G$132"),INDIRECT($A$4&amp;"!$A$32:$A$132"),0,1,1),IF(G129&lt;0,0,(ROUNDUP(G129,2)-G129)*100*_xlfn.XLOOKUP(G129,INDIRECT($A$4&amp;"!$G$32:$G$132"),INDIRECT($A$4&amp;"!$A$32:$A$132"),0,-1,-1)+(G129-ROUNDDOWN(G129,2))*100*_xlfn.XLOOKUP(G129,INDIRECT($A$4&amp;"!$G$32:$G$132"),INDIRECT($A$4&amp;"!$A$32:$A$132"),0,1,1)))</f>
        <v>0.30316627420200315</v>
      </c>
      <c r="I129" s="84">
        <f t="shared" ca="1" si="9"/>
        <v>179.06906454784706</v>
      </c>
      <c r="K129" s="36">
        <f t="shared" ca="1" si="7"/>
        <v>5.9662370810084395</v>
      </c>
      <c r="L129" s="51">
        <f t="shared" ca="1" si="10"/>
        <v>0.13632313830645532</v>
      </c>
      <c r="M129" s="35" cm="1">
        <f t="array" aca="1" ref="M129" ca="1">IF(ROUND(ROUND(L129,2)-L129,4)=0,_xlfn.XLOOKUP(L129,INDIRECT($A$4&amp;"!$G$32:$G$132"),INDIRECT($A$4&amp;"!$A$32:$A$132"),0,1,1),IF(L129&lt;0,0,(ROUNDUP(L129,2)-L129)*100*_xlfn.XLOOKUP(L129,INDIRECT($A$4&amp;"!$G$32:$G$132"),INDIRECT($A$4&amp;"!$A$32:$A$132"),0,-1,-1)+(L129-ROUNDDOWN(L129,2))*100*_xlfn.XLOOKUP(L129,INDIRECT($A$4&amp;"!$G$32:$G$132"),INDIRECT($A$4&amp;"!$A$32:$A$132"),0,1,1)))</f>
        <v>0.28494112050472131</v>
      </c>
      <c r="N129" s="67">
        <f t="shared" ca="1" si="11"/>
        <v>168.30414278204918</v>
      </c>
    </row>
    <row r="130" spans="1:14" x14ac:dyDescent="0.35">
      <c r="A130" s="32">
        <f t="shared" si="12"/>
        <v>46788</v>
      </c>
      <c r="B130" s="65" cm="1">
        <f t="array" aca="1" ref="B130" ca="1">_xlfn.XLOOKUP(A130,INDIRECT($A$5&amp;"!$AJ$41:$AJ$406"),INDIRECT($A$5&amp;"!$An$41:$An$406"))*SUM($F$3:$I$3)</f>
        <v>0</v>
      </c>
      <c r="C130" s="65" cm="1">
        <f t="array" aca="1" ref="C130" ca="1">_xlfn.XLOOKUP(A130,INDIRECT($A$5&amp;"!$AJ$41:$AJ$406"),INDIRECT($A$5&amp;"!$Ak$41:$Ak$406"))*SUM($F$3:$I$3)</f>
        <v>0</v>
      </c>
      <c r="D130" s="65" cm="1">
        <f t="array" aca="1" ref="D130" ca="1">_xlfn.XLOOKUP(A130,INDIRECT($A$5&amp;"!$AJ$41:$AJ$406"),INDIRECT($A$5&amp;"!$AO$41:$AO$406"))*SUM($F$3:$I$3)</f>
        <v>45</v>
      </c>
      <c r="E130" s="34" cm="1">
        <f t="array" ref="E130">SUMPRODUCT(('PT Storengy'!$B$8:$I$372)*('PT Storengy'!$A$8:$A$372=$A130)*('PT Storengy'!$A$5:$H$5=$A$6)*('PT Storengy'!$B$7:$I$7=$A$7))</f>
        <v>0</v>
      </c>
      <c r="F130" s="36">
        <f t="shared" ca="1" si="8"/>
        <v>6.637131860280868</v>
      </c>
      <c r="G130" s="51">
        <f t="shared" ca="1" si="13"/>
        <v>0.15142123321233483</v>
      </c>
      <c r="H130" s="35" cm="1">
        <f t="array" aca="1" ref="H130" ca="1">IF(ROUND(ROUND(G130,2)-G130,4)=0,_xlfn.XLOOKUP(G130,INDIRECT($A$4&amp;"!$G$32:$G$132"),INDIRECT($A$4&amp;"!$A$32:$A$132"),0,1,1),IF(G130&lt;0,0,(ROUNDUP(G130,2)-G130)*100*_xlfn.XLOOKUP(G130,INDIRECT($A$4&amp;"!$G$32:$G$132"),INDIRECT($A$4&amp;"!$A$32:$A$132"),0,-1,-1)+(G130-ROUNDDOWN(G130,2))*100*_xlfn.XLOOKUP(G130,INDIRECT($A$4&amp;"!$G$32:$G$132"),INDIRECT($A$4&amp;"!$A$32:$A$132"),0,1,1)))</f>
        <v>0.29936473130702629</v>
      </c>
      <c r="I130" s="84">
        <f t="shared" ca="1" si="9"/>
        <v>176.8236342741998</v>
      </c>
      <c r="K130" s="36">
        <f t="shared" ca="1" si="7"/>
        <v>5.8000433821399566</v>
      </c>
      <c r="L130" s="51">
        <f t="shared" ca="1" si="10"/>
        <v>0.13258304624463199</v>
      </c>
      <c r="M130" s="35" cm="1">
        <f t="array" aca="1" ref="M130" ca="1">IF(ROUND(ROUND(L130,2)-L130,4)=0,_xlfn.XLOOKUP(L130,INDIRECT($A$4&amp;"!$G$32:$G$132"),INDIRECT($A$4&amp;"!$A$32:$A$132"),0,1,1),IF(L130&lt;0,0,(ROUNDUP(L130,2)-L130)*100*_xlfn.XLOOKUP(L130,INDIRECT($A$4&amp;"!$G$32:$G$132"),INDIRECT($A$4&amp;"!$A$32:$A$132"),0,-1,-1)+(L130-ROUNDDOWN(L130,2))*100*_xlfn.XLOOKUP(L130,INDIRECT($A$4&amp;"!$G$32:$G$132"),INDIRECT($A$4&amp;"!$A$32:$A$132"),0,1,1)))</f>
        <v>0.28136811128727879</v>
      </c>
      <c r="N130" s="67">
        <f t="shared" ca="1" si="11"/>
        <v>166.19369886848261</v>
      </c>
    </row>
    <row r="131" spans="1:14" x14ac:dyDescent="0.35">
      <c r="A131" s="32">
        <f t="shared" si="12"/>
        <v>46789</v>
      </c>
      <c r="B131" s="65" cm="1">
        <f t="array" aca="1" ref="B131" ca="1">_xlfn.XLOOKUP(A131,INDIRECT($A$5&amp;"!$AJ$41:$AJ$406"),INDIRECT($A$5&amp;"!$An$41:$An$406"))*SUM($F$3:$I$3)</f>
        <v>0</v>
      </c>
      <c r="C131" s="65" cm="1">
        <f t="array" aca="1" ref="C131" ca="1">_xlfn.XLOOKUP(A131,INDIRECT($A$5&amp;"!$AJ$41:$AJ$406"),INDIRECT($A$5&amp;"!$Ak$41:$Ak$406"))*SUM($F$3:$I$3)</f>
        <v>0</v>
      </c>
      <c r="D131" s="65" cm="1">
        <f t="array" aca="1" ref="D131" ca="1">_xlfn.XLOOKUP(A131,INDIRECT($A$5&amp;"!$AJ$41:$AJ$406"),INDIRECT($A$5&amp;"!$AO$41:$AO$406"))*SUM($F$3:$I$3)</f>
        <v>45</v>
      </c>
      <c r="E131" s="34" cm="1">
        <f t="array" ref="E131">SUMPRODUCT(('PT Storengy'!$B$8:$I$372)*('PT Storengy'!$A$8:$A$372=$A131)*('PT Storengy'!$A$5:$H$5=$A$6)*('PT Storengy'!$B$7:$I$7=$A$7))</f>
        <v>0</v>
      </c>
      <c r="F131" s="36">
        <f t="shared" ca="1" si="8"/>
        <v>6.4625254997859116</v>
      </c>
      <c r="G131" s="51">
        <f t="shared" ca="1" si="13"/>
        <v>0.14749181911735262</v>
      </c>
      <c r="H131" s="35" cm="1">
        <f t="array" aca="1" ref="H131" ca="1">IF(ROUND(ROUND(G131,2)-G131,4)=0,_xlfn.XLOOKUP(G131,INDIRECT($A$4&amp;"!$G$32:$G$132"),INDIRECT($A$4&amp;"!$A$32:$A$132"),0,1,1),IF(G131&lt;0,0,(ROUNDUP(G131,2)-G131)*100*_xlfn.XLOOKUP(G131,INDIRECT($A$4&amp;"!$G$32:$G$132"),INDIRECT($A$4&amp;"!$A$32:$A$132"),0,-1,-1)+(G131-ROUNDDOWN(G131,2))*100*_xlfn.XLOOKUP(G131,INDIRECT($A$4&amp;"!$G$32:$G$132"),INDIRECT($A$4&amp;"!$A$32:$A$132"),0,1,1)))</f>
        <v>0.29561085772625789</v>
      </c>
      <c r="I131" s="84">
        <f t="shared" ca="1" si="9"/>
        <v>174.60636049495622</v>
      </c>
      <c r="K131" s="36">
        <f t="shared" ca="1" si="7"/>
        <v>5.6359336633473793</v>
      </c>
      <c r="L131" s="51">
        <f t="shared" ca="1" si="10"/>
        <v>0.12888985293644348</v>
      </c>
      <c r="M131" s="35" cm="1">
        <f t="array" aca="1" ref="M131" ca="1">IF(ROUND(ROUND(L131,2)-L131,4)=0,_xlfn.XLOOKUP(L131,INDIRECT($A$4&amp;"!$G$32:$G$132"),INDIRECT($A$4&amp;"!$A$32:$A$132"),0,1,1),IF(L131&lt;0,0,(ROUNDUP(L131,2)-L131)*100*_xlfn.XLOOKUP(L131,INDIRECT($A$4&amp;"!$G$32:$G$132"),INDIRECT($A$4&amp;"!$A$32:$A$132"),0,-1,-1)+(L131-ROUNDDOWN(L131,2))*100*_xlfn.XLOOKUP(L131,INDIRECT($A$4&amp;"!$G$32:$G$132"),INDIRECT($A$4&amp;"!$A$32:$A$132"),0,1,1)))</f>
        <v>0.27783990569398609</v>
      </c>
      <c r="N131" s="67">
        <f t="shared" ca="1" si="11"/>
        <v>164.10971879257735</v>
      </c>
    </row>
    <row r="132" spans="1:14" x14ac:dyDescent="0.35">
      <c r="A132" s="32">
        <f t="shared" si="12"/>
        <v>46790</v>
      </c>
      <c r="B132" s="65" cm="1">
        <f t="array" aca="1" ref="B132" ca="1">_xlfn.XLOOKUP(A132,INDIRECT($A$5&amp;"!$AJ$41:$AJ$406"),INDIRECT($A$5&amp;"!$An$41:$An$406"))*SUM($F$3:$I$3)</f>
        <v>0</v>
      </c>
      <c r="C132" s="65" cm="1">
        <f t="array" aca="1" ref="C132" ca="1">_xlfn.XLOOKUP(A132,INDIRECT($A$5&amp;"!$AJ$41:$AJ$406"),INDIRECT($A$5&amp;"!$Ak$41:$Ak$406"))*SUM($F$3:$I$3)</f>
        <v>0</v>
      </c>
      <c r="D132" s="65" cm="1">
        <f t="array" aca="1" ref="D132" ca="1">_xlfn.XLOOKUP(A132,INDIRECT($A$5&amp;"!$AJ$41:$AJ$406"),INDIRECT($A$5&amp;"!$AO$41:$AO$406"))*SUM($F$3:$I$3)</f>
        <v>45</v>
      </c>
      <c r="E132" s="34" cm="1">
        <f t="array" ref="E132">SUMPRODUCT(('PT Storengy'!$B$8:$I$372)*('PT Storengy'!$A$8:$A$372=$A132)*('PT Storengy'!$A$5:$H$5=$A$6)*('PT Storengy'!$B$7:$I$7=$A$7))</f>
        <v>0</v>
      </c>
      <c r="F132" s="36">
        <f t="shared" ca="1" si="8"/>
        <v>6.2901086096431724</v>
      </c>
      <c r="G132" s="51">
        <f t="shared" ca="1" si="13"/>
        <v>0.14361167777302025</v>
      </c>
      <c r="H132" s="35" cm="1">
        <f t="array" aca="1" ref="H132" ca="1">IF(ROUND(ROUND(G132,2)-G132,4)=0,_xlfn.XLOOKUP(G132,INDIRECT($A$4&amp;"!$G$32:$G$132"),INDIRECT($A$4&amp;"!$A$32:$A$132"),0,1,1),IF(G132&lt;0,0,(ROUNDUP(G132,2)-G132)*100*_xlfn.XLOOKUP(G132,INDIRECT($A$4&amp;"!$G$32:$G$132"),INDIRECT($A$4&amp;"!$A$32:$A$132"),0,-1,-1)+(G132-ROUNDDOWN(G132,2))*100*_xlfn.XLOOKUP(G132,INDIRECT($A$4&amp;"!$G$32:$G$132"),INDIRECT($A$4&amp;"!$A$32:$A$132"),0,1,1)))</f>
        <v>0.29190405571199923</v>
      </c>
      <c r="I132" s="84">
        <f t="shared" ca="1" si="9"/>
        <v>172.41689014273922</v>
      </c>
      <c r="K132" s="36">
        <f t="shared" ca="1" si="7"/>
        <v>5.4738817926354129</v>
      </c>
      <c r="L132" s="51">
        <f t="shared" ca="1" si="10"/>
        <v>0.12524297029660844</v>
      </c>
      <c r="M132" s="35" cm="1">
        <f t="array" aca="1" ref="M132" ca="1">IF(ROUND(ROUND(L132,2)-L132,4)=0,_xlfn.XLOOKUP(L132,INDIRECT($A$4&amp;"!$G$32:$G$132"),INDIRECT($A$4&amp;"!$A$32:$A$132"),0,1,1),IF(L132&lt;0,0,(ROUNDUP(L132,2)-L132)*100*_xlfn.XLOOKUP(L132,INDIRECT($A$4&amp;"!$G$32:$G$132"),INDIRECT($A$4&amp;"!$A$32:$A$132"),0,-1,-1)+(L132-ROUNDDOWN(L132,2))*100*_xlfn.XLOOKUP(L132,INDIRECT($A$4&amp;"!$G$32:$G$132"),INDIRECT($A$4&amp;"!$A$32:$A$132"),0,1,1)))</f>
        <v>0.27435594191136486</v>
      </c>
      <c r="N132" s="67">
        <f t="shared" ca="1" si="11"/>
        <v>162.05187071196642</v>
      </c>
    </row>
    <row r="133" spans="1:14" x14ac:dyDescent="0.35">
      <c r="A133" s="32">
        <f t="shared" si="12"/>
        <v>46791</v>
      </c>
      <c r="B133" s="65" cm="1">
        <f t="array" aca="1" ref="B133" ca="1">_xlfn.XLOOKUP(A133,INDIRECT($A$5&amp;"!$AJ$41:$AJ$406"),INDIRECT($A$5&amp;"!$An$41:$An$406"))*SUM($F$3:$I$3)</f>
        <v>0</v>
      </c>
      <c r="C133" s="65" cm="1">
        <f t="array" aca="1" ref="C133" ca="1">_xlfn.XLOOKUP(A133,INDIRECT($A$5&amp;"!$AJ$41:$AJ$406"),INDIRECT($A$5&amp;"!$Ak$41:$Ak$406"))*SUM($F$3:$I$3)</f>
        <v>0</v>
      </c>
      <c r="D133" s="65" cm="1">
        <f t="array" aca="1" ref="D133" ca="1">_xlfn.XLOOKUP(A133,INDIRECT($A$5&amp;"!$AJ$41:$AJ$406"),INDIRECT($A$5&amp;"!$AO$41:$AO$406"))*SUM($F$3:$I$3)</f>
        <v>45</v>
      </c>
      <c r="E133" s="34" cm="1">
        <f t="array" ref="E133">SUMPRODUCT(('PT Storengy'!$B$8:$I$372)*('PT Storengy'!$A$8:$A$372=$A133)*('PT Storengy'!$A$5:$H$5=$A$6)*('PT Storengy'!$B$7:$I$7=$A$7))</f>
        <v>0</v>
      </c>
      <c r="F133" s="36">
        <f t="shared" ca="1" si="8"/>
        <v>6.1198537350657247</v>
      </c>
      <c r="G133" s="51">
        <f t="shared" ca="1" si="13"/>
        <v>0.13978019132540384</v>
      </c>
      <c r="H133" s="35" cm="1">
        <f t="array" aca="1" ref="H133" ca="1">IF(ROUND(ROUND(G133,2)-G133,4)=0,_xlfn.XLOOKUP(G133,INDIRECT($A$4&amp;"!$G$32:$G$132"),INDIRECT($A$4&amp;"!$A$32:$A$132"),0,1,1),IF(G133&lt;0,0,(ROUNDUP(G133,2)-G133)*100*_xlfn.XLOOKUP(G133,INDIRECT($A$4&amp;"!$G$32:$G$132"),INDIRECT($A$4&amp;"!$A$32:$A$132"),0,-1,-1)+(G133-ROUNDDOWN(G133,2))*100*_xlfn.XLOOKUP(G133,INDIRECT($A$4&amp;"!$G$32:$G$132"),INDIRECT($A$4&amp;"!$A$32:$A$132"),0,1,1)))</f>
        <v>0.28824373501198797</v>
      </c>
      <c r="I133" s="84">
        <f t="shared" ca="1" si="9"/>
        <v>170.25487457744782</v>
      </c>
      <c r="K133" s="36">
        <f t="shared" ca="1" si="7"/>
        <v>5.3138619656900046</v>
      </c>
      <c r="L133" s="51">
        <f t="shared" ca="1" si="10"/>
        <v>0.12164181761412028</v>
      </c>
      <c r="M133" s="35" cm="1">
        <f t="array" aca="1" ref="M133" ca="1">IF(ROUND(ROUND(L133,2)-L133,4)=0,_xlfn.XLOOKUP(L133,INDIRECT($A$4&amp;"!$G$32:$G$132"),INDIRECT($A$4&amp;"!$A$32:$A$132"),0,1,1),IF(L133&lt;0,0,(ROUNDUP(L133,2)-L133)*100*_xlfn.XLOOKUP(L133,INDIRECT($A$4&amp;"!$G$32:$G$132"),INDIRECT($A$4&amp;"!$A$32:$A$132"),0,-1,-1)+(L133-ROUNDDOWN(L133,2))*100*_xlfn.XLOOKUP(L133,INDIRECT($A$4&amp;"!$G$32:$G$132"),INDIRECT($A$4&amp;"!$A$32:$A$132"),0,1,1)))</f>
        <v>0.27091566517077698</v>
      </c>
      <c r="N133" s="67">
        <f t="shared" ca="1" si="11"/>
        <v>160.01982694540843</v>
      </c>
    </row>
    <row r="134" spans="1:14" x14ac:dyDescent="0.35">
      <c r="A134" s="32">
        <f t="shared" si="12"/>
        <v>46792</v>
      </c>
      <c r="B134" s="65" cm="1">
        <f t="array" aca="1" ref="B134" ca="1">_xlfn.XLOOKUP(A134,INDIRECT($A$5&amp;"!$AJ$41:$AJ$406"),INDIRECT($A$5&amp;"!$An$41:$An$406"))*SUM($F$3:$I$3)</f>
        <v>0</v>
      </c>
      <c r="C134" s="65" cm="1">
        <f t="array" aca="1" ref="C134" ca="1">_xlfn.XLOOKUP(A134,INDIRECT($A$5&amp;"!$AJ$41:$AJ$406"),INDIRECT($A$5&amp;"!$Ak$41:$Ak$406"))*SUM($F$3:$I$3)</f>
        <v>0</v>
      </c>
      <c r="D134" s="65" cm="1">
        <f t="array" aca="1" ref="D134" ca="1">_xlfn.XLOOKUP(A134,INDIRECT($A$5&amp;"!$AJ$41:$AJ$406"),INDIRECT($A$5&amp;"!$AO$41:$AO$406"))*SUM($F$3:$I$3)</f>
        <v>45</v>
      </c>
      <c r="E134" s="34" cm="1">
        <f t="array" ref="E134">SUMPRODUCT(('PT Storengy'!$B$8:$I$372)*('PT Storengy'!$A$8:$A$372=$A134)*('PT Storengy'!$A$5:$H$5=$A$6)*('PT Storengy'!$B$7:$I$7=$A$7))</f>
        <v>0</v>
      </c>
      <c r="F134" s="36">
        <f t="shared" ca="1" si="8"/>
        <v>5.9517337655349838</v>
      </c>
      <c r="G134" s="51">
        <f t="shared" ca="1" si="13"/>
        <v>0.13599674966812722</v>
      </c>
      <c r="H134" s="35" cm="1">
        <f t="array" aca="1" ref="H134" ca="1">IF(ROUND(ROUND(G134,2)-G134,4)=0,_xlfn.XLOOKUP(G134,INDIRECT($A$4&amp;"!$G$32:$G$132"),INDIRECT($A$4&amp;"!$A$32:$A$132"),0,1,1),IF(G134&lt;0,0,(ROUNDUP(G134,2)-G134)*100*_xlfn.XLOOKUP(G134,INDIRECT($A$4&amp;"!$G$32:$G$132"),INDIRECT($A$4&amp;"!$A$32:$A$132"),0,-1,-1)+(G134-ROUNDDOWN(G134,2))*100*_xlfn.XLOOKUP(G134,INDIRECT($A$4&amp;"!$G$32:$G$132"),INDIRECT($A$4&amp;"!$A$32:$A$132"),0,1,1)))</f>
        <v>0.28462931277540937</v>
      </c>
      <c r="I134" s="84">
        <f t="shared" ca="1" si="9"/>
        <v>168.11996953074129</v>
      </c>
      <c r="K134" s="36">
        <f t="shared" ca="1" si="7"/>
        <v>5.1558487017693952</v>
      </c>
      <c r="L134" s="51">
        <f t="shared" ca="1" si="10"/>
        <v>0.11808582145977788</v>
      </c>
      <c r="M134" s="35" cm="1">
        <f t="array" aca="1" ref="M134" ca="1">IF(ROUND(ROUND(L134,2)-L134,4)=0,_xlfn.XLOOKUP(L134,INDIRECT($A$4&amp;"!$G$32:$G$132"),INDIRECT($A$4&amp;"!$A$32:$A$132"),0,1,1),IF(L134&lt;0,0,(ROUNDUP(L134,2)-L134)*100*_xlfn.XLOOKUP(L134,INDIRECT($A$4&amp;"!$G$32:$G$132"),INDIRECT($A$4&amp;"!$A$32:$A$132"),0,-1,-1)+(L134-ROUNDDOWN(L134,2))*100*_xlfn.XLOOKUP(L134,INDIRECT($A$4&amp;"!$G$32:$G$132"),INDIRECT($A$4&amp;"!$A$32:$A$132"),0,1,1)))</f>
        <v>0.26751852766008616</v>
      </c>
      <c r="N134" s="67">
        <f t="shared" ca="1" si="11"/>
        <v>158.01326392060946</v>
      </c>
    </row>
    <row r="135" spans="1:14" x14ac:dyDescent="0.35">
      <c r="A135" s="32">
        <f t="shared" si="12"/>
        <v>46793</v>
      </c>
      <c r="B135" s="65" cm="1">
        <f t="array" aca="1" ref="B135" ca="1">_xlfn.XLOOKUP(A135,INDIRECT($A$5&amp;"!$AJ$41:$AJ$406"),INDIRECT($A$5&amp;"!$An$41:$An$406"))*SUM($F$3:$I$3)</f>
        <v>0</v>
      </c>
      <c r="C135" s="65" cm="1">
        <f t="array" aca="1" ref="C135" ca="1">_xlfn.XLOOKUP(A135,INDIRECT($A$5&amp;"!$AJ$41:$AJ$406"),INDIRECT($A$5&amp;"!$Ak$41:$Ak$406"))*SUM($F$3:$I$3)</f>
        <v>0</v>
      </c>
      <c r="D135" s="65" cm="1">
        <f t="array" aca="1" ref="D135" ca="1">_xlfn.XLOOKUP(A135,INDIRECT($A$5&amp;"!$AJ$41:$AJ$406"),INDIRECT($A$5&amp;"!$AO$41:$AO$406"))*SUM($F$3:$I$3)</f>
        <v>45</v>
      </c>
      <c r="E135" s="34" cm="1">
        <f t="array" ref="E135">SUMPRODUCT(('PT Storengy'!$B$8:$I$372)*('PT Storengy'!$A$8:$A$372=$A135)*('PT Storengy'!$A$5:$H$5=$A$6)*('PT Storengy'!$B$7:$I$7=$A$7))</f>
        <v>0</v>
      </c>
      <c r="F135" s="36">
        <f t="shared" ca="1" si="8"/>
        <v>5.7857219304837644</v>
      </c>
      <c r="G135" s="51">
        <f t="shared" ca="1" si="13"/>
        <v>0.13226075034522186</v>
      </c>
      <c r="H135" s="35" cm="1">
        <f t="array" aca="1" ref="H135" ca="1">IF(ROUND(ROUND(G135,2)-G135,4)=0,_xlfn.XLOOKUP(G135,INDIRECT($A$4&amp;"!$G$32:$G$132"),INDIRECT($A$4&amp;"!$A$32:$A$132"),0,1,1),IF(G135&lt;0,0,(ROUNDUP(G135,2)-G135)*100*_xlfn.XLOOKUP(G135,INDIRECT($A$4&amp;"!$G$32:$G$132"),INDIRECT($A$4&amp;"!$A$32:$A$132"),0,-1,-1)+(G135-ROUNDDOWN(G135,2))*100*_xlfn.XLOOKUP(G135,INDIRECT($A$4&amp;"!$G$32:$G$132"),INDIRECT($A$4&amp;"!$A$32:$A$132"),0,1,1)))</f>
        <v>0.28106021346008603</v>
      </c>
      <c r="I135" s="84">
        <f t="shared" ca="1" si="9"/>
        <v>166.0118350512198</v>
      </c>
      <c r="K135" s="36">
        <f t="shared" ca="1" si="7"/>
        <v>4.9998168396466953</v>
      </c>
      <c r="L135" s="51">
        <f t="shared" ca="1" si="10"/>
        <v>0.11457441559487545</v>
      </c>
      <c r="M135" s="35" cm="1">
        <f t="array" aca="1" ref="M135" ca="1">IF(ROUND(ROUND(L135,2)-L135,4)=0,_xlfn.XLOOKUP(L135,INDIRECT($A$4&amp;"!$G$32:$G$132"),INDIRECT($A$4&amp;"!$A$32:$A$132"),0,1,1),IF(L135&lt;0,0,(ROUNDUP(L135,2)-L135)*100*_xlfn.XLOOKUP(L135,INDIRECT($A$4&amp;"!$G$32:$G$132"),INDIRECT($A$4&amp;"!$A$32:$A$132"),0,-1,-1)+(L135-ROUNDDOWN(L135,2))*100*_xlfn.XLOOKUP(L135,INDIRECT($A$4&amp;"!$G$32:$G$132"),INDIRECT($A$4&amp;"!$A$32:$A$132"),0,1,1)))</f>
        <v>0.26416398843642819</v>
      </c>
      <c r="N135" s="67">
        <f t="shared" ca="1" si="11"/>
        <v>156.03186212269955</v>
      </c>
    </row>
    <row r="136" spans="1:14" x14ac:dyDescent="0.35">
      <c r="A136" s="32">
        <f t="shared" si="12"/>
        <v>46794</v>
      </c>
      <c r="B136" s="65" cm="1">
        <f t="array" aca="1" ref="B136" ca="1">_xlfn.XLOOKUP(A136,INDIRECT($A$5&amp;"!$AJ$41:$AJ$406"),INDIRECT($A$5&amp;"!$An$41:$An$406"))*SUM($F$3:$I$3)</f>
        <v>0</v>
      </c>
      <c r="C136" s="65" cm="1">
        <f t="array" aca="1" ref="C136" ca="1">_xlfn.XLOOKUP(A136,INDIRECT($A$5&amp;"!$AJ$41:$AJ$406"),INDIRECT($A$5&amp;"!$Ak$41:$Ak$406"))*SUM($F$3:$I$3)</f>
        <v>0</v>
      </c>
      <c r="D136" s="65" cm="1">
        <f t="array" aca="1" ref="D136" ca="1">_xlfn.XLOOKUP(A136,INDIRECT($A$5&amp;"!$AJ$41:$AJ$406"),INDIRECT($A$5&amp;"!$AO$41:$AO$406"))*SUM($F$3:$I$3)</f>
        <v>45</v>
      </c>
      <c r="E136" s="34" cm="1">
        <f t="array" ref="E136">SUMPRODUCT(('PT Storengy'!$B$8:$I$372)*('PT Storengy'!$A$8:$A$372=$A136)*('PT Storengy'!$A$5:$H$5=$A$6)*('PT Storengy'!$B$7:$I$7=$A$7))</f>
        <v>0</v>
      </c>
      <c r="F136" s="36">
        <f t="shared" ca="1" si="8"/>
        <v>5.6217917950334719</v>
      </c>
      <c r="G136" s="51">
        <f t="shared" ca="1" si="13"/>
        <v>0.12857159845519475</v>
      </c>
      <c r="H136" s="35" cm="1">
        <f t="array" aca="1" ref="H136" ca="1">IF(ROUND(ROUND(G136,2)-G136,4)=0,_xlfn.XLOOKUP(G136,INDIRECT($A$4&amp;"!$G$32:$G$132"),INDIRECT($A$4&amp;"!$A$32:$A$132"),0,1,1),IF(G136&lt;0,0,(ROUNDUP(G136,2)-G136)*100*_xlfn.XLOOKUP(G136,INDIRECT($A$4&amp;"!$G$32:$G$132"),INDIRECT($A$4&amp;"!$A$32:$A$132"),0,-1,-1)+(G136-ROUNDDOWN(G136,2))*100*_xlfn.XLOOKUP(G136,INDIRECT($A$4&amp;"!$G$32:$G$132"),INDIRECT($A$4&amp;"!$A$32:$A$132"),0,1,1)))</f>
        <v>0.27753586874083158</v>
      </c>
      <c r="I136" s="84">
        <f t="shared" ca="1" si="9"/>
        <v>163.93013545029214</v>
      </c>
      <c r="K136" s="36">
        <f t="shared" ca="1" si="7"/>
        <v>4.8457415336033414</v>
      </c>
      <c r="L136" s="51">
        <f t="shared" ca="1" si="10"/>
        <v>0.11110704088103768</v>
      </c>
      <c r="M136" s="35" cm="1">
        <f t="array" aca="1" ref="M136" ca="1">IF(ROUND(ROUND(L136,2)-L136,4)=0,_xlfn.XLOOKUP(L136,INDIRECT($A$4&amp;"!$G$32:$G$132"),INDIRECT($A$4&amp;"!$A$32:$A$132"),0,1,1),IF(L136&lt;0,0,(ROUNDUP(L136,2)-L136)*100*_xlfn.XLOOKUP(L136,INDIRECT($A$4&amp;"!$G$32:$G$132"),INDIRECT($A$4&amp;"!$A$32:$A$132"),0,-1,-1)+(L136-ROUNDDOWN(L136,2))*100*_xlfn.XLOOKUP(L136,INDIRECT($A$4&amp;"!$G$32:$G$132"),INDIRECT($A$4&amp;"!$A$32:$A$132"),0,1,1)))</f>
        <v>0.26085151334007189</v>
      </c>
      <c r="N136" s="67">
        <f t="shared" ca="1" si="11"/>
        <v>154.07530604335372</v>
      </c>
    </row>
    <row r="137" spans="1:14" x14ac:dyDescent="0.35">
      <c r="A137" s="32">
        <f t="shared" si="12"/>
        <v>46795</v>
      </c>
      <c r="B137" s="65" cm="1">
        <f t="array" aca="1" ref="B137" ca="1">_xlfn.XLOOKUP(A137,INDIRECT($A$5&amp;"!$AJ$41:$AJ$406"),INDIRECT($A$5&amp;"!$An$41:$An$406"))*SUM($F$3:$I$3)</f>
        <v>0</v>
      </c>
      <c r="C137" s="65" cm="1">
        <f t="array" aca="1" ref="C137" ca="1">_xlfn.XLOOKUP(A137,INDIRECT($A$5&amp;"!$AJ$41:$AJ$406"),INDIRECT($A$5&amp;"!$Ak$41:$Ak$406"))*SUM($F$3:$I$3)</f>
        <v>0</v>
      </c>
      <c r="D137" s="65" cm="1">
        <f t="array" aca="1" ref="D137" ca="1">_xlfn.XLOOKUP(A137,INDIRECT($A$5&amp;"!$AJ$41:$AJ$406"),INDIRECT($A$5&amp;"!$AO$41:$AO$406"))*SUM($F$3:$I$3)</f>
        <v>45</v>
      </c>
      <c r="E137" s="34" cm="1">
        <f t="array" ref="E137">SUMPRODUCT(('PT Storengy'!$B$8:$I$372)*('PT Storengy'!$A$8:$A$372=$A137)*('PT Storengy'!$A$5:$H$5=$A$6)*('PT Storengy'!$B$7:$I$7=$A$7))</f>
        <v>0</v>
      </c>
      <c r="F137" s="36">
        <f t="shared" ca="1" si="8"/>
        <v>5.4599172557847497</v>
      </c>
      <c r="G137" s="51">
        <f t="shared" ca="1" si="13"/>
        <v>0.12492870655629938</v>
      </c>
      <c r="H137" s="35" cm="1">
        <f t="array" aca="1" ref="H137" ca="1">IF(ROUND(ROUND(G137,2)-G137,4)=0,_xlfn.XLOOKUP(G137,INDIRECT($A$4&amp;"!$G$32:$G$132"),INDIRECT($A$4&amp;"!$A$32:$A$132"),0,1,1),IF(G137&lt;0,0,(ROUNDUP(G137,2)-G137)*100*_xlfn.XLOOKUP(G137,INDIRECT($A$4&amp;"!$G$32:$G$132"),INDIRECT($A$4&amp;"!$A$32:$A$132"),0,-1,-1)+(G137-ROUNDDOWN(G137,2))*100*_xlfn.XLOOKUP(G137,INDIRECT($A$4&amp;"!$G$32:$G$132"),INDIRECT($A$4&amp;"!$A$32:$A$132"),0,1,1)))</f>
        <v>0.27405571741895363</v>
      </c>
      <c r="I137" s="84">
        <f t="shared" ca="1" si="9"/>
        <v>161.87453924872256</v>
      </c>
      <c r="K137" s="36">
        <f t="shared" ca="1" si="7"/>
        <v>4.6935982494727888</v>
      </c>
      <c r="L137" s="51">
        <f t="shared" ca="1" si="10"/>
        <v>0.10768314519118537</v>
      </c>
      <c r="M137" s="35" cm="1">
        <f t="array" aca="1" ref="M137" ca="1">IF(ROUND(ROUND(L137,2)-L137,4)=0,_xlfn.XLOOKUP(L137,INDIRECT($A$4&amp;"!$G$32:$G$132"),INDIRECT($A$4&amp;"!$A$32:$A$132"),0,1,1),IF(L137&lt;0,0,(ROUNDUP(L137,2)-L137)*100*_xlfn.XLOOKUP(L137,INDIRECT($A$4&amp;"!$G$32:$G$132"),INDIRECT($A$4&amp;"!$A$32:$A$132"),0,-1,-1)+(L137-ROUNDDOWN(L137,2))*100*_xlfn.XLOOKUP(L137,INDIRECT($A$4&amp;"!$G$32:$G$132"),INDIRECT($A$4&amp;"!$A$32:$A$132"),0,1,1)))</f>
        <v>0.25758057490936381</v>
      </c>
      <c r="N137" s="67">
        <f t="shared" ca="1" si="11"/>
        <v>152.14328413055273</v>
      </c>
    </row>
    <row r="138" spans="1:14" x14ac:dyDescent="0.35">
      <c r="A138" s="32">
        <f t="shared" si="12"/>
        <v>46796</v>
      </c>
      <c r="B138" s="65" cm="1">
        <f t="array" aca="1" ref="B138" ca="1">_xlfn.XLOOKUP(A138,INDIRECT($A$5&amp;"!$AJ$41:$AJ$406"),INDIRECT($A$5&amp;"!$An$41:$An$406"))*SUM($F$3:$I$3)</f>
        <v>0</v>
      </c>
      <c r="C138" s="65" cm="1">
        <f t="array" aca="1" ref="C138" ca="1">_xlfn.XLOOKUP(A138,INDIRECT($A$5&amp;"!$AJ$41:$AJ$406"),INDIRECT($A$5&amp;"!$Ak$41:$Ak$406"))*SUM($F$3:$I$3)</f>
        <v>0</v>
      </c>
      <c r="D138" s="65" cm="1">
        <f t="array" aca="1" ref="D138" ca="1">_xlfn.XLOOKUP(A138,INDIRECT($A$5&amp;"!$AJ$41:$AJ$406"),INDIRECT($A$5&amp;"!$AO$41:$AO$406"))*SUM($F$3:$I$3)</f>
        <v>45</v>
      </c>
      <c r="E138" s="34" cm="1">
        <f t="array" ref="E138">SUMPRODUCT(('PT Storengy'!$B$8:$I$372)*('PT Storengy'!$A$8:$A$372=$A138)*('PT Storengy'!$A$5:$H$5=$A$6)*('PT Storengy'!$B$7:$I$7=$A$7))</f>
        <v>0</v>
      </c>
      <c r="F138" s="36">
        <f t="shared" ca="1" si="8"/>
        <v>5.3000725366609025</v>
      </c>
      <c r="G138" s="51">
        <f t="shared" ca="1" si="13"/>
        <v>0.12133149457299444</v>
      </c>
      <c r="H138" s="35" cm="1">
        <f t="array" aca="1" ref="H138" ca="1">IF(ROUND(ROUND(G138,2)-G138,4)=0,_xlfn.XLOOKUP(G138,INDIRECT($A$4&amp;"!$G$32:$G$132"),INDIRECT($A$4&amp;"!$A$32:$A$132"),0,1,1),IF(G138&lt;0,0,(ROUNDUP(G138,2)-G138)*100*_xlfn.XLOOKUP(G138,INDIRECT($A$4&amp;"!$G$32:$G$132"),INDIRECT($A$4&amp;"!$A$32:$A$132"),0,-1,-1)+(G138-ROUNDDOWN(G138,2))*100*_xlfn.XLOOKUP(G138,INDIRECT($A$4&amp;"!$G$32:$G$132"),INDIRECT($A$4&amp;"!$A$32:$A$132"),0,1,1)))</f>
        <v>0.27061920533289086</v>
      </c>
      <c r="I138" s="84">
        <f t="shared" ca="1" si="9"/>
        <v>159.84471912384745</v>
      </c>
      <c r="K138" s="36">
        <f t="shared" ca="1" si="7"/>
        <v>4.5433627607338156</v>
      </c>
      <c r="L138" s="51">
        <f t="shared" ca="1" si="10"/>
        <v>0.10430218332161753</v>
      </c>
      <c r="M138" s="35" cm="1">
        <f t="array" aca="1" ref="M138" ca="1">IF(ROUND(ROUND(L138,2)-L138,4)=0,_xlfn.XLOOKUP(L138,INDIRECT($A$4&amp;"!$G$32:$G$132"),INDIRECT($A$4&amp;"!$A$32:$A$132"),0,1,1),IF(L138&lt;0,0,(ROUNDUP(L138,2)-L138)*100*_xlfn.XLOOKUP(L138,INDIRECT($A$4&amp;"!$G$32:$G$132"),INDIRECT($A$4&amp;"!$A$32:$A$132"),0,-1,-1)+(L138-ROUNDDOWN(L138,2))*100*_xlfn.XLOOKUP(L138,INDIRECT($A$4&amp;"!$G$32:$G$132"),INDIRECT($A$4&amp;"!$A$32:$A$132"),0,1,1)))</f>
        <v>0.25435065229673748</v>
      </c>
      <c r="N138" s="67">
        <f t="shared" ca="1" si="11"/>
        <v>150.23548873897315</v>
      </c>
    </row>
    <row r="139" spans="1:14" x14ac:dyDescent="0.35">
      <c r="A139" s="32">
        <f t="shared" si="12"/>
        <v>46797</v>
      </c>
      <c r="B139" s="65" cm="1">
        <f t="array" aca="1" ref="B139" ca="1">_xlfn.XLOOKUP(A139,INDIRECT($A$5&amp;"!$AJ$41:$AJ$406"),INDIRECT($A$5&amp;"!$An$41:$An$406"))*SUM($F$3:$I$3)</f>
        <v>0</v>
      </c>
      <c r="C139" s="65" cm="1">
        <f t="array" aca="1" ref="C139" ca="1">_xlfn.XLOOKUP(A139,INDIRECT($A$5&amp;"!$AJ$41:$AJ$406"),INDIRECT($A$5&amp;"!$Ak$41:$Ak$406"))*SUM($F$3:$I$3)</f>
        <v>0</v>
      </c>
      <c r="D139" s="65" cm="1">
        <f t="array" aca="1" ref="D139" ca="1">_xlfn.XLOOKUP(A139,INDIRECT($A$5&amp;"!$AJ$41:$AJ$406"),INDIRECT($A$5&amp;"!$AO$41:$AO$406"))*SUM($F$3:$I$3)</f>
        <v>45</v>
      </c>
      <c r="E139" s="34" cm="1">
        <f t="array" ref="E139">SUMPRODUCT(('PT Storengy'!$B$8:$I$372)*('PT Storengy'!$A$8:$A$372=$A139)*('PT Storengy'!$A$5:$H$5=$A$6)*('PT Storengy'!$B$7:$I$7=$A$7))</f>
        <v>0</v>
      </c>
      <c r="F139" s="36">
        <f t="shared" ca="1" si="8"/>
        <v>5.142232184803448</v>
      </c>
      <c r="G139" s="51">
        <f t="shared" ca="1" si="13"/>
        <v>0.11777938970357561</v>
      </c>
      <c r="H139" s="35" cm="1">
        <f t="array" aca="1" ref="H139" ca="1">IF(ROUND(ROUND(G139,2)-G139,4)=0,_xlfn.XLOOKUP(G139,INDIRECT($A$4&amp;"!$G$32:$G$132"),INDIRECT($A$4&amp;"!$A$32:$A$132"),0,1,1),IF(G139&lt;0,0,(ROUNDUP(G139,2)-G139)*100*_xlfn.XLOOKUP(G139,INDIRECT($A$4&amp;"!$G$32:$G$132"),INDIRECT($A$4&amp;"!$A$32:$A$132"),0,-1,-1)+(G139-ROUNDDOWN(G139,2))*100*_xlfn.XLOOKUP(G139,INDIRECT($A$4&amp;"!$G$32:$G$132"),INDIRECT($A$4&amp;"!$A$32:$A$132"),0,1,1)))</f>
        <v>0.26722578526997132</v>
      </c>
      <c r="I139" s="84">
        <f t="shared" ca="1" si="9"/>
        <v>157.84035185745418</v>
      </c>
      <c r="K139" s="36">
        <f t="shared" ca="1" si="7"/>
        <v>4.3950111446528162</v>
      </c>
      <c r="L139" s="51">
        <f t="shared" ca="1" si="10"/>
        <v>0.1009636169051959</v>
      </c>
      <c r="M139" s="35" cm="1">
        <f t="array" aca="1" ref="M139" ca="1">IF(ROUND(ROUND(L139,2)-L139,4)=0,_xlfn.XLOOKUP(L139,INDIRECT($A$4&amp;"!$G$32:$G$132"),INDIRECT($A$4&amp;"!$A$32:$A$132"),0,1,1),IF(L139&lt;0,0,(ROUNDUP(L139,2)-L139)*100*_xlfn.XLOOKUP(L139,INDIRECT($A$4&amp;"!$G$32:$G$132"),INDIRECT($A$4&amp;"!$A$32:$A$132"),0,-1,-1)+(L139-ROUNDDOWN(L139,2))*100*_xlfn.XLOOKUP(L139,INDIRECT($A$4&amp;"!$G$32:$G$132"),INDIRECT($A$4&amp;"!$A$32:$A$132"),0,1,1)))</f>
        <v>0.25116123118577605</v>
      </c>
      <c r="N139" s="67">
        <f t="shared" ca="1" si="11"/>
        <v>148.35161608099909</v>
      </c>
    </row>
    <row r="140" spans="1:14" x14ac:dyDescent="0.35">
      <c r="A140" s="32">
        <f t="shared" si="12"/>
        <v>46798</v>
      </c>
      <c r="B140" s="65" cm="1">
        <f t="array" aca="1" ref="B140" ca="1">_xlfn.XLOOKUP(A140,INDIRECT($A$5&amp;"!$AJ$41:$AJ$406"),INDIRECT($A$5&amp;"!$An$41:$An$406"))*SUM($F$3:$I$3)</f>
        <v>0</v>
      </c>
      <c r="C140" s="65" cm="1">
        <f t="array" aca="1" ref="C140" ca="1">_xlfn.XLOOKUP(A140,INDIRECT($A$5&amp;"!$AJ$41:$AJ$406"),INDIRECT($A$5&amp;"!$Ak$41:$Ak$406"))*SUM($F$3:$I$3)</f>
        <v>0</v>
      </c>
      <c r="D140" s="65" cm="1">
        <f t="array" aca="1" ref="D140" ca="1">_xlfn.XLOOKUP(A140,INDIRECT($A$5&amp;"!$AJ$41:$AJ$406"),INDIRECT($A$5&amp;"!$AO$41:$AO$406"))*SUM($F$3:$I$3)</f>
        <v>45</v>
      </c>
      <c r="E140" s="34" cm="1">
        <f t="array" ref="E140">SUMPRODUCT(('PT Storengy'!$B$8:$I$372)*('PT Storengy'!$A$8:$A$372=$A140)*('PT Storengy'!$A$5:$H$5=$A$6)*('PT Storengy'!$B$7:$I$7=$A$7))</f>
        <v>0</v>
      </c>
      <c r="F140" s="36">
        <f t="shared" ca="1" si="8"/>
        <v>4.9863710665191334</v>
      </c>
      <c r="G140" s="51">
        <f t="shared" ca="1" si="13"/>
        <v>0.11427182632896551</v>
      </c>
      <c r="H140" s="35" cm="1">
        <f t="array" aca="1" ref="H140" ca="1">IF(ROUND(ROUND(G140,2)-G140,4)=0,_xlfn.XLOOKUP(G140,INDIRECT($A$4&amp;"!$G$32:$G$132"),INDIRECT($A$4&amp;"!$A$32:$A$132"),0,1,1),IF(G140&lt;0,0,(ROUNDUP(G140,2)-G140)*100*_xlfn.XLOOKUP(G140,INDIRECT($A$4&amp;"!$G$32:$G$132"),INDIRECT($A$4&amp;"!$A$32:$A$132"),0,-1,-1)+(G140-ROUNDDOWN(G140,2))*100*_xlfn.XLOOKUP(G140,INDIRECT($A$4&amp;"!$G$32:$G$132"),INDIRECT($A$4&amp;"!$A$32:$A$132"),0,1,1)))</f>
        <v>0.26387491687927822</v>
      </c>
      <c r="I140" s="84">
        <f t="shared" ca="1" si="9"/>
        <v>155.86111828431422</v>
      </c>
      <c r="K140" s="36">
        <f t="shared" ca="1" si="7"/>
        <v>4.2480703681375198</v>
      </c>
      <c r="L140" s="51">
        <f t="shared" ca="1" si="10"/>
        <v>9.7666914325618137E-2</v>
      </c>
      <c r="M140" s="35" cm="1">
        <f t="array" aca="1" ref="M140" ca="1">IF(ROUND(ROUND(L140,2)-L140,4)=0,_xlfn.XLOOKUP(L140,INDIRECT($A$4&amp;"!$G$32:$G$132"),INDIRECT($A$4&amp;"!$A$32:$A$132"),0,1,1),IF(L140&lt;0,0,(ROUNDUP(L140,2)-L140)*100*_xlfn.XLOOKUP(L140,INDIRECT($A$4&amp;"!$G$32:$G$132"),INDIRECT($A$4&amp;"!$A$32:$A$132"),0,-1,-1)+(L140-ROUNDDOWN(L140,2))*100*_xlfn.XLOOKUP(L140,INDIRECT($A$4&amp;"!$G$32:$G$132"),INDIRECT($A$4&amp;"!$A$32:$A$132"),0,1,1)))</f>
        <v>0.24877266130235826</v>
      </c>
      <c r="N140" s="67">
        <f t="shared" ca="1" si="11"/>
        <v>146.94077651529665</v>
      </c>
    </row>
    <row r="141" spans="1:14" x14ac:dyDescent="0.35">
      <c r="A141" s="32">
        <f t="shared" si="12"/>
        <v>46799</v>
      </c>
      <c r="B141" s="65" cm="1">
        <f t="array" aca="1" ref="B141" ca="1">_xlfn.XLOOKUP(A141,INDIRECT($A$5&amp;"!$AJ$41:$AJ$406"),INDIRECT($A$5&amp;"!$An$41:$An$406"))*SUM($F$3:$I$3)</f>
        <v>0</v>
      </c>
      <c r="C141" s="65" cm="1">
        <f t="array" aca="1" ref="C141" ca="1">_xlfn.XLOOKUP(A141,INDIRECT($A$5&amp;"!$AJ$41:$AJ$406"),INDIRECT($A$5&amp;"!$Ak$41:$Ak$406"))*SUM($F$3:$I$3)</f>
        <v>0</v>
      </c>
      <c r="D141" s="65" cm="1">
        <f t="array" aca="1" ref="D141" ca="1">_xlfn.XLOOKUP(A141,INDIRECT($A$5&amp;"!$AJ$41:$AJ$406"),INDIRECT($A$5&amp;"!$AO$41:$AO$406"))*SUM($F$3:$I$3)</f>
        <v>45</v>
      </c>
      <c r="E141" s="34" cm="1">
        <f t="array" ref="E141">SUMPRODUCT(('PT Storengy'!$B$8:$I$372)*('PT Storengy'!$A$8:$A$372=$A141)*('PT Storengy'!$A$5:$H$5=$A$6)*('PT Storengy'!$B$7:$I$7=$A$7))</f>
        <v>0</v>
      </c>
      <c r="F141" s="36">
        <f t="shared" ca="1" si="8"/>
        <v>4.832464363277774</v>
      </c>
      <c r="G141" s="51">
        <f t="shared" ca="1" si="13"/>
        <v>0.1108082459226474</v>
      </c>
      <c r="H141" s="35" cm="1">
        <f t="array" aca="1" ref="H141" ca="1">IF(ROUND(ROUND(G141,2)-G141,4)=0,_xlfn.XLOOKUP(G141,INDIRECT($A$4&amp;"!$G$32:$G$132"),INDIRECT($A$4&amp;"!$A$32:$A$132"),0,1,1),IF(G141&lt;0,0,(ROUNDUP(G141,2)-G141)*100*_xlfn.XLOOKUP(G141,INDIRECT($A$4&amp;"!$G$32:$G$132"),INDIRECT($A$4&amp;"!$A$32:$A$132"),0,-1,-1)+(G141-ROUNDDOWN(G141,2))*100*_xlfn.XLOOKUP(G141,INDIRECT($A$4&amp;"!$G$32:$G$132"),INDIRECT($A$4&amp;"!$A$32:$A$132"),0,1,1)))</f>
        <v>0.26056606658560527</v>
      </c>
      <c r="I141" s="84">
        <f t="shared" ca="1" si="9"/>
        <v>153.90670324135965</v>
      </c>
      <c r="K141" s="36">
        <f t="shared" ca="1" si="7"/>
        <v>4.1023431626016107</v>
      </c>
      <c r="L141" s="51">
        <f t="shared" ca="1" si="10"/>
        <v>9.4401563736389332E-2</v>
      </c>
      <c r="M141" s="35" cm="1">
        <f t="array" aca="1" ref="M141" ca="1">IF(ROUND(ROUND(L141,2)-L141,4)=0,_xlfn.XLOOKUP(L141,INDIRECT($A$4&amp;"!$G$32:$G$132"),INDIRECT($A$4&amp;"!$A$32:$A$132"),0,1,1),IF(L141&lt;0,0,(ROUNDUP(L141,2)-L141)*100*_xlfn.XLOOKUP(L141,INDIRECT($A$4&amp;"!$G$32:$G$132"),INDIRECT($A$4&amp;"!$A$32:$A$132"),0,-1,-1)+(L141-ROUNDDOWN(L141,2))*100*_xlfn.XLOOKUP(L141,INDIRECT($A$4&amp;"!$G$32:$G$132"),INDIRECT($A$4&amp;"!$A$32:$A$132"),0,1,1)))</f>
        <v>0.24671806972212251</v>
      </c>
      <c r="N141" s="67">
        <f t="shared" ca="1" si="11"/>
        <v>145.72720553590878</v>
      </c>
    </row>
    <row r="142" spans="1:14" x14ac:dyDescent="0.35">
      <c r="A142" s="32">
        <f t="shared" si="12"/>
        <v>46800</v>
      </c>
      <c r="B142" s="65" cm="1">
        <f t="array" aca="1" ref="B142" ca="1">_xlfn.XLOOKUP(A142,INDIRECT($A$5&amp;"!$AJ$41:$AJ$406"),INDIRECT($A$5&amp;"!$An$41:$An$406"))*SUM($F$3:$I$3)</f>
        <v>0</v>
      </c>
      <c r="C142" s="65" cm="1">
        <f t="array" aca="1" ref="C142" ca="1">_xlfn.XLOOKUP(A142,INDIRECT($A$5&amp;"!$AJ$41:$AJ$406"),INDIRECT($A$5&amp;"!$Ak$41:$Ak$406"))*SUM($F$3:$I$3)</f>
        <v>0</v>
      </c>
      <c r="D142" s="65" cm="1">
        <f t="array" aca="1" ref="D142" ca="1">_xlfn.XLOOKUP(A142,INDIRECT($A$5&amp;"!$AJ$41:$AJ$406"),INDIRECT($A$5&amp;"!$AO$41:$AO$406"))*SUM($F$3:$I$3)</f>
        <v>45</v>
      </c>
      <c r="E142" s="34" cm="1">
        <f t="array" ref="E142">SUMPRODUCT(('PT Storengy'!$B$8:$I$372)*('PT Storengy'!$A$8:$A$372=$A142)*('PT Storengy'!$A$5:$H$5=$A$6)*('PT Storengy'!$B$7:$I$7=$A$7))</f>
        <v>0</v>
      </c>
      <c r="F142" s="36">
        <f t="shared" ca="1" si="8"/>
        <v>4.6804875677602746</v>
      </c>
      <c r="G142" s="51">
        <f t="shared" ca="1" si="13"/>
        <v>0.10738809696172831</v>
      </c>
      <c r="H142" s="35" cm="1">
        <f t="array" aca="1" ref="H142" ca="1">IF(ROUND(ROUND(G142,2)-G142,4)=0,_xlfn.XLOOKUP(G142,INDIRECT($A$4&amp;"!$G$32:$G$132"),INDIRECT($A$4&amp;"!$A$32:$A$132"),0,1,1),IF(G142&lt;0,0,(ROUNDUP(G142,2)-G142)*100*_xlfn.XLOOKUP(G142,INDIRECT($A$4&amp;"!$G$32:$G$132"),INDIRECT($A$4&amp;"!$A$32:$A$132"),0,-1,-1)+(G142-ROUNDDOWN(G142,2))*100*_xlfn.XLOOKUP(G142,INDIRECT($A$4&amp;"!$G$32:$G$132"),INDIRECT($A$4&amp;"!$A$32:$A$132"),0,1,1)))</f>
        <v>0.25729870750449407</v>
      </c>
      <c r="I142" s="84">
        <f t="shared" ca="1" si="9"/>
        <v>151.97679551749903</v>
      </c>
      <c r="K142" s="36">
        <f t="shared" ca="1" si="7"/>
        <v>3.9578195052688603</v>
      </c>
      <c r="L142" s="51">
        <f t="shared" ca="1" si="10"/>
        <v>9.1163181391146902E-2</v>
      </c>
      <c r="M142" s="35" cm="1">
        <f t="array" aca="1" ref="M142" ca="1">IF(ROUND(ROUND(L142,2)-L142,4)=0,_xlfn.XLOOKUP(L142,INDIRECT($A$4&amp;"!$G$32:$G$132"),INDIRECT($A$4&amp;"!$A$32:$A$132"),0,1,1),IF(L142&lt;0,0,(ROUNDUP(L142,2)-L142)*100*_xlfn.XLOOKUP(L142,INDIRECT($A$4&amp;"!$G$32:$G$132"),INDIRECT($A$4&amp;"!$A$32:$A$132"),0,-1,-1)+(L142-ROUNDDOWN(L142,2))*100*_xlfn.XLOOKUP(L142,INDIRECT($A$4&amp;"!$G$32:$G$132"),INDIRECT($A$4&amp;"!$A$32:$A$132"),0,1,1)))</f>
        <v>0.24468044683346035</v>
      </c>
      <c r="N142" s="67">
        <f t="shared" ca="1" si="11"/>
        <v>144.52365733275047</v>
      </c>
    </row>
    <row r="143" spans="1:14" x14ac:dyDescent="0.35">
      <c r="A143" s="32">
        <f t="shared" si="12"/>
        <v>46801</v>
      </c>
      <c r="B143" s="65" cm="1">
        <f t="array" aca="1" ref="B143" ca="1">_xlfn.XLOOKUP(A143,INDIRECT($A$5&amp;"!$AJ$41:$AJ$406"),INDIRECT($A$5&amp;"!$An$41:$An$406"))*SUM($F$3:$I$3)</f>
        <v>0</v>
      </c>
      <c r="C143" s="65" cm="1">
        <f t="array" aca="1" ref="C143" ca="1">_xlfn.XLOOKUP(A143,INDIRECT($A$5&amp;"!$AJ$41:$AJ$406"),INDIRECT($A$5&amp;"!$Ak$41:$Ak$406"))*SUM($F$3:$I$3)</f>
        <v>0</v>
      </c>
      <c r="D143" s="65" cm="1">
        <f t="array" aca="1" ref="D143" ca="1">_xlfn.XLOOKUP(A143,INDIRECT($A$5&amp;"!$AJ$41:$AJ$406"),INDIRECT($A$5&amp;"!$AO$41:$AO$406"))*SUM($F$3:$I$3)</f>
        <v>45</v>
      </c>
      <c r="E143" s="34" cm="1">
        <f t="array" ref="E143">SUMPRODUCT(('PT Storengy'!$B$8:$I$372)*('PT Storengy'!$A$8:$A$372=$A143)*('PT Storengy'!$A$5:$H$5=$A$6)*('PT Storengy'!$B$7:$I$7=$A$7))</f>
        <v>0</v>
      </c>
      <c r="F143" s="36">
        <f t="shared" ca="1" si="8"/>
        <v>4.5304164799562132</v>
      </c>
      <c r="G143" s="51">
        <f t="shared" ca="1" si="13"/>
        <v>0.10401083483911722</v>
      </c>
      <c r="H143" s="35" cm="1">
        <f t="array" aca="1" ref="H143" ca="1">IF(ROUND(ROUND(G143,2)-G143,4)=0,_xlfn.XLOOKUP(G143,INDIRECT($A$4&amp;"!$G$32:$G$132"),INDIRECT($A$4&amp;"!$A$32:$A$132"),0,1,1),IF(G143&lt;0,0,(ROUNDUP(G143,2)-G143)*100*_xlfn.XLOOKUP(G143,INDIRECT($A$4&amp;"!$G$32:$G$132"),INDIRECT($A$4&amp;"!$A$32:$A$132"),0,-1,-1)+(G143-ROUNDDOWN(G143,2))*100*_xlfn.XLOOKUP(G143,INDIRECT($A$4&amp;"!$G$32:$G$132"),INDIRECT($A$4&amp;"!$A$32:$A$132"),0,1,1)))</f>
        <v>0.25407231935833541</v>
      </c>
      <c r="I143" s="84">
        <f t="shared" ca="1" si="9"/>
        <v>150.07108780406142</v>
      </c>
      <c r="K143" s="36">
        <f t="shared" ca="1" si="7"/>
        <v>3.8144894561402678</v>
      </c>
      <c r="L143" s="51">
        <f t="shared" ca="1" si="10"/>
        <v>8.7951544561530232E-2</v>
      </c>
      <c r="M143" s="35" cm="1">
        <f t="array" aca="1" ref="M143" ca="1">IF(ROUND(ROUND(L143,2)-L143,4)=0,_xlfn.XLOOKUP(L143,INDIRECT($A$4&amp;"!$G$32:$G$132"),INDIRECT($A$4&amp;"!$A$32:$A$132"),0,1,1),IF(L143&lt;0,0,(ROUNDUP(L143,2)-L143)*100*_xlfn.XLOOKUP(L143,INDIRECT($A$4&amp;"!$G$32:$G$132"),INDIRECT($A$4&amp;"!$A$32:$A$132"),0,-1,-1)+(L143-ROUNDDOWN(L143,2))*100*_xlfn.XLOOKUP(L143,INDIRECT($A$4&amp;"!$G$32:$G$132"),INDIRECT($A$4&amp;"!$A$32:$A$132"),0,1,1)))</f>
        <v>0.24265965249343699</v>
      </c>
      <c r="N143" s="67">
        <f t="shared" ca="1" si="11"/>
        <v>143.33004912859232</v>
      </c>
    </row>
    <row r="144" spans="1:14" x14ac:dyDescent="0.35">
      <c r="A144" s="32">
        <f t="shared" si="12"/>
        <v>46802</v>
      </c>
      <c r="B144" s="65" cm="1">
        <f t="array" aca="1" ref="B144" ca="1">_xlfn.XLOOKUP(A144,INDIRECT($A$5&amp;"!$AJ$41:$AJ$406"),INDIRECT($A$5&amp;"!$An$41:$An$406"))*SUM($F$3:$I$3)</f>
        <v>0</v>
      </c>
      <c r="C144" s="65" cm="1">
        <f t="array" aca="1" ref="C144" ca="1">_xlfn.XLOOKUP(A144,INDIRECT($A$5&amp;"!$AJ$41:$AJ$406"),INDIRECT($A$5&amp;"!$Ak$41:$Ak$406"))*SUM($F$3:$I$3)</f>
        <v>0</v>
      </c>
      <c r="D144" s="65" cm="1">
        <f t="array" aca="1" ref="D144" ca="1">_xlfn.XLOOKUP(A144,INDIRECT($A$5&amp;"!$AJ$41:$AJ$406"),INDIRECT($A$5&amp;"!$AO$41:$AO$406"))*SUM($F$3:$I$3)</f>
        <v>45</v>
      </c>
      <c r="E144" s="34" cm="1">
        <f t="array" ref="E144">SUMPRODUCT(('PT Storengy'!$B$8:$I$372)*('PT Storengy'!$A$8:$A$372=$A144)*('PT Storengy'!$A$5:$H$5=$A$6)*('PT Storengy'!$B$7:$I$7=$A$7))</f>
        <v>0</v>
      </c>
      <c r="F144" s="36">
        <f t="shared" ca="1" si="8"/>
        <v>4.3822272033103511</v>
      </c>
      <c r="G144" s="51">
        <f t="shared" ca="1" si="13"/>
        <v>0.10067592177680473</v>
      </c>
      <c r="H144" s="35" cm="1">
        <f t="array" aca="1" ref="H144" ca="1">IF(ROUND(ROUND(G144,2)-G144,4)=0,_xlfn.XLOOKUP(G144,INDIRECT($A$4&amp;"!$G$32:$G$132"),INDIRECT($A$4&amp;"!$A$32:$A$132"),0,1,1),IF(G144&lt;0,0,(ROUNDUP(G144,2)-G144)*100*_xlfn.XLOOKUP(G144,INDIRECT($A$4&amp;"!$G$32:$G$132"),INDIRECT($A$4&amp;"!$A$32:$A$132"),0,-1,-1)+(G144-ROUNDDOWN(G144,2))*100*_xlfn.XLOOKUP(G144,INDIRECT($A$4&amp;"!$G$32:$G$132"),INDIRECT($A$4&amp;"!$A$32:$A$132"),0,1,1)))</f>
        <v>0.25088638839352301</v>
      </c>
      <c r="I144" s="84">
        <f t="shared" ca="1" si="9"/>
        <v>148.18927664586232</v>
      </c>
      <c r="K144" s="36">
        <f t="shared" ca="1" si="7"/>
        <v>3.6723431573104128</v>
      </c>
      <c r="L144" s="51">
        <f t="shared" ca="1" si="10"/>
        <v>8.4766432358672622E-2</v>
      </c>
      <c r="M144" s="35" cm="1">
        <f t="array" aca="1" ref="M144" ca="1">IF(ROUND(ROUND(L144,2)-L144,4)=0,_xlfn.XLOOKUP(L144,INDIRECT($A$4&amp;"!$G$32:$G$132"),INDIRECT($A$4&amp;"!$A$32:$A$132"),0,1,1),IF(L144&lt;0,0,(ROUNDUP(L144,2)-L144)*100*_xlfn.XLOOKUP(L144,INDIRECT($A$4&amp;"!$G$32:$G$132"),INDIRECT($A$4&amp;"!$A$32:$A$132"),0,-1,-1)+(L144-ROUNDDOWN(L144,2))*100*_xlfn.XLOOKUP(L144,INDIRECT($A$4&amp;"!$G$32:$G$132"),INDIRECT($A$4&amp;"!$A$32:$A$132"),0,1,1)))</f>
        <v>0.24065554771654593</v>
      </c>
      <c r="N144" s="67">
        <f t="shared" ca="1" si="11"/>
        <v>142.14629882985483</v>
      </c>
    </row>
    <row r="145" spans="1:14" x14ac:dyDescent="0.35">
      <c r="A145" s="32">
        <f t="shared" si="12"/>
        <v>46803</v>
      </c>
      <c r="B145" s="65" cm="1">
        <f t="array" aca="1" ref="B145" ca="1">_xlfn.XLOOKUP(A145,INDIRECT($A$5&amp;"!$AJ$41:$AJ$406"),INDIRECT($A$5&amp;"!$An$41:$An$406"))*SUM($F$3:$I$3)</f>
        <v>0</v>
      </c>
      <c r="C145" s="65" cm="1">
        <f t="array" aca="1" ref="C145" ca="1">_xlfn.XLOOKUP(A145,INDIRECT($A$5&amp;"!$AJ$41:$AJ$406"),INDIRECT($A$5&amp;"!$Ak$41:$Ak$406"))*SUM($F$3:$I$3)</f>
        <v>0</v>
      </c>
      <c r="D145" s="65" cm="1">
        <f t="array" aca="1" ref="D145" ca="1">_xlfn.XLOOKUP(A145,INDIRECT($A$5&amp;"!$AJ$41:$AJ$406"),INDIRECT($A$5&amp;"!$AO$41:$AO$406"))*SUM($F$3:$I$3)</f>
        <v>45</v>
      </c>
      <c r="E145" s="34" cm="1">
        <f t="array" ref="E145">SUMPRODUCT(('PT Storengy'!$B$8:$I$372)*('PT Storengy'!$A$8:$A$372=$A145)*('PT Storengy'!$A$5:$H$5=$A$6)*('PT Storengy'!$B$7:$I$7=$A$7))</f>
        <v>0</v>
      </c>
      <c r="F145" s="36">
        <f t="shared" ca="1" si="8"/>
        <v>4.2353920082448289</v>
      </c>
      <c r="G145" s="51">
        <f t="shared" ca="1" si="13"/>
        <v>9.7382826740230022E-2</v>
      </c>
      <c r="H145" s="35" cm="1">
        <f t="array" aca="1" ref="H145" ca="1">IF(ROUND(ROUND(G145,2)-G145,4)=0,_xlfn.XLOOKUP(G145,INDIRECT($A$4&amp;"!$G$32:$G$132"),INDIRECT($A$4&amp;"!$A$32:$A$132"),0,1,1),IF(G145&lt;0,0,(ROUNDUP(G145,2)-G145)*100*_xlfn.XLOOKUP(G145,INDIRECT($A$4&amp;"!$G$32:$G$132"),INDIRECT($A$4&amp;"!$A$32:$A$132"),0,-1,-1)+(G145-ROUNDDOWN(G145,2))*100*_xlfn.XLOOKUP(G145,INDIRECT($A$4&amp;"!$G$32:$G$132"),INDIRECT($A$4&amp;"!$A$32:$A$132"),0,1,1)))</f>
        <v>0.24859391052352509</v>
      </c>
      <c r="I145" s="84">
        <f t="shared" ca="1" si="9"/>
        <v>146.83519506552256</v>
      </c>
      <c r="K145" s="36">
        <f t="shared" ref="K145:K185" ca="1" si="14">K144-N145/1000</f>
        <v>3.5313708322894506</v>
      </c>
      <c r="L145" s="51">
        <f t="shared" ca="1" si="10"/>
        <v>8.1607625718009169E-2</v>
      </c>
      <c r="M145" s="35" cm="1">
        <f t="array" aca="1" ref="M145" ca="1">IF(ROUND(ROUND(L145,2)-L145,4)=0,_xlfn.XLOOKUP(L145,INDIRECT($A$4&amp;"!$G$32:$G$132"),INDIRECT($A$4&amp;"!$A$32:$A$132"),0,1,1),IF(L145&lt;0,0,(ROUNDUP(L145,2)-L145)*100*_xlfn.XLOOKUP(L145,INDIRECT($A$4&amp;"!$G$32:$G$132"),INDIRECT($A$4&amp;"!$A$32:$A$132"),0,-1,-1)+(L145-ROUNDDOWN(L145,2))*100*_xlfn.XLOOKUP(L145,INDIRECT($A$4&amp;"!$G$32:$G$132"),INDIRECT($A$4&amp;"!$A$32:$A$132"),0,1,1)))</f>
        <v>0.23866799466514979</v>
      </c>
      <c r="N145" s="67">
        <f t="shared" ca="1" si="11"/>
        <v>140.97232502096216</v>
      </c>
    </row>
    <row r="146" spans="1:14" x14ac:dyDescent="0.35">
      <c r="A146" s="32">
        <f t="shared" si="12"/>
        <v>46804</v>
      </c>
      <c r="B146" s="65" cm="1">
        <f t="array" aca="1" ref="B146" ca="1">_xlfn.XLOOKUP(A146,INDIRECT($A$5&amp;"!$AJ$41:$AJ$406"),INDIRECT($A$5&amp;"!$An$41:$An$406"))*SUM($F$3:$I$3)</f>
        <v>0</v>
      </c>
      <c r="C146" s="65" cm="1">
        <f t="array" aca="1" ref="C146" ca="1">_xlfn.XLOOKUP(A146,INDIRECT($A$5&amp;"!$AJ$41:$AJ$406"),INDIRECT($A$5&amp;"!$Ak$41:$Ak$406"))*SUM($F$3:$I$3)</f>
        <v>0</v>
      </c>
      <c r="D146" s="65" cm="1">
        <f t="array" aca="1" ref="D146" ca="1">_xlfn.XLOOKUP(A146,INDIRECT($A$5&amp;"!$AJ$41:$AJ$406"),INDIRECT($A$5&amp;"!$AO$41:$AO$406"))*SUM($F$3:$I$3)</f>
        <v>45</v>
      </c>
      <c r="E146" s="34" cm="1">
        <f t="array" ref="E146">SUMPRODUCT(('PT Storengy'!$B$8:$I$372)*('PT Storengy'!$A$8:$A$372=$A146)*('PT Storengy'!$A$5:$H$5=$A$6)*('PT Storengy'!$B$7:$I$7=$A$7))</f>
        <v>0</v>
      </c>
      <c r="F146" s="36">
        <f t="shared" ref="F146:F185" ca="1" si="15">-I146/1000+F145</f>
        <v>4.0897695121707649</v>
      </c>
      <c r="G146" s="51">
        <f t="shared" ca="1" si="13"/>
        <v>9.4119822405440645E-2</v>
      </c>
      <c r="H146" s="35" cm="1">
        <f t="array" aca="1" ref="H146" ca="1">IF(ROUND(ROUND(G146,2)-G146,4)=0,_xlfn.XLOOKUP(G146,INDIRECT($A$4&amp;"!$G$32:$G$132"),INDIRECT($A$4&amp;"!$A$32:$A$132"),0,1,1),IF(G146&lt;0,0,(ROUNDUP(G146,2)-G146)*100*_xlfn.XLOOKUP(G146,INDIRECT($A$4&amp;"!$G$32:$G$132"),INDIRECT($A$4&amp;"!$A$32:$A$132"),0,-1,-1)+(G146-ROUNDDOWN(G146,2))*100*_xlfn.XLOOKUP(G146,INDIRECT($A$4&amp;"!$G$32:$G$132"),INDIRECT($A$4&amp;"!$A$32:$A$132"),0,1,1)))</f>
        <v>0.2465407952302866</v>
      </c>
      <c r="I146" s="84">
        <f t="shared" ref="I146:I185" ca="1" si="16">IF(F145*1000-$F$4*(1-E146)*H146&gt;1000*B146,$F$4*(1-E146)*H146,F145*1000-1000*B146)</f>
        <v>145.62249607406375</v>
      </c>
      <c r="K146" s="36">
        <f t="shared" ca="1" si="14"/>
        <v>3.391562785330708</v>
      </c>
      <c r="L146" s="51">
        <f t="shared" ref="L146:L186" ca="1" si="17">MAX(K145/SUM($F$3,$G$3,$H$3,$I$3),0)</f>
        <v>7.8474907384210008E-2</v>
      </c>
      <c r="M146" s="35" cm="1">
        <f t="array" aca="1" ref="M146" ca="1">IF(ROUND(ROUND(L146,2)-L146,4)=0,_xlfn.XLOOKUP(L146,INDIRECT($A$4&amp;"!$G$32:$G$132"),INDIRECT($A$4&amp;"!$A$32:$A$132"),0,1,1),IF(L146&lt;0,0,(ROUNDUP(L146,2)-L146)*100*_xlfn.XLOOKUP(L146,INDIRECT($A$4&amp;"!$G$32:$G$132"),INDIRECT($A$4&amp;"!$A$32:$A$132"),0,-1,-1)+(L146-ROUNDDOWN(L146,2))*100*_xlfn.XLOOKUP(L146,INDIRECT($A$4&amp;"!$G$32:$G$132"),INDIRECT($A$4&amp;"!$A$32:$A$132"),0,1,1)))</f>
        <v>0.23669685664000006</v>
      </c>
      <c r="N146" s="67">
        <f t="shared" ref="N146:N185" ca="1" si="18">IF(K145*1000&lt;$F$4*(1)*M146,K145*1000,$F$4*(1)*M146)</f>
        <v>139.80804695874255</v>
      </c>
    </row>
    <row r="147" spans="1:14" x14ac:dyDescent="0.35">
      <c r="A147" s="32">
        <f t="shared" ref="A147:A185" si="19">A146+1</f>
        <v>46805</v>
      </c>
      <c r="B147" s="65" cm="1">
        <f t="array" aca="1" ref="B147" ca="1">_xlfn.XLOOKUP(A147,INDIRECT($A$5&amp;"!$AJ$41:$AJ$406"),INDIRECT($A$5&amp;"!$An$41:$An$406"))*SUM($F$3:$I$3)</f>
        <v>0</v>
      </c>
      <c r="C147" s="65" cm="1">
        <f t="array" aca="1" ref="C147" ca="1">_xlfn.XLOOKUP(A147,INDIRECT($A$5&amp;"!$AJ$41:$AJ$406"),INDIRECT($A$5&amp;"!$Ak$41:$Ak$406"))*SUM($F$3:$I$3)</f>
        <v>0</v>
      </c>
      <c r="D147" s="65" cm="1">
        <f t="array" aca="1" ref="D147" ca="1">_xlfn.XLOOKUP(A147,INDIRECT($A$5&amp;"!$AJ$41:$AJ$406"),INDIRECT($A$5&amp;"!$AO$41:$AO$406"))*SUM($F$3:$I$3)</f>
        <v>45</v>
      </c>
      <c r="E147" s="34" cm="1">
        <f t="array" ref="E147">SUMPRODUCT(('PT Storengy'!$B$8:$I$372)*('PT Storengy'!$A$8:$A$372=$A147)*('PT Storengy'!$A$5:$H$5=$A$6)*('PT Storengy'!$B$7:$I$7=$A$7))</f>
        <v>0</v>
      </c>
      <c r="F147" s="36">
        <f t="shared" ca="1" si="15"/>
        <v>3.9453496995136024</v>
      </c>
      <c r="G147" s="51">
        <f t="shared" ref="G147:G186" ca="1" si="20">F146/SUM($F$3,$G$3,$H$3,$I$3)</f>
        <v>9.0883766937128102E-2</v>
      </c>
      <c r="H147" s="35" cm="1">
        <f t="array" aca="1" ref="H147" ca="1">IF(ROUND(ROUND(G147,2)-G147,4)=0,_xlfn.XLOOKUP(G147,INDIRECT($A$4&amp;"!$G$32:$G$132"),INDIRECT($A$4&amp;"!$A$32:$A$132"),0,1,1),IF(G147&lt;0,0,(ROUNDUP(G147,2)-G147)*100*_xlfn.XLOOKUP(G147,INDIRECT($A$4&amp;"!$G$32:$G$132"),INDIRECT($A$4&amp;"!$A$32:$A$132"),0,-1,-1)+(G147-ROUNDDOWN(G147,2))*100*_xlfn.XLOOKUP(G147,INDIRECT($A$4&amp;"!$G$32:$G$132"),INDIRECT($A$4&amp;"!$A$32:$A$132"),0,1,1)))</f>
        <v>0.24450463643609691</v>
      </c>
      <c r="I147" s="84">
        <f t="shared" ca="1" si="16"/>
        <v>144.41981265716271</v>
      </c>
      <c r="K147" s="36">
        <f t="shared" ca="1" si="14"/>
        <v>3.2529094007638331</v>
      </c>
      <c r="L147" s="51">
        <f t="shared" ca="1" si="17"/>
        <v>7.5368061896237959E-2</v>
      </c>
      <c r="M147" s="35" cm="1">
        <f t="array" aca="1" ref="M147" ca="1">IF(ROUND(ROUND(L147,2)-L147,4)=0,_xlfn.XLOOKUP(L147,INDIRECT($A$4&amp;"!$G$32:$G$132"),INDIRECT($A$4&amp;"!$A$32:$A$132"),0,1,1),IF(L147&lt;0,0,(ROUNDUP(L147,2)-L147)*100*_xlfn.XLOOKUP(L147,INDIRECT($A$4&amp;"!$G$32:$G$132"),INDIRECT($A$4&amp;"!$A$32:$A$132"),0,-1,-1)+(L147-ROUNDDOWN(L147,2))*100*_xlfn.XLOOKUP(L147,INDIRECT($A$4&amp;"!$G$32:$G$132"),INDIRECT($A$4&amp;"!$A$32:$A$132"),0,1,1)))</f>
        <v>0.2347419980708354</v>
      </c>
      <c r="N147" s="67">
        <f t="shared" ca="1" si="18"/>
        <v>138.65338456687499</v>
      </c>
    </row>
    <row r="148" spans="1:14" x14ac:dyDescent="0.35">
      <c r="A148" s="32">
        <f t="shared" si="19"/>
        <v>46806</v>
      </c>
      <c r="B148" s="65" cm="1">
        <f t="array" aca="1" ref="B148" ca="1">_xlfn.XLOOKUP(A148,INDIRECT($A$5&amp;"!$AJ$41:$AJ$406"),INDIRECT($A$5&amp;"!$An$41:$An$406"))*SUM($F$3:$I$3)</f>
        <v>0</v>
      </c>
      <c r="C148" s="65" cm="1">
        <f t="array" aca="1" ref="C148" ca="1">_xlfn.XLOOKUP(A148,INDIRECT($A$5&amp;"!$AJ$41:$AJ$406"),INDIRECT($A$5&amp;"!$Ak$41:$Ak$406"))*SUM($F$3:$I$3)</f>
        <v>0</v>
      </c>
      <c r="D148" s="65" cm="1">
        <f t="array" aca="1" ref="D148" ca="1">_xlfn.XLOOKUP(A148,INDIRECT($A$5&amp;"!$AJ$41:$AJ$406"),INDIRECT($A$5&amp;"!$AO$41:$AO$406"))*SUM($F$3:$I$3)</f>
        <v>45</v>
      </c>
      <c r="E148" s="34" cm="1">
        <f t="array" ref="E148">SUMPRODUCT(('PT Storengy'!$B$8:$I$372)*('PT Storengy'!$A$8:$A$372=$A148)*('PT Storengy'!$A$5:$H$5=$A$6)*('PT Storengy'!$B$7:$I$7=$A$7))</f>
        <v>0</v>
      </c>
      <c r="F148" s="36">
        <f t="shared" ca="1" si="15"/>
        <v>3.8021226374165344</v>
      </c>
      <c r="G148" s="51">
        <f t="shared" ca="1" si="20"/>
        <v>8.7674437766968941E-2</v>
      </c>
      <c r="H148" s="35" cm="1">
        <f t="array" aca="1" ref="H148" ca="1">IF(ROUND(ROUND(G148,2)-G148,4)=0,_xlfn.XLOOKUP(G148,INDIRECT($A$4&amp;"!$G$32:$G$132"),INDIRECT($A$4&amp;"!$A$32:$A$132"),0,1,1),IF(G148&lt;0,0,(ROUNDUP(G148,2)-G148)*100*_xlfn.XLOOKUP(G148,INDIRECT($A$4&amp;"!$G$32:$G$132"),INDIRECT($A$4&amp;"!$A$32:$A$132"),0,-1,-1)+(G148-ROUNDDOWN(G148,2))*100*_xlfn.XLOOKUP(G148,INDIRECT($A$4&amp;"!$G$32:$G$132"),INDIRECT($A$4&amp;"!$A$32:$A$132"),0,1,1)))</f>
        <v>0.24248529409871825</v>
      </c>
      <c r="I148" s="84">
        <f t="shared" ca="1" si="16"/>
        <v>143.22706209706803</v>
      </c>
      <c r="K148" s="36">
        <f t="shared" ca="1" si="14"/>
        <v>3.1154011423334511</v>
      </c>
      <c r="L148" s="51">
        <f t="shared" ca="1" si="17"/>
        <v>7.2286875572529621E-2</v>
      </c>
      <c r="M148" s="35" cm="1">
        <f t="array" aca="1" ref="M148" ca="1">IF(ROUND(ROUND(L148,2)-L148,4)=0,_xlfn.XLOOKUP(L148,INDIRECT($A$4&amp;"!$G$32:$G$132"),INDIRECT($A$4&amp;"!$A$32:$A$132"),0,1,1),IF(L148&lt;0,0,(ROUNDUP(L148,2)-L148)*100*_xlfn.XLOOKUP(L148,INDIRECT($A$4&amp;"!$G$32:$G$132"),INDIRECT($A$4&amp;"!$A$32:$A$132"),0,-1,-1)+(L148-ROUNDDOWN(L148,2))*100*_xlfn.XLOOKUP(L148,INDIRECT($A$4&amp;"!$G$32:$G$132"),INDIRECT($A$4&amp;"!$A$32:$A$132"),0,1,1)))</f>
        <v>0.23280328450705731</v>
      </c>
      <c r="N148" s="67">
        <f t="shared" ca="1" si="18"/>
        <v>137.50825843038183</v>
      </c>
    </row>
    <row r="149" spans="1:14" x14ac:dyDescent="0.35">
      <c r="A149" s="32">
        <f t="shared" si="19"/>
        <v>46807</v>
      </c>
      <c r="B149" s="65" cm="1">
        <f t="array" aca="1" ref="B149" ca="1">_xlfn.XLOOKUP(A149,INDIRECT($A$5&amp;"!$AJ$41:$AJ$406"),INDIRECT($A$5&amp;"!$An$41:$An$406"))*SUM($F$3:$I$3)</f>
        <v>0</v>
      </c>
      <c r="C149" s="65" cm="1">
        <f t="array" aca="1" ref="C149" ca="1">_xlfn.XLOOKUP(A149,INDIRECT($A$5&amp;"!$AJ$41:$AJ$406"),INDIRECT($A$5&amp;"!$Ak$41:$Ak$406"))*SUM($F$3:$I$3)</f>
        <v>0</v>
      </c>
      <c r="D149" s="65" cm="1">
        <f t="array" aca="1" ref="D149" ca="1">_xlfn.XLOOKUP(A149,INDIRECT($A$5&amp;"!$AJ$41:$AJ$406"),INDIRECT($A$5&amp;"!$AO$41:$AO$406"))*SUM($F$3:$I$3)</f>
        <v>45</v>
      </c>
      <c r="E149" s="34" cm="1">
        <f t="array" ref="E149">SUMPRODUCT(('PT Storengy'!$B$8:$I$372)*('PT Storengy'!$A$8:$A$372=$A149)*('PT Storengy'!$A$5:$H$5=$A$6)*('PT Storengy'!$B$7:$I$7=$A$7))</f>
        <v>0</v>
      </c>
      <c r="F149" s="36">
        <f t="shared" ca="1" si="15"/>
        <v>3.6600784750573476</v>
      </c>
      <c r="G149" s="51">
        <f t="shared" ca="1" si="20"/>
        <v>8.4491614164811879E-2</v>
      </c>
      <c r="H149" s="35" cm="1">
        <f t="array" aca="1" ref="H149" ca="1">IF(ROUND(ROUND(G149,2)-G149,4)=0,_xlfn.XLOOKUP(G149,INDIRECT($A$4&amp;"!$G$32:$G$132"),INDIRECT($A$4&amp;"!$A$32:$A$132"),0,1,1),IF(G149&lt;0,0,(ROUNDUP(G149,2)-G149)*100*_xlfn.XLOOKUP(G149,INDIRECT($A$4&amp;"!$G$32:$G$132"),INDIRECT($A$4&amp;"!$A$32:$A$132"),0,-1,-1)+(G149-ROUNDDOWN(G149,2))*100*_xlfn.XLOOKUP(G149,INDIRECT($A$4&amp;"!$G$32:$G$132"),INDIRECT($A$4&amp;"!$A$32:$A$132"),0,1,1)))</f>
        <v>0.2404826293325095</v>
      </c>
      <c r="I149" s="84">
        <f t="shared" ca="1" si="16"/>
        <v>142.04416235918694</v>
      </c>
      <c r="K149" s="36">
        <f t="shared" ca="1" si="14"/>
        <v>2.9790285525432845</v>
      </c>
      <c r="L149" s="51">
        <f t="shared" ca="1" si="17"/>
        <v>6.9231136496298917E-2</v>
      </c>
      <c r="M149" s="35" cm="1">
        <f t="array" aca="1" ref="M149" ca="1">IF(ROUND(ROUND(L149,2)-L149,4)=0,_xlfn.XLOOKUP(L149,INDIRECT($A$4&amp;"!$G$32:$G$132"),INDIRECT($A$4&amp;"!$A$32:$A$132"),0,1,1),IF(L149&lt;0,0,(ROUNDUP(L149,2)-L149)*100*_xlfn.XLOOKUP(L149,INDIRECT($A$4&amp;"!$G$32:$G$132"),INDIRECT($A$4&amp;"!$A$32:$A$132"),0,-1,-1)+(L149-ROUNDDOWN(L149,2))*100*_xlfn.XLOOKUP(L149,INDIRECT($A$4&amp;"!$G$32:$G$132"),INDIRECT($A$4&amp;"!$A$32:$A$132"),0,1,1)))</f>
        <v>0.23088058260848304</v>
      </c>
      <c r="N149" s="67">
        <f t="shared" ca="1" si="18"/>
        <v>136.37258979016676</v>
      </c>
    </row>
    <row r="150" spans="1:14" x14ac:dyDescent="0.35">
      <c r="A150" s="32">
        <f t="shared" si="19"/>
        <v>46808</v>
      </c>
      <c r="B150" s="65" cm="1">
        <f t="array" aca="1" ref="B150" ca="1">_xlfn.XLOOKUP(A150,INDIRECT($A$5&amp;"!$AJ$41:$AJ$406"),INDIRECT($A$5&amp;"!$An$41:$An$406"))*SUM($F$3:$I$3)</f>
        <v>0</v>
      </c>
      <c r="C150" s="65" cm="1">
        <f t="array" aca="1" ref="C150" ca="1">_xlfn.XLOOKUP(A150,INDIRECT($A$5&amp;"!$AJ$41:$AJ$406"),INDIRECT($A$5&amp;"!$Ak$41:$Ak$406"))*SUM($F$3:$I$3)</f>
        <v>0</v>
      </c>
      <c r="D150" s="65" cm="1">
        <f t="array" aca="1" ref="D150" ca="1">_xlfn.XLOOKUP(A150,INDIRECT($A$5&amp;"!$AJ$41:$AJ$406"),INDIRECT($A$5&amp;"!$AO$41:$AO$406"))*SUM($F$3:$I$3)</f>
        <v>45</v>
      </c>
      <c r="E150" s="34" cm="1">
        <f t="array" ref="E150">SUMPRODUCT(('PT Storengy'!$B$8:$I$372)*('PT Storengy'!$A$8:$A$372=$A150)*('PT Storengy'!$A$5:$H$5=$A$6)*('PT Storengy'!$B$7:$I$7=$A$7))</f>
        <v>0</v>
      </c>
      <c r="F150" s="36">
        <f t="shared" ca="1" si="15"/>
        <v>3.5192074429709046</v>
      </c>
      <c r="G150" s="51">
        <f t="shared" ca="1" si="20"/>
        <v>8.1335077223496616E-2</v>
      </c>
      <c r="H150" s="35" cm="1">
        <f t="array" aca="1" ref="H150" ca="1">IF(ROUND(ROUND(G150,2)-G150,4)=0,_xlfn.XLOOKUP(G150,INDIRECT($A$4&amp;"!$G$32:$G$132"),INDIRECT($A$4&amp;"!$A$32:$A$132"),0,1,1),IF(G150&lt;0,0,(ROUNDUP(G150,2)-G150)*100*_xlfn.XLOOKUP(G150,INDIRECT($A$4&amp;"!$G$32:$G$132"),INDIRECT($A$4&amp;"!$A$32:$A$132"),0,-1,-1)+(G150-ROUNDDOWN(G150,2))*100*_xlfn.XLOOKUP(G150,INDIRECT($A$4&amp;"!$G$32:$G$132"),INDIRECT($A$4&amp;"!$A$32:$A$132"),0,1,1)))</f>
        <v>0.23849650439887377</v>
      </c>
      <c r="I150" s="84">
        <f t="shared" ca="1" si="16"/>
        <v>140.87103208644319</v>
      </c>
      <c r="K150" s="36">
        <f t="shared" ca="1" si="14"/>
        <v>2.8437822520056866</v>
      </c>
      <c r="L150" s="51">
        <f t="shared" ca="1" si="17"/>
        <v>6.6200634500961877E-2</v>
      </c>
      <c r="M150" s="35" cm="1">
        <f t="array" aca="1" ref="M150" ca="1">IF(ROUND(ROUND(L150,2)-L150,4)=0,_xlfn.XLOOKUP(L150,INDIRECT($A$4&amp;"!$G$32:$G$132"),INDIRECT($A$4&amp;"!$A$32:$A$132"),0,1,1),IF(L150&lt;0,0,(ROUNDUP(L150,2)-L150)*100*_xlfn.XLOOKUP(L150,INDIRECT($A$4&amp;"!$G$32:$G$132"),INDIRECT($A$4&amp;"!$A$32:$A$132"),0,-1,-1)+(L150-ROUNDDOWN(L150,2))*100*_xlfn.XLOOKUP(L150,INDIRECT($A$4&amp;"!$G$32:$G$132"),INDIRECT($A$4&amp;"!$A$32:$A$132"),0,1,1)))</f>
        <v>0.22897376013617454</v>
      </c>
      <c r="N150" s="67">
        <f t="shared" ca="1" si="18"/>
        <v>135.24630053759776</v>
      </c>
    </row>
    <row r="151" spans="1:14" x14ac:dyDescent="0.35">
      <c r="A151" s="32">
        <f t="shared" si="19"/>
        <v>46809</v>
      </c>
      <c r="B151" s="65" cm="1">
        <f t="array" aca="1" ref="B151" ca="1">_xlfn.XLOOKUP(A151,INDIRECT($A$5&amp;"!$AJ$41:$AJ$406"),INDIRECT($A$5&amp;"!$An$41:$An$406"))*SUM($F$3:$I$3)</f>
        <v>0</v>
      </c>
      <c r="C151" s="65" cm="1">
        <f t="array" aca="1" ref="C151" ca="1">_xlfn.XLOOKUP(A151,INDIRECT($A$5&amp;"!$AJ$41:$AJ$406"),INDIRECT($A$5&amp;"!$Ak$41:$Ak$406"))*SUM($F$3:$I$3)</f>
        <v>0</v>
      </c>
      <c r="D151" s="65" cm="1">
        <f t="array" aca="1" ref="D151" ca="1">_xlfn.XLOOKUP(A151,INDIRECT($A$5&amp;"!$AJ$41:$AJ$406"),INDIRECT($A$5&amp;"!$AO$41:$AO$406"))*SUM($F$3:$I$3)</f>
        <v>45</v>
      </c>
      <c r="E151" s="34" cm="1">
        <f t="array" ref="E151">SUMPRODUCT(('PT Storengy'!$B$8:$I$372)*('PT Storengy'!$A$8:$A$372=$A151)*('PT Storengy'!$A$5:$H$5=$A$6)*('PT Storengy'!$B$7:$I$7=$A$7))</f>
        <v>0</v>
      </c>
      <c r="F151" s="36">
        <f t="shared" ca="1" si="15"/>
        <v>3.3794998523772231</v>
      </c>
      <c r="G151" s="51">
        <f t="shared" ca="1" si="20"/>
        <v>7.8204609843797873E-2</v>
      </c>
      <c r="H151" s="35" cm="1">
        <f t="array" aca="1" ref="H151" ca="1">IF(ROUND(ROUND(G151,2)-G151,4)=0,_xlfn.XLOOKUP(G151,INDIRECT($A$4&amp;"!$G$32:$G$132"),INDIRECT($A$4&amp;"!$A$32:$A$132"),0,1,1),IF(G151&lt;0,0,(ROUNDUP(G151,2)-G151)*100*_xlfn.XLOOKUP(G151,INDIRECT($A$4&amp;"!$G$32:$G$132"),INDIRECT($A$4&amp;"!$A$32:$A$132"),0,-1,-1)+(G151-ROUNDDOWN(G151,2))*100*_xlfn.XLOOKUP(G151,INDIRECT($A$4&amp;"!$G$32:$G$132"),INDIRECT($A$4&amp;"!$A$32:$A$132"),0,1,1)))</f>
        <v>0.23652678269678518</v>
      </c>
      <c r="I151" s="84">
        <f t="shared" ca="1" si="16"/>
        <v>139.70759059368143</v>
      </c>
      <c r="K151" s="36">
        <f t="shared" ca="1" si="14"/>
        <v>2.7096529387965509</v>
      </c>
      <c r="L151" s="51">
        <f t="shared" ca="1" si="17"/>
        <v>6.3195161155681925E-2</v>
      </c>
      <c r="M151" s="35" cm="1">
        <f t="array" aca="1" ref="M151" ca="1">IF(ROUND(ROUND(L151,2)-L151,4)=0,_xlfn.XLOOKUP(L151,INDIRECT($A$4&amp;"!$G$32:$G$132"),INDIRECT($A$4&amp;"!$A$32:$A$132"),0,1,1),IF(L151&lt;0,0,(ROUNDUP(L151,2)-L151)*100*_xlfn.XLOOKUP(L151,INDIRECT($A$4&amp;"!$G$32:$G$132"),INDIRECT($A$4&amp;"!$A$32:$A$132"),0,-1,-1)+(L151-ROUNDDOWN(L151,2))*100*_xlfn.XLOOKUP(L151,INDIRECT($A$4&amp;"!$G$32:$G$132"),INDIRECT($A$4&amp;"!$A$32:$A$132"),0,1,1)))</f>
        <v>0.22708268594334385</v>
      </c>
      <c r="N151" s="67">
        <f t="shared" ca="1" si="18"/>
        <v>134.12931320913546</v>
      </c>
    </row>
    <row r="152" spans="1:14" x14ac:dyDescent="0.35">
      <c r="A152" s="32">
        <f t="shared" si="19"/>
        <v>46810</v>
      </c>
      <c r="B152" s="65" cm="1">
        <f t="array" aca="1" ref="B152" ca="1">_xlfn.XLOOKUP(A152,INDIRECT($A$5&amp;"!$AJ$41:$AJ$406"),INDIRECT($A$5&amp;"!$An$41:$An$406"))*SUM($F$3:$I$3)</f>
        <v>0</v>
      </c>
      <c r="C152" s="65" cm="1">
        <f t="array" aca="1" ref="C152" ca="1">_xlfn.XLOOKUP(A152,INDIRECT($A$5&amp;"!$AJ$41:$AJ$406"),INDIRECT($A$5&amp;"!$Ak$41:$Ak$406"))*SUM($F$3:$I$3)</f>
        <v>0</v>
      </c>
      <c r="D152" s="65" cm="1">
        <f t="array" aca="1" ref="D152" ca="1">_xlfn.XLOOKUP(A152,INDIRECT($A$5&amp;"!$AJ$41:$AJ$406"),INDIRECT($A$5&amp;"!$AO$41:$AO$406"))*SUM($F$3:$I$3)</f>
        <v>45</v>
      </c>
      <c r="E152" s="34" cm="1">
        <f t="array" ref="E152">SUMPRODUCT(('PT Storengy'!$B$8:$I$372)*('PT Storengy'!$A$8:$A$372=$A152)*('PT Storengy'!$A$5:$H$5=$A$6)*('PT Storengy'!$B$7:$I$7=$A$7))</f>
        <v>0</v>
      </c>
      <c r="F152" s="36">
        <f t="shared" ca="1" si="15"/>
        <v>3.2409460945151052</v>
      </c>
      <c r="G152" s="51">
        <f t="shared" ca="1" si="20"/>
        <v>7.5099996719493842E-2</v>
      </c>
      <c r="H152" s="35" cm="1">
        <f t="array" aca="1" ref="H152" ca="1">IF(ROUND(ROUND(G152,2)-G152,4)=0,_xlfn.XLOOKUP(G152,INDIRECT($A$4&amp;"!$G$32:$G$132"),INDIRECT($A$4&amp;"!$A$32:$A$132"),0,1,1),IF(G152&lt;0,0,(ROUNDUP(G152,2)-G152)*100*_xlfn.XLOOKUP(G152,INDIRECT($A$4&amp;"!$G$32:$G$132"),INDIRECT($A$4&amp;"!$A$32:$A$132"),0,-1,-1)+(G152-ROUNDDOWN(G152,2))*100*_xlfn.XLOOKUP(G152,INDIRECT($A$4&amp;"!$G$32:$G$132"),INDIRECT($A$4&amp;"!$A$32:$A$132"),0,1,1)))</f>
        <v>0.23457332875339379</v>
      </c>
      <c r="I152" s="84">
        <f t="shared" ca="1" si="16"/>
        <v>138.55375786211803</v>
      </c>
      <c r="K152" s="36">
        <f t="shared" ca="1" si="14"/>
        <v>2.5766313878155462</v>
      </c>
      <c r="L152" s="51">
        <f t="shared" ca="1" si="17"/>
        <v>6.0214509751034463E-2</v>
      </c>
      <c r="M152" s="35" cm="1">
        <f t="array" aca="1" ref="M152" ca="1">IF(ROUND(ROUND(L152,2)-L152,4)=0,_xlfn.XLOOKUP(L152,INDIRECT($A$4&amp;"!$G$32:$G$132"),INDIRECT($A$4&amp;"!$A$32:$A$132"),0,1,1),IF(L152&lt;0,0,(ROUNDUP(L152,2)-L152)*100*_xlfn.XLOOKUP(L152,INDIRECT($A$4&amp;"!$G$32:$G$132"),INDIRECT($A$4&amp;"!$A$32:$A$132"),0,-1,-1)+(L152-ROUNDDOWN(L152,2))*100*_xlfn.XLOOKUP(L152,INDIRECT($A$4&amp;"!$G$32:$G$132"),INDIRECT($A$4&amp;"!$A$32:$A$132"),0,1,1)))</f>
        <v>0.22520722996633252</v>
      </c>
      <c r="N152" s="67">
        <f t="shared" ca="1" si="18"/>
        <v>133.02155098100479</v>
      </c>
    </row>
    <row r="153" spans="1:14" x14ac:dyDescent="0.35">
      <c r="A153" s="32">
        <f t="shared" si="19"/>
        <v>46811</v>
      </c>
      <c r="B153" s="65" cm="1">
        <f t="array" aca="1" ref="B153" ca="1">_xlfn.XLOOKUP(A153,INDIRECT($A$5&amp;"!$AJ$41:$AJ$406"),INDIRECT($A$5&amp;"!$An$41:$An$406"))*SUM($F$3:$I$3)</f>
        <v>0</v>
      </c>
      <c r="C153" s="65" cm="1">
        <f t="array" aca="1" ref="C153" ca="1">_xlfn.XLOOKUP(A153,INDIRECT($A$5&amp;"!$AJ$41:$AJ$406"),INDIRECT($A$5&amp;"!$Ak$41:$Ak$406"))*SUM($F$3:$I$3)</f>
        <v>0</v>
      </c>
      <c r="D153" s="65" cm="1">
        <f t="array" aca="1" ref="D153" ca="1">_xlfn.XLOOKUP(A153,INDIRECT($A$5&amp;"!$AJ$41:$AJ$406"),INDIRECT($A$5&amp;"!$AO$41:$AO$406"))*SUM($F$3:$I$3)</f>
        <v>45</v>
      </c>
      <c r="E153" s="34" cm="1">
        <f t="array" ref="E153">SUMPRODUCT(('PT Storengy'!$B$8:$I$372)*('PT Storengy'!$A$8:$A$372=$A153)*('PT Storengy'!$A$5:$H$5=$A$6)*('PT Storengy'!$B$7:$I$7=$A$7))</f>
        <v>0</v>
      </c>
      <c r="F153" s="36">
        <f t="shared" ca="1" si="15"/>
        <v>3.1035366399812681</v>
      </c>
      <c r="G153" s="51">
        <f t="shared" ca="1" si="20"/>
        <v>7.2021024322557886E-2</v>
      </c>
      <c r="H153" s="35" cm="1">
        <f t="array" aca="1" ref="H153" ca="1">IF(ROUND(ROUND(G153,2)-G153,4)=0,_xlfn.XLOOKUP(G153,INDIRECT($A$4&amp;"!$G$32:$G$132"),INDIRECT($A$4&amp;"!$A$32:$A$132"),0,1,1),IF(G153&lt;0,0,(ROUNDUP(G153,2)-G153)*100*_xlfn.XLOOKUP(G153,INDIRECT($A$4&amp;"!$G$32:$G$132"),INDIRECT($A$4&amp;"!$A$32:$A$132"),0,-1,-1)+(G153-ROUNDDOWN(G153,2))*100*_xlfn.XLOOKUP(G153,INDIRECT($A$4&amp;"!$G$32:$G$132"),INDIRECT($A$4&amp;"!$A$32:$A$132"),0,1,1)))</f>
        <v>0.23263600821470792</v>
      </c>
      <c r="I153" s="84">
        <f t="shared" ca="1" si="16"/>
        <v>137.40945453383733</v>
      </c>
      <c r="K153" s="36">
        <f t="shared" ca="1" si="14"/>
        <v>2.4447084501516345</v>
      </c>
      <c r="L153" s="51">
        <f t="shared" ca="1" si="17"/>
        <v>5.7258475284789917E-2</v>
      </c>
      <c r="M153" s="35" cm="1">
        <f t="array" aca="1" ref="M153" ca="1">IF(ROUND(ROUND(L153,2)-L153,4)=0,_xlfn.XLOOKUP(L153,INDIRECT($A$4&amp;"!$G$32:$G$132"),INDIRECT($A$4&amp;"!$A$32:$A$132"),0,1,1),IF(L153&lt;0,0,(ROUNDUP(L153,2)-L153)*100*_xlfn.XLOOKUP(L153,INDIRECT($A$4&amp;"!$G$32:$G$132"),INDIRECT($A$4&amp;"!$A$32:$A$132"),0,-1,-1)+(L153-ROUNDDOWN(L153,2))*100*_xlfn.XLOOKUP(L153,INDIRECT($A$4&amp;"!$G$32:$G$132"),INDIRECT($A$4&amp;"!$A$32:$A$132"),0,1,1)))</f>
        <v>0.22334726321566678</v>
      </c>
      <c r="N153" s="67">
        <f t="shared" ca="1" si="18"/>
        <v>131.92293766391171</v>
      </c>
    </row>
    <row r="154" spans="1:14" x14ac:dyDescent="0.35">
      <c r="A154" s="32">
        <f t="shared" si="19"/>
        <v>46812</v>
      </c>
      <c r="B154" s="65" cm="1">
        <f t="array" aca="1" ref="B154" ca="1">_xlfn.XLOOKUP(A154,INDIRECT($A$5&amp;"!$AJ$41:$AJ$406"),INDIRECT($A$5&amp;"!$An$41:$An$406"))*SUM($F$3:$I$3)</f>
        <v>0</v>
      </c>
      <c r="C154" s="65" cm="1">
        <f t="array" aca="1" ref="C154" ca="1">_xlfn.XLOOKUP(A154,INDIRECT($A$5&amp;"!$AJ$41:$AJ$406"),INDIRECT($A$5&amp;"!$Ak$41:$Ak$406"))*SUM($F$3:$I$3)</f>
        <v>0</v>
      </c>
      <c r="D154" s="65" cm="1">
        <f t="array" aca="1" ref="D154" ca="1">_xlfn.XLOOKUP(A154,INDIRECT($A$5&amp;"!$AJ$41:$AJ$406"),INDIRECT($A$5&amp;"!$AO$41:$AO$406"))*SUM($F$3:$I$3)</f>
        <v>45</v>
      </c>
      <c r="E154" s="34" cm="1">
        <f t="array" ref="E154">SUMPRODUCT(('PT Storengy'!$B$8:$I$372)*('PT Storengy'!$A$8:$A$372=$A154)*('PT Storengy'!$A$5:$H$5=$A$6)*('PT Storengy'!$B$7:$I$7=$A$7))</f>
        <v>0</v>
      </c>
      <c r="F154" s="36">
        <f t="shared" ca="1" si="15"/>
        <v>2.9672620380749342</v>
      </c>
      <c r="G154" s="51">
        <f t="shared" ca="1" si="20"/>
        <v>6.8967480888472626E-2</v>
      </c>
      <c r="H154" s="35" cm="1">
        <f t="array" aca="1" ref="H154" ca="1">IF(ROUND(ROUND(G154,2)-G154,4)=0,_xlfn.XLOOKUP(G154,INDIRECT($A$4&amp;"!$G$32:$G$132"),INDIRECT($A$4&amp;"!$A$32:$A$132"),0,1,1),IF(G154&lt;0,0,(ROUNDUP(G154,2)-G154)*100*_xlfn.XLOOKUP(G154,INDIRECT($A$4&amp;"!$G$32:$G$132"),INDIRECT($A$4&amp;"!$A$32:$A$132"),0,-1,-1)+(G154-ROUNDDOWN(G154,2))*100*_xlfn.XLOOKUP(G154,INDIRECT($A$4&amp;"!$G$32:$G$132"),INDIRECT($A$4&amp;"!$A$32:$A$132"),0,1,1)))</f>
        <v>0.2307146878363539</v>
      </c>
      <c r="I154" s="84">
        <f t="shared" ca="1" si="16"/>
        <v>136.27460190633388</v>
      </c>
      <c r="K154" s="36">
        <f t="shared" ca="1" si="14"/>
        <v>2.3138750524538318</v>
      </c>
      <c r="L154" s="51">
        <f t="shared" ca="1" si="17"/>
        <v>5.4326854447814099E-2</v>
      </c>
      <c r="M154" s="35" cm="1">
        <f t="array" aca="1" ref="M154" ca="1">IF(ROUND(ROUND(L154,2)-L154,4)=0,_xlfn.XLOOKUP(L154,INDIRECT($A$4&amp;"!$G$32:$G$132"),INDIRECT($A$4&amp;"!$A$32:$A$132"),0,1,1),IF(L154&lt;0,0,(ROUNDUP(L154,2)-L154)*100*_xlfn.XLOOKUP(L154,INDIRECT($A$4&amp;"!$G$32:$G$132"),INDIRECT($A$4&amp;"!$A$32:$A$132"),0,-1,-1)+(L154-ROUNDDOWN(L154,2))*100*_xlfn.XLOOKUP(L154,INDIRECT($A$4&amp;"!$G$32:$G$132"),INDIRECT($A$4&amp;"!$A$32:$A$132"),0,1,1)))</f>
        <v>0.2215026577671852</v>
      </c>
      <c r="N154" s="67">
        <f t="shared" ca="1" si="18"/>
        <v>130.83339769780264</v>
      </c>
    </row>
    <row r="155" spans="1:14" x14ac:dyDescent="0.35">
      <c r="A155" s="32">
        <f t="shared" si="19"/>
        <v>46813</v>
      </c>
      <c r="B155" s="65" cm="1">
        <f t="array" aca="1" ref="B155" ca="1">_xlfn.XLOOKUP(A155,INDIRECT($A$5&amp;"!$AJ$41:$AJ$406"),INDIRECT($A$5&amp;"!$An$41:$An$406"))*SUM($F$3:$I$3)</f>
        <v>0</v>
      </c>
      <c r="C155" s="65" cm="1">
        <f t="array" aca="1" ref="C155" ca="1">_xlfn.XLOOKUP(A155,INDIRECT($A$5&amp;"!$AJ$41:$AJ$406"),INDIRECT($A$5&amp;"!$Ak$41:$Ak$406"))*SUM($F$3:$I$3)</f>
        <v>0</v>
      </c>
      <c r="D155" s="65" cm="1">
        <f t="array" aca="1" ref="D155" ca="1">_xlfn.XLOOKUP(A155,INDIRECT($A$5&amp;"!$AJ$41:$AJ$406"),INDIRECT($A$5&amp;"!$AO$41:$AO$406"))*SUM($F$3:$I$3)</f>
        <v>45</v>
      </c>
      <c r="E155" s="34" cm="1">
        <f t="array" ref="E155">SUMPRODUCT(('PT Storengy'!$B$8:$I$372)*('PT Storengy'!$A$8:$A$372=$A155)*('PT Storengy'!$A$5:$H$5=$A$6)*('PT Storengy'!$B$7:$I$7=$A$7))</f>
        <v>0</v>
      </c>
      <c r="F155" s="36">
        <f t="shared" ca="1" si="15"/>
        <v>2.8321129161478349</v>
      </c>
      <c r="G155" s="51">
        <f t="shared" ca="1" si="20"/>
        <v>6.59391564016652E-2</v>
      </c>
      <c r="H155" s="35" cm="1">
        <f t="array" aca="1" ref="H155" ca="1">IF(ROUND(ROUND(G155,2)-G155,4)=0,_xlfn.XLOOKUP(G155,INDIRECT($A$4&amp;"!$G$32:$G$132"),INDIRECT($A$4&amp;"!$A$32:$A$132"),0,1,1),IF(G155&lt;0,0,(ROUNDUP(G155,2)-G155)*100*_xlfn.XLOOKUP(G155,INDIRECT($A$4&amp;"!$G$32:$G$132"),INDIRECT($A$4&amp;"!$A$32:$A$132"),0,-1,-1)+(G155-ROUNDDOWN(G155,2))*100*_xlfn.XLOOKUP(G155,INDIRECT($A$4&amp;"!$G$32:$G$132"),INDIRECT($A$4&amp;"!$A$32:$A$132"),0,1,1)))</f>
        <v>0.2288092354744114</v>
      </c>
      <c r="I155" s="84">
        <f t="shared" ca="1" si="16"/>
        <v>135.1491219270992</v>
      </c>
      <c r="K155" s="36">
        <f t="shared" ca="1" si="14"/>
        <v>2.1841221963071638</v>
      </c>
      <c r="L155" s="51">
        <f t="shared" ca="1" si="17"/>
        <v>5.141944561008515E-2</v>
      </c>
      <c r="M155" s="35" cm="1">
        <f t="array" aca="1" ref="M155" ca="1">IF(ROUND(ROUND(L155,2)-L155,4)=0,_xlfn.XLOOKUP(L155,INDIRECT($A$4&amp;"!$G$32:$G$132"),INDIRECT($A$4&amp;"!$A$32:$A$132"),0,1,1),IF(L155&lt;0,0,(ROUNDUP(L155,2)-L155)*100*_xlfn.XLOOKUP(L155,INDIRECT($A$4&amp;"!$G$32:$G$132"),INDIRECT($A$4&amp;"!$A$32:$A$132"),0,-1,-1)+(L155-ROUNDDOWN(L155,2))*100*_xlfn.XLOOKUP(L155,INDIRECT($A$4&amp;"!$G$32:$G$132"),INDIRECT($A$4&amp;"!$A$32:$A$132"),0,1,1)))</f>
        <v>0.21967328675324094</v>
      </c>
      <c r="N155" s="67">
        <f t="shared" ca="1" si="18"/>
        <v>129.75285614666799</v>
      </c>
    </row>
    <row r="156" spans="1:14" x14ac:dyDescent="0.35">
      <c r="A156" s="32">
        <f t="shared" si="19"/>
        <v>46814</v>
      </c>
      <c r="B156" s="65" cm="1">
        <f t="array" aca="1" ref="B156" ca="1">_xlfn.XLOOKUP(A156,INDIRECT($A$5&amp;"!$AJ$41:$AJ$406"),INDIRECT($A$5&amp;"!$An$41:$An$406"))*SUM($F$3:$I$3)</f>
        <v>0</v>
      </c>
      <c r="C156" s="65" cm="1">
        <f t="array" aca="1" ref="C156" ca="1">_xlfn.XLOOKUP(A156,INDIRECT($A$5&amp;"!$AJ$41:$AJ$406"),INDIRECT($A$5&amp;"!$Ak$41:$Ak$406"))*SUM($F$3:$I$3)</f>
        <v>0</v>
      </c>
      <c r="D156" s="65" cm="1">
        <f t="array" aca="1" ref="D156" ca="1">_xlfn.XLOOKUP(A156,INDIRECT($A$5&amp;"!$AJ$41:$AJ$406"),INDIRECT($A$5&amp;"!$AO$41:$AO$406"))*SUM($F$3:$I$3)</f>
        <v>45</v>
      </c>
      <c r="E156" s="34" cm="1">
        <f t="array" ref="E156">SUMPRODUCT(('PT Storengy'!$B$8:$I$372)*('PT Storengy'!$A$8:$A$372=$A156)*('PT Storengy'!$A$5:$H$5=$A$6)*('PT Storengy'!$B$7:$I$7=$A$7))</f>
        <v>0</v>
      </c>
      <c r="F156" s="36">
        <f t="shared" ca="1" si="15"/>
        <v>2.6980799789595813</v>
      </c>
      <c r="G156" s="51">
        <f t="shared" ca="1" si="20"/>
        <v>6.2935842581062995E-2</v>
      </c>
      <c r="H156" s="35" cm="1">
        <f t="array" aca="1" ref="H156" ca="1">IF(ROUND(ROUND(G156,2)-G156,4)=0,_xlfn.XLOOKUP(G156,INDIRECT($A$4&amp;"!$G$32:$G$132"),INDIRECT($A$4&amp;"!$A$32:$A$132"),0,1,1),IF(G156&lt;0,0,(ROUNDUP(G156,2)-G156)*100*_xlfn.XLOOKUP(G156,INDIRECT($A$4&amp;"!$G$32:$G$132"),INDIRECT($A$4&amp;"!$A$32:$A$132"),0,-1,-1)+(G156-ROUNDDOWN(G156,2))*100*_xlfn.XLOOKUP(G156,INDIRECT($A$4&amp;"!$G$32:$G$132"),INDIRECT($A$4&amp;"!$A$32:$A$132"),0,1,1)))</f>
        <v>0.22691952007632538</v>
      </c>
      <c r="I156" s="84">
        <f t="shared" ca="1" si="16"/>
        <v>134.0329371882537</v>
      </c>
      <c r="K156" s="36">
        <f t="shared" ca="1" si="14"/>
        <v>2.0554409576137758</v>
      </c>
      <c r="L156" s="51">
        <f t="shared" ca="1" si="17"/>
        <v>4.8536048806825861E-2</v>
      </c>
      <c r="M156" s="35" cm="1">
        <f t="array" aca="1" ref="M156" ca="1">IF(ROUND(ROUND(L156,2)-L156,4)=0,_xlfn.XLOOKUP(L156,INDIRECT($A$4&amp;"!$G$32:$G$132"),INDIRECT($A$4&amp;"!$A$32:$A$132"),0,1,1),IF(L156&lt;0,0,(ROUNDUP(L156,2)-L156)*100*_xlfn.XLOOKUP(L156,INDIRECT($A$4&amp;"!$G$32:$G$132"),INDIRECT($A$4&amp;"!$A$32:$A$132"),0,-1,-1)+(L156-ROUNDDOWN(L156,2))*100*_xlfn.XLOOKUP(L156,INDIRECT($A$4&amp;"!$G$32:$G$132"),INDIRECT($A$4&amp;"!$A$32:$A$132"),0,1,1)))</f>
        <v>0.21785902435397608</v>
      </c>
      <c r="N156" s="67">
        <f t="shared" ca="1" si="18"/>
        <v>128.68123869338814</v>
      </c>
    </row>
    <row r="157" spans="1:14" x14ac:dyDescent="0.35">
      <c r="A157" s="32">
        <f t="shared" si="19"/>
        <v>46815</v>
      </c>
      <c r="B157" s="65" cm="1">
        <f t="array" aca="1" ref="B157" ca="1">_xlfn.XLOOKUP(A157,INDIRECT($A$5&amp;"!$AJ$41:$AJ$406"),INDIRECT($A$5&amp;"!$An$41:$An$406"))*SUM($F$3:$I$3)</f>
        <v>0</v>
      </c>
      <c r="C157" s="65" cm="1">
        <f t="array" aca="1" ref="C157" ca="1">_xlfn.XLOOKUP(A157,INDIRECT($A$5&amp;"!$AJ$41:$AJ$406"),INDIRECT($A$5&amp;"!$Ak$41:$Ak$406"))*SUM($F$3:$I$3)</f>
        <v>0</v>
      </c>
      <c r="D157" s="65" cm="1">
        <f t="array" aca="1" ref="D157" ca="1">_xlfn.XLOOKUP(A157,INDIRECT($A$5&amp;"!$AJ$41:$AJ$406"),INDIRECT($A$5&amp;"!$AO$41:$AO$406"))*SUM($F$3:$I$3)</f>
        <v>45</v>
      </c>
      <c r="E157" s="34" cm="1">
        <f t="array" ref="E157">SUMPRODUCT(('PT Storengy'!$B$8:$I$372)*('PT Storengy'!$A$8:$A$372=$A157)*('PT Storengy'!$A$5:$H$5=$A$6)*('PT Storengy'!$B$7:$I$7=$A$7))</f>
        <v>0</v>
      </c>
      <c r="F157" s="36">
        <f t="shared" ca="1" si="15"/>
        <v>2.5651381507530648</v>
      </c>
      <c r="G157" s="51">
        <f t="shared" ca="1" si="20"/>
        <v>5.9957332865768473E-2</v>
      </c>
      <c r="H157" s="35" cm="1">
        <f t="array" aca="1" ref="H157" ca="1">IF(ROUND(ROUND(G157,2)-G157,4)=0,_xlfn.XLOOKUP(G157,INDIRECT($A$4&amp;"!$G$32:$G$132"),INDIRECT($A$4&amp;"!$A$32:$A$132"),0,1,1),IF(G157&lt;0,0,(ROUNDUP(G157,2)-G157)*100*_xlfn.XLOOKUP(G157,INDIRECT($A$4&amp;"!$G$32:$G$132"),INDIRECT($A$4&amp;"!$A$32:$A$132"),0,-1,-1)+(G157-ROUNDDOWN(G157,2))*100*_xlfn.XLOOKUP(G157,INDIRECT($A$4&amp;"!$G$32:$G$132"),INDIRECT($A$4&amp;"!$A$32:$A$132"),0,1,1)))</f>
        <v>0.22507225826381233</v>
      </c>
      <c r="I157" s="84">
        <f t="shared" ca="1" si="16"/>
        <v>132.94182820651631</v>
      </c>
      <c r="K157" s="36">
        <f t="shared" ca="1" si="14"/>
        <v>1.9278224859791537</v>
      </c>
      <c r="L157" s="51">
        <f t="shared" ca="1" si="17"/>
        <v>4.5676465724750571E-2</v>
      </c>
      <c r="M157" s="35" cm="1">
        <f t="array" aca="1" ref="M157" ca="1">IF(ROUND(ROUND(L157,2)-L157,4)=0,_xlfn.XLOOKUP(L157,INDIRECT($A$4&amp;"!$G$32:$G$132"),INDIRECT($A$4&amp;"!$A$32:$A$132"),0,1,1),IF(L157&lt;0,0,(ROUNDUP(L157,2)-L157)*100*_xlfn.XLOOKUP(L157,INDIRECT($A$4&amp;"!$G$32:$G$132"),INDIRECT($A$4&amp;"!$A$32:$A$132"),0,-1,-1)+(L157-ROUNDDOWN(L157,2))*100*_xlfn.XLOOKUP(L157,INDIRECT($A$4&amp;"!$G$32:$G$132"),INDIRECT($A$4&amp;"!$A$32:$A$132"),0,1,1)))</f>
        <v>0.21605974578866768</v>
      </c>
      <c r="N157" s="67">
        <f t="shared" ca="1" si="18"/>
        <v>127.61847163462195</v>
      </c>
    </row>
    <row r="158" spans="1:14" x14ac:dyDescent="0.35">
      <c r="A158" s="32">
        <f t="shared" si="19"/>
        <v>46816</v>
      </c>
      <c r="B158" s="65" cm="1">
        <f t="array" aca="1" ref="B158" ca="1">_xlfn.XLOOKUP(A158,INDIRECT($A$5&amp;"!$AJ$41:$AJ$406"),INDIRECT($A$5&amp;"!$An$41:$An$406"))*SUM($F$3:$I$3)</f>
        <v>0</v>
      </c>
      <c r="C158" s="65" cm="1">
        <f t="array" aca="1" ref="C158" ca="1">_xlfn.XLOOKUP(A158,INDIRECT($A$5&amp;"!$AJ$41:$AJ$406"),INDIRECT($A$5&amp;"!$Ak$41:$Ak$406"))*SUM($F$3:$I$3)</f>
        <v>0</v>
      </c>
      <c r="D158" s="65" cm="1">
        <f t="array" aca="1" ref="D158" ca="1">_xlfn.XLOOKUP(A158,INDIRECT($A$5&amp;"!$AJ$41:$AJ$406"),INDIRECT($A$5&amp;"!$AO$41:$AO$406"))*SUM($F$3:$I$3)</f>
        <v>45</v>
      </c>
      <c r="E158" s="34" cm="1">
        <f t="array" ref="E158">SUMPRODUCT(('PT Storengy'!$B$8:$I$372)*('PT Storengy'!$A$8:$A$372=$A158)*('PT Storengy'!$A$5:$H$5=$A$6)*('PT Storengy'!$B$7:$I$7=$A$7))</f>
        <v>0</v>
      </c>
      <c r="F158" s="36">
        <f t="shared" ca="1" si="15"/>
        <v>2.4333101347255361</v>
      </c>
      <c r="G158" s="51">
        <f t="shared" ca="1" si="20"/>
        <v>5.7003070016734776E-2</v>
      </c>
      <c r="H158" s="35" cm="1">
        <f t="array" aca="1" ref="H158" ca="1">IF(ROUND(ROUND(G158,2)-G158,4)=0,_xlfn.XLOOKUP(G158,INDIRECT($A$4&amp;"!$G$32:$G$132"),INDIRECT($A$4&amp;"!$A$32:$A$132"),0,1,1),IF(G158&lt;0,0,(ROUNDUP(G158,2)-G158)*100*_xlfn.XLOOKUP(G158,INDIRECT($A$4&amp;"!$G$32:$G$132"),INDIRECT($A$4&amp;"!$A$32:$A$132"),0,-1,-1)+(G158-ROUNDDOWN(G158,2))*100*_xlfn.XLOOKUP(G158,INDIRECT($A$4&amp;"!$G$32:$G$132"),INDIRECT($A$4&amp;"!$A$32:$A$132"),0,1,1)))</f>
        <v>0.22318655964067402</v>
      </c>
      <c r="I158" s="84">
        <f t="shared" ca="1" si="16"/>
        <v>131.82801602752852</v>
      </c>
      <c r="K158" s="36">
        <f t="shared" ca="1" si="14"/>
        <v>1.8012580041034159</v>
      </c>
      <c r="L158" s="51">
        <f t="shared" ca="1" si="17"/>
        <v>4.284049968842564E-2</v>
      </c>
      <c r="M158" s="35" cm="1">
        <f t="array" aca="1" ref="M158" ca="1">IF(ROUND(ROUND(L158,2)-L158,4)=0,_xlfn.XLOOKUP(L158,INDIRECT($A$4&amp;"!$G$32:$G$132"),INDIRECT($A$4&amp;"!$A$32:$A$132"),0,1,1),IF(L158&lt;0,0,(ROUNDUP(L158,2)-L158)*100*_xlfn.XLOOKUP(L158,INDIRECT($A$4&amp;"!$G$32:$G$132"),INDIRECT($A$4&amp;"!$A$32:$A$132"),0,-1,-1)+(L158-ROUNDDOWN(L158,2))*100*_xlfn.XLOOKUP(L158,INDIRECT($A$4&amp;"!$G$32:$G$132"),INDIRECT($A$4&amp;"!$A$32:$A$132"),0,1,1)))</f>
        <v>0.21427532730714599</v>
      </c>
      <c r="N158" s="67">
        <f t="shared" ca="1" si="18"/>
        <v>126.5644818757378</v>
      </c>
    </row>
    <row r="159" spans="1:14" x14ac:dyDescent="0.35">
      <c r="A159" s="32">
        <f t="shared" si="19"/>
        <v>46817</v>
      </c>
      <c r="B159" s="65" cm="1">
        <f t="array" aca="1" ref="B159" ca="1">_xlfn.XLOOKUP(A159,INDIRECT($A$5&amp;"!$AJ$41:$AJ$406"),INDIRECT($A$5&amp;"!$An$41:$An$406"))*SUM($F$3:$I$3)</f>
        <v>0</v>
      </c>
      <c r="C159" s="65" cm="1">
        <f t="array" aca="1" ref="C159" ca="1">_xlfn.XLOOKUP(A159,INDIRECT($A$5&amp;"!$AJ$41:$AJ$406"),INDIRECT($A$5&amp;"!$Ak$41:$Ak$406"))*SUM($F$3:$I$3)</f>
        <v>0</v>
      </c>
      <c r="D159" s="65" cm="1">
        <f t="array" aca="1" ref="D159" ca="1">_xlfn.XLOOKUP(A159,INDIRECT($A$5&amp;"!$AJ$41:$AJ$406"),INDIRECT($A$5&amp;"!$AO$41:$AO$406"))*SUM($F$3:$I$3)</f>
        <v>45</v>
      </c>
      <c r="E159" s="34" cm="1">
        <f t="array" ref="E159">SUMPRODUCT(('PT Storengy'!$B$8:$I$372)*('PT Storengy'!$A$8:$A$372=$A159)*('PT Storengy'!$A$5:$H$5=$A$6)*('PT Storengy'!$B$7:$I$7=$A$7))</f>
        <v>0</v>
      </c>
      <c r="F159" s="36">
        <f t="shared" ca="1" si="15"/>
        <v>2.3025708747146512</v>
      </c>
      <c r="G159" s="51">
        <f t="shared" ca="1" si="20"/>
        <v>5.4073558549456356E-2</v>
      </c>
      <c r="H159" s="35" cm="1">
        <f t="array" aca="1" ref="H159" ca="1">IF(ROUND(ROUND(G159,2)-G159,4)=0,_xlfn.XLOOKUP(G159,INDIRECT($A$4&amp;"!$G$32:$G$132"),INDIRECT($A$4&amp;"!$A$32:$A$132"),0,1,1),IF(G159&lt;0,0,(ROUNDUP(G159,2)-G159)*100*_xlfn.XLOOKUP(G159,INDIRECT($A$4&amp;"!$G$32:$G$132"),INDIRECT($A$4&amp;"!$A$32:$A$132"),0,-1,-1)+(G159-ROUNDDOWN(G159,2))*100*_xlfn.XLOOKUP(G159,INDIRECT($A$4&amp;"!$G$32:$G$132"),INDIRECT($A$4&amp;"!$A$32:$A$132"),0,1,1)))</f>
        <v>0.22134328142891674</v>
      </c>
      <c r="I159" s="84">
        <f t="shared" ca="1" si="16"/>
        <v>130.73926001088506</v>
      </c>
      <c r="K159" s="36">
        <f t="shared" ca="1" si="14"/>
        <v>1.6720326864100157</v>
      </c>
      <c r="L159" s="51">
        <f t="shared" ca="1" si="17"/>
        <v>4.0027955646742573E-2</v>
      </c>
      <c r="M159" s="35" cm="1">
        <f t="array" aca="1" ref="M159" ca="1">IF(ROUND(ROUND(L159,2)-L159,4)=0,_xlfn.XLOOKUP(L159,INDIRECT($A$4&amp;"!$G$32:$G$132"),INDIRECT($A$4&amp;"!$A$32:$A$132"),0,1,1),IF(L159&lt;0,0,(ROUNDUP(L159,2)-L159)*100*_xlfn.XLOOKUP(L159,INDIRECT($A$4&amp;"!$G$32:$G$132"),INDIRECT($A$4&amp;"!$A$32:$A$132"),0,-1,-1)+(L159-ROUNDDOWN(L159,2))*100*_xlfn.XLOOKUP(L159,INDIRECT($A$4&amp;"!$G$32:$G$132"),INDIRECT($A$4&amp;"!$A$32:$A$132"),0,1,1)))</f>
        <v>0.21878015723486588</v>
      </c>
      <c r="N159" s="67">
        <f t="shared" ca="1" si="18"/>
        <v>129.22531769340017</v>
      </c>
    </row>
    <row r="160" spans="1:14" x14ac:dyDescent="0.35">
      <c r="A160" s="32">
        <f t="shared" si="19"/>
        <v>46818</v>
      </c>
      <c r="B160" s="65" cm="1">
        <f t="array" aca="1" ref="B160" ca="1">_xlfn.XLOOKUP(A160,INDIRECT($A$5&amp;"!$AJ$41:$AJ$406"),INDIRECT($A$5&amp;"!$An$41:$An$406"))*SUM($F$3:$I$3)</f>
        <v>0</v>
      </c>
      <c r="C160" s="65" cm="1">
        <f t="array" aca="1" ref="C160" ca="1">_xlfn.XLOOKUP(A160,INDIRECT($A$5&amp;"!$AJ$41:$AJ$406"),INDIRECT($A$5&amp;"!$Ak$41:$Ak$406"))*SUM($F$3:$I$3)</f>
        <v>0</v>
      </c>
      <c r="D160" s="65" cm="1">
        <f t="array" aca="1" ref="D160" ca="1">_xlfn.XLOOKUP(A160,INDIRECT($A$5&amp;"!$AJ$41:$AJ$406"),INDIRECT($A$5&amp;"!$AO$41:$AO$406"))*SUM($F$3:$I$3)</f>
        <v>45</v>
      </c>
      <c r="E160" s="34" cm="1">
        <f t="array" ref="E160">SUMPRODUCT(('PT Storengy'!$B$8:$I$372)*('PT Storengy'!$A$8:$A$372=$A160)*('PT Storengy'!$A$5:$H$5=$A$6)*('PT Storengy'!$B$7:$I$7=$A$7))</f>
        <v>0</v>
      </c>
      <c r="F160" s="36">
        <f t="shared" ca="1" si="15"/>
        <v>2.1729113787800047</v>
      </c>
      <c r="G160" s="51">
        <f t="shared" ca="1" si="20"/>
        <v>5.1168241660325582E-2</v>
      </c>
      <c r="H160" s="35" cm="1">
        <f t="array" aca="1" ref="H160" ca="1">IF(ROUND(ROUND(G160,2)-G160,4)=0,_xlfn.XLOOKUP(G160,INDIRECT($A$4&amp;"!$G$32:$G$132"),INDIRECT($A$4&amp;"!$A$32:$A$132"),0,1,1),IF(G160&lt;0,0,(ROUNDUP(G160,2)-G160)*100*_xlfn.XLOOKUP(G160,INDIRECT($A$4&amp;"!$G$32:$G$132"),INDIRECT($A$4&amp;"!$A$32:$A$132"),0,-1,-1)+(G160-ROUNDDOWN(G160,2))*100*_xlfn.XLOOKUP(G160,INDIRECT($A$4&amp;"!$G$32:$G$132"),INDIRECT($A$4&amp;"!$A$32:$A$132"),0,1,1)))</f>
        <v>0.21951522669016521</v>
      </c>
      <c r="I160" s="84">
        <f t="shared" ca="1" si="16"/>
        <v>129.65949593464623</v>
      </c>
      <c r="K160" s="36">
        <f t="shared" ca="1" si="14"/>
        <v>1.5475807500437146</v>
      </c>
      <c r="L160" s="51">
        <f t="shared" ca="1" si="17"/>
        <v>3.7156281920222571E-2</v>
      </c>
      <c r="M160" s="35" cm="1">
        <f t="array" aca="1" ref="M160" ca="1">IF(ROUND(ROUND(L160,2)-L160,4)=0,_xlfn.XLOOKUP(L160,INDIRECT($A$4&amp;"!$G$32:$G$132"),INDIRECT($A$4&amp;"!$A$32:$A$132"),0,1,1),IF(L160&lt;0,0,(ROUNDUP(L160,2)-L160)*100*_xlfn.XLOOKUP(L160,INDIRECT($A$4&amp;"!$G$32:$G$132"),INDIRECT($A$4&amp;"!$A$32:$A$132"),0,-1,-1)+(L160-ROUNDDOWN(L160,2))*100*_xlfn.XLOOKUP(L160,INDIRECT($A$4&amp;"!$G$32:$G$132"),INDIRECT($A$4&amp;"!$A$32:$A$132"),0,1,1)))</f>
        <v>0.21069876006033933</v>
      </c>
      <c r="N160" s="67">
        <f t="shared" ca="1" si="18"/>
        <v>124.45193636630096</v>
      </c>
    </row>
    <row r="161" spans="1:14" x14ac:dyDescent="0.35">
      <c r="A161" s="32">
        <f t="shared" si="19"/>
        <v>46819</v>
      </c>
      <c r="B161" s="65" cm="1">
        <f t="array" aca="1" ref="B161" ca="1">_xlfn.XLOOKUP(A161,INDIRECT($A$5&amp;"!$AJ$41:$AJ$406"),INDIRECT($A$5&amp;"!$An$41:$An$406"))*SUM($F$3:$I$3)</f>
        <v>0</v>
      </c>
      <c r="C161" s="65" cm="1">
        <f t="array" aca="1" ref="C161" ca="1">_xlfn.XLOOKUP(A161,INDIRECT($A$5&amp;"!$AJ$41:$AJ$406"),INDIRECT($A$5&amp;"!$Ak$41:$Ak$406"))*SUM($F$3:$I$3)</f>
        <v>0</v>
      </c>
      <c r="D161" s="65" cm="1">
        <f t="array" aca="1" ref="D161" ca="1">_xlfn.XLOOKUP(A161,INDIRECT($A$5&amp;"!$AJ$41:$AJ$406"),INDIRECT($A$5&amp;"!$AO$41:$AO$406"))*SUM($F$3:$I$3)</f>
        <v>45</v>
      </c>
      <c r="E161" s="34" cm="1">
        <f t="array" ref="E161">SUMPRODUCT(('PT Storengy'!$B$8:$I$372)*('PT Storengy'!$A$8:$A$372=$A161)*('PT Storengy'!$A$5:$H$5=$A$6)*('PT Storengy'!$B$7:$I$7=$A$7))</f>
        <v>0</v>
      </c>
      <c r="F161" s="36">
        <f t="shared" ca="1" si="15"/>
        <v>2.0443227292448394</v>
      </c>
      <c r="G161" s="51">
        <f t="shared" ca="1" si="20"/>
        <v>4.828691952844455E-2</v>
      </c>
      <c r="H161" s="35" cm="1">
        <f t="array" aca="1" ref="H161" ca="1">IF(ROUND(ROUND(G161,2)-G161,4)=0,_xlfn.XLOOKUP(G161,INDIRECT($A$4&amp;"!$G$32:$G$132"),INDIRECT($A$4&amp;"!$A$32:$A$132"),0,1,1),IF(G161&lt;0,0,(ROUNDUP(G161,2)-G161)*100*_xlfn.XLOOKUP(G161,INDIRECT($A$4&amp;"!$G$32:$G$132"),INDIRECT($A$4&amp;"!$A$32:$A$132"),0,-1,-1)+(G161-ROUNDDOWN(G161,2))*100*_xlfn.XLOOKUP(G161,INDIRECT($A$4&amp;"!$G$32:$G$132"),INDIRECT($A$4&amp;"!$A$32:$A$132"),0,1,1)))</f>
        <v>0.21770226969509171</v>
      </c>
      <c r="I161" s="84">
        <f t="shared" ca="1" si="16"/>
        <v>128.58864953516522</v>
      </c>
      <c r="K161" s="36">
        <f t="shared" ca="1" si="14"/>
        <v>1.424156651299376</v>
      </c>
      <c r="L161" s="51">
        <f t="shared" ca="1" si="17"/>
        <v>3.439068333430477E-2</v>
      </c>
      <c r="M161" s="35" cm="1">
        <f t="array" aca="1" ref="M161" ca="1">IF(ROUND(ROUND(L161,2)-L161,4)=0,_xlfn.XLOOKUP(L161,INDIRECT($A$4&amp;"!$G$32:$G$132"),INDIRECT($A$4&amp;"!$A$32:$A$132"),0,1,1),IF(L161&lt;0,0,(ROUNDUP(L161,2)-L161)*100*_xlfn.XLOOKUP(L161,INDIRECT($A$4&amp;"!$G$32:$G$132"),INDIRECT($A$4&amp;"!$A$32:$A$132"),0,-1,-1)+(L161-ROUNDDOWN(L161,2))*100*_xlfn.XLOOKUP(L161,INDIRECT($A$4&amp;"!$G$32:$G$132"),INDIRECT($A$4&amp;"!$A$32:$A$132"),0,1,1)))</f>
        <v>0.20895861748952871</v>
      </c>
      <c r="N161" s="67">
        <f t="shared" ca="1" si="18"/>
        <v>123.42409874433871</v>
      </c>
    </row>
    <row r="162" spans="1:14" x14ac:dyDescent="0.35">
      <c r="A162" s="32">
        <f t="shared" si="19"/>
        <v>46820</v>
      </c>
      <c r="B162" s="65" cm="1">
        <f t="array" aca="1" ref="B162" ca="1">_xlfn.XLOOKUP(A162,INDIRECT($A$5&amp;"!$AJ$41:$AJ$406"),INDIRECT($A$5&amp;"!$An$41:$An$406"))*SUM($F$3:$I$3)</f>
        <v>0</v>
      </c>
      <c r="C162" s="65" cm="1">
        <f t="array" aca="1" ref="C162" ca="1">_xlfn.XLOOKUP(A162,INDIRECT($A$5&amp;"!$AJ$41:$AJ$406"),INDIRECT($A$5&amp;"!$Ak$41:$Ak$406"))*SUM($F$3:$I$3)</f>
        <v>0</v>
      </c>
      <c r="D162" s="65" cm="1">
        <f t="array" aca="1" ref="D162" ca="1">_xlfn.XLOOKUP(A162,INDIRECT($A$5&amp;"!$AJ$41:$AJ$406"),INDIRECT($A$5&amp;"!$AO$41:$AO$406"))*SUM($F$3:$I$3)</f>
        <v>45</v>
      </c>
      <c r="E162" s="34" cm="1">
        <f t="array" ref="E162">SUMPRODUCT(('PT Storengy'!$B$8:$I$372)*('PT Storengy'!$A$8:$A$372=$A162)*('PT Storengy'!$A$5:$H$5=$A$6)*('PT Storengy'!$B$7:$I$7=$A$7))</f>
        <v>0</v>
      </c>
      <c r="F162" s="36">
        <f t="shared" ca="1" si="15"/>
        <v>1.916796082082707</v>
      </c>
      <c r="G162" s="51">
        <f t="shared" ca="1" si="20"/>
        <v>4.5429393983218651E-2</v>
      </c>
      <c r="H162" s="35" cm="1">
        <f t="array" aca="1" ref="H162" ca="1">IF(ROUND(ROUND(G162,2)-G162,4)=0,_xlfn.XLOOKUP(G162,INDIRECT($A$4&amp;"!$G$32:$G$132"),INDIRECT($A$4&amp;"!$A$32:$A$132"),0,1,1),IF(G162&lt;0,0,(ROUNDUP(G162,2)-G162)*100*_xlfn.XLOOKUP(G162,INDIRECT($A$4&amp;"!$G$32:$G$132"),INDIRECT($A$4&amp;"!$A$32:$A$132"),0,-1,-1)+(G162-ROUNDDOWN(G162,2))*100*_xlfn.XLOOKUP(G162,INDIRECT($A$4&amp;"!$G$32:$G$132"),INDIRECT($A$4&amp;"!$A$32:$A$132"),0,1,1)))</f>
        <v>0.21590428575275605</v>
      </c>
      <c r="I162" s="84">
        <f t="shared" ca="1" si="16"/>
        <v>127.52664716213225</v>
      </c>
      <c r="K162" s="36">
        <f t="shared" ca="1" si="14"/>
        <v>1.3017519013562711</v>
      </c>
      <c r="L162" s="51">
        <f t="shared" ca="1" si="17"/>
        <v>3.1647925584430574E-2</v>
      </c>
      <c r="M162" s="35" cm="1">
        <f t="array" aca="1" ref="M162" ca="1">IF(ROUND(ROUND(L162,2)-L162,4)=0,_xlfn.XLOOKUP(L162,INDIRECT($A$4&amp;"!$G$32:$G$132"),INDIRECT($A$4&amp;"!$A$32:$A$132"),0,1,1),IF(L162&lt;0,0,(ROUNDUP(L162,2)-L162)*100*_xlfn.XLOOKUP(L162,INDIRECT($A$4&amp;"!$G$32:$G$132"),INDIRECT($A$4&amp;"!$A$32:$A$132"),0,-1,-1)+(L162-ROUNDDOWN(L162,2))*100*_xlfn.XLOOKUP(L162,INDIRECT($A$4&amp;"!$G$32:$G$132"),INDIRECT($A$4&amp;"!$A$32:$A$132"),0,1,1)))</f>
        <v>0.20723284660351526</v>
      </c>
      <c r="N162" s="67">
        <f t="shared" ca="1" si="18"/>
        <v>122.40474994310489</v>
      </c>
    </row>
    <row r="163" spans="1:14" x14ac:dyDescent="0.35">
      <c r="A163" s="32">
        <f t="shared" si="19"/>
        <v>46821</v>
      </c>
      <c r="B163" s="65" cm="1">
        <f t="array" aca="1" ref="B163" ca="1">_xlfn.XLOOKUP(A163,INDIRECT($A$5&amp;"!$AJ$41:$AJ$406"),INDIRECT($A$5&amp;"!$An$41:$An$406"))*SUM($F$3:$I$3)</f>
        <v>0</v>
      </c>
      <c r="C163" s="65" cm="1">
        <f t="array" aca="1" ref="C163" ca="1">_xlfn.XLOOKUP(A163,INDIRECT($A$5&amp;"!$AJ$41:$AJ$406"),INDIRECT($A$5&amp;"!$Ak$41:$Ak$406"))*SUM($F$3:$I$3)</f>
        <v>0</v>
      </c>
      <c r="D163" s="65" cm="1">
        <f t="array" aca="1" ref="D163" ca="1">_xlfn.XLOOKUP(A163,INDIRECT($A$5&amp;"!$AJ$41:$AJ$406"),INDIRECT($A$5&amp;"!$AO$41:$AO$406"))*SUM($F$3:$I$3)</f>
        <v>45</v>
      </c>
      <c r="E163" s="34" cm="1">
        <f t="array" ref="E163">SUMPRODUCT(('PT Storengy'!$B$8:$I$372)*('PT Storengy'!$A$8:$A$372=$A163)*('PT Storengy'!$A$5:$H$5=$A$6)*('PT Storengy'!$B$7:$I$7=$A$7))</f>
        <v>0</v>
      </c>
      <c r="F163" s="36">
        <f t="shared" ca="1" si="15"/>
        <v>1.7903226663091982</v>
      </c>
      <c r="G163" s="51">
        <f t="shared" ca="1" si="20"/>
        <v>4.2595468490726825E-2</v>
      </c>
      <c r="H163" s="35" cm="1">
        <f t="array" aca="1" ref="H163" ca="1">IF(ROUND(ROUND(G163,2)-G163,4)=0,_xlfn.XLOOKUP(G163,INDIRECT($A$4&amp;"!$G$32:$G$132"),INDIRECT($A$4&amp;"!$A$32:$A$132"),0,1,1),IF(G163&lt;0,0,(ROUNDUP(G163,2)-G163)*100*_xlfn.XLOOKUP(G163,INDIRECT($A$4&amp;"!$G$32:$G$132"),INDIRECT($A$4&amp;"!$A$32:$A$132"),0,-1,-1)+(G163-ROUNDDOWN(G163,2))*100*_xlfn.XLOOKUP(G163,INDIRECT($A$4&amp;"!$G$32:$G$132"),INDIRECT($A$4&amp;"!$A$32:$A$132"),0,1,1)))</f>
        <v>0.21412115120202951</v>
      </c>
      <c r="I163" s="84">
        <f t="shared" ca="1" si="16"/>
        <v>126.47341577350888</v>
      </c>
      <c r="K163" s="36">
        <f t="shared" ca="1" si="14"/>
        <v>1.1803580815020971</v>
      </c>
      <c r="L163" s="51">
        <f t="shared" ca="1" si="17"/>
        <v>2.8927820030139356E-2</v>
      </c>
      <c r="M163" s="35" cm="1">
        <f t="array" aca="1" ref="M163" ca="1">IF(ROUND(ROUND(L163,2)-L163,4)=0,_xlfn.XLOOKUP(L163,INDIRECT($A$4&amp;"!$G$32:$G$132"),INDIRECT($A$4&amp;"!$A$32:$A$132"),0,1,1),IF(L163&lt;0,0,(ROUNDUP(L163,2)-L163)*100*_xlfn.XLOOKUP(L163,INDIRECT($A$4&amp;"!$G$32:$G$132"),INDIRECT($A$4&amp;"!$A$32:$A$132"),0,-1,-1)+(L163-ROUNDDOWN(L163,2))*100*_xlfn.XLOOKUP(L163,INDIRECT($A$4&amp;"!$G$32:$G$132"),INDIRECT($A$4&amp;"!$A$32:$A$132"),0,1,1)))</f>
        <v>0.20552132870781534</v>
      </c>
      <c r="N163" s="67">
        <f t="shared" ca="1" si="18"/>
        <v>121.39381985417397</v>
      </c>
    </row>
    <row r="164" spans="1:14" x14ac:dyDescent="0.35">
      <c r="A164" s="32">
        <f t="shared" si="19"/>
        <v>46822</v>
      </c>
      <c r="B164" s="65" cm="1">
        <f t="array" aca="1" ref="B164" ca="1">_xlfn.XLOOKUP(A164,INDIRECT($A$5&amp;"!$AJ$41:$AJ$406"),INDIRECT($A$5&amp;"!$An$41:$An$406"))*SUM($F$3:$I$3)</f>
        <v>0</v>
      </c>
      <c r="C164" s="65" cm="1">
        <f t="array" aca="1" ref="C164" ca="1">_xlfn.XLOOKUP(A164,INDIRECT($A$5&amp;"!$AJ$41:$AJ$406"),INDIRECT($A$5&amp;"!$Ak$41:$Ak$406"))*SUM($F$3:$I$3)</f>
        <v>0</v>
      </c>
      <c r="D164" s="65" cm="1">
        <f t="array" aca="1" ref="D164" ca="1">_xlfn.XLOOKUP(A164,INDIRECT($A$5&amp;"!$AJ$41:$AJ$406"),INDIRECT($A$5&amp;"!$AO$41:$AO$406"))*SUM($F$3:$I$3)</f>
        <v>45</v>
      </c>
      <c r="E164" s="34" cm="1">
        <f t="array" ref="E164">SUMPRODUCT(('PT Storengy'!$B$8:$I$372)*('PT Storengy'!$A$8:$A$372=$A164)*('PT Storengy'!$A$5:$H$5=$A$6)*('PT Storengy'!$B$7:$I$7=$A$7))</f>
        <v>0</v>
      </c>
      <c r="F164" s="36">
        <f t="shared" ca="1" si="15"/>
        <v>1.6648937833786936</v>
      </c>
      <c r="G164" s="51">
        <f t="shared" ca="1" si="20"/>
        <v>3.9784948140204404E-2</v>
      </c>
      <c r="H164" s="35" cm="1">
        <f t="array" aca="1" ref="H164" ca="1">IF(ROUND(ROUND(G164,2)-G164,4)=0,_xlfn.XLOOKUP(G164,INDIRECT($A$4&amp;"!$G$32:$G$132"),INDIRECT($A$4&amp;"!$A$32:$A$132"),0,1,1),IF(G164&lt;0,0,(ROUNDUP(G164,2)-G164)*100*_xlfn.XLOOKUP(G164,INDIRECT($A$4&amp;"!$G$32:$G$132"),INDIRECT($A$4&amp;"!$A$32:$A$132"),0,-1,-1)+(G164-ROUNDDOWN(G164,2))*100*_xlfn.XLOOKUP(G164,INDIRECT($A$4&amp;"!$G$32:$G$132"),INDIRECT($A$4&amp;"!$A$32:$A$132"),0,1,1)))</f>
        <v>0.21235274340308982</v>
      </c>
      <c r="I164" s="84">
        <f t="shared" ca="1" si="16"/>
        <v>125.42888293050456</v>
      </c>
      <c r="K164" s="36">
        <f t="shared" ca="1" si="14"/>
        <v>1.0599668425539572</v>
      </c>
      <c r="L164" s="51">
        <f t="shared" ca="1" si="17"/>
        <v>2.623017958893549E-2</v>
      </c>
      <c r="M164" s="35" cm="1">
        <f t="array" aca="1" ref="M164" ca="1">IF(ROUND(ROUND(L164,2)-L164,4)=0,_xlfn.XLOOKUP(L164,INDIRECT($A$4&amp;"!$G$32:$G$132"),INDIRECT($A$4&amp;"!$A$32:$A$132"),0,1,1),IF(L164&lt;0,0,(ROUNDUP(L164,2)-L164)*100*_xlfn.XLOOKUP(L164,INDIRECT($A$4&amp;"!$G$32:$G$132"),INDIRECT($A$4&amp;"!$A$32:$A$132"),0,-1,-1)+(L164-ROUNDDOWN(L164,2))*100*_xlfn.XLOOKUP(L164,INDIRECT($A$4&amp;"!$G$32:$G$132"),INDIRECT($A$4&amp;"!$A$32:$A$132"),0,1,1)))</f>
        <v>0.20382394608823268</v>
      </c>
      <c r="N164" s="67">
        <f t="shared" ca="1" si="18"/>
        <v>120.39123894813982</v>
      </c>
    </row>
    <row r="165" spans="1:14" x14ac:dyDescent="0.35">
      <c r="A165" s="32">
        <f t="shared" si="19"/>
        <v>46823</v>
      </c>
      <c r="B165" s="65" cm="1">
        <f t="array" aca="1" ref="B165" ca="1">_xlfn.XLOOKUP(A165,INDIRECT($A$5&amp;"!$AJ$41:$AJ$406"),INDIRECT($A$5&amp;"!$An$41:$An$406"))*SUM($F$3:$I$3)</f>
        <v>0</v>
      </c>
      <c r="C165" s="65" cm="1">
        <f t="array" aca="1" ref="C165" ca="1">_xlfn.XLOOKUP(A165,INDIRECT($A$5&amp;"!$AJ$41:$AJ$406"),INDIRECT($A$5&amp;"!$Ak$41:$Ak$406"))*SUM($F$3:$I$3)</f>
        <v>0</v>
      </c>
      <c r="D165" s="65" cm="1">
        <f t="array" aca="1" ref="D165" ca="1">_xlfn.XLOOKUP(A165,INDIRECT($A$5&amp;"!$AJ$41:$AJ$406"),INDIRECT($A$5&amp;"!$AO$41:$AO$406"))*SUM($F$3:$I$3)</f>
        <v>45</v>
      </c>
      <c r="E165" s="34" cm="1">
        <f t="array" ref="E165">SUMPRODUCT(('PT Storengy'!$B$8:$I$372)*('PT Storengy'!$A$8:$A$372=$A165)*('PT Storengy'!$A$5:$H$5=$A$6)*('PT Storengy'!$B$7:$I$7=$A$7))</f>
        <v>0</v>
      </c>
      <c r="F165" s="36">
        <f t="shared" ca="1" si="15"/>
        <v>1.5405008065860994</v>
      </c>
      <c r="G165" s="51">
        <f t="shared" ca="1" si="20"/>
        <v>3.6997639630637638E-2</v>
      </c>
      <c r="H165" s="35" cm="1">
        <f t="array" aca="1" ref="H165" ca="1">IF(ROUND(ROUND(G165,2)-G165,4)=0,_xlfn.XLOOKUP(G165,INDIRECT($A$4&amp;"!$G$32:$G$132"),INDIRECT($A$4&amp;"!$A$32:$A$132"),0,1,1),IF(G165&lt;0,0,(ROUNDUP(G165,2)-G165)*100*_xlfn.XLOOKUP(G165,INDIRECT($A$4&amp;"!$G$32:$G$132"),INDIRECT($A$4&amp;"!$A$32:$A$132"),0,-1,-1)+(G165-ROUNDDOWN(G165,2))*100*_xlfn.XLOOKUP(G165,INDIRECT($A$4&amp;"!$G$32:$G$132"),INDIRECT($A$4&amp;"!$A$32:$A$132"),0,1,1)))</f>
        <v>0.21059894072898616</v>
      </c>
      <c r="I165" s="84">
        <f t="shared" ca="1" si="16"/>
        <v>124.39297679259424</v>
      </c>
      <c r="K165" s="36">
        <f t="shared" ca="1" si="14"/>
        <v>0.94056990428412368</v>
      </c>
      <c r="L165" s="51">
        <f t="shared" ca="1" si="17"/>
        <v>2.3554818723421272E-2</v>
      </c>
      <c r="M165" s="35" cm="1">
        <f t="array" aca="1" ref="M165" ca="1">IF(ROUND(ROUND(L165,2)-L165,4)=0,_xlfn.XLOOKUP(L165,INDIRECT($A$4&amp;"!$G$32:$G$132"),INDIRECT($A$4&amp;"!$A$32:$A$132"),0,1,1),IF(L165&lt;0,0,(ROUNDUP(L165,2)-L165)*100*_xlfn.XLOOKUP(L165,INDIRECT($A$4&amp;"!$G$32:$G$132"),INDIRECT($A$4&amp;"!$A$32:$A$132"),0,-1,-1)+(L165-ROUNDDOWN(L165,2))*100*_xlfn.XLOOKUP(L165,INDIRECT($A$4&amp;"!$G$32:$G$132"),INDIRECT($A$4&amp;"!$A$32:$A$132"),0,1,1)))</f>
        <v>0.20214058200276216</v>
      </c>
      <c r="N165" s="67">
        <f t="shared" ca="1" si="18"/>
        <v>119.39693826983351</v>
      </c>
    </row>
    <row r="166" spans="1:14" x14ac:dyDescent="0.35">
      <c r="A166" s="32">
        <f t="shared" si="19"/>
        <v>46824</v>
      </c>
      <c r="B166" s="65" cm="1">
        <f t="array" aca="1" ref="B166" ca="1">_xlfn.XLOOKUP(A166,INDIRECT($A$5&amp;"!$AJ$41:$AJ$406"),INDIRECT($A$5&amp;"!$An$41:$An$406"))*SUM($F$3:$I$3)</f>
        <v>0</v>
      </c>
      <c r="C166" s="65" cm="1">
        <f t="array" aca="1" ref="C166" ca="1">_xlfn.XLOOKUP(A166,INDIRECT($A$5&amp;"!$AJ$41:$AJ$406"),INDIRECT($A$5&amp;"!$Ak$41:$Ak$406"))*SUM($F$3:$I$3)</f>
        <v>0</v>
      </c>
      <c r="D166" s="65" cm="1">
        <f t="array" aca="1" ref="D166" ca="1">_xlfn.XLOOKUP(A166,INDIRECT($A$5&amp;"!$AJ$41:$AJ$406"),INDIRECT($A$5&amp;"!$AO$41:$AO$406"))*SUM($F$3:$I$3)</f>
        <v>45</v>
      </c>
      <c r="E166" s="34" cm="1">
        <f t="array" ref="E166">SUMPRODUCT(('PT Storengy'!$B$8:$I$372)*('PT Storengy'!$A$8:$A$372=$A166)*('PT Storengy'!$A$5:$H$5=$A$6)*('PT Storengy'!$B$7:$I$7=$A$7))</f>
        <v>0</v>
      </c>
      <c r="F166" s="36">
        <f t="shared" ca="1" si="15"/>
        <v>1.4171351804735217</v>
      </c>
      <c r="G166" s="51">
        <f t="shared" ca="1" si="20"/>
        <v>3.4233351257468875E-2</v>
      </c>
      <c r="H166" s="35" cm="1">
        <f t="array" aca="1" ref="H166" ca="1">IF(ROUND(ROUND(G166,2)-G166,4)=0,_xlfn.XLOOKUP(G166,INDIRECT($A$4&amp;"!$G$32:$G$132"),INDIRECT($A$4&amp;"!$A$32:$A$132"),0,1,1),IF(G166&lt;0,0,(ROUNDUP(G166,2)-G166)*100*_xlfn.XLOOKUP(G166,INDIRECT($A$4&amp;"!$G$32:$G$132"),INDIRECT($A$4&amp;"!$A$32:$A$132"),0,-1,-1)+(G166-ROUNDDOWN(G166,2))*100*_xlfn.XLOOKUP(G166,INDIRECT($A$4&amp;"!$G$32:$G$132"),INDIRECT($A$4&amp;"!$A$32:$A$132"),0,1,1)))</f>
        <v>0.20885962255727419</v>
      </c>
      <c r="I166" s="84">
        <f t="shared" ca="1" si="16"/>
        <v>123.36562611257763</v>
      </c>
      <c r="K166" s="36">
        <f t="shared" ca="1" si="14"/>
        <v>0.82215905485054286</v>
      </c>
      <c r="L166" s="51">
        <f t="shared" ca="1" si="17"/>
        <v>2.0901553428536081E-2</v>
      </c>
      <c r="M166" s="35" cm="1">
        <f t="array" aca="1" ref="M166" ca="1">IF(ROUND(ROUND(L166,2)-L166,4)=0,_xlfn.XLOOKUP(L166,INDIRECT($A$4&amp;"!$G$32:$G$132"),INDIRECT($A$4&amp;"!$A$32:$A$132"),0,1,1),IF(L166&lt;0,0,(ROUNDUP(L166,2)-L166)*100*_xlfn.XLOOKUP(L166,INDIRECT($A$4&amp;"!$G$32:$G$132"),INDIRECT($A$4&amp;"!$A$32:$A$132"),0,-1,-1)+(L166-ROUNDDOWN(L166,2))*100*_xlfn.XLOOKUP(L166,INDIRECT($A$4&amp;"!$G$32:$G$132"),INDIRECT($A$4&amp;"!$A$32:$A$132"),0,1,1)))</f>
        <v>0.20047112067356065</v>
      </c>
      <c r="N166" s="67">
        <f t="shared" ca="1" si="18"/>
        <v>118.41084943358082</v>
      </c>
    </row>
    <row r="167" spans="1:14" x14ac:dyDescent="0.35">
      <c r="A167" s="32">
        <f t="shared" si="19"/>
        <v>46825</v>
      </c>
      <c r="B167" s="65" cm="1">
        <f t="array" aca="1" ref="B167" ca="1">_xlfn.XLOOKUP(A167,INDIRECT($A$5&amp;"!$AJ$41:$AJ$406"),INDIRECT($A$5&amp;"!$An$41:$An$406"))*SUM($F$3:$I$3)</f>
        <v>0</v>
      </c>
      <c r="C167" s="65" cm="1">
        <f t="array" aca="1" ref="C167" ca="1">_xlfn.XLOOKUP(A167,INDIRECT($A$5&amp;"!$AJ$41:$AJ$406"),INDIRECT($A$5&amp;"!$Ak$41:$Ak$406"))*SUM($F$3:$I$3)</f>
        <v>0</v>
      </c>
      <c r="D167" s="65" cm="1">
        <f t="array" aca="1" ref="D167" ca="1">_xlfn.XLOOKUP(A167,INDIRECT($A$5&amp;"!$AJ$41:$AJ$406"),INDIRECT($A$5&amp;"!$AO$41:$AO$406"))*SUM($F$3:$I$3)</f>
        <v>45</v>
      </c>
      <c r="E167" s="34" cm="1">
        <f t="array" ref="E167">SUMPRODUCT(('PT Storengy'!$B$8:$I$372)*('PT Storengy'!$A$8:$A$372=$A167)*('PT Storengy'!$A$5:$H$5=$A$6)*('PT Storengy'!$B$7:$I$7=$A$7))</f>
        <v>0</v>
      </c>
      <c r="F167" s="36">
        <f t="shared" ca="1" si="15"/>
        <v>1.2947884202418432</v>
      </c>
      <c r="G167" s="51">
        <f t="shared" ca="1" si="20"/>
        <v>3.1491892899411594E-2</v>
      </c>
      <c r="H167" s="35" cm="1">
        <f t="array" aca="1" ref="H167" ca="1">IF(ROUND(ROUND(G167,2)-G167,4)=0,_xlfn.XLOOKUP(G167,INDIRECT($A$4&amp;"!$G$32:$G$132"),INDIRECT($A$4&amp;"!$A$32:$A$132"),0,1,1),IF(G167&lt;0,0,(ROUNDUP(G167,2)-G167)*100*_xlfn.XLOOKUP(G167,INDIRECT($A$4&amp;"!$G$32:$G$132"),INDIRECT($A$4&amp;"!$A$32:$A$132"),0,-1,-1)+(G167-ROUNDDOWN(G167,2))*100*_xlfn.XLOOKUP(G167,INDIRECT($A$4&amp;"!$G$32:$G$132"),INDIRECT($A$4&amp;"!$A$32:$A$132"),0,1,1)))</f>
        <v>0.20713466926171956</v>
      </c>
      <c r="I167" s="84">
        <f t="shared" ca="1" si="16"/>
        <v>122.34676023167862</v>
      </c>
      <c r="K167" s="36">
        <f t="shared" ca="1" si="14"/>
        <v>0.70472615023204399</v>
      </c>
      <c r="L167" s="51">
        <f t="shared" ca="1" si="17"/>
        <v>1.8270201218900953E-2</v>
      </c>
      <c r="M167" s="35" cm="1">
        <f t="array" aca="1" ref="M167" ca="1">IF(ROUND(ROUND(L167,2)-L167,4)=0,_xlfn.XLOOKUP(L167,INDIRECT($A$4&amp;"!$G$32:$G$132"),INDIRECT($A$4&amp;"!$A$32:$A$132"),0,1,1),IF(L167&lt;0,0,(ROUNDUP(L167,2)-L167)*100*_xlfn.XLOOKUP(L167,INDIRECT($A$4&amp;"!$G$32:$G$132"),INDIRECT($A$4&amp;"!$A$32:$A$132"),0,-1,-1)+(L167-ROUNDDOWN(L167,2))*100*_xlfn.XLOOKUP(L167,INDIRECT($A$4&amp;"!$G$32:$G$132"),INDIRECT($A$4&amp;"!$A$32:$A$132"),0,1,1)))</f>
        <v>0.19881544727898415</v>
      </c>
      <c r="N167" s="67">
        <f t="shared" ca="1" si="18"/>
        <v>117.43290461849882</v>
      </c>
    </row>
    <row r="168" spans="1:14" x14ac:dyDescent="0.35">
      <c r="A168" s="32">
        <f t="shared" si="19"/>
        <v>46826</v>
      </c>
      <c r="B168" s="65" cm="1">
        <f t="array" aca="1" ref="B168" ca="1">_xlfn.XLOOKUP(A168,INDIRECT($A$5&amp;"!$AJ$41:$AJ$406"),INDIRECT($A$5&amp;"!$An$41:$An$406"))*SUM($F$3:$I$3)</f>
        <v>0</v>
      </c>
      <c r="C168" s="65" cm="1">
        <f t="array" aca="1" ref="C168" ca="1">_xlfn.XLOOKUP(A168,INDIRECT($A$5&amp;"!$AJ$41:$AJ$406"),INDIRECT($A$5&amp;"!$Ak$41:$Ak$406"))*SUM($F$3:$I$3)</f>
        <v>0</v>
      </c>
      <c r="D168" s="65" cm="1">
        <f t="array" aca="1" ref="D168" ca="1">_xlfn.XLOOKUP(A168,INDIRECT($A$5&amp;"!$AJ$41:$AJ$406"),INDIRECT($A$5&amp;"!$AO$41:$AO$406"))*SUM($F$3:$I$3)</f>
        <v>45</v>
      </c>
      <c r="E168" s="34" cm="1">
        <f t="array" ref="E168">SUMPRODUCT(('PT Storengy'!$B$8:$I$372)*('PT Storengy'!$A$8:$A$372=$A168)*('PT Storengy'!$A$5:$H$5=$A$6)*('PT Storengy'!$B$7:$I$7=$A$7))</f>
        <v>0</v>
      </c>
      <c r="F168" s="36">
        <f t="shared" ca="1" si="15"/>
        <v>1.1734521111671574</v>
      </c>
      <c r="G168" s="51">
        <f t="shared" ca="1" si="20"/>
        <v>2.8773076005374293E-2</v>
      </c>
      <c r="H168" s="35" cm="1">
        <f t="array" aca="1" ref="H168" ca="1">IF(ROUND(ROUND(G168,2)-G168,4)=0,_xlfn.XLOOKUP(G168,INDIRECT($A$4&amp;"!$G$32:$G$132"),INDIRECT($A$4&amp;"!$A$32:$A$132"),0,1,1),IF(G168&lt;0,0,(ROUNDUP(G168,2)-G168)*100*_xlfn.XLOOKUP(G168,INDIRECT($A$4&amp;"!$G$32:$G$132"),INDIRECT($A$4&amp;"!$A$32:$A$132"),0,-1,-1)+(G168-ROUNDDOWN(G168,2))*100*_xlfn.XLOOKUP(G168,INDIRECT($A$4&amp;"!$G$32:$G$132"),INDIRECT($A$4&amp;"!$A$32:$A$132"),0,1,1)))</f>
        <v>0.20542396220407058</v>
      </c>
      <c r="I168" s="84">
        <f t="shared" ca="1" si="16"/>
        <v>121.33630907468584</v>
      </c>
      <c r="K168" s="36">
        <f t="shared" ca="1" si="14"/>
        <v>0.58826311366821271</v>
      </c>
      <c r="L168" s="51">
        <f t="shared" ca="1" si="17"/>
        <v>1.5660581116267645E-2</v>
      </c>
      <c r="M168" s="35" cm="1">
        <f t="array" aca="1" ref="M168" ca="1">IF(ROUND(ROUND(L168,2)-L168,4)=0,_xlfn.XLOOKUP(L168,INDIRECT($A$4&amp;"!$G$32:$G$132"),INDIRECT($A$4&amp;"!$A$32:$A$132"),0,1,1),IF(L168&lt;0,0,(ROUNDUP(L168,2)-L168)*100*_xlfn.XLOOKUP(L168,INDIRECT($A$4&amp;"!$G$32:$G$132"),INDIRECT($A$4&amp;"!$A$32:$A$132"),0,-1,-1)+(L168-ROUNDDOWN(L168,2))*100*_xlfn.XLOOKUP(L168,INDIRECT($A$4&amp;"!$G$32:$G$132"),INDIRECT($A$4&amp;"!$A$32:$A$132"),0,1,1)))</f>
        <v>0.19717344794569031</v>
      </c>
      <c r="N168" s="67">
        <f t="shared" ca="1" si="18"/>
        <v>116.46303656383124</v>
      </c>
    </row>
    <row r="169" spans="1:14" x14ac:dyDescent="0.35">
      <c r="A169" s="32">
        <f t="shared" si="19"/>
        <v>46827</v>
      </c>
      <c r="B169" s="65" cm="1">
        <f t="array" aca="1" ref="B169" ca="1">_xlfn.XLOOKUP(A169,INDIRECT($A$5&amp;"!$AJ$41:$AJ$406"),INDIRECT($A$5&amp;"!$An$41:$An$406"))*SUM($F$3:$I$3)</f>
        <v>0</v>
      </c>
      <c r="C169" s="65" cm="1">
        <f t="array" aca="1" ref="C169" ca="1">_xlfn.XLOOKUP(A169,INDIRECT($A$5&amp;"!$AJ$41:$AJ$406"),INDIRECT($A$5&amp;"!$Ak$41:$Ak$406"))*SUM($F$3:$I$3)</f>
        <v>0</v>
      </c>
      <c r="D169" s="65" cm="1">
        <f t="array" aca="1" ref="D169" ca="1">_xlfn.XLOOKUP(A169,INDIRECT($A$5&amp;"!$AJ$41:$AJ$406"),INDIRECT($A$5&amp;"!$AO$41:$AO$406"))*SUM($F$3:$I$3)</f>
        <v>45</v>
      </c>
      <c r="E169" s="34" cm="1">
        <f t="array" ref="E169">SUMPRODUCT(('PT Storengy'!$B$8:$I$372)*('PT Storengy'!$A$8:$A$372=$A169)*('PT Storengy'!$A$5:$H$5=$A$6)*('PT Storengy'!$B$7:$I$7=$A$7))</f>
        <v>0</v>
      </c>
      <c r="F169" s="36">
        <f t="shared" ca="1" si="15"/>
        <v>1.0531179080220245</v>
      </c>
      <c r="G169" s="51">
        <f t="shared" ca="1" si="20"/>
        <v>2.6076713581492387E-2</v>
      </c>
      <c r="H169" s="35" cm="1">
        <f t="array" aca="1" ref="H169" ca="1">IF(ROUND(ROUND(G169,2)-G169,4)=0,_xlfn.XLOOKUP(G169,INDIRECT($A$4&amp;"!$G$32:$G$132"),INDIRECT($A$4&amp;"!$A$32:$A$132"),0,1,1),IF(G169&lt;0,0,(ROUNDUP(G169,2)-G169)*100*_xlfn.XLOOKUP(G169,INDIRECT($A$4&amp;"!$G$32:$G$132"),INDIRECT($A$4&amp;"!$A$32:$A$132"),0,-1,-1)+(G169-ROUNDDOWN(G169,2))*100*_xlfn.XLOOKUP(G169,INDIRECT($A$4&amp;"!$G$32:$G$132"),INDIRECT($A$4&amp;"!$A$32:$A$132"),0,1,1)))</f>
        <v>0.20372738372589858</v>
      </c>
      <c r="I169" s="84">
        <f t="shared" ca="1" si="16"/>
        <v>120.33420314513299</v>
      </c>
      <c r="K169" s="36">
        <f t="shared" ca="1" si="14"/>
        <v>0.47276193510389014</v>
      </c>
      <c r="L169" s="51">
        <f t="shared" ca="1" si="17"/>
        <v>1.3072513637071393E-2</v>
      </c>
      <c r="M169" s="35" cm="1">
        <f t="array" aca="1" ref="M169" ca="1">IF(ROUND(ROUND(L169,2)-L169,4)=0,_xlfn.XLOOKUP(L169,INDIRECT($A$4&amp;"!$G$32:$G$132"),INDIRECT($A$4&amp;"!$A$32:$A$132"),0,1,1),IF(L169&lt;0,0,(ROUNDUP(L169,2)-L169)*100*_xlfn.XLOOKUP(L169,INDIRECT($A$4&amp;"!$G$32:$G$132"),INDIRECT($A$4&amp;"!$A$32:$A$132"),0,-1,-1)+(L169-ROUNDDOWN(L169,2))*100*_xlfn.XLOOKUP(L169,INDIRECT($A$4&amp;"!$G$32:$G$132"),INDIRECT($A$4&amp;"!$A$32:$A$132"),0,1,1)))</f>
        <v>0.19554500974080694</v>
      </c>
      <c r="N169" s="67">
        <f t="shared" ca="1" si="18"/>
        <v>115.50117856432256</v>
      </c>
    </row>
    <row r="170" spans="1:14" x14ac:dyDescent="0.35">
      <c r="A170" s="32">
        <f t="shared" si="19"/>
        <v>46828</v>
      </c>
      <c r="B170" s="65" cm="1">
        <f t="array" aca="1" ref="B170" ca="1">_xlfn.XLOOKUP(A170,INDIRECT($A$5&amp;"!$AJ$41:$AJ$406"),INDIRECT($A$5&amp;"!$An$41:$An$406"))*SUM($F$3:$I$3)</f>
        <v>0</v>
      </c>
      <c r="C170" s="65" cm="1">
        <f t="array" aca="1" ref="C170" ca="1">_xlfn.XLOOKUP(A170,INDIRECT($A$5&amp;"!$AJ$41:$AJ$406"),INDIRECT($A$5&amp;"!$Ak$41:$Ak$406"))*SUM($F$3:$I$3)</f>
        <v>0</v>
      </c>
      <c r="D170" s="65" cm="1">
        <f t="array" aca="1" ref="D170" ca="1">_xlfn.XLOOKUP(A170,INDIRECT($A$5&amp;"!$AJ$41:$AJ$406"),INDIRECT($A$5&amp;"!$AO$41:$AO$406"))*SUM($F$3:$I$3)</f>
        <v>45</v>
      </c>
      <c r="E170" s="34" cm="1">
        <f t="array" ref="E170">SUMPRODUCT(('PT Storengy'!$B$8:$I$372)*('PT Storengy'!$A$8:$A$372=$A170)*('PT Storengy'!$A$5:$H$5=$A$6)*('PT Storengy'!$B$7:$I$7=$A$7))</f>
        <v>0</v>
      </c>
      <c r="F170" s="36">
        <f t="shared" ca="1" si="15"/>
        <v>0.93377753450150558</v>
      </c>
      <c r="G170" s="51">
        <f t="shared" ca="1" si="20"/>
        <v>2.3402620178267212E-2</v>
      </c>
      <c r="H170" s="35" cm="1">
        <f t="array" aca="1" ref="H170" ca="1">IF(ROUND(ROUND(G170,2)-G170,4)=0,_xlfn.XLOOKUP(G170,INDIRECT($A$4&amp;"!$G$32:$G$132"),INDIRECT($A$4&amp;"!$A$32:$A$132"),0,1,1),IF(G170&lt;0,0,(ROUNDUP(G170,2)-G170)*100*_xlfn.XLOOKUP(G170,INDIRECT($A$4&amp;"!$G$32:$G$132"),INDIRECT($A$4&amp;"!$A$32:$A$132"),0,-1,-1)+(G170-ROUNDDOWN(G170,2))*100*_xlfn.XLOOKUP(G170,INDIRECT($A$4&amp;"!$G$32:$G$132"),INDIRECT($A$4&amp;"!$A$32:$A$132"),0,1,1)))</f>
        <v>0.20204481714050537</v>
      </c>
      <c r="I170" s="84">
        <f t="shared" ca="1" si="16"/>
        <v>119.34037352051891</v>
      </c>
      <c r="K170" s="36">
        <f t="shared" ca="1" si="14"/>
        <v>0.35821467063826001</v>
      </c>
      <c r="L170" s="51">
        <f t="shared" ca="1" si="17"/>
        <v>1.0505820780086448E-2</v>
      </c>
      <c r="M170" s="35" cm="1">
        <f t="array" aca="1" ref="M170" ca="1">IF(ROUND(ROUND(L170,2)-L170,4)=0,_xlfn.XLOOKUP(L170,INDIRECT($A$4&amp;"!$G$32:$G$132"),INDIRECT($A$4&amp;"!$A$32:$A$132"),0,1,1),IF(L170&lt;0,0,(ROUNDUP(L170,2)-L170)*100*_xlfn.XLOOKUP(L170,INDIRECT($A$4&amp;"!$G$32:$G$132"),INDIRECT($A$4&amp;"!$A$32:$A$132"),0,-1,-1)+(L170-ROUNDDOWN(L170,2))*100*_xlfn.XLOOKUP(L170,INDIRECT($A$4&amp;"!$G$32:$G$132"),INDIRECT($A$4&amp;"!$A$32:$A$132"),0,1,1)))</f>
        <v>0.19393002066416451</v>
      </c>
      <c r="N170" s="67">
        <f t="shared" ca="1" si="18"/>
        <v>114.54726446563011</v>
      </c>
    </row>
    <row r="171" spans="1:14" x14ac:dyDescent="0.35">
      <c r="A171" s="32">
        <f t="shared" si="19"/>
        <v>46829</v>
      </c>
      <c r="B171" s="65" cm="1">
        <f t="array" aca="1" ref="B171" ca="1">_xlfn.XLOOKUP(A171,INDIRECT($A$5&amp;"!$AJ$41:$AJ$406"),INDIRECT($A$5&amp;"!$An$41:$An$406"))*SUM($F$3:$I$3)</f>
        <v>0</v>
      </c>
      <c r="C171" s="65" cm="1">
        <f t="array" aca="1" ref="C171" ca="1">_xlfn.XLOOKUP(A171,INDIRECT($A$5&amp;"!$AJ$41:$AJ$406"),INDIRECT($A$5&amp;"!$Ak$41:$Ak$406"))*SUM($F$3:$I$3)</f>
        <v>0</v>
      </c>
      <c r="D171" s="65" cm="1">
        <f t="array" aca="1" ref="D171" ca="1">_xlfn.XLOOKUP(A171,INDIRECT($A$5&amp;"!$AJ$41:$AJ$406"),INDIRECT($A$5&amp;"!$AO$41:$AO$406"))*SUM($F$3:$I$3)</f>
        <v>45</v>
      </c>
      <c r="E171" s="34" cm="1">
        <f t="array" ref="E171">SUMPRODUCT(('PT Storengy'!$B$8:$I$372)*('PT Storengy'!$A$8:$A$372=$A171)*('PT Storengy'!$A$5:$H$5=$A$6)*('PT Storengy'!$B$7:$I$7=$A$7))</f>
        <v>0</v>
      </c>
      <c r="F171" s="36">
        <f t="shared" ca="1" si="15"/>
        <v>0.81542278265393819</v>
      </c>
      <c r="G171" s="51">
        <f t="shared" ca="1" si="20"/>
        <v>2.0750611877811236E-2</v>
      </c>
      <c r="H171" s="35" cm="1">
        <f t="array" aca="1" ref="H171" ca="1">IF(ROUND(ROUND(G171,2)-G171,4)=0,_xlfn.XLOOKUP(G171,INDIRECT($A$4&amp;"!$G$32:$G$132"),INDIRECT($A$4&amp;"!$A$32:$A$132"),0,1,1),IF(G171&lt;0,0,(ROUNDUP(G171,2)-G171)*100*_xlfn.XLOOKUP(G171,INDIRECT($A$4&amp;"!$G$32:$G$132"),INDIRECT($A$4&amp;"!$A$32:$A$132"),0,-1,-1)+(G171-ROUNDDOWN(G171,2))*100*_xlfn.XLOOKUP(G171,INDIRECT($A$4&amp;"!$G$32:$G$132"),INDIRECT($A$4&amp;"!$A$32:$A$132"),0,1,1)))</f>
        <v>0.20037614672489801</v>
      </c>
      <c r="I171" s="84">
        <f t="shared" ca="1" si="16"/>
        <v>118.35475184756733</v>
      </c>
      <c r="K171" s="36">
        <f t="shared" ca="1" si="14"/>
        <v>0.24461344197848595</v>
      </c>
      <c r="L171" s="51">
        <f t="shared" ca="1" si="17"/>
        <v>7.9603260141835556E-3</v>
      </c>
      <c r="M171" s="35" cm="1">
        <f t="array" aca="1" ref="M171" ca="1">IF(ROUND(ROUND(L171,2)-L171,4)=0,_xlfn.XLOOKUP(L171,INDIRECT($A$4&amp;"!$G$32:$G$132"),INDIRECT($A$4&amp;"!$A$32:$A$132"),0,1,1),IF(L171&lt;0,0,(ROUNDUP(L171,2)-L171)*100*_xlfn.XLOOKUP(L171,INDIRECT($A$4&amp;"!$G$32:$G$132"),INDIRECT($A$4&amp;"!$A$32:$A$132"),0,-1,-1)+(L171-ROUNDDOWN(L171,2))*100*_xlfn.XLOOKUP(L171,INDIRECT($A$4&amp;"!$G$32:$G$132"),INDIRECT($A$4&amp;"!$A$32:$A$132"),0,1,1)))</f>
        <v>0.19232836964059294</v>
      </c>
      <c r="N171" s="67">
        <f t="shared" ca="1" si="18"/>
        <v>113.60122865977408</v>
      </c>
    </row>
    <row r="172" spans="1:14" x14ac:dyDescent="0.35">
      <c r="A172" s="32">
        <f t="shared" si="19"/>
        <v>46830</v>
      </c>
      <c r="B172" s="65" cm="1">
        <f t="array" aca="1" ref="B172" ca="1">_xlfn.XLOOKUP(A172,INDIRECT($A$5&amp;"!$AJ$41:$AJ$406"),INDIRECT($A$5&amp;"!$An$41:$An$406"))*SUM($F$3:$I$3)</f>
        <v>0</v>
      </c>
      <c r="C172" s="65" cm="1">
        <f t="array" aca="1" ref="C172" ca="1">_xlfn.XLOOKUP(A172,INDIRECT($A$5&amp;"!$AJ$41:$AJ$406"),INDIRECT($A$5&amp;"!$Ak$41:$Ak$406"))*SUM($F$3:$I$3)</f>
        <v>0</v>
      </c>
      <c r="D172" s="65" cm="1">
        <f t="array" aca="1" ref="D172" ca="1">_xlfn.XLOOKUP(A172,INDIRECT($A$5&amp;"!$AJ$41:$AJ$406"),INDIRECT($A$5&amp;"!$AO$41:$AO$406"))*SUM($F$3:$I$3)</f>
        <v>45</v>
      </c>
      <c r="E172" s="34" cm="1">
        <f t="array" ref="E172">SUMPRODUCT(('PT Storengy'!$B$8:$I$372)*('PT Storengy'!$A$8:$A$372=$A172)*('PT Storengy'!$A$5:$H$5=$A$6)*('PT Storengy'!$B$7:$I$7=$A$7))</f>
        <v>0</v>
      </c>
      <c r="F172" s="36">
        <f t="shared" ca="1" si="15"/>
        <v>0.69804551231641243</v>
      </c>
      <c r="G172" s="51">
        <f t="shared" ca="1" si="20"/>
        <v>1.8120506281198625E-2</v>
      </c>
      <c r="H172" s="35" cm="1">
        <f t="array" aca="1" ref="H172" ca="1">IF(ROUND(ROUND(G172,2)-G172,4)=0,_xlfn.XLOOKUP(G172,INDIRECT($A$4&amp;"!$G$32:$G$132"),INDIRECT($A$4&amp;"!$A$32:$A$132"),0,1,1),IF(G172&lt;0,0,(ROUNDUP(G172,2)-G172)*100*_xlfn.XLOOKUP(G172,INDIRECT($A$4&amp;"!$G$32:$G$132"),INDIRECT($A$4&amp;"!$A$32:$A$132"),0,-1,-1)+(G172-ROUNDDOWN(G172,2))*100*_xlfn.XLOOKUP(G172,INDIRECT($A$4&amp;"!$G$32:$G$132"),INDIRECT($A$4&amp;"!$A$32:$A$132"),0,1,1)))</f>
        <v>0.19872125771182966</v>
      </c>
      <c r="I172" s="84">
        <f t="shared" ca="1" si="16"/>
        <v>117.37727033752573</v>
      </c>
      <c r="K172" s="36">
        <f t="shared" ca="1" si="14"/>
        <v>0.13195043589786068</v>
      </c>
      <c r="L172" s="51">
        <f t="shared" ca="1" si="17"/>
        <v>5.4358542661885768E-3</v>
      </c>
      <c r="M172" s="35" cm="1">
        <f t="array" aca="1" ref="M172" ca="1">IF(ROUND(ROUND(L172,2)-L172,4)=0,_xlfn.XLOOKUP(L172,INDIRECT($A$4&amp;"!$G$32:$G$132"),INDIRECT($A$4&amp;"!$A$32:$A$132"),0,1,1),IF(L172&lt;0,0,(ROUNDUP(L172,2)-L172)*100*_xlfn.XLOOKUP(L172,INDIRECT($A$4&amp;"!$G$32:$G$132"),INDIRECT($A$4&amp;"!$A$32:$A$132"),0,-1,-1)+(L172-ROUNDDOWN(L172,2))*100*_xlfn.XLOOKUP(L172,INDIRECT($A$4&amp;"!$G$32:$G$132"),INDIRECT($A$4&amp;"!$A$32:$A$132"),0,1,1)))</f>
        <v>0.19073994651228238</v>
      </c>
      <c r="N172" s="67">
        <f t="shared" ca="1" si="18"/>
        <v>112.66300608062527</v>
      </c>
    </row>
    <row r="173" spans="1:14" x14ac:dyDescent="0.35">
      <c r="A173" s="32">
        <f t="shared" si="19"/>
        <v>46831</v>
      </c>
      <c r="B173" s="65" cm="1">
        <f t="array" aca="1" ref="B173" ca="1">_xlfn.XLOOKUP(A173,INDIRECT($A$5&amp;"!$AJ$41:$AJ$406"),INDIRECT($A$5&amp;"!$An$41:$An$406"))*SUM($F$3:$I$3)</f>
        <v>0</v>
      </c>
      <c r="C173" s="65" cm="1">
        <f t="array" aca="1" ref="C173" ca="1">_xlfn.XLOOKUP(A173,INDIRECT($A$5&amp;"!$AJ$41:$AJ$406"),INDIRECT($A$5&amp;"!$Ak$41:$Ak$406"))*SUM($F$3:$I$3)</f>
        <v>0</v>
      </c>
      <c r="D173" s="65" cm="1">
        <f t="array" aca="1" ref="D173" ca="1">_xlfn.XLOOKUP(A173,INDIRECT($A$5&amp;"!$AJ$41:$AJ$406"),INDIRECT($A$5&amp;"!$AO$41:$AO$406"))*SUM($F$3:$I$3)</f>
        <v>45</v>
      </c>
      <c r="E173" s="34" cm="1">
        <f t="array" ref="E173">SUMPRODUCT(('PT Storengy'!$B$8:$I$372)*('PT Storengy'!$A$8:$A$372=$A173)*('PT Storengy'!$A$5:$H$5=$A$6)*('PT Storengy'!$B$7:$I$7=$A$7))</f>
        <v>0</v>
      </c>
      <c r="F173" s="36">
        <f t="shared" ca="1" si="15"/>
        <v>0.58163765055490957</v>
      </c>
      <c r="G173" s="51">
        <f t="shared" ca="1" si="20"/>
        <v>1.5512122495920277E-2</v>
      </c>
      <c r="H173" s="35" cm="1">
        <f t="array" aca="1" ref="H173" ca="1">IF(ROUND(ROUND(G173,2)-G173,4)=0,_xlfn.XLOOKUP(G173,INDIRECT($A$4&amp;"!$G$32:$G$132"),INDIRECT($A$4&amp;"!$A$32:$A$132"),0,1,1),IF(G173&lt;0,0,(ROUNDUP(G173,2)-G173)*100*_xlfn.XLOOKUP(G173,INDIRECT($A$4&amp;"!$G$32:$G$132"),INDIRECT($A$4&amp;"!$A$32:$A$132"),0,-1,-1)+(G173-ROUNDDOWN(G173,2))*100*_xlfn.XLOOKUP(G173,INDIRECT($A$4&amp;"!$G$32:$G$132"),INDIRECT($A$4&amp;"!$A$32:$A$132"),0,1,1)))</f>
        <v>0.19708003628190593</v>
      </c>
      <c r="I173" s="84">
        <f t="shared" ca="1" si="16"/>
        <v>116.40786176150286</v>
      </c>
      <c r="K173" s="36">
        <f t="shared" ca="1" si="14"/>
        <v>2.0217903698430739E-2</v>
      </c>
      <c r="L173" s="51">
        <f t="shared" ca="1" si="17"/>
        <v>2.9322319088413485E-3</v>
      </c>
      <c r="M173" s="35" cm="1">
        <f t="array" aca="1" ref="M173" ca="1">IF(ROUND(ROUND(L173,2)-L173,4)=0,_xlfn.XLOOKUP(L173,INDIRECT($A$4&amp;"!$G$32:$G$132"),INDIRECT($A$4&amp;"!$A$32:$A$132"),0,1,1),IF(L173&lt;0,0,(ROUNDUP(L173,2)-L173)*100*_xlfn.XLOOKUP(L173,INDIRECT($A$4&amp;"!$G$32:$G$132"),INDIRECT($A$4&amp;"!$A$32:$A$132"),0,-1,-1)+(L173-ROUNDDOWN(L173,2))*100*_xlfn.XLOOKUP(L173,INDIRECT($A$4&amp;"!$G$32:$G$132"),INDIRECT($A$4&amp;"!$A$32:$A$132"),0,1,1)))</f>
        <v>0.18916464203120661</v>
      </c>
      <c r="N173" s="67">
        <f t="shared" ca="1" si="18"/>
        <v>111.73253219942994</v>
      </c>
    </row>
    <row r="174" spans="1:14" x14ac:dyDescent="0.35">
      <c r="A174" s="32">
        <f t="shared" si="19"/>
        <v>46832</v>
      </c>
      <c r="B174" s="65" cm="1">
        <f t="array" aca="1" ref="B174" ca="1">_xlfn.XLOOKUP(A174,INDIRECT($A$5&amp;"!$AJ$41:$AJ$406"),INDIRECT($A$5&amp;"!$An$41:$An$406"))*SUM($F$3:$I$3)</f>
        <v>0</v>
      </c>
      <c r="C174" s="65" cm="1">
        <f t="array" aca="1" ref="C174" ca="1">_xlfn.XLOOKUP(A174,INDIRECT($A$5&amp;"!$AJ$41:$AJ$406"),INDIRECT($A$5&amp;"!$Ak$41:$Ak$406"))*SUM($F$3:$I$3)</f>
        <v>0</v>
      </c>
      <c r="D174" s="65" cm="1">
        <f t="array" aca="1" ref="D174" ca="1">_xlfn.XLOOKUP(A174,INDIRECT($A$5&amp;"!$AJ$41:$AJ$406"),INDIRECT($A$5&amp;"!$AO$41:$AO$406"))*SUM($F$3:$I$3)</f>
        <v>45</v>
      </c>
      <c r="E174" s="34" cm="1">
        <f t="array" ref="E174">SUMPRODUCT(('PT Storengy'!$B$8:$I$372)*('PT Storengy'!$A$8:$A$372=$A174)*('PT Storengy'!$A$5:$H$5=$A$6)*('PT Storengy'!$B$7:$I$7=$A$7))</f>
        <v>0</v>
      </c>
      <c r="F174" s="36">
        <f t="shared" ca="1" si="15"/>
        <v>0.46619119110906448</v>
      </c>
      <c r="G174" s="51">
        <f t="shared" ca="1" si="20"/>
        <v>1.2925281123442435E-2</v>
      </c>
      <c r="H174" s="35" cm="1">
        <f t="array" aca="1" ref="H174" ca="1">IF(ROUND(ROUND(G174,2)-G174,4)=0,_xlfn.XLOOKUP(G174,INDIRECT($A$4&amp;"!$G$32:$G$132"),INDIRECT($A$4&amp;"!$A$32:$A$132"),0,1,1),IF(G174&lt;0,0,(ROUNDUP(G174,2)-G174)*100*_xlfn.XLOOKUP(G174,INDIRECT($A$4&amp;"!$G$32:$G$132"),INDIRECT($A$4&amp;"!$A$32:$A$132"),0,-1,-1)+(G174-ROUNDDOWN(G174,2))*100*_xlfn.XLOOKUP(G174,INDIRECT($A$4&amp;"!$G$32:$G$132"),INDIRECT($A$4&amp;"!$A$32:$A$132"),0,1,1)))</f>
        <v>0.19545236955575704</v>
      </c>
      <c r="I174" s="84">
        <f t="shared" ca="1" si="16"/>
        <v>115.44645944584511</v>
      </c>
      <c r="K174" s="36">
        <f ca="1">K173-N174/1000</f>
        <v>0</v>
      </c>
      <c r="L174" s="51">
        <f t="shared" ca="1" si="17"/>
        <v>4.4928674885401642E-4</v>
      </c>
      <c r="M174" s="35" cm="1">
        <f t="array" aca="1" ref="M174" ca="1">IF(ROUND(ROUND(L174,2)-L174,4)=0,_xlfn.XLOOKUP(L174,INDIRECT($A$4&amp;"!$G$32:$G$132"),INDIRECT($A$4&amp;"!$A$32:$A$132"),0,1,1),IF(L174&lt;0,0,(ROUNDUP(L174,2)-L174)*100*_xlfn.XLOOKUP(L174,INDIRECT($A$4&amp;"!$G$32:$G$132"),INDIRECT($A$4&amp;"!$A$32:$A$132"),0,-1,-1)+(L174-ROUNDDOWN(L174,2))*100*_xlfn.XLOOKUP(L174,INDIRECT($A$4&amp;"!$G$32:$G$132"),INDIRECT($A$4&amp;"!$A$32:$A$132"),0,1,1)))</f>
        <v>0.18760234785160917</v>
      </c>
      <c r="N174" s="67">
        <f t="shared" ca="1" si="18"/>
        <v>20.217903698430739</v>
      </c>
    </row>
    <row r="175" spans="1:14" x14ac:dyDescent="0.35">
      <c r="A175" s="32">
        <f t="shared" si="19"/>
        <v>46833</v>
      </c>
      <c r="B175" s="65" cm="1">
        <f t="array" aca="1" ref="B175" ca="1">_xlfn.XLOOKUP(A175,INDIRECT($A$5&amp;"!$AJ$41:$AJ$406"),INDIRECT($A$5&amp;"!$An$41:$An$406"))*SUM($F$3:$I$3)</f>
        <v>0</v>
      </c>
      <c r="C175" s="65" cm="1">
        <f t="array" aca="1" ref="C175" ca="1">_xlfn.XLOOKUP(A175,INDIRECT($A$5&amp;"!$AJ$41:$AJ$406"),INDIRECT($A$5&amp;"!$Ak$41:$Ak$406"))*SUM($F$3:$I$3)</f>
        <v>0</v>
      </c>
      <c r="D175" s="65" cm="1">
        <f t="array" aca="1" ref="D175" ca="1">_xlfn.XLOOKUP(A175,INDIRECT($A$5&amp;"!$AJ$41:$AJ$406"),INDIRECT($A$5&amp;"!$AO$41:$AO$406"))*SUM($F$3:$I$3)</f>
        <v>45</v>
      </c>
      <c r="E175" s="34" cm="1">
        <f t="array" ref="E175">SUMPRODUCT(('PT Storengy'!$B$8:$I$372)*('PT Storengy'!$A$8:$A$372=$A175)*('PT Storengy'!$A$5:$H$5=$A$6)*('PT Storengy'!$B$7:$I$7=$A$7))</f>
        <v>0</v>
      </c>
      <c r="F175" s="36">
        <f t="shared" ca="1" si="15"/>
        <v>0.35169819384151385</v>
      </c>
      <c r="G175" s="51">
        <f t="shared" ca="1" si="20"/>
        <v>1.0359804246868099E-2</v>
      </c>
      <c r="H175" s="35" cm="1">
        <f t="array" aca="1" ref="H175" ca="1">IF(ROUND(ROUND(G175,2)-G175,4)=0,_xlfn.XLOOKUP(G175,INDIRECT($A$4&amp;"!$G$32:$G$132"),INDIRECT($A$4&amp;"!$A$32:$A$132"),0,1,1),IF(G175&lt;0,0,(ROUNDUP(G175,2)-G175)*100*_xlfn.XLOOKUP(G175,INDIRECT($A$4&amp;"!$G$32:$G$132"),INDIRECT($A$4&amp;"!$A$32:$A$132"),0,-1,-1)+(G175-ROUNDDOWN(G175,2))*100*_xlfn.XLOOKUP(G175,INDIRECT($A$4&amp;"!$G$32:$G$132"),INDIRECT($A$4&amp;"!$A$32:$A$132"),0,1,1)))</f>
        <v>0.19383814558627385</v>
      </c>
      <c r="I175" s="84">
        <f t="shared" ca="1" si="16"/>
        <v>114.49299726755062</v>
      </c>
      <c r="K175" s="36">
        <f ca="1">K174-N175/1000</f>
        <v>0</v>
      </c>
      <c r="L175" s="51">
        <f t="shared" ca="1" si="17"/>
        <v>0</v>
      </c>
      <c r="M175" s="35" cm="1">
        <f t="array" aca="1" ref="M175" ca="1">IF(ROUND(ROUND(L175,2)-L175,4)=0,_xlfn.XLOOKUP(L175,INDIRECT($A$4&amp;"!$G$32:$G$132"),INDIRECT($A$4&amp;"!$A$32:$A$132"),0,1,1),IF(L175&lt;0,0,(ROUNDUP(L175,2)-L175)*100*_xlfn.XLOOKUP(L175,INDIRECT($A$4&amp;"!$G$32:$G$132"),INDIRECT($A$4&amp;"!$A$32:$A$132"),0,-1,-1)+(L175-ROUNDDOWN(L175,2))*100*_xlfn.XLOOKUP(L175,INDIRECT($A$4&amp;"!$G$32:$G$132"),INDIRECT($A$4&amp;"!$A$32:$A$132"),0,1,1)))</f>
        <v>0.18731965209013354</v>
      </c>
      <c r="N175" s="67">
        <f t="shared" ca="1" si="18"/>
        <v>0</v>
      </c>
    </row>
    <row r="176" spans="1:14" x14ac:dyDescent="0.35">
      <c r="A176" s="32">
        <f t="shared" si="19"/>
        <v>46834</v>
      </c>
      <c r="B176" s="65" cm="1">
        <f t="array" aca="1" ref="B176" ca="1">_xlfn.XLOOKUP(A176,INDIRECT($A$5&amp;"!$AJ$41:$AJ$406"),INDIRECT($A$5&amp;"!$An$41:$An$406"))*SUM($F$3:$I$3)</f>
        <v>0</v>
      </c>
      <c r="C176" s="65" cm="1">
        <f t="array" aca="1" ref="C176" ca="1">_xlfn.XLOOKUP(A176,INDIRECT($A$5&amp;"!$AJ$41:$AJ$406"),INDIRECT($A$5&amp;"!$Ak$41:$Ak$406"))*SUM($F$3:$I$3)</f>
        <v>0</v>
      </c>
      <c r="D176" s="65" cm="1">
        <f t="array" aca="1" ref="D176" ca="1">_xlfn.XLOOKUP(A176,INDIRECT($A$5&amp;"!$AJ$41:$AJ$406"),INDIRECT($A$5&amp;"!$AO$41:$AO$406"))*SUM($F$3:$I$3)</f>
        <v>45</v>
      </c>
      <c r="E176" s="34" cm="1">
        <f t="array" ref="E176">SUMPRODUCT(('PT Storengy'!$B$8:$I$372)*('PT Storengy'!$A$8:$A$372=$A176)*('PT Storengy'!$A$5:$H$5=$A$6)*('PT Storengy'!$B$7:$I$7=$A$7))</f>
        <v>0</v>
      </c>
      <c r="F176" s="36">
        <f t="shared" ca="1" si="15"/>
        <v>0.2381507841917922</v>
      </c>
      <c r="G176" s="51">
        <f t="shared" ca="1" si="20"/>
        <v>7.8155154187003074E-3</v>
      </c>
      <c r="H176" s="35" cm="1">
        <f t="array" aca="1" ref="H176" ca="1">IF(ROUND(ROUND(G176,2)-G176,4)=0,_xlfn.XLOOKUP(G176,INDIRECT($A$4&amp;"!$G$32:$G$132"),INDIRECT($A$4&amp;"!$A$32:$A$132"),0,1,1),IF(G176&lt;0,0,(ROUNDUP(G176,2)-G176)*100*_xlfn.XLOOKUP(G176,INDIRECT($A$4&amp;"!$G$32:$G$132"),INDIRECT($A$4&amp;"!$A$32:$A$132"),0,-1,-1)+(G176-ROUNDDOWN(G176,2))*100*_xlfn.XLOOKUP(G176,INDIRECT($A$4&amp;"!$G$32:$G$132"),INDIRECT($A$4&amp;"!$A$32:$A$132"),0,1,1)))</f>
        <v>0.19223725335090869</v>
      </c>
      <c r="I176" s="84">
        <f t="shared" ca="1" si="16"/>
        <v>113.54740964972167</v>
      </c>
      <c r="K176" s="36">
        <f t="shared" ca="1" si="14"/>
        <v>0</v>
      </c>
      <c r="L176" s="51">
        <f t="shared" ca="1" si="17"/>
        <v>0</v>
      </c>
      <c r="M176" s="35" cm="1">
        <f t="array" aca="1" ref="M176" ca="1">IF(ROUND(ROUND(L176,2)-L176,4)=0,_xlfn.XLOOKUP(L176,INDIRECT($A$4&amp;"!$G$32:$G$132"),INDIRECT($A$4&amp;"!$A$32:$A$132"),0,1,1),IF(L176&lt;0,0,(ROUNDUP(L176,2)-L176)*100*_xlfn.XLOOKUP(L176,INDIRECT($A$4&amp;"!$G$32:$G$132"),INDIRECT($A$4&amp;"!$A$32:$A$132"),0,-1,-1)+(L176-ROUNDDOWN(L176,2))*100*_xlfn.XLOOKUP(L176,INDIRECT($A$4&amp;"!$G$32:$G$132"),INDIRECT($A$4&amp;"!$A$32:$A$132"),0,1,1)))</f>
        <v>0.18731965209013354</v>
      </c>
      <c r="N176" s="67">
        <f t="shared" ca="1" si="18"/>
        <v>0</v>
      </c>
    </row>
    <row r="177" spans="1:14" x14ac:dyDescent="0.35">
      <c r="A177" s="32">
        <f t="shared" si="19"/>
        <v>46835</v>
      </c>
      <c r="B177" s="65" cm="1">
        <f t="array" aca="1" ref="B177" ca="1">_xlfn.XLOOKUP(A177,INDIRECT($A$5&amp;"!$AJ$41:$AJ$406"),INDIRECT($A$5&amp;"!$An$41:$An$406"))*SUM($F$3:$I$3)</f>
        <v>0</v>
      </c>
      <c r="C177" s="65" cm="1">
        <f t="array" aca="1" ref="C177" ca="1">_xlfn.XLOOKUP(A177,INDIRECT($A$5&amp;"!$AJ$41:$AJ$406"),INDIRECT($A$5&amp;"!$Ak$41:$Ak$406"))*SUM($F$3:$I$3)</f>
        <v>0</v>
      </c>
      <c r="D177" s="65" cm="1">
        <f t="array" aca="1" ref="D177" ca="1">_xlfn.XLOOKUP(A177,INDIRECT($A$5&amp;"!$AJ$41:$AJ$406"),INDIRECT($A$5&amp;"!$AO$41:$AO$406"))*SUM($F$3:$I$3)</f>
        <v>45</v>
      </c>
      <c r="E177" s="34" cm="1">
        <f t="array" ref="E177">SUMPRODUCT(('PT Storengy'!$B$8:$I$372)*('PT Storengy'!$A$8:$A$372=$A177)*('PT Storengy'!$A$5:$H$5=$A$6)*('PT Storengy'!$B$7:$I$7=$A$7))</f>
        <v>0</v>
      </c>
      <c r="F177" s="36">
        <f t="shared" ca="1" si="15"/>
        <v>0.12554115263473783</v>
      </c>
      <c r="G177" s="51">
        <f t="shared" ca="1" si="20"/>
        <v>5.2922396487064937E-3</v>
      </c>
      <c r="H177" s="35" cm="1">
        <f t="array" aca="1" ref="H177" ca="1">IF(ROUND(ROUND(G177,2)-G177,4)=0,_xlfn.XLOOKUP(G177,INDIRECT($A$4&amp;"!$G$32:$G$132"),INDIRECT($A$4&amp;"!$A$32:$A$132"),0,1,1),IF(G177&lt;0,0,(ROUNDUP(G177,2)-G177)*100*_xlfn.XLOOKUP(G177,INDIRECT($A$4&amp;"!$G$32:$G$132"),INDIRECT($A$4&amp;"!$A$32:$A$132"),0,-1,-1)+(G177-ROUNDDOWN(G177,2))*100*_xlfn.XLOOKUP(G177,INDIRECT($A$4&amp;"!$G$32:$G$132"),INDIRECT($A$4&amp;"!$A$32:$A$132"),0,1,1)))</f>
        <v>0.19064958274403931</v>
      </c>
      <c r="I177" s="84">
        <f t="shared" ca="1" si="16"/>
        <v>112.60963155705436</v>
      </c>
      <c r="K177" s="36">
        <f t="shared" ca="1" si="14"/>
        <v>0</v>
      </c>
      <c r="L177" s="51">
        <f t="shared" ca="1" si="17"/>
        <v>0</v>
      </c>
      <c r="M177" s="35" cm="1">
        <f t="array" aca="1" ref="M177" ca="1">IF(ROUND(ROUND(L177,2)-L177,4)=0,_xlfn.XLOOKUP(L177,INDIRECT($A$4&amp;"!$G$32:$G$132"),INDIRECT($A$4&amp;"!$A$32:$A$132"),0,1,1),IF(L177&lt;0,0,(ROUNDUP(L177,2)-L177)*100*_xlfn.XLOOKUP(L177,INDIRECT($A$4&amp;"!$G$32:$G$132"),INDIRECT($A$4&amp;"!$A$32:$A$132"),0,-1,-1)+(L177-ROUNDDOWN(L177,2))*100*_xlfn.XLOOKUP(L177,INDIRECT($A$4&amp;"!$G$32:$G$132"),INDIRECT($A$4&amp;"!$A$32:$A$132"),0,1,1)))</f>
        <v>0.18731965209013354</v>
      </c>
      <c r="N177" s="67">
        <f t="shared" ca="1" si="18"/>
        <v>0</v>
      </c>
    </row>
    <row r="178" spans="1:14" x14ac:dyDescent="0.35">
      <c r="A178" s="32">
        <f t="shared" si="19"/>
        <v>46836</v>
      </c>
      <c r="B178" s="65" cm="1">
        <f t="array" aca="1" ref="B178" ca="1">_xlfn.XLOOKUP(A178,INDIRECT($A$5&amp;"!$AJ$41:$AJ$406"),INDIRECT($A$5&amp;"!$An$41:$An$406"))*SUM($F$3:$I$3)</f>
        <v>0</v>
      </c>
      <c r="C178" s="65" cm="1">
        <f t="array" aca="1" ref="C178" ca="1">_xlfn.XLOOKUP(A178,INDIRECT($A$5&amp;"!$AJ$41:$AJ$406"),INDIRECT($A$5&amp;"!$Ak$41:$Ak$406"))*SUM($F$3:$I$3)</f>
        <v>0</v>
      </c>
      <c r="D178" s="65" cm="1">
        <f t="array" aca="1" ref="D178" ca="1">_xlfn.XLOOKUP(A178,INDIRECT($A$5&amp;"!$AJ$41:$AJ$406"),INDIRECT($A$5&amp;"!$AO$41:$AO$406"))*SUM($F$3:$I$3)</f>
        <v>45</v>
      </c>
      <c r="E178" s="34" cm="1">
        <f t="array" ref="E178">SUMPRODUCT(('PT Storengy'!$B$8:$I$372)*('PT Storengy'!$A$8:$A$372=$A178)*('PT Storengy'!$A$5:$H$5=$A$6)*('PT Storengy'!$B$7:$I$7=$A$7))</f>
        <v>0</v>
      </c>
      <c r="F178" s="36">
        <f t="shared" ca="1" si="15"/>
        <v>1.3861554143372215E-2</v>
      </c>
      <c r="G178" s="51">
        <f t="shared" ca="1" si="20"/>
        <v>2.7898033918830629E-3</v>
      </c>
      <c r="H178" s="35" cm="1">
        <f t="array" aca="1" ref="H178" ca="1">IF(ROUND(ROUND(G178,2)-G178,4)=0,_xlfn.XLOOKUP(G178,INDIRECT($A$4&amp;"!$G$32:$G$132"),INDIRECT($A$4&amp;"!$A$32:$A$132"),0,1,1),IF(G178&lt;0,0,(ROUNDUP(G178,2)-G178)*100*_xlfn.XLOOKUP(G178,INDIRECT($A$4&amp;"!$G$32:$G$132"),INDIRECT($A$4&amp;"!$A$32:$A$132"),0,-1,-1)+(G178-ROUNDDOWN(G178,2))*100*_xlfn.XLOOKUP(G178,INDIRECT($A$4&amp;"!$G$32:$G$132"),INDIRECT($A$4&amp;"!$A$32:$A$132"),0,1,1)))</f>
        <v>0.18907502456939615</v>
      </c>
      <c r="I178" s="84">
        <f t="shared" ca="1" si="16"/>
        <v>111.67959849136562</v>
      </c>
      <c r="K178" s="36">
        <f t="shared" ca="1" si="14"/>
        <v>0</v>
      </c>
      <c r="L178" s="51">
        <f t="shared" ca="1" si="17"/>
        <v>0</v>
      </c>
      <c r="M178" s="35" cm="1">
        <f t="array" aca="1" ref="M178" ca="1">IF(ROUND(ROUND(L178,2)-L178,4)=0,_xlfn.XLOOKUP(L178,INDIRECT($A$4&amp;"!$G$32:$G$132"),INDIRECT($A$4&amp;"!$A$32:$A$132"),0,1,1),IF(L178&lt;0,0,(ROUNDUP(L178,2)-L178)*100*_xlfn.XLOOKUP(L178,INDIRECT($A$4&amp;"!$G$32:$G$132"),INDIRECT($A$4&amp;"!$A$32:$A$132"),0,-1,-1)+(L178-ROUNDDOWN(L178,2))*100*_xlfn.XLOOKUP(L178,INDIRECT($A$4&amp;"!$G$32:$G$132"),INDIRECT($A$4&amp;"!$A$32:$A$132"),0,1,1)))</f>
        <v>0.18731965209013354</v>
      </c>
      <c r="N178" s="67">
        <f t="shared" ca="1" si="18"/>
        <v>0</v>
      </c>
    </row>
    <row r="179" spans="1:14" x14ac:dyDescent="0.35">
      <c r="A179" s="32">
        <f t="shared" si="19"/>
        <v>46837</v>
      </c>
      <c r="B179" s="65" cm="1">
        <f t="array" aca="1" ref="B179" ca="1">_xlfn.XLOOKUP(A179,INDIRECT($A$5&amp;"!$AJ$41:$AJ$406"),INDIRECT($A$5&amp;"!$An$41:$An$406"))*SUM($F$3:$I$3)</f>
        <v>0</v>
      </c>
      <c r="C179" s="65" cm="1">
        <f t="array" aca="1" ref="C179" ca="1">_xlfn.XLOOKUP(A179,INDIRECT($A$5&amp;"!$AJ$41:$AJ$406"),INDIRECT($A$5&amp;"!$Ak$41:$Ak$406"))*SUM($F$3:$I$3)</f>
        <v>0</v>
      </c>
      <c r="D179" s="65" cm="1">
        <f t="array" aca="1" ref="D179" ca="1">_xlfn.XLOOKUP(A179,INDIRECT($A$5&amp;"!$AJ$41:$AJ$406"),INDIRECT($A$5&amp;"!$AO$41:$AO$406"))*SUM($F$3:$I$3)</f>
        <v>45</v>
      </c>
      <c r="E179" s="34" cm="1">
        <f t="array" ref="E179">SUMPRODUCT(('PT Storengy'!$B$8:$I$372)*('PT Storengy'!$A$8:$A$372=$A179)*('PT Storengy'!$A$5:$H$5=$A$6)*('PT Storengy'!$B$7:$I$7=$A$7))</f>
        <v>0</v>
      </c>
      <c r="F179" s="36">
        <f t="shared" ca="1" si="15"/>
        <v>0</v>
      </c>
      <c r="G179" s="51">
        <f t="shared" ca="1" si="20"/>
        <v>3.0803453651938258E-4</v>
      </c>
      <c r="H179" s="35" cm="1">
        <f t="array" aca="1" ref="H179" ca="1">IF(ROUND(ROUND(G179,2)-G179,4)=0,_xlfn.XLOOKUP(G179,INDIRECT($A$4&amp;"!$G$32:$G$132"),INDIRECT($A$4&amp;"!$A$32:$A$132"),0,1,1),IF(G179&lt;0,0,(ROUNDUP(G179,2)-G179)*100*_xlfn.XLOOKUP(G179,INDIRECT($A$4&amp;"!$G$32:$G$132"),INDIRECT($A$4&amp;"!$A$32:$A$132"),0,-1,-1)+(G179-ROUNDDOWN(G179,2))*100*_xlfn.XLOOKUP(G179,INDIRECT($A$4&amp;"!$G$32:$G$132"),INDIRECT($A$4&amp;"!$A$32:$A$132"),0,1,1)))</f>
        <v>0.18751347053255202</v>
      </c>
      <c r="I179" s="84">
        <f t="shared" ca="1" si="16"/>
        <v>13.861554143372215</v>
      </c>
      <c r="K179" s="36">
        <f t="shared" ca="1" si="14"/>
        <v>0</v>
      </c>
      <c r="L179" s="51">
        <f t="shared" ca="1" si="17"/>
        <v>0</v>
      </c>
      <c r="M179" s="35" cm="1">
        <f t="array" aca="1" ref="M179" ca="1">IF(ROUND(ROUND(L179,2)-L179,4)=0,_xlfn.XLOOKUP(L179,INDIRECT($A$4&amp;"!$G$32:$G$132"),INDIRECT($A$4&amp;"!$A$32:$A$132"),0,1,1),IF(L179&lt;0,0,(ROUNDUP(L179,2)-L179)*100*_xlfn.XLOOKUP(L179,INDIRECT($A$4&amp;"!$G$32:$G$132"),INDIRECT($A$4&amp;"!$A$32:$A$132"),0,-1,-1)+(L179-ROUNDDOWN(L179,2))*100*_xlfn.XLOOKUP(L179,INDIRECT($A$4&amp;"!$G$32:$G$132"),INDIRECT($A$4&amp;"!$A$32:$A$132"),0,1,1)))</f>
        <v>0.18731965209013354</v>
      </c>
      <c r="N179" s="67">
        <f t="shared" ca="1" si="18"/>
        <v>0</v>
      </c>
    </row>
    <row r="180" spans="1:14" x14ac:dyDescent="0.35">
      <c r="A180" s="32">
        <f t="shared" si="19"/>
        <v>46838</v>
      </c>
      <c r="B180" s="65" cm="1">
        <f t="array" aca="1" ref="B180" ca="1">_xlfn.XLOOKUP(A180,INDIRECT($A$5&amp;"!$AJ$41:$AJ$406"),INDIRECT($A$5&amp;"!$An$41:$An$406"))*SUM($F$3:$I$3)</f>
        <v>0</v>
      </c>
      <c r="C180" s="65" cm="1">
        <f t="array" aca="1" ref="C180" ca="1">_xlfn.XLOOKUP(A180,INDIRECT($A$5&amp;"!$AJ$41:$AJ$406"),INDIRECT($A$5&amp;"!$Ak$41:$Ak$406"))*SUM($F$3:$I$3)</f>
        <v>0</v>
      </c>
      <c r="D180" s="65" cm="1">
        <f t="array" aca="1" ref="D180" ca="1">_xlfn.XLOOKUP(A180,INDIRECT($A$5&amp;"!$AJ$41:$AJ$406"),INDIRECT($A$5&amp;"!$AO$41:$AO$406"))*SUM($F$3:$I$3)</f>
        <v>45</v>
      </c>
      <c r="E180" s="34" cm="1">
        <f t="array" ref="E180">SUMPRODUCT(('PT Storengy'!$B$8:$I$372)*('PT Storengy'!$A$8:$A$372=$A180)*('PT Storengy'!$A$5:$H$5=$A$6)*('PT Storengy'!$B$7:$I$7=$A$7))</f>
        <v>0</v>
      </c>
      <c r="F180" s="36">
        <f t="shared" ca="1" si="15"/>
        <v>0</v>
      </c>
      <c r="G180" s="51">
        <f t="shared" ca="1" si="20"/>
        <v>0</v>
      </c>
      <c r="H180" s="35" cm="1">
        <f t="array" aca="1" ref="H180" ca="1">IF(ROUND(ROUND(G180,2)-G180,4)=0,_xlfn.XLOOKUP(G180,INDIRECT($A$4&amp;"!$G$32:$G$132"),INDIRECT($A$4&amp;"!$A$32:$A$132"),0,1,1),IF(G180&lt;0,0,(ROUNDUP(G180,2)-G180)*100*_xlfn.XLOOKUP(G180,INDIRECT($A$4&amp;"!$G$32:$G$132"),INDIRECT($A$4&amp;"!$A$32:$A$132"),0,-1,-1)+(G180-ROUNDDOWN(G180,2))*100*_xlfn.XLOOKUP(G180,INDIRECT($A$4&amp;"!$G$32:$G$132"),INDIRECT($A$4&amp;"!$A$32:$A$132"),0,1,1)))</f>
        <v>0.18731965209013354</v>
      </c>
      <c r="I180" s="84">
        <f t="shared" ca="1" si="16"/>
        <v>0</v>
      </c>
      <c r="K180" s="36">
        <f t="shared" ca="1" si="14"/>
        <v>0</v>
      </c>
      <c r="L180" s="51">
        <f t="shared" ca="1" si="17"/>
        <v>0</v>
      </c>
      <c r="M180" s="35" cm="1">
        <f t="array" aca="1" ref="M180" ca="1">IF(ROUND(ROUND(L180,2)-L180,4)=0,_xlfn.XLOOKUP(L180,INDIRECT($A$4&amp;"!$G$32:$G$132"),INDIRECT($A$4&amp;"!$A$32:$A$132"),0,1,1),IF(L180&lt;0,0,(ROUNDUP(L180,2)-L180)*100*_xlfn.XLOOKUP(L180,INDIRECT($A$4&amp;"!$G$32:$G$132"),INDIRECT($A$4&amp;"!$A$32:$A$132"),0,-1,-1)+(L180-ROUNDDOWN(L180,2))*100*_xlfn.XLOOKUP(L180,INDIRECT($A$4&amp;"!$G$32:$G$132"),INDIRECT($A$4&amp;"!$A$32:$A$132"),0,1,1)))</f>
        <v>0.18731965209013354</v>
      </c>
      <c r="N180" s="67">
        <f t="shared" ca="1" si="18"/>
        <v>0</v>
      </c>
    </row>
    <row r="181" spans="1:14" x14ac:dyDescent="0.35">
      <c r="A181" s="32">
        <f t="shared" si="19"/>
        <v>46839</v>
      </c>
      <c r="B181" s="65" cm="1">
        <f t="array" aca="1" ref="B181" ca="1">_xlfn.XLOOKUP(A181,INDIRECT($A$5&amp;"!$AJ$41:$AJ$406"),INDIRECT($A$5&amp;"!$An$41:$An$406"))*SUM($F$3:$I$3)</f>
        <v>0</v>
      </c>
      <c r="C181" s="65" cm="1">
        <f t="array" aca="1" ref="C181" ca="1">_xlfn.XLOOKUP(A181,INDIRECT($A$5&amp;"!$AJ$41:$AJ$406"),INDIRECT($A$5&amp;"!$Ak$41:$Ak$406"))*SUM($F$3:$I$3)</f>
        <v>0</v>
      </c>
      <c r="D181" s="65" cm="1">
        <f t="array" aca="1" ref="D181" ca="1">_xlfn.XLOOKUP(A181,INDIRECT($A$5&amp;"!$AJ$41:$AJ$406"),INDIRECT($A$5&amp;"!$AO$41:$AO$406"))*SUM($F$3:$I$3)</f>
        <v>45</v>
      </c>
      <c r="E181" s="34" cm="1">
        <f t="array" ref="E181">SUMPRODUCT(('PT Storengy'!$B$8:$I$372)*('PT Storengy'!$A$8:$A$372=$A181)*('PT Storengy'!$A$5:$H$5=$A$6)*('PT Storengy'!$B$7:$I$7=$A$7))</f>
        <v>0</v>
      </c>
      <c r="F181" s="36">
        <f t="shared" ca="1" si="15"/>
        <v>0</v>
      </c>
      <c r="G181" s="51">
        <f t="shared" ca="1" si="20"/>
        <v>0</v>
      </c>
      <c r="H181" s="35" cm="1">
        <f t="array" aca="1" ref="H181" ca="1">IF(ROUND(ROUND(G181,2)-G181,4)=0,_xlfn.XLOOKUP(G181,INDIRECT($A$4&amp;"!$G$32:$G$132"),INDIRECT($A$4&amp;"!$A$32:$A$132"),0,1,1),IF(G181&lt;0,0,(ROUNDUP(G181,2)-G181)*100*_xlfn.XLOOKUP(G181,INDIRECT($A$4&amp;"!$G$32:$G$132"),INDIRECT($A$4&amp;"!$A$32:$A$132"),0,-1,-1)+(G181-ROUNDDOWN(G181,2))*100*_xlfn.XLOOKUP(G181,INDIRECT($A$4&amp;"!$G$32:$G$132"),INDIRECT($A$4&amp;"!$A$32:$A$132"),0,1,1)))</f>
        <v>0.18731965209013354</v>
      </c>
      <c r="I181" s="84">
        <f t="shared" ca="1" si="16"/>
        <v>0</v>
      </c>
      <c r="K181" s="36">
        <f t="shared" ca="1" si="14"/>
        <v>0</v>
      </c>
      <c r="L181" s="51">
        <f t="shared" ca="1" si="17"/>
        <v>0</v>
      </c>
      <c r="M181" s="35" cm="1">
        <f t="array" aca="1" ref="M181" ca="1">IF(ROUND(ROUND(L181,2)-L181,4)=0,_xlfn.XLOOKUP(L181,INDIRECT($A$4&amp;"!$G$32:$G$132"),INDIRECT($A$4&amp;"!$A$32:$A$132"),0,1,1),IF(L181&lt;0,0,(ROUNDUP(L181,2)-L181)*100*_xlfn.XLOOKUP(L181,INDIRECT($A$4&amp;"!$G$32:$G$132"),INDIRECT($A$4&amp;"!$A$32:$A$132"),0,-1,-1)+(L181-ROUNDDOWN(L181,2))*100*_xlfn.XLOOKUP(L181,INDIRECT($A$4&amp;"!$G$32:$G$132"),INDIRECT($A$4&amp;"!$A$32:$A$132"),0,1,1)))</f>
        <v>0.18731965209013354</v>
      </c>
      <c r="N181" s="67">
        <f t="shared" ca="1" si="18"/>
        <v>0</v>
      </c>
    </row>
    <row r="182" spans="1:14" x14ac:dyDescent="0.35">
      <c r="A182" s="32">
        <f t="shared" si="19"/>
        <v>46840</v>
      </c>
      <c r="B182" s="65" cm="1">
        <f t="array" aca="1" ref="B182" ca="1">_xlfn.XLOOKUP(A182,INDIRECT($A$5&amp;"!$AJ$41:$AJ$406"),INDIRECT($A$5&amp;"!$An$41:$An$406"))*SUM($F$3:$I$3)</f>
        <v>0</v>
      </c>
      <c r="C182" s="65" cm="1">
        <f t="array" aca="1" ref="C182" ca="1">_xlfn.XLOOKUP(A182,INDIRECT($A$5&amp;"!$AJ$41:$AJ$406"),INDIRECT($A$5&amp;"!$Ak$41:$Ak$406"))*SUM($F$3:$I$3)</f>
        <v>0</v>
      </c>
      <c r="D182" s="65" cm="1">
        <f t="array" aca="1" ref="D182" ca="1">_xlfn.XLOOKUP(A182,INDIRECT($A$5&amp;"!$AJ$41:$AJ$406"),INDIRECT($A$5&amp;"!$AO$41:$AO$406"))*SUM($F$3:$I$3)</f>
        <v>45</v>
      </c>
      <c r="E182" s="34" cm="1">
        <f t="array" ref="E182">SUMPRODUCT(('PT Storengy'!$B$8:$I$372)*('PT Storengy'!$A$8:$A$372=$A182)*('PT Storengy'!$A$5:$H$5=$A$6)*('PT Storengy'!$B$7:$I$7=$A$7))</f>
        <v>0</v>
      </c>
      <c r="F182" s="36">
        <f t="shared" ca="1" si="15"/>
        <v>0</v>
      </c>
      <c r="G182" s="51">
        <f t="shared" ca="1" si="20"/>
        <v>0</v>
      </c>
      <c r="H182" s="35" cm="1">
        <f t="array" aca="1" ref="H182" ca="1">IF(ROUND(ROUND(G182,2)-G182,4)=0,_xlfn.XLOOKUP(G182,INDIRECT($A$4&amp;"!$G$32:$G$132"),INDIRECT($A$4&amp;"!$A$32:$A$132"),0,1,1),IF(G182&lt;0,0,(ROUNDUP(G182,2)-G182)*100*_xlfn.XLOOKUP(G182,INDIRECT($A$4&amp;"!$G$32:$G$132"),INDIRECT($A$4&amp;"!$A$32:$A$132"),0,-1,-1)+(G182-ROUNDDOWN(G182,2))*100*_xlfn.XLOOKUP(G182,INDIRECT($A$4&amp;"!$G$32:$G$132"),INDIRECT($A$4&amp;"!$A$32:$A$132"),0,1,1)))</f>
        <v>0.18731965209013354</v>
      </c>
      <c r="I182" s="84">
        <f t="shared" ca="1" si="16"/>
        <v>0</v>
      </c>
      <c r="K182" s="36">
        <f t="shared" ca="1" si="14"/>
        <v>0</v>
      </c>
      <c r="L182" s="51">
        <f t="shared" ca="1" si="17"/>
        <v>0</v>
      </c>
      <c r="M182" s="35" cm="1">
        <f t="array" aca="1" ref="M182" ca="1">IF(ROUND(ROUND(L182,2)-L182,4)=0,_xlfn.XLOOKUP(L182,INDIRECT($A$4&amp;"!$G$32:$G$132"),INDIRECT($A$4&amp;"!$A$32:$A$132"),0,1,1),IF(L182&lt;0,0,(ROUNDUP(L182,2)-L182)*100*_xlfn.XLOOKUP(L182,INDIRECT($A$4&amp;"!$G$32:$G$132"),INDIRECT($A$4&amp;"!$A$32:$A$132"),0,-1,-1)+(L182-ROUNDDOWN(L182,2))*100*_xlfn.XLOOKUP(L182,INDIRECT($A$4&amp;"!$G$32:$G$132"),INDIRECT($A$4&amp;"!$A$32:$A$132"),0,1,1)))</f>
        <v>0.18731965209013354</v>
      </c>
      <c r="N182" s="67">
        <f t="shared" ca="1" si="18"/>
        <v>0</v>
      </c>
    </row>
    <row r="183" spans="1:14" x14ac:dyDescent="0.35">
      <c r="A183" s="32">
        <f t="shared" si="19"/>
        <v>46841</v>
      </c>
      <c r="B183" s="65" cm="1">
        <f t="array" aca="1" ref="B183" ca="1">_xlfn.XLOOKUP(A183,INDIRECT($A$5&amp;"!$AJ$41:$AJ$406"),INDIRECT($A$5&amp;"!$An$41:$An$406"))*SUM($F$3:$I$3)</f>
        <v>0</v>
      </c>
      <c r="C183" s="65" cm="1">
        <f t="array" aca="1" ref="C183" ca="1">_xlfn.XLOOKUP(A183,INDIRECT($A$5&amp;"!$AJ$41:$AJ$406"),INDIRECT($A$5&amp;"!$Ak$41:$Ak$406"))*SUM($F$3:$I$3)</f>
        <v>0</v>
      </c>
      <c r="D183" s="65" cm="1">
        <f t="array" aca="1" ref="D183" ca="1">_xlfn.XLOOKUP(A183,INDIRECT($A$5&amp;"!$AJ$41:$AJ$406"),INDIRECT($A$5&amp;"!$AO$41:$AO$406"))*SUM($F$3:$I$3)</f>
        <v>45</v>
      </c>
      <c r="E183" s="34" cm="1">
        <f t="array" ref="E183">SUMPRODUCT(('PT Storengy'!$B$8:$I$372)*('PT Storengy'!$A$8:$A$372=$A183)*('PT Storengy'!$A$5:$H$5=$A$6)*('PT Storengy'!$B$7:$I$7=$A$7))</f>
        <v>0</v>
      </c>
      <c r="F183" s="36">
        <f t="shared" ca="1" si="15"/>
        <v>0</v>
      </c>
      <c r="G183" s="51">
        <f t="shared" ca="1" si="20"/>
        <v>0</v>
      </c>
      <c r="H183" s="35" cm="1">
        <f t="array" aca="1" ref="H183" ca="1">IF(ROUND(ROUND(G183,2)-G183,4)=0,_xlfn.XLOOKUP(G183,INDIRECT($A$4&amp;"!$G$32:$G$132"),INDIRECT($A$4&amp;"!$A$32:$A$132"),0,1,1),IF(G183&lt;0,0,(ROUNDUP(G183,2)-G183)*100*_xlfn.XLOOKUP(G183,INDIRECT($A$4&amp;"!$G$32:$G$132"),INDIRECT($A$4&amp;"!$A$32:$A$132"),0,-1,-1)+(G183-ROUNDDOWN(G183,2))*100*_xlfn.XLOOKUP(G183,INDIRECT($A$4&amp;"!$G$32:$G$132"),INDIRECT($A$4&amp;"!$A$32:$A$132"),0,1,1)))</f>
        <v>0.18731965209013354</v>
      </c>
      <c r="I183" s="84">
        <f t="shared" ca="1" si="16"/>
        <v>0</v>
      </c>
      <c r="K183" s="36">
        <f t="shared" ca="1" si="14"/>
        <v>0</v>
      </c>
      <c r="L183" s="51">
        <f t="shared" ca="1" si="17"/>
        <v>0</v>
      </c>
      <c r="M183" s="35" cm="1">
        <f t="array" aca="1" ref="M183" ca="1">IF(ROUND(ROUND(L183,2)-L183,4)=0,_xlfn.XLOOKUP(L183,INDIRECT($A$4&amp;"!$G$32:$G$132"),INDIRECT($A$4&amp;"!$A$32:$A$132"),0,1,1),IF(L183&lt;0,0,(ROUNDUP(L183,2)-L183)*100*_xlfn.XLOOKUP(L183,INDIRECT($A$4&amp;"!$G$32:$G$132"),INDIRECT($A$4&amp;"!$A$32:$A$132"),0,-1,-1)+(L183-ROUNDDOWN(L183,2))*100*_xlfn.XLOOKUP(L183,INDIRECT($A$4&amp;"!$G$32:$G$132"),INDIRECT($A$4&amp;"!$A$32:$A$132"),0,1,1)))</f>
        <v>0.18731965209013354</v>
      </c>
      <c r="N183" s="67">
        <f t="shared" ca="1" si="18"/>
        <v>0</v>
      </c>
    </row>
    <row r="184" spans="1:14" x14ac:dyDescent="0.35">
      <c r="A184" s="32">
        <f t="shared" si="19"/>
        <v>46842</v>
      </c>
      <c r="B184" s="65" cm="1">
        <f t="array" aca="1" ref="B184" ca="1">_xlfn.XLOOKUP(A184,INDIRECT($A$5&amp;"!$AJ$41:$AJ$406"),INDIRECT($A$5&amp;"!$An$41:$An$406"))*SUM($F$3:$I$3)</f>
        <v>0</v>
      </c>
      <c r="C184" s="65" cm="1">
        <f t="array" aca="1" ref="C184" ca="1">_xlfn.XLOOKUP(A184,INDIRECT($A$5&amp;"!$AJ$41:$AJ$406"),INDIRECT($A$5&amp;"!$Ak$41:$Ak$406"))*SUM($F$3:$I$3)</f>
        <v>0</v>
      </c>
      <c r="D184" s="65" cm="1">
        <f t="array" aca="1" ref="D184" ca="1">_xlfn.XLOOKUP(A184,INDIRECT($A$5&amp;"!$AJ$41:$AJ$406"),INDIRECT($A$5&amp;"!$AO$41:$AO$406"))*SUM($F$3:$I$3)</f>
        <v>45</v>
      </c>
      <c r="E184" s="34" cm="1">
        <f t="array" ref="E184">SUMPRODUCT(('PT Storengy'!$B$8:$I$372)*('PT Storengy'!$A$8:$A$372=$A184)*('PT Storengy'!$A$5:$H$5=$A$6)*('PT Storengy'!$B$7:$I$7=$A$7))</f>
        <v>0</v>
      </c>
      <c r="F184" s="36">
        <f t="shared" ca="1" si="15"/>
        <v>0</v>
      </c>
      <c r="G184" s="51">
        <f t="shared" ca="1" si="20"/>
        <v>0</v>
      </c>
      <c r="H184" s="35" cm="1">
        <f t="array" aca="1" ref="H184" ca="1">IF(ROUND(ROUND(G184,2)-G184,4)=0,_xlfn.XLOOKUP(G184,INDIRECT($A$4&amp;"!$G$32:$G$132"),INDIRECT($A$4&amp;"!$A$32:$A$132"),0,1,1),IF(G184&lt;0,0,(ROUNDUP(G184,2)-G184)*100*_xlfn.XLOOKUP(G184,INDIRECT($A$4&amp;"!$G$32:$G$132"),INDIRECT($A$4&amp;"!$A$32:$A$132"),0,-1,-1)+(G184-ROUNDDOWN(G184,2))*100*_xlfn.XLOOKUP(G184,INDIRECT($A$4&amp;"!$G$32:$G$132"),INDIRECT($A$4&amp;"!$A$32:$A$132"),0,1,1)))</f>
        <v>0.18731965209013354</v>
      </c>
      <c r="I184" s="84">
        <f t="shared" ca="1" si="16"/>
        <v>0</v>
      </c>
      <c r="K184" s="36">
        <f t="shared" ca="1" si="14"/>
        <v>0</v>
      </c>
      <c r="L184" s="51">
        <f t="shared" ca="1" si="17"/>
        <v>0</v>
      </c>
      <c r="M184" s="35" cm="1">
        <f t="array" aca="1" ref="M184" ca="1">IF(ROUND(ROUND(L184,2)-L184,4)=0,_xlfn.XLOOKUP(L184,INDIRECT($A$4&amp;"!$G$32:$G$132"),INDIRECT($A$4&amp;"!$A$32:$A$132"),0,1,1),IF(L184&lt;0,0,(ROUNDUP(L184,2)-L184)*100*_xlfn.XLOOKUP(L184,INDIRECT($A$4&amp;"!$G$32:$G$132"),INDIRECT($A$4&amp;"!$A$32:$A$132"),0,-1,-1)+(L184-ROUNDDOWN(L184,2))*100*_xlfn.XLOOKUP(L184,INDIRECT($A$4&amp;"!$G$32:$G$132"),INDIRECT($A$4&amp;"!$A$32:$A$132"),0,1,1)))</f>
        <v>0.18731965209013354</v>
      </c>
      <c r="N184" s="67">
        <f t="shared" ca="1" si="18"/>
        <v>0</v>
      </c>
    </row>
    <row r="185" spans="1:14" x14ac:dyDescent="0.35">
      <c r="A185" s="32">
        <f t="shared" si="19"/>
        <v>46843</v>
      </c>
      <c r="B185" s="65" cm="1">
        <f t="array" aca="1" ref="B185" ca="1">_xlfn.XLOOKUP(A185,INDIRECT($A$5&amp;"!$AJ$41:$AJ$406"),INDIRECT($A$5&amp;"!$An$41:$An$406"))*SUM($F$3:$I$3)</f>
        <v>0</v>
      </c>
      <c r="C185" s="65" cm="1">
        <f t="array" aca="1" ref="C185" ca="1">_xlfn.XLOOKUP(A185,INDIRECT($A$5&amp;"!$AJ$41:$AJ$406"),INDIRECT($A$5&amp;"!$Ak$41:$Ak$406"))*SUM($F$3:$I$3)</f>
        <v>0</v>
      </c>
      <c r="D185" s="65" cm="1">
        <f t="array" aca="1" ref="D185" ca="1">_xlfn.XLOOKUP(A185,INDIRECT($A$5&amp;"!$AJ$41:$AJ$406"),INDIRECT($A$5&amp;"!$AO$41:$AO$406"))*SUM($F$3:$I$3)</f>
        <v>15.749999999999998</v>
      </c>
      <c r="E185" s="34" cm="1">
        <f t="array" ref="E185">SUMPRODUCT(('PT Storengy'!$B$8:$I$372)*('PT Storengy'!$A$8:$A$372=$A185)*('PT Storengy'!$A$5:$H$5=$A$6)*('PT Storengy'!$B$7:$I$7=$A$7))</f>
        <v>0</v>
      </c>
      <c r="F185" s="36">
        <f t="shared" ca="1" si="15"/>
        <v>0</v>
      </c>
      <c r="G185" s="51">
        <f t="shared" ca="1" si="20"/>
        <v>0</v>
      </c>
      <c r="H185" s="35" cm="1">
        <f t="array" aca="1" ref="H185" ca="1">IF(ROUND(ROUND(G185,2)-G185,4)=0,_xlfn.XLOOKUP(G185,INDIRECT($A$4&amp;"!$G$32:$G$132"),INDIRECT($A$4&amp;"!$A$32:$A$132"),0,1,1),IF(G185&lt;0,0,(ROUNDUP(G185,2)-G185)*100*_xlfn.XLOOKUP(G185,INDIRECT($A$4&amp;"!$G$32:$G$132"),INDIRECT($A$4&amp;"!$A$32:$A$132"),0,-1,-1)+(G185-ROUNDDOWN(G185,2))*100*_xlfn.XLOOKUP(G185,INDIRECT($A$4&amp;"!$G$32:$G$132"),INDIRECT($A$4&amp;"!$A$32:$A$132"),0,1,1)))</f>
        <v>0.18731965209013354</v>
      </c>
      <c r="I185" s="84">
        <f t="shared" ca="1" si="16"/>
        <v>0</v>
      </c>
      <c r="K185" s="36">
        <f t="shared" ca="1" si="14"/>
        <v>0</v>
      </c>
      <c r="L185" s="51">
        <f t="shared" ca="1" si="17"/>
        <v>0</v>
      </c>
      <c r="M185" s="35" cm="1">
        <f t="array" aca="1" ref="M185" ca="1">IF(ROUND(ROUND(L185,2)-L185,4)=0,_xlfn.XLOOKUP(L185,INDIRECT($A$4&amp;"!$G$32:$G$132"),INDIRECT($A$4&amp;"!$A$32:$A$132"),0,1,1),IF(L185&lt;0,0,(ROUNDUP(L185,2)-L185)*100*_xlfn.XLOOKUP(L185,INDIRECT($A$4&amp;"!$G$32:$G$132"),INDIRECT($A$4&amp;"!$A$32:$A$132"),0,-1,-1)+(L185-ROUNDDOWN(L185,2))*100*_xlfn.XLOOKUP(L185,INDIRECT($A$4&amp;"!$G$32:$G$132"),INDIRECT($A$4&amp;"!$A$32:$A$132"),0,1,1)))</f>
        <v>0.18731965209013354</v>
      </c>
      <c r="N185" s="67">
        <f t="shared" ca="1" si="18"/>
        <v>0</v>
      </c>
    </row>
    <row r="186" spans="1:14" x14ac:dyDescent="0.35">
      <c r="A186" s="32"/>
      <c r="B186" s="65"/>
      <c r="C186" s="65"/>
      <c r="D186" s="61"/>
      <c r="E186" s="34"/>
      <c r="F186" s="36"/>
      <c r="G186" s="51">
        <f t="shared" ca="1" si="20"/>
        <v>0</v>
      </c>
      <c r="H186" s="35"/>
      <c r="I186" s="84"/>
      <c r="K186" s="36"/>
      <c r="L186" s="51">
        <f t="shared" ca="1" si="17"/>
        <v>0</v>
      </c>
      <c r="M186" s="51"/>
      <c r="N186" s="67">
        <f t="shared" ref="N186" ca="1" si="21">IF(K185*1000&lt;$F$4*(1)*M186,0,$F$4*(1)*M186)</f>
        <v>0</v>
      </c>
    </row>
    <row r="187" spans="1:14" x14ac:dyDescent="0.35">
      <c r="A187" s="32"/>
      <c r="B187" s="65"/>
      <c r="C187" s="65"/>
      <c r="D187" s="61"/>
      <c r="E187" s="34"/>
      <c r="F187" s="36"/>
      <c r="G187" s="51"/>
      <c r="H187" s="35"/>
      <c r="I187" s="84"/>
      <c r="L187" s="51"/>
      <c r="M187" s="51"/>
      <c r="N187" s="67">
        <f t="shared" ref="N187:N231" ca="1" si="22">IF(K186&lt;$F$4*(1)*M187,0,$F$4*(1)*M187)</f>
        <v>0</v>
      </c>
    </row>
    <row r="188" spans="1:14" x14ac:dyDescent="0.35">
      <c r="A188" s="32"/>
      <c r="B188" s="65"/>
      <c r="C188" s="65"/>
      <c r="D188" s="61"/>
      <c r="E188" s="34"/>
      <c r="F188" s="36"/>
      <c r="G188" s="51"/>
      <c r="H188" s="35"/>
      <c r="I188" s="84"/>
      <c r="L188" s="51"/>
      <c r="M188" s="51"/>
      <c r="N188" s="67">
        <f t="shared" ca="1" si="22"/>
        <v>0</v>
      </c>
    </row>
    <row r="189" spans="1:14" x14ac:dyDescent="0.35">
      <c r="A189" s="32"/>
      <c r="B189" s="65"/>
      <c r="C189" s="65"/>
      <c r="D189" s="61"/>
      <c r="E189" s="34"/>
      <c r="F189" s="36"/>
      <c r="G189" s="51"/>
      <c r="H189" s="35"/>
      <c r="I189" s="84"/>
      <c r="L189" s="51"/>
      <c r="M189" s="51"/>
      <c r="N189" s="67">
        <f t="shared" ca="1" si="22"/>
        <v>0</v>
      </c>
    </row>
    <row r="190" spans="1:14" x14ac:dyDescent="0.35">
      <c r="A190" s="32"/>
      <c r="B190" s="65"/>
      <c r="C190" s="65"/>
      <c r="D190" s="61"/>
      <c r="E190" s="34"/>
      <c r="F190" s="36"/>
      <c r="G190" s="51"/>
      <c r="H190" s="35"/>
      <c r="I190" s="84"/>
      <c r="L190" s="51"/>
      <c r="M190" s="51"/>
      <c r="N190" s="67">
        <f t="shared" ca="1" si="22"/>
        <v>0</v>
      </c>
    </row>
    <row r="191" spans="1:14" x14ac:dyDescent="0.35">
      <c r="A191" s="32"/>
      <c r="B191" s="65"/>
      <c r="C191" s="65"/>
      <c r="D191" s="61"/>
      <c r="E191" s="34"/>
      <c r="F191" s="36"/>
      <c r="G191" s="51"/>
      <c r="H191" s="35"/>
      <c r="I191" s="84"/>
      <c r="L191" s="51"/>
      <c r="M191" s="51"/>
      <c r="N191" s="67">
        <f t="shared" ca="1" si="22"/>
        <v>0</v>
      </c>
    </row>
    <row r="192" spans="1:14" x14ac:dyDescent="0.35">
      <c r="A192" s="32"/>
      <c r="B192" s="65"/>
      <c r="C192" s="65"/>
      <c r="D192" s="61"/>
      <c r="E192" s="34"/>
      <c r="F192" s="36"/>
      <c r="G192" s="51"/>
      <c r="H192" s="35"/>
      <c r="I192" s="84"/>
      <c r="L192" s="51"/>
      <c r="M192" s="51"/>
      <c r="N192" s="67">
        <f t="shared" ca="1" si="22"/>
        <v>0</v>
      </c>
    </row>
    <row r="193" spans="1:14" x14ac:dyDescent="0.35">
      <c r="A193" s="32"/>
      <c r="B193" s="65"/>
      <c r="C193" s="65"/>
      <c r="D193" s="61"/>
      <c r="E193" s="34"/>
      <c r="F193" s="36"/>
      <c r="G193" s="51"/>
      <c r="H193" s="35"/>
      <c r="I193" s="84"/>
      <c r="L193" s="51"/>
      <c r="M193" s="51"/>
      <c r="N193" s="67">
        <f t="shared" ca="1" si="22"/>
        <v>0</v>
      </c>
    </row>
    <row r="194" spans="1:14" x14ac:dyDescent="0.35">
      <c r="A194" s="32"/>
      <c r="B194" s="65"/>
      <c r="C194" s="65"/>
      <c r="D194" s="61"/>
      <c r="E194" s="34"/>
      <c r="F194" s="36"/>
      <c r="G194" s="51"/>
      <c r="H194" s="35"/>
      <c r="I194" s="84"/>
      <c r="L194" s="51"/>
      <c r="M194" s="51"/>
      <c r="N194" s="67">
        <f t="shared" ca="1" si="22"/>
        <v>0</v>
      </c>
    </row>
    <row r="195" spans="1:14" x14ac:dyDescent="0.35">
      <c r="A195" s="32"/>
      <c r="B195" s="65"/>
      <c r="C195" s="65"/>
      <c r="D195" s="61"/>
      <c r="E195" s="34"/>
      <c r="F195" s="36"/>
      <c r="G195" s="51"/>
      <c r="H195" s="35"/>
      <c r="I195" s="84"/>
      <c r="L195" s="51"/>
      <c r="M195" s="51"/>
      <c r="N195" s="67">
        <f t="shared" ca="1" si="22"/>
        <v>0</v>
      </c>
    </row>
    <row r="196" spans="1:14" x14ac:dyDescent="0.35">
      <c r="A196" s="32"/>
      <c r="B196" s="65"/>
      <c r="C196" s="65"/>
      <c r="D196" s="61"/>
      <c r="E196" s="34"/>
      <c r="F196" s="36"/>
      <c r="G196" s="51"/>
      <c r="H196" s="35"/>
      <c r="I196" s="84"/>
      <c r="L196" s="51"/>
      <c r="M196" s="51"/>
      <c r="N196" s="67">
        <f t="shared" ca="1" si="22"/>
        <v>0</v>
      </c>
    </row>
    <row r="197" spans="1:14" x14ac:dyDescent="0.35">
      <c r="A197" s="32"/>
      <c r="B197" s="65"/>
      <c r="C197" s="65"/>
      <c r="D197" s="61"/>
      <c r="E197" s="34"/>
      <c r="F197" s="36"/>
      <c r="G197" s="51"/>
      <c r="H197" s="35"/>
      <c r="I197" s="84"/>
      <c r="L197" s="51"/>
      <c r="M197" s="51"/>
      <c r="N197" s="67">
        <f t="shared" ca="1" si="22"/>
        <v>0</v>
      </c>
    </row>
    <row r="198" spans="1:14" x14ac:dyDescent="0.35">
      <c r="A198" s="32"/>
      <c r="B198" s="65"/>
      <c r="C198" s="65"/>
      <c r="D198" s="61"/>
      <c r="E198" s="34"/>
      <c r="F198" s="36"/>
      <c r="G198" s="51"/>
      <c r="H198" s="35"/>
      <c r="I198" s="84"/>
      <c r="L198" s="51"/>
      <c r="M198" s="51"/>
      <c r="N198" s="67">
        <f t="shared" ca="1" si="22"/>
        <v>0</v>
      </c>
    </row>
    <row r="199" spans="1:14" x14ac:dyDescent="0.35">
      <c r="A199" s="32"/>
      <c r="B199" s="65"/>
      <c r="C199" s="65"/>
      <c r="D199" s="61"/>
      <c r="E199" s="34"/>
      <c r="F199" s="36"/>
      <c r="G199" s="51"/>
      <c r="H199" s="35"/>
      <c r="I199" s="84"/>
      <c r="L199" s="51"/>
      <c r="M199" s="51"/>
      <c r="N199" s="67">
        <f t="shared" ca="1" si="22"/>
        <v>0</v>
      </c>
    </row>
    <row r="200" spans="1:14" x14ac:dyDescent="0.35">
      <c r="A200" s="32"/>
      <c r="B200" s="65"/>
      <c r="C200" s="65"/>
      <c r="D200" s="61"/>
      <c r="E200" s="34"/>
      <c r="F200" s="36"/>
      <c r="G200" s="51"/>
      <c r="H200" s="35"/>
      <c r="I200" s="84"/>
      <c r="L200" s="51"/>
      <c r="M200" s="51"/>
      <c r="N200" s="67">
        <f t="shared" ca="1" si="22"/>
        <v>0</v>
      </c>
    </row>
    <row r="201" spans="1:14" x14ac:dyDescent="0.35">
      <c r="A201" s="32"/>
      <c r="B201" s="65"/>
      <c r="C201" s="65"/>
      <c r="D201" s="61"/>
      <c r="E201" s="34"/>
      <c r="F201" s="36"/>
      <c r="G201" s="51"/>
      <c r="H201" s="35"/>
      <c r="I201" s="84"/>
      <c r="L201" s="51"/>
      <c r="M201" s="51"/>
      <c r="N201" s="67">
        <f t="shared" ca="1" si="22"/>
        <v>0</v>
      </c>
    </row>
    <row r="202" spans="1:14" x14ac:dyDescent="0.35">
      <c r="A202" s="32"/>
      <c r="B202" s="65"/>
      <c r="C202" s="65"/>
      <c r="D202" s="61"/>
      <c r="E202" s="34"/>
      <c r="F202" s="36"/>
      <c r="G202" s="51"/>
      <c r="H202" s="35"/>
      <c r="I202" s="84"/>
      <c r="L202" s="51"/>
      <c r="M202" s="51"/>
      <c r="N202" s="67">
        <f t="shared" ca="1" si="22"/>
        <v>0</v>
      </c>
    </row>
    <row r="203" spans="1:14" x14ac:dyDescent="0.35">
      <c r="A203" s="32"/>
      <c r="B203" s="65"/>
      <c r="C203" s="65"/>
      <c r="D203" s="61"/>
      <c r="E203" s="34"/>
      <c r="F203" s="36"/>
      <c r="G203" s="51"/>
      <c r="H203" s="35"/>
      <c r="I203" s="84"/>
      <c r="L203" s="51"/>
      <c r="M203" s="51"/>
      <c r="N203" s="67">
        <f t="shared" ca="1" si="22"/>
        <v>0</v>
      </c>
    </row>
    <row r="204" spans="1:14" x14ac:dyDescent="0.35">
      <c r="A204" s="32"/>
      <c r="B204" s="65"/>
      <c r="C204" s="65"/>
      <c r="D204" s="61"/>
      <c r="E204" s="34"/>
      <c r="F204" s="36"/>
      <c r="G204" s="51"/>
      <c r="H204" s="35"/>
      <c r="I204" s="84"/>
      <c r="L204" s="51"/>
      <c r="M204" s="51"/>
      <c r="N204" s="67">
        <f t="shared" ca="1" si="22"/>
        <v>0</v>
      </c>
    </row>
    <row r="205" spans="1:14" x14ac:dyDescent="0.35">
      <c r="A205" s="32"/>
      <c r="B205" s="65"/>
      <c r="C205" s="65"/>
      <c r="D205" s="61"/>
      <c r="E205" s="34"/>
      <c r="F205" s="36"/>
      <c r="G205" s="51"/>
      <c r="H205" s="35"/>
      <c r="I205" s="84"/>
      <c r="L205" s="51"/>
      <c r="M205" s="51"/>
      <c r="N205" s="67">
        <f t="shared" ca="1" si="22"/>
        <v>0</v>
      </c>
    </row>
    <row r="206" spans="1:14" x14ac:dyDescent="0.35">
      <c r="A206" s="32"/>
      <c r="B206" s="65"/>
      <c r="C206" s="65"/>
      <c r="D206" s="61"/>
      <c r="E206" s="34"/>
      <c r="F206" s="36"/>
      <c r="G206" s="51"/>
      <c r="H206" s="35"/>
      <c r="I206" s="84"/>
      <c r="L206" s="51"/>
      <c r="M206" s="51"/>
      <c r="N206" s="67">
        <f t="shared" ca="1" si="22"/>
        <v>0</v>
      </c>
    </row>
    <row r="207" spans="1:14" x14ac:dyDescent="0.35">
      <c r="A207" s="32"/>
      <c r="B207" s="65"/>
      <c r="C207" s="65"/>
      <c r="D207" s="61"/>
      <c r="E207" s="34"/>
      <c r="F207" s="36"/>
      <c r="G207" s="51"/>
      <c r="H207" s="35"/>
      <c r="I207" s="84"/>
      <c r="L207" s="51"/>
      <c r="M207" s="51"/>
      <c r="N207" s="67">
        <f t="shared" ca="1" si="22"/>
        <v>0</v>
      </c>
    </row>
    <row r="208" spans="1:14" x14ac:dyDescent="0.35">
      <c r="A208" s="32"/>
      <c r="B208" s="65"/>
      <c r="C208" s="65"/>
      <c r="D208" s="61"/>
      <c r="E208" s="34"/>
      <c r="F208" s="36"/>
      <c r="G208" s="51"/>
      <c r="H208" s="35"/>
      <c r="I208" s="84"/>
      <c r="L208" s="51"/>
      <c r="M208" s="51"/>
      <c r="N208" s="67">
        <f t="shared" ca="1" si="22"/>
        <v>0</v>
      </c>
    </row>
    <row r="209" spans="1:14" x14ac:dyDescent="0.35">
      <c r="A209" s="32"/>
      <c r="B209" s="65"/>
      <c r="C209" s="65"/>
      <c r="D209" s="61"/>
      <c r="E209" s="34"/>
      <c r="F209" s="36"/>
      <c r="G209" s="51"/>
      <c r="H209" s="35"/>
      <c r="I209" s="84"/>
      <c r="L209" s="51"/>
      <c r="M209" s="51"/>
      <c r="N209" s="67">
        <f t="shared" ca="1" si="22"/>
        <v>0</v>
      </c>
    </row>
    <row r="210" spans="1:14" x14ac:dyDescent="0.35">
      <c r="A210" s="32"/>
      <c r="B210" s="65"/>
      <c r="C210" s="65"/>
      <c r="D210" s="61"/>
      <c r="E210" s="34"/>
      <c r="F210" s="36"/>
      <c r="G210" s="51"/>
      <c r="H210" s="35"/>
      <c r="I210" s="84"/>
      <c r="L210" s="51"/>
      <c r="M210" s="51"/>
      <c r="N210" s="67">
        <f t="shared" ca="1" si="22"/>
        <v>0</v>
      </c>
    </row>
    <row r="211" spans="1:14" x14ac:dyDescent="0.35">
      <c r="A211" s="32"/>
      <c r="B211" s="65"/>
      <c r="C211" s="65"/>
      <c r="D211" s="61"/>
      <c r="E211" s="34"/>
      <c r="F211" s="36"/>
      <c r="G211" s="51"/>
      <c r="H211" s="35"/>
      <c r="I211" s="84"/>
      <c r="L211" s="51"/>
      <c r="M211" s="51"/>
      <c r="N211" s="67">
        <f t="shared" ca="1" si="22"/>
        <v>0</v>
      </c>
    </row>
    <row r="212" spans="1:14" x14ac:dyDescent="0.35">
      <c r="A212" s="32"/>
      <c r="B212" s="65"/>
      <c r="C212" s="65"/>
      <c r="D212" s="61"/>
      <c r="E212" s="34"/>
      <c r="F212" s="36"/>
      <c r="G212" s="51"/>
      <c r="H212" s="35"/>
      <c r="I212" s="84"/>
      <c r="L212" s="51"/>
      <c r="M212" s="51"/>
      <c r="N212" s="67">
        <f t="shared" ca="1" si="22"/>
        <v>0</v>
      </c>
    </row>
    <row r="213" spans="1:14" x14ac:dyDescent="0.35">
      <c r="A213" s="32"/>
      <c r="B213" s="65"/>
      <c r="C213" s="65"/>
      <c r="D213" s="61"/>
      <c r="E213" s="34"/>
      <c r="F213" s="36"/>
      <c r="G213" s="51"/>
      <c r="H213" s="35"/>
      <c r="I213" s="84"/>
      <c r="L213" s="51"/>
      <c r="M213" s="51"/>
      <c r="N213" s="67">
        <f t="shared" ca="1" si="22"/>
        <v>0</v>
      </c>
    </row>
    <row r="214" spans="1:14" x14ac:dyDescent="0.35">
      <c r="A214" s="32"/>
      <c r="B214" s="65"/>
      <c r="C214" s="65"/>
      <c r="D214" s="61"/>
      <c r="E214" s="34"/>
      <c r="F214" s="36"/>
      <c r="G214" s="51"/>
      <c r="H214" s="35"/>
      <c r="I214" s="84"/>
      <c r="L214" s="51"/>
      <c r="M214" s="51"/>
      <c r="N214" s="67">
        <f t="shared" ca="1" si="22"/>
        <v>0</v>
      </c>
    </row>
    <row r="215" spans="1:14" x14ac:dyDescent="0.35">
      <c r="A215" s="32"/>
      <c r="B215" s="65"/>
      <c r="C215" s="65"/>
      <c r="D215" s="61"/>
      <c r="E215" s="34"/>
      <c r="F215" s="36"/>
      <c r="G215" s="51"/>
      <c r="H215" s="35"/>
      <c r="I215" s="84"/>
      <c r="L215" s="51"/>
      <c r="M215" s="51"/>
      <c r="N215" s="67">
        <f t="shared" ca="1" si="22"/>
        <v>0</v>
      </c>
    </row>
    <row r="216" spans="1:14" x14ac:dyDescent="0.35">
      <c r="A216" s="32"/>
      <c r="B216" s="65"/>
      <c r="C216" s="65"/>
      <c r="D216" s="61"/>
      <c r="E216" s="34"/>
      <c r="F216" s="36"/>
      <c r="G216" s="51"/>
      <c r="H216" s="35"/>
      <c r="I216" s="84"/>
      <c r="L216" s="51"/>
      <c r="M216" s="51"/>
      <c r="N216" s="67">
        <f t="shared" ca="1" si="22"/>
        <v>0</v>
      </c>
    </row>
    <row r="217" spans="1:14" x14ac:dyDescent="0.35">
      <c r="A217" s="32"/>
      <c r="B217" s="65"/>
      <c r="C217" s="65"/>
      <c r="D217" s="61"/>
      <c r="E217" s="34"/>
      <c r="F217" s="36"/>
      <c r="G217" s="51"/>
      <c r="H217" s="35"/>
      <c r="I217" s="84"/>
      <c r="L217" s="51"/>
      <c r="M217" s="51"/>
      <c r="N217" s="67">
        <f t="shared" ca="1" si="22"/>
        <v>0</v>
      </c>
    </row>
    <row r="218" spans="1:14" x14ac:dyDescent="0.35">
      <c r="A218" s="32"/>
      <c r="B218" s="65"/>
      <c r="C218" s="65"/>
      <c r="D218" s="61"/>
      <c r="E218" s="34"/>
      <c r="F218" s="36"/>
      <c r="G218" s="51"/>
      <c r="H218" s="35"/>
      <c r="I218" s="84"/>
      <c r="L218" s="51"/>
      <c r="M218" s="51"/>
      <c r="N218" s="67">
        <f t="shared" ca="1" si="22"/>
        <v>0</v>
      </c>
    </row>
    <row r="219" spans="1:14" x14ac:dyDescent="0.35">
      <c r="A219" s="32"/>
      <c r="B219" s="65"/>
      <c r="C219" s="65"/>
      <c r="D219" s="61"/>
      <c r="E219" s="34"/>
      <c r="F219" s="36"/>
      <c r="G219" s="51"/>
      <c r="H219" s="35"/>
      <c r="I219" s="84"/>
      <c r="L219" s="51"/>
      <c r="M219" s="51"/>
      <c r="N219" s="67">
        <f t="shared" ca="1" si="22"/>
        <v>0</v>
      </c>
    </row>
    <row r="220" spans="1:14" x14ac:dyDescent="0.35">
      <c r="A220" s="32"/>
      <c r="B220" s="65"/>
      <c r="C220" s="65"/>
      <c r="D220" s="61"/>
      <c r="E220" s="34"/>
      <c r="F220" s="36"/>
      <c r="G220" s="51"/>
      <c r="H220" s="35"/>
      <c r="I220" s="84"/>
      <c r="L220" s="51"/>
      <c r="M220" s="51"/>
      <c r="N220" s="67">
        <f t="shared" ca="1" si="22"/>
        <v>0</v>
      </c>
    </row>
    <row r="221" spans="1:14" x14ac:dyDescent="0.35">
      <c r="A221" s="32"/>
      <c r="B221" s="65"/>
      <c r="C221" s="65"/>
      <c r="D221" s="61"/>
      <c r="E221" s="34"/>
      <c r="F221" s="36"/>
      <c r="G221" s="51"/>
      <c r="H221" s="35"/>
      <c r="I221" s="84"/>
      <c r="L221" s="51"/>
      <c r="M221" s="51"/>
      <c r="N221" s="67">
        <f t="shared" ca="1" si="22"/>
        <v>0</v>
      </c>
    </row>
    <row r="222" spans="1:14" x14ac:dyDescent="0.35">
      <c r="A222" s="32"/>
      <c r="B222" s="65"/>
      <c r="C222" s="65"/>
      <c r="D222" s="61"/>
      <c r="E222" s="34"/>
      <c r="F222" s="36"/>
      <c r="G222" s="51"/>
      <c r="H222" s="35"/>
      <c r="I222" s="84"/>
      <c r="L222" s="51"/>
      <c r="M222" s="51"/>
      <c r="N222" s="67">
        <f t="shared" ca="1" si="22"/>
        <v>0</v>
      </c>
    </row>
    <row r="223" spans="1:14" x14ac:dyDescent="0.35">
      <c r="A223" s="32"/>
      <c r="B223" s="65"/>
      <c r="C223" s="65"/>
      <c r="D223" s="61"/>
      <c r="E223" s="34"/>
      <c r="F223" s="36"/>
      <c r="G223" s="51"/>
      <c r="H223" s="35"/>
      <c r="I223" s="84"/>
      <c r="L223" s="51"/>
      <c r="M223" s="51"/>
      <c r="N223" s="67">
        <f t="shared" ca="1" si="22"/>
        <v>0</v>
      </c>
    </row>
    <row r="224" spans="1:14" x14ac:dyDescent="0.35">
      <c r="A224" s="32"/>
      <c r="B224" s="65"/>
      <c r="C224" s="65"/>
      <c r="D224" s="61"/>
      <c r="E224" s="34"/>
      <c r="F224" s="36"/>
      <c r="G224" s="51"/>
      <c r="H224" s="35"/>
      <c r="I224" s="84"/>
      <c r="L224" s="51"/>
      <c r="M224" s="51"/>
      <c r="N224" s="67">
        <f t="shared" ca="1" si="22"/>
        <v>0</v>
      </c>
    </row>
    <row r="225" spans="1:14" x14ac:dyDescent="0.35">
      <c r="A225" s="32"/>
      <c r="B225" s="65"/>
      <c r="C225" s="65"/>
      <c r="D225" s="61"/>
      <c r="E225" s="34"/>
      <c r="F225" s="36"/>
      <c r="G225" s="51"/>
      <c r="H225" s="35"/>
      <c r="I225" s="84"/>
      <c r="L225" s="51"/>
      <c r="M225" s="51"/>
      <c r="N225" s="67">
        <f t="shared" ca="1" si="22"/>
        <v>0</v>
      </c>
    </row>
    <row r="226" spans="1:14" x14ac:dyDescent="0.35">
      <c r="A226" s="32"/>
      <c r="B226" s="65"/>
      <c r="C226" s="65"/>
      <c r="D226" s="61"/>
      <c r="E226" s="34"/>
      <c r="F226" s="36"/>
      <c r="G226" s="51"/>
      <c r="H226" s="35"/>
      <c r="I226" s="84"/>
      <c r="L226" s="51"/>
      <c r="M226" s="51"/>
      <c r="N226" s="67">
        <f t="shared" ca="1" si="22"/>
        <v>0</v>
      </c>
    </row>
    <row r="227" spans="1:14" x14ac:dyDescent="0.35">
      <c r="A227" s="32"/>
      <c r="B227" s="65"/>
      <c r="C227" s="65"/>
      <c r="D227" s="61"/>
      <c r="E227" s="34"/>
      <c r="F227" s="36"/>
      <c r="G227" s="51"/>
      <c r="H227" s="35"/>
      <c r="I227" s="84"/>
      <c r="L227" s="51"/>
      <c r="M227" s="51"/>
      <c r="N227" s="67">
        <f t="shared" ca="1" si="22"/>
        <v>0</v>
      </c>
    </row>
    <row r="228" spans="1:14" x14ac:dyDescent="0.35">
      <c r="A228" s="32"/>
      <c r="B228" s="65"/>
      <c r="C228" s="65"/>
      <c r="D228" s="61"/>
      <c r="E228" s="34"/>
      <c r="F228" s="36"/>
      <c r="G228" s="51"/>
      <c r="H228" s="35"/>
      <c r="I228" s="84"/>
      <c r="L228" s="51"/>
      <c r="M228" s="51"/>
      <c r="N228" s="67">
        <f t="shared" ca="1" si="22"/>
        <v>0</v>
      </c>
    </row>
    <row r="229" spans="1:14" x14ac:dyDescent="0.35">
      <c r="A229" s="32"/>
      <c r="B229" s="65"/>
      <c r="C229" s="65"/>
      <c r="D229" s="61"/>
      <c r="E229" s="34"/>
      <c r="F229" s="36"/>
      <c r="G229" s="51"/>
      <c r="H229" s="35"/>
      <c r="I229" s="84"/>
      <c r="L229" s="51"/>
      <c r="M229" s="51"/>
      <c r="N229" s="67">
        <f t="shared" ca="1" si="22"/>
        <v>0</v>
      </c>
    </row>
    <row r="230" spans="1:14" x14ac:dyDescent="0.35">
      <c r="A230" s="32"/>
      <c r="B230" s="65"/>
      <c r="C230" s="65"/>
      <c r="D230" s="61"/>
      <c r="E230" s="34"/>
      <c r="F230" s="36"/>
      <c r="G230" s="51"/>
      <c r="H230" s="35"/>
      <c r="I230" s="84"/>
      <c r="L230" s="51"/>
      <c r="M230" s="51"/>
      <c r="N230" s="67">
        <f t="shared" ca="1" si="22"/>
        <v>0</v>
      </c>
    </row>
    <row r="231" spans="1:14" x14ac:dyDescent="0.35">
      <c r="A231" s="32"/>
      <c r="B231" s="65"/>
      <c r="C231" s="65"/>
      <c r="D231" s="61"/>
      <c r="E231" s="34"/>
      <c r="F231" s="36"/>
      <c r="G231" s="51"/>
      <c r="H231" s="35"/>
      <c r="I231" s="84"/>
      <c r="L231" s="51"/>
      <c r="M231" s="51"/>
      <c r="N231" s="67">
        <f t="shared" ca="1" si="22"/>
        <v>0</v>
      </c>
    </row>
    <row r="232" spans="1:14" x14ac:dyDescent="0.35">
      <c r="A232" s="29"/>
      <c r="B232" s="29"/>
      <c r="C232" s="29"/>
      <c r="D232" s="29"/>
    </row>
    <row r="233" spans="1:14" x14ac:dyDescent="0.35">
      <c r="A233" s="29"/>
      <c r="B233" s="29"/>
      <c r="C233" s="29"/>
      <c r="D233" s="29"/>
    </row>
    <row r="234" spans="1:14" x14ac:dyDescent="0.35">
      <c r="A234" s="29"/>
      <c r="B234" s="29"/>
      <c r="C234" s="29"/>
      <c r="D234" s="29"/>
    </row>
    <row r="235" spans="1:14" x14ac:dyDescent="0.35">
      <c r="A235" s="29"/>
      <c r="B235" s="29"/>
      <c r="C235" s="29"/>
      <c r="D235" s="29"/>
    </row>
    <row r="236" spans="1:14" x14ac:dyDescent="0.35">
      <c r="A236" s="29"/>
      <c r="B236" s="29"/>
      <c r="C236" s="29"/>
      <c r="D236" s="29"/>
    </row>
    <row r="237" spans="1:14" x14ac:dyDescent="0.35">
      <c r="A237" s="29"/>
      <c r="B237" s="29"/>
      <c r="C237" s="29"/>
      <c r="D237" s="29"/>
    </row>
    <row r="238" spans="1:14" x14ac:dyDescent="0.35">
      <c r="A238" s="29"/>
      <c r="B238" s="29"/>
      <c r="C238" s="29"/>
      <c r="D238" s="29"/>
    </row>
    <row r="239" spans="1:14" x14ac:dyDescent="0.35">
      <c r="A239" s="29"/>
      <c r="B239" s="29"/>
      <c r="C239" s="29"/>
      <c r="D239" s="29"/>
    </row>
    <row r="240" spans="1:14" x14ac:dyDescent="0.35">
      <c r="A240" s="29"/>
      <c r="B240" s="29"/>
      <c r="C240" s="29"/>
      <c r="D240" s="29"/>
    </row>
    <row r="241" spans="1:4" x14ac:dyDescent="0.35">
      <c r="A241" s="29"/>
      <c r="B241" s="29"/>
      <c r="C241" s="29"/>
      <c r="D241" s="29"/>
    </row>
    <row r="242" spans="1:4" x14ac:dyDescent="0.35">
      <c r="A242" s="29"/>
      <c r="B242" s="29"/>
      <c r="C242" s="29"/>
      <c r="D242" s="29"/>
    </row>
    <row r="243" spans="1:4" x14ac:dyDescent="0.35">
      <c r="A243" s="29"/>
      <c r="B243" s="29"/>
      <c r="C243" s="29"/>
      <c r="D243" s="29"/>
    </row>
    <row r="244" spans="1:4" x14ac:dyDescent="0.35">
      <c r="A244" s="29"/>
      <c r="B244" s="29"/>
      <c r="C244" s="29"/>
      <c r="D244" s="29"/>
    </row>
    <row r="245" spans="1:4" x14ac:dyDescent="0.35">
      <c r="A245" s="29"/>
      <c r="B245" s="29"/>
      <c r="C245" s="29"/>
      <c r="D245" s="29"/>
    </row>
    <row r="246" spans="1:4" x14ac:dyDescent="0.35">
      <c r="A246" s="29"/>
      <c r="B246" s="29"/>
      <c r="C246" s="29"/>
      <c r="D246" s="29"/>
    </row>
    <row r="247" spans="1:4" x14ac:dyDescent="0.35">
      <c r="A247" s="29"/>
      <c r="B247" s="29"/>
      <c r="C247" s="29"/>
      <c r="D247" s="29"/>
    </row>
    <row r="248" spans="1:4" x14ac:dyDescent="0.35">
      <c r="A248" s="29"/>
      <c r="B248" s="29"/>
      <c r="C248" s="29"/>
      <c r="D248" s="29"/>
    </row>
    <row r="249" spans="1:4" x14ac:dyDescent="0.35">
      <c r="A249" s="29"/>
      <c r="B249" s="29"/>
      <c r="C249" s="29"/>
      <c r="D249" s="29"/>
    </row>
    <row r="250" spans="1:4" x14ac:dyDescent="0.35">
      <c r="A250" s="29"/>
      <c r="B250" s="29"/>
      <c r="C250" s="29"/>
      <c r="D250" s="29"/>
    </row>
    <row r="251" spans="1:4" x14ac:dyDescent="0.35">
      <c r="A251" s="29"/>
      <c r="B251" s="29"/>
      <c r="C251" s="29"/>
      <c r="D251" s="29"/>
    </row>
    <row r="252" spans="1:4" x14ac:dyDescent="0.35">
      <c r="A252" s="29"/>
      <c r="B252" s="29"/>
      <c r="C252" s="29"/>
      <c r="D252" s="29"/>
    </row>
    <row r="253" spans="1:4" x14ac:dyDescent="0.35">
      <c r="A253" s="29"/>
      <c r="B253" s="29"/>
      <c r="C253" s="29"/>
      <c r="D253" s="29"/>
    </row>
    <row r="254" spans="1:4" x14ac:dyDescent="0.35">
      <c r="A254" s="29"/>
      <c r="B254" s="29"/>
      <c r="C254" s="29"/>
      <c r="D254" s="29"/>
    </row>
    <row r="255" spans="1:4" x14ac:dyDescent="0.35">
      <c r="A255" s="29"/>
      <c r="B255" s="29"/>
      <c r="C255" s="29"/>
      <c r="D255" s="29"/>
    </row>
    <row r="256" spans="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row r="260" spans="1:4" x14ac:dyDescent="0.35">
      <c r="A260" s="29"/>
      <c r="B260" s="29"/>
      <c r="C260" s="29"/>
      <c r="D260" s="29"/>
    </row>
    <row r="261" spans="1:4" x14ac:dyDescent="0.35">
      <c r="A261" s="29"/>
      <c r="B261" s="29"/>
      <c r="C261" s="29"/>
      <c r="D261" s="29"/>
    </row>
    <row r="262" spans="1:4" x14ac:dyDescent="0.35">
      <c r="A262" s="29"/>
      <c r="B262" s="29"/>
      <c r="C262" s="29"/>
      <c r="D262" s="29"/>
    </row>
    <row r="263" spans="1:4" x14ac:dyDescent="0.35">
      <c r="A263" s="29"/>
      <c r="B263" s="29"/>
      <c r="C263" s="29"/>
      <c r="D263" s="29"/>
    </row>
    <row r="264" spans="1:4" x14ac:dyDescent="0.35">
      <c r="A264" s="29"/>
      <c r="B264" s="29"/>
      <c r="C264" s="29"/>
      <c r="D264" s="29"/>
    </row>
    <row r="265" spans="1:4" x14ac:dyDescent="0.35">
      <c r="A265" s="29"/>
      <c r="B265" s="29"/>
      <c r="C265" s="29"/>
      <c r="D265" s="29"/>
    </row>
    <row r="266" spans="1:4" x14ac:dyDescent="0.35">
      <c r="A266" s="29"/>
      <c r="B266" s="29"/>
      <c r="C266" s="29"/>
      <c r="D266" s="29"/>
    </row>
    <row r="267" spans="1:4" x14ac:dyDescent="0.35">
      <c r="A267" s="29"/>
      <c r="B267" s="29"/>
      <c r="C267" s="29"/>
      <c r="D267" s="29"/>
    </row>
    <row r="268" spans="1:4" x14ac:dyDescent="0.35">
      <c r="A268" s="29"/>
      <c r="B268" s="29"/>
      <c r="C268" s="29"/>
      <c r="D268" s="29"/>
    </row>
    <row r="269" spans="1:4" x14ac:dyDescent="0.35">
      <c r="A269" s="29"/>
      <c r="B269" s="29"/>
      <c r="C269" s="29"/>
      <c r="D269" s="29"/>
    </row>
    <row r="270" spans="1:4" x14ac:dyDescent="0.35">
      <c r="A270" s="29"/>
      <c r="B270" s="29"/>
      <c r="C270" s="29"/>
      <c r="D270" s="29"/>
    </row>
    <row r="271" spans="1:4" x14ac:dyDescent="0.35">
      <c r="A271" s="29"/>
      <c r="B271" s="29"/>
      <c r="C271" s="29"/>
      <c r="D271" s="29"/>
    </row>
    <row r="272" spans="1:4" x14ac:dyDescent="0.35">
      <c r="A272" s="29"/>
      <c r="B272" s="29"/>
      <c r="C272" s="29"/>
      <c r="D272" s="29"/>
    </row>
    <row r="273" spans="1:4" x14ac:dyDescent="0.35">
      <c r="A273" s="29"/>
      <c r="B273" s="29"/>
      <c r="C273" s="29"/>
      <c r="D273" s="29"/>
    </row>
    <row r="274" spans="1:4" x14ac:dyDescent="0.35">
      <c r="A274" s="29"/>
      <c r="B274" s="29"/>
      <c r="C274" s="29"/>
      <c r="D274" s="29"/>
    </row>
    <row r="275" spans="1:4" x14ac:dyDescent="0.35">
      <c r="A275" s="29"/>
      <c r="B275" s="29"/>
      <c r="C275" s="29"/>
      <c r="D275" s="29"/>
    </row>
    <row r="276" spans="1:4" x14ac:dyDescent="0.35">
      <c r="A276" s="29"/>
      <c r="B276" s="29"/>
      <c r="C276" s="29"/>
      <c r="D276" s="29"/>
    </row>
    <row r="277" spans="1:4" x14ac:dyDescent="0.35">
      <c r="A277" s="29"/>
      <c r="B277" s="29"/>
      <c r="C277" s="29"/>
      <c r="D277" s="29"/>
    </row>
  </sheetData>
  <autoFilter ref="A16:U231" xr:uid="{E0BA2D08-F164-426D-8B22-833BD306E2C0}"/>
  <mergeCells count="1">
    <mergeCell ref="F11:I11"/>
  </mergeCells>
  <phoneticPr fontId="49" type="noConversion"/>
  <conditionalFormatting sqref="I17:I231">
    <cfRule type="cellIs" dxfId="12" priority="3"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8">
    <tabColor rgb="FF92D050"/>
    <pageSetUpPr fitToPage="1"/>
  </sheetPr>
  <dimension ref="A1:AP938"/>
  <sheetViews>
    <sheetView showGridLines="0" zoomScale="70" zoomScaleNormal="70" workbookViewId="0">
      <selection activeCell="A2" sqref="A2"/>
    </sheetView>
  </sheetViews>
  <sheetFormatPr baseColWidth="10" defaultColWidth="11.453125" defaultRowHeight="14.5" x14ac:dyDescent="0.35"/>
  <cols>
    <col min="1" max="1" width="17.453125" style="1" customWidth="1"/>
    <col min="2" max="4" width="11.453125" style="1"/>
    <col min="5" max="5" width="10.8164062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32" width="11.453125" style="1"/>
    <col min="33" max="33" width="1.81640625" style="1" customWidth="1"/>
    <col min="34" max="34" width="10.54296875" style="1" customWidth="1"/>
    <col min="35" max="35" width="1.81640625" style="1" customWidth="1"/>
    <col min="38" max="40" width="11.453125" style="1"/>
    <col min="41" max="41" width="11.54296875" style="1" bestFit="1" customWidth="1"/>
    <col min="42" max="16384" width="11.453125" style="1"/>
  </cols>
  <sheetData>
    <row r="1" spans="1:42" s="69" customFormat="1" ht="15" x14ac:dyDescent="0.35">
      <c r="A1" s="104" t="s">
        <v>214</v>
      </c>
      <c r="G1" s="69" t="s">
        <v>215</v>
      </c>
      <c r="K1" s="69" t="s">
        <v>10</v>
      </c>
      <c r="L1" s="69" t="s">
        <v>10</v>
      </c>
      <c r="AJ1" s="69" t="s">
        <v>216</v>
      </c>
    </row>
    <row r="2" spans="1:42" x14ac:dyDescent="0.35">
      <c r="A2" s="85"/>
      <c r="B2" s="85"/>
      <c r="C2" s="86"/>
      <c r="D2" s="87"/>
      <c r="F2" s="2"/>
      <c r="G2" s="3"/>
      <c r="H2" s="3"/>
      <c r="I2" s="3"/>
      <c r="J2" s="3"/>
      <c r="K2" s="3"/>
      <c r="L2" s="3"/>
      <c r="M2" s="3"/>
      <c r="N2" s="3"/>
      <c r="O2" s="3"/>
      <c r="P2" s="3"/>
      <c r="Q2" s="3"/>
      <c r="R2" s="3"/>
      <c r="S2" s="3"/>
      <c r="V2" s="3"/>
      <c r="W2" s="3"/>
      <c r="X2" s="3"/>
      <c r="AI2" s="2"/>
      <c r="AL2"/>
      <c r="AM2"/>
      <c r="AN2"/>
    </row>
    <row r="3" spans="1:42" ht="15" x14ac:dyDescent="0.35">
      <c r="A3" s="85" t="s">
        <v>217</v>
      </c>
      <c r="B3" s="85"/>
      <c r="C3" s="86"/>
      <c r="D3" s="155">
        <f>H3+M3+R3+W3</f>
        <v>15</v>
      </c>
      <c r="E3" s="85" t="s">
        <v>218</v>
      </c>
      <c r="F3" s="2"/>
      <c r="G3" s="3" t="str">
        <f>RESULTS!D14</f>
        <v>Serene N 25</v>
      </c>
      <c r="H3" s="245">
        <f>RESULTS!E14</f>
        <v>1.5</v>
      </c>
      <c r="I3" s="7" t="s">
        <v>10</v>
      </c>
      <c r="J3" s="8"/>
      <c r="K3" s="3"/>
      <c r="L3" s="3" t="str">
        <f>RESULTS!D15</f>
        <v>Serene N 26</v>
      </c>
      <c r="M3" s="245">
        <f>RESULTS!E15</f>
        <v>1.0540799999999999</v>
      </c>
      <c r="N3" s="7" t="s">
        <v>10</v>
      </c>
      <c r="O3" s="8"/>
      <c r="P3" s="3"/>
      <c r="Q3" s="3" t="str">
        <f>RESULTS!D16</f>
        <v>Serene N 27</v>
      </c>
      <c r="R3" s="245">
        <f>RESULTS!E16</f>
        <v>12.445919999999999</v>
      </c>
      <c r="S3" s="7" t="s">
        <v>10</v>
      </c>
      <c r="T3" s="8"/>
      <c r="V3" s="3">
        <f>RESULTS!D17</f>
        <v>0</v>
      </c>
      <c r="W3" s="3">
        <f>RESULTS!E17</f>
        <v>0</v>
      </c>
      <c r="X3" s="7" t="s">
        <v>10</v>
      </c>
      <c r="Y3" s="8"/>
      <c r="AH3" s="85"/>
      <c r="AI3" s="2"/>
      <c r="AL3"/>
      <c r="AM3"/>
      <c r="AN3"/>
    </row>
    <row r="4" spans="1:42" ht="25.5" customHeight="1" x14ac:dyDescent="0.35">
      <c r="A4" s="85" t="s">
        <v>219</v>
      </c>
      <c r="B4" s="85"/>
      <c r="C4" s="86"/>
      <c r="D4" s="151">
        <f>IFERROR(D3/D5*1000,0)</f>
        <v>120.00000000000001</v>
      </c>
      <c r="E4" s="85" t="s">
        <v>220</v>
      </c>
      <c r="F4" s="2"/>
      <c r="G4" s="336" t="s">
        <v>221</v>
      </c>
      <c r="H4" s="337"/>
      <c r="I4" s="7">
        <f>SUMIFS('Base Produits'!$S:$S,'Base Produits'!$R:$R,G3)</f>
        <v>120</v>
      </c>
      <c r="J4" s="8"/>
      <c r="K4" s="3"/>
      <c r="L4" s="336" t="s">
        <v>221</v>
      </c>
      <c r="M4" s="337"/>
      <c r="N4" s="7">
        <f>SUMIFS('Base Produits'!$S:$S,'Base Produits'!$R:$R,L3)</f>
        <v>120</v>
      </c>
      <c r="O4" s="8"/>
      <c r="P4" s="3"/>
      <c r="Q4" s="336" t="s">
        <v>221</v>
      </c>
      <c r="R4" s="337"/>
      <c r="S4" s="7">
        <f>SUMIFS('Base Produits'!$S:$S,'Base Produits'!$R:$R,Q3)</f>
        <v>120</v>
      </c>
      <c r="T4" s="8"/>
      <c r="V4" s="336" t="s">
        <v>221</v>
      </c>
      <c r="W4" s="337"/>
      <c r="X4" s="7">
        <f>SUMIFS('Base Produits'!$S:$S,'Base Produits'!$R:$R,V3)</f>
        <v>0</v>
      </c>
      <c r="Y4" s="8"/>
      <c r="AH4" s="85"/>
      <c r="AI4" s="2"/>
      <c r="AL4"/>
      <c r="AM4"/>
      <c r="AN4"/>
    </row>
    <row r="5" spans="1:42" ht="38.25" customHeight="1" x14ac:dyDescent="0.35">
      <c r="A5" s="85" t="s">
        <v>222</v>
      </c>
      <c r="B5" s="85"/>
      <c r="C5" s="86"/>
      <c r="D5" s="88">
        <f>(IFERROR(H3/I4,0)+IFERROR(M3/N4,0)+IFERROR(R3/S4,0)+IFERROR(W3/X4,0))*1000</f>
        <v>124.99999999999999</v>
      </c>
      <c r="E5" s="85" t="s">
        <v>223</v>
      </c>
      <c r="F5" s="2"/>
      <c r="G5" s="338" t="s">
        <v>224</v>
      </c>
      <c r="H5" s="339"/>
      <c r="I5" s="9" t="s">
        <v>225</v>
      </c>
      <c r="J5" s="10" t="s">
        <v>226</v>
      </c>
      <c r="K5" s="3"/>
      <c r="L5" s="338" t="s">
        <v>224</v>
      </c>
      <c r="M5" s="339"/>
      <c r="N5" s="9" t="s">
        <v>225</v>
      </c>
      <c r="O5" s="10" t="s">
        <v>226</v>
      </c>
      <c r="P5" s="3"/>
      <c r="Q5" s="338" t="s">
        <v>224</v>
      </c>
      <c r="R5" s="339"/>
      <c r="S5" s="9" t="s">
        <v>225</v>
      </c>
      <c r="T5" s="10" t="s">
        <v>226</v>
      </c>
      <c r="V5" s="338" t="s">
        <v>224</v>
      </c>
      <c r="W5" s="339"/>
      <c r="X5" s="9" t="s">
        <v>225</v>
      </c>
      <c r="Y5" s="10" t="s">
        <v>226</v>
      </c>
      <c r="AH5" s="85"/>
      <c r="AI5" s="2"/>
      <c r="AL5"/>
      <c r="AM5"/>
      <c r="AN5"/>
    </row>
    <row r="6" spans="1:42" x14ac:dyDescent="0.35">
      <c r="C6" s="5"/>
      <c r="D6" s="6"/>
      <c r="F6" s="2"/>
      <c r="G6" s="340"/>
      <c r="H6" s="341"/>
      <c r="I6" s="11">
        <f>SUMIFS('Base Produits'!$C:$C,'Base Produits'!$A:$A,G$3,'Base Produits'!$B:$B,1)</f>
        <v>1</v>
      </c>
      <c r="J6" s="11">
        <f>SUMIFS('Base Produits'!$D:$D,'Base Produits'!$A:$A,G$3,'Base Produits'!$B:$B,1)</f>
        <v>0.7</v>
      </c>
      <c r="K6" s="3"/>
      <c r="L6" s="340"/>
      <c r="M6" s="341"/>
      <c r="N6" s="11">
        <f>SUMIFS('Base Produits'!$C:$C,'Base Produits'!$A:$A,L$3,'Base Produits'!$B:$B,1)</f>
        <v>1</v>
      </c>
      <c r="O6" s="11">
        <f>SUMIFS('Base Produits'!$D:$D,'Base Produits'!$A:$A,L$3,'Base Produits'!$B:$B,1)</f>
        <v>0.7</v>
      </c>
      <c r="P6" s="3"/>
      <c r="Q6" s="340"/>
      <c r="R6" s="341"/>
      <c r="S6" s="11">
        <f>SUMIFS('Base Produits'!$C:$C,'Base Produits'!$A:$A,Q$3,'Base Produits'!$B:$B,1)</f>
        <v>1</v>
      </c>
      <c r="T6" s="11">
        <f>SUMIFS('Base Produits'!$D:$D,'Base Produits'!$A:$A,Q$3,'Base Produits'!$B:$B,1)</f>
        <v>0.7</v>
      </c>
      <c r="V6" s="340"/>
      <c r="W6" s="341"/>
      <c r="X6" s="11">
        <f>SUMIFS('Base Produits'!$C:$C,'Base Produits'!$A:$A,V$3,'Base Produits'!$B:$B,1)</f>
        <v>0</v>
      </c>
      <c r="Y6" s="11">
        <f>SUMIFS('Base Produits'!$D:$D,'Base Produits'!$A:$A,V$3,'Base Produits'!$B:$B,1)</f>
        <v>0</v>
      </c>
      <c r="AI6" s="2"/>
      <c r="AL6"/>
      <c r="AM6"/>
      <c r="AN6"/>
    </row>
    <row r="7" spans="1:42" x14ac:dyDescent="0.35">
      <c r="C7" s="5"/>
      <c r="D7" s="6"/>
      <c r="F7" s="2"/>
      <c r="G7" s="340"/>
      <c r="H7" s="341"/>
      <c r="I7" s="11">
        <f>IF(OR(I6=0,I6=""),"",SUMIFS('Base Produits'!$C:$C,'Base Produits'!$A:$A,G$3,'Base Produits'!$B:$B,2))</f>
        <v>0.85</v>
      </c>
      <c r="J7" s="11">
        <f>IF(OR(I6=0,I6=""),"",SUMIFS('Base Produits'!$D:$D,'Base Produits'!$A:$A,G$3,'Base Produits'!$B:$B,2))</f>
        <v>0.8</v>
      </c>
      <c r="K7" s="3"/>
      <c r="L7" s="340"/>
      <c r="M7" s="341"/>
      <c r="N7" s="11">
        <f>IF(OR(N6=0,N6=""),"",SUMIFS('Base Produits'!$C:$C,'Base Produits'!$A:$A,L$3,'Base Produits'!$B:$B,2))</f>
        <v>0.85</v>
      </c>
      <c r="O7" s="11">
        <f>IF(OR(N6=0,N6=""),"",SUMIFS('Base Produits'!$D:$D,'Base Produits'!$A:$A,L$3,'Base Produits'!$B:$B,2))</f>
        <v>0.8</v>
      </c>
      <c r="P7" s="3"/>
      <c r="Q7" s="340"/>
      <c r="R7" s="341"/>
      <c r="S7" s="11">
        <f>IF(OR(S6=0,S6=""),"",SUMIFS('Base Produits'!$C:$C,'Base Produits'!$A:$A,Q$3,'Base Produits'!$B:$B,2))</f>
        <v>0.85</v>
      </c>
      <c r="T7" s="11">
        <f>IF(OR(S6=0,S6=""),"",SUMIFS('Base Produits'!$D:$D,'Base Produits'!$A:$A,Q$3,'Base Produits'!$B:$B,2))</f>
        <v>0.8</v>
      </c>
      <c r="V7" s="340"/>
      <c r="W7" s="341"/>
      <c r="X7" s="11" t="str">
        <f>IF(OR(X6=0,X6=""),"",SUMIFS('Base Produits'!$C:$C,'Base Produits'!$A:$A,V$3,'Base Produits'!$B:$B,2))</f>
        <v/>
      </c>
      <c r="Y7" s="11" t="str">
        <f>IF(OR(X6=0,X6=""),"",SUMIFS('Base Produits'!$D:$D,'Base Produits'!$A:$A,V$3,'Base Produits'!$B:$B,2))</f>
        <v/>
      </c>
      <c r="AI7" s="2"/>
      <c r="AL7"/>
      <c r="AM7"/>
      <c r="AN7"/>
    </row>
    <row r="8" spans="1:42" x14ac:dyDescent="0.35">
      <c r="A8" s="1" t="s">
        <v>266</v>
      </c>
      <c r="C8" s="5"/>
      <c r="D8" s="6">
        <f>RESULTS!J14</f>
        <v>15</v>
      </c>
      <c r="F8" s="2"/>
      <c r="G8" s="340"/>
      <c r="H8" s="341"/>
      <c r="I8" s="11">
        <f>IF(OR(I7=0,I7=""),"",SUMIFS('Base Produits'!$C:$C,'Base Produits'!$A:$A,G$3,'Base Produits'!$B:$B,3))</f>
        <v>0.75</v>
      </c>
      <c r="J8" s="11">
        <f>IF(OR(I7=0,I7=""),"",SUMIFS('Base Produits'!$D:$D,'Base Produits'!$A:$A,G$3,'Base Produits'!$B:$B,3))</f>
        <v>1</v>
      </c>
      <c r="K8" s="3"/>
      <c r="L8" s="340"/>
      <c r="M8" s="341"/>
      <c r="N8" s="11">
        <f>IF(OR(N7=0,N7=""),"",SUMIFS('Base Produits'!$C:$C,'Base Produits'!$A:$A,L$3,'Base Produits'!$B:$B,3))</f>
        <v>0.75</v>
      </c>
      <c r="O8" s="11">
        <f>IF(OR(N7=0,N7=""),"",SUMIFS('Base Produits'!$D:$D,'Base Produits'!$A:$A,L$3,'Base Produits'!$B:$B,3))</f>
        <v>1</v>
      </c>
      <c r="P8" s="3"/>
      <c r="Q8" s="340"/>
      <c r="R8" s="341"/>
      <c r="S8" s="11">
        <f>IF(OR(S7=0,S7=""),"",SUMIFS('Base Produits'!$C:$C,'Base Produits'!$A:$A,Q$3,'Base Produits'!$B:$B,3))</f>
        <v>0.75</v>
      </c>
      <c r="T8" s="11">
        <f>IF(OR(S7=0,S7=""),"",SUMIFS('Base Produits'!$D:$D,'Base Produits'!$A:$A,Q$3,'Base Produits'!$B:$B,3))</f>
        <v>1</v>
      </c>
      <c r="V8" s="340"/>
      <c r="W8" s="341"/>
      <c r="X8" s="11" t="str">
        <f>IF(OR(X7=0,X7=""),"",SUMIFS('Base Produits'!$C:$C,'Base Produits'!$A:$A,V$3,'Base Produits'!$B:$B,3))</f>
        <v/>
      </c>
      <c r="Y8" s="11" t="str">
        <f>IF(OR(X7=0,X7=""),"",SUMIFS('Base Produits'!$D:$D,'Base Produits'!$A:$A,V$3,'Base Produits'!$B:$B,3))</f>
        <v/>
      </c>
      <c r="AI8" s="2"/>
      <c r="AL8"/>
      <c r="AM8"/>
      <c r="AN8"/>
    </row>
    <row r="9" spans="1:42" x14ac:dyDescent="0.35">
      <c r="A9" s="1" t="s">
        <v>227</v>
      </c>
      <c r="C9" s="5"/>
      <c r="D9" s="277">
        <f>RESULTS!K14</f>
        <v>125</v>
      </c>
      <c r="F9" s="2"/>
      <c r="G9" s="340"/>
      <c r="H9" s="341"/>
      <c r="I9" s="11">
        <f>IF(OR(I8=0,I8=""),"",SUMIFS('Base Produits'!$C:$C,'Base Produits'!$A:$A,G$3,'Base Produits'!$B:$B,4))</f>
        <v>0</v>
      </c>
      <c r="J9" s="11">
        <f>IF(OR(I8=0,I8=""),"",SUMIFS('Base Produits'!$D:$D,'Base Produits'!$A:$A,G$3,'Base Produits'!$B:$B,4))</f>
        <v>1</v>
      </c>
      <c r="K9" s="3"/>
      <c r="L9" s="340"/>
      <c r="M9" s="341"/>
      <c r="N9" s="11">
        <f>IF(OR(N8=0,N8=""),"",SUMIFS('Base Produits'!$C:$C,'Base Produits'!$A:$A,L$3,'Base Produits'!$B:$B,4))</f>
        <v>0</v>
      </c>
      <c r="O9" s="11">
        <f>IF(OR(N8=0,N8=""),"",SUMIFS('Base Produits'!$D:$D,'Base Produits'!$A:$A,L$3,'Base Produits'!$B:$B,4))</f>
        <v>1</v>
      </c>
      <c r="P9" s="3"/>
      <c r="Q9" s="340"/>
      <c r="R9" s="341"/>
      <c r="S9" s="11">
        <f>IF(OR(S8=0,S8=""),"",SUMIFS('Base Produits'!$C:$C,'Base Produits'!$A:$A,Q$3,'Base Produits'!$B:$B,4))</f>
        <v>0</v>
      </c>
      <c r="T9" s="11">
        <f>IF(OR(S8=0,S8=""),"",SUMIFS('Base Produits'!$D:$D,'Base Produits'!$A:$A,Q$3,'Base Produits'!$B:$B,4))</f>
        <v>1</v>
      </c>
      <c r="V9" s="340"/>
      <c r="W9" s="341"/>
      <c r="X9" s="11" t="str">
        <f>IF(OR(X8=0,X8=""),"",SUMIFS('Base Produits'!$C:$C,'Base Produits'!$A:$A,V$3,'Base Produits'!$B:$B,4))</f>
        <v/>
      </c>
      <c r="Y9" s="11" t="str">
        <f>IF(OR(X8=0,X8=""),"",SUMIFS('Base Produits'!$D:$D,'Base Produits'!$A:$A,V$3,'Base Produits'!$B:$B,4))</f>
        <v/>
      </c>
      <c r="AI9" s="2"/>
      <c r="AL9"/>
      <c r="AM9"/>
      <c r="AN9"/>
    </row>
    <row r="10" spans="1:42" x14ac:dyDescent="0.35">
      <c r="A10" s="1" t="s">
        <v>228</v>
      </c>
      <c r="C10" s="5"/>
      <c r="D10" s="277">
        <f>RESULTS!L14</f>
        <v>138</v>
      </c>
      <c r="F10" s="2"/>
      <c r="G10" s="340"/>
      <c r="H10" s="341"/>
      <c r="I10" s="11" t="str">
        <f>IF(OR(I9=0,I9=""),"",SUMIFS('Base Produits'!$C:$C,'Base Produits'!$A:$A,G$3,'Base Produits'!$B:$B,5))</f>
        <v/>
      </c>
      <c r="J10" s="11" t="str">
        <f>IF(OR(I9=0,I9=""),"",SUMIFS('Base Produits'!$D:$D,'Base Produits'!$A:$A,G$3,'Base Produits'!$B:$B,5))</f>
        <v/>
      </c>
      <c r="K10" s="3"/>
      <c r="L10" s="340"/>
      <c r="M10" s="341"/>
      <c r="N10" s="11" t="str">
        <f>IF(OR(N9=0,N9=""),"",SUMIFS('Base Produits'!$C:$C,'Base Produits'!$A:$A,L$3,'Base Produits'!$B:$B,5))</f>
        <v/>
      </c>
      <c r="O10" s="11" t="str">
        <f>IF(OR(N9=0,N9=""),"",SUMIFS('Base Produits'!$D:$D,'Base Produits'!$A:$A,L$3,'Base Produits'!$B:$B,5))</f>
        <v/>
      </c>
      <c r="P10" s="3"/>
      <c r="Q10" s="340"/>
      <c r="R10" s="341"/>
      <c r="S10" s="11" t="str">
        <f>IF(OR(S9=0,S9=""),"",SUMIFS('Base Produits'!$C:$C,'Base Produits'!$A:$A,Q$3,'Base Produits'!$B:$B,5))</f>
        <v/>
      </c>
      <c r="T10" s="11" t="str">
        <f>IF(OR(S9=0,S9=""),"",SUMIFS('Base Produits'!$D:$D,'Base Produits'!$A:$A,Q$3,'Base Produits'!$B:$B,5))</f>
        <v/>
      </c>
      <c r="V10" s="340"/>
      <c r="W10" s="341"/>
      <c r="X10" s="11" t="str">
        <f>IF(OR(X9=0,X9=""),"",SUMIFS('Base Produits'!$C:$C,'Base Produits'!$A:$A,V$3,'Base Produits'!$B:$B,5))</f>
        <v/>
      </c>
      <c r="Y10" s="11" t="str">
        <f>IF(OR(X9=0,X9=""),"",SUMIFS('Base Produits'!$D:$D,'Base Produits'!$A:$A,V$3,'Base Produits'!$B:$B,5))</f>
        <v/>
      </c>
      <c r="AI10" s="2"/>
      <c r="AL10"/>
      <c r="AM10"/>
      <c r="AN10"/>
    </row>
    <row r="11" spans="1:42" x14ac:dyDescent="0.35">
      <c r="C11" s="5"/>
      <c r="D11" s="6"/>
      <c r="F11" s="2"/>
      <c r="G11" s="342"/>
      <c r="H11" s="343"/>
      <c r="I11" s="11" t="str">
        <f>IF(OR(I10=0,I10=""),"",SUMIFS('Base Produits'!$C:$C,'Base Produits'!$A:$A,G$3,'Base Produits'!$B:$B,6))</f>
        <v/>
      </c>
      <c r="J11" s="11" t="str">
        <f>IF(OR(I10=0,I10=""),"",SUMIFS('Base Produits'!$D:$D,'Base Produits'!$A:$A,G$3,'Base Produits'!$B:$B,6))</f>
        <v/>
      </c>
      <c r="K11" s="3"/>
      <c r="L11" s="342"/>
      <c r="M11" s="343"/>
      <c r="N11" s="11" t="str">
        <f>IF(OR(N10=0,N10=""),"",SUMIFS('Base Produits'!$C:$C,'Base Produits'!$A:$A,L$3,'Base Produits'!$B:$B,6))</f>
        <v/>
      </c>
      <c r="O11" s="11" t="str">
        <f>IF(OR(N10=0,N10=""),"",SUMIFS('Base Produits'!$D:$D,'Base Produits'!$A:$A,L$3,'Base Produits'!$B:$B,6))</f>
        <v/>
      </c>
      <c r="P11" s="3"/>
      <c r="Q11" s="342"/>
      <c r="R11" s="343"/>
      <c r="S11" s="11" t="str">
        <f>IF(OR(S10=0,S10=""),"",SUMIFS('Base Produits'!$C:$C,'Base Produits'!$A:$A,Q$3,'Base Produits'!$B:$B,6))</f>
        <v/>
      </c>
      <c r="T11" s="11" t="str">
        <f>IF(OR(S10=0,S10=""),"",SUMIFS('Base Produits'!$D:$D,'Base Produits'!$A:$A,Q$3,'Base Produits'!$B:$B,6))</f>
        <v/>
      </c>
      <c r="V11" s="342"/>
      <c r="W11" s="343"/>
      <c r="X11" s="11" t="str">
        <f>IF(OR(X10=0,X10=""),"",SUMIFS('Base Produits'!$C:$C,'Base Produits'!$A:$A,V$3,'Base Produits'!$B:$B,6))</f>
        <v/>
      </c>
      <c r="Y11" s="11" t="str">
        <f>IF(OR(X10=0,X10=""),"",SUMIFS('Base Produits'!$D:$D,'Base Produits'!$A:$A,V$3,'Base Produits'!$B:$B,6))</f>
        <v/>
      </c>
      <c r="AI11" s="2"/>
      <c r="AL11"/>
      <c r="AM11"/>
      <c r="AN11"/>
    </row>
    <row r="12" spans="1:42" ht="25.5" customHeight="1" x14ac:dyDescent="0.35">
      <c r="C12" s="5"/>
      <c r="D12" s="6"/>
      <c r="F12" s="2"/>
      <c r="G12" s="336" t="s">
        <v>229</v>
      </c>
      <c r="H12" s="337"/>
      <c r="I12" s="7">
        <f>SUMIFS('Base Produits'!$T:$T,'Base Produits'!$R:$R,G3)</f>
        <v>128</v>
      </c>
      <c r="J12" s="8"/>
      <c r="K12" s="3"/>
      <c r="L12" s="336" t="s">
        <v>229</v>
      </c>
      <c r="M12" s="337"/>
      <c r="N12" s="7">
        <f>SUMIFS('Base Produits'!$T:$T,'Base Produits'!$R:$R,L3)</f>
        <v>128</v>
      </c>
      <c r="O12" s="8"/>
      <c r="P12" s="3"/>
      <c r="Q12" s="336" t="s">
        <v>229</v>
      </c>
      <c r="R12" s="337"/>
      <c r="S12" s="7">
        <f>SUMIFS('Base Produits'!$T:$T,'Base Produits'!$R:$R,Q3)</f>
        <v>128</v>
      </c>
      <c r="T12" s="8"/>
      <c r="V12" s="336" t="s">
        <v>229</v>
      </c>
      <c r="W12" s="337"/>
      <c r="X12" s="7">
        <f>SUMIFS('Base Produits'!$T:$T,'Base Produits'!$R:$R,V3)</f>
        <v>0</v>
      </c>
      <c r="Y12" s="8"/>
      <c r="AI12" s="2"/>
      <c r="AL12"/>
      <c r="AM12"/>
      <c r="AN12"/>
      <c r="AO12" s="19"/>
      <c r="AP12" s="19"/>
    </row>
    <row r="13" spans="1:42" ht="15" thickBot="1" x14ac:dyDescent="0.4">
      <c r="C13" s="5"/>
      <c r="D13" s="6"/>
      <c r="F13" s="2"/>
      <c r="G13" s="15"/>
      <c r="H13" s="15"/>
      <c r="I13" s="16"/>
      <c r="J13" s="16"/>
      <c r="K13" s="3"/>
      <c r="L13" s="15"/>
      <c r="M13" s="15"/>
      <c r="N13" s="16"/>
      <c r="O13" s="16"/>
      <c r="P13" s="3"/>
      <c r="Q13" s="15"/>
      <c r="R13" s="15"/>
      <c r="S13" s="16"/>
      <c r="T13" s="16"/>
      <c r="V13" s="15"/>
      <c r="W13" s="15"/>
      <c r="X13" s="16"/>
      <c r="Y13" s="16"/>
      <c r="AI13" s="2"/>
      <c r="AL13"/>
      <c r="AM13"/>
      <c r="AN13"/>
      <c r="AO13" s="19"/>
      <c r="AP13" s="19"/>
    </row>
    <row r="14" spans="1:42" ht="15" thickBot="1" x14ac:dyDescent="0.4">
      <c r="A14" s="52" t="s">
        <v>230</v>
      </c>
      <c r="B14" s="58" t="s">
        <v>231</v>
      </c>
      <c r="C14" s="58"/>
      <c r="D14" s="57" t="s">
        <v>218</v>
      </c>
      <c r="F14" s="2"/>
      <c r="G14" s="52" t="s">
        <v>230</v>
      </c>
      <c r="H14" s="58" t="s">
        <v>231</v>
      </c>
      <c r="I14" s="58"/>
      <c r="J14" s="57" t="s">
        <v>218</v>
      </c>
      <c r="K14" s="3"/>
      <c r="L14" s="52" t="s">
        <v>230</v>
      </c>
      <c r="M14" s="58" t="s">
        <v>231</v>
      </c>
      <c r="N14" s="58"/>
      <c r="O14" s="57" t="s">
        <v>218</v>
      </c>
      <c r="P14" s="3"/>
      <c r="Q14" s="52" t="s">
        <v>230</v>
      </c>
      <c r="R14" s="58" t="s">
        <v>231</v>
      </c>
      <c r="S14" s="58"/>
      <c r="T14" s="57" t="s">
        <v>218</v>
      </c>
      <c r="V14" s="52" t="s">
        <v>230</v>
      </c>
      <c r="W14" s="58" t="s">
        <v>231</v>
      </c>
      <c r="X14" s="58"/>
      <c r="Y14" s="57" t="s">
        <v>218</v>
      </c>
      <c r="AI14" s="2"/>
      <c r="AL14"/>
      <c r="AM14"/>
      <c r="AN14"/>
      <c r="AO14" s="19"/>
      <c r="AP14" s="19"/>
    </row>
    <row r="15" spans="1:42" x14ac:dyDescent="0.35">
      <c r="A15" s="55"/>
      <c r="B15" s="55"/>
      <c r="C15" s="55"/>
      <c r="D15" s="56"/>
      <c r="F15" s="2"/>
      <c r="G15" s="94" t="str">
        <f t="shared" ref="G15:G24" si="0">IF($A15&lt;DATE(2000,1,1),"",$A15)</f>
        <v/>
      </c>
      <c r="H15" s="100"/>
      <c r="I15" s="90"/>
      <c r="J15" s="110"/>
      <c r="L15" s="94" t="str">
        <f t="shared" ref="L15:L24" si="1">IF($A15&lt;DATE(2000,1,1),"",$A15)</f>
        <v/>
      </c>
      <c r="M15" s="100"/>
      <c r="N15" s="90"/>
      <c r="O15" s="110"/>
      <c r="Q15" s="94" t="str">
        <f t="shared" ref="Q15:Q24" si="2">IF($A15&lt;DATE(2000,1,1),"",$A15)</f>
        <v/>
      </c>
      <c r="R15" s="100"/>
      <c r="S15" s="90"/>
      <c r="T15" s="110"/>
      <c r="V15" s="94" t="str">
        <f t="shared" ref="V15:V24" si="3">IF($A15&lt;DATE(2000,1,1),"",$A15)</f>
        <v/>
      </c>
      <c r="W15" s="100"/>
      <c r="X15" s="90"/>
      <c r="Y15" s="110"/>
      <c r="AI15" s="2"/>
      <c r="AL15"/>
      <c r="AM15"/>
      <c r="AN15"/>
      <c r="AO15" s="19"/>
      <c r="AP15" s="19"/>
    </row>
    <row r="16" spans="1:42" x14ac:dyDescent="0.35">
      <c r="A16" s="89">
        <f>DATE(RESULTS!$J$4,4,1)</f>
        <v>46478</v>
      </c>
      <c r="B16" s="60">
        <f>D16/SUM($H$3,$M$3,$R$3,$W$3,$AB$3)</f>
        <v>0.34999999999999992</v>
      </c>
      <c r="C16" s="59"/>
      <c r="D16" s="115">
        <f>SUM(J16,O16,T16,Y16)</f>
        <v>5.2499999999999991</v>
      </c>
      <c r="F16" s="2"/>
      <c r="G16" s="95">
        <f>$A16</f>
        <v>46478</v>
      </c>
      <c r="H16" s="101">
        <f>IF(SUMIFS('Base Produits'!$L:$L,'Base Produits'!$J:$J,G$3,'Base Produits'!$K:$K,DATE(1900,MONTH($A16),DAY($A16)))=0,100%,SUMIFS('Base Produits'!$L:$L,'Base Produits'!$J:$J,G$3,'Base Produits'!$K:$K,DATE(1900,MONTH($A16),DAY($A16))))</f>
        <v>0.35</v>
      </c>
      <c r="I16" s="92"/>
      <c r="J16" s="110">
        <f t="shared" ref="J16:J23" si="4">H16*H$3</f>
        <v>0.52499999999999991</v>
      </c>
      <c r="L16" s="95">
        <f>$A16</f>
        <v>46478</v>
      </c>
      <c r="M16" s="101">
        <f>IF(SUMIFS('Base Produits'!$L:$L,'Base Produits'!$J:$J,L$3,'Base Produits'!$K:$K,DATE(1900,MONTH($A16),DAY($A16)))=0,100%,SUMIFS('Base Produits'!$L:$L,'Base Produits'!$J:$J,L$3,'Base Produits'!$K:$K,DATE(1900,MONTH($A16),DAY($A16))))</f>
        <v>0.35</v>
      </c>
      <c r="N16" s="92"/>
      <c r="O16" s="110">
        <f t="shared" ref="O16:O23" si="5">M16*M$3</f>
        <v>0.36892799999999992</v>
      </c>
      <c r="Q16" s="95">
        <f>$A16</f>
        <v>46478</v>
      </c>
      <c r="R16" s="101">
        <f>IF(SUMIFS('Base Produits'!$L:$L,'Base Produits'!$J:$J,Q$3,'Base Produits'!$K:$K,DATE(1900,MONTH($A16),DAY($A16)))=0,100%,SUMIFS('Base Produits'!$L:$L,'Base Produits'!$J:$J,Q$3,'Base Produits'!$K:$K,DATE(1900,MONTH($A16),DAY($A16))))</f>
        <v>0.35</v>
      </c>
      <c r="S16" s="92"/>
      <c r="T16" s="110">
        <f t="shared" ref="T16:T23" si="6">R16*R$3</f>
        <v>4.3560719999999993</v>
      </c>
      <c r="V16" s="95">
        <f>$A16</f>
        <v>46478</v>
      </c>
      <c r="W16" s="101">
        <f>IF(SUMIFS('Base Produits'!$L:$L,'Base Produits'!$J:$J,V$3,'Base Produits'!$K:$K,DATE(1900,MONTH($A16),DAY($A16)))=0,100%,SUMIFS('Base Produits'!$L:$L,'Base Produits'!$J:$J,V$3,'Base Produits'!$K:$K,DATE(1900,MONTH($A16),DAY($A16))))</f>
        <v>1</v>
      </c>
      <c r="X16" s="92"/>
      <c r="Y16" s="110">
        <f t="shared" ref="Y16:Y23" si="7">W16*W$3</f>
        <v>0</v>
      </c>
      <c r="AI16" s="2"/>
      <c r="AL16"/>
      <c r="AM16"/>
      <c r="AN16"/>
      <c r="AO16" s="19"/>
      <c r="AP16" s="19"/>
    </row>
    <row r="17" spans="1:42" x14ac:dyDescent="0.35">
      <c r="A17" s="89">
        <f>A18-1</f>
        <v>46538</v>
      </c>
      <c r="B17" s="60">
        <f t="shared" ref="B17:B23" si="8">D17/SUM($H$3,$M$3,$R$3,$W$3,$AB$3)</f>
        <v>1</v>
      </c>
      <c r="C17" s="59"/>
      <c r="D17" s="115">
        <f t="shared" ref="D17:D23" si="9">SUM(J17,O17,T17,Y17)</f>
        <v>15</v>
      </c>
      <c r="F17" s="2"/>
      <c r="G17" s="95">
        <f t="shared" ref="G17:G23" si="10">$A17</f>
        <v>46538</v>
      </c>
      <c r="H17" s="101">
        <f>IF(SUMIFS('Base Produits'!$L:$L,'Base Produits'!$J:$J,G$3,'Base Produits'!$K:$K,DATE(1900,MONTH($A17),DAY($A17)))=0,100%,SUMIFS('Base Produits'!$L:$L,'Base Produits'!$J:$J,G$3,'Base Produits'!$K:$K,DATE(1900,MONTH($A17),DAY($A17))))</f>
        <v>1</v>
      </c>
      <c r="I17" s="92"/>
      <c r="J17" s="110">
        <f t="shared" si="4"/>
        <v>1.5</v>
      </c>
      <c r="L17" s="95">
        <f t="shared" ref="L17:L23" si="11">$A17</f>
        <v>46538</v>
      </c>
      <c r="M17" s="101">
        <f>IF(SUMIFS('Base Produits'!$L:$L,'Base Produits'!$J:$J,L$3,'Base Produits'!$K:$K,DATE(1900,MONTH($A17),DAY($A17)))=0,100%,SUMIFS('Base Produits'!$L:$L,'Base Produits'!$J:$J,L$3,'Base Produits'!$K:$K,DATE(1900,MONTH($A17),DAY($A17))))</f>
        <v>1</v>
      </c>
      <c r="N17" s="92"/>
      <c r="O17" s="110">
        <f t="shared" si="5"/>
        <v>1.0540799999999999</v>
      </c>
      <c r="Q17" s="95">
        <f t="shared" ref="Q17:Q23" si="12">$A17</f>
        <v>46538</v>
      </c>
      <c r="R17" s="101">
        <f>IF(SUMIFS('Base Produits'!$L:$L,'Base Produits'!$J:$J,Q$3,'Base Produits'!$K:$K,DATE(1900,MONTH($A17),DAY($A17)))=0,100%,SUMIFS('Base Produits'!$L:$L,'Base Produits'!$J:$J,Q$3,'Base Produits'!$K:$K,DATE(1900,MONTH($A17),DAY($A17))))</f>
        <v>1</v>
      </c>
      <c r="S17" s="92"/>
      <c r="T17" s="110">
        <f t="shared" si="6"/>
        <v>12.445919999999999</v>
      </c>
      <c r="V17" s="95">
        <f t="shared" ref="V17:V23" si="13">$A17</f>
        <v>46538</v>
      </c>
      <c r="W17" s="101">
        <f>IF(SUMIFS('Base Produits'!$L:$L,'Base Produits'!$J:$J,V$3,'Base Produits'!$K:$K,DATE(1900,MONTH($A17),DAY($A17)))=0,100%,SUMIFS('Base Produits'!$L:$L,'Base Produits'!$J:$J,V$3,'Base Produits'!$K:$K,DATE(1900,MONTH($A17),DAY($A17))))</f>
        <v>1</v>
      </c>
      <c r="X17" s="92"/>
      <c r="Y17" s="110">
        <f t="shared" si="7"/>
        <v>0</v>
      </c>
      <c r="AI17" s="2"/>
      <c r="AL17"/>
      <c r="AM17"/>
      <c r="AN17"/>
      <c r="AO17" s="19"/>
      <c r="AP17" s="19"/>
    </row>
    <row r="18" spans="1:42" x14ac:dyDescent="0.35">
      <c r="A18" s="89">
        <f>DATE(RESULTS!$J$4,6,1)</f>
        <v>46539</v>
      </c>
      <c r="B18" s="60">
        <f t="shared" si="8"/>
        <v>1</v>
      </c>
      <c r="C18" s="59"/>
      <c r="D18" s="115">
        <f t="shared" si="9"/>
        <v>15</v>
      </c>
      <c r="F18" s="2"/>
      <c r="G18" s="95">
        <f t="shared" si="10"/>
        <v>46539</v>
      </c>
      <c r="H18" s="101">
        <f>IF(SUMIFS('Base Produits'!$L:$L,'Base Produits'!$J:$J,G$3,'Base Produits'!$K:$K,DATE(1900,MONTH($A18),DAY($A18)))=0,100%,SUMIFS('Base Produits'!$L:$L,'Base Produits'!$J:$J,G$3,'Base Produits'!$K:$K,DATE(1900,MONTH($A18),DAY($A18))))</f>
        <v>1</v>
      </c>
      <c r="I18" s="92"/>
      <c r="J18" s="110">
        <f t="shared" si="4"/>
        <v>1.5</v>
      </c>
      <c r="L18" s="95">
        <f t="shared" si="11"/>
        <v>46539</v>
      </c>
      <c r="M18" s="101">
        <f>IF(SUMIFS('Base Produits'!$L:$L,'Base Produits'!$J:$J,L$3,'Base Produits'!$K:$K,DATE(1900,MONTH($A18),DAY($A18)))=0,100%,SUMIFS('Base Produits'!$L:$L,'Base Produits'!$J:$J,L$3,'Base Produits'!$K:$K,DATE(1900,MONTH($A18),DAY($A18))))</f>
        <v>1</v>
      </c>
      <c r="N18" s="92"/>
      <c r="O18" s="110">
        <f t="shared" si="5"/>
        <v>1.0540799999999999</v>
      </c>
      <c r="Q18" s="95">
        <f t="shared" si="12"/>
        <v>46539</v>
      </c>
      <c r="R18" s="101">
        <f>IF(SUMIFS('Base Produits'!$L:$L,'Base Produits'!$J:$J,Q$3,'Base Produits'!$K:$K,DATE(1900,MONTH($A18),DAY($A18)))=0,100%,SUMIFS('Base Produits'!$L:$L,'Base Produits'!$J:$J,Q$3,'Base Produits'!$K:$K,DATE(1900,MONTH($A18),DAY($A18))))</f>
        <v>1</v>
      </c>
      <c r="S18" s="92"/>
      <c r="T18" s="110">
        <f t="shared" si="6"/>
        <v>12.445919999999999</v>
      </c>
      <c r="V18" s="95">
        <f t="shared" si="13"/>
        <v>46539</v>
      </c>
      <c r="W18" s="101">
        <f>IF(SUMIFS('Base Produits'!$L:$L,'Base Produits'!$J:$J,V$3,'Base Produits'!$K:$K,DATE(1900,MONTH($A18),DAY($A18)))=0,100%,SUMIFS('Base Produits'!$L:$L,'Base Produits'!$J:$J,V$3,'Base Produits'!$K:$K,DATE(1900,MONTH($A18),DAY($A18))))</f>
        <v>1</v>
      </c>
      <c r="X18" s="92"/>
      <c r="Y18" s="110">
        <f t="shared" si="7"/>
        <v>0</v>
      </c>
      <c r="AI18" s="2"/>
      <c r="AL18"/>
      <c r="AM18"/>
      <c r="AN18"/>
      <c r="AO18" s="19"/>
      <c r="AP18" s="19"/>
    </row>
    <row r="19" spans="1:42" x14ac:dyDescent="0.35">
      <c r="A19" s="89">
        <f>A20-1</f>
        <v>46599</v>
      </c>
      <c r="B19" s="60">
        <f t="shared" si="8"/>
        <v>0.85</v>
      </c>
      <c r="C19" s="59"/>
      <c r="D19" s="115">
        <f t="shared" si="9"/>
        <v>12.75</v>
      </c>
      <c r="F19" s="2"/>
      <c r="G19" s="95">
        <f t="shared" si="10"/>
        <v>46599</v>
      </c>
      <c r="H19" s="101">
        <f>IF(SUMIFS('Base Produits'!$L:$L,'Base Produits'!$J:$J,G$3,'Base Produits'!$K:$K,DATE(1900,MONTH($A19),DAY($A19)))=0,100%,SUMIFS('Base Produits'!$L:$L,'Base Produits'!$J:$J,G$3,'Base Produits'!$K:$K,DATE(1900,MONTH($A19),DAY($A19))))</f>
        <v>0.85</v>
      </c>
      <c r="I19" s="92"/>
      <c r="J19" s="110">
        <f t="shared" si="4"/>
        <v>1.2749999999999999</v>
      </c>
      <c r="L19" s="95">
        <f t="shared" si="11"/>
        <v>46599</v>
      </c>
      <c r="M19" s="101">
        <f>IF(SUMIFS('Base Produits'!$L:$L,'Base Produits'!$J:$J,L$3,'Base Produits'!$K:$K,DATE(1900,MONTH($A19),DAY($A19)))=0,100%,SUMIFS('Base Produits'!$L:$L,'Base Produits'!$J:$J,L$3,'Base Produits'!$K:$K,DATE(1900,MONTH($A19),DAY($A19))))</f>
        <v>0.85</v>
      </c>
      <c r="N19" s="92"/>
      <c r="O19" s="110">
        <f t="shared" si="5"/>
        <v>0.89596799999999988</v>
      </c>
      <c r="Q19" s="95">
        <f t="shared" si="12"/>
        <v>46599</v>
      </c>
      <c r="R19" s="101">
        <f>IF(SUMIFS('Base Produits'!$L:$L,'Base Produits'!$J:$J,Q$3,'Base Produits'!$K:$K,DATE(1900,MONTH($A19),DAY($A19)))=0,100%,SUMIFS('Base Produits'!$L:$L,'Base Produits'!$J:$J,Q$3,'Base Produits'!$K:$K,DATE(1900,MONTH($A19),DAY($A19))))</f>
        <v>0.85</v>
      </c>
      <c r="S19" s="92"/>
      <c r="T19" s="110">
        <f t="shared" si="6"/>
        <v>10.579032</v>
      </c>
      <c r="V19" s="95">
        <f t="shared" si="13"/>
        <v>46599</v>
      </c>
      <c r="W19" s="101">
        <f>IF(SUMIFS('Base Produits'!$L:$L,'Base Produits'!$J:$J,V$3,'Base Produits'!$K:$K,DATE(1900,MONTH($A19),DAY($A19)))=0,100%,SUMIFS('Base Produits'!$L:$L,'Base Produits'!$J:$J,V$3,'Base Produits'!$K:$K,DATE(1900,MONTH($A19),DAY($A19))))</f>
        <v>1</v>
      </c>
      <c r="X19" s="92"/>
      <c r="Y19" s="110">
        <f t="shared" si="7"/>
        <v>0</v>
      </c>
      <c r="AI19" s="2"/>
      <c r="AL19"/>
      <c r="AM19"/>
      <c r="AN19"/>
      <c r="AO19" s="19"/>
      <c r="AP19" s="19"/>
    </row>
    <row r="20" spans="1:42" x14ac:dyDescent="0.35">
      <c r="A20" s="89">
        <f>DATE(RESULTS!$J$4,8,1)</f>
        <v>46600</v>
      </c>
      <c r="B20" s="60">
        <f t="shared" si="8"/>
        <v>1</v>
      </c>
      <c r="C20" s="59"/>
      <c r="D20" s="115">
        <f t="shared" si="9"/>
        <v>15</v>
      </c>
      <c r="F20" s="2"/>
      <c r="G20" s="95">
        <f t="shared" si="10"/>
        <v>46600</v>
      </c>
      <c r="H20" s="101">
        <f>IF(SUMIFS('Base Produits'!$L:$L,'Base Produits'!$J:$J,G$3,'Base Produits'!$K:$K,DATE(1900,MONTH($A20),DAY($A20)))=0,100%,SUMIFS('Base Produits'!$L:$L,'Base Produits'!$J:$J,G$3,'Base Produits'!$K:$K,DATE(1900,MONTH($A20),DAY($A20))))</f>
        <v>1</v>
      </c>
      <c r="I20" s="92"/>
      <c r="J20" s="110">
        <f t="shared" si="4"/>
        <v>1.5</v>
      </c>
      <c r="L20" s="95">
        <f t="shared" si="11"/>
        <v>46600</v>
      </c>
      <c r="M20" s="101">
        <f>IF(SUMIFS('Base Produits'!$L:$L,'Base Produits'!$J:$J,L$3,'Base Produits'!$K:$K,DATE(1900,MONTH($A20),DAY($A20)))=0,100%,SUMIFS('Base Produits'!$L:$L,'Base Produits'!$J:$J,L$3,'Base Produits'!$K:$K,DATE(1900,MONTH($A20),DAY($A20))))</f>
        <v>1</v>
      </c>
      <c r="N20" s="92"/>
      <c r="O20" s="110">
        <f t="shared" si="5"/>
        <v>1.0540799999999999</v>
      </c>
      <c r="Q20" s="95">
        <f t="shared" si="12"/>
        <v>46600</v>
      </c>
      <c r="R20" s="101">
        <f>IF(SUMIFS('Base Produits'!$L:$L,'Base Produits'!$J:$J,Q$3,'Base Produits'!$K:$K,DATE(1900,MONTH($A20),DAY($A20)))=0,100%,SUMIFS('Base Produits'!$L:$L,'Base Produits'!$J:$J,Q$3,'Base Produits'!$K:$K,DATE(1900,MONTH($A20),DAY($A20))))</f>
        <v>1</v>
      </c>
      <c r="S20" s="92"/>
      <c r="T20" s="110">
        <f t="shared" si="6"/>
        <v>12.445919999999999</v>
      </c>
      <c r="V20" s="95">
        <f t="shared" si="13"/>
        <v>46600</v>
      </c>
      <c r="W20" s="101">
        <f>IF(SUMIFS('Base Produits'!$L:$L,'Base Produits'!$J:$J,V$3,'Base Produits'!$K:$K,DATE(1900,MONTH($A20),DAY($A20)))=0,100%,SUMIFS('Base Produits'!$L:$L,'Base Produits'!$J:$J,V$3,'Base Produits'!$K:$K,DATE(1900,MONTH($A20),DAY($A20))))</f>
        <v>1</v>
      </c>
      <c r="X20" s="92"/>
      <c r="Y20" s="110">
        <f t="shared" si="7"/>
        <v>0</v>
      </c>
      <c r="AI20" s="2"/>
      <c r="AL20"/>
      <c r="AM20"/>
      <c r="AN20"/>
    </row>
    <row r="21" spans="1:42" x14ac:dyDescent="0.35">
      <c r="A21" s="89">
        <f>A22-1</f>
        <v>46630</v>
      </c>
      <c r="B21" s="60">
        <f t="shared" si="8"/>
        <v>0.94999999999999984</v>
      </c>
      <c r="C21" s="59"/>
      <c r="D21" s="115">
        <f t="shared" si="9"/>
        <v>14.249999999999998</v>
      </c>
      <c r="F21" s="2"/>
      <c r="G21" s="95">
        <f t="shared" si="10"/>
        <v>46630</v>
      </c>
      <c r="H21" s="101">
        <f>IF(SUMIFS('Base Produits'!$L:$L,'Base Produits'!$J:$J,G$3,'Base Produits'!$K:$K,DATE(1900,MONTH($A21),DAY($A21)))=0,100%,SUMIFS('Base Produits'!$L:$L,'Base Produits'!$J:$J,G$3,'Base Produits'!$K:$K,DATE(1900,MONTH($A21),DAY($A21))))</f>
        <v>0.95</v>
      </c>
      <c r="I21" s="92"/>
      <c r="J21" s="110">
        <f t="shared" si="4"/>
        <v>1.4249999999999998</v>
      </c>
      <c r="L21" s="95">
        <f t="shared" si="11"/>
        <v>46630</v>
      </c>
      <c r="M21" s="101">
        <f>IF(SUMIFS('Base Produits'!$L:$L,'Base Produits'!$J:$J,L$3,'Base Produits'!$K:$K,DATE(1900,MONTH($A21),DAY($A21)))=0,100%,SUMIFS('Base Produits'!$L:$L,'Base Produits'!$J:$J,L$3,'Base Produits'!$K:$K,DATE(1900,MONTH($A21),DAY($A21))))</f>
        <v>0.95</v>
      </c>
      <c r="N21" s="92"/>
      <c r="O21" s="110">
        <f t="shared" si="5"/>
        <v>1.0013759999999998</v>
      </c>
      <c r="Q21" s="95">
        <f t="shared" si="12"/>
        <v>46630</v>
      </c>
      <c r="R21" s="101">
        <f>IF(SUMIFS('Base Produits'!$L:$L,'Base Produits'!$J:$J,Q$3,'Base Produits'!$K:$K,DATE(1900,MONTH($A21),DAY($A21)))=0,100%,SUMIFS('Base Produits'!$L:$L,'Base Produits'!$J:$J,Q$3,'Base Produits'!$K:$K,DATE(1900,MONTH($A21),DAY($A21))))</f>
        <v>0.95</v>
      </c>
      <c r="S21" s="92"/>
      <c r="T21" s="110">
        <f t="shared" si="6"/>
        <v>11.823623999999999</v>
      </c>
      <c r="V21" s="95">
        <f t="shared" si="13"/>
        <v>46630</v>
      </c>
      <c r="W21" s="101">
        <f>IF(SUMIFS('Base Produits'!$L:$L,'Base Produits'!$J:$J,V$3,'Base Produits'!$K:$K,DATE(1900,MONTH($A21),DAY($A21)))=0,100%,SUMIFS('Base Produits'!$L:$L,'Base Produits'!$J:$J,V$3,'Base Produits'!$K:$K,DATE(1900,MONTH($A21),DAY($A21))))</f>
        <v>1</v>
      </c>
      <c r="X21" s="92"/>
      <c r="Y21" s="110">
        <f t="shared" si="7"/>
        <v>0</v>
      </c>
      <c r="AI21" s="2"/>
      <c r="AL21"/>
      <c r="AM21"/>
      <c r="AN21"/>
    </row>
    <row r="22" spans="1:42" x14ac:dyDescent="0.35">
      <c r="A22" s="89">
        <f>DATE(RESULTS!$J$4,9,1)</f>
        <v>46631</v>
      </c>
      <c r="B22" s="60">
        <f t="shared" si="8"/>
        <v>1</v>
      </c>
      <c r="C22" s="59"/>
      <c r="D22" s="115">
        <f t="shared" si="9"/>
        <v>15</v>
      </c>
      <c r="F22" s="2"/>
      <c r="G22" s="95">
        <f t="shared" si="10"/>
        <v>46631</v>
      </c>
      <c r="H22" s="101">
        <f>IF(SUMIFS('Base Produits'!$L:$L,'Base Produits'!$J:$J,G$3,'Base Produits'!$K:$K,DATE(1900,MONTH($A22),DAY($A22)))=0,100%,SUMIFS('Base Produits'!$L:$L,'Base Produits'!$J:$J,G$3,'Base Produits'!$K:$K,DATE(1900,MONTH($A22),DAY($A22))))</f>
        <v>1</v>
      </c>
      <c r="I22" s="92"/>
      <c r="J22" s="110">
        <f t="shared" si="4"/>
        <v>1.5</v>
      </c>
      <c r="L22" s="95">
        <f t="shared" si="11"/>
        <v>46631</v>
      </c>
      <c r="M22" s="101">
        <f>IF(SUMIFS('Base Produits'!$L:$L,'Base Produits'!$J:$J,L$3,'Base Produits'!$K:$K,DATE(1900,MONTH($A22),DAY($A22)))=0,100%,SUMIFS('Base Produits'!$L:$L,'Base Produits'!$J:$J,L$3,'Base Produits'!$K:$K,DATE(1900,MONTH($A22),DAY($A22))))</f>
        <v>1</v>
      </c>
      <c r="N22" s="92"/>
      <c r="O22" s="110">
        <f t="shared" si="5"/>
        <v>1.0540799999999999</v>
      </c>
      <c r="Q22" s="95">
        <f t="shared" si="12"/>
        <v>46631</v>
      </c>
      <c r="R22" s="101">
        <f>IF(SUMIFS('Base Produits'!$L:$L,'Base Produits'!$J:$J,Q$3,'Base Produits'!$K:$K,DATE(1900,MONTH($A22),DAY($A22)))=0,100%,SUMIFS('Base Produits'!$L:$L,'Base Produits'!$J:$J,Q$3,'Base Produits'!$K:$K,DATE(1900,MONTH($A22),DAY($A22))))</f>
        <v>1</v>
      </c>
      <c r="S22" s="92"/>
      <c r="T22" s="110">
        <f t="shared" si="6"/>
        <v>12.445919999999999</v>
      </c>
      <c r="V22" s="95">
        <f t="shared" si="13"/>
        <v>46631</v>
      </c>
      <c r="W22" s="101">
        <f>IF(SUMIFS('Base Produits'!$L:$L,'Base Produits'!$J:$J,V$3,'Base Produits'!$K:$K,DATE(1900,MONTH($A22),DAY($A22)))=0,100%,SUMIFS('Base Produits'!$L:$L,'Base Produits'!$J:$J,V$3,'Base Produits'!$K:$K,DATE(1900,MONTH($A22),DAY($A22))))</f>
        <v>1</v>
      </c>
      <c r="X22" s="92"/>
      <c r="Y22" s="110">
        <f t="shared" si="7"/>
        <v>0</v>
      </c>
      <c r="AI22" s="2"/>
      <c r="AL22"/>
      <c r="AM22"/>
      <c r="AN22"/>
    </row>
    <row r="23" spans="1:42" x14ac:dyDescent="0.35">
      <c r="A23" s="89">
        <f>DATE(RESULTS!M4,3,31)</f>
        <v>46843</v>
      </c>
      <c r="B23" s="60">
        <f t="shared" si="8"/>
        <v>0.34999999999999992</v>
      </c>
      <c r="C23" s="59"/>
      <c r="D23" s="115">
        <f t="shared" si="9"/>
        <v>5.2499999999999991</v>
      </c>
      <c r="F23" s="2"/>
      <c r="G23" s="95">
        <f t="shared" si="10"/>
        <v>46843</v>
      </c>
      <c r="H23" s="101">
        <f>IF(SUMIFS('Base Produits'!$L:$L,'Base Produits'!$J:$J,G$3,'Base Produits'!$K:$K,DATE(1900,MONTH($A23),DAY($A23)))=0,100%,SUMIFS('Base Produits'!$L:$L,'Base Produits'!$J:$J,G$3,'Base Produits'!$K:$K,DATE(1900,MONTH($A23),DAY($A23))))</f>
        <v>0.35</v>
      </c>
      <c r="I23" s="92"/>
      <c r="J23" s="110">
        <f t="shared" si="4"/>
        <v>0.52499999999999991</v>
      </c>
      <c r="L23" s="95">
        <f t="shared" si="11"/>
        <v>46843</v>
      </c>
      <c r="M23" s="101">
        <f>IF(SUMIFS('Base Produits'!$L:$L,'Base Produits'!$J:$J,L$3,'Base Produits'!$K:$K,DATE(1900,MONTH($A23),DAY($A23)))=0,100%,SUMIFS('Base Produits'!$L:$L,'Base Produits'!$J:$J,L$3,'Base Produits'!$K:$K,DATE(1900,MONTH($A23),DAY($A23))))</f>
        <v>0.35</v>
      </c>
      <c r="N23" s="92"/>
      <c r="O23" s="110">
        <f t="shared" si="5"/>
        <v>0.36892799999999992</v>
      </c>
      <c r="Q23" s="95">
        <f t="shared" si="12"/>
        <v>46843</v>
      </c>
      <c r="R23" s="101">
        <f>IF(SUMIFS('Base Produits'!$L:$L,'Base Produits'!$J:$J,Q$3,'Base Produits'!$K:$K,DATE(1900,MONTH($A23),DAY($A23)))=0,100%,SUMIFS('Base Produits'!$L:$L,'Base Produits'!$J:$J,Q$3,'Base Produits'!$K:$K,DATE(1900,MONTH($A23),DAY($A23))))</f>
        <v>0.35</v>
      </c>
      <c r="S23" s="92"/>
      <c r="T23" s="110">
        <f t="shared" si="6"/>
        <v>4.3560719999999993</v>
      </c>
      <c r="V23" s="95">
        <f t="shared" si="13"/>
        <v>46843</v>
      </c>
      <c r="W23" s="101">
        <f>IF(SUMIFS('Base Produits'!$L:$L,'Base Produits'!$J:$J,V$3,'Base Produits'!$K:$K,DATE(1900,MONTH($A23),DAY($A23)))=0,100%,SUMIFS('Base Produits'!$L:$L,'Base Produits'!$J:$J,V$3,'Base Produits'!$K:$K,DATE(1900,MONTH($A23),DAY($A23))))</f>
        <v>1</v>
      </c>
      <c r="X23" s="92"/>
      <c r="Y23" s="110">
        <f t="shared" si="7"/>
        <v>0</v>
      </c>
      <c r="AI23" s="2"/>
      <c r="AL23"/>
      <c r="AM23"/>
      <c r="AN23"/>
      <c r="AO23" s="19"/>
      <c r="AP23" s="19"/>
    </row>
    <row r="24" spans="1:42" ht="15" thickBot="1" x14ac:dyDescent="0.4">
      <c r="A24" s="93"/>
      <c r="B24" s="93"/>
      <c r="C24" s="93"/>
      <c r="D24" s="99"/>
      <c r="F24" s="2"/>
      <c r="G24" s="111" t="str">
        <f t="shared" si="0"/>
        <v/>
      </c>
      <c r="H24" s="112"/>
      <c r="I24" s="113"/>
      <c r="J24" s="99"/>
      <c r="L24" s="111" t="str">
        <f t="shared" si="1"/>
        <v/>
      </c>
      <c r="M24" s="112"/>
      <c r="N24" s="113"/>
      <c r="O24" s="99"/>
      <c r="Q24" s="111" t="str">
        <f t="shared" si="2"/>
        <v/>
      </c>
      <c r="R24" s="112"/>
      <c r="S24" s="113"/>
      <c r="T24" s="99"/>
      <c r="V24" s="111" t="str">
        <f t="shared" si="3"/>
        <v/>
      </c>
      <c r="W24" s="112"/>
      <c r="X24" s="113"/>
      <c r="Y24" s="99"/>
      <c r="AI24" s="2"/>
      <c r="AL24"/>
      <c r="AM24"/>
      <c r="AN24"/>
    </row>
    <row r="25" spans="1:42" ht="15" thickBot="1" x14ac:dyDescent="0.4">
      <c r="F25" s="2"/>
      <c r="AI25" s="2"/>
      <c r="AL25"/>
      <c r="AM25"/>
      <c r="AN25"/>
    </row>
    <row r="26" spans="1:42" ht="15" thickBot="1" x14ac:dyDescent="0.4">
      <c r="A26" s="52" t="s">
        <v>230</v>
      </c>
      <c r="B26" s="58" t="s">
        <v>232</v>
      </c>
      <c r="C26" s="58"/>
      <c r="D26" s="57" t="s">
        <v>218</v>
      </c>
      <c r="F26" s="2"/>
      <c r="G26" s="52" t="s">
        <v>230</v>
      </c>
      <c r="H26" s="58" t="s">
        <v>232</v>
      </c>
      <c r="I26" s="58"/>
      <c r="J26" s="57" t="s">
        <v>218</v>
      </c>
      <c r="L26" s="52" t="s">
        <v>230</v>
      </c>
      <c r="M26" s="58" t="s">
        <v>232</v>
      </c>
      <c r="N26" s="58"/>
      <c r="O26" s="57" t="s">
        <v>218</v>
      </c>
      <c r="Q26" s="52" t="s">
        <v>230</v>
      </c>
      <c r="R26" s="58" t="s">
        <v>232</v>
      </c>
      <c r="S26" s="58"/>
      <c r="T26" s="57" t="s">
        <v>218</v>
      </c>
      <c r="V26" s="52" t="s">
        <v>230</v>
      </c>
      <c r="W26" s="58" t="s">
        <v>232</v>
      </c>
      <c r="X26" s="58"/>
      <c r="Y26" s="57" t="s">
        <v>218</v>
      </c>
      <c r="AI26" s="2"/>
      <c r="AL26"/>
      <c r="AM26"/>
      <c r="AN26"/>
    </row>
    <row r="27" spans="1:42" x14ac:dyDescent="0.35">
      <c r="A27" s="55"/>
      <c r="B27" s="55"/>
      <c r="C27" s="55"/>
      <c r="D27" s="56"/>
      <c r="F27" s="2"/>
      <c r="G27" s="94" t="str">
        <f>IF($A27&lt;DATE(2000,1,1),"",$A27)</f>
        <v/>
      </c>
      <c r="H27" s="100"/>
      <c r="I27" s="90"/>
      <c r="J27" s="97">
        <f>H27*H$3</f>
        <v>0</v>
      </c>
      <c r="L27" s="94" t="str">
        <f>IF($A27&lt;DATE(2000,1,1),"",$A27)</f>
        <v/>
      </c>
      <c r="M27" s="100"/>
      <c r="N27" s="90"/>
      <c r="O27" s="97">
        <f>M27*M$3</f>
        <v>0</v>
      </c>
      <c r="Q27" s="94" t="str">
        <f>IF($A27&lt;DATE(2000,1,1),"",$A27)</f>
        <v/>
      </c>
      <c r="R27" s="100"/>
      <c r="S27" s="90"/>
      <c r="T27" s="97">
        <f>R27*R$3</f>
        <v>0</v>
      </c>
      <c r="V27" s="94" t="str">
        <f>IF($A27&lt;DATE(2000,1,1),"",$A27)</f>
        <v/>
      </c>
      <c r="W27" s="100"/>
      <c r="X27" s="90"/>
      <c r="Y27" s="97">
        <f>W27*W$3</f>
        <v>0</v>
      </c>
      <c r="AI27" s="2"/>
      <c r="AL27"/>
      <c r="AM27"/>
      <c r="AN27"/>
    </row>
    <row r="28" spans="1:42" x14ac:dyDescent="0.35">
      <c r="A28" s="89">
        <f>A29-1</f>
        <v>46538</v>
      </c>
      <c r="B28" s="60">
        <f t="shared" ref="B28:B35" si="14">D28/SUM($H$3,$M$3,$R$3,$W$3,$AB$3)</f>
        <v>0</v>
      </c>
      <c r="C28" s="59"/>
      <c r="D28" s="115">
        <f t="shared" ref="D28:D35" si="15">SUM(J28,O28,T28,Y28)</f>
        <v>0</v>
      </c>
      <c r="F28" s="2"/>
      <c r="G28" s="95">
        <f>$A28</f>
        <v>46538</v>
      </c>
      <c r="H28" s="101">
        <f>IF(SUMIFS('Base Produits'!$P:$P,'Base Produits'!$N:$N,G$3,'Base Produits'!$O:$O,DATE(1900,MONTH($A28),DAY($A28)))=0,0%,SUMIFS('Base Produits'!$P:$P,'Base Produits'!$N:$N,G$3,'Base Produits'!$O:$O,DATE(1900,MONTH($A28),DAY($A28))))</f>
        <v>0</v>
      </c>
      <c r="I28" s="91"/>
      <c r="J28" s="98">
        <f t="shared" ref="J28:J35" si="16">H28*H$3</f>
        <v>0</v>
      </c>
      <c r="L28" s="95">
        <f>$A28</f>
        <v>46538</v>
      </c>
      <c r="M28" s="101">
        <f>IF(SUMIFS('Base Produits'!$P:$P,'Base Produits'!$N:$N,L$3,'Base Produits'!$O:$O,DATE(1900,MONTH($A28),DAY($A28)))=0,0%,SUMIFS('Base Produits'!$P:$P,'Base Produits'!$N:$N,L$3,'Base Produits'!$O:$O,DATE(1900,MONTH($A28),DAY($A28))))</f>
        <v>0</v>
      </c>
      <c r="N28" s="91"/>
      <c r="O28" s="98">
        <f t="shared" ref="O28:O35" si="17">M28*M$3</f>
        <v>0</v>
      </c>
      <c r="Q28" s="95">
        <f>$A28</f>
        <v>46538</v>
      </c>
      <c r="R28" s="101">
        <f>IF(SUMIFS('Base Produits'!$P:$P,'Base Produits'!$N:$N,Q$3,'Base Produits'!$O:$O,DATE(1900,MONTH($A28),DAY($A28)))=0,0%,SUMIFS('Base Produits'!$P:$P,'Base Produits'!$N:$N,Q$3,'Base Produits'!$O:$O,DATE(1900,MONTH($A28),DAY($A28))))</f>
        <v>0</v>
      </c>
      <c r="S28" s="91"/>
      <c r="T28" s="98">
        <f t="shared" ref="T28:T35" si="18">R28*R$3</f>
        <v>0</v>
      </c>
      <c r="V28" s="95">
        <f>$A28</f>
        <v>46538</v>
      </c>
      <c r="W28" s="101">
        <f>IF(SUMIFS('Base Produits'!$P:$P,'Base Produits'!$N:$N,V$3,'Base Produits'!$O:$O,DATE(1900,MONTH($A28),DAY($A28)))=0,0%,SUMIFS('Base Produits'!$P:$P,'Base Produits'!$N:$N,V$3,'Base Produits'!$O:$O,DATE(1900,MONTH($A28),DAY($A28))))</f>
        <v>0</v>
      </c>
      <c r="X28" s="91"/>
      <c r="Y28" s="98">
        <f t="shared" ref="Y28:Y35" si="19">W28*W$3</f>
        <v>0</v>
      </c>
      <c r="AI28" s="2"/>
      <c r="AL28"/>
      <c r="AM28"/>
      <c r="AN28"/>
    </row>
    <row r="29" spans="1:42" x14ac:dyDescent="0.35">
      <c r="A29" s="89">
        <f>DATE(RESULTS!$J$4,6,1)</f>
        <v>46539</v>
      </c>
      <c r="B29" s="60">
        <f t="shared" si="14"/>
        <v>0</v>
      </c>
      <c r="C29" s="59"/>
      <c r="D29" s="115">
        <f t="shared" si="15"/>
        <v>0</v>
      </c>
      <c r="F29" s="2"/>
      <c r="G29" s="95">
        <f t="shared" ref="G29:G35" si="20">$A29</f>
        <v>46539</v>
      </c>
      <c r="H29" s="101">
        <f>IF(SUMIFS('Base Produits'!$P:$P,'Base Produits'!$N:$N,G$3,'Base Produits'!$O:$O,DATE(1900,MONTH($A29),DAY($A29)))=0,0%,SUMIFS('Base Produits'!$P:$P,'Base Produits'!$N:$N,G$3,'Base Produits'!$O:$O,DATE(1900,MONTH($A29),DAY($A29))))</f>
        <v>0</v>
      </c>
      <c r="I29" s="91"/>
      <c r="J29" s="98">
        <f t="shared" si="16"/>
        <v>0</v>
      </c>
      <c r="L29" s="95">
        <f t="shared" ref="L29:L35" si="21">$A29</f>
        <v>46539</v>
      </c>
      <c r="M29" s="101">
        <f>IF(SUMIFS('Base Produits'!$P:$P,'Base Produits'!$N:$N,L$3,'Base Produits'!$O:$O,DATE(1900,MONTH($A29),DAY($A29)))=0,0%,SUMIFS('Base Produits'!$P:$P,'Base Produits'!$N:$N,L$3,'Base Produits'!$O:$O,DATE(1900,MONTH($A29),DAY($A29))))</f>
        <v>0</v>
      </c>
      <c r="N29" s="91"/>
      <c r="O29" s="98">
        <f t="shared" si="17"/>
        <v>0</v>
      </c>
      <c r="Q29" s="95">
        <f t="shared" ref="Q29:Q35" si="22">$A29</f>
        <v>46539</v>
      </c>
      <c r="R29" s="101">
        <f>IF(SUMIFS('Base Produits'!$P:$P,'Base Produits'!$N:$N,Q$3,'Base Produits'!$O:$O,DATE(1900,MONTH($A29),DAY($A29)))=0,0%,SUMIFS('Base Produits'!$P:$P,'Base Produits'!$N:$N,Q$3,'Base Produits'!$O:$O,DATE(1900,MONTH($A29),DAY($A29))))</f>
        <v>0</v>
      </c>
      <c r="S29" s="91"/>
      <c r="T29" s="98">
        <f t="shared" si="18"/>
        <v>0</v>
      </c>
      <c r="V29" s="95">
        <f t="shared" ref="V29:V35" si="23">$A29</f>
        <v>46539</v>
      </c>
      <c r="W29" s="101">
        <f>IF(SUMIFS('Base Produits'!$P:$P,'Base Produits'!$N:$N,V$3,'Base Produits'!$O:$O,DATE(1900,MONTH($A29),DAY($A29)))=0,0%,SUMIFS('Base Produits'!$P:$P,'Base Produits'!$N:$N,V$3,'Base Produits'!$O:$O,DATE(1900,MONTH($A29),DAY($A29))))</f>
        <v>0</v>
      </c>
      <c r="X29" s="91"/>
      <c r="Y29" s="98">
        <f t="shared" si="19"/>
        <v>0</v>
      </c>
      <c r="AI29" s="2"/>
      <c r="AL29"/>
      <c r="AM29"/>
      <c r="AN29"/>
    </row>
    <row r="30" spans="1:42" x14ac:dyDescent="0.35">
      <c r="A30" s="89">
        <f>A31-1</f>
        <v>46599</v>
      </c>
      <c r="B30" s="60">
        <f t="shared" si="14"/>
        <v>0</v>
      </c>
      <c r="C30" s="59"/>
      <c r="D30" s="115">
        <f t="shared" si="15"/>
        <v>0</v>
      </c>
      <c r="F30" s="2"/>
      <c r="G30" s="95">
        <f t="shared" si="20"/>
        <v>46599</v>
      </c>
      <c r="H30" s="101">
        <f>IF(SUMIFS('Base Produits'!$P:$P,'Base Produits'!$N:$N,G$3,'Base Produits'!$O:$O,DATE(1900,MONTH($A30),DAY($A30)))=0,0%,SUMIFS('Base Produits'!$P:$P,'Base Produits'!$N:$N,G$3,'Base Produits'!$O:$O,DATE(1900,MONTH($A30),DAY($A30))))</f>
        <v>0</v>
      </c>
      <c r="I30" s="91"/>
      <c r="J30" s="98">
        <f t="shared" si="16"/>
        <v>0</v>
      </c>
      <c r="L30" s="95">
        <f t="shared" si="21"/>
        <v>46599</v>
      </c>
      <c r="M30" s="101">
        <f>IF(SUMIFS('Base Produits'!$P:$P,'Base Produits'!$N:$N,L$3,'Base Produits'!$O:$O,DATE(1900,MONTH($A30),DAY($A30)))=0,0%,SUMIFS('Base Produits'!$P:$P,'Base Produits'!$N:$N,L$3,'Base Produits'!$O:$O,DATE(1900,MONTH($A30),DAY($A30))))</f>
        <v>0</v>
      </c>
      <c r="N30" s="91"/>
      <c r="O30" s="98">
        <f t="shared" si="17"/>
        <v>0</v>
      </c>
      <c r="Q30" s="95">
        <f t="shared" si="22"/>
        <v>46599</v>
      </c>
      <c r="R30" s="101">
        <f>IF(SUMIFS('Base Produits'!$P:$P,'Base Produits'!$N:$N,Q$3,'Base Produits'!$O:$O,DATE(1900,MONTH($A30),DAY($A30)))=0,0%,SUMIFS('Base Produits'!$P:$P,'Base Produits'!$N:$N,Q$3,'Base Produits'!$O:$O,DATE(1900,MONTH($A30),DAY($A30))))</f>
        <v>0</v>
      </c>
      <c r="S30" s="91"/>
      <c r="T30" s="98">
        <f t="shared" si="18"/>
        <v>0</v>
      </c>
      <c r="V30" s="95">
        <f t="shared" si="23"/>
        <v>46599</v>
      </c>
      <c r="W30" s="101">
        <f>IF(SUMIFS('Base Produits'!$P:$P,'Base Produits'!$N:$N,V$3,'Base Produits'!$O:$O,DATE(1900,MONTH($A30),DAY($A30)))=0,0%,SUMIFS('Base Produits'!$P:$P,'Base Produits'!$N:$N,V$3,'Base Produits'!$O:$O,DATE(1900,MONTH($A30),DAY($A30))))</f>
        <v>0</v>
      </c>
      <c r="X30" s="91"/>
      <c r="Y30" s="98">
        <f t="shared" si="19"/>
        <v>0</v>
      </c>
      <c r="AI30" s="2"/>
      <c r="AL30"/>
      <c r="AM30"/>
      <c r="AN30"/>
    </row>
    <row r="31" spans="1:42" x14ac:dyDescent="0.35">
      <c r="A31" s="89">
        <f>DATE(RESULTS!$J$4,8,1)</f>
        <v>46600</v>
      </c>
      <c r="B31" s="60">
        <f t="shared" si="14"/>
        <v>0</v>
      </c>
      <c r="C31" s="59"/>
      <c r="D31" s="115">
        <f t="shared" si="15"/>
        <v>0</v>
      </c>
      <c r="F31" s="2"/>
      <c r="G31" s="95">
        <f t="shared" si="20"/>
        <v>46600</v>
      </c>
      <c r="H31" s="101">
        <f>IF(SUMIFS('Base Produits'!$P:$P,'Base Produits'!$N:$N,G$3,'Base Produits'!$O:$O,DATE(1900,MONTH($A31),DAY($A31)))=0,0%,SUMIFS('Base Produits'!$P:$P,'Base Produits'!$N:$N,G$3,'Base Produits'!$O:$O,DATE(1900,MONTH($A31),DAY($A31))))</f>
        <v>0</v>
      </c>
      <c r="I31" s="91"/>
      <c r="J31" s="98">
        <f t="shared" si="16"/>
        <v>0</v>
      </c>
      <c r="L31" s="95">
        <f t="shared" si="21"/>
        <v>46600</v>
      </c>
      <c r="M31" s="101">
        <f>IF(SUMIFS('Base Produits'!$P:$P,'Base Produits'!$N:$N,L$3,'Base Produits'!$O:$O,DATE(1900,MONTH($A31),DAY($A31)))=0,0%,SUMIFS('Base Produits'!$P:$P,'Base Produits'!$N:$N,L$3,'Base Produits'!$O:$O,DATE(1900,MONTH($A31),DAY($A31))))</f>
        <v>0</v>
      </c>
      <c r="N31" s="91"/>
      <c r="O31" s="98">
        <f t="shared" si="17"/>
        <v>0</v>
      </c>
      <c r="Q31" s="95">
        <f t="shared" si="22"/>
        <v>46600</v>
      </c>
      <c r="R31" s="101">
        <f>IF(SUMIFS('Base Produits'!$P:$P,'Base Produits'!$N:$N,Q$3,'Base Produits'!$O:$O,DATE(1900,MONTH($A31),DAY($A31)))=0,0%,SUMIFS('Base Produits'!$P:$P,'Base Produits'!$N:$N,Q$3,'Base Produits'!$O:$O,DATE(1900,MONTH($A31),DAY($A31))))</f>
        <v>0</v>
      </c>
      <c r="S31" s="91"/>
      <c r="T31" s="98">
        <f t="shared" si="18"/>
        <v>0</v>
      </c>
      <c r="V31" s="95">
        <f t="shared" si="23"/>
        <v>46600</v>
      </c>
      <c r="W31" s="101">
        <f>IF(SUMIFS('Base Produits'!$P:$P,'Base Produits'!$N:$N,V$3,'Base Produits'!$O:$O,DATE(1900,MONTH($A31),DAY($A31)))=0,0%,SUMIFS('Base Produits'!$P:$P,'Base Produits'!$N:$N,V$3,'Base Produits'!$O:$O,DATE(1900,MONTH($A31),DAY($A31))))</f>
        <v>0</v>
      </c>
      <c r="X31" s="91"/>
      <c r="Y31" s="98">
        <f t="shared" si="19"/>
        <v>0</v>
      </c>
      <c r="AI31" s="2"/>
      <c r="AL31"/>
      <c r="AM31"/>
      <c r="AN31"/>
    </row>
    <row r="32" spans="1:42" x14ac:dyDescent="0.35">
      <c r="A32" s="89">
        <f>A33-1</f>
        <v>46660</v>
      </c>
      <c r="B32" s="60">
        <f t="shared" si="14"/>
        <v>0.9</v>
      </c>
      <c r="C32" s="59"/>
      <c r="D32" s="115">
        <f t="shared" si="15"/>
        <v>13.5</v>
      </c>
      <c r="F32" s="2"/>
      <c r="G32" s="95">
        <f t="shared" si="20"/>
        <v>46660</v>
      </c>
      <c r="H32" s="101">
        <f>IF(SUMIFS('Base Produits'!$P:$P,'Base Produits'!$N:$N,G$3,'Base Produits'!$O:$O,DATE(1900,MONTH($A32),DAY($A32)))=0,0%,SUMIFS('Base Produits'!$P:$P,'Base Produits'!$N:$N,G$3,'Base Produits'!$O:$O,DATE(1900,MONTH($A32),DAY($A32))))</f>
        <v>0.9</v>
      </c>
      <c r="I32" s="91"/>
      <c r="J32" s="98">
        <f t="shared" si="16"/>
        <v>1.35</v>
      </c>
      <c r="L32" s="95">
        <f t="shared" si="21"/>
        <v>46660</v>
      </c>
      <c r="M32" s="101">
        <f>IF(SUMIFS('Base Produits'!$P:$P,'Base Produits'!$N:$N,L$3,'Base Produits'!$O:$O,DATE(1900,MONTH($A32),DAY($A32)))=0,0%,SUMIFS('Base Produits'!$P:$P,'Base Produits'!$N:$N,L$3,'Base Produits'!$O:$O,DATE(1900,MONTH($A32),DAY($A32))))</f>
        <v>0.9</v>
      </c>
      <c r="N32" s="91"/>
      <c r="O32" s="98">
        <f t="shared" si="17"/>
        <v>0.94867199999999996</v>
      </c>
      <c r="Q32" s="95">
        <f t="shared" si="22"/>
        <v>46660</v>
      </c>
      <c r="R32" s="101">
        <f>IF(SUMIFS('Base Produits'!$P:$P,'Base Produits'!$N:$N,Q$3,'Base Produits'!$O:$O,DATE(1900,MONTH($A32),DAY($A32)))=0,0%,SUMIFS('Base Produits'!$P:$P,'Base Produits'!$N:$N,Q$3,'Base Produits'!$O:$O,DATE(1900,MONTH($A32),DAY($A32))))</f>
        <v>0.9</v>
      </c>
      <c r="S32" s="91"/>
      <c r="T32" s="98">
        <f t="shared" si="18"/>
        <v>11.201328</v>
      </c>
      <c r="V32" s="95">
        <f t="shared" si="23"/>
        <v>46660</v>
      </c>
      <c r="W32" s="101">
        <f>IF(SUMIFS('Base Produits'!$P:$P,'Base Produits'!$N:$N,V$3,'Base Produits'!$O:$O,DATE(1900,MONTH($A32),DAY($A32)))=0,0%,SUMIFS('Base Produits'!$P:$P,'Base Produits'!$N:$N,V$3,'Base Produits'!$O:$O,DATE(1900,MONTH($A32),DAY($A32))))</f>
        <v>0</v>
      </c>
      <c r="X32" s="91"/>
      <c r="Y32" s="98">
        <f t="shared" si="19"/>
        <v>0</v>
      </c>
      <c r="AI32" s="2"/>
      <c r="AL32"/>
      <c r="AM32"/>
      <c r="AN32"/>
    </row>
    <row r="33" spans="1:41" x14ac:dyDescent="0.35">
      <c r="A33" s="89">
        <f>DATE(RESULTS!$J$4,10,1)</f>
        <v>46661</v>
      </c>
      <c r="B33" s="60">
        <f t="shared" si="14"/>
        <v>0</v>
      </c>
      <c r="C33" s="59"/>
      <c r="D33" s="115">
        <f t="shared" si="15"/>
        <v>0</v>
      </c>
      <c r="F33" s="2"/>
      <c r="G33" s="95">
        <f t="shared" si="20"/>
        <v>46661</v>
      </c>
      <c r="H33" s="101">
        <f>IF(SUMIFS('Base Produits'!$P:$P,'Base Produits'!$N:$N,G$3,'Base Produits'!$O:$O,DATE(1900,MONTH($A33),DAY($A33)))=0,0%,SUMIFS('Base Produits'!$P:$P,'Base Produits'!$N:$N,G$3,'Base Produits'!$O:$O,DATE(1900,MONTH($A33),DAY($A33))))</f>
        <v>0</v>
      </c>
      <c r="I33" s="91"/>
      <c r="J33" s="98">
        <f t="shared" si="16"/>
        <v>0</v>
      </c>
      <c r="L33" s="95">
        <f t="shared" si="21"/>
        <v>46661</v>
      </c>
      <c r="M33" s="101">
        <f>IF(SUMIFS('Base Produits'!$P:$P,'Base Produits'!$N:$N,L$3,'Base Produits'!$O:$O,DATE(1900,MONTH($A33),DAY($A33)))=0,0%,SUMIFS('Base Produits'!$P:$P,'Base Produits'!$N:$N,L$3,'Base Produits'!$O:$O,DATE(1900,MONTH($A33),DAY($A33))))</f>
        <v>0</v>
      </c>
      <c r="N33" s="91"/>
      <c r="O33" s="98">
        <f t="shared" si="17"/>
        <v>0</v>
      </c>
      <c r="Q33" s="95">
        <f t="shared" si="22"/>
        <v>46661</v>
      </c>
      <c r="R33" s="101">
        <f>IF(SUMIFS('Base Produits'!$P:$P,'Base Produits'!$N:$N,Q$3,'Base Produits'!$O:$O,DATE(1900,MONTH($A33),DAY($A33)))=0,0%,SUMIFS('Base Produits'!$P:$P,'Base Produits'!$N:$N,Q$3,'Base Produits'!$O:$O,DATE(1900,MONTH($A33),DAY($A33))))</f>
        <v>0</v>
      </c>
      <c r="S33" s="91"/>
      <c r="T33" s="98">
        <f t="shared" si="18"/>
        <v>0</v>
      </c>
      <c r="V33" s="95">
        <f t="shared" si="23"/>
        <v>46661</v>
      </c>
      <c r="W33" s="101">
        <f>IF(SUMIFS('Base Produits'!$P:$P,'Base Produits'!$N:$N,V$3,'Base Produits'!$O:$O,DATE(1900,MONTH($A33),DAY($A33)))=0,0%,SUMIFS('Base Produits'!$P:$P,'Base Produits'!$N:$N,V$3,'Base Produits'!$O:$O,DATE(1900,MONTH($A33),DAY($A33))))</f>
        <v>0</v>
      </c>
      <c r="X33" s="91"/>
      <c r="Y33" s="98">
        <f t="shared" si="19"/>
        <v>0</v>
      </c>
      <c r="AI33" s="2"/>
      <c r="AL33"/>
      <c r="AM33"/>
      <c r="AN33"/>
    </row>
    <row r="34" spans="1:41" x14ac:dyDescent="0.35">
      <c r="A34" s="89">
        <f>A35-1</f>
        <v>46691</v>
      </c>
      <c r="B34" s="60">
        <f t="shared" si="14"/>
        <v>0.85</v>
      </c>
      <c r="C34" s="59"/>
      <c r="D34" s="115">
        <f t="shared" si="15"/>
        <v>12.75</v>
      </c>
      <c r="F34" s="2"/>
      <c r="G34" s="95">
        <f t="shared" si="20"/>
        <v>46691</v>
      </c>
      <c r="H34" s="101">
        <f>IF(SUMIFS('Base Produits'!$P:$P,'Base Produits'!$N:$N,G$3,'Base Produits'!$O:$O,DATE(1900,MONTH($A34),DAY($A34)))=0,0%,SUMIFS('Base Produits'!$P:$P,'Base Produits'!$N:$N,G$3,'Base Produits'!$O:$O,DATE(1900,MONTH($A34),DAY($A34))))</f>
        <v>0.85</v>
      </c>
      <c r="I34" s="91"/>
      <c r="J34" s="98">
        <f t="shared" si="16"/>
        <v>1.2749999999999999</v>
      </c>
      <c r="L34" s="95">
        <f t="shared" si="21"/>
        <v>46691</v>
      </c>
      <c r="M34" s="101">
        <f>IF(SUMIFS('Base Produits'!$P:$P,'Base Produits'!$N:$N,L$3,'Base Produits'!$O:$O,DATE(1900,MONTH($A34),DAY($A34)))=0,0%,SUMIFS('Base Produits'!$P:$P,'Base Produits'!$N:$N,L$3,'Base Produits'!$O:$O,DATE(1900,MONTH($A34),DAY($A34))))</f>
        <v>0.85</v>
      </c>
      <c r="N34" s="91"/>
      <c r="O34" s="98">
        <f t="shared" si="17"/>
        <v>0.89596799999999988</v>
      </c>
      <c r="Q34" s="95">
        <f t="shared" si="22"/>
        <v>46691</v>
      </c>
      <c r="R34" s="101">
        <f>IF(SUMIFS('Base Produits'!$P:$P,'Base Produits'!$N:$N,Q$3,'Base Produits'!$O:$O,DATE(1900,MONTH($A34),DAY($A34)))=0,0%,SUMIFS('Base Produits'!$P:$P,'Base Produits'!$N:$N,Q$3,'Base Produits'!$O:$O,DATE(1900,MONTH($A34),DAY($A34))))</f>
        <v>0.85</v>
      </c>
      <c r="S34" s="91"/>
      <c r="T34" s="98">
        <f t="shared" si="18"/>
        <v>10.579032</v>
      </c>
      <c r="V34" s="95">
        <f t="shared" si="23"/>
        <v>46691</v>
      </c>
      <c r="W34" s="101">
        <f>IF(SUMIFS('Base Produits'!$P:$P,'Base Produits'!$N:$N,V$3,'Base Produits'!$O:$O,DATE(1900,MONTH($A34),DAY($A34)))=0,0%,SUMIFS('Base Produits'!$P:$P,'Base Produits'!$N:$N,V$3,'Base Produits'!$O:$O,DATE(1900,MONTH($A34),DAY($A34))))</f>
        <v>0</v>
      </c>
      <c r="X34" s="91"/>
      <c r="Y34" s="98">
        <f t="shared" si="19"/>
        <v>0</v>
      </c>
      <c r="AI34" s="2"/>
      <c r="AL34"/>
      <c r="AM34"/>
      <c r="AN34"/>
    </row>
    <row r="35" spans="1:41" x14ac:dyDescent="0.35">
      <c r="A35" s="89">
        <f>DATE(RESULTS!$J$4,11,1)</f>
        <v>46692</v>
      </c>
      <c r="B35" s="60">
        <f t="shared" si="14"/>
        <v>0</v>
      </c>
      <c r="C35" s="59"/>
      <c r="D35" s="115">
        <f t="shared" si="15"/>
        <v>0</v>
      </c>
      <c r="F35" s="2"/>
      <c r="G35" s="95">
        <f t="shared" si="20"/>
        <v>46692</v>
      </c>
      <c r="H35" s="101">
        <f>IF(SUMIFS('Base Produits'!$P:$P,'Base Produits'!$N:$N,G$3,'Base Produits'!$O:$O,DATE(1900,MONTH($A35),DAY($A35)))=0,0%,SUMIFS('Base Produits'!$P:$P,'Base Produits'!$N:$N,G$3,'Base Produits'!$O:$O,DATE(1900,MONTH($A35),DAY($A35))))</f>
        <v>0</v>
      </c>
      <c r="I35" s="91"/>
      <c r="J35" s="98">
        <f t="shared" si="16"/>
        <v>0</v>
      </c>
      <c r="L35" s="95">
        <f t="shared" si="21"/>
        <v>46692</v>
      </c>
      <c r="M35" s="101">
        <f>IF(SUMIFS('Base Produits'!$P:$P,'Base Produits'!$N:$N,L$3,'Base Produits'!$O:$O,DATE(1900,MONTH($A35),DAY($A35)))=0,0%,SUMIFS('Base Produits'!$P:$P,'Base Produits'!$N:$N,L$3,'Base Produits'!$O:$O,DATE(1900,MONTH($A35),DAY($A35))))</f>
        <v>0</v>
      </c>
      <c r="N35" s="91"/>
      <c r="O35" s="98">
        <f t="shared" si="17"/>
        <v>0</v>
      </c>
      <c r="Q35" s="95">
        <f t="shared" si="22"/>
        <v>46692</v>
      </c>
      <c r="R35" s="101">
        <f>IF(SUMIFS('Base Produits'!$P:$P,'Base Produits'!$N:$N,Q$3,'Base Produits'!$O:$O,DATE(1900,MONTH($A35),DAY($A35)))=0,0%,SUMIFS('Base Produits'!$P:$P,'Base Produits'!$N:$N,Q$3,'Base Produits'!$O:$O,DATE(1900,MONTH($A35),DAY($A35))))</f>
        <v>0</v>
      </c>
      <c r="S35" s="91"/>
      <c r="T35" s="98">
        <f t="shared" si="18"/>
        <v>0</v>
      </c>
      <c r="V35" s="95">
        <f t="shared" si="23"/>
        <v>46692</v>
      </c>
      <c r="W35" s="101">
        <f>IF(SUMIFS('Base Produits'!$P:$P,'Base Produits'!$N:$N,V$3,'Base Produits'!$O:$O,DATE(1900,MONTH($A35),DAY($A35)))=0,0%,SUMIFS('Base Produits'!$P:$P,'Base Produits'!$N:$N,V$3,'Base Produits'!$O:$O,DATE(1900,MONTH($A35),DAY($A35))))</f>
        <v>0</v>
      </c>
      <c r="X35" s="91"/>
      <c r="Y35" s="98">
        <f t="shared" si="19"/>
        <v>0</v>
      </c>
      <c r="AI35" s="2"/>
      <c r="AL35"/>
      <c r="AM35"/>
      <c r="AN35"/>
    </row>
    <row r="36" spans="1:41" ht="15" thickBot="1" x14ac:dyDescent="0.4">
      <c r="A36" s="53"/>
      <c r="B36" s="53"/>
      <c r="C36" s="53"/>
      <c r="D36" s="54"/>
      <c r="F36" s="2"/>
      <c r="G36" s="96" t="str">
        <f>IF($A36&lt;DATE(2000,1,1),"",$A36)</f>
        <v/>
      </c>
      <c r="H36" s="102"/>
      <c r="I36" s="93"/>
      <c r="J36" s="99"/>
      <c r="L36" s="96" t="str">
        <f>IF($A36&lt;DATE(2000,1,1),"",$A36)</f>
        <v/>
      </c>
      <c r="M36" s="102"/>
      <c r="N36" s="93"/>
      <c r="O36" s="99"/>
      <c r="Q36" s="96" t="str">
        <f>IF($A36&lt;DATE(2000,1,1),"",$A36)</f>
        <v/>
      </c>
      <c r="R36" s="102"/>
      <c r="S36" s="93"/>
      <c r="T36" s="99"/>
      <c r="V36" s="96" t="str">
        <f>IF($A36&lt;DATE(2000,1,1),"",$A36)</f>
        <v/>
      </c>
      <c r="W36" s="102"/>
      <c r="X36" s="93"/>
      <c r="Y36" s="99"/>
      <c r="AI36" s="2"/>
      <c r="AL36"/>
      <c r="AM36"/>
      <c r="AN36"/>
    </row>
    <row r="37" spans="1:41" x14ac:dyDescent="0.35">
      <c r="F37" s="2"/>
      <c r="AI37" s="2"/>
      <c r="AL37" s="20"/>
    </row>
    <row r="38" spans="1:41" x14ac:dyDescent="0.35">
      <c r="F38" s="2"/>
      <c r="AI38" s="2"/>
    </row>
    <row r="39" spans="1:41" ht="15" thickBot="1" x14ac:dyDescent="0.4">
      <c r="F39" s="2"/>
      <c r="AI39" s="2"/>
    </row>
    <row r="40" spans="1:41" x14ac:dyDescent="0.35">
      <c r="A40" s="62" t="s">
        <v>233</v>
      </c>
      <c r="F40" s="2"/>
      <c r="G40" s="62" t="s">
        <v>234</v>
      </c>
      <c r="H40" s="3"/>
      <c r="I40" s="62" t="s">
        <v>235</v>
      </c>
      <c r="K40" s="3"/>
      <c r="L40" s="3"/>
      <c r="M40" s="3"/>
      <c r="N40" s="62" t="s">
        <v>235</v>
      </c>
      <c r="S40" s="62" t="s">
        <v>235</v>
      </c>
      <c r="X40" s="62" t="s">
        <v>235</v>
      </c>
      <c r="AI40" s="2"/>
      <c r="AK40" t="s">
        <v>236</v>
      </c>
      <c r="AL40" s="1" t="s">
        <v>237</v>
      </c>
      <c r="AM40" s="1" t="s">
        <v>238</v>
      </c>
      <c r="AN40" s="1" t="s">
        <v>239</v>
      </c>
      <c r="AO40" s="1" t="s">
        <v>240</v>
      </c>
    </row>
    <row r="41" spans="1:41" x14ac:dyDescent="0.35">
      <c r="A41" s="63">
        <f>(IFERROR((I41*$H$3/$I$4),0)+IFERROR((N41*$M$3/$N$4),0)+IFERROR((S41*$R$3/$S$4),0)+IFERROR((X41*$W$3/$X$4),0))/($D$5/1000)</f>
        <v>1</v>
      </c>
      <c r="F41" s="2"/>
      <c r="G41" s="63">
        <v>0</v>
      </c>
      <c r="H41" s="3"/>
      <c r="I41" s="63" cm="1">
        <f t="array" ref="I41">IF($G41&gt;=I$7,TREND(J$6:J$7,I$6:I$7,$G41),IF($G41&gt;=I$8,TREND(J$7:J$8,I$7:I$8,$G41),IF($G41&gt;=I$9,TREND(J$8:J$9,I$8:I$9,$G41),IF($G41&gt;=I$10,TREND(J$9:J$10,I$9:I$10,$G41),IF($G41&gt;=I$11,TREND(J$10:J$11,I$10:I$11,$G41),0)))))</f>
        <v>1</v>
      </c>
      <c r="J41" s="20"/>
      <c r="K41" s="3"/>
      <c r="L41" s="3"/>
      <c r="M41" s="3"/>
      <c r="N41" s="63" cm="1">
        <f t="array" ref="N41">IF($G41&gt;=N$7,TREND(O$6:O$7,N$6:N$7,$G41),IF($G41&gt;=N$8,TREND(O$7:O$8,N$7:N$8,$G41),IF($G41&gt;=N$9,TREND(O$8:O$9,N$8:N$9,$G41),IF($G41&gt;=N$10,TREND(O$9:O$10,N$9:N$10,$G41),IF($G41&gt;=N$11,TREND(O$10:O$11,N$10:N$11,$G41),0)))))</f>
        <v>1</v>
      </c>
      <c r="S41" s="63" cm="1">
        <f t="array" ref="S41">IF($G41&gt;=S$7,TREND(T$6:T$7,S$6:S$7,$G41),IF($G41&gt;=S$8,TREND(T$7:T$8,S$7:S$8,$G41),IF($G41&gt;=S$9,TREND(T$8:T$9,S$8:S$9,$G41),IF($G41&gt;=S$10,TREND(T$9:T$10,S$9:S$10,$G41),IF($G41&gt;=S$11,TREND(T$10:T$11,S$10:S$11,$G41),0)))))</f>
        <v>1</v>
      </c>
      <c r="X41" s="63" cm="1">
        <f t="array" ref="X41">IF($G41&gt;=X$7,TREND(Y$6:Y$7,X$6:X$7,$G41),IF($G41&gt;=X$8,TREND(Y$7:Y$8,X$7:X$8,$G41),IF($G41&gt;=X$9,TREND(Y$8:Y$9,X$8:X$9,$G41),IF($G41&gt;=X$10,TREND(Y$9:Y$10,X$9:X$10,$G41),IF($G41&gt;=X$11,TREND(Y$10:Y$11,X$10:X$11,$G41),0)))))</f>
        <v>0</v>
      </c>
      <c r="Y41" s="20"/>
      <c r="Z41" s="18"/>
      <c r="AA41" s="18"/>
      <c r="AB41" s="18"/>
      <c r="AC41" s="18"/>
      <c r="AD41" s="18"/>
      <c r="AE41" s="18"/>
      <c r="AF41" s="18"/>
      <c r="AI41" s="2"/>
      <c r="AJ41" s="29">
        <f>DATE(RESULTS!J4,4,1)</f>
        <v>46478</v>
      </c>
      <c r="AK41">
        <f t="shared" ref="AK41:AK104" si="24">_xlfn.XLOOKUP(AJ41,A$27:A$36,B$27:B$36,0,0)</f>
        <v>0</v>
      </c>
      <c r="AL41" s="1">
        <f t="shared" ref="AL41:AL104" si="25">_xlfn.XLOOKUP(AJ41,A$15:A$24,B$15:B$24,1,0)</f>
        <v>0.34999999999999992</v>
      </c>
      <c r="AM41" s="1">
        <f t="shared" ref="AM41:AM104" si="26">_xlfn.XLOOKUP(AJ41,A$27:A$36,B$27:B$36,0,-1)</f>
        <v>0</v>
      </c>
      <c r="AN41" s="121">
        <f t="shared" ref="AN41:AN104" si="27">AK41</f>
        <v>0</v>
      </c>
      <c r="AO41" s="120">
        <f>IF(AL41=1,AO42,AL41)</f>
        <v>0.34999999999999992</v>
      </c>
    </row>
    <row r="42" spans="1:41" x14ac:dyDescent="0.35">
      <c r="A42" s="63">
        <f t="shared" ref="A42:A105" si="28">(IFERROR((I42*$H$3/$I$4),0)+IFERROR((N42*$M$3/$N$4),0)+IFERROR((S42*$R$3/$S$4),0)+IFERROR((X42*$W$3/$X$4),0))/($D$5/1000)</f>
        <v>1</v>
      </c>
      <c r="D42" s="159"/>
      <c r="F42" s="2"/>
      <c r="G42" s="63">
        <v>0.01</v>
      </c>
      <c r="H42" s="3"/>
      <c r="I42" s="63" cm="1">
        <f t="array" ref="I42">IF($G42&gt;=I$7,TREND(J$6:J$7,I$6:I$7,$G42),IF($G42&gt;=I$8,TREND(J$7:J$8,I$7:I$8,$G42),IF($G42&gt;=I$9,TREND(J$8:J$9,I$8:I$9,$G42),IF($G42&gt;=I$10,TREND(J$9:J$10,I$9:I$10,$G42),IF($G42&gt;=I$11,TREND(J$10:J$11,I$10:I$11,$G42),0)))))</f>
        <v>1</v>
      </c>
      <c r="J42" s="20"/>
      <c r="K42" s="3"/>
      <c r="L42" s="3"/>
      <c r="M42" s="3"/>
      <c r="N42" s="63" cm="1">
        <f t="array" ref="N42">IF($G42&gt;=N$7,TREND(O$6:O$7,N$6:N$7,$G42),IF($G42&gt;=N$8,TREND(O$7:O$8,N$7:N$8,$G42),IF($G42&gt;=N$9,TREND(O$8:O$9,N$8:N$9,$G42),IF($G42&gt;=N$10,TREND(O$9:O$10,N$9:N$10,$G42),IF($G42&gt;=N$11,TREND(O$10:O$11,N$10:N$11,$G42),0)))))</f>
        <v>1</v>
      </c>
      <c r="S42" s="63" cm="1">
        <f t="array" ref="S42">IF($G42&gt;=S$7,TREND(T$6:T$7,S$6:S$7,$G42),IF($G42&gt;=S$8,TREND(T$7:T$8,S$7:S$8,$G42),IF($G42&gt;=S$9,TREND(T$8:T$9,S$8:S$9,$G42),IF($G42&gt;=S$10,TREND(T$9:T$10,S$9:S$10,$G42),IF($G42&gt;=S$11,TREND(T$10:T$11,S$10:S$11,$G42),0)))))</f>
        <v>1</v>
      </c>
      <c r="X42" s="63" cm="1">
        <f t="array" ref="X42">IF($G42&gt;=X$7,TREND(Y$6:Y$7,X$6:X$7,$G42),IF($G42&gt;=X$8,TREND(Y$7:Y$8,X$7:X$8,$G42),IF($G42&gt;=X$9,TREND(Y$8:Y$9,X$8:X$9,$G42),IF($G42&gt;=X$10,TREND(Y$9:Y$10,X$9:X$10,$G42),IF($G42&gt;=X$11,TREND(Y$10:Y$11,X$10:X$11,$G42),0)))))</f>
        <v>0</v>
      </c>
      <c r="Y42" s="20"/>
      <c r="Z42" s="18"/>
      <c r="AA42" s="18"/>
      <c r="AB42" s="18"/>
      <c r="AC42" s="18"/>
      <c r="AD42" s="18"/>
      <c r="AE42" s="18"/>
      <c r="AF42" s="18"/>
      <c r="AI42" s="2"/>
      <c r="AJ42" s="29">
        <f>AJ41+1</f>
        <v>46479</v>
      </c>
      <c r="AK42">
        <f t="shared" si="24"/>
        <v>0</v>
      </c>
      <c r="AL42" s="1">
        <f t="shared" si="25"/>
        <v>1</v>
      </c>
      <c r="AM42" s="1">
        <f t="shared" si="26"/>
        <v>0</v>
      </c>
      <c r="AN42" s="121">
        <f t="shared" si="27"/>
        <v>0</v>
      </c>
      <c r="AO42" s="120">
        <f t="shared" ref="AO42:AO105" si="29">IF(AL42=1,AO43,AL42)</f>
        <v>0.85</v>
      </c>
    </row>
    <row r="43" spans="1:41" x14ac:dyDescent="0.35">
      <c r="A43" s="63">
        <f t="shared" si="28"/>
        <v>1</v>
      </c>
      <c r="D43" s="159"/>
      <c r="F43" s="21"/>
      <c r="G43" s="63">
        <v>0.02</v>
      </c>
      <c r="H43" s="3"/>
      <c r="I43" s="63" cm="1">
        <f t="array" ref="I43">IF($G43&gt;=I$7,TREND(J$6:J$7,I$6:I$7,$G43),IF($G43&gt;=I$8,TREND(J$7:J$8,I$7:I$8,$G43),IF($G43&gt;=I$9,TREND(J$8:J$9,I$8:I$9,$G43),IF($G43&gt;=I$10,TREND(J$9:J$10,I$9:I$10,$G43),IF($G43&gt;=I$11,TREND(J$10:J$11,I$10:I$11,$G43),0)))))</f>
        <v>1</v>
      </c>
      <c r="J43" s="20"/>
      <c r="K43" s="3"/>
      <c r="L43" s="3"/>
      <c r="M43" s="3"/>
      <c r="N43" s="63" cm="1">
        <f t="array" ref="N43">IF($G43&gt;=N$7,TREND(O$6:O$7,N$6:N$7,$G43),IF($G43&gt;=N$8,TREND(O$7:O$8,N$7:N$8,$G43),IF($G43&gt;=N$9,TREND(O$8:O$9,N$8:N$9,$G43),IF($G43&gt;=N$10,TREND(O$9:O$10,N$9:N$10,$G43),IF($G43&gt;=N$11,TREND(O$10:O$11,N$10:N$11,$G43),0)))))</f>
        <v>1</v>
      </c>
      <c r="S43" s="63" cm="1">
        <f t="array" ref="S43">IF($G43&gt;=S$7,TREND(T$6:T$7,S$6:S$7,$G43),IF($G43&gt;=S$8,TREND(T$7:T$8,S$7:S$8,$G43),IF($G43&gt;=S$9,TREND(T$8:T$9,S$8:S$9,$G43),IF($G43&gt;=S$10,TREND(T$9:T$10,S$9:S$10,$G43),IF($G43&gt;=S$11,TREND(T$10:T$11,S$10:S$11,$G43),0)))))</f>
        <v>1</v>
      </c>
      <c r="X43" s="63" cm="1">
        <f t="array" ref="X43">IF($G43&gt;=X$7,TREND(Y$6:Y$7,X$6:X$7,$G43),IF($G43&gt;=X$8,TREND(Y$7:Y$8,X$7:X$8,$G43),IF($G43&gt;=X$9,TREND(Y$8:Y$9,X$8:X$9,$G43),IF($G43&gt;=X$10,TREND(Y$9:Y$10,X$9:X$10,$G43),IF($G43&gt;=X$11,TREND(Y$10:Y$11,X$10:X$11,$G43),0)))))</f>
        <v>0</v>
      </c>
      <c r="Y43" s="20"/>
      <c r="Z43" s="18"/>
      <c r="AA43" s="18"/>
      <c r="AB43" s="18"/>
      <c r="AC43" s="18"/>
      <c r="AD43" s="18"/>
      <c r="AE43" s="18"/>
      <c r="AF43" s="18"/>
      <c r="AI43" s="21"/>
      <c r="AJ43" s="29">
        <f t="shared" ref="AJ43:AJ106" si="30">AJ42+1</f>
        <v>46480</v>
      </c>
      <c r="AK43">
        <f t="shared" si="24"/>
        <v>0</v>
      </c>
      <c r="AL43" s="1">
        <f t="shared" si="25"/>
        <v>1</v>
      </c>
      <c r="AM43" s="1">
        <f t="shared" si="26"/>
        <v>0</v>
      </c>
      <c r="AN43" s="121">
        <f t="shared" si="27"/>
        <v>0</v>
      </c>
      <c r="AO43" s="120">
        <f t="shared" si="29"/>
        <v>0.85</v>
      </c>
    </row>
    <row r="44" spans="1:41" x14ac:dyDescent="0.35">
      <c r="A44" s="63">
        <f t="shared" si="28"/>
        <v>1</v>
      </c>
      <c r="D44" s="159"/>
      <c r="F44" s="21"/>
      <c r="G44" s="63">
        <v>0.03</v>
      </c>
      <c r="H44" s="3"/>
      <c r="I44" s="63" cm="1">
        <f t="array" ref="I44">IF($G44&gt;=I$7,TREND(J$6:J$7,I$6:I$7,$G44),IF($G44&gt;=I$8,TREND(J$7:J$8,I$7:I$8,$G44),IF($G44&gt;=I$9,TREND(J$8:J$9,I$8:I$9,$G44),IF($G44&gt;=I$10,TREND(J$9:J$10,I$9:I$10,$G44),IF($G44&gt;=I$11,TREND(J$10:J$11,I$10:I$11,$G44),0)))))</f>
        <v>1</v>
      </c>
      <c r="J44" s="20"/>
      <c r="K44" s="3"/>
      <c r="L44" s="3"/>
      <c r="M44" s="3"/>
      <c r="N44" s="63" cm="1">
        <f t="array" ref="N44">IF($G44&gt;=N$7,TREND(O$6:O$7,N$6:N$7,$G44),IF($G44&gt;=N$8,TREND(O$7:O$8,N$7:N$8,$G44),IF($G44&gt;=N$9,TREND(O$8:O$9,N$8:N$9,$G44),IF($G44&gt;=N$10,TREND(O$9:O$10,N$9:N$10,$G44),IF($G44&gt;=N$11,TREND(O$10:O$11,N$10:N$11,$G44),0)))))</f>
        <v>1</v>
      </c>
      <c r="S44" s="63" cm="1">
        <f t="array" ref="S44">IF($G44&gt;=S$7,TREND(T$6:T$7,S$6:S$7,$G44),IF($G44&gt;=S$8,TREND(T$7:T$8,S$7:S$8,$G44),IF($G44&gt;=S$9,TREND(T$8:T$9,S$8:S$9,$G44),IF($G44&gt;=S$10,TREND(T$9:T$10,S$9:S$10,$G44),IF($G44&gt;=S$11,TREND(T$10:T$11,S$10:S$11,$G44),0)))))</f>
        <v>1</v>
      </c>
      <c r="X44" s="63" cm="1">
        <f t="array" ref="X44">IF($G44&gt;=X$7,TREND(Y$6:Y$7,X$6:X$7,$G44),IF($G44&gt;=X$8,TREND(Y$7:Y$8,X$7:X$8,$G44),IF($G44&gt;=X$9,TREND(Y$8:Y$9,X$8:X$9,$G44),IF($G44&gt;=X$10,TREND(Y$9:Y$10,X$9:X$10,$G44),IF($G44&gt;=X$11,TREND(Y$10:Y$11,X$10:X$11,$G44),0)))))</f>
        <v>0</v>
      </c>
      <c r="Y44" s="20"/>
      <c r="Z44" s="18"/>
      <c r="AA44" s="18"/>
      <c r="AB44" s="18"/>
      <c r="AC44" s="18"/>
      <c r="AD44" s="18"/>
      <c r="AE44" s="18"/>
      <c r="AF44" s="18"/>
      <c r="AI44" s="21"/>
      <c r="AJ44" s="29">
        <f t="shared" si="30"/>
        <v>46481</v>
      </c>
      <c r="AK44">
        <f t="shared" si="24"/>
        <v>0</v>
      </c>
      <c r="AL44" s="1">
        <f t="shared" si="25"/>
        <v>1</v>
      </c>
      <c r="AM44" s="1">
        <f t="shared" si="26"/>
        <v>0</v>
      </c>
      <c r="AN44" s="121">
        <f t="shared" si="27"/>
        <v>0</v>
      </c>
      <c r="AO44" s="120">
        <f t="shared" si="29"/>
        <v>0.85</v>
      </c>
    </row>
    <row r="45" spans="1:41" x14ac:dyDescent="0.35">
      <c r="A45" s="63">
        <f t="shared" si="28"/>
        <v>1</v>
      </c>
      <c r="D45" s="159"/>
      <c r="F45" s="21"/>
      <c r="G45" s="63">
        <v>0.04</v>
      </c>
      <c r="H45" s="3"/>
      <c r="I45" s="63" cm="1">
        <f t="array" ref="I45">IF($G45&gt;=I$7,TREND(J$6:J$7,I$6:I$7,$G45),IF($G45&gt;=I$8,TREND(J$7:J$8,I$7:I$8,$G45),IF($G45&gt;=I$9,TREND(J$8:J$9,I$8:I$9,$G45),IF($G45&gt;=I$10,TREND(J$9:J$10,I$9:I$10,$G45),IF($G45&gt;=I$11,TREND(J$10:J$11,I$10:I$11,$G45),0)))))</f>
        <v>1</v>
      </c>
      <c r="J45" s="20"/>
      <c r="K45" s="3"/>
      <c r="L45" s="3"/>
      <c r="M45" s="3"/>
      <c r="N45" s="63" cm="1">
        <f t="array" ref="N45">IF($G45&gt;=N$7,TREND(O$6:O$7,N$6:N$7,$G45),IF($G45&gt;=N$8,TREND(O$7:O$8,N$7:N$8,$G45),IF($G45&gt;=N$9,TREND(O$8:O$9,N$8:N$9,$G45),IF($G45&gt;=N$10,TREND(O$9:O$10,N$9:N$10,$G45),IF($G45&gt;=N$11,TREND(O$10:O$11,N$10:N$11,$G45),0)))))</f>
        <v>1</v>
      </c>
      <c r="S45" s="63" cm="1">
        <f t="array" ref="S45">IF($G45&gt;=S$7,TREND(T$6:T$7,S$6:S$7,$G45),IF($G45&gt;=S$8,TREND(T$7:T$8,S$7:S$8,$G45),IF($G45&gt;=S$9,TREND(T$8:T$9,S$8:S$9,$G45),IF($G45&gt;=S$10,TREND(T$9:T$10,S$9:S$10,$G45),IF($G45&gt;=S$11,TREND(T$10:T$11,S$10:S$11,$G45),0)))))</f>
        <v>1</v>
      </c>
      <c r="X45" s="63" cm="1">
        <f t="array" ref="X45">IF($G45&gt;=X$7,TREND(Y$6:Y$7,X$6:X$7,$G45),IF($G45&gt;=X$8,TREND(Y$7:Y$8,X$7:X$8,$G45),IF($G45&gt;=X$9,TREND(Y$8:Y$9,X$8:X$9,$G45),IF($G45&gt;=X$10,TREND(Y$9:Y$10,X$9:X$10,$G45),IF($G45&gt;=X$11,TREND(Y$10:Y$11,X$10:X$11,$G45),0)))))</f>
        <v>0</v>
      </c>
      <c r="Y45" s="20"/>
      <c r="Z45" s="18"/>
      <c r="AA45" s="18"/>
      <c r="AB45" s="18"/>
      <c r="AC45" s="18"/>
      <c r="AD45" s="18"/>
      <c r="AE45" s="18"/>
      <c r="AF45" s="18"/>
      <c r="AI45" s="21"/>
      <c r="AJ45" s="29">
        <f t="shared" si="30"/>
        <v>46482</v>
      </c>
      <c r="AK45">
        <f t="shared" si="24"/>
        <v>0</v>
      </c>
      <c r="AL45" s="1">
        <f t="shared" si="25"/>
        <v>1</v>
      </c>
      <c r="AM45" s="1">
        <f t="shared" si="26"/>
        <v>0</v>
      </c>
      <c r="AN45" s="121">
        <f t="shared" si="27"/>
        <v>0</v>
      </c>
      <c r="AO45" s="120">
        <f t="shared" si="29"/>
        <v>0.85</v>
      </c>
    </row>
    <row r="46" spans="1:41" x14ac:dyDescent="0.35">
      <c r="A46" s="63">
        <f t="shared" si="28"/>
        <v>1</v>
      </c>
      <c r="D46" s="159"/>
      <c r="F46" s="21"/>
      <c r="G46" s="63">
        <v>0.05</v>
      </c>
      <c r="H46" s="3"/>
      <c r="I46" s="63" cm="1">
        <f t="array" ref="I46">IF($G46&gt;=I$7,TREND(J$6:J$7,I$6:I$7,$G46),IF($G46&gt;=I$8,TREND(J$7:J$8,I$7:I$8,$G46),IF($G46&gt;=I$9,TREND(J$8:J$9,I$8:I$9,$G46),IF($G46&gt;=I$10,TREND(J$9:J$10,I$9:I$10,$G46),IF($G46&gt;=I$11,TREND(J$10:J$11,I$10:I$11,$G46),0)))))</f>
        <v>1</v>
      </c>
      <c r="J46" s="20"/>
      <c r="K46" s="3"/>
      <c r="L46" s="3"/>
      <c r="M46" s="3"/>
      <c r="N46" s="63" cm="1">
        <f t="array" ref="N46">IF($G46&gt;=N$7,TREND(O$6:O$7,N$6:N$7,$G46),IF($G46&gt;=N$8,TREND(O$7:O$8,N$7:N$8,$G46),IF($G46&gt;=N$9,TREND(O$8:O$9,N$8:N$9,$G46),IF($G46&gt;=N$10,TREND(O$9:O$10,N$9:N$10,$G46),IF($G46&gt;=N$11,TREND(O$10:O$11,N$10:N$11,$G46),0)))))</f>
        <v>1</v>
      </c>
      <c r="S46" s="63" cm="1">
        <f t="array" ref="S46">IF($G46&gt;=S$7,TREND(T$6:T$7,S$6:S$7,$G46),IF($G46&gt;=S$8,TREND(T$7:T$8,S$7:S$8,$G46),IF($G46&gt;=S$9,TREND(T$8:T$9,S$8:S$9,$G46),IF($G46&gt;=S$10,TREND(T$9:T$10,S$9:S$10,$G46),IF($G46&gt;=S$11,TREND(T$10:T$11,S$10:S$11,$G46),0)))))</f>
        <v>1</v>
      </c>
      <c r="X46" s="63" cm="1">
        <f t="array" ref="X46">IF($G46&gt;=X$7,TREND(Y$6:Y$7,X$6:X$7,$G46),IF($G46&gt;=X$8,TREND(Y$7:Y$8,X$7:X$8,$G46),IF($G46&gt;=X$9,TREND(Y$8:Y$9,X$8:X$9,$G46),IF($G46&gt;=X$10,TREND(Y$9:Y$10,X$9:X$10,$G46),IF($G46&gt;=X$11,TREND(Y$10:Y$11,X$10:X$11,$G46),0)))))</f>
        <v>0</v>
      </c>
      <c r="Y46" s="20"/>
      <c r="Z46" s="18"/>
      <c r="AA46" s="18"/>
      <c r="AB46" s="18"/>
      <c r="AC46" s="18"/>
      <c r="AD46" s="18"/>
      <c r="AE46" s="18"/>
      <c r="AF46" s="18"/>
      <c r="AI46" s="21"/>
      <c r="AJ46" s="29">
        <f t="shared" si="30"/>
        <v>46483</v>
      </c>
      <c r="AK46">
        <f t="shared" si="24"/>
        <v>0</v>
      </c>
      <c r="AL46" s="1">
        <f t="shared" si="25"/>
        <v>1</v>
      </c>
      <c r="AM46" s="1">
        <f t="shared" si="26"/>
        <v>0</v>
      </c>
      <c r="AN46" s="121">
        <f t="shared" si="27"/>
        <v>0</v>
      </c>
      <c r="AO46" s="120">
        <f t="shared" si="29"/>
        <v>0.85</v>
      </c>
    </row>
    <row r="47" spans="1:41" x14ac:dyDescent="0.35">
      <c r="A47" s="63">
        <f t="shared" si="28"/>
        <v>1</v>
      </c>
      <c r="D47" s="159"/>
      <c r="F47" s="21"/>
      <c r="G47" s="63">
        <v>0.06</v>
      </c>
      <c r="H47" s="3"/>
      <c r="I47" s="63" cm="1">
        <f t="array" ref="I47">IF($G47&gt;=I$7,TREND(J$6:J$7,I$6:I$7,$G47),IF($G47&gt;=I$8,TREND(J$7:J$8,I$7:I$8,$G47),IF($G47&gt;=I$9,TREND(J$8:J$9,I$8:I$9,$G47),IF($G47&gt;=I$10,TREND(J$9:J$10,I$9:I$10,$G47),IF($G47&gt;=I$11,TREND(J$10:J$11,I$10:I$11,$G47),0)))))</f>
        <v>1</v>
      </c>
      <c r="J47" s="20"/>
      <c r="K47" s="3"/>
      <c r="L47" s="3"/>
      <c r="M47" s="3"/>
      <c r="N47" s="63" cm="1">
        <f t="array" ref="N47">IF($G47&gt;=N$7,TREND(O$6:O$7,N$6:N$7,$G47),IF($G47&gt;=N$8,TREND(O$7:O$8,N$7:N$8,$G47),IF($G47&gt;=N$9,TREND(O$8:O$9,N$8:N$9,$G47),IF($G47&gt;=N$10,TREND(O$9:O$10,N$9:N$10,$G47),IF($G47&gt;=N$11,TREND(O$10:O$11,N$10:N$11,$G47),0)))))</f>
        <v>1</v>
      </c>
      <c r="S47" s="63" cm="1">
        <f t="array" ref="S47">IF($G47&gt;=S$7,TREND(T$6:T$7,S$6:S$7,$G47),IF($G47&gt;=S$8,TREND(T$7:T$8,S$7:S$8,$G47),IF($G47&gt;=S$9,TREND(T$8:T$9,S$8:S$9,$G47),IF($G47&gt;=S$10,TREND(T$9:T$10,S$9:S$10,$G47),IF($G47&gt;=S$11,TREND(T$10:T$11,S$10:S$11,$G47),0)))))</f>
        <v>1</v>
      </c>
      <c r="X47" s="63" cm="1">
        <f t="array" ref="X47">IF($G47&gt;=X$7,TREND(Y$6:Y$7,X$6:X$7,$G47),IF($G47&gt;=X$8,TREND(Y$7:Y$8,X$7:X$8,$G47),IF($G47&gt;=X$9,TREND(Y$8:Y$9,X$8:X$9,$G47),IF($G47&gt;=X$10,TREND(Y$9:Y$10,X$9:X$10,$G47),IF($G47&gt;=X$11,TREND(Y$10:Y$11,X$10:X$11,$G47),0)))))</f>
        <v>0</v>
      </c>
      <c r="Y47" s="20"/>
      <c r="Z47" s="18"/>
      <c r="AA47" s="18"/>
      <c r="AB47" s="18"/>
      <c r="AC47" s="18"/>
      <c r="AD47" s="18"/>
      <c r="AE47" s="18"/>
      <c r="AF47" s="18"/>
      <c r="AI47" s="21"/>
      <c r="AJ47" s="29">
        <f t="shared" si="30"/>
        <v>46484</v>
      </c>
      <c r="AK47">
        <f t="shared" si="24"/>
        <v>0</v>
      </c>
      <c r="AL47" s="1">
        <f t="shared" si="25"/>
        <v>1</v>
      </c>
      <c r="AM47" s="1">
        <f t="shared" si="26"/>
        <v>0</v>
      </c>
      <c r="AN47" s="121">
        <f t="shared" si="27"/>
        <v>0</v>
      </c>
      <c r="AO47" s="120">
        <f t="shared" si="29"/>
        <v>0.85</v>
      </c>
    </row>
    <row r="48" spans="1:41" x14ac:dyDescent="0.35">
      <c r="A48" s="63">
        <f t="shared" si="28"/>
        <v>1</v>
      </c>
      <c r="D48" s="159"/>
      <c r="F48" s="21"/>
      <c r="G48" s="63">
        <v>7.0000000000000007E-2</v>
      </c>
      <c r="H48" s="3"/>
      <c r="I48" s="63" cm="1">
        <f t="array" ref="I48">IF($G48&gt;=I$7,TREND(J$6:J$7,I$6:I$7,$G48),IF($G48&gt;=I$8,TREND(J$7:J$8,I$7:I$8,$G48),IF($G48&gt;=I$9,TREND(J$8:J$9,I$8:I$9,$G48),IF($G48&gt;=I$10,TREND(J$9:J$10,I$9:I$10,$G48),IF($G48&gt;=I$11,TREND(J$10:J$11,I$10:I$11,$G48),0)))))</f>
        <v>1</v>
      </c>
      <c r="J48" s="20"/>
      <c r="K48" s="3"/>
      <c r="L48" s="3"/>
      <c r="M48" s="3"/>
      <c r="N48" s="63" cm="1">
        <f t="array" ref="N48">IF($G48&gt;=N$7,TREND(O$6:O$7,N$6:N$7,$G48),IF($G48&gt;=N$8,TREND(O$7:O$8,N$7:N$8,$G48),IF($G48&gt;=N$9,TREND(O$8:O$9,N$8:N$9,$G48),IF($G48&gt;=N$10,TREND(O$9:O$10,N$9:N$10,$G48),IF($G48&gt;=N$11,TREND(O$10:O$11,N$10:N$11,$G48),0)))))</f>
        <v>1</v>
      </c>
      <c r="S48" s="63" cm="1">
        <f t="array" ref="S48">IF($G48&gt;=S$7,TREND(T$6:T$7,S$6:S$7,$G48),IF($G48&gt;=S$8,TREND(T$7:T$8,S$7:S$8,$G48),IF($G48&gt;=S$9,TREND(T$8:T$9,S$8:S$9,$G48),IF($G48&gt;=S$10,TREND(T$9:T$10,S$9:S$10,$G48),IF($G48&gt;=S$11,TREND(T$10:T$11,S$10:S$11,$G48),0)))))</f>
        <v>1</v>
      </c>
      <c r="X48" s="63" cm="1">
        <f t="array" ref="X48">IF($G48&gt;=X$7,TREND(Y$6:Y$7,X$6:X$7,$G48),IF($G48&gt;=X$8,TREND(Y$7:Y$8,X$7:X$8,$G48),IF($G48&gt;=X$9,TREND(Y$8:Y$9,X$8:X$9,$G48),IF($G48&gt;=X$10,TREND(Y$9:Y$10,X$9:X$10,$G48),IF($G48&gt;=X$11,TREND(Y$10:Y$11,X$10:X$11,$G48),0)))))</f>
        <v>0</v>
      </c>
      <c r="Y48" s="20"/>
      <c r="Z48" s="18"/>
      <c r="AA48" s="18"/>
      <c r="AB48" s="18"/>
      <c r="AC48" s="18"/>
      <c r="AD48" s="18"/>
      <c r="AE48" s="18"/>
      <c r="AF48" s="18"/>
      <c r="AI48" s="21"/>
      <c r="AJ48" s="29">
        <f t="shared" si="30"/>
        <v>46485</v>
      </c>
      <c r="AK48">
        <f t="shared" si="24"/>
        <v>0</v>
      </c>
      <c r="AL48" s="1">
        <f t="shared" si="25"/>
        <v>1</v>
      </c>
      <c r="AM48" s="1">
        <f t="shared" si="26"/>
        <v>0</v>
      </c>
      <c r="AN48" s="121">
        <f t="shared" si="27"/>
        <v>0</v>
      </c>
      <c r="AO48" s="120">
        <f t="shared" si="29"/>
        <v>0.85</v>
      </c>
    </row>
    <row r="49" spans="1:41" x14ac:dyDescent="0.35">
      <c r="A49" s="63">
        <f t="shared" si="28"/>
        <v>1</v>
      </c>
      <c r="D49" s="159"/>
      <c r="F49" s="21"/>
      <c r="G49" s="63">
        <v>0.08</v>
      </c>
      <c r="H49" s="3"/>
      <c r="I49" s="63" cm="1">
        <f t="array" ref="I49">IF($G49&gt;=I$7,TREND(J$6:J$7,I$6:I$7,$G49),IF($G49&gt;=I$8,TREND(J$7:J$8,I$7:I$8,$G49),IF($G49&gt;=I$9,TREND(J$8:J$9,I$8:I$9,$G49),IF($G49&gt;=I$10,TREND(J$9:J$10,I$9:I$10,$G49),IF($G49&gt;=I$11,TREND(J$10:J$11,I$10:I$11,$G49),0)))))</f>
        <v>1</v>
      </c>
      <c r="J49" s="20"/>
      <c r="K49" s="3"/>
      <c r="L49" s="3"/>
      <c r="M49" s="3"/>
      <c r="N49" s="63" cm="1">
        <f t="array" ref="N49">IF($G49&gt;=N$7,TREND(O$6:O$7,N$6:N$7,$G49),IF($G49&gt;=N$8,TREND(O$7:O$8,N$7:N$8,$G49),IF($G49&gt;=N$9,TREND(O$8:O$9,N$8:N$9,$G49),IF($G49&gt;=N$10,TREND(O$9:O$10,N$9:N$10,$G49),IF($G49&gt;=N$11,TREND(O$10:O$11,N$10:N$11,$G49),0)))))</f>
        <v>1</v>
      </c>
      <c r="S49" s="63" cm="1">
        <f t="array" ref="S49">IF($G49&gt;=S$7,TREND(T$6:T$7,S$6:S$7,$G49),IF($G49&gt;=S$8,TREND(T$7:T$8,S$7:S$8,$G49),IF($G49&gt;=S$9,TREND(T$8:T$9,S$8:S$9,$G49),IF($G49&gt;=S$10,TREND(T$9:T$10,S$9:S$10,$G49),IF($G49&gt;=S$11,TREND(T$10:T$11,S$10:S$11,$G49),0)))))</f>
        <v>1</v>
      </c>
      <c r="X49" s="63" cm="1">
        <f t="array" ref="X49">IF($G49&gt;=X$7,TREND(Y$6:Y$7,X$6:X$7,$G49),IF($G49&gt;=X$8,TREND(Y$7:Y$8,X$7:X$8,$G49),IF($G49&gt;=X$9,TREND(Y$8:Y$9,X$8:X$9,$G49),IF($G49&gt;=X$10,TREND(Y$9:Y$10,X$9:X$10,$G49),IF($G49&gt;=X$11,TREND(Y$10:Y$11,X$10:X$11,$G49),0)))))</f>
        <v>0</v>
      </c>
      <c r="Y49" s="20"/>
      <c r="Z49" s="18"/>
      <c r="AA49" s="18"/>
      <c r="AB49" s="18"/>
      <c r="AC49" s="18"/>
      <c r="AD49" s="18"/>
      <c r="AE49" s="18"/>
      <c r="AF49" s="18"/>
      <c r="AI49" s="21"/>
      <c r="AJ49" s="29">
        <f t="shared" si="30"/>
        <v>46486</v>
      </c>
      <c r="AK49">
        <f t="shared" si="24"/>
        <v>0</v>
      </c>
      <c r="AL49" s="1">
        <f t="shared" si="25"/>
        <v>1</v>
      </c>
      <c r="AM49" s="1">
        <f t="shared" si="26"/>
        <v>0</v>
      </c>
      <c r="AN49" s="121">
        <f t="shared" si="27"/>
        <v>0</v>
      </c>
      <c r="AO49" s="120">
        <f t="shared" si="29"/>
        <v>0.85</v>
      </c>
    </row>
    <row r="50" spans="1:41" x14ac:dyDescent="0.35">
      <c r="A50" s="63">
        <f t="shared" si="28"/>
        <v>1</v>
      </c>
      <c r="D50" s="159"/>
      <c r="F50" s="21"/>
      <c r="G50" s="63">
        <v>0.09</v>
      </c>
      <c r="H50" s="3"/>
      <c r="I50" s="63" cm="1">
        <f t="array" ref="I50">IF($G50&gt;=I$7,TREND(J$6:J$7,I$6:I$7,$G50),IF($G50&gt;=I$8,TREND(J$7:J$8,I$7:I$8,$G50),IF($G50&gt;=I$9,TREND(J$8:J$9,I$8:I$9,$G50),IF($G50&gt;=I$10,TREND(J$9:J$10,I$9:I$10,$G50),IF($G50&gt;=I$11,TREND(J$10:J$11,I$10:I$11,$G50),0)))))</f>
        <v>1</v>
      </c>
      <c r="J50" s="20"/>
      <c r="K50" s="3"/>
      <c r="L50" s="3"/>
      <c r="M50" s="3"/>
      <c r="N50" s="63" cm="1">
        <f t="array" ref="N50">IF($G50&gt;=N$7,TREND(O$6:O$7,N$6:N$7,$G50),IF($G50&gt;=N$8,TREND(O$7:O$8,N$7:N$8,$G50),IF($G50&gt;=N$9,TREND(O$8:O$9,N$8:N$9,$G50),IF($G50&gt;=N$10,TREND(O$9:O$10,N$9:N$10,$G50),IF($G50&gt;=N$11,TREND(O$10:O$11,N$10:N$11,$G50),0)))))</f>
        <v>1</v>
      </c>
      <c r="S50" s="63" cm="1">
        <f t="array" ref="S50">IF($G50&gt;=S$7,TREND(T$6:T$7,S$6:S$7,$G50),IF($G50&gt;=S$8,TREND(T$7:T$8,S$7:S$8,$G50),IF($G50&gt;=S$9,TREND(T$8:T$9,S$8:S$9,$G50),IF($G50&gt;=S$10,TREND(T$9:T$10,S$9:S$10,$G50),IF($G50&gt;=S$11,TREND(T$10:T$11,S$10:S$11,$G50),0)))))</f>
        <v>1</v>
      </c>
      <c r="X50" s="63" cm="1">
        <f t="array" ref="X50">IF($G50&gt;=X$7,TREND(Y$6:Y$7,X$6:X$7,$G50),IF($G50&gt;=X$8,TREND(Y$7:Y$8,X$7:X$8,$G50),IF($G50&gt;=X$9,TREND(Y$8:Y$9,X$8:X$9,$G50),IF($G50&gt;=X$10,TREND(Y$9:Y$10,X$9:X$10,$G50),IF($G50&gt;=X$11,TREND(Y$10:Y$11,X$10:X$11,$G50),0)))))</f>
        <v>0</v>
      </c>
      <c r="Y50" s="20"/>
      <c r="Z50" s="18"/>
      <c r="AA50" s="18"/>
      <c r="AB50" s="18"/>
      <c r="AC50" s="18"/>
      <c r="AD50" s="18"/>
      <c r="AE50" s="18"/>
      <c r="AF50" s="18"/>
      <c r="AI50" s="21"/>
      <c r="AJ50" s="29">
        <f t="shared" si="30"/>
        <v>46487</v>
      </c>
      <c r="AK50">
        <f t="shared" si="24"/>
        <v>0</v>
      </c>
      <c r="AL50" s="1">
        <f t="shared" si="25"/>
        <v>1</v>
      </c>
      <c r="AM50" s="1">
        <f t="shared" si="26"/>
        <v>0</v>
      </c>
      <c r="AN50" s="121">
        <f t="shared" si="27"/>
        <v>0</v>
      </c>
      <c r="AO50" s="120">
        <f t="shared" si="29"/>
        <v>0.85</v>
      </c>
    </row>
    <row r="51" spans="1:41" x14ac:dyDescent="0.35">
      <c r="A51" s="63">
        <f t="shared" si="28"/>
        <v>1</v>
      </c>
      <c r="D51" s="159"/>
      <c r="F51" s="21"/>
      <c r="G51" s="63">
        <v>0.1</v>
      </c>
      <c r="H51" s="3"/>
      <c r="I51" s="63" cm="1">
        <f t="array" ref="I51">IF($G51&gt;=I$7,TREND(J$6:J$7,I$6:I$7,$G51),IF($G51&gt;=I$8,TREND(J$7:J$8,I$7:I$8,$G51),IF($G51&gt;=I$9,TREND(J$8:J$9,I$8:I$9,$G51),IF($G51&gt;=I$10,TREND(J$9:J$10,I$9:I$10,$G51),IF($G51&gt;=I$11,TREND(J$10:J$11,I$10:I$11,$G51),0)))))</f>
        <v>1</v>
      </c>
      <c r="J51" s="20"/>
      <c r="K51" s="3"/>
      <c r="L51" s="3"/>
      <c r="M51" s="27"/>
      <c r="N51" s="63" cm="1">
        <f t="array" ref="N51">IF($G51&gt;=N$7,TREND(O$6:O$7,N$6:N$7,$G51),IF($G51&gt;=N$8,TREND(O$7:O$8,N$7:N$8,$G51),IF($G51&gt;=N$9,TREND(O$8:O$9,N$8:N$9,$G51),IF($G51&gt;=N$10,TREND(O$9:O$10,N$9:N$10,$G51),IF($G51&gt;=N$11,TREND(O$10:O$11,N$10:N$11,$G51),0)))))</f>
        <v>1</v>
      </c>
      <c r="S51" s="63" cm="1">
        <f t="array" ref="S51">IF($G51&gt;=S$7,TREND(T$6:T$7,S$6:S$7,$G51),IF($G51&gt;=S$8,TREND(T$7:T$8,S$7:S$8,$G51),IF($G51&gt;=S$9,TREND(T$8:T$9,S$8:S$9,$G51),IF($G51&gt;=S$10,TREND(T$9:T$10,S$9:S$10,$G51),IF($G51&gt;=S$11,TREND(T$10:T$11,S$10:S$11,$G51),0)))))</f>
        <v>1</v>
      </c>
      <c r="X51" s="63" cm="1">
        <f t="array" ref="X51">IF($G51&gt;=X$7,TREND(Y$6:Y$7,X$6:X$7,$G51),IF($G51&gt;=X$8,TREND(Y$7:Y$8,X$7:X$8,$G51),IF($G51&gt;=X$9,TREND(Y$8:Y$9,X$8:X$9,$G51),IF($G51&gt;=X$10,TREND(Y$9:Y$10,X$9:X$10,$G51),IF($G51&gt;=X$11,TREND(Y$10:Y$11,X$10:X$11,$G51),0)))))</f>
        <v>0</v>
      </c>
      <c r="Y51" s="20"/>
      <c r="Z51" s="18"/>
      <c r="AA51" s="18"/>
      <c r="AB51" s="18"/>
      <c r="AC51" s="18"/>
      <c r="AD51" s="18"/>
      <c r="AE51" s="18"/>
      <c r="AF51" s="18"/>
      <c r="AI51" s="21"/>
      <c r="AJ51" s="29">
        <f t="shared" si="30"/>
        <v>46488</v>
      </c>
      <c r="AK51">
        <f t="shared" si="24"/>
        <v>0</v>
      </c>
      <c r="AL51" s="1">
        <f t="shared" si="25"/>
        <v>1</v>
      </c>
      <c r="AM51" s="1">
        <f t="shared" si="26"/>
        <v>0</v>
      </c>
      <c r="AN51" s="121">
        <f t="shared" si="27"/>
        <v>0</v>
      </c>
      <c r="AO51" s="120">
        <f t="shared" si="29"/>
        <v>0.85</v>
      </c>
    </row>
    <row r="52" spans="1:41" x14ac:dyDescent="0.35">
      <c r="A52" s="63">
        <f t="shared" si="28"/>
        <v>1</v>
      </c>
      <c r="D52" s="159"/>
      <c r="F52" s="21"/>
      <c r="G52" s="63">
        <v>0.11</v>
      </c>
      <c r="H52" s="3"/>
      <c r="I52" s="63" cm="1">
        <f t="array" ref="I52">IF($G52&gt;=I$7,TREND(J$6:J$7,I$6:I$7,$G52),IF($G52&gt;=I$8,TREND(J$7:J$8,I$7:I$8,$G52),IF($G52&gt;=I$9,TREND(J$8:J$9,I$8:I$9,$G52),IF($G52&gt;=I$10,TREND(J$9:J$10,I$9:I$10,$G52),IF($G52&gt;=I$11,TREND(J$10:J$11,I$10:I$11,$G52),0)))))</f>
        <v>1</v>
      </c>
      <c r="J52" s="20"/>
      <c r="K52" s="3"/>
      <c r="L52" s="3"/>
      <c r="M52" s="3"/>
      <c r="N52" s="63" cm="1">
        <f t="array" ref="N52">IF($G52&gt;=N$7,TREND(O$6:O$7,N$6:N$7,$G52),IF($G52&gt;=N$8,TREND(O$7:O$8,N$7:N$8,$G52),IF($G52&gt;=N$9,TREND(O$8:O$9,N$8:N$9,$G52),IF($G52&gt;=N$10,TREND(O$9:O$10,N$9:N$10,$G52),IF($G52&gt;=N$11,TREND(O$10:O$11,N$10:N$11,$G52),0)))))</f>
        <v>1</v>
      </c>
      <c r="S52" s="63" cm="1">
        <f t="array" ref="S52">IF($G52&gt;=S$7,TREND(T$6:T$7,S$6:S$7,$G52),IF($G52&gt;=S$8,TREND(T$7:T$8,S$7:S$8,$G52),IF($G52&gt;=S$9,TREND(T$8:T$9,S$8:S$9,$G52),IF($G52&gt;=S$10,TREND(T$9:T$10,S$9:S$10,$G52),IF($G52&gt;=S$11,TREND(T$10:T$11,S$10:S$11,$G52),0)))))</f>
        <v>1</v>
      </c>
      <c r="X52" s="63" cm="1">
        <f t="array" ref="X52">IF($G52&gt;=X$7,TREND(Y$6:Y$7,X$6:X$7,$G52),IF($G52&gt;=X$8,TREND(Y$7:Y$8,X$7:X$8,$G52),IF($G52&gt;=X$9,TREND(Y$8:Y$9,X$8:X$9,$G52),IF($G52&gt;=X$10,TREND(Y$9:Y$10,X$9:X$10,$G52),IF($G52&gt;=X$11,TREND(Y$10:Y$11,X$10:X$11,$G52),0)))))</f>
        <v>0</v>
      </c>
      <c r="Y52" s="20"/>
      <c r="Z52" s="18"/>
      <c r="AA52" s="18"/>
      <c r="AB52" s="18"/>
      <c r="AC52" s="18"/>
      <c r="AD52" s="18"/>
      <c r="AE52" s="18"/>
      <c r="AF52" s="18"/>
      <c r="AI52" s="21"/>
      <c r="AJ52" s="29">
        <f t="shared" si="30"/>
        <v>46489</v>
      </c>
      <c r="AK52">
        <f t="shared" si="24"/>
        <v>0</v>
      </c>
      <c r="AL52" s="1">
        <f t="shared" si="25"/>
        <v>1</v>
      </c>
      <c r="AM52" s="1">
        <f t="shared" si="26"/>
        <v>0</v>
      </c>
      <c r="AN52" s="121">
        <f t="shared" si="27"/>
        <v>0</v>
      </c>
      <c r="AO52" s="120">
        <f t="shared" si="29"/>
        <v>0.85</v>
      </c>
    </row>
    <row r="53" spans="1:41" x14ac:dyDescent="0.35">
      <c r="A53" s="63">
        <f t="shared" si="28"/>
        <v>1</v>
      </c>
      <c r="D53" s="159"/>
      <c r="F53" s="21"/>
      <c r="G53" s="63">
        <v>0.12</v>
      </c>
      <c r="H53" s="3"/>
      <c r="I53" s="63" cm="1">
        <f t="array" ref="I53">IF($G53&gt;=I$7,TREND(J$6:J$7,I$6:I$7,$G53),IF($G53&gt;=I$8,TREND(J$7:J$8,I$7:I$8,$G53),IF($G53&gt;=I$9,TREND(J$8:J$9,I$8:I$9,$G53),IF($G53&gt;=I$10,TREND(J$9:J$10,I$9:I$10,$G53),IF($G53&gt;=I$11,TREND(J$10:J$11,I$10:I$11,$G53),0)))))</f>
        <v>1</v>
      </c>
      <c r="J53" s="20"/>
      <c r="K53" s="3"/>
      <c r="L53" s="3"/>
      <c r="M53" s="3"/>
      <c r="N53" s="63" cm="1">
        <f t="array" ref="N53">IF($G53&gt;=N$7,TREND(O$6:O$7,N$6:N$7,$G53),IF($G53&gt;=N$8,TREND(O$7:O$8,N$7:N$8,$G53),IF($G53&gt;=N$9,TREND(O$8:O$9,N$8:N$9,$G53),IF($G53&gt;=N$10,TREND(O$9:O$10,N$9:N$10,$G53),IF($G53&gt;=N$11,TREND(O$10:O$11,N$10:N$11,$G53),0)))))</f>
        <v>1</v>
      </c>
      <c r="S53" s="63" cm="1">
        <f t="array" ref="S53">IF($G53&gt;=S$7,TREND(T$6:T$7,S$6:S$7,$G53),IF($G53&gt;=S$8,TREND(T$7:T$8,S$7:S$8,$G53),IF($G53&gt;=S$9,TREND(T$8:T$9,S$8:S$9,$G53),IF($G53&gt;=S$10,TREND(T$9:T$10,S$9:S$10,$G53),IF($G53&gt;=S$11,TREND(T$10:T$11,S$10:S$11,$G53),0)))))</f>
        <v>1</v>
      </c>
      <c r="X53" s="63" cm="1">
        <f t="array" ref="X53">IF($G53&gt;=X$7,TREND(Y$6:Y$7,X$6:X$7,$G53),IF($G53&gt;=X$8,TREND(Y$7:Y$8,X$7:X$8,$G53),IF($G53&gt;=X$9,TREND(Y$8:Y$9,X$8:X$9,$G53),IF($G53&gt;=X$10,TREND(Y$9:Y$10,X$9:X$10,$G53),IF($G53&gt;=X$11,TREND(Y$10:Y$11,X$10:X$11,$G53),0)))))</f>
        <v>0</v>
      </c>
      <c r="Y53" s="20"/>
      <c r="Z53" s="18"/>
      <c r="AA53" s="18"/>
      <c r="AB53" s="18"/>
      <c r="AC53" s="18"/>
      <c r="AD53" s="18"/>
      <c r="AE53" s="18"/>
      <c r="AF53" s="18"/>
      <c r="AI53" s="21"/>
      <c r="AJ53" s="29">
        <f t="shared" si="30"/>
        <v>46490</v>
      </c>
      <c r="AK53">
        <f t="shared" si="24"/>
        <v>0</v>
      </c>
      <c r="AL53" s="1">
        <f t="shared" si="25"/>
        <v>1</v>
      </c>
      <c r="AM53" s="1">
        <f t="shared" si="26"/>
        <v>0</v>
      </c>
      <c r="AN53" s="121">
        <f t="shared" si="27"/>
        <v>0</v>
      </c>
      <c r="AO53" s="120">
        <f t="shared" si="29"/>
        <v>0.85</v>
      </c>
    </row>
    <row r="54" spans="1:41" x14ac:dyDescent="0.35">
      <c r="A54" s="63">
        <f t="shared" si="28"/>
        <v>1</v>
      </c>
      <c r="D54" s="159"/>
      <c r="F54" s="21"/>
      <c r="G54" s="63">
        <v>0.13</v>
      </c>
      <c r="H54" s="3"/>
      <c r="I54" s="63" cm="1">
        <f t="array" ref="I54">IF($G54&gt;=I$7,TREND(J$6:J$7,I$6:I$7,$G54),IF($G54&gt;=I$8,TREND(J$7:J$8,I$7:I$8,$G54),IF($G54&gt;=I$9,TREND(J$8:J$9,I$8:I$9,$G54),IF($G54&gt;=I$10,TREND(J$9:J$10,I$9:I$10,$G54),IF($G54&gt;=I$11,TREND(J$10:J$11,I$10:I$11,$G54),0)))))</f>
        <v>1</v>
      </c>
      <c r="J54" s="20"/>
      <c r="K54" s="3"/>
      <c r="L54" s="3"/>
      <c r="M54" s="3"/>
      <c r="N54" s="63" cm="1">
        <f t="array" ref="N54">IF($G54&gt;=N$7,TREND(O$6:O$7,N$6:N$7,$G54),IF($G54&gt;=N$8,TREND(O$7:O$8,N$7:N$8,$G54),IF($G54&gt;=N$9,TREND(O$8:O$9,N$8:N$9,$G54),IF($G54&gt;=N$10,TREND(O$9:O$10,N$9:N$10,$G54),IF($G54&gt;=N$11,TREND(O$10:O$11,N$10:N$11,$G54),0)))))</f>
        <v>1</v>
      </c>
      <c r="S54" s="63" cm="1">
        <f t="array" ref="S54">IF($G54&gt;=S$7,TREND(T$6:T$7,S$6:S$7,$G54),IF($G54&gt;=S$8,TREND(T$7:T$8,S$7:S$8,$G54),IF($G54&gt;=S$9,TREND(T$8:T$9,S$8:S$9,$G54),IF($G54&gt;=S$10,TREND(T$9:T$10,S$9:S$10,$G54),IF($G54&gt;=S$11,TREND(T$10:T$11,S$10:S$11,$G54),0)))))</f>
        <v>1</v>
      </c>
      <c r="X54" s="63" cm="1">
        <f t="array" ref="X54">IF($G54&gt;=X$7,TREND(Y$6:Y$7,X$6:X$7,$G54),IF($G54&gt;=X$8,TREND(Y$7:Y$8,X$7:X$8,$G54),IF($G54&gt;=X$9,TREND(Y$8:Y$9,X$8:X$9,$G54),IF($G54&gt;=X$10,TREND(Y$9:Y$10,X$9:X$10,$G54),IF($G54&gt;=X$11,TREND(Y$10:Y$11,X$10:X$11,$G54),0)))))</f>
        <v>0</v>
      </c>
      <c r="Y54" s="20"/>
      <c r="Z54" s="18"/>
      <c r="AA54" s="18"/>
      <c r="AB54" s="18"/>
      <c r="AC54" s="18"/>
      <c r="AD54" s="18"/>
      <c r="AE54" s="18"/>
      <c r="AF54" s="18"/>
      <c r="AI54" s="21"/>
      <c r="AJ54" s="29">
        <f t="shared" si="30"/>
        <v>46491</v>
      </c>
      <c r="AK54">
        <f t="shared" si="24"/>
        <v>0</v>
      </c>
      <c r="AL54" s="1">
        <f t="shared" si="25"/>
        <v>1</v>
      </c>
      <c r="AM54" s="1">
        <f t="shared" si="26"/>
        <v>0</v>
      </c>
      <c r="AN54" s="121">
        <f t="shared" si="27"/>
        <v>0</v>
      </c>
      <c r="AO54" s="120">
        <f t="shared" si="29"/>
        <v>0.85</v>
      </c>
    </row>
    <row r="55" spans="1:41" x14ac:dyDescent="0.35">
      <c r="A55" s="63">
        <f t="shared" si="28"/>
        <v>1</v>
      </c>
      <c r="D55" s="159"/>
      <c r="F55" s="21"/>
      <c r="G55" s="63">
        <v>0.14000000000000001</v>
      </c>
      <c r="H55" s="3"/>
      <c r="I55" s="63" cm="1">
        <f t="array" ref="I55">IF($G55&gt;=I$7,TREND(J$6:J$7,I$6:I$7,$G55),IF($G55&gt;=I$8,TREND(J$7:J$8,I$7:I$8,$G55),IF($G55&gt;=I$9,TREND(J$8:J$9,I$8:I$9,$G55),IF($G55&gt;=I$10,TREND(J$9:J$10,I$9:I$10,$G55),IF($G55&gt;=I$11,TREND(J$10:J$11,I$10:I$11,$G55),0)))))</f>
        <v>1</v>
      </c>
      <c r="J55" s="20"/>
      <c r="K55" s="3"/>
      <c r="L55" s="3"/>
      <c r="M55" s="3"/>
      <c r="N55" s="63" cm="1">
        <f t="array" ref="N55">IF($G55&gt;=N$7,TREND(O$6:O$7,N$6:N$7,$G55),IF($G55&gt;=N$8,TREND(O$7:O$8,N$7:N$8,$G55),IF($G55&gt;=N$9,TREND(O$8:O$9,N$8:N$9,$G55),IF($G55&gt;=N$10,TREND(O$9:O$10,N$9:N$10,$G55),IF($G55&gt;=N$11,TREND(O$10:O$11,N$10:N$11,$G55),0)))))</f>
        <v>1</v>
      </c>
      <c r="S55" s="63" cm="1">
        <f t="array" ref="S55">IF($G55&gt;=S$7,TREND(T$6:T$7,S$6:S$7,$G55),IF($G55&gt;=S$8,TREND(T$7:T$8,S$7:S$8,$G55),IF($G55&gt;=S$9,TREND(T$8:T$9,S$8:S$9,$G55),IF($G55&gt;=S$10,TREND(T$9:T$10,S$9:S$10,$G55),IF($G55&gt;=S$11,TREND(T$10:T$11,S$10:S$11,$G55),0)))))</f>
        <v>1</v>
      </c>
      <c r="X55" s="63" cm="1">
        <f t="array" ref="X55">IF($G55&gt;=X$7,TREND(Y$6:Y$7,X$6:X$7,$G55),IF($G55&gt;=X$8,TREND(Y$7:Y$8,X$7:X$8,$G55),IF($G55&gt;=X$9,TREND(Y$8:Y$9,X$8:X$9,$G55),IF($G55&gt;=X$10,TREND(Y$9:Y$10,X$9:X$10,$G55),IF($G55&gt;=X$11,TREND(Y$10:Y$11,X$10:X$11,$G55),0)))))</f>
        <v>0</v>
      </c>
      <c r="Y55" s="20"/>
      <c r="Z55" s="18"/>
      <c r="AA55" s="18"/>
      <c r="AB55" s="18"/>
      <c r="AC55" s="18"/>
      <c r="AD55" s="18"/>
      <c r="AE55" s="18"/>
      <c r="AF55" s="18"/>
      <c r="AI55" s="21"/>
      <c r="AJ55" s="29">
        <f t="shared" si="30"/>
        <v>46492</v>
      </c>
      <c r="AK55">
        <f t="shared" si="24"/>
        <v>0</v>
      </c>
      <c r="AL55" s="1">
        <f t="shared" si="25"/>
        <v>1</v>
      </c>
      <c r="AM55" s="1">
        <f t="shared" si="26"/>
        <v>0</v>
      </c>
      <c r="AN55" s="121">
        <f t="shared" si="27"/>
        <v>0</v>
      </c>
      <c r="AO55" s="120">
        <f t="shared" si="29"/>
        <v>0.85</v>
      </c>
    </row>
    <row r="56" spans="1:41" x14ac:dyDescent="0.35">
      <c r="A56" s="63">
        <f t="shared" si="28"/>
        <v>1</v>
      </c>
      <c r="D56" s="159"/>
      <c r="F56" s="21"/>
      <c r="G56" s="63">
        <v>0.15</v>
      </c>
      <c r="H56" s="3"/>
      <c r="I56" s="63" cm="1">
        <f t="array" ref="I56">IF($G56&gt;=I$7,TREND(J$6:J$7,I$6:I$7,$G56),IF($G56&gt;=I$8,TREND(J$7:J$8,I$7:I$8,$G56),IF($G56&gt;=I$9,TREND(J$8:J$9,I$8:I$9,$G56),IF($G56&gt;=I$10,TREND(J$9:J$10,I$9:I$10,$G56),IF($G56&gt;=I$11,TREND(J$10:J$11,I$10:I$11,$G56),0)))))</f>
        <v>1</v>
      </c>
      <c r="J56" s="20"/>
      <c r="K56" s="3"/>
      <c r="L56" s="3"/>
      <c r="M56" s="3"/>
      <c r="N56" s="63" cm="1">
        <f t="array" ref="N56">IF($G56&gt;=N$7,TREND(O$6:O$7,N$6:N$7,$G56),IF($G56&gt;=N$8,TREND(O$7:O$8,N$7:N$8,$G56),IF($G56&gt;=N$9,TREND(O$8:O$9,N$8:N$9,$G56),IF($G56&gt;=N$10,TREND(O$9:O$10,N$9:N$10,$G56),IF($G56&gt;=N$11,TREND(O$10:O$11,N$10:N$11,$G56),0)))))</f>
        <v>1</v>
      </c>
      <c r="S56" s="63" cm="1">
        <f t="array" ref="S56">IF($G56&gt;=S$7,TREND(T$6:T$7,S$6:S$7,$G56),IF($G56&gt;=S$8,TREND(T$7:T$8,S$7:S$8,$G56),IF($G56&gt;=S$9,TREND(T$8:T$9,S$8:S$9,$G56),IF($G56&gt;=S$10,TREND(T$9:T$10,S$9:S$10,$G56),IF($G56&gt;=S$11,TREND(T$10:T$11,S$10:S$11,$G56),0)))))</f>
        <v>1</v>
      </c>
      <c r="X56" s="63" cm="1">
        <f t="array" ref="X56">IF($G56&gt;=X$7,TREND(Y$6:Y$7,X$6:X$7,$G56),IF($G56&gt;=X$8,TREND(Y$7:Y$8,X$7:X$8,$G56),IF($G56&gt;=X$9,TREND(Y$8:Y$9,X$8:X$9,$G56),IF($G56&gt;=X$10,TREND(Y$9:Y$10,X$9:X$10,$G56),IF($G56&gt;=X$11,TREND(Y$10:Y$11,X$10:X$11,$G56),0)))))</f>
        <v>0</v>
      </c>
      <c r="Y56" s="20"/>
      <c r="Z56" s="18"/>
      <c r="AA56" s="18"/>
      <c r="AB56" s="18"/>
      <c r="AC56" s="18"/>
      <c r="AD56" s="18"/>
      <c r="AE56" s="18"/>
      <c r="AF56" s="18"/>
      <c r="AI56" s="21"/>
      <c r="AJ56" s="29">
        <f t="shared" si="30"/>
        <v>46493</v>
      </c>
      <c r="AK56">
        <f t="shared" si="24"/>
        <v>0</v>
      </c>
      <c r="AL56" s="1">
        <f t="shared" si="25"/>
        <v>1</v>
      </c>
      <c r="AM56" s="1">
        <f t="shared" si="26"/>
        <v>0</v>
      </c>
      <c r="AN56" s="121">
        <f t="shared" si="27"/>
        <v>0</v>
      </c>
      <c r="AO56" s="120">
        <f t="shared" si="29"/>
        <v>0.85</v>
      </c>
    </row>
    <row r="57" spans="1:41" x14ac:dyDescent="0.35">
      <c r="A57" s="63">
        <f t="shared" si="28"/>
        <v>1</v>
      </c>
      <c r="D57" s="159"/>
      <c r="F57" s="21"/>
      <c r="G57" s="63">
        <v>0.16</v>
      </c>
      <c r="H57" s="3"/>
      <c r="I57" s="63" cm="1">
        <f t="array" ref="I57">IF($G57&gt;=I$7,TREND(J$6:J$7,I$6:I$7,$G57),IF($G57&gt;=I$8,TREND(J$7:J$8,I$7:I$8,$G57),IF($G57&gt;=I$9,TREND(J$8:J$9,I$8:I$9,$G57),IF($G57&gt;=I$10,TREND(J$9:J$10,I$9:I$10,$G57),IF($G57&gt;=I$11,TREND(J$10:J$11,I$10:I$11,$G57),0)))))</f>
        <v>1</v>
      </c>
      <c r="J57" s="20"/>
      <c r="K57" s="3"/>
      <c r="L57" s="3"/>
      <c r="M57" s="3"/>
      <c r="N57" s="63" cm="1">
        <f t="array" ref="N57">IF($G57&gt;=N$7,TREND(O$6:O$7,N$6:N$7,$G57),IF($G57&gt;=N$8,TREND(O$7:O$8,N$7:N$8,$G57),IF($G57&gt;=N$9,TREND(O$8:O$9,N$8:N$9,$G57),IF($G57&gt;=N$10,TREND(O$9:O$10,N$9:N$10,$G57),IF($G57&gt;=N$11,TREND(O$10:O$11,N$10:N$11,$G57),0)))))</f>
        <v>1</v>
      </c>
      <c r="S57" s="63" cm="1">
        <f t="array" ref="S57">IF($G57&gt;=S$7,TREND(T$6:T$7,S$6:S$7,$G57),IF($G57&gt;=S$8,TREND(T$7:T$8,S$7:S$8,$G57),IF($G57&gt;=S$9,TREND(T$8:T$9,S$8:S$9,$G57),IF($G57&gt;=S$10,TREND(T$9:T$10,S$9:S$10,$G57),IF($G57&gt;=S$11,TREND(T$10:T$11,S$10:S$11,$G57),0)))))</f>
        <v>1</v>
      </c>
      <c r="X57" s="63" cm="1">
        <f t="array" ref="X57">IF($G57&gt;=X$7,TREND(Y$6:Y$7,X$6:X$7,$G57),IF($G57&gt;=X$8,TREND(Y$7:Y$8,X$7:X$8,$G57),IF($G57&gt;=X$9,TREND(Y$8:Y$9,X$8:X$9,$G57),IF($G57&gt;=X$10,TREND(Y$9:Y$10,X$9:X$10,$G57),IF($G57&gt;=X$11,TREND(Y$10:Y$11,X$10:X$11,$G57),0)))))</f>
        <v>0</v>
      </c>
      <c r="Y57" s="20"/>
      <c r="Z57" s="18"/>
      <c r="AA57" s="18"/>
      <c r="AB57" s="18"/>
      <c r="AC57" s="18"/>
      <c r="AD57" s="18"/>
      <c r="AE57" s="18"/>
      <c r="AF57" s="18"/>
      <c r="AI57" s="21"/>
      <c r="AJ57" s="29">
        <f t="shared" si="30"/>
        <v>46494</v>
      </c>
      <c r="AK57">
        <f t="shared" si="24"/>
        <v>0</v>
      </c>
      <c r="AL57" s="1">
        <f t="shared" si="25"/>
        <v>1</v>
      </c>
      <c r="AM57" s="1">
        <f t="shared" si="26"/>
        <v>0</v>
      </c>
      <c r="AN57" s="121">
        <f t="shared" si="27"/>
        <v>0</v>
      </c>
      <c r="AO57" s="120">
        <f t="shared" si="29"/>
        <v>0.85</v>
      </c>
    </row>
    <row r="58" spans="1:41" x14ac:dyDescent="0.35">
      <c r="A58" s="63">
        <f t="shared" si="28"/>
        <v>1</v>
      </c>
      <c r="D58" s="159"/>
      <c r="F58" s="21"/>
      <c r="G58" s="63">
        <v>0.17</v>
      </c>
      <c r="H58" s="3"/>
      <c r="I58" s="63" cm="1">
        <f t="array" ref="I58">IF($G58&gt;=I$7,TREND(J$6:J$7,I$6:I$7,$G58),IF($G58&gt;=I$8,TREND(J$7:J$8,I$7:I$8,$G58),IF($G58&gt;=I$9,TREND(J$8:J$9,I$8:I$9,$G58),IF($G58&gt;=I$10,TREND(J$9:J$10,I$9:I$10,$G58),IF($G58&gt;=I$11,TREND(J$10:J$11,I$10:I$11,$G58),0)))))</f>
        <v>1</v>
      </c>
      <c r="J58" s="20"/>
      <c r="K58" s="3"/>
      <c r="L58" s="3"/>
      <c r="M58" s="3"/>
      <c r="N58" s="63" cm="1">
        <f t="array" ref="N58">IF($G58&gt;=N$7,TREND(O$6:O$7,N$6:N$7,$G58),IF($G58&gt;=N$8,TREND(O$7:O$8,N$7:N$8,$G58),IF($G58&gt;=N$9,TREND(O$8:O$9,N$8:N$9,$G58),IF($G58&gt;=N$10,TREND(O$9:O$10,N$9:N$10,$G58),IF($G58&gt;=N$11,TREND(O$10:O$11,N$10:N$11,$G58),0)))))</f>
        <v>1</v>
      </c>
      <c r="S58" s="63" cm="1">
        <f t="array" ref="S58">IF($G58&gt;=S$7,TREND(T$6:T$7,S$6:S$7,$G58),IF($G58&gt;=S$8,TREND(T$7:T$8,S$7:S$8,$G58),IF($G58&gt;=S$9,TREND(T$8:T$9,S$8:S$9,$G58),IF($G58&gt;=S$10,TREND(T$9:T$10,S$9:S$10,$G58),IF($G58&gt;=S$11,TREND(T$10:T$11,S$10:S$11,$G58),0)))))</f>
        <v>1</v>
      </c>
      <c r="X58" s="63" cm="1">
        <f t="array" ref="X58">IF($G58&gt;=X$7,TREND(Y$6:Y$7,X$6:X$7,$G58),IF($G58&gt;=X$8,TREND(Y$7:Y$8,X$7:X$8,$G58),IF($G58&gt;=X$9,TREND(Y$8:Y$9,X$8:X$9,$G58),IF($G58&gt;=X$10,TREND(Y$9:Y$10,X$9:X$10,$G58),IF($G58&gt;=X$11,TREND(Y$10:Y$11,X$10:X$11,$G58),0)))))</f>
        <v>0</v>
      </c>
      <c r="Y58" s="20"/>
      <c r="Z58" s="18"/>
      <c r="AA58" s="18"/>
      <c r="AB58" s="18"/>
      <c r="AC58" s="18"/>
      <c r="AD58" s="18"/>
      <c r="AE58" s="18"/>
      <c r="AF58" s="18"/>
      <c r="AI58" s="21"/>
      <c r="AJ58" s="29">
        <f t="shared" si="30"/>
        <v>46495</v>
      </c>
      <c r="AK58">
        <f t="shared" si="24"/>
        <v>0</v>
      </c>
      <c r="AL58" s="1">
        <f t="shared" si="25"/>
        <v>1</v>
      </c>
      <c r="AM58" s="1">
        <f t="shared" si="26"/>
        <v>0</v>
      </c>
      <c r="AN58" s="121">
        <f t="shared" si="27"/>
        <v>0</v>
      </c>
      <c r="AO58" s="120">
        <f t="shared" si="29"/>
        <v>0.85</v>
      </c>
    </row>
    <row r="59" spans="1:41" x14ac:dyDescent="0.35">
      <c r="A59" s="63">
        <f t="shared" si="28"/>
        <v>1</v>
      </c>
      <c r="D59" s="159"/>
      <c r="F59" s="21"/>
      <c r="G59" s="63">
        <v>0.18</v>
      </c>
      <c r="H59" s="3"/>
      <c r="I59" s="63" cm="1">
        <f t="array" ref="I59">IF($G59&gt;=I$7,TREND(J$6:J$7,I$6:I$7,$G59),IF($G59&gt;=I$8,TREND(J$7:J$8,I$7:I$8,$G59),IF($G59&gt;=I$9,TREND(J$8:J$9,I$8:I$9,$G59),IF($G59&gt;=I$10,TREND(J$9:J$10,I$9:I$10,$G59),IF($G59&gt;=I$11,TREND(J$10:J$11,I$10:I$11,$G59),0)))))</f>
        <v>1</v>
      </c>
      <c r="J59" s="20"/>
      <c r="K59" s="3"/>
      <c r="L59" s="3"/>
      <c r="M59" s="3"/>
      <c r="N59" s="63" cm="1">
        <f t="array" ref="N59">IF($G59&gt;=N$7,TREND(O$6:O$7,N$6:N$7,$G59),IF($G59&gt;=N$8,TREND(O$7:O$8,N$7:N$8,$G59),IF($G59&gt;=N$9,TREND(O$8:O$9,N$8:N$9,$G59),IF($G59&gt;=N$10,TREND(O$9:O$10,N$9:N$10,$G59),IF($G59&gt;=N$11,TREND(O$10:O$11,N$10:N$11,$G59),0)))))</f>
        <v>1</v>
      </c>
      <c r="S59" s="63" cm="1">
        <f t="array" ref="S59">IF($G59&gt;=S$7,TREND(T$6:T$7,S$6:S$7,$G59),IF($G59&gt;=S$8,TREND(T$7:T$8,S$7:S$8,$G59),IF($G59&gt;=S$9,TREND(T$8:T$9,S$8:S$9,$G59),IF($G59&gt;=S$10,TREND(T$9:T$10,S$9:S$10,$G59),IF($G59&gt;=S$11,TREND(T$10:T$11,S$10:S$11,$G59),0)))))</f>
        <v>1</v>
      </c>
      <c r="X59" s="63" cm="1">
        <f t="array" ref="X59">IF($G59&gt;=X$7,TREND(Y$6:Y$7,X$6:X$7,$G59),IF($G59&gt;=X$8,TREND(Y$7:Y$8,X$7:X$8,$G59),IF($G59&gt;=X$9,TREND(Y$8:Y$9,X$8:X$9,$G59),IF($G59&gt;=X$10,TREND(Y$9:Y$10,X$9:X$10,$G59),IF($G59&gt;=X$11,TREND(Y$10:Y$11,X$10:X$11,$G59),0)))))</f>
        <v>0</v>
      </c>
      <c r="Y59" s="20"/>
      <c r="Z59" s="18"/>
      <c r="AA59" s="18"/>
      <c r="AB59" s="18"/>
      <c r="AC59" s="18"/>
      <c r="AD59" s="18"/>
      <c r="AE59" s="18"/>
      <c r="AF59" s="18"/>
      <c r="AI59" s="21"/>
      <c r="AJ59" s="29">
        <f t="shared" si="30"/>
        <v>46496</v>
      </c>
      <c r="AK59">
        <f t="shared" si="24"/>
        <v>0</v>
      </c>
      <c r="AL59" s="1">
        <f t="shared" si="25"/>
        <v>1</v>
      </c>
      <c r="AM59" s="1">
        <f t="shared" si="26"/>
        <v>0</v>
      </c>
      <c r="AN59" s="121">
        <f t="shared" si="27"/>
        <v>0</v>
      </c>
      <c r="AO59" s="120">
        <f t="shared" si="29"/>
        <v>0.85</v>
      </c>
    </row>
    <row r="60" spans="1:41" ht="12.75" customHeight="1" x14ac:dyDescent="0.35">
      <c r="A60" s="63">
        <f t="shared" si="28"/>
        <v>1</v>
      </c>
      <c r="D60" s="159"/>
      <c r="F60" s="21"/>
      <c r="G60" s="63">
        <v>0.19</v>
      </c>
      <c r="H60" s="3"/>
      <c r="I60" s="63" cm="1">
        <f t="array" ref="I60">IF($G60&gt;=I$7,TREND(J$6:J$7,I$6:I$7,$G60),IF($G60&gt;=I$8,TREND(J$7:J$8,I$7:I$8,$G60),IF($G60&gt;=I$9,TREND(J$8:J$9,I$8:I$9,$G60),IF($G60&gt;=I$10,TREND(J$9:J$10,I$9:I$10,$G60),IF($G60&gt;=I$11,TREND(J$10:J$11,I$10:I$11,$G60),0)))))</f>
        <v>1</v>
      </c>
      <c r="J60" s="20"/>
      <c r="K60" s="3"/>
      <c r="L60" s="3"/>
      <c r="M60" s="3"/>
      <c r="N60" s="63" cm="1">
        <f t="array" ref="N60">IF($G60&gt;=N$7,TREND(O$6:O$7,N$6:N$7,$G60),IF($G60&gt;=N$8,TREND(O$7:O$8,N$7:N$8,$G60),IF($G60&gt;=N$9,TREND(O$8:O$9,N$8:N$9,$G60),IF($G60&gt;=N$10,TREND(O$9:O$10,N$9:N$10,$G60),IF($G60&gt;=N$11,TREND(O$10:O$11,N$10:N$11,$G60),0)))))</f>
        <v>1</v>
      </c>
      <c r="S60" s="63" cm="1">
        <f t="array" ref="S60">IF($G60&gt;=S$7,TREND(T$6:T$7,S$6:S$7,$G60),IF($G60&gt;=S$8,TREND(T$7:T$8,S$7:S$8,$G60),IF($G60&gt;=S$9,TREND(T$8:T$9,S$8:S$9,$G60),IF($G60&gt;=S$10,TREND(T$9:T$10,S$9:S$10,$G60),IF($G60&gt;=S$11,TREND(T$10:T$11,S$10:S$11,$G60),0)))))</f>
        <v>1</v>
      </c>
      <c r="X60" s="63" cm="1">
        <f t="array" ref="X60">IF($G60&gt;=X$7,TREND(Y$6:Y$7,X$6:X$7,$G60),IF($G60&gt;=X$8,TREND(Y$7:Y$8,X$7:X$8,$G60),IF($G60&gt;=X$9,TREND(Y$8:Y$9,X$8:X$9,$G60),IF($G60&gt;=X$10,TREND(Y$9:Y$10,X$9:X$10,$G60),IF($G60&gt;=X$11,TREND(Y$10:Y$11,X$10:X$11,$G60),0)))))</f>
        <v>0</v>
      </c>
      <c r="Y60" s="20"/>
      <c r="Z60" s="18"/>
      <c r="AA60" s="18"/>
      <c r="AB60" s="18"/>
      <c r="AC60" s="18"/>
      <c r="AD60" s="18"/>
      <c r="AE60" s="18"/>
      <c r="AF60" s="18"/>
      <c r="AI60" s="21"/>
      <c r="AJ60" s="29">
        <f t="shared" si="30"/>
        <v>46497</v>
      </c>
      <c r="AK60">
        <f t="shared" si="24"/>
        <v>0</v>
      </c>
      <c r="AL60" s="1">
        <f t="shared" si="25"/>
        <v>1</v>
      </c>
      <c r="AM60" s="1">
        <f t="shared" si="26"/>
        <v>0</v>
      </c>
      <c r="AN60" s="121">
        <f t="shared" si="27"/>
        <v>0</v>
      </c>
      <c r="AO60" s="120">
        <f t="shared" si="29"/>
        <v>0.85</v>
      </c>
    </row>
    <row r="61" spans="1:41" x14ac:dyDescent="0.35">
      <c r="A61" s="63">
        <f t="shared" si="28"/>
        <v>1</v>
      </c>
      <c r="D61" s="159"/>
      <c r="F61" s="21"/>
      <c r="G61" s="63">
        <v>0.2</v>
      </c>
      <c r="H61" s="3"/>
      <c r="I61" s="63" cm="1">
        <f t="array" ref="I61">IF($G61&gt;=I$7,TREND(J$6:J$7,I$6:I$7,$G61),IF($G61&gt;=I$8,TREND(J$7:J$8,I$7:I$8,$G61),IF($G61&gt;=I$9,TREND(J$8:J$9,I$8:I$9,$G61),IF($G61&gt;=I$10,TREND(J$9:J$10,I$9:I$10,$G61),IF($G61&gt;=I$11,TREND(J$10:J$11,I$10:I$11,$G61),0)))))</f>
        <v>1</v>
      </c>
      <c r="J61" s="20"/>
      <c r="K61" s="3"/>
      <c r="L61" s="3"/>
      <c r="M61" s="3"/>
      <c r="N61" s="63" cm="1">
        <f t="array" ref="N61">IF($G61&gt;=N$7,TREND(O$6:O$7,N$6:N$7,$G61),IF($G61&gt;=N$8,TREND(O$7:O$8,N$7:N$8,$G61),IF($G61&gt;=N$9,TREND(O$8:O$9,N$8:N$9,$G61),IF($G61&gt;=N$10,TREND(O$9:O$10,N$9:N$10,$G61),IF($G61&gt;=N$11,TREND(O$10:O$11,N$10:N$11,$G61),0)))))</f>
        <v>1</v>
      </c>
      <c r="S61" s="63" cm="1">
        <f t="array" ref="S61">IF($G61&gt;=S$7,TREND(T$6:T$7,S$6:S$7,$G61),IF($G61&gt;=S$8,TREND(T$7:T$8,S$7:S$8,$G61),IF($G61&gt;=S$9,TREND(T$8:T$9,S$8:S$9,$G61),IF($G61&gt;=S$10,TREND(T$9:T$10,S$9:S$10,$G61),IF($G61&gt;=S$11,TREND(T$10:T$11,S$10:S$11,$G61),0)))))</f>
        <v>1</v>
      </c>
      <c r="X61" s="63" cm="1">
        <f t="array" ref="X61">IF($G61&gt;=X$7,TREND(Y$6:Y$7,X$6:X$7,$G61),IF($G61&gt;=X$8,TREND(Y$7:Y$8,X$7:X$8,$G61),IF($G61&gt;=X$9,TREND(Y$8:Y$9,X$8:X$9,$G61),IF($G61&gt;=X$10,TREND(Y$9:Y$10,X$9:X$10,$G61),IF($G61&gt;=X$11,TREND(Y$10:Y$11,X$10:X$11,$G61),0)))))</f>
        <v>0</v>
      </c>
      <c r="Y61" s="20"/>
      <c r="Z61" s="18"/>
      <c r="AA61" s="18"/>
      <c r="AB61" s="18"/>
      <c r="AC61" s="18"/>
      <c r="AD61" s="18"/>
      <c r="AE61" s="18"/>
      <c r="AF61" s="18"/>
      <c r="AI61" s="21"/>
      <c r="AJ61" s="29">
        <f t="shared" si="30"/>
        <v>46498</v>
      </c>
      <c r="AK61">
        <f t="shared" si="24"/>
        <v>0</v>
      </c>
      <c r="AL61" s="1">
        <f t="shared" si="25"/>
        <v>1</v>
      </c>
      <c r="AM61" s="1">
        <f t="shared" si="26"/>
        <v>0</v>
      </c>
      <c r="AN61" s="121">
        <f t="shared" si="27"/>
        <v>0</v>
      </c>
      <c r="AO61" s="120">
        <f t="shared" si="29"/>
        <v>0.85</v>
      </c>
    </row>
    <row r="62" spans="1:41" x14ac:dyDescent="0.35">
      <c r="A62" s="63">
        <f t="shared" si="28"/>
        <v>1</v>
      </c>
      <c r="D62" s="159"/>
      <c r="F62" s="21"/>
      <c r="G62" s="63">
        <v>0.21</v>
      </c>
      <c r="H62" s="3"/>
      <c r="I62" s="63" cm="1">
        <f t="array" ref="I62">IF($G62&gt;=I$7,TREND(J$6:J$7,I$6:I$7,$G62),IF($G62&gt;=I$8,TREND(J$7:J$8,I$7:I$8,$G62),IF($G62&gt;=I$9,TREND(J$8:J$9,I$8:I$9,$G62),IF($G62&gt;=I$10,TREND(J$9:J$10,I$9:I$10,$G62),IF($G62&gt;=I$11,TREND(J$10:J$11,I$10:I$11,$G62),0)))))</f>
        <v>1</v>
      </c>
      <c r="J62" s="20"/>
      <c r="K62" s="3"/>
      <c r="L62" s="3"/>
      <c r="M62" s="27"/>
      <c r="N62" s="63" cm="1">
        <f t="array" ref="N62">IF($G62&gt;=N$7,TREND(O$6:O$7,N$6:N$7,$G62),IF($G62&gt;=N$8,TREND(O$7:O$8,N$7:N$8,$G62),IF($G62&gt;=N$9,TREND(O$8:O$9,N$8:N$9,$G62),IF($G62&gt;=N$10,TREND(O$9:O$10,N$9:N$10,$G62),IF($G62&gt;=N$11,TREND(O$10:O$11,N$10:N$11,$G62),0)))))</f>
        <v>1</v>
      </c>
      <c r="S62" s="63" cm="1">
        <f t="array" ref="S62">IF($G62&gt;=S$7,TREND(T$6:T$7,S$6:S$7,$G62),IF($G62&gt;=S$8,TREND(T$7:T$8,S$7:S$8,$G62),IF($G62&gt;=S$9,TREND(T$8:T$9,S$8:S$9,$G62),IF($G62&gt;=S$10,TREND(T$9:T$10,S$9:S$10,$G62),IF($G62&gt;=S$11,TREND(T$10:T$11,S$10:S$11,$G62),0)))))</f>
        <v>1</v>
      </c>
      <c r="X62" s="63" cm="1">
        <f t="array" ref="X62">IF($G62&gt;=X$7,TREND(Y$6:Y$7,X$6:X$7,$G62),IF($G62&gt;=X$8,TREND(Y$7:Y$8,X$7:X$8,$G62),IF($G62&gt;=X$9,TREND(Y$8:Y$9,X$8:X$9,$G62),IF($G62&gt;=X$10,TREND(Y$9:Y$10,X$9:X$10,$G62),IF($G62&gt;=X$11,TREND(Y$10:Y$11,X$10:X$11,$G62),0)))))</f>
        <v>0</v>
      </c>
      <c r="Y62" s="20"/>
      <c r="Z62" s="18"/>
      <c r="AA62" s="18"/>
      <c r="AB62" s="18"/>
      <c r="AC62" s="18"/>
      <c r="AD62" s="18"/>
      <c r="AE62" s="18"/>
      <c r="AF62" s="18"/>
      <c r="AI62" s="21"/>
      <c r="AJ62" s="29">
        <f t="shared" si="30"/>
        <v>46499</v>
      </c>
      <c r="AK62">
        <f t="shared" si="24"/>
        <v>0</v>
      </c>
      <c r="AL62" s="1">
        <f t="shared" si="25"/>
        <v>1</v>
      </c>
      <c r="AM62" s="1">
        <f t="shared" si="26"/>
        <v>0</v>
      </c>
      <c r="AN62" s="121">
        <f t="shared" si="27"/>
        <v>0</v>
      </c>
      <c r="AO62" s="120">
        <f t="shared" si="29"/>
        <v>0.85</v>
      </c>
    </row>
    <row r="63" spans="1:41" x14ac:dyDescent="0.35">
      <c r="A63" s="63">
        <f t="shared" si="28"/>
        <v>1</v>
      </c>
      <c r="D63" s="159"/>
      <c r="F63" s="21"/>
      <c r="G63" s="63">
        <v>0.22</v>
      </c>
      <c r="H63" s="3"/>
      <c r="I63" s="63" cm="1">
        <f t="array" ref="I63">IF($G63&gt;=I$7,TREND(J$6:J$7,I$6:I$7,$G63),IF($G63&gt;=I$8,TREND(J$7:J$8,I$7:I$8,$G63),IF($G63&gt;=I$9,TREND(J$8:J$9,I$8:I$9,$G63),IF($G63&gt;=I$10,TREND(J$9:J$10,I$9:I$10,$G63),IF($G63&gt;=I$11,TREND(J$10:J$11,I$10:I$11,$G63),0)))))</f>
        <v>1</v>
      </c>
      <c r="J63" s="20"/>
      <c r="K63" s="3"/>
      <c r="L63" s="3"/>
      <c r="M63" s="3"/>
      <c r="N63" s="63" cm="1">
        <f t="array" ref="N63">IF($G63&gt;=N$7,TREND(O$6:O$7,N$6:N$7,$G63),IF($G63&gt;=N$8,TREND(O$7:O$8,N$7:N$8,$G63),IF($G63&gt;=N$9,TREND(O$8:O$9,N$8:N$9,$G63),IF($G63&gt;=N$10,TREND(O$9:O$10,N$9:N$10,$G63),IF($G63&gt;=N$11,TREND(O$10:O$11,N$10:N$11,$G63),0)))))</f>
        <v>1</v>
      </c>
      <c r="S63" s="63" cm="1">
        <f t="array" ref="S63">IF($G63&gt;=S$7,TREND(T$6:T$7,S$6:S$7,$G63),IF($G63&gt;=S$8,TREND(T$7:T$8,S$7:S$8,$G63),IF($G63&gt;=S$9,TREND(T$8:T$9,S$8:S$9,$G63),IF($G63&gt;=S$10,TREND(T$9:T$10,S$9:S$10,$G63),IF($G63&gt;=S$11,TREND(T$10:T$11,S$10:S$11,$G63),0)))))</f>
        <v>1</v>
      </c>
      <c r="X63" s="63" cm="1">
        <f t="array" ref="X63">IF($G63&gt;=X$7,TREND(Y$6:Y$7,X$6:X$7,$G63),IF($G63&gt;=X$8,TREND(Y$7:Y$8,X$7:X$8,$G63),IF($G63&gt;=X$9,TREND(Y$8:Y$9,X$8:X$9,$G63),IF($G63&gt;=X$10,TREND(Y$9:Y$10,X$9:X$10,$G63),IF($G63&gt;=X$11,TREND(Y$10:Y$11,X$10:X$11,$G63),0)))))</f>
        <v>0</v>
      </c>
      <c r="Y63" s="20"/>
      <c r="Z63" s="18"/>
      <c r="AA63" s="18"/>
      <c r="AB63" s="18"/>
      <c r="AC63" s="18"/>
      <c r="AD63" s="18"/>
      <c r="AE63" s="18"/>
      <c r="AF63" s="18"/>
      <c r="AI63" s="21"/>
      <c r="AJ63" s="29">
        <f t="shared" si="30"/>
        <v>46500</v>
      </c>
      <c r="AK63">
        <f t="shared" si="24"/>
        <v>0</v>
      </c>
      <c r="AL63" s="1">
        <f t="shared" si="25"/>
        <v>1</v>
      </c>
      <c r="AM63" s="1">
        <f t="shared" si="26"/>
        <v>0</v>
      </c>
      <c r="AN63" s="121">
        <f t="shared" si="27"/>
        <v>0</v>
      </c>
      <c r="AO63" s="120">
        <f t="shared" si="29"/>
        <v>0.85</v>
      </c>
    </row>
    <row r="64" spans="1:41" x14ac:dyDescent="0.35">
      <c r="A64" s="63">
        <f t="shared" si="28"/>
        <v>1</v>
      </c>
      <c r="D64" s="159"/>
      <c r="F64" s="21"/>
      <c r="G64" s="63">
        <v>0.23</v>
      </c>
      <c r="H64" s="22"/>
      <c r="I64" s="63" cm="1">
        <f t="array" ref="I64">IF($G64&gt;=I$7,TREND(J$6:J$7,I$6:I$7,$G64),IF($G64&gt;=I$8,TREND(J$7:J$8,I$7:I$8,$G64),IF($G64&gt;=I$9,TREND(J$8:J$9,I$8:I$9,$G64),IF($G64&gt;=I$10,TREND(J$9:J$10,I$9:I$10,$G64),IF($G64&gt;=I$11,TREND(J$10:J$11,I$10:I$11,$G64),0)))))</f>
        <v>1</v>
      </c>
      <c r="J64" s="20"/>
      <c r="K64" s="3"/>
      <c r="L64" s="28"/>
      <c r="M64" s="28"/>
      <c r="N64" s="63" cm="1">
        <f t="array" ref="N64">IF($G64&gt;=N$7,TREND(O$6:O$7,N$6:N$7,$G64),IF($G64&gt;=N$8,TREND(O$7:O$8,N$7:N$8,$G64),IF($G64&gt;=N$9,TREND(O$8:O$9,N$8:N$9,$G64),IF($G64&gt;=N$10,TREND(O$9:O$10,N$9:N$10,$G64),IF($G64&gt;=N$11,TREND(O$10:O$11,N$10:N$11,$G64),0)))))</f>
        <v>1</v>
      </c>
      <c r="S64" s="63" cm="1">
        <f t="array" ref="S64">IF($G64&gt;=S$7,TREND(T$6:T$7,S$6:S$7,$G64),IF($G64&gt;=S$8,TREND(T$7:T$8,S$7:S$8,$G64),IF($G64&gt;=S$9,TREND(T$8:T$9,S$8:S$9,$G64),IF($G64&gt;=S$10,TREND(T$9:T$10,S$9:S$10,$G64),IF($G64&gt;=S$11,TREND(T$10:T$11,S$10:S$11,$G64),0)))))</f>
        <v>1</v>
      </c>
      <c r="X64" s="63" cm="1">
        <f t="array" ref="X64">IF($G64&gt;=X$7,TREND(Y$6:Y$7,X$6:X$7,$G64),IF($G64&gt;=X$8,TREND(Y$7:Y$8,X$7:X$8,$G64),IF($G64&gt;=X$9,TREND(Y$8:Y$9,X$8:X$9,$G64),IF($G64&gt;=X$10,TREND(Y$9:Y$10,X$9:X$10,$G64),IF($G64&gt;=X$11,TREND(Y$10:Y$11,X$10:X$11,$G64),0)))))</f>
        <v>0</v>
      </c>
      <c r="Y64" s="20"/>
      <c r="Z64" s="18"/>
      <c r="AA64" s="18"/>
      <c r="AB64" s="18"/>
      <c r="AC64" s="18"/>
      <c r="AD64" s="18"/>
      <c r="AE64" s="18"/>
      <c r="AF64" s="18"/>
      <c r="AI64" s="21"/>
      <c r="AJ64" s="29">
        <f t="shared" si="30"/>
        <v>46501</v>
      </c>
      <c r="AK64">
        <f t="shared" si="24"/>
        <v>0</v>
      </c>
      <c r="AL64" s="1">
        <f t="shared" si="25"/>
        <v>1</v>
      </c>
      <c r="AM64" s="1">
        <f t="shared" si="26"/>
        <v>0</v>
      </c>
      <c r="AN64" s="121">
        <f t="shared" si="27"/>
        <v>0</v>
      </c>
      <c r="AO64" s="120">
        <f t="shared" si="29"/>
        <v>0.85</v>
      </c>
    </row>
    <row r="65" spans="1:42" x14ac:dyDescent="0.35">
      <c r="A65" s="63">
        <f t="shared" si="28"/>
        <v>1</v>
      </c>
      <c r="D65" s="159"/>
      <c r="F65" s="21"/>
      <c r="G65" s="63">
        <v>0.24</v>
      </c>
      <c r="H65" s="22"/>
      <c r="I65" s="63" cm="1">
        <f t="array" ref="I65">IF($G65&gt;=I$7,TREND(J$6:J$7,I$6:I$7,$G65),IF($G65&gt;=I$8,TREND(J$7:J$8,I$7:I$8,$G65),IF($G65&gt;=I$9,TREND(J$8:J$9,I$8:I$9,$G65),IF($G65&gt;=I$10,TREND(J$9:J$10,I$9:I$10,$G65),IF($G65&gt;=I$11,TREND(J$10:J$11,I$10:I$11,$G65),0)))))</f>
        <v>1</v>
      </c>
      <c r="J65" s="20"/>
      <c r="K65" s="3"/>
      <c r="L65" s="28"/>
      <c r="M65" s="28"/>
      <c r="N65" s="63" cm="1">
        <f t="array" ref="N65">IF($G65&gt;=N$7,TREND(O$6:O$7,N$6:N$7,$G65),IF($G65&gt;=N$8,TREND(O$7:O$8,N$7:N$8,$G65),IF($G65&gt;=N$9,TREND(O$8:O$9,N$8:N$9,$G65),IF($G65&gt;=N$10,TREND(O$9:O$10,N$9:N$10,$G65),IF($G65&gt;=N$11,TREND(O$10:O$11,N$10:N$11,$G65),0)))))</f>
        <v>1</v>
      </c>
      <c r="S65" s="63" cm="1">
        <f t="array" ref="S65">IF($G65&gt;=S$7,TREND(T$6:T$7,S$6:S$7,$G65),IF($G65&gt;=S$8,TREND(T$7:T$8,S$7:S$8,$G65),IF($G65&gt;=S$9,TREND(T$8:T$9,S$8:S$9,$G65),IF($G65&gt;=S$10,TREND(T$9:T$10,S$9:S$10,$G65),IF($G65&gt;=S$11,TREND(T$10:T$11,S$10:S$11,$G65),0)))))</f>
        <v>1</v>
      </c>
      <c r="X65" s="63" cm="1">
        <f t="array" ref="X65">IF($G65&gt;=X$7,TREND(Y$6:Y$7,X$6:X$7,$G65),IF($G65&gt;=X$8,TREND(Y$7:Y$8,X$7:X$8,$G65),IF($G65&gt;=X$9,TREND(Y$8:Y$9,X$8:X$9,$G65),IF($G65&gt;=X$10,TREND(Y$9:Y$10,X$9:X$10,$G65),IF($G65&gt;=X$11,TREND(Y$10:Y$11,X$10:X$11,$G65),0)))))</f>
        <v>0</v>
      </c>
      <c r="Y65" s="20"/>
      <c r="Z65" s="18"/>
      <c r="AA65" s="18"/>
      <c r="AB65" s="18"/>
      <c r="AC65" s="18"/>
      <c r="AD65" s="18"/>
      <c r="AE65" s="18"/>
      <c r="AF65" s="18"/>
      <c r="AI65" s="21"/>
      <c r="AJ65" s="29">
        <f t="shared" si="30"/>
        <v>46502</v>
      </c>
      <c r="AK65">
        <f t="shared" si="24"/>
        <v>0</v>
      </c>
      <c r="AL65" s="1">
        <f t="shared" si="25"/>
        <v>1</v>
      </c>
      <c r="AM65" s="1">
        <f t="shared" si="26"/>
        <v>0</v>
      </c>
      <c r="AN65" s="121">
        <f t="shared" si="27"/>
        <v>0</v>
      </c>
      <c r="AO65" s="120">
        <f t="shared" si="29"/>
        <v>0.85</v>
      </c>
    </row>
    <row r="66" spans="1:42" x14ac:dyDescent="0.35">
      <c r="A66" s="63">
        <f t="shared" si="28"/>
        <v>1</v>
      </c>
      <c r="D66" s="159"/>
      <c r="F66" s="21"/>
      <c r="G66" s="63">
        <v>0.25</v>
      </c>
      <c r="H66" s="22"/>
      <c r="I66" s="63" cm="1">
        <f t="array" ref="I66">IF($G66&gt;=I$7,TREND(J$6:J$7,I$6:I$7,$G66),IF($G66&gt;=I$8,TREND(J$7:J$8,I$7:I$8,$G66),IF($G66&gt;=I$9,TREND(J$8:J$9,I$8:I$9,$G66),IF($G66&gt;=I$10,TREND(J$9:J$10,I$9:I$10,$G66),IF($G66&gt;=I$11,TREND(J$10:J$11,I$10:I$11,$G66),0)))))</f>
        <v>1</v>
      </c>
      <c r="J66" s="20"/>
      <c r="K66" s="3"/>
      <c r="L66" s="28"/>
      <c r="M66" s="28"/>
      <c r="N66" s="63" cm="1">
        <f t="array" ref="N66">IF($G66&gt;=N$7,TREND(O$6:O$7,N$6:N$7,$G66),IF($G66&gt;=N$8,TREND(O$7:O$8,N$7:N$8,$G66),IF($G66&gt;=N$9,TREND(O$8:O$9,N$8:N$9,$G66),IF($G66&gt;=N$10,TREND(O$9:O$10,N$9:N$10,$G66),IF($G66&gt;=N$11,TREND(O$10:O$11,N$10:N$11,$G66),0)))))</f>
        <v>1</v>
      </c>
      <c r="S66" s="63" cm="1">
        <f t="array" ref="S66">IF($G66&gt;=S$7,TREND(T$6:T$7,S$6:S$7,$G66),IF($G66&gt;=S$8,TREND(T$7:T$8,S$7:S$8,$G66),IF($G66&gt;=S$9,TREND(T$8:T$9,S$8:S$9,$G66),IF($G66&gt;=S$10,TREND(T$9:T$10,S$9:S$10,$G66),IF($G66&gt;=S$11,TREND(T$10:T$11,S$10:S$11,$G66),0)))))</f>
        <v>1</v>
      </c>
      <c r="X66" s="63" cm="1">
        <f t="array" ref="X66">IF($G66&gt;=X$7,TREND(Y$6:Y$7,X$6:X$7,$G66),IF($G66&gt;=X$8,TREND(Y$7:Y$8,X$7:X$8,$G66),IF($G66&gt;=X$9,TREND(Y$8:Y$9,X$8:X$9,$G66),IF($G66&gt;=X$10,TREND(Y$9:Y$10,X$9:X$10,$G66),IF($G66&gt;=X$11,TREND(Y$10:Y$11,X$10:X$11,$G66),0)))))</f>
        <v>0</v>
      </c>
      <c r="Y66" s="20"/>
      <c r="Z66" s="18"/>
      <c r="AA66" s="18"/>
      <c r="AB66" s="18"/>
      <c r="AC66" s="18"/>
      <c r="AD66" s="18"/>
      <c r="AE66" s="18"/>
      <c r="AF66" s="18"/>
      <c r="AI66" s="21"/>
      <c r="AJ66" s="29">
        <f t="shared" si="30"/>
        <v>46503</v>
      </c>
      <c r="AK66">
        <f t="shared" si="24"/>
        <v>0</v>
      </c>
      <c r="AL66" s="1">
        <f t="shared" si="25"/>
        <v>1</v>
      </c>
      <c r="AM66" s="1">
        <f t="shared" si="26"/>
        <v>0</v>
      </c>
      <c r="AN66" s="121">
        <f t="shared" si="27"/>
        <v>0</v>
      </c>
      <c r="AO66" s="120">
        <f t="shared" si="29"/>
        <v>0.85</v>
      </c>
    </row>
    <row r="67" spans="1:42" s="4" customFormat="1" x14ac:dyDescent="0.35">
      <c r="A67" s="63">
        <f t="shared" si="28"/>
        <v>1</v>
      </c>
      <c r="B67" s="1"/>
      <c r="C67" s="1"/>
      <c r="D67" s="159"/>
      <c r="E67" s="1"/>
      <c r="F67" s="21"/>
      <c r="G67" s="63">
        <v>0.26</v>
      </c>
      <c r="H67" s="22"/>
      <c r="I67" s="63" cm="1">
        <f t="array" ref="I67">IF($G67&gt;=I$7,TREND(J$6:J$7,I$6:I$7,$G67),IF($G67&gt;=I$8,TREND(J$7:J$8,I$7:I$8,$G67),IF($G67&gt;=I$9,TREND(J$8:J$9,I$8:I$9,$G67),IF($G67&gt;=I$10,TREND(J$9:J$10,I$9:I$10,$G67),IF($G67&gt;=I$11,TREND(J$10:J$11,I$10:I$11,$G67),0)))))</f>
        <v>1</v>
      </c>
      <c r="J67" s="20"/>
      <c r="K67" s="3"/>
      <c r="L67" s="28"/>
      <c r="M67" s="28"/>
      <c r="N67" s="63" cm="1">
        <f t="array" ref="N67">IF($G67&gt;=N$7,TREND(O$6:O$7,N$6:N$7,$G67),IF($G67&gt;=N$8,TREND(O$7:O$8,N$7:N$8,$G67),IF($G67&gt;=N$9,TREND(O$8:O$9,N$8:N$9,$G67),IF($G67&gt;=N$10,TREND(O$9:O$10,N$9:N$10,$G67),IF($G67&gt;=N$11,TREND(O$10:O$11,N$10:N$11,$G67),0)))))</f>
        <v>1</v>
      </c>
      <c r="O67" s="1"/>
      <c r="P67" s="1"/>
      <c r="Q67" s="1"/>
      <c r="R67" s="1"/>
      <c r="S67" s="63" cm="1">
        <f t="array" ref="S67">IF($G67&gt;=S$7,TREND(T$6:T$7,S$6:S$7,$G67),IF($G67&gt;=S$8,TREND(T$7:T$8,S$7:S$8,$G67),IF($G67&gt;=S$9,TREND(T$8:T$9,S$8:S$9,$G67),IF($G67&gt;=S$10,TREND(T$9:T$10,S$9:S$10,$G67),IF($G67&gt;=S$11,TREND(T$10:T$11,S$10:S$11,$G67),0)))))</f>
        <v>1</v>
      </c>
      <c r="T67" s="1"/>
      <c r="U67" s="1"/>
      <c r="V67" s="1"/>
      <c r="W67" s="1"/>
      <c r="X67" s="63" cm="1">
        <f t="array" ref="X67">IF($G67&gt;=X$7,TREND(Y$6:Y$7,X$6:X$7,$G67),IF($G67&gt;=X$8,TREND(Y$7:Y$8,X$7:X$8,$G67),IF($G67&gt;=X$9,TREND(Y$8:Y$9,X$8:X$9,$G67),IF($G67&gt;=X$10,TREND(Y$9:Y$10,X$9:X$10,$G67),IF($G67&gt;=X$11,TREND(Y$10:Y$11,X$10:X$11,$G67),0)))))</f>
        <v>0</v>
      </c>
      <c r="Y67" s="20"/>
      <c r="Z67" s="18"/>
      <c r="AA67" s="18"/>
      <c r="AB67" s="18"/>
      <c r="AC67" s="18"/>
      <c r="AD67" s="18"/>
      <c r="AE67" s="18"/>
      <c r="AF67" s="18"/>
      <c r="AG67" s="1"/>
      <c r="AH67" s="1"/>
      <c r="AI67" s="21"/>
      <c r="AJ67" s="29">
        <f t="shared" si="30"/>
        <v>46504</v>
      </c>
      <c r="AK67">
        <f t="shared" si="24"/>
        <v>0</v>
      </c>
      <c r="AL67" s="1">
        <f t="shared" si="25"/>
        <v>1</v>
      </c>
      <c r="AM67" s="1">
        <f t="shared" si="26"/>
        <v>0</v>
      </c>
      <c r="AN67" s="121">
        <f t="shared" si="27"/>
        <v>0</v>
      </c>
      <c r="AO67" s="120">
        <f t="shared" si="29"/>
        <v>0.85</v>
      </c>
      <c r="AP67" s="1"/>
    </row>
    <row r="68" spans="1:42" x14ac:dyDescent="0.35">
      <c r="A68" s="63">
        <f t="shared" si="28"/>
        <v>1</v>
      </c>
      <c r="D68" s="159"/>
      <c r="F68" s="21"/>
      <c r="G68" s="63">
        <v>0.27</v>
      </c>
      <c r="H68" s="22"/>
      <c r="I68" s="63" cm="1">
        <f t="array" ref="I68">IF($G68&gt;=I$7,TREND(J$6:J$7,I$6:I$7,$G68),IF($G68&gt;=I$8,TREND(J$7:J$8,I$7:I$8,$G68),IF($G68&gt;=I$9,TREND(J$8:J$9,I$8:I$9,$G68),IF($G68&gt;=I$10,TREND(J$9:J$10,I$9:I$10,$G68),IF($G68&gt;=I$11,TREND(J$10:J$11,I$10:I$11,$G68),0)))))</f>
        <v>1</v>
      </c>
      <c r="J68" s="20"/>
      <c r="K68" s="3"/>
      <c r="L68" s="28"/>
      <c r="M68" s="28"/>
      <c r="N68" s="63" cm="1">
        <f t="array" ref="N68">IF($G68&gt;=N$7,TREND(O$6:O$7,N$6:N$7,$G68),IF($G68&gt;=N$8,TREND(O$7:O$8,N$7:N$8,$G68),IF($G68&gt;=N$9,TREND(O$8:O$9,N$8:N$9,$G68),IF($G68&gt;=N$10,TREND(O$9:O$10,N$9:N$10,$G68),IF($G68&gt;=N$11,TREND(O$10:O$11,N$10:N$11,$G68),0)))))</f>
        <v>1</v>
      </c>
      <c r="S68" s="63" cm="1">
        <f t="array" ref="S68">IF($G68&gt;=S$7,TREND(T$6:T$7,S$6:S$7,$G68),IF($G68&gt;=S$8,TREND(T$7:T$8,S$7:S$8,$G68),IF($G68&gt;=S$9,TREND(T$8:T$9,S$8:S$9,$G68),IF($G68&gt;=S$10,TREND(T$9:T$10,S$9:S$10,$G68),IF($G68&gt;=S$11,TREND(T$10:T$11,S$10:S$11,$G68),0)))))</f>
        <v>1</v>
      </c>
      <c r="X68" s="63" cm="1">
        <f t="array" ref="X68">IF($G68&gt;=X$7,TREND(Y$6:Y$7,X$6:X$7,$G68),IF($G68&gt;=X$8,TREND(Y$7:Y$8,X$7:X$8,$G68),IF($G68&gt;=X$9,TREND(Y$8:Y$9,X$8:X$9,$G68),IF($G68&gt;=X$10,TREND(Y$9:Y$10,X$9:X$10,$G68),IF($G68&gt;=X$11,TREND(Y$10:Y$11,X$10:X$11,$G68),0)))))</f>
        <v>0</v>
      </c>
      <c r="Y68" s="20"/>
      <c r="Z68" s="18"/>
      <c r="AA68" s="18"/>
      <c r="AB68" s="18"/>
      <c r="AC68" s="18"/>
      <c r="AD68" s="18"/>
      <c r="AE68" s="18"/>
      <c r="AF68" s="18"/>
      <c r="AI68" s="21"/>
      <c r="AJ68" s="29">
        <f t="shared" si="30"/>
        <v>46505</v>
      </c>
      <c r="AK68">
        <f t="shared" si="24"/>
        <v>0</v>
      </c>
      <c r="AL68" s="1">
        <f t="shared" si="25"/>
        <v>1</v>
      </c>
      <c r="AM68" s="1">
        <f t="shared" si="26"/>
        <v>0</v>
      </c>
      <c r="AN68" s="121">
        <f t="shared" si="27"/>
        <v>0</v>
      </c>
      <c r="AO68" s="120">
        <f t="shared" si="29"/>
        <v>0.85</v>
      </c>
    </row>
    <row r="69" spans="1:42" x14ac:dyDescent="0.35">
      <c r="A69" s="63">
        <f t="shared" si="28"/>
        <v>1</v>
      </c>
      <c r="D69" s="159"/>
      <c r="F69" s="21"/>
      <c r="G69" s="63">
        <v>0.28000000000000003</v>
      </c>
      <c r="H69" s="22"/>
      <c r="I69" s="63" cm="1">
        <f t="array" ref="I69">IF($G69&gt;=I$7,TREND(J$6:J$7,I$6:I$7,$G69),IF($G69&gt;=I$8,TREND(J$7:J$8,I$7:I$8,$G69),IF($G69&gt;=I$9,TREND(J$8:J$9,I$8:I$9,$G69),IF($G69&gt;=I$10,TREND(J$9:J$10,I$9:I$10,$G69),IF($G69&gt;=I$11,TREND(J$10:J$11,I$10:I$11,$G69),0)))))</f>
        <v>1</v>
      </c>
      <c r="J69" s="20"/>
      <c r="K69" s="3"/>
      <c r="L69" s="28"/>
      <c r="M69" s="28"/>
      <c r="N69" s="63" cm="1">
        <f t="array" ref="N69">IF($G69&gt;=N$7,TREND(O$6:O$7,N$6:N$7,$G69),IF($G69&gt;=N$8,TREND(O$7:O$8,N$7:N$8,$G69),IF($G69&gt;=N$9,TREND(O$8:O$9,N$8:N$9,$G69),IF($G69&gt;=N$10,TREND(O$9:O$10,N$9:N$10,$G69),IF($G69&gt;=N$11,TREND(O$10:O$11,N$10:N$11,$G69),0)))))</f>
        <v>1</v>
      </c>
      <c r="S69" s="63" cm="1">
        <f t="array" ref="S69">IF($G69&gt;=S$7,TREND(T$6:T$7,S$6:S$7,$G69),IF($G69&gt;=S$8,TREND(T$7:T$8,S$7:S$8,$G69),IF($G69&gt;=S$9,TREND(T$8:T$9,S$8:S$9,$G69),IF($G69&gt;=S$10,TREND(T$9:T$10,S$9:S$10,$G69),IF($G69&gt;=S$11,TREND(T$10:T$11,S$10:S$11,$G69),0)))))</f>
        <v>1</v>
      </c>
      <c r="X69" s="63" cm="1">
        <f t="array" ref="X69">IF($G69&gt;=X$7,TREND(Y$6:Y$7,X$6:X$7,$G69),IF($G69&gt;=X$8,TREND(Y$7:Y$8,X$7:X$8,$G69),IF($G69&gt;=X$9,TREND(Y$8:Y$9,X$8:X$9,$G69),IF($G69&gt;=X$10,TREND(Y$9:Y$10,X$9:X$10,$G69),IF($G69&gt;=X$11,TREND(Y$10:Y$11,X$10:X$11,$G69),0)))))</f>
        <v>0</v>
      </c>
      <c r="Y69" s="20"/>
      <c r="Z69" s="18"/>
      <c r="AA69" s="18"/>
      <c r="AB69" s="18"/>
      <c r="AC69" s="18"/>
      <c r="AD69" s="18"/>
      <c r="AE69" s="18"/>
      <c r="AF69" s="18"/>
      <c r="AI69" s="21"/>
      <c r="AJ69" s="29">
        <f t="shared" si="30"/>
        <v>46506</v>
      </c>
      <c r="AK69">
        <f t="shared" si="24"/>
        <v>0</v>
      </c>
      <c r="AL69" s="1">
        <f t="shared" si="25"/>
        <v>1</v>
      </c>
      <c r="AM69" s="1">
        <f t="shared" si="26"/>
        <v>0</v>
      </c>
      <c r="AN69" s="121">
        <f t="shared" si="27"/>
        <v>0</v>
      </c>
      <c r="AO69" s="120">
        <f t="shared" si="29"/>
        <v>0.85</v>
      </c>
    </row>
    <row r="70" spans="1:42" x14ac:dyDescent="0.35">
      <c r="A70" s="63">
        <f t="shared" si="28"/>
        <v>1</v>
      </c>
      <c r="D70" s="159"/>
      <c r="F70" s="21"/>
      <c r="G70" s="63">
        <v>0.28999999999999998</v>
      </c>
      <c r="H70" s="22"/>
      <c r="I70" s="63" cm="1">
        <f t="array" ref="I70">IF($G70&gt;=I$7,TREND(J$6:J$7,I$6:I$7,$G70),IF($G70&gt;=I$8,TREND(J$7:J$8,I$7:I$8,$G70),IF($G70&gt;=I$9,TREND(J$8:J$9,I$8:I$9,$G70),IF($G70&gt;=I$10,TREND(J$9:J$10,I$9:I$10,$G70),IF($G70&gt;=I$11,TREND(J$10:J$11,I$10:I$11,$G70),0)))))</f>
        <v>1</v>
      </c>
      <c r="J70" s="20"/>
      <c r="K70" s="3"/>
      <c r="L70" s="23"/>
      <c r="M70" s="23"/>
      <c r="N70" s="63" cm="1">
        <f t="array" ref="N70">IF($G70&gt;=N$7,TREND(O$6:O$7,N$6:N$7,$G70),IF($G70&gt;=N$8,TREND(O$7:O$8,N$7:N$8,$G70),IF($G70&gt;=N$9,TREND(O$8:O$9,N$8:N$9,$G70),IF($G70&gt;=N$10,TREND(O$9:O$10,N$9:N$10,$G70),IF($G70&gt;=N$11,TREND(O$10:O$11,N$10:N$11,$G70),0)))))</f>
        <v>1</v>
      </c>
      <c r="S70" s="63" cm="1">
        <f t="array" ref="S70">IF($G70&gt;=S$7,TREND(T$6:T$7,S$6:S$7,$G70),IF($G70&gt;=S$8,TREND(T$7:T$8,S$7:S$8,$G70),IF($G70&gt;=S$9,TREND(T$8:T$9,S$8:S$9,$G70),IF($G70&gt;=S$10,TREND(T$9:T$10,S$9:S$10,$G70),IF($G70&gt;=S$11,TREND(T$10:T$11,S$10:S$11,$G70),0)))))</f>
        <v>1</v>
      </c>
      <c r="X70" s="63" cm="1">
        <f t="array" ref="X70">IF($G70&gt;=X$7,TREND(Y$6:Y$7,X$6:X$7,$G70),IF($G70&gt;=X$8,TREND(Y$7:Y$8,X$7:X$8,$G70),IF($G70&gt;=X$9,TREND(Y$8:Y$9,X$8:X$9,$G70),IF($G70&gt;=X$10,TREND(Y$9:Y$10,X$9:X$10,$G70),IF($G70&gt;=X$11,TREND(Y$10:Y$11,X$10:X$11,$G70),0)))))</f>
        <v>0</v>
      </c>
      <c r="Y70" s="20"/>
      <c r="Z70" s="18"/>
      <c r="AA70" s="18"/>
      <c r="AB70" s="18"/>
      <c r="AC70" s="18"/>
      <c r="AD70" s="18"/>
      <c r="AE70" s="18"/>
      <c r="AF70" s="18"/>
      <c r="AI70" s="21"/>
      <c r="AJ70" s="29">
        <f t="shared" si="30"/>
        <v>46507</v>
      </c>
      <c r="AK70">
        <f t="shared" si="24"/>
        <v>0</v>
      </c>
      <c r="AL70" s="1">
        <f t="shared" si="25"/>
        <v>1</v>
      </c>
      <c r="AM70" s="1">
        <f t="shared" si="26"/>
        <v>0</v>
      </c>
      <c r="AN70" s="121">
        <f t="shared" si="27"/>
        <v>0</v>
      </c>
      <c r="AO70" s="120">
        <f t="shared" si="29"/>
        <v>0.85</v>
      </c>
    </row>
    <row r="71" spans="1:42" x14ac:dyDescent="0.35">
      <c r="A71" s="63">
        <f t="shared" si="28"/>
        <v>1</v>
      </c>
      <c r="D71" s="159"/>
      <c r="F71" s="21"/>
      <c r="G71" s="63">
        <v>0.3</v>
      </c>
      <c r="H71" s="22"/>
      <c r="I71" s="63" cm="1">
        <f t="array" ref="I71">IF($G71&gt;=I$7,TREND(J$6:J$7,I$6:I$7,$G71),IF($G71&gt;=I$8,TREND(J$7:J$8,I$7:I$8,$G71),IF($G71&gt;=I$9,TREND(J$8:J$9,I$8:I$9,$G71),IF($G71&gt;=I$10,TREND(J$9:J$10,I$9:I$10,$G71),IF($G71&gt;=I$11,TREND(J$10:J$11,I$10:I$11,$G71),0)))))</f>
        <v>1</v>
      </c>
      <c r="J71" s="20"/>
      <c r="K71" s="3"/>
      <c r="L71" s="23"/>
      <c r="M71" s="23"/>
      <c r="N71" s="63" cm="1">
        <f t="array" ref="N71">IF($G71&gt;=N$7,TREND(O$6:O$7,N$6:N$7,$G71),IF($G71&gt;=N$8,TREND(O$7:O$8,N$7:N$8,$G71),IF($G71&gt;=N$9,TREND(O$8:O$9,N$8:N$9,$G71),IF($G71&gt;=N$10,TREND(O$9:O$10,N$9:N$10,$G71),IF($G71&gt;=N$11,TREND(O$10:O$11,N$10:N$11,$G71),0)))))</f>
        <v>1</v>
      </c>
      <c r="S71" s="63" cm="1">
        <f t="array" ref="S71">IF($G71&gt;=S$7,TREND(T$6:T$7,S$6:S$7,$G71),IF($G71&gt;=S$8,TREND(T$7:T$8,S$7:S$8,$G71),IF($G71&gt;=S$9,TREND(T$8:T$9,S$8:S$9,$G71),IF($G71&gt;=S$10,TREND(T$9:T$10,S$9:S$10,$G71),IF($G71&gt;=S$11,TREND(T$10:T$11,S$10:S$11,$G71),0)))))</f>
        <v>1</v>
      </c>
      <c r="X71" s="63" cm="1">
        <f t="array" ref="X71">IF($G71&gt;=X$7,TREND(Y$6:Y$7,X$6:X$7,$G71),IF($G71&gt;=X$8,TREND(Y$7:Y$8,X$7:X$8,$G71),IF($G71&gt;=X$9,TREND(Y$8:Y$9,X$8:X$9,$G71),IF($G71&gt;=X$10,TREND(Y$9:Y$10,X$9:X$10,$G71),IF($G71&gt;=X$11,TREND(Y$10:Y$11,X$10:X$11,$G71),0)))))</f>
        <v>0</v>
      </c>
      <c r="Y71" s="20"/>
      <c r="Z71" s="18"/>
      <c r="AA71" s="18"/>
      <c r="AB71" s="18"/>
      <c r="AC71" s="18"/>
      <c r="AD71" s="18"/>
      <c r="AE71" s="18"/>
      <c r="AF71" s="18"/>
      <c r="AI71" s="21"/>
      <c r="AJ71" s="29">
        <f t="shared" si="30"/>
        <v>46508</v>
      </c>
      <c r="AK71">
        <f t="shared" si="24"/>
        <v>0</v>
      </c>
      <c r="AL71" s="1">
        <f t="shared" si="25"/>
        <v>1</v>
      </c>
      <c r="AM71" s="1">
        <f t="shared" si="26"/>
        <v>0</v>
      </c>
      <c r="AN71" s="121">
        <f t="shared" si="27"/>
        <v>0</v>
      </c>
      <c r="AO71" s="120">
        <f t="shared" si="29"/>
        <v>0.85</v>
      </c>
    </row>
    <row r="72" spans="1:42" x14ac:dyDescent="0.35">
      <c r="A72" s="63">
        <f t="shared" si="28"/>
        <v>1</v>
      </c>
      <c r="D72" s="159"/>
      <c r="F72" s="21"/>
      <c r="G72" s="63">
        <v>0.31</v>
      </c>
      <c r="H72" s="22"/>
      <c r="I72" s="63" cm="1">
        <f t="array" ref="I72">IF($G72&gt;=I$7,TREND(J$6:J$7,I$6:I$7,$G72),IF($G72&gt;=I$8,TREND(J$7:J$8,I$7:I$8,$G72),IF($G72&gt;=I$9,TREND(J$8:J$9,I$8:I$9,$G72),IF($G72&gt;=I$10,TREND(J$9:J$10,I$9:I$10,$G72),IF($G72&gt;=I$11,TREND(J$10:J$11,I$10:I$11,$G72),0)))))</f>
        <v>1</v>
      </c>
      <c r="J72" s="20"/>
      <c r="K72" s="3"/>
      <c r="L72" s="23"/>
      <c r="M72" s="23"/>
      <c r="N72" s="63" cm="1">
        <f t="array" ref="N72">IF($G72&gt;=N$7,TREND(O$6:O$7,N$6:N$7,$G72),IF($G72&gt;=N$8,TREND(O$7:O$8,N$7:N$8,$G72),IF($G72&gt;=N$9,TREND(O$8:O$9,N$8:N$9,$G72),IF($G72&gt;=N$10,TREND(O$9:O$10,N$9:N$10,$G72),IF($G72&gt;=N$11,TREND(O$10:O$11,N$10:N$11,$G72),0)))))</f>
        <v>1</v>
      </c>
      <c r="S72" s="63" cm="1">
        <f t="array" ref="S72">IF($G72&gt;=S$7,TREND(T$6:T$7,S$6:S$7,$G72),IF($G72&gt;=S$8,TREND(T$7:T$8,S$7:S$8,$G72),IF($G72&gt;=S$9,TREND(T$8:T$9,S$8:S$9,$G72),IF($G72&gt;=S$10,TREND(T$9:T$10,S$9:S$10,$G72),IF($G72&gt;=S$11,TREND(T$10:T$11,S$10:S$11,$G72),0)))))</f>
        <v>1</v>
      </c>
      <c r="X72" s="63" cm="1">
        <f t="array" ref="X72">IF($G72&gt;=X$7,TREND(Y$6:Y$7,X$6:X$7,$G72),IF($G72&gt;=X$8,TREND(Y$7:Y$8,X$7:X$8,$G72),IF($G72&gt;=X$9,TREND(Y$8:Y$9,X$8:X$9,$G72),IF($G72&gt;=X$10,TREND(Y$9:Y$10,X$9:X$10,$G72),IF($G72&gt;=X$11,TREND(Y$10:Y$11,X$10:X$11,$G72),0)))))</f>
        <v>0</v>
      </c>
      <c r="Y72" s="20"/>
      <c r="Z72" s="18"/>
      <c r="AA72" s="18"/>
      <c r="AB72" s="18"/>
      <c r="AC72" s="18"/>
      <c r="AD72" s="18"/>
      <c r="AE72" s="18"/>
      <c r="AF72" s="18"/>
      <c r="AI72" s="21"/>
      <c r="AJ72" s="29">
        <f t="shared" si="30"/>
        <v>46509</v>
      </c>
      <c r="AK72">
        <f t="shared" si="24"/>
        <v>0</v>
      </c>
      <c r="AL72" s="1">
        <f t="shared" si="25"/>
        <v>1</v>
      </c>
      <c r="AM72" s="1">
        <f t="shared" si="26"/>
        <v>0</v>
      </c>
      <c r="AN72" s="121">
        <f t="shared" si="27"/>
        <v>0</v>
      </c>
      <c r="AO72" s="120">
        <f t="shared" si="29"/>
        <v>0.85</v>
      </c>
    </row>
    <row r="73" spans="1:42" x14ac:dyDescent="0.35">
      <c r="A73" s="63">
        <f t="shared" si="28"/>
        <v>1</v>
      </c>
      <c r="D73" s="159"/>
      <c r="F73" s="21"/>
      <c r="G73" s="63">
        <v>0.32</v>
      </c>
      <c r="H73" s="22"/>
      <c r="I73" s="63" cm="1">
        <f t="array" ref="I73">IF($G73&gt;=I$7,TREND(J$6:J$7,I$6:I$7,$G73),IF($G73&gt;=I$8,TREND(J$7:J$8,I$7:I$8,$G73),IF($G73&gt;=I$9,TREND(J$8:J$9,I$8:I$9,$G73),IF($G73&gt;=I$10,TREND(J$9:J$10,I$9:I$10,$G73),IF($G73&gt;=I$11,TREND(J$10:J$11,I$10:I$11,$G73),0)))))</f>
        <v>1</v>
      </c>
      <c r="J73" s="20"/>
      <c r="K73" s="3"/>
      <c r="L73" s="23"/>
      <c r="M73" s="23"/>
      <c r="N73" s="63" cm="1">
        <f t="array" ref="N73">IF($G73&gt;=N$7,TREND(O$6:O$7,N$6:N$7,$G73),IF($G73&gt;=N$8,TREND(O$7:O$8,N$7:N$8,$G73),IF($G73&gt;=N$9,TREND(O$8:O$9,N$8:N$9,$G73),IF($G73&gt;=N$10,TREND(O$9:O$10,N$9:N$10,$G73),IF($G73&gt;=N$11,TREND(O$10:O$11,N$10:N$11,$G73),0)))))</f>
        <v>1</v>
      </c>
      <c r="S73" s="63" cm="1">
        <f t="array" ref="S73">IF($G73&gt;=S$7,TREND(T$6:T$7,S$6:S$7,$G73),IF($G73&gt;=S$8,TREND(T$7:T$8,S$7:S$8,$G73),IF($G73&gt;=S$9,TREND(T$8:T$9,S$8:S$9,$G73),IF($G73&gt;=S$10,TREND(T$9:T$10,S$9:S$10,$G73),IF($G73&gt;=S$11,TREND(T$10:T$11,S$10:S$11,$G73),0)))))</f>
        <v>1</v>
      </c>
      <c r="X73" s="63" cm="1">
        <f t="array" ref="X73">IF($G73&gt;=X$7,TREND(Y$6:Y$7,X$6:X$7,$G73),IF($G73&gt;=X$8,TREND(Y$7:Y$8,X$7:X$8,$G73),IF($G73&gt;=X$9,TREND(Y$8:Y$9,X$8:X$9,$G73),IF($G73&gt;=X$10,TREND(Y$9:Y$10,X$9:X$10,$G73),IF($G73&gt;=X$11,TREND(Y$10:Y$11,X$10:X$11,$G73),0)))))</f>
        <v>0</v>
      </c>
      <c r="Y73" s="20"/>
      <c r="Z73" s="18"/>
      <c r="AA73" s="18"/>
      <c r="AB73" s="18"/>
      <c r="AC73" s="18"/>
      <c r="AD73" s="18"/>
      <c r="AE73" s="18"/>
      <c r="AF73" s="18"/>
      <c r="AI73" s="21"/>
      <c r="AJ73" s="29">
        <f t="shared" si="30"/>
        <v>46510</v>
      </c>
      <c r="AK73">
        <f t="shared" si="24"/>
        <v>0</v>
      </c>
      <c r="AL73" s="1">
        <f t="shared" si="25"/>
        <v>1</v>
      </c>
      <c r="AM73" s="1">
        <f t="shared" si="26"/>
        <v>0</v>
      </c>
      <c r="AN73" s="121">
        <f t="shared" si="27"/>
        <v>0</v>
      </c>
      <c r="AO73" s="120">
        <f t="shared" si="29"/>
        <v>0.85</v>
      </c>
    </row>
    <row r="74" spans="1:42" x14ac:dyDescent="0.35">
      <c r="A74" s="63">
        <f t="shared" si="28"/>
        <v>1</v>
      </c>
      <c r="D74" s="159"/>
      <c r="F74" s="21"/>
      <c r="G74" s="63">
        <v>0.33</v>
      </c>
      <c r="H74" s="24"/>
      <c r="I74" s="63" cm="1">
        <f t="array" ref="I74">IF($G74&gt;=I$7,TREND(J$6:J$7,I$6:I$7,$G74),IF($G74&gt;=I$8,TREND(J$7:J$8,I$7:I$8,$G74),IF($G74&gt;=I$9,TREND(J$8:J$9,I$8:I$9,$G74),IF($G74&gt;=I$10,TREND(J$9:J$10,I$9:I$10,$G74),IF($G74&gt;=I$11,TREND(J$10:J$11,I$10:I$11,$G74),0)))))</f>
        <v>1</v>
      </c>
      <c r="J74" s="20"/>
      <c r="K74" s="3"/>
      <c r="L74" s="23"/>
      <c r="M74" s="23"/>
      <c r="N74" s="63" cm="1">
        <f t="array" ref="N74">IF($G74&gt;=N$7,TREND(O$6:O$7,N$6:N$7,$G74),IF($G74&gt;=N$8,TREND(O$7:O$8,N$7:N$8,$G74),IF($G74&gt;=N$9,TREND(O$8:O$9,N$8:N$9,$G74),IF($G74&gt;=N$10,TREND(O$9:O$10,N$9:N$10,$G74),IF($G74&gt;=N$11,TREND(O$10:O$11,N$10:N$11,$G74),0)))))</f>
        <v>1</v>
      </c>
      <c r="S74" s="63" cm="1">
        <f t="array" ref="S74">IF($G74&gt;=S$7,TREND(T$6:T$7,S$6:S$7,$G74),IF($G74&gt;=S$8,TREND(T$7:T$8,S$7:S$8,$G74),IF($G74&gt;=S$9,TREND(T$8:T$9,S$8:S$9,$G74),IF($G74&gt;=S$10,TREND(T$9:T$10,S$9:S$10,$G74),IF($G74&gt;=S$11,TREND(T$10:T$11,S$10:S$11,$G74),0)))))</f>
        <v>1</v>
      </c>
      <c r="X74" s="63" cm="1">
        <f t="array" ref="X74">IF($G74&gt;=X$7,TREND(Y$6:Y$7,X$6:X$7,$G74),IF($G74&gt;=X$8,TREND(Y$7:Y$8,X$7:X$8,$G74),IF($G74&gt;=X$9,TREND(Y$8:Y$9,X$8:X$9,$G74),IF($G74&gt;=X$10,TREND(Y$9:Y$10,X$9:X$10,$G74),IF($G74&gt;=X$11,TREND(Y$10:Y$11,X$10:X$11,$G74),0)))))</f>
        <v>0</v>
      </c>
      <c r="Y74" s="20"/>
      <c r="Z74" s="18"/>
      <c r="AA74" s="18"/>
      <c r="AB74" s="18"/>
      <c r="AC74" s="18"/>
      <c r="AD74" s="18"/>
      <c r="AE74" s="18"/>
      <c r="AF74" s="18"/>
      <c r="AI74" s="21"/>
      <c r="AJ74" s="29">
        <f t="shared" si="30"/>
        <v>46511</v>
      </c>
      <c r="AK74">
        <f t="shared" si="24"/>
        <v>0</v>
      </c>
      <c r="AL74" s="1">
        <f t="shared" si="25"/>
        <v>1</v>
      </c>
      <c r="AM74" s="1">
        <f t="shared" si="26"/>
        <v>0</v>
      </c>
      <c r="AN74" s="121">
        <f t="shared" si="27"/>
        <v>0</v>
      </c>
      <c r="AO74" s="120">
        <f t="shared" si="29"/>
        <v>0.85</v>
      </c>
    </row>
    <row r="75" spans="1:42" x14ac:dyDescent="0.35">
      <c r="A75" s="63">
        <f t="shared" si="28"/>
        <v>1</v>
      </c>
      <c r="D75" s="159"/>
      <c r="F75" s="21"/>
      <c r="G75" s="63">
        <v>0.34</v>
      </c>
      <c r="I75" s="63" cm="1">
        <f t="array" ref="I75">IF($G75&gt;=I$7,TREND(J$6:J$7,I$6:I$7,$G75),IF($G75&gt;=I$8,TREND(J$7:J$8,I$7:I$8,$G75),IF($G75&gt;=I$9,TREND(J$8:J$9,I$8:I$9,$G75),IF($G75&gt;=I$10,TREND(J$9:J$10,I$9:I$10,$G75),IF($G75&gt;=I$11,TREND(J$10:J$11,I$10:I$11,$G75),0)))))</f>
        <v>1</v>
      </c>
      <c r="J75" s="20"/>
      <c r="K75" s="3"/>
      <c r="N75" s="63" cm="1">
        <f t="array" ref="N75">IF($G75&gt;=N$7,TREND(O$6:O$7,N$6:N$7,$G75),IF($G75&gt;=N$8,TREND(O$7:O$8,N$7:N$8,$G75),IF($G75&gt;=N$9,TREND(O$8:O$9,N$8:N$9,$G75),IF($G75&gt;=N$10,TREND(O$9:O$10,N$9:N$10,$G75),IF($G75&gt;=N$11,TREND(O$10:O$11,N$10:N$11,$G75),0)))))</f>
        <v>1</v>
      </c>
      <c r="S75" s="63" cm="1">
        <f t="array" ref="S75">IF($G75&gt;=S$7,TREND(T$6:T$7,S$6:S$7,$G75),IF($G75&gt;=S$8,TREND(T$7:T$8,S$7:S$8,$G75),IF($G75&gt;=S$9,TREND(T$8:T$9,S$8:S$9,$G75),IF($G75&gt;=S$10,TREND(T$9:T$10,S$9:S$10,$G75),IF($G75&gt;=S$11,TREND(T$10:T$11,S$10:S$11,$G75),0)))))</f>
        <v>1</v>
      </c>
      <c r="X75" s="63" cm="1">
        <f t="array" ref="X75">IF($G75&gt;=X$7,TREND(Y$6:Y$7,X$6:X$7,$G75),IF($G75&gt;=X$8,TREND(Y$7:Y$8,X$7:X$8,$G75),IF($G75&gt;=X$9,TREND(Y$8:Y$9,X$8:X$9,$G75),IF($G75&gt;=X$10,TREND(Y$9:Y$10,X$9:X$10,$G75),IF($G75&gt;=X$11,TREND(Y$10:Y$11,X$10:X$11,$G75),0)))))</f>
        <v>0</v>
      </c>
      <c r="Y75" s="20"/>
      <c r="Z75" s="18"/>
      <c r="AA75" s="18"/>
      <c r="AB75" s="18"/>
      <c r="AC75" s="18"/>
      <c r="AD75" s="18"/>
      <c r="AE75" s="18"/>
      <c r="AF75" s="18"/>
      <c r="AI75" s="21"/>
      <c r="AJ75" s="29">
        <f t="shared" si="30"/>
        <v>46512</v>
      </c>
      <c r="AK75">
        <f t="shared" si="24"/>
        <v>0</v>
      </c>
      <c r="AL75" s="1">
        <f t="shared" si="25"/>
        <v>1</v>
      </c>
      <c r="AM75" s="1">
        <f t="shared" si="26"/>
        <v>0</v>
      </c>
      <c r="AN75" s="121">
        <f t="shared" si="27"/>
        <v>0</v>
      </c>
      <c r="AO75" s="120">
        <f t="shared" si="29"/>
        <v>0.85</v>
      </c>
    </row>
    <row r="76" spans="1:42" x14ac:dyDescent="0.35">
      <c r="A76" s="63">
        <f t="shared" si="28"/>
        <v>1</v>
      </c>
      <c r="D76" s="159"/>
      <c r="F76" s="21"/>
      <c r="G76" s="63">
        <v>0.35</v>
      </c>
      <c r="I76" s="63" cm="1">
        <f t="array" ref="I76">IF($G76&gt;=I$7,TREND(J$6:J$7,I$6:I$7,$G76),IF($G76&gt;=I$8,TREND(J$7:J$8,I$7:I$8,$G76),IF($G76&gt;=I$9,TREND(J$8:J$9,I$8:I$9,$G76),IF($G76&gt;=I$10,TREND(J$9:J$10,I$9:I$10,$G76),IF($G76&gt;=I$11,TREND(J$10:J$11,I$10:I$11,$G76),0)))))</f>
        <v>1</v>
      </c>
      <c r="J76" s="20"/>
      <c r="K76" s="3"/>
      <c r="N76" s="63" cm="1">
        <f t="array" ref="N76">IF($G76&gt;=N$7,TREND(O$6:O$7,N$6:N$7,$G76),IF($G76&gt;=N$8,TREND(O$7:O$8,N$7:N$8,$G76),IF($G76&gt;=N$9,TREND(O$8:O$9,N$8:N$9,$G76),IF($G76&gt;=N$10,TREND(O$9:O$10,N$9:N$10,$G76),IF($G76&gt;=N$11,TREND(O$10:O$11,N$10:N$11,$G76),0)))))</f>
        <v>1</v>
      </c>
      <c r="S76" s="63" cm="1">
        <f t="array" ref="S76">IF($G76&gt;=S$7,TREND(T$6:T$7,S$6:S$7,$G76),IF($G76&gt;=S$8,TREND(T$7:T$8,S$7:S$8,$G76),IF($G76&gt;=S$9,TREND(T$8:T$9,S$8:S$9,$G76),IF($G76&gt;=S$10,TREND(T$9:T$10,S$9:S$10,$G76),IF($G76&gt;=S$11,TREND(T$10:T$11,S$10:S$11,$G76),0)))))</f>
        <v>1</v>
      </c>
      <c r="X76" s="63" cm="1">
        <f t="array" ref="X76">IF($G76&gt;=X$7,TREND(Y$6:Y$7,X$6:X$7,$G76),IF($G76&gt;=X$8,TREND(Y$7:Y$8,X$7:X$8,$G76),IF($G76&gt;=X$9,TREND(Y$8:Y$9,X$8:X$9,$G76),IF($G76&gt;=X$10,TREND(Y$9:Y$10,X$9:X$10,$G76),IF($G76&gt;=X$11,TREND(Y$10:Y$11,X$10:X$11,$G76),0)))))</f>
        <v>0</v>
      </c>
      <c r="Y76" s="20"/>
      <c r="Z76" s="18"/>
      <c r="AA76" s="18"/>
      <c r="AB76" s="18"/>
      <c r="AC76" s="18"/>
      <c r="AD76" s="18"/>
      <c r="AE76" s="18"/>
      <c r="AF76" s="18"/>
      <c r="AI76" s="21"/>
      <c r="AJ76" s="29">
        <f t="shared" si="30"/>
        <v>46513</v>
      </c>
      <c r="AK76">
        <f t="shared" si="24"/>
        <v>0</v>
      </c>
      <c r="AL76" s="1">
        <f t="shared" si="25"/>
        <v>1</v>
      </c>
      <c r="AM76" s="1">
        <f t="shared" si="26"/>
        <v>0</v>
      </c>
      <c r="AN76" s="121">
        <f t="shared" si="27"/>
        <v>0</v>
      </c>
      <c r="AO76" s="120">
        <f t="shared" si="29"/>
        <v>0.85</v>
      </c>
    </row>
    <row r="77" spans="1:42" x14ac:dyDescent="0.35">
      <c r="A77" s="63">
        <f t="shared" si="28"/>
        <v>1</v>
      </c>
      <c r="D77" s="159"/>
      <c r="F77" s="21"/>
      <c r="G77" s="63">
        <v>0.36</v>
      </c>
      <c r="I77" s="63" cm="1">
        <f t="array" ref="I77">IF($G77&gt;=I$7,TREND(J$6:J$7,I$6:I$7,$G77),IF($G77&gt;=I$8,TREND(J$7:J$8,I$7:I$8,$G77),IF($G77&gt;=I$9,TREND(J$8:J$9,I$8:I$9,$G77),IF($G77&gt;=I$10,TREND(J$9:J$10,I$9:I$10,$G77),IF($G77&gt;=I$11,TREND(J$10:J$11,I$10:I$11,$G77),0)))))</f>
        <v>1</v>
      </c>
      <c r="J77" s="20"/>
      <c r="K77" s="3"/>
      <c r="N77" s="63" cm="1">
        <f t="array" ref="N77">IF($G77&gt;=N$7,TREND(O$6:O$7,N$6:N$7,$G77),IF($G77&gt;=N$8,TREND(O$7:O$8,N$7:N$8,$G77),IF($G77&gt;=N$9,TREND(O$8:O$9,N$8:N$9,$G77),IF($G77&gt;=N$10,TREND(O$9:O$10,N$9:N$10,$G77),IF($G77&gt;=N$11,TREND(O$10:O$11,N$10:N$11,$G77),0)))))</f>
        <v>1</v>
      </c>
      <c r="S77" s="63" cm="1">
        <f t="array" ref="S77">IF($G77&gt;=S$7,TREND(T$6:T$7,S$6:S$7,$G77),IF($G77&gt;=S$8,TREND(T$7:T$8,S$7:S$8,$G77),IF($G77&gt;=S$9,TREND(T$8:T$9,S$8:S$9,$G77),IF($G77&gt;=S$10,TREND(T$9:T$10,S$9:S$10,$G77),IF($G77&gt;=S$11,TREND(T$10:T$11,S$10:S$11,$G77),0)))))</f>
        <v>1</v>
      </c>
      <c r="X77" s="63" cm="1">
        <f t="array" ref="X77">IF($G77&gt;=X$7,TREND(Y$6:Y$7,X$6:X$7,$G77),IF($G77&gt;=X$8,TREND(Y$7:Y$8,X$7:X$8,$G77),IF($G77&gt;=X$9,TREND(Y$8:Y$9,X$8:X$9,$G77),IF($G77&gt;=X$10,TREND(Y$9:Y$10,X$9:X$10,$G77),IF($G77&gt;=X$11,TREND(Y$10:Y$11,X$10:X$11,$G77),0)))))</f>
        <v>0</v>
      </c>
      <c r="Y77" s="20"/>
      <c r="Z77" s="18"/>
      <c r="AA77" s="18"/>
      <c r="AB77" s="18"/>
      <c r="AC77" s="18"/>
      <c r="AD77" s="18"/>
      <c r="AE77" s="18"/>
      <c r="AF77" s="18"/>
      <c r="AI77" s="21"/>
      <c r="AJ77" s="29">
        <f t="shared" si="30"/>
        <v>46514</v>
      </c>
      <c r="AK77">
        <f t="shared" si="24"/>
        <v>0</v>
      </c>
      <c r="AL77" s="1">
        <f t="shared" si="25"/>
        <v>1</v>
      </c>
      <c r="AM77" s="1">
        <f t="shared" si="26"/>
        <v>0</v>
      </c>
      <c r="AN77" s="121">
        <f t="shared" si="27"/>
        <v>0</v>
      </c>
      <c r="AO77" s="120">
        <f t="shared" si="29"/>
        <v>0.85</v>
      </c>
    </row>
    <row r="78" spans="1:42" x14ac:dyDescent="0.35">
      <c r="A78" s="63">
        <f t="shared" si="28"/>
        <v>1</v>
      </c>
      <c r="D78" s="159"/>
      <c r="F78" s="21"/>
      <c r="G78" s="63">
        <v>0.37</v>
      </c>
      <c r="I78" s="63" cm="1">
        <f t="array" ref="I78">IF($G78&gt;=I$7,TREND(J$6:J$7,I$6:I$7,$G78),IF($G78&gt;=I$8,TREND(J$7:J$8,I$7:I$8,$G78),IF($G78&gt;=I$9,TREND(J$8:J$9,I$8:I$9,$G78),IF($G78&gt;=I$10,TREND(J$9:J$10,I$9:I$10,$G78),IF($G78&gt;=I$11,TREND(J$10:J$11,I$10:I$11,$G78),0)))))</f>
        <v>1</v>
      </c>
      <c r="J78" s="20"/>
      <c r="K78" s="3"/>
      <c r="N78" s="63" cm="1">
        <f t="array" ref="N78">IF($G78&gt;=N$7,TREND(O$6:O$7,N$6:N$7,$G78),IF($G78&gt;=N$8,TREND(O$7:O$8,N$7:N$8,$G78),IF($G78&gt;=N$9,TREND(O$8:O$9,N$8:N$9,$G78),IF($G78&gt;=N$10,TREND(O$9:O$10,N$9:N$10,$G78),IF($G78&gt;=N$11,TREND(O$10:O$11,N$10:N$11,$G78),0)))))</f>
        <v>1</v>
      </c>
      <c r="S78" s="63" cm="1">
        <f t="array" ref="S78">IF($G78&gt;=S$7,TREND(T$6:T$7,S$6:S$7,$G78),IF($G78&gt;=S$8,TREND(T$7:T$8,S$7:S$8,$G78),IF($G78&gt;=S$9,TREND(T$8:T$9,S$8:S$9,$G78),IF($G78&gt;=S$10,TREND(T$9:T$10,S$9:S$10,$G78),IF($G78&gt;=S$11,TREND(T$10:T$11,S$10:S$11,$G78),0)))))</f>
        <v>1</v>
      </c>
      <c r="X78" s="63" cm="1">
        <f t="array" ref="X78">IF($G78&gt;=X$7,TREND(Y$6:Y$7,X$6:X$7,$G78),IF($G78&gt;=X$8,TREND(Y$7:Y$8,X$7:X$8,$G78),IF($G78&gt;=X$9,TREND(Y$8:Y$9,X$8:X$9,$G78),IF($G78&gt;=X$10,TREND(Y$9:Y$10,X$9:X$10,$G78),IF($G78&gt;=X$11,TREND(Y$10:Y$11,X$10:X$11,$G78),0)))))</f>
        <v>0</v>
      </c>
      <c r="Y78" s="20"/>
      <c r="Z78" s="18"/>
      <c r="AA78" s="18"/>
      <c r="AB78" s="18"/>
      <c r="AC78" s="18"/>
      <c r="AD78" s="18"/>
      <c r="AE78" s="18"/>
      <c r="AF78" s="18"/>
      <c r="AI78" s="21"/>
      <c r="AJ78" s="29">
        <f t="shared" si="30"/>
        <v>46515</v>
      </c>
      <c r="AK78">
        <f t="shared" si="24"/>
        <v>0</v>
      </c>
      <c r="AL78" s="1">
        <f t="shared" si="25"/>
        <v>1</v>
      </c>
      <c r="AM78" s="1">
        <f t="shared" si="26"/>
        <v>0</v>
      </c>
      <c r="AN78" s="121">
        <f t="shared" si="27"/>
        <v>0</v>
      </c>
      <c r="AO78" s="120">
        <f t="shared" si="29"/>
        <v>0.85</v>
      </c>
    </row>
    <row r="79" spans="1:42" x14ac:dyDescent="0.35">
      <c r="A79" s="63">
        <f t="shared" si="28"/>
        <v>1</v>
      </c>
      <c r="D79" s="159"/>
      <c r="F79" s="21"/>
      <c r="G79" s="63">
        <v>0.38</v>
      </c>
      <c r="I79" s="63" cm="1">
        <f t="array" ref="I79">IF($G79&gt;=I$7,TREND(J$6:J$7,I$6:I$7,$G79),IF($G79&gt;=I$8,TREND(J$7:J$8,I$7:I$8,$G79),IF($G79&gt;=I$9,TREND(J$8:J$9,I$8:I$9,$G79),IF($G79&gt;=I$10,TREND(J$9:J$10,I$9:I$10,$G79),IF($G79&gt;=I$11,TREND(J$10:J$11,I$10:I$11,$G79),0)))))</f>
        <v>1</v>
      </c>
      <c r="J79" s="20"/>
      <c r="K79" s="3"/>
      <c r="N79" s="63" cm="1">
        <f t="array" ref="N79">IF($G79&gt;=N$7,TREND(O$6:O$7,N$6:N$7,$G79),IF($G79&gt;=N$8,TREND(O$7:O$8,N$7:N$8,$G79),IF($G79&gt;=N$9,TREND(O$8:O$9,N$8:N$9,$G79),IF($G79&gt;=N$10,TREND(O$9:O$10,N$9:N$10,$G79),IF($G79&gt;=N$11,TREND(O$10:O$11,N$10:N$11,$G79),0)))))</f>
        <v>1</v>
      </c>
      <c r="S79" s="63" cm="1">
        <f t="array" ref="S79">IF($G79&gt;=S$7,TREND(T$6:T$7,S$6:S$7,$G79),IF($G79&gt;=S$8,TREND(T$7:T$8,S$7:S$8,$G79),IF($G79&gt;=S$9,TREND(T$8:T$9,S$8:S$9,$G79),IF($G79&gt;=S$10,TREND(T$9:T$10,S$9:S$10,$G79),IF($G79&gt;=S$11,TREND(T$10:T$11,S$10:S$11,$G79),0)))))</f>
        <v>1</v>
      </c>
      <c r="X79" s="63" cm="1">
        <f t="array" ref="X79">IF($G79&gt;=X$7,TREND(Y$6:Y$7,X$6:X$7,$G79),IF($G79&gt;=X$8,TREND(Y$7:Y$8,X$7:X$8,$G79),IF($G79&gt;=X$9,TREND(Y$8:Y$9,X$8:X$9,$G79),IF($G79&gt;=X$10,TREND(Y$9:Y$10,X$9:X$10,$G79),IF($G79&gt;=X$11,TREND(Y$10:Y$11,X$10:X$11,$G79),0)))))</f>
        <v>0</v>
      </c>
      <c r="Y79" s="20"/>
      <c r="Z79" s="18"/>
      <c r="AA79" s="18"/>
      <c r="AB79" s="18"/>
      <c r="AC79" s="18"/>
      <c r="AD79" s="18"/>
      <c r="AE79" s="18"/>
      <c r="AF79" s="18"/>
      <c r="AI79" s="21"/>
      <c r="AJ79" s="29">
        <f t="shared" si="30"/>
        <v>46516</v>
      </c>
      <c r="AK79">
        <f t="shared" si="24"/>
        <v>0</v>
      </c>
      <c r="AL79" s="1">
        <f t="shared" si="25"/>
        <v>1</v>
      </c>
      <c r="AM79" s="1">
        <f t="shared" si="26"/>
        <v>0</v>
      </c>
      <c r="AN79" s="121">
        <f t="shared" si="27"/>
        <v>0</v>
      </c>
      <c r="AO79" s="120">
        <f t="shared" si="29"/>
        <v>0.85</v>
      </c>
    </row>
    <row r="80" spans="1:42" x14ac:dyDescent="0.35">
      <c r="A80" s="63">
        <f t="shared" si="28"/>
        <v>1</v>
      </c>
      <c r="D80" s="159"/>
      <c r="F80" s="21"/>
      <c r="G80" s="63">
        <v>0.39</v>
      </c>
      <c r="I80" s="63" cm="1">
        <f t="array" ref="I80">IF($G80&gt;=I$7,TREND(J$6:J$7,I$6:I$7,$G80),IF($G80&gt;=I$8,TREND(J$7:J$8,I$7:I$8,$G80),IF($G80&gt;=I$9,TREND(J$8:J$9,I$8:I$9,$G80),IF($G80&gt;=I$10,TREND(J$9:J$10,I$9:I$10,$G80),IF($G80&gt;=I$11,TREND(J$10:J$11,I$10:I$11,$G80),0)))))</f>
        <v>1</v>
      </c>
      <c r="J80" s="20"/>
      <c r="K80" s="3"/>
      <c r="N80" s="63" cm="1">
        <f t="array" ref="N80">IF($G80&gt;=N$7,TREND(O$6:O$7,N$6:N$7,$G80),IF($G80&gt;=N$8,TREND(O$7:O$8,N$7:N$8,$G80),IF($G80&gt;=N$9,TREND(O$8:O$9,N$8:N$9,$G80),IF($G80&gt;=N$10,TREND(O$9:O$10,N$9:N$10,$G80),IF($G80&gt;=N$11,TREND(O$10:O$11,N$10:N$11,$G80),0)))))</f>
        <v>1</v>
      </c>
      <c r="S80" s="63" cm="1">
        <f t="array" ref="S80">IF($G80&gt;=S$7,TREND(T$6:T$7,S$6:S$7,$G80),IF($G80&gt;=S$8,TREND(T$7:T$8,S$7:S$8,$G80),IF($G80&gt;=S$9,TREND(T$8:T$9,S$8:S$9,$G80),IF($G80&gt;=S$10,TREND(T$9:T$10,S$9:S$10,$G80),IF($G80&gt;=S$11,TREND(T$10:T$11,S$10:S$11,$G80),0)))))</f>
        <v>1</v>
      </c>
      <c r="X80" s="63" cm="1">
        <f t="array" ref="X80">IF($G80&gt;=X$7,TREND(Y$6:Y$7,X$6:X$7,$G80),IF($G80&gt;=X$8,TREND(Y$7:Y$8,X$7:X$8,$G80),IF($G80&gt;=X$9,TREND(Y$8:Y$9,X$8:X$9,$G80),IF($G80&gt;=X$10,TREND(Y$9:Y$10,X$9:X$10,$G80),IF($G80&gt;=X$11,TREND(Y$10:Y$11,X$10:X$11,$G80),0)))))</f>
        <v>0</v>
      </c>
      <c r="Y80" s="20"/>
      <c r="Z80" s="18"/>
      <c r="AA80" s="18"/>
      <c r="AB80" s="18"/>
      <c r="AC80" s="18"/>
      <c r="AD80" s="18"/>
      <c r="AE80" s="18"/>
      <c r="AF80" s="18"/>
      <c r="AI80" s="21"/>
      <c r="AJ80" s="29">
        <f t="shared" si="30"/>
        <v>46517</v>
      </c>
      <c r="AK80">
        <f t="shared" si="24"/>
        <v>0</v>
      </c>
      <c r="AL80" s="1">
        <f t="shared" si="25"/>
        <v>1</v>
      </c>
      <c r="AM80" s="1">
        <f t="shared" si="26"/>
        <v>0</v>
      </c>
      <c r="AN80" s="121">
        <f t="shared" si="27"/>
        <v>0</v>
      </c>
      <c r="AO80" s="120">
        <f t="shared" si="29"/>
        <v>0.85</v>
      </c>
    </row>
    <row r="81" spans="1:41" x14ac:dyDescent="0.35">
      <c r="A81" s="63">
        <f t="shared" si="28"/>
        <v>1</v>
      </c>
      <c r="D81" s="159"/>
      <c r="F81" s="21"/>
      <c r="G81" s="63">
        <v>0.4</v>
      </c>
      <c r="I81" s="63" cm="1">
        <f t="array" ref="I81">IF($G81&gt;=I$7,TREND(J$6:J$7,I$6:I$7,$G81),IF($G81&gt;=I$8,TREND(J$7:J$8,I$7:I$8,$G81),IF($G81&gt;=I$9,TREND(J$8:J$9,I$8:I$9,$G81),IF($G81&gt;=I$10,TREND(J$9:J$10,I$9:I$10,$G81),IF($G81&gt;=I$11,TREND(J$10:J$11,I$10:I$11,$G81),0)))))</f>
        <v>1</v>
      </c>
      <c r="J81" s="20"/>
      <c r="K81" s="3"/>
      <c r="N81" s="63" cm="1">
        <f t="array" ref="N81">IF($G81&gt;=N$7,TREND(O$6:O$7,N$6:N$7,$G81),IF($G81&gt;=N$8,TREND(O$7:O$8,N$7:N$8,$G81),IF($G81&gt;=N$9,TREND(O$8:O$9,N$8:N$9,$G81),IF($G81&gt;=N$10,TREND(O$9:O$10,N$9:N$10,$G81),IF($G81&gt;=N$11,TREND(O$10:O$11,N$10:N$11,$G81),0)))))</f>
        <v>1</v>
      </c>
      <c r="S81" s="63" cm="1">
        <f t="array" ref="S81">IF($G81&gt;=S$7,TREND(T$6:T$7,S$6:S$7,$G81),IF($G81&gt;=S$8,TREND(T$7:T$8,S$7:S$8,$G81),IF($G81&gt;=S$9,TREND(T$8:T$9,S$8:S$9,$G81),IF($G81&gt;=S$10,TREND(T$9:T$10,S$9:S$10,$G81),IF($G81&gt;=S$11,TREND(T$10:T$11,S$10:S$11,$G81),0)))))</f>
        <v>1</v>
      </c>
      <c r="X81" s="63" cm="1">
        <f t="array" ref="X81">IF($G81&gt;=X$7,TREND(Y$6:Y$7,X$6:X$7,$G81),IF($G81&gt;=X$8,TREND(Y$7:Y$8,X$7:X$8,$G81),IF($G81&gt;=X$9,TREND(Y$8:Y$9,X$8:X$9,$G81),IF($G81&gt;=X$10,TREND(Y$9:Y$10,X$9:X$10,$G81),IF($G81&gt;=X$11,TREND(Y$10:Y$11,X$10:X$11,$G81),0)))))</f>
        <v>0</v>
      </c>
      <c r="Y81" s="20"/>
      <c r="Z81" s="18"/>
      <c r="AA81" s="18"/>
      <c r="AB81" s="18"/>
      <c r="AC81" s="18"/>
      <c r="AD81" s="18"/>
      <c r="AE81" s="18"/>
      <c r="AF81" s="18"/>
      <c r="AI81" s="21"/>
      <c r="AJ81" s="29">
        <f t="shared" si="30"/>
        <v>46518</v>
      </c>
      <c r="AK81">
        <f t="shared" si="24"/>
        <v>0</v>
      </c>
      <c r="AL81" s="1">
        <f t="shared" si="25"/>
        <v>1</v>
      </c>
      <c r="AM81" s="1">
        <f t="shared" si="26"/>
        <v>0</v>
      </c>
      <c r="AN81" s="121">
        <f t="shared" si="27"/>
        <v>0</v>
      </c>
      <c r="AO81" s="120">
        <f t="shared" si="29"/>
        <v>0.85</v>
      </c>
    </row>
    <row r="82" spans="1:41" x14ac:dyDescent="0.35">
      <c r="A82" s="63">
        <f t="shared" si="28"/>
        <v>1</v>
      </c>
      <c r="D82" s="159"/>
      <c r="F82" s="21"/>
      <c r="G82" s="63">
        <v>0.41</v>
      </c>
      <c r="I82" s="63" cm="1">
        <f t="array" ref="I82">IF($G82&gt;=I$7,TREND(J$6:J$7,I$6:I$7,$G82),IF($G82&gt;=I$8,TREND(J$7:J$8,I$7:I$8,$G82),IF($G82&gt;=I$9,TREND(J$8:J$9,I$8:I$9,$G82),IF($G82&gt;=I$10,TREND(J$9:J$10,I$9:I$10,$G82),IF($G82&gt;=I$11,TREND(J$10:J$11,I$10:I$11,$G82),0)))))</f>
        <v>1</v>
      </c>
      <c r="J82" s="20"/>
      <c r="K82" s="3"/>
      <c r="N82" s="63" cm="1">
        <f t="array" ref="N82">IF($G82&gt;=N$7,TREND(O$6:O$7,N$6:N$7,$G82),IF($G82&gt;=N$8,TREND(O$7:O$8,N$7:N$8,$G82),IF($G82&gt;=N$9,TREND(O$8:O$9,N$8:N$9,$G82),IF($G82&gt;=N$10,TREND(O$9:O$10,N$9:N$10,$G82),IF($G82&gt;=N$11,TREND(O$10:O$11,N$10:N$11,$G82),0)))))</f>
        <v>1</v>
      </c>
      <c r="S82" s="63" cm="1">
        <f t="array" ref="S82">IF($G82&gt;=S$7,TREND(T$6:T$7,S$6:S$7,$G82),IF($G82&gt;=S$8,TREND(T$7:T$8,S$7:S$8,$G82),IF($G82&gt;=S$9,TREND(T$8:T$9,S$8:S$9,$G82),IF($G82&gt;=S$10,TREND(T$9:T$10,S$9:S$10,$G82),IF($G82&gt;=S$11,TREND(T$10:T$11,S$10:S$11,$G82),0)))))</f>
        <v>1</v>
      </c>
      <c r="X82" s="63" cm="1">
        <f t="array" ref="X82">IF($G82&gt;=X$7,TREND(Y$6:Y$7,X$6:X$7,$G82),IF($G82&gt;=X$8,TREND(Y$7:Y$8,X$7:X$8,$G82),IF($G82&gt;=X$9,TREND(Y$8:Y$9,X$8:X$9,$G82),IF($G82&gt;=X$10,TREND(Y$9:Y$10,X$9:X$10,$G82),IF($G82&gt;=X$11,TREND(Y$10:Y$11,X$10:X$11,$G82),0)))))</f>
        <v>0</v>
      </c>
      <c r="Y82" s="20"/>
      <c r="Z82" s="18"/>
      <c r="AA82" s="18"/>
      <c r="AB82" s="18"/>
      <c r="AC82" s="18"/>
      <c r="AD82" s="18"/>
      <c r="AE82" s="18"/>
      <c r="AF82" s="18"/>
      <c r="AI82" s="21"/>
      <c r="AJ82" s="29">
        <f t="shared" si="30"/>
        <v>46519</v>
      </c>
      <c r="AK82">
        <f t="shared" si="24"/>
        <v>0</v>
      </c>
      <c r="AL82" s="1">
        <f t="shared" si="25"/>
        <v>1</v>
      </c>
      <c r="AM82" s="1">
        <f t="shared" si="26"/>
        <v>0</v>
      </c>
      <c r="AN82" s="121">
        <f t="shared" si="27"/>
        <v>0</v>
      </c>
      <c r="AO82" s="120">
        <f t="shared" si="29"/>
        <v>0.85</v>
      </c>
    </row>
    <row r="83" spans="1:41" x14ac:dyDescent="0.35">
      <c r="A83" s="63">
        <f t="shared" si="28"/>
        <v>1</v>
      </c>
      <c r="B83" s="4"/>
      <c r="D83" s="159"/>
      <c r="F83" s="21"/>
      <c r="G83" s="63">
        <v>0.42</v>
      </c>
      <c r="I83" s="63" cm="1">
        <f t="array" ref="I83">IF($G83&gt;=I$7,TREND(J$6:J$7,I$6:I$7,$G83),IF($G83&gt;=I$8,TREND(J$7:J$8,I$7:I$8,$G83),IF($G83&gt;=I$9,TREND(J$8:J$9,I$8:I$9,$G83),IF($G83&gt;=I$10,TREND(J$9:J$10,I$9:I$10,$G83),IF($G83&gt;=I$11,TREND(J$10:J$11,I$10:I$11,$G83),0)))))</f>
        <v>1</v>
      </c>
      <c r="J83" s="20"/>
      <c r="K83" s="3"/>
      <c r="N83" s="63" cm="1">
        <f t="array" ref="N83">IF($G83&gt;=N$7,TREND(O$6:O$7,N$6:N$7,$G83),IF($G83&gt;=N$8,TREND(O$7:O$8,N$7:N$8,$G83),IF($G83&gt;=N$9,TREND(O$8:O$9,N$8:N$9,$G83),IF($G83&gt;=N$10,TREND(O$9:O$10,N$9:N$10,$G83),IF($G83&gt;=N$11,TREND(O$10:O$11,N$10:N$11,$G83),0)))))</f>
        <v>1</v>
      </c>
      <c r="S83" s="63" cm="1">
        <f t="array" ref="S83">IF($G83&gt;=S$7,TREND(T$6:T$7,S$6:S$7,$G83),IF($G83&gt;=S$8,TREND(T$7:T$8,S$7:S$8,$G83),IF($G83&gt;=S$9,TREND(T$8:T$9,S$8:S$9,$G83),IF($G83&gt;=S$10,TREND(T$9:T$10,S$9:S$10,$G83),IF($G83&gt;=S$11,TREND(T$10:T$11,S$10:S$11,$G83),0)))))</f>
        <v>1</v>
      </c>
      <c r="X83" s="63" cm="1">
        <f t="array" ref="X83">IF($G83&gt;=X$7,TREND(Y$6:Y$7,X$6:X$7,$G83),IF($G83&gt;=X$8,TREND(Y$7:Y$8,X$7:X$8,$G83),IF($G83&gt;=X$9,TREND(Y$8:Y$9,X$8:X$9,$G83),IF($G83&gt;=X$10,TREND(Y$9:Y$10,X$9:X$10,$G83),IF($G83&gt;=X$11,TREND(Y$10:Y$11,X$10:X$11,$G83),0)))))</f>
        <v>0</v>
      </c>
      <c r="Y83" s="20"/>
      <c r="Z83" s="18"/>
      <c r="AA83" s="18"/>
      <c r="AB83" s="18"/>
      <c r="AC83" s="18"/>
      <c r="AD83" s="18"/>
      <c r="AE83" s="18"/>
      <c r="AF83" s="18"/>
      <c r="AI83" s="21"/>
      <c r="AJ83" s="29">
        <f t="shared" si="30"/>
        <v>46520</v>
      </c>
      <c r="AK83">
        <f t="shared" si="24"/>
        <v>0</v>
      </c>
      <c r="AL83" s="1">
        <f t="shared" si="25"/>
        <v>1</v>
      </c>
      <c r="AM83" s="1">
        <f t="shared" si="26"/>
        <v>0</v>
      </c>
      <c r="AN83" s="121">
        <f t="shared" si="27"/>
        <v>0</v>
      </c>
      <c r="AO83" s="120">
        <f t="shared" si="29"/>
        <v>0.85</v>
      </c>
    </row>
    <row r="84" spans="1:41" x14ac:dyDescent="0.35">
      <c r="A84" s="63">
        <f t="shared" si="28"/>
        <v>1</v>
      </c>
      <c r="D84" s="159"/>
      <c r="F84" s="21"/>
      <c r="G84" s="63">
        <v>0.43</v>
      </c>
      <c r="I84" s="63" cm="1">
        <f t="array" ref="I84">IF($G84&gt;=I$7,TREND(J$6:J$7,I$6:I$7,$G84),IF($G84&gt;=I$8,TREND(J$7:J$8,I$7:I$8,$G84),IF($G84&gt;=I$9,TREND(J$8:J$9,I$8:I$9,$G84),IF($G84&gt;=I$10,TREND(J$9:J$10,I$9:I$10,$G84),IF($G84&gt;=I$11,TREND(J$10:J$11,I$10:I$11,$G84),0)))))</f>
        <v>1</v>
      </c>
      <c r="J84" s="20"/>
      <c r="K84" s="3"/>
      <c r="N84" s="63" cm="1">
        <f t="array" ref="N84">IF($G84&gt;=N$7,TREND(O$6:O$7,N$6:N$7,$G84),IF($G84&gt;=N$8,TREND(O$7:O$8,N$7:N$8,$G84),IF($G84&gt;=N$9,TREND(O$8:O$9,N$8:N$9,$G84),IF($G84&gt;=N$10,TREND(O$9:O$10,N$9:N$10,$G84),IF($G84&gt;=N$11,TREND(O$10:O$11,N$10:N$11,$G84),0)))))</f>
        <v>1</v>
      </c>
      <c r="S84" s="63" cm="1">
        <f t="array" ref="S84">IF($G84&gt;=S$7,TREND(T$6:T$7,S$6:S$7,$G84),IF($G84&gt;=S$8,TREND(T$7:T$8,S$7:S$8,$G84),IF($G84&gt;=S$9,TREND(T$8:T$9,S$8:S$9,$G84),IF($G84&gt;=S$10,TREND(T$9:T$10,S$9:S$10,$G84),IF($G84&gt;=S$11,TREND(T$10:T$11,S$10:S$11,$G84),0)))))</f>
        <v>1</v>
      </c>
      <c r="X84" s="63" cm="1">
        <f t="array" ref="X84">IF($G84&gt;=X$7,TREND(Y$6:Y$7,X$6:X$7,$G84),IF($G84&gt;=X$8,TREND(Y$7:Y$8,X$7:X$8,$G84),IF($G84&gt;=X$9,TREND(Y$8:Y$9,X$8:X$9,$G84),IF($G84&gt;=X$10,TREND(Y$9:Y$10,X$9:X$10,$G84),IF($G84&gt;=X$11,TREND(Y$10:Y$11,X$10:X$11,$G84),0)))))</f>
        <v>0</v>
      </c>
      <c r="Y84" s="20"/>
      <c r="Z84" s="18"/>
      <c r="AA84" s="18"/>
      <c r="AB84" s="18"/>
      <c r="AC84" s="18"/>
      <c r="AD84" s="18"/>
      <c r="AE84" s="18"/>
      <c r="AF84" s="18"/>
      <c r="AI84" s="21"/>
      <c r="AJ84" s="29">
        <f t="shared" si="30"/>
        <v>46521</v>
      </c>
      <c r="AK84">
        <f t="shared" si="24"/>
        <v>0</v>
      </c>
      <c r="AL84" s="1">
        <f t="shared" si="25"/>
        <v>1</v>
      </c>
      <c r="AM84" s="1">
        <f t="shared" si="26"/>
        <v>0</v>
      </c>
      <c r="AN84" s="121">
        <f t="shared" si="27"/>
        <v>0</v>
      </c>
      <c r="AO84" s="120">
        <f t="shared" si="29"/>
        <v>0.85</v>
      </c>
    </row>
    <row r="85" spans="1:41" x14ac:dyDescent="0.35">
      <c r="A85" s="63">
        <f t="shared" si="28"/>
        <v>1</v>
      </c>
      <c r="D85" s="159"/>
      <c r="F85" s="21"/>
      <c r="G85" s="63">
        <v>0.44</v>
      </c>
      <c r="I85" s="63" cm="1">
        <f t="array" ref="I85">IF($G85&gt;=I$7,TREND(J$6:J$7,I$6:I$7,$G85),IF($G85&gt;=I$8,TREND(J$7:J$8,I$7:I$8,$G85),IF($G85&gt;=I$9,TREND(J$8:J$9,I$8:I$9,$G85),IF($G85&gt;=I$10,TREND(J$9:J$10,I$9:I$10,$G85),IF($G85&gt;=I$11,TREND(J$10:J$11,I$10:I$11,$G85),0)))))</f>
        <v>1</v>
      </c>
      <c r="J85" s="20"/>
      <c r="K85" s="3"/>
      <c r="N85" s="63" cm="1">
        <f t="array" ref="N85">IF($G85&gt;=N$7,TREND(O$6:O$7,N$6:N$7,$G85),IF($G85&gt;=N$8,TREND(O$7:O$8,N$7:N$8,$G85),IF($G85&gt;=N$9,TREND(O$8:O$9,N$8:N$9,$G85),IF($G85&gt;=N$10,TREND(O$9:O$10,N$9:N$10,$G85),IF($G85&gt;=N$11,TREND(O$10:O$11,N$10:N$11,$G85),0)))))</f>
        <v>1</v>
      </c>
      <c r="S85" s="63" cm="1">
        <f t="array" ref="S85">IF($G85&gt;=S$7,TREND(T$6:T$7,S$6:S$7,$G85),IF($G85&gt;=S$8,TREND(T$7:T$8,S$7:S$8,$G85),IF($G85&gt;=S$9,TREND(T$8:T$9,S$8:S$9,$G85),IF($G85&gt;=S$10,TREND(T$9:T$10,S$9:S$10,$G85),IF($G85&gt;=S$11,TREND(T$10:T$11,S$10:S$11,$G85),0)))))</f>
        <v>1</v>
      </c>
      <c r="X85" s="63" cm="1">
        <f t="array" ref="X85">IF($G85&gt;=X$7,TREND(Y$6:Y$7,X$6:X$7,$G85),IF($G85&gt;=X$8,TREND(Y$7:Y$8,X$7:X$8,$G85),IF($G85&gt;=X$9,TREND(Y$8:Y$9,X$8:X$9,$G85),IF($G85&gt;=X$10,TREND(Y$9:Y$10,X$9:X$10,$G85),IF($G85&gt;=X$11,TREND(Y$10:Y$11,X$10:X$11,$G85),0)))))</f>
        <v>0</v>
      </c>
      <c r="Y85" s="20"/>
      <c r="Z85" s="18"/>
      <c r="AA85" s="18"/>
      <c r="AB85" s="18"/>
      <c r="AC85" s="18"/>
      <c r="AD85" s="18"/>
      <c r="AE85" s="18"/>
      <c r="AF85" s="18"/>
      <c r="AI85" s="21"/>
      <c r="AJ85" s="29">
        <f t="shared" si="30"/>
        <v>46522</v>
      </c>
      <c r="AK85">
        <f t="shared" si="24"/>
        <v>0</v>
      </c>
      <c r="AL85" s="1">
        <f t="shared" si="25"/>
        <v>1</v>
      </c>
      <c r="AM85" s="1">
        <f t="shared" si="26"/>
        <v>0</v>
      </c>
      <c r="AN85" s="121">
        <f t="shared" si="27"/>
        <v>0</v>
      </c>
      <c r="AO85" s="120">
        <f t="shared" si="29"/>
        <v>0.85</v>
      </c>
    </row>
    <row r="86" spans="1:41" x14ac:dyDescent="0.35">
      <c r="A86" s="63">
        <f t="shared" si="28"/>
        <v>1</v>
      </c>
      <c r="D86" s="159"/>
      <c r="F86" s="21"/>
      <c r="G86" s="63">
        <v>0.45</v>
      </c>
      <c r="I86" s="63" cm="1">
        <f t="array" ref="I86">IF($G86&gt;=I$7,TREND(J$6:J$7,I$6:I$7,$G86),IF($G86&gt;=I$8,TREND(J$7:J$8,I$7:I$8,$G86),IF($G86&gt;=I$9,TREND(J$8:J$9,I$8:I$9,$G86),IF($G86&gt;=I$10,TREND(J$9:J$10,I$9:I$10,$G86),IF($G86&gt;=I$11,TREND(J$10:J$11,I$10:I$11,$G86),0)))))</f>
        <v>1</v>
      </c>
      <c r="J86" s="20"/>
      <c r="K86" s="3"/>
      <c r="N86" s="63" cm="1">
        <f t="array" ref="N86">IF($G86&gt;=N$7,TREND(O$6:O$7,N$6:N$7,$G86),IF($G86&gt;=N$8,TREND(O$7:O$8,N$7:N$8,$G86),IF($G86&gt;=N$9,TREND(O$8:O$9,N$8:N$9,$G86),IF($G86&gt;=N$10,TREND(O$9:O$10,N$9:N$10,$G86),IF($G86&gt;=N$11,TREND(O$10:O$11,N$10:N$11,$G86),0)))))</f>
        <v>1</v>
      </c>
      <c r="S86" s="63" cm="1">
        <f t="array" ref="S86">IF($G86&gt;=S$7,TREND(T$6:T$7,S$6:S$7,$G86),IF($G86&gt;=S$8,TREND(T$7:T$8,S$7:S$8,$G86),IF($G86&gt;=S$9,TREND(T$8:T$9,S$8:S$9,$G86),IF($G86&gt;=S$10,TREND(T$9:T$10,S$9:S$10,$G86),IF($G86&gt;=S$11,TREND(T$10:T$11,S$10:S$11,$G86),0)))))</f>
        <v>1</v>
      </c>
      <c r="X86" s="63" cm="1">
        <f t="array" ref="X86">IF($G86&gt;=X$7,TREND(Y$6:Y$7,X$6:X$7,$G86),IF($G86&gt;=X$8,TREND(Y$7:Y$8,X$7:X$8,$G86),IF($G86&gt;=X$9,TREND(Y$8:Y$9,X$8:X$9,$G86),IF($G86&gt;=X$10,TREND(Y$9:Y$10,X$9:X$10,$G86),IF($G86&gt;=X$11,TREND(Y$10:Y$11,X$10:X$11,$G86),0)))))</f>
        <v>0</v>
      </c>
      <c r="Y86" s="20"/>
      <c r="Z86" s="18"/>
      <c r="AA86" s="18"/>
      <c r="AB86" s="18"/>
      <c r="AC86" s="18"/>
      <c r="AD86" s="18"/>
      <c r="AE86" s="18"/>
      <c r="AF86" s="18"/>
      <c r="AI86" s="21"/>
      <c r="AJ86" s="29">
        <f t="shared" si="30"/>
        <v>46523</v>
      </c>
      <c r="AK86">
        <f t="shared" si="24"/>
        <v>0</v>
      </c>
      <c r="AL86" s="1">
        <f t="shared" si="25"/>
        <v>1</v>
      </c>
      <c r="AM86" s="1">
        <f t="shared" si="26"/>
        <v>0</v>
      </c>
      <c r="AN86" s="121">
        <f t="shared" si="27"/>
        <v>0</v>
      </c>
      <c r="AO86" s="120">
        <f t="shared" si="29"/>
        <v>0.85</v>
      </c>
    </row>
    <row r="87" spans="1:41" x14ac:dyDescent="0.35">
      <c r="A87" s="63">
        <f t="shared" si="28"/>
        <v>1</v>
      </c>
      <c r="D87" s="159"/>
      <c r="F87" s="21"/>
      <c r="G87" s="63">
        <v>0.46</v>
      </c>
      <c r="I87" s="63" cm="1">
        <f t="array" ref="I87">IF($G87&gt;=I$7,TREND(J$6:J$7,I$6:I$7,$G87),IF($G87&gt;=I$8,TREND(J$7:J$8,I$7:I$8,$G87),IF($G87&gt;=I$9,TREND(J$8:J$9,I$8:I$9,$G87),IF($G87&gt;=I$10,TREND(J$9:J$10,I$9:I$10,$G87),IF($G87&gt;=I$11,TREND(J$10:J$11,I$10:I$11,$G87),0)))))</f>
        <v>1</v>
      </c>
      <c r="J87" s="20"/>
      <c r="K87" s="3"/>
      <c r="N87" s="63" cm="1">
        <f t="array" ref="N87">IF($G87&gt;=N$7,TREND(O$6:O$7,N$6:N$7,$G87),IF($G87&gt;=N$8,TREND(O$7:O$8,N$7:N$8,$G87),IF($G87&gt;=N$9,TREND(O$8:O$9,N$8:N$9,$G87),IF($G87&gt;=N$10,TREND(O$9:O$10,N$9:N$10,$G87),IF($G87&gt;=N$11,TREND(O$10:O$11,N$10:N$11,$G87),0)))))</f>
        <v>1</v>
      </c>
      <c r="S87" s="63" cm="1">
        <f t="array" ref="S87">IF($G87&gt;=S$7,TREND(T$6:T$7,S$6:S$7,$G87),IF($G87&gt;=S$8,TREND(T$7:T$8,S$7:S$8,$G87),IF($G87&gt;=S$9,TREND(T$8:T$9,S$8:S$9,$G87),IF($G87&gt;=S$10,TREND(T$9:T$10,S$9:S$10,$G87),IF($G87&gt;=S$11,TREND(T$10:T$11,S$10:S$11,$G87),0)))))</f>
        <v>1</v>
      </c>
      <c r="X87" s="63" cm="1">
        <f t="array" ref="X87">IF($G87&gt;=X$7,TREND(Y$6:Y$7,X$6:X$7,$G87),IF($G87&gt;=X$8,TREND(Y$7:Y$8,X$7:X$8,$G87),IF($G87&gt;=X$9,TREND(Y$8:Y$9,X$8:X$9,$G87),IF($G87&gt;=X$10,TREND(Y$9:Y$10,X$9:X$10,$G87),IF($G87&gt;=X$11,TREND(Y$10:Y$11,X$10:X$11,$G87),0)))))</f>
        <v>0</v>
      </c>
      <c r="Y87" s="20"/>
      <c r="Z87" s="18"/>
      <c r="AA87" s="18"/>
      <c r="AB87" s="18"/>
      <c r="AC87" s="18"/>
      <c r="AD87" s="18"/>
      <c r="AE87" s="18"/>
      <c r="AF87" s="18"/>
      <c r="AI87" s="21"/>
      <c r="AJ87" s="29">
        <f t="shared" si="30"/>
        <v>46524</v>
      </c>
      <c r="AK87">
        <f t="shared" si="24"/>
        <v>0</v>
      </c>
      <c r="AL87" s="1">
        <f t="shared" si="25"/>
        <v>1</v>
      </c>
      <c r="AM87" s="1">
        <f t="shared" si="26"/>
        <v>0</v>
      </c>
      <c r="AN87" s="121">
        <f t="shared" si="27"/>
        <v>0</v>
      </c>
      <c r="AO87" s="120">
        <f t="shared" si="29"/>
        <v>0.85</v>
      </c>
    </row>
    <row r="88" spans="1:41" x14ac:dyDescent="0.35">
      <c r="A88" s="63">
        <f t="shared" si="28"/>
        <v>1</v>
      </c>
      <c r="D88" s="159"/>
      <c r="F88" s="21"/>
      <c r="G88" s="63">
        <v>0.47</v>
      </c>
      <c r="I88" s="63" cm="1">
        <f t="array" ref="I88">IF($G88&gt;=I$7,TREND(J$6:J$7,I$6:I$7,$G88),IF($G88&gt;=I$8,TREND(J$7:J$8,I$7:I$8,$G88),IF($G88&gt;=I$9,TREND(J$8:J$9,I$8:I$9,$G88),IF($G88&gt;=I$10,TREND(J$9:J$10,I$9:I$10,$G88),IF($G88&gt;=I$11,TREND(J$10:J$11,I$10:I$11,$G88),0)))))</f>
        <v>1</v>
      </c>
      <c r="J88" s="20"/>
      <c r="K88" s="3"/>
      <c r="N88" s="63" cm="1">
        <f t="array" ref="N88">IF($G88&gt;=N$7,TREND(O$6:O$7,N$6:N$7,$G88),IF($G88&gt;=N$8,TREND(O$7:O$8,N$7:N$8,$G88),IF($G88&gt;=N$9,TREND(O$8:O$9,N$8:N$9,$G88),IF($G88&gt;=N$10,TREND(O$9:O$10,N$9:N$10,$G88),IF($G88&gt;=N$11,TREND(O$10:O$11,N$10:N$11,$G88),0)))))</f>
        <v>1</v>
      </c>
      <c r="S88" s="63" cm="1">
        <f t="array" ref="S88">IF($G88&gt;=S$7,TREND(T$6:T$7,S$6:S$7,$G88),IF($G88&gt;=S$8,TREND(T$7:T$8,S$7:S$8,$G88),IF($G88&gt;=S$9,TREND(T$8:T$9,S$8:S$9,$G88),IF($G88&gt;=S$10,TREND(T$9:T$10,S$9:S$10,$G88),IF($G88&gt;=S$11,TREND(T$10:T$11,S$10:S$11,$G88),0)))))</f>
        <v>1</v>
      </c>
      <c r="X88" s="63" cm="1">
        <f t="array" ref="X88">IF($G88&gt;=X$7,TREND(Y$6:Y$7,X$6:X$7,$G88),IF($G88&gt;=X$8,TREND(Y$7:Y$8,X$7:X$8,$G88),IF($G88&gt;=X$9,TREND(Y$8:Y$9,X$8:X$9,$G88),IF($G88&gt;=X$10,TREND(Y$9:Y$10,X$9:X$10,$G88),IF($G88&gt;=X$11,TREND(Y$10:Y$11,X$10:X$11,$G88),0)))))</f>
        <v>0</v>
      </c>
      <c r="Y88" s="20"/>
      <c r="Z88" s="18"/>
      <c r="AA88" s="18"/>
      <c r="AB88" s="18"/>
      <c r="AC88" s="18"/>
      <c r="AD88" s="18"/>
      <c r="AE88" s="18"/>
      <c r="AF88" s="18"/>
      <c r="AI88" s="21"/>
      <c r="AJ88" s="29">
        <f t="shared" si="30"/>
        <v>46525</v>
      </c>
      <c r="AK88">
        <f t="shared" si="24"/>
        <v>0</v>
      </c>
      <c r="AL88" s="1">
        <f t="shared" si="25"/>
        <v>1</v>
      </c>
      <c r="AM88" s="1">
        <f t="shared" si="26"/>
        <v>0</v>
      </c>
      <c r="AN88" s="121">
        <f t="shared" si="27"/>
        <v>0</v>
      </c>
      <c r="AO88" s="120">
        <f t="shared" si="29"/>
        <v>0.85</v>
      </c>
    </row>
    <row r="89" spans="1:41" x14ac:dyDescent="0.35">
      <c r="A89" s="63">
        <f t="shared" si="28"/>
        <v>1</v>
      </c>
      <c r="D89" s="159"/>
      <c r="F89" s="21"/>
      <c r="G89" s="63">
        <v>0.48</v>
      </c>
      <c r="I89" s="63" cm="1">
        <f t="array" ref="I89">IF($G89&gt;=I$7,TREND(J$6:J$7,I$6:I$7,$G89),IF($G89&gt;=I$8,TREND(J$7:J$8,I$7:I$8,$G89),IF($G89&gt;=I$9,TREND(J$8:J$9,I$8:I$9,$G89),IF($G89&gt;=I$10,TREND(J$9:J$10,I$9:I$10,$G89),IF($G89&gt;=I$11,TREND(J$10:J$11,I$10:I$11,$G89),0)))))</f>
        <v>1</v>
      </c>
      <c r="J89" s="20"/>
      <c r="K89" s="3"/>
      <c r="N89" s="63" cm="1">
        <f t="array" ref="N89">IF($G89&gt;=N$7,TREND(O$6:O$7,N$6:N$7,$G89),IF($G89&gt;=N$8,TREND(O$7:O$8,N$7:N$8,$G89),IF($G89&gt;=N$9,TREND(O$8:O$9,N$8:N$9,$G89),IF($G89&gt;=N$10,TREND(O$9:O$10,N$9:N$10,$G89),IF($G89&gt;=N$11,TREND(O$10:O$11,N$10:N$11,$G89),0)))))</f>
        <v>1</v>
      </c>
      <c r="S89" s="63" cm="1">
        <f t="array" ref="S89">IF($G89&gt;=S$7,TREND(T$6:T$7,S$6:S$7,$G89),IF($G89&gt;=S$8,TREND(T$7:T$8,S$7:S$8,$G89),IF($G89&gt;=S$9,TREND(T$8:T$9,S$8:S$9,$G89),IF($G89&gt;=S$10,TREND(T$9:T$10,S$9:S$10,$G89),IF($G89&gt;=S$11,TREND(T$10:T$11,S$10:S$11,$G89),0)))))</f>
        <v>1</v>
      </c>
      <c r="X89" s="63" cm="1">
        <f t="array" ref="X89">IF($G89&gt;=X$7,TREND(Y$6:Y$7,X$6:X$7,$G89),IF($G89&gt;=X$8,TREND(Y$7:Y$8,X$7:X$8,$G89),IF($G89&gt;=X$9,TREND(Y$8:Y$9,X$8:X$9,$G89),IF($G89&gt;=X$10,TREND(Y$9:Y$10,X$9:X$10,$G89),IF($G89&gt;=X$11,TREND(Y$10:Y$11,X$10:X$11,$G89),0)))))</f>
        <v>0</v>
      </c>
      <c r="Y89" s="20"/>
      <c r="Z89" s="18"/>
      <c r="AA89" s="18"/>
      <c r="AB89" s="18"/>
      <c r="AC89" s="18"/>
      <c r="AD89" s="18"/>
      <c r="AE89" s="18"/>
      <c r="AF89" s="18"/>
      <c r="AI89" s="21"/>
      <c r="AJ89" s="29">
        <f t="shared" si="30"/>
        <v>46526</v>
      </c>
      <c r="AK89">
        <f t="shared" si="24"/>
        <v>0</v>
      </c>
      <c r="AL89" s="1">
        <f t="shared" si="25"/>
        <v>1</v>
      </c>
      <c r="AM89" s="1">
        <f t="shared" si="26"/>
        <v>0</v>
      </c>
      <c r="AN89" s="121">
        <f t="shared" si="27"/>
        <v>0</v>
      </c>
      <c r="AO89" s="120">
        <f t="shared" si="29"/>
        <v>0.85</v>
      </c>
    </row>
    <row r="90" spans="1:41" x14ac:dyDescent="0.35">
      <c r="A90" s="63">
        <f t="shared" si="28"/>
        <v>1</v>
      </c>
      <c r="D90" s="159"/>
      <c r="F90" s="21"/>
      <c r="G90" s="63">
        <v>0.49</v>
      </c>
      <c r="I90" s="63" cm="1">
        <f t="array" ref="I90">IF($G90&gt;=I$7,TREND(J$6:J$7,I$6:I$7,$G90),IF($G90&gt;=I$8,TREND(J$7:J$8,I$7:I$8,$G90),IF($G90&gt;=I$9,TREND(J$8:J$9,I$8:I$9,$G90),IF($G90&gt;=I$10,TREND(J$9:J$10,I$9:I$10,$G90),IF($G90&gt;=I$11,TREND(J$10:J$11,I$10:I$11,$G90),0)))))</f>
        <v>1</v>
      </c>
      <c r="J90" s="20"/>
      <c r="K90" s="3"/>
      <c r="N90" s="63" cm="1">
        <f t="array" ref="N90">IF($G90&gt;=N$7,TREND(O$6:O$7,N$6:N$7,$G90),IF($G90&gt;=N$8,TREND(O$7:O$8,N$7:N$8,$G90),IF($G90&gt;=N$9,TREND(O$8:O$9,N$8:N$9,$G90),IF($G90&gt;=N$10,TREND(O$9:O$10,N$9:N$10,$G90),IF($G90&gt;=N$11,TREND(O$10:O$11,N$10:N$11,$G90),0)))))</f>
        <v>1</v>
      </c>
      <c r="S90" s="63" cm="1">
        <f t="array" ref="S90">IF($G90&gt;=S$7,TREND(T$6:T$7,S$6:S$7,$G90),IF($G90&gt;=S$8,TREND(T$7:T$8,S$7:S$8,$G90),IF($G90&gt;=S$9,TREND(T$8:T$9,S$8:S$9,$G90),IF($G90&gt;=S$10,TREND(T$9:T$10,S$9:S$10,$G90),IF($G90&gt;=S$11,TREND(T$10:T$11,S$10:S$11,$G90),0)))))</f>
        <v>1</v>
      </c>
      <c r="X90" s="63" cm="1">
        <f t="array" ref="X90">IF($G90&gt;=X$7,TREND(Y$6:Y$7,X$6:X$7,$G90),IF($G90&gt;=X$8,TREND(Y$7:Y$8,X$7:X$8,$G90),IF($G90&gt;=X$9,TREND(Y$8:Y$9,X$8:X$9,$G90),IF($G90&gt;=X$10,TREND(Y$9:Y$10,X$9:X$10,$G90),IF($G90&gt;=X$11,TREND(Y$10:Y$11,X$10:X$11,$G90),0)))))</f>
        <v>0</v>
      </c>
      <c r="Y90" s="20"/>
      <c r="Z90" s="18"/>
      <c r="AA90" s="18"/>
      <c r="AB90" s="18"/>
      <c r="AC90" s="18"/>
      <c r="AD90" s="18"/>
      <c r="AE90" s="18"/>
      <c r="AF90" s="18"/>
      <c r="AI90" s="21"/>
      <c r="AJ90" s="29">
        <f t="shared" si="30"/>
        <v>46527</v>
      </c>
      <c r="AK90">
        <f t="shared" si="24"/>
        <v>0</v>
      </c>
      <c r="AL90" s="1">
        <f t="shared" si="25"/>
        <v>1</v>
      </c>
      <c r="AM90" s="1">
        <f t="shared" si="26"/>
        <v>0</v>
      </c>
      <c r="AN90" s="121">
        <f t="shared" si="27"/>
        <v>0</v>
      </c>
      <c r="AO90" s="120">
        <f t="shared" si="29"/>
        <v>0.85</v>
      </c>
    </row>
    <row r="91" spans="1:41" x14ac:dyDescent="0.35">
      <c r="A91" s="63">
        <f t="shared" si="28"/>
        <v>1</v>
      </c>
      <c r="D91" s="159"/>
      <c r="F91" s="21"/>
      <c r="G91" s="63">
        <v>0.5</v>
      </c>
      <c r="I91" s="63" cm="1">
        <f t="array" ref="I91">IF($G91&gt;=I$7,TREND(J$6:J$7,I$6:I$7,$G91),IF($G91&gt;=I$8,TREND(J$7:J$8,I$7:I$8,$G91),IF($G91&gt;=I$9,TREND(J$8:J$9,I$8:I$9,$G91),IF($G91&gt;=I$10,TREND(J$9:J$10,I$9:I$10,$G91),IF($G91&gt;=I$11,TREND(J$10:J$11,I$10:I$11,$G91),0)))))</f>
        <v>1</v>
      </c>
      <c r="J91" s="20"/>
      <c r="K91" s="3"/>
      <c r="N91" s="63" cm="1">
        <f t="array" ref="N91">IF($G91&gt;=N$7,TREND(O$6:O$7,N$6:N$7,$G91),IF($G91&gt;=N$8,TREND(O$7:O$8,N$7:N$8,$G91),IF($G91&gt;=N$9,TREND(O$8:O$9,N$8:N$9,$G91),IF($G91&gt;=N$10,TREND(O$9:O$10,N$9:N$10,$G91),IF($G91&gt;=N$11,TREND(O$10:O$11,N$10:N$11,$G91),0)))))</f>
        <v>1</v>
      </c>
      <c r="S91" s="63" cm="1">
        <f t="array" ref="S91">IF($G91&gt;=S$7,TREND(T$6:T$7,S$6:S$7,$G91),IF($G91&gt;=S$8,TREND(T$7:T$8,S$7:S$8,$G91),IF($G91&gt;=S$9,TREND(T$8:T$9,S$8:S$9,$G91),IF($G91&gt;=S$10,TREND(T$9:T$10,S$9:S$10,$G91),IF($G91&gt;=S$11,TREND(T$10:T$11,S$10:S$11,$G91),0)))))</f>
        <v>1</v>
      </c>
      <c r="X91" s="63" cm="1">
        <f t="array" ref="X91">IF($G91&gt;=X$7,TREND(Y$6:Y$7,X$6:X$7,$G91),IF($G91&gt;=X$8,TREND(Y$7:Y$8,X$7:X$8,$G91),IF($G91&gt;=X$9,TREND(Y$8:Y$9,X$8:X$9,$G91),IF($G91&gt;=X$10,TREND(Y$9:Y$10,X$9:X$10,$G91),IF($G91&gt;=X$11,TREND(Y$10:Y$11,X$10:X$11,$G91),0)))))</f>
        <v>0</v>
      </c>
      <c r="Y91" s="20"/>
      <c r="Z91" s="18"/>
      <c r="AA91" s="18"/>
      <c r="AB91" s="18"/>
      <c r="AC91" s="18"/>
      <c r="AD91" s="18"/>
      <c r="AE91" s="18"/>
      <c r="AF91" s="18"/>
      <c r="AI91" s="21"/>
      <c r="AJ91" s="29">
        <f t="shared" si="30"/>
        <v>46528</v>
      </c>
      <c r="AK91">
        <f t="shared" si="24"/>
        <v>0</v>
      </c>
      <c r="AL91" s="1">
        <f t="shared" si="25"/>
        <v>1</v>
      </c>
      <c r="AM91" s="1">
        <f t="shared" si="26"/>
        <v>0</v>
      </c>
      <c r="AN91" s="121">
        <f t="shared" si="27"/>
        <v>0</v>
      </c>
      <c r="AO91" s="120">
        <f t="shared" si="29"/>
        <v>0.85</v>
      </c>
    </row>
    <row r="92" spans="1:41" x14ac:dyDescent="0.35">
      <c r="A92" s="63">
        <f t="shared" si="28"/>
        <v>1</v>
      </c>
      <c r="D92" s="159"/>
      <c r="F92" s="21"/>
      <c r="G92" s="63">
        <v>0.51</v>
      </c>
      <c r="I92" s="63" cm="1">
        <f t="array" ref="I92">IF($G92&gt;=I$7,TREND(J$6:J$7,I$6:I$7,$G92),IF($G92&gt;=I$8,TREND(J$7:J$8,I$7:I$8,$G92),IF($G92&gt;=I$9,TREND(J$8:J$9,I$8:I$9,$G92),IF($G92&gt;=I$10,TREND(J$9:J$10,I$9:I$10,$G92),IF($G92&gt;=I$11,TREND(J$10:J$11,I$10:I$11,$G92),0)))))</f>
        <v>1</v>
      </c>
      <c r="J92" s="20"/>
      <c r="K92" s="3"/>
      <c r="N92" s="63" cm="1">
        <f t="array" ref="N92">IF($G92&gt;=N$7,TREND(O$6:O$7,N$6:N$7,$G92),IF($G92&gt;=N$8,TREND(O$7:O$8,N$7:N$8,$G92),IF($G92&gt;=N$9,TREND(O$8:O$9,N$8:N$9,$G92),IF($G92&gt;=N$10,TREND(O$9:O$10,N$9:N$10,$G92),IF($G92&gt;=N$11,TREND(O$10:O$11,N$10:N$11,$G92),0)))))</f>
        <v>1</v>
      </c>
      <c r="S92" s="63" cm="1">
        <f t="array" ref="S92">IF($G92&gt;=S$7,TREND(T$6:T$7,S$6:S$7,$G92),IF($G92&gt;=S$8,TREND(T$7:T$8,S$7:S$8,$G92),IF($G92&gt;=S$9,TREND(T$8:T$9,S$8:S$9,$G92),IF($G92&gt;=S$10,TREND(T$9:T$10,S$9:S$10,$G92),IF($G92&gt;=S$11,TREND(T$10:T$11,S$10:S$11,$G92),0)))))</f>
        <v>1</v>
      </c>
      <c r="X92" s="63" cm="1">
        <f t="array" ref="X92">IF($G92&gt;=X$7,TREND(Y$6:Y$7,X$6:X$7,$G92),IF($G92&gt;=X$8,TREND(Y$7:Y$8,X$7:X$8,$G92),IF($G92&gt;=X$9,TREND(Y$8:Y$9,X$8:X$9,$G92),IF($G92&gt;=X$10,TREND(Y$9:Y$10,X$9:X$10,$G92),IF($G92&gt;=X$11,TREND(Y$10:Y$11,X$10:X$11,$G92),0)))))</f>
        <v>0</v>
      </c>
      <c r="Y92" s="20"/>
      <c r="Z92" s="18"/>
      <c r="AA92" s="18"/>
      <c r="AB92" s="18"/>
      <c r="AC92" s="18"/>
      <c r="AD92" s="18"/>
      <c r="AE92" s="18"/>
      <c r="AF92" s="18"/>
      <c r="AI92" s="21"/>
      <c r="AJ92" s="29">
        <f t="shared" si="30"/>
        <v>46529</v>
      </c>
      <c r="AK92">
        <f t="shared" si="24"/>
        <v>0</v>
      </c>
      <c r="AL92" s="1">
        <f t="shared" si="25"/>
        <v>1</v>
      </c>
      <c r="AM92" s="1">
        <f t="shared" si="26"/>
        <v>0</v>
      </c>
      <c r="AN92" s="121">
        <f t="shared" si="27"/>
        <v>0</v>
      </c>
      <c r="AO92" s="120">
        <f t="shared" si="29"/>
        <v>0.85</v>
      </c>
    </row>
    <row r="93" spans="1:41" x14ac:dyDescent="0.35">
      <c r="A93" s="63">
        <f t="shared" si="28"/>
        <v>1</v>
      </c>
      <c r="D93" s="159"/>
      <c r="F93" s="21"/>
      <c r="G93" s="63">
        <v>0.52</v>
      </c>
      <c r="I93" s="63" cm="1">
        <f t="array" ref="I93">IF($G93&gt;=I$7,TREND(J$6:J$7,I$6:I$7,$G93),IF($G93&gt;=I$8,TREND(J$7:J$8,I$7:I$8,$G93),IF($G93&gt;=I$9,TREND(J$8:J$9,I$8:I$9,$G93),IF($G93&gt;=I$10,TREND(J$9:J$10,I$9:I$10,$G93),IF($G93&gt;=I$11,TREND(J$10:J$11,I$10:I$11,$G93),0)))))</f>
        <v>1</v>
      </c>
      <c r="J93" s="20"/>
      <c r="K93" s="3"/>
      <c r="N93" s="63" cm="1">
        <f t="array" ref="N93">IF($G93&gt;=N$7,TREND(O$6:O$7,N$6:N$7,$G93),IF($G93&gt;=N$8,TREND(O$7:O$8,N$7:N$8,$G93),IF($G93&gt;=N$9,TREND(O$8:O$9,N$8:N$9,$G93),IF($G93&gt;=N$10,TREND(O$9:O$10,N$9:N$10,$G93),IF($G93&gt;=N$11,TREND(O$10:O$11,N$10:N$11,$G93),0)))))</f>
        <v>1</v>
      </c>
      <c r="S93" s="63" cm="1">
        <f t="array" ref="S93">IF($G93&gt;=S$7,TREND(T$6:T$7,S$6:S$7,$G93),IF($G93&gt;=S$8,TREND(T$7:T$8,S$7:S$8,$G93),IF($G93&gt;=S$9,TREND(T$8:T$9,S$8:S$9,$G93),IF($G93&gt;=S$10,TREND(T$9:T$10,S$9:S$10,$G93),IF($G93&gt;=S$11,TREND(T$10:T$11,S$10:S$11,$G93),0)))))</f>
        <v>1</v>
      </c>
      <c r="X93" s="63" cm="1">
        <f t="array" ref="X93">IF($G93&gt;=X$7,TREND(Y$6:Y$7,X$6:X$7,$G93),IF($G93&gt;=X$8,TREND(Y$7:Y$8,X$7:X$8,$G93),IF($G93&gt;=X$9,TREND(Y$8:Y$9,X$8:X$9,$G93),IF($G93&gt;=X$10,TREND(Y$9:Y$10,X$9:X$10,$G93),IF($G93&gt;=X$11,TREND(Y$10:Y$11,X$10:X$11,$G93),0)))))</f>
        <v>0</v>
      </c>
      <c r="Y93" s="20"/>
      <c r="Z93" s="18"/>
      <c r="AA93" s="18"/>
      <c r="AB93" s="18"/>
      <c r="AC93" s="18"/>
      <c r="AD93" s="18"/>
      <c r="AE93" s="18"/>
      <c r="AF93" s="18"/>
      <c r="AI93" s="21"/>
      <c r="AJ93" s="29">
        <f t="shared" si="30"/>
        <v>46530</v>
      </c>
      <c r="AK93">
        <f t="shared" si="24"/>
        <v>0</v>
      </c>
      <c r="AL93" s="1">
        <f t="shared" si="25"/>
        <v>1</v>
      </c>
      <c r="AM93" s="1">
        <f t="shared" si="26"/>
        <v>0</v>
      </c>
      <c r="AN93" s="121">
        <f t="shared" si="27"/>
        <v>0</v>
      </c>
      <c r="AO93" s="120">
        <f t="shared" si="29"/>
        <v>0.85</v>
      </c>
    </row>
    <row r="94" spans="1:41" x14ac:dyDescent="0.35">
      <c r="A94" s="63">
        <f t="shared" si="28"/>
        <v>1</v>
      </c>
      <c r="D94" s="159"/>
      <c r="F94" s="21"/>
      <c r="G94" s="63">
        <v>0.53</v>
      </c>
      <c r="I94" s="63" cm="1">
        <f t="array" ref="I94">IF($G94&gt;=I$7,TREND(J$6:J$7,I$6:I$7,$G94),IF($G94&gt;=I$8,TREND(J$7:J$8,I$7:I$8,$G94),IF($G94&gt;=I$9,TREND(J$8:J$9,I$8:I$9,$G94),IF($G94&gt;=I$10,TREND(J$9:J$10,I$9:I$10,$G94),IF($G94&gt;=I$11,TREND(J$10:J$11,I$10:I$11,$G94),0)))))</f>
        <v>1</v>
      </c>
      <c r="J94" s="20"/>
      <c r="K94" s="3"/>
      <c r="N94" s="63" cm="1">
        <f t="array" ref="N94">IF($G94&gt;=N$7,TREND(O$6:O$7,N$6:N$7,$G94),IF($G94&gt;=N$8,TREND(O$7:O$8,N$7:N$8,$G94),IF($G94&gt;=N$9,TREND(O$8:O$9,N$8:N$9,$G94),IF($G94&gt;=N$10,TREND(O$9:O$10,N$9:N$10,$G94),IF($G94&gt;=N$11,TREND(O$10:O$11,N$10:N$11,$G94),0)))))</f>
        <v>1</v>
      </c>
      <c r="S94" s="63" cm="1">
        <f t="array" ref="S94">IF($G94&gt;=S$7,TREND(T$6:T$7,S$6:S$7,$G94),IF($G94&gt;=S$8,TREND(T$7:T$8,S$7:S$8,$G94),IF($G94&gt;=S$9,TREND(T$8:T$9,S$8:S$9,$G94),IF($G94&gt;=S$10,TREND(T$9:T$10,S$9:S$10,$G94),IF($G94&gt;=S$11,TREND(T$10:T$11,S$10:S$11,$G94),0)))))</f>
        <v>1</v>
      </c>
      <c r="X94" s="63" cm="1">
        <f t="array" ref="X94">IF($G94&gt;=X$7,TREND(Y$6:Y$7,X$6:X$7,$G94),IF($G94&gt;=X$8,TREND(Y$7:Y$8,X$7:X$8,$G94),IF($G94&gt;=X$9,TREND(Y$8:Y$9,X$8:X$9,$G94),IF($G94&gt;=X$10,TREND(Y$9:Y$10,X$9:X$10,$G94),IF($G94&gt;=X$11,TREND(Y$10:Y$11,X$10:X$11,$G94),0)))))</f>
        <v>0</v>
      </c>
      <c r="Y94" s="20"/>
      <c r="Z94" s="18"/>
      <c r="AA94" s="18"/>
      <c r="AB94" s="18"/>
      <c r="AC94" s="18"/>
      <c r="AD94" s="18"/>
      <c r="AE94" s="18"/>
      <c r="AF94" s="18"/>
      <c r="AI94" s="21"/>
      <c r="AJ94" s="29">
        <f t="shared" si="30"/>
        <v>46531</v>
      </c>
      <c r="AK94">
        <f t="shared" si="24"/>
        <v>0</v>
      </c>
      <c r="AL94" s="1">
        <f t="shared" si="25"/>
        <v>1</v>
      </c>
      <c r="AM94" s="1">
        <f t="shared" si="26"/>
        <v>0</v>
      </c>
      <c r="AN94" s="121">
        <f t="shared" si="27"/>
        <v>0</v>
      </c>
      <c r="AO94" s="120">
        <f t="shared" si="29"/>
        <v>0.85</v>
      </c>
    </row>
    <row r="95" spans="1:41" x14ac:dyDescent="0.35">
      <c r="A95" s="63">
        <f t="shared" si="28"/>
        <v>1</v>
      </c>
      <c r="D95" s="159"/>
      <c r="F95" s="21"/>
      <c r="G95" s="63">
        <v>0.54</v>
      </c>
      <c r="I95" s="63" cm="1">
        <f t="array" ref="I95">IF($G95&gt;=I$7,TREND(J$6:J$7,I$6:I$7,$G95),IF($G95&gt;=I$8,TREND(J$7:J$8,I$7:I$8,$G95),IF($G95&gt;=I$9,TREND(J$8:J$9,I$8:I$9,$G95),IF($G95&gt;=I$10,TREND(J$9:J$10,I$9:I$10,$G95),IF($G95&gt;=I$11,TREND(J$10:J$11,I$10:I$11,$G95),0)))))</f>
        <v>1</v>
      </c>
      <c r="J95" s="20"/>
      <c r="K95" s="3"/>
      <c r="N95" s="63" cm="1">
        <f t="array" ref="N95">IF($G95&gt;=N$7,TREND(O$6:O$7,N$6:N$7,$G95),IF($G95&gt;=N$8,TREND(O$7:O$8,N$7:N$8,$G95),IF($G95&gt;=N$9,TREND(O$8:O$9,N$8:N$9,$G95),IF($G95&gt;=N$10,TREND(O$9:O$10,N$9:N$10,$G95),IF($G95&gt;=N$11,TREND(O$10:O$11,N$10:N$11,$G95),0)))))</f>
        <v>1</v>
      </c>
      <c r="S95" s="63" cm="1">
        <f t="array" ref="S95">IF($G95&gt;=S$7,TREND(T$6:T$7,S$6:S$7,$G95),IF($G95&gt;=S$8,TREND(T$7:T$8,S$7:S$8,$G95),IF($G95&gt;=S$9,TREND(T$8:T$9,S$8:S$9,$G95),IF($G95&gt;=S$10,TREND(T$9:T$10,S$9:S$10,$G95),IF($G95&gt;=S$11,TREND(T$10:T$11,S$10:S$11,$G95),0)))))</f>
        <v>1</v>
      </c>
      <c r="X95" s="63" cm="1">
        <f t="array" ref="X95">IF($G95&gt;=X$7,TREND(Y$6:Y$7,X$6:X$7,$G95),IF($G95&gt;=X$8,TREND(Y$7:Y$8,X$7:X$8,$G95),IF($G95&gt;=X$9,TREND(Y$8:Y$9,X$8:X$9,$G95),IF($G95&gt;=X$10,TREND(Y$9:Y$10,X$9:X$10,$G95),IF($G95&gt;=X$11,TREND(Y$10:Y$11,X$10:X$11,$G95),0)))))</f>
        <v>0</v>
      </c>
      <c r="Y95" s="20"/>
      <c r="Z95" s="18"/>
      <c r="AA95" s="18"/>
      <c r="AB95" s="18"/>
      <c r="AC95" s="18"/>
      <c r="AD95" s="18"/>
      <c r="AE95" s="18"/>
      <c r="AF95" s="18"/>
      <c r="AI95" s="21"/>
      <c r="AJ95" s="29">
        <f t="shared" si="30"/>
        <v>46532</v>
      </c>
      <c r="AK95">
        <f t="shared" si="24"/>
        <v>0</v>
      </c>
      <c r="AL95" s="1">
        <f t="shared" si="25"/>
        <v>1</v>
      </c>
      <c r="AM95" s="1">
        <f t="shared" si="26"/>
        <v>0</v>
      </c>
      <c r="AN95" s="121">
        <f t="shared" si="27"/>
        <v>0</v>
      </c>
      <c r="AO95" s="120">
        <f t="shared" si="29"/>
        <v>0.85</v>
      </c>
    </row>
    <row r="96" spans="1:41" x14ac:dyDescent="0.35">
      <c r="A96" s="63">
        <f t="shared" si="28"/>
        <v>1</v>
      </c>
      <c r="D96" s="159"/>
      <c r="F96" s="21"/>
      <c r="G96" s="63">
        <v>0.55000000000000004</v>
      </c>
      <c r="I96" s="63" cm="1">
        <f t="array" ref="I96">IF($G96&gt;=I$7,TREND(J$6:J$7,I$6:I$7,$G96),IF($G96&gt;=I$8,TREND(J$7:J$8,I$7:I$8,$G96),IF($G96&gt;=I$9,TREND(J$8:J$9,I$8:I$9,$G96),IF($G96&gt;=I$10,TREND(J$9:J$10,I$9:I$10,$G96),IF($G96&gt;=I$11,TREND(J$10:J$11,I$10:I$11,$G96),0)))))</f>
        <v>1</v>
      </c>
      <c r="J96" s="20"/>
      <c r="K96" s="3"/>
      <c r="N96" s="63" cm="1">
        <f t="array" ref="N96">IF($G96&gt;=N$7,TREND(O$6:O$7,N$6:N$7,$G96),IF($G96&gt;=N$8,TREND(O$7:O$8,N$7:N$8,$G96),IF($G96&gt;=N$9,TREND(O$8:O$9,N$8:N$9,$G96),IF($G96&gt;=N$10,TREND(O$9:O$10,N$9:N$10,$G96),IF($G96&gt;=N$11,TREND(O$10:O$11,N$10:N$11,$G96),0)))))</f>
        <v>1</v>
      </c>
      <c r="S96" s="63" cm="1">
        <f t="array" ref="S96">IF($G96&gt;=S$7,TREND(T$6:T$7,S$6:S$7,$G96),IF($G96&gt;=S$8,TREND(T$7:T$8,S$7:S$8,$G96),IF($G96&gt;=S$9,TREND(T$8:T$9,S$8:S$9,$G96),IF($G96&gt;=S$10,TREND(T$9:T$10,S$9:S$10,$G96),IF($G96&gt;=S$11,TREND(T$10:T$11,S$10:S$11,$G96),0)))))</f>
        <v>1</v>
      </c>
      <c r="X96" s="63" cm="1">
        <f t="array" ref="X96">IF($G96&gt;=X$7,TREND(Y$6:Y$7,X$6:X$7,$G96),IF($G96&gt;=X$8,TREND(Y$7:Y$8,X$7:X$8,$G96),IF($G96&gt;=X$9,TREND(Y$8:Y$9,X$8:X$9,$G96),IF($G96&gt;=X$10,TREND(Y$9:Y$10,X$9:X$10,$G96),IF($G96&gt;=X$11,TREND(Y$10:Y$11,X$10:X$11,$G96),0)))))</f>
        <v>0</v>
      </c>
      <c r="Y96" s="20"/>
      <c r="Z96" s="18"/>
      <c r="AA96" s="18"/>
      <c r="AB96" s="18"/>
      <c r="AC96" s="18"/>
      <c r="AD96" s="18"/>
      <c r="AE96" s="18"/>
      <c r="AF96" s="18"/>
      <c r="AI96" s="21"/>
      <c r="AJ96" s="29">
        <f t="shared" si="30"/>
        <v>46533</v>
      </c>
      <c r="AK96">
        <f t="shared" si="24"/>
        <v>0</v>
      </c>
      <c r="AL96" s="1">
        <f t="shared" si="25"/>
        <v>1</v>
      </c>
      <c r="AM96" s="1">
        <f t="shared" si="26"/>
        <v>0</v>
      </c>
      <c r="AN96" s="121">
        <f t="shared" si="27"/>
        <v>0</v>
      </c>
      <c r="AO96" s="120">
        <f t="shared" si="29"/>
        <v>0.85</v>
      </c>
    </row>
    <row r="97" spans="1:41" x14ac:dyDescent="0.35">
      <c r="A97" s="63">
        <f t="shared" si="28"/>
        <v>1</v>
      </c>
      <c r="D97" s="159"/>
      <c r="F97" s="21"/>
      <c r="G97" s="63">
        <v>0.56000000000000005</v>
      </c>
      <c r="I97" s="63" cm="1">
        <f t="array" ref="I97">IF($G97&gt;=I$7,TREND(J$6:J$7,I$6:I$7,$G97),IF($G97&gt;=I$8,TREND(J$7:J$8,I$7:I$8,$G97),IF($G97&gt;=I$9,TREND(J$8:J$9,I$8:I$9,$G97),IF($G97&gt;=I$10,TREND(J$9:J$10,I$9:I$10,$G97),IF($G97&gt;=I$11,TREND(J$10:J$11,I$10:I$11,$G97),0)))))</f>
        <v>1</v>
      </c>
      <c r="J97" s="20"/>
      <c r="K97" s="3"/>
      <c r="N97" s="63" cm="1">
        <f t="array" ref="N97">IF($G97&gt;=N$7,TREND(O$6:O$7,N$6:N$7,$G97),IF($G97&gt;=N$8,TREND(O$7:O$8,N$7:N$8,$G97),IF($G97&gt;=N$9,TREND(O$8:O$9,N$8:N$9,$G97),IF($G97&gt;=N$10,TREND(O$9:O$10,N$9:N$10,$G97),IF($G97&gt;=N$11,TREND(O$10:O$11,N$10:N$11,$G97),0)))))</f>
        <v>1</v>
      </c>
      <c r="S97" s="63" cm="1">
        <f t="array" ref="S97">IF($G97&gt;=S$7,TREND(T$6:T$7,S$6:S$7,$G97),IF($G97&gt;=S$8,TREND(T$7:T$8,S$7:S$8,$G97),IF($G97&gt;=S$9,TREND(T$8:T$9,S$8:S$9,$G97),IF($G97&gt;=S$10,TREND(T$9:T$10,S$9:S$10,$G97),IF($G97&gt;=S$11,TREND(T$10:T$11,S$10:S$11,$G97),0)))))</f>
        <v>1</v>
      </c>
      <c r="X97" s="63" cm="1">
        <f t="array" ref="X97">IF($G97&gt;=X$7,TREND(Y$6:Y$7,X$6:X$7,$G97),IF($G97&gt;=X$8,TREND(Y$7:Y$8,X$7:X$8,$G97),IF($G97&gt;=X$9,TREND(Y$8:Y$9,X$8:X$9,$G97),IF($G97&gt;=X$10,TREND(Y$9:Y$10,X$9:X$10,$G97),IF($G97&gt;=X$11,TREND(Y$10:Y$11,X$10:X$11,$G97),0)))))</f>
        <v>0</v>
      </c>
      <c r="Y97" s="20"/>
      <c r="Z97" s="18"/>
      <c r="AA97" s="18"/>
      <c r="AB97" s="18"/>
      <c r="AC97" s="18"/>
      <c r="AD97" s="18"/>
      <c r="AE97" s="18"/>
      <c r="AF97" s="18"/>
      <c r="AI97" s="21"/>
      <c r="AJ97" s="29">
        <f t="shared" si="30"/>
        <v>46534</v>
      </c>
      <c r="AK97">
        <f t="shared" si="24"/>
        <v>0</v>
      </c>
      <c r="AL97" s="1">
        <f t="shared" si="25"/>
        <v>1</v>
      </c>
      <c r="AM97" s="1">
        <f t="shared" si="26"/>
        <v>0</v>
      </c>
      <c r="AN97" s="121">
        <f t="shared" si="27"/>
        <v>0</v>
      </c>
      <c r="AO97" s="120">
        <f t="shared" si="29"/>
        <v>0.85</v>
      </c>
    </row>
    <row r="98" spans="1:41" x14ac:dyDescent="0.35">
      <c r="A98" s="63">
        <f t="shared" si="28"/>
        <v>1</v>
      </c>
      <c r="D98" s="159"/>
      <c r="F98" s="21"/>
      <c r="G98" s="63">
        <v>0.56999999999999995</v>
      </c>
      <c r="I98" s="63" cm="1">
        <f t="array" ref="I98">IF($G98&gt;=I$7,TREND(J$6:J$7,I$6:I$7,$G98),IF($G98&gt;=I$8,TREND(J$7:J$8,I$7:I$8,$G98),IF($G98&gt;=I$9,TREND(J$8:J$9,I$8:I$9,$G98),IF($G98&gt;=I$10,TREND(J$9:J$10,I$9:I$10,$G98),IF($G98&gt;=I$11,TREND(J$10:J$11,I$10:I$11,$G98),0)))))</f>
        <v>1</v>
      </c>
      <c r="J98" s="20"/>
      <c r="K98" s="3"/>
      <c r="N98" s="63" cm="1">
        <f t="array" ref="N98">IF($G98&gt;=N$7,TREND(O$6:O$7,N$6:N$7,$G98),IF($G98&gt;=N$8,TREND(O$7:O$8,N$7:N$8,$G98),IF($G98&gt;=N$9,TREND(O$8:O$9,N$8:N$9,$G98),IF($G98&gt;=N$10,TREND(O$9:O$10,N$9:N$10,$G98),IF($G98&gt;=N$11,TREND(O$10:O$11,N$10:N$11,$G98),0)))))</f>
        <v>1</v>
      </c>
      <c r="S98" s="63" cm="1">
        <f t="array" ref="S98">IF($G98&gt;=S$7,TREND(T$6:T$7,S$6:S$7,$G98),IF($G98&gt;=S$8,TREND(T$7:T$8,S$7:S$8,$G98),IF($G98&gt;=S$9,TREND(T$8:T$9,S$8:S$9,$G98),IF($G98&gt;=S$10,TREND(T$9:T$10,S$9:S$10,$G98),IF($G98&gt;=S$11,TREND(T$10:T$11,S$10:S$11,$G98),0)))))</f>
        <v>1</v>
      </c>
      <c r="X98" s="63" cm="1">
        <f t="array" ref="X98">IF($G98&gt;=X$7,TREND(Y$6:Y$7,X$6:X$7,$G98),IF($G98&gt;=X$8,TREND(Y$7:Y$8,X$7:X$8,$G98),IF($G98&gt;=X$9,TREND(Y$8:Y$9,X$8:X$9,$G98),IF($G98&gt;=X$10,TREND(Y$9:Y$10,X$9:X$10,$G98),IF($G98&gt;=X$11,TREND(Y$10:Y$11,X$10:X$11,$G98),0)))))</f>
        <v>0</v>
      </c>
      <c r="Y98" s="20"/>
      <c r="Z98" s="18"/>
      <c r="AA98" s="18"/>
      <c r="AB98" s="18"/>
      <c r="AC98" s="18"/>
      <c r="AD98" s="18"/>
      <c r="AE98" s="18"/>
      <c r="AF98" s="18"/>
      <c r="AI98" s="21"/>
      <c r="AJ98" s="29">
        <f t="shared" si="30"/>
        <v>46535</v>
      </c>
      <c r="AK98">
        <f t="shared" si="24"/>
        <v>0</v>
      </c>
      <c r="AL98" s="1">
        <f t="shared" si="25"/>
        <v>1</v>
      </c>
      <c r="AM98" s="1">
        <f t="shared" si="26"/>
        <v>0</v>
      </c>
      <c r="AN98" s="121">
        <f t="shared" si="27"/>
        <v>0</v>
      </c>
      <c r="AO98" s="120">
        <f t="shared" si="29"/>
        <v>0.85</v>
      </c>
    </row>
    <row r="99" spans="1:41" x14ac:dyDescent="0.35">
      <c r="A99" s="63">
        <f t="shared" si="28"/>
        <v>1</v>
      </c>
      <c r="D99" s="159"/>
      <c r="F99" s="21"/>
      <c r="G99" s="63">
        <v>0.57999999999999996</v>
      </c>
      <c r="I99" s="63" cm="1">
        <f t="array" ref="I99">IF($G99&gt;=I$7,TREND(J$6:J$7,I$6:I$7,$G99),IF($G99&gt;=I$8,TREND(J$7:J$8,I$7:I$8,$G99),IF($G99&gt;=I$9,TREND(J$8:J$9,I$8:I$9,$G99),IF($G99&gt;=I$10,TREND(J$9:J$10,I$9:I$10,$G99),IF($G99&gt;=I$11,TREND(J$10:J$11,I$10:I$11,$G99),0)))))</f>
        <v>1</v>
      </c>
      <c r="J99" s="20"/>
      <c r="K99" s="3"/>
      <c r="N99" s="63" cm="1">
        <f t="array" ref="N99">IF($G99&gt;=N$7,TREND(O$6:O$7,N$6:N$7,$G99),IF($G99&gt;=N$8,TREND(O$7:O$8,N$7:N$8,$G99),IF($G99&gt;=N$9,TREND(O$8:O$9,N$8:N$9,$G99),IF($G99&gt;=N$10,TREND(O$9:O$10,N$9:N$10,$G99),IF($G99&gt;=N$11,TREND(O$10:O$11,N$10:N$11,$G99),0)))))</f>
        <v>1</v>
      </c>
      <c r="S99" s="63" cm="1">
        <f t="array" ref="S99">IF($G99&gt;=S$7,TREND(T$6:T$7,S$6:S$7,$G99),IF($G99&gt;=S$8,TREND(T$7:T$8,S$7:S$8,$G99),IF($G99&gt;=S$9,TREND(T$8:T$9,S$8:S$9,$G99),IF($G99&gt;=S$10,TREND(T$9:T$10,S$9:S$10,$G99),IF($G99&gt;=S$11,TREND(T$10:T$11,S$10:S$11,$G99),0)))))</f>
        <v>1</v>
      </c>
      <c r="X99" s="63" cm="1">
        <f t="array" ref="X99">IF($G99&gt;=X$7,TREND(Y$6:Y$7,X$6:X$7,$G99),IF($G99&gt;=X$8,TREND(Y$7:Y$8,X$7:X$8,$G99),IF($G99&gt;=X$9,TREND(Y$8:Y$9,X$8:X$9,$G99),IF($G99&gt;=X$10,TREND(Y$9:Y$10,X$9:X$10,$G99),IF($G99&gt;=X$11,TREND(Y$10:Y$11,X$10:X$11,$G99),0)))))</f>
        <v>0</v>
      </c>
      <c r="Y99" s="20"/>
      <c r="Z99" s="18"/>
      <c r="AA99" s="18"/>
      <c r="AB99" s="18"/>
      <c r="AC99" s="18"/>
      <c r="AD99" s="18"/>
      <c r="AE99" s="18"/>
      <c r="AF99" s="18"/>
      <c r="AI99" s="21"/>
      <c r="AJ99" s="29">
        <f t="shared" si="30"/>
        <v>46536</v>
      </c>
      <c r="AK99">
        <f t="shared" si="24"/>
        <v>0</v>
      </c>
      <c r="AL99" s="1">
        <f t="shared" si="25"/>
        <v>1</v>
      </c>
      <c r="AM99" s="1">
        <f t="shared" si="26"/>
        <v>0</v>
      </c>
      <c r="AN99" s="121">
        <f t="shared" si="27"/>
        <v>0</v>
      </c>
      <c r="AO99" s="120">
        <f t="shared" si="29"/>
        <v>0.85</v>
      </c>
    </row>
    <row r="100" spans="1:41" x14ac:dyDescent="0.35">
      <c r="A100" s="63">
        <f t="shared" si="28"/>
        <v>1</v>
      </c>
      <c r="D100" s="159"/>
      <c r="F100" s="21"/>
      <c r="G100" s="63">
        <v>0.59</v>
      </c>
      <c r="I100" s="63" cm="1">
        <f t="array" ref="I100">IF($G100&gt;=I$7,TREND(J$6:J$7,I$6:I$7,$G100),IF($G100&gt;=I$8,TREND(J$7:J$8,I$7:I$8,$G100),IF($G100&gt;=I$9,TREND(J$8:J$9,I$8:I$9,$G100),IF($G100&gt;=I$10,TREND(J$9:J$10,I$9:I$10,$G100),IF($G100&gt;=I$11,TREND(J$10:J$11,I$10:I$11,$G100),0)))))</f>
        <v>1</v>
      </c>
      <c r="J100" s="20"/>
      <c r="K100" s="3"/>
      <c r="N100" s="63" cm="1">
        <f t="array" ref="N100">IF($G100&gt;=N$7,TREND(O$6:O$7,N$6:N$7,$G100),IF($G100&gt;=N$8,TREND(O$7:O$8,N$7:N$8,$G100),IF($G100&gt;=N$9,TREND(O$8:O$9,N$8:N$9,$G100),IF($G100&gt;=N$10,TREND(O$9:O$10,N$9:N$10,$G100),IF($G100&gt;=N$11,TREND(O$10:O$11,N$10:N$11,$G100),0)))))</f>
        <v>1</v>
      </c>
      <c r="S100" s="63" cm="1">
        <f t="array" ref="S100">IF($G100&gt;=S$7,TREND(T$6:T$7,S$6:S$7,$G100),IF($G100&gt;=S$8,TREND(T$7:T$8,S$7:S$8,$G100),IF($G100&gt;=S$9,TREND(T$8:T$9,S$8:S$9,$G100),IF($G100&gt;=S$10,TREND(T$9:T$10,S$9:S$10,$G100),IF($G100&gt;=S$11,TREND(T$10:T$11,S$10:S$11,$G100),0)))))</f>
        <v>1</v>
      </c>
      <c r="X100" s="63" cm="1">
        <f t="array" ref="X100">IF($G100&gt;=X$7,TREND(Y$6:Y$7,X$6:X$7,$G100),IF($G100&gt;=X$8,TREND(Y$7:Y$8,X$7:X$8,$G100),IF($G100&gt;=X$9,TREND(Y$8:Y$9,X$8:X$9,$G100),IF($G100&gt;=X$10,TREND(Y$9:Y$10,X$9:X$10,$G100),IF($G100&gt;=X$11,TREND(Y$10:Y$11,X$10:X$11,$G100),0)))))</f>
        <v>0</v>
      </c>
      <c r="Y100" s="20"/>
      <c r="Z100" s="18"/>
      <c r="AA100" s="18"/>
      <c r="AB100" s="18"/>
      <c r="AC100" s="18"/>
      <c r="AD100" s="18"/>
      <c r="AE100" s="18"/>
      <c r="AF100" s="18"/>
      <c r="AI100" s="21"/>
      <c r="AJ100" s="29">
        <f t="shared" si="30"/>
        <v>46537</v>
      </c>
      <c r="AK100">
        <f t="shared" si="24"/>
        <v>0</v>
      </c>
      <c r="AL100" s="1">
        <f t="shared" si="25"/>
        <v>1</v>
      </c>
      <c r="AM100" s="1">
        <f t="shared" si="26"/>
        <v>0</v>
      </c>
      <c r="AN100" s="121">
        <f t="shared" si="27"/>
        <v>0</v>
      </c>
      <c r="AO100" s="120">
        <f t="shared" si="29"/>
        <v>0.85</v>
      </c>
    </row>
    <row r="101" spans="1:41" x14ac:dyDescent="0.35">
      <c r="A101" s="63">
        <f t="shared" si="28"/>
        <v>1</v>
      </c>
      <c r="D101" s="159"/>
      <c r="F101" s="21"/>
      <c r="G101" s="63">
        <v>0.6</v>
      </c>
      <c r="I101" s="63" cm="1">
        <f t="array" ref="I101">IF($G101&gt;=I$7,TREND(J$6:J$7,I$6:I$7,$G101),IF($G101&gt;=I$8,TREND(J$7:J$8,I$7:I$8,$G101),IF($G101&gt;=I$9,TREND(J$8:J$9,I$8:I$9,$G101),IF($G101&gt;=I$10,TREND(J$9:J$10,I$9:I$10,$G101),IF($G101&gt;=I$11,TREND(J$10:J$11,I$10:I$11,$G101),0)))))</f>
        <v>1</v>
      </c>
      <c r="J101" s="20"/>
      <c r="K101" s="3"/>
      <c r="N101" s="63" cm="1">
        <f t="array" ref="N101">IF($G101&gt;=N$7,TREND(O$6:O$7,N$6:N$7,$G101),IF($G101&gt;=N$8,TREND(O$7:O$8,N$7:N$8,$G101),IF($G101&gt;=N$9,TREND(O$8:O$9,N$8:N$9,$G101),IF($G101&gt;=N$10,TREND(O$9:O$10,N$9:N$10,$G101),IF($G101&gt;=N$11,TREND(O$10:O$11,N$10:N$11,$G101),0)))))</f>
        <v>1</v>
      </c>
      <c r="S101" s="63" cm="1">
        <f t="array" ref="S101">IF($G101&gt;=S$7,TREND(T$6:T$7,S$6:S$7,$G101),IF($G101&gt;=S$8,TREND(T$7:T$8,S$7:S$8,$G101),IF($G101&gt;=S$9,TREND(T$8:T$9,S$8:S$9,$G101),IF($G101&gt;=S$10,TREND(T$9:T$10,S$9:S$10,$G101),IF($G101&gt;=S$11,TREND(T$10:T$11,S$10:S$11,$G101),0)))))</f>
        <v>1</v>
      </c>
      <c r="X101" s="63" cm="1">
        <f t="array" ref="X101">IF($G101&gt;=X$7,TREND(Y$6:Y$7,X$6:X$7,$G101),IF($G101&gt;=X$8,TREND(Y$7:Y$8,X$7:X$8,$G101),IF($G101&gt;=X$9,TREND(Y$8:Y$9,X$8:X$9,$G101),IF($G101&gt;=X$10,TREND(Y$9:Y$10,X$9:X$10,$G101),IF($G101&gt;=X$11,TREND(Y$10:Y$11,X$10:X$11,$G101),0)))))</f>
        <v>0</v>
      </c>
      <c r="Y101" s="20"/>
      <c r="Z101" s="18"/>
      <c r="AA101" s="18"/>
      <c r="AB101" s="18"/>
      <c r="AC101" s="18"/>
      <c r="AD101" s="18"/>
      <c r="AE101" s="18"/>
      <c r="AF101" s="18"/>
      <c r="AI101" s="21"/>
      <c r="AJ101" s="29">
        <f t="shared" si="30"/>
        <v>46538</v>
      </c>
      <c r="AK101">
        <f t="shared" si="24"/>
        <v>0</v>
      </c>
      <c r="AL101" s="1">
        <f t="shared" si="25"/>
        <v>1</v>
      </c>
      <c r="AM101" s="1">
        <f t="shared" si="26"/>
        <v>0</v>
      </c>
      <c r="AN101" s="121">
        <f t="shared" si="27"/>
        <v>0</v>
      </c>
      <c r="AO101" s="120">
        <f t="shared" si="29"/>
        <v>0.85</v>
      </c>
    </row>
    <row r="102" spans="1:41" x14ac:dyDescent="0.35">
      <c r="A102" s="63">
        <f t="shared" si="28"/>
        <v>1</v>
      </c>
      <c r="D102" s="159"/>
      <c r="F102" s="21"/>
      <c r="G102" s="63">
        <v>0.61</v>
      </c>
      <c r="I102" s="63" cm="1">
        <f t="array" ref="I102">IF($G102&gt;=I$7,TREND(J$6:J$7,I$6:I$7,$G102),IF($G102&gt;=I$8,TREND(J$7:J$8,I$7:I$8,$G102),IF($G102&gt;=I$9,TREND(J$8:J$9,I$8:I$9,$G102),IF($G102&gt;=I$10,TREND(J$9:J$10,I$9:I$10,$G102),IF($G102&gt;=I$11,TREND(J$10:J$11,I$10:I$11,$G102),0)))))</f>
        <v>1</v>
      </c>
      <c r="J102" s="20"/>
      <c r="K102" s="3"/>
      <c r="N102" s="63" cm="1">
        <f t="array" ref="N102">IF($G102&gt;=N$7,TREND(O$6:O$7,N$6:N$7,$G102),IF($G102&gt;=N$8,TREND(O$7:O$8,N$7:N$8,$G102),IF($G102&gt;=N$9,TREND(O$8:O$9,N$8:N$9,$G102),IF($G102&gt;=N$10,TREND(O$9:O$10,N$9:N$10,$G102),IF($G102&gt;=N$11,TREND(O$10:O$11,N$10:N$11,$G102),0)))))</f>
        <v>1</v>
      </c>
      <c r="S102" s="63" cm="1">
        <f t="array" ref="S102">IF($G102&gt;=S$7,TREND(T$6:T$7,S$6:S$7,$G102),IF($G102&gt;=S$8,TREND(T$7:T$8,S$7:S$8,$G102),IF($G102&gt;=S$9,TREND(T$8:T$9,S$8:S$9,$G102),IF($G102&gt;=S$10,TREND(T$9:T$10,S$9:S$10,$G102),IF($G102&gt;=S$11,TREND(T$10:T$11,S$10:S$11,$G102),0)))))</f>
        <v>1</v>
      </c>
      <c r="X102" s="63" cm="1">
        <f t="array" ref="X102">IF($G102&gt;=X$7,TREND(Y$6:Y$7,X$6:X$7,$G102),IF($G102&gt;=X$8,TREND(Y$7:Y$8,X$7:X$8,$G102),IF($G102&gt;=X$9,TREND(Y$8:Y$9,X$8:X$9,$G102),IF($G102&gt;=X$10,TREND(Y$9:Y$10,X$9:X$10,$G102),IF($G102&gt;=X$11,TREND(Y$10:Y$11,X$10:X$11,$G102),0)))))</f>
        <v>0</v>
      </c>
      <c r="Y102" s="20"/>
      <c r="Z102" s="18"/>
      <c r="AA102" s="18"/>
      <c r="AB102" s="18"/>
      <c r="AC102" s="18"/>
      <c r="AD102" s="18"/>
      <c r="AE102" s="18"/>
      <c r="AF102" s="18"/>
      <c r="AI102" s="21"/>
      <c r="AJ102" s="29">
        <f t="shared" si="30"/>
        <v>46539</v>
      </c>
      <c r="AK102">
        <f t="shared" si="24"/>
        <v>0</v>
      </c>
      <c r="AL102" s="1">
        <f t="shared" si="25"/>
        <v>1</v>
      </c>
      <c r="AM102" s="1">
        <f t="shared" si="26"/>
        <v>0</v>
      </c>
      <c r="AN102" s="121">
        <f t="shared" si="27"/>
        <v>0</v>
      </c>
      <c r="AO102" s="120">
        <f t="shared" si="29"/>
        <v>0.85</v>
      </c>
    </row>
    <row r="103" spans="1:41" x14ac:dyDescent="0.35">
      <c r="A103" s="63">
        <f t="shared" si="28"/>
        <v>1</v>
      </c>
      <c r="D103" s="159"/>
      <c r="F103" s="21"/>
      <c r="G103" s="63">
        <v>0.62</v>
      </c>
      <c r="I103" s="63" cm="1">
        <f t="array" ref="I103">IF($G103&gt;=I$7,TREND(J$6:J$7,I$6:I$7,$G103),IF($G103&gt;=I$8,TREND(J$7:J$8,I$7:I$8,$G103),IF($G103&gt;=I$9,TREND(J$8:J$9,I$8:I$9,$G103),IF($G103&gt;=I$10,TREND(J$9:J$10,I$9:I$10,$G103),IF($G103&gt;=I$11,TREND(J$10:J$11,I$10:I$11,$G103),0)))))</f>
        <v>1</v>
      </c>
      <c r="J103" s="20"/>
      <c r="K103" s="3"/>
      <c r="N103" s="63" cm="1">
        <f t="array" ref="N103">IF($G103&gt;=N$7,TREND(O$6:O$7,N$6:N$7,$G103),IF($G103&gt;=N$8,TREND(O$7:O$8,N$7:N$8,$G103),IF($G103&gt;=N$9,TREND(O$8:O$9,N$8:N$9,$G103),IF($G103&gt;=N$10,TREND(O$9:O$10,N$9:N$10,$G103),IF($G103&gt;=N$11,TREND(O$10:O$11,N$10:N$11,$G103),0)))))</f>
        <v>1</v>
      </c>
      <c r="S103" s="63" cm="1">
        <f t="array" ref="S103">IF($G103&gt;=S$7,TREND(T$6:T$7,S$6:S$7,$G103),IF($G103&gt;=S$8,TREND(T$7:T$8,S$7:S$8,$G103),IF($G103&gt;=S$9,TREND(T$8:T$9,S$8:S$9,$G103),IF($G103&gt;=S$10,TREND(T$9:T$10,S$9:S$10,$G103),IF($G103&gt;=S$11,TREND(T$10:T$11,S$10:S$11,$G103),0)))))</f>
        <v>1</v>
      </c>
      <c r="X103" s="63" cm="1">
        <f t="array" ref="X103">IF($G103&gt;=X$7,TREND(Y$6:Y$7,X$6:X$7,$G103),IF($G103&gt;=X$8,TREND(Y$7:Y$8,X$7:X$8,$G103),IF($G103&gt;=X$9,TREND(Y$8:Y$9,X$8:X$9,$G103),IF($G103&gt;=X$10,TREND(Y$9:Y$10,X$9:X$10,$G103),IF($G103&gt;=X$11,TREND(Y$10:Y$11,X$10:X$11,$G103),0)))))</f>
        <v>0</v>
      </c>
      <c r="Y103" s="20"/>
      <c r="Z103" s="18"/>
      <c r="AA103" s="18"/>
      <c r="AB103" s="18"/>
      <c r="AC103" s="18"/>
      <c r="AD103" s="18"/>
      <c r="AE103" s="18"/>
      <c r="AF103" s="18"/>
      <c r="AI103" s="21"/>
      <c r="AJ103" s="29">
        <f t="shared" si="30"/>
        <v>46540</v>
      </c>
      <c r="AK103">
        <f t="shared" si="24"/>
        <v>0</v>
      </c>
      <c r="AL103" s="1">
        <f t="shared" si="25"/>
        <v>1</v>
      </c>
      <c r="AM103" s="1">
        <f t="shared" si="26"/>
        <v>0</v>
      </c>
      <c r="AN103" s="121">
        <f t="shared" si="27"/>
        <v>0</v>
      </c>
      <c r="AO103" s="120">
        <f t="shared" si="29"/>
        <v>0.85</v>
      </c>
    </row>
    <row r="104" spans="1:41" x14ac:dyDescent="0.35">
      <c r="A104" s="63">
        <f t="shared" si="28"/>
        <v>1</v>
      </c>
      <c r="D104" s="159"/>
      <c r="F104" s="21"/>
      <c r="G104" s="63">
        <v>0.63</v>
      </c>
      <c r="I104" s="63" cm="1">
        <f t="array" ref="I104">IF($G104&gt;=I$7,TREND(J$6:J$7,I$6:I$7,$G104),IF($G104&gt;=I$8,TREND(J$7:J$8,I$7:I$8,$G104),IF($G104&gt;=I$9,TREND(J$8:J$9,I$8:I$9,$G104),IF($G104&gt;=I$10,TREND(J$9:J$10,I$9:I$10,$G104),IF($G104&gt;=I$11,TREND(J$10:J$11,I$10:I$11,$G104),0)))))</f>
        <v>1</v>
      </c>
      <c r="J104" s="20"/>
      <c r="K104" s="3"/>
      <c r="N104" s="63" cm="1">
        <f t="array" ref="N104">IF($G104&gt;=N$7,TREND(O$6:O$7,N$6:N$7,$G104),IF($G104&gt;=N$8,TREND(O$7:O$8,N$7:N$8,$G104),IF($G104&gt;=N$9,TREND(O$8:O$9,N$8:N$9,$G104),IF($G104&gt;=N$10,TREND(O$9:O$10,N$9:N$10,$G104),IF($G104&gt;=N$11,TREND(O$10:O$11,N$10:N$11,$G104),0)))))</f>
        <v>1</v>
      </c>
      <c r="S104" s="63" cm="1">
        <f t="array" ref="S104">IF($G104&gt;=S$7,TREND(T$6:T$7,S$6:S$7,$G104),IF($G104&gt;=S$8,TREND(T$7:T$8,S$7:S$8,$G104),IF($G104&gt;=S$9,TREND(T$8:T$9,S$8:S$9,$G104),IF($G104&gt;=S$10,TREND(T$9:T$10,S$9:S$10,$G104),IF($G104&gt;=S$11,TREND(T$10:T$11,S$10:S$11,$G104),0)))))</f>
        <v>1</v>
      </c>
      <c r="X104" s="63" cm="1">
        <f t="array" ref="X104">IF($G104&gt;=X$7,TREND(Y$6:Y$7,X$6:X$7,$G104),IF($G104&gt;=X$8,TREND(Y$7:Y$8,X$7:X$8,$G104),IF($G104&gt;=X$9,TREND(Y$8:Y$9,X$8:X$9,$G104),IF($G104&gt;=X$10,TREND(Y$9:Y$10,X$9:X$10,$G104),IF($G104&gt;=X$11,TREND(Y$10:Y$11,X$10:X$11,$G104),0)))))</f>
        <v>0</v>
      </c>
      <c r="Y104" s="20"/>
      <c r="Z104" s="18"/>
      <c r="AA104" s="18"/>
      <c r="AB104" s="18"/>
      <c r="AC104" s="18"/>
      <c r="AD104" s="18"/>
      <c r="AE104" s="18"/>
      <c r="AF104" s="18"/>
      <c r="AI104" s="21"/>
      <c r="AJ104" s="29">
        <f t="shared" si="30"/>
        <v>46541</v>
      </c>
      <c r="AK104">
        <f t="shared" si="24"/>
        <v>0</v>
      </c>
      <c r="AL104" s="1">
        <f t="shared" si="25"/>
        <v>1</v>
      </c>
      <c r="AM104" s="1">
        <f t="shared" si="26"/>
        <v>0</v>
      </c>
      <c r="AN104" s="121">
        <f t="shared" si="27"/>
        <v>0</v>
      </c>
      <c r="AO104" s="120">
        <f t="shared" si="29"/>
        <v>0.85</v>
      </c>
    </row>
    <row r="105" spans="1:41" x14ac:dyDescent="0.35">
      <c r="A105" s="63">
        <f t="shared" si="28"/>
        <v>1</v>
      </c>
      <c r="D105" s="159"/>
      <c r="F105" s="21"/>
      <c r="G105" s="63">
        <v>0.64</v>
      </c>
      <c r="I105" s="63" cm="1">
        <f t="array" ref="I105">IF($G105&gt;=I$7,TREND(J$6:J$7,I$6:I$7,$G105),IF($G105&gt;=I$8,TREND(J$7:J$8,I$7:I$8,$G105),IF($G105&gt;=I$9,TREND(J$8:J$9,I$8:I$9,$G105),IF($G105&gt;=I$10,TREND(J$9:J$10,I$9:I$10,$G105),IF($G105&gt;=I$11,TREND(J$10:J$11,I$10:I$11,$G105),0)))))</f>
        <v>1</v>
      </c>
      <c r="J105" s="20"/>
      <c r="K105" s="3"/>
      <c r="N105" s="63" cm="1">
        <f t="array" ref="N105">IF($G105&gt;=N$7,TREND(O$6:O$7,N$6:N$7,$G105),IF($G105&gt;=N$8,TREND(O$7:O$8,N$7:N$8,$G105),IF($G105&gt;=N$9,TREND(O$8:O$9,N$8:N$9,$G105),IF($G105&gt;=N$10,TREND(O$9:O$10,N$9:N$10,$G105),IF($G105&gt;=N$11,TREND(O$10:O$11,N$10:N$11,$G105),0)))))</f>
        <v>1</v>
      </c>
      <c r="S105" s="63" cm="1">
        <f t="array" ref="S105">IF($G105&gt;=S$7,TREND(T$6:T$7,S$6:S$7,$G105),IF($G105&gt;=S$8,TREND(T$7:T$8,S$7:S$8,$G105),IF($G105&gt;=S$9,TREND(T$8:T$9,S$8:S$9,$G105),IF($G105&gt;=S$10,TREND(T$9:T$10,S$9:S$10,$G105),IF($G105&gt;=S$11,TREND(T$10:T$11,S$10:S$11,$G105),0)))))</f>
        <v>1</v>
      </c>
      <c r="X105" s="63" cm="1">
        <f t="array" ref="X105">IF($G105&gt;=X$7,TREND(Y$6:Y$7,X$6:X$7,$G105),IF($G105&gt;=X$8,TREND(Y$7:Y$8,X$7:X$8,$G105),IF($G105&gt;=X$9,TREND(Y$8:Y$9,X$8:X$9,$G105),IF($G105&gt;=X$10,TREND(Y$9:Y$10,X$9:X$10,$G105),IF($G105&gt;=X$11,TREND(Y$10:Y$11,X$10:X$11,$G105),0)))))</f>
        <v>0</v>
      </c>
      <c r="Y105" s="20"/>
      <c r="Z105" s="18"/>
      <c r="AA105" s="18"/>
      <c r="AB105" s="18"/>
      <c r="AC105" s="18"/>
      <c r="AD105" s="18"/>
      <c r="AE105" s="18"/>
      <c r="AF105" s="18"/>
      <c r="AI105" s="21"/>
      <c r="AJ105" s="29">
        <f t="shared" si="30"/>
        <v>46542</v>
      </c>
      <c r="AK105">
        <f t="shared" ref="AK105:AK168" si="31">_xlfn.XLOOKUP(AJ105,A$27:A$36,B$27:B$36,0,0)</f>
        <v>0</v>
      </c>
      <c r="AL105" s="1">
        <f t="shared" ref="AL105:AL168" si="32">_xlfn.XLOOKUP(AJ105,A$15:A$24,B$15:B$24,1,0)</f>
        <v>1</v>
      </c>
      <c r="AM105" s="1">
        <f t="shared" ref="AM105:AM168" si="33">_xlfn.XLOOKUP(AJ105,A$27:A$36,B$27:B$36,0,-1)</f>
        <v>0</v>
      </c>
      <c r="AN105" s="121">
        <f t="shared" ref="AN105:AN168" si="34">AK105</f>
        <v>0</v>
      </c>
      <c r="AO105" s="120">
        <f t="shared" si="29"/>
        <v>0.85</v>
      </c>
    </row>
    <row r="106" spans="1:41" x14ac:dyDescent="0.35">
      <c r="A106" s="63">
        <f t="shared" ref="A106:A141" si="35">(IFERROR((I106*$H$3/$I$4),0)+IFERROR((N106*$M$3/$N$4),0)+IFERROR((S106*$R$3/$S$4),0)+IFERROR((X106*$W$3/$X$4),0))/($D$5/1000)</f>
        <v>1</v>
      </c>
      <c r="D106" s="159"/>
      <c r="F106" s="21"/>
      <c r="G106" s="63">
        <v>0.65</v>
      </c>
      <c r="I106" s="63" cm="1">
        <f t="array" ref="I106">IF($G106&gt;=I$7,TREND(J$6:J$7,I$6:I$7,$G106),IF($G106&gt;=I$8,TREND(J$7:J$8,I$7:I$8,$G106),IF($G106&gt;=I$9,TREND(J$8:J$9,I$8:I$9,$G106),IF($G106&gt;=I$10,TREND(J$9:J$10,I$9:I$10,$G106),IF($G106&gt;=I$11,TREND(J$10:J$11,I$10:I$11,$G106),0)))))</f>
        <v>1</v>
      </c>
      <c r="J106" s="20"/>
      <c r="K106" s="3"/>
      <c r="N106" s="63" cm="1">
        <f t="array" ref="N106">IF($G106&gt;=N$7,TREND(O$6:O$7,N$6:N$7,$G106),IF($G106&gt;=N$8,TREND(O$7:O$8,N$7:N$8,$G106),IF($G106&gt;=N$9,TREND(O$8:O$9,N$8:N$9,$G106),IF($G106&gt;=N$10,TREND(O$9:O$10,N$9:N$10,$G106),IF($G106&gt;=N$11,TREND(O$10:O$11,N$10:N$11,$G106),0)))))</f>
        <v>1</v>
      </c>
      <c r="S106" s="63" cm="1">
        <f t="array" ref="S106">IF($G106&gt;=S$7,TREND(T$6:T$7,S$6:S$7,$G106),IF($G106&gt;=S$8,TREND(T$7:T$8,S$7:S$8,$G106),IF($G106&gt;=S$9,TREND(T$8:T$9,S$8:S$9,$G106),IF($G106&gt;=S$10,TREND(T$9:T$10,S$9:S$10,$G106),IF($G106&gt;=S$11,TREND(T$10:T$11,S$10:S$11,$G106),0)))))</f>
        <v>1</v>
      </c>
      <c r="X106" s="63" cm="1">
        <f t="array" ref="X106">IF($G106&gt;=X$7,TREND(Y$6:Y$7,X$6:X$7,$G106),IF($G106&gt;=X$8,TREND(Y$7:Y$8,X$7:X$8,$G106),IF($G106&gt;=X$9,TREND(Y$8:Y$9,X$8:X$9,$G106),IF($G106&gt;=X$10,TREND(Y$9:Y$10,X$9:X$10,$G106),IF($G106&gt;=X$11,TREND(Y$10:Y$11,X$10:X$11,$G106),0)))))</f>
        <v>0</v>
      </c>
      <c r="Y106" s="20"/>
      <c r="Z106" s="18"/>
      <c r="AA106" s="18"/>
      <c r="AB106" s="18"/>
      <c r="AC106" s="18"/>
      <c r="AD106" s="18"/>
      <c r="AE106" s="18"/>
      <c r="AF106" s="18"/>
      <c r="AI106" s="21"/>
      <c r="AJ106" s="29">
        <f t="shared" si="30"/>
        <v>46543</v>
      </c>
      <c r="AK106">
        <f t="shared" si="31"/>
        <v>0</v>
      </c>
      <c r="AL106" s="1">
        <f t="shared" si="32"/>
        <v>1</v>
      </c>
      <c r="AM106" s="1">
        <f t="shared" si="33"/>
        <v>0</v>
      </c>
      <c r="AN106" s="121">
        <f t="shared" si="34"/>
        <v>0</v>
      </c>
      <c r="AO106" s="120">
        <f t="shared" ref="AO106:AO169" si="36">IF(AL106=1,AO107,AL106)</f>
        <v>0.85</v>
      </c>
    </row>
    <row r="107" spans="1:41" x14ac:dyDescent="0.35">
      <c r="A107" s="63">
        <f t="shared" si="35"/>
        <v>1</v>
      </c>
      <c r="D107" s="159"/>
      <c r="F107" s="21"/>
      <c r="G107" s="63">
        <v>0.66</v>
      </c>
      <c r="I107" s="63" cm="1">
        <f t="array" ref="I107">IF($G107&gt;=I$7,TREND(J$6:J$7,I$6:I$7,$G107),IF($G107&gt;=I$8,TREND(J$7:J$8,I$7:I$8,$G107),IF($G107&gt;=I$9,TREND(J$8:J$9,I$8:I$9,$G107),IF($G107&gt;=I$10,TREND(J$9:J$10,I$9:I$10,$G107),IF($G107&gt;=I$11,TREND(J$10:J$11,I$10:I$11,$G107),0)))))</f>
        <v>1</v>
      </c>
      <c r="J107" s="20"/>
      <c r="K107" s="3"/>
      <c r="N107" s="63" cm="1">
        <f t="array" ref="N107">IF($G107&gt;=N$7,TREND(O$6:O$7,N$6:N$7,$G107),IF($G107&gt;=N$8,TREND(O$7:O$8,N$7:N$8,$G107),IF($G107&gt;=N$9,TREND(O$8:O$9,N$8:N$9,$G107),IF($G107&gt;=N$10,TREND(O$9:O$10,N$9:N$10,$G107),IF($G107&gt;=N$11,TREND(O$10:O$11,N$10:N$11,$G107),0)))))</f>
        <v>1</v>
      </c>
      <c r="S107" s="63" cm="1">
        <f t="array" ref="S107">IF($G107&gt;=S$7,TREND(T$6:T$7,S$6:S$7,$G107),IF($G107&gt;=S$8,TREND(T$7:T$8,S$7:S$8,$G107),IF($G107&gt;=S$9,TREND(T$8:T$9,S$8:S$9,$G107),IF($G107&gt;=S$10,TREND(T$9:T$10,S$9:S$10,$G107),IF($G107&gt;=S$11,TREND(T$10:T$11,S$10:S$11,$G107),0)))))</f>
        <v>1</v>
      </c>
      <c r="X107" s="63" cm="1">
        <f t="array" ref="X107">IF($G107&gt;=X$7,TREND(Y$6:Y$7,X$6:X$7,$G107),IF($G107&gt;=X$8,TREND(Y$7:Y$8,X$7:X$8,$G107),IF($G107&gt;=X$9,TREND(Y$8:Y$9,X$8:X$9,$G107),IF($G107&gt;=X$10,TREND(Y$9:Y$10,X$9:X$10,$G107),IF($G107&gt;=X$11,TREND(Y$10:Y$11,X$10:X$11,$G107),0)))))</f>
        <v>0</v>
      </c>
      <c r="Y107" s="20"/>
      <c r="Z107" s="18"/>
      <c r="AA107" s="18"/>
      <c r="AB107" s="18"/>
      <c r="AC107" s="18"/>
      <c r="AD107" s="18"/>
      <c r="AE107" s="18"/>
      <c r="AF107" s="18"/>
      <c r="AI107" s="21"/>
      <c r="AJ107" s="29">
        <f t="shared" ref="AJ107:AJ170" si="37">AJ106+1</f>
        <v>46544</v>
      </c>
      <c r="AK107">
        <f t="shared" si="31"/>
        <v>0</v>
      </c>
      <c r="AL107" s="1">
        <f t="shared" si="32"/>
        <v>1</v>
      </c>
      <c r="AM107" s="1">
        <f t="shared" si="33"/>
        <v>0</v>
      </c>
      <c r="AN107" s="121">
        <f t="shared" si="34"/>
        <v>0</v>
      </c>
      <c r="AO107" s="120">
        <f t="shared" si="36"/>
        <v>0.85</v>
      </c>
    </row>
    <row r="108" spans="1:41" x14ac:dyDescent="0.35">
      <c r="A108" s="63">
        <f t="shared" si="35"/>
        <v>1</v>
      </c>
      <c r="D108" s="159"/>
      <c r="F108" s="21"/>
      <c r="G108" s="63">
        <v>0.67</v>
      </c>
      <c r="I108" s="63" cm="1">
        <f t="array" ref="I108">IF($G108&gt;=I$7,TREND(J$6:J$7,I$6:I$7,$G108),IF($G108&gt;=I$8,TREND(J$7:J$8,I$7:I$8,$G108),IF($G108&gt;=I$9,TREND(J$8:J$9,I$8:I$9,$G108),IF($G108&gt;=I$10,TREND(J$9:J$10,I$9:I$10,$G108),IF($G108&gt;=I$11,TREND(J$10:J$11,I$10:I$11,$G108),0)))))</f>
        <v>1</v>
      </c>
      <c r="J108" s="20"/>
      <c r="K108" s="3"/>
      <c r="N108" s="63" cm="1">
        <f t="array" ref="N108">IF($G108&gt;=N$7,TREND(O$6:O$7,N$6:N$7,$G108),IF($G108&gt;=N$8,TREND(O$7:O$8,N$7:N$8,$G108),IF($G108&gt;=N$9,TREND(O$8:O$9,N$8:N$9,$G108),IF($G108&gt;=N$10,TREND(O$9:O$10,N$9:N$10,$G108),IF($G108&gt;=N$11,TREND(O$10:O$11,N$10:N$11,$G108),0)))))</f>
        <v>1</v>
      </c>
      <c r="S108" s="63" cm="1">
        <f t="array" ref="S108">IF($G108&gt;=S$7,TREND(T$6:T$7,S$6:S$7,$G108),IF($G108&gt;=S$8,TREND(T$7:T$8,S$7:S$8,$G108),IF($G108&gt;=S$9,TREND(T$8:T$9,S$8:S$9,$G108),IF($G108&gt;=S$10,TREND(T$9:T$10,S$9:S$10,$G108),IF($G108&gt;=S$11,TREND(T$10:T$11,S$10:S$11,$G108),0)))))</f>
        <v>1</v>
      </c>
      <c r="X108" s="63" cm="1">
        <f t="array" ref="X108">IF($G108&gt;=X$7,TREND(Y$6:Y$7,X$6:X$7,$G108),IF($G108&gt;=X$8,TREND(Y$7:Y$8,X$7:X$8,$G108),IF($G108&gt;=X$9,TREND(Y$8:Y$9,X$8:X$9,$G108),IF($G108&gt;=X$10,TREND(Y$9:Y$10,X$9:X$10,$G108),IF($G108&gt;=X$11,TREND(Y$10:Y$11,X$10:X$11,$G108),0)))))</f>
        <v>0</v>
      </c>
      <c r="Y108" s="20"/>
      <c r="Z108" s="18"/>
      <c r="AA108" s="18"/>
      <c r="AB108" s="18"/>
      <c r="AC108" s="18"/>
      <c r="AD108" s="18"/>
      <c r="AE108" s="18"/>
      <c r="AF108" s="18"/>
      <c r="AI108" s="21"/>
      <c r="AJ108" s="29">
        <f t="shared" si="37"/>
        <v>46545</v>
      </c>
      <c r="AK108">
        <f t="shared" si="31"/>
        <v>0</v>
      </c>
      <c r="AL108" s="1">
        <f t="shared" si="32"/>
        <v>1</v>
      </c>
      <c r="AM108" s="1">
        <f t="shared" si="33"/>
        <v>0</v>
      </c>
      <c r="AN108" s="121">
        <f t="shared" si="34"/>
        <v>0</v>
      </c>
      <c r="AO108" s="120">
        <f t="shared" si="36"/>
        <v>0.85</v>
      </c>
    </row>
    <row r="109" spans="1:41" x14ac:dyDescent="0.35">
      <c r="A109" s="63">
        <f t="shared" si="35"/>
        <v>1</v>
      </c>
      <c r="D109" s="159"/>
      <c r="F109" s="21"/>
      <c r="G109" s="63">
        <v>0.68</v>
      </c>
      <c r="I109" s="63" cm="1">
        <f t="array" ref="I109">IF($G109&gt;=I$7,TREND(J$6:J$7,I$6:I$7,$G109),IF($G109&gt;=I$8,TREND(J$7:J$8,I$7:I$8,$G109),IF($G109&gt;=I$9,TREND(J$8:J$9,I$8:I$9,$G109),IF($G109&gt;=I$10,TREND(J$9:J$10,I$9:I$10,$G109),IF($G109&gt;=I$11,TREND(J$10:J$11,I$10:I$11,$G109),0)))))</f>
        <v>1</v>
      </c>
      <c r="J109" s="20"/>
      <c r="K109" s="3"/>
      <c r="N109" s="63" cm="1">
        <f t="array" ref="N109">IF($G109&gt;=N$7,TREND(O$6:O$7,N$6:N$7,$G109),IF($G109&gt;=N$8,TREND(O$7:O$8,N$7:N$8,$G109),IF($G109&gt;=N$9,TREND(O$8:O$9,N$8:N$9,$G109),IF($G109&gt;=N$10,TREND(O$9:O$10,N$9:N$10,$G109),IF($G109&gt;=N$11,TREND(O$10:O$11,N$10:N$11,$G109),0)))))</f>
        <v>1</v>
      </c>
      <c r="S109" s="63" cm="1">
        <f t="array" ref="S109">IF($G109&gt;=S$7,TREND(T$6:T$7,S$6:S$7,$G109),IF($G109&gt;=S$8,TREND(T$7:T$8,S$7:S$8,$G109),IF($G109&gt;=S$9,TREND(T$8:T$9,S$8:S$9,$G109),IF($G109&gt;=S$10,TREND(T$9:T$10,S$9:S$10,$G109),IF($G109&gt;=S$11,TREND(T$10:T$11,S$10:S$11,$G109),0)))))</f>
        <v>1</v>
      </c>
      <c r="X109" s="63" cm="1">
        <f t="array" ref="X109">IF($G109&gt;=X$7,TREND(Y$6:Y$7,X$6:X$7,$G109),IF($G109&gt;=X$8,TREND(Y$7:Y$8,X$7:X$8,$G109),IF($G109&gt;=X$9,TREND(Y$8:Y$9,X$8:X$9,$G109),IF($G109&gt;=X$10,TREND(Y$9:Y$10,X$9:X$10,$G109),IF($G109&gt;=X$11,TREND(Y$10:Y$11,X$10:X$11,$G109),0)))))</f>
        <v>0</v>
      </c>
      <c r="Y109" s="20"/>
      <c r="Z109" s="18"/>
      <c r="AA109" s="18"/>
      <c r="AB109" s="18"/>
      <c r="AC109" s="18"/>
      <c r="AD109" s="18"/>
      <c r="AE109" s="18"/>
      <c r="AF109" s="18"/>
      <c r="AI109" s="21"/>
      <c r="AJ109" s="29">
        <f t="shared" si="37"/>
        <v>46546</v>
      </c>
      <c r="AK109">
        <f t="shared" si="31"/>
        <v>0</v>
      </c>
      <c r="AL109" s="1">
        <f t="shared" si="32"/>
        <v>1</v>
      </c>
      <c r="AM109" s="1">
        <f t="shared" si="33"/>
        <v>0</v>
      </c>
      <c r="AN109" s="121">
        <f t="shared" si="34"/>
        <v>0</v>
      </c>
      <c r="AO109" s="120">
        <f t="shared" si="36"/>
        <v>0.85</v>
      </c>
    </row>
    <row r="110" spans="1:41" x14ac:dyDescent="0.35">
      <c r="A110" s="63">
        <f t="shared" si="35"/>
        <v>1</v>
      </c>
      <c r="D110" s="159"/>
      <c r="F110" s="21"/>
      <c r="G110" s="63">
        <v>0.69</v>
      </c>
      <c r="I110" s="63" cm="1">
        <f t="array" ref="I110">IF($G110&gt;=I$7,TREND(J$6:J$7,I$6:I$7,$G110),IF($G110&gt;=I$8,TREND(J$7:J$8,I$7:I$8,$G110),IF($G110&gt;=I$9,TREND(J$8:J$9,I$8:I$9,$G110),IF($G110&gt;=I$10,TREND(J$9:J$10,I$9:I$10,$G110),IF($G110&gt;=I$11,TREND(J$10:J$11,I$10:I$11,$G110),0)))))</f>
        <v>1</v>
      </c>
      <c r="J110" s="20"/>
      <c r="K110" s="3"/>
      <c r="N110" s="63" cm="1">
        <f t="array" ref="N110">IF($G110&gt;=N$7,TREND(O$6:O$7,N$6:N$7,$G110),IF($G110&gt;=N$8,TREND(O$7:O$8,N$7:N$8,$G110),IF($G110&gt;=N$9,TREND(O$8:O$9,N$8:N$9,$G110),IF($G110&gt;=N$10,TREND(O$9:O$10,N$9:N$10,$G110),IF($G110&gt;=N$11,TREND(O$10:O$11,N$10:N$11,$G110),0)))))</f>
        <v>1</v>
      </c>
      <c r="S110" s="63" cm="1">
        <f t="array" ref="S110">IF($G110&gt;=S$7,TREND(T$6:T$7,S$6:S$7,$G110),IF($G110&gt;=S$8,TREND(T$7:T$8,S$7:S$8,$G110),IF($G110&gt;=S$9,TREND(T$8:T$9,S$8:S$9,$G110),IF($G110&gt;=S$10,TREND(T$9:T$10,S$9:S$10,$G110),IF($G110&gt;=S$11,TREND(T$10:T$11,S$10:S$11,$G110),0)))))</f>
        <v>1</v>
      </c>
      <c r="X110" s="63" cm="1">
        <f t="array" ref="X110">IF($G110&gt;=X$7,TREND(Y$6:Y$7,X$6:X$7,$G110),IF($G110&gt;=X$8,TREND(Y$7:Y$8,X$7:X$8,$G110),IF($G110&gt;=X$9,TREND(Y$8:Y$9,X$8:X$9,$G110),IF($G110&gt;=X$10,TREND(Y$9:Y$10,X$9:X$10,$G110),IF($G110&gt;=X$11,TREND(Y$10:Y$11,X$10:X$11,$G110),0)))))</f>
        <v>0</v>
      </c>
      <c r="Y110" s="20"/>
      <c r="Z110" s="18"/>
      <c r="AA110" s="18"/>
      <c r="AB110" s="18"/>
      <c r="AC110" s="18"/>
      <c r="AD110" s="18"/>
      <c r="AE110" s="18"/>
      <c r="AF110" s="18"/>
      <c r="AI110" s="21"/>
      <c r="AJ110" s="29">
        <f t="shared" si="37"/>
        <v>46547</v>
      </c>
      <c r="AK110">
        <f t="shared" si="31"/>
        <v>0</v>
      </c>
      <c r="AL110" s="1">
        <f t="shared" si="32"/>
        <v>1</v>
      </c>
      <c r="AM110" s="1">
        <f t="shared" si="33"/>
        <v>0</v>
      </c>
      <c r="AN110" s="121">
        <f t="shared" si="34"/>
        <v>0</v>
      </c>
      <c r="AO110" s="120">
        <f t="shared" si="36"/>
        <v>0.85</v>
      </c>
    </row>
    <row r="111" spans="1:41" x14ac:dyDescent="0.35">
      <c r="A111" s="63">
        <f t="shared" si="35"/>
        <v>1</v>
      </c>
      <c r="D111" s="159"/>
      <c r="F111" s="21"/>
      <c r="G111" s="63">
        <v>0.7</v>
      </c>
      <c r="I111" s="63" cm="1">
        <f t="array" ref="I111">IF($G111&gt;=I$7,TREND(J$6:J$7,I$6:I$7,$G111),IF($G111&gt;=I$8,TREND(J$7:J$8,I$7:I$8,$G111),IF($G111&gt;=I$9,TREND(J$8:J$9,I$8:I$9,$G111),IF($G111&gt;=I$10,TREND(J$9:J$10,I$9:I$10,$G111),IF($G111&gt;=I$11,TREND(J$10:J$11,I$10:I$11,$G111),0)))))</f>
        <v>1</v>
      </c>
      <c r="J111" s="20"/>
      <c r="K111" s="3"/>
      <c r="N111" s="63" cm="1">
        <f t="array" ref="N111">IF($G111&gt;=N$7,TREND(O$6:O$7,N$6:N$7,$G111),IF($G111&gt;=N$8,TREND(O$7:O$8,N$7:N$8,$G111),IF($G111&gt;=N$9,TREND(O$8:O$9,N$8:N$9,$G111),IF($G111&gt;=N$10,TREND(O$9:O$10,N$9:N$10,$G111),IF($G111&gt;=N$11,TREND(O$10:O$11,N$10:N$11,$G111),0)))))</f>
        <v>1</v>
      </c>
      <c r="S111" s="63" cm="1">
        <f t="array" ref="S111">IF($G111&gt;=S$7,TREND(T$6:T$7,S$6:S$7,$G111),IF($G111&gt;=S$8,TREND(T$7:T$8,S$7:S$8,$G111),IF($G111&gt;=S$9,TREND(T$8:T$9,S$8:S$9,$G111),IF($G111&gt;=S$10,TREND(T$9:T$10,S$9:S$10,$G111),IF($G111&gt;=S$11,TREND(T$10:T$11,S$10:S$11,$G111),0)))))</f>
        <v>1</v>
      </c>
      <c r="X111" s="63" cm="1">
        <f t="array" ref="X111">IF($G111&gt;=X$7,TREND(Y$6:Y$7,X$6:X$7,$G111),IF($G111&gt;=X$8,TREND(Y$7:Y$8,X$7:X$8,$G111),IF($G111&gt;=X$9,TREND(Y$8:Y$9,X$8:X$9,$G111),IF($G111&gt;=X$10,TREND(Y$9:Y$10,X$9:X$10,$G111),IF($G111&gt;=X$11,TREND(Y$10:Y$11,X$10:X$11,$G111),0)))))</f>
        <v>0</v>
      </c>
      <c r="Y111" s="20"/>
      <c r="Z111" s="18"/>
      <c r="AA111" s="18"/>
      <c r="AB111" s="18"/>
      <c r="AC111" s="18"/>
      <c r="AD111" s="18"/>
      <c r="AE111" s="18"/>
      <c r="AF111" s="18"/>
      <c r="AI111" s="21"/>
      <c r="AJ111" s="29">
        <f t="shared" si="37"/>
        <v>46548</v>
      </c>
      <c r="AK111">
        <f t="shared" si="31"/>
        <v>0</v>
      </c>
      <c r="AL111" s="1">
        <f t="shared" si="32"/>
        <v>1</v>
      </c>
      <c r="AM111" s="1">
        <f t="shared" si="33"/>
        <v>0</v>
      </c>
      <c r="AN111" s="121">
        <f t="shared" si="34"/>
        <v>0</v>
      </c>
      <c r="AO111" s="120">
        <f t="shared" si="36"/>
        <v>0.85</v>
      </c>
    </row>
    <row r="112" spans="1:41" x14ac:dyDescent="0.35">
      <c r="A112" s="63">
        <f t="shared" si="35"/>
        <v>1</v>
      </c>
      <c r="D112" s="159"/>
      <c r="F112" s="21"/>
      <c r="G112" s="63">
        <v>0.71</v>
      </c>
      <c r="I112" s="63" cm="1">
        <f t="array" ref="I112">IF($G112&gt;=I$7,TREND(J$6:J$7,I$6:I$7,$G112),IF($G112&gt;=I$8,TREND(J$7:J$8,I$7:I$8,$G112),IF($G112&gt;=I$9,TREND(J$8:J$9,I$8:I$9,$G112),IF($G112&gt;=I$10,TREND(J$9:J$10,I$9:I$10,$G112),IF($G112&gt;=I$11,TREND(J$10:J$11,I$10:I$11,$G112),0)))))</f>
        <v>1</v>
      </c>
      <c r="J112" s="20"/>
      <c r="K112" s="3"/>
      <c r="N112" s="63" cm="1">
        <f t="array" ref="N112">IF($G112&gt;=N$7,TREND(O$6:O$7,N$6:N$7,$G112),IF($G112&gt;=N$8,TREND(O$7:O$8,N$7:N$8,$G112),IF($G112&gt;=N$9,TREND(O$8:O$9,N$8:N$9,$G112),IF($G112&gt;=N$10,TREND(O$9:O$10,N$9:N$10,$G112),IF($G112&gt;=N$11,TREND(O$10:O$11,N$10:N$11,$G112),0)))))</f>
        <v>1</v>
      </c>
      <c r="S112" s="63" cm="1">
        <f t="array" ref="S112">IF($G112&gt;=S$7,TREND(T$6:T$7,S$6:S$7,$G112),IF($G112&gt;=S$8,TREND(T$7:T$8,S$7:S$8,$G112),IF($G112&gt;=S$9,TREND(T$8:T$9,S$8:S$9,$G112),IF($G112&gt;=S$10,TREND(T$9:T$10,S$9:S$10,$G112),IF($G112&gt;=S$11,TREND(T$10:T$11,S$10:S$11,$G112),0)))))</f>
        <v>1</v>
      </c>
      <c r="X112" s="63" cm="1">
        <f t="array" ref="X112">IF($G112&gt;=X$7,TREND(Y$6:Y$7,X$6:X$7,$G112),IF($G112&gt;=X$8,TREND(Y$7:Y$8,X$7:X$8,$G112),IF($G112&gt;=X$9,TREND(Y$8:Y$9,X$8:X$9,$G112),IF($G112&gt;=X$10,TREND(Y$9:Y$10,X$9:X$10,$G112),IF($G112&gt;=X$11,TREND(Y$10:Y$11,X$10:X$11,$G112),0)))))</f>
        <v>0</v>
      </c>
      <c r="Y112" s="20"/>
      <c r="Z112" s="18"/>
      <c r="AA112" s="18"/>
      <c r="AB112" s="18"/>
      <c r="AC112" s="18"/>
      <c r="AD112" s="18"/>
      <c r="AE112" s="18"/>
      <c r="AF112" s="18"/>
      <c r="AI112" s="21"/>
      <c r="AJ112" s="29">
        <f t="shared" si="37"/>
        <v>46549</v>
      </c>
      <c r="AK112">
        <f t="shared" si="31"/>
        <v>0</v>
      </c>
      <c r="AL112" s="1">
        <f t="shared" si="32"/>
        <v>1</v>
      </c>
      <c r="AM112" s="1">
        <f t="shared" si="33"/>
        <v>0</v>
      </c>
      <c r="AN112" s="121">
        <f t="shared" si="34"/>
        <v>0</v>
      </c>
      <c r="AO112" s="120">
        <f t="shared" si="36"/>
        <v>0.85</v>
      </c>
    </row>
    <row r="113" spans="1:41" x14ac:dyDescent="0.35">
      <c r="A113" s="63">
        <f t="shared" si="35"/>
        <v>1</v>
      </c>
      <c r="D113" s="159"/>
      <c r="F113" s="21"/>
      <c r="G113" s="63">
        <v>0.72</v>
      </c>
      <c r="I113" s="63" cm="1">
        <f t="array" ref="I113">IF($G113&gt;=I$7,TREND(J$6:J$7,I$6:I$7,$G113),IF($G113&gt;=I$8,TREND(J$7:J$8,I$7:I$8,$G113),IF($G113&gt;=I$9,TREND(J$8:J$9,I$8:I$9,$G113),IF($G113&gt;=I$10,TREND(J$9:J$10,I$9:I$10,$G113),IF($G113&gt;=I$11,TREND(J$10:J$11,I$10:I$11,$G113),0)))))</f>
        <v>1</v>
      </c>
      <c r="J113" s="20"/>
      <c r="K113" s="3"/>
      <c r="N113" s="63" cm="1">
        <f t="array" ref="N113">IF($G113&gt;=N$7,TREND(O$6:O$7,N$6:N$7,$G113),IF($G113&gt;=N$8,TREND(O$7:O$8,N$7:N$8,$G113),IF($G113&gt;=N$9,TREND(O$8:O$9,N$8:N$9,$G113),IF($G113&gt;=N$10,TREND(O$9:O$10,N$9:N$10,$G113),IF($G113&gt;=N$11,TREND(O$10:O$11,N$10:N$11,$G113),0)))))</f>
        <v>1</v>
      </c>
      <c r="S113" s="63" cm="1">
        <f t="array" ref="S113">IF($G113&gt;=S$7,TREND(T$6:T$7,S$6:S$7,$G113),IF($G113&gt;=S$8,TREND(T$7:T$8,S$7:S$8,$G113),IF($G113&gt;=S$9,TREND(T$8:T$9,S$8:S$9,$G113),IF($G113&gt;=S$10,TREND(T$9:T$10,S$9:S$10,$G113),IF($G113&gt;=S$11,TREND(T$10:T$11,S$10:S$11,$G113),0)))))</f>
        <v>1</v>
      </c>
      <c r="X113" s="63" cm="1">
        <f t="array" ref="X113">IF($G113&gt;=X$7,TREND(Y$6:Y$7,X$6:X$7,$G113),IF($G113&gt;=X$8,TREND(Y$7:Y$8,X$7:X$8,$G113),IF($G113&gt;=X$9,TREND(Y$8:Y$9,X$8:X$9,$G113),IF($G113&gt;=X$10,TREND(Y$9:Y$10,X$9:X$10,$G113),IF($G113&gt;=X$11,TREND(Y$10:Y$11,X$10:X$11,$G113),0)))))</f>
        <v>0</v>
      </c>
      <c r="Y113" s="20"/>
      <c r="Z113" s="18"/>
      <c r="AA113" s="18"/>
      <c r="AB113" s="18"/>
      <c r="AC113" s="18"/>
      <c r="AD113" s="18"/>
      <c r="AE113" s="18"/>
      <c r="AF113" s="18"/>
      <c r="AI113" s="21"/>
      <c r="AJ113" s="29">
        <f t="shared" si="37"/>
        <v>46550</v>
      </c>
      <c r="AK113">
        <f t="shared" si="31"/>
        <v>0</v>
      </c>
      <c r="AL113" s="1">
        <f t="shared" si="32"/>
        <v>1</v>
      </c>
      <c r="AM113" s="1">
        <f t="shared" si="33"/>
        <v>0</v>
      </c>
      <c r="AN113" s="121">
        <f t="shared" si="34"/>
        <v>0</v>
      </c>
      <c r="AO113" s="120">
        <f t="shared" si="36"/>
        <v>0.85</v>
      </c>
    </row>
    <row r="114" spans="1:41" x14ac:dyDescent="0.35">
      <c r="A114" s="63">
        <f t="shared" si="35"/>
        <v>1</v>
      </c>
      <c r="D114" s="159"/>
      <c r="F114" s="21"/>
      <c r="G114" s="63">
        <v>0.73</v>
      </c>
      <c r="I114" s="63" cm="1">
        <f t="array" ref="I114">IF($G114&gt;=I$7,TREND(J$6:J$7,I$6:I$7,$G114),IF($G114&gt;=I$8,TREND(J$7:J$8,I$7:I$8,$G114),IF($G114&gt;=I$9,TREND(J$8:J$9,I$8:I$9,$G114),IF($G114&gt;=I$10,TREND(J$9:J$10,I$9:I$10,$G114),IF($G114&gt;=I$11,TREND(J$10:J$11,I$10:I$11,$G114),0)))))</f>
        <v>1</v>
      </c>
      <c r="J114" s="20"/>
      <c r="K114" s="3"/>
      <c r="N114" s="63" cm="1">
        <f t="array" ref="N114">IF($G114&gt;=N$7,TREND(O$6:O$7,N$6:N$7,$G114),IF($G114&gt;=N$8,TREND(O$7:O$8,N$7:N$8,$G114),IF($G114&gt;=N$9,TREND(O$8:O$9,N$8:N$9,$G114),IF($G114&gt;=N$10,TREND(O$9:O$10,N$9:N$10,$G114),IF($G114&gt;=N$11,TREND(O$10:O$11,N$10:N$11,$G114),0)))))</f>
        <v>1</v>
      </c>
      <c r="S114" s="63" cm="1">
        <f t="array" ref="S114">IF($G114&gt;=S$7,TREND(T$6:T$7,S$6:S$7,$G114),IF($G114&gt;=S$8,TREND(T$7:T$8,S$7:S$8,$G114),IF($G114&gt;=S$9,TREND(T$8:T$9,S$8:S$9,$G114),IF($G114&gt;=S$10,TREND(T$9:T$10,S$9:S$10,$G114),IF($G114&gt;=S$11,TREND(T$10:T$11,S$10:S$11,$G114),0)))))</f>
        <v>1</v>
      </c>
      <c r="X114" s="63" cm="1">
        <f t="array" ref="X114">IF($G114&gt;=X$7,TREND(Y$6:Y$7,X$6:X$7,$G114),IF($G114&gt;=X$8,TREND(Y$7:Y$8,X$7:X$8,$G114),IF($G114&gt;=X$9,TREND(Y$8:Y$9,X$8:X$9,$G114),IF($G114&gt;=X$10,TREND(Y$9:Y$10,X$9:X$10,$G114),IF($G114&gt;=X$11,TREND(Y$10:Y$11,X$10:X$11,$G114),0)))))</f>
        <v>0</v>
      </c>
      <c r="Y114" s="20"/>
      <c r="Z114" s="18"/>
      <c r="AA114" s="18"/>
      <c r="AB114" s="18"/>
      <c r="AC114" s="18"/>
      <c r="AD114" s="18"/>
      <c r="AE114" s="18"/>
      <c r="AF114" s="18"/>
      <c r="AI114" s="21"/>
      <c r="AJ114" s="29">
        <f t="shared" si="37"/>
        <v>46551</v>
      </c>
      <c r="AK114">
        <f t="shared" si="31"/>
        <v>0</v>
      </c>
      <c r="AL114" s="1">
        <f t="shared" si="32"/>
        <v>1</v>
      </c>
      <c r="AM114" s="1">
        <f t="shared" si="33"/>
        <v>0</v>
      </c>
      <c r="AN114" s="121">
        <f t="shared" si="34"/>
        <v>0</v>
      </c>
      <c r="AO114" s="120">
        <f t="shared" si="36"/>
        <v>0.85</v>
      </c>
    </row>
    <row r="115" spans="1:41" x14ac:dyDescent="0.35">
      <c r="A115" s="63">
        <f t="shared" si="35"/>
        <v>1</v>
      </c>
      <c r="D115" s="159"/>
      <c r="F115" s="21"/>
      <c r="G115" s="63">
        <v>0.74</v>
      </c>
      <c r="I115" s="63" cm="1">
        <f t="array" ref="I115">IF($G115&gt;=I$7,TREND(J$6:J$7,I$6:I$7,$G115),IF($G115&gt;=I$8,TREND(J$7:J$8,I$7:I$8,$G115),IF($G115&gt;=I$9,TREND(J$8:J$9,I$8:I$9,$G115),IF($G115&gt;=I$10,TREND(J$9:J$10,I$9:I$10,$G115),IF($G115&gt;=I$11,TREND(J$10:J$11,I$10:I$11,$G115),0)))))</f>
        <v>1</v>
      </c>
      <c r="J115" s="20"/>
      <c r="K115" s="3"/>
      <c r="N115" s="63" cm="1">
        <f t="array" ref="N115">IF($G115&gt;=N$7,TREND(O$6:O$7,N$6:N$7,$G115),IF($G115&gt;=N$8,TREND(O$7:O$8,N$7:N$8,$G115),IF($G115&gt;=N$9,TREND(O$8:O$9,N$8:N$9,$G115),IF($G115&gt;=N$10,TREND(O$9:O$10,N$9:N$10,$G115),IF($G115&gt;=N$11,TREND(O$10:O$11,N$10:N$11,$G115),0)))))</f>
        <v>1</v>
      </c>
      <c r="S115" s="63" cm="1">
        <f t="array" ref="S115">IF($G115&gt;=S$7,TREND(T$6:T$7,S$6:S$7,$G115),IF($G115&gt;=S$8,TREND(T$7:T$8,S$7:S$8,$G115),IF($G115&gt;=S$9,TREND(T$8:T$9,S$8:S$9,$G115),IF($G115&gt;=S$10,TREND(T$9:T$10,S$9:S$10,$G115),IF($G115&gt;=S$11,TREND(T$10:T$11,S$10:S$11,$G115),0)))))</f>
        <v>1</v>
      </c>
      <c r="X115" s="63" cm="1">
        <f t="array" ref="X115">IF($G115&gt;=X$7,TREND(Y$6:Y$7,X$6:X$7,$G115),IF($G115&gt;=X$8,TREND(Y$7:Y$8,X$7:X$8,$G115),IF($G115&gt;=X$9,TREND(Y$8:Y$9,X$8:X$9,$G115),IF($G115&gt;=X$10,TREND(Y$9:Y$10,X$9:X$10,$G115),IF($G115&gt;=X$11,TREND(Y$10:Y$11,X$10:X$11,$G115),0)))))</f>
        <v>0</v>
      </c>
      <c r="Y115" s="20"/>
      <c r="Z115" s="18"/>
      <c r="AA115" s="18"/>
      <c r="AB115" s="18"/>
      <c r="AC115" s="18"/>
      <c r="AD115" s="18"/>
      <c r="AE115" s="18"/>
      <c r="AF115" s="18"/>
      <c r="AI115" s="21"/>
      <c r="AJ115" s="29">
        <f t="shared" si="37"/>
        <v>46552</v>
      </c>
      <c r="AK115">
        <f t="shared" si="31"/>
        <v>0</v>
      </c>
      <c r="AL115" s="1">
        <f t="shared" si="32"/>
        <v>1</v>
      </c>
      <c r="AM115" s="1">
        <f t="shared" si="33"/>
        <v>0</v>
      </c>
      <c r="AN115" s="121">
        <f t="shared" si="34"/>
        <v>0</v>
      </c>
      <c r="AO115" s="120">
        <f t="shared" si="36"/>
        <v>0.85</v>
      </c>
    </row>
    <row r="116" spans="1:41" x14ac:dyDescent="0.35">
      <c r="A116" s="63">
        <f t="shared" si="35"/>
        <v>1</v>
      </c>
      <c r="D116" s="159"/>
      <c r="F116" s="21"/>
      <c r="G116" s="63">
        <v>0.75</v>
      </c>
      <c r="I116" s="63" cm="1">
        <f t="array" ref="I116">IF($G116&gt;=I$7,TREND(J$6:J$7,I$6:I$7,$G116),IF($G116&gt;=I$8,TREND(J$7:J$8,I$7:I$8,$G116),IF($G116&gt;=I$9,TREND(J$8:J$9,I$8:I$9,$G116),IF($G116&gt;=I$10,TREND(J$9:J$10,I$9:I$10,$G116),IF($G116&gt;=I$11,TREND(J$10:J$11,I$10:I$11,$G116),0)))))</f>
        <v>1</v>
      </c>
      <c r="J116" s="20"/>
      <c r="K116" s="3"/>
      <c r="N116" s="63" cm="1">
        <f t="array" ref="N116">IF($G116&gt;=N$7,TREND(O$6:O$7,N$6:N$7,$G116),IF($G116&gt;=N$8,TREND(O$7:O$8,N$7:N$8,$G116),IF($G116&gt;=N$9,TREND(O$8:O$9,N$8:N$9,$G116),IF($G116&gt;=N$10,TREND(O$9:O$10,N$9:N$10,$G116),IF($G116&gt;=N$11,TREND(O$10:O$11,N$10:N$11,$G116),0)))))</f>
        <v>1</v>
      </c>
      <c r="S116" s="63" cm="1">
        <f t="array" ref="S116">IF($G116&gt;=S$7,TREND(T$6:T$7,S$6:S$7,$G116),IF($G116&gt;=S$8,TREND(T$7:T$8,S$7:S$8,$G116),IF($G116&gt;=S$9,TREND(T$8:T$9,S$8:S$9,$G116),IF($G116&gt;=S$10,TREND(T$9:T$10,S$9:S$10,$G116),IF($G116&gt;=S$11,TREND(T$10:T$11,S$10:S$11,$G116),0)))))</f>
        <v>1</v>
      </c>
      <c r="X116" s="63" cm="1">
        <f t="array" ref="X116">IF($G116&gt;=X$7,TREND(Y$6:Y$7,X$6:X$7,$G116),IF($G116&gt;=X$8,TREND(Y$7:Y$8,X$7:X$8,$G116),IF($G116&gt;=X$9,TREND(Y$8:Y$9,X$8:X$9,$G116),IF($G116&gt;=X$10,TREND(Y$9:Y$10,X$9:X$10,$G116),IF($G116&gt;=X$11,TREND(Y$10:Y$11,X$10:X$11,$G116),0)))))</f>
        <v>0</v>
      </c>
      <c r="Y116" s="20"/>
      <c r="Z116" s="18"/>
      <c r="AA116" s="18"/>
      <c r="AB116" s="18"/>
      <c r="AC116" s="18"/>
      <c r="AD116" s="18"/>
      <c r="AE116" s="18"/>
      <c r="AF116" s="18"/>
      <c r="AI116" s="21"/>
      <c r="AJ116" s="29">
        <f t="shared" si="37"/>
        <v>46553</v>
      </c>
      <c r="AK116">
        <f t="shared" si="31"/>
        <v>0</v>
      </c>
      <c r="AL116" s="1">
        <f t="shared" si="32"/>
        <v>1</v>
      </c>
      <c r="AM116" s="1">
        <f t="shared" si="33"/>
        <v>0</v>
      </c>
      <c r="AN116" s="121">
        <f t="shared" si="34"/>
        <v>0</v>
      </c>
      <c r="AO116" s="120">
        <f t="shared" si="36"/>
        <v>0.85</v>
      </c>
    </row>
    <row r="117" spans="1:41" x14ac:dyDescent="0.35">
      <c r="A117" s="63">
        <f t="shared" si="35"/>
        <v>0.98</v>
      </c>
      <c r="D117" s="159"/>
      <c r="F117" s="21"/>
      <c r="G117" s="63">
        <v>0.76</v>
      </c>
      <c r="I117" s="63" cm="1">
        <f t="array" ref="I117">IF($G117&gt;=I$7,TREND(J$6:J$7,I$6:I$7,$G117),IF($G117&gt;=I$8,TREND(J$7:J$8,I$7:I$8,$G117),IF($G117&gt;=I$9,TREND(J$8:J$9,I$8:I$9,$G117),IF($G117&gt;=I$10,TREND(J$9:J$10,I$9:I$10,$G117),IF($G117&gt;=I$11,TREND(J$10:J$11,I$10:I$11,$G117),0)))))</f>
        <v>0.98</v>
      </c>
      <c r="J117" s="20"/>
      <c r="K117" s="3"/>
      <c r="N117" s="63" cm="1">
        <f t="array" ref="N117">IF($G117&gt;=N$7,TREND(O$6:O$7,N$6:N$7,$G117),IF($G117&gt;=N$8,TREND(O$7:O$8,N$7:N$8,$G117),IF($G117&gt;=N$9,TREND(O$8:O$9,N$8:N$9,$G117),IF($G117&gt;=N$10,TREND(O$9:O$10,N$9:N$10,$G117),IF($G117&gt;=N$11,TREND(O$10:O$11,N$10:N$11,$G117),0)))))</f>
        <v>0.98</v>
      </c>
      <c r="S117" s="63" cm="1">
        <f t="array" ref="S117">IF($G117&gt;=S$7,TREND(T$6:T$7,S$6:S$7,$G117),IF($G117&gt;=S$8,TREND(T$7:T$8,S$7:S$8,$G117),IF($G117&gt;=S$9,TREND(T$8:T$9,S$8:S$9,$G117),IF($G117&gt;=S$10,TREND(T$9:T$10,S$9:S$10,$G117),IF($G117&gt;=S$11,TREND(T$10:T$11,S$10:S$11,$G117),0)))))</f>
        <v>0.98</v>
      </c>
      <c r="X117" s="63" cm="1">
        <f t="array" ref="X117">IF($G117&gt;=X$7,TREND(Y$6:Y$7,X$6:X$7,$G117),IF($G117&gt;=X$8,TREND(Y$7:Y$8,X$7:X$8,$G117),IF($G117&gt;=X$9,TREND(Y$8:Y$9,X$8:X$9,$G117),IF($G117&gt;=X$10,TREND(Y$9:Y$10,X$9:X$10,$G117),IF($G117&gt;=X$11,TREND(Y$10:Y$11,X$10:X$11,$G117),0)))))</f>
        <v>0</v>
      </c>
      <c r="Y117" s="20"/>
      <c r="Z117" s="18"/>
      <c r="AA117" s="18"/>
      <c r="AB117" s="18"/>
      <c r="AC117" s="18"/>
      <c r="AD117" s="18"/>
      <c r="AE117" s="18"/>
      <c r="AF117" s="18"/>
      <c r="AI117" s="21"/>
      <c r="AJ117" s="29">
        <f t="shared" si="37"/>
        <v>46554</v>
      </c>
      <c r="AK117">
        <f t="shared" si="31"/>
        <v>0</v>
      </c>
      <c r="AL117" s="1">
        <f t="shared" si="32"/>
        <v>1</v>
      </c>
      <c r="AM117" s="1">
        <f t="shared" si="33"/>
        <v>0</v>
      </c>
      <c r="AN117" s="121">
        <f t="shared" si="34"/>
        <v>0</v>
      </c>
      <c r="AO117" s="120">
        <f t="shared" si="36"/>
        <v>0.85</v>
      </c>
    </row>
    <row r="118" spans="1:41" x14ac:dyDescent="0.35">
      <c r="A118" s="63">
        <f t="shared" si="35"/>
        <v>0.96000000000000008</v>
      </c>
      <c r="D118" s="159"/>
      <c r="F118" s="21"/>
      <c r="G118" s="63">
        <v>0.77</v>
      </c>
      <c r="I118" s="63" cm="1">
        <f t="array" ref="I118">IF($G118&gt;=I$7,TREND(J$6:J$7,I$6:I$7,$G118),IF($G118&gt;=I$8,TREND(J$7:J$8,I$7:I$8,$G118),IF($G118&gt;=I$9,TREND(J$8:J$9,I$8:I$9,$G118),IF($G118&gt;=I$10,TREND(J$9:J$10,I$9:I$10,$G118),IF($G118&gt;=I$11,TREND(J$10:J$11,I$10:I$11,$G118),0)))))</f>
        <v>0.96</v>
      </c>
      <c r="J118" s="20"/>
      <c r="K118" s="3"/>
      <c r="N118" s="63" cm="1">
        <f t="array" ref="N118">IF($G118&gt;=N$7,TREND(O$6:O$7,N$6:N$7,$G118),IF($G118&gt;=N$8,TREND(O$7:O$8,N$7:N$8,$G118),IF($G118&gt;=N$9,TREND(O$8:O$9,N$8:N$9,$G118),IF($G118&gt;=N$10,TREND(O$9:O$10,N$9:N$10,$G118),IF($G118&gt;=N$11,TREND(O$10:O$11,N$10:N$11,$G118),0)))))</f>
        <v>0.96</v>
      </c>
      <c r="S118" s="63" cm="1">
        <f t="array" ref="S118">IF($G118&gt;=S$7,TREND(T$6:T$7,S$6:S$7,$G118),IF($G118&gt;=S$8,TREND(T$7:T$8,S$7:S$8,$G118),IF($G118&gt;=S$9,TREND(T$8:T$9,S$8:S$9,$G118),IF($G118&gt;=S$10,TREND(T$9:T$10,S$9:S$10,$G118),IF($G118&gt;=S$11,TREND(T$10:T$11,S$10:S$11,$G118),0)))))</f>
        <v>0.96</v>
      </c>
      <c r="X118" s="63" cm="1">
        <f t="array" ref="X118">IF($G118&gt;=X$7,TREND(Y$6:Y$7,X$6:X$7,$G118),IF($G118&gt;=X$8,TREND(Y$7:Y$8,X$7:X$8,$G118),IF($G118&gt;=X$9,TREND(Y$8:Y$9,X$8:X$9,$G118),IF($G118&gt;=X$10,TREND(Y$9:Y$10,X$9:X$10,$G118),IF($G118&gt;=X$11,TREND(Y$10:Y$11,X$10:X$11,$G118),0)))))</f>
        <v>0</v>
      </c>
      <c r="Y118" s="20"/>
      <c r="Z118" s="18"/>
      <c r="AA118" s="18"/>
      <c r="AB118" s="18"/>
      <c r="AC118" s="18"/>
      <c r="AD118" s="18"/>
      <c r="AE118" s="18"/>
      <c r="AF118" s="18"/>
      <c r="AI118" s="21"/>
      <c r="AJ118" s="29">
        <f t="shared" si="37"/>
        <v>46555</v>
      </c>
      <c r="AK118">
        <f t="shared" si="31"/>
        <v>0</v>
      </c>
      <c r="AL118" s="1">
        <f t="shared" si="32"/>
        <v>1</v>
      </c>
      <c r="AM118" s="1">
        <f t="shared" si="33"/>
        <v>0</v>
      </c>
      <c r="AN118" s="121">
        <f t="shared" si="34"/>
        <v>0</v>
      </c>
      <c r="AO118" s="120">
        <f t="shared" si="36"/>
        <v>0.85</v>
      </c>
    </row>
    <row r="119" spans="1:41" x14ac:dyDescent="0.35">
      <c r="A119" s="63">
        <f t="shared" si="35"/>
        <v>0.94000000000000006</v>
      </c>
      <c r="D119" s="159"/>
      <c r="F119" s="21"/>
      <c r="G119" s="63">
        <v>0.78</v>
      </c>
      <c r="I119" s="63" cm="1">
        <f t="array" ref="I119">IF($G119&gt;=I$7,TREND(J$6:J$7,I$6:I$7,$G119),IF($G119&gt;=I$8,TREND(J$7:J$8,I$7:I$8,$G119),IF($G119&gt;=I$9,TREND(J$8:J$9,I$8:I$9,$G119),IF($G119&gt;=I$10,TREND(J$9:J$10,I$9:I$10,$G119),IF($G119&gt;=I$11,TREND(J$10:J$11,I$10:I$11,$G119),0)))))</f>
        <v>0.94</v>
      </c>
      <c r="J119" s="20"/>
      <c r="K119" s="3"/>
      <c r="N119" s="63" cm="1">
        <f t="array" ref="N119">IF($G119&gt;=N$7,TREND(O$6:O$7,N$6:N$7,$G119),IF($G119&gt;=N$8,TREND(O$7:O$8,N$7:N$8,$G119),IF($G119&gt;=N$9,TREND(O$8:O$9,N$8:N$9,$G119),IF($G119&gt;=N$10,TREND(O$9:O$10,N$9:N$10,$G119),IF($G119&gt;=N$11,TREND(O$10:O$11,N$10:N$11,$G119),0)))))</f>
        <v>0.94</v>
      </c>
      <c r="S119" s="63" cm="1">
        <f t="array" ref="S119">IF($G119&gt;=S$7,TREND(T$6:T$7,S$6:S$7,$G119),IF($G119&gt;=S$8,TREND(T$7:T$8,S$7:S$8,$G119),IF($G119&gt;=S$9,TREND(T$8:T$9,S$8:S$9,$G119),IF($G119&gt;=S$10,TREND(T$9:T$10,S$9:S$10,$G119),IF($G119&gt;=S$11,TREND(T$10:T$11,S$10:S$11,$G119),0)))))</f>
        <v>0.94</v>
      </c>
      <c r="X119" s="63" cm="1">
        <f t="array" ref="X119">IF($G119&gt;=X$7,TREND(Y$6:Y$7,X$6:X$7,$G119),IF($G119&gt;=X$8,TREND(Y$7:Y$8,X$7:X$8,$G119),IF($G119&gt;=X$9,TREND(Y$8:Y$9,X$8:X$9,$G119),IF($G119&gt;=X$10,TREND(Y$9:Y$10,X$9:X$10,$G119),IF($G119&gt;=X$11,TREND(Y$10:Y$11,X$10:X$11,$G119),0)))))</f>
        <v>0</v>
      </c>
      <c r="Y119" s="20"/>
      <c r="Z119" s="18"/>
      <c r="AA119" s="18"/>
      <c r="AB119" s="18"/>
      <c r="AC119" s="18"/>
      <c r="AD119" s="18"/>
      <c r="AE119" s="18"/>
      <c r="AF119" s="18"/>
      <c r="AI119" s="21"/>
      <c r="AJ119" s="29">
        <f t="shared" si="37"/>
        <v>46556</v>
      </c>
      <c r="AK119">
        <f t="shared" si="31"/>
        <v>0</v>
      </c>
      <c r="AL119" s="1">
        <f t="shared" si="32"/>
        <v>1</v>
      </c>
      <c r="AM119" s="1">
        <f t="shared" si="33"/>
        <v>0</v>
      </c>
      <c r="AN119" s="121">
        <f t="shared" si="34"/>
        <v>0</v>
      </c>
      <c r="AO119" s="120">
        <f t="shared" si="36"/>
        <v>0.85</v>
      </c>
    </row>
    <row r="120" spans="1:41" x14ac:dyDescent="0.35">
      <c r="A120" s="63">
        <f t="shared" si="35"/>
        <v>0.92</v>
      </c>
      <c r="D120" s="159"/>
      <c r="F120" s="21"/>
      <c r="G120" s="63">
        <v>0.79</v>
      </c>
      <c r="I120" s="63" cm="1">
        <f t="array" ref="I120">IF($G120&gt;=I$7,TREND(J$6:J$7,I$6:I$7,$G120),IF($G120&gt;=I$8,TREND(J$7:J$8,I$7:I$8,$G120),IF($G120&gt;=I$9,TREND(J$8:J$9,I$8:I$9,$G120),IF($G120&gt;=I$10,TREND(J$9:J$10,I$9:I$10,$G120),IF($G120&gt;=I$11,TREND(J$10:J$11,I$10:I$11,$G120),0)))))</f>
        <v>0.91999999999999993</v>
      </c>
      <c r="J120" s="20"/>
      <c r="K120" s="3"/>
      <c r="N120" s="63" cm="1">
        <f t="array" ref="N120">IF($G120&gt;=N$7,TREND(O$6:O$7,N$6:N$7,$G120),IF($G120&gt;=N$8,TREND(O$7:O$8,N$7:N$8,$G120),IF($G120&gt;=N$9,TREND(O$8:O$9,N$8:N$9,$G120),IF($G120&gt;=N$10,TREND(O$9:O$10,N$9:N$10,$G120),IF($G120&gt;=N$11,TREND(O$10:O$11,N$10:N$11,$G120),0)))))</f>
        <v>0.91999999999999993</v>
      </c>
      <c r="S120" s="63" cm="1">
        <f t="array" ref="S120">IF($G120&gt;=S$7,TREND(T$6:T$7,S$6:S$7,$G120),IF($G120&gt;=S$8,TREND(T$7:T$8,S$7:S$8,$G120),IF($G120&gt;=S$9,TREND(T$8:T$9,S$8:S$9,$G120),IF($G120&gt;=S$10,TREND(T$9:T$10,S$9:S$10,$G120),IF($G120&gt;=S$11,TREND(T$10:T$11,S$10:S$11,$G120),0)))))</f>
        <v>0.91999999999999993</v>
      </c>
      <c r="X120" s="63" cm="1">
        <f t="array" ref="X120">IF($G120&gt;=X$7,TREND(Y$6:Y$7,X$6:X$7,$G120),IF($G120&gt;=X$8,TREND(Y$7:Y$8,X$7:X$8,$G120),IF($G120&gt;=X$9,TREND(Y$8:Y$9,X$8:X$9,$G120),IF($G120&gt;=X$10,TREND(Y$9:Y$10,X$9:X$10,$G120),IF($G120&gt;=X$11,TREND(Y$10:Y$11,X$10:X$11,$G120),0)))))</f>
        <v>0</v>
      </c>
      <c r="Y120" s="20"/>
      <c r="Z120" s="18"/>
      <c r="AA120" s="18"/>
      <c r="AB120" s="18"/>
      <c r="AC120" s="18"/>
      <c r="AD120" s="18"/>
      <c r="AE120" s="18"/>
      <c r="AF120" s="18"/>
      <c r="AI120" s="21"/>
      <c r="AJ120" s="29">
        <f t="shared" si="37"/>
        <v>46557</v>
      </c>
      <c r="AK120">
        <f t="shared" si="31"/>
        <v>0</v>
      </c>
      <c r="AL120" s="1">
        <f t="shared" si="32"/>
        <v>1</v>
      </c>
      <c r="AM120" s="1">
        <f t="shared" si="33"/>
        <v>0</v>
      </c>
      <c r="AN120" s="121">
        <f t="shared" si="34"/>
        <v>0</v>
      </c>
      <c r="AO120" s="120">
        <f t="shared" si="36"/>
        <v>0.85</v>
      </c>
    </row>
    <row r="121" spans="1:41" x14ac:dyDescent="0.35">
      <c r="A121" s="63">
        <f t="shared" si="35"/>
        <v>0.89999999999999991</v>
      </c>
      <c r="D121" s="159"/>
      <c r="F121" s="21"/>
      <c r="G121" s="63">
        <v>0.8</v>
      </c>
      <c r="I121" s="63" cm="1">
        <f t="array" ref="I121">IF($G121&gt;=I$7,TREND(J$6:J$7,I$6:I$7,$G121),IF($G121&gt;=I$8,TREND(J$7:J$8,I$7:I$8,$G121),IF($G121&gt;=I$9,TREND(J$8:J$9,I$8:I$9,$G121),IF($G121&gt;=I$10,TREND(J$9:J$10,I$9:I$10,$G121),IF($G121&gt;=I$11,TREND(J$10:J$11,I$10:I$11,$G121),0)))))</f>
        <v>0.89999999999999991</v>
      </c>
      <c r="J121" s="20"/>
      <c r="K121" s="3"/>
      <c r="N121" s="63" cm="1">
        <f t="array" ref="N121">IF($G121&gt;=N$7,TREND(O$6:O$7,N$6:N$7,$G121),IF($G121&gt;=N$8,TREND(O$7:O$8,N$7:N$8,$G121),IF($G121&gt;=N$9,TREND(O$8:O$9,N$8:N$9,$G121),IF($G121&gt;=N$10,TREND(O$9:O$10,N$9:N$10,$G121),IF($G121&gt;=N$11,TREND(O$10:O$11,N$10:N$11,$G121),0)))))</f>
        <v>0.89999999999999991</v>
      </c>
      <c r="S121" s="63" cm="1">
        <f t="array" ref="S121">IF($G121&gt;=S$7,TREND(T$6:T$7,S$6:S$7,$G121),IF($G121&gt;=S$8,TREND(T$7:T$8,S$7:S$8,$G121),IF($G121&gt;=S$9,TREND(T$8:T$9,S$8:S$9,$G121),IF($G121&gt;=S$10,TREND(T$9:T$10,S$9:S$10,$G121),IF($G121&gt;=S$11,TREND(T$10:T$11,S$10:S$11,$G121),0)))))</f>
        <v>0.89999999999999991</v>
      </c>
      <c r="X121" s="63" cm="1">
        <f t="array" ref="X121">IF($G121&gt;=X$7,TREND(Y$6:Y$7,X$6:X$7,$G121),IF($G121&gt;=X$8,TREND(Y$7:Y$8,X$7:X$8,$G121),IF($G121&gt;=X$9,TREND(Y$8:Y$9,X$8:X$9,$G121),IF($G121&gt;=X$10,TREND(Y$9:Y$10,X$9:X$10,$G121),IF($G121&gt;=X$11,TREND(Y$10:Y$11,X$10:X$11,$G121),0)))))</f>
        <v>0</v>
      </c>
      <c r="Y121" s="20"/>
      <c r="Z121" s="18"/>
      <c r="AA121" s="18"/>
      <c r="AB121" s="18"/>
      <c r="AC121" s="18"/>
      <c r="AD121" s="18"/>
      <c r="AE121" s="18"/>
      <c r="AF121" s="18"/>
      <c r="AI121" s="21"/>
      <c r="AJ121" s="29">
        <f t="shared" si="37"/>
        <v>46558</v>
      </c>
      <c r="AK121">
        <f t="shared" si="31"/>
        <v>0</v>
      </c>
      <c r="AL121" s="1">
        <f t="shared" si="32"/>
        <v>1</v>
      </c>
      <c r="AM121" s="1">
        <f t="shared" si="33"/>
        <v>0</v>
      </c>
      <c r="AN121" s="121">
        <f t="shared" si="34"/>
        <v>0</v>
      </c>
      <c r="AO121" s="120">
        <f t="shared" si="36"/>
        <v>0.85</v>
      </c>
    </row>
    <row r="122" spans="1:41" x14ac:dyDescent="0.35">
      <c r="A122" s="63">
        <f t="shared" si="35"/>
        <v>0.87999999999999989</v>
      </c>
      <c r="D122" s="159"/>
      <c r="F122" s="21"/>
      <c r="G122" s="63">
        <v>0.81</v>
      </c>
      <c r="I122" s="63" cm="1">
        <f t="array" ref="I122">IF($G122&gt;=I$7,TREND(J$6:J$7,I$6:I$7,$G122),IF($G122&gt;=I$8,TREND(J$7:J$8,I$7:I$8,$G122),IF($G122&gt;=I$9,TREND(J$8:J$9,I$8:I$9,$G122),IF($G122&gt;=I$10,TREND(J$9:J$10,I$9:I$10,$G122),IF($G122&gt;=I$11,TREND(J$10:J$11,I$10:I$11,$G122),0)))))</f>
        <v>0.87999999999999989</v>
      </c>
      <c r="J122" s="20"/>
      <c r="K122" s="3"/>
      <c r="N122" s="63" cm="1">
        <f t="array" ref="N122">IF($G122&gt;=N$7,TREND(O$6:O$7,N$6:N$7,$G122),IF($G122&gt;=N$8,TREND(O$7:O$8,N$7:N$8,$G122),IF($G122&gt;=N$9,TREND(O$8:O$9,N$8:N$9,$G122),IF($G122&gt;=N$10,TREND(O$9:O$10,N$9:N$10,$G122),IF($G122&gt;=N$11,TREND(O$10:O$11,N$10:N$11,$G122),0)))))</f>
        <v>0.87999999999999989</v>
      </c>
      <c r="S122" s="63" cm="1">
        <f t="array" ref="S122">IF($G122&gt;=S$7,TREND(T$6:T$7,S$6:S$7,$G122),IF($G122&gt;=S$8,TREND(T$7:T$8,S$7:S$8,$G122),IF($G122&gt;=S$9,TREND(T$8:T$9,S$8:S$9,$G122),IF($G122&gt;=S$10,TREND(T$9:T$10,S$9:S$10,$G122),IF($G122&gt;=S$11,TREND(T$10:T$11,S$10:S$11,$G122),0)))))</f>
        <v>0.87999999999999989</v>
      </c>
      <c r="X122" s="63" cm="1">
        <f t="array" ref="X122">IF($G122&gt;=X$7,TREND(Y$6:Y$7,X$6:X$7,$G122),IF($G122&gt;=X$8,TREND(Y$7:Y$8,X$7:X$8,$G122),IF($G122&gt;=X$9,TREND(Y$8:Y$9,X$8:X$9,$G122),IF($G122&gt;=X$10,TREND(Y$9:Y$10,X$9:X$10,$G122),IF($G122&gt;=X$11,TREND(Y$10:Y$11,X$10:X$11,$G122),0)))))</f>
        <v>0</v>
      </c>
      <c r="Y122" s="20"/>
      <c r="Z122" s="18"/>
      <c r="AA122" s="18"/>
      <c r="AB122" s="18"/>
      <c r="AC122" s="18"/>
      <c r="AD122" s="18"/>
      <c r="AE122" s="18"/>
      <c r="AF122" s="18"/>
      <c r="AI122" s="21"/>
      <c r="AJ122" s="29">
        <f t="shared" si="37"/>
        <v>46559</v>
      </c>
      <c r="AK122">
        <f t="shared" si="31"/>
        <v>0</v>
      </c>
      <c r="AL122" s="1">
        <f t="shared" si="32"/>
        <v>1</v>
      </c>
      <c r="AM122" s="1">
        <f t="shared" si="33"/>
        <v>0</v>
      </c>
      <c r="AN122" s="121">
        <f t="shared" si="34"/>
        <v>0</v>
      </c>
      <c r="AO122" s="120">
        <f t="shared" si="36"/>
        <v>0.85</v>
      </c>
    </row>
    <row r="123" spans="1:41" x14ac:dyDescent="0.35">
      <c r="A123" s="63">
        <f t="shared" si="35"/>
        <v>0.8600000000000001</v>
      </c>
      <c r="D123" s="159"/>
      <c r="F123" s="21"/>
      <c r="G123" s="63">
        <v>0.82</v>
      </c>
      <c r="I123" s="63" cm="1">
        <f t="array" ref="I123">IF($G123&gt;=I$7,TREND(J$6:J$7,I$6:I$7,$G123),IF($G123&gt;=I$8,TREND(J$7:J$8,I$7:I$8,$G123),IF($G123&gt;=I$9,TREND(J$8:J$9,I$8:I$9,$G123),IF($G123&gt;=I$10,TREND(J$9:J$10,I$9:I$10,$G123),IF($G123&gt;=I$11,TREND(J$10:J$11,I$10:I$11,$G123),0)))))</f>
        <v>0.8600000000000001</v>
      </c>
      <c r="J123" s="20"/>
      <c r="K123" s="3"/>
      <c r="N123" s="63" cm="1">
        <f t="array" ref="N123">IF($G123&gt;=N$7,TREND(O$6:O$7,N$6:N$7,$G123),IF($G123&gt;=N$8,TREND(O$7:O$8,N$7:N$8,$G123),IF($G123&gt;=N$9,TREND(O$8:O$9,N$8:N$9,$G123),IF($G123&gt;=N$10,TREND(O$9:O$10,N$9:N$10,$G123),IF($G123&gt;=N$11,TREND(O$10:O$11,N$10:N$11,$G123),0)))))</f>
        <v>0.8600000000000001</v>
      </c>
      <c r="S123" s="63" cm="1">
        <f t="array" ref="S123">IF($G123&gt;=S$7,TREND(T$6:T$7,S$6:S$7,$G123),IF($G123&gt;=S$8,TREND(T$7:T$8,S$7:S$8,$G123),IF($G123&gt;=S$9,TREND(T$8:T$9,S$8:S$9,$G123),IF($G123&gt;=S$10,TREND(T$9:T$10,S$9:S$10,$G123),IF($G123&gt;=S$11,TREND(T$10:T$11,S$10:S$11,$G123),0)))))</f>
        <v>0.8600000000000001</v>
      </c>
      <c r="X123" s="63" cm="1">
        <f t="array" ref="X123">IF($G123&gt;=X$7,TREND(Y$6:Y$7,X$6:X$7,$G123),IF($G123&gt;=X$8,TREND(Y$7:Y$8,X$7:X$8,$G123),IF($G123&gt;=X$9,TREND(Y$8:Y$9,X$8:X$9,$G123),IF($G123&gt;=X$10,TREND(Y$9:Y$10,X$9:X$10,$G123),IF($G123&gt;=X$11,TREND(Y$10:Y$11,X$10:X$11,$G123),0)))))</f>
        <v>0</v>
      </c>
      <c r="Y123" s="20"/>
      <c r="Z123" s="18"/>
      <c r="AA123" s="18"/>
      <c r="AB123" s="18"/>
      <c r="AC123" s="18"/>
      <c r="AD123" s="18"/>
      <c r="AE123" s="18"/>
      <c r="AF123" s="18"/>
      <c r="AI123" s="21"/>
      <c r="AJ123" s="29">
        <f t="shared" si="37"/>
        <v>46560</v>
      </c>
      <c r="AK123">
        <f t="shared" si="31"/>
        <v>0</v>
      </c>
      <c r="AL123" s="1">
        <f t="shared" si="32"/>
        <v>1</v>
      </c>
      <c r="AM123" s="1">
        <f t="shared" si="33"/>
        <v>0</v>
      </c>
      <c r="AN123" s="121">
        <f t="shared" si="34"/>
        <v>0</v>
      </c>
      <c r="AO123" s="120">
        <f t="shared" si="36"/>
        <v>0.85</v>
      </c>
    </row>
    <row r="124" spans="1:41" x14ac:dyDescent="0.35">
      <c r="A124" s="63">
        <f t="shared" si="35"/>
        <v>0.84000000000000019</v>
      </c>
      <c r="D124" s="159"/>
      <c r="F124" s="21"/>
      <c r="G124" s="63">
        <v>0.83</v>
      </c>
      <c r="I124" s="63" cm="1">
        <f t="array" ref="I124">IF($G124&gt;=I$7,TREND(J$6:J$7,I$6:I$7,$G124),IF($G124&gt;=I$8,TREND(J$7:J$8,I$7:I$8,$G124),IF($G124&gt;=I$9,TREND(J$8:J$9,I$8:I$9,$G124),IF($G124&gt;=I$10,TREND(J$9:J$10,I$9:I$10,$G124),IF($G124&gt;=I$11,TREND(J$10:J$11,I$10:I$11,$G124),0)))))</f>
        <v>0.84000000000000008</v>
      </c>
      <c r="J124" s="20"/>
      <c r="K124" s="3"/>
      <c r="N124" s="63" cm="1">
        <f t="array" ref="N124">IF($G124&gt;=N$7,TREND(O$6:O$7,N$6:N$7,$G124),IF($G124&gt;=N$8,TREND(O$7:O$8,N$7:N$8,$G124),IF($G124&gt;=N$9,TREND(O$8:O$9,N$8:N$9,$G124),IF($G124&gt;=N$10,TREND(O$9:O$10,N$9:N$10,$G124),IF($G124&gt;=N$11,TREND(O$10:O$11,N$10:N$11,$G124),0)))))</f>
        <v>0.84000000000000008</v>
      </c>
      <c r="S124" s="63" cm="1">
        <f t="array" ref="S124">IF($G124&gt;=S$7,TREND(T$6:T$7,S$6:S$7,$G124),IF($G124&gt;=S$8,TREND(T$7:T$8,S$7:S$8,$G124),IF($G124&gt;=S$9,TREND(T$8:T$9,S$8:S$9,$G124),IF($G124&gt;=S$10,TREND(T$9:T$10,S$9:S$10,$G124),IF($G124&gt;=S$11,TREND(T$10:T$11,S$10:S$11,$G124),0)))))</f>
        <v>0.84000000000000008</v>
      </c>
      <c r="X124" s="63" cm="1">
        <f t="array" ref="X124">IF($G124&gt;=X$7,TREND(Y$6:Y$7,X$6:X$7,$G124),IF($G124&gt;=X$8,TREND(Y$7:Y$8,X$7:X$8,$G124),IF($G124&gt;=X$9,TREND(Y$8:Y$9,X$8:X$9,$G124),IF($G124&gt;=X$10,TREND(Y$9:Y$10,X$9:X$10,$G124),IF($G124&gt;=X$11,TREND(Y$10:Y$11,X$10:X$11,$G124),0)))))</f>
        <v>0</v>
      </c>
      <c r="Y124" s="20"/>
      <c r="Z124" s="18"/>
      <c r="AA124" s="18"/>
      <c r="AB124" s="18"/>
      <c r="AC124" s="18"/>
      <c r="AD124" s="18"/>
      <c r="AE124" s="18"/>
      <c r="AF124" s="18"/>
      <c r="AI124" s="21"/>
      <c r="AJ124" s="29">
        <f t="shared" si="37"/>
        <v>46561</v>
      </c>
      <c r="AK124">
        <f t="shared" si="31"/>
        <v>0</v>
      </c>
      <c r="AL124" s="1">
        <f t="shared" si="32"/>
        <v>1</v>
      </c>
      <c r="AM124" s="1">
        <f t="shared" si="33"/>
        <v>0</v>
      </c>
      <c r="AN124" s="121">
        <f t="shared" si="34"/>
        <v>0</v>
      </c>
      <c r="AO124" s="120">
        <f t="shared" si="36"/>
        <v>0.85</v>
      </c>
    </row>
    <row r="125" spans="1:41" x14ac:dyDescent="0.35">
      <c r="A125" s="63">
        <f t="shared" si="35"/>
        <v>0.82000000000000017</v>
      </c>
      <c r="D125" s="159"/>
      <c r="F125" s="21"/>
      <c r="G125" s="63">
        <v>0.84</v>
      </c>
      <c r="I125" s="63" cm="1">
        <f t="array" ref="I125">IF($G125&gt;=I$7,TREND(J$6:J$7,I$6:I$7,$G125),IF($G125&gt;=I$8,TREND(J$7:J$8,I$7:I$8,$G125),IF($G125&gt;=I$9,TREND(J$8:J$9,I$8:I$9,$G125),IF($G125&gt;=I$10,TREND(J$9:J$10,I$9:I$10,$G125),IF($G125&gt;=I$11,TREND(J$10:J$11,I$10:I$11,$G125),0)))))</f>
        <v>0.82000000000000006</v>
      </c>
      <c r="J125" s="20"/>
      <c r="K125" s="3"/>
      <c r="N125" s="63" cm="1">
        <f t="array" ref="N125">IF($G125&gt;=N$7,TREND(O$6:O$7,N$6:N$7,$G125),IF($G125&gt;=N$8,TREND(O$7:O$8,N$7:N$8,$G125),IF($G125&gt;=N$9,TREND(O$8:O$9,N$8:N$9,$G125),IF($G125&gt;=N$10,TREND(O$9:O$10,N$9:N$10,$G125),IF($G125&gt;=N$11,TREND(O$10:O$11,N$10:N$11,$G125),0)))))</f>
        <v>0.82000000000000006</v>
      </c>
      <c r="S125" s="63" cm="1">
        <f t="array" ref="S125">IF($G125&gt;=S$7,TREND(T$6:T$7,S$6:S$7,$G125),IF($G125&gt;=S$8,TREND(T$7:T$8,S$7:S$8,$G125),IF($G125&gt;=S$9,TREND(T$8:T$9,S$8:S$9,$G125),IF($G125&gt;=S$10,TREND(T$9:T$10,S$9:S$10,$G125),IF($G125&gt;=S$11,TREND(T$10:T$11,S$10:S$11,$G125),0)))))</f>
        <v>0.82000000000000006</v>
      </c>
      <c r="X125" s="63" cm="1">
        <f t="array" ref="X125">IF($G125&gt;=X$7,TREND(Y$6:Y$7,X$6:X$7,$G125),IF($G125&gt;=X$8,TREND(Y$7:Y$8,X$7:X$8,$G125),IF($G125&gt;=X$9,TREND(Y$8:Y$9,X$8:X$9,$G125),IF($G125&gt;=X$10,TREND(Y$9:Y$10,X$9:X$10,$G125),IF($G125&gt;=X$11,TREND(Y$10:Y$11,X$10:X$11,$G125),0)))))</f>
        <v>0</v>
      </c>
      <c r="Y125" s="20"/>
      <c r="Z125" s="18"/>
      <c r="AA125" s="18"/>
      <c r="AB125" s="18"/>
      <c r="AC125" s="18"/>
      <c r="AD125" s="18"/>
      <c r="AE125" s="18"/>
      <c r="AF125" s="18"/>
      <c r="AI125" s="21"/>
      <c r="AJ125" s="29">
        <f t="shared" si="37"/>
        <v>46562</v>
      </c>
      <c r="AK125">
        <f t="shared" si="31"/>
        <v>0</v>
      </c>
      <c r="AL125" s="1">
        <f t="shared" si="32"/>
        <v>1</v>
      </c>
      <c r="AM125" s="1">
        <f t="shared" si="33"/>
        <v>0</v>
      </c>
      <c r="AN125" s="121">
        <f t="shared" si="34"/>
        <v>0</v>
      </c>
      <c r="AO125" s="120">
        <f t="shared" si="36"/>
        <v>0.85</v>
      </c>
    </row>
    <row r="126" spans="1:41" x14ac:dyDescent="0.35">
      <c r="A126" s="63">
        <f t="shared" si="35"/>
        <v>0.80000000000000027</v>
      </c>
      <c r="D126" s="159"/>
      <c r="F126" s="21"/>
      <c r="G126" s="63">
        <v>0.85</v>
      </c>
      <c r="I126" s="63" cm="1">
        <f t="array" ref="I126">IF($G126&gt;=I$7,TREND(J$6:J$7,I$6:I$7,$G126),IF($G126&gt;=I$8,TREND(J$7:J$8,I$7:I$8,$G126),IF($G126&gt;=I$9,TREND(J$8:J$9,I$8:I$9,$G126),IF($G126&gt;=I$10,TREND(J$9:J$10,I$9:I$10,$G126),IF($G126&gt;=I$11,TREND(J$10:J$11,I$10:I$11,$G126),0)))))</f>
        <v>0.80000000000000016</v>
      </c>
      <c r="J126" s="20"/>
      <c r="K126" s="3"/>
      <c r="N126" s="63" cm="1">
        <f t="array" ref="N126">IF($G126&gt;=N$7,TREND(O$6:O$7,N$6:N$7,$G126),IF($G126&gt;=N$8,TREND(O$7:O$8,N$7:N$8,$G126),IF($G126&gt;=N$9,TREND(O$8:O$9,N$8:N$9,$G126),IF($G126&gt;=N$10,TREND(O$9:O$10,N$9:N$10,$G126),IF($G126&gt;=N$11,TREND(O$10:O$11,N$10:N$11,$G126),0)))))</f>
        <v>0.80000000000000016</v>
      </c>
      <c r="S126" s="63" cm="1">
        <f t="array" ref="S126">IF($G126&gt;=S$7,TREND(T$6:T$7,S$6:S$7,$G126),IF($G126&gt;=S$8,TREND(T$7:T$8,S$7:S$8,$G126),IF($G126&gt;=S$9,TREND(T$8:T$9,S$8:S$9,$G126),IF($G126&gt;=S$10,TREND(T$9:T$10,S$9:S$10,$G126),IF($G126&gt;=S$11,TREND(T$10:T$11,S$10:S$11,$G126),0)))))</f>
        <v>0.80000000000000016</v>
      </c>
      <c r="X126" s="63" cm="1">
        <f t="array" ref="X126">IF($G126&gt;=X$7,TREND(Y$6:Y$7,X$6:X$7,$G126),IF($G126&gt;=X$8,TREND(Y$7:Y$8,X$7:X$8,$G126),IF($G126&gt;=X$9,TREND(Y$8:Y$9,X$8:X$9,$G126),IF($G126&gt;=X$10,TREND(Y$9:Y$10,X$9:X$10,$G126),IF($G126&gt;=X$11,TREND(Y$10:Y$11,X$10:X$11,$G126),0)))))</f>
        <v>0</v>
      </c>
      <c r="Y126" s="20"/>
      <c r="Z126" s="18"/>
      <c r="AA126" s="18"/>
      <c r="AB126" s="18"/>
      <c r="AC126" s="18"/>
      <c r="AD126" s="18"/>
      <c r="AE126" s="18"/>
      <c r="AF126" s="18"/>
      <c r="AI126" s="21"/>
      <c r="AJ126" s="29">
        <f t="shared" si="37"/>
        <v>46563</v>
      </c>
      <c r="AK126">
        <f t="shared" si="31"/>
        <v>0</v>
      </c>
      <c r="AL126" s="1">
        <f t="shared" si="32"/>
        <v>1</v>
      </c>
      <c r="AM126" s="1">
        <f t="shared" si="33"/>
        <v>0</v>
      </c>
      <c r="AN126" s="121">
        <f t="shared" si="34"/>
        <v>0</v>
      </c>
      <c r="AO126" s="120">
        <f t="shared" si="36"/>
        <v>0.85</v>
      </c>
    </row>
    <row r="127" spans="1:41" x14ac:dyDescent="0.35">
      <c r="A127" s="63">
        <f t="shared" si="35"/>
        <v>0.79333333333333356</v>
      </c>
      <c r="D127" s="159"/>
      <c r="F127" s="21"/>
      <c r="G127" s="63">
        <v>0.86</v>
      </c>
      <c r="I127" s="63" cm="1">
        <f t="array" ref="I127">IF($G127&gt;=I$7,TREND(J$6:J$7,I$6:I$7,$G127),IF($G127&gt;=I$8,TREND(J$7:J$8,I$7:I$8,$G127),IF($G127&gt;=I$9,TREND(J$8:J$9,I$8:I$9,$G127),IF($G127&gt;=I$10,TREND(J$9:J$10,I$9:I$10,$G127),IF($G127&gt;=I$11,TREND(J$10:J$11,I$10:I$11,$G127),0)))))</f>
        <v>0.79333333333333345</v>
      </c>
      <c r="J127" s="20"/>
      <c r="K127" s="3"/>
      <c r="N127" s="63" cm="1">
        <f t="array" ref="N127">IF($G127&gt;=N$7,TREND(O$6:O$7,N$6:N$7,$G127),IF($G127&gt;=N$8,TREND(O$7:O$8,N$7:N$8,$G127),IF($G127&gt;=N$9,TREND(O$8:O$9,N$8:N$9,$G127),IF($G127&gt;=N$10,TREND(O$9:O$10,N$9:N$10,$G127),IF($G127&gt;=N$11,TREND(O$10:O$11,N$10:N$11,$G127),0)))))</f>
        <v>0.79333333333333345</v>
      </c>
      <c r="S127" s="63" cm="1">
        <f t="array" ref="S127">IF($G127&gt;=S$7,TREND(T$6:T$7,S$6:S$7,$G127),IF($G127&gt;=S$8,TREND(T$7:T$8,S$7:S$8,$G127),IF($G127&gt;=S$9,TREND(T$8:T$9,S$8:S$9,$G127),IF($G127&gt;=S$10,TREND(T$9:T$10,S$9:S$10,$G127),IF($G127&gt;=S$11,TREND(T$10:T$11,S$10:S$11,$G127),0)))))</f>
        <v>0.79333333333333345</v>
      </c>
      <c r="X127" s="63" cm="1">
        <f t="array" ref="X127">IF($G127&gt;=X$7,TREND(Y$6:Y$7,X$6:X$7,$G127),IF($G127&gt;=X$8,TREND(Y$7:Y$8,X$7:X$8,$G127),IF($G127&gt;=X$9,TREND(Y$8:Y$9,X$8:X$9,$G127),IF($G127&gt;=X$10,TREND(Y$9:Y$10,X$9:X$10,$G127),IF($G127&gt;=X$11,TREND(Y$10:Y$11,X$10:X$11,$G127),0)))))</f>
        <v>0</v>
      </c>
      <c r="Y127" s="20"/>
      <c r="Z127" s="18"/>
      <c r="AA127" s="18"/>
      <c r="AB127" s="18"/>
      <c r="AC127" s="18"/>
      <c r="AD127" s="18"/>
      <c r="AE127" s="18"/>
      <c r="AF127" s="18"/>
      <c r="AI127" s="21"/>
      <c r="AJ127" s="29">
        <f t="shared" si="37"/>
        <v>46564</v>
      </c>
      <c r="AK127">
        <f t="shared" si="31"/>
        <v>0</v>
      </c>
      <c r="AL127" s="1">
        <f t="shared" si="32"/>
        <v>1</v>
      </c>
      <c r="AM127" s="1">
        <f t="shared" si="33"/>
        <v>0</v>
      </c>
      <c r="AN127" s="121">
        <f t="shared" si="34"/>
        <v>0</v>
      </c>
      <c r="AO127" s="120">
        <f t="shared" si="36"/>
        <v>0.85</v>
      </c>
    </row>
    <row r="128" spans="1:41" x14ac:dyDescent="0.35">
      <c r="A128" s="63">
        <f t="shared" si="35"/>
        <v>0.78666666666666685</v>
      </c>
      <c r="D128" s="159"/>
      <c r="F128" s="21"/>
      <c r="G128" s="63">
        <v>0.87</v>
      </c>
      <c r="I128" s="63" cm="1">
        <f t="array" ref="I128">IF($G128&gt;=I$7,TREND(J$6:J$7,I$6:I$7,$G128),IF($G128&gt;=I$8,TREND(J$7:J$8,I$7:I$8,$G128),IF($G128&gt;=I$9,TREND(J$8:J$9,I$8:I$9,$G128),IF($G128&gt;=I$10,TREND(J$9:J$10,I$9:I$10,$G128),IF($G128&gt;=I$11,TREND(J$10:J$11,I$10:I$11,$G128),0)))))</f>
        <v>0.78666666666666674</v>
      </c>
      <c r="J128" s="20"/>
      <c r="K128" s="3"/>
      <c r="N128" s="63" cm="1">
        <f t="array" ref="N128">IF($G128&gt;=N$7,TREND(O$6:O$7,N$6:N$7,$G128),IF($G128&gt;=N$8,TREND(O$7:O$8,N$7:N$8,$G128),IF($G128&gt;=N$9,TREND(O$8:O$9,N$8:N$9,$G128),IF($G128&gt;=N$10,TREND(O$9:O$10,N$9:N$10,$G128),IF($G128&gt;=N$11,TREND(O$10:O$11,N$10:N$11,$G128),0)))))</f>
        <v>0.78666666666666674</v>
      </c>
      <c r="S128" s="63" cm="1">
        <f t="array" ref="S128">IF($G128&gt;=S$7,TREND(T$6:T$7,S$6:S$7,$G128),IF($G128&gt;=S$8,TREND(T$7:T$8,S$7:S$8,$G128),IF($G128&gt;=S$9,TREND(T$8:T$9,S$8:S$9,$G128),IF($G128&gt;=S$10,TREND(T$9:T$10,S$9:S$10,$G128),IF($G128&gt;=S$11,TREND(T$10:T$11,S$10:S$11,$G128),0)))))</f>
        <v>0.78666666666666674</v>
      </c>
      <c r="X128" s="63" cm="1">
        <f t="array" ref="X128">IF($G128&gt;=X$7,TREND(Y$6:Y$7,X$6:X$7,$G128),IF($G128&gt;=X$8,TREND(Y$7:Y$8,X$7:X$8,$G128),IF($G128&gt;=X$9,TREND(Y$8:Y$9,X$8:X$9,$G128),IF($G128&gt;=X$10,TREND(Y$9:Y$10,X$9:X$10,$G128),IF($G128&gt;=X$11,TREND(Y$10:Y$11,X$10:X$11,$G128),0)))))</f>
        <v>0</v>
      </c>
      <c r="Y128" s="20"/>
      <c r="Z128" s="18"/>
      <c r="AA128" s="18"/>
      <c r="AB128" s="18"/>
      <c r="AC128" s="18"/>
      <c r="AD128" s="18"/>
      <c r="AE128" s="18"/>
      <c r="AF128" s="18"/>
      <c r="AI128" s="21"/>
      <c r="AJ128" s="29">
        <f t="shared" si="37"/>
        <v>46565</v>
      </c>
      <c r="AK128">
        <f t="shared" si="31"/>
        <v>0</v>
      </c>
      <c r="AL128" s="1">
        <f t="shared" si="32"/>
        <v>1</v>
      </c>
      <c r="AM128" s="1">
        <f t="shared" si="33"/>
        <v>0</v>
      </c>
      <c r="AN128" s="121">
        <f t="shared" si="34"/>
        <v>0</v>
      </c>
      <c r="AO128" s="120">
        <f t="shared" si="36"/>
        <v>0.85</v>
      </c>
    </row>
    <row r="129" spans="1:41" x14ac:dyDescent="0.35">
      <c r="A129" s="63">
        <f t="shared" si="35"/>
        <v>0.78000000000000014</v>
      </c>
      <c r="D129" s="159"/>
      <c r="F129" s="21"/>
      <c r="G129" s="63">
        <v>0.88</v>
      </c>
      <c r="I129" s="63" cm="1">
        <f t="array" ref="I129">IF($G129&gt;=I$7,TREND(J$6:J$7,I$6:I$7,$G129),IF($G129&gt;=I$8,TREND(J$7:J$8,I$7:I$8,$G129),IF($G129&gt;=I$9,TREND(J$8:J$9,I$8:I$9,$G129),IF($G129&gt;=I$10,TREND(J$9:J$10,I$9:I$10,$G129),IF($G129&gt;=I$11,TREND(J$10:J$11,I$10:I$11,$G129),0)))))</f>
        <v>0.78000000000000014</v>
      </c>
      <c r="J129" s="20"/>
      <c r="K129" s="3"/>
      <c r="N129" s="63" cm="1">
        <f t="array" ref="N129">IF($G129&gt;=N$7,TREND(O$6:O$7,N$6:N$7,$G129),IF($G129&gt;=N$8,TREND(O$7:O$8,N$7:N$8,$G129),IF($G129&gt;=N$9,TREND(O$8:O$9,N$8:N$9,$G129),IF($G129&gt;=N$10,TREND(O$9:O$10,N$9:N$10,$G129),IF($G129&gt;=N$11,TREND(O$10:O$11,N$10:N$11,$G129),0)))))</f>
        <v>0.78000000000000014</v>
      </c>
      <c r="S129" s="63" cm="1">
        <f t="array" ref="S129">IF($G129&gt;=S$7,TREND(T$6:T$7,S$6:S$7,$G129),IF($G129&gt;=S$8,TREND(T$7:T$8,S$7:S$8,$G129),IF($G129&gt;=S$9,TREND(T$8:T$9,S$8:S$9,$G129),IF($G129&gt;=S$10,TREND(T$9:T$10,S$9:S$10,$G129),IF($G129&gt;=S$11,TREND(T$10:T$11,S$10:S$11,$G129),0)))))</f>
        <v>0.78000000000000014</v>
      </c>
      <c r="X129" s="63" cm="1">
        <f t="array" ref="X129">IF($G129&gt;=X$7,TREND(Y$6:Y$7,X$6:X$7,$G129),IF($G129&gt;=X$8,TREND(Y$7:Y$8,X$7:X$8,$G129),IF($G129&gt;=X$9,TREND(Y$8:Y$9,X$8:X$9,$G129),IF($G129&gt;=X$10,TREND(Y$9:Y$10,X$9:X$10,$G129),IF($G129&gt;=X$11,TREND(Y$10:Y$11,X$10:X$11,$G129),0)))))</f>
        <v>0</v>
      </c>
      <c r="Y129" s="20"/>
      <c r="Z129" s="18"/>
      <c r="AA129" s="18"/>
      <c r="AB129" s="18"/>
      <c r="AC129" s="18"/>
      <c r="AD129" s="18"/>
      <c r="AE129" s="18"/>
      <c r="AF129" s="18"/>
      <c r="AI129" s="21"/>
      <c r="AJ129" s="29">
        <f t="shared" si="37"/>
        <v>46566</v>
      </c>
      <c r="AK129">
        <f t="shared" si="31"/>
        <v>0</v>
      </c>
      <c r="AL129" s="1">
        <f t="shared" si="32"/>
        <v>1</v>
      </c>
      <c r="AM129" s="1">
        <f t="shared" si="33"/>
        <v>0</v>
      </c>
      <c r="AN129" s="121">
        <f t="shared" si="34"/>
        <v>0</v>
      </c>
      <c r="AO129" s="120">
        <f t="shared" si="36"/>
        <v>0.85</v>
      </c>
    </row>
    <row r="130" spans="1:41" x14ac:dyDescent="0.35">
      <c r="A130" s="63">
        <f t="shared" si="35"/>
        <v>0.77333333333333343</v>
      </c>
      <c r="D130" s="159"/>
      <c r="F130" s="21"/>
      <c r="G130" s="63">
        <v>0.89</v>
      </c>
      <c r="I130" s="63" cm="1">
        <f t="array" ref="I130">IF($G130&gt;=I$7,TREND(J$6:J$7,I$6:I$7,$G130),IF($G130&gt;=I$8,TREND(J$7:J$8,I$7:I$8,$G130),IF($G130&gt;=I$9,TREND(J$8:J$9,I$8:I$9,$G130),IF($G130&gt;=I$10,TREND(J$9:J$10,I$9:I$10,$G130),IF($G130&gt;=I$11,TREND(J$10:J$11,I$10:I$11,$G130),0)))))</f>
        <v>0.77333333333333343</v>
      </c>
      <c r="J130" s="20"/>
      <c r="K130" s="3"/>
      <c r="N130" s="63" cm="1">
        <f t="array" ref="N130">IF($G130&gt;=N$7,TREND(O$6:O$7,N$6:N$7,$G130),IF($G130&gt;=N$8,TREND(O$7:O$8,N$7:N$8,$G130),IF($G130&gt;=N$9,TREND(O$8:O$9,N$8:N$9,$G130),IF($G130&gt;=N$10,TREND(O$9:O$10,N$9:N$10,$G130),IF($G130&gt;=N$11,TREND(O$10:O$11,N$10:N$11,$G130),0)))))</f>
        <v>0.77333333333333343</v>
      </c>
      <c r="S130" s="63" cm="1">
        <f t="array" ref="S130">IF($G130&gt;=S$7,TREND(T$6:T$7,S$6:S$7,$G130),IF($G130&gt;=S$8,TREND(T$7:T$8,S$7:S$8,$G130),IF($G130&gt;=S$9,TREND(T$8:T$9,S$8:S$9,$G130),IF($G130&gt;=S$10,TREND(T$9:T$10,S$9:S$10,$G130),IF($G130&gt;=S$11,TREND(T$10:T$11,S$10:S$11,$G130),0)))))</f>
        <v>0.77333333333333343</v>
      </c>
      <c r="X130" s="63" cm="1">
        <f t="array" ref="X130">IF($G130&gt;=X$7,TREND(Y$6:Y$7,X$6:X$7,$G130),IF($G130&gt;=X$8,TREND(Y$7:Y$8,X$7:X$8,$G130),IF($G130&gt;=X$9,TREND(Y$8:Y$9,X$8:X$9,$G130),IF($G130&gt;=X$10,TREND(Y$9:Y$10,X$9:X$10,$G130),IF($G130&gt;=X$11,TREND(Y$10:Y$11,X$10:X$11,$G130),0)))))</f>
        <v>0</v>
      </c>
      <c r="Y130" s="20"/>
      <c r="Z130" s="18"/>
      <c r="AA130" s="18"/>
      <c r="AB130" s="18"/>
      <c r="AC130" s="18"/>
      <c r="AD130" s="18"/>
      <c r="AE130" s="18"/>
      <c r="AF130" s="18"/>
      <c r="AI130" s="21"/>
      <c r="AJ130" s="29">
        <f t="shared" si="37"/>
        <v>46567</v>
      </c>
      <c r="AK130">
        <f t="shared" si="31"/>
        <v>0</v>
      </c>
      <c r="AL130" s="1">
        <f t="shared" si="32"/>
        <v>1</v>
      </c>
      <c r="AM130" s="1">
        <f t="shared" si="33"/>
        <v>0</v>
      </c>
      <c r="AN130" s="121">
        <f t="shared" si="34"/>
        <v>0</v>
      </c>
      <c r="AO130" s="120">
        <f t="shared" si="36"/>
        <v>0.85</v>
      </c>
    </row>
    <row r="131" spans="1:41" x14ac:dyDescent="0.35">
      <c r="A131" s="63">
        <f t="shared" si="35"/>
        <v>0.76666666666666672</v>
      </c>
      <c r="D131" s="159"/>
      <c r="F131" s="21"/>
      <c r="G131" s="63">
        <v>0.9</v>
      </c>
      <c r="I131" s="63" cm="1">
        <f t="array" ref="I131">IF($G131&gt;=I$7,TREND(J$6:J$7,I$6:I$7,$G131),IF($G131&gt;=I$8,TREND(J$7:J$8,I$7:I$8,$G131),IF($G131&gt;=I$9,TREND(J$8:J$9,I$8:I$9,$G131),IF($G131&gt;=I$10,TREND(J$9:J$10,I$9:I$10,$G131),IF($G131&gt;=I$11,TREND(J$10:J$11,I$10:I$11,$G131),0)))))</f>
        <v>0.76666666666666672</v>
      </c>
      <c r="J131" s="20"/>
      <c r="K131" s="3"/>
      <c r="N131" s="63" cm="1">
        <f t="array" ref="N131">IF($G131&gt;=N$7,TREND(O$6:O$7,N$6:N$7,$G131),IF($G131&gt;=N$8,TREND(O$7:O$8,N$7:N$8,$G131),IF($G131&gt;=N$9,TREND(O$8:O$9,N$8:N$9,$G131),IF($G131&gt;=N$10,TREND(O$9:O$10,N$9:N$10,$G131),IF($G131&gt;=N$11,TREND(O$10:O$11,N$10:N$11,$G131),0)))))</f>
        <v>0.76666666666666672</v>
      </c>
      <c r="S131" s="63" cm="1">
        <f t="array" ref="S131">IF($G131&gt;=S$7,TREND(T$6:T$7,S$6:S$7,$G131),IF($G131&gt;=S$8,TREND(T$7:T$8,S$7:S$8,$G131),IF($G131&gt;=S$9,TREND(T$8:T$9,S$8:S$9,$G131),IF($G131&gt;=S$10,TREND(T$9:T$10,S$9:S$10,$G131),IF($G131&gt;=S$11,TREND(T$10:T$11,S$10:S$11,$G131),0)))))</f>
        <v>0.76666666666666672</v>
      </c>
      <c r="X131" s="63" cm="1">
        <f t="array" ref="X131">IF($G131&gt;=X$7,TREND(Y$6:Y$7,X$6:X$7,$G131),IF($G131&gt;=X$8,TREND(Y$7:Y$8,X$7:X$8,$G131),IF($G131&gt;=X$9,TREND(Y$8:Y$9,X$8:X$9,$G131),IF($G131&gt;=X$10,TREND(Y$9:Y$10,X$9:X$10,$G131),IF($G131&gt;=X$11,TREND(Y$10:Y$11,X$10:X$11,$G131),0)))))</f>
        <v>0</v>
      </c>
      <c r="Y131" s="20"/>
      <c r="Z131" s="18"/>
      <c r="AA131" s="18"/>
      <c r="AB131" s="18"/>
      <c r="AC131" s="18"/>
      <c r="AD131" s="18"/>
      <c r="AE131" s="18"/>
      <c r="AF131" s="18"/>
      <c r="AI131" s="21"/>
      <c r="AJ131" s="29">
        <f t="shared" si="37"/>
        <v>46568</v>
      </c>
      <c r="AK131">
        <f t="shared" si="31"/>
        <v>0</v>
      </c>
      <c r="AL131" s="1">
        <f t="shared" si="32"/>
        <v>1</v>
      </c>
      <c r="AM131" s="1">
        <f t="shared" si="33"/>
        <v>0</v>
      </c>
      <c r="AN131" s="121">
        <f t="shared" si="34"/>
        <v>0</v>
      </c>
      <c r="AO131" s="120">
        <f t="shared" si="36"/>
        <v>0.85</v>
      </c>
    </row>
    <row r="132" spans="1:41" x14ac:dyDescent="0.35">
      <c r="A132" s="63">
        <f t="shared" si="35"/>
        <v>0.76000000000000012</v>
      </c>
      <c r="D132" s="159"/>
      <c r="F132" s="21"/>
      <c r="G132" s="63">
        <v>0.91</v>
      </c>
      <c r="I132" s="63" cm="1">
        <f t="array" ref="I132">IF($G132&gt;=I$7,TREND(J$6:J$7,I$6:I$7,$G132),IF($G132&gt;=I$8,TREND(J$7:J$8,I$7:I$8,$G132),IF($G132&gt;=I$9,TREND(J$8:J$9,I$8:I$9,$G132),IF($G132&gt;=I$10,TREND(J$9:J$10,I$9:I$10,$G132),IF($G132&gt;=I$11,TREND(J$10:J$11,I$10:I$11,$G132),0)))))</f>
        <v>0.76000000000000012</v>
      </c>
      <c r="J132" s="20"/>
      <c r="K132" s="3"/>
      <c r="N132" s="63" cm="1">
        <f t="array" ref="N132">IF($G132&gt;=N$7,TREND(O$6:O$7,N$6:N$7,$G132),IF($G132&gt;=N$8,TREND(O$7:O$8,N$7:N$8,$G132),IF($G132&gt;=N$9,TREND(O$8:O$9,N$8:N$9,$G132),IF($G132&gt;=N$10,TREND(O$9:O$10,N$9:N$10,$G132),IF($G132&gt;=N$11,TREND(O$10:O$11,N$10:N$11,$G132),0)))))</f>
        <v>0.76000000000000012</v>
      </c>
      <c r="S132" s="63" cm="1">
        <f t="array" ref="S132">IF($G132&gt;=S$7,TREND(T$6:T$7,S$6:S$7,$G132),IF($G132&gt;=S$8,TREND(T$7:T$8,S$7:S$8,$G132),IF($G132&gt;=S$9,TREND(T$8:T$9,S$8:S$9,$G132),IF($G132&gt;=S$10,TREND(T$9:T$10,S$9:S$10,$G132),IF($G132&gt;=S$11,TREND(T$10:T$11,S$10:S$11,$G132),0)))))</f>
        <v>0.76000000000000012</v>
      </c>
      <c r="X132" s="63" cm="1">
        <f t="array" ref="X132">IF($G132&gt;=X$7,TREND(Y$6:Y$7,X$6:X$7,$G132),IF($G132&gt;=X$8,TREND(Y$7:Y$8,X$7:X$8,$G132),IF($G132&gt;=X$9,TREND(Y$8:Y$9,X$8:X$9,$G132),IF($G132&gt;=X$10,TREND(Y$9:Y$10,X$9:X$10,$G132),IF($G132&gt;=X$11,TREND(Y$10:Y$11,X$10:X$11,$G132),0)))))</f>
        <v>0</v>
      </c>
      <c r="Y132" s="20"/>
      <c r="Z132" s="18"/>
      <c r="AA132" s="18"/>
      <c r="AB132" s="18"/>
      <c r="AC132" s="18"/>
      <c r="AD132" s="18"/>
      <c r="AE132" s="18"/>
      <c r="AF132" s="18"/>
      <c r="AI132" s="21"/>
      <c r="AJ132" s="29">
        <f t="shared" si="37"/>
        <v>46569</v>
      </c>
      <c r="AK132">
        <f t="shared" si="31"/>
        <v>0</v>
      </c>
      <c r="AL132" s="1">
        <f t="shared" si="32"/>
        <v>1</v>
      </c>
      <c r="AM132" s="1">
        <f t="shared" si="33"/>
        <v>0</v>
      </c>
      <c r="AN132" s="121">
        <f t="shared" si="34"/>
        <v>0</v>
      </c>
      <c r="AO132" s="120">
        <f t="shared" si="36"/>
        <v>0.85</v>
      </c>
    </row>
    <row r="133" spans="1:41" x14ac:dyDescent="0.35">
      <c r="A133" s="63">
        <f t="shared" si="35"/>
        <v>0.75333333333333352</v>
      </c>
      <c r="D133" s="159"/>
      <c r="F133" s="21"/>
      <c r="G133" s="63">
        <v>0.92</v>
      </c>
      <c r="I133" s="63" cm="1">
        <f t="array" ref="I133">IF($G133&gt;=I$7,TREND(J$6:J$7,I$6:I$7,$G133),IF($G133&gt;=I$8,TREND(J$7:J$8,I$7:I$8,$G133),IF($G133&gt;=I$9,TREND(J$8:J$9,I$8:I$9,$G133),IF($G133&gt;=I$10,TREND(J$9:J$10,I$9:I$10,$G133),IF($G133&gt;=I$11,TREND(J$10:J$11,I$10:I$11,$G133),0)))))</f>
        <v>0.75333333333333341</v>
      </c>
      <c r="J133" s="20"/>
      <c r="K133" s="3"/>
      <c r="N133" s="63" cm="1">
        <f t="array" ref="N133">IF($G133&gt;=N$7,TREND(O$6:O$7,N$6:N$7,$G133),IF($G133&gt;=N$8,TREND(O$7:O$8,N$7:N$8,$G133),IF($G133&gt;=N$9,TREND(O$8:O$9,N$8:N$9,$G133),IF($G133&gt;=N$10,TREND(O$9:O$10,N$9:N$10,$G133),IF($G133&gt;=N$11,TREND(O$10:O$11,N$10:N$11,$G133),0)))))</f>
        <v>0.75333333333333341</v>
      </c>
      <c r="S133" s="63" cm="1">
        <f t="array" ref="S133">IF($G133&gt;=S$7,TREND(T$6:T$7,S$6:S$7,$G133),IF($G133&gt;=S$8,TREND(T$7:T$8,S$7:S$8,$G133),IF($G133&gt;=S$9,TREND(T$8:T$9,S$8:S$9,$G133),IF($G133&gt;=S$10,TREND(T$9:T$10,S$9:S$10,$G133),IF($G133&gt;=S$11,TREND(T$10:T$11,S$10:S$11,$G133),0)))))</f>
        <v>0.75333333333333341</v>
      </c>
      <c r="X133" s="63" cm="1">
        <f t="array" ref="X133">IF($G133&gt;=X$7,TREND(Y$6:Y$7,X$6:X$7,$G133),IF($G133&gt;=X$8,TREND(Y$7:Y$8,X$7:X$8,$G133),IF($G133&gt;=X$9,TREND(Y$8:Y$9,X$8:X$9,$G133),IF($G133&gt;=X$10,TREND(Y$9:Y$10,X$9:X$10,$G133),IF($G133&gt;=X$11,TREND(Y$10:Y$11,X$10:X$11,$G133),0)))))</f>
        <v>0</v>
      </c>
      <c r="Y133" s="20"/>
      <c r="Z133" s="18"/>
      <c r="AA133" s="18"/>
      <c r="AB133" s="18"/>
      <c r="AC133" s="18"/>
      <c r="AD133" s="18"/>
      <c r="AE133" s="18"/>
      <c r="AF133" s="18"/>
      <c r="AI133" s="21"/>
      <c r="AJ133" s="29">
        <f t="shared" si="37"/>
        <v>46570</v>
      </c>
      <c r="AK133">
        <f t="shared" si="31"/>
        <v>0</v>
      </c>
      <c r="AL133" s="1">
        <f t="shared" si="32"/>
        <v>1</v>
      </c>
      <c r="AM133" s="1">
        <f t="shared" si="33"/>
        <v>0</v>
      </c>
      <c r="AN133" s="121">
        <f t="shared" si="34"/>
        <v>0</v>
      </c>
      <c r="AO133" s="120">
        <f t="shared" si="36"/>
        <v>0.85</v>
      </c>
    </row>
    <row r="134" spans="1:41" x14ac:dyDescent="0.35">
      <c r="A134" s="63">
        <f t="shared" si="35"/>
        <v>0.74666666666666681</v>
      </c>
      <c r="D134" s="159"/>
      <c r="F134" s="21"/>
      <c r="G134" s="63">
        <v>0.93</v>
      </c>
      <c r="I134" s="63" cm="1">
        <f t="array" ref="I134">IF($G134&gt;=I$7,TREND(J$6:J$7,I$6:I$7,$G134),IF($G134&gt;=I$8,TREND(J$7:J$8,I$7:I$8,$G134),IF($G134&gt;=I$9,TREND(J$8:J$9,I$8:I$9,$G134),IF($G134&gt;=I$10,TREND(J$9:J$10,I$9:I$10,$G134),IF($G134&gt;=I$11,TREND(J$10:J$11,I$10:I$11,$G134),0)))))</f>
        <v>0.7466666666666667</v>
      </c>
      <c r="J134" s="20"/>
      <c r="K134" s="3"/>
      <c r="N134" s="63" cm="1">
        <f t="array" ref="N134">IF($G134&gt;=N$7,TREND(O$6:O$7,N$6:N$7,$G134),IF($G134&gt;=N$8,TREND(O$7:O$8,N$7:N$8,$G134),IF($G134&gt;=N$9,TREND(O$8:O$9,N$8:N$9,$G134),IF($G134&gt;=N$10,TREND(O$9:O$10,N$9:N$10,$G134),IF($G134&gt;=N$11,TREND(O$10:O$11,N$10:N$11,$G134),0)))))</f>
        <v>0.7466666666666667</v>
      </c>
      <c r="S134" s="63" cm="1">
        <f t="array" ref="S134">IF($G134&gt;=S$7,TREND(T$6:T$7,S$6:S$7,$G134),IF($G134&gt;=S$8,TREND(T$7:T$8,S$7:S$8,$G134),IF($G134&gt;=S$9,TREND(T$8:T$9,S$8:S$9,$G134),IF($G134&gt;=S$10,TREND(T$9:T$10,S$9:S$10,$G134),IF($G134&gt;=S$11,TREND(T$10:T$11,S$10:S$11,$G134),0)))))</f>
        <v>0.7466666666666667</v>
      </c>
      <c r="X134" s="63" cm="1">
        <f t="array" ref="X134">IF($G134&gt;=X$7,TREND(Y$6:Y$7,X$6:X$7,$G134),IF($G134&gt;=X$8,TREND(Y$7:Y$8,X$7:X$8,$G134),IF($G134&gt;=X$9,TREND(Y$8:Y$9,X$8:X$9,$G134),IF($G134&gt;=X$10,TREND(Y$9:Y$10,X$9:X$10,$G134),IF($G134&gt;=X$11,TREND(Y$10:Y$11,X$10:X$11,$G134),0)))))</f>
        <v>0</v>
      </c>
      <c r="Y134" s="20"/>
      <c r="Z134" s="18"/>
      <c r="AA134" s="18"/>
      <c r="AB134" s="18"/>
      <c r="AC134" s="18"/>
      <c r="AD134" s="18"/>
      <c r="AE134" s="18"/>
      <c r="AF134" s="18"/>
      <c r="AI134" s="21"/>
      <c r="AJ134" s="29">
        <f t="shared" si="37"/>
        <v>46571</v>
      </c>
      <c r="AK134">
        <f t="shared" si="31"/>
        <v>0</v>
      </c>
      <c r="AL134" s="1">
        <f t="shared" si="32"/>
        <v>1</v>
      </c>
      <c r="AM134" s="1">
        <f t="shared" si="33"/>
        <v>0</v>
      </c>
      <c r="AN134" s="121">
        <f t="shared" si="34"/>
        <v>0</v>
      </c>
      <c r="AO134" s="120">
        <f t="shared" si="36"/>
        <v>0.85</v>
      </c>
    </row>
    <row r="135" spans="1:41" x14ac:dyDescent="0.35">
      <c r="A135" s="63">
        <f t="shared" si="35"/>
        <v>0.7400000000000001</v>
      </c>
      <c r="D135" s="159"/>
      <c r="F135" s="21"/>
      <c r="G135" s="63">
        <v>0.94</v>
      </c>
      <c r="I135" s="63" cm="1">
        <f t="array" ref="I135">IF($G135&gt;=I$7,TREND(J$6:J$7,I$6:I$7,$G135),IF($G135&gt;=I$8,TREND(J$7:J$8,I$7:I$8,$G135),IF($G135&gt;=I$9,TREND(J$8:J$9,I$8:I$9,$G135),IF($G135&gt;=I$10,TREND(J$9:J$10,I$9:I$10,$G135),IF($G135&gt;=I$11,TREND(J$10:J$11,I$10:I$11,$G135),0)))))</f>
        <v>0.7400000000000001</v>
      </c>
      <c r="J135" s="20"/>
      <c r="K135" s="3"/>
      <c r="N135" s="63" cm="1">
        <f t="array" ref="N135">IF($G135&gt;=N$7,TREND(O$6:O$7,N$6:N$7,$G135),IF($G135&gt;=N$8,TREND(O$7:O$8,N$7:N$8,$G135),IF($G135&gt;=N$9,TREND(O$8:O$9,N$8:N$9,$G135),IF($G135&gt;=N$10,TREND(O$9:O$10,N$9:N$10,$G135),IF($G135&gt;=N$11,TREND(O$10:O$11,N$10:N$11,$G135),0)))))</f>
        <v>0.7400000000000001</v>
      </c>
      <c r="S135" s="63" cm="1">
        <f t="array" ref="S135">IF($G135&gt;=S$7,TREND(T$6:T$7,S$6:S$7,$G135),IF($G135&gt;=S$8,TREND(T$7:T$8,S$7:S$8,$G135),IF($G135&gt;=S$9,TREND(T$8:T$9,S$8:S$9,$G135),IF($G135&gt;=S$10,TREND(T$9:T$10,S$9:S$10,$G135),IF($G135&gt;=S$11,TREND(T$10:T$11,S$10:S$11,$G135),0)))))</f>
        <v>0.7400000000000001</v>
      </c>
      <c r="X135" s="63" cm="1">
        <f t="array" ref="X135">IF($G135&gt;=X$7,TREND(Y$6:Y$7,X$6:X$7,$G135),IF($G135&gt;=X$8,TREND(Y$7:Y$8,X$7:X$8,$G135),IF($G135&gt;=X$9,TREND(Y$8:Y$9,X$8:X$9,$G135),IF($G135&gt;=X$10,TREND(Y$9:Y$10,X$9:X$10,$G135),IF($G135&gt;=X$11,TREND(Y$10:Y$11,X$10:X$11,$G135),0)))))</f>
        <v>0</v>
      </c>
      <c r="Y135" s="20"/>
      <c r="Z135" s="18"/>
      <c r="AA135" s="18"/>
      <c r="AB135" s="18"/>
      <c r="AC135" s="18"/>
      <c r="AD135" s="18"/>
      <c r="AE135" s="18"/>
      <c r="AF135" s="18"/>
      <c r="AI135" s="21"/>
      <c r="AJ135" s="29">
        <f t="shared" si="37"/>
        <v>46572</v>
      </c>
      <c r="AK135">
        <f t="shared" si="31"/>
        <v>0</v>
      </c>
      <c r="AL135" s="1">
        <f t="shared" si="32"/>
        <v>1</v>
      </c>
      <c r="AM135" s="1">
        <f t="shared" si="33"/>
        <v>0</v>
      </c>
      <c r="AN135" s="121">
        <f t="shared" si="34"/>
        <v>0</v>
      </c>
      <c r="AO135" s="120">
        <f t="shared" si="36"/>
        <v>0.85</v>
      </c>
    </row>
    <row r="136" spans="1:41" x14ac:dyDescent="0.35">
      <c r="A136" s="63">
        <f t="shared" si="35"/>
        <v>0.7333333333333335</v>
      </c>
      <c r="D136" s="159"/>
      <c r="F136" s="21"/>
      <c r="G136" s="63">
        <v>0.95</v>
      </c>
      <c r="I136" s="63" cm="1">
        <f t="array" ref="I136">IF($G136&gt;=I$7,TREND(J$6:J$7,I$6:I$7,$G136),IF($G136&gt;=I$8,TREND(J$7:J$8,I$7:I$8,$G136),IF($G136&gt;=I$9,TREND(J$8:J$9,I$8:I$9,$G136),IF($G136&gt;=I$10,TREND(J$9:J$10,I$9:I$10,$G136),IF($G136&gt;=I$11,TREND(J$10:J$11,I$10:I$11,$G136),0)))))</f>
        <v>0.7333333333333335</v>
      </c>
      <c r="J136" s="20"/>
      <c r="K136" s="3"/>
      <c r="N136" s="63" cm="1">
        <f t="array" ref="N136">IF($G136&gt;=N$7,TREND(O$6:O$7,N$6:N$7,$G136),IF($G136&gt;=N$8,TREND(O$7:O$8,N$7:N$8,$G136),IF($G136&gt;=N$9,TREND(O$8:O$9,N$8:N$9,$G136),IF($G136&gt;=N$10,TREND(O$9:O$10,N$9:N$10,$G136),IF($G136&gt;=N$11,TREND(O$10:O$11,N$10:N$11,$G136),0)))))</f>
        <v>0.7333333333333335</v>
      </c>
      <c r="S136" s="63" cm="1">
        <f t="array" ref="S136">IF($G136&gt;=S$7,TREND(T$6:T$7,S$6:S$7,$G136),IF($G136&gt;=S$8,TREND(T$7:T$8,S$7:S$8,$G136),IF($G136&gt;=S$9,TREND(T$8:T$9,S$8:S$9,$G136),IF($G136&gt;=S$10,TREND(T$9:T$10,S$9:S$10,$G136),IF($G136&gt;=S$11,TREND(T$10:T$11,S$10:S$11,$G136),0)))))</f>
        <v>0.7333333333333335</v>
      </c>
      <c r="X136" s="63" cm="1">
        <f t="array" ref="X136">IF($G136&gt;=X$7,TREND(Y$6:Y$7,X$6:X$7,$G136),IF($G136&gt;=X$8,TREND(Y$7:Y$8,X$7:X$8,$G136),IF($G136&gt;=X$9,TREND(Y$8:Y$9,X$8:X$9,$G136),IF($G136&gt;=X$10,TREND(Y$9:Y$10,X$9:X$10,$G136),IF($G136&gt;=X$11,TREND(Y$10:Y$11,X$10:X$11,$G136),0)))))</f>
        <v>0</v>
      </c>
      <c r="Y136" s="20"/>
      <c r="Z136" s="18"/>
      <c r="AA136" s="18"/>
      <c r="AB136" s="18"/>
      <c r="AC136" s="18"/>
      <c r="AD136" s="18"/>
      <c r="AE136" s="18"/>
      <c r="AF136" s="18"/>
      <c r="AI136" s="21"/>
      <c r="AJ136" s="29">
        <f t="shared" si="37"/>
        <v>46573</v>
      </c>
      <c r="AK136">
        <f t="shared" si="31"/>
        <v>0</v>
      </c>
      <c r="AL136" s="1">
        <f t="shared" si="32"/>
        <v>1</v>
      </c>
      <c r="AM136" s="1">
        <f t="shared" si="33"/>
        <v>0</v>
      </c>
      <c r="AN136" s="121">
        <f t="shared" si="34"/>
        <v>0</v>
      </c>
      <c r="AO136" s="120">
        <f t="shared" si="36"/>
        <v>0.85</v>
      </c>
    </row>
    <row r="137" spans="1:41" x14ac:dyDescent="0.35">
      <c r="A137" s="63">
        <f t="shared" si="35"/>
        <v>0.7266666666666669</v>
      </c>
      <c r="D137" s="159"/>
      <c r="F137" s="21"/>
      <c r="G137" s="63">
        <v>0.96</v>
      </c>
      <c r="I137" s="63" cm="1">
        <f t="array" ref="I137">IF($G137&gt;=I$7,TREND(J$6:J$7,I$6:I$7,$G137),IF($G137&gt;=I$8,TREND(J$7:J$8,I$7:I$8,$G137),IF($G137&gt;=I$9,TREND(J$8:J$9,I$8:I$9,$G137),IF($G137&gt;=I$10,TREND(J$9:J$10,I$9:I$10,$G137),IF($G137&gt;=I$11,TREND(J$10:J$11,I$10:I$11,$G137),0)))))</f>
        <v>0.72666666666666679</v>
      </c>
      <c r="J137" s="20"/>
      <c r="K137" s="3"/>
      <c r="N137" s="63" cm="1">
        <f t="array" ref="N137">IF($G137&gt;=N$7,TREND(O$6:O$7,N$6:N$7,$G137),IF($G137&gt;=N$8,TREND(O$7:O$8,N$7:N$8,$G137),IF($G137&gt;=N$9,TREND(O$8:O$9,N$8:N$9,$G137),IF($G137&gt;=N$10,TREND(O$9:O$10,N$9:N$10,$G137),IF($G137&gt;=N$11,TREND(O$10:O$11,N$10:N$11,$G137),0)))))</f>
        <v>0.72666666666666679</v>
      </c>
      <c r="S137" s="63" cm="1">
        <f t="array" ref="S137">IF($G137&gt;=S$7,TREND(T$6:T$7,S$6:S$7,$G137),IF($G137&gt;=S$8,TREND(T$7:T$8,S$7:S$8,$G137),IF($G137&gt;=S$9,TREND(T$8:T$9,S$8:S$9,$G137),IF($G137&gt;=S$10,TREND(T$9:T$10,S$9:S$10,$G137),IF($G137&gt;=S$11,TREND(T$10:T$11,S$10:S$11,$G137),0)))))</f>
        <v>0.72666666666666679</v>
      </c>
      <c r="X137" s="63" cm="1">
        <f t="array" ref="X137">IF($G137&gt;=X$7,TREND(Y$6:Y$7,X$6:X$7,$G137),IF($G137&gt;=X$8,TREND(Y$7:Y$8,X$7:X$8,$G137),IF($G137&gt;=X$9,TREND(Y$8:Y$9,X$8:X$9,$G137),IF($G137&gt;=X$10,TREND(Y$9:Y$10,X$9:X$10,$G137),IF($G137&gt;=X$11,TREND(Y$10:Y$11,X$10:X$11,$G137),0)))))</f>
        <v>0</v>
      </c>
      <c r="Y137" s="20"/>
      <c r="Z137" s="18"/>
      <c r="AA137" s="18"/>
      <c r="AB137" s="18"/>
      <c r="AC137" s="18"/>
      <c r="AD137" s="18"/>
      <c r="AE137" s="18"/>
      <c r="AF137" s="18"/>
      <c r="AI137" s="21"/>
      <c r="AJ137" s="29">
        <f t="shared" si="37"/>
        <v>46574</v>
      </c>
      <c r="AK137">
        <f t="shared" si="31"/>
        <v>0</v>
      </c>
      <c r="AL137" s="1">
        <f t="shared" si="32"/>
        <v>1</v>
      </c>
      <c r="AM137" s="1">
        <f t="shared" si="33"/>
        <v>0</v>
      </c>
      <c r="AN137" s="121">
        <f t="shared" si="34"/>
        <v>0</v>
      </c>
      <c r="AO137" s="120">
        <f t="shared" si="36"/>
        <v>0.85</v>
      </c>
    </row>
    <row r="138" spans="1:41" x14ac:dyDescent="0.35">
      <c r="A138" s="63">
        <f t="shared" si="35"/>
        <v>0.7200000000000002</v>
      </c>
      <c r="D138" s="159"/>
      <c r="F138" s="21"/>
      <c r="G138" s="63">
        <v>0.97</v>
      </c>
      <c r="I138" s="63" cm="1">
        <f t="array" ref="I138">IF($G138&gt;=I$7,TREND(J$6:J$7,I$6:I$7,$G138),IF($G138&gt;=I$8,TREND(J$7:J$8,I$7:I$8,$G138),IF($G138&gt;=I$9,TREND(J$8:J$9,I$8:I$9,$G138),IF($G138&gt;=I$10,TREND(J$9:J$10,I$9:I$10,$G138),IF($G138&gt;=I$11,TREND(J$10:J$11,I$10:I$11,$G138),0)))))</f>
        <v>0.72000000000000008</v>
      </c>
      <c r="J138" s="20"/>
      <c r="K138" s="3"/>
      <c r="N138" s="63" cm="1">
        <f t="array" ref="N138">IF($G138&gt;=N$7,TREND(O$6:O$7,N$6:N$7,$G138),IF($G138&gt;=N$8,TREND(O$7:O$8,N$7:N$8,$G138),IF($G138&gt;=N$9,TREND(O$8:O$9,N$8:N$9,$G138),IF($G138&gt;=N$10,TREND(O$9:O$10,N$9:N$10,$G138),IF($G138&gt;=N$11,TREND(O$10:O$11,N$10:N$11,$G138),0)))))</f>
        <v>0.72000000000000008</v>
      </c>
      <c r="S138" s="63" cm="1">
        <f t="array" ref="S138">IF($G138&gt;=S$7,TREND(T$6:T$7,S$6:S$7,$G138),IF($G138&gt;=S$8,TREND(T$7:T$8,S$7:S$8,$G138),IF($G138&gt;=S$9,TREND(T$8:T$9,S$8:S$9,$G138),IF($G138&gt;=S$10,TREND(T$9:T$10,S$9:S$10,$G138),IF($G138&gt;=S$11,TREND(T$10:T$11,S$10:S$11,$G138),0)))))</f>
        <v>0.72000000000000008</v>
      </c>
      <c r="X138" s="63" cm="1">
        <f t="array" ref="X138">IF($G138&gt;=X$7,TREND(Y$6:Y$7,X$6:X$7,$G138),IF($G138&gt;=X$8,TREND(Y$7:Y$8,X$7:X$8,$G138),IF($G138&gt;=X$9,TREND(Y$8:Y$9,X$8:X$9,$G138),IF($G138&gt;=X$10,TREND(Y$9:Y$10,X$9:X$10,$G138),IF($G138&gt;=X$11,TREND(Y$10:Y$11,X$10:X$11,$G138),0)))))</f>
        <v>0</v>
      </c>
      <c r="Y138" s="20"/>
      <c r="Z138" s="18"/>
      <c r="AA138" s="18"/>
      <c r="AB138" s="18"/>
      <c r="AC138" s="18"/>
      <c r="AD138" s="18"/>
      <c r="AE138" s="18"/>
      <c r="AF138" s="18"/>
      <c r="AI138" s="21"/>
      <c r="AJ138" s="29">
        <f t="shared" si="37"/>
        <v>46575</v>
      </c>
      <c r="AK138">
        <f t="shared" si="31"/>
        <v>0</v>
      </c>
      <c r="AL138" s="1">
        <f t="shared" si="32"/>
        <v>1</v>
      </c>
      <c r="AM138" s="1">
        <f t="shared" si="33"/>
        <v>0</v>
      </c>
      <c r="AN138" s="121">
        <f t="shared" si="34"/>
        <v>0</v>
      </c>
      <c r="AO138" s="120">
        <f t="shared" si="36"/>
        <v>0.85</v>
      </c>
    </row>
    <row r="139" spans="1:41" x14ac:dyDescent="0.35">
      <c r="A139" s="63">
        <f t="shared" si="35"/>
        <v>0.71333333333333337</v>
      </c>
      <c r="D139" s="159"/>
      <c r="F139" s="21"/>
      <c r="G139" s="63">
        <v>0.98</v>
      </c>
      <c r="I139" s="63" cm="1">
        <f t="array" ref="I139">IF($G139&gt;=I$7,TREND(J$6:J$7,I$6:I$7,$G139),IF($G139&gt;=I$8,TREND(J$7:J$8,I$7:I$8,$G139),IF($G139&gt;=I$9,TREND(J$8:J$9,I$8:I$9,$G139),IF($G139&gt;=I$10,TREND(J$9:J$10,I$9:I$10,$G139),IF($G139&gt;=I$11,TREND(J$10:J$11,I$10:I$11,$G139),0)))))</f>
        <v>0.71333333333333337</v>
      </c>
      <c r="J139" s="20"/>
      <c r="K139" s="3"/>
      <c r="N139" s="63" cm="1">
        <f t="array" ref="N139">IF($G139&gt;=N$7,TREND(O$6:O$7,N$6:N$7,$G139),IF($G139&gt;=N$8,TREND(O$7:O$8,N$7:N$8,$G139),IF($G139&gt;=N$9,TREND(O$8:O$9,N$8:N$9,$G139),IF($G139&gt;=N$10,TREND(O$9:O$10,N$9:N$10,$G139),IF($G139&gt;=N$11,TREND(O$10:O$11,N$10:N$11,$G139),0)))))</f>
        <v>0.71333333333333337</v>
      </c>
      <c r="S139" s="63" cm="1">
        <f t="array" ref="S139">IF($G139&gt;=S$7,TREND(T$6:T$7,S$6:S$7,$G139),IF($G139&gt;=S$8,TREND(T$7:T$8,S$7:S$8,$G139),IF($G139&gt;=S$9,TREND(T$8:T$9,S$8:S$9,$G139),IF($G139&gt;=S$10,TREND(T$9:T$10,S$9:S$10,$G139),IF($G139&gt;=S$11,TREND(T$10:T$11,S$10:S$11,$G139),0)))))</f>
        <v>0.71333333333333337</v>
      </c>
      <c r="X139" s="63" cm="1">
        <f t="array" ref="X139">IF($G139&gt;=X$7,TREND(Y$6:Y$7,X$6:X$7,$G139),IF($G139&gt;=X$8,TREND(Y$7:Y$8,X$7:X$8,$G139),IF($G139&gt;=X$9,TREND(Y$8:Y$9,X$8:X$9,$G139),IF($G139&gt;=X$10,TREND(Y$9:Y$10,X$9:X$10,$G139),IF($G139&gt;=X$11,TREND(Y$10:Y$11,X$10:X$11,$G139),0)))))</f>
        <v>0</v>
      </c>
      <c r="Y139" s="20"/>
      <c r="Z139" s="18"/>
      <c r="AA139" s="18"/>
      <c r="AB139" s="18"/>
      <c r="AC139" s="18"/>
      <c r="AD139" s="18"/>
      <c r="AE139" s="18"/>
      <c r="AF139" s="18"/>
      <c r="AI139" s="21"/>
      <c r="AJ139" s="29">
        <f t="shared" si="37"/>
        <v>46576</v>
      </c>
      <c r="AK139">
        <f t="shared" si="31"/>
        <v>0</v>
      </c>
      <c r="AL139" s="1">
        <f t="shared" si="32"/>
        <v>1</v>
      </c>
      <c r="AM139" s="1">
        <f t="shared" si="33"/>
        <v>0</v>
      </c>
      <c r="AN139" s="121">
        <f t="shared" si="34"/>
        <v>0</v>
      </c>
      <c r="AO139" s="120">
        <f t="shared" si="36"/>
        <v>0.85</v>
      </c>
    </row>
    <row r="140" spans="1:41" x14ac:dyDescent="0.35">
      <c r="A140" s="63">
        <f t="shared" si="35"/>
        <v>0.70666666666666689</v>
      </c>
      <c r="D140" s="159"/>
      <c r="F140" s="21"/>
      <c r="G140" s="63">
        <v>0.99</v>
      </c>
      <c r="I140" s="63" cm="1">
        <f t="array" ref="I140">IF($G140&gt;=I$7,TREND(J$6:J$7,I$6:I$7,$G140),IF($G140&gt;=I$8,TREND(J$7:J$8,I$7:I$8,$G140),IF($G140&gt;=I$9,TREND(J$8:J$9,I$8:I$9,$G140),IF($G140&gt;=I$10,TREND(J$9:J$10,I$9:I$10,$G140),IF($G140&gt;=I$11,TREND(J$10:J$11,I$10:I$11,$G140),0)))))</f>
        <v>0.70666666666666678</v>
      </c>
      <c r="J140" s="20"/>
      <c r="K140" s="3"/>
      <c r="N140" s="63" cm="1">
        <f t="array" ref="N140">IF($G140&gt;=N$7,TREND(O$6:O$7,N$6:N$7,$G140),IF($G140&gt;=N$8,TREND(O$7:O$8,N$7:N$8,$G140),IF($G140&gt;=N$9,TREND(O$8:O$9,N$8:N$9,$G140),IF($G140&gt;=N$10,TREND(O$9:O$10,N$9:N$10,$G140),IF($G140&gt;=N$11,TREND(O$10:O$11,N$10:N$11,$G140),0)))))</f>
        <v>0.70666666666666678</v>
      </c>
      <c r="S140" s="63" cm="1">
        <f t="array" ref="S140">IF($G140&gt;=S$7,TREND(T$6:T$7,S$6:S$7,$G140),IF($G140&gt;=S$8,TREND(T$7:T$8,S$7:S$8,$G140),IF($G140&gt;=S$9,TREND(T$8:T$9,S$8:S$9,$G140),IF($G140&gt;=S$10,TREND(T$9:T$10,S$9:S$10,$G140),IF($G140&gt;=S$11,TREND(T$10:T$11,S$10:S$11,$G140),0)))))</f>
        <v>0.70666666666666678</v>
      </c>
      <c r="X140" s="63" cm="1">
        <f t="array" ref="X140">IF($G140&gt;=X$7,TREND(Y$6:Y$7,X$6:X$7,$G140),IF($G140&gt;=X$8,TREND(Y$7:Y$8,X$7:X$8,$G140),IF($G140&gt;=X$9,TREND(Y$8:Y$9,X$8:X$9,$G140),IF($G140&gt;=X$10,TREND(Y$9:Y$10,X$9:X$10,$G140),IF($G140&gt;=X$11,TREND(Y$10:Y$11,X$10:X$11,$G140),0)))))</f>
        <v>0</v>
      </c>
      <c r="Y140" s="20"/>
      <c r="Z140" s="18"/>
      <c r="AA140" s="18"/>
      <c r="AB140" s="18"/>
      <c r="AC140" s="18"/>
      <c r="AD140" s="18"/>
      <c r="AE140" s="18"/>
      <c r="AF140" s="18"/>
      <c r="AI140" s="21"/>
      <c r="AJ140" s="29">
        <f t="shared" si="37"/>
        <v>46577</v>
      </c>
      <c r="AK140">
        <f t="shared" si="31"/>
        <v>0</v>
      </c>
      <c r="AL140" s="1">
        <f t="shared" si="32"/>
        <v>1</v>
      </c>
      <c r="AM140" s="1">
        <f t="shared" si="33"/>
        <v>0</v>
      </c>
      <c r="AN140" s="121">
        <f t="shared" si="34"/>
        <v>0</v>
      </c>
      <c r="AO140" s="120">
        <f t="shared" si="36"/>
        <v>0.85</v>
      </c>
    </row>
    <row r="141" spans="1:41" x14ac:dyDescent="0.35">
      <c r="A141" s="63">
        <f t="shared" si="35"/>
        <v>0.70000000000000018</v>
      </c>
      <c r="D141" s="159"/>
      <c r="F141" s="21"/>
      <c r="G141" s="63">
        <v>1</v>
      </c>
      <c r="I141" s="63" cm="1">
        <f t="array" ref="I141">IF($G141&gt;=I$7,TREND(J$6:J$7,I$6:I$7,$G141),IF($G141&gt;=I$8,TREND(J$7:J$8,I$7:I$8,$G141),IF($G141&gt;=I$9,TREND(J$8:J$9,I$8:I$9,$G141),IF($G141&gt;=I$10,TREND(J$9:J$10,I$9:I$10,$G141),IF($G141&gt;=I$11,TREND(J$10:J$11,I$10:I$11,$G141),0)))))</f>
        <v>0.70000000000000007</v>
      </c>
      <c r="J141" s="20"/>
      <c r="K141" s="3"/>
      <c r="N141" s="63" cm="1">
        <f t="array" ref="N141">IF($G141&gt;=N$7,TREND(O$6:O$7,N$6:N$7,$G141),IF($G141&gt;=N$8,TREND(O$7:O$8,N$7:N$8,$G141),IF($G141&gt;=N$9,TREND(O$8:O$9,N$8:N$9,$G141),IF($G141&gt;=N$10,TREND(O$9:O$10,N$9:N$10,$G141),IF($G141&gt;=N$11,TREND(O$10:O$11,N$10:N$11,$G141),0)))))</f>
        <v>0.70000000000000007</v>
      </c>
      <c r="S141" s="63" cm="1">
        <f t="array" ref="S141">IF($G141&gt;=S$7,TREND(T$6:T$7,S$6:S$7,$G141),IF($G141&gt;=S$8,TREND(T$7:T$8,S$7:S$8,$G141),IF($G141&gt;=S$9,TREND(T$8:T$9,S$8:S$9,$G141),IF($G141&gt;=S$10,TREND(T$9:T$10,S$9:S$10,$G141),IF($G141&gt;=S$11,TREND(T$10:T$11,S$10:S$11,$G141),0)))))</f>
        <v>0.70000000000000007</v>
      </c>
      <c r="X141" s="63" cm="1">
        <f t="array" ref="X141">IF($G141&gt;=X$7,TREND(Y$6:Y$7,X$6:X$7,$G141),IF($G141&gt;=X$8,TREND(Y$7:Y$8,X$7:X$8,$G141),IF($G141&gt;=X$9,TREND(Y$8:Y$9,X$8:X$9,$G141),IF($G141&gt;=X$10,TREND(Y$9:Y$10,X$9:X$10,$G141),IF($G141&gt;=X$11,TREND(Y$10:Y$11,X$10:X$11,$G141),0)))))</f>
        <v>0</v>
      </c>
      <c r="Y141" s="20"/>
      <c r="Z141" s="18"/>
      <c r="AA141" s="18"/>
      <c r="AB141" s="18"/>
      <c r="AC141" s="18"/>
      <c r="AD141" s="18"/>
      <c r="AE141" s="18"/>
      <c r="AF141" s="18"/>
      <c r="AI141" s="21"/>
      <c r="AJ141" s="29">
        <f t="shared" si="37"/>
        <v>46578</v>
      </c>
      <c r="AK141">
        <f t="shared" si="31"/>
        <v>0</v>
      </c>
      <c r="AL141" s="1">
        <f t="shared" si="32"/>
        <v>1</v>
      </c>
      <c r="AM141" s="1">
        <f t="shared" si="33"/>
        <v>0</v>
      </c>
      <c r="AN141" s="121">
        <f t="shared" si="34"/>
        <v>0</v>
      </c>
      <c r="AO141" s="120">
        <f t="shared" si="36"/>
        <v>0.85</v>
      </c>
    </row>
    <row r="142" spans="1:41" x14ac:dyDescent="0.35">
      <c r="D142" s="159"/>
      <c r="AJ142" s="29">
        <f t="shared" si="37"/>
        <v>46579</v>
      </c>
      <c r="AK142">
        <f t="shared" si="31"/>
        <v>0</v>
      </c>
      <c r="AL142" s="1">
        <f t="shared" si="32"/>
        <v>1</v>
      </c>
      <c r="AM142" s="1">
        <f t="shared" si="33"/>
        <v>0</v>
      </c>
      <c r="AN142" s="121">
        <f t="shared" si="34"/>
        <v>0</v>
      </c>
      <c r="AO142" s="120">
        <f t="shared" si="36"/>
        <v>0.85</v>
      </c>
    </row>
    <row r="143" spans="1:41" x14ac:dyDescent="0.35">
      <c r="AJ143" s="29">
        <f t="shared" si="37"/>
        <v>46580</v>
      </c>
      <c r="AK143">
        <f t="shared" si="31"/>
        <v>0</v>
      </c>
      <c r="AL143" s="1">
        <f t="shared" si="32"/>
        <v>1</v>
      </c>
      <c r="AM143" s="1">
        <f t="shared" si="33"/>
        <v>0</v>
      </c>
      <c r="AN143" s="121">
        <f t="shared" si="34"/>
        <v>0</v>
      </c>
      <c r="AO143" s="120">
        <f t="shared" si="36"/>
        <v>0.85</v>
      </c>
    </row>
    <row r="144" spans="1:41" x14ac:dyDescent="0.35">
      <c r="AJ144" s="29">
        <f t="shared" si="37"/>
        <v>46581</v>
      </c>
      <c r="AK144">
        <f t="shared" si="31"/>
        <v>0</v>
      </c>
      <c r="AL144" s="1">
        <f t="shared" si="32"/>
        <v>1</v>
      </c>
      <c r="AM144" s="1">
        <f t="shared" si="33"/>
        <v>0</v>
      </c>
      <c r="AN144" s="121">
        <f t="shared" si="34"/>
        <v>0</v>
      </c>
      <c r="AO144" s="120">
        <f t="shared" si="36"/>
        <v>0.85</v>
      </c>
    </row>
    <row r="145" spans="36:41" x14ac:dyDescent="0.35">
      <c r="AJ145" s="29">
        <f t="shared" si="37"/>
        <v>46582</v>
      </c>
      <c r="AK145">
        <f t="shared" si="31"/>
        <v>0</v>
      </c>
      <c r="AL145" s="1">
        <f t="shared" si="32"/>
        <v>1</v>
      </c>
      <c r="AM145" s="1">
        <f t="shared" si="33"/>
        <v>0</v>
      </c>
      <c r="AN145" s="121">
        <f t="shared" si="34"/>
        <v>0</v>
      </c>
      <c r="AO145" s="120">
        <f t="shared" si="36"/>
        <v>0.85</v>
      </c>
    </row>
    <row r="146" spans="36:41" x14ac:dyDescent="0.35">
      <c r="AJ146" s="29">
        <f t="shared" si="37"/>
        <v>46583</v>
      </c>
      <c r="AK146">
        <f t="shared" si="31"/>
        <v>0</v>
      </c>
      <c r="AL146" s="1">
        <f t="shared" si="32"/>
        <v>1</v>
      </c>
      <c r="AM146" s="1">
        <f t="shared" si="33"/>
        <v>0</v>
      </c>
      <c r="AN146" s="121">
        <f t="shared" si="34"/>
        <v>0</v>
      </c>
      <c r="AO146" s="120">
        <f t="shared" si="36"/>
        <v>0.85</v>
      </c>
    </row>
    <row r="147" spans="36:41" x14ac:dyDescent="0.35">
      <c r="AJ147" s="29">
        <f t="shared" si="37"/>
        <v>46584</v>
      </c>
      <c r="AK147">
        <f t="shared" si="31"/>
        <v>0</v>
      </c>
      <c r="AL147" s="1">
        <f t="shared" si="32"/>
        <v>1</v>
      </c>
      <c r="AM147" s="1">
        <f t="shared" si="33"/>
        <v>0</v>
      </c>
      <c r="AN147" s="121">
        <f t="shared" si="34"/>
        <v>0</v>
      </c>
      <c r="AO147" s="120">
        <f t="shared" si="36"/>
        <v>0.85</v>
      </c>
    </row>
    <row r="148" spans="36:41" x14ac:dyDescent="0.35">
      <c r="AJ148" s="29">
        <f t="shared" si="37"/>
        <v>46585</v>
      </c>
      <c r="AK148">
        <f t="shared" si="31"/>
        <v>0</v>
      </c>
      <c r="AL148" s="1">
        <f t="shared" si="32"/>
        <v>1</v>
      </c>
      <c r="AM148" s="1">
        <f t="shared" si="33"/>
        <v>0</v>
      </c>
      <c r="AN148" s="121">
        <f t="shared" si="34"/>
        <v>0</v>
      </c>
      <c r="AO148" s="120">
        <f t="shared" si="36"/>
        <v>0.85</v>
      </c>
    </row>
    <row r="149" spans="36:41" x14ac:dyDescent="0.35">
      <c r="AJ149" s="29">
        <f t="shared" si="37"/>
        <v>46586</v>
      </c>
      <c r="AK149">
        <f t="shared" si="31"/>
        <v>0</v>
      </c>
      <c r="AL149" s="1">
        <f t="shared" si="32"/>
        <v>1</v>
      </c>
      <c r="AM149" s="1">
        <f t="shared" si="33"/>
        <v>0</v>
      </c>
      <c r="AN149" s="121">
        <f t="shared" si="34"/>
        <v>0</v>
      </c>
      <c r="AO149" s="120">
        <f t="shared" si="36"/>
        <v>0.85</v>
      </c>
    </row>
    <row r="150" spans="36:41" x14ac:dyDescent="0.35">
      <c r="AJ150" s="29">
        <f t="shared" si="37"/>
        <v>46587</v>
      </c>
      <c r="AK150">
        <f t="shared" si="31"/>
        <v>0</v>
      </c>
      <c r="AL150" s="1">
        <f t="shared" si="32"/>
        <v>1</v>
      </c>
      <c r="AM150" s="1">
        <f t="shared" si="33"/>
        <v>0</v>
      </c>
      <c r="AN150" s="121">
        <f t="shared" si="34"/>
        <v>0</v>
      </c>
      <c r="AO150" s="120">
        <f t="shared" si="36"/>
        <v>0.85</v>
      </c>
    </row>
    <row r="151" spans="36:41" x14ac:dyDescent="0.35">
      <c r="AJ151" s="29">
        <f t="shared" si="37"/>
        <v>46588</v>
      </c>
      <c r="AK151">
        <f t="shared" si="31"/>
        <v>0</v>
      </c>
      <c r="AL151" s="1">
        <f t="shared" si="32"/>
        <v>1</v>
      </c>
      <c r="AM151" s="1">
        <f t="shared" si="33"/>
        <v>0</v>
      </c>
      <c r="AN151" s="121">
        <f t="shared" si="34"/>
        <v>0</v>
      </c>
      <c r="AO151" s="120">
        <f t="shared" si="36"/>
        <v>0.85</v>
      </c>
    </row>
    <row r="152" spans="36:41" x14ac:dyDescent="0.35">
      <c r="AJ152" s="29">
        <f t="shared" si="37"/>
        <v>46589</v>
      </c>
      <c r="AK152">
        <f t="shared" si="31"/>
        <v>0</v>
      </c>
      <c r="AL152" s="1">
        <f t="shared" si="32"/>
        <v>1</v>
      </c>
      <c r="AM152" s="1">
        <f t="shared" si="33"/>
        <v>0</v>
      </c>
      <c r="AN152" s="121">
        <f t="shared" si="34"/>
        <v>0</v>
      </c>
      <c r="AO152" s="120">
        <f t="shared" si="36"/>
        <v>0.85</v>
      </c>
    </row>
    <row r="153" spans="36:41" x14ac:dyDescent="0.35">
      <c r="AJ153" s="29">
        <f t="shared" si="37"/>
        <v>46590</v>
      </c>
      <c r="AK153">
        <f t="shared" si="31"/>
        <v>0</v>
      </c>
      <c r="AL153" s="1">
        <f t="shared" si="32"/>
        <v>1</v>
      </c>
      <c r="AM153" s="1">
        <f t="shared" si="33"/>
        <v>0</v>
      </c>
      <c r="AN153" s="121">
        <f t="shared" si="34"/>
        <v>0</v>
      </c>
      <c r="AO153" s="120">
        <f t="shared" si="36"/>
        <v>0.85</v>
      </c>
    </row>
    <row r="154" spans="36:41" x14ac:dyDescent="0.35">
      <c r="AJ154" s="29">
        <f t="shared" si="37"/>
        <v>46591</v>
      </c>
      <c r="AK154">
        <f t="shared" si="31"/>
        <v>0</v>
      </c>
      <c r="AL154" s="1">
        <f t="shared" si="32"/>
        <v>1</v>
      </c>
      <c r="AM154" s="1">
        <f t="shared" si="33"/>
        <v>0</v>
      </c>
      <c r="AN154" s="121">
        <f t="shared" si="34"/>
        <v>0</v>
      </c>
      <c r="AO154" s="120">
        <f t="shared" si="36"/>
        <v>0.85</v>
      </c>
    </row>
    <row r="155" spans="36:41" x14ac:dyDescent="0.35">
      <c r="AJ155" s="29">
        <f t="shared" si="37"/>
        <v>46592</v>
      </c>
      <c r="AK155">
        <f t="shared" si="31"/>
        <v>0</v>
      </c>
      <c r="AL155" s="1">
        <f t="shared" si="32"/>
        <v>1</v>
      </c>
      <c r="AM155" s="1">
        <f t="shared" si="33"/>
        <v>0</v>
      </c>
      <c r="AN155" s="121">
        <f t="shared" si="34"/>
        <v>0</v>
      </c>
      <c r="AO155" s="120">
        <f t="shared" si="36"/>
        <v>0.85</v>
      </c>
    </row>
    <row r="156" spans="36:41" x14ac:dyDescent="0.35">
      <c r="AJ156" s="29">
        <f t="shared" si="37"/>
        <v>46593</v>
      </c>
      <c r="AK156">
        <f t="shared" si="31"/>
        <v>0</v>
      </c>
      <c r="AL156" s="1">
        <f t="shared" si="32"/>
        <v>1</v>
      </c>
      <c r="AM156" s="1">
        <f t="shared" si="33"/>
        <v>0</v>
      </c>
      <c r="AN156" s="121">
        <f t="shared" si="34"/>
        <v>0</v>
      </c>
      <c r="AO156" s="120">
        <f t="shared" si="36"/>
        <v>0.85</v>
      </c>
    </row>
    <row r="157" spans="36:41" x14ac:dyDescent="0.35">
      <c r="AJ157" s="29">
        <f t="shared" si="37"/>
        <v>46594</v>
      </c>
      <c r="AK157">
        <f t="shared" si="31"/>
        <v>0</v>
      </c>
      <c r="AL157" s="1">
        <f t="shared" si="32"/>
        <v>1</v>
      </c>
      <c r="AM157" s="1">
        <f t="shared" si="33"/>
        <v>0</v>
      </c>
      <c r="AN157" s="121">
        <f t="shared" si="34"/>
        <v>0</v>
      </c>
      <c r="AO157" s="120">
        <f t="shared" si="36"/>
        <v>0.85</v>
      </c>
    </row>
    <row r="158" spans="36:41" x14ac:dyDescent="0.35">
      <c r="AJ158" s="29">
        <f t="shared" si="37"/>
        <v>46595</v>
      </c>
      <c r="AK158">
        <f t="shared" si="31"/>
        <v>0</v>
      </c>
      <c r="AL158" s="1">
        <f t="shared" si="32"/>
        <v>1</v>
      </c>
      <c r="AM158" s="1">
        <f t="shared" si="33"/>
        <v>0</v>
      </c>
      <c r="AN158" s="121">
        <f t="shared" si="34"/>
        <v>0</v>
      </c>
      <c r="AO158" s="120">
        <f t="shared" si="36"/>
        <v>0.85</v>
      </c>
    </row>
    <row r="159" spans="36:41" x14ac:dyDescent="0.35">
      <c r="AJ159" s="29">
        <f t="shared" si="37"/>
        <v>46596</v>
      </c>
      <c r="AK159">
        <f t="shared" si="31"/>
        <v>0</v>
      </c>
      <c r="AL159" s="1">
        <f t="shared" si="32"/>
        <v>1</v>
      </c>
      <c r="AM159" s="1">
        <f t="shared" si="33"/>
        <v>0</v>
      </c>
      <c r="AN159" s="121">
        <f t="shared" si="34"/>
        <v>0</v>
      </c>
      <c r="AO159" s="120">
        <f t="shared" si="36"/>
        <v>0.85</v>
      </c>
    </row>
    <row r="160" spans="36:41" x14ac:dyDescent="0.35">
      <c r="AJ160" s="29">
        <f t="shared" si="37"/>
        <v>46597</v>
      </c>
      <c r="AK160">
        <f t="shared" si="31"/>
        <v>0</v>
      </c>
      <c r="AL160" s="1">
        <f t="shared" si="32"/>
        <v>1</v>
      </c>
      <c r="AM160" s="1">
        <f t="shared" si="33"/>
        <v>0</v>
      </c>
      <c r="AN160" s="121">
        <f t="shared" si="34"/>
        <v>0</v>
      </c>
      <c r="AO160" s="120">
        <f t="shared" si="36"/>
        <v>0.85</v>
      </c>
    </row>
    <row r="161" spans="36:41" x14ac:dyDescent="0.35">
      <c r="AJ161" s="29">
        <f t="shared" si="37"/>
        <v>46598</v>
      </c>
      <c r="AK161">
        <f t="shared" si="31"/>
        <v>0</v>
      </c>
      <c r="AL161" s="1">
        <f t="shared" si="32"/>
        <v>1</v>
      </c>
      <c r="AM161" s="1">
        <f t="shared" si="33"/>
        <v>0</v>
      </c>
      <c r="AN161" s="121">
        <f t="shared" si="34"/>
        <v>0</v>
      </c>
      <c r="AO161" s="120">
        <f t="shared" si="36"/>
        <v>0.85</v>
      </c>
    </row>
    <row r="162" spans="36:41" x14ac:dyDescent="0.35">
      <c r="AJ162" s="29">
        <f t="shared" si="37"/>
        <v>46599</v>
      </c>
      <c r="AK162">
        <f t="shared" si="31"/>
        <v>0</v>
      </c>
      <c r="AL162" s="1">
        <f t="shared" si="32"/>
        <v>0.85</v>
      </c>
      <c r="AM162" s="1">
        <f t="shared" si="33"/>
        <v>0</v>
      </c>
      <c r="AN162" s="121">
        <f t="shared" si="34"/>
        <v>0</v>
      </c>
      <c r="AO162" s="120">
        <f t="shared" si="36"/>
        <v>0.85</v>
      </c>
    </row>
    <row r="163" spans="36:41" x14ac:dyDescent="0.35">
      <c r="AJ163" s="29">
        <f t="shared" si="37"/>
        <v>46600</v>
      </c>
      <c r="AK163">
        <f t="shared" si="31"/>
        <v>0</v>
      </c>
      <c r="AL163" s="1">
        <f t="shared" si="32"/>
        <v>1</v>
      </c>
      <c r="AM163" s="1">
        <f t="shared" si="33"/>
        <v>0</v>
      </c>
      <c r="AN163" s="121">
        <f t="shared" si="34"/>
        <v>0</v>
      </c>
      <c r="AO163" s="120">
        <f t="shared" si="36"/>
        <v>0.94999999999999984</v>
      </c>
    </row>
    <row r="164" spans="36:41" x14ac:dyDescent="0.35">
      <c r="AJ164" s="29">
        <f t="shared" si="37"/>
        <v>46601</v>
      </c>
      <c r="AK164">
        <f t="shared" si="31"/>
        <v>0</v>
      </c>
      <c r="AL164" s="1">
        <f t="shared" si="32"/>
        <v>1</v>
      </c>
      <c r="AM164" s="1">
        <f t="shared" si="33"/>
        <v>0</v>
      </c>
      <c r="AN164" s="121">
        <f t="shared" si="34"/>
        <v>0</v>
      </c>
      <c r="AO164" s="120">
        <f t="shared" si="36"/>
        <v>0.94999999999999984</v>
      </c>
    </row>
    <row r="165" spans="36:41" x14ac:dyDescent="0.35">
      <c r="AJ165" s="29">
        <f t="shared" si="37"/>
        <v>46602</v>
      </c>
      <c r="AK165">
        <f t="shared" si="31"/>
        <v>0</v>
      </c>
      <c r="AL165" s="1">
        <f t="shared" si="32"/>
        <v>1</v>
      </c>
      <c r="AM165" s="1">
        <f t="shared" si="33"/>
        <v>0</v>
      </c>
      <c r="AN165" s="121">
        <f t="shared" si="34"/>
        <v>0</v>
      </c>
      <c r="AO165" s="120">
        <f t="shared" si="36"/>
        <v>0.94999999999999984</v>
      </c>
    </row>
    <row r="166" spans="36:41" x14ac:dyDescent="0.35">
      <c r="AJ166" s="29">
        <f t="shared" si="37"/>
        <v>46603</v>
      </c>
      <c r="AK166">
        <f t="shared" si="31"/>
        <v>0</v>
      </c>
      <c r="AL166" s="1">
        <f t="shared" si="32"/>
        <v>1</v>
      </c>
      <c r="AM166" s="1">
        <f t="shared" si="33"/>
        <v>0</v>
      </c>
      <c r="AN166" s="121">
        <f t="shared" si="34"/>
        <v>0</v>
      </c>
      <c r="AO166" s="120">
        <f t="shared" si="36"/>
        <v>0.94999999999999984</v>
      </c>
    </row>
    <row r="167" spans="36:41" x14ac:dyDescent="0.35">
      <c r="AJ167" s="29">
        <f t="shared" si="37"/>
        <v>46604</v>
      </c>
      <c r="AK167">
        <f t="shared" si="31"/>
        <v>0</v>
      </c>
      <c r="AL167" s="1">
        <f t="shared" si="32"/>
        <v>1</v>
      </c>
      <c r="AM167" s="1">
        <f t="shared" si="33"/>
        <v>0</v>
      </c>
      <c r="AN167" s="121">
        <f t="shared" si="34"/>
        <v>0</v>
      </c>
      <c r="AO167" s="120">
        <f t="shared" si="36"/>
        <v>0.94999999999999984</v>
      </c>
    </row>
    <row r="168" spans="36:41" x14ac:dyDescent="0.35">
      <c r="AJ168" s="29">
        <f t="shared" si="37"/>
        <v>46605</v>
      </c>
      <c r="AK168">
        <f t="shared" si="31"/>
        <v>0</v>
      </c>
      <c r="AL168" s="1">
        <f t="shared" si="32"/>
        <v>1</v>
      </c>
      <c r="AM168" s="1">
        <f t="shared" si="33"/>
        <v>0</v>
      </c>
      <c r="AN168" s="121">
        <f t="shared" si="34"/>
        <v>0</v>
      </c>
      <c r="AO168" s="120">
        <f t="shared" si="36"/>
        <v>0.94999999999999984</v>
      </c>
    </row>
    <row r="169" spans="36:41" x14ac:dyDescent="0.35">
      <c r="AJ169" s="29">
        <f t="shared" si="37"/>
        <v>46606</v>
      </c>
      <c r="AK169">
        <f t="shared" ref="AK169:AK232" si="38">_xlfn.XLOOKUP(AJ169,A$27:A$36,B$27:B$36,0,0)</f>
        <v>0</v>
      </c>
      <c r="AL169" s="1">
        <f t="shared" ref="AL169:AL232" si="39">_xlfn.XLOOKUP(AJ169,A$15:A$24,B$15:B$24,1,0)</f>
        <v>1</v>
      </c>
      <c r="AM169" s="1">
        <f t="shared" ref="AM169:AM232" si="40">_xlfn.XLOOKUP(AJ169,A$27:A$36,B$27:B$36,0,-1)</f>
        <v>0</v>
      </c>
      <c r="AN169" s="121">
        <f t="shared" ref="AN169:AN223" si="41">AK169</f>
        <v>0</v>
      </c>
      <c r="AO169" s="120">
        <f t="shared" si="36"/>
        <v>0.94999999999999984</v>
      </c>
    </row>
    <row r="170" spans="36:41" x14ac:dyDescent="0.35">
      <c r="AJ170" s="29">
        <f t="shared" si="37"/>
        <v>46607</v>
      </c>
      <c r="AK170">
        <f t="shared" si="38"/>
        <v>0</v>
      </c>
      <c r="AL170" s="1">
        <f t="shared" si="39"/>
        <v>1</v>
      </c>
      <c r="AM170" s="1">
        <f t="shared" si="40"/>
        <v>0</v>
      </c>
      <c r="AN170" s="121">
        <f t="shared" si="41"/>
        <v>0</v>
      </c>
      <c r="AO170" s="120">
        <f t="shared" ref="AO170:AO233" si="42">IF(AL170=1,AO171,AL170)</f>
        <v>0.94999999999999984</v>
      </c>
    </row>
    <row r="171" spans="36:41" x14ac:dyDescent="0.35">
      <c r="AJ171" s="29">
        <f t="shared" ref="AJ171:AJ234" si="43">AJ170+1</f>
        <v>46608</v>
      </c>
      <c r="AK171">
        <f t="shared" si="38"/>
        <v>0</v>
      </c>
      <c r="AL171" s="1">
        <f t="shared" si="39"/>
        <v>1</v>
      </c>
      <c r="AM171" s="1">
        <f t="shared" si="40"/>
        <v>0</v>
      </c>
      <c r="AN171" s="121">
        <f t="shared" si="41"/>
        <v>0</v>
      </c>
      <c r="AO171" s="120">
        <f t="shared" si="42"/>
        <v>0.94999999999999984</v>
      </c>
    </row>
    <row r="172" spans="36:41" x14ac:dyDescent="0.35">
      <c r="AJ172" s="29">
        <f t="shared" si="43"/>
        <v>46609</v>
      </c>
      <c r="AK172">
        <f t="shared" si="38"/>
        <v>0</v>
      </c>
      <c r="AL172" s="1">
        <f t="shared" si="39"/>
        <v>1</v>
      </c>
      <c r="AM172" s="1">
        <f t="shared" si="40"/>
        <v>0</v>
      </c>
      <c r="AN172" s="121">
        <f t="shared" si="41"/>
        <v>0</v>
      </c>
      <c r="AO172" s="120">
        <f t="shared" si="42"/>
        <v>0.94999999999999984</v>
      </c>
    </row>
    <row r="173" spans="36:41" x14ac:dyDescent="0.35">
      <c r="AJ173" s="29">
        <f t="shared" si="43"/>
        <v>46610</v>
      </c>
      <c r="AK173">
        <f t="shared" si="38"/>
        <v>0</v>
      </c>
      <c r="AL173" s="1">
        <f t="shared" si="39"/>
        <v>1</v>
      </c>
      <c r="AM173" s="1">
        <f t="shared" si="40"/>
        <v>0</v>
      </c>
      <c r="AN173" s="121">
        <f t="shared" si="41"/>
        <v>0</v>
      </c>
      <c r="AO173" s="120">
        <f t="shared" si="42"/>
        <v>0.94999999999999984</v>
      </c>
    </row>
    <row r="174" spans="36:41" x14ac:dyDescent="0.35">
      <c r="AJ174" s="29">
        <f t="shared" si="43"/>
        <v>46611</v>
      </c>
      <c r="AK174">
        <f t="shared" si="38"/>
        <v>0</v>
      </c>
      <c r="AL174" s="1">
        <f t="shared" si="39"/>
        <v>1</v>
      </c>
      <c r="AM174" s="1">
        <f t="shared" si="40"/>
        <v>0</v>
      </c>
      <c r="AN174" s="121">
        <f t="shared" si="41"/>
        <v>0</v>
      </c>
      <c r="AO174" s="120">
        <f t="shared" si="42"/>
        <v>0.94999999999999984</v>
      </c>
    </row>
    <row r="175" spans="36:41" x14ac:dyDescent="0.35">
      <c r="AJ175" s="29">
        <f t="shared" si="43"/>
        <v>46612</v>
      </c>
      <c r="AK175">
        <f t="shared" si="38"/>
        <v>0</v>
      </c>
      <c r="AL175" s="1">
        <f t="shared" si="39"/>
        <v>1</v>
      </c>
      <c r="AM175" s="1">
        <f t="shared" si="40"/>
        <v>0</v>
      </c>
      <c r="AN175" s="121">
        <f t="shared" si="41"/>
        <v>0</v>
      </c>
      <c r="AO175" s="120">
        <f t="shared" si="42"/>
        <v>0.94999999999999984</v>
      </c>
    </row>
    <row r="176" spans="36:41" x14ac:dyDescent="0.35">
      <c r="AJ176" s="29">
        <f t="shared" si="43"/>
        <v>46613</v>
      </c>
      <c r="AK176">
        <f t="shared" si="38"/>
        <v>0</v>
      </c>
      <c r="AL176" s="1">
        <f t="shared" si="39"/>
        <v>1</v>
      </c>
      <c r="AM176" s="1">
        <f t="shared" si="40"/>
        <v>0</v>
      </c>
      <c r="AN176" s="121">
        <f t="shared" si="41"/>
        <v>0</v>
      </c>
      <c r="AO176" s="120">
        <f t="shared" si="42"/>
        <v>0.94999999999999984</v>
      </c>
    </row>
    <row r="177" spans="36:41" x14ac:dyDescent="0.35">
      <c r="AJ177" s="29">
        <f t="shared" si="43"/>
        <v>46614</v>
      </c>
      <c r="AK177">
        <f t="shared" si="38"/>
        <v>0</v>
      </c>
      <c r="AL177" s="1">
        <f t="shared" si="39"/>
        <v>1</v>
      </c>
      <c r="AM177" s="1">
        <f t="shared" si="40"/>
        <v>0</v>
      </c>
      <c r="AN177" s="121">
        <f t="shared" si="41"/>
        <v>0</v>
      </c>
      <c r="AO177" s="120">
        <f t="shared" si="42"/>
        <v>0.94999999999999984</v>
      </c>
    </row>
    <row r="178" spans="36:41" x14ac:dyDescent="0.35">
      <c r="AJ178" s="29">
        <f t="shared" si="43"/>
        <v>46615</v>
      </c>
      <c r="AK178">
        <f t="shared" si="38"/>
        <v>0</v>
      </c>
      <c r="AL178" s="1">
        <f t="shared" si="39"/>
        <v>1</v>
      </c>
      <c r="AM178" s="1">
        <f t="shared" si="40"/>
        <v>0</v>
      </c>
      <c r="AN178" s="121">
        <f t="shared" si="41"/>
        <v>0</v>
      </c>
      <c r="AO178" s="120">
        <f t="shared" si="42"/>
        <v>0.94999999999999984</v>
      </c>
    </row>
    <row r="179" spans="36:41" x14ac:dyDescent="0.35">
      <c r="AJ179" s="29">
        <f t="shared" si="43"/>
        <v>46616</v>
      </c>
      <c r="AK179">
        <f t="shared" si="38"/>
        <v>0</v>
      </c>
      <c r="AL179" s="1">
        <f t="shared" si="39"/>
        <v>1</v>
      </c>
      <c r="AM179" s="1">
        <f t="shared" si="40"/>
        <v>0</v>
      </c>
      <c r="AN179" s="121">
        <f t="shared" si="41"/>
        <v>0</v>
      </c>
      <c r="AO179" s="120">
        <f t="shared" si="42"/>
        <v>0.94999999999999984</v>
      </c>
    </row>
    <row r="180" spans="36:41" x14ac:dyDescent="0.35">
      <c r="AJ180" s="29">
        <f t="shared" si="43"/>
        <v>46617</v>
      </c>
      <c r="AK180">
        <f t="shared" si="38"/>
        <v>0</v>
      </c>
      <c r="AL180" s="1">
        <f t="shared" si="39"/>
        <v>1</v>
      </c>
      <c r="AM180" s="1">
        <f t="shared" si="40"/>
        <v>0</v>
      </c>
      <c r="AN180" s="121">
        <f t="shared" si="41"/>
        <v>0</v>
      </c>
      <c r="AO180" s="120">
        <f t="shared" si="42"/>
        <v>0.94999999999999984</v>
      </c>
    </row>
    <row r="181" spans="36:41" x14ac:dyDescent="0.35">
      <c r="AJ181" s="29">
        <f t="shared" si="43"/>
        <v>46618</v>
      </c>
      <c r="AK181">
        <f t="shared" si="38"/>
        <v>0</v>
      </c>
      <c r="AL181" s="1">
        <f t="shared" si="39"/>
        <v>1</v>
      </c>
      <c r="AM181" s="1">
        <f t="shared" si="40"/>
        <v>0</v>
      </c>
      <c r="AN181" s="121">
        <f t="shared" si="41"/>
        <v>0</v>
      </c>
      <c r="AO181" s="120">
        <f t="shared" si="42"/>
        <v>0.94999999999999984</v>
      </c>
    </row>
    <row r="182" spans="36:41" x14ac:dyDescent="0.35">
      <c r="AJ182" s="29">
        <f t="shared" si="43"/>
        <v>46619</v>
      </c>
      <c r="AK182">
        <f t="shared" si="38"/>
        <v>0</v>
      </c>
      <c r="AL182" s="1">
        <f t="shared" si="39"/>
        <v>1</v>
      </c>
      <c r="AM182" s="1">
        <f t="shared" si="40"/>
        <v>0</v>
      </c>
      <c r="AN182" s="121">
        <f t="shared" si="41"/>
        <v>0</v>
      </c>
      <c r="AO182" s="120">
        <f t="shared" si="42"/>
        <v>0.94999999999999984</v>
      </c>
    </row>
    <row r="183" spans="36:41" x14ac:dyDescent="0.35">
      <c r="AJ183" s="29">
        <f t="shared" si="43"/>
        <v>46620</v>
      </c>
      <c r="AK183">
        <f t="shared" si="38"/>
        <v>0</v>
      </c>
      <c r="AL183" s="1">
        <f t="shared" si="39"/>
        <v>1</v>
      </c>
      <c r="AM183" s="1">
        <f t="shared" si="40"/>
        <v>0</v>
      </c>
      <c r="AN183" s="121">
        <f t="shared" si="41"/>
        <v>0</v>
      </c>
      <c r="AO183" s="120">
        <f t="shared" si="42"/>
        <v>0.94999999999999984</v>
      </c>
    </row>
    <row r="184" spans="36:41" x14ac:dyDescent="0.35">
      <c r="AJ184" s="29">
        <f t="shared" si="43"/>
        <v>46621</v>
      </c>
      <c r="AK184">
        <f t="shared" si="38"/>
        <v>0</v>
      </c>
      <c r="AL184" s="1">
        <f t="shared" si="39"/>
        <v>1</v>
      </c>
      <c r="AM184" s="1">
        <f t="shared" si="40"/>
        <v>0</v>
      </c>
      <c r="AN184" s="121">
        <f t="shared" si="41"/>
        <v>0</v>
      </c>
      <c r="AO184" s="120">
        <f t="shared" si="42"/>
        <v>0.94999999999999984</v>
      </c>
    </row>
    <row r="185" spans="36:41" x14ac:dyDescent="0.35">
      <c r="AJ185" s="29">
        <f t="shared" si="43"/>
        <v>46622</v>
      </c>
      <c r="AK185">
        <f t="shared" si="38"/>
        <v>0</v>
      </c>
      <c r="AL185" s="1">
        <f t="shared" si="39"/>
        <v>1</v>
      </c>
      <c r="AM185" s="1">
        <f t="shared" si="40"/>
        <v>0</v>
      </c>
      <c r="AN185" s="121">
        <f t="shared" si="41"/>
        <v>0</v>
      </c>
      <c r="AO185" s="120">
        <f t="shared" si="42"/>
        <v>0.94999999999999984</v>
      </c>
    </row>
    <row r="186" spans="36:41" x14ac:dyDescent="0.35">
      <c r="AJ186" s="29">
        <f t="shared" si="43"/>
        <v>46623</v>
      </c>
      <c r="AK186">
        <f t="shared" si="38"/>
        <v>0</v>
      </c>
      <c r="AL186" s="1">
        <f t="shared" si="39"/>
        <v>1</v>
      </c>
      <c r="AM186" s="1">
        <f t="shared" si="40"/>
        <v>0</v>
      </c>
      <c r="AN186" s="121">
        <f t="shared" si="41"/>
        <v>0</v>
      </c>
      <c r="AO186" s="120">
        <f t="shared" si="42"/>
        <v>0.94999999999999984</v>
      </c>
    </row>
    <row r="187" spans="36:41" x14ac:dyDescent="0.35">
      <c r="AJ187" s="29">
        <f t="shared" si="43"/>
        <v>46624</v>
      </c>
      <c r="AK187">
        <f t="shared" si="38"/>
        <v>0</v>
      </c>
      <c r="AL187" s="1">
        <f t="shared" si="39"/>
        <v>1</v>
      </c>
      <c r="AM187" s="1">
        <f t="shared" si="40"/>
        <v>0</v>
      </c>
      <c r="AN187" s="121">
        <f t="shared" si="41"/>
        <v>0</v>
      </c>
      <c r="AO187" s="120">
        <f t="shared" si="42"/>
        <v>0.94999999999999984</v>
      </c>
    </row>
    <row r="188" spans="36:41" x14ac:dyDescent="0.35">
      <c r="AJ188" s="29">
        <f t="shared" si="43"/>
        <v>46625</v>
      </c>
      <c r="AK188">
        <f t="shared" si="38"/>
        <v>0</v>
      </c>
      <c r="AL188" s="1">
        <f t="shared" si="39"/>
        <v>1</v>
      </c>
      <c r="AM188" s="1">
        <f t="shared" si="40"/>
        <v>0</v>
      </c>
      <c r="AN188" s="121">
        <f t="shared" si="41"/>
        <v>0</v>
      </c>
      <c r="AO188" s="120">
        <f t="shared" si="42"/>
        <v>0.94999999999999984</v>
      </c>
    </row>
    <row r="189" spans="36:41" x14ac:dyDescent="0.35">
      <c r="AJ189" s="29">
        <f t="shared" si="43"/>
        <v>46626</v>
      </c>
      <c r="AK189">
        <f t="shared" si="38"/>
        <v>0</v>
      </c>
      <c r="AL189" s="1">
        <f t="shared" si="39"/>
        <v>1</v>
      </c>
      <c r="AM189" s="1">
        <f t="shared" si="40"/>
        <v>0</v>
      </c>
      <c r="AN189" s="121">
        <f t="shared" si="41"/>
        <v>0</v>
      </c>
      <c r="AO189" s="120">
        <f t="shared" si="42"/>
        <v>0.94999999999999984</v>
      </c>
    </row>
    <row r="190" spans="36:41" x14ac:dyDescent="0.35">
      <c r="AJ190" s="29">
        <f t="shared" si="43"/>
        <v>46627</v>
      </c>
      <c r="AK190">
        <f t="shared" si="38"/>
        <v>0</v>
      </c>
      <c r="AL190" s="1">
        <f t="shared" si="39"/>
        <v>1</v>
      </c>
      <c r="AM190" s="1">
        <f t="shared" si="40"/>
        <v>0</v>
      </c>
      <c r="AN190" s="121">
        <f t="shared" si="41"/>
        <v>0</v>
      </c>
      <c r="AO190" s="120">
        <f t="shared" si="42"/>
        <v>0.94999999999999984</v>
      </c>
    </row>
    <row r="191" spans="36:41" x14ac:dyDescent="0.35">
      <c r="AJ191" s="29">
        <f t="shared" si="43"/>
        <v>46628</v>
      </c>
      <c r="AK191">
        <f t="shared" si="38"/>
        <v>0</v>
      </c>
      <c r="AL191" s="1">
        <f t="shared" si="39"/>
        <v>1</v>
      </c>
      <c r="AM191" s="1">
        <f t="shared" si="40"/>
        <v>0</v>
      </c>
      <c r="AN191" s="121">
        <f t="shared" si="41"/>
        <v>0</v>
      </c>
      <c r="AO191" s="120">
        <f t="shared" si="42"/>
        <v>0.94999999999999984</v>
      </c>
    </row>
    <row r="192" spans="36:41" x14ac:dyDescent="0.35">
      <c r="AJ192" s="29">
        <f t="shared" si="43"/>
        <v>46629</v>
      </c>
      <c r="AK192">
        <f t="shared" si="38"/>
        <v>0</v>
      </c>
      <c r="AL192" s="1">
        <f t="shared" si="39"/>
        <v>1</v>
      </c>
      <c r="AM192" s="1">
        <f t="shared" si="40"/>
        <v>0</v>
      </c>
      <c r="AN192" s="121">
        <f t="shared" si="41"/>
        <v>0</v>
      </c>
      <c r="AO192" s="120">
        <f t="shared" si="42"/>
        <v>0.94999999999999984</v>
      </c>
    </row>
    <row r="193" spans="36:41" x14ac:dyDescent="0.35">
      <c r="AJ193" s="29">
        <f t="shared" si="43"/>
        <v>46630</v>
      </c>
      <c r="AK193">
        <f t="shared" si="38"/>
        <v>0</v>
      </c>
      <c r="AL193" s="1">
        <f t="shared" si="39"/>
        <v>0.94999999999999984</v>
      </c>
      <c r="AM193" s="1">
        <f t="shared" si="40"/>
        <v>0</v>
      </c>
      <c r="AN193" s="121">
        <f t="shared" si="41"/>
        <v>0</v>
      </c>
      <c r="AO193" s="120">
        <f t="shared" si="42"/>
        <v>0.94999999999999984</v>
      </c>
    </row>
    <row r="194" spans="36:41" x14ac:dyDescent="0.35">
      <c r="AJ194" s="29">
        <f t="shared" si="43"/>
        <v>46631</v>
      </c>
      <c r="AK194">
        <f t="shared" si="38"/>
        <v>0</v>
      </c>
      <c r="AL194" s="1">
        <f t="shared" si="39"/>
        <v>1</v>
      </c>
      <c r="AM194" s="1">
        <f t="shared" si="40"/>
        <v>0</v>
      </c>
      <c r="AN194" s="121">
        <f t="shared" si="41"/>
        <v>0</v>
      </c>
      <c r="AO194" s="120">
        <f t="shared" si="42"/>
        <v>1</v>
      </c>
    </row>
    <row r="195" spans="36:41" x14ac:dyDescent="0.35">
      <c r="AJ195" s="29">
        <f t="shared" si="43"/>
        <v>46632</v>
      </c>
      <c r="AK195">
        <f t="shared" si="38"/>
        <v>0</v>
      </c>
      <c r="AL195" s="1">
        <f t="shared" si="39"/>
        <v>1</v>
      </c>
      <c r="AM195" s="1">
        <f t="shared" si="40"/>
        <v>0</v>
      </c>
      <c r="AN195" s="121">
        <f t="shared" si="41"/>
        <v>0</v>
      </c>
      <c r="AO195" s="120">
        <f t="shared" si="42"/>
        <v>1</v>
      </c>
    </row>
    <row r="196" spans="36:41" x14ac:dyDescent="0.35">
      <c r="AJ196" s="29">
        <f t="shared" si="43"/>
        <v>46633</v>
      </c>
      <c r="AK196">
        <f t="shared" si="38"/>
        <v>0</v>
      </c>
      <c r="AL196" s="1">
        <f t="shared" si="39"/>
        <v>1</v>
      </c>
      <c r="AM196" s="1">
        <f t="shared" si="40"/>
        <v>0</v>
      </c>
      <c r="AN196" s="121">
        <f t="shared" si="41"/>
        <v>0</v>
      </c>
      <c r="AO196" s="120">
        <f t="shared" si="42"/>
        <v>1</v>
      </c>
    </row>
    <row r="197" spans="36:41" x14ac:dyDescent="0.35">
      <c r="AJ197" s="29">
        <f t="shared" si="43"/>
        <v>46634</v>
      </c>
      <c r="AK197">
        <f t="shared" si="38"/>
        <v>0</v>
      </c>
      <c r="AL197" s="1">
        <f t="shared" si="39"/>
        <v>1</v>
      </c>
      <c r="AM197" s="1">
        <f t="shared" si="40"/>
        <v>0</v>
      </c>
      <c r="AN197" s="121">
        <f t="shared" si="41"/>
        <v>0</v>
      </c>
      <c r="AO197" s="120">
        <f t="shared" si="42"/>
        <v>1</v>
      </c>
    </row>
    <row r="198" spans="36:41" x14ac:dyDescent="0.35">
      <c r="AJ198" s="29">
        <f t="shared" si="43"/>
        <v>46635</v>
      </c>
      <c r="AK198">
        <f t="shared" si="38"/>
        <v>0</v>
      </c>
      <c r="AL198" s="1">
        <f t="shared" si="39"/>
        <v>1</v>
      </c>
      <c r="AM198" s="1">
        <f t="shared" si="40"/>
        <v>0</v>
      </c>
      <c r="AN198" s="121">
        <f t="shared" si="41"/>
        <v>0</v>
      </c>
      <c r="AO198" s="120">
        <f t="shared" si="42"/>
        <v>1</v>
      </c>
    </row>
    <row r="199" spans="36:41" x14ac:dyDescent="0.35">
      <c r="AJ199" s="29">
        <f t="shared" si="43"/>
        <v>46636</v>
      </c>
      <c r="AK199">
        <f t="shared" si="38"/>
        <v>0</v>
      </c>
      <c r="AL199" s="1">
        <f t="shared" si="39"/>
        <v>1</v>
      </c>
      <c r="AM199" s="1">
        <f t="shared" si="40"/>
        <v>0</v>
      </c>
      <c r="AN199" s="121">
        <f t="shared" si="41"/>
        <v>0</v>
      </c>
      <c r="AO199" s="120">
        <f t="shared" si="42"/>
        <v>1</v>
      </c>
    </row>
    <row r="200" spans="36:41" x14ac:dyDescent="0.35">
      <c r="AJ200" s="29">
        <f t="shared" si="43"/>
        <v>46637</v>
      </c>
      <c r="AK200">
        <f t="shared" si="38"/>
        <v>0</v>
      </c>
      <c r="AL200" s="1">
        <f t="shared" si="39"/>
        <v>1</v>
      </c>
      <c r="AM200" s="1">
        <f t="shared" si="40"/>
        <v>0</v>
      </c>
      <c r="AN200" s="121">
        <f t="shared" si="41"/>
        <v>0</v>
      </c>
      <c r="AO200" s="120">
        <f t="shared" si="42"/>
        <v>1</v>
      </c>
    </row>
    <row r="201" spans="36:41" x14ac:dyDescent="0.35">
      <c r="AJ201" s="29">
        <f t="shared" si="43"/>
        <v>46638</v>
      </c>
      <c r="AK201">
        <f t="shared" si="38"/>
        <v>0</v>
      </c>
      <c r="AL201" s="1">
        <f t="shared" si="39"/>
        <v>1</v>
      </c>
      <c r="AM201" s="1">
        <f t="shared" si="40"/>
        <v>0</v>
      </c>
      <c r="AN201" s="121">
        <f t="shared" si="41"/>
        <v>0</v>
      </c>
      <c r="AO201" s="120">
        <f t="shared" si="42"/>
        <v>1</v>
      </c>
    </row>
    <row r="202" spans="36:41" x14ac:dyDescent="0.35">
      <c r="AJ202" s="29">
        <f t="shared" si="43"/>
        <v>46639</v>
      </c>
      <c r="AK202">
        <f t="shared" si="38"/>
        <v>0</v>
      </c>
      <c r="AL202" s="1">
        <f t="shared" si="39"/>
        <v>1</v>
      </c>
      <c r="AM202" s="1">
        <f t="shared" si="40"/>
        <v>0</v>
      </c>
      <c r="AN202" s="121">
        <f t="shared" si="41"/>
        <v>0</v>
      </c>
      <c r="AO202" s="120">
        <f t="shared" si="42"/>
        <v>1</v>
      </c>
    </row>
    <row r="203" spans="36:41" x14ac:dyDescent="0.35">
      <c r="AJ203" s="29">
        <f t="shared" si="43"/>
        <v>46640</v>
      </c>
      <c r="AK203">
        <f t="shared" si="38"/>
        <v>0</v>
      </c>
      <c r="AL203" s="1">
        <f t="shared" si="39"/>
        <v>1</v>
      </c>
      <c r="AM203" s="1">
        <f t="shared" si="40"/>
        <v>0</v>
      </c>
      <c r="AN203" s="121">
        <f t="shared" si="41"/>
        <v>0</v>
      </c>
      <c r="AO203" s="120">
        <f t="shared" si="42"/>
        <v>1</v>
      </c>
    </row>
    <row r="204" spans="36:41" x14ac:dyDescent="0.35">
      <c r="AJ204" s="29">
        <f t="shared" si="43"/>
        <v>46641</v>
      </c>
      <c r="AK204">
        <f t="shared" si="38"/>
        <v>0</v>
      </c>
      <c r="AL204" s="1">
        <f t="shared" si="39"/>
        <v>1</v>
      </c>
      <c r="AM204" s="1">
        <f t="shared" si="40"/>
        <v>0</v>
      </c>
      <c r="AN204" s="121">
        <f t="shared" si="41"/>
        <v>0</v>
      </c>
      <c r="AO204" s="120">
        <f t="shared" si="42"/>
        <v>1</v>
      </c>
    </row>
    <row r="205" spans="36:41" x14ac:dyDescent="0.35">
      <c r="AJ205" s="29">
        <f t="shared" si="43"/>
        <v>46642</v>
      </c>
      <c r="AK205">
        <f t="shared" si="38"/>
        <v>0</v>
      </c>
      <c r="AL205" s="1">
        <f t="shared" si="39"/>
        <v>1</v>
      </c>
      <c r="AM205" s="1">
        <f t="shared" si="40"/>
        <v>0</v>
      </c>
      <c r="AN205" s="121">
        <f t="shared" si="41"/>
        <v>0</v>
      </c>
      <c r="AO205" s="120">
        <f t="shared" si="42"/>
        <v>1</v>
      </c>
    </row>
    <row r="206" spans="36:41" x14ac:dyDescent="0.35">
      <c r="AJ206" s="29">
        <f t="shared" si="43"/>
        <v>46643</v>
      </c>
      <c r="AK206">
        <f t="shared" si="38"/>
        <v>0</v>
      </c>
      <c r="AL206" s="1">
        <f t="shared" si="39"/>
        <v>1</v>
      </c>
      <c r="AM206" s="1">
        <f t="shared" si="40"/>
        <v>0</v>
      </c>
      <c r="AN206" s="121">
        <f t="shared" si="41"/>
        <v>0</v>
      </c>
      <c r="AO206" s="120">
        <f t="shared" si="42"/>
        <v>1</v>
      </c>
    </row>
    <row r="207" spans="36:41" x14ac:dyDescent="0.35">
      <c r="AJ207" s="29">
        <f t="shared" si="43"/>
        <v>46644</v>
      </c>
      <c r="AK207">
        <f t="shared" si="38"/>
        <v>0</v>
      </c>
      <c r="AL207" s="1">
        <f t="shared" si="39"/>
        <v>1</v>
      </c>
      <c r="AM207" s="1">
        <f t="shared" si="40"/>
        <v>0</v>
      </c>
      <c r="AN207" s="121">
        <f t="shared" si="41"/>
        <v>0</v>
      </c>
      <c r="AO207" s="120">
        <f t="shared" si="42"/>
        <v>1</v>
      </c>
    </row>
    <row r="208" spans="36:41" x14ac:dyDescent="0.35">
      <c r="AJ208" s="29">
        <f t="shared" si="43"/>
        <v>46645</v>
      </c>
      <c r="AK208">
        <f t="shared" si="38"/>
        <v>0</v>
      </c>
      <c r="AL208" s="1">
        <f t="shared" si="39"/>
        <v>1</v>
      </c>
      <c r="AM208" s="1">
        <f t="shared" si="40"/>
        <v>0</v>
      </c>
      <c r="AN208" s="121">
        <f t="shared" si="41"/>
        <v>0</v>
      </c>
      <c r="AO208" s="120">
        <f t="shared" si="42"/>
        <v>1</v>
      </c>
    </row>
    <row r="209" spans="36:41" x14ac:dyDescent="0.35">
      <c r="AJ209" s="29">
        <f t="shared" si="43"/>
        <v>46646</v>
      </c>
      <c r="AK209">
        <f t="shared" si="38"/>
        <v>0</v>
      </c>
      <c r="AL209" s="1">
        <f t="shared" si="39"/>
        <v>1</v>
      </c>
      <c r="AM209" s="1">
        <f t="shared" si="40"/>
        <v>0</v>
      </c>
      <c r="AN209" s="121">
        <f t="shared" si="41"/>
        <v>0</v>
      </c>
      <c r="AO209" s="120">
        <f t="shared" si="42"/>
        <v>1</v>
      </c>
    </row>
    <row r="210" spans="36:41" x14ac:dyDescent="0.35">
      <c r="AJ210" s="29">
        <f t="shared" si="43"/>
        <v>46647</v>
      </c>
      <c r="AK210">
        <f t="shared" si="38"/>
        <v>0</v>
      </c>
      <c r="AL210" s="1">
        <f t="shared" si="39"/>
        <v>1</v>
      </c>
      <c r="AM210" s="1">
        <f t="shared" si="40"/>
        <v>0</v>
      </c>
      <c r="AN210" s="121">
        <f t="shared" si="41"/>
        <v>0</v>
      </c>
      <c r="AO210" s="120">
        <f t="shared" si="42"/>
        <v>1</v>
      </c>
    </row>
    <row r="211" spans="36:41" x14ac:dyDescent="0.35">
      <c r="AJ211" s="29">
        <f t="shared" si="43"/>
        <v>46648</v>
      </c>
      <c r="AK211">
        <f t="shared" si="38"/>
        <v>0</v>
      </c>
      <c r="AL211" s="1">
        <f t="shared" si="39"/>
        <v>1</v>
      </c>
      <c r="AM211" s="1">
        <f t="shared" si="40"/>
        <v>0</v>
      </c>
      <c r="AN211" s="121">
        <f t="shared" si="41"/>
        <v>0</v>
      </c>
      <c r="AO211" s="120">
        <f t="shared" si="42"/>
        <v>1</v>
      </c>
    </row>
    <row r="212" spans="36:41" x14ac:dyDescent="0.35">
      <c r="AJ212" s="29">
        <f t="shared" si="43"/>
        <v>46649</v>
      </c>
      <c r="AK212">
        <f t="shared" si="38"/>
        <v>0</v>
      </c>
      <c r="AL212" s="1">
        <f t="shared" si="39"/>
        <v>1</v>
      </c>
      <c r="AM212" s="1">
        <f t="shared" si="40"/>
        <v>0</v>
      </c>
      <c r="AN212" s="121">
        <f t="shared" si="41"/>
        <v>0</v>
      </c>
      <c r="AO212" s="120">
        <f t="shared" si="42"/>
        <v>1</v>
      </c>
    </row>
    <row r="213" spans="36:41" x14ac:dyDescent="0.35">
      <c r="AJ213" s="29">
        <f t="shared" si="43"/>
        <v>46650</v>
      </c>
      <c r="AK213">
        <f t="shared" si="38"/>
        <v>0</v>
      </c>
      <c r="AL213" s="1">
        <f t="shared" si="39"/>
        <v>1</v>
      </c>
      <c r="AM213" s="1">
        <f t="shared" si="40"/>
        <v>0</v>
      </c>
      <c r="AN213" s="121">
        <f t="shared" si="41"/>
        <v>0</v>
      </c>
      <c r="AO213" s="120">
        <f t="shared" si="42"/>
        <v>1</v>
      </c>
    </row>
    <row r="214" spans="36:41" x14ac:dyDescent="0.35">
      <c r="AJ214" s="29">
        <f t="shared" si="43"/>
        <v>46651</v>
      </c>
      <c r="AK214">
        <f t="shared" si="38"/>
        <v>0</v>
      </c>
      <c r="AL214" s="1">
        <f t="shared" si="39"/>
        <v>1</v>
      </c>
      <c r="AM214" s="1">
        <f t="shared" si="40"/>
        <v>0</v>
      </c>
      <c r="AN214" s="121">
        <f t="shared" si="41"/>
        <v>0</v>
      </c>
      <c r="AO214" s="120">
        <f t="shared" si="42"/>
        <v>1</v>
      </c>
    </row>
    <row r="215" spans="36:41" x14ac:dyDescent="0.35">
      <c r="AJ215" s="29">
        <f t="shared" si="43"/>
        <v>46652</v>
      </c>
      <c r="AK215">
        <f t="shared" si="38"/>
        <v>0</v>
      </c>
      <c r="AL215" s="1">
        <f t="shared" si="39"/>
        <v>1</v>
      </c>
      <c r="AM215" s="1">
        <f t="shared" si="40"/>
        <v>0</v>
      </c>
      <c r="AN215" s="121">
        <f t="shared" si="41"/>
        <v>0</v>
      </c>
      <c r="AO215" s="120">
        <f t="shared" si="42"/>
        <v>1</v>
      </c>
    </row>
    <row r="216" spans="36:41" x14ac:dyDescent="0.35">
      <c r="AJ216" s="29">
        <f t="shared" si="43"/>
        <v>46653</v>
      </c>
      <c r="AK216">
        <f t="shared" si="38"/>
        <v>0</v>
      </c>
      <c r="AL216" s="1">
        <f t="shared" si="39"/>
        <v>1</v>
      </c>
      <c r="AM216" s="1">
        <f t="shared" si="40"/>
        <v>0</v>
      </c>
      <c r="AN216" s="121">
        <f t="shared" si="41"/>
        <v>0</v>
      </c>
      <c r="AO216" s="120">
        <f t="shared" si="42"/>
        <v>1</v>
      </c>
    </row>
    <row r="217" spans="36:41" x14ac:dyDescent="0.35">
      <c r="AJ217" s="29">
        <f t="shared" si="43"/>
        <v>46654</v>
      </c>
      <c r="AK217">
        <f t="shared" si="38"/>
        <v>0</v>
      </c>
      <c r="AL217" s="1">
        <f t="shared" si="39"/>
        <v>1</v>
      </c>
      <c r="AM217" s="1">
        <f t="shared" si="40"/>
        <v>0</v>
      </c>
      <c r="AN217" s="121">
        <f t="shared" si="41"/>
        <v>0</v>
      </c>
      <c r="AO217" s="120">
        <f t="shared" si="42"/>
        <v>1</v>
      </c>
    </row>
    <row r="218" spans="36:41" x14ac:dyDescent="0.35">
      <c r="AJ218" s="29">
        <f t="shared" si="43"/>
        <v>46655</v>
      </c>
      <c r="AK218">
        <f t="shared" si="38"/>
        <v>0</v>
      </c>
      <c r="AL218" s="1">
        <f t="shared" si="39"/>
        <v>1</v>
      </c>
      <c r="AM218" s="1">
        <f t="shared" si="40"/>
        <v>0</v>
      </c>
      <c r="AN218" s="121">
        <f t="shared" si="41"/>
        <v>0</v>
      </c>
      <c r="AO218" s="120">
        <f t="shared" si="42"/>
        <v>1</v>
      </c>
    </row>
    <row r="219" spans="36:41" x14ac:dyDescent="0.35">
      <c r="AJ219" s="29">
        <f t="shared" si="43"/>
        <v>46656</v>
      </c>
      <c r="AK219">
        <f t="shared" si="38"/>
        <v>0</v>
      </c>
      <c r="AL219" s="1">
        <f t="shared" si="39"/>
        <v>1</v>
      </c>
      <c r="AM219" s="1">
        <f t="shared" si="40"/>
        <v>0</v>
      </c>
      <c r="AN219" s="121">
        <f t="shared" si="41"/>
        <v>0</v>
      </c>
      <c r="AO219" s="120">
        <f t="shared" si="42"/>
        <v>1</v>
      </c>
    </row>
    <row r="220" spans="36:41" x14ac:dyDescent="0.35">
      <c r="AJ220" s="29">
        <f t="shared" si="43"/>
        <v>46657</v>
      </c>
      <c r="AK220">
        <f t="shared" si="38"/>
        <v>0</v>
      </c>
      <c r="AL220" s="1">
        <f t="shared" si="39"/>
        <v>1</v>
      </c>
      <c r="AM220" s="1">
        <f t="shared" si="40"/>
        <v>0</v>
      </c>
      <c r="AN220" s="121">
        <f t="shared" si="41"/>
        <v>0</v>
      </c>
      <c r="AO220" s="120">
        <f t="shared" si="42"/>
        <v>1</v>
      </c>
    </row>
    <row r="221" spans="36:41" x14ac:dyDescent="0.35">
      <c r="AJ221" s="29">
        <f t="shared" si="43"/>
        <v>46658</v>
      </c>
      <c r="AK221">
        <f t="shared" si="38"/>
        <v>0</v>
      </c>
      <c r="AL221" s="1">
        <f t="shared" si="39"/>
        <v>1</v>
      </c>
      <c r="AM221" s="1">
        <f t="shared" si="40"/>
        <v>0</v>
      </c>
      <c r="AN221" s="121">
        <f t="shared" si="41"/>
        <v>0</v>
      </c>
      <c r="AO221" s="120">
        <f t="shared" si="42"/>
        <v>1</v>
      </c>
    </row>
    <row r="222" spans="36:41" x14ac:dyDescent="0.35">
      <c r="AJ222" s="29">
        <f t="shared" si="43"/>
        <v>46659</v>
      </c>
      <c r="AK222">
        <f t="shared" si="38"/>
        <v>0</v>
      </c>
      <c r="AL222" s="1">
        <f t="shared" si="39"/>
        <v>1</v>
      </c>
      <c r="AM222" s="1">
        <f t="shared" si="40"/>
        <v>0</v>
      </c>
      <c r="AN222" s="121">
        <f t="shared" si="41"/>
        <v>0</v>
      </c>
      <c r="AO222" s="120">
        <f t="shared" si="42"/>
        <v>1</v>
      </c>
    </row>
    <row r="223" spans="36:41" x14ac:dyDescent="0.35">
      <c r="AJ223" s="29">
        <f t="shared" si="43"/>
        <v>46660</v>
      </c>
      <c r="AK223">
        <f t="shared" si="38"/>
        <v>0.9</v>
      </c>
      <c r="AL223" s="1">
        <f t="shared" si="39"/>
        <v>1</v>
      </c>
      <c r="AM223" s="1">
        <f t="shared" si="40"/>
        <v>0.9</v>
      </c>
      <c r="AN223" s="121">
        <f t="shared" si="41"/>
        <v>0.9</v>
      </c>
      <c r="AO223" s="120">
        <f t="shared" si="42"/>
        <v>1</v>
      </c>
    </row>
    <row r="224" spans="36:41" x14ac:dyDescent="0.35">
      <c r="AJ224" s="29">
        <f t="shared" si="43"/>
        <v>46661</v>
      </c>
      <c r="AK224">
        <f t="shared" si="38"/>
        <v>0</v>
      </c>
      <c r="AL224" s="1">
        <f t="shared" si="39"/>
        <v>1</v>
      </c>
      <c r="AM224" s="1">
        <f t="shared" si="40"/>
        <v>0</v>
      </c>
      <c r="AN224" s="121">
        <f>AK224</f>
        <v>0</v>
      </c>
      <c r="AO224" s="120">
        <f t="shared" si="42"/>
        <v>1</v>
      </c>
    </row>
    <row r="225" spans="36:41" x14ac:dyDescent="0.35">
      <c r="AJ225" s="29">
        <f t="shared" si="43"/>
        <v>46662</v>
      </c>
      <c r="AK225">
        <f t="shared" si="38"/>
        <v>0</v>
      </c>
      <c r="AL225" s="1">
        <f t="shared" si="39"/>
        <v>1</v>
      </c>
      <c r="AM225" s="1">
        <f t="shared" si="40"/>
        <v>0</v>
      </c>
      <c r="AN225" s="1">
        <f t="shared" ref="AN225:AN256" si="44">_xlfn.XLOOKUP(AJ225,A$27:A$36,B$27:B$36,0,1)</f>
        <v>0.85</v>
      </c>
      <c r="AO225" s="120">
        <f t="shared" si="42"/>
        <v>1</v>
      </c>
    </row>
    <row r="226" spans="36:41" x14ac:dyDescent="0.35">
      <c r="AJ226" s="29">
        <f t="shared" si="43"/>
        <v>46663</v>
      </c>
      <c r="AK226">
        <f t="shared" si="38"/>
        <v>0</v>
      </c>
      <c r="AL226" s="1">
        <f t="shared" si="39"/>
        <v>1</v>
      </c>
      <c r="AM226" s="1">
        <f t="shared" si="40"/>
        <v>0</v>
      </c>
      <c r="AN226" s="1">
        <f t="shared" si="44"/>
        <v>0.85</v>
      </c>
      <c r="AO226" s="120">
        <f t="shared" si="42"/>
        <v>1</v>
      </c>
    </row>
    <row r="227" spans="36:41" x14ac:dyDescent="0.35">
      <c r="AJ227" s="29">
        <f t="shared" si="43"/>
        <v>46664</v>
      </c>
      <c r="AK227">
        <f t="shared" si="38"/>
        <v>0</v>
      </c>
      <c r="AL227" s="1">
        <f t="shared" si="39"/>
        <v>1</v>
      </c>
      <c r="AM227" s="1">
        <f t="shared" si="40"/>
        <v>0</v>
      </c>
      <c r="AN227" s="1">
        <f t="shared" si="44"/>
        <v>0.85</v>
      </c>
      <c r="AO227" s="120">
        <f t="shared" si="42"/>
        <v>1</v>
      </c>
    </row>
    <row r="228" spans="36:41" x14ac:dyDescent="0.35">
      <c r="AJ228" s="29">
        <f t="shared" si="43"/>
        <v>46665</v>
      </c>
      <c r="AK228">
        <f t="shared" si="38"/>
        <v>0</v>
      </c>
      <c r="AL228" s="1">
        <f t="shared" si="39"/>
        <v>1</v>
      </c>
      <c r="AM228" s="1">
        <f t="shared" si="40"/>
        <v>0</v>
      </c>
      <c r="AN228" s="1">
        <f t="shared" si="44"/>
        <v>0.85</v>
      </c>
      <c r="AO228" s="120">
        <f t="shared" si="42"/>
        <v>1</v>
      </c>
    </row>
    <row r="229" spans="36:41" x14ac:dyDescent="0.35">
      <c r="AJ229" s="29">
        <f t="shared" si="43"/>
        <v>46666</v>
      </c>
      <c r="AK229">
        <f t="shared" si="38"/>
        <v>0</v>
      </c>
      <c r="AL229" s="1">
        <f t="shared" si="39"/>
        <v>1</v>
      </c>
      <c r="AM229" s="1">
        <f t="shared" si="40"/>
        <v>0</v>
      </c>
      <c r="AN229" s="1">
        <f t="shared" si="44"/>
        <v>0.85</v>
      </c>
      <c r="AO229" s="120">
        <f t="shared" si="42"/>
        <v>1</v>
      </c>
    </row>
    <row r="230" spans="36:41" x14ac:dyDescent="0.35">
      <c r="AJ230" s="29">
        <f t="shared" si="43"/>
        <v>46667</v>
      </c>
      <c r="AK230">
        <f t="shared" si="38"/>
        <v>0</v>
      </c>
      <c r="AL230" s="1">
        <f t="shared" si="39"/>
        <v>1</v>
      </c>
      <c r="AM230" s="1">
        <f t="shared" si="40"/>
        <v>0</v>
      </c>
      <c r="AN230" s="1">
        <f t="shared" si="44"/>
        <v>0.85</v>
      </c>
      <c r="AO230" s="120">
        <f t="shared" si="42"/>
        <v>1</v>
      </c>
    </row>
    <row r="231" spans="36:41" x14ac:dyDescent="0.35">
      <c r="AJ231" s="29">
        <f t="shared" si="43"/>
        <v>46668</v>
      </c>
      <c r="AK231">
        <f t="shared" si="38"/>
        <v>0</v>
      </c>
      <c r="AL231" s="1">
        <f t="shared" si="39"/>
        <v>1</v>
      </c>
      <c r="AM231" s="1">
        <f t="shared" si="40"/>
        <v>0</v>
      </c>
      <c r="AN231" s="1">
        <f t="shared" si="44"/>
        <v>0.85</v>
      </c>
      <c r="AO231" s="120">
        <f t="shared" si="42"/>
        <v>1</v>
      </c>
    </row>
    <row r="232" spans="36:41" x14ac:dyDescent="0.35">
      <c r="AJ232" s="29">
        <f t="shared" si="43"/>
        <v>46669</v>
      </c>
      <c r="AK232">
        <f t="shared" si="38"/>
        <v>0</v>
      </c>
      <c r="AL232" s="1">
        <f t="shared" si="39"/>
        <v>1</v>
      </c>
      <c r="AM232" s="1">
        <f t="shared" si="40"/>
        <v>0</v>
      </c>
      <c r="AN232" s="1">
        <f t="shared" si="44"/>
        <v>0.85</v>
      </c>
      <c r="AO232" s="120">
        <f t="shared" si="42"/>
        <v>1</v>
      </c>
    </row>
    <row r="233" spans="36:41" x14ac:dyDescent="0.35">
      <c r="AJ233" s="29">
        <f t="shared" si="43"/>
        <v>46670</v>
      </c>
      <c r="AK233">
        <f t="shared" ref="AK233:AK296" si="45">_xlfn.XLOOKUP(AJ233,A$27:A$36,B$27:B$36,0,0)</f>
        <v>0</v>
      </c>
      <c r="AL233" s="1">
        <f t="shared" ref="AL233:AL296" si="46">_xlfn.XLOOKUP(AJ233,A$15:A$24,B$15:B$24,1,0)</f>
        <v>1</v>
      </c>
      <c r="AM233" s="1">
        <f t="shared" ref="AM233:AM296" si="47">_xlfn.XLOOKUP(AJ233,A$27:A$36,B$27:B$36,0,-1)</f>
        <v>0</v>
      </c>
      <c r="AN233" s="1">
        <f t="shared" si="44"/>
        <v>0.85</v>
      </c>
      <c r="AO233" s="120">
        <f t="shared" si="42"/>
        <v>1</v>
      </c>
    </row>
    <row r="234" spans="36:41" x14ac:dyDescent="0.35">
      <c r="AJ234" s="29">
        <f t="shared" si="43"/>
        <v>46671</v>
      </c>
      <c r="AK234">
        <f t="shared" si="45"/>
        <v>0</v>
      </c>
      <c r="AL234" s="1">
        <f t="shared" si="46"/>
        <v>1</v>
      </c>
      <c r="AM234" s="1">
        <f t="shared" si="47"/>
        <v>0</v>
      </c>
      <c r="AN234" s="1">
        <f t="shared" si="44"/>
        <v>0.85</v>
      </c>
      <c r="AO234" s="120">
        <f t="shared" ref="AO234:AO254" si="48">IF(AL234=1,AO235,AL234)</f>
        <v>1</v>
      </c>
    </row>
    <row r="235" spans="36:41" x14ac:dyDescent="0.35">
      <c r="AJ235" s="29">
        <f t="shared" ref="AJ235:AJ298" si="49">AJ234+1</f>
        <v>46672</v>
      </c>
      <c r="AK235">
        <f t="shared" si="45"/>
        <v>0</v>
      </c>
      <c r="AL235" s="1">
        <f t="shared" si="46"/>
        <v>1</v>
      </c>
      <c r="AM235" s="1">
        <f t="shared" si="47"/>
        <v>0</v>
      </c>
      <c r="AN235" s="1">
        <f t="shared" si="44"/>
        <v>0.85</v>
      </c>
      <c r="AO235" s="120">
        <f t="shared" si="48"/>
        <v>1</v>
      </c>
    </row>
    <row r="236" spans="36:41" x14ac:dyDescent="0.35">
      <c r="AJ236" s="29">
        <f t="shared" si="49"/>
        <v>46673</v>
      </c>
      <c r="AK236">
        <f t="shared" si="45"/>
        <v>0</v>
      </c>
      <c r="AL236" s="1">
        <f t="shared" si="46"/>
        <v>1</v>
      </c>
      <c r="AM236" s="1">
        <f t="shared" si="47"/>
        <v>0</v>
      </c>
      <c r="AN236" s="1">
        <f t="shared" si="44"/>
        <v>0.85</v>
      </c>
      <c r="AO236" s="120">
        <f t="shared" si="48"/>
        <v>1</v>
      </c>
    </row>
    <row r="237" spans="36:41" x14ac:dyDescent="0.35">
      <c r="AJ237" s="29">
        <f t="shared" si="49"/>
        <v>46674</v>
      </c>
      <c r="AK237">
        <f t="shared" si="45"/>
        <v>0</v>
      </c>
      <c r="AL237" s="1">
        <f t="shared" si="46"/>
        <v>1</v>
      </c>
      <c r="AM237" s="1">
        <f t="shared" si="47"/>
        <v>0</v>
      </c>
      <c r="AN237" s="1">
        <f t="shared" si="44"/>
        <v>0.85</v>
      </c>
      <c r="AO237" s="120">
        <f t="shared" si="48"/>
        <v>1</v>
      </c>
    </row>
    <row r="238" spans="36:41" x14ac:dyDescent="0.35">
      <c r="AJ238" s="29">
        <f t="shared" si="49"/>
        <v>46675</v>
      </c>
      <c r="AK238">
        <f t="shared" si="45"/>
        <v>0</v>
      </c>
      <c r="AL238" s="1">
        <f t="shared" si="46"/>
        <v>1</v>
      </c>
      <c r="AM238" s="1">
        <f t="shared" si="47"/>
        <v>0</v>
      </c>
      <c r="AN238" s="1">
        <f t="shared" si="44"/>
        <v>0.85</v>
      </c>
      <c r="AO238" s="120">
        <f t="shared" si="48"/>
        <v>1</v>
      </c>
    </row>
    <row r="239" spans="36:41" x14ac:dyDescent="0.35">
      <c r="AJ239" s="29">
        <f t="shared" si="49"/>
        <v>46676</v>
      </c>
      <c r="AK239">
        <f t="shared" si="45"/>
        <v>0</v>
      </c>
      <c r="AL239" s="1">
        <f t="shared" si="46"/>
        <v>1</v>
      </c>
      <c r="AM239" s="1">
        <f t="shared" si="47"/>
        <v>0</v>
      </c>
      <c r="AN239" s="1">
        <f t="shared" si="44"/>
        <v>0.85</v>
      </c>
      <c r="AO239" s="120">
        <f t="shared" si="48"/>
        <v>1</v>
      </c>
    </row>
    <row r="240" spans="36:41" x14ac:dyDescent="0.35">
      <c r="AJ240" s="29">
        <f t="shared" si="49"/>
        <v>46677</v>
      </c>
      <c r="AK240">
        <f t="shared" si="45"/>
        <v>0</v>
      </c>
      <c r="AL240" s="1">
        <f t="shared" si="46"/>
        <v>1</v>
      </c>
      <c r="AM240" s="1">
        <f t="shared" si="47"/>
        <v>0</v>
      </c>
      <c r="AN240" s="1">
        <f t="shared" si="44"/>
        <v>0.85</v>
      </c>
      <c r="AO240" s="120">
        <f t="shared" si="48"/>
        <v>1</v>
      </c>
    </row>
    <row r="241" spans="36:41" x14ac:dyDescent="0.35">
      <c r="AJ241" s="29">
        <f t="shared" si="49"/>
        <v>46678</v>
      </c>
      <c r="AK241">
        <f t="shared" si="45"/>
        <v>0</v>
      </c>
      <c r="AL241" s="1">
        <f t="shared" si="46"/>
        <v>1</v>
      </c>
      <c r="AM241" s="1">
        <f t="shared" si="47"/>
        <v>0</v>
      </c>
      <c r="AN241" s="1">
        <f t="shared" si="44"/>
        <v>0.85</v>
      </c>
      <c r="AO241" s="120">
        <f t="shared" si="48"/>
        <v>1</v>
      </c>
    </row>
    <row r="242" spans="36:41" x14ac:dyDescent="0.35">
      <c r="AJ242" s="29">
        <f t="shared" si="49"/>
        <v>46679</v>
      </c>
      <c r="AK242">
        <f t="shared" si="45"/>
        <v>0</v>
      </c>
      <c r="AL242" s="1">
        <f t="shared" si="46"/>
        <v>1</v>
      </c>
      <c r="AM242" s="1">
        <f t="shared" si="47"/>
        <v>0</v>
      </c>
      <c r="AN242" s="1">
        <f t="shared" si="44"/>
        <v>0.85</v>
      </c>
      <c r="AO242" s="120">
        <f t="shared" si="48"/>
        <v>1</v>
      </c>
    </row>
    <row r="243" spans="36:41" x14ac:dyDescent="0.35">
      <c r="AJ243" s="29">
        <f t="shared" si="49"/>
        <v>46680</v>
      </c>
      <c r="AK243">
        <f t="shared" si="45"/>
        <v>0</v>
      </c>
      <c r="AL243" s="1">
        <f t="shared" si="46"/>
        <v>1</v>
      </c>
      <c r="AM243" s="1">
        <f t="shared" si="47"/>
        <v>0</v>
      </c>
      <c r="AN243" s="1">
        <f t="shared" si="44"/>
        <v>0.85</v>
      </c>
      <c r="AO243" s="120">
        <f t="shared" si="48"/>
        <v>1</v>
      </c>
    </row>
    <row r="244" spans="36:41" x14ac:dyDescent="0.35">
      <c r="AJ244" s="29">
        <f t="shared" si="49"/>
        <v>46681</v>
      </c>
      <c r="AK244">
        <f t="shared" si="45"/>
        <v>0</v>
      </c>
      <c r="AL244" s="1">
        <f t="shared" si="46"/>
        <v>1</v>
      </c>
      <c r="AM244" s="1">
        <f t="shared" si="47"/>
        <v>0</v>
      </c>
      <c r="AN244" s="1">
        <f t="shared" si="44"/>
        <v>0.85</v>
      </c>
      <c r="AO244" s="120">
        <f t="shared" si="48"/>
        <v>1</v>
      </c>
    </row>
    <row r="245" spans="36:41" x14ac:dyDescent="0.35">
      <c r="AJ245" s="29">
        <f t="shared" si="49"/>
        <v>46682</v>
      </c>
      <c r="AK245">
        <f t="shared" si="45"/>
        <v>0</v>
      </c>
      <c r="AL245" s="1">
        <f t="shared" si="46"/>
        <v>1</v>
      </c>
      <c r="AM245" s="1">
        <f t="shared" si="47"/>
        <v>0</v>
      </c>
      <c r="AN245" s="1">
        <f t="shared" si="44"/>
        <v>0.85</v>
      </c>
      <c r="AO245" s="120">
        <f t="shared" si="48"/>
        <v>1</v>
      </c>
    </row>
    <row r="246" spans="36:41" x14ac:dyDescent="0.35">
      <c r="AJ246" s="29">
        <f t="shared" si="49"/>
        <v>46683</v>
      </c>
      <c r="AK246">
        <f t="shared" si="45"/>
        <v>0</v>
      </c>
      <c r="AL246" s="1">
        <f t="shared" si="46"/>
        <v>1</v>
      </c>
      <c r="AM246" s="1">
        <f t="shared" si="47"/>
        <v>0</v>
      </c>
      <c r="AN246" s="1">
        <f t="shared" si="44"/>
        <v>0.85</v>
      </c>
      <c r="AO246" s="120">
        <f t="shared" si="48"/>
        <v>1</v>
      </c>
    </row>
    <row r="247" spans="36:41" x14ac:dyDescent="0.35">
      <c r="AJ247" s="29">
        <f t="shared" si="49"/>
        <v>46684</v>
      </c>
      <c r="AK247">
        <f t="shared" si="45"/>
        <v>0</v>
      </c>
      <c r="AL247" s="1">
        <f t="shared" si="46"/>
        <v>1</v>
      </c>
      <c r="AM247" s="1">
        <f t="shared" si="47"/>
        <v>0</v>
      </c>
      <c r="AN247" s="1">
        <f t="shared" si="44"/>
        <v>0.85</v>
      </c>
      <c r="AO247" s="120">
        <f t="shared" si="48"/>
        <v>1</v>
      </c>
    </row>
    <row r="248" spans="36:41" x14ac:dyDescent="0.35">
      <c r="AJ248" s="29">
        <f t="shared" si="49"/>
        <v>46685</v>
      </c>
      <c r="AK248">
        <f t="shared" si="45"/>
        <v>0</v>
      </c>
      <c r="AL248" s="1">
        <f t="shared" si="46"/>
        <v>1</v>
      </c>
      <c r="AM248" s="1">
        <f t="shared" si="47"/>
        <v>0</v>
      </c>
      <c r="AN248" s="1">
        <f t="shared" si="44"/>
        <v>0.85</v>
      </c>
      <c r="AO248" s="120">
        <f t="shared" si="48"/>
        <v>1</v>
      </c>
    </row>
    <row r="249" spans="36:41" x14ac:dyDescent="0.35">
      <c r="AJ249" s="29">
        <f t="shared" si="49"/>
        <v>46686</v>
      </c>
      <c r="AK249">
        <f t="shared" si="45"/>
        <v>0</v>
      </c>
      <c r="AL249" s="1">
        <f t="shared" si="46"/>
        <v>1</v>
      </c>
      <c r="AM249" s="1">
        <f t="shared" si="47"/>
        <v>0</v>
      </c>
      <c r="AN249" s="1">
        <f t="shared" si="44"/>
        <v>0.85</v>
      </c>
      <c r="AO249" s="120">
        <f t="shared" si="48"/>
        <v>1</v>
      </c>
    </row>
    <row r="250" spans="36:41" x14ac:dyDescent="0.35">
      <c r="AJ250" s="29">
        <f t="shared" si="49"/>
        <v>46687</v>
      </c>
      <c r="AK250">
        <f t="shared" si="45"/>
        <v>0</v>
      </c>
      <c r="AL250" s="1">
        <f t="shared" si="46"/>
        <v>1</v>
      </c>
      <c r="AM250" s="1">
        <f t="shared" si="47"/>
        <v>0</v>
      </c>
      <c r="AN250" s="1">
        <f t="shared" si="44"/>
        <v>0.85</v>
      </c>
      <c r="AO250" s="120">
        <f t="shared" si="48"/>
        <v>1</v>
      </c>
    </row>
    <row r="251" spans="36:41" x14ac:dyDescent="0.35">
      <c r="AJ251" s="29">
        <f t="shared" si="49"/>
        <v>46688</v>
      </c>
      <c r="AK251">
        <f t="shared" si="45"/>
        <v>0</v>
      </c>
      <c r="AL251" s="1">
        <f t="shared" si="46"/>
        <v>1</v>
      </c>
      <c r="AM251" s="1">
        <f t="shared" si="47"/>
        <v>0</v>
      </c>
      <c r="AN251" s="1">
        <f t="shared" si="44"/>
        <v>0.85</v>
      </c>
      <c r="AO251" s="120">
        <f t="shared" si="48"/>
        <v>1</v>
      </c>
    </row>
    <row r="252" spans="36:41" x14ac:dyDescent="0.35">
      <c r="AJ252" s="29">
        <f t="shared" si="49"/>
        <v>46689</v>
      </c>
      <c r="AK252">
        <f t="shared" si="45"/>
        <v>0</v>
      </c>
      <c r="AL252" s="1">
        <f t="shared" si="46"/>
        <v>1</v>
      </c>
      <c r="AM252" s="1">
        <f t="shared" si="47"/>
        <v>0</v>
      </c>
      <c r="AN252" s="1">
        <f t="shared" si="44"/>
        <v>0.85</v>
      </c>
      <c r="AO252" s="120">
        <f t="shared" si="48"/>
        <v>1</v>
      </c>
    </row>
    <row r="253" spans="36:41" x14ac:dyDescent="0.35">
      <c r="AJ253" s="29">
        <f t="shared" si="49"/>
        <v>46690</v>
      </c>
      <c r="AK253">
        <f t="shared" si="45"/>
        <v>0</v>
      </c>
      <c r="AL253" s="1">
        <f t="shared" si="46"/>
        <v>1</v>
      </c>
      <c r="AM253" s="1">
        <f t="shared" si="47"/>
        <v>0</v>
      </c>
      <c r="AN253" s="1">
        <f t="shared" si="44"/>
        <v>0.85</v>
      </c>
      <c r="AO253" s="120">
        <f t="shared" si="48"/>
        <v>1</v>
      </c>
    </row>
    <row r="254" spans="36:41" x14ac:dyDescent="0.35">
      <c r="AJ254" s="29">
        <f t="shared" si="49"/>
        <v>46691</v>
      </c>
      <c r="AK254">
        <f t="shared" si="45"/>
        <v>0.85</v>
      </c>
      <c r="AL254" s="1">
        <f t="shared" si="46"/>
        <v>1</v>
      </c>
      <c r="AM254" s="1">
        <f t="shared" si="47"/>
        <v>0.85</v>
      </c>
      <c r="AN254" s="1">
        <f t="shared" si="44"/>
        <v>0.85</v>
      </c>
      <c r="AO254" s="120">
        <f t="shared" si="48"/>
        <v>1</v>
      </c>
    </row>
    <row r="255" spans="36:41" x14ac:dyDescent="0.35">
      <c r="AJ255" s="29">
        <f t="shared" si="49"/>
        <v>46692</v>
      </c>
      <c r="AK255">
        <f t="shared" si="45"/>
        <v>0</v>
      </c>
      <c r="AL255" s="1">
        <f t="shared" si="46"/>
        <v>1</v>
      </c>
      <c r="AM255" s="1">
        <f t="shared" si="47"/>
        <v>0</v>
      </c>
      <c r="AN255" s="1">
        <f t="shared" si="44"/>
        <v>0</v>
      </c>
      <c r="AO255" s="128">
        <f>AL255</f>
        <v>1</v>
      </c>
    </row>
    <row r="256" spans="36:41" x14ac:dyDescent="0.35">
      <c r="AJ256" s="29">
        <f t="shared" si="49"/>
        <v>46693</v>
      </c>
      <c r="AK256">
        <f t="shared" si="45"/>
        <v>0</v>
      </c>
      <c r="AL256" s="1">
        <f t="shared" si="46"/>
        <v>1</v>
      </c>
      <c r="AM256" s="1">
        <f t="shared" si="47"/>
        <v>0</v>
      </c>
      <c r="AN256" s="1">
        <f t="shared" si="44"/>
        <v>0</v>
      </c>
      <c r="AO256" s="1">
        <f>AL256</f>
        <v>1</v>
      </c>
    </row>
    <row r="257" spans="36:41" x14ac:dyDescent="0.35">
      <c r="AJ257" s="29">
        <f t="shared" si="49"/>
        <v>46694</v>
      </c>
      <c r="AK257">
        <f t="shared" si="45"/>
        <v>0</v>
      </c>
      <c r="AL257" s="1">
        <f t="shared" si="46"/>
        <v>1</v>
      </c>
      <c r="AM257" s="1">
        <f t="shared" si="47"/>
        <v>0</v>
      </c>
      <c r="AN257" s="1">
        <f t="shared" ref="AN257:AN288" si="50">_xlfn.XLOOKUP(AJ257,A$27:A$36,B$27:B$36,0,1)</f>
        <v>0</v>
      </c>
      <c r="AO257" s="1">
        <f t="shared" ref="AO257:AO320" si="51">AL257</f>
        <v>1</v>
      </c>
    </row>
    <row r="258" spans="36:41" x14ac:dyDescent="0.35">
      <c r="AJ258" s="29">
        <f t="shared" si="49"/>
        <v>46695</v>
      </c>
      <c r="AK258">
        <f t="shared" si="45"/>
        <v>0</v>
      </c>
      <c r="AL258" s="1">
        <f t="shared" si="46"/>
        <v>1</v>
      </c>
      <c r="AM258" s="1">
        <f t="shared" si="47"/>
        <v>0</v>
      </c>
      <c r="AN258" s="1">
        <f t="shared" si="50"/>
        <v>0</v>
      </c>
      <c r="AO258" s="1">
        <f t="shared" si="51"/>
        <v>1</v>
      </c>
    </row>
    <row r="259" spans="36:41" x14ac:dyDescent="0.35">
      <c r="AJ259" s="29">
        <f t="shared" si="49"/>
        <v>46696</v>
      </c>
      <c r="AK259">
        <f t="shared" si="45"/>
        <v>0</v>
      </c>
      <c r="AL259" s="1">
        <f t="shared" si="46"/>
        <v>1</v>
      </c>
      <c r="AM259" s="1">
        <f t="shared" si="47"/>
        <v>0</v>
      </c>
      <c r="AN259" s="1">
        <f t="shared" si="50"/>
        <v>0</v>
      </c>
      <c r="AO259" s="1">
        <f t="shared" si="51"/>
        <v>1</v>
      </c>
    </row>
    <row r="260" spans="36:41" x14ac:dyDescent="0.35">
      <c r="AJ260" s="29">
        <f t="shared" si="49"/>
        <v>46697</v>
      </c>
      <c r="AK260">
        <f t="shared" si="45"/>
        <v>0</v>
      </c>
      <c r="AL260" s="1">
        <f t="shared" si="46"/>
        <v>1</v>
      </c>
      <c r="AM260" s="1">
        <f t="shared" si="47"/>
        <v>0</v>
      </c>
      <c r="AN260" s="1">
        <f t="shared" si="50"/>
        <v>0</v>
      </c>
      <c r="AO260" s="1">
        <f t="shared" si="51"/>
        <v>1</v>
      </c>
    </row>
    <row r="261" spans="36:41" x14ac:dyDescent="0.35">
      <c r="AJ261" s="29">
        <f t="shared" si="49"/>
        <v>46698</v>
      </c>
      <c r="AK261">
        <f t="shared" si="45"/>
        <v>0</v>
      </c>
      <c r="AL261" s="1">
        <f t="shared" si="46"/>
        <v>1</v>
      </c>
      <c r="AM261" s="1">
        <f t="shared" si="47"/>
        <v>0</v>
      </c>
      <c r="AN261" s="1">
        <f t="shared" si="50"/>
        <v>0</v>
      </c>
      <c r="AO261" s="1">
        <f t="shared" si="51"/>
        <v>1</v>
      </c>
    </row>
    <row r="262" spans="36:41" x14ac:dyDescent="0.35">
      <c r="AJ262" s="29">
        <f t="shared" si="49"/>
        <v>46699</v>
      </c>
      <c r="AK262">
        <f t="shared" si="45"/>
        <v>0</v>
      </c>
      <c r="AL262" s="1">
        <f t="shared" si="46"/>
        <v>1</v>
      </c>
      <c r="AM262" s="1">
        <f t="shared" si="47"/>
        <v>0</v>
      </c>
      <c r="AN262" s="1">
        <f t="shared" si="50"/>
        <v>0</v>
      </c>
      <c r="AO262" s="1">
        <f t="shared" si="51"/>
        <v>1</v>
      </c>
    </row>
    <row r="263" spans="36:41" x14ac:dyDescent="0.35">
      <c r="AJ263" s="29">
        <f t="shared" si="49"/>
        <v>46700</v>
      </c>
      <c r="AK263">
        <f t="shared" si="45"/>
        <v>0</v>
      </c>
      <c r="AL263" s="1">
        <f t="shared" si="46"/>
        <v>1</v>
      </c>
      <c r="AM263" s="1">
        <f t="shared" si="47"/>
        <v>0</v>
      </c>
      <c r="AN263" s="1">
        <f t="shared" si="50"/>
        <v>0</v>
      </c>
      <c r="AO263" s="1">
        <f t="shared" si="51"/>
        <v>1</v>
      </c>
    </row>
    <row r="264" spans="36:41" x14ac:dyDescent="0.35">
      <c r="AJ264" s="29">
        <f t="shared" si="49"/>
        <v>46701</v>
      </c>
      <c r="AK264">
        <f t="shared" si="45"/>
        <v>0</v>
      </c>
      <c r="AL264" s="1">
        <f t="shared" si="46"/>
        <v>1</v>
      </c>
      <c r="AM264" s="1">
        <f t="shared" si="47"/>
        <v>0</v>
      </c>
      <c r="AN264" s="1">
        <f t="shared" si="50"/>
        <v>0</v>
      </c>
      <c r="AO264" s="1">
        <f t="shared" si="51"/>
        <v>1</v>
      </c>
    </row>
    <row r="265" spans="36:41" x14ac:dyDescent="0.35">
      <c r="AJ265" s="29">
        <f t="shared" si="49"/>
        <v>46702</v>
      </c>
      <c r="AK265">
        <f t="shared" si="45"/>
        <v>0</v>
      </c>
      <c r="AL265" s="1">
        <f t="shared" si="46"/>
        <v>1</v>
      </c>
      <c r="AM265" s="1">
        <f t="shared" si="47"/>
        <v>0</v>
      </c>
      <c r="AN265" s="1">
        <f t="shared" si="50"/>
        <v>0</v>
      </c>
      <c r="AO265" s="1">
        <f t="shared" si="51"/>
        <v>1</v>
      </c>
    </row>
    <row r="266" spans="36:41" x14ac:dyDescent="0.35">
      <c r="AJ266" s="29">
        <f t="shared" si="49"/>
        <v>46703</v>
      </c>
      <c r="AK266">
        <f t="shared" si="45"/>
        <v>0</v>
      </c>
      <c r="AL266" s="1">
        <f t="shared" si="46"/>
        <v>1</v>
      </c>
      <c r="AM266" s="1">
        <f t="shared" si="47"/>
        <v>0</v>
      </c>
      <c r="AN266" s="1">
        <f t="shared" si="50"/>
        <v>0</v>
      </c>
      <c r="AO266" s="1">
        <f t="shared" si="51"/>
        <v>1</v>
      </c>
    </row>
    <row r="267" spans="36:41" x14ac:dyDescent="0.35">
      <c r="AJ267" s="29">
        <f t="shared" si="49"/>
        <v>46704</v>
      </c>
      <c r="AK267">
        <f t="shared" si="45"/>
        <v>0</v>
      </c>
      <c r="AL267" s="1">
        <f t="shared" si="46"/>
        <v>1</v>
      </c>
      <c r="AM267" s="1">
        <f t="shared" si="47"/>
        <v>0</v>
      </c>
      <c r="AN267" s="1">
        <f t="shared" si="50"/>
        <v>0</v>
      </c>
      <c r="AO267" s="1">
        <f t="shared" si="51"/>
        <v>1</v>
      </c>
    </row>
    <row r="268" spans="36:41" x14ac:dyDescent="0.35">
      <c r="AJ268" s="29">
        <f t="shared" si="49"/>
        <v>46705</v>
      </c>
      <c r="AK268">
        <f t="shared" si="45"/>
        <v>0</v>
      </c>
      <c r="AL268" s="1">
        <f t="shared" si="46"/>
        <v>1</v>
      </c>
      <c r="AM268" s="1">
        <f t="shared" si="47"/>
        <v>0</v>
      </c>
      <c r="AN268" s="1">
        <f t="shared" si="50"/>
        <v>0</v>
      </c>
      <c r="AO268" s="1">
        <f t="shared" si="51"/>
        <v>1</v>
      </c>
    </row>
    <row r="269" spans="36:41" x14ac:dyDescent="0.35">
      <c r="AJ269" s="29">
        <f t="shared" si="49"/>
        <v>46706</v>
      </c>
      <c r="AK269">
        <f t="shared" si="45"/>
        <v>0</v>
      </c>
      <c r="AL269" s="1">
        <f t="shared" si="46"/>
        <v>1</v>
      </c>
      <c r="AM269" s="1">
        <f t="shared" si="47"/>
        <v>0</v>
      </c>
      <c r="AN269" s="1">
        <f t="shared" si="50"/>
        <v>0</v>
      </c>
      <c r="AO269" s="1">
        <f t="shared" si="51"/>
        <v>1</v>
      </c>
    </row>
    <row r="270" spans="36:41" x14ac:dyDescent="0.35">
      <c r="AJ270" s="29">
        <f t="shared" si="49"/>
        <v>46707</v>
      </c>
      <c r="AK270">
        <f t="shared" si="45"/>
        <v>0</v>
      </c>
      <c r="AL270" s="1">
        <f t="shared" si="46"/>
        <v>1</v>
      </c>
      <c r="AM270" s="1">
        <f t="shared" si="47"/>
        <v>0</v>
      </c>
      <c r="AN270" s="1">
        <f t="shared" si="50"/>
        <v>0</v>
      </c>
      <c r="AO270" s="1">
        <f t="shared" si="51"/>
        <v>1</v>
      </c>
    </row>
    <row r="271" spans="36:41" x14ac:dyDescent="0.35">
      <c r="AJ271" s="29">
        <f t="shared" si="49"/>
        <v>46708</v>
      </c>
      <c r="AK271">
        <f t="shared" si="45"/>
        <v>0</v>
      </c>
      <c r="AL271" s="1">
        <f t="shared" si="46"/>
        <v>1</v>
      </c>
      <c r="AM271" s="1">
        <f t="shared" si="47"/>
        <v>0</v>
      </c>
      <c r="AN271" s="1">
        <f t="shared" si="50"/>
        <v>0</v>
      </c>
      <c r="AO271" s="1">
        <f t="shared" si="51"/>
        <v>1</v>
      </c>
    </row>
    <row r="272" spans="36:41" x14ac:dyDescent="0.35">
      <c r="AJ272" s="29">
        <f t="shared" si="49"/>
        <v>46709</v>
      </c>
      <c r="AK272">
        <f t="shared" si="45"/>
        <v>0</v>
      </c>
      <c r="AL272" s="1">
        <f t="shared" si="46"/>
        <v>1</v>
      </c>
      <c r="AM272" s="1">
        <f t="shared" si="47"/>
        <v>0</v>
      </c>
      <c r="AN272" s="1">
        <f t="shared" si="50"/>
        <v>0</v>
      </c>
      <c r="AO272" s="1">
        <f t="shared" si="51"/>
        <v>1</v>
      </c>
    </row>
    <row r="273" spans="36:41" x14ac:dyDescent="0.35">
      <c r="AJ273" s="29">
        <f t="shared" si="49"/>
        <v>46710</v>
      </c>
      <c r="AK273">
        <f t="shared" si="45"/>
        <v>0</v>
      </c>
      <c r="AL273" s="1">
        <f t="shared" si="46"/>
        <v>1</v>
      </c>
      <c r="AM273" s="1">
        <f t="shared" si="47"/>
        <v>0</v>
      </c>
      <c r="AN273" s="1">
        <f t="shared" si="50"/>
        <v>0</v>
      </c>
      <c r="AO273" s="1">
        <f t="shared" si="51"/>
        <v>1</v>
      </c>
    </row>
    <row r="274" spans="36:41" x14ac:dyDescent="0.35">
      <c r="AJ274" s="29">
        <f t="shared" si="49"/>
        <v>46711</v>
      </c>
      <c r="AK274">
        <f t="shared" si="45"/>
        <v>0</v>
      </c>
      <c r="AL274" s="1">
        <f t="shared" si="46"/>
        <v>1</v>
      </c>
      <c r="AM274" s="1">
        <f t="shared" si="47"/>
        <v>0</v>
      </c>
      <c r="AN274" s="1">
        <f t="shared" si="50"/>
        <v>0</v>
      </c>
      <c r="AO274" s="1">
        <f t="shared" si="51"/>
        <v>1</v>
      </c>
    </row>
    <row r="275" spans="36:41" x14ac:dyDescent="0.35">
      <c r="AJ275" s="29">
        <f t="shared" si="49"/>
        <v>46712</v>
      </c>
      <c r="AK275">
        <f t="shared" si="45"/>
        <v>0</v>
      </c>
      <c r="AL275" s="1">
        <f t="shared" si="46"/>
        <v>1</v>
      </c>
      <c r="AM275" s="1">
        <f t="shared" si="47"/>
        <v>0</v>
      </c>
      <c r="AN275" s="1">
        <f t="shared" si="50"/>
        <v>0</v>
      </c>
      <c r="AO275" s="1">
        <f t="shared" si="51"/>
        <v>1</v>
      </c>
    </row>
    <row r="276" spans="36:41" x14ac:dyDescent="0.35">
      <c r="AJ276" s="29">
        <f t="shared" si="49"/>
        <v>46713</v>
      </c>
      <c r="AK276">
        <f t="shared" si="45"/>
        <v>0</v>
      </c>
      <c r="AL276" s="1">
        <f t="shared" si="46"/>
        <v>1</v>
      </c>
      <c r="AM276" s="1">
        <f t="shared" si="47"/>
        <v>0</v>
      </c>
      <c r="AN276" s="1">
        <f t="shared" si="50"/>
        <v>0</v>
      </c>
      <c r="AO276" s="1">
        <f t="shared" si="51"/>
        <v>1</v>
      </c>
    </row>
    <row r="277" spans="36:41" x14ac:dyDescent="0.35">
      <c r="AJ277" s="29">
        <f t="shared" si="49"/>
        <v>46714</v>
      </c>
      <c r="AK277">
        <f t="shared" si="45"/>
        <v>0</v>
      </c>
      <c r="AL277" s="1">
        <f t="shared" si="46"/>
        <v>1</v>
      </c>
      <c r="AM277" s="1">
        <f t="shared" si="47"/>
        <v>0</v>
      </c>
      <c r="AN277" s="1">
        <f t="shared" si="50"/>
        <v>0</v>
      </c>
      <c r="AO277" s="1">
        <f t="shared" si="51"/>
        <v>1</v>
      </c>
    </row>
    <row r="278" spans="36:41" x14ac:dyDescent="0.35">
      <c r="AJ278" s="29">
        <f t="shared" si="49"/>
        <v>46715</v>
      </c>
      <c r="AK278">
        <f t="shared" si="45"/>
        <v>0</v>
      </c>
      <c r="AL278" s="1">
        <f t="shared" si="46"/>
        <v>1</v>
      </c>
      <c r="AM278" s="1">
        <f t="shared" si="47"/>
        <v>0</v>
      </c>
      <c r="AN278" s="1">
        <f t="shared" si="50"/>
        <v>0</v>
      </c>
      <c r="AO278" s="1">
        <f t="shared" si="51"/>
        <v>1</v>
      </c>
    </row>
    <row r="279" spans="36:41" x14ac:dyDescent="0.35">
      <c r="AJ279" s="29">
        <f t="shared" si="49"/>
        <v>46716</v>
      </c>
      <c r="AK279">
        <f t="shared" si="45"/>
        <v>0</v>
      </c>
      <c r="AL279" s="1">
        <f t="shared" si="46"/>
        <v>1</v>
      </c>
      <c r="AM279" s="1">
        <f t="shared" si="47"/>
        <v>0</v>
      </c>
      <c r="AN279" s="1">
        <f t="shared" si="50"/>
        <v>0</v>
      </c>
      <c r="AO279" s="1">
        <f t="shared" si="51"/>
        <v>1</v>
      </c>
    </row>
    <row r="280" spans="36:41" x14ac:dyDescent="0.35">
      <c r="AJ280" s="29">
        <f t="shared" si="49"/>
        <v>46717</v>
      </c>
      <c r="AK280">
        <f t="shared" si="45"/>
        <v>0</v>
      </c>
      <c r="AL280" s="1">
        <f t="shared" si="46"/>
        <v>1</v>
      </c>
      <c r="AM280" s="1">
        <f t="shared" si="47"/>
        <v>0</v>
      </c>
      <c r="AN280" s="1">
        <f t="shared" si="50"/>
        <v>0</v>
      </c>
      <c r="AO280" s="1">
        <f t="shared" si="51"/>
        <v>1</v>
      </c>
    </row>
    <row r="281" spans="36:41" x14ac:dyDescent="0.35">
      <c r="AJ281" s="29">
        <f t="shared" si="49"/>
        <v>46718</v>
      </c>
      <c r="AK281">
        <f t="shared" si="45"/>
        <v>0</v>
      </c>
      <c r="AL281" s="1">
        <f t="shared" si="46"/>
        <v>1</v>
      </c>
      <c r="AM281" s="1">
        <f t="shared" si="47"/>
        <v>0</v>
      </c>
      <c r="AN281" s="1">
        <f t="shared" si="50"/>
        <v>0</v>
      </c>
      <c r="AO281" s="1">
        <f t="shared" si="51"/>
        <v>1</v>
      </c>
    </row>
    <row r="282" spans="36:41" x14ac:dyDescent="0.35">
      <c r="AJ282" s="29">
        <f t="shared" si="49"/>
        <v>46719</v>
      </c>
      <c r="AK282">
        <f t="shared" si="45"/>
        <v>0</v>
      </c>
      <c r="AL282" s="1">
        <f t="shared" si="46"/>
        <v>1</v>
      </c>
      <c r="AM282" s="1">
        <f t="shared" si="47"/>
        <v>0</v>
      </c>
      <c r="AN282" s="1">
        <f t="shared" si="50"/>
        <v>0</v>
      </c>
      <c r="AO282" s="1">
        <f t="shared" si="51"/>
        <v>1</v>
      </c>
    </row>
    <row r="283" spans="36:41" x14ac:dyDescent="0.35">
      <c r="AJ283" s="29">
        <f t="shared" si="49"/>
        <v>46720</v>
      </c>
      <c r="AK283">
        <f t="shared" si="45"/>
        <v>0</v>
      </c>
      <c r="AL283" s="1">
        <f t="shared" si="46"/>
        <v>1</v>
      </c>
      <c r="AM283" s="1">
        <f t="shared" si="47"/>
        <v>0</v>
      </c>
      <c r="AN283" s="1">
        <f t="shared" si="50"/>
        <v>0</v>
      </c>
      <c r="AO283" s="1">
        <f t="shared" si="51"/>
        <v>1</v>
      </c>
    </row>
    <row r="284" spans="36:41" x14ac:dyDescent="0.35">
      <c r="AJ284" s="29">
        <f t="shared" si="49"/>
        <v>46721</v>
      </c>
      <c r="AK284">
        <f t="shared" si="45"/>
        <v>0</v>
      </c>
      <c r="AL284" s="1">
        <f t="shared" si="46"/>
        <v>1</v>
      </c>
      <c r="AM284" s="1">
        <f t="shared" si="47"/>
        <v>0</v>
      </c>
      <c r="AN284" s="1">
        <f t="shared" si="50"/>
        <v>0</v>
      </c>
      <c r="AO284" s="1">
        <f t="shared" si="51"/>
        <v>1</v>
      </c>
    </row>
    <row r="285" spans="36:41" x14ac:dyDescent="0.35">
      <c r="AJ285" s="29">
        <f t="shared" si="49"/>
        <v>46722</v>
      </c>
      <c r="AK285">
        <f t="shared" si="45"/>
        <v>0</v>
      </c>
      <c r="AL285" s="1">
        <f t="shared" si="46"/>
        <v>1</v>
      </c>
      <c r="AM285" s="1">
        <f t="shared" si="47"/>
        <v>0</v>
      </c>
      <c r="AN285" s="1">
        <f t="shared" si="50"/>
        <v>0</v>
      </c>
      <c r="AO285" s="1">
        <f t="shared" si="51"/>
        <v>1</v>
      </c>
    </row>
    <row r="286" spans="36:41" x14ac:dyDescent="0.35">
      <c r="AJ286" s="29">
        <f t="shared" si="49"/>
        <v>46723</v>
      </c>
      <c r="AK286">
        <f t="shared" si="45"/>
        <v>0</v>
      </c>
      <c r="AL286" s="1">
        <f t="shared" si="46"/>
        <v>1</v>
      </c>
      <c r="AM286" s="1">
        <f t="shared" si="47"/>
        <v>0</v>
      </c>
      <c r="AN286" s="1">
        <f t="shared" si="50"/>
        <v>0</v>
      </c>
      <c r="AO286" s="1">
        <f t="shared" si="51"/>
        <v>1</v>
      </c>
    </row>
    <row r="287" spans="36:41" x14ac:dyDescent="0.35">
      <c r="AJ287" s="29">
        <f t="shared" si="49"/>
        <v>46724</v>
      </c>
      <c r="AK287">
        <f t="shared" si="45"/>
        <v>0</v>
      </c>
      <c r="AL287" s="1">
        <f t="shared" si="46"/>
        <v>1</v>
      </c>
      <c r="AM287" s="1">
        <f t="shared" si="47"/>
        <v>0</v>
      </c>
      <c r="AN287" s="1">
        <f t="shared" si="50"/>
        <v>0</v>
      </c>
      <c r="AO287" s="1">
        <f t="shared" si="51"/>
        <v>1</v>
      </c>
    </row>
    <row r="288" spans="36:41" x14ac:dyDescent="0.35">
      <c r="AJ288" s="29">
        <f t="shared" si="49"/>
        <v>46725</v>
      </c>
      <c r="AK288">
        <f t="shared" si="45"/>
        <v>0</v>
      </c>
      <c r="AL288" s="1">
        <f t="shared" si="46"/>
        <v>1</v>
      </c>
      <c r="AM288" s="1">
        <f t="shared" si="47"/>
        <v>0</v>
      </c>
      <c r="AN288" s="1">
        <f t="shared" si="50"/>
        <v>0</v>
      </c>
      <c r="AO288" s="1">
        <f t="shared" si="51"/>
        <v>1</v>
      </c>
    </row>
    <row r="289" spans="36:41" x14ac:dyDescent="0.35">
      <c r="AJ289" s="29">
        <f t="shared" si="49"/>
        <v>46726</v>
      </c>
      <c r="AK289">
        <f t="shared" si="45"/>
        <v>0</v>
      </c>
      <c r="AL289" s="1">
        <f t="shared" si="46"/>
        <v>1</v>
      </c>
      <c r="AM289" s="1">
        <f t="shared" si="47"/>
        <v>0</v>
      </c>
      <c r="AN289" s="1">
        <f t="shared" ref="AN289:AN320" si="52">_xlfn.XLOOKUP(AJ289,A$27:A$36,B$27:B$36,0,1)</f>
        <v>0</v>
      </c>
      <c r="AO289" s="1">
        <f t="shared" si="51"/>
        <v>1</v>
      </c>
    </row>
    <row r="290" spans="36:41" x14ac:dyDescent="0.35">
      <c r="AJ290" s="29">
        <f t="shared" si="49"/>
        <v>46727</v>
      </c>
      <c r="AK290">
        <f t="shared" si="45"/>
        <v>0</v>
      </c>
      <c r="AL290" s="1">
        <f t="shared" si="46"/>
        <v>1</v>
      </c>
      <c r="AM290" s="1">
        <f t="shared" si="47"/>
        <v>0</v>
      </c>
      <c r="AN290" s="1">
        <f t="shared" si="52"/>
        <v>0</v>
      </c>
      <c r="AO290" s="1">
        <f t="shared" si="51"/>
        <v>1</v>
      </c>
    </row>
    <row r="291" spans="36:41" x14ac:dyDescent="0.35">
      <c r="AJ291" s="29">
        <f t="shared" si="49"/>
        <v>46728</v>
      </c>
      <c r="AK291">
        <f t="shared" si="45"/>
        <v>0</v>
      </c>
      <c r="AL291" s="1">
        <f t="shared" si="46"/>
        <v>1</v>
      </c>
      <c r="AM291" s="1">
        <f t="shared" si="47"/>
        <v>0</v>
      </c>
      <c r="AN291" s="1">
        <f t="shared" si="52"/>
        <v>0</v>
      </c>
      <c r="AO291" s="1">
        <f t="shared" si="51"/>
        <v>1</v>
      </c>
    </row>
    <row r="292" spans="36:41" x14ac:dyDescent="0.35">
      <c r="AJ292" s="29">
        <f t="shared" si="49"/>
        <v>46729</v>
      </c>
      <c r="AK292">
        <f t="shared" si="45"/>
        <v>0</v>
      </c>
      <c r="AL292" s="1">
        <f t="shared" si="46"/>
        <v>1</v>
      </c>
      <c r="AM292" s="1">
        <f t="shared" si="47"/>
        <v>0</v>
      </c>
      <c r="AN292" s="1">
        <f t="shared" si="52"/>
        <v>0</v>
      </c>
      <c r="AO292" s="1">
        <f t="shared" si="51"/>
        <v>1</v>
      </c>
    </row>
    <row r="293" spans="36:41" x14ac:dyDescent="0.35">
      <c r="AJ293" s="29">
        <f t="shared" si="49"/>
        <v>46730</v>
      </c>
      <c r="AK293">
        <f t="shared" si="45"/>
        <v>0</v>
      </c>
      <c r="AL293" s="1">
        <f t="shared" si="46"/>
        <v>1</v>
      </c>
      <c r="AM293" s="1">
        <f t="shared" si="47"/>
        <v>0</v>
      </c>
      <c r="AN293" s="1">
        <f t="shared" si="52"/>
        <v>0</v>
      </c>
      <c r="AO293" s="1">
        <f t="shared" si="51"/>
        <v>1</v>
      </c>
    </row>
    <row r="294" spans="36:41" x14ac:dyDescent="0.35">
      <c r="AJ294" s="29">
        <f t="shared" si="49"/>
        <v>46731</v>
      </c>
      <c r="AK294">
        <f t="shared" si="45"/>
        <v>0</v>
      </c>
      <c r="AL294" s="1">
        <f t="shared" si="46"/>
        <v>1</v>
      </c>
      <c r="AM294" s="1">
        <f t="shared" si="47"/>
        <v>0</v>
      </c>
      <c r="AN294" s="1">
        <f t="shared" si="52"/>
        <v>0</v>
      </c>
      <c r="AO294" s="1">
        <f t="shared" si="51"/>
        <v>1</v>
      </c>
    </row>
    <row r="295" spans="36:41" x14ac:dyDescent="0.35">
      <c r="AJ295" s="29">
        <f t="shared" si="49"/>
        <v>46732</v>
      </c>
      <c r="AK295">
        <f t="shared" si="45"/>
        <v>0</v>
      </c>
      <c r="AL295" s="1">
        <f t="shared" si="46"/>
        <v>1</v>
      </c>
      <c r="AM295" s="1">
        <f t="shared" si="47"/>
        <v>0</v>
      </c>
      <c r="AN295" s="1">
        <f t="shared" si="52"/>
        <v>0</v>
      </c>
      <c r="AO295" s="1">
        <f t="shared" si="51"/>
        <v>1</v>
      </c>
    </row>
    <row r="296" spans="36:41" x14ac:dyDescent="0.35">
      <c r="AJ296" s="29">
        <f t="shared" si="49"/>
        <v>46733</v>
      </c>
      <c r="AK296">
        <f t="shared" si="45"/>
        <v>0</v>
      </c>
      <c r="AL296" s="1">
        <f t="shared" si="46"/>
        <v>1</v>
      </c>
      <c r="AM296" s="1">
        <f t="shared" si="47"/>
        <v>0</v>
      </c>
      <c r="AN296" s="1">
        <f t="shared" si="52"/>
        <v>0</v>
      </c>
      <c r="AO296" s="1">
        <f t="shared" si="51"/>
        <v>1</v>
      </c>
    </row>
    <row r="297" spans="36:41" x14ac:dyDescent="0.35">
      <c r="AJ297" s="29">
        <f t="shared" si="49"/>
        <v>46734</v>
      </c>
      <c r="AK297">
        <f t="shared" ref="AK297:AK360" si="53">_xlfn.XLOOKUP(AJ297,A$27:A$36,B$27:B$36,0,0)</f>
        <v>0</v>
      </c>
      <c r="AL297" s="1">
        <f t="shared" ref="AL297:AL360" si="54">_xlfn.XLOOKUP(AJ297,A$15:A$24,B$15:B$24,1,0)</f>
        <v>1</v>
      </c>
      <c r="AM297" s="1">
        <f t="shared" ref="AM297:AM360" si="55">_xlfn.XLOOKUP(AJ297,A$27:A$36,B$27:B$36,0,-1)</f>
        <v>0</v>
      </c>
      <c r="AN297" s="1">
        <f t="shared" si="52"/>
        <v>0</v>
      </c>
      <c r="AO297" s="1">
        <f t="shared" si="51"/>
        <v>1</v>
      </c>
    </row>
    <row r="298" spans="36:41" x14ac:dyDescent="0.35">
      <c r="AJ298" s="29">
        <f t="shared" si="49"/>
        <v>46735</v>
      </c>
      <c r="AK298">
        <f t="shared" si="53"/>
        <v>0</v>
      </c>
      <c r="AL298" s="1">
        <f t="shared" si="54"/>
        <v>1</v>
      </c>
      <c r="AM298" s="1">
        <f t="shared" si="55"/>
        <v>0</v>
      </c>
      <c r="AN298" s="1">
        <f t="shared" si="52"/>
        <v>0</v>
      </c>
      <c r="AO298" s="1">
        <f t="shared" si="51"/>
        <v>1</v>
      </c>
    </row>
    <row r="299" spans="36:41" x14ac:dyDescent="0.35">
      <c r="AJ299" s="29">
        <f t="shared" ref="AJ299:AJ362" si="56">AJ298+1</f>
        <v>46736</v>
      </c>
      <c r="AK299">
        <f t="shared" si="53"/>
        <v>0</v>
      </c>
      <c r="AL299" s="1">
        <f t="shared" si="54"/>
        <v>1</v>
      </c>
      <c r="AM299" s="1">
        <f t="shared" si="55"/>
        <v>0</v>
      </c>
      <c r="AN299" s="1">
        <f t="shared" si="52"/>
        <v>0</v>
      </c>
      <c r="AO299" s="1">
        <f t="shared" si="51"/>
        <v>1</v>
      </c>
    </row>
    <row r="300" spans="36:41" x14ac:dyDescent="0.35">
      <c r="AJ300" s="29">
        <f t="shared" si="56"/>
        <v>46737</v>
      </c>
      <c r="AK300">
        <f t="shared" si="53"/>
        <v>0</v>
      </c>
      <c r="AL300" s="1">
        <f t="shared" si="54"/>
        <v>1</v>
      </c>
      <c r="AM300" s="1">
        <f t="shared" si="55"/>
        <v>0</v>
      </c>
      <c r="AN300" s="1">
        <f t="shared" si="52"/>
        <v>0</v>
      </c>
      <c r="AO300" s="1">
        <f t="shared" si="51"/>
        <v>1</v>
      </c>
    </row>
    <row r="301" spans="36:41" x14ac:dyDescent="0.35">
      <c r="AJ301" s="29">
        <f t="shared" si="56"/>
        <v>46738</v>
      </c>
      <c r="AK301">
        <f t="shared" si="53"/>
        <v>0</v>
      </c>
      <c r="AL301" s="1">
        <f t="shared" si="54"/>
        <v>1</v>
      </c>
      <c r="AM301" s="1">
        <f t="shared" si="55"/>
        <v>0</v>
      </c>
      <c r="AN301" s="1">
        <f t="shared" si="52"/>
        <v>0</v>
      </c>
      <c r="AO301" s="1">
        <f t="shared" si="51"/>
        <v>1</v>
      </c>
    </row>
    <row r="302" spans="36:41" x14ac:dyDescent="0.35">
      <c r="AJ302" s="29">
        <f t="shared" si="56"/>
        <v>46739</v>
      </c>
      <c r="AK302">
        <f t="shared" si="53"/>
        <v>0</v>
      </c>
      <c r="AL302" s="1">
        <f t="shared" si="54"/>
        <v>1</v>
      </c>
      <c r="AM302" s="1">
        <f t="shared" si="55"/>
        <v>0</v>
      </c>
      <c r="AN302" s="1">
        <f t="shared" si="52"/>
        <v>0</v>
      </c>
      <c r="AO302" s="1">
        <f t="shared" si="51"/>
        <v>1</v>
      </c>
    </row>
    <row r="303" spans="36:41" x14ac:dyDescent="0.35">
      <c r="AJ303" s="29">
        <f t="shared" si="56"/>
        <v>46740</v>
      </c>
      <c r="AK303">
        <f t="shared" si="53"/>
        <v>0</v>
      </c>
      <c r="AL303" s="1">
        <f t="shared" si="54"/>
        <v>1</v>
      </c>
      <c r="AM303" s="1">
        <f t="shared" si="55"/>
        <v>0</v>
      </c>
      <c r="AN303" s="1">
        <f t="shared" si="52"/>
        <v>0</v>
      </c>
      <c r="AO303" s="1">
        <f t="shared" si="51"/>
        <v>1</v>
      </c>
    </row>
    <row r="304" spans="36:41" x14ac:dyDescent="0.35">
      <c r="AJ304" s="29">
        <f t="shared" si="56"/>
        <v>46741</v>
      </c>
      <c r="AK304">
        <f t="shared" si="53"/>
        <v>0</v>
      </c>
      <c r="AL304" s="1">
        <f t="shared" si="54"/>
        <v>1</v>
      </c>
      <c r="AM304" s="1">
        <f t="shared" si="55"/>
        <v>0</v>
      </c>
      <c r="AN304" s="1">
        <f t="shared" si="52"/>
        <v>0</v>
      </c>
      <c r="AO304" s="1">
        <f t="shared" si="51"/>
        <v>1</v>
      </c>
    </row>
    <row r="305" spans="36:41" x14ac:dyDescent="0.35">
      <c r="AJ305" s="29">
        <f t="shared" si="56"/>
        <v>46742</v>
      </c>
      <c r="AK305">
        <f t="shared" si="53"/>
        <v>0</v>
      </c>
      <c r="AL305" s="1">
        <f t="shared" si="54"/>
        <v>1</v>
      </c>
      <c r="AM305" s="1">
        <f t="shared" si="55"/>
        <v>0</v>
      </c>
      <c r="AN305" s="1">
        <f t="shared" si="52"/>
        <v>0</v>
      </c>
      <c r="AO305" s="1">
        <f t="shared" si="51"/>
        <v>1</v>
      </c>
    </row>
    <row r="306" spans="36:41" x14ac:dyDescent="0.35">
      <c r="AJ306" s="29">
        <f t="shared" si="56"/>
        <v>46743</v>
      </c>
      <c r="AK306">
        <f t="shared" si="53"/>
        <v>0</v>
      </c>
      <c r="AL306" s="1">
        <f t="shared" si="54"/>
        <v>1</v>
      </c>
      <c r="AM306" s="1">
        <f t="shared" si="55"/>
        <v>0</v>
      </c>
      <c r="AN306" s="1">
        <f t="shared" si="52"/>
        <v>0</v>
      </c>
      <c r="AO306" s="1">
        <f t="shared" si="51"/>
        <v>1</v>
      </c>
    </row>
    <row r="307" spans="36:41" x14ac:dyDescent="0.35">
      <c r="AJ307" s="29">
        <f t="shared" si="56"/>
        <v>46744</v>
      </c>
      <c r="AK307">
        <f t="shared" si="53"/>
        <v>0</v>
      </c>
      <c r="AL307" s="1">
        <f t="shared" si="54"/>
        <v>1</v>
      </c>
      <c r="AM307" s="1">
        <f t="shared" si="55"/>
        <v>0</v>
      </c>
      <c r="AN307" s="1">
        <f t="shared" si="52"/>
        <v>0</v>
      </c>
      <c r="AO307" s="1">
        <f t="shared" si="51"/>
        <v>1</v>
      </c>
    </row>
    <row r="308" spans="36:41" x14ac:dyDescent="0.35">
      <c r="AJ308" s="29">
        <f t="shared" si="56"/>
        <v>46745</v>
      </c>
      <c r="AK308">
        <f t="shared" si="53"/>
        <v>0</v>
      </c>
      <c r="AL308" s="1">
        <f t="shared" si="54"/>
        <v>1</v>
      </c>
      <c r="AM308" s="1">
        <f t="shared" si="55"/>
        <v>0</v>
      </c>
      <c r="AN308" s="1">
        <f t="shared" si="52"/>
        <v>0</v>
      </c>
      <c r="AO308" s="1">
        <f t="shared" si="51"/>
        <v>1</v>
      </c>
    </row>
    <row r="309" spans="36:41" x14ac:dyDescent="0.35">
      <c r="AJ309" s="29">
        <f t="shared" si="56"/>
        <v>46746</v>
      </c>
      <c r="AK309">
        <f t="shared" si="53"/>
        <v>0</v>
      </c>
      <c r="AL309" s="1">
        <f t="shared" si="54"/>
        <v>1</v>
      </c>
      <c r="AM309" s="1">
        <f t="shared" si="55"/>
        <v>0</v>
      </c>
      <c r="AN309" s="1">
        <f t="shared" si="52"/>
        <v>0</v>
      </c>
      <c r="AO309" s="1">
        <f t="shared" si="51"/>
        <v>1</v>
      </c>
    </row>
    <row r="310" spans="36:41" x14ac:dyDescent="0.35">
      <c r="AJ310" s="29">
        <f t="shared" si="56"/>
        <v>46747</v>
      </c>
      <c r="AK310">
        <f t="shared" si="53"/>
        <v>0</v>
      </c>
      <c r="AL310" s="1">
        <f t="shared" si="54"/>
        <v>1</v>
      </c>
      <c r="AM310" s="1">
        <f t="shared" si="55"/>
        <v>0</v>
      </c>
      <c r="AN310" s="1">
        <f t="shared" si="52"/>
        <v>0</v>
      </c>
      <c r="AO310" s="1">
        <f t="shared" si="51"/>
        <v>1</v>
      </c>
    </row>
    <row r="311" spans="36:41" x14ac:dyDescent="0.35">
      <c r="AJ311" s="29">
        <f t="shared" si="56"/>
        <v>46748</v>
      </c>
      <c r="AK311">
        <f t="shared" si="53"/>
        <v>0</v>
      </c>
      <c r="AL311" s="1">
        <f t="shared" si="54"/>
        <v>1</v>
      </c>
      <c r="AM311" s="1">
        <f t="shared" si="55"/>
        <v>0</v>
      </c>
      <c r="AN311" s="1">
        <f t="shared" si="52"/>
        <v>0</v>
      </c>
      <c r="AO311" s="1">
        <f t="shared" si="51"/>
        <v>1</v>
      </c>
    </row>
    <row r="312" spans="36:41" x14ac:dyDescent="0.35">
      <c r="AJ312" s="29">
        <f t="shared" si="56"/>
        <v>46749</v>
      </c>
      <c r="AK312">
        <f t="shared" si="53"/>
        <v>0</v>
      </c>
      <c r="AL312" s="1">
        <f t="shared" si="54"/>
        <v>1</v>
      </c>
      <c r="AM312" s="1">
        <f t="shared" si="55"/>
        <v>0</v>
      </c>
      <c r="AN312" s="1">
        <f t="shared" si="52"/>
        <v>0</v>
      </c>
      <c r="AO312" s="1">
        <f t="shared" si="51"/>
        <v>1</v>
      </c>
    </row>
    <row r="313" spans="36:41" x14ac:dyDescent="0.35">
      <c r="AJ313" s="29">
        <f t="shared" si="56"/>
        <v>46750</v>
      </c>
      <c r="AK313">
        <f t="shared" si="53"/>
        <v>0</v>
      </c>
      <c r="AL313" s="1">
        <f t="shared" si="54"/>
        <v>1</v>
      </c>
      <c r="AM313" s="1">
        <f t="shared" si="55"/>
        <v>0</v>
      </c>
      <c r="AN313" s="1">
        <f t="shared" si="52"/>
        <v>0</v>
      </c>
      <c r="AO313" s="1">
        <f t="shared" si="51"/>
        <v>1</v>
      </c>
    </row>
    <row r="314" spans="36:41" x14ac:dyDescent="0.35">
      <c r="AJ314" s="29">
        <f t="shared" si="56"/>
        <v>46751</v>
      </c>
      <c r="AK314">
        <f t="shared" si="53"/>
        <v>0</v>
      </c>
      <c r="AL314" s="1">
        <f t="shared" si="54"/>
        <v>1</v>
      </c>
      <c r="AM314" s="1">
        <f t="shared" si="55"/>
        <v>0</v>
      </c>
      <c r="AN314" s="1">
        <f t="shared" si="52"/>
        <v>0</v>
      </c>
      <c r="AO314" s="1">
        <f t="shared" si="51"/>
        <v>1</v>
      </c>
    </row>
    <row r="315" spans="36:41" x14ac:dyDescent="0.35">
      <c r="AJ315" s="29">
        <f t="shared" si="56"/>
        <v>46752</v>
      </c>
      <c r="AK315">
        <f t="shared" si="53"/>
        <v>0</v>
      </c>
      <c r="AL315" s="1">
        <f t="shared" si="54"/>
        <v>1</v>
      </c>
      <c r="AM315" s="1">
        <f t="shared" si="55"/>
        <v>0</v>
      </c>
      <c r="AN315" s="1">
        <f t="shared" si="52"/>
        <v>0</v>
      </c>
      <c r="AO315" s="1">
        <f t="shared" si="51"/>
        <v>1</v>
      </c>
    </row>
    <row r="316" spans="36:41" x14ac:dyDescent="0.35">
      <c r="AJ316" s="29">
        <f t="shared" si="56"/>
        <v>46753</v>
      </c>
      <c r="AK316">
        <f t="shared" si="53"/>
        <v>0</v>
      </c>
      <c r="AL316" s="1">
        <f t="shared" si="54"/>
        <v>1</v>
      </c>
      <c r="AM316" s="1">
        <f t="shared" si="55"/>
        <v>0</v>
      </c>
      <c r="AN316" s="1">
        <f t="shared" si="52"/>
        <v>0</v>
      </c>
      <c r="AO316" s="1">
        <f t="shared" si="51"/>
        <v>1</v>
      </c>
    </row>
    <row r="317" spans="36:41" x14ac:dyDescent="0.35">
      <c r="AJ317" s="29">
        <f t="shared" si="56"/>
        <v>46754</v>
      </c>
      <c r="AK317">
        <f t="shared" si="53"/>
        <v>0</v>
      </c>
      <c r="AL317" s="1">
        <f t="shared" si="54"/>
        <v>1</v>
      </c>
      <c r="AM317" s="1">
        <f t="shared" si="55"/>
        <v>0</v>
      </c>
      <c r="AN317" s="1">
        <f t="shared" si="52"/>
        <v>0</v>
      </c>
      <c r="AO317" s="1">
        <f t="shared" si="51"/>
        <v>1</v>
      </c>
    </row>
    <row r="318" spans="36:41" x14ac:dyDescent="0.35">
      <c r="AJ318" s="29">
        <f t="shared" si="56"/>
        <v>46755</v>
      </c>
      <c r="AK318">
        <f t="shared" si="53"/>
        <v>0</v>
      </c>
      <c r="AL318" s="1">
        <f t="shared" si="54"/>
        <v>1</v>
      </c>
      <c r="AM318" s="1">
        <f t="shared" si="55"/>
        <v>0</v>
      </c>
      <c r="AN318" s="1">
        <f t="shared" si="52"/>
        <v>0</v>
      </c>
      <c r="AO318" s="1">
        <f t="shared" si="51"/>
        <v>1</v>
      </c>
    </row>
    <row r="319" spans="36:41" x14ac:dyDescent="0.35">
      <c r="AJ319" s="29">
        <f t="shared" si="56"/>
        <v>46756</v>
      </c>
      <c r="AK319">
        <f t="shared" si="53"/>
        <v>0</v>
      </c>
      <c r="AL319" s="1">
        <f t="shared" si="54"/>
        <v>1</v>
      </c>
      <c r="AM319" s="1">
        <f t="shared" si="55"/>
        <v>0</v>
      </c>
      <c r="AN319" s="1">
        <f t="shared" si="52"/>
        <v>0</v>
      </c>
      <c r="AO319" s="1">
        <f t="shared" si="51"/>
        <v>1</v>
      </c>
    </row>
    <row r="320" spans="36:41" x14ac:dyDescent="0.35">
      <c r="AJ320" s="29">
        <f t="shared" si="56"/>
        <v>46757</v>
      </c>
      <c r="AK320">
        <f t="shared" si="53"/>
        <v>0</v>
      </c>
      <c r="AL320" s="1">
        <f t="shared" si="54"/>
        <v>1</v>
      </c>
      <c r="AM320" s="1">
        <f t="shared" si="55"/>
        <v>0</v>
      </c>
      <c r="AN320" s="1">
        <f t="shared" si="52"/>
        <v>0</v>
      </c>
      <c r="AO320" s="1">
        <f t="shared" si="51"/>
        <v>1</v>
      </c>
    </row>
    <row r="321" spans="36:41" x14ac:dyDescent="0.35">
      <c r="AJ321" s="29">
        <f t="shared" si="56"/>
        <v>46758</v>
      </c>
      <c r="AK321">
        <f t="shared" si="53"/>
        <v>0</v>
      </c>
      <c r="AL321" s="1">
        <f t="shared" si="54"/>
        <v>1</v>
      </c>
      <c r="AM321" s="1">
        <f t="shared" si="55"/>
        <v>0</v>
      </c>
      <c r="AN321" s="1">
        <f t="shared" ref="AN321:AN352" si="57">_xlfn.XLOOKUP(AJ321,A$27:A$36,B$27:B$36,0,1)</f>
        <v>0</v>
      </c>
      <c r="AO321" s="1">
        <f t="shared" ref="AO321:AO384" si="58">AL321</f>
        <v>1</v>
      </c>
    </row>
    <row r="322" spans="36:41" x14ac:dyDescent="0.35">
      <c r="AJ322" s="29">
        <f t="shared" si="56"/>
        <v>46759</v>
      </c>
      <c r="AK322">
        <f t="shared" si="53"/>
        <v>0</v>
      </c>
      <c r="AL322" s="1">
        <f t="shared" si="54"/>
        <v>1</v>
      </c>
      <c r="AM322" s="1">
        <f t="shared" si="55"/>
        <v>0</v>
      </c>
      <c r="AN322" s="1">
        <f t="shared" si="57"/>
        <v>0</v>
      </c>
      <c r="AO322" s="1">
        <f t="shared" si="58"/>
        <v>1</v>
      </c>
    </row>
    <row r="323" spans="36:41" x14ac:dyDescent="0.35">
      <c r="AJ323" s="29">
        <f t="shared" si="56"/>
        <v>46760</v>
      </c>
      <c r="AK323">
        <f t="shared" si="53"/>
        <v>0</v>
      </c>
      <c r="AL323" s="1">
        <f t="shared" si="54"/>
        <v>1</v>
      </c>
      <c r="AM323" s="1">
        <f t="shared" si="55"/>
        <v>0</v>
      </c>
      <c r="AN323" s="1">
        <f t="shared" si="57"/>
        <v>0</v>
      </c>
      <c r="AO323" s="1">
        <f t="shared" si="58"/>
        <v>1</v>
      </c>
    </row>
    <row r="324" spans="36:41" x14ac:dyDescent="0.35">
      <c r="AJ324" s="29">
        <f t="shared" si="56"/>
        <v>46761</v>
      </c>
      <c r="AK324">
        <f t="shared" si="53"/>
        <v>0</v>
      </c>
      <c r="AL324" s="1">
        <f t="shared" si="54"/>
        <v>1</v>
      </c>
      <c r="AM324" s="1">
        <f t="shared" si="55"/>
        <v>0</v>
      </c>
      <c r="AN324" s="1">
        <f t="shared" si="57"/>
        <v>0</v>
      </c>
      <c r="AO324" s="1">
        <f t="shared" si="58"/>
        <v>1</v>
      </c>
    </row>
    <row r="325" spans="36:41" x14ac:dyDescent="0.35">
      <c r="AJ325" s="29">
        <f t="shared" si="56"/>
        <v>46762</v>
      </c>
      <c r="AK325">
        <f t="shared" si="53"/>
        <v>0</v>
      </c>
      <c r="AL325" s="1">
        <f t="shared" si="54"/>
        <v>1</v>
      </c>
      <c r="AM325" s="1">
        <f t="shared" si="55"/>
        <v>0</v>
      </c>
      <c r="AN325" s="1">
        <f t="shared" si="57"/>
        <v>0</v>
      </c>
      <c r="AO325" s="1">
        <f t="shared" si="58"/>
        <v>1</v>
      </c>
    </row>
    <row r="326" spans="36:41" x14ac:dyDescent="0.35">
      <c r="AJ326" s="29">
        <f t="shared" si="56"/>
        <v>46763</v>
      </c>
      <c r="AK326">
        <f t="shared" si="53"/>
        <v>0</v>
      </c>
      <c r="AL326" s="1">
        <f t="shared" si="54"/>
        <v>1</v>
      </c>
      <c r="AM326" s="1">
        <f t="shared" si="55"/>
        <v>0</v>
      </c>
      <c r="AN326" s="1">
        <f t="shared" si="57"/>
        <v>0</v>
      </c>
      <c r="AO326" s="1">
        <f t="shared" si="58"/>
        <v>1</v>
      </c>
    </row>
    <row r="327" spans="36:41" x14ac:dyDescent="0.35">
      <c r="AJ327" s="29">
        <f t="shared" si="56"/>
        <v>46764</v>
      </c>
      <c r="AK327">
        <f t="shared" si="53"/>
        <v>0</v>
      </c>
      <c r="AL327" s="1">
        <f t="shared" si="54"/>
        <v>1</v>
      </c>
      <c r="AM327" s="1">
        <f t="shared" si="55"/>
        <v>0</v>
      </c>
      <c r="AN327" s="1">
        <f t="shared" si="57"/>
        <v>0</v>
      </c>
      <c r="AO327" s="1">
        <f t="shared" si="58"/>
        <v>1</v>
      </c>
    </row>
    <row r="328" spans="36:41" x14ac:dyDescent="0.35">
      <c r="AJ328" s="29">
        <f t="shared" si="56"/>
        <v>46765</v>
      </c>
      <c r="AK328">
        <f t="shared" si="53"/>
        <v>0</v>
      </c>
      <c r="AL328" s="1">
        <f t="shared" si="54"/>
        <v>1</v>
      </c>
      <c r="AM328" s="1">
        <f t="shared" si="55"/>
        <v>0</v>
      </c>
      <c r="AN328" s="1">
        <f t="shared" si="57"/>
        <v>0</v>
      </c>
      <c r="AO328" s="1">
        <f t="shared" si="58"/>
        <v>1</v>
      </c>
    </row>
    <row r="329" spans="36:41" x14ac:dyDescent="0.35">
      <c r="AJ329" s="29">
        <f t="shared" si="56"/>
        <v>46766</v>
      </c>
      <c r="AK329">
        <f t="shared" si="53"/>
        <v>0</v>
      </c>
      <c r="AL329" s="1">
        <f t="shared" si="54"/>
        <v>1</v>
      </c>
      <c r="AM329" s="1">
        <f t="shared" si="55"/>
        <v>0</v>
      </c>
      <c r="AN329" s="1">
        <f t="shared" si="57"/>
        <v>0</v>
      </c>
      <c r="AO329" s="1">
        <f t="shared" si="58"/>
        <v>1</v>
      </c>
    </row>
    <row r="330" spans="36:41" x14ac:dyDescent="0.35">
      <c r="AJ330" s="29">
        <f t="shared" si="56"/>
        <v>46767</v>
      </c>
      <c r="AK330">
        <f t="shared" si="53"/>
        <v>0</v>
      </c>
      <c r="AL330" s="1">
        <f t="shared" si="54"/>
        <v>1</v>
      </c>
      <c r="AM330" s="1">
        <f t="shared" si="55"/>
        <v>0</v>
      </c>
      <c r="AN330" s="1">
        <f t="shared" si="57"/>
        <v>0</v>
      </c>
      <c r="AO330" s="1">
        <f t="shared" si="58"/>
        <v>1</v>
      </c>
    </row>
    <row r="331" spans="36:41" x14ac:dyDescent="0.35">
      <c r="AJ331" s="29">
        <f t="shared" si="56"/>
        <v>46768</v>
      </c>
      <c r="AK331">
        <f t="shared" si="53"/>
        <v>0</v>
      </c>
      <c r="AL331" s="1">
        <f t="shared" si="54"/>
        <v>1</v>
      </c>
      <c r="AM331" s="1">
        <f t="shared" si="55"/>
        <v>0</v>
      </c>
      <c r="AN331" s="1">
        <f t="shared" si="57"/>
        <v>0</v>
      </c>
      <c r="AO331" s="1">
        <f t="shared" si="58"/>
        <v>1</v>
      </c>
    </row>
    <row r="332" spans="36:41" x14ac:dyDescent="0.35">
      <c r="AJ332" s="29">
        <f t="shared" si="56"/>
        <v>46769</v>
      </c>
      <c r="AK332">
        <f t="shared" si="53"/>
        <v>0</v>
      </c>
      <c r="AL332" s="1">
        <f t="shared" si="54"/>
        <v>1</v>
      </c>
      <c r="AM332" s="1">
        <f t="shared" si="55"/>
        <v>0</v>
      </c>
      <c r="AN332" s="1">
        <f t="shared" si="57"/>
        <v>0</v>
      </c>
      <c r="AO332" s="1">
        <f t="shared" si="58"/>
        <v>1</v>
      </c>
    </row>
    <row r="333" spans="36:41" x14ac:dyDescent="0.35">
      <c r="AJ333" s="29">
        <f t="shared" si="56"/>
        <v>46770</v>
      </c>
      <c r="AK333">
        <f t="shared" si="53"/>
        <v>0</v>
      </c>
      <c r="AL333" s="1">
        <f t="shared" si="54"/>
        <v>1</v>
      </c>
      <c r="AM333" s="1">
        <f t="shared" si="55"/>
        <v>0</v>
      </c>
      <c r="AN333" s="1">
        <f t="shared" si="57"/>
        <v>0</v>
      </c>
      <c r="AO333" s="1">
        <f t="shared" si="58"/>
        <v>1</v>
      </c>
    </row>
    <row r="334" spans="36:41" x14ac:dyDescent="0.35">
      <c r="AJ334" s="29">
        <f t="shared" si="56"/>
        <v>46771</v>
      </c>
      <c r="AK334">
        <f t="shared" si="53"/>
        <v>0</v>
      </c>
      <c r="AL334" s="1">
        <f t="shared" si="54"/>
        <v>1</v>
      </c>
      <c r="AM334" s="1">
        <f t="shared" si="55"/>
        <v>0</v>
      </c>
      <c r="AN334" s="1">
        <f t="shared" si="57"/>
        <v>0</v>
      </c>
      <c r="AO334" s="1">
        <f t="shared" si="58"/>
        <v>1</v>
      </c>
    </row>
    <row r="335" spans="36:41" x14ac:dyDescent="0.35">
      <c r="AJ335" s="29">
        <f t="shared" si="56"/>
        <v>46772</v>
      </c>
      <c r="AK335">
        <f t="shared" si="53"/>
        <v>0</v>
      </c>
      <c r="AL335" s="1">
        <f t="shared" si="54"/>
        <v>1</v>
      </c>
      <c r="AM335" s="1">
        <f t="shared" si="55"/>
        <v>0</v>
      </c>
      <c r="AN335" s="1">
        <f t="shared" si="57"/>
        <v>0</v>
      </c>
      <c r="AO335" s="1">
        <f t="shared" si="58"/>
        <v>1</v>
      </c>
    </row>
    <row r="336" spans="36:41" x14ac:dyDescent="0.35">
      <c r="AJ336" s="29">
        <f t="shared" si="56"/>
        <v>46773</v>
      </c>
      <c r="AK336">
        <f t="shared" si="53"/>
        <v>0</v>
      </c>
      <c r="AL336" s="1">
        <f t="shared" si="54"/>
        <v>1</v>
      </c>
      <c r="AM336" s="1">
        <f t="shared" si="55"/>
        <v>0</v>
      </c>
      <c r="AN336" s="1">
        <f t="shared" si="57"/>
        <v>0</v>
      </c>
      <c r="AO336" s="1">
        <f t="shared" si="58"/>
        <v>1</v>
      </c>
    </row>
    <row r="337" spans="36:41" x14ac:dyDescent="0.35">
      <c r="AJ337" s="29">
        <f t="shared" si="56"/>
        <v>46774</v>
      </c>
      <c r="AK337">
        <f t="shared" si="53"/>
        <v>0</v>
      </c>
      <c r="AL337" s="1">
        <f t="shared" si="54"/>
        <v>1</v>
      </c>
      <c r="AM337" s="1">
        <f t="shared" si="55"/>
        <v>0</v>
      </c>
      <c r="AN337" s="1">
        <f t="shared" si="57"/>
        <v>0</v>
      </c>
      <c r="AO337" s="1">
        <f t="shared" si="58"/>
        <v>1</v>
      </c>
    </row>
    <row r="338" spans="36:41" x14ac:dyDescent="0.35">
      <c r="AJ338" s="29">
        <f t="shared" si="56"/>
        <v>46775</v>
      </c>
      <c r="AK338">
        <f t="shared" si="53"/>
        <v>0</v>
      </c>
      <c r="AL338" s="1">
        <f t="shared" si="54"/>
        <v>1</v>
      </c>
      <c r="AM338" s="1">
        <f t="shared" si="55"/>
        <v>0</v>
      </c>
      <c r="AN338" s="1">
        <f t="shared" si="57"/>
        <v>0</v>
      </c>
      <c r="AO338" s="1">
        <f t="shared" si="58"/>
        <v>1</v>
      </c>
    </row>
    <row r="339" spans="36:41" x14ac:dyDescent="0.35">
      <c r="AJ339" s="29">
        <f t="shared" si="56"/>
        <v>46776</v>
      </c>
      <c r="AK339">
        <f t="shared" si="53"/>
        <v>0</v>
      </c>
      <c r="AL339" s="1">
        <f t="shared" si="54"/>
        <v>1</v>
      </c>
      <c r="AM339" s="1">
        <f t="shared" si="55"/>
        <v>0</v>
      </c>
      <c r="AN339" s="1">
        <f t="shared" si="57"/>
        <v>0</v>
      </c>
      <c r="AO339" s="1">
        <f t="shared" si="58"/>
        <v>1</v>
      </c>
    </row>
    <row r="340" spans="36:41" x14ac:dyDescent="0.35">
      <c r="AJ340" s="29">
        <f t="shared" si="56"/>
        <v>46777</v>
      </c>
      <c r="AK340">
        <f t="shared" si="53"/>
        <v>0</v>
      </c>
      <c r="AL340" s="1">
        <f t="shared" si="54"/>
        <v>1</v>
      </c>
      <c r="AM340" s="1">
        <f t="shared" si="55"/>
        <v>0</v>
      </c>
      <c r="AN340" s="1">
        <f t="shared" si="57"/>
        <v>0</v>
      </c>
      <c r="AO340" s="1">
        <f t="shared" si="58"/>
        <v>1</v>
      </c>
    </row>
    <row r="341" spans="36:41" x14ac:dyDescent="0.35">
      <c r="AJ341" s="29">
        <f t="shared" si="56"/>
        <v>46778</v>
      </c>
      <c r="AK341">
        <f t="shared" si="53"/>
        <v>0</v>
      </c>
      <c r="AL341" s="1">
        <f t="shared" si="54"/>
        <v>1</v>
      </c>
      <c r="AM341" s="1">
        <f t="shared" si="55"/>
        <v>0</v>
      </c>
      <c r="AN341" s="1">
        <f t="shared" si="57"/>
        <v>0</v>
      </c>
      <c r="AO341" s="1">
        <f t="shared" si="58"/>
        <v>1</v>
      </c>
    </row>
    <row r="342" spans="36:41" x14ac:dyDescent="0.35">
      <c r="AJ342" s="29">
        <f t="shared" si="56"/>
        <v>46779</v>
      </c>
      <c r="AK342">
        <f t="shared" si="53"/>
        <v>0</v>
      </c>
      <c r="AL342" s="1">
        <f t="shared" si="54"/>
        <v>1</v>
      </c>
      <c r="AM342" s="1">
        <f t="shared" si="55"/>
        <v>0</v>
      </c>
      <c r="AN342" s="1">
        <f t="shared" si="57"/>
        <v>0</v>
      </c>
      <c r="AO342" s="1">
        <f t="shared" si="58"/>
        <v>1</v>
      </c>
    </row>
    <row r="343" spans="36:41" x14ac:dyDescent="0.35">
      <c r="AJ343" s="29">
        <f t="shared" si="56"/>
        <v>46780</v>
      </c>
      <c r="AK343">
        <f t="shared" si="53"/>
        <v>0</v>
      </c>
      <c r="AL343" s="1">
        <f t="shared" si="54"/>
        <v>1</v>
      </c>
      <c r="AM343" s="1">
        <f t="shared" si="55"/>
        <v>0</v>
      </c>
      <c r="AN343" s="1">
        <f t="shared" si="57"/>
        <v>0</v>
      </c>
      <c r="AO343" s="1">
        <f t="shared" si="58"/>
        <v>1</v>
      </c>
    </row>
    <row r="344" spans="36:41" x14ac:dyDescent="0.35">
      <c r="AJ344" s="29">
        <f t="shared" si="56"/>
        <v>46781</v>
      </c>
      <c r="AK344">
        <f t="shared" si="53"/>
        <v>0</v>
      </c>
      <c r="AL344" s="1">
        <f t="shared" si="54"/>
        <v>1</v>
      </c>
      <c r="AM344" s="1">
        <f t="shared" si="55"/>
        <v>0</v>
      </c>
      <c r="AN344" s="1">
        <f t="shared" si="57"/>
        <v>0</v>
      </c>
      <c r="AO344" s="1">
        <f t="shared" si="58"/>
        <v>1</v>
      </c>
    </row>
    <row r="345" spans="36:41" x14ac:dyDescent="0.35">
      <c r="AJ345" s="29">
        <f t="shared" si="56"/>
        <v>46782</v>
      </c>
      <c r="AK345">
        <f t="shared" si="53"/>
        <v>0</v>
      </c>
      <c r="AL345" s="1">
        <f t="shared" si="54"/>
        <v>1</v>
      </c>
      <c r="AM345" s="1">
        <f t="shared" si="55"/>
        <v>0</v>
      </c>
      <c r="AN345" s="1">
        <f t="shared" si="57"/>
        <v>0</v>
      </c>
      <c r="AO345" s="1">
        <f t="shared" si="58"/>
        <v>1</v>
      </c>
    </row>
    <row r="346" spans="36:41" x14ac:dyDescent="0.35">
      <c r="AJ346" s="29">
        <f t="shared" si="56"/>
        <v>46783</v>
      </c>
      <c r="AK346">
        <f t="shared" si="53"/>
        <v>0</v>
      </c>
      <c r="AL346" s="1">
        <f t="shared" si="54"/>
        <v>1</v>
      </c>
      <c r="AM346" s="1">
        <f t="shared" si="55"/>
        <v>0</v>
      </c>
      <c r="AN346" s="1">
        <f t="shared" si="57"/>
        <v>0</v>
      </c>
      <c r="AO346" s="1">
        <f t="shared" si="58"/>
        <v>1</v>
      </c>
    </row>
    <row r="347" spans="36:41" x14ac:dyDescent="0.35">
      <c r="AJ347" s="29">
        <f t="shared" si="56"/>
        <v>46784</v>
      </c>
      <c r="AK347">
        <f t="shared" si="53"/>
        <v>0</v>
      </c>
      <c r="AL347" s="1">
        <f t="shared" si="54"/>
        <v>1</v>
      </c>
      <c r="AM347" s="1">
        <f t="shared" si="55"/>
        <v>0</v>
      </c>
      <c r="AN347" s="1">
        <f t="shared" si="57"/>
        <v>0</v>
      </c>
      <c r="AO347" s="1">
        <f t="shared" si="58"/>
        <v>1</v>
      </c>
    </row>
    <row r="348" spans="36:41" x14ac:dyDescent="0.35">
      <c r="AJ348" s="29">
        <f t="shared" si="56"/>
        <v>46785</v>
      </c>
      <c r="AK348">
        <f t="shared" si="53"/>
        <v>0</v>
      </c>
      <c r="AL348" s="1">
        <f t="shared" si="54"/>
        <v>1</v>
      </c>
      <c r="AM348" s="1">
        <f t="shared" si="55"/>
        <v>0</v>
      </c>
      <c r="AN348" s="1">
        <f t="shared" si="57"/>
        <v>0</v>
      </c>
      <c r="AO348" s="1">
        <f t="shared" si="58"/>
        <v>1</v>
      </c>
    </row>
    <row r="349" spans="36:41" x14ac:dyDescent="0.35">
      <c r="AJ349" s="29">
        <f t="shared" si="56"/>
        <v>46786</v>
      </c>
      <c r="AK349">
        <f t="shared" si="53"/>
        <v>0</v>
      </c>
      <c r="AL349" s="1">
        <f t="shared" si="54"/>
        <v>1</v>
      </c>
      <c r="AM349" s="1">
        <f t="shared" si="55"/>
        <v>0</v>
      </c>
      <c r="AN349" s="1">
        <f t="shared" si="57"/>
        <v>0</v>
      </c>
      <c r="AO349" s="1">
        <f t="shared" si="58"/>
        <v>1</v>
      </c>
    </row>
    <row r="350" spans="36:41" x14ac:dyDescent="0.35">
      <c r="AJ350" s="29">
        <f t="shared" si="56"/>
        <v>46787</v>
      </c>
      <c r="AK350">
        <f t="shared" si="53"/>
        <v>0</v>
      </c>
      <c r="AL350" s="1">
        <f t="shared" si="54"/>
        <v>1</v>
      </c>
      <c r="AM350" s="1">
        <f t="shared" si="55"/>
        <v>0</v>
      </c>
      <c r="AN350" s="1">
        <f t="shared" si="57"/>
        <v>0</v>
      </c>
      <c r="AO350" s="1">
        <f t="shared" si="58"/>
        <v>1</v>
      </c>
    </row>
    <row r="351" spans="36:41" x14ac:dyDescent="0.35">
      <c r="AJ351" s="29">
        <f t="shared" si="56"/>
        <v>46788</v>
      </c>
      <c r="AK351">
        <f t="shared" si="53"/>
        <v>0</v>
      </c>
      <c r="AL351" s="1">
        <f t="shared" si="54"/>
        <v>1</v>
      </c>
      <c r="AM351" s="1">
        <f t="shared" si="55"/>
        <v>0</v>
      </c>
      <c r="AN351" s="1">
        <f t="shared" si="57"/>
        <v>0</v>
      </c>
      <c r="AO351" s="1">
        <f t="shared" si="58"/>
        <v>1</v>
      </c>
    </row>
    <row r="352" spans="36:41" x14ac:dyDescent="0.35">
      <c r="AJ352" s="29">
        <f t="shared" si="56"/>
        <v>46789</v>
      </c>
      <c r="AK352">
        <f t="shared" si="53"/>
        <v>0</v>
      </c>
      <c r="AL352" s="1">
        <f t="shared" si="54"/>
        <v>1</v>
      </c>
      <c r="AM352" s="1">
        <f t="shared" si="55"/>
        <v>0</v>
      </c>
      <c r="AN352" s="1">
        <f t="shared" si="57"/>
        <v>0</v>
      </c>
      <c r="AO352" s="1">
        <f t="shared" si="58"/>
        <v>1</v>
      </c>
    </row>
    <row r="353" spans="36:41" x14ac:dyDescent="0.35">
      <c r="AJ353" s="29">
        <f t="shared" si="56"/>
        <v>46790</v>
      </c>
      <c r="AK353">
        <f t="shared" si="53"/>
        <v>0</v>
      </c>
      <c r="AL353" s="1">
        <f t="shared" si="54"/>
        <v>1</v>
      </c>
      <c r="AM353" s="1">
        <f t="shared" si="55"/>
        <v>0</v>
      </c>
      <c r="AN353" s="1">
        <f t="shared" ref="AN353:AN384" si="59">_xlfn.XLOOKUP(AJ353,A$27:A$36,B$27:B$36,0,1)</f>
        <v>0</v>
      </c>
      <c r="AO353" s="1">
        <f t="shared" si="58"/>
        <v>1</v>
      </c>
    </row>
    <row r="354" spans="36:41" x14ac:dyDescent="0.35">
      <c r="AJ354" s="29">
        <f t="shared" si="56"/>
        <v>46791</v>
      </c>
      <c r="AK354">
        <f t="shared" si="53"/>
        <v>0</v>
      </c>
      <c r="AL354" s="1">
        <f t="shared" si="54"/>
        <v>1</v>
      </c>
      <c r="AM354" s="1">
        <f t="shared" si="55"/>
        <v>0</v>
      </c>
      <c r="AN354" s="1">
        <f t="shared" si="59"/>
        <v>0</v>
      </c>
      <c r="AO354" s="1">
        <f t="shared" si="58"/>
        <v>1</v>
      </c>
    </row>
    <row r="355" spans="36:41" x14ac:dyDescent="0.35">
      <c r="AJ355" s="29">
        <f t="shared" si="56"/>
        <v>46792</v>
      </c>
      <c r="AK355">
        <f t="shared" si="53"/>
        <v>0</v>
      </c>
      <c r="AL355" s="1">
        <f t="shared" si="54"/>
        <v>1</v>
      </c>
      <c r="AM355" s="1">
        <f t="shared" si="55"/>
        <v>0</v>
      </c>
      <c r="AN355" s="1">
        <f t="shared" si="59"/>
        <v>0</v>
      </c>
      <c r="AO355" s="1">
        <f t="shared" si="58"/>
        <v>1</v>
      </c>
    </row>
    <row r="356" spans="36:41" x14ac:dyDescent="0.35">
      <c r="AJ356" s="29">
        <f t="shared" si="56"/>
        <v>46793</v>
      </c>
      <c r="AK356">
        <f t="shared" si="53"/>
        <v>0</v>
      </c>
      <c r="AL356" s="1">
        <f t="shared" si="54"/>
        <v>1</v>
      </c>
      <c r="AM356" s="1">
        <f t="shared" si="55"/>
        <v>0</v>
      </c>
      <c r="AN356" s="1">
        <f t="shared" si="59"/>
        <v>0</v>
      </c>
      <c r="AO356" s="1">
        <f t="shared" si="58"/>
        <v>1</v>
      </c>
    </row>
    <row r="357" spans="36:41" x14ac:dyDescent="0.35">
      <c r="AJ357" s="29">
        <f t="shared" si="56"/>
        <v>46794</v>
      </c>
      <c r="AK357">
        <f t="shared" si="53"/>
        <v>0</v>
      </c>
      <c r="AL357" s="1">
        <f t="shared" si="54"/>
        <v>1</v>
      </c>
      <c r="AM357" s="1">
        <f t="shared" si="55"/>
        <v>0</v>
      </c>
      <c r="AN357" s="1">
        <f t="shared" si="59"/>
        <v>0</v>
      </c>
      <c r="AO357" s="1">
        <f t="shared" si="58"/>
        <v>1</v>
      </c>
    </row>
    <row r="358" spans="36:41" x14ac:dyDescent="0.35">
      <c r="AJ358" s="29">
        <f t="shared" si="56"/>
        <v>46795</v>
      </c>
      <c r="AK358">
        <f t="shared" si="53"/>
        <v>0</v>
      </c>
      <c r="AL358" s="1">
        <f t="shared" si="54"/>
        <v>1</v>
      </c>
      <c r="AM358" s="1">
        <f t="shared" si="55"/>
        <v>0</v>
      </c>
      <c r="AN358" s="1">
        <f t="shared" si="59"/>
        <v>0</v>
      </c>
      <c r="AO358" s="1">
        <f t="shared" si="58"/>
        <v>1</v>
      </c>
    </row>
    <row r="359" spans="36:41" x14ac:dyDescent="0.35">
      <c r="AJ359" s="29">
        <f t="shared" si="56"/>
        <v>46796</v>
      </c>
      <c r="AK359">
        <f t="shared" si="53"/>
        <v>0</v>
      </c>
      <c r="AL359" s="1">
        <f t="shared" si="54"/>
        <v>1</v>
      </c>
      <c r="AM359" s="1">
        <f t="shared" si="55"/>
        <v>0</v>
      </c>
      <c r="AN359" s="1">
        <f t="shared" si="59"/>
        <v>0</v>
      </c>
      <c r="AO359" s="1">
        <f t="shared" si="58"/>
        <v>1</v>
      </c>
    </row>
    <row r="360" spans="36:41" x14ac:dyDescent="0.35">
      <c r="AJ360" s="29">
        <f t="shared" si="56"/>
        <v>46797</v>
      </c>
      <c r="AK360">
        <f t="shared" si="53"/>
        <v>0</v>
      </c>
      <c r="AL360" s="1">
        <f t="shared" si="54"/>
        <v>1</v>
      </c>
      <c r="AM360" s="1">
        <f t="shared" si="55"/>
        <v>0</v>
      </c>
      <c r="AN360" s="1">
        <f t="shared" si="59"/>
        <v>0</v>
      </c>
      <c r="AO360" s="1">
        <f t="shared" si="58"/>
        <v>1</v>
      </c>
    </row>
    <row r="361" spans="36:41" x14ac:dyDescent="0.35">
      <c r="AJ361" s="29">
        <f t="shared" si="56"/>
        <v>46798</v>
      </c>
      <c r="AK361">
        <f t="shared" ref="AK361:AK406" si="60">_xlfn.XLOOKUP(AJ361,A$27:A$36,B$27:B$36,0,0)</f>
        <v>0</v>
      </c>
      <c r="AL361" s="1">
        <f t="shared" ref="AL361:AL406" si="61">_xlfn.XLOOKUP(AJ361,A$15:A$24,B$15:B$24,1,0)</f>
        <v>1</v>
      </c>
      <c r="AM361" s="1">
        <f t="shared" ref="AM361:AM406" si="62">_xlfn.XLOOKUP(AJ361,A$27:A$36,B$27:B$36,0,-1)</f>
        <v>0</v>
      </c>
      <c r="AN361" s="1">
        <f t="shared" si="59"/>
        <v>0</v>
      </c>
      <c r="AO361" s="1">
        <f t="shared" si="58"/>
        <v>1</v>
      </c>
    </row>
    <row r="362" spans="36:41" x14ac:dyDescent="0.35">
      <c r="AJ362" s="29">
        <f t="shared" si="56"/>
        <v>46799</v>
      </c>
      <c r="AK362">
        <f t="shared" si="60"/>
        <v>0</v>
      </c>
      <c r="AL362" s="1">
        <f t="shared" si="61"/>
        <v>1</v>
      </c>
      <c r="AM362" s="1">
        <f t="shared" si="62"/>
        <v>0</v>
      </c>
      <c r="AN362" s="1">
        <f t="shared" si="59"/>
        <v>0</v>
      </c>
      <c r="AO362" s="1">
        <f t="shared" si="58"/>
        <v>1</v>
      </c>
    </row>
    <row r="363" spans="36:41" x14ac:dyDescent="0.35">
      <c r="AJ363" s="29">
        <f t="shared" ref="AJ363:AJ406" si="63">AJ362+1</f>
        <v>46800</v>
      </c>
      <c r="AK363">
        <f t="shared" si="60"/>
        <v>0</v>
      </c>
      <c r="AL363" s="1">
        <f t="shared" si="61"/>
        <v>1</v>
      </c>
      <c r="AM363" s="1">
        <f t="shared" si="62"/>
        <v>0</v>
      </c>
      <c r="AN363" s="1">
        <f t="shared" si="59"/>
        <v>0</v>
      </c>
      <c r="AO363" s="1">
        <f t="shared" si="58"/>
        <v>1</v>
      </c>
    </row>
    <row r="364" spans="36:41" x14ac:dyDescent="0.35">
      <c r="AJ364" s="29">
        <f t="shared" si="63"/>
        <v>46801</v>
      </c>
      <c r="AK364">
        <f t="shared" si="60"/>
        <v>0</v>
      </c>
      <c r="AL364" s="1">
        <f t="shared" si="61"/>
        <v>1</v>
      </c>
      <c r="AM364" s="1">
        <f t="shared" si="62"/>
        <v>0</v>
      </c>
      <c r="AN364" s="1">
        <f t="shared" si="59"/>
        <v>0</v>
      </c>
      <c r="AO364" s="1">
        <f t="shared" si="58"/>
        <v>1</v>
      </c>
    </row>
    <row r="365" spans="36:41" x14ac:dyDescent="0.35">
      <c r="AJ365" s="29">
        <f t="shared" si="63"/>
        <v>46802</v>
      </c>
      <c r="AK365">
        <f t="shared" si="60"/>
        <v>0</v>
      </c>
      <c r="AL365" s="1">
        <f t="shared" si="61"/>
        <v>1</v>
      </c>
      <c r="AM365" s="1">
        <f t="shared" si="62"/>
        <v>0</v>
      </c>
      <c r="AN365" s="1">
        <f t="shared" si="59"/>
        <v>0</v>
      </c>
      <c r="AO365" s="1">
        <f t="shared" si="58"/>
        <v>1</v>
      </c>
    </row>
    <row r="366" spans="36:41" x14ac:dyDescent="0.35">
      <c r="AJ366" s="29">
        <f t="shared" si="63"/>
        <v>46803</v>
      </c>
      <c r="AK366">
        <f t="shared" si="60"/>
        <v>0</v>
      </c>
      <c r="AL366" s="1">
        <f t="shared" si="61"/>
        <v>1</v>
      </c>
      <c r="AM366" s="1">
        <f t="shared" si="62"/>
        <v>0</v>
      </c>
      <c r="AN366" s="1">
        <f t="shared" si="59"/>
        <v>0</v>
      </c>
      <c r="AO366" s="1">
        <f t="shared" si="58"/>
        <v>1</v>
      </c>
    </row>
    <row r="367" spans="36:41" x14ac:dyDescent="0.35">
      <c r="AJ367" s="29">
        <f t="shared" si="63"/>
        <v>46804</v>
      </c>
      <c r="AK367">
        <f t="shared" si="60"/>
        <v>0</v>
      </c>
      <c r="AL367" s="1">
        <f t="shared" si="61"/>
        <v>1</v>
      </c>
      <c r="AM367" s="1">
        <f t="shared" si="62"/>
        <v>0</v>
      </c>
      <c r="AN367" s="1">
        <f t="shared" si="59"/>
        <v>0</v>
      </c>
      <c r="AO367" s="1">
        <f t="shared" si="58"/>
        <v>1</v>
      </c>
    </row>
    <row r="368" spans="36:41" x14ac:dyDescent="0.35">
      <c r="AJ368" s="29">
        <f t="shared" si="63"/>
        <v>46805</v>
      </c>
      <c r="AK368">
        <f t="shared" si="60"/>
        <v>0</v>
      </c>
      <c r="AL368" s="1">
        <f t="shared" si="61"/>
        <v>1</v>
      </c>
      <c r="AM368" s="1">
        <f t="shared" si="62"/>
        <v>0</v>
      </c>
      <c r="AN368" s="1">
        <f t="shared" si="59"/>
        <v>0</v>
      </c>
      <c r="AO368" s="1">
        <f t="shared" si="58"/>
        <v>1</v>
      </c>
    </row>
    <row r="369" spans="36:41" x14ac:dyDescent="0.35">
      <c r="AJ369" s="29">
        <f t="shared" si="63"/>
        <v>46806</v>
      </c>
      <c r="AK369">
        <f t="shared" si="60"/>
        <v>0</v>
      </c>
      <c r="AL369" s="1">
        <f t="shared" si="61"/>
        <v>1</v>
      </c>
      <c r="AM369" s="1">
        <f t="shared" si="62"/>
        <v>0</v>
      </c>
      <c r="AN369" s="1">
        <f t="shared" si="59"/>
        <v>0</v>
      </c>
      <c r="AO369" s="1">
        <f t="shared" si="58"/>
        <v>1</v>
      </c>
    </row>
    <row r="370" spans="36:41" x14ac:dyDescent="0.35">
      <c r="AJ370" s="29">
        <f t="shared" si="63"/>
        <v>46807</v>
      </c>
      <c r="AK370">
        <f t="shared" si="60"/>
        <v>0</v>
      </c>
      <c r="AL370" s="1">
        <f t="shared" si="61"/>
        <v>1</v>
      </c>
      <c r="AM370" s="1">
        <f t="shared" si="62"/>
        <v>0</v>
      </c>
      <c r="AN370" s="1">
        <f t="shared" si="59"/>
        <v>0</v>
      </c>
      <c r="AO370" s="1">
        <f t="shared" si="58"/>
        <v>1</v>
      </c>
    </row>
    <row r="371" spans="36:41" x14ac:dyDescent="0.35">
      <c r="AJ371" s="29">
        <f t="shared" si="63"/>
        <v>46808</v>
      </c>
      <c r="AK371">
        <f t="shared" si="60"/>
        <v>0</v>
      </c>
      <c r="AL371" s="1">
        <f t="shared" si="61"/>
        <v>1</v>
      </c>
      <c r="AM371" s="1">
        <f t="shared" si="62"/>
        <v>0</v>
      </c>
      <c r="AN371" s="1">
        <f t="shared" si="59"/>
        <v>0</v>
      </c>
      <c r="AO371" s="1">
        <f t="shared" si="58"/>
        <v>1</v>
      </c>
    </row>
    <row r="372" spans="36:41" x14ac:dyDescent="0.35">
      <c r="AJ372" s="29">
        <f t="shared" si="63"/>
        <v>46809</v>
      </c>
      <c r="AK372">
        <f t="shared" si="60"/>
        <v>0</v>
      </c>
      <c r="AL372" s="1">
        <f t="shared" si="61"/>
        <v>1</v>
      </c>
      <c r="AM372" s="1">
        <f t="shared" si="62"/>
        <v>0</v>
      </c>
      <c r="AN372" s="1">
        <f t="shared" si="59"/>
        <v>0</v>
      </c>
      <c r="AO372" s="1">
        <f t="shared" si="58"/>
        <v>1</v>
      </c>
    </row>
    <row r="373" spans="36:41" x14ac:dyDescent="0.35">
      <c r="AJ373" s="29">
        <f t="shared" si="63"/>
        <v>46810</v>
      </c>
      <c r="AK373">
        <f t="shared" si="60"/>
        <v>0</v>
      </c>
      <c r="AL373" s="1">
        <f t="shared" si="61"/>
        <v>1</v>
      </c>
      <c r="AM373" s="1">
        <f t="shared" si="62"/>
        <v>0</v>
      </c>
      <c r="AN373" s="1">
        <f t="shared" si="59"/>
        <v>0</v>
      </c>
      <c r="AO373" s="1">
        <f t="shared" si="58"/>
        <v>1</v>
      </c>
    </row>
    <row r="374" spans="36:41" x14ac:dyDescent="0.35">
      <c r="AJ374" s="29">
        <f t="shared" si="63"/>
        <v>46811</v>
      </c>
      <c r="AK374">
        <f t="shared" si="60"/>
        <v>0</v>
      </c>
      <c r="AL374" s="1">
        <f t="shared" si="61"/>
        <v>1</v>
      </c>
      <c r="AM374" s="1">
        <f t="shared" si="62"/>
        <v>0</v>
      </c>
      <c r="AN374" s="1">
        <f t="shared" si="59"/>
        <v>0</v>
      </c>
      <c r="AO374" s="1">
        <f t="shared" si="58"/>
        <v>1</v>
      </c>
    </row>
    <row r="375" spans="36:41" x14ac:dyDescent="0.35">
      <c r="AJ375" s="29">
        <f t="shared" si="63"/>
        <v>46812</v>
      </c>
      <c r="AK375">
        <f t="shared" si="60"/>
        <v>0</v>
      </c>
      <c r="AL375" s="1">
        <f t="shared" si="61"/>
        <v>1</v>
      </c>
      <c r="AM375" s="1">
        <f t="shared" si="62"/>
        <v>0</v>
      </c>
      <c r="AN375" s="1">
        <f t="shared" si="59"/>
        <v>0</v>
      </c>
      <c r="AO375" s="1">
        <f t="shared" si="58"/>
        <v>1</v>
      </c>
    </row>
    <row r="376" spans="36:41" x14ac:dyDescent="0.35">
      <c r="AJ376" s="29">
        <f t="shared" si="63"/>
        <v>46813</v>
      </c>
      <c r="AK376">
        <f t="shared" si="60"/>
        <v>0</v>
      </c>
      <c r="AL376" s="1">
        <f t="shared" si="61"/>
        <v>1</v>
      </c>
      <c r="AM376" s="1">
        <f t="shared" si="62"/>
        <v>0</v>
      </c>
      <c r="AN376" s="1">
        <f t="shared" si="59"/>
        <v>0</v>
      </c>
      <c r="AO376" s="1">
        <f t="shared" si="58"/>
        <v>1</v>
      </c>
    </row>
    <row r="377" spans="36:41" x14ac:dyDescent="0.35">
      <c r="AJ377" s="29">
        <f t="shared" si="63"/>
        <v>46814</v>
      </c>
      <c r="AK377">
        <f t="shared" si="60"/>
        <v>0</v>
      </c>
      <c r="AL377" s="1">
        <f t="shared" si="61"/>
        <v>1</v>
      </c>
      <c r="AM377" s="1">
        <f t="shared" si="62"/>
        <v>0</v>
      </c>
      <c r="AN377" s="1">
        <f t="shared" si="59"/>
        <v>0</v>
      </c>
      <c r="AO377" s="1">
        <f t="shared" si="58"/>
        <v>1</v>
      </c>
    </row>
    <row r="378" spans="36:41" x14ac:dyDescent="0.35">
      <c r="AJ378" s="29">
        <f t="shared" si="63"/>
        <v>46815</v>
      </c>
      <c r="AK378">
        <f t="shared" si="60"/>
        <v>0</v>
      </c>
      <c r="AL378" s="1">
        <f t="shared" si="61"/>
        <v>1</v>
      </c>
      <c r="AM378" s="1">
        <f t="shared" si="62"/>
        <v>0</v>
      </c>
      <c r="AN378" s="1">
        <f t="shared" si="59"/>
        <v>0</v>
      </c>
      <c r="AO378" s="1">
        <f t="shared" si="58"/>
        <v>1</v>
      </c>
    </row>
    <row r="379" spans="36:41" x14ac:dyDescent="0.35">
      <c r="AJ379" s="29">
        <f t="shared" si="63"/>
        <v>46816</v>
      </c>
      <c r="AK379">
        <f t="shared" si="60"/>
        <v>0</v>
      </c>
      <c r="AL379" s="1">
        <f t="shared" si="61"/>
        <v>1</v>
      </c>
      <c r="AM379" s="1">
        <f t="shared" si="62"/>
        <v>0</v>
      </c>
      <c r="AN379" s="1">
        <f t="shared" si="59"/>
        <v>0</v>
      </c>
      <c r="AO379" s="1">
        <f t="shared" si="58"/>
        <v>1</v>
      </c>
    </row>
    <row r="380" spans="36:41" x14ac:dyDescent="0.35">
      <c r="AJ380" s="29">
        <f t="shared" si="63"/>
        <v>46817</v>
      </c>
      <c r="AK380">
        <f t="shared" si="60"/>
        <v>0</v>
      </c>
      <c r="AL380" s="1">
        <f t="shared" si="61"/>
        <v>1</v>
      </c>
      <c r="AM380" s="1">
        <f t="shared" si="62"/>
        <v>0</v>
      </c>
      <c r="AN380" s="1">
        <f t="shared" si="59"/>
        <v>0</v>
      </c>
      <c r="AO380" s="1">
        <f t="shared" si="58"/>
        <v>1</v>
      </c>
    </row>
    <row r="381" spans="36:41" x14ac:dyDescent="0.35">
      <c r="AJ381" s="29">
        <f t="shared" si="63"/>
        <v>46818</v>
      </c>
      <c r="AK381">
        <f t="shared" si="60"/>
        <v>0</v>
      </c>
      <c r="AL381" s="1">
        <f t="shared" si="61"/>
        <v>1</v>
      </c>
      <c r="AM381" s="1">
        <f t="shared" si="62"/>
        <v>0</v>
      </c>
      <c r="AN381" s="1">
        <f t="shared" si="59"/>
        <v>0</v>
      </c>
      <c r="AO381" s="1">
        <f t="shared" si="58"/>
        <v>1</v>
      </c>
    </row>
    <row r="382" spans="36:41" x14ac:dyDescent="0.35">
      <c r="AJ382" s="29">
        <f t="shared" si="63"/>
        <v>46819</v>
      </c>
      <c r="AK382">
        <f t="shared" si="60"/>
        <v>0</v>
      </c>
      <c r="AL382" s="1">
        <f t="shared" si="61"/>
        <v>1</v>
      </c>
      <c r="AM382" s="1">
        <f t="shared" si="62"/>
        <v>0</v>
      </c>
      <c r="AN382" s="1">
        <f t="shared" si="59"/>
        <v>0</v>
      </c>
      <c r="AO382" s="1">
        <f t="shared" si="58"/>
        <v>1</v>
      </c>
    </row>
    <row r="383" spans="36:41" x14ac:dyDescent="0.35">
      <c r="AJ383" s="29">
        <f t="shared" si="63"/>
        <v>46820</v>
      </c>
      <c r="AK383">
        <f t="shared" si="60"/>
        <v>0</v>
      </c>
      <c r="AL383" s="1">
        <f t="shared" si="61"/>
        <v>1</v>
      </c>
      <c r="AM383" s="1">
        <f t="shared" si="62"/>
        <v>0</v>
      </c>
      <c r="AN383" s="1">
        <f t="shared" si="59"/>
        <v>0</v>
      </c>
      <c r="AO383" s="1">
        <f t="shared" si="58"/>
        <v>1</v>
      </c>
    </row>
    <row r="384" spans="36:41" x14ac:dyDescent="0.35">
      <c r="AJ384" s="29">
        <f t="shared" si="63"/>
        <v>46821</v>
      </c>
      <c r="AK384">
        <f t="shared" si="60"/>
        <v>0</v>
      </c>
      <c r="AL384" s="1">
        <f t="shared" si="61"/>
        <v>1</v>
      </c>
      <c r="AM384" s="1">
        <f t="shared" si="62"/>
        <v>0</v>
      </c>
      <c r="AN384" s="1">
        <f t="shared" si="59"/>
        <v>0</v>
      </c>
      <c r="AO384" s="1">
        <f t="shared" si="58"/>
        <v>1</v>
      </c>
    </row>
    <row r="385" spans="36:41" x14ac:dyDescent="0.35">
      <c r="AJ385" s="29">
        <f t="shared" si="63"/>
        <v>46822</v>
      </c>
      <c r="AK385">
        <f t="shared" si="60"/>
        <v>0</v>
      </c>
      <c r="AL385" s="1">
        <f t="shared" si="61"/>
        <v>1</v>
      </c>
      <c r="AM385" s="1">
        <f t="shared" si="62"/>
        <v>0</v>
      </c>
      <c r="AN385" s="1">
        <f t="shared" ref="AN385:AN406" si="64">_xlfn.XLOOKUP(AJ385,A$27:A$36,B$27:B$36,0,1)</f>
        <v>0</v>
      </c>
      <c r="AO385" s="1">
        <f t="shared" ref="AO385:AO406" si="65">AL385</f>
        <v>1</v>
      </c>
    </row>
    <row r="386" spans="36:41" x14ac:dyDescent="0.35">
      <c r="AJ386" s="29">
        <f t="shared" si="63"/>
        <v>46823</v>
      </c>
      <c r="AK386">
        <f t="shared" si="60"/>
        <v>0</v>
      </c>
      <c r="AL386" s="1">
        <f t="shared" si="61"/>
        <v>1</v>
      </c>
      <c r="AM386" s="1">
        <f t="shared" si="62"/>
        <v>0</v>
      </c>
      <c r="AN386" s="1">
        <f t="shared" si="64"/>
        <v>0</v>
      </c>
      <c r="AO386" s="1">
        <f t="shared" si="65"/>
        <v>1</v>
      </c>
    </row>
    <row r="387" spans="36:41" x14ac:dyDescent="0.35">
      <c r="AJ387" s="29">
        <f t="shared" si="63"/>
        <v>46824</v>
      </c>
      <c r="AK387">
        <f t="shared" si="60"/>
        <v>0</v>
      </c>
      <c r="AL387" s="1">
        <f t="shared" si="61"/>
        <v>1</v>
      </c>
      <c r="AM387" s="1">
        <f t="shared" si="62"/>
        <v>0</v>
      </c>
      <c r="AN387" s="1">
        <f t="shared" si="64"/>
        <v>0</v>
      </c>
      <c r="AO387" s="1">
        <f t="shared" si="65"/>
        <v>1</v>
      </c>
    </row>
    <row r="388" spans="36:41" x14ac:dyDescent="0.35">
      <c r="AJ388" s="29">
        <f t="shared" si="63"/>
        <v>46825</v>
      </c>
      <c r="AK388">
        <f t="shared" si="60"/>
        <v>0</v>
      </c>
      <c r="AL388" s="1">
        <f t="shared" si="61"/>
        <v>1</v>
      </c>
      <c r="AM388" s="1">
        <f t="shared" si="62"/>
        <v>0</v>
      </c>
      <c r="AN388" s="1">
        <f t="shared" si="64"/>
        <v>0</v>
      </c>
      <c r="AO388" s="1">
        <f t="shared" si="65"/>
        <v>1</v>
      </c>
    </row>
    <row r="389" spans="36:41" x14ac:dyDescent="0.35">
      <c r="AJ389" s="29">
        <f t="shared" si="63"/>
        <v>46826</v>
      </c>
      <c r="AK389">
        <f t="shared" si="60"/>
        <v>0</v>
      </c>
      <c r="AL389" s="1">
        <f t="shared" si="61"/>
        <v>1</v>
      </c>
      <c r="AM389" s="1">
        <f t="shared" si="62"/>
        <v>0</v>
      </c>
      <c r="AN389" s="1">
        <f t="shared" si="64"/>
        <v>0</v>
      </c>
      <c r="AO389" s="1">
        <f t="shared" si="65"/>
        <v>1</v>
      </c>
    </row>
    <row r="390" spans="36:41" x14ac:dyDescent="0.35">
      <c r="AJ390" s="29">
        <f t="shared" si="63"/>
        <v>46827</v>
      </c>
      <c r="AK390">
        <f t="shared" si="60"/>
        <v>0</v>
      </c>
      <c r="AL390" s="1">
        <f t="shared" si="61"/>
        <v>1</v>
      </c>
      <c r="AM390" s="1">
        <f t="shared" si="62"/>
        <v>0</v>
      </c>
      <c r="AN390" s="1">
        <f t="shared" si="64"/>
        <v>0</v>
      </c>
      <c r="AO390" s="1">
        <f t="shared" si="65"/>
        <v>1</v>
      </c>
    </row>
    <row r="391" spans="36:41" x14ac:dyDescent="0.35">
      <c r="AJ391" s="29">
        <f t="shared" si="63"/>
        <v>46828</v>
      </c>
      <c r="AK391">
        <f t="shared" si="60"/>
        <v>0</v>
      </c>
      <c r="AL391" s="1">
        <f t="shared" si="61"/>
        <v>1</v>
      </c>
      <c r="AM391" s="1">
        <f t="shared" si="62"/>
        <v>0</v>
      </c>
      <c r="AN391" s="1">
        <f t="shared" si="64"/>
        <v>0</v>
      </c>
      <c r="AO391" s="1">
        <f t="shared" si="65"/>
        <v>1</v>
      </c>
    </row>
    <row r="392" spans="36:41" x14ac:dyDescent="0.35">
      <c r="AJ392" s="29">
        <f t="shared" si="63"/>
        <v>46829</v>
      </c>
      <c r="AK392">
        <f t="shared" si="60"/>
        <v>0</v>
      </c>
      <c r="AL392" s="1">
        <f t="shared" si="61"/>
        <v>1</v>
      </c>
      <c r="AM392" s="1">
        <f t="shared" si="62"/>
        <v>0</v>
      </c>
      <c r="AN392" s="1">
        <f t="shared" si="64"/>
        <v>0</v>
      </c>
      <c r="AO392" s="1">
        <f t="shared" si="65"/>
        <v>1</v>
      </c>
    </row>
    <row r="393" spans="36:41" x14ac:dyDescent="0.35">
      <c r="AJ393" s="29">
        <f t="shared" si="63"/>
        <v>46830</v>
      </c>
      <c r="AK393">
        <f t="shared" si="60"/>
        <v>0</v>
      </c>
      <c r="AL393" s="1">
        <f t="shared" si="61"/>
        <v>1</v>
      </c>
      <c r="AM393" s="1">
        <f t="shared" si="62"/>
        <v>0</v>
      </c>
      <c r="AN393" s="1">
        <f t="shared" si="64"/>
        <v>0</v>
      </c>
      <c r="AO393" s="1">
        <f t="shared" si="65"/>
        <v>1</v>
      </c>
    </row>
    <row r="394" spans="36:41" x14ac:dyDescent="0.35">
      <c r="AJ394" s="29">
        <f t="shared" si="63"/>
        <v>46831</v>
      </c>
      <c r="AK394">
        <f t="shared" si="60"/>
        <v>0</v>
      </c>
      <c r="AL394" s="1">
        <f t="shared" si="61"/>
        <v>1</v>
      </c>
      <c r="AM394" s="1">
        <f t="shared" si="62"/>
        <v>0</v>
      </c>
      <c r="AN394" s="1">
        <f t="shared" si="64"/>
        <v>0</v>
      </c>
      <c r="AO394" s="1">
        <f t="shared" si="65"/>
        <v>1</v>
      </c>
    </row>
    <row r="395" spans="36:41" x14ac:dyDescent="0.35">
      <c r="AJ395" s="29">
        <f t="shared" si="63"/>
        <v>46832</v>
      </c>
      <c r="AK395">
        <f t="shared" si="60"/>
        <v>0</v>
      </c>
      <c r="AL395" s="1">
        <f t="shared" si="61"/>
        <v>1</v>
      </c>
      <c r="AM395" s="1">
        <f t="shared" si="62"/>
        <v>0</v>
      </c>
      <c r="AN395" s="1">
        <f t="shared" si="64"/>
        <v>0</v>
      </c>
      <c r="AO395" s="1">
        <f t="shared" si="65"/>
        <v>1</v>
      </c>
    </row>
    <row r="396" spans="36:41" x14ac:dyDescent="0.35">
      <c r="AJ396" s="29">
        <f t="shared" si="63"/>
        <v>46833</v>
      </c>
      <c r="AK396">
        <f t="shared" si="60"/>
        <v>0</v>
      </c>
      <c r="AL396" s="1">
        <f t="shared" si="61"/>
        <v>1</v>
      </c>
      <c r="AM396" s="1">
        <f t="shared" si="62"/>
        <v>0</v>
      </c>
      <c r="AN396" s="1">
        <f t="shared" si="64"/>
        <v>0</v>
      </c>
      <c r="AO396" s="1">
        <f t="shared" si="65"/>
        <v>1</v>
      </c>
    </row>
    <row r="397" spans="36:41" x14ac:dyDescent="0.35">
      <c r="AJ397" s="29">
        <f t="shared" si="63"/>
        <v>46834</v>
      </c>
      <c r="AK397">
        <f t="shared" si="60"/>
        <v>0</v>
      </c>
      <c r="AL397" s="1">
        <f t="shared" si="61"/>
        <v>1</v>
      </c>
      <c r="AM397" s="1">
        <f t="shared" si="62"/>
        <v>0</v>
      </c>
      <c r="AN397" s="1">
        <f t="shared" si="64"/>
        <v>0</v>
      </c>
      <c r="AO397" s="1">
        <f t="shared" si="65"/>
        <v>1</v>
      </c>
    </row>
    <row r="398" spans="36:41" x14ac:dyDescent="0.35">
      <c r="AJ398" s="29">
        <f t="shared" si="63"/>
        <v>46835</v>
      </c>
      <c r="AK398">
        <f t="shared" si="60"/>
        <v>0</v>
      </c>
      <c r="AL398" s="1">
        <f t="shared" si="61"/>
        <v>1</v>
      </c>
      <c r="AM398" s="1">
        <f t="shared" si="62"/>
        <v>0</v>
      </c>
      <c r="AN398" s="1">
        <f t="shared" si="64"/>
        <v>0</v>
      </c>
      <c r="AO398" s="1">
        <f t="shared" si="65"/>
        <v>1</v>
      </c>
    </row>
    <row r="399" spans="36:41" x14ac:dyDescent="0.35">
      <c r="AJ399" s="29">
        <f t="shared" si="63"/>
        <v>46836</v>
      </c>
      <c r="AK399">
        <f t="shared" si="60"/>
        <v>0</v>
      </c>
      <c r="AL399" s="1">
        <f t="shared" si="61"/>
        <v>1</v>
      </c>
      <c r="AM399" s="1">
        <f t="shared" si="62"/>
        <v>0</v>
      </c>
      <c r="AN399" s="1">
        <f t="shared" si="64"/>
        <v>0</v>
      </c>
      <c r="AO399" s="1">
        <f t="shared" si="65"/>
        <v>1</v>
      </c>
    </row>
    <row r="400" spans="36:41" x14ac:dyDescent="0.35">
      <c r="AJ400" s="29">
        <f t="shared" si="63"/>
        <v>46837</v>
      </c>
      <c r="AK400">
        <f t="shared" si="60"/>
        <v>0</v>
      </c>
      <c r="AL400" s="1">
        <f t="shared" si="61"/>
        <v>1</v>
      </c>
      <c r="AM400" s="1">
        <f t="shared" si="62"/>
        <v>0</v>
      </c>
      <c r="AN400" s="1">
        <f t="shared" si="64"/>
        <v>0</v>
      </c>
      <c r="AO400" s="1">
        <f t="shared" si="65"/>
        <v>1</v>
      </c>
    </row>
    <row r="401" spans="36:41" x14ac:dyDescent="0.35">
      <c r="AJ401" s="29">
        <f t="shared" si="63"/>
        <v>46838</v>
      </c>
      <c r="AK401">
        <f t="shared" si="60"/>
        <v>0</v>
      </c>
      <c r="AL401" s="1">
        <f t="shared" si="61"/>
        <v>1</v>
      </c>
      <c r="AM401" s="1">
        <f t="shared" si="62"/>
        <v>0</v>
      </c>
      <c r="AN401" s="1">
        <f t="shared" si="64"/>
        <v>0</v>
      </c>
      <c r="AO401" s="1">
        <f t="shared" si="65"/>
        <v>1</v>
      </c>
    </row>
    <row r="402" spans="36:41" x14ac:dyDescent="0.35">
      <c r="AJ402" s="29">
        <f t="shared" si="63"/>
        <v>46839</v>
      </c>
      <c r="AK402">
        <f t="shared" si="60"/>
        <v>0</v>
      </c>
      <c r="AL402" s="1">
        <f t="shared" si="61"/>
        <v>1</v>
      </c>
      <c r="AM402" s="1">
        <f t="shared" si="62"/>
        <v>0</v>
      </c>
      <c r="AN402" s="1">
        <f t="shared" si="64"/>
        <v>0</v>
      </c>
      <c r="AO402" s="1">
        <f t="shared" si="65"/>
        <v>1</v>
      </c>
    </row>
    <row r="403" spans="36:41" x14ac:dyDescent="0.35">
      <c r="AJ403" s="29">
        <f t="shared" si="63"/>
        <v>46840</v>
      </c>
      <c r="AK403">
        <f t="shared" si="60"/>
        <v>0</v>
      </c>
      <c r="AL403" s="1">
        <f t="shared" si="61"/>
        <v>1</v>
      </c>
      <c r="AM403" s="1">
        <f t="shared" si="62"/>
        <v>0</v>
      </c>
      <c r="AN403" s="1">
        <f t="shared" si="64"/>
        <v>0</v>
      </c>
      <c r="AO403" s="1">
        <f t="shared" si="65"/>
        <v>1</v>
      </c>
    </row>
    <row r="404" spans="36:41" x14ac:dyDescent="0.35">
      <c r="AJ404" s="29">
        <f t="shared" si="63"/>
        <v>46841</v>
      </c>
      <c r="AK404">
        <f t="shared" si="60"/>
        <v>0</v>
      </c>
      <c r="AL404" s="1">
        <f t="shared" si="61"/>
        <v>1</v>
      </c>
      <c r="AM404" s="1">
        <f t="shared" si="62"/>
        <v>0</v>
      </c>
      <c r="AN404" s="1">
        <f t="shared" si="64"/>
        <v>0</v>
      </c>
      <c r="AO404" s="1">
        <f t="shared" si="65"/>
        <v>1</v>
      </c>
    </row>
    <row r="405" spans="36:41" x14ac:dyDescent="0.35">
      <c r="AJ405" s="29">
        <f t="shared" si="63"/>
        <v>46842</v>
      </c>
      <c r="AK405">
        <f t="shared" si="60"/>
        <v>0</v>
      </c>
      <c r="AL405" s="1">
        <f t="shared" si="61"/>
        <v>1</v>
      </c>
      <c r="AM405" s="1">
        <f t="shared" si="62"/>
        <v>0</v>
      </c>
      <c r="AN405" s="1">
        <f t="shared" si="64"/>
        <v>0</v>
      </c>
      <c r="AO405" s="1">
        <f t="shared" si="65"/>
        <v>1</v>
      </c>
    </row>
    <row r="406" spans="36:41" x14ac:dyDescent="0.35">
      <c r="AJ406" s="29">
        <f t="shared" si="63"/>
        <v>46843</v>
      </c>
      <c r="AK406">
        <f t="shared" si="60"/>
        <v>0</v>
      </c>
      <c r="AL406" s="1">
        <f t="shared" si="61"/>
        <v>0.34999999999999992</v>
      </c>
      <c r="AM406" s="1">
        <f t="shared" si="62"/>
        <v>0</v>
      </c>
      <c r="AN406" s="1">
        <f t="shared" si="64"/>
        <v>0</v>
      </c>
      <c r="AO406" s="1">
        <f t="shared" si="65"/>
        <v>0.34999999999999992</v>
      </c>
    </row>
    <row r="407" spans="36:41" x14ac:dyDescent="0.35">
      <c r="AJ407" s="29"/>
      <c r="AK407" s="1"/>
    </row>
    <row r="408" spans="36:41" x14ac:dyDescent="0.35">
      <c r="AJ408" s="29"/>
      <c r="AK408" s="1"/>
    </row>
    <row r="874" spans="15:22" x14ac:dyDescent="0.35">
      <c r="O874" s="25"/>
      <c r="P874" s="26"/>
      <c r="Q874" s="26"/>
      <c r="V874" s="26"/>
    </row>
    <row r="875" spans="15:22" x14ac:dyDescent="0.35">
      <c r="O875" s="25"/>
      <c r="P875" s="26"/>
      <c r="Q875" s="26"/>
      <c r="V875" s="26"/>
    </row>
    <row r="876" spans="15:22" x14ac:dyDescent="0.35">
      <c r="O876" s="25"/>
      <c r="P876" s="26"/>
      <c r="Q876" s="26"/>
      <c r="V876" s="26"/>
    </row>
    <row r="877" spans="15:22" x14ac:dyDescent="0.35">
      <c r="O877" s="25"/>
      <c r="P877" s="26"/>
      <c r="Q877" s="26"/>
      <c r="V877" s="26"/>
    </row>
    <row r="878" spans="15:22" x14ac:dyDescent="0.35">
      <c r="O878" s="25"/>
      <c r="P878" s="26"/>
      <c r="Q878" s="26"/>
      <c r="V878" s="26"/>
    </row>
    <row r="879" spans="15:22" x14ac:dyDescent="0.35">
      <c r="O879" s="25"/>
      <c r="P879" s="26"/>
      <c r="Q879" s="26"/>
      <c r="V879" s="26"/>
    </row>
    <row r="880" spans="15:22" x14ac:dyDescent="0.35">
      <c r="O880" s="25"/>
      <c r="P880" s="26"/>
      <c r="Q880" s="26"/>
      <c r="V880" s="26"/>
    </row>
    <row r="881" spans="15:22" x14ac:dyDescent="0.35">
      <c r="O881" s="25"/>
      <c r="P881" s="26"/>
      <c r="Q881" s="26"/>
      <c r="V881" s="26"/>
    </row>
    <row r="882" spans="15:22" x14ac:dyDescent="0.35">
      <c r="O882" s="25"/>
      <c r="P882" s="26"/>
      <c r="Q882" s="26"/>
      <c r="V882" s="26"/>
    </row>
    <row r="883" spans="15:22" x14ac:dyDescent="0.35">
      <c r="O883" s="25"/>
      <c r="P883" s="26"/>
      <c r="Q883" s="26"/>
      <c r="V883" s="26"/>
    </row>
    <row r="884" spans="15:22" x14ac:dyDescent="0.35">
      <c r="O884" s="25"/>
      <c r="P884" s="26"/>
      <c r="Q884" s="26"/>
      <c r="V884" s="26"/>
    </row>
    <row r="885" spans="15:22" x14ac:dyDescent="0.35">
      <c r="O885" s="25"/>
      <c r="P885" s="26"/>
      <c r="Q885" s="26"/>
      <c r="V885" s="26"/>
    </row>
    <row r="886" spans="15:22" x14ac:dyDescent="0.35">
      <c r="O886" s="25"/>
      <c r="P886" s="26"/>
      <c r="Q886" s="26"/>
      <c r="V886" s="26"/>
    </row>
    <row r="887" spans="15:22" x14ac:dyDescent="0.35">
      <c r="O887" s="25"/>
      <c r="P887" s="26"/>
      <c r="Q887" s="26"/>
      <c r="V887" s="26"/>
    </row>
    <row r="888" spans="15:22" x14ac:dyDescent="0.35">
      <c r="O888" s="25"/>
      <c r="P888" s="26"/>
      <c r="Q888" s="26"/>
      <c r="V888" s="26"/>
    </row>
    <row r="889" spans="15:22" x14ac:dyDescent="0.35">
      <c r="O889" s="25"/>
      <c r="P889" s="26"/>
      <c r="Q889" s="26"/>
      <c r="V889" s="26"/>
    </row>
    <row r="890" spans="15:22" x14ac:dyDescent="0.35">
      <c r="O890" s="25"/>
      <c r="P890" s="26"/>
      <c r="Q890" s="26"/>
      <c r="V890" s="26"/>
    </row>
    <row r="891" spans="15:22" x14ac:dyDescent="0.35">
      <c r="O891" s="25"/>
      <c r="P891" s="26"/>
      <c r="Q891" s="26"/>
      <c r="V891" s="26"/>
    </row>
    <row r="892" spans="15:22" x14ac:dyDescent="0.35">
      <c r="O892" s="25"/>
      <c r="P892" s="26"/>
      <c r="Q892" s="26"/>
      <c r="V892" s="26"/>
    </row>
    <row r="893" spans="15:22" x14ac:dyDescent="0.35">
      <c r="O893" s="25"/>
      <c r="P893" s="26"/>
      <c r="Q893" s="26"/>
      <c r="V893" s="26"/>
    </row>
    <row r="894" spans="15:22" x14ac:dyDescent="0.35">
      <c r="O894" s="25"/>
      <c r="P894" s="26"/>
      <c r="Q894" s="26"/>
      <c r="V894" s="26"/>
    </row>
    <row r="895" spans="15:22" x14ac:dyDescent="0.35">
      <c r="O895" s="25"/>
      <c r="P895" s="26"/>
      <c r="Q895" s="26"/>
      <c r="V895" s="26"/>
    </row>
    <row r="896" spans="15:22" x14ac:dyDescent="0.35">
      <c r="O896" s="25"/>
      <c r="P896" s="26"/>
      <c r="Q896" s="26"/>
      <c r="V896" s="26"/>
    </row>
    <row r="897" spans="15:22" x14ac:dyDescent="0.35">
      <c r="O897" s="25"/>
      <c r="P897" s="26"/>
      <c r="Q897" s="26"/>
      <c r="V897" s="26"/>
    </row>
    <row r="898" spans="15:22" x14ac:dyDescent="0.35">
      <c r="O898" s="25"/>
      <c r="P898" s="26"/>
      <c r="Q898" s="26"/>
      <c r="V898" s="26"/>
    </row>
    <row r="899" spans="15:22" x14ac:dyDescent="0.35">
      <c r="O899" s="25"/>
      <c r="P899" s="26"/>
      <c r="Q899" s="26"/>
      <c r="V899" s="26"/>
    </row>
    <row r="900" spans="15:22" x14ac:dyDescent="0.35">
      <c r="O900" s="25"/>
      <c r="P900" s="26"/>
      <c r="Q900" s="26"/>
      <c r="V900" s="26"/>
    </row>
    <row r="901" spans="15:22" x14ac:dyDescent="0.35">
      <c r="O901" s="25"/>
      <c r="P901" s="26"/>
      <c r="Q901" s="26"/>
      <c r="V901" s="26"/>
    </row>
    <row r="902" spans="15:22" x14ac:dyDescent="0.35">
      <c r="O902" s="25"/>
      <c r="P902" s="26"/>
      <c r="Q902" s="26"/>
      <c r="V902" s="26"/>
    </row>
    <row r="903" spans="15:22" x14ac:dyDescent="0.35">
      <c r="O903" s="25"/>
      <c r="P903" s="26"/>
      <c r="Q903" s="26"/>
      <c r="V903" s="26"/>
    </row>
    <row r="904" spans="15:22" x14ac:dyDescent="0.35">
      <c r="O904" s="25"/>
      <c r="P904" s="26"/>
      <c r="Q904" s="26"/>
      <c r="V904" s="26"/>
    </row>
    <row r="905" spans="15:22" x14ac:dyDescent="0.35">
      <c r="O905" s="25"/>
      <c r="P905" s="26"/>
      <c r="Q905" s="26"/>
      <c r="V905" s="26"/>
    </row>
    <row r="906" spans="15:22" x14ac:dyDescent="0.35">
      <c r="O906" s="25"/>
      <c r="P906" s="26"/>
      <c r="Q906" s="26"/>
      <c r="V906" s="26"/>
    </row>
    <row r="907" spans="15:22" x14ac:dyDescent="0.35">
      <c r="O907" s="25"/>
      <c r="P907" s="26"/>
      <c r="Q907" s="26"/>
      <c r="V907" s="26"/>
    </row>
    <row r="908" spans="15:22" x14ac:dyDescent="0.35">
      <c r="O908" s="25"/>
      <c r="P908" s="26"/>
      <c r="Q908" s="26"/>
      <c r="V908" s="26"/>
    </row>
    <row r="909" spans="15:22" x14ac:dyDescent="0.35">
      <c r="O909" s="25"/>
      <c r="P909" s="26"/>
      <c r="Q909" s="26"/>
      <c r="V909" s="26"/>
    </row>
    <row r="910" spans="15:22" x14ac:dyDescent="0.35">
      <c r="O910" s="25"/>
      <c r="P910" s="26"/>
      <c r="Q910" s="26"/>
      <c r="V910" s="26"/>
    </row>
    <row r="911" spans="15:22" x14ac:dyDescent="0.35">
      <c r="O911" s="25"/>
      <c r="P911" s="26"/>
      <c r="Q911" s="26"/>
      <c r="V911" s="26"/>
    </row>
    <row r="912" spans="15:22" x14ac:dyDescent="0.35">
      <c r="O912" s="25"/>
      <c r="P912" s="26"/>
      <c r="Q912" s="26"/>
      <c r="V912" s="26"/>
    </row>
    <row r="913" spans="15:22" x14ac:dyDescent="0.35">
      <c r="O913" s="25"/>
      <c r="P913" s="26"/>
      <c r="Q913" s="26"/>
      <c r="V913" s="26"/>
    </row>
    <row r="914" spans="15:22" x14ac:dyDescent="0.35">
      <c r="O914" s="25"/>
      <c r="P914" s="26"/>
      <c r="Q914" s="26"/>
      <c r="V914" s="26"/>
    </row>
    <row r="915" spans="15:22" x14ac:dyDescent="0.35">
      <c r="O915" s="25"/>
      <c r="P915" s="26"/>
      <c r="Q915" s="26"/>
      <c r="V915" s="26"/>
    </row>
    <row r="916" spans="15:22" x14ac:dyDescent="0.35">
      <c r="O916" s="25"/>
      <c r="P916" s="26"/>
      <c r="Q916" s="26"/>
      <c r="V916" s="26"/>
    </row>
    <row r="917" spans="15:22" x14ac:dyDescent="0.35">
      <c r="O917" s="25"/>
      <c r="P917" s="26"/>
      <c r="Q917" s="26"/>
      <c r="V917" s="26"/>
    </row>
    <row r="918" spans="15:22" x14ac:dyDescent="0.35">
      <c r="O918" s="25"/>
      <c r="P918" s="26"/>
      <c r="Q918" s="26"/>
      <c r="V918" s="26"/>
    </row>
    <row r="919" spans="15:22" x14ac:dyDescent="0.35">
      <c r="O919" s="25"/>
      <c r="P919" s="26"/>
      <c r="Q919" s="26"/>
      <c r="V919" s="26"/>
    </row>
    <row r="920" spans="15:22" x14ac:dyDescent="0.35">
      <c r="O920" s="25"/>
      <c r="P920" s="26"/>
      <c r="Q920" s="26"/>
      <c r="V920" s="26"/>
    </row>
    <row r="921" spans="15:22" x14ac:dyDescent="0.35">
      <c r="O921" s="25"/>
      <c r="P921" s="26"/>
      <c r="Q921" s="26"/>
      <c r="V921" s="26"/>
    </row>
    <row r="922" spans="15:22" x14ac:dyDescent="0.35">
      <c r="O922" s="25"/>
      <c r="P922" s="26"/>
      <c r="Q922" s="26"/>
      <c r="V922" s="26"/>
    </row>
    <row r="923" spans="15:22" x14ac:dyDescent="0.35">
      <c r="O923" s="25"/>
      <c r="P923" s="26"/>
      <c r="Q923" s="26"/>
      <c r="V923" s="26"/>
    </row>
    <row r="924" spans="15:22" x14ac:dyDescent="0.35">
      <c r="O924" s="25"/>
      <c r="P924" s="26"/>
      <c r="Q924" s="26"/>
      <c r="V924" s="26"/>
    </row>
    <row r="925" spans="15:22" x14ac:dyDescent="0.35">
      <c r="O925" s="25"/>
      <c r="P925" s="26"/>
      <c r="Q925" s="26"/>
      <c r="V925" s="26"/>
    </row>
    <row r="926" spans="15:22" x14ac:dyDescent="0.35">
      <c r="O926" s="25"/>
      <c r="P926" s="26"/>
      <c r="Q926" s="26"/>
      <c r="V926" s="26"/>
    </row>
    <row r="927" spans="15:22" x14ac:dyDescent="0.35">
      <c r="O927" s="25"/>
      <c r="P927" s="26"/>
      <c r="Q927" s="26"/>
      <c r="V927" s="26"/>
    </row>
    <row r="928" spans="15:22" x14ac:dyDescent="0.35">
      <c r="O928" s="25"/>
      <c r="P928" s="26"/>
      <c r="Q928" s="26"/>
      <c r="V928" s="26"/>
    </row>
    <row r="929" spans="15:22" x14ac:dyDescent="0.35">
      <c r="O929" s="25"/>
      <c r="P929" s="26"/>
      <c r="Q929" s="26"/>
      <c r="V929" s="26"/>
    </row>
    <row r="930" spans="15:22" x14ac:dyDescent="0.35">
      <c r="O930" s="25"/>
      <c r="P930" s="26"/>
      <c r="Q930" s="26"/>
      <c r="V930" s="26"/>
    </row>
    <row r="938" spans="15:22" x14ac:dyDescent="0.35">
      <c r="O938" s="19"/>
    </row>
  </sheetData>
  <mergeCells count="12">
    <mergeCell ref="V12:W12"/>
    <mergeCell ref="Q4:R4"/>
    <mergeCell ref="Q12:R12"/>
    <mergeCell ref="G4:H4"/>
    <mergeCell ref="G12:H12"/>
    <mergeCell ref="L4:M4"/>
    <mergeCell ref="L12:M12"/>
    <mergeCell ref="G5:H11"/>
    <mergeCell ref="L5:M11"/>
    <mergeCell ref="Q5:R11"/>
    <mergeCell ref="V5:W11"/>
    <mergeCell ref="V4:W4"/>
  </mergeCells>
  <printOptions horizontalCentered="1"/>
  <pageMargins left="0.23622047244094491" right="0.23622047244094491" top="0.74803149606299213" bottom="0.74803149606299213" header="0.31496062992125984" footer="0.31496062992125984"/>
  <pageSetup paperSize="9" scale="37" orientation="portrait" r:id="rId1"/>
  <headerFooter>
    <oddFooter>&amp;L_x000D_&amp;1#&amp;"Aptos"&amp;10&amp;K0000FF Classification NaTran : Public [X] Interne [ ] Diffusion limitée [ ] Confidentiel entreprise [ ]</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DD08F5-B535-4958-A6DA-DE3EB6E0DC30}">
  <sheetPr codeName="Feuil12">
    <tabColor rgb="FF92D050"/>
    <pageSetUpPr fitToPage="1"/>
  </sheetPr>
  <dimension ref="A1:AF936"/>
  <sheetViews>
    <sheetView showGridLines="0" zoomScale="70" zoomScaleNormal="70" workbookViewId="0">
      <selection activeCell="A2" sqref="A2"/>
    </sheetView>
  </sheetViews>
  <sheetFormatPr baseColWidth="10" defaultColWidth="11.453125" defaultRowHeight="14.5" x14ac:dyDescent="0.35"/>
  <cols>
    <col min="1" max="1" width="17.453125" style="1" customWidth="1"/>
    <col min="2" max="4" width="11.453125" style="1"/>
    <col min="5" max="5" width="12.5429687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26" width="11.453125" style="1"/>
    <col min="27" max="27" width="1.81640625" style="1" customWidth="1"/>
    <col min="32" max="16384" width="11.453125" style="1"/>
  </cols>
  <sheetData>
    <row r="1" spans="1:32" s="74" customFormat="1" ht="17.5" x14ac:dyDescent="0.3">
      <c r="A1" s="103" t="s">
        <v>214</v>
      </c>
      <c r="C1" s="79"/>
      <c r="E1" s="77"/>
      <c r="F1" s="75"/>
      <c r="G1" s="76" t="s">
        <v>215</v>
      </c>
      <c r="H1" s="76"/>
      <c r="I1" s="77"/>
      <c r="J1" s="77"/>
      <c r="K1" s="78" t="s">
        <v>207</v>
      </c>
      <c r="L1" s="77"/>
      <c r="M1" s="77"/>
      <c r="N1" s="77"/>
      <c r="O1" s="77"/>
      <c r="P1" s="77"/>
      <c r="Q1" s="77"/>
      <c r="R1" s="77"/>
      <c r="S1" s="77"/>
      <c r="V1" s="77"/>
      <c r="W1" s="77"/>
      <c r="X1" s="77"/>
    </row>
    <row r="2" spans="1:32" x14ac:dyDescent="0.35">
      <c r="C2" s="5"/>
      <c r="D2" s="6"/>
      <c r="E2" s="3"/>
      <c r="F2" s="2"/>
      <c r="G2" s="3"/>
      <c r="H2" s="3"/>
      <c r="I2" s="3"/>
      <c r="J2" s="3"/>
      <c r="K2" s="3"/>
      <c r="L2" s="3"/>
      <c r="M2" s="3"/>
      <c r="N2" s="3"/>
      <c r="O2" s="3"/>
      <c r="P2" s="3"/>
      <c r="Q2" s="3"/>
      <c r="R2" s="3"/>
      <c r="S2" s="3"/>
      <c r="V2" s="3"/>
      <c r="W2" s="3"/>
      <c r="X2" s="3"/>
      <c r="AF2" s="6"/>
    </row>
    <row r="3" spans="1:32" ht="15" x14ac:dyDescent="0.35">
      <c r="A3" s="85" t="s">
        <v>217</v>
      </c>
      <c r="B3" s="85"/>
      <c r="C3" s="86"/>
      <c r="D3" s="155">
        <f>H3+M3+R3+W3</f>
        <v>15</v>
      </c>
      <c r="E3" s="85" t="s">
        <v>218</v>
      </c>
      <c r="F3" s="2"/>
      <c r="G3" s="109" t="str">
        <f>Serene_N_I!G3</f>
        <v>Serene N 25</v>
      </c>
      <c r="H3" s="246">
        <f>Serene_N_I!H3</f>
        <v>1.5</v>
      </c>
      <c r="I3" s="70" t="s">
        <v>207</v>
      </c>
      <c r="J3" s="71"/>
      <c r="K3" s="3"/>
      <c r="L3" s="109" t="str">
        <f>Serene_N_I!L3</f>
        <v>Serene N 26</v>
      </c>
      <c r="M3" s="246">
        <f>Serene_N_I!M3</f>
        <v>1.0540799999999999</v>
      </c>
      <c r="N3" s="70" t="s">
        <v>207</v>
      </c>
      <c r="O3" s="71"/>
      <c r="P3" s="3"/>
      <c r="Q3" s="109" t="str">
        <f>Serene_N_I!Q3</f>
        <v>Serene N 27</v>
      </c>
      <c r="R3" s="246">
        <f>Serene_N_I!R3</f>
        <v>12.445919999999999</v>
      </c>
      <c r="S3" s="70" t="s">
        <v>207</v>
      </c>
      <c r="T3" s="71"/>
      <c r="V3" s="109">
        <f>Serene_N_I!V3</f>
        <v>0</v>
      </c>
      <c r="W3" s="109">
        <f>Serene_N_I!W3</f>
        <v>0</v>
      </c>
      <c r="X3" s="70" t="s">
        <v>207</v>
      </c>
      <c r="Y3" s="71"/>
      <c r="AF3" s="6"/>
    </row>
    <row r="4" spans="1:32" ht="25.5" customHeight="1" x14ac:dyDescent="0.35">
      <c r="A4" s="85" t="s">
        <v>219</v>
      </c>
      <c r="B4" s="85"/>
      <c r="C4" s="86"/>
      <c r="D4" s="87">
        <f>(H3*I4+M3*N4+R3*S4+W3*X4)/D3</f>
        <v>109.89184</v>
      </c>
      <c r="E4" s="85" t="s">
        <v>220</v>
      </c>
      <c r="F4" s="2"/>
      <c r="G4" s="336" t="s">
        <v>221</v>
      </c>
      <c r="H4" s="337"/>
      <c r="I4" s="70">
        <f>SUMIFS('Base Produits'!$W:$W,'Base Produits'!$V:$V,G3)</f>
        <v>85</v>
      </c>
      <c r="J4" s="71"/>
      <c r="K4" s="3"/>
      <c r="L4" s="336" t="s">
        <v>221</v>
      </c>
      <c r="M4" s="337"/>
      <c r="N4" s="70">
        <f>SUMIFS('Base Produits'!$W:$W,'Base Produits'!$V:$V,L3)</f>
        <v>85</v>
      </c>
      <c r="O4" s="71"/>
      <c r="P4" s="3"/>
      <c r="Q4" s="336" t="s">
        <v>221</v>
      </c>
      <c r="R4" s="337"/>
      <c r="S4" s="70">
        <f>SUMIFS('Base Produits'!$W:$W,'Base Produits'!$V:$V,Q3)</f>
        <v>115</v>
      </c>
      <c r="T4" s="71"/>
      <c r="V4" s="336" t="s">
        <v>221</v>
      </c>
      <c r="W4" s="337"/>
      <c r="X4" s="70">
        <f>SUMIFS('Base Produits'!$W:$W,'Base Produits'!$V:$V,V3)</f>
        <v>0</v>
      </c>
      <c r="Y4" s="71"/>
      <c r="AF4" s="6"/>
    </row>
    <row r="5" spans="1:32" ht="38.25" customHeight="1" x14ac:dyDescent="0.35">
      <c r="A5" s="85" t="s">
        <v>222</v>
      </c>
      <c r="B5" s="85"/>
      <c r="C5" s="86"/>
      <c r="D5" s="88">
        <f>(IFERROR(H3/I4,0)+IFERROR(M3/N4,0)+IFERROR(R3/S4,0)+IFERROR(W3/X4,0))*1000</f>
        <v>138.27339130434783</v>
      </c>
      <c r="E5" s="85" t="s">
        <v>223</v>
      </c>
      <c r="F5" s="2"/>
      <c r="G5" s="338" t="s">
        <v>224</v>
      </c>
      <c r="H5" s="339"/>
      <c r="I5" s="72" t="s">
        <v>225</v>
      </c>
      <c r="J5" s="73" t="s">
        <v>226</v>
      </c>
      <c r="K5" s="3"/>
      <c r="L5" s="338" t="s">
        <v>224</v>
      </c>
      <c r="M5" s="339"/>
      <c r="N5" s="72" t="s">
        <v>225</v>
      </c>
      <c r="O5" s="73" t="s">
        <v>226</v>
      </c>
      <c r="P5" s="3"/>
      <c r="Q5" s="338" t="s">
        <v>224</v>
      </c>
      <c r="R5" s="339"/>
      <c r="S5" s="72" t="s">
        <v>225</v>
      </c>
      <c r="T5" s="73" t="s">
        <v>226</v>
      </c>
      <c r="V5" s="338" t="s">
        <v>224</v>
      </c>
      <c r="W5" s="339"/>
      <c r="X5" s="72" t="s">
        <v>225</v>
      </c>
      <c r="Y5" s="73" t="s">
        <v>226</v>
      </c>
      <c r="AF5" s="6"/>
    </row>
    <row r="6" spans="1:32" x14ac:dyDescent="0.35">
      <c r="C6" s="5"/>
      <c r="D6" s="6"/>
      <c r="F6" s="2"/>
      <c r="G6" s="340"/>
      <c r="H6" s="341"/>
      <c r="I6" s="80">
        <f>SUMIFS('Base Produits'!$G:$G,'Base Produits'!$E:$E,G$3,'Base Produits'!$F:$F,1)</f>
        <v>1</v>
      </c>
      <c r="J6" s="81">
        <f>SUMIFS('Base Produits'!$H:$H,'Base Produits'!$E:$E,G$3,'Base Produits'!$F:$F,1)</f>
        <v>1</v>
      </c>
      <c r="K6" s="3"/>
      <c r="L6" s="340"/>
      <c r="M6" s="341"/>
      <c r="N6" s="80">
        <f>SUMIFS('Base Produits'!$G:$G,'Base Produits'!$E:$E,L$3,'Base Produits'!$F:$F,1)</f>
        <v>1</v>
      </c>
      <c r="O6" s="81">
        <f>SUMIFS('Base Produits'!$H:$H,'Base Produits'!$E:$E,L$3,'Base Produits'!$F:$F,1)</f>
        <v>1</v>
      </c>
      <c r="P6" s="3"/>
      <c r="Q6" s="340"/>
      <c r="R6" s="341"/>
      <c r="S6" s="80">
        <f>SUMIFS('Base Produits'!$G:$G,'Base Produits'!$E:$E,Q$3,'Base Produits'!$F:$F,1)</f>
        <v>1</v>
      </c>
      <c r="T6" s="81">
        <f>SUMIFS('Base Produits'!$H:$H,'Base Produits'!$E:$E,Q$3,'Base Produits'!$F:$F,1)</f>
        <v>1</v>
      </c>
      <c r="V6" s="340"/>
      <c r="W6" s="341"/>
      <c r="X6" s="80">
        <f>SUMIFS('Base Produits'!$G:$G,'Base Produits'!$E:$E,V$3,'Base Produits'!$F:$F,1)</f>
        <v>0</v>
      </c>
      <c r="Y6" s="81">
        <f>SUMIFS('Base Produits'!$H:$H,'Base Produits'!$E:$E,V$3,'Base Produits'!$F:$F,1)</f>
        <v>0</v>
      </c>
      <c r="AF6" s="6"/>
    </row>
    <row r="7" spans="1:32" x14ac:dyDescent="0.35">
      <c r="C7" s="5"/>
      <c r="D7" s="6"/>
      <c r="F7" s="2"/>
      <c r="G7" s="340"/>
      <c r="H7" s="341"/>
      <c r="I7" s="82">
        <f>IF(OR(I6=0,I6=""),"",SUMIFS('Base Produits'!$G:$G,'Base Produits'!$E:$E,G$3,'Base Produits'!$F:$F,2))</f>
        <v>0.54</v>
      </c>
      <c r="J7" s="83">
        <f>IF(OR(I6=0,I6=""),"",SUMIFS('Base Produits'!$H:$H,'Base Produits'!$E:$E,G$3,'Base Produits'!$F:$F,2))</f>
        <v>0.75</v>
      </c>
      <c r="K7" s="3"/>
      <c r="L7" s="340"/>
      <c r="M7" s="341"/>
      <c r="N7" s="82">
        <f>IF(OR(N6=0,N6=""),"",SUMIFS('Base Produits'!$G:$G,'Base Produits'!$E:$E,L$3,'Base Produits'!$F:$F,2))</f>
        <v>0.54</v>
      </c>
      <c r="O7" s="83">
        <f>IF(OR(N6=0,N6=""),"",SUMIFS('Base Produits'!$H:$H,'Base Produits'!$E:$E,L$3,'Base Produits'!$F:$F,2))</f>
        <v>0.75</v>
      </c>
      <c r="P7" s="3"/>
      <c r="Q7" s="340"/>
      <c r="R7" s="341"/>
      <c r="S7" s="82">
        <f>IF(OR(S6=0,S6=""),"",SUMIFS('Base Produits'!$G:$G,'Base Produits'!$E:$E,Q$3,'Base Produits'!$F:$F,2))</f>
        <v>0.6</v>
      </c>
      <c r="T7" s="83">
        <f>IF(OR(S6=0,S6=""),"",SUMIFS('Base Produits'!$H:$H,'Base Produits'!$E:$E,Q$3,'Base Produits'!$F:$F,2))</f>
        <v>1</v>
      </c>
      <c r="V7" s="340"/>
      <c r="W7" s="341"/>
      <c r="X7" s="82" t="str">
        <f>IF(OR(X6=0,X6=""),"",SUMIFS('Base Produits'!$G:$G,'Base Produits'!$E:$E,V$3,'Base Produits'!$F:$F,2))</f>
        <v/>
      </c>
      <c r="Y7" s="83" t="str">
        <f>IF(OR(X6=0,X6=""),"",SUMIFS('Base Produits'!$H:$H,'Base Produits'!$E:$E,V$3,'Base Produits'!$F:$F,2))</f>
        <v/>
      </c>
      <c r="AF7" s="6"/>
    </row>
    <row r="8" spans="1:32" x14ac:dyDescent="0.35">
      <c r="C8" s="5"/>
      <c r="D8" s="6"/>
      <c r="F8" s="2"/>
      <c r="G8" s="340"/>
      <c r="H8" s="341"/>
      <c r="I8" s="82">
        <f>IF(OR(I7=0,I7=""),"",SUMIFS('Base Produits'!$G:$G,'Base Produits'!$E:$E,G$3,'Base Produits'!$F:$F,3))</f>
        <v>0.35</v>
      </c>
      <c r="J8" s="83">
        <f>IF(OR(I7=0,I7=""),"",SUMIFS('Base Produits'!$H:$H,'Base Produits'!$E:$E,G$3,'Base Produits'!$F:$F,3))</f>
        <v>0.52</v>
      </c>
      <c r="K8" s="3"/>
      <c r="L8" s="340"/>
      <c r="M8" s="341"/>
      <c r="N8" s="82">
        <f>IF(OR(N7=0,N7=""),"",SUMIFS('Base Produits'!$G:$G,'Base Produits'!$E:$E,L$3,'Base Produits'!$F:$F,3))</f>
        <v>0.35</v>
      </c>
      <c r="O8" s="83">
        <f>IF(OR(N7=0,N7=""),"",SUMIFS('Base Produits'!$H:$H,'Base Produits'!$E:$E,L$3,'Base Produits'!$F:$F,3))</f>
        <v>0.52</v>
      </c>
      <c r="P8" s="3"/>
      <c r="Q8" s="340"/>
      <c r="R8" s="341"/>
      <c r="S8" s="82">
        <f>IF(OR(S7=0,S7=""),"",SUMIFS('Base Produits'!$G:$G,'Base Produits'!$E:$E,Q$3,'Base Produits'!$F:$F,3))</f>
        <v>0.2</v>
      </c>
      <c r="T8" s="83">
        <f>IF(OR(S7=0,S7=""),"",SUMIFS('Base Produits'!$H:$H,'Base Produits'!$E:$E,Q$3,'Base Produits'!$F:$F,3))</f>
        <v>0.5</v>
      </c>
      <c r="V8" s="340"/>
      <c r="W8" s="341"/>
      <c r="X8" s="82" t="str">
        <f>IF(OR(X7=0,X7=""),"",SUMIFS('Base Produits'!$G:$G,'Base Produits'!$E:$E,V$3,'Base Produits'!$F:$F,3))</f>
        <v/>
      </c>
      <c r="Y8" s="83" t="str">
        <f>IF(OR(X7=0,X7=""),"",SUMIFS('Base Produits'!$H:$H,'Base Produits'!$E:$E,V$3,'Base Produits'!$F:$F,3))</f>
        <v/>
      </c>
      <c r="AF8" s="6"/>
    </row>
    <row r="9" spans="1:32" x14ac:dyDescent="0.35">
      <c r="C9" s="5"/>
      <c r="D9" s="6"/>
      <c r="F9" s="2"/>
      <c r="G9" s="340"/>
      <c r="H9" s="341"/>
      <c r="I9" s="82">
        <f>IF(OR(I8=0,I8=""),"",SUMIFS('Base Produits'!$G:$G,'Base Produits'!$E:$E,G$3,'Base Produits'!$F:$F,4))</f>
        <v>0.11</v>
      </c>
      <c r="J9" s="83">
        <f>IF(OR(I8=0,I8=""),"",SUMIFS('Base Produits'!$H:$H,'Base Produits'!$E:$E,G$3,'Base Produits'!$F:$F,4))</f>
        <v>0.3</v>
      </c>
      <c r="K9" s="3"/>
      <c r="L9" s="340"/>
      <c r="M9" s="341"/>
      <c r="N9" s="82">
        <f>IF(OR(N8=0,N8=""),"",SUMIFS('Base Produits'!$G:$G,'Base Produits'!$E:$E,L$3,'Base Produits'!$F:$F,4))</f>
        <v>0.11</v>
      </c>
      <c r="O9" s="83">
        <f>IF(OR(N8=0,N8=""),"",SUMIFS('Base Produits'!$H:$H,'Base Produits'!$E:$E,L$3,'Base Produits'!$F:$F,4))</f>
        <v>0.3</v>
      </c>
      <c r="P9" s="3"/>
      <c r="Q9" s="340"/>
      <c r="R9" s="341"/>
      <c r="S9" s="82">
        <f>IF(OR(S8=0,S8=""),"",SUMIFS('Base Produits'!$G:$G,'Base Produits'!$E:$E,Q$3,'Base Produits'!$F:$F,4))</f>
        <v>0</v>
      </c>
      <c r="T9" s="83">
        <f>IF(OR(S8=0,S8=""),"",SUMIFS('Base Produits'!$H:$H,'Base Produits'!$E:$E,Q$3,'Base Produits'!$F:$F,4))</f>
        <v>0.45</v>
      </c>
      <c r="V9" s="340"/>
      <c r="W9" s="341"/>
      <c r="X9" s="82" t="str">
        <f>IF(OR(X8=0,X8=""),"",SUMIFS('Base Produits'!$G:$G,'Base Produits'!$E:$E,V$3,'Base Produits'!$F:$F,4))</f>
        <v/>
      </c>
      <c r="Y9" s="83" t="str">
        <f>IF(OR(X8=0,X8=""),"",SUMIFS('Base Produits'!$H:$H,'Base Produits'!$E:$E,V$3,'Base Produits'!$F:$F,4))</f>
        <v/>
      </c>
      <c r="AF9" s="6"/>
    </row>
    <row r="10" spans="1:32" x14ac:dyDescent="0.35">
      <c r="C10" s="5"/>
      <c r="D10" s="6"/>
      <c r="E10" s="3"/>
      <c r="F10" s="2"/>
      <c r="G10" s="340"/>
      <c r="H10" s="341"/>
      <c r="I10" s="82">
        <f>IF(OR(I9=0,I9=""),"",SUMIFS('Base Produits'!$G:$G,'Base Produits'!$E:$E,G$3,'Base Produits'!$F:$F,5))</f>
        <v>0</v>
      </c>
      <c r="J10" s="83">
        <f>IF(OR(I9=0,I9=""),"",SUMIFS('Base Produits'!$H:$H,'Base Produits'!$E:$E,G$3,'Base Produits'!$F:$F,5))</f>
        <v>0.21</v>
      </c>
      <c r="K10" s="3"/>
      <c r="L10" s="340"/>
      <c r="M10" s="341"/>
      <c r="N10" s="82">
        <f>IF(OR(N9=0,N9=""),"",SUMIFS('Base Produits'!$G:$G,'Base Produits'!$E:$E,L$3,'Base Produits'!$F:$F,5))</f>
        <v>0</v>
      </c>
      <c r="O10" s="83">
        <f>IF(OR(N9=0,N9=""),"",SUMIFS('Base Produits'!$H:$H,'Base Produits'!$E:$E,L$3,'Base Produits'!$F:$F,5))</f>
        <v>0.21</v>
      </c>
      <c r="P10" s="3"/>
      <c r="Q10" s="340"/>
      <c r="R10" s="341"/>
      <c r="S10" s="82" t="str">
        <f>IF(OR(S9=0,S9=""),"",SUMIFS('Base Produits'!$G:$G,'Base Produits'!$E:$E,Q$3,'Base Produits'!$F:$F,5))</f>
        <v/>
      </c>
      <c r="T10" s="83" t="str">
        <f>IF(OR(S9=0,S9=""),"",SUMIFS('Base Produits'!$H:$H,'Base Produits'!$E:$E,Q$3,'Base Produits'!$F:$F,5))</f>
        <v/>
      </c>
      <c r="V10" s="340"/>
      <c r="W10" s="341"/>
      <c r="X10" s="82" t="str">
        <f>IF(OR(X9=0,X9=""),"",SUMIFS('Base Produits'!$G:$G,'Base Produits'!$E:$E,V$3,'Base Produits'!$F:$F,5))</f>
        <v/>
      </c>
      <c r="Y10" s="83" t="str">
        <f>IF(OR(X9=0,X9=""),"",SUMIFS('Base Produits'!$H:$H,'Base Produits'!$E:$E,V$3,'Base Produits'!$F:$F,5))</f>
        <v/>
      </c>
      <c r="AF10" s="6"/>
    </row>
    <row r="11" spans="1:32" x14ac:dyDescent="0.35">
      <c r="C11" s="5"/>
      <c r="D11" s="6"/>
      <c r="E11" s="3"/>
      <c r="F11" s="2"/>
      <c r="G11" s="342"/>
      <c r="H11" s="343"/>
      <c r="I11" s="82" t="str">
        <f>IF(OR(I10=0,I10=""),"",SUMIFS('Base Produits'!$G:$G,'Base Produits'!$E:$E,G$3,'Base Produits'!$F:$F,6))</f>
        <v/>
      </c>
      <c r="J11" s="83" t="str">
        <f>IF(OR(I10=0,I10=""),"",SUMIFS('Base Produits'!$H:$H,'Base Produits'!$E:$E,G$3,'Base Produits'!$F:$F,6))</f>
        <v/>
      </c>
      <c r="K11" s="3"/>
      <c r="L11" s="342"/>
      <c r="M11" s="343"/>
      <c r="N11" s="82" t="str">
        <f>IF(OR(N10=0,N10=""),"",SUMIFS('Base Produits'!$G:$G,'Base Produits'!$E:$E,L$3,'Base Produits'!$F:$F,6))</f>
        <v/>
      </c>
      <c r="O11" s="83" t="str">
        <f>IF(OR(N10=0,N10=""),"",SUMIFS('Base Produits'!$H:$H,'Base Produits'!$E:$E,L$3,'Base Produits'!$F:$F,6))</f>
        <v/>
      </c>
      <c r="P11" s="3"/>
      <c r="Q11" s="342"/>
      <c r="R11" s="343"/>
      <c r="S11" s="82" t="str">
        <f>IF(OR(S10=0,S10=""),"",SUMIFS('Base Produits'!$G:$G,'Base Produits'!$E:$E,Q$3,'Base Produits'!$F:$F,6))</f>
        <v/>
      </c>
      <c r="T11" s="83" t="str">
        <f>IF(OR(S10=0,S10=""),"",SUMIFS('Base Produits'!$H:$H,'Base Produits'!$E:$E,Q$3,'Base Produits'!$F:$F,6))</f>
        <v/>
      </c>
      <c r="V11" s="342"/>
      <c r="W11" s="343"/>
      <c r="X11" s="82" t="str">
        <f>IF(OR(X10=0,X10=""),"",SUMIFS('Base Produits'!$G:$G,'Base Produits'!$E:$E,V$3,'Base Produits'!$F:$F,6))</f>
        <v/>
      </c>
      <c r="Y11" s="83" t="str">
        <f>IF(OR(X10=0,X10=""),"",SUMIFS('Base Produits'!$H:$H,'Base Produits'!$E:$E,V$3,'Base Produits'!$F:$F,6))</f>
        <v/>
      </c>
      <c r="AF11" s="6"/>
    </row>
    <row r="12" spans="1:32" ht="25.5" customHeight="1" x14ac:dyDescent="0.35">
      <c r="C12" s="5"/>
      <c r="D12" s="6"/>
      <c r="E12" s="3"/>
      <c r="F12" s="2"/>
      <c r="G12" s="336" t="s">
        <v>229</v>
      </c>
      <c r="H12" s="337"/>
      <c r="I12" s="70">
        <f>SUMIFS('Base Produits'!$X:$X,'Base Produits'!$V:$V,G3)</f>
        <v>158</v>
      </c>
      <c r="J12" s="71"/>
      <c r="K12" s="3"/>
      <c r="L12" s="336" t="s">
        <v>229</v>
      </c>
      <c r="M12" s="337"/>
      <c r="N12" s="70">
        <f>SUMIFS('Base Produits'!$X:$X,'Base Produits'!$V:$V,L3)</f>
        <v>158</v>
      </c>
      <c r="O12" s="71"/>
      <c r="P12" s="3"/>
      <c r="Q12" s="336" t="s">
        <v>229</v>
      </c>
      <c r="R12" s="337"/>
      <c r="S12" s="70">
        <f>SUMIFS('Base Produits'!$X:$X,'Base Produits'!$V:$V,Q3)</f>
        <v>158</v>
      </c>
      <c r="T12" s="71"/>
      <c r="V12" s="336" t="s">
        <v>229</v>
      </c>
      <c r="W12" s="337"/>
      <c r="X12" s="70">
        <f>SUMIFS('Base Produits'!$X:$X,'Base Produits'!$V:$V,V3)</f>
        <v>0</v>
      </c>
      <c r="Y12" s="71"/>
      <c r="AF12" s="6"/>
    </row>
    <row r="13" spans="1:32" x14ac:dyDescent="0.35">
      <c r="C13" s="5"/>
      <c r="D13" s="6"/>
      <c r="E13" s="3"/>
      <c r="F13" s="2"/>
      <c r="G13" s="15"/>
      <c r="H13" s="15"/>
      <c r="I13" s="16"/>
      <c r="J13" s="16"/>
      <c r="K13" s="3"/>
      <c r="L13" s="15"/>
      <c r="M13" s="15"/>
      <c r="N13" s="16"/>
      <c r="O13" s="16"/>
      <c r="P13" s="3"/>
      <c r="Q13" s="15"/>
      <c r="R13" s="15"/>
      <c r="S13" s="16"/>
      <c r="T13" s="16"/>
      <c r="V13" s="15"/>
      <c r="W13" s="15"/>
      <c r="X13" s="16"/>
      <c r="Y13" s="16"/>
      <c r="AF13" s="6"/>
    </row>
    <row r="14" spans="1:32" x14ac:dyDescent="0.35">
      <c r="C14" s="5"/>
      <c r="D14" s="6"/>
      <c r="E14" s="3"/>
      <c r="F14" s="2"/>
      <c r="G14" s="15"/>
      <c r="H14" s="15"/>
      <c r="I14" s="16"/>
      <c r="J14" s="16"/>
      <c r="K14" s="3"/>
      <c r="L14" s="15"/>
      <c r="M14" s="15"/>
      <c r="N14" s="16"/>
      <c r="O14" s="16"/>
      <c r="P14" s="3"/>
      <c r="Q14" s="15"/>
      <c r="R14" s="15"/>
      <c r="S14" s="16"/>
      <c r="T14" s="16"/>
      <c r="V14" s="15"/>
      <c r="W14" s="15"/>
      <c r="X14" s="16"/>
      <c r="Y14" s="16"/>
    </row>
    <row r="15" spans="1:32" ht="11.15" customHeight="1" x14ac:dyDescent="0.35">
      <c r="C15" s="5"/>
      <c r="D15" s="6"/>
      <c r="E15" s="3"/>
      <c r="F15" s="2"/>
      <c r="G15" s="15"/>
      <c r="H15" s="15"/>
      <c r="I15" s="16"/>
      <c r="J15" s="16"/>
      <c r="K15" s="3"/>
      <c r="L15" s="15"/>
      <c r="M15" s="15"/>
      <c r="N15" s="16"/>
      <c r="O15" s="16"/>
      <c r="P15" s="3"/>
      <c r="Q15" s="15"/>
      <c r="R15" s="15"/>
      <c r="S15" s="16"/>
      <c r="T15" s="16"/>
      <c r="V15" s="15"/>
      <c r="W15" s="15"/>
      <c r="X15" s="16"/>
      <c r="Y15" s="16"/>
    </row>
    <row r="16" spans="1:32" x14ac:dyDescent="0.35">
      <c r="C16" s="5"/>
      <c r="D16" s="6"/>
      <c r="E16" s="3"/>
      <c r="F16" s="2"/>
      <c r="G16" s="15"/>
      <c r="H16" s="15"/>
      <c r="I16" s="16"/>
      <c r="J16" s="16"/>
      <c r="K16" s="3"/>
      <c r="L16" s="15"/>
      <c r="M16" s="15"/>
      <c r="N16" s="16"/>
      <c r="O16" s="16"/>
      <c r="P16" s="3"/>
      <c r="Q16" s="15"/>
      <c r="R16" s="15"/>
      <c r="S16" s="16"/>
      <c r="T16" s="16"/>
      <c r="V16" s="15"/>
      <c r="W16" s="15"/>
      <c r="X16" s="16"/>
      <c r="Y16" s="16"/>
    </row>
    <row r="17" spans="1:32" x14ac:dyDescent="0.35">
      <c r="C17" s="5"/>
      <c r="D17" s="6"/>
      <c r="E17" s="3"/>
      <c r="F17" s="2"/>
      <c r="G17" s="15"/>
      <c r="H17" s="15"/>
      <c r="I17" s="16"/>
      <c r="J17" s="16"/>
      <c r="K17" s="3"/>
      <c r="L17" s="15"/>
      <c r="M17" s="15"/>
      <c r="N17" s="16"/>
      <c r="O17" s="16"/>
      <c r="P17" s="3"/>
      <c r="Q17" s="15"/>
      <c r="R17" s="15"/>
      <c r="S17" s="16"/>
      <c r="T17" s="16"/>
      <c r="V17" s="15"/>
      <c r="W17" s="15"/>
      <c r="X17" s="16"/>
      <c r="Y17" s="16"/>
    </row>
    <row r="18" spans="1:32" x14ac:dyDescent="0.35">
      <c r="C18" s="5"/>
      <c r="D18" s="6"/>
      <c r="E18" s="3"/>
      <c r="F18" s="2"/>
      <c r="G18" s="15"/>
      <c r="H18" s="15"/>
      <c r="I18" s="16"/>
      <c r="J18" s="16"/>
      <c r="K18" s="3"/>
      <c r="L18" s="15"/>
      <c r="M18" s="15"/>
      <c r="N18" s="16"/>
      <c r="O18" s="16"/>
      <c r="P18" s="3"/>
      <c r="Q18" s="15"/>
      <c r="R18" s="15"/>
      <c r="S18" s="16"/>
      <c r="T18" s="16"/>
      <c r="V18" s="15"/>
      <c r="W18" s="15"/>
      <c r="X18" s="16"/>
      <c r="Y18" s="16"/>
    </row>
    <row r="19" spans="1:32" x14ac:dyDescent="0.35">
      <c r="C19" s="5"/>
      <c r="D19" s="6"/>
      <c r="E19" s="3"/>
      <c r="F19" s="2"/>
      <c r="G19" s="15"/>
      <c r="H19" s="15"/>
      <c r="I19" s="16"/>
      <c r="J19" s="16"/>
      <c r="K19" s="3"/>
      <c r="L19" s="15"/>
      <c r="M19" s="15"/>
      <c r="N19" s="16"/>
      <c r="O19" s="16"/>
      <c r="P19" s="3"/>
      <c r="Q19" s="15"/>
      <c r="R19" s="15"/>
      <c r="S19" s="16"/>
      <c r="T19" s="16"/>
      <c r="V19" s="15"/>
      <c r="W19" s="15"/>
      <c r="X19" s="16"/>
      <c r="Y19" s="16"/>
    </row>
    <row r="20" spans="1:32" x14ac:dyDescent="0.35">
      <c r="C20" s="5"/>
      <c r="D20" s="6"/>
      <c r="E20" s="3"/>
      <c r="F20" s="2"/>
      <c r="G20" s="15"/>
      <c r="H20" s="15"/>
      <c r="I20" s="16"/>
      <c r="J20" s="16"/>
      <c r="K20" s="3"/>
      <c r="L20" s="15"/>
      <c r="M20" s="15"/>
      <c r="N20" s="16"/>
      <c r="O20" s="16"/>
      <c r="P20" s="3"/>
      <c r="Q20" s="15"/>
      <c r="R20" s="15"/>
      <c r="S20" s="16"/>
      <c r="T20" s="16"/>
      <c r="V20" s="15"/>
      <c r="W20" s="15"/>
      <c r="X20" s="16"/>
      <c r="Y20" s="16"/>
    </row>
    <row r="21" spans="1:32" x14ac:dyDescent="0.35">
      <c r="C21" s="5"/>
      <c r="D21" s="6"/>
      <c r="E21" s="3"/>
      <c r="F21" s="2"/>
      <c r="G21" s="15"/>
      <c r="H21" s="15"/>
      <c r="I21" s="16"/>
      <c r="J21" s="16"/>
      <c r="K21" s="3"/>
      <c r="L21" s="15"/>
      <c r="M21" s="15"/>
      <c r="N21" s="16"/>
      <c r="O21" s="16"/>
      <c r="P21" s="3"/>
      <c r="Q21" s="15"/>
      <c r="R21" s="15"/>
      <c r="S21" s="16"/>
      <c r="T21" s="16"/>
      <c r="V21" s="15"/>
      <c r="W21" s="15"/>
      <c r="X21" s="16"/>
      <c r="Y21" s="16"/>
    </row>
    <row r="22" spans="1:32" x14ac:dyDescent="0.35">
      <c r="C22" s="5"/>
      <c r="D22" s="6"/>
      <c r="E22" s="3"/>
      <c r="F22" s="2"/>
      <c r="G22" s="15"/>
      <c r="H22" s="15"/>
      <c r="I22" s="16"/>
      <c r="J22" s="16"/>
      <c r="K22" s="3"/>
      <c r="L22" s="15"/>
      <c r="M22" s="15"/>
      <c r="N22" s="16"/>
      <c r="O22" s="16"/>
      <c r="P22" s="3"/>
      <c r="Q22" s="15"/>
      <c r="R22" s="15"/>
      <c r="S22" s="16"/>
      <c r="T22" s="16"/>
      <c r="V22" s="15"/>
      <c r="W22" s="15"/>
      <c r="X22" s="16"/>
      <c r="Y22" s="16"/>
    </row>
    <row r="23" spans="1:32" x14ac:dyDescent="0.35">
      <c r="C23" s="5"/>
      <c r="D23" s="6"/>
      <c r="E23" s="3"/>
      <c r="F23" s="2"/>
      <c r="G23" s="15"/>
      <c r="H23" s="15"/>
      <c r="I23" s="16"/>
      <c r="J23" s="16"/>
      <c r="K23" s="3"/>
      <c r="L23" s="15"/>
      <c r="M23" s="15"/>
      <c r="N23" s="16"/>
      <c r="O23" s="16"/>
      <c r="P23" s="3"/>
      <c r="Q23" s="15"/>
      <c r="R23" s="15"/>
      <c r="S23" s="16"/>
      <c r="T23" s="16"/>
      <c r="V23" s="15"/>
      <c r="W23" s="15"/>
      <c r="X23" s="16"/>
      <c r="Y23" s="16"/>
    </row>
    <row r="24" spans="1:32" x14ac:dyDescent="0.35">
      <c r="C24" s="5"/>
      <c r="D24" s="6"/>
      <c r="E24" s="3"/>
      <c r="F24" s="2"/>
      <c r="G24" s="15"/>
      <c r="H24" s="15"/>
      <c r="I24" s="16"/>
      <c r="J24" s="16"/>
      <c r="K24" s="3"/>
      <c r="L24" s="15"/>
      <c r="M24" s="15"/>
      <c r="N24" s="16"/>
      <c r="O24" s="16"/>
      <c r="P24" s="3"/>
      <c r="Q24" s="15"/>
      <c r="R24" s="15"/>
      <c r="S24" s="16"/>
      <c r="T24" s="16"/>
      <c r="V24" s="15"/>
      <c r="W24" s="15"/>
      <c r="X24" s="16"/>
      <c r="Y24" s="16"/>
    </row>
    <row r="25" spans="1:32" x14ac:dyDescent="0.35">
      <c r="C25" s="5"/>
      <c r="D25" s="6"/>
      <c r="E25" s="3"/>
      <c r="F25" s="2"/>
      <c r="G25" s="15"/>
      <c r="H25" s="15"/>
      <c r="I25" s="16"/>
      <c r="J25" s="16"/>
      <c r="K25" s="3"/>
      <c r="L25" s="15"/>
      <c r="M25" s="15"/>
      <c r="N25" s="16"/>
      <c r="O25" s="16"/>
      <c r="P25" s="3"/>
      <c r="Q25" s="15"/>
      <c r="R25" s="15"/>
      <c r="S25" s="16"/>
      <c r="T25" s="16"/>
      <c r="V25" s="15"/>
      <c r="W25" s="15"/>
      <c r="X25" s="16"/>
      <c r="Y25" s="16"/>
    </row>
    <row r="26" spans="1:32" x14ac:dyDescent="0.35">
      <c r="C26" s="5"/>
      <c r="D26" s="6"/>
      <c r="E26" s="3"/>
      <c r="F26" s="2"/>
      <c r="G26" s="15"/>
      <c r="H26" s="15"/>
      <c r="I26" s="16"/>
      <c r="J26" s="16"/>
      <c r="K26" s="3"/>
      <c r="L26" s="15"/>
      <c r="M26" s="15"/>
      <c r="N26" s="16"/>
      <c r="O26" s="16"/>
      <c r="P26" s="3"/>
      <c r="Q26" s="15"/>
      <c r="R26" s="15"/>
      <c r="S26" s="16"/>
      <c r="T26" s="16"/>
      <c r="V26" s="15"/>
      <c r="W26" s="15"/>
      <c r="X26" s="16"/>
      <c r="Y26" s="16"/>
    </row>
    <row r="27" spans="1:32" x14ac:dyDescent="0.35">
      <c r="C27" s="5"/>
      <c r="D27" s="6"/>
      <c r="E27" s="3"/>
      <c r="F27" s="2"/>
      <c r="G27" s="15"/>
      <c r="H27" s="15"/>
      <c r="I27" s="16"/>
      <c r="J27" s="16"/>
      <c r="K27" s="3"/>
      <c r="L27" s="15"/>
      <c r="M27" s="15"/>
      <c r="N27" s="16"/>
      <c r="O27" s="16"/>
      <c r="P27" s="3"/>
      <c r="Q27" s="15"/>
      <c r="R27" s="15"/>
      <c r="S27" s="16"/>
      <c r="T27" s="16"/>
      <c r="V27" s="15"/>
      <c r="W27" s="15"/>
      <c r="X27" s="16"/>
      <c r="Y27" s="16"/>
      <c r="AF27" s="19"/>
    </row>
    <row r="28" spans="1:32" x14ac:dyDescent="0.35">
      <c r="E28" s="3"/>
      <c r="F28" s="2"/>
      <c r="AF28" s="20"/>
    </row>
    <row r="29" spans="1:32" x14ac:dyDescent="0.35">
      <c r="E29" s="3"/>
      <c r="F29" s="2"/>
    </row>
    <row r="30" spans="1:32" ht="15" thickBot="1" x14ac:dyDescent="0.4">
      <c r="E30" s="3"/>
      <c r="F30" s="2"/>
      <c r="I30" s="5"/>
      <c r="N30" s="5"/>
      <c r="S30" s="5"/>
      <c r="X30" s="5"/>
    </row>
    <row r="31" spans="1:32" x14ac:dyDescent="0.35">
      <c r="A31" s="62" t="s">
        <v>233</v>
      </c>
      <c r="E31" s="3"/>
      <c r="F31" s="2"/>
      <c r="G31" s="62" t="s">
        <v>234</v>
      </c>
      <c r="H31" s="3"/>
      <c r="I31" s="62" t="s">
        <v>235</v>
      </c>
      <c r="J31" s="3"/>
      <c r="K31" s="3"/>
      <c r="L31" s="3"/>
      <c r="M31" s="3"/>
      <c r="N31" s="62" t="s">
        <v>235</v>
      </c>
      <c r="O31" s="3"/>
      <c r="P31" s="3"/>
      <c r="Q31" s="3"/>
      <c r="R31" s="3"/>
      <c r="S31" s="62" t="s">
        <v>235</v>
      </c>
      <c r="T31" s="3"/>
      <c r="U31" s="3"/>
      <c r="V31" s="3"/>
      <c r="W31" s="3"/>
      <c r="X31" s="62" t="s">
        <v>235</v>
      </c>
      <c r="Y31" s="3"/>
      <c r="Z31" s="3"/>
      <c r="AA31" s="3"/>
      <c r="AB31" s="3"/>
    </row>
    <row r="32" spans="1:32" x14ac:dyDescent="0.35">
      <c r="A32" s="63">
        <f>(IFERROR((I32*$H$3/$I$4),0)+IFERROR((N32*$M$3/$N$4),0)+IFERROR((S32*$R$3/$S$4),0)+IFERROR((X32*$W$3/$X$4),0))/($D$5/1000)</f>
        <v>0.39784593093455689</v>
      </c>
      <c r="E32" s="3"/>
      <c r="F32" s="2"/>
      <c r="G32" s="63">
        <v>0</v>
      </c>
      <c r="H32" s="3"/>
      <c r="I32" s="63" cm="1">
        <f t="array" ref="I32">IF($G32&gt;=I$7,TREND(J$6:J$7,I$6:I$7,$G32),IF($G32&gt;=I$8,TREND(J$7:J$8,I$7:I$8,$G32),IF($G32&gt;=I$9,TREND(J$8:J$9,I$8:I$9,$G32),IF($G32&gt;=I$10,TREND(J$9:J$10,I$9:I$10,$G32),IF($G32&gt;=I$11,TREND(J$10:J$11,I$10:I$11,$G32),0)))))</f>
        <v>0.21000000000000002</v>
      </c>
      <c r="J32" s="3"/>
      <c r="K32" s="3"/>
      <c r="L32" s="3"/>
      <c r="M32" s="3"/>
      <c r="N32" s="63" cm="1">
        <f t="array" ref="N32">IF($G32&gt;=N$7,TREND(O$6:O$7,N$6:N$7,$G32),IF($G32&gt;=N$8,TREND(O$7:O$8,N$7:N$8,$G32),IF($G32&gt;=N$9,TREND(O$8:O$9,N$8:N$9,$G32),IF($G32&gt;=N$10,TREND(O$9:O$10,N$9:N$10,$G32),IF($G32&gt;=N$11,TREND(O$10:O$11,N$10:N$11,$G32),0)))))</f>
        <v>0.21000000000000002</v>
      </c>
      <c r="O32" s="3"/>
      <c r="P32" s="3"/>
      <c r="Q32" s="3"/>
      <c r="R32" s="3"/>
      <c r="S32" s="63" cm="1">
        <f t="array" ref="S32">IF($G32&gt;=S$7,TREND(T$6:T$7,S$6:S$7,$G32),IF($G32&gt;=S$8,TREND(T$7:T$8,S$7:S$8,$G32),IF($G32&gt;=S$9,TREND(T$8:T$9,S$8:S$9,$G32),IF($G32&gt;=S$10,TREND(T$9:T$10,S$9:S$10,$G32),IF($G32&gt;=S$11,TREND(T$10:T$11,S$10:S$11,$G32),0)))))</f>
        <v>0.44999999999999996</v>
      </c>
      <c r="T32" s="3"/>
      <c r="U32" s="3"/>
      <c r="V32" s="3"/>
      <c r="W32" s="3"/>
      <c r="X32" s="63" cm="1">
        <f t="array" ref="X32">IF($G32&gt;=X$7,TREND(Y$6:Y$7,X$6:X$7,$G32),IF($G32&gt;=X$8,TREND(Y$7:Y$8,X$7:X$8,$G32),IF($G32&gt;=X$9,TREND(Y$8:Y$9,X$8:X$9,$G32),IF($G32&gt;=X$10,TREND(Y$9:Y$10,X$9:X$10,$G32),IF($G32&gt;=X$11,TREND(Y$10:Y$11,X$10:X$11,$G32),0)))))</f>
        <v>0</v>
      </c>
      <c r="Y32" s="3"/>
      <c r="Z32" s="3"/>
      <c r="AA32" s="3"/>
      <c r="AB32" s="3"/>
    </row>
    <row r="33" spans="1:28" x14ac:dyDescent="0.35">
      <c r="A33" s="63">
        <f t="shared" ref="A33:A96" si="0">(IFERROR((I33*$H$3/$I$4),0)+IFERROR((N33*$M$3/$N$4),0)+IFERROR((S33*$R$3/$S$4),0)+IFERROR((X33*$W$3/$X$4),0))/($D$5/1000)</f>
        <v>0.40158063900902286</v>
      </c>
      <c r="D33" s="159"/>
      <c r="E33" s="3"/>
      <c r="F33" s="2"/>
      <c r="G33" s="63">
        <v>0.01</v>
      </c>
      <c r="H33" s="3"/>
      <c r="I33" s="63" cm="1">
        <f t="array" ref="I33">IF($G33&gt;=I$7,TREND(J$6:J$7,I$6:I$7,$G33),IF($G33&gt;=I$8,TREND(J$7:J$8,I$7:I$8,$G33),IF($G33&gt;=I$9,TREND(J$8:J$9,I$8:I$9,$G33),IF($G33&gt;=I$10,TREND(J$9:J$10,I$9:I$10,$G33),IF($G33&gt;=I$11,TREND(J$10:J$11,I$10:I$11,$G33),0)))))</f>
        <v>0.2181818181818182</v>
      </c>
      <c r="J33" s="3"/>
      <c r="K33" s="3"/>
      <c r="L33" s="3"/>
      <c r="M33" s="3"/>
      <c r="N33" s="63" cm="1">
        <f t="array" ref="N33">IF($G33&gt;=N$7,TREND(O$6:O$7,N$6:N$7,$G33),IF($G33&gt;=N$8,TREND(O$7:O$8,N$7:N$8,$G33),IF($G33&gt;=N$9,TREND(O$8:O$9,N$8:N$9,$G33),IF($G33&gt;=N$10,TREND(O$9:O$10,N$9:N$10,$G33),IF($G33&gt;=N$11,TREND(O$10:O$11,N$10:N$11,$G33),0)))))</f>
        <v>0.2181818181818182</v>
      </c>
      <c r="O33" s="3"/>
      <c r="P33" s="3"/>
      <c r="Q33" s="3"/>
      <c r="R33" s="3"/>
      <c r="S33" s="63" cm="1">
        <f t="array" ref="S33">IF($G33&gt;=S$7,TREND(T$6:T$7,S$6:S$7,$G33),IF($G33&gt;=S$8,TREND(T$7:T$8,S$7:S$8,$G33),IF($G33&gt;=S$9,TREND(T$8:T$9,S$8:S$9,$G33),IF($G33&gt;=S$10,TREND(T$9:T$10,S$9:S$10,$G33),IF($G33&gt;=S$11,TREND(T$10:T$11,S$10:S$11,$G33),0)))))</f>
        <v>0.45249999999999996</v>
      </c>
      <c r="T33" s="3"/>
      <c r="U33" s="3"/>
      <c r="V33" s="3"/>
      <c r="W33" s="3"/>
      <c r="X33" s="63" cm="1">
        <f t="array" ref="X33">IF($G33&gt;=X$7,TREND(Y$6:Y$7,X$6:X$7,$G33),IF($G33&gt;=X$8,TREND(Y$7:Y$8,X$7:X$8,$G33),IF($G33&gt;=X$9,TREND(Y$8:Y$9,X$8:X$9,$G33),IF($G33&gt;=X$10,TREND(Y$9:Y$10,X$9:X$10,$G33),IF($G33&gt;=X$11,TREND(Y$10:Y$11,X$10:X$11,$G33),0)))))</f>
        <v>0</v>
      </c>
      <c r="Y33" s="3"/>
      <c r="Z33" s="3"/>
      <c r="AA33" s="3"/>
      <c r="AB33" s="3"/>
    </row>
    <row r="34" spans="1:28" x14ac:dyDescent="0.35">
      <c r="A34" s="63">
        <f t="shared" si="0"/>
        <v>0.40531534708348882</v>
      </c>
      <c r="D34" s="159"/>
      <c r="E34" s="3"/>
      <c r="F34" s="21"/>
      <c r="G34" s="63">
        <v>0.02</v>
      </c>
      <c r="H34" s="3"/>
      <c r="I34" s="63" cm="1">
        <f t="array" ref="I34">IF($G34&gt;=I$7,TREND(J$6:J$7,I$6:I$7,$G34),IF($G34&gt;=I$8,TREND(J$7:J$8,I$7:I$8,$G34),IF($G34&gt;=I$9,TREND(J$8:J$9,I$8:I$9,$G34),IF($G34&gt;=I$10,TREND(J$9:J$10,I$9:I$10,$G34),IF($G34&gt;=I$11,TREND(J$10:J$11,I$10:I$11,$G34),0)))))</f>
        <v>0.22636363636363638</v>
      </c>
      <c r="J34" s="3"/>
      <c r="K34" s="3"/>
      <c r="L34" s="3"/>
      <c r="M34" s="3"/>
      <c r="N34" s="63" cm="1">
        <f t="array" ref="N34">IF($G34&gt;=N$7,TREND(O$6:O$7,N$6:N$7,$G34),IF($G34&gt;=N$8,TREND(O$7:O$8,N$7:N$8,$G34),IF($G34&gt;=N$9,TREND(O$8:O$9,N$8:N$9,$G34),IF($G34&gt;=N$10,TREND(O$9:O$10,N$9:N$10,$G34),IF($G34&gt;=N$11,TREND(O$10:O$11,N$10:N$11,$G34),0)))))</f>
        <v>0.22636363636363638</v>
      </c>
      <c r="O34" s="3"/>
      <c r="P34" s="3"/>
      <c r="Q34" s="3"/>
      <c r="R34" s="3"/>
      <c r="S34" s="63" cm="1">
        <f t="array" ref="S34">IF($G34&gt;=S$7,TREND(T$6:T$7,S$6:S$7,$G34),IF($G34&gt;=S$8,TREND(T$7:T$8,S$7:S$8,$G34),IF($G34&gt;=S$9,TREND(T$8:T$9,S$8:S$9,$G34),IF($G34&gt;=S$10,TREND(T$9:T$10,S$9:S$10,$G34),IF($G34&gt;=S$11,TREND(T$10:T$11,S$10:S$11,$G34),0)))))</f>
        <v>0.45499999999999996</v>
      </c>
      <c r="T34" s="3"/>
      <c r="U34" s="3"/>
      <c r="V34" s="3"/>
      <c r="W34" s="3"/>
      <c r="X34" s="63" cm="1">
        <f t="array" ref="X34">IF($G34&gt;=X$7,TREND(Y$6:Y$7,X$6:X$7,$G34),IF($G34&gt;=X$8,TREND(Y$7:Y$8,X$7:X$8,$G34),IF($G34&gt;=X$9,TREND(Y$8:Y$9,X$8:X$9,$G34),IF($G34&gt;=X$10,TREND(Y$9:Y$10,X$9:X$10,$G34),IF($G34&gt;=X$11,TREND(Y$10:Y$11,X$10:X$11,$G34),0)))))</f>
        <v>0</v>
      </c>
      <c r="Y34" s="3"/>
      <c r="Z34" s="3"/>
      <c r="AA34" s="3"/>
      <c r="AB34" s="3"/>
    </row>
    <row r="35" spans="1:28" x14ac:dyDescent="0.35">
      <c r="A35" s="63">
        <f t="shared" si="0"/>
        <v>0.40905005515795478</v>
      </c>
      <c r="D35" s="159"/>
      <c r="E35" s="3"/>
      <c r="F35" s="21"/>
      <c r="G35" s="63">
        <v>0.03</v>
      </c>
      <c r="H35" s="3"/>
      <c r="I35" s="63" cm="1">
        <f t="array" ref="I35">IF($G35&gt;=I$7,TREND(J$6:J$7,I$6:I$7,$G35),IF($G35&gt;=I$8,TREND(J$7:J$8,I$7:I$8,$G35),IF($G35&gt;=I$9,TREND(J$8:J$9,I$8:I$9,$G35),IF($G35&gt;=I$10,TREND(J$9:J$10,I$9:I$10,$G35),IF($G35&gt;=I$11,TREND(J$10:J$11,I$10:I$11,$G35),0)))))</f>
        <v>0.23454545454545456</v>
      </c>
      <c r="J35" s="3"/>
      <c r="K35" s="3"/>
      <c r="L35" s="3"/>
      <c r="M35" s="3"/>
      <c r="N35" s="63" cm="1">
        <f t="array" ref="N35">IF($G35&gt;=N$7,TREND(O$6:O$7,N$6:N$7,$G35),IF($G35&gt;=N$8,TREND(O$7:O$8,N$7:N$8,$G35),IF($G35&gt;=N$9,TREND(O$8:O$9,N$8:N$9,$G35),IF($G35&gt;=N$10,TREND(O$9:O$10,N$9:N$10,$G35),IF($G35&gt;=N$11,TREND(O$10:O$11,N$10:N$11,$G35),0)))))</f>
        <v>0.23454545454545456</v>
      </c>
      <c r="O35" s="3"/>
      <c r="P35" s="3"/>
      <c r="Q35" s="3"/>
      <c r="R35" s="3"/>
      <c r="S35" s="63" cm="1">
        <f t="array" ref="S35">IF($G35&gt;=S$7,TREND(T$6:T$7,S$6:S$7,$G35),IF($G35&gt;=S$8,TREND(T$7:T$8,S$7:S$8,$G35),IF($G35&gt;=S$9,TREND(T$8:T$9,S$8:S$9,$G35),IF($G35&gt;=S$10,TREND(T$9:T$10,S$9:S$10,$G35),IF($G35&gt;=S$11,TREND(T$10:T$11,S$10:S$11,$G35),0)))))</f>
        <v>0.45749999999999996</v>
      </c>
      <c r="T35" s="3"/>
      <c r="U35" s="3"/>
      <c r="V35" s="3"/>
      <c r="W35" s="3"/>
      <c r="X35" s="63" cm="1">
        <f t="array" ref="X35">IF($G35&gt;=X$7,TREND(Y$6:Y$7,X$6:X$7,$G35),IF($G35&gt;=X$8,TREND(Y$7:Y$8,X$7:X$8,$G35),IF($G35&gt;=X$9,TREND(Y$8:Y$9,X$8:X$9,$G35),IF($G35&gt;=X$10,TREND(Y$9:Y$10,X$9:X$10,$G35),IF($G35&gt;=X$11,TREND(Y$10:Y$11,X$10:X$11,$G35),0)))))</f>
        <v>0</v>
      </c>
      <c r="Y35" s="3"/>
      <c r="Z35" s="3"/>
      <c r="AA35" s="3"/>
      <c r="AB35" s="3"/>
    </row>
    <row r="36" spans="1:28" x14ac:dyDescent="0.35">
      <c r="A36" s="63">
        <f t="shared" si="0"/>
        <v>0.4127847632324208</v>
      </c>
      <c r="D36" s="159"/>
      <c r="E36" s="3"/>
      <c r="F36" s="21"/>
      <c r="G36" s="63">
        <v>0.04</v>
      </c>
      <c r="H36" s="3"/>
      <c r="I36" s="63" cm="1">
        <f t="array" ref="I36">IF($G36&gt;=I$7,TREND(J$6:J$7,I$6:I$7,$G36),IF($G36&gt;=I$8,TREND(J$7:J$8,I$7:I$8,$G36),IF($G36&gt;=I$9,TREND(J$8:J$9,I$8:I$9,$G36),IF($G36&gt;=I$10,TREND(J$9:J$10,I$9:I$10,$G36),IF($G36&gt;=I$11,TREND(J$10:J$11,I$10:I$11,$G36),0)))))</f>
        <v>0.24272727272727274</v>
      </c>
      <c r="J36" s="3"/>
      <c r="K36" s="3"/>
      <c r="L36" s="3"/>
      <c r="M36" s="3"/>
      <c r="N36" s="63" cm="1">
        <f t="array" ref="N36">IF($G36&gt;=N$7,TREND(O$6:O$7,N$6:N$7,$G36),IF($G36&gt;=N$8,TREND(O$7:O$8,N$7:N$8,$G36),IF($G36&gt;=N$9,TREND(O$8:O$9,N$8:N$9,$G36),IF($G36&gt;=N$10,TREND(O$9:O$10,N$9:N$10,$G36),IF($G36&gt;=N$11,TREND(O$10:O$11,N$10:N$11,$G36),0)))))</f>
        <v>0.24272727272727274</v>
      </c>
      <c r="O36" s="3"/>
      <c r="P36" s="3"/>
      <c r="Q36" s="3"/>
      <c r="R36" s="3"/>
      <c r="S36" s="63" cm="1">
        <f t="array" ref="S36">IF($G36&gt;=S$7,TREND(T$6:T$7,S$6:S$7,$G36),IF($G36&gt;=S$8,TREND(T$7:T$8,S$7:S$8,$G36),IF($G36&gt;=S$9,TREND(T$8:T$9,S$8:S$9,$G36),IF($G36&gt;=S$10,TREND(T$9:T$10,S$9:S$10,$G36),IF($G36&gt;=S$11,TREND(T$10:T$11,S$10:S$11,$G36),0)))))</f>
        <v>0.45999999999999996</v>
      </c>
      <c r="T36" s="3"/>
      <c r="U36" s="3"/>
      <c r="V36" s="3"/>
      <c r="W36" s="3"/>
      <c r="X36" s="63" cm="1">
        <f t="array" ref="X36">IF($G36&gt;=X$7,TREND(Y$6:Y$7,X$6:X$7,$G36),IF($G36&gt;=X$8,TREND(Y$7:Y$8,X$7:X$8,$G36),IF($G36&gt;=X$9,TREND(Y$8:Y$9,X$8:X$9,$G36),IF($G36&gt;=X$10,TREND(Y$9:Y$10,X$9:X$10,$G36),IF($G36&gt;=X$11,TREND(Y$10:Y$11,X$10:X$11,$G36),0)))))</f>
        <v>0</v>
      </c>
      <c r="Y36" s="3"/>
      <c r="Z36" s="3"/>
      <c r="AA36" s="3"/>
      <c r="AB36" s="3"/>
    </row>
    <row r="37" spans="1:28" x14ac:dyDescent="0.35">
      <c r="A37" s="63">
        <f t="shared" si="0"/>
        <v>0.41651947130688671</v>
      </c>
      <c r="D37" s="159"/>
      <c r="E37" s="3"/>
      <c r="F37" s="21"/>
      <c r="G37" s="63">
        <v>0.05</v>
      </c>
      <c r="H37" s="3"/>
      <c r="I37" s="63" cm="1">
        <f t="array" ref="I37">IF($G37&gt;=I$7,TREND(J$6:J$7,I$6:I$7,$G37),IF($G37&gt;=I$8,TREND(J$7:J$8,I$7:I$8,$G37),IF($G37&gt;=I$9,TREND(J$8:J$9,I$8:I$9,$G37),IF($G37&gt;=I$10,TREND(J$9:J$10,I$9:I$10,$G37),IF($G37&gt;=I$11,TREND(J$10:J$11,I$10:I$11,$G37),0)))))</f>
        <v>0.25090909090909091</v>
      </c>
      <c r="J37" s="3"/>
      <c r="K37" s="3"/>
      <c r="L37" s="3"/>
      <c r="M37" s="3"/>
      <c r="N37" s="63" cm="1">
        <f t="array" ref="N37">IF($G37&gt;=N$7,TREND(O$6:O$7,N$6:N$7,$G37),IF($G37&gt;=N$8,TREND(O$7:O$8,N$7:N$8,$G37),IF($G37&gt;=N$9,TREND(O$8:O$9,N$8:N$9,$G37),IF($G37&gt;=N$10,TREND(O$9:O$10,N$9:N$10,$G37),IF($G37&gt;=N$11,TREND(O$10:O$11,N$10:N$11,$G37),0)))))</f>
        <v>0.25090909090909091</v>
      </c>
      <c r="O37" s="3"/>
      <c r="P37" s="3"/>
      <c r="Q37" s="3"/>
      <c r="R37" s="3"/>
      <c r="S37" s="63" cm="1">
        <f t="array" ref="S37">IF($G37&gt;=S$7,TREND(T$6:T$7,S$6:S$7,$G37),IF($G37&gt;=S$8,TREND(T$7:T$8,S$7:S$8,$G37),IF($G37&gt;=S$9,TREND(T$8:T$9,S$8:S$9,$G37),IF($G37&gt;=S$10,TREND(T$9:T$10,S$9:S$10,$G37),IF($G37&gt;=S$11,TREND(T$10:T$11,S$10:S$11,$G37),0)))))</f>
        <v>0.46249999999999997</v>
      </c>
      <c r="T37" s="3"/>
      <c r="U37" s="3"/>
      <c r="V37" s="3"/>
      <c r="W37" s="3"/>
      <c r="X37" s="63" cm="1">
        <f t="array" ref="X37">IF($G37&gt;=X$7,TREND(Y$6:Y$7,X$6:X$7,$G37),IF($G37&gt;=X$8,TREND(Y$7:Y$8,X$7:X$8,$G37),IF($G37&gt;=X$9,TREND(Y$8:Y$9,X$8:X$9,$G37),IF($G37&gt;=X$10,TREND(Y$9:Y$10,X$9:X$10,$G37),IF($G37&gt;=X$11,TREND(Y$10:Y$11,X$10:X$11,$G37),0)))))</f>
        <v>0</v>
      </c>
      <c r="Y37" s="3"/>
      <c r="Z37" s="3"/>
      <c r="AA37" s="3"/>
      <c r="AB37" s="3"/>
    </row>
    <row r="38" spans="1:28" x14ac:dyDescent="0.35">
      <c r="A38" s="63">
        <f t="shared" si="0"/>
        <v>0.42025417938135268</v>
      </c>
      <c r="D38" s="159"/>
      <c r="E38" s="3"/>
      <c r="F38" s="21"/>
      <c r="G38" s="63">
        <v>0.06</v>
      </c>
      <c r="H38" s="3"/>
      <c r="I38" s="63" cm="1">
        <f t="array" ref="I38">IF($G38&gt;=I$7,TREND(J$6:J$7,I$6:I$7,$G38),IF($G38&gt;=I$8,TREND(J$7:J$8,I$7:I$8,$G38),IF($G38&gt;=I$9,TREND(J$8:J$9,I$8:I$9,$G38),IF($G38&gt;=I$10,TREND(J$9:J$10,I$9:I$10,$G38),IF($G38&gt;=I$11,TREND(J$10:J$11,I$10:I$11,$G38),0)))))</f>
        <v>0.25909090909090909</v>
      </c>
      <c r="J38" s="3"/>
      <c r="K38" s="3"/>
      <c r="L38" s="3"/>
      <c r="M38" s="3"/>
      <c r="N38" s="63" cm="1">
        <f t="array" ref="N38">IF($G38&gt;=N$7,TREND(O$6:O$7,N$6:N$7,$G38),IF($G38&gt;=N$8,TREND(O$7:O$8,N$7:N$8,$G38),IF($G38&gt;=N$9,TREND(O$8:O$9,N$8:N$9,$G38),IF($G38&gt;=N$10,TREND(O$9:O$10,N$9:N$10,$G38),IF($G38&gt;=N$11,TREND(O$10:O$11,N$10:N$11,$G38),0)))))</f>
        <v>0.25909090909090909</v>
      </c>
      <c r="O38" s="3"/>
      <c r="P38" s="3"/>
      <c r="Q38" s="3"/>
      <c r="R38" s="3"/>
      <c r="S38" s="63" cm="1">
        <f t="array" ref="S38">IF($G38&gt;=S$7,TREND(T$6:T$7,S$6:S$7,$G38),IF($G38&gt;=S$8,TREND(T$7:T$8,S$7:S$8,$G38),IF($G38&gt;=S$9,TREND(T$8:T$9,S$8:S$9,$G38),IF($G38&gt;=S$10,TREND(T$9:T$10,S$9:S$10,$G38),IF($G38&gt;=S$11,TREND(T$10:T$11,S$10:S$11,$G38),0)))))</f>
        <v>0.46499999999999997</v>
      </c>
      <c r="T38" s="3"/>
      <c r="U38" s="3"/>
      <c r="V38" s="3"/>
      <c r="W38" s="3"/>
      <c r="X38" s="63" cm="1">
        <f t="array" ref="X38">IF($G38&gt;=X$7,TREND(Y$6:Y$7,X$6:X$7,$G38),IF($G38&gt;=X$8,TREND(Y$7:Y$8,X$7:X$8,$G38),IF($G38&gt;=X$9,TREND(Y$8:Y$9,X$8:X$9,$G38),IF($G38&gt;=X$10,TREND(Y$9:Y$10,X$9:X$10,$G38),IF($G38&gt;=X$11,TREND(Y$10:Y$11,X$10:X$11,$G38),0)))))</f>
        <v>0</v>
      </c>
      <c r="Y38" s="3"/>
      <c r="Z38" s="3"/>
      <c r="AA38" s="3"/>
      <c r="AB38" s="3"/>
    </row>
    <row r="39" spans="1:28" x14ac:dyDescent="0.35">
      <c r="A39" s="63">
        <f t="shared" si="0"/>
        <v>0.4239888874558187</v>
      </c>
      <c r="D39" s="159"/>
      <c r="E39" s="3"/>
      <c r="F39" s="21"/>
      <c r="G39" s="63">
        <v>7.0000000000000007E-2</v>
      </c>
      <c r="H39" s="3"/>
      <c r="I39" s="63" cm="1">
        <f t="array" ref="I39">IF($G39&gt;=I$7,TREND(J$6:J$7,I$6:I$7,$G39),IF($G39&gt;=I$8,TREND(J$7:J$8,I$7:I$8,$G39),IF($G39&gt;=I$9,TREND(J$8:J$9,I$8:I$9,$G39),IF($G39&gt;=I$10,TREND(J$9:J$10,I$9:I$10,$G39),IF($G39&gt;=I$11,TREND(J$10:J$11,I$10:I$11,$G39),0)))))</f>
        <v>0.26727272727272727</v>
      </c>
      <c r="J39" s="3"/>
      <c r="K39" s="3"/>
      <c r="L39" s="3"/>
      <c r="M39" s="3"/>
      <c r="N39" s="63" cm="1">
        <f t="array" ref="N39">IF($G39&gt;=N$7,TREND(O$6:O$7,N$6:N$7,$G39),IF($G39&gt;=N$8,TREND(O$7:O$8,N$7:N$8,$G39),IF($G39&gt;=N$9,TREND(O$8:O$9,N$8:N$9,$G39),IF($G39&gt;=N$10,TREND(O$9:O$10,N$9:N$10,$G39),IF($G39&gt;=N$11,TREND(O$10:O$11,N$10:N$11,$G39),0)))))</f>
        <v>0.26727272727272727</v>
      </c>
      <c r="O39" s="3"/>
      <c r="P39" s="3"/>
      <c r="Q39" s="3"/>
      <c r="R39" s="3"/>
      <c r="S39" s="63" cm="1">
        <f t="array" ref="S39">IF($G39&gt;=S$7,TREND(T$6:T$7,S$6:S$7,$G39),IF($G39&gt;=S$8,TREND(T$7:T$8,S$7:S$8,$G39),IF($G39&gt;=S$9,TREND(T$8:T$9,S$8:S$9,$G39),IF($G39&gt;=S$10,TREND(T$9:T$10,S$9:S$10,$G39),IF($G39&gt;=S$11,TREND(T$10:T$11,S$10:S$11,$G39),0)))))</f>
        <v>0.46749999999999997</v>
      </c>
      <c r="T39" s="3"/>
      <c r="U39" s="3"/>
      <c r="V39" s="3"/>
      <c r="W39" s="3"/>
      <c r="X39" s="63" cm="1">
        <f t="array" ref="X39">IF($G39&gt;=X$7,TREND(Y$6:Y$7,X$6:X$7,$G39),IF($G39&gt;=X$8,TREND(Y$7:Y$8,X$7:X$8,$G39),IF($G39&gt;=X$9,TREND(Y$8:Y$9,X$8:X$9,$G39),IF($G39&gt;=X$10,TREND(Y$9:Y$10,X$9:X$10,$G39),IF($G39&gt;=X$11,TREND(Y$10:Y$11,X$10:X$11,$G39),0)))))</f>
        <v>0</v>
      </c>
      <c r="Y39" s="3"/>
      <c r="Z39" s="3"/>
      <c r="AA39" s="3"/>
      <c r="AB39" s="3"/>
    </row>
    <row r="40" spans="1:28" x14ac:dyDescent="0.35">
      <c r="A40" s="63">
        <f t="shared" si="0"/>
        <v>0.42772359553028472</v>
      </c>
      <c r="D40" s="159"/>
      <c r="E40" s="3"/>
      <c r="F40" s="21"/>
      <c r="G40" s="63">
        <v>0.08</v>
      </c>
      <c r="H40" s="3"/>
      <c r="I40" s="63" cm="1">
        <f t="array" ref="I40">IF($G40&gt;=I$7,TREND(J$6:J$7,I$6:I$7,$G40),IF($G40&gt;=I$8,TREND(J$7:J$8,I$7:I$8,$G40),IF($G40&gt;=I$9,TREND(J$8:J$9,I$8:I$9,$G40),IF($G40&gt;=I$10,TREND(J$9:J$10,I$9:I$10,$G40),IF($G40&gt;=I$11,TREND(J$10:J$11,I$10:I$11,$G40),0)))))</f>
        <v>0.27545454545454545</v>
      </c>
      <c r="J40" s="3"/>
      <c r="K40" s="3"/>
      <c r="L40" s="3"/>
      <c r="M40" s="3"/>
      <c r="N40" s="63" cm="1">
        <f t="array" ref="N40">IF($G40&gt;=N$7,TREND(O$6:O$7,N$6:N$7,$G40),IF($G40&gt;=N$8,TREND(O$7:O$8,N$7:N$8,$G40),IF($G40&gt;=N$9,TREND(O$8:O$9,N$8:N$9,$G40),IF($G40&gt;=N$10,TREND(O$9:O$10,N$9:N$10,$G40),IF($G40&gt;=N$11,TREND(O$10:O$11,N$10:N$11,$G40),0)))))</f>
        <v>0.27545454545454545</v>
      </c>
      <c r="O40" s="3"/>
      <c r="P40" s="3"/>
      <c r="Q40" s="3"/>
      <c r="R40" s="3"/>
      <c r="S40" s="63" cm="1">
        <f t="array" ref="S40">IF($G40&gt;=S$7,TREND(T$6:T$7,S$6:S$7,$G40),IF($G40&gt;=S$8,TREND(T$7:T$8,S$7:S$8,$G40),IF($G40&gt;=S$9,TREND(T$8:T$9,S$8:S$9,$G40),IF($G40&gt;=S$10,TREND(T$9:T$10,S$9:S$10,$G40),IF($G40&gt;=S$11,TREND(T$10:T$11,S$10:S$11,$G40),0)))))</f>
        <v>0.47</v>
      </c>
      <c r="T40" s="3"/>
      <c r="U40" s="3"/>
      <c r="V40" s="3"/>
      <c r="W40" s="3"/>
      <c r="X40" s="63" cm="1">
        <f t="array" ref="X40">IF($G40&gt;=X$7,TREND(Y$6:Y$7,X$6:X$7,$G40),IF($G40&gt;=X$8,TREND(Y$7:Y$8,X$7:X$8,$G40),IF($G40&gt;=X$9,TREND(Y$8:Y$9,X$8:X$9,$G40),IF($G40&gt;=X$10,TREND(Y$9:Y$10,X$9:X$10,$G40),IF($G40&gt;=X$11,TREND(Y$10:Y$11,X$10:X$11,$G40),0)))))</f>
        <v>0</v>
      </c>
      <c r="Y40" s="3"/>
      <c r="Z40" s="3"/>
      <c r="AA40" s="3"/>
      <c r="AB40" s="3"/>
    </row>
    <row r="41" spans="1:28" x14ac:dyDescent="0.35">
      <c r="A41" s="63">
        <f t="shared" si="0"/>
        <v>0.43145830360475068</v>
      </c>
      <c r="D41" s="159"/>
      <c r="E41" s="3"/>
      <c r="F41" s="21"/>
      <c r="G41" s="63">
        <v>0.09</v>
      </c>
      <c r="H41" s="3"/>
      <c r="I41" s="63" cm="1">
        <f t="array" ref="I41">IF($G41&gt;=I$7,TREND(J$6:J$7,I$6:I$7,$G41),IF($G41&gt;=I$8,TREND(J$7:J$8,I$7:I$8,$G41),IF($G41&gt;=I$9,TREND(J$8:J$9,I$8:I$9,$G41),IF($G41&gt;=I$10,TREND(J$9:J$10,I$9:I$10,$G41),IF($G41&gt;=I$11,TREND(J$10:J$11,I$10:I$11,$G41),0)))))</f>
        <v>0.28363636363636363</v>
      </c>
      <c r="J41" s="3"/>
      <c r="K41" s="3"/>
      <c r="L41" s="3"/>
      <c r="M41" s="3"/>
      <c r="N41" s="63" cm="1">
        <f t="array" ref="N41">IF($G41&gt;=N$7,TREND(O$6:O$7,N$6:N$7,$G41),IF($G41&gt;=N$8,TREND(O$7:O$8,N$7:N$8,$G41),IF($G41&gt;=N$9,TREND(O$8:O$9,N$8:N$9,$G41),IF($G41&gt;=N$10,TREND(O$9:O$10,N$9:N$10,$G41),IF($G41&gt;=N$11,TREND(O$10:O$11,N$10:N$11,$G41),0)))))</f>
        <v>0.28363636363636363</v>
      </c>
      <c r="O41" s="3"/>
      <c r="P41" s="3"/>
      <c r="Q41" s="3"/>
      <c r="R41" s="3"/>
      <c r="S41" s="63" cm="1">
        <f t="array" ref="S41">IF($G41&gt;=S$7,TREND(T$6:T$7,S$6:S$7,$G41),IF($G41&gt;=S$8,TREND(T$7:T$8,S$7:S$8,$G41),IF($G41&gt;=S$9,TREND(T$8:T$9,S$8:S$9,$G41),IF($G41&gt;=S$10,TREND(T$9:T$10,S$9:S$10,$G41),IF($G41&gt;=S$11,TREND(T$10:T$11,S$10:S$11,$G41),0)))))</f>
        <v>0.47249999999999998</v>
      </c>
      <c r="T41" s="3"/>
      <c r="U41" s="3"/>
      <c r="V41" s="3"/>
      <c r="W41" s="3"/>
      <c r="X41" s="63" cm="1">
        <f t="array" ref="X41">IF($G41&gt;=X$7,TREND(Y$6:Y$7,X$6:X$7,$G41),IF($G41&gt;=X$8,TREND(Y$7:Y$8,X$7:X$8,$G41),IF($G41&gt;=X$9,TREND(Y$8:Y$9,X$8:X$9,$G41),IF($G41&gt;=X$10,TREND(Y$9:Y$10,X$9:X$10,$G41),IF($G41&gt;=X$11,TREND(Y$10:Y$11,X$10:X$11,$G41),0)))))</f>
        <v>0</v>
      </c>
      <c r="Y41" s="3"/>
      <c r="Z41" s="3"/>
      <c r="AA41" s="3"/>
      <c r="AB41" s="3"/>
    </row>
    <row r="42" spans="1:28" x14ac:dyDescent="0.35">
      <c r="A42" s="63">
        <f t="shared" si="0"/>
        <v>0.43519301167921665</v>
      </c>
      <c r="D42" s="159"/>
      <c r="E42" s="17"/>
      <c r="F42" s="21"/>
      <c r="G42" s="63">
        <v>0.1</v>
      </c>
      <c r="H42" s="3"/>
      <c r="I42" s="63" cm="1">
        <f t="array" ref="I42">IF($G42&gt;=I$7,TREND(J$6:J$7,I$6:I$7,$G42),IF($G42&gt;=I$8,TREND(J$7:J$8,I$7:I$8,$G42),IF($G42&gt;=I$9,TREND(J$8:J$9,I$8:I$9,$G42),IF($G42&gt;=I$10,TREND(J$9:J$10,I$9:I$10,$G42),IF($G42&gt;=I$11,TREND(J$10:J$11,I$10:I$11,$G42),0)))))</f>
        <v>0.29181818181818181</v>
      </c>
      <c r="J42" s="3"/>
      <c r="K42" s="3"/>
      <c r="L42" s="3"/>
      <c r="M42" s="27"/>
      <c r="N42" s="63" cm="1">
        <f t="array" ref="N42">IF($G42&gt;=N$7,TREND(O$6:O$7,N$6:N$7,$G42),IF($G42&gt;=N$8,TREND(O$7:O$8,N$7:N$8,$G42),IF($G42&gt;=N$9,TREND(O$8:O$9,N$8:N$9,$G42),IF($G42&gt;=N$10,TREND(O$9:O$10,N$9:N$10,$G42),IF($G42&gt;=N$11,TREND(O$10:O$11,N$10:N$11,$G42),0)))))</f>
        <v>0.29181818181818181</v>
      </c>
      <c r="O42" s="3"/>
      <c r="P42" s="3"/>
      <c r="Q42" s="3"/>
      <c r="R42" s="3"/>
      <c r="S42" s="63" cm="1">
        <f t="array" ref="S42">IF($G42&gt;=S$7,TREND(T$6:T$7,S$6:S$7,$G42),IF($G42&gt;=S$8,TREND(T$7:T$8,S$7:S$8,$G42),IF($G42&gt;=S$9,TREND(T$8:T$9,S$8:S$9,$G42),IF($G42&gt;=S$10,TREND(T$9:T$10,S$9:S$10,$G42),IF($G42&gt;=S$11,TREND(T$10:T$11,S$10:S$11,$G42),0)))))</f>
        <v>0.47499999999999998</v>
      </c>
      <c r="T42" s="3"/>
      <c r="U42" s="3"/>
      <c r="V42" s="3"/>
      <c r="W42" s="3"/>
      <c r="X42" s="63" cm="1">
        <f t="array" ref="X42">IF($G42&gt;=X$7,TREND(Y$6:Y$7,X$6:X$7,$G42),IF($G42&gt;=X$8,TREND(Y$7:Y$8,X$7:X$8,$G42),IF($G42&gt;=X$9,TREND(Y$8:Y$9,X$8:X$9,$G42),IF($G42&gt;=X$10,TREND(Y$9:Y$10,X$9:X$10,$G42),IF($G42&gt;=X$11,TREND(Y$10:Y$11,X$10:X$11,$G42),0)))))</f>
        <v>0</v>
      </c>
      <c r="Y42" s="3"/>
      <c r="Z42" s="3"/>
      <c r="AA42" s="3"/>
      <c r="AB42" s="3"/>
    </row>
    <row r="43" spans="1:28" x14ac:dyDescent="0.35">
      <c r="A43" s="63">
        <f t="shared" si="0"/>
        <v>0.43892771975368261</v>
      </c>
      <c r="D43" s="159"/>
      <c r="E43" s="3"/>
      <c r="F43" s="21"/>
      <c r="G43" s="63">
        <v>0.11</v>
      </c>
      <c r="H43" s="3"/>
      <c r="I43" s="63" cm="1">
        <f t="array" ref="I43">IF($G43&gt;=I$7,TREND(J$6:J$7,I$6:I$7,$G43),IF($G43&gt;=I$8,TREND(J$7:J$8,I$7:I$8,$G43),IF($G43&gt;=I$9,TREND(J$8:J$9,I$8:I$9,$G43),IF($G43&gt;=I$10,TREND(J$9:J$10,I$9:I$10,$G43),IF($G43&gt;=I$11,TREND(J$10:J$11,I$10:I$11,$G43),0)))))</f>
        <v>0.30000000000000004</v>
      </c>
      <c r="J43" s="3"/>
      <c r="K43" s="3"/>
      <c r="L43" s="3"/>
      <c r="M43" s="3"/>
      <c r="N43" s="63" cm="1">
        <f t="array" ref="N43">IF($G43&gt;=N$7,TREND(O$6:O$7,N$6:N$7,$G43),IF($G43&gt;=N$8,TREND(O$7:O$8,N$7:N$8,$G43),IF($G43&gt;=N$9,TREND(O$8:O$9,N$8:N$9,$G43),IF($G43&gt;=N$10,TREND(O$9:O$10,N$9:N$10,$G43),IF($G43&gt;=N$11,TREND(O$10:O$11,N$10:N$11,$G43),0)))))</f>
        <v>0.30000000000000004</v>
      </c>
      <c r="O43" s="3"/>
      <c r="P43" s="3"/>
      <c r="Q43" s="3"/>
      <c r="R43" s="3"/>
      <c r="S43" s="63" cm="1">
        <f t="array" ref="S43">IF($G43&gt;=S$7,TREND(T$6:T$7,S$6:S$7,$G43),IF($G43&gt;=S$8,TREND(T$7:T$8,S$7:S$8,$G43),IF($G43&gt;=S$9,TREND(T$8:T$9,S$8:S$9,$G43),IF($G43&gt;=S$10,TREND(T$9:T$10,S$9:S$10,$G43),IF($G43&gt;=S$11,TREND(T$10:T$11,S$10:S$11,$G43),0)))))</f>
        <v>0.47749999999999992</v>
      </c>
      <c r="T43" s="3"/>
      <c r="U43" s="3"/>
      <c r="V43" s="3"/>
      <c r="W43" s="3"/>
      <c r="X43" s="63" cm="1">
        <f t="array" ref="X43">IF($G43&gt;=X$7,TREND(Y$6:Y$7,X$6:X$7,$G43),IF($G43&gt;=X$8,TREND(Y$7:Y$8,X$7:X$8,$G43),IF($G43&gt;=X$9,TREND(Y$8:Y$9,X$8:X$9,$G43),IF($G43&gt;=X$10,TREND(Y$9:Y$10,X$9:X$10,$G43),IF($G43&gt;=X$11,TREND(Y$10:Y$11,X$10:X$11,$G43),0)))))</f>
        <v>0</v>
      </c>
      <c r="Y43" s="3"/>
      <c r="Z43" s="3"/>
      <c r="AA43" s="3"/>
      <c r="AB43" s="3"/>
    </row>
    <row r="44" spans="1:28" x14ac:dyDescent="0.35">
      <c r="A44" s="63">
        <f t="shared" si="0"/>
        <v>0.4428764438943894</v>
      </c>
      <c r="D44" s="159"/>
      <c r="E44" s="3"/>
      <c r="F44" s="21"/>
      <c r="G44" s="63">
        <v>0.12</v>
      </c>
      <c r="H44" s="3"/>
      <c r="I44" s="63" cm="1">
        <f t="array" ref="I44">IF($G44&gt;=I$7,TREND(J$6:J$7,I$6:I$7,$G44),IF($G44&gt;=I$8,TREND(J$7:J$8,I$7:I$8,$G44),IF($G44&gt;=I$9,TREND(J$8:J$9,I$8:I$9,$G44),IF($G44&gt;=I$10,TREND(J$9:J$10,I$9:I$10,$G44),IF($G44&gt;=I$11,TREND(J$10:J$11,I$10:I$11,$G44),0)))))</f>
        <v>0.3091666666666667</v>
      </c>
      <c r="J44" s="3"/>
      <c r="K44" s="3"/>
      <c r="L44" s="3"/>
      <c r="M44" s="3"/>
      <c r="N44" s="63" cm="1">
        <f t="array" ref="N44">IF($G44&gt;=N$7,TREND(O$6:O$7,N$6:N$7,$G44),IF($G44&gt;=N$8,TREND(O$7:O$8,N$7:N$8,$G44),IF($G44&gt;=N$9,TREND(O$8:O$9,N$8:N$9,$G44),IF($G44&gt;=N$10,TREND(O$9:O$10,N$9:N$10,$G44),IF($G44&gt;=N$11,TREND(O$10:O$11,N$10:N$11,$G44),0)))))</f>
        <v>0.3091666666666667</v>
      </c>
      <c r="O44" s="3"/>
      <c r="P44" s="3"/>
      <c r="Q44" s="3"/>
      <c r="R44" s="3"/>
      <c r="S44" s="63" cm="1">
        <f t="array" ref="S44">IF($G44&gt;=S$7,TREND(T$6:T$7,S$6:S$7,$G44),IF($G44&gt;=S$8,TREND(T$7:T$8,S$7:S$8,$G44),IF($G44&gt;=S$9,TREND(T$8:T$9,S$8:S$9,$G44),IF($G44&gt;=S$10,TREND(T$9:T$10,S$9:S$10,$G44),IF($G44&gt;=S$11,TREND(T$10:T$11,S$10:S$11,$G44),0)))))</f>
        <v>0.47999999999999993</v>
      </c>
      <c r="T44" s="3"/>
      <c r="U44" s="3"/>
      <c r="V44" s="3"/>
      <c r="W44" s="3"/>
      <c r="X44" s="63" cm="1">
        <f t="array" ref="X44">IF($G44&gt;=X$7,TREND(Y$6:Y$7,X$6:X$7,$G44),IF($G44&gt;=X$8,TREND(Y$7:Y$8,X$7:X$8,$G44),IF($G44&gt;=X$9,TREND(Y$8:Y$9,X$8:X$9,$G44),IF($G44&gt;=X$10,TREND(Y$9:Y$10,X$9:X$10,$G44),IF($G44&gt;=X$11,TREND(Y$10:Y$11,X$10:X$11,$G44),0)))))</f>
        <v>0</v>
      </c>
      <c r="Y44" s="3"/>
      <c r="Z44" s="3"/>
      <c r="AA44" s="3"/>
      <c r="AB44" s="3"/>
    </row>
    <row r="45" spans="1:28" x14ac:dyDescent="0.35">
      <c r="A45" s="63">
        <f t="shared" si="0"/>
        <v>0.4468251680350962</v>
      </c>
      <c r="D45" s="159"/>
      <c r="E45" s="3"/>
      <c r="F45" s="21"/>
      <c r="G45" s="63">
        <v>0.13</v>
      </c>
      <c r="H45" s="3"/>
      <c r="I45" s="63" cm="1">
        <f t="array" ref="I45">IF($G45&gt;=I$7,TREND(J$6:J$7,I$6:I$7,$G45),IF($G45&gt;=I$8,TREND(J$7:J$8,I$7:I$8,$G45),IF($G45&gt;=I$9,TREND(J$8:J$9,I$8:I$9,$G45),IF($G45&gt;=I$10,TREND(J$9:J$10,I$9:I$10,$G45),IF($G45&gt;=I$11,TREND(J$10:J$11,I$10:I$11,$G45),0)))))</f>
        <v>0.31833333333333336</v>
      </c>
      <c r="J45" s="3"/>
      <c r="K45" s="3"/>
      <c r="L45" s="3"/>
      <c r="M45" s="3"/>
      <c r="N45" s="63" cm="1">
        <f t="array" ref="N45">IF($G45&gt;=N$7,TREND(O$6:O$7,N$6:N$7,$G45),IF($G45&gt;=N$8,TREND(O$7:O$8,N$7:N$8,$G45),IF($G45&gt;=N$9,TREND(O$8:O$9,N$8:N$9,$G45),IF($G45&gt;=N$10,TREND(O$9:O$10,N$9:N$10,$G45),IF($G45&gt;=N$11,TREND(O$10:O$11,N$10:N$11,$G45),0)))))</f>
        <v>0.31833333333333336</v>
      </c>
      <c r="O45" s="3"/>
      <c r="P45" s="3"/>
      <c r="Q45" s="3"/>
      <c r="R45" s="3"/>
      <c r="S45" s="63" cm="1">
        <f t="array" ref="S45">IF($G45&gt;=S$7,TREND(T$6:T$7,S$6:S$7,$G45),IF($G45&gt;=S$8,TREND(T$7:T$8,S$7:S$8,$G45),IF($G45&gt;=S$9,TREND(T$8:T$9,S$8:S$9,$G45),IF($G45&gt;=S$10,TREND(T$9:T$10,S$9:S$10,$G45),IF($G45&gt;=S$11,TREND(T$10:T$11,S$10:S$11,$G45),0)))))</f>
        <v>0.48249999999999993</v>
      </c>
      <c r="T45" s="3"/>
      <c r="U45" s="3"/>
      <c r="V45" s="3"/>
      <c r="W45" s="3"/>
      <c r="X45" s="63" cm="1">
        <f t="array" ref="X45">IF($G45&gt;=X$7,TREND(Y$6:Y$7,X$6:X$7,$G45),IF($G45&gt;=X$8,TREND(Y$7:Y$8,X$7:X$8,$G45),IF($G45&gt;=X$9,TREND(Y$8:Y$9,X$8:X$9,$G45),IF($G45&gt;=X$10,TREND(Y$9:Y$10,X$9:X$10,$G45),IF($G45&gt;=X$11,TREND(Y$10:Y$11,X$10:X$11,$G45),0)))))</f>
        <v>0</v>
      </c>
      <c r="Y45" s="3"/>
      <c r="Z45" s="3"/>
      <c r="AA45" s="3"/>
      <c r="AB45" s="3"/>
    </row>
    <row r="46" spans="1:28" x14ac:dyDescent="0.35">
      <c r="A46" s="63">
        <f t="shared" si="0"/>
        <v>0.45077389217580294</v>
      </c>
      <c r="D46" s="159"/>
      <c r="E46" s="3"/>
      <c r="F46" s="21"/>
      <c r="G46" s="63">
        <v>0.14000000000000001</v>
      </c>
      <c r="H46" s="3"/>
      <c r="I46" s="63" cm="1">
        <f t="array" ref="I46">IF($G46&gt;=I$7,TREND(J$6:J$7,I$6:I$7,$G46),IF($G46&gt;=I$8,TREND(J$7:J$8,I$7:I$8,$G46),IF($G46&gt;=I$9,TREND(J$8:J$9,I$8:I$9,$G46),IF($G46&gt;=I$10,TREND(J$9:J$10,I$9:I$10,$G46),IF($G46&gt;=I$11,TREND(J$10:J$11,I$10:I$11,$G46),0)))))</f>
        <v>0.32750000000000001</v>
      </c>
      <c r="J46" s="3"/>
      <c r="K46" s="3"/>
      <c r="L46" s="3"/>
      <c r="M46" s="3"/>
      <c r="N46" s="63" cm="1">
        <f t="array" ref="N46">IF($G46&gt;=N$7,TREND(O$6:O$7,N$6:N$7,$G46),IF($G46&gt;=N$8,TREND(O$7:O$8,N$7:N$8,$G46),IF($G46&gt;=N$9,TREND(O$8:O$9,N$8:N$9,$G46),IF($G46&gt;=N$10,TREND(O$9:O$10,N$9:N$10,$G46),IF($G46&gt;=N$11,TREND(O$10:O$11,N$10:N$11,$G46),0)))))</f>
        <v>0.32750000000000001</v>
      </c>
      <c r="O46" s="3"/>
      <c r="P46" s="3"/>
      <c r="Q46" s="3"/>
      <c r="R46" s="3"/>
      <c r="S46" s="63" cm="1">
        <f t="array" ref="S46">IF($G46&gt;=S$7,TREND(T$6:T$7,S$6:S$7,$G46),IF($G46&gt;=S$8,TREND(T$7:T$8,S$7:S$8,$G46),IF($G46&gt;=S$9,TREND(T$8:T$9,S$8:S$9,$G46),IF($G46&gt;=S$10,TREND(T$9:T$10,S$9:S$10,$G46),IF($G46&gt;=S$11,TREND(T$10:T$11,S$10:S$11,$G46),0)))))</f>
        <v>0.48499999999999993</v>
      </c>
      <c r="T46" s="3"/>
      <c r="U46" s="3"/>
      <c r="V46" s="3"/>
      <c r="W46" s="3"/>
      <c r="X46" s="63" cm="1">
        <f t="array" ref="X46">IF($G46&gt;=X$7,TREND(Y$6:Y$7,X$6:X$7,$G46),IF($G46&gt;=X$8,TREND(Y$7:Y$8,X$7:X$8,$G46),IF($G46&gt;=X$9,TREND(Y$8:Y$9,X$8:X$9,$G46),IF($G46&gt;=X$10,TREND(Y$9:Y$10,X$9:X$10,$G46),IF($G46&gt;=X$11,TREND(Y$10:Y$11,X$10:X$11,$G46),0)))))</f>
        <v>0</v>
      </c>
      <c r="Y46" s="3"/>
      <c r="Z46" s="3"/>
      <c r="AA46" s="3"/>
      <c r="AB46" s="3"/>
    </row>
    <row r="47" spans="1:28" x14ac:dyDescent="0.35">
      <c r="A47" s="63">
        <f t="shared" si="0"/>
        <v>0.45472261631650968</v>
      </c>
      <c r="D47" s="159"/>
      <c r="E47" s="3"/>
      <c r="F47" s="21"/>
      <c r="G47" s="63">
        <v>0.15</v>
      </c>
      <c r="H47" s="3"/>
      <c r="I47" s="63" cm="1">
        <f t="array" ref="I47">IF($G47&gt;=I$7,TREND(J$6:J$7,I$6:I$7,$G47),IF($G47&gt;=I$8,TREND(J$7:J$8,I$7:I$8,$G47),IF($G47&gt;=I$9,TREND(J$8:J$9,I$8:I$9,$G47),IF($G47&gt;=I$10,TREND(J$9:J$10,I$9:I$10,$G47),IF($G47&gt;=I$11,TREND(J$10:J$11,I$10:I$11,$G47),0)))))</f>
        <v>0.33666666666666667</v>
      </c>
      <c r="J47" s="3"/>
      <c r="K47" s="3"/>
      <c r="L47" s="3"/>
      <c r="M47" s="3"/>
      <c r="N47" s="63" cm="1">
        <f t="array" ref="N47">IF($G47&gt;=N$7,TREND(O$6:O$7,N$6:N$7,$G47),IF($G47&gt;=N$8,TREND(O$7:O$8,N$7:N$8,$G47),IF($G47&gt;=N$9,TREND(O$8:O$9,N$8:N$9,$G47),IF($G47&gt;=N$10,TREND(O$9:O$10,N$9:N$10,$G47),IF($G47&gt;=N$11,TREND(O$10:O$11,N$10:N$11,$G47),0)))))</f>
        <v>0.33666666666666667</v>
      </c>
      <c r="O47" s="3"/>
      <c r="P47" s="3"/>
      <c r="Q47" s="3"/>
      <c r="R47" s="3"/>
      <c r="S47" s="63" cm="1">
        <f t="array" ref="S47">IF($G47&gt;=S$7,TREND(T$6:T$7,S$6:S$7,$G47),IF($G47&gt;=S$8,TREND(T$7:T$8,S$7:S$8,$G47),IF($G47&gt;=S$9,TREND(T$8:T$9,S$8:S$9,$G47),IF($G47&gt;=S$10,TREND(T$9:T$10,S$9:S$10,$G47),IF($G47&gt;=S$11,TREND(T$10:T$11,S$10:S$11,$G47),0)))))</f>
        <v>0.48749999999999993</v>
      </c>
      <c r="T47" s="3"/>
      <c r="U47" s="3"/>
      <c r="V47" s="3"/>
      <c r="W47" s="3"/>
      <c r="X47" s="63" cm="1">
        <f t="array" ref="X47">IF($G47&gt;=X$7,TREND(Y$6:Y$7,X$6:X$7,$G47),IF($G47&gt;=X$8,TREND(Y$7:Y$8,X$7:X$8,$G47),IF($G47&gt;=X$9,TREND(Y$8:Y$9,X$8:X$9,$G47),IF($G47&gt;=X$10,TREND(Y$9:Y$10,X$9:X$10,$G47),IF($G47&gt;=X$11,TREND(Y$10:Y$11,X$10:X$11,$G47),0)))))</f>
        <v>0</v>
      </c>
      <c r="Y47" s="3"/>
      <c r="Z47" s="3"/>
      <c r="AA47" s="3"/>
      <c r="AB47" s="3"/>
    </row>
    <row r="48" spans="1:28" x14ac:dyDescent="0.35">
      <c r="A48" s="63">
        <f t="shared" si="0"/>
        <v>0.45867134045721647</v>
      </c>
      <c r="D48" s="159"/>
      <c r="E48" s="3"/>
      <c r="F48" s="21"/>
      <c r="G48" s="63">
        <v>0.16</v>
      </c>
      <c r="H48" s="3"/>
      <c r="I48" s="63" cm="1">
        <f t="array" ref="I48">IF($G48&gt;=I$7,TREND(J$6:J$7,I$6:I$7,$G48),IF($G48&gt;=I$8,TREND(J$7:J$8,I$7:I$8,$G48),IF($G48&gt;=I$9,TREND(J$8:J$9,I$8:I$9,$G48),IF($G48&gt;=I$10,TREND(J$9:J$10,I$9:I$10,$G48),IF($G48&gt;=I$11,TREND(J$10:J$11,I$10:I$11,$G48),0)))))</f>
        <v>0.34583333333333338</v>
      </c>
      <c r="J48" s="3"/>
      <c r="K48" s="3"/>
      <c r="L48" s="3"/>
      <c r="M48" s="3"/>
      <c r="N48" s="63" cm="1">
        <f t="array" ref="N48">IF($G48&gt;=N$7,TREND(O$6:O$7,N$6:N$7,$G48),IF($G48&gt;=N$8,TREND(O$7:O$8,N$7:N$8,$G48),IF($G48&gt;=N$9,TREND(O$8:O$9,N$8:N$9,$G48),IF($G48&gt;=N$10,TREND(O$9:O$10,N$9:N$10,$G48),IF($G48&gt;=N$11,TREND(O$10:O$11,N$10:N$11,$G48),0)))))</f>
        <v>0.34583333333333338</v>
      </c>
      <c r="O48" s="3"/>
      <c r="P48" s="3"/>
      <c r="Q48" s="3"/>
      <c r="R48" s="3"/>
      <c r="S48" s="63" cm="1">
        <f t="array" ref="S48">IF($G48&gt;=S$7,TREND(T$6:T$7,S$6:S$7,$G48),IF($G48&gt;=S$8,TREND(T$7:T$8,S$7:S$8,$G48),IF($G48&gt;=S$9,TREND(T$8:T$9,S$8:S$9,$G48),IF($G48&gt;=S$10,TREND(T$9:T$10,S$9:S$10,$G48),IF($G48&gt;=S$11,TREND(T$10:T$11,S$10:S$11,$G48),0)))))</f>
        <v>0.48999999999999994</v>
      </c>
      <c r="T48" s="3"/>
      <c r="U48" s="3"/>
      <c r="V48" s="3"/>
      <c r="W48" s="3"/>
      <c r="X48" s="63" cm="1">
        <f t="array" ref="X48">IF($G48&gt;=X$7,TREND(Y$6:Y$7,X$6:X$7,$G48),IF($G48&gt;=X$8,TREND(Y$7:Y$8,X$7:X$8,$G48),IF($G48&gt;=X$9,TREND(Y$8:Y$9,X$8:X$9,$G48),IF($G48&gt;=X$10,TREND(Y$9:Y$10,X$9:X$10,$G48),IF($G48&gt;=X$11,TREND(Y$10:Y$11,X$10:X$11,$G48),0)))))</f>
        <v>0</v>
      </c>
      <c r="Y48" s="3"/>
      <c r="Z48" s="3"/>
      <c r="AA48" s="3"/>
      <c r="AB48" s="3"/>
    </row>
    <row r="49" spans="1:28" x14ac:dyDescent="0.35">
      <c r="A49" s="63">
        <f t="shared" si="0"/>
        <v>0.46262006459792321</v>
      </c>
      <c r="D49" s="159"/>
      <c r="F49" s="21"/>
      <c r="G49" s="63">
        <v>0.17</v>
      </c>
      <c r="H49" s="3"/>
      <c r="I49" s="63" cm="1">
        <f t="array" ref="I49">IF($G49&gt;=I$7,TREND(J$6:J$7,I$6:I$7,$G49),IF($G49&gt;=I$8,TREND(J$7:J$8,I$7:I$8,$G49),IF($G49&gt;=I$9,TREND(J$8:J$9,I$8:I$9,$G49),IF($G49&gt;=I$10,TREND(J$9:J$10,I$9:I$10,$G49),IF($G49&gt;=I$11,TREND(J$10:J$11,I$10:I$11,$G49),0)))))</f>
        <v>0.35500000000000009</v>
      </c>
      <c r="J49" s="3"/>
      <c r="K49" s="3"/>
      <c r="L49" s="3"/>
      <c r="M49" s="3"/>
      <c r="N49" s="63" cm="1">
        <f t="array" ref="N49">IF($G49&gt;=N$7,TREND(O$6:O$7,N$6:N$7,$G49),IF($G49&gt;=N$8,TREND(O$7:O$8,N$7:N$8,$G49),IF($G49&gt;=N$9,TREND(O$8:O$9,N$8:N$9,$G49),IF($G49&gt;=N$10,TREND(O$9:O$10,N$9:N$10,$G49),IF($G49&gt;=N$11,TREND(O$10:O$11,N$10:N$11,$G49),0)))))</f>
        <v>0.35500000000000009</v>
      </c>
      <c r="O49" s="3"/>
      <c r="P49" s="3"/>
      <c r="Q49" s="3"/>
      <c r="R49" s="3"/>
      <c r="S49" s="63" cm="1">
        <f t="array" ref="S49">IF($G49&gt;=S$7,TREND(T$6:T$7,S$6:S$7,$G49),IF($G49&gt;=S$8,TREND(T$7:T$8,S$7:S$8,$G49),IF($G49&gt;=S$9,TREND(T$8:T$9,S$8:S$9,$G49),IF($G49&gt;=S$10,TREND(T$9:T$10,S$9:S$10,$G49),IF($G49&gt;=S$11,TREND(T$10:T$11,S$10:S$11,$G49),0)))))</f>
        <v>0.49249999999999994</v>
      </c>
      <c r="T49" s="3"/>
      <c r="U49" s="3"/>
      <c r="V49" s="3"/>
      <c r="W49" s="3"/>
      <c r="X49" s="63" cm="1">
        <f t="array" ref="X49">IF($G49&gt;=X$7,TREND(Y$6:Y$7,X$6:X$7,$G49),IF($G49&gt;=X$8,TREND(Y$7:Y$8,X$7:X$8,$G49),IF($G49&gt;=X$9,TREND(Y$8:Y$9,X$8:X$9,$G49),IF($G49&gt;=X$10,TREND(Y$9:Y$10,X$9:X$10,$G49),IF($G49&gt;=X$11,TREND(Y$10:Y$11,X$10:X$11,$G49),0)))))</f>
        <v>0</v>
      </c>
      <c r="Y49" s="3"/>
      <c r="Z49" s="3"/>
      <c r="AA49" s="3"/>
      <c r="AB49" s="3"/>
    </row>
    <row r="50" spans="1:28" x14ac:dyDescent="0.35">
      <c r="A50" s="63">
        <f t="shared" si="0"/>
        <v>0.46656878873862989</v>
      </c>
      <c r="D50" s="159"/>
      <c r="F50" s="21"/>
      <c r="G50" s="63">
        <v>0.18</v>
      </c>
      <c r="H50" s="3"/>
      <c r="I50" s="63" cm="1">
        <f t="array" ref="I50">IF($G50&gt;=I$7,TREND(J$6:J$7,I$6:I$7,$G50),IF($G50&gt;=I$8,TREND(J$7:J$8,I$7:I$8,$G50),IF($G50&gt;=I$9,TREND(J$8:J$9,I$8:I$9,$G50),IF($G50&gt;=I$10,TREND(J$9:J$10,I$9:I$10,$G50),IF($G50&gt;=I$11,TREND(J$10:J$11,I$10:I$11,$G50),0)))))</f>
        <v>0.36416666666666669</v>
      </c>
      <c r="J50" s="3"/>
      <c r="K50" s="3"/>
      <c r="L50" s="3"/>
      <c r="M50" s="3"/>
      <c r="N50" s="63" cm="1">
        <f t="array" ref="N50">IF($G50&gt;=N$7,TREND(O$6:O$7,N$6:N$7,$G50),IF($G50&gt;=N$8,TREND(O$7:O$8,N$7:N$8,$G50),IF($G50&gt;=N$9,TREND(O$8:O$9,N$8:N$9,$G50),IF($G50&gt;=N$10,TREND(O$9:O$10,N$9:N$10,$G50),IF($G50&gt;=N$11,TREND(O$10:O$11,N$10:N$11,$G50),0)))))</f>
        <v>0.36416666666666669</v>
      </c>
      <c r="O50" s="3"/>
      <c r="P50" s="3"/>
      <c r="Q50" s="3"/>
      <c r="R50" s="3"/>
      <c r="S50" s="63" cm="1">
        <f t="array" ref="S50">IF($G50&gt;=S$7,TREND(T$6:T$7,S$6:S$7,$G50),IF($G50&gt;=S$8,TREND(T$7:T$8,S$7:S$8,$G50),IF($G50&gt;=S$9,TREND(T$8:T$9,S$8:S$9,$G50),IF($G50&gt;=S$10,TREND(T$9:T$10,S$9:S$10,$G50),IF($G50&gt;=S$11,TREND(T$10:T$11,S$10:S$11,$G50),0)))))</f>
        <v>0.49499999999999994</v>
      </c>
      <c r="T50" s="3"/>
      <c r="U50" s="3"/>
      <c r="V50" s="3"/>
      <c r="W50" s="3"/>
      <c r="X50" s="63" cm="1">
        <f t="array" ref="X50">IF($G50&gt;=X$7,TREND(Y$6:Y$7,X$6:X$7,$G50),IF($G50&gt;=X$8,TREND(Y$7:Y$8,X$7:X$8,$G50),IF($G50&gt;=X$9,TREND(Y$8:Y$9,X$8:X$9,$G50),IF($G50&gt;=X$10,TREND(Y$9:Y$10,X$9:X$10,$G50),IF($G50&gt;=X$11,TREND(Y$10:Y$11,X$10:X$11,$G50),0)))))</f>
        <v>0</v>
      </c>
      <c r="Y50" s="3"/>
      <c r="Z50" s="3"/>
      <c r="AA50" s="3"/>
      <c r="AB50" s="3"/>
    </row>
    <row r="51" spans="1:28" ht="12.75" customHeight="1" x14ac:dyDescent="0.35">
      <c r="A51" s="63">
        <f t="shared" si="0"/>
        <v>0.47051751287933663</v>
      </c>
      <c r="D51" s="159"/>
      <c r="F51" s="21"/>
      <c r="G51" s="63">
        <v>0.19</v>
      </c>
      <c r="H51" s="3"/>
      <c r="I51" s="63" cm="1">
        <f t="array" ref="I51">IF($G51&gt;=I$7,TREND(J$6:J$7,I$6:I$7,$G51),IF($G51&gt;=I$8,TREND(J$7:J$8,I$7:I$8,$G51),IF($G51&gt;=I$9,TREND(J$8:J$9,I$8:I$9,$G51),IF($G51&gt;=I$10,TREND(J$9:J$10,I$9:I$10,$G51),IF($G51&gt;=I$11,TREND(J$10:J$11,I$10:I$11,$G51),0)))))</f>
        <v>0.37333333333333341</v>
      </c>
      <c r="J51" s="3"/>
      <c r="K51" s="3"/>
      <c r="L51" s="3"/>
      <c r="M51" s="3"/>
      <c r="N51" s="63" cm="1">
        <f t="array" ref="N51">IF($G51&gt;=N$7,TREND(O$6:O$7,N$6:N$7,$G51),IF($G51&gt;=N$8,TREND(O$7:O$8,N$7:N$8,$G51),IF($G51&gt;=N$9,TREND(O$8:O$9,N$8:N$9,$G51),IF($G51&gt;=N$10,TREND(O$9:O$10,N$9:N$10,$G51),IF($G51&gt;=N$11,TREND(O$10:O$11,N$10:N$11,$G51),0)))))</f>
        <v>0.37333333333333341</v>
      </c>
      <c r="O51" s="3"/>
      <c r="P51" s="3"/>
      <c r="Q51" s="3"/>
      <c r="R51" s="3"/>
      <c r="S51" s="63" cm="1">
        <f t="array" ref="S51">IF($G51&gt;=S$7,TREND(T$6:T$7,S$6:S$7,$G51),IF($G51&gt;=S$8,TREND(T$7:T$8,S$7:S$8,$G51),IF($G51&gt;=S$9,TREND(T$8:T$9,S$8:S$9,$G51),IF($G51&gt;=S$10,TREND(T$9:T$10,S$9:S$10,$G51),IF($G51&gt;=S$11,TREND(T$10:T$11,S$10:S$11,$G51),0)))))</f>
        <v>0.49749999999999994</v>
      </c>
      <c r="T51" s="3"/>
      <c r="U51" s="3"/>
      <c r="V51" s="3"/>
      <c r="W51" s="3"/>
      <c r="X51" s="63" cm="1">
        <f t="array" ref="X51">IF($G51&gt;=X$7,TREND(Y$6:Y$7,X$6:X$7,$G51),IF($G51&gt;=X$8,TREND(Y$7:Y$8,X$7:X$8,$G51),IF($G51&gt;=X$9,TREND(Y$8:Y$9,X$8:X$9,$G51),IF($G51&gt;=X$10,TREND(Y$9:Y$10,X$9:X$10,$G51),IF($G51&gt;=X$11,TREND(Y$10:Y$11,X$10:X$11,$G51),0)))))</f>
        <v>0</v>
      </c>
      <c r="Y51" s="3"/>
      <c r="Z51" s="3"/>
      <c r="AA51" s="3"/>
      <c r="AB51" s="3"/>
    </row>
    <row r="52" spans="1:28" x14ac:dyDescent="0.35">
      <c r="A52" s="63">
        <f t="shared" si="0"/>
        <v>0.47446623702004354</v>
      </c>
      <c r="D52" s="159"/>
      <c r="F52" s="21"/>
      <c r="G52" s="63">
        <v>0.2</v>
      </c>
      <c r="H52" s="3"/>
      <c r="I52" s="63" cm="1">
        <f t="array" ref="I52">IF($G52&gt;=I$7,TREND(J$6:J$7,I$6:I$7,$G52),IF($G52&gt;=I$8,TREND(J$7:J$8,I$7:I$8,$G52),IF($G52&gt;=I$9,TREND(J$8:J$9,I$8:I$9,$G52),IF($G52&gt;=I$10,TREND(J$9:J$10,I$9:I$10,$G52),IF($G52&gt;=I$11,TREND(J$10:J$11,I$10:I$11,$G52),0)))))</f>
        <v>0.38250000000000006</v>
      </c>
      <c r="J52" s="3"/>
      <c r="K52" s="3"/>
      <c r="L52" s="3"/>
      <c r="M52" s="3"/>
      <c r="N52" s="63" cm="1">
        <f t="array" ref="N52">IF($G52&gt;=N$7,TREND(O$6:O$7,N$6:N$7,$G52),IF($G52&gt;=N$8,TREND(O$7:O$8,N$7:N$8,$G52),IF($G52&gt;=N$9,TREND(O$8:O$9,N$8:N$9,$G52),IF($G52&gt;=N$10,TREND(O$9:O$10,N$9:N$10,$G52),IF($G52&gt;=N$11,TREND(O$10:O$11,N$10:N$11,$G52),0)))))</f>
        <v>0.38250000000000006</v>
      </c>
      <c r="O52" s="3"/>
      <c r="P52" s="3"/>
      <c r="Q52" s="3"/>
      <c r="R52" s="3"/>
      <c r="S52" s="63" cm="1">
        <f t="array" ref="S52">IF($G52&gt;=S$7,TREND(T$6:T$7,S$6:S$7,$G52),IF($G52&gt;=S$8,TREND(T$7:T$8,S$7:S$8,$G52),IF($G52&gt;=S$9,TREND(T$8:T$9,S$8:S$9,$G52),IF($G52&gt;=S$10,TREND(T$9:T$10,S$9:S$10,$G52),IF($G52&gt;=S$11,TREND(T$10:T$11,S$10:S$11,$G52),0)))))</f>
        <v>0.50000000000000011</v>
      </c>
      <c r="T52" s="3"/>
      <c r="U52" s="3"/>
      <c r="V52" s="3"/>
      <c r="W52" s="3"/>
      <c r="X52" s="63" cm="1">
        <f t="array" ref="X52">IF($G52&gt;=X$7,TREND(Y$6:Y$7,X$6:X$7,$G52),IF($G52&gt;=X$8,TREND(Y$7:Y$8,X$7:X$8,$G52),IF($G52&gt;=X$9,TREND(Y$8:Y$9,X$8:X$9,$G52),IF($G52&gt;=X$10,TREND(Y$9:Y$10,X$9:X$10,$G52),IF($G52&gt;=X$11,TREND(Y$10:Y$11,X$10:X$11,$G52),0)))))</f>
        <v>0</v>
      </c>
      <c r="Y52" s="3"/>
      <c r="Z52" s="3"/>
      <c r="AA52" s="3"/>
      <c r="AB52" s="3"/>
    </row>
    <row r="53" spans="1:28" x14ac:dyDescent="0.35">
      <c r="A53" s="63">
        <f t="shared" si="0"/>
        <v>0.48624187494969018</v>
      </c>
      <c r="D53" s="159"/>
      <c r="F53" s="21"/>
      <c r="G53" s="63">
        <v>0.21</v>
      </c>
      <c r="H53" s="3"/>
      <c r="I53" s="63" cm="1">
        <f t="array" ref="I53">IF($G53&gt;=I$7,TREND(J$6:J$7,I$6:I$7,$G53),IF($G53&gt;=I$8,TREND(J$7:J$8,I$7:I$8,$G53),IF($G53&gt;=I$9,TREND(J$8:J$9,I$8:I$9,$G53),IF($G53&gt;=I$10,TREND(J$9:J$10,I$9:I$10,$G53),IF($G53&gt;=I$11,TREND(J$10:J$11,I$10:I$11,$G53),0)))))</f>
        <v>0.39166666666666672</v>
      </c>
      <c r="J53" s="3"/>
      <c r="K53" s="3"/>
      <c r="L53" s="3"/>
      <c r="M53" s="27"/>
      <c r="N53" s="63" cm="1">
        <f t="array" ref="N53">IF($G53&gt;=N$7,TREND(O$6:O$7,N$6:N$7,$G53),IF($G53&gt;=N$8,TREND(O$7:O$8,N$7:N$8,$G53),IF($G53&gt;=N$9,TREND(O$8:O$9,N$8:N$9,$G53),IF($G53&gt;=N$10,TREND(O$9:O$10,N$9:N$10,$G53),IF($G53&gt;=N$11,TREND(O$10:O$11,N$10:N$11,$G53),0)))))</f>
        <v>0.39166666666666672</v>
      </c>
      <c r="O53" s="3"/>
      <c r="P53" s="3"/>
      <c r="Q53" s="3"/>
      <c r="R53" s="3"/>
      <c r="S53" s="63" cm="1">
        <f t="array" ref="S53">IF($G53&gt;=S$7,TREND(T$6:T$7,S$6:S$7,$G53),IF($G53&gt;=S$8,TREND(T$7:T$8,S$7:S$8,$G53),IF($G53&gt;=S$9,TREND(T$8:T$9,S$8:S$9,$G53),IF($G53&gt;=S$10,TREND(T$9:T$10,S$9:S$10,$G53),IF($G53&gt;=S$11,TREND(T$10:T$11,S$10:S$11,$G53),0)))))</f>
        <v>0.51250000000000007</v>
      </c>
      <c r="T53" s="3"/>
      <c r="U53" s="3"/>
      <c r="V53" s="3"/>
      <c r="W53" s="3"/>
      <c r="X53" s="63" cm="1">
        <f t="array" ref="X53">IF($G53&gt;=X$7,TREND(Y$6:Y$7,X$6:X$7,$G53),IF($G53&gt;=X$8,TREND(Y$7:Y$8,X$7:X$8,$G53),IF($G53&gt;=X$9,TREND(Y$8:Y$9,X$8:X$9,$G53),IF($G53&gt;=X$10,TREND(Y$9:Y$10,X$9:X$10,$G53),IF($G53&gt;=X$11,TREND(Y$10:Y$11,X$10:X$11,$G53),0)))))</f>
        <v>0</v>
      </c>
      <c r="Y53" s="3"/>
      <c r="Z53" s="3"/>
      <c r="AA53" s="3"/>
      <c r="AB53" s="3"/>
    </row>
    <row r="54" spans="1:28" x14ac:dyDescent="0.35">
      <c r="A54" s="63">
        <f t="shared" si="0"/>
        <v>0.49801751287933688</v>
      </c>
      <c r="D54" s="159"/>
      <c r="F54" s="21"/>
      <c r="G54" s="63">
        <v>0.22</v>
      </c>
      <c r="H54" s="3"/>
      <c r="I54" s="63" cm="1">
        <f t="array" ref="I54">IF($G54&gt;=I$7,TREND(J$6:J$7,I$6:I$7,$G54),IF($G54&gt;=I$8,TREND(J$7:J$8,I$7:I$8,$G54),IF($G54&gt;=I$9,TREND(J$8:J$9,I$8:I$9,$G54),IF($G54&gt;=I$10,TREND(J$9:J$10,I$9:I$10,$G54),IF($G54&gt;=I$11,TREND(J$10:J$11,I$10:I$11,$G54),0)))))</f>
        <v>0.40083333333333337</v>
      </c>
      <c r="J54" s="3"/>
      <c r="K54" s="3"/>
      <c r="L54" s="3"/>
      <c r="M54" s="3"/>
      <c r="N54" s="63" cm="1">
        <f t="array" ref="N54">IF($G54&gt;=N$7,TREND(O$6:O$7,N$6:N$7,$G54),IF($G54&gt;=N$8,TREND(O$7:O$8,N$7:N$8,$G54),IF($G54&gt;=N$9,TREND(O$8:O$9,N$8:N$9,$G54),IF($G54&gt;=N$10,TREND(O$9:O$10,N$9:N$10,$G54),IF($G54&gt;=N$11,TREND(O$10:O$11,N$10:N$11,$G54),0)))))</f>
        <v>0.40083333333333337</v>
      </c>
      <c r="O54" s="3"/>
      <c r="P54" s="3"/>
      <c r="Q54" s="3"/>
      <c r="R54" s="3"/>
      <c r="S54" s="63" cm="1">
        <f t="array" ref="S54">IF($G54&gt;=S$7,TREND(T$6:T$7,S$6:S$7,$G54),IF($G54&gt;=S$8,TREND(T$7:T$8,S$7:S$8,$G54),IF($G54&gt;=S$9,TREND(T$8:T$9,S$8:S$9,$G54),IF($G54&gt;=S$10,TREND(T$9:T$10,S$9:S$10,$G54),IF($G54&gt;=S$11,TREND(T$10:T$11,S$10:S$11,$G54),0)))))</f>
        <v>0.52500000000000013</v>
      </c>
      <c r="T54" s="3"/>
      <c r="U54" s="3"/>
      <c r="V54" s="3"/>
      <c r="W54" s="3"/>
      <c r="X54" s="63" cm="1">
        <f t="array" ref="X54">IF($G54&gt;=X$7,TREND(Y$6:Y$7,X$6:X$7,$G54),IF($G54&gt;=X$8,TREND(Y$7:Y$8,X$7:X$8,$G54),IF($G54&gt;=X$9,TREND(Y$8:Y$9,X$8:X$9,$G54),IF($G54&gt;=X$10,TREND(Y$9:Y$10,X$9:X$10,$G54),IF($G54&gt;=X$11,TREND(Y$10:Y$11,X$10:X$11,$G54),0)))))</f>
        <v>0</v>
      </c>
      <c r="Y54" s="3"/>
      <c r="Z54" s="3"/>
      <c r="AA54" s="3"/>
      <c r="AB54" s="3"/>
    </row>
    <row r="55" spans="1:28" x14ac:dyDescent="0.35">
      <c r="A55" s="63">
        <f t="shared" si="0"/>
        <v>0.50979315080898335</v>
      </c>
      <c r="D55" s="159"/>
      <c r="F55" s="21"/>
      <c r="G55" s="63">
        <v>0.23</v>
      </c>
      <c r="H55" s="22"/>
      <c r="I55" s="63" cm="1">
        <f t="array" ref="I55">IF($G55&gt;=I$7,TREND(J$6:J$7,I$6:I$7,$G55),IF($G55&gt;=I$8,TREND(J$7:J$8,I$7:I$8,$G55),IF($G55&gt;=I$9,TREND(J$8:J$9,I$8:I$9,$G55),IF($G55&gt;=I$10,TREND(J$9:J$10,I$9:I$10,$G55),IF($G55&gt;=I$11,TREND(J$10:J$11,I$10:I$11,$G55),0)))))</f>
        <v>0.41000000000000003</v>
      </c>
      <c r="J55" s="3"/>
      <c r="K55" s="3"/>
      <c r="L55" s="28"/>
      <c r="M55" s="28"/>
      <c r="N55" s="63" cm="1">
        <f t="array" ref="N55">IF($G55&gt;=N$7,TREND(O$6:O$7,N$6:N$7,$G55),IF($G55&gt;=N$8,TREND(O$7:O$8,N$7:N$8,$G55),IF($G55&gt;=N$9,TREND(O$8:O$9,N$8:N$9,$G55),IF($G55&gt;=N$10,TREND(O$9:O$10,N$9:N$10,$G55),IF($G55&gt;=N$11,TREND(O$10:O$11,N$10:N$11,$G55),0)))))</f>
        <v>0.41000000000000003</v>
      </c>
      <c r="O55" s="3"/>
      <c r="P55" s="3"/>
      <c r="Q55" s="3"/>
      <c r="R55" s="3"/>
      <c r="S55" s="63" cm="1">
        <f t="array" ref="S55">IF($G55&gt;=S$7,TREND(T$6:T$7,S$6:S$7,$G55),IF($G55&gt;=S$8,TREND(T$7:T$8,S$7:S$8,$G55),IF($G55&gt;=S$9,TREND(T$8:T$9,S$8:S$9,$G55),IF($G55&gt;=S$10,TREND(T$9:T$10,S$9:S$10,$G55),IF($G55&gt;=S$11,TREND(T$10:T$11,S$10:S$11,$G55),0)))))</f>
        <v>0.53750000000000009</v>
      </c>
      <c r="T55" s="3"/>
      <c r="U55" s="3"/>
      <c r="V55" s="3"/>
      <c r="W55" s="3"/>
      <c r="X55" s="63" cm="1">
        <f t="array" ref="X55">IF($G55&gt;=X$7,TREND(Y$6:Y$7,X$6:X$7,$G55),IF($G55&gt;=X$8,TREND(Y$7:Y$8,X$7:X$8,$G55),IF($G55&gt;=X$9,TREND(Y$8:Y$9,X$8:X$9,$G55),IF($G55&gt;=X$10,TREND(Y$9:Y$10,X$9:X$10,$G55),IF($G55&gt;=X$11,TREND(Y$10:Y$11,X$10:X$11,$G55),0)))))</f>
        <v>0</v>
      </c>
      <c r="Y55" s="3"/>
      <c r="Z55" s="3"/>
      <c r="AA55" s="3"/>
      <c r="AB55" s="3"/>
    </row>
    <row r="56" spans="1:28" x14ac:dyDescent="0.35">
      <c r="A56" s="63">
        <f t="shared" si="0"/>
        <v>0.52156878873863</v>
      </c>
      <c r="D56" s="159"/>
      <c r="F56" s="21"/>
      <c r="G56" s="63">
        <v>0.24</v>
      </c>
      <c r="H56" s="22"/>
      <c r="I56" s="63" cm="1">
        <f t="array" ref="I56">IF($G56&gt;=I$7,TREND(J$6:J$7,I$6:I$7,$G56),IF($G56&gt;=I$8,TREND(J$7:J$8,I$7:I$8,$G56),IF($G56&gt;=I$9,TREND(J$8:J$9,I$8:I$9,$G56),IF($G56&gt;=I$10,TREND(J$9:J$10,I$9:I$10,$G56),IF($G56&gt;=I$11,TREND(J$10:J$11,I$10:I$11,$G56),0)))))</f>
        <v>0.41916666666666669</v>
      </c>
      <c r="J56" s="3"/>
      <c r="K56" s="3"/>
      <c r="L56" s="28"/>
      <c r="M56" s="28"/>
      <c r="N56" s="63" cm="1">
        <f t="array" ref="N56">IF($G56&gt;=N$7,TREND(O$6:O$7,N$6:N$7,$G56),IF($G56&gt;=N$8,TREND(O$7:O$8,N$7:N$8,$G56),IF($G56&gt;=N$9,TREND(O$8:O$9,N$8:N$9,$G56),IF($G56&gt;=N$10,TREND(O$9:O$10,N$9:N$10,$G56),IF($G56&gt;=N$11,TREND(O$10:O$11,N$10:N$11,$G56),0)))))</f>
        <v>0.41916666666666669</v>
      </c>
      <c r="O56" s="3"/>
      <c r="P56" s="3"/>
      <c r="Q56" s="3"/>
      <c r="R56" s="3"/>
      <c r="S56" s="63" cm="1">
        <f t="array" ref="S56">IF($G56&gt;=S$7,TREND(T$6:T$7,S$6:S$7,$G56),IF($G56&gt;=S$8,TREND(T$7:T$8,S$7:S$8,$G56),IF($G56&gt;=S$9,TREND(T$8:T$9,S$8:S$9,$G56),IF($G56&gt;=S$10,TREND(T$9:T$10,S$9:S$10,$G56),IF($G56&gt;=S$11,TREND(T$10:T$11,S$10:S$11,$G56),0)))))</f>
        <v>0.55000000000000004</v>
      </c>
      <c r="T56" s="3"/>
      <c r="U56" s="3"/>
      <c r="V56" s="3"/>
      <c r="W56" s="3"/>
      <c r="X56" s="63" cm="1">
        <f t="array" ref="X56">IF($G56&gt;=X$7,TREND(Y$6:Y$7,X$6:X$7,$G56),IF($G56&gt;=X$8,TREND(Y$7:Y$8,X$7:X$8,$G56),IF($G56&gt;=X$9,TREND(Y$8:Y$9,X$8:X$9,$G56),IF($G56&gt;=X$10,TREND(Y$9:Y$10,X$9:X$10,$G56),IF($G56&gt;=X$11,TREND(Y$10:Y$11,X$10:X$11,$G56),0)))))</f>
        <v>0</v>
      </c>
      <c r="Y56" s="3"/>
      <c r="Z56" s="3"/>
      <c r="AA56" s="3"/>
      <c r="AB56" s="3"/>
    </row>
    <row r="57" spans="1:28" x14ac:dyDescent="0.35">
      <c r="A57" s="63">
        <f t="shared" si="0"/>
        <v>0.53334442666827653</v>
      </c>
      <c r="D57" s="159"/>
      <c r="F57" s="21"/>
      <c r="G57" s="63">
        <v>0.25</v>
      </c>
      <c r="H57" s="22"/>
      <c r="I57" s="63" cm="1">
        <f t="array" ref="I57">IF($G57&gt;=I$7,TREND(J$6:J$7,I$6:I$7,$G57),IF($G57&gt;=I$8,TREND(J$7:J$8,I$7:I$8,$G57),IF($G57&gt;=I$9,TREND(J$8:J$9,I$8:I$9,$G57),IF($G57&gt;=I$10,TREND(J$9:J$10,I$9:I$10,$G57),IF($G57&gt;=I$11,TREND(J$10:J$11,I$10:I$11,$G57),0)))))</f>
        <v>0.42833333333333334</v>
      </c>
      <c r="J57" s="3"/>
      <c r="K57" s="3"/>
      <c r="L57" s="28"/>
      <c r="M57" s="28"/>
      <c r="N57" s="63" cm="1">
        <f t="array" ref="N57">IF($G57&gt;=N$7,TREND(O$6:O$7,N$6:N$7,$G57),IF($G57&gt;=N$8,TREND(O$7:O$8,N$7:N$8,$G57),IF($G57&gt;=N$9,TREND(O$8:O$9,N$8:N$9,$G57),IF($G57&gt;=N$10,TREND(O$9:O$10,N$9:N$10,$G57),IF($G57&gt;=N$11,TREND(O$10:O$11,N$10:N$11,$G57),0)))))</f>
        <v>0.42833333333333334</v>
      </c>
      <c r="O57" s="3"/>
      <c r="P57" s="3"/>
      <c r="Q57" s="3"/>
      <c r="R57" s="3"/>
      <c r="S57" s="63" cm="1">
        <f t="array" ref="S57">IF($G57&gt;=S$7,TREND(T$6:T$7,S$6:S$7,$G57),IF($G57&gt;=S$8,TREND(T$7:T$8,S$7:S$8,$G57),IF($G57&gt;=S$9,TREND(T$8:T$9,S$8:S$9,$G57),IF($G57&gt;=S$10,TREND(T$9:T$10,S$9:S$10,$G57),IF($G57&gt;=S$11,TREND(T$10:T$11,S$10:S$11,$G57),0)))))</f>
        <v>0.5625</v>
      </c>
      <c r="T57" s="3"/>
      <c r="U57" s="3"/>
      <c r="V57" s="3"/>
      <c r="W57" s="3"/>
      <c r="X57" s="63" cm="1">
        <f t="array" ref="X57">IF($G57&gt;=X$7,TREND(Y$6:Y$7,X$6:X$7,$G57),IF($G57&gt;=X$8,TREND(Y$7:Y$8,X$7:X$8,$G57),IF($G57&gt;=X$9,TREND(Y$8:Y$9,X$8:X$9,$G57),IF($G57&gt;=X$10,TREND(Y$9:Y$10,X$9:X$10,$G57),IF($G57&gt;=X$11,TREND(Y$10:Y$11,X$10:X$11,$G57),0)))))</f>
        <v>0</v>
      </c>
      <c r="Y57" s="3"/>
      <c r="Z57" s="3"/>
      <c r="AA57" s="3"/>
      <c r="AB57" s="3"/>
    </row>
    <row r="58" spans="1:28" s="4" customFormat="1" x14ac:dyDescent="0.25">
      <c r="A58" s="63">
        <f t="shared" si="0"/>
        <v>0.54512006459792328</v>
      </c>
      <c r="B58" s="1"/>
      <c r="C58" s="1"/>
      <c r="D58" s="159"/>
      <c r="E58" s="1"/>
      <c r="F58" s="21"/>
      <c r="G58" s="63">
        <v>0.26</v>
      </c>
      <c r="H58" s="22"/>
      <c r="I58" s="63" cm="1">
        <f t="array" ref="I58">IF($G58&gt;=I$7,TREND(J$6:J$7,I$6:I$7,$G58),IF($G58&gt;=I$8,TREND(J$7:J$8,I$7:I$8,$G58),IF($G58&gt;=I$9,TREND(J$8:J$9,I$8:I$9,$G58),IF($G58&gt;=I$10,TREND(J$9:J$10,I$9:I$10,$G58),IF($G58&gt;=I$11,TREND(J$10:J$11,I$10:I$11,$G58),0)))))</f>
        <v>0.43750000000000006</v>
      </c>
      <c r="J58" s="3"/>
      <c r="K58" s="3"/>
      <c r="L58" s="28"/>
      <c r="M58" s="28"/>
      <c r="N58" s="63" cm="1">
        <f t="array" ref="N58">IF($G58&gt;=N$7,TREND(O$6:O$7,N$6:N$7,$G58),IF($G58&gt;=N$8,TREND(O$7:O$8,N$7:N$8,$G58),IF($G58&gt;=N$9,TREND(O$8:O$9,N$8:N$9,$G58),IF($G58&gt;=N$10,TREND(O$9:O$10,N$9:N$10,$G58),IF($G58&gt;=N$11,TREND(O$10:O$11,N$10:N$11,$G58),0)))))</f>
        <v>0.43750000000000006</v>
      </c>
      <c r="O58" s="3"/>
      <c r="P58" s="3"/>
      <c r="Q58" s="3"/>
      <c r="R58" s="3"/>
      <c r="S58" s="63" cm="1">
        <f t="array" ref="S58">IF($G58&gt;=S$7,TREND(T$6:T$7,S$6:S$7,$G58),IF($G58&gt;=S$8,TREND(T$7:T$8,S$7:S$8,$G58),IF($G58&gt;=S$9,TREND(T$8:T$9,S$8:S$9,$G58),IF($G58&gt;=S$10,TREND(T$9:T$10,S$9:S$10,$G58),IF($G58&gt;=S$11,TREND(T$10:T$11,S$10:S$11,$G58),0)))))</f>
        <v>0.57500000000000007</v>
      </c>
      <c r="T58" s="3"/>
      <c r="U58" s="3"/>
      <c r="V58" s="3"/>
      <c r="W58" s="3"/>
      <c r="X58" s="63" cm="1">
        <f t="array" ref="X58">IF($G58&gt;=X$7,TREND(Y$6:Y$7,X$6:X$7,$G58),IF($G58&gt;=X$8,TREND(Y$7:Y$8,X$7:X$8,$G58),IF($G58&gt;=X$9,TREND(Y$8:Y$9,X$8:X$9,$G58),IF($G58&gt;=X$10,TREND(Y$9:Y$10,X$9:X$10,$G58),IF($G58&gt;=X$11,TREND(Y$10:Y$11,X$10:X$11,$G58),0)))))</f>
        <v>0</v>
      </c>
      <c r="Y58" s="3"/>
      <c r="Z58" s="3"/>
      <c r="AA58" s="3"/>
      <c r="AB58" s="3"/>
    </row>
    <row r="59" spans="1:28" x14ac:dyDescent="0.35">
      <c r="A59" s="63">
        <f t="shared" si="0"/>
        <v>0.55689570252756992</v>
      </c>
      <c r="D59" s="159"/>
      <c r="F59" s="21"/>
      <c r="G59" s="63">
        <v>0.27</v>
      </c>
      <c r="H59" s="22"/>
      <c r="I59" s="63" cm="1">
        <f t="array" ref="I59">IF($G59&gt;=I$7,TREND(J$6:J$7,I$6:I$7,$G59),IF($G59&gt;=I$8,TREND(J$7:J$8,I$7:I$8,$G59),IF($G59&gt;=I$9,TREND(J$8:J$9,I$8:I$9,$G59),IF($G59&gt;=I$10,TREND(J$9:J$10,I$9:I$10,$G59),IF($G59&gt;=I$11,TREND(J$10:J$11,I$10:I$11,$G59),0)))))</f>
        <v>0.44666666666666671</v>
      </c>
      <c r="J59" s="3"/>
      <c r="K59" s="3"/>
      <c r="L59" s="28"/>
      <c r="M59" s="28"/>
      <c r="N59" s="63" cm="1">
        <f t="array" ref="N59">IF($G59&gt;=N$7,TREND(O$6:O$7,N$6:N$7,$G59),IF($G59&gt;=N$8,TREND(O$7:O$8,N$7:N$8,$G59),IF($G59&gt;=N$9,TREND(O$8:O$9,N$8:N$9,$G59),IF($G59&gt;=N$10,TREND(O$9:O$10,N$9:N$10,$G59),IF($G59&gt;=N$11,TREND(O$10:O$11,N$10:N$11,$G59),0)))))</f>
        <v>0.44666666666666671</v>
      </c>
      <c r="O59" s="3"/>
      <c r="P59" s="3"/>
      <c r="Q59" s="3"/>
      <c r="R59" s="3"/>
      <c r="S59" s="63" cm="1">
        <f t="array" ref="S59">IF($G59&gt;=S$7,TREND(T$6:T$7,S$6:S$7,$G59),IF($G59&gt;=S$8,TREND(T$7:T$8,S$7:S$8,$G59),IF($G59&gt;=S$9,TREND(T$8:T$9,S$8:S$9,$G59),IF($G59&gt;=S$10,TREND(T$9:T$10,S$9:S$10,$G59),IF($G59&gt;=S$11,TREND(T$10:T$11,S$10:S$11,$G59),0)))))</f>
        <v>0.58750000000000013</v>
      </c>
      <c r="T59" s="3"/>
      <c r="U59" s="3"/>
      <c r="V59" s="3"/>
      <c r="W59" s="3"/>
      <c r="X59" s="63" cm="1">
        <f t="array" ref="X59">IF($G59&gt;=X$7,TREND(Y$6:Y$7,X$6:X$7,$G59),IF($G59&gt;=X$8,TREND(Y$7:Y$8,X$7:X$8,$G59),IF($G59&gt;=X$9,TREND(Y$8:Y$9,X$8:X$9,$G59),IF($G59&gt;=X$10,TREND(Y$9:Y$10,X$9:X$10,$G59),IF($G59&gt;=X$11,TREND(Y$10:Y$11,X$10:X$11,$G59),0)))))</f>
        <v>0</v>
      </c>
      <c r="Y59" s="3"/>
      <c r="Z59" s="3"/>
      <c r="AA59" s="3"/>
      <c r="AB59" s="3"/>
    </row>
    <row r="60" spans="1:28" x14ac:dyDescent="0.35">
      <c r="A60" s="63">
        <f t="shared" si="0"/>
        <v>0.56867134045721657</v>
      </c>
      <c r="D60" s="159"/>
      <c r="F60" s="21"/>
      <c r="G60" s="63">
        <v>0.28000000000000003</v>
      </c>
      <c r="H60" s="22"/>
      <c r="I60" s="63" cm="1">
        <f t="array" ref="I60">IF($G60&gt;=I$7,TREND(J$6:J$7,I$6:I$7,$G60),IF($G60&gt;=I$8,TREND(J$7:J$8,I$7:I$8,$G60),IF($G60&gt;=I$9,TREND(J$8:J$9,I$8:I$9,$G60),IF($G60&gt;=I$10,TREND(J$9:J$10,I$9:I$10,$G60),IF($G60&gt;=I$11,TREND(J$10:J$11,I$10:I$11,$G60),0)))))</f>
        <v>0.45583333333333337</v>
      </c>
      <c r="J60" s="3"/>
      <c r="K60" s="3"/>
      <c r="L60" s="28"/>
      <c r="M60" s="28"/>
      <c r="N60" s="63" cm="1">
        <f t="array" ref="N60">IF($G60&gt;=N$7,TREND(O$6:O$7,N$6:N$7,$G60),IF($G60&gt;=N$8,TREND(O$7:O$8,N$7:N$8,$G60),IF($G60&gt;=N$9,TREND(O$8:O$9,N$8:N$9,$G60),IF($G60&gt;=N$10,TREND(O$9:O$10,N$9:N$10,$G60),IF($G60&gt;=N$11,TREND(O$10:O$11,N$10:N$11,$G60),0)))))</f>
        <v>0.45583333333333337</v>
      </c>
      <c r="O60" s="3"/>
      <c r="P60" s="3"/>
      <c r="Q60" s="3"/>
      <c r="R60" s="3"/>
      <c r="S60" s="63" cm="1">
        <f t="array" ref="S60">IF($G60&gt;=S$7,TREND(T$6:T$7,S$6:S$7,$G60),IF($G60&gt;=S$8,TREND(T$7:T$8,S$7:S$8,$G60),IF($G60&gt;=S$9,TREND(T$8:T$9,S$8:S$9,$G60),IF($G60&gt;=S$10,TREND(T$9:T$10,S$9:S$10,$G60),IF($G60&gt;=S$11,TREND(T$10:T$11,S$10:S$11,$G60),0)))))</f>
        <v>0.60000000000000009</v>
      </c>
      <c r="T60" s="3"/>
      <c r="U60" s="3"/>
      <c r="V60" s="3"/>
      <c r="W60" s="3"/>
      <c r="X60" s="63" cm="1">
        <f t="array" ref="X60">IF($G60&gt;=X$7,TREND(Y$6:Y$7,X$6:X$7,$G60),IF($G60&gt;=X$8,TREND(Y$7:Y$8,X$7:X$8,$G60),IF($G60&gt;=X$9,TREND(Y$8:Y$9,X$8:X$9,$G60),IF($G60&gt;=X$10,TREND(Y$9:Y$10,X$9:X$10,$G60),IF($G60&gt;=X$11,TREND(Y$10:Y$11,X$10:X$11,$G60),0)))))</f>
        <v>0</v>
      </c>
      <c r="Y60" s="3"/>
      <c r="Z60" s="3"/>
      <c r="AA60" s="3"/>
      <c r="AB60" s="3"/>
    </row>
    <row r="61" spans="1:28" x14ac:dyDescent="0.35">
      <c r="A61" s="63">
        <f t="shared" si="0"/>
        <v>0.5804469783868631</v>
      </c>
      <c r="D61" s="159"/>
      <c r="F61" s="21"/>
      <c r="G61" s="63">
        <v>0.28999999999999998</v>
      </c>
      <c r="H61" s="22"/>
      <c r="I61" s="63" cm="1">
        <f t="array" ref="I61">IF($G61&gt;=I$7,TREND(J$6:J$7,I$6:I$7,$G61),IF($G61&gt;=I$8,TREND(J$7:J$8,I$7:I$8,$G61),IF($G61&gt;=I$9,TREND(J$8:J$9,I$8:I$9,$G61),IF($G61&gt;=I$10,TREND(J$9:J$10,I$9:I$10,$G61),IF($G61&gt;=I$11,TREND(J$10:J$11,I$10:I$11,$G61),0)))))</f>
        <v>0.46500000000000002</v>
      </c>
      <c r="J61" s="3"/>
      <c r="K61" s="3"/>
      <c r="L61" s="23"/>
      <c r="M61" s="23"/>
      <c r="N61" s="63" cm="1">
        <f t="array" ref="N61">IF($G61&gt;=N$7,TREND(O$6:O$7,N$6:N$7,$G61),IF($G61&gt;=N$8,TREND(O$7:O$8,N$7:N$8,$G61),IF($G61&gt;=N$9,TREND(O$8:O$9,N$8:N$9,$G61),IF($G61&gt;=N$10,TREND(O$9:O$10,N$9:N$10,$G61),IF($G61&gt;=N$11,TREND(O$10:O$11,N$10:N$11,$G61),0)))))</f>
        <v>0.46500000000000002</v>
      </c>
      <c r="O61" s="3"/>
      <c r="P61" s="3"/>
      <c r="Q61" s="3"/>
      <c r="R61" s="3"/>
      <c r="S61" s="63" cm="1">
        <f t="array" ref="S61">IF($G61&gt;=S$7,TREND(T$6:T$7,S$6:S$7,$G61),IF($G61&gt;=S$8,TREND(T$7:T$8,S$7:S$8,$G61),IF($G61&gt;=S$9,TREND(T$8:T$9,S$8:S$9,$G61),IF($G61&gt;=S$10,TREND(T$9:T$10,S$9:S$10,$G61),IF($G61&gt;=S$11,TREND(T$10:T$11,S$10:S$11,$G61),0)))))</f>
        <v>0.61250000000000004</v>
      </c>
      <c r="T61" s="3"/>
      <c r="U61" s="3"/>
      <c r="V61" s="3"/>
      <c r="W61" s="3"/>
      <c r="X61" s="63" cm="1">
        <f t="array" ref="X61">IF($G61&gt;=X$7,TREND(Y$6:Y$7,X$6:X$7,$G61),IF($G61&gt;=X$8,TREND(Y$7:Y$8,X$7:X$8,$G61),IF($G61&gt;=X$9,TREND(Y$8:Y$9,X$8:X$9,$G61),IF($G61&gt;=X$10,TREND(Y$9:Y$10,X$9:X$10,$G61),IF($G61&gt;=X$11,TREND(Y$10:Y$11,X$10:X$11,$G61),0)))))</f>
        <v>0</v>
      </c>
      <c r="Y61" s="3"/>
      <c r="Z61" s="3"/>
      <c r="AA61" s="3"/>
      <c r="AB61" s="3"/>
    </row>
    <row r="62" spans="1:28" x14ac:dyDescent="0.35">
      <c r="A62" s="63">
        <f t="shared" si="0"/>
        <v>0.59222261631650974</v>
      </c>
      <c r="D62" s="159"/>
      <c r="F62" s="21"/>
      <c r="G62" s="63">
        <v>0.3</v>
      </c>
      <c r="H62" s="22"/>
      <c r="I62" s="63" cm="1">
        <f t="array" ref="I62">IF($G62&gt;=I$7,TREND(J$6:J$7,I$6:I$7,$G62),IF($G62&gt;=I$8,TREND(J$7:J$8,I$7:I$8,$G62),IF($G62&gt;=I$9,TREND(J$8:J$9,I$8:I$9,$G62),IF($G62&gt;=I$10,TREND(J$9:J$10,I$9:I$10,$G62),IF($G62&gt;=I$11,TREND(J$10:J$11,I$10:I$11,$G62),0)))))</f>
        <v>0.47416666666666668</v>
      </c>
      <c r="J62" s="3"/>
      <c r="K62" s="3"/>
      <c r="L62" s="23"/>
      <c r="M62" s="23"/>
      <c r="N62" s="63" cm="1">
        <f t="array" ref="N62">IF($G62&gt;=N$7,TREND(O$6:O$7,N$6:N$7,$G62),IF($G62&gt;=N$8,TREND(O$7:O$8,N$7:N$8,$G62),IF($G62&gt;=N$9,TREND(O$8:O$9,N$8:N$9,$G62),IF($G62&gt;=N$10,TREND(O$9:O$10,N$9:N$10,$G62),IF($G62&gt;=N$11,TREND(O$10:O$11,N$10:N$11,$G62),0)))))</f>
        <v>0.47416666666666668</v>
      </c>
      <c r="O62" s="3"/>
      <c r="P62" s="3"/>
      <c r="Q62" s="3"/>
      <c r="R62" s="3"/>
      <c r="S62" s="63" cm="1">
        <f t="array" ref="S62">IF($G62&gt;=S$7,TREND(T$6:T$7,S$6:S$7,$G62),IF($G62&gt;=S$8,TREND(T$7:T$8,S$7:S$8,$G62),IF($G62&gt;=S$9,TREND(T$8:T$9,S$8:S$9,$G62),IF($G62&gt;=S$10,TREND(T$9:T$10,S$9:S$10,$G62),IF($G62&gt;=S$11,TREND(T$10:T$11,S$10:S$11,$G62),0)))))</f>
        <v>0.625</v>
      </c>
      <c r="T62" s="3"/>
      <c r="U62" s="3"/>
      <c r="V62" s="3"/>
      <c r="W62" s="3"/>
      <c r="X62" s="63" cm="1">
        <f t="array" ref="X62">IF($G62&gt;=X$7,TREND(Y$6:Y$7,X$6:X$7,$G62),IF($G62&gt;=X$8,TREND(Y$7:Y$8,X$7:X$8,$G62),IF($G62&gt;=X$9,TREND(Y$8:Y$9,X$8:X$9,$G62),IF($G62&gt;=X$10,TREND(Y$9:Y$10,X$9:X$10,$G62),IF($G62&gt;=X$11,TREND(Y$10:Y$11,X$10:X$11,$G62),0)))))</f>
        <v>0</v>
      </c>
      <c r="Y62" s="3"/>
      <c r="Z62" s="3"/>
      <c r="AA62" s="3"/>
      <c r="AB62" s="3"/>
    </row>
    <row r="63" spans="1:28" x14ac:dyDescent="0.35">
      <c r="A63" s="63">
        <f t="shared" si="0"/>
        <v>0.60399825424615627</v>
      </c>
      <c r="D63" s="159"/>
      <c r="F63" s="21"/>
      <c r="G63" s="63">
        <v>0.31</v>
      </c>
      <c r="H63" s="22"/>
      <c r="I63" s="63" cm="1">
        <f t="array" ref="I63">IF($G63&gt;=I$7,TREND(J$6:J$7,I$6:I$7,$G63),IF($G63&gt;=I$8,TREND(J$7:J$8,I$7:I$8,$G63),IF($G63&gt;=I$9,TREND(J$8:J$9,I$8:I$9,$G63),IF($G63&gt;=I$10,TREND(J$9:J$10,I$9:I$10,$G63),IF($G63&gt;=I$11,TREND(J$10:J$11,I$10:I$11,$G63),0)))))</f>
        <v>0.48333333333333339</v>
      </c>
      <c r="J63" s="3"/>
      <c r="K63" s="3"/>
      <c r="L63" s="23"/>
      <c r="M63" s="23"/>
      <c r="N63" s="63" cm="1">
        <f t="array" ref="N63">IF($G63&gt;=N$7,TREND(O$6:O$7,N$6:N$7,$G63),IF($G63&gt;=N$8,TREND(O$7:O$8,N$7:N$8,$G63),IF($G63&gt;=N$9,TREND(O$8:O$9,N$8:N$9,$G63),IF($G63&gt;=N$10,TREND(O$9:O$10,N$9:N$10,$G63),IF($G63&gt;=N$11,TREND(O$10:O$11,N$10:N$11,$G63),0)))))</f>
        <v>0.48333333333333339</v>
      </c>
      <c r="O63" s="3"/>
      <c r="P63" s="3"/>
      <c r="Q63" s="3"/>
      <c r="R63" s="3"/>
      <c r="S63" s="63" cm="1">
        <f t="array" ref="S63">IF($G63&gt;=S$7,TREND(T$6:T$7,S$6:S$7,$G63),IF($G63&gt;=S$8,TREND(T$7:T$8,S$7:S$8,$G63),IF($G63&gt;=S$9,TREND(T$8:T$9,S$8:S$9,$G63),IF($G63&gt;=S$10,TREND(T$9:T$10,S$9:S$10,$G63),IF($G63&gt;=S$11,TREND(T$10:T$11,S$10:S$11,$G63),0)))))</f>
        <v>0.63749999999999996</v>
      </c>
      <c r="T63" s="3"/>
      <c r="U63" s="3"/>
      <c r="V63" s="3"/>
      <c r="W63" s="3"/>
      <c r="X63" s="63" cm="1">
        <f t="array" ref="X63">IF($G63&gt;=X$7,TREND(Y$6:Y$7,X$6:X$7,$G63),IF($G63&gt;=X$8,TREND(Y$7:Y$8,X$7:X$8,$G63),IF($G63&gt;=X$9,TREND(Y$8:Y$9,X$8:X$9,$G63),IF($G63&gt;=X$10,TREND(Y$9:Y$10,X$9:X$10,$G63),IF($G63&gt;=X$11,TREND(Y$10:Y$11,X$10:X$11,$G63),0)))))</f>
        <v>0</v>
      </c>
      <c r="Y63" s="3"/>
      <c r="Z63" s="3"/>
      <c r="AA63" s="3"/>
      <c r="AB63" s="3"/>
    </row>
    <row r="64" spans="1:28" x14ac:dyDescent="0.35">
      <c r="A64" s="63">
        <f t="shared" si="0"/>
        <v>0.61577389217580303</v>
      </c>
      <c r="D64" s="159"/>
      <c r="F64" s="21"/>
      <c r="G64" s="63">
        <v>0.32</v>
      </c>
      <c r="H64" s="22"/>
      <c r="I64" s="63" cm="1">
        <f t="array" ref="I64">IF($G64&gt;=I$7,TREND(J$6:J$7,I$6:I$7,$G64),IF($G64&gt;=I$8,TREND(J$7:J$8,I$7:I$8,$G64),IF($G64&gt;=I$9,TREND(J$8:J$9,I$8:I$9,$G64),IF($G64&gt;=I$10,TREND(J$9:J$10,I$9:I$10,$G64),IF($G64&gt;=I$11,TREND(J$10:J$11,I$10:I$11,$G64),0)))))</f>
        <v>0.49250000000000005</v>
      </c>
      <c r="J64" s="3"/>
      <c r="K64" s="3"/>
      <c r="L64" s="23"/>
      <c r="M64" s="23"/>
      <c r="N64" s="63" cm="1">
        <f t="array" ref="N64">IF($G64&gt;=N$7,TREND(O$6:O$7,N$6:N$7,$G64),IF($G64&gt;=N$8,TREND(O$7:O$8,N$7:N$8,$G64),IF($G64&gt;=N$9,TREND(O$8:O$9,N$8:N$9,$G64),IF($G64&gt;=N$10,TREND(O$9:O$10,N$9:N$10,$G64),IF($G64&gt;=N$11,TREND(O$10:O$11,N$10:N$11,$G64),0)))))</f>
        <v>0.49250000000000005</v>
      </c>
      <c r="O64" s="3"/>
      <c r="P64" s="3"/>
      <c r="Q64" s="3"/>
      <c r="R64" s="3"/>
      <c r="S64" s="63" cm="1">
        <f t="array" ref="S64">IF($G64&gt;=S$7,TREND(T$6:T$7,S$6:S$7,$G64),IF($G64&gt;=S$8,TREND(T$7:T$8,S$7:S$8,$G64),IF($G64&gt;=S$9,TREND(T$8:T$9,S$8:S$9,$G64),IF($G64&gt;=S$10,TREND(T$9:T$10,S$9:S$10,$G64),IF($G64&gt;=S$11,TREND(T$10:T$11,S$10:S$11,$G64),0)))))</f>
        <v>0.65</v>
      </c>
      <c r="T64" s="3"/>
      <c r="U64" s="3"/>
      <c r="V64" s="3"/>
      <c r="W64" s="3"/>
      <c r="X64" s="63" cm="1">
        <f t="array" ref="X64">IF($G64&gt;=X$7,TREND(Y$6:Y$7,X$6:X$7,$G64),IF($G64&gt;=X$8,TREND(Y$7:Y$8,X$7:X$8,$G64),IF($G64&gt;=X$9,TREND(Y$8:Y$9,X$8:X$9,$G64),IF($G64&gt;=X$10,TREND(Y$9:Y$10,X$9:X$10,$G64),IF($G64&gt;=X$11,TREND(Y$10:Y$11,X$10:X$11,$G64),0)))))</f>
        <v>0</v>
      </c>
      <c r="Y64" s="3"/>
      <c r="Z64" s="3"/>
      <c r="AA64" s="3"/>
      <c r="AB64" s="3"/>
    </row>
    <row r="65" spans="1:28" x14ac:dyDescent="0.35">
      <c r="A65" s="63">
        <f t="shared" si="0"/>
        <v>0.62754953010544967</v>
      </c>
      <c r="D65" s="159"/>
      <c r="F65" s="21"/>
      <c r="G65" s="63">
        <v>0.33</v>
      </c>
      <c r="H65" s="24"/>
      <c r="I65" s="63" cm="1">
        <f t="array" ref="I65">IF($G65&gt;=I$7,TREND(J$6:J$7,I$6:I$7,$G65),IF($G65&gt;=I$8,TREND(J$7:J$8,I$7:I$8,$G65),IF($G65&gt;=I$9,TREND(J$8:J$9,I$8:I$9,$G65),IF($G65&gt;=I$10,TREND(J$9:J$10,I$9:I$10,$G65),IF($G65&gt;=I$11,TREND(J$10:J$11,I$10:I$11,$G65),0)))))</f>
        <v>0.50166666666666671</v>
      </c>
      <c r="J65" s="3"/>
      <c r="K65" s="3"/>
      <c r="L65" s="23"/>
      <c r="M65" s="23"/>
      <c r="N65" s="63" cm="1">
        <f t="array" ref="N65">IF($G65&gt;=N$7,TREND(O$6:O$7,N$6:N$7,$G65),IF($G65&gt;=N$8,TREND(O$7:O$8,N$7:N$8,$G65),IF($G65&gt;=N$9,TREND(O$8:O$9,N$8:N$9,$G65),IF($G65&gt;=N$10,TREND(O$9:O$10,N$9:N$10,$G65),IF($G65&gt;=N$11,TREND(O$10:O$11,N$10:N$11,$G65),0)))))</f>
        <v>0.50166666666666671</v>
      </c>
      <c r="O65" s="3"/>
      <c r="P65" s="3"/>
      <c r="Q65" s="3"/>
      <c r="R65" s="3"/>
      <c r="S65" s="63" cm="1">
        <f t="array" ref="S65">IF($G65&gt;=S$7,TREND(T$6:T$7,S$6:S$7,$G65),IF($G65&gt;=S$8,TREND(T$7:T$8,S$7:S$8,$G65),IF($G65&gt;=S$9,TREND(T$8:T$9,S$8:S$9,$G65),IF($G65&gt;=S$10,TREND(T$9:T$10,S$9:S$10,$G65),IF($G65&gt;=S$11,TREND(T$10:T$11,S$10:S$11,$G65),0)))))</f>
        <v>0.66250000000000009</v>
      </c>
      <c r="T65" s="3"/>
      <c r="U65" s="3"/>
      <c r="V65" s="3"/>
      <c r="W65" s="3"/>
      <c r="X65" s="63" cm="1">
        <f t="array" ref="X65">IF($G65&gt;=X$7,TREND(Y$6:Y$7,X$6:X$7,$G65),IF($G65&gt;=X$8,TREND(Y$7:Y$8,X$7:X$8,$G65),IF($G65&gt;=X$9,TREND(Y$8:Y$9,X$8:X$9,$G65),IF($G65&gt;=X$10,TREND(Y$9:Y$10,X$9:X$10,$G65),IF($G65&gt;=X$11,TREND(Y$10:Y$11,X$10:X$11,$G65),0)))))</f>
        <v>0</v>
      </c>
      <c r="Y65" s="3"/>
      <c r="Z65" s="3"/>
      <c r="AA65" s="3"/>
      <c r="AB65" s="3"/>
    </row>
    <row r="66" spans="1:28" x14ac:dyDescent="0.35">
      <c r="A66" s="63">
        <f t="shared" si="0"/>
        <v>0.6393251680350962</v>
      </c>
      <c r="D66" s="159"/>
      <c r="F66" s="21"/>
      <c r="G66" s="63">
        <v>0.34</v>
      </c>
      <c r="I66" s="63" cm="1">
        <f t="array" ref="I66">IF($G66&gt;=I$7,TREND(J$6:J$7,I$6:I$7,$G66),IF($G66&gt;=I$8,TREND(J$7:J$8,I$7:I$8,$G66),IF($G66&gt;=I$9,TREND(J$8:J$9,I$8:I$9,$G66),IF($G66&gt;=I$10,TREND(J$9:J$10,I$9:I$10,$G66),IF($G66&gt;=I$11,TREND(J$10:J$11,I$10:I$11,$G66),0)))))</f>
        <v>0.51083333333333347</v>
      </c>
      <c r="J66" s="3"/>
      <c r="K66" s="3"/>
      <c r="N66" s="63" cm="1">
        <f t="array" ref="N66">IF($G66&gt;=N$7,TREND(O$6:O$7,N$6:N$7,$G66),IF($G66&gt;=N$8,TREND(O$7:O$8,N$7:N$8,$G66),IF($G66&gt;=N$9,TREND(O$8:O$9,N$8:N$9,$G66),IF($G66&gt;=N$10,TREND(O$9:O$10,N$9:N$10,$G66),IF($G66&gt;=N$11,TREND(O$10:O$11,N$10:N$11,$G66),0)))))</f>
        <v>0.51083333333333347</v>
      </c>
      <c r="O66" s="3"/>
      <c r="P66" s="3"/>
      <c r="Q66" s="3"/>
      <c r="R66" s="3"/>
      <c r="S66" s="63" cm="1">
        <f t="array" ref="S66">IF($G66&gt;=S$7,TREND(T$6:T$7,S$6:S$7,$G66),IF($G66&gt;=S$8,TREND(T$7:T$8,S$7:S$8,$G66),IF($G66&gt;=S$9,TREND(T$8:T$9,S$8:S$9,$G66),IF($G66&gt;=S$10,TREND(T$9:T$10,S$9:S$10,$G66),IF($G66&gt;=S$11,TREND(T$10:T$11,S$10:S$11,$G66),0)))))</f>
        <v>0.67500000000000004</v>
      </c>
      <c r="T66" s="3"/>
      <c r="U66" s="3"/>
      <c r="V66" s="3"/>
      <c r="W66" s="3"/>
      <c r="X66" s="63" cm="1">
        <f t="array" ref="X66">IF($G66&gt;=X$7,TREND(Y$6:Y$7,X$6:X$7,$G66),IF($G66&gt;=X$8,TREND(Y$7:Y$8,X$7:X$8,$G66),IF($G66&gt;=X$9,TREND(Y$8:Y$9,X$8:X$9,$G66),IF($G66&gt;=X$10,TREND(Y$9:Y$10,X$9:X$10,$G66),IF($G66&gt;=X$11,TREND(Y$10:Y$11,X$10:X$11,$G66),0)))))</f>
        <v>0</v>
      </c>
      <c r="Y66" s="3"/>
      <c r="Z66" s="3"/>
      <c r="AA66" s="3"/>
      <c r="AB66" s="3"/>
    </row>
    <row r="67" spans="1:28" x14ac:dyDescent="0.35">
      <c r="A67" s="63">
        <f t="shared" si="0"/>
        <v>0.65110080596474273</v>
      </c>
      <c r="D67" s="159"/>
      <c r="F67" s="21"/>
      <c r="G67" s="63">
        <v>0.35</v>
      </c>
      <c r="I67" s="63" cm="1">
        <f t="array" ref="I67">IF($G67&gt;=I$7,TREND(J$6:J$7,I$6:I$7,$G67),IF($G67&gt;=I$8,TREND(J$7:J$8,I$7:I$8,$G67),IF($G67&gt;=I$9,TREND(J$8:J$9,I$8:I$9,$G67),IF($G67&gt;=I$10,TREND(J$9:J$10,I$9:I$10,$G67),IF($G67&gt;=I$11,TREND(J$10:J$11,I$10:I$11,$G67),0)))))</f>
        <v>0.52</v>
      </c>
      <c r="J67" s="3"/>
      <c r="K67" s="3"/>
      <c r="N67" s="63" cm="1">
        <f t="array" ref="N67">IF($G67&gt;=N$7,TREND(O$6:O$7,N$6:N$7,$G67),IF($G67&gt;=N$8,TREND(O$7:O$8,N$7:N$8,$G67),IF($G67&gt;=N$9,TREND(O$8:O$9,N$8:N$9,$G67),IF($G67&gt;=N$10,TREND(O$9:O$10,N$9:N$10,$G67),IF($G67&gt;=N$11,TREND(O$10:O$11,N$10:N$11,$G67),0)))))</f>
        <v>0.52</v>
      </c>
      <c r="O67" s="3"/>
      <c r="P67" s="3"/>
      <c r="Q67" s="3"/>
      <c r="R67" s="3"/>
      <c r="S67" s="63" cm="1">
        <f t="array" ref="S67">IF($G67&gt;=S$7,TREND(T$6:T$7,S$6:S$7,$G67),IF($G67&gt;=S$8,TREND(T$7:T$8,S$7:S$8,$G67),IF($G67&gt;=S$9,TREND(T$8:T$9,S$8:S$9,$G67),IF($G67&gt;=S$10,TREND(T$9:T$10,S$9:S$10,$G67),IF($G67&gt;=S$11,TREND(T$10:T$11,S$10:S$11,$G67),0)))))</f>
        <v>0.6875</v>
      </c>
      <c r="T67" s="3"/>
      <c r="U67" s="3"/>
      <c r="V67" s="3"/>
      <c r="W67" s="3"/>
      <c r="X67" s="63" cm="1">
        <f t="array" ref="X67">IF($G67&gt;=X$7,TREND(Y$6:Y$7,X$6:X$7,$G67),IF($G67&gt;=X$8,TREND(Y$7:Y$8,X$7:X$8,$G67),IF($G67&gt;=X$9,TREND(Y$8:Y$9,X$8:X$9,$G67),IF($G67&gt;=X$10,TREND(Y$9:Y$10,X$9:X$10,$G67),IF($G67&gt;=X$11,TREND(Y$10:Y$11,X$10:X$11,$G67),0)))))</f>
        <v>0</v>
      </c>
      <c r="Y67" s="3"/>
      <c r="Z67" s="3"/>
      <c r="AA67" s="3"/>
      <c r="AB67" s="3"/>
    </row>
    <row r="68" spans="1:28" x14ac:dyDescent="0.35">
      <c r="A68" s="63">
        <f t="shared" si="0"/>
        <v>0.66351502624588499</v>
      </c>
      <c r="D68" s="159"/>
      <c r="F68" s="21"/>
      <c r="G68" s="63">
        <v>0.36</v>
      </c>
      <c r="I68" s="63" cm="1">
        <f t="array" ref="I68">IF($G68&gt;=I$7,TREND(J$6:J$7,I$6:I$7,$G68),IF($G68&gt;=I$8,TREND(J$7:J$8,I$7:I$8,$G68),IF($G68&gt;=I$9,TREND(J$8:J$9,I$8:I$9,$G68),IF($G68&gt;=I$10,TREND(J$9:J$10,I$9:I$10,$G68),IF($G68&gt;=I$11,TREND(J$10:J$11,I$10:I$11,$G68),0)))))</f>
        <v>0.53210526315789486</v>
      </c>
      <c r="J68" s="3"/>
      <c r="K68" s="3"/>
      <c r="N68" s="63" cm="1">
        <f t="array" ref="N68">IF($G68&gt;=N$7,TREND(O$6:O$7,N$6:N$7,$G68),IF($G68&gt;=N$8,TREND(O$7:O$8,N$7:N$8,$G68),IF($G68&gt;=N$9,TREND(O$8:O$9,N$8:N$9,$G68),IF($G68&gt;=N$10,TREND(O$9:O$10,N$9:N$10,$G68),IF($G68&gt;=N$11,TREND(O$10:O$11,N$10:N$11,$G68),0)))))</f>
        <v>0.53210526315789486</v>
      </c>
      <c r="O68" s="3"/>
      <c r="P68" s="3"/>
      <c r="Q68" s="3"/>
      <c r="R68" s="3"/>
      <c r="S68" s="63" cm="1">
        <f t="array" ref="S68">IF($G68&gt;=S$7,TREND(T$6:T$7,S$6:S$7,$G68),IF($G68&gt;=S$8,TREND(T$7:T$8,S$7:S$8,$G68),IF($G68&gt;=S$9,TREND(T$8:T$9,S$8:S$9,$G68),IF($G68&gt;=S$10,TREND(T$9:T$10,S$9:S$10,$G68),IF($G68&gt;=S$11,TREND(T$10:T$11,S$10:S$11,$G68),0)))))</f>
        <v>0.7</v>
      </c>
      <c r="T68" s="3"/>
      <c r="U68" s="3"/>
      <c r="V68" s="3"/>
      <c r="W68" s="3"/>
      <c r="X68" s="63" cm="1">
        <f t="array" ref="X68">IF($G68&gt;=X$7,TREND(Y$6:Y$7,X$6:X$7,$G68),IF($G68&gt;=X$8,TREND(Y$7:Y$8,X$7:X$8,$G68),IF($G68&gt;=X$9,TREND(Y$8:Y$9,X$8:X$9,$G68),IF($G68&gt;=X$10,TREND(Y$9:Y$10,X$9:X$10,$G68),IF($G68&gt;=X$11,TREND(Y$10:Y$11,X$10:X$11,$G68),0)))))</f>
        <v>0</v>
      </c>
      <c r="Y68" s="3"/>
      <c r="Z68" s="3"/>
      <c r="AA68" s="3"/>
      <c r="AB68" s="3"/>
    </row>
    <row r="69" spans="1:28" x14ac:dyDescent="0.35">
      <c r="A69" s="63">
        <f t="shared" si="0"/>
        <v>0.67592924652702757</v>
      </c>
      <c r="D69" s="159"/>
      <c r="F69" s="21"/>
      <c r="G69" s="63">
        <v>0.37</v>
      </c>
      <c r="I69" s="63" cm="1">
        <f t="array" ref="I69">IF($G69&gt;=I$7,TREND(J$6:J$7,I$6:I$7,$G69),IF($G69&gt;=I$8,TREND(J$7:J$8,I$7:I$8,$G69),IF($G69&gt;=I$9,TREND(J$8:J$9,I$8:I$9,$G69),IF($G69&gt;=I$10,TREND(J$9:J$10,I$9:I$10,$G69),IF($G69&gt;=I$11,TREND(J$10:J$11,I$10:I$11,$G69),0)))))</f>
        <v>0.54421052631578948</v>
      </c>
      <c r="J69" s="3"/>
      <c r="K69" s="3"/>
      <c r="N69" s="63" cm="1">
        <f t="array" ref="N69">IF($G69&gt;=N$7,TREND(O$6:O$7,N$6:N$7,$G69),IF($G69&gt;=N$8,TREND(O$7:O$8,N$7:N$8,$G69),IF($G69&gt;=N$9,TREND(O$8:O$9,N$8:N$9,$G69),IF($G69&gt;=N$10,TREND(O$9:O$10,N$9:N$10,$G69),IF($G69&gt;=N$11,TREND(O$10:O$11,N$10:N$11,$G69),0)))))</f>
        <v>0.54421052631578948</v>
      </c>
      <c r="O69" s="3"/>
      <c r="P69" s="3"/>
      <c r="Q69" s="3"/>
      <c r="R69" s="3"/>
      <c r="S69" s="63" cm="1">
        <f t="array" ref="S69">IF($G69&gt;=S$7,TREND(T$6:T$7,S$6:S$7,$G69),IF($G69&gt;=S$8,TREND(T$7:T$8,S$7:S$8,$G69),IF($G69&gt;=S$9,TREND(T$8:T$9,S$8:S$9,$G69),IF($G69&gt;=S$10,TREND(T$9:T$10,S$9:S$10,$G69),IF($G69&gt;=S$11,TREND(T$10:T$11,S$10:S$11,$G69),0)))))</f>
        <v>0.71250000000000002</v>
      </c>
      <c r="T69" s="3"/>
      <c r="U69" s="3"/>
      <c r="V69" s="3"/>
      <c r="W69" s="3"/>
      <c r="X69" s="63" cm="1">
        <f t="array" ref="X69">IF($G69&gt;=X$7,TREND(Y$6:Y$7,X$6:X$7,$G69),IF($G69&gt;=X$8,TREND(Y$7:Y$8,X$7:X$8,$G69),IF($G69&gt;=X$9,TREND(Y$8:Y$9,X$8:X$9,$G69),IF($G69&gt;=X$10,TREND(Y$9:Y$10,X$9:X$10,$G69),IF($G69&gt;=X$11,TREND(Y$10:Y$11,X$10:X$11,$G69),0)))))</f>
        <v>0</v>
      </c>
      <c r="Y69" s="3"/>
      <c r="Z69" s="3"/>
      <c r="AA69" s="3"/>
      <c r="AB69" s="3"/>
    </row>
    <row r="70" spans="1:28" x14ac:dyDescent="0.35">
      <c r="A70" s="63">
        <f t="shared" si="0"/>
        <v>0.68834346680816993</v>
      </c>
      <c r="D70" s="159"/>
      <c r="F70" s="21"/>
      <c r="G70" s="63">
        <v>0.38</v>
      </c>
      <c r="I70" s="63" cm="1">
        <f t="array" ref="I70">IF($G70&gt;=I$7,TREND(J$6:J$7,I$6:I$7,$G70),IF($G70&gt;=I$8,TREND(J$7:J$8,I$7:I$8,$G70),IF($G70&gt;=I$9,TREND(J$8:J$9,I$8:I$9,$G70),IF($G70&gt;=I$10,TREND(J$9:J$10,I$9:I$10,$G70),IF($G70&gt;=I$11,TREND(J$10:J$11,I$10:I$11,$G70),0)))))</f>
        <v>0.55631578947368432</v>
      </c>
      <c r="J70" s="3"/>
      <c r="K70" s="3"/>
      <c r="N70" s="63" cm="1">
        <f t="array" ref="N70">IF($G70&gt;=N$7,TREND(O$6:O$7,N$6:N$7,$G70),IF($G70&gt;=N$8,TREND(O$7:O$8,N$7:N$8,$G70),IF($G70&gt;=N$9,TREND(O$8:O$9,N$8:N$9,$G70),IF($G70&gt;=N$10,TREND(O$9:O$10,N$9:N$10,$G70),IF($G70&gt;=N$11,TREND(O$10:O$11,N$10:N$11,$G70),0)))))</f>
        <v>0.55631578947368432</v>
      </c>
      <c r="O70" s="3"/>
      <c r="P70" s="3"/>
      <c r="Q70" s="3"/>
      <c r="R70" s="3"/>
      <c r="S70" s="63" cm="1">
        <f t="array" ref="S70">IF($G70&gt;=S$7,TREND(T$6:T$7,S$6:S$7,$G70),IF($G70&gt;=S$8,TREND(T$7:T$8,S$7:S$8,$G70),IF($G70&gt;=S$9,TREND(T$8:T$9,S$8:S$9,$G70),IF($G70&gt;=S$10,TREND(T$9:T$10,S$9:S$10,$G70),IF($G70&gt;=S$11,TREND(T$10:T$11,S$10:S$11,$G70),0)))))</f>
        <v>0.72499999999999998</v>
      </c>
      <c r="T70" s="3"/>
      <c r="U70" s="3"/>
      <c r="V70" s="3"/>
      <c r="W70" s="3"/>
      <c r="X70" s="63" cm="1">
        <f t="array" ref="X70">IF($G70&gt;=X$7,TREND(Y$6:Y$7,X$6:X$7,$G70),IF($G70&gt;=X$8,TREND(Y$7:Y$8,X$7:X$8,$G70),IF($G70&gt;=X$9,TREND(Y$8:Y$9,X$8:X$9,$G70),IF($G70&gt;=X$10,TREND(Y$9:Y$10,X$9:X$10,$G70),IF($G70&gt;=X$11,TREND(Y$10:Y$11,X$10:X$11,$G70),0)))))</f>
        <v>0</v>
      </c>
      <c r="Y70" s="3"/>
      <c r="Z70" s="3"/>
      <c r="AA70" s="3"/>
      <c r="AB70" s="3"/>
    </row>
    <row r="71" spans="1:28" x14ac:dyDescent="0.35">
      <c r="A71" s="63">
        <f t="shared" si="0"/>
        <v>0.70075768708931219</v>
      </c>
      <c r="D71" s="159"/>
      <c r="F71" s="21"/>
      <c r="G71" s="63">
        <v>0.39</v>
      </c>
      <c r="I71" s="63" cm="1">
        <f t="array" ref="I71">IF($G71&gt;=I$7,TREND(J$6:J$7,I$6:I$7,$G71),IF($G71&gt;=I$8,TREND(J$7:J$8,I$7:I$8,$G71),IF($G71&gt;=I$9,TREND(J$8:J$9,I$8:I$9,$G71),IF($G71&gt;=I$10,TREND(J$9:J$10,I$9:I$10,$G71),IF($G71&gt;=I$11,TREND(J$10:J$11,I$10:I$11,$G71),0)))))</f>
        <v>0.56842105263157905</v>
      </c>
      <c r="J71" s="3"/>
      <c r="K71" s="3"/>
      <c r="N71" s="63" cm="1">
        <f t="array" ref="N71">IF($G71&gt;=N$7,TREND(O$6:O$7,N$6:N$7,$G71),IF($G71&gt;=N$8,TREND(O$7:O$8,N$7:N$8,$G71),IF($G71&gt;=N$9,TREND(O$8:O$9,N$8:N$9,$G71),IF($G71&gt;=N$10,TREND(O$9:O$10,N$9:N$10,$G71),IF($G71&gt;=N$11,TREND(O$10:O$11,N$10:N$11,$G71),0)))))</f>
        <v>0.56842105263157905</v>
      </c>
      <c r="O71" s="3"/>
      <c r="P71" s="3"/>
      <c r="Q71" s="3"/>
      <c r="R71" s="3"/>
      <c r="S71" s="63" cm="1">
        <f t="array" ref="S71">IF($G71&gt;=S$7,TREND(T$6:T$7,S$6:S$7,$G71),IF($G71&gt;=S$8,TREND(T$7:T$8,S$7:S$8,$G71),IF($G71&gt;=S$9,TREND(T$8:T$9,S$8:S$9,$G71),IF($G71&gt;=S$10,TREND(T$9:T$10,S$9:S$10,$G71),IF($G71&gt;=S$11,TREND(T$10:T$11,S$10:S$11,$G71),0)))))</f>
        <v>0.73750000000000004</v>
      </c>
      <c r="T71" s="3"/>
      <c r="U71" s="3"/>
      <c r="V71" s="3"/>
      <c r="W71" s="3"/>
      <c r="X71" s="63" cm="1">
        <f t="array" ref="X71">IF($G71&gt;=X$7,TREND(Y$6:Y$7,X$6:X$7,$G71),IF($G71&gt;=X$8,TREND(Y$7:Y$8,X$7:X$8,$G71),IF($G71&gt;=X$9,TREND(Y$8:Y$9,X$8:X$9,$G71),IF($G71&gt;=X$10,TREND(Y$9:Y$10,X$9:X$10,$G71),IF($G71&gt;=X$11,TREND(Y$10:Y$11,X$10:X$11,$G71),0)))))</f>
        <v>0</v>
      </c>
      <c r="Y71" s="3"/>
      <c r="Z71" s="3"/>
      <c r="AA71" s="3"/>
      <c r="AB71" s="3"/>
    </row>
    <row r="72" spans="1:28" x14ac:dyDescent="0.35">
      <c r="A72" s="63">
        <f t="shared" si="0"/>
        <v>0.71317190737045455</v>
      </c>
      <c r="D72" s="159"/>
      <c r="F72" s="21"/>
      <c r="G72" s="63">
        <v>0.4</v>
      </c>
      <c r="I72" s="63" cm="1">
        <f t="array" ref="I72">IF($G72&gt;=I$7,TREND(J$6:J$7,I$6:I$7,$G72),IF($G72&gt;=I$8,TREND(J$7:J$8,I$7:I$8,$G72),IF($G72&gt;=I$9,TREND(J$8:J$9,I$8:I$9,$G72),IF($G72&gt;=I$10,TREND(J$9:J$10,I$9:I$10,$G72),IF($G72&gt;=I$11,TREND(J$10:J$11,I$10:I$11,$G72),0)))))</f>
        <v>0.58052631578947378</v>
      </c>
      <c r="J72" s="3"/>
      <c r="K72" s="3"/>
      <c r="N72" s="63" cm="1">
        <f t="array" ref="N72">IF($G72&gt;=N$7,TREND(O$6:O$7,N$6:N$7,$G72),IF($G72&gt;=N$8,TREND(O$7:O$8,N$7:N$8,$G72),IF($G72&gt;=N$9,TREND(O$8:O$9,N$8:N$9,$G72),IF($G72&gt;=N$10,TREND(O$9:O$10,N$9:N$10,$G72),IF($G72&gt;=N$11,TREND(O$10:O$11,N$10:N$11,$G72),0)))))</f>
        <v>0.58052631578947378</v>
      </c>
      <c r="O72" s="3"/>
      <c r="P72" s="3"/>
      <c r="Q72" s="3"/>
      <c r="R72" s="3"/>
      <c r="S72" s="63" cm="1">
        <f t="array" ref="S72">IF($G72&gt;=S$7,TREND(T$6:T$7,S$6:S$7,$G72),IF($G72&gt;=S$8,TREND(T$7:T$8,S$7:S$8,$G72),IF($G72&gt;=S$9,TREND(T$8:T$9,S$8:S$9,$G72),IF($G72&gt;=S$10,TREND(T$9:T$10,S$9:S$10,$G72),IF($G72&gt;=S$11,TREND(T$10:T$11,S$10:S$11,$G72),0)))))</f>
        <v>0.75</v>
      </c>
      <c r="T72" s="3"/>
      <c r="U72" s="3"/>
      <c r="V72" s="3"/>
      <c r="W72" s="3"/>
      <c r="X72" s="63" cm="1">
        <f t="array" ref="X72">IF($G72&gt;=X$7,TREND(Y$6:Y$7,X$6:X$7,$G72),IF($G72&gt;=X$8,TREND(Y$7:Y$8,X$7:X$8,$G72),IF($G72&gt;=X$9,TREND(Y$8:Y$9,X$8:X$9,$G72),IF($G72&gt;=X$10,TREND(Y$9:Y$10,X$9:X$10,$G72),IF($G72&gt;=X$11,TREND(Y$10:Y$11,X$10:X$11,$G72),0)))))</f>
        <v>0</v>
      </c>
      <c r="Y72" s="3"/>
      <c r="Z72" s="3"/>
      <c r="AA72" s="3"/>
      <c r="AB72" s="3"/>
    </row>
    <row r="73" spans="1:28" x14ac:dyDescent="0.35">
      <c r="A73" s="63">
        <f t="shared" si="0"/>
        <v>0.72558612765159691</v>
      </c>
      <c r="D73" s="159"/>
      <c r="F73" s="21"/>
      <c r="G73" s="63">
        <v>0.41</v>
      </c>
      <c r="I73" s="63" cm="1">
        <f t="array" ref="I73">IF($G73&gt;=I$7,TREND(J$6:J$7,I$6:I$7,$G73),IF($G73&gt;=I$8,TREND(J$7:J$8,I$7:I$8,$G73),IF($G73&gt;=I$9,TREND(J$8:J$9,I$8:I$9,$G73),IF($G73&gt;=I$10,TREND(J$9:J$10,I$9:I$10,$G73),IF($G73&gt;=I$11,TREND(J$10:J$11,I$10:I$11,$G73),0)))))</f>
        <v>0.5926315789473684</v>
      </c>
      <c r="J73" s="3"/>
      <c r="K73" s="3"/>
      <c r="N73" s="63" cm="1">
        <f t="array" ref="N73">IF($G73&gt;=N$7,TREND(O$6:O$7,N$6:N$7,$G73),IF($G73&gt;=N$8,TREND(O$7:O$8,N$7:N$8,$G73),IF($G73&gt;=N$9,TREND(O$8:O$9,N$8:N$9,$G73),IF($G73&gt;=N$10,TREND(O$9:O$10,N$9:N$10,$G73),IF($G73&gt;=N$11,TREND(O$10:O$11,N$10:N$11,$G73),0)))))</f>
        <v>0.5926315789473684</v>
      </c>
      <c r="O73" s="3"/>
      <c r="P73" s="3"/>
      <c r="Q73" s="3"/>
      <c r="R73" s="3"/>
      <c r="S73" s="63" cm="1">
        <f t="array" ref="S73">IF($G73&gt;=S$7,TREND(T$6:T$7,S$6:S$7,$G73),IF($G73&gt;=S$8,TREND(T$7:T$8,S$7:S$8,$G73),IF($G73&gt;=S$9,TREND(T$8:T$9,S$8:S$9,$G73),IF($G73&gt;=S$10,TREND(T$9:T$10,S$9:S$10,$G73),IF($G73&gt;=S$11,TREND(T$10:T$11,S$10:S$11,$G73),0)))))</f>
        <v>0.76249999999999996</v>
      </c>
      <c r="T73" s="3"/>
      <c r="U73" s="3"/>
      <c r="V73" s="3"/>
      <c r="W73" s="3"/>
      <c r="X73" s="63" cm="1">
        <f t="array" ref="X73">IF($G73&gt;=X$7,TREND(Y$6:Y$7,X$6:X$7,$G73),IF($G73&gt;=X$8,TREND(Y$7:Y$8,X$7:X$8,$G73),IF($G73&gt;=X$9,TREND(Y$8:Y$9,X$8:X$9,$G73),IF($G73&gt;=X$10,TREND(Y$9:Y$10,X$9:X$10,$G73),IF($G73&gt;=X$11,TREND(Y$10:Y$11,X$10:X$11,$G73),0)))))</f>
        <v>0</v>
      </c>
      <c r="Y73" s="3"/>
      <c r="Z73" s="3"/>
      <c r="AA73" s="3"/>
      <c r="AB73" s="3"/>
    </row>
    <row r="74" spans="1:28" x14ac:dyDescent="0.35">
      <c r="A74" s="63">
        <f t="shared" si="0"/>
        <v>0.73800034793273939</v>
      </c>
      <c r="B74" s="4"/>
      <c r="D74" s="159"/>
      <c r="F74" s="21"/>
      <c r="G74" s="63">
        <v>0.42</v>
      </c>
      <c r="I74" s="63" cm="1">
        <f t="array" ref="I74">IF($G74&gt;=I$7,TREND(J$6:J$7,I$6:I$7,$G74),IF($G74&gt;=I$8,TREND(J$7:J$8,I$7:I$8,$G74),IF($G74&gt;=I$9,TREND(J$8:J$9,I$8:I$9,$G74),IF($G74&gt;=I$10,TREND(J$9:J$10,I$9:I$10,$G74),IF($G74&gt;=I$11,TREND(J$10:J$11,I$10:I$11,$G74),0)))))</f>
        <v>0.60473684210526324</v>
      </c>
      <c r="J74" s="3"/>
      <c r="K74" s="3"/>
      <c r="N74" s="63" cm="1">
        <f t="array" ref="N74">IF($G74&gt;=N$7,TREND(O$6:O$7,N$6:N$7,$G74),IF($G74&gt;=N$8,TREND(O$7:O$8,N$7:N$8,$G74),IF($G74&gt;=N$9,TREND(O$8:O$9,N$8:N$9,$G74),IF($G74&gt;=N$10,TREND(O$9:O$10,N$9:N$10,$G74),IF($G74&gt;=N$11,TREND(O$10:O$11,N$10:N$11,$G74),0)))))</f>
        <v>0.60473684210526324</v>
      </c>
      <c r="O74" s="3"/>
      <c r="P74" s="3"/>
      <c r="Q74" s="3"/>
      <c r="R74" s="3"/>
      <c r="S74" s="63" cm="1">
        <f t="array" ref="S74">IF($G74&gt;=S$7,TREND(T$6:T$7,S$6:S$7,$G74),IF($G74&gt;=S$8,TREND(T$7:T$8,S$7:S$8,$G74),IF($G74&gt;=S$9,TREND(T$8:T$9,S$8:S$9,$G74),IF($G74&gt;=S$10,TREND(T$9:T$10,S$9:S$10,$G74),IF($G74&gt;=S$11,TREND(T$10:T$11,S$10:S$11,$G74),0)))))</f>
        <v>0.77499999999999991</v>
      </c>
      <c r="T74" s="3"/>
      <c r="U74" s="3"/>
      <c r="V74" s="3"/>
      <c r="W74" s="3"/>
      <c r="X74" s="63" cm="1">
        <f t="array" ref="X74">IF($G74&gt;=X$7,TREND(Y$6:Y$7,X$6:X$7,$G74),IF($G74&gt;=X$8,TREND(Y$7:Y$8,X$7:X$8,$G74),IF($G74&gt;=X$9,TREND(Y$8:Y$9,X$8:X$9,$G74),IF($G74&gt;=X$10,TREND(Y$9:Y$10,X$9:X$10,$G74),IF($G74&gt;=X$11,TREND(Y$10:Y$11,X$10:X$11,$G74),0)))))</f>
        <v>0</v>
      </c>
      <c r="Y74" s="3"/>
      <c r="Z74" s="3"/>
      <c r="AA74" s="3"/>
      <c r="AB74" s="3"/>
    </row>
    <row r="75" spans="1:28" x14ac:dyDescent="0.35">
      <c r="A75" s="63">
        <f t="shared" si="0"/>
        <v>0.75041456821388164</v>
      </c>
      <c r="D75" s="159"/>
      <c r="F75" s="21"/>
      <c r="G75" s="63">
        <v>0.43</v>
      </c>
      <c r="I75" s="63" cm="1">
        <f t="array" ref="I75">IF($G75&gt;=I$7,TREND(J$6:J$7,I$6:I$7,$G75),IF($G75&gt;=I$8,TREND(J$7:J$8,I$7:I$8,$G75),IF($G75&gt;=I$9,TREND(J$8:J$9,I$8:I$9,$G75),IF($G75&gt;=I$10,TREND(J$9:J$10,I$9:I$10,$G75),IF($G75&gt;=I$11,TREND(J$10:J$11,I$10:I$11,$G75),0)))))</f>
        <v>0.61684210526315797</v>
      </c>
      <c r="J75" s="3"/>
      <c r="K75" s="3"/>
      <c r="N75" s="63" cm="1">
        <f t="array" ref="N75">IF($G75&gt;=N$7,TREND(O$6:O$7,N$6:N$7,$G75),IF($G75&gt;=N$8,TREND(O$7:O$8,N$7:N$8,$G75),IF($G75&gt;=N$9,TREND(O$8:O$9,N$8:N$9,$G75),IF($G75&gt;=N$10,TREND(O$9:O$10,N$9:N$10,$G75),IF($G75&gt;=N$11,TREND(O$10:O$11,N$10:N$11,$G75),0)))))</f>
        <v>0.61684210526315797</v>
      </c>
      <c r="O75" s="3"/>
      <c r="P75" s="3"/>
      <c r="Q75" s="3"/>
      <c r="R75" s="3"/>
      <c r="S75" s="63" cm="1">
        <f t="array" ref="S75">IF($G75&gt;=S$7,TREND(T$6:T$7,S$6:S$7,$G75),IF($G75&gt;=S$8,TREND(T$7:T$8,S$7:S$8,$G75),IF($G75&gt;=S$9,TREND(T$8:T$9,S$8:S$9,$G75),IF($G75&gt;=S$10,TREND(T$9:T$10,S$9:S$10,$G75),IF($G75&gt;=S$11,TREND(T$10:T$11,S$10:S$11,$G75),0)))))</f>
        <v>0.78749999999999987</v>
      </c>
      <c r="T75" s="3"/>
      <c r="U75" s="3"/>
      <c r="V75" s="3"/>
      <c r="W75" s="3"/>
      <c r="X75" s="63" cm="1">
        <f t="array" ref="X75">IF($G75&gt;=X$7,TREND(Y$6:Y$7,X$6:X$7,$G75),IF($G75&gt;=X$8,TREND(Y$7:Y$8,X$7:X$8,$G75),IF($G75&gt;=X$9,TREND(Y$8:Y$9,X$8:X$9,$G75),IF($G75&gt;=X$10,TREND(Y$9:Y$10,X$9:X$10,$G75),IF($G75&gt;=X$11,TREND(Y$10:Y$11,X$10:X$11,$G75),0)))))</f>
        <v>0</v>
      </c>
      <c r="Y75" s="3"/>
      <c r="Z75" s="3"/>
      <c r="AA75" s="3"/>
      <c r="AB75" s="3"/>
    </row>
    <row r="76" spans="1:28" x14ac:dyDescent="0.35">
      <c r="A76" s="63">
        <f t="shared" si="0"/>
        <v>0.76282878849502411</v>
      </c>
      <c r="D76" s="159"/>
      <c r="F76" s="21"/>
      <c r="G76" s="63">
        <v>0.44</v>
      </c>
      <c r="I76" s="63" cm="1">
        <f t="array" ref="I76">IF($G76&gt;=I$7,TREND(J$6:J$7,I$6:I$7,$G76),IF($G76&gt;=I$8,TREND(J$7:J$8,I$7:I$8,$G76),IF($G76&gt;=I$9,TREND(J$8:J$9,I$8:I$9,$G76),IF($G76&gt;=I$10,TREND(J$9:J$10,I$9:I$10,$G76),IF($G76&gt;=I$11,TREND(J$10:J$11,I$10:I$11,$G76),0)))))</f>
        <v>0.6289473684210527</v>
      </c>
      <c r="J76" s="3"/>
      <c r="K76" s="3"/>
      <c r="N76" s="63" cm="1">
        <f t="array" ref="N76">IF($G76&gt;=N$7,TREND(O$6:O$7,N$6:N$7,$G76),IF($G76&gt;=N$8,TREND(O$7:O$8,N$7:N$8,$G76),IF($G76&gt;=N$9,TREND(O$8:O$9,N$8:N$9,$G76),IF($G76&gt;=N$10,TREND(O$9:O$10,N$9:N$10,$G76),IF($G76&gt;=N$11,TREND(O$10:O$11,N$10:N$11,$G76),0)))))</f>
        <v>0.6289473684210527</v>
      </c>
      <c r="O76" s="3"/>
      <c r="P76" s="3"/>
      <c r="Q76" s="3"/>
      <c r="R76" s="3"/>
      <c r="S76" s="63" cm="1">
        <f t="array" ref="S76">IF($G76&gt;=S$7,TREND(T$6:T$7,S$6:S$7,$G76),IF($G76&gt;=S$8,TREND(T$7:T$8,S$7:S$8,$G76),IF($G76&gt;=S$9,TREND(T$8:T$9,S$8:S$9,$G76),IF($G76&gt;=S$10,TREND(T$9:T$10,S$9:S$10,$G76),IF($G76&gt;=S$11,TREND(T$10:T$11,S$10:S$11,$G76),0)))))</f>
        <v>0.8</v>
      </c>
      <c r="T76" s="3"/>
      <c r="U76" s="3"/>
      <c r="V76" s="3"/>
      <c r="W76" s="3"/>
      <c r="X76" s="63" cm="1">
        <f t="array" ref="X76">IF($G76&gt;=X$7,TREND(Y$6:Y$7,X$6:X$7,$G76),IF($G76&gt;=X$8,TREND(Y$7:Y$8,X$7:X$8,$G76),IF($G76&gt;=X$9,TREND(Y$8:Y$9,X$8:X$9,$G76),IF($G76&gt;=X$10,TREND(Y$9:Y$10,X$9:X$10,$G76),IF($G76&gt;=X$11,TREND(Y$10:Y$11,X$10:X$11,$G76),0)))))</f>
        <v>0</v>
      </c>
      <c r="Y76" s="3"/>
      <c r="Z76" s="3"/>
      <c r="AA76" s="3"/>
      <c r="AB76" s="3"/>
    </row>
    <row r="77" spans="1:28" x14ac:dyDescent="0.35">
      <c r="A77" s="63">
        <f t="shared" si="0"/>
        <v>0.77524300877616648</v>
      </c>
      <c r="D77" s="159"/>
      <c r="F77" s="21"/>
      <c r="G77" s="63">
        <v>0.45</v>
      </c>
      <c r="I77" s="63" cm="1">
        <f t="array" ref="I77">IF($G77&gt;=I$7,TREND(J$6:J$7,I$6:I$7,$G77),IF($G77&gt;=I$8,TREND(J$7:J$8,I$7:I$8,$G77),IF($G77&gt;=I$9,TREND(J$8:J$9,I$8:I$9,$G77),IF($G77&gt;=I$10,TREND(J$9:J$10,I$9:I$10,$G77),IF($G77&gt;=I$11,TREND(J$10:J$11,I$10:I$11,$G77),0)))))</f>
        <v>0.64105263157894743</v>
      </c>
      <c r="J77" s="3"/>
      <c r="K77" s="3"/>
      <c r="N77" s="63" cm="1">
        <f t="array" ref="N77">IF($G77&gt;=N$7,TREND(O$6:O$7,N$6:N$7,$G77),IF($G77&gt;=N$8,TREND(O$7:O$8,N$7:N$8,$G77),IF($G77&gt;=N$9,TREND(O$8:O$9,N$8:N$9,$G77),IF($G77&gt;=N$10,TREND(O$9:O$10,N$9:N$10,$G77),IF($G77&gt;=N$11,TREND(O$10:O$11,N$10:N$11,$G77),0)))))</f>
        <v>0.64105263157894743</v>
      </c>
      <c r="O77" s="3"/>
      <c r="P77" s="3"/>
      <c r="Q77" s="3"/>
      <c r="R77" s="3"/>
      <c r="S77" s="63" cm="1">
        <f t="array" ref="S77">IF($G77&gt;=S$7,TREND(T$6:T$7,S$6:S$7,$G77),IF($G77&gt;=S$8,TREND(T$7:T$8,S$7:S$8,$G77),IF($G77&gt;=S$9,TREND(T$8:T$9,S$8:S$9,$G77),IF($G77&gt;=S$10,TREND(T$9:T$10,S$9:S$10,$G77),IF($G77&gt;=S$11,TREND(T$10:T$11,S$10:S$11,$G77),0)))))</f>
        <v>0.8125</v>
      </c>
      <c r="T77" s="3"/>
      <c r="U77" s="3"/>
      <c r="V77" s="3"/>
      <c r="W77" s="3"/>
      <c r="X77" s="63" cm="1">
        <f t="array" ref="X77">IF($G77&gt;=X$7,TREND(Y$6:Y$7,X$6:X$7,$G77),IF($G77&gt;=X$8,TREND(Y$7:Y$8,X$7:X$8,$G77),IF($G77&gt;=X$9,TREND(Y$8:Y$9,X$8:X$9,$G77),IF($G77&gt;=X$10,TREND(Y$9:Y$10,X$9:X$10,$G77),IF($G77&gt;=X$11,TREND(Y$10:Y$11,X$10:X$11,$G77),0)))))</f>
        <v>0</v>
      </c>
      <c r="Y77" s="3"/>
      <c r="Z77" s="3"/>
      <c r="AA77" s="3"/>
      <c r="AB77" s="3"/>
    </row>
    <row r="78" spans="1:28" x14ac:dyDescent="0.35">
      <c r="A78" s="63">
        <f t="shared" si="0"/>
        <v>0.78765722905730873</v>
      </c>
      <c r="D78" s="159"/>
      <c r="F78" s="21"/>
      <c r="G78" s="63">
        <v>0.46</v>
      </c>
      <c r="I78" s="63" cm="1">
        <f t="array" ref="I78">IF($G78&gt;=I$7,TREND(J$6:J$7,I$6:I$7,$G78),IF($G78&gt;=I$8,TREND(J$7:J$8,I$7:I$8,$G78),IF($G78&gt;=I$9,TREND(J$8:J$9,I$8:I$9,$G78),IF($G78&gt;=I$10,TREND(J$9:J$10,I$9:I$10,$G78),IF($G78&gt;=I$11,TREND(J$10:J$11,I$10:I$11,$G78),0)))))</f>
        <v>0.65315789473684216</v>
      </c>
      <c r="J78" s="3"/>
      <c r="K78" s="3"/>
      <c r="N78" s="63" cm="1">
        <f t="array" ref="N78">IF($G78&gt;=N$7,TREND(O$6:O$7,N$6:N$7,$G78),IF($G78&gt;=N$8,TREND(O$7:O$8,N$7:N$8,$G78),IF($G78&gt;=N$9,TREND(O$8:O$9,N$8:N$9,$G78),IF($G78&gt;=N$10,TREND(O$9:O$10,N$9:N$10,$G78),IF($G78&gt;=N$11,TREND(O$10:O$11,N$10:N$11,$G78),0)))))</f>
        <v>0.65315789473684216</v>
      </c>
      <c r="O78" s="3"/>
      <c r="P78" s="3"/>
      <c r="Q78" s="3"/>
      <c r="R78" s="3"/>
      <c r="S78" s="63" cm="1">
        <f t="array" ref="S78">IF($G78&gt;=S$7,TREND(T$6:T$7,S$6:S$7,$G78),IF($G78&gt;=S$8,TREND(T$7:T$8,S$7:S$8,$G78),IF($G78&gt;=S$9,TREND(T$8:T$9,S$8:S$9,$G78),IF($G78&gt;=S$10,TREND(T$9:T$10,S$9:S$10,$G78),IF($G78&gt;=S$11,TREND(T$10:T$11,S$10:S$11,$G78),0)))))</f>
        <v>0.82499999999999996</v>
      </c>
      <c r="T78" s="3"/>
      <c r="U78" s="3"/>
      <c r="V78" s="3"/>
      <c r="W78" s="3"/>
      <c r="X78" s="63" cm="1">
        <f t="array" ref="X78">IF($G78&gt;=X$7,TREND(Y$6:Y$7,X$6:X$7,$G78),IF($G78&gt;=X$8,TREND(Y$7:Y$8,X$7:X$8,$G78),IF($G78&gt;=X$9,TREND(Y$8:Y$9,X$8:X$9,$G78),IF($G78&gt;=X$10,TREND(Y$9:Y$10,X$9:X$10,$G78),IF($G78&gt;=X$11,TREND(Y$10:Y$11,X$10:X$11,$G78),0)))))</f>
        <v>0</v>
      </c>
      <c r="Y78" s="3"/>
      <c r="Z78" s="3"/>
      <c r="AA78" s="3"/>
      <c r="AB78" s="3"/>
    </row>
    <row r="79" spans="1:28" x14ac:dyDescent="0.35">
      <c r="A79" s="63">
        <f t="shared" si="0"/>
        <v>0.80007144933845109</v>
      </c>
      <c r="D79" s="159"/>
      <c r="F79" s="21"/>
      <c r="G79" s="63">
        <v>0.47</v>
      </c>
      <c r="I79" s="63" cm="1">
        <f t="array" ref="I79">IF($G79&gt;=I$7,TREND(J$6:J$7,I$6:I$7,$G79),IF($G79&gt;=I$8,TREND(J$7:J$8,I$7:I$8,$G79),IF($G79&gt;=I$9,TREND(J$8:J$9,I$8:I$9,$G79),IF($G79&gt;=I$10,TREND(J$9:J$10,I$9:I$10,$G79),IF($G79&gt;=I$11,TREND(J$10:J$11,I$10:I$11,$G79),0)))))</f>
        <v>0.66526315789473689</v>
      </c>
      <c r="J79" s="3"/>
      <c r="K79" s="3"/>
      <c r="N79" s="63" cm="1">
        <f t="array" ref="N79">IF($G79&gt;=N$7,TREND(O$6:O$7,N$6:N$7,$G79),IF($G79&gt;=N$8,TREND(O$7:O$8,N$7:N$8,$G79),IF($G79&gt;=N$9,TREND(O$8:O$9,N$8:N$9,$G79),IF($G79&gt;=N$10,TREND(O$9:O$10,N$9:N$10,$G79),IF($G79&gt;=N$11,TREND(O$10:O$11,N$10:N$11,$G79),0)))))</f>
        <v>0.66526315789473689</v>
      </c>
      <c r="O79" s="3"/>
      <c r="P79" s="3"/>
      <c r="Q79" s="3"/>
      <c r="R79" s="3"/>
      <c r="S79" s="63" cm="1">
        <f t="array" ref="S79">IF($G79&gt;=S$7,TREND(T$6:T$7,S$6:S$7,$G79),IF($G79&gt;=S$8,TREND(T$7:T$8,S$7:S$8,$G79),IF($G79&gt;=S$9,TREND(T$8:T$9,S$8:S$9,$G79),IF($G79&gt;=S$10,TREND(T$9:T$10,S$9:S$10,$G79),IF($G79&gt;=S$11,TREND(T$10:T$11,S$10:S$11,$G79),0)))))</f>
        <v>0.83749999999999991</v>
      </c>
      <c r="T79" s="3"/>
      <c r="U79" s="3"/>
      <c r="V79" s="3"/>
      <c r="W79" s="3"/>
      <c r="X79" s="63" cm="1">
        <f t="array" ref="X79">IF($G79&gt;=X$7,TREND(Y$6:Y$7,X$6:X$7,$G79),IF($G79&gt;=X$8,TREND(Y$7:Y$8,X$7:X$8,$G79),IF($G79&gt;=X$9,TREND(Y$8:Y$9,X$8:X$9,$G79),IF($G79&gt;=X$10,TREND(Y$9:Y$10,X$9:X$10,$G79),IF($G79&gt;=X$11,TREND(Y$10:Y$11,X$10:X$11,$G79),0)))))</f>
        <v>0</v>
      </c>
      <c r="Y79" s="3"/>
      <c r="Z79" s="3"/>
      <c r="AA79" s="3"/>
      <c r="AB79" s="3"/>
    </row>
    <row r="80" spans="1:28" x14ac:dyDescent="0.35">
      <c r="A80" s="63">
        <f t="shared" si="0"/>
        <v>0.81248566961959345</v>
      </c>
      <c r="D80" s="159"/>
      <c r="F80" s="21"/>
      <c r="G80" s="63">
        <v>0.48</v>
      </c>
      <c r="I80" s="63" cm="1">
        <f t="array" ref="I80">IF($G80&gt;=I$7,TREND(J$6:J$7,I$6:I$7,$G80),IF($G80&gt;=I$8,TREND(J$7:J$8,I$7:I$8,$G80),IF($G80&gt;=I$9,TREND(J$8:J$9,I$8:I$9,$G80),IF($G80&gt;=I$10,TREND(J$9:J$10,I$9:I$10,$G80),IF($G80&gt;=I$11,TREND(J$10:J$11,I$10:I$11,$G80),0)))))</f>
        <v>0.67736842105263162</v>
      </c>
      <c r="J80" s="3"/>
      <c r="K80" s="3"/>
      <c r="N80" s="63" cm="1">
        <f t="array" ref="N80">IF($G80&gt;=N$7,TREND(O$6:O$7,N$6:N$7,$G80),IF($G80&gt;=N$8,TREND(O$7:O$8,N$7:N$8,$G80),IF($G80&gt;=N$9,TREND(O$8:O$9,N$8:N$9,$G80),IF($G80&gt;=N$10,TREND(O$9:O$10,N$9:N$10,$G80),IF($G80&gt;=N$11,TREND(O$10:O$11,N$10:N$11,$G80),0)))))</f>
        <v>0.67736842105263162</v>
      </c>
      <c r="O80" s="3"/>
      <c r="P80" s="3"/>
      <c r="Q80" s="3"/>
      <c r="R80" s="3"/>
      <c r="S80" s="63" cm="1">
        <f t="array" ref="S80">IF($G80&gt;=S$7,TREND(T$6:T$7,S$6:S$7,$G80),IF($G80&gt;=S$8,TREND(T$7:T$8,S$7:S$8,$G80),IF($G80&gt;=S$9,TREND(T$8:T$9,S$8:S$9,$G80),IF($G80&gt;=S$10,TREND(T$9:T$10,S$9:S$10,$G80),IF($G80&gt;=S$11,TREND(T$10:T$11,S$10:S$11,$G80),0)))))</f>
        <v>0.84999999999999987</v>
      </c>
      <c r="T80" s="3"/>
      <c r="U80" s="3"/>
      <c r="V80" s="3"/>
      <c r="W80" s="3"/>
      <c r="X80" s="63" cm="1">
        <f t="array" ref="X80">IF($G80&gt;=X$7,TREND(Y$6:Y$7,X$6:X$7,$G80),IF($G80&gt;=X$8,TREND(Y$7:Y$8,X$7:X$8,$G80),IF($G80&gt;=X$9,TREND(Y$8:Y$9,X$8:X$9,$G80),IF($G80&gt;=X$10,TREND(Y$9:Y$10,X$9:X$10,$G80),IF($G80&gt;=X$11,TREND(Y$10:Y$11,X$10:X$11,$G80),0)))))</f>
        <v>0</v>
      </c>
      <c r="Y80" s="3"/>
      <c r="Z80" s="3"/>
      <c r="AA80" s="3"/>
      <c r="AB80" s="3"/>
    </row>
    <row r="81" spans="1:28" x14ac:dyDescent="0.35">
      <c r="A81" s="63">
        <f t="shared" si="0"/>
        <v>0.82489988990073582</v>
      </c>
      <c r="D81" s="159"/>
      <c r="F81" s="21"/>
      <c r="G81" s="63">
        <v>0.49</v>
      </c>
      <c r="I81" s="63" cm="1">
        <f t="array" ref="I81">IF($G81&gt;=I$7,TREND(J$6:J$7,I$6:I$7,$G81),IF($G81&gt;=I$8,TREND(J$7:J$8,I$7:I$8,$G81),IF($G81&gt;=I$9,TREND(J$8:J$9,I$8:I$9,$G81),IF($G81&gt;=I$10,TREND(J$9:J$10,I$9:I$10,$G81),IF($G81&gt;=I$11,TREND(J$10:J$11,I$10:I$11,$G81),0)))))</f>
        <v>0.68947368421052635</v>
      </c>
      <c r="J81" s="3"/>
      <c r="K81" s="3"/>
      <c r="N81" s="63" cm="1">
        <f t="array" ref="N81">IF($G81&gt;=N$7,TREND(O$6:O$7,N$6:N$7,$G81),IF($G81&gt;=N$8,TREND(O$7:O$8,N$7:N$8,$G81),IF($G81&gt;=N$9,TREND(O$8:O$9,N$8:N$9,$G81),IF($G81&gt;=N$10,TREND(O$9:O$10,N$9:N$10,$G81),IF($G81&gt;=N$11,TREND(O$10:O$11,N$10:N$11,$G81),0)))))</f>
        <v>0.68947368421052635</v>
      </c>
      <c r="O81" s="3"/>
      <c r="P81" s="3"/>
      <c r="Q81" s="3"/>
      <c r="R81" s="3"/>
      <c r="S81" s="63" cm="1">
        <f t="array" ref="S81">IF($G81&gt;=S$7,TREND(T$6:T$7,S$6:S$7,$G81),IF($G81&gt;=S$8,TREND(T$7:T$8,S$7:S$8,$G81),IF($G81&gt;=S$9,TREND(T$8:T$9,S$8:S$9,$G81),IF($G81&gt;=S$10,TREND(T$9:T$10,S$9:S$10,$G81),IF($G81&gt;=S$11,TREND(T$10:T$11,S$10:S$11,$G81),0)))))</f>
        <v>0.86250000000000004</v>
      </c>
      <c r="T81" s="3"/>
      <c r="U81" s="3"/>
      <c r="V81" s="3"/>
      <c r="W81" s="3"/>
      <c r="X81" s="63" cm="1">
        <f t="array" ref="X81">IF($G81&gt;=X$7,TREND(Y$6:Y$7,X$6:X$7,$G81),IF($G81&gt;=X$8,TREND(Y$7:Y$8,X$7:X$8,$G81),IF($G81&gt;=X$9,TREND(Y$8:Y$9,X$8:X$9,$G81),IF($G81&gt;=X$10,TREND(Y$9:Y$10,X$9:X$10,$G81),IF($G81&gt;=X$11,TREND(Y$10:Y$11,X$10:X$11,$G81),0)))))</f>
        <v>0</v>
      </c>
      <c r="Y81" s="3"/>
      <c r="Z81" s="3"/>
      <c r="AA81" s="3"/>
      <c r="AB81" s="3"/>
    </row>
    <row r="82" spans="1:28" x14ac:dyDescent="0.35">
      <c r="A82" s="63">
        <f t="shared" si="0"/>
        <v>0.83731411018187818</v>
      </c>
      <c r="D82" s="159"/>
      <c r="F82" s="21"/>
      <c r="G82" s="63">
        <v>0.5</v>
      </c>
      <c r="I82" s="63" cm="1">
        <f t="array" ref="I82">IF($G82&gt;=I$7,TREND(J$6:J$7,I$6:I$7,$G82),IF($G82&gt;=I$8,TREND(J$7:J$8,I$7:I$8,$G82),IF($G82&gt;=I$9,TREND(J$8:J$9,I$8:I$9,$G82),IF($G82&gt;=I$10,TREND(J$9:J$10,I$9:I$10,$G82),IF($G82&gt;=I$11,TREND(J$10:J$11,I$10:I$11,$G82),0)))))</f>
        <v>0.70157894736842108</v>
      </c>
      <c r="J82" s="3"/>
      <c r="K82" s="3"/>
      <c r="N82" s="63" cm="1">
        <f t="array" ref="N82">IF($G82&gt;=N$7,TREND(O$6:O$7,N$6:N$7,$G82),IF($G82&gt;=N$8,TREND(O$7:O$8,N$7:N$8,$G82),IF($G82&gt;=N$9,TREND(O$8:O$9,N$8:N$9,$G82),IF($G82&gt;=N$10,TREND(O$9:O$10,N$9:N$10,$G82),IF($G82&gt;=N$11,TREND(O$10:O$11,N$10:N$11,$G82),0)))))</f>
        <v>0.70157894736842108</v>
      </c>
      <c r="O82" s="3"/>
      <c r="P82" s="3"/>
      <c r="Q82" s="3"/>
      <c r="R82" s="3"/>
      <c r="S82" s="63" cm="1">
        <f t="array" ref="S82">IF($G82&gt;=S$7,TREND(T$6:T$7,S$6:S$7,$G82),IF($G82&gt;=S$8,TREND(T$7:T$8,S$7:S$8,$G82),IF($G82&gt;=S$9,TREND(T$8:T$9,S$8:S$9,$G82),IF($G82&gt;=S$10,TREND(T$9:T$10,S$9:S$10,$G82),IF($G82&gt;=S$11,TREND(T$10:T$11,S$10:S$11,$G82),0)))))</f>
        <v>0.875</v>
      </c>
      <c r="T82" s="3"/>
      <c r="U82" s="3"/>
      <c r="V82" s="3"/>
      <c r="W82" s="3"/>
      <c r="X82" s="63" cm="1">
        <f t="array" ref="X82">IF($G82&gt;=X$7,TREND(Y$6:Y$7,X$6:X$7,$G82),IF($G82&gt;=X$8,TREND(Y$7:Y$8,X$7:X$8,$G82),IF($G82&gt;=X$9,TREND(Y$8:Y$9,X$8:X$9,$G82),IF($G82&gt;=X$10,TREND(Y$9:Y$10,X$9:X$10,$G82),IF($G82&gt;=X$11,TREND(Y$10:Y$11,X$10:X$11,$G82),0)))))</f>
        <v>0</v>
      </c>
      <c r="Y82" s="3"/>
      <c r="Z82" s="3"/>
      <c r="AA82" s="3"/>
      <c r="AB82" s="3"/>
    </row>
    <row r="83" spans="1:28" x14ac:dyDescent="0.35">
      <c r="A83" s="63">
        <f t="shared" si="0"/>
        <v>0.84972833046302054</v>
      </c>
      <c r="D83" s="159"/>
      <c r="F83" s="21"/>
      <c r="G83" s="63">
        <v>0.51</v>
      </c>
      <c r="I83" s="63" cm="1">
        <f t="array" ref="I83">IF($G83&gt;=I$7,TREND(J$6:J$7,I$6:I$7,$G83),IF($G83&gt;=I$8,TREND(J$7:J$8,I$7:I$8,$G83),IF($G83&gt;=I$9,TREND(J$8:J$9,I$8:I$9,$G83),IF($G83&gt;=I$10,TREND(J$9:J$10,I$9:I$10,$G83),IF($G83&gt;=I$11,TREND(J$10:J$11,I$10:I$11,$G83),0)))))</f>
        <v>0.71368421052631581</v>
      </c>
      <c r="J83" s="3"/>
      <c r="K83" s="3"/>
      <c r="N83" s="63" cm="1">
        <f t="array" ref="N83">IF($G83&gt;=N$7,TREND(O$6:O$7,N$6:N$7,$G83),IF($G83&gt;=N$8,TREND(O$7:O$8,N$7:N$8,$G83),IF($G83&gt;=N$9,TREND(O$8:O$9,N$8:N$9,$G83),IF($G83&gt;=N$10,TREND(O$9:O$10,N$9:N$10,$G83),IF($G83&gt;=N$11,TREND(O$10:O$11,N$10:N$11,$G83),0)))))</f>
        <v>0.71368421052631581</v>
      </c>
      <c r="O83" s="3"/>
      <c r="P83" s="3"/>
      <c r="Q83" s="3"/>
      <c r="R83" s="3"/>
      <c r="S83" s="63" cm="1">
        <f t="array" ref="S83">IF($G83&gt;=S$7,TREND(T$6:T$7,S$6:S$7,$G83),IF($G83&gt;=S$8,TREND(T$7:T$8,S$7:S$8,$G83),IF($G83&gt;=S$9,TREND(T$8:T$9,S$8:S$9,$G83),IF($G83&gt;=S$10,TREND(T$9:T$10,S$9:S$10,$G83),IF($G83&gt;=S$11,TREND(T$10:T$11,S$10:S$11,$G83),0)))))</f>
        <v>0.88749999999999996</v>
      </c>
      <c r="T83" s="3"/>
      <c r="U83" s="3"/>
      <c r="V83" s="3"/>
      <c r="W83" s="3"/>
      <c r="X83" s="63" cm="1">
        <f t="array" ref="X83">IF($G83&gt;=X$7,TREND(Y$6:Y$7,X$6:X$7,$G83),IF($G83&gt;=X$8,TREND(Y$7:Y$8,X$7:X$8,$G83),IF($G83&gt;=X$9,TREND(Y$8:Y$9,X$8:X$9,$G83),IF($G83&gt;=X$10,TREND(Y$9:Y$10,X$9:X$10,$G83),IF($G83&gt;=X$11,TREND(Y$10:Y$11,X$10:X$11,$G83),0)))))</f>
        <v>0</v>
      </c>
      <c r="Y83" s="3"/>
      <c r="Z83" s="3"/>
      <c r="AA83" s="3"/>
      <c r="AB83" s="3"/>
    </row>
    <row r="84" spans="1:28" x14ac:dyDescent="0.35">
      <c r="A84" s="63">
        <f t="shared" si="0"/>
        <v>0.86214255074416291</v>
      </c>
      <c r="D84" s="159"/>
      <c r="F84" s="21"/>
      <c r="G84" s="63">
        <v>0.52</v>
      </c>
      <c r="I84" s="63" cm="1">
        <f t="array" ref="I84">IF($G84&gt;=I$7,TREND(J$6:J$7,I$6:I$7,$G84),IF($G84&gt;=I$8,TREND(J$7:J$8,I$7:I$8,$G84),IF($G84&gt;=I$9,TREND(J$8:J$9,I$8:I$9,$G84),IF($G84&gt;=I$10,TREND(J$9:J$10,I$9:I$10,$G84),IF($G84&gt;=I$11,TREND(J$10:J$11,I$10:I$11,$G84),0)))))</f>
        <v>0.72578947368421054</v>
      </c>
      <c r="J84" s="3"/>
      <c r="K84" s="3"/>
      <c r="N84" s="63" cm="1">
        <f t="array" ref="N84">IF($G84&gt;=N$7,TREND(O$6:O$7,N$6:N$7,$G84),IF($G84&gt;=N$8,TREND(O$7:O$8,N$7:N$8,$G84),IF($G84&gt;=N$9,TREND(O$8:O$9,N$8:N$9,$G84),IF($G84&gt;=N$10,TREND(O$9:O$10,N$9:N$10,$G84),IF($G84&gt;=N$11,TREND(O$10:O$11,N$10:N$11,$G84),0)))))</f>
        <v>0.72578947368421054</v>
      </c>
      <c r="O84" s="3"/>
      <c r="P84" s="3"/>
      <c r="Q84" s="3"/>
      <c r="R84" s="3"/>
      <c r="S84" s="63" cm="1">
        <f t="array" ref="S84">IF($G84&gt;=S$7,TREND(T$6:T$7,S$6:S$7,$G84),IF($G84&gt;=S$8,TREND(T$7:T$8,S$7:S$8,$G84),IF($G84&gt;=S$9,TREND(T$8:T$9,S$8:S$9,$G84),IF($G84&gt;=S$10,TREND(T$9:T$10,S$9:S$10,$G84),IF($G84&gt;=S$11,TREND(T$10:T$11,S$10:S$11,$G84),0)))))</f>
        <v>0.89999999999999991</v>
      </c>
      <c r="T84" s="3"/>
      <c r="U84" s="3"/>
      <c r="V84" s="3"/>
      <c r="W84" s="3"/>
      <c r="X84" s="63" cm="1">
        <f t="array" ref="X84">IF($G84&gt;=X$7,TREND(Y$6:Y$7,X$6:X$7,$G84),IF($G84&gt;=X$8,TREND(Y$7:Y$8,X$7:X$8,$G84),IF($G84&gt;=X$9,TREND(Y$8:Y$9,X$8:X$9,$G84),IF($G84&gt;=X$10,TREND(Y$9:Y$10,X$9:X$10,$G84),IF($G84&gt;=X$11,TREND(Y$10:Y$11,X$10:X$11,$G84),0)))))</f>
        <v>0</v>
      </c>
      <c r="Y84" s="3"/>
      <c r="Z84" s="3"/>
      <c r="AA84" s="3"/>
      <c r="AB84" s="3"/>
    </row>
    <row r="85" spans="1:28" x14ac:dyDescent="0.35">
      <c r="A85" s="63">
        <f t="shared" si="0"/>
        <v>0.87455677102530527</v>
      </c>
      <c r="D85" s="159"/>
      <c r="F85" s="21"/>
      <c r="G85" s="63">
        <v>0.53</v>
      </c>
      <c r="I85" s="63" cm="1">
        <f t="array" ref="I85">IF($G85&gt;=I$7,TREND(J$6:J$7,I$6:I$7,$G85),IF($G85&gt;=I$8,TREND(J$7:J$8,I$7:I$8,$G85),IF($G85&gt;=I$9,TREND(J$8:J$9,I$8:I$9,$G85),IF($G85&gt;=I$10,TREND(J$9:J$10,I$9:I$10,$G85),IF($G85&gt;=I$11,TREND(J$10:J$11,I$10:I$11,$G85),0)))))</f>
        <v>0.73789473684210527</v>
      </c>
      <c r="J85" s="3"/>
      <c r="K85" s="3"/>
      <c r="N85" s="63" cm="1">
        <f t="array" ref="N85">IF($G85&gt;=N$7,TREND(O$6:O$7,N$6:N$7,$G85),IF($G85&gt;=N$8,TREND(O$7:O$8,N$7:N$8,$G85),IF($G85&gt;=N$9,TREND(O$8:O$9,N$8:N$9,$G85),IF($G85&gt;=N$10,TREND(O$9:O$10,N$9:N$10,$G85),IF($G85&gt;=N$11,TREND(O$10:O$11,N$10:N$11,$G85),0)))))</f>
        <v>0.73789473684210527</v>
      </c>
      <c r="O85" s="3"/>
      <c r="P85" s="3"/>
      <c r="Q85" s="3"/>
      <c r="R85" s="3"/>
      <c r="S85" s="63" cm="1">
        <f t="array" ref="S85">IF($G85&gt;=S$7,TREND(T$6:T$7,S$6:S$7,$G85),IF($G85&gt;=S$8,TREND(T$7:T$8,S$7:S$8,$G85),IF($G85&gt;=S$9,TREND(T$8:T$9,S$8:S$9,$G85),IF($G85&gt;=S$10,TREND(T$9:T$10,S$9:S$10,$G85),IF($G85&gt;=S$11,TREND(T$10:T$11,S$10:S$11,$G85),0)))))</f>
        <v>0.91249999999999987</v>
      </c>
      <c r="T85" s="3"/>
      <c r="U85" s="3"/>
      <c r="V85" s="3"/>
      <c r="W85" s="3"/>
      <c r="X85" s="63" cm="1">
        <f t="array" ref="X85">IF($G85&gt;=X$7,TREND(Y$6:Y$7,X$6:X$7,$G85),IF($G85&gt;=X$8,TREND(Y$7:Y$8,X$7:X$8,$G85),IF($G85&gt;=X$9,TREND(Y$8:Y$9,X$8:X$9,$G85),IF($G85&gt;=X$10,TREND(Y$9:Y$10,X$9:X$10,$G85),IF($G85&gt;=X$11,TREND(Y$10:Y$11,X$10:X$11,$G85),0)))))</f>
        <v>0</v>
      </c>
      <c r="Y85" s="3"/>
      <c r="Z85" s="3"/>
      <c r="AA85" s="3"/>
      <c r="AB85" s="3"/>
    </row>
    <row r="86" spans="1:28" x14ac:dyDescent="0.35">
      <c r="A86" s="63">
        <f t="shared" si="0"/>
        <v>0.88697099130644774</v>
      </c>
      <c r="D86" s="159"/>
      <c r="F86" s="21"/>
      <c r="G86" s="63">
        <v>0.54</v>
      </c>
      <c r="I86" s="63" cm="1">
        <f t="array" ref="I86">IF($G86&gt;=I$7,TREND(J$6:J$7,I$6:I$7,$G86),IF($G86&gt;=I$8,TREND(J$7:J$8,I$7:I$8,$G86),IF($G86&gt;=I$9,TREND(J$8:J$9,I$8:I$9,$G86),IF($G86&gt;=I$10,TREND(J$9:J$10,I$9:I$10,$G86),IF($G86&gt;=I$11,TREND(J$10:J$11,I$10:I$11,$G86),0)))))</f>
        <v>0.75</v>
      </c>
      <c r="J86" s="3"/>
      <c r="K86" s="3"/>
      <c r="N86" s="63" cm="1">
        <f t="array" ref="N86">IF($G86&gt;=N$7,TREND(O$6:O$7,N$6:N$7,$G86),IF($G86&gt;=N$8,TREND(O$7:O$8,N$7:N$8,$G86),IF($G86&gt;=N$9,TREND(O$8:O$9,N$8:N$9,$G86),IF($G86&gt;=N$10,TREND(O$9:O$10,N$9:N$10,$G86),IF($G86&gt;=N$11,TREND(O$10:O$11,N$10:N$11,$G86),0)))))</f>
        <v>0.75</v>
      </c>
      <c r="O86" s="3"/>
      <c r="P86" s="3"/>
      <c r="Q86" s="3"/>
      <c r="R86" s="3"/>
      <c r="S86" s="63" cm="1">
        <f t="array" ref="S86">IF($G86&gt;=S$7,TREND(T$6:T$7,S$6:S$7,$G86),IF($G86&gt;=S$8,TREND(T$7:T$8,S$7:S$8,$G86),IF($G86&gt;=S$9,TREND(T$8:T$9,S$8:S$9,$G86),IF($G86&gt;=S$10,TREND(T$9:T$10,S$9:S$10,$G86),IF($G86&gt;=S$11,TREND(T$10:T$11,S$10:S$11,$G86),0)))))</f>
        <v>0.92500000000000004</v>
      </c>
      <c r="T86" s="3"/>
      <c r="U86" s="3"/>
      <c r="V86" s="3"/>
      <c r="W86" s="3"/>
      <c r="X86" s="63" cm="1">
        <f t="array" ref="X86">IF($G86&gt;=X$7,TREND(Y$6:Y$7,X$6:X$7,$G86),IF($G86&gt;=X$8,TREND(Y$7:Y$8,X$7:X$8,$G86),IF($G86&gt;=X$9,TREND(Y$8:Y$9,X$8:X$9,$G86),IF($G86&gt;=X$10,TREND(Y$9:Y$10,X$9:X$10,$G86),IF($G86&gt;=X$11,TREND(Y$10:Y$11,X$10:X$11,$G86),0)))))</f>
        <v>0</v>
      </c>
      <c r="Y86" s="3"/>
      <c r="Z86" s="3"/>
      <c r="AA86" s="3"/>
      <c r="AB86" s="3"/>
    </row>
    <row r="87" spans="1:28" x14ac:dyDescent="0.35">
      <c r="A87" s="63">
        <f t="shared" si="0"/>
        <v>0.89793565865732905</v>
      </c>
      <c r="D87" s="159"/>
      <c r="F87" s="21"/>
      <c r="G87" s="63">
        <v>0.55000000000000004</v>
      </c>
      <c r="I87" s="63" cm="1">
        <f t="array" ref="I87">IF($G87&gt;=I$7,TREND(J$6:J$7,I$6:I$7,$G87),IF($G87&gt;=I$8,TREND(J$7:J$8,I$7:I$8,$G87),IF($G87&gt;=I$9,TREND(J$8:J$9,I$8:I$9,$G87),IF($G87&gt;=I$10,TREND(J$9:J$10,I$9:I$10,$G87),IF($G87&gt;=I$11,TREND(J$10:J$11,I$10:I$11,$G87),0)))))</f>
        <v>0.75543478260869568</v>
      </c>
      <c r="J87" s="3"/>
      <c r="K87" s="3"/>
      <c r="N87" s="63" cm="1">
        <f t="array" ref="N87">IF($G87&gt;=N$7,TREND(O$6:O$7,N$6:N$7,$G87),IF($G87&gt;=N$8,TREND(O$7:O$8,N$7:N$8,$G87),IF($G87&gt;=N$9,TREND(O$8:O$9,N$8:N$9,$G87),IF($G87&gt;=N$10,TREND(O$9:O$10,N$9:N$10,$G87),IF($G87&gt;=N$11,TREND(O$10:O$11,N$10:N$11,$G87),0)))))</f>
        <v>0.75543478260869568</v>
      </c>
      <c r="O87" s="3"/>
      <c r="P87" s="3"/>
      <c r="Q87" s="3"/>
      <c r="R87" s="3"/>
      <c r="S87" s="63" cm="1">
        <f t="array" ref="S87">IF($G87&gt;=S$7,TREND(T$6:T$7,S$6:S$7,$G87),IF($G87&gt;=S$8,TREND(T$7:T$8,S$7:S$8,$G87),IF($G87&gt;=S$9,TREND(T$8:T$9,S$8:S$9,$G87),IF($G87&gt;=S$10,TREND(T$9:T$10,S$9:S$10,$G87),IF($G87&gt;=S$11,TREND(T$10:T$11,S$10:S$11,$G87),0)))))</f>
        <v>0.9375</v>
      </c>
      <c r="T87" s="3"/>
      <c r="U87" s="3"/>
      <c r="V87" s="3"/>
      <c r="W87" s="3"/>
      <c r="X87" s="63" cm="1">
        <f t="array" ref="X87">IF($G87&gt;=X$7,TREND(Y$6:Y$7,X$6:X$7,$G87),IF($G87&gt;=X$8,TREND(Y$7:Y$8,X$7:X$8,$G87),IF($G87&gt;=X$9,TREND(Y$8:Y$9,X$8:X$9,$G87),IF($G87&gt;=X$10,TREND(Y$9:Y$10,X$9:X$10,$G87),IF($G87&gt;=X$11,TREND(Y$10:Y$11,X$10:X$11,$G87),0)))))</f>
        <v>0</v>
      </c>
      <c r="Y87" s="3"/>
      <c r="Z87" s="3"/>
      <c r="AA87" s="3"/>
      <c r="AB87" s="3"/>
    </row>
    <row r="88" spans="1:28" x14ac:dyDescent="0.35">
      <c r="A88" s="63">
        <f t="shared" si="0"/>
        <v>0.90890032600821047</v>
      </c>
      <c r="D88" s="159"/>
      <c r="F88" s="21"/>
      <c r="G88" s="63">
        <v>0.56000000000000005</v>
      </c>
      <c r="I88" s="63" cm="1">
        <f t="array" ref="I88">IF($G88&gt;=I$7,TREND(J$6:J$7,I$6:I$7,$G88),IF($G88&gt;=I$8,TREND(J$7:J$8,I$7:I$8,$G88),IF($G88&gt;=I$9,TREND(J$8:J$9,I$8:I$9,$G88),IF($G88&gt;=I$10,TREND(J$9:J$10,I$9:I$10,$G88),IF($G88&gt;=I$11,TREND(J$10:J$11,I$10:I$11,$G88),0)))))</f>
        <v>0.76086956521739135</v>
      </c>
      <c r="J88" s="3"/>
      <c r="K88" s="3"/>
      <c r="N88" s="63" cm="1">
        <f t="array" ref="N88">IF($G88&gt;=N$7,TREND(O$6:O$7,N$6:N$7,$G88),IF($G88&gt;=N$8,TREND(O$7:O$8,N$7:N$8,$G88),IF($G88&gt;=N$9,TREND(O$8:O$9,N$8:N$9,$G88),IF($G88&gt;=N$10,TREND(O$9:O$10,N$9:N$10,$G88),IF($G88&gt;=N$11,TREND(O$10:O$11,N$10:N$11,$G88),0)))))</f>
        <v>0.76086956521739135</v>
      </c>
      <c r="O88" s="3"/>
      <c r="P88" s="3"/>
      <c r="Q88" s="3"/>
      <c r="R88" s="3"/>
      <c r="S88" s="63" cm="1">
        <f t="array" ref="S88">IF($G88&gt;=S$7,TREND(T$6:T$7,S$6:S$7,$G88),IF($G88&gt;=S$8,TREND(T$7:T$8,S$7:S$8,$G88),IF($G88&gt;=S$9,TREND(T$8:T$9,S$8:S$9,$G88),IF($G88&gt;=S$10,TREND(T$9:T$10,S$9:S$10,$G88),IF($G88&gt;=S$11,TREND(T$10:T$11,S$10:S$11,$G88),0)))))</f>
        <v>0.95</v>
      </c>
      <c r="T88" s="3"/>
      <c r="U88" s="3"/>
      <c r="V88" s="3"/>
      <c r="W88" s="3"/>
      <c r="X88" s="63" cm="1">
        <f t="array" ref="X88">IF($G88&gt;=X$7,TREND(Y$6:Y$7,X$6:X$7,$G88),IF($G88&gt;=X$8,TREND(Y$7:Y$8,X$7:X$8,$G88),IF($G88&gt;=X$9,TREND(Y$8:Y$9,X$8:X$9,$G88),IF($G88&gt;=X$10,TREND(Y$9:Y$10,X$9:X$10,$G88),IF($G88&gt;=X$11,TREND(Y$10:Y$11,X$10:X$11,$G88),0)))))</f>
        <v>0</v>
      </c>
      <c r="Y88" s="3"/>
      <c r="Z88" s="3"/>
      <c r="AA88" s="3"/>
      <c r="AB88" s="3"/>
    </row>
    <row r="89" spans="1:28" x14ac:dyDescent="0.35">
      <c r="A89" s="63">
        <f t="shared" si="0"/>
        <v>0.91986499335909189</v>
      </c>
      <c r="D89" s="159"/>
      <c r="F89" s="21"/>
      <c r="G89" s="63">
        <v>0.56999999999999995</v>
      </c>
      <c r="I89" s="63" cm="1">
        <f t="array" ref="I89">IF($G89&gt;=I$7,TREND(J$6:J$7,I$6:I$7,$G89),IF($G89&gt;=I$8,TREND(J$7:J$8,I$7:I$8,$G89),IF($G89&gt;=I$9,TREND(J$8:J$9,I$8:I$9,$G89),IF($G89&gt;=I$10,TREND(J$9:J$10,I$9:I$10,$G89),IF($G89&gt;=I$11,TREND(J$10:J$11,I$10:I$11,$G89),0)))))</f>
        <v>0.76630434782608692</v>
      </c>
      <c r="J89" s="3"/>
      <c r="K89" s="3"/>
      <c r="N89" s="63" cm="1">
        <f t="array" ref="N89">IF($G89&gt;=N$7,TREND(O$6:O$7,N$6:N$7,$G89),IF($G89&gt;=N$8,TREND(O$7:O$8,N$7:N$8,$G89),IF($G89&gt;=N$9,TREND(O$8:O$9,N$8:N$9,$G89),IF($G89&gt;=N$10,TREND(O$9:O$10,N$9:N$10,$G89),IF($G89&gt;=N$11,TREND(O$10:O$11,N$10:N$11,$G89),0)))))</f>
        <v>0.76630434782608692</v>
      </c>
      <c r="O89" s="3"/>
      <c r="P89" s="3"/>
      <c r="Q89" s="3"/>
      <c r="R89" s="3"/>
      <c r="S89" s="63" cm="1">
        <f t="array" ref="S89">IF($G89&gt;=S$7,TREND(T$6:T$7,S$6:S$7,$G89),IF($G89&gt;=S$8,TREND(T$7:T$8,S$7:S$8,$G89),IF($G89&gt;=S$9,TREND(T$8:T$9,S$8:S$9,$G89),IF($G89&gt;=S$10,TREND(T$9:T$10,S$9:S$10,$G89),IF($G89&gt;=S$11,TREND(T$10:T$11,S$10:S$11,$G89),0)))))</f>
        <v>0.96249999999999991</v>
      </c>
      <c r="T89" s="3"/>
      <c r="U89" s="3"/>
      <c r="V89" s="3"/>
      <c r="W89" s="3"/>
      <c r="X89" s="63" cm="1">
        <f t="array" ref="X89">IF($G89&gt;=X$7,TREND(Y$6:Y$7,X$6:X$7,$G89),IF($G89&gt;=X$8,TREND(Y$7:Y$8,X$7:X$8,$G89),IF($G89&gt;=X$9,TREND(Y$8:Y$9,X$8:X$9,$G89),IF($G89&gt;=X$10,TREND(Y$9:Y$10,X$9:X$10,$G89),IF($G89&gt;=X$11,TREND(Y$10:Y$11,X$10:X$11,$G89),0)))))</f>
        <v>0</v>
      </c>
      <c r="Y89" s="3"/>
      <c r="Z89" s="3"/>
      <c r="AA89" s="3"/>
      <c r="AB89" s="3"/>
    </row>
    <row r="90" spans="1:28" x14ac:dyDescent="0.35">
      <c r="A90" s="63">
        <f t="shared" si="0"/>
        <v>0.93082966070997353</v>
      </c>
      <c r="D90" s="159"/>
      <c r="F90" s="21"/>
      <c r="G90" s="63">
        <v>0.57999999999999996</v>
      </c>
      <c r="I90" s="63" cm="1">
        <f t="array" ref="I90">IF($G90&gt;=I$7,TREND(J$6:J$7,I$6:I$7,$G90),IF($G90&gt;=I$8,TREND(J$7:J$8,I$7:I$8,$G90),IF($G90&gt;=I$9,TREND(J$8:J$9,I$8:I$9,$G90),IF($G90&gt;=I$10,TREND(J$9:J$10,I$9:I$10,$G90),IF($G90&gt;=I$11,TREND(J$10:J$11,I$10:I$11,$G90),0)))))</f>
        <v>0.77173913043478259</v>
      </c>
      <c r="J90" s="3"/>
      <c r="K90" s="3"/>
      <c r="N90" s="63" cm="1">
        <f t="array" ref="N90">IF($G90&gt;=N$7,TREND(O$6:O$7,N$6:N$7,$G90),IF($G90&gt;=N$8,TREND(O$7:O$8,N$7:N$8,$G90),IF($G90&gt;=N$9,TREND(O$8:O$9,N$8:N$9,$G90),IF($G90&gt;=N$10,TREND(O$9:O$10,N$9:N$10,$G90),IF($G90&gt;=N$11,TREND(O$10:O$11,N$10:N$11,$G90),0)))))</f>
        <v>0.77173913043478259</v>
      </c>
      <c r="O90" s="3"/>
      <c r="P90" s="3"/>
      <c r="Q90" s="3"/>
      <c r="R90" s="3"/>
      <c r="S90" s="63" cm="1">
        <f t="array" ref="S90">IF($G90&gt;=S$7,TREND(T$6:T$7,S$6:S$7,$G90),IF($G90&gt;=S$8,TREND(T$7:T$8,S$7:S$8,$G90),IF($G90&gt;=S$9,TREND(T$8:T$9,S$8:S$9,$G90),IF($G90&gt;=S$10,TREND(T$9:T$10,S$9:S$10,$G90),IF($G90&gt;=S$11,TREND(T$10:T$11,S$10:S$11,$G90),0)))))</f>
        <v>0.97499999999999987</v>
      </c>
      <c r="T90" s="3"/>
      <c r="U90" s="3"/>
      <c r="V90" s="3"/>
      <c r="W90" s="3"/>
      <c r="X90" s="63" cm="1">
        <f t="array" ref="X90">IF($G90&gt;=X$7,TREND(Y$6:Y$7,X$6:X$7,$G90),IF($G90&gt;=X$8,TREND(Y$7:Y$8,X$7:X$8,$G90),IF($G90&gt;=X$9,TREND(Y$8:Y$9,X$8:X$9,$G90),IF($G90&gt;=X$10,TREND(Y$9:Y$10,X$9:X$10,$G90),IF($G90&gt;=X$11,TREND(Y$10:Y$11,X$10:X$11,$G90),0)))))</f>
        <v>0</v>
      </c>
      <c r="Y90" s="3"/>
      <c r="Z90" s="3"/>
      <c r="AA90" s="3"/>
      <c r="AB90" s="3"/>
    </row>
    <row r="91" spans="1:28" x14ac:dyDescent="0.35">
      <c r="A91" s="63">
        <f t="shared" si="0"/>
        <v>0.94179432806085472</v>
      </c>
      <c r="D91" s="159"/>
      <c r="F91" s="21"/>
      <c r="G91" s="63">
        <v>0.59</v>
      </c>
      <c r="I91" s="63" cm="1">
        <f t="array" ref="I91">IF($G91&gt;=I$7,TREND(J$6:J$7,I$6:I$7,$G91),IF($G91&gt;=I$8,TREND(J$7:J$8,I$7:I$8,$G91),IF($G91&gt;=I$9,TREND(J$8:J$9,I$8:I$9,$G91),IF($G91&gt;=I$10,TREND(J$9:J$10,I$9:I$10,$G91),IF($G91&gt;=I$11,TREND(J$10:J$11,I$10:I$11,$G91),0)))))</f>
        <v>0.77717391304347827</v>
      </c>
      <c r="J91" s="3"/>
      <c r="K91" s="3"/>
      <c r="N91" s="63" cm="1">
        <f t="array" ref="N91">IF($G91&gt;=N$7,TREND(O$6:O$7,N$6:N$7,$G91),IF($G91&gt;=N$8,TREND(O$7:O$8,N$7:N$8,$G91),IF($G91&gt;=N$9,TREND(O$8:O$9,N$8:N$9,$G91),IF($G91&gt;=N$10,TREND(O$9:O$10,N$9:N$10,$G91),IF($G91&gt;=N$11,TREND(O$10:O$11,N$10:N$11,$G91),0)))))</f>
        <v>0.77717391304347827</v>
      </c>
      <c r="O91" s="3"/>
      <c r="P91" s="3"/>
      <c r="Q91" s="3"/>
      <c r="R91" s="3"/>
      <c r="S91" s="63" cm="1">
        <f t="array" ref="S91">IF($G91&gt;=S$7,TREND(T$6:T$7,S$6:S$7,$G91),IF($G91&gt;=S$8,TREND(T$7:T$8,S$7:S$8,$G91),IF($G91&gt;=S$9,TREND(T$8:T$9,S$8:S$9,$G91),IF($G91&gt;=S$10,TREND(T$9:T$10,S$9:S$10,$G91),IF($G91&gt;=S$11,TREND(T$10:T$11,S$10:S$11,$G91),0)))))</f>
        <v>0.98749999999999982</v>
      </c>
      <c r="T91" s="3"/>
      <c r="U91" s="3"/>
      <c r="V91" s="3"/>
      <c r="W91" s="3"/>
      <c r="X91" s="63" cm="1">
        <f t="array" ref="X91">IF($G91&gt;=X$7,TREND(Y$6:Y$7,X$6:X$7,$G91),IF($G91&gt;=X$8,TREND(Y$7:Y$8,X$7:X$8,$G91),IF($G91&gt;=X$9,TREND(Y$8:Y$9,X$8:X$9,$G91),IF($G91&gt;=X$10,TREND(Y$9:Y$10,X$9:X$10,$G91),IF($G91&gt;=X$11,TREND(Y$10:Y$11,X$10:X$11,$G91),0)))))</f>
        <v>0</v>
      </c>
      <c r="Y91" s="3"/>
      <c r="Z91" s="3"/>
      <c r="AA91" s="3"/>
      <c r="AB91" s="3"/>
    </row>
    <row r="92" spans="1:28" x14ac:dyDescent="0.35">
      <c r="A92" s="63">
        <f t="shared" si="0"/>
        <v>0.95275899541173625</v>
      </c>
      <c r="D92" s="159"/>
      <c r="F92" s="21"/>
      <c r="G92" s="63">
        <v>0.6</v>
      </c>
      <c r="I92" s="63" cm="1">
        <f t="array" ref="I92">IF($G92&gt;=I$7,TREND(J$6:J$7,I$6:I$7,$G92),IF($G92&gt;=I$8,TREND(J$7:J$8,I$7:I$8,$G92),IF($G92&gt;=I$9,TREND(J$8:J$9,I$8:I$9,$G92),IF($G92&gt;=I$10,TREND(J$9:J$10,I$9:I$10,$G92),IF($G92&gt;=I$11,TREND(J$10:J$11,I$10:I$11,$G92),0)))))</f>
        <v>0.78260869565217384</v>
      </c>
      <c r="J92" s="3"/>
      <c r="K92" s="3"/>
      <c r="N92" s="63" cm="1">
        <f t="array" ref="N92">IF($G92&gt;=N$7,TREND(O$6:O$7,N$6:N$7,$G92),IF($G92&gt;=N$8,TREND(O$7:O$8,N$7:N$8,$G92),IF($G92&gt;=N$9,TREND(O$8:O$9,N$8:N$9,$G92),IF($G92&gt;=N$10,TREND(O$9:O$10,N$9:N$10,$G92),IF($G92&gt;=N$11,TREND(O$10:O$11,N$10:N$11,$G92),0)))))</f>
        <v>0.78260869565217384</v>
      </c>
      <c r="O92" s="3"/>
      <c r="P92" s="3"/>
      <c r="Q92" s="3"/>
      <c r="R92" s="3"/>
      <c r="S92" s="63" cm="1">
        <f t="array" ref="S92">IF($G92&gt;=S$7,TREND(T$6:T$7,S$6:S$7,$G92),IF($G92&gt;=S$8,TREND(T$7:T$8,S$7:S$8,$G92),IF($G92&gt;=S$9,TREND(T$8:T$9,S$8:S$9,$G92),IF($G92&gt;=S$10,TREND(T$9:T$10,S$9:S$10,$G92),IF($G92&gt;=S$11,TREND(T$10:T$11,S$10:S$11,$G92),0)))))</f>
        <v>1</v>
      </c>
      <c r="T92" s="3"/>
      <c r="U92" s="3"/>
      <c r="V92" s="3"/>
      <c r="W92" s="3"/>
      <c r="X92" s="63" cm="1">
        <f t="array" ref="X92">IF($G92&gt;=X$7,TREND(Y$6:Y$7,X$6:X$7,$G92),IF($G92&gt;=X$8,TREND(Y$7:Y$8,X$7:X$8,$G92),IF($G92&gt;=X$9,TREND(Y$8:Y$9,X$8:X$9,$G92),IF($G92&gt;=X$10,TREND(Y$9:Y$10,X$9:X$10,$G92),IF($G92&gt;=X$11,TREND(Y$10:Y$11,X$10:X$11,$G92),0)))))</f>
        <v>0</v>
      </c>
      <c r="Y92" s="3"/>
      <c r="Z92" s="3"/>
      <c r="AA92" s="3"/>
      <c r="AB92" s="3"/>
    </row>
    <row r="93" spans="1:28" x14ac:dyDescent="0.35">
      <c r="A93" s="63">
        <f t="shared" si="0"/>
        <v>0.95394002052644278</v>
      </c>
      <c r="D93" s="159"/>
      <c r="F93" s="21"/>
      <c r="G93" s="63">
        <v>0.61</v>
      </c>
      <c r="I93" s="63" cm="1">
        <f t="array" ref="I93">IF($G93&gt;=I$7,TREND(J$6:J$7,I$6:I$7,$G93),IF($G93&gt;=I$8,TREND(J$7:J$8,I$7:I$8,$G93),IF($G93&gt;=I$9,TREND(J$8:J$9,I$8:I$9,$G93),IF($G93&gt;=I$10,TREND(J$9:J$10,I$9:I$10,$G93),IF($G93&gt;=I$11,TREND(J$10:J$11,I$10:I$11,$G93),0)))))</f>
        <v>0.78804347826086962</v>
      </c>
      <c r="J93" s="3"/>
      <c r="K93" s="3"/>
      <c r="N93" s="63" cm="1">
        <f t="array" ref="N93">IF($G93&gt;=N$7,TREND(O$6:O$7,N$6:N$7,$G93),IF($G93&gt;=N$8,TREND(O$7:O$8,N$7:N$8,$G93),IF($G93&gt;=N$9,TREND(O$8:O$9,N$8:N$9,$G93),IF($G93&gt;=N$10,TREND(O$9:O$10,N$9:N$10,$G93),IF($G93&gt;=N$11,TREND(O$10:O$11,N$10:N$11,$G93),0)))))</f>
        <v>0.78804347826086962</v>
      </c>
      <c r="O93" s="3"/>
      <c r="P93" s="3"/>
      <c r="Q93" s="3"/>
      <c r="R93" s="3"/>
      <c r="S93" s="63" cm="1">
        <f t="array" ref="S93">IF($G93&gt;=S$7,TREND(T$6:T$7,S$6:S$7,$G93),IF($G93&gt;=S$8,TREND(T$7:T$8,S$7:S$8,$G93),IF($G93&gt;=S$9,TREND(T$8:T$9,S$8:S$9,$G93),IF($G93&gt;=S$10,TREND(T$9:T$10,S$9:S$10,$G93),IF($G93&gt;=S$11,TREND(T$10:T$11,S$10:S$11,$G93),0)))))</f>
        <v>1</v>
      </c>
      <c r="T93" s="3"/>
      <c r="U93" s="3"/>
      <c r="V93" s="3"/>
      <c r="W93" s="3"/>
      <c r="X93" s="63" cm="1">
        <f t="array" ref="X93">IF($G93&gt;=X$7,TREND(Y$6:Y$7,X$6:X$7,$G93),IF($G93&gt;=X$8,TREND(Y$7:Y$8,X$7:X$8,$G93),IF($G93&gt;=X$9,TREND(Y$8:Y$9,X$8:X$9,$G93),IF($G93&gt;=X$10,TREND(Y$9:Y$10,X$9:X$10,$G93),IF($G93&gt;=X$11,TREND(Y$10:Y$11,X$10:X$11,$G93),0)))))</f>
        <v>0</v>
      </c>
      <c r="Y93" s="3"/>
      <c r="Z93" s="3"/>
      <c r="AA93" s="3"/>
      <c r="AB93" s="3"/>
    </row>
    <row r="94" spans="1:28" x14ac:dyDescent="0.35">
      <c r="A94" s="63">
        <f t="shared" si="0"/>
        <v>0.9551210456411493</v>
      </c>
      <c r="D94" s="159"/>
      <c r="F94" s="21"/>
      <c r="G94" s="63">
        <v>0.62</v>
      </c>
      <c r="I94" s="63" cm="1">
        <f t="array" ref="I94">IF($G94&gt;=I$7,TREND(J$6:J$7,I$6:I$7,$G94),IF($G94&gt;=I$8,TREND(J$7:J$8,I$7:I$8,$G94),IF($G94&gt;=I$9,TREND(J$8:J$9,I$8:I$9,$G94),IF($G94&gt;=I$10,TREND(J$9:J$10,I$9:I$10,$G94),IF($G94&gt;=I$11,TREND(J$10:J$11,I$10:I$11,$G94),0)))))</f>
        <v>0.79347826086956519</v>
      </c>
      <c r="J94" s="3"/>
      <c r="K94" s="3"/>
      <c r="N94" s="63" cm="1">
        <f t="array" ref="N94">IF($G94&gt;=N$7,TREND(O$6:O$7,N$6:N$7,$G94),IF($G94&gt;=N$8,TREND(O$7:O$8,N$7:N$8,$G94),IF($G94&gt;=N$9,TREND(O$8:O$9,N$8:N$9,$G94),IF($G94&gt;=N$10,TREND(O$9:O$10,N$9:N$10,$G94),IF($G94&gt;=N$11,TREND(O$10:O$11,N$10:N$11,$G94),0)))))</f>
        <v>0.79347826086956519</v>
      </c>
      <c r="O94" s="3"/>
      <c r="P94" s="3"/>
      <c r="Q94" s="3"/>
      <c r="R94" s="3"/>
      <c r="S94" s="63" cm="1">
        <f t="array" ref="S94">IF($G94&gt;=S$7,TREND(T$6:T$7,S$6:S$7,$G94),IF($G94&gt;=S$8,TREND(T$7:T$8,S$7:S$8,$G94),IF($G94&gt;=S$9,TREND(T$8:T$9,S$8:S$9,$G94),IF($G94&gt;=S$10,TREND(T$9:T$10,S$9:S$10,$G94),IF($G94&gt;=S$11,TREND(T$10:T$11,S$10:S$11,$G94),0)))))</f>
        <v>1</v>
      </c>
      <c r="T94" s="3"/>
      <c r="U94" s="3"/>
      <c r="V94" s="3"/>
      <c r="W94" s="3"/>
      <c r="X94" s="63" cm="1">
        <f t="array" ref="X94">IF($G94&gt;=X$7,TREND(Y$6:Y$7,X$6:X$7,$G94),IF($G94&gt;=X$8,TREND(Y$7:Y$8,X$7:X$8,$G94),IF($G94&gt;=X$9,TREND(Y$8:Y$9,X$8:X$9,$G94),IF($G94&gt;=X$10,TREND(Y$9:Y$10,X$9:X$10,$G94),IF($G94&gt;=X$11,TREND(Y$10:Y$11,X$10:X$11,$G94),0)))))</f>
        <v>0</v>
      </c>
      <c r="Y94" s="3"/>
      <c r="Z94" s="3"/>
      <c r="AA94" s="3"/>
      <c r="AB94" s="3"/>
    </row>
    <row r="95" spans="1:28" x14ac:dyDescent="0.35">
      <c r="A95" s="63">
        <f t="shared" si="0"/>
        <v>0.95630207075585605</v>
      </c>
      <c r="D95" s="159"/>
      <c r="F95" s="21"/>
      <c r="G95" s="63">
        <v>0.63</v>
      </c>
      <c r="I95" s="63" cm="1">
        <f t="array" ref="I95">IF($G95&gt;=I$7,TREND(J$6:J$7,I$6:I$7,$G95),IF($G95&gt;=I$8,TREND(J$7:J$8,I$7:I$8,$G95),IF($G95&gt;=I$9,TREND(J$8:J$9,I$8:I$9,$G95),IF($G95&gt;=I$10,TREND(J$9:J$10,I$9:I$10,$G95),IF($G95&gt;=I$11,TREND(J$10:J$11,I$10:I$11,$G95),0)))))</f>
        <v>0.79891304347826086</v>
      </c>
      <c r="J95" s="3"/>
      <c r="K95" s="3"/>
      <c r="N95" s="63" cm="1">
        <f t="array" ref="N95">IF($G95&gt;=N$7,TREND(O$6:O$7,N$6:N$7,$G95),IF($G95&gt;=N$8,TREND(O$7:O$8,N$7:N$8,$G95),IF($G95&gt;=N$9,TREND(O$8:O$9,N$8:N$9,$G95),IF($G95&gt;=N$10,TREND(O$9:O$10,N$9:N$10,$G95),IF($G95&gt;=N$11,TREND(O$10:O$11,N$10:N$11,$G95),0)))))</f>
        <v>0.79891304347826086</v>
      </c>
      <c r="O95" s="3"/>
      <c r="P95" s="3"/>
      <c r="Q95" s="3"/>
      <c r="R95" s="3"/>
      <c r="S95" s="63" cm="1">
        <f t="array" ref="S95">IF($G95&gt;=S$7,TREND(T$6:T$7,S$6:S$7,$G95),IF($G95&gt;=S$8,TREND(T$7:T$8,S$7:S$8,$G95),IF($G95&gt;=S$9,TREND(T$8:T$9,S$8:S$9,$G95),IF($G95&gt;=S$10,TREND(T$9:T$10,S$9:S$10,$G95),IF($G95&gt;=S$11,TREND(T$10:T$11,S$10:S$11,$G95),0)))))</f>
        <v>1</v>
      </c>
      <c r="T95" s="3"/>
      <c r="U95" s="3"/>
      <c r="V95" s="3"/>
      <c r="W95" s="3"/>
      <c r="X95" s="63" cm="1">
        <f t="array" ref="X95">IF($G95&gt;=X$7,TREND(Y$6:Y$7,X$6:X$7,$G95),IF($G95&gt;=X$8,TREND(Y$7:Y$8,X$7:X$8,$G95),IF($G95&gt;=X$9,TREND(Y$8:Y$9,X$8:X$9,$G95),IF($G95&gt;=X$10,TREND(Y$9:Y$10,X$9:X$10,$G95),IF($G95&gt;=X$11,TREND(Y$10:Y$11,X$10:X$11,$G95),0)))))</f>
        <v>0</v>
      </c>
      <c r="Y95" s="3"/>
      <c r="Z95" s="3"/>
      <c r="AA95" s="3"/>
      <c r="AB95" s="3"/>
    </row>
    <row r="96" spans="1:28" x14ac:dyDescent="0.35">
      <c r="A96" s="63">
        <f t="shared" si="0"/>
        <v>0.95748309587056257</v>
      </c>
      <c r="D96" s="159"/>
      <c r="F96" s="21"/>
      <c r="G96" s="63">
        <v>0.64</v>
      </c>
      <c r="I96" s="63" cm="1">
        <f t="array" ref="I96">IF($G96&gt;=I$7,TREND(J$6:J$7,I$6:I$7,$G96),IF($G96&gt;=I$8,TREND(J$7:J$8,I$7:I$8,$G96),IF($G96&gt;=I$9,TREND(J$8:J$9,I$8:I$9,$G96),IF($G96&gt;=I$10,TREND(J$9:J$10,I$9:I$10,$G96),IF($G96&gt;=I$11,TREND(J$10:J$11,I$10:I$11,$G96),0)))))</f>
        <v>0.80434782608695654</v>
      </c>
      <c r="J96" s="3"/>
      <c r="K96" s="3"/>
      <c r="N96" s="63" cm="1">
        <f t="array" ref="N96">IF($G96&gt;=N$7,TREND(O$6:O$7,N$6:N$7,$G96),IF($G96&gt;=N$8,TREND(O$7:O$8,N$7:N$8,$G96),IF($G96&gt;=N$9,TREND(O$8:O$9,N$8:N$9,$G96),IF($G96&gt;=N$10,TREND(O$9:O$10,N$9:N$10,$G96),IF($G96&gt;=N$11,TREND(O$10:O$11,N$10:N$11,$G96),0)))))</f>
        <v>0.80434782608695654</v>
      </c>
      <c r="O96" s="3"/>
      <c r="P96" s="3"/>
      <c r="Q96" s="3"/>
      <c r="R96" s="3"/>
      <c r="S96" s="63" cm="1">
        <f t="array" ref="S96">IF($G96&gt;=S$7,TREND(T$6:T$7,S$6:S$7,$G96),IF($G96&gt;=S$8,TREND(T$7:T$8,S$7:S$8,$G96),IF($G96&gt;=S$9,TREND(T$8:T$9,S$8:S$9,$G96),IF($G96&gt;=S$10,TREND(T$9:T$10,S$9:S$10,$G96),IF($G96&gt;=S$11,TREND(T$10:T$11,S$10:S$11,$G96),0)))))</f>
        <v>1</v>
      </c>
      <c r="T96" s="3"/>
      <c r="U96" s="3"/>
      <c r="V96" s="3"/>
      <c r="W96" s="3"/>
      <c r="X96" s="63" cm="1">
        <f t="array" ref="X96">IF($G96&gt;=X$7,TREND(Y$6:Y$7,X$6:X$7,$G96),IF($G96&gt;=X$8,TREND(Y$7:Y$8,X$7:X$8,$G96),IF($G96&gt;=X$9,TREND(Y$8:Y$9,X$8:X$9,$G96),IF($G96&gt;=X$10,TREND(Y$9:Y$10,X$9:X$10,$G96),IF($G96&gt;=X$11,TREND(Y$10:Y$11,X$10:X$11,$G96),0)))))</f>
        <v>0</v>
      </c>
      <c r="Y96" s="3"/>
      <c r="Z96" s="3"/>
      <c r="AA96" s="3"/>
      <c r="AB96" s="3"/>
    </row>
    <row r="97" spans="1:28" x14ac:dyDescent="0.35">
      <c r="A97" s="63">
        <f t="shared" ref="A97:A132" si="1">(IFERROR((I97*$H$3/$I$4),0)+IFERROR((N97*$M$3/$N$4),0)+IFERROR((S97*$R$3/$S$4),0)+IFERROR((X97*$W$3/$X$4),0))/($D$5/1000)</f>
        <v>0.95866412098526932</v>
      </c>
      <c r="D97" s="159"/>
      <c r="F97" s="21"/>
      <c r="G97" s="63">
        <v>0.65</v>
      </c>
      <c r="I97" s="63" cm="1">
        <f t="array" ref="I97">IF($G97&gt;=I$7,TREND(J$6:J$7,I$6:I$7,$G97),IF($G97&gt;=I$8,TREND(J$7:J$8,I$7:I$8,$G97),IF($G97&gt;=I$9,TREND(J$8:J$9,I$8:I$9,$G97),IF($G97&gt;=I$10,TREND(J$9:J$10,I$9:I$10,$G97),IF($G97&gt;=I$11,TREND(J$10:J$11,I$10:I$11,$G97),0)))))</f>
        <v>0.80978260869565211</v>
      </c>
      <c r="J97" s="3"/>
      <c r="K97" s="3"/>
      <c r="N97" s="63" cm="1">
        <f t="array" ref="N97">IF($G97&gt;=N$7,TREND(O$6:O$7,N$6:N$7,$G97),IF($G97&gt;=N$8,TREND(O$7:O$8,N$7:N$8,$G97),IF($G97&gt;=N$9,TREND(O$8:O$9,N$8:N$9,$G97),IF($G97&gt;=N$10,TREND(O$9:O$10,N$9:N$10,$G97),IF($G97&gt;=N$11,TREND(O$10:O$11,N$10:N$11,$G97),0)))))</f>
        <v>0.80978260869565211</v>
      </c>
      <c r="O97" s="3"/>
      <c r="P97" s="3"/>
      <c r="Q97" s="3"/>
      <c r="R97" s="3"/>
      <c r="S97" s="63" cm="1">
        <f t="array" ref="S97">IF($G97&gt;=S$7,TREND(T$6:T$7,S$6:S$7,$G97),IF($G97&gt;=S$8,TREND(T$7:T$8,S$7:S$8,$G97),IF($G97&gt;=S$9,TREND(T$8:T$9,S$8:S$9,$G97),IF($G97&gt;=S$10,TREND(T$9:T$10,S$9:S$10,$G97),IF($G97&gt;=S$11,TREND(T$10:T$11,S$10:S$11,$G97),0)))))</f>
        <v>1</v>
      </c>
      <c r="T97" s="3"/>
      <c r="U97" s="3"/>
      <c r="V97" s="3"/>
      <c r="W97" s="3"/>
      <c r="X97" s="63" cm="1">
        <f t="array" ref="X97">IF($G97&gt;=X$7,TREND(Y$6:Y$7,X$6:X$7,$G97),IF($G97&gt;=X$8,TREND(Y$7:Y$8,X$7:X$8,$G97),IF($G97&gt;=X$9,TREND(Y$8:Y$9,X$8:X$9,$G97),IF($G97&gt;=X$10,TREND(Y$9:Y$10,X$9:X$10,$G97),IF($G97&gt;=X$11,TREND(Y$10:Y$11,X$10:X$11,$G97),0)))))</f>
        <v>0</v>
      </c>
      <c r="Y97" s="3"/>
      <c r="Z97" s="3"/>
      <c r="AA97" s="3"/>
      <c r="AB97" s="3"/>
    </row>
    <row r="98" spans="1:28" x14ac:dyDescent="0.35">
      <c r="A98" s="63">
        <f t="shared" si="1"/>
        <v>0.95984514609997584</v>
      </c>
      <c r="D98" s="159"/>
      <c r="F98" s="21"/>
      <c r="G98" s="63">
        <v>0.66</v>
      </c>
      <c r="I98" s="63" cm="1">
        <f t="array" ref="I98">IF($G98&gt;=I$7,TREND(J$6:J$7,I$6:I$7,$G98),IF($G98&gt;=I$8,TREND(J$7:J$8,I$7:I$8,$G98),IF($G98&gt;=I$9,TREND(J$8:J$9,I$8:I$9,$G98),IF($G98&gt;=I$10,TREND(J$9:J$10,I$9:I$10,$G98),IF($G98&gt;=I$11,TREND(J$10:J$11,I$10:I$11,$G98),0)))))</f>
        <v>0.81521739130434789</v>
      </c>
      <c r="J98" s="3"/>
      <c r="K98" s="3"/>
      <c r="N98" s="63" cm="1">
        <f t="array" ref="N98">IF($G98&gt;=N$7,TREND(O$6:O$7,N$6:N$7,$G98),IF($G98&gt;=N$8,TREND(O$7:O$8,N$7:N$8,$G98),IF($G98&gt;=N$9,TREND(O$8:O$9,N$8:N$9,$G98),IF($G98&gt;=N$10,TREND(O$9:O$10,N$9:N$10,$G98),IF($G98&gt;=N$11,TREND(O$10:O$11,N$10:N$11,$G98),0)))))</f>
        <v>0.81521739130434789</v>
      </c>
      <c r="O98" s="3"/>
      <c r="P98" s="3"/>
      <c r="Q98" s="3"/>
      <c r="R98" s="3"/>
      <c r="S98" s="63" cm="1">
        <f t="array" ref="S98">IF($G98&gt;=S$7,TREND(T$6:T$7,S$6:S$7,$G98),IF($G98&gt;=S$8,TREND(T$7:T$8,S$7:S$8,$G98),IF($G98&gt;=S$9,TREND(T$8:T$9,S$8:S$9,$G98),IF($G98&gt;=S$10,TREND(T$9:T$10,S$9:S$10,$G98),IF($G98&gt;=S$11,TREND(T$10:T$11,S$10:S$11,$G98),0)))))</f>
        <v>1</v>
      </c>
      <c r="T98" s="3"/>
      <c r="U98" s="3"/>
      <c r="V98" s="3"/>
      <c r="W98" s="3"/>
      <c r="X98" s="63" cm="1">
        <f t="array" ref="X98">IF($G98&gt;=X$7,TREND(Y$6:Y$7,X$6:X$7,$G98),IF($G98&gt;=X$8,TREND(Y$7:Y$8,X$7:X$8,$G98),IF($G98&gt;=X$9,TREND(Y$8:Y$9,X$8:X$9,$G98),IF($G98&gt;=X$10,TREND(Y$9:Y$10,X$9:X$10,$G98),IF($G98&gt;=X$11,TREND(Y$10:Y$11,X$10:X$11,$G98),0)))))</f>
        <v>0</v>
      </c>
      <c r="Y98" s="3"/>
      <c r="Z98" s="3"/>
      <c r="AA98" s="3"/>
      <c r="AB98" s="3"/>
    </row>
    <row r="99" spans="1:28" x14ac:dyDescent="0.35">
      <c r="A99" s="63">
        <f t="shared" si="1"/>
        <v>0.96102617121468237</v>
      </c>
      <c r="D99" s="159"/>
      <c r="F99" s="21"/>
      <c r="G99" s="63">
        <v>0.67</v>
      </c>
      <c r="I99" s="63" cm="1">
        <f t="array" ref="I99">IF($G99&gt;=I$7,TREND(J$6:J$7,I$6:I$7,$G99),IF($G99&gt;=I$8,TREND(J$7:J$8,I$7:I$8,$G99),IF($G99&gt;=I$9,TREND(J$8:J$9,I$8:I$9,$G99),IF($G99&gt;=I$10,TREND(J$9:J$10,I$9:I$10,$G99),IF($G99&gt;=I$11,TREND(J$10:J$11,I$10:I$11,$G99),0)))))</f>
        <v>0.82065217391304346</v>
      </c>
      <c r="J99" s="3"/>
      <c r="K99" s="3"/>
      <c r="N99" s="63" cm="1">
        <f t="array" ref="N99">IF($G99&gt;=N$7,TREND(O$6:O$7,N$6:N$7,$G99),IF($G99&gt;=N$8,TREND(O$7:O$8,N$7:N$8,$G99),IF($G99&gt;=N$9,TREND(O$8:O$9,N$8:N$9,$G99),IF($G99&gt;=N$10,TREND(O$9:O$10,N$9:N$10,$G99),IF($G99&gt;=N$11,TREND(O$10:O$11,N$10:N$11,$G99),0)))))</f>
        <v>0.82065217391304346</v>
      </c>
      <c r="O99" s="3"/>
      <c r="P99" s="3"/>
      <c r="Q99" s="3"/>
      <c r="R99" s="3"/>
      <c r="S99" s="63" cm="1">
        <f t="array" ref="S99">IF($G99&gt;=S$7,TREND(T$6:T$7,S$6:S$7,$G99),IF($G99&gt;=S$8,TREND(T$7:T$8,S$7:S$8,$G99),IF($G99&gt;=S$9,TREND(T$8:T$9,S$8:S$9,$G99),IF($G99&gt;=S$10,TREND(T$9:T$10,S$9:S$10,$G99),IF($G99&gt;=S$11,TREND(T$10:T$11,S$10:S$11,$G99),0)))))</f>
        <v>1</v>
      </c>
      <c r="T99" s="3"/>
      <c r="U99" s="3"/>
      <c r="V99" s="3"/>
      <c r="W99" s="3"/>
      <c r="X99" s="63" cm="1">
        <f t="array" ref="X99">IF($G99&gt;=X$7,TREND(Y$6:Y$7,X$6:X$7,$G99),IF($G99&gt;=X$8,TREND(Y$7:Y$8,X$7:X$8,$G99),IF($G99&gt;=X$9,TREND(Y$8:Y$9,X$8:X$9,$G99),IF($G99&gt;=X$10,TREND(Y$9:Y$10,X$9:X$10,$G99),IF($G99&gt;=X$11,TREND(Y$10:Y$11,X$10:X$11,$G99),0)))))</f>
        <v>0</v>
      </c>
      <c r="Y99" s="3"/>
      <c r="Z99" s="3"/>
      <c r="AA99" s="3"/>
      <c r="AB99" s="3"/>
    </row>
    <row r="100" spans="1:28" x14ac:dyDescent="0.35">
      <c r="A100" s="63">
        <f t="shared" si="1"/>
        <v>0.962207196329389</v>
      </c>
      <c r="D100" s="159"/>
      <c r="F100" s="21"/>
      <c r="G100" s="63">
        <v>0.68</v>
      </c>
      <c r="I100" s="63" cm="1">
        <f t="array" ref="I100">IF($G100&gt;=I$7,TREND(J$6:J$7,I$6:I$7,$G100),IF($G100&gt;=I$8,TREND(J$7:J$8,I$7:I$8,$G100),IF($G100&gt;=I$9,TREND(J$8:J$9,I$8:I$9,$G100),IF($G100&gt;=I$10,TREND(J$9:J$10,I$9:I$10,$G100),IF($G100&gt;=I$11,TREND(J$10:J$11,I$10:I$11,$G100),0)))))</f>
        <v>0.82608695652173914</v>
      </c>
      <c r="J100" s="3"/>
      <c r="K100" s="3"/>
      <c r="N100" s="63" cm="1">
        <f t="array" ref="N100">IF($G100&gt;=N$7,TREND(O$6:O$7,N$6:N$7,$G100),IF($G100&gt;=N$8,TREND(O$7:O$8,N$7:N$8,$G100),IF($G100&gt;=N$9,TREND(O$8:O$9,N$8:N$9,$G100),IF($G100&gt;=N$10,TREND(O$9:O$10,N$9:N$10,$G100),IF($G100&gt;=N$11,TREND(O$10:O$11,N$10:N$11,$G100),0)))))</f>
        <v>0.82608695652173914</v>
      </c>
      <c r="O100" s="3"/>
      <c r="P100" s="3"/>
      <c r="Q100" s="3"/>
      <c r="R100" s="3"/>
      <c r="S100" s="63" cm="1">
        <f t="array" ref="S100">IF($G100&gt;=S$7,TREND(T$6:T$7,S$6:S$7,$G100),IF($G100&gt;=S$8,TREND(T$7:T$8,S$7:S$8,$G100),IF($G100&gt;=S$9,TREND(T$8:T$9,S$8:S$9,$G100),IF($G100&gt;=S$10,TREND(T$9:T$10,S$9:S$10,$G100),IF($G100&gt;=S$11,TREND(T$10:T$11,S$10:S$11,$G100),0)))))</f>
        <v>1</v>
      </c>
      <c r="T100" s="3"/>
      <c r="U100" s="3"/>
      <c r="V100" s="3"/>
      <c r="W100" s="3"/>
      <c r="X100" s="63" cm="1">
        <f t="array" ref="X100">IF($G100&gt;=X$7,TREND(Y$6:Y$7,X$6:X$7,$G100),IF($G100&gt;=X$8,TREND(Y$7:Y$8,X$7:X$8,$G100),IF($G100&gt;=X$9,TREND(Y$8:Y$9,X$8:X$9,$G100),IF($G100&gt;=X$10,TREND(Y$9:Y$10,X$9:X$10,$G100),IF($G100&gt;=X$11,TREND(Y$10:Y$11,X$10:X$11,$G100),0)))))</f>
        <v>0</v>
      </c>
      <c r="Y100" s="3"/>
      <c r="Z100" s="3"/>
      <c r="AA100" s="3"/>
      <c r="AB100" s="3"/>
    </row>
    <row r="101" spans="1:28" x14ac:dyDescent="0.35">
      <c r="A101" s="63">
        <f t="shared" si="1"/>
        <v>0.96338822144409553</v>
      </c>
      <c r="D101" s="159"/>
      <c r="F101" s="21"/>
      <c r="G101" s="63">
        <v>0.69</v>
      </c>
      <c r="I101" s="63" cm="1">
        <f t="array" ref="I101">IF($G101&gt;=I$7,TREND(J$6:J$7,I$6:I$7,$G101),IF($G101&gt;=I$8,TREND(J$7:J$8,I$7:I$8,$G101),IF($G101&gt;=I$9,TREND(J$8:J$9,I$8:I$9,$G101),IF($G101&gt;=I$10,TREND(J$9:J$10,I$9:I$10,$G101),IF($G101&gt;=I$11,TREND(J$10:J$11,I$10:I$11,$G101),0)))))</f>
        <v>0.83152173913043481</v>
      </c>
      <c r="J101" s="3"/>
      <c r="K101" s="3"/>
      <c r="N101" s="63" cm="1">
        <f t="array" ref="N101">IF($G101&gt;=N$7,TREND(O$6:O$7,N$6:N$7,$G101),IF($G101&gt;=N$8,TREND(O$7:O$8,N$7:N$8,$G101),IF($G101&gt;=N$9,TREND(O$8:O$9,N$8:N$9,$G101),IF($G101&gt;=N$10,TREND(O$9:O$10,N$9:N$10,$G101),IF($G101&gt;=N$11,TREND(O$10:O$11,N$10:N$11,$G101),0)))))</f>
        <v>0.83152173913043481</v>
      </c>
      <c r="O101" s="3"/>
      <c r="P101" s="3"/>
      <c r="Q101" s="3"/>
      <c r="R101" s="3"/>
      <c r="S101" s="63" cm="1">
        <f t="array" ref="S101">IF($G101&gt;=S$7,TREND(T$6:T$7,S$6:S$7,$G101),IF($G101&gt;=S$8,TREND(T$7:T$8,S$7:S$8,$G101),IF($G101&gt;=S$9,TREND(T$8:T$9,S$8:S$9,$G101),IF($G101&gt;=S$10,TREND(T$9:T$10,S$9:S$10,$G101),IF($G101&gt;=S$11,TREND(T$10:T$11,S$10:S$11,$G101),0)))))</f>
        <v>1</v>
      </c>
      <c r="T101" s="3"/>
      <c r="U101" s="3"/>
      <c r="V101" s="3"/>
      <c r="W101" s="3"/>
      <c r="X101" s="63" cm="1">
        <f t="array" ref="X101">IF($G101&gt;=X$7,TREND(Y$6:Y$7,X$6:X$7,$G101),IF($G101&gt;=X$8,TREND(Y$7:Y$8,X$7:X$8,$G101),IF($G101&gt;=X$9,TREND(Y$8:Y$9,X$8:X$9,$G101),IF($G101&gt;=X$10,TREND(Y$9:Y$10,X$9:X$10,$G101),IF($G101&gt;=X$11,TREND(Y$10:Y$11,X$10:X$11,$G101),0)))))</f>
        <v>0</v>
      </c>
      <c r="Y101" s="3"/>
      <c r="Z101" s="3"/>
      <c r="AA101" s="3"/>
      <c r="AB101" s="3"/>
    </row>
    <row r="102" spans="1:28" x14ac:dyDescent="0.35">
      <c r="A102" s="63">
        <f t="shared" si="1"/>
        <v>0.96456924655880227</v>
      </c>
      <c r="D102" s="159"/>
      <c r="F102" s="21"/>
      <c r="G102" s="63">
        <v>0.7</v>
      </c>
      <c r="I102" s="63" cm="1">
        <f t="array" ref="I102">IF($G102&gt;=I$7,TREND(J$6:J$7,I$6:I$7,$G102),IF($G102&gt;=I$8,TREND(J$7:J$8,I$7:I$8,$G102),IF($G102&gt;=I$9,TREND(J$8:J$9,I$8:I$9,$G102),IF($G102&gt;=I$10,TREND(J$9:J$10,I$9:I$10,$G102),IF($G102&gt;=I$11,TREND(J$10:J$11,I$10:I$11,$G102),0)))))</f>
        <v>0.83695652173913038</v>
      </c>
      <c r="J102" s="3"/>
      <c r="K102" s="3"/>
      <c r="N102" s="63" cm="1">
        <f t="array" ref="N102">IF($G102&gt;=N$7,TREND(O$6:O$7,N$6:N$7,$G102),IF($G102&gt;=N$8,TREND(O$7:O$8,N$7:N$8,$G102),IF($G102&gt;=N$9,TREND(O$8:O$9,N$8:N$9,$G102),IF($G102&gt;=N$10,TREND(O$9:O$10,N$9:N$10,$G102),IF($G102&gt;=N$11,TREND(O$10:O$11,N$10:N$11,$G102),0)))))</f>
        <v>0.83695652173913038</v>
      </c>
      <c r="O102" s="3"/>
      <c r="P102" s="3"/>
      <c r="Q102" s="3"/>
      <c r="R102" s="3"/>
      <c r="S102" s="63" cm="1">
        <f t="array" ref="S102">IF($G102&gt;=S$7,TREND(T$6:T$7,S$6:S$7,$G102),IF($G102&gt;=S$8,TREND(T$7:T$8,S$7:S$8,$G102),IF($G102&gt;=S$9,TREND(T$8:T$9,S$8:S$9,$G102),IF($G102&gt;=S$10,TREND(T$9:T$10,S$9:S$10,$G102),IF($G102&gt;=S$11,TREND(T$10:T$11,S$10:S$11,$G102),0)))))</f>
        <v>1</v>
      </c>
      <c r="T102" s="3"/>
      <c r="U102" s="3"/>
      <c r="V102" s="3"/>
      <c r="W102" s="3"/>
      <c r="X102" s="63" cm="1">
        <f t="array" ref="X102">IF($G102&gt;=X$7,TREND(Y$6:Y$7,X$6:X$7,$G102),IF($G102&gt;=X$8,TREND(Y$7:Y$8,X$7:X$8,$G102),IF($G102&gt;=X$9,TREND(Y$8:Y$9,X$8:X$9,$G102),IF($G102&gt;=X$10,TREND(Y$9:Y$10,X$9:X$10,$G102),IF($G102&gt;=X$11,TREND(Y$10:Y$11,X$10:X$11,$G102),0)))))</f>
        <v>0</v>
      </c>
      <c r="Y102" s="3"/>
      <c r="Z102" s="3"/>
      <c r="AA102" s="3"/>
      <c r="AB102" s="3"/>
    </row>
    <row r="103" spans="1:28" x14ac:dyDescent="0.35">
      <c r="A103" s="63">
        <f t="shared" si="1"/>
        <v>0.9657502716735088</v>
      </c>
      <c r="D103" s="159"/>
      <c r="F103" s="21"/>
      <c r="G103" s="63">
        <v>0.71</v>
      </c>
      <c r="I103" s="63" cm="1">
        <f t="array" ref="I103">IF($G103&gt;=I$7,TREND(J$6:J$7,I$6:I$7,$G103),IF($G103&gt;=I$8,TREND(J$7:J$8,I$7:I$8,$G103),IF($G103&gt;=I$9,TREND(J$8:J$9,I$8:I$9,$G103),IF($G103&gt;=I$10,TREND(J$9:J$10,I$9:I$10,$G103),IF($G103&gt;=I$11,TREND(J$10:J$11,I$10:I$11,$G103),0)))))</f>
        <v>0.84239130434782605</v>
      </c>
      <c r="J103" s="3"/>
      <c r="K103" s="3"/>
      <c r="N103" s="63" cm="1">
        <f t="array" ref="N103">IF($G103&gt;=N$7,TREND(O$6:O$7,N$6:N$7,$G103),IF($G103&gt;=N$8,TREND(O$7:O$8,N$7:N$8,$G103),IF($G103&gt;=N$9,TREND(O$8:O$9,N$8:N$9,$G103),IF($G103&gt;=N$10,TREND(O$9:O$10,N$9:N$10,$G103),IF($G103&gt;=N$11,TREND(O$10:O$11,N$10:N$11,$G103),0)))))</f>
        <v>0.84239130434782605</v>
      </c>
      <c r="O103" s="3"/>
      <c r="P103" s="3"/>
      <c r="Q103" s="3"/>
      <c r="R103" s="3"/>
      <c r="S103" s="63" cm="1">
        <f t="array" ref="S103">IF($G103&gt;=S$7,TREND(T$6:T$7,S$6:S$7,$G103),IF($G103&gt;=S$8,TREND(T$7:T$8,S$7:S$8,$G103),IF($G103&gt;=S$9,TREND(T$8:T$9,S$8:S$9,$G103),IF($G103&gt;=S$10,TREND(T$9:T$10,S$9:S$10,$G103),IF($G103&gt;=S$11,TREND(T$10:T$11,S$10:S$11,$G103),0)))))</f>
        <v>1</v>
      </c>
      <c r="T103" s="3"/>
      <c r="U103" s="3"/>
      <c r="V103" s="3"/>
      <c r="W103" s="3"/>
      <c r="X103" s="63" cm="1">
        <f t="array" ref="X103">IF($G103&gt;=X$7,TREND(Y$6:Y$7,X$6:X$7,$G103),IF($G103&gt;=X$8,TREND(Y$7:Y$8,X$7:X$8,$G103),IF($G103&gt;=X$9,TREND(Y$8:Y$9,X$8:X$9,$G103),IF($G103&gt;=X$10,TREND(Y$9:Y$10,X$9:X$10,$G103),IF($G103&gt;=X$11,TREND(Y$10:Y$11,X$10:X$11,$G103),0)))))</f>
        <v>0</v>
      </c>
      <c r="Y103" s="3"/>
      <c r="Z103" s="3"/>
      <c r="AA103" s="3"/>
      <c r="AB103" s="3"/>
    </row>
    <row r="104" spans="1:28" x14ac:dyDescent="0.35">
      <c r="A104" s="63">
        <f t="shared" si="1"/>
        <v>0.96693129678821532</v>
      </c>
      <c r="D104" s="159"/>
      <c r="F104" s="21"/>
      <c r="G104" s="63">
        <v>0.72</v>
      </c>
      <c r="I104" s="63" cm="1">
        <f t="array" ref="I104">IF($G104&gt;=I$7,TREND(J$6:J$7,I$6:I$7,$G104),IF($G104&gt;=I$8,TREND(J$7:J$8,I$7:I$8,$G104),IF($G104&gt;=I$9,TREND(J$8:J$9,I$8:I$9,$G104),IF($G104&gt;=I$10,TREND(J$9:J$10,I$9:I$10,$G104),IF($G104&gt;=I$11,TREND(J$10:J$11,I$10:I$11,$G104),0)))))</f>
        <v>0.84782608695652173</v>
      </c>
      <c r="J104" s="3"/>
      <c r="K104" s="3"/>
      <c r="N104" s="63" cm="1">
        <f t="array" ref="N104">IF($G104&gt;=N$7,TREND(O$6:O$7,N$6:N$7,$G104),IF($G104&gt;=N$8,TREND(O$7:O$8,N$7:N$8,$G104),IF($G104&gt;=N$9,TREND(O$8:O$9,N$8:N$9,$G104),IF($G104&gt;=N$10,TREND(O$9:O$10,N$9:N$10,$G104),IF($G104&gt;=N$11,TREND(O$10:O$11,N$10:N$11,$G104),0)))))</f>
        <v>0.84782608695652173</v>
      </c>
      <c r="O104" s="3"/>
      <c r="P104" s="3"/>
      <c r="Q104" s="3"/>
      <c r="R104" s="3"/>
      <c r="S104" s="63" cm="1">
        <f t="array" ref="S104">IF($G104&gt;=S$7,TREND(T$6:T$7,S$6:S$7,$G104),IF($G104&gt;=S$8,TREND(T$7:T$8,S$7:S$8,$G104),IF($G104&gt;=S$9,TREND(T$8:T$9,S$8:S$9,$G104),IF($G104&gt;=S$10,TREND(T$9:T$10,S$9:S$10,$G104),IF($G104&gt;=S$11,TREND(T$10:T$11,S$10:S$11,$G104),0)))))</f>
        <v>1</v>
      </c>
      <c r="T104" s="3"/>
      <c r="U104" s="3"/>
      <c r="V104" s="3"/>
      <c r="W104" s="3"/>
      <c r="X104" s="63" cm="1">
        <f t="array" ref="X104">IF($G104&gt;=X$7,TREND(Y$6:Y$7,X$6:X$7,$G104),IF($G104&gt;=X$8,TREND(Y$7:Y$8,X$7:X$8,$G104),IF($G104&gt;=X$9,TREND(Y$8:Y$9,X$8:X$9,$G104),IF($G104&gt;=X$10,TREND(Y$9:Y$10,X$9:X$10,$G104),IF($G104&gt;=X$11,TREND(Y$10:Y$11,X$10:X$11,$G104),0)))))</f>
        <v>0</v>
      </c>
      <c r="Y104" s="3"/>
      <c r="Z104" s="3"/>
      <c r="AA104" s="3"/>
      <c r="AB104" s="3"/>
    </row>
    <row r="105" spans="1:28" x14ac:dyDescent="0.35">
      <c r="A105" s="63">
        <f t="shared" si="1"/>
        <v>0.96811232190292185</v>
      </c>
      <c r="D105" s="159"/>
      <c r="F105" s="21"/>
      <c r="G105" s="63">
        <v>0.73</v>
      </c>
      <c r="I105" s="63" cm="1">
        <f t="array" ref="I105">IF($G105&gt;=I$7,TREND(J$6:J$7,I$6:I$7,$G105),IF($G105&gt;=I$8,TREND(J$7:J$8,I$7:I$8,$G105),IF($G105&gt;=I$9,TREND(J$8:J$9,I$8:I$9,$G105),IF($G105&gt;=I$10,TREND(J$9:J$10,I$9:I$10,$G105),IF($G105&gt;=I$11,TREND(J$10:J$11,I$10:I$11,$G105),0)))))</f>
        <v>0.85326086956521729</v>
      </c>
      <c r="J105" s="3"/>
      <c r="K105" s="3"/>
      <c r="N105" s="63" cm="1">
        <f t="array" ref="N105">IF($G105&gt;=N$7,TREND(O$6:O$7,N$6:N$7,$G105),IF($G105&gt;=N$8,TREND(O$7:O$8,N$7:N$8,$G105),IF($G105&gt;=N$9,TREND(O$8:O$9,N$8:N$9,$G105),IF($G105&gt;=N$10,TREND(O$9:O$10,N$9:N$10,$G105),IF($G105&gt;=N$11,TREND(O$10:O$11,N$10:N$11,$G105),0)))))</f>
        <v>0.85326086956521729</v>
      </c>
      <c r="O105" s="3"/>
      <c r="P105" s="3"/>
      <c r="Q105" s="3"/>
      <c r="R105" s="3"/>
      <c r="S105" s="63" cm="1">
        <f t="array" ref="S105">IF($G105&gt;=S$7,TREND(T$6:T$7,S$6:S$7,$G105),IF($G105&gt;=S$8,TREND(T$7:T$8,S$7:S$8,$G105),IF($G105&gt;=S$9,TREND(T$8:T$9,S$8:S$9,$G105),IF($G105&gt;=S$10,TREND(T$9:T$10,S$9:S$10,$G105),IF($G105&gt;=S$11,TREND(T$10:T$11,S$10:S$11,$G105),0)))))</f>
        <v>1</v>
      </c>
      <c r="T105" s="3"/>
      <c r="U105" s="3"/>
      <c r="V105" s="3"/>
      <c r="W105" s="3"/>
      <c r="X105" s="63" cm="1">
        <f t="array" ref="X105">IF($G105&gt;=X$7,TREND(Y$6:Y$7,X$6:X$7,$G105),IF($G105&gt;=X$8,TREND(Y$7:Y$8,X$7:X$8,$G105),IF($G105&gt;=X$9,TREND(Y$8:Y$9,X$8:X$9,$G105),IF($G105&gt;=X$10,TREND(Y$9:Y$10,X$9:X$10,$G105),IF($G105&gt;=X$11,TREND(Y$10:Y$11,X$10:X$11,$G105),0)))))</f>
        <v>0</v>
      </c>
      <c r="Y105" s="3"/>
      <c r="Z105" s="3"/>
      <c r="AA105" s="3"/>
      <c r="AB105" s="3"/>
    </row>
    <row r="106" spans="1:28" x14ac:dyDescent="0.35">
      <c r="A106" s="63">
        <f t="shared" si="1"/>
        <v>0.96929334701762859</v>
      </c>
      <c r="D106" s="159"/>
      <c r="F106" s="21"/>
      <c r="G106" s="63">
        <v>0.74</v>
      </c>
      <c r="I106" s="63" cm="1">
        <f t="array" ref="I106">IF($G106&gt;=I$7,TREND(J$6:J$7,I$6:I$7,$G106),IF($G106&gt;=I$8,TREND(J$7:J$8,I$7:I$8,$G106),IF($G106&gt;=I$9,TREND(J$8:J$9,I$8:I$9,$G106),IF($G106&gt;=I$10,TREND(J$9:J$10,I$9:I$10,$G106),IF($G106&gt;=I$11,TREND(J$10:J$11,I$10:I$11,$G106),0)))))</f>
        <v>0.85869565217391308</v>
      </c>
      <c r="J106" s="3"/>
      <c r="K106" s="3"/>
      <c r="N106" s="63" cm="1">
        <f t="array" ref="N106">IF($G106&gt;=N$7,TREND(O$6:O$7,N$6:N$7,$G106),IF($G106&gt;=N$8,TREND(O$7:O$8,N$7:N$8,$G106),IF($G106&gt;=N$9,TREND(O$8:O$9,N$8:N$9,$G106),IF($G106&gt;=N$10,TREND(O$9:O$10,N$9:N$10,$G106),IF($G106&gt;=N$11,TREND(O$10:O$11,N$10:N$11,$G106),0)))))</f>
        <v>0.85869565217391308</v>
      </c>
      <c r="O106" s="3"/>
      <c r="P106" s="3"/>
      <c r="Q106" s="3"/>
      <c r="R106" s="3"/>
      <c r="S106" s="63" cm="1">
        <f t="array" ref="S106">IF($G106&gt;=S$7,TREND(T$6:T$7,S$6:S$7,$G106),IF($G106&gt;=S$8,TREND(T$7:T$8,S$7:S$8,$G106),IF($G106&gt;=S$9,TREND(T$8:T$9,S$8:S$9,$G106),IF($G106&gt;=S$10,TREND(T$9:T$10,S$9:S$10,$G106),IF($G106&gt;=S$11,TREND(T$10:T$11,S$10:S$11,$G106),0)))))</f>
        <v>1</v>
      </c>
      <c r="T106" s="3"/>
      <c r="U106" s="3"/>
      <c r="V106" s="3"/>
      <c r="W106" s="3"/>
      <c r="X106" s="63" cm="1">
        <f t="array" ref="X106">IF($G106&gt;=X$7,TREND(Y$6:Y$7,X$6:X$7,$G106),IF($G106&gt;=X$8,TREND(Y$7:Y$8,X$7:X$8,$G106),IF($G106&gt;=X$9,TREND(Y$8:Y$9,X$8:X$9,$G106),IF($G106&gt;=X$10,TREND(Y$9:Y$10,X$9:X$10,$G106),IF($G106&gt;=X$11,TREND(Y$10:Y$11,X$10:X$11,$G106),0)))))</f>
        <v>0</v>
      </c>
      <c r="Y106" s="3"/>
      <c r="Z106" s="3"/>
      <c r="AA106" s="3"/>
      <c r="AB106" s="3"/>
    </row>
    <row r="107" spans="1:28" x14ac:dyDescent="0.35">
      <c r="A107" s="63">
        <f t="shared" si="1"/>
        <v>0.97047437213233512</v>
      </c>
      <c r="D107" s="159"/>
      <c r="F107" s="21"/>
      <c r="G107" s="63">
        <v>0.75</v>
      </c>
      <c r="I107" s="63" cm="1">
        <f t="array" ref="I107">IF($G107&gt;=I$7,TREND(J$6:J$7,I$6:I$7,$G107),IF($G107&gt;=I$8,TREND(J$7:J$8,I$7:I$8,$G107),IF($G107&gt;=I$9,TREND(J$8:J$9,I$8:I$9,$G107),IF($G107&gt;=I$10,TREND(J$9:J$10,I$9:I$10,$G107),IF($G107&gt;=I$11,TREND(J$10:J$11,I$10:I$11,$G107),0)))))</f>
        <v>0.86413043478260865</v>
      </c>
      <c r="J107" s="3"/>
      <c r="K107" s="3"/>
      <c r="N107" s="63" cm="1">
        <f t="array" ref="N107">IF($G107&gt;=N$7,TREND(O$6:O$7,N$6:N$7,$G107),IF($G107&gt;=N$8,TREND(O$7:O$8,N$7:N$8,$G107),IF($G107&gt;=N$9,TREND(O$8:O$9,N$8:N$9,$G107),IF($G107&gt;=N$10,TREND(O$9:O$10,N$9:N$10,$G107),IF($G107&gt;=N$11,TREND(O$10:O$11,N$10:N$11,$G107),0)))))</f>
        <v>0.86413043478260865</v>
      </c>
      <c r="O107" s="3"/>
      <c r="P107" s="3"/>
      <c r="Q107" s="3"/>
      <c r="R107" s="3"/>
      <c r="S107" s="63" cm="1">
        <f t="array" ref="S107">IF($G107&gt;=S$7,TREND(T$6:T$7,S$6:S$7,$G107),IF($G107&gt;=S$8,TREND(T$7:T$8,S$7:S$8,$G107),IF($G107&gt;=S$9,TREND(T$8:T$9,S$8:S$9,$G107),IF($G107&gt;=S$10,TREND(T$9:T$10,S$9:S$10,$G107),IF($G107&gt;=S$11,TREND(T$10:T$11,S$10:S$11,$G107),0)))))</f>
        <v>1</v>
      </c>
      <c r="T107" s="3"/>
      <c r="U107" s="3"/>
      <c r="V107" s="3"/>
      <c r="W107" s="3"/>
      <c r="X107" s="63" cm="1">
        <f t="array" ref="X107">IF($G107&gt;=X$7,TREND(Y$6:Y$7,X$6:X$7,$G107),IF($G107&gt;=X$8,TREND(Y$7:Y$8,X$7:X$8,$G107),IF($G107&gt;=X$9,TREND(Y$8:Y$9,X$8:X$9,$G107),IF($G107&gt;=X$10,TREND(Y$9:Y$10,X$9:X$10,$G107),IF($G107&gt;=X$11,TREND(Y$10:Y$11,X$10:X$11,$G107),0)))))</f>
        <v>0</v>
      </c>
      <c r="Y107" s="3"/>
      <c r="Z107" s="3"/>
      <c r="AA107" s="3"/>
      <c r="AB107" s="3"/>
    </row>
    <row r="108" spans="1:28" x14ac:dyDescent="0.35">
      <c r="A108" s="63">
        <f t="shared" si="1"/>
        <v>0.97165539724704175</v>
      </c>
      <c r="D108" s="159"/>
      <c r="F108" s="21"/>
      <c r="G108" s="63">
        <v>0.76</v>
      </c>
      <c r="I108" s="63" cm="1">
        <f t="array" ref="I108">IF($G108&gt;=I$7,TREND(J$6:J$7,I$6:I$7,$G108),IF($G108&gt;=I$8,TREND(J$7:J$8,I$7:I$8,$G108),IF($G108&gt;=I$9,TREND(J$8:J$9,I$8:I$9,$G108),IF($G108&gt;=I$10,TREND(J$9:J$10,I$9:I$10,$G108),IF($G108&gt;=I$11,TREND(J$10:J$11,I$10:I$11,$G108),0)))))</f>
        <v>0.86956521739130432</v>
      </c>
      <c r="J108" s="3"/>
      <c r="K108" s="3"/>
      <c r="N108" s="63" cm="1">
        <f t="array" ref="N108">IF($G108&gt;=N$7,TREND(O$6:O$7,N$6:N$7,$G108),IF($G108&gt;=N$8,TREND(O$7:O$8,N$7:N$8,$G108),IF($G108&gt;=N$9,TREND(O$8:O$9,N$8:N$9,$G108),IF($G108&gt;=N$10,TREND(O$9:O$10,N$9:N$10,$G108),IF($G108&gt;=N$11,TREND(O$10:O$11,N$10:N$11,$G108),0)))))</f>
        <v>0.86956521739130432</v>
      </c>
      <c r="O108" s="3"/>
      <c r="P108" s="3"/>
      <c r="Q108" s="3"/>
      <c r="R108" s="3"/>
      <c r="S108" s="63" cm="1">
        <f t="array" ref="S108">IF($G108&gt;=S$7,TREND(T$6:T$7,S$6:S$7,$G108),IF($G108&gt;=S$8,TREND(T$7:T$8,S$7:S$8,$G108),IF($G108&gt;=S$9,TREND(T$8:T$9,S$8:S$9,$G108),IF($G108&gt;=S$10,TREND(T$9:T$10,S$9:S$10,$G108),IF($G108&gt;=S$11,TREND(T$10:T$11,S$10:S$11,$G108),0)))))</f>
        <v>1</v>
      </c>
      <c r="T108" s="3"/>
      <c r="U108" s="3"/>
      <c r="V108" s="3"/>
      <c r="W108" s="3"/>
      <c r="X108" s="63" cm="1">
        <f t="array" ref="X108">IF($G108&gt;=X$7,TREND(Y$6:Y$7,X$6:X$7,$G108),IF($G108&gt;=X$8,TREND(Y$7:Y$8,X$7:X$8,$G108),IF($G108&gt;=X$9,TREND(Y$8:Y$9,X$8:X$9,$G108),IF($G108&gt;=X$10,TREND(Y$9:Y$10,X$9:X$10,$G108),IF($G108&gt;=X$11,TREND(Y$10:Y$11,X$10:X$11,$G108),0)))))</f>
        <v>0</v>
      </c>
      <c r="Y108" s="3"/>
      <c r="Z108" s="3"/>
      <c r="AA108" s="3"/>
      <c r="AB108" s="3"/>
    </row>
    <row r="109" spans="1:28" x14ac:dyDescent="0.35">
      <c r="A109" s="63">
        <f t="shared" si="1"/>
        <v>0.97283642236174828</v>
      </c>
      <c r="D109" s="159"/>
      <c r="F109" s="21"/>
      <c r="G109" s="63">
        <v>0.77</v>
      </c>
      <c r="I109" s="63" cm="1">
        <f t="array" ref="I109">IF($G109&gt;=I$7,TREND(J$6:J$7,I$6:I$7,$G109),IF($G109&gt;=I$8,TREND(J$7:J$8,I$7:I$8,$G109),IF($G109&gt;=I$9,TREND(J$8:J$9,I$8:I$9,$G109),IF($G109&gt;=I$10,TREND(J$9:J$10,I$9:I$10,$G109),IF($G109&gt;=I$11,TREND(J$10:J$11,I$10:I$11,$G109),0)))))</f>
        <v>0.875</v>
      </c>
      <c r="J109" s="3"/>
      <c r="K109" s="3"/>
      <c r="N109" s="63" cm="1">
        <f t="array" ref="N109">IF($G109&gt;=N$7,TREND(O$6:O$7,N$6:N$7,$G109),IF($G109&gt;=N$8,TREND(O$7:O$8,N$7:N$8,$G109),IF($G109&gt;=N$9,TREND(O$8:O$9,N$8:N$9,$G109),IF($G109&gt;=N$10,TREND(O$9:O$10,N$9:N$10,$G109),IF($G109&gt;=N$11,TREND(O$10:O$11,N$10:N$11,$G109),0)))))</f>
        <v>0.875</v>
      </c>
      <c r="O109" s="3"/>
      <c r="P109" s="3"/>
      <c r="Q109" s="3"/>
      <c r="R109" s="3"/>
      <c r="S109" s="63" cm="1">
        <f t="array" ref="S109">IF($G109&gt;=S$7,TREND(T$6:T$7,S$6:S$7,$G109),IF($G109&gt;=S$8,TREND(T$7:T$8,S$7:S$8,$G109),IF($G109&gt;=S$9,TREND(T$8:T$9,S$8:S$9,$G109),IF($G109&gt;=S$10,TREND(T$9:T$10,S$9:S$10,$G109),IF($G109&gt;=S$11,TREND(T$10:T$11,S$10:S$11,$G109),0)))))</f>
        <v>1</v>
      </c>
      <c r="T109" s="3"/>
      <c r="U109" s="3"/>
      <c r="V109" s="3"/>
      <c r="W109" s="3"/>
      <c r="X109" s="63" cm="1">
        <f t="array" ref="X109">IF($G109&gt;=X$7,TREND(Y$6:Y$7,X$6:X$7,$G109),IF($G109&gt;=X$8,TREND(Y$7:Y$8,X$7:X$8,$G109),IF($G109&gt;=X$9,TREND(Y$8:Y$9,X$8:X$9,$G109),IF($G109&gt;=X$10,TREND(Y$9:Y$10,X$9:X$10,$G109),IF($G109&gt;=X$11,TREND(Y$10:Y$11,X$10:X$11,$G109),0)))))</f>
        <v>0</v>
      </c>
      <c r="Y109" s="3"/>
      <c r="Z109" s="3"/>
      <c r="AA109" s="3"/>
      <c r="AB109" s="3"/>
    </row>
    <row r="110" spans="1:28" x14ac:dyDescent="0.35">
      <c r="A110" s="63">
        <f t="shared" si="1"/>
        <v>0.9740174474764548</v>
      </c>
      <c r="D110" s="159"/>
      <c r="F110" s="21"/>
      <c r="G110" s="63">
        <v>0.78</v>
      </c>
      <c r="I110" s="63" cm="1">
        <f t="array" ref="I110">IF($G110&gt;=I$7,TREND(J$6:J$7,I$6:I$7,$G110),IF($G110&gt;=I$8,TREND(J$7:J$8,I$7:I$8,$G110),IF($G110&gt;=I$9,TREND(J$8:J$9,I$8:I$9,$G110),IF($G110&gt;=I$10,TREND(J$9:J$10,I$9:I$10,$G110),IF($G110&gt;=I$11,TREND(J$10:J$11,I$10:I$11,$G110),0)))))</f>
        <v>0.88043478260869557</v>
      </c>
      <c r="J110" s="3"/>
      <c r="K110" s="3"/>
      <c r="N110" s="63" cm="1">
        <f t="array" ref="N110">IF($G110&gt;=N$7,TREND(O$6:O$7,N$6:N$7,$G110),IF($G110&gt;=N$8,TREND(O$7:O$8,N$7:N$8,$G110),IF($G110&gt;=N$9,TREND(O$8:O$9,N$8:N$9,$G110),IF($G110&gt;=N$10,TREND(O$9:O$10,N$9:N$10,$G110),IF($G110&gt;=N$11,TREND(O$10:O$11,N$10:N$11,$G110),0)))))</f>
        <v>0.88043478260869557</v>
      </c>
      <c r="O110" s="3"/>
      <c r="P110" s="3"/>
      <c r="Q110" s="3"/>
      <c r="R110" s="3"/>
      <c r="S110" s="63" cm="1">
        <f t="array" ref="S110">IF($G110&gt;=S$7,TREND(T$6:T$7,S$6:S$7,$G110),IF($G110&gt;=S$8,TREND(T$7:T$8,S$7:S$8,$G110),IF($G110&gt;=S$9,TREND(T$8:T$9,S$8:S$9,$G110),IF($G110&gt;=S$10,TREND(T$9:T$10,S$9:S$10,$G110),IF($G110&gt;=S$11,TREND(T$10:T$11,S$10:S$11,$G110),0)))))</f>
        <v>1</v>
      </c>
      <c r="T110" s="3"/>
      <c r="U110" s="3"/>
      <c r="V110" s="3"/>
      <c r="W110" s="3"/>
      <c r="X110" s="63" cm="1">
        <f t="array" ref="X110">IF($G110&gt;=X$7,TREND(Y$6:Y$7,X$6:X$7,$G110),IF($G110&gt;=X$8,TREND(Y$7:Y$8,X$7:X$8,$G110),IF($G110&gt;=X$9,TREND(Y$8:Y$9,X$8:X$9,$G110),IF($G110&gt;=X$10,TREND(Y$9:Y$10,X$9:X$10,$G110),IF($G110&gt;=X$11,TREND(Y$10:Y$11,X$10:X$11,$G110),0)))))</f>
        <v>0</v>
      </c>
      <c r="Y110" s="3"/>
      <c r="Z110" s="3"/>
      <c r="AA110" s="3"/>
      <c r="AB110" s="3"/>
    </row>
    <row r="111" spans="1:28" x14ac:dyDescent="0.35">
      <c r="A111" s="63">
        <f t="shared" si="1"/>
        <v>0.97519847259116155</v>
      </c>
      <c r="D111" s="159"/>
      <c r="F111" s="21"/>
      <c r="G111" s="63">
        <v>0.79</v>
      </c>
      <c r="I111" s="63" cm="1">
        <f t="array" ref="I111">IF($G111&gt;=I$7,TREND(J$6:J$7,I$6:I$7,$G111),IF($G111&gt;=I$8,TREND(J$7:J$8,I$7:I$8,$G111),IF($G111&gt;=I$9,TREND(J$8:J$9,I$8:I$9,$G111),IF($G111&gt;=I$10,TREND(J$9:J$10,I$9:I$10,$G111),IF($G111&gt;=I$11,TREND(J$10:J$11,I$10:I$11,$G111),0)))))</f>
        <v>0.88586956521739135</v>
      </c>
      <c r="J111" s="3"/>
      <c r="K111" s="3"/>
      <c r="N111" s="63" cm="1">
        <f t="array" ref="N111">IF($G111&gt;=N$7,TREND(O$6:O$7,N$6:N$7,$G111),IF($G111&gt;=N$8,TREND(O$7:O$8,N$7:N$8,$G111),IF($G111&gt;=N$9,TREND(O$8:O$9,N$8:N$9,$G111),IF($G111&gt;=N$10,TREND(O$9:O$10,N$9:N$10,$G111),IF($G111&gt;=N$11,TREND(O$10:O$11,N$10:N$11,$G111),0)))))</f>
        <v>0.88586956521739135</v>
      </c>
      <c r="O111" s="3"/>
      <c r="P111" s="3"/>
      <c r="Q111" s="3"/>
      <c r="R111" s="3"/>
      <c r="S111" s="63" cm="1">
        <f t="array" ref="S111">IF($G111&gt;=S$7,TREND(T$6:T$7,S$6:S$7,$G111),IF($G111&gt;=S$8,TREND(T$7:T$8,S$7:S$8,$G111),IF($G111&gt;=S$9,TREND(T$8:T$9,S$8:S$9,$G111),IF($G111&gt;=S$10,TREND(T$9:T$10,S$9:S$10,$G111),IF($G111&gt;=S$11,TREND(T$10:T$11,S$10:S$11,$G111),0)))))</f>
        <v>1</v>
      </c>
      <c r="T111" s="3"/>
      <c r="U111" s="3"/>
      <c r="V111" s="3"/>
      <c r="W111" s="3"/>
      <c r="X111" s="63" cm="1">
        <f t="array" ref="X111">IF($G111&gt;=X$7,TREND(Y$6:Y$7,X$6:X$7,$G111),IF($G111&gt;=X$8,TREND(Y$7:Y$8,X$7:X$8,$G111),IF($G111&gt;=X$9,TREND(Y$8:Y$9,X$8:X$9,$G111),IF($G111&gt;=X$10,TREND(Y$9:Y$10,X$9:X$10,$G111),IF($G111&gt;=X$11,TREND(Y$10:Y$11,X$10:X$11,$G111),0)))))</f>
        <v>0</v>
      </c>
      <c r="Y111" s="3"/>
      <c r="Z111" s="3"/>
      <c r="AA111" s="3"/>
      <c r="AB111" s="3"/>
    </row>
    <row r="112" spans="1:28" x14ac:dyDescent="0.35">
      <c r="A112" s="63">
        <f t="shared" si="1"/>
        <v>0.97637949770586807</v>
      </c>
      <c r="D112" s="159"/>
      <c r="F112" s="21"/>
      <c r="G112" s="63">
        <v>0.8</v>
      </c>
      <c r="I112" s="63" cm="1">
        <f t="array" ref="I112">IF($G112&gt;=I$7,TREND(J$6:J$7,I$6:I$7,$G112),IF($G112&gt;=I$8,TREND(J$7:J$8,I$7:I$8,$G112),IF($G112&gt;=I$9,TREND(J$8:J$9,I$8:I$9,$G112),IF($G112&gt;=I$10,TREND(J$9:J$10,I$9:I$10,$G112),IF($G112&gt;=I$11,TREND(J$10:J$11,I$10:I$11,$G112),0)))))</f>
        <v>0.89130434782608692</v>
      </c>
      <c r="J112" s="3"/>
      <c r="K112" s="3"/>
      <c r="N112" s="63" cm="1">
        <f t="array" ref="N112">IF($G112&gt;=N$7,TREND(O$6:O$7,N$6:N$7,$G112),IF($G112&gt;=N$8,TREND(O$7:O$8,N$7:N$8,$G112),IF($G112&gt;=N$9,TREND(O$8:O$9,N$8:N$9,$G112),IF($G112&gt;=N$10,TREND(O$9:O$10,N$9:N$10,$G112),IF($G112&gt;=N$11,TREND(O$10:O$11,N$10:N$11,$G112),0)))))</f>
        <v>0.89130434782608692</v>
      </c>
      <c r="O112" s="3"/>
      <c r="P112" s="3"/>
      <c r="Q112" s="3"/>
      <c r="R112" s="3"/>
      <c r="S112" s="63" cm="1">
        <f t="array" ref="S112">IF($G112&gt;=S$7,TREND(T$6:T$7,S$6:S$7,$G112),IF($G112&gt;=S$8,TREND(T$7:T$8,S$7:S$8,$G112),IF($G112&gt;=S$9,TREND(T$8:T$9,S$8:S$9,$G112),IF($G112&gt;=S$10,TREND(T$9:T$10,S$9:S$10,$G112),IF($G112&gt;=S$11,TREND(T$10:T$11,S$10:S$11,$G112),0)))))</f>
        <v>1</v>
      </c>
      <c r="T112" s="3"/>
      <c r="U112" s="3"/>
      <c r="V112" s="3"/>
      <c r="W112" s="3"/>
      <c r="X112" s="63" cm="1">
        <f t="array" ref="X112">IF($G112&gt;=X$7,TREND(Y$6:Y$7,X$6:X$7,$G112),IF($G112&gt;=X$8,TREND(Y$7:Y$8,X$7:X$8,$G112),IF($G112&gt;=X$9,TREND(Y$8:Y$9,X$8:X$9,$G112),IF($G112&gt;=X$10,TREND(Y$9:Y$10,X$9:X$10,$G112),IF($G112&gt;=X$11,TREND(Y$10:Y$11,X$10:X$11,$G112),0)))))</f>
        <v>0</v>
      </c>
      <c r="Y112" s="3"/>
      <c r="Z112" s="3"/>
      <c r="AA112" s="3"/>
      <c r="AB112" s="3"/>
    </row>
    <row r="113" spans="1:28" x14ac:dyDescent="0.35">
      <c r="A113" s="63">
        <f t="shared" si="1"/>
        <v>0.97756052282057482</v>
      </c>
      <c r="D113" s="159"/>
      <c r="F113" s="21"/>
      <c r="G113" s="63">
        <v>0.81</v>
      </c>
      <c r="I113" s="63" cm="1">
        <f t="array" ref="I113">IF($G113&gt;=I$7,TREND(J$6:J$7,I$6:I$7,$G113),IF($G113&gt;=I$8,TREND(J$7:J$8,I$7:I$8,$G113),IF($G113&gt;=I$9,TREND(J$8:J$9,I$8:I$9,$G113),IF($G113&gt;=I$10,TREND(J$9:J$10,I$9:I$10,$G113),IF($G113&gt;=I$11,TREND(J$10:J$11,I$10:I$11,$G113),0)))))</f>
        <v>0.89673913043478259</v>
      </c>
      <c r="J113" s="3"/>
      <c r="K113" s="3"/>
      <c r="N113" s="63" cm="1">
        <f t="array" ref="N113">IF($G113&gt;=N$7,TREND(O$6:O$7,N$6:N$7,$G113),IF($G113&gt;=N$8,TREND(O$7:O$8,N$7:N$8,$G113),IF($G113&gt;=N$9,TREND(O$8:O$9,N$8:N$9,$G113),IF($G113&gt;=N$10,TREND(O$9:O$10,N$9:N$10,$G113),IF($G113&gt;=N$11,TREND(O$10:O$11,N$10:N$11,$G113),0)))))</f>
        <v>0.89673913043478259</v>
      </c>
      <c r="O113" s="3"/>
      <c r="P113" s="3"/>
      <c r="Q113" s="3"/>
      <c r="R113" s="3"/>
      <c r="S113" s="63" cm="1">
        <f t="array" ref="S113">IF($G113&gt;=S$7,TREND(T$6:T$7,S$6:S$7,$G113),IF($G113&gt;=S$8,TREND(T$7:T$8,S$7:S$8,$G113),IF($G113&gt;=S$9,TREND(T$8:T$9,S$8:S$9,$G113),IF($G113&gt;=S$10,TREND(T$9:T$10,S$9:S$10,$G113),IF($G113&gt;=S$11,TREND(T$10:T$11,S$10:S$11,$G113),0)))))</f>
        <v>1</v>
      </c>
      <c r="T113" s="3"/>
      <c r="U113" s="3"/>
      <c r="V113" s="3"/>
      <c r="W113" s="3"/>
      <c r="X113" s="63" cm="1">
        <f t="array" ref="X113">IF($G113&gt;=X$7,TREND(Y$6:Y$7,X$6:X$7,$G113),IF($G113&gt;=X$8,TREND(Y$7:Y$8,X$7:X$8,$G113),IF($G113&gt;=X$9,TREND(Y$8:Y$9,X$8:X$9,$G113),IF($G113&gt;=X$10,TREND(Y$9:Y$10,X$9:X$10,$G113),IF($G113&gt;=X$11,TREND(Y$10:Y$11,X$10:X$11,$G113),0)))))</f>
        <v>0</v>
      </c>
      <c r="Y113" s="3"/>
      <c r="Z113" s="3"/>
      <c r="AA113" s="3"/>
      <c r="AB113" s="3"/>
    </row>
    <row r="114" spans="1:28" x14ac:dyDescent="0.35">
      <c r="A114" s="63">
        <f t="shared" si="1"/>
        <v>0.97874154793528134</v>
      </c>
      <c r="D114" s="159"/>
      <c r="F114" s="21"/>
      <c r="G114" s="63">
        <v>0.82</v>
      </c>
      <c r="I114" s="63" cm="1">
        <f t="array" ref="I114">IF($G114&gt;=I$7,TREND(J$6:J$7,I$6:I$7,$G114),IF($G114&gt;=I$8,TREND(J$7:J$8,I$7:I$8,$G114),IF($G114&gt;=I$9,TREND(J$8:J$9,I$8:I$9,$G114),IF($G114&gt;=I$10,TREND(J$9:J$10,I$9:I$10,$G114),IF($G114&gt;=I$11,TREND(J$10:J$11,I$10:I$11,$G114),0)))))</f>
        <v>0.90217391304347827</v>
      </c>
      <c r="J114" s="3"/>
      <c r="K114" s="3"/>
      <c r="N114" s="63" cm="1">
        <f t="array" ref="N114">IF($G114&gt;=N$7,TREND(O$6:O$7,N$6:N$7,$G114),IF($G114&gt;=N$8,TREND(O$7:O$8,N$7:N$8,$G114),IF($G114&gt;=N$9,TREND(O$8:O$9,N$8:N$9,$G114),IF($G114&gt;=N$10,TREND(O$9:O$10,N$9:N$10,$G114),IF($G114&gt;=N$11,TREND(O$10:O$11,N$10:N$11,$G114),0)))))</f>
        <v>0.90217391304347827</v>
      </c>
      <c r="O114" s="3"/>
      <c r="P114" s="3"/>
      <c r="Q114" s="3"/>
      <c r="R114" s="3"/>
      <c r="S114" s="63" cm="1">
        <f t="array" ref="S114">IF($G114&gt;=S$7,TREND(T$6:T$7,S$6:S$7,$G114),IF($G114&gt;=S$8,TREND(T$7:T$8,S$7:S$8,$G114),IF($G114&gt;=S$9,TREND(T$8:T$9,S$8:S$9,$G114),IF($G114&gt;=S$10,TREND(T$9:T$10,S$9:S$10,$G114),IF($G114&gt;=S$11,TREND(T$10:T$11,S$10:S$11,$G114),0)))))</f>
        <v>1</v>
      </c>
      <c r="T114" s="3"/>
      <c r="U114" s="3"/>
      <c r="V114" s="3"/>
      <c r="W114" s="3"/>
      <c r="X114" s="63" cm="1">
        <f t="array" ref="X114">IF($G114&gt;=X$7,TREND(Y$6:Y$7,X$6:X$7,$G114),IF($G114&gt;=X$8,TREND(Y$7:Y$8,X$7:X$8,$G114),IF($G114&gt;=X$9,TREND(Y$8:Y$9,X$8:X$9,$G114),IF($G114&gt;=X$10,TREND(Y$9:Y$10,X$9:X$10,$G114),IF($G114&gt;=X$11,TREND(Y$10:Y$11,X$10:X$11,$G114),0)))))</f>
        <v>0</v>
      </c>
      <c r="Y114" s="3"/>
      <c r="Z114" s="3"/>
      <c r="AA114" s="3"/>
      <c r="AB114" s="3"/>
    </row>
    <row r="115" spans="1:28" x14ac:dyDescent="0.35">
      <c r="A115" s="63">
        <f t="shared" si="1"/>
        <v>0.97992257304998776</v>
      </c>
      <c r="D115" s="159"/>
      <c r="F115" s="21"/>
      <c r="G115" s="63">
        <v>0.83</v>
      </c>
      <c r="I115" s="63" cm="1">
        <f t="array" ref="I115">IF($G115&gt;=I$7,TREND(J$6:J$7,I$6:I$7,$G115),IF($G115&gt;=I$8,TREND(J$7:J$8,I$7:I$8,$G115),IF($G115&gt;=I$9,TREND(J$8:J$9,I$8:I$9,$G115),IF($G115&gt;=I$10,TREND(J$9:J$10,I$9:I$10,$G115),IF($G115&gt;=I$11,TREND(J$10:J$11,I$10:I$11,$G115),0)))))</f>
        <v>0.90760869565217384</v>
      </c>
      <c r="J115" s="3"/>
      <c r="K115" s="3"/>
      <c r="N115" s="63" cm="1">
        <f t="array" ref="N115">IF($G115&gt;=N$7,TREND(O$6:O$7,N$6:N$7,$G115),IF($G115&gt;=N$8,TREND(O$7:O$8,N$7:N$8,$G115),IF($G115&gt;=N$9,TREND(O$8:O$9,N$8:N$9,$G115),IF($G115&gt;=N$10,TREND(O$9:O$10,N$9:N$10,$G115),IF($G115&gt;=N$11,TREND(O$10:O$11,N$10:N$11,$G115),0)))))</f>
        <v>0.90760869565217384</v>
      </c>
      <c r="O115" s="3"/>
      <c r="P115" s="3"/>
      <c r="Q115" s="3"/>
      <c r="R115" s="3"/>
      <c r="S115" s="63" cm="1">
        <f t="array" ref="S115">IF($G115&gt;=S$7,TREND(T$6:T$7,S$6:S$7,$G115),IF($G115&gt;=S$8,TREND(T$7:T$8,S$7:S$8,$G115),IF($G115&gt;=S$9,TREND(T$8:T$9,S$8:S$9,$G115),IF($G115&gt;=S$10,TREND(T$9:T$10,S$9:S$10,$G115),IF($G115&gt;=S$11,TREND(T$10:T$11,S$10:S$11,$G115),0)))))</f>
        <v>1</v>
      </c>
      <c r="T115" s="3"/>
      <c r="U115" s="3"/>
      <c r="V115" s="3"/>
      <c r="W115" s="3"/>
      <c r="X115" s="63" cm="1">
        <f t="array" ref="X115">IF($G115&gt;=X$7,TREND(Y$6:Y$7,X$6:X$7,$G115),IF($G115&gt;=X$8,TREND(Y$7:Y$8,X$7:X$8,$G115),IF($G115&gt;=X$9,TREND(Y$8:Y$9,X$8:X$9,$G115),IF($G115&gt;=X$10,TREND(Y$9:Y$10,X$9:X$10,$G115),IF($G115&gt;=X$11,TREND(Y$10:Y$11,X$10:X$11,$G115),0)))))</f>
        <v>0</v>
      </c>
      <c r="Y115" s="3"/>
      <c r="Z115" s="3"/>
      <c r="AA115" s="3"/>
      <c r="AB115" s="3"/>
    </row>
    <row r="116" spans="1:28" x14ac:dyDescent="0.35">
      <c r="A116" s="63">
        <f t="shared" si="1"/>
        <v>0.9811035981646945</v>
      </c>
      <c r="D116" s="159"/>
      <c r="F116" s="21"/>
      <c r="G116" s="63">
        <v>0.84</v>
      </c>
      <c r="I116" s="63" cm="1">
        <f t="array" ref="I116">IF($G116&gt;=I$7,TREND(J$6:J$7,I$6:I$7,$G116),IF($G116&gt;=I$8,TREND(J$7:J$8,I$7:I$8,$G116),IF($G116&gt;=I$9,TREND(J$8:J$9,I$8:I$9,$G116),IF($G116&gt;=I$10,TREND(J$9:J$10,I$9:I$10,$G116),IF($G116&gt;=I$11,TREND(J$10:J$11,I$10:I$11,$G116),0)))))</f>
        <v>0.91304347826086951</v>
      </c>
      <c r="J116" s="3"/>
      <c r="K116" s="3"/>
      <c r="N116" s="63" cm="1">
        <f t="array" ref="N116">IF($G116&gt;=N$7,TREND(O$6:O$7,N$6:N$7,$G116),IF($G116&gt;=N$8,TREND(O$7:O$8,N$7:N$8,$G116),IF($G116&gt;=N$9,TREND(O$8:O$9,N$8:N$9,$G116),IF($G116&gt;=N$10,TREND(O$9:O$10,N$9:N$10,$G116),IF($G116&gt;=N$11,TREND(O$10:O$11,N$10:N$11,$G116),0)))))</f>
        <v>0.91304347826086951</v>
      </c>
      <c r="O116" s="3"/>
      <c r="P116" s="3"/>
      <c r="Q116" s="3"/>
      <c r="R116" s="3"/>
      <c r="S116" s="63" cm="1">
        <f t="array" ref="S116">IF($G116&gt;=S$7,TREND(T$6:T$7,S$6:S$7,$G116),IF($G116&gt;=S$8,TREND(T$7:T$8,S$7:S$8,$G116),IF($G116&gt;=S$9,TREND(T$8:T$9,S$8:S$9,$G116),IF($G116&gt;=S$10,TREND(T$9:T$10,S$9:S$10,$G116),IF($G116&gt;=S$11,TREND(T$10:T$11,S$10:S$11,$G116),0)))))</f>
        <v>1</v>
      </c>
      <c r="T116" s="3"/>
      <c r="U116" s="3"/>
      <c r="V116" s="3"/>
      <c r="W116" s="3"/>
      <c r="X116" s="63" cm="1">
        <f t="array" ref="X116">IF($G116&gt;=X$7,TREND(Y$6:Y$7,X$6:X$7,$G116),IF($G116&gt;=X$8,TREND(Y$7:Y$8,X$7:X$8,$G116),IF($G116&gt;=X$9,TREND(Y$8:Y$9,X$8:X$9,$G116),IF($G116&gt;=X$10,TREND(Y$9:Y$10,X$9:X$10,$G116),IF($G116&gt;=X$11,TREND(Y$10:Y$11,X$10:X$11,$G116),0)))))</f>
        <v>0</v>
      </c>
      <c r="Y116" s="3"/>
      <c r="Z116" s="3"/>
      <c r="AA116" s="3"/>
      <c r="AB116" s="3"/>
    </row>
    <row r="117" spans="1:28" x14ac:dyDescent="0.35">
      <c r="A117" s="63">
        <f t="shared" si="1"/>
        <v>0.98228462327940103</v>
      </c>
      <c r="D117" s="159"/>
      <c r="F117" s="21"/>
      <c r="G117" s="63">
        <v>0.85</v>
      </c>
      <c r="I117" s="63" cm="1">
        <f t="array" ref="I117">IF($G117&gt;=I$7,TREND(J$6:J$7,I$6:I$7,$G117),IF($G117&gt;=I$8,TREND(J$7:J$8,I$7:I$8,$G117),IF($G117&gt;=I$9,TREND(J$8:J$9,I$8:I$9,$G117),IF($G117&gt;=I$10,TREND(J$9:J$10,I$9:I$10,$G117),IF($G117&gt;=I$11,TREND(J$10:J$11,I$10:I$11,$G117),0)))))</f>
        <v>0.91847826086956519</v>
      </c>
      <c r="J117" s="3"/>
      <c r="K117" s="3"/>
      <c r="N117" s="63" cm="1">
        <f t="array" ref="N117">IF($G117&gt;=N$7,TREND(O$6:O$7,N$6:N$7,$G117),IF($G117&gt;=N$8,TREND(O$7:O$8,N$7:N$8,$G117),IF($G117&gt;=N$9,TREND(O$8:O$9,N$8:N$9,$G117),IF($G117&gt;=N$10,TREND(O$9:O$10,N$9:N$10,$G117),IF($G117&gt;=N$11,TREND(O$10:O$11,N$10:N$11,$G117),0)))))</f>
        <v>0.91847826086956519</v>
      </c>
      <c r="O117" s="3"/>
      <c r="P117" s="3"/>
      <c r="Q117" s="3"/>
      <c r="R117" s="3"/>
      <c r="S117" s="63" cm="1">
        <f t="array" ref="S117">IF($G117&gt;=S$7,TREND(T$6:T$7,S$6:S$7,$G117),IF($G117&gt;=S$8,TREND(T$7:T$8,S$7:S$8,$G117),IF($G117&gt;=S$9,TREND(T$8:T$9,S$8:S$9,$G117),IF($G117&gt;=S$10,TREND(T$9:T$10,S$9:S$10,$G117),IF($G117&gt;=S$11,TREND(T$10:T$11,S$10:S$11,$G117),0)))))</f>
        <v>1</v>
      </c>
      <c r="T117" s="3"/>
      <c r="U117" s="3"/>
      <c r="V117" s="3"/>
      <c r="W117" s="3"/>
      <c r="X117" s="63" cm="1">
        <f t="array" ref="X117">IF($G117&gt;=X$7,TREND(Y$6:Y$7,X$6:X$7,$G117),IF($G117&gt;=X$8,TREND(Y$7:Y$8,X$7:X$8,$G117),IF($G117&gt;=X$9,TREND(Y$8:Y$9,X$8:X$9,$G117),IF($G117&gt;=X$10,TREND(Y$9:Y$10,X$9:X$10,$G117),IF($G117&gt;=X$11,TREND(Y$10:Y$11,X$10:X$11,$G117),0)))))</f>
        <v>0</v>
      </c>
      <c r="Y117" s="3"/>
      <c r="Z117" s="3"/>
      <c r="AA117" s="3"/>
      <c r="AB117" s="3"/>
    </row>
    <row r="118" spans="1:28" x14ac:dyDescent="0.35">
      <c r="A118" s="63">
        <f t="shared" si="1"/>
        <v>0.98346564839410777</v>
      </c>
      <c r="D118" s="159"/>
      <c r="F118" s="21"/>
      <c r="G118" s="63">
        <v>0.86</v>
      </c>
      <c r="I118" s="63" cm="1">
        <f t="array" ref="I118">IF($G118&gt;=I$7,TREND(J$6:J$7,I$6:I$7,$G118),IF($G118&gt;=I$8,TREND(J$7:J$8,I$7:I$8,$G118),IF($G118&gt;=I$9,TREND(J$8:J$9,I$8:I$9,$G118),IF($G118&gt;=I$10,TREND(J$9:J$10,I$9:I$10,$G118),IF($G118&gt;=I$11,TREND(J$10:J$11,I$10:I$11,$G118),0)))))</f>
        <v>0.92391304347826075</v>
      </c>
      <c r="J118" s="3"/>
      <c r="K118" s="3"/>
      <c r="N118" s="63" cm="1">
        <f t="array" ref="N118">IF($G118&gt;=N$7,TREND(O$6:O$7,N$6:N$7,$G118),IF($G118&gt;=N$8,TREND(O$7:O$8,N$7:N$8,$G118),IF($G118&gt;=N$9,TREND(O$8:O$9,N$8:N$9,$G118),IF($G118&gt;=N$10,TREND(O$9:O$10,N$9:N$10,$G118),IF($G118&gt;=N$11,TREND(O$10:O$11,N$10:N$11,$G118),0)))))</f>
        <v>0.92391304347826075</v>
      </c>
      <c r="O118" s="3"/>
      <c r="P118" s="3"/>
      <c r="Q118" s="3"/>
      <c r="R118" s="3"/>
      <c r="S118" s="63" cm="1">
        <f t="array" ref="S118">IF($G118&gt;=S$7,TREND(T$6:T$7,S$6:S$7,$G118),IF($G118&gt;=S$8,TREND(T$7:T$8,S$7:S$8,$G118),IF($G118&gt;=S$9,TREND(T$8:T$9,S$8:S$9,$G118),IF($G118&gt;=S$10,TREND(T$9:T$10,S$9:S$10,$G118),IF($G118&gt;=S$11,TREND(T$10:T$11,S$10:S$11,$G118),0)))))</f>
        <v>1</v>
      </c>
      <c r="T118" s="3"/>
      <c r="U118" s="3"/>
      <c r="V118" s="3"/>
      <c r="W118" s="3"/>
      <c r="X118" s="63" cm="1">
        <f t="array" ref="X118">IF($G118&gt;=X$7,TREND(Y$6:Y$7,X$6:X$7,$G118),IF($G118&gt;=X$8,TREND(Y$7:Y$8,X$7:X$8,$G118),IF($G118&gt;=X$9,TREND(Y$8:Y$9,X$8:X$9,$G118),IF($G118&gt;=X$10,TREND(Y$9:Y$10,X$9:X$10,$G118),IF($G118&gt;=X$11,TREND(Y$10:Y$11,X$10:X$11,$G118),0)))))</f>
        <v>0</v>
      </c>
      <c r="Y118" s="3"/>
      <c r="Z118" s="3"/>
      <c r="AA118" s="3"/>
      <c r="AB118" s="3"/>
    </row>
    <row r="119" spans="1:28" x14ac:dyDescent="0.35">
      <c r="A119" s="63">
        <f t="shared" si="1"/>
        <v>0.9846466735088143</v>
      </c>
      <c r="D119" s="159"/>
      <c r="F119" s="21"/>
      <c r="G119" s="63">
        <v>0.87</v>
      </c>
      <c r="I119" s="63" cm="1">
        <f t="array" ref="I119">IF($G119&gt;=I$7,TREND(J$6:J$7,I$6:I$7,$G119),IF($G119&gt;=I$8,TREND(J$7:J$8,I$7:I$8,$G119),IF($G119&gt;=I$9,TREND(J$8:J$9,I$8:I$9,$G119),IF($G119&gt;=I$10,TREND(J$9:J$10,I$9:I$10,$G119),IF($G119&gt;=I$11,TREND(J$10:J$11,I$10:I$11,$G119),0)))))</f>
        <v>0.92934782608695654</v>
      </c>
      <c r="J119" s="3"/>
      <c r="K119" s="3"/>
      <c r="N119" s="63" cm="1">
        <f t="array" ref="N119">IF($G119&gt;=N$7,TREND(O$6:O$7,N$6:N$7,$G119),IF($G119&gt;=N$8,TREND(O$7:O$8,N$7:N$8,$G119),IF($G119&gt;=N$9,TREND(O$8:O$9,N$8:N$9,$G119),IF($G119&gt;=N$10,TREND(O$9:O$10,N$9:N$10,$G119),IF($G119&gt;=N$11,TREND(O$10:O$11,N$10:N$11,$G119),0)))))</f>
        <v>0.92934782608695654</v>
      </c>
      <c r="O119" s="3"/>
      <c r="P119" s="3"/>
      <c r="Q119" s="3"/>
      <c r="R119" s="3"/>
      <c r="S119" s="63" cm="1">
        <f t="array" ref="S119">IF($G119&gt;=S$7,TREND(T$6:T$7,S$6:S$7,$G119),IF($G119&gt;=S$8,TREND(T$7:T$8,S$7:S$8,$G119),IF($G119&gt;=S$9,TREND(T$8:T$9,S$8:S$9,$G119),IF($G119&gt;=S$10,TREND(T$9:T$10,S$9:S$10,$G119),IF($G119&gt;=S$11,TREND(T$10:T$11,S$10:S$11,$G119),0)))))</f>
        <v>1</v>
      </c>
      <c r="T119" s="3"/>
      <c r="U119" s="3"/>
      <c r="V119" s="3"/>
      <c r="W119" s="3"/>
      <c r="X119" s="63" cm="1">
        <f t="array" ref="X119">IF($G119&gt;=X$7,TREND(Y$6:Y$7,X$6:X$7,$G119),IF($G119&gt;=X$8,TREND(Y$7:Y$8,X$7:X$8,$G119),IF($G119&gt;=X$9,TREND(Y$8:Y$9,X$8:X$9,$G119),IF($G119&gt;=X$10,TREND(Y$9:Y$10,X$9:X$10,$G119),IF($G119&gt;=X$11,TREND(Y$10:Y$11,X$10:X$11,$G119),0)))))</f>
        <v>0</v>
      </c>
      <c r="Y119" s="3"/>
      <c r="Z119" s="3"/>
      <c r="AA119" s="3"/>
      <c r="AB119" s="3"/>
    </row>
    <row r="120" spans="1:28" x14ac:dyDescent="0.35">
      <c r="A120" s="63">
        <f t="shared" si="1"/>
        <v>0.98582769862352082</v>
      </c>
      <c r="D120" s="159"/>
      <c r="F120" s="21"/>
      <c r="G120" s="63">
        <v>0.88</v>
      </c>
      <c r="I120" s="63" cm="1">
        <f t="array" ref="I120">IF($G120&gt;=I$7,TREND(J$6:J$7,I$6:I$7,$G120),IF($G120&gt;=I$8,TREND(J$7:J$8,I$7:I$8,$G120),IF($G120&gt;=I$9,TREND(J$8:J$9,I$8:I$9,$G120),IF($G120&gt;=I$10,TREND(J$9:J$10,I$9:I$10,$G120),IF($G120&gt;=I$11,TREND(J$10:J$11,I$10:I$11,$G120),0)))))</f>
        <v>0.93478260869565211</v>
      </c>
      <c r="J120" s="3"/>
      <c r="K120" s="3"/>
      <c r="N120" s="63" cm="1">
        <f t="array" ref="N120">IF($G120&gt;=N$7,TREND(O$6:O$7,N$6:N$7,$G120),IF($G120&gt;=N$8,TREND(O$7:O$8,N$7:N$8,$G120),IF($G120&gt;=N$9,TREND(O$8:O$9,N$8:N$9,$G120),IF($G120&gt;=N$10,TREND(O$9:O$10,N$9:N$10,$G120),IF($G120&gt;=N$11,TREND(O$10:O$11,N$10:N$11,$G120),0)))))</f>
        <v>0.93478260869565211</v>
      </c>
      <c r="O120" s="3"/>
      <c r="P120" s="3"/>
      <c r="Q120" s="3"/>
      <c r="R120" s="3"/>
      <c r="S120" s="63" cm="1">
        <f t="array" ref="S120">IF($G120&gt;=S$7,TREND(T$6:T$7,S$6:S$7,$G120),IF($G120&gt;=S$8,TREND(T$7:T$8,S$7:S$8,$G120),IF($G120&gt;=S$9,TREND(T$8:T$9,S$8:S$9,$G120),IF($G120&gt;=S$10,TREND(T$9:T$10,S$9:S$10,$G120),IF($G120&gt;=S$11,TREND(T$10:T$11,S$10:S$11,$G120),0)))))</f>
        <v>1</v>
      </c>
      <c r="T120" s="3"/>
      <c r="U120" s="3"/>
      <c r="V120" s="3"/>
      <c r="W120" s="3"/>
      <c r="X120" s="63" cm="1">
        <f t="array" ref="X120">IF($G120&gt;=X$7,TREND(Y$6:Y$7,X$6:X$7,$G120),IF($G120&gt;=X$8,TREND(Y$7:Y$8,X$7:X$8,$G120),IF($G120&gt;=X$9,TREND(Y$8:Y$9,X$8:X$9,$G120),IF($G120&gt;=X$10,TREND(Y$9:Y$10,X$9:X$10,$G120),IF($G120&gt;=X$11,TREND(Y$10:Y$11,X$10:X$11,$G120),0)))))</f>
        <v>0</v>
      </c>
      <c r="Y120" s="3"/>
      <c r="Z120" s="3"/>
      <c r="AA120" s="3"/>
      <c r="AB120" s="3"/>
    </row>
    <row r="121" spans="1:28" x14ac:dyDescent="0.35">
      <c r="A121" s="63">
        <f t="shared" si="1"/>
        <v>0.98700872373822746</v>
      </c>
      <c r="D121" s="159"/>
      <c r="F121" s="21"/>
      <c r="G121" s="63">
        <v>0.89</v>
      </c>
      <c r="I121" s="63" cm="1">
        <f t="array" ref="I121">IF($G121&gt;=I$7,TREND(J$6:J$7,I$6:I$7,$G121),IF($G121&gt;=I$8,TREND(J$7:J$8,I$7:I$8,$G121),IF($G121&gt;=I$9,TREND(J$8:J$9,I$8:I$9,$G121),IF($G121&gt;=I$10,TREND(J$9:J$10,I$9:I$10,$G121),IF($G121&gt;=I$11,TREND(J$10:J$11,I$10:I$11,$G121),0)))))</f>
        <v>0.94021739130434778</v>
      </c>
      <c r="J121" s="3"/>
      <c r="K121" s="3"/>
      <c r="N121" s="63" cm="1">
        <f t="array" ref="N121">IF($G121&gt;=N$7,TREND(O$6:O$7,N$6:N$7,$G121),IF($G121&gt;=N$8,TREND(O$7:O$8,N$7:N$8,$G121),IF($G121&gt;=N$9,TREND(O$8:O$9,N$8:N$9,$G121),IF($G121&gt;=N$10,TREND(O$9:O$10,N$9:N$10,$G121),IF($G121&gt;=N$11,TREND(O$10:O$11,N$10:N$11,$G121),0)))))</f>
        <v>0.94021739130434778</v>
      </c>
      <c r="O121" s="3"/>
      <c r="P121" s="3"/>
      <c r="Q121" s="3"/>
      <c r="R121" s="3"/>
      <c r="S121" s="63" cm="1">
        <f t="array" ref="S121">IF($G121&gt;=S$7,TREND(T$6:T$7,S$6:S$7,$G121),IF($G121&gt;=S$8,TREND(T$7:T$8,S$7:S$8,$G121),IF($G121&gt;=S$9,TREND(T$8:T$9,S$8:S$9,$G121),IF($G121&gt;=S$10,TREND(T$9:T$10,S$9:S$10,$G121),IF($G121&gt;=S$11,TREND(T$10:T$11,S$10:S$11,$G121),0)))))</f>
        <v>1</v>
      </c>
      <c r="T121" s="3"/>
      <c r="U121" s="3"/>
      <c r="V121" s="3"/>
      <c r="W121" s="3"/>
      <c r="X121" s="63" cm="1">
        <f t="array" ref="X121">IF($G121&gt;=X$7,TREND(Y$6:Y$7,X$6:X$7,$G121),IF($G121&gt;=X$8,TREND(Y$7:Y$8,X$7:X$8,$G121),IF($G121&gt;=X$9,TREND(Y$8:Y$9,X$8:X$9,$G121),IF($G121&gt;=X$10,TREND(Y$9:Y$10,X$9:X$10,$G121),IF($G121&gt;=X$11,TREND(Y$10:Y$11,X$10:X$11,$G121),0)))))</f>
        <v>0</v>
      </c>
      <c r="Y121" s="3"/>
      <c r="Z121" s="3"/>
      <c r="AA121" s="3"/>
      <c r="AB121" s="3"/>
    </row>
    <row r="122" spans="1:28" x14ac:dyDescent="0.35">
      <c r="A122" s="63">
        <f t="shared" si="1"/>
        <v>0.98818974885293398</v>
      </c>
      <c r="D122" s="159"/>
      <c r="F122" s="21"/>
      <c r="G122" s="63">
        <v>0.9</v>
      </c>
      <c r="I122" s="63" cm="1">
        <f t="array" ref="I122">IF($G122&gt;=I$7,TREND(J$6:J$7,I$6:I$7,$G122),IF($G122&gt;=I$8,TREND(J$7:J$8,I$7:I$8,$G122),IF($G122&gt;=I$9,TREND(J$8:J$9,I$8:I$9,$G122),IF($G122&gt;=I$10,TREND(J$9:J$10,I$9:I$10,$G122),IF($G122&gt;=I$11,TREND(J$10:J$11,I$10:I$11,$G122),0)))))</f>
        <v>0.94565217391304346</v>
      </c>
      <c r="J122" s="3"/>
      <c r="K122" s="3"/>
      <c r="N122" s="63" cm="1">
        <f t="array" ref="N122">IF($G122&gt;=N$7,TREND(O$6:O$7,N$6:N$7,$G122),IF($G122&gt;=N$8,TREND(O$7:O$8,N$7:N$8,$G122),IF($G122&gt;=N$9,TREND(O$8:O$9,N$8:N$9,$G122),IF($G122&gt;=N$10,TREND(O$9:O$10,N$9:N$10,$G122),IF($G122&gt;=N$11,TREND(O$10:O$11,N$10:N$11,$G122),0)))))</f>
        <v>0.94565217391304346</v>
      </c>
      <c r="O122" s="3"/>
      <c r="P122" s="3"/>
      <c r="Q122" s="3"/>
      <c r="R122" s="3"/>
      <c r="S122" s="63" cm="1">
        <f t="array" ref="S122">IF($G122&gt;=S$7,TREND(T$6:T$7,S$6:S$7,$G122),IF($G122&gt;=S$8,TREND(T$7:T$8,S$7:S$8,$G122),IF($G122&gt;=S$9,TREND(T$8:T$9,S$8:S$9,$G122),IF($G122&gt;=S$10,TREND(T$9:T$10,S$9:S$10,$G122),IF($G122&gt;=S$11,TREND(T$10:T$11,S$10:S$11,$G122),0)))))</f>
        <v>1</v>
      </c>
      <c r="T122" s="3"/>
      <c r="U122" s="3"/>
      <c r="V122" s="3"/>
      <c r="W122" s="3"/>
      <c r="X122" s="63" cm="1">
        <f t="array" ref="X122">IF($G122&gt;=X$7,TREND(Y$6:Y$7,X$6:X$7,$G122),IF($G122&gt;=X$8,TREND(Y$7:Y$8,X$7:X$8,$G122),IF($G122&gt;=X$9,TREND(Y$8:Y$9,X$8:X$9,$G122),IF($G122&gt;=X$10,TREND(Y$9:Y$10,X$9:X$10,$G122),IF($G122&gt;=X$11,TREND(Y$10:Y$11,X$10:X$11,$G122),0)))))</f>
        <v>0</v>
      </c>
      <c r="Y122" s="3"/>
      <c r="Z122" s="3"/>
      <c r="AA122" s="3"/>
      <c r="AB122" s="3"/>
    </row>
    <row r="123" spans="1:28" x14ac:dyDescent="0.35">
      <c r="A123" s="63">
        <f t="shared" si="1"/>
        <v>0.9893707739676405</v>
      </c>
      <c r="D123" s="159"/>
      <c r="F123" s="21"/>
      <c r="G123" s="63">
        <v>0.91</v>
      </c>
      <c r="I123" s="63" cm="1">
        <f t="array" ref="I123">IF($G123&gt;=I$7,TREND(J$6:J$7,I$6:I$7,$G123),IF($G123&gt;=I$8,TREND(J$7:J$8,I$7:I$8,$G123),IF($G123&gt;=I$9,TREND(J$8:J$9,I$8:I$9,$G123),IF($G123&gt;=I$10,TREND(J$9:J$10,I$9:I$10,$G123),IF($G123&gt;=I$11,TREND(J$10:J$11,I$10:I$11,$G123),0)))))</f>
        <v>0.95108695652173902</v>
      </c>
      <c r="J123" s="3"/>
      <c r="K123" s="3"/>
      <c r="N123" s="63" cm="1">
        <f t="array" ref="N123">IF($G123&gt;=N$7,TREND(O$6:O$7,N$6:N$7,$G123),IF($G123&gt;=N$8,TREND(O$7:O$8,N$7:N$8,$G123),IF($G123&gt;=N$9,TREND(O$8:O$9,N$8:N$9,$G123),IF($G123&gt;=N$10,TREND(O$9:O$10,N$9:N$10,$G123),IF($G123&gt;=N$11,TREND(O$10:O$11,N$10:N$11,$G123),0)))))</f>
        <v>0.95108695652173902</v>
      </c>
      <c r="O123" s="3"/>
      <c r="P123" s="3"/>
      <c r="Q123" s="3"/>
      <c r="R123" s="3"/>
      <c r="S123" s="63" cm="1">
        <f t="array" ref="S123">IF($G123&gt;=S$7,TREND(T$6:T$7,S$6:S$7,$G123),IF($G123&gt;=S$8,TREND(T$7:T$8,S$7:S$8,$G123),IF($G123&gt;=S$9,TREND(T$8:T$9,S$8:S$9,$G123),IF($G123&gt;=S$10,TREND(T$9:T$10,S$9:S$10,$G123),IF($G123&gt;=S$11,TREND(T$10:T$11,S$10:S$11,$G123),0)))))</f>
        <v>1</v>
      </c>
      <c r="T123" s="3"/>
      <c r="U123" s="3"/>
      <c r="V123" s="3"/>
      <c r="W123" s="3"/>
      <c r="X123" s="63" cm="1">
        <f t="array" ref="X123">IF($G123&gt;=X$7,TREND(Y$6:Y$7,X$6:X$7,$G123),IF($G123&gt;=X$8,TREND(Y$7:Y$8,X$7:X$8,$G123),IF($G123&gt;=X$9,TREND(Y$8:Y$9,X$8:X$9,$G123),IF($G123&gt;=X$10,TREND(Y$9:Y$10,X$9:X$10,$G123),IF($G123&gt;=X$11,TREND(Y$10:Y$11,X$10:X$11,$G123),0)))))</f>
        <v>0</v>
      </c>
      <c r="Y123" s="3"/>
      <c r="Z123" s="3"/>
      <c r="AA123" s="3"/>
      <c r="AB123" s="3"/>
    </row>
    <row r="124" spans="1:28" x14ac:dyDescent="0.35">
      <c r="A124" s="63">
        <f t="shared" si="1"/>
        <v>0.99055179908234725</v>
      </c>
      <c r="D124" s="159"/>
      <c r="F124" s="21"/>
      <c r="G124" s="63">
        <v>0.92</v>
      </c>
      <c r="I124" s="63" cm="1">
        <f t="array" ref="I124">IF($G124&gt;=I$7,TREND(J$6:J$7,I$6:I$7,$G124),IF($G124&gt;=I$8,TREND(J$7:J$8,I$7:I$8,$G124),IF($G124&gt;=I$9,TREND(J$8:J$9,I$8:I$9,$G124),IF($G124&gt;=I$10,TREND(J$9:J$10,I$9:I$10,$G124),IF($G124&gt;=I$11,TREND(J$10:J$11,I$10:I$11,$G124),0)))))</f>
        <v>0.95652173913043481</v>
      </c>
      <c r="J124" s="3"/>
      <c r="K124" s="3"/>
      <c r="N124" s="63" cm="1">
        <f t="array" ref="N124">IF($G124&gt;=N$7,TREND(O$6:O$7,N$6:N$7,$G124),IF($G124&gt;=N$8,TREND(O$7:O$8,N$7:N$8,$G124),IF($G124&gt;=N$9,TREND(O$8:O$9,N$8:N$9,$G124),IF($G124&gt;=N$10,TREND(O$9:O$10,N$9:N$10,$G124),IF($G124&gt;=N$11,TREND(O$10:O$11,N$10:N$11,$G124),0)))))</f>
        <v>0.95652173913043481</v>
      </c>
      <c r="O124" s="3"/>
      <c r="P124" s="3"/>
      <c r="Q124" s="3"/>
      <c r="R124" s="3"/>
      <c r="S124" s="63" cm="1">
        <f t="array" ref="S124">IF($G124&gt;=S$7,TREND(T$6:T$7,S$6:S$7,$G124),IF($G124&gt;=S$8,TREND(T$7:T$8,S$7:S$8,$G124),IF($G124&gt;=S$9,TREND(T$8:T$9,S$8:S$9,$G124),IF($G124&gt;=S$10,TREND(T$9:T$10,S$9:S$10,$G124),IF($G124&gt;=S$11,TREND(T$10:T$11,S$10:S$11,$G124),0)))))</f>
        <v>1</v>
      </c>
      <c r="T124" s="3"/>
      <c r="U124" s="3"/>
      <c r="V124" s="3"/>
      <c r="W124" s="3"/>
      <c r="X124" s="63" cm="1">
        <f t="array" ref="X124">IF($G124&gt;=X$7,TREND(Y$6:Y$7,X$6:X$7,$G124),IF($G124&gt;=X$8,TREND(Y$7:Y$8,X$7:X$8,$G124),IF($G124&gt;=X$9,TREND(Y$8:Y$9,X$8:X$9,$G124),IF($G124&gt;=X$10,TREND(Y$9:Y$10,X$9:X$10,$G124),IF($G124&gt;=X$11,TREND(Y$10:Y$11,X$10:X$11,$G124),0)))))</f>
        <v>0</v>
      </c>
      <c r="Y124" s="3"/>
      <c r="Z124" s="3"/>
      <c r="AA124" s="3"/>
      <c r="AB124" s="3"/>
    </row>
    <row r="125" spans="1:28" x14ac:dyDescent="0.35">
      <c r="A125" s="63">
        <f t="shared" si="1"/>
        <v>0.99173282419705377</v>
      </c>
      <c r="D125" s="159"/>
      <c r="F125" s="21"/>
      <c r="G125" s="63">
        <v>0.93</v>
      </c>
      <c r="I125" s="63" cm="1">
        <f t="array" ref="I125">IF($G125&gt;=I$7,TREND(J$6:J$7,I$6:I$7,$G125),IF($G125&gt;=I$8,TREND(J$7:J$8,I$7:I$8,$G125),IF($G125&gt;=I$9,TREND(J$8:J$9,I$8:I$9,$G125),IF($G125&gt;=I$10,TREND(J$9:J$10,I$9:I$10,$G125),IF($G125&gt;=I$11,TREND(J$10:J$11,I$10:I$11,$G125),0)))))</f>
        <v>0.96195652173913038</v>
      </c>
      <c r="J125" s="3"/>
      <c r="K125" s="3"/>
      <c r="N125" s="63" cm="1">
        <f t="array" ref="N125">IF($G125&gt;=N$7,TREND(O$6:O$7,N$6:N$7,$G125),IF($G125&gt;=N$8,TREND(O$7:O$8,N$7:N$8,$G125),IF($G125&gt;=N$9,TREND(O$8:O$9,N$8:N$9,$G125),IF($G125&gt;=N$10,TREND(O$9:O$10,N$9:N$10,$G125),IF($G125&gt;=N$11,TREND(O$10:O$11,N$10:N$11,$G125),0)))))</f>
        <v>0.96195652173913038</v>
      </c>
      <c r="O125" s="3"/>
      <c r="P125" s="3"/>
      <c r="Q125" s="3"/>
      <c r="R125" s="3"/>
      <c r="S125" s="63" cm="1">
        <f t="array" ref="S125">IF($G125&gt;=S$7,TREND(T$6:T$7,S$6:S$7,$G125),IF($G125&gt;=S$8,TREND(T$7:T$8,S$7:S$8,$G125),IF($G125&gt;=S$9,TREND(T$8:T$9,S$8:S$9,$G125),IF($G125&gt;=S$10,TREND(T$9:T$10,S$9:S$10,$G125),IF($G125&gt;=S$11,TREND(T$10:T$11,S$10:S$11,$G125),0)))))</f>
        <v>1</v>
      </c>
      <c r="T125" s="3"/>
      <c r="U125" s="3"/>
      <c r="V125" s="3"/>
      <c r="W125" s="3"/>
      <c r="X125" s="63" cm="1">
        <f t="array" ref="X125">IF($G125&gt;=X$7,TREND(Y$6:Y$7,X$6:X$7,$G125),IF($G125&gt;=X$8,TREND(Y$7:Y$8,X$7:X$8,$G125),IF($G125&gt;=X$9,TREND(Y$8:Y$9,X$8:X$9,$G125),IF($G125&gt;=X$10,TREND(Y$9:Y$10,X$9:X$10,$G125),IF($G125&gt;=X$11,TREND(Y$10:Y$11,X$10:X$11,$G125),0)))))</f>
        <v>0</v>
      </c>
      <c r="Y125" s="3"/>
      <c r="Z125" s="3"/>
      <c r="AA125" s="3"/>
      <c r="AB125" s="3"/>
    </row>
    <row r="126" spans="1:28" x14ac:dyDescent="0.35">
      <c r="A126" s="63">
        <f t="shared" si="1"/>
        <v>0.9929138493117603</v>
      </c>
      <c r="D126" s="159"/>
      <c r="F126" s="21"/>
      <c r="G126" s="63">
        <v>0.94</v>
      </c>
      <c r="I126" s="63" cm="1">
        <f t="array" ref="I126">IF($G126&gt;=I$7,TREND(J$6:J$7,I$6:I$7,$G126),IF($G126&gt;=I$8,TREND(J$7:J$8,I$7:I$8,$G126),IF($G126&gt;=I$9,TREND(J$8:J$9,I$8:I$9,$G126),IF($G126&gt;=I$10,TREND(J$9:J$10,I$9:I$10,$G126),IF($G126&gt;=I$11,TREND(J$10:J$11,I$10:I$11,$G126),0)))))</f>
        <v>0.96739130434782594</v>
      </c>
      <c r="J126" s="3"/>
      <c r="K126" s="3"/>
      <c r="N126" s="63" cm="1">
        <f t="array" ref="N126">IF($G126&gt;=N$7,TREND(O$6:O$7,N$6:N$7,$G126),IF($G126&gt;=N$8,TREND(O$7:O$8,N$7:N$8,$G126),IF($G126&gt;=N$9,TREND(O$8:O$9,N$8:N$9,$G126),IF($G126&gt;=N$10,TREND(O$9:O$10,N$9:N$10,$G126),IF($G126&gt;=N$11,TREND(O$10:O$11,N$10:N$11,$G126),0)))))</f>
        <v>0.96739130434782594</v>
      </c>
      <c r="O126" s="3"/>
      <c r="P126" s="3"/>
      <c r="Q126" s="3"/>
      <c r="R126" s="3"/>
      <c r="S126" s="63" cm="1">
        <f t="array" ref="S126">IF($G126&gt;=S$7,TREND(T$6:T$7,S$6:S$7,$G126),IF($G126&gt;=S$8,TREND(T$7:T$8,S$7:S$8,$G126),IF($G126&gt;=S$9,TREND(T$8:T$9,S$8:S$9,$G126),IF($G126&gt;=S$10,TREND(T$9:T$10,S$9:S$10,$G126),IF($G126&gt;=S$11,TREND(T$10:T$11,S$10:S$11,$G126),0)))))</f>
        <v>1</v>
      </c>
      <c r="T126" s="3"/>
      <c r="U126" s="3"/>
      <c r="V126" s="3"/>
      <c r="W126" s="3"/>
      <c r="X126" s="63" cm="1">
        <f t="array" ref="X126">IF($G126&gt;=X$7,TREND(Y$6:Y$7,X$6:X$7,$G126),IF($G126&gt;=X$8,TREND(Y$7:Y$8,X$7:X$8,$G126),IF($G126&gt;=X$9,TREND(Y$8:Y$9,X$8:X$9,$G126),IF($G126&gt;=X$10,TREND(Y$9:Y$10,X$9:X$10,$G126),IF($G126&gt;=X$11,TREND(Y$10:Y$11,X$10:X$11,$G126),0)))))</f>
        <v>0</v>
      </c>
      <c r="Y126" s="3"/>
      <c r="Z126" s="3"/>
      <c r="AA126" s="3"/>
      <c r="AB126" s="3"/>
    </row>
    <row r="127" spans="1:28" x14ac:dyDescent="0.35">
      <c r="A127" s="63">
        <f t="shared" si="1"/>
        <v>0.99409487442646705</v>
      </c>
      <c r="D127" s="159"/>
      <c r="F127" s="21"/>
      <c r="G127" s="63">
        <v>0.95</v>
      </c>
      <c r="I127" s="63" cm="1">
        <f t="array" ref="I127">IF($G127&gt;=I$7,TREND(J$6:J$7,I$6:I$7,$G127),IF($G127&gt;=I$8,TREND(J$7:J$8,I$7:I$8,$G127),IF($G127&gt;=I$9,TREND(J$8:J$9,I$8:I$9,$G127),IF($G127&gt;=I$10,TREND(J$9:J$10,I$9:I$10,$G127),IF($G127&gt;=I$11,TREND(J$10:J$11,I$10:I$11,$G127),0)))))</f>
        <v>0.97282608695652173</v>
      </c>
      <c r="J127" s="3"/>
      <c r="K127" s="3"/>
      <c r="N127" s="63" cm="1">
        <f t="array" ref="N127">IF($G127&gt;=N$7,TREND(O$6:O$7,N$6:N$7,$G127),IF($G127&gt;=N$8,TREND(O$7:O$8,N$7:N$8,$G127),IF($G127&gt;=N$9,TREND(O$8:O$9,N$8:N$9,$G127),IF($G127&gt;=N$10,TREND(O$9:O$10,N$9:N$10,$G127),IF($G127&gt;=N$11,TREND(O$10:O$11,N$10:N$11,$G127),0)))))</f>
        <v>0.97282608695652173</v>
      </c>
      <c r="O127" s="3"/>
      <c r="P127" s="3"/>
      <c r="Q127" s="3"/>
      <c r="R127" s="3"/>
      <c r="S127" s="63" cm="1">
        <f t="array" ref="S127">IF($G127&gt;=S$7,TREND(T$6:T$7,S$6:S$7,$G127),IF($G127&gt;=S$8,TREND(T$7:T$8,S$7:S$8,$G127),IF($G127&gt;=S$9,TREND(T$8:T$9,S$8:S$9,$G127),IF($G127&gt;=S$10,TREND(T$9:T$10,S$9:S$10,$G127),IF($G127&gt;=S$11,TREND(T$10:T$11,S$10:S$11,$G127),0)))))</f>
        <v>1</v>
      </c>
      <c r="T127" s="3"/>
      <c r="U127" s="3"/>
      <c r="V127" s="3"/>
      <c r="W127" s="3"/>
      <c r="X127" s="63" cm="1">
        <f t="array" ref="X127">IF($G127&gt;=X$7,TREND(Y$6:Y$7,X$6:X$7,$G127),IF($G127&gt;=X$8,TREND(Y$7:Y$8,X$7:X$8,$G127),IF($G127&gt;=X$9,TREND(Y$8:Y$9,X$8:X$9,$G127),IF($G127&gt;=X$10,TREND(Y$9:Y$10,X$9:X$10,$G127),IF($G127&gt;=X$11,TREND(Y$10:Y$11,X$10:X$11,$G127),0)))))</f>
        <v>0</v>
      </c>
      <c r="Y127" s="3"/>
      <c r="Z127" s="3"/>
      <c r="AA127" s="3"/>
      <c r="AB127" s="3"/>
    </row>
    <row r="128" spans="1:28" x14ac:dyDescent="0.35">
      <c r="A128" s="63">
        <f t="shared" si="1"/>
        <v>0.99527589954117357</v>
      </c>
      <c r="D128" s="159"/>
      <c r="F128" s="21"/>
      <c r="G128" s="63">
        <v>0.96</v>
      </c>
      <c r="I128" s="63" cm="1">
        <f t="array" ref="I128">IF($G128&gt;=I$7,TREND(J$6:J$7,I$6:I$7,$G128),IF($G128&gt;=I$8,TREND(J$7:J$8,I$7:I$8,$G128),IF($G128&gt;=I$9,TREND(J$8:J$9,I$8:I$9,$G128),IF($G128&gt;=I$10,TREND(J$9:J$10,I$9:I$10,$G128),IF($G128&gt;=I$11,TREND(J$10:J$11,I$10:I$11,$G128),0)))))</f>
        <v>0.97826086956521729</v>
      </c>
      <c r="J128" s="3"/>
      <c r="K128" s="3"/>
      <c r="N128" s="63" cm="1">
        <f t="array" ref="N128">IF($G128&gt;=N$7,TREND(O$6:O$7,N$6:N$7,$G128),IF($G128&gt;=N$8,TREND(O$7:O$8,N$7:N$8,$G128),IF($G128&gt;=N$9,TREND(O$8:O$9,N$8:N$9,$G128),IF($G128&gt;=N$10,TREND(O$9:O$10,N$9:N$10,$G128),IF($G128&gt;=N$11,TREND(O$10:O$11,N$10:N$11,$G128),0)))))</f>
        <v>0.97826086956521729</v>
      </c>
      <c r="O128" s="3"/>
      <c r="P128" s="3"/>
      <c r="Q128" s="3"/>
      <c r="R128" s="3"/>
      <c r="S128" s="63" cm="1">
        <f t="array" ref="S128">IF($G128&gt;=S$7,TREND(T$6:T$7,S$6:S$7,$G128),IF($G128&gt;=S$8,TREND(T$7:T$8,S$7:S$8,$G128),IF($G128&gt;=S$9,TREND(T$8:T$9,S$8:S$9,$G128),IF($G128&gt;=S$10,TREND(T$9:T$10,S$9:S$10,$G128),IF($G128&gt;=S$11,TREND(T$10:T$11,S$10:S$11,$G128),0)))))</f>
        <v>1</v>
      </c>
      <c r="T128" s="3"/>
      <c r="U128" s="3"/>
      <c r="V128" s="3"/>
      <c r="W128" s="3"/>
      <c r="X128" s="63" cm="1">
        <f t="array" ref="X128">IF($G128&gt;=X$7,TREND(Y$6:Y$7,X$6:X$7,$G128),IF($G128&gt;=X$8,TREND(Y$7:Y$8,X$7:X$8,$G128),IF($G128&gt;=X$9,TREND(Y$8:Y$9,X$8:X$9,$G128),IF($G128&gt;=X$10,TREND(Y$9:Y$10,X$9:X$10,$G128),IF($G128&gt;=X$11,TREND(Y$10:Y$11,X$10:X$11,$G128),0)))))</f>
        <v>0</v>
      </c>
      <c r="Y128" s="3"/>
      <c r="Z128" s="3"/>
      <c r="AA128" s="3"/>
      <c r="AB128" s="3"/>
    </row>
    <row r="129" spans="1:28" x14ac:dyDescent="0.35">
      <c r="A129" s="63">
        <f t="shared" si="1"/>
        <v>0.99645692465588021</v>
      </c>
      <c r="D129" s="159"/>
      <c r="F129" s="21"/>
      <c r="G129" s="63">
        <v>0.97</v>
      </c>
      <c r="I129" s="63" cm="1">
        <f t="array" ref="I129">IF($G129&gt;=I$7,TREND(J$6:J$7,I$6:I$7,$G129),IF($G129&gt;=I$8,TREND(J$7:J$8,I$7:I$8,$G129),IF($G129&gt;=I$9,TREND(J$8:J$9,I$8:I$9,$G129),IF($G129&gt;=I$10,TREND(J$9:J$10,I$9:I$10,$G129),IF($G129&gt;=I$11,TREND(J$10:J$11,I$10:I$11,$G129),0)))))</f>
        <v>0.98369565217391308</v>
      </c>
      <c r="J129" s="3"/>
      <c r="K129" s="3"/>
      <c r="N129" s="63" cm="1">
        <f t="array" ref="N129">IF($G129&gt;=N$7,TREND(O$6:O$7,N$6:N$7,$G129),IF($G129&gt;=N$8,TREND(O$7:O$8,N$7:N$8,$G129),IF($G129&gt;=N$9,TREND(O$8:O$9,N$8:N$9,$G129),IF($G129&gt;=N$10,TREND(O$9:O$10,N$9:N$10,$G129),IF($G129&gt;=N$11,TREND(O$10:O$11,N$10:N$11,$G129),0)))))</f>
        <v>0.98369565217391308</v>
      </c>
      <c r="O129" s="3"/>
      <c r="P129" s="3"/>
      <c r="Q129" s="3"/>
      <c r="R129" s="3"/>
      <c r="S129" s="63" cm="1">
        <f t="array" ref="S129">IF($G129&gt;=S$7,TREND(T$6:T$7,S$6:S$7,$G129),IF($G129&gt;=S$8,TREND(T$7:T$8,S$7:S$8,$G129),IF($G129&gt;=S$9,TREND(T$8:T$9,S$8:S$9,$G129),IF($G129&gt;=S$10,TREND(T$9:T$10,S$9:S$10,$G129),IF($G129&gt;=S$11,TREND(T$10:T$11,S$10:S$11,$G129),0)))))</f>
        <v>1</v>
      </c>
      <c r="T129" s="3"/>
      <c r="U129" s="3"/>
      <c r="V129" s="3"/>
      <c r="W129" s="3"/>
      <c r="X129" s="63" cm="1">
        <f t="array" ref="X129">IF($G129&gt;=X$7,TREND(Y$6:Y$7,X$6:X$7,$G129),IF($G129&gt;=X$8,TREND(Y$7:Y$8,X$7:X$8,$G129),IF($G129&gt;=X$9,TREND(Y$8:Y$9,X$8:X$9,$G129),IF($G129&gt;=X$10,TREND(Y$9:Y$10,X$9:X$10,$G129),IF($G129&gt;=X$11,TREND(Y$10:Y$11,X$10:X$11,$G129),0)))))</f>
        <v>0</v>
      </c>
      <c r="Y129" s="3"/>
      <c r="Z129" s="3"/>
      <c r="AA129" s="3"/>
      <c r="AB129" s="3"/>
    </row>
    <row r="130" spans="1:28" x14ac:dyDescent="0.35">
      <c r="A130" s="63">
        <f t="shared" si="1"/>
        <v>0.99763794977058673</v>
      </c>
      <c r="D130" s="159"/>
      <c r="F130" s="21"/>
      <c r="G130" s="63">
        <v>0.98</v>
      </c>
      <c r="I130" s="63" cm="1">
        <f t="array" ref="I130">IF($G130&gt;=I$7,TREND(J$6:J$7,I$6:I$7,$G130),IF($G130&gt;=I$8,TREND(J$7:J$8,I$7:I$8,$G130),IF($G130&gt;=I$9,TREND(J$8:J$9,I$8:I$9,$G130),IF($G130&gt;=I$10,TREND(J$9:J$10,I$9:I$10,$G130),IF($G130&gt;=I$11,TREND(J$10:J$11,I$10:I$11,$G130),0)))))</f>
        <v>0.98913043478260865</v>
      </c>
      <c r="J130" s="3"/>
      <c r="K130" s="3"/>
      <c r="N130" s="63" cm="1">
        <f t="array" ref="N130">IF($G130&gt;=N$7,TREND(O$6:O$7,N$6:N$7,$G130),IF($G130&gt;=N$8,TREND(O$7:O$8,N$7:N$8,$G130),IF($G130&gt;=N$9,TREND(O$8:O$9,N$8:N$9,$G130),IF($G130&gt;=N$10,TREND(O$9:O$10,N$9:N$10,$G130),IF($G130&gt;=N$11,TREND(O$10:O$11,N$10:N$11,$G130),0)))))</f>
        <v>0.98913043478260865</v>
      </c>
      <c r="O130" s="3"/>
      <c r="P130" s="3"/>
      <c r="Q130" s="3"/>
      <c r="R130" s="3"/>
      <c r="S130" s="63" cm="1">
        <f t="array" ref="S130">IF($G130&gt;=S$7,TREND(T$6:T$7,S$6:S$7,$G130),IF($G130&gt;=S$8,TREND(T$7:T$8,S$7:S$8,$G130),IF($G130&gt;=S$9,TREND(T$8:T$9,S$8:S$9,$G130),IF($G130&gt;=S$10,TREND(T$9:T$10,S$9:S$10,$G130),IF($G130&gt;=S$11,TREND(T$10:T$11,S$10:S$11,$G130),0)))))</f>
        <v>1</v>
      </c>
      <c r="T130" s="3"/>
      <c r="U130" s="3"/>
      <c r="V130" s="3"/>
      <c r="W130" s="3"/>
      <c r="X130" s="63" cm="1">
        <f t="array" ref="X130">IF($G130&gt;=X$7,TREND(Y$6:Y$7,X$6:X$7,$G130),IF($G130&gt;=X$8,TREND(Y$7:Y$8,X$7:X$8,$G130),IF($G130&gt;=X$9,TREND(Y$8:Y$9,X$8:X$9,$G130),IF($G130&gt;=X$10,TREND(Y$9:Y$10,X$9:X$10,$G130),IF($G130&gt;=X$11,TREND(Y$10:Y$11,X$10:X$11,$G130),0)))))</f>
        <v>0</v>
      </c>
      <c r="Y130" s="3"/>
      <c r="Z130" s="3"/>
      <c r="AA130" s="3"/>
      <c r="AB130" s="3"/>
    </row>
    <row r="131" spans="1:28" x14ac:dyDescent="0.35">
      <c r="A131" s="63">
        <f t="shared" si="1"/>
        <v>0.99881897488529325</v>
      </c>
      <c r="D131" s="159"/>
      <c r="F131" s="21"/>
      <c r="G131" s="63">
        <v>0.99</v>
      </c>
      <c r="I131" s="63" cm="1">
        <f t="array" ref="I131">IF($G131&gt;=I$7,TREND(J$6:J$7,I$6:I$7,$G131),IF($G131&gt;=I$8,TREND(J$7:J$8,I$7:I$8,$G131),IF($G131&gt;=I$9,TREND(J$8:J$9,I$8:I$9,$G131),IF($G131&gt;=I$10,TREND(J$9:J$10,I$9:I$10,$G131),IF($G131&gt;=I$11,TREND(J$10:J$11,I$10:I$11,$G131),0)))))</f>
        <v>0.99456521739130421</v>
      </c>
      <c r="J131" s="3"/>
      <c r="K131" s="3"/>
      <c r="N131" s="63" cm="1">
        <f t="array" ref="N131">IF($G131&gt;=N$7,TREND(O$6:O$7,N$6:N$7,$G131),IF($G131&gt;=N$8,TREND(O$7:O$8,N$7:N$8,$G131),IF($G131&gt;=N$9,TREND(O$8:O$9,N$8:N$9,$G131),IF($G131&gt;=N$10,TREND(O$9:O$10,N$9:N$10,$G131),IF($G131&gt;=N$11,TREND(O$10:O$11,N$10:N$11,$G131),0)))))</f>
        <v>0.99456521739130421</v>
      </c>
      <c r="O131" s="3"/>
      <c r="P131" s="3"/>
      <c r="Q131" s="3"/>
      <c r="R131" s="3"/>
      <c r="S131" s="63" cm="1">
        <f t="array" ref="S131">IF($G131&gt;=S$7,TREND(T$6:T$7,S$6:S$7,$G131),IF($G131&gt;=S$8,TREND(T$7:T$8,S$7:S$8,$G131),IF($G131&gt;=S$9,TREND(T$8:T$9,S$8:S$9,$G131),IF($G131&gt;=S$10,TREND(T$9:T$10,S$9:S$10,$G131),IF($G131&gt;=S$11,TREND(T$10:T$11,S$10:S$11,$G131),0)))))</f>
        <v>1</v>
      </c>
      <c r="T131" s="3"/>
      <c r="U131" s="3"/>
      <c r="V131" s="3"/>
      <c r="W131" s="3"/>
      <c r="X131" s="63" cm="1">
        <f t="array" ref="X131">IF($G131&gt;=X$7,TREND(Y$6:Y$7,X$6:X$7,$G131),IF($G131&gt;=X$8,TREND(Y$7:Y$8,X$7:X$8,$G131),IF($G131&gt;=X$9,TREND(Y$8:Y$9,X$8:X$9,$G131),IF($G131&gt;=X$10,TREND(Y$9:Y$10,X$9:X$10,$G131),IF($G131&gt;=X$11,TREND(Y$10:Y$11,X$10:X$11,$G131),0)))))</f>
        <v>0</v>
      </c>
      <c r="Y131" s="3"/>
      <c r="Z131" s="3"/>
      <c r="AA131" s="3"/>
      <c r="AB131" s="3"/>
    </row>
    <row r="132" spans="1:28" ht="15" thickBot="1" x14ac:dyDescent="0.4">
      <c r="A132" s="63">
        <f t="shared" si="1"/>
        <v>1</v>
      </c>
      <c r="D132" s="159"/>
      <c r="F132" s="21"/>
      <c r="G132" s="64">
        <v>1</v>
      </c>
      <c r="I132" s="63" cm="1">
        <f t="array" ref="I132">IF($G132&gt;=I$7,TREND(J$6:J$7,I$6:I$7,$G132),IF($G132&gt;=I$8,TREND(J$7:J$8,I$7:I$8,$G132),IF($G132&gt;=I$9,TREND(J$8:J$9,I$8:I$9,$G132),IF($G132&gt;=I$10,TREND(J$9:J$10,I$9:I$10,$G132),IF($G132&gt;=I$11,TREND(J$10:J$11,I$10:I$11,$G132),0)))))</f>
        <v>1</v>
      </c>
      <c r="J132" s="3"/>
      <c r="K132" s="3"/>
      <c r="N132" s="63" cm="1">
        <f t="array" ref="N132">IF($G132&gt;=N$7,TREND(O$6:O$7,N$6:N$7,$G132),IF($G132&gt;=N$8,TREND(O$7:O$8,N$7:N$8,$G132),IF($G132&gt;=N$9,TREND(O$8:O$9,N$8:N$9,$G132),IF($G132&gt;=N$10,TREND(O$9:O$10,N$9:N$10,$G132),IF($G132&gt;=N$11,TREND(O$10:O$11,N$10:N$11,$G132),0)))))</f>
        <v>1</v>
      </c>
      <c r="O132" s="3"/>
      <c r="P132" s="3"/>
      <c r="Q132" s="3"/>
      <c r="R132" s="3"/>
      <c r="S132" s="63" cm="1">
        <f t="array" ref="S132">IF($G132&gt;=S$7,TREND(T$6:T$7,S$6:S$7,$G132),IF($G132&gt;=S$8,TREND(T$7:T$8,S$7:S$8,$G132),IF($G132&gt;=S$9,TREND(T$8:T$9,S$8:S$9,$G132),IF($G132&gt;=S$10,TREND(T$9:T$10,S$9:S$10,$G132),IF($G132&gt;=S$11,TREND(T$10:T$11,S$10:S$11,$G132),0)))))</f>
        <v>1</v>
      </c>
      <c r="T132" s="3"/>
      <c r="U132" s="3"/>
      <c r="V132" s="3"/>
      <c r="W132" s="3"/>
      <c r="X132" s="63" cm="1">
        <f t="array" ref="X132">IF($G132&gt;=X$7,TREND(Y$6:Y$7,X$6:X$7,$G132),IF($G132&gt;=X$8,TREND(Y$7:Y$8,X$7:X$8,$G132),IF($G132&gt;=X$9,TREND(Y$8:Y$9,X$8:X$9,$G132),IF($G132&gt;=X$10,TREND(Y$9:Y$10,X$9:X$10,$G132),IF($G132&gt;=X$11,TREND(Y$10:Y$11,X$10:X$11,$G132),0)))))</f>
        <v>0</v>
      </c>
      <c r="Y132" s="3"/>
      <c r="Z132" s="3"/>
      <c r="AA132" s="3"/>
      <c r="AB132" s="3"/>
    </row>
    <row r="133" spans="1:28" x14ac:dyDescent="0.35">
      <c r="D133" s="159"/>
      <c r="J133" s="3"/>
      <c r="K133" s="3"/>
    </row>
    <row r="164" spans="7:7" x14ac:dyDescent="0.35">
      <c r="G164" s="5"/>
    </row>
    <row r="165" spans="7:7" x14ac:dyDescent="0.35">
      <c r="G165" s="5"/>
    </row>
    <row r="166" spans="7:7" x14ac:dyDescent="0.35">
      <c r="G166" s="5"/>
    </row>
    <row r="167" spans="7:7" x14ac:dyDescent="0.35">
      <c r="G167" s="5"/>
    </row>
    <row r="168" spans="7:7" x14ac:dyDescent="0.35">
      <c r="G168" s="5"/>
    </row>
    <row r="169" spans="7:7" x14ac:dyDescent="0.35">
      <c r="G169" s="5"/>
    </row>
    <row r="170" spans="7:7" x14ac:dyDescent="0.35">
      <c r="G170" s="5"/>
    </row>
    <row r="171" spans="7:7" x14ac:dyDescent="0.35">
      <c r="G171" s="5"/>
    </row>
    <row r="172" spans="7:7" x14ac:dyDescent="0.35">
      <c r="G172" s="5"/>
    </row>
    <row r="173" spans="7:7" x14ac:dyDescent="0.35">
      <c r="G173" s="5"/>
    </row>
    <row r="174" spans="7:7" x14ac:dyDescent="0.35">
      <c r="G174" s="5"/>
    </row>
    <row r="865" spans="5:22" x14ac:dyDescent="0.35">
      <c r="O865" s="25"/>
      <c r="P865" s="26"/>
      <c r="Q865" s="26"/>
      <c r="V865" s="26"/>
    </row>
    <row r="866" spans="5:22" x14ac:dyDescent="0.35">
      <c r="O866" s="25"/>
      <c r="P866" s="26"/>
      <c r="Q866" s="26"/>
      <c r="V866" s="26"/>
    </row>
    <row r="867" spans="5:22" x14ac:dyDescent="0.35">
      <c r="O867" s="25"/>
      <c r="P867" s="26"/>
      <c r="Q867" s="26"/>
      <c r="V867" s="26"/>
    </row>
    <row r="868" spans="5:22" x14ac:dyDescent="0.35">
      <c r="O868" s="25"/>
      <c r="P868" s="26"/>
      <c r="Q868" s="26"/>
      <c r="V868" s="26"/>
    </row>
    <row r="869" spans="5:22" x14ac:dyDescent="0.35">
      <c r="O869" s="25"/>
      <c r="P869" s="26"/>
      <c r="Q869" s="26"/>
      <c r="V869" s="26"/>
    </row>
    <row r="870" spans="5:22" x14ac:dyDescent="0.35">
      <c r="O870" s="25"/>
      <c r="P870" s="26"/>
      <c r="Q870" s="26"/>
      <c r="V870" s="26"/>
    </row>
    <row r="871" spans="5:22" x14ac:dyDescent="0.35">
      <c r="O871" s="25"/>
      <c r="P871" s="26"/>
      <c r="Q871" s="26"/>
      <c r="V871" s="26"/>
    </row>
    <row r="872" spans="5:22" x14ac:dyDescent="0.35">
      <c r="O872" s="25"/>
      <c r="P872" s="26"/>
      <c r="Q872" s="26"/>
      <c r="V872" s="26"/>
    </row>
    <row r="873" spans="5:22" x14ac:dyDescent="0.35">
      <c r="O873" s="25"/>
      <c r="P873" s="26"/>
      <c r="Q873" s="26"/>
      <c r="V873" s="26"/>
    </row>
    <row r="874" spans="5:22" x14ac:dyDescent="0.35">
      <c r="O874" s="25"/>
      <c r="P874" s="26"/>
      <c r="Q874" s="26"/>
      <c r="V874" s="26"/>
    </row>
    <row r="875" spans="5:22" x14ac:dyDescent="0.35">
      <c r="O875" s="25"/>
      <c r="P875" s="26"/>
      <c r="Q875" s="26"/>
      <c r="V875" s="26"/>
    </row>
    <row r="876" spans="5:22" x14ac:dyDescent="0.35">
      <c r="O876" s="25"/>
      <c r="P876" s="26"/>
      <c r="Q876" s="26"/>
      <c r="V876" s="26"/>
    </row>
    <row r="877" spans="5:22" x14ac:dyDescent="0.35">
      <c r="O877" s="25"/>
      <c r="P877" s="26"/>
      <c r="Q877" s="26"/>
      <c r="V877" s="26"/>
    </row>
    <row r="878" spans="5:22" x14ac:dyDescent="0.35">
      <c r="O878" s="25"/>
      <c r="P878" s="26"/>
      <c r="Q878" s="26"/>
      <c r="V878" s="26"/>
    </row>
    <row r="879" spans="5:22" x14ac:dyDescent="0.35">
      <c r="O879" s="25"/>
      <c r="P879" s="26"/>
      <c r="Q879" s="26"/>
      <c r="V879" s="26"/>
    </row>
    <row r="880" spans="5:22" x14ac:dyDescent="0.35">
      <c r="E880" s="26"/>
      <c r="O880" s="25"/>
      <c r="P880" s="26"/>
      <c r="Q880" s="26"/>
      <c r="V880" s="26"/>
    </row>
    <row r="881" spans="5:22" x14ac:dyDescent="0.35">
      <c r="E881" s="26"/>
      <c r="O881" s="25"/>
      <c r="P881" s="26"/>
      <c r="Q881" s="26"/>
      <c r="V881" s="26"/>
    </row>
    <row r="882" spans="5:22" x14ac:dyDescent="0.35">
      <c r="E882" s="26"/>
      <c r="O882" s="25"/>
      <c r="P882" s="26"/>
      <c r="Q882" s="26"/>
      <c r="V882" s="26"/>
    </row>
    <row r="883" spans="5:22" x14ac:dyDescent="0.35">
      <c r="E883" s="26"/>
      <c r="O883" s="25"/>
      <c r="P883" s="26"/>
      <c r="Q883" s="26"/>
      <c r="V883" s="26"/>
    </row>
    <row r="884" spans="5:22" x14ac:dyDescent="0.35">
      <c r="E884" s="26"/>
      <c r="O884" s="25"/>
      <c r="P884" s="26"/>
      <c r="Q884" s="26"/>
      <c r="V884" s="26"/>
    </row>
    <row r="885" spans="5:22" x14ac:dyDescent="0.35">
      <c r="E885" s="26"/>
      <c r="O885" s="25"/>
      <c r="P885" s="26"/>
      <c r="Q885" s="26"/>
      <c r="V885" s="26"/>
    </row>
    <row r="886" spans="5:22" x14ac:dyDescent="0.35">
      <c r="E886" s="26"/>
      <c r="O886" s="25"/>
      <c r="P886" s="26"/>
      <c r="Q886" s="26"/>
      <c r="V886" s="26"/>
    </row>
    <row r="887" spans="5:22" x14ac:dyDescent="0.35">
      <c r="E887" s="26"/>
      <c r="O887" s="25"/>
      <c r="P887" s="26"/>
      <c r="Q887" s="26"/>
      <c r="V887" s="26"/>
    </row>
    <row r="888" spans="5:22" x14ac:dyDescent="0.35">
      <c r="E888" s="26"/>
      <c r="O888" s="25"/>
      <c r="P888" s="26"/>
      <c r="Q888" s="26"/>
      <c r="V888" s="26"/>
    </row>
    <row r="889" spans="5:22" x14ac:dyDescent="0.35">
      <c r="E889" s="26"/>
      <c r="O889" s="25"/>
      <c r="P889" s="26"/>
      <c r="Q889" s="26"/>
      <c r="V889" s="26"/>
    </row>
    <row r="890" spans="5:22" x14ac:dyDescent="0.35">
      <c r="E890" s="26"/>
      <c r="O890" s="25"/>
      <c r="P890" s="26"/>
      <c r="Q890" s="26"/>
      <c r="V890" s="26"/>
    </row>
    <row r="891" spans="5:22" x14ac:dyDescent="0.35">
      <c r="E891" s="26"/>
      <c r="O891" s="25"/>
      <c r="P891" s="26"/>
      <c r="Q891" s="26"/>
      <c r="V891" s="26"/>
    </row>
    <row r="892" spans="5:22" x14ac:dyDescent="0.35">
      <c r="E892" s="26"/>
      <c r="O892" s="25"/>
      <c r="P892" s="26"/>
      <c r="Q892" s="26"/>
      <c r="V892" s="26"/>
    </row>
    <row r="893" spans="5:22" x14ac:dyDescent="0.35">
      <c r="E893" s="26"/>
      <c r="O893" s="25"/>
      <c r="P893" s="26"/>
      <c r="Q893" s="26"/>
      <c r="V893" s="26"/>
    </row>
    <row r="894" spans="5:22" x14ac:dyDescent="0.35">
      <c r="E894" s="26"/>
      <c r="O894" s="25"/>
      <c r="P894" s="26"/>
      <c r="Q894" s="26"/>
      <c r="V894" s="26"/>
    </row>
    <row r="895" spans="5:22" x14ac:dyDescent="0.35">
      <c r="E895" s="26"/>
      <c r="O895" s="25"/>
      <c r="P895" s="26"/>
      <c r="Q895" s="26"/>
      <c r="V895" s="26"/>
    </row>
    <row r="896" spans="5:22" x14ac:dyDescent="0.35">
      <c r="E896" s="26"/>
      <c r="O896" s="25"/>
      <c r="P896" s="26"/>
      <c r="Q896" s="26"/>
      <c r="V896" s="26"/>
    </row>
    <row r="897" spans="5:22" x14ac:dyDescent="0.35">
      <c r="E897" s="26"/>
      <c r="O897" s="25"/>
      <c r="P897" s="26"/>
      <c r="Q897" s="26"/>
      <c r="V897" s="26"/>
    </row>
    <row r="898" spans="5:22" x14ac:dyDescent="0.35">
      <c r="E898" s="26"/>
      <c r="O898" s="25"/>
      <c r="P898" s="26"/>
      <c r="Q898" s="26"/>
      <c r="V898" s="26"/>
    </row>
    <row r="899" spans="5:22" x14ac:dyDescent="0.35">
      <c r="E899" s="26"/>
      <c r="O899" s="25"/>
      <c r="P899" s="26"/>
      <c r="Q899" s="26"/>
      <c r="V899" s="26"/>
    </row>
    <row r="900" spans="5:22" x14ac:dyDescent="0.35">
      <c r="E900" s="26"/>
      <c r="O900" s="25"/>
      <c r="P900" s="26"/>
      <c r="Q900" s="26"/>
      <c r="V900" s="26"/>
    </row>
    <row r="901" spans="5:22" x14ac:dyDescent="0.35">
      <c r="E901" s="26"/>
      <c r="O901" s="25"/>
      <c r="P901" s="26"/>
      <c r="Q901" s="26"/>
      <c r="V901" s="26"/>
    </row>
    <row r="902" spans="5:22" x14ac:dyDescent="0.35">
      <c r="E902" s="26"/>
      <c r="O902" s="25"/>
      <c r="P902" s="26"/>
      <c r="Q902" s="26"/>
      <c r="V902" s="26"/>
    </row>
    <row r="903" spans="5:22" x14ac:dyDescent="0.35">
      <c r="E903" s="26"/>
      <c r="O903" s="25"/>
      <c r="P903" s="26"/>
      <c r="Q903" s="26"/>
      <c r="V903" s="26"/>
    </row>
    <row r="904" spans="5:22" x14ac:dyDescent="0.35">
      <c r="E904" s="26"/>
      <c r="O904" s="25"/>
      <c r="P904" s="26"/>
      <c r="Q904" s="26"/>
      <c r="V904" s="26"/>
    </row>
    <row r="905" spans="5:22" x14ac:dyDescent="0.35">
      <c r="E905" s="26"/>
      <c r="O905" s="25"/>
      <c r="P905" s="26"/>
      <c r="Q905" s="26"/>
      <c r="V905" s="26"/>
    </row>
    <row r="906" spans="5:22" x14ac:dyDescent="0.35">
      <c r="E906" s="26"/>
      <c r="O906" s="25"/>
      <c r="P906" s="26"/>
      <c r="Q906" s="26"/>
      <c r="V906" s="26"/>
    </row>
    <row r="907" spans="5:22" x14ac:dyDescent="0.35">
      <c r="E907" s="26"/>
      <c r="O907" s="25"/>
      <c r="P907" s="26"/>
      <c r="Q907" s="26"/>
      <c r="V907" s="26"/>
    </row>
    <row r="908" spans="5:22" x14ac:dyDescent="0.35">
      <c r="E908" s="26"/>
      <c r="O908" s="25"/>
      <c r="P908" s="26"/>
      <c r="Q908" s="26"/>
      <c r="V908" s="26"/>
    </row>
    <row r="909" spans="5:22" x14ac:dyDescent="0.35">
      <c r="E909" s="26"/>
      <c r="O909" s="25"/>
      <c r="P909" s="26"/>
      <c r="Q909" s="26"/>
      <c r="V909" s="26"/>
    </row>
    <row r="910" spans="5:22" x14ac:dyDescent="0.35">
      <c r="E910" s="26"/>
      <c r="O910" s="25"/>
      <c r="P910" s="26"/>
      <c r="Q910" s="26"/>
      <c r="V910" s="26"/>
    </row>
    <row r="911" spans="5:22" x14ac:dyDescent="0.35">
      <c r="E911" s="26"/>
      <c r="O911" s="25"/>
      <c r="P911" s="26"/>
      <c r="Q911" s="26"/>
      <c r="V911" s="26"/>
    </row>
    <row r="912" spans="5:22" x14ac:dyDescent="0.35">
      <c r="E912" s="26"/>
      <c r="O912" s="25"/>
      <c r="P912" s="26"/>
      <c r="Q912" s="26"/>
      <c r="V912" s="26"/>
    </row>
    <row r="913" spans="5:22" x14ac:dyDescent="0.35">
      <c r="E913" s="26"/>
      <c r="O913" s="25"/>
      <c r="P913" s="26"/>
      <c r="Q913" s="26"/>
      <c r="V913" s="26"/>
    </row>
    <row r="914" spans="5:22" x14ac:dyDescent="0.35">
      <c r="E914" s="26"/>
      <c r="O914" s="25"/>
      <c r="P914" s="26"/>
      <c r="Q914" s="26"/>
      <c r="V914" s="26"/>
    </row>
    <row r="915" spans="5:22" x14ac:dyDescent="0.35">
      <c r="E915" s="26"/>
      <c r="O915" s="25"/>
      <c r="P915" s="26"/>
      <c r="Q915" s="26"/>
      <c r="V915" s="26"/>
    </row>
    <row r="916" spans="5:22" x14ac:dyDescent="0.35">
      <c r="E916" s="26"/>
      <c r="O916" s="25"/>
      <c r="P916" s="26"/>
      <c r="Q916" s="26"/>
      <c r="V916" s="26"/>
    </row>
    <row r="917" spans="5:22" x14ac:dyDescent="0.35">
      <c r="E917" s="26"/>
      <c r="O917" s="25"/>
      <c r="P917" s="26"/>
      <c r="Q917" s="26"/>
      <c r="V917" s="26"/>
    </row>
    <row r="918" spans="5:22" x14ac:dyDescent="0.35">
      <c r="E918" s="26"/>
      <c r="O918" s="25"/>
      <c r="P918" s="26"/>
      <c r="Q918" s="26"/>
      <c r="V918" s="26"/>
    </row>
    <row r="919" spans="5:22" x14ac:dyDescent="0.35">
      <c r="E919" s="26"/>
      <c r="O919" s="25"/>
      <c r="P919" s="26"/>
      <c r="Q919" s="26"/>
      <c r="V919" s="26"/>
    </row>
    <row r="920" spans="5:22" x14ac:dyDescent="0.35">
      <c r="E920" s="26"/>
      <c r="O920" s="25"/>
      <c r="P920" s="26"/>
      <c r="Q920" s="26"/>
      <c r="V920" s="26"/>
    </row>
    <row r="921" spans="5:22" x14ac:dyDescent="0.35">
      <c r="E921" s="26"/>
      <c r="O921" s="25"/>
      <c r="P921" s="26"/>
      <c r="Q921" s="26"/>
      <c r="V921" s="26"/>
    </row>
    <row r="922" spans="5:22" x14ac:dyDescent="0.35">
      <c r="E922" s="26"/>
    </row>
    <row r="923" spans="5:22" x14ac:dyDescent="0.35">
      <c r="E923" s="26"/>
    </row>
    <row r="924" spans="5:22" x14ac:dyDescent="0.35">
      <c r="E924" s="26"/>
    </row>
    <row r="925" spans="5:22" x14ac:dyDescent="0.35">
      <c r="E925" s="26"/>
    </row>
    <row r="926" spans="5:22" x14ac:dyDescent="0.35">
      <c r="E926" s="26"/>
    </row>
    <row r="927" spans="5:22" x14ac:dyDescent="0.35">
      <c r="E927" s="26"/>
    </row>
    <row r="928" spans="5:22" x14ac:dyDescent="0.35">
      <c r="E928" s="26"/>
    </row>
    <row r="929" spans="5:15" x14ac:dyDescent="0.35">
      <c r="E929" s="26"/>
      <c r="O929" s="19"/>
    </row>
    <row r="930" spans="5:15" x14ac:dyDescent="0.35">
      <c r="E930" s="26"/>
    </row>
    <row r="931" spans="5:15" x14ac:dyDescent="0.35">
      <c r="E931" s="26"/>
    </row>
    <row r="932" spans="5:15" x14ac:dyDescent="0.35">
      <c r="E932" s="26"/>
    </row>
    <row r="933" spans="5:15" x14ac:dyDescent="0.35">
      <c r="E933" s="26"/>
    </row>
    <row r="934" spans="5:15" x14ac:dyDescent="0.35">
      <c r="E934" s="26"/>
    </row>
    <row r="935" spans="5:15" x14ac:dyDescent="0.35">
      <c r="E935" s="26"/>
    </row>
    <row r="936" spans="5:15" x14ac:dyDescent="0.35">
      <c r="E936" s="26"/>
    </row>
  </sheetData>
  <mergeCells count="12">
    <mergeCell ref="G12:H12"/>
    <mergeCell ref="L12:M12"/>
    <mergeCell ref="Q12:R12"/>
    <mergeCell ref="V12:W12"/>
    <mergeCell ref="G4:H4"/>
    <mergeCell ref="L4:M4"/>
    <mergeCell ref="Q4:R4"/>
    <mergeCell ref="V4:W4"/>
    <mergeCell ref="G5:H11"/>
    <mergeCell ref="L5:M11"/>
    <mergeCell ref="Q5:R11"/>
    <mergeCell ref="V5:W11"/>
  </mergeCells>
  <printOptions horizontalCentered="1"/>
  <pageMargins left="0.23622047244094491" right="0.23622047244094491" top="0.74803149606299213" bottom="0.74803149606299213" header="0.31496062992125984" footer="0.31496062992125984"/>
  <pageSetup paperSize="9" scale="38" orientation="portrait" r:id="rId1"/>
  <headerFooter>
    <oddFooter>&amp;L_x000D_&amp;1#&amp;"Aptos"&amp;10&amp;K0000FF Classification NaTran : Public [X] Interne [ ] Diffusion limitée [ ] Confidentiel entreprise [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3EA6C-3D7A-4467-8517-B600721850AB}">
  <sheetPr codeName="Feuil10">
    <tabColor rgb="FF92D050"/>
  </sheetPr>
  <dimension ref="A1:V277"/>
  <sheetViews>
    <sheetView showGridLines="0" zoomScale="70" zoomScaleNormal="70" workbookViewId="0">
      <pane xSplit="3" ySplit="16" topLeftCell="D17" activePane="bottomRight" state="frozen"/>
      <selection pane="topRight" activeCell="N41" sqref="N41"/>
      <selection pane="bottomLeft" activeCell="N41" sqref="N41"/>
      <selection pane="bottomRight"/>
    </sheetView>
  </sheetViews>
  <sheetFormatPr baseColWidth="10" defaultColWidth="10.54296875" defaultRowHeight="14.5" x14ac:dyDescent="0.35"/>
  <cols>
    <col min="1" max="4" width="13.81640625" customWidth="1"/>
    <col min="5" max="5" width="29.453125" bestFit="1" customWidth="1"/>
    <col min="6" max="15" width="19.81640625" customWidth="1"/>
    <col min="20" max="20" width="13.81640625" customWidth="1"/>
  </cols>
  <sheetData>
    <row r="1" spans="1:22" x14ac:dyDescent="0.35">
      <c r="A1" s="33"/>
      <c r="B1" s="33"/>
      <c r="C1" s="33"/>
      <c r="D1" s="33"/>
      <c r="G1" s="49"/>
    </row>
    <row r="2" spans="1:22" x14ac:dyDescent="0.35">
      <c r="F2" s="285" t="str" cm="1">
        <f t="array" aca="1" ref="F2" ca="1">INDEX(INDIRECT($A$4&amp;"!A1:Z500"),3,7+(COLUMN()-COLUMN($F$2))*5)</f>
        <v>Serene N 25</v>
      </c>
      <c r="G2" s="285" t="str" cm="1">
        <f t="array" aca="1" ref="G2" ca="1">INDEX(INDIRECT($A$4&amp;"!A1:Z500"),3,7+(COLUMN()-COLUMN($F$2))*5)</f>
        <v>Serene N 26</v>
      </c>
      <c r="H2" s="285" t="str" cm="1">
        <f t="array" aca="1" ref="H2" ca="1">INDEX(INDIRECT($A$4&amp;"!A1:Z500"),3,7+(COLUMN()-COLUMN($F$2))*5)</f>
        <v>Serene N 27</v>
      </c>
      <c r="I2" s="284" cm="1">
        <f t="array" aca="1" ref="I2" ca="1">INDEX(INDIRECT($A$4&amp;"!A1:Z500"),3,7+(COLUMN()-COLUMN($F$2))*5)</f>
        <v>0</v>
      </c>
    </row>
    <row r="3" spans="1:22" x14ac:dyDescent="0.35">
      <c r="A3" t="s">
        <v>241</v>
      </c>
      <c r="E3" s="31" t="s">
        <v>242</v>
      </c>
      <c r="F3" s="286" cm="1">
        <f t="array" aca="1" ref="F3" ca="1">INDEX(INDIRECT($A$4&amp;"!A1:Z500"),3,8+(COLUMN()-COLUMN($F$2))*5)</f>
        <v>1.5</v>
      </c>
      <c r="G3" s="286" cm="1">
        <f t="array" aca="1" ref="G3" ca="1">INDEX(INDIRECT($A$4&amp;"!A1:Z500"),3,8+(COLUMN()-COLUMN($F$2))*5)</f>
        <v>1.0540799999999999</v>
      </c>
      <c r="H3" s="286" cm="1">
        <f t="array" aca="1" ref="H3" ca="1">INDEX(INDIRECT($A$4&amp;"!A1:Z500"),3,8+(COLUMN()-COLUMN($F$2))*5)</f>
        <v>12.445919999999999</v>
      </c>
      <c r="I3" s="282" cm="1">
        <f t="array" aca="1" ref="I3" ca="1">INDEX(INDIRECT($A$4&amp;"!A1:Z500"),3,8+(COLUMN()-COLUMN($F$2))*5)</f>
        <v>0</v>
      </c>
      <c r="J3" s="283"/>
    </row>
    <row r="4" spans="1:22" x14ac:dyDescent="0.35">
      <c r="A4" t="s">
        <v>267</v>
      </c>
      <c r="E4" s="31" t="s">
        <v>244</v>
      </c>
      <c r="F4" s="68" cm="1">
        <f t="array" aca="1" ref="F4" ca="1">INDIRECT($A$4&amp;"!D5")</f>
        <v>124.99999999999999</v>
      </c>
      <c r="G4" s="50" t="s">
        <v>245</v>
      </c>
    </row>
    <row r="5" spans="1:22" x14ac:dyDescent="0.35">
      <c r="A5" t="s">
        <v>267</v>
      </c>
      <c r="B5" t="s">
        <v>246</v>
      </c>
      <c r="E5" s="31" t="str">
        <f xml:space="preserve"> "COS NaTran (" &amp; RESULTS!B9 &amp; ")"</f>
        <v>COS NaTran (Firm+Interuptible)</v>
      </c>
      <c r="F5" s="68">
        <f ca="1">F4</f>
        <v>124.99999999999999</v>
      </c>
      <c r="G5" s="50" t="s">
        <v>245</v>
      </c>
    </row>
    <row r="6" spans="1:22" ht="15" thickBot="1" x14ac:dyDescent="0.4">
      <c r="A6" s="44" t="s">
        <v>186</v>
      </c>
      <c r="E6" s="31" t="str">
        <f>RESULTS!F7</f>
        <v>Stock on 01/04/2027 
(TWh)</v>
      </c>
      <c r="F6" s="284">
        <f>RESULTS!$F$14</f>
        <v>0</v>
      </c>
      <c r="G6" s="50" t="s">
        <v>218</v>
      </c>
    </row>
    <row r="7" spans="1:22" ht="15" thickBot="1" x14ac:dyDescent="0.4">
      <c r="A7" s="44" t="s">
        <v>61</v>
      </c>
      <c r="H7" s="67"/>
    </row>
    <row r="8" spans="1:22" x14ac:dyDescent="0.35">
      <c r="F8" s="67"/>
      <c r="G8" s="67"/>
    </row>
    <row r="11" spans="1:22" ht="16.5" customHeight="1" x14ac:dyDescent="0.35">
      <c r="F11" s="344" t="s">
        <v>181</v>
      </c>
      <c r="G11" s="344"/>
      <c r="H11" s="344"/>
      <c r="I11" s="344"/>
      <c r="K11" s="42" t="s">
        <v>268</v>
      </c>
      <c r="L11" s="345" t="s">
        <v>182</v>
      </c>
      <c r="M11" s="345"/>
      <c r="N11" s="345"/>
      <c r="O11" s="345"/>
      <c r="S11" s="345" t="s">
        <v>247</v>
      </c>
      <c r="T11" s="345"/>
      <c r="U11" s="345"/>
      <c r="V11" s="345"/>
    </row>
    <row r="12" spans="1:22" x14ac:dyDescent="0.35">
      <c r="J12" s="166" t="s">
        <v>77</v>
      </c>
      <c r="K12" s="166" t="s">
        <v>77</v>
      </c>
    </row>
    <row r="13" spans="1:22" ht="17.25" customHeight="1" x14ac:dyDescent="0.35">
      <c r="J13" s="166" t="s">
        <v>248</v>
      </c>
      <c r="K13" s="166" t="s">
        <v>248</v>
      </c>
    </row>
    <row r="14" spans="1:22" x14ac:dyDescent="0.35">
      <c r="F14" s="29"/>
      <c r="G14" s="32">
        <f ca="1">IF(COUNTIF(G17:G231,1)=0, "Only " &amp; ROUND(G231,3)*100 &amp; "%" &amp; " filling on 31/10",_xlfn.XLOOKUP(1,G17:G231,$A17:$A231,"",0,2)-1 )</f>
        <v>46645</v>
      </c>
      <c r="J14" s="114">
        <f ca="1">F5</f>
        <v>124.99999999999999</v>
      </c>
      <c r="K14" s="114">
        <v>1000</v>
      </c>
      <c r="M14" s="32">
        <f ca="1">IF(COUNTIF(M17:M231,1)=0, "Only " &amp; ROUND(M231,3)*100 &amp; "%" &amp; " filling on 31/10",_xlfn.XLOOKUP(1,M17:M231,$A17:$A231,"",0,2)-1 )</f>
        <v>46645</v>
      </c>
      <c r="S14" s="147">
        <f ca="1">T14-DATE(RESULTS!J4,4,1)+1</f>
        <v>128</v>
      </c>
      <c r="T14" s="32">
        <f ca="1">IF(COUNTIF(T17:T231,1)=0, "Only " &amp; ROUND(T231,3)*100 &amp; "%" &amp; " filling on 31/10",_xlfn.XLOOKUP(1,T17:T231,$A17:$A231,"",0,2)-1 )</f>
        <v>46605</v>
      </c>
    </row>
    <row r="15" spans="1:22" ht="36" customHeight="1" x14ac:dyDescent="0.35">
      <c r="F15" s="37" t="s">
        <v>249</v>
      </c>
      <c r="G15" s="37" t="s">
        <v>250</v>
      </c>
      <c r="J15" s="166" t="s">
        <v>251</v>
      </c>
      <c r="K15" s="166"/>
      <c r="L15" s="37" t="s">
        <v>249</v>
      </c>
      <c r="M15" s="37" t="s">
        <v>250</v>
      </c>
      <c r="S15" s="37" t="s">
        <v>249</v>
      </c>
      <c r="T15" s="37" t="s">
        <v>250</v>
      </c>
    </row>
    <row r="16" spans="1:22" ht="43.4" customHeight="1" x14ac:dyDescent="0.35">
      <c r="A16" s="37" t="s">
        <v>56</v>
      </c>
      <c r="B16" s="108" t="s">
        <v>253</v>
      </c>
      <c r="C16" s="108" t="s">
        <v>254</v>
      </c>
      <c r="D16" s="108" t="s">
        <v>255</v>
      </c>
      <c r="E16" s="37" t="s">
        <v>256</v>
      </c>
      <c r="F16" s="37">
        <f>$F$6</f>
        <v>0</v>
      </c>
      <c r="G16" s="129">
        <f ca="1">$F$6/SUM($F$3,$G$3,$H$3,$I$3)</f>
        <v>0</v>
      </c>
      <c r="H16" s="105" t="s">
        <v>257</v>
      </c>
      <c r="I16" s="108" t="s">
        <v>258</v>
      </c>
      <c r="J16" s="166" t="s">
        <v>126</v>
      </c>
      <c r="K16" s="166" t="s">
        <v>269</v>
      </c>
      <c r="L16" s="37">
        <f>$F$6</f>
        <v>0</v>
      </c>
      <c r="M16" s="129">
        <f ca="1">$F$6/SUM($F$3,$G$3,$H$3,$I$3)</f>
        <v>0</v>
      </c>
      <c r="N16" s="105" t="s">
        <v>257</v>
      </c>
      <c r="O16" s="108" t="s">
        <v>258</v>
      </c>
      <c r="S16" s="37">
        <f>$F$6</f>
        <v>0</v>
      </c>
      <c r="T16" s="129">
        <f ca="1">$F$6/SUM($F$3,$G$3,$H$3,$I$3)</f>
        <v>0</v>
      </c>
      <c r="U16" s="105" t="s">
        <v>257</v>
      </c>
      <c r="V16" s="108" t="s">
        <v>258</v>
      </c>
    </row>
    <row r="17" spans="1:22" x14ac:dyDescent="0.35">
      <c r="A17" s="32">
        <f>RESULTS!H14</f>
        <v>46478</v>
      </c>
      <c r="B17" s="65" cm="1">
        <f t="array" aca="1" ref="B17" ca="1">_xlfn.XLOOKUP(A17,INDIRECT($A$5&amp;"!$AJ$41:$AJ$406"),INDIRECT($A$5&amp;"!$AK$41:$AK$406"))*SUM($F$3:$I$3)</f>
        <v>0</v>
      </c>
      <c r="C17" s="65" cm="1">
        <f t="array" aca="1" ref="C17" ca="1">_xlfn.XLOOKUP(A17,INDIRECT($A$5&amp;"!$AJ$41:$AJ$406"),INDIRECT($A$5&amp;"!$AL$41:$AL$406"))*SUM($F$3:$I$3)</f>
        <v>5.2499999999999991</v>
      </c>
      <c r="D17" s="65" cm="1">
        <f t="array" aca="1" ref="D17" ca="1">_xlfn.XLOOKUP(A17,INDIRECT($A$5&amp;"!$AJ$41:$AJ$406"),INDIRECT($A$5&amp;"!$AO$41:$AO$406"))*SUM($F$3:$I$3)</f>
        <v>5.2499999999999991</v>
      </c>
      <c r="E17" s="34" cm="1">
        <f t="array" ref="E17">SUMPRODUCT(('PT Storengy'!$B$8:$I$372)*('PT Storengy'!$A$8:$A$372=$A17)*('PT Storengy'!$B$5:$I$5=$A$6)*('PT Storengy'!$B$7:$I$7=$A$7))</f>
        <v>0.55000000000000004</v>
      </c>
      <c r="F17" s="107">
        <f t="shared" ref="F17:F80" ca="1" si="0">F16+I17/1000</f>
        <v>5.6249999999999988E-2</v>
      </c>
      <c r="G17" s="51">
        <f ca="1">ROUND(F16/SUM($F$3,$G$3,$H$3,$I$3),5)</f>
        <v>0</v>
      </c>
      <c r="H17" s="35" cm="1">
        <f t="array" aca="1" ref="H17" ca="1">IF(ROUND(ROUND(G17,2)-G17,4)=0,_xlfn.XLOOKUP(G17,INDIRECT($A$4&amp;"!$G$41:$G$141"),INDIRECT($A$4&amp;"!$A$41:$A$141"),0,1,1),IF(G17&gt;=1,0,(ROUNDUP(G17,2)-G17)*100*_xlfn.XLOOKUP(G17,INDIRECT($A$4&amp;"!$G$41:$G$141"),INDIRECT($A$4&amp;"!$A$41:$A$141"),0,-1,-1)+(G17-ROUNDDOWN(G17,2))*100*_xlfn.XLOOKUP(G17,INDIRECT($A$4&amp;"!$G$41:$G$141"),INDIRECT($A$4&amp;"!$A$41:$A$141"),0,1,1)))</f>
        <v>1</v>
      </c>
      <c r="I17" s="66">
        <f ca="1">IF(F16*1000+$F$4*(1-$E17)*H17&gt;$D17*1000,$D17*1000-F16*1000,$F$4*(1-$E17)*H17)</f>
        <v>56.249999999999986</v>
      </c>
      <c r="J17" s="106" cm="1">
        <f t="array" aca="1" ref="J17" ca="1">IF(COUNTIFS('PTC NaTran'!$K$7:$K$15996,"",'PTC NaTran'!$A$7:$A$15996,J$16,'PTC NaTran'!$D$7:$D$15996,$A17,'PTC NaTran'!$C$7:$C$15996,"DEL")&gt;0,J$14,SUMIFS('PTC NaTran'!$K$7:$K$15996,'PTC NaTran'!$A$7:$A$15996,J$16,'PTC NaTran'!$D$7:$D$15996,$A17,'PTC NaTran'!$C$7:$C$15996,"DEL")*1.0026*$F$4/INDIRECT($A$4&amp;"!D9"))</f>
        <v>124.99999999999999</v>
      </c>
      <c r="K17" s="106">
        <v>1000</v>
      </c>
      <c r="L17" s="107">
        <f t="shared" ref="L17:L80" ca="1" si="1">L16+O17/1000</f>
        <v>5.6249999999999988E-2</v>
      </c>
      <c r="M17" s="51">
        <f ca="1">ROUND(L16/SUM($F$3,$G$3,$H$3,$I$3),5)</f>
        <v>0</v>
      </c>
      <c r="N17" s="35" cm="1">
        <f t="array" aca="1" ref="N17" ca="1">IF(ROUND(ROUND(M17,2)-M17,4)=0,_xlfn.XLOOKUP(M17,INDIRECT($A$4&amp;"!$G$41:$G$141"),INDIRECT($A$4&amp;"!$A$41:$A$141"),0,1,1),IF(M17&gt;=1,0,(ROUNDUP(M17,2)-M17)*100*_xlfn.XLOOKUP(M17,INDIRECT($A$4&amp;"!$G$41:$G$141"),INDIRECT($A$4&amp;"!$A$41:$A$141"),0,-1,-1)+(M17-ROUNDDOWN(M17,2))*100*_xlfn.XLOOKUP(M17,INDIRECT($A$4&amp;"!$G$41:$G$141"),INDIRECT($A$4&amp;"!$A$41:$A$141"),0,1,1)))</f>
        <v>1</v>
      </c>
      <c r="O17" s="66">
        <f ca="1">IF(L16*1000+MIN(J17,K17,$F$4*(1-$E17)*N17)&gt;$D17*1000,$D17*1000-L16*1000,MIN(J17,K17,$F$4*(1-$E17)*N17))</f>
        <v>56.249999999999986</v>
      </c>
      <c r="S17" s="107">
        <f t="shared" ref="S17:S80" ca="1" si="2">S16+V17/1000</f>
        <v>0.12499999999999999</v>
      </c>
      <c r="T17" s="51">
        <f ca="1">MIN(ROUND(S16/SUM($F$3,$G$3,$H$3,$I$3),5),1)</f>
        <v>0</v>
      </c>
      <c r="U17" s="35" cm="1">
        <f t="array" aca="1" ref="U17" ca="1">IF(ROUND(ROUND(T17,2)-T17,4)=0,_xlfn.XLOOKUP(T17,INDIRECT($A$4&amp;"!$G$41:$G$141"),INDIRECT($A$4&amp;"!$A$41:$A$141"),0,1,1),IF(T17&gt;=1,0,(ROUNDUP(T17,2)-T17)*100*_xlfn.XLOOKUP(T17,INDIRECT($A$4&amp;"!$G$41:$G$141"),INDIRECT($A$4&amp;"!$A$41:$A$141"),0,-1,-1)+(T17-ROUNDDOWN(T17,2))*100*_xlfn.XLOOKUP(T17,INDIRECT($A$4&amp;"!$G$41:$G$141"),INDIRECT($A$4&amp;"!$A$41:$A$141"),0,1,1)))</f>
        <v>1</v>
      </c>
      <c r="V17" s="66">
        <f ca="1">$F$4*(1)*U17</f>
        <v>124.99999999999999</v>
      </c>
    </row>
    <row r="18" spans="1:22" x14ac:dyDescent="0.35">
      <c r="A18" s="32">
        <f>A17+1</f>
        <v>46479</v>
      </c>
      <c r="B18" s="65" cm="1">
        <f t="array" aca="1" ref="B18" ca="1">_xlfn.XLOOKUP(A18,INDIRECT($A$5&amp;"!$AJ$41:$AJ$406"),INDIRECT($A$5&amp;"!$AK$41:$AK$406"))*SUM($F$3:$I$3)</f>
        <v>0</v>
      </c>
      <c r="C18" s="65" cm="1">
        <f t="array" aca="1" ref="C18" ca="1">_xlfn.XLOOKUP(A18,INDIRECT($A$5&amp;"!$AJ$41:$AJ$406"),INDIRECT($A$5&amp;"!$AL$41:$AL$406"))*SUM($F$3:$I$3)</f>
        <v>15</v>
      </c>
      <c r="D18" s="65" cm="1">
        <f t="array" aca="1" ref="D18" ca="1">_xlfn.XLOOKUP(A18,INDIRECT($A$5&amp;"!$AJ$41:$AJ$406"),INDIRECT($A$5&amp;"!$AO$41:$AO$406"))*SUM($F$3:$I$3)</f>
        <v>12.75</v>
      </c>
      <c r="E18" s="34" cm="1">
        <f t="array" ref="E18">SUMPRODUCT(('PT Storengy'!$B$8:$I$372)*('PT Storengy'!$A$8:$A$372=$A18)*('PT Storengy'!$B$5:$I$5=$A$6)*('PT Storengy'!$B$7:$I$7=$A$7))</f>
        <v>0.55000000000000004</v>
      </c>
      <c r="F18" s="107">
        <f t="shared" ca="1" si="0"/>
        <v>0.11249999999999998</v>
      </c>
      <c r="G18" s="51">
        <f t="shared" ref="G18:G81" ca="1" si="3">ROUND(F17/SUM($F$3,$G$3,$H$3,$I$3),5)</f>
        <v>3.7499999999999999E-3</v>
      </c>
      <c r="H18" s="35" cm="1">
        <f t="array" aca="1" ref="H18" ca="1">IF(ROUND(ROUND(G18,2)-G18,4)=0,_xlfn.XLOOKUP(G18,INDIRECT($A$4&amp;"!$G$41:$G$141"),INDIRECT($A$4&amp;"!$A$41:$A$141"),0,1,1),IF(G18&gt;=1,0,(ROUNDUP(G18,2)-G18)*100*_xlfn.XLOOKUP(G18,INDIRECT($A$4&amp;"!$G$41:$G$141"),INDIRECT($A$4&amp;"!$A$41:$A$141"),0,-1,-1)+(G18-ROUNDDOWN(G18,2))*100*_xlfn.XLOOKUP(G18,INDIRECT($A$4&amp;"!$G$41:$G$141"),INDIRECT($A$4&amp;"!$A$41:$A$141"),0,1,1)))</f>
        <v>1</v>
      </c>
      <c r="I18" s="66">
        <f t="shared" ref="I18:I81" ca="1" si="4">IF(F17*1000+$F$4*(1-$E18)*H18&gt;$D18*1000,D18*1000-F17*1000,$F$4*(1-$E18)*H18)</f>
        <v>56.249999999999986</v>
      </c>
      <c r="J18" s="106" cm="1">
        <f t="array" aca="1" ref="J18" ca="1">IF(COUNTIFS('PTC NaTran'!$K$7:$K$15996,"",'PTC NaTran'!$A$7:$A$15996,J$16,'PTC NaTran'!$D$7:$D$15996,$A18,'PTC NaTran'!$C$7:$C$15996,"DEL")&gt;0,J$14,SUMIFS('PTC NaTran'!$K$7:$K$15996,'PTC NaTran'!$A$7:$A$15996,J$16,'PTC NaTran'!$D$7:$D$15996,$A18,'PTC NaTran'!$C$7:$C$15996,"DEL")*1.0026*$F$4/INDIRECT($A$4&amp;"!D9"))</f>
        <v>124.99999999999999</v>
      </c>
      <c r="K18" s="106">
        <v>1000</v>
      </c>
      <c r="L18" s="107">
        <f t="shared" ca="1" si="1"/>
        <v>0.11249999999999998</v>
      </c>
      <c r="M18" s="51">
        <f t="shared" ref="M18:M81" ca="1" si="5">ROUND(L17/SUM($F$3,$G$3,$H$3,$I$3),5)</f>
        <v>3.7499999999999999E-3</v>
      </c>
      <c r="N18" s="35" cm="1">
        <f t="array" aca="1" ref="N18" ca="1">IF(ROUND(ROUND(M18,2)-M18,4)=0,_xlfn.XLOOKUP(M18,INDIRECT($A$4&amp;"!$G$41:$G$141"),INDIRECT($A$4&amp;"!$A$41:$A$141"),0,1,1),IF(M18&gt;=1,0,(ROUNDUP(M18,2)-M18)*100*_xlfn.XLOOKUP(M18,INDIRECT($A$4&amp;"!$G$41:$G$141"),INDIRECT($A$4&amp;"!$A$41:$A$141"),0,-1,-1)+(M18-ROUNDDOWN(M18,2))*100*_xlfn.XLOOKUP(M18,INDIRECT($A$4&amp;"!$G$41:$G$141"),INDIRECT($A$4&amp;"!$A$41:$A$141"),0,1,1)))</f>
        <v>1</v>
      </c>
      <c r="O18" s="66">
        <f t="shared" ref="O18:O81" ca="1" si="6">IF(L17*1000+MIN(J18,K18,$F$4*(1-$E18)*N18)&gt;$D18*1000,$D18*1000-L17*1000,MIN(J18,K18,$F$4*(1-$E18)*N18))</f>
        <v>56.249999999999986</v>
      </c>
      <c r="S18" s="107">
        <f t="shared" ca="1" si="2"/>
        <v>0.24999999999999997</v>
      </c>
      <c r="T18" s="51">
        <f t="shared" ref="T18:T81" ca="1" si="7">MIN(ROUND(S17/SUM($F$3,$G$3,$H$3,$I$3),5),1)</f>
        <v>8.3300000000000006E-3</v>
      </c>
      <c r="U18" s="35" cm="1">
        <f t="array" aca="1" ref="U18" ca="1">IF(ROUND(ROUND(T18,2)-T18,4)=0,_xlfn.XLOOKUP(T18,INDIRECT($A$4&amp;"!$G$41:$G$141"),INDIRECT($A$4&amp;"!$A$41:$A$141"),0,1,1),IF(T18&gt;=1,0,(ROUNDUP(T18,2)-T18)*100*_xlfn.XLOOKUP(T18,INDIRECT($A$4&amp;"!$G$41:$G$141"),INDIRECT($A$4&amp;"!$A$41:$A$141"),0,-1,-1)+(T18-ROUNDDOWN(T18,2))*100*_xlfn.XLOOKUP(T18,INDIRECT($A$4&amp;"!$G$41:$G$141"),INDIRECT($A$4&amp;"!$A$41:$A$141"),0,1,1)))</f>
        <v>1</v>
      </c>
      <c r="V18" s="66">
        <f t="shared" ref="V18:V81" ca="1" si="8">$F$4*(1)*U18</f>
        <v>124.99999999999999</v>
      </c>
    </row>
    <row r="19" spans="1:22" x14ac:dyDescent="0.35">
      <c r="A19" s="32">
        <f t="shared" ref="A19:A82" si="9">A18+1</f>
        <v>46480</v>
      </c>
      <c r="B19" s="65" cm="1">
        <f t="array" aca="1" ref="B19" ca="1">_xlfn.XLOOKUP(A19,INDIRECT($A$5&amp;"!$AJ$41:$AJ$406"),INDIRECT($A$5&amp;"!$AK$41:$AK$406"))*SUM($F$3:$I$3)</f>
        <v>0</v>
      </c>
      <c r="C19" s="65" cm="1">
        <f t="array" aca="1" ref="C19" ca="1">_xlfn.XLOOKUP(A19,INDIRECT($A$5&amp;"!$AJ$41:$AJ$406"),INDIRECT($A$5&amp;"!$AL$41:$AL$406"))*SUM($F$3:$I$3)</f>
        <v>15</v>
      </c>
      <c r="D19" s="65" cm="1">
        <f t="array" aca="1" ref="D19" ca="1">_xlfn.XLOOKUP(A19,INDIRECT($A$5&amp;"!$AJ$41:$AJ$406"),INDIRECT($A$5&amp;"!$AO$41:$AO$406"))*SUM($F$3:$I$3)</f>
        <v>12.75</v>
      </c>
      <c r="E19" s="34" cm="1">
        <f t="array" ref="E19">SUMPRODUCT(('PT Storengy'!$B$8:$I$372)*('PT Storengy'!$A$8:$A$372=$A19)*('PT Storengy'!$B$5:$I$5=$A$6)*('PT Storengy'!$B$7:$I$7=$A$7))</f>
        <v>0</v>
      </c>
      <c r="F19" s="107">
        <f t="shared" ca="1" si="0"/>
        <v>0.23749999999999996</v>
      </c>
      <c r="G19" s="51">
        <f t="shared" ca="1" si="3"/>
        <v>7.4999999999999997E-3</v>
      </c>
      <c r="H19" s="35" cm="1">
        <f t="array" aca="1" ref="H19" ca="1">IF(ROUND(ROUND(G19,2)-G19,4)=0,_xlfn.XLOOKUP(G19,INDIRECT($A$4&amp;"!$G$41:$G$141"),INDIRECT($A$4&amp;"!$A$41:$A$141"),0,1,1),IF(G19&gt;=1,0,(ROUNDUP(G19,2)-G19)*100*_xlfn.XLOOKUP(G19,INDIRECT($A$4&amp;"!$G$41:$G$141"),INDIRECT($A$4&amp;"!$A$41:$A$141"),0,-1,-1)+(G19-ROUNDDOWN(G19,2))*100*_xlfn.XLOOKUP(G19,INDIRECT($A$4&amp;"!$G$41:$G$141"),INDIRECT($A$4&amp;"!$A$41:$A$141"),0,1,1)))</f>
        <v>1</v>
      </c>
      <c r="I19" s="66">
        <f t="shared" ca="1" si="4"/>
        <v>124.99999999999999</v>
      </c>
      <c r="J19" s="106" cm="1">
        <f t="array" aca="1" ref="J19" ca="1">IF(COUNTIFS('PTC NaTran'!$K$7:$K$15996,"",'PTC NaTran'!$A$7:$A$15996,J$16,'PTC NaTran'!$D$7:$D$15996,$A19,'PTC NaTran'!$C$7:$C$15996,"DEL")&gt;0,J$14,SUMIFS('PTC NaTran'!$K$7:$K$15996,'PTC NaTran'!$A$7:$A$15996,J$16,'PTC NaTran'!$D$7:$D$15996,$A19,'PTC NaTran'!$C$7:$C$15996,"DEL")*1.0026*$F$4/INDIRECT($A$4&amp;"!D9"))</f>
        <v>124.99999999999999</v>
      </c>
      <c r="K19" s="106">
        <v>1000</v>
      </c>
      <c r="L19" s="107">
        <f t="shared" ca="1" si="1"/>
        <v>0.23749999999999996</v>
      </c>
      <c r="M19" s="51">
        <f t="shared" ca="1" si="5"/>
        <v>7.4999999999999997E-3</v>
      </c>
      <c r="N19" s="35" cm="1">
        <f t="array" aca="1" ref="N19" ca="1">IF(ROUND(ROUND(M19,2)-M19,4)=0,_xlfn.XLOOKUP(M19,INDIRECT($A$4&amp;"!$G$41:$G$141"),INDIRECT($A$4&amp;"!$A$41:$A$141"),0,1,1),IF(M19&gt;=1,0,(ROUNDUP(M19,2)-M19)*100*_xlfn.XLOOKUP(M19,INDIRECT($A$4&amp;"!$G$41:$G$141"),INDIRECT($A$4&amp;"!$A$41:$A$141"),0,-1,-1)+(M19-ROUNDDOWN(M19,2))*100*_xlfn.XLOOKUP(M19,INDIRECT($A$4&amp;"!$G$41:$G$141"),INDIRECT($A$4&amp;"!$A$41:$A$141"),0,1,1)))</f>
        <v>1</v>
      </c>
      <c r="O19" s="66">
        <f t="shared" ca="1" si="6"/>
        <v>124.99999999999999</v>
      </c>
      <c r="S19" s="107">
        <f t="shared" ca="1" si="2"/>
        <v>0.37499999999999994</v>
      </c>
      <c r="T19" s="51">
        <f t="shared" ca="1" si="7"/>
        <v>1.6670000000000001E-2</v>
      </c>
      <c r="U19" s="35" cm="1">
        <f t="array" aca="1" ref="U19" ca="1">IF(ROUND(ROUND(T19,2)-T19,4)=0,_xlfn.XLOOKUP(T19,INDIRECT($A$4&amp;"!$G$41:$G$141"),INDIRECT($A$4&amp;"!$A$41:$A$141"),0,1,1),IF(T19&gt;=1,0,(ROUNDUP(T19,2)-T19)*100*_xlfn.XLOOKUP(T19,INDIRECT($A$4&amp;"!$G$41:$G$141"),INDIRECT($A$4&amp;"!$A$41:$A$141"),0,-1,-1)+(T19-ROUNDDOWN(T19,2))*100*_xlfn.XLOOKUP(T19,INDIRECT($A$4&amp;"!$G$41:$G$141"),INDIRECT($A$4&amp;"!$A$41:$A$141"),0,1,1)))</f>
        <v>1</v>
      </c>
      <c r="V19" s="66">
        <f t="shared" ca="1" si="8"/>
        <v>124.99999999999999</v>
      </c>
    </row>
    <row r="20" spans="1:22" x14ac:dyDescent="0.35">
      <c r="A20" s="32">
        <f t="shared" si="9"/>
        <v>46481</v>
      </c>
      <c r="B20" s="65" cm="1">
        <f t="array" aca="1" ref="B20" ca="1">_xlfn.XLOOKUP(A20,INDIRECT($A$5&amp;"!$AJ$41:$AJ$406"),INDIRECT($A$5&amp;"!$AK$41:$AK$406"))*SUM($F$3:$I$3)</f>
        <v>0</v>
      </c>
      <c r="C20" s="65" cm="1">
        <f t="array" aca="1" ref="C20" ca="1">_xlfn.XLOOKUP(A20,INDIRECT($A$5&amp;"!$AJ$41:$AJ$406"),INDIRECT($A$5&amp;"!$AL$41:$AL$406"))*SUM($F$3:$I$3)</f>
        <v>15</v>
      </c>
      <c r="D20" s="65" cm="1">
        <f t="array" aca="1" ref="D20" ca="1">_xlfn.XLOOKUP(A20,INDIRECT($A$5&amp;"!$AJ$41:$AJ$406"),INDIRECT($A$5&amp;"!$AO$41:$AO$406"))*SUM($F$3:$I$3)</f>
        <v>12.75</v>
      </c>
      <c r="E20" s="34" cm="1">
        <f t="array" ref="E20">SUMPRODUCT(('PT Storengy'!$B$8:$I$372)*('PT Storengy'!$A$8:$A$372=$A20)*('PT Storengy'!$B$5:$I$5=$A$6)*('PT Storengy'!$B$7:$I$7=$A$7))</f>
        <v>0</v>
      </c>
      <c r="F20" s="107">
        <f t="shared" ca="1" si="0"/>
        <v>0.36249999999999993</v>
      </c>
      <c r="G20" s="51">
        <f t="shared" ca="1" si="3"/>
        <v>1.583E-2</v>
      </c>
      <c r="H20" s="35" cm="1">
        <f t="array" aca="1" ref="H20" ca="1">IF(ROUND(ROUND(G20,2)-G20,4)=0,_xlfn.XLOOKUP(G20,INDIRECT($A$4&amp;"!$G$41:$G$141"),INDIRECT($A$4&amp;"!$A$41:$A$141"),0,1,1),IF(G20&gt;=1,0,(ROUNDUP(G20,2)-G20)*100*_xlfn.XLOOKUP(G20,INDIRECT($A$4&amp;"!$G$41:$G$141"),INDIRECT($A$4&amp;"!$A$41:$A$141"),0,-1,-1)+(G20-ROUNDDOWN(G20,2))*100*_xlfn.XLOOKUP(G20,INDIRECT($A$4&amp;"!$G$41:$G$141"),INDIRECT($A$4&amp;"!$A$41:$A$141"),0,1,1)))</f>
        <v>1</v>
      </c>
      <c r="I20" s="66">
        <f t="shared" ca="1" si="4"/>
        <v>124.99999999999999</v>
      </c>
      <c r="J20" s="106" cm="1">
        <f t="array" aca="1" ref="J20" ca="1">IF(COUNTIFS('PTC NaTran'!$K$7:$K$15996,"",'PTC NaTran'!$A$7:$A$15996,J$16,'PTC NaTran'!$D$7:$D$15996,$A20,'PTC NaTran'!$C$7:$C$15996,"DEL")&gt;0,J$14,SUMIFS('PTC NaTran'!$K$7:$K$15996,'PTC NaTran'!$A$7:$A$15996,J$16,'PTC NaTran'!$D$7:$D$15996,$A20,'PTC NaTran'!$C$7:$C$15996,"DEL")*1.0026*$F$4/INDIRECT($A$4&amp;"!D9"))</f>
        <v>124.99999999999999</v>
      </c>
      <c r="K20" s="106">
        <v>1000</v>
      </c>
      <c r="L20" s="107">
        <f t="shared" ca="1" si="1"/>
        <v>0.36249999999999993</v>
      </c>
      <c r="M20" s="51">
        <f t="shared" ca="1" si="5"/>
        <v>1.583E-2</v>
      </c>
      <c r="N20" s="35" cm="1">
        <f t="array" aca="1" ref="N20" ca="1">IF(ROUND(ROUND(M20,2)-M20,4)=0,_xlfn.XLOOKUP(M20,INDIRECT($A$4&amp;"!$G$41:$G$141"),INDIRECT($A$4&amp;"!$A$41:$A$141"),0,1,1),IF(M20&gt;=1,0,(ROUNDUP(M20,2)-M20)*100*_xlfn.XLOOKUP(M20,INDIRECT($A$4&amp;"!$G$41:$G$141"),INDIRECT($A$4&amp;"!$A$41:$A$141"),0,-1,-1)+(M20-ROUNDDOWN(M20,2))*100*_xlfn.XLOOKUP(M20,INDIRECT($A$4&amp;"!$G$41:$G$141"),INDIRECT($A$4&amp;"!$A$41:$A$141"),0,1,1)))</f>
        <v>1</v>
      </c>
      <c r="O20" s="66">
        <f t="shared" ca="1" si="6"/>
        <v>124.99999999999999</v>
      </c>
      <c r="S20" s="107">
        <f t="shared" ca="1" si="2"/>
        <v>0.49999999999999989</v>
      </c>
      <c r="T20" s="51">
        <f t="shared" ca="1" si="7"/>
        <v>2.5000000000000001E-2</v>
      </c>
      <c r="U20" s="35" cm="1">
        <f t="array" aca="1" ref="U20" ca="1">IF(ROUND(ROUND(T20,2)-T20,4)=0,_xlfn.XLOOKUP(T20,INDIRECT($A$4&amp;"!$G$41:$G$141"),INDIRECT($A$4&amp;"!$A$41:$A$141"),0,1,1),IF(T20&gt;=1,0,(ROUNDUP(T20,2)-T20)*100*_xlfn.XLOOKUP(T20,INDIRECT($A$4&amp;"!$G$41:$G$141"),INDIRECT($A$4&amp;"!$A$41:$A$141"),0,-1,-1)+(T20-ROUNDDOWN(T20,2))*100*_xlfn.XLOOKUP(T20,INDIRECT($A$4&amp;"!$G$41:$G$141"),INDIRECT($A$4&amp;"!$A$41:$A$141"),0,1,1)))</f>
        <v>0.99999999999999989</v>
      </c>
      <c r="V20" s="66">
        <f t="shared" ca="1" si="8"/>
        <v>124.99999999999997</v>
      </c>
    </row>
    <row r="21" spans="1:22" x14ac:dyDescent="0.35">
      <c r="A21" s="32">
        <f t="shared" si="9"/>
        <v>46482</v>
      </c>
      <c r="B21" s="65" cm="1">
        <f t="array" aca="1" ref="B21" ca="1">_xlfn.XLOOKUP(A21,INDIRECT($A$5&amp;"!$AJ$41:$AJ$406"),INDIRECT($A$5&amp;"!$AK$41:$AK$406"))*SUM($F$3:$I$3)</f>
        <v>0</v>
      </c>
      <c r="C21" s="65" cm="1">
        <f t="array" aca="1" ref="C21" ca="1">_xlfn.XLOOKUP(A21,INDIRECT($A$5&amp;"!$AJ$41:$AJ$406"),INDIRECT($A$5&amp;"!$AL$41:$AL$406"))*SUM($F$3:$I$3)</f>
        <v>15</v>
      </c>
      <c r="D21" s="65" cm="1">
        <f t="array" aca="1" ref="D21" ca="1">_xlfn.XLOOKUP(A21,INDIRECT($A$5&amp;"!$AJ$41:$AJ$406"),INDIRECT($A$5&amp;"!$AO$41:$AO$406"))*SUM($F$3:$I$3)</f>
        <v>12.75</v>
      </c>
      <c r="E21" s="34" cm="1">
        <f t="array" ref="E21">SUMPRODUCT(('PT Storengy'!$B$8:$I$372)*('PT Storengy'!$A$8:$A$372=$A21)*('PT Storengy'!$B$5:$I$5=$A$6)*('PT Storengy'!$B$7:$I$7=$A$7))</f>
        <v>0.5</v>
      </c>
      <c r="F21" s="107">
        <f t="shared" ca="1" si="0"/>
        <v>0.42499999999999993</v>
      </c>
      <c r="G21" s="51">
        <f t="shared" ca="1" si="3"/>
        <v>2.4170000000000001E-2</v>
      </c>
      <c r="H21" s="35" cm="1">
        <f t="array" aca="1" ref="H21" ca="1">IF(ROUND(ROUND(G21,2)-G21,4)=0,_xlfn.XLOOKUP(G21,INDIRECT($A$4&amp;"!$G$41:$G$141"),INDIRECT($A$4&amp;"!$A$41:$A$141"),0,1,1),IF(G21&gt;=1,0,(ROUNDUP(G21,2)-G21)*100*_xlfn.XLOOKUP(G21,INDIRECT($A$4&amp;"!$G$41:$G$141"),INDIRECT($A$4&amp;"!$A$41:$A$141"),0,-1,-1)+(G21-ROUNDDOWN(G21,2))*100*_xlfn.XLOOKUP(G21,INDIRECT($A$4&amp;"!$G$41:$G$141"),INDIRECT($A$4&amp;"!$A$41:$A$141"),0,1,1)))</f>
        <v>0.99999999999999989</v>
      </c>
      <c r="I21" s="66">
        <f t="shared" ca="1" si="4"/>
        <v>62.499999999999986</v>
      </c>
      <c r="J21" s="106" cm="1">
        <f t="array" aca="1" ref="J21" ca="1">IF(COUNTIFS('PTC NaTran'!$K$7:$K$15996,"",'PTC NaTran'!$A$7:$A$15996,J$16,'PTC NaTran'!$D$7:$D$15996,$A21,'PTC NaTran'!$C$7:$C$15996,"DEL")&gt;0,J$14,SUMIFS('PTC NaTran'!$K$7:$K$15996,'PTC NaTran'!$A$7:$A$15996,J$16,'PTC NaTran'!$D$7:$D$15996,$A21,'PTC NaTran'!$C$7:$C$15996,"DEL")*1.0026*$F$4/INDIRECT($A$4&amp;"!D9"))</f>
        <v>124.99999999999999</v>
      </c>
      <c r="K21" s="106">
        <v>1000</v>
      </c>
      <c r="L21" s="107">
        <f t="shared" ca="1" si="1"/>
        <v>0.42499999999999993</v>
      </c>
      <c r="M21" s="51">
        <f t="shared" ca="1" si="5"/>
        <v>2.4170000000000001E-2</v>
      </c>
      <c r="N21" s="35" cm="1">
        <f t="array" aca="1" ref="N21" ca="1">IF(ROUND(ROUND(M21,2)-M21,4)=0,_xlfn.XLOOKUP(M21,INDIRECT($A$4&amp;"!$G$41:$G$141"),INDIRECT($A$4&amp;"!$A$41:$A$141"),0,1,1),IF(M21&gt;=1,0,(ROUNDUP(M21,2)-M21)*100*_xlfn.XLOOKUP(M21,INDIRECT($A$4&amp;"!$G$41:$G$141"),INDIRECT($A$4&amp;"!$A$41:$A$141"),0,-1,-1)+(M21-ROUNDDOWN(M21,2))*100*_xlfn.XLOOKUP(M21,INDIRECT($A$4&amp;"!$G$41:$G$141"),INDIRECT($A$4&amp;"!$A$41:$A$141"),0,1,1)))</f>
        <v>0.99999999999999989</v>
      </c>
      <c r="O21" s="66">
        <f t="shared" ca="1" si="6"/>
        <v>62.499999999999986</v>
      </c>
      <c r="S21" s="107">
        <f t="shared" ca="1" si="2"/>
        <v>0.62499999999999989</v>
      </c>
      <c r="T21" s="51">
        <f t="shared" ca="1" si="7"/>
        <v>3.3329999999999999E-2</v>
      </c>
      <c r="U21" s="35" cm="1">
        <f t="array" aca="1" ref="U21" ca="1">IF(ROUND(ROUND(T21,2)-T21,4)=0,_xlfn.XLOOKUP(T21,INDIRECT($A$4&amp;"!$G$41:$G$141"),INDIRECT($A$4&amp;"!$A$41:$A$141"),0,1,1),IF(T21&gt;=1,0,(ROUNDUP(T21,2)-T21)*100*_xlfn.XLOOKUP(T21,INDIRECT($A$4&amp;"!$G$41:$G$141"),INDIRECT($A$4&amp;"!$A$41:$A$141"),0,-1,-1)+(T21-ROUNDDOWN(T21,2))*100*_xlfn.XLOOKUP(T21,INDIRECT($A$4&amp;"!$G$41:$G$141"),INDIRECT($A$4&amp;"!$A$41:$A$141"),0,1,1)))</f>
        <v>1.0000000000000002</v>
      </c>
      <c r="V21" s="66">
        <f t="shared" ca="1" si="8"/>
        <v>125.00000000000001</v>
      </c>
    </row>
    <row r="22" spans="1:22" x14ac:dyDescent="0.35">
      <c r="A22" s="32">
        <f t="shared" si="9"/>
        <v>46483</v>
      </c>
      <c r="B22" s="65" cm="1">
        <f t="array" aca="1" ref="B22" ca="1">_xlfn.XLOOKUP(A22,INDIRECT($A$5&amp;"!$AJ$41:$AJ$406"),INDIRECT($A$5&amp;"!$AK$41:$AK$406"))*SUM($F$3:$I$3)</f>
        <v>0</v>
      </c>
      <c r="C22" s="65" cm="1">
        <f t="array" aca="1" ref="C22" ca="1">_xlfn.XLOOKUP(A22,INDIRECT($A$5&amp;"!$AJ$41:$AJ$406"),INDIRECT($A$5&amp;"!$AL$41:$AL$406"))*SUM($F$3:$I$3)</f>
        <v>15</v>
      </c>
      <c r="D22" s="65" cm="1">
        <f t="array" aca="1" ref="D22" ca="1">_xlfn.XLOOKUP(A22,INDIRECT($A$5&amp;"!$AJ$41:$AJ$406"),INDIRECT($A$5&amp;"!$AO$41:$AO$406"))*SUM($F$3:$I$3)</f>
        <v>12.75</v>
      </c>
      <c r="E22" s="34" cm="1">
        <f t="array" ref="E22">SUMPRODUCT(('PT Storengy'!$B$8:$I$372)*('PT Storengy'!$A$8:$A$372=$A22)*('PT Storengy'!$B$5:$I$5=$A$6)*('PT Storengy'!$B$7:$I$7=$A$7))</f>
        <v>0.5</v>
      </c>
      <c r="F22" s="107">
        <f t="shared" ca="1" si="0"/>
        <v>0.48749999999999993</v>
      </c>
      <c r="G22" s="51">
        <f t="shared" ca="1" si="3"/>
        <v>2.8330000000000001E-2</v>
      </c>
      <c r="H22" s="35" cm="1">
        <f t="array" aca="1" ref="H22" ca="1">IF(ROUND(ROUND(G22,2)-G22,4)=0,_xlfn.XLOOKUP(G22,INDIRECT($A$4&amp;"!$G$41:$G$141"),INDIRECT($A$4&amp;"!$A$41:$A$141"),0,1,1),IF(G22&gt;=1,0,(ROUNDUP(G22,2)-G22)*100*_xlfn.XLOOKUP(G22,INDIRECT($A$4&amp;"!$G$41:$G$141"),INDIRECT($A$4&amp;"!$A$41:$A$141"),0,-1,-1)+(G22-ROUNDDOWN(G22,2))*100*_xlfn.XLOOKUP(G22,INDIRECT($A$4&amp;"!$G$41:$G$141"),INDIRECT($A$4&amp;"!$A$41:$A$141"),0,1,1)))</f>
        <v>0.99999999999999989</v>
      </c>
      <c r="I22" s="66">
        <f t="shared" ca="1" si="4"/>
        <v>62.499999999999986</v>
      </c>
      <c r="J22" s="106" cm="1">
        <f t="array" aca="1" ref="J22" ca="1">IF(COUNTIFS('PTC NaTran'!$K$7:$K$15996,"",'PTC NaTran'!$A$7:$A$15996,J$16,'PTC NaTran'!$D$7:$D$15996,$A22,'PTC NaTran'!$C$7:$C$15996,"DEL")&gt;0,J$14,SUMIFS('PTC NaTran'!$K$7:$K$15996,'PTC NaTran'!$A$7:$A$15996,J$16,'PTC NaTran'!$D$7:$D$15996,$A22,'PTC NaTran'!$C$7:$C$15996,"DEL")*1.0026*$F$4/INDIRECT($A$4&amp;"!D9"))</f>
        <v>124.99999999999999</v>
      </c>
      <c r="K22" s="106">
        <v>1000</v>
      </c>
      <c r="L22" s="107">
        <f t="shared" ca="1" si="1"/>
        <v>0.48749999999999993</v>
      </c>
      <c r="M22" s="51">
        <f t="shared" ca="1" si="5"/>
        <v>2.8330000000000001E-2</v>
      </c>
      <c r="N22" s="35" cm="1">
        <f t="array" aca="1" ref="N22" ca="1">IF(ROUND(ROUND(M22,2)-M22,4)=0,_xlfn.XLOOKUP(M22,INDIRECT($A$4&amp;"!$G$41:$G$141"),INDIRECT($A$4&amp;"!$A$41:$A$141"),0,1,1),IF(M22&gt;=1,0,(ROUNDUP(M22,2)-M22)*100*_xlfn.XLOOKUP(M22,INDIRECT($A$4&amp;"!$G$41:$G$141"),INDIRECT($A$4&amp;"!$A$41:$A$141"),0,-1,-1)+(M22-ROUNDDOWN(M22,2))*100*_xlfn.XLOOKUP(M22,INDIRECT($A$4&amp;"!$G$41:$G$141"),INDIRECT($A$4&amp;"!$A$41:$A$141"),0,1,1)))</f>
        <v>0.99999999999999989</v>
      </c>
      <c r="O22" s="66">
        <f t="shared" ca="1" si="6"/>
        <v>62.499999999999986</v>
      </c>
      <c r="S22" s="107">
        <f t="shared" ca="1" si="2"/>
        <v>0.74999999999999989</v>
      </c>
      <c r="T22" s="51">
        <f t="shared" ca="1" si="7"/>
        <v>4.1669999999999999E-2</v>
      </c>
      <c r="U22" s="35" cm="1">
        <f t="array" aca="1" ref="U22" ca="1">IF(ROUND(ROUND(T22,2)-T22,4)=0,_xlfn.XLOOKUP(T22,INDIRECT($A$4&amp;"!$G$41:$G$141"),INDIRECT($A$4&amp;"!$A$41:$A$141"),0,1,1),IF(T22&gt;=1,0,(ROUNDUP(T22,2)-T22)*100*_xlfn.XLOOKUP(T22,INDIRECT($A$4&amp;"!$G$41:$G$141"),INDIRECT($A$4&amp;"!$A$41:$A$141"),0,-1,-1)+(T22-ROUNDDOWN(T22,2))*100*_xlfn.XLOOKUP(T22,INDIRECT($A$4&amp;"!$G$41:$G$141"),INDIRECT($A$4&amp;"!$A$41:$A$141"),0,1,1)))</f>
        <v>1.0000000000000002</v>
      </c>
      <c r="V22" s="66">
        <f t="shared" ca="1" si="8"/>
        <v>125.00000000000001</v>
      </c>
    </row>
    <row r="23" spans="1:22" x14ac:dyDescent="0.35">
      <c r="A23" s="32">
        <f t="shared" si="9"/>
        <v>46484</v>
      </c>
      <c r="B23" s="65" cm="1">
        <f t="array" aca="1" ref="B23" ca="1">_xlfn.XLOOKUP(A23,INDIRECT($A$5&amp;"!$AJ$41:$AJ$406"),INDIRECT($A$5&amp;"!$AK$41:$AK$406"))*SUM($F$3:$I$3)</f>
        <v>0</v>
      </c>
      <c r="C23" s="65" cm="1">
        <f t="array" aca="1" ref="C23" ca="1">_xlfn.XLOOKUP(A23,INDIRECT($A$5&amp;"!$AJ$41:$AJ$406"),INDIRECT($A$5&amp;"!$AL$41:$AL$406"))*SUM($F$3:$I$3)</f>
        <v>15</v>
      </c>
      <c r="D23" s="65" cm="1">
        <f t="array" aca="1" ref="D23" ca="1">_xlfn.XLOOKUP(A23,INDIRECT($A$5&amp;"!$AJ$41:$AJ$406"),INDIRECT($A$5&amp;"!$AO$41:$AO$406"))*SUM($F$3:$I$3)</f>
        <v>12.75</v>
      </c>
      <c r="E23" s="34" cm="1">
        <f t="array" ref="E23">SUMPRODUCT(('PT Storengy'!$B$8:$I$372)*('PT Storengy'!$A$8:$A$372=$A23)*('PT Storengy'!$B$5:$I$5=$A$6)*('PT Storengy'!$B$7:$I$7=$A$7))</f>
        <v>0.5</v>
      </c>
      <c r="F23" s="107">
        <f t="shared" ca="1" si="0"/>
        <v>0.54999999999999993</v>
      </c>
      <c r="G23" s="51">
        <f t="shared" ca="1" si="3"/>
        <v>3.2500000000000001E-2</v>
      </c>
      <c r="H23" s="35" cm="1">
        <f t="array" aca="1" ref="H23" ca="1">IF(ROUND(ROUND(G23,2)-G23,4)=0,_xlfn.XLOOKUP(G23,INDIRECT($A$4&amp;"!$G$41:$G$141"),INDIRECT($A$4&amp;"!$A$41:$A$141"),0,1,1),IF(G23&gt;=1,0,(ROUNDUP(G23,2)-G23)*100*_xlfn.XLOOKUP(G23,INDIRECT($A$4&amp;"!$G$41:$G$141"),INDIRECT($A$4&amp;"!$A$41:$A$141"),0,-1,-1)+(G23-ROUNDDOWN(G23,2))*100*_xlfn.XLOOKUP(G23,INDIRECT($A$4&amp;"!$G$41:$G$141"),INDIRECT($A$4&amp;"!$A$41:$A$141"),0,1,1)))</f>
        <v>1.0000000000000002</v>
      </c>
      <c r="I23" s="66">
        <f t="shared" ca="1" si="4"/>
        <v>62.500000000000007</v>
      </c>
      <c r="J23" s="106" cm="1">
        <f t="array" aca="1" ref="J23" ca="1">IF(COUNTIFS('PTC NaTran'!$K$7:$K$15996,"",'PTC NaTran'!$A$7:$A$15996,J$16,'PTC NaTran'!$D$7:$D$15996,$A23,'PTC NaTran'!$C$7:$C$15996,"DEL")&gt;0,J$14,SUMIFS('PTC NaTran'!$K$7:$K$15996,'PTC NaTran'!$A$7:$A$15996,J$16,'PTC NaTran'!$D$7:$D$15996,$A23,'PTC NaTran'!$C$7:$C$15996,"DEL")*1.0026*$F$4/INDIRECT($A$4&amp;"!D9"))</f>
        <v>124.99999999999999</v>
      </c>
      <c r="K23" s="106">
        <v>1000</v>
      </c>
      <c r="L23" s="107">
        <f t="shared" ca="1" si="1"/>
        <v>0.54999999999999993</v>
      </c>
      <c r="M23" s="51">
        <f t="shared" ca="1" si="5"/>
        <v>3.2500000000000001E-2</v>
      </c>
      <c r="N23" s="35" cm="1">
        <f t="array" aca="1" ref="N23" ca="1">IF(ROUND(ROUND(M23,2)-M23,4)=0,_xlfn.XLOOKUP(M23,INDIRECT($A$4&amp;"!$G$41:$G$141"),INDIRECT($A$4&amp;"!$A$41:$A$141"),0,1,1),IF(M23&gt;=1,0,(ROUNDUP(M23,2)-M23)*100*_xlfn.XLOOKUP(M23,INDIRECT($A$4&amp;"!$G$41:$G$141"),INDIRECT($A$4&amp;"!$A$41:$A$141"),0,-1,-1)+(M23-ROUNDDOWN(M23,2))*100*_xlfn.XLOOKUP(M23,INDIRECT($A$4&amp;"!$G$41:$G$141"),INDIRECT($A$4&amp;"!$A$41:$A$141"),0,1,1)))</f>
        <v>1.0000000000000002</v>
      </c>
      <c r="O23" s="66">
        <f t="shared" ca="1" si="6"/>
        <v>62.500000000000007</v>
      </c>
      <c r="S23" s="107">
        <f t="shared" ca="1" si="2"/>
        <v>0.87499999999999989</v>
      </c>
      <c r="T23" s="51">
        <f t="shared" ca="1" si="7"/>
        <v>0.05</v>
      </c>
      <c r="U23" s="35" cm="1">
        <f t="array" aca="1" ref="U23" ca="1">IF(ROUND(ROUND(T23,2)-T23,4)=0,_xlfn.XLOOKUP(T23,INDIRECT($A$4&amp;"!$G$41:$G$141"),INDIRECT($A$4&amp;"!$A$41:$A$141"),0,1,1),IF(T23&gt;=1,0,(ROUNDUP(T23,2)-T23)*100*_xlfn.XLOOKUP(T23,INDIRECT($A$4&amp;"!$G$41:$G$141"),INDIRECT($A$4&amp;"!$A$41:$A$141"),0,-1,-1)+(T23-ROUNDDOWN(T23,2))*100*_xlfn.XLOOKUP(T23,INDIRECT($A$4&amp;"!$G$41:$G$141"),INDIRECT($A$4&amp;"!$A$41:$A$141"),0,1,1)))</f>
        <v>1</v>
      </c>
      <c r="V23" s="66">
        <f t="shared" ca="1" si="8"/>
        <v>124.99999999999999</v>
      </c>
    </row>
    <row r="24" spans="1:22" x14ac:dyDescent="0.35">
      <c r="A24" s="32">
        <f t="shared" si="9"/>
        <v>46485</v>
      </c>
      <c r="B24" s="65" cm="1">
        <f t="array" aca="1" ref="B24" ca="1">_xlfn.XLOOKUP(A24,INDIRECT($A$5&amp;"!$AJ$41:$AJ$406"),INDIRECT($A$5&amp;"!$AK$41:$AK$406"))*SUM($F$3:$I$3)</f>
        <v>0</v>
      </c>
      <c r="C24" s="65" cm="1">
        <f t="array" aca="1" ref="C24" ca="1">_xlfn.XLOOKUP(A24,INDIRECT($A$5&amp;"!$AJ$41:$AJ$406"),INDIRECT($A$5&amp;"!$AL$41:$AL$406"))*SUM($F$3:$I$3)</f>
        <v>15</v>
      </c>
      <c r="D24" s="65" cm="1">
        <f t="array" aca="1" ref="D24" ca="1">_xlfn.XLOOKUP(A24,INDIRECT($A$5&amp;"!$AJ$41:$AJ$406"),INDIRECT($A$5&amp;"!$AO$41:$AO$406"))*SUM($F$3:$I$3)</f>
        <v>12.75</v>
      </c>
      <c r="E24" s="34" cm="1">
        <f t="array" ref="E24">SUMPRODUCT(('PT Storengy'!$B$8:$I$372)*('PT Storengy'!$A$8:$A$372=$A24)*('PT Storengy'!$B$5:$I$5=$A$6)*('PT Storengy'!$B$7:$I$7=$A$7))</f>
        <v>0.5</v>
      </c>
      <c r="F24" s="107">
        <f t="shared" ca="1" si="0"/>
        <v>0.61249999999999993</v>
      </c>
      <c r="G24" s="51">
        <f t="shared" ca="1" si="3"/>
        <v>3.6670000000000001E-2</v>
      </c>
      <c r="H24" s="35" cm="1">
        <f t="array" aca="1" ref="H24" ca="1">IF(ROUND(ROUND(G24,2)-G24,4)=0,_xlfn.XLOOKUP(G24,INDIRECT($A$4&amp;"!$G$41:$G$141"),INDIRECT($A$4&amp;"!$A$41:$A$141"),0,1,1),IF(G24&gt;=1,0,(ROUNDUP(G24,2)-G24)*100*_xlfn.XLOOKUP(G24,INDIRECT($A$4&amp;"!$G$41:$G$141"),INDIRECT($A$4&amp;"!$A$41:$A$141"),0,-1,-1)+(G24-ROUNDDOWN(G24,2))*100*_xlfn.XLOOKUP(G24,INDIRECT($A$4&amp;"!$G$41:$G$141"),INDIRECT($A$4&amp;"!$A$41:$A$141"),0,1,1)))</f>
        <v>1.0000000000000002</v>
      </c>
      <c r="I24" s="66">
        <f t="shared" ca="1" si="4"/>
        <v>62.500000000000007</v>
      </c>
      <c r="J24" s="106" cm="1">
        <f t="array" aca="1" ref="J24" ca="1">IF(COUNTIFS('PTC NaTran'!$K$7:$K$15996,"",'PTC NaTran'!$A$7:$A$15996,J$16,'PTC NaTran'!$D$7:$D$15996,$A24,'PTC NaTran'!$C$7:$C$15996,"DEL")&gt;0,J$14,SUMIFS('PTC NaTran'!$K$7:$K$15996,'PTC NaTran'!$A$7:$A$15996,J$16,'PTC NaTran'!$D$7:$D$15996,$A24,'PTC NaTran'!$C$7:$C$15996,"DEL")*1.0026*$F$4/INDIRECT($A$4&amp;"!D9"))</f>
        <v>124.99999999999999</v>
      </c>
      <c r="K24" s="106">
        <v>1000</v>
      </c>
      <c r="L24" s="107">
        <f t="shared" ca="1" si="1"/>
        <v>0.61249999999999993</v>
      </c>
      <c r="M24" s="51">
        <f t="shared" ca="1" si="5"/>
        <v>3.6670000000000001E-2</v>
      </c>
      <c r="N24" s="35" cm="1">
        <f t="array" aca="1" ref="N24" ca="1">IF(ROUND(ROUND(M24,2)-M24,4)=0,_xlfn.XLOOKUP(M24,INDIRECT($A$4&amp;"!$G$41:$G$141"),INDIRECT($A$4&amp;"!$A$41:$A$141"),0,1,1),IF(M24&gt;=1,0,(ROUNDUP(M24,2)-M24)*100*_xlfn.XLOOKUP(M24,INDIRECT($A$4&amp;"!$G$41:$G$141"),INDIRECT($A$4&amp;"!$A$41:$A$141"),0,-1,-1)+(M24-ROUNDDOWN(M24,2))*100*_xlfn.XLOOKUP(M24,INDIRECT($A$4&amp;"!$G$41:$G$141"),INDIRECT($A$4&amp;"!$A$41:$A$141"),0,1,1)))</f>
        <v>1.0000000000000002</v>
      </c>
      <c r="O24" s="66">
        <f t="shared" ca="1" si="6"/>
        <v>62.500000000000007</v>
      </c>
      <c r="S24" s="107">
        <f t="shared" ca="1" si="2"/>
        <v>0.99999999999999989</v>
      </c>
      <c r="T24" s="51">
        <f t="shared" ca="1" si="7"/>
        <v>5.833E-2</v>
      </c>
      <c r="U24" s="35" cm="1">
        <f t="array" aca="1" ref="U24" ca="1">IF(ROUND(ROUND(T24,2)-T24,4)=0,_xlfn.XLOOKUP(T24,INDIRECT($A$4&amp;"!$G$41:$G$141"),INDIRECT($A$4&amp;"!$A$41:$A$141"),0,1,1),IF(T24&gt;=1,0,(ROUNDUP(T24,2)-T24)*100*_xlfn.XLOOKUP(T24,INDIRECT($A$4&amp;"!$G$41:$G$141"),INDIRECT($A$4&amp;"!$A$41:$A$141"),0,-1,-1)+(T24-ROUNDDOWN(T24,2))*100*_xlfn.XLOOKUP(T24,INDIRECT($A$4&amp;"!$G$41:$G$141"),INDIRECT($A$4&amp;"!$A$41:$A$141"),0,1,1)))</f>
        <v>1.0000000000000002</v>
      </c>
      <c r="V24" s="66">
        <f t="shared" ca="1" si="8"/>
        <v>125.00000000000001</v>
      </c>
    </row>
    <row r="25" spans="1:22" x14ac:dyDescent="0.35">
      <c r="A25" s="32">
        <f t="shared" si="9"/>
        <v>46486</v>
      </c>
      <c r="B25" s="65" cm="1">
        <f t="array" aca="1" ref="B25" ca="1">_xlfn.XLOOKUP(A25,INDIRECT($A$5&amp;"!$AJ$41:$AJ$406"),INDIRECT($A$5&amp;"!$AK$41:$AK$406"))*SUM($F$3:$I$3)</f>
        <v>0</v>
      </c>
      <c r="C25" s="65" cm="1">
        <f t="array" aca="1" ref="C25" ca="1">_xlfn.XLOOKUP(A25,INDIRECT($A$5&amp;"!$AJ$41:$AJ$406"),INDIRECT($A$5&amp;"!$AL$41:$AL$406"))*SUM($F$3:$I$3)</f>
        <v>15</v>
      </c>
      <c r="D25" s="65" cm="1">
        <f t="array" aca="1" ref="D25" ca="1">_xlfn.XLOOKUP(A25,INDIRECT($A$5&amp;"!$AJ$41:$AJ$406"),INDIRECT($A$5&amp;"!$AO$41:$AO$406"))*SUM($F$3:$I$3)</f>
        <v>12.75</v>
      </c>
      <c r="E25" s="34" cm="1">
        <f t="array" ref="E25">SUMPRODUCT(('PT Storengy'!$B$8:$I$372)*('PT Storengy'!$A$8:$A$372=$A25)*('PT Storengy'!$B$5:$I$5=$A$6)*('PT Storengy'!$B$7:$I$7=$A$7))</f>
        <v>0.5</v>
      </c>
      <c r="F25" s="107">
        <f t="shared" ca="1" si="0"/>
        <v>0.67499999999999993</v>
      </c>
      <c r="G25" s="51">
        <f t="shared" ca="1" si="3"/>
        <v>4.0829999999999998E-2</v>
      </c>
      <c r="H25" s="35" cm="1">
        <f t="array" aca="1" ref="H25" ca="1">IF(ROUND(ROUND(G25,2)-G25,4)=0,_xlfn.XLOOKUP(G25,INDIRECT($A$4&amp;"!$G$41:$G$141"),INDIRECT($A$4&amp;"!$A$41:$A$141"),0,1,1),IF(G25&gt;=1,0,(ROUNDUP(G25,2)-G25)*100*_xlfn.XLOOKUP(G25,INDIRECT($A$4&amp;"!$G$41:$G$141"),INDIRECT($A$4&amp;"!$A$41:$A$141"),0,-1,-1)+(G25-ROUNDDOWN(G25,2))*100*_xlfn.XLOOKUP(G25,INDIRECT($A$4&amp;"!$G$41:$G$141"),INDIRECT($A$4&amp;"!$A$41:$A$141"),0,1,1)))</f>
        <v>1.0000000000000002</v>
      </c>
      <c r="I25" s="66">
        <f t="shared" ca="1" si="4"/>
        <v>62.500000000000007</v>
      </c>
      <c r="J25" s="106" cm="1">
        <f t="array" aca="1" ref="J25" ca="1">IF(COUNTIFS('PTC NaTran'!$K$7:$K$15996,"",'PTC NaTran'!$A$7:$A$15996,J$16,'PTC NaTran'!$D$7:$D$15996,$A25,'PTC NaTran'!$C$7:$C$15996,"DEL")&gt;0,J$14,SUMIFS('PTC NaTran'!$K$7:$K$15996,'PTC NaTran'!$A$7:$A$15996,J$16,'PTC NaTran'!$D$7:$D$15996,$A25,'PTC NaTran'!$C$7:$C$15996,"DEL")*1.0026*$F$4/INDIRECT($A$4&amp;"!D9"))</f>
        <v>124.99999999999999</v>
      </c>
      <c r="K25" s="106">
        <v>1000</v>
      </c>
      <c r="L25" s="107">
        <f t="shared" ca="1" si="1"/>
        <v>0.67499999999999993</v>
      </c>
      <c r="M25" s="51">
        <f t="shared" ca="1" si="5"/>
        <v>4.0829999999999998E-2</v>
      </c>
      <c r="N25" s="35" cm="1">
        <f t="array" aca="1" ref="N25" ca="1">IF(ROUND(ROUND(M25,2)-M25,4)=0,_xlfn.XLOOKUP(M25,INDIRECT($A$4&amp;"!$G$41:$G$141"),INDIRECT($A$4&amp;"!$A$41:$A$141"),0,1,1),IF(M25&gt;=1,0,(ROUNDUP(M25,2)-M25)*100*_xlfn.XLOOKUP(M25,INDIRECT($A$4&amp;"!$G$41:$G$141"),INDIRECT($A$4&amp;"!$A$41:$A$141"),0,-1,-1)+(M25-ROUNDDOWN(M25,2))*100*_xlfn.XLOOKUP(M25,INDIRECT($A$4&amp;"!$G$41:$G$141"),INDIRECT($A$4&amp;"!$A$41:$A$141"),0,1,1)))</f>
        <v>1.0000000000000002</v>
      </c>
      <c r="O25" s="66">
        <f t="shared" ca="1" si="6"/>
        <v>62.500000000000007</v>
      </c>
      <c r="S25" s="107">
        <f t="shared" ca="1" si="2"/>
        <v>1.1249999999999998</v>
      </c>
      <c r="T25" s="51">
        <f t="shared" ca="1" si="7"/>
        <v>6.6669999999999993E-2</v>
      </c>
      <c r="U25" s="35" cm="1">
        <f t="array" aca="1" ref="U25" ca="1">IF(ROUND(ROUND(T25,2)-T25,4)=0,_xlfn.XLOOKUP(T25,INDIRECT($A$4&amp;"!$G$41:$G$141"),INDIRECT($A$4&amp;"!$A$41:$A$141"),0,1,1),IF(T25&gt;=1,0,(ROUNDUP(T25,2)-T25)*100*_xlfn.XLOOKUP(T25,INDIRECT($A$4&amp;"!$G$41:$G$141"),INDIRECT($A$4&amp;"!$A$41:$A$141"),0,-1,-1)+(T25-ROUNDDOWN(T25,2))*100*_xlfn.XLOOKUP(T25,INDIRECT($A$4&amp;"!$G$41:$G$141"),INDIRECT($A$4&amp;"!$A$41:$A$141"),0,1,1)))</f>
        <v>0.99999999999999956</v>
      </c>
      <c r="V25" s="66">
        <f t="shared" ca="1" si="8"/>
        <v>124.99999999999993</v>
      </c>
    </row>
    <row r="26" spans="1:22" x14ac:dyDescent="0.35">
      <c r="A26" s="32">
        <f t="shared" si="9"/>
        <v>46487</v>
      </c>
      <c r="B26" s="65" cm="1">
        <f t="array" aca="1" ref="B26" ca="1">_xlfn.XLOOKUP(A26,INDIRECT($A$5&amp;"!$AJ$41:$AJ$406"),INDIRECT($A$5&amp;"!$AK$41:$AK$406"))*SUM($F$3:$I$3)</f>
        <v>0</v>
      </c>
      <c r="C26" s="65" cm="1">
        <f t="array" aca="1" ref="C26" ca="1">_xlfn.XLOOKUP(A26,INDIRECT($A$5&amp;"!$AJ$41:$AJ$406"),INDIRECT($A$5&amp;"!$AL$41:$AL$406"))*SUM($F$3:$I$3)</f>
        <v>15</v>
      </c>
      <c r="D26" s="65" cm="1">
        <f t="array" aca="1" ref="D26" ca="1">_xlfn.XLOOKUP(A26,INDIRECT($A$5&amp;"!$AJ$41:$AJ$406"),INDIRECT($A$5&amp;"!$AO$41:$AO$406"))*SUM($F$3:$I$3)</f>
        <v>12.75</v>
      </c>
      <c r="E26" s="34" cm="1">
        <f t="array" ref="E26">SUMPRODUCT(('PT Storengy'!$B$8:$I$372)*('PT Storengy'!$A$8:$A$372=$A26)*('PT Storengy'!$B$5:$I$5=$A$6)*('PT Storengy'!$B$7:$I$7=$A$7))</f>
        <v>0.5</v>
      </c>
      <c r="F26" s="107">
        <f t="shared" ca="1" si="0"/>
        <v>0.73749999999999993</v>
      </c>
      <c r="G26" s="51">
        <f t="shared" ca="1" si="3"/>
        <v>4.4999999999999998E-2</v>
      </c>
      <c r="H26" s="35" cm="1">
        <f t="array" aca="1" ref="H26" ca="1">IF(ROUND(ROUND(G26,2)-G26,4)=0,_xlfn.XLOOKUP(G26,INDIRECT($A$4&amp;"!$G$41:$G$141"),INDIRECT($A$4&amp;"!$A$41:$A$141"),0,1,1),IF(G26&gt;=1,0,(ROUNDUP(G26,2)-G26)*100*_xlfn.XLOOKUP(G26,INDIRECT($A$4&amp;"!$G$41:$G$141"),INDIRECT($A$4&amp;"!$A$41:$A$141"),0,-1,-1)+(G26-ROUNDDOWN(G26,2))*100*_xlfn.XLOOKUP(G26,INDIRECT($A$4&amp;"!$G$41:$G$141"),INDIRECT($A$4&amp;"!$A$41:$A$141"),0,1,1)))</f>
        <v>1.0000000000000002</v>
      </c>
      <c r="I26" s="66">
        <f t="shared" ca="1" si="4"/>
        <v>62.500000000000007</v>
      </c>
      <c r="J26" s="106" cm="1">
        <f t="array" aca="1" ref="J26" ca="1">IF(COUNTIFS('PTC NaTran'!$K$7:$K$15996,"",'PTC NaTran'!$A$7:$A$15996,J$16,'PTC NaTran'!$D$7:$D$15996,$A26,'PTC NaTran'!$C$7:$C$15996,"DEL")&gt;0,J$14,SUMIFS('PTC NaTran'!$K$7:$K$15996,'PTC NaTran'!$A$7:$A$15996,J$16,'PTC NaTran'!$D$7:$D$15996,$A26,'PTC NaTran'!$C$7:$C$15996,"DEL")*1.0026*$F$4/INDIRECT($A$4&amp;"!D9"))</f>
        <v>124.99999999999999</v>
      </c>
      <c r="K26" s="106">
        <v>1000</v>
      </c>
      <c r="L26" s="107">
        <f t="shared" ca="1" si="1"/>
        <v>0.73749999999999993</v>
      </c>
      <c r="M26" s="51">
        <f t="shared" ca="1" si="5"/>
        <v>4.4999999999999998E-2</v>
      </c>
      <c r="N26" s="35" cm="1">
        <f t="array" aca="1" ref="N26" ca="1">IF(ROUND(ROUND(M26,2)-M26,4)=0,_xlfn.XLOOKUP(M26,INDIRECT($A$4&amp;"!$G$41:$G$141"),INDIRECT($A$4&amp;"!$A$41:$A$141"),0,1,1),IF(M26&gt;=1,0,(ROUNDUP(M26,2)-M26)*100*_xlfn.XLOOKUP(M26,INDIRECT($A$4&amp;"!$G$41:$G$141"),INDIRECT($A$4&amp;"!$A$41:$A$141"),0,-1,-1)+(M26-ROUNDDOWN(M26,2))*100*_xlfn.XLOOKUP(M26,INDIRECT($A$4&amp;"!$G$41:$G$141"),INDIRECT($A$4&amp;"!$A$41:$A$141"),0,1,1)))</f>
        <v>1.0000000000000002</v>
      </c>
      <c r="O26" s="66">
        <f t="shared" ca="1" si="6"/>
        <v>62.500000000000007</v>
      </c>
      <c r="S26" s="107">
        <f t="shared" ca="1" si="2"/>
        <v>1.2499999999999998</v>
      </c>
      <c r="T26" s="51">
        <f t="shared" ca="1" si="7"/>
        <v>7.4999999999999997E-2</v>
      </c>
      <c r="U26" s="35" cm="1">
        <f t="array" aca="1" ref="U26" ca="1">IF(ROUND(ROUND(T26,2)-T26,4)=0,_xlfn.XLOOKUP(T26,INDIRECT($A$4&amp;"!$G$41:$G$141"),INDIRECT($A$4&amp;"!$A$41:$A$141"),0,1,1),IF(T26&gt;=1,0,(ROUNDUP(T26,2)-T26)*100*_xlfn.XLOOKUP(T26,INDIRECT($A$4&amp;"!$G$41:$G$141"),INDIRECT($A$4&amp;"!$A$41:$A$141"),0,-1,-1)+(T26-ROUNDDOWN(T26,2))*100*_xlfn.XLOOKUP(T26,INDIRECT($A$4&amp;"!$G$41:$G$141"),INDIRECT($A$4&amp;"!$A$41:$A$141"),0,1,1)))</f>
        <v>0.99999999999999956</v>
      </c>
      <c r="V26" s="66">
        <f t="shared" ca="1" si="8"/>
        <v>124.99999999999993</v>
      </c>
    </row>
    <row r="27" spans="1:22" x14ac:dyDescent="0.35">
      <c r="A27" s="32">
        <f t="shared" si="9"/>
        <v>46488</v>
      </c>
      <c r="B27" s="65" cm="1">
        <f t="array" aca="1" ref="B27" ca="1">_xlfn.XLOOKUP(A27,INDIRECT($A$5&amp;"!$AJ$41:$AJ$406"),INDIRECT($A$5&amp;"!$AK$41:$AK$406"))*SUM($F$3:$I$3)</f>
        <v>0</v>
      </c>
      <c r="C27" s="65" cm="1">
        <f t="array" aca="1" ref="C27" ca="1">_xlfn.XLOOKUP(A27,INDIRECT($A$5&amp;"!$AJ$41:$AJ$406"),INDIRECT($A$5&amp;"!$AL$41:$AL$406"))*SUM($F$3:$I$3)</f>
        <v>15</v>
      </c>
      <c r="D27" s="65" cm="1">
        <f t="array" aca="1" ref="D27" ca="1">_xlfn.XLOOKUP(A27,INDIRECT($A$5&amp;"!$AJ$41:$AJ$406"),INDIRECT($A$5&amp;"!$AO$41:$AO$406"))*SUM($F$3:$I$3)</f>
        <v>12.75</v>
      </c>
      <c r="E27" s="34" cm="1">
        <f t="array" ref="E27">SUMPRODUCT(('PT Storengy'!$B$8:$I$372)*('PT Storengy'!$A$8:$A$372=$A27)*('PT Storengy'!$B$5:$I$5=$A$6)*('PT Storengy'!$B$7:$I$7=$A$7))</f>
        <v>0.5</v>
      </c>
      <c r="F27" s="107">
        <f t="shared" ca="1" si="0"/>
        <v>0.79999999999999993</v>
      </c>
      <c r="G27" s="51">
        <f t="shared" ca="1" si="3"/>
        <v>4.9169999999999998E-2</v>
      </c>
      <c r="H27" s="35" cm="1">
        <f t="array" aca="1" ref="H27" ca="1">IF(ROUND(ROUND(G27,2)-G27,4)=0,_xlfn.XLOOKUP(G27,INDIRECT($A$4&amp;"!$G$41:$G$141"),INDIRECT($A$4&amp;"!$A$41:$A$141"),0,1,1),IF(G27&gt;=1,0,(ROUNDUP(G27,2)-G27)*100*_xlfn.XLOOKUP(G27,INDIRECT($A$4&amp;"!$G$41:$G$141"),INDIRECT($A$4&amp;"!$A$41:$A$141"),0,-1,-1)+(G27-ROUNDDOWN(G27,2))*100*_xlfn.XLOOKUP(G27,INDIRECT($A$4&amp;"!$G$41:$G$141"),INDIRECT($A$4&amp;"!$A$41:$A$141"),0,1,1)))</f>
        <v>1.0000000000000002</v>
      </c>
      <c r="I27" s="66">
        <f t="shared" ca="1" si="4"/>
        <v>62.500000000000007</v>
      </c>
      <c r="J27" s="106" cm="1">
        <f t="array" aca="1" ref="J27" ca="1">IF(COUNTIFS('PTC NaTran'!$K$7:$K$15996,"",'PTC NaTran'!$A$7:$A$15996,J$16,'PTC NaTran'!$D$7:$D$15996,$A27,'PTC NaTran'!$C$7:$C$15996,"DEL")&gt;0,J$14,SUMIFS('PTC NaTran'!$K$7:$K$15996,'PTC NaTran'!$A$7:$A$15996,J$16,'PTC NaTran'!$D$7:$D$15996,$A27,'PTC NaTran'!$C$7:$C$15996,"DEL")*1.0026*$F$4/INDIRECT($A$4&amp;"!D9"))</f>
        <v>124.99999999999999</v>
      </c>
      <c r="K27" s="106">
        <v>1000</v>
      </c>
      <c r="L27" s="107">
        <f t="shared" ca="1" si="1"/>
        <v>0.79999999999999993</v>
      </c>
      <c r="M27" s="51">
        <f t="shared" ca="1" si="5"/>
        <v>4.9169999999999998E-2</v>
      </c>
      <c r="N27" s="35" cm="1">
        <f t="array" aca="1" ref="N27" ca="1">IF(ROUND(ROUND(M27,2)-M27,4)=0,_xlfn.XLOOKUP(M27,INDIRECT($A$4&amp;"!$G$41:$G$141"),INDIRECT($A$4&amp;"!$A$41:$A$141"),0,1,1),IF(M27&gt;=1,0,(ROUNDUP(M27,2)-M27)*100*_xlfn.XLOOKUP(M27,INDIRECT($A$4&amp;"!$G$41:$G$141"),INDIRECT($A$4&amp;"!$A$41:$A$141"),0,-1,-1)+(M27-ROUNDDOWN(M27,2))*100*_xlfn.XLOOKUP(M27,INDIRECT($A$4&amp;"!$G$41:$G$141"),INDIRECT($A$4&amp;"!$A$41:$A$141"),0,1,1)))</f>
        <v>1.0000000000000002</v>
      </c>
      <c r="O27" s="66">
        <f t="shared" ca="1" si="6"/>
        <v>62.500000000000007</v>
      </c>
      <c r="S27" s="107">
        <f t="shared" ca="1" si="2"/>
        <v>1.3749999999999998</v>
      </c>
      <c r="T27" s="51">
        <f t="shared" ca="1" si="7"/>
        <v>8.3330000000000001E-2</v>
      </c>
      <c r="U27" s="35" cm="1">
        <f t="array" aca="1" ref="U27" ca="1">IF(ROUND(ROUND(T27,2)-T27,4)=0,_xlfn.XLOOKUP(T27,INDIRECT($A$4&amp;"!$G$41:$G$141"),INDIRECT($A$4&amp;"!$A$41:$A$141"),0,1,1),IF(T27&gt;=1,0,(ROUNDUP(T27,2)-T27)*100*_xlfn.XLOOKUP(T27,INDIRECT($A$4&amp;"!$G$41:$G$141"),INDIRECT($A$4&amp;"!$A$41:$A$141"),0,-1,-1)+(T27-ROUNDDOWN(T27,2))*100*_xlfn.XLOOKUP(T27,INDIRECT($A$4&amp;"!$G$41:$G$141"),INDIRECT($A$4&amp;"!$A$41:$A$141"),0,1,1)))</f>
        <v>0.99999999999999956</v>
      </c>
      <c r="V27" s="66">
        <f t="shared" ca="1" si="8"/>
        <v>124.99999999999993</v>
      </c>
    </row>
    <row r="28" spans="1:22" x14ac:dyDescent="0.35">
      <c r="A28" s="32">
        <f t="shared" si="9"/>
        <v>46489</v>
      </c>
      <c r="B28" s="65" cm="1">
        <f t="array" aca="1" ref="B28" ca="1">_xlfn.XLOOKUP(A28,INDIRECT($A$5&amp;"!$AJ$41:$AJ$406"),INDIRECT($A$5&amp;"!$AK$41:$AK$406"))*SUM($F$3:$I$3)</f>
        <v>0</v>
      </c>
      <c r="C28" s="65" cm="1">
        <f t="array" aca="1" ref="C28" ca="1">_xlfn.XLOOKUP(A28,INDIRECT($A$5&amp;"!$AJ$41:$AJ$406"),INDIRECT($A$5&amp;"!$AL$41:$AL$406"))*SUM($F$3:$I$3)</f>
        <v>15</v>
      </c>
      <c r="D28" s="65" cm="1">
        <f t="array" aca="1" ref="D28" ca="1">_xlfn.XLOOKUP(A28,INDIRECT($A$5&amp;"!$AJ$41:$AJ$406"),INDIRECT($A$5&amp;"!$AO$41:$AO$406"))*SUM($F$3:$I$3)</f>
        <v>12.75</v>
      </c>
      <c r="E28" s="34" cm="1">
        <f t="array" ref="E28">SUMPRODUCT(('PT Storengy'!$B$8:$I$372)*('PT Storengy'!$A$8:$A$372=$A28)*('PT Storengy'!$B$5:$I$5=$A$6)*('PT Storengy'!$B$7:$I$7=$A$7))</f>
        <v>0.5</v>
      </c>
      <c r="F28" s="107">
        <f t="shared" ca="1" si="0"/>
        <v>0.86249999999999993</v>
      </c>
      <c r="G28" s="51">
        <f t="shared" ca="1" si="3"/>
        <v>5.3330000000000002E-2</v>
      </c>
      <c r="H28" s="35" cm="1">
        <f t="array" aca="1" ref="H28" ca="1">IF(ROUND(ROUND(G28,2)-G28,4)=0,_xlfn.XLOOKUP(G28,INDIRECT($A$4&amp;"!$G$41:$G$141"),INDIRECT($A$4&amp;"!$A$41:$A$141"),0,1,1),IF(G28&gt;=1,0,(ROUNDUP(G28,2)-G28)*100*_xlfn.XLOOKUP(G28,INDIRECT($A$4&amp;"!$G$41:$G$141"),INDIRECT($A$4&amp;"!$A$41:$A$141"),0,-1,-1)+(G28-ROUNDDOWN(G28,2))*100*_xlfn.XLOOKUP(G28,INDIRECT($A$4&amp;"!$G$41:$G$141"),INDIRECT($A$4&amp;"!$A$41:$A$141"),0,1,1)))</f>
        <v>1.0000000000000002</v>
      </c>
      <c r="I28" s="66">
        <f t="shared" ca="1" si="4"/>
        <v>62.500000000000007</v>
      </c>
      <c r="J28" s="106" cm="1">
        <f t="array" aca="1" ref="J28" ca="1">IF(COUNTIFS('PTC NaTran'!$K$7:$K$15996,"",'PTC NaTran'!$A$7:$A$15996,J$16,'PTC NaTran'!$D$7:$D$15996,$A28,'PTC NaTran'!$C$7:$C$15996,"DEL")&gt;0,J$14,SUMIFS('PTC NaTran'!$K$7:$K$15996,'PTC NaTran'!$A$7:$A$15996,J$16,'PTC NaTran'!$D$7:$D$15996,$A28,'PTC NaTran'!$C$7:$C$15996,"DEL")*1.0026*$F$4/INDIRECT($A$4&amp;"!D9"))</f>
        <v>124.99999999999999</v>
      </c>
      <c r="K28" s="106">
        <v>1000</v>
      </c>
      <c r="L28" s="107">
        <f t="shared" ca="1" si="1"/>
        <v>0.86249999999999993</v>
      </c>
      <c r="M28" s="51">
        <f t="shared" ca="1" si="5"/>
        <v>5.3330000000000002E-2</v>
      </c>
      <c r="N28" s="35" cm="1">
        <f t="array" aca="1" ref="N28" ca="1">IF(ROUND(ROUND(M28,2)-M28,4)=0,_xlfn.XLOOKUP(M28,INDIRECT($A$4&amp;"!$G$41:$G$141"),INDIRECT($A$4&amp;"!$A$41:$A$141"),0,1,1),IF(M28&gt;=1,0,(ROUNDUP(M28,2)-M28)*100*_xlfn.XLOOKUP(M28,INDIRECT($A$4&amp;"!$G$41:$G$141"),INDIRECT($A$4&amp;"!$A$41:$A$141"),0,-1,-1)+(M28-ROUNDDOWN(M28,2))*100*_xlfn.XLOOKUP(M28,INDIRECT($A$4&amp;"!$G$41:$G$141"),INDIRECT($A$4&amp;"!$A$41:$A$141"),0,1,1)))</f>
        <v>1.0000000000000002</v>
      </c>
      <c r="O28" s="66">
        <f t="shared" ca="1" si="6"/>
        <v>62.500000000000007</v>
      </c>
      <c r="S28" s="107">
        <f t="shared" ca="1" si="2"/>
        <v>1.4999999999999998</v>
      </c>
      <c r="T28" s="51">
        <f t="shared" ca="1" si="7"/>
        <v>9.1670000000000001E-2</v>
      </c>
      <c r="U28" s="35" cm="1">
        <f t="array" aca="1" ref="U28" ca="1">IF(ROUND(ROUND(T28,2)-T28,4)=0,_xlfn.XLOOKUP(T28,INDIRECT($A$4&amp;"!$G$41:$G$141"),INDIRECT($A$4&amp;"!$A$41:$A$141"),0,1,1),IF(T28&gt;=1,0,(ROUNDUP(T28,2)-T28)*100*_xlfn.XLOOKUP(T28,INDIRECT($A$4&amp;"!$G$41:$G$141"),INDIRECT($A$4&amp;"!$A$41:$A$141"),0,-1,-1)+(T28-ROUNDDOWN(T28,2))*100*_xlfn.XLOOKUP(T28,INDIRECT($A$4&amp;"!$G$41:$G$141"),INDIRECT($A$4&amp;"!$A$41:$A$141"),0,1,1)))</f>
        <v>0.99999999999999956</v>
      </c>
      <c r="V28" s="66">
        <f t="shared" ca="1" si="8"/>
        <v>124.99999999999993</v>
      </c>
    </row>
    <row r="29" spans="1:22" x14ac:dyDescent="0.35">
      <c r="A29" s="32">
        <f t="shared" si="9"/>
        <v>46490</v>
      </c>
      <c r="B29" s="65" cm="1">
        <f t="array" aca="1" ref="B29" ca="1">_xlfn.XLOOKUP(A29,INDIRECT($A$5&amp;"!$AJ$41:$AJ$406"),INDIRECT($A$5&amp;"!$AK$41:$AK$406"))*SUM($F$3:$I$3)</f>
        <v>0</v>
      </c>
      <c r="C29" s="65" cm="1">
        <f t="array" aca="1" ref="C29" ca="1">_xlfn.XLOOKUP(A29,INDIRECT($A$5&amp;"!$AJ$41:$AJ$406"),INDIRECT($A$5&amp;"!$AL$41:$AL$406"))*SUM($F$3:$I$3)</f>
        <v>15</v>
      </c>
      <c r="D29" s="65" cm="1">
        <f t="array" aca="1" ref="D29" ca="1">_xlfn.XLOOKUP(A29,INDIRECT($A$5&amp;"!$AJ$41:$AJ$406"),INDIRECT($A$5&amp;"!$AO$41:$AO$406"))*SUM($F$3:$I$3)</f>
        <v>12.75</v>
      </c>
      <c r="E29" s="34" cm="1">
        <f t="array" ref="E29">SUMPRODUCT(('PT Storengy'!$B$8:$I$372)*('PT Storengy'!$A$8:$A$372=$A29)*('PT Storengy'!$B$5:$I$5=$A$6)*('PT Storengy'!$B$7:$I$7=$A$7))</f>
        <v>0.5</v>
      </c>
      <c r="F29" s="107">
        <f t="shared" ca="1" si="0"/>
        <v>0.92499999999999993</v>
      </c>
      <c r="G29" s="51">
        <f t="shared" ca="1" si="3"/>
        <v>5.7500000000000002E-2</v>
      </c>
      <c r="H29" s="35" cm="1">
        <f t="array" aca="1" ref="H29" ca="1">IF(ROUND(ROUND(G29,2)-G29,4)=0,_xlfn.XLOOKUP(G29,INDIRECT($A$4&amp;"!$G$41:$G$141"),INDIRECT($A$4&amp;"!$A$41:$A$141"),0,1,1),IF(G29&gt;=1,0,(ROUNDUP(G29,2)-G29)*100*_xlfn.XLOOKUP(G29,INDIRECT($A$4&amp;"!$G$41:$G$141"),INDIRECT($A$4&amp;"!$A$41:$A$141"),0,-1,-1)+(G29-ROUNDDOWN(G29,2))*100*_xlfn.XLOOKUP(G29,INDIRECT($A$4&amp;"!$G$41:$G$141"),INDIRECT($A$4&amp;"!$A$41:$A$141"),0,1,1)))</f>
        <v>1.0000000000000002</v>
      </c>
      <c r="I29" s="66">
        <f t="shared" ca="1" si="4"/>
        <v>62.500000000000007</v>
      </c>
      <c r="J29" s="106" cm="1">
        <f t="array" aca="1" ref="J29" ca="1">IF(COUNTIFS('PTC NaTran'!$K$7:$K$15996,"",'PTC NaTran'!$A$7:$A$15996,J$16,'PTC NaTran'!$D$7:$D$15996,$A29,'PTC NaTran'!$C$7:$C$15996,"DEL")&gt;0,J$14,SUMIFS('PTC NaTran'!$K$7:$K$15996,'PTC NaTran'!$A$7:$A$15996,J$16,'PTC NaTran'!$D$7:$D$15996,$A29,'PTC NaTran'!$C$7:$C$15996,"DEL")*1.0026*$F$4/INDIRECT($A$4&amp;"!D9"))</f>
        <v>124.99999999999999</v>
      </c>
      <c r="K29" s="106">
        <v>1000</v>
      </c>
      <c r="L29" s="107">
        <f t="shared" ca="1" si="1"/>
        <v>0.92499999999999993</v>
      </c>
      <c r="M29" s="51">
        <f t="shared" ca="1" si="5"/>
        <v>5.7500000000000002E-2</v>
      </c>
      <c r="N29" s="35" cm="1">
        <f t="array" aca="1" ref="N29" ca="1">IF(ROUND(ROUND(M29,2)-M29,4)=0,_xlfn.XLOOKUP(M29,INDIRECT($A$4&amp;"!$G$41:$G$141"),INDIRECT($A$4&amp;"!$A$41:$A$141"),0,1,1),IF(M29&gt;=1,0,(ROUNDUP(M29,2)-M29)*100*_xlfn.XLOOKUP(M29,INDIRECT($A$4&amp;"!$G$41:$G$141"),INDIRECT($A$4&amp;"!$A$41:$A$141"),0,-1,-1)+(M29-ROUNDDOWN(M29,2))*100*_xlfn.XLOOKUP(M29,INDIRECT($A$4&amp;"!$G$41:$G$141"),INDIRECT($A$4&amp;"!$A$41:$A$141"),0,1,1)))</f>
        <v>1.0000000000000002</v>
      </c>
      <c r="O29" s="66">
        <f t="shared" ca="1" si="6"/>
        <v>62.500000000000007</v>
      </c>
      <c r="S29" s="107">
        <f t="shared" ca="1" si="2"/>
        <v>1.6249999999999998</v>
      </c>
      <c r="T29" s="51">
        <f t="shared" ca="1" si="7"/>
        <v>0.1</v>
      </c>
      <c r="U29" s="35" cm="1">
        <f t="array" aca="1" ref="U29" ca="1">IF(ROUND(ROUND(T29,2)-T29,4)=0,_xlfn.XLOOKUP(T29,INDIRECT($A$4&amp;"!$G$41:$G$141"),INDIRECT($A$4&amp;"!$A$41:$A$141"),0,1,1),IF(T29&gt;=1,0,(ROUNDUP(T29,2)-T29)*100*_xlfn.XLOOKUP(T29,INDIRECT($A$4&amp;"!$G$41:$G$141"),INDIRECT($A$4&amp;"!$A$41:$A$141"),0,-1,-1)+(T29-ROUNDDOWN(T29,2))*100*_xlfn.XLOOKUP(T29,INDIRECT($A$4&amp;"!$G$41:$G$141"),INDIRECT($A$4&amp;"!$A$41:$A$141"),0,1,1)))</f>
        <v>1</v>
      </c>
      <c r="V29" s="66">
        <f t="shared" ca="1" si="8"/>
        <v>124.99999999999999</v>
      </c>
    </row>
    <row r="30" spans="1:22" x14ac:dyDescent="0.35">
      <c r="A30" s="32">
        <f t="shared" si="9"/>
        <v>46491</v>
      </c>
      <c r="B30" s="65" cm="1">
        <f t="array" aca="1" ref="B30" ca="1">_xlfn.XLOOKUP(A30,INDIRECT($A$5&amp;"!$AJ$41:$AJ$406"),INDIRECT($A$5&amp;"!$AK$41:$AK$406"))*SUM($F$3:$I$3)</f>
        <v>0</v>
      </c>
      <c r="C30" s="65" cm="1">
        <f t="array" aca="1" ref="C30" ca="1">_xlfn.XLOOKUP(A30,INDIRECT($A$5&amp;"!$AJ$41:$AJ$406"),INDIRECT($A$5&amp;"!$AL$41:$AL$406"))*SUM($F$3:$I$3)</f>
        <v>15</v>
      </c>
      <c r="D30" s="65" cm="1">
        <f t="array" aca="1" ref="D30" ca="1">_xlfn.XLOOKUP(A30,INDIRECT($A$5&amp;"!$AJ$41:$AJ$406"),INDIRECT($A$5&amp;"!$AO$41:$AO$406"))*SUM($F$3:$I$3)</f>
        <v>12.75</v>
      </c>
      <c r="E30" s="34" cm="1">
        <f t="array" ref="E30">SUMPRODUCT(('PT Storengy'!$B$8:$I$372)*('PT Storengy'!$A$8:$A$372=$A30)*('PT Storengy'!$B$5:$I$5=$A$6)*('PT Storengy'!$B$7:$I$7=$A$7))</f>
        <v>0.5</v>
      </c>
      <c r="F30" s="107">
        <f t="shared" ca="1" si="0"/>
        <v>0.98749999999999993</v>
      </c>
      <c r="G30" s="51">
        <f t="shared" ca="1" si="3"/>
        <v>6.1670000000000003E-2</v>
      </c>
      <c r="H30" s="35" cm="1">
        <f t="array" aca="1" ref="H30" ca="1">IF(ROUND(ROUND(G30,2)-G30,4)=0,_xlfn.XLOOKUP(G30,INDIRECT($A$4&amp;"!$G$41:$G$141"),INDIRECT($A$4&amp;"!$A$41:$A$141"),0,1,1),IF(G30&gt;=1,0,(ROUNDUP(G30,2)-G30)*100*_xlfn.XLOOKUP(G30,INDIRECT($A$4&amp;"!$G$41:$G$141"),INDIRECT($A$4&amp;"!$A$41:$A$141"),0,-1,-1)+(G30-ROUNDDOWN(G30,2))*100*_xlfn.XLOOKUP(G30,INDIRECT($A$4&amp;"!$G$41:$G$141"),INDIRECT($A$4&amp;"!$A$41:$A$141"),0,1,1)))</f>
        <v>0.99999999999999956</v>
      </c>
      <c r="I30" s="66">
        <f t="shared" ca="1" si="4"/>
        <v>62.499999999999964</v>
      </c>
      <c r="J30" s="106" cm="1">
        <f t="array" aca="1" ref="J30" ca="1">IF(COUNTIFS('PTC NaTran'!$K$7:$K$15996,"",'PTC NaTran'!$A$7:$A$15996,J$16,'PTC NaTran'!$D$7:$D$15996,$A30,'PTC NaTran'!$C$7:$C$15996,"DEL")&gt;0,J$14,SUMIFS('PTC NaTran'!$K$7:$K$15996,'PTC NaTran'!$A$7:$A$15996,J$16,'PTC NaTran'!$D$7:$D$15996,$A30,'PTC NaTran'!$C$7:$C$15996,"DEL")*1.0026*$F$4/INDIRECT($A$4&amp;"!D9"))</f>
        <v>124.99999999999999</v>
      </c>
      <c r="K30" s="106">
        <v>1000</v>
      </c>
      <c r="L30" s="107">
        <f t="shared" ca="1" si="1"/>
        <v>0.98749999999999993</v>
      </c>
      <c r="M30" s="51">
        <f t="shared" ca="1" si="5"/>
        <v>6.1670000000000003E-2</v>
      </c>
      <c r="N30" s="35" cm="1">
        <f t="array" aca="1" ref="N30" ca="1">IF(ROUND(ROUND(M30,2)-M30,4)=0,_xlfn.XLOOKUP(M30,INDIRECT($A$4&amp;"!$G$41:$G$141"),INDIRECT($A$4&amp;"!$A$41:$A$141"),0,1,1),IF(M30&gt;=1,0,(ROUNDUP(M30,2)-M30)*100*_xlfn.XLOOKUP(M30,INDIRECT($A$4&amp;"!$G$41:$G$141"),INDIRECT($A$4&amp;"!$A$41:$A$141"),0,-1,-1)+(M30-ROUNDDOWN(M30,2))*100*_xlfn.XLOOKUP(M30,INDIRECT($A$4&amp;"!$G$41:$G$141"),INDIRECT($A$4&amp;"!$A$41:$A$141"),0,1,1)))</f>
        <v>0.99999999999999956</v>
      </c>
      <c r="O30" s="66">
        <f t="shared" ca="1" si="6"/>
        <v>62.499999999999964</v>
      </c>
      <c r="S30" s="107">
        <f t="shared" ca="1" si="2"/>
        <v>1.7499999999999998</v>
      </c>
      <c r="T30" s="51">
        <f t="shared" ca="1" si="7"/>
        <v>0.10833</v>
      </c>
      <c r="U30" s="35" cm="1">
        <f t="array" aca="1" ref="U30" ca="1">IF(ROUND(ROUND(T30,2)-T30,4)=0,_xlfn.XLOOKUP(T30,INDIRECT($A$4&amp;"!$G$41:$G$141"),INDIRECT($A$4&amp;"!$A$41:$A$141"),0,1,1),IF(T30&gt;=1,0,(ROUNDUP(T30,2)-T30)*100*_xlfn.XLOOKUP(T30,INDIRECT($A$4&amp;"!$G$41:$G$141"),INDIRECT($A$4&amp;"!$A$41:$A$141"),0,-1,-1)+(T30-ROUNDDOWN(T30,2))*100*_xlfn.XLOOKUP(T30,INDIRECT($A$4&amp;"!$G$41:$G$141"),INDIRECT($A$4&amp;"!$A$41:$A$141"),0,1,1)))</f>
        <v>0.99999999999999956</v>
      </c>
      <c r="V30" s="66">
        <f t="shared" ca="1" si="8"/>
        <v>124.99999999999993</v>
      </c>
    </row>
    <row r="31" spans="1:22" x14ac:dyDescent="0.35">
      <c r="A31" s="32">
        <f t="shared" si="9"/>
        <v>46492</v>
      </c>
      <c r="B31" s="65" cm="1">
        <f t="array" aca="1" ref="B31" ca="1">_xlfn.XLOOKUP(A31,INDIRECT($A$5&amp;"!$AJ$41:$AJ$406"),INDIRECT($A$5&amp;"!$AK$41:$AK$406"))*SUM($F$3:$I$3)</f>
        <v>0</v>
      </c>
      <c r="C31" s="65" cm="1">
        <f t="array" aca="1" ref="C31" ca="1">_xlfn.XLOOKUP(A31,INDIRECT($A$5&amp;"!$AJ$41:$AJ$406"),INDIRECT($A$5&amp;"!$AL$41:$AL$406"))*SUM($F$3:$I$3)</f>
        <v>15</v>
      </c>
      <c r="D31" s="65" cm="1">
        <f t="array" aca="1" ref="D31" ca="1">_xlfn.XLOOKUP(A31,INDIRECT($A$5&amp;"!$AJ$41:$AJ$406"),INDIRECT($A$5&amp;"!$AO$41:$AO$406"))*SUM($F$3:$I$3)</f>
        <v>12.75</v>
      </c>
      <c r="E31" s="34" cm="1">
        <f t="array" ref="E31">SUMPRODUCT(('PT Storengy'!$B$8:$I$372)*('PT Storengy'!$A$8:$A$372=$A31)*('PT Storengy'!$B$5:$I$5=$A$6)*('PT Storengy'!$B$7:$I$7=$A$7))</f>
        <v>0.5</v>
      </c>
      <c r="F31" s="107">
        <f t="shared" ca="1" si="0"/>
        <v>1.0499999999999998</v>
      </c>
      <c r="G31" s="51">
        <f t="shared" ca="1" si="3"/>
        <v>6.583E-2</v>
      </c>
      <c r="H31" s="35" cm="1">
        <f t="array" aca="1" ref="H31" ca="1">IF(ROUND(ROUND(G31,2)-G31,4)=0,_xlfn.XLOOKUP(G31,INDIRECT($A$4&amp;"!$G$41:$G$141"),INDIRECT($A$4&amp;"!$A$41:$A$141"),0,1,1),IF(G31&gt;=1,0,(ROUNDUP(G31,2)-G31)*100*_xlfn.XLOOKUP(G31,INDIRECT($A$4&amp;"!$G$41:$G$141"),INDIRECT($A$4&amp;"!$A$41:$A$141"),0,-1,-1)+(G31-ROUNDDOWN(G31,2))*100*_xlfn.XLOOKUP(G31,INDIRECT($A$4&amp;"!$G$41:$G$141"),INDIRECT($A$4&amp;"!$A$41:$A$141"),0,1,1)))</f>
        <v>0.99999999999999956</v>
      </c>
      <c r="I31" s="66">
        <f t="shared" ca="1" si="4"/>
        <v>62.499999999999964</v>
      </c>
      <c r="J31" s="106" cm="1">
        <f t="array" aca="1" ref="J31" ca="1">IF(COUNTIFS('PTC NaTran'!$K$7:$K$15996,"",'PTC NaTran'!$A$7:$A$15996,J$16,'PTC NaTran'!$D$7:$D$15996,$A31,'PTC NaTran'!$C$7:$C$15996,"DEL")&gt;0,J$14,SUMIFS('PTC NaTran'!$K$7:$K$15996,'PTC NaTran'!$A$7:$A$15996,J$16,'PTC NaTran'!$D$7:$D$15996,$A31,'PTC NaTran'!$C$7:$C$15996,"DEL")*1.0026*$F$4/INDIRECT($A$4&amp;"!D9"))</f>
        <v>124.99999999999999</v>
      </c>
      <c r="K31" s="106">
        <v>1000</v>
      </c>
      <c r="L31" s="107">
        <f t="shared" ca="1" si="1"/>
        <v>1.0499999999999998</v>
      </c>
      <c r="M31" s="51">
        <f t="shared" ca="1" si="5"/>
        <v>6.583E-2</v>
      </c>
      <c r="N31" s="35" cm="1">
        <f t="array" aca="1" ref="N31" ca="1">IF(ROUND(ROUND(M31,2)-M31,4)=0,_xlfn.XLOOKUP(M31,INDIRECT($A$4&amp;"!$G$41:$G$141"),INDIRECT($A$4&amp;"!$A$41:$A$141"),0,1,1),IF(M31&gt;=1,0,(ROUNDUP(M31,2)-M31)*100*_xlfn.XLOOKUP(M31,INDIRECT($A$4&amp;"!$G$41:$G$141"),INDIRECT($A$4&amp;"!$A$41:$A$141"),0,-1,-1)+(M31-ROUNDDOWN(M31,2))*100*_xlfn.XLOOKUP(M31,INDIRECT($A$4&amp;"!$G$41:$G$141"),INDIRECT($A$4&amp;"!$A$41:$A$141"),0,1,1)))</f>
        <v>0.99999999999999956</v>
      </c>
      <c r="O31" s="66">
        <f t="shared" ca="1" si="6"/>
        <v>62.499999999999964</v>
      </c>
      <c r="S31" s="107">
        <f t="shared" ca="1" si="2"/>
        <v>1.8749999999999998</v>
      </c>
      <c r="T31" s="51">
        <f t="shared" ca="1" si="7"/>
        <v>0.11667</v>
      </c>
      <c r="U31" s="35" cm="1">
        <f t="array" aca="1" ref="U31" ca="1">IF(ROUND(ROUND(T31,2)-T31,4)=0,_xlfn.XLOOKUP(T31,INDIRECT($A$4&amp;"!$G$41:$G$141"),INDIRECT($A$4&amp;"!$A$41:$A$141"),0,1,1),IF(T31&gt;=1,0,(ROUNDUP(T31,2)-T31)*100*_xlfn.XLOOKUP(T31,INDIRECT($A$4&amp;"!$G$41:$G$141"),INDIRECT($A$4&amp;"!$A$41:$A$141"),0,-1,-1)+(T31-ROUNDDOWN(T31,2))*100*_xlfn.XLOOKUP(T31,INDIRECT($A$4&amp;"!$G$41:$G$141"),INDIRECT($A$4&amp;"!$A$41:$A$141"),0,1,1)))</f>
        <v>0.99999999999999956</v>
      </c>
      <c r="V31" s="66">
        <f t="shared" ca="1" si="8"/>
        <v>124.99999999999993</v>
      </c>
    </row>
    <row r="32" spans="1:22" x14ac:dyDescent="0.35">
      <c r="A32" s="32">
        <f t="shared" si="9"/>
        <v>46493</v>
      </c>
      <c r="B32" s="65" cm="1">
        <f t="array" aca="1" ref="B32" ca="1">_xlfn.XLOOKUP(A32,INDIRECT($A$5&amp;"!$AJ$41:$AJ$406"),INDIRECT($A$5&amp;"!$AK$41:$AK$406"))*SUM($F$3:$I$3)</f>
        <v>0</v>
      </c>
      <c r="C32" s="65" cm="1">
        <f t="array" aca="1" ref="C32" ca="1">_xlfn.XLOOKUP(A32,INDIRECT($A$5&amp;"!$AJ$41:$AJ$406"),INDIRECT($A$5&amp;"!$AL$41:$AL$406"))*SUM($F$3:$I$3)</f>
        <v>15</v>
      </c>
      <c r="D32" s="65" cm="1">
        <f t="array" aca="1" ref="D32" ca="1">_xlfn.XLOOKUP(A32,INDIRECT($A$5&amp;"!$AJ$41:$AJ$406"),INDIRECT($A$5&amp;"!$AO$41:$AO$406"))*SUM($F$3:$I$3)</f>
        <v>12.75</v>
      </c>
      <c r="E32" s="34" cm="1">
        <f t="array" ref="E32">SUMPRODUCT(('PT Storengy'!$B$8:$I$372)*('PT Storengy'!$A$8:$A$372=$A32)*('PT Storengy'!$B$5:$I$5=$A$6)*('PT Storengy'!$B$7:$I$7=$A$7))</f>
        <v>0.5</v>
      </c>
      <c r="F32" s="107">
        <f t="shared" ca="1" si="0"/>
        <v>1.1124999999999998</v>
      </c>
      <c r="G32" s="51">
        <f t="shared" ca="1" si="3"/>
        <v>7.0000000000000007E-2</v>
      </c>
      <c r="H32" s="35" cm="1">
        <f t="array" aca="1" ref="H32" ca="1">IF(ROUND(ROUND(G32,2)-G32,4)=0,_xlfn.XLOOKUP(G32,INDIRECT($A$4&amp;"!$G$41:$G$141"),INDIRECT($A$4&amp;"!$A$41:$A$141"),0,1,1),IF(G32&gt;=1,0,(ROUNDUP(G32,2)-G32)*100*_xlfn.XLOOKUP(G32,INDIRECT($A$4&amp;"!$G$41:$G$141"),INDIRECT($A$4&amp;"!$A$41:$A$141"),0,-1,-1)+(G32-ROUNDDOWN(G32,2))*100*_xlfn.XLOOKUP(G32,INDIRECT($A$4&amp;"!$G$41:$G$141"),INDIRECT($A$4&amp;"!$A$41:$A$141"),0,1,1)))</f>
        <v>1</v>
      </c>
      <c r="I32" s="66">
        <f t="shared" ca="1" si="4"/>
        <v>62.499999999999993</v>
      </c>
      <c r="J32" s="106" cm="1">
        <f t="array" aca="1" ref="J32" ca="1">IF(COUNTIFS('PTC NaTran'!$K$7:$K$15996,"",'PTC NaTran'!$A$7:$A$15996,J$16,'PTC NaTran'!$D$7:$D$15996,$A32,'PTC NaTran'!$C$7:$C$15996,"DEL")&gt;0,J$14,SUMIFS('PTC NaTran'!$K$7:$K$15996,'PTC NaTran'!$A$7:$A$15996,J$16,'PTC NaTran'!$D$7:$D$15996,$A32,'PTC NaTran'!$C$7:$C$15996,"DEL")*1.0026*$F$4/INDIRECT($A$4&amp;"!D9"))</f>
        <v>124.99999999999999</v>
      </c>
      <c r="K32" s="106">
        <v>1000</v>
      </c>
      <c r="L32" s="107">
        <f t="shared" ca="1" si="1"/>
        <v>1.1124999999999998</v>
      </c>
      <c r="M32" s="51">
        <f t="shared" ca="1" si="5"/>
        <v>7.0000000000000007E-2</v>
      </c>
      <c r="N32" s="35" cm="1">
        <f t="array" aca="1" ref="N32" ca="1">IF(ROUND(ROUND(M32,2)-M32,4)=0,_xlfn.XLOOKUP(M32,INDIRECT($A$4&amp;"!$G$41:$G$141"),INDIRECT($A$4&amp;"!$A$41:$A$141"),0,1,1),IF(M32&gt;=1,0,(ROUNDUP(M32,2)-M32)*100*_xlfn.XLOOKUP(M32,INDIRECT($A$4&amp;"!$G$41:$G$141"),INDIRECT($A$4&amp;"!$A$41:$A$141"),0,-1,-1)+(M32-ROUNDDOWN(M32,2))*100*_xlfn.XLOOKUP(M32,INDIRECT($A$4&amp;"!$G$41:$G$141"),INDIRECT($A$4&amp;"!$A$41:$A$141"),0,1,1)))</f>
        <v>1</v>
      </c>
      <c r="O32" s="66">
        <f t="shared" ca="1" si="6"/>
        <v>62.499999999999993</v>
      </c>
      <c r="S32" s="107">
        <f t="shared" ca="1" si="2"/>
        <v>2</v>
      </c>
      <c r="T32" s="51">
        <f t="shared" ca="1" si="7"/>
        <v>0.125</v>
      </c>
      <c r="U32" s="35" cm="1">
        <f t="array" aca="1" ref="U32" ca="1">IF(ROUND(ROUND(T32,2)-T32,4)=0,_xlfn.XLOOKUP(T32,INDIRECT($A$4&amp;"!$G$41:$G$141"),INDIRECT($A$4&amp;"!$A$41:$A$141"),0,1,1),IF(T32&gt;=1,0,(ROUNDUP(T32,2)-T32)*100*_xlfn.XLOOKUP(T32,INDIRECT($A$4&amp;"!$G$41:$G$141"),INDIRECT($A$4&amp;"!$A$41:$A$141"),0,-1,-1)+(T32-ROUNDDOWN(T32,2))*100*_xlfn.XLOOKUP(T32,INDIRECT($A$4&amp;"!$G$41:$G$141"),INDIRECT($A$4&amp;"!$A$41:$A$141"),0,1,1)))</f>
        <v>1.0000000000000009</v>
      </c>
      <c r="V32" s="66">
        <f t="shared" ca="1" si="8"/>
        <v>125.0000000000001</v>
      </c>
    </row>
    <row r="33" spans="1:22" x14ac:dyDescent="0.35">
      <c r="A33" s="32">
        <f t="shared" si="9"/>
        <v>46494</v>
      </c>
      <c r="B33" s="65" cm="1">
        <f t="array" aca="1" ref="B33" ca="1">_xlfn.XLOOKUP(A33,INDIRECT($A$5&amp;"!$AJ$41:$AJ$406"),INDIRECT($A$5&amp;"!$AK$41:$AK$406"))*SUM($F$3:$I$3)</f>
        <v>0</v>
      </c>
      <c r="C33" s="65" cm="1">
        <f t="array" aca="1" ref="C33" ca="1">_xlfn.XLOOKUP(A33,INDIRECT($A$5&amp;"!$AJ$41:$AJ$406"),INDIRECT($A$5&amp;"!$AL$41:$AL$406"))*SUM($F$3:$I$3)</f>
        <v>15</v>
      </c>
      <c r="D33" s="65" cm="1">
        <f t="array" aca="1" ref="D33" ca="1">_xlfn.XLOOKUP(A33,INDIRECT($A$5&amp;"!$AJ$41:$AJ$406"),INDIRECT($A$5&amp;"!$AO$41:$AO$406"))*SUM($F$3:$I$3)</f>
        <v>12.75</v>
      </c>
      <c r="E33" s="34" cm="1">
        <f t="array" ref="E33">SUMPRODUCT(('PT Storengy'!$B$8:$I$372)*('PT Storengy'!$A$8:$A$372=$A33)*('PT Storengy'!$B$5:$I$5=$A$6)*('PT Storengy'!$B$7:$I$7=$A$7))</f>
        <v>0.5</v>
      </c>
      <c r="F33" s="107">
        <f t="shared" ca="1" si="0"/>
        <v>1.1749999999999998</v>
      </c>
      <c r="G33" s="51">
        <f t="shared" ca="1" si="3"/>
        <v>7.417E-2</v>
      </c>
      <c r="H33" s="35" cm="1">
        <f t="array" aca="1" ref="H33" ca="1">IF(ROUND(ROUND(G33,2)-G33,4)=0,_xlfn.XLOOKUP(G33,INDIRECT($A$4&amp;"!$G$41:$G$141"),INDIRECT($A$4&amp;"!$A$41:$A$141"),0,1,1),IF(G33&gt;=1,0,(ROUNDUP(G33,2)-G33)*100*_xlfn.XLOOKUP(G33,INDIRECT($A$4&amp;"!$G$41:$G$141"),INDIRECT($A$4&amp;"!$A$41:$A$141"),0,-1,-1)+(G33-ROUNDDOWN(G33,2))*100*_xlfn.XLOOKUP(G33,INDIRECT($A$4&amp;"!$G$41:$G$141"),INDIRECT($A$4&amp;"!$A$41:$A$141"),0,1,1)))</f>
        <v>0.99999999999999956</v>
      </c>
      <c r="I33" s="66">
        <f t="shared" ca="1" si="4"/>
        <v>62.499999999999964</v>
      </c>
      <c r="J33" s="106" cm="1">
        <f t="array" aca="1" ref="J33" ca="1">IF(COUNTIFS('PTC NaTran'!$K$7:$K$15996,"",'PTC NaTran'!$A$7:$A$15996,J$16,'PTC NaTran'!$D$7:$D$15996,$A33,'PTC NaTran'!$C$7:$C$15996,"DEL")&gt;0,J$14,SUMIFS('PTC NaTran'!$K$7:$K$15996,'PTC NaTran'!$A$7:$A$15996,J$16,'PTC NaTran'!$D$7:$D$15996,$A33,'PTC NaTran'!$C$7:$C$15996,"DEL")*1.0026*$F$4/INDIRECT($A$4&amp;"!D9"))</f>
        <v>124.99999999999999</v>
      </c>
      <c r="K33" s="106">
        <v>1000</v>
      </c>
      <c r="L33" s="107">
        <f t="shared" ca="1" si="1"/>
        <v>1.1749999999999998</v>
      </c>
      <c r="M33" s="51">
        <f t="shared" ca="1" si="5"/>
        <v>7.417E-2</v>
      </c>
      <c r="N33" s="35" cm="1">
        <f t="array" aca="1" ref="N33" ca="1">IF(ROUND(ROUND(M33,2)-M33,4)=0,_xlfn.XLOOKUP(M33,INDIRECT($A$4&amp;"!$G$41:$G$141"),INDIRECT($A$4&amp;"!$A$41:$A$141"),0,1,1),IF(M33&gt;=1,0,(ROUNDUP(M33,2)-M33)*100*_xlfn.XLOOKUP(M33,INDIRECT($A$4&amp;"!$G$41:$G$141"),INDIRECT($A$4&amp;"!$A$41:$A$141"),0,-1,-1)+(M33-ROUNDDOWN(M33,2))*100*_xlfn.XLOOKUP(M33,INDIRECT($A$4&amp;"!$G$41:$G$141"),INDIRECT($A$4&amp;"!$A$41:$A$141"),0,1,1)))</f>
        <v>0.99999999999999956</v>
      </c>
      <c r="O33" s="66">
        <f t="shared" ca="1" si="6"/>
        <v>62.499999999999964</v>
      </c>
      <c r="S33" s="107">
        <f t="shared" ca="1" si="2"/>
        <v>2.125</v>
      </c>
      <c r="T33" s="51">
        <f t="shared" ca="1" si="7"/>
        <v>0.13333</v>
      </c>
      <c r="U33" s="35" cm="1">
        <f t="array" aca="1" ref="U33" ca="1">IF(ROUND(ROUND(T33,2)-T33,4)=0,_xlfn.XLOOKUP(T33,INDIRECT($A$4&amp;"!$G$41:$G$141"),INDIRECT($A$4&amp;"!$A$41:$A$141"),0,1,1),IF(T33&gt;=1,0,(ROUNDUP(T33,2)-T33)*100*_xlfn.XLOOKUP(T33,INDIRECT($A$4&amp;"!$G$41:$G$141"),INDIRECT($A$4&amp;"!$A$41:$A$141"),0,-1,-1)+(T33-ROUNDDOWN(T33,2))*100*_xlfn.XLOOKUP(T33,INDIRECT($A$4&amp;"!$G$41:$G$141"),INDIRECT($A$4&amp;"!$A$41:$A$141"),0,1,1)))</f>
        <v>1.0000000000000009</v>
      </c>
      <c r="V33" s="66">
        <f t="shared" ca="1" si="8"/>
        <v>125.0000000000001</v>
      </c>
    </row>
    <row r="34" spans="1:22" x14ac:dyDescent="0.35">
      <c r="A34" s="32">
        <f t="shared" si="9"/>
        <v>46495</v>
      </c>
      <c r="B34" s="65" cm="1">
        <f t="array" aca="1" ref="B34" ca="1">_xlfn.XLOOKUP(A34,INDIRECT($A$5&amp;"!$AJ$41:$AJ$406"),INDIRECT($A$5&amp;"!$AK$41:$AK$406"))*SUM($F$3:$I$3)</f>
        <v>0</v>
      </c>
      <c r="C34" s="65" cm="1">
        <f t="array" aca="1" ref="C34" ca="1">_xlfn.XLOOKUP(A34,INDIRECT($A$5&amp;"!$AJ$41:$AJ$406"),INDIRECT($A$5&amp;"!$AL$41:$AL$406"))*SUM($F$3:$I$3)</f>
        <v>15</v>
      </c>
      <c r="D34" s="65" cm="1">
        <f t="array" aca="1" ref="D34" ca="1">_xlfn.XLOOKUP(A34,INDIRECT($A$5&amp;"!$AJ$41:$AJ$406"),INDIRECT($A$5&amp;"!$AO$41:$AO$406"))*SUM($F$3:$I$3)</f>
        <v>12.75</v>
      </c>
      <c r="E34" s="34" cm="1">
        <f t="array" ref="E34">SUMPRODUCT(('PT Storengy'!$B$8:$I$372)*('PT Storengy'!$A$8:$A$372=$A34)*('PT Storengy'!$B$5:$I$5=$A$6)*('PT Storengy'!$B$7:$I$7=$A$7))</f>
        <v>0.5</v>
      </c>
      <c r="F34" s="107">
        <f t="shared" ca="1" si="0"/>
        <v>1.2374999999999998</v>
      </c>
      <c r="G34" s="51">
        <f t="shared" ca="1" si="3"/>
        <v>7.8329999999999997E-2</v>
      </c>
      <c r="H34" s="35" cm="1">
        <f t="array" aca="1" ref="H34" ca="1">IF(ROUND(ROUND(G34,2)-G34,4)=0,_xlfn.XLOOKUP(G34,INDIRECT($A$4&amp;"!$G$41:$G$141"),INDIRECT($A$4&amp;"!$A$41:$A$141"),0,1,1),IF(G34&gt;=1,0,(ROUNDUP(G34,2)-G34)*100*_xlfn.XLOOKUP(G34,INDIRECT($A$4&amp;"!$G$41:$G$141"),INDIRECT($A$4&amp;"!$A$41:$A$141"),0,-1,-1)+(G34-ROUNDDOWN(G34,2))*100*_xlfn.XLOOKUP(G34,INDIRECT($A$4&amp;"!$G$41:$G$141"),INDIRECT($A$4&amp;"!$A$41:$A$141"),0,1,1)))</f>
        <v>0.99999999999999956</v>
      </c>
      <c r="I34" s="66">
        <f t="shared" ca="1" si="4"/>
        <v>62.499999999999964</v>
      </c>
      <c r="J34" s="106" cm="1">
        <f t="array" aca="1" ref="J34" ca="1">IF(COUNTIFS('PTC NaTran'!$K$7:$K$15996,"",'PTC NaTran'!$A$7:$A$15996,J$16,'PTC NaTran'!$D$7:$D$15996,$A34,'PTC NaTran'!$C$7:$C$15996,"DEL")&gt;0,J$14,SUMIFS('PTC NaTran'!$K$7:$K$15996,'PTC NaTran'!$A$7:$A$15996,J$16,'PTC NaTran'!$D$7:$D$15996,$A34,'PTC NaTran'!$C$7:$C$15996,"DEL")*1.0026*$F$4/INDIRECT($A$4&amp;"!D9"))</f>
        <v>124.99999999999999</v>
      </c>
      <c r="K34" s="106">
        <v>1000</v>
      </c>
      <c r="L34" s="107">
        <f t="shared" ca="1" si="1"/>
        <v>1.2374999999999998</v>
      </c>
      <c r="M34" s="51">
        <f t="shared" ca="1" si="5"/>
        <v>7.8329999999999997E-2</v>
      </c>
      <c r="N34" s="35" cm="1">
        <f t="array" aca="1" ref="N34" ca="1">IF(ROUND(ROUND(M34,2)-M34,4)=0,_xlfn.XLOOKUP(M34,INDIRECT($A$4&amp;"!$G$41:$G$141"),INDIRECT($A$4&amp;"!$A$41:$A$141"),0,1,1),IF(M34&gt;=1,0,(ROUNDUP(M34,2)-M34)*100*_xlfn.XLOOKUP(M34,INDIRECT($A$4&amp;"!$G$41:$G$141"),INDIRECT($A$4&amp;"!$A$41:$A$141"),0,-1,-1)+(M34-ROUNDDOWN(M34,2))*100*_xlfn.XLOOKUP(M34,INDIRECT($A$4&amp;"!$G$41:$G$141"),INDIRECT($A$4&amp;"!$A$41:$A$141"),0,1,1)))</f>
        <v>0.99999999999999956</v>
      </c>
      <c r="O34" s="66">
        <f t="shared" ca="1" si="6"/>
        <v>62.499999999999964</v>
      </c>
      <c r="S34" s="107">
        <f t="shared" ca="1" si="2"/>
        <v>2.25</v>
      </c>
      <c r="T34" s="51">
        <f t="shared" ca="1" si="7"/>
        <v>0.14166999999999999</v>
      </c>
      <c r="U34" s="35" cm="1">
        <f t="array" aca="1" ref="U34" ca="1">IF(ROUND(ROUND(T34,2)-T34,4)=0,_xlfn.XLOOKUP(T34,INDIRECT($A$4&amp;"!$G$41:$G$141"),INDIRECT($A$4&amp;"!$A$41:$A$141"),0,1,1),IF(T34&gt;=1,0,(ROUNDUP(T34,2)-T34)*100*_xlfn.XLOOKUP(T34,INDIRECT($A$4&amp;"!$G$41:$G$141"),INDIRECT($A$4&amp;"!$A$41:$A$141"),0,-1,-1)+(T34-ROUNDDOWN(T34,2))*100*_xlfn.XLOOKUP(T34,INDIRECT($A$4&amp;"!$G$41:$G$141"),INDIRECT($A$4&amp;"!$A$41:$A$141"),0,1,1)))</f>
        <v>1.0000000000000009</v>
      </c>
      <c r="V34" s="66">
        <f t="shared" ca="1" si="8"/>
        <v>125.0000000000001</v>
      </c>
    </row>
    <row r="35" spans="1:22" x14ac:dyDescent="0.35">
      <c r="A35" s="32">
        <f t="shared" si="9"/>
        <v>46496</v>
      </c>
      <c r="B35" s="65" cm="1">
        <f t="array" aca="1" ref="B35" ca="1">_xlfn.XLOOKUP(A35,INDIRECT($A$5&amp;"!$AJ$41:$AJ$406"),INDIRECT($A$5&amp;"!$AK$41:$AK$406"))*SUM($F$3:$I$3)</f>
        <v>0</v>
      </c>
      <c r="C35" s="65" cm="1">
        <f t="array" aca="1" ref="C35" ca="1">_xlfn.XLOOKUP(A35,INDIRECT($A$5&amp;"!$AJ$41:$AJ$406"),INDIRECT($A$5&amp;"!$AL$41:$AL$406"))*SUM($F$3:$I$3)</f>
        <v>15</v>
      </c>
      <c r="D35" s="65" cm="1">
        <f t="array" aca="1" ref="D35" ca="1">_xlfn.XLOOKUP(A35,INDIRECT($A$5&amp;"!$AJ$41:$AJ$406"),INDIRECT($A$5&amp;"!$AO$41:$AO$406"))*SUM($F$3:$I$3)</f>
        <v>12.75</v>
      </c>
      <c r="E35" s="34" cm="1">
        <f t="array" ref="E35">SUMPRODUCT(('PT Storengy'!$B$8:$I$372)*('PT Storengy'!$A$8:$A$372=$A35)*('PT Storengy'!$B$5:$I$5=$A$6)*('PT Storengy'!$B$7:$I$7=$A$7))</f>
        <v>0.5</v>
      </c>
      <c r="F35" s="107">
        <f t="shared" ca="1" si="0"/>
        <v>1.2999999999999998</v>
      </c>
      <c r="G35" s="51">
        <f t="shared" ca="1" si="3"/>
        <v>8.2500000000000004E-2</v>
      </c>
      <c r="H35" s="35" cm="1">
        <f t="array" aca="1" ref="H35" ca="1">IF(ROUND(ROUND(G35,2)-G35,4)=0,_xlfn.XLOOKUP(G35,INDIRECT($A$4&amp;"!$G$41:$G$141"),INDIRECT($A$4&amp;"!$A$41:$A$141"),0,1,1),IF(G35&gt;=1,0,(ROUNDUP(G35,2)-G35)*100*_xlfn.XLOOKUP(G35,INDIRECT($A$4&amp;"!$G$41:$G$141"),INDIRECT($A$4&amp;"!$A$41:$A$141"),0,-1,-1)+(G35-ROUNDDOWN(G35,2))*100*_xlfn.XLOOKUP(G35,INDIRECT($A$4&amp;"!$G$41:$G$141"),INDIRECT($A$4&amp;"!$A$41:$A$141"),0,1,1)))</f>
        <v>0.99999999999999956</v>
      </c>
      <c r="I35" s="66">
        <f t="shared" ca="1" si="4"/>
        <v>62.499999999999964</v>
      </c>
      <c r="J35" s="106" cm="1">
        <f t="array" aca="1" ref="J35" ca="1">IF(COUNTIFS('PTC NaTran'!$K$7:$K$15996,"",'PTC NaTran'!$A$7:$A$15996,J$16,'PTC NaTran'!$D$7:$D$15996,$A35,'PTC NaTran'!$C$7:$C$15996,"DEL")&gt;0,J$14,SUMIFS('PTC NaTran'!$K$7:$K$15996,'PTC NaTran'!$A$7:$A$15996,J$16,'PTC NaTran'!$D$7:$D$15996,$A35,'PTC NaTran'!$C$7:$C$15996,"DEL")*1.0026*$F$4/INDIRECT($A$4&amp;"!D9"))</f>
        <v>124.99999999999999</v>
      </c>
      <c r="K35" s="106">
        <v>1000</v>
      </c>
      <c r="L35" s="107">
        <f t="shared" ca="1" si="1"/>
        <v>1.2999999999999998</v>
      </c>
      <c r="M35" s="51">
        <f t="shared" ca="1" si="5"/>
        <v>8.2500000000000004E-2</v>
      </c>
      <c r="N35" s="35" cm="1">
        <f t="array" aca="1" ref="N35" ca="1">IF(ROUND(ROUND(M35,2)-M35,4)=0,_xlfn.XLOOKUP(M35,INDIRECT($A$4&amp;"!$G$41:$G$141"),INDIRECT($A$4&amp;"!$A$41:$A$141"),0,1,1),IF(M35&gt;=1,0,(ROUNDUP(M35,2)-M35)*100*_xlfn.XLOOKUP(M35,INDIRECT($A$4&amp;"!$G$41:$G$141"),INDIRECT($A$4&amp;"!$A$41:$A$141"),0,-1,-1)+(M35-ROUNDDOWN(M35,2))*100*_xlfn.XLOOKUP(M35,INDIRECT($A$4&amp;"!$G$41:$G$141"),INDIRECT($A$4&amp;"!$A$41:$A$141"),0,1,1)))</f>
        <v>0.99999999999999956</v>
      </c>
      <c r="O35" s="66">
        <f t="shared" ca="1" si="6"/>
        <v>62.499999999999964</v>
      </c>
      <c r="S35" s="107">
        <f t="shared" ca="1" si="2"/>
        <v>2.375</v>
      </c>
      <c r="T35" s="51">
        <f t="shared" ca="1" si="7"/>
        <v>0.15</v>
      </c>
      <c r="U35" s="35" cm="1">
        <f t="array" aca="1" ref="U35" ca="1">IF(ROUND(ROUND(T35,2)-T35,4)=0,_xlfn.XLOOKUP(T35,INDIRECT($A$4&amp;"!$G$41:$G$141"),INDIRECT($A$4&amp;"!$A$41:$A$141"),0,1,1),IF(T35&gt;=1,0,(ROUNDUP(T35,2)-T35)*100*_xlfn.XLOOKUP(T35,INDIRECT($A$4&amp;"!$G$41:$G$141"),INDIRECT($A$4&amp;"!$A$41:$A$141"),0,-1,-1)+(T35-ROUNDDOWN(T35,2))*100*_xlfn.XLOOKUP(T35,INDIRECT($A$4&amp;"!$G$41:$G$141"),INDIRECT($A$4&amp;"!$A$41:$A$141"),0,1,1)))</f>
        <v>1</v>
      </c>
      <c r="V35" s="66">
        <f t="shared" ca="1" si="8"/>
        <v>124.99999999999999</v>
      </c>
    </row>
    <row r="36" spans="1:22" x14ac:dyDescent="0.35">
      <c r="A36" s="32">
        <f t="shared" si="9"/>
        <v>46497</v>
      </c>
      <c r="B36" s="65" cm="1">
        <f t="array" aca="1" ref="B36" ca="1">_xlfn.XLOOKUP(A36,INDIRECT($A$5&amp;"!$AJ$41:$AJ$406"),INDIRECT($A$5&amp;"!$AK$41:$AK$406"))*SUM($F$3:$I$3)</f>
        <v>0</v>
      </c>
      <c r="C36" s="65" cm="1">
        <f t="array" aca="1" ref="C36" ca="1">_xlfn.XLOOKUP(A36,INDIRECT($A$5&amp;"!$AJ$41:$AJ$406"),INDIRECT($A$5&amp;"!$AL$41:$AL$406"))*SUM($F$3:$I$3)</f>
        <v>15</v>
      </c>
      <c r="D36" s="65" cm="1">
        <f t="array" aca="1" ref="D36" ca="1">_xlfn.XLOOKUP(A36,INDIRECT($A$5&amp;"!$AJ$41:$AJ$406"),INDIRECT($A$5&amp;"!$AO$41:$AO$406"))*SUM($F$3:$I$3)</f>
        <v>12.75</v>
      </c>
      <c r="E36" s="34" cm="1">
        <f t="array" ref="E36">SUMPRODUCT(('PT Storengy'!$B$8:$I$372)*('PT Storengy'!$A$8:$A$372=$A36)*('PT Storengy'!$B$5:$I$5=$A$6)*('PT Storengy'!$B$7:$I$7=$A$7))</f>
        <v>0.5</v>
      </c>
      <c r="F36" s="107">
        <f t="shared" ca="1" si="0"/>
        <v>1.3624999999999998</v>
      </c>
      <c r="G36" s="51">
        <f t="shared" ca="1" si="3"/>
        <v>8.6669999999999997E-2</v>
      </c>
      <c r="H36" s="35" cm="1">
        <f t="array" aca="1" ref="H36" ca="1">IF(ROUND(ROUND(G36,2)-G36,4)=0,_xlfn.XLOOKUP(G36,INDIRECT($A$4&amp;"!$G$41:$G$141"),INDIRECT($A$4&amp;"!$A$41:$A$141"),0,1,1),IF(G36&gt;=1,0,(ROUNDUP(G36,2)-G36)*100*_xlfn.XLOOKUP(G36,INDIRECT($A$4&amp;"!$G$41:$G$141"),INDIRECT($A$4&amp;"!$A$41:$A$141"),0,-1,-1)+(G36-ROUNDDOWN(G36,2))*100*_xlfn.XLOOKUP(G36,INDIRECT($A$4&amp;"!$G$41:$G$141"),INDIRECT($A$4&amp;"!$A$41:$A$141"),0,1,1)))</f>
        <v>0.99999999999999956</v>
      </c>
      <c r="I36" s="66">
        <f t="shared" ca="1" si="4"/>
        <v>62.499999999999964</v>
      </c>
      <c r="J36" s="106" cm="1">
        <f t="array" aca="1" ref="J36" ca="1">IF(COUNTIFS('PTC NaTran'!$K$7:$K$15996,"",'PTC NaTran'!$A$7:$A$15996,J$16,'PTC NaTran'!$D$7:$D$15996,$A36,'PTC NaTran'!$C$7:$C$15996,"DEL")&gt;0,J$14,SUMIFS('PTC NaTran'!$K$7:$K$15996,'PTC NaTran'!$A$7:$A$15996,J$16,'PTC NaTran'!$D$7:$D$15996,$A36,'PTC NaTran'!$C$7:$C$15996,"DEL")*1.0026*$F$4/INDIRECT($A$4&amp;"!D9"))</f>
        <v>124.99999999999999</v>
      </c>
      <c r="K36" s="106">
        <v>1000</v>
      </c>
      <c r="L36" s="107">
        <f t="shared" ca="1" si="1"/>
        <v>1.3624999999999998</v>
      </c>
      <c r="M36" s="51">
        <f t="shared" ca="1" si="5"/>
        <v>8.6669999999999997E-2</v>
      </c>
      <c r="N36" s="35" cm="1">
        <f t="array" aca="1" ref="N36" ca="1">IF(ROUND(ROUND(M36,2)-M36,4)=0,_xlfn.XLOOKUP(M36,INDIRECT($A$4&amp;"!$G$41:$G$141"),INDIRECT($A$4&amp;"!$A$41:$A$141"),0,1,1),IF(M36&gt;=1,0,(ROUNDUP(M36,2)-M36)*100*_xlfn.XLOOKUP(M36,INDIRECT($A$4&amp;"!$G$41:$G$141"),INDIRECT($A$4&amp;"!$A$41:$A$141"),0,-1,-1)+(M36-ROUNDDOWN(M36,2))*100*_xlfn.XLOOKUP(M36,INDIRECT($A$4&amp;"!$G$41:$G$141"),INDIRECT($A$4&amp;"!$A$41:$A$141"),0,1,1)))</f>
        <v>0.99999999999999956</v>
      </c>
      <c r="O36" s="66">
        <f t="shared" ca="1" si="6"/>
        <v>62.499999999999964</v>
      </c>
      <c r="S36" s="107">
        <f t="shared" ca="1" si="2"/>
        <v>2.5</v>
      </c>
      <c r="T36" s="51">
        <f t="shared" ca="1" si="7"/>
        <v>0.15833</v>
      </c>
      <c r="U36" s="35" cm="1">
        <f t="array" aca="1" ref="U36" ca="1">IF(ROUND(ROUND(T36,2)-T36,4)=0,_xlfn.XLOOKUP(T36,INDIRECT($A$4&amp;"!$G$41:$G$141"),INDIRECT($A$4&amp;"!$A$41:$A$141"),0,1,1),IF(T36&gt;=1,0,(ROUNDUP(T36,2)-T36)*100*_xlfn.XLOOKUP(T36,INDIRECT($A$4&amp;"!$G$41:$G$141"),INDIRECT($A$4&amp;"!$A$41:$A$141"),0,-1,-1)+(T36-ROUNDDOWN(T36,2))*100*_xlfn.XLOOKUP(T36,INDIRECT($A$4&amp;"!$G$41:$G$141"),INDIRECT($A$4&amp;"!$A$41:$A$141"),0,1,1)))</f>
        <v>1.0000000000000009</v>
      </c>
      <c r="V36" s="66">
        <f t="shared" ca="1" si="8"/>
        <v>125.0000000000001</v>
      </c>
    </row>
    <row r="37" spans="1:22" x14ac:dyDescent="0.35">
      <c r="A37" s="32">
        <f t="shared" si="9"/>
        <v>46498</v>
      </c>
      <c r="B37" s="65" cm="1">
        <f t="array" aca="1" ref="B37" ca="1">_xlfn.XLOOKUP(A37,INDIRECT($A$5&amp;"!$AJ$41:$AJ$406"),INDIRECT($A$5&amp;"!$AK$41:$AK$406"))*SUM($F$3:$I$3)</f>
        <v>0</v>
      </c>
      <c r="C37" s="65" cm="1">
        <f t="array" aca="1" ref="C37" ca="1">_xlfn.XLOOKUP(A37,INDIRECT($A$5&amp;"!$AJ$41:$AJ$406"),INDIRECT($A$5&amp;"!$AL$41:$AL$406"))*SUM($F$3:$I$3)</f>
        <v>15</v>
      </c>
      <c r="D37" s="65" cm="1">
        <f t="array" aca="1" ref="D37" ca="1">_xlfn.XLOOKUP(A37,INDIRECT($A$5&amp;"!$AJ$41:$AJ$406"),INDIRECT($A$5&amp;"!$AO$41:$AO$406"))*SUM($F$3:$I$3)</f>
        <v>12.75</v>
      </c>
      <c r="E37" s="34" cm="1">
        <f t="array" ref="E37">SUMPRODUCT(('PT Storengy'!$B$8:$I$372)*('PT Storengy'!$A$8:$A$372=$A37)*('PT Storengy'!$B$5:$I$5=$A$6)*('PT Storengy'!$B$7:$I$7=$A$7))</f>
        <v>0.5</v>
      </c>
      <c r="F37" s="107">
        <f t="shared" ca="1" si="0"/>
        <v>1.4249999999999998</v>
      </c>
      <c r="G37" s="51">
        <f t="shared" ca="1" si="3"/>
        <v>9.0829999999999994E-2</v>
      </c>
      <c r="H37" s="35" cm="1">
        <f t="array" aca="1" ref="H37" ca="1">IF(ROUND(ROUND(G37,2)-G37,4)=0,_xlfn.XLOOKUP(G37,INDIRECT($A$4&amp;"!$G$41:$G$141"),INDIRECT($A$4&amp;"!$A$41:$A$141"),0,1,1),IF(G37&gt;=1,0,(ROUNDUP(G37,2)-G37)*100*_xlfn.XLOOKUP(G37,INDIRECT($A$4&amp;"!$G$41:$G$141"),INDIRECT($A$4&amp;"!$A$41:$A$141"),0,-1,-1)+(G37-ROUNDDOWN(G37,2))*100*_xlfn.XLOOKUP(G37,INDIRECT($A$4&amp;"!$G$41:$G$141"),INDIRECT($A$4&amp;"!$A$41:$A$141"),0,1,1)))</f>
        <v>0.99999999999999956</v>
      </c>
      <c r="I37" s="66">
        <f t="shared" ca="1" si="4"/>
        <v>62.499999999999964</v>
      </c>
      <c r="J37" s="106" cm="1">
        <f t="array" aca="1" ref="J37" ca="1">IF(COUNTIFS('PTC NaTran'!$K$7:$K$15996,"",'PTC NaTran'!$A$7:$A$15996,J$16,'PTC NaTran'!$D$7:$D$15996,$A37,'PTC NaTran'!$C$7:$C$15996,"DEL")&gt;0,J$14,SUMIFS('PTC NaTran'!$K$7:$K$15996,'PTC NaTran'!$A$7:$A$15996,J$16,'PTC NaTran'!$D$7:$D$15996,$A37,'PTC NaTran'!$C$7:$C$15996,"DEL")*1.0026*$F$4/INDIRECT($A$4&amp;"!D9"))</f>
        <v>124.99999999999999</v>
      </c>
      <c r="K37" s="106">
        <v>1000</v>
      </c>
      <c r="L37" s="107">
        <f t="shared" ca="1" si="1"/>
        <v>1.4249999999999998</v>
      </c>
      <c r="M37" s="51">
        <f t="shared" ca="1" si="5"/>
        <v>9.0829999999999994E-2</v>
      </c>
      <c r="N37" s="35" cm="1">
        <f t="array" aca="1" ref="N37" ca="1">IF(ROUND(ROUND(M37,2)-M37,4)=0,_xlfn.XLOOKUP(M37,INDIRECT($A$4&amp;"!$G$41:$G$141"),INDIRECT($A$4&amp;"!$A$41:$A$141"),0,1,1),IF(M37&gt;=1,0,(ROUNDUP(M37,2)-M37)*100*_xlfn.XLOOKUP(M37,INDIRECT($A$4&amp;"!$G$41:$G$141"),INDIRECT($A$4&amp;"!$A$41:$A$141"),0,-1,-1)+(M37-ROUNDDOWN(M37,2))*100*_xlfn.XLOOKUP(M37,INDIRECT($A$4&amp;"!$G$41:$G$141"),INDIRECT($A$4&amp;"!$A$41:$A$141"),0,1,1)))</f>
        <v>0.99999999999999956</v>
      </c>
      <c r="O37" s="66">
        <f t="shared" ca="1" si="6"/>
        <v>62.499999999999964</v>
      </c>
      <c r="S37" s="107">
        <f t="shared" ca="1" si="2"/>
        <v>2.625</v>
      </c>
      <c r="T37" s="51">
        <f t="shared" ca="1" si="7"/>
        <v>0.16667000000000001</v>
      </c>
      <c r="U37" s="35" cm="1">
        <f t="array" aca="1" ref="U37" ca="1">IF(ROUND(ROUND(T37,2)-T37,4)=0,_xlfn.XLOOKUP(T37,INDIRECT($A$4&amp;"!$G$41:$G$141"),INDIRECT($A$4&amp;"!$A$41:$A$141"),0,1,1),IF(T37&gt;=1,0,(ROUNDUP(T37,2)-T37)*100*_xlfn.XLOOKUP(T37,INDIRECT($A$4&amp;"!$G$41:$G$141"),INDIRECT($A$4&amp;"!$A$41:$A$141"),0,-1,-1)+(T37-ROUNDDOWN(T37,2))*100*_xlfn.XLOOKUP(T37,INDIRECT($A$4&amp;"!$G$41:$G$141"),INDIRECT($A$4&amp;"!$A$41:$A$141"),0,1,1)))</f>
        <v>1.0000000000000009</v>
      </c>
      <c r="V37" s="66">
        <f t="shared" ca="1" si="8"/>
        <v>125.0000000000001</v>
      </c>
    </row>
    <row r="38" spans="1:22" x14ac:dyDescent="0.35">
      <c r="A38" s="32">
        <f t="shared" si="9"/>
        <v>46499</v>
      </c>
      <c r="B38" s="65" cm="1">
        <f t="array" aca="1" ref="B38" ca="1">_xlfn.XLOOKUP(A38,INDIRECT($A$5&amp;"!$AJ$41:$AJ$406"),INDIRECT($A$5&amp;"!$AK$41:$AK$406"))*SUM($F$3:$I$3)</f>
        <v>0</v>
      </c>
      <c r="C38" s="65" cm="1">
        <f t="array" aca="1" ref="C38" ca="1">_xlfn.XLOOKUP(A38,INDIRECT($A$5&amp;"!$AJ$41:$AJ$406"),INDIRECT($A$5&amp;"!$AL$41:$AL$406"))*SUM($F$3:$I$3)</f>
        <v>15</v>
      </c>
      <c r="D38" s="65" cm="1">
        <f t="array" aca="1" ref="D38" ca="1">_xlfn.XLOOKUP(A38,INDIRECT($A$5&amp;"!$AJ$41:$AJ$406"),INDIRECT($A$5&amp;"!$AO$41:$AO$406"))*SUM($F$3:$I$3)</f>
        <v>12.75</v>
      </c>
      <c r="E38" s="34" cm="1">
        <f t="array" ref="E38">SUMPRODUCT(('PT Storengy'!$B$8:$I$372)*('PT Storengy'!$A$8:$A$372=$A38)*('PT Storengy'!$B$5:$I$5=$A$6)*('PT Storengy'!$B$7:$I$7=$A$7))</f>
        <v>0.5</v>
      </c>
      <c r="F38" s="107">
        <f t="shared" ca="1" si="0"/>
        <v>1.4874999999999998</v>
      </c>
      <c r="G38" s="51">
        <f t="shared" ca="1" si="3"/>
        <v>9.5000000000000001E-2</v>
      </c>
      <c r="H38" s="35" cm="1">
        <f t="array" aca="1" ref="H38" ca="1">IF(ROUND(ROUND(G38,2)-G38,4)=0,_xlfn.XLOOKUP(G38,INDIRECT($A$4&amp;"!$G$41:$G$141"),INDIRECT($A$4&amp;"!$A$41:$A$141"),0,1,1),IF(G38&gt;=1,0,(ROUNDUP(G38,2)-G38)*100*_xlfn.XLOOKUP(G38,INDIRECT($A$4&amp;"!$G$41:$G$141"),INDIRECT($A$4&amp;"!$A$41:$A$141"),0,-1,-1)+(G38-ROUNDDOWN(G38,2))*100*_xlfn.XLOOKUP(G38,INDIRECT($A$4&amp;"!$G$41:$G$141"),INDIRECT($A$4&amp;"!$A$41:$A$141"),0,1,1)))</f>
        <v>0.99999999999999956</v>
      </c>
      <c r="I38" s="66">
        <f t="shared" ca="1" si="4"/>
        <v>62.499999999999964</v>
      </c>
      <c r="J38" s="106" cm="1">
        <f t="array" aca="1" ref="J38" ca="1">IF(COUNTIFS('PTC NaTran'!$K$7:$K$15996,"",'PTC NaTran'!$A$7:$A$15996,J$16,'PTC NaTran'!$D$7:$D$15996,$A38,'PTC NaTran'!$C$7:$C$15996,"DEL")&gt;0,J$14,SUMIFS('PTC NaTran'!$K$7:$K$15996,'PTC NaTran'!$A$7:$A$15996,J$16,'PTC NaTran'!$D$7:$D$15996,$A38,'PTC NaTran'!$C$7:$C$15996,"DEL")*1.0026*$F$4/INDIRECT($A$4&amp;"!D9"))</f>
        <v>124.99999999999999</v>
      </c>
      <c r="K38" s="106">
        <v>1000</v>
      </c>
      <c r="L38" s="107">
        <f t="shared" ca="1" si="1"/>
        <v>1.4874999999999998</v>
      </c>
      <c r="M38" s="51">
        <f t="shared" ca="1" si="5"/>
        <v>9.5000000000000001E-2</v>
      </c>
      <c r="N38" s="35" cm="1">
        <f t="array" aca="1" ref="N38" ca="1">IF(ROUND(ROUND(M38,2)-M38,4)=0,_xlfn.XLOOKUP(M38,INDIRECT($A$4&amp;"!$G$41:$G$141"),INDIRECT($A$4&amp;"!$A$41:$A$141"),0,1,1),IF(M38&gt;=1,0,(ROUNDUP(M38,2)-M38)*100*_xlfn.XLOOKUP(M38,INDIRECT($A$4&amp;"!$G$41:$G$141"),INDIRECT($A$4&amp;"!$A$41:$A$141"),0,-1,-1)+(M38-ROUNDDOWN(M38,2))*100*_xlfn.XLOOKUP(M38,INDIRECT($A$4&amp;"!$G$41:$G$141"),INDIRECT($A$4&amp;"!$A$41:$A$141"),0,1,1)))</f>
        <v>0.99999999999999956</v>
      </c>
      <c r="O38" s="66">
        <f t="shared" ca="1" si="6"/>
        <v>62.499999999999964</v>
      </c>
      <c r="S38" s="107">
        <f t="shared" ca="1" si="2"/>
        <v>2.75</v>
      </c>
      <c r="T38" s="51">
        <f t="shared" ca="1" si="7"/>
        <v>0.17499999999999999</v>
      </c>
      <c r="U38" s="35" cm="1">
        <f t="array" aca="1" ref="U38" ca="1">IF(ROUND(ROUND(T38,2)-T38,4)=0,_xlfn.XLOOKUP(T38,INDIRECT($A$4&amp;"!$G$41:$G$141"),INDIRECT($A$4&amp;"!$A$41:$A$141"),0,1,1),IF(T38&gt;=1,0,(ROUNDUP(T38,2)-T38)*100*_xlfn.XLOOKUP(T38,INDIRECT($A$4&amp;"!$G$41:$G$141"),INDIRECT($A$4&amp;"!$A$41:$A$141"),0,-1,-1)+(T38-ROUNDDOWN(T38,2))*100*_xlfn.XLOOKUP(T38,INDIRECT($A$4&amp;"!$G$41:$G$141"),INDIRECT($A$4&amp;"!$A$41:$A$141"),0,1,1)))</f>
        <v>1.0000000000000009</v>
      </c>
      <c r="V38" s="66">
        <f t="shared" ca="1" si="8"/>
        <v>125.0000000000001</v>
      </c>
    </row>
    <row r="39" spans="1:22" x14ac:dyDescent="0.35">
      <c r="A39" s="32">
        <f t="shared" si="9"/>
        <v>46500</v>
      </c>
      <c r="B39" s="65" cm="1">
        <f t="array" aca="1" ref="B39" ca="1">_xlfn.XLOOKUP(A39,INDIRECT($A$5&amp;"!$AJ$41:$AJ$406"),INDIRECT($A$5&amp;"!$AK$41:$AK$406"))*SUM($F$3:$I$3)</f>
        <v>0</v>
      </c>
      <c r="C39" s="65" cm="1">
        <f t="array" aca="1" ref="C39" ca="1">_xlfn.XLOOKUP(A39,INDIRECT($A$5&amp;"!$AJ$41:$AJ$406"),INDIRECT($A$5&amp;"!$AL$41:$AL$406"))*SUM($F$3:$I$3)</f>
        <v>15</v>
      </c>
      <c r="D39" s="65" cm="1">
        <f t="array" aca="1" ref="D39" ca="1">_xlfn.XLOOKUP(A39,INDIRECT($A$5&amp;"!$AJ$41:$AJ$406"),INDIRECT($A$5&amp;"!$AO$41:$AO$406"))*SUM($F$3:$I$3)</f>
        <v>12.75</v>
      </c>
      <c r="E39" s="34" cm="1">
        <f t="array" ref="E39">SUMPRODUCT(('PT Storengy'!$B$8:$I$372)*('PT Storengy'!$A$8:$A$372=$A39)*('PT Storengy'!$B$5:$I$5=$A$6)*('PT Storengy'!$B$7:$I$7=$A$7))</f>
        <v>0.5</v>
      </c>
      <c r="F39" s="107">
        <f t="shared" ca="1" si="0"/>
        <v>1.5499999999999998</v>
      </c>
      <c r="G39" s="51">
        <f t="shared" ca="1" si="3"/>
        <v>9.9169999999999994E-2</v>
      </c>
      <c r="H39" s="35" cm="1">
        <f t="array" aca="1" ref="H39" ca="1">IF(ROUND(ROUND(G39,2)-G39,4)=0,_xlfn.XLOOKUP(G39,INDIRECT($A$4&amp;"!$G$41:$G$141"),INDIRECT($A$4&amp;"!$A$41:$A$141"),0,1,1),IF(G39&gt;=1,0,(ROUNDUP(G39,2)-G39)*100*_xlfn.XLOOKUP(G39,INDIRECT($A$4&amp;"!$G$41:$G$141"),INDIRECT($A$4&amp;"!$A$41:$A$141"),0,-1,-1)+(G39-ROUNDDOWN(G39,2))*100*_xlfn.XLOOKUP(G39,INDIRECT($A$4&amp;"!$G$41:$G$141"),INDIRECT($A$4&amp;"!$A$41:$A$141"),0,1,1)))</f>
        <v>0.99999999999999956</v>
      </c>
      <c r="I39" s="66">
        <f t="shared" ca="1" si="4"/>
        <v>62.499999999999964</v>
      </c>
      <c r="J39" s="106" cm="1">
        <f t="array" aca="1" ref="J39" ca="1">IF(COUNTIFS('PTC NaTran'!$K$7:$K$15996,"",'PTC NaTran'!$A$7:$A$15996,J$16,'PTC NaTran'!$D$7:$D$15996,$A39,'PTC NaTran'!$C$7:$C$15996,"DEL")&gt;0,J$14,SUMIFS('PTC NaTran'!$K$7:$K$15996,'PTC NaTran'!$A$7:$A$15996,J$16,'PTC NaTran'!$D$7:$D$15996,$A39,'PTC NaTran'!$C$7:$C$15996,"DEL")*1.0026*$F$4/INDIRECT($A$4&amp;"!D9"))</f>
        <v>124.99999999999999</v>
      </c>
      <c r="K39" s="106">
        <v>1000</v>
      </c>
      <c r="L39" s="107">
        <f t="shared" ca="1" si="1"/>
        <v>1.5499999999999998</v>
      </c>
      <c r="M39" s="51">
        <f t="shared" ca="1" si="5"/>
        <v>9.9169999999999994E-2</v>
      </c>
      <c r="N39" s="35" cm="1">
        <f t="array" aca="1" ref="N39" ca="1">IF(ROUND(ROUND(M39,2)-M39,4)=0,_xlfn.XLOOKUP(M39,INDIRECT($A$4&amp;"!$G$41:$G$141"),INDIRECT($A$4&amp;"!$A$41:$A$141"),0,1,1),IF(M39&gt;=1,0,(ROUNDUP(M39,2)-M39)*100*_xlfn.XLOOKUP(M39,INDIRECT($A$4&amp;"!$G$41:$G$141"),INDIRECT($A$4&amp;"!$A$41:$A$141"),0,-1,-1)+(M39-ROUNDDOWN(M39,2))*100*_xlfn.XLOOKUP(M39,INDIRECT($A$4&amp;"!$G$41:$G$141"),INDIRECT($A$4&amp;"!$A$41:$A$141"),0,1,1)))</f>
        <v>0.99999999999999956</v>
      </c>
      <c r="O39" s="66">
        <f t="shared" ca="1" si="6"/>
        <v>62.499999999999964</v>
      </c>
      <c r="S39" s="107">
        <f t="shared" ca="1" si="2"/>
        <v>2.875</v>
      </c>
      <c r="T39" s="51">
        <f t="shared" ca="1" si="7"/>
        <v>0.18332999999999999</v>
      </c>
      <c r="U39" s="35" cm="1">
        <f t="array" aca="1" ref="U39" ca="1">IF(ROUND(ROUND(T39,2)-T39,4)=0,_xlfn.XLOOKUP(T39,INDIRECT($A$4&amp;"!$G$41:$G$141"),INDIRECT($A$4&amp;"!$A$41:$A$141"),0,1,1),IF(T39&gt;=1,0,(ROUNDUP(T39,2)-T39)*100*_xlfn.XLOOKUP(T39,INDIRECT($A$4&amp;"!$G$41:$G$141"),INDIRECT($A$4&amp;"!$A$41:$A$141"),0,-1,-1)+(T39-ROUNDDOWN(T39,2))*100*_xlfn.XLOOKUP(T39,INDIRECT($A$4&amp;"!$G$41:$G$141"),INDIRECT($A$4&amp;"!$A$41:$A$141"),0,1,1)))</f>
        <v>1.0000000000000009</v>
      </c>
      <c r="V39" s="66">
        <f t="shared" ca="1" si="8"/>
        <v>125.0000000000001</v>
      </c>
    </row>
    <row r="40" spans="1:22" x14ac:dyDescent="0.35">
      <c r="A40" s="32">
        <f t="shared" si="9"/>
        <v>46501</v>
      </c>
      <c r="B40" s="65" cm="1">
        <f t="array" aca="1" ref="B40" ca="1">_xlfn.XLOOKUP(A40,INDIRECT($A$5&amp;"!$AJ$41:$AJ$406"),INDIRECT($A$5&amp;"!$AK$41:$AK$406"))*SUM($F$3:$I$3)</f>
        <v>0</v>
      </c>
      <c r="C40" s="65" cm="1">
        <f t="array" aca="1" ref="C40" ca="1">_xlfn.XLOOKUP(A40,INDIRECT($A$5&amp;"!$AJ$41:$AJ$406"),INDIRECT($A$5&amp;"!$AL$41:$AL$406"))*SUM($F$3:$I$3)</f>
        <v>15</v>
      </c>
      <c r="D40" s="65" cm="1">
        <f t="array" aca="1" ref="D40" ca="1">_xlfn.XLOOKUP(A40,INDIRECT($A$5&amp;"!$AJ$41:$AJ$406"),INDIRECT($A$5&amp;"!$AO$41:$AO$406"))*SUM($F$3:$I$3)</f>
        <v>12.75</v>
      </c>
      <c r="E40" s="34" cm="1">
        <f t="array" ref="E40">SUMPRODUCT(('PT Storengy'!$B$8:$I$372)*('PT Storengy'!$A$8:$A$372=$A40)*('PT Storengy'!$B$5:$I$5=$A$6)*('PT Storengy'!$B$7:$I$7=$A$7))</f>
        <v>0.5</v>
      </c>
      <c r="F40" s="107">
        <f t="shared" ca="1" si="0"/>
        <v>1.6124999999999998</v>
      </c>
      <c r="G40" s="51">
        <f t="shared" ca="1" si="3"/>
        <v>0.10333000000000001</v>
      </c>
      <c r="H40" s="35" cm="1">
        <f t="array" aca="1" ref="H40" ca="1">IF(ROUND(ROUND(G40,2)-G40,4)=0,_xlfn.XLOOKUP(G40,INDIRECT($A$4&amp;"!$G$41:$G$141"),INDIRECT($A$4&amp;"!$A$41:$A$141"),0,1,1),IF(G40&gt;=1,0,(ROUNDUP(G40,2)-G40)*100*_xlfn.XLOOKUP(G40,INDIRECT($A$4&amp;"!$G$41:$G$141"),INDIRECT($A$4&amp;"!$A$41:$A$141"),0,-1,-1)+(G40-ROUNDDOWN(G40,2))*100*_xlfn.XLOOKUP(G40,INDIRECT($A$4&amp;"!$G$41:$G$141"),INDIRECT($A$4&amp;"!$A$41:$A$141"),0,1,1)))</f>
        <v>0.99999999999999956</v>
      </c>
      <c r="I40" s="66">
        <f t="shared" ca="1" si="4"/>
        <v>62.499999999999964</v>
      </c>
      <c r="J40" s="106" cm="1">
        <f t="array" aca="1" ref="J40" ca="1">IF(COUNTIFS('PTC NaTran'!$K$7:$K$15996,"",'PTC NaTran'!$A$7:$A$15996,J$16,'PTC NaTran'!$D$7:$D$15996,$A40,'PTC NaTran'!$C$7:$C$15996,"DEL")&gt;0,J$14,SUMIFS('PTC NaTran'!$K$7:$K$15996,'PTC NaTran'!$A$7:$A$15996,J$16,'PTC NaTran'!$D$7:$D$15996,$A40,'PTC NaTran'!$C$7:$C$15996,"DEL")*1.0026*$F$4/INDIRECT($A$4&amp;"!D9"))</f>
        <v>124.99999999999999</v>
      </c>
      <c r="K40" s="106">
        <v>1000</v>
      </c>
      <c r="L40" s="107">
        <f t="shared" ca="1" si="1"/>
        <v>1.6124999999999998</v>
      </c>
      <c r="M40" s="51">
        <f t="shared" ca="1" si="5"/>
        <v>0.10333000000000001</v>
      </c>
      <c r="N40" s="35" cm="1">
        <f t="array" aca="1" ref="N40" ca="1">IF(ROUND(ROUND(M40,2)-M40,4)=0,_xlfn.XLOOKUP(M40,INDIRECT($A$4&amp;"!$G$41:$G$141"),INDIRECT($A$4&amp;"!$A$41:$A$141"),0,1,1),IF(M40&gt;=1,0,(ROUNDUP(M40,2)-M40)*100*_xlfn.XLOOKUP(M40,INDIRECT($A$4&amp;"!$G$41:$G$141"),INDIRECT($A$4&amp;"!$A$41:$A$141"),0,-1,-1)+(M40-ROUNDDOWN(M40,2))*100*_xlfn.XLOOKUP(M40,INDIRECT($A$4&amp;"!$G$41:$G$141"),INDIRECT($A$4&amp;"!$A$41:$A$141"),0,1,1)))</f>
        <v>0.99999999999999956</v>
      </c>
      <c r="O40" s="66">
        <f t="shared" ca="1" si="6"/>
        <v>62.499999999999964</v>
      </c>
      <c r="S40" s="107">
        <f t="shared" ca="1" si="2"/>
        <v>3</v>
      </c>
      <c r="T40" s="51">
        <f t="shared" ca="1" si="7"/>
        <v>0.19167000000000001</v>
      </c>
      <c r="U40" s="35" cm="1">
        <f t="array" aca="1" ref="U40" ca="1">IF(ROUND(ROUND(T40,2)-T40,4)=0,_xlfn.XLOOKUP(T40,INDIRECT($A$4&amp;"!$G$41:$G$141"),INDIRECT($A$4&amp;"!$A$41:$A$141"),0,1,1),IF(T40&gt;=1,0,(ROUNDUP(T40,2)-T40)*100*_xlfn.XLOOKUP(T40,INDIRECT($A$4&amp;"!$G$41:$G$141"),INDIRECT($A$4&amp;"!$A$41:$A$141"),0,-1,-1)+(T40-ROUNDDOWN(T40,2))*100*_xlfn.XLOOKUP(T40,INDIRECT($A$4&amp;"!$G$41:$G$141"),INDIRECT($A$4&amp;"!$A$41:$A$141"),0,1,1)))</f>
        <v>1.0000000000000009</v>
      </c>
      <c r="V40" s="66">
        <f t="shared" ca="1" si="8"/>
        <v>125.0000000000001</v>
      </c>
    </row>
    <row r="41" spans="1:22" x14ac:dyDescent="0.35">
      <c r="A41" s="32">
        <f t="shared" si="9"/>
        <v>46502</v>
      </c>
      <c r="B41" s="65" cm="1">
        <f t="array" aca="1" ref="B41" ca="1">_xlfn.XLOOKUP(A41,INDIRECT($A$5&amp;"!$AJ$41:$AJ$406"),INDIRECT($A$5&amp;"!$AK$41:$AK$406"))*SUM($F$3:$I$3)</f>
        <v>0</v>
      </c>
      <c r="C41" s="65" cm="1">
        <f t="array" aca="1" ref="C41" ca="1">_xlfn.XLOOKUP(A41,INDIRECT($A$5&amp;"!$AJ$41:$AJ$406"),INDIRECT($A$5&amp;"!$AL$41:$AL$406"))*SUM($F$3:$I$3)</f>
        <v>15</v>
      </c>
      <c r="D41" s="65" cm="1">
        <f t="array" aca="1" ref="D41" ca="1">_xlfn.XLOOKUP(A41,INDIRECT($A$5&amp;"!$AJ$41:$AJ$406"),INDIRECT($A$5&amp;"!$AO$41:$AO$406"))*SUM($F$3:$I$3)</f>
        <v>12.75</v>
      </c>
      <c r="E41" s="34" cm="1">
        <f t="array" ref="E41">SUMPRODUCT(('PT Storengy'!$B$8:$I$372)*('PT Storengy'!$A$8:$A$372=$A41)*('PT Storengy'!$B$5:$I$5=$A$6)*('PT Storengy'!$B$7:$I$7=$A$7))</f>
        <v>0.5</v>
      </c>
      <c r="F41" s="107">
        <f t="shared" ca="1" si="0"/>
        <v>1.6749999999999998</v>
      </c>
      <c r="G41" s="51">
        <f t="shared" ca="1" si="3"/>
        <v>0.1075</v>
      </c>
      <c r="H41" s="35" cm="1">
        <f t="array" aca="1" ref="H41" ca="1">IF(ROUND(ROUND(G41,2)-G41,4)=0,_xlfn.XLOOKUP(G41,INDIRECT($A$4&amp;"!$G$41:$G$141"),INDIRECT($A$4&amp;"!$A$41:$A$141"),0,1,1),IF(G41&gt;=1,0,(ROUNDUP(G41,2)-G41)*100*_xlfn.XLOOKUP(G41,INDIRECT($A$4&amp;"!$G$41:$G$141"),INDIRECT($A$4&amp;"!$A$41:$A$141"),0,-1,-1)+(G41-ROUNDDOWN(G41,2))*100*_xlfn.XLOOKUP(G41,INDIRECT($A$4&amp;"!$G$41:$G$141"),INDIRECT($A$4&amp;"!$A$41:$A$141"),0,1,1)))</f>
        <v>0.99999999999999956</v>
      </c>
      <c r="I41" s="66">
        <f t="shared" ca="1" si="4"/>
        <v>62.499999999999964</v>
      </c>
      <c r="J41" s="106" cm="1">
        <f t="array" aca="1" ref="J41" ca="1">IF(COUNTIFS('PTC NaTran'!$K$7:$K$15996,"",'PTC NaTran'!$A$7:$A$15996,J$16,'PTC NaTran'!$D$7:$D$15996,$A41,'PTC NaTran'!$C$7:$C$15996,"DEL")&gt;0,J$14,SUMIFS('PTC NaTran'!$K$7:$K$15996,'PTC NaTran'!$A$7:$A$15996,J$16,'PTC NaTran'!$D$7:$D$15996,$A41,'PTC NaTran'!$C$7:$C$15996,"DEL")*1.0026*$F$4/INDIRECT($A$4&amp;"!D9"))</f>
        <v>124.99999999999999</v>
      </c>
      <c r="K41" s="106">
        <v>1000</v>
      </c>
      <c r="L41" s="107">
        <f t="shared" ca="1" si="1"/>
        <v>1.6749999999999998</v>
      </c>
      <c r="M41" s="51">
        <f t="shared" ca="1" si="5"/>
        <v>0.1075</v>
      </c>
      <c r="N41" s="35" cm="1">
        <f t="array" aca="1" ref="N41" ca="1">IF(ROUND(ROUND(M41,2)-M41,4)=0,_xlfn.XLOOKUP(M41,INDIRECT($A$4&amp;"!$G$41:$G$141"),INDIRECT($A$4&amp;"!$A$41:$A$141"),0,1,1),IF(M41&gt;=1,0,(ROUNDUP(M41,2)-M41)*100*_xlfn.XLOOKUP(M41,INDIRECT($A$4&amp;"!$G$41:$G$141"),INDIRECT($A$4&amp;"!$A$41:$A$141"),0,-1,-1)+(M41-ROUNDDOWN(M41,2))*100*_xlfn.XLOOKUP(M41,INDIRECT($A$4&amp;"!$G$41:$G$141"),INDIRECT($A$4&amp;"!$A$41:$A$141"),0,1,1)))</f>
        <v>0.99999999999999956</v>
      </c>
      <c r="O41" s="66">
        <f t="shared" ca="1" si="6"/>
        <v>62.499999999999964</v>
      </c>
      <c r="S41" s="107">
        <f t="shared" ca="1" si="2"/>
        <v>3.125</v>
      </c>
      <c r="T41" s="51">
        <f t="shared" ca="1" si="7"/>
        <v>0.2</v>
      </c>
      <c r="U41" s="35" cm="1">
        <f t="array" aca="1" ref="U41" ca="1">IF(ROUND(ROUND(T41,2)-T41,4)=0,_xlfn.XLOOKUP(T41,INDIRECT($A$4&amp;"!$G$41:$G$141"),INDIRECT($A$4&amp;"!$A$41:$A$141"),0,1,1),IF(T41&gt;=1,0,(ROUNDUP(T41,2)-T41)*100*_xlfn.XLOOKUP(T41,INDIRECT($A$4&amp;"!$G$41:$G$141"),INDIRECT($A$4&amp;"!$A$41:$A$141"),0,-1,-1)+(T41-ROUNDDOWN(T41,2))*100*_xlfn.XLOOKUP(T41,INDIRECT($A$4&amp;"!$G$41:$G$141"),INDIRECT($A$4&amp;"!$A$41:$A$141"),0,1,1)))</f>
        <v>1</v>
      </c>
      <c r="V41" s="66">
        <f t="shared" ca="1" si="8"/>
        <v>124.99999999999999</v>
      </c>
    </row>
    <row r="42" spans="1:22" x14ac:dyDescent="0.35">
      <c r="A42" s="32">
        <f t="shared" si="9"/>
        <v>46503</v>
      </c>
      <c r="B42" s="65" cm="1">
        <f t="array" aca="1" ref="B42" ca="1">_xlfn.XLOOKUP(A42,INDIRECT($A$5&amp;"!$AJ$41:$AJ$406"),INDIRECT($A$5&amp;"!$AK$41:$AK$406"))*SUM($F$3:$I$3)</f>
        <v>0</v>
      </c>
      <c r="C42" s="65" cm="1">
        <f t="array" aca="1" ref="C42" ca="1">_xlfn.XLOOKUP(A42,INDIRECT($A$5&amp;"!$AJ$41:$AJ$406"),INDIRECT($A$5&amp;"!$AL$41:$AL$406"))*SUM($F$3:$I$3)</f>
        <v>15</v>
      </c>
      <c r="D42" s="65" cm="1">
        <f t="array" aca="1" ref="D42" ca="1">_xlfn.XLOOKUP(A42,INDIRECT($A$5&amp;"!$AJ$41:$AJ$406"),INDIRECT($A$5&amp;"!$AO$41:$AO$406"))*SUM($F$3:$I$3)</f>
        <v>12.75</v>
      </c>
      <c r="E42" s="34" cm="1">
        <f t="array" ref="E42">SUMPRODUCT(('PT Storengy'!$B$8:$I$372)*('PT Storengy'!$A$8:$A$372=$A42)*('PT Storengy'!$B$5:$I$5=$A$6)*('PT Storengy'!$B$7:$I$7=$A$7))</f>
        <v>0.5</v>
      </c>
      <c r="F42" s="107">
        <f t="shared" ca="1" si="0"/>
        <v>1.7374999999999998</v>
      </c>
      <c r="G42" s="51">
        <f t="shared" ca="1" si="3"/>
        <v>0.11167000000000001</v>
      </c>
      <c r="H42" s="35" cm="1">
        <f t="array" aca="1" ref="H42" ca="1">IF(ROUND(ROUND(G42,2)-G42,4)=0,_xlfn.XLOOKUP(G42,INDIRECT($A$4&amp;"!$G$41:$G$141"),INDIRECT($A$4&amp;"!$A$41:$A$141"),0,1,1),IF(G42&gt;=1,0,(ROUNDUP(G42,2)-G42)*100*_xlfn.XLOOKUP(G42,INDIRECT($A$4&amp;"!$G$41:$G$141"),INDIRECT($A$4&amp;"!$A$41:$A$141"),0,-1,-1)+(G42-ROUNDDOWN(G42,2))*100*_xlfn.XLOOKUP(G42,INDIRECT($A$4&amp;"!$G$41:$G$141"),INDIRECT($A$4&amp;"!$A$41:$A$141"),0,1,1)))</f>
        <v>0.99999999999999956</v>
      </c>
      <c r="I42" s="66">
        <f t="shared" ca="1" si="4"/>
        <v>62.499999999999964</v>
      </c>
      <c r="J42" s="106" cm="1">
        <f t="array" aca="1" ref="J42" ca="1">IF(COUNTIFS('PTC NaTran'!$K$7:$K$15996,"",'PTC NaTran'!$A$7:$A$15996,J$16,'PTC NaTran'!$D$7:$D$15996,$A42,'PTC NaTran'!$C$7:$C$15996,"DEL")&gt;0,J$14,SUMIFS('PTC NaTran'!$K$7:$K$15996,'PTC NaTran'!$A$7:$A$15996,J$16,'PTC NaTran'!$D$7:$D$15996,$A42,'PTC NaTran'!$C$7:$C$15996,"DEL")*1.0026*$F$4/INDIRECT($A$4&amp;"!D9"))</f>
        <v>124.99999999999999</v>
      </c>
      <c r="K42" s="106">
        <v>1000</v>
      </c>
      <c r="L42" s="107">
        <f t="shared" ca="1" si="1"/>
        <v>1.7374999999999998</v>
      </c>
      <c r="M42" s="51">
        <f t="shared" ca="1" si="5"/>
        <v>0.11167000000000001</v>
      </c>
      <c r="N42" s="35" cm="1">
        <f t="array" aca="1" ref="N42" ca="1">IF(ROUND(ROUND(M42,2)-M42,4)=0,_xlfn.XLOOKUP(M42,INDIRECT($A$4&amp;"!$G$41:$G$141"),INDIRECT($A$4&amp;"!$A$41:$A$141"),0,1,1),IF(M42&gt;=1,0,(ROUNDUP(M42,2)-M42)*100*_xlfn.XLOOKUP(M42,INDIRECT($A$4&amp;"!$G$41:$G$141"),INDIRECT($A$4&amp;"!$A$41:$A$141"),0,-1,-1)+(M42-ROUNDDOWN(M42,2))*100*_xlfn.XLOOKUP(M42,INDIRECT($A$4&amp;"!$G$41:$G$141"),INDIRECT($A$4&amp;"!$A$41:$A$141"),0,1,1)))</f>
        <v>0.99999999999999956</v>
      </c>
      <c r="O42" s="66">
        <f t="shared" ca="1" si="6"/>
        <v>62.499999999999964</v>
      </c>
      <c r="S42" s="107">
        <f t="shared" ca="1" si="2"/>
        <v>3.25</v>
      </c>
      <c r="T42" s="51">
        <f t="shared" ca="1" si="7"/>
        <v>0.20832999999999999</v>
      </c>
      <c r="U42" s="35" cm="1">
        <f t="array" aca="1" ref="U42" ca="1">IF(ROUND(ROUND(T42,2)-T42,4)=0,_xlfn.XLOOKUP(T42,INDIRECT($A$4&amp;"!$G$41:$G$141"),INDIRECT($A$4&amp;"!$A$41:$A$141"),0,1,1),IF(T42&gt;=1,0,(ROUNDUP(T42,2)-T42)*100*_xlfn.XLOOKUP(T42,INDIRECT($A$4&amp;"!$G$41:$G$141"),INDIRECT($A$4&amp;"!$A$41:$A$141"),0,-1,-1)+(T42-ROUNDDOWN(T42,2))*100*_xlfn.XLOOKUP(T42,INDIRECT($A$4&amp;"!$G$41:$G$141"),INDIRECT($A$4&amp;"!$A$41:$A$141"),0,1,1)))</f>
        <v>1.0000000000000009</v>
      </c>
      <c r="V42" s="66">
        <f t="shared" ca="1" si="8"/>
        <v>125.0000000000001</v>
      </c>
    </row>
    <row r="43" spans="1:22" x14ac:dyDescent="0.35">
      <c r="A43" s="32">
        <f t="shared" si="9"/>
        <v>46504</v>
      </c>
      <c r="B43" s="65" cm="1">
        <f t="array" aca="1" ref="B43" ca="1">_xlfn.XLOOKUP(A43,INDIRECT($A$5&amp;"!$AJ$41:$AJ$406"),INDIRECT($A$5&amp;"!$AK$41:$AK$406"))*SUM($F$3:$I$3)</f>
        <v>0</v>
      </c>
      <c r="C43" s="65" cm="1">
        <f t="array" aca="1" ref="C43" ca="1">_xlfn.XLOOKUP(A43,INDIRECT($A$5&amp;"!$AJ$41:$AJ$406"),INDIRECT($A$5&amp;"!$AL$41:$AL$406"))*SUM($F$3:$I$3)</f>
        <v>15</v>
      </c>
      <c r="D43" s="65" cm="1">
        <f t="array" aca="1" ref="D43" ca="1">_xlfn.XLOOKUP(A43,INDIRECT($A$5&amp;"!$AJ$41:$AJ$406"),INDIRECT($A$5&amp;"!$AO$41:$AO$406"))*SUM($F$3:$I$3)</f>
        <v>12.75</v>
      </c>
      <c r="E43" s="34" cm="1">
        <f t="array" ref="E43">SUMPRODUCT(('PT Storengy'!$B$8:$I$372)*('PT Storengy'!$A$8:$A$372=$A43)*('PT Storengy'!$B$5:$I$5=$A$6)*('PT Storengy'!$B$7:$I$7=$A$7))</f>
        <v>0.5</v>
      </c>
      <c r="F43" s="107">
        <f t="shared" ca="1" si="0"/>
        <v>1.7999999999999998</v>
      </c>
      <c r="G43" s="51">
        <f t="shared" ca="1" si="3"/>
        <v>0.11583</v>
      </c>
      <c r="H43" s="35" cm="1">
        <f t="array" aca="1" ref="H43" ca="1">IF(ROUND(ROUND(G43,2)-G43,4)=0,_xlfn.XLOOKUP(G43,INDIRECT($A$4&amp;"!$G$41:$G$141"),INDIRECT($A$4&amp;"!$A$41:$A$141"),0,1,1),IF(G43&gt;=1,0,(ROUNDUP(G43,2)-G43)*100*_xlfn.XLOOKUP(G43,INDIRECT($A$4&amp;"!$G$41:$G$141"),INDIRECT($A$4&amp;"!$A$41:$A$141"),0,-1,-1)+(G43-ROUNDDOWN(G43,2))*100*_xlfn.XLOOKUP(G43,INDIRECT($A$4&amp;"!$G$41:$G$141"),INDIRECT($A$4&amp;"!$A$41:$A$141"),0,1,1)))</f>
        <v>0.99999999999999956</v>
      </c>
      <c r="I43" s="66">
        <f t="shared" ca="1" si="4"/>
        <v>62.499999999999964</v>
      </c>
      <c r="J43" s="106" cm="1">
        <f t="array" aca="1" ref="J43" ca="1">IF(COUNTIFS('PTC NaTran'!$K$7:$K$15996,"",'PTC NaTran'!$A$7:$A$15996,J$16,'PTC NaTran'!$D$7:$D$15996,$A43,'PTC NaTran'!$C$7:$C$15996,"DEL")&gt;0,J$14,SUMIFS('PTC NaTran'!$K$7:$K$15996,'PTC NaTran'!$A$7:$A$15996,J$16,'PTC NaTran'!$D$7:$D$15996,$A43,'PTC NaTran'!$C$7:$C$15996,"DEL")*1.0026*$F$4/INDIRECT($A$4&amp;"!D9"))</f>
        <v>124.99999999999999</v>
      </c>
      <c r="K43" s="106">
        <v>1000</v>
      </c>
      <c r="L43" s="107">
        <f t="shared" ca="1" si="1"/>
        <v>1.7999999999999998</v>
      </c>
      <c r="M43" s="51">
        <f t="shared" ca="1" si="5"/>
        <v>0.11583</v>
      </c>
      <c r="N43" s="35" cm="1">
        <f t="array" aca="1" ref="N43" ca="1">IF(ROUND(ROUND(M43,2)-M43,4)=0,_xlfn.XLOOKUP(M43,INDIRECT($A$4&amp;"!$G$41:$G$141"),INDIRECT($A$4&amp;"!$A$41:$A$141"),0,1,1),IF(M43&gt;=1,0,(ROUNDUP(M43,2)-M43)*100*_xlfn.XLOOKUP(M43,INDIRECT($A$4&amp;"!$G$41:$G$141"),INDIRECT($A$4&amp;"!$A$41:$A$141"),0,-1,-1)+(M43-ROUNDDOWN(M43,2))*100*_xlfn.XLOOKUP(M43,INDIRECT($A$4&amp;"!$G$41:$G$141"),INDIRECT($A$4&amp;"!$A$41:$A$141"),0,1,1)))</f>
        <v>0.99999999999999956</v>
      </c>
      <c r="O43" s="66">
        <f t="shared" ca="1" si="6"/>
        <v>62.499999999999964</v>
      </c>
      <c r="S43" s="107">
        <f t="shared" ca="1" si="2"/>
        <v>3.375</v>
      </c>
      <c r="T43" s="51">
        <f t="shared" ca="1" si="7"/>
        <v>0.21667</v>
      </c>
      <c r="U43" s="35" cm="1">
        <f t="array" aca="1" ref="U43" ca="1">IF(ROUND(ROUND(T43,2)-T43,4)=0,_xlfn.XLOOKUP(T43,INDIRECT($A$4&amp;"!$G$41:$G$141"),INDIRECT($A$4&amp;"!$A$41:$A$141"),0,1,1),IF(T43&gt;=1,0,(ROUNDUP(T43,2)-T43)*100*_xlfn.XLOOKUP(T43,INDIRECT($A$4&amp;"!$G$41:$G$141"),INDIRECT($A$4&amp;"!$A$41:$A$141"),0,-1,-1)+(T43-ROUNDDOWN(T43,2))*100*_xlfn.XLOOKUP(T43,INDIRECT($A$4&amp;"!$G$41:$G$141"),INDIRECT($A$4&amp;"!$A$41:$A$141"),0,1,1)))</f>
        <v>1.0000000000000009</v>
      </c>
      <c r="V43" s="66">
        <f t="shared" ca="1" si="8"/>
        <v>125.0000000000001</v>
      </c>
    </row>
    <row r="44" spans="1:22" x14ac:dyDescent="0.35">
      <c r="A44" s="32">
        <f t="shared" si="9"/>
        <v>46505</v>
      </c>
      <c r="B44" s="65" cm="1">
        <f t="array" aca="1" ref="B44" ca="1">_xlfn.XLOOKUP(A44,INDIRECT($A$5&amp;"!$AJ$41:$AJ$406"),INDIRECT($A$5&amp;"!$AK$41:$AK$406"))*SUM($F$3:$I$3)</f>
        <v>0</v>
      </c>
      <c r="C44" s="65" cm="1">
        <f t="array" aca="1" ref="C44" ca="1">_xlfn.XLOOKUP(A44,INDIRECT($A$5&amp;"!$AJ$41:$AJ$406"),INDIRECT($A$5&amp;"!$AL$41:$AL$406"))*SUM($F$3:$I$3)</f>
        <v>15</v>
      </c>
      <c r="D44" s="65" cm="1">
        <f t="array" aca="1" ref="D44" ca="1">_xlfn.XLOOKUP(A44,INDIRECT($A$5&amp;"!$AJ$41:$AJ$406"),INDIRECT($A$5&amp;"!$AO$41:$AO$406"))*SUM($F$3:$I$3)</f>
        <v>12.75</v>
      </c>
      <c r="E44" s="34" cm="1">
        <f t="array" ref="E44">SUMPRODUCT(('PT Storengy'!$B$8:$I$372)*('PT Storengy'!$A$8:$A$372=$A44)*('PT Storengy'!$B$5:$I$5=$A$6)*('PT Storengy'!$B$7:$I$7=$A$7))</f>
        <v>0.5</v>
      </c>
      <c r="F44" s="107">
        <f t="shared" ca="1" si="0"/>
        <v>1.8624999999999998</v>
      </c>
      <c r="G44" s="51">
        <f t="shared" ca="1" si="3"/>
        <v>0.12</v>
      </c>
      <c r="H44" s="35" cm="1">
        <f t="array" aca="1" ref="H44" ca="1">IF(ROUND(ROUND(G44,2)-G44,4)=0,_xlfn.XLOOKUP(G44,INDIRECT($A$4&amp;"!$G$41:$G$141"),INDIRECT($A$4&amp;"!$A$41:$A$141"),0,1,1),IF(G44&gt;=1,0,(ROUNDUP(G44,2)-G44)*100*_xlfn.XLOOKUP(G44,INDIRECT($A$4&amp;"!$G$41:$G$141"),INDIRECT($A$4&amp;"!$A$41:$A$141"),0,-1,-1)+(G44-ROUNDDOWN(G44,2))*100*_xlfn.XLOOKUP(G44,INDIRECT($A$4&amp;"!$G$41:$G$141"),INDIRECT($A$4&amp;"!$A$41:$A$141"),0,1,1)))</f>
        <v>1</v>
      </c>
      <c r="I44" s="66">
        <f t="shared" ca="1" si="4"/>
        <v>62.499999999999993</v>
      </c>
      <c r="J44" s="106" cm="1">
        <f t="array" aca="1" ref="J44" ca="1">IF(COUNTIFS('PTC NaTran'!$K$7:$K$15996,"",'PTC NaTran'!$A$7:$A$15996,J$16,'PTC NaTran'!$D$7:$D$15996,$A44,'PTC NaTran'!$C$7:$C$15996,"DEL")&gt;0,J$14,SUMIFS('PTC NaTran'!$K$7:$K$15996,'PTC NaTran'!$A$7:$A$15996,J$16,'PTC NaTran'!$D$7:$D$15996,$A44,'PTC NaTran'!$C$7:$C$15996,"DEL")*1.0026*$F$4/INDIRECT($A$4&amp;"!D9"))</f>
        <v>124.99999999999999</v>
      </c>
      <c r="K44" s="106">
        <v>1000</v>
      </c>
      <c r="L44" s="107">
        <f t="shared" ca="1" si="1"/>
        <v>1.8624999999999998</v>
      </c>
      <c r="M44" s="51">
        <f t="shared" ca="1" si="5"/>
        <v>0.12</v>
      </c>
      <c r="N44" s="35" cm="1">
        <f t="array" aca="1" ref="N44" ca="1">IF(ROUND(ROUND(M44,2)-M44,4)=0,_xlfn.XLOOKUP(M44,INDIRECT($A$4&amp;"!$G$41:$G$141"),INDIRECT($A$4&amp;"!$A$41:$A$141"),0,1,1),IF(M44&gt;=1,0,(ROUNDUP(M44,2)-M44)*100*_xlfn.XLOOKUP(M44,INDIRECT($A$4&amp;"!$G$41:$G$141"),INDIRECT($A$4&amp;"!$A$41:$A$141"),0,-1,-1)+(M44-ROUNDDOWN(M44,2))*100*_xlfn.XLOOKUP(M44,INDIRECT($A$4&amp;"!$G$41:$G$141"),INDIRECT($A$4&amp;"!$A$41:$A$141"),0,1,1)))</f>
        <v>1</v>
      </c>
      <c r="O44" s="66">
        <f t="shared" ca="1" si="6"/>
        <v>62.499999999999993</v>
      </c>
      <c r="S44" s="107">
        <f t="shared" ca="1" si="2"/>
        <v>3.5</v>
      </c>
      <c r="T44" s="51">
        <f t="shared" ca="1" si="7"/>
        <v>0.22500000000000001</v>
      </c>
      <c r="U44" s="35" cm="1">
        <f t="array" aca="1" ref="U44" ca="1">IF(ROUND(ROUND(T44,2)-T44,4)=0,_xlfn.XLOOKUP(T44,INDIRECT($A$4&amp;"!$G$41:$G$141"),INDIRECT($A$4&amp;"!$A$41:$A$141"),0,1,1),IF(T44&gt;=1,0,(ROUNDUP(T44,2)-T44)*100*_xlfn.XLOOKUP(T44,INDIRECT($A$4&amp;"!$G$41:$G$141"),INDIRECT($A$4&amp;"!$A$41:$A$141"),0,-1,-1)+(T44-ROUNDDOWN(T44,2))*100*_xlfn.XLOOKUP(T44,INDIRECT($A$4&amp;"!$G$41:$G$141"),INDIRECT($A$4&amp;"!$A$41:$A$141"),0,1,1)))</f>
        <v>1.0000000000000009</v>
      </c>
      <c r="V44" s="66">
        <f t="shared" ca="1" si="8"/>
        <v>125.0000000000001</v>
      </c>
    </row>
    <row r="45" spans="1:22" x14ac:dyDescent="0.35">
      <c r="A45" s="32">
        <f t="shared" si="9"/>
        <v>46506</v>
      </c>
      <c r="B45" s="65" cm="1">
        <f t="array" aca="1" ref="B45" ca="1">_xlfn.XLOOKUP(A45,INDIRECT($A$5&amp;"!$AJ$41:$AJ$406"),INDIRECT($A$5&amp;"!$AK$41:$AK$406"))*SUM($F$3:$I$3)</f>
        <v>0</v>
      </c>
      <c r="C45" s="65" cm="1">
        <f t="array" aca="1" ref="C45" ca="1">_xlfn.XLOOKUP(A45,INDIRECT($A$5&amp;"!$AJ$41:$AJ$406"),INDIRECT($A$5&amp;"!$AL$41:$AL$406"))*SUM($F$3:$I$3)</f>
        <v>15</v>
      </c>
      <c r="D45" s="65" cm="1">
        <f t="array" aca="1" ref="D45" ca="1">_xlfn.XLOOKUP(A45,INDIRECT($A$5&amp;"!$AJ$41:$AJ$406"),INDIRECT($A$5&amp;"!$AO$41:$AO$406"))*SUM($F$3:$I$3)</f>
        <v>12.75</v>
      </c>
      <c r="E45" s="34" cm="1">
        <f t="array" ref="E45">SUMPRODUCT(('PT Storengy'!$B$8:$I$372)*('PT Storengy'!$A$8:$A$372=$A45)*('PT Storengy'!$B$5:$I$5=$A$6)*('PT Storengy'!$B$7:$I$7=$A$7))</f>
        <v>0.5</v>
      </c>
      <c r="F45" s="107">
        <f t="shared" ca="1" si="0"/>
        <v>1.9249999999999998</v>
      </c>
      <c r="G45" s="51">
        <f t="shared" ca="1" si="3"/>
        <v>0.12417</v>
      </c>
      <c r="H45" s="35" cm="1">
        <f t="array" aca="1" ref="H45" ca="1">IF(ROUND(ROUND(G45,2)-G45,4)=0,_xlfn.XLOOKUP(G45,INDIRECT($A$4&amp;"!$G$41:$G$141"),INDIRECT($A$4&amp;"!$A$41:$A$141"),0,1,1),IF(G45&gt;=1,0,(ROUNDUP(G45,2)-G45)*100*_xlfn.XLOOKUP(G45,INDIRECT($A$4&amp;"!$G$41:$G$141"),INDIRECT($A$4&amp;"!$A$41:$A$141"),0,-1,-1)+(G45-ROUNDDOWN(G45,2))*100*_xlfn.XLOOKUP(G45,INDIRECT($A$4&amp;"!$G$41:$G$141"),INDIRECT($A$4&amp;"!$A$41:$A$141"),0,1,1)))</f>
        <v>1.0000000000000009</v>
      </c>
      <c r="I45" s="66">
        <f t="shared" ca="1" si="4"/>
        <v>62.50000000000005</v>
      </c>
      <c r="J45" s="106" cm="1">
        <f t="array" aca="1" ref="J45" ca="1">IF(COUNTIFS('PTC NaTran'!$K$7:$K$15996,"",'PTC NaTran'!$A$7:$A$15996,J$16,'PTC NaTran'!$D$7:$D$15996,$A45,'PTC NaTran'!$C$7:$C$15996,"DEL")&gt;0,J$14,SUMIFS('PTC NaTran'!$K$7:$K$15996,'PTC NaTran'!$A$7:$A$15996,J$16,'PTC NaTran'!$D$7:$D$15996,$A45,'PTC NaTran'!$C$7:$C$15996,"DEL")*1.0026*$F$4/INDIRECT($A$4&amp;"!D9"))</f>
        <v>124.99999999999999</v>
      </c>
      <c r="K45" s="106">
        <v>1000</v>
      </c>
      <c r="L45" s="107">
        <f t="shared" ca="1" si="1"/>
        <v>1.9249999999999998</v>
      </c>
      <c r="M45" s="51">
        <f t="shared" ca="1" si="5"/>
        <v>0.12417</v>
      </c>
      <c r="N45" s="35" cm="1">
        <f t="array" aca="1" ref="N45" ca="1">IF(ROUND(ROUND(M45,2)-M45,4)=0,_xlfn.XLOOKUP(M45,INDIRECT($A$4&amp;"!$G$41:$G$141"),INDIRECT($A$4&amp;"!$A$41:$A$141"),0,1,1),IF(M45&gt;=1,0,(ROUNDUP(M45,2)-M45)*100*_xlfn.XLOOKUP(M45,INDIRECT($A$4&amp;"!$G$41:$G$141"),INDIRECT($A$4&amp;"!$A$41:$A$141"),0,-1,-1)+(M45-ROUNDDOWN(M45,2))*100*_xlfn.XLOOKUP(M45,INDIRECT($A$4&amp;"!$G$41:$G$141"),INDIRECT($A$4&amp;"!$A$41:$A$141"),0,1,1)))</f>
        <v>1.0000000000000009</v>
      </c>
      <c r="O45" s="66">
        <f t="shared" ca="1" si="6"/>
        <v>62.50000000000005</v>
      </c>
      <c r="S45" s="107">
        <f t="shared" ca="1" si="2"/>
        <v>3.625</v>
      </c>
      <c r="T45" s="51">
        <f t="shared" ca="1" si="7"/>
        <v>0.23333000000000001</v>
      </c>
      <c r="U45" s="35" cm="1">
        <f t="array" aca="1" ref="U45" ca="1">IF(ROUND(ROUND(T45,2)-T45,4)=0,_xlfn.XLOOKUP(T45,INDIRECT($A$4&amp;"!$G$41:$G$141"),INDIRECT($A$4&amp;"!$A$41:$A$141"),0,1,1),IF(T45&gt;=1,0,(ROUNDUP(T45,2)-T45)*100*_xlfn.XLOOKUP(T45,INDIRECT($A$4&amp;"!$G$41:$G$141"),INDIRECT($A$4&amp;"!$A$41:$A$141"),0,-1,-1)+(T45-ROUNDDOWN(T45,2))*100*_xlfn.XLOOKUP(T45,INDIRECT($A$4&amp;"!$G$41:$G$141"),INDIRECT($A$4&amp;"!$A$41:$A$141"),0,1,1)))</f>
        <v>1.0000000000000009</v>
      </c>
      <c r="V45" s="66">
        <f t="shared" ca="1" si="8"/>
        <v>125.0000000000001</v>
      </c>
    </row>
    <row r="46" spans="1:22" x14ac:dyDescent="0.35">
      <c r="A46" s="32">
        <f t="shared" si="9"/>
        <v>46507</v>
      </c>
      <c r="B46" s="65" cm="1">
        <f t="array" aca="1" ref="B46" ca="1">_xlfn.XLOOKUP(A46,INDIRECT($A$5&amp;"!$AJ$41:$AJ$406"),INDIRECT($A$5&amp;"!$AK$41:$AK$406"))*SUM($F$3:$I$3)</f>
        <v>0</v>
      </c>
      <c r="C46" s="65" cm="1">
        <f t="array" aca="1" ref="C46" ca="1">_xlfn.XLOOKUP(A46,INDIRECT($A$5&amp;"!$AJ$41:$AJ$406"),INDIRECT($A$5&amp;"!$AL$41:$AL$406"))*SUM($F$3:$I$3)</f>
        <v>15</v>
      </c>
      <c r="D46" s="65" cm="1">
        <f t="array" aca="1" ref="D46" ca="1">_xlfn.XLOOKUP(A46,INDIRECT($A$5&amp;"!$AJ$41:$AJ$406"),INDIRECT($A$5&amp;"!$AO$41:$AO$406"))*SUM($F$3:$I$3)</f>
        <v>12.75</v>
      </c>
      <c r="E46" s="34" cm="1">
        <f t="array" ref="E46">SUMPRODUCT(('PT Storengy'!$B$8:$I$372)*('PT Storengy'!$A$8:$A$372=$A46)*('PT Storengy'!$B$5:$I$5=$A$6)*('PT Storengy'!$B$7:$I$7=$A$7))</f>
        <v>0.5</v>
      </c>
      <c r="F46" s="107">
        <f t="shared" ca="1" si="0"/>
        <v>1.9874999999999998</v>
      </c>
      <c r="G46" s="51">
        <f t="shared" ca="1" si="3"/>
        <v>0.12833</v>
      </c>
      <c r="H46" s="35" cm="1">
        <f t="array" aca="1" ref="H46" ca="1">IF(ROUND(ROUND(G46,2)-G46,4)=0,_xlfn.XLOOKUP(G46,INDIRECT($A$4&amp;"!$G$41:$G$141"),INDIRECT($A$4&amp;"!$A$41:$A$141"),0,1,1),IF(G46&gt;=1,0,(ROUNDUP(G46,2)-G46)*100*_xlfn.XLOOKUP(G46,INDIRECT($A$4&amp;"!$G$41:$G$141"),INDIRECT($A$4&amp;"!$A$41:$A$141"),0,-1,-1)+(G46-ROUNDDOWN(G46,2))*100*_xlfn.XLOOKUP(G46,INDIRECT($A$4&amp;"!$G$41:$G$141"),INDIRECT($A$4&amp;"!$A$41:$A$141"),0,1,1)))</f>
        <v>1.0000000000000009</v>
      </c>
      <c r="I46" s="66">
        <f t="shared" ca="1" si="4"/>
        <v>62.50000000000005</v>
      </c>
      <c r="J46" s="106" cm="1">
        <f t="array" aca="1" ref="J46" ca="1">IF(COUNTIFS('PTC NaTran'!$K$7:$K$15996,"",'PTC NaTran'!$A$7:$A$15996,J$16,'PTC NaTran'!$D$7:$D$15996,$A46,'PTC NaTran'!$C$7:$C$15996,"DEL")&gt;0,J$14,SUMIFS('PTC NaTran'!$K$7:$K$15996,'PTC NaTran'!$A$7:$A$15996,J$16,'PTC NaTran'!$D$7:$D$15996,$A46,'PTC NaTran'!$C$7:$C$15996,"DEL")*1.0026*$F$4/INDIRECT($A$4&amp;"!D9"))</f>
        <v>124.99999999999999</v>
      </c>
      <c r="K46" s="106">
        <v>1000</v>
      </c>
      <c r="L46" s="107">
        <f t="shared" ca="1" si="1"/>
        <v>1.9874999999999998</v>
      </c>
      <c r="M46" s="51">
        <f t="shared" ca="1" si="5"/>
        <v>0.12833</v>
      </c>
      <c r="N46" s="35" cm="1">
        <f t="array" aca="1" ref="N46" ca="1">IF(ROUND(ROUND(M46,2)-M46,4)=0,_xlfn.XLOOKUP(M46,INDIRECT($A$4&amp;"!$G$41:$G$141"),INDIRECT($A$4&amp;"!$A$41:$A$141"),0,1,1),IF(M46&gt;=1,0,(ROUNDUP(M46,2)-M46)*100*_xlfn.XLOOKUP(M46,INDIRECT($A$4&amp;"!$G$41:$G$141"),INDIRECT($A$4&amp;"!$A$41:$A$141"),0,-1,-1)+(M46-ROUNDDOWN(M46,2))*100*_xlfn.XLOOKUP(M46,INDIRECT($A$4&amp;"!$G$41:$G$141"),INDIRECT($A$4&amp;"!$A$41:$A$141"),0,1,1)))</f>
        <v>1.0000000000000009</v>
      </c>
      <c r="O46" s="66">
        <f t="shared" ca="1" si="6"/>
        <v>62.50000000000005</v>
      </c>
      <c r="S46" s="107">
        <f t="shared" ca="1" si="2"/>
        <v>3.75</v>
      </c>
      <c r="T46" s="51">
        <f t="shared" ca="1" si="7"/>
        <v>0.24167</v>
      </c>
      <c r="U46" s="35" cm="1">
        <f t="array" aca="1" ref="U46" ca="1">IF(ROUND(ROUND(T46,2)-T46,4)=0,_xlfn.XLOOKUP(T46,INDIRECT($A$4&amp;"!$G$41:$G$141"),INDIRECT($A$4&amp;"!$A$41:$A$141"),0,1,1),IF(T46&gt;=1,0,(ROUNDUP(T46,2)-T46)*100*_xlfn.XLOOKUP(T46,INDIRECT($A$4&amp;"!$G$41:$G$141"),INDIRECT($A$4&amp;"!$A$41:$A$141"),0,-1,-1)+(T46-ROUNDDOWN(T46,2))*100*_xlfn.XLOOKUP(T46,INDIRECT($A$4&amp;"!$G$41:$G$141"),INDIRECT($A$4&amp;"!$A$41:$A$141"),0,1,1)))</f>
        <v>1.0000000000000009</v>
      </c>
      <c r="V46" s="66">
        <f t="shared" ca="1" si="8"/>
        <v>125.0000000000001</v>
      </c>
    </row>
    <row r="47" spans="1:22" x14ac:dyDescent="0.35">
      <c r="A47" s="32">
        <f t="shared" si="9"/>
        <v>46508</v>
      </c>
      <c r="B47" s="65" cm="1">
        <f t="array" aca="1" ref="B47" ca="1">_xlfn.XLOOKUP(A47,INDIRECT($A$5&amp;"!$AJ$41:$AJ$406"),INDIRECT($A$5&amp;"!$AK$41:$AK$406"))*SUM($F$3:$I$3)</f>
        <v>0</v>
      </c>
      <c r="C47" s="65" cm="1">
        <f t="array" aca="1" ref="C47" ca="1">_xlfn.XLOOKUP(A47,INDIRECT($A$5&amp;"!$AJ$41:$AJ$406"),INDIRECT($A$5&amp;"!$AL$41:$AL$406"))*SUM($F$3:$I$3)</f>
        <v>15</v>
      </c>
      <c r="D47" s="65" cm="1">
        <f t="array" aca="1" ref="D47" ca="1">_xlfn.XLOOKUP(A47,INDIRECT($A$5&amp;"!$AJ$41:$AJ$406"),INDIRECT($A$5&amp;"!$AO$41:$AO$406"))*SUM($F$3:$I$3)</f>
        <v>12.75</v>
      </c>
      <c r="E47" s="34" cm="1">
        <f t="array" ref="E47">SUMPRODUCT(('PT Storengy'!$B$8:$I$372)*('PT Storengy'!$A$8:$A$372=$A47)*('PT Storengy'!$B$5:$I$5=$A$6)*('PT Storengy'!$B$7:$I$7=$A$7))</f>
        <v>0.5</v>
      </c>
      <c r="F47" s="107">
        <f t="shared" ca="1" si="0"/>
        <v>2.0499999999999998</v>
      </c>
      <c r="G47" s="51">
        <f t="shared" ca="1" si="3"/>
        <v>0.13250000000000001</v>
      </c>
      <c r="H47" s="35" cm="1">
        <f t="array" aca="1" ref="H47" ca="1">IF(ROUND(ROUND(G47,2)-G47,4)=0,_xlfn.XLOOKUP(G47,INDIRECT($A$4&amp;"!$G$41:$G$141"),INDIRECT($A$4&amp;"!$A$41:$A$141"),0,1,1),IF(G47&gt;=1,0,(ROUNDUP(G47,2)-G47)*100*_xlfn.XLOOKUP(G47,INDIRECT($A$4&amp;"!$G$41:$G$141"),INDIRECT($A$4&amp;"!$A$41:$A$141"),0,-1,-1)+(G47-ROUNDDOWN(G47,2))*100*_xlfn.XLOOKUP(G47,INDIRECT($A$4&amp;"!$G$41:$G$141"),INDIRECT($A$4&amp;"!$A$41:$A$141"),0,1,1)))</f>
        <v>1.0000000000000009</v>
      </c>
      <c r="I47" s="66">
        <f t="shared" ca="1" si="4"/>
        <v>62.50000000000005</v>
      </c>
      <c r="J47" s="106" cm="1">
        <f t="array" aca="1" ref="J47" ca="1">IF(COUNTIFS('PTC NaTran'!$K$7:$K$15996,"",'PTC NaTran'!$A$7:$A$15996,J$16,'PTC NaTran'!$D$7:$D$15996,$A47,'PTC NaTran'!$C$7:$C$15996,"DEL")&gt;0,J$14,SUMIFS('PTC NaTran'!$K$7:$K$15996,'PTC NaTran'!$A$7:$A$15996,J$16,'PTC NaTran'!$D$7:$D$15996,$A47,'PTC NaTran'!$C$7:$C$15996,"DEL")*1.0026*$F$4/INDIRECT($A$4&amp;"!D9"))</f>
        <v>124.99999999999999</v>
      </c>
      <c r="K47" s="106">
        <v>1000</v>
      </c>
      <c r="L47" s="107">
        <f t="shared" ca="1" si="1"/>
        <v>2.0499999999999998</v>
      </c>
      <c r="M47" s="51">
        <f t="shared" ca="1" si="5"/>
        <v>0.13250000000000001</v>
      </c>
      <c r="N47" s="35" cm="1">
        <f t="array" aca="1" ref="N47" ca="1">IF(ROUND(ROUND(M47,2)-M47,4)=0,_xlfn.XLOOKUP(M47,INDIRECT($A$4&amp;"!$G$41:$G$141"),INDIRECT($A$4&amp;"!$A$41:$A$141"),0,1,1),IF(M47&gt;=1,0,(ROUNDUP(M47,2)-M47)*100*_xlfn.XLOOKUP(M47,INDIRECT($A$4&amp;"!$G$41:$G$141"),INDIRECT($A$4&amp;"!$A$41:$A$141"),0,-1,-1)+(M47-ROUNDDOWN(M47,2))*100*_xlfn.XLOOKUP(M47,INDIRECT($A$4&amp;"!$G$41:$G$141"),INDIRECT($A$4&amp;"!$A$41:$A$141"),0,1,1)))</f>
        <v>1.0000000000000009</v>
      </c>
      <c r="O47" s="66">
        <f t="shared" ca="1" si="6"/>
        <v>62.50000000000005</v>
      </c>
      <c r="S47" s="107">
        <f t="shared" ca="1" si="2"/>
        <v>3.875</v>
      </c>
      <c r="T47" s="51">
        <f t="shared" ca="1" si="7"/>
        <v>0.25</v>
      </c>
      <c r="U47" s="35" cm="1">
        <f t="array" aca="1" ref="U47" ca="1">IF(ROUND(ROUND(T47,2)-T47,4)=0,_xlfn.XLOOKUP(T47,INDIRECT($A$4&amp;"!$G$41:$G$141"),INDIRECT($A$4&amp;"!$A$41:$A$141"),0,1,1),IF(T47&gt;=1,0,(ROUNDUP(T47,2)-T47)*100*_xlfn.XLOOKUP(T47,INDIRECT($A$4&amp;"!$G$41:$G$141"),INDIRECT($A$4&amp;"!$A$41:$A$141"),0,-1,-1)+(T47-ROUNDDOWN(T47,2))*100*_xlfn.XLOOKUP(T47,INDIRECT($A$4&amp;"!$G$41:$G$141"),INDIRECT($A$4&amp;"!$A$41:$A$141"),0,1,1)))</f>
        <v>1</v>
      </c>
      <c r="V47" s="66">
        <f t="shared" ca="1" si="8"/>
        <v>124.99999999999999</v>
      </c>
    </row>
    <row r="48" spans="1:22" x14ac:dyDescent="0.35">
      <c r="A48" s="32">
        <f t="shared" si="9"/>
        <v>46509</v>
      </c>
      <c r="B48" s="65" cm="1">
        <f t="array" aca="1" ref="B48" ca="1">_xlfn.XLOOKUP(A48,INDIRECT($A$5&amp;"!$AJ$41:$AJ$406"),INDIRECT($A$5&amp;"!$AK$41:$AK$406"))*SUM($F$3:$I$3)</f>
        <v>0</v>
      </c>
      <c r="C48" s="65" cm="1">
        <f t="array" aca="1" ref="C48" ca="1">_xlfn.XLOOKUP(A48,INDIRECT($A$5&amp;"!$AJ$41:$AJ$406"),INDIRECT($A$5&amp;"!$AL$41:$AL$406"))*SUM($F$3:$I$3)</f>
        <v>15</v>
      </c>
      <c r="D48" s="65" cm="1">
        <f t="array" aca="1" ref="D48" ca="1">_xlfn.XLOOKUP(A48,INDIRECT($A$5&amp;"!$AJ$41:$AJ$406"),INDIRECT($A$5&amp;"!$AO$41:$AO$406"))*SUM($F$3:$I$3)</f>
        <v>12.75</v>
      </c>
      <c r="E48" s="34" cm="1">
        <f t="array" ref="E48">SUMPRODUCT(('PT Storengy'!$B$8:$I$372)*('PT Storengy'!$A$8:$A$372=$A48)*('PT Storengy'!$B$5:$I$5=$A$6)*('PT Storengy'!$B$7:$I$7=$A$7))</f>
        <v>0.5</v>
      </c>
      <c r="F48" s="107">
        <f t="shared" ca="1" si="0"/>
        <v>2.1124999999999998</v>
      </c>
      <c r="G48" s="51">
        <f t="shared" ca="1" si="3"/>
        <v>0.13667000000000001</v>
      </c>
      <c r="H48" s="35" cm="1">
        <f t="array" aca="1" ref="H48" ca="1">IF(ROUND(ROUND(G48,2)-G48,4)=0,_xlfn.XLOOKUP(G48,INDIRECT($A$4&amp;"!$G$41:$G$141"),INDIRECT($A$4&amp;"!$A$41:$A$141"),0,1,1),IF(G48&gt;=1,0,(ROUNDUP(G48,2)-G48)*100*_xlfn.XLOOKUP(G48,INDIRECT($A$4&amp;"!$G$41:$G$141"),INDIRECT($A$4&amp;"!$A$41:$A$141"),0,-1,-1)+(G48-ROUNDDOWN(G48,2))*100*_xlfn.XLOOKUP(G48,INDIRECT($A$4&amp;"!$G$41:$G$141"),INDIRECT($A$4&amp;"!$A$41:$A$141"),0,1,1)))</f>
        <v>1.0000000000000009</v>
      </c>
      <c r="I48" s="66">
        <f t="shared" ca="1" si="4"/>
        <v>62.50000000000005</v>
      </c>
      <c r="J48" s="106" cm="1">
        <f t="array" aca="1" ref="J48" ca="1">IF(COUNTIFS('PTC NaTran'!$K$7:$K$15996,"",'PTC NaTran'!$A$7:$A$15996,J$16,'PTC NaTran'!$D$7:$D$15996,$A48,'PTC NaTran'!$C$7:$C$15996,"DEL")&gt;0,J$14,SUMIFS('PTC NaTran'!$K$7:$K$15996,'PTC NaTran'!$A$7:$A$15996,J$16,'PTC NaTran'!$D$7:$D$15996,$A48,'PTC NaTran'!$C$7:$C$15996,"DEL")*1.0026*$F$4/INDIRECT($A$4&amp;"!D9"))</f>
        <v>124.99999999999999</v>
      </c>
      <c r="K48" s="106">
        <v>1000</v>
      </c>
      <c r="L48" s="107">
        <f t="shared" ca="1" si="1"/>
        <v>2.1124999999999998</v>
      </c>
      <c r="M48" s="51">
        <f t="shared" ca="1" si="5"/>
        <v>0.13667000000000001</v>
      </c>
      <c r="N48" s="35" cm="1">
        <f t="array" aca="1" ref="N48" ca="1">IF(ROUND(ROUND(M48,2)-M48,4)=0,_xlfn.XLOOKUP(M48,INDIRECT($A$4&amp;"!$G$41:$G$141"),INDIRECT($A$4&amp;"!$A$41:$A$141"),0,1,1),IF(M48&gt;=1,0,(ROUNDUP(M48,2)-M48)*100*_xlfn.XLOOKUP(M48,INDIRECT($A$4&amp;"!$G$41:$G$141"),INDIRECT($A$4&amp;"!$A$41:$A$141"),0,-1,-1)+(M48-ROUNDDOWN(M48,2))*100*_xlfn.XLOOKUP(M48,INDIRECT($A$4&amp;"!$G$41:$G$141"),INDIRECT($A$4&amp;"!$A$41:$A$141"),0,1,1)))</f>
        <v>1.0000000000000009</v>
      </c>
      <c r="O48" s="66">
        <f t="shared" ca="1" si="6"/>
        <v>62.50000000000005</v>
      </c>
      <c r="S48" s="107">
        <f t="shared" ca="1" si="2"/>
        <v>4</v>
      </c>
      <c r="T48" s="51">
        <f t="shared" ca="1" si="7"/>
        <v>0.25833</v>
      </c>
      <c r="U48" s="35" cm="1">
        <f t="array" aca="1" ref="U48" ca="1">IF(ROUND(ROUND(T48,2)-T48,4)=0,_xlfn.XLOOKUP(T48,INDIRECT($A$4&amp;"!$G$41:$G$141"),INDIRECT($A$4&amp;"!$A$41:$A$141"),0,1,1),IF(T48&gt;=1,0,(ROUNDUP(T48,2)-T48)*100*_xlfn.XLOOKUP(T48,INDIRECT($A$4&amp;"!$G$41:$G$141"),INDIRECT($A$4&amp;"!$A$41:$A$141"),0,-1,-1)+(T48-ROUNDDOWN(T48,2))*100*_xlfn.XLOOKUP(T48,INDIRECT($A$4&amp;"!$G$41:$G$141"),INDIRECT($A$4&amp;"!$A$41:$A$141"),0,1,1)))</f>
        <v>1.0000000000000009</v>
      </c>
      <c r="V48" s="66">
        <f t="shared" ca="1" si="8"/>
        <v>125.0000000000001</v>
      </c>
    </row>
    <row r="49" spans="1:22" x14ac:dyDescent="0.35">
      <c r="A49" s="32">
        <f t="shared" si="9"/>
        <v>46510</v>
      </c>
      <c r="B49" s="65" cm="1">
        <f t="array" aca="1" ref="B49" ca="1">_xlfn.XLOOKUP(A49,INDIRECT($A$5&amp;"!$AJ$41:$AJ$406"),INDIRECT($A$5&amp;"!$AK$41:$AK$406"))*SUM($F$3:$I$3)</f>
        <v>0</v>
      </c>
      <c r="C49" s="65" cm="1">
        <f t="array" aca="1" ref="C49" ca="1">_xlfn.XLOOKUP(A49,INDIRECT($A$5&amp;"!$AJ$41:$AJ$406"),INDIRECT($A$5&amp;"!$AL$41:$AL$406"))*SUM($F$3:$I$3)</f>
        <v>15</v>
      </c>
      <c r="D49" s="65" cm="1">
        <f t="array" aca="1" ref="D49" ca="1">_xlfn.XLOOKUP(A49,INDIRECT($A$5&amp;"!$AJ$41:$AJ$406"),INDIRECT($A$5&amp;"!$AO$41:$AO$406"))*SUM($F$3:$I$3)</f>
        <v>12.75</v>
      </c>
      <c r="E49" s="34" cm="1">
        <f t="array" ref="E49">SUMPRODUCT(('PT Storengy'!$B$8:$I$372)*('PT Storengy'!$A$8:$A$372=$A49)*('PT Storengy'!$B$5:$I$5=$A$6)*('PT Storengy'!$B$7:$I$7=$A$7))</f>
        <v>0.5</v>
      </c>
      <c r="F49" s="107">
        <f t="shared" ca="1" si="0"/>
        <v>2.1749999999999998</v>
      </c>
      <c r="G49" s="51">
        <f t="shared" ca="1" si="3"/>
        <v>0.14083000000000001</v>
      </c>
      <c r="H49" s="35" cm="1">
        <f t="array" aca="1" ref="H49" ca="1">IF(ROUND(ROUND(G49,2)-G49,4)=0,_xlfn.XLOOKUP(G49,INDIRECT($A$4&amp;"!$G$41:$G$141"),INDIRECT($A$4&amp;"!$A$41:$A$141"),0,1,1),IF(G49&gt;=1,0,(ROUNDUP(G49,2)-G49)*100*_xlfn.XLOOKUP(G49,INDIRECT($A$4&amp;"!$G$41:$G$141"),INDIRECT($A$4&amp;"!$A$41:$A$141"),0,-1,-1)+(G49-ROUNDDOWN(G49,2))*100*_xlfn.XLOOKUP(G49,INDIRECT($A$4&amp;"!$G$41:$G$141"),INDIRECT($A$4&amp;"!$A$41:$A$141"),0,1,1)))</f>
        <v>1.0000000000000009</v>
      </c>
      <c r="I49" s="66">
        <f t="shared" ca="1" si="4"/>
        <v>62.50000000000005</v>
      </c>
      <c r="J49" s="106" cm="1">
        <f t="array" aca="1" ref="J49" ca="1">IF(COUNTIFS('PTC NaTran'!$K$7:$K$15996,"",'PTC NaTran'!$A$7:$A$15996,J$16,'PTC NaTran'!$D$7:$D$15996,$A49,'PTC NaTran'!$C$7:$C$15996,"DEL")&gt;0,J$14,SUMIFS('PTC NaTran'!$K$7:$K$15996,'PTC NaTran'!$A$7:$A$15996,J$16,'PTC NaTran'!$D$7:$D$15996,$A49,'PTC NaTran'!$C$7:$C$15996,"DEL")*1.0026*$F$4/INDIRECT($A$4&amp;"!D9"))</f>
        <v>124.99999999999999</v>
      </c>
      <c r="K49" s="106">
        <v>1000</v>
      </c>
      <c r="L49" s="107">
        <f t="shared" ca="1" si="1"/>
        <v>2.1749999999999998</v>
      </c>
      <c r="M49" s="51">
        <f t="shared" ca="1" si="5"/>
        <v>0.14083000000000001</v>
      </c>
      <c r="N49" s="35" cm="1">
        <f t="array" aca="1" ref="N49" ca="1">IF(ROUND(ROUND(M49,2)-M49,4)=0,_xlfn.XLOOKUP(M49,INDIRECT($A$4&amp;"!$G$41:$G$141"),INDIRECT($A$4&amp;"!$A$41:$A$141"),0,1,1),IF(M49&gt;=1,0,(ROUNDUP(M49,2)-M49)*100*_xlfn.XLOOKUP(M49,INDIRECT($A$4&amp;"!$G$41:$G$141"),INDIRECT($A$4&amp;"!$A$41:$A$141"),0,-1,-1)+(M49-ROUNDDOWN(M49,2))*100*_xlfn.XLOOKUP(M49,INDIRECT($A$4&amp;"!$G$41:$G$141"),INDIRECT($A$4&amp;"!$A$41:$A$141"),0,1,1)))</f>
        <v>1.0000000000000009</v>
      </c>
      <c r="O49" s="66">
        <f t="shared" ca="1" si="6"/>
        <v>62.50000000000005</v>
      </c>
      <c r="S49" s="107">
        <f t="shared" ca="1" si="2"/>
        <v>4.125</v>
      </c>
      <c r="T49" s="51">
        <f t="shared" ca="1" si="7"/>
        <v>0.26667000000000002</v>
      </c>
      <c r="U49" s="35" cm="1">
        <f t="array" aca="1" ref="U49" ca="1">IF(ROUND(ROUND(T49,2)-T49,4)=0,_xlfn.XLOOKUP(T49,INDIRECT($A$4&amp;"!$G$41:$G$141"),INDIRECT($A$4&amp;"!$A$41:$A$141"),0,1,1),IF(T49&gt;=1,0,(ROUNDUP(T49,2)-T49)*100*_xlfn.XLOOKUP(T49,INDIRECT($A$4&amp;"!$G$41:$G$141"),INDIRECT($A$4&amp;"!$A$41:$A$141"),0,-1,-1)+(T49-ROUNDDOWN(T49,2))*100*_xlfn.XLOOKUP(T49,INDIRECT($A$4&amp;"!$G$41:$G$141"),INDIRECT($A$4&amp;"!$A$41:$A$141"),0,1,1)))</f>
        <v>1.0000000000000009</v>
      </c>
      <c r="V49" s="66">
        <f t="shared" ca="1" si="8"/>
        <v>125.0000000000001</v>
      </c>
    </row>
    <row r="50" spans="1:22" x14ac:dyDescent="0.35">
      <c r="A50" s="32">
        <f t="shared" si="9"/>
        <v>46511</v>
      </c>
      <c r="B50" s="65" cm="1">
        <f t="array" aca="1" ref="B50" ca="1">_xlfn.XLOOKUP(A50,INDIRECT($A$5&amp;"!$AJ$41:$AJ$406"),INDIRECT($A$5&amp;"!$AK$41:$AK$406"))*SUM($F$3:$I$3)</f>
        <v>0</v>
      </c>
      <c r="C50" s="65" cm="1">
        <f t="array" aca="1" ref="C50" ca="1">_xlfn.XLOOKUP(A50,INDIRECT($A$5&amp;"!$AJ$41:$AJ$406"),INDIRECT($A$5&amp;"!$AL$41:$AL$406"))*SUM($F$3:$I$3)</f>
        <v>15</v>
      </c>
      <c r="D50" s="65" cm="1">
        <f t="array" aca="1" ref="D50" ca="1">_xlfn.XLOOKUP(A50,INDIRECT($A$5&amp;"!$AJ$41:$AJ$406"),INDIRECT($A$5&amp;"!$AO$41:$AO$406"))*SUM($F$3:$I$3)</f>
        <v>12.75</v>
      </c>
      <c r="E50" s="34" cm="1">
        <f t="array" ref="E50">SUMPRODUCT(('PT Storengy'!$B$8:$I$372)*('PT Storengy'!$A$8:$A$372=$A50)*('PT Storengy'!$B$5:$I$5=$A$6)*('PT Storengy'!$B$7:$I$7=$A$7))</f>
        <v>0.5</v>
      </c>
      <c r="F50" s="107">
        <f t="shared" ca="1" si="0"/>
        <v>2.2374999999999998</v>
      </c>
      <c r="G50" s="51">
        <f t="shared" ca="1" si="3"/>
        <v>0.14499999999999999</v>
      </c>
      <c r="H50" s="35" cm="1">
        <f t="array" aca="1" ref="H50" ca="1">IF(ROUND(ROUND(G50,2)-G50,4)=0,_xlfn.XLOOKUP(G50,INDIRECT($A$4&amp;"!$G$41:$G$141"),INDIRECT($A$4&amp;"!$A$41:$A$141"),0,1,1),IF(G50&gt;=1,0,(ROUNDUP(G50,2)-G50)*100*_xlfn.XLOOKUP(G50,INDIRECT($A$4&amp;"!$G$41:$G$141"),INDIRECT($A$4&amp;"!$A$41:$A$141"),0,-1,-1)+(G50-ROUNDDOWN(G50,2))*100*_xlfn.XLOOKUP(G50,INDIRECT($A$4&amp;"!$G$41:$G$141"),INDIRECT($A$4&amp;"!$A$41:$A$141"),0,1,1)))</f>
        <v>1.0000000000000009</v>
      </c>
      <c r="I50" s="66">
        <f t="shared" ca="1" si="4"/>
        <v>62.50000000000005</v>
      </c>
      <c r="J50" s="106" cm="1">
        <f t="array" aca="1" ref="J50" ca="1">IF(COUNTIFS('PTC NaTran'!$K$7:$K$15996,"",'PTC NaTran'!$A$7:$A$15996,J$16,'PTC NaTran'!$D$7:$D$15996,$A50,'PTC NaTran'!$C$7:$C$15996,"DEL")&gt;0,J$14,SUMIFS('PTC NaTran'!$K$7:$K$15996,'PTC NaTran'!$A$7:$A$15996,J$16,'PTC NaTran'!$D$7:$D$15996,$A50,'PTC NaTran'!$C$7:$C$15996,"DEL")*1.0026*$F$4/INDIRECT($A$4&amp;"!D9"))</f>
        <v>124.99999999999999</v>
      </c>
      <c r="K50" s="106">
        <v>1000</v>
      </c>
      <c r="L50" s="107">
        <f t="shared" ca="1" si="1"/>
        <v>2.2374999999999998</v>
      </c>
      <c r="M50" s="51">
        <f t="shared" ca="1" si="5"/>
        <v>0.14499999999999999</v>
      </c>
      <c r="N50" s="35" cm="1">
        <f t="array" aca="1" ref="N50" ca="1">IF(ROUND(ROUND(M50,2)-M50,4)=0,_xlfn.XLOOKUP(M50,INDIRECT($A$4&amp;"!$G$41:$G$141"),INDIRECT($A$4&amp;"!$A$41:$A$141"),0,1,1),IF(M50&gt;=1,0,(ROUNDUP(M50,2)-M50)*100*_xlfn.XLOOKUP(M50,INDIRECT($A$4&amp;"!$G$41:$G$141"),INDIRECT($A$4&amp;"!$A$41:$A$141"),0,-1,-1)+(M50-ROUNDDOWN(M50,2))*100*_xlfn.XLOOKUP(M50,INDIRECT($A$4&amp;"!$G$41:$G$141"),INDIRECT($A$4&amp;"!$A$41:$A$141"),0,1,1)))</f>
        <v>1.0000000000000009</v>
      </c>
      <c r="O50" s="66">
        <f t="shared" ca="1" si="6"/>
        <v>62.50000000000005</v>
      </c>
      <c r="S50" s="107">
        <f t="shared" ca="1" si="2"/>
        <v>4.25</v>
      </c>
      <c r="T50" s="51">
        <f t="shared" ca="1" si="7"/>
        <v>0.27500000000000002</v>
      </c>
      <c r="U50" s="35" cm="1">
        <f t="array" aca="1" ref="U50" ca="1">IF(ROUND(ROUND(T50,2)-T50,4)=0,_xlfn.XLOOKUP(T50,INDIRECT($A$4&amp;"!$G$41:$G$141"),INDIRECT($A$4&amp;"!$A$41:$A$141"),0,1,1),IF(T50&gt;=1,0,(ROUNDUP(T50,2)-T50)*100*_xlfn.XLOOKUP(T50,INDIRECT($A$4&amp;"!$G$41:$G$141"),INDIRECT($A$4&amp;"!$A$41:$A$141"),0,-1,-1)+(T50-ROUNDDOWN(T50,2))*100*_xlfn.XLOOKUP(T50,INDIRECT($A$4&amp;"!$G$41:$G$141"),INDIRECT($A$4&amp;"!$A$41:$A$141"),0,1,1)))</f>
        <v>1.0000000000000009</v>
      </c>
      <c r="V50" s="66">
        <f t="shared" ca="1" si="8"/>
        <v>125.0000000000001</v>
      </c>
    </row>
    <row r="51" spans="1:22" x14ac:dyDescent="0.35">
      <c r="A51" s="32">
        <f t="shared" si="9"/>
        <v>46512</v>
      </c>
      <c r="B51" s="65" cm="1">
        <f t="array" aca="1" ref="B51" ca="1">_xlfn.XLOOKUP(A51,INDIRECT($A$5&amp;"!$AJ$41:$AJ$406"),INDIRECT($A$5&amp;"!$AK$41:$AK$406"))*SUM($F$3:$I$3)</f>
        <v>0</v>
      </c>
      <c r="C51" s="65" cm="1">
        <f t="array" aca="1" ref="C51" ca="1">_xlfn.XLOOKUP(A51,INDIRECT($A$5&amp;"!$AJ$41:$AJ$406"),INDIRECT($A$5&amp;"!$AL$41:$AL$406"))*SUM($F$3:$I$3)</f>
        <v>15</v>
      </c>
      <c r="D51" s="65" cm="1">
        <f t="array" aca="1" ref="D51" ca="1">_xlfn.XLOOKUP(A51,INDIRECT($A$5&amp;"!$AJ$41:$AJ$406"),INDIRECT($A$5&amp;"!$AO$41:$AO$406"))*SUM($F$3:$I$3)</f>
        <v>12.75</v>
      </c>
      <c r="E51" s="34" cm="1">
        <f t="array" ref="E51">SUMPRODUCT(('PT Storengy'!$B$8:$I$372)*('PT Storengy'!$A$8:$A$372=$A51)*('PT Storengy'!$B$5:$I$5=$A$6)*('PT Storengy'!$B$7:$I$7=$A$7))</f>
        <v>0.5</v>
      </c>
      <c r="F51" s="107">
        <f t="shared" ca="1" si="0"/>
        <v>2.2999999999999998</v>
      </c>
      <c r="G51" s="51">
        <f t="shared" ca="1" si="3"/>
        <v>0.14917</v>
      </c>
      <c r="H51" s="35" cm="1">
        <f t="array" aca="1" ref="H51" ca="1">IF(ROUND(ROUND(G51,2)-G51,4)=0,_xlfn.XLOOKUP(G51,INDIRECT($A$4&amp;"!$G$41:$G$141"),INDIRECT($A$4&amp;"!$A$41:$A$141"),0,1,1),IF(G51&gt;=1,0,(ROUNDUP(G51,2)-G51)*100*_xlfn.XLOOKUP(G51,INDIRECT($A$4&amp;"!$G$41:$G$141"),INDIRECT($A$4&amp;"!$A$41:$A$141"),0,-1,-1)+(G51-ROUNDDOWN(G51,2))*100*_xlfn.XLOOKUP(G51,INDIRECT($A$4&amp;"!$G$41:$G$141"),INDIRECT($A$4&amp;"!$A$41:$A$141"),0,1,1)))</f>
        <v>1.0000000000000009</v>
      </c>
      <c r="I51" s="66">
        <f t="shared" ca="1" si="4"/>
        <v>62.50000000000005</v>
      </c>
      <c r="J51" s="106" cm="1">
        <f t="array" aca="1" ref="J51" ca="1">IF(COUNTIFS('PTC NaTran'!$K$7:$K$15996,"",'PTC NaTran'!$A$7:$A$15996,J$16,'PTC NaTran'!$D$7:$D$15996,$A51,'PTC NaTran'!$C$7:$C$15996,"DEL")&gt;0,J$14,SUMIFS('PTC NaTran'!$K$7:$K$15996,'PTC NaTran'!$A$7:$A$15996,J$16,'PTC NaTran'!$D$7:$D$15996,$A51,'PTC NaTran'!$C$7:$C$15996,"DEL")*1.0026*$F$4/INDIRECT($A$4&amp;"!D9"))</f>
        <v>124.99999999999999</v>
      </c>
      <c r="K51" s="106">
        <v>1000</v>
      </c>
      <c r="L51" s="107">
        <f t="shared" ca="1" si="1"/>
        <v>2.2999999999999998</v>
      </c>
      <c r="M51" s="51">
        <f t="shared" ca="1" si="5"/>
        <v>0.14917</v>
      </c>
      <c r="N51" s="35" cm="1">
        <f t="array" aca="1" ref="N51" ca="1">IF(ROUND(ROUND(M51,2)-M51,4)=0,_xlfn.XLOOKUP(M51,INDIRECT($A$4&amp;"!$G$41:$G$141"),INDIRECT($A$4&amp;"!$A$41:$A$141"),0,1,1),IF(M51&gt;=1,0,(ROUNDUP(M51,2)-M51)*100*_xlfn.XLOOKUP(M51,INDIRECT($A$4&amp;"!$G$41:$G$141"),INDIRECT($A$4&amp;"!$A$41:$A$141"),0,-1,-1)+(M51-ROUNDDOWN(M51,2))*100*_xlfn.XLOOKUP(M51,INDIRECT($A$4&amp;"!$G$41:$G$141"),INDIRECT($A$4&amp;"!$A$41:$A$141"),0,1,1)))</f>
        <v>1.0000000000000009</v>
      </c>
      <c r="O51" s="66">
        <f t="shared" ca="1" si="6"/>
        <v>62.50000000000005</v>
      </c>
      <c r="S51" s="107">
        <f t="shared" ca="1" si="2"/>
        <v>4.375</v>
      </c>
      <c r="T51" s="51">
        <f t="shared" ca="1" si="7"/>
        <v>0.28333000000000003</v>
      </c>
      <c r="U51" s="35" cm="1">
        <f t="array" aca="1" ref="U51" ca="1">IF(ROUND(ROUND(T51,2)-T51,4)=0,_xlfn.XLOOKUP(T51,INDIRECT($A$4&amp;"!$G$41:$G$141"),INDIRECT($A$4&amp;"!$A$41:$A$141"),0,1,1),IF(T51&gt;=1,0,(ROUNDUP(T51,2)-T51)*100*_xlfn.XLOOKUP(T51,INDIRECT($A$4&amp;"!$G$41:$G$141"),INDIRECT($A$4&amp;"!$A$41:$A$141"),0,-1,-1)+(T51-ROUNDDOWN(T51,2))*100*_xlfn.XLOOKUP(T51,INDIRECT($A$4&amp;"!$G$41:$G$141"),INDIRECT($A$4&amp;"!$A$41:$A$141"),0,1,1)))</f>
        <v>1.0000000000000009</v>
      </c>
      <c r="V51" s="66">
        <f t="shared" ca="1" si="8"/>
        <v>125.0000000000001</v>
      </c>
    </row>
    <row r="52" spans="1:22" x14ac:dyDescent="0.35">
      <c r="A52" s="32">
        <f t="shared" si="9"/>
        <v>46513</v>
      </c>
      <c r="B52" s="65" cm="1">
        <f t="array" aca="1" ref="B52" ca="1">_xlfn.XLOOKUP(A52,INDIRECT($A$5&amp;"!$AJ$41:$AJ$406"),INDIRECT($A$5&amp;"!$AK$41:$AK$406"))*SUM($F$3:$I$3)</f>
        <v>0</v>
      </c>
      <c r="C52" s="65" cm="1">
        <f t="array" aca="1" ref="C52" ca="1">_xlfn.XLOOKUP(A52,INDIRECT($A$5&amp;"!$AJ$41:$AJ$406"),INDIRECT($A$5&amp;"!$AL$41:$AL$406"))*SUM($F$3:$I$3)</f>
        <v>15</v>
      </c>
      <c r="D52" s="65" cm="1">
        <f t="array" aca="1" ref="D52" ca="1">_xlfn.XLOOKUP(A52,INDIRECT($A$5&amp;"!$AJ$41:$AJ$406"),INDIRECT($A$5&amp;"!$AO$41:$AO$406"))*SUM($F$3:$I$3)</f>
        <v>12.75</v>
      </c>
      <c r="E52" s="34" cm="1">
        <f t="array" ref="E52">SUMPRODUCT(('PT Storengy'!$B$8:$I$372)*('PT Storengy'!$A$8:$A$372=$A52)*('PT Storengy'!$B$5:$I$5=$A$6)*('PT Storengy'!$B$7:$I$7=$A$7))</f>
        <v>0.5</v>
      </c>
      <c r="F52" s="107">
        <f t="shared" ca="1" si="0"/>
        <v>2.3624999999999998</v>
      </c>
      <c r="G52" s="51">
        <f t="shared" ca="1" si="3"/>
        <v>0.15332999999999999</v>
      </c>
      <c r="H52" s="35" cm="1">
        <f t="array" aca="1" ref="H52" ca="1">IF(ROUND(ROUND(G52,2)-G52,4)=0,_xlfn.XLOOKUP(G52,INDIRECT($A$4&amp;"!$G$41:$G$141"),INDIRECT($A$4&amp;"!$A$41:$A$141"),0,1,1),IF(G52&gt;=1,0,(ROUNDUP(G52,2)-G52)*100*_xlfn.XLOOKUP(G52,INDIRECT($A$4&amp;"!$G$41:$G$141"),INDIRECT($A$4&amp;"!$A$41:$A$141"),0,-1,-1)+(G52-ROUNDDOWN(G52,2))*100*_xlfn.XLOOKUP(G52,INDIRECT($A$4&amp;"!$G$41:$G$141"),INDIRECT($A$4&amp;"!$A$41:$A$141"),0,1,1)))</f>
        <v>1.0000000000000009</v>
      </c>
      <c r="I52" s="66">
        <f t="shared" ca="1" si="4"/>
        <v>62.50000000000005</v>
      </c>
      <c r="J52" s="106" cm="1">
        <f t="array" aca="1" ref="J52" ca="1">IF(COUNTIFS('PTC NaTran'!$K$7:$K$15996,"",'PTC NaTran'!$A$7:$A$15996,J$16,'PTC NaTran'!$D$7:$D$15996,$A52,'PTC NaTran'!$C$7:$C$15996,"DEL")&gt;0,J$14,SUMIFS('PTC NaTran'!$K$7:$K$15996,'PTC NaTran'!$A$7:$A$15996,J$16,'PTC NaTran'!$D$7:$D$15996,$A52,'PTC NaTran'!$C$7:$C$15996,"DEL")*1.0026*$F$4/INDIRECT($A$4&amp;"!D9"))</f>
        <v>124.99999999999999</v>
      </c>
      <c r="K52" s="106">
        <v>1000</v>
      </c>
      <c r="L52" s="107">
        <f t="shared" ca="1" si="1"/>
        <v>2.3624999999999998</v>
      </c>
      <c r="M52" s="51">
        <f t="shared" ca="1" si="5"/>
        <v>0.15332999999999999</v>
      </c>
      <c r="N52" s="35" cm="1">
        <f t="array" aca="1" ref="N52" ca="1">IF(ROUND(ROUND(M52,2)-M52,4)=0,_xlfn.XLOOKUP(M52,INDIRECT($A$4&amp;"!$G$41:$G$141"),INDIRECT($A$4&amp;"!$A$41:$A$141"),0,1,1),IF(M52&gt;=1,0,(ROUNDUP(M52,2)-M52)*100*_xlfn.XLOOKUP(M52,INDIRECT($A$4&amp;"!$G$41:$G$141"),INDIRECT($A$4&amp;"!$A$41:$A$141"),0,-1,-1)+(M52-ROUNDDOWN(M52,2))*100*_xlfn.XLOOKUP(M52,INDIRECT($A$4&amp;"!$G$41:$G$141"),INDIRECT($A$4&amp;"!$A$41:$A$141"),0,1,1)))</f>
        <v>1.0000000000000009</v>
      </c>
      <c r="O52" s="66">
        <f t="shared" ca="1" si="6"/>
        <v>62.50000000000005</v>
      </c>
      <c r="S52" s="107">
        <f t="shared" ca="1" si="2"/>
        <v>4.5</v>
      </c>
      <c r="T52" s="51">
        <f t="shared" ca="1" si="7"/>
        <v>0.29166999999999998</v>
      </c>
      <c r="U52" s="35" cm="1">
        <f t="array" aca="1" ref="U52" ca="1">IF(ROUND(ROUND(T52,2)-T52,4)=0,_xlfn.XLOOKUP(T52,INDIRECT($A$4&amp;"!$G$41:$G$141"),INDIRECT($A$4&amp;"!$A$41:$A$141"),0,1,1),IF(T52&gt;=1,0,(ROUNDUP(T52,2)-T52)*100*_xlfn.XLOOKUP(T52,INDIRECT($A$4&amp;"!$G$41:$G$141"),INDIRECT($A$4&amp;"!$A$41:$A$141"),0,-1,-1)+(T52-ROUNDDOWN(T52,2))*100*_xlfn.XLOOKUP(T52,INDIRECT($A$4&amp;"!$G$41:$G$141"),INDIRECT($A$4&amp;"!$A$41:$A$141"),0,1,1)))</f>
        <v>1.0000000000000009</v>
      </c>
      <c r="V52" s="66">
        <f t="shared" ca="1" si="8"/>
        <v>125.0000000000001</v>
      </c>
    </row>
    <row r="53" spans="1:22" x14ac:dyDescent="0.35">
      <c r="A53" s="32">
        <f t="shared" si="9"/>
        <v>46514</v>
      </c>
      <c r="B53" s="65" cm="1">
        <f t="array" aca="1" ref="B53" ca="1">_xlfn.XLOOKUP(A53,INDIRECT($A$5&amp;"!$AJ$41:$AJ$406"),INDIRECT($A$5&amp;"!$AK$41:$AK$406"))*SUM($F$3:$I$3)</f>
        <v>0</v>
      </c>
      <c r="C53" s="65" cm="1">
        <f t="array" aca="1" ref="C53" ca="1">_xlfn.XLOOKUP(A53,INDIRECT($A$5&amp;"!$AJ$41:$AJ$406"),INDIRECT($A$5&amp;"!$AL$41:$AL$406"))*SUM($F$3:$I$3)</f>
        <v>15</v>
      </c>
      <c r="D53" s="65" cm="1">
        <f t="array" aca="1" ref="D53" ca="1">_xlfn.XLOOKUP(A53,INDIRECT($A$5&amp;"!$AJ$41:$AJ$406"),INDIRECT($A$5&amp;"!$AO$41:$AO$406"))*SUM($F$3:$I$3)</f>
        <v>12.75</v>
      </c>
      <c r="E53" s="34" cm="1">
        <f t="array" ref="E53">SUMPRODUCT(('PT Storengy'!$B$8:$I$372)*('PT Storengy'!$A$8:$A$372=$A53)*('PT Storengy'!$B$5:$I$5=$A$6)*('PT Storengy'!$B$7:$I$7=$A$7))</f>
        <v>0.5</v>
      </c>
      <c r="F53" s="107">
        <f t="shared" ca="1" si="0"/>
        <v>2.4249999999999998</v>
      </c>
      <c r="G53" s="51">
        <f t="shared" ca="1" si="3"/>
        <v>0.1575</v>
      </c>
      <c r="H53" s="35" cm="1">
        <f t="array" aca="1" ref="H53" ca="1">IF(ROUND(ROUND(G53,2)-G53,4)=0,_xlfn.XLOOKUP(G53,INDIRECT($A$4&amp;"!$G$41:$G$141"),INDIRECT($A$4&amp;"!$A$41:$A$141"),0,1,1),IF(G53&gt;=1,0,(ROUNDUP(G53,2)-G53)*100*_xlfn.XLOOKUP(G53,INDIRECT($A$4&amp;"!$G$41:$G$141"),INDIRECT($A$4&amp;"!$A$41:$A$141"),0,-1,-1)+(G53-ROUNDDOWN(G53,2))*100*_xlfn.XLOOKUP(G53,INDIRECT($A$4&amp;"!$G$41:$G$141"),INDIRECT($A$4&amp;"!$A$41:$A$141"),0,1,1)))</f>
        <v>1.0000000000000009</v>
      </c>
      <c r="I53" s="66">
        <f t="shared" ca="1" si="4"/>
        <v>62.50000000000005</v>
      </c>
      <c r="J53" s="106" cm="1">
        <f t="array" aca="1" ref="J53" ca="1">IF(COUNTIFS('PTC NaTran'!$K$7:$K$15996,"",'PTC NaTran'!$A$7:$A$15996,J$16,'PTC NaTran'!$D$7:$D$15996,$A53,'PTC NaTran'!$C$7:$C$15996,"DEL")&gt;0,J$14,SUMIFS('PTC NaTran'!$K$7:$K$15996,'PTC NaTran'!$A$7:$A$15996,J$16,'PTC NaTran'!$D$7:$D$15996,$A53,'PTC NaTran'!$C$7:$C$15996,"DEL")*1.0026*$F$4/INDIRECT($A$4&amp;"!D9"))</f>
        <v>124.99999999999999</v>
      </c>
      <c r="K53" s="106">
        <v>1000</v>
      </c>
      <c r="L53" s="107">
        <f t="shared" ca="1" si="1"/>
        <v>2.4249999999999998</v>
      </c>
      <c r="M53" s="51">
        <f t="shared" ca="1" si="5"/>
        <v>0.1575</v>
      </c>
      <c r="N53" s="35" cm="1">
        <f t="array" aca="1" ref="N53" ca="1">IF(ROUND(ROUND(M53,2)-M53,4)=0,_xlfn.XLOOKUP(M53,INDIRECT($A$4&amp;"!$G$41:$G$141"),INDIRECT($A$4&amp;"!$A$41:$A$141"),0,1,1),IF(M53&gt;=1,0,(ROUNDUP(M53,2)-M53)*100*_xlfn.XLOOKUP(M53,INDIRECT($A$4&amp;"!$G$41:$G$141"),INDIRECT($A$4&amp;"!$A$41:$A$141"),0,-1,-1)+(M53-ROUNDDOWN(M53,2))*100*_xlfn.XLOOKUP(M53,INDIRECT($A$4&amp;"!$G$41:$G$141"),INDIRECT($A$4&amp;"!$A$41:$A$141"),0,1,1)))</f>
        <v>1.0000000000000009</v>
      </c>
      <c r="O53" s="66">
        <f t="shared" ca="1" si="6"/>
        <v>62.50000000000005</v>
      </c>
      <c r="S53" s="107">
        <f t="shared" ca="1" si="2"/>
        <v>4.625</v>
      </c>
      <c r="T53" s="51">
        <f t="shared" ca="1" si="7"/>
        <v>0.3</v>
      </c>
      <c r="U53" s="35" cm="1">
        <f t="array" aca="1" ref="U53" ca="1">IF(ROUND(ROUND(T53,2)-T53,4)=0,_xlfn.XLOOKUP(T53,INDIRECT($A$4&amp;"!$G$41:$G$141"),INDIRECT($A$4&amp;"!$A$41:$A$141"),0,1,1),IF(T53&gt;=1,0,(ROUNDUP(T53,2)-T53)*100*_xlfn.XLOOKUP(T53,INDIRECT($A$4&amp;"!$G$41:$G$141"),INDIRECT($A$4&amp;"!$A$41:$A$141"),0,-1,-1)+(T53-ROUNDDOWN(T53,2))*100*_xlfn.XLOOKUP(T53,INDIRECT($A$4&amp;"!$G$41:$G$141"),INDIRECT($A$4&amp;"!$A$41:$A$141"),0,1,1)))</f>
        <v>1</v>
      </c>
      <c r="V53" s="66">
        <f t="shared" ca="1" si="8"/>
        <v>124.99999999999999</v>
      </c>
    </row>
    <row r="54" spans="1:22" x14ac:dyDescent="0.35">
      <c r="A54" s="32">
        <f t="shared" si="9"/>
        <v>46515</v>
      </c>
      <c r="B54" s="65" cm="1">
        <f t="array" aca="1" ref="B54" ca="1">_xlfn.XLOOKUP(A54,INDIRECT($A$5&amp;"!$AJ$41:$AJ$406"),INDIRECT($A$5&amp;"!$AK$41:$AK$406"))*SUM($F$3:$I$3)</f>
        <v>0</v>
      </c>
      <c r="C54" s="65" cm="1">
        <f t="array" aca="1" ref="C54" ca="1">_xlfn.XLOOKUP(A54,INDIRECT($A$5&amp;"!$AJ$41:$AJ$406"),INDIRECT($A$5&amp;"!$AL$41:$AL$406"))*SUM($F$3:$I$3)</f>
        <v>15</v>
      </c>
      <c r="D54" s="65" cm="1">
        <f t="array" aca="1" ref="D54" ca="1">_xlfn.XLOOKUP(A54,INDIRECT($A$5&amp;"!$AJ$41:$AJ$406"),INDIRECT($A$5&amp;"!$AO$41:$AO$406"))*SUM($F$3:$I$3)</f>
        <v>12.75</v>
      </c>
      <c r="E54" s="34" cm="1">
        <f t="array" ref="E54">SUMPRODUCT(('PT Storengy'!$B$8:$I$372)*('PT Storengy'!$A$8:$A$372=$A54)*('PT Storengy'!$B$5:$I$5=$A$6)*('PT Storengy'!$B$7:$I$7=$A$7))</f>
        <v>0</v>
      </c>
      <c r="F54" s="107">
        <f t="shared" ca="1" si="0"/>
        <v>2.5499999999999998</v>
      </c>
      <c r="G54" s="51">
        <f t="shared" ca="1" si="3"/>
        <v>0.16167000000000001</v>
      </c>
      <c r="H54" s="35" cm="1">
        <f t="array" aca="1" ref="H54" ca="1">IF(ROUND(ROUND(G54,2)-G54,4)=0,_xlfn.XLOOKUP(G54,INDIRECT($A$4&amp;"!$G$41:$G$141"),INDIRECT($A$4&amp;"!$A$41:$A$141"),0,1,1),IF(G54&gt;=1,0,(ROUNDUP(G54,2)-G54)*100*_xlfn.XLOOKUP(G54,INDIRECT($A$4&amp;"!$G$41:$G$141"),INDIRECT($A$4&amp;"!$A$41:$A$141"),0,-1,-1)+(G54-ROUNDDOWN(G54,2))*100*_xlfn.XLOOKUP(G54,INDIRECT($A$4&amp;"!$G$41:$G$141"),INDIRECT($A$4&amp;"!$A$41:$A$141"),0,1,1)))</f>
        <v>1.0000000000000009</v>
      </c>
      <c r="I54" s="66">
        <f t="shared" ca="1" si="4"/>
        <v>125.0000000000001</v>
      </c>
      <c r="J54" s="106" cm="1">
        <f t="array" aca="1" ref="J54" ca="1">IF(COUNTIFS('PTC NaTran'!$K$7:$K$15996,"",'PTC NaTran'!$A$7:$A$15996,J$16,'PTC NaTran'!$D$7:$D$15996,$A54,'PTC NaTran'!$C$7:$C$15996,"DEL")&gt;0,J$14,SUMIFS('PTC NaTran'!$K$7:$K$15996,'PTC NaTran'!$A$7:$A$15996,J$16,'PTC NaTran'!$D$7:$D$15996,$A54,'PTC NaTran'!$C$7:$C$15996,"DEL")*1.0026*$F$4/INDIRECT($A$4&amp;"!D9"))</f>
        <v>124.99999999999999</v>
      </c>
      <c r="K54" s="106">
        <v>1000</v>
      </c>
      <c r="L54" s="107">
        <f t="shared" ca="1" si="1"/>
        <v>2.5499999999999998</v>
      </c>
      <c r="M54" s="51">
        <f t="shared" ca="1" si="5"/>
        <v>0.16167000000000001</v>
      </c>
      <c r="N54" s="35" cm="1">
        <f t="array" aca="1" ref="N54" ca="1">IF(ROUND(ROUND(M54,2)-M54,4)=0,_xlfn.XLOOKUP(M54,INDIRECT($A$4&amp;"!$G$41:$G$141"),INDIRECT($A$4&amp;"!$A$41:$A$141"),0,1,1),IF(M54&gt;=1,0,(ROUNDUP(M54,2)-M54)*100*_xlfn.XLOOKUP(M54,INDIRECT($A$4&amp;"!$G$41:$G$141"),INDIRECT($A$4&amp;"!$A$41:$A$141"),0,-1,-1)+(M54-ROUNDDOWN(M54,2))*100*_xlfn.XLOOKUP(M54,INDIRECT($A$4&amp;"!$G$41:$G$141"),INDIRECT($A$4&amp;"!$A$41:$A$141"),0,1,1)))</f>
        <v>1.0000000000000009</v>
      </c>
      <c r="O54" s="66">
        <f t="shared" ca="1" si="6"/>
        <v>124.99999999999999</v>
      </c>
      <c r="S54" s="107">
        <f t="shared" ca="1" si="2"/>
        <v>4.75</v>
      </c>
      <c r="T54" s="51">
        <f t="shared" ca="1" si="7"/>
        <v>0.30832999999999999</v>
      </c>
      <c r="U54" s="35" cm="1">
        <f t="array" aca="1" ref="U54" ca="1">IF(ROUND(ROUND(T54,2)-T54,4)=0,_xlfn.XLOOKUP(T54,INDIRECT($A$4&amp;"!$G$41:$G$141"),INDIRECT($A$4&amp;"!$A$41:$A$141"),0,1,1),IF(T54&gt;=1,0,(ROUNDUP(T54,2)-T54)*100*_xlfn.XLOOKUP(T54,INDIRECT($A$4&amp;"!$G$41:$G$141"),INDIRECT($A$4&amp;"!$A$41:$A$141"),0,-1,-1)+(T54-ROUNDDOWN(T54,2))*100*_xlfn.XLOOKUP(T54,INDIRECT($A$4&amp;"!$G$41:$G$141"),INDIRECT($A$4&amp;"!$A$41:$A$141"),0,1,1)))</f>
        <v>1.0000000000000009</v>
      </c>
      <c r="V54" s="66">
        <f t="shared" ca="1" si="8"/>
        <v>125.0000000000001</v>
      </c>
    </row>
    <row r="55" spans="1:22" x14ac:dyDescent="0.35">
      <c r="A55" s="32">
        <f t="shared" si="9"/>
        <v>46516</v>
      </c>
      <c r="B55" s="65" cm="1">
        <f t="array" aca="1" ref="B55" ca="1">_xlfn.XLOOKUP(A55,INDIRECT($A$5&amp;"!$AJ$41:$AJ$406"),INDIRECT($A$5&amp;"!$AK$41:$AK$406"))*SUM($F$3:$I$3)</f>
        <v>0</v>
      </c>
      <c r="C55" s="65" cm="1">
        <f t="array" aca="1" ref="C55" ca="1">_xlfn.XLOOKUP(A55,INDIRECT($A$5&amp;"!$AJ$41:$AJ$406"),INDIRECT($A$5&amp;"!$AL$41:$AL$406"))*SUM($F$3:$I$3)</f>
        <v>15</v>
      </c>
      <c r="D55" s="65" cm="1">
        <f t="array" aca="1" ref="D55" ca="1">_xlfn.XLOOKUP(A55,INDIRECT($A$5&amp;"!$AJ$41:$AJ$406"),INDIRECT($A$5&amp;"!$AO$41:$AO$406"))*SUM($F$3:$I$3)</f>
        <v>12.75</v>
      </c>
      <c r="E55" s="34" cm="1">
        <f t="array" ref="E55">SUMPRODUCT(('PT Storengy'!$B$8:$I$372)*('PT Storengy'!$A$8:$A$372=$A55)*('PT Storengy'!$B$5:$I$5=$A$6)*('PT Storengy'!$B$7:$I$7=$A$7))</f>
        <v>0</v>
      </c>
      <c r="F55" s="107">
        <f t="shared" ca="1" si="0"/>
        <v>2.6749999999999998</v>
      </c>
      <c r="G55" s="51">
        <f t="shared" ca="1" si="3"/>
        <v>0.17</v>
      </c>
      <c r="H55" s="35" cm="1">
        <f t="array" aca="1" ref="H55" ca="1">IF(ROUND(ROUND(G55,2)-G55,4)=0,_xlfn.XLOOKUP(G55,INDIRECT($A$4&amp;"!$G$41:$G$141"),INDIRECT($A$4&amp;"!$A$41:$A$141"),0,1,1),IF(G55&gt;=1,0,(ROUNDUP(G55,2)-G55)*100*_xlfn.XLOOKUP(G55,INDIRECT($A$4&amp;"!$G$41:$G$141"),INDIRECT($A$4&amp;"!$A$41:$A$141"),0,-1,-1)+(G55-ROUNDDOWN(G55,2))*100*_xlfn.XLOOKUP(G55,INDIRECT($A$4&amp;"!$G$41:$G$141"),INDIRECT($A$4&amp;"!$A$41:$A$141"),0,1,1)))</f>
        <v>1</v>
      </c>
      <c r="I55" s="66">
        <f t="shared" ca="1" si="4"/>
        <v>124.99999999999999</v>
      </c>
      <c r="J55" s="106" cm="1">
        <f t="array" aca="1" ref="J55" ca="1">IF(COUNTIFS('PTC NaTran'!$K$7:$K$15996,"",'PTC NaTran'!$A$7:$A$15996,J$16,'PTC NaTran'!$D$7:$D$15996,$A55,'PTC NaTran'!$C$7:$C$15996,"DEL")&gt;0,J$14,SUMIFS('PTC NaTran'!$K$7:$K$15996,'PTC NaTran'!$A$7:$A$15996,J$16,'PTC NaTran'!$D$7:$D$15996,$A55,'PTC NaTran'!$C$7:$C$15996,"DEL")*1.0026*$F$4/INDIRECT($A$4&amp;"!D9"))</f>
        <v>124.99999999999999</v>
      </c>
      <c r="K55" s="106">
        <v>1000</v>
      </c>
      <c r="L55" s="107">
        <f t="shared" ca="1" si="1"/>
        <v>2.6749999999999998</v>
      </c>
      <c r="M55" s="51">
        <f t="shared" ca="1" si="5"/>
        <v>0.17</v>
      </c>
      <c r="N55" s="35" cm="1">
        <f t="array" aca="1" ref="N55" ca="1">IF(ROUND(ROUND(M55,2)-M55,4)=0,_xlfn.XLOOKUP(M55,INDIRECT($A$4&amp;"!$G$41:$G$141"),INDIRECT($A$4&amp;"!$A$41:$A$141"),0,1,1),IF(M55&gt;=1,0,(ROUNDUP(M55,2)-M55)*100*_xlfn.XLOOKUP(M55,INDIRECT($A$4&amp;"!$G$41:$G$141"),INDIRECT($A$4&amp;"!$A$41:$A$141"),0,-1,-1)+(M55-ROUNDDOWN(M55,2))*100*_xlfn.XLOOKUP(M55,INDIRECT($A$4&amp;"!$G$41:$G$141"),INDIRECT($A$4&amp;"!$A$41:$A$141"),0,1,1)))</f>
        <v>1</v>
      </c>
      <c r="O55" s="66">
        <f t="shared" ca="1" si="6"/>
        <v>124.99999999999999</v>
      </c>
      <c r="S55" s="107">
        <f t="shared" ca="1" si="2"/>
        <v>4.875</v>
      </c>
      <c r="T55" s="51">
        <f t="shared" ca="1" si="7"/>
        <v>0.31667000000000001</v>
      </c>
      <c r="U55" s="35" cm="1">
        <f t="array" aca="1" ref="U55" ca="1">IF(ROUND(ROUND(T55,2)-T55,4)=0,_xlfn.XLOOKUP(T55,INDIRECT($A$4&amp;"!$G$41:$G$141"),INDIRECT($A$4&amp;"!$A$41:$A$141"),0,1,1),IF(T55&gt;=1,0,(ROUNDUP(T55,2)-T55)*100*_xlfn.XLOOKUP(T55,INDIRECT($A$4&amp;"!$G$41:$G$141"),INDIRECT($A$4&amp;"!$A$41:$A$141"),0,-1,-1)+(T55-ROUNDDOWN(T55,2))*100*_xlfn.XLOOKUP(T55,INDIRECT($A$4&amp;"!$G$41:$G$141"),INDIRECT($A$4&amp;"!$A$41:$A$141"),0,1,1)))</f>
        <v>1.0000000000000009</v>
      </c>
      <c r="V55" s="66">
        <f t="shared" ca="1" si="8"/>
        <v>125.0000000000001</v>
      </c>
    </row>
    <row r="56" spans="1:22" x14ac:dyDescent="0.35">
      <c r="A56" s="32">
        <f t="shared" si="9"/>
        <v>46517</v>
      </c>
      <c r="B56" s="65" cm="1">
        <f t="array" aca="1" ref="B56" ca="1">_xlfn.XLOOKUP(A56,INDIRECT($A$5&amp;"!$AJ$41:$AJ$406"),INDIRECT($A$5&amp;"!$AK$41:$AK$406"))*SUM($F$3:$I$3)</f>
        <v>0</v>
      </c>
      <c r="C56" s="65" cm="1">
        <f t="array" aca="1" ref="C56" ca="1">_xlfn.XLOOKUP(A56,INDIRECT($A$5&amp;"!$AJ$41:$AJ$406"),INDIRECT($A$5&amp;"!$AL$41:$AL$406"))*SUM($F$3:$I$3)</f>
        <v>15</v>
      </c>
      <c r="D56" s="65" cm="1">
        <f t="array" aca="1" ref="D56" ca="1">_xlfn.XLOOKUP(A56,INDIRECT($A$5&amp;"!$AJ$41:$AJ$406"),INDIRECT($A$5&amp;"!$AO$41:$AO$406"))*SUM($F$3:$I$3)</f>
        <v>12.75</v>
      </c>
      <c r="E56" s="34" cm="1">
        <f t="array" ref="E56">SUMPRODUCT(('PT Storengy'!$B$8:$I$372)*('PT Storengy'!$A$8:$A$372=$A56)*('PT Storengy'!$B$5:$I$5=$A$6)*('PT Storengy'!$B$7:$I$7=$A$7))</f>
        <v>0</v>
      </c>
      <c r="F56" s="107">
        <f t="shared" ca="1" si="0"/>
        <v>2.8</v>
      </c>
      <c r="G56" s="51">
        <f t="shared" ca="1" si="3"/>
        <v>0.17832999999999999</v>
      </c>
      <c r="H56" s="35" cm="1">
        <f t="array" aca="1" ref="H56" ca="1">IF(ROUND(ROUND(G56,2)-G56,4)=0,_xlfn.XLOOKUP(G56,INDIRECT($A$4&amp;"!$G$41:$G$141"),INDIRECT($A$4&amp;"!$A$41:$A$141"),0,1,1),IF(G56&gt;=1,0,(ROUNDUP(G56,2)-G56)*100*_xlfn.XLOOKUP(G56,INDIRECT($A$4&amp;"!$G$41:$G$141"),INDIRECT($A$4&amp;"!$A$41:$A$141"),0,-1,-1)+(G56-ROUNDDOWN(G56,2))*100*_xlfn.XLOOKUP(G56,INDIRECT($A$4&amp;"!$G$41:$G$141"),INDIRECT($A$4&amp;"!$A$41:$A$141"),0,1,1)))</f>
        <v>1.0000000000000009</v>
      </c>
      <c r="I56" s="66">
        <f t="shared" ca="1" si="4"/>
        <v>125.0000000000001</v>
      </c>
      <c r="J56" s="106" cm="1">
        <f t="array" aca="1" ref="J56" ca="1">IF(COUNTIFS('PTC NaTran'!$K$7:$K$15996,"",'PTC NaTran'!$A$7:$A$15996,J$16,'PTC NaTran'!$D$7:$D$15996,$A56,'PTC NaTran'!$C$7:$C$15996,"DEL")&gt;0,J$14,SUMIFS('PTC NaTran'!$K$7:$K$15996,'PTC NaTran'!$A$7:$A$15996,J$16,'PTC NaTran'!$D$7:$D$15996,$A56,'PTC NaTran'!$C$7:$C$15996,"DEL")*1.0026*$F$4/INDIRECT($A$4&amp;"!D9"))</f>
        <v>124.99999999999999</v>
      </c>
      <c r="K56" s="106">
        <v>1000</v>
      </c>
      <c r="L56" s="107">
        <f t="shared" ca="1" si="1"/>
        <v>2.8</v>
      </c>
      <c r="M56" s="51">
        <f t="shared" ca="1" si="5"/>
        <v>0.17832999999999999</v>
      </c>
      <c r="N56" s="35" cm="1">
        <f t="array" aca="1" ref="N56" ca="1">IF(ROUND(ROUND(M56,2)-M56,4)=0,_xlfn.XLOOKUP(M56,INDIRECT($A$4&amp;"!$G$41:$G$141"),INDIRECT($A$4&amp;"!$A$41:$A$141"),0,1,1),IF(M56&gt;=1,0,(ROUNDUP(M56,2)-M56)*100*_xlfn.XLOOKUP(M56,INDIRECT($A$4&amp;"!$G$41:$G$141"),INDIRECT($A$4&amp;"!$A$41:$A$141"),0,-1,-1)+(M56-ROUNDDOWN(M56,2))*100*_xlfn.XLOOKUP(M56,INDIRECT($A$4&amp;"!$G$41:$G$141"),INDIRECT($A$4&amp;"!$A$41:$A$141"),0,1,1)))</f>
        <v>1.0000000000000009</v>
      </c>
      <c r="O56" s="66">
        <f t="shared" ca="1" si="6"/>
        <v>124.99999999999999</v>
      </c>
      <c r="S56" s="107">
        <f t="shared" ca="1" si="2"/>
        <v>5</v>
      </c>
      <c r="T56" s="51">
        <f t="shared" ca="1" si="7"/>
        <v>0.32500000000000001</v>
      </c>
      <c r="U56" s="35" cm="1">
        <f t="array" aca="1" ref="U56" ca="1">IF(ROUND(ROUND(T56,2)-T56,4)=0,_xlfn.XLOOKUP(T56,INDIRECT($A$4&amp;"!$G$41:$G$141"),INDIRECT($A$4&amp;"!$A$41:$A$141"),0,1,1),IF(T56&gt;=1,0,(ROUNDUP(T56,2)-T56)*100*_xlfn.XLOOKUP(T56,INDIRECT($A$4&amp;"!$G$41:$G$141"),INDIRECT($A$4&amp;"!$A$41:$A$141"),0,-1,-1)+(T56-ROUNDDOWN(T56,2))*100*_xlfn.XLOOKUP(T56,INDIRECT($A$4&amp;"!$G$41:$G$141"),INDIRECT($A$4&amp;"!$A$41:$A$141"),0,1,1)))</f>
        <v>1.0000000000000009</v>
      </c>
      <c r="V56" s="66">
        <f t="shared" ca="1" si="8"/>
        <v>125.0000000000001</v>
      </c>
    </row>
    <row r="57" spans="1:22" x14ac:dyDescent="0.35">
      <c r="A57" s="32">
        <f t="shared" si="9"/>
        <v>46518</v>
      </c>
      <c r="B57" s="65" cm="1">
        <f t="array" aca="1" ref="B57" ca="1">_xlfn.XLOOKUP(A57,INDIRECT($A$5&amp;"!$AJ$41:$AJ$406"),INDIRECT($A$5&amp;"!$AK$41:$AK$406"))*SUM($F$3:$I$3)</f>
        <v>0</v>
      </c>
      <c r="C57" s="65" cm="1">
        <f t="array" aca="1" ref="C57" ca="1">_xlfn.XLOOKUP(A57,INDIRECT($A$5&amp;"!$AJ$41:$AJ$406"),INDIRECT($A$5&amp;"!$AL$41:$AL$406"))*SUM($F$3:$I$3)</f>
        <v>15</v>
      </c>
      <c r="D57" s="65" cm="1">
        <f t="array" aca="1" ref="D57" ca="1">_xlfn.XLOOKUP(A57,INDIRECT($A$5&amp;"!$AJ$41:$AJ$406"),INDIRECT($A$5&amp;"!$AO$41:$AO$406"))*SUM($F$3:$I$3)</f>
        <v>12.75</v>
      </c>
      <c r="E57" s="34" cm="1">
        <f t="array" ref="E57">SUMPRODUCT(('PT Storengy'!$B$8:$I$372)*('PT Storengy'!$A$8:$A$372=$A57)*('PT Storengy'!$B$5:$I$5=$A$6)*('PT Storengy'!$B$7:$I$7=$A$7))</f>
        <v>0</v>
      </c>
      <c r="F57" s="107">
        <f t="shared" ca="1" si="0"/>
        <v>2.9249999999999998</v>
      </c>
      <c r="G57" s="51">
        <f t="shared" ca="1" si="3"/>
        <v>0.18667</v>
      </c>
      <c r="H57" s="35" cm="1">
        <f t="array" aca="1" ref="H57" ca="1">IF(ROUND(ROUND(G57,2)-G57,4)=0,_xlfn.XLOOKUP(G57,INDIRECT($A$4&amp;"!$G$41:$G$141"),INDIRECT($A$4&amp;"!$A$41:$A$141"),0,1,1),IF(G57&gt;=1,0,(ROUNDUP(G57,2)-G57)*100*_xlfn.XLOOKUP(G57,INDIRECT($A$4&amp;"!$G$41:$G$141"),INDIRECT($A$4&amp;"!$A$41:$A$141"),0,-1,-1)+(G57-ROUNDDOWN(G57,2))*100*_xlfn.XLOOKUP(G57,INDIRECT($A$4&amp;"!$G$41:$G$141"),INDIRECT($A$4&amp;"!$A$41:$A$141"),0,1,1)))</f>
        <v>1.0000000000000009</v>
      </c>
      <c r="I57" s="66">
        <f t="shared" ca="1" si="4"/>
        <v>125.0000000000001</v>
      </c>
      <c r="J57" s="106" cm="1">
        <f t="array" aca="1" ref="J57" ca="1">IF(COUNTIFS('PTC NaTran'!$K$7:$K$15996,"",'PTC NaTran'!$A$7:$A$15996,J$16,'PTC NaTran'!$D$7:$D$15996,$A57,'PTC NaTran'!$C$7:$C$15996,"DEL")&gt;0,J$14,SUMIFS('PTC NaTran'!$K$7:$K$15996,'PTC NaTran'!$A$7:$A$15996,J$16,'PTC NaTran'!$D$7:$D$15996,$A57,'PTC NaTran'!$C$7:$C$15996,"DEL")*1.0026*$F$4/INDIRECT($A$4&amp;"!D9"))</f>
        <v>124.99999999999999</v>
      </c>
      <c r="K57" s="106">
        <v>1000</v>
      </c>
      <c r="L57" s="107">
        <f t="shared" ca="1" si="1"/>
        <v>2.9249999999999998</v>
      </c>
      <c r="M57" s="51">
        <f t="shared" ca="1" si="5"/>
        <v>0.18667</v>
      </c>
      <c r="N57" s="35" cm="1">
        <f t="array" aca="1" ref="N57" ca="1">IF(ROUND(ROUND(M57,2)-M57,4)=0,_xlfn.XLOOKUP(M57,INDIRECT($A$4&amp;"!$G$41:$G$141"),INDIRECT($A$4&amp;"!$A$41:$A$141"),0,1,1),IF(M57&gt;=1,0,(ROUNDUP(M57,2)-M57)*100*_xlfn.XLOOKUP(M57,INDIRECT($A$4&amp;"!$G$41:$G$141"),INDIRECT($A$4&amp;"!$A$41:$A$141"),0,-1,-1)+(M57-ROUNDDOWN(M57,2))*100*_xlfn.XLOOKUP(M57,INDIRECT($A$4&amp;"!$G$41:$G$141"),INDIRECT($A$4&amp;"!$A$41:$A$141"),0,1,1)))</f>
        <v>1.0000000000000009</v>
      </c>
      <c r="O57" s="66">
        <f t="shared" ca="1" si="6"/>
        <v>124.99999999999999</v>
      </c>
      <c r="S57" s="107">
        <f t="shared" ca="1" si="2"/>
        <v>5.125</v>
      </c>
      <c r="T57" s="51">
        <f t="shared" ca="1" si="7"/>
        <v>0.33333000000000002</v>
      </c>
      <c r="U57" s="35" cm="1">
        <f t="array" aca="1" ref="U57" ca="1">IF(ROUND(ROUND(T57,2)-T57,4)=0,_xlfn.XLOOKUP(T57,INDIRECT($A$4&amp;"!$G$41:$G$141"),INDIRECT($A$4&amp;"!$A$41:$A$141"),0,1,1),IF(T57&gt;=1,0,(ROUNDUP(T57,2)-T57)*100*_xlfn.XLOOKUP(T57,INDIRECT($A$4&amp;"!$G$41:$G$141"),INDIRECT($A$4&amp;"!$A$41:$A$141"),0,-1,-1)+(T57-ROUNDDOWN(T57,2))*100*_xlfn.XLOOKUP(T57,INDIRECT($A$4&amp;"!$G$41:$G$141"),INDIRECT($A$4&amp;"!$A$41:$A$141"),0,1,1)))</f>
        <v>1.0000000000000009</v>
      </c>
      <c r="V57" s="66">
        <f t="shared" ca="1" si="8"/>
        <v>125.0000000000001</v>
      </c>
    </row>
    <row r="58" spans="1:22" x14ac:dyDescent="0.35">
      <c r="A58" s="32">
        <f t="shared" si="9"/>
        <v>46519</v>
      </c>
      <c r="B58" s="65" cm="1">
        <f t="array" aca="1" ref="B58" ca="1">_xlfn.XLOOKUP(A58,INDIRECT($A$5&amp;"!$AJ$41:$AJ$406"),INDIRECT($A$5&amp;"!$AK$41:$AK$406"))*SUM($F$3:$I$3)</f>
        <v>0</v>
      </c>
      <c r="C58" s="65" cm="1">
        <f t="array" aca="1" ref="C58" ca="1">_xlfn.XLOOKUP(A58,INDIRECT($A$5&amp;"!$AJ$41:$AJ$406"),INDIRECT($A$5&amp;"!$AL$41:$AL$406"))*SUM($F$3:$I$3)</f>
        <v>15</v>
      </c>
      <c r="D58" s="65" cm="1">
        <f t="array" aca="1" ref="D58" ca="1">_xlfn.XLOOKUP(A58,INDIRECT($A$5&amp;"!$AJ$41:$AJ$406"),INDIRECT($A$5&amp;"!$AO$41:$AO$406"))*SUM($F$3:$I$3)</f>
        <v>12.75</v>
      </c>
      <c r="E58" s="34" cm="1">
        <f t="array" ref="E58">SUMPRODUCT(('PT Storengy'!$B$8:$I$372)*('PT Storengy'!$A$8:$A$372=$A58)*('PT Storengy'!$B$5:$I$5=$A$6)*('PT Storengy'!$B$7:$I$7=$A$7))</f>
        <v>0</v>
      </c>
      <c r="F58" s="107">
        <f t="shared" ca="1" si="0"/>
        <v>3.05</v>
      </c>
      <c r="G58" s="51">
        <f t="shared" ca="1" si="3"/>
        <v>0.19500000000000001</v>
      </c>
      <c r="H58" s="35" cm="1">
        <f t="array" aca="1" ref="H58" ca="1">IF(ROUND(ROUND(G58,2)-G58,4)=0,_xlfn.XLOOKUP(G58,INDIRECT($A$4&amp;"!$G$41:$G$141"),INDIRECT($A$4&amp;"!$A$41:$A$141"),0,1,1),IF(G58&gt;=1,0,(ROUNDUP(G58,2)-G58)*100*_xlfn.XLOOKUP(G58,INDIRECT($A$4&amp;"!$G$41:$G$141"),INDIRECT($A$4&amp;"!$A$41:$A$141"),0,-1,-1)+(G58-ROUNDDOWN(G58,2))*100*_xlfn.XLOOKUP(G58,INDIRECT($A$4&amp;"!$G$41:$G$141"),INDIRECT($A$4&amp;"!$A$41:$A$141"),0,1,1)))</f>
        <v>1.0000000000000009</v>
      </c>
      <c r="I58" s="66">
        <f t="shared" ca="1" si="4"/>
        <v>125.0000000000001</v>
      </c>
      <c r="J58" s="106" cm="1">
        <f t="array" aca="1" ref="J58" ca="1">IF(COUNTIFS('PTC NaTran'!$K$7:$K$15996,"",'PTC NaTran'!$A$7:$A$15996,J$16,'PTC NaTran'!$D$7:$D$15996,$A58,'PTC NaTran'!$C$7:$C$15996,"DEL")&gt;0,J$14,SUMIFS('PTC NaTran'!$K$7:$K$15996,'PTC NaTran'!$A$7:$A$15996,J$16,'PTC NaTran'!$D$7:$D$15996,$A58,'PTC NaTran'!$C$7:$C$15996,"DEL")*1.0026*$F$4/INDIRECT($A$4&amp;"!D9"))</f>
        <v>124.99999999999999</v>
      </c>
      <c r="K58" s="106">
        <v>1000</v>
      </c>
      <c r="L58" s="107">
        <f t="shared" ca="1" si="1"/>
        <v>3.05</v>
      </c>
      <c r="M58" s="51">
        <f t="shared" ca="1" si="5"/>
        <v>0.19500000000000001</v>
      </c>
      <c r="N58" s="35" cm="1">
        <f t="array" aca="1" ref="N58" ca="1">IF(ROUND(ROUND(M58,2)-M58,4)=0,_xlfn.XLOOKUP(M58,INDIRECT($A$4&amp;"!$G$41:$G$141"),INDIRECT($A$4&amp;"!$A$41:$A$141"),0,1,1),IF(M58&gt;=1,0,(ROUNDUP(M58,2)-M58)*100*_xlfn.XLOOKUP(M58,INDIRECT($A$4&amp;"!$G$41:$G$141"),INDIRECT($A$4&amp;"!$A$41:$A$141"),0,-1,-1)+(M58-ROUNDDOWN(M58,2))*100*_xlfn.XLOOKUP(M58,INDIRECT($A$4&amp;"!$G$41:$G$141"),INDIRECT($A$4&amp;"!$A$41:$A$141"),0,1,1)))</f>
        <v>1.0000000000000009</v>
      </c>
      <c r="O58" s="66">
        <f t="shared" ca="1" si="6"/>
        <v>124.99999999999999</v>
      </c>
      <c r="S58" s="107">
        <f t="shared" ca="1" si="2"/>
        <v>5.25</v>
      </c>
      <c r="T58" s="51">
        <f t="shared" ca="1" si="7"/>
        <v>0.34166999999999997</v>
      </c>
      <c r="U58" s="35" cm="1">
        <f t="array" aca="1" ref="U58" ca="1">IF(ROUND(ROUND(T58,2)-T58,4)=0,_xlfn.XLOOKUP(T58,INDIRECT($A$4&amp;"!$G$41:$G$141"),INDIRECT($A$4&amp;"!$A$41:$A$141"),0,1,1),IF(T58&gt;=1,0,(ROUNDUP(T58,2)-T58)*100*_xlfn.XLOOKUP(T58,INDIRECT($A$4&amp;"!$G$41:$G$141"),INDIRECT($A$4&amp;"!$A$41:$A$141"),0,-1,-1)+(T58-ROUNDDOWN(T58,2))*100*_xlfn.XLOOKUP(T58,INDIRECT($A$4&amp;"!$G$41:$G$141"),INDIRECT($A$4&amp;"!$A$41:$A$141"),0,1,1)))</f>
        <v>1.0000000000000009</v>
      </c>
      <c r="V58" s="66">
        <f t="shared" ca="1" si="8"/>
        <v>125.0000000000001</v>
      </c>
    </row>
    <row r="59" spans="1:22" x14ac:dyDescent="0.35">
      <c r="A59" s="32">
        <f t="shared" si="9"/>
        <v>46520</v>
      </c>
      <c r="B59" s="65" cm="1">
        <f t="array" aca="1" ref="B59" ca="1">_xlfn.XLOOKUP(A59,INDIRECT($A$5&amp;"!$AJ$41:$AJ$406"),INDIRECT($A$5&amp;"!$AK$41:$AK$406"))*SUM($F$3:$I$3)</f>
        <v>0</v>
      </c>
      <c r="C59" s="65" cm="1">
        <f t="array" aca="1" ref="C59" ca="1">_xlfn.XLOOKUP(A59,INDIRECT($A$5&amp;"!$AJ$41:$AJ$406"),INDIRECT($A$5&amp;"!$AL$41:$AL$406"))*SUM($F$3:$I$3)</f>
        <v>15</v>
      </c>
      <c r="D59" s="65" cm="1">
        <f t="array" aca="1" ref="D59" ca="1">_xlfn.XLOOKUP(A59,INDIRECT($A$5&amp;"!$AJ$41:$AJ$406"),INDIRECT($A$5&amp;"!$AO$41:$AO$406"))*SUM($F$3:$I$3)</f>
        <v>12.75</v>
      </c>
      <c r="E59" s="34" cm="1">
        <f t="array" ref="E59">SUMPRODUCT(('PT Storengy'!$B$8:$I$372)*('PT Storengy'!$A$8:$A$372=$A59)*('PT Storengy'!$B$5:$I$5=$A$6)*('PT Storengy'!$B$7:$I$7=$A$7))</f>
        <v>0</v>
      </c>
      <c r="F59" s="107">
        <f t="shared" ca="1" si="0"/>
        <v>3.1749999999999998</v>
      </c>
      <c r="G59" s="51">
        <f t="shared" ca="1" si="3"/>
        <v>0.20333000000000001</v>
      </c>
      <c r="H59" s="35" cm="1">
        <f t="array" aca="1" ref="H59" ca="1">IF(ROUND(ROUND(G59,2)-G59,4)=0,_xlfn.XLOOKUP(G59,INDIRECT($A$4&amp;"!$G$41:$G$141"),INDIRECT($A$4&amp;"!$A$41:$A$141"),0,1,1),IF(G59&gt;=1,0,(ROUNDUP(G59,2)-G59)*100*_xlfn.XLOOKUP(G59,INDIRECT($A$4&amp;"!$G$41:$G$141"),INDIRECT($A$4&amp;"!$A$41:$A$141"),0,-1,-1)+(G59-ROUNDDOWN(G59,2))*100*_xlfn.XLOOKUP(G59,INDIRECT($A$4&amp;"!$G$41:$G$141"),INDIRECT($A$4&amp;"!$A$41:$A$141"),0,1,1)))</f>
        <v>1.0000000000000009</v>
      </c>
      <c r="I59" s="66">
        <f t="shared" ca="1" si="4"/>
        <v>125.0000000000001</v>
      </c>
      <c r="J59" s="106" cm="1">
        <f t="array" aca="1" ref="J59" ca="1">IF(COUNTIFS('PTC NaTran'!$K$7:$K$15996,"",'PTC NaTran'!$A$7:$A$15996,J$16,'PTC NaTran'!$D$7:$D$15996,$A59,'PTC NaTran'!$C$7:$C$15996,"DEL")&gt;0,J$14,SUMIFS('PTC NaTran'!$K$7:$K$15996,'PTC NaTran'!$A$7:$A$15996,J$16,'PTC NaTran'!$D$7:$D$15996,$A59,'PTC NaTran'!$C$7:$C$15996,"DEL")*1.0026*$F$4/INDIRECT($A$4&amp;"!D9"))</f>
        <v>124.99999999999999</v>
      </c>
      <c r="K59" s="106">
        <v>1000</v>
      </c>
      <c r="L59" s="107">
        <f t="shared" ca="1" si="1"/>
        <v>3.1749999999999998</v>
      </c>
      <c r="M59" s="51">
        <f t="shared" ca="1" si="5"/>
        <v>0.20333000000000001</v>
      </c>
      <c r="N59" s="35" cm="1">
        <f t="array" aca="1" ref="N59" ca="1">IF(ROUND(ROUND(M59,2)-M59,4)=0,_xlfn.XLOOKUP(M59,INDIRECT($A$4&amp;"!$G$41:$G$141"),INDIRECT($A$4&amp;"!$A$41:$A$141"),0,1,1),IF(M59&gt;=1,0,(ROUNDUP(M59,2)-M59)*100*_xlfn.XLOOKUP(M59,INDIRECT($A$4&amp;"!$G$41:$G$141"),INDIRECT($A$4&amp;"!$A$41:$A$141"),0,-1,-1)+(M59-ROUNDDOWN(M59,2))*100*_xlfn.XLOOKUP(M59,INDIRECT($A$4&amp;"!$G$41:$G$141"),INDIRECT($A$4&amp;"!$A$41:$A$141"),0,1,1)))</f>
        <v>1.0000000000000009</v>
      </c>
      <c r="O59" s="66">
        <f t="shared" ca="1" si="6"/>
        <v>124.99999999999999</v>
      </c>
      <c r="S59" s="107">
        <f t="shared" ca="1" si="2"/>
        <v>5.375</v>
      </c>
      <c r="T59" s="51">
        <f t="shared" ca="1" si="7"/>
        <v>0.35</v>
      </c>
      <c r="U59" s="35" cm="1">
        <f t="array" aca="1" ref="U59" ca="1">IF(ROUND(ROUND(T59,2)-T59,4)=0,_xlfn.XLOOKUP(T59,INDIRECT($A$4&amp;"!$G$41:$G$141"),INDIRECT($A$4&amp;"!$A$41:$A$141"),0,1,1),IF(T59&gt;=1,0,(ROUNDUP(T59,2)-T59)*100*_xlfn.XLOOKUP(T59,INDIRECT($A$4&amp;"!$G$41:$G$141"),INDIRECT($A$4&amp;"!$A$41:$A$141"),0,-1,-1)+(T59-ROUNDDOWN(T59,2))*100*_xlfn.XLOOKUP(T59,INDIRECT($A$4&amp;"!$G$41:$G$141"),INDIRECT($A$4&amp;"!$A$41:$A$141"),0,1,1)))</f>
        <v>1</v>
      </c>
      <c r="V59" s="66">
        <f t="shared" ca="1" si="8"/>
        <v>124.99999999999999</v>
      </c>
    </row>
    <row r="60" spans="1:22" x14ac:dyDescent="0.35">
      <c r="A60" s="32">
        <f t="shared" si="9"/>
        <v>46521</v>
      </c>
      <c r="B60" s="65" cm="1">
        <f t="array" aca="1" ref="B60" ca="1">_xlfn.XLOOKUP(A60,INDIRECT($A$5&amp;"!$AJ$41:$AJ$406"),INDIRECT($A$5&amp;"!$AK$41:$AK$406"))*SUM($F$3:$I$3)</f>
        <v>0</v>
      </c>
      <c r="C60" s="65" cm="1">
        <f t="array" aca="1" ref="C60" ca="1">_xlfn.XLOOKUP(A60,INDIRECT($A$5&amp;"!$AJ$41:$AJ$406"),INDIRECT($A$5&amp;"!$AL$41:$AL$406"))*SUM($F$3:$I$3)</f>
        <v>15</v>
      </c>
      <c r="D60" s="65" cm="1">
        <f t="array" aca="1" ref="D60" ca="1">_xlfn.XLOOKUP(A60,INDIRECT($A$5&amp;"!$AJ$41:$AJ$406"),INDIRECT($A$5&amp;"!$AO$41:$AO$406"))*SUM($F$3:$I$3)</f>
        <v>12.75</v>
      </c>
      <c r="E60" s="34" cm="1">
        <f t="array" ref="E60">SUMPRODUCT(('PT Storengy'!$B$8:$I$372)*('PT Storengy'!$A$8:$A$372=$A60)*('PT Storengy'!$B$5:$I$5=$A$6)*('PT Storengy'!$B$7:$I$7=$A$7))</f>
        <v>0</v>
      </c>
      <c r="F60" s="107">
        <f t="shared" ca="1" si="0"/>
        <v>3.3</v>
      </c>
      <c r="G60" s="51">
        <f t="shared" ca="1" si="3"/>
        <v>0.21167</v>
      </c>
      <c r="H60" s="35" cm="1">
        <f t="array" aca="1" ref="H60" ca="1">IF(ROUND(ROUND(G60,2)-G60,4)=0,_xlfn.XLOOKUP(G60,INDIRECT($A$4&amp;"!$G$41:$G$141"),INDIRECT($A$4&amp;"!$A$41:$A$141"),0,1,1),IF(G60&gt;=1,0,(ROUNDUP(G60,2)-G60)*100*_xlfn.XLOOKUP(G60,INDIRECT($A$4&amp;"!$G$41:$G$141"),INDIRECT($A$4&amp;"!$A$41:$A$141"),0,-1,-1)+(G60-ROUNDDOWN(G60,2))*100*_xlfn.XLOOKUP(G60,INDIRECT($A$4&amp;"!$G$41:$G$141"),INDIRECT($A$4&amp;"!$A$41:$A$141"),0,1,1)))</f>
        <v>1.0000000000000009</v>
      </c>
      <c r="I60" s="66">
        <f t="shared" ca="1" si="4"/>
        <v>125.0000000000001</v>
      </c>
      <c r="J60" s="106" cm="1">
        <f t="array" aca="1" ref="J60" ca="1">IF(COUNTIFS('PTC NaTran'!$K$7:$K$15996,"",'PTC NaTran'!$A$7:$A$15996,J$16,'PTC NaTran'!$D$7:$D$15996,$A60,'PTC NaTran'!$C$7:$C$15996,"DEL")&gt;0,J$14,SUMIFS('PTC NaTran'!$K$7:$K$15996,'PTC NaTran'!$A$7:$A$15996,J$16,'PTC NaTran'!$D$7:$D$15996,$A60,'PTC NaTran'!$C$7:$C$15996,"DEL")*1.0026*$F$4/INDIRECT($A$4&amp;"!D9"))</f>
        <v>124.99999999999999</v>
      </c>
      <c r="K60" s="106">
        <v>1000</v>
      </c>
      <c r="L60" s="107">
        <f t="shared" ca="1" si="1"/>
        <v>3.3</v>
      </c>
      <c r="M60" s="51">
        <f t="shared" ca="1" si="5"/>
        <v>0.21167</v>
      </c>
      <c r="N60" s="35" cm="1">
        <f t="array" aca="1" ref="N60" ca="1">IF(ROUND(ROUND(M60,2)-M60,4)=0,_xlfn.XLOOKUP(M60,INDIRECT($A$4&amp;"!$G$41:$G$141"),INDIRECT($A$4&amp;"!$A$41:$A$141"),0,1,1),IF(M60&gt;=1,0,(ROUNDUP(M60,2)-M60)*100*_xlfn.XLOOKUP(M60,INDIRECT($A$4&amp;"!$G$41:$G$141"),INDIRECT($A$4&amp;"!$A$41:$A$141"),0,-1,-1)+(M60-ROUNDDOWN(M60,2))*100*_xlfn.XLOOKUP(M60,INDIRECT($A$4&amp;"!$G$41:$G$141"),INDIRECT($A$4&amp;"!$A$41:$A$141"),0,1,1)))</f>
        <v>1.0000000000000009</v>
      </c>
      <c r="O60" s="66">
        <f t="shared" ca="1" si="6"/>
        <v>124.99999999999999</v>
      </c>
      <c r="S60" s="107">
        <f t="shared" ca="1" si="2"/>
        <v>5.5</v>
      </c>
      <c r="T60" s="51">
        <f t="shared" ca="1" si="7"/>
        <v>0.35832999999999998</v>
      </c>
      <c r="U60" s="35" cm="1">
        <f t="array" aca="1" ref="U60" ca="1">IF(ROUND(ROUND(T60,2)-T60,4)=0,_xlfn.XLOOKUP(T60,INDIRECT($A$4&amp;"!$G$41:$G$141"),INDIRECT($A$4&amp;"!$A$41:$A$141"),0,1,1),IF(T60&gt;=1,0,(ROUNDUP(T60,2)-T60)*100*_xlfn.XLOOKUP(T60,INDIRECT($A$4&amp;"!$G$41:$G$141"),INDIRECT($A$4&amp;"!$A$41:$A$141"),0,-1,-1)+(T60-ROUNDDOWN(T60,2))*100*_xlfn.XLOOKUP(T60,INDIRECT($A$4&amp;"!$G$41:$G$141"),INDIRECT($A$4&amp;"!$A$41:$A$141"),0,1,1)))</f>
        <v>1.0000000000000009</v>
      </c>
      <c r="V60" s="66">
        <f t="shared" ca="1" si="8"/>
        <v>125.0000000000001</v>
      </c>
    </row>
    <row r="61" spans="1:22" x14ac:dyDescent="0.35">
      <c r="A61" s="32">
        <f t="shared" si="9"/>
        <v>46522</v>
      </c>
      <c r="B61" s="65" cm="1">
        <f t="array" aca="1" ref="B61" ca="1">_xlfn.XLOOKUP(A61,INDIRECT($A$5&amp;"!$AJ$41:$AJ$406"),INDIRECT($A$5&amp;"!$AK$41:$AK$406"))*SUM($F$3:$I$3)</f>
        <v>0</v>
      </c>
      <c r="C61" s="65" cm="1">
        <f t="array" aca="1" ref="C61" ca="1">_xlfn.XLOOKUP(A61,INDIRECT($A$5&amp;"!$AJ$41:$AJ$406"),INDIRECT($A$5&amp;"!$AL$41:$AL$406"))*SUM($F$3:$I$3)</f>
        <v>15</v>
      </c>
      <c r="D61" s="65" cm="1">
        <f t="array" aca="1" ref="D61" ca="1">_xlfn.XLOOKUP(A61,INDIRECT($A$5&amp;"!$AJ$41:$AJ$406"),INDIRECT($A$5&amp;"!$AO$41:$AO$406"))*SUM($F$3:$I$3)</f>
        <v>12.75</v>
      </c>
      <c r="E61" s="34" cm="1">
        <f t="array" ref="E61">SUMPRODUCT(('PT Storengy'!$B$8:$I$372)*('PT Storengy'!$A$8:$A$372=$A61)*('PT Storengy'!$B$5:$I$5=$A$6)*('PT Storengy'!$B$7:$I$7=$A$7))</f>
        <v>0</v>
      </c>
      <c r="F61" s="107">
        <f t="shared" ca="1" si="0"/>
        <v>3.4249999999999998</v>
      </c>
      <c r="G61" s="51">
        <f t="shared" ca="1" si="3"/>
        <v>0.22</v>
      </c>
      <c r="H61" s="35" cm="1">
        <f t="array" aca="1" ref="H61" ca="1">IF(ROUND(ROUND(G61,2)-G61,4)=0,_xlfn.XLOOKUP(G61,INDIRECT($A$4&amp;"!$G$41:$G$141"),INDIRECT($A$4&amp;"!$A$41:$A$141"),0,1,1),IF(G61&gt;=1,0,(ROUNDUP(G61,2)-G61)*100*_xlfn.XLOOKUP(G61,INDIRECT($A$4&amp;"!$G$41:$G$141"),INDIRECT($A$4&amp;"!$A$41:$A$141"),0,-1,-1)+(G61-ROUNDDOWN(G61,2))*100*_xlfn.XLOOKUP(G61,INDIRECT($A$4&amp;"!$G$41:$G$141"),INDIRECT($A$4&amp;"!$A$41:$A$141"),0,1,1)))</f>
        <v>1</v>
      </c>
      <c r="I61" s="66">
        <f t="shared" ca="1" si="4"/>
        <v>124.99999999999999</v>
      </c>
      <c r="J61" s="106" cm="1">
        <f t="array" aca="1" ref="J61" ca="1">IF(COUNTIFS('PTC NaTran'!$K$7:$K$15996,"",'PTC NaTran'!$A$7:$A$15996,J$16,'PTC NaTran'!$D$7:$D$15996,$A61,'PTC NaTran'!$C$7:$C$15996,"DEL")&gt;0,J$14,SUMIFS('PTC NaTran'!$K$7:$K$15996,'PTC NaTran'!$A$7:$A$15996,J$16,'PTC NaTran'!$D$7:$D$15996,$A61,'PTC NaTran'!$C$7:$C$15996,"DEL")*1.0026*$F$4/INDIRECT($A$4&amp;"!D9"))</f>
        <v>124.99999999999999</v>
      </c>
      <c r="K61" s="106">
        <v>1000</v>
      </c>
      <c r="L61" s="107">
        <f t="shared" ca="1" si="1"/>
        <v>3.4249999999999998</v>
      </c>
      <c r="M61" s="51">
        <f t="shared" ca="1" si="5"/>
        <v>0.22</v>
      </c>
      <c r="N61" s="35" cm="1">
        <f t="array" aca="1" ref="N61" ca="1">IF(ROUND(ROUND(M61,2)-M61,4)=0,_xlfn.XLOOKUP(M61,INDIRECT($A$4&amp;"!$G$41:$G$141"),INDIRECT($A$4&amp;"!$A$41:$A$141"),0,1,1),IF(M61&gt;=1,0,(ROUNDUP(M61,2)-M61)*100*_xlfn.XLOOKUP(M61,INDIRECT($A$4&amp;"!$G$41:$G$141"),INDIRECT($A$4&amp;"!$A$41:$A$141"),0,-1,-1)+(M61-ROUNDDOWN(M61,2))*100*_xlfn.XLOOKUP(M61,INDIRECT($A$4&amp;"!$G$41:$G$141"),INDIRECT($A$4&amp;"!$A$41:$A$141"),0,1,1)))</f>
        <v>1</v>
      </c>
      <c r="O61" s="66">
        <f t="shared" ca="1" si="6"/>
        <v>124.99999999999999</v>
      </c>
      <c r="S61" s="107">
        <f t="shared" ca="1" si="2"/>
        <v>5.625</v>
      </c>
      <c r="T61" s="51">
        <f t="shared" ca="1" si="7"/>
        <v>0.36667</v>
      </c>
      <c r="U61" s="35" cm="1">
        <f t="array" aca="1" ref="U61" ca="1">IF(ROUND(ROUND(T61,2)-T61,4)=0,_xlfn.XLOOKUP(T61,INDIRECT($A$4&amp;"!$G$41:$G$141"),INDIRECT($A$4&amp;"!$A$41:$A$141"),0,1,1),IF(T61&gt;=1,0,(ROUNDUP(T61,2)-T61)*100*_xlfn.XLOOKUP(T61,INDIRECT($A$4&amp;"!$G$41:$G$141"),INDIRECT($A$4&amp;"!$A$41:$A$141"),0,-1,-1)+(T61-ROUNDDOWN(T61,2))*100*_xlfn.XLOOKUP(T61,INDIRECT($A$4&amp;"!$G$41:$G$141"),INDIRECT($A$4&amp;"!$A$41:$A$141"),0,1,1)))</f>
        <v>1.0000000000000009</v>
      </c>
      <c r="V61" s="66">
        <f t="shared" ca="1" si="8"/>
        <v>125.0000000000001</v>
      </c>
    </row>
    <row r="62" spans="1:22" x14ac:dyDescent="0.35">
      <c r="A62" s="32">
        <f t="shared" si="9"/>
        <v>46523</v>
      </c>
      <c r="B62" s="65" cm="1">
        <f t="array" aca="1" ref="B62" ca="1">_xlfn.XLOOKUP(A62,INDIRECT($A$5&amp;"!$AJ$41:$AJ$406"),INDIRECT($A$5&amp;"!$AK$41:$AK$406"))*SUM($F$3:$I$3)</f>
        <v>0</v>
      </c>
      <c r="C62" s="65" cm="1">
        <f t="array" aca="1" ref="C62" ca="1">_xlfn.XLOOKUP(A62,INDIRECT($A$5&amp;"!$AJ$41:$AJ$406"),INDIRECT($A$5&amp;"!$AL$41:$AL$406"))*SUM($F$3:$I$3)</f>
        <v>15</v>
      </c>
      <c r="D62" s="65" cm="1">
        <f t="array" aca="1" ref="D62" ca="1">_xlfn.XLOOKUP(A62,INDIRECT($A$5&amp;"!$AJ$41:$AJ$406"),INDIRECT($A$5&amp;"!$AO$41:$AO$406"))*SUM($F$3:$I$3)</f>
        <v>12.75</v>
      </c>
      <c r="E62" s="34" cm="1">
        <f t="array" ref="E62">SUMPRODUCT(('PT Storengy'!$B$8:$I$372)*('PT Storengy'!$A$8:$A$372=$A62)*('PT Storengy'!$B$5:$I$5=$A$6)*('PT Storengy'!$B$7:$I$7=$A$7))</f>
        <v>0</v>
      </c>
      <c r="F62" s="107">
        <f t="shared" ca="1" si="0"/>
        <v>3.55</v>
      </c>
      <c r="G62" s="51">
        <f t="shared" ca="1" si="3"/>
        <v>0.22833000000000001</v>
      </c>
      <c r="H62" s="35" cm="1">
        <f t="array" aca="1" ref="H62" ca="1">IF(ROUND(ROUND(G62,2)-G62,4)=0,_xlfn.XLOOKUP(G62,INDIRECT($A$4&amp;"!$G$41:$G$141"),INDIRECT($A$4&amp;"!$A$41:$A$141"),0,1,1),IF(G62&gt;=1,0,(ROUNDUP(G62,2)-G62)*100*_xlfn.XLOOKUP(G62,INDIRECT($A$4&amp;"!$G$41:$G$141"),INDIRECT($A$4&amp;"!$A$41:$A$141"),0,-1,-1)+(G62-ROUNDDOWN(G62,2))*100*_xlfn.XLOOKUP(G62,INDIRECT($A$4&amp;"!$G$41:$G$141"),INDIRECT($A$4&amp;"!$A$41:$A$141"),0,1,1)))</f>
        <v>1.0000000000000009</v>
      </c>
      <c r="I62" s="66">
        <f t="shared" ca="1" si="4"/>
        <v>125.0000000000001</v>
      </c>
      <c r="J62" s="106" cm="1">
        <f t="array" aca="1" ref="J62" ca="1">IF(COUNTIFS('PTC NaTran'!$K$7:$K$15996,"",'PTC NaTran'!$A$7:$A$15996,J$16,'PTC NaTran'!$D$7:$D$15996,$A62,'PTC NaTran'!$C$7:$C$15996,"DEL")&gt;0,J$14,SUMIFS('PTC NaTran'!$K$7:$K$15996,'PTC NaTran'!$A$7:$A$15996,J$16,'PTC NaTran'!$D$7:$D$15996,$A62,'PTC NaTran'!$C$7:$C$15996,"DEL")*1.0026*$F$4/INDIRECT($A$4&amp;"!D9"))</f>
        <v>124.99999999999999</v>
      </c>
      <c r="K62" s="106">
        <v>1000</v>
      </c>
      <c r="L62" s="107">
        <f t="shared" ca="1" si="1"/>
        <v>3.55</v>
      </c>
      <c r="M62" s="51">
        <f t="shared" ca="1" si="5"/>
        <v>0.22833000000000001</v>
      </c>
      <c r="N62" s="35" cm="1">
        <f t="array" aca="1" ref="N62" ca="1">IF(ROUND(ROUND(M62,2)-M62,4)=0,_xlfn.XLOOKUP(M62,INDIRECT($A$4&amp;"!$G$41:$G$141"),INDIRECT($A$4&amp;"!$A$41:$A$141"),0,1,1),IF(M62&gt;=1,0,(ROUNDUP(M62,2)-M62)*100*_xlfn.XLOOKUP(M62,INDIRECT($A$4&amp;"!$G$41:$G$141"),INDIRECT($A$4&amp;"!$A$41:$A$141"),0,-1,-1)+(M62-ROUNDDOWN(M62,2))*100*_xlfn.XLOOKUP(M62,INDIRECT($A$4&amp;"!$G$41:$G$141"),INDIRECT($A$4&amp;"!$A$41:$A$141"),0,1,1)))</f>
        <v>1.0000000000000009</v>
      </c>
      <c r="O62" s="66">
        <f t="shared" ca="1" si="6"/>
        <v>124.99999999999999</v>
      </c>
      <c r="S62" s="107">
        <f t="shared" ca="1" si="2"/>
        <v>5.75</v>
      </c>
      <c r="T62" s="51">
        <f t="shared" ca="1" si="7"/>
        <v>0.375</v>
      </c>
      <c r="U62" s="35" cm="1">
        <f t="array" aca="1" ref="U62" ca="1">IF(ROUND(ROUND(T62,2)-T62,4)=0,_xlfn.XLOOKUP(T62,INDIRECT($A$4&amp;"!$G$41:$G$141"),INDIRECT($A$4&amp;"!$A$41:$A$141"),0,1,1),IF(T62&gt;=1,0,(ROUNDUP(T62,2)-T62)*100*_xlfn.XLOOKUP(T62,INDIRECT($A$4&amp;"!$G$41:$G$141"),INDIRECT($A$4&amp;"!$A$41:$A$141"),0,-1,-1)+(T62-ROUNDDOWN(T62,2))*100*_xlfn.XLOOKUP(T62,INDIRECT($A$4&amp;"!$G$41:$G$141"),INDIRECT($A$4&amp;"!$A$41:$A$141"),0,1,1)))</f>
        <v>1.0000000000000009</v>
      </c>
      <c r="V62" s="66">
        <f t="shared" ca="1" si="8"/>
        <v>125.0000000000001</v>
      </c>
    </row>
    <row r="63" spans="1:22" x14ac:dyDescent="0.35">
      <c r="A63" s="32">
        <f t="shared" si="9"/>
        <v>46524</v>
      </c>
      <c r="B63" s="65" cm="1">
        <f t="array" aca="1" ref="B63" ca="1">_xlfn.XLOOKUP(A63,INDIRECT($A$5&amp;"!$AJ$41:$AJ$406"),INDIRECT($A$5&amp;"!$AK$41:$AK$406"))*SUM($F$3:$I$3)</f>
        <v>0</v>
      </c>
      <c r="C63" s="65" cm="1">
        <f t="array" aca="1" ref="C63" ca="1">_xlfn.XLOOKUP(A63,INDIRECT($A$5&amp;"!$AJ$41:$AJ$406"),INDIRECT($A$5&amp;"!$AL$41:$AL$406"))*SUM($F$3:$I$3)</f>
        <v>15</v>
      </c>
      <c r="D63" s="65" cm="1">
        <f t="array" aca="1" ref="D63" ca="1">_xlfn.XLOOKUP(A63,INDIRECT($A$5&amp;"!$AJ$41:$AJ$406"),INDIRECT($A$5&amp;"!$AO$41:$AO$406"))*SUM($F$3:$I$3)</f>
        <v>12.75</v>
      </c>
      <c r="E63" s="34" cm="1">
        <f t="array" ref="E63">SUMPRODUCT(('PT Storengy'!$B$8:$I$372)*('PT Storengy'!$A$8:$A$372=$A63)*('PT Storengy'!$B$5:$I$5=$A$6)*('PT Storengy'!$B$7:$I$7=$A$7))</f>
        <v>0</v>
      </c>
      <c r="F63" s="107">
        <f t="shared" ca="1" si="0"/>
        <v>3.6749999999999998</v>
      </c>
      <c r="G63" s="51">
        <f t="shared" ca="1" si="3"/>
        <v>0.23666999999999999</v>
      </c>
      <c r="H63" s="35" cm="1">
        <f t="array" aca="1" ref="H63" ca="1">IF(ROUND(ROUND(G63,2)-G63,4)=0,_xlfn.XLOOKUP(G63,INDIRECT($A$4&amp;"!$G$41:$G$141"),INDIRECT($A$4&amp;"!$A$41:$A$141"),0,1,1),IF(G63&gt;=1,0,(ROUNDUP(G63,2)-G63)*100*_xlfn.XLOOKUP(G63,INDIRECT($A$4&amp;"!$G$41:$G$141"),INDIRECT($A$4&amp;"!$A$41:$A$141"),0,-1,-1)+(G63-ROUNDDOWN(G63,2))*100*_xlfn.XLOOKUP(G63,INDIRECT($A$4&amp;"!$G$41:$G$141"),INDIRECT($A$4&amp;"!$A$41:$A$141"),0,1,1)))</f>
        <v>1.0000000000000009</v>
      </c>
      <c r="I63" s="66">
        <f t="shared" ca="1" si="4"/>
        <v>125.0000000000001</v>
      </c>
      <c r="J63" s="106" cm="1">
        <f t="array" aca="1" ref="J63" ca="1">IF(COUNTIFS('PTC NaTran'!$K$7:$K$15996,"",'PTC NaTran'!$A$7:$A$15996,J$16,'PTC NaTran'!$D$7:$D$15996,$A63,'PTC NaTran'!$C$7:$C$15996,"DEL")&gt;0,J$14,SUMIFS('PTC NaTran'!$K$7:$K$15996,'PTC NaTran'!$A$7:$A$15996,J$16,'PTC NaTran'!$D$7:$D$15996,$A63,'PTC NaTran'!$C$7:$C$15996,"DEL")*1.0026*$F$4/INDIRECT($A$4&amp;"!D9"))</f>
        <v>124.99999999999999</v>
      </c>
      <c r="K63" s="106">
        <v>1000</v>
      </c>
      <c r="L63" s="107">
        <f t="shared" ca="1" si="1"/>
        <v>3.6749999999999998</v>
      </c>
      <c r="M63" s="51">
        <f t="shared" ca="1" si="5"/>
        <v>0.23666999999999999</v>
      </c>
      <c r="N63" s="35" cm="1">
        <f t="array" aca="1" ref="N63" ca="1">IF(ROUND(ROUND(M63,2)-M63,4)=0,_xlfn.XLOOKUP(M63,INDIRECT($A$4&amp;"!$G$41:$G$141"),INDIRECT($A$4&amp;"!$A$41:$A$141"),0,1,1),IF(M63&gt;=1,0,(ROUNDUP(M63,2)-M63)*100*_xlfn.XLOOKUP(M63,INDIRECT($A$4&amp;"!$G$41:$G$141"),INDIRECT($A$4&amp;"!$A$41:$A$141"),0,-1,-1)+(M63-ROUNDDOWN(M63,2))*100*_xlfn.XLOOKUP(M63,INDIRECT($A$4&amp;"!$G$41:$G$141"),INDIRECT($A$4&amp;"!$A$41:$A$141"),0,1,1)))</f>
        <v>1.0000000000000009</v>
      </c>
      <c r="O63" s="66">
        <f t="shared" ca="1" si="6"/>
        <v>124.99999999999999</v>
      </c>
      <c r="S63" s="107">
        <f t="shared" ca="1" si="2"/>
        <v>5.875</v>
      </c>
      <c r="T63" s="51">
        <f t="shared" ca="1" si="7"/>
        <v>0.38333</v>
      </c>
      <c r="U63" s="35" cm="1">
        <f t="array" aca="1" ref="U63" ca="1">IF(ROUND(ROUND(T63,2)-T63,4)=0,_xlfn.XLOOKUP(T63,INDIRECT($A$4&amp;"!$G$41:$G$141"),INDIRECT($A$4&amp;"!$A$41:$A$141"),0,1,1),IF(T63&gt;=1,0,(ROUNDUP(T63,2)-T63)*100*_xlfn.XLOOKUP(T63,INDIRECT($A$4&amp;"!$G$41:$G$141"),INDIRECT($A$4&amp;"!$A$41:$A$141"),0,-1,-1)+(T63-ROUNDDOWN(T63,2))*100*_xlfn.XLOOKUP(T63,INDIRECT($A$4&amp;"!$G$41:$G$141"),INDIRECT($A$4&amp;"!$A$41:$A$141"),0,1,1)))</f>
        <v>1.0000000000000009</v>
      </c>
      <c r="V63" s="66">
        <f t="shared" ca="1" si="8"/>
        <v>125.0000000000001</v>
      </c>
    </row>
    <row r="64" spans="1:22" x14ac:dyDescent="0.35">
      <c r="A64" s="32">
        <f t="shared" si="9"/>
        <v>46525</v>
      </c>
      <c r="B64" s="65" cm="1">
        <f t="array" aca="1" ref="B64" ca="1">_xlfn.XLOOKUP(A64,INDIRECT($A$5&amp;"!$AJ$41:$AJ$406"),INDIRECT($A$5&amp;"!$AK$41:$AK$406"))*SUM($F$3:$I$3)</f>
        <v>0</v>
      </c>
      <c r="C64" s="65" cm="1">
        <f t="array" aca="1" ref="C64" ca="1">_xlfn.XLOOKUP(A64,INDIRECT($A$5&amp;"!$AJ$41:$AJ$406"),INDIRECT($A$5&amp;"!$AL$41:$AL$406"))*SUM($F$3:$I$3)</f>
        <v>15</v>
      </c>
      <c r="D64" s="65" cm="1">
        <f t="array" aca="1" ref="D64" ca="1">_xlfn.XLOOKUP(A64,INDIRECT($A$5&amp;"!$AJ$41:$AJ$406"),INDIRECT($A$5&amp;"!$AO$41:$AO$406"))*SUM($F$3:$I$3)</f>
        <v>12.75</v>
      </c>
      <c r="E64" s="34" cm="1">
        <f t="array" ref="E64">SUMPRODUCT(('PT Storengy'!$B$8:$I$372)*('PT Storengy'!$A$8:$A$372=$A64)*('PT Storengy'!$B$5:$I$5=$A$6)*('PT Storengy'!$B$7:$I$7=$A$7))</f>
        <v>0</v>
      </c>
      <c r="F64" s="107">
        <f t="shared" ca="1" si="0"/>
        <v>3.8</v>
      </c>
      <c r="G64" s="51">
        <f t="shared" ca="1" si="3"/>
        <v>0.245</v>
      </c>
      <c r="H64" s="35" cm="1">
        <f t="array" aca="1" ref="H64" ca="1">IF(ROUND(ROUND(G64,2)-G64,4)=0,_xlfn.XLOOKUP(G64,INDIRECT($A$4&amp;"!$G$41:$G$141"),INDIRECT($A$4&amp;"!$A$41:$A$141"),0,1,1),IF(G64&gt;=1,0,(ROUNDUP(G64,2)-G64)*100*_xlfn.XLOOKUP(G64,INDIRECT($A$4&amp;"!$G$41:$G$141"),INDIRECT($A$4&amp;"!$A$41:$A$141"),0,-1,-1)+(G64-ROUNDDOWN(G64,2))*100*_xlfn.XLOOKUP(G64,INDIRECT($A$4&amp;"!$G$41:$G$141"),INDIRECT($A$4&amp;"!$A$41:$A$141"),0,1,1)))</f>
        <v>1.0000000000000009</v>
      </c>
      <c r="I64" s="66">
        <f t="shared" ca="1" si="4"/>
        <v>125.0000000000001</v>
      </c>
      <c r="J64" s="106" cm="1">
        <f t="array" aca="1" ref="J64" ca="1">IF(COUNTIFS('PTC NaTran'!$K$7:$K$15996,"",'PTC NaTran'!$A$7:$A$15996,J$16,'PTC NaTran'!$D$7:$D$15996,$A64,'PTC NaTran'!$C$7:$C$15996,"DEL")&gt;0,J$14,SUMIFS('PTC NaTran'!$K$7:$K$15996,'PTC NaTran'!$A$7:$A$15996,J$16,'PTC NaTran'!$D$7:$D$15996,$A64,'PTC NaTran'!$C$7:$C$15996,"DEL")*1.0026*$F$4/INDIRECT($A$4&amp;"!D9"))</f>
        <v>124.99999999999999</v>
      </c>
      <c r="K64" s="106">
        <v>1000</v>
      </c>
      <c r="L64" s="107">
        <f t="shared" ca="1" si="1"/>
        <v>3.8</v>
      </c>
      <c r="M64" s="51">
        <f t="shared" ca="1" si="5"/>
        <v>0.245</v>
      </c>
      <c r="N64" s="35" cm="1">
        <f t="array" aca="1" ref="N64" ca="1">IF(ROUND(ROUND(M64,2)-M64,4)=0,_xlfn.XLOOKUP(M64,INDIRECT($A$4&amp;"!$G$41:$G$141"),INDIRECT($A$4&amp;"!$A$41:$A$141"),0,1,1),IF(M64&gt;=1,0,(ROUNDUP(M64,2)-M64)*100*_xlfn.XLOOKUP(M64,INDIRECT($A$4&amp;"!$G$41:$G$141"),INDIRECT($A$4&amp;"!$A$41:$A$141"),0,-1,-1)+(M64-ROUNDDOWN(M64,2))*100*_xlfn.XLOOKUP(M64,INDIRECT($A$4&amp;"!$G$41:$G$141"),INDIRECT($A$4&amp;"!$A$41:$A$141"),0,1,1)))</f>
        <v>1.0000000000000009</v>
      </c>
      <c r="O64" s="66">
        <f t="shared" ca="1" si="6"/>
        <v>124.99999999999999</v>
      </c>
      <c r="S64" s="107">
        <f t="shared" ca="1" si="2"/>
        <v>6</v>
      </c>
      <c r="T64" s="51">
        <f t="shared" ca="1" si="7"/>
        <v>0.39167000000000002</v>
      </c>
      <c r="U64" s="35" cm="1">
        <f t="array" aca="1" ref="U64" ca="1">IF(ROUND(ROUND(T64,2)-T64,4)=0,_xlfn.XLOOKUP(T64,INDIRECT($A$4&amp;"!$G$41:$G$141"),INDIRECT($A$4&amp;"!$A$41:$A$141"),0,1,1),IF(T64&gt;=1,0,(ROUNDUP(T64,2)-T64)*100*_xlfn.XLOOKUP(T64,INDIRECT($A$4&amp;"!$G$41:$G$141"),INDIRECT($A$4&amp;"!$A$41:$A$141"),0,-1,-1)+(T64-ROUNDDOWN(T64,2))*100*_xlfn.XLOOKUP(T64,INDIRECT($A$4&amp;"!$G$41:$G$141"),INDIRECT($A$4&amp;"!$A$41:$A$141"),0,1,1)))</f>
        <v>1.0000000000000009</v>
      </c>
      <c r="V64" s="66">
        <f t="shared" ca="1" si="8"/>
        <v>125.0000000000001</v>
      </c>
    </row>
    <row r="65" spans="1:22" x14ac:dyDescent="0.35">
      <c r="A65" s="32">
        <f t="shared" si="9"/>
        <v>46526</v>
      </c>
      <c r="B65" s="65" cm="1">
        <f t="array" aca="1" ref="B65" ca="1">_xlfn.XLOOKUP(A65,INDIRECT($A$5&amp;"!$AJ$41:$AJ$406"),INDIRECT($A$5&amp;"!$AK$41:$AK$406"))*SUM($F$3:$I$3)</f>
        <v>0</v>
      </c>
      <c r="C65" s="65" cm="1">
        <f t="array" aca="1" ref="C65" ca="1">_xlfn.XLOOKUP(A65,INDIRECT($A$5&amp;"!$AJ$41:$AJ$406"),INDIRECT($A$5&amp;"!$AL$41:$AL$406"))*SUM($F$3:$I$3)</f>
        <v>15</v>
      </c>
      <c r="D65" s="65" cm="1">
        <f t="array" aca="1" ref="D65" ca="1">_xlfn.XLOOKUP(A65,INDIRECT($A$5&amp;"!$AJ$41:$AJ$406"),INDIRECT($A$5&amp;"!$AO$41:$AO$406"))*SUM($F$3:$I$3)</f>
        <v>12.75</v>
      </c>
      <c r="E65" s="34" cm="1">
        <f t="array" ref="E65">SUMPRODUCT(('PT Storengy'!$B$8:$I$372)*('PT Storengy'!$A$8:$A$372=$A65)*('PT Storengy'!$B$5:$I$5=$A$6)*('PT Storengy'!$B$7:$I$7=$A$7))</f>
        <v>0</v>
      </c>
      <c r="F65" s="107">
        <f t="shared" ca="1" si="0"/>
        <v>3.9249999999999998</v>
      </c>
      <c r="G65" s="51">
        <f t="shared" ca="1" si="3"/>
        <v>0.25333</v>
      </c>
      <c r="H65" s="35" cm="1">
        <f t="array" aca="1" ref="H65" ca="1">IF(ROUND(ROUND(G65,2)-G65,4)=0,_xlfn.XLOOKUP(G65,INDIRECT($A$4&amp;"!$G$41:$G$141"),INDIRECT($A$4&amp;"!$A$41:$A$141"),0,1,1),IF(G65&gt;=1,0,(ROUNDUP(G65,2)-G65)*100*_xlfn.XLOOKUP(G65,INDIRECT($A$4&amp;"!$G$41:$G$141"),INDIRECT($A$4&amp;"!$A$41:$A$141"),0,-1,-1)+(G65-ROUNDDOWN(G65,2))*100*_xlfn.XLOOKUP(G65,INDIRECT($A$4&amp;"!$G$41:$G$141"),INDIRECT($A$4&amp;"!$A$41:$A$141"),0,1,1)))</f>
        <v>1.0000000000000009</v>
      </c>
      <c r="I65" s="66">
        <f t="shared" ca="1" si="4"/>
        <v>125.0000000000001</v>
      </c>
      <c r="J65" s="106" cm="1">
        <f t="array" aca="1" ref="J65" ca="1">IF(COUNTIFS('PTC NaTran'!$K$7:$K$15996,"",'PTC NaTran'!$A$7:$A$15996,J$16,'PTC NaTran'!$D$7:$D$15996,$A65,'PTC NaTran'!$C$7:$C$15996,"DEL")&gt;0,J$14,SUMIFS('PTC NaTran'!$K$7:$K$15996,'PTC NaTran'!$A$7:$A$15996,J$16,'PTC NaTran'!$D$7:$D$15996,$A65,'PTC NaTran'!$C$7:$C$15996,"DEL")*1.0026*$F$4/INDIRECT($A$4&amp;"!D9"))</f>
        <v>124.99999999999999</v>
      </c>
      <c r="K65" s="106">
        <v>1000</v>
      </c>
      <c r="L65" s="107">
        <f t="shared" ca="1" si="1"/>
        <v>3.9249999999999998</v>
      </c>
      <c r="M65" s="51">
        <f t="shared" ca="1" si="5"/>
        <v>0.25333</v>
      </c>
      <c r="N65" s="35" cm="1">
        <f t="array" aca="1" ref="N65" ca="1">IF(ROUND(ROUND(M65,2)-M65,4)=0,_xlfn.XLOOKUP(M65,INDIRECT($A$4&amp;"!$G$41:$G$141"),INDIRECT($A$4&amp;"!$A$41:$A$141"),0,1,1),IF(M65&gt;=1,0,(ROUNDUP(M65,2)-M65)*100*_xlfn.XLOOKUP(M65,INDIRECT($A$4&amp;"!$G$41:$G$141"),INDIRECT($A$4&amp;"!$A$41:$A$141"),0,-1,-1)+(M65-ROUNDDOWN(M65,2))*100*_xlfn.XLOOKUP(M65,INDIRECT($A$4&amp;"!$G$41:$G$141"),INDIRECT($A$4&amp;"!$A$41:$A$141"),0,1,1)))</f>
        <v>1.0000000000000009</v>
      </c>
      <c r="O65" s="66">
        <f t="shared" ca="1" si="6"/>
        <v>124.99999999999999</v>
      </c>
      <c r="S65" s="107">
        <f t="shared" ca="1" si="2"/>
        <v>6.125</v>
      </c>
      <c r="T65" s="51">
        <f t="shared" ca="1" si="7"/>
        <v>0.4</v>
      </c>
      <c r="U65" s="35" cm="1">
        <f t="array" aca="1" ref="U65" ca="1">IF(ROUND(ROUND(T65,2)-T65,4)=0,_xlfn.XLOOKUP(T65,INDIRECT($A$4&amp;"!$G$41:$G$141"),INDIRECT($A$4&amp;"!$A$41:$A$141"),0,1,1),IF(T65&gt;=1,0,(ROUNDUP(T65,2)-T65)*100*_xlfn.XLOOKUP(T65,INDIRECT($A$4&amp;"!$G$41:$G$141"),INDIRECT($A$4&amp;"!$A$41:$A$141"),0,-1,-1)+(T65-ROUNDDOWN(T65,2))*100*_xlfn.XLOOKUP(T65,INDIRECT($A$4&amp;"!$G$41:$G$141"),INDIRECT($A$4&amp;"!$A$41:$A$141"),0,1,1)))</f>
        <v>1</v>
      </c>
      <c r="V65" s="66">
        <f t="shared" ca="1" si="8"/>
        <v>124.99999999999999</v>
      </c>
    </row>
    <row r="66" spans="1:22" x14ac:dyDescent="0.35">
      <c r="A66" s="32">
        <f t="shared" si="9"/>
        <v>46527</v>
      </c>
      <c r="B66" s="65" cm="1">
        <f t="array" aca="1" ref="B66" ca="1">_xlfn.XLOOKUP(A66,INDIRECT($A$5&amp;"!$AJ$41:$AJ$406"),INDIRECT($A$5&amp;"!$AK$41:$AK$406"))*SUM($F$3:$I$3)</f>
        <v>0</v>
      </c>
      <c r="C66" s="65" cm="1">
        <f t="array" aca="1" ref="C66" ca="1">_xlfn.XLOOKUP(A66,INDIRECT($A$5&amp;"!$AJ$41:$AJ$406"),INDIRECT($A$5&amp;"!$AL$41:$AL$406"))*SUM($F$3:$I$3)</f>
        <v>15</v>
      </c>
      <c r="D66" s="65" cm="1">
        <f t="array" aca="1" ref="D66" ca="1">_xlfn.XLOOKUP(A66,INDIRECT($A$5&amp;"!$AJ$41:$AJ$406"),INDIRECT($A$5&amp;"!$AO$41:$AO$406"))*SUM($F$3:$I$3)</f>
        <v>12.75</v>
      </c>
      <c r="E66" s="34" cm="1">
        <f t="array" ref="E66">SUMPRODUCT(('PT Storengy'!$B$8:$I$372)*('PT Storengy'!$A$8:$A$372=$A66)*('PT Storengy'!$B$5:$I$5=$A$6)*('PT Storengy'!$B$7:$I$7=$A$7))</f>
        <v>0</v>
      </c>
      <c r="F66" s="107">
        <f t="shared" ca="1" si="0"/>
        <v>4.05</v>
      </c>
      <c r="G66" s="51">
        <f t="shared" ca="1" si="3"/>
        <v>0.26167000000000001</v>
      </c>
      <c r="H66" s="35" cm="1">
        <f t="array" aca="1" ref="H66" ca="1">IF(ROUND(ROUND(G66,2)-G66,4)=0,_xlfn.XLOOKUP(G66,INDIRECT($A$4&amp;"!$G$41:$G$141"),INDIRECT($A$4&amp;"!$A$41:$A$141"),0,1,1),IF(G66&gt;=1,0,(ROUNDUP(G66,2)-G66)*100*_xlfn.XLOOKUP(G66,INDIRECT($A$4&amp;"!$G$41:$G$141"),INDIRECT($A$4&amp;"!$A$41:$A$141"),0,-1,-1)+(G66-ROUNDDOWN(G66,2))*100*_xlfn.XLOOKUP(G66,INDIRECT($A$4&amp;"!$G$41:$G$141"),INDIRECT($A$4&amp;"!$A$41:$A$141"),0,1,1)))</f>
        <v>1.0000000000000009</v>
      </c>
      <c r="I66" s="66">
        <f t="shared" ca="1" si="4"/>
        <v>125.0000000000001</v>
      </c>
      <c r="J66" s="106" cm="1">
        <f t="array" aca="1" ref="J66" ca="1">IF(COUNTIFS('PTC NaTran'!$K$7:$K$15996,"",'PTC NaTran'!$A$7:$A$15996,J$16,'PTC NaTran'!$D$7:$D$15996,$A66,'PTC NaTran'!$C$7:$C$15996,"DEL")&gt;0,J$14,SUMIFS('PTC NaTran'!$K$7:$K$15996,'PTC NaTran'!$A$7:$A$15996,J$16,'PTC NaTran'!$D$7:$D$15996,$A66,'PTC NaTran'!$C$7:$C$15996,"DEL")*1.0026*$F$4/INDIRECT($A$4&amp;"!D9"))</f>
        <v>124.99999999999999</v>
      </c>
      <c r="K66" s="106">
        <v>1000</v>
      </c>
      <c r="L66" s="107">
        <f t="shared" ca="1" si="1"/>
        <v>4.05</v>
      </c>
      <c r="M66" s="51">
        <f t="shared" ca="1" si="5"/>
        <v>0.26167000000000001</v>
      </c>
      <c r="N66" s="35" cm="1">
        <f t="array" aca="1" ref="N66" ca="1">IF(ROUND(ROUND(M66,2)-M66,4)=0,_xlfn.XLOOKUP(M66,INDIRECT($A$4&amp;"!$G$41:$G$141"),INDIRECT($A$4&amp;"!$A$41:$A$141"),0,1,1),IF(M66&gt;=1,0,(ROUNDUP(M66,2)-M66)*100*_xlfn.XLOOKUP(M66,INDIRECT($A$4&amp;"!$G$41:$G$141"),INDIRECT($A$4&amp;"!$A$41:$A$141"),0,-1,-1)+(M66-ROUNDDOWN(M66,2))*100*_xlfn.XLOOKUP(M66,INDIRECT($A$4&amp;"!$G$41:$G$141"),INDIRECT($A$4&amp;"!$A$41:$A$141"),0,1,1)))</f>
        <v>1.0000000000000009</v>
      </c>
      <c r="O66" s="66">
        <f t="shared" ca="1" si="6"/>
        <v>124.99999999999999</v>
      </c>
      <c r="S66" s="107">
        <f t="shared" ca="1" si="2"/>
        <v>6.25</v>
      </c>
      <c r="T66" s="51">
        <f t="shared" ca="1" si="7"/>
        <v>0.40833000000000003</v>
      </c>
      <c r="U66" s="35" cm="1">
        <f t="array" aca="1" ref="U66" ca="1">IF(ROUND(ROUND(T66,2)-T66,4)=0,_xlfn.XLOOKUP(T66,INDIRECT($A$4&amp;"!$G$41:$G$141"),INDIRECT($A$4&amp;"!$A$41:$A$141"),0,1,1),IF(T66&gt;=1,0,(ROUNDUP(T66,2)-T66)*100*_xlfn.XLOOKUP(T66,INDIRECT($A$4&amp;"!$G$41:$G$141"),INDIRECT($A$4&amp;"!$A$41:$A$141"),0,-1,-1)+(T66-ROUNDDOWN(T66,2))*100*_xlfn.XLOOKUP(T66,INDIRECT($A$4&amp;"!$G$41:$G$141"),INDIRECT($A$4&amp;"!$A$41:$A$141"),0,1,1)))</f>
        <v>1.0000000000000009</v>
      </c>
      <c r="V66" s="66">
        <f t="shared" ca="1" si="8"/>
        <v>125.0000000000001</v>
      </c>
    </row>
    <row r="67" spans="1:22" x14ac:dyDescent="0.35">
      <c r="A67" s="32">
        <f t="shared" si="9"/>
        <v>46528</v>
      </c>
      <c r="B67" s="65" cm="1">
        <f t="array" aca="1" ref="B67" ca="1">_xlfn.XLOOKUP(A67,INDIRECT($A$5&amp;"!$AJ$41:$AJ$406"),INDIRECT($A$5&amp;"!$AK$41:$AK$406"))*SUM($F$3:$I$3)</f>
        <v>0</v>
      </c>
      <c r="C67" s="65" cm="1">
        <f t="array" aca="1" ref="C67" ca="1">_xlfn.XLOOKUP(A67,INDIRECT($A$5&amp;"!$AJ$41:$AJ$406"),INDIRECT($A$5&amp;"!$AL$41:$AL$406"))*SUM($F$3:$I$3)</f>
        <v>15</v>
      </c>
      <c r="D67" s="65" cm="1">
        <f t="array" aca="1" ref="D67" ca="1">_xlfn.XLOOKUP(A67,INDIRECT($A$5&amp;"!$AJ$41:$AJ$406"),INDIRECT($A$5&amp;"!$AO$41:$AO$406"))*SUM($F$3:$I$3)</f>
        <v>12.75</v>
      </c>
      <c r="E67" s="34" cm="1">
        <f t="array" ref="E67">SUMPRODUCT(('PT Storengy'!$B$8:$I$372)*('PT Storengy'!$A$8:$A$372=$A67)*('PT Storengy'!$B$5:$I$5=$A$6)*('PT Storengy'!$B$7:$I$7=$A$7))</f>
        <v>0</v>
      </c>
      <c r="F67" s="107">
        <f t="shared" ca="1" si="0"/>
        <v>4.1749999999999998</v>
      </c>
      <c r="G67" s="51">
        <f t="shared" ca="1" si="3"/>
        <v>0.27</v>
      </c>
      <c r="H67" s="35" cm="1">
        <f t="array" aca="1" ref="H67" ca="1">IF(ROUND(ROUND(G67,2)-G67,4)=0,_xlfn.XLOOKUP(G67,INDIRECT($A$4&amp;"!$G$41:$G$141"),INDIRECT($A$4&amp;"!$A$41:$A$141"),0,1,1),IF(G67&gt;=1,0,(ROUNDUP(G67,2)-G67)*100*_xlfn.XLOOKUP(G67,INDIRECT($A$4&amp;"!$G$41:$G$141"),INDIRECT($A$4&amp;"!$A$41:$A$141"),0,-1,-1)+(G67-ROUNDDOWN(G67,2))*100*_xlfn.XLOOKUP(G67,INDIRECT($A$4&amp;"!$G$41:$G$141"),INDIRECT($A$4&amp;"!$A$41:$A$141"),0,1,1)))</f>
        <v>1</v>
      </c>
      <c r="I67" s="66">
        <f t="shared" ca="1" si="4"/>
        <v>124.99999999999999</v>
      </c>
      <c r="J67" s="106" cm="1">
        <f t="array" aca="1" ref="J67" ca="1">IF(COUNTIFS('PTC NaTran'!$K$7:$K$15996,"",'PTC NaTran'!$A$7:$A$15996,J$16,'PTC NaTran'!$D$7:$D$15996,$A67,'PTC NaTran'!$C$7:$C$15996,"DEL")&gt;0,J$14,SUMIFS('PTC NaTran'!$K$7:$K$15996,'PTC NaTran'!$A$7:$A$15996,J$16,'PTC NaTran'!$D$7:$D$15996,$A67,'PTC NaTran'!$C$7:$C$15996,"DEL")*1.0026*$F$4/INDIRECT($A$4&amp;"!D9"))</f>
        <v>124.99999999999999</v>
      </c>
      <c r="K67" s="106">
        <v>1000</v>
      </c>
      <c r="L67" s="107">
        <f t="shared" ca="1" si="1"/>
        <v>4.1749999999999998</v>
      </c>
      <c r="M67" s="51">
        <f t="shared" ca="1" si="5"/>
        <v>0.27</v>
      </c>
      <c r="N67" s="35" cm="1">
        <f t="array" aca="1" ref="N67" ca="1">IF(ROUND(ROUND(M67,2)-M67,4)=0,_xlfn.XLOOKUP(M67,INDIRECT($A$4&amp;"!$G$41:$G$141"),INDIRECT($A$4&amp;"!$A$41:$A$141"),0,1,1),IF(M67&gt;=1,0,(ROUNDUP(M67,2)-M67)*100*_xlfn.XLOOKUP(M67,INDIRECT($A$4&amp;"!$G$41:$G$141"),INDIRECT($A$4&amp;"!$A$41:$A$141"),0,-1,-1)+(M67-ROUNDDOWN(M67,2))*100*_xlfn.XLOOKUP(M67,INDIRECT($A$4&amp;"!$G$41:$G$141"),INDIRECT($A$4&amp;"!$A$41:$A$141"),0,1,1)))</f>
        <v>1</v>
      </c>
      <c r="O67" s="66">
        <f t="shared" ca="1" si="6"/>
        <v>124.99999999999999</v>
      </c>
      <c r="S67" s="107">
        <f t="shared" ca="1" si="2"/>
        <v>6.375</v>
      </c>
      <c r="T67" s="51">
        <f t="shared" ca="1" si="7"/>
        <v>0.41666999999999998</v>
      </c>
      <c r="U67" s="35" cm="1">
        <f t="array" aca="1" ref="U67" ca="1">IF(ROUND(ROUND(T67,2)-T67,4)=0,_xlfn.XLOOKUP(T67,INDIRECT($A$4&amp;"!$G$41:$G$141"),INDIRECT($A$4&amp;"!$A$41:$A$141"),0,1,1),IF(T67&gt;=1,0,(ROUNDUP(T67,2)-T67)*100*_xlfn.XLOOKUP(T67,INDIRECT($A$4&amp;"!$G$41:$G$141"),INDIRECT($A$4&amp;"!$A$41:$A$141"),0,-1,-1)+(T67-ROUNDDOWN(T67,2))*100*_xlfn.XLOOKUP(T67,INDIRECT($A$4&amp;"!$G$41:$G$141"),INDIRECT($A$4&amp;"!$A$41:$A$141"),0,1,1)))</f>
        <v>1.0000000000000009</v>
      </c>
      <c r="V67" s="66">
        <f t="shared" ca="1" si="8"/>
        <v>125.0000000000001</v>
      </c>
    </row>
    <row r="68" spans="1:22" x14ac:dyDescent="0.35">
      <c r="A68" s="32">
        <f t="shared" si="9"/>
        <v>46529</v>
      </c>
      <c r="B68" s="65" cm="1">
        <f t="array" aca="1" ref="B68" ca="1">_xlfn.XLOOKUP(A68,INDIRECT($A$5&amp;"!$AJ$41:$AJ$406"),INDIRECT($A$5&amp;"!$AK$41:$AK$406"))*SUM($F$3:$I$3)</f>
        <v>0</v>
      </c>
      <c r="C68" s="65" cm="1">
        <f t="array" aca="1" ref="C68" ca="1">_xlfn.XLOOKUP(A68,INDIRECT($A$5&amp;"!$AJ$41:$AJ$406"),INDIRECT($A$5&amp;"!$AL$41:$AL$406"))*SUM($F$3:$I$3)</f>
        <v>15</v>
      </c>
      <c r="D68" s="65" cm="1">
        <f t="array" aca="1" ref="D68" ca="1">_xlfn.XLOOKUP(A68,INDIRECT($A$5&amp;"!$AJ$41:$AJ$406"),INDIRECT($A$5&amp;"!$AO$41:$AO$406"))*SUM($F$3:$I$3)</f>
        <v>12.75</v>
      </c>
      <c r="E68" s="34" cm="1">
        <f t="array" ref="E68">SUMPRODUCT(('PT Storengy'!$B$8:$I$372)*('PT Storengy'!$A$8:$A$372=$A68)*('PT Storengy'!$B$5:$I$5=$A$6)*('PT Storengy'!$B$7:$I$7=$A$7))</f>
        <v>0</v>
      </c>
      <c r="F68" s="107">
        <f t="shared" ca="1" si="0"/>
        <v>4.3</v>
      </c>
      <c r="G68" s="51">
        <f t="shared" ca="1" si="3"/>
        <v>0.27833000000000002</v>
      </c>
      <c r="H68" s="35" cm="1">
        <f t="array" aca="1" ref="H68" ca="1">IF(ROUND(ROUND(G68,2)-G68,4)=0,_xlfn.XLOOKUP(G68,INDIRECT($A$4&amp;"!$G$41:$G$141"),INDIRECT($A$4&amp;"!$A$41:$A$141"),0,1,1),IF(G68&gt;=1,0,(ROUNDUP(G68,2)-G68)*100*_xlfn.XLOOKUP(G68,INDIRECT($A$4&amp;"!$G$41:$G$141"),INDIRECT($A$4&amp;"!$A$41:$A$141"),0,-1,-1)+(G68-ROUNDDOWN(G68,2))*100*_xlfn.XLOOKUP(G68,INDIRECT($A$4&amp;"!$G$41:$G$141"),INDIRECT($A$4&amp;"!$A$41:$A$141"),0,1,1)))</f>
        <v>1.0000000000000009</v>
      </c>
      <c r="I68" s="66">
        <f t="shared" ca="1" si="4"/>
        <v>125.0000000000001</v>
      </c>
      <c r="J68" s="106" cm="1">
        <f t="array" aca="1" ref="J68" ca="1">IF(COUNTIFS('PTC NaTran'!$K$7:$K$15996,"",'PTC NaTran'!$A$7:$A$15996,J$16,'PTC NaTran'!$D$7:$D$15996,$A68,'PTC NaTran'!$C$7:$C$15996,"DEL")&gt;0,J$14,SUMIFS('PTC NaTran'!$K$7:$K$15996,'PTC NaTran'!$A$7:$A$15996,J$16,'PTC NaTran'!$D$7:$D$15996,$A68,'PTC NaTran'!$C$7:$C$15996,"DEL")*1.0026*$F$4/INDIRECT($A$4&amp;"!D9"))</f>
        <v>124.99999999999999</v>
      </c>
      <c r="K68" s="106">
        <v>1000</v>
      </c>
      <c r="L68" s="107">
        <f t="shared" ca="1" si="1"/>
        <v>4.3</v>
      </c>
      <c r="M68" s="51">
        <f t="shared" ca="1" si="5"/>
        <v>0.27833000000000002</v>
      </c>
      <c r="N68" s="35" cm="1">
        <f t="array" aca="1" ref="N68" ca="1">IF(ROUND(ROUND(M68,2)-M68,4)=0,_xlfn.XLOOKUP(M68,INDIRECT($A$4&amp;"!$G$41:$G$141"),INDIRECT($A$4&amp;"!$A$41:$A$141"),0,1,1),IF(M68&gt;=1,0,(ROUNDUP(M68,2)-M68)*100*_xlfn.XLOOKUP(M68,INDIRECT($A$4&amp;"!$G$41:$G$141"),INDIRECT($A$4&amp;"!$A$41:$A$141"),0,-1,-1)+(M68-ROUNDDOWN(M68,2))*100*_xlfn.XLOOKUP(M68,INDIRECT($A$4&amp;"!$G$41:$G$141"),INDIRECT($A$4&amp;"!$A$41:$A$141"),0,1,1)))</f>
        <v>1.0000000000000009</v>
      </c>
      <c r="O68" s="66">
        <f t="shared" ca="1" si="6"/>
        <v>124.99999999999999</v>
      </c>
      <c r="S68" s="107">
        <f t="shared" ca="1" si="2"/>
        <v>6.5</v>
      </c>
      <c r="T68" s="51">
        <f t="shared" ca="1" si="7"/>
        <v>0.42499999999999999</v>
      </c>
      <c r="U68" s="35" cm="1">
        <f t="array" aca="1" ref="U68" ca="1">IF(ROUND(ROUND(T68,2)-T68,4)=0,_xlfn.XLOOKUP(T68,INDIRECT($A$4&amp;"!$G$41:$G$141"),INDIRECT($A$4&amp;"!$A$41:$A$141"),0,1,1),IF(T68&gt;=1,0,(ROUNDUP(T68,2)-T68)*100*_xlfn.XLOOKUP(T68,INDIRECT($A$4&amp;"!$G$41:$G$141"),INDIRECT($A$4&amp;"!$A$41:$A$141"),0,-1,-1)+(T68-ROUNDDOWN(T68,2))*100*_xlfn.XLOOKUP(T68,INDIRECT($A$4&amp;"!$G$41:$G$141"),INDIRECT($A$4&amp;"!$A$41:$A$141"),0,1,1)))</f>
        <v>1.0000000000000009</v>
      </c>
      <c r="V68" s="66">
        <f t="shared" ca="1" si="8"/>
        <v>125.0000000000001</v>
      </c>
    </row>
    <row r="69" spans="1:22" x14ac:dyDescent="0.35">
      <c r="A69" s="32">
        <f t="shared" si="9"/>
        <v>46530</v>
      </c>
      <c r="B69" s="65" cm="1">
        <f t="array" aca="1" ref="B69" ca="1">_xlfn.XLOOKUP(A69,INDIRECT($A$5&amp;"!$AJ$41:$AJ$406"),INDIRECT($A$5&amp;"!$AK$41:$AK$406"))*SUM($F$3:$I$3)</f>
        <v>0</v>
      </c>
      <c r="C69" s="65" cm="1">
        <f t="array" aca="1" ref="C69" ca="1">_xlfn.XLOOKUP(A69,INDIRECT($A$5&amp;"!$AJ$41:$AJ$406"),INDIRECT($A$5&amp;"!$AL$41:$AL$406"))*SUM($F$3:$I$3)</f>
        <v>15</v>
      </c>
      <c r="D69" s="65" cm="1">
        <f t="array" aca="1" ref="D69" ca="1">_xlfn.XLOOKUP(A69,INDIRECT($A$5&amp;"!$AJ$41:$AJ$406"),INDIRECT($A$5&amp;"!$AO$41:$AO$406"))*SUM($F$3:$I$3)</f>
        <v>12.75</v>
      </c>
      <c r="E69" s="34" cm="1">
        <f t="array" ref="E69">SUMPRODUCT(('PT Storengy'!$B$8:$I$372)*('PT Storengy'!$A$8:$A$372=$A69)*('PT Storengy'!$B$5:$I$5=$A$6)*('PT Storengy'!$B$7:$I$7=$A$7))</f>
        <v>0</v>
      </c>
      <c r="F69" s="107">
        <f t="shared" ca="1" si="0"/>
        <v>4.4249999999999998</v>
      </c>
      <c r="G69" s="51">
        <f t="shared" ca="1" si="3"/>
        <v>0.28666999999999998</v>
      </c>
      <c r="H69" s="35" cm="1">
        <f t="array" aca="1" ref="H69" ca="1">IF(ROUND(ROUND(G69,2)-G69,4)=0,_xlfn.XLOOKUP(G69,INDIRECT($A$4&amp;"!$G$41:$G$141"),INDIRECT($A$4&amp;"!$A$41:$A$141"),0,1,1),IF(G69&gt;=1,0,(ROUNDUP(G69,2)-G69)*100*_xlfn.XLOOKUP(G69,INDIRECT($A$4&amp;"!$G$41:$G$141"),INDIRECT($A$4&amp;"!$A$41:$A$141"),0,-1,-1)+(G69-ROUNDDOWN(G69,2))*100*_xlfn.XLOOKUP(G69,INDIRECT($A$4&amp;"!$G$41:$G$141"),INDIRECT($A$4&amp;"!$A$41:$A$141"),0,1,1)))</f>
        <v>1.0000000000000009</v>
      </c>
      <c r="I69" s="66">
        <f t="shared" ca="1" si="4"/>
        <v>125.0000000000001</v>
      </c>
      <c r="J69" s="106" cm="1">
        <f t="array" aca="1" ref="J69" ca="1">IF(COUNTIFS('PTC NaTran'!$K$7:$K$15996,"",'PTC NaTran'!$A$7:$A$15996,J$16,'PTC NaTran'!$D$7:$D$15996,$A69,'PTC NaTran'!$C$7:$C$15996,"DEL")&gt;0,J$14,SUMIFS('PTC NaTran'!$K$7:$K$15996,'PTC NaTran'!$A$7:$A$15996,J$16,'PTC NaTran'!$D$7:$D$15996,$A69,'PTC NaTran'!$C$7:$C$15996,"DEL")*1.0026*$F$4/INDIRECT($A$4&amp;"!D9"))</f>
        <v>124.99999999999999</v>
      </c>
      <c r="K69" s="106">
        <v>1000</v>
      </c>
      <c r="L69" s="107">
        <f t="shared" ca="1" si="1"/>
        <v>4.4249999999999998</v>
      </c>
      <c r="M69" s="51">
        <f t="shared" ca="1" si="5"/>
        <v>0.28666999999999998</v>
      </c>
      <c r="N69" s="35" cm="1">
        <f t="array" aca="1" ref="N69" ca="1">IF(ROUND(ROUND(M69,2)-M69,4)=0,_xlfn.XLOOKUP(M69,INDIRECT($A$4&amp;"!$G$41:$G$141"),INDIRECT($A$4&amp;"!$A$41:$A$141"),0,1,1),IF(M69&gt;=1,0,(ROUNDUP(M69,2)-M69)*100*_xlfn.XLOOKUP(M69,INDIRECT($A$4&amp;"!$G$41:$G$141"),INDIRECT($A$4&amp;"!$A$41:$A$141"),0,-1,-1)+(M69-ROUNDDOWN(M69,2))*100*_xlfn.XLOOKUP(M69,INDIRECT($A$4&amp;"!$G$41:$G$141"),INDIRECT($A$4&amp;"!$A$41:$A$141"),0,1,1)))</f>
        <v>1.0000000000000009</v>
      </c>
      <c r="O69" s="66">
        <f t="shared" ca="1" si="6"/>
        <v>124.99999999999999</v>
      </c>
      <c r="S69" s="107">
        <f t="shared" ca="1" si="2"/>
        <v>6.625</v>
      </c>
      <c r="T69" s="51">
        <f t="shared" ca="1" si="7"/>
        <v>0.43332999999999999</v>
      </c>
      <c r="U69" s="35" cm="1">
        <f t="array" aca="1" ref="U69" ca="1">IF(ROUND(ROUND(T69,2)-T69,4)=0,_xlfn.XLOOKUP(T69,INDIRECT($A$4&amp;"!$G$41:$G$141"),INDIRECT($A$4&amp;"!$A$41:$A$141"),0,1,1),IF(T69&gt;=1,0,(ROUNDUP(T69,2)-T69)*100*_xlfn.XLOOKUP(T69,INDIRECT($A$4&amp;"!$G$41:$G$141"),INDIRECT($A$4&amp;"!$A$41:$A$141"),0,-1,-1)+(T69-ROUNDDOWN(T69,2))*100*_xlfn.XLOOKUP(T69,INDIRECT($A$4&amp;"!$G$41:$G$141"),INDIRECT($A$4&amp;"!$A$41:$A$141"),0,1,1)))</f>
        <v>1.0000000000000009</v>
      </c>
      <c r="V69" s="66">
        <f t="shared" ca="1" si="8"/>
        <v>125.0000000000001</v>
      </c>
    </row>
    <row r="70" spans="1:22" x14ac:dyDescent="0.35">
      <c r="A70" s="32">
        <f t="shared" si="9"/>
        <v>46531</v>
      </c>
      <c r="B70" s="65" cm="1">
        <f t="array" aca="1" ref="B70" ca="1">_xlfn.XLOOKUP(A70,INDIRECT($A$5&amp;"!$AJ$41:$AJ$406"),INDIRECT($A$5&amp;"!$AK$41:$AK$406"))*SUM($F$3:$I$3)</f>
        <v>0</v>
      </c>
      <c r="C70" s="65" cm="1">
        <f t="array" aca="1" ref="C70" ca="1">_xlfn.XLOOKUP(A70,INDIRECT($A$5&amp;"!$AJ$41:$AJ$406"),INDIRECT($A$5&amp;"!$AL$41:$AL$406"))*SUM($F$3:$I$3)</f>
        <v>15</v>
      </c>
      <c r="D70" s="65" cm="1">
        <f t="array" aca="1" ref="D70" ca="1">_xlfn.XLOOKUP(A70,INDIRECT($A$5&amp;"!$AJ$41:$AJ$406"),INDIRECT($A$5&amp;"!$AO$41:$AO$406"))*SUM($F$3:$I$3)</f>
        <v>12.75</v>
      </c>
      <c r="E70" s="34" cm="1">
        <f t="array" ref="E70">SUMPRODUCT(('PT Storengy'!$B$8:$I$372)*('PT Storengy'!$A$8:$A$372=$A70)*('PT Storengy'!$B$5:$I$5=$A$6)*('PT Storengy'!$B$7:$I$7=$A$7))</f>
        <v>0</v>
      </c>
      <c r="F70" s="107">
        <f t="shared" ca="1" si="0"/>
        <v>4.55</v>
      </c>
      <c r="G70" s="51">
        <f t="shared" ca="1" si="3"/>
        <v>0.29499999999999998</v>
      </c>
      <c r="H70" s="35" cm="1">
        <f t="array" aca="1" ref="H70" ca="1">IF(ROUND(ROUND(G70,2)-G70,4)=0,_xlfn.XLOOKUP(G70,INDIRECT($A$4&amp;"!$G$41:$G$141"),INDIRECT($A$4&amp;"!$A$41:$A$141"),0,1,1),IF(G70&gt;=1,0,(ROUNDUP(G70,2)-G70)*100*_xlfn.XLOOKUP(G70,INDIRECT($A$4&amp;"!$G$41:$G$141"),INDIRECT($A$4&amp;"!$A$41:$A$141"),0,-1,-1)+(G70-ROUNDDOWN(G70,2))*100*_xlfn.XLOOKUP(G70,INDIRECT($A$4&amp;"!$G$41:$G$141"),INDIRECT($A$4&amp;"!$A$41:$A$141"),0,1,1)))</f>
        <v>1.0000000000000009</v>
      </c>
      <c r="I70" s="66">
        <f t="shared" ca="1" si="4"/>
        <v>125.0000000000001</v>
      </c>
      <c r="J70" s="106" cm="1">
        <f t="array" aca="1" ref="J70" ca="1">IF(COUNTIFS('PTC NaTran'!$K$7:$K$15996,"",'PTC NaTran'!$A$7:$A$15996,J$16,'PTC NaTran'!$D$7:$D$15996,$A70,'PTC NaTran'!$C$7:$C$15996,"DEL")&gt;0,J$14,SUMIFS('PTC NaTran'!$K$7:$K$15996,'PTC NaTran'!$A$7:$A$15996,J$16,'PTC NaTran'!$D$7:$D$15996,$A70,'PTC NaTran'!$C$7:$C$15996,"DEL")*1.0026*$F$4/INDIRECT($A$4&amp;"!D9"))</f>
        <v>124.99999999999999</v>
      </c>
      <c r="K70" s="106">
        <v>1000</v>
      </c>
      <c r="L70" s="107">
        <f t="shared" ca="1" si="1"/>
        <v>4.55</v>
      </c>
      <c r="M70" s="51">
        <f t="shared" ca="1" si="5"/>
        <v>0.29499999999999998</v>
      </c>
      <c r="N70" s="35" cm="1">
        <f t="array" aca="1" ref="N70" ca="1">IF(ROUND(ROUND(M70,2)-M70,4)=0,_xlfn.XLOOKUP(M70,INDIRECT($A$4&amp;"!$G$41:$G$141"),INDIRECT($A$4&amp;"!$A$41:$A$141"),0,1,1),IF(M70&gt;=1,0,(ROUNDUP(M70,2)-M70)*100*_xlfn.XLOOKUP(M70,INDIRECT($A$4&amp;"!$G$41:$G$141"),INDIRECT($A$4&amp;"!$A$41:$A$141"),0,-1,-1)+(M70-ROUNDDOWN(M70,2))*100*_xlfn.XLOOKUP(M70,INDIRECT($A$4&amp;"!$G$41:$G$141"),INDIRECT($A$4&amp;"!$A$41:$A$141"),0,1,1)))</f>
        <v>1.0000000000000009</v>
      </c>
      <c r="O70" s="66">
        <f t="shared" ca="1" si="6"/>
        <v>124.99999999999999</v>
      </c>
      <c r="S70" s="107">
        <f t="shared" ca="1" si="2"/>
        <v>6.75</v>
      </c>
      <c r="T70" s="51">
        <f t="shared" ca="1" si="7"/>
        <v>0.44167000000000001</v>
      </c>
      <c r="U70" s="35" cm="1">
        <f t="array" aca="1" ref="U70" ca="1">IF(ROUND(ROUND(T70,2)-T70,4)=0,_xlfn.XLOOKUP(T70,INDIRECT($A$4&amp;"!$G$41:$G$141"),INDIRECT($A$4&amp;"!$A$41:$A$141"),0,1,1),IF(T70&gt;=1,0,(ROUNDUP(T70,2)-T70)*100*_xlfn.XLOOKUP(T70,INDIRECT($A$4&amp;"!$G$41:$G$141"),INDIRECT($A$4&amp;"!$A$41:$A$141"),0,-1,-1)+(T70-ROUNDDOWN(T70,2))*100*_xlfn.XLOOKUP(T70,INDIRECT($A$4&amp;"!$G$41:$G$141"),INDIRECT($A$4&amp;"!$A$41:$A$141"),0,1,1)))</f>
        <v>1.0000000000000009</v>
      </c>
      <c r="V70" s="66">
        <f t="shared" ca="1" si="8"/>
        <v>125.0000000000001</v>
      </c>
    </row>
    <row r="71" spans="1:22" x14ac:dyDescent="0.35">
      <c r="A71" s="32">
        <f t="shared" si="9"/>
        <v>46532</v>
      </c>
      <c r="B71" s="65" cm="1">
        <f t="array" aca="1" ref="B71" ca="1">_xlfn.XLOOKUP(A71,INDIRECT($A$5&amp;"!$AJ$41:$AJ$406"),INDIRECT($A$5&amp;"!$AK$41:$AK$406"))*SUM($F$3:$I$3)</f>
        <v>0</v>
      </c>
      <c r="C71" s="65" cm="1">
        <f t="array" aca="1" ref="C71" ca="1">_xlfn.XLOOKUP(A71,INDIRECT($A$5&amp;"!$AJ$41:$AJ$406"),INDIRECT($A$5&amp;"!$AL$41:$AL$406"))*SUM($F$3:$I$3)</f>
        <v>15</v>
      </c>
      <c r="D71" s="65" cm="1">
        <f t="array" aca="1" ref="D71" ca="1">_xlfn.XLOOKUP(A71,INDIRECT($A$5&amp;"!$AJ$41:$AJ$406"),INDIRECT($A$5&amp;"!$AO$41:$AO$406"))*SUM($F$3:$I$3)</f>
        <v>12.75</v>
      </c>
      <c r="E71" s="34" cm="1">
        <f t="array" ref="E71">SUMPRODUCT(('PT Storengy'!$B$8:$I$372)*('PT Storengy'!$A$8:$A$372=$A71)*('PT Storengy'!$B$5:$I$5=$A$6)*('PT Storengy'!$B$7:$I$7=$A$7))</f>
        <v>0</v>
      </c>
      <c r="F71" s="107">
        <f t="shared" ca="1" si="0"/>
        <v>4.6749999999999998</v>
      </c>
      <c r="G71" s="51">
        <f t="shared" ca="1" si="3"/>
        <v>0.30332999999999999</v>
      </c>
      <c r="H71" s="35" cm="1">
        <f t="array" aca="1" ref="H71" ca="1">IF(ROUND(ROUND(G71,2)-G71,4)=0,_xlfn.XLOOKUP(G71,INDIRECT($A$4&amp;"!$G$41:$G$141"),INDIRECT($A$4&amp;"!$A$41:$A$141"),0,1,1),IF(G71&gt;=1,0,(ROUNDUP(G71,2)-G71)*100*_xlfn.XLOOKUP(G71,INDIRECT($A$4&amp;"!$G$41:$G$141"),INDIRECT($A$4&amp;"!$A$41:$A$141"),0,-1,-1)+(G71-ROUNDDOWN(G71,2))*100*_xlfn.XLOOKUP(G71,INDIRECT($A$4&amp;"!$G$41:$G$141"),INDIRECT($A$4&amp;"!$A$41:$A$141"),0,1,1)))</f>
        <v>1.0000000000000009</v>
      </c>
      <c r="I71" s="66">
        <f t="shared" ca="1" si="4"/>
        <v>125.0000000000001</v>
      </c>
      <c r="J71" s="106" cm="1">
        <f t="array" aca="1" ref="J71" ca="1">IF(COUNTIFS('PTC NaTran'!$K$7:$K$15996,"",'PTC NaTran'!$A$7:$A$15996,J$16,'PTC NaTran'!$D$7:$D$15996,$A71,'PTC NaTran'!$C$7:$C$15996,"DEL")&gt;0,J$14,SUMIFS('PTC NaTran'!$K$7:$K$15996,'PTC NaTran'!$A$7:$A$15996,J$16,'PTC NaTran'!$D$7:$D$15996,$A71,'PTC NaTran'!$C$7:$C$15996,"DEL")*1.0026*$F$4/INDIRECT($A$4&amp;"!D9"))</f>
        <v>124.99999999999999</v>
      </c>
      <c r="K71" s="106">
        <v>1000</v>
      </c>
      <c r="L71" s="107">
        <f t="shared" ca="1" si="1"/>
        <v>4.6749999999999998</v>
      </c>
      <c r="M71" s="51">
        <f t="shared" ca="1" si="5"/>
        <v>0.30332999999999999</v>
      </c>
      <c r="N71" s="35" cm="1">
        <f t="array" aca="1" ref="N71" ca="1">IF(ROUND(ROUND(M71,2)-M71,4)=0,_xlfn.XLOOKUP(M71,INDIRECT($A$4&amp;"!$G$41:$G$141"),INDIRECT($A$4&amp;"!$A$41:$A$141"),0,1,1),IF(M71&gt;=1,0,(ROUNDUP(M71,2)-M71)*100*_xlfn.XLOOKUP(M71,INDIRECT($A$4&amp;"!$G$41:$G$141"),INDIRECT($A$4&amp;"!$A$41:$A$141"),0,-1,-1)+(M71-ROUNDDOWN(M71,2))*100*_xlfn.XLOOKUP(M71,INDIRECT($A$4&amp;"!$G$41:$G$141"),INDIRECT($A$4&amp;"!$A$41:$A$141"),0,1,1)))</f>
        <v>1.0000000000000009</v>
      </c>
      <c r="O71" s="66">
        <f t="shared" ca="1" si="6"/>
        <v>124.99999999999999</v>
      </c>
      <c r="S71" s="107">
        <f t="shared" ca="1" si="2"/>
        <v>6.875</v>
      </c>
      <c r="T71" s="51">
        <f t="shared" ca="1" si="7"/>
        <v>0.45</v>
      </c>
      <c r="U71" s="35" cm="1">
        <f t="array" aca="1" ref="U71" ca="1">IF(ROUND(ROUND(T71,2)-T71,4)=0,_xlfn.XLOOKUP(T71,INDIRECT($A$4&amp;"!$G$41:$G$141"),INDIRECT($A$4&amp;"!$A$41:$A$141"),0,1,1),IF(T71&gt;=1,0,(ROUNDUP(T71,2)-T71)*100*_xlfn.XLOOKUP(T71,INDIRECT($A$4&amp;"!$G$41:$G$141"),INDIRECT($A$4&amp;"!$A$41:$A$141"),0,-1,-1)+(T71-ROUNDDOWN(T71,2))*100*_xlfn.XLOOKUP(T71,INDIRECT($A$4&amp;"!$G$41:$G$141"),INDIRECT($A$4&amp;"!$A$41:$A$141"),0,1,1)))</f>
        <v>1</v>
      </c>
      <c r="V71" s="66">
        <f t="shared" ca="1" si="8"/>
        <v>124.99999999999999</v>
      </c>
    </row>
    <row r="72" spans="1:22" x14ac:dyDescent="0.35">
      <c r="A72" s="32">
        <f t="shared" si="9"/>
        <v>46533</v>
      </c>
      <c r="B72" s="65" cm="1">
        <f t="array" aca="1" ref="B72" ca="1">_xlfn.XLOOKUP(A72,INDIRECT($A$5&amp;"!$AJ$41:$AJ$406"),INDIRECT($A$5&amp;"!$AK$41:$AK$406"))*SUM($F$3:$I$3)</f>
        <v>0</v>
      </c>
      <c r="C72" s="65" cm="1">
        <f t="array" aca="1" ref="C72" ca="1">_xlfn.XLOOKUP(A72,INDIRECT($A$5&amp;"!$AJ$41:$AJ$406"),INDIRECT($A$5&amp;"!$AL$41:$AL$406"))*SUM($F$3:$I$3)</f>
        <v>15</v>
      </c>
      <c r="D72" s="65" cm="1">
        <f t="array" aca="1" ref="D72" ca="1">_xlfn.XLOOKUP(A72,INDIRECT($A$5&amp;"!$AJ$41:$AJ$406"),INDIRECT($A$5&amp;"!$AO$41:$AO$406"))*SUM($F$3:$I$3)</f>
        <v>12.75</v>
      </c>
      <c r="E72" s="34" cm="1">
        <f t="array" ref="E72">SUMPRODUCT(('PT Storengy'!$B$8:$I$372)*('PT Storengy'!$A$8:$A$372=$A72)*('PT Storengy'!$B$5:$I$5=$A$6)*('PT Storengy'!$B$7:$I$7=$A$7))</f>
        <v>0</v>
      </c>
      <c r="F72" s="107">
        <f t="shared" ca="1" si="0"/>
        <v>4.8</v>
      </c>
      <c r="G72" s="51">
        <f t="shared" ca="1" si="3"/>
        <v>0.31167</v>
      </c>
      <c r="H72" s="35" cm="1">
        <f t="array" aca="1" ref="H72" ca="1">IF(ROUND(ROUND(G72,2)-G72,4)=0,_xlfn.XLOOKUP(G72,INDIRECT($A$4&amp;"!$G$41:$G$141"),INDIRECT($A$4&amp;"!$A$41:$A$141"),0,1,1),IF(G72&gt;=1,0,(ROUNDUP(G72,2)-G72)*100*_xlfn.XLOOKUP(G72,INDIRECT($A$4&amp;"!$G$41:$G$141"),INDIRECT($A$4&amp;"!$A$41:$A$141"),0,-1,-1)+(G72-ROUNDDOWN(G72,2))*100*_xlfn.XLOOKUP(G72,INDIRECT($A$4&amp;"!$G$41:$G$141"),INDIRECT($A$4&amp;"!$A$41:$A$141"),0,1,1)))</f>
        <v>1.0000000000000009</v>
      </c>
      <c r="I72" s="66">
        <f t="shared" ca="1" si="4"/>
        <v>125.0000000000001</v>
      </c>
      <c r="J72" s="106" cm="1">
        <f t="array" aca="1" ref="J72" ca="1">IF(COUNTIFS('PTC NaTran'!$K$7:$K$15996,"",'PTC NaTran'!$A$7:$A$15996,J$16,'PTC NaTran'!$D$7:$D$15996,$A72,'PTC NaTran'!$C$7:$C$15996,"DEL")&gt;0,J$14,SUMIFS('PTC NaTran'!$K$7:$K$15996,'PTC NaTran'!$A$7:$A$15996,J$16,'PTC NaTran'!$D$7:$D$15996,$A72,'PTC NaTran'!$C$7:$C$15996,"DEL")*1.0026*$F$4/INDIRECT($A$4&amp;"!D9"))</f>
        <v>124.99999999999999</v>
      </c>
      <c r="K72" s="106">
        <v>1000</v>
      </c>
      <c r="L72" s="107">
        <f t="shared" ca="1" si="1"/>
        <v>4.8</v>
      </c>
      <c r="M72" s="51">
        <f t="shared" ca="1" si="5"/>
        <v>0.31167</v>
      </c>
      <c r="N72" s="35" cm="1">
        <f t="array" aca="1" ref="N72" ca="1">IF(ROUND(ROUND(M72,2)-M72,4)=0,_xlfn.XLOOKUP(M72,INDIRECT($A$4&amp;"!$G$41:$G$141"),INDIRECT($A$4&amp;"!$A$41:$A$141"),0,1,1),IF(M72&gt;=1,0,(ROUNDUP(M72,2)-M72)*100*_xlfn.XLOOKUP(M72,INDIRECT($A$4&amp;"!$G$41:$G$141"),INDIRECT($A$4&amp;"!$A$41:$A$141"),0,-1,-1)+(M72-ROUNDDOWN(M72,2))*100*_xlfn.XLOOKUP(M72,INDIRECT($A$4&amp;"!$G$41:$G$141"),INDIRECT($A$4&amp;"!$A$41:$A$141"),0,1,1)))</f>
        <v>1.0000000000000009</v>
      </c>
      <c r="O72" s="66">
        <f t="shared" ca="1" si="6"/>
        <v>124.99999999999999</v>
      </c>
      <c r="S72" s="107">
        <f t="shared" ca="1" si="2"/>
        <v>7</v>
      </c>
      <c r="T72" s="51">
        <f t="shared" ca="1" si="7"/>
        <v>0.45833000000000002</v>
      </c>
      <c r="U72" s="35" cm="1">
        <f t="array" aca="1" ref="U72" ca="1">IF(ROUND(ROUND(T72,2)-T72,4)=0,_xlfn.XLOOKUP(T72,INDIRECT($A$4&amp;"!$G$41:$G$141"),INDIRECT($A$4&amp;"!$A$41:$A$141"),0,1,1),IF(T72&gt;=1,0,(ROUNDUP(T72,2)-T72)*100*_xlfn.XLOOKUP(T72,INDIRECT($A$4&amp;"!$G$41:$G$141"),INDIRECT($A$4&amp;"!$A$41:$A$141"),0,-1,-1)+(T72-ROUNDDOWN(T72,2))*100*_xlfn.XLOOKUP(T72,INDIRECT($A$4&amp;"!$G$41:$G$141"),INDIRECT($A$4&amp;"!$A$41:$A$141"),0,1,1)))</f>
        <v>1.0000000000000009</v>
      </c>
      <c r="V72" s="66">
        <f t="shared" ca="1" si="8"/>
        <v>125.0000000000001</v>
      </c>
    </row>
    <row r="73" spans="1:22" x14ac:dyDescent="0.35">
      <c r="A73" s="32">
        <f t="shared" si="9"/>
        <v>46534</v>
      </c>
      <c r="B73" s="65" cm="1">
        <f t="array" aca="1" ref="B73" ca="1">_xlfn.XLOOKUP(A73,INDIRECT($A$5&amp;"!$AJ$41:$AJ$406"),INDIRECT($A$5&amp;"!$AK$41:$AK$406"))*SUM($F$3:$I$3)</f>
        <v>0</v>
      </c>
      <c r="C73" s="65" cm="1">
        <f t="array" aca="1" ref="C73" ca="1">_xlfn.XLOOKUP(A73,INDIRECT($A$5&amp;"!$AJ$41:$AJ$406"),INDIRECT($A$5&amp;"!$AL$41:$AL$406"))*SUM($F$3:$I$3)</f>
        <v>15</v>
      </c>
      <c r="D73" s="65" cm="1">
        <f t="array" aca="1" ref="D73" ca="1">_xlfn.XLOOKUP(A73,INDIRECT($A$5&amp;"!$AJ$41:$AJ$406"),INDIRECT($A$5&amp;"!$AO$41:$AO$406"))*SUM($F$3:$I$3)</f>
        <v>12.75</v>
      </c>
      <c r="E73" s="34" cm="1">
        <f t="array" ref="E73">SUMPRODUCT(('PT Storengy'!$B$8:$I$372)*('PT Storengy'!$A$8:$A$372=$A73)*('PT Storengy'!$B$5:$I$5=$A$6)*('PT Storengy'!$B$7:$I$7=$A$7))</f>
        <v>0</v>
      </c>
      <c r="F73" s="107">
        <f t="shared" ca="1" si="0"/>
        <v>4.9249999999999998</v>
      </c>
      <c r="G73" s="51">
        <f t="shared" ca="1" si="3"/>
        <v>0.32</v>
      </c>
      <c r="H73" s="35" cm="1">
        <f t="array" aca="1" ref="H73" ca="1">IF(ROUND(ROUND(G73,2)-G73,4)=0,_xlfn.XLOOKUP(G73,INDIRECT($A$4&amp;"!$G$41:$G$141"),INDIRECT($A$4&amp;"!$A$41:$A$141"),0,1,1),IF(G73&gt;=1,0,(ROUNDUP(G73,2)-G73)*100*_xlfn.XLOOKUP(G73,INDIRECT($A$4&amp;"!$G$41:$G$141"),INDIRECT($A$4&amp;"!$A$41:$A$141"),0,-1,-1)+(G73-ROUNDDOWN(G73,2))*100*_xlfn.XLOOKUP(G73,INDIRECT($A$4&amp;"!$G$41:$G$141"),INDIRECT($A$4&amp;"!$A$41:$A$141"),0,1,1)))</f>
        <v>1</v>
      </c>
      <c r="I73" s="66">
        <f t="shared" ca="1" si="4"/>
        <v>124.99999999999999</v>
      </c>
      <c r="J73" s="106" cm="1">
        <f t="array" aca="1" ref="J73" ca="1">IF(COUNTIFS('PTC NaTran'!$K$7:$K$15996,"",'PTC NaTran'!$A$7:$A$15996,J$16,'PTC NaTran'!$D$7:$D$15996,$A73,'PTC NaTran'!$C$7:$C$15996,"DEL")&gt;0,J$14,SUMIFS('PTC NaTran'!$K$7:$K$15996,'PTC NaTran'!$A$7:$A$15996,J$16,'PTC NaTran'!$D$7:$D$15996,$A73,'PTC NaTran'!$C$7:$C$15996,"DEL")*1.0026*$F$4/INDIRECT($A$4&amp;"!D9"))</f>
        <v>124.99999999999999</v>
      </c>
      <c r="K73" s="106">
        <v>1000</v>
      </c>
      <c r="L73" s="107">
        <f t="shared" ca="1" si="1"/>
        <v>4.9249999999999998</v>
      </c>
      <c r="M73" s="51">
        <f t="shared" ca="1" si="5"/>
        <v>0.32</v>
      </c>
      <c r="N73" s="35" cm="1">
        <f t="array" aca="1" ref="N73" ca="1">IF(ROUND(ROUND(M73,2)-M73,4)=0,_xlfn.XLOOKUP(M73,INDIRECT($A$4&amp;"!$G$41:$G$141"),INDIRECT($A$4&amp;"!$A$41:$A$141"),0,1,1),IF(M73&gt;=1,0,(ROUNDUP(M73,2)-M73)*100*_xlfn.XLOOKUP(M73,INDIRECT($A$4&amp;"!$G$41:$G$141"),INDIRECT($A$4&amp;"!$A$41:$A$141"),0,-1,-1)+(M73-ROUNDDOWN(M73,2))*100*_xlfn.XLOOKUP(M73,INDIRECT($A$4&amp;"!$G$41:$G$141"),INDIRECT($A$4&amp;"!$A$41:$A$141"),0,1,1)))</f>
        <v>1</v>
      </c>
      <c r="O73" s="66">
        <f t="shared" ca="1" si="6"/>
        <v>124.99999999999999</v>
      </c>
      <c r="S73" s="107">
        <f t="shared" ca="1" si="2"/>
        <v>7.125</v>
      </c>
      <c r="T73" s="51">
        <f t="shared" ca="1" si="7"/>
        <v>0.46666999999999997</v>
      </c>
      <c r="U73" s="35" cm="1">
        <f t="array" aca="1" ref="U73" ca="1">IF(ROUND(ROUND(T73,2)-T73,4)=0,_xlfn.XLOOKUP(T73,INDIRECT($A$4&amp;"!$G$41:$G$141"),INDIRECT($A$4&amp;"!$A$41:$A$141"),0,1,1),IF(T73&gt;=1,0,(ROUNDUP(T73,2)-T73)*100*_xlfn.XLOOKUP(T73,INDIRECT($A$4&amp;"!$G$41:$G$141"),INDIRECT($A$4&amp;"!$A$41:$A$141"),0,-1,-1)+(T73-ROUNDDOWN(T73,2))*100*_xlfn.XLOOKUP(T73,INDIRECT($A$4&amp;"!$G$41:$G$141"),INDIRECT($A$4&amp;"!$A$41:$A$141"),0,1,1)))</f>
        <v>1.0000000000000009</v>
      </c>
      <c r="V73" s="66">
        <f t="shared" ca="1" si="8"/>
        <v>125.0000000000001</v>
      </c>
    </row>
    <row r="74" spans="1:22" x14ac:dyDescent="0.35">
      <c r="A74" s="32">
        <f t="shared" si="9"/>
        <v>46535</v>
      </c>
      <c r="B74" s="65" cm="1">
        <f t="array" aca="1" ref="B74" ca="1">_xlfn.XLOOKUP(A74,INDIRECT($A$5&amp;"!$AJ$41:$AJ$406"),INDIRECT($A$5&amp;"!$AK$41:$AK$406"))*SUM($F$3:$I$3)</f>
        <v>0</v>
      </c>
      <c r="C74" s="65" cm="1">
        <f t="array" aca="1" ref="C74" ca="1">_xlfn.XLOOKUP(A74,INDIRECT($A$5&amp;"!$AJ$41:$AJ$406"),INDIRECT($A$5&amp;"!$AL$41:$AL$406"))*SUM($F$3:$I$3)</f>
        <v>15</v>
      </c>
      <c r="D74" s="65" cm="1">
        <f t="array" aca="1" ref="D74" ca="1">_xlfn.XLOOKUP(A74,INDIRECT($A$5&amp;"!$AJ$41:$AJ$406"),INDIRECT($A$5&amp;"!$AO$41:$AO$406"))*SUM($F$3:$I$3)</f>
        <v>12.75</v>
      </c>
      <c r="E74" s="34" cm="1">
        <f t="array" ref="E74">SUMPRODUCT(('PT Storengy'!$B$8:$I$372)*('PT Storengy'!$A$8:$A$372=$A74)*('PT Storengy'!$B$5:$I$5=$A$6)*('PT Storengy'!$B$7:$I$7=$A$7))</f>
        <v>0</v>
      </c>
      <c r="F74" s="107">
        <f t="shared" ca="1" si="0"/>
        <v>5.05</v>
      </c>
      <c r="G74" s="51">
        <f t="shared" ca="1" si="3"/>
        <v>0.32833000000000001</v>
      </c>
      <c r="H74" s="35" cm="1">
        <f t="array" aca="1" ref="H74" ca="1">IF(ROUND(ROUND(G74,2)-G74,4)=0,_xlfn.XLOOKUP(G74,INDIRECT($A$4&amp;"!$G$41:$G$141"),INDIRECT($A$4&amp;"!$A$41:$A$141"),0,1,1),IF(G74&gt;=1,0,(ROUNDUP(G74,2)-G74)*100*_xlfn.XLOOKUP(G74,INDIRECT($A$4&amp;"!$G$41:$G$141"),INDIRECT($A$4&amp;"!$A$41:$A$141"),0,-1,-1)+(G74-ROUNDDOWN(G74,2))*100*_xlfn.XLOOKUP(G74,INDIRECT($A$4&amp;"!$G$41:$G$141"),INDIRECT($A$4&amp;"!$A$41:$A$141"),0,1,1)))</f>
        <v>1.0000000000000009</v>
      </c>
      <c r="I74" s="66">
        <f t="shared" ca="1" si="4"/>
        <v>125.0000000000001</v>
      </c>
      <c r="J74" s="106" cm="1">
        <f t="array" aca="1" ref="J74" ca="1">IF(COUNTIFS('PTC NaTran'!$K$7:$K$15996,"",'PTC NaTran'!$A$7:$A$15996,J$16,'PTC NaTran'!$D$7:$D$15996,$A74,'PTC NaTran'!$C$7:$C$15996,"DEL")&gt;0,J$14,SUMIFS('PTC NaTran'!$K$7:$K$15996,'PTC NaTran'!$A$7:$A$15996,J$16,'PTC NaTran'!$D$7:$D$15996,$A74,'PTC NaTran'!$C$7:$C$15996,"DEL")*1.0026*$F$4/INDIRECT($A$4&amp;"!D9"))</f>
        <v>124.99999999999999</v>
      </c>
      <c r="K74" s="106">
        <v>1000</v>
      </c>
      <c r="L74" s="107">
        <f t="shared" ca="1" si="1"/>
        <v>5.05</v>
      </c>
      <c r="M74" s="51">
        <f t="shared" ca="1" si="5"/>
        <v>0.32833000000000001</v>
      </c>
      <c r="N74" s="35" cm="1">
        <f t="array" aca="1" ref="N74" ca="1">IF(ROUND(ROUND(M74,2)-M74,4)=0,_xlfn.XLOOKUP(M74,INDIRECT($A$4&amp;"!$G$41:$G$141"),INDIRECT($A$4&amp;"!$A$41:$A$141"),0,1,1),IF(M74&gt;=1,0,(ROUNDUP(M74,2)-M74)*100*_xlfn.XLOOKUP(M74,INDIRECT($A$4&amp;"!$G$41:$G$141"),INDIRECT($A$4&amp;"!$A$41:$A$141"),0,-1,-1)+(M74-ROUNDDOWN(M74,2))*100*_xlfn.XLOOKUP(M74,INDIRECT($A$4&amp;"!$G$41:$G$141"),INDIRECT($A$4&amp;"!$A$41:$A$141"),0,1,1)))</f>
        <v>1.0000000000000009</v>
      </c>
      <c r="O74" s="66">
        <f t="shared" ca="1" si="6"/>
        <v>124.99999999999999</v>
      </c>
      <c r="S74" s="107">
        <f t="shared" ca="1" si="2"/>
        <v>7.25</v>
      </c>
      <c r="T74" s="51">
        <f t="shared" ca="1" si="7"/>
        <v>0.47499999999999998</v>
      </c>
      <c r="U74" s="35" cm="1">
        <f t="array" aca="1" ref="U74" ca="1">IF(ROUND(ROUND(T74,2)-T74,4)=0,_xlfn.XLOOKUP(T74,INDIRECT($A$4&amp;"!$G$41:$G$141"),INDIRECT($A$4&amp;"!$A$41:$A$141"),0,1,1),IF(T74&gt;=1,0,(ROUNDUP(T74,2)-T74)*100*_xlfn.XLOOKUP(T74,INDIRECT($A$4&amp;"!$G$41:$G$141"),INDIRECT($A$4&amp;"!$A$41:$A$141"),0,-1,-1)+(T74-ROUNDDOWN(T74,2))*100*_xlfn.XLOOKUP(T74,INDIRECT($A$4&amp;"!$G$41:$G$141"),INDIRECT($A$4&amp;"!$A$41:$A$141"),0,1,1)))</f>
        <v>1.0000000000000009</v>
      </c>
      <c r="V74" s="66">
        <f t="shared" ca="1" si="8"/>
        <v>125.0000000000001</v>
      </c>
    </row>
    <row r="75" spans="1:22" x14ac:dyDescent="0.35">
      <c r="A75" s="32">
        <f t="shared" si="9"/>
        <v>46536</v>
      </c>
      <c r="B75" s="65" cm="1">
        <f t="array" aca="1" ref="B75" ca="1">_xlfn.XLOOKUP(A75,INDIRECT($A$5&amp;"!$AJ$41:$AJ$406"),INDIRECT($A$5&amp;"!$AK$41:$AK$406"))*SUM($F$3:$I$3)</f>
        <v>0</v>
      </c>
      <c r="C75" s="65" cm="1">
        <f t="array" aca="1" ref="C75" ca="1">_xlfn.XLOOKUP(A75,INDIRECT($A$5&amp;"!$AJ$41:$AJ$406"),INDIRECT($A$5&amp;"!$AL$41:$AL$406"))*SUM($F$3:$I$3)</f>
        <v>15</v>
      </c>
      <c r="D75" s="65" cm="1">
        <f t="array" aca="1" ref="D75" ca="1">_xlfn.XLOOKUP(A75,INDIRECT($A$5&amp;"!$AJ$41:$AJ$406"),INDIRECT($A$5&amp;"!$AO$41:$AO$406"))*SUM($F$3:$I$3)</f>
        <v>12.75</v>
      </c>
      <c r="E75" s="34" cm="1">
        <f t="array" ref="E75">SUMPRODUCT(('PT Storengy'!$B$8:$I$372)*('PT Storengy'!$A$8:$A$372=$A75)*('PT Storengy'!$B$5:$I$5=$A$6)*('PT Storengy'!$B$7:$I$7=$A$7))</f>
        <v>0</v>
      </c>
      <c r="F75" s="107">
        <f t="shared" ca="1" si="0"/>
        <v>5.1749999999999998</v>
      </c>
      <c r="G75" s="51">
        <f t="shared" ca="1" si="3"/>
        <v>0.33667000000000002</v>
      </c>
      <c r="H75" s="35" cm="1">
        <f t="array" aca="1" ref="H75" ca="1">IF(ROUND(ROUND(G75,2)-G75,4)=0,_xlfn.XLOOKUP(G75,INDIRECT($A$4&amp;"!$G$41:$G$141"),INDIRECT($A$4&amp;"!$A$41:$A$141"),0,1,1),IF(G75&gt;=1,0,(ROUNDUP(G75,2)-G75)*100*_xlfn.XLOOKUP(G75,INDIRECT($A$4&amp;"!$G$41:$G$141"),INDIRECT($A$4&amp;"!$A$41:$A$141"),0,-1,-1)+(G75-ROUNDDOWN(G75,2))*100*_xlfn.XLOOKUP(G75,INDIRECT($A$4&amp;"!$G$41:$G$141"),INDIRECT($A$4&amp;"!$A$41:$A$141"),0,1,1)))</f>
        <v>1.0000000000000009</v>
      </c>
      <c r="I75" s="66">
        <f t="shared" ca="1" si="4"/>
        <v>125.0000000000001</v>
      </c>
      <c r="J75" s="106" cm="1">
        <f t="array" aca="1" ref="J75" ca="1">IF(COUNTIFS('PTC NaTran'!$K$7:$K$15996,"",'PTC NaTran'!$A$7:$A$15996,J$16,'PTC NaTran'!$D$7:$D$15996,$A75,'PTC NaTran'!$C$7:$C$15996,"DEL")&gt;0,J$14,SUMIFS('PTC NaTran'!$K$7:$K$15996,'PTC NaTran'!$A$7:$A$15996,J$16,'PTC NaTran'!$D$7:$D$15996,$A75,'PTC NaTran'!$C$7:$C$15996,"DEL")*1.0026*$F$4/INDIRECT($A$4&amp;"!D9"))</f>
        <v>124.99999999999999</v>
      </c>
      <c r="K75" s="106">
        <v>1000</v>
      </c>
      <c r="L75" s="107">
        <f t="shared" ca="1" si="1"/>
        <v>5.1749999999999998</v>
      </c>
      <c r="M75" s="51">
        <f t="shared" ca="1" si="5"/>
        <v>0.33667000000000002</v>
      </c>
      <c r="N75" s="35" cm="1">
        <f t="array" aca="1" ref="N75" ca="1">IF(ROUND(ROUND(M75,2)-M75,4)=0,_xlfn.XLOOKUP(M75,INDIRECT($A$4&amp;"!$G$41:$G$141"),INDIRECT($A$4&amp;"!$A$41:$A$141"),0,1,1),IF(M75&gt;=1,0,(ROUNDUP(M75,2)-M75)*100*_xlfn.XLOOKUP(M75,INDIRECT($A$4&amp;"!$G$41:$G$141"),INDIRECT($A$4&amp;"!$A$41:$A$141"),0,-1,-1)+(M75-ROUNDDOWN(M75,2))*100*_xlfn.XLOOKUP(M75,INDIRECT($A$4&amp;"!$G$41:$G$141"),INDIRECT($A$4&amp;"!$A$41:$A$141"),0,1,1)))</f>
        <v>1.0000000000000009</v>
      </c>
      <c r="O75" s="66">
        <f t="shared" ca="1" si="6"/>
        <v>124.99999999999999</v>
      </c>
      <c r="S75" s="107">
        <f t="shared" ca="1" si="2"/>
        <v>7.375</v>
      </c>
      <c r="T75" s="51">
        <f t="shared" ca="1" si="7"/>
        <v>0.48332999999999998</v>
      </c>
      <c r="U75" s="35" cm="1">
        <f t="array" aca="1" ref="U75" ca="1">IF(ROUND(ROUND(T75,2)-T75,4)=0,_xlfn.XLOOKUP(T75,INDIRECT($A$4&amp;"!$G$41:$G$141"),INDIRECT($A$4&amp;"!$A$41:$A$141"),0,1,1),IF(T75&gt;=1,0,(ROUNDUP(T75,2)-T75)*100*_xlfn.XLOOKUP(T75,INDIRECT($A$4&amp;"!$G$41:$G$141"),INDIRECT($A$4&amp;"!$A$41:$A$141"),0,-1,-1)+(T75-ROUNDDOWN(T75,2))*100*_xlfn.XLOOKUP(T75,INDIRECT($A$4&amp;"!$G$41:$G$141"),INDIRECT($A$4&amp;"!$A$41:$A$141"),0,1,1)))</f>
        <v>1.0000000000000009</v>
      </c>
      <c r="V75" s="66">
        <f t="shared" ca="1" si="8"/>
        <v>125.0000000000001</v>
      </c>
    </row>
    <row r="76" spans="1:22" x14ac:dyDescent="0.35">
      <c r="A76" s="32">
        <f t="shared" si="9"/>
        <v>46537</v>
      </c>
      <c r="B76" s="65" cm="1">
        <f t="array" aca="1" ref="B76" ca="1">_xlfn.XLOOKUP(A76,INDIRECT($A$5&amp;"!$AJ$41:$AJ$406"),INDIRECT($A$5&amp;"!$AK$41:$AK$406"))*SUM($F$3:$I$3)</f>
        <v>0</v>
      </c>
      <c r="C76" s="65" cm="1">
        <f t="array" aca="1" ref="C76" ca="1">_xlfn.XLOOKUP(A76,INDIRECT($A$5&amp;"!$AJ$41:$AJ$406"),INDIRECT($A$5&amp;"!$AL$41:$AL$406"))*SUM($F$3:$I$3)</f>
        <v>15</v>
      </c>
      <c r="D76" s="65" cm="1">
        <f t="array" aca="1" ref="D76" ca="1">_xlfn.XLOOKUP(A76,INDIRECT($A$5&amp;"!$AJ$41:$AJ$406"),INDIRECT($A$5&amp;"!$AO$41:$AO$406"))*SUM($F$3:$I$3)</f>
        <v>12.75</v>
      </c>
      <c r="E76" s="34" cm="1">
        <f t="array" ref="E76">SUMPRODUCT(('PT Storengy'!$B$8:$I$372)*('PT Storengy'!$A$8:$A$372=$A76)*('PT Storengy'!$B$5:$I$5=$A$6)*('PT Storengy'!$B$7:$I$7=$A$7))</f>
        <v>0</v>
      </c>
      <c r="F76" s="107">
        <f t="shared" ca="1" si="0"/>
        <v>5.3</v>
      </c>
      <c r="G76" s="51">
        <f t="shared" ca="1" si="3"/>
        <v>0.34499999999999997</v>
      </c>
      <c r="H76" s="35" cm="1">
        <f t="array" aca="1" ref="H76" ca="1">IF(ROUND(ROUND(G76,2)-G76,4)=0,_xlfn.XLOOKUP(G76,INDIRECT($A$4&amp;"!$G$41:$G$141"),INDIRECT($A$4&amp;"!$A$41:$A$141"),0,1,1),IF(G76&gt;=1,0,(ROUNDUP(G76,2)-G76)*100*_xlfn.XLOOKUP(G76,INDIRECT($A$4&amp;"!$G$41:$G$141"),INDIRECT($A$4&amp;"!$A$41:$A$141"),0,-1,-1)+(G76-ROUNDDOWN(G76,2))*100*_xlfn.XLOOKUP(G76,INDIRECT($A$4&amp;"!$G$41:$G$141"),INDIRECT($A$4&amp;"!$A$41:$A$141"),0,1,1)))</f>
        <v>1.0000000000000009</v>
      </c>
      <c r="I76" s="66">
        <f t="shared" ca="1" si="4"/>
        <v>125.0000000000001</v>
      </c>
      <c r="J76" s="106" cm="1">
        <f t="array" aca="1" ref="J76" ca="1">IF(COUNTIFS('PTC NaTran'!$K$7:$K$15996,"",'PTC NaTran'!$A$7:$A$15996,J$16,'PTC NaTran'!$D$7:$D$15996,$A76,'PTC NaTran'!$C$7:$C$15996,"DEL")&gt;0,J$14,SUMIFS('PTC NaTran'!$K$7:$K$15996,'PTC NaTran'!$A$7:$A$15996,J$16,'PTC NaTran'!$D$7:$D$15996,$A76,'PTC NaTran'!$C$7:$C$15996,"DEL")*1.0026*$F$4/INDIRECT($A$4&amp;"!D9"))</f>
        <v>124.99999999999999</v>
      </c>
      <c r="K76" s="106">
        <v>1000</v>
      </c>
      <c r="L76" s="107">
        <f t="shared" ca="1" si="1"/>
        <v>5.3</v>
      </c>
      <c r="M76" s="51">
        <f t="shared" ca="1" si="5"/>
        <v>0.34499999999999997</v>
      </c>
      <c r="N76" s="35" cm="1">
        <f t="array" aca="1" ref="N76" ca="1">IF(ROUND(ROUND(M76,2)-M76,4)=0,_xlfn.XLOOKUP(M76,INDIRECT($A$4&amp;"!$G$41:$G$141"),INDIRECT($A$4&amp;"!$A$41:$A$141"),0,1,1),IF(M76&gt;=1,0,(ROUNDUP(M76,2)-M76)*100*_xlfn.XLOOKUP(M76,INDIRECT($A$4&amp;"!$G$41:$G$141"),INDIRECT($A$4&amp;"!$A$41:$A$141"),0,-1,-1)+(M76-ROUNDDOWN(M76,2))*100*_xlfn.XLOOKUP(M76,INDIRECT($A$4&amp;"!$G$41:$G$141"),INDIRECT($A$4&amp;"!$A$41:$A$141"),0,1,1)))</f>
        <v>1.0000000000000009</v>
      </c>
      <c r="O76" s="66">
        <f t="shared" ca="1" si="6"/>
        <v>124.99999999999999</v>
      </c>
      <c r="S76" s="107">
        <f t="shared" ca="1" si="2"/>
        <v>7.5</v>
      </c>
      <c r="T76" s="51">
        <f t="shared" ca="1" si="7"/>
        <v>0.49167</v>
      </c>
      <c r="U76" s="35" cm="1">
        <f t="array" aca="1" ref="U76" ca="1">IF(ROUND(ROUND(T76,2)-T76,4)=0,_xlfn.XLOOKUP(T76,INDIRECT($A$4&amp;"!$G$41:$G$141"),INDIRECT($A$4&amp;"!$A$41:$A$141"),0,1,1),IF(T76&gt;=1,0,(ROUNDUP(T76,2)-T76)*100*_xlfn.XLOOKUP(T76,INDIRECT($A$4&amp;"!$G$41:$G$141"),INDIRECT($A$4&amp;"!$A$41:$A$141"),0,-1,-1)+(T76-ROUNDDOWN(T76,2))*100*_xlfn.XLOOKUP(T76,INDIRECT($A$4&amp;"!$G$41:$G$141"),INDIRECT($A$4&amp;"!$A$41:$A$141"),0,1,1)))</f>
        <v>1.0000000000000009</v>
      </c>
      <c r="V76" s="66">
        <f t="shared" ca="1" si="8"/>
        <v>125.0000000000001</v>
      </c>
    </row>
    <row r="77" spans="1:22" x14ac:dyDescent="0.35">
      <c r="A77" s="32">
        <f t="shared" si="9"/>
        <v>46538</v>
      </c>
      <c r="B77" s="65" cm="1">
        <f t="array" aca="1" ref="B77" ca="1">_xlfn.XLOOKUP(A77,INDIRECT($A$5&amp;"!$AJ$41:$AJ$406"),INDIRECT($A$5&amp;"!$AK$41:$AK$406"))*SUM($F$3:$I$3)</f>
        <v>0</v>
      </c>
      <c r="C77" s="65" cm="1">
        <f t="array" aca="1" ref="C77" ca="1">_xlfn.XLOOKUP(A77,INDIRECT($A$5&amp;"!$AJ$41:$AJ$406"),INDIRECT($A$5&amp;"!$AL$41:$AL$406"))*SUM($F$3:$I$3)</f>
        <v>15</v>
      </c>
      <c r="D77" s="65" cm="1">
        <f t="array" aca="1" ref="D77" ca="1">_xlfn.XLOOKUP(A77,INDIRECT($A$5&amp;"!$AJ$41:$AJ$406"),INDIRECT($A$5&amp;"!$AO$41:$AO$406"))*SUM($F$3:$I$3)</f>
        <v>12.75</v>
      </c>
      <c r="E77" s="34" cm="1">
        <f t="array" ref="E77">SUMPRODUCT(('PT Storengy'!$B$8:$I$372)*('PT Storengy'!$A$8:$A$372=$A77)*('PT Storengy'!$B$5:$I$5=$A$6)*('PT Storengy'!$B$7:$I$7=$A$7))</f>
        <v>0.55000000000000004</v>
      </c>
      <c r="F77" s="107">
        <f t="shared" ca="1" si="0"/>
        <v>5.3562500000000002</v>
      </c>
      <c r="G77" s="51">
        <f t="shared" ca="1" si="3"/>
        <v>0.35332999999999998</v>
      </c>
      <c r="H77" s="35" cm="1">
        <f t="array" aca="1" ref="H77" ca="1">IF(ROUND(ROUND(G77,2)-G77,4)=0,_xlfn.XLOOKUP(G77,INDIRECT($A$4&amp;"!$G$41:$G$141"),INDIRECT($A$4&amp;"!$A$41:$A$141"),0,1,1),IF(G77&gt;=1,0,(ROUNDUP(G77,2)-G77)*100*_xlfn.XLOOKUP(G77,INDIRECT($A$4&amp;"!$G$41:$G$141"),INDIRECT($A$4&amp;"!$A$41:$A$141"),0,-1,-1)+(G77-ROUNDDOWN(G77,2))*100*_xlfn.XLOOKUP(G77,INDIRECT($A$4&amp;"!$G$41:$G$141"),INDIRECT($A$4&amp;"!$A$41:$A$141"),0,1,1)))</f>
        <v>1.0000000000000009</v>
      </c>
      <c r="I77" s="66">
        <f t="shared" ca="1" si="4"/>
        <v>56.250000000000036</v>
      </c>
      <c r="J77" s="106" cm="1">
        <f t="array" aca="1" ref="J77" ca="1">IF(COUNTIFS('PTC NaTran'!$K$7:$K$15996,"",'PTC NaTran'!$A$7:$A$15996,J$16,'PTC NaTran'!$D$7:$D$15996,$A77,'PTC NaTran'!$C$7:$C$15996,"DEL")&gt;0,J$14,SUMIFS('PTC NaTran'!$K$7:$K$15996,'PTC NaTran'!$A$7:$A$15996,J$16,'PTC NaTran'!$D$7:$D$15996,$A77,'PTC NaTran'!$C$7:$C$15996,"DEL")*1.0026*$F$4/INDIRECT($A$4&amp;"!D9"))</f>
        <v>124.99999999999999</v>
      </c>
      <c r="K77" s="106">
        <v>1000</v>
      </c>
      <c r="L77" s="107">
        <f t="shared" ca="1" si="1"/>
        <v>5.3562500000000002</v>
      </c>
      <c r="M77" s="51">
        <f t="shared" ca="1" si="5"/>
        <v>0.35332999999999998</v>
      </c>
      <c r="N77" s="35" cm="1">
        <f t="array" aca="1" ref="N77" ca="1">IF(ROUND(ROUND(M77,2)-M77,4)=0,_xlfn.XLOOKUP(M77,INDIRECT($A$4&amp;"!$G$41:$G$141"),INDIRECT($A$4&amp;"!$A$41:$A$141"),0,1,1),IF(M77&gt;=1,0,(ROUNDUP(M77,2)-M77)*100*_xlfn.XLOOKUP(M77,INDIRECT($A$4&amp;"!$G$41:$G$141"),INDIRECT($A$4&amp;"!$A$41:$A$141"),0,-1,-1)+(M77-ROUNDDOWN(M77,2))*100*_xlfn.XLOOKUP(M77,INDIRECT($A$4&amp;"!$G$41:$G$141"),INDIRECT($A$4&amp;"!$A$41:$A$141"),0,1,1)))</f>
        <v>1.0000000000000009</v>
      </c>
      <c r="O77" s="66">
        <f t="shared" ca="1" si="6"/>
        <v>56.250000000000036</v>
      </c>
      <c r="S77" s="107">
        <f t="shared" ca="1" si="2"/>
        <v>7.625</v>
      </c>
      <c r="T77" s="51">
        <f t="shared" ca="1" si="7"/>
        <v>0.5</v>
      </c>
      <c r="U77" s="35" cm="1">
        <f t="array" aca="1" ref="U77" ca="1">IF(ROUND(ROUND(T77,2)-T77,4)=0,_xlfn.XLOOKUP(T77,INDIRECT($A$4&amp;"!$G$41:$G$141"),INDIRECT($A$4&amp;"!$A$41:$A$141"),0,1,1),IF(T77&gt;=1,0,(ROUNDUP(T77,2)-T77)*100*_xlfn.XLOOKUP(T77,INDIRECT($A$4&amp;"!$G$41:$G$141"),INDIRECT($A$4&amp;"!$A$41:$A$141"),0,-1,-1)+(T77-ROUNDDOWN(T77,2))*100*_xlfn.XLOOKUP(T77,INDIRECT($A$4&amp;"!$G$41:$G$141"),INDIRECT($A$4&amp;"!$A$41:$A$141"),0,1,1)))</f>
        <v>1</v>
      </c>
      <c r="V77" s="66">
        <f t="shared" ca="1" si="8"/>
        <v>124.99999999999999</v>
      </c>
    </row>
    <row r="78" spans="1:22" x14ac:dyDescent="0.35">
      <c r="A78" s="32">
        <f t="shared" si="9"/>
        <v>46539</v>
      </c>
      <c r="B78" s="65" cm="1">
        <f t="array" aca="1" ref="B78" ca="1">_xlfn.XLOOKUP(A78,INDIRECT($A$5&amp;"!$AJ$41:$AJ$406"),INDIRECT($A$5&amp;"!$AK$41:$AK$406"))*SUM($F$3:$I$3)</f>
        <v>0</v>
      </c>
      <c r="C78" s="65" cm="1">
        <f t="array" aca="1" ref="C78" ca="1">_xlfn.XLOOKUP(A78,INDIRECT($A$5&amp;"!$AJ$41:$AJ$406"),INDIRECT($A$5&amp;"!$AL$41:$AL$406"))*SUM($F$3:$I$3)</f>
        <v>15</v>
      </c>
      <c r="D78" s="65" cm="1">
        <f t="array" aca="1" ref="D78" ca="1">_xlfn.XLOOKUP(A78,INDIRECT($A$5&amp;"!$AJ$41:$AJ$406"),INDIRECT($A$5&amp;"!$AO$41:$AO$406"))*SUM($F$3:$I$3)</f>
        <v>12.75</v>
      </c>
      <c r="E78" s="34" cm="1">
        <f t="array" ref="E78">SUMPRODUCT(('PT Storengy'!$B$8:$I$372)*('PT Storengy'!$A$8:$A$372=$A78)*('PT Storengy'!$B$5:$I$5=$A$6)*('PT Storengy'!$B$7:$I$7=$A$7))</f>
        <v>0.55000000000000004</v>
      </c>
      <c r="F78" s="107">
        <f t="shared" ca="1" si="0"/>
        <v>5.4125000000000005</v>
      </c>
      <c r="G78" s="51">
        <f t="shared" ca="1" si="3"/>
        <v>0.35708000000000001</v>
      </c>
      <c r="H78" s="35" cm="1">
        <f t="array" aca="1" ref="H78" ca="1">IF(ROUND(ROUND(G78,2)-G78,4)=0,_xlfn.XLOOKUP(G78,INDIRECT($A$4&amp;"!$G$41:$G$141"),INDIRECT($A$4&amp;"!$A$41:$A$141"),0,1,1),IF(G78&gt;=1,0,(ROUNDUP(G78,2)-G78)*100*_xlfn.XLOOKUP(G78,INDIRECT($A$4&amp;"!$G$41:$G$141"),INDIRECT($A$4&amp;"!$A$41:$A$141"),0,-1,-1)+(G78-ROUNDDOWN(G78,2))*100*_xlfn.XLOOKUP(G78,INDIRECT($A$4&amp;"!$G$41:$G$141"),INDIRECT($A$4&amp;"!$A$41:$A$141"),0,1,1)))</f>
        <v>1.0000000000000009</v>
      </c>
      <c r="I78" s="66">
        <f t="shared" ca="1" si="4"/>
        <v>56.250000000000036</v>
      </c>
      <c r="J78" s="106" cm="1">
        <f t="array" aca="1" ref="J78" ca="1">IF(COUNTIFS('PTC NaTran'!$K$7:$K$15996,"",'PTC NaTran'!$A$7:$A$15996,J$16,'PTC NaTran'!$D$7:$D$15996,$A78,'PTC NaTran'!$C$7:$C$15996,"DEL")&gt;0,J$14,SUMIFS('PTC NaTran'!$K$7:$K$15996,'PTC NaTran'!$A$7:$A$15996,J$16,'PTC NaTran'!$D$7:$D$15996,$A78,'PTC NaTran'!$C$7:$C$15996,"DEL")*1.0026*$F$4/INDIRECT($A$4&amp;"!D9"))</f>
        <v>124.99999999999999</v>
      </c>
      <c r="K78" s="106">
        <v>1000</v>
      </c>
      <c r="L78" s="107">
        <f t="shared" ca="1" si="1"/>
        <v>5.4125000000000005</v>
      </c>
      <c r="M78" s="51">
        <f t="shared" ca="1" si="5"/>
        <v>0.35708000000000001</v>
      </c>
      <c r="N78" s="35" cm="1">
        <f t="array" aca="1" ref="N78" ca="1">IF(ROUND(ROUND(M78,2)-M78,4)=0,_xlfn.XLOOKUP(M78,INDIRECT($A$4&amp;"!$G$41:$G$141"),INDIRECT($A$4&amp;"!$A$41:$A$141"),0,1,1),IF(M78&gt;=1,0,(ROUNDUP(M78,2)-M78)*100*_xlfn.XLOOKUP(M78,INDIRECT($A$4&amp;"!$G$41:$G$141"),INDIRECT($A$4&amp;"!$A$41:$A$141"),0,-1,-1)+(M78-ROUNDDOWN(M78,2))*100*_xlfn.XLOOKUP(M78,INDIRECT($A$4&amp;"!$G$41:$G$141"),INDIRECT($A$4&amp;"!$A$41:$A$141"),0,1,1)))</f>
        <v>1.0000000000000009</v>
      </c>
      <c r="O78" s="66">
        <f t="shared" ca="1" si="6"/>
        <v>56.250000000000036</v>
      </c>
      <c r="S78" s="107">
        <f t="shared" ca="1" si="2"/>
        <v>7.75</v>
      </c>
      <c r="T78" s="51">
        <f t="shared" ca="1" si="7"/>
        <v>0.50832999999999995</v>
      </c>
      <c r="U78" s="35" cm="1">
        <f t="array" aca="1" ref="U78" ca="1">IF(ROUND(ROUND(T78,2)-T78,4)=0,_xlfn.XLOOKUP(T78,INDIRECT($A$4&amp;"!$G$41:$G$141"),INDIRECT($A$4&amp;"!$A$41:$A$141"),0,1,1),IF(T78&gt;=1,0,(ROUNDUP(T78,2)-T78)*100*_xlfn.XLOOKUP(T78,INDIRECT($A$4&amp;"!$G$41:$G$141"),INDIRECT($A$4&amp;"!$A$41:$A$141"),0,-1,-1)+(T78-ROUNDDOWN(T78,2))*100*_xlfn.XLOOKUP(T78,INDIRECT($A$4&amp;"!$G$41:$G$141"),INDIRECT($A$4&amp;"!$A$41:$A$141"),0,1,1)))</f>
        <v>1.0000000000000009</v>
      </c>
      <c r="V78" s="66">
        <f t="shared" ca="1" si="8"/>
        <v>125.0000000000001</v>
      </c>
    </row>
    <row r="79" spans="1:22" x14ac:dyDescent="0.35">
      <c r="A79" s="32">
        <f t="shared" si="9"/>
        <v>46540</v>
      </c>
      <c r="B79" s="65" cm="1">
        <f t="array" aca="1" ref="B79" ca="1">_xlfn.XLOOKUP(A79,INDIRECT($A$5&amp;"!$AJ$41:$AJ$406"),INDIRECT($A$5&amp;"!$AK$41:$AK$406"))*SUM($F$3:$I$3)</f>
        <v>0</v>
      </c>
      <c r="C79" s="65" cm="1">
        <f t="array" aca="1" ref="C79" ca="1">_xlfn.XLOOKUP(A79,INDIRECT($A$5&amp;"!$AJ$41:$AJ$406"),INDIRECT($A$5&amp;"!$AL$41:$AL$406"))*SUM($F$3:$I$3)</f>
        <v>15</v>
      </c>
      <c r="D79" s="65" cm="1">
        <f t="array" aca="1" ref="D79" ca="1">_xlfn.XLOOKUP(A79,INDIRECT($A$5&amp;"!$AJ$41:$AJ$406"),INDIRECT($A$5&amp;"!$AO$41:$AO$406"))*SUM($F$3:$I$3)</f>
        <v>12.75</v>
      </c>
      <c r="E79" s="34" cm="1">
        <f t="array" ref="E79">SUMPRODUCT(('PT Storengy'!$B$8:$I$372)*('PT Storengy'!$A$8:$A$372=$A79)*('PT Storengy'!$B$5:$I$5=$A$6)*('PT Storengy'!$B$7:$I$7=$A$7))</f>
        <v>0.55000000000000004</v>
      </c>
      <c r="F79" s="107">
        <f t="shared" ca="1" si="0"/>
        <v>5.4687500000000009</v>
      </c>
      <c r="G79" s="51">
        <f t="shared" ca="1" si="3"/>
        <v>0.36082999999999998</v>
      </c>
      <c r="H79" s="35" cm="1">
        <f t="array" aca="1" ref="H79" ca="1">IF(ROUND(ROUND(G79,2)-G79,4)=0,_xlfn.XLOOKUP(G79,INDIRECT($A$4&amp;"!$G$41:$G$141"),INDIRECT($A$4&amp;"!$A$41:$A$141"),0,1,1),IF(G79&gt;=1,0,(ROUNDUP(G79,2)-G79)*100*_xlfn.XLOOKUP(G79,INDIRECT($A$4&amp;"!$G$41:$G$141"),INDIRECT($A$4&amp;"!$A$41:$A$141"),0,-1,-1)+(G79-ROUNDDOWN(G79,2))*100*_xlfn.XLOOKUP(G79,INDIRECT($A$4&amp;"!$G$41:$G$141"),INDIRECT($A$4&amp;"!$A$41:$A$141"),0,1,1)))</f>
        <v>1.0000000000000009</v>
      </c>
      <c r="I79" s="66">
        <f t="shared" ca="1" si="4"/>
        <v>56.250000000000036</v>
      </c>
      <c r="J79" s="106" cm="1">
        <f t="array" aca="1" ref="J79" ca="1">IF(COUNTIFS('PTC NaTran'!$K$7:$K$15996,"",'PTC NaTran'!$A$7:$A$15996,J$16,'PTC NaTran'!$D$7:$D$15996,$A79,'PTC NaTran'!$C$7:$C$15996,"DEL")&gt;0,J$14,SUMIFS('PTC NaTran'!$K$7:$K$15996,'PTC NaTran'!$A$7:$A$15996,J$16,'PTC NaTran'!$D$7:$D$15996,$A79,'PTC NaTran'!$C$7:$C$15996,"DEL")*1.0026*$F$4/INDIRECT($A$4&amp;"!D9"))</f>
        <v>124.99999999999999</v>
      </c>
      <c r="K79" s="106">
        <v>1000</v>
      </c>
      <c r="L79" s="107">
        <f t="shared" ca="1" si="1"/>
        <v>5.4687500000000009</v>
      </c>
      <c r="M79" s="51">
        <f t="shared" ca="1" si="5"/>
        <v>0.36082999999999998</v>
      </c>
      <c r="N79" s="35" cm="1">
        <f t="array" aca="1" ref="N79" ca="1">IF(ROUND(ROUND(M79,2)-M79,4)=0,_xlfn.XLOOKUP(M79,INDIRECT($A$4&amp;"!$G$41:$G$141"),INDIRECT($A$4&amp;"!$A$41:$A$141"),0,1,1),IF(M79&gt;=1,0,(ROUNDUP(M79,2)-M79)*100*_xlfn.XLOOKUP(M79,INDIRECT($A$4&amp;"!$G$41:$G$141"),INDIRECT($A$4&amp;"!$A$41:$A$141"),0,-1,-1)+(M79-ROUNDDOWN(M79,2))*100*_xlfn.XLOOKUP(M79,INDIRECT($A$4&amp;"!$G$41:$G$141"),INDIRECT($A$4&amp;"!$A$41:$A$141"),0,1,1)))</f>
        <v>1.0000000000000009</v>
      </c>
      <c r="O79" s="66">
        <f t="shared" ca="1" si="6"/>
        <v>56.250000000000036</v>
      </c>
      <c r="S79" s="107">
        <f t="shared" ca="1" si="2"/>
        <v>7.875</v>
      </c>
      <c r="T79" s="51">
        <f t="shared" ca="1" si="7"/>
        <v>0.51666999999999996</v>
      </c>
      <c r="U79" s="35" cm="1">
        <f t="array" aca="1" ref="U79" ca="1">IF(ROUND(ROUND(T79,2)-T79,4)=0,_xlfn.XLOOKUP(T79,INDIRECT($A$4&amp;"!$G$41:$G$141"),INDIRECT($A$4&amp;"!$A$41:$A$141"),0,1,1),IF(T79&gt;=1,0,(ROUNDUP(T79,2)-T79)*100*_xlfn.XLOOKUP(T79,INDIRECT($A$4&amp;"!$G$41:$G$141"),INDIRECT($A$4&amp;"!$A$41:$A$141"),0,-1,-1)+(T79-ROUNDDOWN(T79,2))*100*_xlfn.XLOOKUP(T79,INDIRECT($A$4&amp;"!$G$41:$G$141"),INDIRECT($A$4&amp;"!$A$41:$A$141"),0,1,1)))</f>
        <v>1.0000000000000009</v>
      </c>
      <c r="V79" s="66">
        <f t="shared" ca="1" si="8"/>
        <v>125.0000000000001</v>
      </c>
    </row>
    <row r="80" spans="1:22" x14ac:dyDescent="0.35">
      <c r="A80" s="32">
        <f t="shared" si="9"/>
        <v>46541</v>
      </c>
      <c r="B80" s="65" cm="1">
        <f t="array" aca="1" ref="B80" ca="1">_xlfn.XLOOKUP(A80,INDIRECT($A$5&amp;"!$AJ$41:$AJ$406"),INDIRECT($A$5&amp;"!$AK$41:$AK$406"))*SUM($F$3:$I$3)</f>
        <v>0</v>
      </c>
      <c r="C80" s="65" cm="1">
        <f t="array" aca="1" ref="C80" ca="1">_xlfn.XLOOKUP(A80,INDIRECT($A$5&amp;"!$AJ$41:$AJ$406"),INDIRECT($A$5&amp;"!$AL$41:$AL$406"))*SUM($F$3:$I$3)</f>
        <v>15</v>
      </c>
      <c r="D80" s="65" cm="1">
        <f t="array" aca="1" ref="D80" ca="1">_xlfn.XLOOKUP(A80,INDIRECT($A$5&amp;"!$AJ$41:$AJ$406"),INDIRECT($A$5&amp;"!$AO$41:$AO$406"))*SUM($F$3:$I$3)</f>
        <v>12.75</v>
      </c>
      <c r="E80" s="34" cm="1">
        <f t="array" ref="E80">SUMPRODUCT(('PT Storengy'!$B$8:$I$372)*('PT Storengy'!$A$8:$A$372=$A80)*('PT Storengy'!$B$5:$I$5=$A$6)*('PT Storengy'!$B$7:$I$7=$A$7))</f>
        <v>0.55000000000000004</v>
      </c>
      <c r="F80" s="107">
        <f t="shared" ca="1" si="0"/>
        <v>5.5250000000000012</v>
      </c>
      <c r="G80" s="51">
        <f t="shared" ca="1" si="3"/>
        <v>0.36458000000000002</v>
      </c>
      <c r="H80" s="35" cm="1">
        <f t="array" aca="1" ref="H80" ca="1">IF(ROUND(ROUND(G80,2)-G80,4)=0,_xlfn.XLOOKUP(G80,INDIRECT($A$4&amp;"!$G$41:$G$141"),INDIRECT($A$4&amp;"!$A$41:$A$141"),0,1,1),IF(G80&gt;=1,0,(ROUNDUP(G80,2)-G80)*100*_xlfn.XLOOKUP(G80,INDIRECT($A$4&amp;"!$G$41:$G$141"),INDIRECT($A$4&amp;"!$A$41:$A$141"),0,-1,-1)+(G80-ROUNDDOWN(G80,2))*100*_xlfn.XLOOKUP(G80,INDIRECT($A$4&amp;"!$G$41:$G$141"),INDIRECT($A$4&amp;"!$A$41:$A$141"),0,1,1)))</f>
        <v>1.0000000000000009</v>
      </c>
      <c r="I80" s="66">
        <f t="shared" ca="1" si="4"/>
        <v>56.250000000000036</v>
      </c>
      <c r="J80" s="106" cm="1">
        <f t="array" aca="1" ref="J80" ca="1">IF(COUNTIFS('PTC NaTran'!$K$7:$K$15996,"",'PTC NaTran'!$A$7:$A$15996,J$16,'PTC NaTran'!$D$7:$D$15996,$A80,'PTC NaTran'!$C$7:$C$15996,"DEL")&gt;0,J$14,SUMIFS('PTC NaTran'!$K$7:$K$15996,'PTC NaTran'!$A$7:$A$15996,J$16,'PTC NaTran'!$D$7:$D$15996,$A80,'PTC NaTran'!$C$7:$C$15996,"DEL")*1.0026*$F$4/INDIRECT($A$4&amp;"!D9"))</f>
        <v>124.99999999999999</v>
      </c>
      <c r="K80" s="106">
        <v>1000</v>
      </c>
      <c r="L80" s="107">
        <f t="shared" ca="1" si="1"/>
        <v>5.5250000000000012</v>
      </c>
      <c r="M80" s="51">
        <f t="shared" ca="1" si="5"/>
        <v>0.36458000000000002</v>
      </c>
      <c r="N80" s="35" cm="1">
        <f t="array" aca="1" ref="N80" ca="1">IF(ROUND(ROUND(M80,2)-M80,4)=0,_xlfn.XLOOKUP(M80,INDIRECT($A$4&amp;"!$G$41:$G$141"),INDIRECT($A$4&amp;"!$A$41:$A$141"),0,1,1),IF(M80&gt;=1,0,(ROUNDUP(M80,2)-M80)*100*_xlfn.XLOOKUP(M80,INDIRECT($A$4&amp;"!$G$41:$G$141"),INDIRECT($A$4&amp;"!$A$41:$A$141"),0,-1,-1)+(M80-ROUNDDOWN(M80,2))*100*_xlfn.XLOOKUP(M80,INDIRECT($A$4&amp;"!$G$41:$G$141"),INDIRECT($A$4&amp;"!$A$41:$A$141"),0,1,1)))</f>
        <v>1.0000000000000009</v>
      </c>
      <c r="O80" s="66">
        <f t="shared" ca="1" si="6"/>
        <v>56.250000000000036</v>
      </c>
      <c r="S80" s="107">
        <f t="shared" ca="1" si="2"/>
        <v>8</v>
      </c>
      <c r="T80" s="51">
        <f t="shared" ca="1" si="7"/>
        <v>0.52500000000000002</v>
      </c>
      <c r="U80" s="35" cm="1">
        <f t="array" aca="1" ref="U80" ca="1">IF(ROUND(ROUND(T80,2)-T80,4)=0,_xlfn.XLOOKUP(T80,INDIRECT($A$4&amp;"!$G$41:$G$141"),INDIRECT($A$4&amp;"!$A$41:$A$141"),0,1,1),IF(T80&gt;=1,0,(ROUNDUP(T80,2)-T80)*100*_xlfn.XLOOKUP(T80,INDIRECT($A$4&amp;"!$G$41:$G$141"),INDIRECT($A$4&amp;"!$A$41:$A$141"),0,-1,-1)+(T80-ROUNDDOWN(T80,2))*100*_xlfn.XLOOKUP(T80,INDIRECT($A$4&amp;"!$G$41:$G$141"),INDIRECT($A$4&amp;"!$A$41:$A$141"),0,1,1)))</f>
        <v>1.0000000000000009</v>
      </c>
      <c r="V80" s="66">
        <f t="shared" ca="1" si="8"/>
        <v>125.0000000000001</v>
      </c>
    </row>
    <row r="81" spans="1:22" x14ac:dyDescent="0.35">
      <c r="A81" s="32">
        <f t="shared" si="9"/>
        <v>46542</v>
      </c>
      <c r="B81" s="65" cm="1">
        <f t="array" aca="1" ref="B81" ca="1">_xlfn.XLOOKUP(A81,INDIRECT($A$5&amp;"!$AJ$41:$AJ$406"),INDIRECT($A$5&amp;"!$AK$41:$AK$406"))*SUM($F$3:$I$3)</f>
        <v>0</v>
      </c>
      <c r="C81" s="65" cm="1">
        <f t="array" aca="1" ref="C81" ca="1">_xlfn.XLOOKUP(A81,INDIRECT($A$5&amp;"!$AJ$41:$AJ$406"),INDIRECT($A$5&amp;"!$AL$41:$AL$406"))*SUM($F$3:$I$3)</f>
        <v>15</v>
      </c>
      <c r="D81" s="65" cm="1">
        <f t="array" aca="1" ref="D81" ca="1">_xlfn.XLOOKUP(A81,INDIRECT($A$5&amp;"!$AJ$41:$AJ$406"),INDIRECT($A$5&amp;"!$AO$41:$AO$406"))*SUM($F$3:$I$3)</f>
        <v>12.75</v>
      </c>
      <c r="E81" s="34" cm="1">
        <f t="array" ref="E81">SUMPRODUCT(('PT Storengy'!$B$8:$I$372)*('PT Storengy'!$A$8:$A$372=$A81)*('PT Storengy'!$B$5:$I$5=$A$6)*('PT Storengy'!$B$7:$I$7=$A$7))</f>
        <v>0.55000000000000004</v>
      </c>
      <c r="F81" s="107">
        <f t="shared" ref="F81:F144" ca="1" si="10">F80+I81/1000</f>
        <v>5.5812500000000016</v>
      </c>
      <c r="G81" s="51">
        <f t="shared" ca="1" si="3"/>
        <v>0.36832999999999999</v>
      </c>
      <c r="H81" s="35" cm="1">
        <f t="array" aca="1" ref="H81" ca="1">IF(ROUND(ROUND(G81,2)-G81,4)=0,_xlfn.XLOOKUP(G81,INDIRECT($A$4&amp;"!$G$41:$G$141"),INDIRECT($A$4&amp;"!$A$41:$A$141"),0,1,1),IF(G81&gt;=1,0,(ROUNDUP(G81,2)-G81)*100*_xlfn.XLOOKUP(G81,INDIRECT($A$4&amp;"!$G$41:$G$141"),INDIRECT($A$4&amp;"!$A$41:$A$141"),0,-1,-1)+(G81-ROUNDDOWN(G81,2))*100*_xlfn.XLOOKUP(G81,INDIRECT($A$4&amp;"!$G$41:$G$141"),INDIRECT($A$4&amp;"!$A$41:$A$141"),0,1,1)))</f>
        <v>1.0000000000000009</v>
      </c>
      <c r="I81" s="66">
        <f t="shared" ca="1" si="4"/>
        <v>56.250000000000036</v>
      </c>
      <c r="J81" s="106" cm="1">
        <f t="array" aca="1" ref="J81" ca="1">IF(COUNTIFS('PTC NaTran'!$K$7:$K$15996,"",'PTC NaTran'!$A$7:$A$15996,J$16,'PTC NaTran'!$D$7:$D$15996,$A81,'PTC NaTran'!$C$7:$C$15996,"DEL")&gt;0,J$14,SUMIFS('PTC NaTran'!$K$7:$K$15996,'PTC NaTran'!$A$7:$A$15996,J$16,'PTC NaTran'!$D$7:$D$15996,$A81,'PTC NaTran'!$C$7:$C$15996,"DEL")*1.0026*$F$4/INDIRECT($A$4&amp;"!D9"))</f>
        <v>124.99999999999999</v>
      </c>
      <c r="K81" s="106">
        <v>1000</v>
      </c>
      <c r="L81" s="107">
        <f t="shared" ref="L81:L144" ca="1" si="11">L80+O81/1000</f>
        <v>5.5812500000000016</v>
      </c>
      <c r="M81" s="51">
        <f t="shared" ca="1" si="5"/>
        <v>0.36832999999999999</v>
      </c>
      <c r="N81" s="35" cm="1">
        <f t="array" aca="1" ref="N81" ca="1">IF(ROUND(ROUND(M81,2)-M81,4)=0,_xlfn.XLOOKUP(M81,INDIRECT($A$4&amp;"!$G$41:$G$141"),INDIRECT($A$4&amp;"!$A$41:$A$141"),0,1,1),IF(M81&gt;=1,0,(ROUNDUP(M81,2)-M81)*100*_xlfn.XLOOKUP(M81,INDIRECT($A$4&amp;"!$G$41:$G$141"),INDIRECT($A$4&amp;"!$A$41:$A$141"),0,-1,-1)+(M81-ROUNDDOWN(M81,2))*100*_xlfn.XLOOKUP(M81,INDIRECT($A$4&amp;"!$G$41:$G$141"),INDIRECT($A$4&amp;"!$A$41:$A$141"),0,1,1)))</f>
        <v>1.0000000000000009</v>
      </c>
      <c r="O81" s="66">
        <f t="shared" ca="1" si="6"/>
        <v>56.250000000000036</v>
      </c>
      <c r="S81" s="107">
        <f t="shared" ref="S81:S144" ca="1" si="12">S80+V81/1000</f>
        <v>8.125</v>
      </c>
      <c r="T81" s="51">
        <f t="shared" ca="1" si="7"/>
        <v>0.53332999999999997</v>
      </c>
      <c r="U81" s="35" cm="1">
        <f t="array" aca="1" ref="U81" ca="1">IF(ROUND(ROUND(T81,2)-T81,4)=0,_xlfn.XLOOKUP(T81,INDIRECT($A$4&amp;"!$G$41:$G$141"),INDIRECT($A$4&amp;"!$A$41:$A$141"),0,1,1),IF(T81&gt;=1,0,(ROUNDUP(T81,2)-T81)*100*_xlfn.XLOOKUP(T81,INDIRECT($A$4&amp;"!$G$41:$G$141"),INDIRECT($A$4&amp;"!$A$41:$A$141"),0,-1,-1)+(T81-ROUNDDOWN(T81,2))*100*_xlfn.XLOOKUP(T81,INDIRECT($A$4&amp;"!$G$41:$G$141"),INDIRECT($A$4&amp;"!$A$41:$A$141"),0,1,1)))</f>
        <v>1.0000000000000009</v>
      </c>
      <c r="V81" s="66">
        <f t="shared" ca="1" si="8"/>
        <v>125.0000000000001</v>
      </c>
    </row>
    <row r="82" spans="1:22" x14ac:dyDescent="0.35">
      <c r="A82" s="32">
        <f t="shared" si="9"/>
        <v>46543</v>
      </c>
      <c r="B82" s="65" cm="1">
        <f t="array" aca="1" ref="B82" ca="1">_xlfn.XLOOKUP(A82,INDIRECT($A$5&amp;"!$AJ$41:$AJ$406"),INDIRECT($A$5&amp;"!$AK$41:$AK$406"))*SUM($F$3:$I$3)</f>
        <v>0</v>
      </c>
      <c r="C82" s="65" cm="1">
        <f t="array" aca="1" ref="C82" ca="1">_xlfn.XLOOKUP(A82,INDIRECT($A$5&amp;"!$AJ$41:$AJ$406"),INDIRECT($A$5&amp;"!$AL$41:$AL$406"))*SUM($F$3:$I$3)</f>
        <v>15</v>
      </c>
      <c r="D82" s="65" cm="1">
        <f t="array" aca="1" ref="D82" ca="1">_xlfn.XLOOKUP(A82,INDIRECT($A$5&amp;"!$AJ$41:$AJ$406"),INDIRECT($A$5&amp;"!$AO$41:$AO$406"))*SUM($F$3:$I$3)</f>
        <v>12.75</v>
      </c>
      <c r="E82" s="34" cm="1">
        <f t="array" ref="E82">SUMPRODUCT(('PT Storengy'!$B$8:$I$372)*('PT Storengy'!$A$8:$A$372=$A82)*('PT Storengy'!$B$5:$I$5=$A$6)*('PT Storengy'!$B$7:$I$7=$A$7))</f>
        <v>0.55000000000000004</v>
      </c>
      <c r="F82" s="107">
        <f t="shared" ca="1" si="10"/>
        <v>5.637500000000002</v>
      </c>
      <c r="G82" s="51">
        <f t="shared" ref="G82:G145" ca="1" si="13">ROUND(F81/SUM($F$3,$G$3,$H$3,$I$3),5)</f>
        <v>0.37208000000000002</v>
      </c>
      <c r="H82" s="35" cm="1">
        <f t="array" aca="1" ref="H82" ca="1">IF(ROUND(ROUND(G82,2)-G82,4)=0,_xlfn.XLOOKUP(G82,INDIRECT($A$4&amp;"!$G$41:$G$141"),INDIRECT($A$4&amp;"!$A$41:$A$141"),0,1,1),IF(G82&gt;=1,0,(ROUNDUP(G82,2)-G82)*100*_xlfn.XLOOKUP(G82,INDIRECT($A$4&amp;"!$G$41:$G$141"),INDIRECT($A$4&amp;"!$A$41:$A$141"),0,-1,-1)+(G82-ROUNDDOWN(G82,2))*100*_xlfn.XLOOKUP(G82,INDIRECT($A$4&amp;"!$G$41:$G$141"),INDIRECT($A$4&amp;"!$A$41:$A$141"),0,1,1)))</f>
        <v>1.0000000000000009</v>
      </c>
      <c r="I82" s="66">
        <f t="shared" ref="I82:I145" ca="1" si="14">IF(F81*1000+$F$4*(1-$E82)*H82&gt;$D82*1000,D82*1000-F81*1000,$F$4*(1-$E82)*H82)</f>
        <v>56.250000000000036</v>
      </c>
      <c r="J82" s="106" cm="1">
        <f t="array" aca="1" ref="J82" ca="1">IF(COUNTIFS('PTC NaTran'!$K$7:$K$15996,"",'PTC NaTran'!$A$7:$A$15996,J$16,'PTC NaTran'!$D$7:$D$15996,$A82,'PTC NaTran'!$C$7:$C$15996,"DEL")&gt;0,J$14,SUMIFS('PTC NaTran'!$K$7:$K$15996,'PTC NaTran'!$A$7:$A$15996,J$16,'PTC NaTran'!$D$7:$D$15996,$A82,'PTC NaTran'!$C$7:$C$15996,"DEL")*1.0026*$F$4/INDIRECT($A$4&amp;"!D9"))</f>
        <v>124.99999999999999</v>
      </c>
      <c r="K82" s="106">
        <v>1000</v>
      </c>
      <c r="L82" s="107">
        <f t="shared" ca="1" si="11"/>
        <v>5.637500000000002</v>
      </c>
      <c r="M82" s="51">
        <f t="shared" ref="M82:M145" ca="1" si="15">ROUND(L81/SUM($F$3,$G$3,$H$3,$I$3),5)</f>
        <v>0.37208000000000002</v>
      </c>
      <c r="N82" s="35" cm="1">
        <f t="array" aca="1" ref="N82" ca="1">IF(ROUND(ROUND(M82,2)-M82,4)=0,_xlfn.XLOOKUP(M82,INDIRECT($A$4&amp;"!$G$41:$G$141"),INDIRECT($A$4&amp;"!$A$41:$A$141"),0,1,1),IF(M82&gt;=1,0,(ROUNDUP(M82,2)-M82)*100*_xlfn.XLOOKUP(M82,INDIRECT($A$4&amp;"!$G$41:$G$141"),INDIRECT($A$4&amp;"!$A$41:$A$141"),0,-1,-1)+(M82-ROUNDDOWN(M82,2))*100*_xlfn.XLOOKUP(M82,INDIRECT($A$4&amp;"!$G$41:$G$141"),INDIRECT($A$4&amp;"!$A$41:$A$141"),0,1,1)))</f>
        <v>1.0000000000000009</v>
      </c>
      <c r="O82" s="66">
        <f t="shared" ref="O82:O145" ca="1" si="16">IF(L81*1000+MIN(J82,K82,$F$4*(1-$E82)*N82)&gt;$D82*1000,$D82*1000-L81*1000,MIN(J82,K82,$F$4*(1-$E82)*N82))</f>
        <v>56.250000000000036</v>
      </c>
      <c r="S82" s="107">
        <f t="shared" ca="1" si="12"/>
        <v>8.25</v>
      </c>
      <c r="T82" s="51">
        <f t="shared" ref="T82:T145" ca="1" si="17">MIN(ROUND(S81/SUM($F$3,$G$3,$H$3,$I$3),5),1)</f>
        <v>0.54166999999999998</v>
      </c>
      <c r="U82" s="35" cm="1">
        <f t="array" aca="1" ref="U82" ca="1">IF(ROUND(ROUND(T82,2)-T82,4)=0,_xlfn.XLOOKUP(T82,INDIRECT($A$4&amp;"!$G$41:$G$141"),INDIRECT($A$4&amp;"!$A$41:$A$141"),0,1,1),IF(T82&gt;=1,0,(ROUNDUP(T82,2)-T82)*100*_xlfn.XLOOKUP(T82,INDIRECT($A$4&amp;"!$G$41:$G$141"),INDIRECT($A$4&amp;"!$A$41:$A$141"),0,-1,-1)+(T82-ROUNDDOWN(T82,2))*100*_xlfn.XLOOKUP(T82,INDIRECT($A$4&amp;"!$G$41:$G$141"),INDIRECT($A$4&amp;"!$A$41:$A$141"),0,1,1)))</f>
        <v>1.0000000000000009</v>
      </c>
      <c r="V82" s="66">
        <f t="shared" ref="V82:V145" ca="1" si="18">$F$4*(1)*U82</f>
        <v>125.0000000000001</v>
      </c>
    </row>
    <row r="83" spans="1:22" x14ac:dyDescent="0.35">
      <c r="A83" s="32">
        <f t="shared" ref="A83:A146" si="19">A82+1</f>
        <v>46544</v>
      </c>
      <c r="B83" s="65" cm="1">
        <f t="array" aca="1" ref="B83" ca="1">_xlfn.XLOOKUP(A83,INDIRECT($A$5&amp;"!$AJ$41:$AJ$406"),INDIRECT($A$5&amp;"!$AK$41:$AK$406"))*SUM($F$3:$I$3)</f>
        <v>0</v>
      </c>
      <c r="C83" s="65" cm="1">
        <f t="array" aca="1" ref="C83" ca="1">_xlfn.XLOOKUP(A83,INDIRECT($A$5&amp;"!$AJ$41:$AJ$406"),INDIRECT($A$5&amp;"!$AL$41:$AL$406"))*SUM($F$3:$I$3)</f>
        <v>15</v>
      </c>
      <c r="D83" s="65" cm="1">
        <f t="array" aca="1" ref="D83" ca="1">_xlfn.XLOOKUP(A83,INDIRECT($A$5&amp;"!$AJ$41:$AJ$406"),INDIRECT($A$5&amp;"!$AO$41:$AO$406"))*SUM($F$3:$I$3)</f>
        <v>12.75</v>
      </c>
      <c r="E83" s="34" cm="1">
        <f t="array" ref="E83">SUMPRODUCT(('PT Storengy'!$B$8:$I$372)*('PT Storengy'!$A$8:$A$372=$A83)*('PT Storengy'!$B$5:$I$5=$A$6)*('PT Storengy'!$B$7:$I$7=$A$7))</f>
        <v>0.55000000000000004</v>
      </c>
      <c r="F83" s="107">
        <f t="shared" ca="1" si="10"/>
        <v>5.6937500000000023</v>
      </c>
      <c r="G83" s="51">
        <f t="shared" ca="1" si="13"/>
        <v>0.37583</v>
      </c>
      <c r="H83" s="35" cm="1">
        <f t="array" aca="1" ref="H83" ca="1">IF(ROUND(ROUND(G83,2)-G83,4)=0,_xlfn.XLOOKUP(G83,INDIRECT($A$4&amp;"!$G$41:$G$141"),INDIRECT($A$4&amp;"!$A$41:$A$141"),0,1,1),IF(G83&gt;=1,0,(ROUNDUP(G83,2)-G83)*100*_xlfn.XLOOKUP(G83,INDIRECT($A$4&amp;"!$G$41:$G$141"),INDIRECT($A$4&amp;"!$A$41:$A$141"),0,-1,-1)+(G83-ROUNDDOWN(G83,2))*100*_xlfn.XLOOKUP(G83,INDIRECT($A$4&amp;"!$G$41:$G$141"),INDIRECT($A$4&amp;"!$A$41:$A$141"),0,1,1)))</f>
        <v>1.0000000000000009</v>
      </c>
      <c r="I83" s="66">
        <f t="shared" ca="1" si="14"/>
        <v>56.250000000000036</v>
      </c>
      <c r="J83" s="106" cm="1">
        <f t="array" aca="1" ref="J83" ca="1">IF(COUNTIFS('PTC NaTran'!$K$7:$K$15996,"",'PTC NaTran'!$A$7:$A$15996,J$16,'PTC NaTran'!$D$7:$D$15996,$A83,'PTC NaTran'!$C$7:$C$15996,"DEL")&gt;0,J$14,SUMIFS('PTC NaTran'!$K$7:$K$15996,'PTC NaTran'!$A$7:$A$15996,J$16,'PTC NaTran'!$D$7:$D$15996,$A83,'PTC NaTran'!$C$7:$C$15996,"DEL")*1.0026*$F$4/INDIRECT($A$4&amp;"!D9"))</f>
        <v>124.99999999999999</v>
      </c>
      <c r="K83" s="106">
        <v>1000</v>
      </c>
      <c r="L83" s="107">
        <f t="shared" ca="1" si="11"/>
        <v>5.6937500000000023</v>
      </c>
      <c r="M83" s="51">
        <f t="shared" ca="1" si="15"/>
        <v>0.37583</v>
      </c>
      <c r="N83" s="35" cm="1">
        <f t="array" aca="1" ref="N83" ca="1">IF(ROUND(ROUND(M83,2)-M83,4)=0,_xlfn.XLOOKUP(M83,INDIRECT($A$4&amp;"!$G$41:$G$141"),INDIRECT($A$4&amp;"!$A$41:$A$141"),0,1,1),IF(M83&gt;=1,0,(ROUNDUP(M83,2)-M83)*100*_xlfn.XLOOKUP(M83,INDIRECT($A$4&amp;"!$G$41:$G$141"),INDIRECT($A$4&amp;"!$A$41:$A$141"),0,-1,-1)+(M83-ROUNDDOWN(M83,2))*100*_xlfn.XLOOKUP(M83,INDIRECT($A$4&amp;"!$G$41:$G$141"),INDIRECT($A$4&amp;"!$A$41:$A$141"),0,1,1)))</f>
        <v>1.0000000000000009</v>
      </c>
      <c r="O83" s="66">
        <f t="shared" ca="1" si="16"/>
        <v>56.250000000000036</v>
      </c>
      <c r="S83" s="107">
        <f t="shared" ca="1" si="12"/>
        <v>8.375</v>
      </c>
      <c r="T83" s="51">
        <f t="shared" ca="1" si="17"/>
        <v>0.55000000000000004</v>
      </c>
      <c r="U83" s="35" cm="1">
        <f t="array" aca="1" ref="U83" ca="1">IF(ROUND(ROUND(T83,2)-T83,4)=0,_xlfn.XLOOKUP(T83,INDIRECT($A$4&amp;"!$G$41:$G$141"),INDIRECT($A$4&amp;"!$A$41:$A$141"),0,1,1),IF(T83&gt;=1,0,(ROUNDUP(T83,2)-T83)*100*_xlfn.XLOOKUP(T83,INDIRECT($A$4&amp;"!$G$41:$G$141"),INDIRECT($A$4&amp;"!$A$41:$A$141"),0,-1,-1)+(T83-ROUNDDOWN(T83,2))*100*_xlfn.XLOOKUP(T83,INDIRECT($A$4&amp;"!$G$41:$G$141"),INDIRECT($A$4&amp;"!$A$41:$A$141"),0,1,1)))</f>
        <v>1</v>
      </c>
      <c r="V83" s="66">
        <f t="shared" ca="1" si="18"/>
        <v>124.99999999999999</v>
      </c>
    </row>
    <row r="84" spans="1:22" x14ac:dyDescent="0.35">
      <c r="A84" s="32">
        <f t="shared" si="19"/>
        <v>46545</v>
      </c>
      <c r="B84" s="65" cm="1">
        <f t="array" aca="1" ref="B84" ca="1">_xlfn.XLOOKUP(A84,INDIRECT($A$5&amp;"!$AJ$41:$AJ$406"),INDIRECT($A$5&amp;"!$AK$41:$AK$406"))*SUM($F$3:$I$3)</f>
        <v>0</v>
      </c>
      <c r="C84" s="65" cm="1">
        <f t="array" aca="1" ref="C84" ca="1">_xlfn.XLOOKUP(A84,INDIRECT($A$5&amp;"!$AJ$41:$AJ$406"),INDIRECT($A$5&amp;"!$AL$41:$AL$406"))*SUM($F$3:$I$3)</f>
        <v>15</v>
      </c>
      <c r="D84" s="65" cm="1">
        <f t="array" aca="1" ref="D84" ca="1">_xlfn.XLOOKUP(A84,INDIRECT($A$5&amp;"!$AJ$41:$AJ$406"),INDIRECT($A$5&amp;"!$AO$41:$AO$406"))*SUM($F$3:$I$3)</f>
        <v>12.75</v>
      </c>
      <c r="E84" s="34" cm="1">
        <f t="array" ref="E84">SUMPRODUCT(('PT Storengy'!$B$8:$I$372)*('PT Storengy'!$A$8:$A$372=$A84)*('PT Storengy'!$B$5:$I$5=$A$6)*('PT Storengy'!$B$7:$I$7=$A$7))</f>
        <v>0.55000000000000004</v>
      </c>
      <c r="F84" s="107">
        <f t="shared" ca="1" si="10"/>
        <v>5.7500000000000027</v>
      </c>
      <c r="G84" s="51">
        <f t="shared" ca="1" si="13"/>
        <v>0.37957999999999997</v>
      </c>
      <c r="H84" s="35" cm="1">
        <f t="array" aca="1" ref="H84" ca="1">IF(ROUND(ROUND(G84,2)-G84,4)=0,_xlfn.XLOOKUP(G84,INDIRECT($A$4&amp;"!$G$41:$G$141"),INDIRECT($A$4&amp;"!$A$41:$A$141"),0,1,1),IF(G84&gt;=1,0,(ROUNDUP(G84,2)-G84)*100*_xlfn.XLOOKUP(G84,INDIRECT($A$4&amp;"!$G$41:$G$141"),INDIRECT($A$4&amp;"!$A$41:$A$141"),0,-1,-1)+(G84-ROUNDDOWN(G84,2))*100*_xlfn.XLOOKUP(G84,INDIRECT($A$4&amp;"!$G$41:$G$141"),INDIRECT($A$4&amp;"!$A$41:$A$141"),0,1,1)))</f>
        <v>1.0000000000000009</v>
      </c>
      <c r="I84" s="66">
        <f t="shared" ca="1" si="14"/>
        <v>56.250000000000036</v>
      </c>
      <c r="J84" s="106" cm="1">
        <f t="array" aca="1" ref="J84" ca="1">IF(COUNTIFS('PTC NaTran'!$K$7:$K$15996,"",'PTC NaTran'!$A$7:$A$15996,J$16,'PTC NaTran'!$D$7:$D$15996,$A84,'PTC NaTran'!$C$7:$C$15996,"DEL")&gt;0,J$14,SUMIFS('PTC NaTran'!$K$7:$K$15996,'PTC NaTran'!$A$7:$A$15996,J$16,'PTC NaTran'!$D$7:$D$15996,$A84,'PTC NaTran'!$C$7:$C$15996,"DEL")*1.0026*$F$4/INDIRECT($A$4&amp;"!D9"))</f>
        <v>124.99999999999999</v>
      </c>
      <c r="K84" s="106">
        <v>1000</v>
      </c>
      <c r="L84" s="107">
        <f t="shared" ca="1" si="11"/>
        <v>5.7500000000000027</v>
      </c>
      <c r="M84" s="51">
        <f t="shared" ca="1" si="15"/>
        <v>0.37957999999999997</v>
      </c>
      <c r="N84" s="35" cm="1">
        <f t="array" aca="1" ref="N84" ca="1">IF(ROUND(ROUND(M84,2)-M84,4)=0,_xlfn.XLOOKUP(M84,INDIRECT($A$4&amp;"!$G$41:$G$141"),INDIRECT($A$4&amp;"!$A$41:$A$141"),0,1,1),IF(M84&gt;=1,0,(ROUNDUP(M84,2)-M84)*100*_xlfn.XLOOKUP(M84,INDIRECT($A$4&amp;"!$G$41:$G$141"),INDIRECT($A$4&amp;"!$A$41:$A$141"),0,-1,-1)+(M84-ROUNDDOWN(M84,2))*100*_xlfn.XLOOKUP(M84,INDIRECT($A$4&amp;"!$G$41:$G$141"),INDIRECT($A$4&amp;"!$A$41:$A$141"),0,1,1)))</f>
        <v>1.0000000000000009</v>
      </c>
      <c r="O84" s="66">
        <f t="shared" ca="1" si="16"/>
        <v>56.250000000000036</v>
      </c>
      <c r="S84" s="107">
        <f t="shared" ca="1" si="12"/>
        <v>8.5</v>
      </c>
      <c r="T84" s="51">
        <f t="shared" ca="1" si="17"/>
        <v>0.55832999999999999</v>
      </c>
      <c r="U84" s="35" cm="1">
        <f t="array" aca="1" ref="U84" ca="1">IF(ROUND(ROUND(T84,2)-T84,4)=0,_xlfn.XLOOKUP(T84,INDIRECT($A$4&amp;"!$G$41:$G$141"),INDIRECT($A$4&amp;"!$A$41:$A$141"),0,1,1),IF(T84&gt;=1,0,(ROUNDUP(T84,2)-T84)*100*_xlfn.XLOOKUP(T84,INDIRECT($A$4&amp;"!$G$41:$G$141"),INDIRECT($A$4&amp;"!$A$41:$A$141"),0,-1,-1)+(T84-ROUNDDOWN(T84,2))*100*_xlfn.XLOOKUP(T84,INDIRECT($A$4&amp;"!$G$41:$G$141"),INDIRECT($A$4&amp;"!$A$41:$A$141"),0,1,1)))</f>
        <v>1.0000000000000009</v>
      </c>
      <c r="V84" s="66">
        <f t="shared" ca="1" si="18"/>
        <v>125.0000000000001</v>
      </c>
    </row>
    <row r="85" spans="1:22" x14ac:dyDescent="0.35">
      <c r="A85" s="32">
        <f t="shared" si="19"/>
        <v>46546</v>
      </c>
      <c r="B85" s="65" cm="1">
        <f t="array" aca="1" ref="B85" ca="1">_xlfn.XLOOKUP(A85,INDIRECT($A$5&amp;"!$AJ$41:$AJ$406"),INDIRECT($A$5&amp;"!$AK$41:$AK$406"))*SUM($F$3:$I$3)</f>
        <v>0</v>
      </c>
      <c r="C85" s="65" cm="1">
        <f t="array" aca="1" ref="C85" ca="1">_xlfn.XLOOKUP(A85,INDIRECT($A$5&amp;"!$AJ$41:$AJ$406"),INDIRECT($A$5&amp;"!$AL$41:$AL$406"))*SUM($F$3:$I$3)</f>
        <v>15</v>
      </c>
      <c r="D85" s="65" cm="1">
        <f t="array" aca="1" ref="D85" ca="1">_xlfn.XLOOKUP(A85,INDIRECT($A$5&amp;"!$AJ$41:$AJ$406"),INDIRECT($A$5&amp;"!$AO$41:$AO$406"))*SUM($F$3:$I$3)</f>
        <v>12.75</v>
      </c>
      <c r="E85" s="34" cm="1">
        <f t="array" ref="E85">SUMPRODUCT(('PT Storengy'!$B$8:$I$372)*('PT Storengy'!$A$8:$A$372=$A85)*('PT Storengy'!$B$5:$I$5=$A$6)*('PT Storengy'!$B$7:$I$7=$A$7))</f>
        <v>0.55000000000000004</v>
      </c>
      <c r="F85" s="107">
        <f t="shared" ca="1" si="10"/>
        <v>5.806250000000003</v>
      </c>
      <c r="G85" s="51">
        <f t="shared" ca="1" si="13"/>
        <v>0.38333</v>
      </c>
      <c r="H85" s="35" cm="1">
        <f t="array" aca="1" ref="H85" ca="1">IF(ROUND(ROUND(G85,2)-G85,4)=0,_xlfn.XLOOKUP(G85,INDIRECT($A$4&amp;"!$G$41:$G$141"),INDIRECT($A$4&amp;"!$A$41:$A$141"),0,1,1),IF(G85&gt;=1,0,(ROUNDUP(G85,2)-G85)*100*_xlfn.XLOOKUP(G85,INDIRECT($A$4&amp;"!$G$41:$G$141"),INDIRECT($A$4&amp;"!$A$41:$A$141"),0,-1,-1)+(G85-ROUNDDOWN(G85,2))*100*_xlfn.XLOOKUP(G85,INDIRECT($A$4&amp;"!$G$41:$G$141"),INDIRECT($A$4&amp;"!$A$41:$A$141"),0,1,1)))</f>
        <v>1.0000000000000009</v>
      </c>
      <c r="I85" s="66">
        <f t="shared" ca="1" si="14"/>
        <v>56.250000000000036</v>
      </c>
      <c r="J85" s="106" cm="1">
        <f t="array" aca="1" ref="J85" ca="1">IF(COUNTIFS('PTC NaTran'!$K$7:$K$15996,"",'PTC NaTran'!$A$7:$A$15996,J$16,'PTC NaTran'!$D$7:$D$15996,$A85,'PTC NaTran'!$C$7:$C$15996,"DEL")&gt;0,J$14,SUMIFS('PTC NaTran'!$K$7:$K$15996,'PTC NaTran'!$A$7:$A$15996,J$16,'PTC NaTran'!$D$7:$D$15996,$A85,'PTC NaTran'!$C$7:$C$15996,"DEL")*1.0026*$F$4/INDIRECT($A$4&amp;"!D9"))</f>
        <v>124.99999999999999</v>
      </c>
      <c r="K85" s="106">
        <v>1000</v>
      </c>
      <c r="L85" s="107">
        <f t="shared" ca="1" si="11"/>
        <v>5.806250000000003</v>
      </c>
      <c r="M85" s="51">
        <f t="shared" ca="1" si="15"/>
        <v>0.38333</v>
      </c>
      <c r="N85" s="35" cm="1">
        <f t="array" aca="1" ref="N85" ca="1">IF(ROUND(ROUND(M85,2)-M85,4)=0,_xlfn.XLOOKUP(M85,INDIRECT($A$4&amp;"!$G$41:$G$141"),INDIRECT($A$4&amp;"!$A$41:$A$141"),0,1,1),IF(M85&gt;=1,0,(ROUNDUP(M85,2)-M85)*100*_xlfn.XLOOKUP(M85,INDIRECT($A$4&amp;"!$G$41:$G$141"),INDIRECT($A$4&amp;"!$A$41:$A$141"),0,-1,-1)+(M85-ROUNDDOWN(M85,2))*100*_xlfn.XLOOKUP(M85,INDIRECT($A$4&amp;"!$G$41:$G$141"),INDIRECT($A$4&amp;"!$A$41:$A$141"),0,1,1)))</f>
        <v>1.0000000000000009</v>
      </c>
      <c r="O85" s="66">
        <f t="shared" ca="1" si="16"/>
        <v>56.250000000000036</v>
      </c>
      <c r="S85" s="107">
        <f t="shared" ca="1" si="12"/>
        <v>8.625</v>
      </c>
      <c r="T85" s="51">
        <f t="shared" ca="1" si="17"/>
        <v>0.56667000000000001</v>
      </c>
      <c r="U85" s="35" cm="1">
        <f t="array" aca="1" ref="U85" ca="1">IF(ROUND(ROUND(T85,2)-T85,4)=0,_xlfn.XLOOKUP(T85,INDIRECT($A$4&amp;"!$G$41:$G$141"),INDIRECT($A$4&amp;"!$A$41:$A$141"),0,1,1),IF(T85&gt;=1,0,(ROUNDUP(T85,2)-T85)*100*_xlfn.XLOOKUP(T85,INDIRECT($A$4&amp;"!$G$41:$G$141"),INDIRECT($A$4&amp;"!$A$41:$A$141"),0,-1,-1)+(T85-ROUNDDOWN(T85,2))*100*_xlfn.XLOOKUP(T85,INDIRECT($A$4&amp;"!$G$41:$G$141"),INDIRECT($A$4&amp;"!$A$41:$A$141"),0,1,1)))</f>
        <v>1.0000000000000009</v>
      </c>
      <c r="V85" s="66">
        <f t="shared" ca="1" si="18"/>
        <v>125.0000000000001</v>
      </c>
    </row>
    <row r="86" spans="1:22" x14ac:dyDescent="0.35">
      <c r="A86" s="32">
        <f t="shared" si="19"/>
        <v>46547</v>
      </c>
      <c r="B86" s="65" cm="1">
        <f t="array" aca="1" ref="B86" ca="1">_xlfn.XLOOKUP(A86,INDIRECT($A$5&amp;"!$AJ$41:$AJ$406"),INDIRECT($A$5&amp;"!$AK$41:$AK$406"))*SUM($F$3:$I$3)</f>
        <v>0</v>
      </c>
      <c r="C86" s="65" cm="1">
        <f t="array" aca="1" ref="C86" ca="1">_xlfn.XLOOKUP(A86,INDIRECT($A$5&amp;"!$AJ$41:$AJ$406"),INDIRECT($A$5&amp;"!$AL$41:$AL$406"))*SUM($F$3:$I$3)</f>
        <v>15</v>
      </c>
      <c r="D86" s="65" cm="1">
        <f t="array" aca="1" ref="D86" ca="1">_xlfn.XLOOKUP(A86,INDIRECT($A$5&amp;"!$AJ$41:$AJ$406"),INDIRECT($A$5&amp;"!$AO$41:$AO$406"))*SUM($F$3:$I$3)</f>
        <v>12.75</v>
      </c>
      <c r="E86" s="34" cm="1">
        <f t="array" ref="E86">SUMPRODUCT(('PT Storengy'!$B$8:$I$372)*('PT Storengy'!$A$8:$A$372=$A86)*('PT Storengy'!$B$5:$I$5=$A$6)*('PT Storengy'!$B$7:$I$7=$A$7))</f>
        <v>0.55000000000000004</v>
      </c>
      <c r="F86" s="107">
        <f t="shared" ca="1" si="10"/>
        <v>5.8625000000000034</v>
      </c>
      <c r="G86" s="51">
        <f t="shared" ca="1" si="13"/>
        <v>0.38707999999999998</v>
      </c>
      <c r="H86" s="35" cm="1">
        <f t="array" aca="1" ref="H86" ca="1">IF(ROUND(ROUND(G86,2)-G86,4)=0,_xlfn.XLOOKUP(G86,INDIRECT($A$4&amp;"!$G$41:$G$141"),INDIRECT($A$4&amp;"!$A$41:$A$141"),0,1,1),IF(G86&gt;=1,0,(ROUNDUP(G86,2)-G86)*100*_xlfn.XLOOKUP(G86,INDIRECT($A$4&amp;"!$G$41:$G$141"),INDIRECT($A$4&amp;"!$A$41:$A$141"),0,-1,-1)+(G86-ROUNDDOWN(G86,2))*100*_xlfn.XLOOKUP(G86,INDIRECT($A$4&amp;"!$G$41:$G$141"),INDIRECT($A$4&amp;"!$A$41:$A$141"),0,1,1)))</f>
        <v>1.0000000000000009</v>
      </c>
      <c r="I86" s="66">
        <f t="shared" ca="1" si="14"/>
        <v>56.250000000000036</v>
      </c>
      <c r="J86" s="106" cm="1">
        <f t="array" aca="1" ref="J86" ca="1">IF(COUNTIFS('PTC NaTran'!$K$7:$K$15996,"",'PTC NaTran'!$A$7:$A$15996,J$16,'PTC NaTran'!$D$7:$D$15996,$A86,'PTC NaTran'!$C$7:$C$15996,"DEL")&gt;0,J$14,SUMIFS('PTC NaTran'!$K$7:$K$15996,'PTC NaTran'!$A$7:$A$15996,J$16,'PTC NaTran'!$D$7:$D$15996,$A86,'PTC NaTran'!$C$7:$C$15996,"DEL")*1.0026*$F$4/INDIRECT($A$4&amp;"!D9"))</f>
        <v>124.99999999999999</v>
      </c>
      <c r="K86" s="106">
        <v>1000</v>
      </c>
      <c r="L86" s="107">
        <f t="shared" ca="1" si="11"/>
        <v>5.8625000000000034</v>
      </c>
      <c r="M86" s="51">
        <f t="shared" ca="1" si="15"/>
        <v>0.38707999999999998</v>
      </c>
      <c r="N86" s="35" cm="1">
        <f t="array" aca="1" ref="N86" ca="1">IF(ROUND(ROUND(M86,2)-M86,4)=0,_xlfn.XLOOKUP(M86,INDIRECT($A$4&amp;"!$G$41:$G$141"),INDIRECT($A$4&amp;"!$A$41:$A$141"),0,1,1),IF(M86&gt;=1,0,(ROUNDUP(M86,2)-M86)*100*_xlfn.XLOOKUP(M86,INDIRECT($A$4&amp;"!$G$41:$G$141"),INDIRECT($A$4&amp;"!$A$41:$A$141"),0,-1,-1)+(M86-ROUNDDOWN(M86,2))*100*_xlfn.XLOOKUP(M86,INDIRECT($A$4&amp;"!$G$41:$G$141"),INDIRECT($A$4&amp;"!$A$41:$A$141"),0,1,1)))</f>
        <v>1.0000000000000009</v>
      </c>
      <c r="O86" s="66">
        <f t="shared" ca="1" si="16"/>
        <v>56.250000000000036</v>
      </c>
      <c r="S86" s="107">
        <f t="shared" ca="1" si="12"/>
        <v>8.75</v>
      </c>
      <c r="T86" s="51">
        <f t="shared" ca="1" si="17"/>
        <v>0.57499999999999996</v>
      </c>
      <c r="U86" s="35" cm="1">
        <f t="array" aca="1" ref="U86" ca="1">IF(ROUND(ROUND(T86,2)-T86,4)=0,_xlfn.XLOOKUP(T86,INDIRECT($A$4&amp;"!$G$41:$G$141"),INDIRECT($A$4&amp;"!$A$41:$A$141"),0,1,1),IF(T86&gt;=1,0,(ROUNDUP(T86,2)-T86)*100*_xlfn.XLOOKUP(T86,INDIRECT($A$4&amp;"!$G$41:$G$141"),INDIRECT($A$4&amp;"!$A$41:$A$141"),0,-1,-1)+(T86-ROUNDDOWN(T86,2))*100*_xlfn.XLOOKUP(T86,INDIRECT($A$4&amp;"!$G$41:$G$141"),INDIRECT($A$4&amp;"!$A$41:$A$141"),0,1,1)))</f>
        <v>1.0000000000000009</v>
      </c>
      <c r="V86" s="66">
        <f t="shared" ca="1" si="18"/>
        <v>125.0000000000001</v>
      </c>
    </row>
    <row r="87" spans="1:22" x14ac:dyDescent="0.35">
      <c r="A87" s="32">
        <f t="shared" si="19"/>
        <v>46548</v>
      </c>
      <c r="B87" s="65" cm="1">
        <f t="array" aca="1" ref="B87" ca="1">_xlfn.XLOOKUP(A87,INDIRECT($A$5&amp;"!$AJ$41:$AJ$406"),INDIRECT($A$5&amp;"!$AK$41:$AK$406"))*SUM($F$3:$I$3)</f>
        <v>0</v>
      </c>
      <c r="C87" s="65" cm="1">
        <f t="array" aca="1" ref="C87" ca="1">_xlfn.XLOOKUP(A87,INDIRECT($A$5&amp;"!$AJ$41:$AJ$406"),INDIRECT($A$5&amp;"!$AL$41:$AL$406"))*SUM($F$3:$I$3)</f>
        <v>15</v>
      </c>
      <c r="D87" s="65" cm="1">
        <f t="array" aca="1" ref="D87" ca="1">_xlfn.XLOOKUP(A87,INDIRECT($A$5&amp;"!$AJ$41:$AJ$406"),INDIRECT($A$5&amp;"!$AO$41:$AO$406"))*SUM($F$3:$I$3)</f>
        <v>12.75</v>
      </c>
      <c r="E87" s="34" cm="1">
        <f t="array" ref="E87">SUMPRODUCT(('PT Storengy'!$B$8:$I$372)*('PT Storengy'!$A$8:$A$372=$A87)*('PT Storengy'!$B$5:$I$5=$A$6)*('PT Storengy'!$B$7:$I$7=$A$7))</f>
        <v>0.55000000000000004</v>
      </c>
      <c r="F87" s="107">
        <f t="shared" ca="1" si="10"/>
        <v>5.9187500000000037</v>
      </c>
      <c r="G87" s="51">
        <f t="shared" ca="1" si="13"/>
        <v>0.39083000000000001</v>
      </c>
      <c r="H87" s="35" cm="1">
        <f t="array" aca="1" ref="H87" ca="1">IF(ROUND(ROUND(G87,2)-G87,4)=0,_xlfn.XLOOKUP(G87,INDIRECT($A$4&amp;"!$G$41:$G$141"),INDIRECT($A$4&amp;"!$A$41:$A$141"),0,1,1),IF(G87&gt;=1,0,(ROUNDUP(G87,2)-G87)*100*_xlfn.XLOOKUP(G87,INDIRECT($A$4&amp;"!$G$41:$G$141"),INDIRECT($A$4&amp;"!$A$41:$A$141"),0,-1,-1)+(G87-ROUNDDOWN(G87,2))*100*_xlfn.XLOOKUP(G87,INDIRECT($A$4&amp;"!$G$41:$G$141"),INDIRECT($A$4&amp;"!$A$41:$A$141"),0,1,1)))</f>
        <v>1.0000000000000009</v>
      </c>
      <c r="I87" s="66">
        <f t="shared" ca="1" si="14"/>
        <v>56.250000000000036</v>
      </c>
      <c r="J87" s="106" cm="1">
        <f t="array" aca="1" ref="J87" ca="1">IF(COUNTIFS('PTC NaTran'!$K$7:$K$15996,"",'PTC NaTran'!$A$7:$A$15996,J$16,'PTC NaTran'!$D$7:$D$15996,$A87,'PTC NaTran'!$C$7:$C$15996,"DEL")&gt;0,J$14,SUMIFS('PTC NaTran'!$K$7:$K$15996,'PTC NaTran'!$A$7:$A$15996,J$16,'PTC NaTran'!$D$7:$D$15996,$A87,'PTC NaTran'!$C$7:$C$15996,"DEL")*1.0026*$F$4/INDIRECT($A$4&amp;"!D9"))</f>
        <v>124.99999999999999</v>
      </c>
      <c r="K87" s="106">
        <v>1000</v>
      </c>
      <c r="L87" s="107">
        <f t="shared" ca="1" si="11"/>
        <v>5.9187500000000037</v>
      </c>
      <c r="M87" s="51">
        <f t="shared" ca="1" si="15"/>
        <v>0.39083000000000001</v>
      </c>
      <c r="N87" s="35" cm="1">
        <f t="array" aca="1" ref="N87" ca="1">IF(ROUND(ROUND(M87,2)-M87,4)=0,_xlfn.XLOOKUP(M87,INDIRECT($A$4&amp;"!$G$41:$G$141"),INDIRECT($A$4&amp;"!$A$41:$A$141"),0,1,1),IF(M87&gt;=1,0,(ROUNDUP(M87,2)-M87)*100*_xlfn.XLOOKUP(M87,INDIRECT($A$4&amp;"!$G$41:$G$141"),INDIRECT($A$4&amp;"!$A$41:$A$141"),0,-1,-1)+(M87-ROUNDDOWN(M87,2))*100*_xlfn.XLOOKUP(M87,INDIRECT($A$4&amp;"!$G$41:$G$141"),INDIRECT($A$4&amp;"!$A$41:$A$141"),0,1,1)))</f>
        <v>1.0000000000000009</v>
      </c>
      <c r="O87" s="66">
        <f t="shared" ca="1" si="16"/>
        <v>56.250000000000036</v>
      </c>
      <c r="S87" s="107">
        <f t="shared" ca="1" si="12"/>
        <v>8.875</v>
      </c>
      <c r="T87" s="51">
        <f t="shared" ca="1" si="17"/>
        <v>0.58333000000000002</v>
      </c>
      <c r="U87" s="35" cm="1">
        <f t="array" aca="1" ref="U87" ca="1">IF(ROUND(ROUND(T87,2)-T87,4)=0,_xlfn.XLOOKUP(T87,INDIRECT($A$4&amp;"!$G$41:$G$141"),INDIRECT($A$4&amp;"!$A$41:$A$141"),0,1,1),IF(T87&gt;=1,0,(ROUNDUP(T87,2)-T87)*100*_xlfn.XLOOKUP(T87,INDIRECT($A$4&amp;"!$G$41:$G$141"),INDIRECT($A$4&amp;"!$A$41:$A$141"),0,-1,-1)+(T87-ROUNDDOWN(T87,2))*100*_xlfn.XLOOKUP(T87,INDIRECT($A$4&amp;"!$G$41:$G$141"),INDIRECT($A$4&amp;"!$A$41:$A$141"),0,1,1)))</f>
        <v>1.0000000000000009</v>
      </c>
      <c r="V87" s="66">
        <f t="shared" ca="1" si="18"/>
        <v>125.0000000000001</v>
      </c>
    </row>
    <row r="88" spans="1:22" x14ac:dyDescent="0.35">
      <c r="A88" s="32">
        <f t="shared" si="19"/>
        <v>46549</v>
      </c>
      <c r="B88" s="65" cm="1">
        <f t="array" aca="1" ref="B88" ca="1">_xlfn.XLOOKUP(A88,INDIRECT($A$5&amp;"!$AJ$41:$AJ$406"),INDIRECT($A$5&amp;"!$AK$41:$AK$406"))*SUM($F$3:$I$3)</f>
        <v>0</v>
      </c>
      <c r="C88" s="65" cm="1">
        <f t="array" aca="1" ref="C88" ca="1">_xlfn.XLOOKUP(A88,INDIRECT($A$5&amp;"!$AJ$41:$AJ$406"),INDIRECT($A$5&amp;"!$AL$41:$AL$406"))*SUM($F$3:$I$3)</f>
        <v>15</v>
      </c>
      <c r="D88" s="65" cm="1">
        <f t="array" aca="1" ref="D88" ca="1">_xlfn.XLOOKUP(A88,INDIRECT($A$5&amp;"!$AJ$41:$AJ$406"),INDIRECT($A$5&amp;"!$AO$41:$AO$406"))*SUM($F$3:$I$3)</f>
        <v>12.75</v>
      </c>
      <c r="E88" s="34" cm="1">
        <f t="array" ref="E88">SUMPRODUCT(('PT Storengy'!$B$8:$I$372)*('PT Storengy'!$A$8:$A$372=$A88)*('PT Storengy'!$B$5:$I$5=$A$6)*('PT Storengy'!$B$7:$I$7=$A$7))</f>
        <v>0.55000000000000004</v>
      </c>
      <c r="F88" s="107">
        <f t="shared" ca="1" si="10"/>
        <v>5.9750000000000041</v>
      </c>
      <c r="G88" s="51">
        <f t="shared" ca="1" si="13"/>
        <v>0.39457999999999999</v>
      </c>
      <c r="H88" s="35" cm="1">
        <f t="array" aca="1" ref="H88" ca="1">IF(ROUND(ROUND(G88,2)-G88,4)=0,_xlfn.XLOOKUP(G88,INDIRECT($A$4&amp;"!$G$41:$G$141"),INDIRECT($A$4&amp;"!$A$41:$A$141"),0,1,1),IF(G88&gt;=1,0,(ROUNDUP(G88,2)-G88)*100*_xlfn.XLOOKUP(G88,INDIRECT($A$4&amp;"!$G$41:$G$141"),INDIRECT($A$4&amp;"!$A$41:$A$141"),0,-1,-1)+(G88-ROUNDDOWN(G88,2))*100*_xlfn.XLOOKUP(G88,INDIRECT($A$4&amp;"!$G$41:$G$141"),INDIRECT($A$4&amp;"!$A$41:$A$141"),0,1,1)))</f>
        <v>1.0000000000000009</v>
      </c>
      <c r="I88" s="66">
        <f t="shared" ca="1" si="14"/>
        <v>56.250000000000036</v>
      </c>
      <c r="J88" s="106" cm="1">
        <f t="array" aca="1" ref="J88" ca="1">IF(COUNTIFS('PTC NaTran'!$K$7:$K$15996,"",'PTC NaTran'!$A$7:$A$15996,J$16,'PTC NaTran'!$D$7:$D$15996,$A88,'PTC NaTran'!$C$7:$C$15996,"DEL")&gt;0,J$14,SUMIFS('PTC NaTran'!$K$7:$K$15996,'PTC NaTran'!$A$7:$A$15996,J$16,'PTC NaTran'!$D$7:$D$15996,$A88,'PTC NaTran'!$C$7:$C$15996,"DEL")*1.0026*$F$4/INDIRECT($A$4&amp;"!D9"))</f>
        <v>124.99999999999999</v>
      </c>
      <c r="K88" s="106">
        <v>1000</v>
      </c>
      <c r="L88" s="107">
        <f t="shared" ca="1" si="11"/>
        <v>5.9750000000000041</v>
      </c>
      <c r="M88" s="51">
        <f t="shared" ca="1" si="15"/>
        <v>0.39457999999999999</v>
      </c>
      <c r="N88" s="35" cm="1">
        <f t="array" aca="1" ref="N88" ca="1">IF(ROUND(ROUND(M88,2)-M88,4)=0,_xlfn.XLOOKUP(M88,INDIRECT($A$4&amp;"!$G$41:$G$141"),INDIRECT($A$4&amp;"!$A$41:$A$141"),0,1,1),IF(M88&gt;=1,0,(ROUNDUP(M88,2)-M88)*100*_xlfn.XLOOKUP(M88,INDIRECT($A$4&amp;"!$G$41:$G$141"),INDIRECT($A$4&amp;"!$A$41:$A$141"),0,-1,-1)+(M88-ROUNDDOWN(M88,2))*100*_xlfn.XLOOKUP(M88,INDIRECT($A$4&amp;"!$G$41:$G$141"),INDIRECT($A$4&amp;"!$A$41:$A$141"),0,1,1)))</f>
        <v>1.0000000000000009</v>
      </c>
      <c r="O88" s="66">
        <f t="shared" ca="1" si="16"/>
        <v>56.250000000000036</v>
      </c>
      <c r="S88" s="107">
        <f t="shared" ca="1" si="12"/>
        <v>9</v>
      </c>
      <c r="T88" s="51">
        <f t="shared" ca="1" si="17"/>
        <v>0.59167000000000003</v>
      </c>
      <c r="U88" s="35" cm="1">
        <f t="array" aca="1" ref="U88" ca="1">IF(ROUND(ROUND(T88,2)-T88,4)=0,_xlfn.XLOOKUP(T88,INDIRECT($A$4&amp;"!$G$41:$G$141"),INDIRECT($A$4&amp;"!$A$41:$A$141"),0,1,1),IF(T88&gt;=1,0,(ROUNDUP(T88,2)-T88)*100*_xlfn.XLOOKUP(T88,INDIRECT($A$4&amp;"!$G$41:$G$141"),INDIRECT($A$4&amp;"!$A$41:$A$141"),0,-1,-1)+(T88-ROUNDDOWN(T88,2))*100*_xlfn.XLOOKUP(T88,INDIRECT($A$4&amp;"!$G$41:$G$141"),INDIRECT($A$4&amp;"!$A$41:$A$141"),0,1,1)))</f>
        <v>1.0000000000000009</v>
      </c>
      <c r="V88" s="66">
        <f t="shared" ca="1" si="18"/>
        <v>125.0000000000001</v>
      </c>
    </row>
    <row r="89" spans="1:22" x14ac:dyDescent="0.35">
      <c r="A89" s="32">
        <f t="shared" si="19"/>
        <v>46550</v>
      </c>
      <c r="B89" s="65" cm="1">
        <f t="array" aca="1" ref="B89" ca="1">_xlfn.XLOOKUP(A89,INDIRECT($A$5&amp;"!$AJ$41:$AJ$406"),INDIRECT($A$5&amp;"!$AK$41:$AK$406"))*SUM($F$3:$I$3)</f>
        <v>0</v>
      </c>
      <c r="C89" s="65" cm="1">
        <f t="array" aca="1" ref="C89" ca="1">_xlfn.XLOOKUP(A89,INDIRECT($A$5&amp;"!$AJ$41:$AJ$406"),INDIRECT($A$5&amp;"!$AL$41:$AL$406"))*SUM($F$3:$I$3)</f>
        <v>15</v>
      </c>
      <c r="D89" s="65" cm="1">
        <f t="array" aca="1" ref="D89" ca="1">_xlfn.XLOOKUP(A89,INDIRECT($A$5&amp;"!$AJ$41:$AJ$406"),INDIRECT($A$5&amp;"!$AO$41:$AO$406"))*SUM($F$3:$I$3)</f>
        <v>12.75</v>
      </c>
      <c r="E89" s="34" cm="1">
        <f t="array" ref="E89">SUMPRODUCT(('PT Storengy'!$B$8:$I$372)*('PT Storengy'!$A$8:$A$372=$A89)*('PT Storengy'!$B$5:$I$5=$A$6)*('PT Storengy'!$B$7:$I$7=$A$7))</f>
        <v>0.55000000000000004</v>
      </c>
      <c r="F89" s="107">
        <f t="shared" ca="1" si="10"/>
        <v>6.0312500000000044</v>
      </c>
      <c r="G89" s="51">
        <f t="shared" ca="1" si="13"/>
        <v>0.39833000000000002</v>
      </c>
      <c r="H89" s="35" cm="1">
        <f t="array" aca="1" ref="H89" ca="1">IF(ROUND(ROUND(G89,2)-G89,4)=0,_xlfn.XLOOKUP(G89,INDIRECT($A$4&amp;"!$G$41:$G$141"),INDIRECT($A$4&amp;"!$A$41:$A$141"),0,1,1),IF(G89&gt;=1,0,(ROUNDUP(G89,2)-G89)*100*_xlfn.XLOOKUP(G89,INDIRECT($A$4&amp;"!$G$41:$G$141"),INDIRECT($A$4&amp;"!$A$41:$A$141"),0,-1,-1)+(G89-ROUNDDOWN(G89,2))*100*_xlfn.XLOOKUP(G89,INDIRECT($A$4&amp;"!$G$41:$G$141"),INDIRECT($A$4&amp;"!$A$41:$A$141"),0,1,1)))</f>
        <v>1.0000000000000009</v>
      </c>
      <c r="I89" s="66">
        <f t="shared" ca="1" si="14"/>
        <v>56.250000000000036</v>
      </c>
      <c r="J89" s="106" cm="1">
        <f t="array" aca="1" ref="J89" ca="1">IF(COUNTIFS('PTC NaTran'!$K$7:$K$15996,"",'PTC NaTran'!$A$7:$A$15996,J$16,'PTC NaTran'!$D$7:$D$15996,$A89,'PTC NaTran'!$C$7:$C$15996,"DEL")&gt;0,J$14,SUMIFS('PTC NaTran'!$K$7:$K$15996,'PTC NaTran'!$A$7:$A$15996,J$16,'PTC NaTran'!$D$7:$D$15996,$A89,'PTC NaTran'!$C$7:$C$15996,"DEL")*1.0026*$F$4/INDIRECT($A$4&amp;"!D9"))</f>
        <v>124.99999999999999</v>
      </c>
      <c r="K89" s="106">
        <v>1000</v>
      </c>
      <c r="L89" s="107">
        <f t="shared" ca="1" si="11"/>
        <v>6.0312500000000044</v>
      </c>
      <c r="M89" s="51">
        <f t="shared" ca="1" si="15"/>
        <v>0.39833000000000002</v>
      </c>
      <c r="N89" s="35" cm="1">
        <f t="array" aca="1" ref="N89" ca="1">IF(ROUND(ROUND(M89,2)-M89,4)=0,_xlfn.XLOOKUP(M89,INDIRECT($A$4&amp;"!$G$41:$G$141"),INDIRECT($A$4&amp;"!$A$41:$A$141"),0,1,1),IF(M89&gt;=1,0,(ROUNDUP(M89,2)-M89)*100*_xlfn.XLOOKUP(M89,INDIRECT($A$4&amp;"!$G$41:$G$141"),INDIRECT($A$4&amp;"!$A$41:$A$141"),0,-1,-1)+(M89-ROUNDDOWN(M89,2))*100*_xlfn.XLOOKUP(M89,INDIRECT($A$4&amp;"!$G$41:$G$141"),INDIRECT($A$4&amp;"!$A$41:$A$141"),0,1,1)))</f>
        <v>1.0000000000000009</v>
      </c>
      <c r="O89" s="66">
        <f t="shared" ca="1" si="16"/>
        <v>56.250000000000036</v>
      </c>
      <c r="S89" s="107">
        <f t="shared" ca="1" si="12"/>
        <v>9.125</v>
      </c>
      <c r="T89" s="51">
        <f t="shared" ca="1" si="17"/>
        <v>0.6</v>
      </c>
      <c r="U89" s="35" cm="1">
        <f t="array" aca="1" ref="U89" ca="1">IF(ROUND(ROUND(T89,2)-T89,4)=0,_xlfn.XLOOKUP(T89,INDIRECT($A$4&amp;"!$G$41:$G$141"),INDIRECT($A$4&amp;"!$A$41:$A$141"),0,1,1),IF(T89&gt;=1,0,(ROUNDUP(T89,2)-T89)*100*_xlfn.XLOOKUP(T89,INDIRECT($A$4&amp;"!$G$41:$G$141"),INDIRECT($A$4&amp;"!$A$41:$A$141"),0,-1,-1)+(T89-ROUNDDOWN(T89,2))*100*_xlfn.XLOOKUP(T89,INDIRECT($A$4&amp;"!$G$41:$G$141"),INDIRECT($A$4&amp;"!$A$41:$A$141"),0,1,1)))</f>
        <v>1</v>
      </c>
      <c r="V89" s="66">
        <f t="shared" ca="1" si="18"/>
        <v>124.99999999999999</v>
      </c>
    </row>
    <row r="90" spans="1:22" x14ac:dyDescent="0.35">
      <c r="A90" s="32">
        <f t="shared" si="19"/>
        <v>46551</v>
      </c>
      <c r="B90" s="65" cm="1">
        <f t="array" aca="1" ref="B90" ca="1">_xlfn.XLOOKUP(A90,INDIRECT($A$5&amp;"!$AJ$41:$AJ$406"),INDIRECT($A$5&amp;"!$AK$41:$AK$406"))*SUM($F$3:$I$3)</f>
        <v>0</v>
      </c>
      <c r="C90" s="65" cm="1">
        <f t="array" aca="1" ref="C90" ca="1">_xlfn.XLOOKUP(A90,INDIRECT($A$5&amp;"!$AJ$41:$AJ$406"),INDIRECT($A$5&amp;"!$AL$41:$AL$406"))*SUM($F$3:$I$3)</f>
        <v>15</v>
      </c>
      <c r="D90" s="65" cm="1">
        <f t="array" aca="1" ref="D90" ca="1">_xlfn.XLOOKUP(A90,INDIRECT($A$5&amp;"!$AJ$41:$AJ$406"),INDIRECT($A$5&amp;"!$AO$41:$AO$406"))*SUM($F$3:$I$3)</f>
        <v>12.75</v>
      </c>
      <c r="E90" s="34" cm="1">
        <f t="array" ref="E90">SUMPRODUCT(('PT Storengy'!$B$8:$I$372)*('PT Storengy'!$A$8:$A$372=$A90)*('PT Storengy'!$B$5:$I$5=$A$6)*('PT Storengy'!$B$7:$I$7=$A$7))</f>
        <v>0.55000000000000004</v>
      </c>
      <c r="F90" s="107">
        <f t="shared" ca="1" si="10"/>
        <v>6.0875000000000048</v>
      </c>
      <c r="G90" s="51">
        <f t="shared" ca="1" si="13"/>
        <v>0.40207999999999999</v>
      </c>
      <c r="H90" s="35" cm="1">
        <f t="array" aca="1" ref="H90" ca="1">IF(ROUND(ROUND(G90,2)-G90,4)=0,_xlfn.XLOOKUP(G90,INDIRECT($A$4&amp;"!$G$41:$G$141"),INDIRECT($A$4&amp;"!$A$41:$A$141"),0,1,1),IF(G90&gt;=1,0,(ROUNDUP(G90,2)-G90)*100*_xlfn.XLOOKUP(G90,INDIRECT($A$4&amp;"!$G$41:$G$141"),INDIRECT($A$4&amp;"!$A$41:$A$141"),0,-1,-1)+(G90-ROUNDDOWN(G90,2))*100*_xlfn.XLOOKUP(G90,INDIRECT($A$4&amp;"!$G$41:$G$141"),INDIRECT($A$4&amp;"!$A$41:$A$141"),0,1,1)))</f>
        <v>1.0000000000000009</v>
      </c>
      <c r="I90" s="66">
        <f t="shared" ca="1" si="14"/>
        <v>56.250000000000036</v>
      </c>
      <c r="J90" s="106" cm="1">
        <f t="array" aca="1" ref="J90" ca="1">IF(COUNTIFS('PTC NaTran'!$K$7:$K$15996,"",'PTC NaTran'!$A$7:$A$15996,J$16,'PTC NaTran'!$D$7:$D$15996,$A90,'PTC NaTran'!$C$7:$C$15996,"DEL")&gt;0,J$14,SUMIFS('PTC NaTran'!$K$7:$K$15996,'PTC NaTran'!$A$7:$A$15996,J$16,'PTC NaTran'!$D$7:$D$15996,$A90,'PTC NaTran'!$C$7:$C$15996,"DEL")*1.0026*$F$4/INDIRECT($A$4&amp;"!D9"))</f>
        <v>124.99999999999999</v>
      </c>
      <c r="K90" s="106">
        <v>1000</v>
      </c>
      <c r="L90" s="107">
        <f t="shared" ca="1" si="11"/>
        <v>6.0875000000000048</v>
      </c>
      <c r="M90" s="51">
        <f t="shared" ca="1" si="15"/>
        <v>0.40207999999999999</v>
      </c>
      <c r="N90" s="35" cm="1">
        <f t="array" aca="1" ref="N90" ca="1">IF(ROUND(ROUND(M90,2)-M90,4)=0,_xlfn.XLOOKUP(M90,INDIRECT($A$4&amp;"!$G$41:$G$141"),INDIRECT($A$4&amp;"!$A$41:$A$141"),0,1,1),IF(M90&gt;=1,0,(ROUNDUP(M90,2)-M90)*100*_xlfn.XLOOKUP(M90,INDIRECT($A$4&amp;"!$G$41:$G$141"),INDIRECT($A$4&amp;"!$A$41:$A$141"),0,-1,-1)+(M90-ROUNDDOWN(M90,2))*100*_xlfn.XLOOKUP(M90,INDIRECT($A$4&amp;"!$G$41:$G$141"),INDIRECT($A$4&amp;"!$A$41:$A$141"),0,1,1)))</f>
        <v>1.0000000000000009</v>
      </c>
      <c r="O90" s="66">
        <f t="shared" ca="1" si="16"/>
        <v>56.250000000000036</v>
      </c>
      <c r="S90" s="107">
        <f t="shared" ca="1" si="12"/>
        <v>9.25</v>
      </c>
      <c r="T90" s="51">
        <f t="shared" ca="1" si="17"/>
        <v>0.60833000000000004</v>
      </c>
      <c r="U90" s="35" cm="1">
        <f t="array" aca="1" ref="U90" ca="1">IF(ROUND(ROUND(T90,2)-T90,4)=0,_xlfn.XLOOKUP(T90,INDIRECT($A$4&amp;"!$G$41:$G$141"),INDIRECT($A$4&amp;"!$A$41:$A$141"),0,1,1),IF(T90&gt;=1,0,(ROUNDUP(T90,2)-T90)*100*_xlfn.XLOOKUP(T90,INDIRECT($A$4&amp;"!$G$41:$G$141"),INDIRECT($A$4&amp;"!$A$41:$A$141"),0,-1,-1)+(T90-ROUNDDOWN(T90,2))*100*_xlfn.XLOOKUP(T90,INDIRECT($A$4&amp;"!$G$41:$G$141"),INDIRECT($A$4&amp;"!$A$41:$A$141"),0,1,1)))</f>
        <v>1.0000000000000009</v>
      </c>
      <c r="V90" s="66">
        <f t="shared" ca="1" si="18"/>
        <v>125.0000000000001</v>
      </c>
    </row>
    <row r="91" spans="1:22" x14ac:dyDescent="0.35">
      <c r="A91" s="32">
        <f t="shared" si="19"/>
        <v>46552</v>
      </c>
      <c r="B91" s="65" cm="1">
        <f t="array" aca="1" ref="B91" ca="1">_xlfn.XLOOKUP(A91,INDIRECT($A$5&amp;"!$AJ$41:$AJ$406"),INDIRECT($A$5&amp;"!$AK$41:$AK$406"))*SUM($F$3:$I$3)</f>
        <v>0</v>
      </c>
      <c r="C91" s="65" cm="1">
        <f t="array" aca="1" ref="C91" ca="1">_xlfn.XLOOKUP(A91,INDIRECT($A$5&amp;"!$AJ$41:$AJ$406"),INDIRECT($A$5&amp;"!$AL$41:$AL$406"))*SUM($F$3:$I$3)</f>
        <v>15</v>
      </c>
      <c r="D91" s="65" cm="1">
        <f t="array" aca="1" ref="D91" ca="1">_xlfn.XLOOKUP(A91,INDIRECT($A$5&amp;"!$AJ$41:$AJ$406"),INDIRECT($A$5&amp;"!$AO$41:$AO$406"))*SUM($F$3:$I$3)</f>
        <v>12.75</v>
      </c>
      <c r="E91" s="34" cm="1">
        <f t="array" ref="E91">SUMPRODUCT(('PT Storengy'!$B$8:$I$372)*('PT Storengy'!$A$8:$A$372=$A91)*('PT Storengy'!$B$5:$I$5=$A$6)*('PT Storengy'!$B$7:$I$7=$A$7))</f>
        <v>0.55000000000000004</v>
      </c>
      <c r="F91" s="107">
        <f t="shared" ca="1" si="10"/>
        <v>6.1437500000000052</v>
      </c>
      <c r="G91" s="51">
        <f t="shared" ca="1" si="13"/>
        <v>0.40583000000000002</v>
      </c>
      <c r="H91" s="35" cm="1">
        <f t="array" aca="1" ref="H91" ca="1">IF(ROUND(ROUND(G91,2)-G91,4)=0,_xlfn.XLOOKUP(G91,INDIRECT($A$4&amp;"!$G$41:$G$141"),INDIRECT($A$4&amp;"!$A$41:$A$141"),0,1,1),IF(G91&gt;=1,0,(ROUNDUP(G91,2)-G91)*100*_xlfn.XLOOKUP(G91,INDIRECT($A$4&amp;"!$G$41:$G$141"),INDIRECT($A$4&amp;"!$A$41:$A$141"),0,-1,-1)+(G91-ROUNDDOWN(G91,2))*100*_xlfn.XLOOKUP(G91,INDIRECT($A$4&amp;"!$G$41:$G$141"),INDIRECT($A$4&amp;"!$A$41:$A$141"),0,1,1)))</f>
        <v>1.0000000000000009</v>
      </c>
      <c r="I91" s="66">
        <f t="shared" ca="1" si="14"/>
        <v>56.250000000000036</v>
      </c>
      <c r="J91" s="106" cm="1">
        <f t="array" aca="1" ref="J91" ca="1">IF(COUNTIFS('PTC NaTran'!$K$7:$K$15996,"",'PTC NaTran'!$A$7:$A$15996,J$16,'PTC NaTran'!$D$7:$D$15996,$A91,'PTC NaTran'!$C$7:$C$15996,"DEL")&gt;0,J$14,SUMIFS('PTC NaTran'!$K$7:$K$15996,'PTC NaTran'!$A$7:$A$15996,J$16,'PTC NaTran'!$D$7:$D$15996,$A91,'PTC NaTran'!$C$7:$C$15996,"DEL")*1.0026*$F$4/INDIRECT($A$4&amp;"!D9"))</f>
        <v>124.99999999999999</v>
      </c>
      <c r="K91" s="106">
        <v>1000</v>
      </c>
      <c r="L91" s="107">
        <f t="shared" ca="1" si="11"/>
        <v>6.1437500000000052</v>
      </c>
      <c r="M91" s="51">
        <f t="shared" ca="1" si="15"/>
        <v>0.40583000000000002</v>
      </c>
      <c r="N91" s="35" cm="1">
        <f t="array" aca="1" ref="N91" ca="1">IF(ROUND(ROUND(M91,2)-M91,4)=0,_xlfn.XLOOKUP(M91,INDIRECT($A$4&amp;"!$G$41:$G$141"),INDIRECT($A$4&amp;"!$A$41:$A$141"),0,1,1),IF(M91&gt;=1,0,(ROUNDUP(M91,2)-M91)*100*_xlfn.XLOOKUP(M91,INDIRECT($A$4&amp;"!$G$41:$G$141"),INDIRECT($A$4&amp;"!$A$41:$A$141"),0,-1,-1)+(M91-ROUNDDOWN(M91,2))*100*_xlfn.XLOOKUP(M91,INDIRECT($A$4&amp;"!$G$41:$G$141"),INDIRECT($A$4&amp;"!$A$41:$A$141"),0,1,1)))</f>
        <v>1.0000000000000009</v>
      </c>
      <c r="O91" s="66">
        <f t="shared" ca="1" si="16"/>
        <v>56.250000000000036</v>
      </c>
      <c r="S91" s="107">
        <f t="shared" ca="1" si="12"/>
        <v>9.375</v>
      </c>
      <c r="T91" s="51">
        <f t="shared" ca="1" si="17"/>
        <v>0.61667000000000005</v>
      </c>
      <c r="U91" s="35" cm="1">
        <f t="array" aca="1" ref="U91" ca="1">IF(ROUND(ROUND(T91,2)-T91,4)=0,_xlfn.XLOOKUP(T91,INDIRECT($A$4&amp;"!$G$41:$G$141"),INDIRECT($A$4&amp;"!$A$41:$A$141"),0,1,1),IF(T91&gt;=1,0,(ROUNDUP(T91,2)-T91)*100*_xlfn.XLOOKUP(T91,INDIRECT($A$4&amp;"!$G$41:$G$141"),INDIRECT($A$4&amp;"!$A$41:$A$141"),0,-1,-1)+(T91-ROUNDDOWN(T91,2))*100*_xlfn.XLOOKUP(T91,INDIRECT($A$4&amp;"!$G$41:$G$141"),INDIRECT($A$4&amp;"!$A$41:$A$141"),0,1,1)))</f>
        <v>1.0000000000000009</v>
      </c>
      <c r="V91" s="66">
        <f t="shared" ca="1" si="18"/>
        <v>125.0000000000001</v>
      </c>
    </row>
    <row r="92" spans="1:22" x14ac:dyDescent="0.35">
      <c r="A92" s="32">
        <f t="shared" si="19"/>
        <v>46553</v>
      </c>
      <c r="B92" s="65" cm="1">
        <f t="array" aca="1" ref="B92" ca="1">_xlfn.XLOOKUP(A92,INDIRECT($A$5&amp;"!$AJ$41:$AJ$406"),INDIRECT($A$5&amp;"!$AK$41:$AK$406"))*SUM($F$3:$I$3)</f>
        <v>0</v>
      </c>
      <c r="C92" s="65" cm="1">
        <f t="array" aca="1" ref="C92" ca="1">_xlfn.XLOOKUP(A92,INDIRECT($A$5&amp;"!$AJ$41:$AJ$406"),INDIRECT($A$5&amp;"!$AL$41:$AL$406"))*SUM($F$3:$I$3)</f>
        <v>15</v>
      </c>
      <c r="D92" s="65" cm="1">
        <f t="array" aca="1" ref="D92" ca="1">_xlfn.XLOOKUP(A92,INDIRECT($A$5&amp;"!$AJ$41:$AJ$406"),INDIRECT($A$5&amp;"!$AO$41:$AO$406"))*SUM($F$3:$I$3)</f>
        <v>12.75</v>
      </c>
      <c r="E92" s="34" cm="1">
        <f t="array" ref="E92">SUMPRODUCT(('PT Storengy'!$B$8:$I$372)*('PT Storengy'!$A$8:$A$372=$A92)*('PT Storengy'!$B$5:$I$5=$A$6)*('PT Storengy'!$B$7:$I$7=$A$7))</f>
        <v>0.55000000000000004</v>
      </c>
      <c r="F92" s="107">
        <f t="shared" ca="1" si="10"/>
        <v>6.2000000000000055</v>
      </c>
      <c r="G92" s="51">
        <f t="shared" ca="1" si="13"/>
        <v>0.40958</v>
      </c>
      <c r="H92" s="35" cm="1">
        <f t="array" aca="1" ref="H92" ca="1">IF(ROUND(ROUND(G92,2)-G92,4)=0,_xlfn.XLOOKUP(G92,INDIRECT($A$4&amp;"!$G$41:$G$141"),INDIRECT($A$4&amp;"!$A$41:$A$141"),0,1,1),IF(G92&gt;=1,0,(ROUNDUP(G92,2)-G92)*100*_xlfn.XLOOKUP(G92,INDIRECT($A$4&amp;"!$G$41:$G$141"),INDIRECT($A$4&amp;"!$A$41:$A$141"),0,-1,-1)+(G92-ROUNDDOWN(G92,2))*100*_xlfn.XLOOKUP(G92,INDIRECT($A$4&amp;"!$G$41:$G$141"),INDIRECT($A$4&amp;"!$A$41:$A$141"),0,1,1)))</f>
        <v>1.0000000000000009</v>
      </c>
      <c r="I92" s="66">
        <f t="shared" ca="1" si="14"/>
        <v>56.250000000000036</v>
      </c>
      <c r="J92" s="106" cm="1">
        <f t="array" aca="1" ref="J92" ca="1">IF(COUNTIFS('PTC NaTran'!$K$7:$K$15996,"",'PTC NaTran'!$A$7:$A$15996,J$16,'PTC NaTran'!$D$7:$D$15996,$A92,'PTC NaTran'!$C$7:$C$15996,"DEL")&gt;0,J$14,SUMIFS('PTC NaTran'!$K$7:$K$15996,'PTC NaTran'!$A$7:$A$15996,J$16,'PTC NaTran'!$D$7:$D$15996,$A92,'PTC NaTran'!$C$7:$C$15996,"DEL")*1.0026*$F$4/INDIRECT($A$4&amp;"!D9"))</f>
        <v>124.99999999999999</v>
      </c>
      <c r="K92" s="106">
        <v>1000</v>
      </c>
      <c r="L92" s="107">
        <f t="shared" ca="1" si="11"/>
        <v>6.2000000000000055</v>
      </c>
      <c r="M92" s="51">
        <f t="shared" ca="1" si="15"/>
        <v>0.40958</v>
      </c>
      <c r="N92" s="35" cm="1">
        <f t="array" aca="1" ref="N92" ca="1">IF(ROUND(ROUND(M92,2)-M92,4)=0,_xlfn.XLOOKUP(M92,INDIRECT($A$4&amp;"!$G$41:$G$141"),INDIRECT($A$4&amp;"!$A$41:$A$141"),0,1,1),IF(M92&gt;=1,0,(ROUNDUP(M92,2)-M92)*100*_xlfn.XLOOKUP(M92,INDIRECT($A$4&amp;"!$G$41:$G$141"),INDIRECT($A$4&amp;"!$A$41:$A$141"),0,-1,-1)+(M92-ROUNDDOWN(M92,2))*100*_xlfn.XLOOKUP(M92,INDIRECT($A$4&amp;"!$G$41:$G$141"),INDIRECT($A$4&amp;"!$A$41:$A$141"),0,1,1)))</f>
        <v>1.0000000000000009</v>
      </c>
      <c r="O92" s="66">
        <f t="shared" ca="1" si="16"/>
        <v>56.250000000000036</v>
      </c>
      <c r="S92" s="107">
        <f t="shared" ca="1" si="12"/>
        <v>9.5</v>
      </c>
      <c r="T92" s="51">
        <f t="shared" ca="1" si="17"/>
        <v>0.625</v>
      </c>
      <c r="U92" s="35" cm="1">
        <f t="array" aca="1" ref="U92" ca="1">IF(ROUND(ROUND(T92,2)-T92,4)=0,_xlfn.XLOOKUP(T92,INDIRECT($A$4&amp;"!$G$41:$G$141"),INDIRECT($A$4&amp;"!$A$41:$A$141"),0,1,1),IF(T92&gt;=1,0,(ROUNDUP(T92,2)-T92)*100*_xlfn.XLOOKUP(T92,INDIRECT($A$4&amp;"!$G$41:$G$141"),INDIRECT($A$4&amp;"!$A$41:$A$141"),0,-1,-1)+(T92-ROUNDDOWN(T92,2))*100*_xlfn.XLOOKUP(T92,INDIRECT($A$4&amp;"!$G$41:$G$141"),INDIRECT($A$4&amp;"!$A$41:$A$141"),0,1,1)))</f>
        <v>1.0000000000000009</v>
      </c>
      <c r="V92" s="66">
        <f t="shared" ca="1" si="18"/>
        <v>125.0000000000001</v>
      </c>
    </row>
    <row r="93" spans="1:22" x14ac:dyDescent="0.35">
      <c r="A93" s="32">
        <f t="shared" si="19"/>
        <v>46554</v>
      </c>
      <c r="B93" s="65" cm="1">
        <f t="array" aca="1" ref="B93" ca="1">_xlfn.XLOOKUP(A93,INDIRECT($A$5&amp;"!$AJ$41:$AJ$406"),INDIRECT($A$5&amp;"!$AK$41:$AK$406"))*SUM($F$3:$I$3)</f>
        <v>0</v>
      </c>
      <c r="C93" s="65" cm="1">
        <f t="array" aca="1" ref="C93" ca="1">_xlfn.XLOOKUP(A93,INDIRECT($A$5&amp;"!$AJ$41:$AJ$406"),INDIRECT($A$5&amp;"!$AL$41:$AL$406"))*SUM($F$3:$I$3)</f>
        <v>15</v>
      </c>
      <c r="D93" s="65" cm="1">
        <f t="array" aca="1" ref="D93" ca="1">_xlfn.XLOOKUP(A93,INDIRECT($A$5&amp;"!$AJ$41:$AJ$406"),INDIRECT($A$5&amp;"!$AO$41:$AO$406"))*SUM($F$3:$I$3)</f>
        <v>12.75</v>
      </c>
      <c r="E93" s="34" cm="1">
        <f t="array" ref="E93">SUMPRODUCT(('PT Storengy'!$B$8:$I$372)*('PT Storengy'!$A$8:$A$372=$A93)*('PT Storengy'!$B$5:$I$5=$A$6)*('PT Storengy'!$B$7:$I$7=$A$7))</f>
        <v>0.55000000000000004</v>
      </c>
      <c r="F93" s="107">
        <f t="shared" ca="1" si="10"/>
        <v>6.2562500000000059</v>
      </c>
      <c r="G93" s="51">
        <f t="shared" ca="1" si="13"/>
        <v>0.41332999999999998</v>
      </c>
      <c r="H93" s="35" cm="1">
        <f t="array" aca="1" ref="H93" ca="1">IF(ROUND(ROUND(G93,2)-G93,4)=0,_xlfn.XLOOKUP(G93,INDIRECT($A$4&amp;"!$G$41:$G$141"),INDIRECT($A$4&amp;"!$A$41:$A$141"),0,1,1),IF(G93&gt;=1,0,(ROUNDUP(G93,2)-G93)*100*_xlfn.XLOOKUP(G93,INDIRECT($A$4&amp;"!$G$41:$G$141"),INDIRECT($A$4&amp;"!$A$41:$A$141"),0,-1,-1)+(G93-ROUNDDOWN(G93,2))*100*_xlfn.XLOOKUP(G93,INDIRECT($A$4&amp;"!$G$41:$G$141"),INDIRECT($A$4&amp;"!$A$41:$A$141"),0,1,1)))</f>
        <v>1.0000000000000009</v>
      </c>
      <c r="I93" s="66">
        <f t="shared" ca="1" si="14"/>
        <v>56.250000000000036</v>
      </c>
      <c r="J93" s="106" cm="1">
        <f t="array" aca="1" ref="J93" ca="1">IF(COUNTIFS('PTC NaTran'!$K$7:$K$15996,"",'PTC NaTran'!$A$7:$A$15996,J$16,'PTC NaTran'!$D$7:$D$15996,$A93,'PTC NaTran'!$C$7:$C$15996,"DEL")&gt;0,J$14,SUMIFS('PTC NaTran'!$K$7:$K$15996,'PTC NaTran'!$A$7:$A$15996,J$16,'PTC NaTran'!$D$7:$D$15996,$A93,'PTC NaTran'!$C$7:$C$15996,"DEL")*1.0026*$F$4/INDIRECT($A$4&amp;"!D9"))</f>
        <v>124.99999999999999</v>
      </c>
      <c r="K93" s="106">
        <v>1000</v>
      </c>
      <c r="L93" s="107">
        <f t="shared" ca="1" si="11"/>
        <v>6.2562500000000059</v>
      </c>
      <c r="M93" s="51">
        <f t="shared" ca="1" si="15"/>
        <v>0.41332999999999998</v>
      </c>
      <c r="N93" s="35" cm="1">
        <f t="array" aca="1" ref="N93" ca="1">IF(ROUND(ROUND(M93,2)-M93,4)=0,_xlfn.XLOOKUP(M93,INDIRECT($A$4&amp;"!$G$41:$G$141"),INDIRECT($A$4&amp;"!$A$41:$A$141"),0,1,1),IF(M93&gt;=1,0,(ROUNDUP(M93,2)-M93)*100*_xlfn.XLOOKUP(M93,INDIRECT($A$4&amp;"!$G$41:$G$141"),INDIRECT($A$4&amp;"!$A$41:$A$141"),0,-1,-1)+(M93-ROUNDDOWN(M93,2))*100*_xlfn.XLOOKUP(M93,INDIRECT($A$4&amp;"!$G$41:$G$141"),INDIRECT($A$4&amp;"!$A$41:$A$141"),0,1,1)))</f>
        <v>1.0000000000000009</v>
      </c>
      <c r="O93" s="66">
        <f t="shared" ca="1" si="16"/>
        <v>56.250000000000036</v>
      </c>
      <c r="S93" s="107">
        <f t="shared" ca="1" si="12"/>
        <v>9.625</v>
      </c>
      <c r="T93" s="51">
        <f t="shared" ca="1" si="17"/>
        <v>0.63332999999999995</v>
      </c>
      <c r="U93" s="35" cm="1">
        <f t="array" aca="1" ref="U93" ca="1">IF(ROUND(ROUND(T93,2)-T93,4)=0,_xlfn.XLOOKUP(T93,INDIRECT($A$4&amp;"!$G$41:$G$141"),INDIRECT($A$4&amp;"!$A$41:$A$141"),0,1,1),IF(T93&gt;=1,0,(ROUNDUP(T93,2)-T93)*100*_xlfn.XLOOKUP(T93,INDIRECT($A$4&amp;"!$G$41:$G$141"),INDIRECT($A$4&amp;"!$A$41:$A$141"),0,-1,-1)+(T93-ROUNDDOWN(T93,2))*100*_xlfn.XLOOKUP(T93,INDIRECT($A$4&amp;"!$G$41:$G$141"),INDIRECT($A$4&amp;"!$A$41:$A$141"),0,1,1)))</f>
        <v>1.0000000000000009</v>
      </c>
      <c r="V93" s="66">
        <f t="shared" ca="1" si="18"/>
        <v>125.0000000000001</v>
      </c>
    </row>
    <row r="94" spans="1:22" x14ac:dyDescent="0.35">
      <c r="A94" s="32">
        <f t="shared" si="19"/>
        <v>46555</v>
      </c>
      <c r="B94" s="65" cm="1">
        <f t="array" aca="1" ref="B94" ca="1">_xlfn.XLOOKUP(A94,INDIRECT($A$5&amp;"!$AJ$41:$AJ$406"),INDIRECT($A$5&amp;"!$AK$41:$AK$406"))*SUM($F$3:$I$3)</f>
        <v>0</v>
      </c>
      <c r="C94" s="65" cm="1">
        <f t="array" aca="1" ref="C94" ca="1">_xlfn.XLOOKUP(A94,INDIRECT($A$5&amp;"!$AJ$41:$AJ$406"),INDIRECT($A$5&amp;"!$AL$41:$AL$406"))*SUM($F$3:$I$3)</f>
        <v>15</v>
      </c>
      <c r="D94" s="65" cm="1">
        <f t="array" aca="1" ref="D94" ca="1">_xlfn.XLOOKUP(A94,INDIRECT($A$5&amp;"!$AJ$41:$AJ$406"),INDIRECT($A$5&amp;"!$AO$41:$AO$406"))*SUM($F$3:$I$3)</f>
        <v>12.75</v>
      </c>
      <c r="E94" s="34" cm="1">
        <f t="array" ref="E94">SUMPRODUCT(('PT Storengy'!$B$8:$I$372)*('PT Storengy'!$A$8:$A$372=$A94)*('PT Storengy'!$B$5:$I$5=$A$6)*('PT Storengy'!$B$7:$I$7=$A$7))</f>
        <v>0.55000000000000004</v>
      </c>
      <c r="F94" s="107">
        <f t="shared" ca="1" si="10"/>
        <v>6.3125000000000062</v>
      </c>
      <c r="G94" s="51">
        <f t="shared" ca="1" si="13"/>
        <v>0.41708000000000001</v>
      </c>
      <c r="H94" s="35" cm="1">
        <f t="array" aca="1" ref="H94" ca="1">IF(ROUND(ROUND(G94,2)-G94,4)=0,_xlfn.XLOOKUP(G94,INDIRECT($A$4&amp;"!$G$41:$G$141"),INDIRECT($A$4&amp;"!$A$41:$A$141"),0,1,1),IF(G94&gt;=1,0,(ROUNDUP(G94,2)-G94)*100*_xlfn.XLOOKUP(G94,INDIRECT($A$4&amp;"!$G$41:$G$141"),INDIRECT($A$4&amp;"!$A$41:$A$141"),0,-1,-1)+(G94-ROUNDDOWN(G94,2))*100*_xlfn.XLOOKUP(G94,INDIRECT($A$4&amp;"!$G$41:$G$141"),INDIRECT($A$4&amp;"!$A$41:$A$141"),0,1,1)))</f>
        <v>1.0000000000000009</v>
      </c>
      <c r="I94" s="66">
        <f t="shared" ca="1" si="14"/>
        <v>56.250000000000036</v>
      </c>
      <c r="J94" s="106" cm="1">
        <f t="array" aca="1" ref="J94" ca="1">IF(COUNTIFS('PTC NaTran'!$K$7:$K$15996,"",'PTC NaTran'!$A$7:$A$15996,J$16,'PTC NaTran'!$D$7:$D$15996,$A94,'PTC NaTran'!$C$7:$C$15996,"DEL")&gt;0,J$14,SUMIFS('PTC NaTran'!$K$7:$K$15996,'PTC NaTran'!$A$7:$A$15996,J$16,'PTC NaTran'!$D$7:$D$15996,$A94,'PTC NaTran'!$C$7:$C$15996,"DEL")*1.0026*$F$4/INDIRECT($A$4&amp;"!D9"))</f>
        <v>124.99999999999999</v>
      </c>
      <c r="K94" s="106">
        <v>1000</v>
      </c>
      <c r="L94" s="107">
        <f t="shared" ca="1" si="11"/>
        <v>6.3125000000000062</v>
      </c>
      <c r="M94" s="51">
        <f t="shared" ca="1" si="15"/>
        <v>0.41708000000000001</v>
      </c>
      <c r="N94" s="35" cm="1">
        <f t="array" aca="1" ref="N94" ca="1">IF(ROUND(ROUND(M94,2)-M94,4)=0,_xlfn.XLOOKUP(M94,INDIRECT($A$4&amp;"!$G$41:$G$141"),INDIRECT($A$4&amp;"!$A$41:$A$141"),0,1,1),IF(M94&gt;=1,0,(ROUNDUP(M94,2)-M94)*100*_xlfn.XLOOKUP(M94,INDIRECT($A$4&amp;"!$G$41:$G$141"),INDIRECT($A$4&amp;"!$A$41:$A$141"),0,-1,-1)+(M94-ROUNDDOWN(M94,2))*100*_xlfn.XLOOKUP(M94,INDIRECT($A$4&amp;"!$G$41:$G$141"),INDIRECT($A$4&amp;"!$A$41:$A$141"),0,1,1)))</f>
        <v>1.0000000000000009</v>
      </c>
      <c r="O94" s="66">
        <f t="shared" ca="1" si="16"/>
        <v>56.250000000000036</v>
      </c>
      <c r="S94" s="107">
        <f t="shared" ca="1" si="12"/>
        <v>9.75</v>
      </c>
      <c r="T94" s="51">
        <f t="shared" ca="1" si="17"/>
        <v>0.64166999999999996</v>
      </c>
      <c r="U94" s="35" cm="1">
        <f t="array" aca="1" ref="U94" ca="1">IF(ROUND(ROUND(T94,2)-T94,4)=0,_xlfn.XLOOKUP(T94,INDIRECT($A$4&amp;"!$G$41:$G$141"),INDIRECT($A$4&amp;"!$A$41:$A$141"),0,1,1),IF(T94&gt;=1,0,(ROUNDUP(T94,2)-T94)*100*_xlfn.XLOOKUP(T94,INDIRECT($A$4&amp;"!$G$41:$G$141"),INDIRECT($A$4&amp;"!$A$41:$A$141"),0,-1,-1)+(T94-ROUNDDOWN(T94,2))*100*_xlfn.XLOOKUP(T94,INDIRECT($A$4&amp;"!$G$41:$G$141"),INDIRECT($A$4&amp;"!$A$41:$A$141"),0,1,1)))</f>
        <v>1.0000000000000009</v>
      </c>
      <c r="V94" s="66">
        <f t="shared" ca="1" si="18"/>
        <v>125.0000000000001</v>
      </c>
    </row>
    <row r="95" spans="1:22" x14ac:dyDescent="0.35">
      <c r="A95" s="32">
        <f t="shared" si="19"/>
        <v>46556</v>
      </c>
      <c r="B95" s="65" cm="1">
        <f t="array" aca="1" ref="B95" ca="1">_xlfn.XLOOKUP(A95,INDIRECT($A$5&amp;"!$AJ$41:$AJ$406"),INDIRECT($A$5&amp;"!$AK$41:$AK$406"))*SUM($F$3:$I$3)</f>
        <v>0</v>
      </c>
      <c r="C95" s="65" cm="1">
        <f t="array" aca="1" ref="C95" ca="1">_xlfn.XLOOKUP(A95,INDIRECT($A$5&amp;"!$AJ$41:$AJ$406"),INDIRECT($A$5&amp;"!$AL$41:$AL$406"))*SUM($F$3:$I$3)</f>
        <v>15</v>
      </c>
      <c r="D95" s="65" cm="1">
        <f t="array" aca="1" ref="D95" ca="1">_xlfn.XLOOKUP(A95,INDIRECT($A$5&amp;"!$AJ$41:$AJ$406"),INDIRECT($A$5&amp;"!$AO$41:$AO$406"))*SUM($F$3:$I$3)</f>
        <v>12.75</v>
      </c>
      <c r="E95" s="34" cm="1">
        <f t="array" ref="E95">SUMPRODUCT(('PT Storengy'!$B$8:$I$372)*('PT Storengy'!$A$8:$A$372=$A95)*('PT Storengy'!$B$5:$I$5=$A$6)*('PT Storengy'!$B$7:$I$7=$A$7))</f>
        <v>0.55000000000000004</v>
      </c>
      <c r="F95" s="107">
        <f t="shared" ca="1" si="10"/>
        <v>6.3687500000000066</v>
      </c>
      <c r="G95" s="51">
        <f t="shared" ca="1" si="13"/>
        <v>0.42082999999999998</v>
      </c>
      <c r="H95" s="35" cm="1">
        <f t="array" aca="1" ref="H95" ca="1">IF(ROUND(ROUND(G95,2)-G95,4)=0,_xlfn.XLOOKUP(G95,INDIRECT($A$4&amp;"!$G$41:$G$141"),INDIRECT($A$4&amp;"!$A$41:$A$141"),0,1,1),IF(G95&gt;=1,0,(ROUNDUP(G95,2)-G95)*100*_xlfn.XLOOKUP(G95,INDIRECT($A$4&amp;"!$G$41:$G$141"),INDIRECT($A$4&amp;"!$A$41:$A$141"),0,-1,-1)+(G95-ROUNDDOWN(G95,2))*100*_xlfn.XLOOKUP(G95,INDIRECT($A$4&amp;"!$G$41:$G$141"),INDIRECT($A$4&amp;"!$A$41:$A$141"),0,1,1)))</f>
        <v>1.0000000000000009</v>
      </c>
      <c r="I95" s="66">
        <f t="shared" ca="1" si="14"/>
        <v>56.250000000000036</v>
      </c>
      <c r="J95" s="106" cm="1">
        <f t="array" aca="1" ref="J95" ca="1">IF(COUNTIFS('PTC NaTran'!$K$7:$K$15996,"",'PTC NaTran'!$A$7:$A$15996,J$16,'PTC NaTran'!$D$7:$D$15996,$A95,'PTC NaTran'!$C$7:$C$15996,"DEL")&gt;0,J$14,SUMIFS('PTC NaTran'!$K$7:$K$15996,'PTC NaTran'!$A$7:$A$15996,J$16,'PTC NaTran'!$D$7:$D$15996,$A95,'PTC NaTran'!$C$7:$C$15996,"DEL")*1.0026*$F$4/INDIRECT($A$4&amp;"!D9"))</f>
        <v>124.99999999999999</v>
      </c>
      <c r="K95" s="106">
        <v>1000</v>
      </c>
      <c r="L95" s="107">
        <f t="shared" ca="1" si="11"/>
        <v>6.3687500000000066</v>
      </c>
      <c r="M95" s="51">
        <f t="shared" ca="1" si="15"/>
        <v>0.42082999999999998</v>
      </c>
      <c r="N95" s="35" cm="1">
        <f t="array" aca="1" ref="N95" ca="1">IF(ROUND(ROUND(M95,2)-M95,4)=0,_xlfn.XLOOKUP(M95,INDIRECT($A$4&amp;"!$G$41:$G$141"),INDIRECT($A$4&amp;"!$A$41:$A$141"),0,1,1),IF(M95&gt;=1,0,(ROUNDUP(M95,2)-M95)*100*_xlfn.XLOOKUP(M95,INDIRECT($A$4&amp;"!$G$41:$G$141"),INDIRECT($A$4&amp;"!$A$41:$A$141"),0,-1,-1)+(M95-ROUNDDOWN(M95,2))*100*_xlfn.XLOOKUP(M95,INDIRECT($A$4&amp;"!$G$41:$G$141"),INDIRECT($A$4&amp;"!$A$41:$A$141"),0,1,1)))</f>
        <v>1.0000000000000009</v>
      </c>
      <c r="O95" s="66">
        <f t="shared" ca="1" si="16"/>
        <v>56.250000000000036</v>
      </c>
      <c r="S95" s="107">
        <f t="shared" ca="1" si="12"/>
        <v>9.875</v>
      </c>
      <c r="T95" s="51">
        <f t="shared" ca="1" si="17"/>
        <v>0.65</v>
      </c>
      <c r="U95" s="35" cm="1">
        <f t="array" aca="1" ref="U95" ca="1">IF(ROUND(ROUND(T95,2)-T95,4)=0,_xlfn.XLOOKUP(T95,INDIRECT($A$4&amp;"!$G$41:$G$141"),INDIRECT($A$4&amp;"!$A$41:$A$141"),0,1,1),IF(T95&gt;=1,0,(ROUNDUP(T95,2)-T95)*100*_xlfn.XLOOKUP(T95,INDIRECT($A$4&amp;"!$G$41:$G$141"),INDIRECT($A$4&amp;"!$A$41:$A$141"),0,-1,-1)+(T95-ROUNDDOWN(T95,2))*100*_xlfn.XLOOKUP(T95,INDIRECT($A$4&amp;"!$G$41:$G$141"),INDIRECT($A$4&amp;"!$A$41:$A$141"),0,1,1)))</f>
        <v>1</v>
      </c>
      <c r="V95" s="66">
        <f t="shared" ca="1" si="18"/>
        <v>124.99999999999999</v>
      </c>
    </row>
    <row r="96" spans="1:22" x14ac:dyDescent="0.35">
      <c r="A96" s="32">
        <f t="shared" si="19"/>
        <v>46557</v>
      </c>
      <c r="B96" s="65" cm="1">
        <f t="array" aca="1" ref="B96" ca="1">_xlfn.XLOOKUP(A96,INDIRECT($A$5&amp;"!$AJ$41:$AJ$406"),INDIRECT($A$5&amp;"!$AK$41:$AK$406"))*SUM($F$3:$I$3)</f>
        <v>0</v>
      </c>
      <c r="C96" s="65" cm="1">
        <f t="array" aca="1" ref="C96" ca="1">_xlfn.XLOOKUP(A96,INDIRECT($A$5&amp;"!$AJ$41:$AJ$406"),INDIRECT($A$5&amp;"!$AL$41:$AL$406"))*SUM($F$3:$I$3)</f>
        <v>15</v>
      </c>
      <c r="D96" s="65" cm="1">
        <f t="array" aca="1" ref="D96" ca="1">_xlfn.XLOOKUP(A96,INDIRECT($A$5&amp;"!$AJ$41:$AJ$406"),INDIRECT($A$5&amp;"!$AO$41:$AO$406"))*SUM($F$3:$I$3)</f>
        <v>12.75</v>
      </c>
      <c r="E96" s="34" cm="1">
        <f t="array" ref="E96">SUMPRODUCT(('PT Storengy'!$B$8:$I$372)*('PT Storengy'!$A$8:$A$372=$A96)*('PT Storengy'!$B$5:$I$5=$A$6)*('PT Storengy'!$B$7:$I$7=$A$7))</f>
        <v>0.55000000000000004</v>
      </c>
      <c r="F96" s="107">
        <f t="shared" ca="1" si="10"/>
        <v>6.4250000000000069</v>
      </c>
      <c r="G96" s="51">
        <f t="shared" ca="1" si="13"/>
        <v>0.42458000000000001</v>
      </c>
      <c r="H96" s="35" cm="1">
        <f t="array" aca="1" ref="H96" ca="1">IF(ROUND(ROUND(G96,2)-G96,4)=0,_xlfn.XLOOKUP(G96,INDIRECT($A$4&amp;"!$G$41:$G$141"),INDIRECT($A$4&amp;"!$A$41:$A$141"),0,1,1),IF(G96&gt;=1,0,(ROUNDUP(G96,2)-G96)*100*_xlfn.XLOOKUP(G96,INDIRECT($A$4&amp;"!$G$41:$G$141"),INDIRECT($A$4&amp;"!$A$41:$A$141"),0,-1,-1)+(G96-ROUNDDOWN(G96,2))*100*_xlfn.XLOOKUP(G96,INDIRECT($A$4&amp;"!$G$41:$G$141"),INDIRECT($A$4&amp;"!$A$41:$A$141"),0,1,1)))</f>
        <v>1.0000000000000009</v>
      </c>
      <c r="I96" s="66">
        <f t="shared" ca="1" si="14"/>
        <v>56.250000000000036</v>
      </c>
      <c r="J96" s="106" cm="1">
        <f t="array" aca="1" ref="J96" ca="1">IF(COUNTIFS('PTC NaTran'!$K$7:$K$15996,"",'PTC NaTran'!$A$7:$A$15996,J$16,'PTC NaTran'!$D$7:$D$15996,$A96,'PTC NaTran'!$C$7:$C$15996,"DEL")&gt;0,J$14,SUMIFS('PTC NaTran'!$K$7:$K$15996,'PTC NaTran'!$A$7:$A$15996,J$16,'PTC NaTran'!$D$7:$D$15996,$A96,'PTC NaTran'!$C$7:$C$15996,"DEL")*1.0026*$F$4/INDIRECT($A$4&amp;"!D9"))</f>
        <v>124.99999999999999</v>
      </c>
      <c r="K96" s="106">
        <v>1000</v>
      </c>
      <c r="L96" s="107">
        <f t="shared" ca="1" si="11"/>
        <v>6.4250000000000069</v>
      </c>
      <c r="M96" s="51">
        <f t="shared" ca="1" si="15"/>
        <v>0.42458000000000001</v>
      </c>
      <c r="N96" s="35" cm="1">
        <f t="array" aca="1" ref="N96" ca="1">IF(ROUND(ROUND(M96,2)-M96,4)=0,_xlfn.XLOOKUP(M96,INDIRECT($A$4&amp;"!$G$41:$G$141"),INDIRECT($A$4&amp;"!$A$41:$A$141"),0,1,1),IF(M96&gt;=1,0,(ROUNDUP(M96,2)-M96)*100*_xlfn.XLOOKUP(M96,INDIRECT($A$4&amp;"!$G$41:$G$141"),INDIRECT($A$4&amp;"!$A$41:$A$141"),0,-1,-1)+(M96-ROUNDDOWN(M96,2))*100*_xlfn.XLOOKUP(M96,INDIRECT($A$4&amp;"!$G$41:$G$141"),INDIRECT($A$4&amp;"!$A$41:$A$141"),0,1,1)))</f>
        <v>1.0000000000000009</v>
      </c>
      <c r="O96" s="66">
        <f t="shared" ca="1" si="16"/>
        <v>56.250000000000036</v>
      </c>
      <c r="S96" s="107">
        <f t="shared" ca="1" si="12"/>
        <v>10</v>
      </c>
      <c r="T96" s="51">
        <f t="shared" ca="1" si="17"/>
        <v>0.65832999999999997</v>
      </c>
      <c r="U96" s="35" cm="1">
        <f t="array" aca="1" ref="U96" ca="1">IF(ROUND(ROUND(T96,2)-T96,4)=0,_xlfn.XLOOKUP(T96,INDIRECT($A$4&amp;"!$G$41:$G$141"),INDIRECT($A$4&amp;"!$A$41:$A$141"),0,1,1),IF(T96&gt;=1,0,(ROUNDUP(T96,2)-T96)*100*_xlfn.XLOOKUP(T96,INDIRECT($A$4&amp;"!$G$41:$G$141"),INDIRECT($A$4&amp;"!$A$41:$A$141"),0,-1,-1)+(T96-ROUNDDOWN(T96,2))*100*_xlfn.XLOOKUP(T96,INDIRECT($A$4&amp;"!$G$41:$G$141"),INDIRECT($A$4&amp;"!$A$41:$A$141"),0,1,1)))</f>
        <v>1.0000000000000009</v>
      </c>
      <c r="V96" s="66">
        <f t="shared" ca="1" si="18"/>
        <v>125.0000000000001</v>
      </c>
    </row>
    <row r="97" spans="1:22" x14ac:dyDescent="0.35">
      <c r="A97" s="32">
        <f t="shared" si="19"/>
        <v>46558</v>
      </c>
      <c r="B97" s="65" cm="1">
        <f t="array" aca="1" ref="B97" ca="1">_xlfn.XLOOKUP(A97,INDIRECT($A$5&amp;"!$AJ$41:$AJ$406"),INDIRECT($A$5&amp;"!$AK$41:$AK$406"))*SUM($F$3:$I$3)</f>
        <v>0</v>
      </c>
      <c r="C97" s="65" cm="1">
        <f t="array" aca="1" ref="C97" ca="1">_xlfn.XLOOKUP(A97,INDIRECT($A$5&amp;"!$AJ$41:$AJ$406"),INDIRECT($A$5&amp;"!$AL$41:$AL$406"))*SUM($F$3:$I$3)</f>
        <v>15</v>
      </c>
      <c r="D97" s="65" cm="1">
        <f t="array" aca="1" ref="D97" ca="1">_xlfn.XLOOKUP(A97,INDIRECT($A$5&amp;"!$AJ$41:$AJ$406"),INDIRECT($A$5&amp;"!$AO$41:$AO$406"))*SUM($F$3:$I$3)</f>
        <v>12.75</v>
      </c>
      <c r="E97" s="34" cm="1">
        <f t="array" ref="E97">SUMPRODUCT(('PT Storengy'!$B$8:$I$372)*('PT Storengy'!$A$8:$A$372=$A97)*('PT Storengy'!$B$5:$I$5=$A$6)*('PT Storengy'!$B$7:$I$7=$A$7))</f>
        <v>0.55000000000000004</v>
      </c>
      <c r="F97" s="107">
        <f t="shared" ca="1" si="10"/>
        <v>6.4812500000000073</v>
      </c>
      <c r="G97" s="51">
        <f t="shared" ca="1" si="13"/>
        <v>0.42832999999999999</v>
      </c>
      <c r="H97" s="35" cm="1">
        <f t="array" aca="1" ref="H97" ca="1">IF(ROUND(ROUND(G97,2)-G97,4)=0,_xlfn.XLOOKUP(G97,INDIRECT($A$4&amp;"!$G$41:$G$141"),INDIRECT($A$4&amp;"!$A$41:$A$141"),0,1,1),IF(G97&gt;=1,0,(ROUNDUP(G97,2)-G97)*100*_xlfn.XLOOKUP(G97,INDIRECT($A$4&amp;"!$G$41:$G$141"),INDIRECT($A$4&amp;"!$A$41:$A$141"),0,-1,-1)+(G97-ROUNDDOWN(G97,2))*100*_xlfn.XLOOKUP(G97,INDIRECT($A$4&amp;"!$G$41:$G$141"),INDIRECT($A$4&amp;"!$A$41:$A$141"),0,1,1)))</f>
        <v>1.0000000000000009</v>
      </c>
      <c r="I97" s="66">
        <f t="shared" ca="1" si="14"/>
        <v>56.250000000000036</v>
      </c>
      <c r="J97" s="106" cm="1">
        <f t="array" aca="1" ref="J97" ca="1">IF(COUNTIFS('PTC NaTran'!$K$7:$K$15996,"",'PTC NaTran'!$A$7:$A$15996,J$16,'PTC NaTran'!$D$7:$D$15996,$A97,'PTC NaTran'!$C$7:$C$15996,"DEL")&gt;0,J$14,SUMIFS('PTC NaTran'!$K$7:$K$15996,'PTC NaTran'!$A$7:$A$15996,J$16,'PTC NaTran'!$D$7:$D$15996,$A97,'PTC NaTran'!$C$7:$C$15996,"DEL")*1.0026*$F$4/INDIRECT($A$4&amp;"!D9"))</f>
        <v>124.99999999999999</v>
      </c>
      <c r="K97" s="106">
        <v>1000</v>
      </c>
      <c r="L97" s="107">
        <f t="shared" ca="1" si="11"/>
        <v>6.4812500000000073</v>
      </c>
      <c r="M97" s="51">
        <f t="shared" ca="1" si="15"/>
        <v>0.42832999999999999</v>
      </c>
      <c r="N97" s="35" cm="1">
        <f t="array" aca="1" ref="N97" ca="1">IF(ROUND(ROUND(M97,2)-M97,4)=0,_xlfn.XLOOKUP(M97,INDIRECT($A$4&amp;"!$G$41:$G$141"),INDIRECT($A$4&amp;"!$A$41:$A$141"),0,1,1),IF(M97&gt;=1,0,(ROUNDUP(M97,2)-M97)*100*_xlfn.XLOOKUP(M97,INDIRECT($A$4&amp;"!$G$41:$G$141"),INDIRECT($A$4&amp;"!$A$41:$A$141"),0,-1,-1)+(M97-ROUNDDOWN(M97,2))*100*_xlfn.XLOOKUP(M97,INDIRECT($A$4&amp;"!$G$41:$G$141"),INDIRECT($A$4&amp;"!$A$41:$A$141"),0,1,1)))</f>
        <v>1.0000000000000009</v>
      </c>
      <c r="O97" s="66">
        <f t="shared" ca="1" si="16"/>
        <v>56.250000000000036</v>
      </c>
      <c r="S97" s="107">
        <f t="shared" ca="1" si="12"/>
        <v>10.125</v>
      </c>
      <c r="T97" s="51">
        <f t="shared" ca="1" si="17"/>
        <v>0.66666999999999998</v>
      </c>
      <c r="U97" s="35" cm="1">
        <f t="array" aca="1" ref="U97" ca="1">IF(ROUND(ROUND(T97,2)-T97,4)=0,_xlfn.XLOOKUP(T97,INDIRECT($A$4&amp;"!$G$41:$G$141"),INDIRECT($A$4&amp;"!$A$41:$A$141"),0,1,1),IF(T97&gt;=1,0,(ROUNDUP(T97,2)-T97)*100*_xlfn.XLOOKUP(T97,INDIRECT($A$4&amp;"!$G$41:$G$141"),INDIRECT($A$4&amp;"!$A$41:$A$141"),0,-1,-1)+(T97-ROUNDDOWN(T97,2))*100*_xlfn.XLOOKUP(T97,INDIRECT($A$4&amp;"!$G$41:$G$141"),INDIRECT($A$4&amp;"!$A$41:$A$141"),0,1,1)))</f>
        <v>1.0000000000000009</v>
      </c>
      <c r="V97" s="66">
        <f t="shared" ca="1" si="18"/>
        <v>125.0000000000001</v>
      </c>
    </row>
    <row r="98" spans="1:22" x14ac:dyDescent="0.35">
      <c r="A98" s="32">
        <f t="shared" si="19"/>
        <v>46559</v>
      </c>
      <c r="B98" s="65" cm="1">
        <f t="array" aca="1" ref="B98" ca="1">_xlfn.XLOOKUP(A98,INDIRECT($A$5&amp;"!$AJ$41:$AJ$406"),INDIRECT($A$5&amp;"!$AK$41:$AK$406"))*SUM($F$3:$I$3)</f>
        <v>0</v>
      </c>
      <c r="C98" s="65" cm="1">
        <f t="array" aca="1" ref="C98" ca="1">_xlfn.XLOOKUP(A98,INDIRECT($A$5&amp;"!$AJ$41:$AJ$406"),INDIRECT($A$5&amp;"!$AL$41:$AL$406"))*SUM($F$3:$I$3)</f>
        <v>15</v>
      </c>
      <c r="D98" s="65" cm="1">
        <f t="array" aca="1" ref="D98" ca="1">_xlfn.XLOOKUP(A98,INDIRECT($A$5&amp;"!$AJ$41:$AJ$406"),INDIRECT($A$5&amp;"!$AO$41:$AO$406"))*SUM($F$3:$I$3)</f>
        <v>12.75</v>
      </c>
      <c r="E98" s="34" cm="1">
        <f t="array" ref="E98">SUMPRODUCT(('PT Storengy'!$B$8:$I$372)*('PT Storengy'!$A$8:$A$372=$A98)*('PT Storengy'!$B$5:$I$5=$A$6)*('PT Storengy'!$B$7:$I$7=$A$7))</f>
        <v>0.55000000000000004</v>
      </c>
      <c r="F98" s="107">
        <f t="shared" ca="1" si="10"/>
        <v>6.5375000000000076</v>
      </c>
      <c r="G98" s="51">
        <f t="shared" ca="1" si="13"/>
        <v>0.43208000000000002</v>
      </c>
      <c r="H98" s="35" cm="1">
        <f t="array" aca="1" ref="H98" ca="1">IF(ROUND(ROUND(G98,2)-G98,4)=0,_xlfn.XLOOKUP(G98,INDIRECT($A$4&amp;"!$G$41:$G$141"),INDIRECT($A$4&amp;"!$A$41:$A$141"),0,1,1),IF(G98&gt;=1,0,(ROUNDUP(G98,2)-G98)*100*_xlfn.XLOOKUP(G98,INDIRECT($A$4&amp;"!$G$41:$G$141"),INDIRECT($A$4&amp;"!$A$41:$A$141"),0,-1,-1)+(G98-ROUNDDOWN(G98,2))*100*_xlfn.XLOOKUP(G98,INDIRECT($A$4&amp;"!$G$41:$G$141"),INDIRECT($A$4&amp;"!$A$41:$A$141"),0,1,1)))</f>
        <v>1.0000000000000009</v>
      </c>
      <c r="I98" s="66">
        <f t="shared" ca="1" si="14"/>
        <v>56.250000000000036</v>
      </c>
      <c r="J98" s="106" cm="1">
        <f t="array" aca="1" ref="J98" ca="1">IF(COUNTIFS('PTC NaTran'!$K$7:$K$15996,"",'PTC NaTran'!$A$7:$A$15996,J$16,'PTC NaTran'!$D$7:$D$15996,$A98,'PTC NaTran'!$C$7:$C$15996,"DEL")&gt;0,J$14,SUMIFS('PTC NaTran'!$K$7:$K$15996,'PTC NaTran'!$A$7:$A$15996,J$16,'PTC NaTran'!$D$7:$D$15996,$A98,'PTC NaTran'!$C$7:$C$15996,"DEL")*1.0026*$F$4/INDIRECT($A$4&amp;"!D9"))</f>
        <v>124.99999999999999</v>
      </c>
      <c r="K98" s="106">
        <v>1000</v>
      </c>
      <c r="L98" s="107">
        <f t="shared" ca="1" si="11"/>
        <v>6.5375000000000076</v>
      </c>
      <c r="M98" s="51">
        <f t="shared" ca="1" si="15"/>
        <v>0.43208000000000002</v>
      </c>
      <c r="N98" s="35" cm="1">
        <f t="array" aca="1" ref="N98" ca="1">IF(ROUND(ROUND(M98,2)-M98,4)=0,_xlfn.XLOOKUP(M98,INDIRECT($A$4&amp;"!$G$41:$G$141"),INDIRECT($A$4&amp;"!$A$41:$A$141"),0,1,1),IF(M98&gt;=1,0,(ROUNDUP(M98,2)-M98)*100*_xlfn.XLOOKUP(M98,INDIRECT($A$4&amp;"!$G$41:$G$141"),INDIRECT($A$4&amp;"!$A$41:$A$141"),0,-1,-1)+(M98-ROUNDDOWN(M98,2))*100*_xlfn.XLOOKUP(M98,INDIRECT($A$4&amp;"!$G$41:$G$141"),INDIRECT($A$4&amp;"!$A$41:$A$141"),0,1,1)))</f>
        <v>1.0000000000000009</v>
      </c>
      <c r="O98" s="66">
        <f t="shared" ca="1" si="16"/>
        <v>56.250000000000036</v>
      </c>
      <c r="S98" s="107">
        <f t="shared" ca="1" si="12"/>
        <v>10.25</v>
      </c>
      <c r="T98" s="51">
        <f t="shared" ca="1" si="17"/>
        <v>0.67500000000000004</v>
      </c>
      <c r="U98" s="35" cm="1">
        <f t="array" aca="1" ref="U98" ca="1">IF(ROUND(ROUND(T98,2)-T98,4)=0,_xlfn.XLOOKUP(T98,INDIRECT($A$4&amp;"!$G$41:$G$141"),INDIRECT($A$4&amp;"!$A$41:$A$141"),0,1,1),IF(T98&gt;=1,0,(ROUNDUP(T98,2)-T98)*100*_xlfn.XLOOKUP(T98,INDIRECT($A$4&amp;"!$G$41:$G$141"),INDIRECT($A$4&amp;"!$A$41:$A$141"),0,-1,-1)+(T98-ROUNDDOWN(T98,2))*100*_xlfn.XLOOKUP(T98,INDIRECT($A$4&amp;"!$G$41:$G$141"),INDIRECT($A$4&amp;"!$A$41:$A$141"),0,1,1)))</f>
        <v>1.0000000000000009</v>
      </c>
      <c r="V98" s="66">
        <f t="shared" ca="1" si="18"/>
        <v>125.0000000000001</v>
      </c>
    </row>
    <row r="99" spans="1:22" x14ac:dyDescent="0.35">
      <c r="A99" s="32">
        <f t="shared" si="19"/>
        <v>46560</v>
      </c>
      <c r="B99" s="65" cm="1">
        <f t="array" aca="1" ref="B99" ca="1">_xlfn.XLOOKUP(A99,INDIRECT($A$5&amp;"!$AJ$41:$AJ$406"),INDIRECT($A$5&amp;"!$AK$41:$AK$406"))*SUM($F$3:$I$3)</f>
        <v>0</v>
      </c>
      <c r="C99" s="65" cm="1">
        <f t="array" aca="1" ref="C99" ca="1">_xlfn.XLOOKUP(A99,INDIRECT($A$5&amp;"!$AJ$41:$AJ$406"),INDIRECT($A$5&amp;"!$AL$41:$AL$406"))*SUM($F$3:$I$3)</f>
        <v>15</v>
      </c>
      <c r="D99" s="65" cm="1">
        <f t="array" aca="1" ref="D99" ca="1">_xlfn.XLOOKUP(A99,INDIRECT($A$5&amp;"!$AJ$41:$AJ$406"),INDIRECT($A$5&amp;"!$AO$41:$AO$406"))*SUM($F$3:$I$3)</f>
        <v>12.75</v>
      </c>
      <c r="E99" s="34" cm="1">
        <f t="array" ref="E99">SUMPRODUCT(('PT Storengy'!$B$8:$I$372)*('PT Storengy'!$A$8:$A$372=$A99)*('PT Storengy'!$B$5:$I$5=$A$6)*('PT Storengy'!$B$7:$I$7=$A$7))</f>
        <v>0.55000000000000004</v>
      </c>
      <c r="F99" s="107">
        <f t="shared" ca="1" si="10"/>
        <v>6.593750000000008</v>
      </c>
      <c r="G99" s="51">
        <f t="shared" ca="1" si="13"/>
        <v>0.43583</v>
      </c>
      <c r="H99" s="35" cm="1">
        <f t="array" aca="1" ref="H99" ca="1">IF(ROUND(ROUND(G99,2)-G99,4)=0,_xlfn.XLOOKUP(G99,INDIRECT($A$4&amp;"!$G$41:$G$141"),INDIRECT($A$4&amp;"!$A$41:$A$141"),0,1,1),IF(G99&gt;=1,0,(ROUNDUP(G99,2)-G99)*100*_xlfn.XLOOKUP(G99,INDIRECT($A$4&amp;"!$G$41:$G$141"),INDIRECT($A$4&amp;"!$A$41:$A$141"),0,-1,-1)+(G99-ROUNDDOWN(G99,2))*100*_xlfn.XLOOKUP(G99,INDIRECT($A$4&amp;"!$G$41:$G$141"),INDIRECT($A$4&amp;"!$A$41:$A$141"),0,1,1)))</f>
        <v>1.0000000000000009</v>
      </c>
      <c r="I99" s="66">
        <f t="shared" ca="1" si="14"/>
        <v>56.250000000000036</v>
      </c>
      <c r="J99" s="106" cm="1">
        <f t="array" aca="1" ref="J99" ca="1">IF(COUNTIFS('PTC NaTran'!$K$7:$K$15996,"",'PTC NaTran'!$A$7:$A$15996,J$16,'PTC NaTran'!$D$7:$D$15996,$A99,'PTC NaTran'!$C$7:$C$15996,"DEL")&gt;0,J$14,SUMIFS('PTC NaTran'!$K$7:$K$15996,'PTC NaTran'!$A$7:$A$15996,J$16,'PTC NaTran'!$D$7:$D$15996,$A99,'PTC NaTran'!$C$7:$C$15996,"DEL")*1.0026*$F$4/INDIRECT($A$4&amp;"!D9"))</f>
        <v>124.99999999999999</v>
      </c>
      <c r="K99" s="106">
        <v>1000</v>
      </c>
      <c r="L99" s="107">
        <f t="shared" ca="1" si="11"/>
        <v>6.593750000000008</v>
      </c>
      <c r="M99" s="51">
        <f t="shared" ca="1" si="15"/>
        <v>0.43583</v>
      </c>
      <c r="N99" s="35" cm="1">
        <f t="array" aca="1" ref="N99" ca="1">IF(ROUND(ROUND(M99,2)-M99,4)=0,_xlfn.XLOOKUP(M99,INDIRECT($A$4&amp;"!$G$41:$G$141"),INDIRECT($A$4&amp;"!$A$41:$A$141"),0,1,1),IF(M99&gt;=1,0,(ROUNDUP(M99,2)-M99)*100*_xlfn.XLOOKUP(M99,INDIRECT($A$4&amp;"!$G$41:$G$141"),INDIRECT($A$4&amp;"!$A$41:$A$141"),0,-1,-1)+(M99-ROUNDDOWN(M99,2))*100*_xlfn.XLOOKUP(M99,INDIRECT($A$4&amp;"!$G$41:$G$141"),INDIRECT($A$4&amp;"!$A$41:$A$141"),0,1,1)))</f>
        <v>1.0000000000000009</v>
      </c>
      <c r="O99" s="66">
        <f t="shared" ca="1" si="16"/>
        <v>56.250000000000036</v>
      </c>
      <c r="S99" s="107">
        <f t="shared" ca="1" si="12"/>
        <v>10.375</v>
      </c>
      <c r="T99" s="51">
        <f t="shared" ca="1" si="17"/>
        <v>0.68332999999999999</v>
      </c>
      <c r="U99" s="35" cm="1">
        <f t="array" aca="1" ref="U99" ca="1">IF(ROUND(ROUND(T99,2)-T99,4)=0,_xlfn.XLOOKUP(T99,INDIRECT($A$4&amp;"!$G$41:$G$141"),INDIRECT($A$4&amp;"!$A$41:$A$141"),0,1,1),IF(T99&gt;=1,0,(ROUNDUP(T99,2)-T99)*100*_xlfn.XLOOKUP(T99,INDIRECT($A$4&amp;"!$G$41:$G$141"),INDIRECT($A$4&amp;"!$A$41:$A$141"),0,-1,-1)+(T99-ROUNDDOWN(T99,2))*100*_xlfn.XLOOKUP(T99,INDIRECT($A$4&amp;"!$G$41:$G$141"),INDIRECT($A$4&amp;"!$A$41:$A$141"),0,1,1)))</f>
        <v>1.0000000000000009</v>
      </c>
      <c r="V99" s="66">
        <f t="shared" ca="1" si="18"/>
        <v>125.0000000000001</v>
      </c>
    </row>
    <row r="100" spans="1:22" x14ac:dyDescent="0.35">
      <c r="A100" s="32">
        <f t="shared" si="19"/>
        <v>46561</v>
      </c>
      <c r="B100" s="65" cm="1">
        <f t="array" aca="1" ref="B100" ca="1">_xlfn.XLOOKUP(A100,INDIRECT($A$5&amp;"!$AJ$41:$AJ$406"),INDIRECT($A$5&amp;"!$AK$41:$AK$406"))*SUM($F$3:$I$3)</f>
        <v>0</v>
      </c>
      <c r="C100" s="65" cm="1">
        <f t="array" aca="1" ref="C100" ca="1">_xlfn.XLOOKUP(A100,INDIRECT($A$5&amp;"!$AJ$41:$AJ$406"),INDIRECT($A$5&amp;"!$AL$41:$AL$406"))*SUM($F$3:$I$3)</f>
        <v>15</v>
      </c>
      <c r="D100" s="65" cm="1">
        <f t="array" aca="1" ref="D100" ca="1">_xlfn.XLOOKUP(A100,INDIRECT($A$5&amp;"!$AJ$41:$AJ$406"),INDIRECT($A$5&amp;"!$AO$41:$AO$406"))*SUM($F$3:$I$3)</f>
        <v>12.75</v>
      </c>
      <c r="E100" s="34" cm="1">
        <f t="array" ref="E100">SUMPRODUCT(('PT Storengy'!$B$8:$I$372)*('PT Storengy'!$A$8:$A$372=$A100)*('PT Storengy'!$B$5:$I$5=$A$6)*('PT Storengy'!$B$7:$I$7=$A$7))</f>
        <v>0.55000000000000004</v>
      </c>
      <c r="F100" s="107">
        <f t="shared" ca="1" si="10"/>
        <v>6.6500000000000083</v>
      </c>
      <c r="G100" s="51">
        <f t="shared" ca="1" si="13"/>
        <v>0.43958000000000003</v>
      </c>
      <c r="H100" s="35" cm="1">
        <f t="array" aca="1" ref="H100" ca="1">IF(ROUND(ROUND(G100,2)-G100,4)=0,_xlfn.XLOOKUP(G100,INDIRECT($A$4&amp;"!$G$41:$G$141"),INDIRECT($A$4&amp;"!$A$41:$A$141"),0,1,1),IF(G100&gt;=1,0,(ROUNDUP(G100,2)-G100)*100*_xlfn.XLOOKUP(G100,INDIRECT($A$4&amp;"!$G$41:$G$141"),INDIRECT($A$4&amp;"!$A$41:$A$141"),0,-1,-1)+(G100-ROUNDDOWN(G100,2))*100*_xlfn.XLOOKUP(G100,INDIRECT($A$4&amp;"!$G$41:$G$141"),INDIRECT($A$4&amp;"!$A$41:$A$141"),0,1,1)))</f>
        <v>1.0000000000000009</v>
      </c>
      <c r="I100" s="66">
        <f t="shared" ca="1" si="14"/>
        <v>56.250000000000036</v>
      </c>
      <c r="J100" s="106" cm="1">
        <f t="array" aca="1" ref="J100" ca="1">IF(COUNTIFS('PTC NaTran'!$K$7:$K$15996,"",'PTC NaTran'!$A$7:$A$15996,J$16,'PTC NaTran'!$D$7:$D$15996,$A100,'PTC NaTran'!$C$7:$C$15996,"DEL")&gt;0,J$14,SUMIFS('PTC NaTran'!$K$7:$K$15996,'PTC NaTran'!$A$7:$A$15996,J$16,'PTC NaTran'!$D$7:$D$15996,$A100,'PTC NaTran'!$C$7:$C$15996,"DEL")*1.0026*$F$4/INDIRECT($A$4&amp;"!D9"))</f>
        <v>124.99999999999999</v>
      </c>
      <c r="K100" s="106">
        <v>1000</v>
      </c>
      <c r="L100" s="107">
        <f t="shared" ca="1" si="11"/>
        <v>6.6500000000000083</v>
      </c>
      <c r="M100" s="51">
        <f t="shared" ca="1" si="15"/>
        <v>0.43958000000000003</v>
      </c>
      <c r="N100" s="35" cm="1">
        <f t="array" aca="1" ref="N100" ca="1">IF(ROUND(ROUND(M100,2)-M100,4)=0,_xlfn.XLOOKUP(M100,INDIRECT($A$4&amp;"!$G$41:$G$141"),INDIRECT($A$4&amp;"!$A$41:$A$141"),0,1,1),IF(M100&gt;=1,0,(ROUNDUP(M100,2)-M100)*100*_xlfn.XLOOKUP(M100,INDIRECT($A$4&amp;"!$G$41:$G$141"),INDIRECT($A$4&amp;"!$A$41:$A$141"),0,-1,-1)+(M100-ROUNDDOWN(M100,2))*100*_xlfn.XLOOKUP(M100,INDIRECT($A$4&amp;"!$G$41:$G$141"),INDIRECT($A$4&amp;"!$A$41:$A$141"),0,1,1)))</f>
        <v>1.0000000000000009</v>
      </c>
      <c r="O100" s="66">
        <f t="shared" ca="1" si="16"/>
        <v>56.250000000000036</v>
      </c>
      <c r="S100" s="107">
        <f t="shared" ca="1" si="12"/>
        <v>10.5</v>
      </c>
      <c r="T100" s="51">
        <f t="shared" ca="1" si="17"/>
        <v>0.69167000000000001</v>
      </c>
      <c r="U100" s="35" cm="1">
        <f t="array" aca="1" ref="U100" ca="1">IF(ROUND(ROUND(T100,2)-T100,4)=0,_xlfn.XLOOKUP(T100,INDIRECT($A$4&amp;"!$G$41:$G$141"),INDIRECT($A$4&amp;"!$A$41:$A$141"),0,1,1),IF(T100&gt;=1,0,(ROUNDUP(T100,2)-T100)*100*_xlfn.XLOOKUP(T100,INDIRECT($A$4&amp;"!$G$41:$G$141"),INDIRECT($A$4&amp;"!$A$41:$A$141"),0,-1,-1)+(T100-ROUNDDOWN(T100,2))*100*_xlfn.XLOOKUP(T100,INDIRECT($A$4&amp;"!$G$41:$G$141"),INDIRECT($A$4&amp;"!$A$41:$A$141"),0,1,1)))</f>
        <v>1.0000000000000009</v>
      </c>
      <c r="V100" s="66">
        <f t="shared" ca="1" si="18"/>
        <v>125.0000000000001</v>
      </c>
    </row>
    <row r="101" spans="1:22" x14ac:dyDescent="0.35">
      <c r="A101" s="32">
        <f t="shared" si="19"/>
        <v>46562</v>
      </c>
      <c r="B101" s="65" cm="1">
        <f t="array" aca="1" ref="B101" ca="1">_xlfn.XLOOKUP(A101,INDIRECT($A$5&amp;"!$AJ$41:$AJ$406"),INDIRECT($A$5&amp;"!$AK$41:$AK$406"))*SUM($F$3:$I$3)</f>
        <v>0</v>
      </c>
      <c r="C101" s="65" cm="1">
        <f t="array" aca="1" ref="C101" ca="1">_xlfn.XLOOKUP(A101,INDIRECT($A$5&amp;"!$AJ$41:$AJ$406"),INDIRECT($A$5&amp;"!$AL$41:$AL$406"))*SUM($F$3:$I$3)</f>
        <v>15</v>
      </c>
      <c r="D101" s="65" cm="1">
        <f t="array" aca="1" ref="D101" ca="1">_xlfn.XLOOKUP(A101,INDIRECT($A$5&amp;"!$AJ$41:$AJ$406"),INDIRECT($A$5&amp;"!$AO$41:$AO$406"))*SUM($F$3:$I$3)</f>
        <v>12.75</v>
      </c>
      <c r="E101" s="34" cm="1">
        <f t="array" ref="E101">SUMPRODUCT(('PT Storengy'!$B$8:$I$372)*('PT Storengy'!$A$8:$A$372=$A101)*('PT Storengy'!$B$5:$I$5=$A$6)*('PT Storengy'!$B$7:$I$7=$A$7))</f>
        <v>0.55000000000000004</v>
      </c>
      <c r="F101" s="107">
        <f t="shared" ca="1" si="10"/>
        <v>6.7062500000000087</v>
      </c>
      <c r="G101" s="51">
        <f t="shared" ca="1" si="13"/>
        <v>0.44333</v>
      </c>
      <c r="H101" s="35" cm="1">
        <f t="array" aca="1" ref="H101" ca="1">IF(ROUND(ROUND(G101,2)-G101,4)=0,_xlfn.XLOOKUP(G101,INDIRECT($A$4&amp;"!$G$41:$G$141"),INDIRECT($A$4&amp;"!$A$41:$A$141"),0,1,1),IF(G101&gt;=1,0,(ROUNDUP(G101,2)-G101)*100*_xlfn.XLOOKUP(G101,INDIRECT($A$4&amp;"!$G$41:$G$141"),INDIRECT($A$4&amp;"!$A$41:$A$141"),0,-1,-1)+(G101-ROUNDDOWN(G101,2))*100*_xlfn.XLOOKUP(G101,INDIRECT($A$4&amp;"!$G$41:$G$141"),INDIRECT($A$4&amp;"!$A$41:$A$141"),0,1,1)))</f>
        <v>1.0000000000000009</v>
      </c>
      <c r="I101" s="66">
        <f t="shared" ca="1" si="14"/>
        <v>56.250000000000036</v>
      </c>
      <c r="J101" s="106" cm="1">
        <f t="array" aca="1" ref="J101" ca="1">IF(COUNTIFS('PTC NaTran'!$K$7:$K$15996,"",'PTC NaTran'!$A$7:$A$15996,J$16,'PTC NaTran'!$D$7:$D$15996,$A101,'PTC NaTran'!$C$7:$C$15996,"DEL")&gt;0,J$14,SUMIFS('PTC NaTran'!$K$7:$K$15996,'PTC NaTran'!$A$7:$A$15996,J$16,'PTC NaTran'!$D$7:$D$15996,$A101,'PTC NaTran'!$C$7:$C$15996,"DEL")*1.0026*$F$4/INDIRECT($A$4&amp;"!D9"))</f>
        <v>124.99999999999999</v>
      </c>
      <c r="K101" s="106">
        <v>1000</v>
      </c>
      <c r="L101" s="107">
        <f t="shared" ca="1" si="11"/>
        <v>6.7062500000000087</v>
      </c>
      <c r="M101" s="51">
        <f t="shared" ca="1" si="15"/>
        <v>0.44333</v>
      </c>
      <c r="N101" s="35" cm="1">
        <f t="array" aca="1" ref="N101" ca="1">IF(ROUND(ROUND(M101,2)-M101,4)=0,_xlfn.XLOOKUP(M101,INDIRECT($A$4&amp;"!$G$41:$G$141"),INDIRECT($A$4&amp;"!$A$41:$A$141"),0,1,1),IF(M101&gt;=1,0,(ROUNDUP(M101,2)-M101)*100*_xlfn.XLOOKUP(M101,INDIRECT($A$4&amp;"!$G$41:$G$141"),INDIRECT($A$4&amp;"!$A$41:$A$141"),0,-1,-1)+(M101-ROUNDDOWN(M101,2))*100*_xlfn.XLOOKUP(M101,INDIRECT($A$4&amp;"!$G$41:$G$141"),INDIRECT($A$4&amp;"!$A$41:$A$141"),0,1,1)))</f>
        <v>1.0000000000000009</v>
      </c>
      <c r="O101" s="66">
        <f t="shared" ca="1" si="16"/>
        <v>56.250000000000036</v>
      </c>
      <c r="S101" s="107">
        <f t="shared" ca="1" si="12"/>
        <v>10.625</v>
      </c>
      <c r="T101" s="51">
        <f t="shared" ca="1" si="17"/>
        <v>0.7</v>
      </c>
      <c r="U101" s="35" cm="1">
        <f t="array" aca="1" ref="U101" ca="1">IF(ROUND(ROUND(T101,2)-T101,4)=0,_xlfn.XLOOKUP(T101,INDIRECT($A$4&amp;"!$G$41:$G$141"),INDIRECT($A$4&amp;"!$A$41:$A$141"),0,1,1),IF(T101&gt;=1,0,(ROUNDUP(T101,2)-T101)*100*_xlfn.XLOOKUP(T101,INDIRECT($A$4&amp;"!$G$41:$G$141"),INDIRECT($A$4&amp;"!$A$41:$A$141"),0,-1,-1)+(T101-ROUNDDOWN(T101,2))*100*_xlfn.XLOOKUP(T101,INDIRECT($A$4&amp;"!$G$41:$G$141"),INDIRECT($A$4&amp;"!$A$41:$A$141"),0,1,1)))</f>
        <v>1</v>
      </c>
      <c r="V101" s="66">
        <f t="shared" ca="1" si="18"/>
        <v>124.99999999999999</v>
      </c>
    </row>
    <row r="102" spans="1:22" x14ac:dyDescent="0.35">
      <c r="A102" s="32">
        <f t="shared" si="19"/>
        <v>46563</v>
      </c>
      <c r="B102" s="65" cm="1">
        <f t="array" aca="1" ref="B102" ca="1">_xlfn.XLOOKUP(A102,INDIRECT($A$5&amp;"!$AJ$41:$AJ$406"),INDIRECT($A$5&amp;"!$AK$41:$AK$406"))*SUM($F$3:$I$3)</f>
        <v>0</v>
      </c>
      <c r="C102" s="65" cm="1">
        <f t="array" aca="1" ref="C102" ca="1">_xlfn.XLOOKUP(A102,INDIRECT($A$5&amp;"!$AJ$41:$AJ$406"),INDIRECT($A$5&amp;"!$AL$41:$AL$406"))*SUM($F$3:$I$3)</f>
        <v>15</v>
      </c>
      <c r="D102" s="65" cm="1">
        <f t="array" aca="1" ref="D102" ca="1">_xlfn.XLOOKUP(A102,INDIRECT($A$5&amp;"!$AJ$41:$AJ$406"),INDIRECT($A$5&amp;"!$AO$41:$AO$406"))*SUM($F$3:$I$3)</f>
        <v>12.75</v>
      </c>
      <c r="E102" s="34" cm="1">
        <f t="array" ref="E102">SUMPRODUCT(('PT Storengy'!$B$8:$I$372)*('PT Storengy'!$A$8:$A$372=$A102)*('PT Storengy'!$B$5:$I$5=$A$6)*('PT Storengy'!$B$7:$I$7=$A$7))</f>
        <v>0.55000000000000004</v>
      </c>
      <c r="F102" s="107">
        <f t="shared" ca="1" si="10"/>
        <v>6.7625000000000091</v>
      </c>
      <c r="G102" s="51">
        <f t="shared" ca="1" si="13"/>
        <v>0.44707999999999998</v>
      </c>
      <c r="H102" s="35" cm="1">
        <f t="array" aca="1" ref="H102" ca="1">IF(ROUND(ROUND(G102,2)-G102,4)=0,_xlfn.XLOOKUP(G102,INDIRECT($A$4&amp;"!$G$41:$G$141"),INDIRECT($A$4&amp;"!$A$41:$A$141"),0,1,1),IF(G102&gt;=1,0,(ROUNDUP(G102,2)-G102)*100*_xlfn.XLOOKUP(G102,INDIRECT($A$4&amp;"!$G$41:$G$141"),INDIRECT($A$4&amp;"!$A$41:$A$141"),0,-1,-1)+(G102-ROUNDDOWN(G102,2))*100*_xlfn.XLOOKUP(G102,INDIRECT($A$4&amp;"!$G$41:$G$141"),INDIRECT($A$4&amp;"!$A$41:$A$141"),0,1,1)))</f>
        <v>1.0000000000000009</v>
      </c>
      <c r="I102" s="66">
        <f t="shared" ca="1" si="14"/>
        <v>56.250000000000036</v>
      </c>
      <c r="J102" s="106" cm="1">
        <f t="array" aca="1" ref="J102" ca="1">IF(COUNTIFS('PTC NaTran'!$K$7:$K$15996,"",'PTC NaTran'!$A$7:$A$15996,J$16,'PTC NaTran'!$D$7:$D$15996,$A102,'PTC NaTran'!$C$7:$C$15996,"DEL")&gt;0,J$14,SUMIFS('PTC NaTran'!$K$7:$K$15996,'PTC NaTran'!$A$7:$A$15996,J$16,'PTC NaTran'!$D$7:$D$15996,$A102,'PTC NaTran'!$C$7:$C$15996,"DEL")*1.0026*$F$4/INDIRECT($A$4&amp;"!D9"))</f>
        <v>124.99999999999999</v>
      </c>
      <c r="K102" s="106">
        <v>1000</v>
      </c>
      <c r="L102" s="107">
        <f t="shared" ca="1" si="11"/>
        <v>6.7625000000000091</v>
      </c>
      <c r="M102" s="51">
        <f t="shared" ca="1" si="15"/>
        <v>0.44707999999999998</v>
      </c>
      <c r="N102" s="35" cm="1">
        <f t="array" aca="1" ref="N102" ca="1">IF(ROUND(ROUND(M102,2)-M102,4)=0,_xlfn.XLOOKUP(M102,INDIRECT($A$4&amp;"!$G$41:$G$141"),INDIRECT($A$4&amp;"!$A$41:$A$141"),0,1,1),IF(M102&gt;=1,0,(ROUNDUP(M102,2)-M102)*100*_xlfn.XLOOKUP(M102,INDIRECT($A$4&amp;"!$G$41:$G$141"),INDIRECT($A$4&amp;"!$A$41:$A$141"),0,-1,-1)+(M102-ROUNDDOWN(M102,2))*100*_xlfn.XLOOKUP(M102,INDIRECT($A$4&amp;"!$G$41:$G$141"),INDIRECT($A$4&amp;"!$A$41:$A$141"),0,1,1)))</f>
        <v>1.0000000000000009</v>
      </c>
      <c r="O102" s="66">
        <f t="shared" ca="1" si="16"/>
        <v>56.250000000000036</v>
      </c>
      <c r="S102" s="107">
        <f t="shared" ca="1" si="12"/>
        <v>10.75</v>
      </c>
      <c r="T102" s="51">
        <f t="shared" ca="1" si="17"/>
        <v>0.70833000000000002</v>
      </c>
      <c r="U102" s="35" cm="1">
        <f t="array" aca="1" ref="U102" ca="1">IF(ROUND(ROUND(T102,2)-T102,4)=0,_xlfn.XLOOKUP(T102,INDIRECT($A$4&amp;"!$G$41:$G$141"),INDIRECT($A$4&amp;"!$A$41:$A$141"),0,1,1),IF(T102&gt;=1,0,(ROUNDUP(T102,2)-T102)*100*_xlfn.XLOOKUP(T102,INDIRECT($A$4&amp;"!$G$41:$G$141"),INDIRECT($A$4&amp;"!$A$41:$A$141"),0,-1,-1)+(T102-ROUNDDOWN(T102,2))*100*_xlfn.XLOOKUP(T102,INDIRECT($A$4&amp;"!$G$41:$G$141"),INDIRECT($A$4&amp;"!$A$41:$A$141"),0,1,1)))</f>
        <v>1.0000000000000009</v>
      </c>
      <c r="V102" s="66">
        <f t="shared" ca="1" si="18"/>
        <v>125.0000000000001</v>
      </c>
    </row>
    <row r="103" spans="1:22" x14ac:dyDescent="0.35">
      <c r="A103" s="32">
        <f t="shared" si="19"/>
        <v>46564</v>
      </c>
      <c r="B103" s="65" cm="1">
        <f t="array" aca="1" ref="B103" ca="1">_xlfn.XLOOKUP(A103,INDIRECT($A$5&amp;"!$AJ$41:$AJ$406"),INDIRECT($A$5&amp;"!$AK$41:$AK$406"))*SUM($F$3:$I$3)</f>
        <v>0</v>
      </c>
      <c r="C103" s="65" cm="1">
        <f t="array" aca="1" ref="C103" ca="1">_xlfn.XLOOKUP(A103,INDIRECT($A$5&amp;"!$AJ$41:$AJ$406"),INDIRECT($A$5&amp;"!$AL$41:$AL$406"))*SUM($F$3:$I$3)</f>
        <v>15</v>
      </c>
      <c r="D103" s="65" cm="1">
        <f t="array" aca="1" ref="D103" ca="1">_xlfn.XLOOKUP(A103,INDIRECT($A$5&amp;"!$AJ$41:$AJ$406"),INDIRECT($A$5&amp;"!$AO$41:$AO$406"))*SUM($F$3:$I$3)</f>
        <v>12.75</v>
      </c>
      <c r="E103" s="34" cm="1">
        <f t="array" ref="E103">SUMPRODUCT(('PT Storengy'!$B$8:$I$372)*('PT Storengy'!$A$8:$A$372=$A103)*('PT Storengy'!$B$5:$I$5=$A$6)*('PT Storengy'!$B$7:$I$7=$A$7))</f>
        <v>0.55000000000000004</v>
      </c>
      <c r="F103" s="107">
        <f t="shared" ca="1" si="10"/>
        <v>6.8187500000000094</v>
      </c>
      <c r="G103" s="51">
        <f t="shared" ca="1" si="13"/>
        <v>0.45083000000000001</v>
      </c>
      <c r="H103" s="35" cm="1">
        <f t="array" aca="1" ref="H103" ca="1">IF(ROUND(ROUND(G103,2)-G103,4)=0,_xlfn.XLOOKUP(G103,INDIRECT($A$4&amp;"!$G$41:$G$141"),INDIRECT($A$4&amp;"!$A$41:$A$141"),0,1,1),IF(G103&gt;=1,0,(ROUNDUP(G103,2)-G103)*100*_xlfn.XLOOKUP(G103,INDIRECT($A$4&amp;"!$G$41:$G$141"),INDIRECT($A$4&amp;"!$A$41:$A$141"),0,-1,-1)+(G103-ROUNDDOWN(G103,2))*100*_xlfn.XLOOKUP(G103,INDIRECT($A$4&amp;"!$G$41:$G$141"),INDIRECT($A$4&amp;"!$A$41:$A$141"),0,1,1)))</f>
        <v>1.0000000000000009</v>
      </c>
      <c r="I103" s="66">
        <f t="shared" ca="1" si="14"/>
        <v>56.250000000000036</v>
      </c>
      <c r="J103" s="106" cm="1">
        <f t="array" aca="1" ref="J103" ca="1">IF(COUNTIFS('PTC NaTran'!$K$7:$K$15996,"",'PTC NaTran'!$A$7:$A$15996,J$16,'PTC NaTran'!$D$7:$D$15996,$A103,'PTC NaTran'!$C$7:$C$15996,"DEL")&gt;0,J$14,SUMIFS('PTC NaTran'!$K$7:$K$15996,'PTC NaTran'!$A$7:$A$15996,J$16,'PTC NaTran'!$D$7:$D$15996,$A103,'PTC NaTran'!$C$7:$C$15996,"DEL")*1.0026*$F$4/INDIRECT($A$4&amp;"!D9"))</f>
        <v>124.99999999999999</v>
      </c>
      <c r="K103" s="106">
        <v>1000</v>
      </c>
      <c r="L103" s="107">
        <f t="shared" ca="1" si="11"/>
        <v>6.8187500000000094</v>
      </c>
      <c r="M103" s="51">
        <f t="shared" ca="1" si="15"/>
        <v>0.45083000000000001</v>
      </c>
      <c r="N103" s="35" cm="1">
        <f t="array" aca="1" ref="N103" ca="1">IF(ROUND(ROUND(M103,2)-M103,4)=0,_xlfn.XLOOKUP(M103,INDIRECT($A$4&amp;"!$G$41:$G$141"),INDIRECT($A$4&amp;"!$A$41:$A$141"),0,1,1),IF(M103&gt;=1,0,(ROUNDUP(M103,2)-M103)*100*_xlfn.XLOOKUP(M103,INDIRECT($A$4&amp;"!$G$41:$G$141"),INDIRECT($A$4&amp;"!$A$41:$A$141"),0,-1,-1)+(M103-ROUNDDOWN(M103,2))*100*_xlfn.XLOOKUP(M103,INDIRECT($A$4&amp;"!$G$41:$G$141"),INDIRECT($A$4&amp;"!$A$41:$A$141"),0,1,1)))</f>
        <v>1.0000000000000009</v>
      </c>
      <c r="O103" s="66">
        <f t="shared" ca="1" si="16"/>
        <v>56.250000000000036</v>
      </c>
      <c r="S103" s="107">
        <f t="shared" ca="1" si="12"/>
        <v>10.875</v>
      </c>
      <c r="T103" s="51">
        <f t="shared" ca="1" si="17"/>
        <v>0.71667000000000003</v>
      </c>
      <c r="U103" s="35" cm="1">
        <f t="array" aca="1" ref="U103" ca="1">IF(ROUND(ROUND(T103,2)-T103,4)=0,_xlfn.XLOOKUP(T103,INDIRECT($A$4&amp;"!$G$41:$G$141"),INDIRECT($A$4&amp;"!$A$41:$A$141"),0,1,1),IF(T103&gt;=1,0,(ROUNDUP(T103,2)-T103)*100*_xlfn.XLOOKUP(T103,INDIRECT($A$4&amp;"!$G$41:$G$141"),INDIRECT($A$4&amp;"!$A$41:$A$141"),0,-1,-1)+(T103-ROUNDDOWN(T103,2))*100*_xlfn.XLOOKUP(T103,INDIRECT($A$4&amp;"!$G$41:$G$141"),INDIRECT($A$4&amp;"!$A$41:$A$141"),0,1,1)))</f>
        <v>1.0000000000000009</v>
      </c>
      <c r="V103" s="66">
        <f t="shared" ca="1" si="18"/>
        <v>125.0000000000001</v>
      </c>
    </row>
    <row r="104" spans="1:22" x14ac:dyDescent="0.35">
      <c r="A104" s="32">
        <f t="shared" si="19"/>
        <v>46565</v>
      </c>
      <c r="B104" s="65" cm="1">
        <f t="array" aca="1" ref="B104" ca="1">_xlfn.XLOOKUP(A104,INDIRECT($A$5&amp;"!$AJ$41:$AJ$406"),INDIRECT($A$5&amp;"!$AK$41:$AK$406"))*SUM($F$3:$I$3)</f>
        <v>0</v>
      </c>
      <c r="C104" s="65" cm="1">
        <f t="array" aca="1" ref="C104" ca="1">_xlfn.XLOOKUP(A104,INDIRECT($A$5&amp;"!$AJ$41:$AJ$406"),INDIRECT($A$5&amp;"!$AL$41:$AL$406"))*SUM($F$3:$I$3)</f>
        <v>15</v>
      </c>
      <c r="D104" s="65" cm="1">
        <f t="array" aca="1" ref="D104" ca="1">_xlfn.XLOOKUP(A104,INDIRECT($A$5&amp;"!$AJ$41:$AJ$406"),INDIRECT($A$5&amp;"!$AO$41:$AO$406"))*SUM($F$3:$I$3)</f>
        <v>12.75</v>
      </c>
      <c r="E104" s="34" cm="1">
        <f t="array" ref="E104">SUMPRODUCT(('PT Storengy'!$B$8:$I$372)*('PT Storengy'!$A$8:$A$372=$A104)*('PT Storengy'!$B$5:$I$5=$A$6)*('PT Storengy'!$B$7:$I$7=$A$7))</f>
        <v>0.55000000000000004</v>
      </c>
      <c r="F104" s="107">
        <f t="shared" ca="1" si="10"/>
        <v>6.8750000000000098</v>
      </c>
      <c r="G104" s="51">
        <f t="shared" ca="1" si="13"/>
        <v>0.45457999999999998</v>
      </c>
      <c r="H104" s="35" cm="1">
        <f t="array" aca="1" ref="H104" ca="1">IF(ROUND(ROUND(G104,2)-G104,4)=0,_xlfn.XLOOKUP(G104,INDIRECT($A$4&amp;"!$G$41:$G$141"),INDIRECT($A$4&amp;"!$A$41:$A$141"),0,1,1),IF(G104&gt;=1,0,(ROUNDUP(G104,2)-G104)*100*_xlfn.XLOOKUP(G104,INDIRECT($A$4&amp;"!$G$41:$G$141"),INDIRECT($A$4&amp;"!$A$41:$A$141"),0,-1,-1)+(G104-ROUNDDOWN(G104,2))*100*_xlfn.XLOOKUP(G104,INDIRECT($A$4&amp;"!$G$41:$G$141"),INDIRECT($A$4&amp;"!$A$41:$A$141"),0,1,1)))</f>
        <v>1.0000000000000009</v>
      </c>
      <c r="I104" s="66">
        <f t="shared" ca="1" si="14"/>
        <v>56.250000000000036</v>
      </c>
      <c r="J104" s="106" cm="1">
        <f t="array" aca="1" ref="J104" ca="1">IF(COUNTIFS('PTC NaTran'!$K$7:$K$15996,"",'PTC NaTran'!$A$7:$A$15996,J$16,'PTC NaTran'!$D$7:$D$15996,$A104,'PTC NaTran'!$C$7:$C$15996,"DEL")&gt;0,J$14,SUMIFS('PTC NaTran'!$K$7:$K$15996,'PTC NaTran'!$A$7:$A$15996,J$16,'PTC NaTran'!$D$7:$D$15996,$A104,'PTC NaTran'!$C$7:$C$15996,"DEL")*1.0026*$F$4/INDIRECT($A$4&amp;"!D9"))</f>
        <v>124.99999999999999</v>
      </c>
      <c r="K104" s="106">
        <v>1000</v>
      </c>
      <c r="L104" s="107">
        <f t="shared" ca="1" si="11"/>
        <v>6.8750000000000098</v>
      </c>
      <c r="M104" s="51">
        <f t="shared" ca="1" si="15"/>
        <v>0.45457999999999998</v>
      </c>
      <c r="N104" s="35" cm="1">
        <f t="array" aca="1" ref="N104" ca="1">IF(ROUND(ROUND(M104,2)-M104,4)=0,_xlfn.XLOOKUP(M104,INDIRECT($A$4&amp;"!$G$41:$G$141"),INDIRECT($A$4&amp;"!$A$41:$A$141"),0,1,1),IF(M104&gt;=1,0,(ROUNDUP(M104,2)-M104)*100*_xlfn.XLOOKUP(M104,INDIRECT($A$4&amp;"!$G$41:$G$141"),INDIRECT($A$4&amp;"!$A$41:$A$141"),0,-1,-1)+(M104-ROUNDDOWN(M104,2))*100*_xlfn.XLOOKUP(M104,INDIRECT($A$4&amp;"!$G$41:$G$141"),INDIRECT($A$4&amp;"!$A$41:$A$141"),0,1,1)))</f>
        <v>1.0000000000000009</v>
      </c>
      <c r="O104" s="66">
        <f t="shared" ca="1" si="16"/>
        <v>56.250000000000036</v>
      </c>
      <c r="S104" s="107">
        <f t="shared" ca="1" si="12"/>
        <v>11</v>
      </c>
      <c r="T104" s="51">
        <f t="shared" ca="1" si="17"/>
        <v>0.72499999999999998</v>
      </c>
      <c r="U104" s="35" cm="1">
        <f t="array" aca="1" ref="U104" ca="1">IF(ROUND(ROUND(T104,2)-T104,4)=0,_xlfn.XLOOKUP(T104,INDIRECT($A$4&amp;"!$G$41:$G$141"),INDIRECT($A$4&amp;"!$A$41:$A$141"),0,1,1),IF(T104&gt;=1,0,(ROUNDUP(T104,2)-T104)*100*_xlfn.XLOOKUP(T104,INDIRECT($A$4&amp;"!$G$41:$G$141"),INDIRECT($A$4&amp;"!$A$41:$A$141"),0,-1,-1)+(T104-ROUNDDOWN(T104,2))*100*_xlfn.XLOOKUP(T104,INDIRECT($A$4&amp;"!$G$41:$G$141"),INDIRECT($A$4&amp;"!$A$41:$A$141"),0,1,1)))</f>
        <v>1.0000000000000009</v>
      </c>
      <c r="V104" s="66">
        <f t="shared" ca="1" si="18"/>
        <v>125.0000000000001</v>
      </c>
    </row>
    <row r="105" spans="1:22" x14ac:dyDescent="0.35">
      <c r="A105" s="32">
        <f t="shared" si="19"/>
        <v>46566</v>
      </c>
      <c r="B105" s="65" cm="1">
        <f t="array" aca="1" ref="B105" ca="1">_xlfn.XLOOKUP(A105,INDIRECT($A$5&amp;"!$AJ$41:$AJ$406"),INDIRECT($A$5&amp;"!$AK$41:$AK$406"))*SUM($F$3:$I$3)</f>
        <v>0</v>
      </c>
      <c r="C105" s="65" cm="1">
        <f t="array" aca="1" ref="C105" ca="1">_xlfn.XLOOKUP(A105,INDIRECT($A$5&amp;"!$AJ$41:$AJ$406"),INDIRECT($A$5&amp;"!$AL$41:$AL$406"))*SUM($F$3:$I$3)</f>
        <v>15</v>
      </c>
      <c r="D105" s="65" cm="1">
        <f t="array" aca="1" ref="D105" ca="1">_xlfn.XLOOKUP(A105,INDIRECT($A$5&amp;"!$AJ$41:$AJ$406"),INDIRECT($A$5&amp;"!$AO$41:$AO$406"))*SUM($F$3:$I$3)</f>
        <v>12.75</v>
      </c>
      <c r="E105" s="34" cm="1">
        <f t="array" ref="E105">SUMPRODUCT(('PT Storengy'!$B$8:$I$372)*('PT Storengy'!$A$8:$A$372=$A105)*('PT Storengy'!$B$5:$I$5=$A$6)*('PT Storengy'!$B$7:$I$7=$A$7))</f>
        <v>0.55000000000000004</v>
      </c>
      <c r="F105" s="107">
        <f t="shared" ca="1" si="10"/>
        <v>6.9312500000000101</v>
      </c>
      <c r="G105" s="51">
        <f t="shared" ca="1" si="13"/>
        <v>0.45833000000000002</v>
      </c>
      <c r="H105" s="35" cm="1">
        <f t="array" aca="1" ref="H105" ca="1">IF(ROUND(ROUND(G105,2)-G105,4)=0,_xlfn.XLOOKUP(G105,INDIRECT($A$4&amp;"!$G$41:$G$141"),INDIRECT($A$4&amp;"!$A$41:$A$141"),0,1,1),IF(G105&gt;=1,0,(ROUNDUP(G105,2)-G105)*100*_xlfn.XLOOKUP(G105,INDIRECT($A$4&amp;"!$G$41:$G$141"),INDIRECT($A$4&amp;"!$A$41:$A$141"),0,-1,-1)+(G105-ROUNDDOWN(G105,2))*100*_xlfn.XLOOKUP(G105,INDIRECT($A$4&amp;"!$G$41:$G$141"),INDIRECT($A$4&amp;"!$A$41:$A$141"),0,1,1)))</f>
        <v>1.0000000000000009</v>
      </c>
      <c r="I105" s="66">
        <f t="shared" ca="1" si="14"/>
        <v>56.250000000000036</v>
      </c>
      <c r="J105" s="106" cm="1">
        <f t="array" aca="1" ref="J105" ca="1">IF(COUNTIFS('PTC NaTran'!$K$7:$K$15996,"",'PTC NaTran'!$A$7:$A$15996,J$16,'PTC NaTran'!$D$7:$D$15996,$A105,'PTC NaTran'!$C$7:$C$15996,"DEL")&gt;0,J$14,SUMIFS('PTC NaTran'!$K$7:$K$15996,'PTC NaTran'!$A$7:$A$15996,J$16,'PTC NaTran'!$D$7:$D$15996,$A105,'PTC NaTran'!$C$7:$C$15996,"DEL")*1.0026*$F$4/INDIRECT($A$4&amp;"!D9"))</f>
        <v>124.99999999999999</v>
      </c>
      <c r="K105" s="106">
        <v>1000</v>
      </c>
      <c r="L105" s="107">
        <f t="shared" ca="1" si="11"/>
        <v>6.9312500000000101</v>
      </c>
      <c r="M105" s="51">
        <f t="shared" ca="1" si="15"/>
        <v>0.45833000000000002</v>
      </c>
      <c r="N105" s="35" cm="1">
        <f t="array" aca="1" ref="N105" ca="1">IF(ROUND(ROUND(M105,2)-M105,4)=0,_xlfn.XLOOKUP(M105,INDIRECT($A$4&amp;"!$G$41:$G$141"),INDIRECT($A$4&amp;"!$A$41:$A$141"),0,1,1),IF(M105&gt;=1,0,(ROUNDUP(M105,2)-M105)*100*_xlfn.XLOOKUP(M105,INDIRECT($A$4&amp;"!$G$41:$G$141"),INDIRECT($A$4&amp;"!$A$41:$A$141"),0,-1,-1)+(M105-ROUNDDOWN(M105,2))*100*_xlfn.XLOOKUP(M105,INDIRECT($A$4&amp;"!$G$41:$G$141"),INDIRECT($A$4&amp;"!$A$41:$A$141"),0,1,1)))</f>
        <v>1.0000000000000009</v>
      </c>
      <c r="O105" s="66">
        <f t="shared" ca="1" si="16"/>
        <v>56.250000000000036</v>
      </c>
      <c r="S105" s="107">
        <f t="shared" ca="1" si="12"/>
        <v>11.125</v>
      </c>
      <c r="T105" s="51">
        <f t="shared" ca="1" si="17"/>
        <v>0.73333000000000004</v>
      </c>
      <c r="U105" s="35" cm="1">
        <f t="array" aca="1" ref="U105" ca="1">IF(ROUND(ROUND(T105,2)-T105,4)=0,_xlfn.XLOOKUP(T105,INDIRECT($A$4&amp;"!$G$41:$G$141"),INDIRECT($A$4&amp;"!$A$41:$A$141"),0,1,1),IF(T105&gt;=1,0,(ROUNDUP(T105,2)-T105)*100*_xlfn.XLOOKUP(T105,INDIRECT($A$4&amp;"!$G$41:$G$141"),INDIRECT($A$4&amp;"!$A$41:$A$141"),0,-1,-1)+(T105-ROUNDDOWN(T105,2))*100*_xlfn.XLOOKUP(T105,INDIRECT($A$4&amp;"!$G$41:$G$141"),INDIRECT($A$4&amp;"!$A$41:$A$141"),0,1,1)))</f>
        <v>1.0000000000000009</v>
      </c>
      <c r="V105" s="66">
        <f t="shared" ca="1" si="18"/>
        <v>125.0000000000001</v>
      </c>
    </row>
    <row r="106" spans="1:22" x14ac:dyDescent="0.35">
      <c r="A106" s="32">
        <f t="shared" si="19"/>
        <v>46567</v>
      </c>
      <c r="B106" s="65" cm="1">
        <f t="array" aca="1" ref="B106" ca="1">_xlfn.XLOOKUP(A106,INDIRECT($A$5&amp;"!$AJ$41:$AJ$406"),INDIRECT($A$5&amp;"!$AK$41:$AK$406"))*SUM($F$3:$I$3)</f>
        <v>0</v>
      </c>
      <c r="C106" s="65" cm="1">
        <f t="array" aca="1" ref="C106" ca="1">_xlfn.XLOOKUP(A106,INDIRECT($A$5&amp;"!$AJ$41:$AJ$406"),INDIRECT($A$5&amp;"!$AL$41:$AL$406"))*SUM($F$3:$I$3)</f>
        <v>15</v>
      </c>
      <c r="D106" s="65" cm="1">
        <f t="array" aca="1" ref="D106" ca="1">_xlfn.XLOOKUP(A106,INDIRECT($A$5&amp;"!$AJ$41:$AJ$406"),INDIRECT($A$5&amp;"!$AO$41:$AO$406"))*SUM($F$3:$I$3)</f>
        <v>12.75</v>
      </c>
      <c r="E106" s="34" cm="1">
        <f t="array" ref="E106">SUMPRODUCT(('PT Storengy'!$B$8:$I$372)*('PT Storengy'!$A$8:$A$372=$A106)*('PT Storengy'!$B$5:$I$5=$A$6)*('PT Storengy'!$B$7:$I$7=$A$7))</f>
        <v>0.55000000000000004</v>
      </c>
      <c r="F106" s="107">
        <f t="shared" ca="1" si="10"/>
        <v>6.9875000000000105</v>
      </c>
      <c r="G106" s="51">
        <f t="shared" ca="1" si="13"/>
        <v>0.46207999999999999</v>
      </c>
      <c r="H106" s="35" cm="1">
        <f t="array" aca="1" ref="H106" ca="1">IF(ROUND(ROUND(G106,2)-G106,4)=0,_xlfn.XLOOKUP(G106,INDIRECT($A$4&amp;"!$G$41:$G$141"),INDIRECT($A$4&amp;"!$A$41:$A$141"),0,1,1),IF(G106&gt;=1,0,(ROUNDUP(G106,2)-G106)*100*_xlfn.XLOOKUP(G106,INDIRECT($A$4&amp;"!$G$41:$G$141"),INDIRECT($A$4&amp;"!$A$41:$A$141"),0,-1,-1)+(G106-ROUNDDOWN(G106,2))*100*_xlfn.XLOOKUP(G106,INDIRECT($A$4&amp;"!$G$41:$G$141"),INDIRECT($A$4&amp;"!$A$41:$A$141"),0,1,1)))</f>
        <v>1.0000000000000009</v>
      </c>
      <c r="I106" s="66">
        <f t="shared" ca="1" si="14"/>
        <v>56.250000000000036</v>
      </c>
      <c r="J106" s="106" cm="1">
        <f t="array" aca="1" ref="J106" ca="1">IF(COUNTIFS('PTC NaTran'!$K$7:$K$15996,"",'PTC NaTran'!$A$7:$A$15996,J$16,'PTC NaTran'!$D$7:$D$15996,$A106,'PTC NaTran'!$C$7:$C$15996,"DEL")&gt;0,J$14,SUMIFS('PTC NaTran'!$K$7:$K$15996,'PTC NaTran'!$A$7:$A$15996,J$16,'PTC NaTran'!$D$7:$D$15996,$A106,'PTC NaTran'!$C$7:$C$15996,"DEL")*1.0026*$F$4/INDIRECT($A$4&amp;"!D9"))</f>
        <v>124.99999999999999</v>
      </c>
      <c r="K106" s="106">
        <v>1000</v>
      </c>
      <c r="L106" s="107">
        <f t="shared" ca="1" si="11"/>
        <v>6.9875000000000105</v>
      </c>
      <c r="M106" s="51">
        <f t="shared" ca="1" si="15"/>
        <v>0.46207999999999999</v>
      </c>
      <c r="N106" s="35" cm="1">
        <f t="array" aca="1" ref="N106" ca="1">IF(ROUND(ROUND(M106,2)-M106,4)=0,_xlfn.XLOOKUP(M106,INDIRECT($A$4&amp;"!$G$41:$G$141"),INDIRECT($A$4&amp;"!$A$41:$A$141"),0,1,1),IF(M106&gt;=1,0,(ROUNDUP(M106,2)-M106)*100*_xlfn.XLOOKUP(M106,INDIRECT($A$4&amp;"!$G$41:$G$141"),INDIRECT($A$4&amp;"!$A$41:$A$141"),0,-1,-1)+(M106-ROUNDDOWN(M106,2))*100*_xlfn.XLOOKUP(M106,INDIRECT($A$4&amp;"!$G$41:$G$141"),INDIRECT($A$4&amp;"!$A$41:$A$141"),0,1,1)))</f>
        <v>1.0000000000000009</v>
      </c>
      <c r="O106" s="66">
        <f t="shared" ca="1" si="16"/>
        <v>56.250000000000036</v>
      </c>
      <c r="S106" s="107">
        <f t="shared" ca="1" si="12"/>
        <v>11.25</v>
      </c>
      <c r="T106" s="51">
        <f t="shared" ca="1" si="17"/>
        <v>0.74167000000000005</v>
      </c>
      <c r="U106" s="35" cm="1">
        <f t="array" aca="1" ref="U106" ca="1">IF(ROUND(ROUND(T106,2)-T106,4)=0,_xlfn.XLOOKUP(T106,INDIRECT($A$4&amp;"!$G$41:$G$141"),INDIRECT($A$4&amp;"!$A$41:$A$141"),0,1,1),IF(T106&gt;=1,0,(ROUNDUP(T106,2)-T106)*100*_xlfn.XLOOKUP(T106,INDIRECT($A$4&amp;"!$G$41:$G$141"),INDIRECT($A$4&amp;"!$A$41:$A$141"),0,-1,-1)+(T106-ROUNDDOWN(T106,2))*100*_xlfn.XLOOKUP(T106,INDIRECT($A$4&amp;"!$G$41:$G$141"),INDIRECT($A$4&amp;"!$A$41:$A$141"),0,1,1)))</f>
        <v>1.0000000000000009</v>
      </c>
      <c r="V106" s="66">
        <f t="shared" ca="1" si="18"/>
        <v>125.0000000000001</v>
      </c>
    </row>
    <row r="107" spans="1:22" x14ac:dyDescent="0.35">
      <c r="A107" s="32">
        <f t="shared" si="19"/>
        <v>46568</v>
      </c>
      <c r="B107" s="65" cm="1">
        <f t="array" aca="1" ref="B107" ca="1">_xlfn.XLOOKUP(A107,INDIRECT($A$5&amp;"!$AJ$41:$AJ$406"),INDIRECT($A$5&amp;"!$AK$41:$AK$406"))*SUM($F$3:$I$3)</f>
        <v>0</v>
      </c>
      <c r="C107" s="65" cm="1">
        <f t="array" aca="1" ref="C107" ca="1">_xlfn.XLOOKUP(A107,INDIRECT($A$5&amp;"!$AJ$41:$AJ$406"),INDIRECT($A$5&amp;"!$AL$41:$AL$406"))*SUM($F$3:$I$3)</f>
        <v>15</v>
      </c>
      <c r="D107" s="65" cm="1">
        <f t="array" aca="1" ref="D107" ca="1">_xlfn.XLOOKUP(A107,INDIRECT($A$5&amp;"!$AJ$41:$AJ$406"),INDIRECT($A$5&amp;"!$AO$41:$AO$406"))*SUM($F$3:$I$3)</f>
        <v>12.75</v>
      </c>
      <c r="E107" s="34" cm="1">
        <f t="array" ref="E107">SUMPRODUCT(('PT Storengy'!$B$8:$I$372)*('PT Storengy'!$A$8:$A$372=$A107)*('PT Storengy'!$B$5:$I$5=$A$6)*('PT Storengy'!$B$7:$I$7=$A$7))</f>
        <v>0.55000000000000004</v>
      </c>
      <c r="F107" s="107">
        <f t="shared" ca="1" si="10"/>
        <v>7.0437500000000108</v>
      </c>
      <c r="G107" s="51">
        <f t="shared" ca="1" si="13"/>
        <v>0.46583000000000002</v>
      </c>
      <c r="H107" s="35" cm="1">
        <f t="array" aca="1" ref="H107" ca="1">IF(ROUND(ROUND(G107,2)-G107,4)=0,_xlfn.XLOOKUP(G107,INDIRECT($A$4&amp;"!$G$41:$G$141"),INDIRECT($A$4&amp;"!$A$41:$A$141"),0,1,1),IF(G107&gt;=1,0,(ROUNDUP(G107,2)-G107)*100*_xlfn.XLOOKUP(G107,INDIRECT($A$4&amp;"!$G$41:$G$141"),INDIRECT($A$4&amp;"!$A$41:$A$141"),0,-1,-1)+(G107-ROUNDDOWN(G107,2))*100*_xlfn.XLOOKUP(G107,INDIRECT($A$4&amp;"!$G$41:$G$141"),INDIRECT($A$4&amp;"!$A$41:$A$141"),0,1,1)))</f>
        <v>1.0000000000000009</v>
      </c>
      <c r="I107" s="66">
        <f t="shared" ca="1" si="14"/>
        <v>56.250000000000036</v>
      </c>
      <c r="J107" s="106" cm="1">
        <f t="array" aca="1" ref="J107" ca="1">IF(COUNTIFS('PTC NaTran'!$K$7:$K$15996,"",'PTC NaTran'!$A$7:$A$15996,J$16,'PTC NaTran'!$D$7:$D$15996,$A107,'PTC NaTran'!$C$7:$C$15996,"DEL")&gt;0,J$14,SUMIFS('PTC NaTran'!$K$7:$K$15996,'PTC NaTran'!$A$7:$A$15996,J$16,'PTC NaTran'!$D$7:$D$15996,$A107,'PTC NaTran'!$C$7:$C$15996,"DEL")*1.0026*$F$4/INDIRECT($A$4&amp;"!D9"))</f>
        <v>124.99999999999999</v>
      </c>
      <c r="K107" s="106">
        <v>1000</v>
      </c>
      <c r="L107" s="107">
        <f t="shared" ca="1" si="11"/>
        <v>7.0437500000000108</v>
      </c>
      <c r="M107" s="51">
        <f t="shared" ca="1" si="15"/>
        <v>0.46583000000000002</v>
      </c>
      <c r="N107" s="35" cm="1">
        <f t="array" aca="1" ref="N107" ca="1">IF(ROUND(ROUND(M107,2)-M107,4)=0,_xlfn.XLOOKUP(M107,INDIRECT($A$4&amp;"!$G$41:$G$141"),INDIRECT($A$4&amp;"!$A$41:$A$141"),0,1,1),IF(M107&gt;=1,0,(ROUNDUP(M107,2)-M107)*100*_xlfn.XLOOKUP(M107,INDIRECT($A$4&amp;"!$G$41:$G$141"),INDIRECT($A$4&amp;"!$A$41:$A$141"),0,-1,-1)+(M107-ROUNDDOWN(M107,2))*100*_xlfn.XLOOKUP(M107,INDIRECT($A$4&amp;"!$G$41:$G$141"),INDIRECT($A$4&amp;"!$A$41:$A$141"),0,1,1)))</f>
        <v>1.0000000000000009</v>
      </c>
      <c r="O107" s="66">
        <f t="shared" ca="1" si="16"/>
        <v>56.250000000000036</v>
      </c>
      <c r="S107" s="107">
        <f t="shared" ca="1" si="12"/>
        <v>11.375</v>
      </c>
      <c r="T107" s="51">
        <f t="shared" ca="1" si="17"/>
        <v>0.75</v>
      </c>
      <c r="U107" s="35" cm="1">
        <f t="array" aca="1" ref="U107" ca="1">IF(ROUND(ROUND(T107,2)-T107,4)=0,_xlfn.XLOOKUP(T107,INDIRECT($A$4&amp;"!$G$41:$G$141"),INDIRECT($A$4&amp;"!$A$41:$A$141"),0,1,1),IF(T107&gt;=1,0,(ROUNDUP(T107,2)-T107)*100*_xlfn.XLOOKUP(T107,INDIRECT($A$4&amp;"!$G$41:$G$141"),INDIRECT($A$4&amp;"!$A$41:$A$141"),0,-1,-1)+(T107-ROUNDDOWN(T107,2))*100*_xlfn.XLOOKUP(T107,INDIRECT($A$4&amp;"!$G$41:$G$141"),INDIRECT($A$4&amp;"!$A$41:$A$141"),0,1,1)))</f>
        <v>1</v>
      </c>
      <c r="V107" s="66">
        <f t="shared" ca="1" si="18"/>
        <v>124.99999999999999</v>
      </c>
    </row>
    <row r="108" spans="1:22" x14ac:dyDescent="0.35">
      <c r="A108" s="32">
        <f t="shared" si="19"/>
        <v>46569</v>
      </c>
      <c r="B108" s="65" cm="1">
        <f t="array" aca="1" ref="B108" ca="1">_xlfn.XLOOKUP(A108,INDIRECT($A$5&amp;"!$AJ$41:$AJ$406"),INDIRECT($A$5&amp;"!$AK$41:$AK$406"))*SUM($F$3:$I$3)</f>
        <v>0</v>
      </c>
      <c r="C108" s="65" cm="1">
        <f t="array" aca="1" ref="C108" ca="1">_xlfn.XLOOKUP(A108,INDIRECT($A$5&amp;"!$AJ$41:$AJ$406"),INDIRECT($A$5&amp;"!$AL$41:$AL$406"))*SUM($F$3:$I$3)</f>
        <v>15</v>
      </c>
      <c r="D108" s="65" cm="1">
        <f t="array" aca="1" ref="D108" ca="1">_xlfn.XLOOKUP(A108,INDIRECT($A$5&amp;"!$AJ$41:$AJ$406"),INDIRECT($A$5&amp;"!$AO$41:$AO$406"))*SUM($F$3:$I$3)</f>
        <v>12.75</v>
      </c>
      <c r="E108" s="34" cm="1">
        <f t="array" ref="E108">SUMPRODUCT(('PT Storengy'!$B$8:$I$372)*('PT Storengy'!$A$8:$A$372=$A108)*('PT Storengy'!$B$5:$I$5=$A$6)*('PT Storengy'!$B$7:$I$7=$A$7))</f>
        <v>0.55000000000000004</v>
      </c>
      <c r="F108" s="107">
        <f t="shared" ca="1" si="10"/>
        <v>7.1000000000000112</v>
      </c>
      <c r="G108" s="51">
        <f t="shared" ca="1" si="13"/>
        <v>0.46958</v>
      </c>
      <c r="H108" s="35" cm="1">
        <f t="array" aca="1" ref="H108" ca="1">IF(ROUND(ROUND(G108,2)-G108,4)=0,_xlfn.XLOOKUP(G108,INDIRECT($A$4&amp;"!$G$41:$G$141"),INDIRECT($A$4&amp;"!$A$41:$A$141"),0,1,1),IF(G108&gt;=1,0,(ROUNDUP(G108,2)-G108)*100*_xlfn.XLOOKUP(G108,INDIRECT($A$4&amp;"!$G$41:$G$141"),INDIRECT($A$4&amp;"!$A$41:$A$141"),0,-1,-1)+(G108-ROUNDDOWN(G108,2))*100*_xlfn.XLOOKUP(G108,INDIRECT($A$4&amp;"!$G$41:$G$141"),INDIRECT($A$4&amp;"!$A$41:$A$141"),0,1,1)))</f>
        <v>1.0000000000000009</v>
      </c>
      <c r="I108" s="66">
        <f t="shared" ca="1" si="14"/>
        <v>56.250000000000036</v>
      </c>
      <c r="J108" s="106" cm="1">
        <f t="array" aca="1" ref="J108" ca="1">IF(COUNTIFS('PTC NaTran'!$K$7:$K$15996,"",'PTC NaTran'!$A$7:$A$15996,J$16,'PTC NaTran'!$D$7:$D$15996,$A108,'PTC NaTran'!$C$7:$C$15996,"DEL")&gt;0,J$14,SUMIFS('PTC NaTran'!$K$7:$K$15996,'PTC NaTran'!$A$7:$A$15996,J$16,'PTC NaTran'!$D$7:$D$15996,$A108,'PTC NaTran'!$C$7:$C$15996,"DEL")*1.0026*$F$4/INDIRECT($A$4&amp;"!D9"))</f>
        <v>124.99999999999999</v>
      </c>
      <c r="K108" s="106">
        <v>1000</v>
      </c>
      <c r="L108" s="107">
        <f t="shared" ca="1" si="11"/>
        <v>7.1000000000000112</v>
      </c>
      <c r="M108" s="51">
        <f t="shared" ca="1" si="15"/>
        <v>0.46958</v>
      </c>
      <c r="N108" s="35" cm="1">
        <f t="array" aca="1" ref="N108" ca="1">IF(ROUND(ROUND(M108,2)-M108,4)=0,_xlfn.XLOOKUP(M108,INDIRECT($A$4&amp;"!$G$41:$G$141"),INDIRECT($A$4&amp;"!$A$41:$A$141"),0,1,1),IF(M108&gt;=1,0,(ROUNDUP(M108,2)-M108)*100*_xlfn.XLOOKUP(M108,INDIRECT($A$4&amp;"!$G$41:$G$141"),INDIRECT($A$4&amp;"!$A$41:$A$141"),0,-1,-1)+(M108-ROUNDDOWN(M108,2))*100*_xlfn.XLOOKUP(M108,INDIRECT($A$4&amp;"!$G$41:$G$141"),INDIRECT($A$4&amp;"!$A$41:$A$141"),0,1,1)))</f>
        <v>1.0000000000000009</v>
      </c>
      <c r="O108" s="66">
        <f t="shared" ca="1" si="16"/>
        <v>56.250000000000036</v>
      </c>
      <c r="S108" s="107">
        <f t="shared" ca="1" si="12"/>
        <v>11.4979175</v>
      </c>
      <c r="T108" s="51">
        <f t="shared" ca="1" si="17"/>
        <v>0.75832999999999995</v>
      </c>
      <c r="U108" s="35" cm="1">
        <f t="array" aca="1" ref="U108" ca="1">IF(ROUND(ROUND(T108,2)-T108,4)=0,_xlfn.XLOOKUP(T108,INDIRECT($A$4&amp;"!$G$41:$G$141"),INDIRECT($A$4&amp;"!$A$41:$A$141"),0,1,1),IF(T108&gt;=1,0,(ROUNDUP(T108,2)-T108)*100*_xlfn.XLOOKUP(T108,INDIRECT($A$4&amp;"!$G$41:$G$141"),INDIRECT($A$4&amp;"!$A$41:$A$141"),0,-1,-1)+(T108-ROUNDDOWN(T108,2))*100*_xlfn.XLOOKUP(T108,INDIRECT($A$4&amp;"!$G$41:$G$141"),INDIRECT($A$4&amp;"!$A$41:$A$141"),0,1,1)))</f>
        <v>0.98334000000000099</v>
      </c>
      <c r="V108" s="66">
        <f t="shared" ca="1" si="18"/>
        <v>122.9175000000001</v>
      </c>
    </row>
    <row r="109" spans="1:22" x14ac:dyDescent="0.35">
      <c r="A109" s="32">
        <f t="shared" si="19"/>
        <v>46570</v>
      </c>
      <c r="B109" s="65" cm="1">
        <f t="array" aca="1" ref="B109" ca="1">_xlfn.XLOOKUP(A109,INDIRECT($A$5&amp;"!$AJ$41:$AJ$406"),INDIRECT($A$5&amp;"!$AK$41:$AK$406"))*SUM($F$3:$I$3)</f>
        <v>0</v>
      </c>
      <c r="C109" s="65" cm="1">
        <f t="array" aca="1" ref="C109" ca="1">_xlfn.XLOOKUP(A109,INDIRECT($A$5&amp;"!$AJ$41:$AJ$406"),INDIRECT($A$5&amp;"!$AL$41:$AL$406"))*SUM($F$3:$I$3)</f>
        <v>15</v>
      </c>
      <c r="D109" s="65" cm="1">
        <f t="array" aca="1" ref="D109" ca="1">_xlfn.XLOOKUP(A109,INDIRECT($A$5&amp;"!$AJ$41:$AJ$406"),INDIRECT($A$5&amp;"!$AO$41:$AO$406"))*SUM($F$3:$I$3)</f>
        <v>12.75</v>
      </c>
      <c r="E109" s="34" cm="1">
        <f t="array" ref="E109">SUMPRODUCT(('PT Storengy'!$B$8:$I$372)*('PT Storengy'!$A$8:$A$372=$A109)*('PT Storengy'!$B$5:$I$5=$A$6)*('PT Storengy'!$B$7:$I$7=$A$7))</f>
        <v>0.55000000000000004</v>
      </c>
      <c r="F109" s="107">
        <f t="shared" ca="1" si="10"/>
        <v>7.1562500000000115</v>
      </c>
      <c r="G109" s="51">
        <f t="shared" ca="1" si="13"/>
        <v>0.47332999999999997</v>
      </c>
      <c r="H109" s="35" cm="1">
        <f t="array" aca="1" ref="H109" ca="1">IF(ROUND(ROUND(G109,2)-G109,4)=0,_xlfn.XLOOKUP(G109,INDIRECT($A$4&amp;"!$G$41:$G$141"),INDIRECT($A$4&amp;"!$A$41:$A$141"),0,1,1),IF(G109&gt;=1,0,(ROUNDUP(G109,2)-G109)*100*_xlfn.XLOOKUP(G109,INDIRECT($A$4&amp;"!$G$41:$G$141"),INDIRECT($A$4&amp;"!$A$41:$A$141"),0,-1,-1)+(G109-ROUNDDOWN(G109,2))*100*_xlfn.XLOOKUP(G109,INDIRECT($A$4&amp;"!$G$41:$G$141"),INDIRECT($A$4&amp;"!$A$41:$A$141"),0,1,1)))</f>
        <v>1.0000000000000009</v>
      </c>
      <c r="I109" s="66">
        <f t="shared" ca="1" si="14"/>
        <v>56.250000000000036</v>
      </c>
      <c r="J109" s="106" cm="1">
        <f t="array" aca="1" ref="J109" ca="1">IF(COUNTIFS('PTC NaTran'!$K$7:$K$15996,"",'PTC NaTran'!$A$7:$A$15996,J$16,'PTC NaTran'!$D$7:$D$15996,$A109,'PTC NaTran'!$C$7:$C$15996,"DEL")&gt;0,J$14,SUMIFS('PTC NaTran'!$K$7:$K$15996,'PTC NaTran'!$A$7:$A$15996,J$16,'PTC NaTran'!$D$7:$D$15996,$A109,'PTC NaTran'!$C$7:$C$15996,"DEL")*1.0026*$F$4/INDIRECT($A$4&amp;"!D9"))</f>
        <v>124.99999999999999</v>
      </c>
      <c r="K109" s="106">
        <v>1000</v>
      </c>
      <c r="L109" s="107">
        <f t="shared" ca="1" si="11"/>
        <v>7.1562500000000115</v>
      </c>
      <c r="M109" s="51">
        <f t="shared" ca="1" si="15"/>
        <v>0.47332999999999997</v>
      </c>
      <c r="N109" s="35" cm="1">
        <f t="array" aca="1" ref="N109" ca="1">IF(ROUND(ROUND(M109,2)-M109,4)=0,_xlfn.XLOOKUP(M109,INDIRECT($A$4&amp;"!$G$41:$G$141"),INDIRECT($A$4&amp;"!$A$41:$A$141"),0,1,1),IF(M109&gt;=1,0,(ROUNDUP(M109,2)-M109)*100*_xlfn.XLOOKUP(M109,INDIRECT($A$4&amp;"!$G$41:$G$141"),INDIRECT($A$4&amp;"!$A$41:$A$141"),0,-1,-1)+(M109-ROUNDDOWN(M109,2))*100*_xlfn.XLOOKUP(M109,INDIRECT($A$4&amp;"!$G$41:$G$141"),INDIRECT($A$4&amp;"!$A$41:$A$141"),0,1,1)))</f>
        <v>1.0000000000000009</v>
      </c>
      <c r="O109" s="66">
        <f t="shared" ca="1" si="16"/>
        <v>56.250000000000036</v>
      </c>
      <c r="S109" s="107">
        <f t="shared" ca="1" si="12"/>
        <v>11.618784999999999</v>
      </c>
      <c r="T109" s="51">
        <f t="shared" ca="1" si="17"/>
        <v>0.76653000000000004</v>
      </c>
      <c r="U109" s="35" cm="1">
        <f t="array" aca="1" ref="U109" ca="1">IF(ROUND(ROUND(T109,2)-T109,4)=0,_xlfn.XLOOKUP(T109,INDIRECT($A$4&amp;"!$G$41:$G$141"),INDIRECT($A$4&amp;"!$A$41:$A$141"),0,1,1),IF(T109&gt;=1,0,(ROUNDUP(T109,2)-T109)*100*_xlfn.XLOOKUP(T109,INDIRECT($A$4&amp;"!$G$41:$G$141"),INDIRECT($A$4&amp;"!$A$41:$A$141"),0,-1,-1)+(T109-ROUNDDOWN(T109,2))*100*_xlfn.XLOOKUP(T109,INDIRECT($A$4&amp;"!$G$41:$G$141"),INDIRECT($A$4&amp;"!$A$41:$A$141"),0,1,1)))</f>
        <v>0.9669400000000008</v>
      </c>
      <c r="V109" s="66">
        <f t="shared" ca="1" si="18"/>
        <v>120.86750000000009</v>
      </c>
    </row>
    <row r="110" spans="1:22" x14ac:dyDescent="0.35">
      <c r="A110" s="32">
        <f t="shared" si="19"/>
        <v>46571</v>
      </c>
      <c r="B110" s="65" cm="1">
        <f t="array" aca="1" ref="B110" ca="1">_xlfn.XLOOKUP(A110,INDIRECT($A$5&amp;"!$AJ$41:$AJ$406"),INDIRECT($A$5&amp;"!$AK$41:$AK$406"))*SUM($F$3:$I$3)</f>
        <v>0</v>
      </c>
      <c r="C110" s="65" cm="1">
        <f t="array" aca="1" ref="C110" ca="1">_xlfn.XLOOKUP(A110,INDIRECT($A$5&amp;"!$AJ$41:$AJ$406"),INDIRECT($A$5&amp;"!$AL$41:$AL$406"))*SUM($F$3:$I$3)</f>
        <v>15</v>
      </c>
      <c r="D110" s="65" cm="1">
        <f t="array" aca="1" ref="D110" ca="1">_xlfn.XLOOKUP(A110,INDIRECT($A$5&amp;"!$AJ$41:$AJ$406"),INDIRECT($A$5&amp;"!$AO$41:$AO$406"))*SUM($F$3:$I$3)</f>
        <v>12.75</v>
      </c>
      <c r="E110" s="34" cm="1">
        <f t="array" ref="E110">SUMPRODUCT(('PT Storengy'!$B$8:$I$372)*('PT Storengy'!$A$8:$A$372=$A110)*('PT Storengy'!$B$5:$I$5=$A$6)*('PT Storengy'!$B$7:$I$7=$A$7))</f>
        <v>0.05</v>
      </c>
      <c r="F110" s="107">
        <f t="shared" ca="1" si="10"/>
        <v>7.2750000000000119</v>
      </c>
      <c r="G110" s="51">
        <f t="shared" ca="1" si="13"/>
        <v>0.47708</v>
      </c>
      <c r="H110" s="35" cm="1">
        <f t="array" aca="1" ref="H110" ca="1">IF(ROUND(ROUND(G110,2)-G110,4)=0,_xlfn.XLOOKUP(G110,INDIRECT($A$4&amp;"!$G$41:$G$141"),INDIRECT($A$4&amp;"!$A$41:$A$141"),0,1,1),IF(G110&gt;=1,0,(ROUNDUP(G110,2)-G110)*100*_xlfn.XLOOKUP(G110,INDIRECT($A$4&amp;"!$G$41:$G$141"),INDIRECT($A$4&amp;"!$A$41:$A$141"),0,-1,-1)+(G110-ROUNDDOWN(G110,2))*100*_xlfn.XLOOKUP(G110,INDIRECT($A$4&amp;"!$G$41:$G$141"),INDIRECT($A$4&amp;"!$A$41:$A$141"),0,1,1)))</f>
        <v>1.0000000000000009</v>
      </c>
      <c r="I110" s="66">
        <f t="shared" ca="1" si="14"/>
        <v>118.75000000000009</v>
      </c>
      <c r="J110" s="106" cm="1">
        <f t="array" aca="1" ref="J110" ca="1">IF(COUNTIFS('PTC NaTran'!$K$7:$K$15996,"",'PTC NaTran'!$A$7:$A$15996,J$16,'PTC NaTran'!$D$7:$D$15996,$A110,'PTC NaTran'!$C$7:$C$15996,"DEL")&gt;0,J$14,SUMIFS('PTC NaTran'!$K$7:$K$15996,'PTC NaTran'!$A$7:$A$15996,J$16,'PTC NaTran'!$D$7:$D$15996,$A110,'PTC NaTran'!$C$7:$C$15996,"DEL")*1.0026*$F$4/INDIRECT($A$4&amp;"!D9"))</f>
        <v>124.99999999999999</v>
      </c>
      <c r="K110" s="106">
        <v>1000</v>
      </c>
      <c r="L110" s="107">
        <f t="shared" ca="1" si="11"/>
        <v>7.2750000000000119</v>
      </c>
      <c r="M110" s="51">
        <f t="shared" ca="1" si="15"/>
        <v>0.47708</v>
      </c>
      <c r="N110" s="35" cm="1">
        <f t="array" aca="1" ref="N110" ca="1">IF(ROUND(ROUND(M110,2)-M110,4)=0,_xlfn.XLOOKUP(M110,INDIRECT($A$4&amp;"!$G$41:$G$141"),INDIRECT($A$4&amp;"!$A$41:$A$141"),0,1,1),IF(M110&gt;=1,0,(ROUNDUP(M110,2)-M110)*100*_xlfn.XLOOKUP(M110,INDIRECT($A$4&amp;"!$G$41:$G$141"),INDIRECT($A$4&amp;"!$A$41:$A$141"),0,-1,-1)+(M110-ROUNDDOWN(M110,2))*100*_xlfn.XLOOKUP(M110,INDIRECT($A$4&amp;"!$G$41:$G$141"),INDIRECT($A$4&amp;"!$A$41:$A$141"),0,1,1)))</f>
        <v>1.0000000000000009</v>
      </c>
      <c r="O110" s="66">
        <f t="shared" ca="1" si="16"/>
        <v>118.75000000000009</v>
      </c>
      <c r="S110" s="107">
        <f t="shared" ca="1" si="12"/>
        <v>11.7376375</v>
      </c>
      <c r="T110" s="51">
        <f t="shared" ca="1" si="17"/>
        <v>0.77459</v>
      </c>
      <c r="U110" s="35" cm="1">
        <f t="array" aca="1" ref="U110" ca="1">IF(ROUND(ROUND(T110,2)-T110,4)=0,_xlfn.XLOOKUP(T110,INDIRECT($A$4&amp;"!$G$41:$G$141"),INDIRECT($A$4&amp;"!$A$41:$A$141"),0,1,1),IF(T110&gt;=1,0,(ROUNDUP(T110,2)-T110)*100*_xlfn.XLOOKUP(T110,INDIRECT($A$4&amp;"!$G$41:$G$141"),INDIRECT($A$4&amp;"!$A$41:$A$141"),0,-1,-1)+(T110-ROUNDDOWN(T110,2))*100*_xlfn.XLOOKUP(T110,INDIRECT($A$4&amp;"!$G$41:$G$141"),INDIRECT($A$4&amp;"!$A$41:$A$141"),0,1,1)))</f>
        <v>0.95082000000000089</v>
      </c>
      <c r="V110" s="66">
        <f t="shared" ca="1" si="18"/>
        <v>118.85250000000009</v>
      </c>
    </row>
    <row r="111" spans="1:22" x14ac:dyDescent="0.35">
      <c r="A111" s="32">
        <f t="shared" si="19"/>
        <v>46572</v>
      </c>
      <c r="B111" s="65" cm="1">
        <f t="array" aca="1" ref="B111" ca="1">_xlfn.XLOOKUP(A111,INDIRECT($A$5&amp;"!$AJ$41:$AJ$406"),INDIRECT($A$5&amp;"!$AK$41:$AK$406"))*SUM($F$3:$I$3)</f>
        <v>0</v>
      </c>
      <c r="C111" s="65" cm="1">
        <f t="array" aca="1" ref="C111" ca="1">_xlfn.XLOOKUP(A111,INDIRECT($A$5&amp;"!$AJ$41:$AJ$406"),INDIRECT($A$5&amp;"!$AL$41:$AL$406"))*SUM($F$3:$I$3)</f>
        <v>15</v>
      </c>
      <c r="D111" s="65" cm="1">
        <f t="array" aca="1" ref="D111" ca="1">_xlfn.XLOOKUP(A111,INDIRECT($A$5&amp;"!$AJ$41:$AJ$406"),INDIRECT($A$5&amp;"!$AO$41:$AO$406"))*SUM($F$3:$I$3)</f>
        <v>12.75</v>
      </c>
      <c r="E111" s="34" cm="1">
        <f t="array" ref="E111">SUMPRODUCT(('PT Storengy'!$B$8:$I$372)*('PT Storengy'!$A$8:$A$372=$A111)*('PT Storengy'!$B$5:$I$5=$A$6)*('PT Storengy'!$B$7:$I$7=$A$7))</f>
        <v>0.05</v>
      </c>
      <c r="F111" s="107">
        <f t="shared" ca="1" si="10"/>
        <v>7.3937500000000123</v>
      </c>
      <c r="G111" s="51">
        <f t="shared" ca="1" si="13"/>
        <v>0.48499999999999999</v>
      </c>
      <c r="H111" s="35" cm="1">
        <f t="array" aca="1" ref="H111" ca="1">IF(ROUND(ROUND(G111,2)-G111,4)=0,_xlfn.XLOOKUP(G111,INDIRECT($A$4&amp;"!$G$41:$G$141"),INDIRECT($A$4&amp;"!$A$41:$A$141"),0,1,1),IF(G111&gt;=1,0,(ROUNDUP(G111,2)-G111)*100*_xlfn.XLOOKUP(G111,INDIRECT($A$4&amp;"!$G$41:$G$141"),INDIRECT($A$4&amp;"!$A$41:$A$141"),0,-1,-1)+(G111-ROUNDDOWN(G111,2))*100*_xlfn.XLOOKUP(G111,INDIRECT($A$4&amp;"!$G$41:$G$141"),INDIRECT($A$4&amp;"!$A$41:$A$141"),0,1,1)))</f>
        <v>1.0000000000000009</v>
      </c>
      <c r="I111" s="66">
        <f t="shared" ca="1" si="14"/>
        <v>118.75000000000009</v>
      </c>
      <c r="J111" s="106" cm="1">
        <f t="array" aca="1" ref="J111" ca="1">IF(COUNTIFS('PTC NaTran'!$K$7:$K$15996,"",'PTC NaTran'!$A$7:$A$15996,J$16,'PTC NaTran'!$D$7:$D$15996,$A111,'PTC NaTran'!$C$7:$C$15996,"DEL")&gt;0,J$14,SUMIFS('PTC NaTran'!$K$7:$K$15996,'PTC NaTran'!$A$7:$A$15996,J$16,'PTC NaTran'!$D$7:$D$15996,$A111,'PTC NaTran'!$C$7:$C$15996,"DEL")*1.0026*$F$4/INDIRECT($A$4&amp;"!D9"))</f>
        <v>124.99999999999999</v>
      </c>
      <c r="K111" s="106">
        <v>1000</v>
      </c>
      <c r="L111" s="107">
        <f t="shared" ca="1" si="11"/>
        <v>7.3937500000000123</v>
      </c>
      <c r="M111" s="51">
        <f t="shared" ca="1" si="15"/>
        <v>0.48499999999999999</v>
      </c>
      <c r="N111" s="35" cm="1">
        <f t="array" aca="1" ref="N111" ca="1">IF(ROUND(ROUND(M111,2)-M111,4)=0,_xlfn.XLOOKUP(M111,INDIRECT($A$4&amp;"!$G$41:$G$141"),INDIRECT($A$4&amp;"!$A$41:$A$141"),0,1,1),IF(M111&gt;=1,0,(ROUNDUP(M111,2)-M111)*100*_xlfn.XLOOKUP(M111,INDIRECT($A$4&amp;"!$G$41:$G$141"),INDIRECT($A$4&amp;"!$A$41:$A$141"),0,-1,-1)+(M111-ROUNDDOWN(M111,2))*100*_xlfn.XLOOKUP(M111,INDIRECT($A$4&amp;"!$G$41:$G$141"),INDIRECT($A$4&amp;"!$A$41:$A$141"),0,1,1)))</f>
        <v>1.0000000000000009</v>
      </c>
      <c r="O111" s="66">
        <f t="shared" ca="1" si="16"/>
        <v>118.75000000000009</v>
      </c>
      <c r="S111" s="107">
        <f t="shared" ca="1" si="12"/>
        <v>11.854509999999999</v>
      </c>
      <c r="T111" s="51">
        <f t="shared" ca="1" si="17"/>
        <v>0.78251000000000004</v>
      </c>
      <c r="U111" s="35" cm="1">
        <f t="array" aca="1" ref="U111" ca="1">IF(ROUND(ROUND(T111,2)-T111,4)=0,_xlfn.XLOOKUP(T111,INDIRECT($A$4&amp;"!$G$41:$G$141"),INDIRECT($A$4&amp;"!$A$41:$A$141"),0,1,1),IF(T111&gt;=1,0,(ROUNDUP(T111,2)-T111)*100*_xlfn.XLOOKUP(T111,INDIRECT($A$4&amp;"!$G$41:$G$141"),INDIRECT($A$4&amp;"!$A$41:$A$141"),0,-1,-1)+(T111-ROUNDDOWN(T111,2))*100*_xlfn.XLOOKUP(T111,INDIRECT($A$4&amp;"!$G$41:$G$141"),INDIRECT($A$4&amp;"!$A$41:$A$141"),0,1,1)))</f>
        <v>0.93498000000000081</v>
      </c>
      <c r="V111" s="66">
        <f t="shared" ca="1" si="18"/>
        <v>116.87250000000009</v>
      </c>
    </row>
    <row r="112" spans="1:22" x14ac:dyDescent="0.35">
      <c r="A112" s="32">
        <f t="shared" si="19"/>
        <v>46573</v>
      </c>
      <c r="B112" s="65" cm="1">
        <f t="array" aca="1" ref="B112" ca="1">_xlfn.XLOOKUP(A112,INDIRECT($A$5&amp;"!$AJ$41:$AJ$406"),INDIRECT($A$5&amp;"!$AK$41:$AK$406"))*SUM($F$3:$I$3)</f>
        <v>0</v>
      </c>
      <c r="C112" s="65" cm="1">
        <f t="array" aca="1" ref="C112" ca="1">_xlfn.XLOOKUP(A112,INDIRECT($A$5&amp;"!$AJ$41:$AJ$406"),INDIRECT($A$5&amp;"!$AL$41:$AL$406"))*SUM($F$3:$I$3)</f>
        <v>15</v>
      </c>
      <c r="D112" s="65" cm="1">
        <f t="array" aca="1" ref="D112" ca="1">_xlfn.XLOOKUP(A112,INDIRECT($A$5&amp;"!$AJ$41:$AJ$406"),INDIRECT($A$5&amp;"!$AO$41:$AO$406"))*SUM($F$3:$I$3)</f>
        <v>12.75</v>
      </c>
      <c r="E112" s="34" cm="1">
        <f t="array" ref="E112">SUMPRODUCT(('PT Storengy'!$B$8:$I$372)*('PT Storengy'!$A$8:$A$372=$A112)*('PT Storengy'!$B$5:$I$5=$A$6)*('PT Storengy'!$B$7:$I$7=$A$7))</f>
        <v>0.05</v>
      </c>
      <c r="F112" s="107">
        <f t="shared" ca="1" si="10"/>
        <v>7.5125000000000126</v>
      </c>
      <c r="G112" s="51">
        <f t="shared" ca="1" si="13"/>
        <v>0.49292000000000002</v>
      </c>
      <c r="H112" s="35" cm="1">
        <f t="array" aca="1" ref="H112" ca="1">IF(ROUND(ROUND(G112,2)-G112,4)=0,_xlfn.XLOOKUP(G112,INDIRECT($A$4&amp;"!$G$41:$G$141"),INDIRECT($A$4&amp;"!$A$41:$A$141"),0,1,1),IF(G112&gt;=1,0,(ROUNDUP(G112,2)-G112)*100*_xlfn.XLOOKUP(G112,INDIRECT($A$4&amp;"!$G$41:$G$141"),INDIRECT($A$4&amp;"!$A$41:$A$141"),0,-1,-1)+(G112-ROUNDDOWN(G112,2))*100*_xlfn.XLOOKUP(G112,INDIRECT($A$4&amp;"!$G$41:$G$141"),INDIRECT($A$4&amp;"!$A$41:$A$141"),0,1,1)))</f>
        <v>1.0000000000000009</v>
      </c>
      <c r="I112" s="66">
        <f t="shared" ca="1" si="14"/>
        <v>118.75000000000009</v>
      </c>
      <c r="J112" s="106" cm="1">
        <f t="array" aca="1" ref="J112" ca="1">IF(COUNTIFS('PTC NaTran'!$K$7:$K$15996,"",'PTC NaTran'!$A$7:$A$15996,J$16,'PTC NaTran'!$D$7:$D$15996,$A112,'PTC NaTran'!$C$7:$C$15996,"DEL")&gt;0,J$14,SUMIFS('PTC NaTran'!$K$7:$K$15996,'PTC NaTran'!$A$7:$A$15996,J$16,'PTC NaTran'!$D$7:$D$15996,$A112,'PTC NaTran'!$C$7:$C$15996,"DEL")*1.0026*$F$4/INDIRECT($A$4&amp;"!D9"))</f>
        <v>124.99999999999999</v>
      </c>
      <c r="K112" s="106">
        <v>1000</v>
      </c>
      <c r="L112" s="107">
        <f t="shared" ca="1" si="11"/>
        <v>7.5125000000000126</v>
      </c>
      <c r="M112" s="51">
        <f t="shared" ca="1" si="15"/>
        <v>0.49292000000000002</v>
      </c>
      <c r="N112" s="35" cm="1">
        <f t="array" aca="1" ref="N112" ca="1">IF(ROUND(ROUND(M112,2)-M112,4)=0,_xlfn.XLOOKUP(M112,INDIRECT($A$4&amp;"!$G$41:$G$141"),INDIRECT($A$4&amp;"!$A$41:$A$141"),0,1,1),IF(M112&gt;=1,0,(ROUNDUP(M112,2)-M112)*100*_xlfn.XLOOKUP(M112,INDIRECT($A$4&amp;"!$G$41:$G$141"),INDIRECT($A$4&amp;"!$A$41:$A$141"),0,-1,-1)+(M112-ROUNDDOWN(M112,2))*100*_xlfn.XLOOKUP(M112,INDIRECT($A$4&amp;"!$G$41:$G$141"),INDIRECT($A$4&amp;"!$A$41:$A$141"),0,1,1)))</f>
        <v>1.0000000000000009</v>
      </c>
      <c r="O112" s="66">
        <f t="shared" ca="1" si="16"/>
        <v>118.75000000000009</v>
      </c>
      <c r="S112" s="107">
        <f t="shared" ca="1" si="12"/>
        <v>11.969434999999999</v>
      </c>
      <c r="T112" s="51">
        <f t="shared" ca="1" si="17"/>
        <v>0.7903</v>
      </c>
      <c r="U112" s="35" cm="1">
        <f t="array" aca="1" ref="U112" ca="1">IF(ROUND(ROUND(T112,2)-T112,4)=0,_xlfn.XLOOKUP(T112,INDIRECT($A$4&amp;"!$G$41:$G$141"),INDIRECT($A$4&amp;"!$A$41:$A$141"),0,1,1),IF(T112&gt;=1,0,(ROUNDUP(T112,2)-T112)*100*_xlfn.XLOOKUP(T112,INDIRECT($A$4&amp;"!$G$41:$G$141"),INDIRECT($A$4&amp;"!$A$41:$A$141"),0,-1,-1)+(T112-ROUNDDOWN(T112,2))*100*_xlfn.XLOOKUP(T112,INDIRECT($A$4&amp;"!$G$41:$G$141"),INDIRECT($A$4&amp;"!$A$41:$A$141"),0,1,1)))</f>
        <v>0.91940000000000088</v>
      </c>
      <c r="V112" s="66">
        <f t="shared" ca="1" si="18"/>
        <v>114.9250000000001</v>
      </c>
    </row>
    <row r="113" spans="1:22" x14ac:dyDescent="0.35">
      <c r="A113" s="32">
        <f t="shared" si="19"/>
        <v>46574</v>
      </c>
      <c r="B113" s="65" cm="1">
        <f t="array" aca="1" ref="B113" ca="1">_xlfn.XLOOKUP(A113,INDIRECT($A$5&amp;"!$AJ$41:$AJ$406"),INDIRECT($A$5&amp;"!$AK$41:$AK$406"))*SUM($F$3:$I$3)</f>
        <v>0</v>
      </c>
      <c r="C113" s="65" cm="1">
        <f t="array" aca="1" ref="C113" ca="1">_xlfn.XLOOKUP(A113,INDIRECT($A$5&amp;"!$AJ$41:$AJ$406"),INDIRECT($A$5&amp;"!$AL$41:$AL$406"))*SUM($F$3:$I$3)</f>
        <v>15</v>
      </c>
      <c r="D113" s="65" cm="1">
        <f t="array" aca="1" ref="D113" ca="1">_xlfn.XLOOKUP(A113,INDIRECT($A$5&amp;"!$AJ$41:$AJ$406"),INDIRECT($A$5&amp;"!$AO$41:$AO$406"))*SUM($F$3:$I$3)</f>
        <v>12.75</v>
      </c>
      <c r="E113" s="34" cm="1">
        <f t="array" ref="E113">SUMPRODUCT(('PT Storengy'!$B$8:$I$372)*('PT Storengy'!$A$8:$A$372=$A113)*('PT Storengy'!$B$5:$I$5=$A$6)*('PT Storengy'!$B$7:$I$7=$A$7))</f>
        <v>0.05</v>
      </c>
      <c r="F113" s="107">
        <f t="shared" ca="1" si="10"/>
        <v>7.631250000000013</v>
      </c>
      <c r="G113" s="51">
        <f t="shared" ca="1" si="13"/>
        <v>0.50083</v>
      </c>
      <c r="H113" s="35" cm="1">
        <f t="array" aca="1" ref="H113" ca="1">IF(ROUND(ROUND(G113,2)-G113,4)=0,_xlfn.XLOOKUP(G113,INDIRECT($A$4&amp;"!$G$41:$G$141"),INDIRECT($A$4&amp;"!$A$41:$A$141"),0,1,1),IF(G113&gt;=1,0,(ROUNDUP(G113,2)-G113)*100*_xlfn.XLOOKUP(G113,INDIRECT($A$4&amp;"!$G$41:$G$141"),INDIRECT($A$4&amp;"!$A$41:$A$141"),0,-1,-1)+(G113-ROUNDDOWN(G113,2))*100*_xlfn.XLOOKUP(G113,INDIRECT($A$4&amp;"!$G$41:$G$141"),INDIRECT($A$4&amp;"!$A$41:$A$141"),0,1,1)))</f>
        <v>1.0000000000000009</v>
      </c>
      <c r="I113" s="66">
        <f t="shared" ca="1" si="14"/>
        <v>118.75000000000009</v>
      </c>
      <c r="J113" s="106" cm="1">
        <f t="array" aca="1" ref="J113" ca="1">IF(COUNTIFS('PTC NaTran'!$K$7:$K$15996,"",'PTC NaTran'!$A$7:$A$15996,J$16,'PTC NaTran'!$D$7:$D$15996,$A113,'PTC NaTran'!$C$7:$C$15996,"DEL")&gt;0,J$14,SUMIFS('PTC NaTran'!$K$7:$K$15996,'PTC NaTran'!$A$7:$A$15996,J$16,'PTC NaTran'!$D$7:$D$15996,$A113,'PTC NaTran'!$C$7:$C$15996,"DEL")*1.0026*$F$4/INDIRECT($A$4&amp;"!D9"))</f>
        <v>124.99999999999999</v>
      </c>
      <c r="K113" s="106">
        <v>1000</v>
      </c>
      <c r="L113" s="107">
        <f t="shared" ca="1" si="11"/>
        <v>7.631250000000013</v>
      </c>
      <c r="M113" s="51">
        <f t="shared" ca="1" si="15"/>
        <v>0.50083</v>
      </c>
      <c r="N113" s="35" cm="1">
        <f t="array" aca="1" ref="N113" ca="1">IF(ROUND(ROUND(M113,2)-M113,4)=0,_xlfn.XLOOKUP(M113,INDIRECT($A$4&amp;"!$G$41:$G$141"),INDIRECT($A$4&amp;"!$A$41:$A$141"),0,1,1),IF(M113&gt;=1,0,(ROUNDUP(M113,2)-M113)*100*_xlfn.XLOOKUP(M113,INDIRECT($A$4&amp;"!$G$41:$G$141"),INDIRECT($A$4&amp;"!$A$41:$A$141"),0,-1,-1)+(M113-ROUNDDOWN(M113,2))*100*_xlfn.XLOOKUP(M113,INDIRECT($A$4&amp;"!$G$41:$G$141"),INDIRECT($A$4&amp;"!$A$41:$A$141"),0,1,1)))</f>
        <v>1.0000000000000009</v>
      </c>
      <c r="O113" s="66">
        <f t="shared" ca="1" si="16"/>
        <v>118.75000000000009</v>
      </c>
      <c r="S113" s="107">
        <f t="shared" ca="1" si="12"/>
        <v>12.082445</v>
      </c>
      <c r="T113" s="51">
        <f t="shared" ca="1" si="17"/>
        <v>0.79796</v>
      </c>
      <c r="U113" s="35" cm="1">
        <f t="array" aca="1" ref="U113" ca="1">IF(ROUND(ROUND(T113,2)-T113,4)=0,_xlfn.XLOOKUP(T113,INDIRECT($A$4&amp;"!$G$41:$G$141"),INDIRECT($A$4&amp;"!$A$41:$A$141"),0,1,1),IF(T113&gt;=1,0,(ROUNDUP(T113,2)-T113)*100*_xlfn.XLOOKUP(T113,INDIRECT($A$4&amp;"!$G$41:$G$141"),INDIRECT($A$4&amp;"!$A$41:$A$141"),0,-1,-1)+(T113-ROUNDDOWN(T113,2))*100*_xlfn.XLOOKUP(T113,INDIRECT($A$4&amp;"!$G$41:$G$141"),INDIRECT($A$4&amp;"!$A$41:$A$141"),0,1,1)))</f>
        <v>0.90408000000000077</v>
      </c>
      <c r="V113" s="66">
        <f t="shared" ca="1" si="18"/>
        <v>113.01000000000009</v>
      </c>
    </row>
    <row r="114" spans="1:22" x14ac:dyDescent="0.35">
      <c r="A114" s="32">
        <f t="shared" si="19"/>
        <v>46575</v>
      </c>
      <c r="B114" s="65" cm="1">
        <f t="array" aca="1" ref="B114" ca="1">_xlfn.XLOOKUP(A114,INDIRECT($A$5&amp;"!$AJ$41:$AJ$406"),INDIRECT($A$5&amp;"!$AK$41:$AK$406"))*SUM($F$3:$I$3)</f>
        <v>0</v>
      </c>
      <c r="C114" s="65" cm="1">
        <f t="array" aca="1" ref="C114" ca="1">_xlfn.XLOOKUP(A114,INDIRECT($A$5&amp;"!$AJ$41:$AJ$406"),INDIRECT($A$5&amp;"!$AL$41:$AL$406"))*SUM($F$3:$I$3)</f>
        <v>15</v>
      </c>
      <c r="D114" s="65" cm="1">
        <f t="array" aca="1" ref="D114" ca="1">_xlfn.XLOOKUP(A114,INDIRECT($A$5&amp;"!$AJ$41:$AJ$406"),INDIRECT($A$5&amp;"!$AO$41:$AO$406"))*SUM($F$3:$I$3)</f>
        <v>12.75</v>
      </c>
      <c r="E114" s="34" cm="1">
        <f t="array" ref="E114">SUMPRODUCT(('PT Storengy'!$B$8:$I$372)*('PT Storengy'!$A$8:$A$372=$A114)*('PT Storengy'!$B$5:$I$5=$A$6)*('PT Storengy'!$B$7:$I$7=$A$7))</f>
        <v>0.05</v>
      </c>
      <c r="F114" s="107">
        <f t="shared" ca="1" si="10"/>
        <v>7.7500000000000133</v>
      </c>
      <c r="G114" s="51">
        <f t="shared" ca="1" si="13"/>
        <v>0.50875000000000004</v>
      </c>
      <c r="H114" s="35" cm="1">
        <f t="array" aca="1" ref="H114" ca="1">IF(ROUND(ROUND(G114,2)-G114,4)=0,_xlfn.XLOOKUP(G114,INDIRECT($A$4&amp;"!$G$41:$G$141"),INDIRECT($A$4&amp;"!$A$41:$A$141"),0,1,1),IF(G114&gt;=1,0,(ROUNDUP(G114,2)-G114)*100*_xlfn.XLOOKUP(G114,INDIRECT($A$4&amp;"!$G$41:$G$141"),INDIRECT($A$4&amp;"!$A$41:$A$141"),0,-1,-1)+(G114-ROUNDDOWN(G114,2))*100*_xlfn.XLOOKUP(G114,INDIRECT($A$4&amp;"!$G$41:$G$141"),INDIRECT($A$4&amp;"!$A$41:$A$141"),0,1,1)))</f>
        <v>1.0000000000000009</v>
      </c>
      <c r="I114" s="66">
        <f t="shared" ca="1" si="14"/>
        <v>118.75000000000009</v>
      </c>
      <c r="J114" s="106" cm="1">
        <f t="array" aca="1" ref="J114" ca="1">IF(COUNTIFS('PTC NaTran'!$K$7:$K$15996,"",'PTC NaTran'!$A$7:$A$15996,J$16,'PTC NaTran'!$D$7:$D$15996,$A114,'PTC NaTran'!$C$7:$C$15996,"DEL")&gt;0,J$14,SUMIFS('PTC NaTran'!$K$7:$K$15996,'PTC NaTran'!$A$7:$A$15996,J$16,'PTC NaTran'!$D$7:$D$15996,$A114,'PTC NaTran'!$C$7:$C$15996,"DEL")*1.0026*$F$4/INDIRECT($A$4&amp;"!D9"))</f>
        <v>124.99999999999999</v>
      </c>
      <c r="K114" s="106">
        <v>1000</v>
      </c>
      <c r="L114" s="107">
        <f t="shared" ca="1" si="11"/>
        <v>7.7500000000000133</v>
      </c>
      <c r="M114" s="51">
        <f t="shared" ca="1" si="15"/>
        <v>0.50875000000000004</v>
      </c>
      <c r="N114" s="35" cm="1">
        <f t="array" aca="1" ref="N114" ca="1">IF(ROUND(ROUND(M114,2)-M114,4)=0,_xlfn.XLOOKUP(M114,INDIRECT($A$4&amp;"!$G$41:$G$141"),INDIRECT($A$4&amp;"!$A$41:$A$141"),0,1,1),IF(M114&gt;=1,0,(ROUNDUP(M114,2)-M114)*100*_xlfn.XLOOKUP(M114,INDIRECT($A$4&amp;"!$G$41:$G$141"),INDIRECT($A$4&amp;"!$A$41:$A$141"),0,-1,-1)+(M114-ROUNDDOWN(M114,2))*100*_xlfn.XLOOKUP(M114,INDIRECT($A$4&amp;"!$G$41:$G$141"),INDIRECT($A$4&amp;"!$A$41:$A$141"),0,1,1)))</f>
        <v>1.0000000000000009</v>
      </c>
      <c r="O114" s="66">
        <f t="shared" ca="1" si="16"/>
        <v>118.75000000000009</v>
      </c>
      <c r="S114" s="107">
        <f t="shared" ca="1" si="12"/>
        <v>12.193569999999999</v>
      </c>
      <c r="T114" s="51">
        <f t="shared" ca="1" si="17"/>
        <v>0.80549999999999999</v>
      </c>
      <c r="U114" s="35" cm="1">
        <f t="array" aca="1" ref="U114" ca="1">IF(ROUND(ROUND(T114,2)-T114,4)=0,_xlfn.XLOOKUP(T114,INDIRECT($A$4&amp;"!$G$41:$G$141"),INDIRECT($A$4&amp;"!$A$41:$A$141"),0,1,1),IF(T114&gt;=1,0,(ROUNDUP(T114,2)-T114)*100*_xlfn.XLOOKUP(T114,INDIRECT($A$4&amp;"!$G$41:$G$141"),INDIRECT($A$4&amp;"!$A$41:$A$141"),0,-1,-1)+(T114-ROUNDDOWN(T114,2))*100*_xlfn.XLOOKUP(T114,INDIRECT($A$4&amp;"!$G$41:$G$141"),INDIRECT($A$4&amp;"!$A$41:$A$141"),0,1,1)))</f>
        <v>0.88900000000000079</v>
      </c>
      <c r="V114" s="66">
        <f t="shared" ca="1" si="18"/>
        <v>111.12500000000009</v>
      </c>
    </row>
    <row r="115" spans="1:22" x14ac:dyDescent="0.35">
      <c r="A115" s="32">
        <f t="shared" si="19"/>
        <v>46576</v>
      </c>
      <c r="B115" s="65" cm="1">
        <f t="array" aca="1" ref="B115" ca="1">_xlfn.XLOOKUP(A115,INDIRECT($A$5&amp;"!$AJ$41:$AJ$406"),INDIRECT($A$5&amp;"!$AK$41:$AK$406"))*SUM($F$3:$I$3)</f>
        <v>0</v>
      </c>
      <c r="C115" s="65" cm="1">
        <f t="array" aca="1" ref="C115" ca="1">_xlfn.XLOOKUP(A115,INDIRECT($A$5&amp;"!$AJ$41:$AJ$406"),INDIRECT($A$5&amp;"!$AL$41:$AL$406"))*SUM($F$3:$I$3)</f>
        <v>15</v>
      </c>
      <c r="D115" s="65" cm="1">
        <f t="array" aca="1" ref="D115" ca="1">_xlfn.XLOOKUP(A115,INDIRECT($A$5&amp;"!$AJ$41:$AJ$406"),INDIRECT($A$5&amp;"!$AO$41:$AO$406"))*SUM($F$3:$I$3)</f>
        <v>12.75</v>
      </c>
      <c r="E115" s="34" cm="1">
        <f t="array" ref="E115">SUMPRODUCT(('PT Storengy'!$B$8:$I$372)*('PT Storengy'!$A$8:$A$372=$A115)*('PT Storengy'!$B$5:$I$5=$A$6)*('PT Storengy'!$B$7:$I$7=$A$7))</f>
        <v>0.05</v>
      </c>
      <c r="F115" s="107">
        <f t="shared" ca="1" si="10"/>
        <v>7.8687500000000137</v>
      </c>
      <c r="G115" s="51">
        <f t="shared" ca="1" si="13"/>
        <v>0.51666999999999996</v>
      </c>
      <c r="H115" s="35" cm="1">
        <f t="array" aca="1" ref="H115" ca="1">IF(ROUND(ROUND(G115,2)-G115,4)=0,_xlfn.XLOOKUP(G115,INDIRECT($A$4&amp;"!$G$41:$G$141"),INDIRECT($A$4&amp;"!$A$41:$A$141"),0,1,1),IF(G115&gt;=1,0,(ROUNDUP(G115,2)-G115)*100*_xlfn.XLOOKUP(G115,INDIRECT($A$4&amp;"!$G$41:$G$141"),INDIRECT($A$4&amp;"!$A$41:$A$141"),0,-1,-1)+(G115-ROUNDDOWN(G115,2))*100*_xlfn.XLOOKUP(G115,INDIRECT($A$4&amp;"!$G$41:$G$141"),INDIRECT($A$4&amp;"!$A$41:$A$141"),0,1,1)))</f>
        <v>1.0000000000000009</v>
      </c>
      <c r="I115" s="66">
        <f t="shared" ca="1" si="14"/>
        <v>118.75000000000009</v>
      </c>
      <c r="J115" s="106" cm="1">
        <f t="array" aca="1" ref="J115" ca="1">IF(COUNTIFS('PTC NaTran'!$K$7:$K$15996,"",'PTC NaTran'!$A$7:$A$15996,J$16,'PTC NaTran'!$D$7:$D$15996,$A115,'PTC NaTran'!$C$7:$C$15996,"DEL")&gt;0,J$14,SUMIFS('PTC NaTran'!$K$7:$K$15996,'PTC NaTran'!$A$7:$A$15996,J$16,'PTC NaTran'!$D$7:$D$15996,$A115,'PTC NaTran'!$C$7:$C$15996,"DEL")*1.0026*$F$4/INDIRECT($A$4&amp;"!D9"))</f>
        <v>124.99999999999999</v>
      </c>
      <c r="K115" s="106">
        <v>1000</v>
      </c>
      <c r="L115" s="107">
        <f t="shared" ca="1" si="11"/>
        <v>7.8687500000000137</v>
      </c>
      <c r="M115" s="51">
        <f t="shared" ca="1" si="15"/>
        <v>0.51666999999999996</v>
      </c>
      <c r="N115" s="35" cm="1">
        <f t="array" aca="1" ref="N115" ca="1">IF(ROUND(ROUND(M115,2)-M115,4)=0,_xlfn.XLOOKUP(M115,INDIRECT($A$4&amp;"!$G$41:$G$141"),INDIRECT($A$4&amp;"!$A$41:$A$141"),0,1,1),IF(M115&gt;=1,0,(ROUNDUP(M115,2)-M115)*100*_xlfn.XLOOKUP(M115,INDIRECT($A$4&amp;"!$G$41:$G$141"),INDIRECT($A$4&amp;"!$A$41:$A$141"),0,-1,-1)+(M115-ROUNDDOWN(M115,2))*100*_xlfn.XLOOKUP(M115,INDIRECT($A$4&amp;"!$G$41:$G$141"),INDIRECT($A$4&amp;"!$A$41:$A$141"),0,1,1)))</f>
        <v>1.0000000000000009</v>
      </c>
      <c r="O115" s="66">
        <f t="shared" ca="1" si="16"/>
        <v>118.75000000000009</v>
      </c>
      <c r="S115" s="107">
        <f t="shared" ca="1" si="12"/>
        <v>12.302845</v>
      </c>
      <c r="T115" s="51">
        <f t="shared" ca="1" si="17"/>
        <v>0.81289999999999996</v>
      </c>
      <c r="U115" s="35" cm="1">
        <f t="array" aca="1" ref="U115" ca="1">IF(ROUND(ROUND(T115,2)-T115,4)=0,_xlfn.XLOOKUP(T115,INDIRECT($A$4&amp;"!$G$41:$G$141"),INDIRECT($A$4&amp;"!$A$41:$A$141"),0,1,1),IF(T115&gt;=1,0,(ROUNDUP(T115,2)-T115)*100*_xlfn.XLOOKUP(T115,INDIRECT($A$4&amp;"!$G$41:$G$141"),INDIRECT($A$4&amp;"!$A$41:$A$141"),0,-1,-1)+(T115-ROUNDDOWN(T115,2))*100*_xlfn.XLOOKUP(T115,INDIRECT($A$4&amp;"!$G$41:$G$141"),INDIRECT($A$4&amp;"!$A$41:$A$141"),0,1,1)))</f>
        <v>0.87420000000000087</v>
      </c>
      <c r="V115" s="66">
        <f t="shared" ca="1" si="18"/>
        <v>109.27500000000009</v>
      </c>
    </row>
    <row r="116" spans="1:22" x14ac:dyDescent="0.35">
      <c r="A116" s="32">
        <f t="shared" si="19"/>
        <v>46577</v>
      </c>
      <c r="B116" s="65" cm="1">
        <f t="array" aca="1" ref="B116" ca="1">_xlfn.XLOOKUP(A116,INDIRECT($A$5&amp;"!$AJ$41:$AJ$406"),INDIRECT($A$5&amp;"!$AK$41:$AK$406"))*SUM($F$3:$I$3)</f>
        <v>0</v>
      </c>
      <c r="C116" s="65" cm="1">
        <f t="array" aca="1" ref="C116" ca="1">_xlfn.XLOOKUP(A116,INDIRECT($A$5&amp;"!$AJ$41:$AJ$406"),INDIRECT($A$5&amp;"!$AL$41:$AL$406"))*SUM($F$3:$I$3)</f>
        <v>15</v>
      </c>
      <c r="D116" s="65" cm="1">
        <f t="array" aca="1" ref="D116" ca="1">_xlfn.XLOOKUP(A116,INDIRECT($A$5&amp;"!$AJ$41:$AJ$406"),INDIRECT($A$5&amp;"!$AO$41:$AO$406"))*SUM($F$3:$I$3)</f>
        <v>12.75</v>
      </c>
      <c r="E116" s="34" cm="1">
        <f t="array" ref="E116">SUMPRODUCT(('PT Storengy'!$B$8:$I$372)*('PT Storengy'!$A$8:$A$372=$A116)*('PT Storengy'!$B$5:$I$5=$A$6)*('PT Storengy'!$B$7:$I$7=$A$7))</f>
        <v>0.05</v>
      </c>
      <c r="F116" s="107">
        <f t="shared" ca="1" si="10"/>
        <v>7.987500000000014</v>
      </c>
      <c r="G116" s="51">
        <f t="shared" ca="1" si="13"/>
        <v>0.52458000000000005</v>
      </c>
      <c r="H116" s="35" cm="1">
        <f t="array" aca="1" ref="H116" ca="1">IF(ROUND(ROUND(G116,2)-G116,4)=0,_xlfn.XLOOKUP(G116,INDIRECT($A$4&amp;"!$G$41:$G$141"),INDIRECT($A$4&amp;"!$A$41:$A$141"),0,1,1),IF(G116&gt;=1,0,(ROUNDUP(G116,2)-G116)*100*_xlfn.XLOOKUP(G116,INDIRECT($A$4&amp;"!$G$41:$G$141"),INDIRECT($A$4&amp;"!$A$41:$A$141"),0,-1,-1)+(G116-ROUNDDOWN(G116,2))*100*_xlfn.XLOOKUP(G116,INDIRECT($A$4&amp;"!$G$41:$G$141"),INDIRECT($A$4&amp;"!$A$41:$A$141"),0,1,1)))</f>
        <v>1.0000000000000009</v>
      </c>
      <c r="I116" s="66">
        <f t="shared" ca="1" si="14"/>
        <v>118.75000000000009</v>
      </c>
      <c r="J116" s="106" cm="1">
        <f t="array" aca="1" ref="J116" ca="1">IF(COUNTIFS('PTC NaTran'!$K$7:$K$15996,"",'PTC NaTran'!$A$7:$A$15996,J$16,'PTC NaTran'!$D$7:$D$15996,$A116,'PTC NaTran'!$C$7:$C$15996,"DEL")&gt;0,J$14,SUMIFS('PTC NaTran'!$K$7:$K$15996,'PTC NaTran'!$A$7:$A$15996,J$16,'PTC NaTran'!$D$7:$D$15996,$A116,'PTC NaTran'!$C$7:$C$15996,"DEL")*1.0026*$F$4/INDIRECT($A$4&amp;"!D9"))</f>
        <v>124.99999999999999</v>
      </c>
      <c r="K116" s="106">
        <v>1000</v>
      </c>
      <c r="L116" s="107">
        <f t="shared" ca="1" si="11"/>
        <v>7.987500000000014</v>
      </c>
      <c r="M116" s="51">
        <f t="shared" ca="1" si="15"/>
        <v>0.52458000000000005</v>
      </c>
      <c r="N116" s="35" cm="1">
        <f t="array" aca="1" ref="N116" ca="1">IF(ROUND(ROUND(M116,2)-M116,4)=0,_xlfn.XLOOKUP(M116,INDIRECT($A$4&amp;"!$G$41:$G$141"),INDIRECT($A$4&amp;"!$A$41:$A$141"),0,1,1),IF(M116&gt;=1,0,(ROUNDUP(M116,2)-M116)*100*_xlfn.XLOOKUP(M116,INDIRECT($A$4&amp;"!$G$41:$G$141"),INDIRECT($A$4&amp;"!$A$41:$A$141"),0,-1,-1)+(M116-ROUNDDOWN(M116,2))*100*_xlfn.XLOOKUP(M116,INDIRECT($A$4&amp;"!$G$41:$G$141"),INDIRECT($A$4&amp;"!$A$41:$A$141"),0,1,1)))</f>
        <v>1.0000000000000009</v>
      </c>
      <c r="O116" s="66">
        <f t="shared" ca="1" si="16"/>
        <v>118.75000000000009</v>
      </c>
      <c r="S116" s="107">
        <f t="shared" ca="1" si="12"/>
        <v>12.4102975</v>
      </c>
      <c r="T116" s="51">
        <f t="shared" ca="1" si="17"/>
        <v>0.82018999999999997</v>
      </c>
      <c r="U116" s="35" cm="1">
        <f t="array" aca="1" ref="U116" ca="1">IF(ROUND(ROUND(T116,2)-T116,4)=0,_xlfn.XLOOKUP(T116,INDIRECT($A$4&amp;"!$G$41:$G$141"),INDIRECT($A$4&amp;"!$A$41:$A$141"),0,1,1),IF(T116&gt;=1,0,(ROUNDUP(T116,2)-T116)*100*_xlfn.XLOOKUP(T116,INDIRECT($A$4&amp;"!$G$41:$G$141"),INDIRECT($A$4&amp;"!$A$41:$A$141"),0,-1,-1)+(T116-ROUNDDOWN(T116,2))*100*_xlfn.XLOOKUP(T116,INDIRECT($A$4&amp;"!$G$41:$G$141"),INDIRECT($A$4&amp;"!$A$41:$A$141"),0,1,1)))</f>
        <v>0.85962000000000083</v>
      </c>
      <c r="V116" s="66">
        <f t="shared" ca="1" si="18"/>
        <v>107.45250000000009</v>
      </c>
    </row>
    <row r="117" spans="1:22" x14ac:dyDescent="0.35">
      <c r="A117" s="32">
        <f t="shared" si="19"/>
        <v>46578</v>
      </c>
      <c r="B117" s="65" cm="1">
        <f t="array" aca="1" ref="B117" ca="1">_xlfn.XLOOKUP(A117,INDIRECT($A$5&amp;"!$AJ$41:$AJ$406"),INDIRECT($A$5&amp;"!$AK$41:$AK$406"))*SUM($F$3:$I$3)</f>
        <v>0</v>
      </c>
      <c r="C117" s="65" cm="1">
        <f t="array" aca="1" ref="C117" ca="1">_xlfn.XLOOKUP(A117,INDIRECT($A$5&amp;"!$AJ$41:$AJ$406"),INDIRECT($A$5&amp;"!$AL$41:$AL$406"))*SUM($F$3:$I$3)</f>
        <v>15</v>
      </c>
      <c r="D117" s="65" cm="1">
        <f t="array" aca="1" ref="D117" ca="1">_xlfn.XLOOKUP(A117,INDIRECT($A$5&amp;"!$AJ$41:$AJ$406"),INDIRECT($A$5&amp;"!$AO$41:$AO$406"))*SUM($F$3:$I$3)</f>
        <v>12.75</v>
      </c>
      <c r="E117" s="34" cm="1">
        <f t="array" ref="E117">SUMPRODUCT(('PT Storengy'!$B$8:$I$372)*('PT Storengy'!$A$8:$A$372=$A117)*('PT Storengy'!$B$5:$I$5=$A$6)*('PT Storengy'!$B$7:$I$7=$A$7))</f>
        <v>0.05</v>
      </c>
      <c r="F117" s="107">
        <f t="shared" ca="1" si="10"/>
        <v>8.1062500000000135</v>
      </c>
      <c r="G117" s="51">
        <f t="shared" ca="1" si="13"/>
        <v>0.53249999999999997</v>
      </c>
      <c r="H117" s="35" cm="1">
        <f t="array" aca="1" ref="H117" ca="1">IF(ROUND(ROUND(G117,2)-G117,4)=0,_xlfn.XLOOKUP(G117,INDIRECT($A$4&amp;"!$G$41:$G$141"),INDIRECT($A$4&amp;"!$A$41:$A$141"),0,1,1),IF(G117&gt;=1,0,(ROUNDUP(G117,2)-G117)*100*_xlfn.XLOOKUP(G117,INDIRECT($A$4&amp;"!$G$41:$G$141"),INDIRECT($A$4&amp;"!$A$41:$A$141"),0,-1,-1)+(G117-ROUNDDOWN(G117,2))*100*_xlfn.XLOOKUP(G117,INDIRECT($A$4&amp;"!$G$41:$G$141"),INDIRECT($A$4&amp;"!$A$41:$A$141"),0,1,1)))</f>
        <v>1.0000000000000009</v>
      </c>
      <c r="I117" s="66">
        <f t="shared" ca="1" si="14"/>
        <v>118.75000000000009</v>
      </c>
      <c r="J117" s="106" cm="1">
        <f t="array" aca="1" ref="J117" ca="1">IF(COUNTIFS('PTC NaTran'!$K$7:$K$15996,"",'PTC NaTran'!$A$7:$A$15996,J$16,'PTC NaTran'!$D$7:$D$15996,$A117,'PTC NaTran'!$C$7:$C$15996,"DEL")&gt;0,J$14,SUMIFS('PTC NaTran'!$K$7:$K$15996,'PTC NaTran'!$A$7:$A$15996,J$16,'PTC NaTran'!$D$7:$D$15996,$A117,'PTC NaTran'!$C$7:$C$15996,"DEL")*1.0026*$F$4/INDIRECT($A$4&amp;"!D9"))</f>
        <v>124.99999999999999</v>
      </c>
      <c r="K117" s="106">
        <v>1000</v>
      </c>
      <c r="L117" s="107">
        <f t="shared" ca="1" si="11"/>
        <v>8.1062500000000135</v>
      </c>
      <c r="M117" s="51">
        <f t="shared" ca="1" si="15"/>
        <v>0.53249999999999997</v>
      </c>
      <c r="N117" s="35" cm="1">
        <f t="array" aca="1" ref="N117" ca="1">IF(ROUND(ROUND(M117,2)-M117,4)=0,_xlfn.XLOOKUP(M117,INDIRECT($A$4&amp;"!$G$41:$G$141"),INDIRECT($A$4&amp;"!$A$41:$A$141"),0,1,1),IF(M117&gt;=1,0,(ROUNDUP(M117,2)-M117)*100*_xlfn.XLOOKUP(M117,INDIRECT($A$4&amp;"!$G$41:$G$141"),INDIRECT($A$4&amp;"!$A$41:$A$141"),0,-1,-1)+(M117-ROUNDDOWN(M117,2))*100*_xlfn.XLOOKUP(M117,INDIRECT($A$4&amp;"!$G$41:$G$141"),INDIRECT($A$4&amp;"!$A$41:$A$141"),0,1,1)))</f>
        <v>1.0000000000000009</v>
      </c>
      <c r="O117" s="66">
        <f t="shared" ca="1" si="16"/>
        <v>118.75000000000009</v>
      </c>
      <c r="S117" s="107">
        <f t="shared" ca="1" si="12"/>
        <v>12.51596</v>
      </c>
      <c r="T117" s="51">
        <f t="shared" ca="1" si="17"/>
        <v>0.82735000000000003</v>
      </c>
      <c r="U117" s="35" cm="1">
        <f t="array" aca="1" ref="U117" ca="1">IF(ROUND(ROUND(T117,2)-T117,4)=0,_xlfn.XLOOKUP(T117,INDIRECT($A$4&amp;"!$G$41:$G$141"),INDIRECT($A$4&amp;"!$A$41:$A$141"),0,1,1),IF(T117&gt;=1,0,(ROUNDUP(T117,2)-T117)*100*_xlfn.XLOOKUP(T117,INDIRECT($A$4&amp;"!$G$41:$G$141"),INDIRECT($A$4&amp;"!$A$41:$A$141"),0,-1,-1)+(T117-ROUNDDOWN(T117,2))*100*_xlfn.XLOOKUP(T117,INDIRECT($A$4&amp;"!$G$41:$G$141"),INDIRECT($A$4&amp;"!$A$41:$A$141"),0,1,1)))</f>
        <v>0.84530000000000072</v>
      </c>
      <c r="V117" s="66">
        <f t="shared" ca="1" si="18"/>
        <v>105.66250000000008</v>
      </c>
    </row>
    <row r="118" spans="1:22" x14ac:dyDescent="0.35">
      <c r="A118" s="32">
        <f t="shared" si="19"/>
        <v>46579</v>
      </c>
      <c r="B118" s="65" cm="1">
        <f t="array" aca="1" ref="B118" ca="1">_xlfn.XLOOKUP(A118,INDIRECT($A$5&amp;"!$AJ$41:$AJ$406"),INDIRECT($A$5&amp;"!$AK$41:$AK$406"))*SUM($F$3:$I$3)</f>
        <v>0</v>
      </c>
      <c r="C118" s="65" cm="1">
        <f t="array" aca="1" ref="C118" ca="1">_xlfn.XLOOKUP(A118,INDIRECT($A$5&amp;"!$AJ$41:$AJ$406"),INDIRECT($A$5&amp;"!$AL$41:$AL$406"))*SUM($F$3:$I$3)</f>
        <v>15</v>
      </c>
      <c r="D118" s="65" cm="1">
        <f t="array" aca="1" ref="D118" ca="1">_xlfn.XLOOKUP(A118,INDIRECT($A$5&amp;"!$AJ$41:$AJ$406"),INDIRECT($A$5&amp;"!$AO$41:$AO$406"))*SUM($F$3:$I$3)</f>
        <v>12.75</v>
      </c>
      <c r="E118" s="34" cm="1">
        <f t="array" ref="E118">SUMPRODUCT(('PT Storengy'!$B$8:$I$372)*('PT Storengy'!$A$8:$A$372=$A118)*('PT Storengy'!$B$5:$I$5=$A$6)*('PT Storengy'!$B$7:$I$7=$A$7))</f>
        <v>0.05</v>
      </c>
      <c r="F118" s="107">
        <f t="shared" ca="1" si="10"/>
        <v>8.2250000000000139</v>
      </c>
      <c r="G118" s="51">
        <f t="shared" ca="1" si="13"/>
        <v>0.54042000000000001</v>
      </c>
      <c r="H118" s="35" cm="1">
        <f t="array" aca="1" ref="H118" ca="1">IF(ROUND(ROUND(G118,2)-G118,4)=0,_xlfn.XLOOKUP(G118,INDIRECT($A$4&amp;"!$G$41:$G$141"),INDIRECT($A$4&amp;"!$A$41:$A$141"),0,1,1),IF(G118&gt;=1,0,(ROUNDUP(G118,2)-G118)*100*_xlfn.XLOOKUP(G118,INDIRECT($A$4&amp;"!$G$41:$G$141"),INDIRECT($A$4&amp;"!$A$41:$A$141"),0,-1,-1)+(G118-ROUNDDOWN(G118,2))*100*_xlfn.XLOOKUP(G118,INDIRECT($A$4&amp;"!$G$41:$G$141"),INDIRECT($A$4&amp;"!$A$41:$A$141"),0,1,1)))</f>
        <v>1.0000000000000009</v>
      </c>
      <c r="I118" s="66">
        <f t="shared" ca="1" si="14"/>
        <v>118.75000000000009</v>
      </c>
      <c r="J118" s="106" cm="1">
        <f t="array" aca="1" ref="J118" ca="1">IF(COUNTIFS('PTC NaTran'!$K$7:$K$15996,"",'PTC NaTran'!$A$7:$A$15996,J$16,'PTC NaTran'!$D$7:$D$15996,$A118,'PTC NaTran'!$C$7:$C$15996,"DEL")&gt;0,J$14,SUMIFS('PTC NaTran'!$K$7:$K$15996,'PTC NaTran'!$A$7:$A$15996,J$16,'PTC NaTran'!$D$7:$D$15996,$A118,'PTC NaTran'!$C$7:$C$15996,"DEL")*1.0026*$F$4/INDIRECT($A$4&amp;"!D9"))</f>
        <v>124.99999999999999</v>
      </c>
      <c r="K118" s="106">
        <v>1000</v>
      </c>
      <c r="L118" s="107">
        <f t="shared" ca="1" si="11"/>
        <v>8.2250000000000139</v>
      </c>
      <c r="M118" s="51">
        <f t="shared" ca="1" si="15"/>
        <v>0.54042000000000001</v>
      </c>
      <c r="N118" s="35" cm="1">
        <f t="array" aca="1" ref="N118" ca="1">IF(ROUND(ROUND(M118,2)-M118,4)=0,_xlfn.XLOOKUP(M118,INDIRECT($A$4&amp;"!$G$41:$G$141"),INDIRECT($A$4&amp;"!$A$41:$A$141"),0,1,1),IF(M118&gt;=1,0,(ROUNDUP(M118,2)-M118)*100*_xlfn.XLOOKUP(M118,INDIRECT($A$4&amp;"!$G$41:$G$141"),INDIRECT($A$4&amp;"!$A$41:$A$141"),0,-1,-1)+(M118-ROUNDDOWN(M118,2))*100*_xlfn.XLOOKUP(M118,INDIRECT($A$4&amp;"!$G$41:$G$141"),INDIRECT($A$4&amp;"!$A$41:$A$141"),0,1,1)))</f>
        <v>1.0000000000000009</v>
      </c>
      <c r="O118" s="66">
        <f t="shared" ca="1" si="16"/>
        <v>118.75000000000009</v>
      </c>
      <c r="S118" s="107">
        <f t="shared" ca="1" si="12"/>
        <v>12.619859999999999</v>
      </c>
      <c r="T118" s="51">
        <f t="shared" ca="1" si="17"/>
        <v>0.83440000000000003</v>
      </c>
      <c r="U118" s="35" cm="1">
        <f t="array" aca="1" ref="U118" ca="1">IF(ROUND(ROUND(T118,2)-T118,4)=0,_xlfn.XLOOKUP(T118,INDIRECT($A$4&amp;"!$G$41:$G$141"),INDIRECT($A$4&amp;"!$A$41:$A$141"),0,1,1),IF(T118&gt;=1,0,(ROUNDUP(T118,2)-T118)*100*_xlfn.XLOOKUP(T118,INDIRECT($A$4&amp;"!$G$41:$G$141"),INDIRECT($A$4&amp;"!$A$41:$A$141"),0,-1,-1)+(T118-ROUNDDOWN(T118,2))*100*_xlfn.XLOOKUP(T118,INDIRECT($A$4&amp;"!$G$41:$G$141"),INDIRECT($A$4&amp;"!$A$41:$A$141"),0,1,1)))</f>
        <v>0.83120000000000083</v>
      </c>
      <c r="V118" s="66">
        <f t="shared" ca="1" si="18"/>
        <v>103.90000000000009</v>
      </c>
    </row>
    <row r="119" spans="1:22" x14ac:dyDescent="0.35">
      <c r="A119" s="32">
        <f t="shared" si="19"/>
        <v>46580</v>
      </c>
      <c r="B119" s="65" cm="1">
        <f t="array" aca="1" ref="B119" ca="1">_xlfn.XLOOKUP(A119,INDIRECT($A$5&amp;"!$AJ$41:$AJ$406"),INDIRECT($A$5&amp;"!$AK$41:$AK$406"))*SUM($F$3:$I$3)</f>
        <v>0</v>
      </c>
      <c r="C119" s="65" cm="1">
        <f t="array" aca="1" ref="C119" ca="1">_xlfn.XLOOKUP(A119,INDIRECT($A$5&amp;"!$AJ$41:$AJ$406"),INDIRECT($A$5&amp;"!$AL$41:$AL$406"))*SUM($F$3:$I$3)</f>
        <v>15</v>
      </c>
      <c r="D119" s="65" cm="1">
        <f t="array" aca="1" ref="D119" ca="1">_xlfn.XLOOKUP(A119,INDIRECT($A$5&amp;"!$AJ$41:$AJ$406"),INDIRECT($A$5&amp;"!$AO$41:$AO$406"))*SUM($F$3:$I$3)</f>
        <v>12.75</v>
      </c>
      <c r="E119" s="34" cm="1">
        <f t="array" ref="E119">SUMPRODUCT(('PT Storengy'!$B$8:$I$372)*('PT Storengy'!$A$8:$A$372=$A119)*('PT Storengy'!$B$5:$I$5=$A$6)*('PT Storengy'!$B$7:$I$7=$A$7))</f>
        <v>0.05</v>
      </c>
      <c r="F119" s="107">
        <f t="shared" ca="1" si="10"/>
        <v>8.3437500000000142</v>
      </c>
      <c r="G119" s="51">
        <f t="shared" ca="1" si="13"/>
        <v>0.54832999999999998</v>
      </c>
      <c r="H119" s="35" cm="1">
        <f t="array" aca="1" ref="H119" ca="1">IF(ROUND(ROUND(G119,2)-G119,4)=0,_xlfn.XLOOKUP(G119,INDIRECT($A$4&amp;"!$G$41:$G$141"),INDIRECT($A$4&amp;"!$A$41:$A$141"),0,1,1),IF(G119&gt;=1,0,(ROUNDUP(G119,2)-G119)*100*_xlfn.XLOOKUP(G119,INDIRECT($A$4&amp;"!$G$41:$G$141"),INDIRECT($A$4&amp;"!$A$41:$A$141"),0,-1,-1)+(G119-ROUNDDOWN(G119,2))*100*_xlfn.XLOOKUP(G119,INDIRECT($A$4&amp;"!$G$41:$G$141"),INDIRECT($A$4&amp;"!$A$41:$A$141"),0,1,1)))</f>
        <v>1.0000000000000009</v>
      </c>
      <c r="I119" s="66">
        <f t="shared" ca="1" si="14"/>
        <v>118.75000000000009</v>
      </c>
      <c r="J119" s="106" cm="1">
        <f t="array" aca="1" ref="J119" ca="1">IF(COUNTIFS('PTC NaTran'!$K$7:$K$15996,"",'PTC NaTran'!$A$7:$A$15996,J$16,'PTC NaTran'!$D$7:$D$15996,$A119,'PTC NaTran'!$C$7:$C$15996,"DEL")&gt;0,J$14,SUMIFS('PTC NaTran'!$K$7:$K$15996,'PTC NaTran'!$A$7:$A$15996,J$16,'PTC NaTran'!$D$7:$D$15996,$A119,'PTC NaTran'!$C$7:$C$15996,"DEL")*1.0026*$F$4/INDIRECT($A$4&amp;"!D9"))</f>
        <v>124.99999999999999</v>
      </c>
      <c r="K119" s="106">
        <v>1000</v>
      </c>
      <c r="L119" s="107">
        <f t="shared" ca="1" si="11"/>
        <v>8.3437500000000142</v>
      </c>
      <c r="M119" s="51">
        <f t="shared" ca="1" si="15"/>
        <v>0.54832999999999998</v>
      </c>
      <c r="N119" s="35" cm="1">
        <f t="array" aca="1" ref="N119" ca="1">IF(ROUND(ROUND(M119,2)-M119,4)=0,_xlfn.XLOOKUP(M119,INDIRECT($A$4&amp;"!$G$41:$G$141"),INDIRECT($A$4&amp;"!$A$41:$A$141"),0,1,1),IF(M119&gt;=1,0,(ROUNDUP(M119,2)-M119)*100*_xlfn.XLOOKUP(M119,INDIRECT($A$4&amp;"!$G$41:$G$141"),INDIRECT($A$4&amp;"!$A$41:$A$141"),0,-1,-1)+(M119-ROUNDDOWN(M119,2))*100*_xlfn.XLOOKUP(M119,INDIRECT($A$4&amp;"!$G$41:$G$141"),INDIRECT($A$4&amp;"!$A$41:$A$141"),0,1,1)))</f>
        <v>1.0000000000000009</v>
      </c>
      <c r="O119" s="66">
        <f t="shared" ca="1" si="16"/>
        <v>118.75000000000009</v>
      </c>
      <c r="S119" s="107">
        <f t="shared" ca="1" si="12"/>
        <v>12.72203</v>
      </c>
      <c r="T119" s="51">
        <f t="shared" ca="1" si="17"/>
        <v>0.84131999999999996</v>
      </c>
      <c r="U119" s="35" cm="1">
        <f t="array" aca="1" ref="U119" ca="1">IF(ROUND(ROUND(T119,2)-T119,4)=0,_xlfn.XLOOKUP(T119,INDIRECT($A$4&amp;"!$G$41:$G$141"),INDIRECT($A$4&amp;"!$A$41:$A$141"),0,1,1),IF(T119&gt;=1,0,(ROUNDUP(T119,2)-T119)*100*_xlfn.XLOOKUP(T119,INDIRECT($A$4&amp;"!$G$41:$G$141"),INDIRECT($A$4&amp;"!$A$41:$A$141"),0,-1,-1)+(T119-ROUNDDOWN(T119,2))*100*_xlfn.XLOOKUP(T119,INDIRECT($A$4&amp;"!$G$41:$G$141"),INDIRECT($A$4&amp;"!$A$41:$A$141"),0,1,1)))</f>
        <v>0.81736000000000086</v>
      </c>
      <c r="V119" s="66">
        <f t="shared" ca="1" si="18"/>
        <v>102.1700000000001</v>
      </c>
    </row>
    <row r="120" spans="1:22" x14ac:dyDescent="0.35">
      <c r="A120" s="32">
        <f t="shared" si="19"/>
        <v>46581</v>
      </c>
      <c r="B120" s="65" cm="1">
        <f t="array" aca="1" ref="B120" ca="1">_xlfn.XLOOKUP(A120,INDIRECT($A$5&amp;"!$AJ$41:$AJ$406"),INDIRECT($A$5&amp;"!$AK$41:$AK$406"))*SUM($F$3:$I$3)</f>
        <v>0</v>
      </c>
      <c r="C120" s="65" cm="1">
        <f t="array" aca="1" ref="C120" ca="1">_xlfn.XLOOKUP(A120,INDIRECT($A$5&amp;"!$AJ$41:$AJ$406"),INDIRECT($A$5&amp;"!$AL$41:$AL$406"))*SUM($F$3:$I$3)</f>
        <v>15</v>
      </c>
      <c r="D120" s="65" cm="1">
        <f t="array" aca="1" ref="D120" ca="1">_xlfn.XLOOKUP(A120,INDIRECT($A$5&amp;"!$AJ$41:$AJ$406"),INDIRECT($A$5&amp;"!$AO$41:$AO$406"))*SUM($F$3:$I$3)</f>
        <v>12.75</v>
      </c>
      <c r="E120" s="34" cm="1">
        <f t="array" ref="E120">SUMPRODUCT(('PT Storengy'!$B$8:$I$372)*('PT Storengy'!$A$8:$A$372=$A120)*('PT Storengy'!$B$5:$I$5=$A$6)*('PT Storengy'!$B$7:$I$7=$A$7))</f>
        <v>0.05</v>
      </c>
      <c r="F120" s="107">
        <f t="shared" ca="1" si="10"/>
        <v>8.4625000000000146</v>
      </c>
      <c r="G120" s="51">
        <f t="shared" ca="1" si="13"/>
        <v>0.55625000000000002</v>
      </c>
      <c r="H120" s="35" cm="1">
        <f t="array" aca="1" ref="H120" ca="1">IF(ROUND(ROUND(G120,2)-G120,4)=0,_xlfn.XLOOKUP(G120,INDIRECT($A$4&amp;"!$G$41:$G$141"),INDIRECT($A$4&amp;"!$A$41:$A$141"),0,1,1),IF(G120&gt;=1,0,(ROUNDUP(G120,2)-G120)*100*_xlfn.XLOOKUP(G120,INDIRECT($A$4&amp;"!$G$41:$G$141"),INDIRECT($A$4&amp;"!$A$41:$A$141"),0,-1,-1)+(G120-ROUNDDOWN(G120,2))*100*_xlfn.XLOOKUP(G120,INDIRECT($A$4&amp;"!$G$41:$G$141"),INDIRECT($A$4&amp;"!$A$41:$A$141"),0,1,1)))</f>
        <v>1.0000000000000009</v>
      </c>
      <c r="I120" s="66">
        <f t="shared" ca="1" si="14"/>
        <v>118.75000000000009</v>
      </c>
      <c r="J120" s="106" cm="1">
        <f t="array" aca="1" ref="J120" ca="1">IF(COUNTIFS('PTC NaTran'!$K$7:$K$15996,"",'PTC NaTran'!$A$7:$A$15996,J$16,'PTC NaTran'!$D$7:$D$15996,$A120,'PTC NaTran'!$C$7:$C$15996,"DEL")&gt;0,J$14,SUMIFS('PTC NaTran'!$K$7:$K$15996,'PTC NaTran'!$A$7:$A$15996,J$16,'PTC NaTran'!$D$7:$D$15996,$A120,'PTC NaTran'!$C$7:$C$15996,"DEL")*1.0026*$F$4/INDIRECT($A$4&amp;"!D9"))</f>
        <v>124.99999999999999</v>
      </c>
      <c r="K120" s="106">
        <v>1000</v>
      </c>
      <c r="L120" s="107">
        <f t="shared" ca="1" si="11"/>
        <v>8.4625000000000146</v>
      </c>
      <c r="M120" s="51">
        <f t="shared" ca="1" si="15"/>
        <v>0.55625000000000002</v>
      </c>
      <c r="N120" s="35" cm="1">
        <f t="array" aca="1" ref="N120" ca="1">IF(ROUND(ROUND(M120,2)-M120,4)=0,_xlfn.XLOOKUP(M120,INDIRECT($A$4&amp;"!$G$41:$G$141"),INDIRECT($A$4&amp;"!$A$41:$A$141"),0,1,1),IF(M120&gt;=1,0,(ROUNDUP(M120,2)-M120)*100*_xlfn.XLOOKUP(M120,INDIRECT($A$4&amp;"!$G$41:$G$141"),INDIRECT($A$4&amp;"!$A$41:$A$141"),0,-1,-1)+(M120-ROUNDDOWN(M120,2))*100*_xlfn.XLOOKUP(M120,INDIRECT($A$4&amp;"!$G$41:$G$141"),INDIRECT($A$4&amp;"!$A$41:$A$141"),0,1,1)))</f>
        <v>1.0000000000000009</v>
      </c>
      <c r="O120" s="66">
        <f t="shared" ca="1" si="16"/>
        <v>118.75000000000009</v>
      </c>
      <c r="S120" s="107">
        <f t="shared" ca="1" si="12"/>
        <v>12.822495</v>
      </c>
      <c r="T120" s="51">
        <f t="shared" ca="1" si="17"/>
        <v>0.84814000000000001</v>
      </c>
      <c r="U120" s="35" cm="1">
        <f t="array" aca="1" ref="U120" ca="1">IF(ROUND(ROUND(T120,2)-T120,4)=0,_xlfn.XLOOKUP(T120,INDIRECT($A$4&amp;"!$G$41:$G$141"),INDIRECT($A$4&amp;"!$A$41:$A$141"),0,1,1),IF(T120&gt;=1,0,(ROUNDUP(T120,2)-T120)*100*_xlfn.XLOOKUP(T120,INDIRECT($A$4&amp;"!$G$41:$G$141"),INDIRECT($A$4&amp;"!$A$41:$A$141"),0,-1,-1)+(T120-ROUNDDOWN(T120,2))*100*_xlfn.XLOOKUP(T120,INDIRECT($A$4&amp;"!$G$41:$G$141"),INDIRECT($A$4&amp;"!$A$41:$A$141"),0,1,1)))</f>
        <v>0.80372000000000088</v>
      </c>
      <c r="V120" s="66">
        <f t="shared" ca="1" si="18"/>
        <v>100.4650000000001</v>
      </c>
    </row>
    <row r="121" spans="1:22" x14ac:dyDescent="0.35">
      <c r="A121" s="32">
        <f t="shared" si="19"/>
        <v>46582</v>
      </c>
      <c r="B121" s="65" cm="1">
        <f t="array" aca="1" ref="B121" ca="1">_xlfn.XLOOKUP(A121,INDIRECT($A$5&amp;"!$AJ$41:$AJ$406"),INDIRECT($A$5&amp;"!$AK$41:$AK$406"))*SUM($F$3:$I$3)</f>
        <v>0</v>
      </c>
      <c r="C121" s="65" cm="1">
        <f t="array" aca="1" ref="C121" ca="1">_xlfn.XLOOKUP(A121,INDIRECT($A$5&amp;"!$AJ$41:$AJ$406"),INDIRECT($A$5&amp;"!$AL$41:$AL$406"))*SUM($F$3:$I$3)</f>
        <v>15</v>
      </c>
      <c r="D121" s="65" cm="1">
        <f t="array" aca="1" ref="D121" ca="1">_xlfn.XLOOKUP(A121,INDIRECT($A$5&amp;"!$AJ$41:$AJ$406"),INDIRECT($A$5&amp;"!$AO$41:$AO$406"))*SUM($F$3:$I$3)</f>
        <v>12.75</v>
      </c>
      <c r="E121" s="34" cm="1">
        <f t="array" ref="E121">SUMPRODUCT(('PT Storengy'!$B$8:$I$372)*('PT Storengy'!$A$8:$A$372=$A121)*('PT Storengy'!$B$5:$I$5=$A$6)*('PT Storengy'!$B$7:$I$7=$A$7))</f>
        <v>0.05</v>
      </c>
      <c r="F121" s="107">
        <f t="shared" ca="1" si="10"/>
        <v>8.5812500000000149</v>
      </c>
      <c r="G121" s="51">
        <f t="shared" ca="1" si="13"/>
        <v>0.56416999999999995</v>
      </c>
      <c r="H121" s="35" cm="1">
        <f t="array" aca="1" ref="H121" ca="1">IF(ROUND(ROUND(G121,2)-G121,4)=0,_xlfn.XLOOKUP(G121,INDIRECT($A$4&amp;"!$G$41:$G$141"),INDIRECT($A$4&amp;"!$A$41:$A$141"),0,1,1),IF(G121&gt;=1,0,(ROUNDUP(G121,2)-G121)*100*_xlfn.XLOOKUP(G121,INDIRECT($A$4&amp;"!$G$41:$G$141"),INDIRECT($A$4&amp;"!$A$41:$A$141"),0,-1,-1)+(G121-ROUNDDOWN(G121,2))*100*_xlfn.XLOOKUP(G121,INDIRECT($A$4&amp;"!$G$41:$G$141"),INDIRECT($A$4&amp;"!$A$41:$A$141"),0,1,1)))</f>
        <v>1.0000000000000009</v>
      </c>
      <c r="I121" s="66">
        <f t="shared" ca="1" si="14"/>
        <v>118.75000000000009</v>
      </c>
      <c r="J121" s="106" cm="1">
        <f t="array" aca="1" ref="J121" ca="1">IF(COUNTIFS('PTC NaTran'!$K$7:$K$15996,"",'PTC NaTran'!$A$7:$A$15996,J$16,'PTC NaTran'!$D$7:$D$15996,$A121,'PTC NaTran'!$C$7:$C$15996,"DEL")&gt;0,J$14,SUMIFS('PTC NaTran'!$K$7:$K$15996,'PTC NaTran'!$A$7:$A$15996,J$16,'PTC NaTran'!$D$7:$D$15996,$A121,'PTC NaTran'!$C$7:$C$15996,"DEL")*1.0026*$F$4/INDIRECT($A$4&amp;"!D9"))</f>
        <v>124.99999999999999</v>
      </c>
      <c r="K121" s="106">
        <v>1000</v>
      </c>
      <c r="L121" s="107">
        <f t="shared" ca="1" si="11"/>
        <v>8.5812500000000149</v>
      </c>
      <c r="M121" s="51">
        <f t="shared" ca="1" si="15"/>
        <v>0.56416999999999995</v>
      </c>
      <c r="N121" s="35" cm="1">
        <f t="array" aca="1" ref="N121" ca="1">IF(ROUND(ROUND(M121,2)-M121,4)=0,_xlfn.XLOOKUP(M121,INDIRECT($A$4&amp;"!$G$41:$G$141"),INDIRECT($A$4&amp;"!$A$41:$A$141"),0,1,1),IF(M121&gt;=1,0,(ROUNDUP(M121,2)-M121)*100*_xlfn.XLOOKUP(M121,INDIRECT($A$4&amp;"!$G$41:$G$141"),INDIRECT($A$4&amp;"!$A$41:$A$141"),0,-1,-1)+(M121-ROUNDDOWN(M121,2))*100*_xlfn.XLOOKUP(M121,INDIRECT($A$4&amp;"!$G$41:$G$141"),INDIRECT($A$4&amp;"!$A$41:$A$141"),0,1,1)))</f>
        <v>1.0000000000000009</v>
      </c>
      <c r="O121" s="66">
        <f t="shared" ca="1" si="16"/>
        <v>118.75000000000009</v>
      </c>
      <c r="S121" s="107">
        <f t="shared" ca="1" si="12"/>
        <v>12.9220925</v>
      </c>
      <c r="T121" s="51">
        <f t="shared" ca="1" si="17"/>
        <v>0.85482999999999998</v>
      </c>
      <c r="U121" s="35" cm="1">
        <f t="array" aca="1" ref="U121" ca="1">IF(ROUND(ROUND(T121,2)-T121,4)=0,_xlfn.XLOOKUP(T121,INDIRECT($A$4&amp;"!$G$41:$G$141"),INDIRECT($A$4&amp;"!$A$41:$A$141"),0,1,1),IF(T121&gt;=1,0,(ROUNDUP(T121,2)-T121)*100*_xlfn.XLOOKUP(T121,INDIRECT($A$4&amp;"!$G$41:$G$141"),INDIRECT($A$4&amp;"!$A$41:$A$141"),0,-1,-1)+(T121-ROUNDDOWN(T121,2))*100*_xlfn.XLOOKUP(T121,INDIRECT($A$4&amp;"!$G$41:$G$141"),INDIRECT($A$4&amp;"!$A$41:$A$141"),0,1,1)))</f>
        <v>0.79678000000000093</v>
      </c>
      <c r="V121" s="66">
        <f t="shared" ca="1" si="18"/>
        <v>99.59750000000011</v>
      </c>
    </row>
    <row r="122" spans="1:22" x14ac:dyDescent="0.35">
      <c r="A122" s="32">
        <f t="shared" si="19"/>
        <v>46583</v>
      </c>
      <c r="B122" s="65" cm="1">
        <f t="array" aca="1" ref="B122" ca="1">_xlfn.XLOOKUP(A122,INDIRECT($A$5&amp;"!$AJ$41:$AJ$406"),INDIRECT($A$5&amp;"!$AK$41:$AK$406"))*SUM($F$3:$I$3)</f>
        <v>0</v>
      </c>
      <c r="C122" s="65" cm="1">
        <f t="array" aca="1" ref="C122" ca="1">_xlfn.XLOOKUP(A122,INDIRECT($A$5&amp;"!$AJ$41:$AJ$406"),INDIRECT($A$5&amp;"!$AL$41:$AL$406"))*SUM($F$3:$I$3)</f>
        <v>15</v>
      </c>
      <c r="D122" s="65" cm="1">
        <f t="array" aca="1" ref="D122" ca="1">_xlfn.XLOOKUP(A122,INDIRECT($A$5&amp;"!$AJ$41:$AJ$406"),INDIRECT($A$5&amp;"!$AO$41:$AO$406"))*SUM($F$3:$I$3)</f>
        <v>12.75</v>
      </c>
      <c r="E122" s="34" cm="1">
        <f t="array" ref="E122">SUMPRODUCT(('PT Storengy'!$B$8:$I$372)*('PT Storengy'!$A$8:$A$372=$A122)*('PT Storengy'!$B$5:$I$5=$A$6)*('PT Storengy'!$B$7:$I$7=$A$7))</f>
        <v>0.05</v>
      </c>
      <c r="F122" s="107">
        <f t="shared" ca="1" si="10"/>
        <v>8.7000000000000153</v>
      </c>
      <c r="G122" s="51">
        <f t="shared" ca="1" si="13"/>
        <v>0.57208000000000003</v>
      </c>
      <c r="H122" s="35" cm="1">
        <f t="array" aca="1" ref="H122" ca="1">IF(ROUND(ROUND(G122,2)-G122,4)=0,_xlfn.XLOOKUP(G122,INDIRECT($A$4&amp;"!$G$41:$G$141"),INDIRECT($A$4&amp;"!$A$41:$A$141"),0,1,1),IF(G122&gt;=1,0,(ROUNDUP(G122,2)-G122)*100*_xlfn.XLOOKUP(G122,INDIRECT($A$4&amp;"!$G$41:$G$141"),INDIRECT($A$4&amp;"!$A$41:$A$141"),0,-1,-1)+(G122-ROUNDDOWN(G122,2))*100*_xlfn.XLOOKUP(G122,INDIRECT($A$4&amp;"!$G$41:$G$141"),INDIRECT($A$4&amp;"!$A$41:$A$141"),0,1,1)))</f>
        <v>1.0000000000000009</v>
      </c>
      <c r="I122" s="66">
        <f t="shared" ca="1" si="14"/>
        <v>118.75000000000009</v>
      </c>
      <c r="J122" s="106" cm="1">
        <f t="array" aca="1" ref="J122" ca="1">IF(COUNTIFS('PTC NaTran'!$K$7:$K$15996,"",'PTC NaTran'!$A$7:$A$15996,J$16,'PTC NaTran'!$D$7:$D$15996,$A122,'PTC NaTran'!$C$7:$C$15996,"DEL")&gt;0,J$14,SUMIFS('PTC NaTran'!$K$7:$K$15996,'PTC NaTran'!$A$7:$A$15996,J$16,'PTC NaTran'!$D$7:$D$15996,$A122,'PTC NaTran'!$C$7:$C$15996,"DEL")*1.0026*$F$4/INDIRECT($A$4&amp;"!D9"))</f>
        <v>124.99999999999999</v>
      </c>
      <c r="K122" s="106">
        <v>1000</v>
      </c>
      <c r="L122" s="107">
        <f t="shared" ca="1" si="11"/>
        <v>8.7000000000000153</v>
      </c>
      <c r="M122" s="51">
        <f t="shared" ca="1" si="15"/>
        <v>0.57208000000000003</v>
      </c>
      <c r="N122" s="35" cm="1">
        <f t="array" aca="1" ref="N122" ca="1">IF(ROUND(ROUND(M122,2)-M122,4)=0,_xlfn.XLOOKUP(M122,INDIRECT($A$4&amp;"!$G$41:$G$141"),INDIRECT($A$4&amp;"!$A$41:$A$141"),0,1,1),IF(M122&gt;=1,0,(ROUNDUP(M122,2)-M122)*100*_xlfn.XLOOKUP(M122,INDIRECT($A$4&amp;"!$G$41:$G$141"),INDIRECT($A$4&amp;"!$A$41:$A$141"),0,-1,-1)+(M122-ROUNDDOWN(M122,2))*100*_xlfn.XLOOKUP(M122,INDIRECT($A$4&amp;"!$G$41:$G$141"),INDIRECT($A$4&amp;"!$A$41:$A$141"),0,1,1)))</f>
        <v>1.0000000000000009</v>
      </c>
      <c r="O122" s="66">
        <f t="shared" ca="1" si="16"/>
        <v>118.75000000000009</v>
      </c>
      <c r="S122" s="107">
        <f t="shared" ca="1" si="12"/>
        <v>13.021136666666667</v>
      </c>
      <c r="T122" s="51">
        <f t="shared" ca="1" si="17"/>
        <v>0.86146999999999996</v>
      </c>
      <c r="U122" s="35" cm="1">
        <f t="array" aca="1" ref="U122" ca="1">IF(ROUND(ROUND(T122,2)-T122,4)=0,_xlfn.XLOOKUP(T122,INDIRECT($A$4&amp;"!$G$41:$G$141"),INDIRECT($A$4&amp;"!$A$41:$A$141"),0,1,1),IF(T122&gt;=1,0,(ROUNDUP(T122,2)-T122)*100*_xlfn.XLOOKUP(T122,INDIRECT($A$4&amp;"!$G$41:$G$141"),INDIRECT($A$4&amp;"!$A$41:$A$141"),0,-1,-1)+(T122-ROUNDDOWN(T122,2))*100*_xlfn.XLOOKUP(T122,INDIRECT($A$4&amp;"!$G$41:$G$141"),INDIRECT($A$4&amp;"!$A$41:$A$141"),0,1,1)))</f>
        <v>0.79235333333333424</v>
      </c>
      <c r="V122" s="66">
        <f t="shared" ca="1" si="18"/>
        <v>99.044166666666769</v>
      </c>
    </row>
    <row r="123" spans="1:22" x14ac:dyDescent="0.35">
      <c r="A123" s="32">
        <f t="shared" si="19"/>
        <v>46584</v>
      </c>
      <c r="B123" s="65" cm="1">
        <f t="array" aca="1" ref="B123" ca="1">_xlfn.XLOOKUP(A123,INDIRECT($A$5&amp;"!$AJ$41:$AJ$406"),INDIRECT($A$5&amp;"!$AK$41:$AK$406"))*SUM($F$3:$I$3)</f>
        <v>0</v>
      </c>
      <c r="C123" s="65" cm="1">
        <f t="array" aca="1" ref="C123" ca="1">_xlfn.XLOOKUP(A123,INDIRECT($A$5&amp;"!$AJ$41:$AJ$406"),INDIRECT($A$5&amp;"!$AL$41:$AL$406"))*SUM($F$3:$I$3)</f>
        <v>15</v>
      </c>
      <c r="D123" s="65" cm="1">
        <f t="array" aca="1" ref="D123" ca="1">_xlfn.XLOOKUP(A123,INDIRECT($A$5&amp;"!$AJ$41:$AJ$406"),INDIRECT($A$5&amp;"!$AO$41:$AO$406"))*SUM($F$3:$I$3)</f>
        <v>12.75</v>
      </c>
      <c r="E123" s="34" cm="1">
        <f t="array" ref="E123">SUMPRODUCT(('PT Storengy'!$B$8:$I$372)*('PT Storengy'!$A$8:$A$372=$A123)*('PT Storengy'!$B$5:$I$5=$A$6)*('PT Storengy'!$B$7:$I$7=$A$7))</f>
        <v>0</v>
      </c>
      <c r="F123" s="107">
        <f t="shared" ca="1" si="10"/>
        <v>8.8250000000000153</v>
      </c>
      <c r="G123" s="51">
        <f t="shared" ca="1" si="13"/>
        <v>0.57999999999999996</v>
      </c>
      <c r="H123" s="35" cm="1">
        <f t="array" aca="1" ref="H123" ca="1">IF(ROUND(ROUND(G123,2)-G123,4)=0,_xlfn.XLOOKUP(G123,INDIRECT($A$4&amp;"!$G$41:$G$141"),INDIRECT($A$4&amp;"!$A$41:$A$141"),0,1,1),IF(G123&gt;=1,0,(ROUNDUP(G123,2)-G123)*100*_xlfn.XLOOKUP(G123,INDIRECT($A$4&amp;"!$G$41:$G$141"),INDIRECT($A$4&amp;"!$A$41:$A$141"),0,-1,-1)+(G123-ROUNDDOWN(G123,2))*100*_xlfn.XLOOKUP(G123,INDIRECT($A$4&amp;"!$G$41:$G$141"),INDIRECT($A$4&amp;"!$A$41:$A$141"),0,1,1)))</f>
        <v>1</v>
      </c>
      <c r="I123" s="66">
        <f t="shared" ca="1" si="14"/>
        <v>124.99999999999999</v>
      </c>
      <c r="J123" s="106" cm="1">
        <f t="array" aca="1" ref="J123" ca="1">IF(COUNTIFS('PTC NaTran'!$K$7:$K$15996,"",'PTC NaTran'!$A$7:$A$15996,J$16,'PTC NaTran'!$D$7:$D$15996,$A123,'PTC NaTran'!$C$7:$C$15996,"DEL")&gt;0,J$14,SUMIFS('PTC NaTran'!$K$7:$K$15996,'PTC NaTran'!$A$7:$A$15996,J$16,'PTC NaTran'!$D$7:$D$15996,$A123,'PTC NaTran'!$C$7:$C$15996,"DEL")*1.0026*$F$4/INDIRECT($A$4&amp;"!D9"))</f>
        <v>124.99999999999999</v>
      </c>
      <c r="K123" s="106">
        <v>1000</v>
      </c>
      <c r="L123" s="107">
        <f t="shared" ca="1" si="11"/>
        <v>8.8250000000000153</v>
      </c>
      <c r="M123" s="51">
        <f t="shared" ca="1" si="15"/>
        <v>0.57999999999999996</v>
      </c>
      <c r="N123" s="35" cm="1">
        <f t="array" aca="1" ref="N123" ca="1">IF(ROUND(ROUND(M123,2)-M123,4)=0,_xlfn.XLOOKUP(M123,INDIRECT($A$4&amp;"!$G$41:$G$141"),INDIRECT($A$4&amp;"!$A$41:$A$141"),0,1,1),IF(M123&gt;=1,0,(ROUNDUP(M123,2)-M123)*100*_xlfn.XLOOKUP(M123,INDIRECT($A$4&amp;"!$G$41:$G$141"),INDIRECT($A$4&amp;"!$A$41:$A$141"),0,-1,-1)+(M123-ROUNDDOWN(M123,2))*100*_xlfn.XLOOKUP(M123,INDIRECT($A$4&amp;"!$G$41:$G$141"),INDIRECT($A$4&amp;"!$A$41:$A$141"),0,1,1)))</f>
        <v>1</v>
      </c>
      <c r="O123" s="66">
        <f t="shared" ca="1" si="16"/>
        <v>124.99999999999999</v>
      </c>
      <c r="S123" s="107">
        <f t="shared" ca="1" si="12"/>
        <v>13.119630000000001</v>
      </c>
      <c r="T123" s="51">
        <f t="shared" ca="1" si="17"/>
        <v>0.86807999999999996</v>
      </c>
      <c r="U123" s="35" cm="1">
        <f t="array" aca="1" ref="U123" ca="1">IF(ROUND(ROUND(T123,2)-T123,4)=0,_xlfn.XLOOKUP(T123,INDIRECT($A$4&amp;"!$G$41:$G$141"),INDIRECT($A$4&amp;"!$A$41:$A$141"),0,1,1),IF(T123&gt;=1,0,(ROUNDUP(T123,2)-T123)*100*_xlfn.XLOOKUP(T123,INDIRECT($A$4&amp;"!$G$41:$G$141"),INDIRECT($A$4&amp;"!$A$41:$A$141"),0,-1,-1)+(T123-ROUNDDOWN(T123,2))*100*_xlfn.XLOOKUP(T123,INDIRECT($A$4&amp;"!$G$41:$G$141"),INDIRECT($A$4&amp;"!$A$41:$A$141"),0,1,1)))</f>
        <v>0.78794666666666757</v>
      </c>
      <c r="V123" s="66">
        <f t="shared" ca="1" si="18"/>
        <v>98.493333333333439</v>
      </c>
    </row>
    <row r="124" spans="1:22" x14ac:dyDescent="0.35">
      <c r="A124" s="32">
        <f t="shared" si="19"/>
        <v>46585</v>
      </c>
      <c r="B124" s="65" cm="1">
        <f t="array" aca="1" ref="B124" ca="1">_xlfn.XLOOKUP(A124,INDIRECT($A$5&amp;"!$AJ$41:$AJ$406"),INDIRECT($A$5&amp;"!$AK$41:$AK$406"))*SUM($F$3:$I$3)</f>
        <v>0</v>
      </c>
      <c r="C124" s="65" cm="1">
        <f t="array" aca="1" ref="C124" ca="1">_xlfn.XLOOKUP(A124,INDIRECT($A$5&amp;"!$AJ$41:$AJ$406"),INDIRECT($A$5&amp;"!$AL$41:$AL$406"))*SUM($F$3:$I$3)</f>
        <v>15</v>
      </c>
      <c r="D124" s="65" cm="1">
        <f t="array" aca="1" ref="D124" ca="1">_xlfn.XLOOKUP(A124,INDIRECT($A$5&amp;"!$AJ$41:$AJ$406"),INDIRECT($A$5&amp;"!$AO$41:$AO$406"))*SUM($F$3:$I$3)</f>
        <v>12.75</v>
      </c>
      <c r="E124" s="34" cm="1">
        <f t="array" ref="E124">SUMPRODUCT(('PT Storengy'!$B$8:$I$372)*('PT Storengy'!$A$8:$A$372=$A124)*('PT Storengy'!$B$5:$I$5=$A$6)*('PT Storengy'!$B$7:$I$7=$A$7))</f>
        <v>0</v>
      </c>
      <c r="F124" s="107">
        <f t="shared" ca="1" si="10"/>
        <v>8.9500000000000153</v>
      </c>
      <c r="G124" s="51">
        <f t="shared" ca="1" si="13"/>
        <v>0.58833000000000002</v>
      </c>
      <c r="H124" s="35" cm="1">
        <f t="array" aca="1" ref="H124" ca="1">IF(ROUND(ROUND(G124,2)-G124,4)=0,_xlfn.XLOOKUP(G124,INDIRECT($A$4&amp;"!$G$41:$G$141"),INDIRECT($A$4&amp;"!$A$41:$A$141"),0,1,1),IF(G124&gt;=1,0,(ROUNDUP(G124,2)-G124)*100*_xlfn.XLOOKUP(G124,INDIRECT($A$4&amp;"!$G$41:$G$141"),INDIRECT($A$4&amp;"!$A$41:$A$141"),0,-1,-1)+(G124-ROUNDDOWN(G124,2))*100*_xlfn.XLOOKUP(G124,INDIRECT($A$4&amp;"!$G$41:$G$141"),INDIRECT($A$4&amp;"!$A$41:$A$141"),0,1,1)))</f>
        <v>1.0000000000000009</v>
      </c>
      <c r="I124" s="66">
        <f t="shared" ca="1" si="14"/>
        <v>125.0000000000001</v>
      </c>
      <c r="J124" s="106" cm="1">
        <f t="array" aca="1" ref="J124" ca="1">IF(COUNTIFS('PTC NaTran'!$K$7:$K$15996,"",'PTC NaTran'!$A$7:$A$15996,J$16,'PTC NaTran'!$D$7:$D$15996,$A124,'PTC NaTran'!$C$7:$C$15996,"DEL")&gt;0,J$14,SUMIFS('PTC NaTran'!$K$7:$K$15996,'PTC NaTran'!$A$7:$A$15996,J$16,'PTC NaTran'!$D$7:$D$15996,$A124,'PTC NaTran'!$C$7:$C$15996,"DEL")*1.0026*$F$4/INDIRECT($A$4&amp;"!D9"))</f>
        <v>124.99999999999999</v>
      </c>
      <c r="K124" s="106">
        <v>1000</v>
      </c>
      <c r="L124" s="107">
        <f t="shared" ca="1" si="11"/>
        <v>8.9500000000000153</v>
      </c>
      <c r="M124" s="51">
        <f t="shared" ca="1" si="15"/>
        <v>0.58833000000000002</v>
      </c>
      <c r="N124" s="35" cm="1">
        <f t="array" aca="1" ref="N124" ca="1">IF(ROUND(ROUND(M124,2)-M124,4)=0,_xlfn.XLOOKUP(M124,INDIRECT($A$4&amp;"!$G$41:$G$141"),INDIRECT($A$4&amp;"!$A$41:$A$141"),0,1,1),IF(M124&gt;=1,0,(ROUNDUP(M124,2)-M124)*100*_xlfn.XLOOKUP(M124,INDIRECT($A$4&amp;"!$G$41:$G$141"),INDIRECT($A$4&amp;"!$A$41:$A$141"),0,-1,-1)+(M124-ROUNDDOWN(M124,2))*100*_xlfn.XLOOKUP(M124,INDIRECT($A$4&amp;"!$G$41:$G$141"),INDIRECT($A$4&amp;"!$A$41:$A$141"),0,1,1)))</f>
        <v>1.0000000000000009</v>
      </c>
      <c r="O124" s="66">
        <f t="shared" ca="1" si="16"/>
        <v>124.99999999999999</v>
      </c>
      <c r="S124" s="107">
        <f t="shared" ca="1" si="12"/>
        <v>13.217576666666668</v>
      </c>
      <c r="T124" s="51">
        <f t="shared" ca="1" si="17"/>
        <v>0.87463999999999997</v>
      </c>
      <c r="U124" s="35" cm="1">
        <f t="array" aca="1" ref="U124" ca="1">IF(ROUND(ROUND(T124,2)-T124,4)=0,_xlfn.XLOOKUP(T124,INDIRECT($A$4&amp;"!$G$41:$G$141"),INDIRECT($A$4&amp;"!$A$41:$A$141"),0,1,1),IF(T124&gt;=1,0,(ROUNDUP(T124,2)-T124)*100*_xlfn.XLOOKUP(T124,INDIRECT($A$4&amp;"!$G$41:$G$141"),INDIRECT($A$4&amp;"!$A$41:$A$141"),0,-1,-1)+(T124-ROUNDDOWN(T124,2))*100*_xlfn.XLOOKUP(T124,INDIRECT($A$4&amp;"!$G$41:$G$141"),INDIRECT($A$4&amp;"!$A$41:$A$141"),0,1,1)))</f>
        <v>0.78357333333333412</v>
      </c>
      <c r="V124" s="66">
        <f t="shared" ca="1" si="18"/>
        <v>97.946666666666758</v>
      </c>
    </row>
    <row r="125" spans="1:22" x14ac:dyDescent="0.35">
      <c r="A125" s="32">
        <f t="shared" si="19"/>
        <v>46586</v>
      </c>
      <c r="B125" s="65" cm="1">
        <f t="array" aca="1" ref="B125" ca="1">_xlfn.XLOOKUP(A125,INDIRECT($A$5&amp;"!$AJ$41:$AJ$406"),INDIRECT($A$5&amp;"!$AK$41:$AK$406"))*SUM($F$3:$I$3)</f>
        <v>0</v>
      </c>
      <c r="C125" s="65" cm="1">
        <f t="array" aca="1" ref="C125" ca="1">_xlfn.XLOOKUP(A125,INDIRECT($A$5&amp;"!$AJ$41:$AJ$406"),INDIRECT($A$5&amp;"!$AL$41:$AL$406"))*SUM($F$3:$I$3)</f>
        <v>15</v>
      </c>
      <c r="D125" s="65" cm="1">
        <f t="array" aca="1" ref="D125" ca="1">_xlfn.XLOOKUP(A125,INDIRECT($A$5&amp;"!$AJ$41:$AJ$406"),INDIRECT($A$5&amp;"!$AO$41:$AO$406"))*SUM($F$3:$I$3)</f>
        <v>12.75</v>
      </c>
      <c r="E125" s="34" cm="1">
        <f t="array" ref="E125">SUMPRODUCT(('PT Storengy'!$B$8:$I$372)*('PT Storengy'!$A$8:$A$372=$A125)*('PT Storengy'!$B$5:$I$5=$A$6)*('PT Storengy'!$B$7:$I$7=$A$7))</f>
        <v>0</v>
      </c>
      <c r="F125" s="107">
        <f t="shared" ca="1" si="10"/>
        <v>9.0750000000000153</v>
      </c>
      <c r="G125" s="51">
        <f t="shared" ca="1" si="13"/>
        <v>0.59667000000000003</v>
      </c>
      <c r="H125" s="35" cm="1">
        <f t="array" aca="1" ref="H125" ca="1">IF(ROUND(ROUND(G125,2)-G125,4)=0,_xlfn.XLOOKUP(G125,INDIRECT($A$4&amp;"!$G$41:$G$141"),INDIRECT($A$4&amp;"!$A$41:$A$141"),0,1,1),IF(G125&gt;=1,0,(ROUNDUP(G125,2)-G125)*100*_xlfn.XLOOKUP(G125,INDIRECT($A$4&amp;"!$G$41:$G$141"),INDIRECT($A$4&amp;"!$A$41:$A$141"),0,-1,-1)+(G125-ROUNDDOWN(G125,2))*100*_xlfn.XLOOKUP(G125,INDIRECT($A$4&amp;"!$G$41:$G$141"),INDIRECT($A$4&amp;"!$A$41:$A$141"),0,1,1)))</f>
        <v>1.0000000000000009</v>
      </c>
      <c r="I125" s="66">
        <f t="shared" ca="1" si="14"/>
        <v>125.0000000000001</v>
      </c>
      <c r="J125" s="106" cm="1">
        <f t="array" aca="1" ref="J125" ca="1">IF(COUNTIFS('PTC NaTran'!$K$7:$K$15996,"",'PTC NaTran'!$A$7:$A$15996,J$16,'PTC NaTran'!$D$7:$D$15996,$A125,'PTC NaTran'!$C$7:$C$15996,"DEL")&gt;0,J$14,SUMIFS('PTC NaTran'!$K$7:$K$15996,'PTC NaTran'!$A$7:$A$15996,J$16,'PTC NaTran'!$D$7:$D$15996,$A125,'PTC NaTran'!$C$7:$C$15996,"DEL")*1.0026*$F$4/INDIRECT($A$4&amp;"!D9"))</f>
        <v>124.99999999999999</v>
      </c>
      <c r="K125" s="106">
        <v>1000</v>
      </c>
      <c r="L125" s="107">
        <f t="shared" ca="1" si="11"/>
        <v>9.0750000000000153</v>
      </c>
      <c r="M125" s="51">
        <f t="shared" ca="1" si="15"/>
        <v>0.59667000000000003</v>
      </c>
      <c r="N125" s="35" cm="1">
        <f t="array" aca="1" ref="N125" ca="1">IF(ROUND(ROUND(M125,2)-M125,4)=0,_xlfn.XLOOKUP(M125,INDIRECT($A$4&amp;"!$G$41:$G$141"),INDIRECT($A$4&amp;"!$A$41:$A$141"),0,1,1),IF(M125&gt;=1,0,(ROUNDUP(M125,2)-M125)*100*_xlfn.XLOOKUP(M125,INDIRECT($A$4&amp;"!$G$41:$G$141"),INDIRECT($A$4&amp;"!$A$41:$A$141"),0,-1,-1)+(M125-ROUNDDOWN(M125,2))*100*_xlfn.XLOOKUP(M125,INDIRECT($A$4&amp;"!$G$41:$G$141"),INDIRECT($A$4&amp;"!$A$41:$A$141"),0,1,1)))</f>
        <v>1.0000000000000009</v>
      </c>
      <c r="O125" s="66">
        <f t="shared" ca="1" si="16"/>
        <v>124.99999999999999</v>
      </c>
      <c r="S125" s="107">
        <f t="shared" ca="1" si="12"/>
        <v>13.314979166666667</v>
      </c>
      <c r="T125" s="51">
        <f t="shared" ca="1" si="17"/>
        <v>0.88117000000000001</v>
      </c>
      <c r="U125" s="35" cm="1">
        <f t="array" aca="1" ref="U125" ca="1">IF(ROUND(ROUND(T125,2)-T125,4)=0,_xlfn.XLOOKUP(T125,INDIRECT($A$4&amp;"!$G$41:$G$141"),INDIRECT($A$4&amp;"!$A$41:$A$141"),0,1,1),IF(T125&gt;=1,0,(ROUNDUP(T125,2)-T125)*100*_xlfn.XLOOKUP(T125,INDIRECT($A$4&amp;"!$G$41:$G$141"),INDIRECT($A$4&amp;"!$A$41:$A$141"),0,-1,-1)+(T125-ROUNDDOWN(T125,2))*100*_xlfn.XLOOKUP(T125,INDIRECT($A$4&amp;"!$G$41:$G$141"),INDIRECT($A$4&amp;"!$A$41:$A$141"),0,1,1)))</f>
        <v>0.7792200000000008</v>
      </c>
      <c r="V125" s="66">
        <f t="shared" ca="1" si="18"/>
        <v>97.402500000000089</v>
      </c>
    </row>
    <row r="126" spans="1:22" x14ac:dyDescent="0.35">
      <c r="A126" s="32">
        <f t="shared" si="19"/>
        <v>46587</v>
      </c>
      <c r="B126" s="65" cm="1">
        <f t="array" aca="1" ref="B126" ca="1">_xlfn.XLOOKUP(A126,INDIRECT($A$5&amp;"!$AJ$41:$AJ$406"),INDIRECT($A$5&amp;"!$AK$41:$AK$406"))*SUM($F$3:$I$3)</f>
        <v>0</v>
      </c>
      <c r="C126" s="65" cm="1">
        <f t="array" aca="1" ref="C126" ca="1">_xlfn.XLOOKUP(A126,INDIRECT($A$5&amp;"!$AJ$41:$AJ$406"),INDIRECT($A$5&amp;"!$AL$41:$AL$406"))*SUM($F$3:$I$3)</f>
        <v>15</v>
      </c>
      <c r="D126" s="65" cm="1">
        <f t="array" aca="1" ref="D126" ca="1">_xlfn.XLOOKUP(A126,INDIRECT($A$5&amp;"!$AJ$41:$AJ$406"),INDIRECT($A$5&amp;"!$AO$41:$AO$406"))*SUM($F$3:$I$3)</f>
        <v>12.75</v>
      </c>
      <c r="E126" s="34" cm="1">
        <f t="array" ref="E126">SUMPRODUCT(('PT Storengy'!$B$8:$I$372)*('PT Storengy'!$A$8:$A$372=$A126)*('PT Storengy'!$B$5:$I$5=$A$6)*('PT Storengy'!$B$7:$I$7=$A$7))</f>
        <v>0</v>
      </c>
      <c r="F126" s="107">
        <f t="shared" ca="1" si="10"/>
        <v>9.2000000000000153</v>
      </c>
      <c r="G126" s="51">
        <f t="shared" ca="1" si="13"/>
        <v>0.60499999999999998</v>
      </c>
      <c r="H126" s="35" cm="1">
        <f t="array" aca="1" ref="H126" ca="1">IF(ROUND(ROUND(G126,2)-G126,4)=0,_xlfn.XLOOKUP(G126,INDIRECT($A$4&amp;"!$G$41:$G$141"),INDIRECT($A$4&amp;"!$A$41:$A$141"),0,1,1),IF(G126&gt;=1,0,(ROUNDUP(G126,2)-G126)*100*_xlfn.XLOOKUP(G126,INDIRECT($A$4&amp;"!$G$41:$G$141"),INDIRECT($A$4&amp;"!$A$41:$A$141"),0,-1,-1)+(G126-ROUNDDOWN(G126,2))*100*_xlfn.XLOOKUP(G126,INDIRECT($A$4&amp;"!$G$41:$G$141"),INDIRECT($A$4&amp;"!$A$41:$A$141"),0,1,1)))</f>
        <v>1.0000000000000009</v>
      </c>
      <c r="I126" s="66">
        <f t="shared" ca="1" si="14"/>
        <v>125.0000000000001</v>
      </c>
      <c r="J126" s="106" cm="1">
        <f t="array" aca="1" ref="J126" ca="1">IF(COUNTIFS('PTC NaTran'!$K$7:$K$15996,"",'PTC NaTran'!$A$7:$A$15996,J$16,'PTC NaTran'!$D$7:$D$15996,$A126,'PTC NaTran'!$C$7:$C$15996,"DEL")&gt;0,J$14,SUMIFS('PTC NaTran'!$K$7:$K$15996,'PTC NaTran'!$A$7:$A$15996,J$16,'PTC NaTran'!$D$7:$D$15996,$A126,'PTC NaTran'!$C$7:$C$15996,"DEL")*1.0026*$F$4/INDIRECT($A$4&amp;"!D9"))</f>
        <v>124.99999999999999</v>
      </c>
      <c r="K126" s="106">
        <v>1000</v>
      </c>
      <c r="L126" s="107">
        <f t="shared" ca="1" si="11"/>
        <v>9.2000000000000153</v>
      </c>
      <c r="M126" s="51">
        <f t="shared" ca="1" si="15"/>
        <v>0.60499999999999998</v>
      </c>
      <c r="N126" s="35" cm="1">
        <f t="array" aca="1" ref="N126" ca="1">IF(ROUND(ROUND(M126,2)-M126,4)=0,_xlfn.XLOOKUP(M126,INDIRECT($A$4&amp;"!$G$41:$G$141"),INDIRECT($A$4&amp;"!$A$41:$A$141"),0,1,1),IF(M126&gt;=1,0,(ROUNDUP(M126,2)-M126)*100*_xlfn.XLOOKUP(M126,INDIRECT($A$4&amp;"!$G$41:$G$141"),INDIRECT($A$4&amp;"!$A$41:$A$141"),0,-1,-1)+(M126-ROUNDDOWN(M126,2))*100*_xlfn.XLOOKUP(M126,INDIRECT($A$4&amp;"!$G$41:$G$141"),INDIRECT($A$4&amp;"!$A$41:$A$141"),0,1,1)))</f>
        <v>1.0000000000000009</v>
      </c>
      <c r="O126" s="66">
        <f t="shared" ca="1" si="16"/>
        <v>124.99999999999999</v>
      </c>
      <c r="S126" s="107">
        <f t="shared" ca="1" si="12"/>
        <v>13.411840000000002</v>
      </c>
      <c r="T126" s="51">
        <f t="shared" ca="1" si="17"/>
        <v>0.88766999999999996</v>
      </c>
      <c r="U126" s="35" cm="1">
        <f t="array" aca="1" ref="U126" ca="1">IF(ROUND(ROUND(T126,2)-T126,4)=0,_xlfn.XLOOKUP(T126,INDIRECT($A$4&amp;"!$G$41:$G$141"),INDIRECT($A$4&amp;"!$A$41:$A$141"),0,1,1),IF(T126&gt;=1,0,(ROUNDUP(T126,2)-T126)*100*_xlfn.XLOOKUP(T126,INDIRECT($A$4&amp;"!$G$41:$G$141"),INDIRECT($A$4&amp;"!$A$41:$A$141"),0,-1,-1)+(T126-ROUNDDOWN(T126,2))*100*_xlfn.XLOOKUP(T126,INDIRECT($A$4&amp;"!$G$41:$G$141"),INDIRECT($A$4&amp;"!$A$41:$A$141"),0,1,1)))</f>
        <v>0.7748866666666675</v>
      </c>
      <c r="V126" s="66">
        <f t="shared" ca="1" si="18"/>
        <v>96.860833333333431</v>
      </c>
    </row>
    <row r="127" spans="1:22" x14ac:dyDescent="0.35">
      <c r="A127" s="32">
        <f t="shared" si="19"/>
        <v>46588</v>
      </c>
      <c r="B127" s="65" cm="1">
        <f t="array" aca="1" ref="B127" ca="1">_xlfn.XLOOKUP(A127,INDIRECT($A$5&amp;"!$AJ$41:$AJ$406"),INDIRECT($A$5&amp;"!$AK$41:$AK$406"))*SUM($F$3:$I$3)</f>
        <v>0</v>
      </c>
      <c r="C127" s="65" cm="1">
        <f t="array" aca="1" ref="C127" ca="1">_xlfn.XLOOKUP(A127,INDIRECT($A$5&amp;"!$AJ$41:$AJ$406"),INDIRECT($A$5&amp;"!$AL$41:$AL$406"))*SUM($F$3:$I$3)</f>
        <v>15</v>
      </c>
      <c r="D127" s="65" cm="1">
        <f t="array" aca="1" ref="D127" ca="1">_xlfn.XLOOKUP(A127,INDIRECT($A$5&amp;"!$AJ$41:$AJ$406"),INDIRECT($A$5&amp;"!$AO$41:$AO$406"))*SUM($F$3:$I$3)</f>
        <v>12.75</v>
      </c>
      <c r="E127" s="34" cm="1">
        <f t="array" ref="E127">SUMPRODUCT(('PT Storengy'!$B$8:$I$372)*('PT Storengy'!$A$8:$A$372=$A127)*('PT Storengy'!$B$5:$I$5=$A$6)*('PT Storengy'!$B$7:$I$7=$A$7))</f>
        <v>0</v>
      </c>
      <c r="F127" s="107">
        <f t="shared" ca="1" si="10"/>
        <v>9.3250000000000153</v>
      </c>
      <c r="G127" s="51">
        <f t="shared" ca="1" si="13"/>
        <v>0.61333000000000004</v>
      </c>
      <c r="H127" s="35" cm="1">
        <f t="array" aca="1" ref="H127" ca="1">IF(ROUND(ROUND(G127,2)-G127,4)=0,_xlfn.XLOOKUP(G127,INDIRECT($A$4&amp;"!$G$41:$G$141"),INDIRECT($A$4&amp;"!$A$41:$A$141"),0,1,1),IF(G127&gt;=1,0,(ROUNDUP(G127,2)-G127)*100*_xlfn.XLOOKUP(G127,INDIRECT($A$4&amp;"!$G$41:$G$141"),INDIRECT($A$4&amp;"!$A$41:$A$141"),0,-1,-1)+(G127-ROUNDDOWN(G127,2))*100*_xlfn.XLOOKUP(G127,INDIRECT($A$4&amp;"!$G$41:$G$141"),INDIRECT($A$4&amp;"!$A$41:$A$141"),0,1,1)))</f>
        <v>1.0000000000000009</v>
      </c>
      <c r="I127" s="66">
        <f t="shared" ca="1" si="14"/>
        <v>125.0000000000001</v>
      </c>
      <c r="J127" s="106" cm="1">
        <f t="array" aca="1" ref="J127" ca="1">IF(COUNTIFS('PTC NaTran'!$K$7:$K$15996,"",'PTC NaTran'!$A$7:$A$15996,J$16,'PTC NaTran'!$D$7:$D$15996,$A127,'PTC NaTran'!$C$7:$C$15996,"DEL")&gt;0,J$14,SUMIFS('PTC NaTran'!$K$7:$K$15996,'PTC NaTran'!$A$7:$A$15996,J$16,'PTC NaTran'!$D$7:$D$15996,$A127,'PTC NaTran'!$C$7:$C$15996,"DEL")*1.0026*$F$4/INDIRECT($A$4&amp;"!D9"))</f>
        <v>124.99999999999999</v>
      </c>
      <c r="K127" s="106">
        <v>1000</v>
      </c>
      <c r="L127" s="107">
        <f t="shared" ca="1" si="11"/>
        <v>9.3250000000000153</v>
      </c>
      <c r="M127" s="51">
        <f t="shared" ca="1" si="15"/>
        <v>0.61333000000000004</v>
      </c>
      <c r="N127" s="35" cm="1">
        <f t="array" aca="1" ref="N127" ca="1">IF(ROUND(ROUND(M127,2)-M127,4)=0,_xlfn.XLOOKUP(M127,INDIRECT($A$4&amp;"!$G$41:$G$141"),INDIRECT($A$4&amp;"!$A$41:$A$141"),0,1,1),IF(M127&gt;=1,0,(ROUNDUP(M127,2)-M127)*100*_xlfn.XLOOKUP(M127,INDIRECT($A$4&amp;"!$G$41:$G$141"),INDIRECT($A$4&amp;"!$A$41:$A$141"),0,-1,-1)+(M127-ROUNDDOWN(M127,2))*100*_xlfn.XLOOKUP(M127,INDIRECT($A$4&amp;"!$G$41:$G$141"),INDIRECT($A$4&amp;"!$A$41:$A$141"),0,1,1)))</f>
        <v>1.0000000000000009</v>
      </c>
      <c r="O127" s="66">
        <f t="shared" ca="1" si="16"/>
        <v>124.99999999999999</v>
      </c>
      <c r="S127" s="107">
        <f t="shared" ca="1" si="12"/>
        <v>13.508163333333336</v>
      </c>
      <c r="T127" s="51">
        <f t="shared" ca="1" si="17"/>
        <v>0.89412000000000003</v>
      </c>
      <c r="U127" s="35" cm="1">
        <f t="array" aca="1" ref="U127" ca="1">IF(ROUND(ROUND(T127,2)-T127,4)=0,_xlfn.XLOOKUP(T127,INDIRECT($A$4&amp;"!$G$41:$G$141"),INDIRECT($A$4&amp;"!$A$41:$A$141"),0,1,1),IF(T127&gt;=1,0,(ROUNDUP(T127,2)-T127)*100*_xlfn.XLOOKUP(T127,INDIRECT($A$4&amp;"!$G$41:$G$141"),INDIRECT($A$4&amp;"!$A$41:$A$141"),0,-1,-1)+(T127-ROUNDDOWN(T127,2))*100*_xlfn.XLOOKUP(T127,INDIRECT($A$4&amp;"!$G$41:$G$141"),INDIRECT($A$4&amp;"!$A$41:$A$141"),0,1,1)))</f>
        <v>0.77058666666666742</v>
      </c>
      <c r="V127" s="66">
        <f t="shared" ca="1" si="18"/>
        <v>96.323333333333423</v>
      </c>
    </row>
    <row r="128" spans="1:22" x14ac:dyDescent="0.35">
      <c r="A128" s="32">
        <f t="shared" si="19"/>
        <v>46589</v>
      </c>
      <c r="B128" s="65" cm="1">
        <f t="array" aca="1" ref="B128" ca="1">_xlfn.XLOOKUP(A128,INDIRECT($A$5&amp;"!$AJ$41:$AJ$406"),INDIRECT($A$5&amp;"!$AK$41:$AK$406"))*SUM($F$3:$I$3)</f>
        <v>0</v>
      </c>
      <c r="C128" s="65" cm="1">
        <f t="array" aca="1" ref="C128" ca="1">_xlfn.XLOOKUP(A128,INDIRECT($A$5&amp;"!$AJ$41:$AJ$406"),INDIRECT($A$5&amp;"!$AL$41:$AL$406"))*SUM($F$3:$I$3)</f>
        <v>15</v>
      </c>
      <c r="D128" s="65" cm="1">
        <f t="array" aca="1" ref="D128" ca="1">_xlfn.XLOOKUP(A128,INDIRECT($A$5&amp;"!$AJ$41:$AJ$406"),INDIRECT($A$5&amp;"!$AO$41:$AO$406"))*SUM($F$3:$I$3)</f>
        <v>12.75</v>
      </c>
      <c r="E128" s="34" cm="1">
        <f t="array" ref="E128">SUMPRODUCT(('PT Storengy'!$B$8:$I$372)*('PT Storengy'!$A$8:$A$372=$A128)*('PT Storengy'!$B$5:$I$5=$A$6)*('PT Storengy'!$B$7:$I$7=$A$7))</f>
        <v>0</v>
      </c>
      <c r="F128" s="107">
        <f t="shared" ca="1" si="10"/>
        <v>9.4500000000000153</v>
      </c>
      <c r="G128" s="51">
        <f t="shared" ca="1" si="13"/>
        <v>0.62166999999999994</v>
      </c>
      <c r="H128" s="35" cm="1">
        <f t="array" aca="1" ref="H128" ca="1">IF(ROUND(ROUND(G128,2)-G128,4)=0,_xlfn.XLOOKUP(G128,INDIRECT($A$4&amp;"!$G$41:$G$141"),INDIRECT($A$4&amp;"!$A$41:$A$141"),0,1,1),IF(G128&gt;=1,0,(ROUNDUP(G128,2)-G128)*100*_xlfn.XLOOKUP(G128,INDIRECT($A$4&amp;"!$G$41:$G$141"),INDIRECT($A$4&amp;"!$A$41:$A$141"),0,-1,-1)+(G128-ROUNDDOWN(G128,2))*100*_xlfn.XLOOKUP(G128,INDIRECT($A$4&amp;"!$G$41:$G$141"),INDIRECT($A$4&amp;"!$A$41:$A$141"),0,1,1)))</f>
        <v>1.0000000000000009</v>
      </c>
      <c r="I128" s="66">
        <f t="shared" ca="1" si="14"/>
        <v>125.0000000000001</v>
      </c>
      <c r="J128" s="106" cm="1">
        <f t="array" aca="1" ref="J128" ca="1">IF(COUNTIFS('PTC NaTran'!$K$7:$K$15996,"",'PTC NaTran'!$A$7:$A$15996,J$16,'PTC NaTran'!$D$7:$D$15996,$A128,'PTC NaTran'!$C$7:$C$15996,"DEL")&gt;0,J$14,SUMIFS('PTC NaTran'!$K$7:$K$15996,'PTC NaTran'!$A$7:$A$15996,J$16,'PTC NaTran'!$D$7:$D$15996,$A128,'PTC NaTran'!$C$7:$C$15996,"DEL")*1.0026*$F$4/INDIRECT($A$4&amp;"!D9"))</f>
        <v>124.99999999999999</v>
      </c>
      <c r="K128" s="106">
        <v>1000</v>
      </c>
      <c r="L128" s="107">
        <f t="shared" ca="1" si="11"/>
        <v>9.4500000000000153</v>
      </c>
      <c r="M128" s="51">
        <f t="shared" ca="1" si="15"/>
        <v>0.62166999999999994</v>
      </c>
      <c r="N128" s="35" cm="1">
        <f t="array" aca="1" ref="N128" ca="1">IF(ROUND(ROUND(M128,2)-M128,4)=0,_xlfn.XLOOKUP(M128,INDIRECT($A$4&amp;"!$G$41:$G$141"),INDIRECT($A$4&amp;"!$A$41:$A$141"),0,1,1),IF(M128&gt;=1,0,(ROUNDUP(M128,2)-M128)*100*_xlfn.XLOOKUP(M128,INDIRECT($A$4&amp;"!$G$41:$G$141"),INDIRECT($A$4&amp;"!$A$41:$A$141"),0,-1,-1)+(M128-ROUNDDOWN(M128,2))*100*_xlfn.XLOOKUP(M128,INDIRECT($A$4&amp;"!$G$41:$G$141"),INDIRECT($A$4&amp;"!$A$41:$A$141"),0,1,1)))</f>
        <v>1.0000000000000009</v>
      </c>
      <c r="O128" s="66">
        <f t="shared" ca="1" si="16"/>
        <v>124.99999999999999</v>
      </c>
      <c r="S128" s="107">
        <f t="shared" ca="1" si="12"/>
        <v>13.603951666666669</v>
      </c>
      <c r="T128" s="51">
        <f t="shared" ca="1" si="17"/>
        <v>0.90054000000000001</v>
      </c>
      <c r="U128" s="35" cm="1">
        <f t="array" aca="1" ref="U128" ca="1">IF(ROUND(ROUND(T128,2)-T128,4)=0,_xlfn.XLOOKUP(T128,INDIRECT($A$4&amp;"!$G$41:$G$141"),INDIRECT($A$4&amp;"!$A$41:$A$141"),0,1,1),IF(T128&gt;=1,0,(ROUNDUP(T128,2)-T128)*100*_xlfn.XLOOKUP(T128,INDIRECT($A$4&amp;"!$G$41:$G$141"),INDIRECT($A$4&amp;"!$A$41:$A$141"),0,-1,-1)+(T128-ROUNDDOWN(T128,2))*100*_xlfn.XLOOKUP(T128,INDIRECT($A$4&amp;"!$G$41:$G$141"),INDIRECT($A$4&amp;"!$A$41:$A$141"),0,1,1)))</f>
        <v>0.76630666666666736</v>
      </c>
      <c r="V128" s="66">
        <f t="shared" ca="1" si="18"/>
        <v>95.788333333333412</v>
      </c>
    </row>
    <row r="129" spans="1:22" x14ac:dyDescent="0.35">
      <c r="A129" s="32">
        <f t="shared" si="19"/>
        <v>46590</v>
      </c>
      <c r="B129" s="65" cm="1">
        <f t="array" aca="1" ref="B129" ca="1">_xlfn.XLOOKUP(A129,INDIRECT($A$5&amp;"!$AJ$41:$AJ$406"),INDIRECT($A$5&amp;"!$AK$41:$AK$406"))*SUM($F$3:$I$3)</f>
        <v>0</v>
      </c>
      <c r="C129" s="65" cm="1">
        <f t="array" aca="1" ref="C129" ca="1">_xlfn.XLOOKUP(A129,INDIRECT($A$5&amp;"!$AJ$41:$AJ$406"),INDIRECT($A$5&amp;"!$AL$41:$AL$406"))*SUM($F$3:$I$3)</f>
        <v>15</v>
      </c>
      <c r="D129" s="65" cm="1">
        <f t="array" aca="1" ref="D129" ca="1">_xlfn.XLOOKUP(A129,INDIRECT($A$5&amp;"!$AJ$41:$AJ$406"),INDIRECT($A$5&amp;"!$AO$41:$AO$406"))*SUM($F$3:$I$3)</f>
        <v>12.75</v>
      </c>
      <c r="E129" s="34" cm="1">
        <f t="array" ref="E129">SUMPRODUCT(('PT Storengy'!$B$8:$I$372)*('PT Storengy'!$A$8:$A$372=$A129)*('PT Storengy'!$B$5:$I$5=$A$6)*('PT Storengy'!$B$7:$I$7=$A$7))</f>
        <v>0</v>
      </c>
      <c r="F129" s="107">
        <f t="shared" ca="1" si="10"/>
        <v>9.5750000000000153</v>
      </c>
      <c r="G129" s="51">
        <f t="shared" ca="1" si="13"/>
        <v>0.63</v>
      </c>
      <c r="H129" s="35" cm="1">
        <f t="array" aca="1" ref="H129" ca="1">IF(ROUND(ROUND(G129,2)-G129,4)=0,_xlfn.XLOOKUP(G129,INDIRECT($A$4&amp;"!$G$41:$G$141"),INDIRECT($A$4&amp;"!$A$41:$A$141"),0,1,1),IF(G129&gt;=1,0,(ROUNDUP(G129,2)-G129)*100*_xlfn.XLOOKUP(G129,INDIRECT($A$4&amp;"!$G$41:$G$141"),INDIRECT($A$4&amp;"!$A$41:$A$141"),0,-1,-1)+(G129-ROUNDDOWN(G129,2))*100*_xlfn.XLOOKUP(G129,INDIRECT($A$4&amp;"!$G$41:$G$141"),INDIRECT($A$4&amp;"!$A$41:$A$141"),0,1,1)))</f>
        <v>1</v>
      </c>
      <c r="I129" s="66">
        <f t="shared" ca="1" si="14"/>
        <v>124.99999999999999</v>
      </c>
      <c r="J129" s="106" cm="1">
        <f t="array" aca="1" ref="J129" ca="1">IF(COUNTIFS('PTC NaTran'!$K$7:$K$15996,"",'PTC NaTran'!$A$7:$A$15996,J$16,'PTC NaTran'!$D$7:$D$15996,$A129,'PTC NaTran'!$C$7:$C$15996,"DEL")&gt;0,J$14,SUMIFS('PTC NaTran'!$K$7:$K$15996,'PTC NaTran'!$A$7:$A$15996,J$16,'PTC NaTran'!$D$7:$D$15996,$A129,'PTC NaTran'!$C$7:$C$15996,"DEL")*1.0026*$F$4/INDIRECT($A$4&amp;"!D9"))</f>
        <v>124.99999999999999</v>
      </c>
      <c r="K129" s="106">
        <v>1000</v>
      </c>
      <c r="L129" s="107">
        <f t="shared" ca="1" si="11"/>
        <v>9.5750000000000153</v>
      </c>
      <c r="M129" s="51">
        <f t="shared" ca="1" si="15"/>
        <v>0.63</v>
      </c>
      <c r="N129" s="35" cm="1">
        <f t="array" aca="1" ref="N129" ca="1">IF(ROUND(ROUND(M129,2)-M129,4)=0,_xlfn.XLOOKUP(M129,INDIRECT($A$4&amp;"!$G$41:$G$141"),INDIRECT($A$4&amp;"!$A$41:$A$141"),0,1,1),IF(M129&gt;=1,0,(ROUNDUP(M129,2)-M129)*100*_xlfn.XLOOKUP(M129,INDIRECT($A$4&amp;"!$G$41:$G$141"),INDIRECT($A$4&amp;"!$A$41:$A$141"),0,-1,-1)+(M129-ROUNDDOWN(M129,2))*100*_xlfn.XLOOKUP(M129,INDIRECT($A$4&amp;"!$G$41:$G$141"),INDIRECT($A$4&amp;"!$A$41:$A$141"),0,1,1)))</f>
        <v>1</v>
      </c>
      <c r="O129" s="66">
        <f t="shared" ca="1" si="16"/>
        <v>124.99999999999999</v>
      </c>
      <c r="S129" s="107">
        <f t="shared" ca="1" si="12"/>
        <v>13.699207500000002</v>
      </c>
      <c r="T129" s="51">
        <f t="shared" ca="1" si="17"/>
        <v>0.90693000000000001</v>
      </c>
      <c r="U129" s="35" cm="1">
        <f t="array" aca="1" ref="U129" ca="1">IF(ROUND(ROUND(T129,2)-T129,4)=0,_xlfn.XLOOKUP(T129,INDIRECT($A$4&amp;"!$G$41:$G$141"),INDIRECT($A$4&amp;"!$A$41:$A$141"),0,1,1),IF(T129&gt;=1,0,(ROUNDUP(T129,2)-T129)*100*_xlfn.XLOOKUP(T129,INDIRECT($A$4&amp;"!$G$41:$G$141"),INDIRECT($A$4&amp;"!$A$41:$A$141"),0,-1,-1)+(T129-ROUNDDOWN(T129,2))*100*_xlfn.XLOOKUP(T129,INDIRECT($A$4&amp;"!$G$41:$G$141"),INDIRECT($A$4&amp;"!$A$41:$A$141"),0,1,1)))</f>
        <v>0.76204666666666743</v>
      </c>
      <c r="V129" s="66">
        <f t="shared" ca="1" si="18"/>
        <v>95.255833333333413</v>
      </c>
    </row>
    <row r="130" spans="1:22" x14ac:dyDescent="0.35">
      <c r="A130" s="32">
        <f t="shared" si="19"/>
        <v>46591</v>
      </c>
      <c r="B130" s="65" cm="1">
        <f t="array" aca="1" ref="B130" ca="1">_xlfn.XLOOKUP(A130,INDIRECT($A$5&amp;"!$AJ$41:$AJ$406"),INDIRECT($A$5&amp;"!$AK$41:$AK$406"))*SUM($F$3:$I$3)</f>
        <v>0</v>
      </c>
      <c r="C130" s="65" cm="1">
        <f t="array" aca="1" ref="C130" ca="1">_xlfn.XLOOKUP(A130,INDIRECT($A$5&amp;"!$AJ$41:$AJ$406"),INDIRECT($A$5&amp;"!$AL$41:$AL$406"))*SUM($F$3:$I$3)</f>
        <v>15</v>
      </c>
      <c r="D130" s="65" cm="1">
        <f t="array" aca="1" ref="D130" ca="1">_xlfn.XLOOKUP(A130,INDIRECT($A$5&amp;"!$AJ$41:$AJ$406"),INDIRECT($A$5&amp;"!$AO$41:$AO$406"))*SUM($F$3:$I$3)</f>
        <v>12.75</v>
      </c>
      <c r="E130" s="34" cm="1">
        <f t="array" ref="E130">SUMPRODUCT(('PT Storengy'!$B$8:$I$372)*('PT Storengy'!$A$8:$A$372=$A130)*('PT Storengy'!$B$5:$I$5=$A$6)*('PT Storengy'!$B$7:$I$7=$A$7))</f>
        <v>0</v>
      </c>
      <c r="F130" s="107">
        <f t="shared" ca="1" si="10"/>
        <v>9.7000000000000153</v>
      </c>
      <c r="G130" s="51">
        <f t="shared" ca="1" si="13"/>
        <v>0.63832999999999995</v>
      </c>
      <c r="H130" s="35" cm="1">
        <f t="array" aca="1" ref="H130" ca="1">IF(ROUND(ROUND(G130,2)-G130,4)=0,_xlfn.XLOOKUP(G130,INDIRECT($A$4&amp;"!$G$41:$G$141"),INDIRECT($A$4&amp;"!$A$41:$A$141"),0,1,1),IF(G130&gt;=1,0,(ROUNDUP(G130,2)-G130)*100*_xlfn.XLOOKUP(G130,INDIRECT($A$4&amp;"!$G$41:$G$141"),INDIRECT($A$4&amp;"!$A$41:$A$141"),0,-1,-1)+(G130-ROUNDDOWN(G130,2))*100*_xlfn.XLOOKUP(G130,INDIRECT($A$4&amp;"!$G$41:$G$141"),INDIRECT($A$4&amp;"!$A$41:$A$141"),0,1,1)))</f>
        <v>1.0000000000000009</v>
      </c>
      <c r="I130" s="66">
        <f t="shared" ca="1" si="14"/>
        <v>125.0000000000001</v>
      </c>
      <c r="J130" s="106" cm="1">
        <f t="array" aca="1" ref="J130" ca="1">IF(COUNTIFS('PTC NaTran'!$K$7:$K$15996,"",'PTC NaTran'!$A$7:$A$15996,J$16,'PTC NaTran'!$D$7:$D$15996,$A130,'PTC NaTran'!$C$7:$C$15996,"DEL")&gt;0,J$14,SUMIFS('PTC NaTran'!$K$7:$K$15996,'PTC NaTran'!$A$7:$A$15996,J$16,'PTC NaTran'!$D$7:$D$15996,$A130,'PTC NaTran'!$C$7:$C$15996,"DEL")*1.0026*$F$4/INDIRECT($A$4&amp;"!D9"))</f>
        <v>124.99999999999999</v>
      </c>
      <c r="K130" s="106">
        <v>1000</v>
      </c>
      <c r="L130" s="107">
        <f t="shared" ca="1" si="11"/>
        <v>9.7000000000000153</v>
      </c>
      <c r="M130" s="51">
        <f t="shared" ca="1" si="15"/>
        <v>0.63832999999999995</v>
      </c>
      <c r="N130" s="35" cm="1">
        <f t="array" aca="1" ref="N130" ca="1">IF(ROUND(ROUND(M130,2)-M130,4)=0,_xlfn.XLOOKUP(M130,INDIRECT($A$4&amp;"!$G$41:$G$141"),INDIRECT($A$4&amp;"!$A$41:$A$141"),0,1,1),IF(M130&gt;=1,0,(ROUNDUP(M130,2)-M130)*100*_xlfn.XLOOKUP(M130,INDIRECT($A$4&amp;"!$G$41:$G$141"),INDIRECT($A$4&amp;"!$A$41:$A$141"),0,-1,-1)+(M130-ROUNDDOWN(M130,2))*100*_xlfn.XLOOKUP(M130,INDIRECT($A$4&amp;"!$G$41:$G$141"),INDIRECT($A$4&amp;"!$A$41:$A$141"),0,1,1)))</f>
        <v>1.0000000000000009</v>
      </c>
      <c r="O130" s="66">
        <f t="shared" ca="1" si="16"/>
        <v>124.99999999999999</v>
      </c>
      <c r="S130" s="107">
        <f t="shared" ca="1" si="12"/>
        <v>13.793934166666668</v>
      </c>
      <c r="T130" s="51">
        <f t="shared" ca="1" si="17"/>
        <v>0.91327999999999998</v>
      </c>
      <c r="U130" s="35" cm="1">
        <f t="array" aca="1" ref="U130" ca="1">IF(ROUND(ROUND(T130,2)-T130,4)=0,_xlfn.XLOOKUP(T130,INDIRECT($A$4&amp;"!$G$41:$G$141"),INDIRECT($A$4&amp;"!$A$41:$A$141"),0,1,1),IF(T130&gt;=1,0,(ROUNDUP(T130,2)-T130)*100*_xlfn.XLOOKUP(T130,INDIRECT($A$4&amp;"!$G$41:$G$141"),INDIRECT($A$4&amp;"!$A$41:$A$141"),0,-1,-1)+(T130-ROUNDDOWN(T130,2))*100*_xlfn.XLOOKUP(T130,INDIRECT($A$4&amp;"!$G$41:$G$141"),INDIRECT($A$4&amp;"!$A$41:$A$141"),0,1,1)))</f>
        <v>0.75781333333333423</v>
      </c>
      <c r="V130" s="66">
        <f t="shared" ca="1" si="18"/>
        <v>94.726666666666773</v>
      </c>
    </row>
    <row r="131" spans="1:22" x14ac:dyDescent="0.35">
      <c r="A131" s="32">
        <f t="shared" si="19"/>
        <v>46592</v>
      </c>
      <c r="B131" s="65" cm="1">
        <f t="array" aca="1" ref="B131" ca="1">_xlfn.XLOOKUP(A131,INDIRECT($A$5&amp;"!$AJ$41:$AJ$406"),INDIRECT($A$5&amp;"!$AK$41:$AK$406"))*SUM($F$3:$I$3)</f>
        <v>0</v>
      </c>
      <c r="C131" s="65" cm="1">
        <f t="array" aca="1" ref="C131" ca="1">_xlfn.XLOOKUP(A131,INDIRECT($A$5&amp;"!$AJ$41:$AJ$406"),INDIRECT($A$5&amp;"!$AL$41:$AL$406"))*SUM($F$3:$I$3)</f>
        <v>15</v>
      </c>
      <c r="D131" s="65" cm="1">
        <f t="array" aca="1" ref="D131" ca="1">_xlfn.XLOOKUP(A131,INDIRECT($A$5&amp;"!$AJ$41:$AJ$406"),INDIRECT($A$5&amp;"!$AO$41:$AO$406"))*SUM($F$3:$I$3)</f>
        <v>12.75</v>
      </c>
      <c r="E131" s="34" cm="1">
        <f t="array" ref="E131">SUMPRODUCT(('PT Storengy'!$B$8:$I$372)*('PT Storengy'!$A$8:$A$372=$A131)*('PT Storengy'!$B$5:$I$5=$A$6)*('PT Storengy'!$B$7:$I$7=$A$7))</f>
        <v>0</v>
      </c>
      <c r="F131" s="107">
        <f t="shared" ca="1" si="10"/>
        <v>9.8250000000000153</v>
      </c>
      <c r="G131" s="51">
        <f t="shared" ca="1" si="13"/>
        <v>0.64666999999999997</v>
      </c>
      <c r="H131" s="35" cm="1">
        <f t="array" aca="1" ref="H131" ca="1">IF(ROUND(ROUND(G131,2)-G131,4)=0,_xlfn.XLOOKUP(G131,INDIRECT($A$4&amp;"!$G$41:$G$141"),INDIRECT($A$4&amp;"!$A$41:$A$141"),0,1,1),IF(G131&gt;=1,0,(ROUNDUP(G131,2)-G131)*100*_xlfn.XLOOKUP(G131,INDIRECT($A$4&amp;"!$G$41:$G$141"),INDIRECT($A$4&amp;"!$A$41:$A$141"),0,-1,-1)+(G131-ROUNDDOWN(G131,2))*100*_xlfn.XLOOKUP(G131,INDIRECT($A$4&amp;"!$G$41:$G$141"),INDIRECT($A$4&amp;"!$A$41:$A$141"),0,1,1)))</f>
        <v>1.0000000000000009</v>
      </c>
      <c r="I131" s="66">
        <f t="shared" ca="1" si="14"/>
        <v>125.0000000000001</v>
      </c>
      <c r="J131" s="106" cm="1">
        <f t="array" aca="1" ref="J131" ca="1">IF(COUNTIFS('PTC NaTran'!$K$7:$K$15996,"",'PTC NaTran'!$A$7:$A$15996,J$16,'PTC NaTran'!$D$7:$D$15996,$A131,'PTC NaTran'!$C$7:$C$15996,"DEL")&gt;0,J$14,SUMIFS('PTC NaTran'!$K$7:$K$15996,'PTC NaTran'!$A$7:$A$15996,J$16,'PTC NaTran'!$D$7:$D$15996,$A131,'PTC NaTran'!$C$7:$C$15996,"DEL")*1.0026*$F$4/INDIRECT($A$4&amp;"!D9"))</f>
        <v>124.99999999999999</v>
      </c>
      <c r="K131" s="106">
        <v>1000</v>
      </c>
      <c r="L131" s="107">
        <f t="shared" ca="1" si="11"/>
        <v>9.8250000000000153</v>
      </c>
      <c r="M131" s="51">
        <f t="shared" ca="1" si="15"/>
        <v>0.64666999999999997</v>
      </c>
      <c r="N131" s="35" cm="1">
        <f t="array" aca="1" ref="N131" ca="1">IF(ROUND(ROUND(M131,2)-M131,4)=0,_xlfn.XLOOKUP(M131,INDIRECT($A$4&amp;"!$G$41:$G$141"),INDIRECT($A$4&amp;"!$A$41:$A$141"),0,1,1),IF(M131&gt;=1,0,(ROUNDUP(M131,2)-M131)*100*_xlfn.XLOOKUP(M131,INDIRECT($A$4&amp;"!$G$41:$G$141"),INDIRECT($A$4&amp;"!$A$41:$A$141"),0,-1,-1)+(M131-ROUNDDOWN(M131,2))*100*_xlfn.XLOOKUP(M131,INDIRECT($A$4&amp;"!$G$41:$G$141"),INDIRECT($A$4&amp;"!$A$41:$A$141"),0,1,1)))</f>
        <v>1.0000000000000009</v>
      </c>
      <c r="O131" s="66">
        <f t="shared" ca="1" si="16"/>
        <v>124.99999999999999</v>
      </c>
      <c r="S131" s="107">
        <f t="shared" ca="1" si="12"/>
        <v>13.888134166666669</v>
      </c>
      <c r="T131" s="51">
        <f t="shared" ca="1" si="17"/>
        <v>0.91959999999999997</v>
      </c>
      <c r="U131" s="35" cm="1">
        <f t="array" aca="1" ref="U131" ca="1">IF(ROUND(ROUND(T131,2)-T131,4)=0,_xlfn.XLOOKUP(T131,INDIRECT($A$4&amp;"!$G$41:$G$141"),INDIRECT($A$4&amp;"!$A$41:$A$141"),0,1,1),IF(T131&gt;=1,0,(ROUNDUP(T131,2)-T131)*100*_xlfn.XLOOKUP(T131,INDIRECT($A$4&amp;"!$G$41:$G$141"),INDIRECT($A$4&amp;"!$A$41:$A$141"),0,-1,-1)+(T131-ROUNDDOWN(T131,2))*100*_xlfn.XLOOKUP(T131,INDIRECT($A$4&amp;"!$G$41:$G$141"),INDIRECT($A$4&amp;"!$A$41:$A$141"),0,1,1)))</f>
        <v>0.75360000000000094</v>
      </c>
      <c r="V131" s="66">
        <f t="shared" ca="1" si="18"/>
        <v>94.200000000000102</v>
      </c>
    </row>
    <row r="132" spans="1:22" x14ac:dyDescent="0.35">
      <c r="A132" s="32">
        <f t="shared" si="19"/>
        <v>46593</v>
      </c>
      <c r="B132" s="65" cm="1">
        <f t="array" aca="1" ref="B132" ca="1">_xlfn.XLOOKUP(A132,INDIRECT($A$5&amp;"!$AJ$41:$AJ$406"),INDIRECT($A$5&amp;"!$AK$41:$AK$406"))*SUM($F$3:$I$3)</f>
        <v>0</v>
      </c>
      <c r="C132" s="65" cm="1">
        <f t="array" aca="1" ref="C132" ca="1">_xlfn.XLOOKUP(A132,INDIRECT($A$5&amp;"!$AJ$41:$AJ$406"),INDIRECT($A$5&amp;"!$AL$41:$AL$406"))*SUM($F$3:$I$3)</f>
        <v>15</v>
      </c>
      <c r="D132" s="65" cm="1">
        <f t="array" aca="1" ref="D132" ca="1">_xlfn.XLOOKUP(A132,INDIRECT($A$5&amp;"!$AJ$41:$AJ$406"),INDIRECT($A$5&amp;"!$AO$41:$AO$406"))*SUM($F$3:$I$3)</f>
        <v>12.75</v>
      </c>
      <c r="E132" s="34" cm="1">
        <f t="array" ref="E132">SUMPRODUCT(('PT Storengy'!$B$8:$I$372)*('PT Storengy'!$A$8:$A$372=$A132)*('PT Storengy'!$B$5:$I$5=$A$6)*('PT Storengy'!$B$7:$I$7=$A$7))</f>
        <v>0</v>
      </c>
      <c r="F132" s="107">
        <f t="shared" ca="1" si="10"/>
        <v>9.9500000000000153</v>
      </c>
      <c r="G132" s="51">
        <f t="shared" ca="1" si="13"/>
        <v>0.65500000000000003</v>
      </c>
      <c r="H132" s="35" cm="1">
        <f t="array" aca="1" ref="H132" ca="1">IF(ROUND(ROUND(G132,2)-G132,4)=0,_xlfn.XLOOKUP(G132,INDIRECT($A$4&amp;"!$G$41:$G$141"),INDIRECT($A$4&amp;"!$A$41:$A$141"),0,1,1),IF(G132&gt;=1,0,(ROUNDUP(G132,2)-G132)*100*_xlfn.XLOOKUP(G132,INDIRECT($A$4&amp;"!$G$41:$G$141"),INDIRECT($A$4&amp;"!$A$41:$A$141"),0,-1,-1)+(G132-ROUNDDOWN(G132,2))*100*_xlfn.XLOOKUP(G132,INDIRECT($A$4&amp;"!$G$41:$G$141"),INDIRECT($A$4&amp;"!$A$41:$A$141"),0,1,1)))</f>
        <v>1.0000000000000009</v>
      </c>
      <c r="I132" s="66">
        <f t="shared" ca="1" si="14"/>
        <v>125.0000000000001</v>
      </c>
      <c r="J132" s="106" cm="1">
        <f t="array" aca="1" ref="J132" ca="1">IF(COUNTIFS('PTC NaTran'!$K$7:$K$15996,"",'PTC NaTran'!$A$7:$A$15996,J$16,'PTC NaTran'!$D$7:$D$15996,$A132,'PTC NaTran'!$C$7:$C$15996,"DEL")&gt;0,J$14,SUMIFS('PTC NaTran'!$K$7:$K$15996,'PTC NaTran'!$A$7:$A$15996,J$16,'PTC NaTran'!$D$7:$D$15996,$A132,'PTC NaTran'!$C$7:$C$15996,"DEL")*1.0026*$F$4/INDIRECT($A$4&amp;"!D9"))</f>
        <v>124.99999999999999</v>
      </c>
      <c r="K132" s="106">
        <v>1000</v>
      </c>
      <c r="L132" s="107">
        <f t="shared" ca="1" si="11"/>
        <v>9.9500000000000153</v>
      </c>
      <c r="M132" s="51">
        <f t="shared" ca="1" si="15"/>
        <v>0.65500000000000003</v>
      </c>
      <c r="N132" s="35" cm="1">
        <f t="array" aca="1" ref="N132" ca="1">IF(ROUND(ROUND(M132,2)-M132,4)=0,_xlfn.XLOOKUP(M132,INDIRECT($A$4&amp;"!$G$41:$G$141"),INDIRECT($A$4&amp;"!$A$41:$A$141"),0,1,1),IF(M132&gt;=1,0,(ROUNDUP(M132,2)-M132)*100*_xlfn.XLOOKUP(M132,INDIRECT($A$4&amp;"!$G$41:$G$141"),INDIRECT($A$4&amp;"!$A$41:$A$141"),0,-1,-1)+(M132-ROUNDDOWN(M132,2))*100*_xlfn.XLOOKUP(M132,INDIRECT($A$4&amp;"!$G$41:$G$141"),INDIRECT($A$4&amp;"!$A$41:$A$141"),0,1,1)))</f>
        <v>1.0000000000000009</v>
      </c>
      <c r="O132" s="66">
        <f t="shared" ca="1" si="16"/>
        <v>124.99999999999999</v>
      </c>
      <c r="S132" s="107">
        <f t="shared" ca="1" si="12"/>
        <v>13.981810833333336</v>
      </c>
      <c r="T132" s="51">
        <f t="shared" ca="1" si="17"/>
        <v>0.92588000000000004</v>
      </c>
      <c r="U132" s="35" cm="1">
        <f t="array" aca="1" ref="U132" ca="1">IF(ROUND(ROUND(T132,2)-T132,4)=0,_xlfn.XLOOKUP(T132,INDIRECT($A$4&amp;"!$G$41:$G$141"),INDIRECT($A$4&amp;"!$A$41:$A$141"),0,1,1),IF(T132&gt;=1,0,(ROUNDUP(T132,2)-T132)*100*_xlfn.XLOOKUP(T132,INDIRECT($A$4&amp;"!$G$41:$G$141"),INDIRECT($A$4&amp;"!$A$41:$A$141"),0,-1,-1)+(T132-ROUNDDOWN(T132,2))*100*_xlfn.XLOOKUP(T132,INDIRECT($A$4&amp;"!$G$41:$G$141"),INDIRECT($A$4&amp;"!$A$41:$A$141"),0,1,1)))</f>
        <v>0.74941333333333415</v>
      </c>
      <c r="V132" s="66">
        <f t="shared" ca="1" si="18"/>
        <v>93.676666666666762</v>
      </c>
    </row>
    <row r="133" spans="1:22" x14ac:dyDescent="0.35">
      <c r="A133" s="32">
        <f t="shared" si="19"/>
        <v>46594</v>
      </c>
      <c r="B133" s="65" cm="1">
        <f t="array" aca="1" ref="B133" ca="1">_xlfn.XLOOKUP(A133,INDIRECT($A$5&amp;"!$AJ$41:$AJ$406"),INDIRECT($A$5&amp;"!$AK$41:$AK$406"))*SUM($F$3:$I$3)</f>
        <v>0</v>
      </c>
      <c r="C133" s="65" cm="1">
        <f t="array" aca="1" ref="C133" ca="1">_xlfn.XLOOKUP(A133,INDIRECT($A$5&amp;"!$AJ$41:$AJ$406"),INDIRECT($A$5&amp;"!$AL$41:$AL$406"))*SUM($F$3:$I$3)</f>
        <v>15</v>
      </c>
      <c r="D133" s="65" cm="1">
        <f t="array" aca="1" ref="D133" ca="1">_xlfn.XLOOKUP(A133,INDIRECT($A$5&amp;"!$AJ$41:$AJ$406"),INDIRECT($A$5&amp;"!$AO$41:$AO$406"))*SUM($F$3:$I$3)</f>
        <v>12.75</v>
      </c>
      <c r="E133" s="34" cm="1">
        <f t="array" ref="E133">SUMPRODUCT(('PT Storengy'!$B$8:$I$372)*('PT Storengy'!$A$8:$A$372=$A133)*('PT Storengy'!$B$5:$I$5=$A$6)*('PT Storengy'!$B$7:$I$7=$A$7))</f>
        <v>0</v>
      </c>
      <c r="F133" s="107">
        <f t="shared" ca="1" si="10"/>
        <v>10.075000000000015</v>
      </c>
      <c r="G133" s="51">
        <f t="shared" ca="1" si="13"/>
        <v>0.66332999999999998</v>
      </c>
      <c r="H133" s="35" cm="1">
        <f t="array" aca="1" ref="H133" ca="1">IF(ROUND(ROUND(G133,2)-G133,4)=0,_xlfn.XLOOKUP(G133,INDIRECT($A$4&amp;"!$G$41:$G$141"),INDIRECT($A$4&amp;"!$A$41:$A$141"),0,1,1),IF(G133&gt;=1,0,(ROUNDUP(G133,2)-G133)*100*_xlfn.XLOOKUP(G133,INDIRECT($A$4&amp;"!$G$41:$G$141"),INDIRECT($A$4&amp;"!$A$41:$A$141"),0,-1,-1)+(G133-ROUNDDOWN(G133,2))*100*_xlfn.XLOOKUP(G133,INDIRECT($A$4&amp;"!$G$41:$G$141"),INDIRECT($A$4&amp;"!$A$41:$A$141"),0,1,1)))</f>
        <v>1.0000000000000009</v>
      </c>
      <c r="I133" s="66">
        <f t="shared" ca="1" si="14"/>
        <v>125.0000000000001</v>
      </c>
      <c r="J133" s="106" cm="1">
        <f t="array" aca="1" ref="J133" ca="1">IF(COUNTIFS('PTC NaTran'!$K$7:$K$15996,"",'PTC NaTran'!$A$7:$A$15996,J$16,'PTC NaTran'!$D$7:$D$15996,$A133,'PTC NaTran'!$C$7:$C$15996,"DEL")&gt;0,J$14,SUMIFS('PTC NaTran'!$K$7:$K$15996,'PTC NaTran'!$A$7:$A$15996,J$16,'PTC NaTran'!$D$7:$D$15996,$A133,'PTC NaTran'!$C$7:$C$15996,"DEL")*1.0026*$F$4/INDIRECT($A$4&amp;"!D9"))</f>
        <v>124.99999999999999</v>
      </c>
      <c r="K133" s="106">
        <v>1000</v>
      </c>
      <c r="L133" s="107">
        <f t="shared" ca="1" si="11"/>
        <v>10.075000000000015</v>
      </c>
      <c r="M133" s="51">
        <f t="shared" ca="1" si="15"/>
        <v>0.66332999999999998</v>
      </c>
      <c r="N133" s="35" cm="1">
        <f t="array" aca="1" ref="N133" ca="1">IF(ROUND(ROUND(M133,2)-M133,4)=0,_xlfn.XLOOKUP(M133,INDIRECT($A$4&amp;"!$G$41:$G$141"),INDIRECT($A$4&amp;"!$A$41:$A$141"),0,1,1),IF(M133&gt;=1,0,(ROUNDUP(M133,2)-M133)*100*_xlfn.XLOOKUP(M133,INDIRECT($A$4&amp;"!$G$41:$G$141"),INDIRECT($A$4&amp;"!$A$41:$A$141"),0,-1,-1)+(M133-ROUNDDOWN(M133,2))*100*_xlfn.XLOOKUP(M133,INDIRECT($A$4&amp;"!$G$41:$G$141"),INDIRECT($A$4&amp;"!$A$41:$A$141"),0,1,1)))</f>
        <v>1.0000000000000009</v>
      </c>
      <c r="O133" s="66">
        <f t="shared" ca="1" si="16"/>
        <v>124.99999999999999</v>
      </c>
      <c r="S133" s="107">
        <f t="shared" ca="1" si="12"/>
        <v>14.074967500000003</v>
      </c>
      <c r="T133" s="51">
        <f t="shared" ca="1" si="17"/>
        <v>0.93211999999999995</v>
      </c>
      <c r="U133" s="35" cm="1">
        <f t="array" aca="1" ref="U133" ca="1">IF(ROUND(ROUND(T133,2)-T133,4)=0,_xlfn.XLOOKUP(T133,INDIRECT($A$4&amp;"!$G$41:$G$141"),INDIRECT($A$4&amp;"!$A$41:$A$141"),0,1,1),IF(T133&gt;=1,0,(ROUNDUP(T133,2)-T133)*100*_xlfn.XLOOKUP(T133,INDIRECT($A$4&amp;"!$G$41:$G$141"),INDIRECT($A$4&amp;"!$A$41:$A$141"),0,-1,-1)+(T133-ROUNDDOWN(T133,2))*100*_xlfn.XLOOKUP(T133,INDIRECT($A$4&amp;"!$G$41:$G$141"),INDIRECT($A$4&amp;"!$A$41:$A$141"),0,1,1)))</f>
        <v>0.74525333333333421</v>
      </c>
      <c r="V133" s="66">
        <f t="shared" ca="1" si="18"/>
        <v>93.156666666666766</v>
      </c>
    </row>
    <row r="134" spans="1:22" x14ac:dyDescent="0.35">
      <c r="A134" s="32">
        <f t="shared" si="19"/>
        <v>46595</v>
      </c>
      <c r="B134" s="65" cm="1">
        <f t="array" aca="1" ref="B134" ca="1">_xlfn.XLOOKUP(A134,INDIRECT($A$5&amp;"!$AJ$41:$AJ$406"),INDIRECT($A$5&amp;"!$AK$41:$AK$406"))*SUM($F$3:$I$3)</f>
        <v>0</v>
      </c>
      <c r="C134" s="65" cm="1">
        <f t="array" aca="1" ref="C134" ca="1">_xlfn.XLOOKUP(A134,INDIRECT($A$5&amp;"!$AJ$41:$AJ$406"),INDIRECT($A$5&amp;"!$AL$41:$AL$406"))*SUM($F$3:$I$3)</f>
        <v>15</v>
      </c>
      <c r="D134" s="65" cm="1">
        <f t="array" aca="1" ref="D134" ca="1">_xlfn.XLOOKUP(A134,INDIRECT($A$5&amp;"!$AJ$41:$AJ$406"),INDIRECT($A$5&amp;"!$AO$41:$AO$406"))*SUM($F$3:$I$3)</f>
        <v>12.75</v>
      </c>
      <c r="E134" s="34" cm="1">
        <f t="array" ref="E134">SUMPRODUCT(('PT Storengy'!$B$8:$I$372)*('PT Storengy'!$A$8:$A$372=$A134)*('PT Storengy'!$B$5:$I$5=$A$6)*('PT Storengy'!$B$7:$I$7=$A$7))</f>
        <v>0</v>
      </c>
      <c r="F134" s="107">
        <f t="shared" ca="1" si="10"/>
        <v>10.200000000000015</v>
      </c>
      <c r="G134" s="51">
        <f t="shared" ca="1" si="13"/>
        <v>0.67166999999999999</v>
      </c>
      <c r="H134" s="35" cm="1">
        <f t="array" aca="1" ref="H134" ca="1">IF(ROUND(ROUND(G134,2)-G134,4)=0,_xlfn.XLOOKUP(G134,INDIRECT($A$4&amp;"!$G$41:$G$141"),INDIRECT($A$4&amp;"!$A$41:$A$141"),0,1,1),IF(G134&gt;=1,0,(ROUNDUP(G134,2)-G134)*100*_xlfn.XLOOKUP(G134,INDIRECT($A$4&amp;"!$G$41:$G$141"),INDIRECT($A$4&amp;"!$A$41:$A$141"),0,-1,-1)+(G134-ROUNDDOWN(G134,2))*100*_xlfn.XLOOKUP(G134,INDIRECT($A$4&amp;"!$G$41:$G$141"),INDIRECT($A$4&amp;"!$A$41:$A$141"),0,1,1)))</f>
        <v>1.0000000000000009</v>
      </c>
      <c r="I134" s="66">
        <f t="shared" ca="1" si="14"/>
        <v>125.0000000000001</v>
      </c>
      <c r="J134" s="106" cm="1">
        <f t="array" aca="1" ref="J134" ca="1">IF(COUNTIFS('PTC NaTran'!$K$7:$K$15996,"",'PTC NaTran'!$A$7:$A$15996,J$16,'PTC NaTran'!$D$7:$D$15996,$A134,'PTC NaTran'!$C$7:$C$15996,"DEL")&gt;0,J$14,SUMIFS('PTC NaTran'!$K$7:$K$15996,'PTC NaTran'!$A$7:$A$15996,J$16,'PTC NaTran'!$D$7:$D$15996,$A134,'PTC NaTran'!$C$7:$C$15996,"DEL")*1.0026*$F$4/INDIRECT($A$4&amp;"!D9"))</f>
        <v>124.99999999999999</v>
      </c>
      <c r="K134" s="106">
        <v>1000</v>
      </c>
      <c r="L134" s="107">
        <f t="shared" ca="1" si="11"/>
        <v>10.200000000000015</v>
      </c>
      <c r="M134" s="51">
        <f t="shared" ca="1" si="15"/>
        <v>0.67166999999999999</v>
      </c>
      <c r="N134" s="35" cm="1">
        <f t="array" aca="1" ref="N134" ca="1">IF(ROUND(ROUND(M134,2)-M134,4)=0,_xlfn.XLOOKUP(M134,INDIRECT($A$4&amp;"!$G$41:$G$141"),INDIRECT($A$4&amp;"!$A$41:$A$141"),0,1,1),IF(M134&gt;=1,0,(ROUNDUP(M134,2)-M134)*100*_xlfn.XLOOKUP(M134,INDIRECT($A$4&amp;"!$G$41:$G$141"),INDIRECT($A$4&amp;"!$A$41:$A$141"),0,-1,-1)+(M134-ROUNDDOWN(M134,2))*100*_xlfn.XLOOKUP(M134,INDIRECT($A$4&amp;"!$G$41:$G$141"),INDIRECT($A$4&amp;"!$A$41:$A$141"),0,1,1)))</f>
        <v>1.0000000000000009</v>
      </c>
      <c r="O134" s="66">
        <f t="shared" ca="1" si="16"/>
        <v>124.99999999999999</v>
      </c>
      <c r="S134" s="107">
        <f t="shared" ca="1" si="12"/>
        <v>14.16760666666667</v>
      </c>
      <c r="T134" s="51">
        <f t="shared" ca="1" si="17"/>
        <v>0.93833</v>
      </c>
      <c r="U134" s="35" cm="1">
        <f t="array" aca="1" ref="U134" ca="1">IF(ROUND(ROUND(T134,2)-T134,4)=0,_xlfn.XLOOKUP(T134,INDIRECT($A$4&amp;"!$G$41:$G$141"),INDIRECT($A$4&amp;"!$A$41:$A$141"),0,1,1),IF(T134&gt;=1,0,(ROUNDUP(T134,2)-T134)*100*_xlfn.XLOOKUP(T134,INDIRECT($A$4&amp;"!$G$41:$G$141"),INDIRECT($A$4&amp;"!$A$41:$A$141"),0,-1,-1)+(T134-ROUNDDOWN(T134,2))*100*_xlfn.XLOOKUP(T134,INDIRECT($A$4&amp;"!$G$41:$G$141"),INDIRECT($A$4&amp;"!$A$41:$A$141"),0,1,1)))</f>
        <v>0.74111333333333418</v>
      </c>
      <c r="V134" s="66">
        <f t="shared" ca="1" si="18"/>
        <v>92.639166666666767</v>
      </c>
    </row>
    <row r="135" spans="1:22" x14ac:dyDescent="0.35">
      <c r="A135" s="32">
        <f t="shared" si="19"/>
        <v>46596</v>
      </c>
      <c r="B135" s="65" cm="1">
        <f t="array" aca="1" ref="B135" ca="1">_xlfn.XLOOKUP(A135,INDIRECT($A$5&amp;"!$AJ$41:$AJ$406"),INDIRECT($A$5&amp;"!$AK$41:$AK$406"))*SUM($F$3:$I$3)</f>
        <v>0</v>
      </c>
      <c r="C135" s="65" cm="1">
        <f t="array" aca="1" ref="C135" ca="1">_xlfn.XLOOKUP(A135,INDIRECT($A$5&amp;"!$AJ$41:$AJ$406"),INDIRECT($A$5&amp;"!$AL$41:$AL$406"))*SUM($F$3:$I$3)</f>
        <v>15</v>
      </c>
      <c r="D135" s="65" cm="1">
        <f t="array" aca="1" ref="D135" ca="1">_xlfn.XLOOKUP(A135,INDIRECT($A$5&amp;"!$AJ$41:$AJ$406"),INDIRECT($A$5&amp;"!$AO$41:$AO$406"))*SUM($F$3:$I$3)</f>
        <v>12.75</v>
      </c>
      <c r="E135" s="34" cm="1">
        <f t="array" ref="E135">SUMPRODUCT(('PT Storengy'!$B$8:$I$372)*('PT Storengy'!$A$8:$A$372=$A135)*('PT Storengy'!$B$5:$I$5=$A$6)*('PT Storengy'!$B$7:$I$7=$A$7))</f>
        <v>0</v>
      </c>
      <c r="F135" s="107">
        <f t="shared" ca="1" si="10"/>
        <v>10.325000000000015</v>
      </c>
      <c r="G135" s="51">
        <f t="shared" ca="1" si="13"/>
        <v>0.68</v>
      </c>
      <c r="H135" s="35" cm="1">
        <f t="array" aca="1" ref="H135" ca="1">IF(ROUND(ROUND(G135,2)-G135,4)=0,_xlfn.XLOOKUP(G135,INDIRECT($A$4&amp;"!$G$41:$G$141"),INDIRECT($A$4&amp;"!$A$41:$A$141"),0,1,1),IF(G135&gt;=1,0,(ROUNDUP(G135,2)-G135)*100*_xlfn.XLOOKUP(G135,INDIRECT($A$4&amp;"!$G$41:$G$141"),INDIRECT($A$4&amp;"!$A$41:$A$141"),0,-1,-1)+(G135-ROUNDDOWN(G135,2))*100*_xlfn.XLOOKUP(G135,INDIRECT($A$4&amp;"!$G$41:$G$141"),INDIRECT($A$4&amp;"!$A$41:$A$141"),0,1,1)))</f>
        <v>1</v>
      </c>
      <c r="I135" s="66">
        <f t="shared" ca="1" si="14"/>
        <v>124.99999999999999</v>
      </c>
      <c r="J135" s="106" cm="1">
        <f t="array" aca="1" ref="J135" ca="1">IF(COUNTIFS('PTC NaTran'!$K$7:$K$15996,"",'PTC NaTran'!$A$7:$A$15996,J$16,'PTC NaTran'!$D$7:$D$15996,$A135,'PTC NaTran'!$C$7:$C$15996,"DEL")&gt;0,J$14,SUMIFS('PTC NaTran'!$K$7:$K$15996,'PTC NaTran'!$A$7:$A$15996,J$16,'PTC NaTran'!$D$7:$D$15996,$A135,'PTC NaTran'!$C$7:$C$15996,"DEL")*1.0026*$F$4/INDIRECT($A$4&amp;"!D9"))</f>
        <v>124.99999999999999</v>
      </c>
      <c r="K135" s="106">
        <v>1000</v>
      </c>
      <c r="L135" s="107">
        <f t="shared" ca="1" si="11"/>
        <v>10.325000000000015</v>
      </c>
      <c r="M135" s="51">
        <f t="shared" ca="1" si="15"/>
        <v>0.68</v>
      </c>
      <c r="N135" s="35" cm="1">
        <f t="array" aca="1" ref="N135" ca="1">IF(ROUND(ROUND(M135,2)-M135,4)=0,_xlfn.XLOOKUP(M135,INDIRECT($A$4&amp;"!$G$41:$G$141"),INDIRECT($A$4&amp;"!$A$41:$A$141"),0,1,1),IF(M135&gt;=1,0,(ROUNDUP(M135,2)-M135)*100*_xlfn.XLOOKUP(M135,INDIRECT($A$4&amp;"!$G$41:$G$141"),INDIRECT($A$4&amp;"!$A$41:$A$141"),0,-1,-1)+(M135-ROUNDDOWN(M135,2))*100*_xlfn.XLOOKUP(M135,INDIRECT($A$4&amp;"!$G$41:$G$141"),INDIRECT($A$4&amp;"!$A$41:$A$141"),0,1,1)))</f>
        <v>1</v>
      </c>
      <c r="O135" s="66">
        <f t="shared" ca="1" si="16"/>
        <v>124.99999999999999</v>
      </c>
      <c r="S135" s="107">
        <f t="shared" ca="1" si="12"/>
        <v>14.259730833333336</v>
      </c>
      <c r="T135" s="51">
        <f t="shared" ca="1" si="17"/>
        <v>0.94450999999999996</v>
      </c>
      <c r="U135" s="35" cm="1">
        <f t="array" aca="1" ref="U135" ca="1">IF(ROUND(ROUND(T135,2)-T135,4)=0,_xlfn.XLOOKUP(T135,INDIRECT($A$4&amp;"!$G$41:$G$141"),INDIRECT($A$4&amp;"!$A$41:$A$141"),0,1,1),IF(T135&gt;=1,0,(ROUNDUP(T135,2)-T135)*100*_xlfn.XLOOKUP(T135,INDIRECT($A$4&amp;"!$G$41:$G$141"),INDIRECT($A$4&amp;"!$A$41:$A$141"),0,-1,-1)+(T135-ROUNDDOWN(T135,2))*100*_xlfn.XLOOKUP(T135,INDIRECT($A$4&amp;"!$G$41:$G$141"),INDIRECT($A$4&amp;"!$A$41:$A$141"),0,1,1)))</f>
        <v>0.73699333333333406</v>
      </c>
      <c r="V135" s="66">
        <f t="shared" ca="1" si="18"/>
        <v>92.124166666666753</v>
      </c>
    </row>
    <row r="136" spans="1:22" x14ac:dyDescent="0.35">
      <c r="A136" s="32">
        <f t="shared" si="19"/>
        <v>46597</v>
      </c>
      <c r="B136" s="65" cm="1">
        <f t="array" aca="1" ref="B136" ca="1">_xlfn.XLOOKUP(A136,INDIRECT($A$5&amp;"!$AJ$41:$AJ$406"),INDIRECT($A$5&amp;"!$AK$41:$AK$406"))*SUM($F$3:$I$3)</f>
        <v>0</v>
      </c>
      <c r="C136" s="65" cm="1">
        <f t="array" aca="1" ref="C136" ca="1">_xlfn.XLOOKUP(A136,INDIRECT($A$5&amp;"!$AJ$41:$AJ$406"),INDIRECT($A$5&amp;"!$AL$41:$AL$406"))*SUM($F$3:$I$3)</f>
        <v>15</v>
      </c>
      <c r="D136" s="65" cm="1">
        <f t="array" aca="1" ref="D136" ca="1">_xlfn.XLOOKUP(A136,INDIRECT($A$5&amp;"!$AJ$41:$AJ$406"),INDIRECT($A$5&amp;"!$AO$41:$AO$406"))*SUM($F$3:$I$3)</f>
        <v>12.75</v>
      </c>
      <c r="E136" s="34" cm="1">
        <f t="array" ref="E136">SUMPRODUCT(('PT Storengy'!$B$8:$I$372)*('PT Storengy'!$A$8:$A$372=$A136)*('PT Storengy'!$B$5:$I$5=$A$6)*('PT Storengy'!$B$7:$I$7=$A$7))</f>
        <v>0</v>
      </c>
      <c r="F136" s="107">
        <f t="shared" ca="1" si="10"/>
        <v>10.450000000000015</v>
      </c>
      <c r="G136" s="51">
        <f t="shared" ca="1" si="13"/>
        <v>0.68833</v>
      </c>
      <c r="H136" s="35" cm="1">
        <f t="array" aca="1" ref="H136" ca="1">IF(ROUND(ROUND(G136,2)-G136,4)=0,_xlfn.XLOOKUP(G136,INDIRECT($A$4&amp;"!$G$41:$G$141"),INDIRECT($A$4&amp;"!$A$41:$A$141"),0,1,1),IF(G136&gt;=1,0,(ROUNDUP(G136,2)-G136)*100*_xlfn.XLOOKUP(G136,INDIRECT($A$4&amp;"!$G$41:$G$141"),INDIRECT($A$4&amp;"!$A$41:$A$141"),0,-1,-1)+(G136-ROUNDDOWN(G136,2))*100*_xlfn.XLOOKUP(G136,INDIRECT($A$4&amp;"!$G$41:$G$141"),INDIRECT($A$4&amp;"!$A$41:$A$141"),0,1,1)))</f>
        <v>1.0000000000000009</v>
      </c>
      <c r="I136" s="66">
        <f t="shared" ca="1" si="14"/>
        <v>125.0000000000001</v>
      </c>
      <c r="J136" s="106" cm="1">
        <f t="array" aca="1" ref="J136" ca="1">IF(COUNTIFS('PTC NaTran'!$K$7:$K$15996,"",'PTC NaTran'!$A$7:$A$15996,J$16,'PTC NaTran'!$D$7:$D$15996,$A136,'PTC NaTran'!$C$7:$C$15996,"DEL")&gt;0,J$14,SUMIFS('PTC NaTran'!$K$7:$K$15996,'PTC NaTran'!$A$7:$A$15996,J$16,'PTC NaTran'!$D$7:$D$15996,$A136,'PTC NaTran'!$C$7:$C$15996,"DEL")*1.0026*$F$4/INDIRECT($A$4&amp;"!D9"))</f>
        <v>124.99999999999999</v>
      </c>
      <c r="K136" s="106">
        <v>1000</v>
      </c>
      <c r="L136" s="107">
        <f t="shared" ca="1" si="11"/>
        <v>10.450000000000015</v>
      </c>
      <c r="M136" s="51">
        <f t="shared" ca="1" si="15"/>
        <v>0.68833</v>
      </c>
      <c r="N136" s="35" cm="1">
        <f t="array" aca="1" ref="N136" ca="1">IF(ROUND(ROUND(M136,2)-M136,4)=0,_xlfn.XLOOKUP(M136,INDIRECT($A$4&amp;"!$G$41:$G$141"),INDIRECT($A$4&amp;"!$A$41:$A$141"),0,1,1),IF(M136&gt;=1,0,(ROUNDUP(M136,2)-M136)*100*_xlfn.XLOOKUP(M136,INDIRECT($A$4&amp;"!$G$41:$G$141"),INDIRECT($A$4&amp;"!$A$41:$A$141"),0,-1,-1)+(M136-ROUNDDOWN(M136,2))*100*_xlfn.XLOOKUP(M136,INDIRECT($A$4&amp;"!$G$41:$G$141"),INDIRECT($A$4&amp;"!$A$41:$A$141"),0,1,1)))</f>
        <v>1.0000000000000009</v>
      </c>
      <c r="O136" s="66">
        <f t="shared" ca="1" si="16"/>
        <v>124.99999999999999</v>
      </c>
      <c r="S136" s="107">
        <f t="shared" ca="1" si="12"/>
        <v>14.351343333333336</v>
      </c>
      <c r="T136" s="51">
        <f t="shared" ca="1" si="17"/>
        <v>0.95065</v>
      </c>
      <c r="U136" s="35" cm="1">
        <f t="array" aca="1" ref="U136" ca="1">IF(ROUND(ROUND(T136,2)-T136,4)=0,_xlfn.XLOOKUP(T136,INDIRECT($A$4&amp;"!$G$41:$G$141"),INDIRECT($A$4&amp;"!$A$41:$A$141"),0,1,1),IF(T136&gt;=1,0,(ROUNDUP(T136,2)-T136)*100*_xlfn.XLOOKUP(T136,INDIRECT($A$4&amp;"!$G$41:$G$141"),INDIRECT($A$4&amp;"!$A$41:$A$141"),0,-1,-1)+(T136-ROUNDDOWN(T136,2))*100*_xlfn.XLOOKUP(T136,INDIRECT($A$4&amp;"!$G$41:$G$141"),INDIRECT($A$4&amp;"!$A$41:$A$141"),0,1,1)))</f>
        <v>0.73290000000000077</v>
      </c>
      <c r="V136" s="66">
        <f t="shared" ca="1" si="18"/>
        <v>91.612500000000082</v>
      </c>
    </row>
    <row r="137" spans="1:22" x14ac:dyDescent="0.35">
      <c r="A137" s="32">
        <f t="shared" si="19"/>
        <v>46598</v>
      </c>
      <c r="B137" s="65" cm="1">
        <f t="array" aca="1" ref="B137" ca="1">_xlfn.XLOOKUP(A137,INDIRECT($A$5&amp;"!$AJ$41:$AJ$406"),INDIRECT($A$5&amp;"!$AK$41:$AK$406"))*SUM($F$3:$I$3)</f>
        <v>0</v>
      </c>
      <c r="C137" s="65" cm="1">
        <f t="array" aca="1" ref="C137" ca="1">_xlfn.XLOOKUP(A137,INDIRECT($A$5&amp;"!$AJ$41:$AJ$406"),INDIRECT($A$5&amp;"!$AL$41:$AL$406"))*SUM($F$3:$I$3)</f>
        <v>15</v>
      </c>
      <c r="D137" s="65" cm="1">
        <f t="array" aca="1" ref="D137" ca="1">_xlfn.XLOOKUP(A137,INDIRECT($A$5&amp;"!$AJ$41:$AJ$406"),INDIRECT($A$5&amp;"!$AO$41:$AO$406"))*SUM($F$3:$I$3)</f>
        <v>12.75</v>
      </c>
      <c r="E137" s="34" cm="1">
        <f t="array" ref="E137">SUMPRODUCT(('PT Storengy'!$B$8:$I$372)*('PT Storengy'!$A$8:$A$372=$A137)*('PT Storengy'!$B$5:$I$5=$A$6)*('PT Storengy'!$B$7:$I$7=$A$7))</f>
        <v>0</v>
      </c>
      <c r="F137" s="107">
        <f t="shared" ca="1" si="10"/>
        <v>10.575000000000015</v>
      </c>
      <c r="G137" s="51">
        <f t="shared" ca="1" si="13"/>
        <v>0.69667000000000001</v>
      </c>
      <c r="H137" s="35" cm="1">
        <f t="array" aca="1" ref="H137" ca="1">IF(ROUND(ROUND(G137,2)-G137,4)=0,_xlfn.XLOOKUP(G137,INDIRECT($A$4&amp;"!$G$41:$G$141"),INDIRECT($A$4&amp;"!$A$41:$A$141"),0,1,1),IF(G137&gt;=1,0,(ROUNDUP(G137,2)-G137)*100*_xlfn.XLOOKUP(G137,INDIRECT($A$4&amp;"!$G$41:$G$141"),INDIRECT($A$4&amp;"!$A$41:$A$141"),0,-1,-1)+(G137-ROUNDDOWN(G137,2))*100*_xlfn.XLOOKUP(G137,INDIRECT($A$4&amp;"!$G$41:$G$141"),INDIRECT($A$4&amp;"!$A$41:$A$141"),0,1,1)))</f>
        <v>1.0000000000000009</v>
      </c>
      <c r="I137" s="66">
        <f t="shared" ca="1" si="14"/>
        <v>125.0000000000001</v>
      </c>
      <c r="J137" s="106" cm="1">
        <f t="array" aca="1" ref="J137" ca="1">IF(COUNTIFS('PTC NaTran'!$K$7:$K$15996,"",'PTC NaTran'!$A$7:$A$15996,J$16,'PTC NaTran'!$D$7:$D$15996,$A137,'PTC NaTran'!$C$7:$C$15996,"DEL")&gt;0,J$14,SUMIFS('PTC NaTran'!$K$7:$K$15996,'PTC NaTran'!$A$7:$A$15996,J$16,'PTC NaTran'!$D$7:$D$15996,$A137,'PTC NaTran'!$C$7:$C$15996,"DEL")*1.0026*$F$4/INDIRECT($A$4&amp;"!D9"))</f>
        <v>124.99999999999999</v>
      </c>
      <c r="K137" s="106">
        <v>1000</v>
      </c>
      <c r="L137" s="107">
        <f t="shared" ca="1" si="11"/>
        <v>10.575000000000015</v>
      </c>
      <c r="M137" s="51">
        <f t="shared" ca="1" si="15"/>
        <v>0.69667000000000001</v>
      </c>
      <c r="N137" s="35" cm="1">
        <f t="array" aca="1" ref="N137" ca="1">IF(ROUND(ROUND(M137,2)-M137,4)=0,_xlfn.XLOOKUP(M137,INDIRECT($A$4&amp;"!$G$41:$G$141"),INDIRECT($A$4&amp;"!$A$41:$A$141"),0,1,1),IF(M137&gt;=1,0,(ROUNDUP(M137,2)-M137)*100*_xlfn.XLOOKUP(M137,INDIRECT($A$4&amp;"!$G$41:$G$141"),INDIRECT($A$4&amp;"!$A$41:$A$141"),0,-1,-1)+(M137-ROUNDDOWN(M137,2))*100*_xlfn.XLOOKUP(M137,INDIRECT($A$4&amp;"!$G$41:$G$141"),INDIRECT($A$4&amp;"!$A$41:$A$141"),0,1,1)))</f>
        <v>1.0000000000000009</v>
      </c>
      <c r="O137" s="66">
        <f t="shared" ca="1" si="16"/>
        <v>124.99999999999999</v>
      </c>
      <c r="S137" s="107">
        <f t="shared" ca="1" si="12"/>
        <v>14.442446666666669</v>
      </c>
      <c r="T137" s="51">
        <f t="shared" ca="1" si="17"/>
        <v>0.95676000000000005</v>
      </c>
      <c r="U137" s="35" cm="1">
        <f t="array" aca="1" ref="U137" ca="1">IF(ROUND(ROUND(T137,2)-T137,4)=0,_xlfn.XLOOKUP(T137,INDIRECT($A$4&amp;"!$G$41:$G$141"),INDIRECT($A$4&amp;"!$A$41:$A$141"),0,1,1),IF(T137&gt;=1,0,(ROUNDUP(T137,2)-T137)*100*_xlfn.XLOOKUP(T137,INDIRECT($A$4&amp;"!$G$41:$G$141"),INDIRECT($A$4&amp;"!$A$41:$A$141"),0,-1,-1)+(T137-ROUNDDOWN(T137,2))*100*_xlfn.XLOOKUP(T137,INDIRECT($A$4&amp;"!$G$41:$G$141"),INDIRECT($A$4&amp;"!$A$41:$A$141"),0,1,1)))</f>
        <v>0.7288266666666674</v>
      </c>
      <c r="V137" s="66">
        <f t="shared" ca="1" si="18"/>
        <v>91.10333333333341</v>
      </c>
    </row>
    <row r="138" spans="1:22" x14ac:dyDescent="0.35">
      <c r="A138" s="32">
        <f t="shared" si="19"/>
        <v>46599</v>
      </c>
      <c r="B138" s="65" cm="1">
        <f t="array" aca="1" ref="B138" ca="1">_xlfn.XLOOKUP(A138,INDIRECT($A$5&amp;"!$AJ$41:$AJ$406"),INDIRECT($A$5&amp;"!$AK$41:$AK$406"))*SUM($F$3:$I$3)</f>
        <v>0</v>
      </c>
      <c r="C138" s="65" cm="1">
        <f t="array" aca="1" ref="C138" ca="1">_xlfn.XLOOKUP(A138,INDIRECT($A$5&amp;"!$AJ$41:$AJ$406"),INDIRECT($A$5&amp;"!$AL$41:$AL$406"))*SUM($F$3:$I$3)</f>
        <v>12.75</v>
      </c>
      <c r="D138" s="65" cm="1">
        <f t="array" aca="1" ref="D138" ca="1">_xlfn.XLOOKUP(A138,INDIRECT($A$5&amp;"!$AJ$41:$AJ$406"),INDIRECT($A$5&amp;"!$AO$41:$AO$406"))*SUM($F$3:$I$3)</f>
        <v>12.75</v>
      </c>
      <c r="E138" s="34" cm="1">
        <f t="array" ref="E138">SUMPRODUCT(('PT Storengy'!$B$8:$I$372)*('PT Storengy'!$A$8:$A$372=$A138)*('PT Storengy'!$B$5:$I$5=$A$6)*('PT Storengy'!$B$7:$I$7=$A$7))</f>
        <v>0</v>
      </c>
      <c r="F138" s="107">
        <f t="shared" ca="1" si="10"/>
        <v>10.700000000000015</v>
      </c>
      <c r="G138" s="51">
        <f t="shared" ca="1" si="13"/>
        <v>0.70499999999999996</v>
      </c>
      <c r="H138" s="35" cm="1">
        <f t="array" aca="1" ref="H138" ca="1">IF(ROUND(ROUND(G138,2)-G138,4)=0,_xlfn.XLOOKUP(G138,INDIRECT($A$4&amp;"!$G$41:$G$141"),INDIRECT($A$4&amp;"!$A$41:$A$141"),0,1,1),IF(G138&gt;=1,0,(ROUNDUP(G138,2)-G138)*100*_xlfn.XLOOKUP(G138,INDIRECT($A$4&amp;"!$G$41:$G$141"),INDIRECT($A$4&amp;"!$A$41:$A$141"),0,-1,-1)+(G138-ROUNDDOWN(G138,2))*100*_xlfn.XLOOKUP(G138,INDIRECT($A$4&amp;"!$G$41:$G$141"),INDIRECT($A$4&amp;"!$A$41:$A$141"),0,1,1)))</f>
        <v>1.0000000000000009</v>
      </c>
      <c r="I138" s="66">
        <f t="shared" ca="1" si="14"/>
        <v>125.0000000000001</v>
      </c>
      <c r="J138" s="106" cm="1">
        <f t="array" aca="1" ref="J138" ca="1">IF(COUNTIFS('PTC NaTran'!$K$7:$K$15996,"",'PTC NaTran'!$A$7:$A$15996,J$16,'PTC NaTran'!$D$7:$D$15996,$A138,'PTC NaTran'!$C$7:$C$15996,"DEL")&gt;0,J$14,SUMIFS('PTC NaTran'!$K$7:$K$15996,'PTC NaTran'!$A$7:$A$15996,J$16,'PTC NaTran'!$D$7:$D$15996,$A138,'PTC NaTran'!$C$7:$C$15996,"DEL")*1.0026*$F$4/INDIRECT($A$4&amp;"!D9"))</f>
        <v>124.99999999999999</v>
      </c>
      <c r="K138" s="106">
        <v>1000</v>
      </c>
      <c r="L138" s="107">
        <f t="shared" ca="1" si="11"/>
        <v>10.700000000000015</v>
      </c>
      <c r="M138" s="51">
        <f t="shared" ca="1" si="15"/>
        <v>0.70499999999999996</v>
      </c>
      <c r="N138" s="35" cm="1">
        <f t="array" aca="1" ref="N138" ca="1">IF(ROUND(ROUND(M138,2)-M138,4)=0,_xlfn.XLOOKUP(M138,INDIRECT($A$4&amp;"!$G$41:$G$141"),INDIRECT($A$4&amp;"!$A$41:$A$141"),0,1,1),IF(M138&gt;=1,0,(ROUNDUP(M138,2)-M138)*100*_xlfn.XLOOKUP(M138,INDIRECT($A$4&amp;"!$G$41:$G$141"),INDIRECT($A$4&amp;"!$A$41:$A$141"),0,-1,-1)+(M138-ROUNDDOWN(M138,2))*100*_xlfn.XLOOKUP(M138,INDIRECT($A$4&amp;"!$G$41:$G$141"),INDIRECT($A$4&amp;"!$A$41:$A$141"),0,1,1)))</f>
        <v>1.0000000000000009</v>
      </c>
      <c r="O138" s="66">
        <f t="shared" ca="1" si="16"/>
        <v>124.99999999999999</v>
      </c>
      <c r="S138" s="107">
        <f t="shared" ca="1" si="12"/>
        <v>14.533044166666668</v>
      </c>
      <c r="T138" s="51">
        <f t="shared" ca="1" si="17"/>
        <v>0.96282999999999996</v>
      </c>
      <c r="U138" s="35" cm="1">
        <f t="array" aca="1" ref="U138" ca="1">IF(ROUND(ROUND(T138,2)-T138,4)=0,_xlfn.XLOOKUP(T138,INDIRECT($A$4&amp;"!$G$41:$G$141"),INDIRECT($A$4&amp;"!$A$41:$A$141"),0,1,1),IF(T138&gt;=1,0,(ROUNDUP(T138,2)-T138)*100*_xlfn.XLOOKUP(T138,INDIRECT($A$4&amp;"!$G$41:$G$141"),INDIRECT($A$4&amp;"!$A$41:$A$141"),0,-1,-1)+(T138-ROUNDDOWN(T138,2))*100*_xlfn.XLOOKUP(T138,INDIRECT($A$4&amp;"!$G$41:$G$141"),INDIRECT($A$4&amp;"!$A$41:$A$141"),0,1,1)))</f>
        <v>0.72478000000000087</v>
      </c>
      <c r="V138" s="66">
        <f t="shared" ca="1" si="18"/>
        <v>90.597500000000096</v>
      </c>
    </row>
    <row r="139" spans="1:22" x14ac:dyDescent="0.35">
      <c r="A139" s="32">
        <f t="shared" si="19"/>
        <v>46600</v>
      </c>
      <c r="B139" s="65" cm="1">
        <f t="array" aca="1" ref="B139" ca="1">_xlfn.XLOOKUP(A139,INDIRECT($A$5&amp;"!$AJ$41:$AJ$406"),INDIRECT($A$5&amp;"!$AK$41:$AK$406"))*SUM($F$3:$I$3)</f>
        <v>0</v>
      </c>
      <c r="C139" s="65" cm="1">
        <f t="array" aca="1" ref="C139" ca="1">_xlfn.XLOOKUP(A139,INDIRECT($A$5&amp;"!$AJ$41:$AJ$406"),INDIRECT($A$5&amp;"!$AL$41:$AL$406"))*SUM($F$3:$I$3)</f>
        <v>15</v>
      </c>
      <c r="D139" s="65" cm="1">
        <f t="array" aca="1" ref="D139" ca="1">_xlfn.XLOOKUP(A139,INDIRECT($A$5&amp;"!$AJ$41:$AJ$406"),INDIRECT($A$5&amp;"!$AO$41:$AO$406"))*SUM($F$3:$I$3)</f>
        <v>14.249999999999998</v>
      </c>
      <c r="E139" s="34" cm="1">
        <f t="array" ref="E139">SUMPRODUCT(('PT Storengy'!$B$8:$I$372)*('PT Storengy'!$A$8:$A$372=$A139)*('PT Storengy'!$B$5:$I$5=$A$6)*('PT Storengy'!$B$7:$I$7=$A$7))</f>
        <v>0</v>
      </c>
      <c r="F139" s="107">
        <f t="shared" ca="1" si="10"/>
        <v>10.825000000000015</v>
      </c>
      <c r="G139" s="51">
        <f t="shared" ca="1" si="13"/>
        <v>0.71333000000000002</v>
      </c>
      <c r="H139" s="35" cm="1">
        <f t="array" aca="1" ref="H139" ca="1">IF(ROUND(ROUND(G139,2)-G139,4)=0,_xlfn.XLOOKUP(G139,INDIRECT($A$4&amp;"!$G$41:$G$141"),INDIRECT($A$4&amp;"!$A$41:$A$141"),0,1,1),IF(G139&gt;=1,0,(ROUNDUP(G139,2)-G139)*100*_xlfn.XLOOKUP(G139,INDIRECT($A$4&amp;"!$G$41:$G$141"),INDIRECT($A$4&amp;"!$A$41:$A$141"),0,-1,-1)+(G139-ROUNDDOWN(G139,2))*100*_xlfn.XLOOKUP(G139,INDIRECT($A$4&amp;"!$G$41:$G$141"),INDIRECT($A$4&amp;"!$A$41:$A$141"),0,1,1)))</f>
        <v>1.0000000000000009</v>
      </c>
      <c r="I139" s="66">
        <f t="shared" ca="1" si="14"/>
        <v>125.0000000000001</v>
      </c>
      <c r="J139" s="106" cm="1">
        <f t="array" aca="1" ref="J139" ca="1">IF(COUNTIFS('PTC NaTran'!$K$7:$K$15996,"",'PTC NaTran'!$A$7:$A$15996,J$16,'PTC NaTran'!$D$7:$D$15996,$A139,'PTC NaTran'!$C$7:$C$15996,"DEL")&gt;0,J$14,SUMIFS('PTC NaTran'!$K$7:$K$15996,'PTC NaTran'!$A$7:$A$15996,J$16,'PTC NaTran'!$D$7:$D$15996,$A139,'PTC NaTran'!$C$7:$C$15996,"DEL")*1.0026*$F$4/INDIRECT($A$4&amp;"!D9"))</f>
        <v>124.99999999999999</v>
      </c>
      <c r="K139" s="106">
        <v>1000</v>
      </c>
      <c r="L139" s="107">
        <f t="shared" ca="1" si="11"/>
        <v>10.825000000000015</v>
      </c>
      <c r="M139" s="51">
        <f t="shared" ca="1" si="15"/>
        <v>0.71333000000000002</v>
      </c>
      <c r="N139" s="35" cm="1">
        <f t="array" aca="1" ref="N139" ca="1">IF(ROUND(ROUND(M139,2)-M139,4)=0,_xlfn.XLOOKUP(M139,INDIRECT($A$4&amp;"!$G$41:$G$141"),INDIRECT($A$4&amp;"!$A$41:$A$141"),0,1,1),IF(M139&gt;=1,0,(ROUNDUP(M139,2)-M139)*100*_xlfn.XLOOKUP(M139,INDIRECT($A$4&amp;"!$G$41:$G$141"),INDIRECT($A$4&amp;"!$A$41:$A$141"),0,-1,-1)+(M139-ROUNDDOWN(M139,2))*100*_xlfn.XLOOKUP(M139,INDIRECT($A$4&amp;"!$G$41:$G$141"),INDIRECT($A$4&amp;"!$A$41:$A$141"),0,1,1)))</f>
        <v>1.0000000000000009</v>
      </c>
      <c r="O139" s="66">
        <f t="shared" ca="1" si="16"/>
        <v>124.99999999999999</v>
      </c>
      <c r="S139" s="107">
        <f t="shared" ca="1" si="12"/>
        <v>14.623138333333335</v>
      </c>
      <c r="T139" s="51">
        <f t="shared" ca="1" si="17"/>
        <v>0.96887000000000001</v>
      </c>
      <c r="U139" s="35" cm="1">
        <f t="array" aca="1" ref="U139" ca="1">IF(ROUND(ROUND(T139,2)-T139,4)=0,_xlfn.XLOOKUP(T139,INDIRECT($A$4&amp;"!$G$41:$G$141"),INDIRECT($A$4&amp;"!$A$41:$A$141"),0,1,1),IF(T139&gt;=1,0,(ROUNDUP(T139,2)-T139)*100*_xlfn.XLOOKUP(T139,INDIRECT($A$4&amp;"!$G$41:$G$141"),INDIRECT($A$4&amp;"!$A$41:$A$141"),0,-1,-1)+(T139-ROUNDDOWN(T139,2))*100*_xlfn.XLOOKUP(T139,INDIRECT($A$4&amp;"!$G$41:$G$141"),INDIRECT($A$4&amp;"!$A$41:$A$141"),0,1,1)))</f>
        <v>0.72075333333333425</v>
      </c>
      <c r="V139" s="66">
        <f t="shared" ca="1" si="18"/>
        <v>90.094166666666766</v>
      </c>
    </row>
    <row r="140" spans="1:22" x14ac:dyDescent="0.35">
      <c r="A140" s="32">
        <f t="shared" si="19"/>
        <v>46601</v>
      </c>
      <c r="B140" s="65" cm="1">
        <f t="array" aca="1" ref="B140" ca="1">_xlfn.XLOOKUP(A140,INDIRECT($A$5&amp;"!$AJ$41:$AJ$406"),INDIRECT($A$5&amp;"!$AK$41:$AK$406"))*SUM($F$3:$I$3)</f>
        <v>0</v>
      </c>
      <c r="C140" s="65" cm="1">
        <f t="array" aca="1" ref="C140" ca="1">_xlfn.XLOOKUP(A140,INDIRECT($A$5&amp;"!$AJ$41:$AJ$406"),INDIRECT($A$5&amp;"!$AL$41:$AL$406"))*SUM($F$3:$I$3)</f>
        <v>15</v>
      </c>
      <c r="D140" s="65" cm="1">
        <f t="array" aca="1" ref="D140" ca="1">_xlfn.XLOOKUP(A140,INDIRECT($A$5&amp;"!$AJ$41:$AJ$406"),INDIRECT($A$5&amp;"!$AO$41:$AO$406"))*SUM($F$3:$I$3)</f>
        <v>14.249999999999998</v>
      </c>
      <c r="E140" s="34" cm="1">
        <f t="array" ref="E140">SUMPRODUCT(('PT Storengy'!$B$8:$I$372)*('PT Storengy'!$A$8:$A$372=$A140)*('PT Storengy'!$B$5:$I$5=$A$6)*('PT Storengy'!$B$7:$I$7=$A$7))</f>
        <v>0</v>
      </c>
      <c r="F140" s="107">
        <f t="shared" ca="1" si="10"/>
        <v>10.950000000000015</v>
      </c>
      <c r="G140" s="51">
        <f t="shared" ca="1" si="13"/>
        <v>0.72167000000000003</v>
      </c>
      <c r="H140" s="35" cm="1">
        <f t="array" aca="1" ref="H140" ca="1">IF(ROUND(ROUND(G140,2)-G140,4)=0,_xlfn.XLOOKUP(G140,INDIRECT($A$4&amp;"!$G$41:$G$141"),INDIRECT($A$4&amp;"!$A$41:$A$141"),0,1,1),IF(G140&gt;=1,0,(ROUNDUP(G140,2)-G140)*100*_xlfn.XLOOKUP(G140,INDIRECT($A$4&amp;"!$G$41:$G$141"),INDIRECT($A$4&amp;"!$A$41:$A$141"),0,-1,-1)+(G140-ROUNDDOWN(G140,2))*100*_xlfn.XLOOKUP(G140,INDIRECT($A$4&amp;"!$G$41:$G$141"),INDIRECT($A$4&amp;"!$A$41:$A$141"),0,1,1)))</f>
        <v>1.0000000000000009</v>
      </c>
      <c r="I140" s="66">
        <f t="shared" ca="1" si="14"/>
        <v>125.0000000000001</v>
      </c>
      <c r="J140" s="106" cm="1">
        <f t="array" aca="1" ref="J140" ca="1">IF(COUNTIFS('PTC NaTran'!$K$7:$K$15996,"",'PTC NaTran'!$A$7:$A$15996,J$16,'PTC NaTran'!$D$7:$D$15996,$A140,'PTC NaTran'!$C$7:$C$15996,"DEL")&gt;0,J$14,SUMIFS('PTC NaTran'!$K$7:$K$15996,'PTC NaTran'!$A$7:$A$15996,J$16,'PTC NaTran'!$D$7:$D$15996,$A140,'PTC NaTran'!$C$7:$C$15996,"DEL")*1.0026*$F$4/INDIRECT($A$4&amp;"!D9"))</f>
        <v>124.99999999999999</v>
      </c>
      <c r="K140" s="106">
        <v>1000</v>
      </c>
      <c r="L140" s="107">
        <f t="shared" ca="1" si="11"/>
        <v>10.950000000000015</v>
      </c>
      <c r="M140" s="51">
        <f t="shared" ca="1" si="15"/>
        <v>0.72167000000000003</v>
      </c>
      <c r="N140" s="35" cm="1">
        <f t="array" aca="1" ref="N140" ca="1">IF(ROUND(ROUND(M140,2)-M140,4)=0,_xlfn.XLOOKUP(M140,INDIRECT($A$4&amp;"!$G$41:$G$141"),INDIRECT($A$4&amp;"!$A$41:$A$141"),0,1,1),IF(M140&gt;=1,0,(ROUNDUP(M140,2)-M140)*100*_xlfn.XLOOKUP(M140,INDIRECT($A$4&amp;"!$G$41:$G$141"),INDIRECT($A$4&amp;"!$A$41:$A$141"),0,-1,-1)+(M140-ROUNDDOWN(M140,2))*100*_xlfn.XLOOKUP(M140,INDIRECT($A$4&amp;"!$G$41:$G$141"),INDIRECT($A$4&amp;"!$A$41:$A$141"),0,1,1)))</f>
        <v>1.0000000000000009</v>
      </c>
      <c r="O140" s="66">
        <f t="shared" ca="1" si="16"/>
        <v>124.99999999999999</v>
      </c>
      <c r="S140" s="107">
        <f t="shared" ca="1" si="12"/>
        <v>14.712731666666668</v>
      </c>
      <c r="T140" s="51">
        <f t="shared" ca="1" si="17"/>
        <v>0.97487999999999997</v>
      </c>
      <c r="U140" s="35" cm="1">
        <f t="array" aca="1" ref="U140" ca="1">IF(ROUND(ROUND(T140,2)-T140,4)=0,_xlfn.XLOOKUP(T140,INDIRECT($A$4&amp;"!$G$41:$G$141"),INDIRECT($A$4&amp;"!$A$41:$A$141"),0,1,1),IF(T140&gt;=1,0,(ROUNDUP(T140,2)-T140)*100*_xlfn.XLOOKUP(T140,INDIRECT($A$4&amp;"!$G$41:$G$141"),INDIRECT($A$4&amp;"!$A$41:$A$141"),0,-1,-1)+(T140-ROUNDDOWN(T140,2))*100*_xlfn.XLOOKUP(T140,INDIRECT($A$4&amp;"!$G$41:$G$141"),INDIRECT($A$4&amp;"!$A$41:$A$141"),0,1,1)))</f>
        <v>0.71674666666666742</v>
      </c>
      <c r="V140" s="66">
        <f t="shared" ca="1" si="18"/>
        <v>89.593333333333419</v>
      </c>
    </row>
    <row r="141" spans="1:22" x14ac:dyDescent="0.35">
      <c r="A141" s="32">
        <f t="shared" si="19"/>
        <v>46602</v>
      </c>
      <c r="B141" s="65" cm="1">
        <f t="array" aca="1" ref="B141" ca="1">_xlfn.XLOOKUP(A141,INDIRECT($A$5&amp;"!$AJ$41:$AJ$406"),INDIRECT($A$5&amp;"!$AK$41:$AK$406"))*SUM($F$3:$I$3)</f>
        <v>0</v>
      </c>
      <c r="C141" s="65" cm="1">
        <f t="array" aca="1" ref="C141" ca="1">_xlfn.XLOOKUP(A141,INDIRECT($A$5&amp;"!$AJ$41:$AJ$406"),INDIRECT($A$5&amp;"!$AL$41:$AL$406"))*SUM($F$3:$I$3)</f>
        <v>15</v>
      </c>
      <c r="D141" s="65" cm="1">
        <f t="array" aca="1" ref="D141" ca="1">_xlfn.XLOOKUP(A141,INDIRECT($A$5&amp;"!$AJ$41:$AJ$406"),INDIRECT($A$5&amp;"!$AO$41:$AO$406"))*SUM($F$3:$I$3)</f>
        <v>14.249999999999998</v>
      </c>
      <c r="E141" s="34" cm="1">
        <f t="array" ref="E141">SUMPRODUCT(('PT Storengy'!$B$8:$I$372)*('PT Storengy'!$A$8:$A$372=$A141)*('PT Storengy'!$B$5:$I$5=$A$6)*('PT Storengy'!$B$7:$I$7=$A$7))</f>
        <v>0</v>
      </c>
      <c r="F141" s="107">
        <f t="shared" ca="1" si="10"/>
        <v>11.075000000000015</v>
      </c>
      <c r="G141" s="51">
        <f t="shared" ca="1" si="13"/>
        <v>0.73</v>
      </c>
      <c r="H141" s="35" cm="1">
        <f t="array" aca="1" ref="H141" ca="1">IF(ROUND(ROUND(G141,2)-G141,4)=0,_xlfn.XLOOKUP(G141,INDIRECT($A$4&amp;"!$G$41:$G$141"),INDIRECT($A$4&amp;"!$A$41:$A$141"),0,1,1),IF(G141&gt;=1,0,(ROUNDUP(G141,2)-G141)*100*_xlfn.XLOOKUP(G141,INDIRECT($A$4&amp;"!$G$41:$G$141"),INDIRECT($A$4&amp;"!$A$41:$A$141"),0,-1,-1)+(G141-ROUNDDOWN(G141,2))*100*_xlfn.XLOOKUP(G141,INDIRECT($A$4&amp;"!$G$41:$G$141"),INDIRECT($A$4&amp;"!$A$41:$A$141"),0,1,1)))</f>
        <v>1</v>
      </c>
      <c r="I141" s="66">
        <f t="shared" ca="1" si="14"/>
        <v>124.99999999999999</v>
      </c>
      <c r="J141" s="106" cm="1">
        <f t="array" aca="1" ref="J141" ca="1">IF(COUNTIFS('PTC NaTran'!$K$7:$K$15996,"",'PTC NaTran'!$A$7:$A$15996,J$16,'PTC NaTran'!$D$7:$D$15996,$A141,'PTC NaTran'!$C$7:$C$15996,"DEL")&gt;0,J$14,SUMIFS('PTC NaTran'!$K$7:$K$15996,'PTC NaTran'!$A$7:$A$15996,J$16,'PTC NaTran'!$D$7:$D$15996,$A141,'PTC NaTran'!$C$7:$C$15996,"DEL")*1.0026*$F$4/INDIRECT($A$4&amp;"!D9"))</f>
        <v>124.99999999999999</v>
      </c>
      <c r="K141" s="106">
        <v>1000</v>
      </c>
      <c r="L141" s="107">
        <f t="shared" ca="1" si="11"/>
        <v>11.075000000000015</v>
      </c>
      <c r="M141" s="51">
        <f t="shared" ca="1" si="15"/>
        <v>0.73</v>
      </c>
      <c r="N141" s="35" cm="1">
        <f t="array" aca="1" ref="N141" ca="1">IF(ROUND(ROUND(M141,2)-M141,4)=0,_xlfn.XLOOKUP(M141,INDIRECT($A$4&amp;"!$G$41:$G$141"),INDIRECT($A$4&amp;"!$A$41:$A$141"),0,1,1),IF(M141&gt;=1,0,(ROUNDUP(M141,2)-M141)*100*_xlfn.XLOOKUP(M141,INDIRECT($A$4&amp;"!$G$41:$G$141"),INDIRECT($A$4&amp;"!$A$41:$A$141"),0,-1,-1)+(M141-ROUNDDOWN(M141,2))*100*_xlfn.XLOOKUP(M141,INDIRECT($A$4&amp;"!$G$41:$G$141"),INDIRECT($A$4&amp;"!$A$41:$A$141"),0,1,1)))</f>
        <v>1</v>
      </c>
      <c r="O141" s="66">
        <f t="shared" ca="1" si="16"/>
        <v>124.99999999999999</v>
      </c>
      <c r="S141" s="107">
        <f t="shared" ca="1" si="12"/>
        <v>14.801827500000002</v>
      </c>
      <c r="T141" s="51">
        <f t="shared" ca="1" si="17"/>
        <v>0.98085</v>
      </c>
      <c r="U141" s="35" cm="1">
        <f t="array" aca="1" ref="U141" ca="1">IF(ROUND(ROUND(T141,2)-T141,4)=0,_xlfn.XLOOKUP(T141,INDIRECT($A$4&amp;"!$G$41:$G$141"),INDIRECT($A$4&amp;"!$A$41:$A$141"),0,1,1),IF(T141&gt;=1,0,(ROUNDUP(T141,2)-T141)*100*_xlfn.XLOOKUP(T141,INDIRECT($A$4&amp;"!$G$41:$G$141"),INDIRECT($A$4&amp;"!$A$41:$A$141"),0,-1,-1)+(T141-ROUNDDOWN(T141,2))*100*_xlfn.XLOOKUP(T141,INDIRECT($A$4&amp;"!$G$41:$G$141"),INDIRECT($A$4&amp;"!$A$41:$A$141"),0,1,1)))</f>
        <v>0.71276666666666733</v>
      </c>
      <c r="V141" s="66">
        <f t="shared" ca="1" si="18"/>
        <v>89.095833333333402</v>
      </c>
    </row>
    <row r="142" spans="1:22" x14ac:dyDescent="0.35">
      <c r="A142" s="32">
        <f t="shared" si="19"/>
        <v>46603</v>
      </c>
      <c r="B142" s="65" cm="1">
        <f t="array" aca="1" ref="B142" ca="1">_xlfn.XLOOKUP(A142,INDIRECT($A$5&amp;"!$AJ$41:$AJ$406"),INDIRECT($A$5&amp;"!$AK$41:$AK$406"))*SUM($F$3:$I$3)</f>
        <v>0</v>
      </c>
      <c r="C142" s="65" cm="1">
        <f t="array" aca="1" ref="C142" ca="1">_xlfn.XLOOKUP(A142,INDIRECT($A$5&amp;"!$AJ$41:$AJ$406"),INDIRECT($A$5&amp;"!$AL$41:$AL$406"))*SUM($F$3:$I$3)</f>
        <v>15</v>
      </c>
      <c r="D142" s="65" cm="1">
        <f t="array" aca="1" ref="D142" ca="1">_xlfn.XLOOKUP(A142,INDIRECT($A$5&amp;"!$AJ$41:$AJ$406"),INDIRECT($A$5&amp;"!$AO$41:$AO$406"))*SUM($F$3:$I$3)</f>
        <v>14.249999999999998</v>
      </c>
      <c r="E142" s="34" cm="1">
        <f t="array" ref="E142">SUMPRODUCT(('PT Storengy'!$B$8:$I$372)*('PT Storengy'!$A$8:$A$372=$A142)*('PT Storengy'!$B$5:$I$5=$A$6)*('PT Storengy'!$B$7:$I$7=$A$7))</f>
        <v>0</v>
      </c>
      <c r="F142" s="107">
        <f t="shared" ca="1" si="10"/>
        <v>11.200000000000015</v>
      </c>
      <c r="G142" s="51">
        <f t="shared" ca="1" si="13"/>
        <v>0.73833000000000004</v>
      </c>
      <c r="H142" s="35" cm="1">
        <f t="array" aca="1" ref="H142" ca="1">IF(ROUND(ROUND(G142,2)-G142,4)=0,_xlfn.XLOOKUP(G142,INDIRECT($A$4&amp;"!$G$41:$G$141"),INDIRECT($A$4&amp;"!$A$41:$A$141"),0,1,1),IF(G142&gt;=1,0,(ROUNDUP(G142,2)-G142)*100*_xlfn.XLOOKUP(G142,INDIRECT($A$4&amp;"!$G$41:$G$141"),INDIRECT($A$4&amp;"!$A$41:$A$141"),0,-1,-1)+(G142-ROUNDDOWN(G142,2))*100*_xlfn.XLOOKUP(G142,INDIRECT($A$4&amp;"!$G$41:$G$141"),INDIRECT($A$4&amp;"!$A$41:$A$141"),0,1,1)))</f>
        <v>1.0000000000000009</v>
      </c>
      <c r="I142" s="66">
        <f t="shared" ca="1" si="14"/>
        <v>125.0000000000001</v>
      </c>
      <c r="J142" s="106" cm="1">
        <f t="array" aca="1" ref="J142" ca="1">IF(COUNTIFS('PTC NaTran'!$K$7:$K$15996,"",'PTC NaTran'!$A$7:$A$15996,J$16,'PTC NaTran'!$D$7:$D$15996,$A142,'PTC NaTran'!$C$7:$C$15996,"DEL")&gt;0,J$14,SUMIFS('PTC NaTran'!$K$7:$K$15996,'PTC NaTran'!$A$7:$A$15996,J$16,'PTC NaTran'!$D$7:$D$15996,$A142,'PTC NaTran'!$C$7:$C$15996,"DEL")*1.0026*$F$4/INDIRECT($A$4&amp;"!D9"))</f>
        <v>124.99999999999999</v>
      </c>
      <c r="K142" s="106">
        <v>1000</v>
      </c>
      <c r="L142" s="107">
        <f t="shared" ca="1" si="11"/>
        <v>11.200000000000015</v>
      </c>
      <c r="M142" s="51">
        <f t="shared" ca="1" si="15"/>
        <v>0.73833000000000004</v>
      </c>
      <c r="N142" s="35" cm="1">
        <f t="array" aca="1" ref="N142" ca="1">IF(ROUND(ROUND(M142,2)-M142,4)=0,_xlfn.XLOOKUP(M142,INDIRECT($A$4&amp;"!$G$41:$G$141"),INDIRECT($A$4&amp;"!$A$41:$A$141"),0,1,1),IF(M142&gt;=1,0,(ROUNDUP(M142,2)-M142)*100*_xlfn.XLOOKUP(M142,INDIRECT($A$4&amp;"!$G$41:$G$141"),INDIRECT($A$4&amp;"!$A$41:$A$141"),0,-1,-1)+(M142-ROUNDDOWN(M142,2))*100*_xlfn.XLOOKUP(M142,INDIRECT($A$4&amp;"!$G$41:$G$141"),INDIRECT($A$4&amp;"!$A$41:$A$141"),0,1,1)))</f>
        <v>1.0000000000000009</v>
      </c>
      <c r="O142" s="66">
        <f t="shared" ca="1" si="16"/>
        <v>124.99999999999999</v>
      </c>
      <c r="S142" s="107">
        <f t="shared" ca="1" si="12"/>
        <v>14.890428333333334</v>
      </c>
      <c r="T142" s="51">
        <f t="shared" ca="1" si="17"/>
        <v>0.98678999999999994</v>
      </c>
      <c r="U142" s="35" cm="1">
        <f t="array" aca="1" ref="U142" ca="1">IF(ROUND(ROUND(T142,2)-T142,4)=0,_xlfn.XLOOKUP(T142,INDIRECT($A$4&amp;"!$G$41:$G$141"),INDIRECT($A$4&amp;"!$A$41:$A$141"),0,1,1),IF(T142&gt;=1,0,(ROUNDUP(T142,2)-T142)*100*_xlfn.XLOOKUP(T142,INDIRECT($A$4&amp;"!$G$41:$G$141"),INDIRECT($A$4&amp;"!$A$41:$A$141"),0,-1,-1)+(T142-ROUNDDOWN(T142,2))*100*_xlfn.XLOOKUP(T142,INDIRECT($A$4&amp;"!$G$41:$G$141"),INDIRECT($A$4&amp;"!$A$41:$A$141"),0,1,1)))</f>
        <v>0.70880666666666747</v>
      </c>
      <c r="V142" s="66">
        <f t="shared" ca="1" si="18"/>
        <v>88.600833333333426</v>
      </c>
    </row>
    <row r="143" spans="1:22" x14ac:dyDescent="0.35">
      <c r="A143" s="32">
        <f t="shared" si="19"/>
        <v>46604</v>
      </c>
      <c r="B143" s="65" cm="1">
        <f t="array" aca="1" ref="B143" ca="1">_xlfn.XLOOKUP(A143,INDIRECT($A$5&amp;"!$AJ$41:$AJ$406"),INDIRECT($A$5&amp;"!$AK$41:$AK$406"))*SUM($F$3:$I$3)</f>
        <v>0</v>
      </c>
      <c r="C143" s="65" cm="1">
        <f t="array" aca="1" ref="C143" ca="1">_xlfn.XLOOKUP(A143,INDIRECT($A$5&amp;"!$AJ$41:$AJ$406"),INDIRECT($A$5&amp;"!$AL$41:$AL$406"))*SUM($F$3:$I$3)</f>
        <v>15</v>
      </c>
      <c r="D143" s="65" cm="1">
        <f t="array" aca="1" ref="D143" ca="1">_xlfn.XLOOKUP(A143,INDIRECT($A$5&amp;"!$AJ$41:$AJ$406"),INDIRECT($A$5&amp;"!$AO$41:$AO$406"))*SUM($F$3:$I$3)</f>
        <v>14.249999999999998</v>
      </c>
      <c r="E143" s="34" cm="1">
        <f t="array" ref="E143">SUMPRODUCT(('PT Storengy'!$B$8:$I$372)*('PT Storengy'!$A$8:$A$372=$A143)*('PT Storengy'!$B$5:$I$5=$A$6)*('PT Storengy'!$B$7:$I$7=$A$7))</f>
        <v>0</v>
      </c>
      <c r="F143" s="107">
        <f t="shared" ca="1" si="10"/>
        <v>11.325000000000015</v>
      </c>
      <c r="G143" s="51">
        <f t="shared" ca="1" si="13"/>
        <v>0.74666999999999994</v>
      </c>
      <c r="H143" s="35" cm="1">
        <f t="array" aca="1" ref="H143" ca="1">IF(ROUND(ROUND(G143,2)-G143,4)=0,_xlfn.XLOOKUP(G143,INDIRECT($A$4&amp;"!$G$41:$G$141"),INDIRECT($A$4&amp;"!$A$41:$A$141"),0,1,1),IF(G143&gt;=1,0,(ROUNDUP(G143,2)-G143)*100*_xlfn.XLOOKUP(G143,INDIRECT($A$4&amp;"!$G$41:$G$141"),INDIRECT($A$4&amp;"!$A$41:$A$141"),0,-1,-1)+(G143-ROUNDDOWN(G143,2))*100*_xlfn.XLOOKUP(G143,INDIRECT($A$4&amp;"!$G$41:$G$141"),INDIRECT($A$4&amp;"!$A$41:$A$141"),0,1,1)))</f>
        <v>1.0000000000000009</v>
      </c>
      <c r="I143" s="66">
        <f t="shared" ca="1" si="14"/>
        <v>125.0000000000001</v>
      </c>
      <c r="J143" s="106" cm="1">
        <f t="array" aca="1" ref="J143" ca="1">IF(COUNTIFS('PTC NaTran'!$K$7:$K$15996,"",'PTC NaTran'!$A$7:$A$15996,J$16,'PTC NaTran'!$D$7:$D$15996,$A143,'PTC NaTran'!$C$7:$C$15996,"DEL")&gt;0,J$14,SUMIFS('PTC NaTran'!$K$7:$K$15996,'PTC NaTran'!$A$7:$A$15996,J$16,'PTC NaTran'!$D$7:$D$15996,$A143,'PTC NaTran'!$C$7:$C$15996,"DEL")*1.0026*$F$4/INDIRECT($A$4&amp;"!D9"))</f>
        <v>124.99999999999999</v>
      </c>
      <c r="K143" s="106">
        <v>1000</v>
      </c>
      <c r="L143" s="107">
        <f t="shared" ca="1" si="11"/>
        <v>11.325000000000015</v>
      </c>
      <c r="M143" s="51">
        <f t="shared" ca="1" si="15"/>
        <v>0.74666999999999994</v>
      </c>
      <c r="N143" s="35" cm="1">
        <f t="array" aca="1" ref="N143" ca="1">IF(ROUND(ROUND(M143,2)-M143,4)=0,_xlfn.XLOOKUP(M143,INDIRECT($A$4&amp;"!$G$41:$G$141"),INDIRECT($A$4&amp;"!$A$41:$A$141"),0,1,1),IF(M143&gt;=1,0,(ROUNDUP(M143,2)-M143)*100*_xlfn.XLOOKUP(M143,INDIRECT($A$4&amp;"!$G$41:$G$141"),INDIRECT($A$4&amp;"!$A$41:$A$141"),0,-1,-1)+(M143-ROUNDDOWN(M143,2))*100*_xlfn.XLOOKUP(M143,INDIRECT($A$4&amp;"!$G$41:$G$141"),INDIRECT($A$4&amp;"!$A$41:$A$141"),0,1,1)))</f>
        <v>1.0000000000000009</v>
      </c>
      <c r="O143" s="66">
        <f t="shared" ca="1" si="16"/>
        <v>124.99999999999999</v>
      </c>
      <c r="S143" s="107">
        <f t="shared" ca="1" si="12"/>
        <v>14.978536666666667</v>
      </c>
      <c r="T143" s="51">
        <f t="shared" ca="1" si="17"/>
        <v>0.99270000000000003</v>
      </c>
      <c r="U143" s="35" cm="1">
        <f t="array" aca="1" ref="U143" ca="1">IF(ROUND(ROUND(T143,2)-T143,4)=0,_xlfn.XLOOKUP(T143,INDIRECT($A$4&amp;"!$G$41:$G$141"),INDIRECT($A$4&amp;"!$A$41:$A$141"),0,1,1),IF(T143&gt;=1,0,(ROUNDUP(T143,2)-T143)*100*_xlfn.XLOOKUP(T143,INDIRECT($A$4&amp;"!$G$41:$G$141"),INDIRECT($A$4&amp;"!$A$41:$A$141"),0,-1,-1)+(T143-ROUNDDOWN(T143,2))*100*_xlfn.XLOOKUP(T143,INDIRECT($A$4&amp;"!$G$41:$G$141"),INDIRECT($A$4&amp;"!$A$41:$A$141"),0,1,1)))</f>
        <v>0.70486666666666742</v>
      </c>
      <c r="V143" s="66">
        <f t="shared" ca="1" si="18"/>
        <v>88.10833333333342</v>
      </c>
    </row>
    <row r="144" spans="1:22" x14ac:dyDescent="0.35">
      <c r="A144" s="32">
        <f t="shared" si="19"/>
        <v>46605</v>
      </c>
      <c r="B144" s="65" cm="1">
        <f t="array" aca="1" ref="B144" ca="1">_xlfn.XLOOKUP(A144,INDIRECT($A$5&amp;"!$AJ$41:$AJ$406"),INDIRECT($A$5&amp;"!$AK$41:$AK$406"))*SUM($F$3:$I$3)</f>
        <v>0</v>
      </c>
      <c r="C144" s="65" cm="1">
        <f t="array" aca="1" ref="C144" ca="1">_xlfn.XLOOKUP(A144,INDIRECT($A$5&amp;"!$AJ$41:$AJ$406"),INDIRECT($A$5&amp;"!$AL$41:$AL$406"))*SUM($F$3:$I$3)</f>
        <v>15</v>
      </c>
      <c r="D144" s="65" cm="1">
        <f t="array" aca="1" ref="D144" ca="1">_xlfn.XLOOKUP(A144,INDIRECT($A$5&amp;"!$AJ$41:$AJ$406"),INDIRECT($A$5&amp;"!$AO$41:$AO$406"))*SUM($F$3:$I$3)</f>
        <v>14.249999999999998</v>
      </c>
      <c r="E144" s="34" cm="1">
        <f t="array" ref="E144">SUMPRODUCT(('PT Storengy'!$B$8:$I$372)*('PT Storengy'!$A$8:$A$372=$A144)*('PT Storengy'!$B$5:$I$5=$A$6)*('PT Storengy'!$B$7:$I$7=$A$7))</f>
        <v>0</v>
      </c>
      <c r="F144" s="107">
        <f t="shared" ca="1" si="10"/>
        <v>11.448750000000015</v>
      </c>
      <c r="G144" s="51">
        <f t="shared" ca="1" si="13"/>
        <v>0.755</v>
      </c>
      <c r="H144" s="35" cm="1">
        <f t="array" aca="1" ref="H144" ca="1">IF(ROUND(ROUND(G144,2)-G144,4)=0,_xlfn.XLOOKUP(G144,INDIRECT($A$4&amp;"!$G$41:$G$141"),INDIRECT($A$4&amp;"!$A$41:$A$141"),0,1,1),IF(G144&gt;=1,0,(ROUNDUP(G144,2)-G144)*100*_xlfn.XLOOKUP(G144,INDIRECT($A$4&amp;"!$G$41:$G$141"),INDIRECT($A$4&amp;"!$A$41:$A$141"),0,-1,-1)+(G144-ROUNDDOWN(G144,2))*100*_xlfn.XLOOKUP(G144,INDIRECT($A$4&amp;"!$G$41:$G$141"),INDIRECT($A$4&amp;"!$A$41:$A$141"),0,1,1)))</f>
        <v>0.99000000000000088</v>
      </c>
      <c r="I144" s="66">
        <f t="shared" ca="1" si="14"/>
        <v>123.7500000000001</v>
      </c>
      <c r="J144" s="106" cm="1">
        <f t="array" aca="1" ref="J144" ca="1">IF(COUNTIFS('PTC NaTran'!$K$7:$K$15996,"",'PTC NaTran'!$A$7:$A$15996,J$16,'PTC NaTran'!$D$7:$D$15996,$A144,'PTC NaTran'!$C$7:$C$15996,"DEL")&gt;0,J$14,SUMIFS('PTC NaTran'!$K$7:$K$15996,'PTC NaTran'!$A$7:$A$15996,J$16,'PTC NaTran'!$D$7:$D$15996,$A144,'PTC NaTran'!$C$7:$C$15996,"DEL")*1.0026*$F$4/INDIRECT($A$4&amp;"!D9"))</f>
        <v>124.99999999999999</v>
      </c>
      <c r="K144" s="106">
        <v>1000</v>
      </c>
      <c r="L144" s="107">
        <f t="shared" ca="1" si="11"/>
        <v>11.448750000000015</v>
      </c>
      <c r="M144" s="51">
        <f t="shared" ca="1" si="15"/>
        <v>0.755</v>
      </c>
      <c r="N144" s="35" cm="1">
        <f t="array" aca="1" ref="N144" ca="1">IF(ROUND(ROUND(M144,2)-M144,4)=0,_xlfn.XLOOKUP(M144,INDIRECT($A$4&amp;"!$G$41:$G$141"),INDIRECT($A$4&amp;"!$A$41:$A$141"),0,1,1),IF(M144&gt;=1,0,(ROUNDUP(M144,2)-M144)*100*_xlfn.XLOOKUP(M144,INDIRECT($A$4&amp;"!$G$41:$G$141"),INDIRECT($A$4&amp;"!$A$41:$A$141"),0,-1,-1)+(M144-ROUNDDOWN(M144,2))*100*_xlfn.XLOOKUP(M144,INDIRECT($A$4&amp;"!$G$41:$G$141"),INDIRECT($A$4&amp;"!$A$41:$A$141"),0,1,1)))</f>
        <v>0.99000000000000088</v>
      </c>
      <c r="O144" s="66">
        <f t="shared" ca="1" si="16"/>
        <v>123.7500000000001</v>
      </c>
      <c r="S144" s="107">
        <f t="shared" ca="1" si="12"/>
        <v>15.066155833333333</v>
      </c>
      <c r="T144" s="51">
        <f t="shared" ca="1" si="17"/>
        <v>0.99856999999999996</v>
      </c>
      <c r="U144" s="35" cm="1">
        <f t="array" aca="1" ref="U144" ca="1">IF(ROUND(ROUND(T144,2)-T144,4)=0,_xlfn.XLOOKUP(T144,INDIRECT($A$4&amp;"!$G$41:$G$141"),INDIRECT($A$4&amp;"!$A$41:$A$141"),0,1,1),IF(T144&gt;=1,0,(ROUNDUP(T144,2)-T144)*100*_xlfn.XLOOKUP(T144,INDIRECT($A$4&amp;"!$G$41:$G$141"),INDIRECT($A$4&amp;"!$A$41:$A$141"),0,-1,-1)+(T144-ROUNDDOWN(T144,2))*100*_xlfn.XLOOKUP(T144,INDIRECT($A$4&amp;"!$G$41:$G$141"),INDIRECT($A$4&amp;"!$A$41:$A$141"),0,1,1)))</f>
        <v>0.70095333333333409</v>
      </c>
      <c r="V144" s="66">
        <f t="shared" ca="1" si="18"/>
        <v>87.619166666666757</v>
      </c>
    </row>
    <row r="145" spans="1:22" x14ac:dyDescent="0.35">
      <c r="A145" s="32">
        <f t="shared" si="19"/>
        <v>46606</v>
      </c>
      <c r="B145" s="65" cm="1">
        <f t="array" aca="1" ref="B145" ca="1">_xlfn.XLOOKUP(A145,INDIRECT($A$5&amp;"!$AJ$41:$AJ$406"),INDIRECT($A$5&amp;"!$AK$41:$AK$406"))*SUM($F$3:$I$3)</f>
        <v>0</v>
      </c>
      <c r="C145" s="65" cm="1">
        <f t="array" aca="1" ref="C145" ca="1">_xlfn.XLOOKUP(A145,INDIRECT($A$5&amp;"!$AJ$41:$AJ$406"),INDIRECT($A$5&amp;"!$AL$41:$AL$406"))*SUM($F$3:$I$3)</f>
        <v>15</v>
      </c>
      <c r="D145" s="65" cm="1">
        <f t="array" aca="1" ref="D145" ca="1">_xlfn.XLOOKUP(A145,INDIRECT($A$5&amp;"!$AJ$41:$AJ$406"),INDIRECT($A$5&amp;"!$AO$41:$AO$406"))*SUM($F$3:$I$3)</f>
        <v>14.249999999999998</v>
      </c>
      <c r="E145" s="34" cm="1">
        <f t="array" ref="E145">SUMPRODUCT(('PT Storengy'!$B$8:$I$372)*('PT Storengy'!$A$8:$A$372=$A145)*('PT Storengy'!$B$5:$I$5=$A$6)*('PT Storengy'!$B$7:$I$7=$A$7))</f>
        <v>0</v>
      </c>
      <c r="F145" s="107">
        <f t="shared" ref="F145:F208" ca="1" si="20">F144+I145/1000</f>
        <v>11.570437500000015</v>
      </c>
      <c r="G145" s="51">
        <f t="shared" ca="1" si="13"/>
        <v>0.76324999999999998</v>
      </c>
      <c r="H145" s="35" cm="1">
        <f t="array" aca="1" ref="H145" ca="1">IF(ROUND(ROUND(G145,2)-G145,4)=0,_xlfn.XLOOKUP(G145,INDIRECT($A$4&amp;"!$G$41:$G$141"),INDIRECT($A$4&amp;"!$A$41:$A$141"),0,1,1),IF(G145&gt;=1,0,(ROUNDUP(G145,2)-G145)*100*_xlfn.XLOOKUP(G145,INDIRECT($A$4&amp;"!$G$41:$G$141"),INDIRECT($A$4&amp;"!$A$41:$A$141"),0,-1,-1)+(G145-ROUNDDOWN(G145,2))*100*_xlfn.XLOOKUP(G145,INDIRECT($A$4&amp;"!$G$41:$G$141"),INDIRECT($A$4&amp;"!$A$41:$A$141"),0,1,1)))</f>
        <v>0.97350000000000092</v>
      </c>
      <c r="I145" s="66">
        <f t="shared" ca="1" si="14"/>
        <v>121.6875000000001</v>
      </c>
      <c r="J145" s="106" cm="1">
        <f t="array" aca="1" ref="J145" ca="1">IF(COUNTIFS('PTC NaTran'!$K$7:$K$15996,"",'PTC NaTran'!$A$7:$A$15996,J$16,'PTC NaTran'!$D$7:$D$15996,$A145,'PTC NaTran'!$C$7:$C$15996,"DEL")&gt;0,J$14,SUMIFS('PTC NaTran'!$K$7:$K$15996,'PTC NaTran'!$A$7:$A$15996,J$16,'PTC NaTran'!$D$7:$D$15996,$A145,'PTC NaTran'!$C$7:$C$15996,"DEL")*1.0026*$F$4/INDIRECT($A$4&amp;"!D9"))</f>
        <v>124.99999999999999</v>
      </c>
      <c r="K145" s="106">
        <v>1000</v>
      </c>
      <c r="L145" s="107">
        <f t="shared" ref="L145:L208" ca="1" si="21">L144+O145/1000</f>
        <v>11.570437500000015</v>
      </c>
      <c r="M145" s="51">
        <f t="shared" ca="1" si="15"/>
        <v>0.76324999999999998</v>
      </c>
      <c r="N145" s="35" cm="1">
        <f t="array" aca="1" ref="N145" ca="1">IF(ROUND(ROUND(M145,2)-M145,4)=0,_xlfn.XLOOKUP(M145,INDIRECT($A$4&amp;"!$G$41:$G$141"),INDIRECT($A$4&amp;"!$A$41:$A$141"),0,1,1),IF(M145&gt;=1,0,(ROUNDUP(M145,2)-M145)*100*_xlfn.XLOOKUP(M145,INDIRECT($A$4&amp;"!$G$41:$G$141"),INDIRECT($A$4&amp;"!$A$41:$A$141"),0,-1,-1)+(M145-ROUNDDOWN(M145,2))*100*_xlfn.XLOOKUP(M145,INDIRECT($A$4&amp;"!$G$41:$G$141"),INDIRECT($A$4&amp;"!$A$41:$A$141"),0,1,1)))</f>
        <v>0.97350000000000092</v>
      </c>
      <c r="O145" s="66">
        <f t="shared" ca="1" si="16"/>
        <v>121.6875000000001</v>
      </c>
      <c r="S145" s="107">
        <f t="shared" ref="S145:S208" ca="1" si="22">S144+V145/1000</f>
        <v>15.153655833333334</v>
      </c>
      <c r="T145" s="51">
        <f t="shared" ca="1" si="17"/>
        <v>1</v>
      </c>
      <c r="U145" s="35" cm="1">
        <f t="array" aca="1" ref="U145" ca="1">IF(ROUND(ROUND(T145,2)-T145,4)=0,_xlfn.XLOOKUP(T145,INDIRECT($A$4&amp;"!$G$41:$G$141"),INDIRECT($A$4&amp;"!$A$41:$A$141"),0,1,1),IF(T145&gt;=1,0,(ROUNDUP(T145,2)-T145)*100*_xlfn.XLOOKUP(T145,INDIRECT($A$4&amp;"!$G$41:$G$141"),INDIRECT($A$4&amp;"!$A$41:$A$141"),0,-1,-1)+(T145-ROUNDDOWN(T145,2))*100*_xlfn.XLOOKUP(T145,INDIRECT($A$4&amp;"!$G$41:$G$141"),INDIRECT($A$4&amp;"!$A$41:$A$141"),0,1,1)))</f>
        <v>0.70000000000000018</v>
      </c>
      <c r="V145" s="66">
        <f t="shared" ca="1" si="18"/>
        <v>87.500000000000014</v>
      </c>
    </row>
    <row r="146" spans="1:22" x14ac:dyDescent="0.35">
      <c r="A146" s="32">
        <f t="shared" si="19"/>
        <v>46607</v>
      </c>
      <c r="B146" s="65" cm="1">
        <f t="array" aca="1" ref="B146" ca="1">_xlfn.XLOOKUP(A146,INDIRECT($A$5&amp;"!$AJ$41:$AJ$406"),INDIRECT($A$5&amp;"!$AK$41:$AK$406"))*SUM($F$3:$I$3)</f>
        <v>0</v>
      </c>
      <c r="C146" s="65" cm="1">
        <f t="array" aca="1" ref="C146" ca="1">_xlfn.XLOOKUP(A146,INDIRECT($A$5&amp;"!$AJ$41:$AJ$406"),INDIRECT($A$5&amp;"!$AL$41:$AL$406"))*SUM($F$3:$I$3)</f>
        <v>15</v>
      </c>
      <c r="D146" s="65" cm="1">
        <f t="array" aca="1" ref="D146" ca="1">_xlfn.XLOOKUP(A146,INDIRECT($A$5&amp;"!$AJ$41:$AJ$406"),INDIRECT($A$5&amp;"!$AO$41:$AO$406"))*SUM($F$3:$I$3)</f>
        <v>14.249999999999998</v>
      </c>
      <c r="E146" s="34" cm="1">
        <f t="array" ref="E146">SUMPRODUCT(('PT Storengy'!$B$8:$I$372)*('PT Storengy'!$A$8:$A$372=$A146)*('PT Storengy'!$B$5:$I$5=$A$6)*('PT Storengy'!$B$7:$I$7=$A$7))</f>
        <v>0</v>
      </c>
      <c r="F146" s="107">
        <f t="shared" ca="1" si="20"/>
        <v>11.690097500000014</v>
      </c>
      <c r="G146" s="51">
        <f t="shared" ref="G146:G209" ca="1" si="23">ROUND(F145/SUM($F$3,$G$3,$H$3,$I$3),5)</f>
        <v>0.77136000000000005</v>
      </c>
      <c r="H146" s="35" cm="1">
        <f t="array" aca="1" ref="H146" ca="1">IF(ROUND(ROUND(G146,2)-G146,4)=0,_xlfn.XLOOKUP(G146,INDIRECT($A$4&amp;"!$G$41:$G$141"),INDIRECT($A$4&amp;"!$A$41:$A$141"),0,1,1),IF(G146&gt;=1,0,(ROUNDUP(G146,2)-G146)*100*_xlfn.XLOOKUP(G146,INDIRECT($A$4&amp;"!$G$41:$G$141"),INDIRECT($A$4&amp;"!$A$41:$A$141"),0,-1,-1)+(G146-ROUNDDOWN(G146,2))*100*_xlfn.XLOOKUP(G146,INDIRECT($A$4&amp;"!$G$41:$G$141"),INDIRECT($A$4&amp;"!$A$41:$A$141"),0,1,1)))</f>
        <v>0.95728000000000091</v>
      </c>
      <c r="I146" s="66">
        <f t="shared" ref="I146:I209" ca="1" si="24">IF(F145*1000+$F$4*(1-$E146)*H146&gt;$D146*1000,D146*1000-F145*1000,$F$4*(1-$E146)*H146)</f>
        <v>119.6600000000001</v>
      </c>
      <c r="J146" s="106" cm="1">
        <f t="array" aca="1" ref="J146" ca="1">IF(COUNTIFS('PTC NaTran'!$K$7:$K$15996,"",'PTC NaTran'!$A$7:$A$15996,J$16,'PTC NaTran'!$D$7:$D$15996,$A146,'PTC NaTran'!$C$7:$C$15996,"DEL")&gt;0,J$14,SUMIFS('PTC NaTran'!$K$7:$K$15996,'PTC NaTran'!$A$7:$A$15996,J$16,'PTC NaTran'!$D$7:$D$15996,$A146,'PTC NaTran'!$C$7:$C$15996,"DEL")*1.0026*$F$4/INDIRECT($A$4&amp;"!D9"))</f>
        <v>124.99999999999999</v>
      </c>
      <c r="K146" s="106">
        <v>1000</v>
      </c>
      <c r="L146" s="107">
        <f t="shared" ca="1" si="21"/>
        <v>11.690097500000014</v>
      </c>
      <c r="M146" s="51">
        <f t="shared" ref="M146:M209" ca="1" si="25">ROUND(L145/SUM($F$3,$G$3,$H$3,$I$3),5)</f>
        <v>0.77136000000000005</v>
      </c>
      <c r="N146" s="35" cm="1">
        <f t="array" aca="1" ref="N146" ca="1">IF(ROUND(ROUND(M146,2)-M146,4)=0,_xlfn.XLOOKUP(M146,INDIRECT($A$4&amp;"!$G$41:$G$141"),INDIRECT($A$4&amp;"!$A$41:$A$141"),0,1,1),IF(M146&gt;=1,0,(ROUNDUP(M146,2)-M146)*100*_xlfn.XLOOKUP(M146,INDIRECT($A$4&amp;"!$G$41:$G$141"),INDIRECT($A$4&amp;"!$A$41:$A$141"),0,-1,-1)+(M146-ROUNDDOWN(M146,2))*100*_xlfn.XLOOKUP(M146,INDIRECT($A$4&amp;"!$G$41:$G$141"),INDIRECT($A$4&amp;"!$A$41:$A$141"),0,1,1)))</f>
        <v>0.95728000000000091</v>
      </c>
      <c r="O146" s="66">
        <f t="shared" ref="O146:O209" ca="1" si="26">IF(L145*1000+MIN(J146,K146,$F$4*(1-$E146)*N146)&gt;$D146*1000,$D146*1000-L145*1000,MIN(J146,K146,$F$4*(1-$E146)*N146))</f>
        <v>119.6600000000001</v>
      </c>
      <c r="S146" s="107">
        <f t="shared" ca="1" si="22"/>
        <v>15.241155833333334</v>
      </c>
      <c r="T146" s="51">
        <f t="shared" ref="T146:T209" ca="1" si="27">MIN(ROUND(S145/SUM($F$3,$G$3,$H$3,$I$3),5),1)</f>
        <v>1</v>
      </c>
      <c r="U146" s="35" cm="1">
        <f t="array" aca="1" ref="U146" ca="1">IF(ROUND(ROUND(T146,2)-T146,4)=0,_xlfn.XLOOKUP(T146,INDIRECT($A$4&amp;"!$G$41:$G$141"),INDIRECT($A$4&amp;"!$A$41:$A$141"),0,1,1),IF(T146&gt;=1,0,(ROUNDUP(T146,2)-T146)*100*_xlfn.XLOOKUP(T146,INDIRECT($A$4&amp;"!$G$41:$G$141"),INDIRECT($A$4&amp;"!$A$41:$A$141"),0,-1,-1)+(T146-ROUNDDOWN(T146,2))*100*_xlfn.XLOOKUP(T146,INDIRECT($A$4&amp;"!$G$41:$G$141"),INDIRECT($A$4&amp;"!$A$41:$A$141"),0,1,1)))</f>
        <v>0.70000000000000018</v>
      </c>
      <c r="V146" s="66">
        <f t="shared" ref="V146:V209" ca="1" si="28">$F$4*(1)*U146</f>
        <v>87.500000000000014</v>
      </c>
    </row>
    <row r="147" spans="1:22" x14ac:dyDescent="0.35">
      <c r="A147" s="32">
        <f t="shared" ref="A147:A210" si="29">A146+1</f>
        <v>46608</v>
      </c>
      <c r="B147" s="65" cm="1">
        <f t="array" aca="1" ref="B147" ca="1">_xlfn.XLOOKUP(A147,INDIRECT($A$5&amp;"!$AJ$41:$AJ$406"),INDIRECT($A$5&amp;"!$AK$41:$AK$406"))*SUM($F$3:$I$3)</f>
        <v>0</v>
      </c>
      <c r="C147" s="65" cm="1">
        <f t="array" aca="1" ref="C147" ca="1">_xlfn.XLOOKUP(A147,INDIRECT($A$5&amp;"!$AJ$41:$AJ$406"),INDIRECT($A$5&amp;"!$AL$41:$AL$406"))*SUM($F$3:$I$3)</f>
        <v>15</v>
      </c>
      <c r="D147" s="65" cm="1">
        <f t="array" aca="1" ref="D147" ca="1">_xlfn.XLOOKUP(A147,INDIRECT($A$5&amp;"!$AJ$41:$AJ$406"),INDIRECT($A$5&amp;"!$AO$41:$AO$406"))*SUM($F$3:$I$3)</f>
        <v>14.249999999999998</v>
      </c>
      <c r="E147" s="34" cm="1">
        <f t="array" ref="E147">SUMPRODUCT(('PT Storengy'!$B$8:$I$372)*('PT Storengy'!$A$8:$A$372=$A147)*('PT Storengy'!$B$5:$I$5=$A$6)*('PT Storengy'!$B$7:$I$7=$A$7))</f>
        <v>0</v>
      </c>
      <c r="F147" s="107">
        <f t="shared" ca="1" si="20"/>
        <v>11.807762500000015</v>
      </c>
      <c r="G147" s="51">
        <f t="shared" ca="1" si="23"/>
        <v>0.77934000000000003</v>
      </c>
      <c r="H147" s="35" cm="1">
        <f t="array" aca="1" ref="H147" ca="1">IF(ROUND(ROUND(G147,2)-G147,4)=0,_xlfn.XLOOKUP(G147,INDIRECT($A$4&amp;"!$G$41:$G$141"),INDIRECT($A$4&amp;"!$A$41:$A$141"),0,1,1),IF(G147&gt;=1,0,(ROUNDUP(G147,2)-G147)*100*_xlfn.XLOOKUP(G147,INDIRECT($A$4&amp;"!$G$41:$G$141"),INDIRECT($A$4&amp;"!$A$41:$A$141"),0,-1,-1)+(G147-ROUNDDOWN(G147,2))*100*_xlfn.XLOOKUP(G147,INDIRECT($A$4&amp;"!$G$41:$G$141"),INDIRECT($A$4&amp;"!$A$41:$A$141"),0,1,1)))</f>
        <v>0.94132000000000082</v>
      </c>
      <c r="I147" s="66">
        <f t="shared" ca="1" si="24"/>
        <v>117.66500000000009</v>
      </c>
      <c r="J147" s="106" cm="1">
        <f t="array" aca="1" ref="J147" ca="1">IF(COUNTIFS('PTC NaTran'!$K$7:$K$15996,"",'PTC NaTran'!$A$7:$A$15996,J$16,'PTC NaTran'!$D$7:$D$15996,$A147,'PTC NaTran'!$C$7:$C$15996,"DEL")&gt;0,J$14,SUMIFS('PTC NaTran'!$K$7:$K$15996,'PTC NaTran'!$A$7:$A$15996,J$16,'PTC NaTran'!$D$7:$D$15996,$A147,'PTC NaTran'!$C$7:$C$15996,"DEL")*1.0026*$F$4/INDIRECT($A$4&amp;"!D9"))</f>
        <v>124.99999999999999</v>
      </c>
      <c r="K147" s="106">
        <v>1000</v>
      </c>
      <c r="L147" s="107">
        <f t="shared" ca="1" si="21"/>
        <v>11.807762500000015</v>
      </c>
      <c r="M147" s="51">
        <f t="shared" ca="1" si="25"/>
        <v>0.77934000000000003</v>
      </c>
      <c r="N147" s="35" cm="1">
        <f t="array" aca="1" ref="N147" ca="1">IF(ROUND(ROUND(M147,2)-M147,4)=0,_xlfn.XLOOKUP(M147,INDIRECT($A$4&amp;"!$G$41:$G$141"),INDIRECT($A$4&amp;"!$A$41:$A$141"),0,1,1),IF(M147&gt;=1,0,(ROUNDUP(M147,2)-M147)*100*_xlfn.XLOOKUP(M147,INDIRECT($A$4&amp;"!$G$41:$G$141"),INDIRECT($A$4&amp;"!$A$41:$A$141"),0,-1,-1)+(M147-ROUNDDOWN(M147,2))*100*_xlfn.XLOOKUP(M147,INDIRECT($A$4&amp;"!$G$41:$G$141"),INDIRECT($A$4&amp;"!$A$41:$A$141"),0,1,1)))</f>
        <v>0.94132000000000082</v>
      </c>
      <c r="O147" s="66">
        <f t="shared" ca="1" si="26"/>
        <v>117.66500000000009</v>
      </c>
      <c r="S147" s="107">
        <f t="shared" ca="1" si="22"/>
        <v>15.328655833333334</v>
      </c>
      <c r="T147" s="51">
        <f t="shared" ca="1" si="27"/>
        <v>1</v>
      </c>
      <c r="U147" s="35" cm="1">
        <f t="array" aca="1" ref="U147" ca="1">IF(ROUND(ROUND(T147,2)-T147,4)=0,_xlfn.XLOOKUP(T147,INDIRECT($A$4&amp;"!$G$41:$G$141"),INDIRECT($A$4&amp;"!$A$41:$A$141"),0,1,1),IF(T147&gt;=1,0,(ROUNDUP(T147,2)-T147)*100*_xlfn.XLOOKUP(T147,INDIRECT($A$4&amp;"!$G$41:$G$141"),INDIRECT($A$4&amp;"!$A$41:$A$141"),0,-1,-1)+(T147-ROUNDDOWN(T147,2))*100*_xlfn.XLOOKUP(T147,INDIRECT($A$4&amp;"!$G$41:$G$141"),INDIRECT($A$4&amp;"!$A$41:$A$141"),0,1,1)))</f>
        <v>0.70000000000000018</v>
      </c>
      <c r="V147" s="66">
        <f t="shared" ca="1" si="28"/>
        <v>87.500000000000014</v>
      </c>
    </row>
    <row r="148" spans="1:22" x14ac:dyDescent="0.35">
      <c r="A148" s="32">
        <f t="shared" si="29"/>
        <v>46609</v>
      </c>
      <c r="B148" s="65" cm="1">
        <f t="array" aca="1" ref="B148" ca="1">_xlfn.XLOOKUP(A148,INDIRECT($A$5&amp;"!$AJ$41:$AJ$406"),INDIRECT($A$5&amp;"!$AK$41:$AK$406"))*SUM($F$3:$I$3)</f>
        <v>0</v>
      </c>
      <c r="C148" s="65" cm="1">
        <f t="array" aca="1" ref="C148" ca="1">_xlfn.XLOOKUP(A148,INDIRECT($A$5&amp;"!$AJ$41:$AJ$406"),INDIRECT($A$5&amp;"!$AL$41:$AL$406"))*SUM($F$3:$I$3)</f>
        <v>15</v>
      </c>
      <c r="D148" s="65" cm="1">
        <f t="array" aca="1" ref="D148" ca="1">_xlfn.XLOOKUP(A148,INDIRECT($A$5&amp;"!$AJ$41:$AJ$406"),INDIRECT($A$5&amp;"!$AO$41:$AO$406"))*SUM($F$3:$I$3)</f>
        <v>14.249999999999998</v>
      </c>
      <c r="E148" s="34" cm="1">
        <f t="array" ref="E148">SUMPRODUCT(('PT Storengy'!$B$8:$I$372)*('PT Storengy'!$A$8:$A$372=$A148)*('PT Storengy'!$B$5:$I$5=$A$6)*('PT Storengy'!$B$7:$I$7=$A$7))</f>
        <v>0</v>
      </c>
      <c r="F148" s="107">
        <f t="shared" ca="1" si="20"/>
        <v>11.923467500000015</v>
      </c>
      <c r="G148" s="51">
        <f t="shared" ca="1" si="23"/>
        <v>0.78717999999999999</v>
      </c>
      <c r="H148" s="35" cm="1">
        <f t="array" aca="1" ref="H148" ca="1">IF(ROUND(ROUND(G148,2)-G148,4)=0,_xlfn.XLOOKUP(G148,INDIRECT($A$4&amp;"!$G$41:$G$141"),INDIRECT($A$4&amp;"!$A$41:$A$141"),0,1,1),IF(G148&gt;=1,0,(ROUNDUP(G148,2)-G148)*100*_xlfn.XLOOKUP(G148,INDIRECT($A$4&amp;"!$G$41:$G$141"),INDIRECT($A$4&amp;"!$A$41:$A$141"),0,-1,-1)+(G148-ROUNDDOWN(G148,2))*100*_xlfn.XLOOKUP(G148,INDIRECT($A$4&amp;"!$G$41:$G$141"),INDIRECT($A$4&amp;"!$A$41:$A$141"),0,1,1)))</f>
        <v>0.92564000000000091</v>
      </c>
      <c r="I148" s="66">
        <f t="shared" ca="1" si="24"/>
        <v>115.7050000000001</v>
      </c>
      <c r="J148" s="106" cm="1">
        <f t="array" aca="1" ref="J148" ca="1">IF(COUNTIFS('PTC NaTran'!$K$7:$K$15996,"",'PTC NaTran'!$A$7:$A$15996,J$16,'PTC NaTran'!$D$7:$D$15996,$A148,'PTC NaTran'!$C$7:$C$15996,"DEL")&gt;0,J$14,SUMIFS('PTC NaTran'!$K$7:$K$15996,'PTC NaTran'!$A$7:$A$15996,J$16,'PTC NaTran'!$D$7:$D$15996,$A148,'PTC NaTran'!$C$7:$C$15996,"DEL")*1.0026*$F$4/INDIRECT($A$4&amp;"!D9"))</f>
        <v>124.99999999999999</v>
      </c>
      <c r="K148" s="106">
        <v>1000</v>
      </c>
      <c r="L148" s="107">
        <f t="shared" ca="1" si="21"/>
        <v>11.923467500000015</v>
      </c>
      <c r="M148" s="51">
        <f t="shared" ca="1" si="25"/>
        <v>0.78717999999999999</v>
      </c>
      <c r="N148" s="35" cm="1">
        <f t="array" aca="1" ref="N148" ca="1">IF(ROUND(ROUND(M148,2)-M148,4)=0,_xlfn.XLOOKUP(M148,INDIRECT($A$4&amp;"!$G$41:$G$141"),INDIRECT($A$4&amp;"!$A$41:$A$141"),0,1,1),IF(M148&gt;=1,0,(ROUNDUP(M148,2)-M148)*100*_xlfn.XLOOKUP(M148,INDIRECT($A$4&amp;"!$G$41:$G$141"),INDIRECT($A$4&amp;"!$A$41:$A$141"),0,-1,-1)+(M148-ROUNDDOWN(M148,2))*100*_xlfn.XLOOKUP(M148,INDIRECT($A$4&amp;"!$G$41:$G$141"),INDIRECT($A$4&amp;"!$A$41:$A$141"),0,1,1)))</f>
        <v>0.92564000000000091</v>
      </c>
      <c r="O148" s="66">
        <f t="shared" ca="1" si="26"/>
        <v>115.7050000000001</v>
      </c>
      <c r="S148" s="107">
        <f t="shared" ca="1" si="22"/>
        <v>15.416155833333335</v>
      </c>
      <c r="T148" s="51">
        <f t="shared" ca="1" si="27"/>
        <v>1</v>
      </c>
      <c r="U148" s="35" cm="1">
        <f t="array" aca="1" ref="U148" ca="1">IF(ROUND(ROUND(T148,2)-T148,4)=0,_xlfn.XLOOKUP(T148,INDIRECT($A$4&amp;"!$G$41:$G$141"),INDIRECT($A$4&amp;"!$A$41:$A$141"),0,1,1),IF(T148&gt;=1,0,(ROUNDUP(T148,2)-T148)*100*_xlfn.XLOOKUP(T148,INDIRECT($A$4&amp;"!$G$41:$G$141"),INDIRECT($A$4&amp;"!$A$41:$A$141"),0,-1,-1)+(T148-ROUNDDOWN(T148,2))*100*_xlfn.XLOOKUP(T148,INDIRECT($A$4&amp;"!$G$41:$G$141"),INDIRECT($A$4&amp;"!$A$41:$A$141"),0,1,1)))</f>
        <v>0.70000000000000018</v>
      </c>
      <c r="V148" s="66">
        <f t="shared" ca="1" si="28"/>
        <v>87.500000000000014</v>
      </c>
    </row>
    <row r="149" spans="1:22" x14ac:dyDescent="0.35">
      <c r="A149" s="32">
        <f t="shared" si="29"/>
        <v>46610</v>
      </c>
      <c r="B149" s="65" cm="1">
        <f t="array" aca="1" ref="B149" ca="1">_xlfn.XLOOKUP(A149,INDIRECT($A$5&amp;"!$AJ$41:$AJ$406"),INDIRECT($A$5&amp;"!$AK$41:$AK$406"))*SUM($F$3:$I$3)</f>
        <v>0</v>
      </c>
      <c r="C149" s="65" cm="1">
        <f t="array" aca="1" ref="C149" ca="1">_xlfn.XLOOKUP(A149,INDIRECT($A$5&amp;"!$AJ$41:$AJ$406"),INDIRECT($A$5&amp;"!$AL$41:$AL$406"))*SUM($F$3:$I$3)</f>
        <v>15</v>
      </c>
      <c r="D149" s="65" cm="1">
        <f t="array" aca="1" ref="D149" ca="1">_xlfn.XLOOKUP(A149,INDIRECT($A$5&amp;"!$AJ$41:$AJ$406"),INDIRECT($A$5&amp;"!$AO$41:$AO$406"))*SUM($F$3:$I$3)</f>
        <v>14.249999999999998</v>
      </c>
      <c r="E149" s="34" cm="1">
        <f t="array" ref="E149">SUMPRODUCT(('PT Storengy'!$B$8:$I$372)*('PT Storengy'!$A$8:$A$372=$A149)*('PT Storengy'!$B$5:$I$5=$A$6)*('PT Storengy'!$B$7:$I$7=$A$7))</f>
        <v>0</v>
      </c>
      <c r="F149" s="107">
        <f t="shared" ca="1" si="20"/>
        <v>12.037242500000016</v>
      </c>
      <c r="G149" s="51">
        <f t="shared" ca="1" si="23"/>
        <v>0.79490000000000005</v>
      </c>
      <c r="H149" s="35" cm="1">
        <f t="array" aca="1" ref="H149" ca="1">IF(ROUND(ROUND(G149,2)-G149,4)=0,_xlfn.XLOOKUP(G149,INDIRECT($A$4&amp;"!$G$41:$G$141"),INDIRECT($A$4&amp;"!$A$41:$A$141"),0,1,1),IF(G149&gt;=1,0,(ROUNDUP(G149,2)-G149)*100*_xlfn.XLOOKUP(G149,INDIRECT($A$4&amp;"!$G$41:$G$141"),INDIRECT($A$4&amp;"!$A$41:$A$141"),0,-1,-1)+(G149-ROUNDDOWN(G149,2))*100*_xlfn.XLOOKUP(G149,INDIRECT($A$4&amp;"!$G$41:$G$141"),INDIRECT($A$4&amp;"!$A$41:$A$141"),0,1,1)))</f>
        <v>0.91020000000000079</v>
      </c>
      <c r="I149" s="66">
        <f t="shared" ca="1" si="24"/>
        <v>113.77500000000009</v>
      </c>
      <c r="J149" s="106" cm="1">
        <f t="array" aca="1" ref="J149" ca="1">IF(COUNTIFS('PTC NaTran'!$K$7:$K$15996,"",'PTC NaTran'!$A$7:$A$15996,J$16,'PTC NaTran'!$D$7:$D$15996,$A149,'PTC NaTran'!$C$7:$C$15996,"DEL")&gt;0,J$14,SUMIFS('PTC NaTran'!$K$7:$K$15996,'PTC NaTran'!$A$7:$A$15996,J$16,'PTC NaTran'!$D$7:$D$15996,$A149,'PTC NaTran'!$C$7:$C$15996,"DEL")*1.0026*$F$4/INDIRECT($A$4&amp;"!D9"))</f>
        <v>124.99999999999999</v>
      </c>
      <c r="K149" s="106">
        <v>1000</v>
      </c>
      <c r="L149" s="107">
        <f t="shared" ca="1" si="21"/>
        <v>12.037242500000016</v>
      </c>
      <c r="M149" s="51">
        <f t="shared" ca="1" si="25"/>
        <v>0.79490000000000005</v>
      </c>
      <c r="N149" s="35" cm="1">
        <f t="array" aca="1" ref="N149" ca="1">IF(ROUND(ROUND(M149,2)-M149,4)=0,_xlfn.XLOOKUP(M149,INDIRECT($A$4&amp;"!$G$41:$G$141"),INDIRECT($A$4&amp;"!$A$41:$A$141"),0,1,1),IF(M149&gt;=1,0,(ROUNDUP(M149,2)-M149)*100*_xlfn.XLOOKUP(M149,INDIRECT($A$4&amp;"!$G$41:$G$141"),INDIRECT($A$4&amp;"!$A$41:$A$141"),0,-1,-1)+(M149-ROUNDDOWN(M149,2))*100*_xlfn.XLOOKUP(M149,INDIRECT($A$4&amp;"!$G$41:$G$141"),INDIRECT($A$4&amp;"!$A$41:$A$141"),0,1,1)))</f>
        <v>0.91020000000000079</v>
      </c>
      <c r="O149" s="66">
        <f t="shared" ca="1" si="26"/>
        <v>113.77500000000009</v>
      </c>
      <c r="S149" s="107">
        <f t="shared" ca="1" si="22"/>
        <v>15.503655833333335</v>
      </c>
      <c r="T149" s="51">
        <f t="shared" ca="1" si="27"/>
        <v>1</v>
      </c>
      <c r="U149" s="35" cm="1">
        <f t="array" aca="1" ref="U149" ca="1">IF(ROUND(ROUND(T149,2)-T149,4)=0,_xlfn.XLOOKUP(T149,INDIRECT($A$4&amp;"!$G$41:$G$141"),INDIRECT($A$4&amp;"!$A$41:$A$141"),0,1,1),IF(T149&gt;=1,0,(ROUNDUP(T149,2)-T149)*100*_xlfn.XLOOKUP(T149,INDIRECT($A$4&amp;"!$G$41:$G$141"),INDIRECT($A$4&amp;"!$A$41:$A$141"),0,-1,-1)+(T149-ROUNDDOWN(T149,2))*100*_xlfn.XLOOKUP(T149,INDIRECT($A$4&amp;"!$G$41:$G$141"),INDIRECT($A$4&amp;"!$A$41:$A$141"),0,1,1)))</f>
        <v>0.70000000000000018</v>
      </c>
      <c r="V149" s="66">
        <f t="shared" ca="1" si="28"/>
        <v>87.500000000000014</v>
      </c>
    </row>
    <row r="150" spans="1:22" x14ac:dyDescent="0.35">
      <c r="A150" s="32">
        <f t="shared" si="29"/>
        <v>46611</v>
      </c>
      <c r="B150" s="65" cm="1">
        <f t="array" aca="1" ref="B150" ca="1">_xlfn.XLOOKUP(A150,INDIRECT($A$5&amp;"!$AJ$41:$AJ$406"),INDIRECT($A$5&amp;"!$AK$41:$AK$406"))*SUM($F$3:$I$3)</f>
        <v>0</v>
      </c>
      <c r="C150" s="65" cm="1">
        <f t="array" aca="1" ref="C150" ca="1">_xlfn.XLOOKUP(A150,INDIRECT($A$5&amp;"!$AJ$41:$AJ$406"),INDIRECT($A$5&amp;"!$AL$41:$AL$406"))*SUM($F$3:$I$3)</f>
        <v>15</v>
      </c>
      <c r="D150" s="65" cm="1">
        <f t="array" aca="1" ref="D150" ca="1">_xlfn.XLOOKUP(A150,INDIRECT($A$5&amp;"!$AJ$41:$AJ$406"),INDIRECT($A$5&amp;"!$AO$41:$AO$406"))*SUM($F$3:$I$3)</f>
        <v>14.249999999999998</v>
      </c>
      <c r="E150" s="34" cm="1">
        <f t="array" ref="E150">SUMPRODUCT(('PT Storengy'!$B$8:$I$372)*('PT Storengy'!$A$8:$A$372=$A150)*('PT Storengy'!$B$5:$I$5=$A$6)*('PT Storengy'!$B$7:$I$7=$A$7))</f>
        <v>0</v>
      </c>
      <c r="F150" s="107">
        <f t="shared" ca="1" si="20"/>
        <v>12.149122500000015</v>
      </c>
      <c r="G150" s="51">
        <f t="shared" ca="1" si="23"/>
        <v>0.80247999999999997</v>
      </c>
      <c r="H150" s="35" cm="1">
        <f t="array" aca="1" ref="H150" ca="1">IF(ROUND(ROUND(G150,2)-G150,4)=0,_xlfn.XLOOKUP(G150,INDIRECT($A$4&amp;"!$G$41:$G$141"),INDIRECT($A$4&amp;"!$A$41:$A$141"),0,1,1),IF(G150&gt;=1,0,(ROUNDUP(G150,2)-G150)*100*_xlfn.XLOOKUP(G150,INDIRECT($A$4&amp;"!$G$41:$G$141"),INDIRECT($A$4&amp;"!$A$41:$A$141"),0,-1,-1)+(G150-ROUNDDOWN(G150,2))*100*_xlfn.XLOOKUP(G150,INDIRECT($A$4&amp;"!$G$41:$G$141"),INDIRECT($A$4&amp;"!$A$41:$A$141"),0,1,1)))</f>
        <v>0.89504000000000083</v>
      </c>
      <c r="I150" s="66">
        <f t="shared" ca="1" si="24"/>
        <v>111.88000000000009</v>
      </c>
      <c r="J150" s="106" cm="1">
        <f t="array" aca="1" ref="J150" ca="1">IF(COUNTIFS('PTC NaTran'!$K$7:$K$15996,"",'PTC NaTran'!$A$7:$A$15996,J$16,'PTC NaTran'!$D$7:$D$15996,$A150,'PTC NaTran'!$C$7:$C$15996,"DEL")&gt;0,J$14,SUMIFS('PTC NaTran'!$K$7:$K$15996,'PTC NaTran'!$A$7:$A$15996,J$16,'PTC NaTran'!$D$7:$D$15996,$A150,'PTC NaTran'!$C$7:$C$15996,"DEL")*1.0026*$F$4/INDIRECT($A$4&amp;"!D9"))</f>
        <v>124.99999999999999</v>
      </c>
      <c r="K150" s="106">
        <v>1000</v>
      </c>
      <c r="L150" s="107">
        <f t="shared" ca="1" si="21"/>
        <v>12.149122500000015</v>
      </c>
      <c r="M150" s="51">
        <f t="shared" ca="1" si="25"/>
        <v>0.80247999999999997</v>
      </c>
      <c r="N150" s="35" cm="1">
        <f t="array" aca="1" ref="N150" ca="1">IF(ROUND(ROUND(M150,2)-M150,4)=0,_xlfn.XLOOKUP(M150,INDIRECT($A$4&amp;"!$G$41:$G$141"),INDIRECT($A$4&amp;"!$A$41:$A$141"),0,1,1),IF(M150&gt;=1,0,(ROUNDUP(M150,2)-M150)*100*_xlfn.XLOOKUP(M150,INDIRECT($A$4&amp;"!$G$41:$G$141"),INDIRECT($A$4&amp;"!$A$41:$A$141"),0,-1,-1)+(M150-ROUNDDOWN(M150,2))*100*_xlfn.XLOOKUP(M150,INDIRECT($A$4&amp;"!$G$41:$G$141"),INDIRECT($A$4&amp;"!$A$41:$A$141"),0,1,1)))</f>
        <v>0.89504000000000083</v>
      </c>
      <c r="O150" s="66">
        <f t="shared" ca="1" si="26"/>
        <v>111.88000000000009</v>
      </c>
      <c r="S150" s="107">
        <f t="shared" ca="1" si="22"/>
        <v>15.591155833333335</v>
      </c>
      <c r="T150" s="51">
        <f t="shared" ca="1" si="27"/>
        <v>1</v>
      </c>
      <c r="U150" s="35" cm="1">
        <f t="array" aca="1" ref="U150" ca="1">IF(ROUND(ROUND(T150,2)-T150,4)=0,_xlfn.XLOOKUP(T150,INDIRECT($A$4&amp;"!$G$41:$G$141"),INDIRECT($A$4&amp;"!$A$41:$A$141"),0,1,1),IF(T150&gt;=1,0,(ROUNDUP(T150,2)-T150)*100*_xlfn.XLOOKUP(T150,INDIRECT($A$4&amp;"!$G$41:$G$141"),INDIRECT($A$4&amp;"!$A$41:$A$141"),0,-1,-1)+(T150-ROUNDDOWN(T150,2))*100*_xlfn.XLOOKUP(T150,INDIRECT($A$4&amp;"!$G$41:$G$141"),INDIRECT($A$4&amp;"!$A$41:$A$141"),0,1,1)))</f>
        <v>0.70000000000000018</v>
      </c>
      <c r="V150" s="66">
        <f t="shared" ca="1" si="28"/>
        <v>87.500000000000014</v>
      </c>
    </row>
    <row r="151" spans="1:22" x14ac:dyDescent="0.35">
      <c r="A151" s="32">
        <f t="shared" si="29"/>
        <v>46612</v>
      </c>
      <c r="B151" s="65" cm="1">
        <f t="array" aca="1" ref="B151" ca="1">_xlfn.XLOOKUP(A151,INDIRECT($A$5&amp;"!$AJ$41:$AJ$406"),INDIRECT($A$5&amp;"!$AK$41:$AK$406"))*SUM($F$3:$I$3)</f>
        <v>0</v>
      </c>
      <c r="C151" s="65" cm="1">
        <f t="array" aca="1" ref="C151" ca="1">_xlfn.XLOOKUP(A151,INDIRECT($A$5&amp;"!$AJ$41:$AJ$406"),INDIRECT($A$5&amp;"!$AL$41:$AL$406"))*SUM($F$3:$I$3)</f>
        <v>15</v>
      </c>
      <c r="D151" s="65" cm="1">
        <f t="array" aca="1" ref="D151" ca="1">_xlfn.XLOOKUP(A151,INDIRECT($A$5&amp;"!$AJ$41:$AJ$406"),INDIRECT($A$5&amp;"!$AO$41:$AO$406"))*SUM($F$3:$I$3)</f>
        <v>14.249999999999998</v>
      </c>
      <c r="E151" s="34" cm="1">
        <f t="array" ref="E151">SUMPRODUCT(('PT Storengy'!$B$8:$I$372)*('PT Storengy'!$A$8:$A$372=$A151)*('PT Storengy'!$B$5:$I$5=$A$6)*('PT Storengy'!$B$7:$I$7=$A$7))</f>
        <v>0</v>
      </c>
      <c r="F151" s="107">
        <f t="shared" ca="1" si="20"/>
        <v>12.259137500000016</v>
      </c>
      <c r="G151" s="51">
        <f t="shared" ca="1" si="23"/>
        <v>0.80993999999999999</v>
      </c>
      <c r="H151" s="35" cm="1">
        <f t="array" aca="1" ref="H151" ca="1">IF(ROUND(ROUND(G151,2)-G151,4)=0,_xlfn.XLOOKUP(G151,INDIRECT($A$4&amp;"!$G$41:$G$141"),INDIRECT($A$4&amp;"!$A$41:$A$141"),0,1,1),IF(G151&gt;=1,0,(ROUNDUP(G151,2)-G151)*100*_xlfn.XLOOKUP(G151,INDIRECT($A$4&amp;"!$G$41:$G$141"),INDIRECT($A$4&amp;"!$A$41:$A$141"),0,-1,-1)+(G151-ROUNDDOWN(G151,2))*100*_xlfn.XLOOKUP(G151,INDIRECT($A$4&amp;"!$G$41:$G$141"),INDIRECT($A$4&amp;"!$A$41:$A$141"),0,1,1)))</f>
        <v>0.88012000000000079</v>
      </c>
      <c r="I151" s="66">
        <f t="shared" ca="1" si="24"/>
        <v>110.01500000000009</v>
      </c>
      <c r="J151" s="106" cm="1">
        <f t="array" aca="1" ref="J151" ca="1">IF(COUNTIFS('PTC NaTran'!$K$7:$K$15996,"",'PTC NaTran'!$A$7:$A$15996,J$16,'PTC NaTran'!$D$7:$D$15996,$A151,'PTC NaTran'!$C$7:$C$15996,"DEL")&gt;0,J$14,SUMIFS('PTC NaTran'!$K$7:$K$15996,'PTC NaTran'!$A$7:$A$15996,J$16,'PTC NaTran'!$D$7:$D$15996,$A151,'PTC NaTran'!$C$7:$C$15996,"DEL")*1.0026*$F$4/INDIRECT($A$4&amp;"!D9"))</f>
        <v>124.99999999999999</v>
      </c>
      <c r="K151" s="106">
        <v>1000</v>
      </c>
      <c r="L151" s="107">
        <f t="shared" ca="1" si="21"/>
        <v>12.259137500000016</v>
      </c>
      <c r="M151" s="51">
        <f t="shared" ca="1" si="25"/>
        <v>0.80993999999999999</v>
      </c>
      <c r="N151" s="35" cm="1">
        <f t="array" aca="1" ref="N151" ca="1">IF(ROUND(ROUND(M151,2)-M151,4)=0,_xlfn.XLOOKUP(M151,INDIRECT($A$4&amp;"!$G$41:$G$141"),INDIRECT($A$4&amp;"!$A$41:$A$141"),0,1,1),IF(M151&gt;=1,0,(ROUNDUP(M151,2)-M151)*100*_xlfn.XLOOKUP(M151,INDIRECT($A$4&amp;"!$G$41:$G$141"),INDIRECT($A$4&amp;"!$A$41:$A$141"),0,-1,-1)+(M151-ROUNDDOWN(M151,2))*100*_xlfn.XLOOKUP(M151,INDIRECT($A$4&amp;"!$G$41:$G$141"),INDIRECT($A$4&amp;"!$A$41:$A$141"),0,1,1)))</f>
        <v>0.88012000000000079</v>
      </c>
      <c r="O151" s="66">
        <f t="shared" ca="1" si="26"/>
        <v>110.01500000000009</v>
      </c>
      <c r="S151" s="107">
        <f t="shared" ca="1" si="22"/>
        <v>15.678655833333336</v>
      </c>
      <c r="T151" s="51">
        <f t="shared" ca="1" si="27"/>
        <v>1</v>
      </c>
      <c r="U151" s="35" cm="1">
        <f t="array" aca="1" ref="U151" ca="1">IF(ROUND(ROUND(T151,2)-T151,4)=0,_xlfn.XLOOKUP(T151,INDIRECT($A$4&amp;"!$G$41:$G$141"),INDIRECT($A$4&amp;"!$A$41:$A$141"),0,1,1),IF(T151&gt;=1,0,(ROUNDUP(T151,2)-T151)*100*_xlfn.XLOOKUP(T151,INDIRECT($A$4&amp;"!$G$41:$G$141"),INDIRECT($A$4&amp;"!$A$41:$A$141"),0,-1,-1)+(T151-ROUNDDOWN(T151,2))*100*_xlfn.XLOOKUP(T151,INDIRECT($A$4&amp;"!$G$41:$G$141"),INDIRECT($A$4&amp;"!$A$41:$A$141"),0,1,1)))</f>
        <v>0.70000000000000018</v>
      </c>
      <c r="V151" s="66">
        <f t="shared" ca="1" si="28"/>
        <v>87.500000000000014</v>
      </c>
    </row>
    <row r="152" spans="1:22" x14ac:dyDescent="0.35">
      <c r="A152" s="32">
        <f t="shared" si="29"/>
        <v>46613</v>
      </c>
      <c r="B152" s="65" cm="1">
        <f t="array" aca="1" ref="B152" ca="1">_xlfn.XLOOKUP(A152,INDIRECT($A$5&amp;"!$AJ$41:$AJ$406"),INDIRECT($A$5&amp;"!$AK$41:$AK$406"))*SUM($F$3:$I$3)</f>
        <v>0</v>
      </c>
      <c r="C152" s="65" cm="1">
        <f t="array" aca="1" ref="C152" ca="1">_xlfn.XLOOKUP(A152,INDIRECT($A$5&amp;"!$AJ$41:$AJ$406"),INDIRECT($A$5&amp;"!$AL$41:$AL$406"))*SUM($F$3:$I$3)</f>
        <v>15</v>
      </c>
      <c r="D152" s="65" cm="1">
        <f t="array" aca="1" ref="D152" ca="1">_xlfn.XLOOKUP(A152,INDIRECT($A$5&amp;"!$AJ$41:$AJ$406"),INDIRECT($A$5&amp;"!$AO$41:$AO$406"))*SUM($F$3:$I$3)</f>
        <v>14.249999999999998</v>
      </c>
      <c r="E152" s="34" cm="1">
        <f t="array" ref="E152">SUMPRODUCT(('PT Storengy'!$B$8:$I$372)*('PT Storengy'!$A$8:$A$372=$A152)*('PT Storengy'!$B$5:$I$5=$A$6)*('PT Storengy'!$B$7:$I$7=$A$7))</f>
        <v>0</v>
      </c>
      <c r="F152" s="107">
        <f t="shared" ca="1" si="20"/>
        <v>12.367317500000016</v>
      </c>
      <c r="G152" s="51">
        <f t="shared" ca="1" si="23"/>
        <v>0.81728000000000001</v>
      </c>
      <c r="H152" s="35" cm="1">
        <f t="array" aca="1" ref="H152" ca="1">IF(ROUND(ROUND(G152,2)-G152,4)=0,_xlfn.XLOOKUP(G152,INDIRECT($A$4&amp;"!$G$41:$G$141"),INDIRECT($A$4&amp;"!$A$41:$A$141"),0,1,1),IF(G152&gt;=1,0,(ROUNDUP(G152,2)-G152)*100*_xlfn.XLOOKUP(G152,INDIRECT($A$4&amp;"!$G$41:$G$141"),INDIRECT($A$4&amp;"!$A$41:$A$141"),0,-1,-1)+(G152-ROUNDDOWN(G152,2))*100*_xlfn.XLOOKUP(G152,INDIRECT($A$4&amp;"!$G$41:$G$141"),INDIRECT($A$4&amp;"!$A$41:$A$141"),0,1,1)))</f>
        <v>0.86544000000000099</v>
      </c>
      <c r="I152" s="66">
        <f t="shared" ca="1" si="24"/>
        <v>108.18000000000011</v>
      </c>
      <c r="J152" s="106" cm="1">
        <f t="array" aca="1" ref="J152" ca="1">IF(COUNTIFS('PTC NaTran'!$K$7:$K$15996,"",'PTC NaTran'!$A$7:$A$15996,J$16,'PTC NaTran'!$D$7:$D$15996,$A152,'PTC NaTran'!$C$7:$C$15996,"DEL")&gt;0,J$14,SUMIFS('PTC NaTran'!$K$7:$K$15996,'PTC NaTran'!$A$7:$A$15996,J$16,'PTC NaTran'!$D$7:$D$15996,$A152,'PTC NaTran'!$C$7:$C$15996,"DEL")*1.0026*$F$4/INDIRECT($A$4&amp;"!D9"))</f>
        <v>124.99999999999999</v>
      </c>
      <c r="K152" s="106">
        <v>1000</v>
      </c>
      <c r="L152" s="107">
        <f t="shared" ca="1" si="21"/>
        <v>12.367317500000016</v>
      </c>
      <c r="M152" s="51">
        <f t="shared" ca="1" si="25"/>
        <v>0.81728000000000001</v>
      </c>
      <c r="N152" s="35" cm="1">
        <f t="array" aca="1" ref="N152" ca="1">IF(ROUND(ROUND(M152,2)-M152,4)=0,_xlfn.XLOOKUP(M152,INDIRECT($A$4&amp;"!$G$41:$G$141"),INDIRECT($A$4&amp;"!$A$41:$A$141"),0,1,1),IF(M152&gt;=1,0,(ROUNDUP(M152,2)-M152)*100*_xlfn.XLOOKUP(M152,INDIRECT($A$4&amp;"!$G$41:$G$141"),INDIRECT($A$4&amp;"!$A$41:$A$141"),0,-1,-1)+(M152-ROUNDDOWN(M152,2))*100*_xlfn.XLOOKUP(M152,INDIRECT($A$4&amp;"!$G$41:$G$141"),INDIRECT($A$4&amp;"!$A$41:$A$141"),0,1,1)))</f>
        <v>0.86544000000000099</v>
      </c>
      <c r="O152" s="66">
        <f t="shared" ca="1" si="26"/>
        <v>108.18000000000011</v>
      </c>
      <c r="S152" s="107">
        <f t="shared" ca="1" si="22"/>
        <v>15.766155833333336</v>
      </c>
      <c r="T152" s="51">
        <f t="shared" ca="1" si="27"/>
        <v>1</v>
      </c>
      <c r="U152" s="35" cm="1">
        <f t="array" aca="1" ref="U152" ca="1">IF(ROUND(ROUND(T152,2)-T152,4)=0,_xlfn.XLOOKUP(T152,INDIRECT($A$4&amp;"!$G$41:$G$141"),INDIRECT($A$4&amp;"!$A$41:$A$141"),0,1,1),IF(T152&gt;=1,0,(ROUNDUP(T152,2)-T152)*100*_xlfn.XLOOKUP(T152,INDIRECT($A$4&amp;"!$G$41:$G$141"),INDIRECT($A$4&amp;"!$A$41:$A$141"),0,-1,-1)+(T152-ROUNDDOWN(T152,2))*100*_xlfn.XLOOKUP(T152,INDIRECT($A$4&amp;"!$G$41:$G$141"),INDIRECT($A$4&amp;"!$A$41:$A$141"),0,1,1)))</f>
        <v>0.70000000000000018</v>
      </c>
      <c r="V152" s="66">
        <f t="shared" ca="1" si="28"/>
        <v>87.500000000000014</v>
      </c>
    </row>
    <row r="153" spans="1:22" x14ac:dyDescent="0.35">
      <c r="A153" s="32">
        <f t="shared" si="29"/>
        <v>46614</v>
      </c>
      <c r="B153" s="65" cm="1">
        <f t="array" aca="1" ref="B153" ca="1">_xlfn.XLOOKUP(A153,INDIRECT($A$5&amp;"!$AJ$41:$AJ$406"),INDIRECT($A$5&amp;"!$AK$41:$AK$406"))*SUM($F$3:$I$3)</f>
        <v>0</v>
      </c>
      <c r="C153" s="65" cm="1">
        <f t="array" aca="1" ref="C153" ca="1">_xlfn.XLOOKUP(A153,INDIRECT($A$5&amp;"!$AJ$41:$AJ$406"),INDIRECT($A$5&amp;"!$AL$41:$AL$406"))*SUM($F$3:$I$3)</f>
        <v>15</v>
      </c>
      <c r="D153" s="65" cm="1">
        <f t="array" aca="1" ref="D153" ca="1">_xlfn.XLOOKUP(A153,INDIRECT($A$5&amp;"!$AJ$41:$AJ$406"),INDIRECT($A$5&amp;"!$AO$41:$AO$406"))*SUM($F$3:$I$3)</f>
        <v>14.249999999999998</v>
      </c>
      <c r="E153" s="34" cm="1">
        <f t="array" ref="E153">SUMPRODUCT(('PT Storengy'!$B$8:$I$372)*('PT Storengy'!$A$8:$A$372=$A153)*('PT Storengy'!$B$5:$I$5=$A$6)*('PT Storengy'!$B$7:$I$7=$A$7))</f>
        <v>0</v>
      </c>
      <c r="F153" s="107">
        <f t="shared" ca="1" si="20"/>
        <v>12.473695000000017</v>
      </c>
      <c r="G153" s="51">
        <f t="shared" ca="1" si="23"/>
        <v>0.82448999999999995</v>
      </c>
      <c r="H153" s="35" cm="1">
        <f t="array" aca="1" ref="H153" ca="1">IF(ROUND(ROUND(G153,2)-G153,4)=0,_xlfn.XLOOKUP(G153,INDIRECT($A$4&amp;"!$G$41:$G$141"),INDIRECT($A$4&amp;"!$A$41:$A$141"),0,1,1),IF(G153&gt;=1,0,(ROUNDUP(G153,2)-G153)*100*_xlfn.XLOOKUP(G153,INDIRECT($A$4&amp;"!$G$41:$G$141"),INDIRECT($A$4&amp;"!$A$41:$A$141"),0,-1,-1)+(G153-ROUNDDOWN(G153,2))*100*_xlfn.XLOOKUP(G153,INDIRECT($A$4&amp;"!$G$41:$G$141"),INDIRECT($A$4&amp;"!$A$41:$A$141"),0,1,1)))</f>
        <v>0.851020000000001</v>
      </c>
      <c r="I153" s="66">
        <f t="shared" ca="1" si="24"/>
        <v>106.37750000000011</v>
      </c>
      <c r="J153" s="106" cm="1">
        <f t="array" aca="1" ref="J153" ca="1">IF(COUNTIFS('PTC NaTran'!$K$7:$K$15996,"",'PTC NaTran'!$A$7:$A$15996,J$16,'PTC NaTran'!$D$7:$D$15996,$A153,'PTC NaTran'!$C$7:$C$15996,"DEL")&gt;0,J$14,SUMIFS('PTC NaTran'!$K$7:$K$15996,'PTC NaTran'!$A$7:$A$15996,J$16,'PTC NaTran'!$D$7:$D$15996,$A153,'PTC NaTran'!$C$7:$C$15996,"DEL")*1.0026*$F$4/INDIRECT($A$4&amp;"!D9"))</f>
        <v>124.99999999999999</v>
      </c>
      <c r="K153" s="106">
        <v>1000</v>
      </c>
      <c r="L153" s="107">
        <f t="shared" ca="1" si="21"/>
        <v>12.473695000000017</v>
      </c>
      <c r="M153" s="51">
        <f t="shared" ca="1" si="25"/>
        <v>0.82448999999999995</v>
      </c>
      <c r="N153" s="35" cm="1">
        <f t="array" aca="1" ref="N153" ca="1">IF(ROUND(ROUND(M153,2)-M153,4)=0,_xlfn.XLOOKUP(M153,INDIRECT($A$4&amp;"!$G$41:$G$141"),INDIRECT($A$4&amp;"!$A$41:$A$141"),0,1,1),IF(M153&gt;=1,0,(ROUNDUP(M153,2)-M153)*100*_xlfn.XLOOKUP(M153,INDIRECT($A$4&amp;"!$G$41:$G$141"),INDIRECT($A$4&amp;"!$A$41:$A$141"),0,-1,-1)+(M153-ROUNDDOWN(M153,2))*100*_xlfn.XLOOKUP(M153,INDIRECT($A$4&amp;"!$G$41:$G$141"),INDIRECT($A$4&amp;"!$A$41:$A$141"),0,1,1)))</f>
        <v>0.851020000000001</v>
      </c>
      <c r="O153" s="66">
        <f t="shared" ca="1" si="26"/>
        <v>106.37750000000011</v>
      </c>
      <c r="S153" s="107">
        <f t="shared" ca="1" si="22"/>
        <v>15.853655833333336</v>
      </c>
      <c r="T153" s="51">
        <f t="shared" ca="1" si="27"/>
        <v>1</v>
      </c>
      <c r="U153" s="35" cm="1">
        <f t="array" aca="1" ref="U153" ca="1">IF(ROUND(ROUND(T153,2)-T153,4)=0,_xlfn.XLOOKUP(T153,INDIRECT($A$4&amp;"!$G$41:$G$141"),INDIRECT($A$4&amp;"!$A$41:$A$141"),0,1,1),IF(T153&gt;=1,0,(ROUNDUP(T153,2)-T153)*100*_xlfn.XLOOKUP(T153,INDIRECT($A$4&amp;"!$G$41:$G$141"),INDIRECT($A$4&amp;"!$A$41:$A$141"),0,-1,-1)+(T153-ROUNDDOWN(T153,2))*100*_xlfn.XLOOKUP(T153,INDIRECT($A$4&amp;"!$G$41:$G$141"),INDIRECT($A$4&amp;"!$A$41:$A$141"),0,1,1)))</f>
        <v>0.70000000000000018</v>
      </c>
      <c r="V153" s="66">
        <f t="shared" ca="1" si="28"/>
        <v>87.500000000000014</v>
      </c>
    </row>
    <row r="154" spans="1:22" x14ac:dyDescent="0.35">
      <c r="A154" s="32">
        <f t="shared" si="29"/>
        <v>46615</v>
      </c>
      <c r="B154" s="65" cm="1">
        <f t="array" aca="1" ref="B154" ca="1">_xlfn.XLOOKUP(A154,INDIRECT($A$5&amp;"!$AJ$41:$AJ$406"),INDIRECT($A$5&amp;"!$AK$41:$AK$406"))*SUM($F$3:$I$3)</f>
        <v>0</v>
      </c>
      <c r="C154" s="65" cm="1">
        <f t="array" aca="1" ref="C154" ca="1">_xlfn.XLOOKUP(A154,INDIRECT($A$5&amp;"!$AJ$41:$AJ$406"),INDIRECT($A$5&amp;"!$AL$41:$AL$406"))*SUM($F$3:$I$3)</f>
        <v>15</v>
      </c>
      <c r="D154" s="65" cm="1">
        <f t="array" aca="1" ref="D154" ca="1">_xlfn.XLOOKUP(A154,INDIRECT($A$5&amp;"!$AJ$41:$AJ$406"),INDIRECT($A$5&amp;"!$AO$41:$AO$406"))*SUM($F$3:$I$3)</f>
        <v>14.249999999999998</v>
      </c>
      <c r="E154" s="34" cm="1">
        <f t="array" ref="E154">SUMPRODUCT(('PT Storengy'!$B$8:$I$372)*('PT Storengy'!$A$8:$A$372=$A154)*('PT Storengy'!$B$5:$I$5=$A$6)*('PT Storengy'!$B$7:$I$7=$A$7))</f>
        <v>0.1</v>
      </c>
      <c r="F154" s="107">
        <f t="shared" ca="1" si="20"/>
        <v>12.567839500000018</v>
      </c>
      <c r="G154" s="51">
        <f t="shared" ca="1" si="23"/>
        <v>0.83157999999999999</v>
      </c>
      <c r="H154" s="35" cm="1">
        <f t="array" aca="1" ref="H154" ca="1">IF(ROUND(ROUND(G154,2)-G154,4)=0,_xlfn.XLOOKUP(G154,INDIRECT($A$4&amp;"!$G$41:$G$141"),INDIRECT($A$4&amp;"!$A$41:$A$141"),0,1,1),IF(G154&gt;=1,0,(ROUNDUP(G154,2)-G154)*100*_xlfn.XLOOKUP(G154,INDIRECT($A$4&amp;"!$G$41:$G$141"),INDIRECT($A$4&amp;"!$A$41:$A$141"),0,-1,-1)+(G154-ROUNDDOWN(G154,2))*100*_xlfn.XLOOKUP(G154,INDIRECT($A$4&amp;"!$G$41:$G$141"),INDIRECT($A$4&amp;"!$A$41:$A$141"),0,1,1)))</f>
        <v>0.83684000000000081</v>
      </c>
      <c r="I154" s="66">
        <f t="shared" ca="1" si="24"/>
        <v>94.144500000000079</v>
      </c>
      <c r="J154" s="106" cm="1">
        <f t="array" aca="1" ref="J154" ca="1">IF(COUNTIFS('PTC NaTran'!$K$7:$K$15996,"",'PTC NaTran'!$A$7:$A$15996,J$16,'PTC NaTran'!$D$7:$D$15996,$A154,'PTC NaTran'!$C$7:$C$15996,"DEL")&gt;0,J$14,SUMIFS('PTC NaTran'!$K$7:$K$15996,'PTC NaTran'!$A$7:$A$15996,J$16,'PTC NaTran'!$D$7:$D$15996,$A154,'PTC NaTran'!$C$7:$C$15996,"DEL")*1.0026*$F$4/INDIRECT($A$4&amp;"!D9"))</f>
        <v>124.99999999999999</v>
      </c>
      <c r="K154" s="106">
        <v>1000</v>
      </c>
      <c r="L154" s="107">
        <f t="shared" ca="1" si="21"/>
        <v>12.567839500000018</v>
      </c>
      <c r="M154" s="51">
        <f t="shared" ca="1" si="25"/>
        <v>0.83157999999999999</v>
      </c>
      <c r="N154" s="35" cm="1">
        <f t="array" aca="1" ref="N154" ca="1">IF(ROUND(ROUND(M154,2)-M154,4)=0,_xlfn.XLOOKUP(M154,INDIRECT($A$4&amp;"!$G$41:$G$141"),INDIRECT($A$4&amp;"!$A$41:$A$141"),0,1,1),IF(M154&gt;=1,0,(ROUNDUP(M154,2)-M154)*100*_xlfn.XLOOKUP(M154,INDIRECT($A$4&amp;"!$G$41:$G$141"),INDIRECT($A$4&amp;"!$A$41:$A$141"),0,-1,-1)+(M154-ROUNDDOWN(M154,2))*100*_xlfn.XLOOKUP(M154,INDIRECT($A$4&amp;"!$G$41:$G$141"),INDIRECT($A$4&amp;"!$A$41:$A$141"),0,1,1)))</f>
        <v>0.83684000000000081</v>
      </c>
      <c r="O154" s="66">
        <f t="shared" ca="1" si="26"/>
        <v>94.144500000000079</v>
      </c>
      <c r="S154" s="107">
        <f t="shared" ca="1" si="22"/>
        <v>15.941155833333337</v>
      </c>
      <c r="T154" s="51">
        <f t="shared" ca="1" si="27"/>
        <v>1</v>
      </c>
      <c r="U154" s="35" cm="1">
        <f t="array" aca="1" ref="U154" ca="1">IF(ROUND(ROUND(T154,2)-T154,4)=0,_xlfn.XLOOKUP(T154,INDIRECT($A$4&amp;"!$G$41:$G$141"),INDIRECT($A$4&amp;"!$A$41:$A$141"),0,1,1),IF(T154&gt;=1,0,(ROUNDUP(T154,2)-T154)*100*_xlfn.XLOOKUP(T154,INDIRECT($A$4&amp;"!$G$41:$G$141"),INDIRECT($A$4&amp;"!$A$41:$A$141"),0,-1,-1)+(T154-ROUNDDOWN(T154,2))*100*_xlfn.XLOOKUP(T154,INDIRECT($A$4&amp;"!$G$41:$G$141"),INDIRECT($A$4&amp;"!$A$41:$A$141"),0,1,1)))</f>
        <v>0.70000000000000018</v>
      </c>
      <c r="V154" s="66">
        <f t="shared" ca="1" si="28"/>
        <v>87.500000000000014</v>
      </c>
    </row>
    <row r="155" spans="1:22" x14ac:dyDescent="0.35">
      <c r="A155" s="32">
        <f t="shared" si="29"/>
        <v>46616</v>
      </c>
      <c r="B155" s="65" cm="1">
        <f t="array" aca="1" ref="B155" ca="1">_xlfn.XLOOKUP(A155,INDIRECT($A$5&amp;"!$AJ$41:$AJ$406"),INDIRECT($A$5&amp;"!$AK$41:$AK$406"))*SUM($F$3:$I$3)</f>
        <v>0</v>
      </c>
      <c r="C155" s="65" cm="1">
        <f t="array" aca="1" ref="C155" ca="1">_xlfn.XLOOKUP(A155,INDIRECT($A$5&amp;"!$AJ$41:$AJ$406"),INDIRECT($A$5&amp;"!$AL$41:$AL$406"))*SUM($F$3:$I$3)</f>
        <v>15</v>
      </c>
      <c r="D155" s="65" cm="1">
        <f t="array" aca="1" ref="D155" ca="1">_xlfn.XLOOKUP(A155,INDIRECT($A$5&amp;"!$AJ$41:$AJ$406"),INDIRECT($A$5&amp;"!$AO$41:$AO$406"))*SUM($F$3:$I$3)</f>
        <v>14.249999999999998</v>
      </c>
      <c r="E155" s="34" cm="1">
        <f t="array" ref="E155">SUMPRODUCT(('PT Storengy'!$B$8:$I$372)*('PT Storengy'!$A$8:$A$372=$A155)*('PT Storengy'!$B$5:$I$5=$A$6)*('PT Storengy'!$B$7:$I$7=$A$7))</f>
        <v>0.1</v>
      </c>
      <c r="F155" s="107">
        <f t="shared" ca="1" si="20"/>
        <v>12.660571000000017</v>
      </c>
      <c r="G155" s="51">
        <f t="shared" ca="1" si="23"/>
        <v>0.83786000000000005</v>
      </c>
      <c r="H155" s="35" cm="1">
        <f t="array" aca="1" ref="H155" ca="1">IF(ROUND(ROUND(G155,2)-G155,4)=0,_xlfn.XLOOKUP(G155,INDIRECT($A$4&amp;"!$G$41:$G$141"),INDIRECT($A$4&amp;"!$A$41:$A$141"),0,1,1),IF(G155&gt;=1,0,(ROUNDUP(G155,2)-G155)*100*_xlfn.XLOOKUP(G155,INDIRECT($A$4&amp;"!$G$41:$G$141"),INDIRECT($A$4&amp;"!$A$41:$A$141"),0,-1,-1)+(G155-ROUNDDOWN(G155,2))*100*_xlfn.XLOOKUP(G155,INDIRECT($A$4&amp;"!$G$41:$G$141"),INDIRECT($A$4&amp;"!$A$41:$A$141"),0,1,1)))</f>
        <v>0.82428000000000068</v>
      </c>
      <c r="I155" s="66">
        <f t="shared" ca="1" si="24"/>
        <v>92.731500000000068</v>
      </c>
      <c r="J155" s="106" cm="1">
        <f t="array" aca="1" ref="J155" ca="1">IF(COUNTIFS('PTC NaTran'!$K$7:$K$15996,"",'PTC NaTran'!$A$7:$A$15996,J$16,'PTC NaTran'!$D$7:$D$15996,$A155,'PTC NaTran'!$C$7:$C$15996,"DEL")&gt;0,J$14,SUMIFS('PTC NaTran'!$K$7:$K$15996,'PTC NaTran'!$A$7:$A$15996,J$16,'PTC NaTran'!$D$7:$D$15996,$A155,'PTC NaTran'!$C$7:$C$15996,"DEL")*1.0026*$F$4/INDIRECT($A$4&amp;"!D9"))</f>
        <v>124.99999999999999</v>
      </c>
      <c r="K155" s="106">
        <v>1000</v>
      </c>
      <c r="L155" s="107">
        <f t="shared" ca="1" si="21"/>
        <v>12.660571000000017</v>
      </c>
      <c r="M155" s="51">
        <f t="shared" ca="1" si="25"/>
        <v>0.83786000000000005</v>
      </c>
      <c r="N155" s="35" cm="1">
        <f t="array" aca="1" ref="N155" ca="1">IF(ROUND(ROUND(M155,2)-M155,4)=0,_xlfn.XLOOKUP(M155,INDIRECT($A$4&amp;"!$G$41:$G$141"),INDIRECT($A$4&amp;"!$A$41:$A$141"),0,1,1),IF(M155&gt;=1,0,(ROUNDUP(M155,2)-M155)*100*_xlfn.XLOOKUP(M155,INDIRECT($A$4&amp;"!$G$41:$G$141"),INDIRECT($A$4&amp;"!$A$41:$A$141"),0,-1,-1)+(M155-ROUNDDOWN(M155,2))*100*_xlfn.XLOOKUP(M155,INDIRECT($A$4&amp;"!$G$41:$G$141"),INDIRECT($A$4&amp;"!$A$41:$A$141"),0,1,1)))</f>
        <v>0.82428000000000068</v>
      </c>
      <c r="O155" s="66">
        <f t="shared" ca="1" si="26"/>
        <v>92.731500000000068</v>
      </c>
      <c r="S155" s="107">
        <f t="shared" ca="1" si="22"/>
        <v>16.028655833333335</v>
      </c>
      <c r="T155" s="51">
        <f t="shared" ca="1" si="27"/>
        <v>1</v>
      </c>
      <c r="U155" s="35" cm="1">
        <f t="array" aca="1" ref="U155" ca="1">IF(ROUND(ROUND(T155,2)-T155,4)=0,_xlfn.XLOOKUP(T155,INDIRECT($A$4&amp;"!$G$41:$G$141"),INDIRECT($A$4&amp;"!$A$41:$A$141"),0,1,1),IF(T155&gt;=1,0,(ROUNDUP(T155,2)-T155)*100*_xlfn.XLOOKUP(T155,INDIRECT($A$4&amp;"!$G$41:$G$141"),INDIRECT($A$4&amp;"!$A$41:$A$141"),0,-1,-1)+(T155-ROUNDDOWN(T155,2))*100*_xlfn.XLOOKUP(T155,INDIRECT($A$4&amp;"!$G$41:$G$141"),INDIRECT($A$4&amp;"!$A$41:$A$141"),0,1,1)))</f>
        <v>0.70000000000000018</v>
      </c>
      <c r="V155" s="66">
        <f t="shared" ca="1" si="28"/>
        <v>87.500000000000014</v>
      </c>
    </row>
    <row r="156" spans="1:22" x14ac:dyDescent="0.35">
      <c r="A156" s="32">
        <f t="shared" si="29"/>
        <v>46617</v>
      </c>
      <c r="B156" s="65" cm="1">
        <f t="array" aca="1" ref="B156" ca="1">_xlfn.XLOOKUP(A156,INDIRECT($A$5&amp;"!$AJ$41:$AJ$406"),INDIRECT($A$5&amp;"!$AK$41:$AK$406"))*SUM($F$3:$I$3)</f>
        <v>0</v>
      </c>
      <c r="C156" s="65" cm="1">
        <f t="array" aca="1" ref="C156" ca="1">_xlfn.XLOOKUP(A156,INDIRECT($A$5&amp;"!$AJ$41:$AJ$406"),INDIRECT($A$5&amp;"!$AL$41:$AL$406"))*SUM($F$3:$I$3)</f>
        <v>15</v>
      </c>
      <c r="D156" s="65" cm="1">
        <f t="array" aca="1" ref="D156" ca="1">_xlfn.XLOOKUP(A156,INDIRECT($A$5&amp;"!$AJ$41:$AJ$406"),INDIRECT($A$5&amp;"!$AO$41:$AO$406"))*SUM($F$3:$I$3)</f>
        <v>14.249999999999998</v>
      </c>
      <c r="E156" s="34" cm="1">
        <f t="array" ref="E156">SUMPRODUCT(('PT Storengy'!$B$8:$I$372)*('PT Storengy'!$A$8:$A$372=$A156)*('PT Storengy'!$B$5:$I$5=$A$6)*('PT Storengy'!$B$7:$I$7=$A$7))</f>
        <v>0.1</v>
      </c>
      <c r="F156" s="107">
        <f t="shared" ca="1" si="20"/>
        <v>12.751912000000017</v>
      </c>
      <c r="G156" s="51">
        <f t="shared" ca="1" si="23"/>
        <v>0.84404000000000001</v>
      </c>
      <c r="H156" s="35" cm="1">
        <f t="array" aca="1" ref="H156" ca="1">IF(ROUND(ROUND(G156,2)-G156,4)=0,_xlfn.XLOOKUP(G156,INDIRECT($A$4&amp;"!$G$41:$G$141"),INDIRECT($A$4&amp;"!$A$41:$A$141"),0,1,1),IF(G156&gt;=1,0,(ROUNDUP(G156,2)-G156)*100*_xlfn.XLOOKUP(G156,INDIRECT($A$4&amp;"!$G$41:$G$141"),INDIRECT($A$4&amp;"!$A$41:$A$141"),0,-1,-1)+(G156-ROUNDDOWN(G156,2))*100*_xlfn.XLOOKUP(G156,INDIRECT($A$4&amp;"!$G$41:$G$141"),INDIRECT($A$4&amp;"!$A$41:$A$141"),0,1,1)))</f>
        <v>0.81192000000000086</v>
      </c>
      <c r="I156" s="66">
        <f t="shared" ca="1" si="24"/>
        <v>91.341000000000079</v>
      </c>
      <c r="J156" s="106" cm="1">
        <f t="array" aca="1" ref="J156" ca="1">IF(COUNTIFS('PTC NaTran'!$K$7:$K$15996,"",'PTC NaTran'!$A$7:$A$15996,J$16,'PTC NaTran'!$D$7:$D$15996,$A156,'PTC NaTran'!$C$7:$C$15996,"DEL")&gt;0,J$14,SUMIFS('PTC NaTran'!$K$7:$K$15996,'PTC NaTran'!$A$7:$A$15996,J$16,'PTC NaTran'!$D$7:$D$15996,$A156,'PTC NaTran'!$C$7:$C$15996,"DEL")*1.0026*$F$4/INDIRECT($A$4&amp;"!D9"))</f>
        <v>124.99999999999999</v>
      </c>
      <c r="K156" s="106">
        <v>1000</v>
      </c>
      <c r="L156" s="107">
        <f t="shared" ca="1" si="21"/>
        <v>12.751912000000017</v>
      </c>
      <c r="M156" s="51">
        <f t="shared" ca="1" si="25"/>
        <v>0.84404000000000001</v>
      </c>
      <c r="N156" s="35" cm="1">
        <f t="array" aca="1" ref="N156" ca="1">IF(ROUND(ROUND(M156,2)-M156,4)=0,_xlfn.XLOOKUP(M156,INDIRECT($A$4&amp;"!$G$41:$G$141"),INDIRECT($A$4&amp;"!$A$41:$A$141"),0,1,1),IF(M156&gt;=1,0,(ROUNDUP(M156,2)-M156)*100*_xlfn.XLOOKUP(M156,INDIRECT($A$4&amp;"!$G$41:$G$141"),INDIRECT($A$4&amp;"!$A$41:$A$141"),0,-1,-1)+(M156-ROUNDDOWN(M156,2))*100*_xlfn.XLOOKUP(M156,INDIRECT($A$4&amp;"!$G$41:$G$141"),INDIRECT($A$4&amp;"!$A$41:$A$141"),0,1,1)))</f>
        <v>0.81192000000000086</v>
      </c>
      <c r="O156" s="66">
        <f t="shared" ca="1" si="26"/>
        <v>91.341000000000079</v>
      </c>
      <c r="S156" s="107">
        <f t="shared" ca="1" si="22"/>
        <v>16.116155833333334</v>
      </c>
      <c r="T156" s="51">
        <f t="shared" ca="1" si="27"/>
        <v>1</v>
      </c>
      <c r="U156" s="35" cm="1">
        <f t="array" aca="1" ref="U156" ca="1">IF(ROUND(ROUND(T156,2)-T156,4)=0,_xlfn.XLOOKUP(T156,INDIRECT($A$4&amp;"!$G$41:$G$141"),INDIRECT($A$4&amp;"!$A$41:$A$141"),0,1,1),IF(T156&gt;=1,0,(ROUNDUP(T156,2)-T156)*100*_xlfn.XLOOKUP(T156,INDIRECT($A$4&amp;"!$G$41:$G$141"),INDIRECT($A$4&amp;"!$A$41:$A$141"),0,-1,-1)+(T156-ROUNDDOWN(T156,2))*100*_xlfn.XLOOKUP(T156,INDIRECT($A$4&amp;"!$G$41:$G$141"),INDIRECT($A$4&amp;"!$A$41:$A$141"),0,1,1)))</f>
        <v>0.70000000000000018</v>
      </c>
      <c r="V156" s="66">
        <f t="shared" ca="1" si="28"/>
        <v>87.500000000000014</v>
      </c>
    </row>
    <row r="157" spans="1:22" x14ac:dyDescent="0.35">
      <c r="A157" s="32">
        <f t="shared" si="29"/>
        <v>46618</v>
      </c>
      <c r="B157" s="65" cm="1">
        <f t="array" aca="1" ref="B157" ca="1">_xlfn.XLOOKUP(A157,INDIRECT($A$5&amp;"!$AJ$41:$AJ$406"),INDIRECT($A$5&amp;"!$AK$41:$AK$406"))*SUM($F$3:$I$3)</f>
        <v>0</v>
      </c>
      <c r="C157" s="65" cm="1">
        <f t="array" aca="1" ref="C157" ca="1">_xlfn.XLOOKUP(A157,INDIRECT($A$5&amp;"!$AJ$41:$AJ$406"),INDIRECT($A$5&amp;"!$AL$41:$AL$406"))*SUM($F$3:$I$3)</f>
        <v>15</v>
      </c>
      <c r="D157" s="65" cm="1">
        <f t="array" aca="1" ref="D157" ca="1">_xlfn.XLOOKUP(A157,INDIRECT($A$5&amp;"!$AJ$41:$AJ$406"),INDIRECT($A$5&amp;"!$AO$41:$AO$406"))*SUM($F$3:$I$3)</f>
        <v>14.249999999999998</v>
      </c>
      <c r="E157" s="34" cm="1">
        <f t="array" ref="E157">SUMPRODUCT(('PT Storengy'!$B$8:$I$372)*('PT Storengy'!$A$8:$A$372=$A157)*('PT Storengy'!$B$5:$I$5=$A$6)*('PT Storengy'!$B$7:$I$7=$A$7))</f>
        <v>0.1</v>
      </c>
      <c r="F157" s="107">
        <f t="shared" ca="1" si="20"/>
        <v>12.841902250000016</v>
      </c>
      <c r="G157" s="51">
        <f t="shared" ca="1" si="23"/>
        <v>0.85013000000000005</v>
      </c>
      <c r="H157" s="35" cm="1">
        <f t="array" aca="1" ref="H157" ca="1">IF(ROUND(ROUND(G157,2)-G157,4)=0,_xlfn.XLOOKUP(G157,INDIRECT($A$4&amp;"!$G$41:$G$141"),INDIRECT($A$4&amp;"!$A$41:$A$141"),0,1,1),IF(G157&gt;=1,0,(ROUNDUP(G157,2)-G157)*100*_xlfn.XLOOKUP(G157,INDIRECT($A$4&amp;"!$G$41:$G$141"),INDIRECT($A$4&amp;"!$A$41:$A$141"),0,-1,-1)+(G157-ROUNDDOWN(G157,2))*100*_xlfn.XLOOKUP(G157,INDIRECT($A$4&amp;"!$G$41:$G$141"),INDIRECT($A$4&amp;"!$A$41:$A$141"),0,1,1)))</f>
        <v>0.79991333333333425</v>
      </c>
      <c r="I157" s="66">
        <f t="shared" ca="1" si="24"/>
        <v>89.990250000000088</v>
      </c>
      <c r="J157" s="106" cm="1">
        <f t="array" aca="1" ref="J157" ca="1">IF(COUNTIFS('PTC NaTran'!$K$7:$K$15996,"",'PTC NaTran'!$A$7:$A$15996,J$16,'PTC NaTran'!$D$7:$D$15996,$A157,'PTC NaTran'!$C$7:$C$15996,"DEL")&gt;0,J$14,SUMIFS('PTC NaTran'!$K$7:$K$15996,'PTC NaTran'!$A$7:$A$15996,J$16,'PTC NaTran'!$D$7:$D$15996,$A157,'PTC NaTran'!$C$7:$C$15996,"DEL")*1.0026*$F$4/INDIRECT($A$4&amp;"!D9"))</f>
        <v>124.99999999999999</v>
      </c>
      <c r="K157" s="106">
        <v>1000</v>
      </c>
      <c r="L157" s="107">
        <f t="shared" ca="1" si="21"/>
        <v>12.841902250000016</v>
      </c>
      <c r="M157" s="51">
        <f t="shared" ca="1" si="25"/>
        <v>0.85013000000000005</v>
      </c>
      <c r="N157" s="35" cm="1">
        <f t="array" aca="1" ref="N157" ca="1">IF(ROUND(ROUND(M157,2)-M157,4)=0,_xlfn.XLOOKUP(M157,INDIRECT($A$4&amp;"!$G$41:$G$141"),INDIRECT($A$4&amp;"!$A$41:$A$141"),0,1,1),IF(M157&gt;=1,0,(ROUNDUP(M157,2)-M157)*100*_xlfn.XLOOKUP(M157,INDIRECT($A$4&amp;"!$G$41:$G$141"),INDIRECT($A$4&amp;"!$A$41:$A$141"),0,-1,-1)+(M157-ROUNDDOWN(M157,2))*100*_xlfn.XLOOKUP(M157,INDIRECT($A$4&amp;"!$G$41:$G$141"),INDIRECT($A$4&amp;"!$A$41:$A$141"),0,1,1)))</f>
        <v>0.79991333333333425</v>
      </c>
      <c r="O157" s="66">
        <f t="shared" ca="1" si="26"/>
        <v>89.990250000000088</v>
      </c>
      <c r="S157" s="107">
        <f t="shared" ca="1" si="22"/>
        <v>16.203655833333332</v>
      </c>
      <c r="T157" s="51">
        <f t="shared" ca="1" si="27"/>
        <v>1</v>
      </c>
      <c r="U157" s="35" cm="1">
        <f t="array" aca="1" ref="U157" ca="1">IF(ROUND(ROUND(T157,2)-T157,4)=0,_xlfn.XLOOKUP(T157,INDIRECT($A$4&amp;"!$G$41:$G$141"),INDIRECT($A$4&amp;"!$A$41:$A$141"),0,1,1),IF(T157&gt;=1,0,(ROUNDUP(T157,2)-T157)*100*_xlfn.XLOOKUP(T157,INDIRECT($A$4&amp;"!$G$41:$G$141"),INDIRECT($A$4&amp;"!$A$41:$A$141"),0,-1,-1)+(T157-ROUNDDOWN(T157,2))*100*_xlfn.XLOOKUP(T157,INDIRECT($A$4&amp;"!$G$41:$G$141"),INDIRECT($A$4&amp;"!$A$41:$A$141"),0,1,1)))</f>
        <v>0.70000000000000018</v>
      </c>
      <c r="V157" s="66">
        <f t="shared" ca="1" si="28"/>
        <v>87.500000000000014</v>
      </c>
    </row>
    <row r="158" spans="1:22" x14ac:dyDescent="0.35">
      <c r="A158" s="32">
        <f t="shared" si="29"/>
        <v>46619</v>
      </c>
      <c r="B158" s="65" cm="1">
        <f t="array" aca="1" ref="B158" ca="1">_xlfn.XLOOKUP(A158,INDIRECT($A$5&amp;"!$AJ$41:$AJ$406"),INDIRECT($A$5&amp;"!$AK$41:$AK$406"))*SUM($F$3:$I$3)</f>
        <v>0</v>
      </c>
      <c r="C158" s="65" cm="1">
        <f t="array" aca="1" ref="C158" ca="1">_xlfn.XLOOKUP(A158,INDIRECT($A$5&amp;"!$AJ$41:$AJ$406"),INDIRECT($A$5&amp;"!$AL$41:$AL$406"))*SUM($F$3:$I$3)</f>
        <v>15</v>
      </c>
      <c r="D158" s="65" cm="1">
        <f t="array" aca="1" ref="D158" ca="1">_xlfn.XLOOKUP(A158,INDIRECT($A$5&amp;"!$AJ$41:$AJ$406"),INDIRECT($A$5&amp;"!$AO$41:$AO$406"))*SUM($F$3:$I$3)</f>
        <v>14.249999999999998</v>
      </c>
      <c r="E158" s="34" cm="1">
        <f t="array" ref="E158">SUMPRODUCT(('PT Storengy'!$B$8:$I$372)*('PT Storengy'!$A$8:$A$372=$A158)*('PT Storengy'!$B$5:$I$5=$A$6)*('PT Storengy'!$B$7:$I$7=$A$7))</f>
        <v>0.1</v>
      </c>
      <c r="F158" s="107">
        <f t="shared" ca="1" si="20"/>
        <v>12.931442500000017</v>
      </c>
      <c r="G158" s="51">
        <f t="shared" ca="1" si="23"/>
        <v>0.85612999999999995</v>
      </c>
      <c r="H158" s="35" cm="1">
        <f t="array" aca="1" ref="H158" ca="1">IF(ROUND(ROUND(G158,2)-G158,4)=0,_xlfn.XLOOKUP(G158,INDIRECT($A$4&amp;"!$G$41:$G$141"),INDIRECT($A$4&amp;"!$A$41:$A$141"),0,1,1),IF(G158&gt;=1,0,(ROUNDUP(G158,2)-G158)*100*_xlfn.XLOOKUP(G158,INDIRECT($A$4&amp;"!$G$41:$G$141"),INDIRECT($A$4&amp;"!$A$41:$A$141"),0,-1,-1)+(G158-ROUNDDOWN(G158,2))*100*_xlfn.XLOOKUP(G158,INDIRECT($A$4&amp;"!$G$41:$G$141"),INDIRECT($A$4&amp;"!$A$41:$A$141"),0,1,1)))</f>
        <v>0.79591333333333436</v>
      </c>
      <c r="I158" s="66">
        <f t="shared" ca="1" si="24"/>
        <v>89.5402500000001</v>
      </c>
      <c r="J158" s="106" cm="1">
        <f t="array" aca="1" ref="J158" ca="1">IF(COUNTIFS('PTC NaTran'!$K$7:$K$15996,"",'PTC NaTran'!$A$7:$A$15996,J$16,'PTC NaTran'!$D$7:$D$15996,$A158,'PTC NaTran'!$C$7:$C$15996,"DEL")&gt;0,J$14,SUMIFS('PTC NaTran'!$K$7:$K$15996,'PTC NaTran'!$A$7:$A$15996,J$16,'PTC NaTran'!$D$7:$D$15996,$A158,'PTC NaTran'!$C$7:$C$15996,"DEL")*1.0026*$F$4/INDIRECT($A$4&amp;"!D9"))</f>
        <v>124.99999999999999</v>
      </c>
      <c r="K158" s="106">
        <v>1000</v>
      </c>
      <c r="L158" s="107">
        <f t="shared" ca="1" si="21"/>
        <v>12.931442500000017</v>
      </c>
      <c r="M158" s="51">
        <f t="shared" ca="1" si="25"/>
        <v>0.85612999999999995</v>
      </c>
      <c r="N158" s="35" cm="1">
        <f t="array" aca="1" ref="N158" ca="1">IF(ROUND(ROUND(M158,2)-M158,4)=0,_xlfn.XLOOKUP(M158,INDIRECT($A$4&amp;"!$G$41:$G$141"),INDIRECT($A$4&amp;"!$A$41:$A$141"),0,1,1),IF(M158&gt;=1,0,(ROUNDUP(M158,2)-M158)*100*_xlfn.XLOOKUP(M158,INDIRECT($A$4&amp;"!$G$41:$G$141"),INDIRECT($A$4&amp;"!$A$41:$A$141"),0,-1,-1)+(M158-ROUNDDOWN(M158,2))*100*_xlfn.XLOOKUP(M158,INDIRECT($A$4&amp;"!$G$41:$G$141"),INDIRECT($A$4&amp;"!$A$41:$A$141"),0,1,1)))</f>
        <v>0.79591333333333436</v>
      </c>
      <c r="O158" s="66">
        <f t="shared" ca="1" si="26"/>
        <v>89.5402500000001</v>
      </c>
      <c r="S158" s="107">
        <f t="shared" ca="1" si="22"/>
        <v>16.291155833333331</v>
      </c>
      <c r="T158" s="51">
        <f t="shared" ca="1" si="27"/>
        <v>1</v>
      </c>
      <c r="U158" s="35" cm="1">
        <f t="array" aca="1" ref="U158" ca="1">IF(ROUND(ROUND(T158,2)-T158,4)=0,_xlfn.XLOOKUP(T158,INDIRECT($A$4&amp;"!$G$41:$G$141"),INDIRECT($A$4&amp;"!$A$41:$A$141"),0,1,1),IF(T158&gt;=1,0,(ROUNDUP(T158,2)-T158)*100*_xlfn.XLOOKUP(T158,INDIRECT($A$4&amp;"!$G$41:$G$141"),INDIRECT($A$4&amp;"!$A$41:$A$141"),0,-1,-1)+(T158-ROUNDDOWN(T158,2))*100*_xlfn.XLOOKUP(T158,INDIRECT($A$4&amp;"!$G$41:$G$141"),INDIRECT($A$4&amp;"!$A$41:$A$141"),0,1,1)))</f>
        <v>0.70000000000000018</v>
      </c>
      <c r="V158" s="66">
        <f t="shared" ca="1" si="28"/>
        <v>87.500000000000014</v>
      </c>
    </row>
    <row r="159" spans="1:22" x14ac:dyDescent="0.35">
      <c r="A159" s="32">
        <f t="shared" si="29"/>
        <v>46620</v>
      </c>
      <c r="B159" s="65" cm="1">
        <f t="array" aca="1" ref="B159" ca="1">_xlfn.XLOOKUP(A159,INDIRECT($A$5&amp;"!$AJ$41:$AJ$406"),INDIRECT($A$5&amp;"!$AK$41:$AK$406"))*SUM($F$3:$I$3)</f>
        <v>0</v>
      </c>
      <c r="C159" s="65" cm="1">
        <f t="array" aca="1" ref="C159" ca="1">_xlfn.XLOOKUP(A159,INDIRECT($A$5&amp;"!$AJ$41:$AJ$406"),INDIRECT($A$5&amp;"!$AL$41:$AL$406"))*SUM($F$3:$I$3)</f>
        <v>15</v>
      </c>
      <c r="D159" s="65" cm="1">
        <f t="array" aca="1" ref="D159" ca="1">_xlfn.XLOOKUP(A159,INDIRECT($A$5&amp;"!$AJ$41:$AJ$406"),INDIRECT($A$5&amp;"!$AO$41:$AO$406"))*SUM($F$3:$I$3)</f>
        <v>14.249999999999998</v>
      </c>
      <c r="E159" s="34" cm="1">
        <f t="array" ref="E159">SUMPRODUCT(('PT Storengy'!$B$8:$I$372)*('PT Storengy'!$A$8:$A$372=$A159)*('PT Storengy'!$B$5:$I$5=$A$6)*('PT Storengy'!$B$7:$I$7=$A$7))</f>
        <v>0.1</v>
      </c>
      <c r="F159" s="107">
        <f t="shared" ca="1" si="20"/>
        <v>13.020535000000017</v>
      </c>
      <c r="G159" s="51">
        <f t="shared" ca="1" si="23"/>
        <v>0.86209999999999998</v>
      </c>
      <c r="H159" s="35" cm="1">
        <f t="array" aca="1" ref="H159" ca="1">IF(ROUND(ROUND(G159,2)-G159,4)=0,_xlfn.XLOOKUP(G159,INDIRECT($A$4&amp;"!$G$41:$G$141"),INDIRECT($A$4&amp;"!$A$41:$A$141"),0,1,1),IF(G159&gt;=1,0,(ROUNDUP(G159,2)-G159)*100*_xlfn.XLOOKUP(G159,INDIRECT($A$4&amp;"!$G$41:$G$141"),INDIRECT($A$4&amp;"!$A$41:$A$141"),0,-1,-1)+(G159-ROUNDDOWN(G159,2))*100*_xlfn.XLOOKUP(G159,INDIRECT($A$4&amp;"!$G$41:$G$141"),INDIRECT($A$4&amp;"!$A$41:$A$141"),0,1,1)))</f>
        <v>0.79193333333333427</v>
      </c>
      <c r="I159" s="66">
        <f t="shared" ca="1" si="24"/>
        <v>89.092500000000101</v>
      </c>
      <c r="J159" s="106" cm="1">
        <f t="array" aca="1" ref="J159" ca="1">IF(COUNTIFS('PTC NaTran'!$K$7:$K$15996,"",'PTC NaTran'!$A$7:$A$15996,J$16,'PTC NaTran'!$D$7:$D$15996,$A159,'PTC NaTran'!$C$7:$C$15996,"DEL")&gt;0,J$14,SUMIFS('PTC NaTran'!$K$7:$K$15996,'PTC NaTran'!$A$7:$A$15996,J$16,'PTC NaTran'!$D$7:$D$15996,$A159,'PTC NaTran'!$C$7:$C$15996,"DEL")*1.0026*$F$4/INDIRECT($A$4&amp;"!D9"))</f>
        <v>124.99999999999999</v>
      </c>
      <c r="K159" s="106">
        <v>1000</v>
      </c>
      <c r="L159" s="107">
        <f t="shared" ca="1" si="21"/>
        <v>13.020535000000017</v>
      </c>
      <c r="M159" s="51">
        <f t="shared" ca="1" si="25"/>
        <v>0.86209999999999998</v>
      </c>
      <c r="N159" s="35" cm="1">
        <f t="array" aca="1" ref="N159" ca="1">IF(ROUND(ROUND(M159,2)-M159,4)=0,_xlfn.XLOOKUP(M159,INDIRECT($A$4&amp;"!$G$41:$G$141"),INDIRECT($A$4&amp;"!$A$41:$A$141"),0,1,1),IF(M159&gt;=1,0,(ROUNDUP(M159,2)-M159)*100*_xlfn.XLOOKUP(M159,INDIRECT($A$4&amp;"!$G$41:$G$141"),INDIRECT($A$4&amp;"!$A$41:$A$141"),0,-1,-1)+(M159-ROUNDDOWN(M159,2))*100*_xlfn.XLOOKUP(M159,INDIRECT($A$4&amp;"!$G$41:$G$141"),INDIRECT($A$4&amp;"!$A$41:$A$141"),0,1,1)))</f>
        <v>0.79193333333333427</v>
      </c>
      <c r="O159" s="66">
        <f t="shared" ca="1" si="26"/>
        <v>89.092500000000101</v>
      </c>
      <c r="S159" s="107">
        <f t="shared" ca="1" si="22"/>
        <v>16.37865583333333</v>
      </c>
      <c r="T159" s="51">
        <f t="shared" ca="1" si="27"/>
        <v>1</v>
      </c>
      <c r="U159" s="35" cm="1">
        <f t="array" aca="1" ref="U159" ca="1">IF(ROUND(ROUND(T159,2)-T159,4)=0,_xlfn.XLOOKUP(T159,INDIRECT($A$4&amp;"!$G$41:$G$141"),INDIRECT($A$4&amp;"!$A$41:$A$141"),0,1,1),IF(T159&gt;=1,0,(ROUNDUP(T159,2)-T159)*100*_xlfn.XLOOKUP(T159,INDIRECT($A$4&amp;"!$G$41:$G$141"),INDIRECT($A$4&amp;"!$A$41:$A$141"),0,-1,-1)+(T159-ROUNDDOWN(T159,2))*100*_xlfn.XLOOKUP(T159,INDIRECT($A$4&amp;"!$G$41:$G$141"),INDIRECT($A$4&amp;"!$A$41:$A$141"),0,1,1)))</f>
        <v>0.70000000000000018</v>
      </c>
      <c r="V159" s="66">
        <f t="shared" ca="1" si="28"/>
        <v>87.500000000000014</v>
      </c>
    </row>
    <row r="160" spans="1:22" x14ac:dyDescent="0.35">
      <c r="A160" s="32">
        <f t="shared" si="29"/>
        <v>46621</v>
      </c>
      <c r="B160" s="65" cm="1">
        <f t="array" aca="1" ref="B160" ca="1">_xlfn.XLOOKUP(A160,INDIRECT($A$5&amp;"!$AJ$41:$AJ$406"),INDIRECT($A$5&amp;"!$AK$41:$AK$406"))*SUM($F$3:$I$3)</f>
        <v>0</v>
      </c>
      <c r="C160" s="65" cm="1">
        <f t="array" aca="1" ref="C160" ca="1">_xlfn.XLOOKUP(A160,INDIRECT($A$5&amp;"!$AJ$41:$AJ$406"),INDIRECT($A$5&amp;"!$AL$41:$AL$406"))*SUM($F$3:$I$3)</f>
        <v>15</v>
      </c>
      <c r="D160" s="65" cm="1">
        <f t="array" aca="1" ref="D160" ca="1">_xlfn.XLOOKUP(A160,INDIRECT($A$5&amp;"!$AJ$41:$AJ$406"),INDIRECT($A$5&amp;"!$AO$41:$AO$406"))*SUM($F$3:$I$3)</f>
        <v>14.249999999999998</v>
      </c>
      <c r="E160" s="34" cm="1">
        <f t="array" ref="E160">SUMPRODUCT(('PT Storengy'!$B$8:$I$372)*('PT Storengy'!$A$8:$A$372=$A160)*('PT Storengy'!$B$5:$I$5=$A$6)*('PT Storengy'!$B$7:$I$7=$A$7))</f>
        <v>0.1</v>
      </c>
      <c r="F160" s="107">
        <f t="shared" ca="1" si="20"/>
        <v>13.109182000000017</v>
      </c>
      <c r="G160" s="51">
        <f t="shared" ca="1" si="23"/>
        <v>0.86804000000000003</v>
      </c>
      <c r="H160" s="35" cm="1">
        <f t="array" aca="1" ref="H160" ca="1">IF(ROUND(ROUND(G160,2)-G160,4)=0,_xlfn.XLOOKUP(G160,INDIRECT($A$4&amp;"!$G$41:$G$141"),INDIRECT($A$4&amp;"!$A$41:$A$141"),0,1,1),IF(G160&gt;=1,0,(ROUNDUP(G160,2)-G160)*100*_xlfn.XLOOKUP(G160,INDIRECT($A$4&amp;"!$G$41:$G$141"),INDIRECT($A$4&amp;"!$A$41:$A$141"),0,-1,-1)+(G160-ROUNDDOWN(G160,2))*100*_xlfn.XLOOKUP(G160,INDIRECT($A$4&amp;"!$G$41:$G$141"),INDIRECT($A$4&amp;"!$A$41:$A$141"),0,1,1)))</f>
        <v>0.78797333333333419</v>
      </c>
      <c r="I160" s="66">
        <f t="shared" ca="1" si="24"/>
        <v>88.647000000000091</v>
      </c>
      <c r="J160" s="106" cm="1">
        <f t="array" aca="1" ref="J160" ca="1">IF(COUNTIFS('PTC NaTran'!$K$7:$K$15996,"",'PTC NaTran'!$A$7:$A$15996,J$16,'PTC NaTran'!$D$7:$D$15996,$A160,'PTC NaTran'!$C$7:$C$15996,"DEL")&gt;0,J$14,SUMIFS('PTC NaTran'!$K$7:$K$15996,'PTC NaTran'!$A$7:$A$15996,J$16,'PTC NaTran'!$D$7:$D$15996,$A160,'PTC NaTran'!$C$7:$C$15996,"DEL")*1.0026*$F$4/INDIRECT($A$4&amp;"!D9"))</f>
        <v>124.99999999999999</v>
      </c>
      <c r="K160" s="106">
        <v>1000</v>
      </c>
      <c r="L160" s="107">
        <f t="shared" ca="1" si="21"/>
        <v>13.109182000000017</v>
      </c>
      <c r="M160" s="51">
        <f t="shared" ca="1" si="25"/>
        <v>0.86804000000000003</v>
      </c>
      <c r="N160" s="35" cm="1">
        <f t="array" aca="1" ref="N160" ca="1">IF(ROUND(ROUND(M160,2)-M160,4)=0,_xlfn.XLOOKUP(M160,INDIRECT($A$4&amp;"!$G$41:$G$141"),INDIRECT($A$4&amp;"!$A$41:$A$141"),0,1,1),IF(M160&gt;=1,0,(ROUNDUP(M160,2)-M160)*100*_xlfn.XLOOKUP(M160,INDIRECT($A$4&amp;"!$G$41:$G$141"),INDIRECT($A$4&amp;"!$A$41:$A$141"),0,-1,-1)+(M160-ROUNDDOWN(M160,2))*100*_xlfn.XLOOKUP(M160,INDIRECT($A$4&amp;"!$G$41:$G$141"),INDIRECT($A$4&amp;"!$A$41:$A$141"),0,1,1)))</f>
        <v>0.78797333333333419</v>
      </c>
      <c r="O160" s="66">
        <f t="shared" ca="1" si="26"/>
        <v>88.647000000000091</v>
      </c>
      <c r="S160" s="107">
        <f t="shared" ca="1" si="22"/>
        <v>16.466155833333328</v>
      </c>
      <c r="T160" s="51">
        <f t="shared" ca="1" si="27"/>
        <v>1</v>
      </c>
      <c r="U160" s="35" cm="1">
        <f t="array" aca="1" ref="U160" ca="1">IF(ROUND(ROUND(T160,2)-T160,4)=0,_xlfn.XLOOKUP(T160,INDIRECT($A$4&amp;"!$G$41:$G$141"),INDIRECT($A$4&amp;"!$A$41:$A$141"),0,1,1),IF(T160&gt;=1,0,(ROUNDUP(T160,2)-T160)*100*_xlfn.XLOOKUP(T160,INDIRECT($A$4&amp;"!$G$41:$G$141"),INDIRECT($A$4&amp;"!$A$41:$A$141"),0,-1,-1)+(T160-ROUNDDOWN(T160,2))*100*_xlfn.XLOOKUP(T160,INDIRECT($A$4&amp;"!$G$41:$G$141"),INDIRECT($A$4&amp;"!$A$41:$A$141"),0,1,1)))</f>
        <v>0.70000000000000018</v>
      </c>
      <c r="V160" s="66">
        <f t="shared" ca="1" si="28"/>
        <v>87.500000000000014</v>
      </c>
    </row>
    <row r="161" spans="1:22" x14ac:dyDescent="0.35">
      <c r="A161" s="32">
        <f t="shared" si="29"/>
        <v>46622</v>
      </c>
      <c r="B161" s="65" cm="1">
        <f t="array" aca="1" ref="B161" ca="1">_xlfn.XLOOKUP(A161,INDIRECT($A$5&amp;"!$AJ$41:$AJ$406"),INDIRECT($A$5&amp;"!$AK$41:$AK$406"))*SUM($F$3:$I$3)</f>
        <v>0</v>
      </c>
      <c r="C161" s="65" cm="1">
        <f t="array" aca="1" ref="C161" ca="1">_xlfn.XLOOKUP(A161,INDIRECT($A$5&amp;"!$AJ$41:$AJ$406"),INDIRECT($A$5&amp;"!$AL$41:$AL$406"))*SUM($F$3:$I$3)</f>
        <v>15</v>
      </c>
      <c r="D161" s="65" cm="1">
        <f t="array" aca="1" ref="D161" ca="1">_xlfn.XLOOKUP(A161,INDIRECT($A$5&amp;"!$AJ$41:$AJ$406"),INDIRECT($A$5&amp;"!$AO$41:$AO$406"))*SUM($F$3:$I$3)</f>
        <v>14.249999999999998</v>
      </c>
      <c r="E161" s="34" cm="1">
        <f t="array" ref="E161">SUMPRODUCT(('PT Storengy'!$B$8:$I$372)*('PT Storengy'!$A$8:$A$372=$A161)*('PT Storengy'!$B$5:$I$5=$A$6)*('PT Storengy'!$B$7:$I$7=$A$7))</f>
        <v>0.1</v>
      </c>
      <c r="F161" s="107">
        <f t="shared" ca="1" si="20"/>
        <v>13.197385750000016</v>
      </c>
      <c r="G161" s="51">
        <f t="shared" ca="1" si="23"/>
        <v>0.87395</v>
      </c>
      <c r="H161" s="35" cm="1">
        <f t="array" aca="1" ref="H161" ca="1">IF(ROUND(ROUND(G161,2)-G161,4)=0,_xlfn.XLOOKUP(G161,INDIRECT($A$4&amp;"!$G$41:$G$141"),INDIRECT($A$4&amp;"!$A$41:$A$141"),0,1,1),IF(G161&gt;=1,0,(ROUNDUP(G161,2)-G161)*100*_xlfn.XLOOKUP(G161,INDIRECT($A$4&amp;"!$G$41:$G$141"),INDIRECT($A$4&amp;"!$A$41:$A$141"),0,-1,-1)+(G161-ROUNDDOWN(G161,2))*100*_xlfn.XLOOKUP(G161,INDIRECT($A$4&amp;"!$G$41:$G$141"),INDIRECT($A$4&amp;"!$A$41:$A$141"),0,1,1)))</f>
        <v>0.78403333333333425</v>
      </c>
      <c r="I161" s="66">
        <f t="shared" ca="1" si="24"/>
        <v>88.203750000000085</v>
      </c>
      <c r="J161" s="106" cm="1">
        <f t="array" aca="1" ref="J161" ca="1">IF(COUNTIFS('PTC NaTran'!$K$7:$K$15996,"",'PTC NaTran'!$A$7:$A$15996,J$16,'PTC NaTran'!$D$7:$D$15996,$A161,'PTC NaTran'!$C$7:$C$15996,"DEL")&gt;0,J$14,SUMIFS('PTC NaTran'!$K$7:$K$15996,'PTC NaTran'!$A$7:$A$15996,J$16,'PTC NaTran'!$D$7:$D$15996,$A161,'PTC NaTran'!$C$7:$C$15996,"DEL")*1.0026*$F$4/INDIRECT($A$4&amp;"!D9"))</f>
        <v>124.99999999999999</v>
      </c>
      <c r="K161" s="106">
        <v>1000</v>
      </c>
      <c r="L161" s="107">
        <f t="shared" ca="1" si="21"/>
        <v>13.197385750000016</v>
      </c>
      <c r="M161" s="51">
        <f t="shared" ca="1" si="25"/>
        <v>0.87395</v>
      </c>
      <c r="N161" s="35" cm="1">
        <f t="array" aca="1" ref="N161" ca="1">IF(ROUND(ROUND(M161,2)-M161,4)=0,_xlfn.XLOOKUP(M161,INDIRECT($A$4&amp;"!$G$41:$G$141"),INDIRECT($A$4&amp;"!$A$41:$A$141"),0,1,1),IF(M161&gt;=1,0,(ROUNDUP(M161,2)-M161)*100*_xlfn.XLOOKUP(M161,INDIRECT($A$4&amp;"!$G$41:$G$141"),INDIRECT($A$4&amp;"!$A$41:$A$141"),0,-1,-1)+(M161-ROUNDDOWN(M161,2))*100*_xlfn.XLOOKUP(M161,INDIRECT($A$4&amp;"!$G$41:$G$141"),INDIRECT($A$4&amp;"!$A$41:$A$141"),0,1,1)))</f>
        <v>0.78403333333333425</v>
      </c>
      <c r="O161" s="66">
        <f t="shared" ca="1" si="26"/>
        <v>88.203750000000085</v>
      </c>
      <c r="S161" s="107">
        <f t="shared" ca="1" si="22"/>
        <v>16.553655833333327</v>
      </c>
      <c r="T161" s="51">
        <f t="shared" ca="1" si="27"/>
        <v>1</v>
      </c>
      <c r="U161" s="35" cm="1">
        <f t="array" aca="1" ref="U161" ca="1">IF(ROUND(ROUND(T161,2)-T161,4)=0,_xlfn.XLOOKUP(T161,INDIRECT($A$4&amp;"!$G$41:$G$141"),INDIRECT($A$4&amp;"!$A$41:$A$141"),0,1,1),IF(T161&gt;=1,0,(ROUNDUP(T161,2)-T161)*100*_xlfn.XLOOKUP(T161,INDIRECT($A$4&amp;"!$G$41:$G$141"),INDIRECT($A$4&amp;"!$A$41:$A$141"),0,-1,-1)+(T161-ROUNDDOWN(T161,2))*100*_xlfn.XLOOKUP(T161,INDIRECT($A$4&amp;"!$G$41:$G$141"),INDIRECT($A$4&amp;"!$A$41:$A$141"),0,1,1)))</f>
        <v>0.70000000000000018</v>
      </c>
      <c r="V161" s="66">
        <f t="shared" ca="1" si="28"/>
        <v>87.500000000000014</v>
      </c>
    </row>
    <row r="162" spans="1:22" x14ac:dyDescent="0.35">
      <c r="A162" s="32">
        <f t="shared" si="29"/>
        <v>46623</v>
      </c>
      <c r="B162" s="65" cm="1">
        <f t="array" aca="1" ref="B162" ca="1">_xlfn.XLOOKUP(A162,INDIRECT($A$5&amp;"!$AJ$41:$AJ$406"),INDIRECT($A$5&amp;"!$AK$41:$AK$406"))*SUM($F$3:$I$3)</f>
        <v>0</v>
      </c>
      <c r="C162" s="65" cm="1">
        <f t="array" aca="1" ref="C162" ca="1">_xlfn.XLOOKUP(A162,INDIRECT($A$5&amp;"!$AJ$41:$AJ$406"),INDIRECT($A$5&amp;"!$AL$41:$AL$406"))*SUM($F$3:$I$3)</f>
        <v>15</v>
      </c>
      <c r="D162" s="65" cm="1">
        <f t="array" aca="1" ref="D162" ca="1">_xlfn.XLOOKUP(A162,INDIRECT($A$5&amp;"!$AJ$41:$AJ$406"),INDIRECT($A$5&amp;"!$AO$41:$AO$406"))*SUM($F$3:$I$3)</f>
        <v>14.249999999999998</v>
      </c>
      <c r="E162" s="34" cm="1">
        <f t="array" ref="E162">SUMPRODUCT(('PT Storengy'!$B$8:$I$372)*('PT Storengy'!$A$8:$A$372=$A162)*('PT Storengy'!$B$5:$I$5=$A$6)*('PT Storengy'!$B$7:$I$7=$A$7))</f>
        <v>0.1</v>
      </c>
      <c r="F162" s="107">
        <f t="shared" ca="1" si="20"/>
        <v>13.285148500000016</v>
      </c>
      <c r="G162" s="51">
        <f t="shared" ca="1" si="23"/>
        <v>0.87983</v>
      </c>
      <c r="H162" s="35" cm="1">
        <f t="array" aca="1" ref="H162" ca="1">IF(ROUND(ROUND(G162,2)-G162,4)=0,_xlfn.XLOOKUP(G162,INDIRECT($A$4&amp;"!$G$41:$G$141"),INDIRECT($A$4&amp;"!$A$41:$A$141"),0,1,1),IF(G162&gt;=1,0,(ROUNDUP(G162,2)-G162)*100*_xlfn.XLOOKUP(G162,INDIRECT($A$4&amp;"!$G$41:$G$141"),INDIRECT($A$4&amp;"!$A$41:$A$141"),0,-1,-1)+(G162-ROUNDDOWN(G162,2))*100*_xlfn.XLOOKUP(G162,INDIRECT($A$4&amp;"!$G$41:$G$141"),INDIRECT($A$4&amp;"!$A$41:$A$141"),0,1,1)))</f>
        <v>0.7801133333333341</v>
      </c>
      <c r="I162" s="66">
        <f t="shared" ca="1" si="24"/>
        <v>87.762750000000082</v>
      </c>
      <c r="J162" s="106" cm="1">
        <f t="array" aca="1" ref="J162" ca="1">IF(COUNTIFS('PTC NaTran'!$K$7:$K$15996,"",'PTC NaTran'!$A$7:$A$15996,J$16,'PTC NaTran'!$D$7:$D$15996,$A162,'PTC NaTran'!$C$7:$C$15996,"DEL")&gt;0,J$14,SUMIFS('PTC NaTran'!$K$7:$K$15996,'PTC NaTran'!$A$7:$A$15996,J$16,'PTC NaTran'!$D$7:$D$15996,$A162,'PTC NaTran'!$C$7:$C$15996,"DEL")*1.0026*$F$4/INDIRECT($A$4&amp;"!D9"))</f>
        <v>124.99999999999999</v>
      </c>
      <c r="K162" s="106">
        <v>1000</v>
      </c>
      <c r="L162" s="107">
        <f t="shared" ca="1" si="21"/>
        <v>13.285148500000016</v>
      </c>
      <c r="M162" s="51">
        <f t="shared" ca="1" si="25"/>
        <v>0.87983</v>
      </c>
      <c r="N162" s="35" cm="1">
        <f t="array" aca="1" ref="N162" ca="1">IF(ROUND(ROUND(M162,2)-M162,4)=0,_xlfn.XLOOKUP(M162,INDIRECT($A$4&amp;"!$G$41:$G$141"),INDIRECT($A$4&amp;"!$A$41:$A$141"),0,1,1),IF(M162&gt;=1,0,(ROUNDUP(M162,2)-M162)*100*_xlfn.XLOOKUP(M162,INDIRECT($A$4&amp;"!$G$41:$G$141"),INDIRECT($A$4&amp;"!$A$41:$A$141"),0,-1,-1)+(M162-ROUNDDOWN(M162,2))*100*_xlfn.XLOOKUP(M162,INDIRECT($A$4&amp;"!$G$41:$G$141"),INDIRECT($A$4&amp;"!$A$41:$A$141"),0,1,1)))</f>
        <v>0.7801133333333341</v>
      </c>
      <c r="O162" s="66">
        <f t="shared" ca="1" si="26"/>
        <v>87.762750000000082</v>
      </c>
      <c r="S162" s="107">
        <f t="shared" ca="1" si="22"/>
        <v>16.641155833333325</v>
      </c>
      <c r="T162" s="51">
        <f t="shared" ca="1" si="27"/>
        <v>1</v>
      </c>
      <c r="U162" s="35" cm="1">
        <f t="array" aca="1" ref="U162" ca="1">IF(ROUND(ROUND(T162,2)-T162,4)=0,_xlfn.XLOOKUP(T162,INDIRECT($A$4&amp;"!$G$41:$G$141"),INDIRECT($A$4&amp;"!$A$41:$A$141"),0,1,1),IF(T162&gt;=1,0,(ROUNDUP(T162,2)-T162)*100*_xlfn.XLOOKUP(T162,INDIRECT($A$4&amp;"!$G$41:$G$141"),INDIRECT($A$4&amp;"!$A$41:$A$141"),0,-1,-1)+(T162-ROUNDDOWN(T162,2))*100*_xlfn.XLOOKUP(T162,INDIRECT($A$4&amp;"!$G$41:$G$141"),INDIRECT($A$4&amp;"!$A$41:$A$141"),0,1,1)))</f>
        <v>0.70000000000000018</v>
      </c>
      <c r="V162" s="66">
        <f t="shared" ca="1" si="28"/>
        <v>87.500000000000014</v>
      </c>
    </row>
    <row r="163" spans="1:22" x14ac:dyDescent="0.35">
      <c r="A163" s="32">
        <f t="shared" si="29"/>
        <v>46624</v>
      </c>
      <c r="B163" s="65" cm="1">
        <f t="array" aca="1" ref="B163" ca="1">_xlfn.XLOOKUP(A163,INDIRECT($A$5&amp;"!$AJ$41:$AJ$406"),INDIRECT($A$5&amp;"!$AK$41:$AK$406"))*SUM($F$3:$I$3)</f>
        <v>0</v>
      </c>
      <c r="C163" s="65" cm="1">
        <f t="array" aca="1" ref="C163" ca="1">_xlfn.XLOOKUP(A163,INDIRECT($A$5&amp;"!$AJ$41:$AJ$406"),INDIRECT($A$5&amp;"!$AL$41:$AL$406"))*SUM($F$3:$I$3)</f>
        <v>15</v>
      </c>
      <c r="D163" s="65" cm="1">
        <f t="array" aca="1" ref="D163" ca="1">_xlfn.XLOOKUP(A163,INDIRECT($A$5&amp;"!$AJ$41:$AJ$406"),INDIRECT($A$5&amp;"!$AO$41:$AO$406"))*SUM($F$3:$I$3)</f>
        <v>14.249999999999998</v>
      </c>
      <c r="E163" s="34" cm="1">
        <f t="array" ref="E163">SUMPRODUCT(('PT Storengy'!$B$8:$I$372)*('PT Storengy'!$A$8:$A$372=$A163)*('PT Storengy'!$B$5:$I$5=$A$6)*('PT Storengy'!$B$7:$I$7=$A$7))</f>
        <v>0.1</v>
      </c>
      <c r="F163" s="107">
        <f t="shared" ca="1" si="20"/>
        <v>13.372472500000017</v>
      </c>
      <c r="G163" s="51">
        <f t="shared" ca="1" si="23"/>
        <v>0.88568000000000002</v>
      </c>
      <c r="H163" s="35" cm="1">
        <f t="array" aca="1" ref="H163" ca="1">IF(ROUND(ROUND(G163,2)-G163,4)=0,_xlfn.XLOOKUP(G163,INDIRECT($A$4&amp;"!$G$41:$G$141"),INDIRECT($A$4&amp;"!$A$41:$A$141"),0,1,1),IF(G163&gt;=1,0,(ROUNDUP(G163,2)-G163)*100*_xlfn.XLOOKUP(G163,INDIRECT($A$4&amp;"!$G$41:$G$141"),INDIRECT($A$4&amp;"!$A$41:$A$141"),0,-1,-1)+(G163-ROUNDDOWN(G163,2))*100*_xlfn.XLOOKUP(G163,INDIRECT($A$4&amp;"!$G$41:$G$141"),INDIRECT($A$4&amp;"!$A$41:$A$141"),0,1,1)))</f>
        <v>0.77621333333333409</v>
      </c>
      <c r="I163" s="66">
        <f t="shared" ca="1" si="24"/>
        <v>87.324000000000069</v>
      </c>
      <c r="J163" s="106" cm="1">
        <f t="array" aca="1" ref="J163" ca="1">IF(COUNTIFS('PTC NaTran'!$K$7:$K$15996,"",'PTC NaTran'!$A$7:$A$15996,J$16,'PTC NaTran'!$D$7:$D$15996,$A163,'PTC NaTran'!$C$7:$C$15996,"DEL")&gt;0,J$14,SUMIFS('PTC NaTran'!$K$7:$K$15996,'PTC NaTran'!$A$7:$A$15996,J$16,'PTC NaTran'!$D$7:$D$15996,$A163,'PTC NaTran'!$C$7:$C$15996,"DEL")*1.0026*$F$4/INDIRECT($A$4&amp;"!D9"))</f>
        <v>124.99999999999999</v>
      </c>
      <c r="K163" s="106">
        <v>1000</v>
      </c>
      <c r="L163" s="107">
        <f t="shared" ca="1" si="21"/>
        <v>13.372472500000017</v>
      </c>
      <c r="M163" s="51">
        <f t="shared" ca="1" si="25"/>
        <v>0.88568000000000002</v>
      </c>
      <c r="N163" s="35" cm="1">
        <f t="array" aca="1" ref="N163" ca="1">IF(ROUND(ROUND(M163,2)-M163,4)=0,_xlfn.XLOOKUP(M163,INDIRECT($A$4&amp;"!$G$41:$G$141"),INDIRECT($A$4&amp;"!$A$41:$A$141"),0,1,1),IF(M163&gt;=1,0,(ROUNDUP(M163,2)-M163)*100*_xlfn.XLOOKUP(M163,INDIRECT($A$4&amp;"!$G$41:$G$141"),INDIRECT($A$4&amp;"!$A$41:$A$141"),0,-1,-1)+(M163-ROUNDDOWN(M163,2))*100*_xlfn.XLOOKUP(M163,INDIRECT($A$4&amp;"!$G$41:$G$141"),INDIRECT($A$4&amp;"!$A$41:$A$141"),0,1,1)))</f>
        <v>0.77621333333333409</v>
      </c>
      <c r="O163" s="66">
        <f t="shared" ca="1" si="26"/>
        <v>87.324000000000069</v>
      </c>
      <c r="S163" s="107">
        <f t="shared" ca="1" si="22"/>
        <v>16.728655833333324</v>
      </c>
      <c r="T163" s="51">
        <f t="shared" ca="1" si="27"/>
        <v>1</v>
      </c>
      <c r="U163" s="35" cm="1">
        <f t="array" aca="1" ref="U163" ca="1">IF(ROUND(ROUND(T163,2)-T163,4)=0,_xlfn.XLOOKUP(T163,INDIRECT($A$4&amp;"!$G$41:$G$141"),INDIRECT($A$4&amp;"!$A$41:$A$141"),0,1,1),IF(T163&gt;=1,0,(ROUNDUP(T163,2)-T163)*100*_xlfn.XLOOKUP(T163,INDIRECT($A$4&amp;"!$G$41:$G$141"),INDIRECT($A$4&amp;"!$A$41:$A$141"),0,-1,-1)+(T163-ROUNDDOWN(T163,2))*100*_xlfn.XLOOKUP(T163,INDIRECT($A$4&amp;"!$G$41:$G$141"),INDIRECT($A$4&amp;"!$A$41:$A$141"),0,1,1)))</f>
        <v>0.70000000000000018</v>
      </c>
      <c r="V163" s="66">
        <f t="shared" ca="1" si="28"/>
        <v>87.500000000000014</v>
      </c>
    </row>
    <row r="164" spans="1:22" x14ac:dyDescent="0.35">
      <c r="A164" s="32">
        <f t="shared" si="29"/>
        <v>46625</v>
      </c>
      <c r="B164" s="65" cm="1">
        <f t="array" aca="1" ref="B164" ca="1">_xlfn.XLOOKUP(A164,INDIRECT($A$5&amp;"!$AJ$41:$AJ$406"),INDIRECT($A$5&amp;"!$AK$41:$AK$406"))*SUM($F$3:$I$3)</f>
        <v>0</v>
      </c>
      <c r="C164" s="65" cm="1">
        <f t="array" aca="1" ref="C164" ca="1">_xlfn.XLOOKUP(A164,INDIRECT($A$5&amp;"!$AJ$41:$AJ$406"),INDIRECT($A$5&amp;"!$AL$41:$AL$406"))*SUM($F$3:$I$3)</f>
        <v>15</v>
      </c>
      <c r="D164" s="65" cm="1">
        <f t="array" aca="1" ref="D164" ca="1">_xlfn.XLOOKUP(A164,INDIRECT($A$5&amp;"!$AJ$41:$AJ$406"),INDIRECT($A$5&amp;"!$AO$41:$AO$406"))*SUM($F$3:$I$3)</f>
        <v>14.249999999999998</v>
      </c>
      <c r="E164" s="34" cm="1">
        <f t="array" ref="E164">SUMPRODUCT(('PT Storengy'!$B$8:$I$372)*('PT Storengy'!$A$8:$A$372=$A164)*('PT Storengy'!$B$5:$I$5=$A$6)*('PT Storengy'!$B$7:$I$7=$A$7))</f>
        <v>0.1</v>
      </c>
      <c r="F164" s="107">
        <f t="shared" ca="1" si="20"/>
        <v>13.459360000000016</v>
      </c>
      <c r="G164" s="51">
        <f t="shared" ca="1" si="23"/>
        <v>0.89149999999999996</v>
      </c>
      <c r="H164" s="35" cm="1">
        <f t="array" aca="1" ref="H164" ca="1">IF(ROUND(ROUND(G164,2)-G164,4)=0,_xlfn.XLOOKUP(G164,INDIRECT($A$4&amp;"!$G$41:$G$141"),INDIRECT($A$4&amp;"!$A$41:$A$141"),0,1,1),IF(G164&gt;=1,0,(ROUNDUP(G164,2)-G164)*100*_xlfn.XLOOKUP(G164,INDIRECT($A$4&amp;"!$G$41:$G$141"),INDIRECT($A$4&amp;"!$A$41:$A$141"),0,-1,-1)+(G164-ROUNDDOWN(G164,2))*100*_xlfn.XLOOKUP(G164,INDIRECT($A$4&amp;"!$G$41:$G$141"),INDIRECT($A$4&amp;"!$A$41:$A$141"),0,1,1)))</f>
        <v>0.7723333333333342</v>
      </c>
      <c r="I164" s="66">
        <f t="shared" ca="1" si="24"/>
        <v>86.887500000000088</v>
      </c>
      <c r="J164" s="106" cm="1">
        <f t="array" aca="1" ref="J164" ca="1">IF(COUNTIFS('PTC NaTran'!$K$7:$K$15996,"",'PTC NaTran'!$A$7:$A$15996,J$16,'PTC NaTran'!$D$7:$D$15996,$A164,'PTC NaTran'!$C$7:$C$15996,"DEL")&gt;0,J$14,SUMIFS('PTC NaTran'!$K$7:$K$15996,'PTC NaTran'!$A$7:$A$15996,J$16,'PTC NaTran'!$D$7:$D$15996,$A164,'PTC NaTran'!$C$7:$C$15996,"DEL")*1.0026*$F$4/INDIRECT($A$4&amp;"!D9"))</f>
        <v>124.99999999999999</v>
      </c>
      <c r="K164" s="106">
        <v>1000</v>
      </c>
      <c r="L164" s="107">
        <f t="shared" ca="1" si="21"/>
        <v>13.459360000000016</v>
      </c>
      <c r="M164" s="51">
        <f t="shared" ca="1" si="25"/>
        <v>0.89149999999999996</v>
      </c>
      <c r="N164" s="35" cm="1">
        <f t="array" aca="1" ref="N164" ca="1">IF(ROUND(ROUND(M164,2)-M164,4)=0,_xlfn.XLOOKUP(M164,INDIRECT($A$4&amp;"!$G$41:$G$141"),INDIRECT($A$4&amp;"!$A$41:$A$141"),0,1,1),IF(M164&gt;=1,0,(ROUNDUP(M164,2)-M164)*100*_xlfn.XLOOKUP(M164,INDIRECT($A$4&amp;"!$G$41:$G$141"),INDIRECT($A$4&amp;"!$A$41:$A$141"),0,-1,-1)+(M164-ROUNDDOWN(M164,2))*100*_xlfn.XLOOKUP(M164,INDIRECT($A$4&amp;"!$G$41:$G$141"),INDIRECT($A$4&amp;"!$A$41:$A$141"),0,1,1)))</f>
        <v>0.7723333333333342</v>
      </c>
      <c r="O164" s="66">
        <f t="shared" ca="1" si="26"/>
        <v>86.887500000000088</v>
      </c>
      <c r="S164" s="107">
        <f t="shared" ca="1" si="22"/>
        <v>16.816155833333323</v>
      </c>
      <c r="T164" s="51">
        <f t="shared" ca="1" si="27"/>
        <v>1</v>
      </c>
      <c r="U164" s="35" cm="1">
        <f t="array" aca="1" ref="U164" ca="1">IF(ROUND(ROUND(T164,2)-T164,4)=0,_xlfn.XLOOKUP(T164,INDIRECT($A$4&amp;"!$G$41:$G$141"),INDIRECT($A$4&amp;"!$A$41:$A$141"),0,1,1),IF(T164&gt;=1,0,(ROUNDUP(T164,2)-T164)*100*_xlfn.XLOOKUP(T164,INDIRECT($A$4&amp;"!$G$41:$G$141"),INDIRECT($A$4&amp;"!$A$41:$A$141"),0,-1,-1)+(T164-ROUNDDOWN(T164,2))*100*_xlfn.XLOOKUP(T164,INDIRECT($A$4&amp;"!$G$41:$G$141"),INDIRECT($A$4&amp;"!$A$41:$A$141"),0,1,1)))</f>
        <v>0.70000000000000018</v>
      </c>
      <c r="V164" s="66">
        <f t="shared" ca="1" si="28"/>
        <v>87.500000000000014</v>
      </c>
    </row>
    <row r="165" spans="1:22" x14ac:dyDescent="0.35">
      <c r="A165" s="32">
        <f t="shared" si="29"/>
        <v>46626</v>
      </c>
      <c r="B165" s="65" cm="1">
        <f t="array" aca="1" ref="B165" ca="1">_xlfn.XLOOKUP(A165,INDIRECT($A$5&amp;"!$AJ$41:$AJ$406"),INDIRECT($A$5&amp;"!$AK$41:$AK$406"))*SUM($F$3:$I$3)</f>
        <v>0</v>
      </c>
      <c r="C165" s="65" cm="1">
        <f t="array" aca="1" ref="C165" ca="1">_xlfn.XLOOKUP(A165,INDIRECT($A$5&amp;"!$AJ$41:$AJ$406"),INDIRECT($A$5&amp;"!$AL$41:$AL$406"))*SUM($F$3:$I$3)</f>
        <v>15</v>
      </c>
      <c r="D165" s="65" cm="1">
        <f t="array" aca="1" ref="D165" ca="1">_xlfn.XLOOKUP(A165,INDIRECT($A$5&amp;"!$AJ$41:$AJ$406"),INDIRECT($A$5&amp;"!$AO$41:$AO$406"))*SUM($F$3:$I$3)</f>
        <v>14.249999999999998</v>
      </c>
      <c r="E165" s="34" cm="1">
        <f t="array" ref="E165">SUMPRODUCT(('PT Storengy'!$B$8:$I$372)*('PT Storengy'!$A$8:$A$372=$A165)*('PT Storengy'!$B$5:$I$5=$A$6)*('PT Storengy'!$B$7:$I$7=$A$7))</f>
        <v>0.1</v>
      </c>
      <c r="F165" s="107">
        <f t="shared" ca="1" si="20"/>
        <v>13.545813250000016</v>
      </c>
      <c r="G165" s="51">
        <f t="shared" ca="1" si="23"/>
        <v>0.89729000000000003</v>
      </c>
      <c r="H165" s="35" cm="1">
        <f t="array" aca="1" ref="H165" ca="1">IF(ROUND(ROUND(G165,2)-G165,4)=0,_xlfn.XLOOKUP(G165,INDIRECT($A$4&amp;"!$G$41:$G$141"),INDIRECT($A$4&amp;"!$A$41:$A$141"),0,1,1),IF(G165&gt;=1,0,(ROUNDUP(G165,2)-G165)*100*_xlfn.XLOOKUP(G165,INDIRECT($A$4&amp;"!$G$41:$G$141"),INDIRECT($A$4&amp;"!$A$41:$A$141"),0,-1,-1)+(G165-ROUNDDOWN(G165,2))*100*_xlfn.XLOOKUP(G165,INDIRECT($A$4&amp;"!$G$41:$G$141"),INDIRECT($A$4&amp;"!$A$41:$A$141"),0,1,1)))</f>
        <v>0.76847333333333412</v>
      </c>
      <c r="I165" s="66">
        <f t="shared" ca="1" si="24"/>
        <v>86.453250000000082</v>
      </c>
      <c r="J165" s="106" cm="1">
        <f t="array" aca="1" ref="J165" ca="1">IF(COUNTIFS('PTC NaTran'!$K$7:$K$15996,"",'PTC NaTran'!$A$7:$A$15996,J$16,'PTC NaTran'!$D$7:$D$15996,$A165,'PTC NaTran'!$C$7:$C$15996,"DEL")&gt;0,J$14,SUMIFS('PTC NaTran'!$K$7:$K$15996,'PTC NaTran'!$A$7:$A$15996,J$16,'PTC NaTran'!$D$7:$D$15996,$A165,'PTC NaTran'!$C$7:$C$15996,"DEL")*1.0026*$F$4/INDIRECT($A$4&amp;"!D9"))</f>
        <v>124.99999999999999</v>
      </c>
      <c r="K165" s="106">
        <v>1000</v>
      </c>
      <c r="L165" s="107">
        <f t="shared" ca="1" si="21"/>
        <v>13.545813250000016</v>
      </c>
      <c r="M165" s="51">
        <f t="shared" ca="1" si="25"/>
        <v>0.89729000000000003</v>
      </c>
      <c r="N165" s="35" cm="1">
        <f t="array" aca="1" ref="N165" ca="1">IF(ROUND(ROUND(M165,2)-M165,4)=0,_xlfn.XLOOKUP(M165,INDIRECT($A$4&amp;"!$G$41:$G$141"),INDIRECT($A$4&amp;"!$A$41:$A$141"),0,1,1),IF(M165&gt;=1,0,(ROUNDUP(M165,2)-M165)*100*_xlfn.XLOOKUP(M165,INDIRECT($A$4&amp;"!$G$41:$G$141"),INDIRECT($A$4&amp;"!$A$41:$A$141"),0,-1,-1)+(M165-ROUNDDOWN(M165,2))*100*_xlfn.XLOOKUP(M165,INDIRECT($A$4&amp;"!$G$41:$G$141"),INDIRECT($A$4&amp;"!$A$41:$A$141"),0,1,1)))</f>
        <v>0.76847333333333412</v>
      </c>
      <c r="O165" s="66">
        <f t="shared" ca="1" si="26"/>
        <v>86.453250000000082</v>
      </c>
      <c r="S165" s="107">
        <f t="shared" ca="1" si="22"/>
        <v>16.903655833333321</v>
      </c>
      <c r="T165" s="51">
        <f t="shared" ca="1" si="27"/>
        <v>1</v>
      </c>
      <c r="U165" s="35" cm="1">
        <f t="array" aca="1" ref="U165" ca="1">IF(ROUND(ROUND(T165,2)-T165,4)=0,_xlfn.XLOOKUP(T165,INDIRECT($A$4&amp;"!$G$41:$G$141"),INDIRECT($A$4&amp;"!$A$41:$A$141"),0,1,1),IF(T165&gt;=1,0,(ROUNDUP(T165,2)-T165)*100*_xlfn.XLOOKUP(T165,INDIRECT($A$4&amp;"!$G$41:$G$141"),INDIRECT($A$4&amp;"!$A$41:$A$141"),0,-1,-1)+(T165-ROUNDDOWN(T165,2))*100*_xlfn.XLOOKUP(T165,INDIRECT($A$4&amp;"!$G$41:$G$141"),INDIRECT($A$4&amp;"!$A$41:$A$141"),0,1,1)))</f>
        <v>0.70000000000000018</v>
      </c>
      <c r="V165" s="66">
        <f t="shared" ca="1" si="28"/>
        <v>87.500000000000014</v>
      </c>
    </row>
    <row r="166" spans="1:22" x14ac:dyDescent="0.35">
      <c r="A166" s="32">
        <f t="shared" si="29"/>
        <v>46627</v>
      </c>
      <c r="B166" s="65" cm="1">
        <f t="array" aca="1" ref="B166" ca="1">_xlfn.XLOOKUP(A166,INDIRECT($A$5&amp;"!$AJ$41:$AJ$406"),INDIRECT($A$5&amp;"!$AK$41:$AK$406"))*SUM($F$3:$I$3)</f>
        <v>0</v>
      </c>
      <c r="C166" s="65" cm="1">
        <f t="array" aca="1" ref="C166" ca="1">_xlfn.XLOOKUP(A166,INDIRECT($A$5&amp;"!$AJ$41:$AJ$406"),INDIRECT($A$5&amp;"!$AL$41:$AL$406"))*SUM($F$3:$I$3)</f>
        <v>15</v>
      </c>
      <c r="D166" s="65" cm="1">
        <f t="array" aca="1" ref="D166" ca="1">_xlfn.XLOOKUP(A166,INDIRECT($A$5&amp;"!$AJ$41:$AJ$406"),INDIRECT($A$5&amp;"!$AO$41:$AO$406"))*SUM($F$3:$I$3)</f>
        <v>14.249999999999998</v>
      </c>
      <c r="E166" s="34" cm="1">
        <f t="array" ref="E166">SUMPRODUCT(('PT Storengy'!$B$8:$I$372)*('PT Storengy'!$A$8:$A$372=$A166)*('PT Storengy'!$B$5:$I$5=$A$6)*('PT Storengy'!$B$7:$I$7=$A$7))</f>
        <v>0.1</v>
      </c>
      <c r="F166" s="107">
        <f t="shared" ca="1" si="20"/>
        <v>13.631834500000016</v>
      </c>
      <c r="G166" s="51">
        <f t="shared" ca="1" si="23"/>
        <v>0.90305000000000002</v>
      </c>
      <c r="H166" s="35" cm="1">
        <f t="array" aca="1" ref="H166" ca="1">IF(ROUND(ROUND(G166,2)-G166,4)=0,_xlfn.XLOOKUP(G166,INDIRECT($A$4&amp;"!$G$41:$G$141"),INDIRECT($A$4&amp;"!$A$41:$A$141"),0,1,1),IF(G166&gt;=1,0,(ROUNDUP(G166,2)-G166)*100*_xlfn.XLOOKUP(G166,INDIRECT($A$4&amp;"!$G$41:$G$141"),INDIRECT($A$4&amp;"!$A$41:$A$141"),0,-1,-1)+(G166-ROUNDDOWN(G166,2))*100*_xlfn.XLOOKUP(G166,INDIRECT($A$4&amp;"!$G$41:$G$141"),INDIRECT($A$4&amp;"!$A$41:$A$141"),0,1,1)))</f>
        <v>0.76463333333333405</v>
      </c>
      <c r="I166" s="66">
        <f t="shared" ca="1" si="24"/>
        <v>86.021250000000066</v>
      </c>
      <c r="J166" s="106" cm="1">
        <f t="array" aca="1" ref="J166" ca="1">IF(COUNTIFS('PTC NaTran'!$K$7:$K$15996,"",'PTC NaTran'!$A$7:$A$15996,J$16,'PTC NaTran'!$D$7:$D$15996,$A166,'PTC NaTran'!$C$7:$C$15996,"DEL")&gt;0,J$14,SUMIFS('PTC NaTran'!$K$7:$K$15996,'PTC NaTran'!$A$7:$A$15996,J$16,'PTC NaTran'!$D$7:$D$15996,$A166,'PTC NaTran'!$C$7:$C$15996,"DEL")*1.0026*$F$4/INDIRECT($A$4&amp;"!D9"))</f>
        <v>124.99999999999999</v>
      </c>
      <c r="K166" s="106">
        <v>1000</v>
      </c>
      <c r="L166" s="107">
        <f t="shared" ca="1" si="21"/>
        <v>13.631834500000016</v>
      </c>
      <c r="M166" s="51">
        <f t="shared" ca="1" si="25"/>
        <v>0.90305000000000002</v>
      </c>
      <c r="N166" s="35" cm="1">
        <f t="array" aca="1" ref="N166" ca="1">IF(ROUND(ROUND(M166,2)-M166,4)=0,_xlfn.XLOOKUP(M166,INDIRECT($A$4&amp;"!$G$41:$G$141"),INDIRECT($A$4&amp;"!$A$41:$A$141"),0,1,1),IF(M166&gt;=1,0,(ROUNDUP(M166,2)-M166)*100*_xlfn.XLOOKUP(M166,INDIRECT($A$4&amp;"!$G$41:$G$141"),INDIRECT($A$4&amp;"!$A$41:$A$141"),0,-1,-1)+(M166-ROUNDDOWN(M166,2))*100*_xlfn.XLOOKUP(M166,INDIRECT($A$4&amp;"!$G$41:$G$141"),INDIRECT($A$4&amp;"!$A$41:$A$141"),0,1,1)))</f>
        <v>0.76463333333333405</v>
      </c>
      <c r="O166" s="66">
        <f t="shared" ca="1" si="26"/>
        <v>86.021250000000066</v>
      </c>
      <c r="S166" s="107">
        <f t="shared" ca="1" si="22"/>
        <v>16.99115583333332</v>
      </c>
      <c r="T166" s="51">
        <f t="shared" ca="1" si="27"/>
        <v>1</v>
      </c>
      <c r="U166" s="35" cm="1">
        <f t="array" aca="1" ref="U166" ca="1">IF(ROUND(ROUND(T166,2)-T166,4)=0,_xlfn.XLOOKUP(T166,INDIRECT($A$4&amp;"!$G$41:$G$141"),INDIRECT($A$4&amp;"!$A$41:$A$141"),0,1,1),IF(T166&gt;=1,0,(ROUNDUP(T166,2)-T166)*100*_xlfn.XLOOKUP(T166,INDIRECT($A$4&amp;"!$G$41:$G$141"),INDIRECT($A$4&amp;"!$A$41:$A$141"),0,-1,-1)+(T166-ROUNDDOWN(T166,2))*100*_xlfn.XLOOKUP(T166,INDIRECT($A$4&amp;"!$G$41:$G$141"),INDIRECT($A$4&amp;"!$A$41:$A$141"),0,1,1)))</f>
        <v>0.70000000000000018</v>
      </c>
      <c r="V166" s="66">
        <f t="shared" ca="1" si="28"/>
        <v>87.500000000000014</v>
      </c>
    </row>
    <row r="167" spans="1:22" x14ac:dyDescent="0.35">
      <c r="A167" s="32">
        <f t="shared" si="29"/>
        <v>46628</v>
      </c>
      <c r="B167" s="65" cm="1">
        <f t="array" aca="1" ref="B167" ca="1">_xlfn.XLOOKUP(A167,INDIRECT($A$5&amp;"!$AJ$41:$AJ$406"),INDIRECT($A$5&amp;"!$AK$41:$AK$406"))*SUM($F$3:$I$3)</f>
        <v>0</v>
      </c>
      <c r="C167" s="65" cm="1">
        <f t="array" aca="1" ref="C167" ca="1">_xlfn.XLOOKUP(A167,INDIRECT($A$5&amp;"!$AJ$41:$AJ$406"),INDIRECT($A$5&amp;"!$AL$41:$AL$406"))*SUM($F$3:$I$3)</f>
        <v>15</v>
      </c>
      <c r="D167" s="65" cm="1">
        <f t="array" aca="1" ref="D167" ca="1">_xlfn.XLOOKUP(A167,INDIRECT($A$5&amp;"!$AJ$41:$AJ$406"),INDIRECT($A$5&amp;"!$AO$41:$AO$406"))*SUM($F$3:$I$3)</f>
        <v>14.249999999999998</v>
      </c>
      <c r="E167" s="34" cm="1">
        <f t="array" ref="E167">SUMPRODUCT(('PT Storengy'!$B$8:$I$372)*('PT Storengy'!$A$8:$A$372=$A167)*('PT Storengy'!$B$5:$I$5=$A$6)*('PT Storengy'!$B$7:$I$7=$A$7))</f>
        <v>0.1</v>
      </c>
      <c r="F167" s="107">
        <f t="shared" ca="1" si="20"/>
        <v>13.717425250000016</v>
      </c>
      <c r="G167" s="51">
        <f t="shared" ca="1" si="23"/>
        <v>0.90878999999999999</v>
      </c>
      <c r="H167" s="35" cm="1">
        <f t="array" aca="1" ref="H167" ca="1">IF(ROUND(ROUND(G167,2)-G167,4)=0,_xlfn.XLOOKUP(G167,INDIRECT($A$4&amp;"!$G$41:$G$141"),INDIRECT($A$4&amp;"!$A$41:$A$141"),0,1,1),IF(G167&gt;=1,0,(ROUNDUP(G167,2)-G167)*100*_xlfn.XLOOKUP(G167,INDIRECT($A$4&amp;"!$G$41:$G$141"),INDIRECT($A$4&amp;"!$A$41:$A$141"),0,-1,-1)+(G167-ROUNDDOWN(G167,2))*100*_xlfn.XLOOKUP(G167,INDIRECT($A$4&amp;"!$G$41:$G$141"),INDIRECT($A$4&amp;"!$A$41:$A$141"),0,1,1)))</f>
        <v>0.76080666666666752</v>
      </c>
      <c r="I167" s="66">
        <f t="shared" ca="1" si="24"/>
        <v>85.590750000000085</v>
      </c>
      <c r="J167" s="106" cm="1">
        <f t="array" aca="1" ref="J167" ca="1">IF(COUNTIFS('PTC NaTran'!$K$7:$K$15996,"",'PTC NaTran'!$A$7:$A$15996,J$16,'PTC NaTran'!$D$7:$D$15996,$A167,'PTC NaTran'!$C$7:$C$15996,"DEL")&gt;0,J$14,SUMIFS('PTC NaTran'!$K$7:$K$15996,'PTC NaTran'!$A$7:$A$15996,J$16,'PTC NaTran'!$D$7:$D$15996,$A167,'PTC NaTran'!$C$7:$C$15996,"DEL")*1.0026*$F$4/INDIRECT($A$4&amp;"!D9"))</f>
        <v>124.99999999999999</v>
      </c>
      <c r="K167" s="106">
        <v>1000</v>
      </c>
      <c r="L167" s="107">
        <f t="shared" ca="1" si="21"/>
        <v>13.717425250000016</v>
      </c>
      <c r="M167" s="51">
        <f t="shared" ca="1" si="25"/>
        <v>0.90878999999999999</v>
      </c>
      <c r="N167" s="35" cm="1">
        <f t="array" aca="1" ref="N167" ca="1">IF(ROUND(ROUND(M167,2)-M167,4)=0,_xlfn.XLOOKUP(M167,INDIRECT($A$4&amp;"!$G$41:$G$141"),INDIRECT($A$4&amp;"!$A$41:$A$141"),0,1,1),IF(M167&gt;=1,0,(ROUNDUP(M167,2)-M167)*100*_xlfn.XLOOKUP(M167,INDIRECT($A$4&amp;"!$G$41:$G$141"),INDIRECT($A$4&amp;"!$A$41:$A$141"),0,-1,-1)+(M167-ROUNDDOWN(M167,2))*100*_xlfn.XLOOKUP(M167,INDIRECT($A$4&amp;"!$G$41:$G$141"),INDIRECT($A$4&amp;"!$A$41:$A$141"),0,1,1)))</f>
        <v>0.76080666666666752</v>
      </c>
      <c r="O167" s="66">
        <f t="shared" ca="1" si="26"/>
        <v>85.590750000000085</v>
      </c>
      <c r="S167" s="107">
        <f t="shared" ca="1" si="22"/>
        <v>17.078655833333318</v>
      </c>
      <c r="T167" s="51">
        <f t="shared" ca="1" si="27"/>
        <v>1</v>
      </c>
      <c r="U167" s="35" cm="1">
        <f t="array" aca="1" ref="U167" ca="1">IF(ROUND(ROUND(T167,2)-T167,4)=0,_xlfn.XLOOKUP(T167,INDIRECT($A$4&amp;"!$G$41:$G$141"),INDIRECT($A$4&amp;"!$A$41:$A$141"),0,1,1),IF(T167&gt;=1,0,(ROUNDUP(T167,2)-T167)*100*_xlfn.XLOOKUP(T167,INDIRECT($A$4&amp;"!$G$41:$G$141"),INDIRECT($A$4&amp;"!$A$41:$A$141"),0,-1,-1)+(T167-ROUNDDOWN(T167,2))*100*_xlfn.XLOOKUP(T167,INDIRECT($A$4&amp;"!$G$41:$G$141"),INDIRECT($A$4&amp;"!$A$41:$A$141"),0,1,1)))</f>
        <v>0.70000000000000018</v>
      </c>
      <c r="V167" s="66">
        <f t="shared" ca="1" si="28"/>
        <v>87.500000000000014</v>
      </c>
    </row>
    <row r="168" spans="1:22" x14ac:dyDescent="0.35">
      <c r="A168" s="32">
        <f t="shared" si="29"/>
        <v>46629</v>
      </c>
      <c r="B168" s="65" cm="1">
        <f t="array" aca="1" ref="B168" ca="1">_xlfn.XLOOKUP(A168,INDIRECT($A$5&amp;"!$AJ$41:$AJ$406"),INDIRECT($A$5&amp;"!$AK$41:$AK$406"))*SUM($F$3:$I$3)</f>
        <v>0</v>
      </c>
      <c r="C168" s="65" cm="1">
        <f t="array" aca="1" ref="C168" ca="1">_xlfn.XLOOKUP(A168,INDIRECT($A$5&amp;"!$AJ$41:$AJ$406"),INDIRECT($A$5&amp;"!$AL$41:$AL$406"))*SUM($F$3:$I$3)</f>
        <v>15</v>
      </c>
      <c r="D168" s="65" cm="1">
        <f t="array" aca="1" ref="D168" ca="1">_xlfn.XLOOKUP(A168,INDIRECT($A$5&amp;"!$AJ$41:$AJ$406"),INDIRECT($A$5&amp;"!$AO$41:$AO$406"))*SUM($F$3:$I$3)</f>
        <v>14.249999999999998</v>
      </c>
      <c r="E168" s="34" cm="1">
        <f t="array" ref="E168">SUMPRODUCT(('PT Storengy'!$B$8:$I$372)*('PT Storengy'!$A$8:$A$372=$A168)*('PT Storengy'!$B$5:$I$5=$A$6)*('PT Storengy'!$B$7:$I$7=$A$7))</f>
        <v>0.1</v>
      </c>
      <c r="F168" s="107">
        <f t="shared" ca="1" si="20"/>
        <v>13.802587750000017</v>
      </c>
      <c r="G168" s="51">
        <f t="shared" ca="1" si="23"/>
        <v>0.91449999999999998</v>
      </c>
      <c r="H168" s="35" cm="1">
        <f t="array" aca="1" ref="H168" ca="1">IF(ROUND(ROUND(G168,2)-G168,4)=0,_xlfn.XLOOKUP(G168,INDIRECT($A$4&amp;"!$G$41:$G$141"),INDIRECT($A$4&amp;"!$A$41:$A$141"),0,1,1),IF(G168&gt;=1,0,(ROUNDUP(G168,2)-G168)*100*_xlfn.XLOOKUP(G168,INDIRECT($A$4&amp;"!$G$41:$G$141"),INDIRECT($A$4&amp;"!$A$41:$A$141"),0,-1,-1)+(G168-ROUNDDOWN(G168,2))*100*_xlfn.XLOOKUP(G168,INDIRECT($A$4&amp;"!$G$41:$G$141"),INDIRECT($A$4&amp;"!$A$41:$A$141"),0,1,1)))</f>
        <v>0.75700000000000078</v>
      </c>
      <c r="I168" s="66">
        <f t="shared" ca="1" si="24"/>
        <v>85.16250000000008</v>
      </c>
      <c r="J168" s="106" cm="1">
        <f t="array" aca="1" ref="J168" ca="1">IF(COUNTIFS('PTC NaTran'!$K$7:$K$15996,"",'PTC NaTran'!$A$7:$A$15996,J$16,'PTC NaTran'!$D$7:$D$15996,$A168,'PTC NaTran'!$C$7:$C$15996,"DEL")&gt;0,J$14,SUMIFS('PTC NaTran'!$K$7:$K$15996,'PTC NaTran'!$A$7:$A$15996,J$16,'PTC NaTran'!$D$7:$D$15996,$A168,'PTC NaTran'!$C$7:$C$15996,"DEL")*1.0026*$F$4/INDIRECT($A$4&amp;"!D9"))</f>
        <v>124.99999999999999</v>
      </c>
      <c r="K168" s="106">
        <v>1000</v>
      </c>
      <c r="L168" s="107">
        <f t="shared" ca="1" si="21"/>
        <v>13.802587750000017</v>
      </c>
      <c r="M168" s="51">
        <f t="shared" ca="1" si="25"/>
        <v>0.91449999999999998</v>
      </c>
      <c r="N168" s="35" cm="1">
        <f t="array" aca="1" ref="N168" ca="1">IF(ROUND(ROUND(M168,2)-M168,4)=0,_xlfn.XLOOKUP(M168,INDIRECT($A$4&amp;"!$G$41:$G$141"),INDIRECT($A$4&amp;"!$A$41:$A$141"),0,1,1),IF(M168&gt;=1,0,(ROUNDUP(M168,2)-M168)*100*_xlfn.XLOOKUP(M168,INDIRECT($A$4&amp;"!$G$41:$G$141"),INDIRECT($A$4&amp;"!$A$41:$A$141"),0,-1,-1)+(M168-ROUNDDOWN(M168,2))*100*_xlfn.XLOOKUP(M168,INDIRECT($A$4&amp;"!$G$41:$G$141"),INDIRECT($A$4&amp;"!$A$41:$A$141"),0,1,1)))</f>
        <v>0.75700000000000078</v>
      </c>
      <c r="O168" s="66">
        <f t="shared" ca="1" si="26"/>
        <v>85.16250000000008</v>
      </c>
      <c r="S168" s="107">
        <f t="shared" ca="1" si="22"/>
        <v>17.166155833333317</v>
      </c>
      <c r="T168" s="51">
        <f t="shared" ca="1" si="27"/>
        <v>1</v>
      </c>
      <c r="U168" s="35" cm="1">
        <f t="array" aca="1" ref="U168" ca="1">IF(ROUND(ROUND(T168,2)-T168,4)=0,_xlfn.XLOOKUP(T168,INDIRECT($A$4&amp;"!$G$41:$G$141"),INDIRECT($A$4&amp;"!$A$41:$A$141"),0,1,1),IF(T168&gt;=1,0,(ROUNDUP(T168,2)-T168)*100*_xlfn.XLOOKUP(T168,INDIRECT($A$4&amp;"!$G$41:$G$141"),INDIRECT($A$4&amp;"!$A$41:$A$141"),0,-1,-1)+(T168-ROUNDDOWN(T168,2))*100*_xlfn.XLOOKUP(T168,INDIRECT($A$4&amp;"!$G$41:$G$141"),INDIRECT($A$4&amp;"!$A$41:$A$141"),0,1,1)))</f>
        <v>0.70000000000000018</v>
      </c>
      <c r="V168" s="66">
        <f t="shared" ca="1" si="28"/>
        <v>87.500000000000014</v>
      </c>
    </row>
    <row r="169" spans="1:22" x14ac:dyDescent="0.35">
      <c r="A169" s="32">
        <f t="shared" si="29"/>
        <v>46630</v>
      </c>
      <c r="B169" s="65" cm="1">
        <f t="array" aca="1" ref="B169" ca="1">_xlfn.XLOOKUP(A169,INDIRECT($A$5&amp;"!$AJ$41:$AJ$406"),INDIRECT($A$5&amp;"!$AK$41:$AK$406"))*SUM($F$3:$I$3)</f>
        <v>0</v>
      </c>
      <c r="C169" s="65" cm="1">
        <f t="array" aca="1" ref="C169" ca="1">_xlfn.XLOOKUP(A169,INDIRECT($A$5&amp;"!$AJ$41:$AJ$406"),INDIRECT($A$5&amp;"!$AL$41:$AL$406"))*SUM($F$3:$I$3)</f>
        <v>14.249999999999998</v>
      </c>
      <c r="D169" s="65" cm="1">
        <f t="array" aca="1" ref="D169" ca="1">_xlfn.XLOOKUP(A169,INDIRECT($A$5&amp;"!$AJ$41:$AJ$406"),INDIRECT($A$5&amp;"!$AO$41:$AO$406"))*SUM($F$3:$I$3)</f>
        <v>14.249999999999998</v>
      </c>
      <c r="E169" s="34" cm="1">
        <f t="array" ref="E169">SUMPRODUCT(('PT Storengy'!$B$8:$I$372)*('PT Storengy'!$A$8:$A$372=$A169)*('PT Storengy'!$B$5:$I$5=$A$6)*('PT Storengy'!$B$7:$I$7=$A$7))</f>
        <v>0.1</v>
      </c>
      <c r="F169" s="107">
        <f t="shared" ca="1" si="20"/>
        <v>13.887325000000017</v>
      </c>
      <c r="G169" s="51">
        <f t="shared" ca="1" si="23"/>
        <v>0.92017000000000004</v>
      </c>
      <c r="H169" s="35" cm="1">
        <f t="array" aca="1" ref="H169" ca="1">IF(ROUND(ROUND(G169,2)-G169,4)=0,_xlfn.XLOOKUP(G169,INDIRECT($A$4&amp;"!$G$41:$G$141"),INDIRECT($A$4&amp;"!$A$41:$A$141"),0,1,1),IF(G169&gt;=1,0,(ROUNDUP(G169,2)-G169)*100*_xlfn.XLOOKUP(G169,INDIRECT($A$4&amp;"!$G$41:$G$141"),INDIRECT($A$4&amp;"!$A$41:$A$141"),0,-1,-1)+(G169-ROUNDDOWN(G169,2))*100*_xlfn.XLOOKUP(G169,INDIRECT($A$4&amp;"!$G$41:$G$141"),INDIRECT($A$4&amp;"!$A$41:$A$141"),0,1,1)))</f>
        <v>0.75322000000000078</v>
      </c>
      <c r="I169" s="66">
        <f t="shared" ca="1" si="24"/>
        <v>84.737250000000074</v>
      </c>
      <c r="J169" s="106" cm="1">
        <f t="array" aca="1" ref="J169" ca="1">IF(COUNTIFS('PTC NaTran'!$K$7:$K$15996,"",'PTC NaTran'!$A$7:$A$15996,J$16,'PTC NaTran'!$D$7:$D$15996,$A169,'PTC NaTran'!$C$7:$C$15996,"DEL")&gt;0,J$14,SUMIFS('PTC NaTran'!$K$7:$K$15996,'PTC NaTran'!$A$7:$A$15996,J$16,'PTC NaTran'!$D$7:$D$15996,$A169,'PTC NaTran'!$C$7:$C$15996,"DEL")*1.0026*$F$4/INDIRECT($A$4&amp;"!D9"))</f>
        <v>124.99999999999999</v>
      </c>
      <c r="K169" s="106">
        <v>1000</v>
      </c>
      <c r="L169" s="107">
        <f t="shared" ca="1" si="21"/>
        <v>13.887325000000017</v>
      </c>
      <c r="M169" s="51">
        <f t="shared" ca="1" si="25"/>
        <v>0.92017000000000004</v>
      </c>
      <c r="N169" s="35" cm="1">
        <f t="array" aca="1" ref="N169" ca="1">IF(ROUND(ROUND(M169,2)-M169,4)=0,_xlfn.XLOOKUP(M169,INDIRECT($A$4&amp;"!$G$41:$G$141"),INDIRECT($A$4&amp;"!$A$41:$A$141"),0,1,1),IF(M169&gt;=1,0,(ROUNDUP(M169,2)-M169)*100*_xlfn.XLOOKUP(M169,INDIRECT($A$4&amp;"!$G$41:$G$141"),INDIRECT($A$4&amp;"!$A$41:$A$141"),0,-1,-1)+(M169-ROUNDDOWN(M169,2))*100*_xlfn.XLOOKUP(M169,INDIRECT($A$4&amp;"!$G$41:$G$141"),INDIRECT($A$4&amp;"!$A$41:$A$141"),0,1,1)))</f>
        <v>0.75322000000000078</v>
      </c>
      <c r="O169" s="66">
        <f t="shared" ca="1" si="26"/>
        <v>84.737250000000074</v>
      </c>
      <c r="S169" s="107">
        <f t="shared" ca="1" si="22"/>
        <v>17.253655833333315</v>
      </c>
      <c r="T169" s="51">
        <f t="shared" ca="1" si="27"/>
        <v>1</v>
      </c>
      <c r="U169" s="35" cm="1">
        <f t="array" aca="1" ref="U169" ca="1">IF(ROUND(ROUND(T169,2)-T169,4)=0,_xlfn.XLOOKUP(T169,INDIRECT($A$4&amp;"!$G$41:$G$141"),INDIRECT($A$4&amp;"!$A$41:$A$141"),0,1,1),IF(T169&gt;=1,0,(ROUNDUP(T169,2)-T169)*100*_xlfn.XLOOKUP(T169,INDIRECT($A$4&amp;"!$G$41:$G$141"),INDIRECT($A$4&amp;"!$A$41:$A$141"),0,-1,-1)+(T169-ROUNDDOWN(T169,2))*100*_xlfn.XLOOKUP(T169,INDIRECT($A$4&amp;"!$G$41:$G$141"),INDIRECT($A$4&amp;"!$A$41:$A$141"),0,1,1)))</f>
        <v>0.70000000000000018</v>
      </c>
      <c r="V169" s="66">
        <f t="shared" ca="1" si="28"/>
        <v>87.500000000000014</v>
      </c>
    </row>
    <row r="170" spans="1:22" x14ac:dyDescent="0.35">
      <c r="A170" s="32">
        <f t="shared" si="29"/>
        <v>46631</v>
      </c>
      <c r="B170" s="65" cm="1">
        <f t="array" aca="1" ref="B170" ca="1">_xlfn.XLOOKUP(A170,INDIRECT($A$5&amp;"!$AJ$41:$AJ$406"),INDIRECT($A$5&amp;"!$AK$41:$AK$406"))*SUM($F$3:$I$3)</f>
        <v>0</v>
      </c>
      <c r="C170" s="65" cm="1">
        <f t="array" aca="1" ref="C170" ca="1">_xlfn.XLOOKUP(A170,INDIRECT($A$5&amp;"!$AJ$41:$AJ$406"),INDIRECT($A$5&amp;"!$AL$41:$AL$406"))*SUM($F$3:$I$3)</f>
        <v>15</v>
      </c>
      <c r="D170" s="65" cm="1">
        <f t="array" aca="1" ref="D170" ca="1">_xlfn.XLOOKUP(A170,INDIRECT($A$5&amp;"!$AJ$41:$AJ$406"),INDIRECT($A$5&amp;"!$AO$41:$AO$406"))*SUM($F$3:$I$3)</f>
        <v>15</v>
      </c>
      <c r="E170" s="34" cm="1">
        <f t="array" ref="E170">SUMPRODUCT(('PT Storengy'!$B$8:$I$372)*('PT Storengy'!$A$8:$A$372=$A170)*('PT Storengy'!$B$5:$I$5=$A$6)*('PT Storengy'!$B$7:$I$7=$A$7))</f>
        <v>0.1</v>
      </c>
      <c r="F170" s="107">
        <f t="shared" ca="1" si="20"/>
        <v>13.971638500000017</v>
      </c>
      <c r="G170" s="51">
        <f t="shared" ca="1" si="23"/>
        <v>0.92581999999999998</v>
      </c>
      <c r="H170" s="35" cm="1">
        <f t="array" aca="1" ref="H170" ca="1">IF(ROUND(ROUND(G170,2)-G170,4)=0,_xlfn.XLOOKUP(G170,INDIRECT($A$4&amp;"!$G$41:$G$141"),INDIRECT($A$4&amp;"!$A$41:$A$141"),0,1,1),IF(G170&gt;=1,0,(ROUNDUP(G170,2)-G170)*100*_xlfn.XLOOKUP(G170,INDIRECT($A$4&amp;"!$G$41:$G$141"),INDIRECT($A$4&amp;"!$A$41:$A$141"),0,-1,-1)+(G170-ROUNDDOWN(G170,2))*100*_xlfn.XLOOKUP(G170,INDIRECT($A$4&amp;"!$G$41:$G$141"),INDIRECT($A$4&amp;"!$A$41:$A$141"),0,1,1)))</f>
        <v>0.74945333333333419</v>
      </c>
      <c r="I170" s="66">
        <f t="shared" ca="1" si="24"/>
        <v>84.31350000000009</v>
      </c>
      <c r="J170" s="106" cm="1">
        <f t="array" aca="1" ref="J170" ca="1">IF(COUNTIFS('PTC NaTran'!$K$7:$K$15996,"",'PTC NaTran'!$A$7:$A$15996,J$16,'PTC NaTran'!$D$7:$D$15996,$A170,'PTC NaTran'!$C$7:$C$15996,"DEL")&gt;0,J$14,SUMIFS('PTC NaTran'!$K$7:$K$15996,'PTC NaTran'!$A$7:$A$15996,J$16,'PTC NaTran'!$D$7:$D$15996,$A170,'PTC NaTran'!$C$7:$C$15996,"DEL")*1.0026*$F$4/INDIRECT($A$4&amp;"!D9"))</f>
        <v>124.99999999999999</v>
      </c>
      <c r="K170" s="106">
        <v>1000</v>
      </c>
      <c r="L170" s="107">
        <f t="shared" ca="1" si="21"/>
        <v>13.971638500000017</v>
      </c>
      <c r="M170" s="51">
        <f t="shared" ca="1" si="25"/>
        <v>0.92581999999999998</v>
      </c>
      <c r="N170" s="35" cm="1">
        <f t="array" aca="1" ref="N170" ca="1">IF(ROUND(ROUND(M170,2)-M170,4)=0,_xlfn.XLOOKUP(M170,INDIRECT($A$4&amp;"!$G$41:$G$141"),INDIRECT($A$4&amp;"!$A$41:$A$141"),0,1,1),IF(M170&gt;=1,0,(ROUNDUP(M170,2)-M170)*100*_xlfn.XLOOKUP(M170,INDIRECT($A$4&amp;"!$G$41:$G$141"),INDIRECT($A$4&amp;"!$A$41:$A$141"),0,-1,-1)+(M170-ROUNDDOWN(M170,2))*100*_xlfn.XLOOKUP(M170,INDIRECT($A$4&amp;"!$G$41:$G$141"),INDIRECT($A$4&amp;"!$A$41:$A$141"),0,1,1)))</f>
        <v>0.74945333333333419</v>
      </c>
      <c r="O170" s="66">
        <f t="shared" ca="1" si="26"/>
        <v>84.31350000000009</v>
      </c>
      <c r="S170" s="107">
        <f t="shared" ca="1" si="22"/>
        <v>17.341155833333314</v>
      </c>
      <c r="T170" s="51">
        <f t="shared" ca="1" si="27"/>
        <v>1</v>
      </c>
      <c r="U170" s="35" cm="1">
        <f t="array" aca="1" ref="U170" ca="1">IF(ROUND(ROUND(T170,2)-T170,4)=0,_xlfn.XLOOKUP(T170,INDIRECT($A$4&amp;"!$G$41:$G$141"),INDIRECT($A$4&amp;"!$A$41:$A$141"),0,1,1),IF(T170&gt;=1,0,(ROUNDUP(T170,2)-T170)*100*_xlfn.XLOOKUP(T170,INDIRECT($A$4&amp;"!$G$41:$G$141"),INDIRECT($A$4&amp;"!$A$41:$A$141"),0,-1,-1)+(T170-ROUNDDOWN(T170,2))*100*_xlfn.XLOOKUP(T170,INDIRECT($A$4&amp;"!$G$41:$G$141"),INDIRECT($A$4&amp;"!$A$41:$A$141"),0,1,1)))</f>
        <v>0.70000000000000018</v>
      </c>
      <c r="V170" s="66">
        <f t="shared" ca="1" si="28"/>
        <v>87.500000000000014</v>
      </c>
    </row>
    <row r="171" spans="1:22" x14ac:dyDescent="0.35">
      <c r="A171" s="32">
        <f t="shared" si="29"/>
        <v>46632</v>
      </c>
      <c r="B171" s="65" cm="1">
        <f t="array" aca="1" ref="B171" ca="1">_xlfn.XLOOKUP(A171,INDIRECT($A$5&amp;"!$AJ$41:$AJ$406"),INDIRECT($A$5&amp;"!$AK$41:$AK$406"))*SUM($F$3:$I$3)</f>
        <v>0</v>
      </c>
      <c r="C171" s="65" cm="1">
        <f t="array" aca="1" ref="C171" ca="1">_xlfn.XLOOKUP(A171,INDIRECT($A$5&amp;"!$AJ$41:$AJ$406"),INDIRECT($A$5&amp;"!$AL$41:$AL$406"))*SUM($F$3:$I$3)</f>
        <v>15</v>
      </c>
      <c r="D171" s="65" cm="1">
        <f t="array" aca="1" ref="D171" ca="1">_xlfn.XLOOKUP(A171,INDIRECT($A$5&amp;"!$AJ$41:$AJ$406"),INDIRECT($A$5&amp;"!$AO$41:$AO$406"))*SUM($F$3:$I$3)</f>
        <v>15</v>
      </c>
      <c r="E171" s="34" cm="1">
        <f t="array" ref="E171">SUMPRODUCT(('PT Storengy'!$B$8:$I$372)*('PT Storengy'!$A$8:$A$372=$A171)*('PT Storengy'!$B$5:$I$5=$A$6)*('PT Storengy'!$B$7:$I$7=$A$7))</f>
        <v>0.1</v>
      </c>
      <c r="F171" s="107">
        <f t="shared" ca="1" si="20"/>
        <v>14.055530500000017</v>
      </c>
      <c r="G171" s="51">
        <f t="shared" ca="1" si="23"/>
        <v>0.93144000000000005</v>
      </c>
      <c r="H171" s="35" cm="1">
        <f t="array" aca="1" ref="H171" ca="1">IF(ROUND(ROUND(G171,2)-G171,4)=0,_xlfn.XLOOKUP(G171,INDIRECT($A$4&amp;"!$G$41:$G$141"),INDIRECT($A$4&amp;"!$A$41:$A$141"),0,1,1),IF(G171&gt;=1,0,(ROUNDUP(G171,2)-G171)*100*_xlfn.XLOOKUP(G171,INDIRECT($A$4&amp;"!$G$41:$G$141"),INDIRECT($A$4&amp;"!$A$41:$A$141"),0,-1,-1)+(G171-ROUNDDOWN(G171,2))*100*_xlfn.XLOOKUP(G171,INDIRECT($A$4&amp;"!$G$41:$G$141"),INDIRECT($A$4&amp;"!$A$41:$A$141"),0,1,1)))</f>
        <v>0.74570666666666741</v>
      </c>
      <c r="I171" s="66">
        <f t="shared" ca="1" si="24"/>
        <v>83.892000000000067</v>
      </c>
      <c r="J171" s="106" cm="1">
        <f t="array" aca="1" ref="J171" ca="1">IF(COUNTIFS('PTC NaTran'!$K$7:$K$15996,"",'PTC NaTran'!$A$7:$A$15996,J$16,'PTC NaTran'!$D$7:$D$15996,$A171,'PTC NaTran'!$C$7:$C$15996,"DEL")&gt;0,J$14,SUMIFS('PTC NaTran'!$K$7:$K$15996,'PTC NaTran'!$A$7:$A$15996,J$16,'PTC NaTran'!$D$7:$D$15996,$A171,'PTC NaTran'!$C$7:$C$15996,"DEL")*1.0026*$F$4/INDIRECT($A$4&amp;"!D9"))</f>
        <v>124.99999999999999</v>
      </c>
      <c r="K171" s="106">
        <v>1000</v>
      </c>
      <c r="L171" s="107">
        <f t="shared" ca="1" si="21"/>
        <v>14.055530500000017</v>
      </c>
      <c r="M171" s="51">
        <f t="shared" ca="1" si="25"/>
        <v>0.93144000000000005</v>
      </c>
      <c r="N171" s="35" cm="1">
        <f t="array" aca="1" ref="N171" ca="1">IF(ROUND(ROUND(M171,2)-M171,4)=0,_xlfn.XLOOKUP(M171,INDIRECT($A$4&amp;"!$G$41:$G$141"),INDIRECT($A$4&amp;"!$A$41:$A$141"),0,1,1),IF(M171&gt;=1,0,(ROUNDUP(M171,2)-M171)*100*_xlfn.XLOOKUP(M171,INDIRECT($A$4&amp;"!$G$41:$G$141"),INDIRECT($A$4&amp;"!$A$41:$A$141"),0,-1,-1)+(M171-ROUNDDOWN(M171,2))*100*_xlfn.XLOOKUP(M171,INDIRECT($A$4&amp;"!$G$41:$G$141"),INDIRECT($A$4&amp;"!$A$41:$A$141"),0,1,1)))</f>
        <v>0.74570666666666741</v>
      </c>
      <c r="O171" s="66">
        <f t="shared" ca="1" si="26"/>
        <v>83.892000000000067</v>
      </c>
      <c r="S171" s="107">
        <f t="shared" ca="1" si="22"/>
        <v>17.428655833333313</v>
      </c>
      <c r="T171" s="51">
        <f t="shared" ca="1" si="27"/>
        <v>1</v>
      </c>
      <c r="U171" s="35" cm="1">
        <f t="array" aca="1" ref="U171" ca="1">IF(ROUND(ROUND(T171,2)-T171,4)=0,_xlfn.XLOOKUP(T171,INDIRECT($A$4&amp;"!$G$41:$G$141"),INDIRECT($A$4&amp;"!$A$41:$A$141"),0,1,1),IF(T171&gt;=1,0,(ROUNDUP(T171,2)-T171)*100*_xlfn.XLOOKUP(T171,INDIRECT($A$4&amp;"!$G$41:$G$141"),INDIRECT($A$4&amp;"!$A$41:$A$141"),0,-1,-1)+(T171-ROUNDDOWN(T171,2))*100*_xlfn.XLOOKUP(T171,INDIRECT($A$4&amp;"!$G$41:$G$141"),INDIRECT($A$4&amp;"!$A$41:$A$141"),0,1,1)))</f>
        <v>0.70000000000000018</v>
      </c>
      <c r="V171" s="66">
        <f t="shared" ca="1" si="28"/>
        <v>87.500000000000014</v>
      </c>
    </row>
    <row r="172" spans="1:22" x14ac:dyDescent="0.35">
      <c r="A172" s="32">
        <f t="shared" si="29"/>
        <v>46633</v>
      </c>
      <c r="B172" s="65" cm="1">
        <f t="array" aca="1" ref="B172" ca="1">_xlfn.XLOOKUP(A172,INDIRECT($A$5&amp;"!$AJ$41:$AJ$406"),INDIRECT($A$5&amp;"!$AK$41:$AK$406"))*SUM($F$3:$I$3)</f>
        <v>0</v>
      </c>
      <c r="C172" s="65" cm="1">
        <f t="array" aca="1" ref="C172" ca="1">_xlfn.XLOOKUP(A172,INDIRECT($A$5&amp;"!$AJ$41:$AJ$406"),INDIRECT($A$5&amp;"!$AL$41:$AL$406"))*SUM($F$3:$I$3)</f>
        <v>15</v>
      </c>
      <c r="D172" s="65" cm="1">
        <f t="array" aca="1" ref="D172" ca="1">_xlfn.XLOOKUP(A172,INDIRECT($A$5&amp;"!$AJ$41:$AJ$406"),INDIRECT($A$5&amp;"!$AO$41:$AO$406"))*SUM($F$3:$I$3)</f>
        <v>15</v>
      </c>
      <c r="E172" s="34" cm="1">
        <f t="array" ref="E172">SUMPRODUCT(('PT Storengy'!$B$8:$I$372)*('PT Storengy'!$A$8:$A$372=$A172)*('PT Storengy'!$B$5:$I$5=$A$6)*('PT Storengy'!$B$7:$I$7=$A$7))</f>
        <v>0.1</v>
      </c>
      <c r="F172" s="107">
        <f t="shared" ca="1" si="20"/>
        <v>14.139002500000018</v>
      </c>
      <c r="G172" s="51">
        <f t="shared" ca="1" si="23"/>
        <v>0.93703999999999998</v>
      </c>
      <c r="H172" s="35" cm="1">
        <f t="array" aca="1" ref="H172" ca="1">IF(ROUND(ROUND(G172,2)-G172,4)=0,_xlfn.XLOOKUP(G172,INDIRECT($A$4&amp;"!$G$41:$G$141"),INDIRECT($A$4&amp;"!$A$41:$A$141"),0,1,1),IF(G172&gt;=1,0,(ROUNDUP(G172,2)-G172)*100*_xlfn.XLOOKUP(G172,INDIRECT($A$4&amp;"!$G$41:$G$141"),INDIRECT($A$4&amp;"!$A$41:$A$141"),0,-1,-1)+(G172-ROUNDDOWN(G172,2))*100*_xlfn.XLOOKUP(G172,INDIRECT($A$4&amp;"!$G$41:$G$141"),INDIRECT($A$4&amp;"!$A$41:$A$141"),0,1,1)))</f>
        <v>0.74197333333333426</v>
      </c>
      <c r="I172" s="66">
        <f t="shared" ca="1" si="24"/>
        <v>83.472000000000094</v>
      </c>
      <c r="J172" s="106" cm="1">
        <f t="array" aca="1" ref="J172" ca="1">IF(COUNTIFS('PTC NaTran'!$K$7:$K$15996,"",'PTC NaTran'!$A$7:$A$15996,J$16,'PTC NaTran'!$D$7:$D$15996,$A172,'PTC NaTran'!$C$7:$C$15996,"DEL")&gt;0,J$14,SUMIFS('PTC NaTran'!$K$7:$K$15996,'PTC NaTran'!$A$7:$A$15996,J$16,'PTC NaTran'!$D$7:$D$15996,$A172,'PTC NaTran'!$C$7:$C$15996,"DEL")*1.0026*$F$4/INDIRECT($A$4&amp;"!D9"))</f>
        <v>124.99999999999999</v>
      </c>
      <c r="K172" s="106">
        <v>1000</v>
      </c>
      <c r="L172" s="107">
        <f t="shared" ca="1" si="21"/>
        <v>14.139002500000018</v>
      </c>
      <c r="M172" s="51">
        <f t="shared" ca="1" si="25"/>
        <v>0.93703999999999998</v>
      </c>
      <c r="N172" s="35" cm="1">
        <f t="array" aca="1" ref="N172" ca="1">IF(ROUND(ROUND(M172,2)-M172,4)=0,_xlfn.XLOOKUP(M172,INDIRECT($A$4&amp;"!$G$41:$G$141"),INDIRECT($A$4&amp;"!$A$41:$A$141"),0,1,1),IF(M172&gt;=1,0,(ROUNDUP(M172,2)-M172)*100*_xlfn.XLOOKUP(M172,INDIRECT($A$4&amp;"!$G$41:$G$141"),INDIRECT($A$4&amp;"!$A$41:$A$141"),0,-1,-1)+(M172-ROUNDDOWN(M172,2))*100*_xlfn.XLOOKUP(M172,INDIRECT($A$4&amp;"!$G$41:$G$141"),INDIRECT($A$4&amp;"!$A$41:$A$141"),0,1,1)))</f>
        <v>0.74197333333333426</v>
      </c>
      <c r="O172" s="66">
        <f t="shared" ca="1" si="26"/>
        <v>83.472000000000094</v>
      </c>
      <c r="S172" s="107">
        <f t="shared" ca="1" si="22"/>
        <v>17.516155833333311</v>
      </c>
      <c r="T172" s="51">
        <f t="shared" ca="1" si="27"/>
        <v>1</v>
      </c>
      <c r="U172" s="35" cm="1">
        <f t="array" aca="1" ref="U172" ca="1">IF(ROUND(ROUND(T172,2)-T172,4)=0,_xlfn.XLOOKUP(T172,INDIRECT($A$4&amp;"!$G$41:$G$141"),INDIRECT($A$4&amp;"!$A$41:$A$141"),0,1,1),IF(T172&gt;=1,0,(ROUNDUP(T172,2)-T172)*100*_xlfn.XLOOKUP(T172,INDIRECT($A$4&amp;"!$G$41:$G$141"),INDIRECT($A$4&amp;"!$A$41:$A$141"),0,-1,-1)+(T172-ROUNDDOWN(T172,2))*100*_xlfn.XLOOKUP(T172,INDIRECT($A$4&amp;"!$G$41:$G$141"),INDIRECT($A$4&amp;"!$A$41:$A$141"),0,1,1)))</f>
        <v>0.70000000000000018</v>
      </c>
      <c r="V172" s="66">
        <f t="shared" ca="1" si="28"/>
        <v>87.500000000000014</v>
      </c>
    </row>
    <row r="173" spans="1:22" x14ac:dyDescent="0.35">
      <c r="A173" s="32">
        <f t="shared" si="29"/>
        <v>46634</v>
      </c>
      <c r="B173" s="65" cm="1">
        <f t="array" aca="1" ref="B173" ca="1">_xlfn.XLOOKUP(A173,INDIRECT($A$5&amp;"!$AJ$41:$AJ$406"),INDIRECT($A$5&amp;"!$AK$41:$AK$406"))*SUM($F$3:$I$3)</f>
        <v>0</v>
      </c>
      <c r="C173" s="65" cm="1">
        <f t="array" aca="1" ref="C173" ca="1">_xlfn.XLOOKUP(A173,INDIRECT($A$5&amp;"!$AJ$41:$AJ$406"),INDIRECT($A$5&amp;"!$AL$41:$AL$406"))*SUM($F$3:$I$3)</f>
        <v>15</v>
      </c>
      <c r="D173" s="65" cm="1">
        <f t="array" aca="1" ref="D173" ca="1">_xlfn.XLOOKUP(A173,INDIRECT($A$5&amp;"!$AJ$41:$AJ$406"),INDIRECT($A$5&amp;"!$AO$41:$AO$406"))*SUM($F$3:$I$3)</f>
        <v>15</v>
      </c>
      <c r="E173" s="34" cm="1">
        <f t="array" ref="E173">SUMPRODUCT(('PT Storengy'!$B$8:$I$372)*('PT Storengy'!$A$8:$A$372=$A173)*('PT Storengy'!$B$5:$I$5=$A$6)*('PT Storengy'!$B$7:$I$7=$A$7))</f>
        <v>0.1</v>
      </c>
      <c r="F173" s="107">
        <f t="shared" ca="1" si="20"/>
        <v>14.222057500000018</v>
      </c>
      <c r="G173" s="51">
        <f t="shared" ca="1" si="23"/>
        <v>0.94259999999999999</v>
      </c>
      <c r="H173" s="35" cm="1">
        <f t="array" aca="1" ref="H173" ca="1">IF(ROUND(ROUND(G173,2)-G173,4)=0,_xlfn.XLOOKUP(G173,INDIRECT($A$4&amp;"!$G$41:$G$141"),INDIRECT($A$4&amp;"!$A$41:$A$141"),0,1,1),IF(G173&gt;=1,0,(ROUNDUP(G173,2)-G173)*100*_xlfn.XLOOKUP(G173,INDIRECT($A$4&amp;"!$G$41:$G$141"),INDIRECT($A$4&amp;"!$A$41:$A$141"),0,-1,-1)+(G173-ROUNDDOWN(G173,2))*100*_xlfn.XLOOKUP(G173,INDIRECT($A$4&amp;"!$G$41:$G$141"),INDIRECT($A$4&amp;"!$A$41:$A$141"),0,1,1)))</f>
        <v>0.73826666666666751</v>
      </c>
      <c r="I173" s="66">
        <f t="shared" ca="1" si="24"/>
        <v>83.055000000000078</v>
      </c>
      <c r="J173" s="106" cm="1">
        <f t="array" aca="1" ref="J173" ca="1">IF(COUNTIFS('PTC NaTran'!$K$7:$K$15996,"",'PTC NaTran'!$A$7:$A$15996,J$16,'PTC NaTran'!$D$7:$D$15996,$A173,'PTC NaTran'!$C$7:$C$15996,"DEL")&gt;0,J$14,SUMIFS('PTC NaTran'!$K$7:$K$15996,'PTC NaTran'!$A$7:$A$15996,J$16,'PTC NaTran'!$D$7:$D$15996,$A173,'PTC NaTran'!$C$7:$C$15996,"DEL")*1.0026*$F$4/INDIRECT($A$4&amp;"!D9"))</f>
        <v>124.99999999999999</v>
      </c>
      <c r="K173" s="106">
        <v>1000</v>
      </c>
      <c r="L173" s="107">
        <f t="shared" ca="1" si="21"/>
        <v>14.222057500000018</v>
      </c>
      <c r="M173" s="51">
        <f t="shared" ca="1" si="25"/>
        <v>0.94259999999999999</v>
      </c>
      <c r="N173" s="35" cm="1">
        <f t="array" aca="1" ref="N173" ca="1">IF(ROUND(ROUND(M173,2)-M173,4)=0,_xlfn.XLOOKUP(M173,INDIRECT($A$4&amp;"!$G$41:$G$141"),INDIRECT($A$4&amp;"!$A$41:$A$141"),0,1,1),IF(M173&gt;=1,0,(ROUNDUP(M173,2)-M173)*100*_xlfn.XLOOKUP(M173,INDIRECT($A$4&amp;"!$G$41:$G$141"),INDIRECT($A$4&amp;"!$A$41:$A$141"),0,-1,-1)+(M173-ROUNDDOWN(M173,2))*100*_xlfn.XLOOKUP(M173,INDIRECT($A$4&amp;"!$G$41:$G$141"),INDIRECT($A$4&amp;"!$A$41:$A$141"),0,1,1)))</f>
        <v>0.73826666666666751</v>
      </c>
      <c r="O173" s="66">
        <f t="shared" ca="1" si="26"/>
        <v>83.055000000000078</v>
      </c>
      <c r="S173" s="107">
        <f t="shared" ca="1" si="22"/>
        <v>17.60365583333331</v>
      </c>
      <c r="T173" s="51">
        <f t="shared" ca="1" si="27"/>
        <v>1</v>
      </c>
      <c r="U173" s="35" cm="1">
        <f t="array" aca="1" ref="U173" ca="1">IF(ROUND(ROUND(T173,2)-T173,4)=0,_xlfn.XLOOKUP(T173,INDIRECT($A$4&amp;"!$G$41:$G$141"),INDIRECT($A$4&amp;"!$A$41:$A$141"),0,1,1),IF(T173&gt;=1,0,(ROUNDUP(T173,2)-T173)*100*_xlfn.XLOOKUP(T173,INDIRECT($A$4&amp;"!$G$41:$G$141"),INDIRECT($A$4&amp;"!$A$41:$A$141"),0,-1,-1)+(T173-ROUNDDOWN(T173,2))*100*_xlfn.XLOOKUP(T173,INDIRECT($A$4&amp;"!$G$41:$G$141"),INDIRECT($A$4&amp;"!$A$41:$A$141"),0,1,1)))</f>
        <v>0.70000000000000018</v>
      </c>
      <c r="V173" s="66">
        <f t="shared" ca="1" si="28"/>
        <v>87.500000000000014</v>
      </c>
    </row>
    <row r="174" spans="1:22" x14ac:dyDescent="0.35">
      <c r="A174" s="32">
        <f t="shared" si="29"/>
        <v>46635</v>
      </c>
      <c r="B174" s="65" cm="1">
        <f t="array" aca="1" ref="B174" ca="1">_xlfn.XLOOKUP(A174,INDIRECT($A$5&amp;"!$AJ$41:$AJ$406"),INDIRECT($A$5&amp;"!$AK$41:$AK$406"))*SUM($F$3:$I$3)</f>
        <v>0</v>
      </c>
      <c r="C174" s="65" cm="1">
        <f t="array" aca="1" ref="C174" ca="1">_xlfn.XLOOKUP(A174,INDIRECT($A$5&amp;"!$AJ$41:$AJ$406"),INDIRECT($A$5&amp;"!$AL$41:$AL$406"))*SUM($F$3:$I$3)</f>
        <v>15</v>
      </c>
      <c r="D174" s="65" cm="1">
        <f t="array" aca="1" ref="D174" ca="1">_xlfn.XLOOKUP(A174,INDIRECT($A$5&amp;"!$AJ$41:$AJ$406"),INDIRECT($A$5&amp;"!$AO$41:$AO$406"))*SUM($F$3:$I$3)</f>
        <v>15</v>
      </c>
      <c r="E174" s="34" cm="1">
        <f t="array" ref="E174">SUMPRODUCT(('PT Storengy'!$B$8:$I$372)*('PT Storengy'!$A$8:$A$372=$A174)*('PT Storengy'!$B$5:$I$5=$A$6)*('PT Storengy'!$B$7:$I$7=$A$7))</f>
        <v>0.1</v>
      </c>
      <c r="F174" s="107">
        <f t="shared" ca="1" si="20"/>
        <v>14.304697000000019</v>
      </c>
      <c r="G174" s="51">
        <f t="shared" ca="1" si="23"/>
        <v>0.94813999999999998</v>
      </c>
      <c r="H174" s="35" cm="1">
        <f t="array" aca="1" ref="H174" ca="1">IF(ROUND(ROUND(G174,2)-G174,4)=0,_xlfn.XLOOKUP(G174,INDIRECT($A$4&amp;"!$G$41:$G$141"),INDIRECT($A$4&amp;"!$A$41:$A$141"),0,1,1),IF(G174&gt;=1,0,(ROUNDUP(G174,2)-G174)*100*_xlfn.XLOOKUP(G174,INDIRECT($A$4&amp;"!$G$41:$G$141"),INDIRECT($A$4&amp;"!$A$41:$A$141"),0,-1,-1)+(G174-ROUNDDOWN(G174,2))*100*_xlfn.XLOOKUP(G174,INDIRECT($A$4&amp;"!$G$41:$G$141"),INDIRECT($A$4&amp;"!$A$41:$A$141"),0,1,1)))</f>
        <v>0.73457333333333408</v>
      </c>
      <c r="I174" s="66">
        <f t="shared" ca="1" si="24"/>
        <v>82.639500000000069</v>
      </c>
      <c r="J174" s="106" cm="1">
        <f t="array" aca="1" ref="J174" ca="1">IF(COUNTIFS('PTC NaTran'!$K$7:$K$15996,"",'PTC NaTran'!$A$7:$A$15996,J$16,'PTC NaTran'!$D$7:$D$15996,$A174,'PTC NaTran'!$C$7:$C$15996,"DEL")&gt;0,J$14,SUMIFS('PTC NaTran'!$K$7:$K$15996,'PTC NaTran'!$A$7:$A$15996,J$16,'PTC NaTran'!$D$7:$D$15996,$A174,'PTC NaTran'!$C$7:$C$15996,"DEL")*1.0026*$F$4/INDIRECT($A$4&amp;"!D9"))</f>
        <v>124.99999999999999</v>
      </c>
      <c r="K174" s="106">
        <v>1000</v>
      </c>
      <c r="L174" s="107">
        <f t="shared" ca="1" si="21"/>
        <v>14.304697000000019</v>
      </c>
      <c r="M174" s="51">
        <f t="shared" ca="1" si="25"/>
        <v>0.94813999999999998</v>
      </c>
      <c r="N174" s="35" cm="1">
        <f t="array" aca="1" ref="N174" ca="1">IF(ROUND(ROUND(M174,2)-M174,4)=0,_xlfn.XLOOKUP(M174,INDIRECT($A$4&amp;"!$G$41:$G$141"),INDIRECT($A$4&amp;"!$A$41:$A$141"),0,1,1),IF(M174&gt;=1,0,(ROUNDUP(M174,2)-M174)*100*_xlfn.XLOOKUP(M174,INDIRECT($A$4&amp;"!$G$41:$G$141"),INDIRECT($A$4&amp;"!$A$41:$A$141"),0,-1,-1)+(M174-ROUNDDOWN(M174,2))*100*_xlfn.XLOOKUP(M174,INDIRECT($A$4&amp;"!$G$41:$G$141"),INDIRECT($A$4&amp;"!$A$41:$A$141"),0,1,1)))</f>
        <v>0.73457333333333408</v>
      </c>
      <c r="O174" s="66">
        <f t="shared" ca="1" si="26"/>
        <v>82.639500000000069</v>
      </c>
      <c r="S174" s="107">
        <f t="shared" ca="1" si="22"/>
        <v>17.691155833333308</v>
      </c>
      <c r="T174" s="51">
        <f t="shared" ca="1" si="27"/>
        <v>1</v>
      </c>
      <c r="U174" s="35" cm="1">
        <f t="array" aca="1" ref="U174" ca="1">IF(ROUND(ROUND(T174,2)-T174,4)=0,_xlfn.XLOOKUP(T174,INDIRECT($A$4&amp;"!$G$41:$G$141"),INDIRECT($A$4&amp;"!$A$41:$A$141"),0,1,1),IF(T174&gt;=1,0,(ROUNDUP(T174,2)-T174)*100*_xlfn.XLOOKUP(T174,INDIRECT($A$4&amp;"!$G$41:$G$141"),INDIRECT($A$4&amp;"!$A$41:$A$141"),0,-1,-1)+(T174-ROUNDDOWN(T174,2))*100*_xlfn.XLOOKUP(T174,INDIRECT($A$4&amp;"!$G$41:$G$141"),INDIRECT($A$4&amp;"!$A$41:$A$141"),0,1,1)))</f>
        <v>0.70000000000000018</v>
      </c>
      <c r="V174" s="66">
        <f t="shared" ca="1" si="28"/>
        <v>87.500000000000014</v>
      </c>
    </row>
    <row r="175" spans="1:22" x14ac:dyDescent="0.35">
      <c r="A175" s="32">
        <f t="shared" si="29"/>
        <v>46636</v>
      </c>
      <c r="B175" s="65" cm="1">
        <f t="array" aca="1" ref="B175" ca="1">_xlfn.XLOOKUP(A175,INDIRECT($A$5&amp;"!$AJ$41:$AJ$406"),INDIRECT($A$5&amp;"!$AK$41:$AK$406"))*SUM($F$3:$I$3)</f>
        <v>0</v>
      </c>
      <c r="C175" s="65" cm="1">
        <f t="array" aca="1" ref="C175" ca="1">_xlfn.XLOOKUP(A175,INDIRECT($A$5&amp;"!$AJ$41:$AJ$406"),INDIRECT($A$5&amp;"!$AL$41:$AL$406"))*SUM($F$3:$I$3)</f>
        <v>15</v>
      </c>
      <c r="D175" s="65" cm="1">
        <f t="array" aca="1" ref="D175" ca="1">_xlfn.XLOOKUP(A175,INDIRECT($A$5&amp;"!$AJ$41:$AJ$406"),INDIRECT($A$5&amp;"!$AO$41:$AO$406"))*SUM($F$3:$I$3)</f>
        <v>15</v>
      </c>
      <c r="E175" s="34" cm="1">
        <f t="array" ref="E175">SUMPRODUCT(('PT Storengy'!$B$8:$I$372)*('PT Storengy'!$A$8:$A$372=$A175)*('PT Storengy'!$B$5:$I$5=$A$6)*('PT Storengy'!$B$7:$I$7=$A$7))</f>
        <v>0.7</v>
      </c>
      <c r="F175" s="107">
        <f t="shared" ca="1" si="20"/>
        <v>14.332105750000018</v>
      </c>
      <c r="G175" s="51">
        <f t="shared" ca="1" si="23"/>
        <v>0.95365</v>
      </c>
      <c r="H175" s="35" cm="1">
        <f t="array" aca="1" ref="H175" ca="1">IF(ROUND(ROUND(G175,2)-G175,4)=0,_xlfn.XLOOKUP(G175,INDIRECT($A$4&amp;"!$G$41:$G$141"),INDIRECT($A$4&amp;"!$A$41:$A$141"),0,1,1),IF(G175&gt;=1,0,(ROUNDUP(G175,2)-G175)*100*_xlfn.XLOOKUP(G175,INDIRECT($A$4&amp;"!$G$41:$G$141"),INDIRECT($A$4&amp;"!$A$41:$A$141"),0,-1,-1)+(G175-ROUNDDOWN(G175,2))*100*_xlfn.XLOOKUP(G175,INDIRECT($A$4&amp;"!$G$41:$G$141"),INDIRECT($A$4&amp;"!$A$41:$A$141"),0,1,1)))</f>
        <v>0.73090000000000077</v>
      </c>
      <c r="I175" s="66">
        <f t="shared" ca="1" si="24"/>
        <v>27.40875000000003</v>
      </c>
      <c r="J175" s="106" cm="1">
        <f t="array" aca="1" ref="J175" ca="1">IF(COUNTIFS('PTC NaTran'!$K$7:$K$15996,"",'PTC NaTran'!$A$7:$A$15996,J$16,'PTC NaTran'!$D$7:$D$15996,$A175,'PTC NaTran'!$C$7:$C$15996,"DEL")&gt;0,J$14,SUMIFS('PTC NaTran'!$K$7:$K$15996,'PTC NaTran'!$A$7:$A$15996,J$16,'PTC NaTran'!$D$7:$D$15996,$A175,'PTC NaTran'!$C$7:$C$15996,"DEL")*1.0026*$F$4/INDIRECT($A$4&amp;"!D9"))</f>
        <v>124.99999999999999</v>
      </c>
      <c r="K175" s="106">
        <v>1000</v>
      </c>
      <c r="L175" s="107">
        <f t="shared" ca="1" si="21"/>
        <v>14.332105750000018</v>
      </c>
      <c r="M175" s="51">
        <f t="shared" ca="1" si="25"/>
        <v>0.95365</v>
      </c>
      <c r="N175" s="35" cm="1">
        <f t="array" aca="1" ref="N175" ca="1">IF(ROUND(ROUND(M175,2)-M175,4)=0,_xlfn.XLOOKUP(M175,INDIRECT($A$4&amp;"!$G$41:$G$141"),INDIRECT($A$4&amp;"!$A$41:$A$141"),0,1,1),IF(M175&gt;=1,0,(ROUNDUP(M175,2)-M175)*100*_xlfn.XLOOKUP(M175,INDIRECT($A$4&amp;"!$G$41:$G$141"),INDIRECT($A$4&amp;"!$A$41:$A$141"),0,-1,-1)+(M175-ROUNDDOWN(M175,2))*100*_xlfn.XLOOKUP(M175,INDIRECT($A$4&amp;"!$G$41:$G$141"),INDIRECT($A$4&amp;"!$A$41:$A$141"),0,1,1)))</f>
        <v>0.73090000000000077</v>
      </c>
      <c r="O175" s="66">
        <f t="shared" ca="1" si="26"/>
        <v>27.40875000000003</v>
      </c>
      <c r="S175" s="107">
        <f t="shared" ca="1" si="22"/>
        <v>17.778655833333307</v>
      </c>
      <c r="T175" s="51">
        <f t="shared" ca="1" si="27"/>
        <v>1</v>
      </c>
      <c r="U175" s="35" cm="1">
        <f t="array" aca="1" ref="U175" ca="1">IF(ROUND(ROUND(T175,2)-T175,4)=0,_xlfn.XLOOKUP(T175,INDIRECT($A$4&amp;"!$G$41:$G$141"),INDIRECT($A$4&amp;"!$A$41:$A$141"),0,1,1),IF(T175&gt;=1,0,(ROUNDUP(T175,2)-T175)*100*_xlfn.XLOOKUP(T175,INDIRECT($A$4&amp;"!$G$41:$G$141"),INDIRECT($A$4&amp;"!$A$41:$A$141"),0,-1,-1)+(T175-ROUNDDOWN(T175,2))*100*_xlfn.XLOOKUP(T175,INDIRECT($A$4&amp;"!$G$41:$G$141"),INDIRECT($A$4&amp;"!$A$41:$A$141"),0,1,1)))</f>
        <v>0.70000000000000018</v>
      </c>
      <c r="V175" s="66">
        <f t="shared" ca="1" si="28"/>
        <v>87.500000000000014</v>
      </c>
    </row>
    <row r="176" spans="1:22" x14ac:dyDescent="0.35">
      <c r="A176" s="32">
        <f t="shared" si="29"/>
        <v>46637</v>
      </c>
      <c r="B176" s="65" cm="1">
        <f t="array" aca="1" ref="B176" ca="1">_xlfn.XLOOKUP(A176,INDIRECT($A$5&amp;"!$AJ$41:$AJ$406"),INDIRECT($A$5&amp;"!$AK$41:$AK$406"))*SUM($F$3:$I$3)</f>
        <v>0</v>
      </c>
      <c r="C176" s="65" cm="1">
        <f t="array" aca="1" ref="C176" ca="1">_xlfn.XLOOKUP(A176,INDIRECT($A$5&amp;"!$AJ$41:$AJ$406"),INDIRECT($A$5&amp;"!$AL$41:$AL$406"))*SUM($F$3:$I$3)</f>
        <v>15</v>
      </c>
      <c r="D176" s="65" cm="1">
        <f t="array" aca="1" ref="D176" ca="1">_xlfn.XLOOKUP(A176,INDIRECT($A$5&amp;"!$AJ$41:$AJ$406"),INDIRECT($A$5&amp;"!$AO$41:$AO$406"))*SUM($F$3:$I$3)</f>
        <v>15</v>
      </c>
      <c r="E176" s="34" cm="1">
        <f t="array" ref="E176">SUMPRODUCT(('PT Storengy'!$B$8:$I$372)*('PT Storengy'!$A$8:$A$372=$A176)*('PT Storengy'!$B$5:$I$5=$A$6)*('PT Storengy'!$B$7:$I$7=$A$7))</f>
        <v>0.1</v>
      </c>
      <c r="F176" s="107">
        <f t="shared" ca="1" si="20"/>
        <v>14.414195500000018</v>
      </c>
      <c r="G176" s="51">
        <f t="shared" ca="1" si="23"/>
        <v>0.95547000000000004</v>
      </c>
      <c r="H176" s="35" cm="1">
        <f t="array" aca="1" ref="H176" ca="1">IF(ROUND(ROUND(G176,2)-G176,4)=0,_xlfn.XLOOKUP(G176,INDIRECT($A$4&amp;"!$G$41:$G$141"),INDIRECT($A$4&amp;"!$A$41:$A$141"),0,1,1),IF(G176&gt;=1,0,(ROUNDUP(G176,2)-G176)*100*_xlfn.XLOOKUP(G176,INDIRECT($A$4&amp;"!$G$41:$G$141"),INDIRECT($A$4&amp;"!$A$41:$A$141"),0,-1,-1)+(G176-ROUNDDOWN(G176,2))*100*_xlfn.XLOOKUP(G176,INDIRECT($A$4&amp;"!$G$41:$G$141"),INDIRECT($A$4&amp;"!$A$41:$A$141"),0,1,1)))</f>
        <v>0.72968666666666748</v>
      </c>
      <c r="I176" s="66">
        <f t="shared" ca="1" si="24"/>
        <v>82.08975000000008</v>
      </c>
      <c r="J176" s="106" cm="1">
        <f t="array" aca="1" ref="J176" ca="1">IF(COUNTIFS('PTC NaTran'!$K$7:$K$15996,"",'PTC NaTran'!$A$7:$A$15996,J$16,'PTC NaTran'!$D$7:$D$15996,$A176,'PTC NaTran'!$C$7:$C$15996,"DEL")&gt;0,J$14,SUMIFS('PTC NaTran'!$K$7:$K$15996,'PTC NaTran'!$A$7:$A$15996,J$16,'PTC NaTran'!$D$7:$D$15996,$A176,'PTC NaTran'!$C$7:$C$15996,"DEL")*1.0026*$F$4/INDIRECT($A$4&amp;"!D9"))</f>
        <v>124.99999999999999</v>
      </c>
      <c r="K176" s="106">
        <v>1000</v>
      </c>
      <c r="L176" s="107">
        <f t="shared" ca="1" si="21"/>
        <v>14.414195500000018</v>
      </c>
      <c r="M176" s="51">
        <f t="shared" ca="1" si="25"/>
        <v>0.95547000000000004</v>
      </c>
      <c r="N176" s="35" cm="1">
        <f t="array" aca="1" ref="N176" ca="1">IF(ROUND(ROUND(M176,2)-M176,4)=0,_xlfn.XLOOKUP(M176,INDIRECT($A$4&amp;"!$G$41:$G$141"),INDIRECT($A$4&amp;"!$A$41:$A$141"),0,1,1),IF(M176&gt;=1,0,(ROUNDUP(M176,2)-M176)*100*_xlfn.XLOOKUP(M176,INDIRECT($A$4&amp;"!$G$41:$G$141"),INDIRECT($A$4&amp;"!$A$41:$A$141"),0,-1,-1)+(M176-ROUNDDOWN(M176,2))*100*_xlfn.XLOOKUP(M176,INDIRECT($A$4&amp;"!$G$41:$G$141"),INDIRECT($A$4&amp;"!$A$41:$A$141"),0,1,1)))</f>
        <v>0.72968666666666748</v>
      </c>
      <c r="O176" s="66">
        <f t="shared" ca="1" si="26"/>
        <v>82.08975000000008</v>
      </c>
      <c r="S176" s="107">
        <f t="shared" ca="1" si="22"/>
        <v>17.866155833333305</v>
      </c>
      <c r="T176" s="51">
        <f t="shared" ca="1" si="27"/>
        <v>1</v>
      </c>
      <c r="U176" s="35" cm="1">
        <f t="array" aca="1" ref="U176" ca="1">IF(ROUND(ROUND(T176,2)-T176,4)=0,_xlfn.XLOOKUP(T176,INDIRECT($A$4&amp;"!$G$41:$G$141"),INDIRECT($A$4&amp;"!$A$41:$A$141"),0,1,1),IF(T176&gt;=1,0,(ROUNDUP(T176,2)-T176)*100*_xlfn.XLOOKUP(T176,INDIRECT($A$4&amp;"!$G$41:$G$141"),INDIRECT($A$4&amp;"!$A$41:$A$141"),0,-1,-1)+(T176-ROUNDDOWN(T176,2))*100*_xlfn.XLOOKUP(T176,INDIRECT($A$4&amp;"!$G$41:$G$141"),INDIRECT($A$4&amp;"!$A$41:$A$141"),0,1,1)))</f>
        <v>0.70000000000000018</v>
      </c>
      <c r="V176" s="66">
        <f t="shared" ca="1" si="28"/>
        <v>87.500000000000014</v>
      </c>
    </row>
    <row r="177" spans="1:22" x14ac:dyDescent="0.35">
      <c r="A177" s="32">
        <f t="shared" si="29"/>
        <v>46638</v>
      </c>
      <c r="B177" s="65" cm="1">
        <f t="array" aca="1" ref="B177" ca="1">_xlfn.XLOOKUP(A177,INDIRECT($A$5&amp;"!$AJ$41:$AJ$406"),INDIRECT($A$5&amp;"!$AK$41:$AK$406"))*SUM($F$3:$I$3)</f>
        <v>0</v>
      </c>
      <c r="C177" s="65" cm="1">
        <f t="array" aca="1" ref="C177" ca="1">_xlfn.XLOOKUP(A177,INDIRECT($A$5&amp;"!$AJ$41:$AJ$406"),INDIRECT($A$5&amp;"!$AL$41:$AL$406"))*SUM($F$3:$I$3)</f>
        <v>15</v>
      </c>
      <c r="D177" s="65" cm="1">
        <f t="array" aca="1" ref="D177" ca="1">_xlfn.XLOOKUP(A177,INDIRECT($A$5&amp;"!$AJ$41:$AJ$406"),INDIRECT($A$5&amp;"!$AO$41:$AO$406"))*SUM($F$3:$I$3)</f>
        <v>15</v>
      </c>
      <c r="E177" s="34" cm="1">
        <f t="array" ref="E177">SUMPRODUCT(('PT Storengy'!$B$8:$I$372)*('PT Storengy'!$A$8:$A$372=$A177)*('PT Storengy'!$B$5:$I$5=$A$6)*('PT Storengy'!$B$7:$I$7=$A$7))</f>
        <v>0.1</v>
      </c>
      <c r="F177" s="107">
        <f t="shared" ca="1" si="20"/>
        <v>14.495874250000018</v>
      </c>
      <c r="G177" s="51">
        <f t="shared" ca="1" si="23"/>
        <v>0.96094999999999997</v>
      </c>
      <c r="H177" s="35" cm="1">
        <f t="array" aca="1" ref="H177" ca="1">IF(ROUND(ROUND(G177,2)-G177,4)=0,_xlfn.XLOOKUP(G177,INDIRECT($A$4&amp;"!$G$41:$G$141"),INDIRECT($A$4&amp;"!$A$41:$A$141"),0,1,1),IF(G177&gt;=1,0,(ROUNDUP(G177,2)-G177)*100*_xlfn.XLOOKUP(G177,INDIRECT($A$4&amp;"!$G$41:$G$141"),INDIRECT($A$4&amp;"!$A$41:$A$141"),0,-1,-1)+(G177-ROUNDDOWN(G177,2))*100*_xlfn.XLOOKUP(G177,INDIRECT($A$4&amp;"!$G$41:$G$141"),INDIRECT($A$4&amp;"!$A$41:$A$141"),0,1,1)))</f>
        <v>0.7260333333333342</v>
      </c>
      <c r="I177" s="66">
        <f t="shared" ca="1" si="24"/>
        <v>81.678750000000093</v>
      </c>
      <c r="J177" s="106" cm="1">
        <f t="array" aca="1" ref="J177" ca="1">IF(COUNTIFS('PTC NaTran'!$K$7:$K$15996,"",'PTC NaTran'!$A$7:$A$15996,J$16,'PTC NaTran'!$D$7:$D$15996,$A177,'PTC NaTran'!$C$7:$C$15996,"DEL")&gt;0,J$14,SUMIFS('PTC NaTran'!$K$7:$K$15996,'PTC NaTran'!$A$7:$A$15996,J$16,'PTC NaTran'!$D$7:$D$15996,$A177,'PTC NaTran'!$C$7:$C$15996,"DEL")*1.0026*$F$4/INDIRECT($A$4&amp;"!D9"))</f>
        <v>124.99999999999999</v>
      </c>
      <c r="K177" s="106">
        <v>1000</v>
      </c>
      <c r="L177" s="107">
        <f t="shared" ca="1" si="21"/>
        <v>14.495874250000018</v>
      </c>
      <c r="M177" s="51">
        <f t="shared" ca="1" si="25"/>
        <v>0.96094999999999997</v>
      </c>
      <c r="N177" s="35" cm="1">
        <f t="array" aca="1" ref="N177" ca="1">IF(ROUND(ROUND(M177,2)-M177,4)=0,_xlfn.XLOOKUP(M177,INDIRECT($A$4&amp;"!$G$41:$G$141"),INDIRECT($A$4&amp;"!$A$41:$A$141"),0,1,1),IF(M177&gt;=1,0,(ROUNDUP(M177,2)-M177)*100*_xlfn.XLOOKUP(M177,INDIRECT($A$4&amp;"!$G$41:$G$141"),INDIRECT($A$4&amp;"!$A$41:$A$141"),0,-1,-1)+(M177-ROUNDDOWN(M177,2))*100*_xlfn.XLOOKUP(M177,INDIRECT($A$4&amp;"!$G$41:$G$141"),INDIRECT($A$4&amp;"!$A$41:$A$141"),0,1,1)))</f>
        <v>0.7260333333333342</v>
      </c>
      <c r="O177" s="66">
        <f t="shared" ca="1" si="26"/>
        <v>81.678750000000093</v>
      </c>
      <c r="S177" s="107">
        <f t="shared" ca="1" si="22"/>
        <v>17.953655833333304</v>
      </c>
      <c r="T177" s="51">
        <f t="shared" ca="1" si="27"/>
        <v>1</v>
      </c>
      <c r="U177" s="35" cm="1">
        <f t="array" aca="1" ref="U177" ca="1">IF(ROUND(ROUND(T177,2)-T177,4)=0,_xlfn.XLOOKUP(T177,INDIRECT($A$4&amp;"!$G$41:$G$141"),INDIRECT($A$4&amp;"!$A$41:$A$141"),0,1,1),IF(T177&gt;=1,0,(ROUNDUP(T177,2)-T177)*100*_xlfn.XLOOKUP(T177,INDIRECT($A$4&amp;"!$G$41:$G$141"),INDIRECT($A$4&amp;"!$A$41:$A$141"),0,-1,-1)+(T177-ROUNDDOWN(T177,2))*100*_xlfn.XLOOKUP(T177,INDIRECT($A$4&amp;"!$G$41:$G$141"),INDIRECT($A$4&amp;"!$A$41:$A$141"),0,1,1)))</f>
        <v>0.70000000000000018</v>
      </c>
      <c r="V177" s="66">
        <f t="shared" ca="1" si="28"/>
        <v>87.500000000000014</v>
      </c>
    </row>
    <row r="178" spans="1:22" x14ac:dyDescent="0.35">
      <c r="A178" s="32">
        <f t="shared" si="29"/>
        <v>46639</v>
      </c>
      <c r="B178" s="65" cm="1">
        <f t="array" aca="1" ref="B178" ca="1">_xlfn.XLOOKUP(A178,INDIRECT($A$5&amp;"!$AJ$41:$AJ$406"),INDIRECT($A$5&amp;"!$AK$41:$AK$406"))*SUM($F$3:$I$3)</f>
        <v>0</v>
      </c>
      <c r="C178" s="65" cm="1">
        <f t="array" aca="1" ref="C178" ca="1">_xlfn.XLOOKUP(A178,INDIRECT($A$5&amp;"!$AJ$41:$AJ$406"),INDIRECT($A$5&amp;"!$AL$41:$AL$406"))*SUM($F$3:$I$3)</f>
        <v>15</v>
      </c>
      <c r="D178" s="65" cm="1">
        <f t="array" aca="1" ref="D178" ca="1">_xlfn.XLOOKUP(A178,INDIRECT($A$5&amp;"!$AJ$41:$AJ$406"),INDIRECT($A$5&amp;"!$AO$41:$AO$406"))*SUM($F$3:$I$3)</f>
        <v>15</v>
      </c>
      <c r="E178" s="34" cm="1">
        <f t="array" ref="E178">SUMPRODUCT(('PT Storengy'!$B$8:$I$372)*('PT Storengy'!$A$8:$A$372=$A178)*('PT Storengy'!$B$5:$I$5=$A$6)*('PT Storengy'!$B$7:$I$7=$A$7))</f>
        <v>0.1</v>
      </c>
      <c r="F178" s="107">
        <f t="shared" ca="1" si="20"/>
        <v>14.577145000000018</v>
      </c>
      <c r="G178" s="51">
        <f t="shared" ca="1" si="23"/>
        <v>0.96638999999999997</v>
      </c>
      <c r="H178" s="35" cm="1">
        <f t="array" aca="1" ref="H178" ca="1">IF(ROUND(ROUND(G178,2)-G178,4)=0,_xlfn.XLOOKUP(G178,INDIRECT($A$4&amp;"!$G$41:$G$141"),INDIRECT($A$4&amp;"!$A$41:$A$141"),0,1,1),IF(G178&gt;=1,0,(ROUNDUP(G178,2)-G178)*100*_xlfn.XLOOKUP(G178,INDIRECT($A$4&amp;"!$G$41:$G$141"),INDIRECT($A$4&amp;"!$A$41:$A$141"),0,-1,-1)+(G178-ROUNDDOWN(G178,2))*100*_xlfn.XLOOKUP(G178,INDIRECT($A$4&amp;"!$G$41:$G$141"),INDIRECT($A$4&amp;"!$A$41:$A$141"),0,1,1)))</f>
        <v>0.72240666666666753</v>
      </c>
      <c r="I178" s="66">
        <f t="shared" ca="1" si="24"/>
        <v>81.270750000000092</v>
      </c>
      <c r="J178" s="106" cm="1">
        <f t="array" aca="1" ref="J178" ca="1">IF(COUNTIFS('PTC NaTran'!$K$7:$K$15996,"",'PTC NaTran'!$A$7:$A$15996,J$16,'PTC NaTran'!$D$7:$D$15996,$A178,'PTC NaTran'!$C$7:$C$15996,"DEL")&gt;0,J$14,SUMIFS('PTC NaTran'!$K$7:$K$15996,'PTC NaTran'!$A$7:$A$15996,J$16,'PTC NaTran'!$D$7:$D$15996,$A178,'PTC NaTran'!$C$7:$C$15996,"DEL")*1.0026*$F$4/INDIRECT($A$4&amp;"!D9"))</f>
        <v>124.99999999999999</v>
      </c>
      <c r="K178" s="106">
        <v>1000</v>
      </c>
      <c r="L178" s="107">
        <f t="shared" ca="1" si="21"/>
        <v>14.577145000000018</v>
      </c>
      <c r="M178" s="51">
        <f t="shared" ca="1" si="25"/>
        <v>0.96638999999999997</v>
      </c>
      <c r="N178" s="35" cm="1">
        <f t="array" aca="1" ref="N178" ca="1">IF(ROUND(ROUND(M178,2)-M178,4)=0,_xlfn.XLOOKUP(M178,INDIRECT($A$4&amp;"!$G$41:$G$141"),INDIRECT($A$4&amp;"!$A$41:$A$141"),0,1,1),IF(M178&gt;=1,0,(ROUNDUP(M178,2)-M178)*100*_xlfn.XLOOKUP(M178,INDIRECT($A$4&amp;"!$G$41:$G$141"),INDIRECT($A$4&amp;"!$A$41:$A$141"),0,-1,-1)+(M178-ROUNDDOWN(M178,2))*100*_xlfn.XLOOKUP(M178,INDIRECT($A$4&amp;"!$G$41:$G$141"),INDIRECT($A$4&amp;"!$A$41:$A$141"),0,1,1)))</f>
        <v>0.72240666666666753</v>
      </c>
      <c r="O178" s="66">
        <f t="shared" ca="1" si="26"/>
        <v>81.270750000000092</v>
      </c>
      <c r="S178" s="107">
        <f t="shared" ca="1" si="22"/>
        <v>18.041155833333303</v>
      </c>
      <c r="T178" s="51">
        <f t="shared" ca="1" si="27"/>
        <v>1</v>
      </c>
      <c r="U178" s="35" cm="1">
        <f t="array" aca="1" ref="U178" ca="1">IF(ROUND(ROUND(T178,2)-T178,4)=0,_xlfn.XLOOKUP(T178,INDIRECT($A$4&amp;"!$G$41:$G$141"),INDIRECT($A$4&amp;"!$A$41:$A$141"),0,1,1),IF(T178&gt;=1,0,(ROUNDUP(T178,2)-T178)*100*_xlfn.XLOOKUP(T178,INDIRECT($A$4&amp;"!$G$41:$G$141"),INDIRECT($A$4&amp;"!$A$41:$A$141"),0,-1,-1)+(T178-ROUNDDOWN(T178,2))*100*_xlfn.XLOOKUP(T178,INDIRECT($A$4&amp;"!$G$41:$G$141"),INDIRECT($A$4&amp;"!$A$41:$A$141"),0,1,1)))</f>
        <v>0.70000000000000018</v>
      </c>
      <c r="V178" s="66">
        <f t="shared" ca="1" si="28"/>
        <v>87.500000000000014</v>
      </c>
    </row>
    <row r="179" spans="1:22" x14ac:dyDescent="0.35">
      <c r="A179" s="32">
        <f t="shared" si="29"/>
        <v>46640</v>
      </c>
      <c r="B179" s="65" cm="1">
        <f t="array" aca="1" ref="B179" ca="1">_xlfn.XLOOKUP(A179,INDIRECT($A$5&amp;"!$AJ$41:$AJ$406"),INDIRECT($A$5&amp;"!$AK$41:$AK$406"))*SUM($F$3:$I$3)</f>
        <v>0</v>
      </c>
      <c r="C179" s="65" cm="1">
        <f t="array" aca="1" ref="C179" ca="1">_xlfn.XLOOKUP(A179,INDIRECT($A$5&amp;"!$AJ$41:$AJ$406"),INDIRECT($A$5&amp;"!$AL$41:$AL$406"))*SUM($F$3:$I$3)</f>
        <v>15</v>
      </c>
      <c r="D179" s="65" cm="1">
        <f t="array" aca="1" ref="D179" ca="1">_xlfn.XLOOKUP(A179,INDIRECT($A$5&amp;"!$AJ$41:$AJ$406"),INDIRECT($A$5&amp;"!$AO$41:$AO$406"))*SUM($F$3:$I$3)</f>
        <v>15</v>
      </c>
      <c r="E179" s="34" cm="1">
        <f t="array" ref="E179">SUMPRODUCT(('PT Storengy'!$B$8:$I$372)*('PT Storengy'!$A$8:$A$372=$A179)*('PT Storengy'!$B$5:$I$5=$A$6)*('PT Storengy'!$B$7:$I$7=$A$7))</f>
        <v>0.1</v>
      </c>
      <c r="F179" s="107">
        <f t="shared" ca="1" si="20"/>
        <v>14.658009250000017</v>
      </c>
      <c r="G179" s="51">
        <f t="shared" ca="1" si="23"/>
        <v>0.97180999999999995</v>
      </c>
      <c r="H179" s="35" cm="1">
        <f t="array" aca="1" ref="H179" ca="1">IF(ROUND(ROUND(G179,2)-G179,4)=0,_xlfn.XLOOKUP(G179,INDIRECT($A$4&amp;"!$G$41:$G$141"),INDIRECT($A$4&amp;"!$A$41:$A$141"),0,1,1),IF(G179&gt;=1,0,(ROUNDUP(G179,2)-G179)*100*_xlfn.XLOOKUP(G179,INDIRECT($A$4&amp;"!$G$41:$G$141"),INDIRECT($A$4&amp;"!$A$41:$A$141"),0,-1,-1)+(G179-ROUNDDOWN(G179,2))*100*_xlfn.XLOOKUP(G179,INDIRECT($A$4&amp;"!$G$41:$G$141"),INDIRECT($A$4&amp;"!$A$41:$A$141"),0,1,1)))</f>
        <v>0.71879333333333406</v>
      </c>
      <c r="I179" s="66">
        <f t="shared" ca="1" si="24"/>
        <v>80.864250000000069</v>
      </c>
      <c r="J179" s="106" cm="1">
        <f t="array" aca="1" ref="J179" ca="1">IF(COUNTIFS('PTC NaTran'!$K$7:$K$15996,"",'PTC NaTran'!$A$7:$A$15996,J$16,'PTC NaTran'!$D$7:$D$15996,$A179,'PTC NaTran'!$C$7:$C$15996,"DEL")&gt;0,J$14,SUMIFS('PTC NaTran'!$K$7:$K$15996,'PTC NaTran'!$A$7:$A$15996,J$16,'PTC NaTran'!$D$7:$D$15996,$A179,'PTC NaTran'!$C$7:$C$15996,"DEL")*1.0026*$F$4/INDIRECT($A$4&amp;"!D9"))</f>
        <v>124.99999999999999</v>
      </c>
      <c r="K179" s="106">
        <v>1000</v>
      </c>
      <c r="L179" s="107">
        <f t="shared" ca="1" si="21"/>
        <v>14.658009250000017</v>
      </c>
      <c r="M179" s="51">
        <f t="shared" ca="1" si="25"/>
        <v>0.97180999999999995</v>
      </c>
      <c r="N179" s="35" cm="1">
        <f t="array" aca="1" ref="N179" ca="1">IF(ROUND(ROUND(M179,2)-M179,4)=0,_xlfn.XLOOKUP(M179,INDIRECT($A$4&amp;"!$G$41:$G$141"),INDIRECT($A$4&amp;"!$A$41:$A$141"),0,1,1),IF(M179&gt;=1,0,(ROUNDUP(M179,2)-M179)*100*_xlfn.XLOOKUP(M179,INDIRECT($A$4&amp;"!$G$41:$G$141"),INDIRECT($A$4&amp;"!$A$41:$A$141"),0,-1,-1)+(M179-ROUNDDOWN(M179,2))*100*_xlfn.XLOOKUP(M179,INDIRECT($A$4&amp;"!$G$41:$G$141"),INDIRECT($A$4&amp;"!$A$41:$A$141"),0,1,1)))</f>
        <v>0.71879333333333406</v>
      </c>
      <c r="O179" s="66">
        <f t="shared" ca="1" si="26"/>
        <v>80.864250000000069</v>
      </c>
      <c r="S179" s="107">
        <f t="shared" ca="1" si="22"/>
        <v>18.128655833333301</v>
      </c>
      <c r="T179" s="51">
        <f t="shared" ca="1" si="27"/>
        <v>1</v>
      </c>
      <c r="U179" s="35" cm="1">
        <f t="array" aca="1" ref="U179" ca="1">IF(ROUND(ROUND(T179,2)-T179,4)=0,_xlfn.XLOOKUP(T179,INDIRECT($A$4&amp;"!$G$41:$G$141"),INDIRECT($A$4&amp;"!$A$41:$A$141"),0,1,1),IF(T179&gt;=1,0,(ROUNDUP(T179,2)-T179)*100*_xlfn.XLOOKUP(T179,INDIRECT($A$4&amp;"!$G$41:$G$141"),INDIRECT($A$4&amp;"!$A$41:$A$141"),0,-1,-1)+(T179-ROUNDDOWN(T179,2))*100*_xlfn.XLOOKUP(T179,INDIRECT($A$4&amp;"!$G$41:$G$141"),INDIRECT($A$4&amp;"!$A$41:$A$141"),0,1,1)))</f>
        <v>0.70000000000000018</v>
      </c>
      <c r="V179" s="66">
        <f t="shared" ca="1" si="28"/>
        <v>87.500000000000014</v>
      </c>
    </row>
    <row r="180" spans="1:22" x14ac:dyDescent="0.35">
      <c r="A180" s="32">
        <f t="shared" si="29"/>
        <v>46641</v>
      </c>
      <c r="B180" s="65" cm="1">
        <f t="array" aca="1" ref="B180" ca="1">_xlfn.XLOOKUP(A180,INDIRECT($A$5&amp;"!$AJ$41:$AJ$406"),INDIRECT($A$5&amp;"!$AK$41:$AK$406"))*SUM($F$3:$I$3)</f>
        <v>0</v>
      </c>
      <c r="C180" s="65" cm="1">
        <f t="array" aca="1" ref="C180" ca="1">_xlfn.XLOOKUP(A180,INDIRECT($A$5&amp;"!$AJ$41:$AJ$406"),INDIRECT($A$5&amp;"!$AL$41:$AL$406"))*SUM($F$3:$I$3)</f>
        <v>15</v>
      </c>
      <c r="D180" s="65" cm="1">
        <f t="array" aca="1" ref="D180" ca="1">_xlfn.XLOOKUP(A180,INDIRECT($A$5&amp;"!$AJ$41:$AJ$406"),INDIRECT($A$5&amp;"!$AO$41:$AO$406"))*SUM($F$3:$I$3)</f>
        <v>15</v>
      </c>
      <c r="E180" s="34" cm="1">
        <f t="array" ref="E180">SUMPRODUCT(('PT Storengy'!$B$8:$I$372)*('PT Storengy'!$A$8:$A$372=$A180)*('PT Storengy'!$B$5:$I$5=$A$6)*('PT Storengy'!$B$7:$I$7=$A$7))</f>
        <v>0.1</v>
      </c>
      <c r="F180" s="107">
        <f t="shared" ca="1" si="20"/>
        <v>14.738469250000017</v>
      </c>
      <c r="G180" s="51">
        <f t="shared" ca="1" si="23"/>
        <v>0.97719999999999996</v>
      </c>
      <c r="H180" s="35" cm="1">
        <f t="array" aca="1" ref="H180" ca="1">IF(ROUND(ROUND(G180,2)-G180,4)=0,_xlfn.XLOOKUP(G180,INDIRECT($A$4&amp;"!$G$41:$G$141"),INDIRECT($A$4&amp;"!$A$41:$A$141"),0,1,1),IF(G180&gt;=1,0,(ROUNDUP(G180,2)-G180)*100*_xlfn.XLOOKUP(G180,INDIRECT($A$4&amp;"!$G$41:$G$141"),INDIRECT($A$4&amp;"!$A$41:$A$141"),0,-1,-1)+(G180-ROUNDDOWN(G180,2))*100*_xlfn.XLOOKUP(G180,INDIRECT($A$4&amp;"!$G$41:$G$141"),INDIRECT($A$4&amp;"!$A$41:$A$141"),0,1,1)))</f>
        <v>0.71520000000000072</v>
      </c>
      <c r="I180" s="66">
        <f t="shared" ca="1" si="24"/>
        <v>80.460000000000065</v>
      </c>
      <c r="J180" s="106" cm="1">
        <f t="array" aca="1" ref="J180" ca="1">IF(COUNTIFS('PTC NaTran'!$K$7:$K$15996,"",'PTC NaTran'!$A$7:$A$15996,J$16,'PTC NaTran'!$D$7:$D$15996,$A180,'PTC NaTran'!$C$7:$C$15996,"DEL")&gt;0,J$14,SUMIFS('PTC NaTran'!$K$7:$K$15996,'PTC NaTran'!$A$7:$A$15996,J$16,'PTC NaTran'!$D$7:$D$15996,$A180,'PTC NaTran'!$C$7:$C$15996,"DEL")*1.0026*$F$4/INDIRECT($A$4&amp;"!D9"))</f>
        <v>124.99999999999999</v>
      </c>
      <c r="K180" s="106">
        <v>1000</v>
      </c>
      <c r="L180" s="107">
        <f t="shared" ca="1" si="21"/>
        <v>14.738469250000017</v>
      </c>
      <c r="M180" s="51">
        <f t="shared" ca="1" si="25"/>
        <v>0.97719999999999996</v>
      </c>
      <c r="N180" s="35" cm="1">
        <f t="array" aca="1" ref="N180" ca="1">IF(ROUND(ROUND(M180,2)-M180,4)=0,_xlfn.XLOOKUP(M180,INDIRECT($A$4&amp;"!$G$41:$G$141"),INDIRECT($A$4&amp;"!$A$41:$A$141"),0,1,1),IF(M180&gt;=1,0,(ROUNDUP(M180,2)-M180)*100*_xlfn.XLOOKUP(M180,INDIRECT($A$4&amp;"!$G$41:$G$141"),INDIRECT($A$4&amp;"!$A$41:$A$141"),0,-1,-1)+(M180-ROUNDDOWN(M180,2))*100*_xlfn.XLOOKUP(M180,INDIRECT($A$4&amp;"!$G$41:$G$141"),INDIRECT($A$4&amp;"!$A$41:$A$141"),0,1,1)))</f>
        <v>0.71520000000000072</v>
      </c>
      <c r="O180" s="66">
        <f t="shared" ca="1" si="26"/>
        <v>80.460000000000065</v>
      </c>
      <c r="S180" s="107">
        <f t="shared" ca="1" si="22"/>
        <v>18.2161558333333</v>
      </c>
      <c r="T180" s="51">
        <f t="shared" ca="1" si="27"/>
        <v>1</v>
      </c>
      <c r="U180" s="35" cm="1">
        <f t="array" aca="1" ref="U180" ca="1">IF(ROUND(ROUND(T180,2)-T180,4)=0,_xlfn.XLOOKUP(T180,INDIRECT($A$4&amp;"!$G$41:$G$141"),INDIRECT($A$4&amp;"!$A$41:$A$141"),0,1,1),IF(T180&gt;=1,0,(ROUNDUP(T180,2)-T180)*100*_xlfn.XLOOKUP(T180,INDIRECT($A$4&amp;"!$G$41:$G$141"),INDIRECT($A$4&amp;"!$A$41:$A$141"),0,-1,-1)+(T180-ROUNDDOWN(T180,2))*100*_xlfn.XLOOKUP(T180,INDIRECT($A$4&amp;"!$G$41:$G$141"),INDIRECT($A$4&amp;"!$A$41:$A$141"),0,1,1)))</f>
        <v>0.70000000000000018</v>
      </c>
      <c r="V180" s="66">
        <f t="shared" ca="1" si="28"/>
        <v>87.500000000000014</v>
      </c>
    </row>
    <row r="181" spans="1:22" x14ac:dyDescent="0.35">
      <c r="A181" s="32">
        <f t="shared" si="29"/>
        <v>46642</v>
      </c>
      <c r="B181" s="65" cm="1">
        <f t="array" aca="1" ref="B181" ca="1">_xlfn.XLOOKUP(A181,INDIRECT($A$5&amp;"!$AJ$41:$AJ$406"),INDIRECT($A$5&amp;"!$AK$41:$AK$406"))*SUM($F$3:$I$3)</f>
        <v>0</v>
      </c>
      <c r="C181" s="65" cm="1">
        <f t="array" aca="1" ref="C181" ca="1">_xlfn.XLOOKUP(A181,INDIRECT($A$5&amp;"!$AJ$41:$AJ$406"),INDIRECT($A$5&amp;"!$AL$41:$AL$406"))*SUM($F$3:$I$3)</f>
        <v>15</v>
      </c>
      <c r="D181" s="65" cm="1">
        <f t="array" aca="1" ref="D181" ca="1">_xlfn.XLOOKUP(A181,INDIRECT($A$5&amp;"!$AJ$41:$AJ$406"),INDIRECT($A$5&amp;"!$AO$41:$AO$406"))*SUM($F$3:$I$3)</f>
        <v>15</v>
      </c>
      <c r="E181" s="34" cm="1">
        <f t="array" ref="E181">SUMPRODUCT(('PT Storengy'!$B$8:$I$372)*('PT Storengy'!$A$8:$A$372=$A181)*('PT Storengy'!$B$5:$I$5=$A$6)*('PT Storengy'!$B$7:$I$7=$A$7))</f>
        <v>0.1</v>
      </c>
      <c r="F181" s="107">
        <f t="shared" ca="1" si="20"/>
        <v>14.818527250000017</v>
      </c>
      <c r="G181" s="51">
        <f t="shared" ca="1" si="23"/>
        <v>0.98255999999999999</v>
      </c>
      <c r="H181" s="35" cm="1">
        <f t="array" aca="1" ref="H181" ca="1">IF(ROUND(ROUND(G181,2)-G181,4)=0,_xlfn.XLOOKUP(G181,INDIRECT($A$4&amp;"!$G$41:$G$141"),INDIRECT($A$4&amp;"!$A$41:$A$141"),0,1,1),IF(G181&gt;=1,0,(ROUNDUP(G181,2)-G181)*100*_xlfn.XLOOKUP(G181,INDIRECT($A$4&amp;"!$G$41:$G$141"),INDIRECT($A$4&amp;"!$A$41:$A$141"),0,-1,-1)+(G181-ROUNDDOWN(G181,2))*100*_xlfn.XLOOKUP(G181,INDIRECT($A$4&amp;"!$G$41:$G$141"),INDIRECT($A$4&amp;"!$A$41:$A$141"),0,1,1)))</f>
        <v>0.71162666666666741</v>
      </c>
      <c r="I181" s="66">
        <f t="shared" ca="1" si="24"/>
        <v>80.058000000000078</v>
      </c>
      <c r="J181" s="106" cm="1">
        <f t="array" aca="1" ref="J181" ca="1">IF(COUNTIFS('PTC NaTran'!$K$7:$K$15996,"",'PTC NaTran'!$A$7:$A$15996,J$16,'PTC NaTran'!$D$7:$D$15996,$A181,'PTC NaTran'!$C$7:$C$15996,"DEL")&gt;0,J$14,SUMIFS('PTC NaTran'!$K$7:$K$15996,'PTC NaTran'!$A$7:$A$15996,J$16,'PTC NaTran'!$D$7:$D$15996,$A181,'PTC NaTran'!$C$7:$C$15996,"DEL")*1.0026*$F$4/INDIRECT($A$4&amp;"!D9"))</f>
        <v>124.99999999999999</v>
      </c>
      <c r="K181" s="106">
        <v>1000</v>
      </c>
      <c r="L181" s="107">
        <f t="shared" ca="1" si="21"/>
        <v>14.818527250000017</v>
      </c>
      <c r="M181" s="51">
        <f t="shared" ca="1" si="25"/>
        <v>0.98255999999999999</v>
      </c>
      <c r="N181" s="35" cm="1">
        <f t="array" aca="1" ref="N181" ca="1">IF(ROUND(ROUND(M181,2)-M181,4)=0,_xlfn.XLOOKUP(M181,INDIRECT($A$4&amp;"!$G$41:$G$141"),INDIRECT($A$4&amp;"!$A$41:$A$141"),0,1,1),IF(M181&gt;=1,0,(ROUNDUP(M181,2)-M181)*100*_xlfn.XLOOKUP(M181,INDIRECT($A$4&amp;"!$G$41:$G$141"),INDIRECT($A$4&amp;"!$A$41:$A$141"),0,-1,-1)+(M181-ROUNDDOWN(M181,2))*100*_xlfn.XLOOKUP(M181,INDIRECT($A$4&amp;"!$G$41:$G$141"),INDIRECT($A$4&amp;"!$A$41:$A$141"),0,1,1)))</f>
        <v>0.71162666666666741</v>
      </c>
      <c r="O181" s="66">
        <f t="shared" ca="1" si="26"/>
        <v>80.058000000000078</v>
      </c>
      <c r="S181" s="107">
        <f t="shared" ca="1" si="22"/>
        <v>18.303655833333298</v>
      </c>
      <c r="T181" s="51">
        <f t="shared" ca="1" si="27"/>
        <v>1</v>
      </c>
      <c r="U181" s="35" cm="1">
        <f t="array" aca="1" ref="U181" ca="1">IF(ROUND(ROUND(T181,2)-T181,4)=0,_xlfn.XLOOKUP(T181,INDIRECT($A$4&amp;"!$G$41:$G$141"),INDIRECT($A$4&amp;"!$A$41:$A$141"),0,1,1),IF(T181&gt;=1,0,(ROUNDUP(T181,2)-T181)*100*_xlfn.XLOOKUP(T181,INDIRECT($A$4&amp;"!$G$41:$G$141"),INDIRECT($A$4&amp;"!$A$41:$A$141"),0,-1,-1)+(T181-ROUNDDOWN(T181,2))*100*_xlfn.XLOOKUP(T181,INDIRECT($A$4&amp;"!$G$41:$G$141"),INDIRECT($A$4&amp;"!$A$41:$A$141"),0,1,1)))</f>
        <v>0.70000000000000018</v>
      </c>
      <c r="V181" s="66">
        <f t="shared" ca="1" si="28"/>
        <v>87.500000000000014</v>
      </c>
    </row>
    <row r="182" spans="1:22" x14ac:dyDescent="0.35">
      <c r="A182" s="32">
        <f t="shared" si="29"/>
        <v>46643</v>
      </c>
      <c r="B182" s="65" cm="1">
        <f t="array" aca="1" ref="B182" ca="1">_xlfn.XLOOKUP(A182,INDIRECT($A$5&amp;"!$AJ$41:$AJ$406"),INDIRECT($A$5&amp;"!$AK$41:$AK$406"))*SUM($F$3:$I$3)</f>
        <v>0</v>
      </c>
      <c r="C182" s="65" cm="1">
        <f t="array" aca="1" ref="C182" ca="1">_xlfn.XLOOKUP(A182,INDIRECT($A$5&amp;"!$AJ$41:$AJ$406"),INDIRECT($A$5&amp;"!$AL$41:$AL$406"))*SUM($F$3:$I$3)</f>
        <v>15</v>
      </c>
      <c r="D182" s="65" cm="1">
        <f t="array" aca="1" ref="D182" ca="1">_xlfn.XLOOKUP(A182,INDIRECT($A$5&amp;"!$AJ$41:$AJ$406"),INDIRECT($A$5&amp;"!$AO$41:$AO$406"))*SUM($F$3:$I$3)</f>
        <v>15</v>
      </c>
      <c r="E182" s="34" cm="1">
        <f t="array" ref="E182">SUMPRODUCT(('PT Storengy'!$B$8:$I$372)*('PT Storengy'!$A$8:$A$372=$A182)*('PT Storengy'!$B$5:$I$5=$A$6)*('PT Storengy'!$B$7:$I$7=$A$7))</f>
        <v>0.1</v>
      </c>
      <c r="F182" s="107">
        <f t="shared" ca="1" si="20"/>
        <v>14.898184750000016</v>
      </c>
      <c r="G182" s="51">
        <f t="shared" ca="1" si="23"/>
        <v>0.9879</v>
      </c>
      <c r="H182" s="35" cm="1">
        <f t="array" aca="1" ref="H182" ca="1">IF(ROUND(ROUND(G182,2)-G182,4)=0,_xlfn.XLOOKUP(G182,INDIRECT($A$4&amp;"!$G$41:$G$141"),INDIRECT($A$4&amp;"!$A$41:$A$141"),0,1,1),IF(G182&gt;=1,0,(ROUNDUP(G182,2)-G182)*100*_xlfn.XLOOKUP(G182,INDIRECT($A$4&amp;"!$G$41:$G$141"),INDIRECT($A$4&amp;"!$A$41:$A$141"),0,-1,-1)+(G182-ROUNDDOWN(G182,2))*100*_xlfn.XLOOKUP(G182,INDIRECT($A$4&amp;"!$G$41:$G$141"),INDIRECT($A$4&amp;"!$A$41:$A$141"),0,1,1)))</f>
        <v>0.70806666666666751</v>
      </c>
      <c r="I182" s="66">
        <f t="shared" ca="1" si="24"/>
        <v>79.657500000000084</v>
      </c>
      <c r="J182" s="106" cm="1">
        <f t="array" aca="1" ref="J182" ca="1">IF(COUNTIFS('PTC NaTran'!$K$7:$K$15996,"",'PTC NaTran'!$A$7:$A$15996,J$16,'PTC NaTran'!$D$7:$D$15996,$A182,'PTC NaTran'!$C$7:$C$15996,"DEL")&gt;0,J$14,SUMIFS('PTC NaTran'!$K$7:$K$15996,'PTC NaTran'!$A$7:$A$15996,J$16,'PTC NaTran'!$D$7:$D$15996,$A182,'PTC NaTran'!$C$7:$C$15996,"DEL")*1.0026*$F$4/INDIRECT($A$4&amp;"!D9"))</f>
        <v>124.99999999999999</v>
      </c>
      <c r="K182" s="106">
        <v>1000</v>
      </c>
      <c r="L182" s="107">
        <f t="shared" ca="1" si="21"/>
        <v>14.898184750000016</v>
      </c>
      <c r="M182" s="51">
        <f t="shared" ca="1" si="25"/>
        <v>0.9879</v>
      </c>
      <c r="N182" s="35" cm="1">
        <f t="array" aca="1" ref="N182" ca="1">IF(ROUND(ROUND(M182,2)-M182,4)=0,_xlfn.XLOOKUP(M182,INDIRECT($A$4&amp;"!$G$41:$G$141"),INDIRECT($A$4&amp;"!$A$41:$A$141"),0,1,1),IF(M182&gt;=1,0,(ROUNDUP(M182,2)-M182)*100*_xlfn.XLOOKUP(M182,INDIRECT($A$4&amp;"!$G$41:$G$141"),INDIRECT($A$4&amp;"!$A$41:$A$141"),0,-1,-1)+(M182-ROUNDDOWN(M182,2))*100*_xlfn.XLOOKUP(M182,INDIRECT($A$4&amp;"!$G$41:$G$141"),INDIRECT($A$4&amp;"!$A$41:$A$141"),0,1,1)))</f>
        <v>0.70806666666666751</v>
      </c>
      <c r="O182" s="66">
        <f t="shared" ca="1" si="26"/>
        <v>79.657500000000084</v>
      </c>
      <c r="S182" s="107">
        <f t="shared" ca="1" si="22"/>
        <v>18.391155833333297</v>
      </c>
      <c r="T182" s="51">
        <f t="shared" ca="1" si="27"/>
        <v>1</v>
      </c>
      <c r="U182" s="35" cm="1">
        <f t="array" aca="1" ref="U182" ca="1">IF(ROUND(ROUND(T182,2)-T182,4)=0,_xlfn.XLOOKUP(T182,INDIRECT($A$4&amp;"!$G$41:$G$141"),INDIRECT($A$4&amp;"!$A$41:$A$141"),0,1,1),IF(T182&gt;=1,0,(ROUNDUP(T182,2)-T182)*100*_xlfn.XLOOKUP(T182,INDIRECT($A$4&amp;"!$G$41:$G$141"),INDIRECT($A$4&amp;"!$A$41:$A$141"),0,-1,-1)+(T182-ROUNDDOWN(T182,2))*100*_xlfn.XLOOKUP(T182,INDIRECT($A$4&amp;"!$G$41:$G$141"),INDIRECT($A$4&amp;"!$A$41:$A$141"),0,1,1)))</f>
        <v>0.70000000000000018</v>
      </c>
      <c r="V182" s="66">
        <f t="shared" ca="1" si="28"/>
        <v>87.500000000000014</v>
      </c>
    </row>
    <row r="183" spans="1:22" x14ac:dyDescent="0.35">
      <c r="A183" s="32">
        <f t="shared" si="29"/>
        <v>46644</v>
      </c>
      <c r="B183" s="65" cm="1">
        <f t="array" aca="1" ref="B183" ca="1">_xlfn.XLOOKUP(A183,INDIRECT($A$5&amp;"!$AJ$41:$AJ$406"),INDIRECT($A$5&amp;"!$AK$41:$AK$406"))*SUM($F$3:$I$3)</f>
        <v>0</v>
      </c>
      <c r="C183" s="65" cm="1">
        <f t="array" aca="1" ref="C183" ca="1">_xlfn.XLOOKUP(A183,INDIRECT($A$5&amp;"!$AJ$41:$AJ$406"),INDIRECT($A$5&amp;"!$AL$41:$AL$406"))*SUM($F$3:$I$3)</f>
        <v>15</v>
      </c>
      <c r="D183" s="65" cm="1">
        <f t="array" aca="1" ref="D183" ca="1">_xlfn.XLOOKUP(A183,INDIRECT($A$5&amp;"!$AJ$41:$AJ$406"),INDIRECT($A$5&amp;"!$AO$41:$AO$406"))*SUM($F$3:$I$3)</f>
        <v>15</v>
      </c>
      <c r="E183" s="34" cm="1">
        <f t="array" ref="E183">SUMPRODUCT(('PT Storengy'!$B$8:$I$372)*('PT Storengy'!$A$8:$A$372=$A183)*('PT Storengy'!$B$5:$I$5=$A$6)*('PT Storengy'!$B$7:$I$7=$A$7))</f>
        <v>0.1</v>
      </c>
      <c r="F183" s="107">
        <f t="shared" ca="1" si="20"/>
        <v>14.977444000000016</v>
      </c>
      <c r="G183" s="51">
        <f t="shared" ca="1" si="23"/>
        <v>0.99321000000000004</v>
      </c>
      <c r="H183" s="35" cm="1">
        <f t="array" aca="1" ref="H183" ca="1">IF(ROUND(ROUND(G183,2)-G183,4)=0,_xlfn.XLOOKUP(G183,INDIRECT($A$4&amp;"!$G$41:$G$141"),INDIRECT($A$4&amp;"!$A$41:$A$141"),0,1,1),IF(G183&gt;=1,0,(ROUNDUP(G183,2)-G183)*100*_xlfn.XLOOKUP(G183,INDIRECT($A$4&amp;"!$G$41:$G$141"),INDIRECT($A$4&amp;"!$A$41:$A$141"),0,-1,-1)+(G183-ROUNDDOWN(G183,2))*100*_xlfn.XLOOKUP(G183,INDIRECT($A$4&amp;"!$G$41:$G$141"),INDIRECT($A$4&amp;"!$A$41:$A$141"),0,1,1)))</f>
        <v>0.70452666666666741</v>
      </c>
      <c r="I183" s="66">
        <f t="shared" ca="1" si="24"/>
        <v>79.25925000000008</v>
      </c>
      <c r="J183" s="106" cm="1">
        <f t="array" aca="1" ref="J183" ca="1">IF(COUNTIFS('PTC NaTran'!$K$7:$K$15996,"",'PTC NaTran'!$A$7:$A$15996,J$16,'PTC NaTran'!$D$7:$D$15996,$A183,'PTC NaTran'!$C$7:$C$15996,"DEL")&gt;0,J$14,SUMIFS('PTC NaTran'!$K$7:$K$15996,'PTC NaTran'!$A$7:$A$15996,J$16,'PTC NaTran'!$D$7:$D$15996,$A183,'PTC NaTran'!$C$7:$C$15996,"DEL")*1.0026*$F$4/INDIRECT($A$4&amp;"!D9"))</f>
        <v>124.99999999999999</v>
      </c>
      <c r="K183" s="106">
        <v>1000</v>
      </c>
      <c r="L183" s="107">
        <f t="shared" ca="1" si="21"/>
        <v>14.977444000000016</v>
      </c>
      <c r="M183" s="51">
        <f t="shared" ca="1" si="25"/>
        <v>0.99321000000000004</v>
      </c>
      <c r="N183" s="35" cm="1">
        <f t="array" aca="1" ref="N183" ca="1">IF(ROUND(ROUND(M183,2)-M183,4)=0,_xlfn.XLOOKUP(M183,INDIRECT($A$4&amp;"!$G$41:$G$141"),INDIRECT($A$4&amp;"!$A$41:$A$141"),0,1,1),IF(M183&gt;=1,0,(ROUNDUP(M183,2)-M183)*100*_xlfn.XLOOKUP(M183,INDIRECT($A$4&amp;"!$G$41:$G$141"),INDIRECT($A$4&amp;"!$A$41:$A$141"),0,-1,-1)+(M183-ROUNDDOWN(M183,2))*100*_xlfn.XLOOKUP(M183,INDIRECT($A$4&amp;"!$G$41:$G$141"),INDIRECT($A$4&amp;"!$A$41:$A$141"),0,1,1)))</f>
        <v>0.70452666666666741</v>
      </c>
      <c r="O183" s="66">
        <f t="shared" ca="1" si="26"/>
        <v>79.25925000000008</v>
      </c>
      <c r="S183" s="107">
        <f t="shared" ca="1" si="22"/>
        <v>18.478655833333296</v>
      </c>
      <c r="T183" s="51">
        <f t="shared" ca="1" si="27"/>
        <v>1</v>
      </c>
      <c r="U183" s="35" cm="1">
        <f t="array" aca="1" ref="U183" ca="1">IF(ROUND(ROUND(T183,2)-T183,4)=0,_xlfn.XLOOKUP(T183,INDIRECT($A$4&amp;"!$G$41:$G$141"),INDIRECT($A$4&amp;"!$A$41:$A$141"),0,1,1),IF(T183&gt;=1,0,(ROUNDUP(T183,2)-T183)*100*_xlfn.XLOOKUP(T183,INDIRECT($A$4&amp;"!$G$41:$G$141"),INDIRECT($A$4&amp;"!$A$41:$A$141"),0,-1,-1)+(T183-ROUNDDOWN(T183,2))*100*_xlfn.XLOOKUP(T183,INDIRECT($A$4&amp;"!$G$41:$G$141"),INDIRECT($A$4&amp;"!$A$41:$A$141"),0,1,1)))</f>
        <v>0.70000000000000018</v>
      </c>
      <c r="V183" s="66">
        <f t="shared" ca="1" si="28"/>
        <v>87.500000000000014</v>
      </c>
    </row>
    <row r="184" spans="1:22" x14ac:dyDescent="0.35">
      <c r="A184" s="32">
        <f t="shared" si="29"/>
        <v>46645</v>
      </c>
      <c r="B184" s="65" cm="1">
        <f t="array" aca="1" ref="B184" ca="1">_xlfn.XLOOKUP(A184,INDIRECT($A$5&amp;"!$AJ$41:$AJ$406"),INDIRECT($A$5&amp;"!$AK$41:$AK$406"))*SUM($F$3:$I$3)</f>
        <v>0</v>
      </c>
      <c r="C184" s="65" cm="1">
        <f t="array" aca="1" ref="C184" ca="1">_xlfn.XLOOKUP(A184,INDIRECT($A$5&amp;"!$AJ$41:$AJ$406"),INDIRECT($A$5&amp;"!$AL$41:$AL$406"))*SUM($F$3:$I$3)</f>
        <v>15</v>
      </c>
      <c r="D184" s="65" cm="1">
        <f t="array" aca="1" ref="D184" ca="1">_xlfn.XLOOKUP(A184,INDIRECT($A$5&amp;"!$AJ$41:$AJ$406"),INDIRECT($A$5&amp;"!$AO$41:$AO$406"))*SUM($F$3:$I$3)</f>
        <v>15</v>
      </c>
      <c r="E184" s="34" cm="1">
        <f t="array" ref="E184">SUMPRODUCT(('PT Storengy'!$B$8:$I$372)*('PT Storengy'!$A$8:$A$372=$A184)*('PT Storengy'!$B$5:$I$5=$A$6)*('PT Storengy'!$B$7:$I$7=$A$7))</f>
        <v>0.1</v>
      </c>
      <c r="F184" s="107">
        <f t="shared" ca="1" si="20"/>
        <v>15</v>
      </c>
      <c r="G184" s="51">
        <f t="shared" ca="1" si="23"/>
        <v>0.99850000000000005</v>
      </c>
      <c r="H184" s="35" cm="1">
        <f t="array" aca="1" ref="H184" ca="1">IF(ROUND(ROUND(G184,2)-G184,4)=0,_xlfn.XLOOKUP(G184,INDIRECT($A$4&amp;"!$G$41:$G$141"),INDIRECT($A$4&amp;"!$A$41:$A$141"),0,1,1),IF(G184&gt;=1,0,(ROUNDUP(G184,2)-G184)*100*_xlfn.XLOOKUP(G184,INDIRECT($A$4&amp;"!$G$41:$G$141"),INDIRECT($A$4&amp;"!$A$41:$A$141"),0,-1,-1)+(G184-ROUNDDOWN(G184,2))*100*_xlfn.XLOOKUP(G184,INDIRECT($A$4&amp;"!$G$41:$G$141"),INDIRECT($A$4&amp;"!$A$41:$A$141"),0,1,1)))</f>
        <v>0.70100000000000073</v>
      </c>
      <c r="I184" s="66">
        <f t="shared" ca="1" si="24"/>
        <v>22.555999999984124</v>
      </c>
      <c r="J184" s="106" cm="1">
        <f t="array" aca="1" ref="J184" ca="1">IF(COUNTIFS('PTC NaTran'!$K$7:$K$15996,"",'PTC NaTran'!$A$7:$A$15996,J$16,'PTC NaTran'!$D$7:$D$15996,$A184,'PTC NaTran'!$C$7:$C$15996,"DEL")&gt;0,J$14,SUMIFS('PTC NaTran'!$K$7:$K$15996,'PTC NaTran'!$A$7:$A$15996,J$16,'PTC NaTran'!$D$7:$D$15996,$A184,'PTC NaTran'!$C$7:$C$15996,"DEL")*1.0026*$F$4/INDIRECT($A$4&amp;"!D9"))</f>
        <v>124.99999999999999</v>
      </c>
      <c r="K184" s="106">
        <v>1000</v>
      </c>
      <c r="L184" s="107">
        <f t="shared" ca="1" si="21"/>
        <v>15</v>
      </c>
      <c r="M184" s="51">
        <f t="shared" ca="1" si="25"/>
        <v>0.99850000000000005</v>
      </c>
      <c r="N184" s="35" cm="1">
        <f t="array" aca="1" ref="N184" ca="1">IF(ROUND(ROUND(M184,2)-M184,4)=0,_xlfn.XLOOKUP(M184,INDIRECT($A$4&amp;"!$G$41:$G$141"),INDIRECT($A$4&amp;"!$A$41:$A$141"),0,1,1),IF(M184&gt;=1,0,(ROUNDUP(M184,2)-M184)*100*_xlfn.XLOOKUP(M184,INDIRECT($A$4&amp;"!$G$41:$G$141"),INDIRECT($A$4&amp;"!$A$41:$A$141"),0,-1,-1)+(M184-ROUNDDOWN(M184,2))*100*_xlfn.XLOOKUP(M184,INDIRECT($A$4&amp;"!$G$41:$G$141"),INDIRECT($A$4&amp;"!$A$41:$A$141"),0,1,1)))</f>
        <v>0.70100000000000073</v>
      </c>
      <c r="O184" s="66">
        <f t="shared" ca="1" si="26"/>
        <v>22.555999999984124</v>
      </c>
      <c r="S184" s="107">
        <f t="shared" ca="1" si="22"/>
        <v>18.566155833333294</v>
      </c>
      <c r="T184" s="51">
        <f t="shared" ca="1" si="27"/>
        <v>1</v>
      </c>
      <c r="U184" s="35" cm="1">
        <f t="array" aca="1" ref="U184" ca="1">IF(ROUND(ROUND(T184,2)-T184,4)=0,_xlfn.XLOOKUP(T184,INDIRECT($A$4&amp;"!$G$41:$G$141"),INDIRECT($A$4&amp;"!$A$41:$A$141"),0,1,1),IF(T184&gt;=1,0,(ROUNDUP(T184,2)-T184)*100*_xlfn.XLOOKUP(T184,INDIRECT($A$4&amp;"!$G$41:$G$141"),INDIRECT($A$4&amp;"!$A$41:$A$141"),0,-1,-1)+(T184-ROUNDDOWN(T184,2))*100*_xlfn.XLOOKUP(T184,INDIRECT($A$4&amp;"!$G$41:$G$141"),INDIRECT($A$4&amp;"!$A$41:$A$141"),0,1,1)))</f>
        <v>0.70000000000000018</v>
      </c>
      <c r="V184" s="66">
        <f t="shared" ca="1" si="28"/>
        <v>87.500000000000014</v>
      </c>
    </row>
    <row r="185" spans="1:22" x14ac:dyDescent="0.35">
      <c r="A185" s="32">
        <f t="shared" si="29"/>
        <v>46646</v>
      </c>
      <c r="B185" s="65" cm="1">
        <f t="array" aca="1" ref="B185" ca="1">_xlfn.XLOOKUP(A185,INDIRECT($A$5&amp;"!$AJ$41:$AJ$406"),INDIRECT($A$5&amp;"!$AK$41:$AK$406"))*SUM($F$3:$I$3)</f>
        <v>0</v>
      </c>
      <c r="C185" s="65" cm="1">
        <f t="array" aca="1" ref="C185" ca="1">_xlfn.XLOOKUP(A185,INDIRECT($A$5&amp;"!$AJ$41:$AJ$406"),INDIRECT($A$5&amp;"!$AL$41:$AL$406"))*SUM($F$3:$I$3)</f>
        <v>15</v>
      </c>
      <c r="D185" s="65" cm="1">
        <f t="array" aca="1" ref="D185" ca="1">_xlfn.XLOOKUP(A185,INDIRECT($A$5&amp;"!$AJ$41:$AJ$406"),INDIRECT($A$5&amp;"!$AO$41:$AO$406"))*SUM($F$3:$I$3)</f>
        <v>15</v>
      </c>
      <c r="E185" s="34" cm="1">
        <f t="array" ref="E185">SUMPRODUCT(('PT Storengy'!$B$8:$I$372)*('PT Storengy'!$A$8:$A$372=$A185)*('PT Storengy'!$B$5:$I$5=$A$6)*('PT Storengy'!$B$7:$I$7=$A$7))</f>
        <v>0</v>
      </c>
      <c r="F185" s="107">
        <f t="shared" ca="1" si="20"/>
        <v>15</v>
      </c>
      <c r="G185" s="51">
        <f t="shared" ca="1" si="23"/>
        <v>1</v>
      </c>
      <c r="H185" s="35" cm="1">
        <f t="array" aca="1" ref="H185" ca="1">IF(ROUND(ROUND(G185,2)-G185,4)=0,_xlfn.XLOOKUP(G185,INDIRECT($A$4&amp;"!$G$41:$G$141"),INDIRECT($A$4&amp;"!$A$41:$A$141"),0,1,1),IF(G185&gt;=1,0,(ROUNDUP(G185,2)-G185)*100*_xlfn.XLOOKUP(G185,INDIRECT($A$4&amp;"!$G$41:$G$141"),INDIRECT($A$4&amp;"!$A$41:$A$141"),0,-1,-1)+(G185-ROUNDDOWN(G185,2))*100*_xlfn.XLOOKUP(G185,INDIRECT($A$4&amp;"!$G$41:$G$141"),INDIRECT($A$4&amp;"!$A$41:$A$141"),0,1,1)))</f>
        <v>0.70000000000000018</v>
      </c>
      <c r="I185" s="66">
        <f t="shared" ca="1" si="24"/>
        <v>0</v>
      </c>
      <c r="J185" s="106" cm="1">
        <f t="array" aca="1" ref="J185" ca="1">IF(COUNTIFS('PTC NaTran'!$K$7:$K$15996,"",'PTC NaTran'!$A$7:$A$15996,J$16,'PTC NaTran'!$D$7:$D$15996,$A185,'PTC NaTran'!$C$7:$C$15996,"DEL")&gt;0,J$14,SUMIFS('PTC NaTran'!$K$7:$K$15996,'PTC NaTran'!$A$7:$A$15996,J$16,'PTC NaTran'!$D$7:$D$15996,$A185,'PTC NaTran'!$C$7:$C$15996,"DEL")*1.0026*$F$4/INDIRECT($A$4&amp;"!D9"))</f>
        <v>124.99999999999999</v>
      </c>
      <c r="K185" s="106">
        <v>1000</v>
      </c>
      <c r="L185" s="107">
        <f t="shared" ca="1" si="21"/>
        <v>15</v>
      </c>
      <c r="M185" s="51">
        <f t="shared" ca="1" si="25"/>
        <v>1</v>
      </c>
      <c r="N185" s="35" cm="1">
        <f t="array" aca="1" ref="N185" ca="1">IF(ROUND(ROUND(M185,2)-M185,4)=0,_xlfn.XLOOKUP(M185,INDIRECT($A$4&amp;"!$G$41:$G$141"),INDIRECT($A$4&amp;"!$A$41:$A$141"),0,1,1),IF(M185&gt;=1,0,(ROUNDUP(M185,2)-M185)*100*_xlfn.XLOOKUP(M185,INDIRECT($A$4&amp;"!$G$41:$G$141"),INDIRECT($A$4&amp;"!$A$41:$A$141"),0,-1,-1)+(M185-ROUNDDOWN(M185,2))*100*_xlfn.XLOOKUP(M185,INDIRECT($A$4&amp;"!$G$41:$G$141"),INDIRECT($A$4&amp;"!$A$41:$A$141"),0,1,1)))</f>
        <v>0.70000000000000018</v>
      </c>
      <c r="O185" s="66">
        <f t="shared" ca="1" si="26"/>
        <v>0</v>
      </c>
      <c r="S185" s="107">
        <f t="shared" ca="1" si="22"/>
        <v>18.653655833333293</v>
      </c>
      <c r="T185" s="51">
        <f t="shared" ca="1" si="27"/>
        <v>1</v>
      </c>
      <c r="U185" s="35" cm="1">
        <f t="array" aca="1" ref="U185" ca="1">IF(ROUND(ROUND(T185,2)-T185,4)=0,_xlfn.XLOOKUP(T185,INDIRECT($A$4&amp;"!$G$41:$G$141"),INDIRECT($A$4&amp;"!$A$41:$A$141"),0,1,1),IF(T185&gt;=1,0,(ROUNDUP(T185,2)-T185)*100*_xlfn.XLOOKUP(T185,INDIRECT($A$4&amp;"!$G$41:$G$141"),INDIRECT($A$4&amp;"!$A$41:$A$141"),0,-1,-1)+(T185-ROUNDDOWN(T185,2))*100*_xlfn.XLOOKUP(T185,INDIRECT($A$4&amp;"!$G$41:$G$141"),INDIRECT($A$4&amp;"!$A$41:$A$141"),0,1,1)))</f>
        <v>0.70000000000000018</v>
      </c>
      <c r="V185" s="66">
        <f t="shared" ca="1" si="28"/>
        <v>87.500000000000014</v>
      </c>
    </row>
    <row r="186" spans="1:22" x14ac:dyDescent="0.35">
      <c r="A186" s="32">
        <f t="shared" si="29"/>
        <v>46647</v>
      </c>
      <c r="B186" s="65" cm="1">
        <f t="array" aca="1" ref="B186" ca="1">_xlfn.XLOOKUP(A186,INDIRECT($A$5&amp;"!$AJ$41:$AJ$406"),INDIRECT($A$5&amp;"!$AK$41:$AK$406"))*SUM($F$3:$I$3)</f>
        <v>0</v>
      </c>
      <c r="C186" s="65" cm="1">
        <f t="array" aca="1" ref="C186" ca="1">_xlfn.XLOOKUP(A186,INDIRECT($A$5&amp;"!$AJ$41:$AJ$406"),INDIRECT($A$5&amp;"!$AL$41:$AL$406"))*SUM($F$3:$I$3)</f>
        <v>15</v>
      </c>
      <c r="D186" s="65" cm="1">
        <f t="array" aca="1" ref="D186" ca="1">_xlfn.XLOOKUP(A186,INDIRECT($A$5&amp;"!$AJ$41:$AJ$406"),INDIRECT($A$5&amp;"!$AO$41:$AO$406"))*SUM($F$3:$I$3)</f>
        <v>15</v>
      </c>
      <c r="E186" s="34" cm="1">
        <f t="array" ref="E186">SUMPRODUCT(('PT Storengy'!$B$8:$I$372)*('PT Storengy'!$A$8:$A$372=$A186)*('PT Storengy'!$B$5:$I$5=$A$6)*('PT Storengy'!$B$7:$I$7=$A$7))</f>
        <v>0</v>
      </c>
      <c r="F186" s="107">
        <f t="shared" ca="1" si="20"/>
        <v>15</v>
      </c>
      <c r="G186" s="51">
        <f t="shared" ca="1" si="23"/>
        <v>1</v>
      </c>
      <c r="H186" s="35" cm="1">
        <f t="array" aca="1" ref="H186" ca="1">IF(ROUND(ROUND(G186,2)-G186,4)=0,_xlfn.XLOOKUP(G186,INDIRECT($A$4&amp;"!$G$41:$G$141"),INDIRECT($A$4&amp;"!$A$41:$A$141"),0,1,1),IF(G186&gt;=1,0,(ROUNDUP(G186,2)-G186)*100*_xlfn.XLOOKUP(G186,INDIRECT($A$4&amp;"!$G$41:$G$141"),INDIRECT($A$4&amp;"!$A$41:$A$141"),0,-1,-1)+(G186-ROUNDDOWN(G186,2))*100*_xlfn.XLOOKUP(G186,INDIRECT($A$4&amp;"!$G$41:$G$141"),INDIRECT($A$4&amp;"!$A$41:$A$141"),0,1,1)))</f>
        <v>0.70000000000000018</v>
      </c>
      <c r="I186" s="66">
        <f t="shared" ca="1" si="24"/>
        <v>0</v>
      </c>
      <c r="J186" s="106" cm="1">
        <f t="array" aca="1" ref="J186" ca="1">IF(COUNTIFS('PTC NaTran'!$K$7:$K$15996,"",'PTC NaTran'!$A$7:$A$15996,J$16,'PTC NaTran'!$D$7:$D$15996,$A186,'PTC NaTran'!$C$7:$C$15996,"DEL")&gt;0,J$14,SUMIFS('PTC NaTran'!$K$7:$K$15996,'PTC NaTran'!$A$7:$A$15996,J$16,'PTC NaTran'!$D$7:$D$15996,$A186,'PTC NaTran'!$C$7:$C$15996,"DEL")*1.0026*$F$4/INDIRECT($A$4&amp;"!D9"))</f>
        <v>124.99999999999999</v>
      </c>
      <c r="K186" s="106">
        <v>1000</v>
      </c>
      <c r="L186" s="107">
        <f t="shared" ca="1" si="21"/>
        <v>15</v>
      </c>
      <c r="M186" s="51">
        <f t="shared" ca="1" si="25"/>
        <v>1</v>
      </c>
      <c r="N186" s="35" cm="1">
        <f t="array" aca="1" ref="N186" ca="1">IF(ROUND(ROUND(M186,2)-M186,4)=0,_xlfn.XLOOKUP(M186,INDIRECT($A$4&amp;"!$G$41:$G$141"),INDIRECT($A$4&amp;"!$A$41:$A$141"),0,1,1),IF(M186&gt;=1,0,(ROUNDUP(M186,2)-M186)*100*_xlfn.XLOOKUP(M186,INDIRECT($A$4&amp;"!$G$41:$G$141"),INDIRECT($A$4&amp;"!$A$41:$A$141"),0,-1,-1)+(M186-ROUNDDOWN(M186,2))*100*_xlfn.XLOOKUP(M186,INDIRECT($A$4&amp;"!$G$41:$G$141"),INDIRECT($A$4&amp;"!$A$41:$A$141"),0,1,1)))</f>
        <v>0.70000000000000018</v>
      </c>
      <c r="O186" s="66">
        <f t="shared" ca="1" si="26"/>
        <v>0</v>
      </c>
      <c r="S186" s="107">
        <f t="shared" ca="1" si="22"/>
        <v>18.741155833333291</v>
      </c>
      <c r="T186" s="51">
        <f t="shared" ca="1" si="27"/>
        <v>1</v>
      </c>
      <c r="U186" s="35" cm="1">
        <f t="array" aca="1" ref="U186" ca="1">IF(ROUND(ROUND(T186,2)-T186,4)=0,_xlfn.XLOOKUP(T186,INDIRECT($A$4&amp;"!$G$41:$G$141"),INDIRECT($A$4&amp;"!$A$41:$A$141"),0,1,1),IF(T186&gt;=1,0,(ROUNDUP(T186,2)-T186)*100*_xlfn.XLOOKUP(T186,INDIRECT($A$4&amp;"!$G$41:$G$141"),INDIRECT($A$4&amp;"!$A$41:$A$141"),0,-1,-1)+(T186-ROUNDDOWN(T186,2))*100*_xlfn.XLOOKUP(T186,INDIRECT($A$4&amp;"!$G$41:$G$141"),INDIRECT($A$4&amp;"!$A$41:$A$141"),0,1,1)))</f>
        <v>0.70000000000000018</v>
      </c>
      <c r="V186" s="66">
        <f t="shared" ca="1" si="28"/>
        <v>87.500000000000014</v>
      </c>
    </row>
    <row r="187" spans="1:22" x14ac:dyDescent="0.35">
      <c r="A187" s="32">
        <f t="shared" si="29"/>
        <v>46648</v>
      </c>
      <c r="B187" s="65" cm="1">
        <f t="array" aca="1" ref="B187" ca="1">_xlfn.XLOOKUP(A187,INDIRECT($A$5&amp;"!$AJ$41:$AJ$406"),INDIRECT($A$5&amp;"!$AK$41:$AK$406"))*SUM($F$3:$I$3)</f>
        <v>0</v>
      </c>
      <c r="C187" s="65" cm="1">
        <f t="array" aca="1" ref="C187" ca="1">_xlfn.XLOOKUP(A187,INDIRECT($A$5&amp;"!$AJ$41:$AJ$406"),INDIRECT($A$5&amp;"!$AL$41:$AL$406"))*SUM($F$3:$I$3)</f>
        <v>15</v>
      </c>
      <c r="D187" s="65" cm="1">
        <f t="array" aca="1" ref="D187" ca="1">_xlfn.XLOOKUP(A187,INDIRECT($A$5&amp;"!$AJ$41:$AJ$406"),INDIRECT($A$5&amp;"!$AO$41:$AO$406"))*SUM($F$3:$I$3)</f>
        <v>15</v>
      </c>
      <c r="E187" s="34" cm="1">
        <f t="array" ref="E187">SUMPRODUCT(('PT Storengy'!$B$8:$I$372)*('PT Storengy'!$A$8:$A$372=$A187)*('PT Storengy'!$B$5:$I$5=$A$6)*('PT Storengy'!$B$7:$I$7=$A$7))</f>
        <v>0</v>
      </c>
      <c r="F187" s="107">
        <f t="shared" ca="1" si="20"/>
        <v>15</v>
      </c>
      <c r="G187" s="51">
        <f t="shared" ca="1" si="23"/>
        <v>1</v>
      </c>
      <c r="H187" s="35" cm="1">
        <f t="array" aca="1" ref="H187" ca="1">IF(ROUND(ROUND(G187,2)-G187,4)=0,_xlfn.XLOOKUP(G187,INDIRECT($A$4&amp;"!$G$41:$G$141"),INDIRECT($A$4&amp;"!$A$41:$A$141"),0,1,1),IF(G187&gt;=1,0,(ROUNDUP(G187,2)-G187)*100*_xlfn.XLOOKUP(G187,INDIRECT($A$4&amp;"!$G$41:$G$141"),INDIRECT($A$4&amp;"!$A$41:$A$141"),0,-1,-1)+(G187-ROUNDDOWN(G187,2))*100*_xlfn.XLOOKUP(G187,INDIRECT($A$4&amp;"!$G$41:$G$141"),INDIRECT($A$4&amp;"!$A$41:$A$141"),0,1,1)))</f>
        <v>0.70000000000000018</v>
      </c>
      <c r="I187" s="66">
        <f t="shared" ca="1" si="24"/>
        <v>0</v>
      </c>
      <c r="J187" s="106" cm="1">
        <f t="array" aca="1" ref="J187" ca="1">IF(COUNTIFS('PTC NaTran'!$K$7:$K$15996,"",'PTC NaTran'!$A$7:$A$15996,J$16,'PTC NaTran'!$D$7:$D$15996,$A187,'PTC NaTran'!$C$7:$C$15996,"DEL")&gt;0,J$14,SUMIFS('PTC NaTran'!$K$7:$K$15996,'PTC NaTran'!$A$7:$A$15996,J$16,'PTC NaTran'!$D$7:$D$15996,$A187,'PTC NaTran'!$C$7:$C$15996,"DEL")*1.0026*$F$4/INDIRECT($A$4&amp;"!D9"))</f>
        <v>124.99999999999999</v>
      </c>
      <c r="K187" s="106">
        <v>1000</v>
      </c>
      <c r="L187" s="107">
        <f t="shared" ca="1" si="21"/>
        <v>15</v>
      </c>
      <c r="M187" s="51">
        <f t="shared" ca="1" si="25"/>
        <v>1</v>
      </c>
      <c r="N187" s="35" cm="1">
        <f t="array" aca="1" ref="N187" ca="1">IF(ROUND(ROUND(M187,2)-M187,4)=0,_xlfn.XLOOKUP(M187,INDIRECT($A$4&amp;"!$G$41:$G$141"),INDIRECT($A$4&amp;"!$A$41:$A$141"),0,1,1),IF(M187&gt;=1,0,(ROUNDUP(M187,2)-M187)*100*_xlfn.XLOOKUP(M187,INDIRECT($A$4&amp;"!$G$41:$G$141"),INDIRECT($A$4&amp;"!$A$41:$A$141"),0,-1,-1)+(M187-ROUNDDOWN(M187,2))*100*_xlfn.XLOOKUP(M187,INDIRECT($A$4&amp;"!$G$41:$G$141"),INDIRECT($A$4&amp;"!$A$41:$A$141"),0,1,1)))</f>
        <v>0.70000000000000018</v>
      </c>
      <c r="O187" s="66">
        <f t="shared" ca="1" si="26"/>
        <v>0</v>
      </c>
      <c r="S187" s="107">
        <f t="shared" ca="1" si="22"/>
        <v>18.82865583333329</v>
      </c>
      <c r="T187" s="51">
        <f t="shared" ca="1" si="27"/>
        <v>1</v>
      </c>
      <c r="U187" s="35" cm="1">
        <f t="array" aca="1" ref="U187" ca="1">IF(ROUND(ROUND(T187,2)-T187,4)=0,_xlfn.XLOOKUP(T187,INDIRECT($A$4&amp;"!$G$41:$G$141"),INDIRECT($A$4&amp;"!$A$41:$A$141"),0,1,1),IF(T187&gt;=1,0,(ROUNDUP(T187,2)-T187)*100*_xlfn.XLOOKUP(T187,INDIRECT($A$4&amp;"!$G$41:$G$141"),INDIRECT($A$4&amp;"!$A$41:$A$141"),0,-1,-1)+(T187-ROUNDDOWN(T187,2))*100*_xlfn.XLOOKUP(T187,INDIRECT($A$4&amp;"!$G$41:$G$141"),INDIRECT($A$4&amp;"!$A$41:$A$141"),0,1,1)))</f>
        <v>0.70000000000000018</v>
      </c>
      <c r="V187" s="66">
        <f t="shared" ca="1" si="28"/>
        <v>87.500000000000014</v>
      </c>
    </row>
    <row r="188" spans="1:22" x14ac:dyDescent="0.35">
      <c r="A188" s="32">
        <f t="shared" si="29"/>
        <v>46649</v>
      </c>
      <c r="B188" s="65" cm="1">
        <f t="array" aca="1" ref="B188" ca="1">_xlfn.XLOOKUP(A188,INDIRECT($A$5&amp;"!$AJ$41:$AJ$406"),INDIRECT($A$5&amp;"!$AK$41:$AK$406"))*SUM($F$3:$I$3)</f>
        <v>0</v>
      </c>
      <c r="C188" s="65" cm="1">
        <f t="array" aca="1" ref="C188" ca="1">_xlfn.XLOOKUP(A188,INDIRECT($A$5&amp;"!$AJ$41:$AJ$406"),INDIRECT($A$5&amp;"!$AL$41:$AL$406"))*SUM($F$3:$I$3)</f>
        <v>15</v>
      </c>
      <c r="D188" s="65" cm="1">
        <f t="array" aca="1" ref="D188" ca="1">_xlfn.XLOOKUP(A188,INDIRECT($A$5&amp;"!$AJ$41:$AJ$406"),INDIRECT($A$5&amp;"!$AO$41:$AO$406"))*SUM($F$3:$I$3)</f>
        <v>15</v>
      </c>
      <c r="E188" s="34" cm="1">
        <f t="array" ref="E188">SUMPRODUCT(('PT Storengy'!$B$8:$I$372)*('PT Storengy'!$A$8:$A$372=$A188)*('PT Storengy'!$B$5:$I$5=$A$6)*('PT Storengy'!$B$7:$I$7=$A$7))</f>
        <v>0</v>
      </c>
      <c r="F188" s="107">
        <f t="shared" ca="1" si="20"/>
        <v>15</v>
      </c>
      <c r="G188" s="51">
        <f t="shared" ca="1" si="23"/>
        <v>1</v>
      </c>
      <c r="H188" s="35" cm="1">
        <f t="array" aca="1" ref="H188" ca="1">IF(ROUND(ROUND(G188,2)-G188,4)=0,_xlfn.XLOOKUP(G188,INDIRECT($A$4&amp;"!$G$41:$G$141"),INDIRECT($A$4&amp;"!$A$41:$A$141"),0,1,1),IF(G188&gt;=1,0,(ROUNDUP(G188,2)-G188)*100*_xlfn.XLOOKUP(G188,INDIRECT($A$4&amp;"!$G$41:$G$141"),INDIRECT($A$4&amp;"!$A$41:$A$141"),0,-1,-1)+(G188-ROUNDDOWN(G188,2))*100*_xlfn.XLOOKUP(G188,INDIRECT($A$4&amp;"!$G$41:$G$141"),INDIRECT($A$4&amp;"!$A$41:$A$141"),0,1,1)))</f>
        <v>0.70000000000000018</v>
      </c>
      <c r="I188" s="66">
        <f t="shared" ca="1" si="24"/>
        <v>0</v>
      </c>
      <c r="J188" s="106" cm="1">
        <f t="array" aca="1" ref="J188" ca="1">IF(COUNTIFS('PTC NaTran'!$K$7:$K$15996,"",'PTC NaTran'!$A$7:$A$15996,J$16,'PTC NaTran'!$D$7:$D$15996,$A188,'PTC NaTran'!$C$7:$C$15996,"DEL")&gt;0,J$14,SUMIFS('PTC NaTran'!$K$7:$K$15996,'PTC NaTran'!$A$7:$A$15996,J$16,'PTC NaTran'!$D$7:$D$15996,$A188,'PTC NaTran'!$C$7:$C$15996,"DEL")*1.0026*$F$4/INDIRECT($A$4&amp;"!D9"))</f>
        <v>124.99999999999999</v>
      </c>
      <c r="K188" s="106">
        <v>1000</v>
      </c>
      <c r="L188" s="107">
        <f t="shared" ca="1" si="21"/>
        <v>15</v>
      </c>
      <c r="M188" s="51">
        <f t="shared" ca="1" si="25"/>
        <v>1</v>
      </c>
      <c r="N188" s="35" cm="1">
        <f t="array" aca="1" ref="N188" ca="1">IF(ROUND(ROUND(M188,2)-M188,4)=0,_xlfn.XLOOKUP(M188,INDIRECT($A$4&amp;"!$G$41:$G$141"),INDIRECT($A$4&amp;"!$A$41:$A$141"),0,1,1),IF(M188&gt;=1,0,(ROUNDUP(M188,2)-M188)*100*_xlfn.XLOOKUP(M188,INDIRECT($A$4&amp;"!$G$41:$G$141"),INDIRECT($A$4&amp;"!$A$41:$A$141"),0,-1,-1)+(M188-ROUNDDOWN(M188,2))*100*_xlfn.XLOOKUP(M188,INDIRECT($A$4&amp;"!$G$41:$G$141"),INDIRECT($A$4&amp;"!$A$41:$A$141"),0,1,1)))</f>
        <v>0.70000000000000018</v>
      </c>
      <c r="O188" s="66">
        <f t="shared" ca="1" si="26"/>
        <v>0</v>
      </c>
      <c r="S188" s="107">
        <f t="shared" ca="1" si="22"/>
        <v>18.916155833333288</v>
      </c>
      <c r="T188" s="51">
        <f t="shared" ca="1" si="27"/>
        <v>1</v>
      </c>
      <c r="U188" s="35" cm="1">
        <f t="array" aca="1" ref="U188" ca="1">IF(ROUND(ROUND(T188,2)-T188,4)=0,_xlfn.XLOOKUP(T188,INDIRECT($A$4&amp;"!$G$41:$G$141"),INDIRECT($A$4&amp;"!$A$41:$A$141"),0,1,1),IF(T188&gt;=1,0,(ROUNDUP(T188,2)-T188)*100*_xlfn.XLOOKUP(T188,INDIRECT($A$4&amp;"!$G$41:$G$141"),INDIRECT($A$4&amp;"!$A$41:$A$141"),0,-1,-1)+(T188-ROUNDDOWN(T188,2))*100*_xlfn.XLOOKUP(T188,INDIRECT($A$4&amp;"!$G$41:$G$141"),INDIRECT($A$4&amp;"!$A$41:$A$141"),0,1,1)))</f>
        <v>0.70000000000000018</v>
      </c>
      <c r="V188" s="66">
        <f t="shared" ca="1" si="28"/>
        <v>87.500000000000014</v>
      </c>
    </row>
    <row r="189" spans="1:22" x14ac:dyDescent="0.35">
      <c r="A189" s="32">
        <f t="shared" si="29"/>
        <v>46650</v>
      </c>
      <c r="B189" s="65" cm="1">
        <f t="array" aca="1" ref="B189" ca="1">_xlfn.XLOOKUP(A189,INDIRECT($A$5&amp;"!$AJ$41:$AJ$406"),INDIRECT($A$5&amp;"!$AK$41:$AK$406"))*SUM($F$3:$I$3)</f>
        <v>0</v>
      </c>
      <c r="C189" s="65" cm="1">
        <f t="array" aca="1" ref="C189" ca="1">_xlfn.XLOOKUP(A189,INDIRECT($A$5&amp;"!$AJ$41:$AJ$406"),INDIRECT($A$5&amp;"!$AL$41:$AL$406"))*SUM($F$3:$I$3)</f>
        <v>15</v>
      </c>
      <c r="D189" s="65" cm="1">
        <f t="array" aca="1" ref="D189" ca="1">_xlfn.XLOOKUP(A189,INDIRECT($A$5&amp;"!$AJ$41:$AJ$406"),INDIRECT($A$5&amp;"!$AO$41:$AO$406"))*SUM($F$3:$I$3)</f>
        <v>15</v>
      </c>
      <c r="E189" s="34" cm="1">
        <f t="array" ref="E189">SUMPRODUCT(('PT Storengy'!$B$8:$I$372)*('PT Storengy'!$A$8:$A$372=$A189)*('PT Storengy'!$B$5:$I$5=$A$6)*('PT Storengy'!$B$7:$I$7=$A$7))</f>
        <v>0</v>
      </c>
      <c r="F189" s="107">
        <f t="shared" ca="1" si="20"/>
        <v>15</v>
      </c>
      <c r="G189" s="51">
        <f t="shared" ca="1" si="23"/>
        <v>1</v>
      </c>
      <c r="H189" s="35" cm="1">
        <f t="array" aca="1" ref="H189" ca="1">IF(ROUND(ROUND(G189,2)-G189,4)=0,_xlfn.XLOOKUP(G189,INDIRECT($A$4&amp;"!$G$41:$G$141"),INDIRECT($A$4&amp;"!$A$41:$A$141"),0,1,1),IF(G189&gt;=1,0,(ROUNDUP(G189,2)-G189)*100*_xlfn.XLOOKUP(G189,INDIRECT($A$4&amp;"!$G$41:$G$141"),INDIRECT($A$4&amp;"!$A$41:$A$141"),0,-1,-1)+(G189-ROUNDDOWN(G189,2))*100*_xlfn.XLOOKUP(G189,INDIRECT($A$4&amp;"!$G$41:$G$141"),INDIRECT($A$4&amp;"!$A$41:$A$141"),0,1,1)))</f>
        <v>0.70000000000000018</v>
      </c>
      <c r="I189" s="66">
        <f t="shared" ca="1" si="24"/>
        <v>0</v>
      </c>
      <c r="J189" s="106" cm="1">
        <f t="array" aca="1" ref="J189" ca="1">IF(COUNTIFS('PTC NaTran'!$K$7:$K$15996,"",'PTC NaTran'!$A$7:$A$15996,J$16,'PTC NaTran'!$D$7:$D$15996,$A189,'PTC NaTran'!$C$7:$C$15996,"DEL")&gt;0,J$14,SUMIFS('PTC NaTran'!$K$7:$K$15996,'PTC NaTran'!$A$7:$A$15996,J$16,'PTC NaTran'!$D$7:$D$15996,$A189,'PTC NaTran'!$C$7:$C$15996,"DEL")*1.0026*$F$4/INDIRECT($A$4&amp;"!D9"))</f>
        <v>124.99999999999999</v>
      </c>
      <c r="K189" s="106">
        <v>1000</v>
      </c>
      <c r="L189" s="107">
        <f t="shared" ca="1" si="21"/>
        <v>15</v>
      </c>
      <c r="M189" s="51">
        <f t="shared" ca="1" si="25"/>
        <v>1</v>
      </c>
      <c r="N189" s="35" cm="1">
        <f t="array" aca="1" ref="N189" ca="1">IF(ROUND(ROUND(M189,2)-M189,4)=0,_xlfn.XLOOKUP(M189,INDIRECT($A$4&amp;"!$G$41:$G$141"),INDIRECT($A$4&amp;"!$A$41:$A$141"),0,1,1),IF(M189&gt;=1,0,(ROUNDUP(M189,2)-M189)*100*_xlfn.XLOOKUP(M189,INDIRECT($A$4&amp;"!$G$41:$G$141"),INDIRECT($A$4&amp;"!$A$41:$A$141"),0,-1,-1)+(M189-ROUNDDOWN(M189,2))*100*_xlfn.XLOOKUP(M189,INDIRECT($A$4&amp;"!$G$41:$G$141"),INDIRECT($A$4&amp;"!$A$41:$A$141"),0,1,1)))</f>
        <v>0.70000000000000018</v>
      </c>
      <c r="O189" s="66">
        <f t="shared" ca="1" si="26"/>
        <v>0</v>
      </c>
      <c r="S189" s="107">
        <f t="shared" ca="1" si="22"/>
        <v>19.003655833333287</v>
      </c>
      <c r="T189" s="51">
        <f t="shared" ca="1" si="27"/>
        <v>1</v>
      </c>
      <c r="U189" s="35" cm="1">
        <f t="array" aca="1" ref="U189" ca="1">IF(ROUND(ROUND(T189,2)-T189,4)=0,_xlfn.XLOOKUP(T189,INDIRECT($A$4&amp;"!$G$41:$G$141"),INDIRECT($A$4&amp;"!$A$41:$A$141"),0,1,1),IF(T189&gt;=1,0,(ROUNDUP(T189,2)-T189)*100*_xlfn.XLOOKUP(T189,INDIRECT($A$4&amp;"!$G$41:$G$141"),INDIRECT($A$4&amp;"!$A$41:$A$141"),0,-1,-1)+(T189-ROUNDDOWN(T189,2))*100*_xlfn.XLOOKUP(T189,INDIRECT($A$4&amp;"!$G$41:$G$141"),INDIRECT($A$4&amp;"!$A$41:$A$141"),0,1,1)))</f>
        <v>0.70000000000000018</v>
      </c>
      <c r="V189" s="66">
        <f t="shared" ca="1" si="28"/>
        <v>87.500000000000014</v>
      </c>
    </row>
    <row r="190" spans="1:22" x14ac:dyDescent="0.35">
      <c r="A190" s="32">
        <f t="shared" si="29"/>
        <v>46651</v>
      </c>
      <c r="B190" s="65" cm="1">
        <f t="array" aca="1" ref="B190" ca="1">_xlfn.XLOOKUP(A190,INDIRECT($A$5&amp;"!$AJ$41:$AJ$406"),INDIRECT($A$5&amp;"!$AK$41:$AK$406"))*SUM($F$3:$I$3)</f>
        <v>0</v>
      </c>
      <c r="C190" s="65" cm="1">
        <f t="array" aca="1" ref="C190" ca="1">_xlfn.XLOOKUP(A190,INDIRECT($A$5&amp;"!$AJ$41:$AJ$406"),INDIRECT($A$5&amp;"!$AL$41:$AL$406"))*SUM($F$3:$I$3)</f>
        <v>15</v>
      </c>
      <c r="D190" s="65" cm="1">
        <f t="array" aca="1" ref="D190" ca="1">_xlfn.XLOOKUP(A190,INDIRECT($A$5&amp;"!$AJ$41:$AJ$406"),INDIRECT($A$5&amp;"!$AO$41:$AO$406"))*SUM($F$3:$I$3)</f>
        <v>15</v>
      </c>
      <c r="E190" s="34" cm="1">
        <f t="array" ref="E190">SUMPRODUCT(('PT Storengy'!$B$8:$I$372)*('PT Storengy'!$A$8:$A$372=$A190)*('PT Storengy'!$B$5:$I$5=$A$6)*('PT Storengy'!$B$7:$I$7=$A$7))</f>
        <v>0</v>
      </c>
      <c r="F190" s="107">
        <f t="shared" ca="1" si="20"/>
        <v>15</v>
      </c>
      <c r="G190" s="51">
        <f t="shared" ca="1" si="23"/>
        <v>1</v>
      </c>
      <c r="H190" s="35" cm="1">
        <f t="array" aca="1" ref="H190" ca="1">IF(ROUND(ROUND(G190,2)-G190,4)=0,_xlfn.XLOOKUP(G190,INDIRECT($A$4&amp;"!$G$41:$G$141"),INDIRECT($A$4&amp;"!$A$41:$A$141"),0,1,1),IF(G190&gt;=1,0,(ROUNDUP(G190,2)-G190)*100*_xlfn.XLOOKUP(G190,INDIRECT($A$4&amp;"!$G$41:$G$141"),INDIRECT($A$4&amp;"!$A$41:$A$141"),0,-1,-1)+(G190-ROUNDDOWN(G190,2))*100*_xlfn.XLOOKUP(G190,INDIRECT($A$4&amp;"!$G$41:$G$141"),INDIRECT($A$4&amp;"!$A$41:$A$141"),0,1,1)))</f>
        <v>0.70000000000000018</v>
      </c>
      <c r="I190" s="66">
        <f t="shared" ca="1" si="24"/>
        <v>0</v>
      </c>
      <c r="J190" s="106" cm="1">
        <f t="array" aca="1" ref="J190" ca="1">IF(COUNTIFS('PTC NaTran'!$K$7:$K$15996,"",'PTC NaTran'!$A$7:$A$15996,J$16,'PTC NaTran'!$D$7:$D$15996,$A190,'PTC NaTran'!$C$7:$C$15996,"DEL")&gt;0,J$14,SUMIFS('PTC NaTran'!$K$7:$K$15996,'PTC NaTran'!$A$7:$A$15996,J$16,'PTC NaTran'!$D$7:$D$15996,$A190,'PTC NaTran'!$C$7:$C$15996,"DEL")*1.0026*$F$4/INDIRECT($A$4&amp;"!D9"))</f>
        <v>124.99999999999999</v>
      </c>
      <c r="K190" s="106">
        <v>1000</v>
      </c>
      <c r="L190" s="107">
        <f t="shared" ca="1" si="21"/>
        <v>15</v>
      </c>
      <c r="M190" s="51">
        <f t="shared" ca="1" si="25"/>
        <v>1</v>
      </c>
      <c r="N190" s="35" cm="1">
        <f t="array" aca="1" ref="N190" ca="1">IF(ROUND(ROUND(M190,2)-M190,4)=0,_xlfn.XLOOKUP(M190,INDIRECT($A$4&amp;"!$G$41:$G$141"),INDIRECT($A$4&amp;"!$A$41:$A$141"),0,1,1),IF(M190&gt;=1,0,(ROUNDUP(M190,2)-M190)*100*_xlfn.XLOOKUP(M190,INDIRECT($A$4&amp;"!$G$41:$G$141"),INDIRECT($A$4&amp;"!$A$41:$A$141"),0,-1,-1)+(M190-ROUNDDOWN(M190,2))*100*_xlfn.XLOOKUP(M190,INDIRECT($A$4&amp;"!$G$41:$G$141"),INDIRECT($A$4&amp;"!$A$41:$A$141"),0,1,1)))</f>
        <v>0.70000000000000018</v>
      </c>
      <c r="O190" s="66">
        <f t="shared" ca="1" si="26"/>
        <v>0</v>
      </c>
      <c r="S190" s="107">
        <f t="shared" ca="1" si="22"/>
        <v>19.091155833333286</v>
      </c>
      <c r="T190" s="51">
        <f t="shared" ca="1" si="27"/>
        <v>1</v>
      </c>
      <c r="U190" s="35" cm="1">
        <f t="array" aca="1" ref="U190" ca="1">IF(ROUND(ROUND(T190,2)-T190,4)=0,_xlfn.XLOOKUP(T190,INDIRECT($A$4&amp;"!$G$41:$G$141"),INDIRECT($A$4&amp;"!$A$41:$A$141"),0,1,1),IF(T190&gt;=1,0,(ROUNDUP(T190,2)-T190)*100*_xlfn.XLOOKUP(T190,INDIRECT($A$4&amp;"!$G$41:$G$141"),INDIRECT($A$4&amp;"!$A$41:$A$141"),0,-1,-1)+(T190-ROUNDDOWN(T190,2))*100*_xlfn.XLOOKUP(T190,INDIRECT($A$4&amp;"!$G$41:$G$141"),INDIRECT($A$4&amp;"!$A$41:$A$141"),0,1,1)))</f>
        <v>0.70000000000000018</v>
      </c>
      <c r="V190" s="66">
        <f t="shared" ca="1" si="28"/>
        <v>87.500000000000014</v>
      </c>
    </row>
    <row r="191" spans="1:22" x14ac:dyDescent="0.35">
      <c r="A191" s="32">
        <f t="shared" si="29"/>
        <v>46652</v>
      </c>
      <c r="B191" s="65" cm="1">
        <f t="array" aca="1" ref="B191" ca="1">_xlfn.XLOOKUP(A191,INDIRECT($A$5&amp;"!$AJ$41:$AJ$406"),INDIRECT($A$5&amp;"!$AK$41:$AK$406"))*SUM($F$3:$I$3)</f>
        <v>0</v>
      </c>
      <c r="C191" s="65" cm="1">
        <f t="array" aca="1" ref="C191" ca="1">_xlfn.XLOOKUP(A191,INDIRECT($A$5&amp;"!$AJ$41:$AJ$406"),INDIRECT($A$5&amp;"!$AL$41:$AL$406"))*SUM($F$3:$I$3)</f>
        <v>15</v>
      </c>
      <c r="D191" s="65" cm="1">
        <f t="array" aca="1" ref="D191" ca="1">_xlfn.XLOOKUP(A191,INDIRECT($A$5&amp;"!$AJ$41:$AJ$406"),INDIRECT($A$5&amp;"!$AO$41:$AO$406"))*SUM($F$3:$I$3)</f>
        <v>15</v>
      </c>
      <c r="E191" s="34" cm="1">
        <f t="array" ref="E191">SUMPRODUCT(('PT Storengy'!$B$8:$I$372)*('PT Storengy'!$A$8:$A$372=$A191)*('PT Storengy'!$B$5:$I$5=$A$6)*('PT Storengy'!$B$7:$I$7=$A$7))</f>
        <v>0</v>
      </c>
      <c r="F191" s="107">
        <f t="shared" ca="1" si="20"/>
        <v>15</v>
      </c>
      <c r="G191" s="51">
        <f t="shared" ca="1" si="23"/>
        <v>1</v>
      </c>
      <c r="H191" s="35" cm="1">
        <f t="array" aca="1" ref="H191" ca="1">IF(ROUND(ROUND(G191,2)-G191,4)=0,_xlfn.XLOOKUP(G191,INDIRECT($A$4&amp;"!$G$41:$G$141"),INDIRECT($A$4&amp;"!$A$41:$A$141"),0,1,1),IF(G191&gt;=1,0,(ROUNDUP(G191,2)-G191)*100*_xlfn.XLOOKUP(G191,INDIRECT($A$4&amp;"!$G$41:$G$141"),INDIRECT($A$4&amp;"!$A$41:$A$141"),0,-1,-1)+(G191-ROUNDDOWN(G191,2))*100*_xlfn.XLOOKUP(G191,INDIRECT($A$4&amp;"!$G$41:$G$141"),INDIRECT($A$4&amp;"!$A$41:$A$141"),0,1,1)))</f>
        <v>0.70000000000000018</v>
      </c>
      <c r="I191" s="66">
        <f t="shared" ca="1" si="24"/>
        <v>0</v>
      </c>
      <c r="J191" s="106" cm="1">
        <f t="array" aca="1" ref="J191" ca="1">IF(COUNTIFS('PTC NaTran'!$K$7:$K$15996,"",'PTC NaTran'!$A$7:$A$15996,J$16,'PTC NaTran'!$D$7:$D$15996,$A191,'PTC NaTran'!$C$7:$C$15996,"DEL")&gt;0,J$14,SUMIFS('PTC NaTran'!$K$7:$K$15996,'PTC NaTran'!$A$7:$A$15996,J$16,'PTC NaTran'!$D$7:$D$15996,$A191,'PTC NaTran'!$C$7:$C$15996,"DEL")*1.0026*$F$4/INDIRECT($A$4&amp;"!D9"))</f>
        <v>124.99999999999999</v>
      </c>
      <c r="K191" s="106">
        <v>1000</v>
      </c>
      <c r="L191" s="107">
        <f t="shared" ca="1" si="21"/>
        <v>15</v>
      </c>
      <c r="M191" s="51">
        <f t="shared" ca="1" si="25"/>
        <v>1</v>
      </c>
      <c r="N191" s="35" cm="1">
        <f t="array" aca="1" ref="N191" ca="1">IF(ROUND(ROUND(M191,2)-M191,4)=0,_xlfn.XLOOKUP(M191,INDIRECT($A$4&amp;"!$G$41:$G$141"),INDIRECT($A$4&amp;"!$A$41:$A$141"),0,1,1),IF(M191&gt;=1,0,(ROUNDUP(M191,2)-M191)*100*_xlfn.XLOOKUP(M191,INDIRECT($A$4&amp;"!$G$41:$G$141"),INDIRECT($A$4&amp;"!$A$41:$A$141"),0,-1,-1)+(M191-ROUNDDOWN(M191,2))*100*_xlfn.XLOOKUP(M191,INDIRECT($A$4&amp;"!$G$41:$G$141"),INDIRECT($A$4&amp;"!$A$41:$A$141"),0,1,1)))</f>
        <v>0.70000000000000018</v>
      </c>
      <c r="O191" s="66">
        <f t="shared" ca="1" si="26"/>
        <v>0</v>
      </c>
      <c r="S191" s="107">
        <f t="shared" ca="1" si="22"/>
        <v>19.178655833333284</v>
      </c>
      <c r="T191" s="51">
        <f t="shared" ca="1" si="27"/>
        <v>1</v>
      </c>
      <c r="U191" s="35" cm="1">
        <f t="array" aca="1" ref="U191" ca="1">IF(ROUND(ROUND(T191,2)-T191,4)=0,_xlfn.XLOOKUP(T191,INDIRECT($A$4&amp;"!$G$41:$G$141"),INDIRECT($A$4&amp;"!$A$41:$A$141"),0,1,1),IF(T191&gt;=1,0,(ROUNDUP(T191,2)-T191)*100*_xlfn.XLOOKUP(T191,INDIRECT($A$4&amp;"!$G$41:$G$141"),INDIRECT($A$4&amp;"!$A$41:$A$141"),0,-1,-1)+(T191-ROUNDDOWN(T191,2))*100*_xlfn.XLOOKUP(T191,INDIRECT($A$4&amp;"!$G$41:$G$141"),INDIRECT($A$4&amp;"!$A$41:$A$141"),0,1,1)))</f>
        <v>0.70000000000000018</v>
      </c>
      <c r="V191" s="66">
        <f t="shared" ca="1" si="28"/>
        <v>87.500000000000014</v>
      </c>
    </row>
    <row r="192" spans="1:22" x14ac:dyDescent="0.35">
      <c r="A192" s="32">
        <f t="shared" si="29"/>
        <v>46653</v>
      </c>
      <c r="B192" s="65" cm="1">
        <f t="array" aca="1" ref="B192" ca="1">_xlfn.XLOOKUP(A192,INDIRECT($A$5&amp;"!$AJ$41:$AJ$406"),INDIRECT($A$5&amp;"!$AK$41:$AK$406"))*SUM($F$3:$I$3)</f>
        <v>0</v>
      </c>
      <c r="C192" s="65" cm="1">
        <f t="array" aca="1" ref="C192" ca="1">_xlfn.XLOOKUP(A192,INDIRECT($A$5&amp;"!$AJ$41:$AJ$406"),INDIRECT($A$5&amp;"!$AL$41:$AL$406"))*SUM($F$3:$I$3)</f>
        <v>15</v>
      </c>
      <c r="D192" s="65" cm="1">
        <f t="array" aca="1" ref="D192" ca="1">_xlfn.XLOOKUP(A192,INDIRECT($A$5&amp;"!$AJ$41:$AJ$406"),INDIRECT($A$5&amp;"!$AO$41:$AO$406"))*SUM($F$3:$I$3)</f>
        <v>15</v>
      </c>
      <c r="E192" s="34" cm="1">
        <f t="array" ref="E192">SUMPRODUCT(('PT Storengy'!$B$8:$I$372)*('PT Storengy'!$A$8:$A$372=$A192)*('PT Storengy'!$B$5:$I$5=$A$6)*('PT Storengy'!$B$7:$I$7=$A$7))</f>
        <v>0</v>
      </c>
      <c r="F192" s="107">
        <f t="shared" ca="1" si="20"/>
        <v>15</v>
      </c>
      <c r="G192" s="51">
        <f t="shared" ca="1" si="23"/>
        <v>1</v>
      </c>
      <c r="H192" s="35" cm="1">
        <f t="array" aca="1" ref="H192" ca="1">IF(ROUND(ROUND(G192,2)-G192,4)=0,_xlfn.XLOOKUP(G192,INDIRECT($A$4&amp;"!$G$41:$G$141"),INDIRECT($A$4&amp;"!$A$41:$A$141"),0,1,1),IF(G192&gt;=1,0,(ROUNDUP(G192,2)-G192)*100*_xlfn.XLOOKUP(G192,INDIRECT($A$4&amp;"!$G$41:$G$141"),INDIRECT($A$4&amp;"!$A$41:$A$141"),0,-1,-1)+(G192-ROUNDDOWN(G192,2))*100*_xlfn.XLOOKUP(G192,INDIRECT($A$4&amp;"!$G$41:$G$141"),INDIRECT($A$4&amp;"!$A$41:$A$141"),0,1,1)))</f>
        <v>0.70000000000000018</v>
      </c>
      <c r="I192" s="66">
        <f t="shared" ca="1" si="24"/>
        <v>0</v>
      </c>
      <c r="J192" s="106" cm="1">
        <f t="array" aca="1" ref="J192" ca="1">IF(COUNTIFS('PTC NaTran'!$K$7:$K$15996,"",'PTC NaTran'!$A$7:$A$15996,J$16,'PTC NaTran'!$D$7:$D$15996,$A192,'PTC NaTran'!$C$7:$C$15996,"DEL")&gt;0,J$14,SUMIFS('PTC NaTran'!$K$7:$K$15996,'PTC NaTran'!$A$7:$A$15996,J$16,'PTC NaTran'!$D$7:$D$15996,$A192,'PTC NaTran'!$C$7:$C$15996,"DEL")*1.0026*$F$4/INDIRECT($A$4&amp;"!D9"))</f>
        <v>124.99999999999999</v>
      </c>
      <c r="K192" s="106">
        <v>1000</v>
      </c>
      <c r="L192" s="107">
        <f t="shared" ca="1" si="21"/>
        <v>15</v>
      </c>
      <c r="M192" s="51">
        <f t="shared" ca="1" si="25"/>
        <v>1</v>
      </c>
      <c r="N192" s="35" cm="1">
        <f t="array" aca="1" ref="N192" ca="1">IF(ROUND(ROUND(M192,2)-M192,4)=0,_xlfn.XLOOKUP(M192,INDIRECT($A$4&amp;"!$G$41:$G$141"),INDIRECT($A$4&amp;"!$A$41:$A$141"),0,1,1),IF(M192&gt;=1,0,(ROUNDUP(M192,2)-M192)*100*_xlfn.XLOOKUP(M192,INDIRECT($A$4&amp;"!$G$41:$G$141"),INDIRECT($A$4&amp;"!$A$41:$A$141"),0,-1,-1)+(M192-ROUNDDOWN(M192,2))*100*_xlfn.XLOOKUP(M192,INDIRECT($A$4&amp;"!$G$41:$G$141"),INDIRECT($A$4&amp;"!$A$41:$A$141"),0,1,1)))</f>
        <v>0.70000000000000018</v>
      </c>
      <c r="O192" s="66">
        <f t="shared" ca="1" si="26"/>
        <v>0</v>
      </c>
      <c r="S192" s="107">
        <f t="shared" ca="1" si="22"/>
        <v>19.266155833333283</v>
      </c>
      <c r="T192" s="51">
        <f t="shared" ca="1" si="27"/>
        <v>1</v>
      </c>
      <c r="U192" s="35" cm="1">
        <f t="array" aca="1" ref="U192" ca="1">IF(ROUND(ROUND(T192,2)-T192,4)=0,_xlfn.XLOOKUP(T192,INDIRECT($A$4&amp;"!$G$41:$G$141"),INDIRECT($A$4&amp;"!$A$41:$A$141"),0,1,1),IF(T192&gt;=1,0,(ROUNDUP(T192,2)-T192)*100*_xlfn.XLOOKUP(T192,INDIRECT($A$4&amp;"!$G$41:$G$141"),INDIRECT($A$4&amp;"!$A$41:$A$141"),0,-1,-1)+(T192-ROUNDDOWN(T192,2))*100*_xlfn.XLOOKUP(T192,INDIRECT($A$4&amp;"!$G$41:$G$141"),INDIRECT($A$4&amp;"!$A$41:$A$141"),0,1,1)))</f>
        <v>0.70000000000000018</v>
      </c>
      <c r="V192" s="66">
        <f t="shared" ca="1" si="28"/>
        <v>87.500000000000014</v>
      </c>
    </row>
    <row r="193" spans="1:22" x14ac:dyDescent="0.35">
      <c r="A193" s="32">
        <f t="shared" si="29"/>
        <v>46654</v>
      </c>
      <c r="B193" s="65" cm="1">
        <f t="array" aca="1" ref="B193" ca="1">_xlfn.XLOOKUP(A193,INDIRECT($A$5&amp;"!$AJ$41:$AJ$406"),INDIRECT($A$5&amp;"!$AK$41:$AK$406"))*SUM($F$3:$I$3)</f>
        <v>0</v>
      </c>
      <c r="C193" s="65" cm="1">
        <f t="array" aca="1" ref="C193" ca="1">_xlfn.XLOOKUP(A193,INDIRECT($A$5&amp;"!$AJ$41:$AJ$406"),INDIRECT($A$5&amp;"!$AL$41:$AL$406"))*SUM($F$3:$I$3)</f>
        <v>15</v>
      </c>
      <c r="D193" s="65" cm="1">
        <f t="array" aca="1" ref="D193" ca="1">_xlfn.XLOOKUP(A193,INDIRECT($A$5&amp;"!$AJ$41:$AJ$406"),INDIRECT($A$5&amp;"!$AO$41:$AO$406"))*SUM($F$3:$I$3)</f>
        <v>15</v>
      </c>
      <c r="E193" s="34" cm="1">
        <f t="array" ref="E193">SUMPRODUCT(('PT Storengy'!$B$8:$I$372)*('PT Storengy'!$A$8:$A$372=$A193)*('PT Storengy'!$B$5:$I$5=$A$6)*('PT Storengy'!$B$7:$I$7=$A$7))</f>
        <v>0</v>
      </c>
      <c r="F193" s="107">
        <f t="shared" ca="1" si="20"/>
        <v>15</v>
      </c>
      <c r="G193" s="51">
        <f t="shared" ca="1" si="23"/>
        <v>1</v>
      </c>
      <c r="H193" s="35" cm="1">
        <f t="array" aca="1" ref="H193" ca="1">IF(ROUND(ROUND(G193,2)-G193,4)=0,_xlfn.XLOOKUP(G193,INDIRECT($A$4&amp;"!$G$41:$G$141"),INDIRECT($A$4&amp;"!$A$41:$A$141"),0,1,1),IF(G193&gt;=1,0,(ROUNDUP(G193,2)-G193)*100*_xlfn.XLOOKUP(G193,INDIRECT($A$4&amp;"!$G$41:$G$141"),INDIRECT($A$4&amp;"!$A$41:$A$141"),0,-1,-1)+(G193-ROUNDDOWN(G193,2))*100*_xlfn.XLOOKUP(G193,INDIRECT($A$4&amp;"!$G$41:$G$141"),INDIRECT($A$4&amp;"!$A$41:$A$141"),0,1,1)))</f>
        <v>0.70000000000000018</v>
      </c>
      <c r="I193" s="66">
        <f t="shared" ca="1" si="24"/>
        <v>0</v>
      </c>
      <c r="J193" s="106" cm="1">
        <f t="array" aca="1" ref="J193" ca="1">IF(COUNTIFS('PTC NaTran'!$K$7:$K$15996,"",'PTC NaTran'!$A$7:$A$15996,J$16,'PTC NaTran'!$D$7:$D$15996,$A193,'PTC NaTran'!$C$7:$C$15996,"DEL")&gt;0,J$14,SUMIFS('PTC NaTran'!$K$7:$K$15996,'PTC NaTran'!$A$7:$A$15996,J$16,'PTC NaTran'!$D$7:$D$15996,$A193,'PTC NaTran'!$C$7:$C$15996,"DEL")*1.0026*$F$4/INDIRECT($A$4&amp;"!D9"))</f>
        <v>124.99999999999999</v>
      </c>
      <c r="K193" s="106">
        <v>1000</v>
      </c>
      <c r="L193" s="107">
        <f t="shared" ca="1" si="21"/>
        <v>15</v>
      </c>
      <c r="M193" s="51">
        <f t="shared" ca="1" si="25"/>
        <v>1</v>
      </c>
      <c r="N193" s="35" cm="1">
        <f t="array" aca="1" ref="N193" ca="1">IF(ROUND(ROUND(M193,2)-M193,4)=0,_xlfn.XLOOKUP(M193,INDIRECT($A$4&amp;"!$G$41:$G$141"),INDIRECT($A$4&amp;"!$A$41:$A$141"),0,1,1),IF(M193&gt;=1,0,(ROUNDUP(M193,2)-M193)*100*_xlfn.XLOOKUP(M193,INDIRECT($A$4&amp;"!$G$41:$G$141"),INDIRECT($A$4&amp;"!$A$41:$A$141"),0,-1,-1)+(M193-ROUNDDOWN(M193,2))*100*_xlfn.XLOOKUP(M193,INDIRECT($A$4&amp;"!$G$41:$G$141"),INDIRECT($A$4&amp;"!$A$41:$A$141"),0,1,1)))</f>
        <v>0.70000000000000018</v>
      </c>
      <c r="O193" s="66">
        <f t="shared" ca="1" si="26"/>
        <v>0</v>
      </c>
      <c r="S193" s="107">
        <f t="shared" ca="1" si="22"/>
        <v>19.353655833333281</v>
      </c>
      <c r="T193" s="51">
        <f t="shared" ca="1" si="27"/>
        <v>1</v>
      </c>
      <c r="U193" s="35" cm="1">
        <f t="array" aca="1" ref="U193" ca="1">IF(ROUND(ROUND(T193,2)-T193,4)=0,_xlfn.XLOOKUP(T193,INDIRECT($A$4&amp;"!$G$41:$G$141"),INDIRECT($A$4&amp;"!$A$41:$A$141"),0,1,1),IF(T193&gt;=1,0,(ROUNDUP(T193,2)-T193)*100*_xlfn.XLOOKUP(T193,INDIRECT($A$4&amp;"!$G$41:$G$141"),INDIRECT($A$4&amp;"!$A$41:$A$141"),0,-1,-1)+(T193-ROUNDDOWN(T193,2))*100*_xlfn.XLOOKUP(T193,INDIRECT($A$4&amp;"!$G$41:$G$141"),INDIRECT($A$4&amp;"!$A$41:$A$141"),0,1,1)))</f>
        <v>0.70000000000000018</v>
      </c>
      <c r="V193" s="66">
        <f t="shared" ca="1" si="28"/>
        <v>87.500000000000014</v>
      </c>
    </row>
    <row r="194" spans="1:22" x14ac:dyDescent="0.35">
      <c r="A194" s="32">
        <f t="shared" si="29"/>
        <v>46655</v>
      </c>
      <c r="B194" s="65" cm="1">
        <f t="array" aca="1" ref="B194" ca="1">_xlfn.XLOOKUP(A194,INDIRECT($A$5&amp;"!$AJ$41:$AJ$406"),INDIRECT($A$5&amp;"!$AK$41:$AK$406"))*SUM($F$3:$I$3)</f>
        <v>0</v>
      </c>
      <c r="C194" s="65" cm="1">
        <f t="array" aca="1" ref="C194" ca="1">_xlfn.XLOOKUP(A194,INDIRECT($A$5&amp;"!$AJ$41:$AJ$406"),INDIRECT($A$5&amp;"!$AL$41:$AL$406"))*SUM($F$3:$I$3)</f>
        <v>15</v>
      </c>
      <c r="D194" s="65" cm="1">
        <f t="array" aca="1" ref="D194" ca="1">_xlfn.XLOOKUP(A194,INDIRECT($A$5&amp;"!$AJ$41:$AJ$406"),INDIRECT($A$5&amp;"!$AO$41:$AO$406"))*SUM($F$3:$I$3)</f>
        <v>15</v>
      </c>
      <c r="E194" s="34" cm="1">
        <f t="array" ref="E194">SUMPRODUCT(('PT Storengy'!$B$8:$I$372)*('PT Storengy'!$A$8:$A$372=$A194)*('PT Storengy'!$B$5:$I$5=$A$6)*('PT Storengy'!$B$7:$I$7=$A$7))</f>
        <v>0</v>
      </c>
      <c r="F194" s="107">
        <f t="shared" ca="1" si="20"/>
        <v>15</v>
      </c>
      <c r="G194" s="51">
        <f t="shared" ca="1" si="23"/>
        <v>1</v>
      </c>
      <c r="H194" s="35" cm="1">
        <f t="array" aca="1" ref="H194" ca="1">IF(ROUND(ROUND(G194,2)-G194,4)=0,_xlfn.XLOOKUP(G194,INDIRECT($A$4&amp;"!$G$41:$G$141"),INDIRECT($A$4&amp;"!$A$41:$A$141"),0,1,1),IF(G194&gt;=1,0,(ROUNDUP(G194,2)-G194)*100*_xlfn.XLOOKUP(G194,INDIRECT($A$4&amp;"!$G$41:$G$141"),INDIRECT($A$4&amp;"!$A$41:$A$141"),0,-1,-1)+(G194-ROUNDDOWN(G194,2))*100*_xlfn.XLOOKUP(G194,INDIRECT($A$4&amp;"!$G$41:$G$141"),INDIRECT($A$4&amp;"!$A$41:$A$141"),0,1,1)))</f>
        <v>0.70000000000000018</v>
      </c>
      <c r="I194" s="66">
        <f t="shared" ca="1" si="24"/>
        <v>0</v>
      </c>
      <c r="J194" s="106" cm="1">
        <f t="array" aca="1" ref="J194" ca="1">IF(COUNTIFS('PTC NaTran'!$K$7:$K$15996,"",'PTC NaTran'!$A$7:$A$15996,J$16,'PTC NaTran'!$D$7:$D$15996,$A194,'PTC NaTran'!$C$7:$C$15996,"DEL")&gt;0,J$14,SUMIFS('PTC NaTran'!$K$7:$K$15996,'PTC NaTran'!$A$7:$A$15996,J$16,'PTC NaTran'!$D$7:$D$15996,$A194,'PTC NaTran'!$C$7:$C$15996,"DEL")*1.0026*$F$4/INDIRECT($A$4&amp;"!D9"))</f>
        <v>124.99999999999999</v>
      </c>
      <c r="K194" s="106">
        <v>1000</v>
      </c>
      <c r="L194" s="107">
        <f t="shared" ca="1" si="21"/>
        <v>15</v>
      </c>
      <c r="M194" s="51">
        <f t="shared" ca="1" si="25"/>
        <v>1</v>
      </c>
      <c r="N194" s="35" cm="1">
        <f t="array" aca="1" ref="N194" ca="1">IF(ROUND(ROUND(M194,2)-M194,4)=0,_xlfn.XLOOKUP(M194,INDIRECT($A$4&amp;"!$G$41:$G$141"),INDIRECT($A$4&amp;"!$A$41:$A$141"),0,1,1),IF(M194&gt;=1,0,(ROUNDUP(M194,2)-M194)*100*_xlfn.XLOOKUP(M194,INDIRECT($A$4&amp;"!$G$41:$G$141"),INDIRECT($A$4&amp;"!$A$41:$A$141"),0,-1,-1)+(M194-ROUNDDOWN(M194,2))*100*_xlfn.XLOOKUP(M194,INDIRECT($A$4&amp;"!$G$41:$G$141"),INDIRECT($A$4&amp;"!$A$41:$A$141"),0,1,1)))</f>
        <v>0.70000000000000018</v>
      </c>
      <c r="O194" s="66">
        <f t="shared" ca="1" si="26"/>
        <v>0</v>
      </c>
      <c r="S194" s="107">
        <f t="shared" ca="1" si="22"/>
        <v>19.44115583333328</v>
      </c>
      <c r="T194" s="51">
        <f t="shared" ca="1" si="27"/>
        <v>1</v>
      </c>
      <c r="U194" s="35" cm="1">
        <f t="array" aca="1" ref="U194" ca="1">IF(ROUND(ROUND(T194,2)-T194,4)=0,_xlfn.XLOOKUP(T194,INDIRECT($A$4&amp;"!$G$41:$G$141"),INDIRECT($A$4&amp;"!$A$41:$A$141"),0,1,1),IF(T194&gt;=1,0,(ROUNDUP(T194,2)-T194)*100*_xlfn.XLOOKUP(T194,INDIRECT($A$4&amp;"!$G$41:$G$141"),INDIRECT($A$4&amp;"!$A$41:$A$141"),0,-1,-1)+(T194-ROUNDDOWN(T194,2))*100*_xlfn.XLOOKUP(T194,INDIRECT($A$4&amp;"!$G$41:$G$141"),INDIRECT($A$4&amp;"!$A$41:$A$141"),0,1,1)))</f>
        <v>0.70000000000000018</v>
      </c>
      <c r="V194" s="66">
        <f t="shared" ca="1" si="28"/>
        <v>87.500000000000014</v>
      </c>
    </row>
    <row r="195" spans="1:22" x14ac:dyDescent="0.35">
      <c r="A195" s="32">
        <f t="shared" si="29"/>
        <v>46656</v>
      </c>
      <c r="B195" s="65" cm="1">
        <f t="array" aca="1" ref="B195" ca="1">_xlfn.XLOOKUP(A195,INDIRECT($A$5&amp;"!$AJ$41:$AJ$406"),INDIRECT($A$5&amp;"!$AK$41:$AK$406"))*SUM($F$3:$I$3)</f>
        <v>0</v>
      </c>
      <c r="C195" s="65" cm="1">
        <f t="array" aca="1" ref="C195" ca="1">_xlfn.XLOOKUP(A195,INDIRECT($A$5&amp;"!$AJ$41:$AJ$406"),INDIRECT($A$5&amp;"!$AL$41:$AL$406"))*SUM($F$3:$I$3)</f>
        <v>15</v>
      </c>
      <c r="D195" s="65" cm="1">
        <f t="array" aca="1" ref="D195" ca="1">_xlfn.XLOOKUP(A195,INDIRECT($A$5&amp;"!$AJ$41:$AJ$406"),INDIRECT($A$5&amp;"!$AO$41:$AO$406"))*SUM($F$3:$I$3)</f>
        <v>15</v>
      </c>
      <c r="E195" s="34" cm="1">
        <f t="array" ref="E195">SUMPRODUCT(('PT Storengy'!$B$8:$I$372)*('PT Storengy'!$A$8:$A$372=$A195)*('PT Storengy'!$B$5:$I$5=$A$6)*('PT Storengy'!$B$7:$I$7=$A$7))</f>
        <v>0</v>
      </c>
      <c r="F195" s="107">
        <f t="shared" ca="1" si="20"/>
        <v>15</v>
      </c>
      <c r="G195" s="51">
        <f t="shared" ca="1" si="23"/>
        <v>1</v>
      </c>
      <c r="H195" s="35" cm="1">
        <f t="array" aca="1" ref="H195" ca="1">IF(ROUND(ROUND(G195,2)-G195,4)=0,_xlfn.XLOOKUP(G195,INDIRECT($A$4&amp;"!$G$41:$G$141"),INDIRECT($A$4&amp;"!$A$41:$A$141"),0,1,1),IF(G195&gt;=1,0,(ROUNDUP(G195,2)-G195)*100*_xlfn.XLOOKUP(G195,INDIRECT($A$4&amp;"!$G$41:$G$141"),INDIRECT($A$4&amp;"!$A$41:$A$141"),0,-1,-1)+(G195-ROUNDDOWN(G195,2))*100*_xlfn.XLOOKUP(G195,INDIRECT($A$4&amp;"!$G$41:$G$141"),INDIRECT($A$4&amp;"!$A$41:$A$141"),0,1,1)))</f>
        <v>0.70000000000000018</v>
      </c>
      <c r="I195" s="66">
        <f t="shared" ca="1" si="24"/>
        <v>0</v>
      </c>
      <c r="J195" s="106" cm="1">
        <f t="array" aca="1" ref="J195" ca="1">IF(COUNTIFS('PTC NaTran'!$K$7:$K$15996,"",'PTC NaTran'!$A$7:$A$15996,J$16,'PTC NaTran'!$D$7:$D$15996,$A195,'PTC NaTran'!$C$7:$C$15996,"DEL")&gt;0,J$14,SUMIFS('PTC NaTran'!$K$7:$K$15996,'PTC NaTran'!$A$7:$A$15996,J$16,'PTC NaTran'!$D$7:$D$15996,$A195,'PTC NaTran'!$C$7:$C$15996,"DEL")*1.0026*$F$4/INDIRECT($A$4&amp;"!D9"))</f>
        <v>124.99999999999999</v>
      </c>
      <c r="K195" s="106">
        <v>1000</v>
      </c>
      <c r="L195" s="107">
        <f t="shared" ca="1" si="21"/>
        <v>15</v>
      </c>
      <c r="M195" s="51">
        <f t="shared" ca="1" si="25"/>
        <v>1</v>
      </c>
      <c r="N195" s="35" cm="1">
        <f t="array" aca="1" ref="N195" ca="1">IF(ROUND(ROUND(M195,2)-M195,4)=0,_xlfn.XLOOKUP(M195,INDIRECT($A$4&amp;"!$G$41:$G$141"),INDIRECT($A$4&amp;"!$A$41:$A$141"),0,1,1),IF(M195&gt;=1,0,(ROUNDUP(M195,2)-M195)*100*_xlfn.XLOOKUP(M195,INDIRECT($A$4&amp;"!$G$41:$G$141"),INDIRECT($A$4&amp;"!$A$41:$A$141"),0,-1,-1)+(M195-ROUNDDOWN(M195,2))*100*_xlfn.XLOOKUP(M195,INDIRECT($A$4&amp;"!$G$41:$G$141"),INDIRECT($A$4&amp;"!$A$41:$A$141"),0,1,1)))</f>
        <v>0.70000000000000018</v>
      </c>
      <c r="O195" s="66">
        <f t="shared" ca="1" si="26"/>
        <v>0</v>
      </c>
      <c r="S195" s="107">
        <f t="shared" ca="1" si="22"/>
        <v>19.528655833333278</v>
      </c>
      <c r="T195" s="51">
        <f t="shared" ca="1" si="27"/>
        <v>1</v>
      </c>
      <c r="U195" s="35" cm="1">
        <f t="array" aca="1" ref="U195" ca="1">IF(ROUND(ROUND(T195,2)-T195,4)=0,_xlfn.XLOOKUP(T195,INDIRECT($A$4&amp;"!$G$41:$G$141"),INDIRECT($A$4&amp;"!$A$41:$A$141"),0,1,1),IF(T195&gt;=1,0,(ROUNDUP(T195,2)-T195)*100*_xlfn.XLOOKUP(T195,INDIRECT($A$4&amp;"!$G$41:$G$141"),INDIRECT($A$4&amp;"!$A$41:$A$141"),0,-1,-1)+(T195-ROUNDDOWN(T195,2))*100*_xlfn.XLOOKUP(T195,INDIRECT($A$4&amp;"!$G$41:$G$141"),INDIRECT($A$4&amp;"!$A$41:$A$141"),0,1,1)))</f>
        <v>0.70000000000000018</v>
      </c>
      <c r="V195" s="66">
        <f t="shared" ca="1" si="28"/>
        <v>87.500000000000014</v>
      </c>
    </row>
    <row r="196" spans="1:22" x14ac:dyDescent="0.35">
      <c r="A196" s="32">
        <f t="shared" si="29"/>
        <v>46657</v>
      </c>
      <c r="B196" s="65" cm="1">
        <f t="array" aca="1" ref="B196" ca="1">_xlfn.XLOOKUP(A196,INDIRECT($A$5&amp;"!$AJ$41:$AJ$406"),INDIRECT($A$5&amp;"!$AK$41:$AK$406"))*SUM($F$3:$I$3)</f>
        <v>0</v>
      </c>
      <c r="C196" s="65" cm="1">
        <f t="array" aca="1" ref="C196" ca="1">_xlfn.XLOOKUP(A196,INDIRECT($A$5&amp;"!$AJ$41:$AJ$406"),INDIRECT($A$5&amp;"!$AL$41:$AL$406"))*SUM($F$3:$I$3)</f>
        <v>15</v>
      </c>
      <c r="D196" s="65" cm="1">
        <f t="array" aca="1" ref="D196" ca="1">_xlfn.XLOOKUP(A196,INDIRECT($A$5&amp;"!$AJ$41:$AJ$406"),INDIRECT($A$5&amp;"!$AO$41:$AO$406"))*SUM($F$3:$I$3)</f>
        <v>15</v>
      </c>
      <c r="E196" s="34" cm="1">
        <f t="array" ref="E196">SUMPRODUCT(('PT Storengy'!$B$8:$I$372)*('PT Storengy'!$A$8:$A$372=$A196)*('PT Storengy'!$B$5:$I$5=$A$6)*('PT Storengy'!$B$7:$I$7=$A$7))</f>
        <v>0</v>
      </c>
      <c r="F196" s="107">
        <f t="shared" ca="1" si="20"/>
        <v>15</v>
      </c>
      <c r="G196" s="51">
        <f t="shared" ca="1" si="23"/>
        <v>1</v>
      </c>
      <c r="H196" s="35" cm="1">
        <f t="array" aca="1" ref="H196" ca="1">IF(ROUND(ROUND(G196,2)-G196,4)=0,_xlfn.XLOOKUP(G196,INDIRECT($A$4&amp;"!$G$41:$G$141"),INDIRECT($A$4&amp;"!$A$41:$A$141"),0,1,1),IF(G196&gt;=1,0,(ROUNDUP(G196,2)-G196)*100*_xlfn.XLOOKUP(G196,INDIRECT($A$4&amp;"!$G$41:$G$141"),INDIRECT($A$4&amp;"!$A$41:$A$141"),0,-1,-1)+(G196-ROUNDDOWN(G196,2))*100*_xlfn.XLOOKUP(G196,INDIRECT($A$4&amp;"!$G$41:$G$141"),INDIRECT($A$4&amp;"!$A$41:$A$141"),0,1,1)))</f>
        <v>0.70000000000000018</v>
      </c>
      <c r="I196" s="66">
        <f t="shared" ca="1" si="24"/>
        <v>0</v>
      </c>
      <c r="J196" s="106" cm="1">
        <f t="array" aca="1" ref="J196" ca="1">IF(COUNTIFS('PTC NaTran'!$K$7:$K$15996,"",'PTC NaTran'!$A$7:$A$15996,J$16,'PTC NaTran'!$D$7:$D$15996,$A196,'PTC NaTran'!$C$7:$C$15996,"DEL")&gt;0,J$14,SUMIFS('PTC NaTran'!$K$7:$K$15996,'PTC NaTran'!$A$7:$A$15996,J$16,'PTC NaTran'!$D$7:$D$15996,$A196,'PTC NaTran'!$C$7:$C$15996,"DEL")*1.0026*$F$4/INDIRECT($A$4&amp;"!D9"))</f>
        <v>124.99999999999999</v>
      </c>
      <c r="K196" s="106">
        <v>1000</v>
      </c>
      <c r="L196" s="107">
        <f t="shared" ca="1" si="21"/>
        <v>15</v>
      </c>
      <c r="M196" s="51">
        <f t="shared" ca="1" si="25"/>
        <v>1</v>
      </c>
      <c r="N196" s="35" cm="1">
        <f t="array" aca="1" ref="N196" ca="1">IF(ROUND(ROUND(M196,2)-M196,4)=0,_xlfn.XLOOKUP(M196,INDIRECT($A$4&amp;"!$G$41:$G$141"),INDIRECT($A$4&amp;"!$A$41:$A$141"),0,1,1),IF(M196&gt;=1,0,(ROUNDUP(M196,2)-M196)*100*_xlfn.XLOOKUP(M196,INDIRECT($A$4&amp;"!$G$41:$G$141"),INDIRECT($A$4&amp;"!$A$41:$A$141"),0,-1,-1)+(M196-ROUNDDOWN(M196,2))*100*_xlfn.XLOOKUP(M196,INDIRECT($A$4&amp;"!$G$41:$G$141"),INDIRECT($A$4&amp;"!$A$41:$A$141"),0,1,1)))</f>
        <v>0.70000000000000018</v>
      </c>
      <c r="O196" s="66">
        <f t="shared" ca="1" si="26"/>
        <v>0</v>
      </c>
      <c r="S196" s="107">
        <f t="shared" ca="1" si="22"/>
        <v>19.616155833333277</v>
      </c>
      <c r="T196" s="51">
        <f t="shared" ca="1" si="27"/>
        <v>1</v>
      </c>
      <c r="U196" s="35" cm="1">
        <f t="array" aca="1" ref="U196" ca="1">IF(ROUND(ROUND(T196,2)-T196,4)=0,_xlfn.XLOOKUP(T196,INDIRECT($A$4&amp;"!$G$41:$G$141"),INDIRECT($A$4&amp;"!$A$41:$A$141"),0,1,1),IF(T196&gt;=1,0,(ROUNDUP(T196,2)-T196)*100*_xlfn.XLOOKUP(T196,INDIRECT($A$4&amp;"!$G$41:$G$141"),INDIRECT($A$4&amp;"!$A$41:$A$141"),0,-1,-1)+(T196-ROUNDDOWN(T196,2))*100*_xlfn.XLOOKUP(T196,INDIRECT($A$4&amp;"!$G$41:$G$141"),INDIRECT($A$4&amp;"!$A$41:$A$141"),0,1,1)))</f>
        <v>0.70000000000000018</v>
      </c>
      <c r="V196" s="66">
        <f t="shared" ca="1" si="28"/>
        <v>87.500000000000014</v>
      </c>
    </row>
    <row r="197" spans="1:22" x14ac:dyDescent="0.35">
      <c r="A197" s="32">
        <f t="shared" si="29"/>
        <v>46658</v>
      </c>
      <c r="B197" s="65" cm="1">
        <f t="array" aca="1" ref="B197" ca="1">_xlfn.XLOOKUP(A197,INDIRECT($A$5&amp;"!$AJ$41:$AJ$406"),INDIRECT($A$5&amp;"!$AK$41:$AK$406"))*SUM($F$3:$I$3)</f>
        <v>0</v>
      </c>
      <c r="C197" s="65" cm="1">
        <f t="array" aca="1" ref="C197" ca="1">_xlfn.XLOOKUP(A197,INDIRECT($A$5&amp;"!$AJ$41:$AJ$406"),INDIRECT($A$5&amp;"!$AL$41:$AL$406"))*SUM($F$3:$I$3)</f>
        <v>15</v>
      </c>
      <c r="D197" s="65" cm="1">
        <f t="array" aca="1" ref="D197" ca="1">_xlfn.XLOOKUP(A197,INDIRECT($A$5&amp;"!$AJ$41:$AJ$406"),INDIRECT($A$5&amp;"!$AO$41:$AO$406"))*SUM($F$3:$I$3)</f>
        <v>15</v>
      </c>
      <c r="E197" s="34" cm="1">
        <f t="array" ref="E197">SUMPRODUCT(('PT Storengy'!$B$8:$I$372)*('PT Storengy'!$A$8:$A$372=$A197)*('PT Storengy'!$B$5:$I$5=$A$6)*('PT Storengy'!$B$7:$I$7=$A$7))</f>
        <v>0</v>
      </c>
      <c r="F197" s="107">
        <f t="shared" ca="1" si="20"/>
        <v>15</v>
      </c>
      <c r="G197" s="51">
        <f t="shared" ca="1" si="23"/>
        <v>1</v>
      </c>
      <c r="H197" s="35" cm="1">
        <f t="array" aca="1" ref="H197" ca="1">IF(ROUND(ROUND(G197,2)-G197,4)=0,_xlfn.XLOOKUP(G197,INDIRECT($A$4&amp;"!$G$41:$G$141"),INDIRECT($A$4&amp;"!$A$41:$A$141"),0,1,1),IF(G197&gt;=1,0,(ROUNDUP(G197,2)-G197)*100*_xlfn.XLOOKUP(G197,INDIRECT($A$4&amp;"!$G$41:$G$141"),INDIRECT($A$4&amp;"!$A$41:$A$141"),0,-1,-1)+(G197-ROUNDDOWN(G197,2))*100*_xlfn.XLOOKUP(G197,INDIRECT($A$4&amp;"!$G$41:$G$141"),INDIRECT($A$4&amp;"!$A$41:$A$141"),0,1,1)))</f>
        <v>0.70000000000000018</v>
      </c>
      <c r="I197" s="66">
        <f t="shared" ca="1" si="24"/>
        <v>0</v>
      </c>
      <c r="J197" s="106" cm="1">
        <f t="array" aca="1" ref="J197" ca="1">IF(COUNTIFS('PTC NaTran'!$K$7:$K$15996,"",'PTC NaTran'!$A$7:$A$15996,J$16,'PTC NaTran'!$D$7:$D$15996,$A197,'PTC NaTran'!$C$7:$C$15996,"DEL")&gt;0,J$14,SUMIFS('PTC NaTran'!$K$7:$K$15996,'PTC NaTran'!$A$7:$A$15996,J$16,'PTC NaTran'!$D$7:$D$15996,$A197,'PTC NaTran'!$C$7:$C$15996,"DEL")*1.0026*$F$4/INDIRECT($A$4&amp;"!D9"))</f>
        <v>124.99999999999999</v>
      </c>
      <c r="K197" s="106">
        <v>1000</v>
      </c>
      <c r="L197" s="107">
        <f t="shared" ca="1" si="21"/>
        <v>15</v>
      </c>
      <c r="M197" s="51">
        <f t="shared" ca="1" si="25"/>
        <v>1</v>
      </c>
      <c r="N197" s="35" cm="1">
        <f t="array" aca="1" ref="N197" ca="1">IF(ROUND(ROUND(M197,2)-M197,4)=0,_xlfn.XLOOKUP(M197,INDIRECT($A$4&amp;"!$G$41:$G$141"),INDIRECT($A$4&amp;"!$A$41:$A$141"),0,1,1),IF(M197&gt;=1,0,(ROUNDUP(M197,2)-M197)*100*_xlfn.XLOOKUP(M197,INDIRECT($A$4&amp;"!$G$41:$G$141"),INDIRECT($A$4&amp;"!$A$41:$A$141"),0,-1,-1)+(M197-ROUNDDOWN(M197,2))*100*_xlfn.XLOOKUP(M197,INDIRECT($A$4&amp;"!$G$41:$G$141"),INDIRECT($A$4&amp;"!$A$41:$A$141"),0,1,1)))</f>
        <v>0.70000000000000018</v>
      </c>
      <c r="O197" s="66">
        <f t="shared" ca="1" si="26"/>
        <v>0</v>
      </c>
      <c r="S197" s="107">
        <f t="shared" ca="1" si="22"/>
        <v>19.703655833333276</v>
      </c>
      <c r="T197" s="51">
        <f t="shared" ca="1" si="27"/>
        <v>1</v>
      </c>
      <c r="U197" s="35" cm="1">
        <f t="array" aca="1" ref="U197" ca="1">IF(ROUND(ROUND(T197,2)-T197,4)=0,_xlfn.XLOOKUP(T197,INDIRECT($A$4&amp;"!$G$41:$G$141"),INDIRECT($A$4&amp;"!$A$41:$A$141"),0,1,1),IF(T197&gt;=1,0,(ROUNDUP(T197,2)-T197)*100*_xlfn.XLOOKUP(T197,INDIRECT($A$4&amp;"!$G$41:$G$141"),INDIRECT($A$4&amp;"!$A$41:$A$141"),0,-1,-1)+(T197-ROUNDDOWN(T197,2))*100*_xlfn.XLOOKUP(T197,INDIRECT($A$4&amp;"!$G$41:$G$141"),INDIRECT($A$4&amp;"!$A$41:$A$141"),0,1,1)))</f>
        <v>0.70000000000000018</v>
      </c>
      <c r="V197" s="66">
        <f t="shared" ca="1" si="28"/>
        <v>87.500000000000014</v>
      </c>
    </row>
    <row r="198" spans="1:22" x14ac:dyDescent="0.35">
      <c r="A198" s="32">
        <f t="shared" si="29"/>
        <v>46659</v>
      </c>
      <c r="B198" s="65" cm="1">
        <f t="array" aca="1" ref="B198" ca="1">_xlfn.XLOOKUP(A198,INDIRECT($A$5&amp;"!$AJ$41:$AJ$406"),INDIRECT($A$5&amp;"!$AK$41:$AK$406"))*SUM($F$3:$I$3)</f>
        <v>0</v>
      </c>
      <c r="C198" s="65" cm="1">
        <f t="array" aca="1" ref="C198" ca="1">_xlfn.XLOOKUP(A198,INDIRECT($A$5&amp;"!$AJ$41:$AJ$406"),INDIRECT($A$5&amp;"!$AL$41:$AL$406"))*SUM($F$3:$I$3)</f>
        <v>15</v>
      </c>
      <c r="D198" s="65" cm="1">
        <f t="array" aca="1" ref="D198" ca="1">_xlfn.XLOOKUP(A198,INDIRECT($A$5&amp;"!$AJ$41:$AJ$406"),INDIRECT($A$5&amp;"!$AO$41:$AO$406"))*SUM($F$3:$I$3)</f>
        <v>15</v>
      </c>
      <c r="E198" s="34" cm="1">
        <f t="array" ref="E198">SUMPRODUCT(('PT Storengy'!$B$8:$I$372)*('PT Storengy'!$A$8:$A$372=$A198)*('PT Storengy'!$B$5:$I$5=$A$6)*('PT Storengy'!$B$7:$I$7=$A$7))</f>
        <v>0</v>
      </c>
      <c r="F198" s="107">
        <f t="shared" ca="1" si="20"/>
        <v>15</v>
      </c>
      <c r="G198" s="51">
        <f t="shared" ca="1" si="23"/>
        <v>1</v>
      </c>
      <c r="H198" s="35" cm="1">
        <f t="array" aca="1" ref="H198" ca="1">IF(ROUND(ROUND(G198,2)-G198,4)=0,_xlfn.XLOOKUP(G198,INDIRECT($A$4&amp;"!$G$41:$G$141"),INDIRECT($A$4&amp;"!$A$41:$A$141"),0,1,1),IF(G198&gt;=1,0,(ROUNDUP(G198,2)-G198)*100*_xlfn.XLOOKUP(G198,INDIRECT($A$4&amp;"!$G$41:$G$141"),INDIRECT($A$4&amp;"!$A$41:$A$141"),0,-1,-1)+(G198-ROUNDDOWN(G198,2))*100*_xlfn.XLOOKUP(G198,INDIRECT($A$4&amp;"!$G$41:$G$141"),INDIRECT($A$4&amp;"!$A$41:$A$141"),0,1,1)))</f>
        <v>0.70000000000000018</v>
      </c>
      <c r="I198" s="66">
        <f t="shared" ca="1" si="24"/>
        <v>0</v>
      </c>
      <c r="J198" s="106" cm="1">
        <f t="array" aca="1" ref="J198" ca="1">IF(COUNTIFS('PTC NaTran'!$K$7:$K$15996,"",'PTC NaTran'!$A$7:$A$15996,J$16,'PTC NaTran'!$D$7:$D$15996,$A198,'PTC NaTran'!$C$7:$C$15996,"DEL")&gt;0,J$14,SUMIFS('PTC NaTran'!$K$7:$K$15996,'PTC NaTran'!$A$7:$A$15996,J$16,'PTC NaTran'!$D$7:$D$15996,$A198,'PTC NaTran'!$C$7:$C$15996,"DEL")*1.0026*$F$4/INDIRECT($A$4&amp;"!D9"))</f>
        <v>124.99999999999999</v>
      </c>
      <c r="K198" s="106">
        <v>1000</v>
      </c>
      <c r="L198" s="107">
        <f t="shared" ca="1" si="21"/>
        <v>15</v>
      </c>
      <c r="M198" s="51">
        <f t="shared" ca="1" si="25"/>
        <v>1</v>
      </c>
      <c r="N198" s="35" cm="1">
        <f t="array" aca="1" ref="N198" ca="1">IF(ROUND(ROUND(M198,2)-M198,4)=0,_xlfn.XLOOKUP(M198,INDIRECT($A$4&amp;"!$G$41:$G$141"),INDIRECT($A$4&amp;"!$A$41:$A$141"),0,1,1),IF(M198&gt;=1,0,(ROUNDUP(M198,2)-M198)*100*_xlfn.XLOOKUP(M198,INDIRECT($A$4&amp;"!$G$41:$G$141"),INDIRECT($A$4&amp;"!$A$41:$A$141"),0,-1,-1)+(M198-ROUNDDOWN(M198,2))*100*_xlfn.XLOOKUP(M198,INDIRECT($A$4&amp;"!$G$41:$G$141"),INDIRECT($A$4&amp;"!$A$41:$A$141"),0,1,1)))</f>
        <v>0.70000000000000018</v>
      </c>
      <c r="O198" s="66">
        <f t="shared" ca="1" si="26"/>
        <v>0</v>
      </c>
      <c r="S198" s="107">
        <f t="shared" ca="1" si="22"/>
        <v>19.791155833333274</v>
      </c>
      <c r="T198" s="51">
        <f t="shared" ca="1" si="27"/>
        <v>1</v>
      </c>
      <c r="U198" s="35" cm="1">
        <f t="array" aca="1" ref="U198" ca="1">IF(ROUND(ROUND(T198,2)-T198,4)=0,_xlfn.XLOOKUP(T198,INDIRECT($A$4&amp;"!$G$41:$G$141"),INDIRECT($A$4&amp;"!$A$41:$A$141"),0,1,1),IF(T198&gt;=1,0,(ROUNDUP(T198,2)-T198)*100*_xlfn.XLOOKUP(T198,INDIRECT($A$4&amp;"!$G$41:$G$141"),INDIRECT($A$4&amp;"!$A$41:$A$141"),0,-1,-1)+(T198-ROUNDDOWN(T198,2))*100*_xlfn.XLOOKUP(T198,INDIRECT($A$4&amp;"!$G$41:$G$141"),INDIRECT($A$4&amp;"!$A$41:$A$141"),0,1,1)))</f>
        <v>0.70000000000000018</v>
      </c>
      <c r="V198" s="66">
        <f t="shared" ca="1" si="28"/>
        <v>87.500000000000014</v>
      </c>
    </row>
    <row r="199" spans="1:22" x14ac:dyDescent="0.35">
      <c r="A199" s="32">
        <f t="shared" si="29"/>
        <v>46660</v>
      </c>
      <c r="B199" s="65" cm="1">
        <f t="array" aca="1" ref="B199" ca="1">_xlfn.XLOOKUP(A199,INDIRECT($A$5&amp;"!$AJ$41:$AJ$406"),INDIRECT($A$5&amp;"!$AK$41:$AK$406"))*SUM($F$3:$I$3)</f>
        <v>13.5</v>
      </c>
      <c r="C199" s="65" cm="1">
        <f t="array" aca="1" ref="C199" ca="1">_xlfn.XLOOKUP(A199,INDIRECT($A$5&amp;"!$AJ$41:$AJ$406"),INDIRECT($A$5&amp;"!$AL$41:$AL$406"))*SUM($F$3:$I$3)</f>
        <v>15</v>
      </c>
      <c r="D199" s="65" cm="1">
        <f t="array" aca="1" ref="D199" ca="1">_xlfn.XLOOKUP(A199,INDIRECT($A$5&amp;"!$AJ$41:$AJ$406"),INDIRECT($A$5&amp;"!$AO$41:$AO$406"))*SUM($F$3:$I$3)</f>
        <v>15</v>
      </c>
      <c r="E199" s="34" cm="1">
        <f t="array" ref="E199">SUMPRODUCT(('PT Storengy'!$B$8:$I$372)*('PT Storengy'!$A$8:$A$372=$A199)*('PT Storengy'!$B$5:$I$5=$A$6)*('PT Storengy'!$B$7:$I$7=$A$7))</f>
        <v>0</v>
      </c>
      <c r="F199" s="107">
        <f t="shared" ca="1" si="20"/>
        <v>15</v>
      </c>
      <c r="G199" s="51">
        <f t="shared" ca="1" si="23"/>
        <v>1</v>
      </c>
      <c r="H199" s="35" cm="1">
        <f t="array" aca="1" ref="H199" ca="1">IF(ROUND(ROUND(G199,2)-G199,4)=0,_xlfn.XLOOKUP(G199,INDIRECT($A$4&amp;"!$G$41:$G$141"),INDIRECT($A$4&amp;"!$A$41:$A$141"),0,1,1),IF(G199&gt;=1,0,(ROUNDUP(G199,2)-G199)*100*_xlfn.XLOOKUP(G199,INDIRECT($A$4&amp;"!$G$41:$G$141"),INDIRECT($A$4&amp;"!$A$41:$A$141"),0,-1,-1)+(G199-ROUNDDOWN(G199,2))*100*_xlfn.XLOOKUP(G199,INDIRECT($A$4&amp;"!$G$41:$G$141"),INDIRECT($A$4&amp;"!$A$41:$A$141"),0,1,1)))</f>
        <v>0.70000000000000018</v>
      </c>
      <c r="I199" s="66">
        <f t="shared" ca="1" si="24"/>
        <v>0</v>
      </c>
      <c r="J199" s="106" cm="1">
        <f t="array" aca="1" ref="J199" ca="1">IF(COUNTIFS('PTC NaTran'!$K$7:$K$15996,"",'PTC NaTran'!$A$7:$A$15996,J$16,'PTC NaTran'!$D$7:$D$15996,$A199,'PTC NaTran'!$C$7:$C$15996,"DEL")&gt;0,J$14,SUMIFS('PTC NaTran'!$K$7:$K$15996,'PTC NaTran'!$A$7:$A$15996,J$16,'PTC NaTran'!$D$7:$D$15996,$A199,'PTC NaTran'!$C$7:$C$15996,"DEL")*1.0026*$F$4/INDIRECT($A$4&amp;"!D9"))</f>
        <v>124.99999999999999</v>
      </c>
      <c r="K199" s="106">
        <v>1000</v>
      </c>
      <c r="L199" s="107">
        <f t="shared" ca="1" si="21"/>
        <v>15</v>
      </c>
      <c r="M199" s="51">
        <f t="shared" ca="1" si="25"/>
        <v>1</v>
      </c>
      <c r="N199" s="35" cm="1">
        <f t="array" aca="1" ref="N199" ca="1">IF(ROUND(ROUND(M199,2)-M199,4)=0,_xlfn.XLOOKUP(M199,INDIRECT($A$4&amp;"!$G$41:$G$141"),INDIRECT($A$4&amp;"!$A$41:$A$141"),0,1,1),IF(M199&gt;=1,0,(ROUNDUP(M199,2)-M199)*100*_xlfn.XLOOKUP(M199,INDIRECT($A$4&amp;"!$G$41:$G$141"),INDIRECT($A$4&amp;"!$A$41:$A$141"),0,-1,-1)+(M199-ROUNDDOWN(M199,2))*100*_xlfn.XLOOKUP(M199,INDIRECT($A$4&amp;"!$G$41:$G$141"),INDIRECT($A$4&amp;"!$A$41:$A$141"),0,1,1)))</f>
        <v>0.70000000000000018</v>
      </c>
      <c r="O199" s="66">
        <f t="shared" ca="1" si="26"/>
        <v>0</v>
      </c>
      <c r="S199" s="107">
        <f t="shared" ca="1" si="22"/>
        <v>19.878655833333273</v>
      </c>
      <c r="T199" s="51">
        <f t="shared" ca="1" si="27"/>
        <v>1</v>
      </c>
      <c r="U199" s="35" cm="1">
        <f t="array" aca="1" ref="U199" ca="1">IF(ROUND(ROUND(T199,2)-T199,4)=0,_xlfn.XLOOKUP(T199,INDIRECT($A$4&amp;"!$G$41:$G$141"),INDIRECT($A$4&amp;"!$A$41:$A$141"),0,1,1),IF(T199&gt;=1,0,(ROUNDUP(T199,2)-T199)*100*_xlfn.XLOOKUP(T199,INDIRECT($A$4&amp;"!$G$41:$G$141"),INDIRECT($A$4&amp;"!$A$41:$A$141"),0,-1,-1)+(T199-ROUNDDOWN(T199,2))*100*_xlfn.XLOOKUP(T199,INDIRECT($A$4&amp;"!$G$41:$G$141"),INDIRECT($A$4&amp;"!$A$41:$A$141"),0,1,1)))</f>
        <v>0.70000000000000018</v>
      </c>
      <c r="V199" s="66">
        <f t="shared" ca="1" si="28"/>
        <v>87.500000000000014</v>
      </c>
    </row>
    <row r="200" spans="1:22" x14ac:dyDescent="0.35">
      <c r="A200" s="32">
        <f t="shared" si="29"/>
        <v>46661</v>
      </c>
      <c r="B200" s="65" cm="1">
        <f t="array" aca="1" ref="B200" ca="1">_xlfn.XLOOKUP(A200,INDIRECT($A$5&amp;"!$AJ$41:$AJ$406"),INDIRECT($A$5&amp;"!$AK$41:$AK$406"))*SUM($F$3:$I$3)</f>
        <v>0</v>
      </c>
      <c r="C200" s="65" cm="1">
        <f t="array" aca="1" ref="C200" ca="1">_xlfn.XLOOKUP(A200,INDIRECT($A$5&amp;"!$AJ$41:$AJ$406"),INDIRECT($A$5&amp;"!$AL$41:$AL$406"))*SUM($F$3:$I$3)</f>
        <v>15</v>
      </c>
      <c r="D200" s="65" cm="1">
        <f t="array" aca="1" ref="D200" ca="1">_xlfn.XLOOKUP(A200,INDIRECT($A$5&amp;"!$AJ$41:$AJ$406"),INDIRECT($A$5&amp;"!$AO$41:$AO$406"))*SUM($F$3:$I$3)</f>
        <v>15</v>
      </c>
      <c r="E200" s="34" cm="1">
        <f t="array" ref="E200">SUMPRODUCT(('PT Storengy'!$B$8:$I$372)*('PT Storengy'!$A$8:$A$372=$A200)*('PT Storengy'!$B$5:$I$5=$A$6)*('PT Storengy'!$B$7:$I$7=$A$7))</f>
        <v>0</v>
      </c>
      <c r="F200" s="107">
        <f t="shared" ca="1" si="20"/>
        <v>15</v>
      </c>
      <c r="G200" s="51">
        <f t="shared" ca="1" si="23"/>
        <v>1</v>
      </c>
      <c r="H200" s="35" cm="1">
        <f t="array" aca="1" ref="H200" ca="1">IF(ROUND(ROUND(G200,2)-G200,4)=0,_xlfn.XLOOKUP(G200,INDIRECT($A$4&amp;"!$G$41:$G$141"),INDIRECT($A$4&amp;"!$A$41:$A$141"),0,1,1),IF(G200&gt;=1,0,(ROUNDUP(G200,2)-G200)*100*_xlfn.XLOOKUP(G200,INDIRECT($A$4&amp;"!$G$41:$G$141"),INDIRECT($A$4&amp;"!$A$41:$A$141"),0,-1,-1)+(G200-ROUNDDOWN(G200,2))*100*_xlfn.XLOOKUP(G200,INDIRECT($A$4&amp;"!$G$41:$G$141"),INDIRECT($A$4&amp;"!$A$41:$A$141"),0,1,1)))</f>
        <v>0.70000000000000018</v>
      </c>
      <c r="I200" s="66">
        <f t="shared" ca="1" si="24"/>
        <v>0</v>
      </c>
      <c r="J200" s="106" cm="1">
        <f t="array" aca="1" ref="J200" ca="1">IF(COUNTIFS('PTC NaTran'!$K$7:$K$15996,"",'PTC NaTran'!$A$7:$A$15996,J$16,'PTC NaTran'!$D$7:$D$15996,$A200,'PTC NaTran'!$C$7:$C$15996,"DEL")&gt;0,J$14,SUMIFS('PTC NaTran'!$K$7:$K$15996,'PTC NaTran'!$A$7:$A$15996,J$16,'PTC NaTran'!$D$7:$D$15996,$A200,'PTC NaTran'!$C$7:$C$15996,"DEL")*1.0026*$F$4/INDIRECT($A$4&amp;"!D9"))</f>
        <v>124.99999999999999</v>
      </c>
      <c r="K200" s="106">
        <v>1000</v>
      </c>
      <c r="L200" s="107">
        <f t="shared" ca="1" si="21"/>
        <v>15</v>
      </c>
      <c r="M200" s="51">
        <f t="shared" ca="1" si="25"/>
        <v>1</v>
      </c>
      <c r="N200" s="35" cm="1">
        <f t="array" aca="1" ref="N200" ca="1">IF(ROUND(ROUND(M200,2)-M200,4)=0,_xlfn.XLOOKUP(M200,INDIRECT($A$4&amp;"!$G$41:$G$141"),INDIRECT($A$4&amp;"!$A$41:$A$141"),0,1,1),IF(M200&gt;=1,0,(ROUNDUP(M200,2)-M200)*100*_xlfn.XLOOKUP(M200,INDIRECT($A$4&amp;"!$G$41:$G$141"),INDIRECT($A$4&amp;"!$A$41:$A$141"),0,-1,-1)+(M200-ROUNDDOWN(M200,2))*100*_xlfn.XLOOKUP(M200,INDIRECT($A$4&amp;"!$G$41:$G$141"),INDIRECT($A$4&amp;"!$A$41:$A$141"),0,1,1)))</f>
        <v>0.70000000000000018</v>
      </c>
      <c r="O200" s="66">
        <f t="shared" ca="1" si="26"/>
        <v>0</v>
      </c>
      <c r="S200" s="107">
        <f t="shared" ca="1" si="22"/>
        <v>19.966155833333271</v>
      </c>
      <c r="T200" s="51">
        <f t="shared" ca="1" si="27"/>
        <v>1</v>
      </c>
      <c r="U200" s="35" cm="1">
        <f t="array" aca="1" ref="U200" ca="1">IF(ROUND(ROUND(T200,2)-T200,4)=0,_xlfn.XLOOKUP(T200,INDIRECT($A$4&amp;"!$G$41:$G$141"),INDIRECT($A$4&amp;"!$A$41:$A$141"),0,1,1),IF(T200&gt;=1,0,(ROUNDUP(T200,2)-T200)*100*_xlfn.XLOOKUP(T200,INDIRECT($A$4&amp;"!$G$41:$G$141"),INDIRECT($A$4&amp;"!$A$41:$A$141"),0,-1,-1)+(T200-ROUNDDOWN(T200,2))*100*_xlfn.XLOOKUP(T200,INDIRECT($A$4&amp;"!$G$41:$G$141"),INDIRECT($A$4&amp;"!$A$41:$A$141"),0,1,1)))</f>
        <v>0.70000000000000018</v>
      </c>
      <c r="V200" s="66">
        <f t="shared" ca="1" si="28"/>
        <v>87.500000000000014</v>
      </c>
    </row>
    <row r="201" spans="1:22" x14ac:dyDescent="0.35">
      <c r="A201" s="32">
        <f t="shared" si="29"/>
        <v>46662</v>
      </c>
      <c r="B201" s="65" cm="1">
        <f t="array" aca="1" ref="B201" ca="1">_xlfn.XLOOKUP(A201,INDIRECT($A$5&amp;"!$AJ$41:$AJ$406"),INDIRECT($A$5&amp;"!$AK$41:$AK$406"))*SUM($F$3:$I$3)</f>
        <v>0</v>
      </c>
      <c r="C201" s="65" cm="1">
        <f t="array" aca="1" ref="C201" ca="1">_xlfn.XLOOKUP(A201,INDIRECT($A$5&amp;"!$AJ$41:$AJ$406"),INDIRECT($A$5&amp;"!$AL$41:$AL$406"))*SUM($F$3:$I$3)</f>
        <v>15</v>
      </c>
      <c r="D201" s="65" cm="1">
        <f t="array" aca="1" ref="D201" ca="1">_xlfn.XLOOKUP(A201,INDIRECT($A$5&amp;"!$AJ$41:$AJ$406"),INDIRECT($A$5&amp;"!$AO$41:$AO$406"))*SUM($F$3:$I$3)</f>
        <v>15</v>
      </c>
      <c r="E201" s="34" cm="1">
        <f t="array" ref="E201">SUMPRODUCT(('PT Storengy'!$B$8:$I$372)*('PT Storengy'!$A$8:$A$372=$A201)*('PT Storengy'!$B$5:$I$5=$A$6)*('PT Storengy'!$B$7:$I$7=$A$7))</f>
        <v>0</v>
      </c>
      <c r="F201" s="107">
        <f t="shared" ca="1" si="20"/>
        <v>15</v>
      </c>
      <c r="G201" s="51">
        <f t="shared" ca="1" si="23"/>
        <v>1</v>
      </c>
      <c r="H201" s="35" cm="1">
        <f t="array" aca="1" ref="H201" ca="1">IF(ROUND(ROUND(G201,2)-G201,4)=0,_xlfn.XLOOKUP(G201,INDIRECT($A$4&amp;"!$G$41:$G$141"),INDIRECT($A$4&amp;"!$A$41:$A$141"),0,1,1),IF(G201&gt;=1,0,(ROUNDUP(G201,2)-G201)*100*_xlfn.XLOOKUP(G201,INDIRECT($A$4&amp;"!$G$41:$G$141"),INDIRECT($A$4&amp;"!$A$41:$A$141"),0,-1,-1)+(G201-ROUNDDOWN(G201,2))*100*_xlfn.XLOOKUP(G201,INDIRECT($A$4&amp;"!$G$41:$G$141"),INDIRECT($A$4&amp;"!$A$41:$A$141"),0,1,1)))</f>
        <v>0.70000000000000018</v>
      </c>
      <c r="I201" s="66">
        <f t="shared" ca="1" si="24"/>
        <v>0</v>
      </c>
      <c r="J201" s="106" cm="1">
        <f t="array" aca="1" ref="J201" ca="1">IF(COUNTIFS('PTC NaTran'!$K$7:$K$15996,"",'PTC NaTran'!$A$7:$A$15996,J$16,'PTC NaTran'!$D$7:$D$15996,$A201,'PTC NaTran'!$C$7:$C$15996,"DEL")&gt;0,J$14,SUMIFS('PTC NaTran'!$K$7:$K$15996,'PTC NaTran'!$A$7:$A$15996,J$16,'PTC NaTran'!$D$7:$D$15996,$A201,'PTC NaTran'!$C$7:$C$15996,"DEL")*1.0026*$F$4/INDIRECT($A$4&amp;"!D9"))</f>
        <v>124.99999999999999</v>
      </c>
      <c r="K201" s="106">
        <v>1000</v>
      </c>
      <c r="L201" s="107">
        <f t="shared" ca="1" si="21"/>
        <v>15</v>
      </c>
      <c r="M201" s="51">
        <f t="shared" ca="1" si="25"/>
        <v>1</v>
      </c>
      <c r="N201" s="35" cm="1">
        <f t="array" aca="1" ref="N201" ca="1">IF(ROUND(ROUND(M201,2)-M201,4)=0,_xlfn.XLOOKUP(M201,INDIRECT($A$4&amp;"!$G$41:$G$141"),INDIRECT($A$4&amp;"!$A$41:$A$141"),0,1,1),IF(M201&gt;=1,0,(ROUNDUP(M201,2)-M201)*100*_xlfn.XLOOKUP(M201,INDIRECT($A$4&amp;"!$G$41:$G$141"),INDIRECT($A$4&amp;"!$A$41:$A$141"),0,-1,-1)+(M201-ROUNDDOWN(M201,2))*100*_xlfn.XLOOKUP(M201,INDIRECT($A$4&amp;"!$G$41:$G$141"),INDIRECT($A$4&amp;"!$A$41:$A$141"),0,1,1)))</f>
        <v>0.70000000000000018</v>
      </c>
      <c r="O201" s="66">
        <f t="shared" ca="1" si="26"/>
        <v>0</v>
      </c>
      <c r="S201" s="107">
        <f t="shared" ca="1" si="22"/>
        <v>20.05365583333327</v>
      </c>
      <c r="T201" s="51">
        <f t="shared" ca="1" si="27"/>
        <v>1</v>
      </c>
      <c r="U201" s="35" cm="1">
        <f t="array" aca="1" ref="U201" ca="1">IF(ROUND(ROUND(T201,2)-T201,4)=0,_xlfn.XLOOKUP(T201,INDIRECT($A$4&amp;"!$G$41:$G$141"),INDIRECT($A$4&amp;"!$A$41:$A$141"),0,1,1),IF(T201&gt;=1,0,(ROUNDUP(T201,2)-T201)*100*_xlfn.XLOOKUP(T201,INDIRECT($A$4&amp;"!$G$41:$G$141"),INDIRECT($A$4&amp;"!$A$41:$A$141"),0,-1,-1)+(T201-ROUNDDOWN(T201,2))*100*_xlfn.XLOOKUP(T201,INDIRECT($A$4&amp;"!$G$41:$G$141"),INDIRECT($A$4&amp;"!$A$41:$A$141"),0,1,1)))</f>
        <v>0.70000000000000018</v>
      </c>
      <c r="V201" s="66">
        <f t="shared" ca="1" si="28"/>
        <v>87.500000000000014</v>
      </c>
    </row>
    <row r="202" spans="1:22" x14ac:dyDescent="0.35">
      <c r="A202" s="32">
        <f t="shared" si="29"/>
        <v>46663</v>
      </c>
      <c r="B202" s="65" cm="1">
        <f t="array" aca="1" ref="B202" ca="1">_xlfn.XLOOKUP(A202,INDIRECT($A$5&amp;"!$AJ$41:$AJ$406"),INDIRECT($A$5&amp;"!$AK$41:$AK$406"))*SUM($F$3:$I$3)</f>
        <v>0</v>
      </c>
      <c r="C202" s="65" cm="1">
        <f t="array" aca="1" ref="C202" ca="1">_xlfn.XLOOKUP(A202,INDIRECT($A$5&amp;"!$AJ$41:$AJ$406"),INDIRECT($A$5&amp;"!$AL$41:$AL$406"))*SUM($F$3:$I$3)</f>
        <v>15</v>
      </c>
      <c r="D202" s="65" cm="1">
        <f t="array" aca="1" ref="D202" ca="1">_xlfn.XLOOKUP(A202,INDIRECT($A$5&amp;"!$AJ$41:$AJ$406"),INDIRECT($A$5&amp;"!$AO$41:$AO$406"))*SUM($F$3:$I$3)</f>
        <v>15</v>
      </c>
      <c r="E202" s="34" cm="1">
        <f t="array" ref="E202">SUMPRODUCT(('PT Storengy'!$B$8:$I$372)*('PT Storengy'!$A$8:$A$372=$A202)*('PT Storengy'!$B$5:$I$5=$A$6)*('PT Storengy'!$B$7:$I$7=$A$7))</f>
        <v>0</v>
      </c>
      <c r="F202" s="107">
        <f t="shared" ca="1" si="20"/>
        <v>15</v>
      </c>
      <c r="G202" s="51">
        <f t="shared" ca="1" si="23"/>
        <v>1</v>
      </c>
      <c r="H202" s="35" cm="1">
        <f t="array" aca="1" ref="H202" ca="1">IF(ROUND(ROUND(G202,2)-G202,4)=0,_xlfn.XLOOKUP(G202,INDIRECT($A$4&amp;"!$G$41:$G$141"),INDIRECT($A$4&amp;"!$A$41:$A$141"),0,1,1),IF(G202&gt;=1,0,(ROUNDUP(G202,2)-G202)*100*_xlfn.XLOOKUP(G202,INDIRECT($A$4&amp;"!$G$41:$G$141"),INDIRECT($A$4&amp;"!$A$41:$A$141"),0,-1,-1)+(G202-ROUNDDOWN(G202,2))*100*_xlfn.XLOOKUP(G202,INDIRECT($A$4&amp;"!$G$41:$G$141"),INDIRECT($A$4&amp;"!$A$41:$A$141"),0,1,1)))</f>
        <v>0.70000000000000018</v>
      </c>
      <c r="I202" s="66">
        <f t="shared" ca="1" si="24"/>
        <v>0</v>
      </c>
      <c r="J202" s="106" cm="1">
        <f t="array" aca="1" ref="J202" ca="1">IF(COUNTIFS('PTC NaTran'!$K$7:$K$15996,"",'PTC NaTran'!$A$7:$A$15996,J$16,'PTC NaTran'!$D$7:$D$15996,$A202,'PTC NaTran'!$C$7:$C$15996,"DEL")&gt;0,J$14,SUMIFS('PTC NaTran'!$K$7:$K$15996,'PTC NaTran'!$A$7:$A$15996,J$16,'PTC NaTran'!$D$7:$D$15996,$A202,'PTC NaTran'!$C$7:$C$15996,"DEL")*1.0026*$F$4/INDIRECT($A$4&amp;"!D9"))</f>
        <v>124.99999999999999</v>
      </c>
      <c r="K202" s="106">
        <v>1000</v>
      </c>
      <c r="L202" s="107">
        <f t="shared" ca="1" si="21"/>
        <v>15</v>
      </c>
      <c r="M202" s="51">
        <f t="shared" ca="1" si="25"/>
        <v>1</v>
      </c>
      <c r="N202" s="35" cm="1">
        <f t="array" aca="1" ref="N202" ca="1">IF(ROUND(ROUND(M202,2)-M202,4)=0,_xlfn.XLOOKUP(M202,INDIRECT($A$4&amp;"!$G$41:$G$141"),INDIRECT($A$4&amp;"!$A$41:$A$141"),0,1,1),IF(M202&gt;=1,0,(ROUNDUP(M202,2)-M202)*100*_xlfn.XLOOKUP(M202,INDIRECT($A$4&amp;"!$G$41:$G$141"),INDIRECT($A$4&amp;"!$A$41:$A$141"),0,-1,-1)+(M202-ROUNDDOWN(M202,2))*100*_xlfn.XLOOKUP(M202,INDIRECT($A$4&amp;"!$G$41:$G$141"),INDIRECT($A$4&amp;"!$A$41:$A$141"),0,1,1)))</f>
        <v>0.70000000000000018</v>
      </c>
      <c r="O202" s="66">
        <f t="shared" ca="1" si="26"/>
        <v>0</v>
      </c>
      <c r="S202" s="107">
        <f t="shared" ca="1" si="22"/>
        <v>20.141155833333269</v>
      </c>
      <c r="T202" s="51">
        <f t="shared" ca="1" si="27"/>
        <v>1</v>
      </c>
      <c r="U202" s="35" cm="1">
        <f t="array" aca="1" ref="U202" ca="1">IF(ROUND(ROUND(T202,2)-T202,4)=0,_xlfn.XLOOKUP(T202,INDIRECT($A$4&amp;"!$G$41:$G$141"),INDIRECT($A$4&amp;"!$A$41:$A$141"),0,1,1),IF(T202&gt;=1,0,(ROUNDUP(T202,2)-T202)*100*_xlfn.XLOOKUP(T202,INDIRECT($A$4&amp;"!$G$41:$G$141"),INDIRECT($A$4&amp;"!$A$41:$A$141"),0,-1,-1)+(T202-ROUNDDOWN(T202,2))*100*_xlfn.XLOOKUP(T202,INDIRECT($A$4&amp;"!$G$41:$G$141"),INDIRECT($A$4&amp;"!$A$41:$A$141"),0,1,1)))</f>
        <v>0.70000000000000018</v>
      </c>
      <c r="V202" s="66">
        <f t="shared" ca="1" si="28"/>
        <v>87.500000000000014</v>
      </c>
    </row>
    <row r="203" spans="1:22" x14ac:dyDescent="0.35">
      <c r="A203" s="32">
        <f t="shared" si="29"/>
        <v>46664</v>
      </c>
      <c r="B203" s="65" cm="1">
        <f t="array" aca="1" ref="B203" ca="1">_xlfn.XLOOKUP(A203,INDIRECT($A$5&amp;"!$AJ$41:$AJ$406"),INDIRECT($A$5&amp;"!$AK$41:$AK$406"))*SUM($F$3:$I$3)</f>
        <v>0</v>
      </c>
      <c r="C203" s="65" cm="1">
        <f t="array" aca="1" ref="C203" ca="1">_xlfn.XLOOKUP(A203,INDIRECT($A$5&amp;"!$AJ$41:$AJ$406"),INDIRECT($A$5&amp;"!$AL$41:$AL$406"))*SUM($F$3:$I$3)</f>
        <v>15</v>
      </c>
      <c r="D203" s="65" cm="1">
        <f t="array" aca="1" ref="D203" ca="1">_xlfn.XLOOKUP(A203,INDIRECT($A$5&amp;"!$AJ$41:$AJ$406"),INDIRECT($A$5&amp;"!$AO$41:$AO$406"))*SUM($F$3:$I$3)</f>
        <v>15</v>
      </c>
      <c r="E203" s="34" cm="1">
        <f t="array" ref="E203">SUMPRODUCT(('PT Storengy'!$B$8:$I$372)*('PT Storengy'!$A$8:$A$372=$A203)*('PT Storengy'!$B$5:$I$5=$A$6)*('PT Storengy'!$B$7:$I$7=$A$7))</f>
        <v>0</v>
      </c>
      <c r="F203" s="107">
        <f t="shared" ca="1" si="20"/>
        <v>15</v>
      </c>
      <c r="G203" s="51">
        <f t="shared" ca="1" si="23"/>
        <v>1</v>
      </c>
      <c r="H203" s="35" cm="1">
        <f t="array" aca="1" ref="H203" ca="1">IF(ROUND(ROUND(G203,2)-G203,4)=0,_xlfn.XLOOKUP(G203,INDIRECT($A$4&amp;"!$G$41:$G$141"),INDIRECT($A$4&amp;"!$A$41:$A$141"),0,1,1),IF(G203&gt;=1,0,(ROUNDUP(G203,2)-G203)*100*_xlfn.XLOOKUP(G203,INDIRECT($A$4&amp;"!$G$41:$G$141"),INDIRECT($A$4&amp;"!$A$41:$A$141"),0,-1,-1)+(G203-ROUNDDOWN(G203,2))*100*_xlfn.XLOOKUP(G203,INDIRECT($A$4&amp;"!$G$41:$G$141"),INDIRECT($A$4&amp;"!$A$41:$A$141"),0,1,1)))</f>
        <v>0.70000000000000018</v>
      </c>
      <c r="I203" s="66">
        <f t="shared" ca="1" si="24"/>
        <v>0</v>
      </c>
      <c r="J203" s="106" cm="1">
        <f t="array" aca="1" ref="J203" ca="1">IF(COUNTIFS('PTC NaTran'!$K$7:$K$15996,"",'PTC NaTran'!$A$7:$A$15996,J$16,'PTC NaTran'!$D$7:$D$15996,$A203,'PTC NaTran'!$C$7:$C$15996,"DEL")&gt;0,J$14,SUMIFS('PTC NaTran'!$K$7:$K$15996,'PTC NaTran'!$A$7:$A$15996,J$16,'PTC NaTran'!$D$7:$D$15996,$A203,'PTC NaTran'!$C$7:$C$15996,"DEL")*1.0026*$F$4/INDIRECT($A$4&amp;"!D9"))</f>
        <v>124.99999999999999</v>
      </c>
      <c r="K203" s="106">
        <v>1000</v>
      </c>
      <c r="L203" s="107">
        <f t="shared" ca="1" si="21"/>
        <v>15</v>
      </c>
      <c r="M203" s="51">
        <f t="shared" ca="1" si="25"/>
        <v>1</v>
      </c>
      <c r="N203" s="35" cm="1">
        <f t="array" aca="1" ref="N203" ca="1">IF(ROUND(ROUND(M203,2)-M203,4)=0,_xlfn.XLOOKUP(M203,INDIRECT($A$4&amp;"!$G$41:$G$141"),INDIRECT($A$4&amp;"!$A$41:$A$141"),0,1,1),IF(M203&gt;=1,0,(ROUNDUP(M203,2)-M203)*100*_xlfn.XLOOKUP(M203,INDIRECT($A$4&amp;"!$G$41:$G$141"),INDIRECT($A$4&amp;"!$A$41:$A$141"),0,-1,-1)+(M203-ROUNDDOWN(M203,2))*100*_xlfn.XLOOKUP(M203,INDIRECT($A$4&amp;"!$G$41:$G$141"),INDIRECT($A$4&amp;"!$A$41:$A$141"),0,1,1)))</f>
        <v>0.70000000000000018</v>
      </c>
      <c r="O203" s="66">
        <f t="shared" ca="1" si="26"/>
        <v>0</v>
      </c>
      <c r="S203" s="107">
        <f t="shared" ca="1" si="22"/>
        <v>20.228655833333267</v>
      </c>
      <c r="T203" s="51">
        <f t="shared" ca="1" si="27"/>
        <v>1</v>
      </c>
      <c r="U203" s="35" cm="1">
        <f t="array" aca="1" ref="U203" ca="1">IF(ROUND(ROUND(T203,2)-T203,4)=0,_xlfn.XLOOKUP(T203,INDIRECT($A$4&amp;"!$G$41:$G$141"),INDIRECT($A$4&amp;"!$A$41:$A$141"),0,1,1),IF(T203&gt;=1,0,(ROUNDUP(T203,2)-T203)*100*_xlfn.XLOOKUP(T203,INDIRECT($A$4&amp;"!$G$41:$G$141"),INDIRECT($A$4&amp;"!$A$41:$A$141"),0,-1,-1)+(T203-ROUNDDOWN(T203,2))*100*_xlfn.XLOOKUP(T203,INDIRECT($A$4&amp;"!$G$41:$G$141"),INDIRECT($A$4&amp;"!$A$41:$A$141"),0,1,1)))</f>
        <v>0.70000000000000018</v>
      </c>
      <c r="V203" s="66">
        <f t="shared" ca="1" si="28"/>
        <v>87.500000000000014</v>
      </c>
    </row>
    <row r="204" spans="1:22" x14ac:dyDescent="0.35">
      <c r="A204" s="32">
        <f t="shared" si="29"/>
        <v>46665</v>
      </c>
      <c r="B204" s="65" cm="1">
        <f t="array" aca="1" ref="B204" ca="1">_xlfn.XLOOKUP(A204,INDIRECT($A$5&amp;"!$AJ$41:$AJ$406"),INDIRECT($A$5&amp;"!$AK$41:$AK$406"))*SUM($F$3:$I$3)</f>
        <v>0</v>
      </c>
      <c r="C204" s="65" cm="1">
        <f t="array" aca="1" ref="C204" ca="1">_xlfn.XLOOKUP(A204,INDIRECT($A$5&amp;"!$AJ$41:$AJ$406"),INDIRECT($A$5&amp;"!$AL$41:$AL$406"))*SUM($F$3:$I$3)</f>
        <v>15</v>
      </c>
      <c r="D204" s="65" cm="1">
        <f t="array" aca="1" ref="D204" ca="1">_xlfn.XLOOKUP(A204,INDIRECT($A$5&amp;"!$AJ$41:$AJ$406"),INDIRECT($A$5&amp;"!$AO$41:$AO$406"))*SUM($F$3:$I$3)</f>
        <v>15</v>
      </c>
      <c r="E204" s="34" cm="1">
        <f t="array" ref="E204">SUMPRODUCT(('PT Storengy'!$B$8:$I$372)*('PT Storengy'!$A$8:$A$372=$A204)*('PT Storengy'!$B$5:$I$5=$A$6)*('PT Storengy'!$B$7:$I$7=$A$7))</f>
        <v>0</v>
      </c>
      <c r="F204" s="107">
        <f t="shared" ca="1" si="20"/>
        <v>15</v>
      </c>
      <c r="G204" s="51">
        <f t="shared" ca="1" si="23"/>
        <v>1</v>
      </c>
      <c r="H204" s="35" cm="1">
        <f t="array" aca="1" ref="H204" ca="1">IF(ROUND(ROUND(G204,2)-G204,4)=0,_xlfn.XLOOKUP(G204,INDIRECT($A$4&amp;"!$G$41:$G$141"),INDIRECT($A$4&amp;"!$A$41:$A$141"),0,1,1),IF(G204&gt;=1,0,(ROUNDUP(G204,2)-G204)*100*_xlfn.XLOOKUP(G204,INDIRECT($A$4&amp;"!$G$41:$G$141"),INDIRECT($A$4&amp;"!$A$41:$A$141"),0,-1,-1)+(G204-ROUNDDOWN(G204,2))*100*_xlfn.XLOOKUP(G204,INDIRECT($A$4&amp;"!$G$41:$G$141"),INDIRECT($A$4&amp;"!$A$41:$A$141"),0,1,1)))</f>
        <v>0.70000000000000018</v>
      </c>
      <c r="I204" s="66">
        <f t="shared" ca="1" si="24"/>
        <v>0</v>
      </c>
      <c r="J204" s="106" cm="1">
        <f t="array" aca="1" ref="J204" ca="1">IF(COUNTIFS('PTC NaTran'!$K$7:$K$15996,"",'PTC NaTran'!$A$7:$A$15996,J$16,'PTC NaTran'!$D$7:$D$15996,$A204,'PTC NaTran'!$C$7:$C$15996,"DEL")&gt;0,J$14,SUMIFS('PTC NaTran'!$K$7:$K$15996,'PTC NaTran'!$A$7:$A$15996,J$16,'PTC NaTran'!$D$7:$D$15996,$A204,'PTC NaTran'!$C$7:$C$15996,"DEL")*1.0026*$F$4/INDIRECT($A$4&amp;"!D9"))</f>
        <v>124.99999999999999</v>
      </c>
      <c r="K204" s="106">
        <v>1000</v>
      </c>
      <c r="L204" s="107">
        <f t="shared" ca="1" si="21"/>
        <v>15</v>
      </c>
      <c r="M204" s="51">
        <f t="shared" ca="1" si="25"/>
        <v>1</v>
      </c>
      <c r="N204" s="35" cm="1">
        <f t="array" aca="1" ref="N204" ca="1">IF(ROUND(ROUND(M204,2)-M204,4)=0,_xlfn.XLOOKUP(M204,INDIRECT($A$4&amp;"!$G$41:$G$141"),INDIRECT($A$4&amp;"!$A$41:$A$141"),0,1,1),IF(M204&gt;=1,0,(ROUNDUP(M204,2)-M204)*100*_xlfn.XLOOKUP(M204,INDIRECT($A$4&amp;"!$G$41:$G$141"),INDIRECT($A$4&amp;"!$A$41:$A$141"),0,-1,-1)+(M204-ROUNDDOWN(M204,2))*100*_xlfn.XLOOKUP(M204,INDIRECT($A$4&amp;"!$G$41:$G$141"),INDIRECT($A$4&amp;"!$A$41:$A$141"),0,1,1)))</f>
        <v>0.70000000000000018</v>
      </c>
      <c r="O204" s="66">
        <f t="shared" ca="1" si="26"/>
        <v>0</v>
      </c>
      <c r="S204" s="107">
        <f t="shared" ca="1" si="22"/>
        <v>20.316155833333266</v>
      </c>
      <c r="T204" s="51">
        <f t="shared" ca="1" si="27"/>
        <v>1</v>
      </c>
      <c r="U204" s="35" cm="1">
        <f t="array" aca="1" ref="U204" ca="1">IF(ROUND(ROUND(T204,2)-T204,4)=0,_xlfn.XLOOKUP(T204,INDIRECT($A$4&amp;"!$G$41:$G$141"),INDIRECT($A$4&amp;"!$A$41:$A$141"),0,1,1),IF(T204&gt;=1,0,(ROUNDUP(T204,2)-T204)*100*_xlfn.XLOOKUP(T204,INDIRECT($A$4&amp;"!$G$41:$G$141"),INDIRECT($A$4&amp;"!$A$41:$A$141"),0,-1,-1)+(T204-ROUNDDOWN(T204,2))*100*_xlfn.XLOOKUP(T204,INDIRECT($A$4&amp;"!$G$41:$G$141"),INDIRECT($A$4&amp;"!$A$41:$A$141"),0,1,1)))</f>
        <v>0.70000000000000018</v>
      </c>
      <c r="V204" s="66">
        <f t="shared" ca="1" si="28"/>
        <v>87.500000000000014</v>
      </c>
    </row>
    <row r="205" spans="1:22" x14ac:dyDescent="0.35">
      <c r="A205" s="32">
        <f t="shared" si="29"/>
        <v>46666</v>
      </c>
      <c r="B205" s="65" cm="1">
        <f t="array" aca="1" ref="B205" ca="1">_xlfn.XLOOKUP(A205,INDIRECT($A$5&amp;"!$AJ$41:$AJ$406"),INDIRECT($A$5&amp;"!$AK$41:$AK$406"))*SUM($F$3:$I$3)</f>
        <v>0</v>
      </c>
      <c r="C205" s="65" cm="1">
        <f t="array" aca="1" ref="C205" ca="1">_xlfn.XLOOKUP(A205,INDIRECT($A$5&amp;"!$AJ$41:$AJ$406"),INDIRECT($A$5&amp;"!$AL$41:$AL$406"))*SUM($F$3:$I$3)</f>
        <v>15</v>
      </c>
      <c r="D205" s="65" cm="1">
        <f t="array" aca="1" ref="D205" ca="1">_xlfn.XLOOKUP(A205,INDIRECT($A$5&amp;"!$AJ$41:$AJ$406"),INDIRECT($A$5&amp;"!$AO$41:$AO$406"))*SUM($F$3:$I$3)</f>
        <v>15</v>
      </c>
      <c r="E205" s="34" cm="1">
        <f t="array" ref="E205">SUMPRODUCT(('PT Storengy'!$B$8:$I$372)*('PT Storengy'!$A$8:$A$372=$A205)*('PT Storengy'!$B$5:$I$5=$A$6)*('PT Storengy'!$B$7:$I$7=$A$7))</f>
        <v>0</v>
      </c>
      <c r="F205" s="107">
        <f t="shared" ca="1" si="20"/>
        <v>15</v>
      </c>
      <c r="G205" s="51">
        <f t="shared" ca="1" si="23"/>
        <v>1</v>
      </c>
      <c r="H205" s="35" cm="1">
        <f t="array" aca="1" ref="H205" ca="1">IF(ROUND(ROUND(G205,2)-G205,4)=0,_xlfn.XLOOKUP(G205,INDIRECT($A$4&amp;"!$G$41:$G$141"),INDIRECT($A$4&amp;"!$A$41:$A$141"),0,1,1),IF(G205&gt;=1,0,(ROUNDUP(G205,2)-G205)*100*_xlfn.XLOOKUP(G205,INDIRECT($A$4&amp;"!$G$41:$G$141"),INDIRECT($A$4&amp;"!$A$41:$A$141"),0,-1,-1)+(G205-ROUNDDOWN(G205,2))*100*_xlfn.XLOOKUP(G205,INDIRECT($A$4&amp;"!$G$41:$G$141"),INDIRECT($A$4&amp;"!$A$41:$A$141"),0,1,1)))</f>
        <v>0.70000000000000018</v>
      </c>
      <c r="I205" s="66">
        <f t="shared" ca="1" si="24"/>
        <v>0</v>
      </c>
      <c r="J205" s="106" cm="1">
        <f t="array" aca="1" ref="J205" ca="1">IF(COUNTIFS('PTC NaTran'!$K$7:$K$15996,"",'PTC NaTran'!$A$7:$A$15996,J$16,'PTC NaTran'!$D$7:$D$15996,$A205,'PTC NaTran'!$C$7:$C$15996,"DEL")&gt;0,J$14,SUMIFS('PTC NaTran'!$K$7:$K$15996,'PTC NaTran'!$A$7:$A$15996,J$16,'PTC NaTran'!$D$7:$D$15996,$A205,'PTC NaTran'!$C$7:$C$15996,"DEL")*1.0026*$F$4/INDIRECT($A$4&amp;"!D9"))</f>
        <v>124.99999999999999</v>
      </c>
      <c r="K205" s="106">
        <v>1000</v>
      </c>
      <c r="L205" s="107">
        <f t="shared" ca="1" si="21"/>
        <v>15</v>
      </c>
      <c r="M205" s="51">
        <f t="shared" ca="1" si="25"/>
        <v>1</v>
      </c>
      <c r="N205" s="35" cm="1">
        <f t="array" aca="1" ref="N205" ca="1">IF(ROUND(ROUND(M205,2)-M205,4)=0,_xlfn.XLOOKUP(M205,INDIRECT($A$4&amp;"!$G$41:$G$141"),INDIRECT($A$4&amp;"!$A$41:$A$141"),0,1,1),IF(M205&gt;=1,0,(ROUNDUP(M205,2)-M205)*100*_xlfn.XLOOKUP(M205,INDIRECT($A$4&amp;"!$G$41:$G$141"),INDIRECT($A$4&amp;"!$A$41:$A$141"),0,-1,-1)+(M205-ROUNDDOWN(M205,2))*100*_xlfn.XLOOKUP(M205,INDIRECT($A$4&amp;"!$G$41:$G$141"),INDIRECT($A$4&amp;"!$A$41:$A$141"),0,1,1)))</f>
        <v>0.70000000000000018</v>
      </c>
      <c r="O205" s="66">
        <f t="shared" ca="1" si="26"/>
        <v>0</v>
      </c>
      <c r="S205" s="107">
        <f t="shared" ca="1" si="22"/>
        <v>20.403655833333264</v>
      </c>
      <c r="T205" s="51">
        <f t="shared" ca="1" si="27"/>
        <v>1</v>
      </c>
      <c r="U205" s="35" cm="1">
        <f t="array" aca="1" ref="U205" ca="1">IF(ROUND(ROUND(T205,2)-T205,4)=0,_xlfn.XLOOKUP(T205,INDIRECT($A$4&amp;"!$G$41:$G$141"),INDIRECT($A$4&amp;"!$A$41:$A$141"),0,1,1),IF(T205&gt;=1,0,(ROUNDUP(T205,2)-T205)*100*_xlfn.XLOOKUP(T205,INDIRECT($A$4&amp;"!$G$41:$G$141"),INDIRECT($A$4&amp;"!$A$41:$A$141"),0,-1,-1)+(T205-ROUNDDOWN(T205,2))*100*_xlfn.XLOOKUP(T205,INDIRECT($A$4&amp;"!$G$41:$G$141"),INDIRECT($A$4&amp;"!$A$41:$A$141"),0,1,1)))</f>
        <v>0.70000000000000018</v>
      </c>
      <c r="V205" s="66">
        <f t="shared" ca="1" si="28"/>
        <v>87.500000000000014</v>
      </c>
    </row>
    <row r="206" spans="1:22" x14ac:dyDescent="0.35">
      <c r="A206" s="32">
        <f t="shared" si="29"/>
        <v>46667</v>
      </c>
      <c r="B206" s="65" cm="1">
        <f t="array" aca="1" ref="B206" ca="1">_xlfn.XLOOKUP(A206,INDIRECT($A$5&amp;"!$AJ$41:$AJ$406"),INDIRECT($A$5&amp;"!$AK$41:$AK$406"))*SUM($F$3:$I$3)</f>
        <v>0</v>
      </c>
      <c r="C206" s="65" cm="1">
        <f t="array" aca="1" ref="C206" ca="1">_xlfn.XLOOKUP(A206,INDIRECT($A$5&amp;"!$AJ$41:$AJ$406"),INDIRECT($A$5&amp;"!$AL$41:$AL$406"))*SUM($F$3:$I$3)</f>
        <v>15</v>
      </c>
      <c r="D206" s="65" cm="1">
        <f t="array" aca="1" ref="D206" ca="1">_xlfn.XLOOKUP(A206,INDIRECT($A$5&amp;"!$AJ$41:$AJ$406"),INDIRECT($A$5&amp;"!$AO$41:$AO$406"))*SUM($F$3:$I$3)</f>
        <v>15</v>
      </c>
      <c r="E206" s="34" cm="1">
        <f t="array" ref="E206">SUMPRODUCT(('PT Storengy'!$B$8:$I$372)*('PT Storengy'!$A$8:$A$372=$A206)*('PT Storengy'!$B$5:$I$5=$A$6)*('PT Storengy'!$B$7:$I$7=$A$7))</f>
        <v>0</v>
      </c>
      <c r="F206" s="107">
        <f t="shared" ca="1" si="20"/>
        <v>15</v>
      </c>
      <c r="G206" s="51">
        <f t="shared" ca="1" si="23"/>
        <v>1</v>
      </c>
      <c r="H206" s="35" cm="1">
        <f t="array" aca="1" ref="H206" ca="1">IF(ROUND(ROUND(G206,2)-G206,4)=0,_xlfn.XLOOKUP(G206,INDIRECT($A$4&amp;"!$G$41:$G$141"),INDIRECT($A$4&amp;"!$A$41:$A$141"),0,1,1),IF(G206&gt;=1,0,(ROUNDUP(G206,2)-G206)*100*_xlfn.XLOOKUP(G206,INDIRECT($A$4&amp;"!$G$41:$G$141"),INDIRECT($A$4&amp;"!$A$41:$A$141"),0,-1,-1)+(G206-ROUNDDOWN(G206,2))*100*_xlfn.XLOOKUP(G206,INDIRECT($A$4&amp;"!$G$41:$G$141"),INDIRECT($A$4&amp;"!$A$41:$A$141"),0,1,1)))</f>
        <v>0.70000000000000018</v>
      </c>
      <c r="I206" s="66">
        <f t="shared" ca="1" si="24"/>
        <v>0</v>
      </c>
      <c r="J206" s="106" cm="1">
        <f t="array" aca="1" ref="J206" ca="1">IF(COUNTIFS('PTC NaTran'!$K$7:$K$15996,"",'PTC NaTran'!$A$7:$A$15996,J$16,'PTC NaTran'!$D$7:$D$15996,$A206,'PTC NaTran'!$C$7:$C$15996,"DEL")&gt;0,J$14,SUMIFS('PTC NaTran'!$K$7:$K$15996,'PTC NaTran'!$A$7:$A$15996,J$16,'PTC NaTran'!$D$7:$D$15996,$A206,'PTC NaTran'!$C$7:$C$15996,"DEL")*1.0026*$F$4/INDIRECT($A$4&amp;"!D9"))</f>
        <v>124.99999999999999</v>
      </c>
      <c r="K206" s="106">
        <v>1000</v>
      </c>
      <c r="L206" s="107">
        <f t="shared" ca="1" si="21"/>
        <v>15</v>
      </c>
      <c r="M206" s="51">
        <f t="shared" ca="1" si="25"/>
        <v>1</v>
      </c>
      <c r="N206" s="35" cm="1">
        <f t="array" aca="1" ref="N206" ca="1">IF(ROUND(ROUND(M206,2)-M206,4)=0,_xlfn.XLOOKUP(M206,INDIRECT($A$4&amp;"!$G$41:$G$141"),INDIRECT($A$4&amp;"!$A$41:$A$141"),0,1,1),IF(M206&gt;=1,0,(ROUNDUP(M206,2)-M206)*100*_xlfn.XLOOKUP(M206,INDIRECT($A$4&amp;"!$G$41:$G$141"),INDIRECT($A$4&amp;"!$A$41:$A$141"),0,-1,-1)+(M206-ROUNDDOWN(M206,2))*100*_xlfn.XLOOKUP(M206,INDIRECT($A$4&amp;"!$G$41:$G$141"),INDIRECT($A$4&amp;"!$A$41:$A$141"),0,1,1)))</f>
        <v>0.70000000000000018</v>
      </c>
      <c r="O206" s="66">
        <f t="shared" ca="1" si="26"/>
        <v>0</v>
      </c>
      <c r="S206" s="107">
        <f t="shared" ca="1" si="22"/>
        <v>20.491155833333263</v>
      </c>
      <c r="T206" s="51">
        <f t="shared" ca="1" si="27"/>
        <v>1</v>
      </c>
      <c r="U206" s="35" cm="1">
        <f t="array" aca="1" ref="U206" ca="1">IF(ROUND(ROUND(T206,2)-T206,4)=0,_xlfn.XLOOKUP(T206,INDIRECT($A$4&amp;"!$G$41:$G$141"),INDIRECT($A$4&amp;"!$A$41:$A$141"),0,1,1),IF(T206&gt;=1,0,(ROUNDUP(T206,2)-T206)*100*_xlfn.XLOOKUP(T206,INDIRECT($A$4&amp;"!$G$41:$G$141"),INDIRECT($A$4&amp;"!$A$41:$A$141"),0,-1,-1)+(T206-ROUNDDOWN(T206,2))*100*_xlfn.XLOOKUP(T206,INDIRECT($A$4&amp;"!$G$41:$G$141"),INDIRECT($A$4&amp;"!$A$41:$A$141"),0,1,1)))</f>
        <v>0.70000000000000018</v>
      </c>
      <c r="V206" s="66">
        <f t="shared" ca="1" si="28"/>
        <v>87.500000000000014</v>
      </c>
    </row>
    <row r="207" spans="1:22" x14ac:dyDescent="0.35">
      <c r="A207" s="32">
        <f t="shared" si="29"/>
        <v>46668</v>
      </c>
      <c r="B207" s="65" cm="1">
        <f t="array" aca="1" ref="B207" ca="1">_xlfn.XLOOKUP(A207,INDIRECT($A$5&amp;"!$AJ$41:$AJ$406"),INDIRECT($A$5&amp;"!$AK$41:$AK$406"))*SUM($F$3:$I$3)</f>
        <v>0</v>
      </c>
      <c r="C207" s="65" cm="1">
        <f t="array" aca="1" ref="C207" ca="1">_xlfn.XLOOKUP(A207,INDIRECT($A$5&amp;"!$AJ$41:$AJ$406"),INDIRECT($A$5&amp;"!$AL$41:$AL$406"))*SUM($F$3:$I$3)</f>
        <v>15</v>
      </c>
      <c r="D207" s="65" cm="1">
        <f t="array" aca="1" ref="D207" ca="1">_xlfn.XLOOKUP(A207,INDIRECT($A$5&amp;"!$AJ$41:$AJ$406"),INDIRECT($A$5&amp;"!$AO$41:$AO$406"))*SUM($F$3:$I$3)</f>
        <v>15</v>
      </c>
      <c r="E207" s="34" cm="1">
        <f t="array" ref="E207">SUMPRODUCT(('PT Storengy'!$B$8:$I$372)*('PT Storengy'!$A$8:$A$372=$A207)*('PT Storengy'!$B$5:$I$5=$A$6)*('PT Storengy'!$B$7:$I$7=$A$7))</f>
        <v>0</v>
      </c>
      <c r="F207" s="107">
        <f t="shared" ca="1" si="20"/>
        <v>15</v>
      </c>
      <c r="G207" s="51">
        <f t="shared" ca="1" si="23"/>
        <v>1</v>
      </c>
      <c r="H207" s="35" cm="1">
        <f t="array" aca="1" ref="H207" ca="1">IF(ROUND(ROUND(G207,2)-G207,4)=0,_xlfn.XLOOKUP(G207,INDIRECT($A$4&amp;"!$G$41:$G$141"),INDIRECT($A$4&amp;"!$A$41:$A$141"),0,1,1),IF(G207&gt;=1,0,(ROUNDUP(G207,2)-G207)*100*_xlfn.XLOOKUP(G207,INDIRECT($A$4&amp;"!$G$41:$G$141"),INDIRECT($A$4&amp;"!$A$41:$A$141"),0,-1,-1)+(G207-ROUNDDOWN(G207,2))*100*_xlfn.XLOOKUP(G207,INDIRECT($A$4&amp;"!$G$41:$G$141"),INDIRECT($A$4&amp;"!$A$41:$A$141"),0,1,1)))</f>
        <v>0.70000000000000018</v>
      </c>
      <c r="I207" s="66">
        <f t="shared" ca="1" si="24"/>
        <v>0</v>
      </c>
      <c r="J207" s="106" cm="1">
        <f t="array" aca="1" ref="J207" ca="1">IF(COUNTIFS('PTC NaTran'!$K$7:$K$15996,"",'PTC NaTran'!$A$7:$A$15996,J$16,'PTC NaTran'!$D$7:$D$15996,$A207,'PTC NaTran'!$C$7:$C$15996,"DEL")&gt;0,J$14,SUMIFS('PTC NaTran'!$K$7:$K$15996,'PTC NaTran'!$A$7:$A$15996,J$16,'PTC NaTran'!$D$7:$D$15996,$A207,'PTC NaTran'!$C$7:$C$15996,"DEL")*1.0026*$F$4/INDIRECT($A$4&amp;"!D9"))</f>
        <v>124.99999999999999</v>
      </c>
      <c r="K207" s="106">
        <v>1000</v>
      </c>
      <c r="L207" s="107">
        <f t="shared" ca="1" si="21"/>
        <v>15</v>
      </c>
      <c r="M207" s="51">
        <f t="shared" ca="1" si="25"/>
        <v>1</v>
      </c>
      <c r="N207" s="35" cm="1">
        <f t="array" aca="1" ref="N207" ca="1">IF(ROUND(ROUND(M207,2)-M207,4)=0,_xlfn.XLOOKUP(M207,INDIRECT($A$4&amp;"!$G$41:$G$141"),INDIRECT($A$4&amp;"!$A$41:$A$141"),0,1,1),IF(M207&gt;=1,0,(ROUNDUP(M207,2)-M207)*100*_xlfn.XLOOKUP(M207,INDIRECT($A$4&amp;"!$G$41:$G$141"),INDIRECT($A$4&amp;"!$A$41:$A$141"),0,-1,-1)+(M207-ROUNDDOWN(M207,2))*100*_xlfn.XLOOKUP(M207,INDIRECT($A$4&amp;"!$G$41:$G$141"),INDIRECT($A$4&amp;"!$A$41:$A$141"),0,1,1)))</f>
        <v>0.70000000000000018</v>
      </c>
      <c r="O207" s="66">
        <f t="shared" ca="1" si="26"/>
        <v>0</v>
      </c>
      <c r="S207" s="107">
        <f t="shared" ca="1" si="22"/>
        <v>20.578655833333261</v>
      </c>
      <c r="T207" s="51">
        <f t="shared" ca="1" si="27"/>
        <v>1</v>
      </c>
      <c r="U207" s="35" cm="1">
        <f t="array" aca="1" ref="U207" ca="1">IF(ROUND(ROUND(T207,2)-T207,4)=0,_xlfn.XLOOKUP(T207,INDIRECT($A$4&amp;"!$G$41:$G$141"),INDIRECT($A$4&amp;"!$A$41:$A$141"),0,1,1),IF(T207&gt;=1,0,(ROUNDUP(T207,2)-T207)*100*_xlfn.XLOOKUP(T207,INDIRECT($A$4&amp;"!$G$41:$G$141"),INDIRECT($A$4&amp;"!$A$41:$A$141"),0,-1,-1)+(T207-ROUNDDOWN(T207,2))*100*_xlfn.XLOOKUP(T207,INDIRECT($A$4&amp;"!$G$41:$G$141"),INDIRECT($A$4&amp;"!$A$41:$A$141"),0,1,1)))</f>
        <v>0.70000000000000018</v>
      </c>
      <c r="V207" s="66">
        <f t="shared" ca="1" si="28"/>
        <v>87.500000000000014</v>
      </c>
    </row>
    <row r="208" spans="1:22" x14ac:dyDescent="0.35">
      <c r="A208" s="32">
        <f t="shared" si="29"/>
        <v>46669</v>
      </c>
      <c r="B208" s="65" cm="1">
        <f t="array" aca="1" ref="B208" ca="1">_xlfn.XLOOKUP(A208,INDIRECT($A$5&amp;"!$AJ$41:$AJ$406"),INDIRECT($A$5&amp;"!$AK$41:$AK$406"))*SUM($F$3:$I$3)</f>
        <v>0</v>
      </c>
      <c r="C208" s="65" cm="1">
        <f t="array" aca="1" ref="C208" ca="1">_xlfn.XLOOKUP(A208,INDIRECT($A$5&amp;"!$AJ$41:$AJ$406"),INDIRECT($A$5&amp;"!$AL$41:$AL$406"))*SUM($F$3:$I$3)</f>
        <v>15</v>
      </c>
      <c r="D208" s="65" cm="1">
        <f t="array" aca="1" ref="D208" ca="1">_xlfn.XLOOKUP(A208,INDIRECT($A$5&amp;"!$AJ$41:$AJ$406"),INDIRECT($A$5&amp;"!$AO$41:$AO$406"))*SUM($F$3:$I$3)</f>
        <v>15</v>
      </c>
      <c r="E208" s="34" cm="1">
        <f t="array" ref="E208">SUMPRODUCT(('PT Storengy'!$B$8:$I$372)*('PT Storengy'!$A$8:$A$372=$A208)*('PT Storengy'!$B$5:$I$5=$A$6)*('PT Storengy'!$B$7:$I$7=$A$7))</f>
        <v>0</v>
      </c>
      <c r="F208" s="107">
        <f t="shared" ca="1" si="20"/>
        <v>15</v>
      </c>
      <c r="G208" s="51">
        <f t="shared" ca="1" si="23"/>
        <v>1</v>
      </c>
      <c r="H208" s="35" cm="1">
        <f t="array" aca="1" ref="H208" ca="1">IF(ROUND(ROUND(G208,2)-G208,4)=0,_xlfn.XLOOKUP(G208,INDIRECT($A$4&amp;"!$G$41:$G$141"),INDIRECT($A$4&amp;"!$A$41:$A$141"),0,1,1),IF(G208&gt;=1,0,(ROUNDUP(G208,2)-G208)*100*_xlfn.XLOOKUP(G208,INDIRECT($A$4&amp;"!$G$41:$G$141"),INDIRECT($A$4&amp;"!$A$41:$A$141"),0,-1,-1)+(G208-ROUNDDOWN(G208,2))*100*_xlfn.XLOOKUP(G208,INDIRECT($A$4&amp;"!$G$41:$G$141"),INDIRECT($A$4&amp;"!$A$41:$A$141"),0,1,1)))</f>
        <v>0.70000000000000018</v>
      </c>
      <c r="I208" s="66">
        <f t="shared" ca="1" si="24"/>
        <v>0</v>
      </c>
      <c r="J208" s="106" cm="1">
        <f t="array" aca="1" ref="J208" ca="1">IF(COUNTIFS('PTC NaTran'!$K$7:$K$15996,"",'PTC NaTran'!$A$7:$A$15996,J$16,'PTC NaTran'!$D$7:$D$15996,$A208,'PTC NaTran'!$C$7:$C$15996,"DEL")&gt;0,J$14,SUMIFS('PTC NaTran'!$K$7:$K$15996,'PTC NaTran'!$A$7:$A$15996,J$16,'PTC NaTran'!$D$7:$D$15996,$A208,'PTC NaTran'!$C$7:$C$15996,"DEL")*1.0026*$F$4/INDIRECT($A$4&amp;"!D9"))</f>
        <v>124.99999999999999</v>
      </c>
      <c r="K208" s="106">
        <v>1000</v>
      </c>
      <c r="L208" s="107">
        <f t="shared" ca="1" si="21"/>
        <v>15</v>
      </c>
      <c r="M208" s="51">
        <f t="shared" ca="1" si="25"/>
        <v>1</v>
      </c>
      <c r="N208" s="35" cm="1">
        <f t="array" aca="1" ref="N208" ca="1">IF(ROUND(ROUND(M208,2)-M208,4)=0,_xlfn.XLOOKUP(M208,INDIRECT($A$4&amp;"!$G$41:$G$141"),INDIRECT($A$4&amp;"!$A$41:$A$141"),0,1,1),IF(M208&gt;=1,0,(ROUNDUP(M208,2)-M208)*100*_xlfn.XLOOKUP(M208,INDIRECT($A$4&amp;"!$G$41:$G$141"),INDIRECT($A$4&amp;"!$A$41:$A$141"),0,-1,-1)+(M208-ROUNDDOWN(M208,2))*100*_xlfn.XLOOKUP(M208,INDIRECT($A$4&amp;"!$G$41:$G$141"),INDIRECT($A$4&amp;"!$A$41:$A$141"),0,1,1)))</f>
        <v>0.70000000000000018</v>
      </c>
      <c r="O208" s="66">
        <f t="shared" ca="1" si="26"/>
        <v>0</v>
      </c>
      <c r="S208" s="107">
        <f t="shared" ca="1" si="22"/>
        <v>20.66615583333326</v>
      </c>
      <c r="T208" s="51">
        <f t="shared" ca="1" si="27"/>
        <v>1</v>
      </c>
      <c r="U208" s="35" cm="1">
        <f t="array" aca="1" ref="U208" ca="1">IF(ROUND(ROUND(T208,2)-T208,4)=0,_xlfn.XLOOKUP(T208,INDIRECT($A$4&amp;"!$G$41:$G$141"),INDIRECT($A$4&amp;"!$A$41:$A$141"),0,1,1),IF(T208&gt;=1,0,(ROUNDUP(T208,2)-T208)*100*_xlfn.XLOOKUP(T208,INDIRECT($A$4&amp;"!$G$41:$G$141"),INDIRECT($A$4&amp;"!$A$41:$A$141"),0,-1,-1)+(T208-ROUNDDOWN(T208,2))*100*_xlfn.XLOOKUP(T208,INDIRECT($A$4&amp;"!$G$41:$G$141"),INDIRECT($A$4&amp;"!$A$41:$A$141"),0,1,1)))</f>
        <v>0.70000000000000018</v>
      </c>
      <c r="V208" s="66">
        <f t="shared" ca="1" si="28"/>
        <v>87.500000000000014</v>
      </c>
    </row>
    <row r="209" spans="1:22" x14ac:dyDescent="0.35">
      <c r="A209" s="32">
        <f t="shared" si="29"/>
        <v>46670</v>
      </c>
      <c r="B209" s="65" cm="1">
        <f t="array" aca="1" ref="B209" ca="1">_xlfn.XLOOKUP(A209,INDIRECT($A$5&amp;"!$AJ$41:$AJ$406"),INDIRECT($A$5&amp;"!$AK$41:$AK$406"))*SUM($F$3:$I$3)</f>
        <v>0</v>
      </c>
      <c r="C209" s="65" cm="1">
        <f t="array" aca="1" ref="C209" ca="1">_xlfn.XLOOKUP(A209,INDIRECT($A$5&amp;"!$AJ$41:$AJ$406"),INDIRECT($A$5&amp;"!$AL$41:$AL$406"))*SUM($F$3:$I$3)</f>
        <v>15</v>
      </c>
      <c r="D209" s="65" cm="1">
        <f t="array" aca="1" ref="D209" ca="1">_xlfn.XLOOKUP(A209,INDIRECT($A$5&amp;"!$AJ$41:$AJ$406"),INDIRECT($A$5&amp;"!$AO$41:$AO$406"))*SUM($F$3:$I$3)</f>
        <v>15</v>
      </c>
      <c r="E209" s="34" cm="1">
        <f t="array" ref="E209">SUMPRODUCT(('PT Storengy'!$B$8:$I$372)*('PT Storengy'!$A$8:$A$372=$A209)*('PT Storengy'!$B$5:$I$5=$A$6)*('PT Storengy'!$B$7:$I$7=$A$7))</f>
        <v>0</v>
      </c>
      <c r="F209" s="107">
        <f t="shared" ref="F209:F231" ca="1" si="30">F208+I209/1000</f>
        <v>15</v>
      </c>
      <c r="G209" s="51">
        <f t="shared" ca="1" si="23"/>
        <v>1</v>
      </c>
      <c r="H209" s="35" cm="1">
        <f t="array" aca="1" ref="H209" ca="1">IF(ROUND(ROUND(G209,2)-G209,4)=0,_xlfn.XLOOKUP(G209,INDIRECT($A$4&amp;"!$G$41:$G$141"),INDIRECT($A$4&amp;"!$A$41:$A$141"),0,1,1),IF(G209&gt;=1,0,(ROUNDUP(G209,2)-G209)*100*_xlfn.XLOOKUP(G209,INDIRECT($A$4&amp;"!$G$41:$G$141"),INDIRECT($A$4&amp;"!$A$41:$A$141"),0,-1,-1)+(G209-ROUNDDOWN(G209,2))*100*_xlfn.XLOOKUP(G209,INDIRECT($A$4&amp;"!$G$41:$G$141"),INDIRECT($A$4&amp;"!$A$41:$A$141"),0,1,1)))</f>
        <v>0.70000000000000018</v>
      </c>
      <c r="I209" s="66">
        <f t="shared" ca="1" si="24"/>
        <v>0</v>
      </c>
      <c r="J209" s="106" cm="1">
        <f t="array" aca="1" ref="J209" ca="1">IF(COUNTIFS('PTC NaTran'!$K$7:$K$15996,"",'PTC NaTran'!$A$7:$A$15996,J$16,'PTC NaTran'!$D$7:$D$15996,$A209,'PTC NaTran'!$C$7:$C$15996,"DEL")&gt;0,J$14,SUMIFS('PTC NaTran'!$K$7:$K$15996,'PTC NaTran'!$A$7:$A$15996,J$16,'PTC NaTran'!$D$7:$D$15996,$A209,'PTC NaTran'!$C$7:$C$15996,"DEL")*1.0026*$F$4/INDIRECT($A$4&amp;"!D9"))</f>
        <v>124.99999999999999</v>
      </c>
      <c r="K209" s="106">
        <v>1000</v>
      </c>
      <c r="L209" s="107">
        <f t="shared" ref="L209:L231" ca="1" si="31">L208+O209/1000</f>
        <v>15</v>
      </c>
      <c r="M209" s="51">
        <f t="shared" ca="1" si="25"/>
        <v>1</v>
      </c>
      <c r="N209" s="35" cm="1">
        <f t="array" aca="1" ref="N209" ca="1">IF(ROUND(ROUND(M209,2)-M209,4)=0,_xlfn.XLOOKUP(M209,INDIRECT($A$4&amp;"!$G$41:$G$141"),INDIRECT($A$4&amp;"!$A$41:$A$141"),0,1,1),IF(M209&gt;=1,0,(ROUNDUP(M209,2)-M209)*100*_xlfn.XLOOKUP(M209,INDIRECT($A$4&amp;"!$G$41:$G$141"),INDIRECT($A$4&amp;"!$A$41:$A$141"),0,-1,-1)+(M209-ROUNDDOWN(M209,2))*100*_xlfn.XLOOKUP(M209,INDIRECT($A$4&amp;"!$G$41:$G$141"),INDIRECT($A$4&amp;"!$A$41:$A$141"),0,1,1)))</f>
        <v>0.70000000000000018</v>
      </c>
      <c r="O209" s="66">
        <f t="shared" ca="1" si="26"/>
        <v>0</v>
      </c>
      <c r="S209" s="107">
        <f t="shared" ref="S209:S231" ca="1" si="32">S208+V209/1000</f>
        <v>20.753655833333259</v>
      </c>
      <c r="T209" s="51">
        <f t="shared" ca="1" si="27"/>
        <v>1</v>
      </c>
      <c r="U209" s="35" cm="1">
        <f t="array" aca="1" ref="U209" ca="1">IF(ROUND(ROUND(T209,2)-T209,4)=0,_xlfn.XLOOKUP(T209,INDIRECT($A$4&amp;"!$G$41:$G$141"),INDIRECT($A$4&amp;"!$A$41:$A$141"),0,1,1),IF(T209&gt;=1,0,(ROUNDUP(T209,2)-T209)*100*_xlfn.XLOOKUP(T209,INDIRECT($A$4&amp;"!$G$41:$G$141"),INDIRECT($A$4&amp;"!$A$41:$A$141"),0,-1,-1)+(T209-ROUNDDOWN(T209,2))*100*_xlfn.XLOOKUP(T209,INDIRECT($A$4&amp;"!$G$41:$G$141"),INDIRECT($A$4&amp;"!$A$41:$A$141"),0,1,1)))</f>
        <v>0.70000000000000018</v>
      </c>
      <c r="V209" s="66">
        <f t="shared" ca="1" si="28"/>
        <v>87.500000000000014</v>
      </c>
    </row>
    <row r="210" spans="1:22" x14ac:dyDescent="0.35">
      <c r="A210" s="32">
        <f t="shared" si="29"/>
        <v>46671</v>
      </c>
      <c r="B210" s="65" cm="1">
        <f t="array" aca="1" ref="B210" ca="1">_xlfn.XLOOKUP(A210,INDIRECT($A$5&amp;"!$AJ$41:$AJ$406"),INDIRECT($A$5&amp;"!$AK$41:$AK$406"))*SUM($F$3:$I$3)</f>
        <v>0</v>
      </c>
      <c r="C210" s="65" cm="1">
        <f t="array" aca="1" ref="C210" ca="1">_xlfn.XLOOKUP(A210,INDIRECT($A$5&amp;"!$AJ$41:$AJ$406"),INDIRECT($A$5&amp;"!$AL$41:$AL$406"))*SUM($F$3:$I$3)</f>
        <v>15</v>
      </c>
      <c r="D210" s="65" cm="1">
        <f t="array" aca="1" ref="D210" ca="1">_xlfn.XLOOKUP(A210,INDIRECT($A$5&amp;"!$AJ$41:$AJ$406"),INDIRECT($A$5&amp;"!$AO$41:$AO$406"))*SUM($F$3:$I$3)</f>
        <v>15</v>
      </c>
      <c r="E210" s="34" cm="1">
        <f t="array" ref="E210">SUMPRODUCT(('PT Storengy'!$B$8:$I$372)*('PT Storengy'!$A$8:$A$372=$A210)*('PT Storengy'!$B$5:$I$5=$A$6)*('PT Storengy'!$B$7:$I$7=$A$7))</f>
        <v>0</v>
      </c>
      <c r="F210" s="107">
        <f t="shared" ca="1" si="30"/>
        <v>15</v>
      </c>
      <c r="G210" s="51">
        <f t="shared" ref="G210:G231" ca="1" si="33">ROUND(F209/SUM($F$3,$G$3,$H$3,$I$3),5)</f>
        <v>1</v>
      </c>
      <c r="H210" s="35" cm="1">
        <f t="array" aca="1" ref="H210" ca="1">IF(ROUND(ROUND(G210,2)-G210,4)=0,_xlfn.XLOOKUP(G210,INDIRECT($A$4&amp;"!$G$41:$G$141"),INDIRECT($A$4&amp;"!$A$41:$A$141"),0,1,1),IF(G210&gt;=1,0,(ROUNDUP(G210,2)-G210)*100*_xlfn.XLOOKUP(G210,INDIRECT($A$4&amp;"!$G$41:$G$141"),INDIRECT($A$4&amp;"!$A$41:$A$141"),0,-1,-1)+(G210-ROUNDDOWN(G210,2))*100*_xlfn.XLOOKUP(G210,INDIRECT($A$4&amp;"!$G$41:$G$141"),INDIRECT($A$4&amp;"!$A$41:$A$141"),0,1,1)))</f>
        <v>0.70000000000000018</v>
      </c>
      <c r="I210" s="66">
        <f t="shared" ref="I210:I231" ca="1" si="34">IF(F209*1000+$F$4*(1-$E210)*H210&gt;$D210*1000,D210*1000-F209*1000,$F$4*(1-$E210)*H210)</f>
        <v>0</v>
      </c>
      <c r="J210" s="106" cm="1">
        <f t="array" aca="1" ref="J210" ca="1">IF(COUNTIFS('PTC NaTran'!$K$7:$K$15996,"",'PTC NaTran'!$A$7:$A$15996,J$16,'PTC NaTran'!$D$7:$D$15996,$A210,'PTC NaTran'!$C$7:$C$15996,"DEL")&gt;0,J$14,SUMIFS('PTC NaTran'!$K$7:$K$15996,'PTC NaTran'!$A$7:$A$15996,J$16,'PTC NaTran'!$D$7:$D$15996,$A210,'PTC NaTran'!$C$7:$C$15996,"DEL")*1.0026*$F$4/INDIRECT($A$4&amp;"!D9"))</f>
        <v>124.99999999999999</v>
      </c>
      <c r="K210" s="106">
        <v>1000</v>
      </c>
      <c r="L210" s="107">
        <f t="shared" ca="1" si="31"/>
        <v>15</v>
      </c>
      <c r="M210" s="51">
        <f t="shared" ref="M210:M231" ca="1" si="35">ROUND(L209/SUM($F$3,$G$3,$H$3,$I$3),5)</f>
        <v>1</v>
      </c>
      <c r="N210" s="35" cm="1">
        <f t="array" aca="1" ref="N210" ca="1">IF(ROUND(ROUND(M210,2)-M210,4)=0,_xlfn.XLOOKUP(M210,INDIRECT($A$4&amp;"!$G$41:$G$141"),INDIRECT($A$4&amp;"!$A$41:$A$141"),0,1,1),IF(M210&gt;=1,0,(ROUNDUP(M210,2)-M210)*100*_xlfn.XLOOKUP(M210,INDIRECT($A$4&amp;"!$G$41:$G$141"),INDIRECT($A$4&amp;"!$A$41:$A$141"),0,-1,-1)+(M210-ROUNDDOWN(M210,2))*100*_xlfn.XLOOKUP(M210,INDIRECT($A$4&amp;"!$G$41:$G$141"),INDIRECT($A$4&amp;"!$A$41:$A$141"),0,1,1)))</f>
        <v>0.70000000000000018</v>
      </c>
      <c r="O210" s="66">
        <f t="shared" ref="O210:O231" ca="1" si="36">IF(L209*1000+MIN(J210,K210,$F$4*(1-$E210)*N210)&gt;$D210*1000,$D210*1000-L209*1000,MIN(J210,K210,$F$4*(1-$E210)*N210))</f>
        <v>0</v>
      </c>
      <c r="S210" s="107">
        <f t="shared" ca="1" si="32"/>
        <v>20.841155833333257</v>
      </c>
      <c r="T210" s="51">
        <f t="shared" ref="T210:T231" ca="1" si="37">MIN(ROUND(S209/SUM($F$3,$G$3,$H$3,$I$3),5),1)</f>
        <v>1</v>
      </c>
      <c r="U210" s="35" cm="1">
        <f t="array" aca="1" ref="U210" ca="1">IF(ROUND(ROUND(T210,2)-T210,4)=0,_xlfn.XLOOKUP(T210,INDIRECT($A$4&amp;"!$G$41:$G$141"),INDIRECT($A$4&amp;"!$A$41:$A$141"),0,1,1),IF(T210&gt;=1,0,(ROUNDUP(T210,2)-T210)*100*_xlfn.XLOOKUP(T210,INDIRECT($A$4&amp;"!$G$41:$G$141"),INDIRECT($A$4&amp;"!$A$41:$A$141"),0,-1,-1)+(T210-ROUNDDOWN(T210,2))*100*_xlfn.XLOOKUP(T210,INDIRECT($A$4&amp;"!$G$41:$G$141"),INDIRECT($A$4&amp;"!$A$41:$A$141"),0,1,1)))</f>
        <v>0.70000000000000018</v>
      </c>
      <c r="V210" s="66">
        <f t="shared" ref="V210:V231" ca="1" si="38">$F$4*(1)*U210</f>
        <v>87.500000000000014</v>
      </c>
    </row>
    <row r="211" spans="1:22" x14ac:dyDescent="0.35">
      <c r="A211" s="32">
        <f t="shared" ref="A211:A231" si="39">A210+1</f>
        <v>46672</v>
      </c>
      <c r="B211" s="65" cm="1">
        <f t="array" aca="1" ref="B211" ca="1">_xlfn.XLOOKUP(A211,INDIRECT($A$5&amp;"!$AJ$41:$AJ$406"),INDIRECT($A$5&amp;"!$AK$41:$AK$406"))*SUM($F$3:$I$3)</f>
        <v>0</v>
      </c>
      <c r="C211" s="65" cm="1">
        <f t="array" aca="1" ref="C211" ca="1">_xlfn.XLOOKUP(A211,INDIRECT($A$5&amp;"!$AJ$41:$AJ$406"),INDIRECT($A$5&amp;"!$AL$41:$AL$406"))*SUM($F$3:$I$3)</f>
        <v>15</v>
      </c>
      <c r="D211" s="65" cm="1">
        <f t="array" aca="1" ref="D211" ca="1">_xlfn.XLOOKUP(A211,INDIRECT($A$5&amp;"!$AJ$41:$AJ$406"),INDIRECT($A$5&amp;"!$AO$41:$AO$406"))*SUM($F$3:$I$3)</f>
        <v>15</v>
      </c>
      <c r="E211" s="34" cm="1">
        <f t="array" ref="E211">SUMPRODUCT(('PT Storengy'!$B$8:$I$372)*('PT Storengy'!$A$8:$A$372=$A211)*('PT Storengy'!$B$5:$I$5=$A$6)*('PT Storengy'!$B$7:$I$7=$A$7))</f>
        <v>0</v>
      </c>
      <c r="F211" s="107">
        <f t="shared" ca="1" si="30"/>
        <v>15</v>
      </c>
      <c r="G211" s="51">
        <f t="shared" ca="1" si="33"/>
        <v>1</v>
      </c>
      <c r="H211" s="35" cm="1">
        <f t="array" aca="1" ref="H211" ca="1">IF(ROUND(ROUND(G211,2)-G211,4)=0,_xlfn.XLOOKUP(G211,INDIRECT($A$4&amp;"!$G$41:$G$141"),INDIRECT($A$4&amp;"!$A$41:$A$141"),0,1,1),IF(G211&gt;=1,0,(ROUNDUP(G211,2)-G211)*100*_xlfn.XLOOKUP(G211,INDIRECT($A$4&amp;"!$G$41:$G$141"),INDIRECT($A$4&amp;"!$A$41:$A$141"),0,-1,-1)+(G211-ROUNDDOWN(G211,2))*100*_xlfn.XLOOKUP(G211,INDIRECT($A$4&amp;"!$G$41:$G$141"),INDIRECT($A$4&amp;"!$A$41:$A$141"),0,1,1)))</f>
        <v>0.70000000000000018</v>
      </c>
      <c r="I211" s="66">
        <f t="shared" ca="1" si="34"/>
        <v>0</v>
      </c>
      <c r="J211" s="106" cm="1">
        <f t="array" aca="1" ref="J211" ca="1">IF(COUNTIFS('PTC NaTran'!$K$7:$K$15996,"",'PTC NaTran'!$A$7:$A$15996,J$16,'PTC NaTran'!$D$7:$D$15996,$A211,'PTC NaTran'!$C$7:$C$15996,"DEL")&gt;0,J$14,SUMIFS('PTC NaTran'!$K$7:$K$15996,'PTC NaTran'!$A$7:$A$15996,J$16,'PTC NaTran'!$D$7:$D$15996,$A211,'PTC NaTran'!$C$7:$C$15996,"DEL")*1.0026*$F$4/INDIRECT($A$4&amp;"!D9"))</f>
        <v>124.99999999999999</v>
      </c>
      <c r="K211" s="106">
        <v>1000</v>
      </c>
      <c r="L211" s="107">
        <f t="shared" ca="1" si="31"/>
        <v>15</v>
      </c>
      <c r="M211" s="51">
        <f t="shared" ca="1" si="35"/>
        <v>1</v>
      </c>
      <c r="N211" s="35" cm="1">
        <f t="array" aca="1" ref="N211" ca="1">IF(ROUND(ROUND(M211,2)-M211,4)=0,_xlfn.XLOOKUP(M211,INDIRECT($A$4&amp;"!$G$41:$G$141"),INDIRECT($A$4&amp;"!$A$41:$A$141"),0,1,1),IF(M211&gt;=1,0,(ROUNDUP(M211,2)-M211)*100*_xlfn.XLOOKUP(M211,INDIRECT($A$4&amp;"!$G$41:$G$141"),INDIRECT($A$4&amp;"!$A$41:$A$141"),0,-1,-1)+(M211-ROUNDDOWN(M211,2))*100*_xlfn.XLOOKUP(M211,INDIRECT($A$4&amp;"!$G$41:$G$141"),INDIRECT($A$4&amp;"!$A$41:$A$141"),0,1,1)))</f>
        <v>0.70000000000000018</v>
      </c>
      <c r="O211" s="66">
        <f t="shared" ca="1" si="36"/>
        <v>0</v>
      </c>
      <c r="S211" s="107">
        <f t="shared" ca="1" si="32"/>
        <v>20.928655833333256</v>
      </c>
      <c r="T211" s="51">
        <f t="shared" ca="1" si="37"/>
        <v>1</v>
      </c>
      <c r="U211" s="35" cm="1">
        <f t="array" aca="1" ref="U211" ca="1">IF(ROUND(ROUND(T211,2)-T211,4)=0,_xlfn.XLOOKUP(T211,INDIRECT($A$4&amp;"!$G$41:$G$141"),INDIRECT($A$4&amp;"!$A$41:$A$141"),0,1,1),IF(T211&gt;=1,0,(ROUNDUP(T211,2)-T211)*100*_xlfn.XLOOKUP(T211,INDIRECT($A$4&amp;"!$G$41:$G$141"),INDIRECT($A$4&amp;"!$A$41:$A$141"),0,-1,-1)+(T211-ROUNDDOWN(T211,2))*100*_xlfn.XLOOKUP(T211,INDIRECT($A$4&amp;"!$G$41:$G$141"),INDIRECT($A$4&amp;"!$A$41:$A$141"),0,1,1)))</f>
        <v>0.70000000000000018</v>
      </c>
      <c r="V211" s="66">
        <f t="shared" ca="1" si="38"/>
        <v>87.500000000000014</v>
      </c>
    </row>
    <row r="212" spans="1:22" x14ac:dyDescent="0.35">
      <c r="A212" s="32">
        <f t="shared" si="39"/>
        <v>46673</v>
      </c>
      <c r="B212" s="65" cm="1">
        <f t="array" aca="1" ref="B212" ca="1">_xlfn.XLOOKUP(A212,INDIRECT($A$5&amp;"!$AJ$41:$AJ$406"),INDIRECT($A$5&amp;"!$AK$41:$AK$406"))*SUM($F$3:$I$3)</f>
        <v>0</v>
      </c>
      <c r="C212" s="65" cm="1">
        <f t="array" aca="1" ref="C212" ca="1">_xlfn.XLOOKUP(A212,INDIRECT($A$5&amp;"!$AJ$41:$AJ$406"),INDIRECT($A$5&amp;"!$AL$41:$AL$406"))*SUM($F$3:$I$3)</f>
        <v>15</v>
      </c>
      <c r="D212" s="65" cm="1">
        <f t="array" aca="1" ref="D212" ca="1">_xlfn.XLOOKUP(A212,INDIRECT($A$5&amp;"!$AJ$41:$AJ$406"),INDIRECT($A$5&amp;"!$AO$41:$AO$406"))*SUM($F$3:$I$3)</f>
        <v>15</v>
      </c>
      <c r="E212" s="34" cm="1">
        <f t="array" ref="E212">SUMPRODUCT(('PT Storengy'!$B$8:$I$372)*('PT Storengy'!$A$8:$A$372=$A212)*('PT Storengy'!$B$5:$I$5=$A$6)*('PT Storengy'!$B$7:$I$7=$A$7))</f>
        <v>0</v>
      </c>
      <c r="F212" s="107">
        <f t="shared" ca="1" si="30"/>
        <v>15</v>
      </c>
      <c r="G212" s="51">
        <f t="shared" ca="1" si="33"/>
        <v>1</v>
      </c>
      <c r="H212" s="35" cm="1">
        <f t="array" aca="1" ref="H212" ca="1">IF(ROUND(ROUND(G212,2)-G212,4)=0,_xlfn.XLOOKUP(G212,INDIRECT($A$4&amp;"!$G$41:$G$141"),INDIRECT($A$4&amp;"!$A$41:$A$141"),0,1,1),IF(G212&gt;=1,0,(ROUNDUP(G212,2)-G212)*100*_xlfn.XLOOKUP(G212,INDIRECT($A$4&amp;"!$G$41:$G$141"),INDIRECT($A$4&amp;"!$A$41:$A$141"),0,-1,-1)+(G212-ROUNDDOWN(G212,2))*100*_xlfn.XLOOKUP(G212,INDIRECT($A$4&amp;"!$G$41:$G$141"),INDIRECT($A$4&amp;"!$A$41:$A$141"),0,1,1)))</f>
        <v>0.70000000000000018</v>
      </c>
      <c r="I212" s="66">
        <f t="shared" ca="1" si="34"/>
        <v>0</v>
      </c>
      <c r="J212" s="106" cm="1">
        <f t="array" aca="1" ref="J212" ca="1">IF(COUNTIFS('PTC NaTran'!$K$7:$K$15996,"",'PTC NaTran'!$A$7:$A$15996,J$16,'PTC NaTran'!$D$7:$D$15996,$A212,'PTC NaTran'!$C$7:$C$15996,"DEL")&gt;0,J$14,SUMIFS('PTC NaTran'!$K$7:$K$15996,'PTC NaTran'!$A$7:$A$15996,J$16,'PTC NaTran'!$D$7:$D$15996,$A212,'PTC NaTran'!$C$7:$C$15996,"DEL")*1.0026*$F$4/INDIRECT($A$4&amp;"!D9"))</f>
        <v>124.99999999999999</v>
      </c>
      <c r="K212" s="106">
        <v>1000</v>
      </c>
      <c r="L212" s="107">
        <f t="shared" ca="1" si="31"/>
        <v>15</v>
      </c>
      <c r="M212" s="51">
        <f t="shared" ca="1" si="35"/>
        <v>1</v>
      </c>
      <c r="N212" s="35" cm="1">
        <f t="array" aca="1" ref="N212" ca="1">IF(ROUND(ROUND(M212,2)-M212,4)=0,_xlfn.XLOOKUP(M212,INDIRECT($A$4&amp;"!$G$41:$G$141"),INDIRECT($A$4&amp;"!$A$41:$A$141"),0,1,1),IF(M212&gt;=1,0,(ROUNDUP(M212,2)-M212)*100*_xlfn.XLOOKUP(M212,INDIRECT($A$4&amp;"!$G$41:$G$141"),INDIRECT($A$4&amp;"!$A$41:$A$141"),0,-1,-1)+(M212-ROUNDDOWN(M212,2))*100*_xlfn.XLOOKUP(M212,INDIRECT($A$4&amp;"!$G$41:$G$141"),INDIRECT($A$4&amp;"!$A$41:$A$141"),0,1,1)))</f>
        <v>0.70000000000000018</v>
      </c>
      <c r="O212" s="66">
        <f t="shared" ca="1" si="36"/>
        <v>0</v>
      </c>
      <c r="S212" s="107">
        <f t="shared" ca="1" si="32"/>
        <v>21.016155833333254</v>
      </c>
      <c r="T212" s="51">
        <f t="shared" ca="1" si="37"/>
        <v>1</v>
      </c>
      <c r="U212" s="35" cm="1">
        <f t="array" aca="1" ref="U212" ca="1">IF(ROUND(ROUND(T212,2)-T212,4)=0,_xlfn.XLOOKUP(T212,INDIRECT($A$4&amp;"!$G$41:$G$141"),INDIRECT($A$4&amp;"!$A$41:$A$141"),0,1,1),IF(T212&gt;=1,0,(ROUNDUP(T212,2)-T212)*100*_xlfn.XLOOKUP(T212,INDIRECT($A$4&amp;"!$G$41:$G$141"),INDIRECT($A$4&amp;"!$A$41:$A$141"),0,-1,-1)+(T212-ROUNDDOWN(T212,2))*100*_xlfn.XLOOKUP(T212,INDIRECT($A$4&amp;"!$G$41:$G$141"),INDIRECT($A$4&amp;"!$A$41:$A$141"),0,1,1)))</f>
        <v>0.70000000000000018</v>
      </c>
      <c r="V212" s="66">
        <f t="shared" ca="1" si="38"/>
        <v>87.500000000000014</v>
      </c>
    </row>
    <row r="213" spans="1:22" x14ac:dyDescent="0.35">
      <c r="A213" s="32">
        <f t="shared" si="39"/>
        <v>46674</v>
      </c>
      <c r="B213" s="65" cm="1">
        <f t="array" aca="1" ref="B213" ca="1">_xlfn.XLOOKUP(A213,INDIRECT($A$5&amp;"!$AJ$41:$AJ$406"),INDIRECT($A$5&amp;"!$AK$41:$AK$406"))*SUM($F$3:$I$3)</f>
        <v>0</v>
      </c>
      <c r="C213" s="65" cm="1">
        <f t="array" aca="1" ref="C213" ca="1">_xlfn.XLOOKUP(A213,INDIRECT($A$5&amp;"!$AJ$41:$AJ$406"),INDIRECT($A$5&amp;"!$AL$41:$AL$406"))*SUM($F$3:$I$3)</f>
        <v>15</v>
      </c>
      <c r="D213" s="65" cm="1">
        <f t="array" aca="1" ref="D213" ca="1">_xlfn.XLOOKUP(A213,INDIRECT($A$5&amp;"!$AJ$41:$AJ$406"),INDIRECT($A$5&amp;"!$AO$41:$AO$406"))*SUM($F$3:$I$3)</f>
        <v>15</v>
      </c>
      <c r="E213" s="34" cm="1">
        <f t="array" ref="E213">SUMPRODUCT(('PT Storengy'!$B$8:$I$372)*('PT Storengy'!$A$8:$A$372=$A213)*('PT Storengy'!$B$5:$I$5=$A$6)*('PT Storengy'!$B$7:$I$7=$A$7))</f>
        <v>0</v>
      </c>
      <c r="F213" s="107">
        <f t="shared" ca="1" si="30"/>
        <v>15</v>
      </c>
      <c r="G213" s="51">
        <f t="shared" ca="1" si="33"/>
        <v>1</v>
      </c>
      <c r="H213" s="35" cm="1">
        <f t="array" aca="1" ref="H213" ca="1">IF(ROUND(ROUND(G213,2)-G213,4)=0,_xlfn.XLOOKUP(G213,INDIRECT($A$4&amp;"!$G$41:$G$141"),INDIRECT($A$4&amp;"!$A$41:$A$141"),0,1,1),IF(G213&gt;=1,0,(ROUNDUP(G213,2)-G213)*100*_xlfn.XLOOKUP(G213,INDIRECT($A$4&amp;"!$G$41:$G$141"),INDIRECT($A$4&amp;"!$A$41:$A$141"),0,-1,-1)+(G213-ROUNDDOWN(G213,2))*100*_xlfn.XLOOKUP(G213,INDIRECT($A$4&amp;"!$G$41:$G$141"),INDIRECT($A$4&amp;"!$A$41:$A$141"),0,1,1)))</f>
        <v>0.70000000000000018</v>
      </c>
      <c r="I213" s="66">
        <f t="shared" ca="1" si="34"/>
        <v>0</v>
      </c>
      <c r="J213" s="106" cm="1">
        <f t="array" aca="1" ref="J213" ca="1">IF(COUNTIFS('PTC NaTran'!$K$7:$K$15996,"",'PTC NaTran'!$A$7:$A$15996,J$16,'PTC NaTran'!$D$7:$D$15996,$A213,'PTC NaTran'!$C$7:$C$15996,"DEL")&gt;0,J$14,SUMIFS('PTC NaTran'!$K$7:$K$15996,'PTC NaTran'!$A$7:$A$15996,J$16,'PTC NaTran'!$D$7:$D$15996,$A213,'PTC NaTran'!$C$7:$C$15996,"DEL")*1.0026*$F$4/INDIRECT($A$4&amp;"!D9"))</f>
        <v>124.99999999999999</v>
      </c>
      <c r="K213" s="106">
        <v>1000</v>
      </c>
      <c r="L213" s="107">
        <f t="shared" ca="1" si="31"/>
        <v>15</v>
      </c>
      <c r="M213" s="51">
        <f t="shared" ca="1" si="35"/>
        <v>1</v>
      </c>
      <c r="N213" s="35" cm="1">
        <f t="array" aca="1" ref="N213" ca="1">IF(ROUND(ROUND(M213,2)-M213,4)=0,_xlfn.XLOOKUP(M213,INDIRECT($A$4&amp;"!$G$41:$G$141"),INDIRECT($A$4&amp;"!$A$41:$A$141"),0,1,1),IF(M213&gt;=1,0,(ROUNDUP(M213,2)-M213)*100*_xlfn.XLOOKUP(M213,INDIRECT($A$4&amp;"!$G$41:$G$141"),INDIRECT($A$4&amp;"!$A$41:$A$141"),0,-1,-1)+(M213-ROUNDDOWN(M213,2))*100*_xlfn.XLOOKUP(M213,INDIRECT($A$4&amp;"!$G$41:$G$141"),INDIRECT($A$4&amp;"!$A$41:$A$141"),0,1,1)))</f>
        <v>0.70000000000000018</v>
      </c>
      <c r="O213" s="66">
        <f t="shared" ca="1" si="36"/>
        <v>0</v>
      </c>
      <c r="S213" s="107">
        <f t="shared" ca="1" si="32"/>
        <v>21.103655833333253</v>
      </c>
      <c r="T213" s="51">
        <f t="shared" ca="1" si="37"/>
        <v>1</v>
      </c>
      <c r="U213" s="35" cm="1">
        <f t="array" aca="1" ref="U213" ca="1">IF(ROUND(ROUND(T213,2)-T213,4)=0,_xlfn.XLOOKUP(T213,INDIRECT($A$4&amp;"!$G$41:$G$141"),INDIRECT($A$4&amp;"!$A$41:$A$141"),0,1,1),IF(T213&gt;=1,0,(ROUNDUP(T213,2)-T213)*100*_xlfn.XLOOKUP(T213,INDIRECT($A$4&amp;"!$G$41:$G$141"),INDIRECT($A$4&amp;"!$A$41:$A$141"),0,-1,-1)+(T213-ROUNDDOWN(T213,2))*100*_xlfn.XLOOKUP(T213,INDIRECT($A$4&amp;"!$G$41:$G$141"),INDIRECT($A$4&amp;"!$A$41:$A$141"),0,1,1)))</f>
        <v>0.70000000000000018</v>
      </c>
      <c r="V213" s="66">
        <f t="shared" ca="1" si="38"/>
        <v>87.500000000000014</v>
      </c>
    </row>
    <row r="214" spans="1:22" x14ac:dyDescent="0.35">
      <c r="A214" s="32">
        <f t="shared" si="39"/>
        <v>46675</v>
      </c>
      <c r="B214" s="65" cm="1">
        <f t="array" aca="1" ref="B214" ca="1">_xlfn.XLOOKUP(A214,INDIRECT($A$5&amp;"!$AJ$41:$AJ$406"),INDIRECT($A$5&amp;"!$AK$41:$AK$406"))*SUM($F$3:$I$3)</f>
        <v>0</v>
      </c>
      <c r="C214" s="65" cm="1">
        <f t="array" aca="1" ref="C214" ca="1">_xlfn.XLOOKUP(A214,INDIRECT($A$5&amp;"!$AJ$41:$AJ$406"),INDIRECT($A$5&amp;"!$AL$41:$AL$406"))*SUM($F$3:$I$3)</f>
        <v>15</v>
      </c>
      <c r="D214" s="65" cm="1">
        <f t="array" aca="1" ref="D214" ca="1">_xlfn.XLOOKUP(A214,INDIRECT($A$5&amp;"!$AJ$41:$AJ$406"),INDIRECT($A$5&amp;"!$AO$41:$AO$406"))*SUM($F$3:$I$3)</f>
        <v>15</v>
      </c>
      <c r="E214" s="34" cm="1">
        <f t="array" ref="E214">SUMPRODUCT(('PT Storengy'!$B$8:$I$372)*('PT Storengy'!$A$8:$A$372=$A214)*('PT Storengy'!$B$5:$I$5=$A$6)*('PT Storengy'!$B$7:$I$7=$A$7))</f>
        <v>0</v>
      </c>
      <c r="F214" s="107">
        <f t="shared" ca="1" si="30"/>
        <v>15</v>
      </c>
      <c r="G214" s="51">
        <f t="shared" ca="1" si="33"/>
        <v>1</v>
      </c>
      <c r="H214" s="35" cm="1">
        <f t="array" aca="1" ref="H214" ca="1">IF(ROUND(ROUND(G214,2)-G214,4)=0,_xlfn.XLOOKUP(G214,INDIRECT($A$4&amp;"!$G$41:$G$141"),INDIRECT($A$4&amp;"!$A$41:$A$141"),0,1,1),IF(G214&gt;=1,0,(ROUNDUP(G214,2)-G214)*100*_xlfn.XLOOKUP(G214,INDIRECT($A$4&amp;"!$G$41:$G$141"),INDIRECT($A$4&amp;"!$A$41:$A$141"),0,-1,-1)+(G214-ROUNDDOWN(G214,2))*100*_xlfn.XLOOKUP(G214,INDIRECT($A$4&amp;"!$G$41:$G$141"),INDIRECT($A$4&amp;"!$A$41:$A$141"),0,1,1)))</f>
        <v>0.70000000000000018</v>
      </c>
      <c r="I214" s="66">
        <f t="shared" ca="1" si="34"/>
        <v>0</v>
      </c>
      <c r="J214" s="106" cm="1">
        <f t="array" aca="1" ref="J214" ca="1">IF(COUNTIFS('PTC NaTran'!$K$7:$K$15996,"",'PTC NaTran'!$A$7:$A$15996,J$16,'PTC NaTran'!$D$7:$D$15996,$A214,'PTC NaTran'!$C$7:$C$15996,"DEL")&gt;0,J$14,SUMIFS('PTC NaTran'!$K$7:$K$15996,'PTC NaTran'!$A$7:$A$15996,J$16,'PTC NaTran'!$D$7:$D$15996,$A214,'PTC NaTran'!$C$7:$C$15996,"DEL")*1.0026*$F$4/INDIRECT($A$4&amp;"!D9"))</f>
        <v>124.99999999999999</v>
      </c>
      <c r="K214" s="106">
        <v>1000</v>
      </c>
      <c r="L214" s="107">
        <f t="shared" ca="1" si="31"/>
        <v>15</v>
      </c>
      <c r="M214" s="51">
        <f t="shared" ca="1" si="35"/>
        <v>1</v>
      </c>
      <c r="N214" s="35" cm="1">
        <f t="array" aca="1" ref="N214" ca="1">IF(ROUND(ROUND(M214,2)-M214,4)=0,_xlfn.XLOOKUP(M214,INDIRECT($A$4&amp;"!$G$41:$G$141"),INDIRECT($A$4&amp;"!$A$41:$A$141"),0,1,1),IF(M214&gt;=1,0,(ROUNDUP(M214,2)-M214)*100*_xlfn.XLOOKUP(M214,INDIRECT($A$4&amp;"!$G$41:$G$141"),INDIRECT($A$4&amp;"!$A$41:$A$141"),0,-1,-1)+(M214-ROUNDDOWN(M214,2))*100*_xlfn.XLOOKUP(M214,INDIRECT($A$4&amp;"!$G$41:$G$141"),INDIRECT($A$4&amp;"!$A$41:$A$141"),0,1,1)))</f>
        <v>0.70000000000000018</v>
      </c>
      <c r="O214" s="66">
        <f t="shared" ca="1" si="36"/>
        <v>0</v>
      </c>
      <c r="S214" s="107">
        <f t="shared" ca="1" si="32"/>
        <v>21.191155833333251</v>
      </c>
      <c r="T214" s="51">
        <f t="shared" ca="1" si="37"/>
        <v>1</v>
      </c>
      <c r="U214" s="35" cm="1">
        <f t="array" aca="1" ref="U214" ca="1">IF(ROUND(ROUND(T214,2)-T214,4)=0,_xlfn.XLOOKUP(T214,INDIRECT($A$4&amp;"!$G$41:$G$141"),INDIRECT($A$4&amp;"!$A$41:$A$141"),0,1,1),IF(T214&gt;=1,0,(ROUNDUP(T214,2)-T214)*100*_xlfn.XLOOKUP(T214,INDIRECT($A$4&amp;"!$G$41:$G$141"),INDIRECT($A$4&amp;"!$A$41:$A$141"),0,-1,-1)+(T214-ROUNDDOWN(T214,2))*100*_xlfn.XLOOKUP(T214,INDIRECT($A$4&amp;"!$G$41:$G$141"),INDIRECT($A$4&amp;"!$A$41:$A$141"),0,1,1)))</f>
        <v>0.70000000000000018</v>
      </c>
      <c r="V214" s="66">
        <f t="shared" ca="1" si="38"/>
        <v>87.500000000000014</v>
      </c>
    </row>
    <row r="215" spans="1:22" x14ac:dyDescent="0.35">
      <c r="A215" s="32">
        <f t="shared" si="39"/>
        <v>46676</v>
      </c>
      <c r="B215" s="65" cm="1">
        <f t="array" aca="1" ref="B215" ca="1">_xlfn.XLOOKUP(A215,INDIRECT($A$5&amp;"!$AJ$41:$AJ$406"),INDIRECT($A$5&amp;"!$AK$41:$AK$406"))*SUM($F$3:$I$3)</f>
        <v>0</v>
      </c>
      <c r="C215" s="65" cm="1">
        <f t="array" aca="1" ref="C215" ca="1">_xlfn.XLOOKUP(A215,INDIRECT($A$5&amp;"!$AJ$41:$AJ$406"),INDIRECT($A$5&amp;"!$AL$41:$AL$406"))*SUM($F$3:$I$3)</f>
        <v>15</v>
      </c>
      <c r="D215" s="65" cm="1">
        <f t="array" aca="1" ref="D215" ca="1">_xlfn.XLOOKUP(A215,INDIRECT($A$5&amp;"!$AJ$41:$AJ$406"),INDIRECT($A$5&amp;"!$AO$41:$AO$406"))*SUM($F$3:$I$3)</f>
        <v>15</v>
      </c>
      <c r="E215" s="34" cm="1">
        <f t="array" ref="E215">SUMPRODUCT(('PT Storengy'!$B$8:$I$372)*('PT Storengy'!$A$8:$A$372=$A215)*('PT Storengy'!$B$5:$I$5=$A$6)*('PT Storengy'!$B$7:$I$7=$A$7))</f>
        <v>0</v>
      </c>
      <c r="F215" s="107">
        <f t="shared" ca="1" si="30"/>
        <v>15</v>
      </c>
      <c r="G215" s="51">
        <f t="shared" ca="1" si="33"/>
        <v>1</v>
      </c>
      <c r="H215" s="35" cm="1">
        <f t="array" aca="1" ref="H215" ca="1">IF(ROUND(ROUND(G215,2)-G215,4)=0,_xlfn.XLOOKUP(G215,INDIRECT($A$4&amp;"!$G$41:$G$141"),INDIRECT($A$4&amp;"!$A$41:$A$141"),0,1,1),IF(G215&gt;=1,0,(ROUNDUP(G215,2)-G215)*100*_xlfn.XLOOKUP(G215,INDIRECT($A$4&amp;"!$G$41:$G$141"),INDIRECT($A$4&amp;"!$A$41:$A$141"),0,-1,-1)+(G215-ROUNDDOWN(G215,2))*100*_xlfn.XLOOKUP(G215,INDIRECT($A$4&amp;"!$G$41:$G$141"),INDIRECT($A$4&amp;"!$A$41:$A$141"),0,1,1)))</f>
        <v>0.70000000000000018</v>
      </c>
      <c r="I215" s="66">
        <f t="shared" ca="1" si="34"/>
        <v>0</v>
      </c>
      <c r="J215" s="106" cm="1">
        <f t="array" aca="1" ref="J215" ca="1">IF(COUNTIFS('PTC NaTran'!$K$7:$K$15996,"",'PTC NaTran'!$A$7:$A$15996,J$16,'PTC NaTran'!$D$7:$D$15996,$A215,'PTC NaTran'!$C$7:$C$15996,"DEL")&gt;0,J$14,SUMIFS('PTC NaTran'!$K$7:$K$15996,'PTC NaTran'!$A$7:$A$15996,J$16,'PTC NaTran'!$D$7:$D$15996,$A215,'PTC NaTran'!$C$7:$C$15996,"DEL")*1.0026*$F$4/INDIRECT($A$4&amp;"!D9"))</f>
        <v>124.99999999999999</v>
      </c>
      <c r="K215" s="106">
        <v>1000</v>
      </c>
      <c r="L215" s="107">
        <f t="shared" ca="1" si="31"/>
        <v>15</v>
      </c>
      <c r="M215" s="51">
        <f t="shared" ca="1" si="35"/>
        <v>1</v>
      </c>
      <c r="N215" s="35" cm="1">
        <f t="array" aca="1" ref="N215" ca="1">IF(ROUND(ROUND(M215,2)-M215,4)=0,_xlfn.XLOOKUP(M215,INDIRECT($A$4&amp;"!$G$41:$G$141"),INDIRECT($A$4&amp;"!$A$41:$A$141"),0,1,1),IF(M215&gt;=1,0,(ROUNDUP(M215,2)-M215)*100*_xlfn.XLOOKUP(M215,INDIRECT($A$4&amp;"!$G$41:$G$141"),INDIRECT($A$4&amp;"!$A$41:$A$141"),0,-1,-1)+(M215-ROUNDDOWN(M215,2))*100*_xlfn.XLOOKUP(M215,INDIRECT($A$4&amp;"!$G$41:$G$141"),INDIRECT($A$4&amp;"!$A$41:$A$141"),0,1,1)))</f>
        <v>0.70000000000000018</v>
      </c>
      <c r="O215" s="66">
        <f t="shared" ca="1" si="36"/>
        <v>0</v>
      </c>
      <c r="S215" s="107">
        <f t="shared" ca="1" si="32"/>
        <v>21.27865583333325</v>
      </c>
      <c r="T215" s="51">
        <f t="shared" ca="1" si="37"/>
        <v>1</v>
      </c>
      <c r="U215" s="35" cm="1">
        <f t="array" aca="1" ref="U215" ca="1">IF(ROUND(ROUND(T215,2)-T215,4)=0,_xlfn.XLOOKUP(T215,INDIRECT($A$4&amp;"!$G$41:$G$141"),INDIRECT($A$4&amp;"!$A$41:$A$141"),0,1,1),IF(T215&gt;=1,0,(ROUNDUP(T215,2)-T215)*100*_xlfn.XLOOKUP(T215,INDIRECT($A$4&amp;"!$G$41:$G$141"),INDIRECT($A$4&amp;"!$A$41:$A$141"),0,-1,-1)+(T215-ROUNDDOWN(T215,2))*100*_xlfn.XLOOKUP(T215,INDIRECT($A$4&amp;"!$G$41:$G$141"),INDIRECT($A$4&amp;"!$A$41:$A$141"),0,1,1)))</f>
        <v>0.70000000000000018</v>
      </c>
      <c r="V215" s="66">
        <f t="shared" ca="1" si="38"/>
        <v>87.500000000000014</v>
      </c>
    </row>
    <row r="216" spans="1:22" x14ac:dyDescent="0.35">
      <c r="A216" s="32">
        <f t="shared" si="39"/>
        <v>46677</v>
      </c>
      <c r="B216" s="65" cm="1">
        <f t="array" aca="1" ref="B216" ca="1">_xlfn.XLOOKUP(A216,INDIRECT($A$5&amp;"!$AJ$41:$AJ$406"),INDIRECT($A$5&amp;"!$AK$41:$AK$406"))*SUM($F$3:$I$3)</f>
        <v>0</v>
      </c>
      <c r="C216" s="65" cm="1">
        <f t="array" aca="1" ref="C216" ca="1">_xlfn.XLOOKUP(A216,INDIRECT($A$5&amp;"!$AJ$41:$AJ$406"),INDIRECT($A$5&amp;"!$AL$41:$AL$406"))*SUM($F$3:$I$3)</f>
        <v>15</v>
      </c>
      <c r="D216" s="65" cm="1">
        <f t="array" aca="1" ref="D216" ca="1">_xlfn.XLOOKUP(A216,INDIRECT($A$5&amp;"!$AJ$41:$AJ$406"),INDIRECT($A$5&amp;"!$AO$41:$AO$406"))*SUM($F$3:$I$3)</f>
        <v>15</v>
      </c>
      <c r="E216" s="34" cm="1">
        <f t="array" ref="E216">SUMPRODUCT(('PT Storengy'!$B$8:$I$372)*('PT Storengy'!$A$8:$A$372=$A216)*('PT Storengy'!$B$5:$I$5=$A$6)*('PT Storengy'!$B$7:$I$7=$A$7))</f>
        <v>0</v>
      </c>
      <c r="F216" s="107">
        <f t="shared" ca="1" si="30"/>
        <v>15</v>
      </c>
      <c r="G216" s="51">
        <f t="shared" ca="1" si="33"/>
        <v>1</v>
      </c>
      <c r="H216" s="35" cm="1">
        <f t="array" aca="1" ref="H216" ca="1">IF(ROUND(ROUND(G216,2)-G216,4)=0,_xlfn.XLOOKUP(G216,INDIRECT($A$4&amp;"!$G$41:$G$141"),INDIRECT($A$4&amp;"!$A$41:$A$141"),0,1,1),IF(G216&gt;=1,0,(ROUNDUP(G216,2)-G216)*100*_xlfn.XLOOKUP(G216,INDIRECT($A$4&amp;"!$G$41:$G$141"),INDIRECT($A$4&amp;"!$A$41:$A$141"),0,-1,-1)+(G216-ROUNDDOWN(G216,2))*100*_xlfn.XLOOKUP(G216,INDIRECT($A$4&amp;"!$G$41:$G$141"),INDIRECT($A$4&amp;"!$A$41:$A$141"),0,1,1)))</f>
        <v>0.70000000000000018</v>
      </c>
      <c r="I216" s="66">
        <f t="shared" ca="1" si="34"/>
        <v>0</v>
      </c>
      <c r="J216" s="106" cm="1">
        <f t="array" aca="1" ref="J216" ca="1">IF(COUNTIFS('PTC NaTran'!$K$7:$K$15996,"",'PTC NaTran'!$A$7:$A$15996,J$16,'PTC NaTran'!$D$7:$D$15996,$A216,'PTC NaTran'!$C$7:$C$15996,"DEL")&gt;0,J$14,SUMIFS('PTC NaTran'!$K$7:$K$15996,'PTC NaTran'!$A$7:$A$15996,J$16,'PTC NaTran'!$D$7:$D$15996,$A216,'PTC NaTran'!$C$7:$C$15996,"DEL")*1.0026*$F$4/INDIRECT($A$4&amp;"!D9"))</f>
        <v>124.99999999999999</v>
      </c>
      <c r="K216" s="106">
        <v>1000</v>
      </c>
      <c r="L216" s="107">
        <f t="shared" ca="1" si="31"/>
        <v>15</v>
      </c>
      <c r="M216" s="51">
        <f t="shared" ca="1" si="35"/>
        <v>1</v>
      </c>
      <c r="N216" s="35" cm="1">
        <f t="array" aca="1" ref="N216" ca="1">IF(ROUND(ROUND(M216,2)-M216,4)=0,_xlfn.XLOOKUP(M216,INDIRECT($A$4&amp;"!$G$41:$G$141"),INDIRECT($A$4&amp;"!$A$41:$A$141"),0,1,1),IF(M216&gt;=1,0,(ROUNDUP(M216,2)-M216)*100*_xlfn.XLOOKUP(M216,INDIRECT($A$4&amp;"!$G$41:$G$141"),INDIRECT($A$4&amp;"!$A$41:$A$141"),0,-1,-1)+(M216-ROUNDDOWN(M216,2))*100*_xlfn.XLOOKUP(M216,INDIRECT($A$4&amp;"!$G$41:$G$141"),INDIRECT($A$4&amp;"!$A$41:$A$141"),0,1,1)))</f>
        <v>0.70000000000000018</v>
      </c>
      <c r="O216" s="66">
        <f t="shared" ca="1" si="36"/>
        <v>0</v>
      </c>
      <c r="S216" s="107">
        <f t="shared" ca="1" si="32"/>
        <v>21.366155833333249</v>
      </c>
      <c r="T216" s="51">
        <f t="shared" ca="1" si="37"/>
        <v>1</v>
      </c>
      <c r="U216" s="35" cm="1">
        <f t="array" aca="1" ref="U216" ca="1">IF(ROUND(ROUND(T216,2)-T216,4)=0,_xlfn.XLOOKUP(T216,INDIRECT($A$4&amp;"!$G$41:$G$141"),INDIRECT($A$4&amp;"!$A$41:$A$141"),0,1,1),IF(T216&gt;=1,0,(ROUNDUP(T216,2)-T216)*100*_xlfn.XLOOKUP(T216,INDIRECT($A$4&amp;"!$G$41:$G$141"),INDIRECT($A$4&amp;"!$A$41:$A$141"),0,-1,-1)+(T216-ROUNDDOWN(T216,2))*100*_xlfn.XLOOKUP(T216,INDIRECT($A$4&amp;"!$G$41:$G$141"),INDIRECT($A$4&amp;"!$A$41:$A$141"),0,1,1)))</f>
        <v>0.70000000000000018</v>
      </c>
      <c r="V216" s="66">
        <f t="shared" ca="1" si="38"/>
        <v>87.500000000000014</v>
      </c>
    </row>
    <row r="217" spans="1:22" x14ac:dyDescent="0.35">
      <c r="A217" s="32">
        <f t="shared" si="39"/>
        <v>46678</v>
      </c>
      <c r="B217" s="65" cm="1">
        <f t="array" aca="1" ref="B217" ca="1">_xlfn.XLOOKUP(A217,INDIRECT($A$5&amp;"!$AJ$41:$AJ$406"),INDIRECT($A$5&amp;"!$AK$41:$AK$406"))*SUM($F$3:$I$3)</f>
        <v>0</v>
      </c>
      <c r="C217" s="65" cm="1">
        <f t="array" aca="1" ref="C217" ca="1">_xlfn.XLOOKUP(A217,INDIRECT($A$5&amp;"!$AJ$41:$AJ$406"),INDIRECT($A$5&amp;"!$AL$41:$AL$406"))*SUM($F$3:$I$3)</f>
        <v>15</v>
      </c>
      <c r="D217" s="65" cm="1">
        <f t="array" aca="1" ref="D217" ca="1">_xlfn.XLOOKUP(A217,INDIRECT($A$5&amp;"!$AJ$41:$AJ$406"),INDIRECT($A$5&amp;"!$AO$41:$AO$406"))*SUM($F$3:$I$3)</f>
        <v>15</v>
      </c>
      <c r="E217" s="34" cm="1">
        <f t="array" ref="E217">SUMPRODUCT(('PT Storengy'!$B$8:$I$372)*('PT Storengy'!$A$8:$A$372=$A217)*('PT Storengy'!$B$5:$I$5=$A$6)*('PT Storengy'!$B$7:$I$7=$A$7))</f>
        <v>0</v>
      </c>
      <c r="F217" s="107">
        <f t="shared" ca="1" si="30"/>
        <v>15</v>
      </c>
      <c r="G217" s="51">
        <f t="shared" ca="1" si="33"/>
        <v>1</v>
      </c>
      <c r="H217" s="35" cm="1">
        <f t="array" aca="1" ref="H217" ca="1">IF(ROUND(ROUND(G217,2)-G217,4)=0,_xlfn.XLOOKUP(G217,INDIRECT($A$4&amp;"!$G$41:$G$141"),INDIRECT($A$4&amp;"!$A$41:$A$141"),0,1,1),IF(G217&gt;=1,0,(ROUNDUP(G217,2)-G217)*100*_xlfn.XLOOKUP(G217,INDIRECT($A$4&amp;"!$G$41:$G$141"),INDIRECT($A$4&amp;"!$A$41:$A$141"),0,-1,-1)+(G217-ROUNDDOWN(G217,2))*100*_xlfn.XLOOKUP(G217,INDIRECT($A$4&amp;"!$G$41:$G$141"),INDIRECT($A$4&amp;"!$A$41:$A$141"),0,1,1)))</f>
        <v>0.70000000000000018</v>
      </c>
      <c r="I217" s="66">
        <f t="shared" ca="1" si="34"/>
        <v>0</v>
      </c>
      <c r="J217" s="106" cm="1">
        <f t="array" aca="1" ref="J217" ca="1">IF(COUNTIFS('PTC NaTran'!$K$7:$K$15996,"",'PTC NaTran'!$A$7:$A$15996,J$16,'PTC NaTran'!$D$7:$D$15996,$A217,'PTC NaTran'!$C$7:$C$15996,"DEL")&gt;0,J$14,SUMIFS('PTC NaTran'!$K$7:$K$15996,'PTC NaTran'!$A$7:$A$15996,J$16,'PTC NaTran'!$D$7:$D$15996,$A217,'PTC NaTran'!$C$7:$C$15996,"DEL")*1.0026*$F$4/INDIRECT($A$4&amp;"!D9"))</f>
        <v>124.99999999999999</v>
      </c>
      <c r="K217" s="106">
        <v>1000</v>
      </c>
      <c r="L217" s="107">
        <f t="shared" ca="1" si="31"/>
        <v>15</v>
      </c>
      <c r="M217" s="51">
        <f t="shared" ca="1" si="35"/>
        <v>1</v>
      </c>
      <c r="N217" s="35" cm="1">
        <f t="array" aca="1" ref="N217" ca="1">IF(ROUND(ROUND(M217,2)-M217,4)=0,_xlfn.XLOOKUP(M217,INDIRECT($A$4&amp;"!$G$41:$G$141"),INDIRECT($A$4&amp;"!$A$41:$A$141"),0,1,1),IF(M217&gt;=1,0,(ROUNDUP(M217,2)-M217)*100*_xlfn.XLOOKUP(M217,INDIRECT($A$4&amp;"!$G$41:$G$141"),INDIRECT($A$4&amp;"!$A$41:$A$141"),0,-1,-1)+(M217-ROUNDDOWN(M217,2))*100*_xlfn.XLOOKUP(M217,INDIRECT($A$4&amp;"!$G$41:$G$141"),INDIRECT($A$4&amp;"!$A$41:$A$141"),0,1,1)))</f>
        <v>0.70000000000000018</v>
      </c>
      <c r="O217" s="66">
        <f t="shared" ca="1" si="36"/>
        <v>0</v>
      </c>
      <c r="S217" s="107">
        <f t="shared" ca="1" si="32"/>
        <v>21.453655833333247</v>
      </c>
      <c r="T217" s="51">
        <f t="shared" ca="1" si="37"/>
        <v>1</v>
      </c>
      <c r="U217" s="35" cm="1">
        <f t="array" aca="1" ref="U217" ca="1">IF(ROUND(ROUND(T217,2)-T217,4)=0,_xlfn.XLOOKUP(T217,INDIRECT($A$4&amp;"!$G$41:$G$141"),INDIRECT($A$4&amp;"!$A$41:$A$141"),0,1,1),IF(T217&gt;=1,0,(ROUNDUP(T217,2)-T217)*100*_xlfn.XLOOKUP(T217,INDIRECT($A$4&amp;"!$G$41:$G$141"),INDIRECT($A$4&amp;"!$A$41:$A$141"),0,-1,-1)+(T217-ROUNDDOWN(T217,2))*100*_xlfn.XLOOKUP(T217,INDIRECT($A$4&amp;"!$G$41:$G$141"),INDIRECT($A$4&amp;"!$A$41:$A$141"),0,1,1)))</f>
        <v>0.70000000000000018</v>
      </c>
      <c r="V217" s="66">
        <f t="shared" ca="1" si="38"/>
        <v>87.500000000000014</v>
      </c>
    </row>
    <row r="218" spans="1:22" x14ac:dyDescent="0.35">
      <c r="A218" s="32">
        <f t="shared" si="39"/>
        <v>46679</v>
      </c>
      <c r="B218" s="65" cm="1">
        <f t="array" aca="1" ref="B218" ca="1">_xlfn.XLOOKUP(A218,INDIRECT($A$5&amp;"!$AJ$41:$AJ$406"),INDIRECT($A$5&amp;"!$AK$41:$AK$406"))*SUM($F$3:$I$3)</f>
        <v>0</v>
      </c>
      <c r="C218" s="65" cm="1">
        <f t="array" aca="1" ref="C218" ca="1">_xlfn.XLOOKUP(A218,INDIRECT($A$5&amp;"!$AJ$41:$AJ$406"),INDIRECT($A$5&amp;"!$AL$41:$AL$406"))*SUM($F$3:$I$3)</f>
        <v>15</v>
      </c>
      <c r="D218" s="65" cm="1">
        <f t="array" aca="1" ref="D218" ca="1">_xlfn.XLOOKUP(A218,INDIRECT($A$5&amp;"!$AJ$41:$AJ$406"),INDIRECT($A$5&amp;"!$AO$41:$AO$406"))*SUM($F$3:$I$3)</f>
        <v>15</v>
      </c>
      <c r="E218" s="34" cm="1">
        <f t="array" ref="E218">SUMPRODUCT(('PT Storengy'!$B$8:$I$372)*('PT Storengy'!$A$8:$A$372=$A218)*('PT Storengy'!$B$5:$I$5=$A$6)*('PT Storengy'!$B$7:$I$7=$A$7))</f>
        <v>0</v>
      </c>
      <c r="F218" s="107">
        <f t="shared" ca="1" si="30"/>
        <v>15</v>
      </c>
      <c r="G218" s="51">
        <f t="shared" ca="1" si="33"/>
        <v>1</v>
      </c>
      <c r="H218" s="35" cm="1">
        <f t="array" aca="1" ref="H218" ca="1">IF(ROUND(ROUND(G218,2)-G218,4)=0,_xlfn.XLOOKUP(G218,INDIRECT($A$4&amp;"!$G$41:$G$141"),INDIRECT($A$4&amp;"!$A$41:$A$141"),0,1,1),IF(G218&gt;=1,0,(ROUNDUP(G218,2)-G218)*100*_xlfn.XLOOKUP(G218,INDIRECT($A$4&amp;"!$G$41:$G$141"),INDIRECT($A$4&amp;"!$A$41:$A$141"),0,-1,-1)+(G218-ROUNDDOWN(G218,2))*100*_xlfn.XLOOKUP(G218,INDIRECT($A$4&amp;"!$G$41:$G$141"),INDIRECT($A$4&amp;"!$A$41:$A$141"),0,1,1)))</f>
        <v>0.70000000000000018</v>
      </c>
      <c r="I218" s="66">
        <f t="shared" ca="1" si="34"/>
        <v>0</v>
      </c>
      <c r="J218" s="106" cm="1">
        <f t="array" aca="1" ref="J218" ca="1">IF(COUNTIFS('PTC NaTran'!$K$7:$K$15996,"",'PTC NaTran'!$A$7:$A$15996,J$16,'PTC NaTran'!$D$7:$D$15996,$A218,'PTC NaTran'!$C$7:$C$15996,"DEL")&gt;0,J$14,SUMIFS('PTC NaTran'!$K$7:$K$15996,'PTC NaTran'!$A$7:$A$15996,J$16,'PTC NaTran'!$D$7:$D$15996,$A218,'PTC NaTran'!$C$7:$C$15996,"DEL")*1.0026*$F$4/INDIRECT($A$4&amp;"!D9"))</f>
        <v>124.99999999999999</v>
      </c>
      <c r="K218" s="106">
        <v>1000</v>
      </c>
      <c r="L218" s="107">
        <f t="shared" ca="1" si="31"/>
        <v>15</v>
      </c>
      <c r="M218" s="51">
        <f t="shared" ca="1" si="35"/>
        <v>1</v>
      </c>
      <c r="N218" s="35" cm="1">
        <f t="array" aca="1" ref="N218" ca="1">IF(ROUND(ROUND(M218,2)-M218,4)=0,_xlfn.XLOOKUP(M218,INDIRECT($A$4&amp;"!$G$41:$G$141"),INDIRECT($A$4&amp;"!$A$41:$A$141"),0,1,1),IF(M218&gt;=1,0,(ROUNDUP(M218,2)-M218)*100*_xlfn.XLOOKUP(M218,INDIRECT($A$4&amp;"!$G$41:$G$141"),INDIRECT($A$4&amp;"!$A$41:$A$141"),0,-1,-1)+(M218-ROUNDDOWN(M218,2))*100*_xlfn.XLOOKUP(M218,INDIRECT($A$4&amp;"!$G$41:$G$141"),INDIRECT($A$4&amp;"!$A$41:$A$141"),0,1,1)))</f>
        <v>0.70000000000000018</v>
      </c>
      <c r="O218" s="66">
        <f t="shared" ca="1" si="36"/>
        <v>0</v>
      </c>
      <c r="S218" s="107">
        <f t="shared" ca="1" si="32"/>
        <v>21.541155833333246</v>
      </c>
      <c r="T218" s="51">
        <f t="shared" ca="1" si="37"/>
        <v>1</v>
      </c>
      <c r="U218" s="35" cm="1">
        <f t="array" aca="1" ref="U218" ca="1">IF(ROUND(ROUND(T218,2)-T218,4)=0,_xlfn.XLOOKUP(T218,INDIRECT($A$4&amp;"!$G$41:$G$141"),INDIRECT($A$4&amp;"!$A$41:$A$141"),0,1,1),IF(T218&gt;=1,0,(ROUNDUP(T218,2)-T218)*100*_xlfn.XLOOKUP(T218,INDIRECT($A$4&amp;"!$G$41:$G$141"),INDIRECT($A$4&amp;"!$A$41:$A$141"),0,-1,-1)+(T218-ROUNDDOWN(T218,2))*100*_xlfn.XLOOKUP(T218,INDIRECT($A$4&amp;"!$G$41:$G$141"),INDIRECT($A$4&amp;"!$A$41:$A$141"),0,1,1)))</f>
        <v>0.70000000000000018</v>
      </c>
      <c r="V218" s="66">
        <f t="shared" ca="1" si="38"/>
        <v>87.500000000000014</v>
      </c>
    </row>
    <row r="219" spans="1:22" x14ac:dyDescent="0.35">
      <c r="A219" s="32">
        <f t="shared" si="39"/>
        <v>46680</v>
      </c>
      <c r="B219" s="65" cm="1">
        <f t="array" aca="1" ref="B219" ca="1">_xlfn.XLOOKUP(A219,INDIRECT($A$5&amp;"!$AJ$41:$AJ$406"),INDIRECT($A$5&amp;"!$AK$41:$AK$406"))*SUM($F$3:$I$3)</f>
        <v>0</v>
      </c>
      <c r="C219" s="65" cm="1">
        <f t="array" aca="1" ref="C219" ca="1">_xlfn.XLOOKUP(A219,INDIRECT($A$5&amp;"!$AJ$41:$AJ$406"),INDIRECT($A$5&amp;"!$AL$41:$AL$406"))*SUM($F$3:$I$3)</f>
        <v>15</v>
      </c>
      <c r="D219" s="65" cm="1">
        <f t="array" aca="1" ref="D219" ca="1">_xlfn.XLOOKUP(A219,INDIRECT($A$5&amp;"!$AJ$41:$AJ$406"),INDIRECT($A$5&amp;"!$AO$41:$AO$406"))*SUM($F$3:$I$3)</f>
        <v>15</v>
      </c>
      <c r="E219" s="34" cm="1">
        <f t="array" ref="E219">SUMPRODUCT(('PT Storengy'!$B$8:$I$372)*('PT Storengy'!$A$8:$A$372=$A219)*('PT Storengy'!$B$5:$I$5=$A$6)*('PT Storengy'!$B$7:$I$7=$A$7))</f>
        <v>0</v>
      </c>
      <c r="F219" s="107">
        <f t="shared" ca="1" si="30"/>
        <v>15</v>
      </c>
      <c r="G219" s="51">
        <f t="shared" ca="1" si="33"/>
        <v>1</v>
      </c>
      <c r="H219" s="35" cm="1">
        <f t="array" aca="1" ref="H219" ca="1">IF(ROUND(ROUND(G219,2)-G219,4)=0,_xlfn.XLOOKUP(G219,INDIRECT($A$4&amp;"!$G$41:$G$141"),INDIRECT($A$4&amp;"!$A$41:$A$141"),0,1,1),IF(G219&gt;=1,0,(ROUNDUP(G219,2)-G219)*100*_xlfn.XLOOKUP(G219,INDIRECT($A$4&amp;"!$G$41:$G$141"),INDIRECT($A$4&amp;"!$A$41:$A$141"),0,-1,-1)+(G219-ROUNDDOWN(G219,2))*100*_xlfn.XLOOKUP(G219,INDIRECT($A$4&amp;"!$G$41:$G$141"),INDIRECT($A$4&amp;"!$A$41:$A$141"),0,1,1)))</f>
        <v>0.70000000000000018</v>
      </c>
      <c r="I219" s="66">
        <f t="shared" ca="1" si="34"/>
        <v>0</v>
      </c>
      <c r="J219" s="106" cm="1">
        <f t="array" aca="1" ref="J219" ca="1">IF(COUNTIFS('PTC NaTran'!$K$7:$K$15996,"",'PTC NaTran'!$A$7:$A$15996,J$16,'PTC NaTran'!$D$7:$D$15996,$A219,'PTC NaTran'!$C$7:$C$15996,"DEL")&gt;0,J$14,SUMIFS('PTC NaTran'!$K$7:$K$15996,'PTC NaTran'!$A$7:$A$15996,J$16,'PTC NaTran'!$D$7:$D$15996,$A219,'PTC NaTran'!$C$7:$C$15996,"DEL")*1.0026*$F$4/INDIRECT($A$4&amp;"!D9"))</f>
        <v>124.99999999999999</v>
      </c>
      <c r="K219" s="106">
        <v>1000</v>
      </c>
      <c r="L219" s="107">
        <f t="shared" ca="1" si="31"/>
        <v>15</v>
      </c>
      <c r="M219" s="51">
        <f t="shared" ca="1" si="35"/>
        <v>1</v>
      </c>
      <c r="N219" s="35" cm="1">
        <f t="array" aca="1" ref="N219" ca="1">IF(ROUND(ROUND(M219,2)-M219,4)=0,_xlfn.XLOOKUP(M219,INDIRECT($A$4&amp;"!$G$41:$G$141"),INDIRECT($A$4&amp;"!$A$41:$A$141"),0,1,1),IF(M219&gt;=1,0,(ROUNDUP(M219,2)-M219)*100*_xlfn.XLOOKUP(M219,INDIRECT($A$4&amp;"!$G$41:$G$141"),INDIRECT($A$4&amp;"!$A$41:$A$141"),0,-1,-1)+(M219-ROUNDDOWN(M219,2))*100*_xlfn.XLOOKUP(M219,INDIRECT($A$4&amp;"!$G$41:$G$141"),INDIRECT($A$4&amp;"!$A$41:$A$141"),0,1,1)))</f>
        <v>0.70000000000000018</v>
      </c>
      <c r="O219" s="66">
        <f t="shared" ca="1" si="36"/>
        <v>0</v>
      </c>
      <c r="S219" s="107">
        <f t="shared" ca="1" si="32"/>
        <v>21.628655833333244</v>
      </c>
      <c r="T219" s="51">
        <f t="shared" ca="1" si="37"/>
        <v>1</v>
      </c>
      <c r="U219" s="35" cm="1">
        <f t="array" aca="1" ref="U219" ca="1">IF(ROUND(ROUND(T219,2)-T219,4)=0,_xlfn.XLOOKUP(T219,INDIRECT($A$4&amp;"!$G$41:$G$141"),INDIRECT($A$4&amp;"!$A$41:$A$141"),0,1,1),IF(T219&gt;=1,0,(ROUNDUP(T219,2)-T219)*100*_xlfn.XLOOKUP(T219,INDIRECT($A$4&amp;"!$G$41:$G$141"),INDIRECT($A$4&amp;"!$A$41:$A$141"),0,-1,-1)+(T219-ROUNDDOWN(T219,2))*100*_xlfn.XLOOKUP(T219,INDIRECT($A$4&amp;"!$G$41:$G$141"),INDIRECT($A$4&amp;"!$A$41:$A$141"),0,1,1)))</f>
        <v>0.70000000000000018</v>
      </c>
      <c r="V219" s="66">
        <f t="shared" ca="1" si="38"/>
        <v>87.500000000000014</v>
      </c>
    </row>
    <row r="220" spans="1:22" x14ac:dyDescent="0.35">
      <c r="A220" s="32">
        <f t="shared" si="39"/>
        <v>46681</v>
      </c>
      <c r="B220" s="65" cm="1">
        <f t="array" aca="1" ref="B220" ca="1">_xlfn.XLOOKUP(A220,INDIRECT($A$5&amp;"!$AJ$41:$AJ$406"),INDIRECT($A$5&amp;"!$AK$41:$AK$406"))*SUM($F$3:$I$3)</f>
        <v>0</v>
      </c>
      <c r="C220" s="65" cm="1">
        <f t="array" aca="1" ref="C220" ca="1">_xlfn.XLOOKUP(A220,INDIRECT($A$5&amp;"!$AJ$41:$AJ$406"),INDIRECT($A$5&amp;"!$AL$41:$AL$406"))*SUM($F$3:$I$3)</f>
        <v>15</v>
      </c>
      <c r="D220" s="65" cm="1">
        <f t="array" aca="1" ref="D220" ca="1">_xlfn.XLOOKUP(A220,INDIRECT($A$5&amp;"!$AJ$41:$AJ$406"),INDIRECT($A$5&amp;"!$AO$41:$AO$406"))*SUM($F$3:$I$3)</f>
        <v>15</v>
      </c>
      <c r="E220" s="34" cm="1">
        <f t="array" ref="E220">SUMPRODUCT(('PT Storengy'!$B$8:$I$372)*('PT Storengy'!$A$8:$A$372=$A220)*('PT Storengy'!$B$5:$I$5=$A$6)*('PT Storengy'!$B$7:$I$7=$A$7))</f>
        <v>0</v>
      </c>
      <c r="F220" s="107">
        <f t="shared" ca="1" si="30"/>
        <v>15</v>
      </c>
      <c r="G220" s="51">
        <f t="shared" ca="1" si="33"/>
        <v>1</v>
      </c>
      <c r="H220" s="35" cm="1">
        <f t="array" aca="1" ref="H220" ca="1">IF(ROUND(ROUND(G220,2)-G220,4)=0,_xlfn.XLOOKUP(G220,INDIRECT($A$4&amp;"!$G$41:$G$141"),INDIRECT($A$4&amp;"!$A$41:$A$141"),0,1,1),IF(G220&gt;=1,0,(ROUNDUP(G220,2)-G220)*100*_xlfn.XLOOKUP(G220,INDIRECT($A$4&amp;"!$G$41:$G$141"),INDIRECT($A$4&amp;"!$A$41:$A$141"),0,-1,-1)+(G220-ROUNDDOWN(G220,2))*100*_xlfn.XLOOKUP(G220,INDIRECT($A$4&amp;"!$G$41:$G$141"),INDIRECT($A$4&amp;"!$A$41:$A$141"),0,1,1)))</f>
        <v>0.70000000000000018</v>
      </c>
      <c r="I220" s="66">
        <f t="shared" ca="1" si="34"/>
        <v>0</v>
      </c>
      <c r="J220" s="106" cm="1">
        <f t="array" aca="1" ref="J220" ca="1">IF(COUNTIFS('PTC NaTran'!$K$7:$K$15996,"",'PTC NaTran'!$A$7:$A$15996,J$16,'PTC NaTran'!$D$7:$D$15996,$A220,'PTC NaTran'!$C$7:$C$15996,"DEL")&gt;0,J$14,SUMIFS('PTC NaTran'!$K$7:$K$15996,'PTC NaTran'!$A$7:$A$15996,J$16,'PTC NaTran'!$D$7:$D$15996,$A220,'PTC NaTran'!$C$7:$C$15996,"DEL")*1.0026*$F$4/INDIRECT($A$4&amp;"!D9"))</f>
        <v>124.99999999999999</v>
      </c>
      <c r="K220" s="106">
        <v>1000</v>
      </c>
      <c r="L220" s="107">
        <f t="shared" ca="1" si="31"/>
        <v>15</v>
      </c>
      <c r="M220" s="51">
        <f t="shared" ca="1" si="35"/>
        <v>1</v>
      </c>
      <c r="N220" s="35" cm="1">
        <f t="array" aca="1" ref="N220" ca="1">IF(ROUND(ROUND(M220,2)-M220,4)=0,_xlfn.XLOOKUP(M220,INDIRECT($A$4&amp;"!$G$41:$G$141"),INDIRECT($A$4&amp;"!$A$41:$A$141"),0,1,1),IF(M220&gt;=1,0,(ROUNDUP(M220,2)-M220)*100*_xlfn.XLOOKUP(M220,INDIRECT($A$4&amp;"!$G$41:$G$141"),INDIRECT($A$4&amp;"!$A$41:$A$141"),0,-1,-1)+(M220-ROUNDDOWN(M220,2))*100*_xlfn.XLOOKUP(M220,INDIRECT($A$4&amp;"!$G$41:$G$141"),INDIRECT($A$4&amp;"!$A$41:$A$141"),0,1,1)))</f>
        <v>0.70000000000000018</v>
      </c>
      <c r="O220" s="66">
        <f t="shared" ca="1" si="36"/>
        <v>0</v>
      </c>
      <c r="S220" s="107">
        <f t="shared" ca="1" si="32"/>
        <v>21.716155833333243</v>
      </c>
      <c r="T220" s="51">
        <f t="shared" ca="1" si="37"/>
        <v>1</v>
      </c>
      <c r="U220" s="35" cm="1">
        <f t="array" aca="1" ref="U220" ca="1">IF(ROUND(ROUND(T220,2)-T220,4)=0,_xlfn.XLOOKUP(T220,INDIRECT($A$4&amp;"!$G$41:$G$141"),INDIRECT($A$4&amp;"!$A$41:$A$141"),0,1,1),IF(T220&gt;=1,0,(ROUNDUP(T220,2)-T220)*100*_xlfn.XLOOKUP(T220,INDIRECT($A$4&amp;"!$G$41:$G$141"),INDIRECT($A$4&amp;"!$A$41:$A$141"),0,-1,-1)+(T220-ROUNDDOWN(T220,2))*100*_xlfn.XLOOKUP(T220,INDIRECT($A$4&amp;"!$G$41:$G$141"),INDIRECT($A$4&amp;"!$A$41:$A$141"),0,1,1)))</f>
        <v>0.70000000000000018</v>
      </c>
      <c r="V220" s="66">
        <f t="shared" ca="1" si="38"/>
        <v>87.500000000000014</v>
      </c>
    </row>
    <row r="221" spans="1:22" x14ac:dyDescent="0.35">
      <c r="A221" s="32">
        <f t="shared" si="39"/>
        <v>46682</v>
      </c>
      <c r="B221" s="65" cm="1">
        <f t="array" aca="1" ref="B221" ca="1">_xlfn.XLOOKUP(A221,INDIRECT($A$5&amp;"!$AJ$41:$AJ$406"),INDIRECT($A$5&amp;"!$AK$41:$AK$406"))*SUM($F$3:$I$3)</f>
        <v>0</v>
      </c>
      <c r="C221" s="65" cm="1">
        <f t="array" aca="1" ref="C221" ca="1">_xlfn.XLOOKUP(A221,INDIRECT($A$5&amp;"!$AJ$41:$AJ$406"),INDIRECT($A$5&amp;"!$AL$41:$AL$406"))*SUM($F$3:$I$3)</f>
        <v>15</v>
      </c>
      <c r="D221" s="65" cm="1">
        <f t="array" aca="1" ref="D221" ca="1">_xlfn.XLOOKUP(A221,INDIRECT($A$5&amp;"!$AJ$41:$AJ$406"),INDIRECT($A$5&amp;"!$AO$41:$AO$406"))*SUM($F$3:$I$3)</f>
        <v>15</v>
      </c>
      <c r="E221" s="34" cm="1">
        <f t="array" ref="E221">SUMPRODUCT(('PT Storengy'!$B$8:$I$372)*('PT Storengy'!$A$8:$A$372=$A221)*('PT Storengy'!$B$5:$I$5=$A$6)*('PT Storengy'!$B$7:$I$7=$A$7))</f>
        <v>0</v>
      </c>
      <c r="F221" s="107">
        <f t="shared" ca="1" si="30"/>
        <v>15</v>
      </c>
      <c r="G221" s="51">
        <f t="shared" ca="1" si="33"/>
        <v>1</v>
      </c>
      <c r="H221" s="35" cm="1">
        <f t="array" aca="1" ref="H221" ca="1">IF(ROUND(ROUND(G221,2)-G221,4)=0,_xlfn.XLOOKUP(G221,INDIRECT($A$4&amp;"!$G$41:$G$141"),INDIRECT($A$4&amp;"!$A$41:$A$141"),0,1,1),IF(G221&gt;=1,0,(ROUNDUP(G221,2)-G221)*100*_xlfn.XLOOKUP(G221,INDIRECT($A$4&amp;"!$G$41:$G$141"),INDIRECT($A$4&amp;"!$A$41:$A$141"),0,-1,-1)+(G221-ROUNDDOWN(G221,2))*100*_xlfn.XLOOKUP(G221,INDIRECT($A$4&amp;"!$G$41:$G$141"),INDIRECT($A$4&amp;"!$A$41:$A$141"),0,1,1)))</f>
        <v>0.70000000000000018</v>
      </c>
      <c r="I221" s="66">
        <f t="shared" ca="1" si="34"/>
        <v>0</v>
      </c>
      <c r="J221" s="106" cm="1">
        <f t="array" aca="1" ref="J221" ca="1">IF(COUNTIFS('PTC NaTran'!$K$7:$K$15996,"",'PTC NaTran'!$A$7:$A$15996,J$16,'PTC NaTran'!$D$7:$D$15996,$A221,'PTC NaTran'!$C$7:$C$15996,"DEL")&gt;0,J$14,SUMIFS('PTC NaTran'!$K$7:$K$15996,'PTC NaTran'!$A$7:$A$15996,J$16,'PTC NaTran'!$D$7:$D$15996,$A221,'PTC NaTran'!$C$7:$C$15996,"DEL")*1.0026*$F$4/INDIRECT($A$4&amp;"!D9"))</f>
        <v>124.99999999999999</v>
      </c>
      <c r="K221" s="106">
        <v>1000</v>
      </c>
      <c r="L221" s="107">
        <f t="shared" ca="1" si="31"/>
        <v>15</v>
      </c>
      <c r="M221" s="51">
        <f t="shared" ca="1" si="35"/>
        <v>1</v>
      </c>
      <c r="N221" s="35" cm="1">
        <f t="array" aca="1" ref="N221" ca="1">IF(ROUND(ROUND(M221,2)-M221,4)=0,_xlfn.XLOOKUP(M221,INDIRECT($A$4&amp;"!$G$41:$G$141"),INDIRECT($A$4&amp;"!$A$41:$A$141"),0,1,1),IF(M221&gt;=1,0,(ROUNDUP(M221,2)-M221)*100*_xlfn.XLOOKUP(M221,INDIRECT($A$4&amp;"!$G$41:$G$141"),INDIRECT($A$4&amp;"!$A$41:$A$141"),0,-1,-1)+(M221-ROUNDDOWN(M221,2))*100*_xlfn.XLOOKUP(M221,INDIRECT($A$4&amp;"!$G$41:$G$141"),INDIRECT($A$4&amp;"!$A$41:$A$141"),0,1,1)))</f>
        <v>0.70000000000000018</v>
      </c>
      <c r="O221" s="66">
        <f t="shared" ca="1" si="36"/>
        <v>0</v>
      </c>
      <c r="S221" s="107">
        <f t="shared" ca="1" si="32"/>
        <v>21.803655833333242</v>
      </c>
      <c r="T221" s="51">
        <f t="shared" ca="1" si="37"/>
        <v>1</v>
      </c>
      <c r="U221" s="35" cm="1">
        <f t="array" aca="1" ref="U221" ca="1">IF(ROUND(ROUND(T221,2)-T221,4)=0,_xlfn.XLOOKUP(T221,INDIRECT($A$4&amp;"!$G$41:$G$141"),INDIRECT($A$4&amp;"!$A$41:$A$141"),0,1,1),IF(T221&gt;=1,0,(ROUNDUP(T221,2)-T221)*100*_xlfn.XLOOKUP(T221,INDIRECT($A$4&amp;"!$G$41:$G$141"),INDIRECT($A$4&amp;"!$A$41:$A$141"),0,-1,-1)+(T221-ROUNDDOWN(T221,2))*100*_xlfn.XLOOKUP(T221,INDIRECT($A$4&amp;"!$G$41:$G$141"),INDIRECT($A$4&amp;"!$A$41:$A$141"),0,1,1)))</f>
        <v>0.70000000000000018</v>
      </c>
      <c r="V221" s="66">
        <f t="shared" ca="1" si="38"/>
        <v>87.500000000000014</v>
      </c>
    </row>
    <row r="222" spans="1:22" x14ac:dyDescent="0.35">
      <c r="A222" s="32">
        <f t="shared" si="39"/>
        <v>46683</v>
      </c>
      <c r="B222" s="65" cm="1">
        <f t="array" aca="1" ref="B222" ca="1">_xlfn.XLOOKUP(A222,INDIRECT($A$5&amp;"!$AJ$41:$AJ$406"),INDIRECT($A$5&amp;"!$AK$41:$AK$406"))*SUM($F$3:$I$3)</f>
        <v>0</v>
      </c>
      <c r="C222" s="65" cm="1">
        <f t="array" aca="1" ref="C222" ca="1">_xlfn.XLOOKUP(A222,INDIRECT($A$5&amp;"!$AJ$41:$AJ$406"),INDIRECT($A$5&amp;"!$AL$41:$AL$406"))*SUM($F$3:$I$3)</f>
        <v>15</v>
      </c>
      <c r="D222" s="65" cm="1">
        <f t="array" aca="1" ref="D222" ca="1">_xlfn.XLOOKUP(A222,INDIRECT($A$5&amp;"!$AJ$41:$AJ$406"),INDIRECT($A$5&amp;"!$AO$41:$AO$406"))*SUM($F$3:$I$3)</f>
        <v>15</v>
      </c>
      <c r="E222" s="34" cm="1">
        <f t="array" ref="E222">SUMPRODUCT(('PT Storengy'!$B$8:$I$372)*('PT Storengy'!$A$8:$A$372=$A222)*('PT Storengy'!$B$5:$I$5=$A$6)*('PT Storengy'!$B$7:$I$7=$A$7))</f>
        <v>0</v>
      </c>
      <c r="F222" s="107">
        <f t="shared" ca="1" si="30"/>
        <v>15</v>
      </c>
      <c r="G222" s="51">
        <f t="shared" ca="1" si="33"/>
        <v>1</v>
      </c>
      <c r="H222" s="35" cm="1">
        <f t="array" aca="1" ref="H222" ca="1">IF(ROUND(ROUND(G222,2)-G222,4)=0,_xlfn.XLOOKUP(G222,INDIRECT($A$4&amp;"!$G$41:$G$141"),INDIRECT($A$4&amp;"!$A$41:$A$141"),0,1,1),IF(G222&gt;=1,0,(ROUNDUP(G222,2)-G222)*100*_xlfn.XLOOKUP(G222,INDIRECT($A$4&amp;"!$G$41:$G$141"),INDIRECT($A$4&amp;"!$A$41:$A$141"),0,-1,-1)+(G222-ROUNDDOWN(G222,2))*100*_xlfn.XLOOKUP(G222,INDIRECT($A$4&amp;"!$G$41:$G$141"),INDIRECT($A$4&amp;"!$A$41:$A$141"),0,1,1)))</f>
        <v>0.70000000000000018</v>
      </c>
      <c r="I222" s="66">
        <f t="shared" ca="1" si="34"/>
        <v>0</v>
      </c>
      <c r="J222" s="106" cm="1">
        <f t="array" aca="1" ref="J222" ca="1">IF(COUNTIFS('PTC NaTran'!$K$7:$K$15996,"",'PTC NaTran'!$A$7:$A$15996,J$16,'PTC NaTran'!$D$7:$D$15996,$A222,'PTC NaTran'!$C$7:$C$15996,"DEL")&gt;0,J$14,SUMIFS('PTC NaTran'!$K$7:$K$15996,'PTC NaTran'!$A$7:$A$15996,J$16,'PTC NaTran'!$D$7:$D$15996,$A222,'PTC NaTran'!$C$7:$C$15996,"DEL")*1.0026*$F$4/INDIRECT($A$4&amp;"!D9"))</f>
        <v>124.99999999999999</v>
      </c>
      <c r="K222" s="106">
        <v>1000</v>
      </c>
      <c r="L222" s="107">
        <f t="shared" ca="1" si="31"/>
        <v>15</v>
      </c>
      <c r="M222" s="51">
        <f t="shared" ca="1" si="35"/>
        <v>1</v>
      </c>
      <c r="N222" s="35" cm="1">
        <f t="array" aca="1" ref="N222" ca="1">IF(ROUND(ROUND(M222,2)-M222,4)=0,_xlfn.XLOOKUP(M222,INDIRECT($A$4&amp;"!$G$41:$G$141"),INDIRECT($A$4&amp;"!$A$41:$A$141"),0,1,1),IF(M222&gt;=1,0,(ROUNDUP(M222,2)-M222)*100*_xlfn.XLOOKUP(M222,INDIRECT($A$4&amp;"!$G$41:$G$141"),INDIRECT($A$4&amp;"!$A$41:$A$141"),0,-1,-1)+(M222-ROUNDDOWN(M222,2))*100*_xlfn.XLOOKUP(M222,INDIRECT($A$4&amp;"!$G$41:$G$141"),INDIRECT($A$4&amp;"!$A$41:$A$141"),0,1,1)))</f>
        <v>0.70000000000000018</v>
      </c>
      <c r="O222" s="66">
        <f t="shared" ca="1" si="36"/>
        <v>0</v>
      </c>
      <c r="S222" s="107">
        <f t="shared" ca="1" si="32"/>
        <v>21.89115583333324</v>
      </c>
      <c r="T222" s="51">
        <f t="shared" ca="1" si="37"/>
        <v>1</v>
      </c>
      <c r="U222" s="35" cm="1">
        <f t="array" aca="1" ref="U222" ca="1">IF(ROUND(ROUND(T222,2)-T222,4)=0,_xlfn.XLOOKUP(T222,INDIRECT($A$4&amp;"!$G$41:$G$141"),INDIRECT($A$4&amp;"!$A$41:$A$141"),0,1,1),IF(T222&gt;=1,0,(ROUNDUP(T222,2)-T222)*100*_xlfn.XLOOKUP(T222,INDIRECT($A$4&amp;"!$G$41:$G$141"),INDIRECT($A$4&amp;"!$A$41:$A$141"),0,-1,-1)+(T222-ROUNDDOWN(T222,2))*100*_xlfn.XLOOKUP(T222,INDIRECT($A$4&amp;"!$G$41:$G$141"),INDIRECT($A$4&amp;"!$A$41:$A$141"),0,1,1)))</f>
        <v>0.70000000000000018</v>
      </c>
      <c r="V222" s="66">
        <f t="shared" ca="1" si="38"/>
        <v>87.500000000000014</v>
      </c>
    </row>
    <row r="223" spans="1:22" x14ac:dyDescent="0.35">
      <c r="A223" s="32">
        <f t="shared" si="39"/>
        <v>46684</v>
      </c>
      <c r="B223" s="65" cm="1">
        <f t="array" aca="1" ref="B223" ca="1">_xlfn.XLOOKUP(A223,INDIRECT($A$5&amp;"!$AJ$41:$AJ$406"),INDIRECT($A$5&amp;"!$AK$41:$AK$406"))*SUM($F$3:$I$3)</f>
        <v>0</v>
      </c>
      <c r="C223" s="65" cm="1">
        <f t="array" aca="1" ref="C223" ca="1">_xlfn.XLOOKUP(A223,INDIRECT($A$5&amp;"!$AJ$41:$AJ$406"),INDIRECT($A$5&amp;"!$AL$41:$AL$406"))*SUM($F$3:$I$3)</f>
        <v>15</v>
      </c>
      <c r="D223" s="65" cm="1">
        <f t="array" aca="1" ref="D223" ca="1">_xlfn.XLOOKUP(A223,INDIRECT($A$5&amp;"!$AJ$41:$AJ$406"),INDIRECT($A$5&amp;"!$AO$41:$AO$406"))*SUM($F$3:$I$3)</f>
        <v>15</v>
      </c>
      <c r="E223" s="34" cm="1">
        <f t="array" ref="E223">SUMPRODUCT(('PT Storengy'!$B$8:$I$372)*('PT Storengy'!$A$8:$A$372=$A223)*('PT Storengy'!$B$5:$I$5=$A$6)*('PT Storengy'!$B$7:$I$7=$A$7))</f>
        <v>0</v>
      </c>
      <c r="F223" s="107">
        <f t="shared" ca="1" si="30"/>
        <v>15</v>
      </c>
      <c r="G223" s="51">
        <f t="shared" ca="1" si="33"/>
        <v>1</v>
      </c>
      <c r="H223" s="35" cm="1">
        <f t="array" aca="1" ref="H223" ca="1">IF(ROUND(ROUND(G223,2)-G223,4)=0,_xlfn.XLOOKUP(G223,INDIRECT($A$4&amp;"!$G$41:$G$141"),INDIRECT($A$4&amp;"!$A$41:$A$141"),0,1,1),IF(G223&gt;=1,0,(ROUNDUP(G223,2)-G223)*100*_xlfn.XLOOKUP(G223,INDIRECT($A$4&amp;"!$G$41:$G$141"),INDIRECT($A$4&amp;"!$A$41:$A$141"),0,-1,-1)+(G223-ROUNDDOWN(G223,2))*100*_xlfn.XLOOKUP(G223,INDIRECT($A$4&amp;"!$G$41:$G$141"),INDIRECT($A$4&amp;"!$A$41:$A$141"),0,1,1)))</f>
        <v>0.70000000000000018</v>
      </c>
      <c r="I223" s="66">
        <f t="shared" ca="1" si="34"/>
        <v>0</v>
      </c>
      <c r="J223" s="106" cm="1">
        <f t="array" aca="1" ref="J223" ca="1">IF(COUNTIFS('PTC NaTran'!$K$7:$K$15996,"",'PTC NaTran'!$A$7:$A$15996,J$16,'PTC NaTran'!$D$7:$D$15996,$A223,'PTC NaTran'!$C$7:$C$15996,"DEL")&gt;0,J$14,SUMIFS('PTC NaTran'!$K$7:$K$15996,'PTC NaTran'!$A$7:$A$15996,J$16,'PTC NaTran'!$D$7:$D$15996,$A223,'PTC NaTran'!$C$7:$C$15996,"DEL")*1.0026*$F$4/INDIRECT($A$4&amp;"!D9"))</f>
        <v>124.99999999999999</v>
      </c>
      <c r="K223" s="106">
        <v>1000</v>
      </c>
      <c r="L223" s="107">
        <f t="shared" ca="1" si="31"/>
        <v>15</v>
      </c>
      <c r="M223" s="51">
        <f t="shared" ca="1" si="35"/>
        <v>1</v>
      </c>
      <c r="N223" s="35" cm="1">
        <f t="array" aca="1" ref="N223" ca="1">IF(ROUND(ROUND(M223,2)-M223,4)=0,_xlfn.XLOOKUP(M223,INDIRECT($A$4&amp;"!$G$41:$G$141"),INDIRECT($A$4&amp;"!$A$41:$A$141"),0,1,1),IF(M223&gt;=1,0,(ROUNDUP(M223,2)-M223)*100*_xlfn.XLOOKUP(M223,INDIRECT($A$4&amp;"!$G$41:$G$141"),INDIRECT($A$4&amp;"!$A$41:$A$141"),0,-1,-1)+(M223-ROUNDDOWN(M223,2))*100*_xlfn.XLOOKUP(M223,INDIRECT($A$4&amp;"!$G$41:$G$141"),INDIRECT($A$4&amp;"!$A$41:$A$141"),0,1,1)))</f>
        <v>0.70000000000000018</v>
      </c>
      <c r="O223" s="66">
        <f t="shared" ca="1" si="36"/>
        <v>0</v>
      </c>
      <c r="S223" s="107">
        <f t="shared" ca="1" si="32"/>
        <v>21.978655833333239</v>
      </c>
      <c r="T223" s="51">
        <f t="shared" ca="1" si="37"/>
        <v>1</v>
      </c>
      <c r="U223" s="35" cm="1">
        <f t="array" aca="1" ref="U223" ca="1">IF(ROUND(ROUND(T223,2)-T223,4)=0,_xlfn.XLOOKUP(T223,INDIRECT($A$4&amp;"!$G$41:$G$141"),INDIRECT($A$4&amp;"!$A$41:$A$141"),0,1,1),IF(T223&gt;=1,0,(ROUNDUP(T223,2)-T223)*100*_xlfn.XLOOKUP(T223,INDIRECT($A$4&amp;"!$G$41:$G$141"),INDIRECT($A$4&amp;"!$A$41:$A$141"),0,-1,-1)+(T223-ROUNDDOWN(T223,2))*100*_xlfn.XLOOKUP(T223,INDIRECT($A$4&amp;"!$G$41:$G$141"),INDIRECT($A$4&amp;"!$A$41:$A$141"),0,1,1)))</f>
        <v>0.70000000000000018</v>
      </c>
      <c r="V223" s="66">
        <f t="shared" ca="1" si="38"/>
        <v>87.500000000000014</v>
      </c>
    </row>
    <row r="224" spans="1:22" x14ac:dyDescent="0.35">
      <c r="A224" s="32">
        <f t="shared" si="39"/>
        <v>46685</v>
      </c>
      <c r="B224" s="65" cm="1">
        <f t="array" aca="1" ref="B224" ca="1">_xlfn.XLOOKUP(A224,INDIRECT($A$5&amp;"!$AJ$41:$AJ$406"),INDIRECT($A$5&amp;"!$AK$41:$AK$406"))*SUM($F$3:$I$3)</f>
        <v>0</v>
      </c>
      <c r="C224" s="65" cm="1">
        <f t="array" aca="1" ref="C224" ca="1">_xlfn.XLOOKUP(A224,INDIRECT($A$5&amp;"!$AJ$41:$AJ$406"),INDIRECT($A$5&amp;"!$AL$41:$AL$406"))*SUM($F$3:$I$3)</f>
        <v>15</v>
      </c>
      <c r="D224" s="65" cm="1">
        <f t="array" aca="1" ref="D224" ca="1">_xlfn.XLOOKUP(A224,INDIRECT($A$5&amp;"!$AJ$41:$AJ$406"),INDIRECT($A$5&amp;"!$AO$41:$AO$406"))*SUM($F$3:$I$3)</f>
        <v>15</v>
      </c>
      <c r="E224" s="34" cm="1">
        <f t="array" ref="E224">SUMPRODUCT(('PT Storengy'!$B$8:$I$372)*('PT Storengy'!$A$8:$A$372=$A224)*('PT Storengy'!$B$5:$I$5=$A$6)*('PT Storengy'!$B$7:$I$7=$A$7))</f>
        <v>0</v>
      </c>
      <c r="F224" s="107">
        <f t="shared" ca="1" si="30"/>
        <v>15</v>
      </c>
      <c r="G224" s="51">
        <f t="shared" ca="1" si="33"/>
        <v>1</v>
      </c>
      <c r="H224" s="35" cm="1">
        <f t="array" aca="1" ref="H224" ca="1">IF(ROUND(ROUND(G224,2)-G224,4)=0,_xlfn.XLOOKUP(G224,INDIRECT($A$4&amp;"!$G$41:$G$141"),INDIRECT($A$4&amp;"!$A$41:$A$141"),0,1,1),IF(G224&gt;=1,0,(ROUNDUP(G224,2)-G224)*100*_xlfn.XLOOKUP(G224,INDIRECT($A$4&amp;"!$G$41:$G$141"),INDIRECT($A$4&amp;"!$A$41:$A$141"),0,-1,-1)+(G224-ROUNDDOWN(G224,2))*100*_xlfn.XLOOKUP(G224,INDIRECT($A$4&amp;"!$G$41:$G$141"),INDIRECT($A$4&amp;"!$A$41:$A$141"),0,1,1)))</f>
        <v>0.70000000000000018</v>
      </c>
      <c r="I224" s="66">
        <f t="shared" ca="1" si="34"/>
        <v>0</v>
      </c>
      <c r="J224" s="106" cm="1">
        <f t="array" aca="1" ref="J224" ca="1">IF(COUNTIFS('PTC NaTran'!$K$7:$K$15996,"",'PTC NaTran'!$A$7:$A$15996,J$16,'PTC NaTran'!$D$7:$D$15996,$A224,'PTC NaTran'!$C$7:$C$15996,"DEL")&gt;0,J$14,SUMIFS('PTC NaTran'!$K$7:$K$15996,'PTC NaTran'!$A$7:$A$15996,J$16,'PTC NaTran'!$D$7:$D$15996,$A224,'PTC NaTran'!$C$7:$C$15996,"DEL")*1.0026*$F$4/INDIRECT($A$4&amp;"!D9"))</f>
        <v>124.99999999999999</v>
      </c>
      <c r="K224" s="106">
        <v>1000</v>
      </c>
      <c r="L224" s="107">
        <f t="shared" ca="1" si="31"/>
        <v>15</v>
      </c>
      <c r="M224" s="51">
        <f t="shared" ca="1" si="35"/>
        <v>1</v>
      </c>
      <c r="N224" s="35" cm="1">
        <f t="array" aca="1" ref="N224" ca="1">IF(ROUND(ROUND(M224,2)-M224,4)=0,_xlfn.XLOOKUP(M224,INDIRECT($A$4&amp;"!$G$41:$G$141"),INDIRECT($A$4&amp;"!$A$41:$A$141"),0,1,1),IF(M224&gt;=1,0,(ROUNDUP(M224,2)-M224)*100*_xlfn.XLOOKUP(M224,INDIRECT($A$4&amp;"!$G$41:$G$141"),INDIRECT($A$4&amp;"!$A$41:$A$141"),0,-1,-1)+(M224-ROUNDDOWN(M224,2))*100*_xlfn.XLOOKUP(M224,INDIRECT($A$4&amp;"!$G$41:$G$141"),INDIRECT($A$4&amp;"!$A$41:$A$141"),0,1,1)))</f>
        <v>0.70000000000000018</v>
      </c>
      <c r="O224" s="66">
        <f t="shared" ca="1" si="36"/>
        <v>0</v>
      </c>
      <c r="S224" s="107">
        <f t="shared" ca="1" si="32"/>
        <v>22.066155833333237</v>
      </c>
      <c r="T224" s="51">
        <f t="shared" ca="1" si="37"/>
        <v>1</v>
      </c>
      <c r="U224" s="35" cm="1">
        <f t="array" aca="1" ref="U224" ca="1">IF(ROUND(ROUND(T224,2)-T224,4)=0,_xlfn.XLOOKUP(T224,INDIRECT($A$4&amp;"!$G$41:$G$141"),INDIRECT($A$4&amp;"!$A$41:$A$141"),0,1,1),IF(T224&gt;=1,0,(ROUNDUP(T224,2)-T224)*100*_xlfn.XLOOKUP(T224,INDIRECT($A$4&amp;"!$G$41:$G$141"),INDIRECT($A$4&amp;"!$A$41:$A$141"),0,-1,-1)+(T224-ROUNDDOWN(T224,2))*100*_xlfn.XLOOKUP(T224,INDIRECT($A$4&amp;"!$G$41:$G$141"),INDIRECT($A$4&amp;"!$A$41:$A$141"),0,1,1)))</f>
        <v>0.70000000000000018</v>
      </c>
      <c r="V224" s="66">
        <f t="shared" ca="1" si="38"/>
        <v>87.500000000000014</v>
      </c>
    </row>
    <row r="225" spans="1:22" x14ac:dyDescent="0.35">
      <c r="A225" s="32">
        <f t="shared" si="39"/>
        <v>46686</v>
      </c>
      <c r="B225" s="65" cm="1">
        <f t="array" aca="1" ref="B225" ca="1">_xlfn.XLOOKUP(A225,INDIRECT($A$5&amp;"!$AJ$41:$AJ$406"),INDIRECT($A$5&amp;"!$AK$41:$AK$406"))*SUM($F$3:$I$3)</f>
        <v>0</v>
      </c>
      <c r="C225" s="65" cm="1">
        <f t="array" aca="1" ref="C225" ca="1">_xlfn.XLOOKUP(A225,INDIRECT($A$5&amp;"!$AJ$41:$AJ$406"),INDIRECT($A$5&amp;"!$AL$41:$AL$406"))*SUM($F$3:$I$3)</f>
        <v>15</v>
      </c>
      <c r="D225" s="65" cm="1">
        <f t="array" aca="1" ref="D225" ca="1">_xlfn.XLOOKUP(A225,INDIRECT($A$5&amp;"!$AJ$41:$AJ$406"),INDIRECT($A$5&amp;"!$AO$41:$AO$406"))*SUM($F$3:$I$3)</f>
        <v>15</v>
      </c>
      <c r="E225" s="34" cm="1">
        <f t="array" ref="E225">SUMPRODUCT(('PT Storengy'!$B$8:$I$372)*('PT Storengy'!$A$8:$A$372=$A225)*('PT Storengy'!$B$5:$I$5=$A$6)*('PT Storengy'!$B$7:$I$7=$A$7))</f>
        <v>0</v>
      </c>
      <c r="F225" s="107">
        <f t="shared" ca="1" si="30"/>
        <v>15</v>
      </c>
      <c r="G225" s="51">
        <f t="shared" ca="1" si="33"/>
        <v>1</v>
      </c>
      <c r="H225" s="35" cm="1">
        <f t="array" aca="1" ref="H225" ca="1">IF(ROUND(ROUND(G225,2)-G225,4)=0,_xlfn.XLOOKUP(G225,INDIRECT($A$4&amp;"!$G$41:$G$141"),INDIRECT($A$4&amp;"!$A$41:$A$141"),0,1,1),IF(G225&gt;=1,0,(ROUNDUP(G225,2)-G225)*100*_xlfn.XLOOKUP(G225,INDIRECT($A$4&amp;"!$G$41:$G$141"),INDIRECT($A$4&amp;"!$A$41:$A$141"),0,-1,-1)+(G225-ROUNDDOWN(G225,2))*100*_xlfn.XLOOKUP(G225,INDIRECT($A$4&amp;"!$G$41:$G$141"),INDIRECT($A$4&amp;"!$A$41:$A$141"),0,1,1)))</f>
        <v>0.70000000000000018</v>
      </c>
      <c r="I225" s="66">
        <f t="shared" ca="1" si="34"/>
        <v>0</v>
      </c>
      <c r="J225" s="106" cm="1">
        <f t="array" aca="1" ref="J225" ca="1">IF(COUNTIFS('PTC NaTran'!$K$7:$K$15996,"",'PTC NaTran'!$A$7:$A$15996,J$16,'PTC NaTran'!$D$7:$D$15996,$A225,'PTC NaTran'!$C$7:$C$15996,"DEL")&gt;0,J$14,SUMIFS('PTC NaTran'!$K$7:$K$15996,'PTC NaTran'!$A$7:$A$15996,J$16,'PTC NaTran'!$D$7:$D$15996,$A225,'PTC NaTran'!$C$7:$C$15996,"DEL")*1.0026*$F$4/INDIRECT($A$4&amp;"!D9"))</f>
        <v>124.99999999999999</v>
      </c>
      <c r="K225" s="106">
        <v>1000</v>
      </c>
      <c r="L225" s="107">
        <f t="shared" ca="1" si="31"/>
        <v>15</v>
      </c>
      <c r="M225" s="51">
        <f t="shared" ca="1" si="35"/>
        <v>1</v>
      </c>
      <c r="N225" s="35" cm="1">
        <f t="array" aca="1" ref="N225" ca="1">IF(ROUND(ROUND(M225,2)-M225,4)=0,_xlfn.XLOOKUP(M225,INDIRECT($A$4&amp;"!$G$41:$G$141"),INDIRECT($A$4&amp;"!$A$41:$A$141"),0,1,1),IF(M225&gt;=1,0,(ROUNDUP(M225,2)-M225)*100*_xlfn.XLOOKUP(M225,INDIRECT($A$4&amp;"!$G$41:$G$141"),INDIRECT($A$4&amp;"!$A$41:$A$141"),0,-1,-1)+(M225-ROUNDDOWN(M225,2))*100*_xlfn.XLOOKUP(M225,INDIRECT($A$4&amp;"!$G$41:$G$141"),INDIRECT($A$4&amp;"!$A$41:$A$141"),0,1,1)))</f>
        <v>0.70000000000000018</v>
      </c>
      <c r="O225" s="66">
        <f t="shared" ca="1" si="36"/>
        <v>0</v>
      </c>
      <c r="S225" s="107">
        <f t="shared" ca="1" si="32"/>
        <v>22.153655833333236</v>
      </c>
      <c r="T225" s="51">
        <f t="shared" ca="1" si="37"/>
        <v>1</v>
      </c>
      <c r="U225" s="35" cm="1">
        <f t="array" aca="1" ref="U225" ca="1">IF(ROUND(ROUND(T225,2)-T225,4)=0,_xlfn.XLOOKUP(T225,INDIRECT($A$4&amp;"!$G$41:$G$141"),INDIRECT($A$4&amp;"!$A$41:$A$141"),0,1,1),IF(T225&gt;=1,0,(ROUNDUP(T225,2)-T225)*100*_xlfn.XLOOKUP(T225,INDIRECT($A$4&amp;"!$G$41:$G$141"),INDIRECT($A$4&amp;"!$A$41:$A$141"),0,-1,-1)+(T225-ROUNDDOWN(T225,2))*100*_xlfn.XLOOKUP(T225,INDIRECT($A$4&amp;"!$G$41:$G$141"),INDIRECT($A$4&amp;"!$A$41:$A$141"),0,1,1)))</f>
        <v>0.70000000000000018</v>
      </c>
      <c r="V225" s="66">
        <f t="shared" ca="1" si="38"/>
        <v>87.500000000000014</v>
      </c>
    </row>
    <row r="226" spans="1:22" x14ac:dyDescent="0.35">
      <c r="A226" s="32">
        <f t="shared" si="39"/>
        <v>46687</v>
      </c>
      <c r="B226" s="65" cm="1">
        <f t="array" aca="1" ref="B226" ca="1">_xlfn.XLOOKUP(A226,INDIRECT($A$5&amp;"!$AJ$41:$AJ$406"),INDIRECT($A$5&amp;"!$AK$41:$AK$406"))*SUM($F$3:$I$3)</f>
        <v>0</v>
      </c>
      <c r="C226" s="65" cm="1">
        <f t="array" aca="1" ref="C226" ca="1">_xlfn.XLOOKUP(A226,INDIRECT($A$5&amp;"!$AJ$41:$AJ$406"),INDIRECT($A$5&amp;"!$AL$41:$AL$406"))*SUM($F$3:$I$3)</f>
        <v>15</v>
      </c>
      <c r="D226" s="65" cm="1">
        <f t="array" aca="1" ref="D226" ca="1">_xlfn.XLOOKUP(A226,INDIRECT($A$5&amp;"!$AJ$41:$AJ$406"),INDIRECT($A$5&amp;"!$AO$41:$AO$406"))*SUM($F$3:$I$3)</f>
        <v>15</v>
      </c>
      <c r="E226" s="34" cm="1">
        <f t="array" ref="E226">SUMPRODUCT(('PT Storengy'!$B$8:$I$372)*('PT Storengy'!$A$8:$A$372=$A226)*('PT Storengy'!$B$5:$I$5=$A$6)*('PT Storengy'!$B$7:$I$7=$A$7))</f>
        <v>0</v>
      </c>
      <c r="F226" s="107">
        <f t="shared" ca="1" si="30"/>
        <v>15</v>
      </c>
      <c r="G226" s="51">
        <f t="shared" ca="1" si="33"/>
        <v>1</v>
      </c>
      <c r="H226" s="35" cm="1">
        <f t="array" aca="1" ref="H226" ca="1">IF(ROUND(ROUND(G226,2)-G226,4)=0,_xlfn.XLOOKUP(G226,INDIRECT($A$4&amp;"!$G$41:$G$141"),INDIRECT($A$4&amp;"!$A$41:$A$141"),0,1,1),IF(G226&gt;=1,0,(ROUNDUP(G226,2)-G226)*100*_xlfn.XLOOKUP(G226,INDIRECT($A$4&amp;"!$G$41:$G$141"),INDIRECT($A$4&amp;"!$A$41:$A$141"),0,-1,-1)+(G226-ROUNDDOWN(G226,2))*100*_xlfn.XLOOKUP(G226,INDIRECT($A$4&amp;"!$G$41:$G$141"),INDIRECT($A$4&amp;"!$A$41:$A$141"),0,1,1)))</f>
        <v>0.70000000000000018</v>
      </c>
      <c r="I226" s="66">
        <f t="shared" ca="1" si="34"/>
        <v>0</v>
      </c>
      <c r="J226" s="106" cm="1">
        <f t="array" aca="1" ref="J226" ca="1">IF(COUNTIFS('PTC NaTran'!$K$7:$K$15996,"",'PTC NaTran'!$A$7:$A$15996,J$16,'PTC NaTran'!$D$7:$D$15996,$A226,'PTC NaTran'!$C$7:$C$15996,"DEL")&gt;0,J$14,SUMIFS('PTC NaTran'!$K$7:$K$15996,'PTC NaTran'!$A$7:$A$15996,J$16,'PTC NaTran'!$D$7:$D$15996,$A226,'PTC NaTran'!$C$7:$C$15996,"DEL")*1.0026*$F$4/INDIRECT($A$4&amp;"!D9"))</f>
        <v>124.99999999999999</v>
      </c>
      <c r="K226" s="106">
        <v>1000</v>
      </c>
      <c r="L226" s="107">
        <f t="shared" ca="1" si="31"/>
        <v>15</v>
      </c>
      <c r="M226" s="51">
        <f t="shared" ca="1" si="35"/>
        <v>1</v>
      </c>
      <c r="N226" s="35" cm="1">
        <f t="array" aca="1" ref="N226" ca="1">IF(ROUND(ROUND(M226,2)-M226,4)=0,_xlfn.XLOOKUP(M226,INDIRECT($A$4&amp;"!$G$41:$G$141"),INDIRECT($A$4&amp;"!$A$41:$A$141"),0,1,1),IF(M226&gt;=1,0,(ROUNDUP(M226,2)-M226)*100*_xlfn.XLOOKUP(M226,INDIRECT($A$4&amp;"!$G$41:$G$141"),INDIRECT($A$4&amp;"!$A$41:$A$141"),0,-1,-1)+(M226-ROUNDDOWN(M226,2))*100*_xlfn.XLOOKUP(M226,INDIRECT($A$4&amp;"!$G$41:$G$141"),INDIRECT($A$4&amp;"!$A$41:$A$141"),0,1,1)))</f>
        <v>0.70000000000000018</v>
      </c>
      <c r="O226" s="66">
        <f t="shared" ca="1" si="36"/>
        <v>0</v>
      </c>
      <c r="S226" s="107">
        <f t="shared" ca="1" si="32"/>
        <v>22.241155833333234</v>
      </c>
      <c r="T226" s="51">
        <f t="shared" ca="1" si="37"/>
        <v>1</v>
      </c>
      <c r="U226" s="35" cm="1">
        <f t="array" aca="1" ref="U226" ca="1">IF(ROUND(ROUND(T226,2)-T226,4)=0,_xlfn.XLOOKUP(T226,INDIRECT($A$4&amp;"!$G$41:$G$141"),INDIRECT($A$4&amp;"!$A$41:$A$141"),0,1,1),IF(T226&gt;=1,0,(ROUNDUP(T226,2)-T226)*100*_xlfn.XLOOKUP(T226,INDIRECT($A$4&amp;"!$G$41:$G$141"),INDIRECT($A$4&amp;"!$A$41:$A$141"),0,-1,-1)+(T226-ROUNDDOWN(T226,2))*100*_xlfn.XLOOKUP(T226,INDIRECT($A$4&amp;"!$G$41:$G$141"),INDIRECT($A$4&amp;"!$A$41:$A$141"),0,1,1)))</f>
        <v>0.70000000000000018</v>
      </c>
      <c r="V226" s="66">
        <f t="shared" ca="1" si="38"/>
        <v>87.500000000000014</v>
      </c>
    </row>
    <row r="227" spans="1:22" x14ac:dyDescent="0.35">
      <c r="A227" s="32">
        <f t="shared" si="39"/>
        <v>46688</v>
      </c>
      <c r="B227" s="65" cm="1">
        <f t="array" aca="1" ref="B227" ca="1">_xlfn.XLOOKUP(A227,INDIRECT($A$5&amp;"!$AJ$41:$AJ$406"),INDIRECT($A$5&amp;"!$AK$41:$AK$406"))*SUM($F$3:$I$3)</f>
        <v>0</v>
      </c>
      <c r="C227" s="65" cm="1">
        <f t="array" aca="1" ref="C227" ca="1">_xlfn.XLOOKUP(A227,INDIRECT($A$5&amp;"!$AJ$41:$AJ$406"),INDIRECT($A$5&amp;"!$AL$41:$AL$406"))*SUM($F$3:$I$3)</f>
        <v>15</v>
      </c>
      <c r="D227" s="65" cm="1">
        <f t="array" aca="1" ref="D227" ca="1">_xlfn.XLOOKUP(A227,INDIRECT($A$5&amp;"!$AJ$41:$AJ$406"),INDIRECT($A$5&amp;"!$AO$41:$AO$406"))*SUM($F$3:$I$3)</f>
        <v>15</v>
      </c>
      <c r="E227" s="34" cm="1">
        <f t="array" ref="E227">SUMPRODUCT(('PT Storengy'!$B$8:$I$372)*('PT Storengy'!$A$8:$A$372=$A227)*('PT Storengy'!$B$5:$I$5=$A$6)*('PT Storengy'!$B$7:$I$7=$A$7))</f>
        <v>0</v>
      </c>
      <c r="F227" s="107">
        <f t="shared" ca="1" si="30"/>
        <v>15</v>
      </c>
      <c r="G227" s="51">
        <f t="shared" ca="1" si="33"/>
        <v>1</v>
      </c>
      <c r="H227" s="35" cm="1">
        <f t="array" aca="1" ref="H227" ca="1">IF(ROUND(ROUND(G227,2)-G227,4)=0,_xlfn.XLOOKUP(G227,INDIRECT($A$4&amp;"!$G$41:$G$141"),INDIRECT($A$4&amp;"!$A$41:$A$141"),0,1,1),IF(G227&gt;=1,0,(ROUNDUP(G227,2)-G227)*100*_xlfn.XLOOKUP(G227,INDIRECT($A$4&amp;"!$G$41:$G$141"),INDIRECT($A$4&amp;"!$A$41:$A$141"),0,-1,-1)+(G227-ROUNDDOWN(G227,2))*100*_xlfn.XLOOKUP(G227,INDIRECT($A$4&amp;"!$G$41:$G$141"),INDIRECT($A$4&amp;"!$A$41:$A$141"),0,1,1)))</f>
        <v>0.70000000000000018</v>
      </c>
      <c r="I227" s="66">
        <f t="shared" ca="1" si="34"/>
        <v>0</v>
      </c>
      <c r="J227" s="106" cm="1">
        <f t="array" aca="1" ref="J227" ca="1">IF(COUNTIFS('PTC NaTran'!$K$7:$K$15996,"",'PTC NaTran'!$A$7:$A$15996,J$16,'PTC NaTran'!$D$7:$D$15996,$A227,'PTC NaTran'!$C$7:$C$15996,"DEL")&gt;0,J$14,SUMIFS('PTC NaTran'!$K$7:$K$15996,'PTC NaTran'!$A$7:$A$15996,J$16,'PTC NaTran'!$D$7:$D$15996,$A227,'PTC NaTran'!$C$7:$C$15996,"DEL")*1.0026*$F$4/INDIRECT($A$4&amp;"!D9"))</f>
        <v>124.99999999999999</v>
      </c>
      <c r="K227" s="106">
        <v>1000</v>
      </c>
      <c r="L227" s="107">
        <f t="shared" ca="1" si="31"/>
        <v>15</v>
      </c>
      <c r="M227" s="51">
        <f t="shared" ca="1" si="35"/>
        <v>1</v>
      </c>
      <c r="N227" s="35" cm="1">
        <f t="array" aca="1" ref="N227" ca="1">IF(ROUND(ROUND(M227,2)-M227,4)=0,_xlfn.XLOOKUP(M227,INDIRECT($A$4&amp;"!$G$41:$G$141"),INDIRECT($A$4&amp;"!$A$41:$A$141"),0,1,1),IF(M227&gt;=1,0,(ROUNDUP(M227,2)-M227)*100*_xlfn.XLOOKUP(M227,INDIRECT($A$4&amp;"!$G$41:$G$141"),INDIRECT($A$4&amp;"!$A$41:$A$141"),0,-1,-1)+(M227-ROUNDDOWN(M227,2))*100*_xlfn.XLOOKUP(M227,INDIRECT($A$4&amp;"!$G$41:$G$141"),INDIRECT($A$4&amp;"!$A$41:$A$141"),0,1,1)))</f>
        <v>0.70000000000000018</v>
      </c>
      <c r="O227" s="66">
        <f t="shared" ca="1" si="36"/>
        <v>0</v>
      </c>
      <c r="S227" s="107">
        <f t="shared" ca="1" si="32"/>
        <v>22.328655833333233</v>
      </c>
      <c r="T227" s="51">
        <f t="shared" ca="1" si="37"/>
        <v>1</v>
      </c>
      <c r="U227" s="35" cm="1">
        <f t="array" aca="1" ref="U227" ca="1">IF(ROUND(ROUND(T227,2)-T227,4)=0,_xlfn.XLOOKUP(T227,INDIRECT($A$4&amp;"!$G$41:$G$141"),INDIRECT($A$4&amp;"!$A$41:$A$141"),0,1,1),IF(T227&gt;=1,0,(ROUNDUP(T227,2)-T227)*100*_xlfn.XLOOKUP(T227,INDIRECT($A$4&amp;"!$G$41:$G$141"),INDIRECT($A$4&amp;"!$A$41:$A$141"),0,-1,-1)+(T227-ROUNDDOWN(T227,2))*100*_xlfn.XLOOKUP(T227,INDIRECT($A$4&amp;"!$G$41:$G$141"),INDIRECT($A$4&amp;"!$A$41:$A$141"),0,1,1)))</f>
        <v>0.70000000000000018</v>
      </c>
      <c r="V227" s="66">
        <f t="shared" ca="1" si="38"/>
        <v>87.500000000000014</v>
      </c>
    </row>
    <row r="228" spans="1:22" x14ac:dyDescent="0.35">
      <c r="A228" s="32">
        <f t="shared" si="39"/>
        <v>46689</v>
      </c>
      <c r="B228" s="65" cm="1">
        <f t="array" aca="1" ref="B228" ca="1">_xlfn.XLOOKUP(A228,INDIRECT($A$5&amp;"!$AJ$41:$AJ$406"),INDIRECT($A$5&amp;"!$AK$41:$AK$406"))*SUM($F$3:$I$3)</f>
        <v>0</v>
      </c>
      <c r="C228" s="65" cm="1">
        <f t="array" aca="1" ref="C228" ca="1">_xlfn.XLOOKUP(A228,INDIRECT($A$5&amp;"!$AJ$41:$AJ$406"),INDIRECT($A$5&amp;"!$AL$41:$AL$406"))*SUM($F$3:$I$3)</f>
        <v>15</v>
      </c>
      <c r="D228" s="65" cm="1">
        <f t="array" aca="1" ref="D228" ca="1">_xlfn.XLOOKUP(A228,INDIRECT($A$5&amp;"!$AJ$41:$AJ$406"),INDIRECT($A$5&amp;"!$AO$41:$AO$406"))*SUM($F$3:$I$3)</f>
        <v>15</v>
      </c>
      <c r="E228" s="34" cm="1">
        <f t="array" ref="E228">SUMPRODUCT(('PT Storengy'!$B$8:$I$372)*('PT Storengy'!$A$8:$A$372=$A228)*('PT Storengy'!$B$5:$I$5=$A$6)*('PT Storengy'!$B$7:$I$7=$A$7))</f>
        <v>0</v>
      </c>
      <c r="F228" s="107">
        <f t="shared" ca="1" si="30"/>
        <v>15</v>
      </c>
      <c r="G228" s="51">
        <f t="shared" ca="1" si="33"/>
        <v>1</v>
      </c>
      <c r="H228" s="35" cm="1">
        <f t="array" aca="1" ref="H228" ca="1">IF(ROUND(ROUND(G228,2)-G228,4)=0,_xlfn.XLOOKUP(G228,INDIRECT($A$4&amp;"!$G$41:$G$141"),INDIRECT($A$4&amp;"!$A$41:$A$141"),0,1,1),IF(G228&gt;=1,0,(ROUNDUP(G228,2)-G228)*100*_xlfn.XLOOKUP(G228,INDIRECT($A$4&amp;"!$G$41:$G$141"),INDIRECT($A$4&amp;"!$A$41:$A$141"),0,-1,-1)+(G228-ROUNDDOWN(G228,2))*100*_xlfn.XLOOKUP(G228,INDIRECT($A$4&amp;"!$G$41:$G$141"),INDIRECT($A$4&amp;"!$A$41:$A$141"),0,1,1)))</f>
        <v>0.70000000000000018</v>
      </c>
      <c r="I228" s="66">
        <f t="shared" ca="1" si="34"/>
        <v>0</v>
      </c>
      <c r="J228" s="106" cm="1">
        <f t="array" aca="1" ref="J228" ca="1">IF(COUNTIFS('PTC NaTran'!$K$7:$K$15996,"",'PTC NaTran'!$A$7:$A$15996,J$16,'PTC NaTran'!$D$7:$D$15996,$A228,'PTC NaTran'!$C$7:$C$15996,"DEL")&gt;0,J$14,SUMIFS('PTC NaTran'!$K$7:$K$15996,'PTC NaTran'!$A$7:$A$15996,J$16,'PTC NaTran'!$D$7:$D$15996,$A228,'PTC NaTran'!$C$7:$C$15996,"DEL")*1.0026*$F$4/INDIRECT($A$4&amp;"!D9"))</f>
        <v>124.99999999999999</v>
      </c>
      <c r="K228" s="106">
        <v>1000</v>
      </c>
      <c r="L228" s="107">
        <f t="shared" ca="1" si="31"/>
        <v>15</v>
      </c>
      <c r="M228" s="51">
        <f t="shared" ca="1" si="35"/>
        <v>1</v>
      </c>
      <c r="N228" s="35" cm="1">
        <f t="array" aca="1" ref="N228" ca="1">IF(ROUND(ROUND(M228,2)-M228,4)=0,_xlfn.XLOOKUP(M228,INDIRECT($A$4&amp;"!$G$41:$G$141"),INDIRECT($A$4&amp;"!$A$41:$A$141"),0,1,1),IF(M228&gt;=1,0,(ROUNDUP(M228,2)-M228)*100*_xlfn.XLOOKUP(M228,INDIRECT($A$4&amp;"!$G$41:$G$141"),INDIRECT($A$4&amp;"!$A$41:$A$141"),0,-1,-1)+(M228-ROUNDDOWN(M228,2))*100*_xlfn.XLOOKUP(M228,INDIRECT($A$4&amp;"!$G$41:$G$141"),INDIRECT($A$4&amp;"!$A$41:$A$141"),0,1,1)))</f>
        <v>0.70000000000000018</v>
      </c>
      <c r="O228" s="66">
        <f t="shared" ca="1" si="36"/>
        <v>0</v>
      </c>
      <c r="S228" s="107">
        <f t="shared" ca="1" si="32"/>
        <v>22.416155833333232</v>
      </c>
      <c r="T228" s="51">
        <f t="shared" ca="1" si="37"/>
        <v>1</v>
      </c>
      <c r="U228" s="35" cm="1">
        <f t="array" aca="1" ref="U228" ca="1">IF(ROUND(ROUND(T228,2)-T228,4)=0,_xlfn.XLOOKUP(T228,INDIRECT($A$4&amp;"!$G$41:$G$141"),INDIRECT($A$4&amp;"!$A$41:$A$141"),0,1,1),IF(T228&gt;=1,0,(ROUNDUP(T228,2)-T228)*100*_xlfn.XLOOKUP(T228,INDIRECT($A$4&amp;"!$G$41:$G$141"),INDIRECT($A$4&amp;"!$A$41:$A$141"),0,-1,-1)+(T228-ROUNDDOWN(T228,2))*100*_xlfn.XLOOKUP(T228,INDIRECT($A$4&amp;"!$G$41:$G$141"),INDIRECT($A$4&amp;"!$A$41:$A$141"),0,1,1)))</f>
        <v>0.70000000000000018</v>
      </c>
      <c r="V228" s="66">
        <f t="shared" ca="1" si="38"/>
        <v>87.500000000000014</v>
      </c>
    </row>
    <row r="229" spans="1:22" x14ac:dyDescent="0.35">
      <c r="A229" s="32">
        <f t="shared" si="39"/>
        <v>46690</v>
      </c>
      <c r="B229" s="65" cm="1">
        <f t="array" aca="1" ref="B229" ca="1">_xlfn.XLOOKUP(A229,INDIRECT($A$5&amp;"!$AJ$41:$AJ$406"),INDIRECT($A$5&amp;"!$AK$41:$AK$406"))*SUM($F$3:$I$3)</f>
        <v>0</v>
      </c>
      <c r="C229" s="65" cm="1">
        <f t="array" aca="1" ref="C229" ca="1">_xlfn.XLOOKUP(A229,INDIRECT($A$5&amp;"!$AJ$41:$AJ$406"),INDIRECT($A$5&amp;"!$AL$41:$AL$406"))*SUM($F$3:$I$3)</f>
        <v>15</v>
      </c>
      <c r="D229" s="65" cm="1">
        <f t="array" aca="1" ref="D229" ca="1">_xlfn.XLOOKUP(A229,INDIRECT($A$5&amp;"!$AJ$41:$AJ$406"),INDIRECT($A$5&amp;"!$AO$41:$AO$406"))*SUM($F$3:$I$3)</f>
        <v>15</v>
      </c>
      <c r="E229" s="34" cm="1">
        <f t="array" ref="E229">SUMPRODUCT(('PT Storengy'!$B$8:$I$372)*('PT Storengy'!$A$8:$A$372=$A229)*('PT Storengy'!$B$5:$I$5=$A$6)*('PT Storengy'!$B$7:$I$7=$A$7))</f>
        <v>0</v>
      </c>
      <c r="F229" s="107">
        <f t="shared" ca="1" si="30"/>
        <v>15</v>
      </c>
      <c r="G229" s="51">
        <f t="shared" ca="1" si="33"/>
        <v>1</v>
      </c>
      <c r="H229" s="35" cm="1">
        <f t="array" aca="1" ref="H229" ca="1">IF(ROUND(ROUND(G229,2)-G229,4)=0,_xlfn.XLOOKUP(G229,INDIRECT($A$4&amp;"!$G$41:$G$141"),INDIRECT($A$4&amp;"!$A$41:$A$141"),0,1,1),IF(G229&gt;=1,0,(ROUNDUP(G229,2)-G229)*100*_xlfn.XLOOKUP(G229,INDIRECT($A$4&amp;"!$G$41:$G$141"),INDIRECT($A$4&amp;"!$A$41:$A$141"),0,-1,-1)+(G229-ROUNDDOWN(G229,2))*100*_xlfn.XLOOKUP(G229,INDIRECT($A$4&amp;"!$G$41:$G$141"),INDIRECT($A$4&amp;"!$A$41:$A$141"),0,1,1)))</f>
        <v>0.70000000000000018</v>
      </c>
      <c r="I229" s="66">
        <f t="shared" ca="1" si="34"/>
        <v>0</v>
      </c>
      <c r="J229" s="106" cm="1">
        <f t="array" aca="1" ref="J229" ca="1">IF(COUNTIFS('PTC NaTran'!$K$7:$K$15996,"",'PTC NaTran'!$A$7:$A$15996,J$16,'PTC NaTran'!$D$7:$D$15996,$A229,'PTC NaTran'!$C$7:$C$15996,"DEL")&gt;0,J$14,SUMIFS('PTC NaTran'!$K$7:$K$15996,'PTC NaTran'!$A$7:$A$15996,J$16,'PTC NaTran'!$D$7:$D$15996,$A229,'PTC NaTran'!$C$7:$C$15996,"DEL")*1.0026*$F$4/INDIRECT($A$4&amp;"!D9"))</f>
        <v>124.99999999999999</v>
      </c>
      <c r="K229" s="106">
        <v>1000</v>
      </c>
      <c r="L229" s="107">
        <f t="shared" ca="1" si="31"/>
        <v>15</v>
      </c>
      <c r="M229" s="51">
        <f t="shared" ca="1" si="35"/>
        <v>1</v>
      </c>
      <c r="N229" s="35" cm="1">
        <f t="array" aca="1" ref="N229" ca="1">IF(ROUND(ROUND(M229,2)-M229,4)=0,_xlfn.XLOOKUP(M229,INDIRECT($A$4&amp;"!$G$41:$G$141"),INDIRECT($A$4&amp;"!$A$41:$A$141"),0,1,1),IF(M229&gt;=1,0,(ROUNDUP(M229,2)-M229)*100*_xlfn.XLOOKUP(M229,INDIRECT($A$4&amp;"!$G$41:$G$141"),INDIRECT($A$4&amp;"!$A$41:$A$141"),0,-1,-1)+(M229-ROUNDDOWN(M229,2))*100*_xlfn.XLOOKUP(M229,INDIRECT($A$4&amp;"!$G$41:$G$141"),INDIRECT($A$4&amp;"!$A$41:$A$141"),0,1,1)))</f>
        <v>0.70000000000000018</v>
      </c>
      <c r="O229" s="66">
        <f t="shared" ca="1" si="36"/>
        <v>0</v>
      </c>
      <c r="S229" s="107">
        <f t="shared" ca="1" si="32"/>
        <v>22.50365583333323</v>
      </c>
      <c r="T229" s="51">
        <f t="shared" ca="1" si="37"/>
        <v>1</v>
      </c>
      <c r="U229" s="35" cm="1">
        <f t="array" aca="1" ref="U229" ca="1">IF(ROUND(ROUND(T229,2)-T229,4)=0,_xlfn.XLOOKUP(T229,INDIRECT($A$4&amp;"!$G$41:$G$141"),INDIRECT($A$4&amp;"!$A$41:$A$141"),0,1,1),IF(T229&gt;=1,0,(ROUNDUP(T229,2)-T229)*100*_xlfn.XLOOKUP(T229,INDIRECT($A$4&amp;"!$G$41:$G$141"),INDIRECT($A$4&amp;"!$A$41:$A$141"),0,-1,-1)+(T229-ROUNDDOWN(T229,2))*100*_xlfn.XLOOKUP(T229,INDIRECT($A$4&amp;"!$G$41:$G$141"),INDIRECT($A$4&amp;"!$A$41:$A$141"),0,1,1)))</f>
        <v>0.70000000000000018</v>
      </c>
      <c r="V229" s="66">
        <f t="shared" ca="1" si="38"/>
        <v>87.500000000000014</v>
      </c>
    </row>
    <row r="230" spans="1:22" x14ac:dyDescent="0.35">
      <c r="A230" s="32">
        <f t="shared" si="39"/>
        <v>46691</v>
      </c>
      <c r="B230" s="65" cm="1">
        <f t="array" aca="1" ref="B230" ca="1">_xlfn.XLOOKUP(A230,INDIRECT($A$5&amp;"!$AJ$41:$AJ$406"),INDIRECT($A$5&amp;"!$AK$41:$AK$406"))*SUM($F$3:$I$3)</f>
        <v>12.75</v>
      </c>
      <c r="C230" s="65" cm="1">
        <f t="array" aca="1" ref="C230" ca="1">_xlfn.XLOOKUP(A230,INDIRECT($A$5&amp;"!$AJ$41:$AJ$406"),INDIRECT($A$5&amp;"!$AL$41:$AL$406"))*SUM($F$3:$I$3)</f>
        <v>15</v>
      </c>
      <c r="D230" s="65" cm="1">
        <f t="array" aca="1" ref="D230" ca="1">_xlfn.XLOOKUP(A230,INDIRECT($A$5&amp;"!$AJ$41:$AJ$406"),INDIRECT($A$5&amp;"!$AO$41:$AO$406"))*SUM($F$3:$I$3)</f>
        <v>15</v>
      </c>
      <c r="E230" s="34" cm="1">
        <f t="array" ref="E230">SUMPRODUCT(('PT Storengy'!$B$8:$I$372)*('PT Storengy'!$A$8:$A$372=$A230)*('PT Storengy'!$B$5:$I$5=$A$6)*('PT Storengy'!$B$7:$I$7=$A$7))</f>
        <v>0</v>
      </c>
      <c r="F230" s="107">
        <f t="shared" ca="1" si="30"/>
        <v>15</v>
      </c>
      <c r="G230" s="51">
        <f t="shared" ca="1" si="33"/>
        <v>1</v>
      </c>
      <c r="H230" s="35" cm="1">
        <f t="array" aca="1" ref="H230" ca="1">IF(ROUND(ROUND(G230,2)-G230,4)=0,_xlfn.XLOOKUP(G230,INDIRECT($A$4&amp;"!$G$41:$G$141"),INDIRECT($A$4&amp;"!$A$41:$A$141"),0,1,1),IF(G230&gt;=1,0,(ROUNDUP(G230,2)-G230)*100*_xlfn.XLOOKUP(G230,INDIRECT($A$4&amp;"!$G$41:$G$141"),INDIRECT($A$4&amp;"!$A$41:$A$141"),0,-1,-1)+(G230-ROUNDDOWN(G230,2))*100*_xlfn.XLOOKUP(G230,INDIRECT($A$4&amp;"!$G$41:$G$141"),INDIRECT($A$4&amp;"!$A$41:$A$141"),0,1,1)))</f>
        <v>0.70000000000000018</v>
      </c>
      <c r="I230" s="66">
        <f t="shared" ca="1" si="34"/>
        <v>0</v>
      </c>
      <c r="J230" s="106" cm="1">
        <f t="array" aca="1" ref="J230" ca="1">IF(COUNTIFS('PTC NaTran'!$K$7:$K$15996,"",'PTC NaTran'!$A$7:$A$15996,J$16,'PTC NaTran'!$D$7:$D$15996,$A230,'PTC NaTran'!$C$7:$C$15996,"DEL")&gt;0,J$14,SUMIFS('PTC NaTran'!$K$7:$K$15996,'PTC NaTran'!$A$7:$A$15996,J$16,'PTC NaTran'!$D$7:$D$15996,$A230,'PTC NaTran'!$C$7:$C$15996,"DEL")*1.0026*$F$4/INDIRECT($A$4&amp;"!D9"))</f>
        <v>124.99999999999999</v>
      </c>
      <c r="K230" s="106">
        <v>1000</v>
      </c>
      <c r="L230" s="107">
        <f t="shared" ca="1" si="31"/>
        <v>15</v>
      </c>
      <c r="M230" s="51">
        <f t="shared" ca="1" si="35"/>
        <v>1</v>
      </c>
      <c r="N230" s="35" cm="1">
        <f t="array" aca="1" ref="N230" ca="1">IF(ROUND(ROUND(M230,2)-M230,4)=0,_xlfn.XLOOKUP(M230,INDIRECT($A$4&amp;"!$G$41:$G$141"),INDIRECT($A$4&amp;"!$A$41:$A$141"),0,1,1),IF(M230&gt;=1,0,(ROUNDUP(M230,2)-M230)*100*_xlfn.XLOOKUP(M230,INDIRECT($A$4&amp;"!$G$41:$G$141"),INDIRECT($A$4&amp;"!$A$41:$A$141"),0,-1,-1)+(M230-ROUNDDOWN(M230,2))*100*_xlfn.XLOOKUP(M230,INDIRECT($A$4&amp;"!$G$41:$G$141"),INDIRECT($A$4&amp;"!$A$41:$A$141"),0,1,1)))</f>
        <v>0.70000000000000018</v>
      </c>
      <c r="O230" s="66">
        <f t="shared" ca="1" si="36"/>
        <v>0</v>
      </c>
      <c r="S230" s="107">
        <f t="shared" ca="1" si="32"/>
        <v>22.591155833333229</v>
      </c>
      <c r="T230" s="51">
        <f t="shared" ca="1" si="37"/>
        <v>1</v>
      </c>
      <c r="U230" s="35" cm="1">
        <f t="array" aca="1" ref="U230" ca="1">IF(ROUND(ROUND(T230,2)-T230,4)=0,_xlfn.XLOOKUP(T230,INDIRECT($A$4&amp;"!$G$41:$G$141"),INDIRECT($A$4&amp;"!$A$41:$A$141"),0,1,1),IF(T230&gt;=1,0,(ROUNDUP(T230,2)-T230)*100*_xlfn.XLOOKUP(T230,INDIRECT($A$4&amp;"!$G$41:$G$141"),INDIRECT($A$4&amp;"!$A$41:$A$141"),0,-1,-1)+(T230-ROUNDDOWN(T230,2))*100*_xlfn.XLOOKUP(T230,INDIRECT($A$4&amp;"!$G$41:$G$141"),INDIRECT($A$4&amp;"!$A$41:$A$141"),0,1,1)))</f>
        <v>0.70000000000000018</v>
      </c>
      <c r="V230" s="66">
        <f t="shared" ca="1" si="38"/>
        <v>87.500000000000014</v>
      </c>
    </row>
    <row r="231" spans="1:22" x14ac:dyDescent="0.35">
      <c r="A231" s="32">
        <f t="shared" si="39"/>
        <v>46692</v>
      </c>
      <c r="B231" s="65" cm="1">
        <f t="array" aca="1" ref="B231" ca="1">_xlfn.XLOOKUP(A231,INDIRECT($A$5&amp;"!$AJ$41:$AJ$406"),INDIRECT($A$5&amp;"!$AK$41:$AK$406"))*SUM($F$3:$I$3)</f>
        <v>0</v>
      </c>
      <c r="C231" s="65" cm="1">
        <f t="array" aca="1" ref="C231" ca="1">_xlfn.XLOOKUP(A231,INDIRECT($A$5&amp;"!$AJ$41:$AJ$406"),INDIRECT($A$5&amp;"!$AL$41:$AL$406"))*SUM($F$3:$I$3)</f>
        <v>15</v>
      </c>
      <c r="D231" s="65" cm="1">
        <f t="array" aca="1" ref="D231" ca="1">_xlfn.XLOOKUP(A231,INDIRECT($A$5&amp;"!$AJ$41:$AJ$406"),INDIRECT($A$5&amp;"!$AO$41:$AO$406"))*SUM($F$3:$I$3)</f>
        <v>15</v>
      </c>
      <c r="E231" s="34" cm="1">
        <f t="array" ref="E231">SUMPRODUCT(('PT Storengy'!$B$8:$I$372)*('PT Storengy'!$A$8:$A$372=$A231)*('PT Storengy'!$B$5:$I$5=$A$6)*('PT Storengy'!$B$7:$I$7=$A$7))</f>
        <v>0</v>
      </c>
      <c r="F231" s="107">
        <f t="shared" ca="1" si="30"/>
        <v>15</v>
      </c>
      <c r="G231" s="51">
        <f t="shared" ca="1" si="33"/>
        <v>1</v>
      </c>
      <c r="H231" s="35" cm="1">
        <f t="array" aca="1" ref="H231" ca="1">IF(ROUND(ROUND(G231,2)-G231,4)=0,_xlfn.XLOOKUP(G231,INDIRECT($A$4&amp;"!$G$41:$G$141"),INDIRECT($A$4&amp;"!$A$41:$A$141"),0,1,1),IF(G231&gt;=1,0,(ROUNDUP(G231,2)-G231)*100*_xlfn.XLOOKUP(G231,INDIRECT($A$4&amp;"!$G$41:$G$141"),INDIRECT($A$4&amp;"!$A$41:$A$141"),0,-1,-1)+(G231-ROUNDDOWN(G231,2))*100*_xlfn.XLOOKUP(G231,INDIRECT($A$4&amp;"!$G$41:$G$141"),INDIRECT($A$4&amp;"!$A$41:$A$141"),0,1,1)))</f>
        <v>0.70000000000000018</v>
      </c>
      <c r="I231" s="66">
        <f t="shared" ca="1" si="34"/>
        <v>0</v>
      </c>
      <c r="J231" s="106" cm="1">
        <f t="array" aca="1" ref="J231" ca="1">IF(COUNTIFS('PTC NaTran'!$K$7:$K$15996,"",'PTC NaTran'!$A$7:$A$15996,J$16,'PTC NaTran'!$D$7:$D$15996,$A231,'PTC NaTran'!$C$7:$C$15996,"DEL")&gt;0,J$14,SUMIFS('PTC NaTran'!$K$7:$K$15996,'PTC NaTran'!$A$7:$A$15996,J$16,'PTC NaTran'!$D$7:$D$15996,$A231,'PTC NaTran'!$C$7:$C$15996,"DEL")*1.0026*$F$4/INDIRECT($A$4&amp;"!D9"))</f>
        <v>124.99999999999999</v>
      </c>
      <c r="K231" s="106">
        <v>1000</v>
      </c>
      <c r="L231" s="107">
        <f t="shared" ca="1" si="31"/>
        <v>15</v>
      </c>
      <c r="M231" s="51">
        <f t="shared" ca="1" si="35"/>
        <v>1</v>
      </c>
      <c r="N231" s="35" cm="1">
        <f t="array" aca="1" ref="N231" ca="1">IF(ROUND(ROUND(M231,2)-M231,4)=0,_xlfn.XLOOKUP(M231,INDIRECT($A$4&amp;"!$G$41:$G$141"),INDIRECT($A$4&amp;"!$A$41:$A$141"),0,1,1),IF(M231&gt;=1,0,(ROUNDUP(M231,2)-M231)*100*_xlfn.XLOOKUP(M231,INDIRECT($A$4&amp;"!$G$41:$G$141"),INDIRECT($A$4&amp;"!$A$41:$A$141"),0,-1,-1)+(M231-ROUNDDOWN(M231,2))*100*_xlfn.XLOOKUP(M231,INDIRECT($A$4&amp;"!$G$41:$G$141"),INDIRECT($A$4&amp;"!$A$41:$A$141"),0,1,1)))</f>
        <v>0.70000000000000018</v>
      </c>
      <c r="O231" s="66">
        <f t="shared" ca="1" si="36"/>
        <v>0</v>
      </c>
      <c r="S231" s="107">
        <f t="shared" ca="1" si="32"/>
        <v>22.678655833333227</v>
      </c>
      <c r="T231" s="51">
        <f t="shared" ca="1" si="37"/>
        <v>1</v>
      </c>
      <c r="U231" s="35" cm="1">
        <f t="array" aca="1" ref="U231" ca="1">IF(ROUND(ROUND(T231,2)-T231,4)=0,_xlfn.XLOOKUP(T231,INDIRECT($A$4&amp;"!$G$41:$G$141"),INDIRECT($A$4&amp;"!$A$41:$A$141"),0,1,1),IF(T231&gt;=1,0,(ROUNDUP(T231,2)-T231)*100*_xlfn.XLOOKUP(T231,INDIRECT($A$4&amp;"!$G$41:$G$141"),INDIRECT($A$4&amp;"!$A$41:$A$141"),0,-1,-1)+(T231-ROUNDDOWN(T231,2))*100*_xlfn.XLOOKUP(T231,INDIRECT($A$4&amp;"!$G$41:$G$141"),INDIRECT($A$4&amp;"!$A$41:$A$141"),0,1,1)))</f>
        <v>0.70000000000000018</v>
      </c>
      <c r="V231" s="66">
        <f t="shared" ca="1" si="38"/>
        <v>87.500000000000014</v>
      </c>
    </row>
    <row r="232" spans="1:22" x14ac:dyDescent="0.35">
      <c r="A232" s="29"/>
      <c r="B232" s="29"/>
      <c r="C232" s="29"/>
      <c r="D232" s="29"/>
    </row>
    <row r="233" spans="1:22" x14ac:dyDescent="0.35">
      <c r="A233" s="29"/>
      <c r="B233" s="29"/>
      <c r="C233" s="29"/>
      <c r="D233" s="29"/>
    </row>
    <row r="234" spans="1:22" x14ac:dyDescent="0.35">
      <c r="A234" s="29"/>
      <c r="B234" s="29"/>
      <c r="C234" s="29"/>
      <c r="D234" s="29"/>
    </row>
    <row r="235" spans="1:22" x14ac:dyDescent="0.35">
      <c r="A235" s="29"/>
      <c r="B235" s="29"/>
      <c r="C235" s="29"/>
      <c r="D235" s="29"/>
    </row>
    <row r="236" spans="1:22" x14ac:dyDescent="0.35">
      <c r="A236" s="29"/>
      <c r="B236" s="29"/>
      <c r="C236" s="29"/>
      <c r="D236" s="29"/>
    </row>
    <row r="237" spans="1:22" x14ac:dyDescent="0.35">
      <c r="A237" s="29"/>
      <c r="B237" s="29"/>
      <c r="C237" s="29"/>
      <c r="D237" s="29"/>
    </row>
    <row r="238" spans="1:22" x14ac:dyDescent="0.35">
      <c r="A238" s="29"/>
      <c r="B238" s="29"/>
      <c r="C238" s="29"/>
      <c r="D238" s="29"/>
    </row>
    <row r="239" spans="1:22" x14ac:dyDescent="0.35">
      <c r="A239" s="29"/>
      <c r="B239" s="29"/>
      <c r="C239" s="29"/>
      <c r="D239" s="29"/>
    </row>
    <row r="240" spans="1:22" x14ac:dyDescent="0.35">
      <c r="A240" s="29"/>
      <c r="B240" s="29"/>
      <c r="C240" s="29"/>
      <c r="D240" s="29"/>
    </row>
    <row r="241" spans="1:4" x14ac:dyDescent="0.35">
      <c r="A241" s="29"/>
      <c r="B241" s="29"/>
      <c r="C241" s="29"/>
      <c r="D241" s="29"/>
    </row>
    <row r="242" spans="1:4" x14ac:dyDescent="0.35">
      <c r="A242" s="29"/>
      <c r="B242" s="29"/>
      <c r="C242" s="29"/>
      <c r="D242" s="29"/>
    </row>
    <row r="243" spans="1:4" x14ac:dyDescent="0.35">
      <c r="A243" s="29"/>
      <c r="B243" s="29"/>
      <c r="C243" s="29"/>
      <c r="D243" s="29"/>
    </row>
    <row r="244" spans="1:4" x14ac:dyDescent="0.35">
      <c r="A244" s="29"/>
      <c r="B244" s="29"/>
      <c r="C244" s="29"/>
      <c r="D244" s="29"/>
    </row>
    <row r="245" spans="1:4" x14ac:dyDescent="0.35">
      <c r="A245" s="29"/>
      <c r="B245" s="29"/>
      <c r="C245" s="29"/>
      <c r="D245" s="29"/>
    </row>
    <row r="246" spans="1:4" x14ac:dyDescent="0.35">
      <c r="A246" s="29"/>
      <c r="B246" s="29"/>
      <c r="C246" s="29"/>
      <c r="D246" s="29"/>
    </row>
    <row r="247" spans="1:4" x14ac:dyDescent="0.35">
      <c r="A247" s="29"/>
      <c r="B247" s="29"/>
      <c r="C247" s="29"/>
      <c r="D247" s="29"/>
    </row>
    <row r="248" spans="1:4" x14ac:dyDescent="0.35">
      <c r="A248" s="29"/>
      <c r="B248" s="29"/>
      <c r="C248" s="29"/>
      <c r="D248" s="29"/>
    </row>
    <row r="249" spans="1:4" x14ac:dyDescent="0.35">
      <c r="A249" s="29"/>
      <c r="B249" s="29"/>
      <c r="C249" s="29"/>
      <c r="D249" s="29"/>
    </row>
    <row r="250" spans="1:4" x14ac:dyDescent="0.35">
      <c r="A250" s="29"/>
      <c r="B250" s="29"/>
      <c r="C250" s="29"/>
      <c r="D250" s="29"/>
    </row>
    <row r="251" spans="1:4" x14ac:dyDescent="0.35">
      <c r="A251" s="29"/>
      <c r="B251" s="29"/>
      <c r="C251" s="29"/>
      <c r="D251" s="29"/>
    </row>
    <row r="252" spans="1:4" x14ac:dyDescent="0.35">
      <c r="A252" s="29"/>
      <c r="B252" s="29"/>
      <c r="C252" s="29"/>
      <c r="D252" s="29"/>
    </row>
    <row r="253" spans="1:4" x14ac:dyDescent="0.35">
      <c r="A253" s="29"/>
      <c r="B253" s="29"/>
      <c r="C253" s="29"/>
      <c r="D253" s="29"/>
    </row>
    <row r="254" spans="1:4" x14ac:dyDescent="0.35">
      <c r="A254" s="29"/>
      <c r="B254" s="29"/>
      <c r="C254" s="29"/>
      <c r="D254" s="29"/>
    </row>
    <row r="255" spans="1:4" x14ac:dyDescent="0.35">
      <c r="A255" s="29"/>
      <c r="B255" s="29"/>
      <c r="C255" s="29"/>
      <c r="D255" s="29"/>
    </row>
    <row r="256" spans="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row r="260" spans="1:4" x14ac:dyDescent="0.35">
      <c r="A260" s="29"/>
      <c r="B260" s="29"/>
      <c r="C260" s="29"/>
      <c r="D260" s="29"/>
    </row>
    <row r="261" spans="1:4" x14ac:dyDescent="0.35">
      <c r="A261" s="29"/>
      <c r="B261" s="29"/>
      <c r="C261" s="29"/>
      <c r="D261" s="29"/>
    </row>
    <row r="262" spans="1:4" x14ac:dyDescent="0.35">
      <c r="A262" s="29"/>
      <c r="B262" s="29"/>
      <c r="C262" s="29"/>
      <c r="D262" s="29"/>
    </row>
    <row r="263" spans="1:4" x14ac:dyDescent="0.35">
      <c r="A263" s="29"/>
      <c r="B263" s="29"/>
      <c r="C263" s="29"/>
      <c r="D263" s="29"/>
    </row>
    <row r="264" spans="1:4" x14ac:dyDescent="0.35">
      <c r="A264" s="29"/>
      <c r="B264" s="29"/>
      <c r="C264" s="29"/>
      <c r="D264" s="29"/>
    </row>
    <row r="265" spans="1:4" x14ac:dyDescent="0.35">
      <c r="A265" s="29"/>
      <c r="B265" s="29"/>
      <c r="C265" s="29"/>
      <c r="D265" s="29"/>
    </row>
    <row r="266" spans="1:4" x14ac:dyDescent="0.35">
      <c r="A266" s="29"/>
      <c r="B266" s="29"/>
      <c r="C266" s="29"/>
      <c r="D266" s="29"/>
    </row>
    <row r="267" spans="1:4" x14ac:dyDescent="0.35">
      <c r="A267" s="29"/>
      <c r="B267" s="29"/>
      <c r="C267" s="29"/>
      <c r="D267" s="29"/>
    </row>
    <row r="268" spans="1:4" x14ac:dyDescent="0.35">
      <c r="A268" s="29"/>
      <c r="B268" s="29"/>
      <c r="C268" s="29"/>
      <c r="D268" s="29"/>
    </row>
    <row r="269" spans="1:4" x14ac:dyDescent="0.35">
      <c r="A269" s="29"/>
      <c r="B269" s="29"/>
      <c r="C269" s="29"/>
      <c r="D269" s="29"/>
    </row>
    <row r="270" spans="1:4" x14ac:dyDescent="0.35">
      <c r="A270" s="29"/>
      <c r="B270" s="29"/>
      <c r="C270" s="29"/>
      <c r="D270" s="29"/>
    </row>
    <row r="271" spans="1:4" x14ac:dyDescent="0.35">
      <c r="A271" s="29"/>
      <c r="B271" s="29"/>
      <c r="C271" s="29"/>
      <c r="D271" s="29"/>
    </row>
    <row r="272" spans="1:4" x14ac:dyDescent="0.35">
      <c r="A272" s="29"/>
      <c r="B272" s="29"/>
      <c r="C272" s="29"/>
      <c r="D272" s="29"/>
    </row>
    <row r="273" spans="1:4" x14ac:dyDescent="0.35">
      <c r="A273" s="29"/>
      <c r="B273" s="29"/>
      <c r="C273" s="29"/>
      <c r="D273" s="29"/>
    </row>
    <row r="274" spans="1:4" x14ac:dyDescent="0.35">
      <c r="A274" s="29"/>
      <c r="B274" s="29"/>
      <c r="C274" s="29"/>
      <c r="D274" s="29"/>
    </row>
    <row r="275" spans="1:4" x14ac:dyDescent="0.35">
      <c r="A275" s="29"/>
      <c r="B275" s="29"/>
      <c r="C275" s="29"/>
      <c r="D275" s="29"/>
    </row>
    <row r="276" spans="1:4" x14ac:dyDescent="0.35">
      <c r="A276" s="29"/>
      <c r="B276" s="29"/>
      <c r="C276" s="29"/>
      <c r="D276" s="29"/>
    </row>
    <row r="277" spans="1:4" x14ac:dyDescent="0.35">
      <c r="A277" s="29"/>
      <c r="B277" s="29"/>
      <c r="C277" s="29"/>
      <c r="D277" s="29"/>
    </row>
  </sheetData>
  <autoFilter ref="A16:O231" xr:uid="{E0BA2D08-F164-426D-8B22-833BD306E2C0}"/>
  <mergeCells count="3">
    <mergeCell ref="F11:I11"/>
    <mergeCell ref="L11:O11"/>
    <mergeCell ref="S11:V11"/>
  </mergeCells>
  <conditionalFormatting sqref="I17:I231">
    <cfRule type="cellIs" dxfId="11" priority="7" operator="equal">
      <formula>0</formula>
    </cfRule>
  </conditionalFormatting>
  <conditionalFormatting sqref="O17:O231">
    <cfRule type="cellIs" dxfId="10" priority="6" operator="equal">
      <formula>0</formula>
    </cfRule>
  </conditionalFormatting>
  <conditionalFormatting sqref="V17:V231">
    <cfRule type="cellIs" dxfId="9" priority="1"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7BBB46-367B-450B-97B5-AFF79EF43261}">
  <sheetPr codeName="Feuil11">
    <tabColor rgb="FF92D050"/>
  </sheetPr>
  <dimension ref="A1:N277"/>
  <sheetViews>
    <sheetView showGridLines="0" zoomScale="70" zoomScaleNormal="70" workbookViewId="0">
      <pane xSplit="1" ySplit="16" topLeftCell="B17" activePane="bottomRight" state="frozen"/>
      <selection pane="topRight" activeCell="N41" sqref="N41"/>
      <selection pane="bottomLeft" activeCell="N41" sqref="N41"/>
      <selection pane="bottomRight"/>
    </sheetView>
  </sheetViews>
  <sheetFormatPr baseColWidth="10" defaultColWidth="10.54296875" defaultRowHeight="14.5" x14ac:dyDescent="0.35"/>
  <cols>
    <col min="1" max="4" width="13.81640625" customWidth="1"/>
    <col min="5" max="5" width="29.453125" bestFit="1" customWidth="1"/>
    <col min="6" max="9" width="19.81640625" customWidth="1"/>
    <col min="11" max="11" width="12.54296875" customWidth="1"/>
    <col min="13" max="13" width="10.1796875" customWidth="1"/>
    <col min="14" max="14" width="14.54296875" customWidth="1"/>
  </cols>
  <sheetData>
    <row r="1" spans="1:13" x14ac:dyDescent="0.35">
      <c r="A1" s="33"/>
      <c r="B1" s="33"/>
      <c r="C1" s="33"/>
      <c r="D1" s="33"/>
      <c r="G1" s="49"/>
    </row>
    <row r="2" spans="1:13" x14ac:dyDescent="0.35">
      <c r="F2" s="285" t="str" cm="1">
        <f t="array" aca="1" ref="F2" ca="1">INDEX(INDIRECT($A$4&amp;"!A1:Z500"),3,7+(COLUMN()-COLUMN($F$2))*5)</f>
        <v>Serene N 25</v>
      </c>
      <c r="G2" s="285" t="str" cm="1">
        <f t="array" aca="1" ref="G2" ca="1">INDEX(INDIRECT($A$4&amp;"!A1:Z500"),3,7+(COLUMN()-COLUMN($F$2))*5)</f>
        <v>Serene N 26</v>
      </c>
      <c r="H2" s="285" t="str" cm="1">
        <f t="array" aca="1" ref="H2" ca="1">INDEX(INDIRECT($A$4&amp;"!A1:Z500"),3,7+(COLUMN()-COLUMN($F$2))*5)</f>
        <v>Serene N 27</v>
      </c>
      <c r="I2" s="284" cm="1">
        <f t="array" aca="1" ref="I2" ca="1">INDEX(INDIRECT($A$4&amp;"!A1:Z500"),3,7+(COLUMN()-COLUMN($F$2))*5)</f>
        <v>0</v>
      </c>
    </row>
    <row r="3" spans="1:13" x14ac:dyDescent="0.35">
      <c r="A3" t="s">
        <v>241</v>
      </c>
      <c r="E3" s="31" t="s">
        <v>242</v>
      </c>
      <c r="F3" s="286" cm="1">
        <f t="array" aca="1" ref="F3" ca="1">INDEX(INDIRECT($A$4&amp;"!A1:Z500"),3,8+(COLUMN()-COLUMN($F$2))*5)</f>
        <v>1.5</v>
      </c>
      <c r="G3" s="286" cm="1">
        <f t="array" aca="1" ref="G3" ca="1">INDEX(INDIRECT($A$4&amp;"!A1:Z500"),3,8+(COLUMN()-COLUMN($F$2))*5)</f>
        <v>1.0540799999999999</v>
      </c>
      <c r="H3" s="286" cm="1">
        <f t="array" aca="1" ref="H3" ca="1">INDEX(INDIRECT($A$4&amp;"!A1:Z500"),3,8+(COLUMN()-COLUMN($F$2))*5)</f>
        <v>12.445919999999999</v>
      </c>
      <c r="I3" s="287" cm="1">
        <f t="array" aca="1" ref="I3" ca="1">INDEX(INDIRECT($A$4&amp;"!A1:Z500"),3,8+(COLUMN()-COLUMN($F$2))*5)+Serene_A_I!AB3</f>
        <v>0</v>
      </c>
    </row>
    <row r="4" spans="1:13" x14ac:dyDescent="0.35">
      <c r="A4" t="s">
        <v>270</v>
      </c>
      <c r="E4" s="31" t="s">
        <v>244</v>
      </c>
      <c r="F4" s="68" cm="1">
        <f t="array" aca="1" ref="F4" ca="1">INDIRECT($A$4&amp;"!D5")</f>
        <v>138.27339130434783</v>
      </c>
      <c r="G4" s="50" t="s">
        <v>245</v>
      </c>
    </row>
    <row r="5" spans="1:13" x14ac:dyDescent="0.35">
      <c r="A5" t="s">
        <v>267</v>
      </c>
      <c r="E5" s="31" t="str">
        <f xml:space="preserve"> "COS NaTran (" &amp; RESULTS!B9 &amp; ")"</f>
        <v>COS NaTran (Firm+Interuptible)</v>
      </c>
      <c r="F5" s="68">
        <f ca="1">F4</f>
        <v>138.27339130434783</v>
      </c>
      <c r="G5" s="50" t="s">
        <v>245</v>
      </c>
    </row>
    <row r="6" spans="1:13" ht="15" thickBot="1" x14ac:dyDescent="0.4">
      <c r="A6" s="44" t="s">
        <v>186</v>
      </c>
      <c r="D6" s="289" t="s">
        <v>260</v>
      </c>
      <c r="E6" s="290">
        <f>RESULTS!I14</f>
        <v>46675</v>
      </c>
      <c r="F6" s="292">
        <f ca="1">SUM(F3:I3)</f>
        <v>15</v>
      </c>
      <c r="G6" s="50" t="s">
        <v>218</v>
      </c>
    </row>
    <row r="7" spans="1:13" ht="15" thickBot="1" x14ac:dyDescent="0.4">
      <c r="A7" s="44" t="s">
        <v>62</v>
      </c>
      <c r="H7" s="67"/>
      <c r="I7" s="67"/>
    </row>
    <row r="8" spans="1:13" x14ac:dyDescent="0.35">
      <c r="F8" s="67"/>
      <c r="G8" s="67"/>
    </row>
    <row r="11" spans="1:13" ht="37.5" customHeight="1" x14ac:dyDescent="0.35">
      <c r="F11" s="344" t="s">
        <v>181</v>
      </c>
      <c r="G11" s="344"/>
      <c r="H11" s="344"/>
      <c r="I11" s="344"/>
    </row>
    <row r="13" spans="1:13" ht="17.25" customHeight="1" x14ac:dyDescent="0.35">
      <c r="K13" t="s">
        <v>261</v>
      </c>
    </row>
    <row r="14" spans="1:13" x14ac:dyDescent="0.35">
      <c r="G14" s="32" cm="1">
        <f t="array" aca="1" ref="G14:H14" ca="1">IF(_xlfn.XLOOKUP(0,F$17:F$185,A$17:B$185,"",0,1)="", "Only " &amp; TEXT(G186,"0,0%") &amp; " withdrawal on 31/03", _xlfn.XLOOKUP(0,F$17:F$185,A$17:B$185,"",0,1))</f>
        <v>46832</v>
      </c>
      <c r="H14">
        <f ca="1"/>
        <v>0</v>
      </c>
      <c r="I14" s="29"/>
      <c r="K14" t="s">
        <v>262</v>
      </c>
    </row>
    <row r="15" spans="1:13" ht="48" customHeight="1" x14ac:dyDescent="0.35">
      <c r="F15" s="37" t="s">
        <v>249</v>
      </c>
      <c r="G15" s="37" t="s">
        <v>250</v>
      </c>
      <c r="K15" s="67">
        <f ca="1">COUNTIF(K17:K185,"&gt;"&amp;0)+1</f>
        <v>158</v>
      </c>
    </row>
    <row r="16" spans="1:13" ht="43.4" customHeight="1" x14ac:dyDescent="0.35">
      <c r="A16" s="37" t="s">
        <v>56</v>
      </c>
      <c r="B16" s="37" t="s">
        <v>263</v>
      </c>
      <c r="C16" s="37" t="s">
        <v>264</v>
      </c>
      <c r="D16" s="37" t="s">
        <v>254</v>
      </c>
      <c r="E16" s="37" t="s">
        <v>256</v>
      </c>
      <c r="F16" s="37">
        <f ca="1">F6</f>
        <v>15</v>
      </c>
      <c r="G16" s="37" t="s">
        <v>250</v>
      </c>
      <c r="H16" s="37" t="s">
        <v>257</v>
      </c>
      <c r="I16" s="108" t="s">
        <v>265</v>
      </c>
      <c r="K16" s="37">
        <f ca="1">F16</f>
        <v>15</v>
      </c>
      <c r="L16" s="37" t="s">
        <v>250</v>
      </c>
      <c r="M16" s="37" t="s">
        <v>257</v>
      </c>
    </row>
    <row r="17" spans="1:14" x14ac:dyDescent="0.35">
      <c r="A17" s="32">
        <f>RESULTS!I14</f>
        <v>46675</v>
      </c>
      <c r="B17" s="65" cm="1">
        <f t="array" aca="1" ref="B17" ca="1">_xlfn.XLOOKUP(A17,INDIRECT($A$5&amp;"!$AJ$41:$AJ$406"),INDIRECT($A$5&amp;"!$An$41:$An$406"))*SUM($F$3:$I$3)</f>
        <v>12.75</v>
      </c>
      <c r="C17" s="65" cm="1">
        <f t="array" aca="1" ref="C17" ca="1">_xlfn.XLOOKUP(A17,INDIRECT($A$5&amp;"!$AJ$41:$AJ$406"),INDIRECT($A$5&amp;"!$Ak$41:$Ak$406"))*SUM($F$3:$I$3)</f>
        <v>0</v>
      </c>
      <c r="D17" s="65" cm="1">
        <f t="array" aca="1" ref="D17" ca="1">_xlfn.XLOOKUP(A17,INDIRECT($A$5&amp;"!$AJ$41:$AJ$406"),INDIRECT($A$5&amp;"!$AO$41:$AO$406"))*SUM($F$3:$I$3)</f>
        <v>15</v>
      </c>
      <c r="E17" s="34" cm="1">
        <f t="array" ref="E17">SUMPRODUCT(('PT Storengy'!$B$8:$I$372)*('PT Storengy'!$A$8:$A$372=$A17)*('PT Storengy'!$A$5:$H$5=$A$6)*('PT Storengy'!$B$7:$I$7=$A$7))</f>
        <v>0</v>
      </c>
      <c r="F17" s="36">
        <f ca="1">F16-I17/1000</f>
        <v>14.861726608695653</v>
      </c>
      <c r="G17" s="51">
        <f ca="1">$F$6/SUM($F$3,$G$3,$H$3,$I$3)</f>
        <v>1</v>
      </c>
      <c r="H17" s="35" cm="1">
        <f t="array" aca="1" ref="H17" ca="1">IF(ROUND(ROUND(G17,2)-G17,4)=0,_xlfn.XLOOKUP(G17,INDIRECT($A$4&amp;"!$G$32:$G$132"),INDIRECT($A$4&amp;"!$A$32:$A$132"),0,1,1),IF(G17&lt;0,0,(ROUNDUP(G17,2)-G17)*100*_xlfn.XLOOKUP(G17,INDIRECT($A$4&amp;"!$G$32:$G$132"),INDIRECT($A$4&amp;"!$A$32:$A$132"),0,-1,-1)+(G17-ROUNDDOWN(G17,2))*100*_xlfn.XLOOKUP(G17,INDIRECT($A$4&amp;"!$G$32:$G$132"),INDIRECT($A$4&amp;"!$A$32:$A$132"),0,1,1)))</f>
        <v>1</v>
      </c>
      <c r="I17" s="84">
        <f ca="1">IF(F16*1000-$F$4*(1-E17)*H17&gt;1000*B17,$F$4*(1-E17)*H17,F16*1000-1000*B17)</f>
        <v>138.27339130434783</v>
      </c>
      <c r="K17" s="36">
        <f t="shared" ref="K17:K80" ca="1" si="0">K16-N17/1000</f>
        <v>14.861726608695653</v>
      </c>
      <c r="L17" s="51">
        <f ca="1">MAX(K16/SUM($F$3,$G$3,$H$3,$I$3),0)</f>
        <v>1</v>
      </c>
      <c r="M17" s="35" cm="1">
        <f t="array" aca="1" ref="M17" ca="1">IF(ROUND(ROUND(L17,2)-L17,4)=0,_xlfn.XLOOKUP(L17,INDIRECT($A$4&amp;"!$G$32:$G$132"),INDIRECT($A$4&amp;"!$A$32:$A$132"),0,1,1),IF(L17&lt;0,0,(ROUNDUP(L17,2)-L17)*100*_xlfn.XLOOKUP(L17,INDIRECT($A$4&amp;"!$G$32:$G$132"),INDIRECT($A$4&amp;"!$A$32:$A$132"),0,-1,-1)+(L17-ROUNDDOWN(L17,2))*100*_xlfn.XLOOKUP(L17,INDIRECT($A$4&amp;"!$G$32:$G$132"),INDIRECT($A$4&amp;"!$A$32:$A$132"),0,1,1)))</f>
        <v>1</v>
      </c>
      <c r="N17" s="67">
        <f ca="1">IF(K16*1000&lt;$F$4*(1)*M17,K16*1000,$F$4*(1)*M17)</f>
        <v>138.27339130434783</v>
      </c>
    </row>
    <row r="18" spans="1:14" x14ac:dyDescent="0.35">
      <c r="A18" s="32">
        <f>A17+1</f>
        <v>46676</v>
      </c>
      <c r="B18" s="65" cm="1">
        <f t="array" aca="1" ref="B18" ca="1">_xlfn.XLOOKUP(A18,INDIRECT($A$5&amp;"!$AJ$41:$AJ$406"),INDIRECT($A$5&amp;"!$An$41:$An$406"))*SUM($F$3:$I$3)</f>
        <v>12.75</v>
      </c>
      <c r="C18" s="65" cm="1">
        <f t="array" aca="1" ref="C18" ca="1">_xlfn.XLOOKUP(A18,INDIRECT($A$5&amp;"!$AJ$41:$AJ$406"),INDIRECT($A$5&amp;"!$Ak$41:$Ak$406"))*SUM($F$3:$I$3)</f>
        <v>0</v>
      </c>
      <c r="D18" s="65" cm="1">
        <f t="array" aca="1" ref="D18" ca="1">_xlfn.XLOOKUP(A18,INDIRECT($A$5&amp;"!$AJ$41:$AJ$406"),INDIRECT($A$5&amp;"!$AO$41:$AO$406"))*SUM($F$3:$I$3)</f>
        <v>15</v>
      </c>
      <c r="E18" s="34" cm="1">
        <f t="array" ref="E18">SUMPRODUCT(('PT Storengy'!$B$8:$I$372)*('PT Storengy'!$A$8:$A$372=$A18)*('PT Storengy'!$A$5:$H$5=$A$6)*('PT Storengy'!$B$7:$I$7=$A$7))</f>
        <v>0</v>
      </c>
      <c r="F18" s="36">
        <f t="shared" ref="F18:F82" ca="1" si="1">F17-I18/1000</f>
        <v>14.723603755031229</v>
      </c>
      <c r="G18" s="51">
        <f ca="1">$F17/SUM($F$3,$G$3,$H$3,$I$3)</f>
        <v>0.99078177391304356</v>
      </c>
      <c r="H18" s="35" cm="1">
        <f t="array" aca="1" ref="H18" ca="1">IF(ROUND(ROUND(G18,2)-G18,4)=0,_xlfn.XLOOKUP(G18,INDIRECT($A$4&amp;"!$G$32:$G$132"),INDIRECT($A$4&amp;"!$A$32:$A$132"),0,1,1),IF(G18&lt;0,0,(ROUNDUP(G18,2)-G18)*100*_xlfn.XLOOKUP(G18,INDIRECT($A$4&amp;"!$G$32:$G$132"),INDIRECT($A$4&amp;"!$A$32:$A$132"),0,-1,-1)+(G18-ROUNDDOWN(G18,2))*100*_xlfn.XLOOKUP(G18,INDIRECT($A$4&amp;"!$G$32:$G$132"),INDIRECT($A$4&amp;"!$A$32:$A$132"),0,1,1)))</f>
        <v>0.99891130434782682</v>
      </c>
      <c r="I18" s="84">
        <f t="shared" ref="I18:I81" ca="1" si="2">IF(F17*1000-$F$4*(1-E18)*H18&gt;1000*B18,$F$4*(1-E18)*H18,F17*1000-1000*B18)</f>
        <v>138.12285366442353</v>
      </c>
      <c r="K18" s="36">
        <f t="shared" ca="1" si="0"/>
        <v>14.723603755031229</v>
      </c>
      <c r="L18" s="51">
        <f t="shared" ref="L18:L81" ca="1" si="3">MAX(K17/SUM($F$3,$G$3,$H$3,$I$3),0)</f>
        <v>0.99078177391304356</v>
      </c>
      <c r="M18" s="35" cm="1">
        <f t="array" aca="1" ref="M18" ca="1">IF(ROUND(ROUND(L18,2)-L18,4)=0,_xlfn.XLOOKUP(L18,INDIRECT($A$4&amp;"!$G$32:$G$132"),INDIRECT($A$4&amp;"!$A$32:$A$132"),0,1,1),IF(L18&lt;0,0,(ROUNDUP(L18,2)-L18)*100*_xlfn.XLOOKUP(L18,INDIRECT($A$4&amp;"!$G$32:$G$132"),INDIRECT($A$4&amp;"!$A$32:$A$132"),0,-1,-1)+(L18-ROUNDDOWN(L18,2))*100*_xlfn.XLOOKUP(L18,INDIRECT($A$4&amp;"!$G$32:$G$132"),INDIRECT($A$4&amp;"!$A$32:$A$132"),0,1,1)))</f>
        <v>0.99891130434782682</v>
      </c>
      <c r="N18" s="67">
        <f t="shared" ref="N18:N81" ca="1" si="4">IF(K17*1000&lt;$F$4*(1)*M18,K17*1000,$F$4*(1)*M18)</f>
        <v>138.12285366442353</v>
      </c>
    </row>
    <row r="19" spans="1:14" x14ac:dyDescent="0.35">
      <c r="A19" s="32">
        <f t="shared" ref="A19:A82" si="5">A18+1</f>
        <v>46677</v>
      </c>
      <c r="B19" s="65" cm="1">
        <f t="array" aca="1" ref="B19" ca="1">_xlfn.XLOOKUP(A19,INDIRECT($A$5&amp;"!$AJ$41:$AJ$406"),INDIRECT($A$5&amp;"!$An$41:$An$406"))*SUM($F$3:$I$3)</f>
        <v>12.75</v>
      </c>
      <c r="C19" s="65" cm="1">
        <f t="array" aca="1" ref="C19" ca="1">_xlfn.XLOOKUP(A19,INDIRECT($A$5&amp;"!$AJ$41:$AJ$406"),INDIRECT($A$5&amp;"!$Ak$41:$Ak$406"))*SUM($F$3:$I$3)</f>
        <v>0</v>
      </c>
      <c r="D19" s="65" cm="1">
        <f t="array" aca="1" ref="D19" ca="1">_xlfn.XLOOKUP(A19,INDIRECT($A$5&amp;"!$AJ$41:$AJ$406"),INDIRECT($A$5&amp;"!$AO$41:$AO$406"))*SUM($F$3:$I$3)</f>
        <v>15</v>
      </c>
      <c r="E19" s="34" cm="1">
        <f t="array" ref="E19">SUMPRODUCT(('PT Storengy'!$B$8:$I$372)*('PT Storengy'!$A$8:$A$372=$A19)*('PT Storengy'!$A$5:$H$5=$A$6)*('PT Storengy'!$B$7:$I$7=$A$7))</f>
        <v>0</v>
      </c>
      <c r="F19" s="36">
        <f t="shared" ca="1" si="1"/>
        <v>14.585631275117056</v>
      </c>
      <c r="G19" s="51">
        <f t="shared" ref="G19:G82" ca="1" si="6">$F18/SUM($F$3,$G$3,$H$3,$I$3)</f>
        <v>0.98157358366874858</v>
      </c>
      <c r="H19" s="35" cm="1">
        <f t="array" aca="1" ref="H19" ca="1">IF(ROUND(ROUND(G19,2)-G19,4)=0,_xlfn.XLOOKUP(G19,INDIRECT($A$4&amp;"!$G$32:$G$132"),INDIRECT($A$4&amp;"!$A$32:$A$132"),0,1,1),IF(G19&lt;0,0,(ROUNDUP(G19,2)-G19)*100*_xlfn.XLOOKUP(G19,INDIRECT($A$4&amp;"!$G$32:$G$132"),INDIRECT($A$4&amp;"!$A$32:$A$132"),0,-1,-1)+(G19-ROUNDDOWN(G19,2))*100*_xlfn.XLOOKUP(G19,INDIRECT($A$4&amp;"!$G$32:$G$132"),INDIRECT($A$4&amp;"!$A$32:$A$132"),0,1,1)))</f>
        <v>0.99782379395387599</v>
      </c>
      <c r="I19" s="84">
        <f t="shared" ca="1" si="2"/>
        <v>137.97247991417322</v>
      </c>
      <c r="K19" s="36">
        <f t="shared" ca="1" si="0"/>
        <v>14.585631275117056</v>
      </c>
      <c r="L19" s="51">
        <f t="shared" ca="1" si="3"/>
        <v>0.98157358366874858</v>
      </c>
      <c r="M19" s="35" cm="1">
        <f t="array" aca="1" ref="M19" ca="1">IF(ROUND(ROUND(L19,2)-L19,4)=0,_xlfn.XLOOKUP(L19,INDIRECT($A$4&amp;"!$G$32:$G$132"),INDIRECT($A$4&amp;"!$A$32:$A$132"),0,1,1),IF(L19&lt;0,0,(ROUNDUP(L19,2)-L19)*100*_xlfn.XLOOKUP(L19,INDIRECT($A$4&amp;"!$G$32:$G$132"),INDIRECT($A$4&amp;"!$A$32:$A$132"),0,-1,-1)+(L19-ROUNDDOWN(L19,2))*100*_xlfn.XLOOKUP(L19,INDIRECT($A$4&amp;"!$G$32:$G$132"),INDIRECT($A$4&amp;"!$A$32:$A$132"),0,1,1)))</f>
        <v>0.99782379395387599</v>
      </c>
      <c r="N19" s="67">
        <f t="shared" ca="1" si="4"/>
        <v>137.97247991417322</v>
      </c>
    </row>
    <row r="20" spans="1:14" x14ac:dyDescent="0.35">
      <c r="A20" s="32">
        <f t="shared" si="5"/>
        <v>46678</v>
      </c>
      <c r="B20" s="65" cm="1">
        <f t="array" aca="1" ref="B20" ca="1">_xlfn.XLOOKUP(A20,INDIRECT($A$5&amp;"!$AJ$41:$AJ$406"),INDIRECT($A$5&amp;"!$An$41:$An$406"))*SUM($F$3:$I$3)</f>
        <v>12.75</v>
      </c>
      <c r="C20" s="65" cm="1">
        <f t="array" aca="1" ref="C20" ca="1">_xlfn.XLOOKUP(A20,INDIRECT($A$5&amp;"!$AJ$41:$AJ$406"),INDIRECT($A$5&amp;"!$Ak$41:$Ak$406"))*SUM($F$3:$I$3)</f>
        <v>0</v>
      </c>
      <c r="D20" s="65" cm="1">
        <f t="array" aca="1" ref="D20" ca="1">_xlfn.XLOOKUP(A20,INDIRECT($A$5&amp;"!$AJ$41:$AJ$406"),INDIRECT($A$5&amp;"!$AO$41:$AO$406"))*SUM($F$3:$I$3)</f>
        <v>15</v>
      </c>
      <c r="E20" s="34" cm="1">
        <f t="array" ref="E20">SUMPRODUCT(('PT Storengy'!$B$8:$I$372)*('PT Storengy'!$A$8:$A$372=$A20)*('PT Storengy'!$A$5:$H$5=$A$6)*('PT Storengy'!$B$7:$I$7=$A$7))</f>
        <v>0</v>
      </c>
      <c r="F20" s="36">
        <f t="shared" ca="1" si="1"/>
        <v>14.447809005241885</v>
      </c>
      <c r="G20" s="51">
        <f t="shared" ca="1" si="6"/>
        <v>0.97237541834113705</v>
      </c>
      <c r="H20" s="35" cm="1">
        <f t="array" aca="1" ref="H20" ca="1">IF(ROUND(ROUND(G20,2)-G20,4)=0,_xlfn.XLOOKUP(G20,INDIRECT($A$4&amp;"!$G$32:$G$132"),INDIRECT($A$4&amp;"!$A$32:$A$132"),0,1,1),IF(G20&lt;0,0,(ROUNDUP(G20,2)-G20)*100*_xlfn.XLOOKUP(G20,INDIRECT($A$4&amp;"!$G$32:$G$132"),INDIRECT($A$4&amp;"!$A$32:$A$132"),0,-1,-1)+(G20-ROUNDDOWN(G20,2))*100*_xlfn.XLOOKUP(G20,INDIRECT($A$4&amp;"!$G$32:$G$132"),INDIRECT($A$4&amp;"!$A$32:$A$132"),0,1,1)))</f>
        <v>0.99673746752776282</v>
      </c>
      <c r="I20" s="84">
        <f t="shared" ca="1" si="2"/>
        <v>137.82226987517103</v>
      </c>
      <c r="K20" s="36">
        <f t="shared" ca="1" si="0"/>
        <v>14.447809005241885</v>
      </c>
      <c r="L20" s="51">
        <f t="shared" ca="1" si="3"/>
        <v>0.97237541834113705</v>
      </c>
      <c r="M20" s="35" cm="1">
        <f t="array" aca="1" ref="M20" ca="1">IF(ROUND(ROUND(L20,2)-L20,4)=0,_xlfn.XLOOKUP(L20,INDIRECT($A$4&amp;"!$G$32:$G$132"),INDIRECT($A$4&amp;"!$A$32:$A$132"),0,1,1),IF(L20&lt;0,0,(ROUNDUP(L20,2)-L20)*100*_xlfn.XLOOKUP(L20,INDIRECT($A$4&amp;"!$G$32:$G$132"),INDIRECT($A$4&amp;"!$A$32:$A$132"),0,-1,-1)+(L20-ROUNDDOWN(L20,2))*100*_xlfn.XLOOKUP(L20,INDIRECT($A$4&amp;"!$G$32:$G$132"),INDIRECT($A$4&amp;"!$A$32:$A$132"),0,1,1)))</f>
        <v>0.99673746752776282</v>
      </c>
      <c r="N20" s="67">
        <f t="shared" ca="1" si="4"/>
        <v>137.82226987517103</v>
      </c>
    </row>
    <row r="21" spans="1:14" x14ac:dyDescent="0.35">
      <c r="A21" s="32">
        <f t="shared" si="5"/>
        <v>46679</v>
      </c>
      <c r="B21" s="65" cm="1">
        <f t="array" aca="1" ref="B21" ca="1">_xlfn.XLOOKUP(A21,INDIRECT($A$5&amp;"!$AJ$41:$AJ$406"),INDIRECT($A$5&amp;"!$An$41:$An$406"))*SUM($F$3:$I$3)</f>
        <v>12.75</v>
      </c>
      <c r="C21" s="65" cm="1">
        <f t="array" aca="1" ref="C21" ca="1">_xlfn.XLOOKUP(A21,INDIRECT($A$5&amp;"!$AJ$41:$AJ$406"),INDIRECT($A$5&amp;"!$Ak$41:$Ak$406"))*SUM($F$3:$I$3)</f>
        <v>0</v>
      </c>
      <c r="D21" s="65" cm="1">
        <f t="array" aca="1" ref="D21" ca="1">_xlfn.XLOOKUP(A21,INDIRECT($A$5&amp;"!$AJ$41:$AJ$406"),INDIRECT($A$5&amp;"!$AO$41:$AO$406"))*SUM($F$3:$I$3)</f>
        <v>15</v>
      </c>
      <c r="E21" s="34" cm="1">
        <f t="array" ref="E21">SUMPRODUCT(('PT Storengy'!$B$8:$I$372)*('PT Storengy'!$A$8:$A$372=$A21)*('PT Storengy'!$A$5:$H$5=$A$6)*('PT Storengy'!$B$7:$I$7=$A$7))</f>
        <v>0</v>
      </c>
      <c r="F21" s="36">
        <f t="shared" ca="1" si="1"/>
        <v>14.3101367818727</v>
      </c>
      <c r="G21" s="51">
        <f t="shared" ca="1" si="6"/>
        <v>0.96318726701612567</v>
      </c>
      <c r="H21" s="35" cm="1">
        <f t="array" aca="1" ref="H21" ca="1">IF(ROUND(ROUND(G21,2)-G21,4)=0,_xlfn.XLOOKUP(G21,INDIRECT($A$4&amp;"!$G$32:$G$132"),INDIRECT($A$4&amp;"!$A$32:$A$132"),0,1,1),IF(G21&lt;0,0,(ROUNDUP(G21,2)-G21)*100*_xlfn.XLOOKUP(G21,INDIRECT($A$4&amp;"!$G$32:$G$132"),INDIRECT($A$4&amp;"!$A$32:$A$132"),0,-1,-1)+(G21-ROUNDDOWN(G21,2))*100*_xlfn.XLOOKUP(G21,INDIRECT($A$4&amp;"!$G$32:$G$132"),INDIRECT($A$4&amp;"!$A$32:$A$132"),0,1,1)))</f>
        <v>0.9956523237805065</v>
      </c>
      <c r="I21" s="84">
        <f t="shared" ca="1" si="2"/>
        <v>137.67222336918519</v>
      </c>
      <c r="K21" s="36">
        <f t="shared" ca="1" si="0"/>
        <v>14.3101367818727</v>
      </c>
      <c r="L21" s="51">
        <f t="shared" ca="1" si="3"/>
        <v>0.96318726701612567</v>
      </c>
      <c r="M21" s="35" cm="1">
        <f t="array" aca="1" ref="M21" ca="1">IF(ROUND(ROUND(L21,2)-L21,4)=0,_xlfn.XLOOKUP(L21,INDIRECT($A$4&amp;"!$G$32:$G$132"),INDIRECT($A$4&amp;"!$A$32:$A$132"),0,1,1),IF(L21&lt;0,0,(ROUNDUP(L21,2)-L21)*100*_xlfn.XLOOKUP(L21,INDIRECT($A$4&amp;"!$G$32:$G$132"),INDIRECT($A$4&amp;"!$A$32:$A$132"),0,-1,-1)+(L21-ROUNDDOWN(L21,2))*100*_xlfn.XLOOKUP(L21,INDIRECT($A$4&amp;"!$G$32:$G$132"),INDIRECT($A$4&amp;"!$A$32:$A$132"),0,1,1)))</f>
        <v>0.9956523237805065</v>
      </c>
      <c r="N21" s="67">
        <f t="shared" ca="1" si="4"/>
        <v>137.67222336918519</v>
      </c>
    </row>
    <row r="22" spans="1:14" x14ac:dyDescent="0.35">
      <c r="A22" s="32">
        <f t="shared" si="5"/>
        <v>46680</v>
      </c>
      <c r="B22" s="65" cm="1">
        <f t="array" aca="1" ref="B22" ca="1">_xlfn.XLOOKUP(A22,INDIRECT($A$5&amp;"!$AJ$41:$AJ$406"),INDIRECT($A$5&amp;"!$An$41:$An$406"))*SUM($F$3:$I$3)</f>
        <v>12.75</v>
      </c>
      <c r="C22" s="65" cm="1">
        <f t="array" aca="1" ref="C22" ca="1">_xlfn.XLOOKUP(A22,INDIRECT($A$5&amp;"!$AJ$41:$AJ$406"),INDIRECT($A$5&amp;"!$Ak$41:$Ak$406"))*SUM($F$3:$I$3)</f>
        <v>0</v>
      </c>
      <c r="D22" s="65" cm="1">
        <f t="array" aca="1" ref="D22" ca="1">_xlfn.XLOOKUP(A22,INDIRECT($A$5&amp;"!$AJ$41:$AJ$406"),INDIRECT($A$5&amp;"!$AO$41:$AO$406"))*SUM($F$3:$I$3)</f>
        <v>15</v>
      </c>
      <c r="E22" s="34" cm="1">
        <f t="array" ref="E22">SUMPRODUCT(('PT Storengy'!$B$8:$I$372)*('PT Storengy'!$A$8:$A$372=$A22)*('PT Storengy'!$A$5:$H$5=$A$6)*('PT Storengy'!$B$7:$I$7=$A$7))</f>
        <v>0</v>
      </c>
      <c r="F22" s="36">
        <f t="shared" ca="1" si="1"/>
        <v>14.172614441654522</v>
      </c>
      <c r="G22" s="51">
        <f t="shared" ca="1" si="6"/>
        <v>0.95400911879151329</v>
      </c>
      <c r="H22" s="35" cm="1">
        <f t="array" aca="1" ref="H22" ca="1">IF(ROUND(ROUND(G22,2)-G22,4)=0,_xlfn.XLOOKUP(G22,INDIRECT($A$4&amp;"!$G$32:$G$132"),INDIRECT($A$4&amp;"!$A$32:$A$132"),0,1,1),IF(G22&lt;0,0,(ROUNDUP(G22,2)-G22)*100*_xlfn.XLOOKUP(G22,INDIRECT($A$4&amp;"!$G$32:$G$132"),INDIRECT($A$4&amp;"!$A$32:$A$132"),0,-1,-1)+(G22-ROUNDDOWN(G22,2))*100*_xlfn.XLOOKUP(G22,INDIRECT($A$4&amp;"!$G$32:$G$132"),INDIRECT($A$4&amp;"!$A$32:$A$132"),0,1,1)))</f>
        <v>0.99456836142452976</v>
      </c>
      <c r="I22" s="84">
        <f t="shared" ca="1" si="2"/>
        <v>137.52234021817804</v>
      </c>
      <c r="K22" s="36">
        <f t="shared" ca="1" si="0"/>
        <v>14.172614441654522</v>
      </c>
      <c r="L22" s="51">
        <f t="shared" ca="1" si="3"/>
        <v>0.95400911879151329</v>
      </c>
      <c r="M22" s="35" cm="1">
        <f t="array" aca="1" ref="M22" ca="1">IF(ROUND(ROUND(L22,2)-L22,4)=0,_xlfn.XLOOKUP(L22,INDIRECT($A$4&amp;"!$G$32:$G$132"),INDIRECT($A$4&amp;"!$A$32:$A$132"),0,1,1),IF(L22&lt;0,0,(ROUNDUP(L22,2)-L22)*100*_xlfn.XLOOKUP(L22,INDIRECT($A$4&amp;"!$G$32:$G$132"),INDIRECT($A$4&amp;"!$A$32:$A$132"),0,-1,-1)+(L22-ROUNDDOWN(L22,2))*100*_xlfn.XLOOKUP(L22,INDIRECT($A$4&amp;"!$G$32:$G$132"),INDIRECT($A$4&amp;"!$A$32:$A$132"),0,1,1)))</f>
        <v>0.99456836142452976</v>
      </c>
      <c r="N22" s="67">
        <f t="shared" ca="1" si="4"/>
        <v>137.52234021817804</v>
      </c>
    </row>
    <row r="23" spans="1:14" x14ac:dyDescent="0.35">
      <c r="A23" s="32">
        <f t="shared" si="5"/>
        <v>46681</v>
      </c>
      <c r="B23" s="65" cm="1">
        <f t="array" aca="1" ref="B23" ca="1">_xlfn.XLOOKUP(A23,INDIRECT($A$5&amp;"!$AJ$41:$AJ$406"),INDIRECT($A$5&amp;"!$An$41:$An$406"))*SUM($F$3:$I$3)</f>
        <v>12.75</v>
      </c>
      <c r="C23" s="65" cm="1">
        <f t="array" aca="1" ref="C23" ca="1">_xlfn.XLOOKUP(A23,INDIRECT($A$5&amp;"!$AJ$41:$AJ$406"),INDIRECT($A$5&amp;"!$Ak$41:$Ak$406"))*SUM($F$3:$I$3)</f>
        <v>0</v>
      </c>
      <c r="D23" s="65" cm="1">
        <f t="array" aca="1" ref="D23" ca="1">_xlfn.XLOOKUP(A23,INDIRECT($A$5&amp;"!$AJ$41:$AJ$406"),INDIRECT($A$5&amp;"!$AO$41:$AO$406"))*SUM($F$3:$I$3)</f>
        <v>15</v>
      </c>
      <c r="E23" s="34" cm="1">
        <f t="array" ref="E23">SUMPRODUCT(('PT Storengy'!$B$8:$I$372)*('PT Storengy'!$A$8:$A$372=$A23)*('PT Storengy'!$A$5:$H$5=$A$6)*('PT Storengy'!$B$7:$I$7=$A$7))</f>
        <v>0</v>
      </c>
      <c r="F23" s="36">
        <f t="shared" ca="1" si="1"/>
        <v>14.035241821410217</v>
      </c>
      <c r="G23" s="51">
        <f t="shared" ca="1" si="6"/>
        <v>0.94484096277696816</v>
      </c>
      <c r="H23" s="35" cm="1">
        <f t="array" aca="1" ref="H23" ca="1">IF(ROUND(ROUND(G23,2)-G23,4)=0,_xlfn.XLOOKUP(G23,INDIRECT($A$4&amp;"!$G$32:$G$132"),INDIRECT($A$4&amp;"!$A$32:$A$132"),0,1,1),IF(G23&lt;0,0,(ROUNDUP(G23,2)-G23)*100*_xlfn.XLOOKUP(G23,INDIRECT($A$4&amp;"!$G$32:$G$132"),INDIRECT($A$4&amp;"!$A$32:$A$132"),0,-1,-1)+(G23-ROUNDDOWN(G23,2))*100*_xlfn.XLOOKUP(G23,INDIRECT($A$4&amp;"!$G$32:$G$132"),INDIRECT($A$4&amp;"!$A$32:$A$132"),0,1,1)))</f>
        <v>0.99348557917365721</v>
      </c>
      <c r="I23" s="84">
        <f t="shared" ca="1" si="2"/>
        <v>137.37262024430572</v>
      </c>
      <c r="K23" s="36">
        <f t="shared" ca="1" si="0"/>
        <v>14.035241821410217</v>
      </c>
      <c r="L23" s="51">
        <f t="shared" ca="1" si="3"/>
        <v>0.94484096277696816</v>
      </c>
      <c r="M23" s="35" cm="1">
        <f t="array" aca="1" ref="M23" ca="1">IF(ROUND(ROUND(L23,2)-L23,4)=0,_xlfn.XLOOKUP(L23,INDIRECT($A$4&amp;"!$G$32:$G$132"),INDIRECT($A$4&amp;"!$A$32:$A$132"),0,1,1),IF(L23&lt;0,0,(ROUNDUP(L23,2)-L23)*100*_xlfn.XLOOKUP(L23,INDIRECT($A$4&amp;"!$G$32:$G$132"),INDIRECT($A$4&amp;"!$A$32:$A$132"),0,-1,-1)+(L23-ROUNDDOWN(L23,2))*100*_xlfn.XLOOKUP(L23,INDIRECT($A$4&amp;"!$G$32:$G$132"),INDIRECT($A$4&amp;"!$A$32:$A$132"),0,1,1)))</f>
        <v>0.99348557917365721</v>
      </c>
      <c r="N23" s="67">
        <f t="shared" ca="1" si="4"/>
        <v>137.37262024430572</v>
      </c>
    </row>
    <row r="24" spans="1:14" x14ac:dyDescent="0.35">
      <c r="A24" s="32">
        <f t="shared" si="5"/>
        <v>46682</v>
      </c>
      <c r="B24" s="65" cm="1">
        <f t="array" aca="1" ref="B24" ca="1">_xlfn.XLOOKUP(A24,INDIRECT($A$5&amp;"!$AJ$41:$AJ$406"),INDIRECT($A$5&amp;"!$An$41:$An$406"))*SUM($F$3:$I$3)</f>
        <v>12.75</v>
      </c>
      <c r="C24" s="65" cm="1">
        <f t="array" aca="1" ref="C24" ca="1">_xlfn.XLOOKUP(A24,INDIRECT($A$5&amp;"!$AJ$41:$AJ$406"),INDIRECT($A$5&amp;"!$Ak$41:$Ak$406"))*SUM($F$3:$I$3)</f>
        <v>0</v>
      </c>
      <c r="D24" s="65" cm="1">
        <f t="array" aca="1" ref="D24" ca="1">_xlfn.XLOOKUP(A24,INDIRECT($A$5&amp;"!$AJ$41:$AJ$406"),INDIRECT($A$5&amp;"!$AO$41:$AO$406"))*SUM($F$3:$I$3)</f>
        <v>15</v>
      </c>
      <c r="E24" s="34" cm="1">
        <f t="array" ref="E24">SUMPRODUCT(('PT Storengy'!$B$8:$I$372)*('PT Storengy'!$A$8:$A$372=$A24)*('PT Storengy'!$A$5:$H$5=$A$6)*('PT Storengy'!$B$7:$I$7=$A$7))</f>
        <v>0</v>
      </c>
      <c r="F24" s="36">
        <f t="shared" ca="1" si="1"/>
        <v>13.898018758140299</v>
      </c>
      <c r="G24" s="51">
        <f t="shared" ca="1" si="6"/>
        <v>0.93568278809401451</v>
      </c>
      <c r="H24" s="35" cm="1">
        <f t="array" aca="1" ref="H24" ca="1">IF(ROUND(ROUND(G24,2)-G24,4)=0,_xlfn.XLOOKUP(G24,INDIRECT($A$4&amp;"!$G$32:$G$132"),INDIRECT($A$4&amp;"!$A$32:$A$132"),0,1,1),IF(G24&lt;0,0,(ROUNDUP(G24,2)-G24)*100*_xlfn.XLOOKUP(G24,INDIRECT($A$4&amp;"!$G$32:$G$132"),INDIRECT($A$4&amp;"!$A$32:$A$132"),0,-1,-1)+(G24-ROUNDDOWN(G24,2))*100*_xlfn.XLOOKUP(G24,INDIRECT($A$4&amp;"!$G$32:$G$132"),INDIRECT($A$4&amp;"!$A$32:$A$132"),0,1,1)))</f>
        <v>0.99240397574311334</v>
      </c>
      <c r="I24" s="84">
        <f t="shared" ca="1" si="2"/>
        <v>137.22306326991801</v>
      </c>
      <c r="K24" s="36">
        <f t="shared" ca="1" si="0"/>
        <v>13.898018758140299</v>
      </c>
      <c r="L24" s="51">
        <f t="shared" ca="1" si="3"/>
        <v>0.93568278809401451</v>
      </c>
      <c r="M24" s="35" cm="1">
        <f t="array" aca="1" ref="M24" ca="1">IF(ROUND(ROUND(L24,2)-L24,4)=0,_xlfn.XLOOKUP(L24,INDIRECT($A$4&amp;"!$G$32:$G$132"),INDIRECT($A$4&amp;"!$A$32:$A$132"),0,1,1),IF(L24&lt;0,0,(ROUNDUP(L24,2)-L24)*100*_xlfn.XLOOKUP(L24,INDIRECT($A$4&amp;"!$G$32:$G$132"),INDIRECT($A$4&amp;"!$A$32:$A$132"),0,-1,-1)+(L24-ROUNDDOWN(L24,2))*100*_xlfn.XLOOKUP(L24,INDIRECT($A$4&amp;"!$G$32:$G$132"),INDIRECT($A$4&amp;"!$A$32:$A$132"),0,1,1)))</f>
        <v>0.99240397574311334</v>
      </c>
      <c r="N24" s="67">
        <f t="shared" ca="1" si="4"/>
        <v>137.22306326991801</v>
      </c>
    </row>
    <row r="25" spans="1:14" x14ac:dyDescent="0.35">
      <c r="A25" s="32">
        <f t="shared" si="5"/>
        <v>46683</v>
      </c>
      <c r="B25" s="65" cm="1">
        <f t="array" aca="1" ref="B25" ca="1">_xlfn.XLOOKUP(A25,INDIRECT($A$5&amp;"!$AJ$41:$AJ$406"),INDIRECT($A$5&amp;"!$An$41:$An$406"))*SUM($F$3:$I$3)</f>
        <v>12.75</v>
      </c>
      <c r="C25" s="65" cm="1">
        <f t="array" aca="1" ref="C25" ca="1">_xlfn.XLOOKUP(A25,INDIRECT($A$5&amp;"!$AJ$41:$AJ$406"),INDIRECT($A$5&amp;"!$Ak$41:$Ak$406"))*SUM($F$3:$I$3)</f>
        <v>0</v>
      </c>
      <c r="D25" s="65" cm="1">
        <f t="array" aca="1" ref="D25" ca="1">_xlfn.XLOOKUP(A25,INDIRECT($A$5&amp;"!$AJ$41:$AJ$406"),INDIRECT($A$5&amp;"!$AO$41:$AO$406"))*SUM($F$3:$I$3)</f>
        <v>15</v>
      </c>
      <c r="E25" s="34" cm="1">
        <f t="array" ref="E25">SUMPRODUCT(('PT Storengy'!$B$8:$I$372)*('PT Storengy'!$A$8:$A$372=$A25)*('PT Storengy'!$A$5:$H$5=$A$6)*('PT Storengy'!$B$7:$I$7=$A$7))</f>
        <v>0</v>
      </c>
      <c r="F25" s="36">
        <f t="shared" ca="1" si="1"/>
        <v>13.760945089022741</v>
      </c>
      <c r="G25" s="51">
        <f t="shared" ca="1" si="6"/>
        <v>0.92653458387601995</v>
      </c>
      <c r="H25" s="35" cm="1">
        <f t="array" aca="1" ref="H25" ca="1">IF(ROUND(ROUND(G25,2)-G25,4)=0,_xlfn.XLOOKUP(G25,INDIRECT($A$4&amp;"!$G$32:$G$132"),INDIRECT($A$4&amp;"!$A$32:$A$132"),0,1,1),IF(G25&lt;0,0,(ROUNDUP(G25,2)-G25)*100*_xlfn.XLOOKUP(G25,INDIRECT($A$4&amp;"!$G$32:$G$132"),INDIRECT($A$4&amp;"!$A$32:$A$132"),0,-1,-1)+(G25-ROUNDDOWN(G25,2))*100*_xlfn.XLOOKUP(G25,INDIRECT($A$4&amp;"!$G$32:$G$132"),INDIRECT($A$4&amp;"!$A$32:$A$132"),0,1,1)))</f>
        <v>0.99132354984952165</v>
      </c>
      <c r="I25" s="84">
        <f t="shared" ca="1" si="2"/>
        <v>137.07366911755807</v>
      </c>
      <c r="K25" s="36">
        <f t="shared" ca="1" si="0"/>
        <v>13.760945089022741</v>
      </c>
      <c r="L25" s="51">
        <f t="shared" ca="1" si="3"/>
        <v>0.92653458387601995</v>
      </c>
      <c r="M25" s="35" cm="1">
        <f t="array" aca="1" ref="M25" ca="1">IF(ROUND(ROUND(L25,2)-L25,4)=0,_xlfn.XLOOKUP(L25,INDIRECT($A$4&amp;"!$G$32:$G$132"),INDIRECT($A$4&amp;"!$A$32:$A$132"),0,1,1),IF(L25&lt;0,0,(ROUNDUP(L25,2)-L25)*100*_xlfn.XLOOKUP(L25,INDIRECT($A$4&amp;"!$G$32:$G$132"),INDIRECT($A$4&amp;"!$A$32:$A$132"),0,-1,-1)+(L25-ROUNDDOWN(L25,2))*100*_xlfn.XLOOKUP(L25,INDIRECT($A$4&amp;"!$G$32:$G$132"),INDIRECT($A$4&amp;"!$A$32:$A$132"),0,1,1)))</f>
        <v>0.99132354984952165</v>
      </c>
      <c r="N25" s="67">
        <f t="shared" ca="1" si="4"/>
        <v>137.07366911755807</v>
      </c>
    </row>
    <row r="26" spans="1:14" x14ac:dyDescent="0.35">
      <c r="A26" s="32">
        <f t="shared" si="5"/>
        <v>46684</v>
      </c>
      <c r="B26" s="65" cm="1">
        <f t="array" aca="1" ref="B26" ca="1">_xlfn.XLOOKUP(A26,INDIRECT($A$5&amp;"!$AJ$41:$AJ$406"),INDIRECT($A$5&amp;"!$An$41:$An$406"))*SUM($F$3:$I$3)</f>
        <v>12.75</v>
      </c>
      <c r="C26" s="65" cm="1">
        <f t="array" aca="1" ref="C26" ca="1">_xlfn.XLOOKUP(A26,INDIRECT($A$5&amp;"!$AJ$41:$AJ$406"),INDIRECT($A$5&amp;"!$Ak$41:$Ak$406"))*SUM($F$3:$I$3)</f>
        <v>0</v>
      </c>
      <c r="D26" s="65" cm="1">
        <f t="array" aca="1" ref="D26" ca="1">_xlfn.XLOOKUP(A26,INDIRECT($A$5&amp;"!$AJ$41:$AJ$406"),INDIRECT($A$5&amp;"!$AO$41:$AO$406"))*SUM($F$3:$I$3)</f>
        <v>15</v>
      </c>
      <c r="E26" s="34" cm="1">
        <f t="array" ref="E26">SUMPRODUCT(('PT Storengy'!$B$8:$I$372)*('PT Storengy'!$A$8:$A$372=$A26)*('PT Storengy'!$A$5:$H$5=$A$6)*('PT Storengy'!$B$7:$I$7=$A$7))</f>
        <v>0</v>
      </c>
      <c r="F26" s="36">
        <f t="shared" ca="1" si="1"/>
        <v>13.624020651412778</v>
      </c>
      <c r="G26" s="51">
        <f t="shared" ca="1" si="6"/>
        <v>0.91739633926818276</v>
      </c>
      <c r="H26" s="35" cm="1">
        <f t="array" aca="1" ref="H26" ca="1">IF(ROUND(ROUND(G26,2)-G26,4)=0,_xlfn.XLOOKUP(G26,INDIRECT($A$4&amp;"!$G$32:$G$132"),INDIRECT($A$4&amp;"!$A$32:$A$132"),0,1,1),IF(G26&lt;0,0,(ROUNDUP(G26,2)-G26)*100*_xlfn.XLOOKUP(G26,INDIRECT($A$4&amp;"!$G$32:$G$132"),INDIRECT($A$4&amp;"!$A$32:$A$132"),0,-1,-1)+(G26-ROUNDDOWN(G26,2))*100*_xlfn.XLOOKUP(G26,INDIRECT($A$4&amp;"!$G$32:$G$132"),INDIRECT($A$4&amp;"!$A$32:$A$132"),0,1,1)))</f>
        <v>0.99024430021090293</v>
      </c>
      <c r="I26" s="84">
        <f t="shared" ca="1" si="2"/>
        <v>136.92443760996227</v>
      </c>
      <c r="K26" s="36">
        <f t="shared" ca="1" si="0"/>
        <v>13.624020651412778</v>
      </c>
      <c r="L26" s="51">
        <f t="shared" ca="1" si="3"/>
        <v>0.91739633926818276</v>
      </c>
      <c r="M26" s="35" cm="1">
        <f t="array" aca="1" ref="M26" ca="1">IF(ROUND(ROUND(L26,2)-L26,4)=0,_xlfn.XLOOKUP(L26,INDIRECT($A$4&amp;"!$G$32:$G$132"),INDIRECT($A$4&amp;"!$A$32:$A$132"),0,1,1),IF(L26&lt;0,0,(ROUNDUP(L26,2)-L26)*100*_xlfn.XLOOKUP(L26,INDIRECT($A$4&amp;"!$G$32:$G$132"),INDIRECT($A$4&amp;"!$A$32:$A$132"),0,-1,-1)+(L26-ROUNDDOWN(L26,2))*100*_xlfn.XLOOKUP(L26,INDIRECT($A$4&amp;"!$G$32:$G$132"),INDIRECT($A$4&amp;"!$A$32:$A$132"),0,1,1)))</f>
        <v>0.99024430021090293</v>
      </c>
      <c r="N26" s="67">
        <f t="shared" ca="1" si="4"/>
        <v>136.92443760996227</v>
      </c>
    </row>
    <row r="27" spans="1:14" x14ac:dyDescent="0.35">
      <c r="A27" s="32">
        <f t="shared" si="5"/>
        <v>46685</v>
      </c>
      <c r="B27" s="65" cm="1">
        <f t="array" aca="1" ref="B27" ca="1">_xlfn.XLOOKUP(A27,INDIRECT($A$5&amp;"!$AJ$41:$AJ$406"),INDIRECT($A$5&amp;"!$An$41:$An$406"))*SUM($F$3:$I$3)</f>
        <v>12.75</v>
      </c>
      <c r="C27" s="65" cm="1">
        <f t="array" aca="1" ref="C27" ca="1">_xlfn.XLOOKUP(A27,INDIRECT($A$5&amp;"!$AJ$41:$AJ$406"),INDIRECT($A$5&amp;"!$Ak$41:$Ak$406"))*SUM($F$3:$I$3)</f>
        <v>0</v>
      </c>
      <c r="D27" s="65" cm="1">
        <f t="array" aca="1" ref="D27" ca="1">_xlfn.XLOOKUP(A27,INDIRECT($A$5&amp;"!$AJ$41:$AJ$406"),INDIRECT($A$5&amp;"!$AO$41:$AO$406"))*SUM($F$3:$I$3)</f>
        <v>15</v>
      </c>
      <c r="E27" s="34" cm="1">
        <f t="array" ref="E27">SUMPRODUCT(('PT Storengy'!$B$8:$I$372)*('PT Storengy'!$A$8:$A$372=$A27)*('PT Storengy'!$A$5:$H$5=$A$6)*('PT Storengy'!$B$7:$I$7=$A$7))</f>
        <v>0</v>
      </c>
      <c r="F27" s="36">
        <f t="shared" ca="1" si="1"/>
        <v>13.487245282842718</v>
      </c>
      <c r="G27" s="51">
        <f t="shared" ca="1" si="6"/>
        <v>0.90826804342751855</v>
      </c>
      <c r="H27" s="35" cm="1">
        <f t="array" aca="1" ref="H27" ca="1">IF(ROUND(ROUND(G27,2)-G27,4)=0,_xlfn.XLOOKUP(G27,INDIRECT($A$4&amp;"!$G$32:$G$132"),INDIRECT($A$4&amp;"!$A$32:$A$132"),0,1,1),IF(G27&lt;0,0,(ROUNDUP(G27,2)-G27)*100*_xlfn.XLOOKUP(G27,INDIRECT($A$4&amp;"!$G$32:$G$132"),INDIRECT($A$4&amp;"!$A$32:$A$132"),0,-1,-1)+(G27-ROUNDDOWN(G27,2))*100*_xlfn.XLOOKUP(G27,INDIRECT($A$4&amp;"!$G$32:$G$132"),INDIRECT($A$4&amp;"!$A$32:$A$132"),0,1,1)))</f>
        <v>0.98916622554667322</v>
      </c>
      <c r="I27" s="84">
        <f t="shared" ca="1" si="2"/>
        <v>136.77536857005992</v>
      </c>
      <c r="K27" s="36">
        <f t="shared" ca="1" si="0"/>
        <v>13.487245282842718</v>
      </c>
      <c r="L27" s="51">
        <f t="shared" ca="1" si="3"/>
        <v>0.90826804342751855</v>
      </c>
      <c r="M27" s="35" cm="1">
        <f t="array" aca="1" ref="M27" ca="1">IF(ROUND(ROUND(L27,2)-L27,4)=0,_xlfn.XLOOKUP(L27,INDIRECT($A$4&amp;"!$G$32:$G$132"),INDIRECT($A$4&amp;"!$A$32:$A$132"),0,1,1),IF(L27&lt;0,0,(ROUNDUP(L27,2)-L27)*100*_xlfn.XLOOKUP(L27,INDIRECT($A$4&amp;"!$G$32:$G$132"),INDIRECT($A$4&amp;"!$A$32:$A$132"),0,-1,-1)+(L27-ROUNDDOWN(L27,2))*100*_xlfn.XLOOKUP(L27,INDIRECT($A$4&amp;"!$G$32:$G$132"),INDIRECT($A$4&amp;"!$A$32:$A$132"),0,1,1)))</f>
        <v>0.98916622554667322</v>
      </c>
      <c r="N27" s="67">
        <f t="shared" ca="1" si="4"/>
        <v>136.77536857005992</v>
      </c>
    </row>
    <row r="28" spans="1:14" x14ac:dyDescent="0.35">
      <c r="A28" s="32">
        <f t="shared" si="5"/>
        <v>46686</v>
      </c>
      <c r="B28" s="65" cm="1">
        <f t="array" aca="1" ref="B28" ca="1">_xlfn.XLOOKUP(A28,INDIRECT($A$5&amp;"!$AJ$41:$AJ$406"),INDIRECT($A$5&amp;"!$An$41:$An$406"))*SUM($F$3:$I$3)</f>
        <v>12.75</v>
      </c>
      <c r="C28" s="65" cm="1">
        <f t="array" aca="1" ref="C28" ca="1">_xlfn.XLOOKUP(A28,INDIRECT($A$5&amp;"!$AJ$41:$AJ$406"),INDIRECT($A$5&amp;"!$Ak$41:$Ak$406"))*SUM($F$3:$I$3)</f>
        <v>0</v>
      </c>
      <c r="D28" s="65" cm="1">
        <f t="array" aca="1" ref="D28" ca="1">_xlfn.XLOOKUP(A28,INDIRECT($A$5&amp;"!$AJ$41:$AJ$406"),INDIRECT($A$5&amp;"!$AO$41:$AO$406"))*SUM($F$3:$I$3)</f>
        <v>15</v>
      </c>
      <c r="E28" s="34" cm="1">
        <f t="array" ref="E28">SUMPRODUCT(('PT Storengy'!$B$8:$I$372)*('PT Storengy'!$A$8:$A$372=$A28)*('PT Storengy'!$A$5:$H$5=$A$6)*('PT Storengy'!$B$7:$I$7=$A$7))</f>
        <v>0</v>
      </c>
      <c r="F28" s="36">
        <f t="shared" ca="1" si="1"/>
        <v>13.350618821021744</v>
      </c>
      <c r="G28" s="51">
        <f t="shared" ca="1" si="6"/>
        <v>0.89914968552284791</v>
      </c>
      <c r="H28" s="35" cm="1">
        <f t="array" aca="1" ref="H28" ca="1">IF(ROUND(ROUND(G28,2)-G28,4)=0,_xlfn.XLOOKUP(G28,INDIRECT($A$4&amp;"!$G$32:$G$132"),INDIRECT($A$4&amp;"!$A$32:$A$132"),0,1,1),IF(G28&lt;0,0,(ROUNDUP(G28,2)-G28)*100*_xlfn.XLOOKUP(G28,INDIRECT($A$4&amp;"!$G$32:$G$132"),INDIRECT($A$4&amp;"!$A$32:$A$132"),0,-1,-1)+(G28-ROUNDDOWN(G28,2))*100*_xlfn.XLOOKUP(G28,INDIRECT($A$4&amp;"!$G$32:$G$132"),INDIRECT($A$4&amp;"!$A$32:$A$132"),0,1,1)))</f>
        <v>0.98808932457764331</v>
      </c>
      <c r="I28" s="84">
        <f t="shared" ca="1" si="2"/>
        <v>136.62646182097322</v>
      </c>
      <c r="K28" s="36">
        <f t="shared" ca="1" si="0"/>
        <v>13.350618821021744</v>
      </c>
      <c r="L28" s="51">
        <f t="shared" ca="1" si="3"/>
        <v>0.89914968552284791</v>
      </c>
      <c r="M28" s="35" cm="1">
        <f t="array" aca="1" ref="M28" ca="1">IF(ROUND(ROUND(L28,2)-L28,4)=0,_xlfn.XLOOKUP(L28,INDIRECT($A$4&amp;"!$G$32:$G$132"),INDIRECT($A$4&amp;"!$A$32:$A$132"),0,1,1),IF(L28&lt;0,0,(ROUNDUP(L28,2)-L28)*100*_xlfn.XLOOKUP(L28,INDIRECT($A$4&amp;"!$G$32:$G$132"),INDIRECT($A$4&amp;"!$A$32:$A$132"),0,-1,-1)+(L28-ROUNDDOWN(L28,2))*100*_xlfn.XLOOKUP(L28,INDIRECT($A$4&amp;"!$G$32:$G$132"),INDIRECT($A$4&amp;"!$A$32:$A$132"),0,1,1)))</f>
        <v>0.98808932457764331</v>
      </c>
      <c r="N28" s="67">
        <f t="shared" ca="1" si="4"/>
        <v>136.62646182097322</v>
      </c>
    </row>
    <row r="29" spans="1:14" x14ac:dyDescent="0.35">
      <c r="A29" s="32">
        <f t="shared" si="5"/>
        <v>46687</v>
      </c>
      <c r="B29" s="65" cm="1">
        <f t="array" aca="1" ref="B29" ca="1">_xlfn.XLOOKUP(A29,INDIRECT($A$5&amp;"!$AJ$41:$AJ$406"),INDIRECT($A$5&amp;"!$An$41:$An$406"))*SUM($F$3:$I$3)</f>
        <v>12.75</v>
      </c>
      <c r="C29" s="65" cm="1">
        <f t="array" aca="1" ref="C29" ca="1">_xlfn.XLOOKUP(A29,INDIRECT($A$5&amp;"!$AJ$41:$AJ$406"),INDIRECT($A$5&amp;"!$Ak$41:$Ak$406"))*SUM($F$3:$I$3)</f>
        <v>0</v>
      </c>
      <c r="D29" s="65" cm="1">
        <f t="array" aca="1" ref="D29" ca="1">_xlfn.XLOOKUP(A29,INDIRECT($A$5&amp;"!$AJ$41:$AJ$406"),INDIRECT($A$5&amp;"!$AO$41:$AO$406"))*SUM($F$3:$I$3)</f>
        <v>15</v>
      </c>
      <c r="E29" s="34" cm="1">
        <f t="array" ref="E29">SUMPRODUCT(('PT Storengy'!$B$8:$I$372)*('PT Storengy'!$A$8:$A$372=$A29)*('PT Storengy'!$A$5:$H$5=$A$6)*('PT Storengy'!$B$7:$I$7=$A$7))</f>
        <v>0</v>
      </c>
      <c r="F29" s="36">
        <f t="shared" ca="1" si="1"/>
        <v>13.213978473195656</v>
      </c>
      <c r="G29" s="51">
        <f t="shared" ca="1" si="6"/>
        <v>0.89004125473478291</v>
      </c>
      <c r="H29" s="35" cm="1">
        <f t="array" aca="1" ref="H29" ca="1">IF(ROUND(ROUND(G29,2)-G29,4)=0,_xlfn.XLOOKUP(G29,INDIRECT($A$4&amp;"!$G$32:$G$132"),INDIRECT($A$4&amp;"!$A$32:$A$132"),0,1,1),IF(G29&lt;0,0,(ROUNDUP(G29,2)-G29)*100*_xlfn.XLOOKUP(G29,INDIRECT($A$4&amp;"!$G$32:$G$132"),INDIRECT($A$4&amp;"!$A$32:$A$132"),0,-1,-1)+(G29-ROUNDDOWN(G29,2))*100*_xlfn.XLOOKUP(G29,INDIRECT($A$4&amp;"!$G$32:$G$132"),INDIRECT($A$4&amp;"!$A$32:$A$132"),0,1,1)))</f>
        <v>0.98818974885293398</v>
      </c>
      <c r="I29" s="84">
        <f t="shared" ca="1" si="2"/>
        <v>136.64034782608695</v>
      </c>
      <c r="K29" s="36">
        <f t="shared" ca="1" si="0"/>
        <v>13.213978473195656</v>
      </c>
      <c r="L29" s="51">
        <f t="shared" ca="1" si="3"/>
        <v>0.89004125473478291</v>
      </c>
      <c r="M29" s="35" cm="1">
        <f t="array" aca="1" ref="M29" ca="1">IF(ROUND(ROUND(L29,2)-L29,4)=0,_xlfn.XLOOKUP(L29,INDIRECT($A$4&amp;"!$G$32:$G$132"),INDIRECT($A$4&amp;"!$A$32:$A$132"),0,1,1),IF(L29&lt;0,0,(ROUNDUP(L29,2)-L29)*100*_xlfn.XLOOKUP(L29,INDIRECT($A$4&amp;"!$G$32:$G$132"),INDIRECT($A$4&amp;"!$A$32:$A$132"),0,-1,-1)+(L29-ROUNDDOWN(L29,2))*100*_xlfn.XLOOKUP(L29,INDIRECT($A$4&amp;"!$G$32:$G$132"),INDIRECT($A$4&amp;"!$A$32:$A$132"),0,1,1)))</f>
        <v>0.98818974885293398</v>
      </c>
      <c r="N29" s="67">
        <f t="shared" ca="1" si="4"/>
        <v>136.64034782608695</v>
      </c>
    </row>
    <row r="30" spans="1:14" x14ac:dyDescent="0.35">
      <c r="A30" s="32">
        <f t="shared" si="5"/>
        <v>46688</v>
      </c>
      <c r="B30" s="65" cm="1">
        <f t="array" aca="1" ref="B30" ca="1">_xlfn.XLOOKUP(A30,INDIRECT($A$5&amp;"!$AJ$41:$AJ$406"),INDIRECT($A$5&amp;"!$An$41:$An$406"))*SUM($F$3:$I$3)</f>
        <v>12.75</v>
      </c>
      <c r="C30" s="65" cm="1">
        <f t="array" aca="1" ref="C30" ca="1">_xlfn.XLOOKUP(A30,INDIRECT($A$5&amp;"!$AJ$41:$AJ$406"),INDIRECT($A$5&amp;"!$Ak$41:$Ak$406"))*SUM($F$3:$I$3)</f>
        <v>0</v>
      </c>
      <c r="D30" s="65" cm="1">
        <f t="array" aca="1" ref="D30" ca="1">_xlfn.XLOOKUP(A30,INDIRECT($A$5&amp;"!$AJ$41:$AJ$406"),INDIRECT($A$5&amp;"!$AO$41:$AO$406"))*SUM($F$3:$I$3)</f>
        <v>15</v>
      </c>
      <c r="E30" s="34" cm="1">
        <f t="array" ref="E30">SUMPRODUCT(('PT Storengy'!$B$8:$I$372)*('PT Storengy'!$A$8:$A$372=$A30)*('PT Storengy'!$A$5:$H$5=$A$6)*('PT Storengy'!$B$7:$I$7=$A$7))</f>
        <v>0</v>
      </c>
      <c r="F30" s="36">
        <f t="shared" ca="1" si="1"/>
        <v>13.077649515762229</v>
      </c>
      <c r="G30" s="51">
        <f t="shared" ca="1" si="6"/>
        <v>0.88093189821304374</v>
      </c>
      <c r="H30" s="35" cm="1">
        <f t="array" aca="1" ref="H30" ca="1">IF(ROUND(ROUND(G30,2)-G30,4)=0,_xlfn.XLOOKUP(G30,INDIRECT($A$4&amp;"!$G$32:$G$132"),INDIRECT($A$4&amp;"!$A$32:$A$132"),0,1,1),IF(G30&lt;0,0,(ROUNDUP(G30,2)-G30)*100*_xlfn.XLOOKUP(G30,INDIRECT($A$4&amp;"!$G$32:$G$132"),INDIRECT($A$4&amp;"!$A$32:$A$132"),0,-1,-1)+(G30-ROUNDDOWN(G30,2))*100*_xlfn.XLOOKUP(G30,INDIRECT($A$4&amp;"!$G$32:$G$132"),INDIRECT($A$4&amp;"!$A$32:$A$132"),0,1,1)))</f>
        <v>0.98593775814291718</v>
      </c>
      <c r="I30" s="84">
        <f t="shared" ca="1" si="2"/>
        <v>136.32895743342704</v>
      </c>
      <c r="K30" s="36">
        <f t="shared" ca="1" si="0"/>
        <v>13.077649515762229</v>
      </c>
      <c r="L30" s="51">
        <f t="shared" ca="1" si="3"/>
        <v>0.88093189821304374</v>
      </c>
      <c r="M30" s="35" cm="1">
        <f t="array" aca="1" ref="M30" ca="1">IF(ROUND(ROUND(L30,2)-L30,4)=0,_xlfn.XLOOKUP(L30,INDIRECT($A$4&amp;"!$G$32:$G$132"),INDIRECT($A$4&amp;"!$A$32:$A$132"),0,1,1),IF(L30&lt;0,0,(ROUNDUP(L30,2)-L30)*100*_xlfn.XLOOKUP(L30,INDIRECT($A$4&amp;"!$G$32:$G$132"),INDIRECT($A$4&amp;"!$A$32:$A$132"),0,-1,-1)+(L30-ROUNDDOWN(L30,2))*100*_xlfn.XLOOKUP(L30,INDIRECT($A$4&amp;"!$G$32:$G$132"),INDIRECT($A$4&amp;"!$A$32:$A$132"),0,1,1)))</f>
        <v>0.98593775814291718</v>
      </c>
      <c r="N30" s="67">
        <f t="shared" ca="1" si="4"/>
        <v>136.32895743342704</v>
      </c>
    </row>
    <row r="31" spans="1:14" x14ac:dyDescent="0.35">
      <c r="A31" s="32">
        <f t="shared" si="5"/>
        <v>46689</v>
      </c>
      <c r="B31" s="65" cm="1">
        <f t="array" aca="1" ref="B31" ca="1">_xlfn.XLOOKUP(A31,INDIRECT($A$5&amp;"!$AJ$41:$AJ$406"),INDIRECT($A$5&amp;"!$An$41:$An$406"))*SUM($F$3:$I$3)</f>
        <v>12.75</v>
      </c>
      <c r="C31" s="65" cm="1">
        <f t="array" aca="1" ref="C31" ca="1">_xlfn.XLOOKUP(A31,INDIRECT($A$5&amp;"!$AJ$41:$AJ$406"),INDIRECT($A$5&amp;"!$Ak$41:$Ak$406"))*SUM($F$3:$I$3)</f>
        <v>0</v>
      </c>
      <c r="D31" s="65" cm="1">
        <f t="array" aca="1" ref="D31" ca="1">_xlfn.XLOOKUP(A31,INDIRECT($A$5&amp;"!$AJ$41:$AJ$406"),INDIRECT($A$5&amp;"!$AO$41:$AO$406"))*SUM($F$3:$I$3)</f>
        <v>15</v>
      </c>
      <c r="E31" s="34" cm="1">
        <f t="array" ref="E31">SUMPRODUCT(('PT Storengy'!$B$8:$I$372)*('PT Storengy'!$A$8:$A$372=$A31)*('PT Storengy'!$A$5:$H$5=$A$6)*('PT Storengy'!$B$7:$I$7=$A$7))</f>
        <v>0</v>
      </c>
      <c r="F31" s="36">
        <f t="shared" ca="1" si="1"/>
        <v>12.941468979072024</v>
      </c>
      <c r="G31" s="51">
        <f t="shared" ca="1" si="6"/>
        <v>0.8718433010508152</v>
      </c>
      <c r="H31" s="35" cm="1">
        <f t="array" aca="1" ref="H31" ca="1">IF(ROUND(ROUND(G31,2)-G31,4)=0,_xlfn.XLOOKUP(G31,INDIRECT($A$4&amp;"!$G$32:$G$132"),INDIRECT($A$4&amp;"!$A$32:$A$132"),0,1,1),IF(G31&lt;0,0,(ROUNDUP(G31,2)-G31)*100*_xlfn.XLOOKUP(G31,INDIRECT($A$4&amp;"!$G$32:$G$132"),INDIRECT($A$4&amp;"!$A$32:$A$132"),0,-1,-1)+(G31-ROUNDDOWN(G31,2))*100*_xlfn.XLOOKUP(G31,INDIRECT($A$4&amp;"!$G$32:$G$132"),INDIRECT($A$4&amp;"!$A$32:$A$132"),0,1,1)))</f>
        <v>0.98486437199231291</v>
      </c>
      <c r="I31" s="84">
        <f t="shared" ca="1" si="2"/>
        <v>136.18053669020387</v>
      </c>
      <c r="K31" s="36">
        <f t="shared" ca="1" si="0"/>
        <v>12.941468979072024</v>
      </c>
      <c r="L31" s="51">
        <f t="shared" ca="1" si="3"/>
        <v>0.8718433010508152</v>
      </c>
      <c r="M31" s="35" cm="1">
        <f t="array" aca="1" ref="M31" ca="1">IF(ROUND(ROUND(L31,2)-L31,4)=0,_xlfn.XLOOKUP(L31,INDIRECT($A$4&amp;"!$G$32:$G$132"),INDIRECT($A$4&amp;"!$A$32:$A$132"),0,1,1),IF(L31&lt;0,0,(ROUNDUP(L31,2)-L31)*100*_xlfn.XLOOKUP(L31,INDIRECT($A$4&amp;"!$G$32:$G$132"),INDIRECT($A$4&amp;"!$A$32:$A$132"),0,-1,-1)+(L31-ROUNDDOWN(L31,2))*100*_xlfn.XLOOKUP(L31,INDIRECT($A$4&amp;"!$G$32:$G$132"),INDIRECT($A$4&amp;"!$A$32:$A$132"),0,1,1)))</f>
        <v>0.98486437199231291</v>
      </c>
      <c r="N31" s="67">
        <f t="shared" ca="1" si="4"/>
        <v>136.18053669020387</v>
      </c>
    </row>
    <row r="32" spans="1:14" x14ac:dyDescent="0.35">
      <c r="A32" s="32">
        <f t="shared" si="5"/>
        <v>46690</v>
      </c>
      <c r="B32" s="65" cm="1">
        <f t="array" aca="1" ref="B32" ca="1">_xlfn.XLOOKUP(A32,INDIRECT($A$5&amp;"!$AJ$41:$AJ$406"),INDIRECT($A$5&amp;"!$An$41:$An$406"))*SUM($F$3:$I$3)</f>
        <v>12.75</v>
      </c>
      <c r="C32" s="65" cm="1">
        <f t="array" aca="1" ref="C32" ca="1">_xlfn.XLOOKUP(A32,INDIRECT($A$5&amp;"!$AJ$41:$AJ$406"),INDIRECT($A$5&amp;"!$Ak$41:$Ak$406"))*SUM($F$3:$I$3)</f>
        <v>0</v>
      </c>
      <c r="D32" s="65" cm="1">
        <f t="array" aca="1" ref="D32" ca="1">_xlfn.XLOOKUP(A32,INDIRECT($A$5&amp;"!$AJ$41:$AJ$406"),INDIRECT($A$5&amp;"!$AO$41:$AO$406"))*SUM($F$3:$I$3)</f>
        <v>15</v>
      </c>
      <c r="E32" s="34" cm="1">
        <f t="array" ref="E32">SUMPRODUCT(('PT Storengy'!$B$8:$I$372)*('PT Storengy'!$A$8:$A$372=$A32)*('PT Storengy'!$A$5:$H$5=$A$6)*('PT Storengy'!$B$7:$I$7=$A$7))</f>
        <v>0</v>
      </c>
      <c r="F32" s="36">
        <f t="shared" ca="1" si="1"/>
        <v>12.805436701540025</v>
      </c>
      <c r="G32" s="51">
        <f t="shared" ca="1" si="6"/>
        <v>0.86276459860480159</v>
      </c>
      <c r="H32" s="35" cm="1">
        <f t="array" aca="1" ref="H32" ca="1">IF(ROUND(ROUND(G32,2)-G32,4)=0,_xlfn.XLOOKUP(G32,INDIRECT($A$4&amp;"!$G$32:$G$132"),INDIRECT($A$4&amp;"!$A$32:$A$132"),0,1,1),IF(G32&lt;0,0,(ROUNDUP(G32,2)-G32)*100*_xlfn.XLOOKUP(G32,INDIRECT($A$4&amp;"!$G$32:$G$132"),INDIRECT($A$4&amp;"!$A$32:$A$132"),0,-1,-1)+(G32-ROUNDDOWN(G32,2))*100*_xlfn.XLOOKUP(G32,INDIRECT($A$4&amp;"!$G$32:$G$132"),INDIRECT($A$4&amp;"!$A$32:$A$132"),0,1,1)))</f>
        <v>0.98379215443254397</v>
      </c>
      <c r="I32" s="84">
        <f t="shared" ca="1" si="2"/>
        <v>136.03227753199855</v>
      </c>
      <c r="K32" s="36">
        <f t="shared" ca="1" si="0"/>
        <v>12.805436701540025</v>
      </c>
      <c r="L32" s="51">
        <f t="shared" ca="1" si="3"/>
        <v>0.86276459860480159</v>
      </c>
      <c r="M32" s="35" cm="1">
        <f t="array" aca="1" ref="M32" ca="1">IF(ROUND(ROUND(L32,2)-L32,4)=0,_xlfn.XLOOKUP(L32,INDIRECT($A$4&amp;"!$G$32:$G$132"),INDIRECT($A$4&amp;"!$A$32:$A$132"),0,1,1),IF(L32&lt;0,0,(ROUNDUP(L32,2)-L32)*100*_xlfn.XLOOKUP(L32,INDIRECT($A$4&amp;"!$G$32:$G$132"),INDIRECT($A$4&amp;"!$A$32:$A$132"),0,-1,-1)+(L32-ROUNDDOWN(L32,2))*100*_xlfn.XLOOKUP(L32,INDIRECT($A$4&amp;"!$G$32:$G$132"),INDIRECT($A$4&amp;"!$A$32:$A$132"),0,1,1)))</f>
        <v>0.98379215443254397</v>
      </c>
      <c r="N32" s="67">
        <f t="shared" ca="1" si="4"/>
        <v>136.03227753199855</v>
      </c>
    </row>
    <row r="33" spans="1:14" x14ac:dyDescent="0.35">
      <c r="A33" s="32">
        <f t="shared" si="5"/>
        <v>46691</v>
      </c>
      <c r="B33" s="65" cm="1">
        <f t="array" aca="1" ref="B33" ca="1">_xlfn.XLOOKUP(A33,INDIRECT($A$5&amp;"!$AJ$41:$AJ$406"),INDIRECT($A$5&amp;"!$An$41:$An$406"))*SUM($F$3:$I$3)</f>
        <v>12.75</v>
      </c>
      <c r="C33" s="65" cm="1">
        <f t="array" aca="1" ref="C33" ca="1">_xlfn.XLOOKUP(A33,INDIRECT($A$5&amp;"!$AJ$41:$AJ$406"),INDIRECT($A$5&amp;"!$Ak$41:$Ak$406"))*SUM($F$3:$I$3)</f>
        <v>12.75</v>
      </c>
      <c r="D33" s="65" cm="1">
        <f t="array" aca="1" ref="D33" ca="1">_xlfn.XLOOKUP(A33,INDIRECT($A$5&amp;"!$AJ$41:$AJ$406"),INDIRECT($A$5&amp;"!$AO$41:$AO$406"))*SUM($F$3:$I$3)</f>
        <v>15</v>
      </c>
      <c r="E33" s="34" cm="1">
        <f t="array" ref="E33">SUMPRODUCT(('PT Storengy'!$B$8:$I$372)*('PT Storengy'!$A$8:$A$372=$A33)*('PT Storengy'!$A$5:$H$5=$A$6)*('PT Storengy'!$B$7:$I$7=$A$7))</f>
        <v>0</v>
      </c>
      <c r="F33" s="36">
        <f t="shared" ca="1" si="1"/>
        <v>12.75</v>
      </c>
      <c r="G33" s="51">
        <f t="shared" ca="1" si="6"/>
        <v>0.85369578010266833</v>
      </c>
      <c r="H33" s="35" cm="1">
        <f t="array" aca="1" ref="H33" ca="1">IF(ROUND(ROUND(G33,2)-G33,4)=0,_xlfn.XLOOKUP(G33,INDIRECT($A$4&amp;"!$G$32:$G$132"),INDIRECT($A$4&amp;"!$A$32:$A$132"),0,1,1),IF(G33&lt;0,0,(ROUNDUP(G33,2)-G33)*100*_xlfn.XLOOKUP(G33,INDIRECT($A$4&amp;"!$G$32:$G$132"),INDIRECT($A$4&amp;"!$A$32:$A$132"),0,-1,-1)+(G33-ROUNDDOWN(G33,2))*100*_xlfn.XLOOKUP(G33,INDIRECT($A$4&amp;"!$G$32:$G$132"),INDIRECT($A$4&amp;"!$A$32:$A$132"),0,1,1)))</f>
        <v>0.98272110419137038</v>
      </c>
      <c r="I33" s="84">
        <f t="shared" ca="1" si="2"/>
        <v>55.436701540023932</v>
      </c>
      <c r="K33" s="36">
        <f t="shared" ca="1" si="0"/>
        <v>12.669552521757131</v>
      </c>
      <c r="L33" s="51">
        <f t="shared" ca="1" si="3"/>
        <v>0.85369578010266833</v>
      </c>
      <c r="M33" s="35" cm="1">
        <f t="array" aca="1" ref="M33" ca="1">IF(ROUND(ROUND(L33,2)-L33,4)=0,_xlfn.XLOOKUP(L33,INDIRECT($A$4&amp;"!$G$32:$G$132"),INDIRECT($A$4&amp;"!$A$32:$A$132"),0,1,1),IF(L33&lt;0,0,(ROUNDUP(L33,2)-L33)*100*_xlfn.XLOOKUP(L33,INDIRECT($A$4&amp;"!$G$32:$G$132"),INDIRECT($A$4&amp;"!$A$32:$A$132"),0,-1,-1)+(L33-ROUNDDOWN(L33,2))*100*_xlfn.XLOOKUP(L33,INDIRECT($A$4&amp;"!$G$32:$G$132"),INDIRECT($A$4&amp;"!$A$32:$A$132"),0,1,1)))</f>
        <v>0.98272110419137038</v>
      </c>
      <c r="N33" s="67">
        <f t="shared" ca="1" si="4"/>
        <v>135.88417978289414</v>
      </c>
    </row>
    <row r="34" spans="1:14" x14ac:dyDescent="0.35">
      <c r="A34" s="32">
        <f t="shared" si="5"/>
        <v>46692</v>
      </c>
      <c r="B34" s="65" cm="1">
        <f t="array" aca="1" ref="B34" ca="1">_xlfn.XLOOKUP(A34,INDIRECT($A$5&amp;"!$AJ$41:$AJ$406"),INDIRECT($A$5&amp;"!$An$41:$An$406"))*SUM($F$3:$I$3)</f>
        <v>0</v>
      </c>
      <c r="C34" s="65" cm="1">
        <f t="array" aca="1" ref="C34" ca="1">_xlfn.XLOOKUP(A34,INDIRECT($A$5&amp;"!$AJ$41:$AJ$406"),INDIRECT($A$5&amp;"!$Ak$41:$Ak$406"))*SUM($F$3:$I$3)</f>
        <v>0</v>
      </c>
      <c r="D34" s="65" cm="1">
        <f t="array" aca="1" ref="D34" ca="1">_xlfn.XLOOKUP(A34,INDIRECT($A$5&amp;"!$AJ$41:$AJ$406"),INDIRECT($A$5&amp;"!$AO$41:$AO$406"))*SUM($F$3:$I$3)</f>
        <v>15</v>
      </c>
      <c r="E34" s="34" cm="1">
        <f t="array" ref="E34">SUMPRODUCT(('PT Storengy'!$B$8:$I$372)*('PT Storengy'!$A$8:$A$372=$A34)*('PT Storengy'!$A$5:$H$5=$A$6)*('PT Storengy'!$B$7:$I$7=$A$7))</f>
        <v>0</v>
      </c>
      <c r="F34" s="36">
        <f t="shared" ca="1" si="1"/>
        <v>12.614176173913043</v>
      </c>
      <c r="G34" s="51">
        <f t="shared" ca="1" si="6"/>
        <v>0.85</v>
      </c>
      <c r="H34" s="35" cm="1">
        <f t="array" aca="1" ref="H34" ca="1">IF(ROUND(ROUND(G34,2)-G34,4)=0,_xlfn.XLOOKUP(G34,INDIRECT($A$4&amp;"!$G$32:$G$132"),INDIRECT($A$4&amp;"!$A$32:$A$132"),0,1,1),IF(G34&lt;0,0,(ROUNDUP(G34,2)-G34)*100*_xlfn.XLOOKUP(G34,INDIRECT($A$4&amp;"!$G$32:$G$132"),INDIRECT($A$4&amp;"!$A$32:$A$132"),0,-1,-1)+(G34-ROUNDDOWN(G34,2))*100*_xlfn.XLOOKUP(G34,INDIRECT($A$4&amp;"!$G$32:$G$132"),INDIRECT($A$4&amp;"!$A$32:$A$132"),0,1,1)))</f>
        <v>0.98228462327940103</v>
      </c>
      <c r="I34" s="84">
        <f t="shared" ca="1" si="2"/>
        <v>135.8238260869565</v>
      </c>
      <c r="K34" s="36">
        <f t="shared" ca="1" si="0"/>
        <v>12.533816278489965</v>
      </c>
      <c r="L34" s="51">
        <f t="shared" ca="1" si="3"/>
        <v>0.8446368347838088</v>
      </c>
      <c r="M34" s="35" cm="1">
        <f t="array" aca="1" ref="M34" ca="1">IF(ROUND(ROUND(L34,2)-L34,4)=0,_xlfn.XLOOKUP(L34,INDIRECT($A$4&amp;"!$G$32:$G$132"),INDIRECT($A$4&amp;"!$A$32:$A$132"),0,1,1),IF(L34&lt;0,0,(ROUNDUP(L34,2)-L34)*100*_xlfn.XLOOKUP(L34,INDIRECT($A$4&amp;"!$G$32:$G$132"),INDIRECT($A$4&amp;"!$A$32:$A$132"),0,-1,-1)+(L34-ROUNDDOWN(L34,2))*100*_xlfn.XLOOKUP(L34,INDIRECT($A$4&amp;"!$G$32:$G$132"),INDIRECT($A$4&amp;"!$A$32:$A$132"),0,1,1)))</f>
        <v>0.9816512199979377</v>
      </c>
      <c r="N34" s="67">
        <f t="shared" ca="1" si="4"/>
        <v>135.73624326716526</v>
      </c>
    </row>
    <row r="35" spans="1:14" x14ac:dyDescent="0.35">
      <c r="A35" s="32">
        <f t="shared" si="5"/>
        <v>46693</v>
      </c>
      <c r="B35" s="65" cm="1">
        <f t="array" aca="1" ref="B35" ca="1">_xlfn.XLOOKUP(A35,INDIRECT($A$5&amp;"!$AJ$41:$AJ$406"),INDIRECT($A$5&amp;"!$An$41:$An$406"))*SUM($F$3:$I$3)</f>
        <v>0</v>
      </c>
      <c r="C35" s="65" cm="1">
        <f t="array" aca="1" ref="C35" ca="1">_xlfn.XLOOKUP(A35,INDIRECT($A$5&amp;"!$AJ$41:$AJ$406"),INDIRECT($A$5&amp;"!$Ak$41:$Ak$406"))*SUM($F$3:$I$3)</f>
        <v>0</v>
      </c>
      <c r="D35" s="65" cm="1">
        <f t="array" aca="1" ref="D35" ca="1">_xlfn.XLOOKUP(A35,INDIRECT($A$5&amp;"!$AJ$41:$AJ$406"),INDIRECT($A$5&amp;"!$AO$41:$AO$406"))*SUM($F$3:$I$3)</f>
        <v>15</v>
      </c>
      <c r="E35" s="34" cm="1">
        <f t="array" ref="E35">SUMPRODUCT(('PT Storengy'!$B$8:$I$372)*('PT Storengy'!$A$8:$A$372=$A35)*('PT Storengy'!$A$5:$H$5=$A$6)*('PT Storengy'!$B$7:$I$7=$A$7))</f>
        <v>0</v>
      </c>
      <c r="F35" s="36">
        <f t="shared" ca="1" si="1"/>
        <v>12.478500218635009</v>
      </c>
      <c r="G35" s="51">
        <f t="shared" ca="1" si="6"/>
        <v>0.84094507826086951</v>
      </c>
      <c r="H35" s="35" cm="1">
        <f t="array" aca="1" ref="H35" ca="1">IF(ROUND(ROUND(G35,2)-G35,4)=0,_xlfn.XLOOKUP(G35,INDIRECT($A$4&amp;"!$G$32:$G$132"),INDIRECT($A$4&amp;"!$A$32:$A$132"),0,1,1),IF(G35&lt;0,0,(ROUNDUP(G35,2)-G35)*100*_xlfn.XLOOKUP(G35,INDIRECT($A$4&amp;"!$G$32:$G$132"),INDIRECT($A$4&amp;"!$A$32:$A$132"),0,-1,-1)+(G35-ROUNDDOWN(G35,2))*100*_xlfn.XLOOKUP(G35,INDIRECT($A$4&amp;"!$G$32:$G$132"),INDIRECT($A$4&amp;"!$A$32:$A$132"),0,1,1)))</f>
        <v>0.98121521428084035</v>
      </c>
      <c r="I35" s="138">
        <f t="shared" ca="1" si="2"/>
        <v>135.67595527803414</v>
      </c>
      <c r="K35" s="36">
        <f t="shared" ca="1" si="0"/>
        <v>12.398227810680687</v>
      </c>
      <c r="L35" s="51">
        <f t="shared" ca="1" si="3"/>
        <v>0.83558775189933099</v>
      </c>
      <c r="M35" s="35" cm="1">
        <f t="array" aca="1" ref="M35" ca="1">IF(ROUND(ROUND(L35,2)-L35,4)=0,_xlfn.XLOOKUP(L35,INDIRECT($A$4&amp;"!$G$32:$G$132"),INDIRECT($A$4&amp;"!$A$32:$A$132"),0,1,1),IF(L35&lt;0,0,(ROUNDUP(L35,2)-L35)*100*_xlfn.XLOOKUP(L35,INDIRECT($A$4&amp;"!$G$32:$G$132"),INDIRECT($A$4&amp;"!$A$32:$A$132"),0,-1,-1)+(L35-ROUNDDOWN(L35,2))*100*_xlfn.XLOOKUP(L35,INDIRECT($A$4&amp;"!$G$32:$G$132"),INDIRECT($A$4&amp;"!$A$32:$A$132"),0,1,1)))</f>
        <v>0.98058250058277463</v>
      </c>
      <c r="N35" s="67">
        <f t="shared" ca="1" si="4"/>
        <v>135.58846780927789</v>
      </c>
    </row>
    <row r="36" spans="1:14" x14ac:dyDescent="0.35">
      <c r="A36" s="32">
        <f t="shared" si="5"/>
        <v>46694</v>
      </c>
      <c r="B36" s="65" cm="1">
        <f t="array" aca="1" ref="B36" ca="1">_xlfn.XLOOKUP(A36,INDIRECT($A$5&amp;"!$AJ$41:$AJ$406"),INDIRECT($A$5&amp;"!$An$41:$An$406"))*SUM($F$3:$I$3)</f>
        <v>0</v>
      </c>
      <c r="C36" s="65" cm="1">
        <f t="array" aca="1" ref="C36" ca="1">_xlfn.XLOOKUP(A36,INDIRECT($A$5&amp;"!$AJ$41:$AJ$406"),INDIRECT($A$5&amp;"!$Ak$41:$Ak$406"))*SUM($F$3:$I$3)</f>
        <v>0</v>
      </c>
      <c r="D36" s="65" cm="1">
        <f t="array" aca="1" ref="D36" ca="1">_xlfn.XLOOKUP(A36,INDIRECT($A$5&amp;"!$AJ$41:$AJ$406"),INDIRECT($A$5&amp;"!$AO$41:$AO$406"))*SUM($F$3:$I$3)</f>
        <v>15</v>
      </c>
      <c r="E36" s="34" cm="1">
        <f t="array" ref="E36">SUMPRODUCT(('PT Storengy'!$B$8:$I$372)*('PT Storengy'!$A$8:$A$372=$A36)*('PT Storengy'!$A$5:$H$5=$A$6)*('PT Storengy'!$B$7:$I$7=$A$7))</f>
        <v>0</v>
      </c>
      <c r="F36" s="36">
        <f t="shared" ca="1" si="1"/>
        <v>12.342971973179591</v>
      </c>
      <c r="G36" s="51">
        <f t="shared" ca="1" si="6"/>
        <v>0.83190001457566731</v>
      </c>
      <c r="H36" s="35" cm="1">
        <f t="array" aca="1" ref="H36" ca="1">IF(ROUND(ROUND(G36,2)-G36,4)=0,_xlfn.XLOOKUP(G36,INDIRECT($A$4&amp;"!$G$32:$G$132"),INDIRECT($A$4&amp;"!$A$32:$A$132"),0,1,1),IF(G36&lt;0,0,(ROUNDUP(G36,2)-G36)*100*_xlfn.XLOOKUP(G36,INDIRECT($A$4&amp;"!$G$32:$G$132"),INDIRECT($A$4&amp;"!$A$32:$A$132"),0,-1,-1)+(G36-ROUNDDOWN(G36,2))*100*_xlfn.XLOOKUP(G36,INDIRECT($A$4&amp;"!$G$32:$G$132"),INDIRECT($A$4&amp;"!$A$32:$A$132"),0,1,1)))</f>
        <v>0.9801469695432059</v>
      </c>
      <c r="I36" s="84">
        <f t="shared" ca="1" si="2"/>
        <v>135.52824545541841</v>
      </c>
      <c r="K36" s="36">
        <f t="shared" ca="1" si="0"/>
        <v>12.262786957446798</v>
      </c>
      <c r="L36" s="51">
        <f t="shared" ca="1" si="3"/>
        <v>0.82654852071204588</v>
      </c>
      <c r="M36" s="35" cm="1">
        <f t="array" aca="1" ref="M36" ca="1">IF(ROUND(ROUND(L36,2)-L36,4)=0,_xlfn.XLOOKUP(L36,INDIRECT($A$4&amp;"!$G$32:$G$132"),INDIRECT($A$4&amp;"!$A$32:$A$132"),0,1,1),IF(L36&lt;0,0,(ROUNDUP(L36,2)-L36)*100*_xlfn.XLOOKUP(L36,INDIRECT($A$4&amp;"!$G$32:$G$132"),INDIRECT($A$4&amp;"!$A$32:$A$132"),0,-1,-1)+(L36-ROUNDDOWN(L36,2))*100*_xlfn.XLOOKUP(L36,INDIRECT($A$4&amp;"!$G$32:$G$132"),INDIRECT($A$4&amp;"!$A$32:$A$132"),0,1,1)))</f>
        <v>0.97951494467779232</v>
      </c>
      <c r="N36" s="67">
        <f t="shared" ca="1" si="4"/>
        <v>135.44085323388899</v>
      </c>
    </row>
    <row r="37" spans="1:14" x14ac:dyDescent="0.35">
      <c r="A37" s="32">
        <f t="shared" si="5"/>
        <v>46695</v>
      </c>
      <c r="B37" s="65" cm="1">
        <f t="array" aca="1" ref="B37" ca="1">_xlfn.XLOOKUP(A37,INDIRECT($A$5&amp;"!$AJ$41:$AJ$406"),INDIRECT($A$5&amp;"!$An$41:$An$406"))*SUM($F$3:$I$3)</f>
        <v>0</v>
      </c>
      <c r="C37" s="65" cm="1">
        <f t="array" aca="1" ref="C37" ca="1">_xlfn.XLOOKUP(A37,INDIRECT($A$5&amp;"!$AJ$41:$AJ$406"),INDIRECT($A$5&amp;"!$Ak$41:$Ak$406"))*SUM($F$3:$I$3)</f>
        <v>0</v>
      </c>
      <c r="D37" s="65" cm="1">
        <f t="array" aca="1" ref="D37" ca="1">_xlfn.XLOOKUP(A37,INDIRECT($A$5&amp;"!$AJ$41:$AJ$406"),INDIRECT($A$5&amp;"!$AO$41:$AO$406"))*SUM($F$3:$I$3)</f>
        <v>15</v>
      </c>
      <c r="E37" s="34" cm="1">
        <f t="array" ref="E37">SUMPRODUCT(('PT Storengy'!$B$8:$I$372)*('PT Storengy'!$A$8:$A$372=$A37)*('PT Storengy'!$A$5:$H$5=$A$6)*('PT Storengy'!$B$7:$I$7=$A$7))</f>
        <v>0</v>
      </c>
      <c r="F37" s="36">
        <f t="shared" ca="1" si="1"/>
        <v>12.207591276735746</v>
      </c>
      <c r="G37" s="51">
        <f t="shared" ca="1" si="6"/>
        <v>0.82286479821197267</v>
      </c>
      <c r="H37" s="35" cm="1">
        <f t="array" aca="1" ref="H37" ca="1">IF(ROUND(ROUND(G37,2)-G37,4)=0,_xlfn.XLOOKUP(G37,INDIRECT($A$4&amp;"!$G$32:$G$132"),INDIRECT($A$4&amp;"!$A$32:$A$132"),0,1,1),IF(G37&lt;0,0,(ROUNDUP(G37,2)-G37)*100*_xlfn.XLOOKUP(G37,INDIRECT($A$4&amp;"!$G$32:$G$132"),INDIRECT($A$4&amp;"!$A$32:$A$132"),0,-1,-1)+(G37-ROUNDDOWN(G37,2))*100*_xlfn.XLOOKUP(G37,INDIRECT($A$4&amp;"!$G$32:$G$132"),INDIRECT($A$4&amp;"!$A$32:$A$132"),0,1,1)))</f>
        <v>0.97907988779897281</v>
      </c>
      <c r="I37" s="84">
        <f t="shared" ca="1" si="2"/>
        <v>135.38069644384433</v>
      </c>
      <c r="K37" s="36">
        <f t="shared" ca="1" si="0"/>
        <v>12.127493558080952</v>
      </c>
      <c r="L37" s="51">
        <f t="shared" ca="1" si="3"/>
        <v>0.81751913049645319</v>
      </c>
      <c r="M37" s="35" cm="1">
        <f t="array" aca="1" ref="M37" ca="1">IF(ROUND(ROUND(L37,2)-L37,4)=0,_xlfn.XLOOKUP(L37,INDIRECT($A$4&amp;"!$G$32:$G$132"),INDIRECT($A$4&amp;"!$A$32:$A$132"),0,1,1),IF(L37&lt;0,0,(ROUNDUP(L37,2)-L37)*100*_xlfn.XLOOKUP(L37,INDIRECT($A$4&amp;"!$G$32:$G$132"),INDIRECT($A$4&amp;"!$A$32:$A$132"),0,-1,-1)+(L37-ROUNDDOWN(L37,2))*100*_xlfn.XLOOKUP(L37,INDIRECT($A$4&amp;"!$G$32:$G$132"),INDIRECT($A$4&amp;"!$A$32:$A$132"),0,1,1)))</f>
        <v>0.97844855101628236</v>
      </c>
      <c r="N37" s="67">
        <f t="shared" ca="1" si="4"/>
        <v>135.29339936584654</v>
      </c>
    </row>
    <row r="38" spans="1:14" x14ac:dyDescent="0.35">
      <c r="A38" s="32">
        <f t="shared" si="5"/>
        <v>46696</v>
      </c>
      <c r="B38" s="65" cm="1">
        <f t="array" aca="1" ref="B38" ca="1">_xlfn.XLOOKUP(A38,INDIRECT($A$5&amp;"!$AJ$41:$AJ$406"),INDIRECT($A$5&amp;"!$An$41:$An$406"))*SUM($F$3:$I$3)</f>
        <v>0</v>
      </c>
      <c r="C38" s="65" cm="1">
        <f t="array" aca="1" ref="C38" ca="1">_xlfn.XLOOKUP(A38,INDIRECT($A$5&amp;"!$AJ$41:$AJ$406"),INDIRECT($A$5&amp;"!$Ak$41:$Ak$406"))*SUM($F$3:$I$3)</f>
        <v>0</v>
      </c>
      <c r="D38" s="65" cm="1">
        <f t="array" aca="1" ref="D38" ca="1">_xlfn.XLOOKUP(A38,INDIRECT($A$5&amp;"!$AJ$41:$AJ$406"),INDIRECT($A$5&amp;"!$AO$41:$AO$406"))*SUM($F$3:$I$3)</f>
        <v>15</v>
      </c>
      <c r="E38" s="34" cm="1">
        <f t="array" ref="E38">SUMPRODUCT(('PT Storengy'!$B$8:$I$372)*('PT Storengy'!$A$8:$A$372=$A38)*('PT Storengy'!$A$5:$H$5=$A$6)*('PT Storengy'!$B$7:$I$7=$A$7))</f>
        <v>0</v>
      </c>
      <c r="F38" s="36">
        <f t="shared" ca="1" si="1"/>
        <v>12.072357968667509</v>
      </c>
      <c r="G38" s="51">
        <f t="shared" ca="1" si="6"/>
        <v>0.81383941844904972</v>
      </c>
      <c r="H38" s="35" cm="1">
        <f t="array" aca="1" ref="H38" ca="1">IF(ROUND(ROUND(G38,2)-G38,4)=0,_xlfn.XLOOKUP(G38,INDIRECT($A$4&amp;"!$G$32:$G$132"),INDIRECT($A$4&amp;"!$A$32:$A$132"),0,1,1),IF(G38&lt;0,0,(ROUNDUP(G38,2)-G38)*100*_xlfn.XLOOKUP(G38,INDIRECT($A$4&amp;"!$G$32:$G$132"),INDIRECT($A$4&amp;"!$A$32:$A$132"),0,-1,-1)+(G38-ROUNDDOWN(G38,2))*100*_xlfn.XLOOKUP(G38,INDIRECT($A$4&amp;"!$G$32:$G$132"),INDIRECT($A$4&amp;"!$A$32:$A$132"),0,1,1)))</f>
        <v>0.97801396778199523</v>
      </c>
      <c r="I38" s="84">
        <f t="shared" ca="1" si="2"/>
        <v>135.23330806823765</v>
      </c>
      <c r="K38" s="36">
        <f t="shared" ca="1" si="0"/>
        <v>11.992347452050762</v>
      </c>
      <c r="L38" s="51">
        <f t="shared" ca="1" si="3"/>
        <v>0.80849957053873012</v>
      </c>
      <c r="M38" s="35" cm="1">
        <f t="array" aca="1" ref="M38" ca="1">IF(ROUND(ROUND(L38,2)-L38,4)=0,_xlfn.XLOOKUP(L38,INDIRECT($A$4&amp;"!$G$32:$G$132"),INDIRECT($A$4&amp;"!$A$32:$A$132"),0,1,1),IF(L38&lt;0,0,(ROUNDUP(L38,2)-L38)*100*_xlfn.XLOOKUP(L38,INDIRECT($A$4&amp;"!$G$32:$G$132"),INDIRECT($A$4&amp;"!$A$32:$A$132"),0,-1,-1)+(L38-ROUNDDOWN(L38,2))*100*_xlfn.XLOOKUP(L38,INDIRECT($A$4&amp;"!$G$32:$G$132"),INDIRECT($A$4&amp;"!$A$32:$A$132"),0,1,1)))</f>
        <v>0.97738331833291514</v>
      </c>
      <c r="N38" s="67">
        <f t="shared" ca="1" si="4"/>
        <v>135.14610603018915</v>
      </c>
    </row>
    <row r="39" spans="1:14" x14ac:dyDescent="0.35">
      <c r="A39" s="32">
        <f t="shared" si="5"/>
        <v>46697</v>
      </c>
      <c r="B39" s="65" cm="1">
        <f t="array" aca="1" ref="B39" ca="1">_xlfn.XLOOKUP(A39,INDIRECT($A$5&amp;"!$AJ$41:$AJ$406"),INDIRECT($A$5&amp;"!$An$41:$An$406"))*SUM($F$3:$I$3)</f>
        <v>0</v>
      </c>
      <c r="C39" s="65" cm="1">
        <f t="array" aca="1" ref="C39" ca="1">_xlfn.XLOOKUP(A39,INDIRECT($A$5&amp;"!$AJ$41:$AJ$406"),INDIRECT($A$5&amp;"!$Ak$41:$Ak$406"))*SUM($F$3:$I$3)</f>
        <v>0</v>
      </c>
      <c r="D39" s="65" cm="1">
        <f t="array" aca="1" ref="D39" ca="1">_xlfn.XLOOKUP(A39,INDIRECT($A$5&amp;"!$AJ$41:$AJ$406"),INDIRECT($A$5&amp;"!$AO$41:$AO$406"))*SUM($F$3:$I$3)</f>
        <v>15</v>
      </c>
      <c r="E39" s="34" cm="1">
        <f t="array" ref="E39">SUMPRODUCT(('PT Storengy'!$B$8:$I$372)*('PT Storengy'!$A$8:$A$372=$A39)*('PT Storengy'!$A$5:$H$5=$A$6)*('PT Storengy'!$B$7:$I$7=$A$7))</f>
        <v>0</v>
      </c>
      <c r="F39" s="36">
        <f t="shared" ca="1" si="1"/>
        <v>11.937271888513795</v>
      </c>
      <c r="G39" s="51">
        <f t="shared" ca="1" si="6"/>
        <v>0.80482386457783395</v>
      </c>
      <c r="H39" s="35" cm="1">
        <f t="array" aca="1" ref="H39" ca="1">IF(ROUND(ROUND(G39,2)-G39,4)=0,_xlfn.XLOOKUP(G39,INDIRECT($A$4&amp;"!$G$32:$G$132"),INDIRECT($A$4&amp;"!$A$32:$A$132"),0,1,1),IF(G39&lt;0,0,(ROUNDUP(G39,2)-G39)*100*_xlfn.XLOOKUP(G39,INDIRECT($A$4&amp;"!$G$32:$G$132"),INDIRECT($A$4&amp;"!$A$32:$A$132"),0,-1,-1)+(G39-ROUNDDOWN(G39,2))*100*_xlfn.XLOOKUP(G39,INDIRECT($A$4&amp;"!$G$32:$G$132"),INDIRECT($A$4&amp;"!$A$32:$A$132"),0,1,1)))</f>
        <v>0.97694920822750553</v>
      </c>
      <c r="I39" s="84">
        <f t="shared" ca="1" si="2"/>
        <v>135.08608015371465</v>
      </c>
      <c r="K39" s="36">
        <f t="shared" ca="1" si="0"/>
        <v>11.857348478998617</v>
      </c>
      <c r="L39" s="51">
        <f t="shared" ca="1" si="3"/>
        <v>0.79948983013671748</v>
      </c>
      <c r="M39" s="35" cm="1">
        <f t="array" aca="1" ref="M39" ca="1">IF(ROUND(ROUND(L39,2)-L39,4)=0,_xlfn.XLOOKUP(L39,INDIRECT($A$4&amp;"!$G$32:$G$132"),INDIRECT($A$4&amp;"!$A$32:$A$132"),0,1,1),IF(L39&lt;0,0,(ROUNDUP(L39,2)-L39)*100*_xlfn.XLOOKUP(L39,INDIRECT($A$4&amp;"!$G$32:$G$132"),INDIRECT($A$4&amp;"!$A$32:$A$132"),0,-1,-1)+(L39-ROUNDDOWN(L39,2))*100*_xlfn.XLOOKUP(L39,INDIRECT($A$4&amp;"!$G$32:$G$132"),INDIRECT($A$4&amp;"!$A$32:$A$132"),0,1,1)))</f>
        <v>0.9763192453637386</v>
      </c>
      <c r="N39" s="67">
        <f t="shared" ca="1" si="4"/>
        <v>134.9989730521458</v>
      </c>
    </row>
    <row r="40" spans="1:14" x14ac:dyDescent="0.35">
      <c r="A40" s="32">
        <f t="shared" si="5"/>
        <v>46698</v>
      </c>
      <c r="B40" s="65" cm="1">
        <f t="array" aca="1" ref="B40" ca="1">_xlfn.XLOOKUP(A40,INDIRECT($A$5&amp;"!$AJ$41:$AJ$406"),INDIRECT($A$5&amp;"!$An$41:$An$406"))*SUM($F$3:$I$3)</f>
        <v>0</v>
      </c>
      <c r="C40" s="65" cm="1">
        <f t="array" aca="1" ref="C40" ca="1">_xlfn.XLOOKUP(A40,INDIRECT($A$5&amp;"!$AJ$41:$AJ$406"),INDIRECT($A$5&amp;"!$Ak$41:$Ak$406"))*SUM($F$3:$I$3)</f>
        <v>0</v>
      </c>
      <c r="D40" s="65" cm="1">
        <f t="array" aca="1" ref="D40" ca="1">_xlfn.XLOOKUP(A40,INDIRECT($A$5&amp;"!$AJ$41:$AJ$406"),INDIRECT($A$5&amp;"!$AO$41:$AO$406"))*SUM($F$3:$I$3)</f>
        <v>15</v>
      </c>
      <c r="E40" s="34" cm="1">
        <f t="array" ref="E40">SUMPRODUCT(('PT Storengy'!$B$8:$I$372)*('PT Storengy'!$A$8:$A$372=$A40)*('PT Storengy'!$A$5:$H$5=$A$6)*('PT Storengy'!$B$7:$I$7=$A$7))</f>
        <v>0</v>
      </c>
      <c r="F40" s="36">
        <f t="shared" ca="1" si="1"/>
        <v>11.802332875988213</v>
      </c>
      <c r="G40" s="51">
        <f t="shared" ca="1" si="6"/>
        <v>0.79581812590091972</v>
      </c>
      <c r="H40" s="35" cm="1">
        <f t="array" aca="1" ref="H40" ca="1">IF(ROUND(ROUND(G40,2)-G40,4)=0,_xlfn.XLOOKUP(G40,INDIRECT($A$4&amp;"!$G$32:$G$132"),INDIRECT($A$4&amp;"!$A$32:$A$132"),0,1,1),IF(G40&lt;0,0,(ROUNDUP(G40,2)-G40)*100*_xlfn.XLOOKUP(G40,INDIRECT($A$4&amp;"!$G$32:$G$132"),INDIRECT($A$4&amp;"!$A$32:$A$132"),0,-1,-1)+(G40-ROUNDDOWN(G40,2))*100*_xlfn.XLOOKUP(G40,INDIRECT($A$4&amp;"!$G$32:$G$132"),INDIRECT($A$4&amp;"!$A$32:$A$132"),0,1,1)))</f>
        <v>0.97588560787211354</v>
      </c>
      <c r="I40" s="84">
        <f t="shared" ca="1" si="2"/>
        <v>134.93901252558209</v>
      </c>
      <c r="K40" s="36">
        <f t="shared" ca="1" si="0"/>
        <v>11.722496478741482</v>
      </c>
      <c r="L40" s="51">
        <f t="shared" ca="1" si="3"/>
        <v>0.79048989859990781</v>
      </c>
      <c r="M40" s="35" cm="1">
        <f t="array" aca="1" ref="M40" ca="1">IF(ROUND(ROUND(L40,2)-L40,4)=0,_xlfn.XLOOKUP(L40,INDIRECT($A$4&amp;"!$G$32:$G$132"),INDIRECT($A$4&amp;"!$A$32:$A$132"),0,1,1),IF(L40&lt;0,0,(ROUNDUP(L40,2)-L40)*100*_xlfn.XLOOKUP(L40,INDIRECT($A$4&amp;"!$G$32:$G$132"),INDIRECT($A$4&amp;"!$A$32:$A$132"),0,-1,-1)+(L40-ROUNDDOWN(L40,2))*100*_xlfn.XLOOKUP(L40,INDIRECT($A$4&amp;"!$G$32:$G$132"),INDIRECT($A$4&amp;"!$A$32:$A$132"),0,1,1)))</f>
        <v>0.97525633084617747</v>
      </c>
      <c r="N40" s="67">
        <f t="shared" ca="1" si="4"/>
        <v>134.85200025713601</v>
      </c>
    </row>
    <row r="41" spans="1:14" x14ac:dyDescent="0.35">
      <c r="A41" s="32">
        <f t="shared" si="5"/>
        <v>46699</v>
      </c>
      <c r="B41" s="65" cm="1">
        <f t="array" aca="1" ref="B41" ca="1">_xlfn.XLOOKUP(A41,INDIRECT($A$5&amp;"!$AJ$41:$AJ$406"),INDIRECT($A$5&amp;"!$An$41:$An$406"))*SUM($F$3:$I$3)</f>
        <v>0</v>
      </c>
      <c r="C41" s="65" cm="1">
        <f t="array" aca="1" ref="C41" ca="1">_xlfn.XLOOKUP(A41,INDIRECT($A$5&amp;"!$AJ$41:$AJ$406"),INDIRECT($A$5&amp;"!$Ak$41:$Ak$406"))*SUM($F$3:$I$3)</f>
        <v>0</v>
      </c>
      <c r="D41" s="65" cm="1">
        <f t="array" aca="1" ref="D41" ca="1">_xlfn.XLOOKUP(A41,INDIRECT($A$5&amp;"!$AJ$41:$AJ$406"),INDIRECT($A$5&amp;"!$AO$41:$AO$406"))*SUM($F$3:$I$3)</f>
        <v>15</v>
      </c>
      <c r="E41" s="34" cm="1">
        <f t="array" ref="E41">SUMPRODUCT(('PT Storengy'!$B$8:$I$372)*('PT Storengy'!$A$8:$A$372=$A41)*('PT Storengy'!$A$5:$H$5=$A$6)*('PT Storengy'!$B$7:$I$7=$A$7))</f>
        <v>0</v>
      </c>
      <c r="F41" s="36">
        <f t="shared" ca="1" si="1"/>
        <v>11.667540770978876</v>
      </c>
      <c r="G41" s="51">
        <f t="shared" ca="1" si="6"/>
        <v>0.78682219173254753</v>
      </c>
      <c r="H41" s="35" cm="1">
        <f t="array" aca="1" ref="H41" ca="1">IF(ROUND(ROUND(G41,2)-G41,4)=0,_xlfn.XLOOKUP(G41,INDIRECT($A$4&amp;"!$G$32:$G$132"),INDIRECT($A$4&amp;"!$A$32:$A$132"),0,1,1),IF(G41&lt;0,0,(ROUNDUP(G41,2)-G41)*100*_xlfn.XLOOKUP(G41,INDIRECT($A$4&amp;"!$G$32:$G$132"),INDIRECT($A$4&amp;"!$A$32:$A$132"),0,-1,-1)+(G41-ROUNDDOWN(G41,2))*100*_xlfn.XLOOKUP(G41,INDIRECT($A$4&amp;"!$G$32:$G$132"),INDIRECT($A$4&amp;"!$A$32:$A$132"),0,1,1)))</f>
        <v>0.97482316545380399</v>
      </c>
      <c r="I41" s="84">
        <f t="shared" ca="1" si="2"/>
        <v>134.79210500933684</v>
      </c>
      <c r="K41" s="36">
        <f t="shared" ca="1" si="0"/>
        <v>11.587791291270712</v>
      </c>
      <c r="L41" s="51">
        <f t="shared" ca="1" si="3"/>
        <v>0.7814997652494321</v>
      </c>
      <c r="M41" s="35" cm="1">
        <f t="array" aca="1" ref="M41" ca="1">IF(ROUND(ROUND(L41,2)-L41,4)=0,_xlfn.XLOOKUP(L41,INDIRECT($A$4&amp;"!$G$32:$G$132"),INDIRECT($A$4&amp;"!$A$32:$A$132"),0,1,1),IF(L41&lt;0,0,(ROUNDUP(L41,2)-L41)*100*_xlfn.XLOOKUP(L41,INDIRECT($A$4&amp;"!$G$32:$G$132"),INDIRECT($A$4&amp;"!$A$32:$A$132"),0,-1,-1)+(L41-ROUNDDOWN(L41,2))*100*_xlfn.XLOOKUP(L41,INDIRECT($A$4&amp;"!$G$32:$G$132"),INDIRECT($A$4&amp;"!$A$32:$A$132"),0,1,1)))</f>
        <v>0.97419457351903005</v>
      </c>
      <c r="N41" s="67">
        <f t="shared" ca="1" si="4"/>
        <v>134.70518747076909</v>
      </c>
    </row>
    <row r="42" spans="1:14" x14ac:dyDescent="0.35">
      <c r="A42" s="32">
        <f t="shared" si="5"/>
        <v>46700</v>
      </c>
      <c r="B42" s="65" cm="1">
        <f t="array" aca="1" ref="B42" ca="1">_xlfn.XLOOKUP(A42,INDIRECT($A$5&amp;"!$AJ$41:$AJ$406"),INDIRECT($A$5&amp;"!$An$41:$An$406"))*SUM($F$3:$I$3)</f>
        <v>0</v>
      </c>
      <c r="C42" s="65" cm="1">
        <f t="array" aca="1" ref="C42" ca="1">_xlfn.XLOOKUP(A42,INDIRECT($A$5&amp;"!$AJ$41:$AJ$406"),INDIRECT($A$5&amp;"!$Ak$41:$Ak$406"))*SUM($F$3:$I$3)</f>
        <v>0</v>
      </c>
      <c r="D42" s="65" cm="1">
        <f t="array" aca="1" ref="D42" ca="1">_xlfn.XLOOKUP(A42,INDIRECT($A$5&amp;"!$AJ$41:$AJ$406"),INDIRECT($A$5&amp;"!$AO$41:$AO$406"))*SUM($F$3:$I$3)</f>
        <v>15</v>
      </c>
      <c r="E42" s="34" cm="1">
        <f t="array" ref="E42">SUMPRODUCT(('PT Storengy'!$B$8:$I$372)*('PT Storengy'!$A$8:$A$372=$A42)*('PT Storengy'!$A$5:$H$5=$A$6)*('PT Storengy'!$B$7:$I$7=$A$7))</f>
        <v>0</v>
      </c>
      <c r="F42" s="36">
        <f t="shared" ca="1" si="1"/>
        <v>11.532895413548211</v>
      </c>
      <c r="G42" s="51">
        <f t="shared" ca="1" si="6"/>
        <v>0.77783605139859169</v>
      </c>
      <c r="H42" s="35" cm="1">
        <f t="array" aca="1" ref="H42" ca="1">IF(ROUND(ROUND(G42,2)-G42,4)=0,_xlfn.XLOOKUP(G42,INDIRECT($A$4&amp;"!$G$32:$G$132"),INDIRECT($A$4&amp;"!$A$32:$A$132"),0,1,1),IF(G42&lt;0,0,(ROUNDUP(G42,2)-G42)*100*_xlfn.XLOOKUP(G42,INDIRECT($A$4&amp;"!$G$32:$G$132"),INDIRECT($A$4&amp;"!$A$32:$A$132"),0,-1,-1)+(G42-ROUNDDOWN(G42,2))*100*_xlfn.XLOOKUP(G42,INDIRECT($A$4&amp;"!$G$32:$G$132"),INDIRECT($A$4&amp;"!$A$32:$A$132"),0,1,1)))</f>
        <v>0.97376187971193595</v>
      </c>
      <c r="I42" s="84">
        <f t="shared" ca="1" si="2"/>
        <v>134.6453574306658</v>
      </c>
      <c r="K42" s="36">
        <f t="shared" ca="1" si="0"/>
        <v>11.453232756751868</v>
      </c>
      <c r="L42" s="51">
        <f t="shared" ca="1" si="3"/>
        <v>0.77251941941804747</v>
      </c>
      <c r="M42" s="35" cm="1">
        <f t="array" aca="1" ref="M42" ca="1">IF(ROUND(ROUND(L42,2)-L42,4)=0,_xlfn.XLOOKUP(L42,INDIRECT($A$4&amp;"!$G$32:$G$132"),INDIRECT($A$4&amp;"!$A$32:$A$132"),0,1,1),IF(L42&lt;0,0,(ROUNDUP(L42,2)-L42)*100*_xlfn.XLOOKUP(L42,INDIRECT($A$4&amp;"!$G$32:$G$132"),INDIRECT($A$4&amp;"!$A$32:$A$132"),0,-1,-1)+(L42-ROUNDDOWN(L42,2))*100*_xlfn.XLOOKUP(L42,INDIRECT($A$4&amp;"!$G$32:$G$132"),INDIRECT($A$4&amp;"!$A$32:$A$132"),0,1,1)))</f>
        <v>0.97313397212246844</v>
      </c>
      <c r="N42" s="67">
        <f t="shared" ca="1" si="4"/>
        <v>134.5585345188444</v>
      </c>
    </row>
    <row r="43" spans="1:14" x14ac:dyDescent="0.35">
      <c r="A43" s="32">
        <f t="shared" si="5"/>
        <v>46701</v>
      </c>
      <c r="B43" s="65" cm="1">
        <f t="array" aca="1" ref="B43" ca="1">_xlfn.XLOOKUP(A43,INDIRECT($A$5&amp;"!$AJ$41:$AJ$406"),INDIRECT($A$5&amp;"!$An$41:$An$406"))*SUM($F$3:$I$3)</f>
        <v>0</v>
      </c>
      <c r="C43" s="65" cm="1">
        <f t="array" aca="1" ref="C43" ca="1">_xlfn.XLOOKUP(A43,INDIRECT($A$5&amp;"!$AJ$41:$AJ$406"),INDIRECT($A$5&amp;"!$Ak$41:$Ak$406"))*SUM($F$3:$I$3)</f>
        <v>0</v>
      </c>
      <c r="D43" s="65" cm="1">
        <f t="array" aca="1" ref="D43" ca="1">_xlfn.XLOOKUP(A43,INDIRECT($A$5&amp;"!$AJ$41:$AJ$406"),INDIRECT($A$5&amp;"!$AO$41:$AO$406"))*SUM($F$3:$I$3)</f>
        <v>15</v>
      </c>
      <c r="E43" s="34" cm="1">
        <f t="array" ref="E43">SUMPRODUCT(('PT Storengy'!$B$8:$I$372)*('PT Storengy'!$A$8:$A$372=$A43)*('PT Storengy'!$A$5:$H$5=$A$6)*('PT Storengy'!$B$7:$I$7=$A$7))</f>
        <v>0</v>
      </c>
      <c r="F43" s="36">
        <f t="shared" ca="1" si="1"/>
        <v>11.398396643932765</v>
      </c>
      <c r="G43" s="51">
        <f t="shared" ca="1" si="6"/>
        <v>0.76885969423654743</v>
      </c>
      <c r="H43" s="35" cm="1">
        <f t="array" aca="1" ref="H43" ca="1">IF(ROUND(ROUND(G43,2)-G43,4)=0,_xlfn.XLOOKUP(G43,INDIRECT($A$4&amp;"!$G$32:$G$132"),INDIRECT($A$4&amp;"!$A$32:$A$132"),0,1,1),IF(G43&lt;0,0,(ROUNDUP(G43,2)-G43)*100*_xlfn.XLOOKUP(G43,INDIRECT($A$4&amp;"!$G$32:$G$132"),INDIRECT($A$4&amp;"!$A$32:$A$132"),0,-1,-1)+(G43-ROUNDDOWN(G43,2))*100*_xlfn.XLOOKUP(G43,INDIRECT($A$4&amp;"!$G$32:$G$132"),INDIRECT($A$4&amp;"!$A$32:$A$132"),0,1,1)))</f>
        <v>0.97270174938724097</v>
      </c>
      <c r="I43" s="84">
        <f t="shared" ca="1" si="2"/>
        <v>134.49876961544564</v>
      </c>
      <c r="K43" s="36">
        <f t="shared" ca="1" si="0"/>
        <v>11.318820715524517</v>
      </c>
      <c r="L43" s="51">
        <f t="shared" ca="1" si="3"/>
        <v>0.76354885045012455</v>
      </c>
      <c r="M43" s="35" cm="1">
        <f t="array" aca="1" ref="M43" ca="1">IF(ROUND(ROUND(L43,2)-L43,4)=0,_xlfn.XLOOKUP(L43,INDIRECT($A$4&amp;"!$G$32:$G$132"),INDIRECT($A$4&amp;"!$A$32:$A$132"),0,1,1),IF(L43&lt;0,0,(ROUNDUP(L43,2)-L43)*100*_xlfn.XLOOKUP(L43,INDIRECT($A$4&amp;"!$G$32:$G$132"),INDIRECT($A$4&amp;"!$A$32:$A$132"),0,-1,-1)+(L43-ROUNDDOWN(L43,2))*100*_xlfn.XLOOKUP(L43,INDIRECT($A$4&amp;"!$G$32:$G$132"),INDIRECT($A$4&amp;"!$A$32:$A$132"),0,1,1)))</f>
        <v>0.97207452539803607</v>
      </c>
      <c r="N43" s="67">
        <f t="shared" ca="1" si="4"/>
        <v>134.41204122735084</v>
      </c>
    </row>
    <row r="44" spans="1:14" x14ac:dyDescent="0.35">
      <c r="A44" s="32">
        <f t="shared" si="5"/>
        <v>46702</v>
      </c>
      <c r="B44" s="65" cm="1">
        <f t="array" aca="1" ref="B44" ca="1">_xlfn.XLOOKUP(A44,INDIRECT($A$5&amp;"!$AJ$41:$AJ$406"),INDIRECT($A$5&amp;"!$An$41:$An$406"))*SUM($F$3:$I$3)</f>
        <v>0</v>
      </c>
      <c r="C44" s="65" cm="1">
        <f t="array" aca="1" ref="C44" ca="1">_xlfn.XLOOKUP(A44,INDIRECT($A$5&amp;"!$AJ$41:$AJ$406"),INDIRECT($A$5&amp;"!$Ak$41:$Ak$406"))*SUM($F$3:$I$3)</f>
        <v>0</v>
      </c>
      <c r="D44" s="65" cm="1">
        <f t="array" aca="1" ref="D44" ca="1">_xlfn.XLOOKUP(A44,INDIRECT($A$5&amp;"!$AJ$41:$AJ$406"),INDIRECT($A$5&amp;"!$AO$41:$AO$406"))*SUM($F$3:$I$3)</f>
        <v>15</v>
      </c>
      <c r="E44" s="34" cm="1">
        <f t="array" ref="E44">SUMPRODUCT(('PT Storengy'!$B$8:$I$372)*('PT Storengy'!$A$8:$A$372=$A44)*('PT Storengy'!$A$5:$H$5=$A$6)*('PT Storengy'!$B$7:$I$7=$A$7))</f>
        <v>0</v>
      </c>
      <c r="F44" s="36">
        <f t="shared" ca="1" si="1"/>
        <v>11.264044302543022</v>
      </c>
      <c r="G44" s="51">
        <f t="shared" ca="1" si="6"/>
        <v>0.7598931095955177</v>
      </c>
      <c r="H44" s="35" cm="1">
        <f t="array" aca="1" ref="H44" ca="1">IF(ROUND(ROUND(G44,2)-G44,4)=0,_xlfn.XLOOKUP(G44,INDIRECT($A$4&amp;"!$G$32:$G$132"),INDIRECT($A$4&amp;"!$A$32:$A$132"),0,1,1),IF(G44&lt;0,0,(ROUNDUP(G44,2)-G44)*100*_xlfn.XLOOKUP(G44,INDIRECT($A$4&amp;"!$G$32:$G$132"),INDIRECT($A$4&amp;"!$A$32:$A$132"),0,-1,-1)+(G44-ROUNDDOWN(G44,2))*100*_xlfn.XLOOKUP(G44,INDIRECT($A$4&amp;"!$G$32:$G$132"),INDIRECT($A$4&amp;"!$A$32:$A$132"),0,1,1)))</f>
        <v>0.97164277322182113</v>
      </c>
      <c r="I44" s="84">
        <f t="shared" ca="1" si="2"/>
        <v>134.35234138974258</v>
      </c>
      <c r="K44" s="36">
        <f t="shared" ca="1" si="0"/>
        <v>11.18455500810205</v>
      </c>
      <c r="L44" s="51">
        <f t="shared" ca="1" si="3"/>
        <v>0.75458804770163446</v>
      </c>
      <c r="M44" s="35" cm="1">
        <f t="array" aca="1" ref="M44" ca="1">IF(ROUND(ROUND(L44,2)-L44,4)=0,_xlfn.XLOOKUP(L44,INDIRECT($A$4&amp;"!$G$32:$G$132"),INDIRECT($A$4&amp;"!$A$32:$A$132"),0,1,1),IF(L44&lt;0,0,(ROUNDUP(L44,2)-L44)*100*_xlfn.XLOOKUP(L44,INDIRECT($A$4&amp;"!$G$32:$G$132"),INDIRECT($A$4&amp;"!$A$32:$A$132"),0,-1,-1)+(L44-ROUNDDOWN(L44,2))*100*_xlfn.XLOOKUP(L44,INDIRECT($A$4&amp;"!$G$32:$G$132"),INDIRECT($A$4&amp;"!$A$32:$A$132"),0,1,1)))</f>
        <v>0.97101623208864618</v>
      </c>
      <c r="N44" s="67">
        <f t="shared" ca="1" si="4"/>
        <v>134.26570742246679</v>
      </c>
    </row>
    <row r="45" spans="1:14" x14ac:dyDescent="0.35">
      <c r="A45" s="32">
        <f t="shared" si="5"/>
        <v>46703</v>
      </c>
      <c r="B45" s="65" cm="1">
        <f t="array" aca="1" ref="B45" ca="1">_xlfn.XLOOKUP(A45,INDIRECT($A$5&amp;"!$AJ$41:$AJ$406"),INDIRECT($A$5&amp;"!$An$41:$An$406"))*SUM($F$3:$I$3)</f>
        <v>0</v>
      </c>
      <c r="C45" s="65" cm="1">
        <f t="array" aca="1" ref="C45" ca="1">_xlfn.XLOOKUP(A45,INDIRECT($A$5&amp;"!$AJ$41:$AJ$406"),INDIRECT($A$5&amp;"!$Ak$41:$Ak$406"))*SUM($F$3:$I$3)</f>
        <v>0</v>
      </c>
      <c r="D45" s="65" cm="1">
        <f t="array" aca="1" ref="D45" ca="1">_xlfn.XLOOKUP(A45,INDIRECT($A$5&amp;"!$AJ$41:$AJ$406"),INDIRECT($A$5&amp;"!$AO$41:$AO$406"))*SUM($F$3:$I$3)</f>
        <v>15</v>
      </c>
      <c r="E45" s="34" cm="1">
        <f t="array" ref="E45">SUMPRODUCT(('PT Storengy'!$B$8:$I$372)*('PT Storengy'!$A$8:$A$372=$A45)*('PT Storengy'!$A$5:$H$5=$A$6)*('PT Storengy'!$B$7:$I$7=$A$7))</f>
        <v>0</v>
      </c>
      <c r="F45" s="36">
        <f t="shared" ca="1" si="1"/>
        <v>11.129838229963211</v>
      </c>
      <c r="G45" s="51">
        <f t="shared" ca="1" si="6"/>
        <v>0.75093628683620151</v>
      </c>
      <c r="H45" s="35" cm="1">
        <f t="array" aca="1" ref="H45" ca="1">IF(ROUND(ROUND(G45,2)-G45,4)=0,_xlfn.XLOOKUP(G45,INDIRECT($A$4&amp;"!$G$32:$G$132"),INDIRECT($A$4&amp;"!$A$32:$A$132"),0,1,1),IF(G45&lt;0,0,(ROUNDUP(G45,2)-G45)*100*_xlfn.XLOOKUP(G45,INDIRECT($A$4&amp;"!$G$32:$G$132"),INDIRECT($A$4&amp;"!$A$32:$A$132"),0,-1,-1)+(G45-ROUNDDOWN(G45,2))*100*_xlfn.XLOOKUP(G45,INDIRECT($A$4&amp;"!$G$32:$G$132"),INDIRECT($A$4&amp;"!$A$32:$A$132"),0,1,1)))</f>
        <v>0.97058494995914835</v>
      </c>
      <c r="I45" s="84">
        <f t="shared" ca="1" si="2"/>
        <v>134.20607257981217</v>
      </c>
      <c r="K45" s="36">
        <f t="shared" ca="1" si="0"/>
        <v>11.05043547517149</v>
      </c>
      <c r="L45" s="51">
        <f t="shared" ca="1" si="3"/>
        <v>0.74563700054013671</v>
      </c>
      <c r="M45" s="35" cm="1">
        <f t="array" aca="1" ref="M45" ca="1">IF(ROUND(ROUND(L45,2)-L45,4)=0,_xlfn.XLOOKUP(L45,INDIRECT($A$4&amp;"!$G$32:$G$132"),INDIRECT($A$4&amp;"!$A$32:$A$132"),0,1,1),IF(L45&lt;0,0,(ROUNDUP(L45,2)-L45)*100*_xlfn.XLOOKUP(L45,INDIRECT($A$4&amp;"!$G$32:$G$132"),INDIRECT($A$4&amp;"!$A$32:$A$132"),0,-1,-1)+(L45-ROUNDDOWN(L45,2))*100*_xlfn.XLOOKUP(L45,INDIRECT($A$4&amp;"!$G$32:$G$132"),INDIRECT($A$4&amp;"!$A$32:$A$132"),0,1,1)))</f>
        <v>0.96995909093858113</v>
      </c>
      <c r="N45" s="67">
        <f t="shared" ca="1" si="4"/>
        <v>134.11953293055993</v>
      </c>
    </row>
    <row r="46" spans="1:14" x14ac:dyDescent="0.35">
      <c r="A46" s="32">
        <f t="shared" si="5"/>
        <v>46704</v>
      </c>
      <c r="B46" s="65" cm="1">
        <f t="array" aca="1" ref="B46" ca="1">_xlfn.XLOOKUP(A46,INDIRECT($A$5&amp;"!$AJ$41:$AJ$406"),INDIRECT($A$5&amp;"!$An$41:$An$406"))*SUM($F$3:$I$3)</f>
        <v>0</v>
      </c>
      <c r="C46" s="65" cm="1">
        <f t="array" aca="1" ref="C46" ca="1">_xlfn.XLOOKUP(A46,INDIRECT($A$5&amp;"!$AJ$41:$AJ$406"),INDIRECT($A$5&amp;"!$Ak$41:$Ak$406"))*SUM($F$3:$I$3)</f>
        <v>0</v>
      </c>
      <c r="D46" s="65" cm="1">
        <f t="array" aca="1" ref="D46" ca="1">_xlfn.XLOOKUP(A46,INDIRECT($A$5&amp;"!$AJ$41:$AJ$406"),INDIRECT($A$5&amp;"!$AO$41:$AO$406"))*SUM($F$3:$I$3)</f>
        <v>15</v>
      </c>
      <c r="E46" s="34" cm="1">
        <f t="array" ref="E46">SUMPRODUCT(('PT Storengy'!$B$8:$I$372)*('PT Storengy'!$A$8:$A$372=$A46)*('PT Storengy'!$A$5:$H$5=$A$6)*('PT Storengy'!$B$7:$I$7=$A$7))</f>
        <v>0</v>
      </c>
      <c r="F46" s="36">
        <f t="shared" ca="1" si="1"/>
        <v>10.995778266951111</v>
      </c>
      <c r="G46" s="51">
        <f t="shared" ca="1" si="6"/>
        <v>0.74198921533088069</v>
      </c>
      <c r="H46" s="35" cm="1">
        <f t="array" aca="1" ref="H46" ca="1">IF(ROUND(ROUND(G46,2)-G46,4)=0,_xlfn.XLOOKUP(G46,INDIRECT($A$4&amp;"!$G$32:$G$132"),INDIRECT($A$4&amp;"!$A$32:$A$132"),0,1,1),IF(G46&lt;0,0,(ROUNDUP(G46,2)-G46)*100*_xlfn.XLOOKUP(G46,INDIRECT($A$4&amp;"!$G$32:$G$132"),INDIRECT($A$4&amp;"!$A$32:$A$132"),0,-1,-1)+(G46-ROUNDDOWN(G46,2))*100*_xlfn.XLOOKUP(G46,INDIRECT($A$4&amp;"!$G$32:$G$132"),INDIRECT($A$4&amp;"!$A$32:$A$132"),0,1,1)))</f>
        <v>0.96952827834406241</v>
      </c>
      <c r="I46" s="84">
        <f t="shared" ca="1" si="2"/>
        <v>134.05996301209919</v>
      </c>
      <c r="K46" s="36">
        <f t="shared" ca="1" si="0"/>
        <v>10.916461957593302</v>
      </c>
      <c r="L46" s="51">
        <f t="shared" ca="1" si="3"/>
        <v>0.736695698344766</v>
      </c>
      <c r="M46" s="35" cm="1">
        <f t="array" aca="1" ref="M46" ca="1">IF(ROUND(ROUND(L46,2)-L46,4)=0,_xlfn.XLOOKUP(L46,INDIRECT($A$4&amp;"!$G$32:$G$132"),INDIRECT($A$4&amp;"!$A$32:$A$132"),0,1,1),IF(L46&lt;0,0,(ROUNDUP(L46,2)-L46)*100*_xlfn.XLOOKUP(L46,INDIRECT($A$4&amp;"!$G$32:$G$132"),INDIRECT($A$4&amp;"!$A$32:$A$132"),0,-1,-1)+(L46-ROUNDDOWN(L46,2))*100*_xlfn.XLOOKUP(L46,INDIRECT($A$4&amp;"!$G$32:$G$132"),INDIRECT($A$4&amp;"!$A$32:$A$132"),0,1,1)))</f>
        <v>0.96890310069348962</v>
      </c>
      <c r="N46" s="67">
        <f t="shared" ca="1" si="4"/>
        <v>133.9735175781868</v>
      </c>
    </row>
    <row r="47" spans="1:14" x14ac:dyDescent="0.35">
      <c r="A47" s="32">
        <f t="shared" si="5"/>
        <v>46705</v>
      </c>
      <c r="B47" s="65" cm="1">
        <f t="array" aca="1" ref="B47" ca="1">_xlfn.XLOOKUP(A47,INDIRECT($A$5&amp;"!$AJ$41:$AJ$406"),INDIRECT($A$5&amp;"!$An$41:$An$406"))*SUM($F$3:$I$3)</f>
        <v>0</v>
      </c>
      <c r="C47" s="65" cm="1">
        <f t="array" aca="1" ref="C47" ca="1">_xlfn.XLOOKUP(A47,INDIRECT($A$5&amp;"!$AJ$41:$AJ$406"),INDIRECT($A$5&amp;"!$Ak$41:$Ak$406"))*SUM($F$3:$I$3)</f>
        <v>0</v>
      </c>
      <c r="D47" s="65" cm="1">
        <f t="array" aca="1" ref="D47" ca="1">_xlfn.XLOOKUP(A47,INDIRECT($A$5&amp;"!$AJ$41:$AJ$406"),INDIRECT($A$5&amp;"!$AO$41:$AO$406"))*SUM($F$3:$I$3)</f>
        <v>15</v>
      </c>
      <c r="E47" s="34" cm="1">
        <f t="array" ref="E47">SUMPRODUCT(('PT Storengy'!$B$8:$I$372)*('PT Storengy'!$A$8:$A$372=$A47)*('PT Storengy'!$A$5:$H$5=$A$6)*('PT Storengy'!$B$7:$I$7=$A$7))</f>
        <v>0</v>
      </c>
      <c r="F47" s="36">
        <f t="shared" ca="1" si="1"/>
        <v>10.861864254437874</v>
      </c>
      <c r="G47" s="51">
        <f t="shared" ca="1" si="6"/>
        <v>0.73305188446340741</v>
      </c>
      <c r="H47" s="35" cm="1">
        <f t="array" aca="1" ref="H47" ca="1">IF(ROUND(ROUND(G47,2)-G47,4)=0,_xlfn.XLOOKUP(G47,INDIRECT($A$4&amp;"!$G$32:$G$132"),INDIRECT($A$4&amp;"!$A$32:$A$132"),0,1,1),IF(G47&lt;0,0,(ROUNDUP(G47,2)-G47)*100*_xlfn.XLOOKUP(G47,INDIRECT($A$4&amp;"!$G$32:$G$132"),INDIRECT($A$4&amp;"!$A$32:$A$132"),0,-1,-1)+(G47-ROUNDDOWN(G47,2))*100*_xlfn.XLOOKUP(G47,INDIRECT($A$4&amp;"!$G$32:$G$132"),INDIRECT($A$4&amp;"!$A$32:$A$132"),0,1,1)))</f>
        <v>0.96847275712276937</v>
      </c>
      <c r="I47" s="84">
        <f t="shared" ca="1" si="2"/>
        <v>133.91401251323731</v>
      </c>
      <c r="K47" s="36">
        <f t="shared" ca="1" si="0"/>
        <v>10.782634296401209</v>
      </c>
      <c r="L47" s="51">
        <f t="shared" ca="1" si="3"/>
        <v>0.72776413050622013</v>
      </c>
      <c r="M47" s="35" cm="1">
        <f t="array" aca="1" ref="M47" ca="1">IF(ROUND(ROUND(L47,2)-L47,4)=0,_xlfn.XLOOKUP(L47,INDIRECT($A$4&amp;"!$G$32:$G$132"),INDIRECT($A$4&amp;"!$A$32:$A$132"),0,1,1),IF(L47&lt;0,0,(ROUNDUP(L47,2)-L47)*100*_xlfn.XLOOKUP(L47,INDIRECT($A$4&amp;"!$G$32:$G$132"),INDIRECT($A$4&amp;"!$A$32:$A$132"),0,-1,-1)+(L47-ROUNDDOWN(L47,2))*100*_xlfn.XLOOKUP(L47,INDIRECT($A$4&amp;"!$G$32:$G$132"),INDIRECT($A$4&amp;"!$A$32:$A$132"),0,1,1)))</f>
        <v>0.96784826010038671</v>
      </c>
      <c r="N47" s="67">
        <f t="shared" ca="1" si="4"/>
        <v>133.82766119209299</v>
      </c>
    </row>
    <row r="48" spans="1:14" x14ac:dyDescent="0.35">
      <c r="A48" s="32">
        <f t="shared" si="5"/>
        <v>46706</v>
      </c>
      <c r="B48" s="65" cm="1">
        <f t="array" aca="1" ref="B48" ca="1">_xlfn.XLOOKUP(A48,INDIRECT($A$5&amp;"!$AJ$41:$AJ$406"),INDIRECT($A$5&amp;"!$An$41:$An$406"))*SUM($F$3:$I$3)</f>
        <v>0</v>
      </c>
      <c r="C48" s="65" cm="1">
        <f t="array" aca="1" ref="C48" ca="1">_xlfn.XLOOKUP(A48,INDIRECT($A$5&amp;"!$AJ$41:$AJ$406"),INDIRECT($A$5&amp;"!$Ak$41:$Ak$406"))*SUM($F$3:$I$3)</f>
        <v>0</v>
      </c>
      <c r="D48" s="65" cm="1">
        <f t="array" aca="1" ref="D48" ca="1">_xlfn.XLOOKUP(A48,INDIRECT($A$5&amp;"!$AJ$41:$AJ$406"),INDIRECT($A$5&amp;"!$AO$41:$AO$406"))*SUM($F$3:$I$3)</f>
        <v>15</v>
      </c>
      <c r="E48" s="34" cm="1">
        <f t="array" ref="E48">SUMPRODUCT(('PT Storengy'!$B$8:$I$372)*('PT Storengy'!$A$8:$A$372=$A48)*('PT Storengy'!$A$5:$H$5=$A$6)*('PT Storengy'!$B$7:$I$7=$A$7))</f>
        <v>0</v>
      </c>
      <c r="F48" s="36">
        <f t="shared" ca="1" si="1"/>
        <v>10.728096033527825</v>
      </c>
      <c r="G48" s="51">
        <f t="shared" ca="1" si="6"/>
        <v>0.72412428362919157</v>
      </c>
      <c r="H48" s="35" cm="1">
        <f t="array" aca="1" ref="H48" ca="1">IF(ROUND(ROUND(G48,2)-G48,4)=0,_xlfn.XLOOKUP(G48,INDIRECT($A$4&amp;"!$G$32:$G$132"),INDIRECT($A$4&amp;"!$A$32:$A$132"),0,1,1),IF(G48&lt;0,0,(ROUNDUP(G48,2)-G48)*100*_xlfn.XLOOKUP(G48,INDIRECT($A$4&amp;"!$G$32:$G$132"),INDIRECT($A$4&amp;"!$A$32:$A$132"),0,-1,-1)+(G48-ROUNDDOWN(G48,2))*100*_xlfn.XLOOKUP(G48,INDIRECT($A$4&amp;"!$G$32:$G$132"),INDIRECT($A$4&amp;"!$A$32:$A$132"),0,1,1)))</f>
        <v>0.96741838504284106</v>
      </c>
      <c r="I48" s="84">
        <f t="shared" ca="1" si="2"/>
        <v>133.768220910049</v>
      </c>
      <c r="K48" s="36">
        <f t="shared" ca="1" si="0"/>
        <v>10.648952332801997</v>
      </c>
      <c r="L48" s="51">
        <f t="shared" ca="1" si="3"/>
        <v>0.7188422864267473</v>
      </c>
      <c r="M48" s="35" cm="1">
        <f t="array" aca="1" ref="M48" ca="1">IF(ROUND(ROUND(L48,2)-L48,4)=0,_xlfn.XLOOKUP(L48,INDIRECT($A$4&amp;"!$G$32:$G$132"),INDIRECT($A$4&amp;"!$A$32:$A$132"),0,1,1),IF(L48&lt;0,0,(ROUNDUP(L48,2)-L48)*100*_xlfn.XLOOKUP(L48,INDIRECT($A$4&amp;"!$G$32:$G$132"),INDIRECT($A$4&amp;"!$A$32:$A$132"),0,-1,-1)+(L48-ROUNDDOWN(L48,2))*100*_xlfn.XLOOKUP(L48,INDIRECT($A$4&amp;"!$G$32:$G$132"),INDIRECT($A$4&amp;"!$A$32:$A$132"),0,1,1)))</f>
        <v>0.96679456790765139</v>
      </c>
      <c r="N48" s="67">
        <f t="shared" ca="1" si="4"/>
        <v>133.68196359921257</v>
      </c>
    </row>
    <row r="49" spans="1:14" x14ac:dyDescent="0.35">
      <c r="A49" s="32">
        <f t="shared" si="5"/>
        <v>46707</v>
      </c>
      <c r="B49" s="65" cm="1">
        <f t="array" aca="1" ref="B49" ca="1">_xlfn.XLOOKUP(A49,INDIRECT($A$5&amp;"!$AJ$41:$AJ$406"),INDIRECT($A$5&amp;"!$An$41:$An$406"))*SUM($F$3:$I$3)</f>
        <v>0</v>
      </c>
      <c r="C49" s="65" cm="1">
        <f t="array" aca="1" ref="C49" ca="1">_xlfn.XLOOKUP(A49,INDIRECT($A$5&amp;"!$AJ$41:$AJ$406"),INDIRECT($A$5&amp;"!$Ak$41:$Ak$406"))*SUM($F$3:$I$3)</f>
        <v>0</v>
      </c>
      <c r="D49" s="65" cm="1">
        <f t="array" aca="1" ref="D49" ca="1">_xlfn.XLOOKUP(A49,INDIRECT($A$5&amp;"!$AJ$41:$AJ$406"),INDIRECT($A$5&amp;"!$AO$41:$AO$406"))*SUM($F$3:$I$3)</f>
        <v>15</v>
      </c>
      <c r="E49" s="34" cm="1">
        <f t="array" ref="E49">SUMPRODUCT(('PT Storengy'!$B$8:$I$372)*('PT Storengy'!$A$8:$A$372=$A49)*('PT Storengy'!$A$5:$H$5=$A$6)*('PT Storengy'!$B$7:$I$7=$A$7))</f>
        <v>0</v>
      </c>
      <c r="F49" s="36">
        <f t="shared" ca="1" si="1"/>
        <v>10.594473445498279</v>
      </c>
      <c r="G49" s="51">
        <f t="shared" ca="1" si="6"/>
        <v>0.71520640223518828</v>
      </c>
      <c r="H49" s="35" cm="1">
        <f t="array" aca="1" ref="H49" ca="1">IF(ROUND(ROUND(G49,2)-G49,4)=0,_xlfn.XLOOKUP(G49,INDIRECT($A$4&amp;"!$G$32:$G$132"),INDIRECT($A$4&amp;"!$A$32:$A$132"),0,1,1),IF(G49&lt;0,0,(ROUNDUP(G49,2)-G49)*100*_xlfn.XLOOKUP(G49,INDIRECT($A$4&amp;"!$G$32:$G$132"),INDIRECT($A$4&amp;"!$A$32:$A$132"),0,-1,-1)+(G49-ROUNDDOWN(G49,2))*100*_xlfn.XLOOKUP(G49,INDIRECT($A$4&amp;"!$G$32:$G$132"),INDIRECT($A$4&amp;"!$A$32:$A$132"),0,1,1)))</f>
        <v>0.96636516085321178</v>
      </c>
      <c r="I49" s="84">
        <f t="shared" ca="1" si="2"/>
        <v>133.62258802954517</v>
      </c>
      <c r="K49" s="36">
        <f t="shared" ca="1" si="0"/>
        <v>10.51541590817533</v>
      </c>
      <c r="L49" s="51">
        <f t="shared" ca="1" si="3"/>
        <v>0.70993015552013317</v>
      </c>
      <c r="M49" s="35" cm="1">
        <f t="array" aca="1" ref="M49" ca="1">IF(ROUND(ROUND(L49,2)-L49,4)=0,_xlfn.XLOOKUP(L49,INDIRECT($A$4&amp;"!$G$32:$G$132"),INDIRECT($A$4&amp;"!$A$32:$A$132"),0,1,1),IF(L49&lt;0,0,(ROUNDUP(L49,2)-L49)*100*_xlfn.XLOOKUP(L49,INDIRECT($A$4&amp;"!$G$32:$G$132"),INDIRECT($A$4&amp;"!$A$32:$A$132"),0,-1,-1)+(L49-ROUNDDOWN(L49,2))*100*_xlfn.XLOOKUP(L49,INDIRECT($A$4&amp;"!$G$32:$G$132"),INDIRECT($A$4&amp;"!$A$32:$A$132"),0,1,1)))</f>
        <v>0.96574202286502497</v>
      </c>
      <c r="N49" s="67">
        <f t="shared" ca="1" si="4"/>
        <v>133.53642462666804</v>
      </c>
    </row>
    <row r="50" spans="1:14" x14ac:dyDescent="0.35">
      <c r="A50" s="32">
        <f t="shared" si="5"/>
        <v>46708</v>
      </c>
      <c r="B50" s="65" cm="1">
        <f t="array" aca="1" ref="B50" ca="1">_xlfn.XLOOKUP(A50,INDIRECT($A$5&amp;"!$AJ$41:$AJ$406"),INDIRECT($A$5&amp;"!$An$41:$An$406"))*SUM($F$3:$I$3)</f>
        <v>0</v>
      </c>
      <c r="C50" s="65" cm="1">
        <f t="array" aca="1" ref="C50" ca="1">_xlfn.XLOOKUP(A50,INDIRECT($A$5&amp;"!$AJ$41:$AJ$406"),INDIRECT($A$5&amp;"!$Ak$41:$Ak$406"))*SUM($F$3:$I$3)</f>
        <v>0</v>
      </c>
      <c r="D50" s="65" cm="1">
        <f t="array" aca="1" ref="D50" ca="1">_xlfn.XLOOKUP(A50,INDIRECT($A$5&amp;"!$AJ$41:$AJ$406"),INDIRECT($A$5&amp;"!$AO$41:$AO$406"))*SUM($F$3:$I$3)</f>
        <v>15</v>
      </c>
      <c r="E50" s="34" cm="1">
        <f t="array" ref="E50">SUMPRODUCT(('PT Storengy'!$B$8:$I$372)*('PT Storengy'!$A$8:$A$372=$A50)*('PT Storengy'!$A$5:$H$5=$A$6)*('PT Storengy'!$B$7:$I$7=$A$7))</f>
        <v>0</v>
      </c>
      <c r="F50" s="36">
        <f t="shared" ca="1" si="1"/>
        <v>10.460996331799354</v>
      </c>
      <c r="G50" s="51">
        <f t="shared" ca="1" si="6"/>
        <v>0.70629822969988532</v>
      </c>
      <c r="H50" s="35" cm="1">
        <f t="array" aca="1" ref="H50" ca="1">IF(ROUND(ROUND(G50,2)-G50,4)=0,_xlfn.XLOOKUP(G50,INDIRECT($A$4&amp;"!$G$32:$G$132"),INDIRECT($A$4&amp;"!$A$32:$A$132"),0,1,1),IF(G50&lt;0,0,(ROUNDUP(G50,2)-G50)*100*_xlfn.XLOOKUP(G50,INDIRECT($A$4&amp;"!$G$32:$G$132"),INDIRECT($A$4&amp;"!$A$32:$A$132"),0,-1,-1)+(G50-ROUNDDOWN(G50,2))*100*_xlfn.XLOOKUP(G50,INDIRECT($A$4&amp;"!$G$32:$G$132"),INDIRECT($A$4&amp;"!$A$32:$A$132"),0,1,1)))</f>
        <v>0.96531308330417864</v>
      </c>
      <c r="I50" s="84">
        <f t="shared" ca="1" si="2"/>
        <v>133.47711369892519</v>
      </c>
      <c r="K50" s="36">
        <f t="shared" ca="1" si="0"/>
        <v>10.382024864073559</v>
      </c>
      <c r="L50" s="51">
        <f t="shared" ca="1" si="3"/>
        <v>0.7010277272116886</v>
      </c>
      <c r="M50" s="35" cm="1">
        <f t="array" aca="1" ref="M50" ca="1">IF(ROUND(ROUND(L50,2)-L50,4)=0,_xlfn.XLOOKUP(L50,INDIRECT($A$4&amp;"!$G$32:$G$132"),INDIRECT($A$4&amp;"!$A$32:$A$132"),0,1,1),IF(L50&lt;0,0,(ROUNDUP(L50,2)-L50)*100*_xlfn.XLOOKUP(L50,INDIRECT($A$4&amp;"!$G$32:$G$132"),INDIRECT($A$4&amp;"!$A$32:$A$132"),0,-1,-1)+(L50-ROUNDDOWN(L50,2))*100*_xlfn.XLOOKUP(L50,INDIRECT($A$4&amp;"!$G$32:$G$132"),INDIRECT($A$4&amp;"!$A$32:$A$132"),0,1,1)))</f>
        <v>0.96469062372361025</v>
      </c>
      <c r="N50" s="67">
        <f t="shared" ca="1" si="4"/>
        <v>133.39104410177012</v>
      </c>
    </row>
    <row r="51" spans="1:14" x14ac:dyDescent="0.35">
      <c r="A51" s="32">
        <f t="shared" si="5"/>
        <v>46709</v>
      </c>
      <c r="B51" s="65" cm="1">
        <f t="array" aca="1" ref="B51" ca="1">_xlfn.XLOOKUP(A51,INDIRECT($A$5&amp;"!$AJ$41:$AJ$406"),INDIRECT($A$5&amp;"!$An$41:$An$406"))*SUM($F$3:$I$3)</f>
        <v>0</v>
      </c>
      <c r="C51" s="65" cm="1">
        <f t="array" aca="1" ref="C51" ca="1">_xlfn.XLOOKUP(A51,INDIRECT($A$5&amp;"!$AJ$41:$AJ$406"),INDIRECT($A$5&amp;"!$Ak$41:$Ak$406"))*SUM($F$3:$I$3)</f>
        <v>0</v>
      </c>
      <c r="D51" s="65" cm="1">
        <f t="array" aca="1" ref="D51" ca="1">_xlfn.XLOOKUP(A51,INDIRECT($A$5&amp;"!$AJ$41:$AJ$406"),INDIRECT($A$5&amp;"!$AO$41:$AO$406"))*SUM($F$3:$I$3)</f>
        <v>15</v>
      </c>
      <c r="E51" s="34" cm="1">
        <f t="array" ref="E51">SUMPRODUCT(('PT Storengy'!$B$8:$I$372)*('PT Storengy'!$A$8:$A$372=$A51)*('PT Storengy'!$A$5:$H$5=$A$6)*('PT Storengy'!$B$7:$I$7=$A$7))</f>
        <v>0</v>
      </c>
      <c r="F51" s="36">
        <f t="shared" ca="1" si="1"/>
        <v>10.327664534053778</v>
      </c>
      <c r="G51" s="51">
        <f t="shared" ca="1" si="6"/>
        <v>0.69739975545329025</v>
      </c>
      <c r="H51" s="35" cm="1">
        <f t="array" aca="1" ref="H51" ca="1">IF(ROUND(ROUND(G51,2)-G51,4)=0,_xlfn.XLOOKUP(G51,INDIRECT($A$4&amp;"!$G$32:$G$132"),INDIRECT($A$4&amp;"!$A$32:$A$132"),0,1,1),IF(G51&lt;0,0,(ROUNDUP(G51,2)-G51)*100*_xlfn.XLOOKUP(G51,INDIRECT($A$4&amp;"!$G$32:$G$132"),INDIRECT($A$4&amp;"!$A$32:$A$132"),0,-1,-1)+(G51-ROUNDDOWN(G51,2))*100*_xlfn.XLOOKUP(G51,INDIRECT($A$4&amp;"!$G$32:$G$132"),INDIRECT($A$4&amp;"!$A$32:$A$132"),0,1,1)))</f>
        <v>0.96426215114739877</v>
      </c>
      <c r="I51" s="84">
        <f t="shared" ca="1" si="2"/>
        <v>133.33179774557647</v>
      </c>
      <c r="K51" s="36">
        <f t="shared" ca="1" si="0"/>
        <v>10.248779042221541</v>
      </c>
      <c r="L51" s="51">
        <f t="shared" ca="1" si="3"/>
        <v>0.69213499093823727</v>
      </c>
      <c r="M51" s="35" cm="1">
        <f t="array" aca="1" ref="M51" ca="1">IF(ROUND(ROUND(L51,2)-L51,4)=0,_xlfn.XLOOKUP(L51,INDIRECT($A$4&amp;"!$G$32:$G$132"),INDIRECT($A$4&amp;"!$A$32:$A$132"),0,1,1),IF(L51&lt;0,0,(ROUNDUP(L51,2)-L51)*100*_xlfn.XLOOKUP(L51,INDIRECT($A$4&amp;"!$G$32:$G$132"),INDIRECT($A$4&amp;"!$A$32:$A$132"),0,-1,-1)+(L51-ROUNDDOWN(L51,2))*100*_xlfn.XLOOKUP(L51,INDIRECT($A$4&amp;"!$G$32:$G$132"),INDIRECT($A$4&amp;"!$A$32:$A$132"),0,1,1)))</f>
        <v>0.96364036923586927</v>
      </c>
      <c r="N51" s="67">
        <f t="shared" ca="1" si="4"/>
        <v>133.24582185201757</v>
      </c>
    </row>
    <row r="52" spans="1:14" x14ac:dyDescent="0.35">
      <c r="A52" s="32">
        <f t="shared" si="5"/>
        <v>46710</v>
      </c>
      <c r="B52" s="65" cm="1">
        <f t="array" aca="1" ref="B52" ca="1">_xlfn.XLOOKUP(A52,INDIRECT($A$5&amp;"!$AJ$41:$AJ$406"),INDIRECT($A$5&amp;"!$An$41:$An$406"))*SUM($F$3:$I$3)</f>
        <v>0</v>
      </c>
      <c r="C52" s="65" cm="1">
        <f t="array" aca="1" ref="C52" ca="1">_xlfn.XLOOKUP(A52,INDIRECT($A$5&amp;"!$AJ$41:$AJ$406"),INDIRECT($A$5&amp;"!$Ak$41:$Ak$406"))*SUM($F$3:$I$3)</f>
        <v>0</v>
      </c>
      <c r="D52" s="65" cm="1">
        <f t="array" aca="1" ref="D52" ca="1">_xlfn.XLOOKUP(A52,INDIRECT($A$5&amp;"!$AJ$41:$AJ$406"),INDIRECT($A$5&amp;"!$AO$41:$AO$406"))*SUM($F$3:$I$3)</f>
        <v>15</v>
      </c>
      <c r="E52" s="34" cm="1">
        <f t="array" ref="E52">SUMPRODUCT(('PT Storengy'!$B$8:$I$372)*('PT Storengy'!$A$8:$A$372=$A52)*('PT Storengy'!$A$5:$H$5=$A$6)*('PT Storengy'!$B$7:$I$7=$A$7))</f>
        <v>0</v>
      </c>
      <c r="F52" s="36">
        <f t="shared" ca="1" si="1"/>
        <v>10.194477894056703</v>
      </c>
      <c r="G52" s="51">
        <f t="shared" ca="1" si="6"/>
        <v>0.68851096893691854</v>
      </c>
      <c r="H52" s="35" cm="1">
        <f t="array" aca="1" ref="H52" ca="1">IF(ROUND(ROUND(G52,2)-G52,4)=0,_xlfn.XLOOKUP(G52,INDIRECT($A$4&amp;"!$G$32:$G$132"),INDIRECT($A$4&amp;"!$A$32:$A$132"),0,1,1),IF(G52&lt;0,0,(ROUNDUP(G52,2)-G52)*100*_xlfn.XLOOKUP(G52,INDIRECT($A$4&amp;"!$G$32:$G$132"),INDIRECT($A$4&amp;"!$A$32:$A$132"),0,-1,-1)+(G52-ROUNDDOWN(G52,2))*100*_xlfn.XLOOKUP(G52,INDIRECT($A$4&amp;"!$G$32:$G$132"),INDIRECT($A$4&amp;"!$A$32:$A$132"),0,1,1)))</f>
        <v>0.96321236313588865</v>
      </c>
      <c r="I52" s="84">
        <f t="shared" ca="1" si="2"/>
        <v>133.18663999707431</v>
      </c>
      <c r="K52" s="36">
        <f t="shared" ca="1" si="0"/>
        <v>10.115678284516443</v>
      </c>
      <c r="L52" s="51">
        <f t="shared" ca="1" si="3"/>
        <v>0.68325193614810276</v>
      </c>
      <c r="M52" s="35" cm="1">
        <f t="array" aca="1" ref="M52" ca="1">IF(ROUND(ROUND(L52,2)-L52,4)=0,_xlfn.XLOOKUP(L52,INDIRECT($A$4&amp;"!$G$32:$G$132"),INDIRECT($A$4&amp;"!$A$32:$A$132"),0,1,1),IF(L52&lt;0,0,(ROUNDUP(L52,2)-L52)*100*_xlfn.XLOOKUP(L52,INDIRECT($A$4&amp;"!$G$32:$G$132"),INDIRECT($A$4&amp;"!$A$32:$A$132"),0,-1,-1)+(L52-ROUNDDOWN(L52,2))*100*_xlfn.XLOOKUP(L52,INDIRECT($A$4&amp;"!$G$32:$G$132"),INDIRECT($A$4&amp;"!$A$32:$A$132"),0,1,1)))</f>
        <v>0.96259125815562296</v>
      </c>
      <c r="N52" s="67">
        <f t="shared" ca="1" si="4"/>
        <v>133.10075770509695</v>
      </c>
    </row>
    <row r="53" spans="1:14" x14ac:dyDescent="0.35">
      <c r="A53" s="32">
        <f t="shared" si="5"/>
        <v>46711</v>
      </c>
      <c r="B53" s="65" cm="1">
        <f t="array" aca="1" ref="B53" ca="1">_xlfn.XLOOKUP(A53,INDIRECT($A$5&amp;"!$AJ$41:$AJ$406"),INDIRECT($A$5&amp;"!$An$41:$An$406"))*SUM($F$3:$I$3)</f>
        <v>0</v>
      </c>
      <c r="C53" s="65" cm="1">
        <f t="array" aca="1" ref="C53" ca="1">_xlfn.XLOOKUP(A53,INDIRECT($A$5&amp;"!$AJ$41:$AJ$406"),INDIRECT($A$5&amp;"!$Ak$41:$Ak$406"))*SUM($F$3:$I$3)</f>
        <v>0</v>
      </c>
      <c r="D53" s="65" cm="1">
        <f t="array" aca="1" ref="D53" ca="1">_xlfn.XLOOKUP(A53,INDIRECT($A$5&amp;"!$AJ$41:$AJ$406"),INDIRECT($A$5&amp;"!$AO$41:$AO$406"))*SUM($F$3:$I$3)</f>
        <v>15</v>
      </c>
      <c r="E53" s="34" cm="1">
        <f t="array" ref="E53">SUMPRODUCT(('PT Storengy'!$B$8:$I$372)*('PT Storengy'!$A$8:$A$372=$A53)*('PT Storengy'!$A$5:$H$5=$A$6)*('PT Storengy'!$B$7:$I$7=$A$7))</f>
        <v>0</v>
      </c>
      <c r="F53" s="36">
        <f t="shared" ca="1" si="1"/>
        <v>10.061436253775522</v>
      </c>
      <c r="G53" s="51">
        <f t="shared" ca="1" si="6"/>
        <v>0.67963185960378025</v>
      </c>
      <c r="H53" s="35" cm="1">
        <f t="array" aca="1" ref="H53" ca="1">IF(ROUND(ROUND(G53,2)-G53,4)=0,_xlfn.XLOOKUP(G53,INDIRECT($A$4&amp;"!$G$32:$G$132"),INDIRECT($A$4&amp;"!$A$32:$A$132"),0,1,1),IF(G53&lt;0,0,(ROUNDUP(G53,2)-G53)*100*_xlfn.XLOOKUP(G53,INDIRECT($A$4&amp;"!$G$32:$G$132"),INDIRECT($A$4&amp;"!$A$32:$A$132"),0,-1,-1)+(G53-ROUNDDOWN(G53,2))*100*_xlfn.XLOOKUP(G53,INDIRECT($A$4&amp;"!$G$32:$G$132"),INDIRECT($A$4&amp;"!$A$32:$A$132"),0,1,1)))</f>
        <v>0.96216371802402245</v>
      </c>
      <c r="I53" s="84">
        <f t="shared" ca="1" si="2"/>
        <v>133.04164028118183</v>
      </c>
      <c r="K53" s="36">
        <f t="shared" ca="1" si="0"/>
        <v>9.9827224330275612</v>
      </c>
      <c r="L53" s="51">
        <f t="shared" ca="1" si="3"/>
        <v>0.67437855230109622</v>
      </c>
      <c r="M53" s="35" cm="1">
        <f t="array" aca="1" ref="M53" ca="1">IF(ROUND(ROUND(L53,2)-L53,4)=0,_xlfn.XLOOKUP(L53,INDIRECT($A$4&amp;"!$G$32:$G$132"),INDIRECT($A$4&amp;"!$A$32:$A$132"),0,1,1),IF(L53&lt;0,0,(ROUNDUP(L53,2)-L53)*100*_xlfn.XLOOKUP(L53,INDIRECT($A$4&amp;"!$G$32:$G$132"),INDIRECT($A$4&amp;"!$A$32:$A$132"),0,-1,-1)+(L53-ROUNDDOWN(L53,2))*100*_xlfn.XLOOKUP(L53,INDIRECT($A$4&amp;"!$G$32:$G$132"),INDIRECT($A$4&amp;"!$A$32:$A$132"),0,1,1)))</f>
        <v>0.96154328923804844</v>
      </c>
      <c r="N53" s="67">
        <f t="shared" ca="1" si="4"/>
        <v>132.95585148888236</v>
      </c>
    </row>
    <row r="54" spans="1:14" x14ac:dyDescent="0.35">
      <c r="A54" s="32">
        <f t="shared" si="5"/>
        <v>46712</v>
      </c>
      <c r="B54" s="65" cm="1">
        <f t="array" aca="1" ref="B54" ca="1">_xlfn.XLOOKUP(A54,INDIRECT($A$5&amp;"!$AJ$41:$AJ$406"),INDIRECT($A$5&amp;"!$An$41:$An$406"))*SUM($F$3:$I$3)</f>
        <v>0</v>
      </c>
      <c r="C54" s="65" cm="1">
        <f t="array" aca="1" ref="C54" ca="1">_xlfn.XLOOKUP(A54,INDIRECT($A$5&amp;"!$AJ$41:$AJ$406"),INDIRECT($A$5&amp;"!$Ak$41:$Ak$406"))*SUM($F$3:$I$3)</f>
        <v>0</v>
      </c>
      <c r="D54" s="65" cm="1">
        <f t="array" aca="1" ref="D54" ca="1">_xlfn.XLOOKUP(A54,INDIRECT($A$5&amp;"!$AJ$41:$AJ$406"),INDIRECT($A$5&amp;"!$AO$41:$AO$406"))*SUM($F$3:$I$3)</f>
        <v>15</v>
      </c>
      <c r="E54" s="34" cm="1">
        <f t="array" ref="E54">SUMPRODUCT(('PT Storengy'!$B$8:$I$372)*('PT Storengy'!$A$8:$A$372=$A54)*('PT Storengy'!$A$5:$H$5=$A$6)*('PT Storengy'!$B$7:$I$7=$A$7))</f>
        <v>0</v>
      </c>
      <c r="F54" s="36">
        <f t="shared" ca="1" si="1"/>
        <v>9.9285394553496715</v>
      </c>
      <c r="G54" s="51">
        <f t="shared" ca="1" si="6"/>
        <v>0.67076241691836813</v>
      </c>
      <c r="H54" s="35" cm="1">
        <f t="array" aca="1" ref="H54" ca="1">IF(ROUND(ROUND(G54,2)-G54,4)=0,_xlfn.XLOOKUP(G54,INDIRECT($A$4&amp;"!$G$32:$G$132"),INDIRECT($A$4&amp;"!$A$32:$A$132"),0,1,1),IF(G54&lt;0,0,(ROUNDUP(G54,2)-G54)*100*_xlfn.XLOOKUP(G54,INDIRECT($A$4&amp;"!$G$32:$G$132"),INDIRECT($A$4&amp;"!$A$32:$A$132"),0,-1,-1)+(G54-ROUNDDOWN(G54,2))*100*_xlfn.XLOOKUP(G54,INDIRECT($A$4&amp;"!$G$32:$G$132"),INDIRECT($A$4&amp;"!$A$32:$A$132"),0,1,1)))</f>
        <v>0.96111621456753016</v>
      </c>
      <c r="I54" s="84">
        <f t="shared" ca="1" si="2"/>
        <v>132.89679842584962</v>
      </c>
      <c r="K54" s="36">
        <f t="shared" ca="1" si="0"/>
        <v>9.8499113299961252</v>
      </c>
      <c r="L54" s="51">
        <f t="shared" ca="1" si="3"/>
        <v>0.6655148288685041</v>
      </c>
      <c r="M54" s="35" cm="1">
        <f t="array" aca="1" ref="M54" ca="1">IF(ROUND(ROUND(L54,2)-L54,4)=0,_xlfn.XLOOKUP(L54,INDIRECT($A$4&amp;"!$G$32:$G$132"),INDIRECT($A$4&amp;"!$A$32:$A$132"),0,1,1),IF(L54&lt;0,0,(ROUNDUP(L54,2)-L54)*100*_xlfn.XLOOKUP(L54,INDIRECT($A$4&amp;"!$G$32:$G$132"),INDIRECT($A$4&amp;"!$A$32:$A$132"),0,-1,-1)+(L54-ROUNDDOWN(L54,2))*100*_xlfn.XLOOKUP(L54,INDIRECT($A$4&amp;"!$G$32:$G$132"),INDIRECT($A$4&amp;"!$A$32:$A$132"),0,1,1)))</f>
        <v>0.9604964612396778</v>
      </c>
      <c r="N54" s="67">
        <f t="shared" ca="1" si="4"/>
        <v>132.81110303143532</v>
      </c>
    </row>
    <row r="55" spans="1:14" x14ac:dyDescent="0.35">
      <c r="A55" s="32">
        <f t="shared" si="5"/>
        <v>46713</v>
      </c>
      <c r="B55" s="65" cm="1">
        <f t="array" aca="1" ref="B55" ca="1">_xlfn.XLOOKUP(A55,INDIRECT($A$5&amp;"!$AJ$41:$AJ$406"),INDIRECT($A$5&amp;"!$An$41:$An$406"))*SUM($F$3:$I$3)</f>
        <v>0</v>
      </c>
      <c r="C55" s="65" cm="1">
        <f t="array" aca="1" ref="C55" ca="1">_xlfn.XLOOKUP(A55,INDIRECT($A$5&amp;"!$AJ$41:$AJ$406"),INDIRECT($A$5&amp;"!$Ak$41:$Ak$406"))*SUM($F$3:$I$3)</f>
        <v>0</v>
      </c>
      <c r="D55" s="65" cm="1">
        <f t="array" aca="1" ref="D55" ca="1">_xlfn.XLOOKUP(A55,INDIRECT($A$5&amp;"!$AJ$41:$AJ$406"),INDIRECT($A$5&amp;"!$AO$41:$AO$406"))*SUM($F$3:$I$3)</f>
        <v>15</v>
      </c>
      <c r="E55" s="34" cm="1">
        <f t="array" ref="E55">SUMPRODUCT(('PT Storengy'!$B$8:$I$372)*('PT Storengy'!$A$8:$A$372=$A55)*('PT Storengy'!$A$5:$H$5=$A$6)*('PT Storengy'!$B$7:$I$7=$A$7))</f>
        <v>0</v>
      </c>
      <c r="F55" s="36">
        <f t="shared" ca="1" si="1"/>
        <v>9.7957873410904561</v>
      </c>
      <c r="G55" s="51">
        <f t="shared" ca="1" si="6"/>
        <v>0.66190263035664476</v>
      </c>
      <c r="H55" s="35" cm="1">
        <f t="array" aca="1" ref="H55" ca="1">IF(ROUND(ROUND(G55,2)-G55,4)=0,_xlfn.XLOOKUP(G55,INDIRECT($A$4&amp;"!$G$32:$G$132"),INDIRECT($A$4&amp;"!$A$32:$A$132"),0,1,1),IF(G55&lt;0,0,(ROUNDUP(G55,2)-G55)*100*_xlfn.XLOOKUP(G55,INDIRECT($A$4&amp;"!$G$32:$G$132"),INDIRECT($A$4&amp;"!$A$32:$A$132"),0,-1,-1)+(G55-ROUNDDOWN(G55,2))*100*_xlfn.XLOOKUP(G55,INDIRECT($A$4&amp;"!$G$32:$G$132"),INDIRECT($A$4&amp;"!$A$32:$A$132"),0,1,1)))</f>
        <v>0.96006985152349666</v>
      </c>
      <c r="I55" s="84">
        <f t="shared" ca="1" si="2"/>
        <v>132.75211425921557</v>
      </c>
      <c r="K55" s="36">
        <f t="shared" ca="1" si="0"/>
        <v>9.7172448178351214</v>
      </c>
      <c r="L55" s="51">
        <f t="shared" ca="1" si="3"/>
        <v>0.656660755333075</v>
      </c>
      <c r="M55" s="35" cm="1">
        <f t="array" aca="1" ref="M55" ca="1">IF(ROUND(ROUND(L55,2)-L55,4)=0,_xlfn.XLOOKUP(L55,INDIRECT($A$4&amp;"!$G$32:$G$132"),INDIRECT($A$4&amp;"!$A$32:$A$132"),0,1,1),IF(L55&lt;0,0,(ROUNDUP(L55,2)-L55)*100*_xlfn.XLOOKUP(L55,INDIRECT($A$4&amp;"!$G$32:$G$132"),INDIRECT($A$4&amp;"!$A$32:$A$132"),0,-1,-1)+(L55-ROUNDDOWN(L55,2))*100*_xlfn.XLOOKUP(L55,INDIRECT($A$4&amp;"!$G$32:$G$132"),INDIRECT($A$4&amp;"!$A$32:$A$132"),0,1,1)))</f>
        <v>0.95945077291839787</v>
      </c>
      <c r="N55" s="67">
        <f t="shared" ca="1" si="4"/>
        <v>132.66651216100459</v>
      </c>
    </row>
    <row r="56" spans="1:14" x14ac:dyDescent="0.35">
      <c r="A56" s="32">
        <f t="shared" si="5"/>
        <v>46714</v>
      </c>
      <c r="B56" s="65" cm="1">
        <f t="array" aca="1" ref="B56" ca="1">_xlfn.XLOOKUP(A56,INDIRECT($A$5&amp;"!$AJ$41:$AJ$406"),INDIRECT($A$5&amp;"!$An$41:$An$406"))*SUM($F$3:$I$3)</f>
        <v>0</v>
      </c>
      <c r="C56" s="65" cm="1">
        <f t="array" aca="1" ref="C56" ca="1">_xlfn.XLOOKUP(A56,INDIRECT($A$5&amp;"!$AJ$41:$AJ$406"),INDIRECT($A$5&amp;"!$Ak$41:$Ak$406"))*SUM($F$3:$I$3)</f>
        <v>0</v>
      </c>
      <c r="D56" s="65" cm="1">
        <f t="array" aca="1" ref="D56" ca="1">_xlfn.XLOOKUP(A56,INDIRECT($A$5&amp;"!$AJ$41:$AJ$406"),INDIRECT($A$5&amp;"!$AO$41:$AO$406"))*SUM($F$3:$I$3)</f>
        <v>15</v>
      </c>
      <c r="E56" s="34" cm="1">
        <f t="array" ref="E56">SUMPRODUCT(('PT Storengy'!$B$8:$I$372)*('PT Storengy'!$A$8:$A$372=$A56)*('PT Storengy'!$A$5:$H$5=$A$6)*('PT Storengy'!$B$7:$I$7=$A$7))</f>
        <v>0</v>
      </c>
      <c r="F56" s="36">
        <f t="shared" ca="1" si="1"/>
        <v>9.6631797534808506</v>
      </c>
      <c r="G56" s="51">
        <f t="shared" ca="1" si="6"/>
        <v>0.65305248940603045</v>
      </c>
      <c r="H56" s="35" cm="1">
        <f t="array" aca="1" ref="H56" ca="1">IF(ROUND(ROUND(G56,2)-G56,4)=0,_xlfn.XLOOKUP(G56,INDIRECT($A$4&amp;"!$G$32:$G$132"),INDIRECT($A$4&amp;"!$A$32:$A$132"),0,1,1),IF(G56&lt;0,0,(ROUNDUP(G56,2)-G56)*100*_xlfn.XLOOKUP(G56,INDIRECT($A$4&amp;"!$G$32:$G$132"),INDIRECT($A$4&amp;"!$A$32:$A$132"),0,-1,-1)+(G56-ROUNDDOWN(G56,2))*100*_xlfn.XLOOKUP(G56,INDIRECT($A$4&amp;"!$G$32:$G$132"),INDIRECT($A$4&amp;"!$A$32:$A$132"),0,1,1)))</f>
        <v>0.95902462765036001</v>
      </c>
      <c r="I56" s="84">
        <f t="shared" ca="1" si="2"/>
        <v>132.60758760960471</v>
      </c>
      <c r="K56" s="36">
        <f t="shared" ca="1" si="0"/>
        <v>9.584722739129095</v>
      </c>
      <c r="L56" s="51">
        <f t="shared" ca="1" si="3"/>
        <v>0.64781632118900812</v>
      </c>
      <c r="M56" s="35" cm="1">
        <f t="array" aca="1" ref="M56" ca="1">IF(ROUND(ROUND(L56,2)-L56,4)=0,_xlfn.XLOOKUP(L56,INDIRECT($A$4&amp;"!$G$32:$G$132"),INDIRECT($A$4&amp;"!$A$32:$A$132"),0,1,1),IF(L56&lt;0,0,(ROUNDUP(L56,2)-L56)*100*_xlfn.XLOOKUP(L56,INDIRECT($A$4&amp;"!$G$32:$G$132"),INDIRECT($A$4&amp;"!$A$32:$A$132"),0,-1,-1)+(L56-ROUNDDOWN(L56,2))*100*_xlfn.XLOOKUP(L56,INDIRECT($A$4&amp;"!$G$32:$G$132"),INDIRECT($A$4&amp;"!$A$32:$A$132"),0,1,1)))</f>
        <v>0.95840622303344669</v>
      </c>
      <c r="N56" s="67">
        <f t="shared" ca="1" si="4"/>
        <v>132.52207870602584</v>
      </c>
    </row>
    <row r="57" spans="1:14" x14ac:dyDescent="0.35">
      <c r="A57" s="32">
        <f t="shared" si="5"/>
        <v>46715</v>
      </c>
      <c r="B57" s="65" cm="1">
        <f t="array" aca="1" ref="B57" ca="1">_xlfn.XLOOKUP(A57,INDIRECT($A$5&amp;"!$AJ$41:$AJ$406"),INDIRECT($A$5&amp;"!$An$41:$An$406"))*SUM($F$3:$I$3)</f>
        <v>0</v>
      </c>
      <c r="C57" s="65" cm="1">
        <f t="array" aca="1" ref="C57" ca="1">_xlfn.XLOOKUP(A57,INDIRECT($A$5&amp;"!$AJ$41:$AJ$406"),INDIRECT($A$5&amp;"!$Ak$41:$Ak$406"))*SUM($F$3:$I$3)</f>
        <v>0</v>
      </c>
      <c r="D57" s="65" cm="1">
        <f t="array" aca="1" ref="D57" ca="1">_xlfn.XLOOKUP(A57,INDIRECT($A$5&amp;"!$AJ$41:$AJ$406"),INDIRECT($A$5&amp;"!$AO$41:$AO$406"))*SUM($F$3:$I$3)</f>
        <v>15</v>
      </c>
      <c r="E57" s="34" cm="1">
        <f t="array" ref="E57">SUMPRODUCT(('PT Storengy'!$B$8:$I$372)*('PT Storengy'!$A$8:$A$372=$A57)*('PT Storengy'!$A$5:$H$5=$A$6)*('PT Storengy'!$B$7:$I$7=$A$7))</f>
        <v>0</v>
      </c>
      <c r="F57" s="36">
        <f t="shared" ca="1" si="1"/>
        <v>9.5307165351753209</v>
      </c>
      <c r="G57" s="51">
        <f t="shared" ca="1" si="6"/>
        <v>0.64421198356539</v>
      </c>
      <c r="H57" s="35" cm="1">
        <f t="array" aca="1" ref="H57" ca="1">IF(ROUND(ROUND(G57,2)-G57,4)=0,_xlfn.XLOOKUP(G57,INDIRECT($A$4&amp;"!$G$32:$G$132"),INDIRECT($A$4&amp;"!$A$32:$A$132"),0,1,1),IF(G57&lt;0,0,(ROUNDUP(G57,2)-G57)*100*_xlfn.XLOOKUP(G57,INDIRECT($A$4&amp;"!$G$32:$G$132"),INDIRECT($A$4&amp;"!$A$32:$A$132"),0,-1,-1)+(G57-ROUNDDOWN(G57,2))*100*_xlfn.XLOOKUP(G57,INDIRECT($A$4&amp;"!$G$32:$G$132"),INDIRECT($A$4&amp;"!$A$32:$A$132"),0,1,1)))</f>
        <v>0.95798054170790925</v>
      </c>
      <c r="I57" s="84">
        <f t="shared" ca="1" si="2"/>
        <v>132.46321830552884</v>
      </c>
      <c r="K57" s="36">
        <f t="shared" ca="1" si="0"/>
        <v>9.452344936633974</v>
      </c>
      <c r="L57" s="51">
        <f t="shared" ca="1" si="3"/>
        <v>0.63898151594193964</v>
      </c>
      <c r="M57" s="35" cm="1">
        <f t="array" aca="1" ref="M57" ca="1">IF(ROUND(ROUND(L57,2)-L57,4)=0,_xlfn.XLOOKUP(L57,INDIRECT($A$4&amp;"!$G$32:$G$132"),INDIRECT($A$4&amp;"!$A$32:$A$132"),0,1,1),IF(L57&lt;0,0,(ROUNDUP(L57,2)-L57)*100*_xlfn.XLOOKUP(L57,INDIRECT($A$4&amp;"!$G$32:$G$132"),INDIRECT($A$4&amp;"!$A$32:$A$132"),0,-1,-1)+(L57-ROUNDDOWN(L57,2))*100*_xlfn.XLOOKUP(L57,INDIRECT($A$4&amp;"!$G$32:$G$132"),INDIRECT($A$4&amp;"!$A$32:$A$132"),0,1,1)))</f>
        <v>0.95736281034541371</v>
      </c>
      <c r="N57" s="67">
        <f t="shared" ca="1" si="4"/>
        <v>132.37780249512153</v>
      </c>
    </row>
    <row r="58" spans="1:14" x14ac:dyDescent="0.35">
      <c r="A58" s="32">
        <f t="shared" si="5"/>
        <v>46716</v>
      </c>
      <c r="B58" s="65" cm="1">
        <f t="array" aca="1" ref="B58" ca="1">_xlfn.XLOOKUP(A58,INDIRECT($A$5&amp;"!$AJ$41:$AJ$406"),INDIRECT($A$5&amp;"!$An$41:$An$406"))*SUM($F$3:$I$3)</f>
        <v>0</v>
      </c>
      <c r="C58" s="65" cm="1">
        <f t="array" aca="1" ref="C58" ca="1">_xlfn.XLOOKUP(A58,INDIRECT($A$5&amp;"!$AJ$41:$AJ$406"),INDIRECT($A$5&amp;"!$Ak$41:$Ak$406"))*SUM($F$3:$I$3)</f>
        <v>0</v>
      </c>
      <c r="D58" s="65" cm="1">
        <f t="array" aca="1" ref="D58" ca="1">_xlfn.XLOOKUP(A58,INDIRECT($A$5&amp;"!$AJ$41:$AJ$406"),INDIRECT($A$5&amp;"!$AO$41:$AO$406"))*SUM($F$3:$I$3)</f>
        <v>15</v>
      </c>
      <c r="E58" s="34" cm="1">
        <f t="array" ref="E58">SUMPRODUCT(('PT Storengy'!$B$8:$I$372)*('PT Storengy'!$A$8:$A$372=$A58)*('PT Storengy'!$A$5:$H$5=$A$6)*('PT Storengy'!$B$7:$I$7=$A$7))</f>
        <v>0</v>
      </c>
      <c r="F58" s="36">
        <f t="shared" ca="1" si="1"/>
        <v>9.3983975289996344</v>
      </c>
      <c r="G58" s="51">
        <f t="shared" ca="1" si="6"/>
        <v>0.63538110234502143</v>
      </c>
      <c r="H58" s="35" cm="1">
        <f t="array" aca="1" ref="H58" ca="1">IF(ROUND(ROUND(G58,2)-G58,4)=0,_xlfn.XLOOKUP(G58,INDIRECT($A$4&amp;"!$G$32:$G$132"),INDIRECT($A$4&amp;"!$A$32:$A$132"),0,1,1),IF(G58&lt;0,0,(ROUNDUP(G58,2)-G58)*100*_xlfn.XLOOKUP(G58,INDIRECT($A$4&amp;"!$G$32:$G$132"),INDIRECT($A$4&amp;"!$A$32:$A$132"),0,-1,-1)+(G58-ROUNDDOWN(G58,2))*100*_xlfn.XLOOKUP(G58,INDIRECT($A$4&amp;"!$G$32:$G$132"),INDIRECT($A$4&amp;"!$A$32:$A$132"),0,1,1)))</f>
        <v>0.9569375924572846</v>
      </c>
      <c r="I58" s="84">
        <f t="shared" ca="1" si="2"/>
        <v>132.31900617568664</v>
      </c>
      <c r="K58" s="36">
        <f t="shared" ca="1" si="0"/>
        <v>9.320111253276874</v>
      </c>
      <c r="L58" s="51">
        <f t="shared" ca="1" si="3"/>
        <v>0.6301563291089316</v>
      </c>
      <c r="M58" s="35" cm="1">
        <f t="array" aca="1" ref="M58" ca="1">IF(ROUND(ROUND(L58,2)-L58,4)=0,_xlfn.XLOOKUP(L58,INDIRECT($A$4&amp;"!$G$32:$G$132"),INDIRECT($A$4&amp;"!$A$32:$A$132"),0,1,1),IF(L58&lt;0,0,(ROUNDUP(L58,2)-L58)*100*_xlfn.XLOOKUP(L58,INDIRECT($A$4&amp;"!$G$32:$G$132"),INDIRECT($A$4&amp;"!$A$32:$A$132"),0,-1,-1)+(L58-ROUNDDOWN(L58,2))*100*_xlfn.XLOOKUP(L58,INDIRECT($A$4&amp;"!$G$32:$G$132"),INDIRECT($A$4&amp;"!$A$32:$A$132"),0,1,1)))</f>
        <v>0.9563205336162377</v>
      </c>
      <c r="N58" s="67">
        <f t="shared" ca="1" si="4"/>
        <v>132.23368335710074</v>
      </c>
    </row>
    <row r="59" spans="1:14" x14ac:dyDescent="0.35">
      <c r="A59" s="32">
        <f t="shared" si="5"/>
        <v>46717</v>
      </c>
      <c r="B59" s="65" cm="1">
        <f t="array" aca="1" ref="B59" ca="1">_xlfn.XLOOKUP(A59,INDIRECT($A$5&amp;"!$AJ$41:$AJ$406"),INDIRECT($A$5&amp;"!$An$41:$An$406"))*SUM($F$3:$I$3)</f>
        <v>0</v>
      </c>
      <c r="C59" s="65" cm="1">
        <f t="array" aca="1" ref="C59" ca="1">_xlfn.XLOOKUP(A59,INDIRECT($A$5&amp;"!$AJ$41:$AJ$406"),INDIRECT($A$5&amp;"!$Ak$41:$Ak$406"))*SUM($F$3:$I$3)</f>
        <v>0</v>
      </c>
      <c r="D59" s="65" cm="1">
        <f t="array" aca="1" ref="D59" ca="1">_xlfn.XLOOKUP(A59,INDIRECT($A$5&amp;"!$AJ$41:$AJ$406"),INDIRECT($A$5&amp;"!$AO$41:$AO$406"))*SUM($F$3:$I$3)</f>
        <v>15</v>
      </c>
      <c r="E59" s="34" cm="1">
        <f t="array" ref="E59">SUMPRODUCT(('PT Storengy'!$B$8:$I$372)*('PT Storengy'!$A$8:$A$372=$A59)*('PT Storengy'!$A$5:$H$5=$A$6)*('PT Storengy'!$B$7:$I$7=$A$7))</f>
        <v>0</v>
      </c>
      <c r="F59" s="36">
        <f t="shared" ca="1" si="1"/>
        <v>9.2662225779506713</v>
      </c>
      <c r="G59" s="51">
        <f t="shared" ca="1" si="6"/>
        <v>0.62655983526664227</v>
      </c>
      <c r="H59" s="35" cm="1">
        <f t="array" aca="1" ref="H59" ca="1">IF(ROUND(ROUND(G59,2)-G59,4)=0,_xlfn.XLOOKUP(G59,INDIRECT($A$4&amp;"!$G$32:$G$132"),INDIRECT($A$4&amp;"!$A$32:$A$132"),0,1,1),IF(G59&lt;0,0,(ROUNDUP(G59,2)-G59)*100*_xlfn.XLOOKUP(G59,INDIRECT($A$4&amp;"!$G$32:$G$132"),INDIRECT($A$4&amp;"!$A$32:$A$132"),0,-1,-1)+(G59-ROUNDDOWN(G59,2))*100*_xlfn.XLOOKUP(G59,INDIRECT($A$4&amp;"!$G$32:$G$132"),INDIRECT($A$4&amp;"!$A$32:$A$132"),0,1,1)))</f>
        <v>0.95589577866097453</v>
      </c>
      <c r="I59" s="84">
        <f t="shared" ca="1" si="2"/>
        <v>132.17495104896318</v>
      </c>
      <c r="K59" s="36">
        <f t="shared" ca="1" si="0"/>
        <v>9.1880215321559149</v>
      </c>
      <c r="L59" s="51">
        <f t="shared" ca="1" si="3"/>
        <v>0.62134075021845825</v>
      </c>
      <c r="M59" s="35" cm="1">
        <f t="array" aca="1" ref="M59" ca="1">IF(ROUND(ROUND(L59,2)-L59,4)=0,_xlfn.XLOOKUP(L59,INDIRECT($A$4&amp;"!$G$32:$G$132"),INDIRECT($A$4&amp;"!$A$32:$A$132"),0,1,1),IF(L59&lt;0,0,(ROUNDUP(L59,2)-L59)*100*_xlfn.XLOOKUP(L59,INDIRECT($A$4&amp;"!$G$32:$G$132"),INDIRECT($A$4&amp;"!$A$32:$A$132"),0,-1,-1)+(L59-ROUNDDOWN(L59,2))*100*_xlfn.XLOOKUP(L59,INDIRECT($A$4&amp;"!$G$32:$G$132"),INDIRECT($A$4&amp;"!$A$32:$A$132"),0,1,1)))</f>
        <v>0.95527939160920494</v>
      </c>
      <c r="N59" s="67">
        <f t="shared" ca="1" si="4"/>
        <v>132.08972112095893</v>
      </c>
    </row>
    <row r="60" spans="1:14" x14ac:dyDescent="0.35">
      <c r="A60" s="32">
        <f t="shared" si="5"/>
        <v>46718</v>
      </c>
      <c r="B60" s="65" cm="1">
        <f t="array" aca="1" ref="B60" ca="1">_xlfn.XLOOKUP(A60,INDIRECT($A$5&amp;"!$AJ$41:$AJ$406"),INDIRECT($A$5&amp;"!$An$41:$An$406"))*SUM($F$3:$I$3)</f>
        <v>0</v>
      </c>
      <c r="C60" s="65" cm="1">
        <f t="array" aca="1" ref="C60" ca="1">_xlfn.XLOOKUP(A60,INDIRECT($A$5&amp;"!$AJ$41:$AJ$406"),INDIRECT($A$5&amp;"!$Ak$41:$Ak$406"))*SUM($F$3:$I$3)</f>
        <v>0</v>
      </c>
      <c r="D60" s="65" cm="1">
        <f t="array" aca="1" ref="D60" ca="1">_xlfn.XLOOKUP(A60,INDIRECT($A$5&amp;"!$AJ$41:$AJ$406"),INDIRECT($A$5&amp;"!$AO$41:$AO$406"))*SUM($F$3:$I$3)</f>
        <v>15</v>
      </c>
      <c r="E60" s="34" cm="1">
        <f t="array" ref="E60">SUMPRODUCT(('PT Storengy'!$B$8:$I$372)*('PT Storengy'!$A$8:$A$372=$A60)*('PT Storengy'!$A$5:$H$5=$A$6)*('PT Storengy'!$B$7:$I$7=$A$7))</f>
        <v>0</v>
      </c>
      <c r="F60" s="36">
        <f t="shared" ca="1" si="1"/>
        <v>9.1341915251962416</v>
      </c>
      <c r="G60" s="51">
        <f t="shared" ca="1" si="6"/>
        <v>0.61774817186337805</v>
      </c>
      <c r="H60" s="35" cm="1">
        <f t="array" aca="1" ref="H60" ca="1">IF(ROUND(ROUND(G60,2)-G60,4)=0,_xlfn.XLOOKUP(G60,INDIRECT($A$4&amp;"!$G$32:$G$132"),INDIRECT($A$4&amp;"!$A$32:$A$132"),0,1,1),IF(G60&lt;0,0,(ROUNDUP(G60,2)-G60)*100*_xlfn.XLOOKUP(G60,INDIRECT($A$4&amp;"!$G$32:$G$132"),INDIRECT($A$4&amp;"!$A$32:$A$132"),0,-1,-1)+(G60-ROUNDDOWN(G60,2))*100*_xlfn.XLOOKUP(G60,INDIRECT($A$4&amp;"!$G$32:$G$132"),INDIRECT($A$4&amp;"!$A$32:$A$132"),0,1,1)))</f>
        <v>0.95485509908281485</v>
      </c>
      <c r="I60" s="84">
        <f t="shared" ca="1" si="2"/>
        <v>132.03105275442988</v>
      </c>
      <c r="K60" s="36">
        <f t="shared" ca="1" si="0"/>
        <v>9.0560756165400367</v>
      </c>
      <c r="L60" s="51">
        <f t="shared" ca="1" si="3"/>
        <v>0.61253476881039437</v>
      </c>
      <c r="M60" s="35" cm="1">
        <f t="array" aca="1" ref="M60" ca="1">IF(ROUND(ROUND(L60,2)-L60,4)=0,_xlfn.XLOOKUP(L60,INDIRECT($A$4&amp;"!$G$32:$G$132"),INDIRECT($A$4&amp;"!$A$32:$A$132"),0,1,1),IF(L60&lt;0,0,(ROUNDUP(L60,2)-L60)*100*_xlfn.XLOOKUP(L60,INDIRECT($A$4&amp;"!$G$32:$G$132"),INDIRECT($A$4&amp;"!$A$32:$A$132"),0,-1,-1)+(L60-ROUNDDOWN(L60,2))*100*_xlfn.XLOOKUP(L60,INDIRECT($A$4&amp;"!$G$32:$G$132"),INDIRECT($A$4&amp;"!$A$32:$A$132"),0,1,1)))</f>
        <v>0.95423938308894862</v>
      </c>
      <c r="N60" s="67">
        <f t="shared" ca="1" si="4"/>
        <v>131.94591561587765</v>
      </c>
    </row>
    <row r="61" spans="1:14" x14ac:dyDescent="0.35">
      <c r="A61" s="32">
        <f t="shared" si="5"/>
        <v>46719</v>
      </c>
      <c r="B61" s="65" cm="1">
        <f t="array" aca="1" ref="B61" ca="1">_xlfn.XLOOKUP(A61,INDIRECT($A$5&amp;"!$AJ$41:$AJ$406"),INDIRECT($A$5&amp;"!$An$41:$An$406"))*SUM($F$3:$I$3)</f>
        <v>0</v>
      </c>
      <c r="C61" s="65" cm="1">
        <f t="array" aca="1" ref="C61" ca="1">_xlfn.XLOOKUP(A61,INDIRECT($A$5&amp;"!$AJ$41:$AJ$406"),INDIRECT($A$5&amp;"!$Ak$41:$Ak$406"))*SUM($F$3:$I$3)</f>
        <v>0</v>
      </c>
      <c r="D61" s="65" cm="1">
        <f t="array" aca="1" ref="D61" ca="1">_xlfn.XLOOKUP(A61,INDIRECT($A$5&amp;"!$AJ$41:$AJ$406"),INDIRECT($A$5&amp;"!$AO$41:$AO$406"))*SUM($F$3:$I$3)</f>
        <v>15</v>
      </c>
      <c r="E61" s="34" cm="1">
        <f t="array" ref="E61">SUMPRODUCT(('PT Storengy'!$B$8:$I$372)*('PT Storengy'!$A$8:$A$372=$A61)*('PT Storengy'!$A$5:$H$5=$A$6)*('PT Storengy'!$B$7:$I$7=$A$7))</f>
        <v>0</v>
      </c>
      <c r="F61" s="36">
        <f t="shared" ca="1" si="1"/>
        <v>9.002304214074897</v>
      </c>
      <c r="G61" s="51">
        <f t="shared" ca="1" si="6"/>
        <v>0.60894610167974939</v>
      </c>
      <c r="H61" s="35" cm="1">
        <f t="array" aca="1" ref="H61" ca="1">IF(ROUND(ROUND(G61,2)-G61,4)=0,_xlfn.XLOOKUP(G61,INDIRECT($A$4&amp;"!$G$32:$G$132"),INDIRECT($A$4&amp;"!$A$32:$A$132"),0,1,1),IF(G61&lt;0,0,(ROUNDUP(G61,2)-G61)*100*_xlfn.XLOOKUP(G61,INDIRECT($A$4&amp;"!$G$32:$G$132"),INDIRECT($A$4&amp;"!$A$32:$A$132"),0,-1,-1)+(G61-ROUNDDOWN(G61,2))*100*_xlfn.XLOOKUP(G61,INDIRECT($A$4&amp;"!$G$32:$G$132"),INDIRECT($A$4&amp;"!$A$32:$A$132"),0,1,1)))</f>
        <v>0.95381555248798733</v>
      </c>
      <c r="I61" s="84">
        <f t="shared" ca="1" si="2"/>
        <v>131.8873111213442</v>
      </c>
      <c r="K61" s="36">
        <f t="shared" ca="1" si="0"/>
        <v>8.9242733498688125</v>
      </c>
      <c r="L61" s="51">
        <f t="shared" ca="1" si="3"/>
        <v>0.60373837443600242</v>
      </c>
      <c r="M61" s="35" cm="1">
        <f t="array" aca="1" ref="M61" ca="1">IF(ROUND(ROUND(L61,2)-L61,4)=0,_xlfn.XLOOKUP(L61,INDIRECT($A$4&amp;"!$G$32:$G$132"),INDIRECT($A$4&amp;"!$A$32:$A$132"),0,1,1),IF(L61&lt;0,0,(ROUNDUP(L61,2)-L61)*100*_xlfn.XLOOKUP(L61,INDIRECT($A$4&amp;"!$G$32:$G$132"),INDIRECT($A$4&amp;"!$A$32:$A$132"),0,-1,-1)+(L61-ROUNDDOWN(L61,2))*100*_xlfn.XLOOKUP(L61,INDIRECT($A$4&amp;"!$G$32:$G$132"),INDIRECT($A$4&amp;"!$A$32:$A$132"),0,1,1)))</f>
        <v>0.95320050682144664</v>
      </c>
      <c r="N61" s="67">
        <f t="shared" ca="1" si="4"/>
        <v>131.80226667122457</v>
      </c>
    </row>
    <row r="62" spans="1:14" x14ac:dyDescent="0.35">
      <c r="A62" s="32">
        <f t="shared" si="5"/>
        <v>46720</v>
      </c>
      <c r="B62" s="65" cm="1">
        <f t="array" aca="1" ref="B62" ca="1">_xlfn.XLOOKUP(A62,INDIRECT($A$5&amp;"!$AJ$41:$AJ$406"),INDIRECT($A$5&amp;"!$An$41:$An$406"))*SUM($F$3:$I$3)</f>
        <v>0</v>
      </c>
      <c r="C62" s="65" cm="1">
        <f t="array" aca="1" ref="C62" ca="1">_xlfn.XLOOKUP(A62,INDIRECT($A$5&amp;"!$AJ$41:$AJ$406"),INDIRECT($A$5&amp;"!$Ak$41:$Ak$406"))*SUM($F$3:$I$3)</f>
        <v>0</v>
      </c>
      <c r="D62" s="65" cm="1">
        <f t="array" aca="1" ref="D62" ca="1">_xlfn.XLOOKUP(A62,INDIRECT($A$5&amp;"!$AJ$41:$AJ$406"),INDIRECT($A$5&amp;"!$AO$41:$AO$406"))*SUM($F$3:$I$3)</f>
        <v>15</v>
      </c>
      <c r="E62" s="34" cm="1">
        <f t="array" ref="E62">SUMPRODUCT(('PT Storengy'!$B$8:$I$372)*('PT Storengy'!$A$8:$A$372=$A62)*('PT Storengy'!$A$5:$H$5=$A$6)*('PT Storengy'!$B$7:$I$7=$A$7))</f>
        <v>0</v>
      </c>
      <c r="F62" s="36">
        <f t="shared" ca="1" si="1"/>
        <v>8.870560488095748</v>
      </c>
      <c r="G62" s="51">
        <f t="shared" ca="1" si="6"/>
        <v>0.60015361427165981</v>
      </c>
      <c r="H62" s="35" cm="1">
        <f t="array" aca="1" ref="H62" ca="1">IF(ROUND(ROUND(G62,2)-G62,4)=0,_xlfn.XLOOKUP(G62,INDIRECT($A$4&amp;"!$G$32:$G$132"),INDIRECT($A$4&amp;"!$A$32:$A$132"),0,1,1),IF(G62&lt;0,0,(ROUNDUP(G62,2)-G62)*100*_xlfn.XLOOKUP(G62,INDIRECT($A$4&amp;"!$G$32:$G$132"),INDIRECT($A$4&amp;"!$A$32:$A$132"),0,-1,-1)+(G62-ROUNDDOWN(G62,2))*100*_xlfn.XLOOKUP(G62,INDIRECT($A$4&amp;"!$G$32:$G$132"),INDIRECT($A$4&amp;"!$A$32:$A$132"),0,1,1)))</f>
        <v>0.95277713764301786</v>
      </c>
      <c r="I62" s="84">
        <f t="shared" ca="1" si="2"/>
        <v>131.74372597914947</v>
      </c>
      <c r="K62" s="36">
        <f t="shared" ca="1" si="0"/>
        <v>8.7932975379474776</v>
      </c>
      <c r="L62" s="51">
        <f t="shared" ca="1" si="3"/>
        <v>0.59495155665792088</v>
      </c>
      <c r="M62" s="35" cm="1">
        <f t="array" aca="1" ref="M62" ca="1">IF(ROUND(ROUND(L62,2)-L62,4)=0,_xlfn.XLOOKUP(L62,INDIRECT($A$4&amp;"!$G$32:$G$132"),INDIRECT($A$4&amp;"!$A$32:$A$132"),0,1,1),IF(L62&lt;0,0,(ROUNDUP(L62,2)-L62)*100*_xlfn.XLOOKUP(L62,INDIRECT($A$4&amp;"!$G$32:$G$132"),INDIRECT($A$4&amp;"!$A$32:$A$132"),0,-1,-1)+(L62-ROUNDDOWN(L62,2))*100*_xlfn.XLOOKUP(L62,INDIRECT($A$4&amp;"!$G$32:$G$132"),INDIRECT($A$4&amp;"!$A$32:$A$132"),0,1,1)))</f>
        <v>0.94722354522317009</v>
      </c>
      <c r="N62" s="67">
        <f t="shared" ca="1" si="4"/>
        <v>130.97581192133501</v>
      </c>
    </row>
    <row r="63" spans="1:14" x14ac:dyDescent="0.35">
      <c r="A63" s="32">
        <f t="shared" si="5"/>
        <v>46721</v>
      </c>
      <c r="B63" s="65" cm="1">
        <f t="array" aca="1" ref="B63" ca="1">_xlfn.XLOOKUP(A63,INDIRECT($A$5&amp;"!$AJ$41:$AJ$406"),INDIRECT($A$5&amp;"!$An$41:$An$406"))*SUM($F$3:$I$3)</f>
        <v>0</v>
      </c>
      <c r="C63" s="65" cm="1">
        <f t="array" aca="1" ref="C63" ca="1">_xlfn.XLOOKUP(A63,INDIRECT($A$5&amp;"!$AJ$41:$AJ$406"),INDIRECT($A$5&amp;"!$Ak$41:$Ak$406"))*SUM($F$3:$I$3)</f>
        <v>0</v>
      </c>
      <c r="D63" s="65" cm="1">
        <f t="array" aca="1" ref="D63" ca="1">_xlfn.XLOOKUP(A63,INDIRECT($A$5&amp;"!$AJ$41:$AJ$406"),INDIRECT($A$5&amp;"!$AO$41:$AO$406"))*SUM($F$3:$I$3)</f>
        <v>15</v>
      </c>
      <c r="E63" s="34" cm="1">
        <f t="array" ref="E63">SUMPRODUCT(('PT Storengy'!$B$8:$I$372)*('PT Storengy'!$A$8:$A$372=$A63)*('PT Storengy'!$A$5:$H$5=$A$6)*('PT Storengy'!$B$7:$I$7=$A$7))</f>
        <v>0</v>
      </c>
      <c r="F63" s="36">
        <f t="shared" ca="1" si="1"/>
        <v>8.7401275777571126</v>
      </c>
      <c r="G63" s="51">
        <f t="shared" ca="1" si="6"/>
        <v>0.59137069920638319</v>
      </c>
      <c r="H63" s="35" cm="1">
        <f t="array" aca="1" ref="H63" ca="1">IF(ROUND(ROUND(G63,2)-G63,4)=0,_xlfn.XLOOKUP(G63,INDIRECT($A$4&amp;"!$G$32:$G$132"),INDIRECT($A$4&amp;"!$A$32:$A$132"),0,1,1),IF(G63&lt;0,0,(ROUNDUP(G63,2)-G63)*100*_xlfn.XLOOKUP(G63,INDIRECT($A$4&amp;"!$G$32:$G$132"),INDIRECT($A$4&amp;"!$A$32:$A$132"),0,-1,-1)+(G63-ROUNDDOWN(G63,2))*100*_xlfn.XLOOKUP(G63,INDIRECT($A$4&amp;"!$G$32:$G$132"),INDIRECT($A$4&amp;"!$A$32:$A$132"),0,1,1)))</f>
        <v>0.94329725414446641</v>
      </c>
      <c r="I63" s="84">
        <f t="shared" ca="1" si="2"/>
        <v>130.43291033863466</v>
      </c>
      <c r="K63" s="36">
        <f t="shared" ca="1" si="0"/>
        <v>8.6636455611978374</v>
      </c>
      <c r="L63" s="51">
        <f t="shared" ca="1" si="3"/>
        <v>0.58621983586316517</v>
      </c>
      <c r="M63" s="35" cm="1">
        <f t="array" aca="1" ref="M63" ca="1">IF(ROUND(ROUND(L63,2)-L63,4)=0,_xlfn.XLOOKUP(L63,INDIRECT($A$4&amp;"!$G$32:$G$132"),INDIRECT($A$4&amp;"!$A$32:$A$132"),0,1,1),IF(L63&lt;0,0,(ROUNDUP(L63,2)-L63)*100*_xlfn.XLOOKUP(L63,INDIRECT($A$4&amp;"!$G$32:$G$132"),INDIRECT($A$4&amp;"!$A$32:$A$132"),0,-1,-1)+(L63-ROUNDDOWN(L63,2))*100*_xlfn.XLOOKUP(L63,INDIRECT($A$4&amp;"!$G$32:$G$132"),INDIRECT($A$4&amp;"!$A$32:$A$132"),0,1,1)))</f>
        <v>0.93764950383164314</v>
      </c>
      <c r="N63" s="67">
        <f t="shared" ca="1" si="4"/>
        <v>129.65197674964037</v>
      </c>
    </row>
    <row r="64" spans="1:14" x14ac:dyDescent="0.35">
      <c r="A64" s="32">
        <f t="shared" si="5"/>
        <v>46722</v>
      </c>
      <c r="B64" s="65" cm="1">
        <f t="array" aca="1" ref="B64" ca="1">_xlfn.XLOOKUP(A64,INDIRECT($A$5&amp;"!$AJ$41:$AJ$406"),INDIRECT($A$5&amp;"!$An$41:$An$406"))*SUM($F$3:$I$3)</f>
        <v>0</v>
      </c>
      <c r="C64" s="65" cm="1">
        <f t="array" aca="1" ref="C64" ca="1">_xlfn.XLOOKUP(A64,INDIRECT($A$5&amp;"!$AJ$41:$AJ$406"),INDIRECT($A$5&amp;"!$Ak$41:$Ak$406"))*SUM($F$3:$I$3)</f>
        <v>0</v>
      </c>
      <c r="D64" s="65" cm="1">
        <f t="array" aca="1" ref="D64" ca="1">_xlfn.XLOOKUP(A64,INDIRECT($A$5&amp;"!$AJ$41:$AJ$406"),INDIRECT($A$5&amp;"!$AO$41:$AO$406"))*SUM($F$3:$I$3)</f>
        <v>15</v>
      </c>
      <c r="E64" s="34" cm="1">
        <f t="array" ref="E64">SUMPRODUCT(('PT Storengy'!$B$8:$I$372)*('PT Storengy'!$A$8:$A$372=$A64)*('PT Storengy'!$A$5:$H$5=$A$6)*('PT Storengy'!$B$7:$I$7=$A$7))</f>
        <v>0</v>
      </c>
      <c r="F64" s="36">
        <f t="shared" ca="1" si="1"/>
        <v>8.611013015224227</v>
      </c>
      <c r="G64" s="51">
        <f t="shared" ca="1" si="6"/>
        <v>0.58267517185047413</v>
      </c>
      <c r="H64" s="35" cm="1">
        <f t="array" aca="1" ref="H64" ca="1">IF(ROUND(ROUND(G64,2)-G64,4)=0,_xlfn.XLOOKUP(G64,INDIRECT($A$4&amp;"!$G$32:$G$132"),INDIRECT($A$4&amp;"!$A$32:$A$132"),0,1,1),IF(G64&lt;0,0,(ROUNDUP(G64,2)-G64)*100*_xlfn.XLOOKUP(G64,INDIRECT($A$4&amp;"!$G$32:$G$132"),INDIRECT($A$4&amp;"!$A$32:$A$132"),0,-1,-1)+(G64-ROUNDDOWN(G64,2))*100*_xlfn.XLOOKUP(G64,INDIRECT($A$4&amp;"!$G$32:$G$132"),INDIRECT($A$4&amp;"!$A$32:$A$132"),0,1,1)))</f>
        <v>0.93376289765466336</v>
      </c>
      <c r="I64" s="84">
        <f t="shared" ca="1" si="2"/>
        <v>129.11456253288495</v>
      </c>
      <c r="K64" s="36">
        <f t="shared" ca="1" si="0"/>
        <v>8.5353040389846733</v>
      </c>
      <c r="L64" s="51">
        <f t="shared" ca="1" si="3"/>
        <v>0.57757637074652246</v>
      </c>
      <c r="M64" s="35" cm="1">
        <f t="array" aca="1" ref="M64" ca="1">IF(ROUND(ROUND(L64,2)-L64,4)=0,_xlfn.XLOOKUP(L64,INDIRECT($A$4&amp;"!$G$32:$G$132"),INDIRECT($A$4&amp;"!$A$32:$A$132"),0,1,1),IF(L64&lt;0,0,(ROUNDUP(L64,2)-L64)*100*_xlfn.XLOOKUP(L64,INDIRECT($A$4&amp;"!$G$32:$G$132"),INDIRECT($A$4&amp;"!$A$32:$A$132"),0,-1,-1)+(L64-ROUNDDOWN(L64,2))*100*_xlfn.XLOOKUP(L64,INDIRECT($A$4&amp;"!$G$32:$G$132"),INDIRECT($A$4&amp;"!$A$32:$A$132"),0,1,1)))</f>
        <v>0.92817223185534981</v>
      </c>
      <c r="N64" s="67">
        <f t="shared" ca="1" si="4"/>
        <v>128.34152221316464</v>
      </c>
    </row>
    <row r="65" spans="1:14" x14ac:dyDescent="0.35">
      <c r="A65" s="32">
        <f t="shared" si="5"/>
        <v>46723</v>
      </c>
      <c r="B65" s="65" cm="1">
        <f t="array" aca="1" ref="B65" ca="1">_xlfn.XLOOKUP(A65,INDIRECT($A$5&amp;"!$AJ$41:$AJ$406"),INDIRECT($A$5&amp;"!$An$41:$An$406"))*SUM($F$3:$I$3)</f>
        <v>0</v>
      </c>
      <c r="C65" s="65" cm="1">
        <f t="array" aca="1" ref="C65" ca="1">_xlfn.XLOOKUP(A65,INDIRECT($A$5&amp;"!$AJ$41:$AJ$406"),INDIRECT($A$5&amp;"!$Ak$41:$Ak$406"))*SUM($F$3:$I$3)</f>
        <v>0</v>
      </c>
      <c r="D65" s="65" cm="1">
        <f t="array" aca="1" ref="D65" ca="1">_xlfn.XLOOKUP(A65,INDIRECT($A$5&amp;"!$AJ$41:$AJ$406"),INDIRECT($A$5&amp;"!$AO$41:$AO$406"))*SUM($F$3:$I$3)</f>
        <v>15</v>
      </c>
      <c r="E65" s="34" cm="1">
        <f t="array" ref="E65">SUMPRODUCT(('PT Storengy'!$B$8:$I$372)*('PT Storengy'!$A$8:$A$372=$A65)*('PT Storengy'!$A$5:$H$5=$A$6)*('PT Storengy'!$B$7:$I$7=$A$7))</f>
        <v>0</v>
      </c>
      <c r="F65" s="36">
        <f t="shared" ca="1" si="1"/>
        <v>8.4832034753253041</v>
      </c>
      <c r="G65" s="51">
        <f t="shared" ca="1" si="6"/>
        <v>0.57406753434828184</v>
      </c>
      <c r="H65" s="35" cm="1">
        <f t="array" aca="1" ref="H65" ca="1">IF(ROUND(ROUND(G65,2)-G65,4)=0,_xlfn.XLOOKUP(G65,INDIRECT($A$4&amp;"!$G$32:$G$132"),INDIRECT($A$4&amp;"!$A$32:$A$132"),0,1,1),IF(G65&lt;0,0,(ROUNDUP(G65,2)-G65)*100*_xlfn.XLOOKUP(G65,INDIRECT($A$4&amp;"!$G$32:$G$132"),INDIRECT($A$4&amp;"!$A$32:$A$132"),0,-1,-1)+(G65-ROUNDDOWN(G65,2))*100*_xlfn.XLOOKUP(G65,INDIRECT($A$4&amp;"!$G$32:$G$132"),INDIRECT($A$4&amp;"!$A$32:$A$132"),0,1,1)))</f>
        <v>0.92432490946581236</v>
      </c>
      <c r="I65" s="84">
        <f t="shared" ca="1" si="2"/>
        <v>127.80953989892215</v>
      </c>
      <c r="K65" s="36">
        <f t="shared" ca="1" si="0"/>
        <v>8.4082597259172456</v>
      </c>
      <c r="L65" s="51">
        <f t="shared" ca="1" si="3"/>
        <v>0.56902026926564486</v>
      </c>
      <c r="M65" s="35" cm="1">
        <f t="array" aca="1" ref="M65" ca="1">IF(ROUND(ROUND(L65,2)-L65,4)=0,_xlfn.XLOOKUP(L65,INDIRECT($A$4&amp;"!$G$32:$G$132"),INDIRECT($A$4&amp;"!$A$32:$A$132"),0,1,1),IF(L65&lt;0,0,(ROUNDUP(L65,2)-L65)*100*_xlfn.XLOOKUP(L65,INDIRECT($A$4&amp;"!$G$32:$G$132"),INDIRECT($A$4&amp;"!$A$32:$A$132"),0,-1,-1)+(L65-ROUNDDOWN(L65,2))*100*_xlfn.XLOOKUP(L65,INDIRECT($A$4&amp;"!$G$32:$G$132"),INDIRECT($A$4&amp;"!$A$32:$A$132"),0,1,1)))</f>
        <v>0.91879075119952869</v>
      </c>
      <c r="N65" s="67">
        <f t="shared" ca="1" si="4"/>
        <v>127.04431306742812</v>
      </c>
    </row>
    <row r="66" spans="1:14" x14ac:dyDescent="0.35">
      <c r="A66" s="32">
        <f t="shared" si="5"/>
        <v>46724</v>
      </c>
      <c r="B66" s="65" cm="1">
        <f t="array" aca="1" ref="B66" ca="1">_xlfn.XLOOKUP(A66,INDIRECT($A$5&amp;"!$AJ$41:$AJ$406"),INDIRECT($A$5&amp;"!$An$41:$An$406"))*SUM($F$3:$I$3)</f>
        <v>0</v>
      </c>
      <c r="C66" s="65" cm="1">
        <f t="array" aca="1" ref="C66" ca="1">_xlfn.XLOOKUP(A66,INDIRECT($A$5&amp;"!$AJ$41:$AJ$406"),INDIRECT($A$5&amp;"!$Ak$41:$Ak$406"))*SUM($F$3:$I$3)</f>
        <v>0</v>
      </c>
      <c r="D66" s="65" cm="1">
        <f t="array" aca="1" ref="D66" ca="1">_xlfn.XLOOKUP(A66,INDIRECT($A$5&amp;"!$AJ$41:$AJ$406"),INDIRECT($A$5&amp;"!$AO$41:$AO$406"))*SUM($F$3:$I$3)</f>
        <v>15</v>
      </c>
      <c r="E66" s="34" cm="1">
        <f t="array" ref="E66">SUMPRODUCT(('PT Storengy'!$B$8:$I$372)*('PT Storengy'!$A$8:$A$372=$A66)*('PT Storengy'!$A$5:$H$5=$A$6)*('PT Storengy'!$B$7:$I$7=$A$7))</f>
        <v>0</v>
      </c>
      <c r="F66" s="36">
        <f t="shared" ca="1" si="1"/>
        <v>8.3566857675724417</v>
      </c>
      <c r="G66" s="51">
        <f t="shared" ca="1" si="6"/>
        <v>0.56554689835502026</v>
      </c>
      <c r="H66" s="35" cm="1">
        <f t="array" aca="1" ref="H66" ca="1">IF(ROUND(ROUND(G66,2)-G66,4)=0,_xlfn.XLOOKUP(G66,INDIRECT($A$4&amp;"!$G$32:$G$132"),INDIRECT($A$4&amp;"!$A$32:$A$132"),0,1,1),IF(G66&lt;0,0,(ROUNDUP(G66,2)-G66)*100*_xlfn.XLOOKUP(G66,INDIRECT($A$4&amp;"!$G$32:$G$132"),INDIRECT($A$4&amp;"!$A$32:$A$132"),0,-1,-1)+(G66-ROUNDDOWN(G66,2))*100*_xlfn.XLOOKUP(G66,INDIRECT($A$4&amp;"!$G$32:$G$132"),INDIRECT($A$4&amp;"!$A$32:$A$132"),0,1,1)))</f>
        <v>0.91498231553740617</v>
      </c>
      <c r="I66" s="84">
        <f t="shared" ca="1" si="2"/>
        <v>126.51770775286201</v>
      </c>
      <c r="K66" s="36">
        <f t="shared" ca="1" si="0"/>
        <v>8.2824995104823138</v>
      </c>
      <c r="L66" s="51">
        <f t="shared" ca="1" si="3"/>
        <v>0.56055064839448299</v>
      </c>
      <c r="M66" s="35" cm="1">
        <f t="array" aca="1" ref="M66" ca="1">IF(ROUND(ROUND(L66,2)-L66,4)=0,_xlfn.XLOOKUP(L66,INDIRECT($A$4&amp;"!$G$32:$G$132"),INDIRECT($A$4&amp;"!$A$32:$A$132"),0,1,1),IF(L66&lt;0,0,(ROUNDUP(L66,2)-L66)*100*_xlfn.XLOOKUP(L66,INDIRECT($A$4&amp;"!$G$32:$G$132"),INDIRECT($A$4&amp;"!$A$32:$A$132"),0,-1,-1)+(L66-ROUNDDOWN(L66,2))*100*_xlfn.XLOOKUP(L66,INDIRECT($A$4&amp;"!$G$32:$G$132"),INDIRECT($A$4&amp;"!$A$32:$A$132"),0,1,1)))</f>
        <v>0.90950409365549145</v>
      </c>
      <c r="N66" s="67">
        <f t="shared" ca="1" si="4"/>
        <v>125.76021543493198</v>
      </c>
    </row>
    <row r="67" spans="1:14" x14ac:dyDescent="0.35">
      <c r="A67" s="32">
        <f t="shared" si="5"/>
        <v>46725</v>
      </c>
      <c r="B67" s="65" cm="1">
        <f t="array" aca="1" ref="B67" ca="1">_xlfn.XLOOKUP(A67,INDIRECT($A$5&amp;"!$AJ$41:$AJ$406"),INDIRECT($A$5&amp;"!$An$41:$An$406"))*SUM($F$3:$I$3)</f>
        <v>0</v>
      </c>
      <c r="C67" s="65" cm="1">
        <f t="array" aca="1" ref="C67" ca="1">_xlfn.XLOOKUP(A67,INDIRECT($A$5&amp;"!$AJ$41:$AJ$406"),INDIRECT($A$5&amp;"!$Ak$41:$Ak$406"))*SUM($F$3:$I$3)</f>
        <v>0</v>
      </c>
      <c r="D67" s="65" cm="1">
        <f t="array" aca="1" ref="D67" ca="1">_xlfn.XLOOKUP(A67,INDIRECT($A$5&amp;"!$AJ$41:$AJ$406"),INDIRECT($A$5&amp;"!$AO$41:$AO$406"))*SUM($F$3:$I$3)</f>
        <v>15</v>
      </c>
      <c r="E67" s="34" cm="1">
        <f t="array" ref="E67">SUMPRODUCT(('PT Storengy'!$B$8:$I$372)*('PT Storengy'!$A$8:$A$372=$A67)*('PT Storengy'!$A$5:$H$5=$A$6)*('PT Storengy'!$B$7:$I$7=$A$7))</f>
        <v>0</v>
      </c>
      <c r="F67" s="36">
        <f t="shared" ca="1" si="1"/>
        <v>8.2314468348003071</v>
      </c>
      <c r="G67" s="51">
        <f t="shared" ca="1" si="6"/>
        <v>0.55711238450482947</v>
      </c>
      <c r="H67" s="35" cm="1">
        <f t="array" aca="1" ref="H67" ca="1">IF(ROUND(ROUND(G67,2)-G67,4)=0,_xlfn.XLOOKUP(G67,INDIRECT($A$4&amp;"!$G$32:$G$132"),INDIRECT($A$4&amp;"!$A$32:$A$132"),0,1,1),IF(G67&lt;0,0,(ROUNDUP(G67,2)-G67)*100*_xlfn.XLOOKUP(G67,INDIRECT($A$4&amp;"!$G$32:$G$132"),INDIRECT($A$4&amp;"!$A$32:$A$132"),0,-1,-1)+(G67-ROUNDDOWN(G67,2))*100*_xlfn.XLOOKUP(G67,INDIRECT($A$4&amp;"!$G$32:$G$132"),INDIRECT($A$4&amp;"!$A$32:$A$132"),0,1,1)))</f>
        <v>0.9057341516740316</v>
      </c>
      <c r="I67" s="84">
        <f t="shared" ca="1" si="2"/>
        <v>125.23893277213489</v>
      </c>
      <c r="K67" s="36">
        <f t="shared" ca="1" si="0"/>
        <v>8.1580104136909721</v>
      </c>
      <c r="L67" s="51">
        <f t="shared" ca="1" si="3"/>
        <v>0.55216663403215427</v>
      </c>
      <c r="M67" s="35" cm="1">
        <f t="array" aca="1" ref="M67" ca="1">IF(ROUND(ROUND(L67,2)-L67,4)=0,_xlfn.XLOOKUP(L67,INDIRECT($A$4&amp;"!$G$32:$G$132"),INDIRECT($A$4&amp;"!$A$32:$A$132"),0,1,1),IF(L67&lt;0,0,(ROUNDUP(L67,2)-L67)*100*_xlfn.XLOOKUP(L67,INDIRECT($A$4&amp;"!$G$32:$G$132"),INDIRECT($A$4&amp;"!$A$32:$A$132"),0,-1,-1)+(L67-ROUNDDOWN(L67,2))*100*_xlfn.XLOOKUP(L67,INDIRECT($A$4&amp;"!$G$32:$G$132"),INDIRECT($A$4&amp;"!$A$32:$A$132"),0,1,1)))</f>
        <v>0.90031130080069688</v>
      </c>
      <c r="N67" s="67">
        <f t="shared" ca="1" si="4"/>
        <v>124.48909679134115</v>
      </c>
    </row>
    <row r="68" spans="1:14" x14ac:dyDescent="0.35">
      <c r="A68" s="32">
        <f t="shared" si="5"/>
        <v>46726</v>
      </c>
      <c r="B68" s="65" cm="1">
        <f t="array" aca="1" ref="B68" ca="1">_xlfn.XLOOKUP(A68,INDIRECT($A$5&amp;"!$AJ$41:$AJ$406"),INDIRECT($A$5&amp;"!$An$41:$An$406"))*SUM($F$3:$I$3)</f>
        <v>0</v>
      </c>
      <c r="C68" s="65" cm="1">
        <f t="array" aca="1" ref="C68" ca="1">_xlfn.XLOOKUP(A68,INDIRECT($A$5&amp;"!$AJ$41:$AJ$406"),INDIRECT($A$5&amp;"!$Ak$41:$Ak$406"))*SUM($F$3:$I$3)</f>
        <v>0</v>
      </c>
      <c r="D68" s="65" cm="1">
        <f t="array" aca="1" ref="D68" ca="1">_xlfn.XLOOKUP(A68,INDIRECT($A$5&amp;"!$AJ$41:$AJ$406"),INDIRECT($A$5&amp;"!$AO$41:$AO$406"))*SUM($F$3:$I$3)</f>
        <v>15</v>
      </c>
      <c r="E68" s="34" cm="1">
        <f t="array" ref="E68">SUMPRODUCT(('PT Storengy'!$B$8:$I$372)*('PT Storengy'!$A$8:$A$372=$A68)*('PT Storengy'!$A$5:$H$5=$A$6)*('PT Storengy'!$B$7:$I$7=$A$7))</f>
        <v>0</v>
      </c>
      <c r="F68" s="36">
        <f t="shared" ca="1" si="1"/>
        <v>8.1074737518185813</v>
      </c>
      <c r="G68" s="51">
        <f t="shared" ca="1" si="6"/>
        <v>0.54876312232002045</v>
      </c>
      <c r="H68" s="35" cm="1">
        <f t="array" aca="1" ref="H68" ca="1">IF(ROUND(ROUND(G68,2)-G68,4)=0,_xlfn.XLOOKUP(G68,INDIRECT($A$4&amp;"!$G$32:$G$132"),INDIRECT($A$4&amp;"!$A$32:$A$132"),0,1,1),IF(G68&lt;0,0,(ROUNDUP(G68,2)-G68)*100*_xlfn.XLOOKUP(G68,INDIRECT($A$4&amp;"!$G$32:$G$132"),INDIRECT($A$4&amp;"!$A$32:$A$132"),0,-1,-1)+(G68-ROUNDDOWN(G68,2))*100*_xlfn.XLOOKUP(G68,INDIRECT($A$4&amp;"!$G$32:$G$132"),INDIRECT($A$4&amp;"!$A$32:$A$132"),0,1,1)))</f>
        <v>0.89657946342585926</v>
      </c>
      <c r="I68" s="84">
        <f t="shared" ca="1" si="2"/>
        <v>123.97308298172605</v>
      </c>
      <c r="K68" s="36">
        <f t="shared" ca="1" si="0"/>
        <v>8.0347795877391643</v>
      </c>
      <c r="L68" s="51">
        <f t="shared" ca="1" si="3"/>
        <v>0.54386736091273147</v>
      </c>
      <c r="M68" s="35" cm="1">
        <f t="array" aca="1" ref="M68" ca="1">IF(ROUND(ROUND(L68,2)-L68,4)=0,_xlfn.XLOOKUP(L68,INDIRECT($A$4&amp;"!$G$32:$G$132"),INDIRECT($A$4&amp;"!$A$32:$A$132"),0,1,1),IF(L68&lt;0,0,(ROUNDUP(L68,2)-L68)*100*_xlfn.XLOOKUP(L68,INDIRECT($A$4&amp;"!$G$32:$G$132"),INDIRECT($A$4&amp;"!$A$32:$A$132"),0,-1,-1)+(L68-ROUNDDOWN(L68,2))*100*_xlfn.XLOOKUP(L68,INDIRECT($A$4&amp;"!$G$32:$G$132"),INDIRECT($A$4&amp;"!$A$32:$A$132"),0,1,1)))</f>
        <v>0.89121142389983854</v>
      </c>
      <c r="N68" s="67">
        <f t="shared" ca="1" si="4"/>
        <v>123.23082595180738</v>
      </c>
    </row>
    <row r="69" spans="1:14" x14ac:dyDescent="0.35">
      <c r="A69" s="32">
        <f t="shared" si="5"/>
        <v>46727</v>
      </c>
      <c r="B69" s="65" cm="1">
        <f t="array" aca="1" ref="B69" ca="1">_xlfn.XLOOKUP(A69,INDIRECT($A$5&amp;"!$AJ$41:$AJ$406"),INDIRECT($A$5&amp;"!$An$41:$An$406"))*SUM($F$3:$I$3)</f>
        <v>0</v>
      </c>
      <c r="C69" s="65" cm="1">
        <f t="array" aca="1" ref="C69" ca="1">_xlfn.XLOOKUP(A69,INDIRECT($A$5&amp;"!$AJ$41:$AJ$406"),INDIRECT($A$5&amp;"!$Ak$41:$Ak$406"))*SUM($F$3:$I$3)</f>
        <v>0</v>
      </c>
      <c r="D69" s="65" cm="1">
        <f t="array" aca="1" ref="D69" ca="1">_xlfn.XLOOKUP(A69,INDIRECT($A$5&amp;"!$AJ$41:$AJ$406"),INDIRECT($A$5&amp;"!$AO$41:$AO$406"))*SUM($F$3:$I$3)</f>
        <v>15</v>
      </c>
      <c r="E69" s="34" cm="1">
        <f t="array" ref="E69">SUMPRODUCT(('PT Storengy'!$B$8:$I$372)*('PT Storengy'!$A$8:$A$372=$A69)*('PT Storengy'!$A$5:$H$5=$A$6)*('PT Storengy'!$B$7:$I$7=$A$7))</f>
        <v>0</v>
      </c>
      <c r="F69" s="36">
        <f t="shared" ca="1" si="1"/>
        <v>7.9847537240780264</v>
      </c>
      <c r="G69" s="51">
        <f t="shared" ca="1" si="6"/>
        <v>0.54049825012123875</v>
      </c>
      <c r="H69" s="35" cm="1">
        <f t="array" aca="1" ref="H69" ca="1">IF(ROUND(ROUND(G69,2)-G69,4)=0,_xlfn.XLOOKUP(G69,INDIRECT($A$4&amp;"!$G$32:$G$132"),INDIRECT($A$4&amp;"!$A$32:$A$132"),0,1,1),IF(G69&lt;0,0,(ROUNDUP(G69,2)-G69)*100*_xlfn.XLOOKUP(G69,INDIRECT($A$4&amp;"!$G$32:$G$132"),INDIRECT($A$4&amp;"!$A$32:$A$132"),0,-1,-1)+(G69-ROUNDDOWN(G69,2))*100*_xlfn.XLOOKUP(G69,INDIRECT($A$4&amp;"!$G$32:$G$132"),INDIRECT($A$4&amp;"!$A$32:$A$132"),0,1,1)))</f>
        <v>0.88751730599014034</v>
      </c>
      <c r="I69" s="84">
        <f t="shared" ca="1" si="2"/>
        <v>122.72002774055528</v>
      </c>
      <c r="K69" s="36">
        <f t="shared" ca="1" si="0"/>
        <v>7.9128814641964906</v>
      </c>
      <c r="L69" s="51">
        <f t="shared" ca="1" si="3"/>
        <v>0.53565197251594432</v>
      </c>
      <c r="M69" s="35" cm="1">
        <f t="array" aca="1" ref="M69" ca="1">IF(ROUND(ROUND(L69,2)-L69,4)=0,_xlfn.XLOOKUP(L69,INDIRECT($A$4&amp;"!$G$32:$G$132"),INDIRECT($A$4&amp;"!$A$32:$A$132"),0,1,1),IF(L69&lt;0,0,(ROUNDUP(L69,2)-L69)*100*_xlfn.XLOOKUP(L69,INDIRECT($A$4&amp;"!$G$32:$G$132"),INDIRECT($A$4&amp;"!$A$32:$A$132"),0,-1,-1)+(L69-ROUNDDOWN(L69,2))*100*_xlfn.XLOOKUP(L69,INDIRECT($A$4&amp;"!$G$32:$G$132"),INDIRECT($A$4&amp;"!$A$32:$A$132"),0,1,1)))</f>
        <v>0.88157325420889554</v>
      </c>
      <c r="N69" s="67">
        <f t="shared" ca="1" si="4"/>
        <v>121.89812354267391</v>
      </c>
    </row>
    <row r="70" spans="1:14" x14ac:dyDescent="0.35">
      <c r="A70" s="32">
        <f t="shared" si="5"/>
        <v>46728</v>
      </c>
      <c r="B70" s="65" cm="1">
        <f t="array" aca="1" ref="B70" ca="1">_xlfn.XLOOKUP(A70,INDIRECT($A$5&amp;"!$AJ$41:$AJ$406"),INDIRECT($A$5&amp;"!$An$41:$An$406"))*SUM($F$3:$I$3)</f>
        <v>0</v>
      </c>
      <c r="C70" s="65" cm="1">
        <f t="array" aca="1" ref="C70" ca="1">_xlfn.XLOOKUP(A70,INDIRECT($A$5&amp;"!$AJ$41:$AJ$406"),INDIRECT($A$5&amp;"!$Ak$41:$Ak$406"))*SUM($F$3:$I$3)</f>
        <v>0</v>
      </c>
      <c r="D70" s="65" cm="1">
        <f t="array" aca="1" ref="D70" ca="1">_xlfn.XLOOKUP(A70,INDIRECT($A$5&amp;"!$AJ$41:$AJ$406"),INDIRECT($A$5&amp;"!$AO$41:$AO$406"))*SUM($F$3:$I$3)</f>
        <v>15</v>
      </c>
      <c r="E70" s="34" cm="1">
        <f t="array" ref="E70">SUMPRODUCT(('PT Storengy'!$B$8:$I$372)*('PT Storengy'!$A$8:$A$372=$A70)*('PT Storengy'!$A$5:$H$5=$A$6)*('PT Storengy'!$B$7:$I$7=$A$7))</f>
        <v>0</v>
      </c>
      <c r="F70" s="36">
        <f t="shared" ca="1" si="1"/>
        <v>7.8634280819577862</v>
      </c>
      <c r="G70" s="51">
        <f t="shared" ca="1" si="6"/>
        <v>0.53231691493853506</v>
      </c>
      <c r="H70" s="35" cm="1">
        <f t="array" aca="1" ref="H70" ca="1">IF(ROUND(ROUND(G70,2)-G70,4)=0,_xlfn.XLOOKUP(G70,INDIRECT($A$4&amp;"!$G$32:$G$132"),INDIRECT($A$4&amp;"!$A$32:$A$132"),0,1,1),IF(G70&lt;0,0,(ROUNDUP(G70,2)-G70)*100*_xlfn.XLOOKUP(G70,INDIRECT($A$4&amp;"!$G$32:$G$132"),INDIRECT($A$4&amp;"!$A$32:$A$132"),0,-1,-1)+(G70-ROUNDDOWN(G70,2))*100*_xlfn.XLOOKUP(G70,INDIRECT($A$4&amp;"!$G$32:$G$132"),INDIRECT($A$4&amp;"!$A$32:$A$132"),0,1,1)))</f>
        <v>0.87743304026727031</v>
      </c>
      <c r="I70" s="84">
        <f t="shared" ca="1" si="2"/>
        <v>121.32564212023985</v>
      </c>
      <c r="K70" s="36">
        <f t="shared" ca="1" si="0"/>
        <v>7.7923783072980797</v>
      </c>
      <c r="L70" s="51">
        <f t="shared" ca="1" si="3"/>
        <v>0.52752543094643267</v>
      </c>
      <c r="M70" s="35" cm="1">
        <f t="array" aca="1" ref="M70" ca="1">IF(ROUND(ROUND(L70,2)-L70,4)=0,_xlfn.XLOOKUP(L70,INDIRECT($A$4&amp;"!$G$32:$G$132"),INDIRECT($A$4&amp;"!$A$32:$A$132"),0,1,1),IF(L70&lt;0,0,(ROUNDUP(L70,2)-L70)*100*_xlfn.XLOOKUP(L70,INDIRECT($A$4&amp;"!$G$32:$G$132"),INDIRECT($A$4&amp;"!$A$32:$A$132"),0,-1,-1)+(L70-ROUNDDOWN(L70,2))*100*_xlfn.XLOOKUP(L70,INDIRECT($A$4&amp;"!$G$32:$G$132"),INDIRECT($A$4&amp;"!$A$32:$A$132"),0,1,1)))</f>
        <v>0.87148478649211769</v>
      </c>
      <c r="N70" s="67">
        <f t="shared" ca="1" si="4"/>
        <v>120.50315689841061</v>
      </c>
    </row>
    <row r="71" spans="1:14" x14ac:dyDescent="0.35">
      <c r="A71" s="32">
        <f t="shared" si="5"/>
        <v>46729</v>
      </c>
      <c r="B71" s="65" cm="1">
        <f t="array" aca="1" ref="B71" ca="1">_xlfn.XLOOKUP(A71,INDIRECT($A$5&amp;"!$AJ$41:$AJ$406"),INDIRECT($A$5&amp;"!$An$41:$An$406"))*SUM($F$3:$I$3)</f>
        <v>0</v>
      </c>
      <c r="C71" s="65" cm="1">
        <f t="array" aca="1" ref="C71" ca="1">_xlfn.XLOOKUP(A71,INDIRECT($A$5&amp;"!$AJ$41:$AJ$406"),INDIRECT($A$5&amp;"!$Ak$41:$Ak$406"))*SUM($F$3:$I$3)</f>
        <v>0</v>
      </c>
      <c r="D71" s="65" cm="1">
        <f t="array" aca="1" ref="D71" ca="1">_xlfn.XLOOKUP(A71,INDIRECT($A$5&amp;"!$AJ$41:$AJ$406"),INDIRECT($A$5&amp;"!$AO$41:$AO$406"))*SUM($F$3:$I$3)</f>
        <v>15</v>
      </c>
      <c r="E71" s="34" cm="1">
        <f t="array" ref="E71">SUMPRODUCT(('PT Storengy'!$B$8:$I$372)*('PT Storengy'!$A$8:$A$372=$A71)*('PT Storengy'!$A$5:$H$5=$A$6)*('PT Storengy'!$B$7:$I$7=$A$7))</f>
        <v>0</v>
      </c>
      <c r="F71" s="36">
        <f t="shared" ca="1" si="1"/>
        <v>7.7434908551710464</v>
      </c>
      <c r="G71" s="51">
        <f t="shared" ca="1" si="6"/>
        <v>0.52422853879718578</v>
      </c>
      <c r="H71" s="35" cm="1">
        <f t="array" aca="1" ref="H71" ca="1">IF(ROUND(ROUND(G71,2)-G71,4)=0,_xlfn.XLOOKUP(G71,INDIRECT($A$4&amp;"!$G$32:$G$132"),INDIRECT($A$4&amp;"!$A$32:$A$132"),0,1,1),IF(G71&lt;0,0,(ROUNDUP(G71,2)-G71)*100*_xlfn.XLOOKUP(G71,INDIRECT($A$4&amp;"!$G$32:$G$132"),INDIRECT($A$4&amp;"!$A$32:$A$132"),0,-1,-1)+(G71-ROUNDDOWN(G71,2))*100*_xlfn.XLOOKUP(G71,INDIRECT($A$4&amp;"!$G$32:$G$132"),INDIRECT($A$4&amp;"!$A$32:$A$132"),0,1,1)))</f>
        <v>0.86739195195372576</v>
      </c>
      <c r="I71" s="84">
        <f t="shared" ca="1" si="2"/>
        <v>119.93722678673959</v>
      </c>
      <c r="K71" s="36">
        <f t="shared" ca="1" si="0"/>
        <v>7.6732541534516958</v>
      </c>
      <c r="L71" s="51">
        <f t="shared" ca="1" si="3"/>
        <v>0.51949188715320527</v>
      </c>
      <c r="M71" s="35" cm="1">
        <f t="array" aca="1" ref="M71" ca="1">IF(ROUND(ROUND(L71,2)-L71,4)=0,_xlfn.XLOOKUP(L71,INDIRECT($A$4&amp;"!$G$32:$G$132"),INDIRECT($A$4&amp;"!$A$32:$A$132"),0,1,1),IF(L71&lt;0,0,(ROUNDUP(L71,2)-L71)*100*_xlfn.XLOOKUP(L71,INDIRECT($A$4&amp;"!$G$32:$G$132"),INDIRECT($A$4&amp;"!$A$32:$A$132"),0,-1,-1)+(L71-ROUNDDOWN(L71,2))*100*_xlfn.XLOOKUP(L71,INDIRECT($A$4&amp;"!$G$32:$G$132"),INDIRECT($A$4&amp;"!$A$32:$A$132"),0,1,1)))</f>
        <v>0.86151176826338483</v>
      </c>
      <c r="N71" s="67">
        <f t="shared" ca="1" si="4"/>
        <v>119.12415384638363</v>
      </c>
    </row>
    <row r="72" spans="1:14" x14ac:dyDescent="0.35">
      <c r="A72" s="32">
        <f t="shared" si="5"/>
        <v>46730</v>
      </c>
      <c r="B72" s="65" cm="1">
        <f t="array" aca="1" ref="B72" ca="1">_xlfn.XLOOKUP(A72,INDIRECT($A$5&amp;"!$AJ$41:$AJ$406"),INDIRECT($A$5&amp;"!$An$41:$An$406"))*SUM($F$3:$I$3)</f>
        <v>0</v>
      </c>
      <c r="C72" s="65" cm="1">
        <f t="array" aca="1" ref="C72" ca="1">_xlfn.XLOOKUP(A72,INDIRECT($A$5&amp;"!$AJ$41:$AJ$406"),INDIRECT($A$5&amp;"!$Ak$41:$Ak$406"))*SUM($F$3:$I$3)</f>
        <v>0</v>
      </c>
      <c r="D72" s="65" cm="1">
        <f t="array" aca="1" ref="D72" ca="1">_xlfn.XLOOKUP(A72,INDIRECT($A$5&amp;"!$AJ$41:$AJ$406"),INDIRECT($A$5&amp;"!$AO$41:$AO$406"))*SUM($F$3:$I$3)</f>
        <v>15</v>
      </c>
      <c r="E72" s="34" cm="1">
        <f t="array" ref="E72">SUMPRODUCT(('PT Storengy'!$B$8:$I$372)*('PT Storengy'!$A$8:$A$372=$A72)*('PT Storengy'!$A$5:$H$5=$A$6)*('PT Storengy'!$B$7:$I$7=$A$7))</f>
        <v>0</v>
      </c>
      <c r="F72" s="36">
        <f t="shared" ca="1" si="1"/>
        <v>7.6249261550968646</v>
      </c>
      <c r="G72" s="51">
        <f t="shared" ca="1" si="6"/>
        <v>0.51623272367806972</v>
      </c>
      <c r="H72" s="35" cm="1">
        <f t="array" aca="1" ref="H72" ca="1">IF(ROUND(ROUND(G72,2)-G72,4)=0,_xlfn.XLOOKUP(G72,INDIRECT($A$4&amp;"!$G$32:$G$132"),INDIRECT($A$4&amp;"!$A$32:$A$132"),0,1,1),IF(G72&lt;0,0,(ROUNDUP(G72,2)-G72)*100*_xlfn.XLOOKUP(G72,INDIRECT($A$4&amp;"!$G$32:$G$132"),INDIRECT($A$4&amp;"!$A$32:$A$132"),0,-1,-1)+(G72-ROUNDDOWN(G72,2))*100*_xlfn.XLOOKUP(G72,INDIRECT($A$4&amp;"!$G$32:$G$132"),INDIRECT($A$4&amp;"!$A$32:$A$132"),0,1,1)))</f>
        <v>0.85746577093212628</v>
      </c>
      <c r="I72" s="84">
        <f t="shared" ca="1" si="2"/>
        <v>118.56470007418217</v>
      </c>
      <c r="K72" s="36">
        <f t="shared" ca="1" si="0"/>
        <v>7.5554932217478061</v>
      </c>
      <c r="L72" s="51">
        <f t="shared" ca="1" si="3"/>
        <v>0.51155027689677968</v>
      </c>
      <c r="M72" s="35" cm="1">
        <f t="array" aca="1" ref="M72" ca="1">IF(ROUND(ROUND(L72,2)-L72,4)=0,_xlfn.XLOOKUP(L72,INDIRECT($A$4&amp;"!$G$32:$G$132"),INDIRECT($A$4&amp;"!$A$32:$A$132"),0,1,1),IF(L72&lt;0,0,(ROUNDUP(L72,2)-L72)*100*_xlfn.XLOOKUP(L72,INDIRECT($A$4&amp;"!$G$32:$G$132"),INDIRECT($A$4&amp;"!$A$32:$A$132"),0,-1,-1)+(L72-ROUNDDOWN(L72,2))*100*_xlfn.XLOOKUP(L72,INDIRECT($A$4&amp;"!$G$32:$G$132"),INDIRECT($A$4&amp;"!$A$32:$A$132"),0,1,1)))</f>
        <v>0.85165287835236014</v>
      </c>
      <c r="N72" s="67">
        <f t="shared" ca="1" si="4"/>
        <v>117.76093170389004</v>
      </c>
    </row>
    <row r="73" spans="1:14" x14ac:dyDescent="0.35">
      <c r="A73" s="32">
        <f t="shared" si="5"/>
        <v>46731</v>
      </c>
      <c r="B73" s="65" cm="1">
        <f t="array" aca="1" ref="B73" ca="1">_xlfn.XLOOKUP(A73,INDIRECT($A$5&amp;"!$AJ$41:$AJ$406"),INDIRECT($A$5&amp;"!$An$41:$An$406"))*SUM($F$3:$I$3)</f>
        <v>0</v>
      </c>
      <c r="C73" s="65" cm="1">
        <f t="array" aca="1" ref="C73" ca="1">_xlfn.XLOOKUP(A73,INDIRECT($A$5&amp;"!$AJ$41:$AJ$406"),INDIRECT($A$5&amp;"!$Ak$41:$Ak$406"))*SUM($F$3:$I$3)</f>
        <v>0</v>
      </c>
      <c r="D73" s="65" cm="1">
        <f t="array" aca="1" ref="D73" ca="1">_xlfn.XLOOKUP(A73,INDIRECT($A$5&amp;"!$AJ$41:$AJ$406"),INDIRECT($A$5&amp;"!$AO$41:$AO$406"))*SUM($F$3:$I$3)</f>
        <v>15</v>
      </c>
      <c r="E73" s="34" cm="1">
        <f t="array" ref="E73">SUMPRODUCT(('PT Storengy'!$B$8:$I$372)*('PT Storengy'!$A$8:$A$372=$A73)*('PT Storengy'!$A$5:$H$5=$A$6)*('PT Storengy'!$B$7:$I$7=$A$7))</f>
        <v>0</v>
      </c>
      <c r="F73" s="36">
        <f t="shared" ca="1" si="1"/>
        <v>7.5077182749390499</v>
      </c>
      <c r="G73" s="51">
        <f t="shared" ca="1" si="6"/>
        <v>0.50832841033979093</v>
      </c>
      <c r="H73" s="35" cm="1">
        <f t="array" aca="1" ref="H73" ca="1">IF(ROUND(ROUND(G73,2)-G73,4)=0,_xlfn.XLOOKUP(G73,INDIRECT($A$4&amp;"!$G$32:$G$132"),INDIRECT($A$4&amp;"!$A$32:$A$132"),0,1,1),IF(G73&lt;0,0,(ROUNDUP(G73,2)-G73)*100*_xlfn.XLOOKUP(G73,INDIRECT($A$4&amp;"!$G$32:$G$132"),INDIRECT($A$4&amp;"!$A$32:$A$132"),0,-1,-1)+(G73-ROUNDDOWN(G73,2))*100*_xlfn.XLOOKUP(G73,INDIRECT($A$4&amp;"!$G$32:$G$132"),INDIRECT($A$4&amp;"!$A$32:$A$132"),0,1,1)))</f>
        <v>0.84765318223686981</v>
      </c>
      <c r="I73" s="84">
        <f t="shared" ca="1" si="2"/>
        <v>117.20788015781436</v>
      </c>
      <c r="K73" s="36">
        <f t="shared" ca="1" si="0"/>
        <v>7.4390799118690119</v>
      </c>
      <c r="L73" s="51">
        <f t="shared" ca="1" si="3"/>
        <v>0.5036995481165204</v>
      </c>
      <c r="M73" s="35" cm="1">
        <f t="array" aca="1" ref="M73" ca="1">IF(ROUND(ROUND(L73,2)-L73,4)=0,_xlfn.XLOOKUP(L73,INDIRECT($A$4&amp;"!$G$32:$G$132"),INDIRECT($A$4&amp;"!$A$32:$A$132"),0,1,1),IF(L73&lt;0,0,(ROUNDUP(L73,2)-L73)*100*_xlfn.XLOOKUP(L73,INDIRECT($A$4&amp;"!$G$32:$G$132"),INDIRECT($A$4&amp;"!$A$32:$A$132"),0,-1,-1)+(L73-ROUNDDOWN(L73,2))*100*_xlfn.XLOOKUP(L73,INDIRECT($A$4&amp;"!$G$32:$G$132"),INDIRECT($A$4&amp;"!$A$32:$A$132"),0,1,1)))</f>
        <v>0.84190681070779594</v>
      </c>
      <c r="N73" s="67">
        <f t="shared" ca="1" si="4"/>
        <v>116.41330987879456</v>
      </c>
    </row>
    <row r="74" spans="1:14" x14ac:dyDescent="0.35">
      <c r="A74" s="32">
        <f t="shared" si="5"/>
        <v>46732</v>
      </c>
      <c r="B74" s="65" cm="1">
        <f t="array" aca="1" ref="B74" ca="1">_xlfn.XLOOKUP(A74,INDIRECT($A$5&amp;"!$AJ$41:$AJ$406"),INDIRECT($A$5&amp;"!$An$41:$An$406"))*SUM($F$3:$I$3)</f>
        <v>0</v>
      </c>
      <c r="C74" s="65" cm="1">
        <f t="array" aca="1" ref="C74" ca="1">_xlfn.XLOOKUP(A74,INDIRECT($A$5&amp;"!$AJ$41:$AJ$406"),INDIRECT($A$5&amp;"!$Ak$41:$Ak$406"))*SUM($F$3:$I$3)</f>
        <v>0</v>
      </c>
      <c r="D74" s="65" cm="1">
        <f t="array" aca="1" ref="D74" ca="1">_xlfn.XLOOKUP(A74,INDIRECT($A$5&amp;"!$AJ$41:$AJ$406"),INDIRECT($A$5&amp;"!$AO$41:$AO$406"))*SUM($F$3:$I$3)</f>
        <v>15</v>
      </c>
      <c r="E74" s="34" cm="1">
        <f t="array" ref="E74">SUMPRODUCT(('PT Storengy'!$B$8:$I$372)*('PT Storengy'!$A$8:$A$372=$A74)*('PT Storengy'!$A$5:$H$5=$A$6)*('PT Storengy'!$B$7:$I$7=$A$7))</f>
        <v>0</v>
      </c>
      <c r="F74" s="36">
        <f t="shared" ca="1" si="1"/>
        <v>7.3918516876454179</v>
      </c>
      <c r="G74" s="51">
        <f t="shared" ca="1" si="6"/>
        <v>0.50051455166260328</v>
      </c>
      <c r="H74" s="35" cm="1">
        <f t="array" aca="1" ref="H74" ca="1">IF(ROUND(ROUND(G74,2)-G74,4)=0,_xlfn.XLOOKUP(G74,INDIRECT($A$4&amp;"!$G$32:$G$132"),INDIRECT($A$4&amp;"!$A$32:$A$132"),0,1,1),IF(G74&lt;0,0,(ROUNDUP(G74,2)-G74)*100*_xlfn.XLOOKUP(G74,INDIRECT($A$4&amp;"!$G$32:$G$132"),INDIRECT($A$4&amp;"!$A$32:$A$132"),0,-1,-1)+(G74-ROUNDDOWN(G74,2))*100*_xlfn.XLOOKUP(G74,INDIRECT($A$4&amp;"!$G$32:$G$132"),INDIRECT($A$4&amp;"!$A$32:$A$132"),0,1,1)))</f>
        <v>0.83795288595043749</v>
      </c>
      <c r="I74" s="84">
        <f t="shared" ca="1" si="2"/>
        <v>115.86658729363239</v>
      </c>
      <c r="K74" s="36">
        <f t="shared" ca="1" si="0"/>
        <v>7.3239988020234064</v>
      </c>
      <c r="L74" s="51">
        <f t="shared" ca="1" si="3"/>
        <v>0.49593866079126747</v>
      </c>
      <c r="M74" s="35" cm="1">
        <f t="array" aca="1" ref="M74" ca="1">IF(ROUND(ROUND(L74,2)-L74,4)=0,_xlfn.XLOOKUP(L74,INDIRECT($A$4&amp;"!$G$32:$G$132"),INDIRECT($A$4&amp;"!$A$32:$A$132"),0,1,1),IF(L74&lt;0,0,(ROUNDUP(L74,2)-L74)*100*_xlfn.XLOOKUP(L74,INDIRECT($A$4&amp;"!$G$32:$G$132"),INDIRECT($A$4&amp;"!$A$32:$A$132"),0,-1,-1)+(L74-ROUNDDOWN(L74,2))*100*_xlfn.XLOOKUP(L74,INDIRECT($A$4&amp;"!$G$32:$G$132"),INDIRECT($A$4&amp;"!$A$32:$A$132"),0,1,1)))</f>
        <v>0.83227227422451433</v>
      </c>
      <c r="N74" s="67">
        <f t="shared" ca="1" si="4"/>
        <v>115.08110984560575</v>
      </c>
    </row>
    <row r="75" spans="1:14" x14ac:dyDescent="0.35">
      <c r="A75" s="32">
        <f t="shared" si="5"/>
        <v>46733</v>
      </c>
      <c r="B75" s="65" cm="1">
        <f t="array" aca="1" ref="B75" ca="1">_xlfn.XLOOKUP(A75,INDIRECT($A$5&amp;"!$AJ$41:$AJ$406"),INDIRECT($A$5&amp;"!$An$41:$An$406"))*SUM($F$3:$I$3)</f>
        <v>0</v>
      </c>
      <c r="C75" s="65" cm="1">
        <f t="array" aca="1" ref="C75" ca="1">_xlfn.XLOOKUP(A75,INDIRECT($A$5&amp;"!$AJ$41:$AJ$406"),INDIRECT($A$5&amp;"!$Ak$41:$Ak$406"))*SUM($F$3:$I$3)</f>
        <v>0</v>
      </c>
      <c r="D75" s="65" cm="1">
        <f t="array" aca="1" ref="D75" ca="1">_xlfn.XLOOKUP(A75,INDIRECT($A$5&amp;"!$AJ$41:$AJ$406"),INDIRECT($A$5&amp;"!$AO$41:$AO$406"))*SUM($F$3:$I$3)</f>
        <v>15</v>
      </c>
      <c r="E75" s="34" cm="1">
        <f t="array" ref="E75">SUMPRODUCT(('PT Storengy'!$B$8:$I$372)*('PT Storengy'!$A$8:$A$372=$A75)*('PT Storengy'!$A$5:$H$5=$A$6)*('PT Storengy'!$B$7:$I$7=$A$7))</f>
        <v>0</v>
      </c>
      <c r="F75" s="36">
        <f t="shared" ca="1" si="1"/>
        <v>7.2773110438508475</v>
      </c>
      <c r="G75" s="51">
        <f t="shared" ca="1" si="6"/>
        <v>0.49279011250969451</v>
      </c>
      <c r="H75" s="35" cm="1">
        <f t="array" aca="1" ref="H75" ca="1">IF(ROUND(ROUND(G75,2)-G75,4)=0,_xlfn.XLOOKUP(G75,INDIRECT($A$4&amp;"!$G$32:$G$132"),INDIRECT($A$4&amp;"!$A$32:$A$132"),0,1,1),IF(G75&lt;0,0,(ROUNDUP(G75,2)-G75)*100*_xlfn.XLOOKUP(G75,INDIRECT($A$4&amp;"!$G$32:$G$132"),INDIRECT($A$4&amp;"!$A$32:$A$132"),0,-1,-1)+(G75-ROUNDDOWN(G75,2))*100*_xlfn.XLOOKUP(G75,INDIRECT($A$4&amp;"!$G$32:$G$132"),INDIRECT($A$4&amp;"!$A$32:$A$132"),0,1,1)))</f>
        <v>0.82836359703118845</v>
      </c>
      <c r="I75" s="84">
        <f t="shared" ca="1" si="2"/>
        <v>114.54064379457061</v>
      </c>
      <c r="K75" s="36">
        <f t="shared" ca="1" si="0"/>
        <v>7.2102346469015801</v>
      </c>
      <c r="L75" s="51">
        <f t="shared" ca="1" si="3"/>
        <v>0.48826658680156043</v>
      </c>
      <c r="M75" s="35" cm="1">
        <f t="array" aca="1" ref="M75" ca="1">IF(ROUND(ROUND(L75,2)-L75,4)=0,_xlfn.XLOOKUP(L75,INDIRECT($A$4&amp;"!$G$32:$G$132"),INDIRECT($A$4&amp;"!$A$32:$A$132"),0,1,1),IF(L75&lt;0,0,(ROUNDUP(L75,2)-L75)*100*_xlfn.XLOOKUP(L75,INDIRECT($A$4&amp;"!$G$32:$G$132"),INDIRECT($A$4&amp;"!$A$32:$A$132"),0,-1,-1)+(L75-ROUNDDOWN(L75,2))*100*_xlfn.XLOOKUP(L75,INDIRECT($A$4&amp;"!$G$32:$G$132"),INDIRECT($A$4&amp;"!$A$32:$A$132"),0,1,1)))</f>
        <v>0.82274799257236975</v>
      </c>
      <c r="N75" s="67">
        <f t="shared" ca="1" si="4"/>
        <v>113.76415512182594</v>
      </c>
    </row>
    <row r="76" spans="1:14" x14ac:dyDescent="0.35">
      <c r="A76" s="32">
        <f t="shared" si="5"/>
        <v>46734</v>
      </c>
      <c r="B76" s="65" cm="1">
        <f t="array" aca="1" ref="B76" ca="1">_xlfn.XLOOKUP(A76,INDIRECT($A$5&amp;"!$AJ$41:$AJ$406"),INDIRECT($A$5&amp;"!$An$41:$An$406"))*SUM($F$3:$I$3)</f>
        <v>0</v>
      </c>
      <c r="C76" s="65" cm="1">
        <f t="array" aca="1" ref="C76" ca="1">_xlfn.XLOOKUP(A76,INDIRECT($A$5&amp;"!$AJ$41:$AJ$406"),INDIRECT($A$5&amp;"!$Ak$41:$Ak$406"))*SUM($F$3:$I$3)</f>
        <v>0</v>
      </c>
      <c r="D76" s="65" cm="1">
        <f t="array" aca="1" ref="D76" ca="1">_xlfn.XLOOKUP(A76,INDIRECT($A$5&amp;"!$AJ$41:$AJ$406"),INDIRECT($A$5&amp;"!$AO$41:$AO$406"))*SUM($F$3:$I$3)</f>
        <v>15</v>
      </c>
      <c r="E76" s="34" cm="1">
        <f t="array" ref="E76">SUMPRODUCT(('PT Storengy'!$B$8:$I$372)*('PT Storengy'!$A$8:$A$372=$A76)*('PT Storengy'!$A$5:$H$5=$A$6)*('PT Storengy'!$B$7:$I$7=$A$7))</f>
        <v>0</v>
      </c>
      <c r="F76" s="36">
        <f t="shared" ca="1" si="1"/>
        <v>7.1640811698438851</v>
      </c>
      <c r="G76" s="51">
        <f t="shared" ca="1" si="6"/>
        <v>0.48515406959005652</v>
      </c>
      <c r="H76" s="35" cm="1">
        <f t="array" aca="1" ref="H76" ca="1">IF(ROUND(ROUND(G76,2)-G76,4)=0,_xlfn.XLOOKUP(G76,INDIRECT($A$4&amp;"!$G$32:$G$132"),INDIRECT($A$4&amp;"!$A$32:$A$132"),0,1,1),IF(G76&lt;0,0,(ROUNDUP(G76,2)-G76)*100*_xlfn.XLOOKUP(G76,INDIRECT($A$4&amp;"!$G$32:$G$132"),INDIRECT($A$4&amp;"!$A$32:$A$132"),0,-1,-1)+(G76-ROUNDDOWN(G76,2))*100*_xlfn.XLOOKUP(G76,INDIRECT($A$4&amp;"!$G$32:$G$132"),INDIRECT($A$4&amp;"!$A$32:$A$132"),0,1,1)))</f>
        <v>0.81888404514312407</v>
      </c>
      <c r="I76" s="84">
        <f t="shared" ca="1" si="2"/>
        <v>113.22987400696242</v>
      </c>
      <c r="K76" s="36">
        <f t="shared" ca="1" si="0"/>
        <v>7.0977723756570086</v>
      </c>
      <c r="L76" s="51">
        <f t="shared" ca="1" si="3"/>
        <v>0.48068230979343868</v>
      </c>
      <c r="M76" s="35" cm="1">
        <f t="array" aca="1" ref="M76" ca="1">IF(ROUND(ROUND(L76,2)-L76,4)=0,_xlfn.XLOOKUP(L76,INDIRECT($A$4&amp;"!$G$32:$G$132"),INDIRECT($A$4&amp;"!$A$32:$A$132"),0,1,1),IF(L76&lt;0,0,(ROUNDUP(L76,2)-L76)*100*_xlfn.XLOOKUP(L76,INDIRECT($A$4&amp;"!$G$32:$G$132"),INDIRECT($A$4&amp;"!$A$32:$A$132"),0,-1,-1)+(L76-ROUNDDOWN(L76,2))*100*_xlfn.XLOOKUP(L76,INDIRECT($A$4&amp;"!$G$32:$G$132"),INDIRECT($A$4&amp;"!$A$32:$A$132"),0,1,1)))</f>
        <v>0.81333270402716695</v>
      </c>
      <c r="N76" s="67">
        <f t="shared" ca="1" si="4"/>
        <v>112.46227124457177</v>
      </c>
    </row>
    <row r="77" spans="1:14" x14ac:dyDescent="0.35">
      <c r="A77" s="32">
        <f t="shared" si="5"/>
        <v>46735</v>
      </c>
      <c r="B77" s="65" cm="1">
        <f t="array" aca="1" ref="B77" ca="1">_xlfn.XLOOKUP(A77,INDIRECT($A$5&amp;"!$AJ$41:$AJ$406"),INDIRECT($A$5&amp;"!$An$41:$An$406"))*SUM($F$3:$I$3)</f>
        <v>0</v>
      </c>
      <c r="C77" s="65" cm="1">
        <f t="array" aca="1" ref="C77" ca="1">_xlfn.XLOOKUP(A77,INDIRECT($A$5&amp;"!$AJ$41:$AJ$406"),INDIRECT($A$5&amp;"!$Ak$41:$Ak$406"))*SUM($F$3:$I$3)</f>
        <v>0</v>
      </c>
      <c r="D77" s="65" cm="1">
        <f t="array" aca="1" ref="D77" ca="1">_xlfn.XLOOKUP(A77,INDIRECT($A$5&amp;"!$AJ$41:$AJ$406"),INDIRECT($A$5&amp;"!$AO$41:$AO$406"))*SUM($F$3:$I$3)</f>
        <v>15</v>
      </c>
      <c r="E77" s="34" cm="1">
        <f t="array" ref="E77">SUMPRODUCT(('PT Storengy'!$B$8:$I$372)*('PT Storengy'!$A$8:$A$372=$A77)*('PT Storengy'!$A$5:$H$5=$A$6)*('PT Storengy'!$B$7:$I$7=$A$7))</f>
        <v>0</v>
      </c>
      <c r="F77" s="36">
        <f t="shared" ca="1" si="1"/>
        <v>7.0521470655566141</v>
      </c>
      <c r="G77" s="51">
        <f t="shared" ca="1" si="6"/>
        <v>0.47760541132292567</v>
      </c>
      <c r="H77" s="35" cm="1">
        <f t="array" aca="1" ref="H77" ca="1">IF(ROUND(ROUND(G77,2)-G77,4)=0,_xlfn.XLOOKUP(G77,INDIRECT($A$4&amp;"!$G$32:$G$132"),INDIRECT($A$4&amp;"!$A$32:$A$132"),0,1,1),IF(G77&lt;0,0,(ROUNDUP(G77,2)-G77)*100*_xlfn.XLOOKUP(G77,INDIRECT($A$4&amp;"!$G$32:$G$132"),INDIRECT($A$4&amp;"!$A$32:$A$132"),0,-1,-1)+(G77-ROUNDDOWN(G77,2))*100*_xlfn.XLOOKUP(G77,INDIRECT($A$4&amp;"!$G$32:$G$132"),INDIRECT($A$4&amp;"!$A$32:$A$132"),0,1,1)))</f>
        <v>0.80951297448760118</v>
      </c>
      <c r="I77" s="84">
        <f t="shared" ca="1" si="2"/>
        <v>111.93410428727061</v>
      </c>
      <c r="K77" s="36">
        <f t="shared" ca="1" si="0"/>
        <v>6.9865970899095462</v>
      </c>
      <c r="L77" s="51">
        <f t="shared" ca="1" si="3"/>
        <v>0.47318482504380055</v>
      </c>
      <c r="M77" s="35" cm="1">
        <f t="array" aca="1" ref="M77" ca="1">IF(ROUND(ROUND(L77,2)-L77,4)=0,_xlfn.XLOOKUP(L77,INDIRECT($A$4&amp;"!$G$32:$G$132"),INDIRECT($A$4&amp;"!$A$32:$A$132"),0,1,1),IF(L77&lt;0,0,(ROUNDUP(L77,2)-L77)*100*_xlfn.XLOOKUP(L77,INDIRECT($A$4&amp;"!$G$32:$G$132"),INDIRECT($A$4&amp;"!$A$32:$A$132"),0,-1,-1)+(L77-ROUNDDOWN(L77,2))*100*_xlfn.XLOOKUP(L77,INDIRECT($A$4&amp;"!$G$32:$G$132"),INDIRECT($A$4&amp;"!$A$32:$A$132"),0,1,1)))</f>
        <v>0.80402516130351576</v>
      </c>
      <c r="N77" s="67">
        <f t="shared" ca="1" si="4"/>
        <v>111.17528574746241</v>
      </c>
    </row>
    <row r="78" spans="1:14" x14ac:dyDescent="0.35">
      <c r="A78" s="32">
        <f t="shared" si="5"/>
        <v>46736</v>
      </c>
      <c r="B78" s="65" cm="1">
        <f t="array" aca="1" ref="B78" ca="1">_xlfn.XLOOKUP(A78,INDIRECT($A$5&amp;"!$AJ$41:$AJ$406"),INDIRECT($A$5&amp;"!$An$41:$An$406"))*SUM($F$3:$I$3)</f>
        <v>0</v>
      </c>
      <c r="C78" s="65" cm="1">
        <f t="array" aca="1" ref="C78" ca="1">_xlfn.XLOOKUP(A78,INDIRECT($A$5&amp;"!$AJ$41:$AJ$406"),INDIRECT($A$5&amp;"!$Ak$41:$Ak$406"))*SUM($F$3:$I$3)</f>
        <v>0</v>
      </c>
      <c r="D78" s="65" cm="1">
        <f t="array" aca="1" ref="D78" ca="1">_xlfn.XLOOKUP(A78,INDIRECT($A$5&amp;"!$AJ$41:$AJ$406"),INDIRECT($A$5&amp;"!$AO$41:$AO$406"))*SUM($F$3:$I$3)</f>
        <v>15</v>
      </c>
      <c r="E78" s="34" cm="1">
        <f t="array" ref="E78">SUMPRODUCT(('PT Storengy'!$B$8:$I$372)*('PT Storengy'!$A$8:$A$372=$A78)*('PT Storengy'!$A$5:$H$5=$A$6)*('PT Storengy'!$B$7:$I$7=$A$7))</f>
        <v>0</v>
      </c>
      <c r="F78" s="36">
        <f t="shared" ca="1" si="1"/>
        <v>6.9414939025775304</v>
      </c>
      <c r="G78" s="51">
        <f t="shared" ca="1" si="6"/>
        <v>0.47014313770377425</v>
      </c>
      <c r="H78" s="35" cm="1">
        <f t="array" aca="1" ref="H78" ca="1">IF(ROUND(ROUND(G78,2)-G78,4)=0,_xlfn.XLOOKUP(G78,INDIRECT($A$4&amp;"!$G$32:$G$132"),INDIRECT($A$4&amp;"!$A$32:$A$132"),0,1,1),IF(G78&lt;0,0,(ROUNDUP(G78,2)-G78)*100*_xlfn.XLOOKUP(G78,INDIRECT($A$4&amp;"!$G$32:$G$132"),INDIRECT($A$4&amp;"!$A$32:$A$132"),0,-1,-1)+(G78-ROUNDDOWN(G78,2))*100*_xlfn.XLOOKUP(G78,INDIRECT($A$4&amp;"!$G$32:$G$132"),INDIRECT($A$4&amp;"!$A$32:$A$132"),0,1,1)))</f>
        <v>0.80024914363697086</v>
      </c>
      <c r="I78" s="84">
        <f t="shared" ca="1" si="2"/>
        <v>110.65316297908412</v>
      </c>
      <c r="K78" s="36">
        <f t="shared" ca="1" si="0"/>
        <v>6.876694061771774</v>
      </c>
      <c r="L78" s="51">
        <f t="shared" ca="1" si="3"/>
        <v>0.46577313932730308</v>
      </c>
      <c r="M78" s="35" cm="1">
        <f t="array" aca="1" ref="M78" ca="1">IF(ROUND(ROUND(L78,2)-L78,4)=0,_xlfn.XLOOKUP(L78,INDIRECT($A$4&amp;"!$G$32:$G$132"),INDIRECT($A$4&amp;"!$A$32:$A$132"),0,1,1),IF(L78&lt;0,0,(ROUNDUP(L78,2)-L78)*100*_xlfn.XLOOKUP(L78,INDIRECT($A$4&amp;"!$G$32:$G$132"),INDIRECT($A$4&amp;"!$A$32:$A$132"),0,-1,-1)+(L78-ROUNDDOWN(L78,2))*100*_xlfn.XLOOKUP(L78,INDIRECT($A$4&amp;"!$G$32:$G$132"),INDIRECT($A$4&amp;"!$A$32:$A$132"),0,1,1)))</f>
        <v>0.79482413138959607</v>
      </c>
      <c r="N78" s="67">
        <f t="shared" ca="1" si="4"/>
        <v>109.90302813777198</v>
      </c>
    </row>
    <row r="79" spans="1:14" x14ac:dyDescent="0.35">
      <c r="A79" s="32">
        <f t="shared" si="5"/>
        <v>46737</v>
      </c>
      <c r="B79" s="65" cm="1">
        <f t="array" aca="1" ref="B79" ca="1">_xlfn.XLOOKUP(A79,INDIRECT($A$5&amp;"!$AJ$41:$AJ$406"),INDIRECT($A$5&amp;"!$An$41:$An$406"))*SUM($F$3:$I$3)</f>
        <v>0</v>
      </c>
      <c r="C79" s="65" cm="1">
        <f t="array" aca="1" ref="C79" ca="1">_xlfn.XLOOKUP(A79,INDIRECT($A$5&amp;"!$AJ$41:$AJ$406"),INDIRECT($A$5&amp;"!$Ak$41:$Ak$406"))*SUM($F$3:$I$3)</f>
        <v>0</v>
      </c>
      <c r="D79" s="65" cm="1">
        <f t="array" aca="1" ref="D79" ca="1">_xlfn.XLOOKUP(A79,INDIRECT($A$5&amp;"!$AJ$41:$AJ$406"),INDIRECT($A$5&amp;"!$AO$41:$AO$406"))*SUM($F$3:$I$3)</f>
        <v>15</v>
      </c>
      <c r="E79" s="34" cm="1">
        <f t="array" ref="E79">SUMPRODUCT(('PT Storengy'!$B$8:$I$372)*('PT Storengy'!$A$8:$A$372=$A79)*('PT Storengy'!$A$5:$H$5=$A$6)*('PT Storengy'!$B$7:$I$7=$A$7))</f>
        <v>0</v>
      </c>
      <c r="F79" s="36">
        <f t="shared" ca="1" si="1"/>
        <v>6.8321070221871523</v>
      </c>
      <c r="G79" s="51">
        <f t="shared" ca="1" si="6"/>
        <v>0.46276626017183536</v>
      </c>
      <c r="H79" s="35" cm="1">
        <f t="array" aca="1" ref="H79" ca="1">IF(ROUND(ROUND(G79,2)-G79,4)=0,_xlfn.XLOOKUP(G79,INDIRECT($A$4&amp;"!$G$32:$G$132"),INDIRECT($A$4&amp;"!$A$32:$A$132"),0,1,1),IF(G79&lt;0,0,(ROUNDUP(G79,2)-G79)*100*_xlfn.XLOOKUP(G79,INDIRECT($A$4&amp;"!$G$32:$G$132"),INDIRECT($A$4&amp;"!$A$32:$A$132"),0,-1,-1)+(G79-ROUNDDOWN(G79,2))*100*_xlfn.XLOOKUP(G79,INDIRECT($A$4&amp;"!$G$32:$G$132"),INDIRECT($A$4&amp;"!$A$32:$A$132"),0,1,1)))</f>
        <v>0.79109132537012095</v>
      </c>
      <c r="I79" s="84">
        <f t="shared" ca="1" si="2"/>
        <v>109.38688039037788</v>
      </c>
      <c r="K79" s="36">
        <f t="shared" ca="1" si="0"/>
        <v>6.7680487318979301</v>
      </c>
      <c r="L79" s="51">
        <f t="shared" ca="1" si="3"/>
        <v>0.45844627078478495</v>
      </c>
      <c r="M79" s="35" cm="1">
        <f t="array" aca="1" ref="M79" ca="1">IF(ROUND(ROUND(L79,2)-L79,4)=0,_xlfn.XLOOKUP(L79,INDIRECT($A$4&amp;"!$G$32:$G$132"),INDIRECT($A$4&amp;"!$A$32:$A$132"),0,1,1),IF(L79&lt;0,0,(ROUNDUP(L79,2)-L79)*100*_xlfn.XLOOKUP(L79,INDIRECT($A$4&amp;"!$G$32:$G$132"),INDIRECT($A$4&amp;"!$A$32:$A$132"),0,-1,-1)+(L79-ROUNDDOWN(L79,2))*100*_xlfn.XLOOKUP(L79,INDIRECT($A$4&amp;"!$G$32:$G$132"),INDIRECT($A$4&amp;"!$A$32:$A$132"),0,1,1)))</f>
        <v>0.78572839538381678</v>
      </c>
      <c r="N79" s="67">
        <f t="shared" ca="1" si="4"/>
        <v>108.64532987384382</v>
      </c>
    </row>
    <row r="80" spans="1:14" x14ac:dyDescent="0.35">
      <c r="A80" s="32">
        <f t="shared" si="5"/>
        <v>46738</v>
      </c>
      <c r="B80" s="65" cm="1">
        <f t="array" aca="1" ref="B80" ca="1">_xlfn.XLOOKUP(A80,INDIRECT($A$5&amp;"!$AJ$41:$AJ$406"),INDIRECT($A$5&amp;"!$An$41:$An$406"))*SUM($F$3:$I$3)</f>
        <v>0</v>
      </c>
      <c r="C80" s="65" cm="1">
        <f t="array" aca="1" ref="C80" ca="1">_xlfn.XLOOKUP(A80,INDIRECT($A$5&amp;"!$AJ$41:$AJ$406"),INDIRECT($A$5&amp;"!$Ak$41:$Ak$406"))*SUM($F$3:$I$3)</f>
        <v>0</v>
      </c>
      <c r="D80" s="65" cm="1">
        <f t="array" aca="1" ref="D80" ca="1">_xlfn.XLOOKUP(A80,INDIRECT($A$5&amp;"!$AJ$41:$AJ$406"),INDIRECT($A$5&amp;"!$AO$41:$AO$406"))*SUM($F$3:$I$3)</f>
        <v>15</v>
      </c>
      <c r="E80" s="34" cm="1">
        <f t="array" ref="E80">SUMPRODUCT(('PT Storengy'!$B$8:$I$372)*('PT Storengy'!$A$8:$A$372=$A80)*('PT Storengy'!$A$5:$H$5=$A$6)*('PT Storengy'!$B$7:$I$7=$A$7))</f>
        <v>0</v>
      </c>
      <c r="F80" s="36">
        <f t="shared" ca="1" si="1"/>
        <v>6.7239719334161192</v>
      </c>
      <c r="G80" s="51">
        <f t="shared" ca="1" si="6"/>
        <v>0.45547380147914346</v>
      </c>
      <c r="H80" s="35" cm="1">
        <f t="array" aca="1" ref="H80" ca="1">IF(ROUND(ROUND(G80,2)-G80,4)=0,_xlfn.XLOOKUP(G80,INDIRECT($A$4&amp;"!$G$32:$G$132"),INDIRECT($A$4&amp;"!$A$32:$A$132"),0,1,1),IF(G80&lt;0,0,(ROUNDUP(G80,2)-G80)*100*_xlfn.XLOOKUP(G80,INDIRECT($A$4&amp;"!$G$32:$G$132"),INDIRECT($A$4&amp;"!$A$32:$A$132"),0,-1,-1)+(G80-ROUNDDOWN(G80,2))*100*_xlfn.XLOOKUP(G80,INDIRECT($A$4&amp;"!$G$32:$G$132"),INDIRECT($A$4&amp;"!$A$32:$A$132"),0,1,1)))</f>
        <v>0.78203830650990014</v>
      </c>
      <c r="I80" s="84">
        <f t="shared" ca="1" si="2"/>
        <v>108.13508877103293</v>
      </c>
      <c r="K80" s="36">
        <f t="shared" ca="1" si="0"/>
        <v>6.6606467075551672</v>
      </c>
      <c r="L80" s="51">
        <f t="shared" ca="1" si="3"/>
        <v>0.45120324879319534</v>
      </c>
      <c r="M80" s="35" cm="1">
        <f t="array" aca="1" ref="M80" ca="1">IF(ROUND(ROUND(L80,2)-L80,4)=0,_xlfn.XLOOKUP(L80,INDIRECT($A$4&amp;"!$G$32:$G$132"),INDIRECT($A$4&amp;"!$A$32:$A$132"),0,1,1),IF(L80&lt;0,0,(ROUNDUP(L80,2)-L80)*100*_xlfn.XLOOKUP(L80,INDIRECT($A$4&amp;"!$G$32:$G$132"),INDIRECT($A$4&amp;"!$A$32:$A$132"),0,-1,-1)+(L80-ROUNDDOWN(L80,2))*100*_xlfn.XLOOKUP(L80,INDIRECT($A$4&amp;"!$G$32:$G$132"),INDIRECT($A$4&amp;"!$A$32:$A$132"),0,1,1)))</f>
        <v>0.77673674833334172</v>
      </c>
      <c r="N80" s="67">
        <f t="shared" ca="1" si="4"/>
        <v>107.4020243427629</v>
      </c>
    </row>
    <row r="81" spans="1:14" x14ac:dyDescent="0.35">
      <c r="A81" s="32">
        <f t="shared" si="5"/>
        <v>46739</v>
      </c>
      <c r="B81" s="65" cm="1">
        <f t="array" aca="1" ref="B81" ca="1">_xlfn.XLOOKUP(A81,INDIRECT($A$5&amp;"!$AJ$41:$AJ$406"),INDIRECT($A$5&amp;"!$An$41:$An$406"))*SUM($F$3:$I$3)</f>
        <v>0</v>
      </c>
      <c r="C81" s="65" cm="1">
        <f t="array" aca="1" ref="C81" ca="1">_xlfn.XLOOKUP(A81,INDIRECT($A$5&amp;"!$AJ$41:$AJ$406"),INDIRECT($A$5&amp;"!$Ak$41:$Ak$406"))*SUM($F$3:$I$3)</f>
        <v>0</v>
      </c>
      <c r="D81" s="65" cm="1">
        <f t="array" aca="1" ref="D81" ca="1">_xlfn.XLOOKUP(A81,INDIRECT($A$5&amp;"!$AJ$41:$AJ$406"),INDIRECT($A$5&amp;"!$AO$41:$AO$406"))*SUM($F$3:$I$3)</f>
        <v>15</v>
      </c>
      <c r="E81" s="34" cm="1">
        <f t="array" ref="E81">SUMPRODUCT(('PT Storengy'!$B$8:$I$372)*('PT Storengy'!$A$8:$A$372=$A81)*('PT Storengy'!$A$5:$H$5=$A$6)*('PT Storengy'!$B$7:$I$7=$A$7))</f>
        <v>0</v>
      </c>
      <c r="F81" s="36">
        <f t="shared" ca="1" si="1"/>
        <v>6.6170743111255055</v>
      </c>
      <c r="G81" s="51">
        <f t="shared" ca="1" si="6"/>
        <v>0.44826479556107462</v>
      </c>
      <c r="H81" s="35" cm="1">
        <f t="array" aca="1" ref="H81" ca="1">IF(ROUND(ROUND(G81,2)-G81,4)=0,_xlfn.XLOOKUP(G81,INDIRECT($A$4&amp;"!$G$32:$G$132"),INDIRECT($A$4&amp;"!$A$32:$A$132"),0,1,1),IF(G81&lt;0,0,(ROUNDUP(G81,2)-G81)*100*_xlfn.XLOOKUP(G81,INDIRECT($A$4&amp;"!$G$32:$G$132"),INDIRECT($A$4&amp;"!$A$32:$A$132"),0,-1,-1)+(G81-ROUNDDOWN(G81,2))*100*_xlfn.XLOOKUP(G81,INDIRECT($A$4&amp;"!$G$32:$G$132"),INDIRECT($A$4&amp;"!$A$32:$A$132"),0,1,1)))</f>
        <v>0.77308888776240359</v>
      </c>
      <c r="I81" s="84">
        <f t="shared" ca="1" si="2"/>
        <v>106.89762229061387</v>
      </c>
      <c r="K81" s="36">
        <f t="shared" ref="K81:K144" ca="1" si="7">K80-N81/1000</f>
        <v>6.554473760716883</v>
      </c>
      <c r="L81" s="51">
        <f t="shared" ca="1" si="3"/>
        <v>0.44404311383701117</v>
      </c>
      <c r="M81" s="35" cm="1">
        <f t="array" aca="1" ref="M81" ca="1">IF(ROUND(ROUND(L81,2)-L81,4)=0,_xlfn.XLOOKUP(L81,INDIRECT($A$4&amp;"!$G$32:$G$132"),INDIRECT($A$4&amp;"!$A$32:$A$132"),0,1,1),IF(L81&lt;0,0,(ROUNDUP(L81,2)-L81)*100*_xlfn.XLOOKUP(L81,INDIRECT($A$4&amp;"!$G$32:$G$132"),INDIRECT($A$4&amp;"!$A$32:$A$132"),0,-1,-1)+(L81-ROUNDDOWN(L81,2))*100*_xlfn.XLOOKUP(L81,INDIRECT($A$4&amp;"!$G$32:$G$132"),INDIRECT($A$4&amp;"!$A$32:$A$132"),0,1,1)))</f>
        <v>0.76784799907446399</v>
      </c>
      <c r="N81" s="67">
        <f t="shared" ca="1" si="4"/>
        <v>106.17294683828386</v>
      </c>
    </row>
    <row r="82" spans="1:14" x14ac:dyDescent="0.35">
      <c r="A82" s="32">
        <f t="shared" si="5"/>
        <v>46740</v>
      </c>
      <c r="B82" s="65" cm="1">
        <f t="array" aca="1" ref="B82" ca="1">_xlfn.XLOOKUP(A82,INDIRECT($A$5&amp;"!$AJ$41:$AJ$406"),INDIRECT($A$5&amp;"!$An$41:$An$406"))*SUM($F$3:$I$3)</f>
        <v>0</v>
      </c>
      <c r="C82" s="65" cm="1">
        <f t="array" aca="1" ref="C82" ca="1">_xlfn.XLOOKUP(A82,INDIRECT($A$5&amp;"!$AJ$41:$AJ$406"),INDIRECT($A$5&amp;"!$Ak$41:$Ak$406"))*SUM($F$3:$I$3)</f>
        <v>0</v>
      </c>
      <c r="D82" s="65" cm="1">
        <f t="array" aca="1" ref="D82" ca="1">_xlfn.XLOOKUP(A82,INDIRECT($A$5&amp;"!$AJ$41:$AJ$406"),INDIRECT($A$5&amp;"!$AO$41:$AO$406"))*SUM($F$3:$I$3)</f>
        <v>15</v>
      </c>
      <c r="E82" s="34" cm="1">
        <f t="array" ref="E82">SUMPRODUCT(('PT Storengy'!$B$8:$I$372)*('PT Storengy'!$A$8:$A$372=$A82)*('PT Storengy'!$A$5:$H$5=$A$6)*('PT Storengy'!$B$7:$I$7=$A$7))</f>
        <v>0</v>
      </c>
      <c r="F82" s="36">
        <f t="shared" ca="1" si="1"/>
        <v>6.5113999941091052</v>
      </c>
      <c r="G82" s="51">
        <f t="shared" ca="1" si="6"/>
        <v>0.44113828740836702</v>
      </c>
      <c r="H82" s="35" cm="1">
        <f t="array" aca="1" ref="H82" ca="1">IF(ROUND(ROUND(G82,2)-G82,4)=0,_xlfn.XLOOKUP(G82,INDIRECT($A$4&amp;"!$G$32:$G$132"),INDIRECT($A$4&amp;"!$A$32:$A$132"),0,1,1),IF(G82&lt;0,0,(ROUNDUP(G82,2)-G82)*100*_xlfn.XLOOKUP(G82,INDIRECT($A$4&amp;"!$G$32:$G$132"),INDIRECT($A$4&amp;"!$A$32:$A$132"),0,-1,-1)+(G82-ROUNDDOWN(G82,2))*100*_xlfn.XLOOKUP(G82,INDIRECT($A$4&amp;"!$G$32:$G$132"),INDIRECT($A$4&amp;"!$A$32:$A$132"),0,1,1)))</f>
        <v>0.76424188355809664</v>
      </c>
      <c r="I82" s="84">
        <f t="shared" ref="I82:I145" ca="1" si="8">IF(F81*1000-$F$4*(1-E82)*H82&gt;1000*B82,$F$4*(1-E82)*H82,F81*1000-1000*B82)</f>
        <v>105.67431701640052</v>
      </c>
      <c r="K82" s="36">
        <f t="shared" ca="1" si="7"/>
        <v>6.4495158261778718</v>
      </c>
      <c r="L82" s="51">
        <f t="shared" ref="L82:L145" ca="1" si="9">MAX(K81/SUM($F$3,$G$3,$H$3,$I$3),0)</f>
        <v>0.43696491738112553</v>
      </c>
      <c r="M82" s="35" cm="1">
        <f t="array" aca="1" ref="M82" ca="1">IF(ROUND(ROUND(L82,2)-L82,4)=0,_xlfn.XLOOKUP(L82,INDIRECT($A$4&amp;"!$G$32:$G$132"),INDIRECT($A$4&amp;"!$A$32:$A$132"),0,1,1),IF(L82&lt;0,0,(ROUNDUP(L82,2)-L82)*100*_xlfn.XLOOKUP(L82,INDIRECT($A$4&amp;"!$G$32:$G$132"),INDIRECT($A$4&amp;"!$A$32:$A$132"),0,-1,-1)+(L82-ROUNDDOWN(L82,2))*100*_xlfn.XLOOKUP(L82,INDIRECT($A$4&amp;"!$G$32:$G$132"),INDIRECT($A$4&amp;"!$A$32:$A$132"),0,1,1)))</f>
        <v>0.75906097007480733</v>
      </c>
      <c r="N82" s="67">
        <f t="shared" ref="N82:N145" ca="1" si="10">IF(K81*1000&lt;$F$4*(1)*M82,K81*1000,$F$4*(1)*M82)</f>
        <v>104.95793453901169</v>
      </c>
    </row>
    <row r="83" spans="1:14" x14ac:dyDescent="0.35">
      <c r="A83" s="32">
        <f t="shared" ref="A83:A146" si="11">A82+1</f>
        <v>46741</v>
      </c>
      <c r="B83" s="65" cm="1">
        <f t="array" aca="1" ref="B83" ca="1">_xlfn.XLOOKUP(A83,INDIRECT($A$5&amp;"!$AJ$41:$AJ$406"),INDIRECT($A$5&amp;"!$An$41:$An$406"))*SUM($F$3:$I$3)</f>
        <v>0</v>
      </c>
      <c r="C83" s="65" cm="1">
        <f t="array" aca="1" ref="C83" ca="1">_xlfn.XLOOKUP(A83,INDIRECT($A$5&amp;"!$AJ$41:$AJ$406"),INDIRECT($A$5&amp;"!$Ak$41:$Ak$406"))*SUM($F$3:$I$3)</f>
        <v>0</v>
      </c>
      <c r="D83" s="65" cm="1">
        <f t="array" aca="1" ref="D83" ca="1">_xlfn.XLOOKUP(A83,INDIRECT($A$5&amp;"!$AJ$41:$AJ$406"),INDIRECT($A$5&amp;"!$AO$41:$AO$406"))*SUM($F$3:$I$3)</f>
        <v>15</v>
      </c>
      <c r="E83" s="34" cm="1">
        <f t="array" ref="E83">SUMPRODUCT(('PT Storengy'!$B$8:$I$372)*('PT Storengy'!$A$8:$A$372=$A83)*('PT Storengy'!$A$5:$H$5=$A$6)*('PT Storengy'!$B$7:$I$7=$A$7))</f>
        <v>0</v>
      </c>
      <c r="F83" s="36">
        <f t="shared" ref="F83:F146" ca="1" si="12">F82-I83/1000</f>
        <v>6.4069349832174343</v>
      </c>
      <c r="G83" s="51">
        <f t="shared" ref="G83:G146" ca="1" si="13">$F82/SUM($F$3,$G$3,$H$3,$I$3)</f>
        <v>0.43409333294060704</v>
      </c>
      <c r="H83" s="35" cm="1">
        <f t="array" aca="1" ref="H83" ca="1">IF(ROUND(ROUND(G83,2)-G83,4)=0,_xlfn.XLOOKUP(G83,INDIRECT($A$4&amp;"!$G$32:$G$132"),INDIRECT($A$4&amp;"!$A$32:$A$132"),0,1,1),IF(G83&lt;0,0,(ROUNDUP(G83,2)-G83)*100*_xlfn.XLOOKUP(G83,INDIRECT($A$4&amp;"!$G$32:$G$132"),INDIRECT($A$4&amp;"!$A$32:$A$132"),0,-1,-1)+(G83-ROUNDDOWN(G83,2))*100*_xlfn.XLOOKUP(G83,INDIRECT($A$4&amp;"!$G$32:$G$132"),INDIRECT($A$4&amp;"!$A$32:$A$132"),0,1,1)))</f>
        <v>0.75549612189475757</v>
      </c>
      <c r="I83" s="84">
        <f t="shared" ca="1" si="8"/>
        <v>104.46501089167107</v>
      </c>
      <c r="K83" s="36">
        <f t="shared" ca="1" si="7"/>
        <v>6.3457534589467501</v>
      </c>
      <c r="L83" s="51">
        <f t="shared" ca="1" si="9"/>
        <v>0.42996772174519143</v>
      </c>
      <c r="M83" s="35" cm="1">
        <f t="array" aca="1" ref="M83" ca="1">IF(ROUND(ROUND(L83,2)-L83,4)=0,_xlfn.XLOOKUP(L83,INDIRECT($A$4&amp;"!$G$32:$G$132"),INDIRECT($A$4&amp;"!$A$32:$A$132"),0,1,1),IF(L83&lt;0,0,(ROUNDUP(L83,2)-L83)*100*_xlfn.XLOOKUP(L83,INDIRECT($A$4&amp;"!$G$32:$G$132"),INDIRECT($A$4&amp;"!$A$32:$A$132"),0,-1,-1)+(L83-ROUNDDOWN(L83,2))*100*_xlfn.XLOOKUP(L83,INDIRECT($A$4&amp;"!$G$32:$G$132"),INDIRECT($A$4&amp;"!$A$32:$A$132"),0,1,1)))</f>
        <v>0.75041456821388164</v>
      </c>
      <c r="N83" s="67">
        <f t="shared" ca="1" si="10"/>
        <v>103.76236723112127</v>
      </c>
    </row>
    <row r="84" spans="1:14" x14ac:dyDescent="0.35">
      <c r="A84" s="32">
        <f t="shared" si="11"/>
        <v>46742</v>
      </c>
      <c r="B84" s="65" cm="1">
        <f t="array" aca="1" ref="B84" ca="1">_xlfn.XLOOKUP(A84,INDIRECT($A$5&amp;"!$AJ$41:$AJ$406"),INDIRECT($A$5&amp;"!$An$41:$An$406"))*SUM($F$3:$I$3)</f>
        <v>0</v>
      </c>
      <c r="C84" s="65" cm="1">
        <f t="array" aca="1" ref="C84" ca="1">_xlfn.XLOOKUP(A84,INDIRECT($A$5&amp;"!$AJ$41:$AJ$406"),INDIRECT($A$5&amp;"!$Ak$41:$Ak$406"))*SUM($F$3:$I$3)</f>
        <v>0</v>
      </c>
      <c r="D84" s="65" cm="1">
        <f t="array" aca="1" ref="D84" ca="1">_xlfn.XLOOKUP(A84,INDIRECT($A$5&amp;"!$AJ$41:$AJ$406"),INDIRECT($A$5&amp;"!$AO$41:$AO$406"))*SUM($F$3:$I$3)</f>
        <v>15</v>
      </c>
      <c r="E84" s="34" cm="1">
        <f t="array" ref="E84">SUMPRODUCT(('PT Storengy'!$B$8:$I$372)*('PT Storengy'!$A$8:$A$372=$A84)*('PT Storengy'!$A$5:$H$5=$A$6)*('PT Storengy'!$B$7:$I$7=$A$7))</f>
        <v>0</v>
      </c>
      <c r="F84" s="36">
        <f t="shared" ca="1" si="12"/>
        <v>6.3036654395032006</v>
      </c>
      <c r="G84" s="51">
        <f t="shared" ca="1" si="13"/>
        <v>0.42712899888116229</v>
      </c>
      <c r="H84" s="35" cm="1">
        <f t="array" aca="1" ref="H84" ca="1">IF(ROUND(ROUND(G84,2)-G84,4)=0,_xlfn.XLOOKUP(G84,INDIRECT($A$4&amp;"!$G$32:$G$132"),INDIRECT($A$4&amp;"!$A$32:$A$132"),0,1,1),IF(G84&lt;0,0,(ROUNDUP(G84,2)-G84)*100*_xlfn.XLOOKUP(G84,INDIRECT($A$4&amp;"!$G$32:$G$132"),INDIRECT($A$4&amp;"!$A$32:$A$132"),0,-1,-1)+(G84-ROUNDDOWN(G84,2))*100*_xlfn.XLOOKUP(G84,INDIRECT($A$4&amp;"!$G$32:$G$132"),INDIRECT($A$4&amp;"!$A$32:$A$132"),0,1,1)))</f>
        <v>0.74685044418221658</v>
      </c>
      <c r="I84" s="84">
        <f t="shared" ca="1" si="8"/>
        <v>103.26954371423362</v>
      </c>
      <c r="K84" s="36">
        <f t="shared" ca="1" si="7"/>
        <v>6.2431840587878265</v>
      </c>
      <c r="L84" s="51">
        <f t="shared" ca="1" si="9"/>
        <v>0.42305023059645003</v>
      </c>
      <c r="M84" s="35" cm="1">
        <f t="array" aca="1" ref="M84" ca="1">IF(ROUND(ROUND(L84,2)-L84,4)=0,_xlfn.XLOOKUP(L84,INDIRECT($A$4&amp;"!$G$32:$G$132"),INDIRECT($A$4&amp;"!$A$32:$A$132"),0,1,1),IF(L84&lt;0,0,(ROUNDUP(L84,2)-L84)*100*_xlfn.XLOOKUP(L84,INDIRECT($A$4&amp;"!$G$32:$G$132"),INDIRECT($A$4&amp;"!$A$32:$A$132"),0,-1,-1)+(L84-ROUNDDOWN(L84,2))*100*_xlfn.XLOOKUP(L84,INDIRECT($A$4&amp;"!$G$32:$G$132"),INDIRECT($A$4&amp;"!$A$32:$A$132"),0,1,1)))</f>
        <v>0.74178697138600114</v>
      </c>
      <c r="N84" s="67">
        <f t="shared" ca="1" si="10"/>
        <v>102.5694001589236</v>
      </c>
    </row>
    <row r="85" spans="1:14" x14ac:dyDescent="0.35">
      <c r="A85" s="32">
        <f t="shared" si="11"/>
        <v>46743</v>
      </c>
      <c r="B85" s="65" cm="1">
        <f t="array" aca="1" ref="B85" ca="1">_xlfn.XLOOKUP(A85,INDIRECT($A$5&amp;"!$AJ$41:$AJ$406"),INDIRECT($A$5&amp;"!$An$41:$An$406"))*SUM($F$3:$I$3)</f>
        <v>0</v>
      </c>
      <c r="C85" s="65" cm="1">
        <f t="array" aca="1" ref="C85" ca="1">_xlfn.XLOOKUP(A85,INDIRECT($A$5&amp;"!$AJ$41:$AJ$406"),INDIRECT($A$5&amp;"!$Ak$41:$Ak$406"))*SUM($F$3:$I$3)</f>
        <v>0</v>
      </c>
      <c r="D85" s="65" cm="1">
        <f t="array" aca="1" ref="D85" ca="1">_xlfn.XLOOKUP(A85,INDIRECT($A$5&amp;"!$AJ$41:$AJ$406"),INDIRECT($A$5&amp;"!$AO$41:$AO$406"))*SUM($F$3:$I$3)</f>
        <v>15</v>
      </c>
      <c r="E85" s="34" cm="1">
        <f t="array" ref="E85">SUMPRODUCT(('PT Storengy'!$B$8:$I$372)*('PT Storengy'!$A$8:$A$372=$A85)*('PT Storengy'!$A$5:$H$5=$A$6)*('PT Storengy'!$B$7:$I$7=$A$7))</f>
        <v>0</v>
      </c>
      <c r="F85" s="36">
        <f t="shared" ca="1" si="12"/>
        <v>6.2015776823879971</v>
      </c>
      <c r="G85" s="51">
        <f t="shared" ca="1" si="13"/>
        <v>0.4202443626335467</v>
      </c>
      <c r="H85" s="35" cm="1">
        <f t="array" aca="1" ref="H85" ca="1">IF(ROUND(ROUND(G85,2)-G85,4)=0,_xlfn.XLOOKUP(G85,INDIRECT($A$4&amp;"!$G$32:$G$132"),INDIRECT($A$4&amp;"!$A$32:$A$132"),0,1,1),IF(G85&lt;0,0,(ROUNDUP(G85,2)-G85)*100*_xlfn.XLOOKUP(G85,INDIRECT($A$4&amp;"!$G$32:$G$132"),INDIRECT($A$4&amp;"!$A$32:$A$132"),0,-1,-1)+(G85-ROUNDDOWN(G85,2))*100*_xlfn.XLOOKUP(G85,INDIRECT($A$4&amp;"!$G$32:$G$132"),INDIRECT($A$4&amp;"!$A$32:$A$132"),0,1,1)))</f>
        <v>0.738303705088873</v>
      </c>
      <c r="I85" s="84">
        <f t="shared" ca="1" si="8"/>
        <v>102.08775711520356</v>
      </c>
      <c r="K85" s="36">
        <f t="shared" ca="1" si="7"/>
        <v>6.1417884329888803</v>
      </c>
      <c r="L85" s="51">
        <f t="shared" ca="1" si="9"/>
        <v>0.41621227058585508</v>
      </c>
      <c r="M85" s="35" cm="1">
        <f t="array" aca="1" ref="M85" ca="1">IF(ROUND(ROUND(L85,2)-L85,4)=0,_xlfn.XLOOKUP(L85,INDIRECT($A$4&amp;"!$G$32:$G$132"),INDIRECT($A$4&amp;"!$A$32:$A$132"),0,1,1),IF(L85&lt;0,0,(ROUNDUP(L85,2)-L85)*100*_xlfn.XLOOKUP(L85,INDIRECT($A$4&amp;"!$G$32:$G$132"),INDIRECT($A$4&amp;"!$A$32:$A$132"),0,-1,-1)+(L85-ROUNDDOWN(L85,2))*100*_xlfn.XLOOKUP(L85,INDIRECT($A$4&amp;"!$G$32:$G$132"),INDIRECT($A$4&amp;"!$A$32:$A$132"),0,1,1)))</f>
        <v>0.73329817720148438</v>
      </c>
      <c r="N85" s="67">
        <f t="shared" ca="1" si="10"/>
        <v>101.39562579894584</v>
      </c>
    </row>
    <row r="86" spans="1:14" x14ac:dyDescent="0.35">
      <c r="A86" s="32">
        <f t="shared" si="11"/>
        <v>46744</v>
      </c>
      <c r="B86" s="65" cm="1">
        <f t="array" aca="1" ref="B86" ca="1">_xlfn.XLOOKUP(A86,INDIRECT($A$5&amp;"!$AJ$41:$AJ$406"),INDIRECT($A$5&amp;"!$An$41:$An$406"))*SUM($F$3:$I$3)</f>
        <v>0</v>
      </c>
      <c r="C86" s="65" cm="1">
        <f t="array" aca="1" ref="C86" ca="1">_xlfn.XLOOKUP(A86,INDIRECT($A$5&amp;"!$AJ$41:$AJ$406"),INDIRECT($A$5&amp;"!$Ak$41:$Ak$406"))*SUM($F$3:$I$3)</f>
        <v>0</v>
      </c>
      <c r="D86" s="65" cm="1">
        <f t="array" aca="1" ref="D86" ca="1">_xlfn.XLOOKUP(A86,INDIRECT($A$5&amp;"!$AJ$41:$AJ$406"),INDIRECT($A$5&amp;"!$AO$41:$AO$406"))*SUM($F$3:$I$3)</f>
        <v>15</v>
      </c>
      <c r="E86" s="34" cm="1">
        <f t="array" ref="E86">SUMPRODUCT(('PT Storengy'!$B$8:$I$372)*('PT Storengy'!$A$8:$A$372=$A86)*('PT Storengy'!$A$5:$H$5=$A$6)*('PT Storengy'!$B$7:$I$7=$A$7))</f>
        <v>0</v>
      </c>
      <c r="F86" s="36">
        <f t="shared" ca="1" si="12"/>
        <v>6.1006581878499739</v>
      </c>
      <c r="G86" s="51">
        <f t="shared" ca="1" si="13"/>
        <v>0.4134385121591998</v>
      </c>
      <c r="H86" s="35" cm="1">
        <f t="array" aca="1" ref="H86" ca="1">IF(ROUND(ROUND(G86,2)-G86,4)=0,_xlfn.XLOOKUP(G86,INDIRECT($A$4&amp;"!$G$32:$G$132"),INDIRECT($A$4&amp;"!$A$32:$A$132"),0,1,1),IF(G86&lt;0,0,(ROUNDUP(G86,2)-G86)*100*_xlfn.XLOOKUP(G86,INDIRECT($A$4&amp;"!$G$32:$G$132"),INDIRECT($A$4&amp;"!$A$32:$A$132"),0,-1,-1)+(G86-ROUNDDOWN(G86,2))*100*_xlfn.XLOOKUP(G86,INDIRECT($A$4&amp;"!$G$32:$G$132"),INDIRECT($A$4&amp;"!$A$32:$A$132"),0,1,1)))</f>
        <v>0.72985477238996688</v>
      </c>
      <c r="I86" s="84">
        <f t="shared" ca="1" si="8"/>
        <v>100.91949453802361</v>
      </c>
      <c r="K86" s="36">
        <f t="shared" ca="1" si="7"/>
        <v>6.0415531492177941</v>
      </c>
      <c r="L86" s="51">
        <f t="shared" ca="1" si="9"/>
        <v>0.40945256219925869</v>
      </c>
      <c r="M86" s="35" cm="1">
        <f t="array" aca="1" ref="M86" ca="1">IF(ROUND(ROUND(L86,2)-L86,4)=0,_xlfn.XLOOKUP(L86,INDIRECT($A$4&amp;"!$G$32:$G$132"),INDIRECT($A$4&amp;"!$A$32:$A$132"),0,1,1),IF(L86&lt;0,0,(ROUNDUP(L86,2)-L86)*100*_xlfn.XLOOKUP(L86,INDIRECT($A$4&amp;"!$G$32:$G$132"),INDIRECT($A$4&amp;"!$A$32:$A$132"),0,-1,-1)+(L86-ROUNDDOWN(L86,2))*100*_xlfn.XLOOKUP(L86,INDIRECT($A$4&amp;"!$G$32:$G$132"),INDIRECT($A$4&amp;"!$A$32:$A$132"),0,1,1)))</f>
        <v>0.72490652630673491</v>
      </c>
      <c r="N86" s="67">
        <f t="shared" ca="1" si="10"/>
        <v>100.23528377108667</v>
      </c>
    </row>
    <row r="87" spans="1:14" x14ac:dyDescent="0.35">
      <c r="A87" s="32">
        <f t="shared" si="11"/>
        <v>46745</v>
      </c>
      <c r="B87" s="65" cm="1">
        <f t="array" aca="1" ref="B87" ca="1">_xlfn.XLOOKUP(A87,INDIRECT($A$5&amp;"!$AJ$41:$AJ$406"),INDIRECT($A$5&amp;"!$An$41:$An$406"))*SUM($F$3:$I$3)</f>
        <v>0</v>
      </c>
      <c r="C87" s="65" cm="1">
        <f t="array" aca="1" ref="C87" ca="1">_xlfn.XLOOKUP(A87,INDIRECT($A$5&amp;"!$AJ$41:$AJ$406"),INDIRECT($A$5&amp;"!$Ak$41:$Ak$406"))*SUM($F$3:$I$3)</f>
        <v>0</v>
      </c>
      <c r="D87" s="65" cm="1">
        <f t="array" aca="1" ref="D87" ca="1">_xlfn.XLOOKUP(A87,INDIRECT($A$5&amp;"!$AJ$41:$AJ$406"),INDIRECT($A$5&amp;"!$AO$41:$AO$406"))*SUM($F$3:$I$3)</f>
        <v>15</v>
      </c>
      <c r="E87" s="34" cm="1">
        <f t="array" ref="E87">SUMPRODUCT(('PT Storengy'!$B$8:$I$372)*('PT Storengy'!$A$8:$A$372=$A87)*('PT Storengy'!$A$5:$H$5=$A$6)*('PT Storengy'!$B$7:$I$7=$A$7))</f>
        <v>0</v>
      </c>
      <c r="F87" s="36">
        <f t="shared" ca="1" si="12"/>
        <v>6.0008935866322499</v>
      </c>
      <c r="G87" s="51">
        <f t="shared" ca="1" si="13"/>
        <v>0.40671054585666494</v>
      </c>
      <c r="H87" s="35" cm="1">
        <f t="array" aca="1" ref="H87" ca="1">IF(ROUND(ROUND(G87,2)-G87,4)=0,_xlfn.XLOOKUP(G87,INDIRECT($A$4&amp;"!$G$32:$G$132"),INDIRECT($A$4&amp;"!$A$32:$A$132"),0,1,1),IF(G87&lt;0,0,(ROUNDUP(G87,2)-G87)*100*_xlfn.XLOOKUP(G87,INDIRECT($A$4&amp;"!$G$32:$G$132"),INDIRECT($A$4&amp;"!$A$32:$A$132"),0,-1,-1)+(G87-ROUNDDOWN(G87,2))*100*_xlfn.XLOOKUP(G87,INDIRECT($A$4&amp;"!$G$32:$G$132"),INDIRECT($A$4&amp;"!$A$32:$A$132"),0,1,1)))</f>
        <v>0.72150252681758975</v>
      </c>
      <c r="I87" s="84">
        <f t="shared" ca="1" si="8"/>
        <v>99.764601217724305</v>
      </c>
      <c r="K87" s="36">
        <f t="shared" ca="1" si="7"/>
        <v>5.942464928858147</v>
      </c>
      <c r="L87" s="51">
        <f t="shared" ca="1" si="9"/>
        <v>0.40277020994785295</v>
      </c>
      <c r="M87" s="35" cm="1">
        <f t="array" aca="1" ref="M87" ca="1">IF(ROUND(ROUND(L87,2)-L87,4)=0,_xlfn.XLOOKUP(L87,INDIRECT($A$4&amp;"!$G$32:$G$132"),INDIRECT($A$4&amp;"!$A$32:$A$132"),0,1,1),IF(L87&lt;0,0,(ROUNDUP(L87,2)-L87)*100*_xlfn.XLOOKUP(L87,INDIRECT($A$4&amp;"!$G$32:$G$132"),INDIRECT($A$4&amp;"!$A$32:$A$132"),0,-1,-1)+(L87-ROUNDDOWN(L87,2))*100*_xlfn.XLOOKUP(L87,INDIRECT($A$4&amp;"!$G$32:$G$132"),INDIRECT($A$4&amp;"!$A$32:$A$132"),0,1,1)))</f>
        <v>0.71661090702222108</v>
      </c>
      <c r="N87" s="67">
        <f t="shared" ca="1" si="10"/>
        <v>99.088220359647195</v>
      </c>
    </row>
    <row r="88" spans="1:14" x14ac:dyDescent="0.35">
      <c r="A88" s="32">
        <f t="shared" si="11"/>
        <v>46746</v>
      </c>
      <c r="B88" s="65" cm="1">
        <f t="array" aca="1" ref="B88" ca="1">_xlfn.XLOOKUP(A88,INDIRECT($A$5&amp;"!$AJ$41:$AJ$406"),INDIRECT($A$5&amp;"!$An$41:$An$406"))*SUM($F$3:$I$3)</f>
        <v>0</v>
      </c>
      <c r="C88" s="65" cm="1">
        <f t="array" aca="1" ref="C88" ca="1">_xlfn.XLOOKUP(A88,INDIRECT($A$5&amp;"!$AJ$41:$AJ$406"),INDIRECT($A$5&amp;"!$Ak$41:$Ak$406"))*SUM($F$3:$I$3)</f>
        <v>0</v>
      </c>
      <c r="D88" s="65" cm="1">
        <f t="array" aca="1" ref="D88" ca="1">_xlfn.XLOOKUP(A88,INDIRECT($A$5&amp;"!$AJ$41:$AJ$406"),INDIRECT($A$5&amp;"!$AO$41:$AO$406"))*SUM($F$3:$I$3)</f>
        <v>15</v>
      </c>
      <c r="E88" s="34" cm="1">
        <f t="array" ref="E88">SUMPRODUCT(('PT Storengy'!$B$8:$I$372)*('PT Storengy'!$A$8:$A$372=$A88)*('PT Storengy'!$A$5:$H$5=$A$6)*('PT Storengy'!$B$7:$I$7=$A$7))</f>
        <v>0</v>
      </c>
      <c r="F88" s="36">
        <f t="shared" ca="1" si="12"/>
        <v>5.9022706624718282</v>
      </c>
      <c r="G88" s="51">
        <f t="shared" ca="1" si="13"/>
        <v>0.40005957244215001</v>
      </c>
      <c r="H88" s="35" cm="1">
        <f t="array" aca="1" ref="H88" ca="1">IF(ROUND(ROUND(G88,2)-G88,4)=0,_xlfn.XLOOKUP(G88,INDIRECT($A$4&amp;"!$G$32:$G$132"),INDIRECT($A$4&amp;"!$A$32:$A$132"),0,1,1),IF(G88&lt;0,0,(ROUNDUP(G88,2)-G88)*100*_xlfn.XLOOKUP(G88,INDIRECT($A$4&amp;"!$G$32:$G$132"),INDIRECT($A$4&amp;"!$A$32:$A$132"),0,-1,-1)+(G88-ROUNDDOWN(G88,2))*100*_xlfn.XLOOKUP(G88,INDIRECT($A$4&amp;"!$G$32:$G$132"),INDIRECT($A$4&amp;"!$A$32:$A$132"),0,1,1)))</f>
        <v>0.7132458619124088</v>
      </c>
      <c r="I88" s="84">
        <f t="shared" ca="1" si="8"/>
        <v>98.622924160421334</v>
      </c>
      <c r="K88" s="36">
        <f t="shared" ca="1" si="7"/>
        <v>5.844510645250141</v>
      </c>
      <c r="L88" s="51">
        <f t="shared" ca="1" si="9"/>
        <v>0.39616432859054312</v>
      </c>
      <c r="M88" s="35" cm="1">
        <f t="array" aca="1" ref="M88" ca="1">IF(ROUND(ROUND(L88,2)-L88,4)=0,_xlfn.XLOOKUP(L88,INDIRECT($A$4&amp;"!$G$32:$G$132"),INDIRECT($A$4&amp;"!$A$32:$A$132"),0,1,1),IF(L88&lt;0,0,(ROUNDUP(L88,2)-L88)*100*_xlfn.XLOOKUP(L88,INDIRECT($A$4&amp;"!$G$32:$G$132"),INDIRECT($A$4&amp;"!$A$32:$A$132"),0,-1,-1)+(L88-ROUNDDOWN(L88,2))*100*_xlfn.XLOOKUP(L88,INDIRECT($A$4&amp;"!$G$32:$G$132"),INDIRECT($A$4&amp;"!$A$32:$A$132"),0,1,1)))</f>
        <v>0.70841022039014745</v>
      </c>
      <c r="N88" s="67">
        <f t="shared" ca="1" si="10"/>
        <v>97.954283608006136</v>
      </c>
    </row>
    <row r="89" spans="1:14" x14ac:dyDescent="0.35">
      <c r="A89" s="32">
        <f t="shared" si="11"/>
        <v>46747</v>
      </c>
      <c r="B89" s="65" cm="1">
        <f t="array" aca="1" ref="B89" ca="1">_xlfn.XLOOKUP(A89,INDIRECT($A$5&amp;"!$AJ$41:$AJ$406"),INDIRECT($A$5&amp;"!$An$41:$An$406"))*SUM($F$3:$I$3)</f>
        <v>0</v>
      </c>
      <c r="C89" s="65" cm="1">
        <f t="array" aca="1" ref="C89" ca="1">_xlfn.XLOOKUP(A89,INDIRECT($A$5&amp;"!$AJ$41:$AJ$406"),INDIRECT($A$5&amp;"!$Ak$41:$Ak$406"))*SUM($F$3:$I$3)</f>
        <v>0</v>
      </c>
      <c r="D89" s="65" cm="1">
        <f t="array" aca="1" ref="D89" ca="1">_xlfn.XLOOKUP(A89,INDIRECT($A$5&amp;"!$AJ$41:$AJ$406"),INDIRECT($A$5&amp;"!$AO$41:$AO$406"))*SUM($F$3:$I$3)</f>
        <v>15</v>
      </c>
      <c r="E89" s="34" cm="1">
        <f t="array" ref="E89">SUMPRODUCT(('PT Storengy'!$B$8:$I$372)*('PT Storengy'!$A$8:$A$372=$A89)*('PT Storengy'!$A$5:$H$5=$A$6)*('PT Storengy'!$B$7:$I$7=$A$7))</f>
        <v>0</v>
      </c>
      <c r="F89" s="36">
        <f t="shared" ca="1" si="12"/>
        <v>5.8047763503487806</v>
      </c>
      <c r="G89" s="51">
        <f t="shared" ca="1" si="13"/>
        <v>0.3934847108314552</v>
      </c>
      <c r="H89" s="35" cm="1">
        <f t="array" aca="1" ref="H89" ca="1">IF(ROUND(ROUND(G89,2)-G89,4)=0,_xlfn.XLOOKUP(G89,INDIRECT($A$4&amp;"!$G$32:$G$132"),INDIRECT($A$4&amp;"!$A$32:$A$132"),0,1,1),IF(G89&lt;0,0,(ROUNDUP(G89,2)-G89)*100*_xlfn.XLOOKUP(G89,INDIRECT($A$4&amp;"!$G$32:$G$132"),INDIRECT($A$4&amp;"!$A$32:$A$132"),0,-1,-1)+(G89-ROUNDDOWN(G89,2))*100*_xlfn.XLOOKUP(G89,INDIRECT($A$4&amp;"!$G$32:$G$132"),INDIRECT($A$4&amp;"!$A$32:$A$132"),0,1,1)))</f>
        <v>0.70508368387708953</v>
      </c>
      <c r="I89" s="84">
        <f t="shared" ca="1" si="8"/>
        <v>97.494312123047877</v>
      </c>
      <c r="K89" s="36">
        <f t="shared" ca="1" si="7"/>
        <v>5.7476773219516515</v>
      </c>
      <c r="L89" s="51">
        <f t="shared" ca="1" si="9"/>
        <v>0.38963404301667609</v>
      </c>
      <c r="M89" s="35" cm="1">
        <f t="array" aca="1" ref="M89" ca="1">IF(ROUND(ROUND(L89,2)-L89,4)=0,_xlfn.XLOOKUP(L89,INDIRECT($A$4&amp;"!$G$32:$G$132"),INDIRECT($A$4&amp;"!$A$32:$A$132"),0,1,1),IF(L89&lt;0,0,(ROUNDUP(L89,2)-L89)*100*_xlfn.XLOOKUP(L89,INDIRECT($A$4&amp;"!$G$32:$G$132"),INDIRECT($A$4&amp;"!$A$32:$A$132"),0,-1,-1)+(L89-ROUNDDOWN(L89,2))*100*_xlfn.XLOOKUP(L89,INDIRECT($A$4&amp;"!$G$32:$G$132"),INDIRECT($A$4&amp;"!$A$32:$A$132"),0,1,1)))</f>
        <v>0.70030338002887227</v>
      </c>
      <c r="N89" s="67">
        <f t="shared" ca="1" si="10"/>
        <v>96.83332329848966</v>
      </c>
    </row>
    <row r="90" spans="1:14" x14ac:dyDescent="0.35">
      <c r="A90" s="32">
        <f t="shared" si="11"/>
        <v>46748</v>
      </c>
      <c r="B90" s="65" cm="1">
        <f t="array" aca="1" ref="B90" ca="1">_xlfn.XLOOKUP(A90,INDIRECT($A$5&amp;"!$AJ$41:$AJ$406"),INDIRECT($A$5&amp;"!$An$41:$An$406"))*SUM($F$3:$I$3)</f>
        <v>0</v>
      </c>
      <c r="C90" s="65" cm="1">
        <f t="array" aca="1" ref="C90" ca="1">_xlfn.XLOOKUP(A90,INDIRECT($A$5&amp;"!$AJ$41:$AJ$406"),INDIRECT($A$5&amp;"!$Ak$41:$Ak$406"))*SUM($F$3:$I$3)</f>
        <v>0</v>
      </c>
      <c r="D90" s="65" cm="1">
        <f t="array" aca="1" ref="D90" ca="1">_xlfn.XLOOKUP(A90,INDIRECT($A$5&amp;"!$AJ$41:$AJ$406"),INDIRECT($A$5&amp;"!$AO$41:$AO$406"))*SUM($F$3:$I$3)</f>
        <v>15</v>
      </c>
      <c r="E90" s="34" cm="1">
        <f t="array" ref="E90">SUMPRODUCT(('PT Storengy'!$B$8:$I$372)*('PT Storengy'!$A$8:$A$372=$A90)*('PT Storengy'!$A$5:$H$5=$A$6)*('PT Storengy'!$B$7:$I$7=$A$7))</f>
        <v>0</v>
      </c>
      <c r="F90" s="36">
        <f t="shared" ca="1" si="12"/>
        <v>5.7083977347554615</v>
      </c>
      <c r="G90" s="51">
        <f t="shared" ca="1" si="13"/>
        <v>0.38698509002325204</v>
      </c>
      <c r="H90" s="35" cm="1">
        <f t="array" aca="1" ref="H90" ca="1">IF(ROUND(ROUND(G90,2)-G90,4)=0,_xlfn.XLOOKUP(G90,INDIRECT($A$4&amp;"!$G$32:$G$132"),INDIRECT($A$4&amp;"!$A$32:$A$132"),0,1,1),IF(G90&lt;0,0,(ROUNDUP(G90,2)-G90)*100*_xlfn.XLOOKUP(G90,INDIRECT($A$4&amp;"!$G$32:$G$132"),INDIRECT($A$4&amp;"!$A$32:$A$132"),0,-1,-1)+(G90-ROUNDDOWN(G90,2))*100*_xlfn.XLOOKUP(G90,INDIRECT($A$4&amp;"!$G$32:$G$132"),INDIRECT($A$4&amp;"!$A$32:$A$132"),0,1,1)))</f>
        <v>0.6970149114313966</v>
      </c>
      <c r="I90" s="84">
        <f t="shared" ca="1" si="8"/>
        <v>96.378615593318841</v>
      </c>
      <c r="K90" s="36">
        <f t="shared" ca="1" si="7"/>
        <v>5.65195213101918</v>
      </c>
      <c r="L90" s="51">
        <f t="shared" ca="1" si="9"/>
        <v>0.38317848813011007</v>
      </c>
      <c r="M90" s="35" cm="1">
        <f t="array" aca="1" ref="M90" ca="1">IF(ROUND(ROUND(L90,2)-L90,4)=0,_xlfn.XLOOKUP(L90,INDIRECT($A$4&amp;"!$G$32:$G$132"),INDIRECT($A$4&amp;"!$A$32:$A$132"),0,1,1),IF(L90&lt;0,0,(ROUNDUP(L90,2)-L90)*100*_xlfn.XLOOKUP(L90,INDIRECT($A$4&amp;"!$G$32:$G$132"),INDIRECT($A$4&amp;"!$A$32:$A$132"),0,-1,-1)+(L90-ROUNDDOWN(L90,2))*100*_xlfn.XLOOKUP(L90,INDIRECT($A$4&amp;"!$G$32:$G$132"),INDIRECT($A$4&amp;"!$A$32:$A$132"),0,1,1)))</f>
        <v>0.6922893119889888</v>
      </c>
      <c r="N90" s="67">
        <f t="shared" ca="1" si="10"/>
        <v>95.725190932471179</v>
      </c>
    </row>
    <row r="91" spans="1:14" x14ac:dyDescent="0.35">
      <c r="A91" s="32">
        <f t="shared" si="11"/>
        <v>46749</v>
      </c>
      <c r="B91" s="65" cm="1">
        <f t="array" aca="1" ref="B91" ca="1">_xlfn.XLOOKUP(A91,INDIRECT($A$5&amp;"!$AJ$41:$AJ$406"),INDIRECT($A$5&amp;"!$An$41:$An$406"))*SUM($F$3:$I$3)</f>
        <v>0</v>
      </c>
      <c r="C91" s="65" cm="1">
        <f t="array" aca="1" ref="C91" ca="1">_xlfn.XLOOKUP(A91,INDIRECT($A$5&amp;"!$AJ$41:$AJ$406"),INDIRECT($A$5&amp;"!$Ak$41:$Ak$406"))*SUM($F$3:$I$3)</f>
        <v>0</v>
      </c>
      <c r="D91" s="65" cm="1">
        <f t="array" aca="1" ref="D91" ca="1">_xlfn.XLOOKUP(A91,INDIRECT($A$5&amp;"!$AJ$41:$AJ$406"),INDIRECT($A$5&amp;"!$AO$41:$AO$406"))*SUM($F$3:$I$3)</f>
        <v>15</v>
      </c>
      <c r="E91" s="34" cm="1">
        <f t="array" ref="E91">SUMPRODUCT(('PT Storengy'!$B$8:$I$372)*('PT Storengy'!$A$8:$A$372=$A91)*('PT Storengy'!$A$5:$H$5=$A$6)*('PT Storengy'!$B$7:$I$7=$A$7))</f>
        <v>0</v>
      </c>
      <c r="F91" s="36">
        <f t="shared" ca="1" si="12"/>
        <v>5.613122047985537</v>
      </c>
      <c r="G91" s="51">
        <f t="shared" ca="1" si="13"/>
        <v>0.38055984898369744</v>
      </c>
      <c r="H91" s="35" cm="1">
        <f t="array" aca="1" ref="H91" ca="1">IF(ROUND(ROUND(G91,2)-G91,4)=0,_xlfn.XLOOKUP(G91,INDIRECT($A$4&amp;"!$G$32:$G$132"),INDIRECT($A$4&amp;"!$A$32:$A$132"),0,1,1),IF(G91&lt;0,0,(ROUNDUP(G91,2)-G91)*100*_xlfn.XLOOKUP(G91,INDIRECT($A$4&amp;"!$G$32:$G$132"),INDIRECT($A$4&amp;"!$A$32:$A$132"),0,-1,-1)+(G91-ROUNDDOWN(G91,2))*100*_xlfn.XLOOKUP(G91,INDIRECT($A$4&amp;"!$G$32:$G$132"),INDIRECT($A$4&amp;"!$A$32:$A$132"),0,1,1)))</f>
        <v>0.68903847566894982</v>
      </c>
      <c r="I91" s="84">
        <f t="shared" ca="1" si="8"/>
        <v>95.27568676992405</v>
      </c>
      <c r="K91" s="36">
        <f t="shared" ca="1" si="7"/>
        <v>5.5573223913084808</v>
      </c>
      <c r="L91" s="51">
        <f t="shared" ca="1" si="9"/>
        <v>0.37679680873461202</v>
      </c>
      <c r="M91" s="35" cm="1">
        <f t="array" aca="1" ref="M91" ca="1">IF(ROUND(ROUND(L91,2)-L91,4)=0,_xlfn.XLOOKUP(L91,INDIRECT($A$4&amp;"!$G$32:$G$132"),INDIRECT($A$4&amp;"!$A$32:$A$132"),0,1,1),IF(L91&lt;0,0,(ROUNDUP(L91,2)-L91)*100*_xlfn.XLOOKUP(L91,INDIRECT($A$4&amp;"!$G$32:$G$132"),INDIRECT($A$4&amp;"!$A$32:$A$132"),0,-1,-1)+(L91-ROUNDDOWN(L91,2))*100*_xlfn.XLOOKUP(L91,INDIRECT($A$4&amp;"!$G$32:$G$132"),INDIRECT($A$4&amp;"!$A$32:$A$132"),0,1,1)))</f>
        <v>0.68436695461105479</v>
      </c>
      <c r="N91" s="67">
        <f t="shared" ca="1" si="10"/>
        <v>94.629739710699226</v>
      </c>
    </row>
    <row r="92" spans="1:14" x14ac:dyDescent="0.35">
      <c r="A92" s="32">
        <f t="shared" si="11"/>
        <v>46750</v>
      </c>
      <c r="B92" s="65" cm="1">
        <f t="array" aca="1" ref="B92" ca="1">_xlfn.XLOOKUP(A92,INDIRECT($A$5&amp;"!$AJ$41:$AJ$406"),INDIRECT($A$5&amp;"!$An$41:$An$406"))*SUM($F$3:$I$3)</f>
        <v>0</v>
      </c>
      <c r="C92" s="65" cm="1">
        <f t="array" aca="1" ref="C92" ca="1">_xlfn.XLOOKUP(A92,INDIRECT($A$5&amp;"!$AJ$41:$AJ$406"),INDIRECT($A$5&amp;"!$Ak$41:$Ak$406"))*SUM($F$3:$I$3)</f>
        <v>0</v>
      </c>
      <c r="D92" s="65" cm="1">
        <f t="array" aca="1" ref="D92" ca="1">_xlfn.XLOOKUP(A92,INDIRECT($A$5&amp;"!$AJ$41:$AJ$406"),INDIRECT($A$5&amp;"!$AO$41:$AO$406"))*SUM($F$3:$I$3)</f>
        <v>15</v>
      </c>
      <c r="E92" s="34" cm="1">
        <f t="array" ref="E92">SUMPRODUCT(('PT Storengy'!$B$8:$I$372)*('PT Storengy'!$A$8:$A$372=$A92)*('PT Storengy'!$A$5:$H$5=$A$6)*('PT Storengy'!$B$7:$I$7=$A$7))</f>
        <v>0</v>
      </c>
      <c r="F92" s="36">
        <f t="shared" ca="1" si="12"/>
        <v>5.5189366684425885</v>
      </c>
      <c r="G92" s="51">
        <f t="shared" ca="1" si="13"/>
        <v>0.37420813653236912</v>
      </c>
      <c r="H92" s="35" cm="1">
        <f t="array" aca="1" ref="H92" ca="1">IF(ROUND(ROUND(G92,2)-G92,4)=0,_xlfn.XLOOKUP(G92,INDIRECT($A$4&amp;"!$G$32:$G$132"),INDIRECT($A$4&amp;"!$A$32:$A$132"),0,1,1),IF(G92&lt;0,0,(ROUNDUP(G92,2)-G92)*100*_xlfn.XLOOKUP(G92,INDIRECT($A$4&amp;"!$G$32:$G$132"),INDIRECT($A$4&amp;"!$A$32:$A$132"),0,-1,-1)+(G92-ROUNDDOWN(G92,2))*100*_xlfn.XLOOKUP(G92,INDIRECT($A$4&amp;"!$G$32:$G$132"),INDIRECT($A$4&amp;"!$A$32:$A$132"),0,1,1)))</f>
        <v>0.68115331991562345</v>
      </c>
      <c r="I92" s="84">
        <f t="shared" ca="1" si="8"/>
        <v>94.185379542948624</v>
      </c>
      <c r="K92" s="36">
        <f t="shared" ca="1" si="7"/>
        <v>5.4637755667946308</v>
      </c>
      <c r="L92" s="51">
        <f t="shared" ca="1" si="9"/>
        <v>0.3704881594205654</v>
      </c>
      <c r="M92" s="35" cm="1">
        <f t="array" aca="1" ref="M92" ca="1">IF(ROUND(ROUND(L92,2)-L92,4)=0,_xlfn.XLOOKUP(L92,INDIRECT($A$4&amp;"!$G$32:$G$132"),INDIRECT($A$4&amp;"!$A$32:$A$132"),0,1,1),IF(L92&lt;0,0,(ROUNDUP(L92,2)-L92)*100*_xlfn.XLOOKUP(L92,INDIRECT($A$4&amp;"!$G$32:$G$132"),INDIRECT($A$4&amp;"!$A$32:$A$132"),0,-1,-1)+(L92-ROUNDDOWN(L92,2))*100*_xlfn.XLOOKUP(L92,INDIRECT($A$4&amp;"!$G$32:$G$132"),INDIRECT($A$4&amp;"!$A$32:$A$132"),0,1,1)))</f>
        <v>0.67653525838494954</v>
      </c>
      <c r="N92" s="67">
        <f t="shared" ca="1" si="10"/>
        <v>93.546824513850197</v>
      </c>
    </row>
    <row r="93" spans="1:14" x14ac:dyDescent="0.35">
      <c r="A93" s="32">
        <f t="shared" si="11"/>
        <v>46751</v>
      </c>
      <c r="B93" s="65" cm="1">
        <f t="array" aca="1" ref="B93" ca="1">_xlfn.XLOOKUP(A93,INDIRECT($A$5&amp;"!$AJ$41:$AJ$406"),INDIRECT($A$5&amp;"!$An$41:$An$406"))*SUM($F$3:$I$3)</f>
        <v>0</v>
      </c>
      <c r="C93" s="65" cm="1">
        <f t="array" aca="1" ref="C93" ca="1">_xlfn.XLOOKUP(A93,INDIRECT($A$5&amp;"!$AJ$41:$AJ$406"),INDIRECT($A$5&amp;"!$Ak$41:$Ak$406"))*SUM($F$3:$I$3)</f>
        <v>0</v>
      </c>
      <c r="D93" s="65" cm="1">
        <f t="array" aca="1" ref="D93" ca="1">_xlfn.XLOOKUP(A93,INDIRECT($A$5&amp;"!$AJ$41:$AJ$406"),INDIRECT($A$5&amp;"!$AO$41:$AO$406"))*SUM($F$3:$I$3)</f>
        <v>15</v>
      </c>
      <c r="E93" s="34" cm="1">
        <f t="array" ref="E93">SUMPRODUCT(('PT Storengy'!$B$8:$I$372)*('PT Storengy'!$A$8:$A$372=$A93)*('PT Storengy'!$A$5:$H$5=$A$6)*('PT Storengy'!$B$7:$I$7=$A$7))</f>
        <v>0</v>
      </c>
      <c r="F93" s="36">
        <f t="shared" ca="1" si="12"/>
        <v>5.4258291189680712</v>
      </c>
      <c r="G93" s="51">
        <f t="shared" ca="1" si="13"/>
        <v>0.36792911122950589</v>
      </c>
      <c r="H93" s="35" cm="1">
        <f t="array" aca="1" ref="H93" ca="1">IF(ROUND(ROUND(G93,2)-G93,4)=0,_xlfn.XLOOKUP(G93,INDIRECT($A$4&amp;"!$G$32:$G$132"),INDIRECT($A$4&amp;"!$A$32:$A$132"),0,1,1),IF(G93&lt;0,0,(ROUNDUP(G93,2)-G93)*100*_xlfn.XLOOKUP(G93,INDIRECT($A$4&amp;"!$G$32:$G$132"),INDIRECT($A$4&amp;"!$A$32:$A$132"),0,-1,-1)+(G93-ROUNDDOWN(G93,2))*100*_xlfn.XLOOKUP(G93,INDIRECT($A$4&amp;"!$G$32:$G$132"),INDIRECT($A$4&amp;"!$A$32:$A$132"),0,1,1)))</f>
        <v>0.67335839958956234</v>
      </c>
      <c r="I93" s="84">
        <f t="shared" ca="1" si="8"/>
        <v>93.107549474516958</v>
      </c>
      <c r="K93" s="36">
        <f t="shared" ca="1" si="7"/>
        <v>5.3712992649113271</v>
      </c>
      <c r="L93" s="51">
        <f t="shared" ca="1" si="9"/>
        <v>0.36425170445297539</v>
      </c>
      <c r="M93" s="35" cm="1">
        <f t="array" aca="1" ref="M93" ca="1">IF(ROUND(ROUND(L93,2)-L93,4)=0,_xlfn.XLOOKUP(L93,INDIRECT($A$4&amp;"!$G$32:$G$132"),INDIRECT($A$4&amp;"!$A$32:$A$132"),0,1,1),IF(L93&lt;0,0,(ROUNDUP(L93,2)-L93)*100*_xlfn.XLOOKUP(L93,INDIRECT($A$4&amp;"!$G$32:$G$132"),INDIRECT($A$4&amp;"!$A$32:$A$132"),0,-1,-1)+(L93-ROUNDDOWN(L93,2))*100*_xlfn.XLOOKUP(L93,INDIRECT($A$4&amp;"!$G$32:$G$132"),INDIRECT($A$4&amp;"!$A$32:$A$132"),0,1,1)))</f>
        <v>0.66879318581084068</v>
      </c>
      <c r="N93" s="67">
        <f t="shared" ca="1" si="10"/>
        <v>92.476301883303776</v>
      </c>
    </row>
    <row r="94" spans="1:14" x14ac:dyDescent="0.35">
      <c r="A94" s="32">
        <f t="shared" si="11"/>
        <v>46752</v>
      </c>
      <c r="B94" s="65" cm="1">
        <f t="array" aca="1" ref="B94" ca="1">_xlfn.XLOOKUP(A94,INDIRECT($A$5&amp;"!$AJ$41:$AJ$406"),INDIRECT($A$5&amp;"!$An$41:$An$406"))*SUM($F$3:$I$3)</f>
        <v>0</v>
      </c>
      <c r="C94" s="65" cm="1">
        <f t="array" aca="1" ref="C94" ca="1">_xlfn.XLOOKUP(A94,INDIRECT($A$5&amp;"!$AJ$41:$AJ$406"),INDIRECT($A$5&amp;"!$Ak$41:$Ak$406"))*SUM($F$3:$I$3)</f>
        <v>0</v>
      </c>
      <c r="D94" s="65" cm="1">
        <f t="array" aca="1" ref="D94" ca="1">_xlfn.XLOOKUP(A94,INDIRECT($A$5&amp;"!$AJ$41:$AJ$406"),INDIRECT($A$5&amp;"!$AO$41:$AO$406"))*SUM($F$3:$I$3)</f>
        <v>15</v>
      </c>
      <c r="E94" s="34" cm="1">
        <f t="array" ref="E94">SUMPRODUCT(('PT Storengy'!$B$8:$I$372)*('PT Storengy'!$A$8:$A$372=$A94)*('PT Storengy'!$A$5:$H$5=$A$6)*('PT Storengy'!$B$7:$I$7=$A$7))</f>
        <v>0</v>
      </c>
      <c r="F94" s="36">
        <f t="shared" ca="1" si="12"/>
        <v>5.3337870651884129</v>
      </c>
      <c r="G94" s="51">
        <f t="shared" ca="1" si="13"/>
        <v>0.3617219412645381</v>
      </c>
      <c r="H94" s="35" cm="1">
        <f t="array" aca="1" ref="H94" ca="1">IF(ROUND(ROUND(G94,2)-G94,4)=0,_xlfn.XLOOKUP(G94,INDIRECT($A$4&amp;"!$G$32:$G$132"),INDIRECT($A$4&amp;"!$A$32:$A$132"),0,1,1),IF(G94&lt;0,0,(ROUNDUP(G94,2)-G94)*100*_xlfn.XLOOKUP(G94,INDIRECT($A$4&amp;"!$G$32:$G$132"),INDIRECT($A$4&amp;"!$A$32:$A$132"),0,-1,-1)+(G94-ROUNDDOWN(G94,2))*100*_xlfn.XLOOKUP(G94,INDIRECT($A$4&amp;"!$G$32:$G$132"),INDIRECT($A$4&amp;"!$A$32:$A$132"),0,1,1)))</f>
        <v>0.66565268206280215</v>
      </c>
      <c r="I94" s="84">
        <f t="shared" ca="1" si="8"/>
        <v>92.042053779658474</v>
      </c>
      <c r="K94" s="36">
        <f t="shared" ca="1" si="7"/>
        <v>5.2798812349091886</v>
      </c>
      <c r="L94" s="51">
        <f t="shared" ca="1" si="9"/>
        <v>0.35808661766075517</v>
      </c>
      <c r="M94" s="35" cm="1">
        <f t="array" aca="1" ref="M94" ca="1">IF(ROUND(ROUND(L94,2)-L94,4)=0,_xlfn.XLOOKUP(L94,INDIRECT($A$4&amp;"!$G$32:$G$132"),INDIRECT($A$4&amp;"!$A$32:$A$132"),0,1,1),IF(L94&lt;0,0,(ROUNDUP(L94,2)-L94)*100*_xlfn.XLOOKUP(L94,INDIRECT($A$4&amp;"!$G$32:$G$132"),INDIRECT($A$4&amp;"!$A$32:$A$132"),0,-1,-1)+(L94-ROUNDDOWN(L94,2))*100*_xlfn.XLOOKUP(L94,INDIRECT($A$4&amp;"!$G$32:$G$132"),INDIRECT($A$4&amp;"!$A$32:$A$132"),0,1,1)))</f>
        <v>0.66113971126174231</v>
      </c>
      <c r="N94" s="67">
        <f t="shared" ca="1" si="10"/>
        <v>91.418030002138437</v>
      </c>
    </row>
    <row r="95" spans="1:14" x14ac:dyDescent="0.35">
      <c r="A95" s="32">
        <f t="shared" si="11"/>
        <v>46753</v>
      </c>
      <c r="B95" s="65" cm="1">
        <f t="array" aca="1" ref="B95" ca="1">_xlfn.XLOOKUP(A95,INDIRECT($A$5&amp;"!$AJ$41:$AJ$406"),INDIRECT($A$5&amp;"!$An$41:$An$406"))*SUM($F$3:$I$3)</f>
        <v>0</v>
      </c>
      <c r="C95" s="65" cm="1">
        <f t="array" aca="1" ref="C95" ca="1">_xlfn.XLOOKUP(A95,INDIRECT($A$5&amp;"!$AJ$41:$AJ$406"),INDIRECT($A$5&amp;"!$Ak$41:$Ak$406"))*SUM($F$3:$I$3)</f>
        <v>0</v>
      </c>
      <c r="D95" s="65" cm="1">
        <f t="array" aca="1" ref="D95" ca="1">_xlfn.XLOOKUP(A95,INDIRECT($A$5&amp;"!$AJ$41:$AJ$406"),INDIRECT($A$5&amp;"!$AO$41:$AO$406"))*SUM($F$3:$I$3)</f>
        <v>15</v>
      </c>
      <c r="E95" s="34" cm="1">
        <f t="array" ref="E95">SUMPRODUCT(('PT Storengy'!$B$8:$I$372)*('PT Storengy'!$A$8:$A$372=$A95)*('PT Storengy'!$A$5:$H$5=$A$6)*('PT Storengy'!$B$7:$I$7=$A$7))</f>
        <v>0</v>
      </c>
      <c r="F95" s="36">
        <f t="shared" ca="1" si="12"/>
        <v>5.2427983138810204</v>
      </c>
      <c r="G95" s="51">
        <f t="shared" ca="1" si="13"/>
        <v>0.35558580434589421</v>
      </c>
      <c r="H95" s="35" cm="1">
        <f t="array" aca="1" ref="H95" ca="1">IF(ROUND(ROUND(G95,2)-G95,4)=0,_xlfn.XLOOKUP(G95,INDIRECT($A$4&amp;"!$G$32:$G$132"),INDIRECT($A$4&amp;"!$A$32:$A$132"),0,1,1),IF(G95&lt;0,0,(ROUNDUP(G95,2)-G95)*100*_xlfn.XLOOKUP(G95,INDIRECT($A$4&amp;"!$G$32:$G$132"),INDIRECT($A$4&amp;"!$A$32:$A$132"),0,-1,-1)+(G95-ROUNDDOWN(G95,2))*100*_xlfn.XLOOKUP(G95,INDIRECT($A$4&amp;"!$G$32:$G$132"),INDIRECT($A$4&amp;"!$A$32:$A$132"),0,1,1)))</f>
        <v>0.65803514652447259</v>
      </c>
      <c r="I95" s="84">
        <f t="shared" ca="1" si="8"/>
        <v>90.988751307392249</v>
      </c>
      <c r="K95" s="36">
        <f t="shared" ca="1" si="7"/>
        <v>5.1895093662328442</v>
      </c>
      <c r="L95" s="51">
        <f t="shared" ca="1" si="9"/>
        <v>0.35199208232727924</v>
      </c>
      <c r="M95" s="35" cm="1">
        <f t="array" aca="1" ref="M95" ca="1">IF(ROUND(ROUND(L95,2)-L95,4)=0,_xlfn.XLOOKUP(L95,INDIRECT($A$4&amp;"!$G$32:$G$132"),INDIRECT($A$4&amp;"!$A$32:$A$132"),0,1,1),IF(L95&lt;0,0,(ROUNDUP(L95,2)-L95)*100*_xlfn.XLOOKUP(L95,INDIRECT($A$4&amp;"!$G$32:$G$132"),INDIRECT($A$4&amp;"!$A$32:$A$132"),0,-1,-1)+(L95-ROUNDDOWN(L95,2))*100*_xlfn.XLOOKUP(L95,INDIRECT($A$4&amp;"!$G$32:$G$132"),INDIRECT($A$4&amp;"!$A$32:$A$132"),0,1,1)))</f>
        <v>0.65357382084764493</v>
      </c>
      <c r="N95" s="67">
        <f t="shared" ca="1" si="10"/>
        <v>90.371868676344135</v>
      </c>
    </row>
    <row r="96" spans="1:14" x14ac:dyDescent="0.35">
      <c r="A96" s="32">
        <f t="shared" si="11"/>
        <v>46754</v>
      </c>
      <c r="B96" s="65" cm="1">
        <f t="array" aca="1" ref="B96" ca="1">_xlfn.XLOOKUP(A96,INDIRECT($A$5&amp;"!$AJ$41:$AJ$406"),INDIRECT($A$5&amp;"!$An$41:$An$406"))*SUM($F$3:$I$3)</f>
        <v>0</v>
      </c>
      <c r="C96" s="65" cm="1">
        <f t="array" aca="1" ref="C96" ca="1">_xlfn.XLOOKUP(A96,INDIRECT($A$5&amp;"!$AJ$41:$AJ$406"),INDIRECT($A$5&amp;"!$Ak$41:$Ak$406"))*SUM($F$3:$I$3)</f>
        <v>0</v>
      </c>
      <c r="D96" s="65" cm="1">
        <f t="array" aca="1" ref="D96" ca="1">_xlfn.XLOOKUP(A96,INDIRECT($A$5&amp;"!$AJ$41:$AJ$406"),INDIRECT($A$5&amp;"!$AO$41:$AO$406"))*SUM($F$3:$I$3)</f>
        <v>15</v>
      </c>
      <c r="E96" s="34" cm="1">
        <f t="array" ref="E96">SUMPRODUCT(('PT Storengy'!$B$8:$I$372)*('PT Storengy'!$A$8:$A$372=$A96)*('PT Storengy'!$A$5:$H$5=$A$6)*('PT Storengy'!$B$7:$I$7=$A$7))</f>
        <v>0</v>
      </c>
      <c r="F96" s="36">
        <f t="shared" ca="1" si="12"/>
        <v>5.1528465720169683</v>
      </c>
      <c r="G96" s="51">
        <f t="shared" ca="1" si="13"/>
        <v>0.34951988759206803</v>
      </c>
      <c r="H96" s="35" cm="1">
        <f t="array" aca="1" ref="H96" ca="1">IF(ROUND(ROUND(G96,2)-G96,4)=0,_xlfn.XLOOKUP(G96,INDIRECT($A$4&amp;"!$G$32:$G$132"),INDIRECT($A$4&amp;"!$A$32:$A$132"),0,1,1),IF(G96&lt;0,0,(ROUNDUP(G96,2)-G96)*100*_xlfn.XLOOKUP(G96,INDIRECT($A$4&amp;"!$G$32:$G$132"),INDIRECT($A$4&amp;"!$A$32:$A$132"),0,-1,-1)+(G96-ROUNDDOWN(G96,2))*100*_xlfn.XLOOKUP(G96,INDIRECT($A$4&amp;"!$G$32:$G$132"),INDIRECT($A$4&amp;"!$A$32:$A$132"),0,1,1)))</f>
        <v>0.65053544297660959</v>
      </c>
      <c r="I96" s="84">
        <f t="shared" ca="1" si="8"/>
        <v>89.951741864051982</v>
      </c>
      <c r="K96" s="36">
        <f t="shared" ca="1" si="7"/>
        <v>5.100136078521345</v>
      </c>
      <c r="L96" s="51">
        <f t="shared" ca="1" si="9"/>
        <v>0.3459672910821896</v>
      </c>
      <c r="M96" s="35" cm="1">
        <f t="array" aca="1" ref="M96" ca="1">IF(ROUND(ROUND(L96,2)-L96,4)=0,_xlfn.XLOOKUP(L96,INDIRECT($A$4&amp;"!$G$32:$G$132"),INDIRECT($A$4&amp;"!$A$32:$A$132"),0,1,1),IF(L96&lt;0,0,(ROUNDUP(L96,2)-L96)*100*_xlfn.XLOOKUP(L96,INDIRECT($A$4&amp;"!$G$32:$G$132"),INDIRECT($A$4&amp;"!$A$32:$A$132"),0,-1,-1)+(L96-ROUNDDOWN(L96,2))*100*_xlfn.XLOOKUP(L96,INDIRECT($A$4&amp;"!$G$32:$G$132"),INDIRECT($A$4&amp;"!$A$32:$A$132"),0,1,1)))</f>
        <v>0.64635203395556406</v>
      </c>
      <c r="N96" s="67">
        <f t="shared" ca="1" si="10"/>
        <v>89.373287711498818</v>
      </c>
    </row>
    <row r="97" spans="1:14" x14ac:dyDescent="0.35">
      <c r="A97" s="32">
        <f t="shared" si="11"/>
        <v>46755</v>
      </c>
      <c r="B97" s="65" cm="1">
        <f t="array" aca="1" ref="B97" ca="1">_xlfn.XLOOKUP(A97,INDIRECT($A$5&amp;"!$AJ$41:$AJ$406"),INDIRECT($A$5&amp;"!$An$41:$An$406"))*SUM($F$3:$I$3)</f>
        <v>0</v>
      </c>
      <c r="C97" s="65" cm="1">
        <f t="array" aca="1" ref="C97" ca="1">_xlfn.XLOOKUP(A97,INDIRECT($A$5&amp;"!$AJ$41:$AJ$406"),INDIRECT($A$5&amp;"!$Ak$41:$Ak$406"))*SUM($F$3:$I$3)</f>
        <v>0</v>
      </c>
      <c r="D97" s="65" cm="1">
        <f t="array" aca="1" ref="D97" ca="1">_xlfn.XLOOKUP(A97,INDIRECT($A$5&amp;"!$AJ$41:$AJ$406"),INDIRECT($A$5&amp;"!$AO$41:$AO$406"))*SUM($F$3:$I$3)</f>
        <v>15</v>
      </c>
      <c r="E97" s="34" cm="1">
        <f t="array" ref="E97">SUMPRODUCT(('PT Storengy'!$B$8:$I$372)*('PT Storengy'!$A$8:$A$372=$A97)*('PT Storengy'!$A$5:$H$5=$A$6)*('PT Storengy'!$B$7:$I$7=$A$7))</f>
        <v>0</v>
      </c>
      <c r="F97" s="36">
        <f t="shared" ca="1" si="12"/>
        <v>5.0638712607432552</v>
      </c>
      <c r="G97" s="51">
        <f t="shared" ca="1" si="13"/>
        <v>0.34352310480113124</v>
      </c>
      <c r="H97" s="35" cm="1">
        <f t="array" aca="1" ref="H97" ca="1">IF(ROUND(ROUND(G97,2)-G97,4)=0,_xlfn.XLOOKUP(G97,INDIRECT($A$4&amp;"!$G$32:$G$132"),INDIRECT($A$4&amp;"!$A$32:$A$132"),0,1,1),IF(G97&lt;0,0,(ROUNDUP(G97,2)-G97)*100*_xlfn.XLOOKUP(G97,INDIRECT($A$4&amp;"!$G$32:$G$132"),INDIRECT($A$4&amp;"!$A$32:$A$132"),0,-1,-1)+(G97-ROUNDDOWN(G97,2))*100*_xlfn.XLOOKUP(G97,INDIRECT($A$4&amp;"!$G$32:$G$132"),INDIRECT($A$4&amp;"!$A$32:$A$132"),0,1,1)))</f>
        <v>0.64347384868772883</v>
      </c>
      <c r="I97" s="84">
        <f t="shared" ca="1" si="8"/>
        <v>88.975311273713032</v>
      </c>
      <c r="K97" s="36">
        <f t="shared" ca="1" si="7"/>
        <v>5.0101061619996061</v>
      </c>
      <c r="L97" s="51">
        <f t="shared" ca="1" si="9"/>
        <v>0.34000907190142299</v>
      </c>
      <c r="M97" s="35" cm="1">
        <f t="array" aca="1" ref="M97" ca="1">IF(ROUND(ROUND(L97,2)-L97,4)=0,_xlfn.XLOOKUP(L97,INDIRECT($A$4&amp;"!$G$32:$G$132"),INDIRECT($A$4&amp;"!$A$32:$A$132"),0,1,1),IF(L97&lt;0,0,(ROUNDUP(L97,2)-L97)*100*_xlfn.XLOOKUP(L97,INDIRECT($A$4&amp;"!$G$32:$G$132"),INDIRECT($A$4&amp;"!$A$32:$A$132"),0,-1,-1)+(L97-ROUNDDOWN(L97,2))*100*_xlfn.XLOOKUP(L97,INDIRECT($A$4&amp;"!$G$32:$G$132"),INDIRECT($A$4&amp;"!$A$32:$A$132"),0,1,1)))</f>
        <v>0.65110080596474273</v>
      </c>
      <c r="N97" s="67">
        <f t="shared" ca="1" si="10"/>
        <v>90.029916521739125</v>
      </c>
    </row>
    <row r="98" spans="1:14" x14ac:dyDescent="0.35">
      <c r="A98" s="32">
        <f t="shared" si="11"/>
        <v>46756</v>
      </c>
      <c r="B98" s="65" cm="1">
        <f t="array" aca="1" ref="B98" ca="1">_xlfn.XLOOKUP(A98,INDIRECT($A$5&amp;"!$AJ$41:$AJ$406"),INDIRECT($A$5&amp;"!$An$41:$An$406"))*SUM($F$3:$I$3)</f>
        <v>0</v>
      </c>
      <c r="C98" s="65" cm="1">
        <f t="array" aca="1" ref="C98" ca="1">_xlfn.XLOOKUP(A98,INDIRECT($A$5&amp;"!$AJ$41:$AJ$406"),INDIRECT($A$5&amp;"!$Ak$41:$Ak$406"))*SUM($F$3:$I$3)</f>
        <v>0</v>
      </c>
      <c r="D98" s="65" cm="1">
        <f t="array" aca="1" ref="D98" ca="1">_xlfn.XLOOKUP(A98,INDIRECT($A$5&amp;"!$AJ$41:$AJ$406"),INDIRECT($A$5&amp;"!$AO$41:$AO$406"))*SUM($F$3:$I$3)</f>
        <v>15</v>
      </c>
      <c r="E98" s="34" cm="1">
        <f t="array" ref="E98">SUMPRODUCT(('PT Storengy'!$B$8:$I$372)*('PT Storengy'!$A$8:$A$372=$A98)*('PT Storengy'!$A$5:$H$5=$A$6)*('PT Storengy'!$B$7:$I$7=$A$7))</f>
        <v>0</v>
      </c>
      <c r="F98" s="36">
        <f t="shared" ca="1" si="12"/>
        <v>4.9758617808577092</v>
      </c>
      <c r="G98" s="51">
        <f t="shared" ca="1" si="13"/>
        <v>0.33759141738288367</v>
      </c>
      <c r="H98" s="35" cm="1">
        <f t="array" aca="1" ref="H98" ca="1">IF(ROUND(ROUND(G98,2)-G98,4)=0,_xlfn.XLOOKUP(G98,INDIRECT($A$4&amp;"!$G$32:$G$132"),INDIRECT($A$4&amp;"!$A$32:$A$132"),0,1,1),IF(G98&lt;0,0,(ROUNDUP(G98,2)-G98)*100*_xlfn.XLOOKUP(G98,INDIRECT($A$4&amp;"!$G$32:$G$132"),INDIRECT($A$4&amp;"!$A$32:$A$132"),0,-1,-1)+(G98-ROUNDDOWN(G98,2))*100*_xlfn.XLOOKUP(G98,INDIRECT($A$4&amp;"!$G$32:$G$132"),INDIRECT($A$4&amp;"!$A$32:$A$132"),0,1,1)))</f>
        <v>0.63648890835281646</v>
      </c>
      <c r="I98" s="84">
        <f t="shared" ca="1" si="8"/>
        <v>88.00947988554617</v>
      </c>
      <c r="K98" s="36">
        <f t="shared" ca="1" si="7"/>
        <v>4.9226803049102168</v>
      </c>
      <c r="L98" s="51">
        <f t="shared" ca="1" si="9"/>
        <v>0.33400707746664043</v>
      </c>
      <c r="M98" s="35" cm="1">
        <f t="array" aca="1" ref="M98" ca="1">IF(ROUND(ROUND(L98,2)-L98,4)=0,_xlfn.XLOOKUP(L98,INDIRECT($A$4&amp;"!$G$32:$G$132"),INDIRECT($A$4&amp;"!$A$32:$A$132"),0,1,1),IF(L98&lt;0,0,(ROUNDUP(L98,2)-L98)*100*_xlfn.XLOOKUP(L98,INDIRECT($A$4&amp;"!$G$32:$G$132"),INDIRECT($A$4&amp;"!$A$32:$A$132"),0,-1,-1)+(L98-ROUNDDOWN(L98,2))*100*_xlfn.XLOOKUP(L98,INDIRECT($A$4&amp;"!$G$32:$G$132"),INDIRECT($A$4&amp;"!$A$32:$A$132"),0,1,1)))</f>
        <v>0.63226811944577044</v>
      </c>
      <c r="N98" s="67">
        <f t="shared" ca="1" si="10"/>
        <v>87.42585708938914</v>
      </c>
    </row>
    <row r="99" spans="1:14" x14ac:dyDescent="0.35">
      <c r="A99" s="32">
        <f t="shared" si="11"/>
        <v>46757</v>
      </c>
      <c r="B99" s="65" cm="1">
        <f t="array" aca="1" ref="B99" ca="1">_xlfn.XLOOKUP(A99,INDIRECT($A$5&amp;"!$AJ$41:$AJ$406"),INDIRECT($A$5&amp;"!$An$41:$An$406"))*SUM($F$3:$I$3)</f>
        <v>0</v>
      </c>
      <c r="C99" s="65" cm="1">
        <f t="array" aca="1" ref="C99" ca="1">_xlfn.XLOOKUP(A99,INDIRECT($A$5&amp;"!$AJ$41:$AJ$406"),INDIRECT($A$5&amp;"!$Ak$41:$Ak$406"))*SUM($F$3:$I$3)</f>
        <v>0</v>
      </c>
      <c r="D99" s="65" cm="1">
        <f t="array" aca="1" ref="D99" ca="1">_xlfn.XLOOKUP(A99,INDIRECT($A$5&amp;"!$AJ$41:$AJ$406"),INDIRECT($A$5&amp;"!$AO$41:$AO$406"))*SUM($F$3:$I$3)</f>
        <v>15</v>
      </c>
      <c r="E99" s="34" cm="1">
        <f t="array" ref="E99">SUMPRODUCT(('PT Storengy'!$B$8:$I$372)*('PT Storengy'!$A$8:$A$372=$A99)*('PT Storengy'!$A$5:$H$5=$A$6)*('PT Storengy'!$B$7:$I$7=$A$7))</f>
        <v>0</v>
      </c>
      <c r="F99" s="36">
        <f t="shared" ca="1" si="12"/>
        <v>4.8888076482130201</v>
      </c>
      <c r="G99" s="51">
        <f t="shared" ca="1" si="13"/>
        <v>0.33172411872384727</v>
      </c>
      <c r="H99" s="35" cm="1">
        <f t="array" aca="1" ref="H99" ca="1">IF(ROUND(ROUND(G99,2)-G99,4)=0,_xlfn.XLOOKUP(G99,INDIRECT($A$4&amp;"!$G$32:$G$132"),INDIRECT($A$4&amp;"!$A$32:$A$132"),0,1,1),IF(G99&lt;0,0,(ROUNDUP(G99,2)-G99)*100*_xlfn.XLOOKUP(G99,INDIRECT($A$4&amp;"!$G$32:$G$132"),INDIRECT($A$4&amp;"!$A$32:$A$132"),0,-1,-1)+(G99-ROUNDDOWN(G99,2))*100*_xlfn.XLOOKUP(G99,INDIRECT($A$4&amp;"!$G$32:$G$132"),INDIRECT($A$4&amp;"!$A$32:$A$132"),0,1,1)))</f>
        <v>0.6295797898894252</v>
      </c>
      <c r="I99" s="84">
        <f t="shared" ca="1" si="8"/>
        <v>87.054132644689574</v>
      </c>
      <c r="K99" s="36">
        <f t="shared" ca="1" si="7"/>
        <v>4.8362034598074741</v>
      </c>
      <c r="L99" s="51">
        <f t="shared" ca="1" si="9"/>
        <v>0.32817868699401448</v>
      </c>
      <c r="M99" s="35" cm="1">
        <f t="array" aca="1" ref="M99" ca="1">IF(ROUND(ROUND(L99,2)-L99,4)=0,_xlfn.XLOOKUP(L99,INDIRECT($A$4&amp;"!$G$32:$G$132"),INDIRECT($A$4&amp;"!$A$32:$A$132"),0,1,1),IF(L99&lt;0,0,(ROUNDUP(L99,2)-L99)*100*_xlfn.XLOOKUP(L99,INDIRECT($A$4&amp;"!$G$32:$G$132"),INDIRECT($A$4&amp;"!$A$32:$A$132"),0,-1,-1)+(L99-ROUNDDOWN(L99,2))*100*_xlfn.XLOOKUP(L99,INDIRECT($A$4&amp;"!$G$32:$G$132"),INDIRECT($A$4&amp;"!$A$32:$A$132"),0,1,1)))</f>
        <v>0.62540481785394608</v>
      </c>
      <c r="N99" s="67">
        <f t="shared" ca="1" si="10"/>
        <v>86.47684510274307</v>
      </c>
    </row>
    <row r="100" spans="1:14" x14ac:dyDescent="0.35">
      <c r="A100" s="32">
        <f t="shared" si="11"/>
        <v>46758</v>
      </c>
      <c r="B100" s="65" cm="1">
        <f t="array" aca="1" ref="B100" ca="1">_xlfn.XLOOKUP(A100,INDIRECT($A$5&amp;"!$AJ$41:$AJ$406"),INDIRECT($A$5&amp;"!$An$41:$An$406"))*SUM($F$3:$I$3)</f>
        <v>0</v>
      </c>
      <c r="C100" s="65" cm="1">
        <f t="array" aca="1" ref="C100" ca="1">_xlfn.XLOOKUP(A100,INDIRECT($A$5&amp;"!$AJ$41:$AJ$406"),INDIRECT($A$5&amp;"!$Ak$41:$Ak$406"))*SUM($F$3:$I$3)</f>
        <v>0</v>
      </c>
      <c r="D100" s="65" cm="1">
        <f t="array" aca="1" ref="D100" ca="1">_xlfn.XLOOKUP(A100,INDIRECT($A$5&amp;"!$AJ$41:$AJ$406"),INDIRECT($A$5&amp;"!$AO$41:$AO$406"))*SUM($F$3:$I$3)</f>
        <v>15</v>
      </c>
      <c r="E100" s="34" cm="1">
        <f t="array" ref="E100">SUMPRODUCT(('PT Storengy'!$B$8:$I$372)*('PT Storengy'!$A$8:$A$372=$A100)*('PT Storengy'!$A$5:$H$5=$A$6)*('PT Storengy'!$B$7:$I$7=$A$7))</f>
        <v>0</v>
      </c>
      <c r="F100" s="36">
        <f t="shared" ca="1" si="12"/>
        <v>4.8026984924678127</v>
      </c>
      <c r="G100" s="51">
        <f t="shared" ca="1" si="13"/>
        <v>0.32592050988086801</v>
      </c>
      <c r="H100" s="35" cm="1">
        <f t="array" aca="1" ref="H100" ca="1">IF(ROUND(ROUND(G100,2)-G100,4)=0,_xlfn.XLOOKUP(G100,INDIRECT($A$4&amp;"!$G$32:$G$132"),INDIRECT($A$4&amp;"!$A$32:$A$132"),0,1,1),IF(G100&lt;0,0,(ROUNDUP(G100,2)-G100)*100*_xlfn.XLOOKUP(G100,INDIRECT($A$4&amp;"!$G$32:$G$132"),INDIRECT($A$4&amp;"!$A$32:$A$132"),0,-1,-1)+(G100-ROUNDDOWN(G100,2))*100*_xlfn.XLOOKUP(G100,INDIRECT($A$4&amp;"!$G$32:$G$132"),INDIRECT($A$4&amp;"!$A$32:$A$132"),0,1,1)))</f>
        <v>0.62274567024740324</v>
      </c>
      <c r="I100" s="84">
        <f t="shared" ca="1" si="8"/>
        <v>86.109155745207545</v>
      </c>
      <c r="K100" s="36">
        <f t="shared" ca="1" si="7"/>
        <v>4.750665325119499</v>
      </c>
      <c r="L100" s="51">
        <f t="shared" ca="1" si="9"/>
        <v>0.32241356398716492</v>
      </c>
      <c r="M100" s="35" cm="1">
        <f t="array" aca="1" ref="M100" ca="1">IF(ROUND(ROUND(L100,2)-L100,4)=0,_xlfn.XLOOKUP(L100,INDIRECT($A$4&amp;"!$G$32:$G$132"),INDIRECT($A$4&amp;"!$A$32:$A$132"),0,1,1),IF(L100&lt;0,0,(ROUNDUP(L100,2)-L100)*100*_xlfn.XLOOKUP(L100,INDIRECT($A$4&amp;"!$G$32:$G$132"),INDIRECT($A$4&amp;"!$A$32:$A$132"),0,-1,-1)+(L100-ROUNDDOWN(L100,2))*100*_xlfn.XLOOKUP(L100,INDIRECT($A$4&amp;"!$G$32:$G$132"),INDIRECT($A$4&amp;"!$A$32:$A$132"),0,1,1)))</f>
        <v>0.61861601773909247</v>
      </c>
      <c r="N100" s="67">
        <f t="shared" ca="1" si="10"/>
        <v>85.538134687974903</v>
      </c>
    </row>
    <row r="101" spans="1:14" x14ac:dyDescent="0.35">
      <c r="A101" s="32">
        <f t="shared" si="11"/>
        <v>46759</v>
      </c>
      <c r="B101" s="65" cm="1">
        <f t="array" aca="1" ref="B101" ca="1">_xlfn.XLOOKUP(A101,INDIRECT($A$5&amp;"!$AJ$41:$AJ$406"),INDIRECT($A$5&amp;"!$An$41:$An$406"))*SUM($F$3:$I$3)</f>
        <v>0</v>
      </c>
      <c r="C101" s="65" cm="1">
        <f t="array" aca="1" ref="C101" ca="1">_xlfn.XLOOKUP(A101,INDIRECT($A$5&amp;"!$AJ$41:$AJ$406"),INDIRECT($A$5&amp;"!$Ak$41:$Ak$406"))*SUM($F$3:$I$3)</f>
        <v>0</v>
      </c>
      <c r="D101" s="65" cm="1">
        <f t="array" aca="1" ref="D101" ca="1">_xlfn.XLOOKUP(A101,INDIRECT($A$5&amp;"!$AJ$41:$AJ$406"),INDIRECT($A$5&amp;"!$AO$41:$AO$406"))*SUM($F$3:$I$3)</f>
        <v>15</v>
      </c>
      <c r="E101" s="34" cm="1">
        <f t="array" ref="E101">SUMPRODUCT(('PT Storengy'!$B$8:$I$372)*('PT Storengy'!$A$8:$A$372=$A101)*('PT Storengy'!$A$5:$H$5=$A$6)*('PT Storengy'!$B$7:$I$7=$A$7))</f>
        <v>0</v>
      </c>
      <c r="F101" s="36">
        <f t="shared" ca="1" si="12"/>
        <v>4.7175240558512792</v>
      </c>
      <c r="G101" s="51">
        <f t="shared" ca="1" si="13"/>
        <v>0.32017989949785419</v>
      </c>
      <c r="H101" s="35" cm="1">
        <f t="array" aca="1" ref="H101" ca="1">IF(ROUND(ROUND(G101,2)-G101,4)=0,_xlfn.XLOOKUP(G101,INDIRECT($A$4&amp;"!$G$32:$G$132"),INDIRECT($A$4&amp;"!$A$32:$A$132"),0,1,1),IF(G101&lt;0,0,(ROUNDUP(G101,2)-G101)*100*_xlfn.XLOOKUP(G101,INDIRECT($A$4&amp;"!$G$32:$G$132"),INDIRECT($A$4&amp;"!$A$32:$A$132"),0,-1,-1)+(G101-ROUNDDOWN(G101,2))*100*_xlfn.XLOOKUP(G101,INDIRECT($A$4&amp;"!$G$32:$G$132"),INDIRECT($A$4&amp;"!$A$32:$A$132"),0,1,1)))</f>
        <v>0.61598573531084921</v>
      </c>
      <c r="I101" s="84">
        <f t="shared" ca="1" si="8"/>
        <v>85.174436616533484</v>
      </c>
      <c r="K101" s="36">
        <f t="shared" ca="1" si="7"/>
        <v>4.666055711098485</v>
      </c>
      <c r="L101" s="51">
        <f t="shared" ca="1" si="9"/>
        <v>0.31671102167463328</v>
      </c>
      <c r="M101" s="35" cm="1">
        <f t="array" aca="1" ref="M101" ca="1">IF(ROUND(ROUND(L101,2)-L101,4)=0,_xlfn.XLOOKUP(L101,INDIRECT($A$4&amp;"!$G$32:$G$132"),INDIRECT($A$4&amp;"!$A$32:$A$132"),0,1,1),IF(L101&lt;0,0,(ROUNDUP(L101,2)-L101)*100*_xlfn.XLOOKUP(L101,INDIRECT($A$4&amp;"!$G$32:$G$132"),INDIRECT($A$4&amp;"!$A$32:$A$132"),0,-1,-1)+(L101-ROUNDDOWN(L101,2))*100*_xlfn.XLOOKUP(L101,INDIRECT($A$4&amp;"!$G$32:$G$132"),INDIRECT($A$4&amp;"!$A$32:$A$132"),0,1,1)))</f>
        <v>0.61190091038400607</v>
      </c>
      <c r="N101" s="67">
        <f t="shared" ca="1" si="10"/>
        <v>84.609614021014337</v>
      </c>
    </row>
    <row r="102" spans="1:14" x14ac:dyDescent="0.35">
      <c r="A102" s="32">
        <f t="shared" si="11"/>
        <v>46760</v>
      </c>
      <c r="B102" s="65" cm="1">
        <f t="array" aca="1" ref="B102" ca="1">_xlfn.XLOOKUP(A102,INDIRECT($A$5&amp;"!$AJ$41:$AJ$406"),INDIRECT($A$5&amp;"!$An$41:$An$406"))*SUM($F$3:$I$3)</f>
        <v>0</v>
      </c>
      <c r="C102" s="65" cm="1">
        <f t="array" aca="1" ref="C102" ca="1">_xlfn.XLOOKUP(A102,INDIRECT($A$5&amp;"!$AJ$41:$AJ$406"),INDIRECT($A$5&amp;"!$Ak$41:$Ak$406"))*SUM($F$3:$I$3)</f>
        <v>0</v>
      </c>
      <c r="D102" s="65" cm="1">
        <f t="array" aca="1" ref="D102" ca="1">_xlfn.XLOOKUP(A102,INDIRECT($A$5&amp;"!$AJ$41:$AJ$406"),INDIRECT($A$5&amp;"!$AO$41:$AO$406"))*SUM($F$3:$I$3)</f>
        <v>15</v>
      </c>
      <c r="E102" s="34" cm="1">
        <f t="array" ref="E102">SUMPRODUCT(('PT Storengy'!$B$8:$I$372)*('PT Storengy'!$A$8:$A$372=$A102)*('PT Storengy'!$A$5:$H$5=$A$6)*('PT Storengy'!$B$7:$I$7=$A$7))</f>
        <v>0</v>
      </c>
      <c r="F102" s="36">
        <f t="shared" ca="1" si="12"/>
        <v>4.6332741919412195</v>
      </c>
      <c r="G102" s="51">
        <f t="shared" ca="1" si="13"/>
        <v>0.31450160372341862</v>
      </c>
      <c r="H102" s="35" cm="1">
        <f t="array" aca="1" ref="H102" ca="1">IF(ROUND(ROUND(G102,2)-G102,4)=0,_xlfn.XLOOKUP(G102,INDIRECT($A$4&amp;"!$G$32:$G$132"),INDIRECT($A$4&amp;"!$A$32:$A$132"),0,1,1),IF(G102&lt;0,0,(ROUNDUP(G102,2)-G102)*100*_xlfn.XLOOKUP(G102,INDIRECT($A$4&amp;"!$G$32:$G$132"),INDIRECT($A$4&amp;"!$A$32:$A$132"),0,-1,-1)+(G102-ROUNDDOWN(G102,2))*100*_xlfn.XLOOKUP(G102,INDIRECT($A$4&amp;"!$G$32:$G$132"),INDIRECT($A$4&amp;"!$A$32:$A$132"),0,1,1)))</f>
        <v>0.60929917980112958</v>
      </c>
      <c r="I102" s="84">
        <f t="shared" ca="1" si="8"/>
        <v>84.249863910059773</v>
      </c>
      <c r="K102" s="36">
        <f t="shared" ca="1" si="7"/>
        <v>4.5823645386068383</v>
      </c>
      <c r="L102" s="51">
        <f t="shared" ca="1" si="9"/>
        <v>0.31107038073989901</v>
      </c>
      <c r="M102" s="35" cm="1">
        <f t="array" aca="1" ref="M102" ca="1">IF(ROUND(ROUND(L102,2)-L102,4)=0,_xlfn.XLOOKUP(L102,INDIRECT($A$4&amp;"!$G$32:$G$132"),INDIRECT($A$4&amp;"!$A$32:$A$132"),0,1,1),IF(L102&lt;0,0,(ROUNDUP(L102,2)-L102)*100*_xlfn.XLOOKUP(L102,INDIRECT($A$4&amp;"!$G$32:$G$132"),INDIRECT($A$4&amp;"!$A$32:$A$132"),0,-1,-1)+(L102-ROUNDDOWN(L102,2))*100*_xlfn.XLOOKUP(L102,INDIRECT($A$4&amp;"!$G$32:$G$132"),INDIRECT($A$4&amp;"!$A$32:$A$132"),0,1,1)))</f>
        <v>0.60525869585014869</v>
      </c>
      <c r="N102" s="67">
        <f t="shared" ca="1" si="10"/>
        <v>83.691172491646853</v>
      </c>
    </row>
    <row r="103" spans="1:14" x14ac:dyDescent="0.35">
      <c r="A103" s="32">
        <f t="shared" si="11"/>
        <v>46761</v>
      </c>
      <c r="B103" s="65" cm="1">
        <f t="array" aca="1" ref="B103" ca="1">_xlfn.XLOOKUP(A103,INDIRECT($A$5&amp;"!$AJ$41:$AJ$406"),INDIRECT($A$5&amp;"!$An$41:$An$406"))*SUM($F$3:$I$3)</f>
        <v>0</v>
      </c>
      <c r="C103" s="65" cm="1">
        <f t="array" aca="1" ref="C103" ca="1">_xlfn.XLOOKUP(A103,INDIRECT($A$5&amp;"!$AJ$41:$AJ$406"),INDIRECT($A$5&amp;"!$Ak$41:$Ak$406"))*SUM($F$3:$I$3)</f>
        <v>0</v>
      </c>
      <c r="D103" s="65" cm="1">
        <f t="array" aca="1" ref="D103" ca="1">_xlfn.XLOOKUP(A103,INDIRECT($A$5&amp;"!$AJ$41:$AJ$406"),INDIRECT($A$5&amp;"!$AO$41:$AO$406"))*SUM($F$3:$I$3)</f>
        <v>15</v>
      </c>
      <c r="E103" s="34" cm="1">
        <f t="array" ref="E103">SUMPRODUCT(('PT Storengy'!$B$8:$I$372)*('PT Storengy'!$A$8:$A$372=$A103)*('PT Storengy'!$A$5:$H$5=$A$6)*('PT Storengy'!$B$7:$I$7=$A$7))</f>
        <v>0</v>
      </c>
      <c r="F103" s="36">
        <f t="shared" ca="1" si="12"/>
        <v>4.5499388644553456</v>
      </c>
      <c r="G103" s="51">
        <f t="shared" ca="1" si="13"/>
        <v>0.30888494612941464</v>
      </c>
      <c r="H103" s="35" cm="1">
        <f t="array" aca="1" ref="H103" ca="1">IF(ROUND(ROUND(G103,2)-G103,4)=0,_xlfn.XLOOKUP(G103,INDIRECT($A$4&amp;"!$G$32:$G$132"),INDIRECT($A$4&amp;"!$A$32:$A$132"),0,1,1),IF(G103&lt;0,0,(ROUNDUP(G103,2)-G103)*100*_xlfn.XLOOKUP(G103,INDIRECT($A$4&amp;"!$G$32:$G$132"),INDIRECT($A$4&amp;"!$A$32:$A$132"),0,-1,-1)+(G103-ROUNDDOWN(G103,2))*100*_xlfn.XLOOKUP(G103,INDIRECT($A$4&amp;"!$G$32:$G$132"),INDIRECT($A$4&amp;"!$A$32:$A$132"),0,1,1)))</f>
        <v>0.60268520718095042</v>
      </c>
      <c r="I103" s="84">
        <f t="shared" ca="1" si="8"/>
        <v>83.335327485873492</v>
      </c>
      <c r="K103" s="36">
        <f t="shared" ca="1" si="7"/>
        <v>4.4995818379165016</v>
      </c>
      <c r="L103" s="51">
        <f t="shared" ca="1" si="9"/>
        <v>0.30549096924045588</v>
      </c>
      <c r="M103" s="35" cm="1">
        <f t="array" aca="1" ref="M103" ca="1">IF(ROUND(ROUND(L103,2)-L103,4)=0,_xlfn.XLOOKUP(L103,INDIRECT($A$4&amp;"!$G$32:$G$132"),INDIRECT($A$4&amp;"!$A$32:$A$132"),0,1,1),IF(L103&lt;0,0,(ROUNDUP(L103,2)-L103)*100*_xlfn.XLOOKUP(L103,INDIRECT($A$4&amp;"!$G$32:$G$132"),INDIRECT($A$4&amp;"!$A$32:$A$132"),0,-1,-1)+(L103-ROUNDDOWN(L103,2))*100*_xlfn.XLOOKUP(L103,INDIRECT($A$4&amp;"!$G$32:$G$132"),INDIRECT($A$4&amp;"!$A$32:$A$132"),0,1,1)))</f>
        <v>0.59868858288235371</v>
      </c>
      <c r="N103" s="67">
        <f t="shared" ca="1" si="10"/>
        <v>82.782700690337165</v>
      </c>
    </row>
    <row r="104" spans="1:14" x14ac:dyDescent="0.35">
      <c r="A104" s="32">
        <f t="shared" si="11"/>
        <v>46762</v>
      </c>
      <c r="B104" s="65" cm="1">
        <f t="array" aca="1" ref="B104" ca="1">_xlfn.XLOOKUP(A104,INDIRECT($A$5&amp;"!$AJ$41:$AJ$406"),INDIRECT($A$5&amp;"!$An$41:$An$406"))*SUM($F$3:$I$3)</f>
        <v>0</v>
      </c>
      <c r="C104" s="65" cm="1">
        <f t="array" aca="1" ref="C104" ca="1">_xlfn.XLOOKUP(A104,INDIRECT($A$5&amp;"!$AJ$41:$AJ$406"),INDIRECT($A$5&amp;"!$Ak$41:$Ak$406"))*SUM($F$3:$I$3)</f>
        <v>0</v>
      </c>
      <c r="D104" s="65" cm="1">
        <f t="array" aca="1" ref="D104" ca="1">_xlfn.XLOOKUP(A104,INDIRECT($A$5&amp;"!$AJ$41:$AJ$406"),INDIRECT($A$5&amp;"!$AO$41:$AO$406"))*SUM($F$3:$I$3)</f>
        <v>15</v>
      </c>
      <c r="E104" s="34" cm="1">
        <f t="array" ref="E104">SUMPRODUCT(('PT Storengy'!$B$8:$I$372)*('PT Storengy'!$A$8:$A$372=$A104)*('PT Storengy'!$A$5:$H$5=$A$6)*('PT Storengy'!$B$7:$I$7=$A$7))</f>
        <v>0</v>
      </c>
      <c r="F104" s="36">
        <f t="shared" ca="1" si="12"/>
        <v>4.4675081460557093</v>
      </c>
      <c r="G104" s="51">
        <f t="shared" ca="1" si="13"/>
        <v>0.3033292576303564</v>
      </c>
      <c r="H104" s="35" cm="1">
        <f t="array" aca="1" ref="H104" ca="1">IF(ROUND(ROUND(G104,2)-G104,4)=0,_xlfn.XLOOKUP(G104,INDIRECT($A$4&amp;"!$G$32:$G$132"),INDIRECT($A$4&amp;"!$A$32:$A$132"),0,1,1),IF(G104&lt;0,0,(ROUNDUP(G104,2)-G104)*100*_xlfn.XLOOKUP(G104,INDIRECT($A$4&amp;"!$G$32:$G$132"),INDIRECT($A$4&amp;"!$A$32:$A$132"),0,-1,-1)+(G104-ROUNDDOWN(G104,2))*100*_xlfn.XLOOKUP(G104,INDIRECT($A$4&amp;"!$G$32:$G$132"),INDIRECT($A$4&amp;"!$A$32:$A$132"),0,1,1)))</f>
        <v>0.5961430295594693</v>
      </c>
      <c r="I104" s="84">
        <f t="shared" ca="1" si="8"/>
        <v>82.430718399635893</v>
      </c>
      <c r="K104" s="36">
        <f t="shared" ca="1" si="7"/>
        <v>4.4176932083512845</v>
      </c>
      <c r="L104" s="51">
        <f t="shared" ca="1" si="9"/>
        <v>0.29997212252776678</v>
      </c>
      <c r="M104" s="35" cm="1">
        <f t="array" aca="1" ref="M104" ca="1">IF(ROUND(ROUND(L104,2)-L104,4)=0,_xlfn.XLOOKUP(L104,INDIRECT($A$4&amp;"!$G$32:$G$132"),INDIRECT($A$4&amp;"!$A$32:$A$132"),0,1,1),IF(L104&lt;0,0,(ROUNDUP(L104,2)-L104)*100*_xlfn.XLOOKUP(L104,INDIRECT($A$4&amp;"!$G$32:$G$132"),INDIRECT($A$4&amp;"!$A$32:$A$132"),0,-1,-1)+(L104-ROUNDDOWN(L104,2))*100*_xlfn.XLOOKUP(L104,INDIRECT($A$4&amp;"!$G$32:$G$132"),INDIRECT($A$4&amp;"!$A$32:$A$132"),0,1,1)))</f>
        <v>0.59222261631650974</v>
      </c>
      <c r="N104" s="67">
        <f t="shared" ca="1" si="10"/>
        <v>81.8886295652174</v>
      </c>
    </row>
    <row r="105" spans="1:14" x14ac:dyDescent="0.35">
      <c r="A105" s="32">
        <f t="shared" si="11"/>
        <v>46763</v>
      </c>
      <c r="B105" s="65" cm="1">
        <f t="array" aca="1" ref="B105" ca="1">_xlfn.XLOOKUP(A105,INDIRECT($A$5&amp;"!$AJ$41:$AJ$406"),INDIRECT($A$5&amp;"!$An$41:$An$406"))*SUM($F$3:$I$3)</f>
        <v>0</v>
      </c>
      <c r="C105" s="65" cm="1">
        <f t="array" aca="1" ref="C105" ca="1">_xlfn.XLOOKUP(A105,INDIRECT($A$5&amp;"!$AJ$41:$AJ$406"),INDIRECT($A$5&amp;"!$Ak$41:$Ak$406"))*SUM($F$3:$I$3)</f>
        <v>0</v>
      </c>
      <c r="D105" s="65" cm="1">
        <f t="array" aca="1" ref="D105" ca="1">_xlfn.XLOOKUP(A105,INDIRECT($A$5&amp;"!$AJ$41:$AJ$406"),INDIRECT($A$5&amp;"!$AO$41:$AO$406"))*SUM($F$3:$I$3)</f>
        <v>15</v>
      </c>
      <c r="E105" s="34" cm="1">
        <f t="array" ref="E105">SUMPRODUCT(('PT Storengy'!$B$8:$I$372)*('PT Storengy'!$A$8:$A$372=$A105)*('PT Storengy'!$A$5:$H$5=$A$6)*('PT Storengy'!$B$7:$I$7=$A$7))</f>
        <v>0</v>
      </c>
      <c r="F105" s="36">
        <f t="shared" ca="1" si="12"/>
        <v>4.3859722171661053</v>
      </c>
      <c r="G105" s="51">
        <f t="shared" ca="1" si="13"/>
        <v>0.29783387640371395</v>
      </c>
      <c r="H105" s="35" cm="1">
        <f t="array" aca="1" ref="H105" ca="1">IF(ROUND(ROUND(G105,2)-G105,4)=0,_xlfn.XLOOKUP(G105,INDIRECT($A$4&amp;"!$G$32:$G$132"),INDIRECT($A$4&amp;"!$A$32:$A$132"),0,1,1),IF(G105&lt;0,0,(ROUNDUP(G105,2)-G105)*100*_xlfn.XLOOKUP(G105,INDIRECT($A$4&amp;"!$G$32:$G$132"),INDIRECT($A$4&amp;"!$A$32:$A$132"),0,-1,-1)+(G105-ROUNDDOWN(G105,2))*100*_xlfn.XLOOKUP(G105,INDIRECT($A$4&amp;"!$G$32:$G$132"),INDIRECT($A$4&amp;"!$A$32:$A$132"),0,1,1)))</f>
        <v>0.58967186759843737</v>
      </c>
      <c r="I105" s="84">
        <f t="shared" ca="1" si="8"/>
        <v>81.535928889604307</v>
      </c>
      <c r="K105" s="36">
        <f t="shared" ca="1" si="7"/>
        <v>4.3366980230651109</v>
      </c>
      <c r="L105" s="51">
        <f t="shared" ca="1" si="9"/>
        <v>0.29451288055675229</v>
      </c>
      <c r="M105" s="35" cm="1">
        <f t="array" aca="1" ref="M105" ca="1">IF(ROUND(ROUND(L105,2)-L105,4)=0,_xlfn.XLOOKUP(L105,INDIRECT($A$4&amp;"!$G$32:$G$132"),INDIRECT($A$4&amp;"!$A$32:$A$132"),0,1,1),IF(L105&lt;0,0,(ROUNDUP(L105,2)-L105)*100*_xlfn.XLOOKUP(L105,INDIRECT($A$4&amp;"!$G$32:$G$132"),INDIRECT($A$4&amp;"!$A$32:$A$132"),0,-1,-1)+(L105-ROUNDDOWN(L105,2))*100*_xlfn.XLOOKUP(L105,INDIRECT($A$4&amp;"!$G$32:$G$132"),INDIRECT($A$4&amp;"!$A$32:$A$132"),0,1,1)))</f>
        <v>0.58576118313246939</v>
      </c>
      <c r="N105" s="67">
        <f t="shared" ca="1" si="10"/>
        <v>80.99518528617368</v>
      </c>
    </row>
    <row r="106" spans="1:14" x14ac:dyDescent="0.35">
      <c r="A106" s="32">
        <f t="shared" si="11"/>
        <v>46764</v>
      </c>
      <c r="B106" s="65" cm="1">
        <f t="array" aca="1" ref="B106" ca="1">_xlfn.XLOOKUP(A106,INDIRECT($A$5&amp;"!$AJ$41:$AJ$406"),INDIRECT($A$5&amp;"!$An$41:$An$406"))*SUM($F$3:$I$3)</f>
        <v>0</v>
      </c>
      <c r="C106" s="65" cm="1">
        <f t="array" aca="1" ref="C106" ca="1">_xlfn.XLOOKUP(A106,INDIRECT($A$5&amp;"!$AJ$41:$AJ$406"),INDIRECT($A$5&amp;"!$Ak$41:$Ak$406"))*SUM($F$3:$I$3)</f>
        <v>0</v>
      </c>
      <c r="D106" s="65" cm="1">
        <f t="array" aca="1" ref="D106" ca="1">_xlfn.XLOOKUP(A106,INDIRECT($A$5&amp;"!$AJ$41:$AJ$406"),INDIRECT($A$5&amp;"!$AO$41:$AO$406"))*SUM($F$3:$I$3)</f>
        <v>15</v>
      </c>
      <c r="E106" s="34" cm="1">
        <f t="array" ref="E106">SUMPRODUCT(('PT Storengy'!$B$8:$I$372)*('PT Storengy'!$A$8:$A$372=$A106)*('PT Storengy'!$A$5:$H$5=$A$6)*('PT Storengy'!$B$7:$I$7=$A$7))</f>
        <v>0</v>
      </c>
      <c r="F106" s="36">
        <f t="shared" ca="1" si="12"/>
        <v>4.3053213648023103</v>
      </c>
      <c r="G106" s="51">
        <f t="shared" ca="1" si="13"/>
        <v>0.29239814781107371</v>
      </c>
      <c r="H106" s="35" cm="1">
        <f t="array" aca="1" ref="H106" ca="1">IF(ROUND(ROUND(G106,2)-G106,4)=0,_xlfn.XLOOKUP(G106,INDIRECT($A$4&amp;"!$G$32:$G$132"),INDIRECT($A$4&amp;"!$A$32:$A$132"),0,1,1),IF(G106&lt;0,0,(ROUNDUP(G106,2)-G106)*100*_xlfn.XLOOKUP(G106,INDIRECT($A$4&amp;"!$G$32:$G$132"),INDIRECT($A$4&amp;"!$A$32:$A$132"),0,-1,-1)+(G106-ROUNDDOWN(G106,2))*100*_xlfn.XLOOKUP(G106,INDIRECT($A$4&amp;"!$G$32:$G$132"),INDIRECT($A$4&amp;"!$A$32:$A$132"),0,1,1)))</f>
        <v>0.5832709504193615</v>
      </c>
      <c r="I106" s="84">
        <f t="shared" ca="1" si="8"/>
        <v>80.650852363795238</v>
      </c>
      <c r="K106" s="36">
        <f t="shared" ca="1" si="7"/>
        <v>4.2565820445062856</v>
      </c>
      <c r="L106" s="51">
        <f t="shared" ca="1" si="9"/>
        <v>0.28911320153767406</v>
      </c>
      <c r="M106" s="35" cm="1">
        <f t="array" aca="1" ref="M106" ca="1">IF(ROUND(ROUND(L106,2)-L106,4)=0,_xlfn.XLOOKUP(L106,INDIRECT($A$4&amp;"!$G$32:$G$132"),INDIRECT($A$4&amp;"!$A$32:$A$132"),0,1,1),IF(L106&lt;0,0,(ROUNDUP(L106,2)-L106)*100*_xlfn.XLOOKUP(L106,INDIRECT($A$4&amp;"!$G$32:$G$132"),INDIRECT($A$4&amp;"!$A$32:$A$132"),0,-1,-1)+(L106-ROUNDDOWN(L106,2))*100*_xlfn.XLOOKUP(L106,INDIRECT($A$4&amp;"!$G$32:$G$132"),INDIRECT($A$4&amp;"!$A$32:$A$132"),0,1,1)))</f>
        <v>0.57940271662597176</v>
      </c>
      <c r="N106" s="67">
        <f t="shared" ca="1" si="10"/>
        <v>80.115978558825148</v>
      </c>
    </row>
    <row r="107" spans="1:14" x14ac:dyDescent="0.35">
      <c r="A107" s="32">
        <f t="shared" si="11"/>
        <v>46765</v>
      </c>
      <c r="B107" s="65" cm="1">
        <f t="array" aca="1" ref="B107" ca="1">_xlfn.XLOOKUP(A107,INDIRECT($A$5&amp;"!$AJ$41:$AJ$406"),INDIRECT($A$5&amp;"!$An$41:$An$406"))*SUM($F$3:$I$3)</f>
        <v>0</v>
      </c>
      <c r="C107" s="65" cm="1">
        <f t="array" aca="1" ref="C107" ca="1">_xlfn.XLOOKUP(A107,INDIRECT($A$5&amp;"!$AJ$41:$AJ$406"),INDIRECT($A$5&amp;"!$Ak$41:$Ak$406"))*SUM($F$3:$I$3)</f>
        <v>0</v>
      </c>
      <c r="D107" s="65" cm="1">
        <f t="array" aca="1" ref="D107" ca="1">_xlfn.XLOOKUP(A107,INDIRECT($A$5&amp;"!$AJ$41:$AJ$406"),INDIRECT($A$5&amp;"!$AO$41:$AO$406"))*SUM($F$3:$I$3)</f>
        <v>15</v>
      </c>
      <c r="E107" s="34" cm="1">
        <f t="array" ref="E107">SUMPRODUCT(('PT Storengy'!$B$8:$I$372)*('PT Storengy'!$A$8:$A$372=$A107)*('PT Storengy'!$A$5:$H$5=$A$6)*('PT Storengy'!$B$7:$I$7=$A$7))</f>
        <v>0</v>
      </c>
      <c r="F107" s="36">
        <f t="shared" ca="1" si="12"/>
        <v>4.2255459814150242</v>
      </c>
      <c r="G107" s="51">
        <f t="shared" ca="1" si="13"/>
        <v>0.28702142432015404</v>
      </c>
      <c r="H107" s="35" cm="1">
        <f t="array" aca="1" ref="H107" ca="1">IF(ROUND(ROUND(G107,2)-G107,4)=0,_xlfn.XLOOKUP(G107,INDIRECT($A$4&amp;"!$G$32:$G$132"),INDIRECT($A$4&amp;"!$A$32:$A$132"),0,1,1),IF(G107&lt;0,0,(ROUNDUP(G107,2)-G107)*100*_xlfn.XLOOKUP(G107,INDIRECT($A$4&amp;"!$G$32:$G$132"),INDIRECT($A$4&amp;"!$A$32:$A$132"),0,-1,-1)+(G107-ROUNDDOWN(G107,2))*100*_xlfn.XLOOKUP(G107,INDIRECT($A$4&amp;"!$G$32:$G$132"),INDIRECT($A$4&amp;"!$A$32:$A$132"),0,1,1)))</f>
        <v>0.57693951551167189</v>
      </c>
      <c r="I107" s="84">
        <f t="shared" ca="1" si="8"/>
        <v>79.775383387286254</v>
      </c>
      <c r="K107" s="36">
        <f t="shared" ca="1" si="7"/>
        <v>4.1773357288424604</v>
      </c>
      <c r="L107" s="51">
        <f t="shared" ca="1" si="9"/>
        <v>0.28377213630041903</v>
      </c>
      <c r="M107" s="35" cm="1">
        <f t="array" aca="1" ref="M107" ca="1">IF(ROUND(ROUND(L107,2)-L107,4)=0,_xlfn.XLOOKUP(L107,INDIRECT($A$4&amp;"!$G$32:$G$132"),INDIRECT($A$4&amp;"!$A$32:$A$132"),0,1,1),IF(L107&lt;0,0,(ROUNDUP(L107,2)-L107)*100*_xlfn.XLOOKUP(L107,INDIRECT($A$4&amp;"!$G$32:$G$132"),INDIRECT($A$4&amp;"!$A$32:$A$132"),0,-1,-1)+(L107-ROUNDDOWN(L107,2))*100*_xlfn.XLOOKUP(L107,INDIRECT($A$4&amp;"!$G$32:$G$132"),INDIRECT($A$4&amp;"!$A$32:$A$132"),0,1,1)))</f>
        <v>0.5731132715867181</v>
      </c>
      <c r="N107" s="67">
        <f t="shared" ca="1" si="10"/>
        <v>79.246315663825243</v>
      </c>
    </row>
    <row r="108" spans="1:14" x14ac:dyDescent="0.35">
      <c r="A108" s="32">
        <f t="shared" si="11"/>
        <v>46766</v>
      </c>
      <c r="B108" s="65" cm="1">
        <f t="array" aca="1" ref="B108" ca="1">_xlfn.XLOOKUP(A108,INDIRECT($A$5&amp;"!$AJ$41:$AJ$406"),INDIRECT($A$5&amp;"!$An$41:$An$406"))*SUM($F$3:$I$3)</f>
        <v>0</v>
      </c>
      <c r="C108" s="65" cm="1">
        <f t="array" aca="1" ref="C108" ca="1">_xlfn.XLOOKUP(A108,INDIRECT($A$5&amp;"!$AJ$41:$AJ$406"),INDIRECT($A$5&amp;"!$Ak$41:$Ak$406"))*SUM($F$3:$I$3)</f>
        <v>0</v>
      </c>
      <c r="D108" s="65" cm="1">
        <f t="array" aca="1" ref="D108" ca="1">_xlfn.XLOOKUP(A108,INDIRECT($A$5&amp;"!$AJ$41:$AJ$406"),INDIRECT($A$5&amp;"!$AO$41:$AO$406"))*SUM($F$3:$I$3)</f>
        <v>15</v>
      </c>
      <c r="E108" s="34" cm="1">
        <f t="array" ref="E108">SUMPRODUCT(('PT Storengy'!$B$8:$I$372)*('PT Storengy'!$A$8:$A$372=$A108)*('PT Storengy'!$A$5:$H$5=$A$6)*('PT Storengy'!$B$7:$I$7=$A$7))</f>
        <v>0</v>
      </c>
      <c r="F108" s="36">
        <f t="shared" ca="1" si="12"/>
        <v>4.1466365637453677</v>
      </c>
      <c r="G108" s="51">
        <f t="shared" ca="1" si="13"/>
        <v>0.28170306542766826</v>
      </c>
      <c r="H108" s="35" cm="1">
        <f t="array" aca="1" ref="H108" ca="1">IF(ROUND(ROUND(G108,2)-G108,4)=0,_xlfn.XLOOKUP(G108,INDIRECT($A$4&amp;"!$G$32:$G$132"),INDIRECT($A$4&amp;"!$A$32:$A$132"),0,1,1),IF(G108&lt;0,0,(ROUNDUP(G108,2)-G108)*100*_xlfn.XLOOKUP(G108,INDIRECT($A$4&amp;"!$G$32:$G$132"),INDIRECT($A$4&amp;"!$A$32:$A$132"),0,-1,-1)+(G108-ROUNDDOWN(G108,2))*100*_xlfn.XLOOKUP(G108,INDIRECT($A$4&amp;"!$G$32:$G$132"),INDIRECT($A$4&amp;"!$A$32:$A$132"),0,1,1)))</f>
        <v>0.57067680864188908</v>
      </c>
      <c r="I108" s="84">
        <f t="shared" ca="1" si="8"/>
        <v>78.909417669656349</v>
      </c>
      <c r="K108" s="36">
        <f t="shared" ca="1" si="7"/>
        <v>4.0989496358400572</v>
      </c>
      <c r="L108" s="51">
        <f t="shared" ca="1" si="9"/>
        <v>0.27848904858949736</v>
      </c>
      <c r="M108" s="35" cm="1">
        <f t="array" aca="1" ref="M108" ca="1">IF(ROUND(ROUND(L108,2)-L108,4)=0,_xlfn.XLOOKUP(L108,INDIRECT($A$4&amp;"!$G$32:$G$132"),INDIRECT($A$4&amp;"!$A$32:$A$132"),0,1,1),IF(L108&lt;0,0,(ROUNDUP(L108,2)-L108)*100*_xlfn.XLOOKUP(L108,INDIRECT($A$4&amp;"!$G$32:$G$132"),INDIRECT($A$4&amp;"!$A$32:$A$132"),0,-1,-1)+(L108-ROUNDDOWN(L108,2))*100*_xlfn.XLOOKUP(L108,INDIRECT($A$4&amp;"!$G$32:$G$132"),INDIRECT($A$4&amp;"!$A$32:$A$132"),0,1,1)))</f>
        <v>0.56689209878328028</v>
      </c>
      <c r="N108" s="67">
        <f t="shared" ca="1" si="10"/>
        <v>78.386093002403513</v>
      </c>
    </row>
    <row r="109" spans="1:14" x14ac:dyDescent="0.35">
      <c r="A109" s="32">
        <f t="shared" si="11"/>
        <v>46767</v>
      </c>
      <c r="B109" s="65" cm="1">
        <f t="array" aca="1" ref="B109" ca="1">_xlfn.XLOOKUP(A109,INDIRECT($A$5&amp;"!$AJ$41:$AJ$406"),INDIRECT($A$5&amp;"!$An$41:$An$406"))*SUM($F$3:$I$3)</f>
        <v>0</v>
      </c>
      <c r="C109" s="65" cm="1">
        <f t="array" aca="1" ref="C109" ca="1">_xlfn.XLOOKUP(A109,INDIRECT($A$5&amp;"!$AJ$41:$AJ$406"),INDIRECT($A$5&amp;"!$Ak$41:$Ak$406"))*SUM($F$3:$I$3)</f>
        <v>0</v>
      </c>
      <c r="D109" s="65" cm="1">
        <f t="array" aca="1" ref="D109" ca="1">_xlfn.XLOOKUP(A109,INDIRECT($A$5&amp;"!$AJ$41:$AJ$406"),INDIRECT($A$5&amp;"!$AO$41:$AO$406"))*SUM($F$3:$I$3)</f>
        <v>15</v>
      </c>
      <c r="E109" s="34" cm="1">
        <f t="array" ref="E109">SUMPRODUCT(('PT Storengy'!$B$8:$I$372)*('PT Storengy'!$A$8:$A$372=$A109)*('PT Storengy'!$A$5:$H$5=$A$6)*('PT Storengy'!$B$7:$I$7=$A$7))</f>
        <v>0</v>
      </c>
      <c r="F109" s="36">
        <f t="shared" ca="1" si="12"/>
        <v>4.0685837116928054</v>
      </c>
      <c r="G109" s="51">
        <f t="shared" ca="1" si="13"/>
        <v>0.2764424375830245</v>
      </c>
      <c r="H109" s="35" cm="1">
        <f t="array" aca="1" ref="H109" ca="1">IF(ROUND(ROUND(G109,2)-G109,4)=0,_xlfn.XLOOKUP(G109,INDIRECT($A$4&amp;"!$G$32:$G$132"),INDIRECT($A$4&amp;"!$A$32:$A$132"),0,1,1),IF(G109&lt;0,0,(ROUNDUP(G109,2)-G109)*100*_xlfn.XLOOKUP(G109,INDIRECT($A$4&amp;"!$G$32:$G$132"),INDIRECT($A$4&amp;"!$A$32:$A$132"),0,-1,-1)+(G109-ROUNDDOWN(G109,2))*100*_xlfn.XLOOKUP(G109,INDIRECT($A$4&amp;"!$G$32:$G$132"),INDIRECT($A$4&amp;"!$A$32:$A$132"),0,1,1)))</f>
        <v>0.56448208376377484</v>
      </c>
      <c r="I109" s="84">
        <f t="shared" ca="1" si="8"/>
        <v>78.052852052562088</v>
      </c>
      <c r="K109" s="36">
        <f t="shared" ca="1" si="7"/>
        <v>4.0214144277396979</v>
      </c>
      <c r="L109" s="51">
        <f t="shared" ca="1" si="9"/>
        <v>0.27326330905600382</v>
      </c>
      <c r="M109" s="35" cm="1">
        <f t="array" aca="1" ref="M109" ca="1">IF(ROUND(ROUND(L109,2)-L109,4)=0,_xlfn.XLOOKUP(L109,INDIRECT($A$4&amp;"!$G$32:$G$132"),INDIRECT($A$4&amp;"!$A$32:$A$132"),0,1,1),IF(L109&lt;0,0,(ROUNDUP(L109,2)-L109)*100*_xlfn.XLOOKUP(L109,INDIRECT($A$4&amp;"!$G$32:$G$132"),INDIRECT($A$4&amp;"!$A$32:$A$132"),0,-1,-1)+(L109-ROUNDDOWN(L109,2))*100*_xlfn.XLOOKUP(L109,INDIRECT($A$4&amp;"!$G$32:$G$132"),INDIRECT($A$4&amp;"!$A$32:$A$132"),0,1,1)))</f>
        <v>0.56073845711717418</v>
      </c>
      <c r="N109" s="67">
        <f t="shared" ca="1" si="10"/>
        <v>77.535208100359284</v>
      </c>
    </row>
    <row r="110" spans="1:14" x14ac:dyDescent="0.35">
      <c r="A110" s="32">
        <f t="shared" si="11"/>
        <v>46768</v>
      </c>
      <c r="B110" s="65" cm="1">
        <f t="array" aca="1" ref="B110" ca="1">_xlfn.XLOOKUP(A110,INDIRECT($A$5&amp;"!$AJ$41:$AJ$406"),INDIRECT($A$5&amp;"!$An$41:$An$406"))*SUM($F$3:$I$3)</f>
        <v>0</v>
      </c>
      <c r="C110" s="65" cm="1">
        <f t="array" aca="1" ref="C110" ca="1">_xlfn.XLOOKUP(A110,INDIRECT($A$5&amp;"!$AJ$41:$AJ$406"),INDIRECT($A$5&amp;"!$Ak$41:$Ak$406"))*SUM($F$3:$I$3)</f>
        <v>0</v>
      </c>
      <c r="D110" s="65" cm="1">
        <f t="array" aca="1" ref="D110" ca="1">_xlfn.XLOOKUP(A110,INDIRECT($A$5&amp;"!$AJ$41:$AJ$406"),INDIRECT($A$5&amp;"!$AO$41:$AO$406"))*SUM($F$3:$I$3)</f>
        <v>15</v>
      </c>
      <c r="E110" s="34" cm="1">
        <f t="array" ref="E110">SUMPRODUCT(('PT Storengy'!$B$8:$I$372)*('PT Storengy'!$A$8:$A$372=$A110)*('PT Storengy'!$A$5:$H$5=$A$6)*('PT Storengy'!$B$7:$I$7=$A$7))</f>
        <v>0</v>
      </c>
      <c r="F110" s="36">
        <f t="shared" ca="1" si="12"/>
        <v>3.9913781271953566</v>
      </c>
      <c r="G110" s="51">
        <f t="shared" ca="1" si="13"/>
        <v>0.27123891411285367</v>
      </c>
      <c r="H110" s="35" cm="1">
        <f t="array" aca="1" ref="H110" ca="1">IF(ROUND(ROUND(G110,2)-G110,4)=0,_xlfn.XLOOKUP(G110,INDIRECT($A$4&amp;"!$G$32:$G$132"),INDIRECT($A$4&amp;"!$A$32:$A$132"),0,1,1),IF(G110&lt;0,0,(ROUNDUP(G110,2)-G110)*100*_xlfn.XLOOKUP(G110,INDIRECT($A$4&amp;"!$G$32:$G$132"),INDIRECT($A$4&amp;"!$A$32:$A$132"),0,-1,-1)+(G110-ROUNDDOWN(G110,2))*100*_xlfn.XLOOKUP(G110,INDIRECT($A$4&amp;"!$G$32:$G$132"),INDIRECT($A$4&amp;"!$A$32:$A$132"),0,1,1)))</f>
        <v>0.55835460292945982</v>
      </c>
      <c r="I110" s="84">
        <f t="shared" ca="1" si="8"/>
        <v>77.205584497448953</v>
      </c>
      <c r="K110" s="36">
        <f t="shared" ca="1" si="7"/>
        <v>3.9447208681438437</v>
      </c>
      <c r="L110" s="51">
        <f t="shared" ca="1" si="9"/>
        <v>0.26809429518264655</v>
      </c>
      <c r="M110" s="35" cm="1">
        <f t="array" aca="1" ref="M110" ca="1">IF(ROUND(ROUND(L110,2)-L110,4)=0,_xlfn.XLOOKUP(L110,INDIRECT($A$4&amp;"!$G$32:$G$132"),INDIRECT($A$4&amp;"!$A$32:$A$132"),0,1,1),IF(L110&lt;0,0,(ROUNDUP(L110,2)-L110)*100*_xlfn.XLOOKUP(L110,INDIRECT($A$4&amp;"!$G$32:$G$132"),INDIRECT($A$4&amp;"!$A$32:$A$132"),0,-1,-1)+(L110-ROUNDDOWN(L110,2))*100*_xlfn.XLOOKUP(L110,INDIRECT($A$4&amp;"!$G$32:$G$132"),INDIRECT($A$4&amp;"!$A$32:$A$132"),0,1,1)))</f>
        <v>0.5546516135345767</v>
      </c>
      <c r="N110" s="67">
        <f t="shared" ca="1" si="10"/>
        <v>76.693559595854424</v>
      </c>
    </row>
    <row r="111" spans="1:14" x14ac:dyDescent="0.35">
      <c r="A111" s="32">
        <f t="shared" si="11"/>
        <v>46769</v>
      </c>
      <c r="B111" s="65" cm="1">
        <f t="array" aca="1" ref="B111" ca="1">_xlfn.XLOOKUP(A111,INDIRECT($A$5&amp;"!$AJ$41:$AJ$406"),INDIRECT($A$5&amp;"!$An$41:$An$406"))*SUM($F$3:$I$3)</f>
        <v>0</v>
      </c>
      <c r="C111" s="65" cm="1">
        <f t="array" aca="1" ref="C111" ca="1">_xlfn.XLOOKUP(A111,INDIRECT($A$5&amp;"!$AJ$41:$AJ$406"),INDIRECT($A$5&amp;"!$Ak$41:$Ak$406"))*SUM($F$3:$I$3)</f>
        <v>0</v>
      </c>
      <c r="D111" s="65" cm="1">
        <f t="array" aca="1" ref="D111" ca="1">_xlfn.XLOOKUP(A111,INDIRECT($A$5&amp;"!$AJ$41:$AJ$406"),INDIRECT($A$5&amp;"!$AO$41:$AO$406"))*SUM($F$3:$I$3)</f>
        <v>15</v>
      </c>
      <c r="E111" s="34" cm="1">
        <f t="array" ref="E111">SUMPRODUCT(('PT Storengy'!$B$8:$I$372)*('PT Storengy'!$A$8:$A$372=$A111)*('PT Storengy'!$A$5:$H$5=$A$6)*('PT Storengy'!$B$7:$I$7=$A$7))</f>
        <v>0</v>
      </c>
      <c r="F111" s="36">
        <f t="shared" ca="1" si="12"/>
        <v>3.9150106131219604</v>
      </c>
      <c r="G111" s="51">
        <f t="shared" ca="1" si="13"/>
        <v>0.26609187514635713</v>
      </c>
      <c r="H111" s="35" cm="1">
        <f t="array" aca="1" ref="H111" ca="1">IF(ROUND(ROUND(G111,2)-G111,4)=0,_xlfn.XLOOKUP(G111,INDIRECT($A$4&amp;"!$G$32:$G$132"),INDIRECT($A$4&amp;"!$A$32:$A$132"),0,1,1),IF(G111&lt;0,0,(ROUNDUP(G111,2)-G111)*100*_xlfn.XLOOKUP(G111,INDIRECT($A$4&amp;"!$G$32:$G$132"),INDIRECT($A$4&amp;"!$A$32:$A$132"),0,-1,-1)+(G111-ROUNDDOWN(G111,2))*100*_xlfn.XLOOKUP(G111,INDIRECT($A$4&amp;"!$G$32:$G$132"),INDIRECT($A$4&amp;"!$A$32:$A$132"),0,1,1)))</f>
        <v>0.55229363620153515</v>
      </c>
      <c r="I111" s="84">
        <f t="shared" ca="1" si="8"/>
        <v>76.367514073395995</v>
      </c>
      <c r="K111" s="36">
        <f t="shared" ca="1" si="7"/>
        <v>3.868859820916505</v>
      </c>
      <c r="L111" s="51">
        <f t="shared" ca="1" si="9"/>
        <v>0.26298139120958958</v>
      </c>
      <c r="M111" s="35" cm="1">
        <f t="array" aca="1" ref="M111" ca="1">IF(ROUND(ROUND(L111,2)-L111,4)=0,_xlfn.XLOOKUP(L111,INDIRECT($A$4&amp;"!$G$32:$G$132"),INDIRECT($A$4&amp;"!$A$32:$A$132"),0,1,1),IF(L111&lt;0,0,(ROUNDUP(L111,2)-L111)*100*_xlfn.XLOOKUP(L111,INDIRECT($A$4&amp;"!$G$32:$G$132"),INDIRECT($A$4&amp;"!$A$32:$A$132"),0,-1,-1)+(L111-ROUNDDOWN(L111,2))*100*_xlfn.XLOOKUP(L111,INDIRECT($A$4&amp;"!$G$32:$G$132"),INDIRECT($A$4&amp;"!$A$32:$A$132"),0,1,1)))</f>
        <v>0.54863084293899955</v>
      </c>
      <c r="N111" s="67">
        <f t="shared" ca="1" si="10"/>
        <v>75.861047227338474</v>
      </c>
    </row>
    <row r="112" spans="1:14" x14ac:dyDescent="0.35">
      <c r="A112" s="32">
        <f t="shared" si="11"/>
        <v>46770</v>
      </c>
      <c r="B112" s="65" cm="1">
        <f t="array" aca="1" ref="B112" ca="1">_xlfn.XLOOKUP(A112,INDIRECT($A$5&amp;"!$AJ$41:$AJ$406"),INDIRECT($A$5&amp;"!$An$41:$An$406"))*SUM($F$3:$I$3)</f>
        <v>0</v>
      </c>
      <c r="C112" s="65" cm="1">
        <f t="array" aca="1" ref="C112" ca="1">_xlfn.XLOOKUP(A112,INDIRECT($A$5&amp;"!$AJ$41:$AJ$406"),INDIRECT($A$5&amp;"!$Ak$41:$Ak$406"))*SUM($F$3:$I$3)</f>
        <v>0</v>
      </c>
      <c r="D112" s="65" cm="1">
        <f t="array" aca="1" ref="D112" ca="1">_xlfn.XLOOKUP(A112,INDIRECT($A$5&amp;"!$AJ$41:$AJ$406"),INDIRECT($A$5&amp;"!$AO$41:$AO$406"))*SUM($F$3:$I$3)</f>
        <v>15</v>
      </c>
      <c r="E112" s="34" cm="1">
        <f t="array" ref="E112">SUMPRODUCT(('PT Storengy'!$B$8:$I$372)*('PT Storengy'!$A$8:$A$372=$A112)*('PT Storengy'!$A$5:$H$5=$A$6)*('PT Storengy'!$B$7:$I$7=$A$7))</f>
        <v>0</v>
      </c>
      <c r="F112" s="36">
        <f t="shared" ca="1" si="12"/>
        <v>3.8394720721768683</v>
      </c>
      <c r="G112" s="51">
        <f t="shared" ca="1" si="13"/>
        <v>0.26100070754146404</v>
      </c>
      <c r="H112" s="35" cm="1">
        <f t="array" aca="1" ref="H112" ca="1">IF(ROUND(ROUND(G112,2)-G112,4)=0,_xlfn.XLOOKUP(G112,INDIRECT($A$4&amp;"!$G$32:$G$132"),INDIRECT($A$4&amp;"!$A$32:$A$132"),0,1,1),IF(G112&lt;0,0,(ROUNDUP(G112,2)-G112)*100*_xlfn.XLOOKUP(G112,INDIRECT($A$4&amp;"!$G$32:$G$132"),INDIRECT($A$4&amp;"!$A$32:$A$132"),0,-1,-1)+(G112-ROUNDDOWN(G112,2))*100*_xlfn.XLOOKUP(G112,INDIRECT($A$4&amp;"!$G$32:$G$132"),INDIRECT($A$4&amp;"!$A$32:$A$132"),0,1,1)))</f>
        <v>0.54629846156609851</v>
      </c>
      <c r="I112" s="84">
        <f t="shared" ca="1" si="8"/>
        <v>75.538540945092365</v>
      </c>
      <c r="K112" s="36">
        <f t="shared" ca="1" si="7"/>
        <v>3.7938222490948998</v>
      </c>
      <c r="L112" s="51">
        <f t="shared" ca="1" si="9"/>
        <v>0.25792398806110034</v>
      </c>
      <c r="M112" s="35" cm="1">
        <f t="array" aca="1" ref="M112" ca="1">IF(ROUND(ROUND(L112,2)-L112,4)=0,_xlfn.XLOOKUP(L112,INDIRECT($A$4&amp;"!$G$32:$G$132"),INDIRECT($A$4&amp;"!$A$32:$A$132"),0,1,1),IF(L112&lt;0,0,(ROUNDUP(L112,2)-L112)*100*_xlfn.XLOOKUP(L112,INDIRECT($A$4&amp;"!$G$32:$G$132"),INDIRECT($A$4&amp;"!$A$32:$A$132"),0,-1,-1)+(L112-ROUNDDOWN(L112,2))*100*_xlfn.XLOOKUP(L112,INDIRECT($A$4&amp;"!$G$32:$G$132"),INDIRECT($A$4&amp;"!$A$32:$A$132"),0,1,1)))</f>
        <v>0.54267542810491309</v>
      </c>
      <c r="N112" s="67">
        <f t="shared" ca="1" si="10"/>
        <v>75.037571821605127</v>
      </c>
    </row>
    <row r="113" spans="1:14" x14ac:dyDescent="0.35">
      <c r="A113" s="32">
        <f t="shared" si="11"/>
        <v>46771</v>
      </c>
      <c r="B113" s="65" cm="1">
        <f t="array" aca="1" ref="B113" ca="1">_xlfn.XLOOKUP(A113,INDIRECT($A$5&amp;"!$AJ$41:$AJ$406"),INDIRECT($A$5&amp;"!$An$41:$An$406"))*SUM($F$3:$I$3)</f>
        <v>0</v>
      </c>
      <c r="C113" s="65" cm="1">
        <f t="array" aca="1" ref="C113" ca="1">_xlfn.XLOOKUP(A113,INDIRECT($A$5&amp;"!$AJ$41:$AJ$406"),INDIRECT($A$5&amp;"!$Ak$41:$Ak$406"))*SUM($F$3:$I$3)</f>
        <v>0</v>
      </c>
      <c r="D113" s="65" cm="1">
        <f t="array" aca="1" ref="D113" ca="1">_xlfn.XLOOKUP(A113,INDIRECT($A$5&amp;"!$AJ$41:$AJ$406"),INDIRECT($A$5&amp;"!$AO$41:$AO$406"))*SUM($F$3:$I$3)</f>
        <v>15</v>
      </c>
      <c r="E113" s="34" cm="1">
        <f t="array" ref="E113">SUMPRODUCT(('PT Storengy'!$B$8:$I$372)*('PT Storengy'!$A$8:$A$372=$A113)*('PT Storengy'!$A$5:$H$5=$A$6)*('PT Storengy'!$B$7:$I$7=$A$7))</f>
        <v>0</v>
      </c>
      <c r="F113" s="36">
        <f t="shared" ca="1" si="12"/>
        <v>3.7647535058159241</v>
      </c>
      <c r="G113" s="51">
        <f t="shared" ca="1" si="13"/>
        <v>0.25596480481179124</v>
      </c>
      <c r="H113" s="35" cm="1">
        <f t="array" aca="1" ref="H113" ca="1">IF(ROUND(ROUND(G113,2)-G113,4)=0,_xlfn.XLOOKUP(G113,INDIRECT($A$4&amp;"!$G$32:$G$132"),INDIRECT($A$4&amp;"!$A$32:$A$132"),0,1,1),IF(G113&lt;0,0,(ROUNDUP(G113,2)-G113)*100*_xlfn.XLOOKUP(G113,INDIRECT($A$4&amp;"!$G$32:$G$132"),INDIRECT($A$4&amp;"!$A$32:$A$132"),0,-1,-1)+(G113-ROUNDDOWN(G113,2))*100*_xlfn.XLOOKUP(G113,INDIRECT($A$4&amp;"!$G$32:$G$132"),INDIRECT($A$4&amp;"!$A$32:$A$132"),0,1,1)))</f>
        <v>0.54036836484674378</v>
      </c>
      <c r="I113" s="84">
        <f t="shared" ca="1" si="8"/>
        <v>74.718566360944394</v>
      </c>
      <c r="K113" s="36">
        <f t="shared" ca="1" si="7"/>
        <v>3.7195992138129217</v>
      </c>
      <c r="L113" s="51">
        <f t="shared" ca="1" si="9"/>
        <v>0.2529214832729933</v>
      </c>
      <c r="M113" s="35" cm="1">
        <f t="array" aca="1" ref="M113" ca="1">IF(ROUND(ROUND(L113,2)-L113,4)=0,_xlfn.XLOOKUP(L113,INDIRECT($A$4&amp;"!$G$32:$G$132"),INDIRECT($A$4&amp;"!$A$32:$A$132"),0,1,1),IF(L113&lt;0,0,(ROUNDUP(L113,2)-L113)*100*_xlfn.XLOOKUP(L113,INDIRECT($A$4&amp;"!$G$32:$G$132"),INDIRECT($A$4&amp;"!$A$32:$A$132"),0,-1,-1)+(L113-ROUNDDOWN(L113,2))*100*_xlfn.XLOOKUP(L113,INDIRECT($A$4&amp;"!$G$32:$G$132"),INDIRECT($A$4&amp;"!$A$32:$A$132"),0,1,1)))</f>
        <v>0.53678465959230581</v>
      </c>
      <c r="N113" s="67">
        <f t="shared" ca="1" si="10"/>
        <v>74.223035281978042</v>
      </c>
    </row>
    <row r="114" spans="1:14" x14ac:dyDescent="0.35">
      <c r="A114" s="32">
        <f t="shared" si="11"/>
        <v>46772</v>
      </c>
      <c r="B114" s="65" cm="1">
        <f t="array" aca="1" ref="B114" ca="1">_xlfn.XLOOKUP(A114,INDIRECT($A$5&amp;"!$AJ$41:$AJ$406"),INDIRECT($A$5&amp;"!$An$41:$An$406"))*SUM($F$3:$I$3)</f>
        <v>0</v>
      </c>
      <c r="C114" s="65" cm="1">
        <f t="array" aca="1" ref="C114" ca="1">_xlfn.XLOOKUP(A114,INDIRECT($A$5&amp;"!$AJ$41:$AJ$406"),INDIRECT($A$5&amp;"!$Ak$41:$Ak$406"))*SUM($F$3:$I$3)</f>
        <v>0</v>
      </c>
      <c r="D114" s="65" cm="1">
        <f t="array" aca="1" ref="D114" ca="1">_xlfn.XLOOKUP(A114,INDIRECT($A$5&amp;"!$AJ$41:$AJ$406"),INDIRECT($A$5&amp;"!$AO$41:$AO$406"))*SUM($F$3:$I$3)</f>
        <v>15</v>
      </c>
      <c r="E114" s="34" cm="1">
        <f t="array" ref="E114">SUMPRODUCT(('PT Storengy'!$B$8:$I$372)*('PT Storengy'!$A$8:$A$372=$A114)*('PT Storengy'!$A$5:$H$5=$A$6)*('PT Storengy'!$B$7:$I$7=$A$7))</f>
        <v>0</v>
      </c>
      <c r="F114" s="36">
        <f t="shared" ca="1" si="12"/>
        <v>3.6908460131746121</v>
      </c>
      <c r="G114" s="51">
        <f t="shared" ca="1" si="13"/>
        <v>0.25098356705439495</v>
      </c>
      <c r="H114" s="35" cm="1">
        <f t="array" aca="1" ref="H114" ca="1">IF(ROUND(ROUND(G114,2)-G114,4)=0,_xlfn.XLOOKUP(G114,INDIRECT($A$4&amp;"!$G$32:$G$132"),INDIRECT($A$4&amp;"!$A$32:$A$132"),0,1,1),IF(G114&lt;0,0,(ROUNDUP(G114,2)-G114)*100*_xlfn.XLOOKUP(G114,INDIRECT($A$4&amp;"!$G$32:$G$132"),INDIRECT($A$4&amp;"!$A$32:$A$132"),0,-1,-1)+(G114-ROUNDDOWN(G114,2))*100*_xlfn.XLOOKUP(G114,INDIRECT($A$4&amp;"!$G$32:$G$132"),INDIRECT($A$4&amp;"!$A$32:$A$132"),0,1,1)))</f>
        <v>0.53450263961948541</v>
      </c>
      <c r="I114" s="84">
        <f t="shared" ca="1" si="8"/>
        <v>73.907492641311919</v>
      </c>
      <c r="K114" s="36">
        <f t="shared" ca="1" si="7"/>
        <v>3.6461818732362965</v>
      </c>
      <c r="L114" s="51">
        <f t="shared" ca="1" si="9"/>
        <v>0.24797328092086143</v>
      </c>
      <c r="M114" s="35" cm="1">
        <f t="array" aca="1" ref="M114" ca="1">IF(ROUND(ROUND(L114,2)-L114,4)=0,_xlfn.XLOOKUP(L114,INDIRECT($A$4&amp;"!$G$32:$G$132"),INDIRECT($A$4&amp;"!$A$32:$A$132"),0,1,1),IF(L114&lt;0,0,(ROUNDUP(L114,2)-L114)*100*_xlfn.XLOOKUP(L114,INDIRECT($A$4&amp;"!$G$32:$G$132"),INDIRECT($A$4&amp;"!$A$32:$A$132"),0,-1,-1)+(L114-ROUNDDOWN(L114,2))*100*_xlfn.XLOOKUP(L114,INDIRECT($A$4&amp;"!$G$32:$G$132"),INDIRECT($A$4&amp;"!$A$32:$A$132"),0,1,1)))</f>
        <v>0.53095783566217281</v>
      </c>
      <c r="N114" s="67">
        <f t="shared" ca="1" si="10"/>
        <v>73.417340576625222</v>
      </c>
    </row>
    <row r="115" spans="1:14" x14ac:dyDescent="0.35">
      <c r="A115" s="32">
        <f t="shared" si="11"/>
        <v>46773</v>
      </c>
      <c r="B115" s="65" cm="1">
        <f t="array" aca="1" ref="B115" ca="1">_xlfn.XLOOKUP(A115,INDIRECT($A$5&amp;"!$AJ$41:$AJ$406"),INDIRECT($A$5&amp;"!$An$41:$An$406"))*SUM($F$3:$I$3)</f>
        <v>0</v>
      </c>
      <c r="C115" s="65" cm="1">
        <f t="array" aca="1" ref="C115" ca="1">_xlfn.XLOOKUP(A115,INDIRECT($A$5&amp;"!$AJ$41:$AJ$406"),INDIRECT($A$5&amp;"!$Ak$41:$Ak$406"))*SUM($F$3:$I$3)</f>
        <v>0</v>
      </c>
      <c r="D115" s="65" cm="1">
        <f t="array" aca="1" ref="D115" ca="1">_xlfn.XLOOKUP(A115,INDIRECT($A$5&amp;"!$AJ$41:$AJ$406"),INDIRECT($A$5&amp;"!$AO$41:$AO$406"))*SUM($F$3:$I$3)</f>
        <v>15</v>
      </c>
      <c r="E115" s="34" cm="1">
        <f t="array" ref="E115">SUMPRODUCT(('PT Storengy'!$B$8:$I$372)*('PT Storengy'!$A$8:$A$372=$A115)*('PT Storengy'!$A$5:$H$5=$A$6)*('PT Storengy'!$B$7:$I$7=$A$7))</f>
        <v>0</v>
      </c>
      <c r="F115" s="36">
        <f t="shared" ca="1" si="12"/>
        <v>3.6177407900077401</v>
      </c>
      <c r="G115" s="51">
        <f t="shared" ca="1" si="13"/>
        <v>0.24605640087830746</v>
      </c>
      <c r="H115" s="35" cm="1">
        <f t="array" aca="1" ref="H115" ca="1">IF(ROUND(ROUND(G115,2)-G115,4)=0,_xlfn.XLOOKUP(G115,INDIRECT($A$4&amp;"!$G$32:$G$132"),INDIRECT($A$4&amp;"!$A$32:$A$132"),0,1,1),IF(G115&lt;0,0,(ROUNDUP(G115,2)-G115)*100*_xlfn.XLOOKUP(G115,INDIRECT($A$4&amp;"!$G$32:$G$132"),INDIRECT($A$4&amp;"!$A$32:$A$132"),0,-1,-1)+(G115-ROUNDDOWN(G115,2))*100*_xlfn.XLOOKUP(G115,INDIRECT($A$4&amp;"!$G$32:$G$132"),INDIRECT($A$4&amp;"!$A$32:$A$132"),0,1,1)))</f>
        <v>0.52870058712860468</v>
      </c>
      <c r="I115" s="84">
        <f t="shared" ca="1" si="8"/>
        <v>73.105223166871994</v>
      </c>
      <c r="K115" s="36">
        <f t="shared" ca="1" si="7"/>
        <v>3.5735614815092966</v>
      </c>
      <c r="L115" s="51">
        <f t="shared" ca="1" si="9"/>
        <v>0.24307879154908643</v>
      </c>
      <c r="M115" s="35" cm="1">
        <f t="array" aca="1" ref="M115" ca="1">IF(ROUND(ROUND(L115,2)-L115,4)=0,_xlfn.XLOOKUP(L115,INDIRECT($A$4&amp;"!$G$32:$G$132"),INDIRECT($A$4&amp;"!$A$32:$A$132"),0,1,1),IF(L115&lt;0,0,(ROUNDUP(L115,2)-L115)*100*_xlfn.XLOOKUP(L115,INDIRECT($A$4&amp;"!$G$32:$G$132"),INDIRECT($A$4&amp;"!$A$32:$A$132"),0,-1,-1)+(L115-ROUNDDOWN(L115,2))*100*_xlfn.XLOOKUP(L115,INDIRECT($A$4&amp;"!$G$32:$G$132"),INDIRECT($A$4&amp;"!$A$32:$A$132"),0,1,1)))</f>
        <v>0.5251942621929202</v>
      </c>
      <c r="N115" s="67">
        <f t="shared" ca="1" si="10"/>
        <v>72.620391726999898</v>
      </c>
    </row>
    <row r="116" spans="1:14" x14ac:dyDescent="0.35">
      <c r="A116" s="32">
        <f t="shared" si="11"/>
        <v>46774</v>
      </c>
      <c r="B116" s="65" cm="1">
        <f t="array" aca="1" ref="B116" ca="1">_xlfn.XLOOKUP(A116,INDIRECT($A$5&amp;"!$AJ$41:$AJ$406"),INDIRECT($A$5&amp;"!$An$41:$An$406"))*SUM($F$3:$I$3)</f>
        <v>0</v>
      </c>
      <c r="C116" s="65" cm="1">
        <f t="array" aca="1" ref="C116" ca="1">_xlfn.XLOOKUP(A116,INDIRECT($A$5&amp;"!$AJ$41:$AJ$406"),INDIRECT($A$5&amp;"!$Ak$41:$Ak$406"))*SUM($F$3:$I$3)</f>
        <v>0</v>
      </c>
      <c r="D116" s="65" cm="1">
        <f t="array" aca="1" ref="D116" ca="1">_xlfn.XLOOKUP(A116,INDIRECT($A$5&amp;"!$AJ$41:$AJ$406"),INDIRECT($A$5&amp;"!$AO$41:$AO$406"))*SUM($F$3:$I$3)</f>
        <v>15</v>
      </c>
      <c r="E116" s="34" cm="1">
        <f t="array" ref="E116">SUMPRODUCT(('PT Storengy'!$B$8:$I$372)*('PT Storengy'!$A$8:$A$372=$A116)*('PT Storengy'!$A$5:$H$5=$A$6)*('PT Storengy'!$B$7:$I$7=$A$7))</f>
        <v>0</v>
      </c>
      <c r="F116" s="36">
        <f t="shared" ca="1" si="12"/>
        <v>3.5454291276406309</v>
      </c>
      <c r="G116" s="51">
        <f t="shared" ca="1" si="13"/>
        <v>0.24118271933384933</v>
      </c>
      <c r="H116" s="35" cm="1">
        <f t="array" aca="1" ref="H116" ca="1">IF(ROUND(ROUND(G116,2)-G116,4)=0,_xlfn.XLOOKUP(G116,INDIRECT($A$4&amp;"!$G$32:$G$132"),INDIRECT($A$4&amp;"!$A$32:$A$132"),0,1,1),IF(G116&lt;0,0,(ROUNDUP(G116,2)-G116)*100*_xlfn.XLOOKUP(G116,INDIRECT($A$4&amp;"!$G$32:$G$132"),INDIRECT($A$4&amp;"!$A$32:$A$132"),0,-1,-1)+(G116-ROUNDDOWN(G116,2))*100*_xlfn.XLOOKUP(G116,INDIRECT($A$4&amp;"!$G$32:$G$132"),INDIRECT($A$4&amp;"!$A$32:$A$132"),0,1,1)))</f>
        <v>0.52296151620341069</v>
      </c>
      <c r="I116" s="84">
        <f t="shared" ca="1" si="8"/>
        <v>72.311662367109236</v>
      </c>
      <c r="K116" s="36">
        <f t="shared" ca="1" si="7"/>
        <v>3.5017293877128894</v>
      </c>
      <c r="L116" s="51">
        <f t="shared" ca="1" si="9"/>
        <v>0.23823743210061979</v>
      </c>
      <c r="M116" s="35" cm="1">
        <f t="array" aca="1" ref="M116" ca="1">IF(ROUND(ROUND(L116,2)-L116,4)=0,_xlfn.XLOOKUP(L116,INDIRECT($A$4&amp;"!$G$32:$G$132"),INDIRECT($A$4&amp;"!$A$32:$A$132"),0,1,1),IF(L116&lt;0,0,(ROUNDUP(L116,2)-L116)*100*_xlfn.XLOOKUP(L116,INDIRECT($A$4&amp;"!$G$32:$G$132"),INDIRECT($A$4&amp;"!$A$32:$A$132"),0,-1,-1)+(L116-ROUNDDOWN(L116,2))*100*_xlfn.XLOOKUP(L116,INDIRECT($A$4&amp;"!$G$32:$G$132"),INDIRECT($A$4&amp;"!$A$32:$A$132"),0,1,1)))</f>
        <v>0.51949325259767853</v>
      </c>
      <c r="N116" s="67">
        <f t="shared" ca="1" si="10"/>
        <v>71.832093796407207</v>
      </c>
    </row>
    <row r="117" spans="1:14" x14ac:dyDescent="0.35">
      <c r="A117" s="32">
        <f t="shared" si="11"/>
        <v>46775</v>
      </c>
      <c r="B117" s="65" cm="1">
        <f t="array" aca="1" ref="B117" ca="1">_xlfn.XLOOKUP(A117,INDIRECT($A$5&amp;"!$AJ$41:$AJ$406"),INDIRECT($A$5&amp;"!$An$41:$An$406"))*SUM($F$3:$I$3)</f>
        <v>0</v>
      </c>
      <c r="C117" s="65" cm="1">
        <f t="array" aca="1" ref="C117" ca="1">_xlfn.XLOOKUP(A117,INDIRECT($A$5&amp;"!$AJ$41:$AJ$406"),INDIRECT($A$5&amp;"!$Ak$41:$Ak$406"))*SUM($F$3:$I$3)</f>
        <v>0</v>
      </c>
      <c r="D117" s="65" cm="1">
        <f t="array" aca="1" ref="D117" ca="1">_xlfn.XLOOKUP(A117,INDIRECT($A$5&amp;"!$AJ$41:$AJ$406"),INDIRECT($A$5&amp;"!$AO$41:$AO$406"))*SUM($F$3:$I$3)</f>
        <v>15</v>
      </c>
      <c r="E117" s="34" cm="1">
        <f t="array" ref="E117">SUMPRODUCT(('PT Storengy'!$B$8:$I$372)*('PT Storengy'!$A$8:$A$372=$A117)*('PT Storengy'!$A$5:$H$5=$A$6)*('PT Storengy'!$B$7:$I$7=$A$7))</f>
        <v>0</v>
      </c>
      <c r="F117" s="36">
        <f t="shared" ca="1" si="12"/>
        <v>3.4739024119317001</v>
      </c>
      <c r="G117" s="51">
        <f t="shared" ca="1" si="13"/>
        <v>0.23636194184270873</v>
      </c>
      <c r="H117" s="35" cm="1">
        <f t="array" aca="1" ref="H117" ca="1">IF(ROUND(ROUND(G117,2)-G117,4)=0,_xlfn.XLOOKUP(G117,INDIRECT($A$4&amp;"!$G$32:$G$132"),INDIRECT($A$4&amp;"!$A$32:$A$132"),0,1,1),IF(G117&lt;0,0,(ROUNDUP(G117,2)-G117)*100*_xlfn.XLOOKUP(G117,INDIRECT($A$4&amp;"!$G$32:$G$132"),INDIRECT($A$4&amp;"!$A$32:$A$132"),0,-1,-1)+(G117-ROUNDDOWN(G117,2))*100*_xlfn.XLOOKUP(G117,INDIRECT($A$4&amp;"!$G$32:$G$132"),INDIRECT($A$4&amp;"!$A$32:$A$132"),0,1,1)))</f>
        <v>0.51728474317590445</v>
      </c>
      <c r="I117" s="84">
        <f t="shared" ca="1" si="8"/>
        <v>71.526715708930908</v>
      </c>
      <c r="K117" s="36">
        <f t="shared" ca="1" si="7"/>
        <v>3.4306770348341948</v>
      </c>
      <c r="L117" s="51">
        <f t="shared" ca="1" si="9"/>
        <v>0.23344862584752596</v>
      </c>
      <c r="M117" s="35" cm="1">
        <f t="array" aca="1" ref="M117" ca="1">IF(ROUND(ROUND(L117,2)-L117,4)=0,_xlfn.XLOOKUP(L117,INDIRECT($A$4&amp;"!$G$32:$G$132"),INDIRECT($A$4&amp;"!$A$32:$A$132"),0,1,1),IF(L117&lt;0,0,(ROUNDUP(L117,2)-L117)*100*_xlfn.XLOOKUP(L117,INDIRECT($A$4&amp;"!$G$32:$G$132"),INDIRECT($A$4&amp;"!$A$32:$A$132"),0,-1,-1)+(L117-ROUNDDOWN(L117,2))*100*_xlfn.XLOOKUP(L117,INDIRECT($A$4&amp;"!$G$32:$G$132"),INDIRECT($A$4&amp;"!$A$32:$A$132"),0,1,1)))</f>
        <v>0.51385412774251238</v>
      </c>
      <c r="N117" s="67">
        <f t="shared" ca="1" si="10"/>
        <v>71.052352878694748</v>
      </c>
    </row>
    <row r="118" spans="1:14" x14ac:dyDescent="0.35">
      <c r="A118" s="32">
        <f t="shared" si="11"/>
        <v>46776</v>
      </c>
      <c r="B118" s="65" cm="1">
        <f t="array" aca="1" ref="B118" ca="1">_xlfn.XLOOKUP(A118,INDIRECT($A$5&amp;"!$AJ$41:$AJ$406"),INDIRECT($A$5&amp;"!$An$41:$An$406"))*SUM($F$3:$I$3)</f>
        <v>0</v>
      </c>
      <c r="C118" s="65" cm="1">
        <f t="array" aca="1" ref="C118" ca="1">_xlfn.XLOOKUP(A118,INDIRECT($A$5&amp;"!$AJ$41:$AJ$406"),INDIRECT($A$5&amp;"!$Ak$41:$Ak$406"))*SUM($F$3:$I$3)</f>
        <v>0</v>
      </c>
      <c r="D118" s="65" cm="1">
        <f t="array" aca="1" ref="D118" ca="1">_xlfn.XLOOKUP(A118,INDIRECT($A$5&amp;"!$AJ$41:$AJ$406"),INDIRECT($A$5&amp;"!$AO$41:$AO$406"))*SUM($F$3:$I$3)</f>
        <v>15</v>
      </c>
      <c r="E118" s="34" cm="1">
        <f t="array" ref="E118">SUMPRODUCT(('PT Storengy'!$B$8:$I$372)*('PT Storengy'!$A$8:$A$372=$A118)*('PT Storengy'!$A$5:$H$5=$A$6)*('PT Storengy'!$B$7:$I$7=$A$7))</f>
        <v>0</v>
      </c>
      <c r="F118" s="36">
        <f t="shared" ca="1" si="12"/>
        <v>3.4031521222462944</v>
      </c>
      <c r="G118" s="51">
        <f t="shared" ca="1" si="13"/>
        <v>0.23159349412878</v>
      </c>
      <c r="H118" s="35" cm="1">
        <f t="array" aca="1" ref="H118" ca="1">IF(ROUND(ROUND(G118,2)-G118,4)=0,_xlfn.XLOOKUP(G118,INDIRECT($A$4&amp;"!$G$32:$G$132"),INDIRECT($A$4&amp;"!$A$32:$A$132"),0,1,1),IF(G118&lt;0,0,(ROUNDUP(G118,2)-G118)*100*_xlfn.XLOOKUP(G118,INDIRECT($A$4&amp;"!$G$32:$G$132"),INDIRECT($A$4&amp;"!$A$32:$A$132"),0,-1,-1)+(G118-ROUNDDOWN(G118,2))*100*_xlfn.XLOOKUP(G118,INDIRECT($A$4&amp;"!$G$32:$G$132"),INDIRECT($A$4&amp;"!$A$32:$A$132"),0,1,1)))</f>
        <v>0.51166959179933691</v>
      </c>
      <c r="I118" s="84">
        <f t="shared" ca="1" si="8"/>
        <v>70.750289685405633</v>
      </c>
      <c r="K118" s="36">
        <f t="shared" ca="1" si="7"/>
        <v>3.3603959587471288</v>
      </c>
      <c r="L118" s="51">
        <f t="shared" ca="1" si="9"/>
        <v>0.22871180232227967</v>
      </c>
      <c r="M118" s="35" cm="1">
        <f t="array" aca="1" ref="M118" ca="1">IF(ROUND(ROUND(L118,2)-L118,4)=0,_xlfn.XLOOKUP(L118,INDIRECT($A$4&amp;"!$G$32:$G$132"),INDIRECT($A$4&amp;"!$A$32:$A$132"),0,1,1),IF(L118&lt;0,0,(ROUNDUP(L118,2)-L118)*100*_xlfn.XLOOKUP(L118,INDIRECT($A$4&amp;"!$G$32:$G$132"),INDIRECT($A$4&amp;"!$A$32:$A$132"),0,-1,-1)+(L118-ROUNDDOWN(L118,2))*100*_xlfn.XLOOKUP(L118,INDIRECT($A$4&amp;"!$G$32:$G$132"),INDIRECT($A$4&amp;"!$A$32:$A$132"),0,1,1)))</f>
        <v>0.50827621586551919</v>
      </c>
      <c r="N118" s="67">
        <f t="shared" ca="1" si="10"/>
        <v>70.281076087066097</v>
      </c>
    </row>
    <row r="119" spans="1:14" x14ac:dyDescent="0.35">
      <c r="A119" s="32">
        <f t="shared" si="11"/>
        <v>46777</v>
      </c>
      <c r="B119" s="65" cm="1">
        <f t="array" aca="1" ref="B119" ca="1">_xlfn.XLOOKUP(A119,INDIRECT($A$5&amp;"!$AJ$41:$AJ$406"),INDIRECT($A$5&amp;"!$An$41:$An$406"))*SUM($F$3:$I$3)</f>
        <v>0</v>
      </c>
      <c r="C119" s="65" cm="1">
        <f t="array" aca="1" ref="C119" ca="1">_xlfn.XLOOKUP(A119,INDIRECT($A$5&amp;"!$AJ$41:$AJ$406"),INDIRECT($A$5&amp;"!$Ak$41:$Ak$406"))*SUM($F$3:$I$3)</f>
        <v>0</v>
      </c>
      <c r="D119" s="65" cm="1">
        <f t="array" aca="1" ref="D119" ca="1">_xlfn.XLOOKUP(A119,INDIRECT($A$5&amp;"!$AJ$41:$AJ$406"),INDIRECT($A$5&amp;"!$AO$41:$AO$406"))*SUM($F$3:$I$3)</f>
        <v>15</v>
      </c>
      <c r="E119" s="34" cm="1">
        <f t="array" ref="E119">SUMPRODUCT(('PT Storengy'!$B$8:$I$372)*('PT Storengy'!$A$8:$A$372=$A119)*('PT Storengy'!$A$5:$H$5=$A$6)*('PT Storengy'!$B$7:$I$7=$A$7))</f>
        <v>0</v>
      </c>
      <c r="F119" s="36">
        <f t="shared" ca="1" si="12"/>
        <v>3.3331698304416699</v>
      </c>
      <c r="G119" s="51">
        <f t="shared" ca="1" si="13"/>
        <v>0.22687680814975295</v>
      </c>
      <c r="H119" s="35" cm="1">
        <f t="array" aca="1" ref="H119" ca="1">IF(ROUND(ROUND(G119,2)-G119,4)=0,_xlfn.XLOOKUP(G119,INDIRECT($A$4&amp;"!$G$32:$G$132"),INDIRECT($A$4&amp;"!$A$32:$A$132"),0,1,1),IF(G119&lt;0,0,(ROUNDUP(G119,2)-G119)*100*_xlfn.XLOOKUP(G119,INDIRECT($A$4&amp;"!$G$32:$G$132"),INDIRECT($A$4&amp;"!$A$32:$A$132"),0,-1,-1)+(G119-ROUNDDOWN(G119,2))*100*_xlfn.XLOOKUP(G119,INDIRECT($A$4&amp;"!$G$32:$G$132"),INDIRECT($A$4&amp;"!$A$32:$A$132"),0,1,1)))</f>
        <v>0.50611539316765053</v>
      </c>
      <c r="I119" s="84">
        <f t="shared" ca="1" si="8"/>
        <v>69.982291804624396</v>
      </c>
      <c r="K119" s="36">
        <f t="shared" ca="1" si="7"/>
        <v>3.2908777872041135</v>
      </c>
      <c r="L119" s="51">
        <f t="shared" ca="1" si="9"/>
        <v>0.22402639724980858</v>
      </c>
      <c r="M119" s="35" cm="1">
        <f t="array" aca="1" ref="M119" ca="1">IF(ROUND(ROUND(L119,2)-L119,4)=0,_xlfn.XLOOKUP(L119,INDIRECT($A$4&amp;"!$G$32:$G$132"),INDIRECT($A$4&amp;"!$A$32:$A$132"),0,1,1),IF(L119&lt;0,0,(ROUNDUP(L119,2)-L119)*100*_xlfn.XLOOKUP(L119,INDIRECT($A$4&amp;"!$G$32:$G$132"),INDIRECT($A$4&amp;"!$A$32:$A$132"),0,-1,-1)+(L119-ROUNDDOWN(L119,2))*100*_xlfn.XLOOKUP(L119,INDIRECT($A$4&amp;"!$G$32:$G$132"),INDIRECT($A$4&amp;"!$A$32:$A$132"),0,1,1)))</f>
        <v>0.5027588524968043</v>
      </c>
      <c r="N119" s="67">
        <f t="shared" ca="1" si="10"/>
        <v>69.518171543015512</v>
      </c>
    </row>
    <row r="120" spans="1:14" x14ac:dyDescent="0.35">
      <c r="A120" s="32">
        <f t="shared" si="11"/>
        <v>46778</v>
      </c>
      <c r="B120" s="65" cm="1">
        <f t="array" aca="1" ref="B120" ca="1">_xlfn.XLOOKUP(A120,INDIRECT($A$5&amp;"!$AJ$41:$AJ$406"),INDIRECT($A$5&amp;"!$An$41:$An$406"))*SUM($F$3:$I$3)</f>
        <v>0</v>
      </c>
      <c r="C120" s="65" cm="1">
        <f t="array" aca="1" ref="C120" ca="1">_xlfn.XLOOKUP(A120,INDIRECT($A$5&amp;"!$AJ$41:$AJ$406"),INDIRECT($A$5&amp;"!$Ak$41:$Ak$406"))*SUM($F$3:$I$3)</f>
        <v>0</v>
      </c>
      <c r="D120" s="65" cm="1">
        <f t="array" aca="1" ref="D120" ca="1">_xlfn.XLOOKUP(A120,INDIRECT($A$5&amp;"!$AJ$41:$AJ$406"),INDIRECT($A$5&amp;"!$AO$41:$AO$406"))*SUM($F$3:$I$3)</f>
        <v>15</v>
      </c>
      <c r="E120" s="34" cm="1">
        <f t="array" ref="E120">SUMPRODUCT(('PT Storengy'!$B$8:$I$372)*('PT Storengy'!$A$8:$A$372=$A120)*('PT Storengy'!$A$5:$H$5=$A$6)*('PT Storengy'!$B$7:$I$7=$A$7))</f>
        <v>0</v>
      </c>
      <c r="F120" s="36">
        <f t="shared" ca="1" si="12"/>
        <v>3.2639471998629874</v>
      </c>
      <c r="G120" s="51">
        <f t="shared" ca="1" si="13"/>
        <v>0.22221132202944466</v>
      </c>
      <c r="H120" s="35" cm="1">
        <f t="array" aca="1" ref="H120" ca="1">IF(ROUND(ROUND(G120,2)-G120,4)=0,_xlfn.XLOOKUP(G120,INDIRECT($A$4&amp;"!$G$32:$G$132"),INDIRECT($A$4&amp;"!$A$32:$A$132"),0,1,1),IF(G120&lt;0,0,(ROUNDUP(G120,2)-G120)*100*_xlfn.XLOOKUP(G120,INDIRECT($A$4&amp;"!$G$32:$G$132"),INDIRECT($A$4&amp;"!$A$32:$A$132"),0,-1,-1)+(G120-ROUNDDOWN(G120,2))*100*_xlfn.XLOOKUP(G120,INDIRECT($A$4&amp;"!$G$32:$G$132"),INDIRECT($A$4&amp;"!$A$32:$A$132"),0,1,1)))</f>
        <v>0.50062148563579645</v>
      </c>
      <c r="I120" s="84">
        <f t="shared" ca="1" si="8"/>
        <v>69.222630578682427</v>
      </c>
      <c r="K120" s="36">
        <f t="shared" ca="1" si="7"/>
        <v>3.2221142388387305</v>
      </c>
      <c r="L120" s="51">
        <f t="shared" ca="1" si="9"/>
        <v>0.21939185248027424</v>
      </c>
      <c r="M120" s="35" cm="1">
        <f t="array" aca="1" ref="M120" ca="1">IF(ROUND(ROUND(L120,2)-L120,4)=0,_xlfn.XLOOKUP(L120,INDIRECT($A$4&amp;"!$G$32:$G$132"),INDIRECT($A$4&amp;"!$A$32:$A$132"),0,1,1),IF(L120&lt;0,0,(ROUNDUP(L120,2)-L120)*100*_xlfn.XLOOKUP(L120,INDIRECT($A$4&amp;"!$G$32:$G$132"),INDIRECT($A$4&amp;"!$A$32:$A$132"),0,-1,-1)+(L120-ROUNDDOWN(L120,2))*100*_xlfn.XLOOKUP(L120,INDIRECT($A$4&amp;"!$G$32:$G$132"),INDIRECT($A$4&amp;"!$A$32:$A$132"),0,1,1)))</f>
        <v>0.49730138037932697</v>
      </c>
      <c r="N120" s="67">
        <f t="shared" ca="1" si="10"/>
        <v>68.763548365383002</v>
      </c>
    </row>
    <row r="121" spans="1:14" x14ac:dyDescent="0.35">
      <c r="A121" s="32">
        <f t="shared" si="11"/>
        <v>46779</v>
      </c>
      <c r="B121" s="65" cm="1">
        <f t="array" aca="1" ref="B121" ca="1">_xlfn.XLOOKUP(A121,INDIRECT($A$5&amp;"!$AJ$41:$AJ$406"),INDIRECT($A$5&amp;"!$An$41:$An$406"))*SUM($F$3:$I$3)</f>
        <v>0</v>
      </c>
      <c r="C121" s="65" cm="1">
        <f t="array" aca="1" ref="C121" ca="1">_xlfn.XLOOKUP(A121,INDIRECT($A$5&amp;"!$AJ$41:$AJ$406"),INDIRECT($A$5&amp;"!$Ak$41:$Ak$406"))*SUM($F$3:$I$3)</f>
        <v>0</v>
      </c>
      <c r="D121" s="65" cm="1">
        <f t="array" aca="1" ref="D121" ca="1">_xlfn.XLOOKUP(A121,INDIRECT($A$5&amp;"!$AJ$41:$AJ$406"),INDIRECT($A$5&amp;"!$AO$41:$AO$406"))*SUM($F$3:$I$3)</f>
        <v>15</v>
      </c>
      <c r="E121" s="34" cm="1">
        <f t="array" ref="E121">SUMPRODUCT(('PT Storengy'!$B$8:$I$372)*('PT Storengy'!$A$8:$A$372=$A121)*('PT Storengy'!$A$5:$H$5=$A$6)*('PT Storengy'!$B$7:$I$7=$A$7))</f>
        <v>0</v>
      </c>
      <c r="F121" s="36">
        <f t="shared" ca="1" si="12"/>
        <v>3.1954759843502067</v>
      </c>
      <c r="G121" s="51">
        <f t="shared" ca="1" si="13"/>
        <v>0.21759647999086582</v>
      </c>
      <c r="H121" s="35" cm="1">
        <f t="array" aca="1" ref="H121" ca="1">IF(ROUND(ROUND(G121,2)-G121,4)=0,_xlfn.XLOOKUP(G121,INDIRECT($A$4&amp;"!$G$32:$G$132"),INDIRECT($A$4&amp;"!$A$32:$A$132"),0,1,1),IF(G121&lt;0,0,(ROUNDUP(G121,2)-G121)*100*_xlfn.XLOOKUP(G121,INDIRECT($A$4&amp;"!$G$32:$G$132"),INDIRECT($A$4&amp;"!$A$32:$A$132"),0,-1,-1)+(G121-ROUNDDOWN(G121,2))*100*_xlfn.XLOOKUP(G121,INDIRECT($A$4&amp;"!$G$32:$G$132"),INDIRECT($A$4&amp;"!$A$32:$A$132"),0,1,1)))</f>
        <v>0.49518721474091476</v>
      </c>
      <c r="I121" s="84">
        <f t="shared" ca="1" si="8"/>
        <v>68.471215512780617</v>
      </c>
      <c r="K121" s="36">
        <f t="shared" ca="1" si="7"/>
        <v>3.1540971221792025</v>
      </c>
      <c r="L121" s="51">
        <f t="shared" ca="1" si="9"/>
        <v>0.21480761592258205</v>
      </c>
      <c r="M121" s="35" cm="1">
        <f t="array" aca="1" ref="M121" ca="1">IF(ROUND(ROUND(L121,2)-L121,4)=0,_xlfn.XLOOKUP(L121,INDIRECT($A$4&amp;"!$G$32:$G$132"),INDIRECT($A$4&amp;"!$A$32:$A$132"),0,1,1),IF(L121&lt;0,0,(ROUNDUP(L121,2)-L121)*100*_xlfn.XLOOKUP(L121,INDIRECT($A$4&amp;"!$G$32:$G$132"),INDIRECT($A$4&amp;"!$A$32:$A$132"),0,-1,-1)+(L121-ROUNDDOWN(L121,2))*100*_xlfn.XLOOKUP(L121,INDIRECT($A$4&amp;"!$G$32:$G$132"),INDIRECT($A$4&amp;"!$A$32:$A$132"),0,1,1)))</f>
        <v>0.49190314939060364</v>
      </c>
      <c r="N121" s="67">
        <f t="shared" ca="1" si="10"/>
        <v>68.017116659528</v>
      </c>
    </row>
    <row r="122" spans="1:14" x14ac:dyDescent="0.35">
      <c r="A122" s="32">
        <f t="shared" si="11"/>
        <v>46780</v>
      </c>
      <c r="B122" s="65" cm="1">
        <f t="array" aca="1" ref="B122" ca="1">_xlfn.XLOOKUP(A122,INDIRECT($A$5&amp;"!$AJ$41:$AJ$406"),INDIRECT($A$5&amp;"!$An$41:$An$406"))*SUM($F$3:$I$3)</f>
        <v>0</v>
      </c>
      <c r="C122" s="65" cm="1">
        <f t="array" aca="1" ref="C122" ca="1">_xlfn.XLOOKUP(A122,INDIRECT($A$5&amp;"!$AJ$41:$AJ$406"),INDIRECT($A$5&amp;"!$Ak$41:$Ak$406"))*SUM($F$3:$I$3)</f>
        <v>0</v>
      </c>
      <c r="D122" s="65" cm="1">
        <f t="array" aca="1" ref="D122" ca="1">_xlfn.XLOOKUP(A122,INDIRECT($A$5&amp;"!$AJ$41:$AJ$406"),INDIRECT($A$5&amp;"!$AO$41:$AO$406"))*SUM($F$3:$I$3)</f>
        <v>15</v>
      </c>
      <c r="E122" s="34" cm="1">
        <f t="array" ref="E122">SUMPRODUCT(('PT Storengy'!$B$8:$I$372)*('PT Storengy'!$A$8:$A$372=$A122)*('PT Storengy'!$A$5:$H$5=$A$6)*('PT Storengy'!$B$7:$I$7=$A$7))</f>
        <v>0</v>
      </c>
      <c r="F122" s="36">
        <f t="shared" ca="1" si="12"/>
        <v>3.1277480272557612</v>
      </c>
      <c r="G122" s="51">
        <f t="shared" ca="1" si="13"/>
        <v>0.21303173229001379</v>
      </c>
      <c r="H122" s="35" cm="1">
        <f t="array" aca="1" ref="H122" ca="1">IF(ROUND(ROUND(G122,2)-G122,4)=0,_xlfn.XLOOKUP(G122,INDIRECT($A$4&amp;"!$G$32:$G$132"),INDIRECT($A$4&amp;"!$A$32:$A$132"),0,1,1),IF(G122&lt;0,0,(ROUNDUP(G122,2)-G122)*100*_xlfn.XLOOKUP(G122,INDIRECT($A$4&amp;"!$G$32:$G$132"),INDIRECT($A$4&amp;"!$A$32:$A$132"),0,-1,-1)+(G122-ROUNDDOWN(G122,2))*100*_xlfn.XLOOKUP(G122,INDIRECT($A$4&amp;"!$G$32:$G$132"),INDIRECT($A$4&amp;"!$A$32:$A$132"),0,1,1)))</f>
        <v>0.48981193312437277</v>
      </c>
      <c r="I122" s="84">
        <f t="shared" ca="1" si="8"/>
        <v>67.727957094445443</v>
      </c>
      <c r="K122" s="36">
        <f t="shared" ca="1" si="7"/>
        <v>3.0868183346725817</v>
      </c>
      <c r="L122" s="51">
        <f t="shared" ca="1" si="9"/>
        <v>0.21027314147861351</v>
      </c>
      <c r="M122" s="35" cm="1">
        <f t="array" aca="1" ref="M122" ca="1">IF(ROUND(ROUND(L122,2)-L122,4)=0,_xlfn.XLOOKUP(L122,INDIRECT($A$4&amp;"!$G$32:$G$132"),INDIRECT($A$4&amp;"!$A$32:$A$132"),0,1,1),IF(L122&lt;0,0,(ROUNDUP(L122,2)-L122)*100*_xlfn.XLOOKUP(L122,INDIRECT($A$4&amp;"!$G$32:$G$132"),INDIRECT($A$4&amp;"!$A$32:$A$132"),0,-1,-1)+(L122-ROUNDDOWN(L122,2))*100*_xlfn.XLOOKUP(L122,INDIRECT($A$4&amp;"!$G$32:$G$132"),INDIRECT($A$4&amp;"!$A$32:$A$132"),0,1,1)))</f>
        <v>0.48656351646526275</v>
      </c>
      <c r="N122" s="67">
        <f t="shared" ca="1" si="10"/>
        <v>67.278787506620759</v>
      </c>
    </row>
    <row r="123" spans="1:14" x14ac:dyDescent="0.35">
      <c r="A123" s="32">
        <f t="shared" si="11"/>
        <v>46781</v>
      </c>
      <c r="B123" s="65" cm="1">
        <f t="array" aca="1" ref="B123" ca="1">_xlfn.XLOOKUP(A123,INDIRECT($A$5&amp;"!$AJ$41:$AJ$406"),INDIRECT($A$5&amp;"!$An$41:$An$406"))*SUM($F$3:$I$3)</f>
        <v>0</v>
      </c>
      <c r="C123" s="65" cm="1">
        <f t="array" aca="1" ref="C123" ca="1">_xlfn.XLOOKUP(A123,INDIRECT($A$5&amp;"!$AJ$41:$AJ$406"),INDIRECT($A$5&amp;"!$Ak$41:$Ak$406"))*SUM($F$3:$I$3)</f>
        <v>0</v>
      </c>
      <c r="D123" s="65" cm="1">
        <f t="array" aca="1" ref="D123" ca="1">_xlfn.XLOOKUP(A123,INDIRECT($A$5&amp;"!$AJ$41:$AJ$406"),INDIRECT($A$5&amp;"!$AO$41:$AO$406"))*SUM($F$3:$I$3)</f>
        <v>15</v>
      </c>
      <c r="E123" s="34" cm="1">
        <f t="array" ref="E123">SUMPRODUCT(('PT Storengy'!$B$8:$I$372)*('PT Storengy'!$A$8:$A$372=$A123)*('PT Storengy'!$A$5:$H$5=$A$6)*('PT Storengy'!$B$7:$I$7=$A$7))</f>
        <v>0</v>
      </c>
      <c r="F123" s="36">
        <f t="shared" ca="1" si="12"/>
        <v>3.0607552604728956</v>
      </c>
      <c r="G123" s="51">
        <f t="shared" ca="1" si="13"/>
        <v>0.20851653515038407</v>
      </c>
      <c r="H123" s="35" cm="1">
        <f t="array" aca="1" ref="H123" ca="1">IF(ROUND(ROUND(G123,2)-G123,4)=0,_xlfn.XLOOKUP(G123,INDIRECT($A$4&amp;"!$G$32:$G$132"),INDIRECT($A$4&amp;"!$A$32:$A$132"),0,1,1),IF(G123&lt;0,0,(ROUNDUP(G123,2)-G123)*100*_xlfn.XLOOKUP(G123,INDIRECT($A$4&amp;"!$G$32:$G$132"),INDIRECT($A$4&amp;"!$A$32:$A$132"),0,-1,-1)+(G123-ROUNDDOWN(G123,2))*100*_xlfn.XLOOKUP(G123,INDIRECT($A$4&amp;"!$G$32:$G$132"),INDIRECT($A$4&amp;"!$A$32:$A$132"),0,1,1)))</f>
        <v>0.48449500045464711</v>
      </c>
      <c r="I123" s="84">
        <f t="shared" ca="1" si="8"/>
        <v>66.992766782865601</v>
      </c>
      <c r="K123" s="36">
        <f t="shared" ca="1" si="7"/>
        <v>3.020269861719532</v>
      </c>
      <c r="L123" s="51">
        <f t="shared" ca="1" si="9"/>
        <v>0.2057878889781721</v>
      </c>
      <c r="M123" s="35" cm="1">
        <f t="array" aca="1" ref="M123" ca="1">IF(ROUND(ROUND(L123,2)-L123,4)=0,_xlfn.XLOOKUP(L123,INDIRECT($A$4&amp;"!$G$32:$G$132"),INDIRECT($A$4&amp;"!$A$32:$A$132"),0,1,1),IF(L123&lt;0,0,(ROUNDUP(L123,2)-L123)*100*_xlfn.XLOOKUP(L123,INDIRECT($A$4&amp;"!$G$32:$G$132"),INDIRECT($A$4&amp;"!$A$32:$A$132"),0,-1,-1)+(L123-ROUNDDOWN(L123,2))*100*_xlfn.XLOOKUP(L123,INDIRECT($A$4&amp;"!$G$32:$G$132"),INDIRECT($A$4&amp;"!$A$32:$A$132"),0,1,1)))</f>
        <v>0.48128184551843867</v>
      </c>
      <c r="N123" s="67">
        <f t="shared" ca="1" si="10"/>
        <v>66.548472953049753</v>
      </c>
    </row>
    <row r="124" spans="1:14" x14ac:dyDescent="0.35">
      <c r="A124" s="32">
        <f t="shared" si="11"/>
        <v>46782</v>
      </c>
      <c r="B124" s="65" cm="1">
        <f t="array" aca="1" ref="B124" ca="1">_xlfn.XLOOKUP(A124,INDIRECT($A$5&amp;"!$AJ$41:$AJ$406"),INDIRECT($A$5&amp;"!$An$41:$An$406"))*SUM($F$3:$I$3)</f>
        <v>0</v>
      </c>
      <c r="C124" s="65" cm="1">
        <f t="array" aca="1" ref="C124" ca="1">_xlfn.XLOOKUP(A124,INDIRECT($A$5&amp;"!$AJ$41:$AJ$406"),INDIRECT($A$5&amp;"!$Ak$41:$Ak$406"))*SUM($F$3:$I$3)</f>
        <v>0</v>
      </c>
      <c r="D124" s="65" cm="1">
        <f t="array" aca="1" ref="D124" ca="1">_xlfn.XLOOKUP(A124,INDIRECT($A$5&amp;"!$AJ$41:$AJ$406"),INDIRECT($A$5&amp;"!$AO$41:$AO$406"))*SUM($F$3:$I$3)</f>
        <v>15</v>
      </c>
      <c r="E124" s="34" cm="1">
        <f t="array" ref="E124">SUMPRODUCT(('PT Storengy'!$B$8:$I$372)*('PT Storengy'!$A$8:$A$372=$A124)*('PT Storengy'!$A$5:$H$5=$A$6)*('PT Storengy'!$B$7:$I$7=$A$7))</f>
        <v>0</v>
      </c>
      <c r="F124" s="36">
        <f t="shared" ca="1" si="12"/>
        <v>2.9944897034745508</v>
      </c>
      <c r="G124" s="51">
        <f t="shared" ca="1" si="13"/>
        <v>0.20405035069819305</v>
      </c>
      <c r="H124" s="35" cm="1">
        <f t="array" aca="1" ref="H124" ca="1">IF(ROUND(ROUND(G124,2)-G124,4)=0,_xlfn.XLOOKUP(G124,INDIRECT($A$4&amp;"!$G$32:$G$132"),INDIRECT($A$4&amp;"!$A$32:$A$132"),0,1,1),IF(G124&lt;0,0,(ROUNDUP(G124,2)-G124)*100*_xlfn.XLOOKUP(G124,INDIRECT($A$4&amp;"!$G$32:$G$132"),INDIRECT($A$4&amp;"!$A$32:$A$132"),0,-1,-1)+(G124-ROUNDDOWN(G124,2))*100*_xlfn.XLOOKUP(G124,INDIRECT($A$4&amp;"!$G$32:$G$132"),INDIRECT($A$4&amp;"!$A$32:$A$132"),0,1,1)))</f>
        <v>0.47923578335104522</v>
      </c>
      <c r="I124" s="84">
        <f t="shared" ca="1" si="8"/>
        <v>66.265556998344735</v>
      </c>
      <c r="K124" s="36">
        <f t="shared" ca="1" si="7"/>
        <v>2.9544437757195876</v>
      </c>
      <c r="L124" s="51">
        <f t="shared" ca="1" si="9"/>
        <v>0.20135132411463547</v>
      </c>
      <c r="M124" s="35" cm="1">
        <f t="array" aca="1" ref="M124" ca="1">IF(ROUND(ROUND(L124,2)-L124,4)=0,_xlfn.XLOOKUP(L124,INDIRECT($A$4&amp;"!$G$32:$G$132"),INDIRECT($A$4&amp;"!$A$32:$A$132"),0,1,1),IF(L124&lt;0,0,(ROUNDUP(L124,2)-L124)*100*_xlfn.XLOOKUP(L124,INDIRECT($A$4&amp;"!$G$32:$G$132"),INDIRECT($A$4&amp;"!$A$32:$A$132"),0,-1,-1)+(L124-ROUNDDOWN(L124,2))*100*_xlfn.XLOOKUP(L124,INDIRECT($A$4&amp;"!$G$32:$G$132"),INDIRECT($A$4&amp;"!$A$32:$A$132"),0,1,1)))</f>
        <v>0.47605750736999874</v>
      </c>
      <c r="N124" s="67">
        <f t="shared" ca="1" si="10"/>
        <v>65.826085999944283</v>
      </c>
    </row>
    <row r="125" spans="1:14" x14ac:dyDescent="0.35">
      <c r="A125" s="32">
        <f t="shared" si="11"/>
        <v>46783</v>
      </c>
      <c r="B125" s="65" cm="1">
        <f t="array" aca="1" ref="B125" ca="1">_xlfn.XLOOKUP(A125,INDIRECT($A$5&amp;"!$AJ$41:$AJ$406"),INDIRECT($A$5&amp;"!$An$41:$An$406"))*SUM($F$3:$I$3)</f>
        <v>0</v>
      </c>
      <c r="C125" s="65" cm="1">
        <f t="array" aca="1" ref="C125" ca="1">_xlfn.XLOOKUP(A125,INDIRECT($A$5&amp;"!$AJ$41:$AJ$406"),INDIRECT($A$5&amp;"!$Ak$41:$Ak$406"))*SUM($F$3:$I$3)</f>
        <v>0</v>
      </c>
      <c r="D125" s="65" cm="1">
        <f t="array" aca="1" ref="D125" ca="1">_xlfn.XLOOKUP(A125,INDIRECT($A$5&amp;"!$AJ$41:$AJ$406"),INDIRECT($A$5&amp;"!$AO$41:$AO$406"))*SUM($F$3:$I$3)</f>
        <v>15</v>
      </c>
      <c r="E125" s="34" cm="1">
        <f t="array" ref="E125">SUMPRODUCT(('PT Storengy'!$B$8:$I$372)*('PT Storengy'!$A$8:$A$372=$A125)*('PT Storengy'!$A$5:$H$5=$A$6)*('PT Storengy'!$B$7:$I$7=$A$7))</f>
        <v>0</v>
      </c>
      <c r="F125" s="36">
        <f t="shared" ca="1" si="12"/>
        <v>2.9289037054295046</v>
      </c>
      <c r="G125" s="51">
        <f t="shared" ca="1" si="13"/>
        <v>0.19963264689830337</v>
      </c>
      <c r="H125" s="35" cm="1">
        <f t="array" aca="1" ref="H125" ca="1">IF(ROUND(ROUND(G125,2)-G125,4)=0,_xlfn.XLOOKUP(G125,INDIRECT($A$4&amp;"!$G$32:$G$132"),INDIRECT($A$4&amp;"!$A$32:$A$132"),0,1,1),IF(G125&lt;0,0,(ROUNDUP(G125,2)-G125)*100*_xlfn.XLOOKUP(G125,INDIRECT($A$4&amp;"!$G$32:$G$132"),INDIRECT($A$4&amp;"!$A$32:$A$132"),0,-1,-1)+(G125-ROUNDDOWN(G125,2))*100*_xlfn.XLOOKUP(G125,INDIRECT($A$4&amp;"!$G$32:$G$132"),INDIRECT($A$4&amp;"!$A$32:$A$132"),0,1,1)))</f>
        <v>0.47432117941396068</v>
      </c>
      <c r="I125" s="84">
        <f t="shared" ca="1" si="8"/>
        <v>65.585998045046352</v>
      </c>
      <c r="K125" s="36">
        <f t="shared" ca="1" si="7"/>
        <v>2.8890035457801706</v>
      </c>
      <c r="L125" s="51">
        <f t="shared" ca="1" si="9"/>
        <v>0.19696291838130583</v>
      </c>
      <c r="M125" s="35" cm="1">
        <f t="array" aca="1" ref="M125" ca="1">IF(ROUND(ROUND(L125,2)-L125,4)=0,_xlfn.XLOOKUP(L125,INDIRECT($A$4&amp;"!$G$32:$G$132"),INDIRECT($A$4&amp;"!$A$32:$A$132"),0,1,1),IF(L125&lt;0,0,(ROUNDUP(L125,2)-L125)*100*_xlfn.XLOOKUP(L125,INDIRECT($A$4&amp;"!$G$32:$G$132"),INDIRECT($A$4&amp;"!$A$32:$A$132"),0,-1,-1)+(L125-ROUNDDOWN(L125,2))*100*_xlfn.XLOOKUP(L125,INDIRECT($A$4&amp;"!$G$32:$G$132"),INDIRECT($A$4&amp;"!$A$32:$A$132"),0,1,1)))</f>
        <v>0.47326697726954048</v>
      </c>
      <c r="N125" s="67">
        <f t="shared" ca="1" si="10"/>
        <v>65.440229939417051</v>
      </c>
    </row>
    <row r="126" spans="1:14" x14ac:dyDescent="0.35">
      <c r="A126" s="32">
        <f t="shared" si="11"/>
        <v>46784</v>
      </c>
      <c r="B126" s="65" cm="1">
        <f t="array" aca="1" ref="B126" ca="1">_xlfn.XLOOKUP(A126,INDIRECT($A$5&amp;"!$AJ$41:$AJ$406"),INDIRECT($A$5&amp;"!$An$41:$An$406"))*SUM($F$3:$I$3)</f>
        <v>0</v>
      </c>
      <c r="C126" s="65" cm="1">
        <f t="array" aca="1" ref="C126" ca="1">_xlfn.XLOOKUP(A126,INDIRECT($A$5&amp;"!$AJ$41:$AJ$406"),INDIRECT($A$5&amp;"!$Ak$41:$Ak$406"))*SUM($F$3:$I$3)</f>
        <v>0</v>
      </c>
      <c r="D126" s="65" cm="1">
        <f t="array" aca="1" ref="D126" ca="1">_xlfn.XLOOKUP(A126,INDIRECT($A$5&amp;"!$AJ$41:$AJ$406"),INDIRECT($A$5&amp;"!$AO$41:$AO$406"))*SUM($F$3:$I$3)</f>
        <v>15</v>
      </c>
      <c r="E126" s="34" cm="1">
        <f t="array" ref="E126">SUMPRODUCT(('PT Storengy'!$B$8:$I$372)*('PT Storengy'!$A$8:$A$372=$A126)*('PT Storengy'!$A$5:$H$5=$A$6)*('PT Storengy'!$B$7:$I$7=$A$7))</f>
        <v>0</v>
      </c>
      <c r="F126" s="36">
        <f t="shared" ca="1" si="12"/>
        <v>2.8635564419381772</v>
      </c>
      <c r="G126" s="51">
        <f t="shared" ca="1" si="13"/>
        <v>0.19526024702863365</v>
      </c>
      <c r="H126" s="35" cm="1">
        <f t="array" aca="1" ref="H126" ca="1">IF(ROUND(ROUND(G126,2)-G126,4)=0,_xlfn.XLOOKUP(G126,INDIRECT($A$4&amp;"!$G$32:$G$132"),INDIRECT($A$4&amp;"!$A$32:$A$132"),0,1,1),IF(G126&lt;0,0,(ROUNDUP(G126,2)-G126)*100*_xlfn.XLOOKUP(G126,INDIRECT($A$4&amp;"!$G$32:$G$132"),INDIRECT($A$4&amp;"!$A$32:$A$132"),0,-1,-1)+(G126-ROUNDDOWN(G126,2))*100*_xlfn.XLOOKUP(G126,INDIRECT($A$4&amp;"!$G$32:$G$132"),INDIRECT($A$4&amp;"!$A$32:$A$132"),0,1,1)))</f>
        <v>0.4725946393221418</v>
      </c>
      <c r="I126" s="84">
        <f t="shared" ca="1" si="8"/>
        <v>65.347263491327638</v>
      </c>
      <c r="K126" s="36">
        <f t="shared" ca="1" si="7"/>
        <v>2.8238015197951878</v>
      </c>
      <c r="L126" s="51">
        <f t="shared" ca="1" si="9"/>
        <v>0.19260023638534471</v>
      </c>
      <c r="M126" s="35" cm="1">
        <f t="array" aca="1" ref="M126" ca="1">IF(ROUND(ROUND(L126,2)-L126,4)=0,_xlfn.XLOOKUP(L126,INDIRECT($A$4&amp;"!$G$32:$G$132"),INDIRECT($A$4&amp;"!$A$32:$A$132"),0,1,1),IF(L126&lt;0,0,(ROUNDUP(L126,2)-L126)*100*_xlfn.XLOOKUP(L126,INDIRECT($A$4&amp;"!$G$32:$G$132"),INDIRECT($A$4&amp;"!$A$32:$A$132"),0,-1,-1)+(L126-ROUNDDOWN(L126,2))*100*_xlfn.XLOOKUP(L126,INDIRECT($A$4&amp;"!$G$32:$G$132"),INDIRECT($A$4&amp;"!$A$32:$A$132"),0,1,1)))</f>
        <v>0.47154427449797254</v>
      </c>
      <c r="N126" s="67">
        <f t="shared" ca="1" si="10"/>
        <v>65.202025984982953</v>
      </c>
    </row>
    <row r="127" spans="1:14" x14ac:dyDescent="0.35">
      <c r="A127" s="32">
        <f t="shared" si="11"/>
        <v>46785</v>
      </c>
      <c r="B127" s="65" cm="1">
        <f t="array" aca="1" ref="B127" ca="1">_xlfn.XLOOKUP(A127,INDIRECT($A$5&amp;"!$AJ$41:$AJ$406"),INDIRECT($A$5&amp;"!$An$41:$An$406"))*SUM($F$3:$I$3)</f>
        <v>0</v>
      </c>
      <c r="C127" s="65" cm="1">
        <f t="array" aca="1" ref="C127" ca="1">_xlfn.XLOOKUP(A127,INDIRECT($A$5&amp;"!$AJ$41:$AJ$406"),INDIRECT($A$5&amp;"!$Ak$41:$Ak$406"))*SUM($F$3:$I$3)</f>
        <v>0</v>
      </c>
      <c r="D127" s="65" cm="1">
        <f t="array" aca="1" ref="D127" ca="1">_xlfn.XLOOKUP(A127,INDIRECT($A$5&amp;"!$AJ$41:$AJ$406"),INDIRECT($A$5&amp;"!$AO$41:$AO$406"))*SUM($F$3:$I$3)</f>
        <v>15</v>
      </c>
      <c r="E127" s="34" cm="1">
        <f t="array" ref="E127">SUMPRODUCT(('PT Storengy'!$B$8:$I$372)*('PT Storengy'!$A$8:$A$372=$A127)*('PT Storengy'!$A$5:$H$5=$A$6)*('PT Storengy'!$B$7:$I$7=$A$7))</f>
        <v>0</v>
      </c>
      <c r="F127" s="36">
        <f t="shared" ca="1" si="12"/>
        <v>2.7984470440012568</v>
      </c>
      <c r="G127" s="51">
        <f t="shared" ca="1" si="13"/>
        <v>0.19090376279587848</v>
      </c>
      <c r="H127" s="35" cm="1">
        <f t="array" aca="1" ref="H127" ca="1">IF(ROUND(ROUND(G127,2)-G127,4)=0,_xlfn.XLOOKUP(G127,INDIRECT($A$4&amp;"!$G$32:$G$132"),INDIRECT($A$4&amp;"!$A$32:$A$132"),0,1,1),IF(G127&lt;0,0,(ROUNDUP(G127,2)-G127)*100*_xlfn.XLOOKUP(G127,INDIRECT($A$4&amp;"!$G$32:$G$132"),INDIRECT($A$4&amp;"!$A$32:$A$132"),0,-1,-1)+(G127-ROUNDDOWN(G127,2))*100*_xlfn.XLOOKUP(G127,INDIRECT($A$4&amp;"!$G$32:$G$132"),INDIRECT($A$4&amp;"!$A$32:$A$132"),0,1,1)))</f>
        <v>0.47087438387629288</v>
      </c>
      <c r="I127" s="84">
        <f t="shared" ca="1" si="8"/>
        <v>65.109397936920331</v>
      </c>
      <c r="K127" s="36">
        <f t="shared" ca="1" si="7"/>
        <v>2.7588368306967213</v>
      </c>
      <c r="L127" s="51">
        <f t="shared" ca="1" si="9"/>
        <v>0.18825343465301253</v>
      </c>
      <c r="M127" s="35" cm="1">
        <f t="array" aca="1" ref="M127" ca="1">IF(ROUND(ROUND(L127,2)-L127,4)=0,_xlfn.XLOOKUP(L127,INDIRECT($A$4&amp;"!$G$32:$G$132"),INDIRECT($A$4&amp;"!$A$32:$A$132"),0,1,1),IF(L127&lt;0,0,(ROUNDUP(L127,2)-L127)*100*_xlfn.XLOOKUP(L127,INDIRECT($A$4&amp;"!$G$32:$G$132"),INDIRECT($A$4&amp;"!$A$32:$A$132"),0,-1,-1)+(L127-ROUNDDOWN(L127,2))*100*_xlfn.XLOOKUP(L127,INDIRECT($A$4&amp;"!$G$32:$G$132"),INDIRECT($A$4&amp;"!$A$32:$A$132"),0,1,1)))</f>
        <v>0.46982784240443992</v>
      </c>
      <c r="N127" s="67">
        <f t="shared" ca="1" si="10"/>
        <v>64.964689098466579</v>
      </c>
    </row>
    <row r="128" spans="1:14" x14ac:dyDescent="0.35">
      <c r="A128" s="32">
        <f t="shared" si="11"/>
        <v>46786</v>
      </c>
      <c r="B128" s="65" cm="1">
        <f t="array" aca="1" ref="B128" ca="1">_xlfn.XLOOKUP(A128,INDIRECT($A$5&amp;"!$AJ$41:$AJ$406"),INDIRECT($A$5&amp;"!$An$41:$An$406"))*SUM($F$3:$I$3)</f>
        <v>0</v>
      </c>
      <c r="C128" s="65" cm="1">
        <f t="array" aca="1" ref="C128" ca="1">_xlfn.XLOOKUP(A128,INDIRECT($A$5&amp;"!$AJ$41:$AJ$406"),INDIRECT($A$5&amp;"!$Ak$41:$Ak$406"))*SUM($F$3:$I$3)</f>
        <v>0</v>
      </c>
      <c r="D128" s="65" cm="1">
        <f t="array" aca="1" ref="D128" ca="1">_xlfn.XLOOKUP(A128,INDIRECT($A$5&amp;"!$AJ$41:$AJ$406"),INDIRECT($A$5&amp;"!$AO$41:$AO$406"))*SUM($F$3:$I$3)</f>
        <v>15</v>
      </c>
      <c r="E128" s="34" cm="1">
        <f t="array" ref="E128">SUMPRODUCT(('PT Storengy'!$B$8:$I$372)*('PT Storengy'!$A$8:$A$372=$A128)*('PT Storengy'!$A$5:$H$5=$A$6)*('PT Storengy'!$B$7:$I$7=$A$7))</f>
        <v>0</v>
      </c>
      <c r="F128" s="36">
        <f t="shared" ca="1" si="12"/>
        <v>2.73357464578261</v>
      </c>
      <c r="G128" s="51">
        <f t="shared" ca="1" si="13"/>
        <v>0.18656313626675045</v>
      </c>
      <c r="H128" s="35" cm="1">
        <f t="array" aca="1" ref="H128" ca="1">IF(ROUND(ROUND(G128,2)-G128,4)=0,_xlfn.XLOOKUP(G128,INDIRECT($A$4&amp;"!$G$32:$G$132"),INDIRECT($A$4&amp;"!$A$32:$A$132"),0,1,1),IF(G128&lt;0,0,(ROUNDUP(G128,2)-G128)*100*_xlfn.XLOOKUP(G128,INDIRECT($A$4&amp;"!$G$32:$G$132"),INDIRECT($A$4&amp;"!$A$32:$A$132"),0,-1,-1)+(G128-ROUNDDOWN(G128,2))*100*_xlfn.XLOOKUP(G128,INDIRECT($A$4&amp;"!$G$32:$G$132"),INDIRECT($A$4&amp;"!$A$32:$A$132"),0,1,1)))</f>
        <v>0.46916039020015687</v>
      </c>
      <c r="I128" s="84">
        <f t="shared" ca="1" si="8"/>
        <v>64.872398218646808</v>
      </c>
      <c r="K128" s="36">
        <f t="shared" ca="1" si="7"/>
        <v>2.6941086145730004</v>
      </c>
      <c r="L128" s="51">
        <f t="shared" ca="1" si="9"/>
        <v>0.18392245537978141</v>
      </c>
      <c r="M128" s="35" cm="1">
        <f t="array" aca="1" ref="M128" ca="1">IF(ROUND(ROUND(L128,2)-L128,4)=0,_xlfn.XLOOKUP(L128,INDIRECT($A$4&amp;"!$G$32:$G$132"),INDIRECT($A$4&amp;"!$A$32:$A$132"),0,1,1),IF(L128&lt;0,0,(ROUNDUP(L128,2)-L128)*100*_xlfn.XLOOKUP(L128,INDIRECT($A$4&amp;"!$G$32:$G$132"),INDIRECT($A$4&amp;"!$A$32:$A$132"),0,-1,-1)+(L128-ROUNDDOWN(L128,2))*100*_xlfn.XLOOKUP(L128,INDIRECT($A$4&amp;"!$G$32:$G$132"),INDIRECT($A$4&amp;"!$A$32:$A$132"),0,1,1)))</f>
        <v>0.46811765816352913</v>
      </c>
      <c r="N128" s="67">
        <f t="shared" ca="1" si="10"/>
        <v>64.7282161237206</v>
      </c>
    </row>
    <row r="129" spans="1:14" x14ac:dyDescent="0.35">
      <c r="A129" s="32">
        <f t="shared" si="11"/>
        <v>46787</v>
      </c>
      <c r="B129" s="65" cm="1">
        <f t="array" aca="1" ref="B129" ca="1">_xlfn.XLOOKUP(A129,INDIRECT($A$5&amp;"!$AJ$41:$AJ$406"),INDIRECT($A$5&amp;"!$An$41:$An$406"))*SUM($F$3:$I$3)</f>
        <v>0</v>
      </c>
      <c r="C129" s="65" cm="1">
        <f t="array" aca="1" ref="C129" ca="1">_xlfn.XLOOKUP(A129,INDIRECT($A$5&amp;"!$AJ$41:$AJ$406"),INDIRECT($A$5&amp;"!$Ak$41:$Ak$406"))*SUM($F$3:$I$3)</f>
        <v>0</v>
      </c>
      <c r="D129" s="65" cm="1">
        <f t="array" aca="1" ref="D129" ca="1">_xlfn.XLOOKUP(A129,INDIRECT($A$5&amp;"!$AJ$41:$AJ$406"),INDIRECT($A$5&amp;"!$AO$41:$AO$406"))*SUM($F$3:$I$3)</f>
        <v>15</v>
      </c>
      <c r="E129" s="34" cm="1">
        <f t="array" ref="E129">SUMPRODUCT(('PT Storengy'!$B$8:$I$372)*('PT Storengy'!$A$8:$A$372=$A129)*('PT Storengy'!$A$5:$H$5=$A$6)*('PT Storengy'!$B$7:$I$7=$A$7))</f>
        <v>0</v>
      </c>
      <c r="F129" s="36">
        <f t="shared" ca="1" si="12"/>
        <v>2.6689383845977668</v>
      </c>
      <c r="G129" s="51">
        <f t="shared" ca="1" si="13"/>
        <v>0.18223830971884067</v>
      </c>
      <c r="H129" s="35" cm="1">
        <f t="array" aca="1" ref="H129" ca="1">IF(ROUND(ROUND(G129,2)-G129,4)=0,_xlfn.XLOOKUP(G129,INDIRECT($A$4&amp;"!$G$32:$G$132"),INDIRECT($A$4&amp;"!$A$32:$A$132"),0,1,1),IF(G129&lt;0,0,(ROUNDUP(G129,2)-G129)*100*_xlfn.XLOOKUP(G129,INDIRECT($A$4&amp;"!$G$32:$G$132"),INDIRECT($A$4&amp;"!$A$32:$A$132"),0,-1,-1)+(G129-ROUNDDOWN(G129,2))*100*_xlfn.XLOOKUP(G129,INDIRECT($A$4&amp;"!$G$32:$G$132"),INDIRECT($A$4&amp;"!$A$32:$A$132"),0,1,1)))</f>
        <v>0.46745263550074678</v>
      </c>
      <c r="I129" s="84">
        <f t="shared" ca="1" si="8"/>
        <v>64.636261184843434</v>
      </c>
      <c r="K129" s="36">
        <f t="shared" ca="1" si="7"/>
        <v>2.6296160106569144</v>
      </c>
      <c r="L129" s="51">
        <f t="shared" ca="1" si="9"/>
        <v>0.17960724097153336</v>
      </c>
      <c r="M129" s="35" cm="1">
        <f t="array" aca="1" ref="M129" ca="1">IF(ROUND(ROUND(L129,2)-L129,4)=0,_xlfn.XLOOKUP(L129,INDIRECT($A$4&amp;"!$G$32:$G$132"),INDIRECT($A$4&amp;"!$A$32:$A$132"),0,1,1),IF(L129&lt;0,0,(ROUNDUP(L129,2)-L129)*100*_xlfn.XLOOKUP(L129,INDIRECT($A$4&amp;"!$G$32:$G$132"),INDIRECT($A$4&amp;"!$A$32:$A$132"),0,-1,-1)+(L129-ROUNDDOWN(L129,2))*100*_xlfn.XLOOKUP(L129,INDIRECT($A$4&amp;"!$G$32:$G$132"),INDIRECT($A$4&amp;"!$A$32:$A$132"),0,1,1)))</f>
        <v>0.46641369903291163</v>
      </c>
      <c r="N129" s="67">
        <f t="shared" ca="1" si="10"/>
        <v>64.492603916086111</v>
      </c>
    </row>
    <row r="130" spans="1:14" x14ac:dyDescent="0.35">
      <c r="A130" s="32">
        <f t="shared" si="11"/>
        <v>46788</v>
      </c>
      <c r="B130" s="65" cm="1">
        <f t="array" aca="1" ref="B130" ca="1">_xlfn.XLOOKUP(A130,INDIRECT($A$5&amp;"!$AJ$41:$AJ$406"),INDIRECT($A$5&amp;"!$An$41:$An$406"))*SUM($F$3:$I$3)</f>
        <v>0</v>
      </c>
      <c r="C130" s="65" cm="1">
        <f t="array" aca="1" ref="C130" ca="1">_xlfn.XLOOKUP(A130,INDIRECT($A$5&amp;"!$AJ$41:$AJ$406"),INDIRECT($A$5&amp;"!$Ak$41:$Ak$406"))*SUM($F$3:$I$3)</f>
        <v>0</v>
      </c>
      <c r="D130" s="65" cm="1">
        <f t="array" aca="1" ref="D130" ca="1">_xlfn.XLOOKUP(A130,INDIRECT($A$5&amp;"!$AJ$41:$AJ$406"),INDIRECT($A$5&amp;"!$AO$41:$AO$406"))*SUM($F$3:$I$3)</f>
        <v>15</v>
      </c>
      <c r="E130" s="34" cm="1">
        <f t="array" ref="E130">SUMPRODUCT(('PT Storengy'!$B$8:$I$372)*('PT Storengy'!$A$8:$A$372=$A130)*('PT Storengy'!$A$5:$H$5=$A$6)*('PT Storengy'!$B$7:$I$7=$A$7))</f>
        <v>0</v>
      </c>
      <c r="F130" s="36">
        <f t="shared" ca="1" si="12"/>
        <v>2.6045374009024482</v>
      </c>
      <c r="G130" s="51">
        <f t="shared" ca="1" si="13"/>
        <v>0.17792922563985111</v>
      </c>
      <c r="H130" s="35" cm="1">
        <f t="array" aca="1" ref="H130" ca="1">IF(ROUND(ROUND(G130,2)-G130,4)=0,_xlfn.XLOOKUP(G130,INDIRECT($A$4&amp;"!$G$32:$G$132"),INDIRECT($A$4&amp;"!$A$32:$A$132"),0,1,1),IF(G130&lt;0,0,(ROUNDUP(G130,2)-G130)*100*_xlfn.XLOOKUP(G130,INDIRECT($A$4&amp;"!$G$32:$G$132"),INDIRECT($A$4&amp;"!$A$32:$A$132"),0,-1,-1)+(G130-ROUNDDOWN(G130,2))*100*_xlfn.XLOOKUP(G130,INDIRECT($A$4&amp;"!$G$32:$G$132"),INDIRECT($A$4&amp;"!$A$32:$A$132"),0,1,1)))</f>
        <v>0.46575109706804263</v>
      </c>
      <c r="I130" s="84">
        <f t="shared" ca="1" si="8"/>
        <v>64.400983695318743</v>
      </c>
      <c r="K130" s="36">
        <f t="shared" ca="1" si="7"/>
        <v>2.5653581613145637</v>
      </c>
      <c r="L130" s="51">
        <f t="shared" ca="1" si="9"/>
        <v>0.17530773404379429</v>
      </c>
      <c r="M130" s="35" cm="1">
        <f t="array" aca="1" ref="M130" ca="1">IF(ROUND(ROUND(L130,2)-L130,4)=0,_xlfn.XLOOKUP(L130,INDIRECT($A$4&amp;"!$G$32:$G$132"),INDIRECT($A$4&amp;"!$A$32:$A$132"),0,1,1),IF(L130&lt;0,0,(ROUNDUP(L130,2)-L130)*100*_xlfn.XLOOKUP(L130,INDIRECT($A$4&amp;"!$G$32:$G$132"),INDIRECT($A$4&amp;"!$A$32:$A$132"),0,-1,-1)+(L130-ROUNDDOWN(L130,2))*100*_xlfn.XLOOKUP(L130,INDIRECT($A$4&amp;"!$G$32:$G$132"),INDIRECT($A$4&amp;"!$A$32:$A$132"),0,1,1)))</f>
        <v>0.4647159423530417</v>
      </c>
      <c r="N130" s="67">
        <f t="shared" ca="1" si="10"/>
        <v>64.25784934235088</v>
      </c>
    </row>
    <row r="131" spans="1:14" x14ac:dyDescent="0.35">
      <c r="A131" s="32">
        <f t="shared" si="11"/>
        <v>46789</v>
      </c>
      <c r="B131" s="65" cm="1">
        <f t="array" aca="1" ref="B131" ca="1">_xlfn.XLOOKUP(A131,INDIRECT($A$5&amp;"!$AJ$41:$AJ$406"),INDIRECT($A$5&amp;"!$An$41:$An$406"))*SUM($F$3:$I$3)</f>
        <v>0</v>
      </c>
      <c r="C131" s="65" cm="1">
        <f t="array" aca="1" ref="C131" ca="1">_xlfn.XLOOKUP(A131,INDIRECT($A$5&amp;"!$AJ$41:$AJ$406"),INDIRECT($A$5&amp;"!$Ak$41:$Ak$406"))*SUM($F$3:$I$3)</f>
        <v>0</v>
      </c>
      <c r="D131" s="65" cm="1">
        <f t="array" aca="1" ref="D131" ca="1">_xlfn.XLOOKUP(A131,INDIRECT($A$5&amp;"!$AJ$41:$AJ$406"),INDIRECT($A$5&amp;"!$AO$41:$AO$406"))*SUM($F$3:$I$3)</f>
        <v>15</v>
      </c>
      <c r="E131" s="34" cm="1">
        <f t="array" ref="E131">SUMPRODUCT(('PT Storengy'!$B$8:$I$372)*('PT Storengy'!$A$8:$A$372=$A131)*('PT Storengy'!$A$5:$H$5=$A$6)*('PT Storengy'!$B$7:$I$7=$A$7))</f>
        <v>0</v>
      </c>
      <c r="F131" s="36">
        <f t="shared" ca="1" si="12"/>
        <v>2.5403708382811367</v>
      </c>
      <c r="G131" s="51">
        <f t="shared" ca="1" si="13"/>
        <v>0.17363582672682989</v>
      </c>
      <c r="H131" s="35" cm="1">
        <f t="array" aca="1" ref="H131" ca="1">IF(ROUND(ROUND(G131,2)-G131,4)=0,_xlfn.XLOOKUP(G131,INDIRECT($A$4&amp;"!$G$32:$G$132"),INDIRECT($A$4&amp;"!$A$32:$A$132"),0,1,1),IF(G131&lt;0,0,(ROUNDUP(G131,2)-G131)*100*_xlfn.XLOOKUP(G131,INDIRECT($A$4&amp;"!$G$32:$G$132"),INDIRECT($A$4&amp;"!$A$32:$A$132"),0,-1,-1)+(G131-ROUNDDOWN(G131,2))*100*_xlfn.XLOOKUP(G131,INDIRECT($A$4&amp;"!$G$32:$G$132"),INDIRECT($A$4&amp;"!$A$32:$A$132"),0,1,1)))</f>
        <v>0.46405575227468965</v>
      </c>
      <c r="I131" s="84">
        <f t="shared" ca="1" si="8"/>
        <v>64.166562621311655</v>
      </c>
      <c r="K131" s="36">
        <f t="shared" ca="1" si="7"/>
        <v>2.5013342120338562</v>
      </c>
      <c r="L131" s="51">
        <f t="shared" ca="1" si="9"/>
        <v>0.17102387742097092</v>
      </c>
      <c r="M131" s="35" cm="1">
        <f t="array" aca="1" ref="M131" ca="1">IF(ROUND(ROUND(L131,2)-L131,4)=0,_xlfn.XLOOKUP(L131,INDIRECT($A$4&amp;"!$G$32:$G$132"),INDIRECT($A$4&amp;"!$A$32:$A$132"),0,1,1),IF(L131&lt;0,0,(ROUNDUP(L131,2)-L131)*100*_xlfn.XLOOKUP(L131,INDIRECT($A$4&amp;"!$G$32:$G$132"),INDIRECT($A$4&amp;"!$A$32:$A$132"),0,-1,-1)+(L131-ROUNDDOWN(L131,2))*100*_xlfn.XLOOKUP(L131,INDIRECT($A$4&amp;"!$G$32:$G$132"),INDIRECT($A$4&amp;"!$A$32:$A$132"),0,1,1)))</f>
        <v>0.46302436554685489</v>
      </c>
      <c r="N131" s="67">
        <f t="shared" ca="1" si="10"/>
        <v>64.023949280707654</v>
      </c>
    </row>
    <row r="132" spans="1:14" x14ac:dyDescent="0.35">
      <c r="A132" s="32">
        <f t="shared" si="11"/>
        <v>46790</v>
      </c>
      <c r="B132" s="65" cm="1">
        <f t="array" aca="1" ref="B132" ca="1">_xlfn.XLOOKUP(A132,INDIRECT($A$5&amp;"!$AJ$41:$AJ$406"),INDIRECT($A$5&amp;"!$An$41:$An$406"))*SUM($F$3:$I$3)</f>
        <v>0</v>
      </c>
      <c r="C132" s="65" cm="1">
        <f t="array" aca="1" ref="C132" ca="1">_xlfn.XLOOKUP(A132,INDIRECT($A$5&amp;"!$AJ$41:$AJ$406"),INDIRECT($A$5&amp;"!$Ak$41:$Ak$406"))*SUM($F$3:$I$3)</f>
        <v>0</v>
      </c>
      <c r="D132" s="65" cm="1">
        <f t="array" aca="1" ref="D132" ca="1">_xlfn.XLOOKUP(A132,INDIRECT($A$5&amp;"!$AJ$41:$AJ$406"),INDIRECT($A$5&amp;"!$AO$41:$AO$406"))*SUM($F$3:$I$3)</f>
        <v>15</v>
      </c>
      <c r="E132" s="34" cm="1">
        <f t="array" ref="E132">SUMPRODUCT(('PT Storengy'!$B$8:$I$372)*('PT Storengy'!$A$8:$A$372=$A132)*('PT Storengy'!$A$5:$H$5=$A$6)*('PT Storengy'!$B$7:$I$7=$A$7))</f>
        <v>0</v>
      </c>
      <c r="F132" s="36">
        <f t="shared" ca="1" si="12"/>
        <v>2.4764378434356868</v>
      </c>
      <c r="G132" s="51">
        <f t="shared" ca="1" si="13"/>
        <v>0.16935805588540911</v>
      </c>
      <c r="H132" s="35" cm="1">
        <f t="array" aca="1" ref="H132" ca="1">IF(ROUND(ROUND(G132,2)-G132,4)=0,_xlfn.XLOOKUP(G132,INDIRECT($A$4&amp;"!$G$32:$G$132"),INDIRECT($A$4&amp;"!$A$32:$A$132"),0,1,1),IF(G132&lt;0,0,(ROUNDUP(G132,2)-G132)*100*_xlfn.XLOOKUP(G132,INDIRECT($A$4&amp;"!$G$32:$G$132"),INDIRECT($A$4&amp;"!$A$32:$A$132"),0,-1,-1)+(G132-ROUNDDOWN(G132,2))*100*_xlfn.XLOOKUP(G132,INDIRECT($A$4&amp;"!$G$32:$G$132"),INDIRECT($A$4&amp;"!$A$32:$A$132"),0,1,1)))</f>
        <v>0.46236657857569663</v>
      </c>
      <c r="I132" s="84">
        <f t="shared" ca="1" si="8"/>
        <v>63.932994845449784</v>
      </c>
      <c r="K132" s="36">
        <f t="shared" ca="1" si="7"/>
        <v>2.4375433114131435</v>
      </c>
      <c r="L132" s="51">
        <f t="shared" ca="1" si="9"/>
        <v>0.16675561413559042</v>
      </c>
      <c r="M132" s="35" cm="1">
        <f t="array" aca="1" ref="M132" ca="1">IF(ROUND(ROUND(L132,2)-L132,4)=0,_xlfn.XLOOKUP(L132,INDIRECT($A$4&amp;"!$G$32:$G$132"),INDIRECT($A$4&amp;"!$A$32:$A$132"),0,1,1),IF(L132&lt;0,0,(ROUNDUP(L132,2)-L132)*100*_xlfn.XLOOKUP(L132,INDIRECT($A$4&amp;"!$G$32:$G$132"),INDIRECT($A$4&amp;"!$A$32:$A$132"),0,-1,-1)+(L132-ROUNDDOWN(L132,2))*100*_xlfn.XLOOKUP(L132,INDIRECT($A$4&amp;"!$G$32:$G$132"),INDIRECT($A$4&amp;"!$A$32:$A$132"),0,1,1)))</f>
        <v>0.46133894611946741</v>
      </c>
      <c r="N132" s="67">
        <f t="shared" ca="1" si="10"/>
        <v>63.790900620712556</v>
      </c>
    </row>
    <row r="133" spans="1:14" x14ac:dyDescent="0.35">
      <c r="A133" s="32">
        <f t="shared" si="11"/>
        <v>46791</v>
      </c>
      <c r="B133" s="65" cm="1">
        <f t="array" aca="1" ref="B133" ca="1">_xlfn.XLOOKUP(A133,INDIRECT($A$5&amp;"!$AJ$41:$AJ$406"),INDIRECT($A$5&amp;"!$An$41:$An$406"))*SUM($F$3:$I$3)</f>
        <v>0</v>
      </c>
      <c r="C133" s="65" cm="1">
        <f t="array" aca="1" ref="C133" ca="1">_xlfn.XLOOKUP(A133,INDIRECT($A$5&amp;"!$AJ$41:$AJ$406"),INDIRECT($A$5&amp;"!$Ak$41:$Ak$406"))*SUM($F$3:$I$3)</f>
        <v>0</v>
      </c>
      <c r="D133" s="65" cm="1">
        <f t="array" aca="1" ref="D133" ca="1">_xlfn.XLOOKUP(A133,INDIRECT($A$5&amp;"!$AJ$41:$AJ$406"),INDIRECT($A$5&amp;"!$AO$41:$AO$406"))*SUM($F$3:$I$3)</f>
        <v>15</v>
      </c>
      <c r="E133" s="34" cm="1">
        <f t="array" ref="E133">SUMPRODUCT(('PT Storengy'!$B$8:$I$372)*('PT Storengy'!$A$8:$A$372=$A133)*('PT Storengy'!$A$5:$H$5=$A$6)*('PT Storengy'!$B$7:$I$7=$A$7))</f>
        <v>0</v>
      </c>
      <c r="F133" s="36">
        <f t="shared" ca="1" si="12"/>
        <v>2.4127375661739787</v>
      </c>
      <c r="G133" s="51">
        <f t="shared" ca="1" si="13"/>
        <v>0.1650958562290458</v>
      </c>
      <c r="H133" s="35" cm="1">
        <f t="array" aca="1" ref="H133" ca="1">IF(ROUND(ROUND(G133,2)-G133,4)=0,_xlfn.XLOOKUP(G133,INDIRECT($A$4&amp;"!$G$32:$G$132"),INDIRECT($A$4&amp;"!$A$32:$A$132"),0,1,1),IF(G133&lt;0,0,(ROUNDUP(G133,2)-G133)*100*_xlfn.XLOOKUP(G133,INDIRECT($A$4&amp;"!$G$32:$G$132"),INDIRECT($A$4&amp;"!$A$32:$A$132"),0,-1,-1)+(G133-ROUNDDOWN(G133,2))*100*_xlfn.XLOOKUP(G133,INDIRECT($A$4&amp;"!$G$32:$G$132"),INDIRECT($A$4&amp;"!$A$32:$A$132"),0,1,1)))</f>
        <v>0.46068355350813728</v>
      </c>
      <c r="I133" s="84">
        <f t="shared" ca="1" si="8"/>
        <v>63.700277261708123</v>
      </c>
      <c r="K133" s="36">
        <f t="shared" ca="1" si="7"/>
        <v>2.3739846111498997</v>
      </c>
      <c r="L133" s="51">
        <f t="shared" ca="1" si="9"/>
        <v>0.1625028874275429</v>
      </c>
      <c r="M133" s="35" cm="1">
        <f t="array" aca="1" ref="M133" ca="1">IF(ROUND(ROUND(L133,2)-L133,4)=0,_xlfn.XLOOKUP(L133,INDIRECT($A$4&amp;"!$G$32:$G$132"),INDIRECT($A$4&amp;"!$A$32:$A$132"),0,1,1),IF(L133&lt;0,0,(ROUNDUP(L133,2)-L133)*100*_xlfn.XLOOKUP(L133,INDIRECT($A$4&amp;"!$G$32:$G$132"),INDIRECT($A$4&amp;"!$A$32:$A$132"),0,-1,-1)+(L133-ROUNDDOWN(L133,2))*100*_xlfn.XLOOKUP(L133,INDIRECT($A$4&amp;"!$G$32:$G$132"),INDIRECT($A$4&amp;"!$A$32:$A$132"),0,1,1)))</f>
        <v>0.45965966165787792</v>
      </c>
      <c r="N133" s="67">
        <f t="shared" ca="1" si="10"/>
        <v>63.558700263243878</v>
      </c>
    </row>
    <row r="134" spans="1:14" x14ac:dyDescent="0.35">
      <c r="A134" s="32">
        <f t="shared" si="11"/>
        <v>46792</v>
      </c>
      <c r="B134" s="65" cm="1">
        <f t="array" aca="1" ref="B134" ca="1">_xlfn.XLOOKUP(A134,INDIRECT($A$5&amp;"!$AJ$41:$AJ$406"),INDIRECT($A$5&amp;"!$An$41:$An$406"))*SUM($F$3:$I$3)</f>
        <v>0</v>
      </c>
      <c r="C134" s="65" cm="1">
        <f t="array" aca="1" ref="C134" ca="1">_xlfn.XLOOKUP(A134,INDIRECT($A$5&amp;"!$AJ$41:$AJ$406"),INDIRECT($A$5&amp;"!$Ak$41:$Ak$406"))*SUM($F$3:$I$3)</f>
        <v>0</v>
      </c>
      <c r="D134" s="65" cm="1">
        <f t="array" aca="1" ref="D134" ca="1">_xlfn.XLOOKUP(A134,INDIRECT($A$5&amp;"!$AJ$41:$AJ$406"),INDIRECT($A$5&amp;"!$AO$41:$AO$406"))*SUM($F$3:$I$3)</f>
        <v>15</v>
      </c>
      <c r="E134" s="34" cm="1">
        <f t="array" ref="E134">SUMPRODUCT(('PT Storengy'!$B$8:$I$372)*('PT Storengy'!$A$8:$A$372=$A134)*('PT Storengy'!$A$5:$H$5=$A$6)*('PT Storengy'!$B$7:$I$7=$A$7))</f>
        <v>0</v>
      </c>
      <c r="F134" s="36">
        <f t="shared" ca="1" si="12"/>
        <v>2.3492691593986113</v>
      </c>
      <c r="G134" s="51">
        <f t="shared" ca="1" si="13"/>
        <v>0.16084917107826524</v>
      </c>
      <c r="H134" s="35" cm="1">
        <f t="array" aca="1" ref="H134" ca="1">IF(ROUND(ROUND(G134,2)-G134,4)=0,_xlfn.XLOOKUP(G134,INDIRECT($A$4&amp;"!$G$32:$G$132"),INDIRECT($A$4&amp;"!$A$32:$A$132"),0,1,1),IF(G134&lt;0,0,(ROUNDUP(G134,2)-G134)*100*_xlfn.XLOOKUP(G134,INDIRECT($A$4&amp;"!$G$32:$G$132"),INDIRECT($A$4&amp;"!$A$32:$A$132"),0,-1,-1)+(G134-ROUNDDOWN(G134,2))*100*_xlfn.XLOOKUP(G134,INDIRECT($A$4&amp;"!$G$32:$G$132"),INDIRECT($A$4&amp;"!$A$32:$A$132"),0,1,1)))</f>
        <v>0.45900665469085045</v>
      </c>
      <c r="I134" s="84">
        <f t="shared" ca="1" si="8"/>
        <v>63.468406775367626</v>
      </c>
      <c r="K134" s="36">
        <f t="shared" ca="1" si="7"/>
        <v>2.3106572660294389</v>
      </c>
      <c r="L134" s="51">
        <f t="shared" ca="1" si="9"/>
        <v>0.15826564074332664</v>
      </c>
      <c r="M134" s="35" cm="1">
        <f t="array" aca="1" ref="M134" ca="1">IF(ROUND(ROUND(L134,2)-L134,4)=0,_xlfn.XLOOKUP(L134,INDIRECT($A$4&amp;"!$G$32:$G$132"),INDIRECT($A$4&amp;"!$A$32:$A$132"),0,1,1),IF(L134&lt;0,0,(ROUNDUP(L134,2)-L134)*100*_xlfn.XLOOKUP(L134,INDIRECT($A$4&amp;"!$G$32:$G$132"),INDIRECT($A$4&amp;"!$A$32:$A$132"),0,-1,-1)+(L134-ROUNDDOWN(L134,2))*100*_xlfn.XLOOKUP(L134,INDIRECT($A$4&amp;"!$G$32:$G$132"),INDIRECT($A$4&amp;"!$A$32:$A$132"),0,1,1)))</f>
        <v>0.45798648983066848</v>
      </c>
      <c r="N134" s="67">
        <f t="shared" ca="1" si="10"/>
        <v>63.327345120460741</v>
      </c>
    </row>
    <row r="135" spans="1:14" x14ac:dyDescent="0.35">
      <c r="A135" s="32">
        <f t="shared" si="11"/>
        <v>46793</v>
      </c>
      <c r="B135" s="65" cm="1">
        <f t="array" aca="1" ref="B135" ca="1">_xlfn.XLOOKUP(A135,INDIRECT($A$5&amp;"!$AJ$41:$AJ$406"),INDIRECT($A$5&amp;"!$An$41:$An$406"))*SUM($F$3:$I$3)</f>
        <v>0</v>
      </c>
      <c r="C135" s="65" cm="1">
        <f t="array" aca="1" ref="C135" ca="1">_xlfn.XLOOKUP(A135,INDIRECT($A$5&amp;"!$AJ$41:$AJ$406"),INDIRECT($A$5&amp;"!$Ak$41:$Ak$406"))*SUM($F$3:$I$3)</f>
        <v>0</v>
      </c>
      <c r="D135" s="65" cm="1">
        <f t="array" aca="1" ref="D135" ca="1">_xlfn.XLOOKUP(A135,INDIRECT($A$5&amp;"!$AJ$41:$AJ$406"),INDIRECT($A$5&amp;"!$AO$41:$AO$406"))*SUM($F$3:$I$3)</f>
        <v>15</v>
      </c>
      <c r="E135" s="34" cm="1">
        <f t="array" ref="E135">SUMPRODUCT(('PT Storengy'!$B$8:$I$372)*('PT Storengy'!$A$8:$A$372=$A135)*('PT Storengy'!$A$5:$H$5=$A$6)*('PT Storengy'!$B$7:$I$7=$A$7))</f>
        <v>0</v>
      </c>
      <c r="F135" s="36">
        <f t="shared" ca="1" si="12"/>
        <v>2.2860317790956373</v>
      </c>
      <c r="G135" s="51">
        <f t="shared" ca="1" si="13"/>
        <v>0.15661794395990741</v>
      </c>
      <c r="H135" s="35" cm="1">
        <f t="array" aca="1" ref="H135" ca="1">IF(ROUND(ROUND(G135,2)-G135,4)=0,_xlfn.XLOOKUP(G135,INDIRECT($A$4&amp;"!$G$32:$G$132"),INDIRECT($A$4&amp;"!$A$32:$A$132"),0,1,1),IF(G135&lt;0,0,(ROUNDUP(G135,2)-G135)*100*_xlfn.XLOOKUP(G135,INDIRECT($A$4&amp;"!$G$32:$G$132"),INDIRECT($A$4&amp;"!$A$32:$A$132"),0,-1,-1)+(G135-ROUNDDOWN(G135,2))*100*_xlfn.XLOOKUP(G135,INDIRECT($A$4&amp;"!$G$32:$G$132"),INDIRECT($A$4&amp;"!$A$32:$A$132"),0,1,1)))</f>
        <v>0.45733585982414321</v>
      </c>
      <c r="I135" s="84">
        <f t="shared" ca="1" si="8"/>
        <v>63.237380302974117</v>
      </c>
      <c r="K135" s="36">
        <f t="shared" ca="1" si="7"/>
        <v>2.247560433913677</v>
      </c>
      <c r="L135" s="51">
        <f t="shared" ca="1" si="9"/>
        <v>0.15404381773529593</v>
      </c>
      <c r="M135" s="35" cm="1">
        <f t="array" aca="1" ref="M135" ca="1">IF(ROUND(ROUND(L135,2)-L135,4)=0,_xlfn.XLOOKUP(L135,INDIRECT($A$4&amp;"!$G$32:$G$132"),INDIRECT($A$4&amp;"!$A$32:$A$132"),0,1,1),IF(L135&lt;0,0,(ROUNDUP(L135,2)-L135)*100*_xlfn.XLOOKUP(L135,INDIRECT($A$4&amp;"!$G$32:$G$132"),INDIRECT($A$4&amp;"!$A$32:$A$132"),0,-1,-1)+(L135-ROUNDDOWN(L135,2))*100*_xlfn.XLOOKUP(L135,INDIRECT($A$4&amp;"!$G$32:$G$132"),INDIRECT($A$4&amp;"!$A$32:$A$132"),0,1,1)))</f>
        <v>0.45631940838770824</v>
      </c>
      <c r="N135" s="67">
        <f t="shared" ca="1" si="10"/>
        <v>63.096832115762084</v>
      </c>
    </row>
    <row r="136" spans="1:14" x14ac:dyDescent="0.35">
      <c r="A136" s="32">
        <f t="shared" si="11"/>
        <v>46794</v>
      </c>
      <c r="B136" s="65" cm="1">
        <f t="array" aca="1" ref="B136" ca="1">_xlfn.XLOOKUP(A136,INDIRECT($A$5&amp;"!$AJ$41:$AJ$406"),INDIRECT($A$5&amp;"!$An$41:$An$406"))*SUM($F$3:$I$3)</f>
        <v>0</v>
      </c>
      <c r="C136" s="65" cm="1">
        <f t="array" aca="1" ref="C136" ca="1">_xlfn.XLOOKUP(A136,INDIRECT($A$5&amp;"!$AJ$41:$AJ$406"),INDIRECT($A$5&amp;"!$Ak$41:$Ak$406"))*SUM($F$3:$I$3)</f>
        <v>0</v>
      </c>
      <c r="D136" s="65" cm="1">
        <f t="array" aca="1" ref="D136" ca="1">_xlfn.XLOOKUP(A136,INDIRECT($A$5&amp;"!$AJ$41:$AJ$406"),INDIRECT($A$5&amp;"!$AO$41:$AO$406"))*SUM($F$3:$I$3)</f>
        <v>15</v>
      </c>
      <c r="E136" s="34" cm="1">
        <f t="array" ref="E136">SUMPRODUCT(('PT Storengy'!$B$8:$I$372)*('PT Storengy'!$A$8:$A$372=$A136)*('PT Storengy'!$A$5:$H$5=$A$6)*('PT Storengy'!$B$7:$I$7=$A$7))</f>
        <v>0</v>
      </c>
      <c r="F136" s="36">
        <f t="shared" ca="1" si="12"/>
        <v>2.22302458432334</v>
      </c>
      <c r="G136" s="51">
        <f t="shared" ca="1" si="13"/>
        <v>0.15240211860637581</v>
      </c>
      <c r="H136" s="35" cm="1">
        <f t="array" aca="1" ref="H136" ca="1">IF(ROUND(ROUND(G136,2)-G136,4)=0,_xlfn.XLOOKUP(G136,INDIRECT($A$4&amp;"!$G$32:$G$132"),INDIRECT($A$4&amp;"!$A$32:$A$132"),0,1,1),IF(G136&lt;0,0,(ROUNDUP(G136,2)-G136)*100*_xlfn.XLOOKUP(G136,INDIRECT($A$4&amp;"!$G$32:$G$132"),INDIRECT($A$4&amp;"!$A$32:$A$132"),0,-1,-1)+(G136-ROUNDDOWN(G136,2))*100*_xlfn.XLOOKUP(G136,INDIRECT($A$4&amp;"!$G$32:$G$132"),INDIRECT($A$4&amp;"!$A$32:$A$132"),0,1,1)))</f>
        <v>0.45567114668949382</v>
      </c>
      <c r="I136" s="84">
        <f t="shared" ca="1" si="8"/>
        <v>63.007194772297261</v>
      </c>
      <c r="K136" s="36">
        <f t="shared" ca="1" si="7"/>
        <v>2.1846932757299311</v>
      </c>
      <c r="L136" s="51">
        <f t="shared" ca="1" si="9"/>
        <v>0.14983736226091179</v>
      </c>
      <c r="M136" s="35" cm="1">
        <f t="array" aca="1" ref="M136" ca="1">IF(ROUND(ROUND(L136,2)-L136,4)=0,_xlfn.XLOOKUP(L136,INDIRECT($A$4&amp;"!$G$32:$G$132"),INDIRECT($A$4&amp;"!$A$32:$A$132"),0,1,1),IF(L136&lt;0,0,(ROUNDUP(L136,2)-L136)*100*_xlfn.XLOOKUP(L136,INDIRECT($A$4&amp;"!$G$32:$G$132"),INDIRECT($A$4&amp;"!$A$32:$A$132"),0,-1,-1)+(L136-ROUNDDOWN(L136,2))*100*_xlfn.XLOOKUP(L136,INDIRECT($A$4&amp;"!$G$32:$G$132"),INDIRECT($A$4&amp;"!$A$32:$A$132"),0,1,1)))</f>
        <v>0.45465839515985734</v>
      </c>
      <c r="N136" s="67">
        <f t="shared" ca="1" si="10"/>
        <v>62.867158183745758</v>
      </c>
    </row>
    <row r="137" spans="1:14" x14ac:dyDescent="0.35">
      <c r="A137" s="32">
        <f t="shared" si="11"/>
        <v>46795</v>
      </c>
      <c r="B137" s="65" cm="1">
        <f t="array" aca="1" ref="B137" ca="1">_xlfn.XLOOKUP(A137,INDIRECT($A$5&amp;"!$AJ$41:$AJ$406"),INDIRECT($A$5&amp;"!$An$41:$An$406"))*SUM($F$3:$I$3)</f>
        <v>0</v>
      </c>
      <c r="C137" s="65" cm="1">
        <f t="array" aca="1" ref="C137" ca="1">_xlfn.XLOOKUP(A137,INDIRECT($A$5&amp;"!$AJ$41:$AJ$406"),INDIRECT($A$5&amp;"!$Ak$41:$Ak$406"))*SUM($F$3:$I$3)</f>
        <v>0</v>
      </c>
      <c r="D137" s="65" cm="1">
        <f t="array" aca="1" ref="D137" ca="1">_xlfn.XLOOKUP(A137,INDIRECT($A$5&amp;"!$AJ$41:$AJ$406"),INDIRECT($A$5&amp;"!$AO$41:$AO$406"))*SUM($F$3:$I$3)</f>
        <v>15</v>
      </c>
      <c r="E137" s="34" cm="1">
        <f t="array" ref="E137">SUMPRODUCT(('PT Storengy'!$B$8:$I$372)*('PT Storengy'!$A$8:$A$372=$A137)*('PT Storengy'!$A$5:$H$5=$A$6)*('PT Storengy'!$B$7:$I$7=$A$7))</f>
        <v>0</v>
      </c>
      <c r="F137" s="36">
        <f t="shared" ca="1" si="12"/>
        <v>2.1602467372010503</v>
      </c>
      <c r="G137" s="51">
        <f t="shared" ca="1" si="13"/>
        <v>0.14820163895488933</v>
      </c>
      <c r="H137" s="35" cm="1">
        <f t="array" aca="1" ref="H137" ca="1">IF(ROUND(ROUND(G137,2)-G137,4)=0,_xlfn.XLOOKUP(G137,INDIRECT($A$4&amp;"!$G$32:$G$132"),INDIRECT($A$4&amp;"!$A$32:$A$132"),0,1,1),IF(G137&lt;0,0,(ROUNDUP(G137,2)-G137)*100*_xlfn.XLOOKUP(G137,INDIRECT($A$4&amp;"!$G$32:$G$132"),INDIRECT($A$4&amp;"!$A$32:$A$132"),0,-1,-1)+(G137-ROUNDDOWN(G137,2))*100*_xlfn.XLOOKUP(G137,INDIRECT($A$4&amp;"!$G$32:$G$132"),INDIRECT($A$4&amp;"!$A$32:$A$132"),0,1,1)))</f>
        <v>0.45401249314925657</v>
      </c>
      <c r="I137" s="84">
        <f t="shared" ca="1" si="8"/>
        <v>62.777847122289693</v>
      </c>
      <c r="K137" s="36">
        <f t="shared" ca="1" si="7"/>
        <v>2.1220549554597632</v>
      </c>
      <c r="L137" s="51">
        <f t="shared" ca="1" si="9"/>
        <v>0.1456462183819954</v>
      </c>
      <c r="M137" s="35" cm="1">
        <f t="array" aca="1" ref="M137" ca="1">IF(ROUND(ROUND(L137,2)-L137,4)=0,_xlfn.XLOOKUP(L137,INDIRECT($A$4&amp;"!$G$32:$G$132"),INDIRECT($A$4&amp;"!$A$32:$A$132"),0,1,1),IF(L137&lt;0,0,(ROUNDUP(L137,2)-L137)*100*_xlfn.XLOOKUP(L137,INDIRECT($A$4&amp;"!$G$32:$G$132"),INDIRECT($A$4&amp;"!$A$32:$A$132"),0,-1,-1)+(L137-ROUNDDOWN(L137,2))*100*_xlfn.XLOOKUP(L137,INDIRECT($A$4&amp;"!$G$32:$G$132"),INDIRECT($A$4&amp;"!$A$32:$A$132"),0,1,1)))</f>
        <v>0.45300342805867205</v>
      </c>
      <c r="N137" s="67">
        <f t="shared" ca="1" si="10"/>
        <v>62.638320270167739</v>
      </c>
    </row>
    <row r="138" spans="1:14" x14ac:dyDescent="0.35">
      <c r="A138" s="32">
        <f t="shared" si="11"/>
        <v>46796</v>
      </c>
      <c r="B138" s="65" cm="1">
        <f t="array" aca="1" ref="B138" ca="1">_xlfn.XLOOKUP(A138,INDIRECT($A$5&amp;"!$AJ$41:$AJ$406"),INDIRECT($A$5&amp;"!$An$41:$An$406"))*SUM($F$3:$I$3)</f>
        <v>0</v>
      </c>
      <c r="C138" s="65" cm="1">
        <f t="array" aca="1" ref="C138" ca="1">_xlfn.XLOOKUP(A138,INDIRECT($A$5&amp;"!$AJ$41:$AJ$406"),INDIRECT($A$5&amp;"!$Ak$41:$Ak$406"))*SUM($F$3:$I$3)</f>
        <v>0</v>
      </c>
      <c r="D138" s="65" cm="1">
        <f t="array" aca="1" ref="D138" ca="1">_xlfn.XLOOKUP(A138,INDIRECT($A$5&amp;"!$AJ$41:$AJ$406"),INDIRECT($A$5&amp;"!$AO$41:$AO$406"))*SUM($F$3:$I$3)</f>
        <v>15</v>
      </c>
      <c r="E138" s="34" cm="1">
        <f t="array" ref="E138">SUMPRODUCT(('PT Storengy'!$B$8:$I$372)*('PT Storengy'!$A$8:$A$372=$A138)*('PT Storengy'!$A$5:$H$5=$A$6)*('PT Storengy'!$B$7:$I$7=$A$7))</f>
        <v>0</v>
      </c>
      <c r="F138" s="36">
        <f t="shared" ca="1" si="12"/>
        <v>2.097697402898004</v>
      </c>
      <c r="G138" s="51">
        <f t="shared" ca="1" si="13"/>
        <v>0.1440164491467367</v>
      </c>
      <c r="H138" s="35" cm="1">
        <f t="array" aca="1" ref="H138" ca="1">IF(ROUND(ROUND(G138,2)-G138,4)=0,_xlfn.XLOOKUP(G138,INDIRECT($A$4&amp;"!$G$32:$G$132"),INDIRECT($A$4&amp;"!$A$32:$A$132"),0,1,1),IF(G138&lt;0,0,(ROUNDUP(G138,2)-G138)*100*_xlfn.XLOOKUP(G138,INDIRECT($A$4&amp;"!$G$32:$G$132"),INDIRECT($A$4&amp;"!$A$32:$A$132"),0,-1,-1)+(G138-ROUNDDOWN(G138,2))*100*_xlfn.XLOOKUP(G138,INDIRECT($A$4&amp;"!$G$32:$G$132"),INDIRECT($A$4&amp;"!$A$32:$A$132"),0,1,1)))</f>
        <v>0.45235987714636738</v>
      </c>
      <c r="I138" s="84">
        <f t="shared" ca="1" si="8"/>
        <v>62.549334303046365</v>
      </c>
      <c r="K138" s="36">
        <f t="shared" ca="1" si="7"/>
        <v>2.0596446401278619</v>
      </c>
      <c r="L138" s="51">
        <f t="shared" ca="1" si="9"/>
        <v>0.14147033036398421</v>
      </c>
      <c r="M138" s="35" cm="1">
        <f t="array" aca="1" ref="M138" ca="1">IF(ROUND(ROUND(L138,2)-L138,4)=0,_xlfn.XLOOKUP(L138,INDIRECT($A$4&amp;"!$G$32:$G$132"),INDIRECT($A$4&amp;"!$A$32:$A$132"),0,1,1),IF(L138&lt;0,0,(ROUNDUP(L138,2)-L138)*100*_xlfn.XLOOKUP(L138,INDIRECT($A$4&amp;"!$G$32:$G$132"),INDIRECT($A$4&amp;"!$A$32:$A$132"),0,-1,-1)+(L138-ROUNDDOWN(L138,2))*100*_xlfn.XLOOKUP(L138,INDIRECT($A$4&amp;"!$G$32:$G$132"),INDIRECT($A$4&amp;"!$A$32:$A$132"),0,1,1)))</f>
        <v>0.4513544850761112</v>
      </c>
      <c r="N138" s="67">
        <f t="shared" ca="1" si="10"/>
        <v>62.410315331901543</v>
      </c>
    </row>
    <row r="139" spans="1:14" x14ac:dyDescent="0.35">
      <c r="A139" s="32">
        <f t="shared" si="11"/>
        <v>46797</v>
      </c>
      <c r="B139" s="65" cm="1">
        <f t="array" aca="1" ref="B139" ca="1">_xlfn.XLOOKUP(A139,INDIRECT($A$5&amp;"!$AJ$41:$AJ$406"),INDIRECT($A$5&amp;"!$An$41:$An$406"))*SUM($F$3:$I$3)</f>
        <v>0</v>
      </c>
      <c r="C139" s="65" cm="1">
        <f t="array" aca="1" ref="C139" ca="1">_xlfn.XLOOKUP(A139,INDIRECT($A$5&amp;"!$AJ$41:$AJ$406"),INDIRECT($A$5&amp;"!$Ak$41:$Ak$406"))*SUM($F$3:$I$3)</f>
        <v>0</v>
      </c>
      <c r="D139" s="65" cm="1">
        <f t="array" aca="1" ref="D139" ca="1">_xlfn.XLOOKUP(A139,INDIRECT($A$5&amp;"!$AJ$41:$AJ$406"),INDIRECT($A$5&amp;"!$AO$41:$AO$406"))*SUM($F$3:$I$3)</f>
        <v>15</v>
      </c>
      <c r="E139" s="34" cm="1">
        <f t="array" ref="E139">SUMPRODUCT(('PT Storengy'!$B$8:$I$372)*('PT Storengy'!$A$8:$A$372=$A139)*('PT Storengy'!$A$5:$H$5=$A$6)*('PT Storengy'!$B$7:$I$7=$A$7))</f>
        <v>0</v>
      </c>
      <c r="F139" s="36">
        <f t="shared" ca="1" si="12"/>
        <v>2.03537574962224</v>
      </c>
      <c r="G139" s="51">
        <f t="shared" ca="1" si="13"/>
        <v>0.13984649352653361</v>
      </c>
      <c r="H139" s="35" cm="1">
        <f t="array" aca="1" ref="H139" ca="1">IF(ROUND(ROUND(G139,2)-G139,4)=0,_xlfn.XLOOKUP(G139,INDIRECT($A$4&amp;"!$G$32:$G$132"),INDIRECT($A$4&amp;"!$A$32:$A$132"),0,1,1),IF(G139&lt;0,0,(ROUNDUP(G139,2)-G139)*100*_xlfn.XLOOKUP(G139,INDIRECT($A$4&amp;"!$G$32:$G$132"),INDIRECT($A$4&amp;"!$A$32:$A$132"),0,-1,-1)+(G139-ROUNDDOWN(G139,2))*100*_xlfn.XLOOKUP(G139,INDIRECT($A$4&amp;"!$G$32:$G$132"),INDIRECT($A$4&amp;"!$A$32:$A$132"),0,1,1)))</f>
        <v>0.45071327670405015</v>
      </c>
      <c r="I139" s="84">
        <f t="shared" ca="1" si="8"/>
        <v>62.321653275763921</v>
      </c>
      <c r="K139" s="36">
        <f t="shared" ca="1" si="7"/>
        <v>1.9974614997909641</v>
      </c>
      <c r="L139" s="51">
        <f t="shared" ca="1" si="9"/>
        <v>0.1373096426751908</v>
      </c>
      <c r="M139" s="156" cm="1">
        <f t="array" aca="1" ref="M139" ca="1">IF(ROUND(ROUND(L139,2)-L139,4)=0,_xlfn.XLOOKUP(L139,INDIRECT($A$4&amp;"!$G$32:$G$132"),INDIRECT($A$4&amp;"!$A$32:$A$132"),0,1,1),IF(L139&lt;0,0,(ROUNDUP(L139,2)-L139)*100*_xlfn.XLOOKUP(L139,INDIRECT($A$4&amp;"!$G$32:$G$132"),INDIRECT($A$4&amp;"!$A$32:$A$132"),0,-1,-1)+(L139-ROUNDDOWN(L139,2))*100*_xlfn.XLOOKUP(L139,INDIRECT($A$4&amp;"!$G$32:$G$132"),INDIRECT($A$4&amp;"!$A$32:$A$132"),0,1,1)))</f>
        <v>0.4497115442842432</v>
      </c>
      <c r="N139" s="67">
        <f t="shared" ca="1" si="10"/>
        <v>62.183140336897708</v>
      </c>
    </row>
    <row r="140" spans="1:14" x14ac:dyDescent="0.35">
      <c r="A140" s="32">
        <f t="shared" si="11"/>
        <v>46798</v>
      </c>
      <c r="B140" s="65" cm="1">
        <f t="array" aca="1" ref="B140" ca="1">_xlfn.XLOOKUP(A140,INDIRECT($A$5&amp;"!$AJ$41:$AJ$406"),INDIRECT($A$5&amp;"!$An$41:$An$406"))*SUM($F$3:$I$3)</f>
        <v>0</v>
      </c>
      <c r="C140" s="65" cm="1">
        <f t="array" aca="1" ref="C140" ca="1">_xlfn.XLOOKUP(A140,INDIRECT($A$5&amp;"!$AJ$41:$AJ$406"),INDIRECT($A$5&amp;"!$Ak$41:$Ak$406"))*SUM($F$3:$I$3)</f>
        <v>0</v>
      </c>
      <c r="D140" s="65" cm="1">
        <f t="array" aca="1" ref="D140" ca="1">_xlfn.XLOOKUP(A140,INDIRECT($A$5&amp;"!$AJ$41:$AJ$406"),INDIRECT($A$5&amp;"!$AO$41:$AO$406"))*SUM($F$3:$I$3)</f>
        <v>15</v>
      </c>
      <c r="E140" s="34" cm="1">
        <f t="array" ref="E140">SUMPRODUCT(('PT Storengy'!$B$8:$I$372)*('PT Storengy'!$A$8:$A$372=$A140)*('PT Storengy'!$A$5:$H$5=$A$6)*('PT Storengy'!$B$7:$I$7=$A$7))</f>
        <v>0</v>
      </c>
      <c r="F140" s="36">
        <f t="shared" ca="1" si="12"/>
        <v>1.9732809486095397</v>
      </c>
      <c r="G140" s="51">
        <f t="shared" ca="1" si="13"/>
        <v>0.13569171664148266</v>
      </c>
      <c r="H140" s="35" cm="1">
        <f t="array" aca="1" ref="H140" ca="1">IF(ROUND(ROUND(G140,2)-G140,4)=0,_xlfn.XLOOKUP(G140,INDIRECT($A$4&amp;"!$G$32:$G$132"),INDIRECT($A$4&amp;"!$A$32:$A$132"),0,1,1),IF(G140&lt;0,0,(ROUNDUP(G140,2)-G140)*100*_xlfn.XLOOKUP(G140,INDIRECT($A$4&amp;"!$G$32:$G$132"),INDIRECT($A$4&amp;"!$A$32:$A$132"),0,-1,-1)+(G140-ROUNDDOWN(G140,2))*100*_xlfn.XLOOKUP(G140,INDIRECT($A$4&amp;"!$G$32:$G$132"),INDIRECT($A$4&amp;"!$A$32:$A$132"),0,1,1)))</f>
        <v>0.44907266992552508</v>
      </c>
      <c r="I140" s="84">
        <f t="shared" ca="1" si="8"/>
        <v>62.094801012700358</v>
      </c>
      <c r="K140" s="36">
        <f t="shared" ca="1" si="7"/>
        <v>1.9355047075268206</v>
      </c>
      <c r="L140" s="51">
        <f t="shared" ca="1" si="9"/>
        <v>0.13316409998606427</v>
      </c>
      <c r="M140" s="156" cm="1">
        <f t="array" aca="1" ref="M140" ca="1">IF(ROUND(ROUND(L140,2)-L140,4)=0,_xlfn.XLOOKUP(L140,INDIRECT($A$4&amp;"!$G$32:$G$132"),INDIRECT($A$4&amp;"!$A$32:$A$132"),0,1,1),IF(L140&lt;0,0,(ROUNDUP(L140,2)-L140)*100*_xlfn.XLOOKUP(L140,INDIRECT($A$4&amp;"!$G$32:$G$132"),INDIRECT($A$4&amp;"!$A$32:$A$132"),0,-1,-1)+(L140-ROUNDDOWN(L140,2))*100*_xlfn.XLOOKUP(L140,INDIRECT($A$4&amp;"!$G$32:$G$132"),INDIRECT($A$4&amp;"!$A$32:$A$132"),0,1,1)))</f>
        <v>0.4480745838349548</v>
      </c>
      <c r="N140" s="67">
        <f t="shared" ca="1" si="10"/>
        <v>61.956792264143509</v>
      </c>
    </row>
    <row r="141" spans="1:14" x14ac:dyDescent="0.35">
      <c r="A141" s="32">
        <f t="shared" si="11"/>
        <v>46799</v>
      </c>
      <c r="B141" s="65" cm="1">
        <f t="array" aca="1" ref="B141" ca="1">_xlfn.XLOOKUP(A141,INDIRECT($A$5&amp;"!$AJ$41:$AJ$406"),INDIRECT($A$5&amp;"!$An$41:$An$406"))*SUM($F$3:$I$3)</f>
        <v>0</v>
      </c>
      <c r="C141" s="65" cm="1">
        <f t="array" aca="1" ref="C141" ca="1">_xlfn.XLOOKUP(A141,INDIRECT($A$5&amp;"!$AJ$41:$AJ$406"),INDIRECT($A$5&amp;"!$Ak$41:$Ak$406"))*SUM($F$3:$I$3)</f>
        <v>0</v>
      </c>
      <c r="D141" s="65" cm="1">
        <f t="array" aca="1" ref="D141" ca="1">_xlfn.XLOOKUP(A141,INDIRECT($A$5&amp;"!$AJ$41:$AJ$406"),INDIRECT($A$5&amp;"!$AO$41:$AO$406"))*SUM($F$3:$I$3)</f>
        <v>15</v>
      </c>
      <c r="E141" s="34" cm="1">
        <f t="array" ref="E141">SUMPRODUCT(('PT Storengy'!$B$8:$I$372)*('PT Storengy'!$A$8:$A$372=$A141)*('PT Storengy'!$A$5:$H$5=$A$6)*('PT Storengy'!$B$7:$I$7=$A$7))</f>
        <v>0</v>
      </c>
      <c r="F141" s="36">
        <f t="shared" ca="1" si="12"/>
        <v>1.911412174112405</v>
      </c>
      <c r="G141" s="51">
        <f t="shared" ca="1" si="13"/>
        <v>0.13155206324063598</v>
      </c>
      <c r="H141" s="35" cm="1">
        <f t="array" aca="1" ref="H141" ca="1">IF(ROUND(ROUND(G141,2)-G141,4)=0,_xlfn.XLOOKUP(G141,INDIRECT($A$4&amp;"!$G$32:$G$132"),INDIRECT($A$4&amp;"!$A$32:$A$132"),0,1,1),IF(G141&lt;0,0,(ROUNDUP(G141,2)-G141)*100*_xlfn.XLOOKUP(G141,INDIRECT($A$4&amp;"!$G$32:$G$132"),INDIRECT($A$4&amp;"!$A$32:$A$132"),0,-1,-1)+(G141-ROUNDDOWN(G141,2))*100*_xlfn.XLOOKUP(G141,INDIRECT($A$4&amp;"!$G$32:$G$132"),INDIRECT($A$4&amp;"!$A$32:$A$132"),0,1,1)))</f>
        <v>0.44743803499371687</v>
      </c>
      <c r="I141" s="84">
        <f t="shared" ca="1" si="8"/>
        <v>61.868774497134687</v>
      </c>
      <c r="K141" s="36">
        <f t="shared" ca="1" si="7"/>
        <v>1.8737734394231977</v>
      </c>
      <c r="L141" s="51">
        <f t="shared" ca="1" si="9"/>
        <v>0.1290336471684547</v>
      </c>
      <c r="M141" s="156" cm="1">
        <f t="array" aca="1" ref="M141" ca="1">IF(ROUND(ROUND(L141,2)-L141,4)=0,_xlfn.XLOOKUP(L141,INDIRECT($A$4&amp;"!$G$32:$G$132"),INDIRECT($A$4&amp;"!$A$32:$A$132"),0,1,1),IF(L141&lt;0,0,(ROUNDUP(L141,2)-L141)*100*_xlfn.XLOOKUP(L141,INDIRECT($A$4&amp;"!$G$32:$G$132"),INDIRECT($A$4&amp;"!$A$32:$A$132"),0,-1,-1)+(L141-ROUNDDOWN(L141,2))*100*_xlfn.XLOOKUP(L141,INDIRECT($A$4&amp;"!$G$32:$G$132"),INDIRECT($A$4&amp;"!$A$32:$A$132"),0,1,1)))</f>
        <v>0.44644358195966027</v>
      </c>
      <c r="N141" s="67">
        <f t="shared" ca="1" si="10"/>
        <v>61.731268103622781</v>
      </c>
    </row>
    <row r="142" spans="1:14" x14ac:dyDescent="0.35">
      <c r="A142" s="32">
        <f t="shared" si="11"/>
        <v>46800</v>
      </c>
      <c r="B142" s="65" cm="1">
        <f t="array" aca="1" ref="B142" ca="1">_xlfn.XLOOKUP(A142,INDIRECT($A$5&amp;"!$AJ$41:$AJ$406"),INDIRECT($A$5&amp;"!$An$41:$An$406"))*SUM($F$3:$I$3)</f>
        <v>0</v>
      </c>
      <c r="C142" s="65" cm="1">
        <f t="array" aca="1" ref="C142" ca="1">_xlfn.XLOOKUP(A142,INDIRECT($A$5&amp;"!$AJ$41:$AJ$406"),INDIRECT($A$5&amp;"!$Ak$41:$Ak$406"))*SUM($F$3:$I$3)</f>
        <v>0</v>
      </c>
      <c r="D142" s="65" cm="1">
        <f t="array" aca="1" ref="D142" ca="1">_xlfn.XLOOKUP(A142,INDIRECT($A$5&amp;"!$AJ$41:$AJ$406"),INDIRECT($A$5&amp;"!$AO$41:$AO$406"))*SUM($F$3:$I$3)</f>
        <v>15</v>
      </c>
      <c r="E142" s="34" cm="1">
        <f t="array" ref="E142">SUMPRODUCT(('PT Storengy'!$B$8:$I$372)*('PT Storengy'!$A$8:$A$372=$A142)*('PT Storengy'!$A$5:$H$5=$A$6)*('PT Storengy'!$B$7:$I$7=$A$7))</f>
        <v>0</v>
      </c>
      <c r="F142" s="36">
        <f t="shared" ca="1" si="12"/>
        <v>1.8497686033890781</v>
      </c>
      <c r="G142" s="51">
        <f t="shared" ca="1" si="13"/>
        <v>0.12742747827416034</v>
      </c>
      <c r="H142" s="35" cm="1">
        <f t="array" aca="1" ref="H142" ca="1">IF(ROUND(ROUND(G142,2)-G142,4)=0,_xlfn.XLOOKUP(G142,INDIRECT($A$4&amp;"!$G$32:$G$132"),INDIRECT($A$4&amp;"!$A$32:$A$132"),0,1,1),IF(G142&lt;0,0,(ROUNDUP(G142,2)-G142)*100*_xlfn.XLOOKUP(G142,INDIRECT($A$4&amp;"!$G$32:$G$132"),INDIRECT($A$4&amp;"!$A$32:$A$132"),0,-1,-1)+(G142-ROUNDDOWN(G142,2))*100*_xlfn.XLOOKUP(G142,INDIRECT($A$4&amp;"!$G$32:$G$132"),INDIRECT($A$4&amp;"!$A$32:$A$132"),0,1,1)))</f>
        <v>0.44580935017096501</v>
      </c>
      <c r="I142" s="84">
        <f t="shared" ca="1" si="8"/>
        <v>61.643570723326867</v>
      </c>
      <c r="K142" s="36">
        <f t="shared" ca="1" si="7"/>
        <v>1.8122668745669219</v>
      </c>
      <c r="L142" s="51">
        <f t="shared" ca="1" si="9"/>
        <v>0.12491822929487985</v>
      </c>
      <c r="M142" s="156" cm="1">
        <f t="array" aca="1" ref="M142" ca="1">IF(ROUND(ROUND(L142,2)-L142,4)=0,_xlfn.XLOOKUP(L142,INDIRECT($A$4&amp;"!$G$32:$G$132"),INDIRECT($A$4&amp;"!$A$32:$A$132"),0,1,1),IF(L142&lt;0,0,(ROUNDUP(L142,2)-L142)*100*_xlfn.XLOOKUP(L142,INDIRECT($A$4&amp;"!$G$32:$G$132"),INDIRECT($A$4&amp;"!$A$32:$A$132"),0,-1,-1)+(L142-ROUNDDOWN(L142,2))*100*_xlfn.XLOOKUP(L142,INDIRECT($A$4&amp;"!$G$32:$G$132"),INDIRECT($A$4&amp;"!$A$32:$A$132"),0,1,1)))</f>
        <v>0.44481851696901215</v>
      </c>
      <c r="N142" s="67">
        <f t="shared" ca="1" si="10"/>
        <v>61.506564856275901</v>
      </c>
    </row>
    <row r="143" spans="1:14" x14ac:dyDescent="0.35">
      <c r="A143" s="32">
        <f t="shared" si="11"/>
        <v>46801</v>
      </c>
      <c r="B143" s="65" cm="1">
        <f t="array" aca="1" ref="B143" ca="1">_xlfn.XLOOKUP(A143,INDIRECT($A$5&amp;"!$AJ$41:$AJ$406"),INDIRECT($A$5&amp;"!$An$41:$An$406"))*SUM($F$3:$I$3)</f>
        <v>0</v>
      </c>
      <c r="C143" s="65" cm="1">
        <f t="array" aca="1" ref="C143" ca="1">_xlfn.XLOOKUP(A143,INDIRECT($A$5&amp;"!$AJ$41:$AJ$406"),INDIRECT($A$5&amp;"!$Ak$41:$Ak$406"))*SUM($F$3:$I$3)</f>
        <v>0</v>
      </c>
      <c r="D143" s="65" cm="1">
        <f t="array" aca="1" ref="D143" ca="1">_xlfn.XLOOKUP(A143,INDIRECT($A$5&amp;"!$AJ$41:$AJ$406"),INDIRECT($A$5&amp;"!$AO$41:$AO$406"))*SUM($F$3:$I$3)</f>
        <v>15</v>
      </c>
      <c r="E143" s="34" cm="1">
        <f t="array" ref="E143">SUMPRODUCT(('PT Storengy'!$B$8:$I$372)*('PT Storengy'!$A$8:$A$372=$A143)*('PT Storengy'!$A$5:$H$5=$A$6)*('PT Storengy'!$B$7:$I$7=$A$7))</f>
        <v>0</v>
      </c>
      <c r="F143" s="36">
        <f t="shared" ca="1" si="12"/>
        <v>1.7883494166926004</v>
      </c>
      <c r="G143" s="51">
        <f t="shared" ca="1" si="13"/>
        <v>0.1233179068926052</v>
      </c>
      <c r="H143" s="35" cm="1">
        <f t="array" aca="1" ref="H143" ca="1">IF(ROUND(ROUND(G143,2)-G143,4)=0,_xlfn.XLOOKUP(G143,INDIRECT($A$4&amp;"!$G$32:$G$132"),INDIRECT($A$4&amp;"!$A$32:$A$132"),0,1,1),IF(G143&lt;0,0,(ROUNDUP(G143,2)-G143)*100*_xlfn.XLOOKUP(G143,INDIRECT($A$4&amp;"!$G$32:$G$132"),INDIRECT($A$4&amp;"!$A$32:$A$132"),0,-1,-1)+(G143-ROUNDDOWN(G143,2))*100*_xlfn.XLOOKUP(G143,INDIRECT($A$4&amp;"!$G$32:$G$132"),INDIRECT($A$4&amp;"!$A$32:$A$132"),0,1,1)))</f>
        <v>0.4441865937987346</v>
      </c>
      <c r="I143" s="84">
        <f t="shared" ca="1" si="8"/>
        <v>61.41918669647783</v>
      </c>
      <c r="K143" s="36">
        <f t="shared" ca="1" si="7"/>
        <v>1.7509841950329621</v>
      </c>
      <c r="L143" s="51">
        <f t="shared" ca="1" si="9"/>
        <v>0.1208177916377948</v>
      </c>
      <c r="M143" s="156" cm="1">
        <f t="array" aca="1" ref="M143" ca="1">IF(ROUND(ROUND(L143,2)-L143,4)=0,_xlfn.XLOOKUP(L143,INDIRECT($A$4&amp;"!$G$32:$G$132"),INDIRECT($A$4&amp;"!$A$32:$A$132"),0,1,1),IF(L143&lt;0,0,(ROUNDUP(L143,2)-L143)*100*_xlfn.XLOOKUP(L143,INDIRECT($A$4&amp;"!$G$32:$G$132"),INDIRECT($A$4&amp;"!$A$32:$A$132"),0,-1,-1)+(L143-ROUNDDOWN(L143,2))*100*_xlfn.XLOOKUP(L143,INDIRECT($A$4&amp;"!$G$32:$G$132"),INDIRECT($A$4&amp;"!$A$32:$A$132"),0,1,1)))</f>
        <v>0.44319936725261261</v>
      </c>
      <c r="N143" s="67">
        <f t="shared" ca="1" si="10"/>
        <v>61.282679533959865</v>
      </c>
    </row>
    <row r="144" spans="1:14" x14ac:dyDescent="0.35">
      <c r="A144" s="32">
        <f t="shared" si="11"/>
        <v>46802</v>
      </c>
      <c r="B144" s="65" cm="1">
        <f t="array" aca="1" ref="B144" ca="1">_xlfn.XLOOKUP(A144,INDIRECT($A$5&amp;"!$AJ$41:$AJ$406"),INDIRECT($A$5&amp;"!$An$41:$An$406"))*SUM($F$3:$I$3)</f>
        <v>0</v>
      </c>
      <c r="C144" s="65" cm="1">
        <f t="array" aca="1" ref="C144" ca="1">_xlfn.XLOOKUP(A144,INDIRECT($A$5&amp;"!$AJ$41:$AJ$406"),INDIRECT($A$5&amp;"!$Ak$41:$Ak$406"))*SUM($F$3:$I$3)</f>
        <v>0</v>
      </c>
      <c r="D144" s="65" cm="1">
        <f t="array" aca="1" ref="D144" ca="1">_xlfn.XLOOKUP(A144,INDIRECT($A$5&amp;"!$AJ$41:$AJ$406"),INDIRECT($A$5&amp;"!$AO$41:$AO$406"))*SUM($F$3:$I$3)</f>
        <v>15</v>
      </c>
      <c r="E144" s="34" cm="1">
        <f t="array" ref="E144">SUMPRODUCT(('PT Storengy'!$B$8:$I$372)*('PT Storengy'!$A$8:$A$372=$A144)*('PT Storengy'!$A$5:$H$5=$A$6)*('PT Storengy'!$B$7:$I$7=$A$7))</f>
        <v>0</v>
      </c>
      <c r="F144" s="36">
        <f t="shared" ca="1" si="12"/>
        <v>1.7271537972599109</v>
      </c>
      <c r="G144" s="51">
        <f t="shared" ca="1" si="13"/>
        <v>0.11922329444617336</v>
      </c>
      <c r="H144" s="35" cm="1">
        <f t="array" aca="1" ref="H144" ca="1">IF(ROUND(ROUND(G144,2)-G144,4)=0,_xlfn.XLOOKUP(G144,INDIRECT($A$4&amp;"!$G$32:$G$132"),INDIRECT($A$4&amp;"!$A$32:$A$132"),0,1,1),IF(G144&lt;0,0,(ROUNDUP(G144,2)-G144)*100*_xlfn.XLOOKUP(G144,INDIRECT($A$4&amp;"!$G$32:$G$132"),INDIRECT($A$4&amp;"!$A$32:$A$132"),0,-1,-1)+(G144-ROUNDDOWN(G144,2))*100*_xlfn.XLOOKUP(G144,INDIRECT($A$4&amp;"!$G$32:$G$132"),INDIRECT($A$4&amp;"!$A$32:$A$132"),0,1,1)))</f>
        <v>0.44256974429732759</v>
      </c>
      <c r="I144" s="84">
        <f t="shared" ca="1" si="8"/>
        <v>61.19561943268954</v>
      </c>
      <c r="K144" s="36">
        <f t="shared" ca="1" si="7"/>
        <v>1.6899245858735537</v>
      </c>
      <c r="L144" s="51">
        <f t="shared" ca="1" si="9"/>
        <v>0.11673227966886414</v>
      </c>
      <c r="M144" s="156" cm="1">
        <f t="array" aca="1" ref="M144" ca="1">IF(ROUND(ROUND(L144,2)-L144,4)=0,_xlfn.XLOOKUP(L144,INDIRECT($A$4&amp;"!$G$32:$G$132"),INDIRECT($A$4&amp;"!$A$32:$A$132"),0,1,1),IF(L144&lt;0,0,(ROUNDUP(L144,2)-L144)*100*_xlfn.XLOOKUP(L144,INDIRECT($A$4&amp;"!$G$32:$G$132"),INDIRECT($A$4&amp;"!$A$32:$A$132"),0,-1,-1)+(L144-ROUNDDOWN(L144,2))*100*_xlfn.XLOOKUP(L144,INDIRECT($A$4&amp;"!$G$32:$G$132"),INDIRECT($A$4&amp;"!$A$32:$A$132"),0,1,1)))</f>
        <v>0.44158611127872571</v>
      </c>
      <c r="N144" s="67">
        <f t="shared" ca="1" si="10"/>
        <v>61.059609159408524</v>
      </c>
    </row>
    <row r="145" spans="1:14" x14ac:dyDescent="0.35">
      <c r="A145" s="32">
        <f t="shared" si="11"/>
        <v>46803</v>
      </c>
      <c r="B145" s="65" cm="1">
        <f t="array" aca="1" ref="B145" ca="1">_xlfn.XLOOKUP(A145,INDIRECT($A$5&amp;"!$AJ$41:$AJ$406"),INDIRECT($A$5&amp;"!$An$41:$An$406"))*SUM($F$3:$I$3)</f>
        <v>0</v>
      </c>
      <c r="C145" s="65" cm="1">
        <f t="array" aca="1" ref="C145" ca="1">_xlfn.XLOOKUP(A145,INDIRECT($A$5&amp;"!$AJ$41:$AJ$406"),INDIRECT($A$5&amp;"!$Ak$41:$Ak$406"))*SUM($F$3:$I$3)</f>
        <v>0</v>
      </c>
      <c r="D145" s="65" cm="1">
        <f t="array" aca="1" ref="D145" ca="1">_xlfn.XLOOKUP(A145,INDIRECT($A$5&amp;"!$AJ$41:$AJ$406"),INDIRECT($A$5&amp;"!$AO$41:$AO$406"))*SUM($F$3:$I$3)</f>
        <v>15</v>
      </c>
      <c r="E145" s="34" cm="1">
        <f t="array" ref="E145">SUMPRODUCT(('PT Storengy'!$B$8:$I$372)*('PT Storengy'!$A$8:$A$372=$A145)*('PT Storengy'!$A$5:$H$5=$A$6)*('PT Storengy'!$B$7:$I$7=$A$7))</f>
        <v>0</v>
      </c>
      <c r="F145" s="36">
        <f t="shared" ca="1" si="12"/>
        <v>1.6661809313009852</v>
      </c>
      <c r="G145" s="51">
        <f t="shared" ca="1" si="13"/>
        <v>0.11514358648399406</v>
      </c>
      <c r="H145" s="35" cm="1">
        <f t="array" aca="1" ref="H145" ca="1">IF(ROUND(ROUND(G145,2)-G145,4)=0,_xlfn.XLOOKUP(G145,INDIRECT($A$4&amp;"!$G$32:$G$132"),INDIRECT($A$4&amp;"!$A$32:$A$132"),0,1,1),IF(G145&lt;0,0,(ROUNDUP(G145,2)-G145)*100*_xlfn.XLOOKUP(G145,INDIRECT($A$4&amp;"!$G$32:$G$132"),INDIRECT($A$4&amp;"!$A$32:$A$132"),0,-1,-1)+(G145-ROUNDDOWN(G145,2))*100*_xlfn.XLOOKUP(G145,INDIRECT($A$4&amp;"!$G$32:$G$132"),INDIRECT($A$4&amp;"!$A$32:$A$132"),0,1,1)))</f>
        <v>0.44095878016559842</v>
      </c>
      <c r="I145" s="84">
        <f t="shared" ca="1" si="8"/>
        <v>60.972865958925681</v>
      </c>
      <c r="K145" s="36">
        <f t="shared" ref="K145:K185" ca="1" si="14">K144-N145/1000</f>
        <v>1.6290872351073604</v>
      </c>
      <c r="L145" s="51">
        <f t="shared" ca="1" si="9"/>
        <v>0.11266163905823691</v>
      </c>
      <c r="M145" s="156" cm="1">
        <f t="array" aca="1" ref="M145" ca="1">IF(ROUND(ROUND(L145,2)-L145,4)=0,_xlfn.XLOOKUP(L145,INDIRECT($A$4&amp;"!$G$32:$G$132"),INDIRECT($A$4&amp;"!$A$32:$A$132"),0,1,1),IF(L145&lt;0,0,(ROUNDUP(L145,2)-L145)*100*_xlfn.XLOOKUP(L145,INDIRECT($A$4&amp;"!$G$32:$G$132"),INDIRECT($A$4&amp;"!$A$32:$A$132"),0,-1,-1)+(L145-ROUNDDOWN(L145,2))*100*_xlfn.XLOOKUP(L145,INDIRECT($A$4&amp;"!$G$32:$G$132"),INDIRECT($A$4&amp;"!$A$32:$A$132"),0,1,1)))</f>
        <v>0.4399787275939932</v>
      </c>
      <c r="N145" s="67">
        <f t="shared" ca="1" si="10"/>
        <v>60.837350766193282</v>
      </c>
    </row>
    <row r="146" spans="1:14" x14ac:dyDescent="0.35">
      <c r="A146" s="32">
        <f t="shared" si="11"/>
        <v>46804</v>
      </c>
      <c r="B146" s="65" cm="1">
        <f t="array" aca="1" ref="B146" ca="1">_xlfn.XLOOKUP(A146,INDIRECT($A$5&amp;"!$AJ$41:$AJ$406"),INDIRECT($A$5&amp;"!$An$41:$An$406"))*SUM($F$3:$I$3)</f>
        <v>0</v>
      </c>
      <c r="C146" s="65" cm="1">
        <f t="array" aca="1" ref="C146" ca="1">_xlfn.XLOOKUP(A146,INDIRECT($A$5&amp;"!$AJ$41:$AJ$406"),INDIRECT($A$5&amp;"!$Ak$41:$Ak$406"))*SUM($F$3:$I$3)</f>
        <v>0</v>
      </c>
      <c r="D146" s="65" cm="1">
        <f t="array" aca="1" ref="D146" ca="1">_xlfn.XLOOKUP(A146,INDIRECT($A$5&amp;"!$AJ$41:$AJ$406"),INDIRECT($A$5&amp;"!$AO$41:$AO$406"))*SUM($F$3:$I$3)</f>
        <v>15</v>
      </c>
      <c r="E146" s="34" cm="1">
        <f t="array" ref="E146">SUMPRODUCT(('PT Storengy'!$B$8:$I$372)*('PT Storengy'!$A$8:$A$372=$A146)*('PT Storengy'!$A$5:$H$5=$A$6)*('PT Storengy'!$B$7:$I$7=$A$7))</f>
        <v>0</v>
      </c>
      <c r="F146" s="36">
        <f t="shared" ca="1" si="12"/>
        <v>1.6054300079880135</v>
      </c>
      <c r="G146" s="51">
        <f t="shared" ca="1" si="13"/>
        <v>0.11107872875339901</v>
      </c>
      <c r="H146" s="35" cm="1">
        <f t="array" aca="1" ref="H146" ca="1">IF(ROUND(ROUND(G146,2)-G146,4)=0,_xlfn.XLOOKUP(G146,INDIRECT($A$4&amp;"!$G$32:$G$132"),INDIRECT($A$4&amp;"!$A$32:$A$132"),0,1,1),IF(G146&lt;0,0,(ROUNDUP(G146,2)-G146)*100*_xlfn.XLOOKUP(G146,INDIRECT($A$4&amp;"!$G$32:$G$132"),INDIRECT($A$4&amp;"!$A$32:$A$132"),0,-1,-1)+(G146-ROUNDDOWN(G146,2))*100*_xlfn.XLOOKUP(G146,INDIRECT($A$4&amp;"!$G$32:$G$132"),INDIRECT($A$4&amp;"!$A$32:$A$132"),0,1,1)))</f>
        <v>0.43935367998066449</v>
      </c>
      <c r="I146" s="84">
        <f t="shared" ref="I146:I185" ca="1" si="15">IF(F145*1000-$F$4*(1-E146)*H146&gt;1000*B146,$F$4*(1-E146)*H146,F145*1000-1000*B146)</f>
        <v>60.750923312971629</v>
      </c>
      <c r="K146" s="36">
        <f t="shared" ca="1" si="14"/>
        <v>1.5684672079370241</v>
      </c>
      <c r="L146" s="51">
        <f t="shared" ref="L146:L186" ca="1" si="16">MAX(K145/SUM($F$3,$G$3,$H$3,$I$3),0)</f>
        <v>0.10860581567382403</v>
      </c>
      <c r="M146" s="156" cm="1">
        <f t="array" aca="1" ref="M146" ca="1">IF(ROUND(ROUND(L146,2)-L146,4)=0,_xlfn.XLOOKUP(L146,INDIRECT($A$4&amp;"!$G$32:$G$132"),INDIRECT($A$4&amp;"!$A$32:$A$132"),0,1,1),IF(L146&lt;0,0,(ROUNDUP(L146,2)-L146)*100*_xlfn.XLOOKUP(L146,INDIRECT($A$4&amp;"!$G$32:$G$132"),INDIRECT($A$4&amp;"!$A$32:$A$132"),0,-1,-1)+(L146-ROUNDDOWN(L146,2))*100*_xlfn.XLOOKUP(L146,INDIRECT($A$4&amp;"!$G$32:$G$132"),INDIRECT($A$4&amp;"!$A$32:$A$132"),0,1,1)))</f>
        <v>0.43840703260765607</v>
      </c>
      <c r="N146" s="67">
        <f t="shared" ref="N146:N209" ca="1" si="17">IF(K145*1000&lt;$F$4*(1)*M146,K145*1000,$F$4*(1)*M146)</f>
        <v>60.620027170336407</v>
      </c>
    </row>
    <row r="147" spans="1:14" x14ac:dyDescent="0.35">
      <c r="A147" s="32">
        <f t="shared" ref="A147:A185" si="18">A146+1</f>
        <v>46805</v>
      </c>
      <c r="B147" s="65" cm="1">
        <f t="array" aca="1" ref="B147" ca="1">_xlfn.XLOOKUP(A147,INDIRECT($A$5&amp;"!$AJ$41:$AJ$406"),INDIRECT($A$5&amp;"!$An$41:$An$406"))*SUM($F$3:$I$3)</f>
        <v>0</v>
      </c>
      <c r="C147" s="65" cm="1">
        <f t="array" aca="1" ref="C147" ca="1">_xlfn.XLOOKUP(A147,INDIRECT($A$5&amp;"!$AJ$41:$AJ$406"),INDIRECT($A$5&amp;"!$Ak$41:$Ak$406"))*SUM($F$3:$I$3)</f>
        <v>0</v>
      </c>
      <c r="D147" s="65" cm="1">
        <f t="array" aca="1" ref="D147" ca="1">_xlfn.XLOOKUP(A147,INDIRECT($A$5&amp;"!$AJ$41:$AJ$406"),INDIRECT($A$5&amp;"!$AO$41:$AO$406"))*SUM($F$3:$I$3)</f>
        <v>15</v>
      </c>
      <c r="E147" s="34" cm="1">
        <f t="array" ref="E147">SUMPRODUCT(('PT Storengy'!$B$8:$I$372)*('PT Storengy'!$A$8:$A$372=$A147)*('PT Storengy'!$A$5:$H$5=$A$6)*('PT Storengy'!$B$7:$I$7=$A$7))</f>
        <v>0</v>
      </c>
      <c r="F147" s="36">
        <f t="shared" ref="F147:F185" ca="1" si="19">F146-I147/1000</f>
        <v>1.5448914264604972</v>
      </c>
      <c r="G147" s="51">
        <f t="shared" ref="G147:G186" ca="1" si="20">$F146/SUM($F$3,$G$3,$H$3,$I$3)</f>
        <v>0.1070286671992009</v>
      </c>
      <c r="H147" s="35" cm="1">
        <f t="array" aca="1" ref="H147" ca="1">IF(ROUND(ROUND(G147,2)-G147,4)=0,_xlfn.XLOOKUP(G147,INDIRECT($A$4&amp;"!$G$32:$G$132"),INDIRECT($A$4&amp;"!$A$32:$A$132"),0,1,1),IF(G147&lt;0,0,(ROUNDUP(G147,2)-G147)*100*_xlfn.XLOOKUP(G147,INDIRECT($A$4&amp;"!$G$32:$G$132"),INDIRECT($A$4&amp;"!$A$32:$A$132"),0,-1,-1)+(G147-ROUNDDOWN(G147,2))*100*_xlfn.XLOOKUP(G147,INDIRECT($A$4&amp;"!$G$32:$G$132"),INDIRECT($A$4&amp;"!$A$32:$A$132"),0,1,1)))</f>
        <v>0.43781801369337536</v>
      </c>
      <c r="I147" s="84">
        <f t="shared" ca="1" si="15"/>
        <v>60.538581527516406</v>
      </c>
      <c r="K147" s="36">
        <f t="shared" ca="1" si="14"/>
        <v>1.508055879658394</v>
      </c>
      <c r="L147" s="51">
        <f t="shared" ca="1" si="16"/>
        <v>0.10456448052913495</v>
      </c>
      <c r="M147" s="156" cm="1">
        <f t="array" aca="1" ref="M147" ca="1">IF(ROUND(ROUND(L147,2)-L147,4)=0,_xlfn.XLOOKUP(L147,INDIRECT($A$4&amp;"!$G$32:$G$132"),INDIRECT($A$4&amp;"!$A$32:$A$132"),0,1,1),IF(L147&lt;0,0,(ROUNDUP(L147,2)-L147)*100*_xlfn.XLOOKUP(L147,INDIRECT($A$4&amp;"!$G$32:$G$132"),INDIRECT($A$4&amp;"!$A$32:$A$132"),0,-1,-1)+(L147-ROUNDDOWN(L147,2))*100*_xlfn.XLOOKUP(L147,INDIRECT($A$4&amp;"!$G$32:$G$132"),INDIRECT($A$4&amp;"!$A$32:$A$132"),0,1,1)))</f>
        <v>0.43689771190800675</v>
      </c>
      <c r="N147" s="67">
        <f t="shared" ca="1" si="17"/>
        <v>60.411328278630045</v>
      </c>
    </row>
    <row r="148" spans="1:14" x14ac:dyDescent="0.35">
      <c r="A148" s="32">
        <f t="shared" si="18"/>
        <v>46806</v>
      </c>
      <c r="B148" s="65" cm="1">
        <f t="array" aca="1" ref="B148" ca="1">_xlfn.XLOOKUP(A148,INDIRECT($A$5&amp;"!$AJ$41:$AJ$406"),INDIRECT($A$5&amp;"!$An$41:$An$406"))*SUM($F$3:$I$3)</f>
        <v>0</v>
      </c>
      <c r="C148" s="65" cm="1">
        <f t="array" aca="1" ref="C148" ca="1">_xlfn.XLOOKUP(A148,INDIRECT($A$5&amp;"!$AJ$41:$AJ$406"),INDIRECT($A$5&amp;"!$Ak$41:$Ak$406"))*SUM($F$3:$I$3)</f>
        <v>0</v>
      </c>
      <c r="D148" s="65" cm="1">
        <f t="array" aca="1" ref="D148" ca="1">_xlfn.XLOOKUP(A148,INDIRECT($A$5&amp;"!$AJ$41:$AJ$406"),INDIRECT($A$5&amp;"!$AO$41:$AO$406"))*SUM($F$3:$I$3)</f>
        <v>15</v>
      </c>
      <c r="E148" s="34" cm="1">
        <f t="array" ref="E148">SUMPRODUCT(('PT Storengy'!$B$8:$I$372)*('PT Storengy'!$A$8:$A$372=$A148)*('PT Storengy'!$A$5:$H$5=$A$6)*('PT Storengy'!$B$7:$I$7=$A$7))</f>
        <v>0</v>
      </c>
      <c r="F148" s="36">
        <f t="shared" ca="1" si="19"/>
        <v>1.48456126342865</v>
      </c>
      <c r="G148" s="51">
        <f t="shared" ca="1" si="20"/>
        <v>0.10299276176403314</v>
      </c>
      <c r="H148" s="35" cm="1">
        <f t="array" aca="1" ref="H148" ca="1">IF(ROUND(ROUND(G148,2)-G148,4)=0,_xlfn.XLOOKUP(G148,INDIRECT($A$4&amp;"!$G$32:$G$132"),INDIRECT($A$4&amp;"!$A$32:$A$132"),0,1,1),IF(G148&lt;0,0,(ROUNDUP(G148,2)-G148)*100*_xlfn.XLOOKUP(G148,INDIRECT($A$4&amp;"!$G$32:$G$132"),INDIRECT($A$4&amp;"!$A$32:$A$132"),0,-1,-1)+(G148-ROUNDDOWN(G148,2))*100*_xlfn.XLOOKUP(G148,INDIRECT($A$4&amp;"!$G$32:$G$132"),INDIRECT($A$4&amp;"!$A$32:$A$132"),0,1,1)))</f>
        <v>0.43631072083172517</v>
      </c>
      <c r="I148" s="84">
        <f t="shared" ca="1" si="15"/>
        <v>60.330163031847199</v>
      </c>
      <c r="K148" s="36">
        <f t="shared" ca="1" si="14"/>
        <v>1.4478525317757944</v>
      </c>
      <c r="L148" s="51">
        <f t="shared" ca="1" si="16"/>
        <v>0.10053705864389294</v>
      </c>
      <c r="M148" s="156" cm="1">
        <f t="array" aca="1" ref="M148" ca="1">IF(ROUND(ROUND(L148,2)-L148,4)=0,_xlfn.XLOOKUP(L148,INDIRECT($A$4&amp;"!$G$32:$G$132"),INDIRECT($A$4&amp;"!$A$32:$A$132"),0,1,1),IF(L148&lt;0,0,(ROUNDUP(L148,2)-L148)*100*_xlfn.XLOOKUP(L148,INDIRECT($A$4&amp;"!$G$32:$G$132"),INDIRECT($A$4&amp;"!$A$32:$A$132"),0,-1,-1)+(L148-ROUNDDOWN(L148,2))*100*_xlfn.XLOOKUP(L148,INDIRECT($A$4&amp;"!$G$32:$G$132"),INDIRECT($A$4&amp;"!$A$32:$A$132"),0,1,1)))</f>
        <v>0.43539358740459733</v>
      </c>
      <c r="N148" s="67">
        <f t="shared" ca="1" si="17"/>
        <v>60.203347882599651</v>
      </c>
    </row>
    <row r="149" spans="1:14" x14ac:dyDescent="0.35">
      <c r="A149" s="32">
        <f t="shared" si="18"/>
        <v>46807</v>
      </c>
      <c r="B149" s="65" cm="1">
        <f t="array" aca="1" ref="B149" ca="1">_xlfn.XLOOKUP(A149,INDIRECT($A$5&amp;"!$AJ$41:$AJ$406"),INDIRECT($A$5&amp;"!$An$41:$An$406"))*SUM($F$3:$I$3)</f>
        <v>0</v>
      </c>
      <c r="C149" s="65" cm="1">
        <f t="array" aca="1" ref="C149" ca="1">_xlfn.XLOOKUP(A149,INDIRECT($A$5&amp;"!$AJ$41:$AJ$406"),INDIRECT($A$5&amp;"!$Ak$41:$Ak$406"))*SUM($F$3:$I$3)</f>
        <v>0</v>
      </c>
      <c r="D149" s="65" cm="1">
        <f t="array" aca="1" ref="D149" ca="1">_xlfn.XLOOKUP(A149,INDIRECT($A$5&amp;"!$AJ$41:$AJ$406"),INDIRECT($A$5&amp;"!$AO$41:$AO$406"))*SUM($F$3:$I$3)</f>
        <v>15</v>
      </c>
      <c r="E149" s="34" cm="1">
        <f t="array" ref="E149">SUMPRODUCT(('PT Storengy'!$B$8:$I$372)*('PT Storengy'!$A$8:$A$372=$A149)*('PT Storengy'!$A$5:$H$5=$A$6)*('PT Storengy'!$B$7:$I$7=$A$7))</f>
        <v>0</v>
      </c>
      <c r="F149" s="36">
        <f t="shared" ca="1" si="19"/>
        <v>1.4244388013621263</v>
      </c>
      <c r="G149" s="51">
        <f t="shared" ca="1" si="20"/>
        <v>9.8970750895243334E-2</v>
      </c>
      <c r="H149" s="35" cm="1">
        <f t="array" aca="1" ref="H149" ca="1">IF(ROUND(ROUND(G149,2)-G149,4)=0,_xlfn.XLOOKUP(G149,INDIRECT($A$4&amp;"!$G$32:$G$132"),INDIRECT($A$4&amp;"!$A$32:$A$132"),0,1,1),IF(G149&lt;0,0,(ROUNDUP(G149,2)-G149)*100*_xlfn.XLOOKUP(G149,INDIRECT($A$4&amp;"!$G$32:$G$132"),INDIRECT($A$4&amp;"!$A$32:$A$132"),0,-1,-1)+(G149-ROUNDDOWN(G149,2))*100*_xlfn.XLOOKUP(G149,INDIRECT($A$4&amp;"!$G$32:$G$132"),INDIRECT($A$4&amp;"!$A$32:$A$132"),0,1,1)))</f>
        <v>0.4348086171849993</v>
      </c>
      <c r="I149" s="84">
        <f t="shared" ca="1" si="15"/>
        <v>60.122462066523788</v>
      </c>
      <c r="K149" s="36">
        <f t="shared" ca="1" si="14"/>
        <v>1.3878564482671418</v>
      </c>
      <c r="L149" s="51">
        <f t="shared" ca="1" si="16"/>
        <v>9.6523502118386298E-2</v>
      </c>
      <c r="M149" s="156" cm="1">
        <f t="array" aca="1" ref="M149" ca="1">IF(ROUND(ROUND(L149,2)-L149,4)=0,_xlfn.XLOOKUP(L149,INDIRECT($A$4&amp;"!$G$32:$G$132"),INDIRECT($A$4&amp;"!$A$32:$A$132"),0,1,1),IF(L149&lt;0,0,(ROUNDUP(L149,2)-L149)*100*_xlfn.XLOOKUP(L149,INDIRECT($A$4&amp;"!$G$32:$G$132"),INDIRECT($A$4&amp;"!$A$32:$A$132"),0,-1,-1)+(L149-ROUNDDOWN(L149,2))*100*_xlfn.XLOOKUP(L149,INDIRECT($A$4&amp;"!$G$32:$G$132"),INDIRECT($A$4&amp;"!$A$32:$A$132"),0,1,1)))</f>
        <v>0.4338946412082838</v>
      </c>
      <c r="N149" s="67">
        <f t="shared" ca="1" si="17"/>
        <v>59.996083508652632</v>
      </c>
    </row>
    <row r="150" spans="1:14" x14ac:dyDescent="0.35">
      <c r="A150" s="32">
        <f t="shared" si="18"/>
        <v>46808</v>
      </c>
      <c r="B150" s="65" cm="1">
        <f t="array" aca="1" ref="B150" ca="1">_xlfn.XLOOKUP(A150,INDIRECT($A$5&amp;"!$AJ$41:$AJ$406"),INDIRECT($A$5&amp;"!$An$41:$An$406"))*SUM($F$3:$I$3)</f>
        <v>0</v>
      </c>
      <c r="C150" s="65" cm="1">
        <f t="array" aca="1" ref="C150" ca="1">_xlfn.XLOOKUP(A150,INDIRECT($A$5&amp;"!$AJ$41:$AJ$406"),INDIRECT($A$5&amp;"!$Ak$41:$Ak$406"))*SUM($F$3:$I$3)</f>
        <v>0</v>
      </c>
      <c r="D150" s="65" cm="1">
        <f t="array" aca="1" ref="D150" ca="1">_xlfn.XLOOKUP(A150,INDIRECT($A$5&amp;"!$AJ$41:$AJ$406"),INDIRECT($A$5&amp;"!$AO$41:$AO$406"))*SUM($F$3:$I$3)</f>
        <v>15</v>
      </c>
      <c r="E150" s="34" cm="1">
        <f t="array" ref="E150">SUMPRODUCT(('PT Storengy'!$B$8:$I$372)*('PT Storengy'!$A$8:$A$372=$A150)*('PT Storengy'!$A$5:$H$5=$A$6)*('PT Storengy'!$B$7:$I$7=$A$7))</f>
        <v>0</v>
      </c>
      <c r="F150" s="36">
        <f t="shared" ca="1" si="19"/>
        <v>1.3645233252008493</v>
      </c>
      <c r="G150" s="51">
        <f t="shared" ca="1" si="20"/>
        <v>9.4962586757475084E-2</v>
      </c>
      <c r="H150" s="35" cm="1">
        <f t="array" aca="1" ref="H150" ca="1">IF(ROUND(ROUND(G150,2)-G150,4)=0,_xlfn.XLOOKUP(G150,INDIRECT($A$4&amp;"!$G$32:$G$132"),INDIRECT($A$4&amp;"!$A$32:$A$132"),0,1,1),IF(G150&lt;0,0,(ROUNDUP(G150,2)-G150)*100*_xlfn.XLOOKUP(G150,INDIRECT($A$4&amp;"!$G$32:$G$132"),INDIRECT($A$4&amp;"!$A$32:$A$132"),0,-1,-1)+(G150-ROUNDDOWN(G150,2))*100*_xlfn.XLOOKUP(G150,INDIRECT($A$4&amp;"!$G$32:$G$132"),INDIRECT($A$4&amp;"!$A$32:$A$132"),0,1,1)))</f>
        <v>0.43331168488808847</v>
      </c>
      <c r="I150" s="84">
        <f t="shared" ca="1" si="15"/>
        <v>59.915476161276914</v>
      </c>
      <c r="K150" s="36">
        <f t="shared" ca="1" si="14"/>
        <v>1.3280669155754294</v>
      </c>
      <c r="L150" s="51">
        <f t="shared" ca="1" si="16"/>
        <v>9.252376321780946E-2</v>
      </c>
      <c r="M150" s="156" cm="1">
        <f t="array" aca="1" ref="M150" ca="1">IF(ROUND(ROUND(L150,2)-L150,4)=0,_xlfn.XLOOKUP(L150,INDIRECT($A$4&amp;"!$G$32:$G$132"),INDIRECT($A$4&amp;"!$A$32:$A$132"),0,1,1),IF(L150&lt;0,0,(ROUNDUP(L150,2)-L150)*100*_xlfn.XLOOKUP(L150,INDIRECT($A$4&amp;"!$G$32:$G$132"),INDIRECT($A$4&amp;"!$A$32:$A$132"),0,-1,-1)+(L150-ROUNDDOWN(L150,2))*100*_xlfn.XLOOKUP(L150,INDIRECT($A$4&amp;"!$G$32:$G$132"),INDIRECT($A$4&amp;"!$A$32:$A$132"),0,1,1)))</f>
        <v>0.43240085549150981</v>
      </c>
      <c r="N150" s="67">
        <f t="shared" ca="1" si="17"/>
        <v>59.789532691712296</v>
      </c>
    </row>
    <row r="151" spans="1:14" x14ac:dyDescent="0.35">
      <c r="A151" s="32">
        <f t="shared" si="18"/>
        <v>46809</v>
      </c>
      <c r="B151" s="65" cm="1">
        <f t="array" aca="1" ref="B151" ca="1">_xlfn.XLOOKUP(A151,INDIRECT($A$5&amp;"!$AJ$41:$AJ$406"),INDIRECT($A$5&amp;"!$An$41:$An$406"))*SUM($F$3:$I$3)</f>
        <v>0</v>
      </c>
      <c r="C151" s="65" cm="1">
        <f t="array" aca="1" ref="C151" ca="1">_xlfn.XLOOKUP(A151,INDIRECT($A$5&amp;"!$AJ$41:$AJ$406"),INDIRECT($A$5&amp;"!$Ak$41:$Ak$406"))*SUM($F$3:$I$3)</f>
        <v>0</v>
      </c>
      <c r="D151" s="65" cm="1">
        <f t="array" aca="1" ref="D151" ca="1">_xlfn.XLOOKUP(A151,INDIRECT($A$5&amp;"!$AJ$41:$AJ$406"),INDIRECT($A$5&amp;"!$AO$41:$AO$406"))*SUM($F$3:$I$3)</f>
        <v>15</v>
      </c>
      <c r="E151" s="34" cm="1">
        <f t="array" ref="E151">SUMPRODUCT(('PT Storengy'!$B$8:$I$372)*('PT Storengy'!$A$8:$A$372=$A151)*('PT Storengy'!$A$5:$H$5=$A$6)*('PT Storengy'!$B$7:$I$7=$A$7))</f>
        <v>0</v>
      </c>
      <c r="F151" s="36">
        <f t="shared" ca="1" si="19"/>
        <v>1.3048141223465075</v>
      </c>
      <c r="G151" s="51">
        <f t="shared" ca="1" si="20"/>
        <v>9.0968221680056624E-2</v>
      </c>
      <c r="H151" s="35" cm="1">
        <f t="array" aca="1" ref="H151" ca="1">IF(ROUND(ROUND(G151,2)-G151,4)=0,_xlfn.XLOOKUP(G151,INDIRECT($A$4&amp;"!$G$32:$G$132"),INDIRECT($A$4&amp;"!$A$32:$A$132"),0,1,1),IF(G151&lt;0,0,(ROUNDUP(G151,2)-G151)*100*_xlfn.XLOOKUP(G151,INDIRECT($A$4&amp;"!$G$32:$G$132"),INDIRECT($A$4&amp;"!$A$32:$A$132"),0,-1,-1)+(G151-ROUNDDOWN(G151,2))*100*_xlfn.XLOOKUP(G151,INDIRECT($A$4&amp;"!$G$32:$G$132"),INDIRECT($A$4&amp;"!$A$32:$A$132"),0,1,1)))</f>
        <v>0.43181990613738852</v>
      </c>
      <c r="I151" s="84">
        <f t="shared" ca="1" si="15"/>
        <v>59.709202854341875</v>
      </c>
      <c r="K151" s="36">
        <f t="shared" ca="1" si="14"/>
        <v>1.2684832226002409</v>
      </c>
      <c r="L151" s="51">
        <f t="shared" ca="1" si="16"/>
        <v>8.8537794371695303E-2</v>
      </c>
      <c r="M151" s="156" cm="1">
        <f t="array" aca="1" ref="M151" ca="1">IF(ROUND(ROUND(L151,2)-L151,4)=0,_xlfn.XLOOKUP(L151,INDIRECT($A$4&amp;"!$G$32:$G$132"),INDIRECT($A$4&amp;"!$A$32:$A$132"),0,1,1),IF(L151&lt;0,0,(ROUNDUP(L151,2)-L151)*100*_xlfn.XLOOKUP(L151,INDIRECT($A$4&amp;"!$G$32:$G$132"),INDIRECT($A$4&amp;"!$A$32:$A$132"),0,-1,-1)+(L151-ROUNDDOWN(L151,2))*100*_xlfn.XLOOKUP(L151,INDIRECT($A$4&amp;"!$G$32:$G$132"),INDIRECT($A$4&amp;"!$A$32:$A$132"),0,1,1)))</f>
        <v>0.43091221248809458</v>
      </c>
      <c r="N151" s="67">
        <f t="shared" ca="1" si="17"/>
        <v>59.583692975188576</v>
      </c>
    </row>
    <row r="152" spans="1:14" x14ac:dyDescent="0.35">
      <c r="A152" s="32">
        <f t="shared" si="18"/>
        <v>46810</v>
      </c>
      <c r="B152" s="65" cm="1">
        <f t="array" aca="1" ref="B152" ca="1">_xlfn.XLOOKUP(A152,INDIRECT($A$5&amp;"!$AJ$41:$AJ$406"),INDIRECT($A$5&amp;"!$An$41:$An$406"))*SUM($F$3:$I$3)</f>
        <v>0</v>
      </c>
      <c r="C152" s="65" cm="1">
        <f t="array" aca="1" ref="C152" ca="1">_xlfn.XLOOKUP(A152,INDIRECT($A$5&amp;"!$AJ$41:$AJ$406"),INDIRECT($A$5&amp;"!$Ak$41:$Ak$406"))*SUM($F$3:$I$3)</f>
        <v>0</v>
      </c>
      <c r="D152" s="65" cm="1">
        <f t="array" aca="1" ref="D152" ca="1">_xlfn.XLOOKUP(A152,INDIRECT($A$5&amp;"!$AJ$41:$AJ$406"),INDIRECT($A$5&amp;"!$AO$41:$AO$406"))*SUM($F$3:$I$3)</f>
        <v>15</v>
      </c>
      <c r="E152" s="34" cm="1">
        <f t="array" ref="E152">SUMPRODUCT(('PT Storengy'!$B$8:$I$372)*('PT Storengy'!$A$8:$A$372=$A152)*('PT Storengy'!$A$5:$H$5=$A$6)*('PT Storengy'!$B$7:$I$7=$A$7))</f>
        <v>0</v>
      </c>
      <c r="F152" s="36">
        <f t="shared" ca="1" si="19"/>
        <v>1.2453104826540784</v>
      </c>
      <c r="G152" s="51">
        <f t="shared" ca="1" si="20"/>
        <v>8.6987608156433832E-2</v>
      </c>
      <c r="H152" s="35" cm="1">
        <f t="array" aca="1" ref="H152" ca="1">IF(ROUND(ROUND(G152,2)-G152,4)=0,_xlfn.XLOOKUP(G152,INDIRECT($A$4&amp;"!$G$32:$G$132"),INDIRECT($A$4&amp;"!$A$32:$A$132"),0,1,1),IF(G152&lt;0,0,(ROUNDUP(G152,2)-G152)*100*_xlfn.XLOOKUP(G152,INDIRECT($A$4&amp;"!$G$32:$G$132"),INDIRECT($A$4&amp;"!$A$32:$A$132"),0,-1,-1)+(G152-ROUNDDOWN(G152,2))*100*_xlfn.XLOOKUP(G152,INDIRECT($A$4&amp;"!$G$32:$G$132"),INDIRECT($A$4&amp;"!$A$32:$A$132"),0,1,1)))</f>
        <v>0.43033326319058829</v>
      </c>
      <c r="I152" s="84">
        <f t="shared" ca="1" si="15"/>
        <v>59.503639692429118</v>
      </c>
      <c r="K152" s="36">
        <f t="shared" ca="1" si="14"/>
        <v>1.2091046606892921</v>
      </c>
      <c r="L152" s="51">
        <f t="shared" ca="1" si="16"/>
        <v>8.4565548173349395E-2</v>
      </c>
      <c r="M152" s="156" cm="1">
        <f t="array" aca="1" ref="M152" ca="1">IF(ROUND(ROUND(L152,2)-L152,4)=0,_xlfn.XLOOKUP(L152,INDIRECT($A$4&amp;"!$G$32:$G$132"),INDIRECT($A$4&amp;"!$A$32:$A$132"),0,1,1),IF(L152&lt;0,0,(ROUNDUP(L152,2)-L152)*100*_xlfn.XLOOKUP(L152,INDIRECT($A$4&amp;"!$G$32:$G$132"),INDIRECT($A$4&amp;"!$A$32:$A$132"),0,-1,-1)+(L152-ROUNDDOWN(L152,2))*100*_xlfn.XLOOKUP(L152,INDIRECT($A$4&amp;"!$G$32:$G$132"),INDIRECT($A$4&amp;"!$A$32:$A$132"),0,1,1)))</f>
        <v>0.42942869449302162</v>
      </c>
      <c r="N152" s="67">
        <f t="shared" ca="1" si="17"/>
        <v>59.378561910948818</v>
      </c>
    </row>
    <row r="153" spans="1:14" x14ac:dyDescent="0.35">
      <c r="A153" s="32">
        <f t="shared" si="18"/>
        <v>46811</v>
      </c>
      <c r="B153" s="65" cm="1">
        <f t="array" aca="1" ref="B153" ca="1">_xlfn.XLOOKUP(A153,INDIRECT($A$5&amp;"!$AJ$41:$AJ$406"),INDIRECT($A$5&amp;"!$An$41:$An$406"))*SUM($F$3:$I$3)</f>
        <v>0</v>
      </c>
      <c r="C153" s="65" cm="1">
        <f t="array" aca="1" ref="C153" ca="1">_xlfn.XLOOKUP(A153,INDIRECT($A$5&amp;"!$AJ$41:$AJ$406"),INDIRECT($A$5&amp;"!$Ak$41:$Ak$406"))*SUM($F$3:$I$3)</f>
        <v>0</v>
      </c>
      <c r="D153" s="65" cm="1">
        <f t="array" aca="1" ref="D153" ca="1">_xlfn.XLOOKUP(A153,INDIRECT($A$5&amp;"!$AJ$41:$AJ$406"),INDIRECT($A$5&amp;"!$AO$41:$AO$406"))*SUM($F$3:$I$3)</f>
        <v>15</v>
      </c>
      <c r="E153" s="34" cm="1">
        <f t="array" ref="E153">SUMPRODUCT(('PT Storengy'!$B$8:$I$372)*('PT Storengy'!$A$8:$A$372=$A153)*('PT Storengy'!$A$5:$H$5=$A$6)*('PT Storengy'!$B$7:$I$7=$A$7))</f>
        <v>0</v>
      </c>
      <c r="F153" s="36">
        <f t="shared" ca="1" si="19"/>
        <v>1.1860116984233833</v>
      </c>
      <c r="G153" s="51">
        <f t="shared" ca="1" si="20"/>
        <v>8.3020698843605231E-2</v>
      </c>
      <c r="H153" s="35" cm="1">
        <f t="array" aca="1" ref="H153" ca="1">IF(ROUND(ROUND(G153,2)-G153,4)=0,_xlfn.XLOOKUP(G153,INDIRECT($A$4&amp;"!$G$32:$G$132"),INDIRECT($A$4&amp;"!$A$32:$A$132"),0,1,1),IF(G153&lt;0,0,(ROUNDUP(G153,2)-G153)*100*_xlfn.XLOOKUP(G153,INDIRECT($A$4&amp;"!$G$32:$G$132"),INDIRECT($A$4&amp;"!$A$32:$A$132"),0,-1,-1)+(G153-ROUNDDOWN(G153,2))*100*_xlfn.XLOOKUP(G153,INDIRECT($A$4&amp;"!$G$32:$G$132"),INDIRECT($A$4&amp;"!$A$32:$A$132"),0,1,1)))</f>
        <v>0.42885173836645879</v>
      </c>
      <c r="I153" s="84">
        <f t="shared" ca="1" si="15"/>
        <v>59.298784230695155</v>
      </c>
      <c r="K153" s="36">
        <f t="shared" ca="1" si="14"/>
        <v>1.1499305236300035</v>
      </c>
      <c r="L153" s="51">
        <f t="shared" ca="1" si="16"/>
        <v>8.060697737928614E-2</v>
      </c>
      <c r="M153" s="156" cm="1">
        <f t="array" aca="1" ref="M153" ca="1">IF(ROUND(ROUND(L153,2)-L153,4)=0,_xlfn.XLOOKUP(L153,INDIRECT($A$4&amp;"!$G$32:$G$132"),INDIRECT($A$4&amp;"!$A$32:$A$132"),0,1,1),IF(L153&lt;0,0,(ROUNDUP(L153,2)-L153)*100*_xlfn.XLOOKUP(L153,INDIRECT($A$4&amp;"!$G$32:$G$132"),INDIRECT($A$4&amp;"!$A$32:$A$132"),0,-1,-1)+(L153-ROUNDDOWN(L153,2))*100*_xlfn.XLOOKUP(L153,INDIRECT($A$4&amp;"!$G$32:$G$132"),INDIRECT($A$4&amp;"!$A$32:$A$132"),0,1,1)))</f>
        <v>0.42795028386222833</v>
      </c>
      <c r="N153" s="67">
        <f t="shared" ca="1" si="17"/>
        <v>59.174137059288626</v>
      </c>
    </row>
    <row r="154" spans="1:14" x14ac:dyDescent="0.35">
      <c r="A154" s="32">
        <f t="shared" si="18"/>
        <v>46812</v>
      </c>
      <c r="B154" s="65" cm="1">
        <f t="array" aca="1" ref="B154" ca="1">_xlfn.XLOOKUP(A154,INDIRECT($A$5&amp;"!$AJ$41:$AJ$406"),INDIRECT($A$5&amp;"!$An$41:$An$406"))*SUM($F$3:$I$3)</f>
        <v>0</v>
      </c>
      <c r="C154" s="65" cm="1">
        <f t="array" aca="1" ref="C154" ca="1">_xlfn.XLOOKUP(A154,INDIRECT($A$5&amp;"!$AJ$41:$AJ$406"),INDIRECT($A$5&amp;"!$Ak$41:$Ak$406"))*SUM($F$3:$I$3)</f>
        <v>0</v>
      </c>
      <c r="D154" s="65" cm="1">
        <f t="array" aca="1" ref="D154" ca="1">_xlfn.XLOOKUP(A154,INDIRECT($A$5&amp;"!$AJ$41:$AJ$406"),INDIRECT($A$5&amp;"!$AO$41:$AO$406"))*SUM($F$3:$I$3)</f>
        <v>15</v>
      </c>
      <c r="E154" s="34" cm="1">
        <f t="array" ref="E154">SUMPRODUCT(('PT Storengy'!$B$8:$I$372)*('PT Storengy'!$A$8:$A$372=$A154)*('PT Storengy'!$A$5:$H$5=$A$6)*('PT Storengy'!$B$7:$I$7=$A$7))</f>
        <v>0</v>
      </c>
      <c r="F154" s="36">
        <f t="shared" ca="1" si="19"/>
        <v>1.1269170643906699</v>
      </c>
      <c r="G154" s="51">
        <f t="shared" ca="1" si="20"/>
        <v>7.9067446561558882E-2</v>
      </c>
      <c r="H154" s="35" cm="1">
        <f t="array" aca="1" ref="H154" ca="1">IF(ROUND(ROUND(G154,2)-G154,4)=0,_xlfn.XLOOKUP(G154,INDIRECT($A$4&amp;"!$G$32:$G$132"),INDIRECT($A$4&amp;"!$A$32:$A$132"),0,1,1),IF(G154&lt;0,0,(ROUNDUP(G154,2)-G154)*100*_xlfn.XLOOKUP(G154,INDIRECT($A$4&amp;"!$G$32:$G$132"),INDIRECT($A$4&amp;"!$A$32:$A$132"),0,-1,-1)+(G154-ROUNDDOWN(G154,2))*100*_xlfn.XLOOKUP(G154,INDIRECT($A$4&amp;"!$G$32:$G$132"),INDIRECT($A$4&amp;"!$A$32:$A$132"),0,1,1)))</f>
        <v>0.42737531404464285</v>
      </c>
      <c r="I154" s="84">
        <f t="shared" ca="1" si="15"/>
        <v>59.094634032713437</v>
      </c>
      <c r="K154" s="36">
        <f t="shared" ca="1" si="14"/>
        <v>1.0909601076411006</v>
      </c>
      <c r="L154" s="51">
        <f t="shared" ca="1" si="16"/>
        <v>7.6662034908666896E-2</v>
      </c>
      <c r="M154" s="156" cm="1">
        <f t="array" aca="1" ref="M154" ca="1">IF(ROUND(ROUND(L154,2)-L154,4)=0,_xlfn.XLOOKUP(L154,INDIRECT($A$4&amp;"!$G$32:$G$132"),INDIRECT($A$4&amp;"!$A$32:$A$132"),0,1,1),IF(L154&lt;0,0,(ROUNDUP(L154,2)-L154)*100*_xlfn.XLOOKUP(L154,INDIRECT($A$4&amp;"!$G$32:$G$132"),INDIRECT($A$4&amp;"!$A$32:$A$132"),0,-1,-1)+(L154-ROUNDDOWN(L154,2))*100*_xlfn.XLOOKUP(L154,INDIRECT($A$4&amp;"!$G$32:$G$132"),INDIRECT($A$4&amp;"!$A$32:$A$132"),0,1,1)))</f>
        <v>0.42647696301239579</v>
      </c>
      <c r="N154" s="67">
        <f t="shared" ca="1" si="17"/>
        <v>58.970415988902879</v>
      </c>
    </row>
    <row r="155" spans="1:14" x14ac:dyDescent="0.35">
      <c r="A155" s="32">
        <f t="shared" si="18"/>
        <v>46813</v>
      </c>
      <c r="B155" s="65" cm="1">
        <f t="array" aca="1" ref="B155" ca="1">_xlfn.XLOOKUP(A155,INDIRECT($A$5&amp;"!$AJ$41:$AJ$406"),INDIRECT($A$5&amp;"!$An$41:$An$406"))*SUM($F$3:$I$3)</f>
        <v>0</v>
      </c>
      <c r="C155" s="65" cm="1">
        <f t="array" aca="1" ref="C155" ca="1">_xlfn.XLOOKUP(A155,INDIRECT($A$5&amp;"!$AJ$41:$AJ$406"),INDIRECT($A$5&amp;"!$Ak$41:$Ak$406"))*SUM($F$3:$I$3)</f>
        <v>0</v>
      </c>
      <c r="D155" s="65" cm="1">
        <f t="array" aca="1" ref="D155" ca="1">_xlfn.XLOOKUP(A155,INDIRECT($A$5&amp;"!$AJ$41:$AJ$406"),INDIRECT($A$5&amp;"!$AO$41:$AO$406"))*SUM($F$3:$I$3)</f>
        <v>15</v>
      </c>
      <c r="E155" s="34" cm="1">
        <f t="array" ref="E155">SUMPRODUCT(('PT Storengy'!$B$8:$I$372)*('PT Storengy'!$A$8:$A$372=$A155)*('PT Storengy'!$A$5:$H$5=$A$6)*('PT Storengy'!$B$7:$I$7=$A$7))</f>
        <v>0</v>
      </c>
      <c r="F155" s="36">
        <f t="shared" ca="1" si="19"/>
        <v>1.0680258777202245</v>
      </c>
      <c r="G155" s="51">
        <f t="shared" ca="1" si="20"/>
        <v>7.512780429271132E-2</v>
      </c>
      <c r="H155" s="35" cm="1">
        <f t="array" aca="1" ref="H155" ca="1">IF(ROUND(ROUND(G155,2)-G155,4)=0,_xlfn.XLOOKUP(G155,INDIRECT($A$4&amp;"!$G$32:$G$132"),INDIRECT($A$4&amp;"!$A$32:$A$132"),0,1,1),IF(G155&lt;0,0,(ROUNDUP(G155,2)-G155)*100*_xlfn.XLOOKUP(G155,INDIRECT($A$4&amp;"!$G$32:$G$132"),INDIRECT($A$4&amp;"!$A$32:$A$132"),0,-1,-1)+(G155-ROUNDDOWN(G155,2))*100*_xlfn.XLOOKUP(G155,INDIRECT($A$4&amp;"!$G$32:$G$132"),INDIRECT($A$4&amp;"!$A$32:$A$132"),0,1,1)))</f>
        <v>0.42590397266544555</v>
      </c>
      <c r="I155" s="84">
        <f t="shared" ca="1" si="15"/>
        <v>58.891186670445414</v>
      </c>
      <c r="K155" s="36">
        <f t="shared" ca="1" si="14"/>
        <v>1.0321927113642437</v>
      </c>
      <c r="L155" s="51">
        <f t="shared" ca="1" si="16"/>
        <v>7.273067384274004E-2</v>
      </c>
      <c r="M155" s="156" cm="1">
        <f t="array" aca="1" ref="M155" ca="1">IF(ROUND(ROUND(L155,2)-L155,4)=0,_xlfn.XLOOKUP(L155,INDIRECT($A$4&amp;"!$G$32:$G$132"),INDIRECT($A$4&amp;"!$A$32:$A$132"),0,1,1),IF(L155&lt;0,0,(ROUNDUP(L155,2)-L155)*100*_xlfn.XLOOKUP(L155,INDIRECT($A$4&amp;"!$G$32:$G$132"),INDIRECT($A$4&amp;"!$A$32:$A$132"),0,-1,-1)+(L155-ROUNDDOWN(L155,2))*100*_xlfn.XLOOKUP(L155,INDIRECT($A$4&amp;"!$G$32:$G$132"),INDIRECT($A$4&amp;"!$A$32:$A$132"),0,1,1)))</f>
        <v>0.4250087144207399</v>
      </c>
      <c r="N155" s="67">
        <f t="shared" ca="1" si="17"/>
        <v>58.767396276856786</v>
      </c>
    </row>
    <row r="156" spans="1:14" x14ac:dyDescent="0.35">
      <c r="A156" s="32">
        <f t="shared" si="18"/>
        <v>46814</v>
      </c>
      <c r="B156" s="65" cm="1">
        <f t="array" aca="1" ref="B156" ca="1">_xlfn.XLOOKUP(A156,INDIRECT($A$5&amp;"!$AJ$41:$AJ$406"),INDIRECT($A$5&amp;"!$An$41:$An$406"))*SUM($F$3:$I$3)</f>
        <v>0</v>
      </c>
      <c r="C156" s="65" cm="1">
        <f t="array" aca="1" ref="C156" ca="1">_xlfn.XLOOKUP(A156,INDIRECT($A$5&amp;"!$AJ$41:$AJ$406"),INDIRECT($A$5&amp;"!$Ak$41:$Ak$406"))*SUM($F$3:$I$3)</f>
        <v>0</v>
      </c>
      <c r="D156" s="65" cm="1">
        <f t="array" aca="1" ref="D156" ca="1">_xlfn.XLOOKUP(A156,INDIRECT($A$5&amp;"!$AJ$41:$AJ$406"),INDIRECT($A$5&amp;"!$AO$41:$AO$406"))*SUM($F$3:$I$3)</f>
        <v>15</v>
      </c>
      <c r="E156" s="34" cm="1">
        <f t="array" ref="E156">SUMPRODUCT(('PT Storengy'!$B$8:$I$372)*('PT Storengy'!$A$8:$A$372=$A156)*('PT Storengy'!$A$5:$H$5=$A$6)*('PT Storengy'!$B$7:$I$7=$A$7))</f>
        <v>0</v>
      </c>
      <c r="F156" s="36">
        <f t="shared" ca="1" si="19"/>
        <v>1.0093374379960129</v>
      </c>
      <c r="G156" s="51">
        <f t="shared" ca="1" si="20"/>
        <v>7.1201725181348305E-2</v>
      </c>
      <c r="H156" s="35" cm="1">
        <f t="array" aca="1" ref="H156" ca="1">IF(ROUND(ROUND(G156,2)-G156,4)=0,_xlfn.XLOOKUP(G156,INDIRECT($A$4&amp;"!$G$32:$G$132"),INDIRECT($A$4&amp;"!$A$32:$A$132"),0,1,1),IF(G156&lt;0,0,(ROUNDUP(G156,2)-G156)*100*_xlfn.XLOOKUP(G156,INDIRECT($A$4&amp;"!$G$32:$G$132"),INDIRECT($A$4&amp;"!$A$32:$A$132"),0,-1,-1)+(G156-ROUNDDOWN(G156,2))*100*_xlfn.XLOOKUP(G156,INDIRECT($A$4&amp;"!$G$32:$G$132"),INDIRECT($A$4&amp;"!$A$32:$A$132"),0,1,1)))</f>
        <v>0.42443769672962556</v>
      </c>
      <c r="I156" s="84">
        <f t="shared" ca="1" si="15"/>
        <v>58.688439724211626</v>
      </c>
      <c r="K156" s="36">
        <f t="shared" ca="1" si="14"/>
        <v>0.97362763585568657</v>
      </c>
      <c r="L156" s="51">
        <f t="shared" ca="1" si="16"/>
        <v>6.8812847424282911E-2</v>
      </c>
      <c r="M156" s="156" cm="1">
        <f t="array" aca="1" ref="M156" ca="1">IF(ROUND(ROUND(L156,2)-L156,4)=0,_xlfn.XLOOKUP(L156,INDIRECT($A$4&amp;"!$G$32:$G$132"),INDIRECT($A$4&amp;"!$A$32:$A$132"),0,1,1),IF(L156&lt;0,0,(ROUNDUP(L156,2)-L156)*100*_xlfn.XLOOKUP(L156,INDIRECT($A$4&amp;"!$G$32:$G$132"),INDIRECT($A$4&amp;"!$A$32:$A$132"),0,-1,-1)+(L156-ROUNDDOWN(L156,2))*100*_xlfn.XLOOKUP(L156,INDIRECT($A$4&amp;"!$G$32:$G$132"),INDIRECT($A$4&amp;"!$A$32:$A$132"),0,1,1)))</f>
        <v>0.42354552062480311</v>
      </c>
      <c r="N156" s="67">
        <f t="shared" ca="1" si="17"/>
        <v>58.565075508557122</v>
      </c>
    </row>
    <row r="157" spans="1:14" x14ac:dyDescent="0.35">
      <c r="A157" s="32">
        <f t="shared" si="18"/>
        <v>46815</v>
      </c>
      <c r="B157" s="65" cm="1">
        <f t="array" aca="1" ref="B157" ca="1">_xlfn.XLOOKUP(A157,INDIRECT($A$5&amp;"!$AJ$41:$AJ$406"),INDIRECT($A$5&amp;"!$An$41:$An$406"))*SUM($F$3:$I$3)</f>
        <v>0</v>
      </c>
      <c r="C157" s="65" cm="1">
        <f t="array" aca="1" ref="C157" ca="1">_xlfn.XLOOKUP(A157,INDIRECT($A$5&amp;"!$AJ$41:$AJ$406"),INDIRECT($A$5&amp;"!$Ak$41:$Ak$406"))*SUM($F$3:$I$3)</f>
        <v>0</v>
      </c>
      <c r="D157" s="65" cm="1">
        <f t="array" aca="1" ref="D157" ca="1">_xlfn.XLOOKUP(A157,INDIRECT($A$5&amp;"!$AJ$41:$AJ$406"),INDIRECT($A$5&amp;"!$AO$41:$AO$406"))*SUM($F$3:$I$3)</f>
        <v>15</v>
      </c>
      <c r="E157" s="34" cm="1">
        <f t="array" ref="E157">SUMPRODUCT(('PT Storengy'!$B$8:$I$372)*('PT Storengy'!$A$8:$A$372=$A157)*('PT Storengy'!$A$5:$H$5=$A$6)*('PT Storengy'!$B$7:$I$7=$A$7))</f>
        <v>0</v>
      </c>
      <c r="F157" s="36">
        <f t="shared" ca="1" si="19"/>
        <v>0.95085104721335001</v>
      </c>
      <c r="G157" s="51">
        <f t="shared" ca="1" si="20"/>
        <v>6.7289162533067534E-2</v>
      </c>
      <c r="H157" s="35" cm="1">
        <f t="array" aca="1" ref="H157" ca="1">IF(ROUND(ROUND(G157,2)-G157,4)=0,_xlfn.XLOOKUP(G157,INDIRECT($A$4&amp;"!$G$32:$G$132"),INDIRECT($A$4&amp;"!$A$32:$A$132"),0,1,1),IF(G157&lt;0,0,(ROUNDUP(G157,2)-G157)*100*_xlfn.XLOOKUP(G157,INDIRECT($A$4&amp;"!$G$32:$G$132"),INDIRECT($A$4&amp;"!$A$32:$A$132"),0,-1,-1)+(G157-ROUNDDOWN(G157,2))*100*_xlfn.XLOOKUP(G157,INDIRECT($A$4&amp;"!$G$32:$G$132"),INDIRECT($A$4&amp;"!$A$32:$A$132"),0,1,1)))</f>
        <v>0.42297646879818673</v>
      </c>
      <c r="I157" s="84">
        <f t="shared" ca="1" si="15"/>
        <v>58.486390782662944</v>
      </c>
      <c r="K157" s="36">
        <f t="shared" ca="1" si="14"/>
        <v>0.9152641845779631</v>
      </c>
      <c r="L157" s="51">
        <f t="shared" ca="1" si="16"/>
        <v>6.4908509057045774E-2</v>
      </c>
      <c r="M157" s="156" cm="1">
        <f t="array" aca="1" ref="M157" ca="1">IF(ROUND(ROUND(L157,2)-L157,4)=0,_xlfn.XLOOKUP(L157,INDIRECT($A$4&amp;"!$G$32:$G$132"),INDIRECT($A$4&amp;"!$A$32:$A$132"),0,1,1),IF(L157&lt;0,0,(ROUNDUP(L157,2)-L157)*100*_xlfn.XLOOKUP(L157,INDIRECT($A$4&amp;"!$G$32:$G$132"),INDIRECT($A$4&amp;"!$A$32:$A$132"),0,-1,-1)+(L157-ROUNDDOWN(L157,2))*100*_xlfn.XLOOKUP(L157,INDIRECT($A$4&amp;"!$G$32:$G$132"),INDIRECT($A$4&amp;"!$A$32:$A$132"),0,1,1)))</f>
        <v>0.42208736422224635</v>
      </c>
      <c r="N157" s="67">
        <f t="shared" ca="1" si="17"/>
        <v>58.363451277723449</v>
      </c>
    </row>
    <row r="158" spans="1:14" x14ac:dyDescent="0.35">
      <c r="A158" s="32">
        <f t="shared" si="18"/>
        <v>46816</v>
      </c>
      <c r="B158" s="65" cm="1">
        <f t="array" aca="1" ref="B158" ca="1">_xlfn.XLOOKUP(A158,INDIRECT($A$5&amp;"!$AJ$41:$AJ$406"),INDIRECT($A$5&amp;"!$An$41:$An$406"))*SUM($F$3:$I$3)</f>
        <v>0</v>
      </c>
      <c r="C158" s="65" cm="1">
        <f t="array" aca="1" ref="C158" ca="1">_xlfn.XLOOKUP(A158,INDIRECT($A$5&amp;"!$AJ$41:$AJ$406"),INDIRECT($A$5&amp;"!$Ak$41:$Ak$406"))*SUM($F$3:$I$3)</f>
        <v>0</v>
      </c>
      <c r="D158" s="65" cm="1">
        <f t="array" aca="1" ref="D158" ca="1">_xlfn.XLOOKUP(A158,INDIRECT($A$5&amp;"!$AJ$41:$AJ$406"),INDIRECT($A$5&amp;"!$AO$41:$AO$406"))*SUM($F$3:$I$3)</f>
        <v>15</v>
      </c>
      <c r="E158" s="34" cm="1">
        <f t="array" ref="E158">SUMPRODUCT(('PT Storengy'!$B$8:$I$372)*('PT Storengy'!$A$8:$A$372=$A158)*('PT Storengy'!$A$5:$H$5=$A$6)*('PT Storengy'!$B$7:$I$7=$A$7))</f>
        <v>0</v>
      </c>
      <c r="F158" s="36">
        <f t="shared" ca="1" si="19"/>
        <v>0.89256600977059819</v>
      </c>
      <c r="G158" s="51">
        <f t="shared" ca="1" si="20"/>
        <v>6.3390069814223335E-2</v>
      </c>
      <c r="H158" s="35" cm="1">
        <f t="array" aca="1" ref="H158" ca="1">IF(ROUND(ROUND(G158,2)-G158,4)=0,_xlfn.XLOOKUP(G158,INDIRECT($A$4&amp;"!$G$32:$G$132"),INDIRECT($A$4&amp;"!$A$32:$A$132"),0,1,1),IF(G158&lt;0,0,(ROUNDUP(G158,2)-G158)*100*_xlfn.XLOOKUP(G158,INDIRECT($A$4&amp;"!$G$32:$G$132"),INDIRECT($A$4&amp;"!$A$32:$A$132"),0,-1,-1)+(G158-ROUNDDOWN(G158,2))*100*_xlfn.XLOOKUP(G158,INDIRECT($A$4&amp;"!$G$32:$G$132"),INDIRECT($A$4&amp;"!$A$32:$A$132"),0,1,1)))</f>
        <v>0.42152027149217081</v>
      </c>
      <c r="I158" s="84">
        <f t="shared" ca="1" si="15"/>
        <v>58.285037442751864</v>
      </c>
      <c r="K158" s="36">
        <f t="shared" ca="1" si="14"/>
        <v>0.85710166339160354</v>
      </c>
      <c r="L158" s="51">
        <f t="shared" ca="1" si="16"/>
        <v>6.101761230519754E-2</v>
      </c>
      <c r="M158" s="156" cm="1">
        <f t="array" aca="1" ref="M158" ca="1">IF(ROUND(ROUND(L158,2)-L158,4)=0,_xlfn.XLOOKUP(L158,INDIRECT($A$4&amp;"!$G$32:$G$132"),INDIRECT($A$4&amp;"!$A$32:$A$132"),0,1,1),IF(L158&lt;0,0,(ROUNDUP(L158,2)-L158)*100*_xlfn.XLOOKUP(L158,INDIRECT($A$4&amp;"!$G$32:$G$132"),INDIRECT($A$4&amp;"!$A$32:$A$132"),0,-1,-1)+(L158-ROUNDDOWN(L158,2))*100*_xlfn.XLOOKUP(L158,INDIRECT($A$4&amp;"!$G$32:$G$132"),INDIRECT($A$4&amp;"!$A$32:$A$132"),0,1,1)))</f>
        <v>0.4206342278706422</v>
      </c>
      <c r="N158" s="67">
        <f t="shared" ca="1" si="17"/>
        <v>58.16252118635952</v>
      </c>
    </row>
    <row r="159" spans="1:14" x14ac:dyDescent="0.35">
      <c r="A159" s="32">
        <f t="shared" si="18"/>
        <v>46817</v>
      </c>
      <c r="B159" s="65" cm="1">
        <f t="array" aca="1" ref="B159" ca="1">_xlfn.XLOOKUP(A159,INDIRECT($A$5&amp;"!$AJ$41:$AJ$406"),INDIRECT($A$5&amp;"!$An$41:$An$406"))*SUM($F$3:$I$3)</f>
        <v>0</v>
      </c>
      <c r="C159" s="65" cm="1">
        <f t="array" aca="1" ref="C159" ca="1">_xlfn.XLOOKUP(A159,INDIRECT($A$5&amp;"!$AJ$41:$AJ$406"),INDIRECT($A$5&amp;"!$Ak$41:$Ak$406"))*SUM($F$3:$I$3)</f>
        <v>0</v>
      </c>
      <c r="D159" s="65" cm="1">
        <f t="array" aca="1" ref="D159" ca="1">_xlfn.XLOOKUP(A159,INDIRECT($A$5&amp;"!$AJ$41:$AJ$406"),INDIRECT($A$5&amp;"!$AO$41:$AO$406"))*SUM($F$3:$I$3)</f>
        <v>15</v>
      </c>
      <c r="E159" s="34" cm="1">
        <f t="array" ref="E159">SUMPRODUCT(('PT Storengy'!$B$8:$I$372)*('PT Storengy'!$A$8:$A$372=$A159)*('PT Storengy'!$A$5:$H$5=$A$6)*('PT Storengy'!$B$7:$I$7=$A$7))</f>
        <v>0</v>
      </c>
      <c r="F159" s="36">
        <f t="shared" ca="1" si="19"/>
        <v>0.83448163246089413</v>
      </c>
      <c r="G159" s="51">
        <f t="shared" ca="1" si="20"/>
        <v>5.9504400651373211E-2</v>
      </c>
      <c r="H159" s="35" cm="1">
        <f t="array" aca="1" ref="H159" ca="1">IF(ROUND(ROUND(G159,2)-G159,4)=0,_xlfn.XLOOKUP(G159,INDIRECT($A$4&amp;"!$G$32:$G$132"),INDIRECT($A$4&amp;"!$A$32:$A$132"),0,1,1),IF(G159&lt;0,0,(ROUNDUP(G159,2)-G159)*100*_xlfn.XLOOKUP(G159,INDIRECT($A$4&amp;"!$G$32:$G$132"),INDIRECT($A$4&amp;"!$A$32:$A$132"),0,-1,-1)+(G159-ROUNDDOWN(G159,2))*100*_xlfn.XLOOKUP(G159,INDIRECT($A$4&amp;"!$G$32:$G$132"),INDIRECT($A$4&amp;"!$A$32:$A$132"),0,1,1)))</f>
        <v>0.42006908749245109</v>
      </c>
      <c r="I159" s="84">
        <f t="shared" ca="1" si="15"/>
        <v>58.08437730970401</v>
      </c>
      <c r="K159" s="36">
        <f t="shared" ca="1" si="14"/>
        <v>0.79913938054687872</v>
      </c>
      <c r="L159" s="51">
        <f t="shared" ca="1" si="16"/>
        <v>5.7140110892773571E-2</v>
      </c>
      <c r="M159" s="156" cm="1">
        <f t="array" aca="1" ref="M159" ca="1">IF(ROUND(ROUND(L159,2)-L159,4)=0,_xlfn.XLOOKUP(L159,INDIRECT($A$4&amp;"!$G$32:$G$132"),INDIRECT($A$4&amp;"!$A$32:$A$132"),0,1,1),IF(L159&lt;0,0,(ROUNDUP(L159,2)-L159)*100*_xlfn.XLOOKUP(L159,INDIRECT($A$4&amp;"!$G$32:$G$132"),INDIRECT($A$4&amp;"!$A$32:$A$132"),0,-1,-1)+(L159-ROUNDDOWN(L159,2))*100*_xlfn.XLOOKUP(L159,INDIRECT($A$4&amp;"!$G$32:$G$132"),INDIRECT($A$4&amp;"!$A$32:$A$132"),0,1,1)))</f>
        <v>0.41918609428726916</v>
      </c>
      <c r="N159" s="67">
        <f t="shared" ca="1" si="17"/>
        <v>57.962282844724811</v>
      </c>
    </row>
    <row r="160" spans="1:14" x14ac:dyDescent="0.35">
      <c r="A160" s="32">
        <f t="shared" si="18"/>
        <v>46818</v>
      </c>
      <c r="B160" s="65" cm="1">
        <f t="array" aca="1" ref="B160" ca="1">_xlfn.XLOOKUP(A160,INDIRECT($A$5&amp;"!$AJ$41:$AJ$406"),INDIRECT($A$5&amp;"!$An$41:$An$406"))*SUM($F$3:$I$3)</f>
        <v>0</v>
      </c>
      <c r="C160" s="65" cm="1">
        <f t="array" aca="1" ref="C160" ca="1">_xlfn.XLOOKUP(A160,INDIRECT($A$5&amp;"!$AJ$41:$AJ$406"),INDIRECT($A$5&amp;"!$Ak$41:$Ak$406"))*SUM($F$3:$I$3)</f>
        <v>0</v>
      </c>
      <c r="D160" s="65" cm="1">
        <f t="array" aca="1" ref="D160" ca="1">_xlfn.XLOOKUP(A160,INDIRECT($A$5&amp;"!$AJ$41:$AJ$406"),INDIRECT($A$5&amp;"!$AO$41:$AO$406"))*SUM($F$3:$I$3)</f>
        <v>15</v>
      </c>
      <c r="E160" s="34" cm="1">
        <f t="array" ref="E160">SUMPRODUCT(('PT Storengy'!$B$8:$I$372)*('PT Storengy'!$A$8:$A$372=$A160)*('PT Storengy'!$A$5:$H$5=$A$6)*('PT Storengy'!$B$7:$I$7=$A$7))</f>
        <v>0</v>
      </c>
      <c r="F160" s="36">
        <f t="shared" ca="1" si="19"/>
        <v>0.77659722446390467</v>
      </c>
      <c r="G160" s="51">
        <f t="shared" ca="1" si="20"/>
        <v>5.5632108830726272E-2</v>
      </c>
      <c r="H160" s="35" cm="1">
        <f t="array" aca="1" ref="H160" ca="1">IF(ROUND(ROUND(G160,2)-G160,4)=0,_xlfn.XLOOKUP(G160,INDIRECT($A$4&amp;"!$G$32:$G$132"),INDIRECT($A$4&amp;"!$A$32:$A$132"),0,1,1),IF(G160&lt;0,0,(ROUNDUP(G160,2)-G160)*100*_xlfn.XLOOKUP(G160,INDIRECT($A$4&amp;"!$G$32:$G$132"),INDIRECT($A$4&amp;"!$A$32:$A$132"),0,-1,-1)+(G160-ROUNDDOWN(G160,2))*100*_xlfn.XLOOKUP(G160,INDIRECT($A$4&amp;"!$G$32:$G$132"),INDIRECT($A$4&amp;"!$A$32:$A$132"),0,1,1)))</f>
        <v>0.41862289953952525</v>
      </c>
      <c r="I160" s="84">
        <f t="shared" ca="1" si="15"/>
        <v>57.884407996989466</v>
      </c>
      <c r="K160" s="36">
        <f t="shared" ca="1" si="14"/>
        <v>0.74137664667557279</v>
      </c>
      <c r="L160" s="51">
        <f t="shared" ca="1" si="16"/>
        <v>5.3275958703125251E-2</v>
      </c>
      <c r="M160" s="156" cm="1">
        <f t="array" aca="1" ref="M160" ca="1">IF(ROUND(ROUND(L160,2)-L160,4)=0,_xlfn.XLOOKUP(L160,INDIRECT($A$4&amp;"!$G$32:$G$132"),INDIRECT($A$4&amp;"!$A$32:$A$132"),0,1,1),IF(L160&lt;0,0,(ROUNDUP(L160,2)-L160)*100*_xlfn.XLOOKUP(L160,INDIRECT($A$4&amp;"!$G$32:$G$132"),INDIRECT($A$4&amp;"!$A$32:$A$132"),0,-1,-1)+(L160-ROUNDDOWN(L160,2))*100*_xlfn.XLOOKUP(L160,INDIRECT($A$4&amp;"!$G$32:$G$132"),INDIRECT($A$4&amp;"!$A$32:$A$132"),0,1,1)))</f>
        <v>0.41774294624890468</v>
      </c>
      <c r="N160" s="67">
        <f t="shared" ca="1" si="17"/>
        <v>57.76273387130594</v>
      </c>
    </row>
    <row r="161" spans="1:14" x14ac:dyDescent="0.35">
      <c r="A161" s="32">
        <f t="shared" si="18"/>
        <v>46819</v>
      </c>
      <c r="B161" s="65" cm="1">
        <f t="array" aca="1" ref="B161" ca="1">_xlfn.XLOOKUP(A161,INDIRECT($A$5&amp;"!$AJ$41:$AJ$406"),INDIRECT($A$5&amp;"!$An$41:$An$406"))*SUM($F$3:$I$3)</f>
        <v>0</v>
      </c>
      <c r="C161" s="65" cm="1">
        <f t="array" aca="1" ref="C161" ca="1">_xlfn.XLOOKUP(A161,INDIRECT($A$5&amp;"!$AJ$41:$AJ$406"),INDIRECT($A$5&amp;"!$Ak$41:$Ak$406"))*SUM($F$3:$I$3)</f>
        <v>0</v>
      </c>
      <c r="D161" s="65" cm="1">
        <f t="array" aca="1" ref="D161" ca="1">_xlfn.XLOOKUP(A161,INDIRECT($A$5&amp;"!$AJ$41:$AJ$406"),INDIRECT($A$5&amp;"!$AO$41:$AO$406"))*SUM($F$3:$I$3)</f>
        <v>15</v>
      </c>
      <c r="E161" s="34" cm="1">
        <f t="array" ref="E161">SUMPRODUCT(('PT Storengy'!$B$8:$I$372)*('PT Storengy'!$A$8:$A$372=$A161)*('PT Storengy'!$A$5:$H$5=$A$6)*('PT Storengy'!$B$7:$I$7=$A$7))</f>
        <v>0</v>
      </c>
      <c r="F161" s="36">
        <f t="shared" ca="1" si="19"/>
        <v>0.71891209733761008</v>
      </c>
      <c r="G161" s="51">
        <f t="shared" ca="1" si="20"/>
        <v>5.1773148297593642E-2</v>
      </c>
      <c r="H161" s="35" cm="1">
        <f t="array" aca="1" ref="H161" ca="1">IF(ROUND(ROUND(G161,2)-G161,4)=0,_xlfn.XLOOKUP(G161,INDIRECT($A$4&amp;"!$G$32:$G$132"),INDIRECT($A$4&amp;"!$A$32:$A$132"),0,1,1),IF(G161&lt;0,0,(ROUNDUP(G161,2)-G161)*100*_xlfn.XLOOKUP(G161,INDIRECT($A$4&amp;"!$G$32:$G$132"),INDIRECT($A$4&amp;"!$A$32:$A$132"),0,-1,-1)+(G161-ROUNDDOWN(G161,2))*100*_xlfn.XLOOKUP(G161,INDIRECT($A$4&amp;"!$G$32:$G$132"),INDIRECT($A$4&amp;"!$A$32:$A$132"),0,1,1)))</f>
        <v>0.41718169043331166</v>
      </c>
      <c r="I161" s="84">
        <f t="shared" ca="1" si="15"/>
        <v>57.685127126294603</v>
      </c>
      <c r="K161" s="36">
        <f t="shared" ca="1" si="14"/>
        <v>0.68381277478278424</v>
      </c>
      <c r="L161" s="51">
        <f t="shared" ca="1" si="16"/>
        <v>4.9425109778371522E-2</v>
      </c>
      <c r="M161" s="156" cm="1">
        <f t="array" aca="1" ref="M161" ca="1">IF(ROUND(ROUND(L161,2)-L161,4)=0,_xlfn.XLOOKUP(L161,INDIRECT($A$4&amp;"!$G$32:$G$132"),INDIRECT($A$4&amp;"!$A$32:$A$132"),0,1,1),IF(L161&lt;0,0,(ROUNDUP(L161,2)-L161)*100*_xlfn.XLOOKUP(L161,INDIRECT($A$4&amp;"!$G$32:$G$132"),INDIRECT($A$4&amp;"!$A$32:$A$132"),0,-1,-1)+(L161-ROUNDDOWN(L161,2))*100*_xlfn.XLOOKUP(L161,INDIRECT($A$4&amp;"!$G$32:$G$132"),INDIRECT($A$4&amp;"!$A$32:$A$132"),0,1,1)))</f>
        <v>0.41630476659162202</v>
      </c>
      <c r="N161" s="67">
        <f t="shared" ca="1" si="17"/>
        <v>57.563871892788541</v>
      </c>
    </row>
    <row r="162" spans="1:14" x14ac:dyDescent="0.35">
      <c r="A162" s="32">
        <f t="shared" si="18"/>
        <v>46820</v>
      </c>
      <c r="B162" s="65" cm="1">
        <f t="array" aca="1" ref="B162" ca="1">_xlfn.XLOOKUP(A162,INDIRECT($A$5&amp;"!$AJ$41:$AJ$406"),INDIRECT($A$5&amp;"!$An$41:$An$406"))*SUM($F$3:$I$3)</f>
        <v>0</v>
      </c>
      <c r="C162" s="65" cm="1">
        <f t="array" aca="1" ref="C162" ca="1">_xlfn.XLOOKUP(A162,INDIRECT($A$5&amp;"!$AJ$41:$AJ$406"),INDIRECT($A$5&amp;"!$Ak$41:$Ak$406"))*SUM($F$3:$I$3)</f>
        <v>0</v>
      </c>
      <c r="D162" s="65" cm="1">
        <f t="array" aca="1" ref="D162" ca="1">_xlfn.XLOOKUP(A162,INDIRECT($A$5&amp;"!$AJ$41:$AJ$406"),INDIRECT($A$5&amp;"!$AO$41:$AO$406"))*SUM($F$3:$I$3)</f>
        <v>15</v>
      </c>
      <c r="E162" s="34" cm="1">
        <f t="array" ref="E162">SUMPRODUCT(('PT Storengy'!$B$8:$I$372)*('PT Storengy'!$A$8:$A$372=$A162)*('PT Storengy'!$A$5:$H$5=$A$6)*('PT Storengy'!$B$7:$I$7=$A$7))</f>
        <v>0</v>
      </c>
      <c r="F162" s="36">
        <f t="shared" ca="1" si="19"/>
        <v>0.6614255650101164</v>
      </c>
      <c r="G162" s="51">
        <f t="shared" ca="1" si="20"/>
        <v>4.7927473155840672E-2</v>
      </c>
      <c r="H162" s="35" cm="1">
        <f t="array" aca="1" ref="H162" ca="1">IF(ROUND(ROUND(G162,2)-G162,4)=0,_xlfn.XLOOKUP(G162,INDIRECT($A$4&amp;"!$G$32:$G$132"),INDIRECT($A$4&amp;"!$A$32:$A$132"),0,1,1),IF(G162&lt;0,0,(ROUNDUP(G162,2)-G162)*100*_xlfn.XLOOKUP(G162,INDIRECT($A$4&amp;"!$G$32:$G$132"),INDIRECT($A$4&amp;"!$A$32:$A$132"),0,-1,-1)+(G162-ROUNDDOWN(G162,2))*100*_xlfn.XLOOKUP(G162,INDIRECT($A$4&amp;"!$G$32:$G$132"),INDIRECT($A$4&amp;"!$A$32:$A$132"),0,1,1)))</f>
        <v>0.41574544303294386</v>
      </c>
      <c r="I162" s="84">
        <f t="shared" ca="1" si="15"/>
        <v>57.486532327493691</v>
      </c>
      <c r="K162" s="36">
        <f t="shared" ca="1" si="14"/>
        <v>0.62644708023875528</v>
      </c>
      <c r="L162" s="51">
        <f t="shared" ca="1" si="16"/>
        <v>4.5587518318852285E-2</v>
      </c>
      <c r="M162" s="156" cm="1">
        <f t="array" aca="1" ref="M162" ca="1">IF(ROUND(ROUND(L162,2)-L162,4)=0,_xlfn.XLOOKUP(L162,INDIRECT($A$4&amp;"!$G$32:$G$132"),INDIRECT($A$4&amp;"!$A$32:$A$132"),0,1,1),IF(L162&lt;0,0,(ROUNDUP(L162,2)-L162)*100*_xlfn.XLOOKUP(L162,INDIRECT($A$4&amp;"!$G$32:$G$132"),INDIRECT($A$4&amp;"!$A$32:$A$132"),0,-1,-1)+(L162-ROUNDDOWN(L162,2))*100*_xlfn.XLOOKUP(L162,INDIRECT($A$4&amp;"!$G$32:$G$132"),INDIRECT($A$4&amp;"!$A$32:$A$132"),0,1,1)))</f>
        <v>0.41487153821058526</v>
      </c>
      <c r="N162" s="67">
        <f t="shared" ca="1" si="17"/>
        <v>57.365694544028948</v>
      </c>
    </row>
    <row r="163" spans="1:14" x14ac:dyDescent="0.35">
      <c r="A163" s="32">
        <f t="shared" si="18"/>
        <v>46821</v>
      </c>
      <c r="B163" s="65" cm="1">
        <f t="array" aca="1" ref="B163" ca="1">_xlfn.XLOOKUP(A163,INDIRECT($A$5&amp;"!$AJ$41:$AJ$406"),INDIRECT($A$5&amp;"!$An$41:$An$406"))*SUM($F$3:$I$3)</f>
        <v>0</v>
      </c>
      <c r="C163" s="65" cm="1">
        <f t="array" aca="1" ref="C163" ca="1">_xlfn.XLOOKUP(A163,INDIRECT($A$5&amp;"!$AJ$41:$AJ$406"),INDIRECT($A$5&amp;"!$Ak$41:$Ak$406"))*SUM($F$3:$I$3)</f>
        <v>0</v>
      </c>
      <c r="D163" s="65" cm="1">
        <f t="array" aca="1" ref="D163" ca="1">_xlfn.XLOOKUP(A163,INDIRECT($A$5&amp;"!$AJ$41:$AJ$406"),INDIRECT($A$5&amp;"!$AO$41:$AO$406"))*SUM($F$3:$I$3)</f>
        <v>15</v>
      </c>
      <c r="E163" s="34" cm="1">
        <f t="array" ref="E163">SUMPRODUCT(('PT Storengy'!$B$8:$I$372)*('PT Storengy'!$A$8:$A$372=$A163)*('PT Storengy'!$A$5:$H$5=$A$6)*('PT Storengy'!$B$7:$I$7=$A$7))</f>
        <v>0</v>
      </c>
      <c r="F163" s="36">
        <f t="shared" ca="1" si="19"/>
        <v>0.60413694377149563</v>
      </c>
      <c r="G163" s="51">
        <f t="shared" ca="1" si="20"/>
        <v>4.4095037667341096E-2</v>
      </c>
      <c r="H163" s="35" cm="1">
        <f t="array" aca="1" ref="H163" ca="1">IF(ROUND(ROUND(G163,2)-G163,4)=0,_xlfn.XLOOKUP(G163,INDIRECT($A$4&amp;"!$G$32:$G$132"),INDIRECT($A$4&amp;"!$A$32:$A$132"),0,1,1),IF(G163&lt;0,0,(ROUNDUP(G163,2)-G163)*100*_xlfn.XLOOKUP(G163,INDIRECT($A$4&amp;"!$G$32:$G$132"),INDIRECT($A$4&amp;"!$A$32:$A$132"),0,-1,-1)+(G163-ROUNDDOWN(G163,2))*100*_xlfn.XLOOKUP(G163,INDIRECT($A$4&amp;"!$G$32:$G$132"),INDIRECT($A$4&amp;"!$A$32:$A$132"),0,1,1)))</f>
        <v>0.41431414025656699</v>
      </c>
      <c r="I163" s="84">
        <f t="shared" ca="1" si="15"/>
        <v>57.288621238620735</v>
      </c>
      <c r="K163" s="36">
        <f t="shared" ca="1" si="14"/>
        <v>0.5692788807707293</v>
      </c>
      <c r="L163" s="51">
        <f t="shared" ca="1" si="16"/>
        <v>4.1763138682583682E-2</v>
      </c>
      <c r="M163" s="156" cm="1">
        <f t="array" aca="1" ref="M163" ca="1">IF(ROUND(ROUND(L163,2)-L163,4)=0,_xlfn.XLOOKUP(L163,INDIRECT($A$4&amp;"!$G$32:$G$132"),INDIRECT($A$4&amp;"!$A$32:$A$132"),0,1,1),IF(L163&lt;0,0,(ROUNDUP(L163,2)-L163)*100*_xlfn.XLOOKUP(L163,INDIRECT($A$4&amp;"!$G$32:$G$132"),INDIRECT($A$4&amp;"!$A$32:$A$132"),0,-1,-1)+(L163-ROUNDDOWN(L163,2))*100*_xlfn.XLOOKUP(L163,INDIRECT($A$4&amp;"!$G$32:$G$132"),INDIRECT($A$4&amp;"!$A$32:$A$132"),0,1,1)))</f>
        <v>0.41344324405984573</v>
      </c>
      <c r="N163" s="67">
        <f t="shared" ca="1" si="17"/>
        <v>57.168199468026025</v>
      </c>
    </row>
    <row r="164" spans="1:14" x14ac:dyDescent="0.35">
      <c r="A164" s="32">
        <f t="shared" si="18"/>
        <v>46822</v>
      </c>
      <c r="B164" s="65" cm="1">
        <f t="array" aca="1" ref="B164" ca="1">_xlfn.XLOOKUP(A164,INDIRECT($A$5&amp;"!$AJ$41:$AJ$406"),INDIRECT($A$5&amp;"!$An$41:$An$406"))*SUM($F$3:$I$3)</f>
        <v>0</v>
      </c>
      <c r="C164" s="65" cm="1">
        <f t="array" aca="1" ref="C164" ca="1">_xlfn.XLOOKUP(A164,INDIRECT($A$5&amp;"!$AJ$41:$AJ$406"),INDIRECT($A$5&amp;"!$Ak$41:$Ak$406"))*SUM($F$3:$I$3)</f>
        <v>0</v>
      </c>
      <c r="D164" s="65" cm="1">
        <f t="array" aca="1" ref="D164" ca="1">_xlfn.XLOOKUP(A164,INDIRECT($A$5&amp;"!$AJ$41:$AJ$406"),INDIRECT($A$5&amp;"!$AO$41:$AO$406"))*SUM($F$3:$I$3)</f>
        <v>15</v>
      </c>
      <c r="E164" s="34" cm="1">
        <f t="array" ref="E164">SUMPRODUCT(('PT Storengy'!$B$8:$I$372)*('PT Storengy'!$A$8:$A$372=$A164)*('PT Storengy'!$A$5:$H$5=$A$6)*('PT Storengy'!$B$7:$I$7=$A$7))</f>
        <v>0</v>
      </c>
      <c r="F164" s="36">
        <f t="shared" ca="1" si="19"/>
        <v>0.54704555226565432</v>
      </c>
      <c r="G164" s="51">
        <f t="shared" ca="1" si="20"/>
        <v>4.0275796251433044E-2</v>
      </c>
      <c r="H164" s="35" cm="1">
        <f t="array" aca="1" ref="H164" ca="1">IF(ROUND(ROUND(G164,2)-G164,4)=0,_xlfn.XLOOKUP(G164,INDIRECT($A$4&amp;"!$G$32:$G$132"),INDIRECT($A$4&amp;"!$A$32:$A$132"),0,1,1),IF(G164&lt;0,0,(ROUNDUP(G164,2)-G164)*100*_xlfn.XLOOKUP(G164,INDIRECT($A$4&amp;"!$G$32:$G$132"),INDIRECT($A$4&amp;"!$A$32:$A$132"),0,-1,-1)+(G164-ROUNDDOWN(G164,2))*100*_xlfn.XLOOKUP(G164,INDIRECT($A$4&amp;"!$G$32:$G$132"),INDIRECT($A$4&amp;"!$A$32:$A$132"),0,1,1)))</f>
        <v>0.41288776508113434</v>
      </c>
      <c r="I164" s="84">
        <f t="shared" ca="1" si="15"/>
        <v>57.091391505841329</v>
      </c>
      <c r="K164" s="36">
        <f t="shared" ca="1" si="14"/>
        <v>0.51230749645483609</v>
      </c>
      <c r="L164" s="51">
        <f t="shared" ca="1" si="16"/>
        <v>3.7951925384715285E-2</v>
      </c>
      <c r="M164" s="156" cm="1">
        <f t="array" aca="1" ref="M164" ca="1">IF(ROUND(ROUND(L164,2)-L164,4)=0,_xlfn.XLOOKUP(L164,INDIRECT($A$4&amp;"!$G$32:$G$132"),INDIRECT($A$4&amp;"!$A$32:$A$132"),0,1,1),IF(L164&lt;0,0,(ROUNDUP(L164,2)-L164)*100*_xlfn.XLOOKUP(L164,INDIRECT($A$4&amp;"!$G$32:$G$132"),INDIRECT($A$4&amp;"!$A$32:$A$132"),0,-1,-1)+(L164-ROUNDDOWN(L164,2))*100*_xlfn.XLOOKUP(L164,INDIRECT($A$4&amp;"!$G$32:$G$132"),INDIRECT($A$4&amp;"!$A$32:$A$132"),0,1,1)))</f>
        <v>0.41201986715213962</v>
      </c>
      <c r="N164" s="67">
        <f t="shared" ca="1" si="17"/>
        <v>56.971384315893211</v>
      </c>
    </row>
    <row r="165" spans="1:14" x14ac:dyDescent="0.35">
      <c r="A165" s="32">
        <f t="shared" si="18"/>
        <v>46823</v>
      </c>
      <c r="B165" s="65" cm="1">
        <f t="array" aca="1" ref="B165" ca="1">_xlfn.XLOOKUP(A165,INDIRECT($A$5&amp;"!$AJ$41:$AJ$406"),INDIRECT($A$5&amp;"!$An$41:$An$406"))*SUM($F$3:$I$3)</f>
        <v>0</v>
      </c>
      <c r="C165" s="65" cm="1">
        <f t="array" aca="1" ref="C165" ca="1">_xlfn.XLOOKUP(A165,INDIRECT($A$5&amp;"!$AJ$41:$AJ$406"),INDIRECT($A$5&amp;"!$Ak$41:$Ak$406"))*SUM($F$3:$I$3)</f>
        <v>0</v>
      </c>
      <c r="D165" s="65" cm="1">
        <f t="array" aca="1" ref="D165" ca="1">_xlfn.XLOOKUP(A165,INDIRECT($A$5&amp;"!$AJ$41:$AJ$406"),INDIRECT($A$5&amp;"!$AO$41:$AO$406"))*SUM($F$3:$I$3)</f>
        <v>15</v>
      </c>
      <c r="E165" s="34" cm="1">
        <f t="array" ref="E165">SUMPRODUCT(('PT Storengy'!$B$8:$I$372)*('PT Storengy'!$A$8:$A$372=$A165)*('PT Storengy'!$A$5:$H$5=$A$6)*('PT Storengy'!$B$7:$I$7=$A$7))</f>
        <v>0</v>
      </c>
      <c r="F165" s="36">
        <f t="shared" ca="1" si="19"/>
        <v>0.49015071148222961</v>
      </c>
      <c r="G165" s="51">
        <f t="shared" ca="1" si="20"/>
        <v>3.6469703484376954E-2</v>
      </c>
      <c r="H165" s="35" cm="1">
        <f t="array" aca="1" ref="H165" ca="1">IF(ROUND(ROUND(G165,2)-G165,4)=0,_xlfn.XLOOKUP(G165,INDIRECT($A$4&amp;"!$G$32:$G$132"),INDIRECT($A$4&amp;"!$A$32:$A$132"),0,1,1),IF(G165&lt;0,0,(ROUNDUP(G165,2)-G165)*100*_xlfn.XLOOKUP(G165,INDIRECT($A$4&amp;"!$G$32:$G$132"),INDIRECT($A$4&amp;"!$A$32:$A$132"),0,-1,-1)+(G165-ROUNDDOWN(G165,2))*100*_xlfn.XLOOKUP(G165,INDIRECT($A$4&amp;"!$G$32:$G$132"),INDIRECT($A$4&amp;"!$A$32:$A$132"),0,1,1)))</f>
        <v>0.41146630054220518</v>
      </c>
      <c r="I165" s="84">
        <f t="shared" ca="1" si="15"/>
        <v>56.894840783424719</v>
      </c>
      <c r="K165" s="36">
        <f t="shared" ca="1" si="14"/>
        <v>0.4555322497080056</v>
      </c>
      <c r="L165" s="51">
        <f t="shared" ca="1" si="16"/>
        <v>3.4153833096989071E-2</v>
      </c>
      <c r="M165" s="156" cm="1">
        <f t="array" aca="1" ref="M165" ca="1">IF(ROUND(ROUND(L165,2)-L165,4)=0,_xlfn.XLOOKUP(L165,INDIRECT($A$4&amp;"!$G$32:$G$132"),INDIRECT($A$4&amp;"!$A$32:$A$132"),0,1,1),IF(L165&lt;0,0,(ROUNDUP(L165,2)-L165)*100*_xlfn.XLOOKUP(L165,INDIRECT($A$4&amp;"!$G$32:$G$132"),INDIRECT($A$4&amp;"!$A$32:$A$132"),0,-1,-1)+(L165-ROUNDDOWN(L165,2))*100*_xlfn.XLOOKUP(L165,INDIRECT($A$4&amp;"!$G$32:$G$132"),INDIRECT($A$4&amp;"!$A$32:$A$132"),0,1,1)))</f>
        <v>0.41060139055868583</v>
      </c>
      <c r="N165" s="67">
        <f t="shared" ca="1" si="17"/>
        <v>56.775246746830511</v>
      </c>
    </row>
    <row r="166" spans="1:14" x14ac:dyDescent="0.35">
      <c r="A166" s="32">
        <f t="shared" si="18"/>
        <v>46824</v>
      </c>
      <c r="B166" s="65" cm="1">
        <f t="array" aca="1" ref="B166" ca="1">_xlfn.XLOOKUP(A166,INDIRECT($A$5&amp;"!$AJ$41:$AJ$406"),INDIRECT($A$5&amp;"!$An$41:$An$406"))*SUM($F$3:$I$3)</f>
        <v>0</v>
      </c>
      <c r="C166" s="65" cm="1">
        <f t="array" aca="1" ref="C166" ca="1">_xlfn.XLOOKUP(A166,INDIRECT($A$5&amp;"!$AJ$41:$AJ$406"),INDIRECT($A$5&amp;"!$Ak$41:$Ak$406"))*SUM($F$3:$I$3)</f>
        <v>0</v>
      </c>
      <c r="D166" s="65" cm="1">
        <f t="array" aca="1" ref="D166" ca="1">_xlfn.XLOOKUP(A166,INDIRECT($A$5&amp;"!$AJ$41:$AJ$406"),INDIRECT($A$5&amp;"!$AO$41:$AO$406"))*SUM($F$3:$I$3)</f>
        <v>15</v>
      </c>
      <c r="E166" s="34" cm="1">
        <f t="array" ref="E166">SUMPRODUCT(('PT Storengy'!$B$8:$I$372)*('PT Storengy'!$A$8:$A$372=$A166)*('PT Storengy'!$A$5:$H$5=$A$6)*('PT Storengy'!$B$7:$I$7=$A$7))</f>
        <v>0</v>
      </c>
      <c r="F166" s="36">
        <f t="shared" ca="1" si="19"/>
        <v>0.43345174474851367</v>
      </c>
      <c r="G166" s="51">
        <f t="shared" ca="1" si="20"/>
        <v>3.2676714098815306E-2</v>
      </c>
      <c r="H166" s="35" cm="1">
        <f t="array" aca="1" ref="H166" ca="1">IF(ROUND(ROUND(G166,2)-G166,4)=0,_xlfn.XLOOKUP(G166,INDIRECT($A$4&amp;"!$G$32:$G$132"),INDIRECT($A$4&amp;"!$A$32:$A$132"),0,1,1),IF(G166&lt;0,0,(ROUNDUP(G166,2)-G166)*100*_xlfn.XLOOKUP(G166,INDIRECT($A$4&amp;"!$G$32:$G$132"),INDIRECT($A$4&amp;"!$A$32:$A$132"),0,-1,-1)+(G166-ROUNDDOWN(G166,2))*100*_xlfn.XLOOKUP(G166,INDIRECT($A$4&amp;"!$G$32:$G$132"),INDIRECT($A$4&amp;"!$A$32:$A$132"),0,1,1)))</f>
        <v>0.4100497297337431</v>
      </c>
      <c r="I166" s="84">
        <f t="shared" ca="1" si="15"/>
        <v>56.698966733715928</v>
      </c>
      <c r="K166" s="36">
        <f t="shared" ca="1" si="14"/>
        <v>0.39895246527990885</v>
      </c>
      <c r="L166" s="51">
        <f t="shared" ca="1" si="16"/>
        <v>3.0368816647200373E-2</v>
      </c>
      <c r="M166" s="156" cm="1">
        <f t="array" aca="1" ref="M166" ca="1">IF(ROUND(ROUND(L166,2)-L166,4)=0,_xlfn.XLOOKUP(L166,INDIRECT($A$4&amp;"!$G$32:$G$132"),INDIRECT($A$4&amp;"!$A$32:$A$132"),0,1,1),IF(L166&lt;0,0,(ROUNDUP(L166,2)-L166)*100*_xlfn.XLOOKUP(L166,INDIRECT($A$4&amp;"!$G$32:$G$132"),INDIRECT($A$4&amp;"!$A$32:$A$132"),0,-1,-1)+(L166-ROUNDDOWN(L166,2))*100*_xlfn.XLOOKUP(L166,INDIRECT($A$4&amp;"!$G$32:$G$132"),INDIRECT($A$4&amp;"!$A$32:$A$132"),0,1,1)))</f>
        <v>0.40918779740898453</v>
      </c>
      <c r="N166" s="67">
        <f t="shared" ca="1" si="17"/>
        <v>56.579784428096723</v>
      </c>
    </row>
    <row r="167" spans="1:14" x14ac:dyDescent="0.35">
      <c r="A167" s="32">
        <f t="shared" si="18"/>
        <v>46825</v>
      </c>
      <c r="B167" s="65" cm="1">
        <f t="array" aca="1" ref="B167" ca="1">_xlfn.XLOOKUP(A167,INDIRECT($A$5&amp;"!$AJ$41:$AJ$406"),INDIRECT($A$5&amp;"!$An$41:$An$406"))*SUM($F$3:$I$3)</f>
        <v>0</v>
      </c>
      <c r="C167" s="65" cm="1">
        <f t="array" aca="1" ref="C167" ca="1">_xlfn.XLOOKUP(A167,INDIRECT($A$5&amp;"!$AJ$41:$AJ$406"),INDIRECT($A$5&amp;"!$Ak$41:$Ak$406"))*SUM($F$3:$I$3)</f>
        <v>0</v>
      </c>
      <c r="D167" s="65" cm="1">
        <f t="array" aca="1" ref="D167" ca="1">_xlfn.XLOOKUP(A167,INDIRECT($A$5&amp;"!$AJ$41:$AJ$406"),INDIRECT($A$5&amp;"!$AO$41:$AO$406"))*SUM($F$3:$I$3)</f>
        <v>15</v>
      </c>
      <c r="E167" s="34" cm="1">
        <f t="array" ref="E167">SUMPRODUCT(('PT Storengy'!$B$8:$I$372)*('PT Storengy'!$A$8:$A$372=$A167)*('PT Storengy'!$A$5:$H$5=$A$6)*('PT Storengy'!$B$7:$I$7=$A$7))</f>
        <v>0</v>
      </c>
      <c r="F167" s="36">
        <f t="shared" ca="1" si="19"/>
        <v>0.37694797772140581</v>
      </c>
      <c r="G167" s="51">
        <f t="shared" ca="1" si="20"/>
        <v>2.8896782983234243E-2</v>
      </c>
      <c r="H167" s="35" cm="1">
        <f t="array" aca="1" ref="H167" ca="1">IF(ROUND(ROUND(G167,2)-G167,4)=0,_xlfn.XLOOKUP(G167,INDIRECT($A$4&amp;"!$G$32:$G$132"),INDIRECT($A$4&amp;"!$A$32:$A$132"),0,1,1),IF(G167&lt;0,0,(ROUNDUP(G167,2)-G167)*100*_xlfn.XLOOKUP(G167,INDIRECT($A$4&amp;"!$G$32:$G$132"),INDIRECT($A$4&amp;"!$A$32:$A$132"),0,-1,-1)+(G167-ROUNDDOWN(G167,2))*100*_xlfn.XLOOKUP(G167,INDIRECT($A$4&amp;"!$G$32:$G$132"),INDIRECT($A$4&amp;"!$A$32:$A$132"),0,1,1)))</f>
        <v>0.40863803580791436</v>
      </c>
      <c r="I167" s="84">
        <f t="shared" ca="1" si="15"/>
        <v>56.503767027107841</v>
      </c>
      <c r="K167" s="36">
        <f t="shared" ca="1" si="14"/>
        <v>0.34256747024492723</v>
      </c>
      <c r="L167" s="51">
        <f t="shared" ca="1" si="16"/>
        <v>2.6596831018660592E-2</v>
      </c>
      <c r="M167" s="35" cm="1">
        <f t="array" aca="1" ref="M167" ca="1">IF(ROUND(ROUND(L167,2)-L167,4)=0,_xlfn.XLOOKUP(L167,INDIRECT($A$4&amp;"!$G$32:$G$132"),INDIRECT($A$4&amp;"!$A$32:$A$132"),0,1,1),IF(L167&lt;0,0,(ROUNDUP(L167,2)-L167)*100*_xlfn.XLOOKUP(L167,INDIRECT($A$4&amp;"!$G$32:$G$132"),INDIRECT($A$4&amp;"!$A$32:$A$132"),0,-1,-1)+(L167-ROUNDDOWN(L167,2))*100*_xlfn.XLOOKUP(L167,INDIRECT($A$4&amp;"!$G$32:$G$132"),INDIRECT($A$4&amp;"!$A$32:$A$132"),0,1,1)))</f>
        <v>0.40777907089061671</v>
      </c>
      <c r="N167" s="67">
        <f t="shared" ca="1" si="17"/>
        <v>56.384995034981635</v>
      </c>
    </row>
    <row r="168" spans="1:14" x14ac:dyDescent="0.35">
      <c r="A168" s="32">
        <f t="shared" si="18"/>
        <v>46826</v>
      </c>
      <c r="B168" s="65" cm="1">
        <f t="array" aca="1" ref="B168" ca="1">_xlfn.XLOOKUP(A168,INDIRECT($A$5&amp;"!$AJ$41:$AJ$406"),INDIRECT($A$5&amp;"!$An$41:$An$406"))*SUM($F$3:$I$3)</f>
        <v>0</v>
      </c>
      <c r="C168" s="65" cm="1">
        <f t="array" aca="1" ref="C168" ca="1">_xlfn.XLOOKUP(A168,INDIRECT($A$5&amp;"!$AJ$41:$AJ$406"),INDIRECT($A$5&amp;"!$Ak$41:$Ak$406"))*SUM($F$3:$I$3)</f>
        <v>0</v>
      </c>
      <c r="D168" s="65" cm="1">
        <f t="array" aca="1" ref="D168" ca="1">_xlfn.XLOOKUP(A168,INDIRECT($A$5&amp;"!$AJ$41:$AJ$406"),INDIRECT($A$5&amp;"!$AO$41:$AO$406"))*SUM($F$3:$I$3)</f>
        <v>15</v>
      </c>
      <c r="E168" s="34" cm="1">
        <f t="array" ref="E168">SUMPRODUCT(('PT Storengy'!$B$8:$I$372)*('PT Storengy'!$A$8:$A$372=$A168)*('PT Storengy'!$A$5:$H$5=$A$6)*('PT Storengy'!$B$7:$I$7=$A$7))</f>
        <v>0</v>
      </c>
      <c r="F168" s="36">
        <f t="shared" ca="1" si="19"/>
        <v>0.32063873837939216</v>
      </c>
      <c r="G168" s="51">
        <f t="shared" ca="1" si="20"/>
        <v>2.5129865181427055E-2</v>
      </c>
      <c r="H168" s="35" cm="1">
        <f t="array" aca="1" ref="H168" ca="1">IF(ROUND(ROUND(G168,2)-G168,4)=0,_xlfn.XLOOKUP(G168,INDIRECT($A$4&amp;"!$G$32:$G$132"),INDIRECT($A$4&amp;"!$A$32:$A$132"),0,1,1),IF(G168&lt;0,0,(ROUNDUP(G168,2)-G168)*100*_xlfn.XLOOKUP(G168,INDIRECT($A$4&amp;"!$G$32:$G$132"),INDIRECT($A$4&amp;"!$A$32:$A$132"),0,-1,-1)+(G168-ROUNDDOWN(G168,2))*100*_xlfn.XLOOKUP(G168,INDIRECT($A$4&amp;"!$G$32:$G$132"),INDIRECT($A$4&amp;"!$A$32:$A$132"),0,1,1)))</f>
        <v>0.40723120197488849</v>
      </c>
      <c r="I168" s="84">
        <f t="shared" ca="1" si="15"/>
        <v>56.309239342013662</v>
      </c>
      <c r="K168" s="36">
        <f t="shared" ca="1" si="14"/>
        <v>0.28637659399414878</v>
      </c>
      <c r="L168" s="51">
        <f t="shared" ca="1" si="16"/>
        <v>2.2837831349661816E-2</v>
      </c>
      <c r="M168" s="35" cm="1">
        <f t="array" aca="1" ref="M168" ca="1">IF(ROUND(ROUND(L168,2)-L168,4)=0,_xlfn.XLOOKUP(L168,INDIRECT($A$4&amp;"!$G$32:$G$132"),INDIRECT($A$4&amp;"!$A$32:$A$132"),0,1,1),IF(L168&lt;0,0,(ROUNDUP(L168,2)-L168)*100*_xlfn.XLOOKUP(L168,INDIRECT($A$4&amp;"!$G$32:$G$132"),INDIRECT($A$4&amp;"!$A$32:$A$132"),0,-1,-1)+(L168-ROUNDDOWN(L168,2))*100*_xlfn.XLOOKUP(L168,INDIRECT($A$4&amp;"!$G$32:$G$132"),INDIRECT($A$4&amp;"!$A$32:$A$132"),0,1,1)))</f>
        <v>0.40637519424904422</v>
      </c>
      <c r="N168" s="67">
        <f t="shared" ca="1" si="17"/>
        <v>56.190876250778452</v>
      </c>
    </row>
    <row r="169" spans="1:14" x14ac:dyDescent="0.35">
      <c r="A169" s="32">
        <f t="shared" si="18"/>
        <v>46827</v>
      </c>
      <c r="B169" s="65" cm="1">
        <f t="array" aca="1" ref="B169" ca="1">_xlfn.XLOOKUP(A169,INDIRECT($A$5&amp;"!$AJ$41:$AJ$406"),INDIRECT($A$5&amp;"!$An$41:$An$406"))*SUM($F$3:$I$3)</f>
        <v>0</v>
      </c>
      <c r="C169" s="65" cm="1">
        <f t="array" aca="1" ref="C169" ca="1">_xlfn.XLOOKUP(A169,INDIRECT($A$5&amp;"!$AJ$41:$AJ$406"),INDIRECT($A$5&amp;"!$Ak$41:$Ak$406"))*SUM($F$3:$I$3)</f>
        <v>0</v>
      </c>
      <c r="D169" s="65" cm="1">
        <f t="array" aca="1" ref="D169" ca="1">_xlfn.XLOOKUP(A169,INDIRECT($A$5&amp;"!$AJ$41:$AJ$406"),INDIRECT($A$5&amp;"!$AO$41:$AO$406"))*SUM($F$3:$I$3)</f>
        <v>15</v>
      </c>
      <c r="E169" s="34" cm="1">
        <f t="array" ref="E169">SUMPRODUCT(('PT Storengy'!$B$8:$I$372)*('PT Storengy'!$A$8:$A$372=$A169)*('PT Storengy'!$A$5:$H$5=$A$6)*('PT Storengy'!$B$7:$I$7=$A$7))</f>
        <v>0</v>
      </c>
      <c r="F169" s="36">
        <f t="shared" ca="1" si="19"/>
        <v>0.26452335701455304</v>
      </c>
      <c r="G169" s="51">
        <f t="shared" ca="1" si="20"/>
        <v>2.1375915891959477E-2</v>
      </c>
      <c r="H169" s="35" cm="1">
        <f t="array" aca="1" ref="H169" ca="1">IF(ROUND(ROUND(G169,2)-G169,4)=0,_xlfn.XLOOKUP(G169,INDIRECT($A$4&amp;"!$G$32:$G$132"),INDIRECT($A$4&amp;"!$A$32:$A$132"),0,1,1),IF(G169&lt;0,0,(ROUNDUP(G169,2)-G169)*100*_xlfn.XLOOKUP(G169,INDIRECT($A$4&amp;"!$G$32:$G$132"),INDIRECT($A$4&amp;"!$A$32:$A$132"),0,-1,-1)+(G169-ROUNDDOWN(G169,2))*100*_xlfn.XLOOKUP(G169,INDIRECT($A$4&amp;"!$G$32:$G$132"),INDIRECT($A$4&amp;"!$A$32:$A$132"),0,1,1)))</f>
        <v>0.40582921150263745</v>
      </c>
      <c r="I169" s="84">
        <f t="shared" ca="1" si="15"/>
        <v>56.115381364839124</v>
      </c>
      <c r="K169" s="36">
        <f t="shared" ca="1" si="14"/>
        <v>0.23037916822739263</v>
      </c>
      <c r="L169" s="51">
        <f t="shared" ca="1" si="16"/>
        <v>1.909177293294325E-2</v>
      </c>
      <c r="M169" s="35" cm="1">
        <f t="array" aca="1" ref="M169" ca="1">IF(ROUND(ROUND(L169,2)-L169,4)=0,_xlfn.XLOOKUP(L169,INDIRECT($A$4&amp;"!$G$32:$G$132"),INDIRECT($A$4&amp;"!$A$32:$A$132"),0,1,1),IF(L169&lt;0,0,(ROUNDUP(L169,2)-L169)*100*_xlfn.XLOOKUP(L169,INDIRECT($A$4&amp;"!$G$32:$G$132"),INDIRECT($A$4&amp;"!$A$32:$A$132"),0,-1,-1)+(L169-ROUNDDOWN(L169,2))*100*_xlfn.XLOOKUP(L169,INDIRECT($A$4&amp;"!$G$32:$G$132"),INDIRECT($A$4&amp;"!$A$32:$A$132"),0,1,1)))</f>
        <v>0.40497615078741028</v>
      </c>
      <c r="N169" s="67">
        <f t="shared" ca="1" si="17"/>
        <v>55.997425766756152</v>
      </c>
    </row>
    <row r="170" spans="1:14" x14ac:dyDescent="0.35">
      <c r="A170" s="32">
        <f t="shared" si="18"/>
        <v>46828</v>
      </c>
      <c r="B170" s="65" cm="1">
        <f t="array" aca="1" ref="B170" ca="1">_xlfn.XLOOKUP(A170,INDIRECT($A$5&amp;"!$AJ$41:$AJ$406"),INDIRECT($A$5&amp;"!$An$41:$An$406"))*SUM($F$3:$I$3)</f>
        <v>0</v>
      </c>
      <c r="C170" s="65" cm="1">
        <f t="array" aca="1" ref="C170" ca="1">_xlfn.XLOOKUP(A170,INDIRECT($A$5&amp;"!$AJ$41:$AJ$406"),INDIRECT($A$5&amp;"!$Ak$41:$Ak$406"))*SUM($F$3:$I$3)</f>
        <v>0</v>
      </c>
      <c r="D170" s="65" cm="1">
        <f t="array" aca="1" ref="D170" ca="1">_xlfn.XLOOKUP(A170,INDIRECT($A$5&amp;"!$AJ$41:$AJ$406"),INDIRECT($A$5&amp;"!$AO$41:$AO$406"))*SUM($F$3:$I$3)</f>
        <v>15</v>
      </c>
      <c r="E170" s="34" cm="1">
        <f t="array" ref="E170">SUMPRODUCT(('PT Storengy'!$B$8:$I$372)*('PT Storengy'!$A$8:$A$372=$A170)*('PT Storengy'!$A$5:$H$5=$A$6)*('PT Storengy'!$B$7:$I$7=$A$7))</f>
        <v>0</v>
      </c>
      <c r="F170" s="36">
        <f t="shared" ca="1" si="19"/>
        <v>0.20860116622459793</v>
      </c>
      <c r="G170" s="51">
        <f t="shared" ca="1" si="20"/>
        <v>1.763489046763687E-2</v>
      </c>
      <c r="H170" s="35" cm="1">
        <f t="array" aca="1" ref="H170" ca="1">IF(ROUND(ROUND(G170,2)-G170,4)=0,_xlfn.XLOOKUP(G170,INDIRECT($A$4&amp;"!$G$32:$G$132"),INDIRECT($A$4&amp;"!$A$32:$A$132"),0,1,1),IF(G170&lt;0,0,(ROUNDUP(G170,2)-G170)*100*_xlfn.XLOOKUP(G170,INDIRECT($A$4&amp;"!$G$32:$G$132"),INDIRECT($A$4&amp;"!$A$32:$A$132"),0,-1,-1)+(G170-ROUNDDOWN(G170,2))*100*_xlfn.XLOOKUP(G170,INDIRECT($A$4&amp;"!$G$32:$G$132"),INDIRECT($A$4&amp;"!$A$32:$A$132"),0,1,1)))</f>
        <v>0.40443204771673752</v>
      </c>
      <c r="I170" s="84">
        <f t="shared" ca="1" si="15"/>
        <v>55.922190789955117</v>
      </c>
      <c r="K170" s="36">
        <f t="shared" ca="1" si="14"/>
        <v>0.17457452694526057</v>
      </c>
      <c r="L170" s="51">
        <f t="shared" ca="1" si="16"/>
        <v>1.5358611215159508E-2</v>
      </c>
      <c r="M170" s="35" cm="1">
        <f t="array" aca="1" ref="M170" ca="1">IF(ROUND(ROUND(L170,2)-L170,4)=0,_xlfn.XLOOKUP(L170,INDIRECT($A$4&amp;"!$G$32:$G$132"),INDIRECT($A$4&amp;"!$A$32:$A$132"),0,1,1),IF(L170&lt;0,0,(ROUNDUP(L170,2)-L170)*100*_xlfn.XLOOKUP(L170,INDIRECT($A$4&amp;"!$G$32:$G$132"),INDIRECT($A$4&amp;"!$A$32:$A$132"),0,-1,-1)+(L170-ROUNDDOWN(L170,2))*100*_xlfn.XLOOKUP(L170,INDIRECT($A$4&amp;"!$G$32:$G$132"),INDIRECT($A$4&amp;"!$A$32:$A$132"),0,1,1)))</f>
        <v>0.40358192386634084</v>
      </c>
      <c r="N170" s="67">
        <f t="shared" ca="1" si="17"/>
        <v>55.80464128213206</v>
      </c>
    </row>
    <row r="171" spans="1:14" x14ac:dyDescent="0.35">
      <c r="A171" s="32">
        <f t="shared" si="18"/>
        <v>46829</v>
      </c>
      <c r="B171" s="65" cm="1">
        <f t="array" aca="1" ref="B171" ca="1">_xlfn.XLOOKUP(A171,INDIRECT($A$5&amp;"!$AJ$41:$AJ$406"),INDIRECT($A$5&amp;"!$An$41:$An$406"))*SUM($F$3:$I$3)</f>
        <v>0</v>
      </c>
      <c r="C171" s="65" cm="1">
        <f t="array" aca="1" ref="C171" ca="1">_xlfn.XLOOKUP(A171,INDIRECT($A$5&amp;"!$AJ$41:$AJ$406"),INDIRECT($A$5&amp;"!$Ak$41:$Ak$406"))*SUM($F$3:$I$3)</f>
        <v>0</v>
      </c>
      <c r="D171" s="65" cm="1">
        <f t="array" aca="1" ref="D171" ca="1">_xlfn.XLOOKUP(A171,INDIRECT($A$5&amp;"!$AJ$41:$AJ$406"),INDIRECT($A$5&amp;"!$AO$41:$AO$406"))*SUM($F$3:$I$3)</f>
        <v>15</v>
      </c>
      <c r="E171" s="34" cm="1">
        <f t="array" ref="E171">SUMPRODUCT(('PT Storengy'!$B$8:$I$372)*('PT Storengy'!$A$8:$A$372=$A171)*('PT Storengy'!$A$5:$H$5=$A$6)*('PT Storengy'!$B$7:$I$7=$A$7))</f>
        <v>0</v>
      </c>
      <c r="F171" s="36">
        <f t="shared" ca="1" si="19"/>
        <v>0.15287150090492777</v>
      </c>
      <c r="G171" s="51">
        <f t="shared" ca="1" si="20"/>
        <v>1.3906744414973195E-2</v>
      </c>
      <c r="H171" s="35" cm="1">
        <f t="array" aca="1" ref="H171" ca="1">IF(ROUND(ROUND(G171,2)-G171,4)=0,_xlfn.XLOOKUP(G171,INDIRECT($A$4&amp;"!$G$32:$G$132"),INDIRECT($A$4&amp;"!$A$32:$A$132"),0,1,1),IF(G171&lt;0,0,(ROUNDUP(G171,2)-G171)*100*_xlfn.XLOOKUP(G171,INDIRECT($A$4&amp;"!$G$32:$G$132"),INDIRECT($A$4&amp;"!$A$32:$A$132"),0,-1,-1)+(G171-ROUNDDOWN(G171,2))*100*_xlfn.XLOOKUP(G171,INDIRECT($A$4&amp;"!$G$32:$G$132"),INDIRECT($A$4&amp;"!$A$32:$A$132"),0,1,1)))</f>
        <v>0.40303969400017037</v>
      </c>
      <c r="I171" s="84">
        <f t="shared" ca="1" si="15"/>
        <v>55.729665319670168</v>
      </c>
      <c r="K171" s="36">
        <f t="shared" ca="1" si="14"/>
        <v>0.11896200644121604</v>
      </c>
      <c r="L171" s="51">
        <f t="shared" ca="1" si="16"/>
        <v>1.1638301796350704E-2</v>
      </c>
      <c r="M171" s="35" cm="1">
        <f t="array" aca="1" ref="M171" ca="1">IF(ROUND(ROUND(L171,2)-L171,4)=0,_xlfn.XLOOKUP(L171,INDIRECT($A$4&amp;"!$G$32:$G$132"),INDIRECT($A$4&amp;"!$A$32:$A$132"),0,1,1),IF(L171&lt;0,0,(ROUNDUP(L171,2)-L171)*100*_xlfn.XLOOKUP(L171,INDIRECT($A$4&amp;"!$G$32:$G$132"),INDIRECT($A$4&amp;"!$A$32:$A$132"),0,-1,-1)+(L171-ROUNDDOWN(L171,2))*100*_xlfn.XLOOKUP(L171,INDIRECT($A$4&amp;"!$G$32:$G$132"),INDIRECT($A$4&amp;"!$A$32:$A$132"),0,1,1)))</f>
        <v>0.40219249690374714</v>
      </c>
      <c r="N171" s="67">
        <f t="shared" ca="1" si="17"/>
        <v>55.612520504044532</v>
      </c>
    </row>
    <row r="172" spans="1:14" x14ac:dyDescent="0.35">
      <c r="A172" s="32">
        <f t="shared" si="18"/>
        <v>46830</v>
      </c>
      <c r="B172" s="65" cm="1">
        <f t="array" aca="1" ref="B172" ca="1">_xlfn.XLOOKUP(A172,INDIRECT($A$5&amp;"!$AJ$41:$AJ$406"),INDIRECT($A$5&amp;"!$An$41:$An$406"))*SUM($F$3:$I$3)</f>
        <v>0</v>
      </c>
      <c r="C172" s="65" cm="1">
        <f t="array" aca="1" ref="C172" ca="1">_xlfn.XLOOKUP(A172,INDIRECT($A$5&amp;"!$AJ$41:$AJ$406"),INDIRECT($A$5&amp;"!$Ak$41:$Ak$406"))*SUM($F$3:$I$3)</f>
        <v>0</v>
      </c>
      <c r="D172" s="65" cm="1">
        <f t="array" aca="1" ref="D172" ca="1">_xlfn.XLOOKUP(A172,INDIRECT($A$5&amp;"!$AJ$41:$AJ$406"),INDIRECT($A$5&amp;"!$AO$41:$AO$406"))*SUM($F$3:$I$3)</f>
        <v>15</v>
      </c>
      <c r="E172" s="34" cm="1">
        <f t="array" ref="E172">SUMPRODUCT(('PT Storengy'!$B$8:$I$372)*('PT Storengy'!$A$8:$A$372=$A172)*('PT Storengy'!$A$5:$H$5=$A$6)*('PT Storengy'!$B$7:$I$7=$A$7))</f>
        <v>0</v>
      </c>
      <c r="F172" s="36">
        <f t="shared" ca="1" si="19"/>
        <v>9.7333698240724589E-2</v>
      </c>
      <c r="G172" s="51">
        <f t="shared" ca="1" si="20"/>
        <v>1.0191433393661851E-2</v>
      </c>
      <c r="H172" s="35" cm="1">
        <f t="array" aca="1" ref="H172" ca="1">IF(ROUND(ROUND(G172,2)-G172,4)=0,_xlfn.XLOOKUP(G172,INDIRECT($A$4&amp;"!$G$32:$G$132"),INDIRECT($A$4&amp;"!$A$32:$A$132"),0,1,1),IF(G172&lt;0,0,(ROUNDUP(G172,2)-G172)*100*_xlfn.XLOOKUP(G172,INDIRECT($A$4&amp;"!$G$32:$G$132"),INDIRECT($A$4&amp;"!$A$32:$A$132"),0,-1,-1)+(G172-ROUNDDOWN(G172,2))*100*_xlfn.XLOOKUP(G172,INDIRECT($A$4&amp;"!$G$32:$G$132"),INDIRECT($A$4&amp;"!$A$32:$A$132"),0,1,1)))</f>
        <v>0.40165213379312598</v>
      </c>
      <c r="I172" s="84">
        <f t="shared" ca="1" si="15"/>
        <v>55.537802664203177</v>
      </c>
      <c r="K172" s="36">
        <f t="shared" ca="1" si="14"/>
        <v>6.3540945293690421E-2</v>
      </c>
      <c r="L172" s="51">
        <f t="shared" ca="1" si="16"/>
        <v>7.9308004294144033E-3</v>
      </c>
      <c r="M172" s="35" cm="1">
        <f t="array" aca="1" ref="M172" ca="1">IF(ROUND(ROUND(L172,2)-L172,4)=0,_xlfn.XLOOKUP(L172,INDIRECT($A$4&amp;"!$G$32:$G$132"),INDIRECT($A$4&amp;"!$A$32:$A$132"),0,1,1),IF(L172&lt;0,0,(ROUNDUP(L172,2)-L172)*100*_xlfn.XLOOKUP(L172,INDIRECT($A$4&amp;"!$G$32:$G$132"),INDIRECT($A$4&amp;"!$A$32:$A$132"),0,-1,-1)+(L172-ROUNDDOWN(L172,2))*100*_xlfn.XLOOKUP(L172,INDIRECT($A$4&amp;"!$G$32:$G$132"),INDIRECT($A$4&amp;"!$A$32:$A$132"),0,1,1)))</f>
        <v>0.4008078533746281</v>
      </c>
      <c r="N172" s="67">
        <f t="shared" ca="1" si="17"/>
        <v>55.42106114752562</v>
      </c>
    </row>
    <row r="173" spans="1:14" x14ac:dyDescent="0.35">
      <c r="A173" s="32">
        <f t="shared" si="18"/>
        <v>46831</v>
      </c>
      <c r="B173" s="65" cm="1">
        <f t="array" aca="1" ref="B173" ca="1">_xlfn.XLOOKUP(A173,INDIRECT($A$5&amp;"!$AJ$41:$AJ$406"),INDIRECT($A$5&amp;"!$An$41:$An$406"))*SUM($F$3:$I$3)</f>
        <v>0</v>
      </c>
      <c r="C173" s="65" cm="1">
        <f t="array" aca="1" ref="C173" ca="1">_xlfn.XLOOKUP(A173,INDIRECT($A$5&amp;"!$AJ$41:$AJ$406"),INDIRECT($A$5&amp;"!$Ak$41:$Ak$406"))*SUM($F$3:$I$3)</f>
        <v>0</v>
      </c>
      <c r="D173" s="65" cm="1">
        <f t="array" aca="1" ref="D173" ca="1">_xlfn.XLOOKUP(A173,INDIRECT($A$5&amp;"!$AJ$41:$AJ$406"),INDIRECT($A$5&amp;"!$AO$41:$AO$406"))*SUM($F$3:$I$3)</f>
        <v>15</v>
      </c>
      <c r="E173" s="34" cm="1">
        <f t="array" ref="E173">SUMPRODUCT(('PT Storengy'!$B$8:$I$372)*('PT Storengy'!$A$8:$A$372=$A173)*('PT Storengy'!$A$5:$H$5=$A$6)*('PT Storengy'!$B$7:$I$7=$A$7))</f>
        <v>0</v>
      </c>
      <c r="F173" s="36">
        <f t="shared" ca="1" si="19"/>
        <v>4.1987097699068429E-2</v>
      </c>
      <c r="G173" s="51">
        <f t="shared" ca="1" si="20"/>
        <v>6.4889132160483058E-3</v>
      </c>
      <c r="H173" s="35" cm="1">
        <f t="array" aca="1" ref="H173" ca="1">IF(ROUND(ROUND(G173,2)-G173,4)=0,_xlfn.XLOOKUP(G173,INDIRECT($A$4&amp;"!$G$32:$G$132"),INDIRECT($A$4&amp;"!$A$32:$A$132"),0,1,1),IF(G173&lt;0,0,(ROUNDUP(G173,2)-G173)*100*_xlfn.XLOOKUP(G173,INDIRECT($A$4&amp;"!$G$32:$G$132"),INDIRECT($A$4&amp;"!$A$32:$A$132"),0,-1,-1)+(G173-ROUNDDOWN(G173,2))*100*_xlfn.XLOOKUP(G173,INDIRECT($A$4&amp;"!$G$32:$G$132"),INDIRECT($A$4&amp;"!$A$32:$A$132"),0,1,1)))</f>
        <v>0.40026935059280533</v>
      </c>
      <c r="I173" s="84">
        <f t="shared" ca="1" si="15"/>
        <v>55.346600541656159</v>
      </c>
      <c r="K173" s="36">
        <f t="shared" ca="1" si="14"/>
        <v>8.3106843582164899E-3</v>
      </c>
      <c r="L173" s="51">
        <f t="shared" ca="1" si="16"/>
        <v>4.2360630195793616E-3</v>
      </c>
      <c r="M173" s="35" cm="1">
        <f t="array" aca="1" ref="M173" ca="1">IF(ROUND(ROUND(L173,2)-L173,4)=0,_xlfn.XLOOKUP(L173,INDIRECT($A$4&amp;"!$G$32:$G$132"),INDIRECT($A$4&amp;"!$A$32:$A$132"),0,1,1),IF(L173&lt;0,0,(ROUNDUP(L173,2)-L173)*100*_xlfn.XLOOKUP(L173,INDIRECT($A$4&amp;"!$G$32:$G$132"),INDIRECT($A$4&amp;"!$A$32:$A$132"),0,-1,-1)+(L173-ROUNDDOWN(L173,2))*100*_xlfn.XLOOKUP(L173,INDIRECT($A$4&amp;"!$G$32:$G$132"),INDIRECT($A$4&amp;"!$A$32:$A$132"),0,1,1)))</f>
        <v>0.39942797681087383</v>
      </c>
      <c r="N173" s="67">
        <f t="shared" ca="1" si="17"/>
        <v>55.230260935473929</v>
      </c>
    </row>
    <row r="174" spans="1:14" x14ac:dyDescent="0.35">
      <c r="A174" s="32">
        <f t="shared" si="18"/>
        <v>46832</v>
      </c>
      <c r="B174" s="65" cm="1">
        <f t="array" aca="1" ref="B174" ca="1">_xlfn.XLOOKUP(A174,INDIRECT($A$5&amp;"!$AJ$41:$AJ$406"),INDIRECT($A$5&amp;"!$An$41:$An$406"))*SUM($F$3:$I$3)</f>
        <v>0</v>
      </c>
      <c r="C174" s="65" cm="1">
        <f t="array" aca="1" ref="C174" ca="1">_xlfn.XLOOKUP(A174,INDIRECT($A$5&amp;"!$AJ$41:$AJ$406"),INDIRECT($A$5&amp;"!$Ak$41:$Ak$406"))*SUM($F$3:$I$3)</f>
        <v>0</v>
      </c>
      <c r="D174" s="65" cm="1">
        <f t="array" aca="1" ref="D174" ca="1">_xlfn.XLOOKUP(A174,INDIRECT($A$5&amp;"!$AJ$41:$AJ$406"),INDIRECT($A$5&amp;"!$AO$41:$AO$406"))*SUM($F$3:$I$3)</f>
        <v>15</v>
      </c>
      <c r="E174" s="34" cm="1">
        <f t="array" ref="E174">SUMPRODUCT(('PT Storengy'!$B$8:$I$372)*('PT Storengy'!$A$8:$A$372=$A174)*('PT Storengy'!$A$5:$H$5=$A$6)*('PT Storengy'!$B$7:$I$7=$A$7))</f>
        <v>0</v>
      </c>
      <c r="F174" s="137">
        <f t="shared" ca="1" si="19"/>
        <v>0</v>
      </c>
      <c r="G174" s="51">
        <f t="shared" ca="1" si="20"/>
        <v>2.799139846604562E-3</v>
      </c>
      <c r="H174" s="35" cm="1">
        <f t="array" aca="1" ref="H174" ca="1">IF(ROUND(ROUND(G174,2)-G174,4)=0,_xlfn.XLOOKUP(G174,INDIRECT($A$4&amp;"!$G$32:$G$132"),INDIRECT($A$4&amp;"!$A$32:$A$132"),0,1,1),IF(G174&lt;0,0,(ROUNDUP(G174,2)-G174)*100*_xlfn.XLOOKUP(G174,INDIRECT($A$4&amp;"!$G$32:$G$132"),INDIRECT($A$4&amp;"!$A$32:$A$132"),0,-1,-1)+(G174-ROUNDDOWN(G174,2))*100*_xlfn.XLOOKUP(G174,INDIRECT($A$4&amp;"!$G$32:$G$132"),INDIRECT($A$4&amp;"!$A$32:$A$132"),0,1,1)))</f>
        <v>0.3988913279532243</v>
      </c>
      <c r="I174" s="84">
        <f t="shared" ca="1" si="15"/>
        <v>41.987097699068428</v>
      </c>
      <c r="K174" s="36">
        <f t="shared" ca="1" si="14"/>
        <v>0</v>
      </c>
      <c r="L174" s="51">
        <f t="shared" ca="1" si="16"/>
        <v>5.5404562388109931E-4</v>
      </c>
      <c r="M174" s="35" cm="1">
        <f t="array" aca="1" ref="M174" ca="1">IF(ROUND(ROUND(L174,2)-L174,4)=0,_xlfn.XLOOKUP(L174,INDIRECT($A$4&amp;"!$G$32:$G$132"),INDIRECT($A$4&amp;"!$A$32:$A$132"),0,1,1),IF(L174&lt;0,0,(ROUNDUP(L174,2)-L174)*100*_xlfn.XLOOKUP(L174,INDIRECT($A$4&amp;"!$G$32:$G$132"),INDIRECT($A$4&amp;"!$A$32:$A$132"),0,-1,-1)+(L174-ROUNDDOWN(L174,2))*100*_xlfn.XLOOKUP(L174,INDIRECT($A$4&amp;"!$G$32:$G$132"),INDIRECT($A$4&amp;"!$A$32:$A$132"),0,1,1)))</f>
        <v>0.39805285080107006</v>
      </c>
      <c r="N174" s="67">
        <f t="shared" ca="1" si="17"/>
        <v>8.3106843582164895</v>
      </c>
    </row>
    <row r="175" spans="1:14" x14ac:dyDescent="0.35">
      <c r="A175" s="32">
        <f t="shared" si="18"/>
        <v>46833</v>
      </c>
      <c r="B175" s="65" cm="1">
        <f t="array" aca="1" ref="B175" ca="1">_xlfn.XLOOKUP(A175,INDIRECT($A$5&amp;"!$AJ$41:$AJ$406"),INDIRECT($A$5&amp;"!$An$41:$An$406"))*SUM($F$3:$I$3)</f>
        <v>0</v>
      </c>
      <c r="C175" s="65" cm="1">
        <f t="array" aca="1" ref="C175" ca="1">_xlfn.XLOOKUP(A175,INDIRECT($A$5&amp;"!$AJ$41:$AJ$406"),INDIRECT($A$5&amp;"!$Ak$41:$Ak$406"))*SUM($F$3:$I$3)</f>
        <v>0</v>
      </c>
      <c r="D175" s="65" cm="1">
        <f t="array" aca="1" ref="D175" ca="1">_xlfn.XLOOKUP(A175,INDIRECT($A$5&amp;"!$AJ$41:$AJ$406"),INDIRECT($A$5&amp;"!$AO$41:$AO$406"))*SUM($F$3:$I$3)</f>
        <v>15</v>
      </c>
      <c r="E175" s="34" cm="1">
        <f t="array" ref="E175">SUMPRODUCT(('PT Storengy'!$B$8:$I$372)*('PT Storengy'!$A$8:$A$372=$A175)*('PT Storengy'!$A$5:$H$5=$A$6)*('PT Storengy'!$B$7:$I$7=$A$7))</f>
        <v>0</v>
      </c>
      <c r="F175" s="137">
        <f t="shared" ca="1" si="19"/>
        <v>0</v>
      </c>
      <c r="G175" s="51">
        <f t="shared" ca="1" si="20"/>
        <v>0</v>
      </c>
      <c r="H175" s="35" cm="1">
        <f t="array" aca="1" ref="H175" ca="1">IF(ROUND(ROUND(G175,2)-G175,4)=0,_xlfn.XLOOKUP(G175,INDIRECT($A$4&amp;"!$G$32:$G$132"),INDIRECT($A$4&amp;"!$A$32:$A$132"),0,1,1),IF(G175&lt;0,0,(ROUNDUP(G175,2)-G175)*100*_xlfn.XLOOKUP(G175,INDIRECT($A$4&amp;"!$G$32:$G$132"),INDIRECT($A$4&amp;"!$A$32:$A$132"),0,-1,-1)+(G175-ROUNDDOWN(G175,2))*100*_xlfn.XLOOKUP(G175,INDIRECT($A$4&amp;"!$G$32:$G$132"),INDIRECT($A$4&amp;"!$A$32:$A$132"),0,1,1)))</f>
        <v>0.39784593093455689</v>
      </c>
      <c r="I175" s="84">
        <f t="shared" ca="1" si="15"/>
        <v>0</v>
      </c>
      <c r="K175" s="36">
        <f t="shared" ca="1" si="14"/>
        <v>0</v>
      </c>
      <c r="L175" s="51">
        <f t="shared" ca="1" si="16"/>
        <v>0</v>
      </c>
      <c r="M175" s="35" cm="1">
        <f t="array" aca="1" ref="M175" ca="1">IF(ROUND(ROUND(L175,2)-L175,4)=0,_xlfn.XLOOKUP(L175,INDIRECT($A$4&amp;"!$G$32:$G$132"),INDIRECT($A$4&amp;"!$A$32:$A$132"),0,1,1),IF(L175&lt;0,0,(ROUNDUP(L175,2)-L175)*100*_xlfn.XLOOKUP(L175,INDIRECT($A$4&amp;"!$G$32:$G$132"),INDIRECT($A$4&amp;"!$A$32:$A$132"),0,-1,-1)+(L175-ROUNDDOWN(L175,2))*100*_xlfn.XLOOKUP(L175,INDIRECT($A$4&amp;"!$G$32:$G$132"),INDIRECT($A$4&amp;"!$A$32:$A$132"),0,1,1)))</f>
        <v>0.39784593093455689</v>
      </c>
      <c r="N175" s="67">
        <f t="shared" ca="1" si="17"/>
        <v>0</v>
      </c>
    </row>
    <row r="176" spans="1:14" x14ac:dyDescent="0.35">
      <c r="A176" s="32">
        <f t="shared" si="18"/>
        <v>46834</v>
      </c>
      <c r="B176" s="65" cm="1">
        <f t="array" aca="1" ref="B176" ca="1">_xlfn.XLOOKUP(A176,INDIRECT($A$5&amp;"!$AJ$41:$AJ$406"),INDIRECT($A$5&amp;"!$An$41:$An$406"))*SUM($F$3:$I$3)</f>
        <v>0</v>
      </c>
      <c r="C176" s="65" cm="1">
        <f t="array" aca="1" ref="C176" ca="1">_xlfn.XLOOKUP(A176,INDIRECT($A$5&amp;"!$AJ$41:$AJ$406"),INDIRECT($A$5&amp;"!$Ak$41:$Ak$406"))*SUM($F$3:$I$3)</f>
        <v>0</v>
      </c>
      <c r="D176" s="65" cm="1">
        <f t="array" aca="1" ref="D176" ca="1">_xlfn.XLOOKUP(A176,INDIRECT($A$5&amp;"!$AJ$41:$AJ$406"),INDIRECT($A$5&amp;"!$AO$41:$AO$406"))*SUM($F$3:$I$3)</f>
        <v>15</v>
      </c>
      <c r="E176" s="34" cm="1">
        <f t="array" ref="E176">SUMPRODUCT(('PT Storengy'!$B$8:$I$372)*('PT Storengy'!$A$8:$A$372=$A176)*('PT Storengy'!$A$5:$H$5=$A$6)*('PT Storengy'!$B$7:$I$7=$A$7))</f>
        <v>0</v>
      </c>
      <c r="F176" s="137">
        <f t="shared" ca="1" si="19"/>
        <v>0</v>
      </c>
      <c r="G176" s="51">
        <f t="shared" ca="1" si="20"/>
        <v>0</v>
      </c>
      <c r="H176" s="35" cm="1">
        <f t="array" aca="1" ref="H176" ca="1">IF(ROUND(ROUND(G176,2)-G176,4)=0,_xlfn.XLOOKUP(G176,INDIRECT($A$4&amp;"!$G$32:$G$132"),INDIRECT($A$4&amp;"!$A$32:$A$132"),0,1,1),IF(G176&lt;0,0,(ROUNDUP(G176,2)-G176)*100*_xlfn.XLOOKUP(G176,INDIRECT($A$4&amp;"!$G$32:$G$132"),INDIRECT($A$4&amp;"!$A$32:$A$132"),0,-1,-1)+(G176-ROUNDDOWN(G176,2))*100*_xlfn.XLOOKUP(G176,INDIRECT($A$4&amp;"!$G$32:$G$132"),INDIRECT($A$4&amp;"!$A$32:$A$132"),0,1,1)))</f>
        <v>0.39784593093455689</v>
      </c>
      <c r="I176" s="84">
        <f t="shared" ca="1" si="15"/>
        <v>0</v>
      </c>
      <c r="K176" s="36">
        <f t="shared" ca="1" si="14"/>
        <v>0</v>
      </c>
      <c r="L176" s="51">
        <f t="shared" ca="1" si="16"/>
        <v>0</v>
      </c>
      <c r="M176" s="35" cm="1">
        <f t="array" aca="1" ref="M176" ca="1">IF(ROUND(ROUND(L176,2)-L176,4)=0,_xlfn.XLOOKUP(L176,INDIRECT($A$4&amp;"!$G$32:$G$132"),INDIRECT($A$4&amp;"!$A$32:$A$132"),0,1,1),IF(L176&lt;0,0,(ROUNDUP(L176,2)-L176)*100*_xlfn.XLOOKUP(L176,INDIRECT($A$4&amp;"!$G$32:$G$132"),INDIRECT($A$4&amp;"!$A$32:$A$132"),0,-1,-1)+(L176-ROUNDDOWN(L176,2))*100*_xlfn.XLOOKUP(L176,INDIRECT($A$4&amp;"!$G$32:$G$132"),INDIRECT($A$4&amp;"!$A$32:$A$132"),0,1,1)))</f>
        <v>0.39784593093455689</v>
      </c>
      <c r="N176" s="67">
        <f t="shared" ca="1" si="17"/>
        <v>0</v>
      </c>
    </row>
    <row r="177" spans="1:14" x14ac:dyDescent="0.35">
      <c r="A177" s="32">
        <f t="shared" si="18"/>
        <v>46835</v>
      </c>
      <c r="B177" s="65" cm="1">
        <f t="array" aca="1" ref="B177" ca="1">_xlfn.XLOOKUP(A177,INDIRECT($A$5&amp;"!$AJ$41:$AJ$406"),INDIRECT($A$5&amp;"!$An$41:$An$406"))*SUM($F$3:$I$3)</f>
        <v>0</v>
      </c>
      <c r="C177" s="65" cm="1">
        <f t="array" aca="1" ref="C177" ca="1">_xlfn.XLOOKUP(A177,INDIRECT($A$5&amp;"!$AJ$41:$AJ$406"),INDIRECT($A$5&amp;"!$Ak$41:$Ak$406"))*SUM($F$3:$I$3)</f>
        <v>0</v>
      </c>
      <c r="D177" s="65" cm="1">
        <f t="array" aca="1" ref="D177" ca="1">_xlfn.XLOOKUP(A177,INDIRECT($A$5&amp;"!$AJ$41:$AJ$406"),INDIRECT($A$5&amp;"!$AO$41:$AO$406"))*SUM($F$3:$I$3)</f>
        <v>15</v>
      </c>
      <c r="E177" s="34" cm="1">
        <f t="array" ref="E177">SUMPRODUCT(('PT Storengy'!$B$8:$I$372)*('PT Storengy'!$A$8:$A$372=$A177)*('PT Storengy'!$A$5:$H$5=$A$6)*('PT Storengy'!$B$7:$I$7=$A$7))</f>
        <v>0</v>
      </c>
      <c r="F177" s="137">
        <f t="shared" ca="1" si="19"/>
        <v>0</v>
      </c>
      <c r="G177" s="51">
        <f t="shared" ca="1" si="20"/>
        <v>0</v>
      </c>
      <c r="H177" s="35" cm="1">
        <f t="array" aca="1" ref="H177" ca="1">IF(ROUND(ROUND(G177,2)-G177,4)=0,_xlfn.XLOOKUP(G177,INDIRECT($A$4&amp;"!$G$32:$G$132"),INDIRECT($A$4&amp;"!$A$32:$A$132"),0,1,1),IF(G177&lt;0,0,(ROUNDUP(G177,2)-G177)*100*_xlfn.XLOOKUP(G177,INDIRECT($A$4&amp;"!$G$32:$G$132"),INDIRECT($A$4&amp;"!$A$32:$A$132"),0,-1,-1)+(G177-ROUNDDOWN(G177,2))*100*_xlfn.XLOOKUP(G177,INDIRECT($A$4&amp;"!$G$32:$G$132"),INDIRECT($A$4&amp;"!$A$32:$A$132"),0,1,1)))</f>
        <v>0.39784593093455689</v>
      </c>
      <c r="I177" s="84">
        <f t="shared" ca="1" si="15"/>
        <v>0</v>
      </c>
      <c r="K177" s="36">
        <f t="shared" ca="1" si="14"/>
        <v>0</v>
      </c>
      <c r="L177" s="51">
        <f t="shared" ca="1" si="16"/>
        <v>0</v>
      </c>
      <c r="M177" s="35" cm="1">
        <f t="array" aca="1" ref="M177" ca="1">IF(ROUND(ROUND(L177,2)-L177,4)=0,_xlfn.XLOOKUP(L177,INDIRECT($A$4&amp;"!$G$32:$G$132"),INDIRECT($A$4&amp;"!$A$32:$A$132"),0,1,1),IF(L177&lt;0,0,(ROUNDUP(L177,2)-L177)*100*_xlfn.XLOOKUP(L177,INDIRECT($A$4&amp;"!$G$32:$G$132"),INDIRECT($A$4&amp;"!$A$32:$A$132"),0,-1,-1)+(L177-ROUNDDOWN(L177,2))*100*_xlfn.XLOOKUP(L177,INDIRECT($A$4&amp;"!$G$32:$G$132"),INDIRECT($A$4&amp;"!$A$32:$A$132"),0,1,1)))</f>
        <v>0.39784593093455689</v>
      </c>
      <c r="N177" s="67">
        <f t="shared" ca="1" si="17"/>
        <v>0</v>
      </c>
    </row>
    <row r="178" spans="1:14" x14ac:dyDescent="0.35">
      <c r="A178" s="32">
        <f t="shared" si="18"/>
        <v>46836</v>
      </c>
      <c r="B178" s="65" cm="1">
        <f t="array" aca="1" ref="B178" ca="1">_xlfn.XLOOKUP(A178,INDIRECT($A$5&amp;"!$AJ$41:$AJ$406"),INDIRECT($A$5&amp;"!$An$41:$An$406"))*SUM($F$3:$I$3)</f>
        <v>0</v>
      </c>
      <c r="C178" s="65" cm="1">
        <f t="array" aca="1" ref="C178" ca="1">_xlfn.XLOOKUP(A178,INDIRECT($A$5&amp;"!$AJ$41:$AJ$406"),INDIRECT($A$5&amp;"!$Ak$41:$Ak$406"))*SUM($F$3:$I$3)</f>
        <v>0</v>
      </c>
      <c r="D178" s="65" cm="1">
        <f t="array" aca="1" ref="D178" ca="1">_xlfn.XLOOKUP(A178,INDIRECT($A$5&amp;"!$AJ$41:$AJ$406"),INDIRECT($A$5&amp;"!$AO$41:$AO$406"))*SUM($F$3:$I$3)</f>
        <v>15</v>
      </c>
      <c r="E178" s="34" cm="1">
        <f t="array" ref="E178">SUMPRODUCT(('PT Storengy'!$B$8:$I$372)*('PT Storengy'!$A$8:$A$372=$A178)*('PT Storengy'!$A$5:$H$5=$A$6)*('PT Storengy'!$B$7:$I$7=$A$7))</f>
        <v>0</v>
      </c>
      <c r="F178" s="137">
        <f ca="1">F177-I178/1000</f>
        <v>0</v>
      </c>
      <c r="G178" s="51">
        <f t="shared" ca="1" si="20"/>
        <v>0</v>
      </c>
      <c r="H178" s="35" cm="1">
        <f t="array" aca="1" ref="H178" ca="1">IF(ROUND(ROUND(G178,2)-G178,4)=0,_xlfn.XLOOKUP(G178,INDIRECT($A$4&amp;"!$G$32:$G$132"),INDIRECT($A$4&amp;"!$A$32:$A$132"),0,1,1),IF(G178&lt;0,0,(ROUNDUP(G178,2)-G178)*100*_xlfn.XLOOKUP(G178,INDIRECT($A$4&amp;"!$G$32:$G$132"),INDIRECT($A$4&amp;"!$A$32:$A$132"),0,-1,-1)+(G178-ROUNDDOWN(G178,2))*100*_xlfn.XLOOKUP(G178,INDIRECT($A$4&amp;"!$G$32:$G$132"),INDIRECT($A$4&amp;"!$A$32:$A$132"),0,1,1)))</f>
        <v>0.39784593093455689</v>
      </c>
      <c r="I178" s="84">
        <f t="shared" ca="1" si="15"/>
        <v>0</v>
      </c>
      <c r="K178" s="36">
        <f t="shared" ca="1" si="14"/>
        <v>0</v>
      </c>
      <c r="L178" s="51">
        <f t="shared" ca="1" si="16"/>
        <v>0</v>
      </c>
      <c r="M178" s="35" cm="1">
        <f t="array" aca="1" ref="M178" ca="1">IF(ROUND(ROUND(L178,2)-L178,4)=0,_xlfn.XLOOKUP(L178,INDIRECT($A$4&amp;"!$G$32:$G$132"),INDIRECT($A$4&amp;"!$A$32:$A$132"),0,1,1),IF(L178&lt;0,0,(ROUNDUP(L178,2)-L178)*100*_xlfn.XLOOKUP(L178,INDIRECT($A$4&amp;"!$G$32:$G$132"),INDIRECT($A$4&amp;"!$A$32:$A$132"),0,-1,-1)+(L178-ROUNDDOWN(L178,2))*100*_xlfn.XLOOKUP(L178,INDIRECT($A$4&amp;"!$G$32:$G$132"),INDIRECT($A$4&amp;"!$A$32:$A$132"),0,1,1)))</f>
        <v>0.39784593093455689</v>
      </c>
      <c r="N178" s="67">
        <f t="shared" ca="1" si="17"/>
        <v>0</v>
      </c>
    </row>
    <row r="179" spans="1:14" x14ac:dyDescent="0.35">
      <c r="A179" s="32">
        <f t="shared" si="18"/>
        <v>46837</v>
      </c>
      <c r="B179" s="65" cm="1">
        <f t="array" aca="1" ref="B179" ca="1">_xlfn.XLOOKUP(A179,INDIRECT($A$5&amp;"!$AJ$41:$AJ$406"),INDIRECT($A$5&amp;"!$An$41:$An$406"))*SUM($F$3:$I$3)</f>
        <v>0</v>
      </c>
      <c r="C179" s="65" cm="1">
        <f t="array" aca="1" ref="C179" ca="1">_xlfn.XLOOKUP(A179,INDIRECT($A$5&amp;"!$AJ$41:$AJ$406"),INDIRECT($A$5&amp;"!$Ak$41:$Ak$406"))*SUM($F$3:$I$3)</f>
        <v>0</v>
      </c>
      <c r="D179" s="65" cm="1">
        <f t="array" aca="1" ref="D179" ca="1">_xlfn.XLOOKUP(A179,INDIRECT($A$5&amp;"!$AJ$41:$AJ$406"),INDIRECT($A$5&amp;"!$AO$41:$AO$406"))*SUM($F$3:$I$3)</f>
        <v>15</v>
      </c>
      <c r="E179" s="34" cm="1">
        <f t="array" ref="E179">SUMPRODUCT(('PT Storengy'!$B$8:$I$372)*('PT Storengy'!$A$8:$A$372=$A179)*('PT Storengy'!$A$5:$H$5=$A$6)*('PT Storengy'!$B$7:$I$7=$A$7))</f>
        <v>0</v>
      </c>
      <c r="F179" s="137">
        <f t="shared" ca="1" si="19"/>
        <v>0</v>
      </c>
      <c r="G179" s="51">
        <f t="shared" ca="1" si="20"/>
        <v>0</v>
      </c>
      <c r="H179" s="35" cm="1">
        <f t="array" aca="1" ref="H179" ca="1">IF(ROUND(ROUND(G179,2)-G179,4)=0,_xlfn.XLOOKUP(G179,INDIRECT($A$4&amp;"!$G$32:$G$132"),INDIRECT($A$4&amp;"!$A$32:$A$132"),0,1,1),IF(G179&lt;0,0,(ROUNDUP(G179,2)-G179)*100*_xlfn.XLOOKUP(G179,INDIRECT($A$4&amp;"!$G$32:$G$132"),INDIRECT($A$4&amp;"!$A$32:$A$132"),0,-1,-1)+(G179-ROUNDDOWN(G179,2))*100*_xlfn.XLOOKUP(G179,INDIRECT($A$4&amp;"!$G$32:$G$132"),INDIRECT($A$4&amp;"!$A$32:$A$132"),0,1,1)))</f>
        <v>0.39784593093455689</v>
      </c>
      <c r="I179" s="84">
        <f t="shared" ca="1" si="15"/>
        <v>0</v>
      </c>
      <c r="K179" s="36">
        <f ca="1">K178-N179/1000</f>
        <v>0</v>
      </c>
      <c r="L179" s="51">
        <f t="shared" ca="1" si="16"/>
        <v>0</v>
      </c>
      <c r="M179" s="35" cm="1">
        <f t="array" aca="1" ref="M179" ca="1">IF(ROUND(ROUND(L179,2)-L179,4)=0,_xlfn.XLOOKUP(L179,INDIRECT($A$4&amp;"!$G$32:$G$132"),INDIRECT($A$4&amp;"!$A$32:$A$132"),0,1,1),IF(L179&lt;0,0,(ROUNDUP(L179,2)-L179)*100*_xlfn.XLOOKUP(L179,INDIRECT($A$4&amp;"!$G$32:$G$132"),INDIRECT($A$4&amp;"!$A$32:$A$132"),0,-1,-1)+(L179-ROUNDDOWN(L179,2))*100*_xlfn.XLOOKUP(L179,INDIRECT($A$4&amp;"!$G$32:$G$132"),INDIRECT($A$4&amp;"!$A$32:$A$132"),0,1,1)))</f>
        <v>0.39784593093455689</v>
      </c>
      <c r="N179" s="67">
        <f t="shared" ca="1" si="17"/>
        <v>0</v>
      </c>
    </row>
    <row r="180" spans="1:14" x14ac:dyDescent="0.35">
      <c r="A180" s="32">
        <f t="shared" si="18"/>
        <v>46838</v>
      </c>
      <c r="B180" s="65" cm="1">
        <f t="array" aca="1" ref="B180" ca="1">_xlfn.XLOOKUP(A180,INDIRECT($A$5&amp;"!$AJ$41:$AJ$406"),INDIRECT($A$5&amp;"!$An$41:$An$406"))*SUM($F$3:$I$3)</f>
        <v>0</v>
      </c>
      <c r="C180" s="65" cm="1">
        <f t="array" aca="1" ref="C180" ca="1">_xlfn.XLOOKUP(A180,INDIRECT($A$5&amp;"!$AJ$41:$AJ$406"),INDIRECT($A$5&amp;"!$Ak$41:$Ak$406"))*SUM($F$3:$I$3)</f>
        <v>0</v>
      </c>
      <c r="D180" s="65" cm="1">
        <f t="array" aca="1" ref="D180" ca="1">_xlfn.XLOOKUP(A180,INDIRECT($A$5&amp;"!$AJ$41:$AJ$406"),INDIRECT($A$5&amp;"!$AO$41:$AO$406"))*SUM($F$3:$I$3)</f>
        <v>15</v>
      </c>
      <c r="E180" s="34" cm="1">
        <f t="array" ref="E180">SUMPRODUCT(('PT Storengy'!$B$8:$I$372)*('PT Storengy'!$A$8:$A$372=$A180)*('PT Storengy'!$A$5:$H$5=$A$6)*('PT Storengy'!$B$7:$I$7=$A$7))</f>
        <v>0</v>
      </c>
      <c r="F180" s="36">
        <f ca="1">F179-I180/1000</f>
        <v>0</v>
      </c>
      <c r="G180" s="51">
        <f t="shared" ca="1" si="20"/>
        <v>0</v>
      </c>
      <c r="H180" s="35" cm="1">
        <f t="array" aca="1" ref="H180" ca="1">IF(ROUND(ROUND(G180,2)-G180,4)=0,_xlfn.XLOOKUP(G180,INDIRECT($A$4&amp;"!$G$32:$G$132"),INDIRECT($A$4&amp;"!$A$32:$A$132"),0,1,1),IF(G180&lt;0,0,(ROUNDUP(G180,2)-G180)*100*_xlfn.XLOOKUP(G180,INDIRECT($A$4&amp;"!$G$32:$G$132"),INDIRECT($A$4&amp;"!$A$32:$A$132"),0,-1,-1)+(G180-ROUNDDOWN(G180,2))*100*_xlfn.XLOOKUP(G180,INDIRECT($A$4&amp;"!$G$32:$G$132"),INDIRECT($A$4&amp;"!$A$32:$A$132"),0,1,1)))</f>
        <v>0.39784593093455689</v>
      </c>
      <c r="I180" s="84">
        <f t="shared" ca="1" si="15"/>
        <v>0</v>
      </c>
      <c r="K180" s="36">
        <f t="shared" ca="1" si="14"/>
        <v>0</v>
      </c>
      <c r="L180" s="51">
        <f t="shared" ca="1" si="16"/>
        <v>0</v>
      </c>
      <c r="M180" s="35" cm="1">
        <f t="array" aca="1" ref="M180" ca="1">IF(ROUND(ROUND(L180,2)-L180,4)=0,_xlfn.XLOOKUP(L180,INDIRECT($A$4&amp;"!$G$32:$G$132"),INDIRECT($A$4&amp;"!$A$32:$A$132"),0,1,1),IF(L180&lt;0,0,(ROUNDUP(L180,2)-L180)*100*_xlfn.XLOOKUP(L180,INDIRECT($A$4&amp;"!$G$32:$G$132"),INDIRECT($A$4&amp;"!$A$32:$A$132"),0,-1,-1)+(L180-ROUNDDOWN(L180,2))*100*_xlfn.XLOOKUP(L180,INDIRECT($A$4&amp;"!$G$32:$G$132"),INDIRECT($A$4&amp;"!$A$32:$A$132"),0,1,1)))</f>
        <v>0.39784593093455689</v>
      </c>
      <c r="N180" s="67">
        <f t="shared" ca="1" si="17"/>
        <v>0</v>
      </c>
    </row>
    <row r="181" spans="1:14" x14ac:dyDescent="0.35">
      <c r="A181" s="32">
        <f t="shared" si="18"/>
        <v>46839</v>
      </c>
      <c r="B181" s="65" cm="1">
        <f t="array" aca="1" ref="B181" ca="1">_xlfn.XLOOKUP(A181,INDIRECT($A$5&amp;"!$AJ$41:$AJ$406"),INDIRECT($A$5&amp;"!$An$41:$An$406"))*SUM($F$3:$I$3)</f>
        <v>0</v>
      </c>
      <c r="C181" s="65" cm="1">
        <f t="array" aca="1" ref="C181" ca="1">_xlfn.XLOOKUP(A181,INDIRECT($A$5&amp;"!$AJ$41:$AJ$406"),INDIRECT($A$5&amp;"!$Ak$41:$Ak$406"))*SUM($F$3:$I$3)</f>
        <v>0</v>
      </c>
      <c r="D181" s="65" cm="1">
        <f t="array" aca="1" ref="D181" ca="1">_xlfn.XLOOKUP(A181,INDIRECT($A$5&amp;"!$AJ$41:$AJ$406"),INDIRECT($A$5&amp;"!$AO$41:$AO$406"))*SUM($F$3:$I$3)</f>
        <v>15</v>
      </c>
      <c r="E181" s="34" cm="1">
        <f t="array" ref="E181">SUMPRODUCT(('PT Storengy'!$B$8:$I$372)*('PT Storengy'!$A$8:$A$372=$A181)*('PT Storengy'!$A$5:$H$5=$A$6)*('PT Storengy'!$B$7:$I$7=$A$7))</f>
        <v>0</v>
      </c>
      <c r="F181" s="36">
        <f t="shared" ca="1" si="19"/>
        <v>0</v>
      </c>
      <c r="G181" s="51">
        <f t="shared" ca="1" si="20"/>
        <v>0</v>
      </c>
      <c r="H181" s="35" cm="1">
        <f t="array" aca="1" ref="H181" ca="1">IF(ROUND(ROUND(G181,2)-G181,4)=0,_xlfn.XLOOKUP(G181,INDIRECT($A$4&amp;"!$G$32:$G$132"),INDIRECT($A$4&amp;"!$A$32:$A$132"),0,1,1),IF(G181&lt;0,0,(ROUNDUP(G181,2)-G181)*100*_xlfn.XLOOKUP(G181,INDIRECT($A$4&amp;"!$G$32:$G$132"),INDIRECT($A$4&amp;"!$A$32:$A$132"),0,-1,-1)+(G181-ROUNDDOWN(G181,2))*100*_xlfn.XLOOKUP(G181,INDIRECT($A$4&amp;"!$G$32:$G$132"),INDIRECT($A$4&amp;"!$A$32:$A$132"),0,1,1)))</f>
        <v>0.39784593093455689</v>
      </c>
      <c r="I181" s="84">
        <f t="shared" ca="1" si="15"/>
        <v>0</v>
      </c>
      <c r="K181" s="36">
        <f t="shared" ca="1" si="14"/>
        <v>0</v>
      </c>
      <c r="L181" s="51">
        <f t="shared" ca="1" si="16"/>
        <v>0</v>
      </c>
      <c r="M181" s="35" cm="1">
        <f t="array" aca="1" ref="M181" ca="1">IF(ROUND(ROUND(L181,2)-L181,4)=0,_xlfn.XLOOKUP(L181,INDIRECT($A$4&amp;"!$G$32:$G$132"),INDIRECT($A$4&amp;"!$A$32:$A$132"),0,1,1),IF(L181&lt;0,0,(ROUNDUP(L181,2)-L181)*100*_xlfn.XLOOKUP(L181,INDIRECT($A$4&amp;"!$G$32:$G$132"),INDIRECT($A$4&amp;"!$A$32:$A$132"),0,-1,-1)+(L181-ROUNDDOWN(L181,2))*100*_xlfn.XLOOKUP(L181,INDIRECT($A$4&amp;"!$G$32:$G$132"),INDIRECT($A$4&amp;"!$A$32:$A$132"),0,1,1)))</f>
        <v>0.39784593093455689</v>
      </c>
      <c r="N181" s="67">
        <f t="shared" ca="1" si="17"/>
        <v>0</v>
      </c>
    </row>
    <row r="182" spans="1:14" x14ac:dyDescent="0.35">
      <c r="A182" s="32">
        <f t="shared" si="18"/>
        <v>46840</v>
      </c>
      <c r="B182" s="65" cm="1">
        <f t="array" aca="1" ref="B182" ca="1">_xlfn.XLOOKUP(A182,INDIRECT($A$5&amp;"!$AJ$41:$AJ$406"),INDIRECT($A$5&amp;"!$An$41:$An$406"))*SUM($F$3:$I$3)</f>
        <v>0</v>
      </c>
      <c r="C182" s="65" cm="1">
        <f t="array" aca="1" ref="C182" ca="1">_xlfn.XLOOKUP(A182,INDIRECT($A$5&amp;"!$AJ$41:$AJ$406"),INDIRECT($A$5&amp;"!$Ak$41:$Ak$406"))*SUM($F$3:$I$3)</f>
        <v>0</v>
      </c>
      <c r="D182" s="65" cm="1">
        <f t="array" aca="1" ref="D182" ca="1">_xlfn.XLOOKUP(A182,INDIRECT($A$5&amp;"!$AJ$41:$AJ$406"),INDIRECT($A$5&amp;"!$AO$41:$AO$406"))*SUM($F$3:$I$3)</f>
        <v>15</v>
      </c>
      <c r="E182" s="34" cm="1">
        <f t="array" ref="E182">SUMPRODUCT(('PT Storengy'!$B$8:$I$372)*('PT Storengy'!$A$8:$A$372=$A182)*('PT Storengy'!$A$5:$H$5=$A$6)*('PT Storengy'!$B$7:$I$7=$A$7))</f>
        <v>0</v>
      </c>
      <c r="F182" s="36">
        <f t="shared" ca="1" si="19"/>
        <v>0</v>
      </c>
      <c r="G182" s="51">
        <f t="shared" ca="1" si="20"/>
        <v>0</v>
      </c>
      <c r="H182" s="35" cm="1">
        <f t="array" aca="1" ref="H182" ca="1">IF(ROUND(ROUND(G182,2)-G182,4)=0,_xlfn.XLOOKUP(G182,INDIRECT($A$4&amp;"!$G$32:$G$132"),INDIRECT($A$4&amp;"!$A$32:$A$132"),0,1,1),IF(G182&lt;0,0,(ROUNDUP(G182,2)-G182)*100*_xlfn.XLOOKUP(G182,INDIRECT($A$4&amp;"!$G$32:$G$132"),INDIRECT($A$4&amp;"!$A$32:$A$132"),0,-1,-1)+(G182-ROUNDDOWN(G182,2))*100*_xlfn.XLOOKUP(G182,INDIRECT($A$4&amp;"!$G$32:$G$132"),INDIRECT($A$4&amp;"!$A$32:$A$132"),0,1,1)))</f>
        <v>0.39784593093455689</v>
      </c>
      <c r="I182" s="84">
        <f t="shared" ca="1" si="15"/>
        <v>0</v>
      </c>
      <c r="K182" s="36">
        <f t="shared" ca="1" si="14"/>
        <v>0</v>
      </c>
      <c r="L182" s="51">
        <f t="shared" ca="1" si="16"/>
        <v>0</v>
      </c>
      <c r="M182" s="35" cm="1">
        <f t="array" aca="1" ref="M182" ca="1">IF(ROUND(ROUND(L182,2)-L182,4)=0,_xlfn.XLOOKUP(L182,INDIRECT($A$4&amp;"!$G$32:$G$132"),INDIRECT($A$4&amp;"!$A$32:$A$132"),0,1,1),IF(L182&lt;0,0,(ROUNDUP(L182,2)-L182)*100*_xlfn.XLOOKUP(L182,INDIRECT($A$4&amp;"!$G$32:$G$132"),INDIRECT($A$4&amp;"!$A$32:$A$132"),0,-1,-1)+(L182-ROUNDDOWN(L182,2))*100*_xlfn.XLOOKUP(L182,INDIRECT($A$4&amp;"!$G$32:$G$132"),INDIRECT($A$4&amp;"!$A$32:$A$132"),0,1,1)))</f>
        <v>0.39784593093455689</v>
      </c>
      <c r="N182" s="67">
        <f t="shared" ca="1" si="17"/>
        <v>0</v>
      </c>
    </row>
    <row r="183" spans="1:14" x14ac:dyDescent="0.35">
      <c r="A183" s="32">
        <f t="shared" si="18"/>
        <v>46841</v>
      </c>
      <c r="B183" s="65" cm="1">
        <f t="array" aca="1" ref="B183" ca="1">_xlfn.XLOOKUP(A183,INDIRECT($A$5&amp;"!$AJ$41:$AJ$406"),INDIRECT($A$5&amp;"!$An$41:$An$406"))*SUM($F$3:$I$3)</f>
        <v>0</v>
      </c>
      <c r="C183" s="65" cm="1">
        <f t="array" aca="1" ref="C183" ca="1">_xlfn.XLOOKUP(A183,INDIRECT($A$5&amp;"!$AJ$41:$AJ$406"),INDIRECT($A$5&amp;"!$Ak$41:$Ak$406"))*SUM($F$3:$I$3)</f>
        <v>0</v>
      </c>
      <c r="D183" s="65" cm="1">
        <f t="array" aca="1" ref="D183" ca="1">_xlfn.XLOOKUP(A183,INDIRECT($A$5&amp;"!$AJ$41:$AJ$406"),INDIRECT($A$5&amp;"!$AO$41:$AO$406"))*SUM($F$3:$I$3)</f>
        <v>15</v>
      </c>
      <c r="E183" s="34" cm="1">
        <f t="array" ref="E183">SUMPRODUCT(('PT Storengy'!$B$8:$I$372)*('PT Storengy'!$A$8:$A$372=$A183)*('PT Storengy'!$A$5:$H$5=$A$6)*('PT Storengy'!$B$7:$I$7=$A$7))</f>
        <v>0</v>
      </c>
      <c r="F183" s="36">
        <f t="shared" ca="1" si="19"/>
        <v>0</v>
      </c>
      <c r="G183" s="51">
        <f t="shared" ca="1" si="20"/>
        <v>0</v>
      </c>
      <c r="H183" s="35" cm="1">
        <f t="array" aca="1" ref="H183" ca="1">IF(ROUND(ROUND(G183,2)-G183,4)=0,_xlfn.XLOOKUP(G183,INDIRECT($A$4&amp;"!$G$32:$G$132"),INDIRECT($A$4&amp;"!$A$32:$A$132"),0,1,1),IF(G183&lt;0,0,(ROUNDUP(G183,2)-G183)*100*_xlfn.XLOOKUP(G183,INDIRECT($A$4&amp;"!$G$32:$G$132"),INDIRECT($A$4&amp;"!$A$32:$A$132"),0,-1,-1)+(G183-ROUNDDOWN(G183,2))*100*_xlfn.XLOOKUP(G183,INDIRECT($A$4&amp;"!$G$32:$G$132"),INDIRECT($A$4&amp;"!$A$32:$A$132"),0,1,1)))</f>
        <v>0.39784593093455689</v>
      </c>
      <c r="I183" s="84">
        <f t="shared" ca="1" si="15"/>
        <v>0</v>
      </c>
      <c r="K183" s="36">
        <f t="shared" ca="1" si="14"/>
        <v>0</v>
      </c>
      <c r="L183" s="51">
        <f t="shared" ca="1" si="16"/>
        <v>0</v>
      </c>
      <c r="M183" s="35" cm="1">
        <f t="array" aca="1" ref="M183" ca="1">IF(ROUND(ROUND(L183,2)-L183,4)=0,_xlfn.XLOOKUP(L183,INDIRECT($A$4&amp;"!$G$32:$G$132"),INDIRECT($A$4&amp;"!$A$32:$A$132"),0,1,1),IF(L183&lt;0,0,(ROUNDUP(L183,2)-L183)*100*_xlfn.XLOOKUP(L183,INDIRECT($A$4&amp;"!$G$32:$G$132"),INDIRECT($A$4&amp;"!$A$32:$A$132"),0,-1,-1)+(L183-ROUNDDOWN(L183,2))*100*_xlfn.XLOOKUP(L183,INDIRECT($A$4&amp;"!$G$32:$G$132"),INDIRECT($A$4&amp;"!$A$32:$A$132"),0,1,1)))</f>
        <v>0.39784593093455689</v>
      </c>
      <c r="N183" s="67">
        <f t="shared" ca="1" si="17"/>
        <v>0</v>
      </c>
    </row>
    <row r="184" spans="1:14" x14ac:dyDescent="0.35">
      <c r="A184" s="32">
        <f t="shared" si="18"/>
        <v>46842</v>
      </c>
      <c r="B184" s="65" cm="1">
        <f t="array" aca="1" ref="B184" ca="1">_xlfn.XLOOKUP(A184,INDIRECT($A$5&amp;"!$AJ$41:$AJ$406"),INDIRECT($A$5&amp;"!$An$41:$An$406"))*SUM($F$3:$I$3)</f>
        <v>0</v>
      </c>
      <c r="C184" s="65" cm="1">
        <f t="array" aca="1" ref="C184" ca="1">_xlfn.XLOOKUP(A184,INDIRECT($A$5&amp;"!$AJ$41:$AJ$406"),INDIRECT($A$5&amp;"!$Ak$41:$Ak$406"))*SUM($F$3:$I$3)</f>
        <v>0</v>
      </c>
      <c r="D184" s="65" cm="1">
        <f t="array" aca="1" ref="D184" ca="1">_xlfn.XLOOKUP(A184,INDIRECT($A$5&amp;"!$AJ$41:$AJ$406"),INDIRECT($A$5&amp;"!$AO$41:$AO$406"))*SUM($F$3:$I$3)</f>
        <v>15</v>
      </c>
      <c r="E184" s="34" cm="1">
        <f t="array" ref="E184">SUMPRODUCT(('PT Storengy'!$B$8:$I$372)*('PT Storengy'!$A$8:$A$372=$A184)*('PT Storengy'!$A$5:$H$5=$A$6)*('PT Storengy'!$B$7:$I$7=$A$7))</f>
        <v>0</v>
      </c>
      <c r="F184" s="36">
        <f t="shared" ca="1" si="19"/>
        <v>0</v>
      </c>
      <c r="G184" s="51">
        <f t="shared" ca="1" si="20"/>
        <v>0</v>
      </c>
      <c r="H184" s="35" cm="1">
        <f t="array" aca="1" ref="H184" ca="1">IF(ROUND(ROUND(G184,2)-G184,4)=0,_xlfn.XLOOKUP(G184,INDIRECT($A$4&amp;"!$G$32:$G$132"),INDIRECT($A$4&amp;"!$A$32:$A$132"),0,1,1),IF(G184&lt;0,0,(ROUNDUP(G184,2)-G184)*100*_xlfn.XLOOKUP(G184,INDIRECT($A$4&amp;"!$G$32:$G$132"),INDIRECT($A$4&amp;"!$A$32:$A$132"),0,-1,-1)+(G184-ROUNDDOWN(G184,2))*100*_xlfn.XLOOKUP(G184,INDIRECT($A$4&amp;"!$G$32:$G$132"),INDIRECT($A$4&amp;"!$A$32:$A$132"),0,1,1)))</f>
        <v>0.39784593093455689</v>
      </c>
      <c r="I184" s="84">
        <f t="shared" ca="1" si="15"/>
        <v>0</v>
      </c>
      <c r="K184" s="36">
        <f t="shared" ca="1" si="14"/>
        <v>0</v>
      </c>
      <c r="L184" s="51">
        <f t="shared" ca="1" si="16"/>
        <v>0</v>
      </c>
      <c r="M184" s="35" cm="1">
        <f t="array" aca="1" ref="M184" ca="1">IF(ROUND(ROUND(L184,2)-L184,4)=0,_xlfn.XLOOKUP(L184,INDIRECT($A$4&amp;"!$G$32:$G$132"),INDIRECT($A$4&amp;"!$A$32:$A$132"),0,1,1),IF(L184&lt;0,0,(ROUNDUP(L184,2)-L184)*100*_xlfn.XLOOKUP(L184,INDIRECT($A$4&amp;"!$G$32:$G$132"),INDIRECT($A$4&amp;"!$A$32:$A$132"),0,-1,-1)+(L184-ROUNDDOWN(L184,2))*100*_xlfn.XLOOKUP(L184,INDIRECT($A$4&amp;"!$G$32:$G$132"),INDIRECT($A$4&amp;"!$A$32:$A$132"),0,1,1)))</f>
        <v>0.39784593093455689</v>
      </c>
      <c r="N184" s="67">
        <f t="shared" ca="1" si="17"/>
        <v>0</v>
      </c>
    </row>
    <row r="185" spans="1:14" x14ac:dyDescent="0.35">
      <c r="A185" s="32">
        <f t="shared" si="18"/>
        <v>46843</v>
      </c>
      <c r="B185" s="65" cm="1">
        <f t="array" aca="1" ref="B185" ca="1">_xlfn.XLOOKUP(A185,INDIRECT($A$5&amp;"!$AJ$41:$AJ$406"),INDIRECT($A$5&amp;"!$An$41:$An$406"))*SUM($F$3:$I$3)</f>
        <v>0</v>
      </c>
      <c r="C185" s="65" cm="1">
        <f t="array" aca="1" ref="C185" ca="1">_xlfn.XLOOKUP(A185,INDIRECT($A$5&amp;"!$AJ$41:$AJ$406"),INDIRECT($A$5&amp;"!$Ak$41:$Ak$406"))*SUM($F$3:$I$3)</f>
        <v>0</v>
      </c>
      <c r="D185" s="65" cm="1">
        <f t="array" aca="1" ref="D185" ca="1">_xlfn.XLOOKUP(A185,INDIRECT($A$5&amp;"!$AJ$41:$AJ$406"),INDIRECT($A$5&amp;"!$AO$41:$AO$406"))*SUM($F$3:$I$3)</f>
        <v>5.2499999999999991</v>
      </c>
      <c r="E185" s="34" cm="1">
        <f t="array" ref="E185">SUMPRODUCT(('PT Storengy'!$B$8:$I$372)*('PT Storengy'!$A$8:$A$372=$A185)*('PT Storengy'!$A$5:$H$5=$A$6)*('PT Storengy'!$B$7:$I$7=$A$7))</f>
        <v>0</v>
      </c>
      <c r="F185" s="36">
        <f t="shared" ca="1" si="19"/>
        <v>0</v>
      </c>
      <c r="G185" s="51">
        <f t="shared" ca="1" si="20"/>
        <v>0</v>
      </c>
      <c r="H185" s="35" cm="1">
        <f t="array" aca="1" ref="H185" ca="1">IF(ROUND(ROUND(G185,2)-G185,4)=0,_xlfn.XLOOKUP(G185,INDIRECT($A$4&amp;"!$G$32:$G$132"),INDIRECT($A$4&amp;"!$A$32:$A$132"),0,1,1),IF(G185&lt;0,0,(ROUNDUP(G185,2)-G185)*100*_xlfn.XLOOKUP(G185,INDIRECT($A$4&amp;"!$G$32:$G$132"),INDIRECT($A$4&amp;"!$A$32:$A$132"),0,-1,-1)+(G185-ROUNDDOWN(G185,2))*100*_xlfn.XLOOKUP(G185,INDIRECT($A$4&amp;"!$G$32:$G$132"),INDIRECT($A$4&amp;"!$A$32:$A$132"),0,1,1)))</f>
        <v>0.39784593093455689</v>
      </c>
      <c r="I185" s="84">
        <f t="shared" ca="1" si="15"/>
        <v>0</v>
      </c>
      <c r="K185" s="36">
        <f t="shared" ca="1" si="14"/>
        <v>0</v>
      </c>
      <c r="L185" s="51">
        <f t="shared" ca="1" si="16"/>
        <v>0</v>
      </c>
      <c r="M185" s="35" cm="1">
        <f t="array" aca="1" ref="M185" ca="1">IF(ROUND(ROUND(L185,2)-L185,4)=0,_xlfn.XLOOKUP(L185,INDIRECT($A$4&amp;"!$G$32:$G$132"),INDIRECT($A$4&amp;"!$A$32:$A$132"),0,1,1),IF(L185&lt;0,0,(ROUNDUP(L185,2)-L185)*100*_xlfn.XLOOKUP(L185,INDIRECT($A$4&amp;"!$G$32:$G$132"),INDIRECT($A$4&amp;"!$A$32:$A$132"),0,-1,-1)+(L185-ROUNDDOWN(L185,2))*100*_xlfn.XLOOKUP(L185,INDIRECT($A$4&amp;"!$G$32:$G$132"),INDIRECT($A$4&amp;"!$A$32:$A$132"),0,1,1)))</f>
        <v>0.39784593093455689</v>
      </c>
      <c r="N185" s="67">
        <f t="shared" ca="1" si="17"/>
        <v>0</v>
      </c>
    </row>
    <row r="186" spans="1:14" x14ac:dyDescent="0.35">
      <c r="A186" s="32"/>
      <c r="B186" s="65"/>
      <c r="C186" s="65"/>
      <c r="D186" s="61"/>
      <c r="E186" s="34"/>
      <c r="F186" s="36"/>
      <c r="G186" s="51">
        <f t="shared" ca="1" si="20"/>
        <v>0</v>
      </c>
      <c r="H186" s="35"/>
      <c r="I186" s="84"/>
      <c r="K186" s="36"/>
      <c r="L186" s="51">
        <f t="shared" ca="1" si="16"/>
        <v>0</v>
      </c>
      <c r="M186" s="51"/>
      <c r="N186" s="67">
        <f t="shared" ca="1" si="17"/>
        <v>0</v>
      </c>
    </row>
    <row r="187" spans="1:14" x14ac:dyDescent="0.35">
      <c r="A187" s="32"/>
      <c r="B187" s="65"/>
      <c r="C187" s="65"/>
      <c r="D187" s="61"/>
      <c r="E187" s="34"/>
      <c r="F187" s="36"/>
      <c r="G187" s="51"/>
      <c r="H187" s="35"/>
      <c r="I187" s="84"/>
      <c r="L187" s="51"/>
      <c r="M187" s="51"/>
      <c r="N187" s="67">
        <f t="shared" ca="1" si="17"/>
        <v>0</v>
      </c>
    </row>
    <row r="188" spans="1:14" x14ac:dyDescent="0.35">
      <c r="A188" s="32"/>
      <c r="B188" s="65"/>
      <c r="C188" s="65"/>
      <c r="D188" s="61"/>
      <c r="E188" s="34"/>
      <c r="F188" s="36"/>
      <c r="G188" s="51"/>
      <c r="H188" s="35"/>
      <c r="I188" s="84"/>
      <c r="L188" s="51"/>
      <c r="M188" s="51"/>
      <c r="N188" s="67">
        <f t="shared" ca="1" si="17"/>
        <v>0</v>
      </c>
    </row>
    <row r="189" spans="1:14" x14ac:dyDescent="0.35">
      <c r="A189" s="32"/>
      <c r="B189" s="65"/>
      <c r="C189" s="65"/>
      <c r="D189" s="61"/>
      <c r="E189" s="34"/>
      <c r="F189" s="36"/>
      <c r="G189" s="51"/>
      <c r="H189" s="35"/>
      <c r="I189" s="84"/>
      <c r="L189" s="51"/>
      <c r="M189" s="51"/>
      <c r="N189" s="67">
        <f t="shared" ca="1" si="17"/>
        <v>0</v>
      </c>
    </row>
    <row r="190" spans="1:14" x14ac:dyDescent="0.35">
      <c r="A190" s="32"/>
      <c r="B190" s="65"/>
      <c r="C190" s="65"/>
      <c r="D190" s="61"/>
      <c r="E190" s="34"/>
      <c r="F190" s="36"/>
      <c r="G190" s="51"/>
      <c r="H190" s="35"/>
      <c r="I190" s="84"/>
      <c r="L190" s="51"/>
      <c r="M190" s="51"/>
      <c r="N190" s="67">
        <f t="shared" ca="1" si="17"/>
        <v>0</v>
      </c>
    </row>
    <row r="191" spans="1:14" x14ac:dyDescent="0.35">
      <c r="A191" s="32"/>
      <c r="B191" s="65"/>
      <c r="C191" s="65"/>
      <c r="D191" s="61"/>
      <c r="E191" s="34"/>
      <c r="F191" s="36"/>
      <c r="G191" s="51"/>
      <c r="H191" s="35"/>
      <c r="I191" s="84"/>
      <c r="L191" s="51"/>
      <c r="M191" s="51"/>
      <c r="N191" s="67">
        <f t="shared" ca="1" si="17"/>
        <v>0</v>
      </c>
    </row>
    <row r="192" spans="1:14" x14ac:dyDescent="0.35">
      <c r="A192" s="32"/>
      <c r="B192" s="65"/>
      <c r="C192" s="65"/>
      <c r="D192" s="61"/>
      <c r="E192" s="34"/>
      <c r="F192" s="36"/>
      <c r="G192" s="51"/>
      <c r="H192" s="35"/>
      <c r="I192" s="84"/>
      <c r="L192" s="51"/>
      <c r="M192" s="51"/>
      <c r="N192" s="67">
        <f t="shared" ca="1" si="17"/>
        <v>0</v>
      </c>
    </row>
    <row r="193" spans="1:14" x14ac:dyDescent="0.35">
      <c r="A193" s="32"/>
      <c r="B193" s="65"/>
      <c r="C193" s="65"/>
      <c r="D193" s="61"/>
      <c r="E193" s="34"/>
      <c r="F193" s="36"/>
      <c r="G193" s="51"/>
      <c r="H193" s="35"/>
      <c r="I193" s="84"/>
      <c r="L193" s="51"/>
      <c r="M193" s="51"/>
      <c r="N193" s="67">
        <f t="shared" ca="1" si="17"/>
        <v>0</v>
      </c>
    </row>
    <row r="194" spans="1:14" x14ac:dyDescent="0.35">
      <c r="A194" s="32"/>
      <c r="B194" s="65"/>
      <c r="C194" s="65"/>
      <c r="D194" s="61"/>
      <c r="E194" s="34"/>
      <c r="F194" s="36"/>
      <c r="G194" s="51"/>
      <c r="H194" s="35"/>
      <c r="I194" s="84"/>
      <c r="L194" s="51"/>
      <c r="M194" s="51"/>
      <c r="N194" s="67">
        <f t="shared" ca="1" si="17"/>
        <v>0</v>
      </c>
    </row>
    <row r="195" spans="1:14" x14ac:dyDescent="0.35">
      <c r="A195" s="32"/>
      <c r="B195" s="65"/>
      <c r="C195" s="65"/>
      <c r="D195" s="61"/>
      <c r="E195" s="34"/>
      <c r="F195" s="36"/>
      <c r="G195" s="51"/>
      <c r="H195" s="35"/>
      <c r="I195" s="84"/>
      <c r="L195" s="51"/>
      <c r="M195" s="51"/>
      <c r="N195" s="67">
        <f t="shared" ca="1" si="17"/>
        <v>0</v>
      </c>
    </row>
    <row r="196" spans="1:14" x14ac:dyDescent="0.35">
      <c r="A196" s="32"/>
      <c r="B196" s="65"/>
      <c r="C196" s="65"/>
      <c r="D196" s="61"/>
      <c r="E196" s="34"/>
      <c r="F196" s="36"/>
      <c r="G196" s="51"/>
      <c r="H196" s="35"/>
      <c r="I196" s="84"/>
      <c r="L196" s="51"/>
      <c r="M196" s="51"/>
      <c r="N196" s="67">
        <f t="shared" ca="1" si="17"/>
        <v>0</v>
      </c>
    </row>
    <row r="197" spans="1:14" x14ac:dyDescent="0.35">
      <c r="A197" s="32"/>
      <c r="B197" s="65"/>
      <c r="C197" s="65"/>
      <c r="D197" s="61"/>
      <c r="E197" s="34"/>
      <c r="F197" s="36"/>
      <c r="G197" s="51"/>
      <c r="H197" s="35"/>
      <c r="I197" s="84"/>
      <c r="L197" s="51"/>
      <c r="M197" s="51"/>
      <c r="N197" s="67">
        <f t="shared" ca="1" si="17"/>
        <v>0</v>
      </c>
    </row>
    <row r="198" spans="1:14" x14ac:dyDescent="0.35">
      <c r="A198" s="32"/>
      <c r="B198" s="65"/>
      <c r="C198" s="65"/>
      <c r="D198" s="61"/>
      <c r="E198" s="34"/>
      <c r="F198" s="36"/>
      <c r="G198" s="51"/>
      <c r="H198" s="35"/>
      <c r="I198" s="84"/>
      <c r="L198" s="51"/>
      <c r="M198" s="51"/>
      <c r="N198" s="67">
        <f t="shared" ca="1" si="17"/>
        <v>0</v>
      </c>
    </row>
    <row r="199" spans="1:14" x14ac:dyDescent="0.35">
      <c r="A199" s="32"/>
      <c r="B199" s="65"/>
      <c r="C199" s="65"/>
      <c r="D199" s="61"/>
      <c r="E199" s="34"/>
      <c r="F199" s="36"/>
      <c r="G199" s="51"/>
      <c r="H199" s="35"/>
      <c r="I199" s="84"/>
      <c r="L199" s="51"/>
      <c r="M199" s="51"/>
      <c r="N199" s="67">
        <f t="shared" ca="1" si="17"/>
        <v>0</v>
      </c>
    </row>
    <row r="200" spans="1:14" x14ac:dyDescent="0.35">
      <c r="A200" s="32"/>
      <c r="B200" s="65"/>
      <c r="C200" s="65"/>
      <c r="D200" s="61"/>
      <c r="E200" s="34"/>
      <c r="F200" s="36"/>
      <c r="G200" s="51"/>
      <c r="H200" s="35"/>
      <c r="I200" s="84"/>
      <c r="L200" s="51"/>
      <c r="M200" s="51"/>
      <c r="N200" s="67">
        <f t="shared" ca="1" si="17"/>
        <v>0</v>
      </c>
    </row>
    <row r="201" spans="1:14" x14ac:dyDescent="0.35">
      <c r="A201" s="32"/>
      <c r="B201" s="65"/>
      <c r="C201" s="65"/>
      <c r="D201" s="61"/>
      <c r="E201" s="34"/>
      <c r="F201" s="36"/>
      <c r="G201" s="51"/>
      <c r="H201" s="35"/>
      <c r="I201" s="84"/>
      <c r="L201" s="51"/>
      <c r="M201" s="51"/>
      <c r="N201" s="67">
        <f t="shared" ca="1" si="17"/>
        <v>0</v>
      </c>
    </row>
    <row r="202" spans="1:14" x14ac:dyDescent="0.35">
      <c r="A202" s="32"/>
      <c r="B202" s="65"/>
      <c r="C202" s="65"/>
      <c r="D202" s="61"/>
      <c r="E202" s="34"/>
      <c r="F202" s="36"/>
      <c r="G202" s="51"/>
      <c r="H202" s="35"/>
      <c r="I202" s="84"/>
      <c r="L202" s="51"/>
      <c r="M202" s="51"/>
      <c r="N202" s="67">
        <f t="shared" ca="1" si="17"/>
        <v>0</v>
      </c>
    </row>
    <row r="203" spans="1:14" x14ac:dyDescent="0.35">
      <c r="A203" s="32"/>
      <c r="B203" s="65"/>
      <c r="C203" s="65"/>
      <c r="D203" s="61"/>
      <c r="E203" s="34"/>
      <c r="F203" s="36"/>
      <c r="G203" s="51"/>
      <c r="H203" s="35"/>
      <c r="I203" s="84"/>
      <c r="L203" s="51"/>
      <c r="M203" s="51"/>
      <c r="N203" s="67">
        <f t="shared" ca="1" si="17"/>
        <v>0</v>
      </c>
    </row>
    <row r="204" spans="1:14" x14ac:dyDescent="0.35">
      <c r="A204" s="32"/>
      <c r="B204" s="65"/>
      <c r="C204" s="65"/>
      <c r="D204" s="61"/>
      <c r="E204" s="34"/>
      <c r="F204" s="36"/>
      <c r="G204" s="51"/>
      <c r="H204" s="35"/>
      <c r="I204" s="84"/>
      <c r="L204" s="51"/>
      <c r="M204" s="51"/>
      <c r="N204" s="67">
        <f t="shared" ca="1" si="17"/>
        <v>0</v>
      </c>
    </row>
    <row r="205" spans="1:14" x14ac:dyDescent="0.35">
      <c r="A205" s="32"/>
      <c r="B205" s="65"/>
      <c r="C205" s="65"/>
      <c r="D205" s="61"/>
      <c r="E205" s="34"/>
      <c r="F205" s="36"/>
      <c r="G205" s="51"/>
      <c r="H205" s="35"/>
      <c r="I205" s="84"/>
      <c r="L205" s="51"/>
      <c r="M205" s="51"/>
      <c r="N205" s="67">
        <f t="shared" ca="1" si="17"/>
        <v>0</v>
      </c>
    </row>
    <row r="206" spans="1:14" x14ac:dyDescent="0.35">
      <c r="A206" s="32"/>
      <c r="B206" s="65"/>
      <c r="C206" s="65"/>
      <c r="D206" s="61"/>
      <c r="E206" s="34"/>
      <c r="F206" s="36"/>
      <c r="G206" s="51"/>
      <c r="H206" s="35"/>
      <c r="I206" s="84"/>
      <c r="L206" s="51"/>
      <c r="M206" s="51"/>
      <c r="N206" s="67">
        <f t="shared" ca="1" si="17"/>
        <v>0</v>
      </c>
    </row>
    <row r="207" spans="1:14" x14ac:dyDescent="0.35">
      <c r="A207" s="32"/>
      <c r="B207" s="65"/>
      <c r="C207" s="65"/>
      <c r="D207" s="61"/>
      <c r="E207" s="34"/>
      <c r="F207" s="36"/>
      <c r="G207" s="51"/>
      <c r="H207" s="35"/>
      <c r="I207" s="84"/>
      <c r="L207" s="51"/>
      <c r="M207" s="51"/>
      <c r="N207" s="67">
        <f t="shared" ca="1" si="17"/>
        <v>0</v>
      </c>
    </row>
    <row r="208" spans="1:14" x14ac:dyDescent="0.35">
      <c r="A208" s="32"/>
      <c r="B208" s="65"/>
      <c r="C208" s="65"/>
      <c r="D208" s="61"/>
      <c r="E208" s="34"/>
      <c r="F208" s="36"/>
      <c r="G208" s="51"/>
      <c r="H208" s="35"/>
      <c r="I208" s="84"/>
      <c r="L208" s="51"/>
      <c r="M208" s="51"/>
      <c r="N208" s="67">
        <f t="shared" ca="1" si="17"/>
        <v>0</v>
      </c>
    </row>
    <row r="209" spans="1:14" x14ac:dyDescent="0.35">
      <c r="A209" s="32"/>
      <c r="B209" s="65"/>
      <c r="C209" s="65"/>
      <c r="D209" s="61"/>
      <c r="E209" s="34"/>
      <c r="F209" s="36"/>
      <c r="G209" s="51"/>
      <c r="H209" s="35"/>
      <c r="I209" s="84"/>
      <c r="L209" s="51"/>
      <c r="M209" s="51"/>
      <c r="N209" s="67">
        <f t="shared" ca="1" si="17"/>
        <v>0</v>
      </c>
    </row>
    <row r="210" spans="1:14" x14ac:dyDescent="0.35">
      <c r="A210" s="32"/>
      <c r="B210" s="65"/>
      <c r="C210" s="65"/>
      <c r="D210" s="61"/>
      <c r="E210" s="34"/>
      <c r="F210" s="36"/>
      <c r="G210" s="51"/>
      <c r="H210" s="35"/>
      <c r="I210" s="84"/>
      <c r="L210" s="51"/>
      <c r="M210" s="51"/>
      <c r="N210" s="67">
        <f t="shared" ref="N210:N231" ca="1" si="21">IF(K209*1000&lt;$F$4*(1)*M210,K209*1000,$F$4*(1)*M210)</f>
        <v>0</v>
      </c>
    </row>
    <row r="211" spans="1:14" x14ac:dyDescent="0.35">
      <c r="A211" s="32"/>
      <c r="B211" s="65"/>
      <c r="C211" s="65"/>
      <c r="D211" s="61"/>
      <c r="E211" s="34"/>
      <c r="F211" s="36"/>
      <c r="G211" s="51"/>
      <c r="H211" s="35"/>
      <c r="I211" s="84"/>
      <c r="L211" s="51"/>
      <c r="M211" s="51"/>
      <c r="N211" s="67">
        <f t="shared" ca="1" si="21"/>
        <v>0</v>
      </c>
    </row>
    <row r="212" spans="1:14" x14ac:dyDescent="0.35">
      <c r="A212" s="32"/>
      <c r="B212" s="65"/>
      <c r="C212" s="65"/>
      <c r="D212" s="61"/>
      <c r="E212" s="34"/>
      <c r="F212" s="36"/>
      <c r="G212" s="51"/>
      <c r="H212" s="35"/>
      <c r="I212" s="84"/>
      <c r="L212" s="51"/>
      <c r="M212" s="51"/>
      <c r="N212" s="67">
        <f t="shared" ca="1" si="21"/>
        <v>0</v>
      </c>
    </row>
    <row r="213" spans="1:14" x14ac:dyDescent="0.35">
      <c r="A213" s="32"/>
      <c r="B213" s="65"/>
      <c r="C213" s="65"/>
      <c r="D213" s="61"/>
      <c r="E213" s="34"/>
      <c r="F213" s="36"/>
      <c r="G213" s="51"/>
      <c r="H213" s="35"/>
      <c r="I213" s="84"/>
      <c r="L213" s="51"/>
      <c r="M213" s="51"/>
      <c r="N213" s="67">
        <f t="shared" ca="1" si="21"/>
        <v>0</v>
      </c>
    </row>
    <row r="214" spans="1:14" x14ac:dyDescent="0.35">
      <c r="A214" s="32"/>
      <c r="B214" s="65"/>
      <c r="C214" s="65"/>
      <c r="D214" s="61"/>
      <c r="E214" s="34"/>
      <c r="F214" s="36"/>
      <c r="G214" s="51"/>
      <c r="H214" s="35"/>
      <c r="I214" s="84"/>
      <c r="L214" s="51"/>
      <c r="M214" s="51"/>
      <c r="N214" s="67">
        <f t="shared" ca="1" si="21"/>
        <v>0</v>
      </c>
    </row>
    <row r="215" spans="1:14" x14ac:dyDescent="0.35">
      <c r="A215" s="32"/>
      <c r="B215" s="65"/>
      <c r="C215" s="65"/>
      <c r="D215" s="61"/>
      <c r="E215" s="34"/>
      <c r="F215" s="36"/>
      <c r="G215" s="51"/>
      <c r="H215" s="35"/>
      <c r="I215" s="84"/>
      <c r="L215" s="51"/>
      <c r="M215" s="51"/>
      <c r="N215" s="67">
        <f t="shared" ca="1" si="21"/>
        <v>0</v>
      </c>
    </row>
    <row r="216" spans="1:14" x14ac:dyDescent="0.35">
      <c r="A216" s="32"/>
      <c r="B216" s="65"/>
      <c r="C216" s="65"/>
      <c r="D216" s="61"/>
      <c r="E216" s="34"/>
      <c r="F216" s="36"/>
      <c r="G216" s="51"/>
      <c r="H216" s="35"/>
      <c r="I216" s="84"/>
      <c r="L216" s="51"/>
      <c r="M216" s="51"/>
      <c r="N216" s="67">
        <f t="shared" ca="1" si="21"/>
        <v>0</v>
      </c>
    </row>
    <row r="217" spans="1:14" x14ac:dyDescent="0.35">
      <c r="A217" s="32"/>
      <c r="B217" s="65"/>
      <c r="C217" s="65"/>
      <c r="D217" s="61"/>
      <c r="E217" s="34"/>
      <c r="F217" s="36"/>
      <c r="G217" s="51"/>
      <c r="H217" s="35"/>
      <c r="I217" s="84"/>
      <c r="L217" s="51"/>
      <c r="M217" s="51"/>
      <c r="N217" s="67">
        <f t="shared" ca="1" si="21"/>
        <v>0</v>
      </c>
    </row>
    <row r="218" spans="1:14" x14ac:dyDescent="0.35">
      <c r="A218" s="32"/>
      <c r="B218" s="65"/>
      <c r="C218" s="65"/>
      <c r="D218" s="61"/>
      <c r="E218" s="34"/>
      <c r="F218" s="36"/>
      <c r="G218" s="51"/>
      <c r="H218" s="35"/>
      <c r="I218" s="84"/>
      <c r="L218" s="51"/>
      <c r="M218" s="51"/>
      <c r="N218" s="67">
        <f t="shared" ca="1" si="21"/>
        <v>0</v>
      </c>
    </row>
    <row r="219" spans="1:14" x14ac:dyDescent="0.35">
      <c r="A219" s="32"/>
      <c r="B219" s="65"/>
      <c r="C219" s="65"/>
      <c r="D219" s="61"/>
      <c r="E219" s="34"/>
      <c r="F219" s="36"/>
      <c r="G219" s="51"/>
      <c r="H219" s="35"/>
      <c r="I219" s="84"/>
      <c r="L219" s="51"/>
      <c r="M219" s="51"/>
      <c r="N219" s="67">
        <f t="shared" ca="1" si="21"/>
        <v>0</v>
      </c>
    </row>
    <row r="220" spans="1:14" x14ac:dyDescent="0.35">
      <c r="A220" s="32"/>
      <c r="B220" s="65"/>
      <c r="C220" s="65"/>
      <c r="D220" s="61"/>
      <c r="E220" s="34"/>
      <c r="F220" s="36"/>
      <c r="G220" s="51"/>
      <c r="H220" s="35"/>
      <c r="I220" s="84"/>
      <c r="L220" s="51"/>
      <c r="M220" s="51"/>
      <c r="N220" s="67">
        <f t="shared" ca="1" si="21"/>
        <v>0</v>
      </c>
    </row>
    <row r="221" spans="1:14" x14ac:dyDescent="0.35">
      <c r="A221" s="32"/>
      <c r="B221" s="65"/>
      <c r="C221" s="65"/>
      <c r="D221" s="61"/>
      <c r="E221" s="34"/>
      <c r="F221" s="36"/>
      <c r="G221" s="51"/>
      <c r="H221" s="35"/>
      <c r="I221" s="84"/>
      <c r="L221" s="51"/>
      <c r="M221" s="51"/>
      <c r="N221" s="67">
        <f t="shared" ca="1" si="21"/>
        <v>0</v>
      </c>
    </row>
    <row r="222" spans="1:14" x14ac:dyDescent="0.35">
      <c r="A222" s="32"/>
      <c r="B222" s="65"/>
      <c r="C222" s="65"/>
      <c r="D222" s="61"/>
      <c r="E222" s="34"/>
      <c r="F222" s="36"/>
      <c r="G222" s="51"/>
      <c r="H222" s="35"/>
      <c r="I222" s="84"/>
      <c r="L222" s="51"/>
      <c r="M222" s="51"/>
      <c r="N222" s="67">
        <f t="shared" ca="1" si="21"/>
        <v>0</v>
      </c>
    </row>
    <row r="223" spans="1:14" x14ac:dyDescent="0.35">
      <c r="A223" s="32"/>
      <c r="B223" s="65"/>
      <c r="C223" s="65"/>
      <c r="D223" s="61"/>
      <c r="E223" s="34"/>
      <c r="F223" s="36"/>
      <c r="G223" s="51"/>
      <c r="H223" s="35"/>
      <c r="I223" s="84"/>
      <c r="L223" s="51"/>
      <c r="M223" s="51"/>
      <c r="N223" s="67">
        <f t="shared" ca="1" si="21"/>
        <v>0</v>
      </c>
    </row>
    <row r="224" spans="1:14" x14ac:dyDescent="0.35">
      <c r="A224" s="32"/>
      <c r="B224" s="65"/>
      <c r="C224" s="65"/>
      <c r="D224" s="61"/>
      <c r="E224" s="34"/>
      <c r="F224" s="36"/>
      <c r="G224" s="51"/>
      <c r="H224" s="35"/>
      <c r="I224" s="84"/>
      <c r="L224" s="51"/>
      <c r="M224" s="51"/>
      <c r="N224" s="67">
        <f t="shared" ca="1" si="21"/>
        <v>0</v>
      </c>
    </row>
    <row r="225" spans="1:14" x14ac:dyDescent="0.35">
      <c r="A225" s="32"/>
      <c r="B225" s="65"/>
      <c r="C225" s="65"/>
      <c r="D225" s="61"/>
      <c r="E225" s="34"/>
      <c r="F225" s="36"/>
      <c r="G225" s="51"/>
      <c r="H225" s="35"/>
      <c r="I225" s="84"/>
      <c r="L225" s="51"/>
      <c r="M225" s="51"/>
      <c r="N225" s="67">
        <f t="shared" ca="1" si="21"/>
        <v>0</v>
      </c>
    </row>
    <row r="226" spans="1:14" x14ac:dyDescent="0.35">
      <c r="A226" s="32"/>
      <c r="B226" s="65"/>
      <c r="C226" s="65"/>
      <c r="D226" s="61"/>
      <c r="E226" s="34"/>
      <c r="F226" s="36"/>
      <c r="G226" s="51"/>
      <c r="H226" s="35"/>
      <c r="I226" s="84"/>
      <c r="L226" s="51"/>
      <c r="M226" s="51"/>
      <c r="N226" s="67">
        <f t="shared" ca="1" si="21"/>
        <v>0</v>
      </c>
    </row>
    <row r="227" spans="1:14" x14ac:dyDescent="0.35">
      <c r="A227" s="32"/>
      <c r="B227" s="65"/>
      <c r="C227" s="65"/>
      <c r="D227" s="61"/>
      <c r="E227" s="34"/>
      <c r="F227" s="36"/>
      <c r="G227" s="51"/>
      <c r="H227" s="35"/>
      <c r="I227" s="84"/>
      <c r="L227" s="51"/>
      <c r="M227" s="51"/>
      <c r="N227" s="67">
        <f t="shared" ca="1" si="21"/>
        <v>0</v>
      </c>
    </row>
    <row r="228" spans="1:14" x14ac:dyDescent="0.35">
      <c r="A228" s="32"/>
      <c r="B228" s="65"/>
      <c r="C228" s="65"/>
      <c r="D228" s="61"/>
      <c r="E228" s="34"/>
      <c r="F228" s="36"/>
      <c r="G228" s="51"/>
      <c r="H228" s="35"/>
      <c r="I228" s="84"/>
      <c r="L228" s="51"/>
      <c r="M228" s="51"/>
      <c r="N228" s="67">
        <f t="shared" ca="1" si="21"/>
        <v>0</v>
      </c>
    </row>
    <row r="229" spans="1:14" x14ac:dyDescent="0.35">
      <c r="A229" s="32"/>
      <c r="B229" s="65"/>
      <c r="C229" s="65"/>
      <c r="D229" s="61"/>
      <c r="E229" s="34"/>
      <c r="F229" s="36"/>
      <c r="G229" s="51"/>
      <c r="H229" s="35"/>
      <c r="I229" s="84"/>
      <c r="L229" s="51"/>
      <c r="M229" s="51"/>
      <c r="N229" s="67">
        <f t="shared" ca="1" si="21"/>
        <v>0</v>
      </c>
    </row>
    <row r="230" spans="1:14" x14ac:dyDescent="0.35">
      <c r="A230" s="32"/>
      <c r="B230" s="65"/>
      <c r="C230" s="65"/>
      <c r="D230" s="61"/>
      <c r="E230" s="34"/>
      <c r="F230" s="36"/>
      <c r="G230" s="51"/>
      <c r="H230" s="35"/>
      <c r="I230" s="84"/>
      <c r="L230" s="51"/>
      <c r="M230" s="51"/>
      <c r="N230" s="67">
        <f t="shared" ca="1" si="21"/>
        <v>0</v>
      </c>
    </row>
    <row r="231" spans="1:14" x14ac:dyDescent="0.35">
      <c r="A231" s="32"/>
      <c r="B231" s="65"/>
      <c r="C231" s="65"/>
      <c r="D231" s="61"/>
      <c r="E231" s="34"/>
      <c r="F231" s="36"/>
      <c r="G231" s="51"/>
      <c r="H231" s="35"/>
      <c r="I231" s="84"/>
      <c r="L231" s="51"/>
      <c r="M231" s="51"/>
      <c r="N231" s="67">
        <f t="shared" ca="1" si="21"/>
        <v>0</v>
      </c>
    </row>
    <row r="232" spans="1:14" x14ac:dyDescent="0.35">
      <c r="A232" s="29"/>
      <c r="B232" s="29"/>
      <c r="C232" s="29"/>
      <c r="D232" s="29"/>
    </row>
    <row r="233" spans="1:14" x14ac:dyDescent="0.35">
      <c r="A233" s="29"/>
      <c r="B233" s="29"/>
      <c r="C233" s="29"/>
      <c r="D233" s="29"/>
    </row>
    <row r="234" spans="1:14" x14ac:dyDescent="0.35">
      <c r="A234" s="29"/>
      <c r="B234" s="29"/>
      <c r="C234" s="29"/>
      <c r="D234" s="29"/>
    </row>
    <row r="235" spans="1:14" x14ac:dyDescent="0.35">
      <c r="A235" s="29"/>
      <c r="B235" s="29"/>
      <c r="C235" s="29"/>
      <c r="D235" s="29"/>
    </row>
    <row r="236" spans="1:14" x14ac:dyDescent="0.35">
      <c r="A236" s="29"/>
      <c r="B236" s="29"/>
      <c r="C236" s="29"/>
      <c r="D236" s="29"/>
    </row>
    <row r="237" spans="1:14" x14ac:dyDescent="0.35">
      <c r="A237" s="29"/>
      <c r="B237" s="29"/>
      <c r="C237" s="29"/>
      <c r="D237" s="29"/>
    </row>
    <row r="238" spans="1:14" x14ac:dyDescent="0.35">
      <c r="A238" s="29"/>
      <c r="B238" s="29"/>
      <c r="C238" s="29"/>
      <c r="D238" s="29"/>
    </row>
    <row r="239" spans="1:14" x14ac:dyDescent="0.35">
      <c r="A239" s="29"/>
      <c r="B239" s="29"/>
      <c r="C239" s="29"/>
      <c r="D239" s="29"/>
    </row>
    <row r="240" spans="1:14" x14ac:dyDescent="0.35">
      <c r="A240" s="29"/>
      <c r="B240" s="29"/>
      <c r="C240" s="29"/>
      <c r="D240" s="29"/>
    </row>
    <row r="241" spans="1:4" x14ac:dyDescent="0.35">
      <c r="A241" s="29"/>
      <c r="B241" s="29"/>
      <c r="C241" s="29"/>
      <c r="D241" s="29"/>
    </row>
    <row r="242" spans="1:4" x14ac:dyDescent="0.35">
      <c r="A242" s="29"/>
      <c r="B242" s="29"/>
      <c r="C242" s="29"/>
      <c r="D242" s="29"/>
    </row>
    <row r="243" spans="1:4" x14ac:dyDescent="0.35">
      <c r="A243" s="29"/>
      <c r="B243" s="29"/>
      <c r="C243" s="29"/>
      <c r="D243" s="29"/>
    </row>
    <row r="244" spans="1:4" x14ac:dyDescent="0.35">
      <c r="A244" s="29"/>
      <c r="B244" s="29"/>
      <c r="C244" s="29"/>
      <c r="D244" s="29"/>
    </row>
    <row r="245" spans="1:4" x14ac:dyDescent="0.35">
      <c r="A245" s="29"/>
      <c r="B245" s="29"/>
      <c r="C245" s="29"/>
      <c r="D245" s="29"/>
    </row>
    <row r="246" spans="1:4" x14ac:dyDescent="0.35">
      <c r="A246" s="29"/>
      <c r="B246" s="29"/>
      <c r="C246" s="29"/>
      <c r="D246" s="29"/>
    </row>
    <row r="247" spans="1:4" x14ac:dyDescent="0.35">
      <c r="A247" s="29"/>
      <c r="B247" s="29"/>
      <c r="C247" s="29"/>
      <c r="D247" s="29"/>
    </row>
    <row r="248" spans="1:4" x14ac:dyDescent="0.35">
      <c r="A248" s="29"/>
      <c r="B248" s="29"/>
      <c r="C248" s="29"/>
      <c r="D248" s="29"/>
    </row>
    <row r="249" spans="1:4" x14ac:dyDescent="0.35">
      <c r="A249" s="29"/>
      <c r="B249" s="29"/>
      <c r="C249" s="29"/>
      <c r="D249" s="29"/>
    </row>
    <row r="250" spans="1:4" x14ac:dyDescent="0.35">
      <c r="A250" s="29"/>
      <c r="B250" s="29"/>
      <c r="C250" s="29"/>
      <c r="D250" s="29"/>
    </row>
    <row r="251" spans="1:4" x14ac:dyDescent="0.35">
      <c r="A251" s="29"/>
      <c r="B251" s="29"/>
      <c r="C251" s="29"/>
      <c r="D251" s="29"/>
    </row>
    <row r="252" spans="1:4" x14ac:dyDescent="0.35">
      <c r="A252" s="29"/>
      <c r="B252" s="29"/>
      <c r="C252" s="29"/>
      <c r="D252" s="29"/>
    </row>
    <row r="253" spans="1:4" x14ac:dyDescent="0.35">
      <c r="A253" s="29"/>
      <c r="B253" s="29"/>
      <c r="C253" s="29"/>
      <c r="D253" s="29"/>
    </row>
    <row r="254" spans="1:4" x14ac:dyDescent="0.35">
      <c r="A254" s="29"/>
      <c r="B254" s="29"/>
      <c r="C254" s="29"/>
      <c r="D254" s="29"/>
    </row>
    <row r="255" spans="1:4" x14ac:dyDescent="0.35">
      <c r="A255" s="29"/>
      <c r="B255" s="29"/>
      <c r="C255" s="29"/>
      <c r="D255" s="29"/>
    </row>
    <row r="256" spans="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row r="260" spans="1:4" x14ac:dyDescent="0.35">
      <c r="A260" s="29"/>
      <c r="B260" s="29"/>
      <c r="C260" s="29"/>
      <c r="D260" s="29"/>
    </row>
    <row r="261" spans="1:4" x14ac:dyDescent="0.35">
      <c r="A261" s="29"/>
      <c r="B261" s="29"/>
      <c r="C261" s="29"/>
      <c r="D261" s="29"/>
    </row>
    <row r="262" spans="1:4" x14ac:dyDescent="0.35">
      <c r="A262" s="29"/>
      <c r="B262" s="29"/>
      <c r="C262" s="29"/>
      <c r="D262" s="29"/>
    </row>
    <row r="263" spans="1:4" x14ac:dyDescent="0.35">
      <c r="A263" s="29"/>
      <c r="B263" s="29"/>
      <c r="C263" s="29"/>
      <c r="D263" s="29"/>
    </row>
    <row r="264" spans="1:4" x14ac:dyDescent="0.35">
      <c r="A264" s="29"/>
      <c r="B264" s="29"/>
      <c r="C264" s="29"/>
      <c r="D264" s="29"/>
    </row>
    <row r="265" spans="1:4" x14ac:dyDescent="0.35">
      <c r="A265" s="29"/>
      <c r="B265" s="29"/>
      <c r="C265" s="29"/>
      <c r="D265" s="29"/>
    </row>
    <row r="266" spans="1:4" x14ac:dyDescent="0.35">
      <c r="A266" s="29"/>
      <c r="B266" s="29"/>
      <c r="C266" s="29"/>
      <c r="D266" s="29"/>
    </row>
    <row r="267" spans="1:4" x14ac:dyDescent="0.35">
      <c r="A267" s="29"/>
      <c r="B267" s="29"/>
      <c r="C267" s="29"/>
      <c r="D267" s="29"/>
    </row>
    <row r="268" spans="1:4" x14ac:dyDescent="0.35">
      <c r="A268" s="29"/>
      <c r="B268" s="29"/>
      <c r="C268" s="29"/>
      <c r="D268" s="29"/>
    </row>
    <row r="269" spans="1:4" x14ac:dyDescent="0.35">
      <c r="A269" s="29"/>
      <c r="B269" s="29"/>
      <c r="C269" s="29"/>
      <c r="D269" s="29"/>
    </row>
    <row r="270" spans="1:4" x14ac:dyDescent="0.35">
      <c r="A270" s="29"/>
      <c r="B270" s="29"/>
      <c r="C270" s="29"/>
      <c r="D270" s="29"/>
    </row>
    <row r="271" spans="1:4" x14ac:dyDescent="0.35">
      <c r="A271" s="29"/>
      <c r="B271" s="29"/>
      <c r="C271" s="29"/>
      <c r="D271" s="29"/>
    </row>
    <row r="272" spans="1:4" x14ac:dyDescent="0.35">
      <c r="A272" s="29"/>
      <c r="B272" s="29"/>
      <c r="C272" s="29"/>
      <c r="D272" s="29"/>
    </row>
    <row r="273" spans="1:4" x14ac:dyDescent="0.35">
      <c r="A273" s="29"/>
      <c r="B273" s="29"/>
      <c r="C273" s="29"/>
      <c r="D273" s="29"/>
    </row>
    <row r="274" spans="1:4" x14ac:dyDescent="0.35">
      <c r="A274" s="29"/>
      <c r="B274" s="29"/>
      <c r="C274" s="29"/>
      <c r="D274" s="29"/>
    </row>
    <row r="275" spans="1:4" x14ac:dyDescent="0.35">
      <c r="A275" s="29"/>
      <c r="B275" s="29"/>
      <c r="C275" s="29"/>
      <c r="D275" s="29"/>
    </row>
    <row r="276" spans="1:4" x14ac:dyDescent="0.35">
      <c r="A276" s="29"/>
      <c r="B276" s="29"/>
      <c r="C276" s="29"/>
      <c r="D276" s="29"/>
    </row>
    <row r="277" spans="1:4" x14ac:dyDescent="0.35">
      <c r="A277" s="29"/>
      <c r="B277" s="29"/>
      <c r="C277" s="29"/>
      <c r="D277" s="29"/>
    </row>
  </sheetData>
  <autoFilter ref="A16:V231" xr:uid="{E0BA2D08-F164-426D-8B22-833BD306E2C0}"/>
  <mergeCells count="1">
    <mergeCell ref="F11:I11"/>
  </mergeCells>
  <phoneticPr fontId="49" type="noConversion"/>
  <conditionalFormatting sqref="I17:I231">
    <cfRule type="cellIs" dxfId="8" priority="1"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51">
    <tabColor theme="5" tint="0.39997558519241921"/>
    <pageSetUpPr fitToPage="1"/>
  </sheetPr>
  <dimension ref="A1:AP938"/>
  <sheetViews>
    <sheetView showGridLines="0" zoomScale="70" zoomScaleNormal="70" zoomScalePageLayoutView="40" workbookViewId="0">
      <selection activeCell="A2" sqref="A2"/>
    </sheetView>
  </sheetViews>
  <sheetFormatPr baseColWidth="10" defaultColWidth="11.453125" defaultRowHeight="14.5" x14ac:dyDescent="0.35"/>
  <cols>
    <col min="1" max="1" width="17.453125" style="1" customWidth="1"/>
    <col min="2" max="4" width="11.453125" style="1"/>
    <col min="5" max="5" width="10.8164062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32" width="11.453125" style="1"/>
    <col min="33" max="33" width="1.81640625" style="1" customWidth="1"/>
    <col min="34" max="34" width="10.54296875" style="1" customWidth="1"/>
    <col min="35" max="35" width="1.81640625" style="1" customWidth="1"/>
    <col min="38" max="40" width="11.453125" style="1"/>
    <col min="41" max="41" width="11.54296875" style="1" bestFit="1" customWidth="1"/>
    <col min="42" max="16384" width="11.453125" style="1"/>
  </cols>
  <sheetData>
    <row r="1" spans="1:42" s="69" customFormat="1" ht="15" x14ac:dyDescent="0.35">
      <c r="A1" s="104" t="s">
        <v>214</v>
      </c>
      <c r="G1" s="69" t="s">
        <v>215</v>
      </c>
      <c r="K1" s="69" t="s">
        <v>10</v>
      </c>
      <c r="L1" s="69" t="s">
        <v>10</v>
      </c>
      <c r="AJ1" s="69" t="s">
        <v>216</v>
      </c>
    </row>
    <row r="2" spans="1:42" x14ac:dyDescent="0.35">
      <c r="A2" s="85"/>
      <c r="B2" s="85"/>
      <c r="C2" s="86"/>
      <c r="D2" s="87"/>
      <c r="F2" s="2"/>
      <c r="G2" s="3"/>
      <c r="H2" s="3"/>
      <c r="I2" s="3"/>
      <c r="J2" s="3"/>
      <c r="K2" s="3"/>
      <c r="L2" s="3"/>
      <c r="M2" s="3"/>
      <c r="N2" s="3"/>
      <c r="O2" s="3"/>
      <c r="P2" s="3"/>
      <c r="Q2" s="3"/>
      <c r="R2" s="3"/>
      <c r="S2" s="3"/>
      <c r="V2" s="3"/>
      <c r="W2" s="3"/>
      <c r="X2" s="3"/>
      <c r="AI2" s="2"/>
      <c r="AL2"/>
      <c r="AM2"/>
      <c r="AN2"/>
    </row>
    <row r="3" spans="1:42" ht="15" x14ac:dyDescent="0.35">
      <c r="A3" s="85" t="s">
        <v>217</v>
      </c>
      <c r="B3" s="85"/>
      <c r="C3" s="86"/>
      <c r="D3" s="155">
        <f>H3+M3+R3+W3</f>
        <v>11.7</v>
      </c>
      <c r="E3" s="85" t="s">
        <v>218</v>
      </c>
      <c r="F3" s="2"/>
      <c r="G3" s="3" t="str">
        <f>RESULTS!D24</f>
        <v>Saline 27</v>
      </c>
      <c r="H3" s="245">
        <f>RESULTS!E24</f>
        <v>11.7</v>
      </c>
      <c r="I3" s="7" t="s">
        <v>10</v>
      </c>
      <c r="J3" s="8"/>
      <c r="K3" s="3"/>
      <c r="L3" s="3">
        <f>RESULTS!D25</f>
        <v>0</v>
      </c>
      <c r="M3" s="3">
        <f>RESULTS!E25</f>
        <v>0</v>
      </c>
      <c r="N3" s="7" t="s">
        <v>10</v>
      </c>
      <c r="O3" s="8"/>
      <c r="P3" s="3"/>
      <c r="Q3" s="3">
        <f>RESULTS!D26</f>
        <v>0</v>
      </c>
      <c r="R3" s="3">
        <f>RESULTS!E26</f>
        <v>0</v>
      </c>
      <c r="S3" s="7" t="s">
        <v>10</v>
      </c>
      <c r="T3" s="8"/>
      <c r="V3" s="3">
        <f>RESULTS!D26</f>
        <v>0</v>
      </c>
      <c r="W3" s="3">
        <f>RESULTS!E26</f>
        <v>0</v>
      </c>
      <c r="X3" s="7" t="s">
        <v>10</v>
      </c>
      <c r="Y3" s="8"/>
      <c r="AH3" s="85"/>
      <c r="AI3" s="2"/>
      <c r="AL3"/>
      <c r="AM3"/>
      <c r="AN3"/>
    </row>
    <row r="4" spans="1:42" ht="25.5" customHeight="1" x14ac:dyDescent="0.35">
      <c r="A4" s="85" t="s">
        <v>219</v>
      </c>
      <c r="B4" s="85"/>
      <c r="C4" s="86"/>
      <c r="D4" s="87">
        <f>IFERROR(D3/D5*1000,0)</f>
        <v>125</v>
      </c>
      <c r="E4" s="85" t="s">
        <v>220</v>
      </c>
      <c r="F4" s="2"/>
      <c r="G4" s="336" t="s">
        <v>221</v>
      </c>
      <c r="H4" s="337"/>
      <c r="I4" s="7">
        <f>SUMIFS('Base Produits'!$S:$S,'Base Produits'!$R:$R,G3)</f>
        <v>125</v>
      </c>
      <c r="J4" s="8"/>
      <c r="K4" s="3"/>
      <c r="L4" s="336" t="s">
        <v>221</v>
      </c>
      <c r="M4" s="337"/>
      <c r="N4" s="7">
        <f>SUMIFS('Base Produits'!$S:$S,'Base Produits'!$R:$R,L3)</f>
        <v>0</v>
      </c>
      <c r="O4" s="8"/>
      <c r="P4" s="3"/>
      <c r="Q4" s="336" t="s">
        <v>221</v>
      </c>
      <c r="R4" s="337"/>
      <c r="S4" s="7">
        <f>SUMIFS('Base Produits'!$S:$S,'Base Produits'!$R:$R,Q3)</f>
        <v>0</v>
      </c>
      <c r="T4" s="8"/>
      <c r="V4" s="336" t="s">
        <v>221</v>
      </c>
      <c r="W4" s="337"/>
      <c r="X4" s="7">
        <f>SUMIFS('Base Produits'!$S:$S,'Base Produits'!$R:$R,V3)</f>
        <v>0</v>
      </c>
      <c r="Y4" s="8"/>
      <c r="AH4" s="85"/>
      <c r="AI4" s="2"/>
      <c r="AL4"/>
      <c r="AM4"/>
      <c r="AN4"/>
    </row>
    <row r="5" spans="1:42" ht="38.25" customHeight="1" x14ac:dyDescent="0.35">
      <c r="A5" s="85" t="s">
        <v>222</v>
      </c>
      <c r="B5" s="85"/>
      <c r="C5" s="86"/>
      <c r="D5" s="88">
        <f>(IFERROR(H3/I4,0)+IFERROR(M3/N4,0)+IFERROR(R3/S4,0)+IFERROR(W3/X4,0))*1000</f>
        <v>93.6</v>
      </c>
      <c r="E5" s="85" t="s">
        <v>223</v>
      </c>
      <c r="F5" s="2"/>
      <c r="G5" s="338" t="s">
        <v>224</v>
      </c>
      <c r="H5" s="339"/>
      <c r="I5" s="9" t="s">
        <v>225</v>
      </c>
      <c r="J5" s="10" t="s">
        <v>226</v>
      </c>
      <c r="K5" s="3"/>
      <c r="L5" s="338" t="s">
        <v>224</v>
      </c>
      <c r="M5" s="339"/>
      <c r="N5" s="9" t="s">
        <v>225</v>
      </c>
      <c r="O5" s="10" t="s">
        <v>226</v>
      </c>
      <c r="P5" s="3"/>
      <c r="Q5" s="338" t="s">
        <v>224</v>
      </c>
      <c r="R5" s="339"/>
      <c r="S5" s="9" t="s">
        <v>225</v>
      </c>
      <c r="T5" s="10" t="s">
        <v>226</v>
      </c>
      <c r="V5" s="338" t="s">
        <v>224</v>
      </c>
      <c r="W5" s="339"/>
      <c r="X5" s="9" t="s">
        <v>225</v>
      </c>
      <c r="Y5" s="10" t="s">
        <v>226</v>
      </c>
      <c r="AH5" s="85"/>
      <c r="AI5" s="2"/>
      <c r="AL5"/>
      <c r="AM5"/>
      <c r="AN5"/>
    </row>
    <row r="6" spans="1:42" x14ac:dyDescent="0.35">
      <c r="C6" s="5"/>
      <c r="D6" s="6"/>
      <c r="F6" s="2"/>
      <c r="G6" s="340"/>
      <c r="H6" s="341"/>
      <c r="I6" s="11">
        <f>SUMIFS('Base Produits'!$C:$C,'Base Produits'!$A:$A,G$3,'Base Produits'!$B:$B,1)</f>
        <v>1</v>
      </c>
      <c r="J6" s="11">
        <f>SUMIFS('Base Produits'!$D:$D,'Base Produits'!$A:$A,G$3,'Base Produits'!$B:$B,1)</f>
        <v>0.25</v>
      </c>
      <c r="K6" s="3"/>
      <c r="L6" s="340"/>
      <c r="M6" s="341"/>
      <c r="N6" s="11">
        <f>SUMIFS('Base Produits'!$C:$C,'Base Produits'!$A:$A,L$3,'Base Produits'!$B:$B,1)</f>
        <v>0</v>
      </c>
      <c r="O6" s="11">
        <f>SUMIFS('Base Produits'!$D:$D,'Base Produits'!$A:$A,L$3,'Base Produits'!$B:$B,1)</f>
        <v>0</v>
      </c>
      <c r="P6" s="3"/>
      <c r="Q6" s="340"/>
      <c r="R6" s="341"/>
      <c r="S6" s="11">
        <f>SUMIFS('Base Produits'!$C:$C,'Base Produits'!$A:$A,Q$3,'Base Produits'!$B:$B,1)</f>
        <v>0</v>
      </c>
      <c r="T6" s="11">
        <f>SUMIFS('Base Produits'!$D:$D,'Base Produits'!$A:$A,Q$3,'Base Produits'!$B:$B,1)</f>
        <v>0</v>
      </c>
      <c r="V6" s="340"/>
      <c r="W6" s="341"/>
      <c r="X6" s="11">
        <f>SUMIFS('Base Produits'!$C:$C,'Base Produits'!$A:$A,V$3,'Base Produits'!$B:$B,1)</f>
        <v>0</v>
      </c>
      <c r="Y6" s="11">
        <f>SUMIFS('Base Produits'!$D:$D,'Base Produits'!$A:$A,V$3,'Base Produits'!$B:$B,1)</f>
        <v>0</v>
      </c>
      <c r="AI6" s="2"/>
      <c r="AL6"/>
      <c r="AM6"/>
      <c r="AN6"/>
    </row>
    <row r="7" spans="1:42" x14ac:dyDescent="0.35">
      <c r="C7" s="5"/>
      <c r="D7" s="6"/>
      <c r="F7" s="2"/>
      <c r="G7" s="340"/>
      <c r="H7" s="341"/>
      <c r="I7" s="11">
        <f>IF(OR(I6=0,I6=""),"",SUMIFS('Base Produits'!$C:$C,'Base Produits'!$A:$A,G$3,'Base Produits'!$B:$B,2))</f>
        <v>0.95</v>
      </c>
      <c r="J7" s="11">
        <f>IF(OR(I6=0,I6=""),"",SUMIFS('Base Produits'!$D:$D,'Base Produits'!$A:$A,G$3,'Base Produits'!$B:$B,2))</f>
        <v>0.3</v>
      </c>
      <c r="K7" s="3"/>
      <c r="L7" s="340"/>
      <c r="M7" s="341"/>
      <c r="N7" s="11" t="str">
        <f>IF(OR(N6=0,N6=""),"",SUMIFS('Base Produits'!$C:$C,'Base Produits'!$A:$A,L$3,'Base Produits'!$B:$B,2))</f>
        <v/>
      </c>
      <c r="O7" s="11" t="str">
        <f>IF(OR(N6=0,N6=""),"",SUMIFS('Base Produits'!$D:$D,'Base Produits'!$A:$A,L$3,'Base Produits'!$B:$B,2))</f>
        <v/>
      </c>
      <c r="P7" s="3"/>
      <c r="Q7" s="340"/>
      <c r="R7" s="341"/>
      <c r="S7" s="11" t="str">
        <f>IF(OR(S6=0,S6=""),"",SUMIFS('Base Produits'!$C:$C,'Base Produits'!$A:$A,Q$3,'Base Produits'!$B:$B,2))</f>
        <v/>
      </c>
      <c r="T7" s="11" t="str">
        <f>IF(OR(S6=0,S6=""),"",SUMIFS('Base Produits'!$D:$D,'Base Produits'!$A:$A,Q$3,'Base Produits'!$B:$B,2))</f>
        <v/>
      </c>
      <c r="V7" s="340"/>
      <c r="W7" s="341"/>
      <c r="X7" s="11" t="str">
        <f>IF(OR(X6=0,X6=""),"",SUMIFS('Base Produits'!$C:$C,'Base Produits'!$A:$A,V$3,'Base Produits'!$B:$B,2))</f>
        <v/>
      </c>
      <c r="Y7" s="11" t="str">
        <f>IF(OR(X6=0,X6=""),"",SUMIFS('Base Produits'!$D:$D,'Base Produits'!$A:$A,V$3,'Base Produits'!$B:$B,2))</f>
        <v/>
      </c>
      <c r="AI7" s="2"/>
      <c r="AL7"/>
      <c r="AM7"/>
      <c r="AN7"/>
    </row>
    <row r="8" spans="1:42" x14ac:dyDescent="0.35">
      <c r="C8" s="5"/>
      <c r="D8" s="6"/>
      <c r="F8" s="2"/>
      <c r="G8" s="340"/>
      <c r="H8" s="341"/>
      <c r="I8" s="11">
        <f>IF(OR(I7=0,I7=""),"",SUMIFS('Base Produits'!$C:$C,'Base Produits'!$A:$A,G$3,'Base Produits'!$B:$B,3))</f>
        <v>0.9</v>
      </c>
      <c r="J8" s="11">
        <f>IF(OR(I7=0,I7=""),"",SUMIFS('Base Produits'!$D:$D,'Base Produits'!$A:$A,G$3,'Base Produits'!$B:$B,3))</f>
        <v>0.55000000000000004</v>
      </c>
      <c r="K8" s="3"/>
      <c r="L8" s="340"/>
      <c r="M8" s="341"/>
      <c r="N8" s="11" t="str">
        <f>IF(OR(N7=0,N7=""),"",SUMIFS('Base Produits'!$C:$C,'Base Produits'!$A:$A,L$3,'Base Produits'!$B:$B,3))</f>
        <v/>
      </c>
      <c r="O8" s="11" t="str">
        <f>IF(OR(N7=0,N7=""),"",SUMIFS('Base Produits'!$D:$D,'Base Produits'!$A:$A,L$3,'Base Produits'!$B:$B,3))</f>
        <v/>
      </c>
      <c r="P8" s="3"/>
      <c r="Q8" s="340"/>
      <c r="R8" s="341"/>
      <c r="S8" s="11" t="str">
        <f>IF(OR(S7=0,S7=""),"",SUMIFS('Base Produits'!$C:$C,'Base Produits'!$A:$A,Q$3,'Base Produits'!$B:$B,3))</f>
        <v/>
      </c>
      <c r="T8" s="11" t="str">
        <f>IF(OR(S7=0,S7=""),"",SUMIFS('Base Produits'!$D:$D,'Base Produits'!$A:$A,Q$3,'Base Produits'!$B:$B,3))</f>
        <v/>
      </c>
      <c r="V8" s="340"/>
      <c r="W8" s="341"/>
      <c r="X8" s="11" t="str">
        <f>IF(OR(X7=0,X7=""),"",SUMIFS('Base Produits'!$C:$C,'Base Produits'!$A:$A,V$3,'Base Produits'!$B:$B,3))</f>
        <v/>
      </c>
      <c r="Y8" s="11" t="str">
        <f>IF(OR(X7=0,X7=""),"",SUMIFS('Base Produits'!$D:$D,'Base Produits'!$A:$A,V$3,'Base Produits'!$B:$B,3))</f>
        <v/>
      </c>
      <c r="AI8" s="2"/>
      <c r="AL8"/>
      <c r="AM8"/>
      <c r="AN8"/>
    </row>
    <row r="9" spans="1:42" x14ac:dyDescent="0.35">
      <c r="A9" s="1" t="s">
        <v>227</v>
      </c>
      <c r="C9" s="5"/>
      <c r="D9" s="277">
        <f>RESULTS!K24</f>
        <v>94</v>
      </c>
      <c r="F9" s="2"/>
      <c r="G9" s="340"/>
      <c r="H9" s="341"/>
      <c r="I9" s="11">
        <f>IF(OR(I8=0,I8=""),"",SUMIFS('Base Produits'!$C:$C,'Base Produits'!$A:$A,G$3,'Base Produits'!$B:$B,4))</f>
        <v>0.45</v>
      </c>
      <c r="J9" s="11">
        <f>IF(OR(I8=0,I8=""),"",SUMIFS('Base Produits'!$D:$D,'Base Produits'!$A:$A,G$3,'Base Produits'!$B:$B,4))</f>
        <v>0.85</v>
      </c>
      <c r="K9" s="3"/>
      <c r="L9" s="340"/>
      <c r="M9" s="341"/>
      <c r="N9" s="11" t="str">
        <f>IF(OR(N8=0,N8=""),"",SUMIFS('Base Produits'!$C:$C,'Base Produits'!$A:$A,L$3,'Base Produits'!$B:$B,4))</f>
        <v/>
      </c>
      <c r="O9" s="11" t="str">
        <f>IF(OR(N8=0,N8=""),"",SUMIFS('Base Produits'!$D:$D,'Base Produits'!$A:$A,L$3,'Base Produits'!$B:$B,4))</f>
        <v/>
      </c>
      <c r="P9" s="3"/>
      <c r="Q9" s="340"/>
      <c r="R9" s="341"/>
      <c r="S9" s="11" t="str">
        <f>IF(OR(S8=0,S8=""),"",SUMIFS('Base Produits'!$C:$C,'Base Produits'!$A:$A,Q$3,'Base Produits'!$B:$B,4))</f>
        <v/>
      </c>
      <c r="T9" s="11" t="str">
        <f>IF(OR(S8=0,S8=""),"",SUMIFS('Base Produits'!$D:$D,'Base Produits'!$A:$A,Q$3,'Base Produits'!$B:$B,4))</f>
        <v/>
      </c>
      <c r="V9" s="340"/>
      <c r="W9" s="341"/>
      <c r="X9" s="11" t="str">
        <f>IF(OR(X8=0,X8=""),"",SUMIFS('Base Produits'!$C:$C,'Base Produits'!$A:$A,V$3,'Base Produits'!$B:$B,4))</f>
        <v/>
      </c>
      <c r="Y9" s="11" t="str">
        <f>IF(OR(X8=0,X8=""),"",SUMIFS('Base Produits'!$D:$D,'Base Produits'!$A:$A,V$3,'Base Produits'!$B:$B,4))</f>
        <v/>
      </c>
      <c r="AI9" s="2"/>
      <c r="AL9"/>
      <c r="AM9"/>
      <c r="AN9"/>
    </row>
    <row r="10" spans="1:42" x14ac:dyDescent="0.35">
      <c r="A10" s="1" t="s">
        <v>228</v>
      </c>
      <c r="C10" s="5"/>
      <c r="D10" s="277">
        <f>RESULTS!L24</f>
        <v>650</v>
      </c>
      <c r="F10" s="2"/>
      <c r="G10" s="340"/>
      <c r="H10" s="341"/>
      <c r="I10" s="11">
        <f>IF(OR(I9=0,I9=""),"",SUMIFS('Base Produits'!$C:$C,'Base Produits'!$A:$A,G$3,'Base Produits'!$B:$B,5))</f>
        <v>0</v>
      </c>
      <c r="J10" s="11">
        <f>IF(OR(I9=0,I9=""),"",SUMIFS('Base Produits'!$D:$D,'Base Produits'!$A:$A,G$3,'Base Produits'!$B:$B,5))</f>
        <v>1</v>
      </c>
      <c r="K10" s="3"/>
      <c r="L10" s="340"/>
      <c r="M10" s="341"/>
      <c r="N10" s="11" t="str">
        <f>IF(OR(N9=0,N9=""),"",SUMIFS('Base Produits'!$C:$C,'Base Produits'!$A:$A,L$3,'Base Produits'!$B:$B,5))</f>
        <v/>
      </c>
      <c r="O10" s="11" t="str">
        <f>IF(OR(N9=0,N9=""),"",SUMIFS('Base Produits'!$D:$D,'Base Produits'!$A:$A,L$3,'Base Produits'!$B:$B,5))</f>
        <v/>
      </c>
      <c r="P10" s="3"/>
      <c r="Q10" s="340"/>
      <c r="R10" s="341"/>
      <c r="S10" s="11" t="str">
        <f>IF(OR(S9=0,S9=""),"",SUMIFS('Base Produits'!$C:$C,'Base Produits'!$A:$A,Q$3,'Base Produits'!$B:$B,5))</f>
        <v/>
      </c>
      <c r="T10" s="11" t="str">
        <f>IF(OR(S9=0,S9=""),"",SUMIFS('Base Produits'!$D:$D,'Base Produits'!$A:$A,Q$3,'Base Produits'!$B:$B,5))</f>
        <v/>
      </c>
      <c r="V10" s="340"/>
      <c r="W10" s="341"/>
      <c r="X10" s="11" t="str">
        <f>IF(OR(X9=0,X9=""),"",SUMIFS('Base Produits'!$C:$C,'Base Produits'!$A:$A,V$3,'Base Produits'!$B:$B,5))</f>
        <v/>
      </c>
      <c r="Y10" s="11" t="str">
        <f>IF(OR(X9=0,X9=""),"",SUMIFS('Base Produits'!$D:$D,'Base Produits'!$A:$A,V$3,'Base Produits'!$B:$B,5))</f>
        <v/>
      </c>
      <c r="AI10" s="2"/>
      <c r="AL10"/>
      <c r="AM10"/>
      <c r="AN10"/>
    </row>
    <row r="11" spans="1:42" x14ac:dyDescent="0.35">
      <c r="C11" s="5"/>
      <c r="D11" s="6"/>
      <c r="F11" s="2"/>
      <c r="G11" s="342"/>
      <c r="H11" s="343"/>
      <c r="I11" s="11" t="str">
        <f>IF(OR(I10=0,I10=""),"",SUMIFS('Base Produits'!$C:$C,'Base Produits'!$A:$A,G$3,'Base Produits'!$B:$B,6))</f>
        <v/>
      </c>
      <c r="J11" s="11" t="str">
        <f>IF(OR(I10=0,I10=""),"",SUMIFS('Base Produits'!$D:$D,'Base Produits'!$A:$A,G$3,'Base Produits'!$B:$B,6))</f>
        <v/>
      </c>
      <c r="K11" s="3"/>
      <c r="L11" s="342"/>
      <c r="M11" s="343"/>
      <c r="N11" s="11" t="str">
        <f>IF(OR(N10=0,N10=""),"",SUMIFS('Base Produits'!$C:$C,'Base Produits'!$A:$A,L$3,'Base Produits'!$B:$B,6))</f>
        <v/>
      </c>
      <c r="O11" s="11" t="str">
        <f>IF(OR(N10=0,N10=""),"",SUMIFS('Base Produits'!$D:$D,'Base Produits'!$A:$A,L$3,'Base Produits'!$B:$B,6))</f>
        <v/>
      </c>
      <c r="P11" s="3"/>
      <c r="Q11" s="342"/>
      <c r="R11" s="343"/>
      <c r="S11" s="11" t="str">
        <f>IF(OR(S10=0,S10=""),"",SUMIFS('Base Produits'!$C:$C,'Base Produits'!$A:$A,Q$3,'Base Produits'!$B:$B,6))</f>
        <v/>
      </c>
      <c r="T11" s="11" t="str">
        <f>IF(OR(S10=0,S10=""),"",SUMIFS('Base Produits'!$D:$D,'Base Produits'!$A:$A,Q$3,'Base Produits'!$B:$B,6))</f>
        <v/>
      </c>
      <c r="V11" s="342"/>
      <c r="W11" s="343"/>
      <c r="X11" s="11" t="str">
        <f>IF(OR(X10=0,X10=""),"",SUMIFS('Base Produits'!$C:$C,'Base Produits'!$A:$A,V$3,'Base Produits'!$B:$B,6))</f>
        <v/>
      </c>
      <c r="Y11" s="11" t="str">
        <f>IF(OR(X10=0,X10=""),"",SUMIFS('Base Produits'!$D:$D,'Base Produits'!$A:$A,V$3,'Base Produits'!$B:$B,6))</f>
        <v/>
      </c>
      <c r="AI11" s="2"/>
      <c r="AL11"/>
      <c r="AM11"/>
      <c r="AN11"/>
    </row>
    <row r="12" spans="1:42" ht="25.5" customHeight="1" x14ac:dyDescent="0.35">
      <c r="C12" s="5"/>
      <c r="D12" s="6"/>
      <c r="F12" s="2"/>
      <c r="G12" s="336" t="s">
        <v>229</v>
      </c>
      <c r="H12" s="337"/>
      <c r="I12" s="7">
        <f>SUMIFS('Base Produits'!$T:$T,'Base Produits'!$R:$R,G3)</f>
        <v>180</v>
      </c>
      <c r="J12" s="8"/>
      <c r="K12" s="3"/>
      <c r="L12" s="336" t="s">
        <v>229</v>
      </c>
      <c r="M12" s="337"/>
      <c r="N12" s="7">
        <f>SUMIFS('Base Produits'!$T:$T,'Base Produits'!$R:$R,L3)</f>
        <v>0</v>
      </c>
      <c r="O12" s="8"/>
      <c r="P12" s="3"/>
      <c r="Q12" s="336" t="s">
        <v>229</v>
      </c>
      <c r="R12" s="337"/>
      <c r="S12" s="7">
        <f>SUMIFS('Base Produits'!$T:$T,'Base Produits'!$R:$R,Q3)</f>
        <v>0</v>
      </c>
      <c r="T12" s="8"/>
      <c r="V12" s="336" t="s">
        <v>229</v>
      </c>
      <c r="W12" s="337"/>
      <c r="X12" s="7">
        <f>SUMIFS('Base Produits'!$T:$T,'Base Produits'!$R:$R,V3)</f>
        <v>0</v>
      </c>
      <c r="Y12" s="8"/>
      <c r="AI12" s="2"/>
      <c r="AL12"/>
      <c r="AM12"/>
      <c r="AN12"/>
      <c r="AO12" s="19"/>
      <c r="AP12" s="19"/>
    </row>
    <row r="13" spans="1:42" ht="15" thickBot="1" x14ac:dyDescent="0.4">
      <c r="C13" s="5"/>
      <c r="D13" s="6"/>
      <c r="F13" s="2"/>
      <c r="G13" s="15"/>
      <c r="H13" s="15"/>
      <c r="I13" s="16"/>
      <c r="J13" s="16"/>
      <c r="K13" s="3"/>
      <c r="L13" s="15"/>
      <c r="M13" s="15"/>
      <c r="N13" s="16"/>
      <c r="O13" s="16"/>
      <c r="P13" s="3"/>
      <c r="Q13" s="15"/>
      <c r="R13" s="15"/>
      <c r="S13" s="16"/>
      <c r="T13" s="16"/>
      <c r="V13" s="15"/>
      <c r="W13" s="15"/>
      <c r="X13" s="16"/>
      <c r="Y13" s="16"/>
      <c r="AI13" s="2"/>
      <c r="AL13"/>
      <c r="AM13"/>
      <c r="AN13"/>
      <c r="AO13" s="19"/>
      <c r="AP13" s="19"/>
    </row>
    <row r="14" spans="1:42" ht="15" thickBot="1" x14ac:dyDescent="0.4">
      <c r="A14" s="52" t="s">
        <v>230</v>
      </c>
      <c r="B14" s="58" t="s">
        <v>231</v>
      </c>
      <c r="C14" s="58"/>
      <c r="D14" s="57" t="s">
        <v>218</v>
      </c>
      <c r="F14" s="2"/>
      <c r="G14" s="52" t="s">
        <v>230</v>
      </c>
      <c r="H14" s="58" t="s">
        <v>231</v>
      </c>
      <c r="I14" s="58"/>
      <c r="J14" s="57" t="s">
        <v>218</v>
      </c>
      <c r="K14" s="3"/>
      <c r="L14" s="52" t="s">
        <v>230</v>
      </c>
      <c r="M14" s="58" t="s">
        <v>231</v>
      </c>
      <c r="N14" s="58"/>
      <c r="O14" s="57" t="s">
        <v>218</v>
      </c>
      <c r="P14" s="3"/>
      <c r="Q14" s="52" t="s">
        <v>230</v>
      </c>
      <c r="R14" s="58" t="s">
        <v>231</v>
      </c>
      <c r="S14" s="58"/>
      <c r="T14" s="57" t="s">
        <v>218</v>
      </c>
      <c r="V14" s="52" t="s">
        <v>230</v>
      </c>
      <c r="W14" s="58" t="s">
        <v>231</v>
      </c>
      <c r="X14" s="58"/>
      <c r="Y14" s="57" t="s">
        <v>218</v>
      </c>
      <c r="AI14" s="2"/>
      <c r="AL14"/>
      <c r="AM14"/>
      <c r="AN14"/>
      <c r="AO14" s="19"/>
      <c r="AP14" s="19"/>
    </row>
    <row r="15" spans="1:42" x14ac:dyDescent="0.35">
      <c r="A15" s="55"/>
      <c r="B15" s="55"/>
      <c r="C15" s="55"/>
      <c r="D15" s="56"/>
      <c r="F15" s="2"/>
      <c r="G15" s="94" t="str">
        <f t="shared" ref="G15:G24" si="0">IF($A15&lt;DATE(2000,1,1),"",$A15)</f>
        <v/>
      </c>
      <c r="H15" s="100"/>
      <c r="I15" s="90"/>
      <c r="J15" s="110"/>
      <c r="L15" s="94" t="str">
        <f t="shared" ref="L15:L24" si="1">IF($A15&lt;DATE(2000,1,1),"",$A15)</f>
        <v/>
      </c>
      <c r="M15" s="100"/>
      <c r="N15" s="90"/>
      <c r="O15" s="110"/>
      <c r="Q15" s="94" t="str">
        <f t="shared" ref="Q15:Q24" si="2">IF($A15&lt;DATE(2000,1,1),"",$A15)</f>
        <v/>
      </c>
      <c r="R15" s="100"/>
      <c r="S15" s="90"/>
      <c r="T15" s="110"/>
      <c r="V15" s="94" t="str">
        <f t="shared" ref="V15:V24" si="3">IF($A15&lt;DATE(2000,1,1),"",$A15)</f>
        <v/>
      </c>
      <c r="W15" s="100"/>
      <c r="X15" s="90"/>
      <c r="Y15" s="110"/>
      <c r="AI15" s="2"/>
      <c r="AL15"/>
      <c r="AM15"/>
      <c r="AN15"/>
      <c r="AO15" s="19"/>
      <c r="AP15" s="19"/>
    </row>
    <row r="16" spans="1:42" x14ac:dyDescent="0.35">
      <c r="A16" s="89">
        <f>DATE(RESULTS!$J$4,4,1)</f>
        <v>46478</v>
      </c>
      <c r="B16" s="60">
        <f>D16/SUM($H$3,$M$3,$R$3,$W$3,$AB$3)</f>
        <v>1</v>
      </c>
      <c r="C16" s="59"/>
      <c r="D16" s="115">
        <f>SUM(J16,O16,T16,Y16)</f>
        <v>11.7</v>
      </c>
      <c r="F16" s="2"/>
      <c r="G16" s="95">
        <f>$A16</f>
        <v>46478</v>
      </c>
      <c r="H16" s="101">
        <f>IF(SUMIFS('Base Produits'!$L:$L,'Base Produits'!$J:$J,G$3,'Base Produits'!$K:$K,DATE(1900,MONTH($A16),DAY($A16)))=0,100%,SUMIFS('Base Produits'!$L:$L,'Base Produits'!$J:$J,G$3,'Base Produits'!$K:$K,DATE(1900,MONTH($A16),DAY($A16))))</f>
        <v>1</v>
      </c>
      <c r="I16" s="92"/>
      <c r="J16" s="110">
        <f t="shared" ref="J16:J23" si="4">H16*H$3</f>
        <v>11.7</v>
      </c>
      <c r="L16" s="95">
        <f>$A16</f>
        <v>46478</v>
      </c>
      <c r="M16" s="101">
        <f>IF(SUMIFS('Base Produits'!$L:$L,'Base Produits'!$J:$J,L$3,'Base Produits'!$K:$K,DATE(1900,MONTH($A16),DAY($A16)))=0,100%,SUMIFS('Base Produits'!$L:$L,'Base Produits'!$J:$J,L$3,'Base Produits'!$K:$K,DATE(1900,MONTH($A16),DAY($A16))))</f>
        <v>1</v>
      </c>
      <c r="N16" s="92"/>
      <c r="O16" s="110">
        <f t="shared" ref="O16:O23" si="5">M16*M$3</f>
        <v>0</v>
      </c>
      <c r="Q16" s="95">
        <f>$A16</f>
        <v>46478</v>
      </c>
      <c r="R16" s="101">
        <f>IF(SUMIFS('Base Produits'!$L:$L,'Base Produits'!$J:$J,Q$3,'Base Produits'!$K:$K,DATE(1900,MONTH($A16),DAY($A16)))=0,100%,SUMIFS('Base Produits'!$L:$L,'Base Produits'!$J:$J,Q$3,'Base Produits'!$K:$K,DATE(1900,MONTH($A16),DAY($A16))))</f>
        <v>1</v>
      </c>
      <c r="S16" s="92"/>
      <c r="T16" s="110">
        <f t="shared" ref="T16:T23" si="6">R16*R$3</f>
        <v>0</v>
      </c>
      <c r="V16" s="95">
        <f>$A16</f>
        <v>46478</v>
      </c>
      <c r="W16" s="101">
        <f>IF(SUMIFS('Base Produits'!$L:$L,'Base Produits'!$J:$J,V$3,'Base Produits'!$K:$K,DATE(1900,MONTH($A16),DAY($A16)))=0,100%,SUMIFS('Base Produits'!$L:$L,'Base Produits'!$J:$J,V$3,'Base Produits'!$K:$K,DATE(1900,MONTH($A16),DAY($A16))))</f>
        <v>1</v>
      </c>
      <c r="X16" s="92"/>
      <c r="Y16" s="110">
        <f t="shared" ref="Y16:Y23" si="7">W16*W$3</f>
        <v>0</v>
      </c>
      <c r="AI16" s="2"/>
      <c r="AL16"/>
      <c r="AM16"/>
      <c r="AN16"/>
      <c r="AO16" s="19"/>
      <c r="AP16" s="19"/>
    </row>
    <row r="17" spans="1:42" x14ac:dyDescent="0.35">
      <c r="A17" s="89">
        <f>A18-1</f>
        <v>46538</v>
      </c>
      <c r="B17" s="60">
        <f t="shared" ref="B17:B23" si="8">D17/SUM($H$3,$M$3,$R$3,$W$3,$AB$3)</f>
        <v>1</v>
      </c>
      <c r="C17" s="59"/>
      <c r="D17" s="115">
        <f t="shared" ref="D17:D23" si="9">SUM(J17,O17,T17,Y17)</f>
        <v>11.7</v>
      </c>
      <c r="F17" s="2"/>
      <c r="G17" s="95">
        <f t="shared" ref="G17:G23" si="10">$A17</f>
        <v>46538</v>
      </c>
      <c r="H17" s="101">
        <f>IF(SUMIFS('Base Produits'!$L:$L,'Base Produits'!$J:$J,G$3,'Base Produits'!$K:$K,DATE(1900,MONTH($A17),DAY($A17)))=0,100%,SUMIFS('Base Produits'!$L:$L,'Base Produits'!$J:$J,G$3,'Base Produits'!$K:$K,DATE(1900,MONTH($A17),DAY($A17))))</f>
        <v>1</v>
      </c>
      <c r="I17" s="92"/>
      <c r="J17" s="110">
        <f t="shared" si="4"/>
        <v>11.7</v>
      </c>
      <c r="L17" s="95">
        <f t="shared" ref="L17:L23" si="11">$A17</f>
        <v>46538</v>
      </c>
      <c r="M17" s="101">
        <f>IF(SUMIFS('Base Produits'!$L:$L,'Base Produits'!$J:$J,L$3,'Base Produits'!$K:$K,DATE(1900,MONTH($A17),DAY($A17)))=0,100%,SUMIFS('Base Produits'!$L:$L,'Base Produits'!$J:$J,L$3,'Base Produits'!$K:$K,DATE(1900,MONTH($A17),DAY($A17))))</f>
        <v>1</v>
      </c>
      <c r="N17" s="92"/>
      <c r="O17" s="110">
        <f t="shared" si="5"/>
        <v>0</v>
      </c>
      <c r="Q17" s="95">
        <f t="shared" ref="Q17:Q23" si="12">$A17</f>
        <v>46538</v>
      </c>
      <c r="R17" s="101">
        <f>IF(SUMIFS('Base Produits'!$L:$L,'Base Produits'!$J:$J,Q$3,'Base Produits'!$K:$K,DATE(1900,MONTH($A17),DAY($A17)))=0,100%,SUMIFS('Base Produits'!$L:$L,'Base Produits'!$J:$J,Q$3,'Base Produits'!$K:$K,DATE(1900,MONTH($A17),DAY($A17))))</f>
        <v>1</v>
      </c>
      <c r="S17" s="92"/>
      <c r="T17" s="110">
        <f t="shared" si="6"/>
        <v>0</v>
      </c>
      <c r="V17" s="95">
        <f t="shared" ref="V17:V23" si="13">$A17</f>
        <v>46538</v>
      </c>
      <c r="W17" s="101">
        <f>IF(SUMIFS('Base Produits'!$L:$L,'Base Produits'!$J:$J,V$3,'Base Produits'!$K:$K,DATE(1900,MONTH($A17),DAY($A17)))=0,100%,SUMIFS('Base Produits'!$L:$L,'Base Produits'!$J:$J,V$3,'Base Produits'!$K:$K,DATE(1900,MONTH($A17),DAY($A17))))</f>
        <v>1</v>
      </c>
      <c r="X17" s="92"/>
      <c r="Y17" s="110">
        <f t="shared" si="7"/>
        <v>0</v>
      </c>
      <c r="AI17" s="2"/>
      <c r="AL17"/>
      <c r="AM17"/>
      <c r="AN17"/>
      <c r="AO17" s="19"/>
      <c r="AP17" s="19"/>
    </row>
    <row r="18" spans="1:42" x14ac:dyDescent="0.35">
      <c r="A18" s="89">
        <f>DATE(RESULTS!$J$4,6,1)</f>
        <v>46539</v>
      </c>
      <c r="B18" s="60">
        <f t="shared" si="8"/>
        <v>1</v>
      </c>
      <c r="C18" s="59"/>
      <c r="D18" s="115">
        <f t="shared" si="9"/>
        <v>11.7</v>
      </c>
      <c r="F18" s="2"/>
      <c r="G18" s="95">
        <f t="shared" si="10"/>
        <v>46539</v>
      </c>
      <c r="H18" s="101">
        <f>IF(SUMIFS('Base Produits'!$L:$L,'Base Produits'!$J:$J,G$3,'Base Produits'!$K:$K,DATE(1900,MONTH($A18),DAY($A18)))=0,100%,SUMIFS('Base Produits'!$L:$L,'Base Produits'!$J:$J,G$3,'Base Produits'!$K:$K,DATE(1900,MONTH($A18),DAY($A18))))</f>
        <v>1</v>
      </c>
      <c r="I18" s="92"/>
      <c r="J18" s="110">
        <f t="shared" si="4"/>
        <v>11.7</v>
      </c>
      <c r="L18" s="95">
        <f t="shared" si="11"/>
        <v>46539</v>
      </c>
      <c r="M18" s="101">
        <f>IF(SUMIFS('Base Produits'!$L:$L,'Base Produits'!$J:$J,L$3,'Base Produits'!$K:$K,DATE(1900,MONTH($A18),DAY($A18)))=0,100%,SUMIFS('Base Produits'!$L:$L,'Base Produits'!$J:$J,L$3,'Base Produits'!$K:$K,DATE(1900,MONTH($A18),DAY($A18))))</f>
        <v>1</v>
      </c>
      <c r="N18" s="92"/>
      <c r="O18" s="110">
        <f t="shared" si="5"/>
        <v>0</v>
      </c>
      <c r="Q18" s="95">
        <f t="shared" si="12"/>
        <v>46539</v>
      </c>
      <c r="R18" s="101">
        <f>IF(SUMIFS('Base Produits'!$L:$L,'Base Produits'!$J:$J,Q$3,'Base Produits'!$K:$K,DATE(1900,MONTH($A18),DAY($A18)))=0,100%,SUMIFS('Base Produits'!$L:$L,'Base Produits'!$J:$J,Q$3,'Base Produits'!$K:$K,DATE(1900,MONTH($A18),DAY($A18))))</f>
        <v>1</v>
      </c>
      <c r="S18" s="92"/>
      <c r="T18" s="110">
        <f t="shared" si="6"/>
        <v>0</v>
      </c>
      <c r="V18" s="95">
        <f t="shared" si="13"/>
        <v>46539</v>
      </c>
      <c r="W18" s="101">
        <f>IF(SUMIFS('Base Produits'!$L:$L,'Base Produits'!$J:$J,V$3,'Base Produits'!$K:$K,DATE(1900,MONTH($A18),DAY($A18)))=0,100%,SUMIFS('Base Produits'!$L:$L,'Base Produits'!$J:$J,V$3,'Base Produits'!$K:$K,DATE(1900,MONTH($A18),DAY($A18))))</f>
        <v>1</v>
      </c>
      <c r="X18" s="92"/>
      <c r="Y18" s="110">
        <f t="shared" si="7"/>
        <v>0</v>
      </c>
      <c r="AI18" s="2"/>
      <c r="AL18"/>
      <c r="AM18"/>
      <c r="AN18"/>
      <c r="AO18" s="19"/>
      <c r="AP18" s="19"/>
    </row>
    <row r="19" spans="1:42" x14ac:dyDescent="0.35">
      <c r="A19" s="89">
        <f>A20-1</f>
        <v>46599</v>
      </c>
      <c r="B19" s="60">
        <f t="shared" si="8"/>
        <v>1</v>
      </c>
      <c r="C19" s="59"/>
      <c r="D19" s="115">
        <f t="shared" si="9"/>
        <v>11.7</v>
      </c>
      <c r="F19" s="2"/>
      <c r="G19" s="95">
        <f t="shared" si="10"/>
        <v>46599</v>
      </c>
      <c r="H19" s="101">
        <f>IF(SUMIFS('Base Produits'!$L:$L,'Base Produits'!$J:$J,G$3,'Base Produits'!$K:$K,DATE(1900,MONTH($A19),DAY($A19)))=0,100%,SUMIFS('Base Produits'!$L:$L,'Base Produits'!$J:$J,G$3,'Base Produits'!$K:$K,DATE(1900,MONTH($A19),DAY($A19))))</f>
        <v>1</v>
      </c>
      <c r="I19" s="92"/>
      <c r="J19" s="110">
        <f t="shared" si="4"/>
        <v>11.7</v>
      </c>
      <c r="L19" s="95">
        <f t="shared" si="11"/>
        <v>46599</v>
      </c>
      <c r="M19" s="101">
        <f>IF(SUMIFS('Base Produits'!$L:$L,'Base Produits'!$J:$J,L$3,'Base Produits'!$K:$K,DATE(1900,MONTH($A19),DAY($A19)))=0,100%,SUMIFS('Base Produits'!$L:$L,'Base Produits'!$J:$J,L$3,'Base Produits'!$K:$K,DATE(1900,MONTH($A19),DAY($A19))))</f>
        <v>1</v>
      </c>
      <c r="N19" s="92"/>
      <c r="O19" s="110">
        <f t="shared" si="5"/>
        <v>0</v>
      </c>
      <c r="Q19" s="95">
        <f t="shared" si="12"/>
        <v>46599</v>
      </c>
      <c r="R19" s="101">
        <f>IF(SUMIFS('Base Produits'!$L:$L,'Base Produits'!$J:$J,Q$3,'Base Produits'!$K:$K,DATE(1900,MONTH($A19),DAY($A19)))=0,100%,SUMIFS('Base Produits'!$L:$L,'Base Produits'!$J:$J,Q$3,'Base Produits'!$K:$K,DATE(1900,MONTH($A19),DAY($A19))))</f>
        <v>1</v>
      </c>
      <c r="S19" s="92"/>
      <c r="T19" s="110">
        <f t="shared" si="6"/>
        <v>0</v>
      </c>
      <c r="V19" s="95">
        <f t="shared" si="13"/>
        <v>46599</v>
      </c>
      <c r="W19" s="101">
        <f>IF(SUMIFS('Base Produits'!$L:$L,'Base Produits'!$J:$J,V$3,'Base Produits'!$K:$K,DATE(1900,MONTH($A19),DAY($A19)))=0,100%,SUMIFS('Base Produits'!$L:$L,'Base Produits'!$J:$J,V$3,'Base Produits'!$K:$K,DATE(1900,MONTH($A19),DAY($A19))))</f>
        <v>1</v>
      </c>
      <c r="X19" s="92"/>
      <c r="Y19" s="110">
        <f t="shared" si="7"/>
        <v>0</v>
      </c>
      <c r="AI19" s="2"/>
      <c r="AL19"/>
      <c r="AM19"/>
      <c r="AN19"/>
      <c r="AO19" s="19"/>
      <c r="AP19" s="19"/>
    </row>
    <row r="20" spans="1:42" x14ac:dyDescent="0.35">
      <c r="A20" s="89">
        <f>DATE(RESULTS!$J$4,8,1)</f>
        <v>46600</v>
      </c>
      <c r="B20" s="60">
        <f t="shared" si="8"/>
        <v>1</v>
      </c>
      <c r="C20" s="59"/>
      <c r="D20" s="115">
        <f t="shared" si="9"/>
        <v>11.7</v>
      </c>
      <c r="F20" s="2"/>
      <c r="G20" s="95">
        <f t="shared" si="10"/>
        <v>46600</v>
      </c>
      <c r="H20" s="101">
        <f>IF(SUMIFS('Base Produits'!$L:$L,'Base Produits'!$J:$J,G$3,'Base Produits'!$K:$K,DATE(1900,MONTH($A20),DAY($A20)))=0,100%,SUMIFS('Base Produits'!$L:$L,'Base Produits'!$J:$J,G$3,'Base Produits'!$K:$K,DATE(1900,MONTH($A20),DAY($A20))))</f>
        <v>1</v>
      </c>
      <c r="I20" s="92"/>
      <c r="J20" s="110">
        <f t="shared" si="4"/>
        <v>11.7</v>
      </c>
      <c r="L20" s="95">
        <f t="shared" si="11"/>
        <v>46600</v>
      </c>
      <c r="M20" s="101">
        <f>IF(SUMIFS('Base Produits'!$L:$L,'Base Produits'!$J:$J,L$3,'Base Produits'!$K:$K,DATE(1900,MONTH($A20),DAY($A20)))=0,100%,SUMIFS('Base Produits'!$L:$L,'Base Produits'!$J:$J,L$3,'Base Produits'!$K:$K,DATE(1900,MONTH($A20),DAY($A20))))</f>
        <v>1</v>
      </c>
      <c r="N20" s="92"/>
      <c r="O20" s="110">
        <f t="shared" si="5"/>
        <v>0</v>
      </c>
      <c r="Q20" s="95">
        <f t="shared" si="12"/>
        <v>46600</v>
      </c>
      <c r="R20" s="101">
        <f>IF(SUMIFS('Base Produits'!$L:$L,'Base Produits'!$J:$J,Q$3,'Base Produits'!$K:$K,DATE(1900,MONTH($A20),DAY($A20)))=0,100%,SUMIFS('Base Produits'!$L:$L,'Base Produits'!$J:$J,Q$3,'Base Produits'!$K:$K,DATE(1900,MONTH($A20),DAY($A20))))</f>
        <v>1</v>
      </c>
      <c r="S20" s="92"/>
      <c r="T20" s="110">
        <f t="shared" si="6"/>
        <v>0</v>
      </c>
      <c r="V20" s="95">
        <f t="shared" si="13"/>
        <v>46600</v>
      </c>
      <c r="W20" s="101">
        <f>IF(SUMIFS('Base Produits'!$L:$L,'Base Produits'!$J:$J,V$3,'Base Produits'!$K:$K,DATE(1900,MONTH($A20),DAY($A20)))=0,100%,SUMIFS('Base Produits'!$L:$L,'Base Produits'!$J:$J,V$3,'Base Produits'!$K:$K,DATE(1900,MONTH($A20),DAY($A20))))</f>
        <v>1</v>
      </c>
      <c r="X20" s="92"/>
      <c r="Y20" s="110">
        <f t="shared" si="7"/>
        <v>0</v>
      </c>
      <c r="AI20" s="2"/>
      <c r="AL20"/>
      <c r="AM20"/>
      <c r="AN20"/>
    </row>
    <row r="21" spans="1:42" x14ac:dyDescent="0.35">
      <c r="A21" s="89">
        <f>A22-1</f>
        <v>46630</v>
      </c>
      <c r="B21" s="60">
        <f t="shared" si="8"/>
        <v>1</v>
      </c>
      <c r="C21" s="59"/>
      <c r="D21" s="115">
        <f t="shared" si="9"/>
        <v>11.7</v>
      </c>
      <c r="F21" s="2"/>
      <c r="G21" s="95">
        <f t="shared" si="10"/>
        <v>46630</v>
      </c>
      <c r="H21" s="101">
        <f>IF(SUMIFS('Base Produits'!$L:$L,'Base Produits'!$J:$J,G$3,'Base Produits'!$K:$K,DATE(1900,MONTH($A21),DAY($A21)))=0,100%,SUMIFS('Base Produits'!$L:$L,'Base Produits'!$J:$J,G$3,'Base Produits'!$K:$K,DATE(1900,MONTH($A21),DAY($A21))))</f>
        <v>1</v>
      </c>
      <c r="I21" s="92"/>
      <c r="J21" s="110">
        <f t="shared" si="4"/>
        <v>11.7</v>
      </c>
      <c r="L21" s="95">
        <f t="shared" si="11"/>
        <v>46630</v>
      </c>
      <c r="M21" s="101">
        <f>IF(SUMIFS('Base Produits'!$L:$L,'Base Produits'!$J:$J,L$3,'Base Produits'!$K:$K,DATE(1900,MONTH($A21),DAY($A21)))=0,100%,SUMIFS('Base Produits'!$L:$L,'Base Produits'!$J:$J,L$3,'Base Produits'!$K:$K,DATE(1900,MONTH($A21),DAY($A21))))</f>
        <v>1</v>
      </c>
      <c r="N21" s="92"/>
      <c r="O21" s="110">
        <f t="shared" si="5"/>
        <v>0</v>
      </c>
      <c r="Q21" s="95">
        <f t="shared" si="12"/>
        <v>46630</v>
      </c>
      <c r="R21" s="101">
        <f>IF(SUMIFS('Base Produits'!$L:$L,'Base Produits'!$J:$J,Q$3,'Base Produits'!$K:$K,DATE(1900,MONTH($A21),DAY($A21)))=0,100%,SUMIFS('Base Produits'!$L:$L,'Base Produits'!$J:$J,Q$3,'Base Produits'!$K:$K,DATE(1900,MONTH($A21),DAY($A21))))</f>
        <v>1</v>
      </c>
      <c r="S21" s="92"/>
      <c r="T21" s="110">
        <f t="shared" si="6"/>
        <v>0</v>
      </c>
      <c r="V21" s="95">
        <f t="shared" si="13"/>
        <v>46630</v>
      </c>
      <c r="W21" s="101">
        <f>IF(SUMIFS('Base Produits'!$L:$L,'Base Produits'!$J:$J,V$3,'Base Produits'!$K:$K,DATE(1900,MONTH($A21),DAY($A21)))=0,100%,SUMIFS('Base Produits'!$L:$L,'Base Produits'!$J:$J,V$3,'Base Produits'!$K:$K,DATE(1900,MONTH($A21),DAY($A21))))</f>
        <v>1</v>
      </c>
      <c r="X21" s="92"/>
      <c r="Y21" s="110">
        <f t="shared" si="7"/>
        <v>0</v>
      </c>
      <c r="AI21" s="2"/>
      <c r="AL21"/>
      <c r="AM21"/>
      <c r="AN21"/>
    </row>
    <row r="22" spans="1:42" x14ac:dyDescent="0.35">
      <c r="A22" s="89">
        <f>DATE(RESULTS!$J$4,9,1)</f>
        <v>46631</v>
      </c>
      <c r="B22" s="60">
        <f t="shared" si="8"/>
        <v>1</v>
      </c>
      <c r="C22" s="59"/>
      <c r="D22" s="115">
        <f t="shared" si="9"/>
        <v>11.7</v>
      </c>
      <c r="F22" s="2"/>
      <c r="G22" s="95">
        <f t="shared" si="10"/>
        <v>46631</v>
      </c>
      <c r="H22" s="101">
        <f>IF(SUMIFS('Base Produits'!$L:$L,'Base Produits'!$J:$J,G$3,'Base Produits'!$K:$K,DATE(1900,MONTH($A22),DAY($A22)))=0,100%,SUMIFS('Base Produits'!$L:$L,'Base Produits'!$J:$J,G$3,'Base Produits'!$K:$K,DATE(1900,MONTH($A22),DAY($A22))))</f>
        <v>1</v>
      </c>
      <c r="I22" s="92"/>
      <c r="J22" s="110">
        <f t="shared" si="4"/>
        <v>11.7</v>
      </c>
      <c r="L22" s="95">
        <f t="shared" si="11"/>
        <v>46631</v>
      </c>
      <c r="M22" s="101">
        <f>IF(SUMIFS('Base Produits'!$L:$L,'Base Produits'!$J:$J,L$3,'Base Produits'!$K:$K,DATE(1900,MONTH($A22),DAY($A22)))=0,100%,SUMIFS('Base Produits'!$L:$L,'Base Produits'!$J:$J,L$3,'Base Produits'!$K:$K,DATE(1900,MONTH($A22),DAY($A22))))</f>
        <v>1</v>
      </c>
      <c r="N22" s="92"/>
      <c r="O22" s="110">
        <f t="shared" si="5"/>
        <v>0</v>
      </c>
      <c r="Q22" s="95">
        <f t="shared" si="12"/>
        <v>46631</v>
      </c>
      <c r="R22" s="101">
        <f>IF(SUMIFS('Base Produits'!$L:$L,'Base Produits'!$J:$J,Q$3,'Base Produits'!$K:$K,DATE(1900,MONTH($A22),DAY($A22)))=0,100%,SUMIFS('Base Produits'!$L:$L,'Base Produits'!$J:$J,Q$3,'Base Produits'!$K:$K,DATE(1900,MONTH($A22),DAY($A22))))</f>
        <v>1</v>
      </c>
      <c r="S22" s="92"/>
      <c r="T22" s="110">
        <f t="shared" si="6"/>
        <v>0</v>
      </c>
      <c r="V22" s="95">
        <f t="shared" si="13"/>
        <v>46631</v>
      </c>
      <c r="W22" s="101">
        <f>IF(SUMIFS('Base Produits'!$L:$L,'Base Produits'!$J:$J,V$3,'Base Produits'!$K:$K,DATE(1900,MONTH($A22),DAY($A22)))=0,100%,SUMIFS('Base Produits'!$L:$L,'Base Produits'!$J:$J,V$3,'Base Produits'!$K:$K,DATE(1900,MONTH($A22),DAY($A22))))</f>
        <v>1</v>
      </c>
      <c r="X22" s="92"/>
      <c r="Y22" s="110">
        <f t="shared" si="7"/>
        <v>0</v>
      </c>
      <c r="AI22" s="2"/>
      <c r="AL22"/>
      <c r="AM22"/>
      <c r="AN22"/>
    </row>
    <row r="23" spans="1:42" x14ac:dyDescent="0.35">
      <c r="A23" s="89">
        <f>DATE(RESULTS!M4,3,31)</f>
        <v>46843</v>
      </c>
      <c r="B23" s="60">
        <f t="shared" si="8"/>
        <v>1</v>
      </c>
      <c r="C23" s="59"/>
      <c r="D23" s="115">
        <f t="shared" si="9"/>
        <v>11.7</v>
      </c>
      <c r="F23" s="2"/>
      <c r="G23" s="95">
        <f t="shared" si="10"/>
        <v>46843</v>
      </c>
      <c r="H23" s="101">
        <f>IF(SUMIFS('Base Produits'!$L:$L,'Base Produits'!$J:$J,G$3,'Base Produits'!$K:$K,DATE(1900,MONTH($A23),DAY($A23)))=0,100%,SUMIFS('Base Produits'!$L:$L,'Base Produits'!$J:$J,G$3,'Base Produits'!$K:$K,DATE(1900,MONTH($A23),DAY($A23))))</f>
        <v>1</v>
      </c>
      <c r="I23" s="92"/>
      <c r="J23" s="110">
        <f t="shared" si="4"/>
        <v>11.7</v>
      </c>
      <c r="L23" s="95">
        <f t="shared" si="11"/>
        <v>46843</v>
      </c>
      <c r="M23" s="101">
        <f>IF(SUMIFS('Base Produits'!$L:$L,'Base Produits'!$J:$J,L$3,'Base Produits'!$K:$K,DATE(1900,MONTH($A23),DAY($A23)))=0,100%,SUMIFS('Base Produits'!$L:$L,'Base Produits'!$J:$J,L$3,'Base Produits'!$K:$K,DATE(1900,MONTH($A23),DAY($A23))))</f>
        <v>1</v>
      </c>
      <c r="N23" s="92"/>
      <c r="O23" s="110">
        <f t="shared" si="5"/>
        <v>0</v>
      </c>
      <c r="Q23" s="95">
        <f t="shared" si="12"/>
        <v>46843</v>
      </c>
      <c r="R23" s="101">
        <f>IF(SUMIFS('Base Produits'!$L:$L,'Base Produits'!$J:$J,Q$3,'Base Produits'!$K:$K,DATE(1900,MONTH($A23),DAY($A23)))=0,100%,SUMIFS('Base Produits'!$L:$L,'Base Produits'!$J:$J,Q$3,'Base Produits'!$K:$K,DATE(1900,MONTH($A23),DAY($A23))))</f>
        <v>1</v>
      </c>
      <c r="S23" s="92"/>
      <c r="T23" s="110">
        <f t="shared" si="6"/>
        <v>0</v>
      </c>
      <c r="V23" s="95">
        <f t="shared" si="13"/>
        <v>46843</v>
      </c>
      <c r="W23" s="101">
        <f>IF(SUMIFS('Base Produits'!$L:$L,'Base Produits'!$J:$J,V$3,'Base Produits'!$K:$K,DATE(1900,MONTH($A23),DAY($A23)))=0,100%,SUMIFS('Base Produits'!$L:$L,'Base Produits'!$J:$J,V$3,'Base Produits'!$K:$K,DATE(1900,MONTH($A23),DAY($A23))))</f>
        <v>1</v>
      </c>
      <c r="X23" s="92"/>
      <c r="Y23" s="110">
        <f t="shared" si="7"/>
        <v>0</v>
      </c>
      <c r="AI23" s="2"/>
      <c r="AL23"/>
      <c r="AM23"/>
      <c r="AN23"/>
      <c r="AO23" s="19"/>
      <c r="AP23" s="19"/>
    </row>
    <row r="24" spans="1:42" ht="15" thickBot="1" x14ac:dyDescent="0.4">
      <c r="A24" s="93"/>
      <c r="B24" s="93"/>
      <c r="C24" s="93"/>
      <c r="D24" s="99"/>
      <c r="F24" s="2"/>
      <c r="G24" s="111" t="str">
        <f t="shared" si="0"/>
        <v/>
      </c>
      <c r="H24" s="112"/>
      <c r="I24" s="113"/>
      <c r="J24" s="99"/>
      <c r="L24" s="111" t="str">
        <f t="shared" si="1"/>
        <v/>
      </c>
      <c r="M24" s="112"/>
      <c r="N24" s="113"/>
      <c r="O24" s="99"/>
      <c r="Q24" s="111" t="str">
        <f t="shared" si="2"/>
        <v/>
      </c>
      <c r="R24" s="112"/>
      <c r="S24" s="113"/>
      <c r="T24" s="99"/>
      <c r="V24" s="111" t="str">
        <f t="shared" si="3"/>
        <v/>
      </c>
      <c r="W24" s="112"/>
      <c r="X24" s="113"/>
      <c r="Y24" s="99"/>
      <c r="AI24" s="2"/>
      <c r="AL24"/>
      <c r="AM24"/>
      <c r="AN24"/>
    </row>
    <row r="25" spans="1:42" ht="15" thickBot="1" x14ac:dyDescent="0.4">
      <c r="F25" s="2"/>
      <c r="AI25" s="2"/>
      <c r="AL25"/>
      <c r="AM25"/>
      <c r="AN25"/>
    </row>
    <row r="26" spans="1:42" ht="15" thickBot="1" x14ac:dyDescent="0.4">
      <c r="A26" s="52" t="s">
        <v>230</v>
      </c>
      <c r="B26" s="58" t="s">
        <v>232</v>
      </c>
      <c r="C26" s="58"/>
      <c r="D26" s="57" t="s">
        <v>218</v>
      </c>
      <c r="F26" s="2"/>
      <c r="G26" s="52" t="s">
        <v>230</v>
      </c>
      <c r="H26" s="58" t="s">
        <v>232</v>
      </c>
      <c r="I26" s="58"/>
      <c r="J26" s="57" t="s">
        <v>218</v>
      </c>
      <c r="L26" s="52" t="s">
        <v>230</v>
      </c>
      <c r="M26" s="58" t="s">
        <v>232</v>
      </c>
      <c r="N26" s="58"/>
      <c r="O26" s="57" t="s">
        <v>218</v>
      </c>
      <c r="Q26" s="52" t="s">
        <v>230</v>
      </c>
      <c r="R26" s="58" t="s">
        <v>232</v>
      </c>
      <c r="S26" s="58"/>
      <c r="T26" s="57" t="s">
        <v>218</v>
      </c>
      <c r="V26" s="52" t="s">
        <v>230</v>
      </c>
      <c r="W26" s="58" t="s">
        <v>232</v>
      </c>
      <c r="X26" s="58"/>
      <c r="Y26" s="57" t="s">
        <v>218</v>
      </c>
      <c r="AI26" s="2"/>
      <c r="AL26"/>
      <c r="AM26"/>
      <c r="AN26"/>
    </row>
    <row r="27" spans="1:42" x14ac:dyDescent="0.35">
      <c r="A27" s="55"/>
      <c r="B27" s="55"/>
      <c r="C27" s="55"/>
      <c r="D27" s="56"/>
      <c r="F27" s="2"/>
      <c r="G27" s="94" t="str">
        <f>IF($A27&lt;DATE(2000,1,1),"",$A27)</f>
        <v/>
      </c>
      <c r="H27" s="100"/>
      <c r="I27" s="90"/>
      <c r="J27" s="97">
        <f>H27*H$3</f>
        <v>0</v>
      </c>
      <c r="L27" s="94" t="str">
        <f>IF($A27&lt;DATE(2000,1,1),"",$A27)</f>
        <v/>
      </c>
      <c r="M27" s="100"/>
      <c r="N27" s="90"/>
      <c r="O27" s="97">
        <f>M27*M$3</f>
        <v>0</v>
      </c>
      <c r="Q27" s="94" t="str">
        <f>IF($A27&lt;DATE(2000,1,1),"",$A27)</f>
        <v/>
      </c>
      <c r="R27" s="100"/>
      <c r="S27" s="90"/>
      <c r="T27" s="97">
        <f>R27*R$3</f>
        <v>0</v>
      </c>
      <c r="V27" s="94" t="str">
        <f>IF($A27&lt;DATE(2000,1,1),"",$A27)</f>
        <v/>
      </c>
      <c r="W27" s="100"/>
      <c r="X27" s="90"/>
      <c r="Y27" s="97">
        <f>W27*W$3</f>
        <v>0</v>
      </c>
      <c r="AI27" s="2"/>
      <c r="AL27"/>
      <c r="AM27"/>
      <c r="AN27"/>
    </row>
    <row r="28" spans="1:42" x14ac:dyDescent="0.35">
      <c r="A28" s="89">
        <f>A29-1</f>
        <v>46538</v>
      </c>
      <c r="B28" s="60">
        <f t="shared" ref="B28:B35" si="14">D28/SUM($H$3,$M$3,$R$3,$W$3,$AB$3)</f>
        <v>0</v>
      </c>
      <c r="C28" s="59"/>
      <c r="D28" s="115">
        <f t="shared" ref="D28:D35" si="15">SUM(J28,O28,T28,Y28)</f>
        <v>0</v>
      </c>
      <c r="F28" s="2"/>
      <c r="G28" s="95">
        <f>$A28</f>
        <v>46538</v>
      </c>
      <c r="H28" s="101">
        <f>IF(SUMIFS('Base Produits'!$P:$P,'Base Produits'!$N:$N,G$3,'Base Produits'!$O:$O,DATE(1900,MONTH($A28),DAY($A28)))=0,0%,SUMIFS('Base Produits'!$P:$P,'Base Produits'!$N:$N,G$3,'Base Produits'!$O:$O,DATE(1900,MONTH($A28),DAY($A28))))</f>
        <v>0</v>
      </c>
      <c r="I28" s="91"/>
      <c r="J28" s="98">
        <f t="shared" ref="J28:J35" si="16">H28*H$3</f>
        <v>0</v>
      </c>
      <c r="L28" s="95">
        <f>$A28</f>
        <v>46538</v>
      </c>
      <c r="M28" s="101">
        <f>IF(SUMIFS('Base Produits'!$P:$P,'Base Produits'!$N:$N,L$3,'Base Produits'!$O:$O,DATE(1900,MONTH($A28),DAY($A28)))=0,0%,SUMIFS('Base Produits'!$P:$P,'Base Produits'!$N:$N,L$3,'Base Produits'!$O:$O,DATE(1900,MONTH($A28),DAY($A28))))</f>
        <v>0</v>
      </c>
      <c r="N28" s="91"/>
      <c r="O28" s="98">
        <f t="shared" ref="O28:O35" si="17">M28*M$3</f>
        <v>0</v>
      </c>
      <c r="Q28" s="95">
        <f>$A28</f>
        <v>46538</v>
      </c>
      <c r="R28" s="101">
        <f>IF(SUMIFS('Base Produits'!$P:$P,'Base Produits'!$N:$N,Q$3,'Base Produits'!$O:$O,DATE(1900,MONTH($A28),DAY($A28)))=0,0%,SUMIFS('Base Produits'!$P:$P,'Base Produits'!$N:$N,Q$3,'Base Produits'!$O:$O,DATE(1900,MONTH($A28),DAY($A28))))</f>
        <v>0</v>
      </c>
      <c r="S28" s="91"/>
      <c r="T28" s="98">
        <f t="shared" ref="T28:T35" si="18">R28*R$3</f>
        <v>0</v>
      </c>
      <c r="V28" s="95">
        <f>$A28</f>
        <v>46538</v>
      </c>
      <c r="W28" s="101">
        <f>IF(SUMIFS('Base Produits'!$P:$P,'Base Produits'!$N:$N,V$3,'Base Produits'!$O:$O,DATE(1900,MONTH($A28),DAY($A28)))=0,0%,SUMIFS('Base Produits'!$P:$P,'Base Produits'!$N:$N,V$3,'Base Produits'!$O:$O,DATE(1900,MONTH($A28),DAY($A28))))</f>
        <v>0</v>
      </c>
      <c r="X28" s="91"/>
      <c r="Y28" s="98">
        <f t="shared" ref="Y28:Y35" si="19">W28*W$3</f>
        <v>0</v>
      </c>
      <c r="AI28" s="2"/>
      <c r="AL28"/>
      <c r="AM28"/>
      <c r="AN28"/>
    </row>
    <row r="29" spans="1:42" x14ac:dyDescent="0.35">
      <c r="A29" s="89">
        <f>DATE(RESULTS!$J$4,6,1)</f>
        <v>46539</v>
      </c>
      <c r="B29" s="60">
        <f t="shared" si="14"/>
        <v>0</v>
      </c>
      <c r="C29" s="59"/>
      <c r="D29" s="115">
        <f t="shared" si="15"/>
        <v>0</v>
      </c>
      <c r="F29" s="2"/>
      <c r="G29" s="95">
        <f t="shared" ref="G29:G35" si="20">$A29</f>
        <v>46539</v>
      </c>
      <c r="H29" s="101">
        <f>IF(SUMIFS('Base Produits'!$P:$P,'Base Produits'!$N:$N,G$3,'Base Produits'!$O:$O,DATE(1900,MONTH($A29),DAY($A29)))=0,0%,SUMIFS('Base Produits'!$P:$P,'Base Produits'!$N:$N,G$3,'Base Produits'!$O:$O,DATE(1900,MONTH($A29),DAY($A29))))</f>
        <v>0</v>
      </c>
      <c r="I29" s="91"/>
      <c r="J29" s="98">
        <f t="shared" si="16"/>
        <v>0</v>
      </c>
      <c r="L29" s="95">
        <f t="shared" ref="L29:L35" si="21">$A29</f>
        <v>46539</v>
      </c>
      <c r="M29" s="101">
        <f>IF(SUMIFS('Base Produits'!$P:$P,'Base Produits'!$N:$N,L$3,'Base Produits'!$O:$O,DATE(1900,MONTH($A29),DAY($A29)))=0,0%,SUMIFS('Base Produits'!$P:$P,'Base Produits'!$N:$N,L$3,'Base Produits'!$O:$O,DATE(1900,MONTH($A29),DAY($A29))))</f>
        <v>0</v>
      </c>
      <c r="N29" s="91"/>
      <c r="O29" s="98">
        <f t="shared" si="17"/>
        <v>0</v>
      </c>
      <c r="Q29" s="95">
        <f t="shared" ref="Q29:Q35" si="22">$A29</f>
        <v>46539</v>
      </c>
      <c r="R29" s="101">
        <f>IF(SUMIFS('Base Produits'!$P:$P,'Base Produits'!$N:$N,Q$3,'Base Produits'!$O:$O,DATE(1900,MONTH($A29),DAY($A29)))=0,0%,SUMIFS('Base Produits'!$P:$P,'Base Produits'!$N:$N,Q$3,'Base Produits'!$O:$O,DATE(1900,MONTH($A29),DAY($A29))))</f>
        <v>0</v>
      </c>
      <c r="S29" s="91"/>
      <c r="T29" s="98">
        <f t="shared" si="18"/>
        <v>0</v>
      </c>
      <c r="V29" s="95">
        <f t="shared" ref="V29:V35" si="23">$A29</f>
        <v>46539</v>
      </c>
      <c r="W29" s="101">
        <f>IF(SUMIFS('Base Produits'!$P:$P,'Base Produits'!$N:$N,V$3,'Base Produits'!$O:$O,DATE(1900,MONTH($A29),DAY($A29)))=0,0%,SUMIFS('Base Produits'!$P:$P,'Base Produits'!$N:$N,V$3,'Base Produits'!$O:$O,DATE(1900,MONTH($A29),DAY($A29))))</f>
        <v>0</v>
      </c>
      <c r="X29" s="91"/>
      <c r="Y29" s="98">
        <f t="shared" si="19"/>
        <v>0</v>
      </c>
      <c r="AI29" s="2"/>
      <c r="AL29"/>
      <c r="AM29"/>
      <c r="AN29"/>
    </row>
    <row r="30" spans="1:42" x14ac:dyDescent="0.35">
      <c r="A30" s="89">
        <f>A31-1</f>
        <v>46599</v>
      </c>
      <c r="B30" s="60">
        <f t="shared" si="14"/>
        <v>0</v>
      </c>
      <c r="C30" s="59"/>
      <c r="D30" s="115">
        <f t="shared" si="15"/>
        <v>0</v>
      </c>
      <c r="F30" s="2"/>
      <c r="G30" s="95">
        <f t="shared" si="20"/>
        <v>46599</v>
      </c>
      <c r="H30" s="101">
        <f>IF(SUMIFS('Base Produits'!$P:$P,'Base Produits'!$N:$N,G$3,'Base Produits'!$O:$O,DATE(1900,MONTH($A30),DAY($A30)))=0,0%,SUMIFS('Base Produits'!$P:$P,'Base Produits'!$N:$N,G$3,'Base Produits'!$O:$O,DATE(1900,MONTH($A30),DAY($A30))))</f>
        <v>0</v>
      </c>
      <c r="I30" s="91"/>
      <c r="J30" s="98">
        <f t="shared" si="16"/>
        <v>0</v>
      </c>
      <c r="L30" s="95">
        <f t="shared" si="21"/>
        <v>46599</v>
      </c>
      <c r="M30" s="101">
        <f>IF(SUMIFS('Base Produits'!$P:$P,'Base Produits'!$N:$N,L$3,'Base Produits'!$O:$O,DATE(1900,MONTH($A30),DAY($A30)))=0,0%,SUMIFS('Base Produits'!$P:$P,'Base Produits'!$N:$N,L$3,'Base Produits'!$O:$O,DATE(1900,MONTH($A30),DAY($A30))))</f>
        <v>0</v>
      </c>
      <c r="N30" s="91"/>
      <c r="O30" s="98">
        <f t="shared" si="17"/>
        <v>0</v>
      </c>
      <c r="Q30" s="95">
        <f t="shared" si="22"/>
        <v>46599</v>
      </c>
      <c r="R30" s="101">
        <f>IF(SUMIFS('Base Produits'!$P:$P,'Base Produits'!$N:$N,Q$3,'Base Produits'!$O:$O,DATE(1900,MONTH($A30),DAY($A30)))=0,0%,SUMIFS('Base Produits'!$P:$P,'Base Produits'!$N:$N,Q$3,'Base Produits'!$O:$O,DATE(1900,MONTH($A30),DAY($A30))))</f>
        <v>0</v>
      </c>
      <c r="S30" s="91"/>
      <c r="T30" s="98">
        <f t="shared" si="18"/>
        <v>0</v>
      </c>
      <c r="V30" s="95">
        <f t="shared" si="23"/>
        <v>46599</v>
      </c>
      <c r="W30" s="101">
        <f>IF(SUMIFS('Base Produits'!$P:$P,'Base Produits'!$N:$N,V$3,'Base Produits'!$O:$O,DATE(1900,MONTH($A30),DAY($A30)))=0,0%,SUMIFS('Base Produits'!$P:$P,'Base Produits'!$N:$N,V$3,'Base Produits'!$O:$O,DATE(1900,MONTH($A30),DAY($A30))))</f>
        <v>0</v>
      </c>
      <c r="X30" s="91"/>
      <c r="Y30" s="98">
        <f t="shared" si="19"/>
        <v>0</v>
      </c>
      <c r="AI30" s="2"/>
      <c r="AL30"/>
      <c r="AM30"/>
      <c r="AN30"/>
    </row>
    <row r="31" spans="1:42" x14ac:dyDescent="0.35">
      <c r="A31" s="89">
        <f>DATE(RESULTS!$J$4,8,1)</f>
        <v>46600</v>
      </c>
      <c r="B31" s="60">
        <f t="shared" si="14"/>
        <v>0</v>
      </c>
      <c r="C31" s="59"/>
      <c r="D31" s="115">
        <f t="shared" si="15"/>
        <v>0</v>
      </c>
      <c r="F31" s="2"/>
      <c r="G31" s="95">
        <f t="shared" si="20"/>
        <v>46600</v>
      </c>
      <c r="H31" s="101">
        <f>IF(SUMIFS('Base Produits'!$P:$P,'Base Produits'!$N:$N,G$3,'Base Produits'!$O:$O,DATE(1900,MONTH($A31),DAY($A31)))=0,0%,SUMIFS('Base Produits'!$P:$P,'Base Produits'!$N:$N,G$3,'Base Produits'!$O:$O,DATE(1900,MONTH($A31),DAY($A31))))</f>
        <v>0</v>
      </c>
      <c r="I31" s="91"/>
      <c r="J31" s="98">
        <f t="shared" si="16"/>
        <v>0</v>
      </c>
      <c r="L31" s="95">
        <f t="shared" si="21"/>
        <v>46600</v>
      </c>
      <c r="M31" s="101">
        <f>IF(SUMIFS('Base Produits'!$P:$P,'Base Produits'!$N:$N,L$3,'Base Produits'!$O:$O,DATE(1900,MONTH($A31),DAY($A31)))=0,0%,SUMIFS('Base Produits'!$P:$P,'Base Produits'!$N:$N,L$3,'Base Produits'!$O:$O,DATE(1900,MONTH($A31),DAY($A31))))</f>
        <v>0</v>
      </c>
      <c r="N31" s="91"/>
      <c r="O31" s="98">
        <f t="shared" si="17"/>
        <v>0</v>
      </c>
      <c r="Q31" s="95">
        <f t="shared" si="22"/>
        <v>46600</v>
      </c>
      <c r="R31" s="101">
        <f>IF(SUMIFS('Base Produits'!$P:$P,'Base Produits'!$N:$N,Q$3,'Base Produits'!$O:$O,DATE(1900,MONTH($A31),DAY($A31)))=0,0%,SUMIFS('Base Produits'!$P:$P,'Base Produits'!$N:$N,Q$3,'Base Produits'!$O:$O,DATE(1900,MONTH($A31),DAY($A31))))</f>
        <v>0</v>
      </c>
      <c r="S31" s="91"/>
      <c r="T31" s="98">
        <f t="shared" si="18"/>
        <v>0</v>
      </c>
      <c r="V31" s="95">
        <f t="shared" si="23"/>
        <v>46600</v>
      </c>
      <c r="W31" s="101">
        <f>IF(SUMIFS('Base Produits'!$P:$P,'Base Produits'!$N:$N,V$3,'Base Produits'!$O:$O,DATE(1900,MONTH($A31),DAY($A31)))=0,0%,SUMIFS('Base Produits'!$P:$P,'Base Produits'!$N:$N,V$3,'Base Produits'!$O:$O,DATE(1900,MONTH($A31),DAY($A31))))</f>
        <v>0</v>
      </c>
      <c r="X31" s="91"/>
      <c r="Y31" s="98">
        <f t="shared" si="19"/>
        <v>0</v>
      </c>
      <c r="AI31" s="2"/>
      <c r="AL31"/>
      <c r="AM31"/>
      <c r="AN31"/>
    </row>
    <row r="32" spans="1:42" x14ac:dyDescent="0.35">
      <c r="A32" s="89">
        <f>A33-1</f>
        <v>46660</v>
      </c>
      <c r="B32" s="60">
        <f t="shared" si="14"/>
        <v>0</v>
      </c>
      <c r="C32" s="59"/>
      <c r="D32" s="115">
        <f t="shared" si="15"/>
        <v>0</v>
      </c>
      <c r="F32" s="2"/>
      <c r="G32" s="95">
        <f t="shared" si="20"/>
        <v>46660</v>
      </c>
      <c r="H32" s="101">
        <f>IF(SUMIFS('Base Produits'!$P:$P,'Base Produits'!$N:$N,G$3,'Base Produits'!$O:$O,DATE(1900,MONTH($A32),DAY($A32)))=0,0%,SUMIFS('Base Produits'!$P:$P,'Base Produits'!$N:$N,G$3,'Base Produits'!$O:$O,DATE(1900,MONTH($A32),DAY($A32))))</f>
        <v>0</v>
      </c>
      <c r="I32" s="91"/>
      <c r="J32" s="98">
        <f t="shared" si="16"/>
        <v>0</v>
      </c>
      <c r="L32" s="95">
        <f t="shared" si="21"/>
        <v>46660</v>
      </c>
      <c r="M32" s="101">
        <f>IF(SUMIFS('Base Produits'!$P:$P,'Base Produits'!$N:$N,L$3,'Base Produits'!$O:$O,DATE(1900,MONTH($A32),DAY($A32)))=0,0%,SUMIFS('Base Produits'!$P:$P,'Base Produits'!$N:$N,L$3,'Base Produits'!$O:$O,DATE(1900,MONTH($A32),DAY($A32))))</f>
        <v>0</v>
      </c>
      <c r="N32" s="91"/>
      <c r="O32" s="98">
        <f t="shared" si="17"/>
        <v>0</v>
      </c>
      <c r="Q32" s="95">
        <f t="shared" si="22"/>
        <v>46660</v>
      </c>
      <c r="R32" s="101">
        <f>IF(SUMIFS('Base Produits'!$P:$P,'Base Produits'!$N:$N,Q$3,'Base Produits'!$O:$O,DATE(1900,MONTH($A32),DAY($A32)))=0,0%,SUMIFS('Base Produits'!$P:$P,'Base Produits'!$N:$N,Q$3,'Base Produits'!$O:$O,DATE(1900,MONTH($A32),DAY($A32))))</f>
        <v>0</v>
      </c>
      <c r="S32" s="91"/>
      <c r="T32" s="98">
        <f t="shared" si="18"/>
        <v>0</v>
      </c>
      <c r="V32" s="95">
        <f t="shared" si="23"/>
        <v>46660</v>
      </c>
      <c r="W32" s="101">
        <f>IF(SUMIFS('Base Produits'!$P:$P,'Base Produits'!$N:$N,V$3,'Base Produits'!$O:$O,DATE(1900,MONTH($A32),DAY($A32)))=0,0%,SUMIFS('Base Produits'!$P:$P,'Base Produits'!$N:$N,V$3,'Base Produits'!$O:$O,DATE(1900,MONTH($A32),DAY($A32))))</f>
        <v>0</v>
      </c>
      <c r="X32" s="91"/>
      <c r="Y32" s="98">
        <f t="shared" si="19"/>
        <v>0</v>
      </c>
      <c r="AI32" s="2"/>
      <c r="AL32"/>
      <c r="AM32"/>
      <c r="AN32"/>
    </row>
    <row r="33" spans="1:41" x14ac:dyDescent="0.35">
      <c r="A33" s="89">
        <f>DATE(RESULTS!$J$4,10,1)</f>
        <v>46661</v>
      </c>
      <c r="B33" s="60">
        <f t="shared" si="14"/>
        <v>0</v>
      </c>
      <c r="C33" s="59"/>
      <c r="D33" s="115">
        <f t="shared" si="15"/>
        <v>0</v>
      </c>
      <c r="F33" s="2"/>
      <c r="G33" s="95">
        <f t="shared" si="20"/>
        <v>46661</v>
      </c>
      <c r="H33" s="101">
        <f>IF(SUMIFS('Base Produits'!$P:$P,'Base Produits'!$N:$N,G$3,'Base Produits'!$O:$O,DATE(1900,MONTH($A33),DAY($A33)))=0,0%,SUMIFS('Base Produits'!$P:$P,'Base Produits'!$N:$N,G$3,'Base Produits'!$O:$O,DATE(1900,MONTH($A33),DAY($A33))))</f>
        <v>0</v>
      </c>
      <c r="I33" s="91"/>
      <c r="J33" s="98">
        <f t="shared" si="16"/>
        <v>0</v>
      </c>
      <c r="L33" s="95">
        <f t="shared" si="21"/>
        <v>46661</v>
      </c>
      <c r="M33" s="101">
        <f>IF(SUMIFS('Base Produits'!$P:$P,'Base Produits'!$N:$N,L$3,'Base Produits'!$O:$O,DATE(1900,MONTH($A33),DAY($A33)))=0,0%,SUMIFS('Base Produits'!$P:$P,'Base Produits'!$N:$N,L$3,'Base Produits'!$O:$O,DATE(1900,MONTH($A33),DAY($A33))))</f>
        <v>0</v>
      </c>
      <c r="N33" s="91"/>
      <c r="O33" s="98">
        <f t="shared" si="17"/>
        <v>0</v>
      </c>
      <c r="Q33" s="95">
        <f t="shared" si="22"/>
        <v>46661</v>
      </c>
      <c r="R33" s="101">
        <f>IF(SUMIFS('Base Produits'!$P:$P,'Base Produits'!$N:$N,Q$3,'Base Produits'!$O:$O,DATE(1900,MONTH($A33),DAY($A33)))=0,0%,SUMIFS('Base Produits'!$P:$P,'Base Produits'!$N:$N,Q$3,'Base Produits'!$O:$O,DATE(1900,MONTH($A33),DAY($A33))))</f>
        <v>0</v>
      </c>
      <c r="S33" s="91"/>
      <c r="T33" s="98">
        <f t="shared" si="18"/>
        <v>0</v>
      </c>
      <c r="V33" s="95">
        <f t="shared" si="23"/>
        <v>46661</v>
      </c>
      <c r="W33" s="101">
        <f>IF(SUMIFS('Base Produits'!$P:$P,'Base Produits'!$N:$N,V$3,'Base Produits'!$O:$O,DATE(1900,MONTH($A33),DAY($A33)))=0,0%,SUMIFS('Base Produits'!$P:$P,'Base Produits'!$N:$N,V$3,'Base Produits'!$O:$O,DATE(1900,MONTH($A33),DAY($A33))))</f>
        <v>0</v>
      </c>
      <c r="X33" s="91"/>
      <c r="Y33" s="98">
        <f t="shared" si="19"/>
        <v>0</v>
      </c>
      <c r="AI33" s="2"/>
      <c r="AL33"/>
      <c r="AM33"/>
      <c r="AN33"/>
    </row>
    <row r="34" spans="1:41" x14ac:dyDescent="0.35">
      <c r="A34" s="89">
        <f>A35-1</f>
        <v>46691</v>
      </c>
      <c r="B34" s="60">
        <f t="shared" si="14"/>
        <v>0.85</v>
      </c>
      <c r="C34" s="59"/>
      <c r="D34" s="115">
        <f t="shared" si="15"/>
        <v>9.9449999999999985</v>
      </c>
      <c r="F34" s="2"/>
      <c r="G34" s="95">
        <f t="shared" si="20"/>
        <v>46691</v>
      </c>
      <c r="H34" s="101">
        <f>IF(SUMIFS('Base Produits'!$P:$P,'Base Produits'!$N:$N,G$3,'Base Produits'!$O:$O,DATE(1900,MONTH($A34),DAY($A34)))=0,0%,SUMIFS('Base Produits'!$P:$P,'Base Produits'!$N:$N,G$3,'Base Produits'!$O:$O,DATE(1900,MONTH($A34),DAY($A34))))</f>
        <v>0.85</v>
      </c>
      <c r="I34" s="91"/>
      <c r="J34" s="98">
        <f t="shared" si="16"/>
        <v>9.9449999999999985</v>
      </c>
      <c r="L34" s="95">
        <f t="shared" si="21"/>
        <v>46691</v>
      </c>
      <c r="M34" s="101">
        <f>IF(SUMIFS('Base Produits'!$P:$P,'Base Produits'!$N:$N,L$3,'Base Produits'!$O:$O,DATE(1900,MONTH($A34),DAY($A34)))=0,0%,SUMIFS('Base Produits'!$P:$P,'Base Produits'!$N:$N,L$3,'Base Produits'!$O:$O,DATE(1900,MONTH($A34),DAY($A34))))</f>
        <v>0</v>
      </c>
      <c r="N34" s="91"/>
      <c r="O34" s="98">
        <f t="shared" si="17"/>
        <v>0</v>
      </c>
      <c r="Q34" s="95">
        <f t="shared" si="22"/>
        <v>46691</v>
      </c>
      <c r="R34" s="101">
        <f>IF(SUMIFS('Base Produits'!$P:$P,'Base Produits'!$N:$N,Q$3,'Base Produits'!$O:$O,DATE(1900,MONTH($A34),DAY($A34)))=0,0%,SUMIFS('Base Produits'!$P:$P,'Base Produits'!$N:$N,Q$3,'Base Produits'!$O:$O,DATE(1900,MONTH($A34),DAY($A34))))</f>
        <v>0</v>
      </c>
      <c r="S34" s="91"/>
      <c r="T34" s="98">
        <f t="shared" si="18"/>
        <v>0</v>
      </c>
      <c r="V34" s="95">
        <f t="shared" si="23"/>
        <v>46691</v>
      </c>
      <c r="W34" s="101">
        <f>IF(SUMIFS('Base Produits'!$P:$P,'Base Produits'!$N:$N,V$3,'Base Produits'!$O:$O,DATE(1900,MONTH($A34),DAY($A34)))=0,0%,SUMIFS('Base Produits'!$P:$P,'Base Produits'!$N:$N,V$3,'Base Produits'!$O:$O,DATE(1900,MONTH($A34),DAY($A34))))</f>
        <v>0</v>
      </c>
      <c r="X34" s="91"/>
      <c r="Y34" s="98">
        <f t="shared" si="19"/>
        <v>0</v>
      </c>
      <c r="AI34" s="2"/>
      <c r="AL34"/>
      <c r="AM34"/>
      <c r="AN34"/>
    </row>
    <row r="35" spans="1:41" x14ac:dyDescent="0.35">
      <c r="A35" s="89">
        <f>DATE(RESULTS!$J$4,11,1)</f>
        <v>46692</v>
      </c>
      <c r="B35" s="60">
        <f t="shared" si="14"/>
        <v>0</v>
      </c>
      <c r="C35" s="59"/>
      <c r="D35" s="115">
        <f t="shared" si="15"/>
        <v>0</v>
      </c>
      <c r="F35" s="2"/>
      <c r="G35" s="95">
        <f t="shared" si="20"/>
        <v>46692</v>
      </c>
      <c r="H35" s="101">
        <f>IF(SUMIFS('Base Produits'!$P:$P,'Base Produits'!$N:$N,G$3,'Base Produits'!$O:$O,DATE(1900,MONTH($A35),DAY($A35)))=0,0%,SUMIFS('Base Produits'!$P:$P,'Base Produits'!$N:$N,G$3,'Base Produits'!$O:$O,DATE(1900,MONTH($A35),DAY($A35))))</f>
        <v>0</v>
      </c>
      <c r="I35" s="91"/>
      <c r="J35" s="98">
        <f t="shared" si="16"/>
        <v>0</v>
      </c>
      <c r="L35" s="95">
        <f t="shared" si="21"/>
        <v>46692</v>
      </c>
      <c r="M35" s="101">
        <f>IF(SUMIFS('Base Produits'!$P:$P,'Base Produits'!$N:$N,L$3,'Base Produits'!$O:$O,DATE(1900,MONTH($A35),DAY($A35)))=0,0%,SUMIFS('Base Produits'!$P:$P,'Base Produits'!$N:$N,L$3,'Base Produits'!$O:$O,DATE(1900,MONTH($A35),DAY($A35))))</f>
        <v>0</v>
      </c>
      <c r="N35" s="91"/>
      <c r="O35" s="98">
        <f t="shared" si="17"/>
        <v>0</v>
      </c>
      <c r="Q35" s="95">
        <f t="shared" si="22"/>
        <v>46692</v>
      </c>
      <c r="R35" s="101">
        <f>IF(SUMIFS('Base Produits'!$P:$P,'Base Produits'!$N:$N,Q$3,'Base Produits'!$O:$O,DATE(1900,MONTH($A35),DAY($A35)))=0,0%,SUMIFS('Base Produits'!$P:$P,'Base Produits'!$N:$N,Q$3,'Base Produits'!$O:$O,DATE(1900,MONTH($A35),DAY($A35))))</f>
        <v>0</v>
      </c>
      <c r="S35" s="91"/>
      <c r="T35" s="98">
        <f t="shared" si="18"/>
        <v>0</v>
      </c>
      <c r="V35" s="95">
        <f t="shared" si="23"/>
        <v>46692</v>
      </c>
      <c r="W35" s="101">
        <f>IF(SUMIFS('Base Produits'!$P:$P,'Base Produits'!$N:$N,V$3,'Base Produits'!$O:$O,DATE(1900,MONTH($A35),DAY($A35)))=0,0%,SUMIFS('Base Produits'!$P:$P,'Base Produits'!$N:$N,V$3,'Base Produits'!$O:$O,DATE(1900,MONTH($A35),DAY($A35))))</f>
        <v>0</v>
      </c>
      <c r="X35" s="91"/>
      <c r="Y35" s="98">
        <f t="shared" si="19"/>
        <v>0</v>
      </c>
      <c r="AI35" s="2"/>
      <c r="AL35"/>
      <c r="AM35"/>
      <c r="AN35"/>
    </row>
    <row r="36" spans="1:41" ht="15" thickBot="1" x14ac:dyDescent="0.4">
      <c r="A36" s="53"/>
      <c r="B36" s="53"/>
      <c r="C36" s="53"/>
      <c r="D36" s="54"/>
      <c r="F36" s="2"/>
      <c r="G36" s="96" t="str">
        <f>IF($A36&lt;DATE(2000,1,1),"",$A36)</f>
        <v/>
      </c>
      <c r="H36" s="102"/>
      <c r="I36" s="93"/>
      <c r="J36" s="99"/>
      <c r="L36" s="96" t="str">
        <f>IF($A36&lt;DATE(2000,1,1),"",$A36)</f>
        <v/>
      </c>
      <c r="M36" s="102"/>
      <c r="N36" s="93"/>
      <c r="O36" s="99"/>
      <c r="Q36" s="96" t="str">
        <f>IF($A36&lt;DATE(2000,1,1),"",$A36)</f>
        <v/>
      </c>
      <c r="R36" s="102"/>
      <c r="S36" s="93"/>
      <c r="T36" s="99"/>
      <c r="V36" s="96" t="str">
        <f>IF($A36&lt;DATE(2000,1,1),"",$A36)</f>
        <v/>
      </c>
      <c r="W36" s="102"/>
      <c r="X36" s="93"/>
      <c r="Y36" s="99"/>
      <c r="AI36" s="2"/>
      <c r="AL36"/>
      <c r="AM36"/>
      <c r="AN36"/>
    </row>
    <row r="37" spans="1:41" x14ac:dyDescent="0.35">
      <c r="F37" s="2"/>
      <c r="AI37" s="2"/>
      <c r="AL37" s="20"/>
    </row>
    <row r="38" spans="1:41" x14ac:dyDescent="0.35">
      <c r="F38" s="2"/>
      <c r="AI38" s="2"/>
    </row>
    <row r="39" spans="1:41" ht="15" thickBot="1" x14ac:dyDescent="0.4">
      <c r="F39" s="2"/>
      <c r="AI39" s="2"/>
    </row>
    <row r="40" spans="1:41" x14ac:dyDescent="0.35">
      <c r="A40" s="62" t="s">
        <v>233</v>
      </c>
      <c r="F40" s="2"/>
      <c r="G40" s="62" t="s">
        <v>234</v>
      </c>
      <c r="H40" s="3"/>
      <c r="I40" s="62" t="s">
        <v>235</v>
      </c>
      <c r="K40" s="3"/>
      <c r="L40" s="3"/>
      <c r="M40" s="3"/>
      <c r="N40" s="62" t="s">
        <v>235</v>
      </c>
      <c r="S40" s="62" t="s">
        <v>235</v>
      </c>
      <c r="X40" s="62" t="s">
        <v>235</v>
      </c>
      <c r="AI40" s="2"/>
      <c r="AK40" t="s">
        <v>236</v>
      </c>
      <c r="AL40" s="1" t="s">
        <v>237</v>
      </c>
      <c r="AM40" s="1" t="s">
        <v>238</v>
      </c>
      <c r="AN40" s="1" t="s">
        <v>239</v>
      </c>
      <c r="AO40" s="1" t="s">
        <v>240</v>
      </c>
    </row>
    <row r="41" spans="1:41" x14ac:dyDescent="0.35">
      <c r="A41" s="63">
        <f>(IFERROR((I41*$H$3/$I$4),0)+IFERROR((N41*$M$3/$N$4),0)+IFERROR((S41*$R$3/$S$4),0)+IFERROR((X41*$W$3/$X$4),0))/($D$5/1000)</f>
        <v>1</v>
      </c>
      <c r="F41" s="2"/>
      <c r="G41" s="63">
        <v>0</v>
      </c>
      <c r="H41" s="3"/>
      <c r="I41" s="63" cm="1">
        <f t="array" ref="I41">IF($G41&gt;=I$7,TREND(J$6:J$7,I$6:I$7,$G41),IF($G41&gt;=I$8,TREND(J$7:J$8,I$7:I$8,$G41),IF($G41&gt;=I$9,TREND(J$8:J$9,I$8:I$9,$G41),IF($G41&gt;=I$10,TREND(J$9:J$10,I$9:I$10,$G41),IF($G41&gt;=I$11,TREND(J$10:J$11,I$10:I$11,$G41),0)))))</f>
        <v>1</v>
      </c>
      <c r="J41" s="20"/>
      <c r="K41" s="3"/>
      <c r="L41" s="3"/>
      <c r="M41" s="3"/>
      <c r="N41" s="63" cm="1">
        <f t="array" ref="N41">IF($G41&gt;=N$7,TREND(O$6:O$7,N$6:N$7,$G41),IF($G41&gt;=N$8,TREND(O$7:O$8,N$7:N$8,$G41),IF($G41&gt;=N$9,TREND(O$8:O$9,N$8:N$9,$G41),IF($G41&gt;=N$10,TREND(O$9:O$10,N$9:N$10,$G41),IF($G41&gt;=N$11,TREND(O$10:O$11,N$10:N$11,$G41),0)))))</f>
        <v>0</v>
      </c>
      <c r="S41" s="63" cm="1">
        <f t="array" ref="S41">IF($G41&gt;=S$7,TREND(T$6:T$7,S$6:S$7,$G41),IF($G41&gt;=S$8,TREND(T$7:T$8,S$7:S$8,$G41),IF($G41&gt;=S$9,TREND(T$8:T$9,S$8:S$9,$G41),IF($G41&gt;=S$10,TREND(T$9:T$10,S$9:S$10,$G41),IF($G41&gt;=S$11,TREND(T$10:T$11,S$10:S$11,$G41),0)))))</f>
        <v>0</v>
      </c>
      <c r="X41" s="63" cm="1">
        <f t="array" ref="X41">IF($G41&gt;=X$7,TREND(Y$6:Y$7,X$6:X$7,$G41),IF($G41&gt;=X$8,TREND(Y$7:Y$8,X$7:X$8,$G41),IF($G41&gt;=X$9,TREND(Y$8:Y$9,X$8:X$9,$G41),IF($G41&gt;=X$10,TREND(Y$9:Y$10,X$9:X$10,$G41),IF($G41&gt;=X$11,TREND(Y$10:Y$11,X$10:X$11,$G41),0)))))</f>
        <v>0</v>
      </c>
      <c r="Y41" s="20"/>
      <c r="Z41" s="18"/>
      <c r="AA41" s="18"/>
      <c r="AB41" s="18"/>
      <c r="AC41" s="18"/>
      <c r="AD41" s="18"/>
      <c r="AE41" s="18"/>
      <c r="AF41" s="18"/>
      <c r="AI41" s="2"/>
      <c r="AJ41" s="29">
        <f>DATE(RESULTS!J4,4,1)</f>
        <v>46478</v>
      </c>
      <c r="AK41">
        <f t="shared" ref="AK41:AK104" si="24">_xlfn.XLOOKUP(AJ41,A$27:A$36,B$27:B$36,0,0)</f>
        <v>0</v>
      </c>
      <c r="AL41" s="1">
        <f t="shared" ref="AL41:AL104" si="25">_xlfn.XLOOKUP(AJ41,A$15:A$24,B$15:B$24,1,0)</f>
        <v>1</v>
      </c>
      <c r="AM41" s="1">
        <f>AK41</f>
        <v>0</v>
      </c>
      <c r="AN41" s="121">
        <f>AK41</f>
        <v>0</v>
      </c>
      <c r="AO41" s="120">
        <f>AL41</f>
        <v>1</v>
      </c>
    </row>
    <row r="42" spans="1:41" x14ac:dyDescent="0.35">
      <c r="A42" s="63">
        <f t="shared" ref="A42:A105" si="26">(IFERROR((I42*$H$3/$I$4),0)+IFERROR((N42*$M$3/$N$4),0)+IFERROR((S42*$R$3/$S$4),0)+IFERROR((X42*$W$3/$X$4),0))/($D$5/1000)</f>
        <v>0.9966666666666667</v>
      </c>
      <c r="D42" s="159"/>
      <c r="F42" s="2"/>
      <c r="G42" s="63">
        <v>0.01</v>
      </c>
      <c r="H42" s="3"/>
      <c r="I42" s="63" cm="1">
        <f t="array" ref="I42">IF($G42&gt;=I$7,TREND(J$6:J$7,I$6:I$7,$G42),IF($G42&gt;=I$8,TREND(J$7:J$8,I$7:I$8,$G42),IF($G42&gt;=I$9,TREND(J$8:J$9,I$8:I$9,$G42),IF($G42&gt;=I$10,TREND(J$9:J$10,I$9:I$10,$G42),IF($G42&gt;=I$11,TREND(J$10:J$11,I$10:I$11,$G42),0)))))</f>
        <v>0.9966666666666667</v>
      </c>
      <c r="J42" s="20"/>
      <c r="K42" s="3"/>
      <c r="L42" s="3"/>
      <c r="M42" s="3"/>
      <c r="N42" s="63" cm="1">
        <f t="array" ref="N42">IF($G42&gt;=N$7,TREND(O$6:O$7,N$6:N$7,$G42),IF($G42&gt;=N$8,TREND(O$7:O$8,N$7:N$8,$G42),IF($G42&gt;=N$9,TREND(O$8:O$9,N$8:N$9,$G42),IF($G42&gt;=N$10,TREND(O$9:O$10,N$9:N$10,$G42),IF($G42&gt;=N$11,TREND(O$10:O$11,N$10:N$11,$G42),0)))))</f>
        <v>0</v>
      </c>
      <c r="S42" s="63" cm="1">
        <f t="array" ref="S42">IF($G42&gt;=S$7,TREND(T$6:T$7,S$6:S$7,$G42),IF($G42&gt;=S$8,TREND(T$7:T$8,S$7:S$8,$G42),IF($G42&gt;=S$9,TREND(T$8:T$9,S$8:S$9,$G42),IF($G42&gt;=S$10,TREND(T$9:T$10,S$9:S$10,$G42),IF($G42&gt;=S$11,TREND(T$10:T$11,S$10:S$11,$G42),0)))))</f>
        <v>0</v>
      </c>
      <c r="X42" s="63" cm="1">
        <f t="array" ref="X42">IF($G42&gt;=X$7,TREND(Y$6:Y$7,X$6:X$7,$G42),IF($G42&gt;=X$8,TREND(Y$7:Y$8,X$7:X$8,$G42),IF($G42&gt;=X$9,TREND(Y$8:Y$9,X$8:X$9,$G42),IF($G42&gt;=X$10,TREND(Y$9:Y$10,X$9:X$10,$G42),IF($G42&gt;=X$11,TREND(Y$10:Y$11,X$10:X$11,$G42),0)))))</f>
        <v>0</v>
      </c>
      <c r="Y42" s="20"/>
      <c r="Z42" s="18"/>
      <c r="AA42" s="18"/>
      <c r="AB42" s="18"/>
      <c r="AC42" s="18"/>
      <c r="AD42" s="18"/>
      <c r="AE42" s="18"/>
      <c r="AF42" s="18"/>
      <c r="AI42" s="2"/>
      <c r="AJ42" s="29">
        <f>AJ41+1</f>
        <v>46479</v>
      </c>
      <c r="AK42">
        <f t="shared" si="24"/>
        <v>0</v>
      </c>
      <c r="AL42" s="1">
        <f t="shared" si="25"/>
        <v>1</v>
      </c>
      <c r="AM42" s="1">
        <f t="shared" ref="AM42:AM105" si="27">AK42</f>
        <v>0</v>
      </c>
      <c r="AN42" s="121">
        <f t="shared" ref="AN42:AN105" si="28">AK42</f>
        <v>0</v>
      </c>
      <c r="AO42" s="120">
        <f t="shared" ref="AO42:AO105" si="29">AL42</f>
        <v>1</v>
      </c>
    </row>
    <row r="43" spans="1:41" x14ac:dyDescent="0.35">
      <c r="A43" s="63">
        <f t="shared" si="26"/>
        <v>0.99333333333333329</v>
      </c>
      <c r="D43" s="159"/>
      <c r="F43" s="21"/>
      <c r="G43" s="63">
        <v>0.02</v>
      </c>
      <c r="H43" s="3"/>
      <c r="I43" s="63" cm="1">
        <f t="array" ref="I43">IF($G43&gt;=I$7,TREND(J$6:J$7,I$6:I$7,$G43),IF($G43&gt;=I$8,TREND(J$7:J$8,I$7:I$8,$G43),IF($G43&gt;=I$9,TREND(J$8:J$9,I$8:I$9,$G43),IF($G43&gt;=I$10,TREND(J$9:J$10,I$9:I$10,$G43),IF($G43&gt;=I$11,TREND(J$10:J$11,I$10:I$11,$G43),0)))))</f>
        <v>0.99333333333333329</v>
      </c>
      <c r="J43" s="20"/>
      <c r="K43" s="3"/>
      <c r="L43" s="3"/>
      <c r="M43" s="3"/>
      <c r="N43" s="63" cm="1">
        <f t="array" ref="N43">IF($G43&gt;=N$7,TREND(O$6:O$7,N$6:N$7,$G43),IF($G43&gt;=N$8,TREND(O$7:O$8,N$7:N$8,$G43),IF($G43&gt;=N$9,TREND(O$8:O$9,N$8:N$9,$G43),IF($G43&gt;=N$10,TREND(O$9:O$10,N$9:N$10,$G43),IF($G43&gt;=N$11,TREND(O$10:O$11,N$10:N$11,$G43),0)))))</f>
        <v>0</v>
      </c>
      <c r="S43" s="63" cm="1">
        <f t="array" ref="S43">IF($G43&gt;=S$7,TREND(T$6:T$7,S$6:S$7,$G43),IF($G43&gt;=S$8,TREND(T$7:T$8,S$7:S$8,$G43),IF($G43&gt;=S$9,TREND(T$8:T$9,S$8:S$9,$G43),IF($G43&gt;=S$10,TREND(T$9:T$10,S$9:S$10,$G43),IF($G43&gt;=S$11,TREND(T$10:T$11,S$10:S$11,$G43),0)))))</f>
        <v>0</v>
      </c>
      <c r="X43" s="63" cm="1">
        <f t="array" ref="X43">IF($G43&gt;=X$7,TREND(Y$6:Y$7,X$6:X$7,$G43),IF($G43&gt;=X$8,TREND(Y$7:Y$8,X$7:X$8,$G43),IF($G43&gt;=X$9,TREND(Y$8:Y$9,X$8:X$9,$G43),IF($G43&gt;=X$10,TREND(Y$9:Y$10,X$9:X$10,$G43),IF($G43&gt;=X$11,TREND(Y$10:Y$11,X$10:X$11,$G43),0)))))</f>
        <v>0</v>
      </c>
      <c r="Y43" s="20"/>
      <c r="Z43" s="18"/>
      <c r="AA43" s="18"/>
      <c r="AB43" s="18"/>
      <c r="AC43" s="18"/>
      <c r="AD43" s="18"/>
      <c r="AE43" s="18"/>
      <c r="AF43" s="18"/>
      <c r="AI43" s="21"/>
      <c r="AJ43" s="29">
        <f t="shared" ref="AJ43:AJ106" si="30">AJ42+1</f>
        <v>46480</v>
      </c>
      <c r="AK43">
        <f t="shared" si="24"/>
        <v>0</v>
      </c>
      <c r="AL43" s="1">
        <f t="shared" si="25"/>
        <v>1</v>
      </c>
      <c r="AM43" s="1">
        <f t="shared" si="27"/>
        <v>0</v>
      </c>
      <c r="AN43" s="121">
        <f t="shared" si="28"/>
        <v>0</v>
      </c>
      <c r="AO43" s="120">
        <f t="shared" si="29"/>
        <v>1</v>
      </c>
    </row>
    <row r="44" spans="1:41" x14ac:dyDescent="0.35">
      <c r="A44" s="63">
        <f t="shared" si="26"/>
        <v>0.98999999999999988</v>
      </c>
      <c r="D44" s="159"/>
      <c r="F44" s="21"/>
      <c r="G44" s="63">
        <v>0.03</v>
      </c>
      <c r="H44" s="3"/>
      <c r="I44" s="63" cm="1">
        <f t="array" ref="I44">IF($G44&gt;=I$7,TREND(J$6:J$7,I$6:I$7,$G44),IF($G44&gt;=I$8,TREND(J$7:J$8,I$7:I$8,$G44),IF($G44&gt;=I$9,TREND(J$8:J$9,I$8:I$9,$G44),IF($G44&gt;=I$10,TREND(J$9:J$10,I$9:I$10,$G44),IF($G44&gt;=I$11,TREND(J$10:J$11,I$10:I$11,$G44),0)))))</f>
        <v>0.99</v>
      </c>
      <c r="J44" s="20"/>
      <c r="K44" s="3"/>
      <c r="L44" s="3"/>
      <c r="M44" s="3"/>
      <c r="N44" s="63" cm="1">
        <f t="array" ref="N44">IF($G44&gt;=N$7,TREND(O$6:O$7,N$6:N$7,$G44),IF($G44&gt;=N$8,TREND(O$7:O$8,N$7:N$8,$G44),IF($G44&gt;=N$9,TREND(O$8:O$9,N$8:N$9,$G44),IF($G44&gt;=N$10,TREND(O$9:O$10,N$9:N$10,$G44),IF($G44&gt;=N$11,TREND(O$10:O$11,N$10:N$11,$G44),0)))))</f>
        <v>0</v>
      </c>
      <c r="S44" s="63" cm="1">
        <f t="array" ref="S44">IF($G44&gt;=S$7,TREND(T$6:T$7,S$6:S$7,$G44),IF($G44&gt;=S$8,TREND(T$7:T$8,S$7:S$8,$G44),IF($G44&gt;=S$9,TREND(T$8:T$9,S$8:S$9,$G44),IF($G44&gt;=S$10,TREND(T$9:T$10,S$9:S$10,$G44),IF($G44&gt;=S$11,TREND(T$10:T$11,S$10:S$11,$G44),0)))))</f>
        <v>0</v>
      </c>
      <c r="X44" s="63" cm="1">
        <f t="array" ref="X44">IF($G44&gt;=X$7,TREND(Y$6:Y$7,X$6:X$7,$G44),IF($G44&gt;=X$8,TREND(Y$7:Y$8,X$7:X$8,$G44),IF($G44&gt;=X$9,TREND(Y$8:Y$9,X$8:X$9,$G44),IF($G44&gt;=X$10,TREND(Y$9:Y$10,X$9:X$10,$G44),IF($G44&gt;=X$11,TREND(Y$10:Y$11,X$10:X$11,$G44),0)))))</f>
        <v>0</v>
      </c>
      <c r="Y44" s="20"/>
      <c r="Z44" s="18"/>
      <c r="AA44" s="18"/>
      <c r="AB44" s="18"/>
      <c r="AC44" s="18"/>
      <c r="AD44" s="18"/>
      <c r="AE44" s="18"/>
      <c r="AF44" s="18"/>
      <c r="AI44" s="21"/>
      <c r="AJ44" s="29">
        <f t="shared" si="30"/>
        <v>46481</v>
      </c>
      <c r="AK44">
        <f t="shared" si="24"/>
        <v>0</v>
      </c>
      <c r="AL44" s="1">
        <f t="shared" si="25"/>
        <v>1</v>
      </c>
      <c r="AM44" s="1">
        <f t="shared" si="27"/>
        <v>0</v>
      </c>
      <c r="AN44" s="121">
        <f t="shared" si="28"/>
        <v>0</v>
      </c>
      <c r="AO44" s="120">
        <f t="shared" si="29"/>
        <v>1</v>
      </c>
    </row>
    <row r="45" spans="1:41" x14ac:dyDescent="0.35">
      <c r="A45" s="63">
        <f t="shared" si="26"/>
        <v>0.98666666666666669</v>
      </c>
      <c r="D45" s="159"/>
      <c r="F45" s="21"/>
      <c r="G45" s="63">
        <v>0.04</v>
      </c>
      <c r="H45" s="3"/>
      <c r="I45" s="63" cm="1">
        <f t="array" ref="I45">IF($G45&gt;=I$7,TREND(J$6:J$7,I$6:I$7,$G45),IF($G45&gt;=I$8,TREND(J$7:J$8,I$7:I$8,$G45),IF($G45&gt;=I$9,TREND(J$8:J$9,I$8:I$9,$G45),IF($G45&gt;=I$10,TREND(J$9:J$10,I$9:I$10,$G45),IF($G45&gt;=I$11,TREND(J$10:J$11,I$10:I$11,$G45),0)))))</f>
        <v>0.98666666666666669</v>
      </c>
      <c r="J45" s="20"/>
      <c r="K45" s="3"/>
      <c r="L45" s="3"/>
      <c r="M45" s="3"/>
      <c r="N45" s="63" cm="1">
        <f t="array" ref="N45">IF($G45&gt;=N$7,TREND(O$6:O$7,N$6:N$7,$G45),IF($G45&gt;=N$8,TREND(O$7:O$8,N$7:N$8,$G45),IF($G45&gt;=N$9,TREND(O$8:O$9,N$8:N$9,$G45),IF($G45&gt;=N$10,TREND(O$9:O$10,N$9:N$10,$G45),IF($G45&gt;=N$11,TREND(O$10:O$11,N$10:N$11,$G45),0)))))</f>
        <v>0</v>
      </c>
      <c r="S45" s="63" cm="1">
        <f t="array" ref="S45">IF($G45&gt;=S$7,TREND(T$6:T$7,S$6:S$7,$G45),IF($G45&gt;=S$8,TREND(T$7:T$8,S$7:S$8,$G45),IF($G45&gt;=S$9,TREND(T$8:T$9,S$8:S$9,$G45),IF($G45&gt;=S$10,TREND(T$9:T$10,S$9:S$10,$G45),IF($G45&gt;=S$11,TREND(T$10:T$11,S$10:S$11,$G45),0)))))</f>
        <v>0</v>
      </c>
      <c r="X45" s="63" cm="1">
        <f t="array" ref="X45">IF($G45&gt;=X$7,TREND(Y$6:Y$7,X$6:X$7,$G45),IF($G45&gt;=X$8,TREND(Y$7:Y$8,X$7:X$8,$G45),IF($G45&gt;=X$9,TREND(Y$8:Y$9,X$8:X$9,$G45),IF($G45&gt;=X$10,TREND(Y$9:Y$10,X$9:X$10,$G45),IF($G45&gt;=X$11,TREND(Y$10:Y$11,X$10:X$11,$G45),0)))))</f>
        <v>0</v>
      </c>
      <c r="Y45" s="20"/>
      <c r="Z45" s="18"/>
      <c r="AA45" s="18"/>
      <c r="AB45" s="18"/>
      <c r="AC45" s="18"/>
      <c r="AD45" s="18"/>
      <c r="AE45" s="18"/>
      <c r="AF45" s="18"/>
      <c r="AI45" s="21"/>
      <c r="AJ45" s="29">
        <f t="shared" si="30"/>
        <v>46482</v>
      </c>
      <c r="AK45">
        <f t="shared" si="24"/>
        <v>0</v>
      </c>
      <c r="AL45" s="1">
        <f t="shared" si="25"/>
        <v>1</v>
      </c>
      <c r="AM45" s="1">
        <f t="shared" si="27"/>
        <v>0</v>
      </c>
      <c r="AN45" s="121">
        <f t="shared" si="28"/>
        <v>0</v>
      </c>
      <c r="AO45" s="120">
        <f t="shared" si="29"/>
        <v>1</v>
      </c>
    </row>
    <row r="46" spans="1:41" x14ac:dyDescent="0.35">
      <c r="A46" s="63">
        <f t="shared" si="26"/>
        <v>0.98333333333333339</v>
      </c>
      <c r="D46" s="159"/>
      <c r="F46" s="21"/>
      <c r="G46" s="63">
        <v>0.05</v>
      </c>
      <c r="H46" s="3"/>
      <c r="I46" s="63" cm="1">
        <f t="array" ref="I46">IF($G46&gt;=I$7,TREND(J$6:J$7,I$6:I$7,$G46),IF($G46&gt;=I$8,TREND(J$7:J$8,I$7:I$8,$G46),IF($G46&gt;=I$9,TREND(J$8:J$9,I$8:I$9,$G46),IF($G46&gt;=I$10,TREND(J$9:J$10,I$9:I$10,$G46),IF($G46&gt;=I$11,TREND(J$10:J$11,I$10:I$11,$G46),0)))))</f>
        <v>0.98333333333333328</v>
      </c>
      <c r="J46" s="20"/>
      <c r="K46" s="3"/>
      <c r="L46" s="3"/>
      <c r="M46" s="3"/>
      <c r="N46" s="63" cm="1">
        <f t="array" ref="N46">IF($G46&gt;=N$7,TREND(O$6:O$7,N$6:N$7,$G46),IF($G46&gt;=N$8,TREND(O$7:O$8,N$7:N$8,$G46),IF($G46&gt;=N$9,TREND(O$8:O$9,N$8:N$9,$G46),IF($G46&gt;=N$10,TREND(O$9:O$10,N$9:N$10,$G46),IF($G46&gt;=N$11,TREND(O$10:O$11,N$10:N$11,$G46),0)))))</f>
        <v>0</v>
      </c>
      <c r="S46" s="63" cm="1">
        <f t="array" ref="S46">IF($G46&gt;=S$7,TREND(T$6:T$7,S$6:S$7,$G46),IF($G46&gt;=S$8,TREND(T$7:T$8,S$7:S$8,$G46),IF($G46&gt;=S$9,TREND(T$8:T$9,S$8:S$9,$G46),IF($G46&gt;=S$10,TREND(T$9:T$10,S$9:S$10,$G46),IF($G46&gt;=S$11,TREND(T$10:T$11,S$10:S$11,$G46),0)))))</f>
        <v>0</v>
      </c>
      <c r="X46" s="63" cm="1">
        <f t="array" ref="X46">IF($G46&gt;=X$7,TREND(Y$6:Y$7,X$6:X$7,$G46),IF($G46&gt;=X$8,TREND(Y$7:Y$8,X$7:X$8,$G46),IF($G46&gt;=X$9,TREND(Y$8:Y$9,X$8:X$9,$G46),IF($G46&gt;=X$10,TREND(Y$9:Y$10,X$9:X$10,$G46),IF($G46&gt;=X$11,TREND(Y$10:Y$11,X$10:X$11,$G46),0)))))</f>
        <v>0</v>
      </c>
      <c r="Y46" s="20"/>
      <c r="Z46" s="18"/>
      <c r="AA46" s="18"/>
      <c r="AB46" s="18"/>
      <c r="AC46" s="18"/>
      <c r="AD46" s="18"/>
      <c r="AE46" s="18"/>
      <c r="AF46" s="18"/>
      <c r="AI46" s="21"/>
      <c r="AJ46" s="29">
        <f t="shared" si="30"/>
        <v>46483</v>
      </c>
      <c r="AK46">
        <f t="shared" si="24"/>
        <v>0</v>
      </c>
      <c r="AL46" s="1">
        <f t="shared" si="25"/>
        <v>1</v>
      </c>
      <c r="AM46" s="1">
        <f t="shared" si="27"/>
        <v>0</v>
      </c>
      <c r="AN46" s="121">
        <f t="shared" si="28"/>
        <v>0</v>
      </c>
      <c r="AO46" s="120">
        <f t="shared" si="29"/>
        <v>1</v>
      </c>
    </row>
    <row r="47" spans="1:41" x14ac:dyDescent="0.35">
      <c r="A47" s="63">
        <f t="shared" si="26"/>
        <v>0.98</v>
      </c>
      <c r="D47" s="159"/>
      <c r="F47" s="21"/>
      <c r="G47" s="63">
        <v>0.06</v>
      </c>
      <c r="H47" s="3"/>
      <c r="I47" s="63" cm="1">
        <f t="array" ref="I47">IF($G47&gt;=I$7,TREND(J$6:J$7,I$6:I$7,$G47),IF($G47&gt;=I$8,TREND(J$7:J$8,I$7:I$8,$G47),IF($G47&gt;=I$9,TREND(J$8:J$9,I$8:I$9,$G47),IF($G47&gt;=I$10,TREND(J$9:J$10,I$9:I$10,$G47),IF($G47&gt;=I$11,TREND(J$10:J$11,I$10:I$11,$G47),0)))))</f>
        <v>0.98</v>
      </c>
      <c r="J47" s="20"/>
      <c r="K47" s="3"/>
      <c r="L47" s="3"/>
      <c r="M47" s="3"/>
      <c r="N47" s="63" cm="1">
        <f t="array" ref="N47">IF($G47&gt;=N$7,TREND(O$6:O$7,N$6:N$7,$G47),IF($G47&gt;=N$8,TREND(O$7:O$8,N$7:N$8,$G47),IF($G47&gt;=N$9,TREND(O$8:O$9,N$8:N$9,$G47),IF($G47&gt;=N$10,TREND(O$9:O$10,N$9:N$10,$G47),IF($G47&gt;=N$11,TREND(O$10:O$11,N$10:N$11,$G47),0)))))</f>
        <v>0</v>
      </c>
      <c r="S47" s="63" cm="1">
        <f t="array" ref="S47">IF($G47&gt;=S$7,TREND(T$6:T$7,S$6:S$7,$G47),IF($G47&gt;=S$8,TREND(T$7:T$8,S$7:S$8,$G47),IF($G47&gt;=S$9,TREND(T$8:T$9,S$8:S$9,$G47),IF($G47&gt;=S$10,TREND(T$9:T$10,S$9:S$10,$G47),IF($G47&gt;=S$11,TREND(T$10:T$11,S$10:S$11,$G47),0)))))</f>
        <v>0</v>
      </c>
      <c r="X47" s="63" cm="1">
        <f t="array" ref="X47">IF($G47&gt;=X$7,TREND(Y$6:Y$7,X$6:X$7,$G47),IF($G47&gt;=X$8,TREND(Y$7:Y$8,X$7:X$8,$G47),IF($G47&gt;=X$9,TREND(Y$8:Y$9,X$8:X$9,$G47),IF($G47&gt;=X$10,TREND(Y$9:Y$10,X$9:X$10,$G47),IF($G47&gt;=X$11,TREND(Y$10:Y$11,X$10:X$11,$G47),0)))))</f>
        <v>0</v>
      </c>
      <c r="Y47" s="20"/>
      <c r="Z47" s="18"/>
      <c r="AA47" s="18"/>
      <c r="AB47" s="18"/>
      <c r="AC47" s="18"/>
      <c r="AD47" s="18"/>
      <c r="AE47" s="18"/>
      <c r="AF47" s="18"/>
      <c r="AI47" s="21"/>
      <c r="AJ47" s="29">
        <f t="shared" si="30"/>
        <v>46484</v>
      </c>
      <c r="AK47">
        <f t="shared" si="24"/>
        <v>0</v>
      </c>
      <c r="AL47" s="1">
        <f t="shared" si="25"/>
        <v>1</v>
      </c>
      <c r="AM47" s="1">
        <f t="shared" si="27"/>
        <v>0</v>
      </c>
      <c r="AN47" s="121">
        <f t="shared" si="28"/>
        <v>0</v>
      </c>
      <c r="AO47" s="120">
        <f t="shared" si="29"/>
        <v>1</v>
      </c>
    </row>
    <row r="48" spans="1:41" x14ac:dyDescent="0.35">
      <c r="A48" s="63">
        <f t="shared" si="26"/>
        <v>0.97666666666666679</v>
      </c>
      <c r="D48" s="159"/>
      <c r="F48" s="21"/>
      <c r="G48" s="63">
        <v>7.0000000000000007E-2</v>
      </c>
      <c r="H48" s="3"/>
      <c r="I48" s="63" cm="1">
        <f t="array" ref="I48">IF($G48&gt;=I$7,TREND(J$6:J$7,I$6:I$7,$G48),IF($G48&gt;=I$8,TREND(J$7:J$8,I$7:I$8,$G48),IF($G48&gt;=I$9,TREND(J$8:J$9,I$8:I$9,$G48),IF($G48&gt;=I$10,TREND(J$9:J$10,I$9:I$10,$G48),IF($G48&gt;=I$11,TREND(J$10:J$11,I$10:I$11,$G48),0)))))</f>
        <v>0.97666666666666668</v>
      </c>
      <c r="J48" s="20"/>
      <c r="K48" s="3"/>
      <c r="L48" s="3"/>
      <c r="M48" s="3"/>
      <c r="N48" s="63" cm="1">
        <f t="array" ref="N48">IF($G48&gt;=N$7,TREND(O$6:O$7,N$6:N$7,$G48),IF($G48&gt;=N$8,TREND(O$7:O$8,N$7:N$8,$G48),IF($G48&gt;=N$9,TREND(O$8:O$9,N$8:N$9,$G48),IF($G48&gt;=N$10,TREND(O$9:O$10,N$9:N$10,$G48),IF($G48&gt;=N$11,TREND(O$10:O$11,N$10:N$11,$G48),0)))))</f>
        <v>0</v>
      </c>
      <c r="S48" s="63" cm="1">
        <f t="array" ref="S48">IF($G48&gt;=S$7,TREND(T$6:T$7,S$6:S$7,$G48),IF($G48&gt;=S$8,TREND(T$7:T$8,S$7:S$8,$G48),IF($G48&gt;=S$9,TREND(T$8:T$9,S$8:S$9,$G48),IF($G48&gt;=S$10,TREND(T$9:T$10,S$9:S$10,$G48),IF($G48&gt;=S$11,TREND(T$10:T$11,S$10:S$11,$G48),0)))))</f>
        <v>0</v>
      </c>
      <c r="X48" s="63" cm="1">
        <f t="array" ref="X48">IF($G48&gt;=X$7,TREND(Y$6:Y$7,X$6:X$7,$G48),IF($G48&gt;=X$8,TREND(Y$7:Y$8,X$7:X$8,$G48),IF($G48&gt;=X$9,TREND(Y$8:Y$9,X$8:X$9,$G48),IF($G48&gt;=X$10,TREND(Y$9:Y$10,X$9:X$10,$G48),IF($G48&gt;=X$11,TREND(Y$10:Y$11,X$10:X$11,$G48),0)))))</f>
        <v>0</v>
      </c>
      <c r="Y48" s="20"/>
      <c r="Z48" s="18"/>
      <c r="AA48" s="18"/>
      <c r="AB48" s="18"/>
      <c r="AC48" s="18"/>
      <c r="AD48" s="18"/>
      <c r="AE48" s="18"/>
      <c r="AF48" s="18"/>
      <c r="AI48" s="21"/>
      <c r="AJ48" s="29">
        <f t="shared" si="30"/>
        <v>46485</v>
      </c>
      <c r="AK48">
        <f t="shared" si="24"/>
        <v>0</v>
      </c>
      <c r="AL48" s="1">
        <f t="shared" si="25"/>
        <v>1</v>
      </c>
      <c r="AM48" s="1">
        <f t="shared" si="27"/>
        <v>0</v>
      </c>
      <c r="AN48" s="121">
        <f t="shared" si="28"/>
        <v>0</v>
      </c>
      <c r="AO48" s="120">
        <f t="shared" si="29"/>
        <v>1</v>
      </c>
    </row>
    <row r="49" spans="1:41" x14ac:dyDescent="0.35">
      <c r="A49" s="63">
        <f t="shared" si="26"/>
        <v>0.97333333333333338</v>
      </c>
      <c r="D49" s="159"/>
      <c r="F49" s="21"/>
      <c r="G49" s="63">
        <v>0.08</v>
      </c>
      <c r="H49" s="3"/>
      <c r="I49" s="63" cm="1">
        <f t="array" ref="I49">IF($G49&gt;=I$7,TREND(J$6:J$7,I$6:I$7,$G49),IF($G49&gt;=I$8,TREND(J$7:J$8,I$7:I$8,$G49),IF($G49&gt;=I$9,TREND(J$8:J$9,I$8:I$9,$G49),IF($G49&gt;=I$10,TREND(J$9:J$10,I$9:I$10,$G49),IF($G49&gt;=I$11,TREND(J$10:J$11,I$10:I$11,$G49),0)))))</f>
        <v>0.97333333333333327</v>
      </c>
      <c r="J49" s="20"/>
      <c r="K49" s="3"/>
      <c r="L49" s="3"/>
      <c r="M49" s="3"/>
      <c r="N49" s="63" cm="1">
        <f t="array" ref="N49">IF($G49&gt;=N$7,TREND(O$6:O$7,N$6:N$7,$G49),IF($G49&gt;=N$8,TREND(O$7:O$8,N$7:N$8,$G49),IF($G49&gt;=N$9,TREND(O$8:O$9,N$8:N$9,$G49),IF($G49&gt;=N$10,TREND(O$9:O$10,N$9:N$10,$G49),IF($G49&gt;=N$11,TREND(O$10:O$11,N$10:N$11,$G49),0)))))</f>
        <v>0</v>
      </c>
      <c r="S49" s="63" cm="1">
        <f t="array" ref="S49">IF($G49&gt;=S$7,TREND(T$6:T$7,S$6:S$7,$G49),IF($G49&gt;=S$8,TREND(T$7:T$8,S$7:S$8,$G49),IF($G49&gt;=S$9,TREND(T$8:T$9,S$8:S$9,$G49),IF($G49&gt;=S$10,TREND(T$9:T$10,S$9:S$10,$G49),IF($G49&gt;=S$11,TREND(T$10:T$11,S$10:S$11,$G49),0)))))</f>
        <v>0</v>
      </c>
      <c r="X49" s="63" cm="1">
        <f t="array" ref="X49">IF($G49&gt;=X$7,TREND(Y$6:Y$7,X$6:X$7,$G49),IF($G49&gt;=X$8,TREND(Y$7:Y$8,X$7:X$8,$G49),IF($G49&gt;=X$9,TREND(Y$8:Y$9,X$8:X$9,$G49),IF($G49&gt;=X$10,TREND(Y$9:Y$10,X$9:X$10,$G49),IF($G49&gt;=X$11,TREND(Y$10:Y$11,X$10:X$11,$G49),0)))))</f>
        <v>0</v>
      </c>
      <c r="Y49" s="20"/>
      <c r="Z49" s="18"/>
      <c r="AA49" s="18"/>
      <c r="AB49" s="18"/>
      <c r="AC49" s="18"/>
      <c r="AD49" s="18"/>
      <c r="AE49" s="18"/>
      <c r="AF49" s="18"/>
      <c r="AI49" s="21"/>
      <c r="AJ49" s="29">
        <f t="shared" si="30"/>
        <v>46486</v>
      </c>
      <c r="AK49">
        <f t="shared" si="24"/>
        <v>0</v>
      </c>
      <c r="AL49" s="1">
        <f t="shared" si="25"/>
        <v>1</v>
      </c>
      <c r="AM49" s="1">
        <f t="shared" si="27"/>
        <v>0</v>
      </c>
      <c r="AN49" s="121">
        <f t="shared" si="28"/>
        <v>0</v>
      </c>
      <c r="AO49" s="120">
        <f t="shared" si="29"/>
        <v>1</v>
      </c>
    </row>
    <row r="50" spans="1:41" x14ac:dyDescent="0.35">
      <c r="A50" s="63">
        <f t="shared" si="26"/>
        <v>0.97</v>
      </c>
      <c r="D50" s="159"/>
      <c r="F50" s="21"/>
      <c r="G50" s="63">
        <v>0.09</v>
      </c>
      <c r="H50" s="3"/>
      <c r="I50" s="63" cm="1">
        <f t="array" ref="I50">IF($G50&gt;=I$7,TREND(J$6:J$7,I$6:I$7,$G50),IF($G50&gt;=I$8,TREND(J$7:J$8,I$7:I$8,$G50),IF($G50&gt;=I$9,TREND(J$8:J$9,I$8:I$9,$G50),IF($G50&gt;=I$10,TREND(J$9:J$10,I$9:I$10,$G50),IF($G50&gt;=I$11,TREND(J$10:J$11,I$10:I$11,$G50),0)))))</f>
        <v>0.97</v>
      </c>
      <c r="J50" s="20"/>
      <c r="K50" s="3"/>
      <c r="L50" s="3"/>
      <c r="M50" s="3"/>
      <c r="N50" s="63" cm="1">
        <f t="array" ref="N50">IF($G50&gt;=N$7,TREND(O$6:O$7,N$6:N$7,$G50),IF($G50&gt;=N$8,TREND(O$7:O$8,N$7:N$8,$G50),IF($G50&gt;=N$9,TREND(O$8:O$9,N$8:N$9,$G50),IF($G50&gt;=N$10,TREND(O$9:O$10,N$9:N$10,$G50),IF($G50&gt;=N$11,TREND(O$10:O$11,N$10:N$11,$G50),0)))))</f>
        <v>0</v>
      </c>
      <c r="S50" s="63" cm="1">
        <f t="array" ref="S50">IF($G50&gt;=S$7,TREND(T$6:T$7,S$6:S$7,$G50),IF($G50&gt;=S$8,TREND(T$7:T$8,S$7:S$8,$G50),IF($G50&gt;=S$9,TREND(T$8:T$9,S$8:S$9,$G50),IF($G50&gt;=S$10,TREND(T$9:T$10,S$9:S$10,$G50),IF($G50&gt;=S$11,TREND(T$10:T$11,S$10:S$11,$G50),0)))))</f>
        <v>0</v>
      </c>
      <c r="X50" s="63" cm="1">
        <f t="array" ref="X50">IF($G50&gt;=X$7,TREND(Y$6:Y$7,X$6:X$7,$G50),IF($G50&gt;=X$8,TREND(Y$7:Y$8,X$7:X$8,$G50),IF($G50&gt;=X$9,TREND(Y$8:Y$9,X$8:X$9,$G50),IF($G50&gt;=X$10,TREND(Y$9:Y$10,X$9:X$10,$G50),IF($G50&gt;=X$11,TREND(Y$10:Y$11,X$10:X$11,$G50),0)))))</f>
        <v>0</v>
      </c>
      <c r="Y50" s="20"/>
      <c r="Z50" s="18"/>
      <c r="AA50" s="18"/>
      <c r="AB50" s="18"/>
      <c r="AC50" s="18"/>
      <c r="AD50" s="18"/>
      <c r="AE50" s="18"/>
      <c r="AF50" s="18"/>
      <c r="AI50" s="21"/>
      <c r="AJ50" s="29">
        <f t="shared" si="30"/>
        <v>46487</v>
      </c>
      <c r="AK50">
        <f t="shared" si="24"/>
        <v>0</v>
      </c>
      <c r="AL50" s="1">
        <f t="shared" si="25"/>
        <v>1</v>
      </c>
      <c r="AM50" s="1">
        <f t="shared" si="27"/>
        <v>0</v>
      </c>
      <c r="AN50" s="121">
        <f t="shared" si="28"/>
        <v>0</v>
      </c>
      <c r="AO50" s="120">
        <f t="shared" si="29"/>
        <v>1</v>
      </c>
    </row>
    <row r="51" spans="1:41" x14ac:dyDescent="0.35">
      <c r="A51" s="63">
        <f t="shared" si="26"/>
        <v>0.96666666666666667</v>
      </c>
      <c r="D51" s="159"/>
      <c r="F51" s="21"/>
      <c r="G51" s="63">
        <v>0.1</v>
      </c>
      <c r="H51" s="3"/>
      <c r="I51" s="63" cm="1">
        <f t="array" ref="I51">IF($G51&gt;=I$7,TREND(J$6:J$7,I$6:I$7,$G51),IF($G51&gt;=I$8,TREND(J$7:J$8,I$7:I$8,$G51),IF($G51&gt;=I$9,TREND(J$8:J$9,I$8:I$9,$G51),IF($G51&gt;=I$10,TREND(J$9:J$10,I$9:I$10,$G51),IF($G51&gt;=I$11,TREND(J$10:J$11,I$10:I$11,$G51),0)))))</f>
        <v>0.96666666666666667</v>
      </c>
      <c r="J51" s="20"/>
      <c r="K51" s="3"/>
      <c r="L51" s="3"/>
      <c r="M51" s="27"/>
      <c r="N51" s="63" cm="1">
        <f t="array" ref="N51">IF($G51&gt;=N$7,TREND(O$6:O$7,N$6:N$7,$G51),IF($G51&gt;=N$8,TREND(O$7:O$8,N$7:N$8,$G51),IF($G51&gt;=N$9,TREND(O$8:O$9,N$8:N$9,$G51),IF($G51&gt;=N$10,TREND(O$9:O$10,N$9:N$10,$G51),IF($G51&gt;=N$11,TREND(O$10:O$11,N$10:N$11,$G51),0)))))</f>
        <v>0</v>
      </c>
      <c r="S51" s="63" cm="1">
        <f t="array" ref="S51">IF($G51&gt;=S$7,TREND(T$6:T$7,S$6:S$7,$G51),IF($G51&gt;=S$8,TREND(T$7:T$8,S$7:S$8,$G51),IF($G51&gt;=S$9,TREND(T$8:T$9,S$8:S$9,$G51),IF($G51&gt;=S$10,TREND(T$9:T$10,S$9:S$10,$G51),IF($G51&gt;=S$11,TREND(T$10:T$11,S$10:S$11,$G51),0)))))</f>
        <v>0</v>
      </c>
      <c r="X51" s="63" cm="1">
        <f t="array" ref="X51">IF($G51&gt;=X$7,TREND(Y$6:Y$7,X$6:X$7,$G51),IF($G51&gt;=X$8,TREND(Y$7:Y$8,X$7:X$8,$G51),IF($G51&gt;=X$9,TREND(Y$8:Y$9,X$8:X$9,$G51),IF($G51&gt;=X$10,TREND(Y$9:Y$10,X$9:X$10,$G51),IF($G51&gt;=X$11,TREND(Y$10:Y$11,X$10:X$11,$G51),0)))))</f>
        <v>0</v>
      </c>
      <c r="Y51" s="20"/>
      <c r="Z51" s="18"/>
      <c r="AA51" s="18"/>
      <c r="AB51" s="18"/>
      <c r="AC51" s="18"/>
      <c r="AD51" s="18"/>
      <c r="AE51" s="18"/>
      <c r="AF51" s="18"/>
      <c r="AI51" s="21"/>
      <c r="AJ51" s="29">
        <f t="shared" si="30"/>
        <v>46488</v>
      </c>
      <c r="AK51">
        <f t="shared" si="24"/>
        <v>0</v>
      </c>
      <c r="AL51" s="1">
        <f t="shared" si="25"/>
        <v>1</v>
      </c>
      <c r="AM51" s="1">
        <f t="shared" si="27"/>
        <v>0</v>
      </c>
      <c r="AN51" s="121">
        <f t="shared" si="28"/>
        <v>0</v>
      </c>
      <c r="AO51" s="120">
        <f t="shared" si="29"/>
        <v>1</v>
      </c>
    </row>
    <row r="52" spans="1:41" x14ac:dyDescent="0.35">
      <c r="A52" s="63">
        <f t="shared" si="26"/>
        <v>0.96333333333333337</v>
      </c>
      <c r="D52" s="159"/>
      <c r="F52" s="21"/>
      <c r="G52" s="63">
        <v>0.11</v>
      </c>
      <c r="H52" s="3"/>
      <c r="I52" s="63" cm="1">
        <f t="array" ref="I52">IF($G52&gt;=I$7,TREND(J$6:J$7,I$6:I$7,$G52),IF($G52&gt;=I$8,TREND(J$7:J$8,I$7:I$8,$G52),IF($G52&gt;=I$9,TREND(J$8:J$9,I$8:I$9,$G52),IF($G52&gt;=I$10,TREND(J$9:J$10,I$9:I$10,$G52),IF($G52&gt;=I$11,TREND(J$10:J$11,I$10:I$11,$G52),0)))))</f>
        <v>0.96333333333333337</v>
      </c>
      <c r="J52" s="20"/>
      <c r="K52" s="3"/>
      <c r="L52" s="3"/>
      <c r="M52" s="3"/>
      <c r="N52" s="63" cm="1">
        <f t="array" ref="N52">IF($G52&gt;=N$7,TREND(O$6:O$7,N$6:N$7,$G52),IF($G52&gt;=N$8,TREND(O$7:O$8,N$7:N$8,$G52),IF($G52&gt;=N$9,TREND(O$8:O$9,N$8:N$9,$G52),IF($G52&gt;=N$10,TREND(O$9:O$10,N$9:N$10,$G52),IF($G52&gt;=N$11,TREND(O$10:O$11,N$10:N$11,$G52),0)))))</f>
        <v>0</v>
      </c>
      <c r="S52" s="63" cm="1">
        <f t="array" ref="S52">IF($G52&gt;=S$7,TREND(T$6:T$7,S$6:S$7,$G52),IF($G52&gt;=S$8,TREND(T$7:T$8,S$7:S$8,$G52),IF($G52&gt;=S$9,TREND(T$8:T$9,S$8:S$9,$G52),IF($G52&gt;=S$10,TREND(T$9:T$10,S$9:S$10,$G52),IF($G52&gt;=S$11,TREND(T$10:T$11,S$10:S$11,$G52),0)))))</f>
        <v>0</v>
      </c>
      <c r="X52" s="63" cm="1">
        <f t="array" ref="X52">IF($G52&gt;=X$7,TREND(Y$6:Y$7,X$6:X$7,$G52),IF($G52&gt;=X$8,TREND(Y$7:Y$8,X$7:X$8,$G52),IF($G52&gt;=X$9,TREND(Y$8:Y$9,X$8:X$9,$G52),IF($G52&gt;=X$10,TREND(Y$9:Y$10,X$9:X$10,$G52),IF($G52&gt;=X$11,TREND(Y$10:Y$11,X$10:X$11,$G52),0)))))</f>
        <v>0</v>
      </c>
      <c r="Y52" s="20"/>
      <c r="Z52" s="18"/>
      <c r="AA52" s="18"/>
      <c r="AB52" s="18"/>
      <c r="AC52" s="18"/>
      <c r="AD52" s="18"/>
      <c r="AE52" s="18"/>
      <c r="AF52" s="18"/>
      <c r="AI52" s="21"/>
      <c r="AJ52" s="29">
        <f t="shared" si="30"/>
        <v>46489</v>
      </c>
      <c r="AK52">
        <f t="shared" si="24"/>
        <v>0</v>
      </c>
      <c r="AL52" s="1">
        <f t="shared" si="25"/>
        <v>1</v>
      </c>
      <c r="AM52" s="1">
        <f t="shared" si="27"/>
        <v>0</v>
      </c>
      <c r="AN52" s="121">
        <f t="shared" si="28"/>
        <v>0</v>
      </c>
      <c r="AO52" s="120">
        <f t="shared" si="29"/>
        <v>1</v>
      </c>
    </row>
    <row r="53" spans="1:41" x14ac:dyDescent="0.35">
      <c r="A53" s="63">
        <f t="shared" si="26"/>
        <v>0.96000000000000008</v>
      </c>
      <c r="D53" s="159"/>
      <c r="F53" s="21"/>
      <c r="G53" s="63">
        <v>0.12</v>
      </c>
      <c r="H53" s="3"/>
      <c r="I53" s="63" cm="1">
        <f t="array" ref="I53">IF($G53&gt;=I$7,TREND(J$6:J$7,I$6:I$7,$G53),IF($G53&gt;=I$8,TREND(J$7:J$8,I$7:I$8,$G53),IF($G53&gt;=I$9,TREND(J$8:J$9,I$8:I$9,$G53),IF($G53&gt;=I$10,TREND(J$9:J$10,I$9:I$10,$G53),IF($G53&gt;=I$11,TREND(J$10:J$11,I$10:I$11,$G53),0)))))</f>
        <v>0.96</v>
      </c>
      <c r="J53" s="20"/>
      <c r="K53" s="3"/>
      <c r="L53" s="3"/>
      <c r="M53" s="3"/>
      <c r="N53" s="63" cm="1">
        <f t="array" ref="N53">IF($G53&gt;=N$7,TREND(O$6:O$7,N$6:N$7,$G53),IF($G53&gt;=N$8,TREND(O$7:O$8,N$7:N$8,$G53),IF($G53&gt;=N$9,TREND(O$8:O$9,N$8:N$9,$G53),IF($G53&gt;=N$10,TREND(O$9:O$10,N$9:N$10,$G53),IF($G53&gt;=N$11,TREND(O$10:O$11,N$10:N$11,$G53),0)))))</f>
        <v>0</v>
      </c>
      <c r="S53" s="63" cm="1">
        <f t="array" ref="S53">IF($G53&gt;=S$7,TREND(T$6:T$7,S$6:S$7,$G53),IF($G53&gt;=S$8,TREND(T$7:T$8,S$7:S$8,$G53),IF($G53&gt;=S$9,TREND(T$8:T$9,S$8:S$9,$G53),IF($G53&gt;=S$10,TREND(T$9:T$10,S$9:S$10,$G53),IF($G53&gt;=S$11,TREND(T$10:T$11,S$10:S$11,$G53),0)))))</f>
        <v>0</v>
      </c>
      <c r="X53" s="63" cm="1">
        <f t="array" ref="X53">IF($G53&gt;=X$7,TREND(Y$6:Y$7,X$6:X$7,$G53),IF($G53&gt;=X$8,TREND(Y$7:Y$8,X$7:X$8,$G53),IF($G53&gt;=X$9,TREND(Y$8:Y$9,X$8:X$9,$G53),IF($G53&gt;=X$10,TREND(Y$9:Y$10,X$9:X$10,$G53),IF($G53&gt;=X$11,TREND(Y$10:Y$11,X$10:X$11,$G53),0)))))</f>
        <v>0</v>
      </c>
      <c r="Y53" s="20"/>
      <c r="Z53" s="18"/>
      <c r="AA53" s="18"/>
      <c r="AB53" s="18"/>
      <c r="AC53" s="18"/>
      <c r="AD53" s="18"/>
      <c r="AE53" s="18"/>
      <c r="AF53" s="18"/>
      <c r="AI53" s="21"/>
      <c r="AJ53" s="29">
        <f t="shared" si="30"/>
        <v>46490</v>
      </c>
      <c r="AK53">
        <f t="shared" si="24"/>
        <v>0</v>
      </c>
      <c r="AL53" s="1">
        <f t="shared" si="25"/>
        <v>1</v>
      </c>
      <c r="AM53" s="1">
        <f t="shared" si="27"/>
        <v>0</v>
      </c>
      <c r="AN53" s="121">
        <f t="shared" si="28"/>
        <v>0</v>
      </c>
      <c r="AO53" s="120">
        <f t="shared" si="29"/>
        <v>1</v>
      </c>
    </row>
    <row r="54" spans="1:41" x14ac:dyDescent="0.35">
      <c r="A54" s="63">
        <f t="shared" si="26"/>
        <v>0.95666666666666678</v>
      </c>
      <c r="D54" s="159"/>
      <c r="F54" s="21"/>
      <c r="G54" s="63">
        <v>0.13</v>
      </c>
      <c r="H54" s="3"/>
      <c r="I54" s="63" cm="1">
        <f t="array" ref="I54">IF($G54&gt;=I$7,TREND(J$6:J$7,I$6:I$7,$G54),IF($G54&gt;=I$8,TREND(J$7:J$8,I$7:I$8,$G54),IF($G54&gt;=I$9,TREND(J$8:J$9,I$8:I$9,$G54),IF($G54&gt;=I$10,TREND(J$9:J$10,I$9:I$10,$G54),IF($G54&gt;=I$11,TREND(J$10:J$11,I$10:I$11,$G54),0)))))</f>
        <v>0.95666666666666667</v>
      </c>
      <c r="J54" s="20"/>
      <c r="K54" s="3"/>
      <c r="L54" s="3"/>
      <c r="M54" s="3"/>
      <c r="N54" s="63" cm="1">
        <f t="array" ref="N54">IF($G54&gt;=N$7,TREND(O$6:O$7,N$6:N$7,$G54),IF($G54&gt;=N$8,TREND(O$7:O$8,N$7:N$8,$G54),IF($G54&gt;=N$9,TREND(O$8:O$9,N$8:N$9,$G54),IF($G54&gt;=N$10,TREND(O$9:O$10,N$9:N$10,$G54),IF($G54&gt;=N$11,TREND(O$10:O$11,N$10:N$11,$G54),0)))))</f>
        <v>0</v>
      </c>
      <c r="S54" s="63" cm="1">
        <f t="array" ref="S54">IF($G54&gt;=S$7,TREND(T$6:T$7,S$6:S$7,$G54),IF($G54&gt;=S$8,TREND(T$7:T$8,S$7:S$8,$G54),IF($G54&gt;=S$9,TREND(T$8:T$9,S$8:S$9,$G54),IF($G54&gt;=S$10,TREND(T$9:T$10,S$9:S$10,$G54),IF($G54&gt;=S$11,TREND(T$10:T$11,S$10:S$11,$G54),0)))))</f>
        <v>0</v>
      </c>
      <c r="X54" s="63" cm="1">
        <f t="array" ref="X54">IF($G54&gt;=X$7,TREND(Y$6:Y$7,X$6:X$7,$G54),IF($G54&gt;=X$8,TREND(Y$7:Y$8,X$7:X$8,$G54),IF($G54&gt;=X$9,TREND(Y$8:Y$9,X$8:X$9,$G54),IF($G54&gt;=X$10,TREND(Y$9:Y$10,X$9:X$10,$G54),IF($G54&gt;=X$11,TREND(Y$10:Y$11,X$10:X$11,$G54),0)))))</f>
        <v>0</v>
      </c>
      <c r="Y54" s="20"/>
      <c r="Z54" s="18"/>
      <c r="AA54" s="18"/>
      <c r="AB54" s="18"/>
      <c r="AC54" s="18"/>
      <c r="AD54" s="18"/>
      <c r="AE54" s="18"/>
      <c r="AF54" s="18"/>
      <c r="AI54" s="21"/>
      <c r="AJ54" s="29">
        <f t="shared" si="30"/>
        <v>46491</v>
      </c>
      <c r="AK54">
        <f t="shared" si="24"/>
        <v>0</v>
      </c>
      <c r="AL54" s="1">
        <f t="shared" si="25"/>
        <v>1</v>
      </c>
      <c r="AM54" s="1">
        <f t="shared" si="27"/>
        <v>0</v>
      </c>
      <c r="AN54" s="121">
        <f t="shared" si="28"/>
        <v>0</v>
      </c>
      <c r="AO54" s="120">
        <f t="shared" si="29"/>
        <v>1</v>
      </c>
    </row>
    <row r="55" spans="1:41" x14ac:dyDescent="0.35">
      <c r="A55" s="63">
        <f t="shared" si="26"/>
        <v>0.95333333333333348</v>
      </c>
      <c r="D55" s="159"/>
      <c r="F55" s="21"/>
      <c r="G55" s="63">
        <v>0.14000000000000001</v>
      </c>
      <c r="H55" s="3"/>
      <c r="I55" s="63" cm="1">
        <f t="array" ref="I55">IF($G55&gt;=I$7,TREND(J$6:J$7,I$6:I$7,$G55),IF($G55&gt;=I$8,TREND(J$7:J$8,I$7:I$8,$G55),IF($G55&gt;=I$9,TREND(J$8:J$9,I$8:I$9,$G55),IF($G55&gt;=I$10,TREND(J$9:J$10,I$9:I$10,$G55),IF($G55&gt;=I$11,TREND(J$10:J$11,I$10:I$11,$G55),0)))))</f>
        <v>0.95333333333333337</v>
      </c>
      <c r="J55" s="20"/>
      <c r="K55" s="3"/>
      <c r="L55" s="3"/>
      <c r="M55" s="3"/>
      <c r="N55" s="63" cm="1">
        <f t="array" ref="N55">IF($G55&gt;=N$7,TREND(O$6:O$7,N$6:N$7,$G55),IF($G55&gt;=N$8,TREND(O$7:O$8,N$7:N$8,$G55),IF($G55&gt;=N$9,TREND(O$8:O$9,N$8:N$9,$G55),IF($G55&gt;=N$10,TREND(O$9:O$10,N$9:N$10,$G55),IF($G55&gt;=N$11,TREND(O$10:O$11,N$10:N$11,$G55),0)))))</f>
        <v>0</v>
      </c>
      <c r="S55" s="63" cm="1">
        <f t="array" ref="S55">IF($G55&gt;=S$7,TREND(T$6:T$7,S$6:S$7,$G55),IF($G55&gt;=S$8,TREND(T$7:T$8,S$7:S$8,$G55),IF($G55&gt;=S$9,TREND(T$8:T$9,S$8:S$9,$G55),IF($G55&gt;=S$10,TREND(T$9:T$10,S$9:S$10,$G55),IF($G55&gt;=S$11,TREND(T$10:T$11,S$10:S$11,$G55),0)))))</f>
        <v>0</v>
      </c>
      <c r="X55" s="63" cm="1">
        <f t="array" ref="X55">IF($G55&gt;=X$7,TREND(Y$6:Y$7,X$6:X$7,$G55),IF($G55&gt;=X$8,TREND(Y$7:Y$8,X$7:X$8,$G55),IF($G55&gt;=X$9,TREND(Y$8:Y$9,X$8:X$9,$G55),IF($G55&gt;=X$10,TREND(Y$9:Y$10,X$9:X$10,$G55),IF($G55&gt;=X$11,TREND(Y$10:Y$11,X$10:X$11,$G55),0)))))</f>
        <v>0</v>
      </c>
      <c r="Y55" s="20"/>
      <c r="Z55" s="18"/>
      <c r="AA55" s="18"/>
      <c r="AB55" s="18"/>
      <c r="AC55" s="18"/>
      <c r="AD55" s="18"/>
      <c r="AE55" s="18"/>
      <c r="AF55" s="18"/>
      <c r="AI55" s="21"/>
      <c r="AJ55" s="29">
        <f t="shared" si="30"/>
        <v>46492</v>
      </c>
      <c r="AK55">
        <f t="shared" si="24"/>
        <v>0</v>
      </c>
      <c r="AL55" s="1">
        <f t="shared" si="25"/>
        <v>1</v>
      </c>
      <c r="AM55" s="1">
        <f t="shared" si="27"/>
        <v>0</v>
      </c>
      <c r="AN55" s="121">
        <f t="shared" si="28"/>
        <v>0</v>
      </c>
      <c r="AO55" s="120">
        <f t="shared" si="29"/>
        <v>1</v>
      </c>
    </row>
    <row r="56" spans="1:41" x14ac:dyDescent="0.35">
      <c r="A56" s="63">
        <f t="shared" si="26"/>
        <v>0.95</v>
      </c>
      <c r="D56" s="159"/>
      <c r="F56" s="21"/>
      <c r="G56" s="63">
        <v>0.15</v>
      </c>
      <c r="H56" s="3"/>
      <c r="I56" s="63" cm="1">
        <f t="array" ref="I56">IF($G56&gt;=I$7,TREND(J$6:J$7,I$6:I$7,$G56),IF($G56&gt;=I$8,TREND(J$7:J$8,I$7:I$8,$G56),IF($G56&gt;=I$9,TREND(J$8:J$9,I$8:I$9,$G56),IF($G56&gt;=I$10,TREND(J$9:J$10,I$9:I$10,$G56),IF($G56&gt;=I$11,TREND(J$10:J$11,I$10:I$11,$G56),0)))))</f>
        <v>0.95</v>
      </c>
      <c r="J56" s="20"/>
      <c r="K56" s="3"/>
      <c r="L56" s="3"/>
      <c r="M56" s="3"/>
      <c r="N56" s="63" cm="1">
        <f t="array" ref="N56">IF($G56&gt;=N$7,TREND(O$6:O$7,N$6:N$7,$G56),IF($G56&gt;=N$8,TREND(O$7:O$8,N$7:N$8,$G56),IF($G56&gt;=N$9,TREND(O$8:O$9,N$8:N$9,$G56),IF($G56&gt;=N$10,TREND(O$9:O$10,N$9:N$10,$G56),IF($G56&gt;=N$11,TREND(O$10:O$11,N$10:N$11,$G56),0)))))</f>
        <v>0</v>
      </c>
      <c r="S56" s="63" cm="1">
        <f t="array" ref="S56">IF($G56&gt;=S$7,TREND(T$6:T$7,S$6:S$7,$G56),IF($G56&gt;=S$8,TREND(T$7:T$8,S$7:S$8,$G56),IF($G56&gt;=S$9,TREND(T$8:T$9,S$8:S$9,$G56),IF($G56&gt;=S$10,TREND(T$9:T$10,S$9:S$10,$G56),IF($G56&gt;=S$11,TREND(T$10:T$11,S$10:S$11,$G56),0)))))</f>
        <v>0</v>
      </c>
      <c r="X56" s="63" cm="1">
        <f t="array" ref="X56">IF($G56&gt;=X$7,TREND(Y$6:Y$7,X$6:X$7,$G56),IF($G56&gt;=X$8,TREND(Y$7:Y$8,X$7:X$8,$G56),IF($G56&gt;=X$9,TREND(Y$8:Y$9,X$8:X$9,$G56),IF($G56&gt;=X$10,TREND(Y$9:Y$10,X$9:X$10,$G56),IF($G56&gt;=X$11,TREND(Y$10:Y$11,X$10:X$11,$G56),0)))))</f>
        <v>0</v>
      </c>
      <c r="Y56" s="20"/>
      <c r="Z56" s="18"/>
      <c r="AA56" s="18"/>
      <c r="AB56" s="18"/>
      <c r="AC56" s="18"/>
      <c r="AD56" s="18"/>
      <c r="AE56" s="18"/>
      <c r="AF56" s="18"/>
      <c r="AI56" s="21"/>
      <c r="AJ56" s="29">
        <f t="shared" si="30"/>
        <v>46493</v>
      </c>
      <c r="AK56">
        <f t="shared" si="24"/>
        <v>0</v>
      </c>
      <c r="AL56" s="1">
        <f t="shared" si="25"/>
        <v>1</v>
      </c>
      <c r="AM56" s="1">
        <f t="shared" si="27"/>
        <v>0</v>
      </c>
      <c r="AN56" s="121">
        <f t="shared" si="28"/>
        <v>0</v>
      </c>
      <c r="AO56" s="120">
        <f t="shared" si="29"/>
        <v>1</v>
      </c>
    </row>
    <row r="57" spans="1:41" x14ac:dyDescent="0.35">
      <c r="A57" s="63">
        <f t="shared" si="26"/>
        <v>0.94666666666666666</v>
      </c>
      <c r="D57" s="159"/>
      <c r="F57" s="21"/>
      <c r="G57" s="63">
        <v>0.16</v>
      </c>
      <c r="H57" s="3"/>
      <c r="I57" s="63" cm="1">
        <f t="array" ref="I57">IF($G57&gt;=I$7,TREND(J$6:J$7,I$6:I$7,$G57),IF($G57&gt;=I$8,TREND(J$7:J$8,I$7:I$8,$G57),IF($G57&gt;=I$9,TREND(J$8:J$9,I$8:I$9,$G57),IF($G57&gt;=I$10,TREND(J$9:J$10,I$9:I$10,$G57),IF($G57&gt;=I$11,TREND(J$10:J$11,I$10:I$11,$G57),0)))))</f>
        <v>0.94666666666666666</v>
      </c>
      <c r="J57" s="20"/>
      <c r="K57" s="3"/>
      <c r="L57" s="3"/>
      <c r="M57" s="3"/>
      <c r="N57" s="63" cm="1">
        <f t="array" ref="N57">IF($G57&gt;=N$7,TREND(O$6:O$7,N$6:N$7,$G57),IF($G57&gt;=N$8,TREND(O$7:O$8,N$7:N$8,$G57),IF($G57&gt;=N$9,TREND(O$8:O$9,N$8:N$9,$G57),IF($G57&gt;=N$10,TREND(O$9:O$10,N$9:N$10,$G57),IF($G57&gt;=N$11,TREND(O$10:O$11,N$10:N$11,$G57),0)))))</f>
        <v>0</v>
      </c>
      <c r="S57" s="63" cm="1">
        <f t="array" ref="S57">IF($G57&gt;=S$7,TREND(T$6:T$7,S$6:S$7,$G57),IF($G57&gt;=S$8,TREND(T$7:T$8,S$7:S$8,$G57),IF($G57&gt;=S$9,TREND(T$8:T$9,S$8:S$9,$G57),IF($G57&gt;=S$10,TREND(T$9:T$10,S$9:S$10,$G57),IF($G57&gt;=S$11,TREND(T$10:T$11,S$10:S$11,$G57),0)))))</f>
        <v>0</v>
      </c>
      <c r="X57" s="63" cm="1">
        <f t="array" ref="X57">IF($G57&gt;=X$7,TREND(Y$6:Y$7,X$6:X$7,$G57),IF($G57&gt;=X$8,TREND(Y$7:Y$8,X$7:X$8,$G57),IF($G57&gt;=X$9,TREND(Y$8:Y$9,X$8:X$9,$G57),IF($G57&gt;=X$10,TREND(Y$9:Y$10,X$9:X$10,$G57),IF($G57&gt;=X$11,TREND(Y$10:Y$11,X$10:X$11,$G57),0)))))</f>
        <v>0</v>
      </c>
      <c r="Y57" s="20"/>
      <c r="Z57" s="18"/>
      <c r="AA57" s="18"/>
      <c r="AB57" s="18"/>
      <c r="AC57" s="18"/>
      <c r="AD57" s="18"/>
      <c r="AE57" s="18"/>
      <c r="AF57" s="18"/>
      <c r="AI57" s="21"/>
      <c r="AJ57" s="29">
        <f t="shared" si="30"/>
        <v>46494</v>
      </c>
      <c r="AK57">
        <f t="shared" si="24"/>
        <v>0</v>
      </c>
      <c r="AL57" s="1">
        <f t="shared" si="25"/>
        <v>1</v>
      </c>
      <c r="AM57" s="1">
        <f t="shared" si="27"/>
        <v>0</v>
      </c>
      <c r="AN57" s="121">
        <f t="shared" si="28"/>
        <v>0</v>
      </c>
      <c r="AO57" s="120">
        <f t="shared" si="29"/>
        <v>1</v>
      </c>
    </row>
    <row r="58" spans="1:41" x14ac:dyDescent="0.35">
      <c r="A58" s="63">
        <f t="shared" si="26"/>
        <v>0.94333333333333325</v>
      </c>
      <c r="D58" s="159"/>
      <c r="F58" s="21"/>
      <c r="G58" s="63">
        <v>0.17</v>
      </c>
      <c r="H58" s="3"/>
      <c r="I58" s="63" cm="1">
        <f t="array" ref="I58">IF($G58&gt;=I$7,TREND(J$6:J$7,I$6:I$7,$G58),IF($G58&gt;=I$8,TREND(J$7:J$8,I$7:I$8,$G58),IF($G58&gt;=I$9,TREND(J$8:J$9,I$8:I$9,$G58),IF($G58&gt;=I$10,TREND(J$9:J$10,I$9:I$10,$G58),IF($G58&gt;=I$11,TREND(J$10:J$11,I$10:I$11,$G58),0)))))</f>
        <v>0.94333333333333336</v>
      </c>
      <c r="J58" s="20"/>
      <c r="K58" s="3"/>
      <c r="L58" s="3"/>
      <c r="M58" s="3"/>
      <c r="N58" s="63" cm="1">
        <f t="array" ref="N58">IF($G58&gt;=N$7,TREND(O$6:O$7,N$6:N$7,$G58),IF($G58&gt;=N$8,TREND(O$7:O$8,N$7:N$8,$G58),IF($G58&gt;=N$9,TREND(O$8:O$9,N$8:N$9,$G58),IF($G58&gt;=N$10,TREND(O$9:O$10,N$9:N$10,$G58),IF($G58&gt;=N$11,TREND(O$10:O$11,N$10:N$11,$G58),0)))))</f>
        <v>0</v>
      </c>
      <c r="S58" s="63" cm="1">
        <f t="array" ref="S58">IF($G58&gt;=S$7,TREND(T$6:T$7,S$6:S$7,$G58),IF($G58&gt;=S$8,TREND(T$7:T$8,S$7:S$8,$G58),IF($G58&gt;=S$9,TREND(T$8:T$9,S$8:S$9,$G58),IF($G58&gt;=S$10,TREND(T$9:T$10,S$9:S$10,$G58),IF($G58&gt;=S$11,TREND(T$10:T$11,S$10:S$11,$G58),0)))))</f>
        <v>0</v>
      </c>
      <c r="X58" s="63" cm="1">
        <f t="array" ref="X58">IF($G58&gt;=X$7,TREND(Y$6:Y$7,X$6:X$7,$G58),IF($G58&gt;=X$8,TREND(Y$7:Y$8,X$7:X$8,$G58),IF($G58&gt;=X$9,TREND(Y$8:Y$9,X$8:X$9,$G58),IF($G58&gt;=X$10,TREND(Y$9:Y$10,X$9:X$10,$G58),IF($G58&gt;=X$11,TREND(Y$10:Y$11,X$10:X$11,$G58),0)))))</f>
        <v>0</v>
      </c>
      <c r="Y58" s="20"/>
      <c r="Z58" s="18"/>
      <c r="AA58" s="18"/>
      <c r="AB58" s="18"/>
      <c r="AC58" s="18"/>
      <c r="AD58" s="18"/>
      <c r="AE58" s="18"/>
      <c r="AF58" s="18"/>
      <c r="AI58" s="21"/>
      <c r="AJ58" s="29">
        <f t="shared" si="30"/>
        <v>46495</v>
      </c>
      <c r="AK58">
        <f t="shared" si="24"/>
        <v>0</v>
      </c>
      <c r="AL58" s="1">
        <f t="shared" si="25"/>
        <v>1</v>
      </c>
      <c r="AM58" s="1">
        <f t="shared" si="27"/>
        <v>0</v>
      </c>
      <c r="AN58" s="121">
        <f t="shared" si="28"/>
        <v>0</v>
      </c>
      <c r="AO58" s="120">
        <f t="shared" si="29"/>
        <v>1</v>
      </c>
    </row>
    <row r="59" spans="1:41" x14ac:dyDescent="0.35">
      <c r="A59" s="63">
        <f t="shared" si="26"/>
        <v>0.94000000000000006</v>
      </c>
      <c r="D59" s="159"/>
      <c r="F59" s="21"/>
      <c r="G59" s="63">
        <v>0.18</v>
      </c>
      <c r="H59" s="3"/>
      <c r="I59" s="63" cm="1">
        <f t="array" ref="I59">IF($G59&gt;=I$7,TREND(J$6:J$7,I$6:I$7,$G59),IF($G59&gt;=I$8,TREND(J$7:J$8,I$7:I$8,$G59),IF($G59&gt;=I$9,TREND(J$8:J$9,I$8:I$9,$G59),IF($G59&gt;=I$10,TREND(J$9:J$10,I$9:I$10,$G59),IF($G59&gt;=I$11,TREND(J$10:J$11,I$10:I$11,$G59),0)))))</f>
        <v>0.94</v>
      </c>
      <c r="J59" s="20"/>
      <c r="K59" s="3"/>
      <c r="L59" s="3"/>
      <c r="M59" s="3"/>
      <c r="N59" s="63" cm="1">
        <f t="array" ref="N59">IF($G59&gt;=N$7,TREND(O$6:O$7,N$6:N$7,$G59),IF($G59&gt;=N$8,TREND(O$7:O$8,N$7:N$8,$G59),IF($G59&gt;=N$9,TREND(O$8:O$9,N$8:N$9,$G59),IF($G59&gt;=N$10,TREND(O$9:O$10,N$9:N$10,$G59),IF($G59&gt;=N$11,TREND(O$10:O$11,N$10:N$11,$G59),0)))))</f>
        <v>0</v>
      </c>
      <c r="S59" s="63" cm="1">
        <f t="array" ref="S59">IF($G59&gt;=S$7,TREND(T$6:T$7,S$6:S$7,$G59),IF($G59&gt;=S$8,TREND(T$7:T$8,S$7:S$8,$G59),IF($G59&gt;=S$9,TREND(T$8:T$9,S$8:S$9,$G59),IF($G59&gt;=S$10,TREND(T$9:T$10,S$9:S$10,$G59),IF($G59&gt;=S$11,TREND(T$10:T$11,S$10:S$11,$G59),0)))))</f>
        <v>0</v>
      </c>
      <c r="X59" s="63" cm="1">
        <f t="array" ref="X59">IF($G59&gt;=X$7,TREND(Y$6:Y$7,X$6:X$7,$G59),IF($G59&gt;=X$8,TREND(Y$7:Y$8,X$7:X$8,$G59),IF($G59&gt;=X$9,TREND(Y$8:Y$9,X$8:X$9,$G59),IF($G59&gt;=X$10,TREND(Y$9:Y$10,X$9:X$10,$G59),IF($G59&gt;=X$11,TREND(Y$10:Y$11,X$10:X$11,$G59),0)))))</f>
        <v>0</v>
      </c>
      <c r="Y59" s="20"/>
      <c r="Z59" s="18"/>
      <c r="AA59" s="18"/>
      <c r="AB59" s="18"/>
      <c r="AC59" s="18"/>
      <c r="AD59" s="18"/>
      <c r="AE59" s="18"/>
      <c r="AF59" s="18"/>
      <c r="AI59" s="21"/>
      <c r="AJ59" s="29">
        <f t="shared" si="30"/>
        <v>46496</v>
      </c>
      <c r="AK59">
        <f t="shared" si="24"/>
        <v>0</v>
      </c>
      <c r="AL59" s="1">
        <f t="shared" si="25"/>
        <v>1</v>
      </c>
      <c r="AM59" s="1">
        <f t="shared" si="27"/>
        <v>0</v>
      </c>
      <c r="AN59" s="121">
        <f t="shared" si="28"/>
        <v>0</v>
      </c>
      <c r="AO59" s="120">
        <f t="shared" si="29"/>
        <v>1</v>
      </c>
    </row>
    <row r="60" spans="1:41" ht="12.75" customHeight="1" x14ac:dyDescent="0.35">
      <c r="A60" s="63">
        <f t="shared" si="26"/>
        <v>0.93666666666666676</v>
      </c>
      <c r="D60" s="159"/>
      <c r="F60" s="21"/>
      <c r="G60" s="63">
        <v>0.19</v>
      </c>
      <c r="H60" s="3"/>
      <c r="I60" s="63" cm="1">
        <f t="array" ref="I60">IF($G60&gt;=I$7,TREND(J$6:J$7,I$6:I$7,$G60),IF($G60&gt;=I$8,TREND(J$7:J$8,I$7:I$8,$G60),IF($G60&gt;=I$9,TREND(J$8:J$9,I$8:I$9,$G60),IF($G60&gt;=I$10,TREND(J$9:J$10,I$9:I$10,$G60),IF($G60&gt;=I$11,TREND(J$10:J$11,I$10:I$11,$G60),0)))))</f>
        <v>0.93666666666666665</v>
      </c>
      <c r="J60" s="20"/>
      <c r="K60" s="3"/>
      <c r="L60" s="3"/>
      <c r="M60" s="3"/>
      <c r="N60" s="63" cm="1">
        <f t="array" ref="N60">IF($G60&gt;=N$7,TREND(O$6:O$7,N$6:N$7,$G60),IF($G60&gt;=N$8,TREND(O$7:O$8,N$7:N$8,$G60),IF($G60&gt;=N$9,TREND(O$8:O$9,N$8:N$9,$G60),IF($G60&gt;=N$10,TREND(O$9:O$10,N$9:N$10,$G60),IF($G60&gt;=N$11,TREND(O$10:O$11,N$10:N$11,$G60),0)))))</f>
        <v>0</v>
      </c>
      <c r="S60" s="63" cm="1">
        <f t="array" ref="S60">IF($G60&gt;=S$7,TREND(T$6:T$7,S$6:S$7,$G60),IF($G60&gt;=S$8,TREND(T$7:T$8,S$7:S$8,$G60),IF($G60&gt;=S$9,TREND(T$8:T$9,S$8:S$9,$G60),IF($G60&gt;=S$10,TREND(T$9:T$10,S$9:S$10,$G60),IF($G60&gt;=S$11,TREND(T$10:T$11,S$10:S$11,$G60),0)))))</f>
        <v>0</v>
      </c>
      <c r="X60" s="63" cm="1">
        <f t="array" ref="X60">IF($G60&gt;=X$7,TREND(Y$6:Y$7,X$6:X$7,$G60),IF($G60&gt;=X$8,TREND(Y$7:Y$8,X$7:X$8,$G60),IF($G60&gt;=X$9,TREND(Y$8:Y$9,X$8:X$9,$G60),IF($G60&gt;=X$10,TREND(Y$9:Y$10,X$9:X$10,$G60),IF($G60&gt;=X$11,TREND(Y$10:Y$11,X$10:X$11,$G60),0)))))</f>
        <v>0</v>
      </c>
      <c r="Y60" s="20"/>
      <c r="Z60" s="18"/>
      <c r="AA60" s="18"/>
      <c r="AB60" s="18"/>
      <c r="AC60" s="18"/>
      <c r="AD60" s="18"/>
      <c r="AE60" s="18"/>
      <c r="AF60" s="18"/>
      <c r="AI60" s="21"/>
      <c r="AJ60" s="29">
        <f t="shared" si="30"/>
        <v>46497</v>
      </c>
      <c r="AK60">
        <f t="shared" si="24"/>
        <v>0</v>
      </c>
      <c r="AL60" s="1">
        <f t="shared" si="25"/>
        <v>1</v>
      </c>
      <c r="AM60" s="1">
        <f t="shared" si="27"/>
        <v>0</v>
      </c>
      <c r="AN60" s="121">
        <f t="shared" si="28"/>
        <v>0</v>
      </c>
      <c r="AO60" s="120">
        <f t="shared" si="29"/>
        <v>1</v>
      </c>
    </row>
    <row r="61" spans="1:41" x14ac:dyDescent="0.35">
      <c r="A61" s="63">
        <f t="shared" si="26"/>
        <v>0.93333333333333335</v>
      </c>
      <c r="D61" s="159"/>
      <c r="F61" s="21"/>
      <c r="G61" s="63">
        <v>0.2</v>
      </c>
      <c r="H61" s="3"/>
      <c r="I61" s="63" cm="1">
        <f t="array" ref="I61">IF($G61&gt;=I$7,TREND(J$6:J$7,I$6:I$7,$G61),IF($G61&gt;=I$8,TREND(J$7:J$8,I$7:I$8,$G61),IF($G61&gt;=I$9,TREND(J$8:J$9,I$8:I$9,$G61),IF($G61&gt;=I$10,TREND(J$9:J$10,I$9:I$10,$G61),IF($G61&gt;=I$11,TREND(J$10:J$11,I$10:I$11,$G61),0)))))</f>
        <v>0.93333333333333335</v>
      </c>
      <c r="J61" s="20"/>
      <c r="K61" s="3"/>
      <c r="L61" s="3"/>
      <c r="M61" s="3"/>
      <c r="N61" s="63" cm="1">
        <f t="array" ref="N61">IF($G61&gt;=N$7,TREND(O$6:O$7,N$6:N$7,$G61),IF($G61&gt;=N$8,TREND(O$7:O$8,N$7:N$8,$G61),IF($G61&gt;=N$9,TREND(O$8:O$9,N$8:N$9,$G61),IF($G61&gt;=N$10,TREND(O$9:O$10,N$9:N$10,$G61),IF($G61&gt;=N$11,TREND(O$10:O$11,N$10:N$11,$G61),0)))))</f>
        <v>0</v>
      </c>
      <c r="S61" s="63" cm="1">
        <f t="array" ref="S61">IF($G61&gt;=S$7,TREND(T$6:T$7,S$6:S$7,$G61),IF($G61&gt;=S$8,TREND(T$7:T$8,S$7:S$8,$G61),IF($G61&gt;=S$9,TREND(T$8:T$9,S$8:S$9,$G61),IF($G61&gt;=S$10,TREND(T$9:T$10,S$9:S$10,$G61),IF($G61&gt;=S$11,TREND(T$10:T$11,S$10:S$11,$G61),0)))))</f>
        <v>0</v>
      </c>
      <c r="X61" s="63" cm="1">
        <f t="array" ref="X61">IF($G61&gt;=X$7,TREND(Y$6:Y$7,X$6:X$7,$G61),IF($G61&gt;=X$8,TREND(Y$7:Y$8,X$7:X$8,$G61),IF($G61&gt;=X$9,TREND(Y$8:Y$9,X$8:X$9,$G61),IF($G61&gt;=X$10,TREND(Y$9:Y$10,X$9:X$10,$G61),IF($G61&gt;=X$11,TREND(Y$10:Y$11,X$10:X$11,$G61),0)))))</f>
        <v>0</v>
      </c>
      <c r="Y61" s="20"/>
      <c r="Z61" s="18"/>
      <c r="AA61" s="18"/>
      <c r="AB61" s="18"/>
      <c r="AC61" s="18"/>
      <c r="AD61" s="18"/>
      <c r="AE61" s="18"/>
      <c r="AF61" s="18"/>
      <c r="AI61" s="21"/>
      <c r="AJ61" s="29">
        <f t="shared" si="30"/>
        <v>46498</v>
      </c>
      <c r="AK61">
        <f t="shared" si="24"/>
        <v>0</v>
      </c>
      <c r="AL61" s="1">
        <f t="shared" si="25"/>
        <v>1</v>
      </c>
      <c r="AM61" s="1">
        <f t="shared" si="27"/>
        <v>0</v>
      </c>
      <c r="AN61" s="121">
        <f t="shared" si="28"/>
        <v>0</v>
      </c>
      <c r="AO61" s="120">
        <f t="shared" si="29"/>
        <v>1</v>
      </c>
    </row>
    <row r="62" spans="1:41" x14ac:dyDescent="0.35">
      <c r="A62" s="63">
        <f t="shared" si="26"/>
        <v>0.92999999999999994</v>
      </c>
      <c r="D62" s="159"/>
      <c r="F62" s="21"/>
      <c r="G62" s="63">
        <v>0.21</v>
      </c>
      <c r="H62" s="3"/>
      <c r="I62" s="63" cm="1">
        <f t="array" ref="I62">IF($G62&gt;=I$7,TREND(J$6:J$7,I$6:I$7,$G62),IF($G62&gt;=I$8,TREND(J$7:J$8,I$7:I$8,$G62),IF($G62&gt;=I$9,TREND(J$8:J$9,I$8:I$9,$G62),IF($G62&gt;=I$10,TREND(J$9:J$10,I$9:I$10,$G62),IF($G62&gt;=I$11,TREND(J$10:J$11,I$10:I$11,$G62),0)))))</f>
        <v>0.92999999999999994</v>
      </c>
      <c r="J62" s="20"/>
      <c r="K62" s="3"/>
      <c r="L62" s="3"/>
      <c r="M62" s="27"/>
      <c r="N62" s="63" cm="1">
        <f t="array" ref="N62">IF($G62&gt;=N$7,TREND(O$6:O$7,N$6:N$7,$G62),IF($G62&gt;=N$8,TREND(O$7:O$8,N$7:N$8,$G62),IF($G62&gt;=N$9,TREND(O$8:O$9,N$8:N$9,$G62),IF($G62&gt;=N$10,TREND(O$9:O$10,N$9:N$10,$G62),IF($G62&gt;=N$11,TREND(O$10:O$11,N$10:N$11,$G62),0)))))</f>
        <v>0</v>
      </c>
      <c r="S62" s="63" cm="1">
        <f t="array" ref="S62">IF($G62&gt;=S$7,TREND(T$6:T$7,S$6:S$7,$G62),IF($G62&gt;=S$8,TREND(T$7:T$8,S$7:S$8,$G62),IF($G62&gt;=S$9,TREND(T$8:T$9,S$8:S$9,$G62),IF($G62&gt;=S$10,TREND(T$9:T$10,S$9:S$10,$G62),IF($G62&gt;=S$11,TREND(T$10:T$11,S$10:S$11,$G62),0)))))</f>
        <v>0</v>
      </c>
      <c r="X62" s="63" cm="1">
        <f t="array" ref="X62">IF($G62&gt;=X$7,TREND(Y$6:Y$7,X$6:X$7,$G62),IF($G62&gt;=X$8,TREND(Y$7:Y$8,X$7:X$8,$G62),IF($G62&gt;=X$9,TREND(Y$8:Y$9,X$8:X$9,$G62),IF($G62&gt;=X$10,TREND(Y$9:Y$10,X$9:X$10,$G62),IF($G62&gt;=X$11,TREND(Y$10:Y$11,X$10:X$11,$G62),0)))))</f>
        <v>0</v>
      </c>
      <c r="Y62" s="20"/>
      <c r="Z62" s="18"/>
      <c r="AA62" s="18"/>
      <c r="AB62" s="18"/>
      <c r="AC62" s="18"/>
      <c r="AD62" s="18"/>
      <c r="AE62" s="18"/>
      <c r="AF62" s="18"/>
      <c r="AI62" s="21"/>
      <c r="AJ62" s="29">
        <f t="shared" si="30"/>
        <v>46499</v>
      </c>
      <c r="AK62">
        <f t="shared" si="24"/>
        <v>0</v>
      </c>
      <c r="AL62" s="1">
        <f t="shared" si="25"/>
        <v>1</v>
      </c>
      <c r="AM62" s="1">
        <f t="shared" si="27"/>
        <v>0</v>
      </c>
      <c r="AN62" s="121">
        <f t="shared" si="28"/>
        <v>0</v>
      </c>
      <c r="AO62" s="120">
        <f t="shared" si="29"/>
        <v>1</v>
      </c>
    </row>
    <row r="63" spans="1:41" x14ac:dyDescent="0.35">
      <c r="A63" s="63">
        <f t="shared" si="26"/>
        <v>0.92666666666666675</v>
      </c>
      <c r="D63" s="159"/>
      <c r="F63" s="21"/>
      <c r="G63" s="63">
        <v>0.22</v>
      </c>
      <c r="H63" s="3"/>
      <c r="I63" s="63" cm="1">
        <f t="array" ref="I63">IF($G63&gt;=I$7,TREND(J$6:J$7,I$6:I$7,$G63),IF($G63&gt;=I$8,TREND(J$7:J$8,I$7:I$8,$G63),IF($G63&gt;=I$9,TREND(J$8:J$9,I$8:I$9,$G63),IF($G63&gt;=I$10,TREND(J$9:J$10,I$9:I$10,$G63),IF($G63&gt;=I$11,TREND(J$10:J$11,I$10:I$11,$G63),0)))))</f>
        <v>0.92666666666666664</v>
      </c>
      <c r="J63" s="20"/>
      <c r="K63" s="3"/>
      <c r="L63" s="3"/>
      <c r="M63" s="3"/>
      <c r="N63" s="63" cm="1">
        <f t="array" ref="N63">IF($G63&gt;=N$7,TREND(O$6:O$7,N$6:N$7,$G63),IF($G63&gt;=N$8,TREND(O$7:O$8,N$7:N$8,$G63),IF($G63&gt;=N$9,TREND(O$8:O$9,N$8:N$9,$G63),IF($G63&gt;=N$10,TREND(O$9:O$10,N$9:N$10,$G63),IF($G63&gt;=N$11,TREND(O$10:O$11,N$10:N$11,$G63),0)))))</f>
        <v>0</v>
      </c>
      <c r="S63" s="63" cm="1">
        <f t="array" ref="S63">IF($G63&gt;=S$7,TREND(T$6:T$7,S$6:S$7,$G63),IF($G63&gt;=S$8,TREND(T$7:T$8,S$7:S$8,$G63),IF($G63&gt;=S$9,TREND(T$8:T$9,S$8:S$9,$G63),IF($G63&gt;=S$10,TREND(T$9:T$10,S$9:S$10,$G63),IF($G63&gt;=S$11,TREND(T$10:T$11,S$10:S$11,$G63),0)))))</f>
        <v>0</v>
      </c>
      <c r="X63" s="63" cm="1">
        <f t="array" ref="X63">IF($G63&gt;=X$7,TREND(Y$6:Y$7,X$6:X$7,$G63),IF($G63&gt;=X$8,TREND(Y$7:Y$8,X$7:X$8,$G63),IF($G63&gt;=X$9,TREND(Y$8:Y$9,X$8:X$9,$G63),IF($G63&gt;=X$10,TREND(Y$9:Y$10,X$9:X$10,$G63),IF($G63&gt;=X$11,TREND(Y$10:Y$11,X$10:X$11,$G63),0)))))</f>
        <v>0</v>
      </c>
      <c r="Y63" s="20"/>
      <c r="Z63" s="18"/>
      <c r="AA63" s="18"/>
      <c r="AB63" s="18"/>
      <c r="AC63" s="18"/>
      <c r="AD63" s="18"/>
      <c r="AE63" s="18"/>
      <c r="AF63" s="18"/>
      <c r="AI63" s="21"/>
      <c r="AJ63" s="29">
        <f t="shared" si="30"/>
        <v>46500</v>
      </c>
      <c r="AK63">
        <f t="shared" si="24"/>
        <v>0</v>
      </c>
      <c r="AL63" s="1">
        <f t="shared" si="25"/>
        <v>1</v>
      </c>
      <c r="AM63" s="1">
        <f t="shared" si="27"/>
        <v>0</v>
      </c>
      <c r="AN63" s="121">
        <f t="shared" si="28"/>
        <v>0</v>
      </c>
      <c r="AO63" s="120">
        <f t="shared" si="29"/>
        <v>1</v>
      </c>
    </row>
    <row r="64" spans="1:41" x14ac:dyDescent="0.35">
      <c r="A64" s="63">
        <f t="shared" si="26"/>
        <v>0.92333333333333334</v>
      </c>
      <c r="D64" s="159"/>
      <c r="F64" s="21"/>
      <c r="G64" s="63">
        <v>0.23</v>
      </c>
      <c r="H64" s="22"/>
      <c r="I64" s="63" cm="1">
        <f t="array" ref="I64">IF($G64&gt;=I$7,TREND(J$6:J$7,I$6:I$7,$G64),IF($G64&gt;=I$8,TREND(J$7:J$8,I$7:I$8,$G64),IF($G64&gt;=I$9,TREND(J$8:J$9,I$8:I$9,$G64),IF($G64&gt;=I$10,TREND(J$9:J$10,I$9:I$10,$G64),IF($G64&gt;=I$11,TREND(J$10:J$11,I$10:I$11,$G64),0)))))</f>
        <v>0.92333333333333334</v>
      </c>
      <c r="J64" s="20"/>
      <c r="K64" s="3"/>
      <c r="L64" s="28"/>
      <c r="M64" s="28"/>
      <c r="N64" s="63" cm="1">
        <f t="array" ref="N64">IF($G64&gt;=N$7,TREND(O$6:O$7,N$6:N$7,$G64),IF($G64&gt;=N$8,TREND(O$7:O$8,N$7:N$8,$G64),IF($G64&gt;=N$9,TREND(O$8:O$9,N$8:N$9,$G64),IF($G64&gt;=N$10,TREND(O$9:O$10,N$9:N$10,$G64),IF($G64&gt;=N$11,TREND(O$10:O$11,N$10:N$11,$G64),0)))))</f>
        <v>0</v>
      </c>
      <c r="S64" s="63" cm="1">
        <f t="array" ref="S64">IF($G64&gt;=S$7,TREND(T$6:T$7,S$6:S$7,$G64),IF($G64&gt;=S$8,TREND(T$7:T$8,S$7:S$8,$G64),IF($G64&gt;=S$9,TREND(T$8:T$9,S$8:S$9,$G64),IF($G64&gt;=S$10,TREND(T$9:T$10,S$9:S$10,$G64),IF($G64&gt;=S$11,TREND(T$10:T$11,S$10:S$11,$G64),0)))))</f>
        <v>0</v>
      </c>
      <c r="X64" s="63" cm="1">
        <f t="array" ref="X64">IF($G64&gt;=X$7,TREND(Y$6:Y$7,X$6:X$7,$G64),IF($G64&gt;=X$8,TREND(Y$7:Y$8,X$7:X$8,$G64),IF($G64&gt;=X$9,TREND(Y$8:Y$9,X$8:X$9,$G64),IF($G64&gt;=X$10,TREND(Y$9:Y$10,X$9:X$10,$G64),IF($G64&gt;=X$11,TREND(Y$10:Y$11,X$10:X$11,$G64),0)))))</f>
        <v>0</v>
      </c>
      <c r="Y64" s="20"/>
      <c r="Z64" s="18"/>
      <c r="AA64" s="18"/>
      <c r="AB64" s="18"/>
      <c r="AC64" s="18"/>
      <c r="AD64" s="18"/>
      <c r="AE64" s="18"/>
      <c r="AF64" s="18"/>
      <c r="AI64" s="21"/>
      <c r="AJ64" s="29">
        <f t="shared" si="30"/>
        <v>46501</v>
      </c>
      <c r="AK64">
        <f t="shared" si="24"/>
        <v>0</v>
      </c>
      <c r="AL64" s="1">
        <f t="shared" si="25"/>
        <v>1</v>
      </c>
      <c r="AM64" s="1">
        <f t="shared" si="27"/>
        <v>0</v>
      </c>
      <c r="AN64" s="121">
        <f t="shared" si="28"/>
        <v>0</v>
      </c>
      <c r="AO64" s="120">
        <f t="shared" si="29"/>
        <v>1</v>
      </c>
    </row>
    <row r="65" spans="1:42" x14ac:dyDescent="0.35">
      <c r="A65" s="63">
        <f t="shared" si="26"/>
        <v>0.92</v>
      </c>
      <c r="D65" s="159"/>
      <c r="F65" s="21"/>
      <c r="G65" s="63">
        <v>0.24</v>
      </c>
      <c r="H65" s="22"/>
      <c r="I65" s="63" cm="1">
        <f t="array" ref="I65">IF($G65&gt;=I$7,TREND(J$6:J$7,I$6:I$7,$G65),IF($G65&gt;=I$8,TREND(J$7:J$8,I$7:I$8,$G65),IF($G65&gt;=I$9,TREND(J$8:J$9,I$8:I$9,$G65),IF($G65&gt;=I$10,TREND(J$9:J$10,I$9:I$10,$G65),IF($G65&gt;=I$11,TREND(J$10:J$11,I$10:I$11,$G65),0)))))</f>
        <v>0.91999999999999993</v>
      </c>
      <c r="J65" s="20"/>
      <c r="K65" s="3"/>
      <c r="L65" s="28"/>
      <c r="M65" s="28"/>
      <c r="N65" s="63" cm="1">
        <f t="array" ref="N65">IF($G65&gt;=N$7,TREND(O$6:O$7,N$6:N$7,$G65),IF($G65&gt;=N$8,TREND(O$7:O$8,N$7:N$8,$G65),IF($G65&gt;=N$9,TREND(O$8:O$9,N$8:N$9,$G65),IF($G65&gt;=N$10,TREND(O$9:O$10,N$9:N$10,$G65),IF($G65&gt;=N$11,TREND(O$10:O$11,N$10:N$11,$G65),0)))))</f>
        <v>0</v>
      </c>
      <c r="S65" s="63" cm="1">
        <f t="array" ref="S65">IF($G65&gt;=S$7,TREND(T$6:T$7,S$6:S$7,$G65),IF($G65&gt;=S$8,TREND(T$7:T$8,S$7:S$8,$G65),IF($G65&gt;=S$9,TREND(T$8:T$9,S$8:S$9,$G65),IF($G65&gt;=S$10,TREND(T$9:T$10,S$9:S$10,$G65),IF($G65&gt;=S$11,TREND(T$10:T$11,S$10:S$11,$G65),0)))))</f>
        <v>0</v>
      </c>
      <c r="X65" s="63" cm="1">
        <f t="array" ref="X65">IF($G65&gt;=X$7,TREND(Y$6:Y$7,X$6:X$7,$G65),IF($G65&gt;=X$8,TREND(Y$7:Y$8,X$7:X$8,$G65),IF($G65&gt;=X$9,TREND(Y$8:Y$9,X$8:X$9,$G65),IF($G65&gt;=X$10,TREND(Y$9:Y$10,X$9:X$10,$G65),IF($G65&gt;=X$11,TREND(Y$10:Y$11,X$10:X$11,$G65),0)))))</f>
        <v>0</v>
      </c>
      <c r="Y65" s="20"/>
      <c r="Z65" s="18"/>
      <c r="AA65" s="18"/>
      <c r="AB65" s="18"/>
      <c r="AC65" s="18"/>
      <c r="AD65" s="18"/>
      <c r="AE65" s="18"/>
      <c r="AF65" s="18"/>
      <c r="AI65" s="21"/>
      <c r="AJ65" s="29">
        <f t="shared" si="30"/>
        <v>46502</v>
      </c>
      <c r="AK65">
        <f t="shared" si="24"/>
        <v>0</v>
      </c>
      <c r="AL65" s="1">
        <f t="shared" si="25"/>
        <v>1</v>
      </c>
      <c r="AM65" s="1">
        <f t="shared" si="27"/>
        <v>0</v>
      </c>
      <c r="AN65" s="121">
        <f t="shared" si="28"/>
        <v>0</v>
      </c>
      <c r="AO65" s="120">
        <f t="shared" si="29"/>
        <v>1</v>
      </c>
    </row>
    <row r="66" spans="1:42" x14ac:dyDescent="0.35">
      <c r="A66" s="63">
        <f t="shared" si="26"/>
        <v>0.91666666666666674</v>
      </c>
      <c r="D66" s="159"/>
      <c r="F66" s="21"/>
      <c r="G66" s="63">
        <v>0.25</v>
      </c>
      <c r="H66" s="22"/>
      <c r="I66" s="63" cm="1">
        <f t="array" ref="I66">IF($G66&gt;=I$7,TREND(J$6:J$7,I$6:I$7,$G66),IF($G66&gt;=I$8,TREND(J$7:J$8,I$7:I$8,$G66),IF($G66&gt;=I$9,TREND(J$8:J$9,I$8:I$9,$G66),IF($G66&gt;=I$10,TREND(J$9:J$10,I$9:I$10,$G66),IF($G66&gt;=I$11,TREND(J$10:J$11,I$10:I$11,$G66),0)))))</f>
        <v>0.91666666666666663</v>
      </c>
      <c r="J66" s="20"/>
      <c r="K66" s="3"/>
      <c r="L66" s="28"/>
      <c r="M66" s="28"/>
      <c r="N66" s="63" cm="1">
        <f t="array" ref="N66">IF($G66&gt;=N$7,TREND(O$6:O$7,N$6:N$7,$G66),IF($G66&gt;=N$8,TREND(O$7:O$8,N$7:N$8,$G66),IF($G66&gt;=N$9,TREND(O$8:O$9,N$8:N$9,$G66),IF($G66&gt;=N$10,TREND(O$9:O$10,N$9:N$10,$G66),IF($G66&gt;=N$11,TREND(O$10:O$11,N$10:N$11,$G66),0)))))</f>
        <v>0</v>
      </c>
      <c r="S66" s="63" cm="1">
        <f t="array" ref="S66">IF($G66&gt;=S$7,TREND(T$6:T$7,S$6:S$7,$G66),IF($G66&gt;=S$8,TREND(T$7:T$8,S$7:S$8,$G66),IF($G66&gt;=S$9,TREND(T$8:T$9,S$8:S$9,$G66),IF($G66&gt;=S$10,TREND(T$9:T$10,S$9:S$10,$G66),IF($G66&gt;=S$11,TREND(T$10:T$11,S$10:S$11,$G66),0)))))</f>
        <v>0</v>
      </c>
      <c r="X66" s="63" cm="1">
        <f t="array" ref="X66">IF($G66&gt;=X$7,TREND(Y$6:Y$7,X$6:X$7,$G66),IF($G66&gt;=X$8,TREND(Y$7:Y$8,X$7:X$8,$G66),IF($G66&gt;=X$9,TREND(Y$8:Y$9,X$8:X$9,$G66),IF($G66&gt;=X$10,TREND(Y$9:Y$10,X$9:X$10,$G66),IF($G66&gt;=X$11,TREND(Y$10:Y$11,X$10:X$11,$G66),0)))))</f>
        <v>0</v>
      </c>
      <c r="Y66" s="20"/>
      <c r="Z66" s="18"/>
      <c r="AA66" s="18"/>
      <c r="AB66" s="18"/>
      <c r="AC66" s="18"/>
      <c r="AD66" s="18"/>
      <c r="AE66" s="18"/>
      <c r="AF66" s="18"/>
      <c r="AI66" s="21"/>
      <c r="AJ66" s="29">
        <f t="shared" si="30"/>
        <v>46503</v>
      </c>
      <c r="AK66">
        <f t="shared" si="24"/>
        <v>0</v>
      </c>
      <c r="AL66" s="1">
        <f t="shared" si="25"/>
        <v>1</v>
      </c>
      <c r="AM66" s="1">
        <f t="shared" si="27"/>
        <v>0</v>
      </c>
      <c r="AN66" s="121">
        <f t="shared" si="28"/>
        <v>0</v>
      </c>
      <c r="AO66" s="120">
        <f t="shared" si="29"/>
        <v>1</v>
      </c>
    </row>
    <row r="67" spans="1:42" s="4" customFormat="1" x14ac:dyDescent="0.35">
      <c r="A67" s="63">
        <f t="shared" si="26"/>
        <v>0.91333333333333333</v>
      </c>
      <c r="B67" s="1"/>
      <c r="C67" s="1"/>
      <c r="D67" s="159"/>
      <c r="E67" s="1"/>
      <c r="F67" s="21"/>
      <c r="G67" s="63">
        <v>0.26</v>
      </c>
      <c r="H67" s="22"/>
      <c r="I67" s="63" cm="1">
        <f t="array" ref="I67">IF($G67&gt;=I$7,TREND(J$6:J$7,I$6:I$7,$G67),IF($G67&gt;=I$8,TREND(J$7:J$8,I$7:I$8,$G67),IF($G67&gt;=I$9,TREND(J$8:J$9,I$8:I$9,$G67),IF($G67&gt;=I$10,TREND(J$9:J$10,I$9:I$10,$G67),IF($G67&gt;=I$11,TREND(J$10:J$11,I$10:I$11,$G67),0)))))</f>
        <v>0.91333333333333333</v>
      </c>
      <c r="J67" s="20"/>
      <c r="K67" s="3"/>
      <c r="L67" s="28"/>
      <c r="M67" s="28"/>
      <c r="N67" s="63" cm="1">
        <f t="array" ref="N67">IF($G67&gt;=N$7,TREND(O$6:O$7,N$6:N$7,$G67),IF($G67&gt;=N$8,TREND(O$7:O$8,N$7:N$8,$G67),IF($G67&gt;=N$9,TREND(O$8:O$9,N$8:N$9,$G67),IF($G67&gt;=N$10,TREND(O$9:O$10,N$9:N$10,$G67),IF($G67&gt;=N$11,TREND(O$10:O$11,N$10:N$11,$G67),0)))))</f>
        <v>0</v>
      </c>
      <c r="O67" s="1"/>
      <c r="P67" s="1"/>
      <c r="Q67" s="1"/>
      <c r="R67" s="1"/>
      <c r="S67" s="63" cm="1">
        <f t="array" ref="S67">IF($G67&gt;=S$7,TREND(T$6:T$7,S$6:S$7,$G67),IF($G67&gt;=S$8,TREND(T$7:T$8,S$7:S$8,$G67),IF($G67&gt;=S$9,TREND(T$8:T$9,S$8:S$9,$G67),IF($G67&gt;=S$10,TREND(T$9:T$10,S$9:S$10,$G67),IF($G67&gt;=S$11,TREND(T$10:T$11,S$10:S$11,$G67),0)))))</f>
        <v>0</v>
      </c>
      <c r="T67" s="1"/>
      <c r="U67" s="1"/>
      <c r="V67" s="1"/>
      <c r="W67" s="1"/>
      <c r="X67" s="63" cm="1">
        <f t="array" ref="X67">IF($G67&gt;=X$7,TREND(Y$6:Y$7,X$6:X$7,$G67),IF($G67&gt;=X$8,TREND(Y$7:Y$8,X$7:X$8,$G67),IF($G67&gt;=X$9,TREND(Y$8:Y$9,X$8:X$9,$G67),IF($G67&gt;=X$10,TREND(Y$9:Y$10,X$9:X$10,$G67),IF($G67&gt;=X$11,TREND(Y$10:Y$11,X$10:X$11,$G67),0)))))</f>
        <v>0</v>
      </c>
      <c r="Y67" s="20"/>
      <c r="Z67" s="18"/>
      <c r="AA67" s="18"/>
      <c r="AB67" s="18"/>
      <c r="AC67" s="18"/>
      <c r="AD67" s="18"/>
      <c r="AE67" s="18"/>
      <c r="AF67" s="18"/>
      <c r="AG67" s="1"/>
      <c r="AH67" s="1"/>
      <c r="AI67" s="21"/>
      <c r="AJ67" s="29">
        <f t="shared" si="30"/>
        <v>46504</v>
      </c>
      <c r="AK67">
        <f t="shared" si="24"/>
        <v>0</v>
      </c>
      <c r="AL67" s="1">
        <f t="shared" si="25"/>
        <v>1</v>
      </c>
      <c r="AM67" s="1">
        <f t="shared" si="27"/>
        <v>0</v>
      </c>
      <c r="AN67" s="121">
        <f t="shared" si="28"/>
        <v>0</v>
      </c>
      <c r="AO67" s="120">
        <f t="shared" si="29"/>
        <v>1</v>
      </c>
      <c r="AP67" s="1"/>
    </row>
    <row r="68" spans="1:42" x14ac:dyDescent="0.35">
      <c r="A68" s="63">
        <f t="shared" si="26"/>
        <v>0.91</v>
      </c>
      <c r="D68" s="159"/>
      <c r="F68" s="21"/>
      <c r="G68" s="63">
        <v>0.27</v>
      </c>
      <c r="H68" s="22"/>
      <c r="I68" s="63" cm="1">
        <f t="array" ref="I68">IF($G68&gt;=I$7,TREND(J$6:J$7,I$6:I$7,$G68),IF($G68&gt;=I$8,TREND(J$7:J$8,I$7:I$8,$G68),IF($G68&gt;=I$9,TREND(J$8:J$9,I$8:I$9,$G68),IF($G68&gt;=I$10,TREND(J$9:J$10,I$9:I$10,$G68),IF($G68&gt;=I$11,TREND(J$10:J$11,I$10:I$11,$G68),0)))))</f>
        <v>0.90999999999999992</v>
      </c>
      <c r="J68" s="20"/>
      <c r="K68" s="3"/>
      <c r="L68" s="28"/>
      <c r="M68" s="28"/>
      <c r="N68" s="63" cm="1">
        <f t="array" ref="N68">IF($G68&gt;=N$7,TREND(O$6:O$7,N$6:N$7,$G68),IF($G68&gt;=N$8,TREND(O$7:O$8,N$7:N$8,$G68),IF($G68&gt;=N$9,TREND(O$8:O$9,N$8:N$9,$G68),IF($G68&gt;=N$10,TREND(O$9:O$10,N$9:N$10,$G68),IF($G68&gt;=N$11,TREND(O$10:O$11,N$10:N$11,$G68),0)))))</f>
        <v>0</v>
      </c>
      <c r="S68" s="63" cm="1">
        <f t="array" ref="S68">IF($G68&gt;=S$7,TREND(T$6:T$7,S$6:S$7,$G68),IF($G68&gt;=S$8,TREND(T$7:T$8,S$7:S$8,$G68),IF($G68&gt;=S$9,TREND(T$8:T$9,S$8:S$9,$G68),IF($G68&gt;=S$10,TREND(T$9:T$10,S$9:S$10,$G68),IF($G68&gt;=S$11,TREND(T$10:T$11,S$10:S$11,$G68),0)))))</f>
        <v>0</v>
      </c>
      <c r="X68" s="63" cm="1">
        <f t="array" ref="X68">IF($G68&gt;=X$7,TREND(Y$6:Y$7,X$6:X$7,$G68),IF($G68&gt;=X$8,TREND(Y$7:Y$8,X$7:X$8,$G68),IF($G68&gt;=X$9,TREND(Y$8:Y$9,X$8:X$9,$G68),IF($G68&gt;=X$10,TREND(Y$9:Y$10,X$9:X$10,$G68),IF($G68&gt;=X$11,TREND(Y$10:Y$11,X$10:X$11,$G68),0)))))</f>
        <v>0</v>
      </c>
      <c r="Y68" s="20"/>
      <c r="Z68" s="18"/>
      <c r="AA68" s="18"/>
      <c r="AB68" s="18"/>
      <c r="AC68" s="18"/>
      <c r="AD68" s="18"/>
      <c r="AE68" s="18"/>
      <c r="AF68" s="18"/>
      <c r="AI68" s="21"/>
      <c r="AJ68" s="29">
        <f t="shared" si="30"/>
        <v>46505</v>
      </c>
      <c r="AK68">
        <f t="shared" si="24"/>
        <v>0</v>
      </c>
      <c r="AL68" s="1">
        <f t="shared" si="25"/>
        <v>1</v>
      </c>
      <c r="AM68" s="1">
        <f t="shared" si="27"/>
        <v>0</v>
      </c>
      <c r="AN68" s="121">
        <f t="shared" si="28"/>
        <v>0</v>
      </c>
      <c r="AO68" s="120">
        <f t="shared" si="29"/>
        <v>1</v>
      </c>
    </row>
    <row r="69" spans="1:42" x14ac:dyDescent="0.35">
      <c r="A69" s="63">
        <f t="shared" si="26"/>
        <v>0.90666666666666673</v>
      </c>
      <c r="D69" s="159"/>
      <c r="F69" s="21"/>
      <c r="G69" s="63">
        <v>0.28000000000000003</v>
      </c>
      <c r="H69" s="22"/>
      <c r="I69" s="63" cm="1">
        <f t="array" ref="I69">IF($G69&gt;=I$7,TREND(J$6:J$7,I$6:I$7,$G69),IF($G69&gt;=I$8,TREND(J$7:J$8,I$7:I$8,$G69),IF($G69&gt;=I$9,TREND(J$8:J$9,I$8:I$9,$G69),IF($G69&gt;=I$10,TREND(J$9:J$10,I$9:I$10,$G69),IF($G69&gt;=I$11,TREND(J$10:J$11,I$10:I$11,$G69),0)))))</f>
        <v>0.90666666666666662</v>
      </c>
      <c r="J69" s="20"/>
      <c r="K69" s="3"/>
      <c r="L69" s="28"/>
      <c r="M69" s="28"/>
      <c r="N69" s="63" cm="1">
        <f t="array" ref="N69">IF($G69&gt;=N$7,TREND(O$6:O$7,N$6:N$7,$G69),IF($G69&gt;=N$8,TREND(O$7:O$8,N$7:N$8,$G69),IF($G69&gt;=N$9,TREND(O$8:O$9,N$8:N$9,$G69),IF($G69&gt;=N$10,TREND(O$9:O$10,N$9:N$10,$G69),IF($G69&gt;=N$11,TREND(O$10:O$11,N$10:N$11,$G69),0)))))</f>
        <v>0</v>
      </c>
      <c r="S69" s="63" cm="1">
        <f t="array" ref="S69">IF($G69&gt;=S$7,TREND(T$6:T$7,S$6:S$7,$G69),IF($G69&gt;=S$8,TREND(T$7:T$8,S$7:S$8,$G69),IF($G69&gt;=S$9,TREND(T$8:T$9,S$8:S$9,$G69),IF($G69&gt;=S$10,TREND(T$9:T$10,S$9:S$10,$G69),IF($G69&gt;=S$11,TREND(T$10:T$11,S$10:S$11,$G69),0)))))</f>
        <v>0</v>
      </c>
      <c r="X69" s="63" cm="1">
        <f t="array" ref="X69">IF($G69&gt;=X$7,TREND(Y$6:Y$7,X$6:X$7,$G69),IF($G69&gt;=X$8,TREND(Y$7:Y$8,X$7:X$8,$G69),IF($G69&gt;=X$9,TREND(Y$8:Y$9,X$8:X$9,$G69),IF($G69&gt;=X$10,TREND(Y$9:Y$10,X$9:X$10,$G69),IF($G69&gt;=X$11,TREND(Y$10:Y$11,X$10:X$11,$G69),0)))))</f>
        <v>0</v>
      </c>
      <c r="Y69" s="20"/>
      <c r="Z69" s="18"/>
      <c r="AA69" s="18"/>
      <c r="AB69" s="18"/>
      <c r="AC69" s="18"/>
      <c r="AD69" s="18"/>
      <c r="AE69" s="18"/>
      <c r="AF69" s="18"/>
      <c r="AI69" s="21"/>
      <c r="AJ69" s="29">
        <f t="shared" si="30"/>
        <v>46506</v>
      </c>
      <c r="AK69">
        <f t="shared" si="24"/>
        <v>0</v>
      </c>
      <c r="AL69" s="1">
        <f t="shared" si="25"/>
        <v>1</v>
      </c>
      <c r="AM69" s="1">
        <f t="shared" si="27"/>
        <v>0</v>
      </c>
      <c r="AN69" s="121">
        <f t="shared" si="28"/>
        <v>0</v>
      </c>
      <c r="AO69" s="120">
        <f t="shared" si="29"/>
        <v>1</v>
      </c>
    </row>
    <row r="70" spans="1:42" x14ac:dyDescent="0.35">
      <c r="A70" s="63">
        <f t="shared" si="26"/>
        <v>0.90333333333333332</v>
      </c>
      <c r="D70" s="159"/>
      <c r="F70" s="21"/>
      <c r="G70" s="63">
        <v>0.28999999999999998</v>
      </c>
      <c r="H70" s="22"/>
      <c r="I70" s="63" cm="1">
        <f t="array" ref="I70">IF($G70&gt;=I$7,TREND(J$6:J$7,I$6:I$7,$G70),IF($G70&gt;=I$8,TREND(J$7:J$8,I$7:I$8,$G70),IF($G70&gt;=I$9,TREND(J$8:J$9,I$8:I$9,$G70),IF($G70&gt;=I$10,TREND(J$9:J$10,I$9:I$10,$G70),IF($G70&gt;=I$11,TREND(J$10:J$11,I$10:I$11,$G70),0)))))</f>
        <v>0.90333333333333332</v>
      </c>
      <c r="J70" s="20"/>
      <c r="K70" s="3"/>
      <c r="L70" s="23"/>
      <c r="M70" s="23"/>
      <c r="N70" s="63" cm="1">
        <f t="array" ref="N70">IF($G70&gt;=N$7,TREND(O$6:O$7,N$6:N$7,$G70),IF($G70&gt;=N$8,TREND(O$7:O$8,N$7:N$8,$G70),IF($G70&gt;=N$9,TREND(O$8:O$9,N$8:N$9,$G70),IF($G70&gt;=N$10,TREND(O$9:O$10,N$9:N$10,$G70),IF($G70&gt;=N$11,TREND(O$10:O$11,N$10:N$11,$G70),0)))))</f>
        <v>0</v>
      </c>
      <c r="S70" s="63" cm="1">
        <f t="array" ref="S70">IF($G70&gt;=S$7,TREND(T$6:T$7,S$6:S$7,$G70),IF($G70&gt;=S$8,TREND(T$7:T$8,S$7:S$8,$G70),IF($G70&gt;=S$9,TREND(T$8:T$9,S$8:S$9,$G70),IF($G70&gt;=S$10,TREND(T$9:T$10,S$9:S$10,$G70),IF($G70&gt;=S$11,TREND(T$10:T$11,S$10:S$11,$G70),0)))))</f>
        <v>0</v>
      </c>
      <c r="X70" s="63" cm="1">
        <f t="array" ref="X70">IF($G70&gt;=X$7,TREND(Y$6:Y$7,X$6:X$7,$G70),IF($G70&gt;=X$8,TREND(Y$7:Y$8,X$7:X$8,$G70),IF($G70&gt;=X$9,TREND(Y$8:Y$9,X$8:X$9,$G70),IF($G70&gt;=X$10,TREND(Y$9:Y$10,X$9:X$10,$G70),IF($G70&gt;=X$11,TREND(Y$10:Y$11,X$10:X$11,$G70),0)))))</f>
        <v>0</v>
      </c>
      <c r="Y70" s="20"/>
      <c r="Z70" s="18"/>
      <c r="AA70" s="18"/>
      <c r="AB70" s="18"/>
      <c r="AC70" s="18"/>
      <c r="AD70" s="18"/>
      <c r="AE70" s="18"/>
      <c r="AF70" s="18"/>
      <c r="AI70" s="21"/>
      <c r="AJ70" s="29">
        <f t="shared" si="30"/>
        <v>46507</v>
      </c>
      <c r="AK70">
        <f t="shared" si="24"/>
        <v>0</v>
      </c>
      <c r="AL70" s="1">
        <f t="shared" si="25"/>
        <v>1</v>
      </c>
      <c r="AM70" s="1">
        <f t="shared" si="27"/>
        <v>0</v>
      </c>
      <c r="AN70" s="121">
        <f t="shared" si="28"/>
        <v>0</v>
      </c>
      <c r="AO70" s="120">
        <f t="shared" si="29"/>
        <v>1</v>
      </c>
    </row>
    <row r="71" spans="1:42" x14ac:dyDescent="0.35">
      <c r="A71" s="63">
        <f t="shared" si="26"/>
        <v>0.9</v>
      </c>
      <c r="D71" s="159"/>
      <c r="F71" s="21"/>
      <c r="G71" s="63">
        <v>0.3</v>
      </c>
      <c r="H71" s="22"/>
      <c r="I71" s="63" cm="1">
        <f t="array" ref="I71">IF($G71&gt;=I$7,TREND(J$6:J$7,I$6:I$7,$G71),IF($G71&gt;=I$8,TREND(J$7:J$8,I$7:I$8,$G71),IF($G71&gt;=I$9,TREND(J$8:J$9,I$8:I$9,$G71),IF($G71&gt;=I$10,TREND(J$9:J$10,I$9:I$10,$G71),IF($G71&gt;=I$11,TREND(J$10:J$11,I$10:I$11,$G71),0)))))</f>
        <v>0.9</v>
      </c>
      <c r="J71" s="20"/>
      <c r="K71" s="3"/>
      <c r="L71" s="23"/>
      <c r="M71" s="23"/>
      <c r="N71" s="63" cm="1">
        <f t="array" ref="N71">IF($G71&gt;=N$7,TREND(O$6:O$7,N$6:N$7,$G71),IF($G71&gt;=N$8,TREND(O$7:O$8,N$7:N$8,$G71),IF($G71&gt;=N$9,TREND(O$8:O$9,N$8:N$9,$G71),IF($G71&gt;=N$10,TREND(O$9:O$10,N$9:N$10,$G71),IF($G71&gt;=N$11,TREND(O$10:O$11,N$10:N$11,$G71),0)))))</f>
        <v>0</v>
      </c>
      <c r="S71" s="63" cm="1">
        <f t="array" ref="S71">IF($G71&gt;=S$7,TREND(T$6:T$7,S$6:S$7,$G71),IF($G71&gt;=S$8,TREND(T$7:T$8,S$7:S$8,$G71),IF($G71&gt;=S$9,TREND(T$8:T$9,S$8:S$9,$G71),IF($G71&gt;=S$10,TREND(T$9:T$10,S$9:S$10,$G71),IF($G71&gt;=S$11,TREND(T$10:T$11,S$10:S$11,$G71),0)))))</f>
        <v>0</v>
      </c>
      <c r="X71" s="63" cm="1">
        <f t="array" ref="X71">IF($G71&gt;=X$7,TREND(Y$6:Y$7,X$6:X$7,$G71),IF($G71&gt;=X$8,TREND(Y$7:Y$8,X$7:X$8,$G71),IF($G71&gt;=X$9,TREND(Y$8:Y$9,X$8:X$9,$G71),IF($G71&gt;=X$10,TREND(Y$9:Y$10,X$9:X$10,$G71),IF($G71&gt;=X$11,TREND(Y$10:Y$11,X$10:X$11,$G71),0)))))</f>
        <v>0</v>
      </c>
      <c r="Y71" s="20"/>
      <c r="Z71" s="18"/>
      <c r="AA71" s="18"/>
      <c r="AB71" s="18"/>
      <c r="AC71" s="18"/>
      <c r="AD71" s="18"/>
      <c r="AE71" s="18"/>
      <c r="AF71" s="18"/>
      <c r="AI71" s="21"/>
      <c r="AJ71" s="29">
        <f t="shared" si="30"/>
        <v>46508</v>
      </c>
      <c r="AK71">
        <f t="shared" si="24"/>
        <v>0</v>
      </c>
      <c r="AL71" s="1">
        <f t="shared" si="25"/>
        <v>1</v>
      </c>
      <c r="AM71" s="1">
        <f t="shared" si="27"/>
        <v>0</v>
      </c>
      <c r="AN71" s="121">
        <f t="shared" si="28"/>
        <v>0</v>
      </c>
      <c r="AO71" s="120">
        <f t="shared" si="29"/>
        <v>1</v>
      </c>
    </row>
    <row r="72" spans="1:42" x14ac:dyDescent="0.35">
      <c r="A72" s="63">
        <f t="shared" si="26"/>
        <v>0.89666666666666661</v>
      </c>
      <c r="D72" s="159"/>
      <c r="F72" s="21"/>
      <c r="G72" s="63">
        <v>0.31</v>
      </c>
      <c r="H72" s="22"/>
      <c r="I72" s="63" cm="1">
        <f t="array" ref="I72">IF($G72&gt;=I$7,TREND(J$6:J$7,I$6:I$7,$G72),IF($G72&gt;=I$8,TREND(J$7:J$8,I$7:I$8,$G72),IF($G72&gt;=I$9,TREND(J$8:J$9,I$8:I$9,$G72),IF($G72&gt;=I$10,TREND(J$9:J$10,I$9:I$10,$G72),IF($G72&gt;=I$11,TREND(J$10:J$11,I$10:I$11,$G72),0)))))</f>
        <v>0.89666666666666661</v>
      </c>
      <c r="J72" s="20"/>
      <c r="K72" s="3"/>
      <c r="L72" s="23"/>
      <c r="M72" s="23"/>
      <c r="N72" s="63" cm="1">
        <f t="array" ref="N72">IF($G72&gt;=N$7,TREND(O$6:O$7,N$6:N$7,$G72),IF($G72&gt;=N$8,TREND(O$7:O$8,N$7:N$8,$G72),IF($G72&gt;=N$9,TREND(O$8:O$9,N$8:N$9,$G72),IF($G72&gt;=N$10,TREND(O$9:O$10,N$9:N$10,$G72),IF($G72&gt;=N$11,TREND(O$10:O$11,N$10:N$11,$G72),0)))))</f>
        <v>0</v>
      </c>
      <c r="S72" s="63" cm="1">
        <f t="array" ref="S72">IF($G72&gt;=S$7,TREND(T$6:T$7,S$6:S$7,$G72),IF($G72&gt;=S$8,TREND(T$7:T$8,S$7:S$8,$G72),IF($G72&gt;=S$9,TREND(T$8:T$9,S$8:S$9,$G72),IF($G72&gt;=S$10,TREND(T$9:T$10,S$9:S$10,$G72),IF($G72&gt;=S$11,TREND(T$10:T$11,S$10:S$11,$G72),0)))))</f>
        <v>0</v>
      </c>
      <c r="X72" s="63" cm="1">
        <f t="array" ref="X72">IF($G72&gt;=X$7,TREND(Y$6:Y$7,X$6:X$7,$G72),IF($G72&gt;=X$8,TREND(Y$7:Y$8,X$7:X$8,$G72),IF($G72&gt;=X$9,TREND(Y$8:Y$9,X$8:X$9,$G72),IF($G72&gt;=X$10,TREND(Y$9:Y$10,X$9:X$10,$G72),IF($G72&gt;=X$11,TREND(Y$10:Y$11,X$10:X$11,$G72),0)))))</f>
        <v>0</v>
      </c>
      <c r="Y72" s="20"/>
      <c r="Z72" s="18"/>
      <c r="AA72" s="18"/>
      <c r="AB72" s="18"/>
      <c r="AC72" s="18"/>
      <c r="AD72" s="18"/>
      <c r="AE72" s="18"/>
      <c r="AF72" s="18"/>
      <c r="AI72" s="21"/>
      <c r="AJ72" s="29">
        <f t="shared" si="30"/>
        <v>46509</v>
      </c>
      <c r="AK72">
        <f t="shared" si="24"/>
        <v>0</v>
      </c>
      <c r="AL72" s="1">
        <f t="shared" si="25"/>
        <v>1</v>
      </c>
      <c r="AM72" s="1">
        <f t="shared" si="27"/>
        <v>0</v>
      </c>
      <c r="AN72" s="121">
        <f t="shared" si="28"/>
        <v>0</v>
      </c>
      <c r="AO72" s="120">
        <f t="shared" si="29"/>
        <v>1</v>
      </c>
    </row>
    <row r="73" spans="1:42" x14ac:dyDescent="0.35">
      <c r="A73" s="63">
        <f t="shared" si="26"/>
        <v>0.89333333333333342</v>
      </c>
      <c r="D73" s="159"/>
      <c r="F73" s="21"/>
      <c r="G73" s="63">
        <v>0.32</v>
      </c>
      <c r="H73" s="22"/>
      <c r="I73" s="63" cm="1">
        <f t="array" ref="I73">IF($G73&gt;=I$7,TREND(J$6:J$7,I$6:I$7,$G73),IF($G73&gt;=I$8,TREND(J$7:J$8,I$7:I$8,$G73),IF($G73&gt;=I$9,TREND(J$8:J$9,I$8:I$9,$G73),IF($G73&gt;=I$10,TREND(J$9:J$10,I$9:I$10,$G73),IF($G73&gt;=I$11,TREND(J$10:J$11,I$10:I$11,$G73),0)))))</f>
        <v>0.89333333333333331</v>
      </c>
      <c r="J73" s="20"/>
      <c r="K73" s="3"/>
      <c r="L73" s="23"/>
      <c r="M73" s="23"/>
      <c r="N73" s="63" cm="1">
        <f t="array" ref="N73">IF($G73&gt;=N$7,TREND(O$6:O$7,N$6:N$7,$G73),IF($G73&gt;=N$8,TREND(O$7:O$8,N$7:N$8,$G73),IF($G73&gt;=N$9,TREND(O$8:O$9,N$8:N$9,$G73),IF($G73&gt;=N$10,TREND(O$9:O$10,N$9:N$10,$G73),IF($G73&gt;=N$11,TREND(O$10:O$11,N$10:N$11,$G73),0)))))</f>
        <v>0</v>
      </c>
      <c r="S73" s="63" cm="1">
        <f t="array" ref="S73">IF($G73&gt;=S$7,TREND(T$6:T$7,S$6:S$7,$G73),IF($G73&gt;=S$8,TREND(T$7:T$8,S$7:S$8,$G73),IF($G73&gt;=S$9,TREND(T$8:T$9,S$8:S$9,$G73),IF($G73&gt;=S$10,TREND(T$9:T$10,S$9:S$10,$G73),IF($G73&gt;=S$11,TREND(T$10:T$11,S$10:S$11,$G73),0)))))</f>
        <v>0</v>
      </c>
      <c r="X73" s="63" cm="1">
        <f t="array" ref="X73">IF($G73&gt;=X$7,TREND(Y$6:Y$7,X$6:X$7,$G73),IF($G73&gt;=X$8,TREND(Y$7:Y$8,X$7:X$8,$G73),IF($G73&gt;=X$9,TREND(Y$8:Y$9,X$8:X$9,$G73),IF($G73&gt;=X$10,TREND(Y$9:Y$10,X$9:X$10,$G73),IF($G73&gt;=X$11,TREND(Y$10:Y$11,X$10:X$11,$G73),0)))))</f>
        <v>0</v>
      </c>
      <c r="Y73" s="20"/>
      <c r="Z73" s="18"/>
      <c r="AA73" s="18"/>
      <c r="AB73" s="18"/>
      <c r="AC73" s="18"/>
      <c r="AD73" s="18"/>
      <c r="AE73" s="18"/>
      <c r="AF73" s="18"/>
      <c r="AI73" s="21"/>
      <c r="AJ73" s="29">
        <f t="shared" si="30"/>
        <v>46510</v>
      </c>
      <c r="AK73">
        <f t="shared" si="24"/>
        <v>0</v>
      </c>
      <c r="AL73" s="1">
        <f t="shared" si="25"/>
        <v>1</v>
      </c>
      <c r="AM73" s="1">
        <f t="shared" si="27"/>
        <v>0</v>
      </c>
      <c r="AN73" s="121">
        <f t="shared" si="28"/>
        <v>0</v>
      </c>
      <c r="AO73" s="120">
        <f t="shared" si="29"/>
        <v>1</v>
      </c>
    </row>
    <row r="74" spans="1:42" x14ac:dyDescent="0.35">
      <c r="A74" s="63">
        <f t="shared" si="26"/>
        <v>0.89</v>
      </c>
      <c r="D74" s="159"/>
      <c r="F74" s="21"/>
      <c r="G74" s="63">
        <v>0.33</v>
      </c>
      <c r="H74" s="24"/>
      <c r="I74" s="63" cm="1">
        <f t="array" ref="I74">IF($G74&gt;=I$7,TREND(J$6:J$7,I$6:I$7,$G74),IF($G74&gt;=I$8,TREND(J$7:J$8,I$7:I$8,$G74),IF($G74&gt;=I$9,TREND(J$8:J$9,I$8:I$9,$G74),IF($G74&gt;=I$10,TREND(J$9:J$10,I$9:I$10,$G74),IF($G74&gt;=I$11,TREND(J$10:J$11,I$10:I$11,$G74),0)))))</f>
        <v>0.8899999999999999</v>
      </c>
      <c r="J74" s="20"/>
      <c r="K74" s="3"/>
      <c r="L74" s="23"/>
      <c r="M74" s="23"/>
      <c r="N74" s="63" cm="1">
        <f t="array" ref="N74">IF($G74&gt;=N$7,TREND(O$6:O$7,N$6:N$7,$G74),IF($G74&gt;=N$8,TREND(O$7:O$8,N$7:N$8,$G74),IF($G74&gt;=N$9,TREND(O$8:O$9,N$8:N$9,$G74),IF($G74&gt;=N$10,TREND(O$9:O$10,N$9:N$10,$G74),IF($G74&gt;=N$11,TREND(O$10:O$11,N$10:N$11,$G74),0)))))</f>
        <v>0</v>
      </c>
      <c r="S74" s="63" cm="1">
        <f t="array" ref="S74">IF($G74&gt;=S$7,TREND(T$6:T$7,S$6:S$7,$G74),IF($G74&gt;=S$8,TREND(T$7:T$8,S$7:S$8,$G74),IF($G74&gt;=S$9,TREND(T$8:T$9,S$8:S$9,$G74),IF($G74&gt;=S$10,TREND(T$9:T$10,S$9:S$10,$G74),IF($G74&gt;=S$11,TREND(T$10:T$11,S$10:S$11,$G74),0)))))</f>
        <v>0</v>
      </c>
      <c r="X74" s="63" cm="1">
        <f t="array" ref="X74">IF($G74&gt;=X$7,TREND(Y$6:Y$7,X$6:X$7,$G74),IF($G74&gt;=X$8,TREND(Y$7:Y$8,X$7:X$8,$G74),IF($G74&gt;=X$9,TREND(Y$8:Y$9,X$8:X$9,$G74),IF($G74&gt;=X$10,TREND(Y$9:Y$10,X$9:X$10,$G74),IF($G74&gt;=X$11,TREND(Y$10:Y$11,X$10:X$11,$G74),0)))))</f>
        <v>0</v>
      </c>
      <c r="Y74" s="20"/>
      <c r="Z74" s="18"/>
      <c r="AA74" s="18"/>
      <c r="AB74" s="18"/>
      <c r="AC74" s="18"/>
      <c r="AD74" s="18"/>
      <c r="AE74" s="18"/>
      <c r="AF74" s="18"/>
      <c r="AI74" s="21"/>
      <c r="AJ74" s="29">
        <f t="shared" si="30"/>
        <v>46511</v>
      </c>
      <c r="AK74">
        <f t="shared" si="24"/>
        <v>0</v>
      </c>
      <c r="AL74" s="1">
        <f t="shared" si="25"/>
        <v>1</v>
      </c>
      <c r="AM74" s="1">
        <f t="shared" si="27"/>
        <v>0</v>
      </c>
      <c r="AN74" s="121">
        <f t="shared" si="28"/>
        <v>0</v>
      </c>
      <c r="AO74" s="120">
        <f t="shared" si="29"/>
        <v>1</v>
      </c>
    </row>
    <row r="75" spans="1:42" x14ac:dyDescent="0.35">
      <c r="A75" s="63">
        <f t="shared" si="26"/>
        <v>0.88666666666666671</v>
      </c>
      <c r="D75" s="159"/>
      <c r="F75" s="21"/>
      <c r="G75" s="63">
        <v>0.34</v>
      </c>
      <c r="I75" s="63" cm="1">
        <f t="array" ref="I75">IF($G75&gt;=I$7,TREND(J$6:J$7,I$6:I$7,$G75),IF($G75&gt;=I$8,TREND(J$7:J$8,I$7:I$8,$G75),IF($G75&gt;=I$9,TREND(J$8:J$9,I$8:I$9,$G75),IF($G75&gt;=I$10,TREND(J$9:J$10,I$9:I$10,$G75),IF($G75&gt;=I$11,TREND(J$10:J$11,I$10:I$11,$G75),0)))))</f>
        <v>0.8866666666666666</v>
      </c>
      <c r="J75" s="20"/>
      <c r="K75" s="3"/>
      <c r="N75" s="63" cm="1">
        <f t="array" ref="N75">IF($G75&gt;=N$7,TREND(O$6:O$7,N$6:N$7,$G75),IF($G75&gt;=N$8,TREND(O$7:O$8,N$7:N$8,$G75),IF($G75&gt;=N$9,TREND(O$8:O$9,N$8:N$9,$G75),IF($G75&gt;=N$10,TREND(O$9:O$10,N$9:N$10,$G75),IF($G75&gt;=N$11,TREND(O$10:O$11,N$10:N$11,$G75),0)))))</f>
        <v>0</v>
      </c>
      <c r="S75" s="63" cm="1">
        <f t="array" ref="S75">IF($G75&gt;=S$7,TREND(T$6:T$7,S$6:S$7,$G75),IF($G75&gt;=S$8,TREND(T$7:T$8,S$7:S$8,$G75),IF($G75&gt;=S$9,TREND(T$8:T$9,S$8:S$9,$G75),IF($G75&gt;=S$10,TREND(T$9:T$10,S$9:S$10,$G75),IF($G75&gt;=S$11,TREND(T$10:T$11,S$10:S$11,$G75),0)))))</f>
        <v>0</v>
      </c>
      <c r="X75" s="63" cm="1">
        <f t="array" ref="X75">IF($G75&gt;=X$7,TREND(Y$6:Y$7,X$6:X$7,$G75),IF($G75&gt;=X$8,TREND(Y$7:Y$8,X$7:X$8,$G75),IF($G75&gt;=X$9,TREND(Y$8:Y$9,X$8:X$9,$G75),IF($G75&gt;=X$10,TREND(Y$9:Y$10,X$9:X$10,$G75),IF($G75&gt;=X$11,TREND(Y$10:Y$11,X$10:X$11,$G75),0)))))</f>
        <v>0</v>
      </c>
      <c r="Y75" s="20"/>
      <c r="Z75" s="18"/>
      <c r="AA75" s="18"/>
      <c r="AB75" s="18"/>
      <c r="AC75" s="18"/>
      <c r="AD75" s="18"/>
      <c r="AE75" s="18"/>
      <c r="AF75" s="18"/>
      <c r="AI75" s="21"/>
      <c r="AJ75" s="29">
        <f t="shared" si="30"/>
        <v>46512</v>
      </c>
      <c r="AK75">
        <f t="shared" si="24"/>
        <v>0</v>
      </c>
      <c r="AL75" s="1">
        <f t="shared" si="25"/>
        <v>1</v>
      </c>
      <c r="AM75" s="1">
        <f t="shared" si="27"/>
        <v>0</v>
      </c>
      <c r="AN75" s="121">
        <f t="shared" si="28"/>
        <v>0</v>
      </c>
      <c r="AO75" s="120">
        <f t="shared" si="29"/>
        <v>1</v>
      </c>
    </row>
    <row r="76" spans="1:42" x14ac:dyDescent="0.35">
      <c r="A76" s="63">
        <f t="shared" si="26"/>
        <v>0.8833333333333333</v>
      </c>
      <c r="D76" s="159"/>
      <c r="F76" s="21"/>
      <c r="G76" s="63">
        <v>0.35</v>
      </c>
      <c r="I76" s="63" cm="1">
        <f t="array" ref="I76">IF($G76&gt;=I$7,TREND(J$6:J$7,I$6:I$7,$G76),IF($G76&gt;=I$8,TREND(J$7:J$8,I$7:I$8,$G76),IF($G76&gt;=I$9,TREND(J$8:J$9,I$8:I$9,$G76),IF($G76&gt;=I$10,TREND(J$9:J$10,I$9:I$10,$G76),IF($G76&gt;=I$11,TREND(J$10:J$11,I$10:I$11,$G76),0)))))</f>
        <v>0.8833333333333333</v>
      </c>
      <c r="J76" s="20"/>
      <c r="K76" s="3"/>
      <c r="N76" s="63" cm="1">
        <f t="array" ref="N76">IF($G76&gt;=N$7,TREND(O$6:O$7,N$6:N$7,$G76),IF($G76&gt;=N$8,TREND(O$7:O$8,N$7:N$8,$G76),IF($G76&gt;=N$9,TREND(O$8:O$9,N$8:N$9,$G76),IF($G76&gt;=N$10,TREND(O$9:O$10,N$9:N$10,$G76),IF($G76&gt;=N$11,TREND(O$10:O$11,N$10:N$11,$G76),0)))))</f>
        <v>0</v>
      </c>
      <c r="S76" s="63" cm="1">
        <f t="array" ref="S76">IF($G76&gt;=S$7,TREND(T$6:T$7,S$6:S$7,$G76),IF($G76&gt;=S$8,TREND(T$7:T$8,S$7:S$8,$G76),IF($G76&gt;=S$9,TREND(T$8:T$9,S$8:S$9,$G76),IF($G76&gt;=S$10,TREND(T$9:T$10,S$9:S$10,$G76),IF($G76&gt;=S$11,TREND(T$10:T$11,S$10:S$11,$G76),0)))))</f>
        <v>0</v>
      </c>
      <c r="X76" s="63" cm="1">
        <f t="array" ref="X76">IF($G76&gt;=X$7,TREND(Y$6:Y$7,X$6:X$7,$G76),IF($G76&gt;=X$8,TREND(Y$7:Y$8,X$7:X$8,$G76),IF($G76&gt;=X$9,TREND(Y$8:Y$9,X$8:X$9,$G76),IF($G76&gt;=X$10,TREND(Y$9:Y$10,X$9:X$10,$G76),IF($G76&gt;=X$11,TREND(Y$10:Y$11,X$10:X$11,$G76),0)))))</f>
        <v>0</v>
      </c>
      <c r="Y76" s="20"/>
      <c r="Z76" s="18"/>
      <c r="AA76" s="18"/>
      <c r="AB76" s="18"/>
      <c r="AC76" s="18"/>
      <c r="AD76" s="18"/>
      <c r="AE76" s="18"/>
      <c r="AF76" s="18"/>
      <c r="AI76" s="21"/>
      <c r="AJ76" s="29">
        <f t="shared" si="30"/>
        <v>46513</v>
      </c>
      <c r="AK76">
        <f t="shared" si="24"/>
        <v>0</v>
      </c>
      <c r="AL76" s="1">
        <f t="shared" si="25"/>
        <v>1</v>
      </c>
      <c r="AM76" s="1">
        <f t="shared" si="27"/>
        <v>0</v>
      </c>
      <c r="AN76" s="121">
        <f t="shared" si="28"/>
        <v>0</v>
      </c>
      <c r="AO76" s="120">
        <f t="shared" si="29"/>
        <v>1</v>
      </c>
    </row>
    <row r="77" spans="1:42" x14ac:dyDescent="0.35">
      <c r="A77" s="63">
        <f t="shared" si="26"/>
        <v>0.88000000000000012</v>
      </c>
      <c r="D77" s="159"/>
      <c r="F77" s="21"/>
      <c r="G77" s="63">
        <v>0.36</v>
      </c>
      <c r="I77" s="63" cm="1">
        <f t="array" ref="I77">IF($G77&gt;=I$7,TREND(J$6:J$7,I$6:I$7,$G77),IF($G77&gt;=I$8,TREND(J$7:J$8,I$7:I$8,$G77),IF($G77&gt;=I$9,TREND(J$8:J$9,I$8:I$9,$G77),IF($G77&gt;=I$10,TREND(J$9:J$10,I$9:I$10,$G77),IF($G77&gt;=I$11,TREND(J$10:J$11,I$10:I$11,$G77),0)))))</f>
        <v>0.88</v>
      </c>
      <c r="J77" s="20"/>
      <c r="K77" s="3"/>
      <c r="N77" s="63" cm="1">
        <f t="array" ref="N77">IF($G77&gt;=N$7,TREND(O$6:O$7,N$6:N$7,$G77),IF($G77&gt;=N$8,TREND(O$7:O$8,N$7:N$8,$G77),IF($G77&gt;=N$9,TREND(O$8:O$9,N$8:N$9,$G77),IF($G77&gt;=N$10,TREND(O$9:O$10,N$9:N$10,$G77),IF($G77&gt;=N$11,TREND(O$10:O$11,N$10:N$11,$G77),0)))))</f>
        <v>0</v>
      </c>
      <c r="S77" s="63" cm="1">
        <f t="array" ref="S77">IF($G77&gt;=S$7,TREND(T$6:T$7,S$6:S$7,$G77),IF($G77&gt;=S$8,TREND(T$7:T$8,S$7:S$8,$G77),IF($G77&gt;=S$9,TREND(T$8:T$9,S$8:S$9,$G77),IF($G77&gt;=S$10,TREND(T$9:T$10,S$9:S$10,$G77),IF($G77&gt;=S$11,TREND(T$10:T$11,S$10:S$11,$G77),0)))))</f>
        <v>0</v>
      </c>
      <c r="X77" s="63" cm="1">
        <f t="array" ref="X77">IF($G77&gt;=X$7,TREND(Y$6:Y$7,X$6:X$7,$G77),IF($G77&gt;=X$8,TREND(Y$7:Y$8,X$7:X$8,$G77),IF($G77&gt;=X$9,TREND(Y$8:Y$9,X$8:X$9,$G77),IF($G77&gt;=X$10,TREND(Y$9:Y$10,X$9:X$10,$G77),IF($G77&gt;=X$11,TREND(Y$10:Y$11,X$10:X$11,$G77),0)))))</f>
        <v>0</v>
      </c>
      <c r="Y77" s="20"/>
      <c r="Z77" s="18"/>
      <c r="AA77" s="18"/>
      <c r="AB77" s="18"/>
      <c r="AC77" s="18"/>
      <c r="AD77" s="18"/>
      <c r="AE77" s="18"/>
      <c r="AF77" s="18"/>
      <c r="AI77" s="21"/>
      <c r="AJ77" s="29">
        <f t="shared" si="30"/>
        <v>46514</v>
      </c>
      <c r="AK77">
        <f t="shared" si="24"/>
        <v>0</v>
      </c>
      <c r="AL77" s="1">
        <f t="shared" si="25"/>
        <v>1</v>
      </c>
      <c r="AM77" s="1">
        <f t="shared" si="27"/>
        <v>0</v>
      </c>
      <c r="AN77" s="121">
        <f t="shared" si="28"/>
        <v>0</v>
      </c>
      <c r="AO77" s="120">
        <f t="shared" si="29"/>
        <v>1</v>
      </c>
    </row>
    <row r="78" spans="1:42" x14ac:dyDescent="0.35">
      <c r="A78" s="63">
        <f t="shared" si="26"/>
        <v>0.87666666666666671</v>
      </c>
      <c r="D78" s="159"/>
      <c r="F78" s="21"/>
      <c r="G78" s="63">
        <v>0.37</v>
      </c>
      <c r="I78" s="63" cm="1">
        <f t="array" ref="I78">IF($G78&gt;=I$7,TREND(J$6:J$7,I$6:I$7,$G78),IF($G78&gt;=I$8,TREND(J$7:J$8,I$7:I$8,$G78),IF($G78&gt;=I$9,TREND(J$8:J$9,I$8:I$9,$G78),IF($G78&gt;=I$10,TREND(J$9:J$10,I$9:I$10,$G78),IF($G78&gt;=I$11,TREND(J$10:J$11,I$10:I$11,$G78),0)))))</f>
        <v>0.87666666666666659</v>
      </c>
      <c r="J78" s="20"/>
      <c r="K78" s="3"/>
      <c r="N78" s="63" cm="1">
        <f t="array" ref="N78">IF($G78&gt;=N$7,TREND(O$6:O$7,N$6:N$7,$G78),IF($G78&gt;=N$8,TREND(O$7:O$8,N$7:N$8,$G78),IF($G78&gt;=N$9,TREND(O$8:O$9,N$8:N$9,$G78),IF($G78&gt;=N$10,TREND(O$9:O$10,N$9:N$10,$G78),IF($G78&gt;=N$11,TREND(O$10:O$11,N$10:N$11,$G78),0)))))</f>
        <v>0</v>
      </c>
      <c r="S78" s="63" cm="1">
        <f t="array" ref="S78">IF($G78&gt;=S$7,TREND(T$6:T$7,S$6:S$7,$G78),IF($G78&gt;=S$8,TREND(T$7:T$8,S$7:S$8,$G78),IF($G78&gt;=S$9,TREND(T$8:T$9,S$8:S$9,$G78),IF($G78&gt;=S$10,TREND(T$9:T$10,S$9:S$10,$G78),IF($G78&gt;=S$11,TREND(T$10:T$11,S$10:S$11,$G78),0)))))</f>
        <v>0</v>
      </c>
      <c r="X78" s="63" cm="1">
        <f t="array" ref="X78">IF($G78&gt;=X$7,TREND(Y$6:Y$7,X$6:X$7,$G78),IF($G78&gt;=X$8,TREND(Y$7:Y$8,X$7:X$8,$G78),IF($G78&gt;=X$9,TREND(Y$8:Y$9,X$8:X$9,$G78),IF($G78&gt;=X$10,TREND(Y$9:Y$10,X$9:X$10,$G78),IF($G78&gt;=X$11,TREND(Y$10:Y$11,X$10:X$11,$G78),0)))))</f>
        <v>0</v>
      </c>
      <c r="Y78" s="20"/>
      <c r="Z78" s="18"/>
      <c r="AA78" s="18"/>
      <c r="AB78" s="18"/>
      <c r="AC78" s="18"/>
      <c r="AD78" s="18"/>
      <c r="AE78" s="18"/>
      <c r="AF78" s="18"/>
      <c r="AI78" s="21"/>
      <c r="AJ78" s="29">
        <f t="shared" si="30"/>
        <v>46515</v>
      </c>
      <c r="AK78">
        <f t="shared" si="24"/>
        <v>0</v>
      </c>
      <c r="AL78" s="1">
        <f t="shared" si="25"/>
        <v>1</v>
      </c>
      <c r="AM78" s="1">
        <f t="shared" si="27"/>
        <v>0</v>
      </c>
      <c r="AN78" s="121">
        <f t="shared" si="28"/>
        <v>0</v>
      </c>
      <c r="AO78" s="120">
        <f t="shared" si="29"/>
        <v>1</v>
      </c>
    </row>
    <row r="79" spans="1:42" x14ac:dyDescent="0.35">
      <c r="A79" s="63">
        <f t="shared" si="26"/>
        <v>0.87333333333333329</v>
      </c>
      <c r="D79" s="159"/>
      <c r="F79" s="21"/>
      <c r="G79" s="63">
        <v>0.38</v>
      </c>
      <c r="I79" s="63" cm="1">
        <f t="array" ref="I79">IF($G79&gt;=I$7,TREND(J$6:J$7,I$6:I$7,$G79),IF($G79&gt;=I$8,TREND(J$7:J$8,I$7:I$8,$G79),IF($G79&gt;=I$9,TREND(J$8:J$9,I$8:I$9,$G79),IF($G79&gt;=I$10,TREND(J$9:J$10,I$9:I$10,$G79),IF($G79&gt;=I$11,TREND(J$10:J$11,I$10:I$11,$G79),0)))))</f>
        <v>0.87333333333333329</v>
      </c>
      <c r="J79" s="20"/>
      <c r="K79" s="3"/>
      <c r="N79" s="63" cm="1">
        <f t="array" ref="N79">IF($G79&gt;=N$7,TREND(O$6:O$7,N$6:N$7,$G79),IF($G79&gt;=N$8,TREND(O$7:O$8,N$7:N$8,$G79),IF($G79&gt;=N$9,TREND(O$8:O$9,N$8:N$9,$G79),IF($G79&gt;=N$10,TREND(O$9:O$10,N$9:N$10,$G79),IF($G79&gt;=N$11,TREND(O$10:O$11,N$10:N$11,$G79),0)))))</f>
        <v>0</v>
      </c>
      <c r="S79" s="63" cm="1">
        <f t="array" ref="S79">IF($G79&gt;=S$7,TREND(T$6:T$7,S$6:S$7,$G79),IF($G79&gt;=S$8,TREND(T$7:T$8,S$7:S$8,$G79),IF($G79&gt;=S$9,TREND(T$8:T$9,S$8:S$9,$G79),IF($G79&gt;=S$10,TREND(T$9:T$10,S$9:S$10,$G79),IF($G79&gt;=S$11,TREND(T$10:T$11,S$10:S$11,$G79),0)))))</f>
        <v>0</v>
      </c>
      <c r="X79" s="63" cm="1">
        <f t="array" ref="X79">IF($G79&gt;=X$7,TREND(Y$6:Y$7,X$6:X$7,$G79),IF($G79&gt;=X$8,TREND(Y$7:Y$8,X$7:X$8,$G79),IF($G79&gt;=X$9,TREND(Y$8:Y$9,X$8:X$9,$G79),IF($G79&gt;=X$10,TREND(Y$9:Y$10,X$9:X$10,$G79),IF($G79&gt;=X$11,TREND(Y$10:Y$11,X$10:X$11,$G79),0)))))</f>
        <v>0</v>
      </c>
      <c r="Y79" s="20"/>
      <c r="Z79" s="18"/>
      <c r="AA79" s="18"/>
      <c r="AB79" s="18"/>
      <c r="AC79" s="18"/>
      <c r="AD79" s="18"/>
      <c r="AE79" s="18"/>
      <c r="AF79" s="18"/>
      <c r="AI79" s="21"/>
      <c r="AJ79" s="29">
        <f t="shared" si="30"/>
        <v>46516</v>
      </c>
      <c r="AK79">
        <f t="shared" si="24"/>
        <v>0</v>
      </c>
      <c r="AL79" s="1">
        <f t="shared" si="25"/>
        <v>1</v>
      </c>
      <c r="AM79" s="1">
        <f t="shared" si="27"/>
        <v>0</v>
      </c>
      <c r="AN79" s="121">
        <f t="shared" si="28"/>
        <v>0</v>
      </c>
      <c r="AO79" s="120">
        <f t="shared" si="29"/>
        <v>1</v>
      </c>
    </row>
    <row r="80" spans="1:42" x14ac:dyDescent="0.35">
      <c r="A80" s="63">
        <f t="shared" si="26"/>
        <v>0.87</v>
      </c>
      <c r="D80" s="159"/>
      <c r="F80" s="21"/>
      <c r="G80" s="63">
        <v>0.39</v>
      </c>
      <c r="I80" s="63" cm="1">
        <f t="array" ref="I80">IF($G80&gt;=I$7,TREND(J$6:J$7,I$6:I$7,$G80),IF($G80&gt;=I$8,TREND(J$7:J$8,I$7:I$8,$G80),IF($G80&gt;=I$9,TREND(J$8:J$9,I$8:I$9,$G80),IF($G80&gt;=I$10,TREND(J$9:J$10,I$9:I$10,$G80),IF($G80&gt;=I$11,TREND(J$10:J$11,I$10:I$11,$G80),0)))))</f>
        <v>0.87</v>
      </c>
      <c r="J80" s="20"/>
      <c r="K80" s="3"/>
      <c r="N80" s="63" cm="1">
        <f t="array" ref="N80">IF($G80&gt;=N$7,TREND(O$6:O$7,N$6:N$7,$G80),IF($G80&gt;=N$8,TREND(O$7:O$8,N$7:N$8,$G80),IF($G80&gt;=N$9,TREND(O$8:O$9,N$8:N$9,$G80),IF($G80&gt;=N$10,TREND(O$9:O$10,N$9:N$10,$G80),IF($G80&gt;=N$11,TREND(O$10:O$11,N$10:N$11,$G80),0)))))</f>
        <v>0</v>
      </c>
      <c r="S80" s="63" cm="1">
        <f t="array" ref="S80">IF($G80&gt;=S$7,TREND(T$6:T$7,S$6:S$7,$G80),IF($G80&gt;=S$8,TREND(T$7:T$8,S$7:S$8,$G80),IF($G80&gt;=S$9,TREND(T$8:T$9,S$8:S$9,$G80),IF($G80&gt;=S$10,TREND(T$9:T$10,S$9:S$10,$G80),IF($G80&gt;=S$11,TREND(T$10:T$11,S$10:S$11,$G80),0)))))</f>
        <v>0</v>
      </c>
      <c r="X80" s="63" cm="1">
        <f t="array" ref="X80">IF($G80&gt;=X$7,TREND(Y$6:Y$7,X$6:X$7,$G80),IF($G80&gt;=X$8,TREND(Y$7:Y$8,X$7:X$8,$G80),IF($G80&gt;=X$9,TREND(Y$8:Y$9,X$8:X$9,$G80),IF($G80&gt;=X$10,TREND(Y$9:Y$10,X$9:X$10,$G80),IF($G80&gt;=X$11,TREND(Y$10:Y$11,X$10:X$11,$G80),0)))))</f>
        <v>0</v>
      </c>
      <c r="Y80" s="20"/>
      <c r="Z80" s="18"/>
      <c r="AA80" s="18"/>
      <c r="AB80" s="18"/>
      <c r="AC80" s="18"/>
      <c r="AD80" s="18"/>
      <c r="AE80" s="18"/>
      <c r="AF80" s="18"/>
      <c r="AI80" s="21"/>
      <c r="AJ80" s="29">
        <f t="shared" si="30"/>
        <v>46517</v>
      </c>
      <c r="AK80">
        <f t="shared" si="24"/>
        <v>0</v>
      </c>
      <c r="AL80" s="1">
        <f t="shared" si="25"/>
        <v>1</v>
      </c>
      <c r="AM80" s="1">
        <f t="shared" si="27"/>
        <v>0</v>
      </c>
      <c r="AN80" s="121">
        <f t="shared" si="28"/>
        <v>0</v>
      </c>
      <c r="AO80" s="120">
        <f t="shared" si="29"/>
        <v>1</v>
      </c>
    </row>
    <row r="81" spans="1:41" x14ac:dyDescent="0.35">
      <c r="A81" s="63">
        <f t="shared" si="26"/>
        <v>0.86666666666666659</v>
      </c>
      <c r="D81" s="159"/>
      <c r="F81" s="21"/>
      <c r="G81" s="63">
        <v>0.4</v>
      </c>
      <c r="I81" s="63" cm="1">
        <f t="array" ref="I81">IF($G81&gt;=I$7,TREND(J$6:J$7,I$6:I$7,$G81),IF($G81&gt;=I$8,TREND(J$7:J$8,I$7:I$8,$G81),IF($G81&gt;=I$9,TREND(J$8:J$9,I$8:I$9,$G81),IF($G81&gt;=I$10,TREND(J$9:J$10,I$9:I$10,$G81),IF($G81&gt;=I$11,TREND(J$10:J$11,I$10:I$11,$G81),0)))))</f>
        <v>0.86666666666666659</v>
      </c>
      <c r="J81" s="20"/>
      <c r="K81" s="3"/>
      <c r="N81" s="63" cm="1">
        <f t="array" ref="N81">IF($G81&gt;=N$7,TREND(O$6:O$7,N$6:N$7,$G81),IF($G81&gt;=N$8,TREND(O$7:O$8,N$7:N$8,$G81),IF($G81&gt;=N$9,TREND(O$8:O$9,N$8:N$9,$G81),IF($G81&gt;=N$10,TREND(O$9:O$10,N$9:N$10,$G81),IF($G81&gt;=N$11,TREND(O$10:O$11,N$10:N$11,$G81),0)))))</f>
        <v>0</v>
      </c>
      <c r="S81" s="63" cm="1">
        <f t="array" ref="S81">IF($G81&gt;=S$7,TREND(T$6:T$7,S$6:S$7,$G81),IF($G81&gt;=S$8,TREND(T$7:T$8,S$7:S$8,$G81),IF($G81&gt;=S$9,TREND(T$8:T$9,S$8:S$9,$G81),IF($G81&gt;=S$10,TREND(T$9:T$10,S$9:S$10,$G81),IF($G81&gt;=S$11,TREND(T$10:T$11,S$10:S$11,$G81),0)))))</f>
        <v>0</v>
      </c>
      <c r="X81" s="63" cm="1">
        <f t="array" ref="X81">IF($G81&gt;=X$7,TREND(Y$6:Y$7,X$6:X$7,$G81),IF($G81&gt;=X$8,TREND(Y$7:Y$8,X$7:X$8,$G81),IF($G81&gt;=X$9,TREND(Y$8:Y$9,X$8:X$9,$G81),IF($G81&gt;=X$10,TREND(Y$9:Y$10,X$9:X$10,$G81),IF($G81&gt;=X$11,TREND(Y$10:Y$11,X$10:X$11,$G81),0)))))</f>
        <v>0</v>
      </c>
      <c r="Y81" s="20"/>
      <c r="Z81" s="18"/>
      <c r="AA81" s="18"/>
      <c r="AB81" s="18"/>
      <c r="AC81" s="18"/>
      <c r="AD81" s="18"/>
      <c r="AE81" s="18"/>
      <c r="AF81" s="18"/>
      <c r="AI81" s="21"/>
      <c r="AJ81" s="29">
        <f t="shared" si="30"/>
        <v>46518</v>
      </c>
      <c r="AK81">
        <f t="shared" si="24"/>
        <v>0</v>
      </c>
      <c r="AL81" s="1">
        <f t="shared" si="25"/>
        <v>1</v>
      </c>
      <c r="AM81" s="1">
        <f t="shared" si="27"/>
        <v>0</v>
      </c>
      <c r="AN81" s="121">
        <f t="shared" si="28"/>
        <v>0</v>
      </c>
      <c r="AO81" s="120">
        <f t="shared" si="29"/>
        <v>1</v>
      </c>
    </row>
    <row r="82" spans="1:41" x14ac:dyDescent="0.35">
      <c r="A82" s="63">
        <f t="shared" si="26"/>
        <v>0.86333333333333329</v>
      </c>
      <c r="D82" s="159"/>
      <c r="F82" s="21"/>
      <c r="G82" s="63">
        <v>0.41</v>
      </c>
      <c r="I82" s="63" cm="1">
        <f t="array" ref="I82">IF($G82&gt;=I$7,TREND(J$6:J$7,I$6:I$7,$G82),IF($G82&gt;=I$8,TREND(J$7:J$8,I$7:I$8,$G82),IF($G82&gt;=I$9,TREND(J$8:J$9,I$8:I$9,$G82),IF($G82&gt;=I$10,TREND(J$9:J$10,I$9:I$10,$G82),IF($G82&gt;=I$11,TREND(J$10:J$11,I$10:I$11,$G82),0)))))</f>
        <v>0.86333333333333329</v>
      </c>
      <c r="J82" s="20"/>
      <c r="K82" s="3"/>
      <c r="N82" s="63" cm="1">
        <f t="array" ref="N82">IF($G82&gt;=N$7,TREND(O$6:O$7,N$6:N$7,$G82),IF($G82&gt;=N$8,TREND(O$7:O$8,N$7:N$8,$G82),IF($G82&gt;=N$9,TREND(O$8:O$9,N$8:N$9,$G82),IF($G82&gt;=N$10,TREND(O$9:O$10,N$9:N$10,$G82),IF($G82&gt;=N$11,TREND(O$10:O$11,N$10:N$11,$G82),0)))))</f>
        <v>0</v>
      </c>
      <c r="S82" s="63" cm="1">
        <f t="array" ref="S82">IF($G82&gt;=S$7,TREND(T$6:T$7,S$6:S$7,$G82),IF($G82&gt;=S$8,TREND(T$7:T$8,S$7:S$8,$G82),IF($G82&gt;=S$9,TREND(T$8:T$9,S$8:S$9,$G82),IF($G82&gt;=S$10,TREND(T$9:T$10,S$9:S$10,$G82),IF($G82&gt;=S$11,TREND(T$10:T$11,S$10:S$11,$G82),0)))))</f>
        <v>0</v>
      </c>
      <c r="X82" s="63" cm="1">
        <f t="array" ref="X82">IF($G82&gt;=X$7,TREND(Y$6:Y$7,X$6:X$7,$G82),IF($G82&gt;=X$8,TREND(Y$7:Y$8,X$7:X$8,$G82),IF($G82&gt;=X$9,TREND(Y$8:Y$9,X$8:X$9,$G82),IF($G82&gt;=X$10,TREND(Y$9:Y$10,X$9:X$10,$G82),IF($G82&gt;=X$11,TREND(Y$10:Y$11,X$10:X$11,$G82),0)))))</f>
        <v>0</v>
      </c>
      <c r="Y82" s="20"/>
      <c r="Z82" s="18"/>
      <c r="AA82" s="18"/>
      <c r="AB82" s="18"/>
      <c r="AC82" s="18"/>
      <c r="AD82" s="18"/>
      <c r="AE82" s="18"/>
      <c r="AF82" s="18"/>
      <c r="AI82" s="21"/>
      <c r="AJ82" s="29">
        <f t="shared" si="30"/>
        <v>46519</v>
      </c>
      <c r="AK82">
        <f t="shared" si="24"/>
        <v>0</v>
      </c>
      <c r="AL82" s="1">
        <f t="shared" si="25"/>
        <v>1</v>
      </c>
      <c r="AM82" s="1">
        <f t="shared" si="27"/>
        <v>0</v>
      </c>
      <c r="AN82" s="121">
        <f t="shared" si="28"/>
        <v>0</v>
      </c>
      <c r="AO82" s="120">
        <f t="shared" si="29"/>
        <v>1</v>
      </c>
    </row>
    <row r="83" spans="1:41" x14ac:dyDescent="0.35">
      <c r="A83" s="63">
        <f t="shared" si="26"/>
        <v>0.8600000000000001</v>
      </c>
      <c r="B83" s="4"/>
      <c r="D83" s="159"/>
      <c r="F83" s="21"/>
      <c r="G83" s="63">
        <v>0.42</v>
      </c>
      <c r="I83" s="63" cm="1">
        <f t="array" ref="I83">IF($G83&gt;=I$7,TREND(J$6:J$7,I$6:I$7,$G83),IF($G83&gt;=I$8,TREND(J$7:J$8,I$7:I$8,$G83),IF($G83&gt;=I$9,TREND(J$8:J$9,I$8:I$9,$G83),IF($G83&gt;=I$10,TREND(J$9:J$10,I$9:I$10,$G83),IF($G83&gt;=I$11,TREND(J$10:J$11,I$10:I$11,$G83),0)))))</f>
        <v>0.86</v>
      </c>
      <c r="J83" s="20"/>
      <c r="K83" s="3"/>
      <c r="N83" s="63" cm="1">
        <f t="array" ref="N83">IF($G83&gt;=N$7,TREND(O$6:O$7,N$6:N$7,$G83),IF($G83&gt;=N$8,TREND(O$7:O$8,N$7:N$8,$G83),IF($G83&gt;=N$9,TREND(O$8:O$9,N$8:N$9,$G83),IF($G83&gt;=N$10,TREND(O$9:O$10,N$9:N$10,$G83),IF($G83&gt;=N$11,TREND(O$10:O$11,N$10:N$11,$G83),0)))))</f>
        <v>0</v>
      </c>
      <c r="S83" s="63" cm="1">
        <f t="array" ref="S83">IF($G83&gt;=S$7,TREND(T$6:T$7,S$6:S$7,$G83),IF($G83&gt;=S$8,TREND(T$7:T$8,S$7:S$8,$G83),IF($G83&gt;=S$9,TREND(T$8:T$9,S$8:S$9,$G83),IF($G83&gt;=S$10,TREND(T$9:T$10,S$9:S$10,$G83),IF($G83&gt;=S$11,TREND(T$10:T$11,S$10:S$11,$G83),0)))))</f>
        <v>0</v>
      </c>
      <c r="X83" s="63" cm="1">
        <f t="array" ref="X83">IF($G83&gt;=X$7,TREND(Y$6:Y$7,X$6:X$7,$G83),IF($G83&gt;=X$8,TREND(Y$7:Y$8,X$7:X$8,$G83),IF($G83&gt;=X$9,TREND(Y$8:Y$9,X$8:X$9,$G83),IF($G83&gt;=X$10,TREND(Y$9:Y$10,X$9:X$10,$G83),IF($G83&gt;=X$11,TREND(Y$10:Y$11,X$10:X$11,$G83),0)))))</f>
        <v>0</v>
      </c>
      <c r="Y83" s="20"/>
      <c r="Z83" s="18"/>
      <c r="AA83" s="18"/>
      <c r="AB83" s="18"/>
      <c r="AC83" s="18"/>
      <c r="AD83" s="18"/>
      <c r="AE83" s="18"/>
      <c r="AF83" s="18"/>
      <c r="AI83" s="21"/>
      <c r="AJ83" s="29">
        <f t="shared" si="30"/>
        <v>46520</v>
      </c>
      <c r="AK83">
        <f t="shared" si="24"/>
        <v>0</v>
      </c>
      <c r="AL83" s="1">
        <f t="shared" si="25"/>
        <v>1</v>
      </c>
      <c r="AM83" s="1">
        <f t="shared" si="27"/>
        <v>0</v>
      </c>
      <c r="AN83" s="121">
        <f t="shared" si="28"/>
        <v>0</v>
      </c>
      <c r="AO83" s="120">
        <f t="shared" si="29"/>
        <v>1</v>
      </c>
    </row>
    <row r="84" spans="1:41" x14ac:dyDescent="0.35">
      <c r="A84" s="63">
        <f t="shared" si="26"/>
        <v>0.85666666666666669</v>
      </c>
      <c r="D84" s="159"/>
      <c r="F84" s="21"/>
      <c r="G84" s="63">
        <v>0.43</v>
      </c>
      <c r="I84" s="63" cm="1">
        <f t="array" ref="I84">IF($G84&gt;=I$7,TREND(J$6:J$7,I$6:I$7,$G84),IF($G84&gt;=I$8,TREND(J$7:J$8,I$7:I$8,$G84),IF($G84&gt;=I$9,TREND(J$8:J$9,I$8:I$9,$G84),IF($G84&gt;=I$10,TREND(J$9:J$10,I$9:I$10,$G84),IF($G84&gt;=I$11,TREND(J$10:J$11,I$10:I$11,$G84),0)))))</f>
        <v>0.85666666666666669</v>
      </c>
      <c r="J84" s="20"/>
      <c r="K84" s="3"/>
      <c r="N84" s="63" cm="1">
        <f t="array" ref="N84">IF($G84&gt;=N$7,TREND(O$6:O$7,N$6:N$7,$G84),IF($G84&gt;=N$8,TREND(O$7:O$8,N$7:N$8,$G84),IF($G84&gt;=N$9,TREND(O$8:O$9,N$8:N$9,$G84),IF($G84&gt;=N$10,TREND(O$9:O$10,N$9:N$10,$G84),IF($G84&gt;=N$11,TREND(O$10:O$11,N$10:N$11,$G84),0)))))</f>
        <v>0</v>
      </c>
      <c r="S84" s="63" cm="1">
        <f t="array" ref="S84">IF($G84&gt;=S$7,TREND(T$6:T$7,S$6:S$7,$G84),IF($G84&gt;=S$8,TREND(T$7:T$8,S$7:S$8,$G84),IF($G84&gt;=S$9,TREND(T$8:T$9,S$8:S$9,$G84),IF($G84&gt;=S$10,TREND(T$9:T$10,S$9:S$10,$G84),IF($G84&gt;=S$11,TREND(T$10:T$11,S$10:S$11,$G84),0)))))</f>
        <v>0</v>
      </c>
      <c r="X84" s="63" cm="1">
        <f t="array" ref="X84">IF($G84&gt;=X$7,TREND(Y$6:Y$7,X$6:X$7,$G84),IF($G84&gt;=X$8,TREND(Y$7:Y$8,X$7:X$8,$G84),IF($G84&gt;=X$9,TREND(Y$8:Y$9,X$8:X$9,$G84),IF($G84&gt;=X$10,TREND(Y$9:Y$10,X$9:X$10,$G84),IF($G84&gt;=X$11,TREND(Y$10:Y$11,X$10:X$11,$G84),0)))))</f>
        <v>0</v>
      </c>
      <c r="Y84" s="20"/>
      <c r="Z84" s="18"/>
      <c r="AA84" s="18"/>
      <c r="AB84" s="18"/>
      <c r="AC84" s="18"/>
      <c r="AD84" s="18"/>
      <c r="AE84" s="18"/>
      <c r="AF84" s="18"/>
      <c r="AI84" s="21"/>
      <c r="AJ84" s="29">
        <f t="shared" si="30"/>
        <v>46521</v>
      </c>
      <c r="AK84">
        <f t="shared" si="24"/>
        <v>0</v>
      </c>
      <c r="AL84" s="1">
        <f t="shared" si="25"/>
        <v>1</v>
      </c>
      <c r="AM84" s="1">
        <f t="shared" si="27"/>
        <v>0</v>
      </c>
      <c r="AN84" s="121">
        <f t="shared" si="28"/>
        <v>0</v>
      </c>
      <c r="AO84" s="120">
        <f t="shared" si="29"/>
        <v>1</v>
      </c>
    </row>
    <row r="85" spans="1:41" x14ac:dyDescent="0.35">
      <c r="A85" s="63">
        <f t="shared" si="26"/>
        <v>0.85333333333333328</v>
      </c>
      <c r="D85" s="159"/>
      <c r="F85" s="21"/>
      <c r="G85" s="63">
        <v>0.44</v>
      </c>
      <c r="I85" s="63" cm="1">
        <f t="array" ref="I85">IF($G85&gt;=I$7,TREND(J$6:J$7,I$6:I$7,$G85),IF($G85&gt;=I$8,TREND(J$7:J$8,I$7:I$8,$G85),IF($G85&gt;=I$9,TREND(J$8:J$9,I$8:I$9,$G85),IF($G85&gt;=I$10,TREND(J$9:J$10,I$9:I$10,$G85),IF($G85&gt;=I$11,TREND(J$10:J$11,I$10:I$11,$G85),0)))))</f>
        <v>0.85333333333333328</v>
      </c>
      <c r="J85" s="20"/>
      <c r="K85" s="3"/>
      <c r="N85" s="63" cm="1">
        <f t="array" ref="N85">IF($G85&gt;=N$7,TREND(O$6:O$7,N$6:N$7,$G85),IF($G85&gt;=N$8,TREND(O$7:O$8,N$7:N$8,$G85),IF($G85&gt;=N$9,TREND(O$8:O$9,N$8:N$9,$G85),IF($G85&gt;=N$10,TREND(O$9:O$10,N$9:N$10,$G85),IF($G85&gt;=N$11,TREND(O$10:O$11,N$10:N$11,$G85),0)))))</f>
        <v>0</v>
      </c>
      <c r="S85" s="63" cm="1">
        <f t="array" ref="S85">IF($G85&gt;=S$7,TREND(T$6:T$7,S$6:S$7,$G85),IF($G85&gt;=S$8,TREND(T$7:T$8,S$7:S$8,$G85),IF($G85&gt;=S$9,TREND(T$8:T$9,S$8:S$9,$G85),IF($G85&gt;=S$10,TREND(T$9:T$10,S$9:S$10,$G85),IF($G85&gt;=S$11,TREND(T$10:T$11,S$10:S$11,$G85),0)))))</f>
        <v>0</v>
      </c>
      <c r="X85" s="63" cm="1">
        <f t="array" ref="X85">IF($G85&gt;=X$7,TREND(Y$6:Y$7,X$6:X$7,$G85),IF($G85&gt;=X$8,TREND(Y$7:Y$8,X$7:X$8,$G85),IF($G85&gt;=X$9,TREND(Y$8:Y$9,X$8:X$9,$G85),IF($G85&gt;=X$10,TREND(Y$9:Y$10,X$9:X$10,$G85),IF($G85&gt;=X$11,TREND(Y$10:Y$11,X$10:X$11,$G85),0)))))</f>
        <v>0</v>
      </c>
      <c r="Y85" s="20"/>
      <c r="Z85" s="18"/>
      <c r="AA85" s="18"/>
      <c r="AB85" s="18"/>
      <c r="AC85" s="18"/>
      <c r="AD85" s="18"/>
      <c r="AE85" s="18"/>
      <c r="AF85" s="18"/>
      <c r="AI85" s="21"/>
      <c r="AJ85" s="29">
        <f t="shared" si="30"/>
        <v>46522</v>
      </c>
      <c r="AK85">
        <f t="shared" si="24"/>
        <v>0</v>
      </c>
      <c r="AL85" s="1">
        <f t="shared" si="25"/>
        <v>1</v>
      </c>
      <c r="AM85" s="1">
        <f t="shared" si="27"/>
        <v>0</v>
      </c>
      <c r="AN85" s="121">
        <f t="shared" si="28"/>
        <v>0</v>
      </c>
      <c r="AO85" s="120">
        <f t="shared" si="29"/>
        <v>1</v>
      </c>
    </row>
    <row r="86" spans="1:41" x14ac:dyDescent="0.35">
      <c r="A86" s="63">
        <f t="shared" si="26"/>
        <v>0.85</v>
      </c>
      <c r="D86" s="159"/>
      <c r="F86" s="21"/>
      <c r="G86" s="63">
        <v>0.45</v>
      </c>
      <c r="I86" s="63" cm="1">
        <f t="array" ref="I86">IF($G86&gt;=I$7,TREND(J$6:J$7,I$6:I$7,$G86),IF($G86&gt;=I$8,TREND(J$7:J$8,I$7:I$8,$G86),IF($G86&gt;=I$9,TREND(J$8:J$9,I$8:I$9,$G86),IF($G86&gt;=I$10,TREND(J$9:J$10,I$9:I$10,$G86),IF($G86&gt;=I$11,TREND(J$10:J$11,I$10:I$11,$G86),0)))))</f>
        <v>0.85</v>
      </c>
      <c r="J86" s="20"/>
      <c r="K86" s="3"/>
      <c r="N86" s="63" cm="1">
        <f t="array" ref="N86">IF($G86&gt;=N$7,TREND(O$6:O$7,N$6:N$7,$G86),IF($G86&gt;=N$8,TREND(O$7:O$8,N$7:N$8,$G86),IF($G86&gt;=N$9,TREND(O$8:O$9,N$8:N$9,$G86),IF($G86&gt;=N$10,TREND(O$9:O$10,N$9:N$10,$G86),IF($G86&gt;=N$11,TREND(O$10:O$11,N$10:N$11,$G86),0)))))</f>
        <v>0</v>
      </c>
      <c r="S86" s="63" cm="1">
        <f t="array" ref="S86">IF($G86&gt;=S$7,TREND(T$6:T$7,S$6:S$7,$G86),IF($G86&gt;=S$8,TREND(T$7:T$8,S$7:S$8,$G86),IF($G86&gt;=S$9,TREND(T$8:T$9,S$8:S$9,$G86),IF($G86&gt;=S$10,TREND(T$9:T$10,S$9:S$10,$G86),IF($G86&gt;=S$11,TREND(T$10:T$11,S$10:S$11,$G86),0)))))</f>
        <v>0</v>
      </c>
      <c r="X86" s="63" cm="1">
        <f t="array" ref="X86">IF($G86&gt;=X$7,TREND(Y$6:Y$7,X$6:X$7,$G86),IF($G86&gt;=X$8,TREND(Y$7:Y$8,X$7:X$8,$G86),IF($G86&gt;=X$9,TREND(Y$8:Y$9,X$8:X$9,$G86),IF($G86&gt;=X$10,TREND(Y$9:Y$10,X$9:X$10,$G86),IF($G86&gt;=X$11,TREND(Y$10:Y$11,X$10:X$11,$G86),0)))))</f>
        <v>0</v>
      </c>
      <c r="Y86" s="20"/>
      <c r="Z86" s="18"/>
      <c r="AA86" s="18"/>
      <c r="AB86" s="18"/>
      <c r="AC86" s="18"/>
      <c r="AD86" s="18"/>
      <c r="AE86" s="18"/>
      <c r="AF86" s="18"/>
      <c r="AI86" s="21"/>
      <c r="AJ86" s="29">
        <f t="shared" si="30"/>
        <v>46523</v>
      </c>
      <c r="AK86">
        <f t="shared" si="24"/>
        <v>0</v>
      </c>
      <c r="AL86" s="1">
        <f t="shared" si="25"/>
        <v>1</v>
      </c>
      <c r="AM86" s="1">
        <f t="shared" si="27"/>
        <v>0</v>
      </c>
      <c r="AN86" s="121">
        <f t="shared" si="28"/>
        <v>0</v>
      </c>
      <c r="AO86" s="120">
        <f t="shared" si="29"/>
        <v>1</v>
      </c>
    </row>
    <row r="87" spans="1:41" x14ac:dyDescent="0.35">
      <c r="A87" s="63">
        <f t="shared" si="26"/>
        <v>0.84333333333333338</v>
      </c>
      <c r="D87" s="159"/>
      <c r="F87" s="21"/>
      <c r="G87" s="63">
        <v>0.46</v>
      </c>
      <c r="I87" s="63" cm="1">
        <f t="array" ref="I87">IF($G87&gt;=I$7,TREND(J$6:J$7,I$6:I$7,$G87),IF($G87&gt;=I$8,TREND(J$7:J$8,I$7:I$8,$G87),IF($G87&gt;=I$9,TREND(J$8:J$9,I$8:I$9,$G87),IF($G87&gt;=I$10,TREND(J$9:J$10,I$9:I$10,$G87),IF($G87&gt;=I$11,TREND(J$10:J$11,I$10:I$11,$G87),0)))))</f>
        <v>0.84333333333333327</v>
      </c>
      <c r="J87" s="20"/>
      <c r="K87" s="3"/>
      <c r="N87" s="63" cm="1">
        <f t="array" ref="N87">IF($G87&gt;=N$7,TREND(O$6:O$7,N$6:N$7,$G87),IF($G87&gt;=N$8,TREND(O$7:O$8,N$7:N$8,$G87),IF($G87&gt;=N$9,TREND(O$8:O$9,N$8:N$9,$G87),IF($G87&gt;=N$10,TREND(O$9:O$10,N$9:N$10,$G87),IF($G87&gt;=N$11,TREND(O$10:O$11,N$10:N$11,$G87),0)))))</f>
        <v>0</v>
      </c>
      <c r="S87" s="63" cm="1">
        <f t="array" ref="S87">IF($G87&gt;=S$7,TREND(T$6:T$7,S$6:S$7,$G87),IF($G87&gt;=S$8,TREND(T$7:T$8,S$7:S$8,$G87),IF($G87&gt;=S$9,TREND(T$8:T$9,S$8:S$9,$G87),IF($G87&gt;=S$10,TREND(T$9:T$10,S$9:S$10,$G87),IF($G87&gt;=S$11,TREND(T$10:T$11,S$10:S$11,$G87),0)))))</f>
        <v>0</v>
      </c>
      <c r="X87" s="63" cm="1">
        <f t="array" ref="X87">IF($G87&gt;=X$7,TREND(Y$6:Y$7,X$6:X$7,$G87),IF($G87&gt;=X$8,TREND(Y$7:Y$8,X$7:X$8,$G87),IF($G87&gt;=X$9,TREND(Y$8:Y$9,X$8:X$9,$G87),IF($G87&gt;=X$10,TREND(Y$9:Y$10,X$9:X$10,$G87),IF($G87&gt;=X$11,TREND(Y$10:Y$11,X$10:X$11,$G87),0)))))</f>
        <v>0</v>
      </c>
      <c r="Y87" s="20"/>
      <c r="Z87" s="18"/>
      <c r="AA87" s="18"/>
      <c r="AB87" s="18"/>
      <c r="AC87" s="18"/>
      <c r="AD87" s="18"/>
      <c r="AE87" s="18"/>
      <c r="AF87" s="18"/>
      <c r="AI87" s="21"/>
      <c r="AJ87" s="29">
        <f t="shared" si="30"/>
        <v>46524</v>
      </c>
      <c r="AK87">
        <f t="shared" si="24"/>
        <v>0</v>
      </c>
      <c r="AL87" s="1">
        <f t="shared" si="25"/>
        <v>1</v>
      </c>
      <c r="AM87" s="1">
        <f t="shared" si="27"/>
        <v>0</v>
      </c>
      <c r="AN87" s="121">
        <f t="shared" si="28"/>
        <v>0</v>
      </c>
      <c r="AO87" s="120">
        <f t="shared" si="29"/>
        <v>1</v>
      </c>
    </row>
    <row r="88" spans="1:41" x14ac:dyDescent="0.35">
      <c r="A88" s="63">
        <f t="shared" si="26"/>
        <v>0.83666666666666667</v>
      </c>
      <c r="D88" s="159"/>
      <c r="F88" s="21"/>
      <c r="G88" s="63">
        <v>0.47</v>
      </c>
      <c r="I88" s="63" cm="1">
        <f t="array" ref="I88">IF($G88&gt;=I$7,TREND(J$6:J$7,I$6:I$7,$G88),IF($G88&gt;=I$8,TREND(J$7:J$8,I$7:I$8,$G88),IF($G88&gt;=I$9,TREND(J$8:J$9,I$8:I$9,$G88),IF($G88&gt;=I$10,TREND(J$9:J$10,I$9:I$10,$G88),IF($G88&gt;=I$11,TREND(J$10:J$11,I$10:I$11,$G88),0)))))</f>
        <v>0.83666666666666667</v>
      </c>
      <c r="J88" s="20"/>
      <c r="K88" s="3"/>
      <c r="N88" s="63" cm="1">
        <f t="array" ref="N88">IF($G88&gt;=N$7,TREND(O$6:O$7,N$6:N$7,$G88),IF($G88&gt;=N$8,TREND(O$7:O$8,N$7:N$8,$G88),IF($G88&gt;=N$9,TREND(O$8:O$9,N$8:N$9,$G88),IF($G88&gt;=N$10,TREND(O$9:O$10,N$9:N$10,$G88),IF($G88&gt;=N$11,TREND(O$10:O$11,N$10:N$11,$G88),0)))))</f>
        <v>0</v>
      </c>
      <c r="S88" s="63" cm="1">
        <f t="array" ref="S88">IF($G88&gt;=S$7,TREND(T$6:T$7,S$6:S$7,$G88),IF($G88&gt;=S$8,TREND(T$7:T$8,S$7:S$8,$G88),IF($G88&gt;=S$9,TREND(T$8:T$9,S$8:S$9,$G88),IF($G88&gt;=S$10,TREND(T$9:T$10,S$9:S$10,$G88),IF($G88&gt;=S$11,TREND(T$10:T$11,S$10:S$11,$G88),0)))))</f>
        <v>0</v>
      </c>
      <c r="X88" s="63" cm="1">
        <f t="array" ref="X88">IF($G88&gt;=X$7,TREND(Y$6:Y$7,X$6:X$7,$G88),IF($G88&gt;=X$8,TREND(Y$7:Y$8,X$7:X$8,$G88),IF($G88&gt;=X$9,TREND(Y$8:Y$9,X$8:X$9,$G88),IF($G88&gt;=X$10,TREND(Y$9:Y$10,X$9:X$10,$G88),IF($G88&gt;=X$11,TREND(Y$10:Y$11,X$10:X$11,$G88),0)))))</f>
        <v>0</v>
      </c>
      <c r="Y88" s="20"/>
      <c r="Z88" s="18"/>
      <c r="AA88" s="18"/>
      <c r="AB88" s="18"/>
      <c r="AC88" s="18"/>
      <c r="AD88" s="18"/>
      <c r="AE88" s="18"/>
      <c r="AF88" s="18"/>
      <c r="AI88" s="21"/>
      <c r="AJ88" s="29">
        <f t="shared" si="30"/>
        <v>46525</v>
      </c>
      <c r="AK88">
        <f t="shared" si="24"/>
        <v>0</v>
      </c>
      <c r="AL88" s="1">
        <f t="shared" si="25"/>
        <v>1</v>
      </c>
      <c r="AM88" s="1">
        <f t="shared" si="27"/>
        <v>0</v>
      </c>
      <c r="AN88" s="121">
        <f t="shared" si="28"/>
        <v>0</v>
      </c>
      <c r="AO88" s="120">
        <f t="shared" si="29"/>
        <v>1</v>
      </c>
    </row>
    <row r="89" spans="1:41" x14ac:dyDescent="0.35">
      <c r="A89" s="63">
        <f t="shared" si="26"/>
        <v>0.83000000000000018</v>
      </c>
      <c r="D89" s="159"/>
      <c r="F89" s="21"/>
      <c r="G89" s="63">
        <v>0.48</v>
      </c>
      <c r="I89" s="63" cm="1">
        <f t="array" ref="I89">IF($G89&gt;=I$7,TREND(J$6:J$7,I$6:I$7,$G89),IF($G89&gt;=I$8,TREND(J$7:J$8,I$7:I$8,$G89),IF($G89&gt;=I$9,TREND(J$8:J$9,I$8:I$9,$G89),IF($G89&gt;=I$10,TREND(J$9:J$10,I$9:I$10,$G89),IF($G89&gt;=I$11,TREND(J$10:J$11,I$10:I$11,$G89),0)))))</f>
        <v>0.83000000000000007</v>
      </c>
      <c r="J89" s="20"/>
      <c r="K89" s="3"/>
      <c r="N89" s="63" cm="1">
        <f t="array" ref="N89">IF($G89&gt;=N$7,TREND(O$6:O$7,N$6:N$7,$G89),IF($G89&gt;=N$8,TREND(O$7:O$8,N$7:N$8,$G89),IF($G89&gt;=N$9,TREND(O$8:O$9,N$8:N$9,$G89),IF($G89&gt;=N$10,TREND(O$9:O$10,N$9:N$10,$G89),IF($G89&gt;=N$11,TREND(O$10:O$11,N$10:N$11,$G89),0)))))</f>
        <v>0</v>
      </c>
      <c r="S89" s="63" cm="1">
        <f t="array" ref="S89">IF($G89&gt;=S$7,TREND(T$6:T$7,S$6:S$7,$G89),IF($G89&gt;=S$8,TREND(T$7:T$8,S$7:S$8,$G89),IF($G89&gt;=S$9,TREND(T$8:T$9,S$8:S$9,$G89),IF($G89&gt;=S$10,TREND(T$9:T$10,S$9:S$10,$G89),IF($G89&gt;=S$11,TREND(T$10:T$11,S$10:S$11,$G89),0)))))</f>
        <v>0</v>
      </c>
      <c r="X89" s="63" cm="1">
        <f t="array" ref="X89">IF($G89&gt;=X$7,TREND(Y$6:Y$7,X$6:X$7,$G89),IF($G89&gt;=X$8,TREND(Y$7:Y$8,X$7:X$8,$G89),IF($G89&gt;=X$9,TREND(Y$8:Y$9,X$8:X$9,$G89),IF($G89&gt;=X$10,TREND(Y$9:Y$10,X$9:X$10,$G89),IF($G89&gt;=X$11,TREND(Y$10:Y$11,X$10:X$11,$G89),0)))))</f>
        <v>0</v>
      </c>
      <c r="Y89" s="20"/>
      <c r="Z89" s="18"/>
      <c r="AA89" s="18"/>
      <c r="AB89" s="18"/>
      <c r="AC89" s="18"/>
      <c r="AD89" s="18"/>
      <c r="AE89" s="18"/>
      <c r="AF89" s="18"/>
      <c r="AI89" s="21"/>
      <c r="AJ89" s="29">
        <f t="shared" si="30"/>
        <v>46526</v>
      </c>
      <c r="AK89">
        <f t="shared" si="24"/>
        <v>0</v>
      </c>
      <c r="AL89" s="1">
        <f t="shared" si="25"/>
        <v>1</v>
      </c>
      <c r="AM89" s="1">
        <f t="shared" si="27"/>
        <v>0</v>
      </c>
      <c r="AN89" s="121">
        <f t="shared" si="28"/>
        <v>0</v>
      </c>
      <c r="AO89" s="120">
        <f t="shared" si="29"/>
        <v>1</v>
      </c>
    </row>
    <row r="90" spans="1:41" x14ac:dyDescent="0.35">
      <c r="A90" s="63">
        <f t="shared" si="26"/>
        <v>0.82333333333333336</v>
      </c>
      <c r="D90" s="159"/>
      <c r="F90" s="21"/>
      <c r="G90" s="63">
        <v>0.49</v>
      </c>
      <c r="I90" s="63" cm="1">
        <f t="array" ref="I90">IF($G90&gt;=I$7,TREND(J$6:J$7,I$6:I$7,$G90),IF($G90&gt;=I$8,TREND(J$7:J$8,I$7:I$8,$G90),IF($G90&gt;=I$9,TREND(J$8:J$9,I$8:I$9,$G90),IF($G90&gt;=I$10,TREND(J$9:J$10,I$9:I$10,$G90),IF($G90&gt;=I$11,TREND(J$10:J$11,I$10:I$11,$G90),0)))))</f>
        <v>0.82333333333333325</v>
      </c>
      <c r="J90" s="20"/>
      <c r="K90" s="3"/>
      <c r="N90" s="63" cm="1">
        <f t="array" ref="N90">IF($G90&gt;=N$7,TREND(O$6:O$7,N$6:N$7,$G90),IF($G90&gt;=N$8,TREND(O$7:O$8,N$7:N$8,$G90),IF($G90&gt;=N$9,TREND(O$8:O$9,N$8:N$9,$G90),IF($G90&gt;=N$10,TREND(O$9:O$10,N$9:N$10,$G90),IF($G90&gt;=N$11,TREND(O$10:O$11,N$10:N$11,$G90),0)))))</f>
        <v>0</v>
      </c>
      <c r="S90" s="63" cm="1">
        <f t="array" ref="S90">IF($G90&gt;=S$7,TREND(T$6:T$7,S$6:S$7,$G90),IF($G90&gt;=S$8,TREND(T$7:T$8,S$7:S$8,$G90),IF($G90&gt;=S$9,TREND(T$8:T$9,S$8:S$9,$G90),IF($G90&gt;=S$10,TREND(T$9:T$10,S$9:S$10,$G90),IF($G90&gt;=S$11,TREND(T$10:T$11,S$10:S$11,$G90),0)))))</f>
        <v>0</v>
      </c>
      <c r="X90" s="63" cm="1">
        <f t="array" ref="X90">IF($G90&gt;=X$7,TREND(Y$6:Y$7,X$6:X$7,$G90),IF($G90&gt;=X$8,TREND(Y$7:Y$8,X$7:X$8,$G90),IF($G90&gt;=X$9,TREND(Y$8:Y$9,X$8:X$9,$G90),IF($G90&gt;=X$10,TREND(Y$9:Y$10,X$9:X$10,$G90),IF($G90&gt;=X$11,TREND(Y$10:Y$11,X$10:X$11,$G90),0)))))</f>
        <v>0</v>
      </c>
      <c r="Y90" s="20"/>
      <c r="Z90" s="18"/>
      <c r="AA90" s="18"/>
      <c r="AB90" s="18"/>
      <c r="AC90" s="18"/>
      <c r="AD90" s="18"/>
      <c r="AE90" s="18"/>
      <c r="AF90" s="18"/>
      <c r="AI90" s="21"/>
      <c r="AJ90" s="29">
        <f t="shared" si="30"/>
        <v>46527</v>
      </c>
      <c r="AK90">
        <f t="shared" si="24"/>
        <v>0</v>
      </c>
      <c r="AL90" s="1">
        <f t="shared" si="25"/>
        <v>1</v>
      </c>
      <c r="AM90" s="1">
        <f t="shared" si="27"/>
        <v>0</v>
      </c>
      <c r="AN90" s="121">
        <f t="shared" si="28"/>
        <v>0</v>
      </c>
      <c r="AO90" s="120">
        <f t="shared" si="29"/>
        <v>1</v>
      </c>
    </row>
    <row r="91" spans="1:41" x14ac:dyDescent="0.35">
      <c r="A91" s="63">
        <f t="shared" si="26"/>
        <v>0.81666666666666665</v>
      </c>
      <c r="D91" s="159"/>
      <c r="F91" s="21"/>
      <c r="G91" s="63">
        <v>0.5</v>
      </c>
      <c r="I91" s="63" cm="1">
        <f t="array" ref="I91">IF($G91&gt;=I$7,TREND(J$6:J$7,I$6:I$7,$G91),IF($G91&gt;=I$8,TREND(J$7:J$8,I$7:I$8,$G91),IF($G91&gt;=I$9,TREND(J$8:J$9,I$8:I$9,$G91),IF($G91&gt;=I$10,TREND(J$9:J$10,I$9:I$10,$G91),IF($G91&gt;=I$11,TREND(J$10:J$11,I$10:I$11,$G91),0)))))</f>
        <v>0.81666666666666665</v>
      </c>
      <c r="J91" s="20"/>
      <c r="K91" s="3"/>
      <c r="N91" s="63" cm="1">
        <f t="array" ref="N91">IF($G91&gt;=N$7,TREND(O$6:O$7,N$6:N$7,$G91),IF($G91&gt;=N$8,TREND(O$7:O$8,N$7:N$8,$G91),IF($G91&gt;=N$9,TREND(O$8:O$9,N$8:N$9,$G91),IF($G91&gt;=N$10,TREND(O$9:O$10,N$9:N$10,$G91),IF($G91&gt;=N$11,TREND(O$10:O$11,N$10:N$11,$G91),0)))))</f>
        <v>0</v>
      </c>
      <c r="S91" s="63" cm="1">
        <f t="array" ref="S91">IF($G91&gt;=S$7,TREND(T$6:T$7,S$6:S$7,$G91),IF($G91&gt;=S$8,TREND(T$7:T$8,S$7:S$8,$G91),IF($G91&gt;=S$9,TREND(T$8:T$9,S$8:S$9,$G91),IF($G91&gt;=S$10,TREND(T$9:T$10,S$9:S$10,$G91),IF($G91&gt;=S$11,TREND(T$10:T$11,S$10:S$11,$G91),0)))))</f>
        <v>0</v>
      </c>
      <c r="X91" s="63" cm="1">
        <f t="array" ref="X91">IF($G91&gt;=X$7,TREND(Y$6:Y$7,X$6:X$7,$G91),IF($G91&gt;=X$8,TREND(Y$7:Y$8,X$7:X$8,$G91),IF($G91&gt;=X$9,TREND(Y$8:Y$9,X$8:X$9,$G91),IF($G91&gt;=X$10,TREND(Y$9:Y$10,X$9:X$10,$G91),IF($G91&gt;=X$11,TREND(Y$10:Y$11,X$10:X$11,$G91),0)))))</f>
        <v>0</v>
      </c>
      <c r="Y91" s="20"/>
      <c r="Z91" s="18"/>
      <c r="AA91" s="18"/>
      <c r="AB91" s="18"/>
      <c r="AC91" s="18"/>
      <c r="AD91" s="18"/>
      <c r="AE91" s="18"/>
      <c r="AF91" s="18"/>
      <c r="AI91" s="21"/>
      <c r="AJ91" s="29">
        <f t="shared" si="30"/>
        <v>46528</v>
      </c>
      <c r="AK91">
        <f t="shared" si="24"/>
        <v>0</v>
      </c>
      <c r="AL91" s="1">
        <f t="shared" si="25"/>
        <v>1</v>
      </c>
      <c r="AM91" s="1">
        <f t="shared" si="27"/>
        <v>0</v>
      </c>
      <c r="AN91" s="121">
        <f t="shared" si="28"/>
        <v>0</v>
      </c>
      <c r="AO91" s="120">
        <f t="shared" si="29"/>
        <v>1</v>
      </c>
    </row>
    <row r="92" spans="1:41" x14ac:dyDescent="0.35">
      <c r="A92" s="63">
        <f t="shared" si="26"/>
        <v>0.81000000000000016</v>
      </c>
      <c r="D92" s="159"/>
      <c r="F92" s="21"/>
      <c r="G92" s="63">
        <v>0.51</v>
      </c>
      <c r="I92" s="63" cm="1">
        <f t="array" ref="I92">IF($G92&gt;=I$7,TREND(J$6:J$7,I$6:I$7,$G92),IF($G92&gt;=I$8,TREND(J$7:J$8,I$7:I$8,$G92),IF($G92&gt;=I$9,TREND(J$8:J$9,I$8:I$9,$G92),IF($G92&gt;=I$10,TREND(J$9:J$10,I$9:I$10,$G92),IF($G92&gt;=I$11,TREND(J$10:J$11,I$10:I$11,$G92),0)))))</f>
        <v>0.81</v>
      </c>
      <c r="J92" s="20"/>
      <c r="K92" s="3"/>
      <c r="N92" s="63" cm="1">
        <f t="array" ref="N92">IF($G92&gt;=N$7,TREND(O$6:O$7,N$6:N$7,$G92),IF($G92&gt;=N$8,TREND(O$7:O$8,N$7:N$8,$G92),IF($G92&gt;=N$9,TREND(O$8:O$9,N$8:N$9,$G92),IF($G92&gt;=N$10,TREND(O$9:O$10,N$9:N$10,$G92),IF($G92&gt;=N$11,TREND(O$10:O$11,N$10:N$11,$G92),0)))))</f>
        <v>0</v>
      </c>
      <c r="S92" s="63" cm="1">
        <f t="array" ref="S92">IF($G92&gt;=S$7,TREND(T$6:T$7,S$6:S$7,$G92),IF($G92&gt;=S$8,TREND(T$7:T$8,S$7:S$8,$G92),IF($G92&gt;=S$9,TREND(T$8:T$9,S$8:S$9,$G92),IF($G92&gt;=S$10,TREND(T$9:T$10,S$9:S$10,$G92),IF($G92&gt;=S$11,TREND(T$10:T$11,S$10:S$11,$G92),0)))))</f>
        <v>0</v>
      </c>
      <c r="X92" s="63" cm="1">
        <f t="array" ref="X92">IF($G92&gt;=X$7,TREND(Y$6:Y$7,X$6:X$7,$G92),IF($G92&gt;=X$8,TREND(Y$7:Y$8,X$7:X$8,$G92),IF($G92&gt;=X$9,TREND(Y$8:Y$9,X$8:X$9,$G92),IF($G92&gt;=X$10,TREND(Y$9:Y$10,X$9:X$10,$G92),IF($G92&gt;=X$11,TREND(Y$10:Y$11,X$10:X$11,$G92),0)))))</f>
        <v>0</v>
      </c>
      <c r="Y92" s="20"/>
      <c r="Z92" s="18"/>
      <c r="AA92" s="18"/>
      <c r="AB92" s="18"/>
      <c r="AC92" s="18"/>
      <c r="AD92" s="18"/>
      <c r="AE92" s="18"/>
      <c r="AF92" s="18"/>
      <c r="AI92" s="21"/>
      <c r="AJ92" s="29">
        <f t="shared" si="30"/>
        <v>46529</v>
      </c>
      <c r="AK92">
        <f t="shared" si="24"/>
        <v>0</v>
      </c>
      <c r="AL92" s="1">
        <f t="shared" si="25"/>
        <v>1</v>
      </c>
      <c r="AM92" s="1">
        <f t="shared" si="27"/>
        <v>0</v>
      </c>
      <c r="AN92" s="121">
        <f t="shared" si="28"/>
        <v>0</v>
      </c>
      <c r="AO92" s="120">
        <f t="shared" si="29"/>
        <v>1</v>
      </c>
    </row>
    <row r="93" spans="1:41" x14ac:dyDescent="0.35">
      <c r="A93" s="63">
        <f t="shared" si="26"/>
        <v>0.80333333333333334</v>
      </c>
      <c r="D93" s="159"/>
      <c r="F93" s="21"/>
      <c r="G93" s="63">
        <v>0.52</v>
      </c>
      <c r="I93" s="63" cm="1">
        <f t="array" ref="I93">IF($G93&gt;=I$7,TREND(J$6:J$7,I$6:I$7,$G93),IF($G93&gt;=I$8,TREND(J$7:J$8,I$7:I$8,$G93),IF($G93&gt;=I$9,TREND(J$8:J$9,I$8:I$9,$G93),IF($G93&gt;=I$10,TREND(J$9:J$10,I$9:I$10,$G93),IF($G93&gt;=I$11,TREND(J$10:J$11,I$10:I$11,$G93),0)))))</f>
        <v>0.80333333333333323</v>
      </c>
      <c r="J93" s="20"/>
      <c r="K93" s="3"/>
      <c r="N93" s="63" cm="1">
        <f t="array" ref="N93">IF($G93&gt;=N$7,TREND(O$6:O$7,N$6:N$7,$G93),IF($G93&gt;=N$8,TREND(O$7:O$8,N$7:N$8,$G93),IF($G93&gt;=N$9,TREND(O$8:O$9,N$8:N$9,$G93),IF($G93&gt;=N$10,TREND(O$9:O$10,N$9:N$10,$G93),IF($G93&gt;=N$11,TREND(O$10:O$11,N$10:N$11,$G93),0)))))</f>
        <v>0</v>
      </c>
      <c r="S93" s="63" cm="1">
        <f t="array" ref="S93">IF($G93&gt;=S$7,TREND(T$6:T$7,S$6:S$7,$G93),IF($G93&gt;=S$8,TREND(T$7:T$8,S$7:S$8,$G93),IF($G93&gt;=S$9,TREND(T$8:T$9,S$8:S$9,$G93),IF($G93&gt;=S$10,TREND(T$9:T$10,S$9:S$10,$G93),IF($G93&gt;=S$11,TREND(T$10:T$11,S$10:S$11,$G93),0)))))</f>
        <v>0</v>
      </c>
      <c r="X93" s="63" cm="1">
        <f t="array" ref="X93">IF($G93&gt;=X$7,TREND(Y$6:Y$7,X$6:X$7,$G93),IF($G93&gt;=X$8,TREND(Y$7:Y$8,X$7:X$8,$G93),IF($G93&gt;=X$9,TREND(Y$8:Y$9,X$8:X$9,$G93),IF($G93&gt;=X$10,TREND(Y$9:Y$10,X$9:X$10,$G93),IF($G93&gt;=X$11,TREND(Y$10:Y$11,X$10:X$11,$G93),0)))))</f>
        <v>0</v>
      </c>
      <c r="Y93" s="20"/>
      <c r="Z93" s="18"/>
      <c r="AA93" s="18"/>
      <c r="AB93" s="18"/>
      <c r="AC93" s="18"/>
      <c r="AD93" s="18"/>
      <c r="AE93" s="18"/>
      <c r="AF93" s="18"/>
      <c r="AI93" s="21"/>
      <c r="AJ93" s="29">
        <f t="shared" si="30"/>
        <v>46530</v>
      </c>
      <c r="AK93">
        <f t="shared" si="24"/>
        <v>0</v>
      </c>
      <c r="AL93" s="1">
        <f t="shared" si="25"/>
        <v>1</v>
      </c>
      <c r="AM93" s="1">
        <f t="shared" si="27"/>
        <v>0</v>
      </c>
      <c r="AN93" s="121">
        <f t="shared" si="28"/>
        <v>0</v>
      </c>
      <c r="AO93" s="120">
        <f t="shared" si="29"/>
        <v>1</v>
      </c>
    </row>
    <row r="94" spans="1:41" x14ac:dyDescent="0.35">
      <c r="A94" s="63">
        <f t="shared" si="26"/>
        <v>0.79666666666666675</v>
      </c>
      <c r="D94" s="159"/>
      <c r="F94" s="21"/>
      <c r="G94" s="63">
        <v>0.53</v>
      </c>
      <c r="I94" s="63" cm="1">
        <f t="array" ref="I94">IF($G94&gt;=I$7,TREND(J$6:J$7,I$6:I$7,$G94),IF($G94&gt;=I$8,TREND(J$7:J$8,I$7:I$8,$G94),IF($G94&gt;=I$9,TREND(J$8:J$9,I$8:I$9,$G94),IF($G94&gt;=I$10,TREND(J$9:J$10,I$9:I$10,$G94),IF($G94&gt;=I$11,TREND(J$10:J$11,I$10:I$11,$G94),0)))))</f>
        <v>0.79666666666666663</v>
      </c>
      <c r="J94" s="20"/>
      <c r="K94" s="3"/>
      <c r="N94" s="63" cm="1">
        <f t="array" ref="N94">IF($G94&gt;=N$7,TREND(O$6:O$7,N$6:N$7,$G94),IF($G94&gt;=N$8,TREND(O$7:O$8,N$7:N$8,$G94),IF($G94&gt;=N$9,TREND(O$8:O$9,N$8:N$9,$G94),IF($G94&gt;=N$10,TREND(O$9:O$10,N$9:N$10,$G94),IF($G94&gt;=N$11,TREND(O$10:O$11,N$10:N$11,$G94),0)))))</f>
        <v>0</v>
      </c>
      <c r="S94" s="63" cm="1">
        <f t="array" ref="S94">IF($G94&gt;=S$7,TREND(T$6:T$7,S$6:S$7,$G94),IF($G94&gt;=S$8,TREND(T$7:T$8,S$7:S$8,$G94),IF($G94&gt;=S$9,TREND(T$8:T$9,S$8:S$9,$G94),IF($G94&gt;=S$10,TREND(T$9:T$10,S$9:S$10,$G94),IF($G94&gt;=S$11,TREND(T$10:T$11,S$10:S$11,$G94),0)))))</f>
        <v>0</v>
      </c>
      <c r="X94" s="63" cm="1">
        <f t="array" ref="X94">IF($G94&gt;=X$7,TREND(Y$6:Y$7,X$6:X$7,$G94),IF($G94&gt;=X$8,TREND(Y$7:Y$8,X$7:X$8,$G94),IF($G94&gt;=X$9,TREND(Y$8:Y$9,X$8:X$9,$G94),IF($G94&gt;=X$10,TREND(Y$9:Y$10,X$9:X$10,$G94),IF($G94&gt;=X$11,TREND(Y$10:Y$11,X$10:X$11,$G94),0)))))</f>
        <v>0</v>
      </c>
      <c r="Y94" s="20"/>
      <c r="Z94" s="18"/>
      <c r="AA94" s="18"/>
      <c r="AB94" s="18"/>
      <c r="AC94" s="18"/>
      <c r="AD94" s="18"/>
      <c r="AE94" s="18"/>
      <c r="AF94" s="18"/>
      <c r="AI94" s="21"/>
      <c r="AJ94" s="29">
        <f t="shared" si="30"/>
        <v>46531</v>
      </c>
      <c r="AK94">
        <f t="shared" si="24"/>
        <v>0</v>
      </c>
      <c r="AL94" s="1">
        <f t="shared" si="25"/>
        <v>1</v>
      </c>
      <c r="AM94" s="1">
        <f t="shared" si="27"/>
        <v>0</v>
      </c>
      <c r="AN94" s="121">
        <f t="shared" si="28"/>
        <v>0</v>
      </c>
      <c r="AO94" s="120">
        <f t="shared" si="29"/>
        <v>1</v>
      </c>
    </row>
    <row r="95" spans="1:41" x14ac:dyDescent="0.35">
      <c r="A95" s="63">
        <f t="shared" si="26"/>
        <v>0.79</v>
      </c>
      <c r="D95" s="159"/>
      <c r="F95" s="21"/>
      <c r="G95" s="63">
        <v>0.54</v>
      </c>
      <c r="I95" s="63" cm="1">
        <f t="array" ref="I95">IF($G95&gt;=I$7,TREND(J$6:J$7,I$6:I$7,$G95),IF($G95&gt;=I$8,TREND(J$7:J$8,I$7:I$8,$G95),IF($G95&gt;=I$9,TREND(J$8:J$9,I$8:I$9,$G95),IF($G95&gt;=I$10,TREND(J$9:J$10,I$9:I$10,$G95),IF($G95&gt;=I$11,TREND(J$10:J$11,I$10:I$11,$G95),0)))))</f>
        <v>0.79</v>
      </c>
      <c r="J95" s="20"/>
      <c r="K95" s="3"/>
      <c r="N95" s="63" cm="1">
        <f t="array" ref="N95">IF($G95&gt;=N$7,TREND(O$6:O$7,N$6:N$7,$G95),IF($G95&gt;=N$8,TREND(O$7:O$8,N$7:N$8,$G95),IF($G95&gt;=N$9,TREND(O$8:O$9,N$8:N$9,$G95),IF($G95&gt;=N$10,TREND(O$9:O$10,N$9:N$10,$G95),IF($G95&gt;=N$11,TREND(O$10:O$11,N$10:N$11,$G95),0)))))</f>
        <v>0</v>
      </c>
      <c r="S95" s="63" cm="1">
        <f t="array" ref="S95">IF($G95&gt;=S$7,TREND(T$6:T$7,S$6:S$7,$G95),IF($G95&gt;=S$8,TREND(T$7:T$8,S$7:S$8,$G95),IF($G95&gt;=S$9,TREND(T$8:T$9,S$8:S$9,$G95),IF($G95&gt;=S$10,TREND(T$9:T$10,S$9:S$10,$G95),IF($G95&gt;=S$11,TREND(T$10:T$11,S$10:S$11,$G95),0)))))</f>
        <v>0</v>
      </c>
      <c r="X95" s="63" cm="1">
        <f t="array" ref="X95">IF($G95&gt;=X$7,TREND(Y$6:Y$7,X$6:X$7,$G95),IF($G95&gt;=X$8,TREND(Y$7:Y$8,X$7:X$8,$G95),IF($G95&gt;=X$9,TREND(Y$8:Y$9,X$8:X$9,$G95),IF($G95&gt;=X$10,TREND(Y$9:Y$10,X$9:X$10,$G95),IF($G95&gt;=X$11,TREND(Y$10:Y$11,X$10:X$11,$G95),0)))))</f>
        <v>0</v>
      </c>
      <c r="Y95" s="20"/>
      <c r="Z95" s="18"/>
      <c r="AA95" s="18"/>
      <c r="AB95" s="18"/>
      <c r="AC95" s="18"/>
      <c r="AD95" s="18"/>
      <c r="AE95" s="18"/>
      <c r="AF95" s="18"/>
      <c r="AI95" s="21"/>
      <c r="AJ95" s="29">
        <f t="shared" si="30"/>
        <v>46532</v>
      </c>
      <c r="AK95">
        <f t="shared" si="24"/>
        <v>0</v>
      </c>
      <c r="AL95" s="1">
        <f t="shared" si="25"/>
        <v>1</v>
      </c>
      <c r="AM95" s="1">
        <f t="shared" si="27"/>
        <v>0</v>
      </c>
      <c r="AN95" s="121">
        <f t="shared" si="28"/>
        <v>0</v>
      </c>
      <c r="AO95" s="120">
        <f t="shared" si="29"/>
        <v>1</v>
      </c>
    </row>
    <row r="96" spans="1:41" x14ac:dyDescent="0.35">
      <c r="A96" s="63">
        <f t="shared" si="26"/>
        <v>0.78333333333333321</v>
      </c>
      <c r="D96" s="159"/>
      <c r="F96" s="21"/>
      <c r="G96" s="63">
        <v>0.55000000000000004</v>
      </c>
      <c r="I96" s="63" cm="1">
        <f t="array" ref="I96">IF($G96&gt;=I$7,TREND(J$6:J$7,I$6:I$7,$G96),IF($G96&gt;=I$8,TREND(J$7:J$8,I$7:I$8,$G96),IF($G96&gt;=I$9,TREND(J$8:J$9,I$8:I$9,$G96),IF($G96&gt;=I$10,TREND(J$9:J$10,I$9:I$10,$G96),IF($G96&gt;=I$11,TREND(J$10:J$11,I$10:I$11,$G96),0)))))</f>
        <v>0.78333333333333321</v>
      </c>
      <c r="J96" s="20"/>
      <c r="K96" s="3"/>
      <c r="N96" s="63" cm="1">
        <f t="array" ref="N96">IF($G96&gt;=N$7,TREND(O$6:O$7,N$6:N$7,$G96),IF($G96&gt;=N$8,TREND(O$7:O$8,N$7:N$8,$G96),IF($G96&gt;=N$9,TREND(O$8:O$9,N$8:N$9,$G96),IF($G96&gt;=N$10,TREND(O$9:O$10,N$9:N$10,$G96),IF($G96&gt;=N$11,TREND(O$10:O$11,N$10:N$11,$G96),0)))))</f>
        <v>0</v>
      </c>
      <c r="S96" s="63" cm="1">
        <f t="array" ref="S96">IF($G96&gt;=S$7,TREND(T$6:T$7,S$6:S$7,$G96),IF($G96&gt;=S$8,TREND(T$7:T$8,S$7:S$8,$G96),IF($G96&gt;=S$9,TREND(T$8:T$9,S$8:S$9,$G96),IF($G96&gt;=S$10,TREND(T$9:T$10,S$9:S$10,$G96),IF($G96&gt;=S$11,TREND(T$10:T$11,S$10:S$11,$G96),0)))))</f>
        <v>0</v>
      </c>
      <c r="X96" s="63" cm="1">
        <f t="array" ref="X96">IF($G96&gt;=X$7,TREND(Y$6:Y$7,X$6:X$7,$G96),IF($G96&gt;=X$8,TREND(Y$7:Y$8,X$7:X$8,$G96),IF($G96&gt;=X$9,TREND(Y$8:Y$9,X$8:X$9,$G96),IF($G96&gt;=X$10,TREND(Y$9:Y$10,X$9:X$10,$G96),IF($G96&gt;=X$11,TREND(Y$10:Y$11,X$10:X$11,$G96),0)))))</f>
        <v>0</v>
      </c>
      <c r="Y96" s="20"/>
      <c r="Z96" s="18"/>
      <c r="AA96" s="18"/>
      <c r="AB96" s="18"/>
      <c r="AC96" s="18"/>
      <c r="AD96" s="18"/>
      <c r="AE96" s="18"/>
      <c r="AF96" s="18"/>
      <c r="AI96" s="21"/>
      <c r="AJ96" s="29">
        <f t="shared" si="30"/>
        <v>46533</v>
      </c>
      <c r="AK96">
        <f t="shared" si="24"/>
        <v>0</v>
      </c>
      <c r="AL96" s="1">
        <f t="shared" si="25"/>
        <v>1</v>
      </c>
      <c r="AM96" s="1">
        <f t="shared" si="27"/>
        <v>0</v>
      </c>
      <c r="AN96" s="121">
        <f t="shared" si="28"/>
        <v>0</v>
      </c>
      <c r="AO96" s="120">
        <f t="shared" si="29"/>
        <v>1</v>
      </c>
    </row>
    <row r="97" spans="1:41" x14ac:dyDescent="0.35">
      <c r="A97" s="63">
        <f t="shared" si="26"/>
        <v>0.77666666666666673</v>
      </c>
      <c r="D97" s="159"/>
      <c r="F97" s="21"/>
      <c r="G97" s="63">
        <v>0.56000000000000005</v>
      </c>
      <c r="I97" s="63" cm="1">
        <f t="array" ref="I97">IF($G97&gt;=I$7,TREND(J$6:J$7,I$6:I$7,$G97),IF($G97&gt;=I$8,TREND(J$7:J$8,I$7:I$8,$G97),IF($G97&gt;=I$9,TREND(J$8:J$9,I$8:I$9,$G97),IF($G97&gt;=I$10,TREND(J$9:J$10,I$9:I$10,$G97),IF($G97&gt;=I$11,TREND(J$10:J$11,I$10:I$11,$G97),0)))))</f>
        <v>0.77666666666666662</v>
      </c>
      <c r="J97" s="20"/>
      <c r="K97" s="3"/>
      <c r="N97" s="63" cm="1">
        <f t="array" ref="N97">IF($G97&gt;=N$7,TREND(O$6:O$7,N$6:N$7,$G97),IF($G97&gt;=N$8,TREND(O$7:O$8,N$7:N$8,$G97),IF($G97&gt;=N$9,TREND(O$8:O$9,N$8:N$9,$G97),IF($G97&gt;=N$10,TREND(O$9:O$10,N$9:N$10,$G97),IF($G97&gt;=N$11,TREND(O$10:O$11,N$10:N$11,$G97),0)))))</f>
        <v>0</v>
      </c>
      <c r="S97" s="63" cm="1">
        <f t="array" ref="S97">IF($G97&gt;=S$7,TREND(T$6:T$7,S$6:S$7,$G97),IF($G97&gt;=S$8,TREND(T$7:T$8,S$7:S$8,$G97),IF($G97&gt;=S$9,TREND(T$8:T$9,S$8:S$9,$G97),IF($G97&gt;=S$10,TREND(T$9:T$10,S$9:S$10,$G97),IF($G97&gt;=S$11,TREND(T$10:T$11,S$10:S$11,$G97),0)))))</f>
        <v>0</v>
      </c>
      <c r="X97" s="63" cm="1">
        <f t="array" ref="X97">IF($G97&gt;=X$7,TREND(Y$6:Y$7,X$6:X$7,$G97),IF($G97&gt;=X$8,TREND(Y$7:Y$8,X$7:X$8,$G97),IF($G97&gt;=X$9,TREND(Y$8:Y$9,X$8:X$9,$G97),IF($G97&gt;=X$10,TREND(Y$9:Y$10,X$9:X$10,$G97),IF($G97&gt;=X$11,TREND(Y$10:Y$11,X$10:X$11,$G97),0)))))</f>
        <v>0</v>
      </c>
      <c r="Y97" s="20"/>
      <c r="Z97" s="18"/>
      <c r="AA97" s="18"/>
      <c r="AB97" s="18"/>
      <c r="AC97" s="18"/>
      <c r="AD97" s="18"/>
      <c r="AE97" s="18"/>
      <c r="AF97" s="18"/>
      <c r="AI97" s="21"/>
      <c r="AJ97" s="29">
        <f t="shared" si="30"/>
        <v>46534</v>
      </c>
      <c r="AK97">
        <f t="shared" si="24"/>
        <v>0</v>
      </c>
      <c r="AL97" s="1">
        <f t="shared" si="25"/>
        <v>1</v>
      </c>
      <c r="AM97" s="1">
        <f t="shared" si="27"/>
        <v>0</v>
      </c>
      <c r="AN97" s="121">
        <f t="shared" si="28"/>
        <v>0</v>
      </c>
      <c r="AO97" s="120">
        <f t="shared" si="29"/>
        <v>1</v>
      </c>
    </row>
    <row r="98" spans="1:41" x14ac:dyDescent="0.35">
      <c r="A98" s="63">
        <f t="shared" si="26"/>
        <v>0.77</v>
      </c>
      <c r="D98" s="159"/>
      <c r="F98" s="21"/>
      <c r="G98" s="63">
        <v>0.56999999999999995</v>
      </c>
      <c r="I98" s="63" cm="1">
        <f t="array" ref="I98">IF($G98&gt;=I$7,TREND(J$6:J$7,I$6:I$7,$G98),IF($G98&gt;=I$8,TREND(J$7:J$8,I$7:I$8,$G98),IF($G98&gt;=I$9,TREND(J$8:J$9,I$8:I$9,$G98),IF($G98&gt;=I$10,TREND(J$9:J$10,I$9:I$10,$G98),IF($G98&gt;=I$11,TREND(J$10:J$11,I$10:I$11,$G98),0)))))</f>
        <v>0.77</v>
      </c>
      <c r="J98" s="20"/>
      <c r="K98" s="3"/>
      <c r="N98" s="63" cm="1">
        <f t="array" ref="N98">IF($G98&gt;=N$7,TREND(O$6:O$7,N$6:N$7,$G98),IF($G98&gt;=N$8,TREND(O$7:O$8,N$7:N$8,$G98),IF($G98&gt;=N$9,TREND(O$8:O$9,N$8:N$9,$G98),IF($G98&gt;=N$10,TREND(O$9:O$10,N$9:N$10,$G98),IF($G98&gt;=N$11,TREND(O$10:O$11,N$10:N$11,$G98),0)))))</f>
        <v>0</v>
      </c>
      <c r="S98" s="63" cm="1">
        <f t="array" ref="S98">IF($G98&gt;=S$7,TREND(T$6:T$7,S$6:S$7,$G98),IF($G98&gt;=S$8,TREND(T$7:T$8,S$7:S$8,$G98),IF($G98&gt;=S$9,TREND(T$8:T$9,S$8:S$9,$G98),IF($G98&gt;=S$10,TREND(T$9:T$10,S$9:S$10,$G98),IF($G98&gt;=S$11,TREND(T$10:T$11,S$10:S$11,$G98),0)))))</f>
        <v>0</v>
      </c>
      <c r="X98" s="63" cm="1">
        <f t="array" ref="X98">IF($G98&gt;=X$7,TREND(Y$6:Y$7,X$6:X$7,$G98),IF($G98&gt;=X$8,TREND(Y$7:Y$8,X$7:X$8,$G98),IF($G98&gt;=X$9,TREND(Y$8:Y$9,X$8:X$9,$G98),IF($G98&gt;=X$10,TREND(Y$9:Y$10,X$9:X$10,$G98),IF($G98&gt;=X$11,TREND(Y$10:Y$11,X$10:X$11,$G98),0)))))</f>
        <v>0</v>
      </c>
      <c r="Y98" s="20"/>
      <c r="Z98" s="18"/>
      <c r="AA98" s="18"/>
      <c r="AB98" s="18"/>
      <c r="AC98" s="18"/>
      <c r="AD98" s="18"/>
      <c r="AE98" s="18"/>
      <c r="AF98" s="18"/>
      <c r="AI98" s="21"/>
      <c r="AJ98" s="29">
        <f t="shared" si="30"/>
        <v>46535</v>
      </c>
      <c r="AK98">
        <f t="shared" si="24"/>
        <v>0</v>
      </c>
      <c r="AL98" s="1">
        <f t="shared" si="25"/>
        <v>1</v>
      </c>
      <c r="AM98" s="1">
        <f t="shared" si="27"/>
        <v>0</v>
      </c>
      <c r="AN98" s="121">
        <f t="shared" si="28"/>
        <v>0</v>
      </c>
      <c r="AO98" s="120">
        <f t="shared" si="29"/>
        <v>1</v>
      </c>
    </row>
    <row r="99" spans="1:41" x14ac:dyDescent="0.35">
      <c r="A99" s="63">
        <f t="shared" si="26"/>
        <v>0.76333333333333353</v>
      </c>
      <c r="D99" s="159"/>
      <c r="F99" s="21"/>
      <c r="G99" s="63">
        <v>0.57999999999999996</v>
      </c>
      <c r="I99" s="63" cm="1">
        <f t="array" ref="I99">IF($G99&gt;=I$7,TREND(J$6:J$7,I$6:I$7,$G99),IF($G99&gt;=I$8,TREND(J$7:J$8,I$7:I$8,$G99),IF($G99&gt;=I$9,TREND(J$8:J$9,I$8:I$9,$G99),IF($G99&gt;=I$10,TREND(J$9:J$10,I$9:I$10,$G99),IF($G99&gt;=I$11,TREND(J$10:J$11,I$10:I$11,$G99),0)))))</f>
        <v>0.76333333333333342</v>
      </c>
      <c r="J99" s="20"/>
      <c r="K99" s="3"/>
      <c r="N99" s="63" cm="1">
        <f t="array" ref="N99">IF($G99&gt;=N$7,TREND(O$6:O$7,N$6:N$7,$G99),IF($G99&gt;=N$8,TREND(O$7:O$8,N$7:N$8,$G99),IF($G99&gt;=N$9,TREND(O$8:O$9,N$8:N$9,$G99),IF($G99&gt;=N$10,TREND(O$9:O$10,N$9:N$10,$G99),IF($G99&gt;=N$11,TREND(O$10:O$11,N$10:N$11,$G99),0)))))</f>
        <v>0</v>
      </c>
      <c r="S99" s="63" cm="1">
        <f t="array" ref="S99">IF($G99&gt;=S$7,TREND(T$6:T$7,S$6:S$7,$G99),IF($G99&gt;=S$8,TREND(T$7:T$8,S$7:S$8,$G99),IF($G99&gt;=S$9,TREND(T$8:T$9,S$8:S$9,$G99),IF($G99&gt;=S$10,TREND(T$9:T$10,S$9:S$10,$G99),IF($G99&gt;=S$11,TREND(T$10:T$11,S$10:S$11,$G99),0)))))</f>
        <v>0</v>
      </c>
      <c r="X99" s="63" cm="1">
        <f t="array" ref="X99">IF($G99&gt;=X$7,TREND(Y$6:Y$7,X$6:X$7,$G99),IF($G99&gt;=X$8,TREND(Y$7:Y$8,X$7:X$8,$G99),IF($G99&gt;=X$9,TREND(Y$8:Y$9,X$8:X$9,$G99),IF($G99&gt;=X$10,TREND(Y$9:Y$10,X$9:X$10,$G99),IF($G99&gt;=X$11,TREND(Y$10:Y$11,X$10:X$11,$G99),0)))))</f>
        <v>0</v>
      </c>
      <c r="Y99" s="20"/>
      <c r="Z99" s="18"/>
      <c r="AA99" s="18"/>
      <c r="AB99" s="18"/>
      <c r="AC99" s="18"/>
      <c r="AD99" s="18"/>
      <c r="AE99" s="18"/>
      <c r="AF99" s="18"/>
      <c r="AI99" s="21"/>
      <c r="AJ99" s="29">
        <f t="shared" si="30"/>
        <v>46536</v>
      </c>
      <c r="AK99">
        <f t="shared" si="24"/>
        <v>0</v>
      </c>
      <c r="AL99" s="1">
        <f t="shared" si="25"/>
        <v>1</v>
      </c>
      <c r="AM99" s="1">
        <f t="shared" si="27"/>
        <v>0</v>
      </c>
      <c r="AN99" s="121">
        <f t="shared" si="28"/>
        <v>0</v>
      </c>
      <c r="AO99" s="120">
        <f t="shared" si="29"/>
        <v>1</v>
      </c>
    </row>
    <row r="100" spans="1:41" x14ac:dyDescent="0.35">
      <c r="A100" s="63">
        <f t="shared" si="26"/>
        <v>0.75666666666666671</v>
      </c>
      <c r="D100" s="159"/>
      <c r="F100" s="21"/>
      <c r="G100" s="63">
        <v>0.59</v>
      </c>
      <c r="I100" s="63" cm="1">
        <f t="array" ref="I100">IF($G100&gt;=I$7,TREND(J$6:J$7,I$6:I$7,$G100),IF($G100&gt;=I$8,TREND(J$7:J$8,I$7:I$8,$G100),IF($G100&gt;=I$9,TREND(J$8:J$9,I$8:I$9,$G100),IF($G100&gt;=I$10,TREND(J$9:J$10,I$9:I$10,$G100),IF($G100&gt;=I$11,TREND(J$10:J$11,I$10:I$11,$G100),0)))))</f>
        <v>0.75666666666666671</v>
      </c>
      <c r="J100" s="20"/>
      <c r="K100" s="3"/>
      <c r="N100" s="63" cm="1">
        <f t="array" ref="N100">IF($G100&gt;=N$7,TREND(O$6:O$7,N$6:N$7,$G100),IF($G100&gt;=N$8,TREND(O$7:O$8,N$7:N$8,$G100),IF($G100&gt;=N$9,TREND(O$8:O$9,N$8:N$9,$G100),IF($G100&gt;=N$10,TREND(O$9:O$10,N$9:N$10,$G100),IF($G100&gt;=N$11,TREND(O$10:O$11,N$10:N$11,$G100),0)))))</f>
        <v>0</v>
      </c>
      <c r="S100" s="63" cm="1">
        <f t="array" ref="S100">IF($G100&gt;=S$7,TREND(T$6:T$7,S$6:S$7,$G100),IF($G100&gt;=S$8,TREND(T$7:T$8,S$7:S$8,$G100),IF($G100&gt;=S$9,TREND(T$8:T$9,S$8:S$9,$G100),IF($G100&gt;=S$10,TREND(T$9:T$10,S$9:S$10,$G100),IF($G100&gt;=S$11,TREND(T$10:T$11,S$10:S$11,$G100),0)))))</f>
        <v>0</v>
      </c>
      <c r="X100" s="63" cm="1">
        <f t="array" ref="X100">IF($G100&gt;=X$7,TREND(Y$6:Y$7,X$6:X$7,$G100),IF($G100&gt;=X$8,TREND(Y$7:Y$8,X$7:X$8,$G100),IF($G100&gt;=X$9,TREND(Y$8:Y$9,X$8:X$9,$G100),IF($G100&gt;=X$10,TREND(Y$9:Y$10,X$9:X$10,$G100),IF($G100&gt;=X$11,TREND(Y$10:Y$11,X$10:X$11,$G100),0)))))</f>
        <v>0</v>
      </c>
      <c r="Y100" s="20"/>
      <c r="Z100" s="18"/>
      <c r="AA100" s="18"/>
      <c r="AB100" s="18"/>
      <c r="AC100" s="18"/>
      <c r="AD100" s="18"/>
      <c r="AE100" s="18"/>
      <c r="AF100" s="18"/>
      <c r="AI100" s="21"/>
      <c r="AJ100" s="29">
        <f t="shared" si="30"/>
        <v>46537</v>
      </c>
      <c r="AK100">
        <f t="shared" si="24"/>
        <v>0</v>
      </c>
      <c r="AL100" s="1">
        <f t="shared" si="25"/>
        <v>1</v>
      </c>
      <c r="AM100" s="1">
        <f t="shared" si="27"/>
        <v>0</v>
      </c>
      <c r="AN100" s="121">
        <f t="shared" si="28"/>
        <v>0</v>
      </c>
      <c r="AO100" s="120">
        <f t="shared" si="29"/>
        <v>1</v>
      </c>
    </row>
    <row r="101" spans="1:41" x14ac:dyDescent="0.35">
      <c r="A101" s="63">
        <f t="shared" si="26"/>
        <v>0.74999999999999989</v>
      </c>
      <c r="D101" s="159"/>
      <c r="F101" s="21"/>
      <c r="G101" s="63">
        <v>0.6</v>
      </c>
      <c r="I101" s="63" cm="1">
        <f t="array" ref="I101">IF($G101&gt;=I$7,TREND(J$6:J$7,I$6:I$7,$G101),IF($G101&gt;=I$8,TREND(J$7:J$8,I$7:I$8,$G101),IF($G101&gt;=I$9,TREND(J$8:J$9,I$8:I$9,$G101),IF($G101&gt;=I$10,TREND(J$9:J$10,I$9:I$10,$G101),IF($G101&gt;=I$11,TREND(J$10:J$11,I$10:I$11,$G101),0)))))</f>
        <v>0.75</v>
      </c>
      <c r="J101" s="20"/>
      <c r="K101" s="3"/>
      <c r="N101" s="63" cm="1">
        <f t="array" ref="N101">IF($G101&gt;=N$7,TREND(O$6:O$7,N$6:N$7,$G101),IF($G101&gt;=N$8,TREND(O$7:O$8,N$7:N$8,$G101),IF($G101&gt;=N$9,TREND(O$8:O$9,N$8:N$9,$G101),IF($G101&gt;=N$10,TREND(O$9:O$10,N$9:N$10,$G101),IF($G101&gt;=N$11,TREND(O$10:O$11,N$10:N$11,$G101),0)))))</f>
        <v>0</v>
      </c>
      <c r="S101" s="63" cm="1">
        <f t="array" ref="S101">IF($G101&gt;=S$7,TREND(T$6:T$7,S$6:S$7,$G101),IF($G101&gt;=S$8,TREND(T$7:T$8,S$7:S$8,$G101),IF($G101&gt;=S$9,TREND(T$8:T$9,S$8:S$9,$G101),IF($G101&gt;=S$10,TREND(T$9:T$10,S$9:S$10,$G101),IF($G101&gt;=S$11,TREND(T$10:T$11,S$10:S$11,$G101),0)))))</f>
        <v>0</v>
      </c>
      <c r="X101" s="63" cm="1">
        <f t="array" ref="X101">IF($G101&gt;=X$7,TREND(Y$6:Y$7,X$6:X$7,$G101),IF($G101&gt;=X$8,TREND(Y$7:Y$8,X$7:X$8,$G101),IF($G101&gt;=X$9,TREND(Y$8:Y$9,X$8:X$9,$G101),IF($G101&gt;=X$10,TREND(Y$9:Y$10,X$9:X$10,$G101),IF($G101&gt;=X$11,TREND(Y$10:Y$11,X$10:X$11,$G101),0)))))</f>
        <v>0</v>
      </c>
      <c r="Y101" s="20"/>
      <c r="Z101" s="18"/>
      <c r="AA101" s="18"/>
      <c r="AB101" s="18"/>
      <c r="AC101" s="18"/>
      <c r="AD101" s="18"/>
      <c r="AE101" s="18"/>
      <c r="AF101" s="18"/>
      <c r="AI101" s="21"/>
      <c r="AJ101" s="29">
        <f t="shared" si="30"/>
        <v>46538</v>
      </c>
      <c r="AK101">
        <f t="shared" si="24"/>
        <v>0</v>
      </c>
      <c r="AL101" s="1">
        <f t="shared" si="25"/>
        <v>1</v>
      </c>
      <c r="AM101" s="1">
        <f t="shared" si="27"/>
        <v>0</v>
      </c>
      <c r="AN101" s="121">
        <f t="shared" si="28"/>
        <v>0</v>
      </c>
      <c r="AO101" s="120">
        <f t="shared" si="29"/>
        <v>1</v>
      </c>
    </row>
    <row r="102" spans="1:41" x14ac:dyDescent="0.35">
      <c r="A102" s="63">
        <f t="shared" si="26"/>
        <v>0.74333333333333351</v>
      </c>
      <c r="D102" s="159"/>
      <c r="F102" s="21"/>
      <c r="G102" s="63">
        <v>0.61</v>
      </c>
      <c r="I102" s="63" cm="1">
        <f t="array" ref="I102">IF($G102&gt;=I$7,TREND(J$6:J$7,I$6:I$7,$G102),IF($G102&gt;=I$8,TREND(J$7:J$8,I$7:I$8,$G102),IF($G102&gt;=I$9,TREND(J$8:J$9,I$8:I$9,$G102),IF($G102&gt;=I$10,TREND(J$9:J$10,I$9:I$10,$G102),IF($G102&gt;=I$11,TREND(J$10:J$11,I$10:I$11,$G102),0)))))</f>
        <v>0.7433333333333334</v>
      </c>
      <c r="J102" s="20"/>
      <c r="K102" s="3"/>
      <c r="N102" s="63" cm="1">
        <f t="array" ref="N102">IF($G102&gt;=N$7,TREND(O$6:O$7,N$6:N$7,$G102),IF($G102&gt;=N$8,TREND(O$7:O$8,N$7:N$8,$G102),IF($G102&gt;=N$9,TREND(O$8:O$9,N$8:N$9,$G102),IF($G102&gt;=N$10,TREND(O$9:O$10,N$9:N$10,$G102),IF($G102&gt;=N$11,TREND(O$10:O$11,N$10:N$11,$G102),0)))))</f>
        <v>0</v>
      </c>
      <c r="S102" s="63" cm="1">
        <f t="array" ref="S102">IF($G102&gt;=S$7,TREND(T$6:T$7,S$6:S$7,$G102),IF($G102&gt;=S$8,TREND(T$7:T$8,S$7:S$8,$G102),IF($G102&gt;=S$9,TREND(T$8:T$9,S$8:S$9,$G102),IF($G102&gt;=S$10,TREND(T$9:T$10,S$9:S$10,$G102),IF($G102&gt;=S$11,TREND(T$10:T$11,S$10:S$11,$G102),0)))))</f>
        <v>0</v>
      </c>
      <c r="X102" s="63" cm="1">
        <f t="array" ref="X102">IF($G102&gt;=X$7,TREND(Y$6:Y$7,X$6:X$7,$G102),IF($G102&gt;=X$8,TREND(Y$7:Y$8,X$7:X$8,$G102),IF($G102&gt;=X$9,TREND(Y$8:Y$9,X$8:X$9,$G102),IF($G102&gt;=X$10,TREND(Y$9:Y$10,X$9:X$10,$G102),IF($G102&gt;=X$11,TREND(Y$10:Y$11,X$10:X$11,$G102),0)))))</f>
        <v>0</v>
      </c>
      <c r="Y102" s="20"/>
      <c r="Z102" s="18"/>
      <c r="AA102" s="18"/>
      <c r="AB102" s="18"/>
      <c r="AC102" s="18"/>
      <c r="AD102" s="18"/>
      <c r="AE102" s="18"/>
      <c r="AF102" s="18"/>
      <c r="AI102" s="21"/>
      <c r="AJ102" s="29">
        <f t="shared" si="30"/>
        <v>46539</v>
      </c>
      <c r="AK102">
        <f t="shared" si="24"/>
        <v>0</v>
      </c>
      <c r="AL102" s="1">
        <f t="shared" si="25"/>
        <v>1</v>
      </c>
      <c r="AM102" s="1">
        <f t="shared" si="27"/>
        <v>0</v>
      </c>
      <c r="AN102" s="121">
        <f t="shared" si="28"/>
        <v>0</v>
      </c>
      <c r="AO102" s="120">
        <f t="shared" si="29"/>
        <v>1</v>
      </c>
    </row>
    <row r="103" spans="1:41" x14ac:dyDescent="0.35">
      <c r="A103" s="63">
        <f t="shared" si="26"/>
        <v>0.7366666666666668</v>
      </c>
      <c r="D103" s="159"/>
      <c r="F103" s="21"/>
      <c r="G103" s="63">
        <v>0.62</v>
      </c>
      <c r="I103" s="63" cm="1">
        <f t="array" ref="I103">IF($G103&gt;=I$7,TREND(J$6:J$7,I$6:I$7,$G103),IF($G103&gt;=I$8,TREND(J$7:J$8,I$7:I$8,$G103),IF($G103&gt;=I$9,TREND(J$8:J$9,I$8:I$9,$G103),IF($G103&gt;=I$10,TREND(J$9:J$10,I$9:I$10,$G103),IF($G103&gt;=I$11,TREND(J$10:J$11,I$10:I$11,$G103),0)))))</f>
        <v>0.73666666666666669</v>
      </c>
      <c r="J103" s="20"/>
      <c r="K103" s="3"/>
      <c r="N103" s="63" cm="1">
        <f t="array" ref="N103">IF($G103&gt;=N$7,TREND(O$6:O$7,N$6:N$7,$G103),IF($G103&gt;=N$8,TREND(O$7:O$8,N$7:N$8,$G103),IF($G103&gt;=N$9,TREND(O$8:O$9,N$8:N$9,$G103),IF($G103&gt;=N$10,TREND(O$9:O$10,N$9:N$10,$G103),IF($G103&gt;=N$11,TREND(O$10:O$11,N$10:N$11,$G103),0)))))</f>
        <v>0</v>
      </c>
      <c r="S103" s="63" cm="1">
        <f t="array" ref="S103">IF($G103&gt;=S$7,TREND(T$6:T$7,S$6:S$7,$G103),IF($G103&gt;=S$8,TREND(T$7:T$8,S$7:S$8,$G103),IF($G103&gt;=S$9,TREND(T$8:T$9,S$8:S$9,$G103),IF($G103&gt;=S$10,TREND(T$9:T$10,S$9:S$10,$G103),IF($G103&gt;=S$11,TREND(T$10:T$11,S$10:S$11,$G103),0)))))</f>
        <v>0</v>
      </c>
      <c r="X103" s="63" cm="1">
        <f t="array" ref="X103">IF($G103&gt;=X$7,TREND(Y$6:Y$7,X$6:X$7,$G103),IF($G103&gt;=X$8,TREND(Y$7:Y$8,X$7:X$8,$G103),IF($G103&gt;=X$9,TREND(Y$8:Y$9,X$8:X$9,$G103),IF($G103&gt;=X$10,TREND(Y$9:Y$10,X$9:X$10,$G103),IF($G103&gt;=X$11,TREND(Y$10:Y$11,X$10:X$11,$G103),0)))))</f>
        <v>0</v>
      </c>
      <c r="Y103" s="20"/>
      <c r="Z103" s="18"/>
      <c r="AA103" s="18"/>
      <c r="AB103" s="18"/>
      <c r="AC103" s="18"/>
      <c r="AD103" s="18"/>
      <c r="AE103" s="18"/>
      <c r="AF103" s="18"/>
      <c r="AI103" s="21"/>
      <c r="AJ103" s="29">
        <f t="shared" si="30"/>
        <v>46540</v>
      </c>
      <c r="AK103">
        <f t="shared" si="24"/>
        <v>0</v>
      </c>
      <c r="AL103" s="1">
        <f t="shared" si="25"/>
        <v>1</v>
      </c>
      <c r="AM103" s="1">
        <f t="shared" si="27"/>
        <v>0</v>
      </c>
      <c r="AN103" s="121">
        <f t="shared" si="28"/>
        <v>0</v>
      </c>
      <c r="AO103" s="120">
        <f t="shared" si="29"/>
        <v>1</v>
      </c>
    </row>
    <row r="104" spans="1:41" x14ac:dyDescent="0.35">
      <c r="A104" s="63">
        <f t="shared" si="26"/>
        <v>0.73</v>
      </c>
      <c r="D104" s="159"/>
      <c r="F104" s="21"/>
      <c r="G104" s="63">
        <v>0.63</v>
      </c>
      <c r="I104" s="63" cm="1">
        <f t="array" ref="I104">IF($G104&gt;=I$7,TREND(J$6:J$7,I$6:I$7,$G104),IF($G104&gt;=I$8,TREND(J$7:J$8,I$7:I$8,$G104),IF($G104&gt;=I$9,TREND(J$8:J$9,I$8:I$9,$G104),IF($G104&gt;=I$10,TREND(J$9:J$10,I$9:I$10,$G104),IF($G104&gt;=I$11,TREND(J$10:J$11,I$10:I$11,$G104),0)))))</f>
        <v>0.73</v>
      </c>
      <c r="J104" s="20"/>
      <c r="K104" s="3"/>
      <c r="N104" s="63" cm="1">
        <f t="array" ref="N104">IF($G104&gt;=N$7,TREND(O$6:O$7,N$6:N$7,$G104),IF($G104&gt;=N$8,TREND(O$7:O$8,N$7:N$8,$G104),IF($G104&gt;=N$9,TREND(O$8:O$9,N$8:N$9,$G104),IF($G104&gt;=N$10,TREND(O$9:O$10,N$9:N$10,$G104),IF($G104&gt;=N$11,TREND(O$10:O$11,N$10:N$11,$G104),0)))))</f>
        <v>0</v>
      </c>
      <c r="S104" s="63" cm="1">
        <f t="array" ref="S104">IF($G104&gt;=S$7,TREND(T$6:T$7,S$6:S$7,$G104),IF($G104&gt;=S$8,TREND(T$7:T$8,S$7:S$8,$G104),IF($G104&gt;=S$9,TREND(T$8:T$9,S$8:S$9,$G104),IF($G104&gt;=S$10,TREND(T$9:T$10,S$9:S$10,$G104),IF($G104&gt;=S$11,TREND(T$10:T$11,S$10:S$11,$G104),0)))))</f>
        <v>0</v>
      </c>
      <c r="X104" s="63" cm="1">
        <f t="array" ref="X104">IF($G104&gt;=X$7,TREND(Y$6:Y$7,X$6:X$7,$G104),IF($G104&gt;=X$8,TREND(Y$7:Y$8,X$7:X$8,$G104),IF($G104&gt;=X$9,TREND(Y$8:Y$9,X$8:X$9,$G104),IF($G104&gt;=X$10,TREND(Y$9:Y$10,X$9:X$10,$G104),IF($G104&gt;=X$11,TREND(Y$10:Y$11,X$10:X$11,$G104),0)))))</f>
        <v>0</v>
      </c>
      <c r="Y104" s="20"/>
      <c r="Z104" s="18"/>
      <c r="AA104" s="18"/>
      <c r="AB104" s="18"/>
      <c r="AC104" s="18"/>
      <c r="AD104" s="18"/>
      <c r="AE104" s="18"/>
      <c r="AF104" s="18"/>
      <c r="AI104" s="21"/>
      <c r="AJ104" s="29">
        <f t="shared" si="30"/>
        <v>46541</v>
      </c>
      <c r="AK104">
        <f t="shared" si="24"/>
        <v>0</v>
      </c>
      <c r="AL104" s="1">
        <f t="shared" si="25"/>
        <v>1</v>
      </c>
      <c r="AM104" s="1">
        <f t="shared" si="27"/>
        <v>0</v>
      </c>
      <c r="AN104" s="121">
        <f t="shared" si="28"/>
        <v>0</v>
      </c>
      <c r="AO104" s="120">
        <f t="shared" si="29"/>
        <v>1</v>
      </c>
    </row>
    <row r="105" spans="1:41" x14ac:dyDescent="0.35">
      <c r="A105" s="63">
        <f t="shared" si="26"/>
        <v>0.72333333333333338</v>
      </c>
      <c r="D105" s="159"/>
      <c r="F105" s="21"/>
      <c r="G105" s="63">
        <v>0.64</v>
      </c>
      <c r="I105" s="63" cm="1">
        <f t="array" ref="I105">IF($G105&gt;=I$7,TREND(J$6:J$7,I$6:I$7,$G105),IF($G105&gt;=I$8,TREND(J$7:J$8,I$7:I$8,$G105),IF($G105&gt;=I$9,TREND(J$8:J$9,I$8:I$9,$G105),IF($G105&gt;=I$10,TREND(J$9:J$10,I$9:I$10,$G105),IF($G105&gt;=I$11,TREND(J$10:J$11,I$10:I$11,$G105),0)))))</f>
        <v>0.72333333333333338</v>
      </c>
      <c r="J105" s="20"/>
      <c r="K105" s="3"/>
      <c r="N105" s="63" cm="1">
        <f t="array" ref="N105">IF($G105&gt;=N$7,TREND(O$6:O$7,N$6:N$7,$G105),IF($G105&gt;=N$8,TREND(O$7:O$8,N$7:N$8,$G105),IF($G105&gt;=N$9,TREND(O$8:O$9,N$8:N$9,$G105),IF($G105&gt;=N$10,TREND(O$9:O$10,N$9:N$10,$G105),IF($G105&gt;=N$11,TREND(O$10:O$11,N$10:N$11,$G105),0)))))</f>
        <v>0</v>
      </c>
      <c r="S105" s="63" cm="1">
        <f t="array" ref="S105">IF($G105&gt;=S$7,TREND(T$6:T$7,S$6:S$7,$G105),IF($G105&gt;=S$8,TREND(T$7:T$8,S$7:S$8,$G105),IF($G105&gt;=S$9,TREND(T$8:T$9,S$8:S$9,$G105),IF($G105&gt;=S$10,TREND(T$9:T$10,S$9:S$10,$G105),IF($G105&gt;=S$11,TREND(T$10:T$11,S$10:S$11,$G105),0)))))</f>
        <v>0</v>
      </c>
      <c r="X105" s="63" cm="1">
        <f t="array" ref="X105">IF($G105&gt;=X$7,TREND(Y$6:Y$7,X$6:X$7,$G105),IF($G105&gt;=X$8,TREND(Y$7:Y$8,X$7:X$8,$G105),IF($G105&gt;=X$9,TREND(Y$8:Y$9,X$8:X$9,$G105),IF($G105&gt;=X$10,TREND(Y$9:Y$10,X$9:X$10,$G105),IF($G105&gt;=X$11,TREND(Y$10:Y$11,X$10:X$11,$G105),0)))))</f>
        <v>0</v>
      </c>
      <c r="Y105" s="20"/>
      <c r="Z105" s="18"/>
      <c r="AA105" s="18"/>
      <c r="AB105" s="18"/>
      <c r="AC105" s="18"/>
      <c r="AD105" s="18"/>
      <c r="AE105" s="18"/>
      <c r="AF105" s="18"/>
      <c r="AI105" s="21"/>
      <c r="AJ105" s="29">
        <f t="shared" si="30"/>
        <v>46542</v>
      </c>
      <c r="AK105">
        <f t="shared" ref="AK105:AK168" si="31">_xlfn.XLOOKUP(AJ105,A$27:A$36,B$27:B$36,0,0)</f>
        <v>0</v>
      </c>
      <c r="AL105" s="1">
        <f t="shared" ref="AL105:AL168" si="32">_xlfn.XLOOKUP(AJ105,A$15:A$24,B$15:B$24,1,0)</f>
        <v>1</v>
      </c>
      <c r="AM105" s="1">
        <f t="shared" si="27"/>
        <v>0</v>
      </c>
      <c r="AN105" s="121">
        <f t="shared" si="28"/>
        <v>0</v>
      </c>
      <c r="AO105" s="120">
        <f t="shared" si="29"/>
        <v>1</v>
      </c>
    </row>
    <row r="106" spans="1:41" x14ac:dyDescent="0.35">
      <c r="A106" s="63">
        <f t="shared" ref="A106:A141" si="33">(IFERROR((I106*$H$3/$I$4),0)+IFERROR((N106*$M$3/$N$4),0)+IFERROR((S106*$R$3/$S$4),0)+IFERROR((X106*$W$3/$X$4),0))/($D$5/1000)</f>
        <v>0.71666666666666679</v>
      </c>
      <c r="D106" s="159"/>
      <c r="F106" s="21"/>
      <c r="G106" s="63">
        <v>0.65</v>
      </c>
      <c r="I106" s="63" cm="1">
        <f t="array" ref="I106">IF($G106&gt;=I$7,TREND(J$6:J$7,I$6:I$7,$G106),IF($G106&gt;=I$8,TREND(J$7:J$8,I$7:I$8,$G106),IF($G106&gt;=I$9,TREND(J$8:J$9,I$8:I$9,$G106),IF($G106&gt;=I$10,TREND(J$9:J$10,I$9:I$10,$G106),IF($G106&gt;=I$11,TREND(J$10:J$11,I$10:I$11,$G106),0)))))</f>
        <v>0.71666666666666667</v>
      </c>
      <c r="J106" s="20"/>
      <c r="K106" s="3"/>
      <c r="N106" s="63" cm="1">
        <f t="array" ref="N106">IF($G106&gt;=N$7,TREND(O$6:O$7,N$6:N$7,$G106),IF($G106&gt;=N$8,TREND(O$7:O$8,N$7:N$8,$G106),IF($G106&gt;=N$9,TREND(O$8:O$9,N$8:N$9,$G106),IF($G106&gt;=N$10,TREND(O$9:O$10,N$9:N$10,$G106),IF($G106&gt;=N$11,TREND(O$10:O$11,N$10:N$11,$G106),0)))))</f>
        <v>0</v>
      </c>
      <c r="S106" s="63" cm="1">
        <f t="array" ref="S106">IF($G106&gt;=S$7,TREND(T$6:T$7,S$6:S$7,$G106),IF($G106&gt;=S$8,TREND(T$7:T$8,S$7:S$8,$G106),IF($G106&gt;=S$9,TREND(T$8:T$9,S$8:S$9,$G106),IF($G106&gt;=S$10,TREND(T$9:T$10,S$9:S$10,$G106),IF($G106&gt;=S$11,TREND(T$10:T$11,S$10:S$11,$G106),0)))))</f>
        <v>0</v>
      </c>
      <c r="X106" s="63" cm="1">
        <f t="array" ref="X106">IF($G106&gt;=X$7,TREND(Y$6:Y$7,X$6:X$7,$G106),IF($G106&gt;=X$8,TREND(Y$7:Y$8,X$7:X$8,$G106),IF($G106&gt;=X$9,TREND(Y$8:Y$9,X$8:X$9,$G106),IF($G106&gt;=X$10,TREND(Y$9:Y$10,X$9:X$10,$G106),IF($G106&gt;=X$11,TREND(Y$10:Y$11,X$10:X$11,$G106),0)))))</f>
        <v>0</v>
      </c>
      <c r="Y106" s="20"/>
      <c r="Z106" s="18"/>
      <c r="AA106" s="18"/>
      <c r="AB106" s="18"/>
      <c r="AC106" s="18"/>
      <c r="AD106" s="18"/>
      <c r="AE106" s="18"/>
      <c r="AF106" s="18"/>
      <c r="AI106" s="21"/>
      <c r="AJ106" s="29">
        <f t="shared" si="30"/>
        <v>46543</v>
      </c>
      <c r="AK106">
        <f t="shared" si="31"/>
        <v>0</v>
      </c>
      <c r="AL106" s="1">
        <f t="shared" si="32"/>
        <v>1</v>
      </c>
      <c r="AM106" s="1">
        <f t="shared" ref="AM106:AM169" si="34">AK106</f>
        <v>0</v>
      </c>
      <c r="AN106" s="121">
        <f t="shared" ref="AN106:AN169" si="35">AK106</f>
        <v>0</v>
      </c>
      <c r="AO106" s="120">
        <f t="shared" ref="AO106:AO169" si="36">AL106</f>
        <v>1</v>
      </c>
    </row>
    <row r="107" spans="1:41" x14ac:dyDescent="0.35">
      <c r="A107" s="63">
        <f t="shared" si="33"/>
        <v>0.71</v>
      </c>
      <c r="D107" s="159"/>
      <c r="F107" s="21"/>
      <c r="G107" s="63">
        <v>0.66</v>
      </c>
      <c r="I107" s="63" cm="1">
        <f t="array" ref="I107">IF($G107&gt;=I$7,TREND(J$6:J$7,I$6:I$7,$G107),IF($G107&gt;=I$8,TREND(J$7:J$8,I$7:I$8,$G107),IF($G107&gt;=I$9,TREND(J$8:J$9,I$8:I$9,$G107),IF($G107&gt;=I$10,TREND(J$9:J$10,I$9:I$10,$G107),IF($G107&gt;=I$11,TREND(J$10:J$11,I$10:I$11,$G107),0)))))</f>
        <v>0.71</v>
      </c>
      <c r="J107" s="20"/>
      <c r="K107" s="3"/>
      <c r="N107" s="63" cm="1">
        <f t="array" ref="N107">IF($G107&gt;=N$7,TREND(O$6:O$7,N$6:N$7,$G107),IF($G107&gt;=N$8,TREND(O$7:O$8,N$7:N$8,$G107),IF($G107&gt;=N$9,TREND(O$8:O$9,N$8:N$9,$G107),IF($G107&gt;=N$10,TREND(O$9:O$10,N$9:N$10,$G107),IF($G107&gt;=N$11,TREND(O$10:O$11,N$10:N$11,$G107),0)))))</f>
        <v>0</v>
      </c>
      <c r="S107" s="63" cm="1">
        <f t="array" ref="S107">IF($G107&gt;=S$7,TREND(T$6:T$7,S$6:S$7,$G107),IF($G107&gt;=S$8,TREND(T$7:T$8,S$7:S$8,$G107),IF($G107&gt;=S$9,TREND(T$8:T$9,S$8:S$9,$G107),IF($G107&gt;=S$10,TREND(T$9:T$10,S$9:S$10,$G107),IF($G107&gt;=S$11,TREND(T$10:T$11,S$10:S$11,$G107),0)))))</f>
        <v>0</v>
      </c>
      <c r="X107" s="63" cm="1">
        <f t="array" ref="X107">IF($G107&gt;=X$7,TREND(Y$6:Y$7,X$6:X$7,$G107),IF($G107&gt;=X$8,TREND(Y$7:Y$8,X$7:X$8,$G107),IF($G107&gt;=X$9,TREND(Y$8:Y$9,X$8:X$9,$G107),IF($G107&gt;=X$10,TREND(Y$9:Y$10,X$9:X$10,$G107),IF($G107&gt;=X$11,TREND(Y$10:Y$11,X$10:X$11,$G107),0)))))</f>
        <v>0</v>
      </c>
      <c r="Y107" s="20"/>
      <c r="Z107" s="18"/>
      <c r="AA107" s="18"/>
      <c r="AB107" s="18"/>
      <c r="AC107" s="18"/>
      <c r="AD107" s="18"/>
      <c r="AE107" s="18"/>
      <c r="AF107" s="18"/>
      <c r="AI107" s="21"/>
      <c r="AJ107" s="29">
        <f t="shared" ref="AJ107:AJ170" si="37">AJ106+1</f>
        <v>46544</v>
      </c>
      <c r="AK107">
        <f t="shared" si="31"/>
        <v>0</v>
      </c>
      <c r="AL107" s="1">
        <f t="shared" si="32"/>
        <v>1</v>
      </c>
      <c r="AM107" s="1">
        <f t="shared" si="34"/>
        <v>0</v>
      </c>
      <c r="AN107" s="121">
        <f t="shared" si="35"/>
        <v>0</v>
      </c>
      <c r="AO107" s="120">
        <f t="shared" si="36"/>
        <v>1</v>
      </c>
    </row>
    <row r="108" spans="1:41" x14ac:dyDescent="0.35">
      <c r="A108" s="63">
        <f t="shared" si="33"/>
        <v>0.70333333333333325</v>
      </c>
      <c r="D108" s="159"/>
      <c r="F108" s="21"/>
      <c r="G108" s="63">
        <v>0.67</v>
      </c>
      <c r="I108" s="63" cm="1">
        <f t="array" ref="I108">IF($G108&gt;=I$7,TREND(J$6:J$7,I$6:I$7,$G108),IF($G108&gt;=I$8,TREND(J$7:J$8,I$7:I$8,$G108),IF($G108&gt;=I$9,TREND(J$8:J$9,I$8:I$9,$G108),IF($G108&gt;=I$10,TREND(J$9:J$10,I$9:I$10,$G108),IF($G108&gt;=I$11,TREND(J$10:J$11,I$10:I$11,$G108),0)))))</f>
        <v>0.70333333333333337</v>
      </c>
      <c r="J108" s="20"/>
      <c r="K108" s="3"/>
      <c r="N108" s="63" cm="1">
        <f t="array" ref="N108">IF($G108&gt;=N$7,TREND(O$6:O$7,N$6:N$7,$G108),IF($G108&gt;=N$8,TREND(O$7:O$8,N$7:N$8,$G108),IF($G108&gt;=N$9,TREND(O$8:O$9,N$8:N$9,$G108),IF($G108&gt;=N$10,TREND(O$9:O$10,N$9:N$10,$G108),IF($G108&gt;=N$11,TREND(O$10:O$11,N$10:N$11,$G108),0)))))</f>
        <v>0</v>
      </c>
      <c r="S108" s="63" cm="1">
        <f t="array" ref="S108">IF($G108&gt;=S$7,TREND(T$6:T$7,S$6:S$7,$G108),IF($G108&gt;=S$8,TREND(T$7:T$8,S$7:S$8,$G108),IF($G108&gt;=S$9,TREND(T$8:T$9,S$8:S$9,$G108),IF($G108&gt;=S$10,TREND(T$9:T$10,S$9:S$10,$G108),IF($G108&gt;=S$11,TREND(T$10:T$11,S$10:S$11,$G108),0)))))</f>
        <v>0</v>
      </c>
      <c r="X108" s="63" cm="1">
        <f t="array" ref="X108">IF($G108&gt;=X$7,TREND(Y$6:Y$7,X$6:X$7,$G108),IF($G108&gt;=X$8,TREND(Y$7:Y$8,X$7:X$8,$G108),IF($G108&gt;=X$9,TREND(Y$8:Y$9,X$8:X$9,$G108),IF($G108&gt;=X$10,TREND(Y$9:Y$10,X$9:X$10,$G108),IF($G108&gt;=X$11,TREND(Y$10:Y$11,X$10:X$11,$G108),0)))))</f>
        <v>0</v>
      </c>
      <c r="Y108" s="20"/>
      <c r="Z108" s="18"/>
      <c r="AA108" s="18"/>
      <c r="AB108" s="18"/>
      <c r="AC108" s="18"/>
      <c r="AD108" s="18"/>
      <c r="AE108" s="18"/>
      <c r="AF108" s="18"/>
      <c r="AI108" s="21"/>
      <c r="AJ108" s="29">
        <f t="shared" si="37"/>
        <v>46545</v>
      </c>
      <c r="AK108">
        <f t="shared" si="31"/>
        <v>0</v>
      </c>
      <c r="AL108" s="1">
        <f t="shared" si="32"/>
        <v>1</v>
      </c>
      <c r="AM108" s="1">
        <f t="shared" si="34"/>
        <v>0</v>
      </c>
      <c r="AN108" s="121">
        <f t="shared" si="35"/>
        <v>0</v>
      </c>
      <c r="AO108" s="120">
        <f t="shared" si="36"/>
        <v>1</v>
      </c>
    </row>
    <row r="109" spans="1:41" x14ac:dyDescent="0.35">
      <c r="A109" s="63">
        <f t="shared" si="33"/>
        <v>0.69666666666666677</v>
      </c>
      <c r="D109" s="159"/>
      <c r="F109" s="21"/>
      <c r="G109" s="63">
        <v>0.68</v>
      </c>
      <c r="I109" s="63" cm="1">
        <f t="array" ref="I109">IF($G109&gt;=I$7,TREND(J$6:J$7,I$6:I$7,$G109),IF($G109&gt;=I$8,TREND(J$7:J$8,I$7:I$8,$G109),IF($G109&gt;=I$9,TREND(J$8:J$9,I$8:I$9,$G109),IF($G109&gt;=I$10,TREND(J$9:J$10,I$9:I$10,$G109),IF($G109&gt;=I$11,TREND(J$10:J$11,I$10:I$11,$G109),0)))))</f>
        <v>0.69666666666666666</v>
      </c>
      <c r="J109" s="20"/>
      <c r="K109" s="3"/>
      <c r="N109" s="63" cm="1">
        <f t="array" ref="N109">IF($G109&gt;=N$7,TREND(O$6:O$7,N$6:N$7,$G109),IF($G109&gt;=N$8,TREND(O$7:O$8,N$7:N$8,$G109),IF($G109&gt;=N$9,TREND(O$8:O$9,N$8:N$9,$G109),IF($G109&gt;=N$10,TREND(O$9:O$10,N$9:N$10,$G109),IF($G109&gt;=N$11,TREND(O$10:O$11,N$10:N$11,$G109),0)))))</f>
        <v>0</v>
      </c>
      <c r="S109" s="63" cm="1">
        <f t="array" ref="S109">IF($G109&gt;=S$7,TREND(T$6:T$7,S$6:S$7,$G109),IF($G109&gt;=S$8,TREND(T$7:T$8,S$7:S$8,$G109),IF($G109&gt;=S$9,TREND(T$8:T$9,S$8:S$9,$G109),IF($G109&gt;=S$10,TREND(T$9:T$10,S$9:S$10,$G109),IF($G109&gt;=S$11,TREND(T$10:T$11,S$10:S$11,$G109),0)))))</f>
        <v>0</v>
      </c>
      <c r="X109" s="63" cm="1">
        <f t="array" ref="X109">IF($G109&gt;=X$7,TREND(Y$6:Y$7,X$6:X$7,$G109),IF($G109&gt;=X$8,TREND(Y$7:Y$8,X$7:X$8,$G109),IF($G109&gt;=X$9,TREND(Y$8:Y$9,X$8:X$9,$G109),IF($G109&gt;=X$10,TREND(Y$9:Y$10,X$9:X$10,$G109),IF($G109&gt;=X$11,TREND(Y$10:Y$11,X$10:X$11,$G109),0)))))</f>
        <v>0</v>
      </c>
      <c r="Y109" s="20"/>
      <c r="Z109" s="18"/>
      <c r="AA109" s="18"/>
      <c r="AB109" s="18"/>
      <c r="AC109" s="18"/>
      <c r="AD109" s="18"/>
      <c r="AE109" s="18"/>
      <c r="AF109" s="18"/>
      <c r="AI109" s="21"/>
      <c r="AJ109" s="29">
        <f t="shared" si="37"/>
        <v>46546</v>
      </c>
      <c r="AK109">
        <f t="shared" si="31"/>
        <v>0</v>
      </c>
      <c r="AL109" s="1">
        <f t="shared" si="32"/>
        <v>1</v>
      </c>
      <c r="AM109" s="1">
        <f t="shared" si="34"/>
        <v>0</v>
      </c>
      <c r="AN109" s="121">
        <f t="shared" si="35"/>
        <v>0</v>
      </c>
      <c r="AO109" s="120">
        <f t="shared" si="36"/>
        <v>1</v>
      </c>
    </row>
    <row r="110" spans="1:41" x14ac:dyDescent="0.35">
      <c r="A110" s="63">
        <f t="shared" si="33"/>
        <v>0.69000000000000006</v>
      </c>
      <c r="D110" s="159"/>
      <c r="F110" s="21"/>
      <c r="G110" s="63">
        <v>0.69</v>
      </c>
      <c r="I110" s="63" cm="1">
        <f t="array" ref="I110">IF($G110&gt;=I$7,TREND(J$6:J$7,I$6:I$7,$G110),IF($G110&gt;=I$8,TREND(J$7:J$8,I$7:I$8,$G110),IF($G110&gt;=I$9,TREND(J$8:J$9,I$8:I$9,$G110),IF($G110&gt;=I$10,TREND(J$9:J$10,I$9:I$10,$G110),IF($G110&gt;=I$11,TREND(J$10:J$11,I$10:I$11,$G110),0)))))</f>
        <v>0.69000000000000006</v>
      </c>
      <c r="J110" s="20"/>
      <c r="K110" s="3"/>
      <c r="N110" s="63" cm="1">
        <f t="array" ref="N110">IF($G110&gt;=N$7,TREND(O$6:O$7,N$6:N$7,$G110),IF($G110&gt;=N$8,TREND(O$7:O$8,N$7:N$8,$G110),IF($G110&gt;=N$9,TREND(O$8:O$9,N$8:N$9,$G110),IF($G110&gt;=N$10,TREND(O$9:O$10,N$9:N$10,$G110),IF($G110&gt;=N$11,TREND(O$10:O$11,N$10:N$11,$G110),0)))))</f>
        <v>0</v>
      </c>
      <c r="S110" s="63" cm="1">
        <f t="array" ref="S110">IF($G110&gt;=S$7,TREND(T$6:T$7,S$6:S$7,$G110),IF($G110&gt;=S$8,TREND(T$7:T$8,S$7:S$8,$G110),IF($G110&gt;=S$9,TREND(T$8:T$9,S$8:S$9,$G110),IF($G110&gt;=S$10,TREND(T$9:T$10,S$9:S$10,$G110),IF($G110&gt;=S$11,TREND(T$10:T$11,S$10:S$11,$G110),0)))))</f>
        <v>0</v>
      </c>
      <c r="X110" s="63" cm="1">
        <f t="array" ref="X110">IF($G110&gt;=X$7,TREND(Y$6:Y$7,X$6:X$7,$G110),IF($G110&gt;=X$8,TREND(Y$7:Y$8,X$7:X$8,$G110),IF($G110&gt;=X$9,TREND(Y$8:Y$9,X$8:X$9,$G110),IF($G110&gt;=X$10,TREND(Y$9:Y$10,X$9:X$10,$G110),IF($G110&gt;=X$11,TREND(Y$10:Y$11,X$10:X$11,$G110),0)))))</f>
        <v>0</v>
      </c>
      <c r="Y110" s="20"/>
      <c r="Z110" s="18"/>
      <c r="AA110" s="18"/>
      <c r="AB110" s="18"/>
      <c r="AC110" s="18"/>
      <c r="AD110" s="18"/>
      <c r="AE110" s="18"/>
      <c r="AF110" s="18"/>
      <c r="AI110" s="21"/>
      <c r="AJ110" s="29">
        <f t="shared" si="37"/>
        <v>46547</v>
      </c>
      <c r="AK110">
        <f t="shared" si="31"/>
        <v>0</v>
      </c>
      <c r="AL110" s="1">
        <f t="shared" si="32"/>
        <v>1</v>
      </c>
      <c r="AM110" s="1">
        <f t="shared" si="34"/>
        <v>0</v>
      </c>
      <c r="AN110" s="121">
        <f t="shared" si="35"/>
        <v>0</v>
      </c>
      <c r="AO110" s="120">
        <f t="shared" si="36"/>
        <v>1</v>
      </c>
    </row>
    <row r="111" spans="1:41" x14ac:dyDescent="0.35">
      <c r="A111" s="63">
        <f t="shared" si="33"/>
        <v>0.68333333333333346</v>
      </c>
      <c r="D111" s="159"/>
      <c r="F111" s="21"/>
      <c r="G111" s="63">
        <v>0.7</v>
      </c>
      <c r="I111" s="63" cm="1">
        <f t="array" ref="I111">IF($G111&gt;=I$7,TREND(J$6:J$7,I$6:I$7,$G111),IF($G111&gt;=I$8,TREND(J$7:J$8,I$7:I$8,$G111),IF($G111&gt;=I$9,TREND(J$8:J$9,I$8:I$9,$G111),IF($G111&gt;=I$10,TREND(J$9:J$10,I$9:I$10,$G111),IF($G111&gt;=I$11,TREND(J$10:J$11,I$10:I$11,$G111),0)))))</f>
        <v>0.68333333333333335</v>
      </c>
      <c r="J111" s="20"/>
      <c r="K111" s="3"/>
      <c r="N111" s="63" cm="1">
        <f t="array" ref="N111">IF($G111&gt;=N$7,TREND(O$6:O$7,N$6:N$7,$G111),IF($G111&gt;=N$8,TREND(O$7:O$8,N$7:N$8,$G111),IF($G111&gt;=N$9,TREND(O$8:O$9,N$8:N$9,$G111),IF($G111&gt;=N$10,TREND(O$9:O$10,N$9:N$10,$G111),IF($G111&gt;=N$11,TREND(O$10:O$11,N$10:N$11,$G111),0)))))</f>
        <v>0</v>
      </c>
      <c r="S111" s="63" cm="1">
        <f t="array" ref="S111">IF($G111&gt;=S$7,TREND(T$6:T$7,S$6:S$7,$G111),IF($G111&gt;=S$8,TREND(T$7:T$8,S$7:S$8,$G111),IF($G111&gt;=S$9,TREND(T$8:T$9,S$8:S$9,$G111),IF($G111&gt;=S$10,TREND(T$9:T$10,S$9:S$10,$G111),IF($G111&gt;=S$11,TREND(T$10:T$11,S$10:S$11,$G111),0)))))</f>
        <v>0</v>
      </c>
      <c r="X111" s="63" cm="1">
        <f t="array" ref="X111">IF($G111&gt;=X$7,TREND(Y$6:Y$7,X$6:X$7,$G111),IF($G111&gt;=X$8,TREND(Y$7:Y$8,X$7:X$8,$G111),IF($G111&gt;=X$9,TREND(Y$8:Y$9,X$8:X$9,$G111),IF($G111&gt;=X$10,TREND(Y$9:Y$10,X$9:X$10,$G111),IF($G111&gt;=X$11,TREND(Y$10:Y$11,X$10:X$11,$G111),0)))))</f>
        <v>0</v>
      </c>
      <c r="Y111" s="20"/>
      <c r="Z111" s="18"/>
      <c r="AA111" s="18"/>
      <c r="AB111" s="18"/>
      <c r="AC111" s="18"/>
      <c r="AD111" s="18"/>
      <c r="AE111" s="18"/>
      <c r="AF111" s="18"/>
      <c r="AI111" s="21"/>
      <c r="AJ111" s="29">
        <f t="shared" si="37"/>
        <v>46548</v>
      </c>
      <c r="AK111">
        <f t="shared" si="31"/>
        <v>0</v>
      </c>
      <c r="AL111" s="1">
        <f t="shared" si="32"/>
        <v>1</v>
      </c>
      <c r="AM111" s="1">
        <f t="shared" si="34"/>
        <v>0</v>
      </c>
      <c r="AN111" s="121">
        <f t="shared" si="35"/>
        <v>0</v>
      </c>
      <c r="AO111" s="120">
        <f t="shared" si="36"/>
        <v>1</v>
      </c>
    </row>
    <row r="112" spans="1:41" x14ac:dyDescent="0.35">
      <c r="A112" s="63">
        <f t="shared" si="33"/>
        <v>0.67666666666666675</v>
      </c>
      <c r="D112" s="159"/>
      <c r="F112" s="21"/>
      <c r="G112" s="63">
        <v>0.71</v>
      </c>
      <c r="I112" s="63" cm="1">
        <f t="array" ref="I112">IF($G112&gt;=I$7,TREND(J$6:J$7,I$6:I$7,$G112),IF($G112&gt;=I$8,TREND(J$7:J$8,I$7:I$8,$G112),IF($G112&gt;=I$9,TREND(J$8:J$9,I$8:I$9,$G112),IF($G112&gt;=I$10,TREND(J$9:J$10,I$9:I$10,$G112),IF($G112&gt;=I$11,TREND(J$10:J$11,I$10:I$11,$G112),0)))))</f>
        <v>0.67666666666666675</v>
      </c>
      <c r="J112" s="20"/>
      <c r="K112" s="3"/>
      <c r="N112" s="63" cm="1">
        <f t="array" ref="N112">IF($G112&gt;=N$7,TREND(O$6:O$7,N$6:N$7,$G112),IF($G112&gt;=N$8,TREND(O$7:O$8,N$7:N$8,$G112),IF($G112&gt;=N$9,TREND(O$8:O$9,N$8:N$9,$G112),IF($G112&gt;=N$10,TREND(O$9:O$10,N$9:N$10,$G112),IF($G112&gt;=N$11,TREND(O$10:O$11,N$10:N$11,$G112),0)))))</f>
        <v>0</v>
      </c>
      <c r="S112" s="63" cm="1">
        <f t="array" ref="S112">IF($G112&gt;=S$7,TREND(T$6:T$7,S$6:S$7,$G112),IF($G112&gt;=S$8,TREND(T$7:T$8,S$7:S$8,$G112),IF($G112&gt;=S$9,TREND(T$8:T$9,S$8:S$9,$G112),IF($G112&gt;=S$10,TREND(T$9:T$10,S$9:S$10,$G112),IF($G112&gt;=S$11,TREND(T$10:T$11,S$10:S$11,$G112),0)))))</f>
        <v>0</v>
      </c>
      <c r="X112" s="63" cm="1">
        <f t="array" ref="X112">IF($G112&gt;=X$7,TREND(Y$6:Y$7,X$6:X$7,$G112),IF($G112&gt;=X$8,TREND(Y$7:Y$8,X$7:X$8,$G112),IF($G112&gt;=X$9,TREND(Y$8:Y$9,X$8:X$9,$G112),IF($G112&gt;=X$10,TREND(Y$9:Y$10,X$9:X$10,$G112),IF($G112&gt;=X$11,TREND(Y$10:Y$11,X$10:X$11,$G112),0)))))</f>
        <v>0</v>
      </c>
      <c r="Y112" s="20"/>
      <c r="Z112" s="18"/>
      <c r="AA112" s="18"/>
      <c r="AB112" s="18"/>
      <c r="AC112" s="18"/>
      <c r="AD112" s="18"/>
      <c r="AE112" s="18"/>
      <c r="AF112" s="18"/>
      <c r="AI112" s="21"/>
      <c r="AJ112" s="29">
        <f t="shared" si="37"/>
        <v>46549</v>
      </c>
      <c r="AK112">
        <f t="shared" si="31"/>
        <v>0</v>
      </c>
      <c r="AL112" s="1">
        <f t="shared" si="32"/>
        <v>1</v>
      </c>
      <c r="AM112" s="1">
        <f t="shared" si="34"/>
        <v>0</v>
      </c>
      <c r="AN112" s="121">
        <f t="shared" si="35"/>
        <v>0</v>
      </c>
      <c r="AO112" s="120">
        <f t="shared" si="36"/>
        <v>1</v>
      </c>
    </row>
    <row r="113" spans="1:41" x14ac:dyDescent="0.35">
      <c r="A113" s="63">
        <f t="shared" si="33"/>
        <v>0.67000000000000015</v>
      </c>
      <c r="D113" s="159"/>
      <c r="F113" s="21"/>
      <c r="G113" s="63">
        <v>0.72</v>
      </c>
      <c r="I113" s="63" cm="1">
        <f t="array" ref="I113">IF($G113&gt;=I$7,TREND(J$6:J$7,I$6:I$7,$G113),IF($G113&gt;=I$8,TREND(J$7:J$8,I$7:I$8,$G113),IF($G113&gt;=I$9,TREND(J$8:J$9,I$8:I$9,$G113),IF($G113&gt;=I$10,TREND(J$9:J$10,I$9:I$10,$G113),IF($G113&gt;=I$11,TREND(J$10:J$11,I$10:I$11,$G113),0)))))</f>
        <v>0.67</v>
      </c>
      <c r="J113" s="20"/>
      <c r="K113" s="3"/>
      <c r="N113" s="63" cm="1">
        <f t="array" ref="N113">IF($G113&gt;=N$7,TREND(O$6:O$7,N$6:N$7,$G113),IF($G113&gt;=N$8,TREND(O$7:O$8,N$7:N$8,$G113),IF($G113&gt;=N$9,TREND(O$8:O$9,N$8:N$9,$G113),IF($G113&gt;=N$10,TREND(O$9:O$10,N$9:N$10,$G113),IF($G113&gt;=N$11,TREND(O$10:O$11,N$10:N$11,$G113),0)))))</f>
        <v>0</v>
      </c>
      <c r="S113" s="63" cm="1">
        <f t="array" ref="S113">IF($G113&gt;=S$7,TREND(T$6:T$7,S$6:S$7,$G113),IF($G113&gt;=S$8,TREND(T$7:T$8,S$7:S$8,$G113),IF($G113&gt;=S$9,TREND(T$8:T$9,S$8:S$9,$G113),IF($G113&gt;=S$10,TREND(T$9:T$10,S$9:S$10,$G113),IF($G113&gt;=S$11,TREND(T$10:T$11,S$10:S$11,$G113),0)))))</f>
        <v>0</v>
      </c>
      <c r="X113" s="63" cm="1">
        <f t="array" ref="X113">IF($G113&gt;=X$7,TREND(Y$6:Y$7,X$6:X$7,$G113),IF($G113&gt;=X$8,TREND(Y$7:Y$8,X$7:X$8,$G113),IF($G113&gt;=X$9,TREND(Y$8:Y$9,X$8:X$9,$G113),IF($G113&gt;=X$10,TREND(Y$9:Y$10,X$9:X$10,$G113),IF($G113&gt;=X$11,TREND(Y$10:Y$11,X$10:X$11,$G113),0)))))</f>
        <v>0</v>
      </c>
      <c r="Y113" s="20"/>
      <c r="Z113" s="18"/>
      <c r="AA113" s="18"/>
      <c r="AB113" s="18"/>
      <c r="AC113" s="18"/>
      <c r="AD113" s="18"/>
      <c r="AE113" s="18"/>
      <c r="AF113" s="18"/>
      <c r="AI113" s="21"/>
      <c r="AJ113" s="29">
        <f t="shared" si="37"/>
        <v>46550</v>
      </c>
      <c r="AK113">
        <f t="shared" si="31"/>
        <v>0</v>
      </c>
      <c r="AL113" s="1">
        <f t="shared" si="32"/>
        <v>1</v>
      </c>
      <c r="AM113" s="1">
        <f t="shared" si="34"/>
        <v>0</v>
      </c>
      <c r="AN113" s="121">
        <f t="shared" si="35"/>
        <v>0</v>
      </c>
      <c r="AO113" s="120">
        <f t="shared" si="36"/>
        <v>1</v>
      </c>
    </row>
    <row r="114" spans="1:41" x14ac:dyDescent="0.35">
      <c r="A114" s="63">
        <f t="shared" si="33"/>
        <v>0.66333333333333333</v>
      </c>
      <c r="D114" s="159"/>
      <c r="F114" s="21"/>
      <c r="G114" s="63">
        <v>0.73</v>
      </c>
      <c r="I114" s="63" cm="1">
        <f t="array" ref="I114">IF($G114&gt;=I$7,TREND(J$6:J$7,I$6:I$7,$G114),IF($G114&gt;=I$8,TREND(J$7:J$8,I$7:I$8,$G114),IF($G114&gt;=I$9,TREND(J$8:J$9,I$8:I$9,$G114),IF($G114&gt;=I$10,TREND(J$9:J$10,I$9:I$10,$G114),IF($G114&gt;=I$11,TREND(J$10:J$11,I$10:I$11,$G114),0)))))</f>
        <v>0.66333333333333333</v>
      </c>
      <c r="J114" s="20"/>
      <c r="K114" s="3"/>
      <c r="N114" s="63" cm="1">
        <f t="array" ref="N114">IF($G114&gt;=N$7,TREND(O$6:O$7,N$6:N$7,$G114),IF($G114&gt;=N$8,TREND(O$7:O$8,N$7:N$8,$G114),IF($G114&gt;=N$9,TREND(O$8:O$9,N$8:N$9,$G114),IF($G114&gt;=N$10,TREND(O$9:O$10,N$9:N$10,$G114),IF($G114&gt;=N$11,TREND(O$10:O$11,N$10:N$11,$G114),0)))))</f>
        <v>0</v>
      </c>
      <c r="S114" s="63" cm="1">
        <f t="array" ref="S114">IF($G114&gt;=S$7,TREND(T$6:T$7,S$6:S$7,$G114),IF($G114&gt;=S$8,TREND(T$7:T$8,S$7:S$8,$G114),IF($G114&gt;=S$9,TREND(T$8:T$9,S$8:S$9,$G114),IF($G114&gt;=S$10,TREND(T$9:T$10,S$9:S$10,$G114),IF($G114&gt;=S$11,TREND(T$10:T$11,S$10:S$11,$G114),0)))))</f>
        <v>0</v>
      </c>
      <c r="X114" s="63" cm="1">
        <f t="array" ref="X114">IF($G114&gt;=X$7,TREND(Y$6:Y$7,X$6:X$7,$G114),IF($G114&gt;=X$8,TREND(Y$7:Y$8,X$7:X$8,$G114),IF($G114&gt;=X$9,TREND(Y$8:Y$9,X$8:X$9,$G114),IF($G114&gt;=X$10,TREND(Y$9:Y$10,X$9:X$10,$G114),IF($G114&gt;=X$11,TREND(Y$10:Y$11,X$10:X$11,$G114),0)))))</f>
        <v>0</v>
      </c>
      <c r="Y114" s="20"/>
      <c r="Z114" s="18"/>
      <c r="AA114" s="18"/>
      <c r="AB114" s="18"/>
      <c r="AC114" s="18"/>
      <c r="AD114" s="18"/>
      <c r="AE114" s="18"/>
      <c r="AF114" s="18"/>
      <c r="AI114" s="21"/>
      <c r="AJ114" s="29">
        <f t="shared" si="37"/>
        <v>46551</v>
      </c>
      <c r="AK114">
        <f t="shared" si="31"/>
        <v>0</v>
      </c>
      <c r="AL114" s="1">
        <f t="shared" si="32"/>
        <v>1</v>
      </c>
      <c r="AM114" s="1">
        <f t="shared" si="34"/>
        <v>0</v>
      </c>
      <c r="AN114" s="121">
        <f t="shared" si="35"/>
        <v>0</v>
      </c>
      <c r="AO114" s="120">
        <f t="shared" si="36"/>
        <v>1</v>
      </c>
    </row>
    <row r="115" spans="1:41" x14ac:dyDescent="0.35">
      <c r="A115" s="63">
        <f t="shared" si="33"/>
        <v>0.65666666666666684</v>
      </c>
      <c r="D115" s="159"/>
      <c r="F115" s="21"/>
      <c r="G115" s="63">
        <v>0.74</v>
      </c>
      <c r="I115" s="63" cm="1">
        <f t="array" ref="I115">IF($G115&gt;=I$7,TREND(J$6:J$7,I$6:I$7,$G115),IF($G115&gt;=I$8,TREND(J$7:J$8,I$7:I$8,$G115),IF($G115&gt;=I$9,TREND(J$8:J$9,I$8:I$9,$G115),IF($G115&gt;=I$10,TREND(J$9:J$10,I$9:I$10,$G115),IF($G115&gt;=I$11,TREND(J$10:J$11,I$10:I$11,$G115),0)))))</f>
        <v>0.65666666666666673</v>
      </c>
      <c r="J115" s="20"/>
      <c r="K115" s="3"/>
      <c r="N115" s="63" cm="1">
        <f t="array" ref="N115">IF($G115&gt;=N$7,TREND(O$6:O$7,N$6:N$7,$G115),IF($G115&gt;=N$8,TREND(O$7:O$8,N$7:N$8,$G115),IF($G115&gt;=N$9,TREND(O$8:O$9,N$8:N$9,$G115),IF($G115&gt;=N$10,TREND(O$9:O$10,N$9:N$10,$G115),IF($G115&gt;=N$11,TREND(O$10:O$11,N$10:N$11,$G115),0)))))</f>
        <v>0</v>
      </c>
      <c r="S115" s="63" cm="1">
        <f t="array" ref="S115">IF($G115&gt;=S$7,TREND(T$6:T$7,S$6:S$7,$G115),IF($G115&gt;=S$8,TREND(T$7:T$8,S$7:S$8,$G115),IF($G115&gt;=S$9,TREND(T$8:T$9,S$8:S$9,$G115),IF($G115&gt;=S$10,TREND(T$9:T$10,S$9:S$10,$G115),IF($G115&gt;=S$11,TREND(T$10:T$11,S$10:S$11,$G115),0)))))</f>
        <v>0</v>
      </c>
      <c r="X115" s="63" cm="1">
        <f t="array" ref="X115">IF($G115&gt;=X$7,TREND(Y$6:Y$7,X$6:X$7,$G115),IF($G115&gt;=X$8,TREND(Y$7:Y$8,X$7:X$8,$G115),IF($G115&gt;=X$9,TREND(Y$8:Y$9,X$8:X$9,$G115),IF($G115&gt;=X$10,TREND(Y$9:Y$10,X$9:X$10,$G115),IF($G115&gt;=X$11,TREND(Y$10:Y$11,X$10:X$11,$G115),0)))))</f>
        <v>0</v>
      </c>
      <c r="Y115" s="20"/>
      <c r="Z115" s="18"/>
      <c r="AA115" s="18"/>
      <c r="AB115" s="18"/>
      <c r="AC115" s="18"/>
      <c r="AD115" s="18"/>
      <c r="AE115" s="18"/>
      <c r="AF115" s="18"/>
      <c r="AI115" s="21"/>
      <c r="AJ115" s="29">
        <f t="shared" si="37"/>
        <v>46552</v>
      </c>
      <c r="AK115">
        <f t="shared" si="31"/>
        <v>0</v>
      </c>
      <c r="AL115" s="1">
        <f t="shared" si="32"/>
        <v>1</v>
      </c>
      <c r="AM115" s="1">
        <f t="shared" si="34"/>
        <v>0</v>
      </c>
      <c r="AN115" s="121">
        <f t="shared" si="35"/>
        <v>0</v>
      </c>
      <c r="AO115" s="120">
        <f t="shared" si="36"/>
        <v>1</v>
      </c>
    </row>
    <row r="116" spans="1:41" x14ac:dyDescent="0.35">
      <c r="A116" s="63">
        <f t="shared" si="33"/>
        <v>0.65</v>
      </c>
      <c r="D116" s="159"/>
      <c r="F116" s="21"/>
      <c r="G116" s="63">
        <v>0.75</v>
      </c>
      <c r="I116" s="63" cm="1">
        <f t="array" ref="I116">IF($G116&gt;=I$7,TREND(J$6:J$7,I$6:I$7,$G116),IF($G116&gt;=I$8,TREND(J$7:J$8,I$7:I$8,$G116),IF($G116&gt;=I$9,TREND(J$8:J$9,I$8:I$9,$G116),IF($G116&gt;=I$10,TREND(J$9:J$10,I$9:I$10,$G116),IF($G116&gt;=I$11,TREND(J$10:J$11,I$10:I$11,$G116),0)))))</f>
        <v>0.65</v>
      </c>
      <c r="J116" s="20"/>
      <c r="K116" s="3"/>
      <c r="N116" s="63" cm="1">
        <f t="array" ref="N116">IF($G116&gt;=N$7,TREND(O$6:O$7,N$6:N$7,$G116),IF($G116&gt;=N$8,TREND(O$7:O$8,N$7:N$8,$G116),IF($G116&gt;=N$9,TREND(O$8:O$9,N$8:N$9,$G116),IF($G116&gt;=N$10,TREND(O$9:O$10,N$9:N$10,$G116),IF($G116&gt;=N$11,TREND(O$10:O$11,N$10:N$11,$G116),0)))))</f>
        <v>0</v>
      </c>
      <c r="S116" s="63" cm="1">
        <f t="array" ref="S116">IF($G116&gt;=S$7,TREND(T$6:T$7,S$6:S$7,$G116),IF($G116&gt;=S$8,TREND(T$7:T$8,S$7:S$8,$G116),IF($G116&gt;=S$9,TREND(T$8:T$9,S$8:S$9,$G116),IF($G116&gt;=S$10,TREND(T$9:T$10,S$9:S$10,$G116),IF($G116&gt;=S$11,TREND(T$10:T$11,S$10:S$11,$G116),0)))))</f>
        <v>0</v>
      </c>
      <c r="X116" s="63" cm="1">
        <f t="array" ref="X116">IF($G116&gt;=X$7,TREND(Y$6:Y$7,X$6:X$7,$G116),IF($G116&gt;=X$8,TREND(Y$7:Y$8,X$7:X$8,$G116),IF($G116&gt;=X$9,TREND(Y$8:Y$9,X$8:X$9,$G116),IF($G116&gt;=X$10,TREND(Y$9:Y$10,X$9:X$10,$G116),IF($G116&gt;=X$11,TREND(Y$10:Y$11,X$10:X$11,$G116),0)))))</f>
        <v>0</v>
      </c>
      <c r="Y116" s="20"/>
      <c r="Z116" s="18"/>
      <c r="AA116" s="18"/>
      <c r="AB116" s="18"/>
      <c r="AC116" s="18"/>
      <c r="AD116" s="18"/>
      <c r="AE116" s="18"/>
      <c r="AF116" s="18"/>
      <c r="AI116" s="21"/>
      <c r="AJ116" s="29">
        <f t="shared" si="37"/>
        <v>46553</v>
      </c>
      <c r="AK116">
        <f t="shared" si="31"/>
        <v>0</v>
      </c>
      <c r="AL116" s="1">
        <f t="shared" si="32"/>
        <v>1</v>
      </c>
      <c r="AM116" s="1">
        <f t="shared" si="34"/>
        <v>0</v>
      </c>
      <c r="AN116" s="121">
        <f t="shared" si="35"/>
        <v>0</v>
      </c>
      <c r="AO116" s="120">
        <f t="shared" si="36"/>
        <v>1</v>
      </c>
    </row>
    <row r="117" spans="1:41" x14ac:dyDescent="0.35">
      <c r="A117" s="63">
        <f t="shared" si="33"/>
        <v>0.64333333333333331</v>
      </c>
      <c r="D117" s="159"/>
      <c r="F117" s="21"/>
      <c r="G117" s="63">
        <v>0.76</v>
      </c>
      <c r="I117" s="63" cm="1">
        <f t="array" ref="I117">IF($G117&gt;=I$7,TREND(J$6:J$7,I$6:I$7,$G117),IF($G117&gt;=I$8,TREND(J$7:J$8,I$7:I$8,$G117),IF($G117&gt;=I$9,TREND(J$8:J$9,I$8:I$9,$G117),IF($G117&gt;=I$10,TREND(J$9:J$10,I$9:I$10,$G117),IF($G117&gt;=I$11,TREND(J$10:J$11,I$10:I$11,$G117),0)))))</f>
        <v>0.64333333333333331</v>
      </c>
      <c r="J117" s="20"/>
      <c r="K117" s="3"/>
      <c r="N117" s="63" cm="1">
        <f t="array" ref="N117">IF($G117&gt;=N$7,TREND(O$6:O$7,N$6:N$7,$G117),IF($G117&gt;=N$8,TREND(O$7:O$8,N$7:N$8,$G117),IF($G117&gt;=N$9,TREND(O$8:O$9,N$8:N$9,$G117),IF($G117&gt;=N$10,TREND(O$9:O$10,N$9:N$10,$G117),IF($G117&gt;=N$11,TREND(O$10:O$11,N$10:N$11,$G117),0)))))</f>
        <v>0</v>
      </c>
      <c r="S117" s="63" cm="1">
        <f t="array" ref="S117">IF($G117&gt;=S$7,TREND(T$6:T$7,S$6:S$7,$G117),IF($G117&gt;=S$8,TREND(T$7:T$8,S$7:S$8,$G117),IF($G117&gt;=S$9,TREND(T$8:T$9,S$8:S$9,$G117),IF($G117&gt;=S$10,TREND(T$9:T$10,S$9:S$10,$G117),IF($G117&gt;=S$11,TREND(T$10:T$11,S$10:S$11,$G117),0)))))</f>
        <v>0</v>
      </c>
      <c r="X117" s="63" cm="1">
        <f t="array" ref="X117">IF($G117&gt;=X$7,TREND(Y$6:Y$7,X$6:X$7,$G117),IF($G117&gt;=X$8,TREND(Y$7:Y$8,X$7:X$8,$G117),IF($G117&gt;=X$9,TREND(Y$8:Y$9,X$8:X$9,$G117),IF($G117&gt;=X$10,TREND(Y$9:Y$10,X$9:X$10,$G117),IF($G117&gt;=X$11,TREND(Y$10:Y$11,X$10:X$11,$G117),0)))))</f>
        <v>0</v>
      </c>
      <c r="Y117" s="20"/>
      <c r="Z117" s="18"/>
      <c r="AA117" s="18"/>
      <c r="AB117" s="18"/>
      <c r="AC117" s="18"/>
      <c r="AD117" s="18"/>
      <c r="AE117" s="18"/>
      <c r="AF117" s="18"/>
      <c r="AI117" s="21"/>
      <c r="AJ117" s="29">
        <f t="shared" si="37"/>
        <v>46554</v>
      </c>
      <c r="AK117">
        <f t="shared" si="31"/>
        <v>0</v>
      </c>
      <c r="AL117" s="1">
        <f t="shared" si="32"/>
        <v>1</v>
      </c>
      <c r="AM117" s="1">
        <f t="shared" si="34"/>
        <v>0</v>
      </c>
      <c r="AN117" s="121">
        <f t="shared" si="35"/>
        <v>0</v>
      </c>
      <c r="AO117" s="120">
        <f t="shared" si="36"/>
        <v>1</v>
      </c>
    </row>
    <row r="118" spans="1:41" x14ac:dyDescent="0.35">
      <c r="A118" s="63">
        <f t="shared" si="33"/>
        <v>0.63666666666666671</v>
      </c>
      <c r="D118" s="159"/>
      <c r="F118" s="21"/>
      <c r="G118" s="63">
        <v>0.77</v>
      </c>
      <c r="I118" s="63" cm="1">
        <f t="array" ref="I118">IF($G118&gt;=I$7,TREND(J$6:J$7,I$6:I$7,$G118),IF($G118&gt;=I$8,TREND(J$7:J$8,I$7:I$8,$G118),IF($G118&gt;=I$9,TREND(J$8:J$9,I$8:I$9,$G118),IF($G118&gt;=I$10,TREND(J$9:J$10,I$9:I$10,$G118),IF($G118&gt;=I$11,TREND(J$10:J$11,I$10:I$11,$G118),0)))))</f>
        <v>0.63666666666666671</v>
      </c>
      <c r="J118" s="20"/>
      <c r="K118" s="3"/>
      <c r="N118" s="63" cm="1">
        <f t="array" ref="N118">IF($G118&gt;=N$7,TREND(O$6:O$7,N$6:N$7,$G118),IF($G118&gt;=N$8,TREND(O$7:O$8,N$7:N$8,$G118),IF($G118&gt;=N$9,TREND(O$8:O$9,N$8:N$9,$G118),IF($G118&gt;=N$10,TREND(O$9:O$10,N$9:N$10,$G118),IF($G118&gt;=N$11,TREND(O$10:O$11,N$10:N$11,$G118),0)))))</f>
        <v>0</v>
      </c>
      <c r="S118" s="63" cm="1">
        <f t="array" ref="S118">IF($G118&gt;=S$7,TREND(T$6:T$7,S$6:S$7,$G118),IF($G118&gt;=S$8,TREND(T$7:T$8,S$7:S$8,$G118),IF($G118&gt;=S$9,TREND(T$8:T$9,S$8:S$9,$G118),IF($G118&gt;=S$10,TREND(T$9:T$10,S$9:S$10,$G118),IF($G118&gt;=S$11,TREND(T$10:T$11,S$10:S$11,$G118),0)))))</f>
        <v>0</v>
      </c>
      <c r="X118" s="63" cm="1">
        <f t="array" ref="X118">IF($G118&gt;=X$7,TREND(Y$6:Y$7,X$6:X$7,$G118),IF($G118&gt;=X$8,TREND(Y$7:Y$8,X$7:X$8,$G118),IF($G118&gt;=X$9,TREND(Y$8:Y$9,X$8:X$9,$G118),IF($G118&gt;=X$10,TREND(Y$9:Y$10,X$9:X$10,$G118),IF($G118&gt;=X$11,TREND(Y$10:Y$11,X$10:X$11,$G118),0)))))</f>
        <v>0</v>
      </c>
      <c r="Y118" s="20"/>
      <c r="Z118" s="18"/>
      <c r="AA118" s="18"/>
      <c r="AB118" s="18"/>
      <c r="AC118" s="18"/>
      <c r="AD118" s="18"/>
      <c r="AE118" s="18"/>
      <c r="AF118" s="18"/>
      <c r="AI118" s="21"/>
      <c r="AJ118" s="29">
        <f t="shared" si="37"/>
        <v>46555</v>
      </c>
      <c r="AK118">
        <f t="shared" si="31"/>
        <v>0</v>
      </c>
      <c r="AL118" s="1">
        <f t="shared" si="32"/>
        <v>1</v>
      </c>
      <c r="AM118" s="1">
        <f t="shared" si="34"/>
        <v>0</v>
      </c>
      <c r="AN118" s="121">
        <f t="shared" si="35"/>
        <v>0</v>
      </c>
      <c r="AO118" s="120">
        <f t="shared" si="36"/>
        <v>1</v>
      </c>
    </row>
    <row r="119" spans="1:41" x14ac:dyDescent="0.35">
      <c r="A119" s="63">
        <f t="shared" si="33"/>
        <v>0.63000000000000012</v>
      </c>
      <c r="D119" s="159"/>
      <c r="F119" s="21"/>
      <c r="G119" s="63">
        <v>0.78</v>
      </c>
      <c r="I119" s="63" cm="1">
        <f t="array" ref="I119">IF($G119&gt;=I$7,TREND(J$6:J$7,I$6:I$7,$G119),IF($G119&gt;=I$8,TREND(J$7:J$8,I$7:I$8,$G119),IF($G119&gt;=I$9,TREND(J$8:J$9,I$8:I$9,$G119),IF($G119&gt;=I$10,TREND(J$9:J$10,I$9:I$10,$G119),IF($G119&gt;=I$11,TREND(J$10:J$11,I$10:I$11,$G119),0)))))</f>
        <v>0.63</v>
      </c>
      <c r="J119" s="20"/>
      <c r="K119" s="3"/>
      <c r="N119" s="63" cm="1">
        <f t="array" ref="N119">IF($G119&gt;=N$7,TREND(O$6:O$7,N$6:N$7,$G119),IF($G119&gt;=N$8,TREND(O$7:O$8,N$7:N$8,$G119),IF($G119&gt;=N$9,TREND(O$8:O$9,N$8:N$9,$G119),IF($G119&gt;=N$10,TREND(O$9:O$10,N$9:N$10,$G119),IF($G119&gt;=N$11,TREND(O$10:O$11,N$10:N$11,$G119),0)))))</f>
        <v>0</v>
      </c>
      <c r="S119" s="63" cm="1">
        <f t="array" ref="S119">IF($G119&gt;=S$7,TREND(T$6:T$7,S$6:S$7,$G119),IF($G119&gt;=S$8,TREND(T$7:T$8,S$7:S$8,$G119),IF($G119&gt;=S$9,TREND(T$8:T$9,S$8:S$9,$G119),IF($G119&gt;=S$10,TREND(T$9:T$10,S$9:S$10,$G119),IF($G119&gt;=S$11,TREND(T$10:T$11,S$10:S$11,$G119),0)))))</f>
        <v>0</v>
      </c>
      <c r="X119" s="63" cm="1">
        <f t="array" ref="X119">IF($G119&gt;=X$7,TREND(Y$6:Y$7,X$6:X$7,$G119),IF($G119&gt;=X$8,TREND(Y$7:Y$8,X$7:X$8,$G119),IF($G119&gt;=X$9,TREND(Y$8:Y$9,X$8:X$9,$G119),IF($G119&gt;=X$10,TREND(Y$9:Y$10,X$9:X$10,$G119),IF($G119&gt;=X$11,TREND(Y$10:Y$11,X$10:X$11,$G119),0)))))</f>
        <v>0</v>
      </c>
      <c r="Y119" s="20"/>
      <c r="Z119" s="18"/>
      <c r="AA119" s="18"/>
      <c r="AB119" s="18"/>
      <c r="AC119" s="18"/>
      <c r="AD119" s="18"/>
      <c r="AE119" s="18"/>
      <c r="AF119" s="18"/>
      <c r="AI119" s="21"/>
      <c r="AJ119" s="29">
        <f t="shared" si="37"/>
        <v>46556</v>
      </c>
      <c r="AK119">
        <f t="shared" si="31"/>
        <v>0</v>
      </c>
      <c r="AL119" s="1">
        <f t="shared" si="32"/>
        <v>1</v>
      </c>
      <c r="AM119" s="1">
        <f t="shared" si="34"/>
        <v>0</v>
      </c>
      <c r="AN119" s="121">
        <f t="shared" si="35"/>
        <v>0</v>
      </c>
      <c r="AO119" s="120">
        <f t="shared" si="36"/>
        <v>1</v>
      </c>
    </row>
    <row r="120" spans="1:41" x14ac:dyDescent="0.35">
      <c r="A120" s="63">
        <f t="shared" si="33"/>
        <v>0.62333333333333329</v>
      </c>
      <c r="D120" s="159"/>
      <c r="F120" s="21"/>
      <c r="G120" s="63">
        <v>0.79</v>
      </c>
      <c r="I120" s="63" cm="1">
        <f t="array" ref="I120">IF($G120&gt;=I$7,TREND(J$6:J$7,I$6:I$7,$G120),IF($G120&gt;=I$8,TREND(J$7:J$8,I$7:I$8,$G120),IF($G120&gt;=I$9,TREND(J$8:J$9,I$8:I$9,$G120),IF($G120&gt;=I$10,TREND(J$9:J$10,I$9:I$10,$G120),IF($G120&gt;=I$11,TREND(J$10:J$11,I$10:I$11,$G120),0)))))</f>
        <v>0.62333333333333329</v>
      </c>
      <c r="J120" s="20"/>
      <c r="K120" s="3"/>
      <c r="N120" s="63" cm="1">
        <f t="array" ref="N120">IF($G120&gt;=N$7,TREND(O$6:O$7,N$6:N$7,$G120),IF($G120&gt;=N$8,TREND(O$7:O$8,N$7:N$8,$G120),IF($G120&gt;=N$9,TREND(O$8:O$9,N$8:N$9,$G120),IF($G120&gt;=N$10,TREND(O$9:O$10,N$9:N$10,$G120),IF($G120&gt;=N$11,TREND(O$10:O$11,N$10:N$11,$G120),0)))))</f>
        <v>0</v>
      </c>
      <c r="S120" s="63" cm="1">
        <f t="array" ref="S120">IF($G120&gt;=S$7,TREND(T$6:T$7,S$6:S$7,$G120),IF($G120&gt;=S$8,TREND(T$7:T$8,S$7:S$8,$G120),IF($G120&gt;=S$9,TREND(T$8:T$9,S$8:S$9,$G120),IF($G120&gt;=S$10,TREND(T$9:T$10,S$9:S$10,$G120),IF($G120&gt;=S$11,TREND(T$10:T$11,S$10:S$11,$G120),0)))))</f>
        <v>0</v>
      </c>
      <c r="X120" s="63" cm="1">
        <f t="array" ref="X120">IF($G120&gt;=X$7,TREND(Y$6:Y$7,X$6:X$7,$G120),IF($G120&gt;=X$8,TREND(Y$7:Y$8,X$7:X$8,$G120),IF($G120&gt;=X$9,TREND(Y$8:Y$9,X$8:X$9,$G120),IF($G120&gt;=X$10,TREND(Y$9:Y$10,X$9:X$10,$G120),IF($G120&gt;=X$11,TREND(Y$10:Y$11,X$10:X$11,$G120),0)))))</f>
        <v>0</v>
      </c>
      <c r="Y120" s="20"/>
      <c r="Z120" s="18"/>
      <c r="AA120" s="18"/>
      <c r="AB120" s="18"/>
      <c r="AC120" s="18"/>
      <c r="AD120" s="18"/>
      <c r="AE120" s="18"/>
      <c r="AF120" s="18"/>
      <c r="AI120" s="21"/>
      <c r="AJ120" s="29">
        <f t="shared" si="37"/>
        <v>46557</v>
      </c>
      <c r="AK120">
        <f t="shared" si="31"/>
        <v>0</v>
      </c>
      <c r="AL120" s="1">
        <f t="shared" si="32"/>
        <v>1</v>
      </c>
      <c r="AM120" s="1">
        <f t="shared" si="34"/>
        <v>0</v>
      </c>
      <c r="AN120" s="121">
        <f t="shared" si="35"/>
        <v>0</v>
      </c>
      <c r="AO120" s="120">
        <f t="shared" si="36"/>
        <v>1</v>
      </c>
    </row>
    <row r="121" spans="1:41" x14ac:dyDescent="0.35">
      <c r="A121" s="63">
        <f t="shared" si="33"/>
        <v>0.6166666666666667</v>
      </c>
      <c r="D121" s="159"/>
      <c r="F121" s="21"/>
      <c r="G121" s="63">
        <v>0.8</v>
      </c>
      <c r="I121" s="63" cm="1">
        <f t="array" ref="I121">IF($G121&gt;=I$7,TREND(J$6:J$7,I$6:I$7,$G121),IF($G121&gt;=I$8,TREND(J$7:J$8,I$7:I$8,$G121),IF($G121&gt;=I$9,TREND(J$8:J$9,I$8:I$9,$G121),IF($G121&gt;=I$10,TREND(J$9:J$10,I$9:I$10,$G121),IF($G121&gt;=I$11,TREND(J$10:J$11,I$10:I$11,$G121),0)))))</f>
        <v>0.6166666666666667</v>
      </c>
      <c r="J121" s="20"/>
      <c r="K121" s="3"/>
      <c r="N121" s="63" cm="1">
        <f t="array" ref="N121">IF($G121&gt;=N$7,TREND(O$6:O$7,N$6:N$7,$G121),IF($G121&gt;=N$8,TREND(O$7:O$8,N$7:N$8,$G121),IF($G121&gt;=N$9,TREND(O$8:O$9,N$8:N$9,$G121),IF($G121&gt;=N$10,TREND(O$9:O$10,N$9:N$10,$G121),IF($G121&gt;=N$11,TREND(O$10:O$11,N$10:N$11,$G121),0)))))</f>
        <v>0</v>
      </c>
      <c r="S121" s="63" cm="1">
        <f t="array" ref="S121">IF($G121&gt;=S$7,TREND(T$6:T$7,S$6:S$7,$G121),IF($G121&gt;=S$8,TREND(T$7:T$8,S$7:S$8,$G121),IF($G121&gt;=S$9,TREND(T$8:T$9,S$8:S$9,$G121),IF($G121&gt;=S$10,TREND(T$9:T$10,S$9:S$10,$G121),IF($G121&gt;=S$11,TREND(T$10:T$11,S$10:S$11,$G121),0)))))</f>
        <v>0</v>
      </c>
      <c r="X121" s="63" cm="1">
        <f t="array" ref="X121">IF($G121&gt;=X$7,TREND(Y$6:Y$7,X$6:X$7,$G121),IF($G121&gt;=X$8,TREND(Y$7:Y$8,X$7:X$8,$G121),IF($G121&gt;=X$9,TREND(Y$8:Y$9,X$8:X$9,$G121),IF($G121&gt;=X$10,TREND(Y$9:Y$10,X$9:X$10,$G121),IF($G121&gt;=X$11,TREND(Y$10:Y$11,X$10:X$11,$G121),0)))))</f>
        <v>0</v>
      </c>
      <c r="Y121" s="20"/>
      <c r="Z121" s="18"/>
      <c r="AA121" s="18"/>
      <c r="AB121" s="18"/>
      <c r="AC121" s="18"/>
      <c r="AD121" s="18"/>
      <c r="AE121" s="18"/>
      <c r="AF121" s="18"/>
      <c r="AI121" s="21"/>
      <c r="AJ121" s="29">
        <f t="shared" si="37"/>
        <v>46558</v>
      </c>
      <c r="AK121">
        <f t="shared" si="31"/>
        <v>0</v>
      </c>
      <c r="AL121" s="1">
        <f t="shared" si="32"/>
        <v>1</v>
      </c>
      <c r="AM121" s="1">
        <f t="shared" si="34"/>
        <v>0</v>
      </c>
      <c r="AN121" s="121">
        <f t="shared" si="35"/>
        <v>0</v>
      </c>
      <c r="AO121" s="120">
        <f t="shared" si="36"/>
        <v>1</v>
      </c>
    </row>
    <row r="122" spans="1:41" x14ac:dyDescent="0.35">
      <c r="A122" s="63">
        <f t="shared" si="33"/>
        <v>0.61</v>
      </c>
      <c r="D122" s="159"/>
      <c r="F122" s="21"/>
      <c r="G122" s="63">
        <v>0.81</v>
      </c>
      <c r="I122" s="63" cm="1">
        <f t="array" ref="I122">IF($G122&gt;=I$7,TREND(J$6:J$7,I$6:I$7,$G122),IF($G122&gt;=I$8,TREND(J$7:J$8,I$7:I$8,$G122),IF($G122&gt;=I$9,TREND(J$8:J$9,I$8:I$9,$G122),IF($G122&gt;=I$10,TREND(J$9:J$10,I$9:I$10,$G122),IF($G122&gt;=I$11,TREND(J$10:J$11,I$10:I$11,$G122),0)))))</f>
        <v>0.61</v>
      </c>
      <c r="J122" s="20"/>
      <c r="K122" s="3"/>
      <c r="N122" s="63" cm="1">
        <f t="array" ref="N122">IF($G122&gt;=N$7,TREND(O$6:O$7,N$6:N$7,$G122),IF($G122&gt;=N$8,TREND(O$7:O$8,N$7:N$8,$G122),IF($G122&gt;=N$9,TREND(O$8:O$9,N$8:N$9,$G122),IF($G122&gt;=N$10,TREND(O$9:O$10,N$9:N$10,$G122),IF($G122&gt;=N$11,TREND(O$10:O$11,N$10:N$11,$G122),0)))))</f>
        <v>0</v>
      </c>
      <c r="S122" s="63" cm="1">
        <f t="array" ref="S122">IF($G122&gt;=S$7,TREND(T$6:T$7,S$6:S$7,$G122),IF($G122&gt;=S$8,TREND(T$7:T$8,S$7:S$8,$G122),IF($G122&gt;=S$9,TREND(T$8:T$9,S$8:S$9,$G122),IF($G122&gt;=S$10,TREND(T$9:T$10,S$9:S$10,$G122),IF($G122&gt;=S$11,TREND(T$10:T$11,S$10:S$11,$G122),0)))))</f>
        <v>0</v>
      </c>
      <c r="X122" s="63" cm="1">
        <f t="array" ref="X122">IF($G122&gt;=X$7,TREND(Y$6:Y$7,X$6:X$7,$G122),IF($G122&gt;=X$8,TREND(Y$7:Y$8,X$7:X$8,$G122),IF($G122&gt;=X$9,TREND(Y$8:Y$9,X$8:X$9,$G122),IF($G122&gt;=X$10,TREND(Y$9:Y$10,X$9:X$10,$G122),IF($G122&gt;=X$11,TREND(Y$10:Y$11,X$10:X$11,$G122),0)))))</f>
        <v>0</v>
      </c>
      <c r="Y122" s="20"/>
      <c r="Z122" s="18"/>
      <c r="AA122" s="18"/>
      <c r="AB122" s="18"/>
      <c r="AC122" s="18"/>
      <c r="AD122" s="18"/>
      <c r="AE122" s="18"/>
      <c r="AF122" s="18"/>
      <c r="AI122" s="21"/>
      <c r="AJ122" s="29">
        <f t="shared" si="37"/>
        <v>46559</v>
      </c>
      <c r="AK122">
        <f t="shared" si="31"/>
        <v>0</v>
      </c>
      <c r="AL122" s="1">
        <f t="shared" si="32"/>
        <v>1</v>
      </c>
      <c r="AM122" s="1">
        <f t="shared" si="34"/>
        <v>0</v>
      </c>
      <c r="AN122" s="121">
        <f t="shared" si="35"/>
        <v>0</v>
      </c>
      <c r="AO122" s="120">
        <f t="shared" si="36"/>
        <v>1</v>
      </c>
    </row>
    <row r="123" spans="1:41" x14ac:dyDescent="0.35">
      <c r="A123" s="63">
        <f t="shared" si="33"/>
        <v>0.60333333333333339</v>
      </c>
      <c r="D123" s="159"/>
      <c r="F123" s="21"/>
      <c r="G123" s="63">
        <v>0.82</v>
      </c>
      <c r="I123" s="63" cm="1">
        <f t="array" ref="I123">IF($G123&gt;=I$7,TREND(J$6:J$7,I$6:I$7,$G123),IF($G123&gt;=I$8,TREND(J$7:J$8,I$7:I$8,$G123),IF($G123&gt;=I$9,TREND(J$8:J$9,I$8:I$9,$G123),IF($G123&gt;=I$10,TREND(J$9:J$10,I$9:I$10,$G123),IF($G123&gt;=I$11,TREND(J$10:J$11,I$10:I$11,$G123),0)))))</f>
        <v>0.60333333333333339</v>
      </c>
      <c r="J123" s="20"/>
      <c r="K123" s="3"/>
      <c r="N123" s="63" cm="1">
        <f t="array" ref="N123">IF($G123&gt;=N$7,TREND(O$6:O$7,N$6:N$7,$G123),IF($G123&gt;=N$8,TREND(O$7:O$8,N$7:N$8,$G123),IF($G123&gt;=N$9,TREND(O$8:O$9,N$8:N$9,$G123),IF($G123&gt;=N$10,TREND(O$9:O$10,N$9:N$10,$G123),IF($G123&gt;=N$11,TREND(O$10:O$11,N$10:N$11,$G123),0)))))</f>
        <v>0</v>
      </c>
      <c r="S123" s="63" cm="1">
        <f t="array" ref="S123">IF($G123&gt;=S$7,TREND(T$6:T$7,S$6:S$7,$G123),IF($G123&gt;=S$8,TREND(T$7:T$8,S$7:S$8,$G123),IF($G123&gt;=S$9,TREND(T$8:T$9,S$8:S$9,$G123),IF($G123&gt;=S$10,TREND(T$9:T$10,S$9:S$10,$G123),IF($G123&gt;=S$11,TREND(T$10:T$11,S$10:S$11,$G123),0)))))</f>
        <v>0</v>
      </c>
      <c r="X123" s="63" cm="1">
        <f t="array" ref="X123">IF($G123&gt;=X$7,TREND(Y$6:Y$7,X$6:X$7,$G123),IF($G123&gt;=X$8,TREND(Y$7:Y$8,X$7:X$8,$G123),IF($G123&gt;=X$9,TREND(Y$8:Y$9,X$8:X$9,$G123),IF($G123&gt;=X$10,TREND(Y$9:Y$10,X$9:X$10,$G123),IF($G123&gt;=X$11,TREND(Y$10:Y$11,X$10:X$11,$G123),0)))))</f>
        <v>0</v>
      </c>
      <c r="Y123" s="20"/>
      <c r="Z123" s="18"/>
      <c r="AA123" s="18"/>
      <c r="AB123" s="18"/>
      <c r="AC123" s="18"/>
      <c r="AD123" s="18"/>
      <c r="AE123" s="18"/>
      <c r="AF123" s="18"/>
      <c r="AI123" s="21"/>
      <c r="AJ123" s="29">
        <f t="shared" si="37"/>
        <v>46560</v>
      </c>
      <c r="AK123">
        <f t="shared" si="31"/>
        <v>0</v>
      </c>
      <c r="AL123" s="1">
        <f t="shared" si="32"/>
        <v>1</v>
      </c>
      <c r="AM123" s="1">
        <f t="shared" si="34"/>
        <v>0</v>
      </c>
      <c r="AN123" s="121">
        <f t="shared" si="35"/>
        <v>0</v>
      </c>
      <c r="AO123" s="120">
        <f t="shared" si="36"/>
        <v>1</v>
      </c>
    </row>
    <row r="124" spans="1:41" x14ac:dyDescent="0.35">
      <c r="A124" s="63">
        <f t="shared" si="33"/>
        <v>0.59666666666666679</v>
      </c>
      <c r="D124" s="159"/>
      <c r="F124" s="21"/>
      <c r="G124" s="63">
        <v>0.83</v>
      </c>
      <c r="I124" s="63" cm="1">
        <f t="array" ref="I124">IF($G124&gt;=I$7,TREND(J$6:J$7,I$6:I$7,$G124),IF($G124&gt;=I$8,TREND(J$7:J$8,I$7:I$8,$G124),IF($G124&gt;=I$9,TREND(J$8:J$9,I$8:I$9,$G124),IF($G124&gt;=I$10,TREND(J$9:J$10,I$9:I$10,$G124),IF($G124&gt;=I$11,TREND(J$10:J$11,I$10:I$11,$G124),0)))))</f>
        <v>0.59666666666666668</v>
      </c>
      <c r="J124" s="20"/>
      <c r="K124" s="3"/>
      <c r="N124" s="63" cm="1">
        <f t="array" ref="N124">IF($G124&gt;=N$7,TREND(O$6:O$7,N$6:N$7,$G124),IF($G124&gt;=N$8,TREND(O$7:O$8,N$7:N$8,$G124),IF($G124&gt;=N$9,TREND(O$8:O$9,N$8:N$9,$G124),IF($G124&gt;=N$10,TREND(O$9:O$10,N$9:N$10,$G124),IF($G124&gt;=N$11,TREND(O$10:O$11,N$10:N$11,$G124),0)))))</f>
        <v>0</v>
      </c>
      <c r="S124" s="63" cm="1">
        <f t="array" ref="S124">IF($G124&gt;=S$7,TREND(T$6:T$7,S$6:S$7,$G124),IF($G124&gt;=S$8,TREND(T$7:T$8,S$7:S$8,$G124),IF($G124&gt;=S$9,TREND(T$8:T$9,S$8:S$9,$G124),IF($G124&gt;=S$10,TREND(T$9:T$10,S$9:S$10,$G124),IF($G124&gt;=S$11,TREND(T$10:T$11,S$10:S$11,$G124),0)))))</f>
        <v>0</v>
      </c>
      <c r="X124" s="63" cm="1">
        <f t="array" ref="X124">IF($G124&gt;=X$7,TREND(Y$6:Y$7,X$6:X$7,$G124),IF($G124&gt;=X$8,TREND(Y$7:Y$8,X$7:X$8,$G124),IF($G124&gt;=X$9,TREND(Y$8:Y$9,X$8:X$9,$G124),IF($G124&gt;=X$10,TREND(Y$9:Y$10,X$9:X$10,$G124),IF($G124&gt;=X$11,TREND(Y$10:Y$11,X$10:X$11,$G124),0)))))</f>
        <v>0</v>
      </c>
      <c r="Y124" s="20"/>
      <c r="Z124" s="18"/>
      <c r="AA124" s="18"/>
      <c r="AB124" s="18"/>
      <c r="AC124" s="18"/>
      <c r="AD124" s="18"/>
      <c r="AE124" s="18"/>
      <c r="AF124" s="18"/>
      <c r="AI124" s="21"/>
      <c r="AJ124" s="29">
        <f t="shared" si="37"/>
        <v>46561</v>
      </c>
      <c r="AK124">
        <f t="shared" si="31"/>
        <v>0</v>
      </c>
      <c r="AL124" s="1">
        <f t="shared" si="32"/>
        <v>1</v>
      </c>
      <c r="AM124" s="1">
        <f t="shared" si="34"/>
        <v>0</v>
      </c>
      <c r="AN124" s="121">
        <f t="shared" si="35"/>
        <v>0</v>
      </c>
      <c r="AO124" s="120">
        <f t="shared" si="36"/>
        <v>1</v>
      </c>
    </row>
    <row r="125" spans="1:41" x14ac:dyDescent="0.35">
      <c r="A125" s="63">
        <f t="shared" si="33"/>
        <v>0.59000000000000008</v>
      </c>
      <c r="D125" s="159"/>
      <c r="F125" s="21"/>
      <c r="G125" s="63">
        <v>0.84</v>
      </c>
      <c r="I125" s="63" cm="1">
        <f t="array" ref="I125">IF($G125&gt;=I$7,TREND(J$6:J$7,I$6:I$7,$G125),IF($G125&gt;=I$8,TREND(J$7:J$8,I$7:I$8,$G125),IF($G125&gt;=I$9,TREND(J$8:J$9,I$8:I$9,$G125),IF($G125&gt;=I$10,TREND(J$9:J$10,I$9:I$10,$G125),IF($G125&gt;=I$11,TREND(J$10:J$11,I$10:I$11,$G125),0)))))</f>
        <v>0.59000000000000008</v>
      </c>
      <c r="J125" s="20"/>
      <c r="K125" s="3"/>
      <c r="N125" s="63" cm="1">
        <f t="array" ref="N125">IF($G125&gt;=N$7,TREND(O$6:O$7,N$6:N$7,$G125),IF($G125&gt;=N$8,TREND(O$7:O$8,N$7:N$8,$G125),IF($G125&gt;=N$9,TREND(O$8:O$9,N$8:N$9,$G125),IF($G125&gt;=N$10,TREND(O$9:O$10,N$9:N$10,$G125),IF($G125&gt;=N$11,TREND(O$10:O$11,N$10:N$11,$G125),0)))))</f>
        <v>0</v>
      </c>
      <c r="S125" s="63" cm="1">
        <f t="array" ref="S125">IF($G125&gt;=S$7,TREND(T$6:T$7,S$6:S$7,$G125),IF($G125&gt;=S$8,TREND(T$7:T$8,S$7:S$8,$G125),IF($G125&gt;=S$9,TREND(T$8:T$9,S$8:S$9,$G125),IF($G125&gt;=S$10,TREND(T$9:T$10,S$9:S$10,$G125),IF($G125&gt;=S$11,TREND(T$10:T$11,S$10:S$11,$G125),0)))))</f>
        <v>0</v>
      </c>
      <c r="X125" s="63" cm="1">
        <f t="array" ref="X125">IF($G125&gt;=X$7,TREND(Y$6:Y$7,X$6:X$7,$G125),IF($G125&gt;=X$8,TREND(Y$7:Y$8,X$7:X$8,$G125),IF($G125&gt;=X$9,TREND(Y$8:Y$9,X$8:X$9,$G125),IF($G125&gt;=X$10,TREND(Y$9:Y$10,X$9:X$10,$G125),IF($G125&gt;=X$11,TREND(Y$10:Y$11,X$10:X$11,$G125),0)))))</f>
        <v>0</v>
      </c>
      <c r="Y125" s="20"/>
      <c r="Z125" s="18"/>
      <c r="AA125" s="18"/>
      <c r="AB125" s="18"/>
      <c r="AC125" s="18"/>
      <c r="AD125" s="18"/>
      <c r="AE125" s="18"/>
      <c r="AF125" s="18"/>
      <c r="AI125" s="21"/>
      <c r="AJ125" s="29">
        <f t="shared" si="37"/>
        <v>46562</v>
      </c>
      <c r="AK125">
        <f t="shared" si="31"/>
        <v>0</v>
      </c>
      <c r="AL125" s="1">
        <f t="shared" si="32"/>
        <v>1</v>
      </c>
      <c r="AM125" s="1">
        <f t="shared" si="34"/>
        <v>0</v>
      </c>
      <c r="AN125" s="121">
        <f t="shared" si="35"/>
        <v>0</v>
      </c>
      <c r="AO125" s="120">
        <f t="shared" si="36"/>
        <v>1</v>
      </c>
    </row>
    <row r="126" spans="1:41" x14ac:dyDescent="0.35">
      <c r="A126" s="63">
        <f t="shared" si="33"/>
        <v>0.58333333333333348</v>
      </c>
      <c r="D126" s="159"/>
      <c r="F126" s="21"/>
      <c r="G126" s="63">
        <v>0.85</v>
      </c>
      <c r="I126" s="63" cm="1">
        <f t="array" ref="I126">IF($G126&gt;=I$7,TREND(J$6:J$7,I$6:I$7,$G126),IF($G126&gt;=I$8,TREND(J$7:J$8,I$7:I$8,$G126),IF($G126&gt;=I$9,TREND(J$8:J$9,I$8:I$9,$G126),IF($G126&gt;=I$10,TREND(J$9:J$10,I$9:I$10,$G126),IF($G126&gt;=I$11,TREND(J$10:J$11,I$10:I$11,$G126),0)))))</f>
        <v>0.58333333333333337</v>
      </c>
      <c r="J126" s="20"/>
      <c r="K126" s="3"/>
      <c r="N126" s="63" cm="1">
        <f t="array" ref="N126">IF($G126&gt;=N$7,TREND(O$6:O$7,N$6:N$7,$G126),IF($G126&gt;=N$8,TREND(O$7:O$8,N$7:N$8,$G126),IF($G126&gt;=N$9,TREND(O$8:O$9,N$8:N$9,$G126),IF($G126&gt;=N$10,TREND(O$9:O$10,N$9:N$10,$G126),IF($G126&gt;=N$11,TREND(O$10:O$11,N$10:N$11,$G126),0)))))</f>
        <v>0</v>
      </c>
      <c r="S126" s="63" cm="1">
        <f t="array" ref="S126">IF($G126&gt;=S$7,TREND(T$6:T$7,S$6:S$7,$G126),IF($G126&gt;=S$8,TREND(T$7:T$8,S$7:S$8,$G126),IF($G126&gt;=S$9,TREND(T$8:T$9,S$8:S$9,$G126),IF($G126&gt;=S$10,TREND(T$9:T$10,S$9:S$10,$G126),IF($G126&gt;=S$11,TREND(T$10:T$11,S$10:S$11,$G126),0)))))</f>
        <v>0</v>
      </c>
      <c r="X126" s="63" cm="1">
        <f t="array" ref="X126">IF($G126&gt;=X$7,TREND(Y$6:Y$7,X$6:X$7,$G126),IF($G126&gt;=X$8,TREND(Y$7:Y$8,X$7:X$8,$G126),IF($G126&gt;=X$9,TREND(Y$8:Y$9,X$8:X$9,$G126),IF($G126&gt;=X$10,TREND(Y$9:Y$10,X$9:X$10,$G126),IF($G126&gt;=X$11,TREND(Y$10:Y$11,X$10:X$11,$G126),0)))))</f>
        <v>0</v>
      </c>
      <c r="Y126" s="20"/>
      <c r="Z126" s="18"/>
      <c r="AA126" s="18"/>
      <c r="AB126" s="18"/>
      <c r="AC126" s="18"/>
      <c r="AD126" s="18"/>
      <c r="AE126" s="18"/>
      <c r="AF126" s="18"/>
      <c r="AI126" s="21"/>
      <c r="AJ126" s="29">
        <f t="shared" si="37"/>
        <v>46563</v>
      </c>
      <c r="AK126">
        <f t="shared" si="31"/>
        <v>0</v>
      </c>
      <c r="AL126" s="1">
        <f t="shared" si="32"/>
        <v>1</v>
      </c>
      <c r="AM126" s="1">
        <f t="shared" si="34"/>
        <v>0</v>
      </c>
      <c r="AN126" s="121">
        <f t="shared" si="35"/>
        <v>0</v>
      </c>
      <c r="AO126" s="120">
        <f t="shared" si="36"/>
        <v>1</v>
      </c>
    </row>
    <row r="127" spans="1:41" x14ac:dyDescent="0.35">
      <c r="A127" s="63">
        <f t="shared" si="33"/>
        <v>0.57666666666666666</v>
      </c>
      <c r="D127" s="159"/>
      <c r="F127" s="21"/>
      <c r="G127" s="63">
        <v>0.86</v>
      </c>
      <c r="I127" s="63" cm="1">
        <f t="array" ref="I127">IF($G127&gt;=I$7,TREND(J$6:J$7,I$6:I$7,$G127),IF($G127&gt;=I$8,TREND(J$7:J$8,I$7:I$8,$G127),IF($G127&gt;=I$9,TREND(J$8:J$9,I$8:I$9,$G127),IF($G127&gt;=I$10,TREND(J$9:J$10,I$9:I$10,$G127),IF($G127&gt;=I$11,TREND(J$10:J$11,I$10:I$11,$G127),0)))))</f>
        <v>0.57666666666666666</v>
      </c>
      <c r="J127" s="20"/>
      <c r="K127" s="3"/>
      <c r="N127" s="63" cm="1">
        <f t="array" ref="N127">IF($G127&gt;=N$7,TREND(O$6:O$7,N$6:N$7,$G127),IF($G127&gt;=N$8,TREND(O$7:O$8,N$7:N$8,$G127),IF($G127&gt;=N$9,TREND(O$8:O$9,N$8:N$9,$G127),IF($G127&gt;=N$10,TREND(O$9:O$10,N$9:N$10,$G127),IF($G127&gt;=N$11,TREND(O$10:O$11,N$10:N$11,$G127),0)))))</f>
        <v>0</v>
      </c>
      <c r="S127" s="63" cm="1">
        <f t="array" ref="S127">IF($G127&gt;=S$7,TREND(T$6:T$7,S$6:S$7,$G127),IF($G127&gt;=S$8,TREND(T$7:T$8,S$7:S$8,$G127),IF($G127&gt;=S$9,TREND(T$8:T$9,S$8:S$9,$G127),IF($G127&gt;=S$10,TREND(T$9:T$10,S$9:S$10,$G127),IF($G127&gt;=S$11,TREND(T$10:T$11,S$10:S$11,$G127),0)))))</f>
        <v>0</v>
      </c>
      <c r="X127" s="63" cm="1">
        <f t="array" ref="X127">IF($G127&gt;=X$7,TREND(Y$6:Y$7,X$6:X$7,$G127),IF($G127&gt;=X$8,TREND(Y$7:Y$8,X$7:X$8,$G127),IF($G127&gt;=X$9,TREND(Y$8:Y$9,X$8:X$9,$G127),IF($G127&gt;=X$10,TREND(Y$9:Y$10,X$9:X$10,$G127),IF($G127&gt;=X$11,TREND(Y$10:Y$11,X$10:X$11,$G127),0)))))</f>
        <v>0</v>
      </c>
      <c r="Y127" s="20"/>
      <c r="Z127" s="18"/>
      <c r="AA127" s="18"/>
      <c r="AB127" s="18"/>
      <c r="AC127" s="18"/>
      <c r="AD127" s="18"/>
      <c r="AE127" s="18"/>
      <c r="AF127" s="18"/>
      <c r="AI127" s="21"/>
      <c r="AJ127" s="29">
        <f t="shared" si="37"/>
        <v>46564</v>
      </c>
      <c r="AK127">
        <f t="shared" si="31"/>
        <v>0</v>
      </c>
      <c r="AL127" s="1">
        <f t="shared" si="32"/>
        <v>1</v>
      </c>
      <c r="AM127" s="1">
        <f t="shared" si="34"/>
        <v>0</v>
      </c>
      <c r="AN127" s="121">
        <f t="shared" si="35"/>
        <v>0</v>
      </c>
      <c r="AO127" s="120">
        <f t="shared" si="36"/>
        <v>1</v>
      </c>
    </row>
    <row r="128" spans="1:41" x14ac:dyDescent="0.35">
      <c r="A128" s="63">
        <f t="shared" si="33"/>
        <v>0.57000000000000006</v>
      </c>
      <c r="D128" s="159"/>
      <c r="F128" s="21"/>
      <c r="G128" s="63">
        <v>0.87</v>
      </c>
      <c r="I128" s="63" cm="1">
        <f t="array" ref="I128">IF($G128&gt;=I$7,TREND(J$6:J$7,I$6:I$7,$G128),IF($G128&gt;=I$8,TREND(J$7:J$8,I$7:I$8,$G128),IF($G128&gt;=I$9,TREND(J$8:J$9,I$8:I$9,$G128),IF($G128&gt;=I$10,TREND(J$9:J$10,I$9:I$10,$G128),IF($G128&gt;=I$11,TREND(J$10:J$11,I$10:I$11,$G128),0)))))</f>
        <v>0.57000000000000006</v>
      </c>
      <c r="J128" s="20"/>
      <c r="K128" s="3"/>
      <c r="N128" s="63" cm="1">
        <f t="array" ref="N128">IF($G128&gt;=N$7,TREND(O$6:O$7,N$6:N$7,$G128),IF($G128&gt;=N$8,TREND(O$7:O$8,N$7:N$8,$G128),IF($G128&gt;=N$9,TREND(O$8:O$9,N$8:N$9,$G128),IF($G128&gt;=N$10,TREND(O$9:O$10,N$9:N$10,$G128),IF($G128&gt;=N$11,TREND(O$10:O$11,N$10:N$11,$G128),0)))))</f>
        <v>0</v>
      </c>
      <c r="S128" s="63" cm="1">
        <f t="array" ref="S128">IF($G128&gt;=S$7,TREND(T$6:T$7,S$6:S$7,$G128),IF($G128&gt;=S$8,TREND(T$7:T$8,S$7:S$8,$G128),IF($G128&gt;=S$9,TREND(T$8:T$9,S$8:S$9,$G128),IF($G128&gt;=S$10,TREND(T$9:T$10,S$9:S$10,$G128),IF($G128&gt;=S$11,TREND(T$10:T$11,S$10:S$11,$G128),0)))))</f>
        <v>0</v>
      </c>
      <c r="X128" s="63" cm="1">
        <f t="array" ref="X128">IF($G128&gt;=X$7,TREND(Y$6:Y$7,X$6:X$7,$G128),IF($G128&gt;=X$8,TREND(Y$7:Y$8,X$7:X$8,$G128),IF($G128&gt;=X$9,TREND(Y$8:Y$9,X$8:X$9,$G128),IF($G128&gt;=X$10,TREND(Y$9:Y$10,X$9:X$10,$G128),IF($G128&gt;=X$11,TREND(Y$10:Y$11,X$10:X$11,$G128),0)))))</f>
        <v>0</v>
      </c>
      <c r="Y128" s="20"/>
      <c r="Z128" s="18"/>
      <c r="AA128" s="18"/>
      <c r="AB128" s="18"/>
      <c r="AC128" s="18"/>
      <c r="AD128" s="18"/>
      <c r="AE128" s="18"/>
      <c r="AF128" s="18"/>
      <c r="AI128" s="21"/>
      <c r="AJ128" s="29">
        <f t="shared" si="37"/>
        <v>46565</v>
      </c>
      <c r="AK128">
        <f t="shared" si="31"/>
        <v>0</v>
      </c>
      <c r="AL128" s="1">
        <f t="shared" si="32"/>
        <v>1</v>
      </c>
      <c r="AM128" s="1">
        <f t="shared" si="34"/>
        <v>0</v>
      </c>
      <c r="AN128" s="121">
        <f t="shared" si="35"/>
        <v>0</v>
      </c>
      <c r="AO128" s="120">
        <f t="shared" si="36"/>
        <v>1</v>
      </c>
    </row>
    <row r="129" spans="1:41" x14ac:dyDescent="0.35">
      <c r="A129" s="63">
        <f t="shared" si="33"/>
        <v>0.56333333333333346</v>
      </c>
      <c r="D129" s="159"/>
      <c r="F129" s="21"/>
      <c r="G129" s="63">
        <v>0.88</v>
      </c>
      <c r="I129" s="63" cm="1">
        <f t="array" ref="I129">IF($G129&gt;=I$7,TREND(J$6:J$7,I$6:I$7,$G129),IF($G129&gt;=I$8,TREND(J$7:J$8,I$7:I$8,$G129),IF($G129&gt;=I$9,TREND(J$8:J$9,I$8:I$9,$G129),IF($G129&gt;=I$10,TREND(J$9:J$10,I$9:I$10,$G129),IF($G129&gt;=I$11,TREND(J$10:J$11,I$10:I$11,$G129),0)))))</f>
        <v>0.56333333333333335</v>
      </c>
      <c r="J129" s="20"/>
      <c r="K129" s="3"/>
      <c r="N129" s="63" cm="1">
        <f t="array" ref="N129">IF($G129&gt;=N$7,TREND(O$6:O$7,N$6:N$7,$G129),IF($G129&gt;=N$8,TREND(O$7:O$8,N$7:N$8,$G129),IF($G129&gt;=N$9,TREND(O$8:O$9,N$8:N$9,$G129),IF($G129&gt;=N$10,TREND(O$9:O$10,N$9:N$10,$G129),IF($G129&gt;=N$11,TREND(O$10:O$11,N$10:N$11,$G129),0)))))</f>
        <v>0</v>
      </c>
      <c r="S129" s="63" cm="1">
        <f t="array" ref="S129">IF($G129&gt;=S$7,TREND(T$6:T$7,S$6:S$7,$G129),IF($G129&gt;=S$8,TREND(T$7:T$8,S$7:S$8,$G129),IF($G129&gt;=S$9,TREND(T$8:T$9,S$8:S$9,$G129),IF($G129&gt;=S$10,TREND(T$9:T$10,S$9:S$10,$G129),IF($G129&gt;=S$11,TREND(T$10:T$11,S$10:S$11,$G129),0)))))</f>
        <v>0</v>
      </c>
      <c r="X129" s="63" cm="1">
        <f t="array" ref="X129">IF($G129&gt;=X$7,TREND(Y$6:Y$7,X$6:X$7,$G129),IF($G129&gt;=X$8,TREND(Y$7:Y$8,X$7:X$8,$G129),IF($G129&gt;=X$9,TREND(Y$8:Y$9,X$8:X$9,$G129),IF($G129&gt;=X$10,TREND(Y$9:Y$10,X$9:X$10,$G129),IF($G129&gt;=X$11,TREND(Y$10:Y$11,X$10:X$11,$G129),0)))))</f>
        <v>0</v>
      </c>
      <c r="Y129" s="20"/>
      <c r="Z129" s="18"/>
      <c r="AA129" s="18"/>
      <c r="AB129" s="18"/>
      <c r="AC129" s="18"/>
      <c r="AD129" s="18"/>
      <c r="AE129" s="18"/>
      <c r="AF129" s="18"/>
      <c r="AI129" s="21"/>
      <c r="AJ129" s="29">
        <f t="shared" si="37"/>
        <v>46566</v>
      </c>
      <c r="AK129">
        <f t="shared" si="31"/>
        <v>0</v>
      </c>
      <c r="AL129" s="1">
        <f t="shared" si="32"/>
        <v>1</v>
      </c>
      <c r="AM129" s="1">
        <f t="shared" si="34"/>
        <v>0</v>
      </c>
      <c r="AN129" s="121">
        <f t="shared" si="35"/>
        <v>0</v>
      </c>
      <c r="AO129" s="120">
        <f t="shared" si="36"/>
        <v>1</v>
      </c>
    </row>
    <row r="130" spans="1:41" x14ac:dyDescent="0.35">
      <c r="A130" s="63">
        <f t="shared" si="33"/>
        <v>0.55666666666666675</v>
      </c>
      <c r="D130" s="159"/>
      <c r="F130" s="21"/>
      <c r="G130" s="63">
        <v>0.89</v>
      </c>
      <c r="I130" s="63" cm="1">
        <f t="array" ref="I130">IF($G130&gt;=I$7,TREND(J$6:J$7,I$6:I$7,$G130),IF($G130&gt;=I$8,TREND(J$7:J$8,I$7:I$8,$G130),IF($G130&gt;=I$9,TREND(J$8:J$9,I$8:I$9,$G130),IF($G130&gt;=I$10,TREND(J$9:J$10,I$9:I$10,$G130),IF($G130&gt;=I$11,TREND(J$10:J$11,I$10:I$11,$G130),0)))))</f>
        <v>0.55666666666666675</v>
      </c>
      <c r="J130" s="20"/>
      <c r="K130" s="3"/>
      <c r="N130" s="63" cm="1">
        <f t="array" ref="N130">IF($G130&gt;=N$7,TREND(O$6:O$7,N$6:N$7,$G130),IF($G130&gt;=N$8,TREND(O$7:O$8,N$7:N$8,$G130),IF($G130&gt;=N$9,TREND(O$8:O$9,N$8:N$9,$G130),IF($G130&gt;=N$10,TREND(O$9:O$10,N$9:N$10,$G130),IF($G130&gt;=N$11,TREND(O$10:O$11,N$10:N$11,$G130),0)))))</f>
        <v>0</v>
      </c>
      <c r="S130" s="63" cm="1">
        <f t="array" ref="S130">IF($G130&gt;=S$7,TREND(T$6:T$7,S$6:S$7,$G130),IF($G130&gt;=S$8,TREND(T$7:T$8,S$7:S$8,$G130),IF($G130&gt;=S$9,TREND(T$8:T$9,S$8:S$9,$G130),IF($G130&gt;=S$10,TREND(T$9:T$10,S$9:S$10,$G130),IF($G130&gt;=S$11,TREND(T$10:T$11,S$10:S$11,$G130),0)))))</f>
        <v>0</v>
      </c>
      <c r="X130" s="63" cm="1">
        <f t="array" ref="X130">IF($G130&gt;=X$7,TREND(Y$6:Y$7,X$6:X$7,$G130),IF($G130&gt;=X$8,TREND(Y$7:Y$8,X$7:X$8,$G130),IF($G130&gt;=X$9,TREND(Y$8:Y$9,X$8:X$9,$G130),IF($G130&gt;=X$10,TREND(Y$9:Y$10,X$9:X$10,$G130),IF($G130&gt;=X$11,TREND(Y$10:Y$11,X$10:X$11,$G130),0)))))</f>
        <v>0</v>
      </c>
      <c r="Y130" s="20"/>
      <c r="Z130" s="18"/>
      <c r="AA130" s="18"/>
      <c r="AB130" s="18"/>
      <c r="AC130" s="18"/>
      <c r="AD130" s="18"/>
      <c r="AE130" s="18"/>
      <c r="AF130" s="18"/>
      <c r="AI130" s="21"/>
      <c r="AJ130" s="29">
        <f t="shared" si="37"/>
        <v>46567</v>
      </c>
      <c r="AK130">
        <f t="shared" si="31"/>
        <v>0</v>
      </c>
      <c r="AL130" s="1">
        <f t="shared" si="32"/>
        <v>1</v>
      </c>
      <c r="AM130" s="1">
        <f t="shared" si="34"/>
        <v>0</v>
      </c>
      <c r="AN130" s="121">
        <f t="shared" si="35"/>
        <v>0</v>
      </c>
      <c r="AO130" s="120">
        <f t="shared" si="36"/>
        <v>1</v>
      </c>
    </row>
    <row r="131" spans="1:41" x14ac:dyDescent="0.35">
      <c r="A131" s="63">
        <f t="shared" si="33"/>
        <v>0.55000000000000071</v>
      </c>
      <c r="D131" s="159"/>
      <c r="F131" s="21"/>
      <c r="G131" s="63">
        <v>0.9</v>
      </c>
      <c r="I131" s="63" cm="1">
        <f t="array" ref="I131">IF($G131&gt;=I$7,TREND(J$6:J$7,I$6:I$7,$G131),IF($G131&gt;=I$8,TREND(J$7:J$8,I$7:I$8,$G131),IF($G131&gt;=I$9,TREND(J$8:J$9,I$8:I$9,$G131),IF($G131&gt;=I$10,TREND(J$9:J$10,I$9:I$10,$G131),IF($G131&gt;=I$11,TREND(J$10:J$11,I$10:I$11,$G131),0)))))</f>
        <v>0.55000000000000071</v>
      </c>
      <c r="J131" s="20"/>
      <c r="K131" s="3"/>
      <c r="N131" s="63" cm="1">
        <f t="array" ref="N131">IF($G131&gt;=N$7,TREND(O$6:O$7,N$6:N$7,$G131),IF($G131&gt;=N$8,TREND(O$7:O$8,N$7:N$8,$G131),IF($G131&gt;=N$9,TREND(O$8:O$9,N$8:N$9,$G131),IF($G131&gt;=N$10,TREND(O$9:O$10,N$9:N$10,$G131),IF($G131&gt;=N$11,TREND(O$10:O$11,N$10:N$11,$G131),0)))))</f>
        <v>0</v>
      </c>
      <c r="S131" s="63" cm="1">
        <f t="array" ref="S131">IF($G131&gt;=S$7,TREND(T$6:T$7,S$6:S$7,$G131),IF($G131&gt;=S$8,TREND(T$7:T$8,S$7:S$8,$G131),IF($G131&gt;=S$9,TREND(T$8:T$9,S$8:S$9,$G131),IF($G131&gt;=S$10,TREND(T$9:T$10,S$9:S$10,$G131),IF($G131&gt;=S$11,TREND(T$10:T$11,S$10:S$11,$G131),0)))))</f>
        <v>0</v>
      </c>
      <c r="X131" s="63" cm="1">
        <f t="array" ref="X131">IF($G131&gt;=X$7,TREND(Y$6:Y$7,X$6:X$7,$G131),IF($G131&gt;=X$8,TREND(Y$7:Y$8,X$7:X$8,$G131),IF($G131&gt;=X$9,TREND(Y$8:Y$9,X$8:X$9,$G131),IF($G131&gt;=X$10,TREND(Y$9:Y$10,X$9:X$10,$G131),IF($G131&gt;=X$11,TREND(Y$10:Y$11,X$10:X$11,$G131),0)))))</f>
        <v>0</v>
      </c>
      <c r="Y131" s="20"/>
      <c r="Z131" s="18"/>
      <c r="AA131" s="18"/>
      <c r="AB131" s="18"/>
      <c r="AC131" s="18"/>
      <c r="AD131" s="18"/>
      <c r="AE131" s="18"/>
      <c r="AF131" s="18"/>
      <c r="AI131" s="21"/>
      <c r="AJ131" s="29">
        <f t="shared" si="37"/>
        <v>46568</v>
      </c>
      <c r="AK131">
        <f t="shared" si="31"/>
        <v>0</v>
      </c>
      <c r="AL131" s="1">
        <f t="shared" si="32"/>
        <v>1</v>
      </c>
      <c r="AM131" s="1">
        <f t="shared" si="34"/>
        <v>0</v>
      </c>
      <c r="AN131" s="121">
        <f t="shared" si="35"/>
        <v>0</v>
      </c>
      <c r="AO131" s="120">
        <f t="shared" si="36"/>
        <v>1</v>
      </c>
    </row>
    <row r="132" spans="1:41" x14ac:dyDescent="0.35">
      <c r="A132" s="63">
        <f t="shared" si="33"/>
        <v>0.5</v>
      </c>
      <c r="D132" s="159"/>
      <c r="F132" s="21"/>
      <c r="G132" s="63">
        <v>0.91</v>
      </c>
      <c r="I132" s="63" cm="1">
        <f t="array" ref="I132">IF($G132&gt;=I$7,TREND(J$6:J$7,I$6:I$7,$G132),IF($G132&gt;=I$8,TREND(J$7:J$8,I$7:I$8,$G132),IF($G132&gt;=I$9,TREND(J$8:J$9,I$8:I$9,$G132),IF($G132&gt;=I$10,TREND(J$9:J$10,I$9:I$10,$G132),IF($G132&gt;=I$11,TREND(J$10:J$11,I$10:I$11,$G132),0)))))</f>
        <v>0.5</v>
      </c>
      <c r="J132" s="20"/>
      <c r="K132" s="3"/>
      <c r="N132" s="63" cm="1">
        <f t="array" ref="N132">IF($G132&gt;=N$7,TREND(O$6:O$7,N$6:N$7,$G132),IF($G132&gt;=N$8,TREND(O$7:O$8,N$7:N$8,$G132),IF($G132&gt;=N$9,TREND(O$8:O$9,N$8:N$9,$G132),IF($G132&gt;=N$10,TREND(O$9:O$10,N$9:N$10,$G132),IF($G132&gt;=N$11,TREND(O$10:O$11,N$10:N$11,$G132),0)))))</f>
        <v>0</v>
      </c>
      <c r="S132" s="63" cm="1">
        <f t="array" ref="S132">IF($G132&gt;=S$7,TREND(T$6:T$7,S$6:S$7,$G132),IF($G132&gt;=S$8,TREND(T$7:T$8,S$7:S$8,$G132),IF($G132&gt;=S$9,TREND(T$8:T$9,S$8:S$9,$G132),IF($G132&gt;=S$10,TREND(T$9:T$10,S$9:S$10,$G132),IF($G132&gt;=S$11,TREND(T$10:T$11,S$10:S$11,$G132),0)))))</f>
        <v>0</v>
      </c>
      <c r="X132" s="63" cm="1">
        <f t="array" ref="X132">IF($G132&gt;=X$7,TREND(Y$6:Y$7,X$6:X$7,$G132),IF($G132&gt;=X$8,TREND(Y$7:Y$8,X$7:X$8,$G132),IF($G132&gt;=X$9,TREND(Y$8:Y$9,X$8:X$9,$G132),IF($G132&gt;=X$10,TREND(Y$9:Y$10,X$9:X$10,$G132),IF($G132&gt;=X$11,TREND(Y$10:Y$11,X$10:X$11,$G132),0)))))</f>
        <v>0</v>
      </c>
      <c r="Y132" s="20"/>
      <c r="Z132" s="18"/>
      <c r="AA132" s="18"/>
      <c r="AB132" s="18"/>
      <c r="AC132" s="18"/>
      <c r="AD132" s="18"/>
      <c r="AE132" s="18"/>
      <c r="AF132" s="18"/>
      <c r="AI132" s="21"/>
      <c r="AJ132" s="29">
        <f t="shared" si="37"/>
        <v>46569</v>
      </c>
      <c r="AK132">
        <f t="shared" si="31"/>
        <v>0</v>
      </c>
      <c r="AL132" s="1">
        <f t="shared" si="32"/>
        <v>1</v>
      </c>
      <c r="AM132" s="1">
        <f t="shared" si="34"/>
        <v>0</v>
      </c>
      <c r="AN132" s="121">
        <f t="shared" si="35"/>
        <v>0</v>
      </c>
      <c r="AO132" s="120">
        <f t="shared" si="36"/>
        <v>1</v>
      </c>
    </row>
    <row r="133" spans="1:41" x14ac:dyDescent="0.35">
      <c r="A133" s="63">
        <f t="shared" si="33"/>
        <v>0.45000000000000018</v>
      </c>
      <c r="D133" s="159"/>
      <c r="F133" s="21"/>
      <c r="G133" s="63">
        <v>0.92</v>
      </c>
      <c r="I133" s="63" cm="1">
        <f t="array" ref="I133">IF($G133&gt;=I$7,TREND(J$6:J$7,I$6:I$7,$G133),IF($G133&gt;=I$8,TREND(J$7:J$8,I$7:I$8,$G133),IF($G133&gt;=I$9,TREND(J$8:J$9,I$8:I$9,$G133),IF($G133&gt;=I$10,TREND(J$9:J$10,I$9:I$10,$G133),IF($G133&gt;=I$11,TREND(J$10:J$11,I$10:I$11,$G133),0)))))</f>
        <v>0.45000000000000018</v>
      </c>
      <c r="J133" s="20"/>
      <c r="K133" s="3"/>
      <c r="N133" s="63" cm="1">
        <f t="array" ref="N133">IF($G133&gt;=N$7,TREND(O$6:O$7,N$6:N$7,$G133),IF($G133&gt;=N$8,TREND(O$7:O$8,N$7:N$8,$G133),IF($G133&gt;=N$9,TREND(O$8:O$9,N$8:N$9,$G133),IF($G133&gt;=N$10,TREND(O$9:O$10,N$9:N$10,$G133),IF($G133&gt;=N$11,TREND(O$10:O$11,N$10:N$11,$G133),0)))))</f>
        <v>0</v>
      </c>
      <c r="S133" s="63" cm="1">
        <f t="array" ref="S133">IF($G133&gt;=S$7,TREND(T$6:T$7,S$6:S$7,$G133),IF($G133&gt;=S$8,TREND(T$7:T$8,S$7:S$8,$G133),IF($G133&gt;=S$9,TREND(T$8:T$9,S$8:S$9,$G133),IF($G133&gt;=S$10,TREND(T$9:T$10,S$9:S$10,$G133),IF($G133&gt;=S$11,TREND(T$10:T$11,S$10:S$11,$G133),0)))))</f>
        <v>0</v>
      </c>
      <c r="X133" s="63" cm="1">
        <f t="array" ref="X133">IF($G133&gt;=X$7,TREND(Y$6:Y$7,X$6:X$7,$G133),IF($G133&gt;=X$8,TREND(Y$7:Y$8,X$7:X$8,$G133),IF($G133&gt;=X$9,TREND(Y$8:Y$9,X$8:X$9,$G133),IF($G133&gt;=X$10,TREND(Y$9:Y$10,X$9:X$10,$G133),IF($G133&gt;=X$11,TREND(Y$10:Y$11,X$10:X$11,$G133),0)))))</f>
        <v>0</v>
      </c>
      <c r="Y133" s="20"/>
      <c r="Z133" s="18"/>
      <c r="AA133" s="18"/>
      <c r="AB133" s="18"/>
      <c r="AC133" s="18"/>
      <c r="AD133" s="18"/>
      <c r="AE133" s="18"/>
      <c r="AF133" s="18"/>
      <c r="AI133" s="21"/>
      <c r="AJ133" s="29">
        <f t="shared" si="37"/>
        <v>46570</v>
      </c>
      <c r="AK133">
        <f t="shared" si="31"/>
        <v>0</v>
      </c>
      <c r="AL133" s="1">
        <f t="shared" si="32"/>
        <v>1</v>
      </c>
      <c r="AM133" s="1">
        <f t="shared" si="34"/>
        <v>0</v>
      </c>
      <c r="AN133" s="121">
        <f t="shared" si="35"/>
        <v>0</v>
      </c>
      <c r="AO133" s="120">
        <f t="shared" si="36"/>
        <v>1</v>
      </c>
    </row>
    <row r="134" spans="1:41" x14ac:dyDescent="0.35">
      <c r="A134" s="63">
        <f t="shared" si="33"/>
        <v>0.40000000000000041</v>
      </c>
      <c r="D134" s="159"/>
      <c r="F134" s="21"/>
      <c r="G134" s="63">
        <v>0.93</v>
      </c>
      <c r="I134" s="63" cm="1">
        <f t="array" ref="I134">IF($G134&gt;=I$7,TREND(J$6:J$7,I$6:I$7,$G134),IF($G134&gt;=I$8,TREND(J$7:J$8,I$7:I$8,$G134),IF($G134&gt;=I$9,TREND(J$8:J$9,I$8:I$9,$G134),IF($G134&gt;=I$10,TREND(J$9:J$10,I$9:I$10,$G134),IF($G134&gt;=I$11,TREND(J$10:J$11,I$10:I$11,$G134),0)))))</f>
        <v>0.40000000000000036</v>
      </c>
      <c r="J134" s="20"/>
      <c r="K134" s="3"/>
      <c r="N134" s="63" cm="1">
        <f t="array" ref="N134">IF($G134&gt;=N$7,TREND(O$6:O$7,N$6:N$7,$G134),IF($G134&gt;=N$8,TREND(O$7:O$8,N$7:N$8,$G134),IF($G134&gt;=N$9,TREND(O$8:O$9,N$8:N$9,$G134),IF($G134&gt;=N$10,TREND(O$9:O$10,N$9:N$10,$G134),IF($G134&gt;=N$11,TREND(O$10:O$11,N$10:N$11,$G134),0)))))</f>
        <v>0</v>
      </c>
      <c r="S134" s="63" cm="1">
        <f t="array" ref="S134">IF($G134&gt;=S$7,TREND(T$6:T$7,S$6:S$7,$G134),IF($G134&gt;=S$8,TREND(T$7:T$8,S$7:S$8,$G134),IF($G134&gt;=S$9,TREND(T$8:T$9,S$8:S$9,$G134),IF($G134&gt;=S$10,TREND(T$9:T$10,S$9:S$10,$G134),IF($G134&gt;=S$11,TREND(T$10:T$11,S$10:S$11,$G134),0)))))</f>
        <v>0</v>
      </c>
      <c r="X134" s="63" cm="1">
        <f t="array" ref="X134">IF($G134&gt;=X$7,TREND(Y$6:Y$7,X$6:X$7,$G134),IF($G134&gt;=X$8,TREND(Y$7:Y$8,X$7:X$8,$G134),IF($G134&gt;=X$9,TREND(Y$8:Y$9,X$8:X$9,$G134),IF($G134&gt;=X$10,TREND(Y$9:Y$10,X$9:X$10,$G134),IF($G134&gt;=X$11,TREND(Y$10:Y$11,X$10:X$11,$G134),0)))))</f>
        <v>0</v>
      </c>
      <c r="Y134" s="20"/>
      <c r="Z134" s="18"/>
      <c r="AA134" s="18"/>
      <c r="AB134" s="18"/>
      <c r="AC134" s="18"/>
      <c r="AD134" s="18"/>
      <c r="AE134" s="18"/>
      <c r="AF134" s="18"/>
      <c r="AI134" s="21"/>
      <c r="AJ134" s="29">
        <f t="shared" si="37"/>
        <v>46571</v>
      </c>
      <c r="AK134">
        <f t="shared" si="31"/>
        <v>0</v>
      </c>
      <c r="AL134" s="1">
        <f t="shared" si="32"/>
        <v>1</v>
      </c>
      <c r="AM134" s="1">
        <f t="shared" si="34"/>
        <v>0</v>
      </c>
      <c r="AN134" s="121">
        <f t="shared" si="35"/>
        <v>0</v>
      </c>
      <c r="AO134" s="120">
        <f t="shared" si="36"/>
        <v>1</v>
      </c>
    </row>
    <row r="135" spans="1:41" x14ac:dyDescent="0.35">
      <c r="A135" s="63">
        <f t="shared" si="33"/>
        <v>0.35000000000000053</v>
      </c>
      <c r="D135" s="159"/>
      <c r="F135" s="21"/>
      <c r="G135" s="63">
        <v>0.94</v>
      </c>
      <c r="I135" s="63" cm="1">
        <f t="array" ref="I135">IF($G135&gt;=I$7,TREND(J$6:J$7,I$6:I$7,$G135),IF($G135&gt;=I$8,TREND(J$7:J$8,I$7:I$8,$G135),IF($G135&gt;=I$9,TREND(J$8:J$9,I$8:I$9,$G135),IF($G135&gt;=I$10,TREND(J$9:J$10,I$9:I$10,$G135),IF($G135&gt;=I$11,TREND(J$10:J$11,I$10:I$11,$G135),0)))))</f>
        <v>0.35000000000000053</v>
      </c>
      <c r="J135" s="20"/>
      <c r="K135" s="3"/>
      <c r="N135" s="63" cm="1">
        <f t="array" ref="N135">IF($G135&gt;=N$7,TREND(O$6:O$7,N$6:N$7,$G135),IF($G135&gt;=N$8,TREND(O$7:O$8,N$7:N$8,$G135),IF($G135&gt;=N$9,TREND(O$8:O$9,N$8:N$9,$G135),IF($G135&gt;=N$10,TREND(O$9:O$10,N$9:N$10,$G135),IF($G135&gt;=N$11,TREND(O$10:O$11,N$10:N$11,$G135),0)))))</f>
        <v>0</v>
      </c>
      <c r="S135" s="63" cm="1">
        <f t="array" ref="S135">IF($G135&gt;=S$7,TREND(T$6:T$7,S$6:S$7,$G135),IF($G135&gt;=S$8,TREND(T$7:T$8,S$7:S$8,$G135),IF($G135&gt;=S$9,TREND(T$8:T$9,S$8:S$9,$G135),IF($G135&gt;=S$10,TREND(T$9:T$10,S$9:S$10,$G135),IF($G135&gt;=S$11,TREND(T$10:T$11,S$10:S$11,$G135),0)))))</f>
        <v>0</v>
      </c>
      <c r="X135" s="63" cm="1">
        <f t="array" ref="X135">IF($G135&gt;=X$7,TREND(Y$6:Y$7,X$6:X$7,$G135),IF($G135&gt;=X$8,TREND(Y$7:Y$8,X$7:X$8,$G135),IF($G135&gt;=X$9,TREND(Y$8:Y$9,X$8:X$9,$G135),IF($G135&gt;=X$10,TREND(Y$9:Y$10,X$9:X$10,$G135),IF($G135&gt;=X$11,TREND(Y$10:Y$11,X$10:X$11,$G135),0)))))</f>
        <v>0</v>
      </c>
      <c r="Y135" s="20"/>
      <c r="Z135" s="18"/>
      <c r="AA135" s="18"/>
      <c r="AB135" s="18"/>
      <c r="AC135" s="18"/>
      <c r="AD135" s="18"/>
      <c r="AE135" s="18"/>
      <c r="AF135" s="18"/>
      <c r="AI135" s="21"/>
      <c r="AJ135" s="29">
        <f t="shared" si="37"/>
        <v>46572</v>
      </c>
      <c r="AK135">
        <f t="shared" si="31"/>
        <v>0</v>
      </c>
      <c r="AL135" s="1">
        <f t="shared" si="32"/>
        <v>1</v>
      </c>
      <c r="AM135" s="1">
        <f t="shared" si="34"/>
        <v>0</v>
      </c>
      <c r="AN135" s="121">
        <f t="shared" si="35"/>
        <v>0</v>
      </c>
      <c r="AO135" s="120">
        <f t="shared" si="36"/>
        <v>1</v>
      </c>
    </row>
    <row r="136" spans="1:41" x14ac:dyDescent="0.35">
      <c r="A136" s="63">
        <f t="shared" si="33"/>
        <v>0.30000000000000016</v>
      </c>
      <c r="D136" s="159"/>
      <c r="F136" s="21"/>
      <c r="G136" s="63">
        <v>0.95</v>
      </c>
      <c r="I136" s="63" cm="1">
        <f t="array" ref="I136">IF($G136&gt;=I$7,TREND(J$6:J$7,I$6:I$7,$G136),IF($G136&gt;=I$8,TREND(J$7:J$8,I$7:I$8,$G136),IF($G136&gt;=I$9,TREND(J$8:J$9,I$8:I$9,$G136),IF($G136&gt;=I$10,TREND(J$9:J$10,I$9:I$10,$G136),IF($G136&gt;=I$11,TREND(J$10:J$11,I$10:I$11,$G136),0)))))</f>
        <v>0.30000000000000016</v>
      </c>
      <c r="J136" s="20"/>
      <c r="K136" s="3"/>
      <c r="N136" s="63" cm="1">
        <f t="array" ref="N136">IF($G136&gt;=N$7,TREND(O$6:O$7,N$6:N$7,$G136),IF($G136&gt;=N$8,TREND(O$7:O$8,N$7:N$8,$G136),IF($G136&gt;=N$9,TREND(O$8:O$9,N$8:N$9,$G136),IF($G136&gt;=N$10,TREND(O$9:O$10,N$9:N$10,$G136),IF($G136&gt;=N$11,TREND(O$10:O$11,N$10:N$11,$G136),0)))))</f>
        <v>0</v>
      </c>
      <c r="S136" s="63" cm="1">
        <f t="array" ref="S136">IF($G136&gt;=S$7,TREND(T$6:T$7,S$6:S$7,$G136),IF($G136&gt;=S$8,TREND(T$7:T$8,S$7:S$8,$G136),IF($G136&gt;=S$9,TREND(T$8:T$9,S$8:S$9,$G136),IF($G136&gt;=S$10,TREND(T$9:T$10,S$9:S$10,$G136),IF($G136&gt;=S$11,TREND(T$10:T$11,S$10:S$11,$G136),0)))))</f>
        <v>0</v>
      </c>
      <c r="X136" s="63" cm="1">
        <f t="array" ref="X136">IF($G136&gt;=X$7,TREND(Y$6:Y$7,X$6:X$7,$G136),IF($G136&gt;=X$8,TREND(Y$7:Y$8,X$7:X$8,$G136),IF($G136&gt;=X$9,TREND(Y$8:Y$9,X$8:X$9,$G136),IF($G136&gt;=X$10,TREND(Y$9:Y$10,X$9:X$10,$G136),IF($G136&gt;=X$11,TREND(Y$10:Y$11,X$10:X$11,$G136),0)))))</f>
        <v>0</v>
      </c>
      <c r="Y136" s="20"/>
      <c r="Z136" s="18"/>
      <c r="AA136" s="18"/>
      <c r="AB136" s="18"/>
      <c r="AC136" s="18"/>
      <c r="AD136" s="18"/>
      <c r="AE136" s="18"/>
      <c r="AF136" s="18"/>
      <c r="AI136" s="21"/>
      <c r="AJ136" s="29">
        <f t="shared" si="37"/>
        <v>46573</v>
      </c>
      <c r="AK136">
        <f t="shared" si="31"/>
        <v>0</v>
      </c>
      <c r="AL136" s="1">
        <f t="shared" si="32"/>
        <v>1</v>
      </c>
      <c r="AM136" s="1">
        <f t="shared" si="34"/>
        <v>0</v>
      </c>
      <c r="AN136" s="121">
        <f t="shared" si="35"/>
        <v>0</v>
      </c>
      <c r="AO136" s="120">
        <f t="shared" si="36"/>
        <v>1</v>
      </c>
    </row>
    <row r="137" spans="1:41" x14ac:dyDescent="0.35">
      <c r="A137" s="63">
        <f t="shared" si="33"/>
        <v>0.29000000000000015</v>
      </c>
      <c r="D137" s="159"/>
      <c r="F137" s="21"/>
      <c r="G137" s="63">
        <v>0.96</v>
      </c>
      <c r="I137" s="63" cm="1">
        <f t="array" ref="I137">IF($G137&gt;=I$7,TREND(J$6:J$7,I$6:I$7,$G137),IF($G137&gt;=I$8,TREND(J$7:J$8,I$7:I$8,$G137),IF($G137&gt;=I$9,TREND(J$8:J$9,I$8:I$9,$G137),IF($G137&gt;=I$10,TREND(J$9:J$10,I$9:I$10,$G137),IF($G137&gt;=I$11,TREND(J$10:J$11,I$10:I$11,$G137),0)))))</f>
        <v>0.29000000000000015</v>
      </c>
      <c r="J137" s="20"/>
      <c r="K137" s="3"/>
      <c r="N137" s="63" cm="1">
        <f t="array" ref="N137">IF($G137&gt;=N$7,TREND(O$6:O$7,N$6:N$7,$G137),IF($G137&gt;=N$8,TREND(O$7:O$8,N$7:N$8,$G137),IF($G137&gt;=N$9,TREND(O$8:O$9,N$8:N$9,$G137),IF($G137&gt;=N$10,TREND(O$9:O$10,N$9:N$10,$G137),IF($G137&gt;=N$11,TREND(O$10:O$11,N$10:N$11,$G137),0)))))</f>
        <v>0</v>
      </c>
      <c r="S137" s="63" cm="1">
        <f t="array" ref="S137">IF($G137&gt;=S$7,TREND(T$6:T$7,S$6:S$7,$G137),IF($G137&gt;=S$8,TREND(T$7:T$8,S$7:S$8,$G137),IF($G137&gt;=S$9,TREND(T$8:T$9,S$8:S$9,$G137),IF($G137&gt;=S$10,TREND(T$9:T$10,S$9:S$10,$G137),IF($G137&gt;=S$11,TREND(T$10:T$11,S$10:S$11,$G137),0)))))</f>
        <v>0</v>
      </c>
      <c r="X137" s="63" cm="1">
        <f t="array" ref="X137">IF($G137&gt;=X$7,TREND(Y$6:Y$7,X$6:X$7,$G137),IF($G137&gt;=X$8,TREND(Y$7:Y$8,X$7:X$8,$G137),IF($G137&gt;=X$9,TREND(Y$8:Y$9,X$8:X$9,$G137),IF($G137&gt;=X$10,TREND(Y$9:Y$10,X$9:X$10,$G137),IF($G137&gt;=X$11,TREND(Y$10:Y$11,X$10:X$11,$G137),0)))))</f>
        <v>0</v>
      </c>
      <c r="Y137" s="20"/>
      <c r="Z137" s="18"/>
      <c r="AA137" s="18"/>
      <c r="AB137" s="18"/>
      <c r="AC137" s="18"/>
      <c r="AD137" s="18"/>
      <c r="AE137" s="18"/>
      <c r="AF137" s="18"/>
      <c r="AI137" s="21"/>
      <c r="AJ137" s="29">
        <f t="shared" si="37"/>
        <v>46574</v>
      </c>
      <c r="AK137">
        <f t="shared" si="31"/>
        <v>0</v>
      </c>
      <c r="AL137" s="1">
        <f t="shared" si="32"/>
        <v>1</v>
      </c>
      <c r="AM137" s="1">
        <f t="shared" si="34"/>
        <v>0</v>
      </c>
      <c r="AN137" s="121">
        <f t="shared" si="35"/>
        <v>0</v>
      </c>
      <c r="AO137" s="120">
        <f t="shared" si="36"/>
        <v>1</v>
      </c>
    </row>
    <row r="138" spans="1:41" x14ac:dyDescent="0.35">
      <c r="A138" s="63">
        <f t="shared" si="33"/>
        <v>0.28000000000000019</v>
      </c>
      <c r="D138" s="159"/>
      <c r="F138" s="21"/>
      <c r="G138" s="63">
        <v>0.97</v>
      </c>
      <c r="I138" s="63" cm="1">
        <f t="array" ref="I138">IF($G138&gt;=I$7,TREND(J$6:J$7,I$6:I$7,$G138),IF($G138&gt;=I$8,TREND(J$7:J$8,I$7:I$8,$G138),IF($G138&gt;=I$9,TREND(J$8:J$9,I$8:I$9,$G138),IF($G138&gt;=I$10,TREND(J$9:J$10,I$9:I$10,$G138),IF($G138&gt;=I$11,TREND(J$10:J$11,I$10:I$11,$G138),0)))))</f>
        <v>0.28000000000000014</v>
      </c>
      <c r="J138" s="20"/>
      <c r="K138" s="3"/>
      <c r="N138" s="63" cm="1">
        <f t="array" ref="N138">IF($G138&gt;=N$7,TREND(O$6:O$7,N$6:N$7,$G138),IF($G138&gt;=N$8,TREND(O$7:O$8,N$7:N$8,$G138),IF($G138&gt;=N$9,TREND(O$8:O$9,N$8:N$9,$G138),IF($G138&gt;=N$10,TREND(O$9:O$10,N$9:N$10,$G138),IF($G138&gt;=N$11,TREND(O$10:O$11,N$10:N$11,$G138),0)))))</f>
        <v>0</v>
      </c>
      <c r="S138" s="63" cm="1">
        <f t="array" ref="S138">IF($G138&gt;=S$7,TREND(T$6:T$7,S$6:S$7,$G138),IF($G138&gt;=S$8,TREND(T$7:T$8,S$7:S$8,$G138),IF($G138&gt;=S$9,TREND(T$8:T$9,S$8:S$9,$G138),IF($G138&gt;=S$10,TREND(T$9:T$10,S$9:S$10,$G138),IF($G138&gt;=S$11,TREND(T$10:T$11,S$10:S$11,$G138),0)))))</f>
        <v>0</v>
      </c>
      <c r="X138" s="63" cm="1">
        <f t="array" ref="X138">IF($G138&gt;=X$7,TREND(Y$6:Y$7,X$6:X$7,$G138),IF($G138&gt;=X$8,TREND(Y$7:Y$8,X$7:X$8,$G138),IF($G138&gt;=X$9,TREND(Y$8:Y$9,X$8:X$9,$G138),IF($G138&gt;=X$10,TREND(Y$9:Y$10,X$9:X$10,$G138),IF($G138&gt;=X$11,TREND(Y$10:Y$11,X$10:X$11,$G138),0)))))</f>
        <v>0</v>
      </c>
      <c r="Y138" s="20"/>
      <c r="Z138" s="18"/>
      <c r="AA138" s="18"/>
      <c r="AB138" s="18"/>
      <c r="AC138" s="18"/>
      <c r="AD138" s="18"/>
      <c r="AE138" s="18"/>
      <c r="AF138" s="18"/>
      <c r="AI138" s="21"/>
      <c r="AJ138" s="29">
        <f t="shared" si="37"/>
        <v>46575</v>
      </c>
      <c r="AK138">
        <f t="shared" si="31"/>
        <v>0</v>
      </c>
      <c r="AL138" s="1">
        <f t="shared" si="32"/>
        <v>1</v>
      </c>
      <c r="AM138" s="1">
        <f t="shared" si="34"/>
        <v>0</v>
      </c>
      <c r="AN138" s="121">
        <f t="shared" si="35"/>
        <v>0</v>
      </c>
      <c r="AO138" s="120">
        <f t="shared" si="36"/>
        <v>1</v>
      </c>
    </row>
    <row r="139" spans="1:41" x14ac:dyDescent="0.35">
      <c r="A139" s="63">
        <f t="shared" si="33"/>
        <v>0.27000000000000013</v>
      </c>
      <c r="D139" s="159"/>
      <c r="F139" s="21"/>
      <c r="G139" s="63">
        <v>0.98</v>
      </c>
      <c r="I139" s="63" cm="1">
        <f t="array" ref="I139">IF($G139&gt;=I$7,TREND(J$6:J$7,I$6:I$7,$G139),IF($G139&gt;=I$8,TREND(J$7:J$8,I$7:I$8,$G139),IF($G139&gt;=I$9,TREND(J$8:J$9,I$8:I$9,$G139),IF($G139&gt;=I$10,TREND(J$9:J$10,I$9:I$10,$G139),IF($G139&gt;=I$11,TREND(J$10:J$11,I$10:I$11,$G139),0)))))</f>
        <v>0.27000000000000013</v>
      </c>
      <c r="J139" s="20"/>
      <c r="K139" s="3"/>
      <c r="N139" s="63" cm="1">
        <f t="array" ref="N139">IF($G139&gt;=N$7,TREND(O$6:O$7,N$6:N$7,$G139),IF($G139&gt;=N$8,TREND(O$7:O$8,N$7:N$8,$G139),IF($G139&gt;=N$9,TREND(O$8:O$9,N$8:N$9,$G139),IF($G139&gt;=N$10,TREND(O$9:O$10,N$9:N$10,$G139),IF($G139&gt;=N$11,TREND(O$10:O$11,N$10:N$11,$G139),0)))))</f>
        <v>0</v>
      </c>
      <c r="S139" s="63" cm="1">
        <f t="array" ref="S139">IF($G139&gt;=S$7,TREND(T$6:T$7,S$6:S$7,$G139),IF($G139&gt;=S$8,TREND(T$7:T$8,S$7:S$8,$G139),IF($G139&gt;=S$9,TREND(T$8:T$9,S$8:S$9,$G139),IF($G139&gt;=S$10,TREND(T$9:T$10,S$9:S$10,$G139),IF($G139&gt;=S$11,TREND(T$10:T$11,S$10:S$11,$G139),0)))))</f>
        <v>0</v>
      </c>
      <c r="X139" s="63" cm="1">
        <f t="array" ref="X139">IF($G139&gt;=X$7,TREND(Y$6:Y$7,X$6:X$7,$G139),IF($G139&gt;=X$8,TREND(Y$7:Y$8,X$7:X$8,$G139),IF($G139&gt;=X$9,TREND(Y$8:Y$9,X$8:X$9,$G139),IF($G139&gt;=X$10,TREND(Y$9:Y$10,X$9:X$10,$G139),IF($G139&gt;=X$11,TREND(Y$10:Y$11,X$10:X$11,$G139),0)))))</f>
        <v>0</v>
      </c>
      <c r="Y139" s="20"/>
      <c r="Z139" s="18"/>
      <c r="AA139" s="18"/>
      <c r="AB139" s="18"/>
      <c r="AC139" s="18"/>
      <c r="AD139" s="18"/>
      <c r="AE139" s="18"/>
      <c r="AF139" s="18"/>
      <c r="AI139" s="21"/>
      <c r="AJ139" s="29">
        <f t="shared" si="37"/>
        <v>46576</v>
      </c>
      <c r="AK139">
        <f t="shared" si="31"/>
        <v>0</v>
      </c>
      <c r="AL139" s="1">
        <f t="shared" si="32"/>
        <v>1</v>
      </c>
      <c r="AM139" s="1">
        <f t="shared" si="34"/>
        <v>0</v>
      </c>
      <c r="AN139" s="121">
        <f t="shared" si="35"/>
        <v>0</v>
      </c>
      <c r="AO139" s="120">
        <f t="shared" si="36"/>
        <v>1</v>
      </c>
    </row>
    <row r="140" spans="1:41" x14ac:dyDescent="0.35">
      <c r="A140" s="63">
        <f t="shared" si="33"/>
        <v>0.26000000000000012</v>
      </c>
      <c r="D140" s="159"/>
      <c r="F140" s="21"/>
      <c r="G140" s="63">
        <v>0.99</v>
      </c>
      <c r="I140" s="63" cm="1">
        <f t="array" ref="I140">IF($G140&gt;=I$7,TREND(J$6:J$7,I$6:I$7,$G140),IF($G140&gt;=I$8,TREND(J$7:J$8,I$7:I$8,$G140),IF($G140&gt;=I$9,TREND(J$8:J$9,I$8:I$9,$G140),IF($G140&gt;=I$10,TREND(J$9:J$10,I$9:I$10,$G140),IF($G140&gt;=I$11,TREND(J$10:J$11,I$10:I$11,$G140),0)))))</f>
        <v>0.26000000000000012</v>
      </c>
      <c r="J140" s="20"/>
      <c r="K140" s="3"/>
      <c r="N140" s="63" cm="1">
        <f t="array" ref="N140">IF($G140&gt;=N$7,TREND(O$6:O$7,N$6:N$7,$G140),IF($G140&gt;=N$8,TREND(O$7:O$8,N$7:N$8,$G140),IF($G140&gt;=N$9,TREND(O$8:O$9,N$8:N$9,$G140),IF($G140&gt;=N$10,TREND(O$9:O$10,N$9:N$10,$G140),IF($G140&gt;=N$11,TREND(O$10:O$11,N$10:N$11,$G140),0)))))</f>
        <v>0</v>
      </c>
      <c r="S140" s="63" cm="1">
        <f t="array" ref="S140">IF($G140&gt;=S$7,TREND(T$6:T$7,S$6:S$7,$G140),IF($G140&gt;=S$8,TREND(T$7:T$8,S$7:S$8,$G140),IF($G140&gt;=S$9,TREND(T$8:T$9,S$8:S$9,$G140),IF($G140&gt;=S$10,TREND(T$9:T$10,S$9:S$10,$G140),IF($G140&gt;=S$11,TREND(T$10:T$11,S$10:S$11,$G140),0)))))</f>
        <v>0</v>
      </c>
      <c r="X140" s="63" cm="1">
        <f t="array" ref="X140">IF($G140&gt;=X$7,TREND(Y$6:Y$7,X$6:X$7,$G140),IF($G140&gt;=X$8,TREND(Y$7:Y$8,X$7:X$8,$G140),IF($G140&gt;=X$9,TREND(Y$8:Y$9,X$8:X$9,$G140),IF($G140&gt;=X$10,TREND(Y$9:Y$10,X$9:X$10,$G140),IF($G140&gt;=X$11,TREND(Y$10:Y$11,X$10:X$11,$G140),0)))))</f>
        <v>0</v>
      </c>
      <c r="Y140" s="20"/>
      <c r="Z140" s="18"/>
      <c r="AA140" s="18"/>
      <c r="AB140" s="18"/>
      <c r="AC140" s="18"/>
      <c r="AD140" s="18"/>
      <c r="AE140" s="18"/>
      <c r="AF140" s="18"/>
      <c r="AI140" s="21"/>
      <c r="AJ140" s="29">
        <f t="shared" si="37"/>
        <v>46577</v>
      </c>
      <c r="AK140">
        <f t="shared" si="31"/>
        <v>0</v>
      </c>
      <c r="AL140" s="1">
        <f t="shared" si="32"/>
        <v>1</v>
      </c>
      <c r="AM140" s="1">
        <f t="shared" si="34"/>
        <v>0</v>
      </c>
      <c r="AN140" s="121">
        <f t="shared" si="35"/>
        <v>0</v>
      </c>
      <c r="AO140" s="120">
        <f t="shared" si="36"/>
        <v>1</v>
      </c>
    </row>
    <row r="141" spans="1:41" x14ac:dyDescent="0.35">
      <c r="A141" s="63">
        <f t="shared" si="33"/>
        <v>0.25000000000000011</v>
      </c>
      <c r="D141" s="159"/>
      <c r="F141" s="21"/>
      <c r="G141" s="63">
        <v>1</v>
      </c>
      <c r="I141" s="63" cm="1">
        <f t="array" ref="I141">IF($G141&gt;=I$7,TREND(J$6:J$7,I$6:I$7,$G141),IF($G141&gt;=I$8,TREND(J$7:J$8,I$7:I$8,$G141),IF($G141&gt;=I$9,TREND(J$8:J$9,I$8:I$9,$G141),IF($G141&gt;=I$10,TREND(J$9:J$10,I$9:I$10,$G141),IF($G141&gt;=I$11,TREND(J$10:J$11,I$10:I$11,$G141),0)))))</f>
        <v>0.25000000000000011</v>
      </c>
      <c r="J141" s="20"/>
      <c r="K141" s="3"/>
      <c r="N141" s="63" cm="1">
        <f t="array" ref="N141">IF($G141&gt;=N$7,TREND(O$6:O$7,N$6:N$7,$G141),IF($G141&gt;=N$8,TREND(O$7:O$8,N$7:N$8,$G141),IF($G141&gt;=N$9,TREND(O$8:O$9,N$8:N$9,$G141),IF($G141&gt;=N$10,TREND(O$9:O$10,N$9:N$10,$G141),IF($G141&gt;=N$11,TREND(O$10:O$11,N$10:N$11,$G141),0)))))</f>
        <v>0</v>
      </c>
      <c r="S141" s="63" cm="1">
        <f t="array" ref="S141">IF($G141&gt;=S$7,TREND(T$6:T$7,S$6:S$7,$G141),IF($G141&gt;=S$8,TREND(T$7:T$8,S$7:S$8,$G141),IF($G141&gt;=S$9,TREND(T$8:T$9,S$8:S$9,$G141),IF($G141&gt;=S$10,TREND(T$9:T$10,S$9:S$10,$G141),IF($G141&gt;=S$11,TREND(T$10:T$11,S$10:S$11,$G141),0)))))</f>
        <v>0</v>
      </c>
      <c r="X141" s="63" cm="1">
        <f t="array" ref="X141">IF($G141&gt;=X$7,TREND(Y$6:Y$7,X$6:X$7,$G141),IF($G141&gt;=X$8,TREND(Y$7:Y$8,X$7:X$8,$G141),IF($G141&gt;=X$9,TREND(Y$8:Y$9,X$8:X$9,$G141),IF($G141&gt;=X$10,TREND(Y$9:Y$10,X$9:X$10,$G141),IF($G141&gt;=X$11,TREND(Y$10:Y$11,X$10:X$11,$G141),0)))))</f>
        <v>0</v>
      </c>
      <c r="Y141" s="20"/>
      <c r="Z141" s="18"/>
      <c r="AA141" s="18"/>
      <c r="AB141" s="18"/>
      <c r="AC141" s="18"/>
      <c r="AD141" s="18"/>
      <c r="AE141" s="18"/>
      <c r="AF141" s="18"/>
      <c r="AI141" s="21"/>
      <c r="AJ141" s="29">
        <f t="shared" si="37"/>
        <v>46578</v>
      </c>
      <c r="AK141">
        <f t="shared" si="31"/>
        <v>0</v>
      </c>
      <c r="AL141" s="1">
        <f t="shared" si="32"/>
        <v>1</v>
      </c>
      <c r="AM141" s="1">
        <f t="shared" si="34"/>
        <v>0</v>
      </c>
      <c r="AN141" s="121">
        <f t="shared" si="35"/>
        <v>0</v>
      </c>
      <c r="AO141" s="120">
        <f t="shared" si="36"/>
        <v>1</v>
      </c>
    </row>
    <row r="142" spans="1:41" x14ac:dyDescent="0.35">
      <c r="D142" s="159"/>
      <c r="AJ142" s="29">
        <f t="shared" si="37"/>
        <v>46579</v>
      </c>
      <c r="AK142">
        <f t="shared" si="31"/>
        <v>0</v>
      </c>
      <c r="AL142" s="1">
        <f t="shared" si="32"/>
        <v>1</v>
      </c>
      <c r="AM142" s="1">
        <f t="shared" si="34"/>
        <v>0</v>
      </c>
      <c r="AN142" s="121">
        <f t="shared" si="35"/>
        <v>0</v>
      </c>
      <c r="AO142" s="120">
        <f t="shared" si="36"/>
        <v>1</v>
      </c>
    </row>
    <row r="143" spans="1:41" x14ac:dyDescent="0.35">
      <c r="AJ143" s="29">
        <f t="shared" si="37"/>
        <v>46580</v>
      </c>
      <c r="AK143">
        <f t="shared" si="31"/>
        <v>0</v>
      </c>
      <c r="AL143" s="1">
        <f t="shared" si="32"/>
        <v>1</v>
      </c>
      <c r="AM143" s="1">
        <f t="shared" si="34"/>
        <v>0</v>
      </c>
      <c r="AN143" s="121">
        <f t="shared" si="35"/>
        <v>0</v>
      </c>
      <c r="AO143" s="120">
        <f t="shared" si="36"/>
        <v>1</v>
      </c>
    </row>
    <row r="144" spans="1:41" x14ac:dyDescent="0.35">
      <c r="AJ144" s="29">
        <f t="shared" si="37"/>
        <v>46581</v>
      </c>
      <c r="AK144">
        <f t="shared" si="31"/>
        <v>0</v>
      </c>
      <c r="AL144" s="1">
        <f t="shared" si="32"/>
        <v>1</v>
      </c>
      <c r="AM144" s="1">
        <f t="shared" si="34"/>
        <v>0</v>
      </c>
      <c r="AN144" s="121">
        <f t="shared" si="35"/>
        <v>0</v>
      </c>
      <c r="AO144" s="120">
        <f t="shared" si="36"/>
        <v>1</v>
      </c>
    </row>
    <row r="145" spans="36:41" x14ac:dyDescent="0.35">
      <c r="AJ145" s="29">
        <f t="shared" si="37"/>
        <v>46582</v>
      </c>
      <c r="AK145">
        <f t="shared" si="31"/>
        <v>0</v>
      </c>
      <c r="AL145" s="1">
        <f t="shared" si="32"/>
        <v>1</v>
      </c>
      <c r="AM145" s="1">
        <f t="shared" si="34"/>
        <v>0</v>
      </c>
      <c r="AN145" s="121">
        <f t="shared" si="35"/>
        <v>0</v>
      </c>
      <c r="AO145" s="120">
        <f t="shared" si="36"/>
        <v>1</v>
      </c>
    </row>
    <row r="146" spans="36:41" x14ac:dyDescent="0.35">
      <c r="AJ146" s="29">
        <f t="shared" si="37"/>
        <v>46583</v>
      </c>
      <c r="AK146">
        <f t="shared" si="31"/>
        <v>0</v>
      </c>
      <c r="AL146" s="1">
        <f t="shared" si="32"/>
        <v>1</v>
      </c>
      <c r="AM146" s="1">
        <f t="shared" si="34"/>
        <v>0</v>
      </c>
      <c r="AN146" s="121">
        <f t="shared" si="35"/>
        <v>0</v>
      </c>
      <c r="AO146" s="120">
        <f t="shared" si="36"/>
        <v>1</v>
      </c>
    </row>
    <row r="147" spans="36:41" x14ac:dyDescent="0.35">
      <c r="AJ147" s="29">
        <f t="shared" si="37"/>
        <v>46584</v>
      </c>
      <c r="AK147">
        <f t="shared" si="31"/>
        <v>0</v>
      </c>
      <c r="AL147" s="1">
        <f t="shared" si="32"/>
        <v>1</v>
      </c>
      <c r="AM147" s="1">
        <f t="shared" si="34"/>
        <v>0</v>
      </c>
      <c r="AN147" s="121">
        <f t="shared" si="35"/>
        <v>0</v>
      </c>
      <c r="AO147" s="120">
        <f t="shared" si="36"/>
        <v>1</v>
      </c>
    </row>
    <row r="148" spans="36:41" x14ac:dyDescent="0.35">
      <c r="AJ148" s="29">
        <f t="shared" si="37"/>
        <v>46585</v>
      </c>
      <c r="AK148">
        <f t="shared" si="31"/>
        <v>0</v>
      </c>
      <c r="AL148" s="1">
        <f t="shared" si="32"/>
        <v>1</v>
      </c>
      <c r="AM148" s="1">
        <f t="shared" si="34"/>
        <v>0</v>
      </c>
      <c r="AN148" s="121">
        <f t="shared" si="35"/>
        <v>0</v>
      </c>
      <c r="AO148" s="120">
        <f t="shared" si="36"/>
        <v>1</v>
      </c>
    </row>
    <row r="149" spans="36:41" x14ac:dyDescent="0.35">
      <c r="AJ149" s="29">
        <f t="shared" si="37"/>
        <v>46586</v>
      </c>
      <c r="AK149">
        <f t="shared" si="31"/>
        <v>0</v>
      </c>
      <c r="AL149" s="1">
        <f t="shared" si="32"/>
        <v>1</v>
      </c>
      <c r="AM149" s="1">
        <f t="shared" si="34"/>
        <v>0</v>
      </c>
      <c r="AN149" s="121">
        <f t="shared" si="35"/>
        <v>0</v>
      </c>
      <c r="AO149" s="120">
        <f t="shared" si="36"/>
        <v>1</v>
      </c>
    </row>
    <row r="150" spans="36:41" x14ac:dyDescent="0.35">
      <c r="AJ150" s="29">
        <f t="shared" si="37"/>
        <v>46587</v>
      </c>
      <c r="AK150">
        <f t="shared" si="31"/>
        <v>0</v>
      </c>
      <c r="AL150" s="1">
        <f t="shared" si="32"/>
        <v>1</v>
      </c>
      <c r="AM150" s="1">
        <f t="shared" si="34"/>
        <v>0</v>
      </c>
      <c r="AN150" s="121">
        <f t="shared" si="35"/>
        <v>0</v>
      </c>
      <c r="AO150" s="120">
        <f t="shared" si="36"/>
        <v>1</v>
      </c>
    </row>
    <row r="151" spans="36:41" x14ac:dyDescent="0.35">
      <c r="AJ151" s="29">
        <f t="shared" si="37"/>
        <v>46588</v>
      </c>
      <c r="AK151">
        <f t="shared" si="31"/>
        <v>0</v>
      </c>
      <c r="AL151" s="1">
        <f t="shared" si="32"/>
        <v>1</v>
      </c>
      <c r="AM151" s="1">
        <f t="shared" si="34"/>
        <v>0</v>
      </c>
      <c r="AN151" s="121">
        <f t="shared" si="35"/>
        <v>0</v>
      </c>
      <c r="AO151" s="120">
        <f t="shared" si="36"/>
        <v>1</v>
      </c>
    </row>
    <row r="152" spans="36:41" x14ac:dyDescent="0.35">
      <c r="AJ152" s="29">
        <f t="shared" si="37"/>
        <v>46589</v>
      </c>
      <c r="AK152">
        <f t="shared" si="31"/>
        <v>0</v>
      </c>
      <c r="AL152" s="1">
        <f t="shared" si="32"/>
        <v>1</v>
      </c>
      <c r="AM152" s="1">
        <f t="shared" si="34"/>
        <v>0</v>
      </c>
      <c r="AN152" s="121">
        <f t="shared" si="35"/>
        <v>0</v>
      </c>
      <c r="AO152" s="120">
        <f t="shared" si="36"/>
        <v>1</v>
      </c>
    </row>
    <row r="153" spans="36:41" x14ac:dyDescent="0.35">
      <c r="AJ153" s="29">
        <f t="shared" si="37"/>
        <v>46590</v>
      </c>
      <c r="AK153">
        <f t="shared" si="31"/>
        <v>0</v>
      </c>
      <c r="AL153" s="1">
        <f t="shared" si="32"/>
        <v>1</v>
      </c>
      <c r="AM153" s="1">
        <f t="shared" si="34"/>
        <v>0</v>
      </c>
      <c r="AN153" s="121">
        <f t="shared" si="35"/>
        <v>0</v>
      </c>
      <c r="AO153" s="120">
        <f t="shared" si="36"/>
        <v>1</v>
      </c>
    </row>
    <row r="154" spans="36:41" x14ac:dyDescent="0.35">
      <c r="AJ154" s="29">
        <f t="shared" si="37"/>
        <v>46591</v>
      </c>
      <c r="AK154">
        <f t="shared" si="31"/>
        <v>0</v>
      </c>
      <c r="AL154" s="1">
        <f t="shared" si="32"/>
        <v>1</v>
      </c>
      <c r="AM154" s="1">
        <f t="shared" si="34"/>
        <v>0</v>
      </c>
      <c r="AN154" s="121">
        <f t="shared" si="35"/>
        <v>0</v>
      </c>
      <c r="AO154" s="120">
        <f t="shared" si="36"/>
        <v>1</v>
      </c>
    </row>
    <row r="155" spans="36:41" x14ac:dyDescent="0.35">
      <c r="AJ155" s="29">
        <f t="shared" si="37"/>
        <v>46592</v>
      </c>
      <c r="AK155">
        <f t="shared" si="31"/>
        <v>0</v>
      </c>
      <c r="AL155" s="1">
        <f t="shared" si="32"/>
        <v>1</v>
      </c>
      <c r="AM155" s="1">
        <f t="shared" si="34"/>
        <v>0</v>
      </c>
      <c r="AN155" s="121">
        <f t="shared" si="35"/>
        <v>0</v>
      </c>
      <c r="AO155" s="120">
        <f t="shared" si="36"/>
        <v>1</v>
      </c>
    </row>
    <row r="156" spans="36:41" x14ac:dyDescent="0.35">
      <c r="AJ156" s="29">
        <f t="shared" si="37"/>
        <v>46593</v>
      </c>
      <c r="AK156">
        <f t="shared" si="31"/>
        <v>0</v>
      </c>
      <c r="AL156" s="1">
        <f t="shared" si="32"/>
        <v>1</v>
      </c>
      <c r="AM156" s="1">
        <f t="shared" si="34"/>
        <v>0</v>
      </c>
      <c r="AN156" s="121">
        <f t="shared" si="35"/>
        <v>0</v>
      </c>
      <c r="AO156" s="120">
        <f t="shared" si="36"/>
        <v>1</v>
      </c>
    </row>
    <row r="157" spans="36:41" x14ac:dyDescent="0.35">
      <c r="AJ157" s="29">
        <f t="shared" si="37"/>
        <v>46594</v>
      </c>
      <c r="AK157">
        <f t="shared" si="31"/>
        <v>0</v>
      </c>
      <c r="AL157" s="1">
        <f t="shared" si="32"/>
        <v>1</v>
      </c>
      <c r="AM157" s="1">
        <f t="shared" si="34"/>
        <v>0</v>
      </c>
      <c r="AN157" s="121">
        <f t="shared" si="35"/>
        <v>0</v>
      </c>
      <c r="AO157" s="120">
        <f t="shared" si="36"/>
        <v>1</v>
      </c>
    </row>
    <row r="158" spans="36:41" x14ac:dyDescent="0.35">
      <c r="AJ158" s="29">
        <f t="shared" si="37"/>
        <v>46595</v>
      </c>
      <c r="AK158">
        <f t="shared" si="31"/>
        <v>0</v>
      </c>
      <c r="AL158" s="1">
        <f t="shared" si="32"/>
        <v>1</v>
      </c>
      <c r="AM158" s="1">
        <f t="shared" si="34"/>
        <v>0</v>
      </c>
      <c r="AN158" s="121">
        <f t="shared" si="35"/>
        <v>0</v>
      </c>
      <c r="AO158" s="120">
        <f t="shared" si="36"/>
        <v>1</v>
      </c>
    </row>
    <row r="159" spans="36:41" x14ac:dyDescent="0.35">
      <c r="AJ159" s="29">
        <f t="shared" si="37"/>
        <v>46596</v>
      </c>
      <c r="AK159">
        <f t="shared" si="31"/>
        <v>0</v>
      </c>
      <c r="AL159" s="1">
        <f t="shared" si="32"/>
        <v>1</v>
      </c>
      <c r="AM159" s="1">
        <f t="shared" si="34"/>
        <v>0</v>
      </c>
      <c r="AN159" s="121">
        <f t="shared" si="35"/>
        <v>0</v>
      </c>
      <c r="AO159" s="120">
        <f t="shared" si="36"/>
        <v>1</v>
      </c>
    </row>
    <row r="160" spans="36:41" x14ac:dyDescent="0.35">
      <c r="AJ160" s="29">
        <f t="shared" si="37"/>
        <v>46597</v>
      </c>
      <c r="AK160">
        <f t="shared" si="31"/>
        <v>0</v>
      </c>
      <c r="AL160" s="1">
        <f t="shared" si="32"/>
        <v>1</v>
      </c>
      <c r="AM160" s="1">
        <f t="shared" si="34"/>
        <v>0</v>
      </c>
      <c r="AN160" s="121">
        <f t="shared" si="35"/>
        <v>0</v>
      </c>
      <c r="AO160" s="120">
        <f t="shared" si="36"/>
        <v>1</v>
      </c>
    </row>
    <row r="161" spans="36:41" x14ac:dyDescent="0.35">
      <c r="AJ161" s="29">
        <f t="shared" si="37"/>
        <v>46598</v>
      </c>
      <c r="AK161">
        <f t="shared" si="31"/>
        <v>0</v>
      </c>
      <c r="AL161" s="1">
        <f t="shared" si="32"/>
        <v>1</v>
      </c>
      <c r="AM161" s="1">
        <f t="shared" si="34"/>
        <v>0</v>
      </c>
      <c r="AN161" s="121">
        <f t="shared" si="35"/>
        <v>0</v>
      </c>
      <c r="AO161" s="120">
        <f t="shared" si="36"/>
        <v>1</v>
      </c>
    </row>
    <row r="162" spans="36:41" x14ac:dyDescent="0.35">
      <c r="AJ162" s="29">
        <f t="shared" si="37"/>
        <v>46599</v>
      </c>
      <c r="AK162">
        <f t="shared" si="31"/>
        <v>0</v>
      </c>
      <c r="AL162" s="1">
        <f t="shared" si="32"/>
        <v>1</v>
      </c>
      <c r="AM162" s="1">
        <f t="shared" si="34"/>
        <v>0</v>
      </c>
      <c r="AN162" s="121">
        <f t="shared" si="35"/>
        <v>0</v>
      </c>
      <c r="AO162" s="120">
        <f t="shared" si="36"/>
        <v>1</v>
      </c>
    </row>
    <row r="163" spans="36:41" x14ac:dyDescent="0.35">
      <c r="AJ163" s="29">
        <f t="shared" si="37"/>
        <v>46600</v>
      </c>
      <c r="AK163">
        <f t="shared" si="31"/>
        <v>0</v>
      </c>
      <c r="AL163" s="1">
        <f t="shared" si="32"/>
        <v>1</v>
      </c>
      <c r="AM163" s="1">
        <f t="shared" si="34"/>
        <v>0</v>
      </c>
      <c r="AN163" s="121">
        <f t="shared" si="35"/>
        <v>0</v>
      </c>
      <c r="AO163" s="120">
        <f t="shared" si="36"/>
        <v>1</v>
      </c>
    </row>
    <row r="164" spans="36:41" x14ac:dyDescent="0.35">
      <c r="AJ164" s="29">
        <f t="shared" si="37"/>
        <v>46601</v>
      </c>
      <c r="AK164">
        <f t="shared" si="31"/>
        <v>0</v>
      </c>
      <c r="AL164" s="1">
        <f t="shared" si="32"/>
        <v>1</v>
      </c>
      <c r="AM164" s="1">
        <f t="shared" si="34"/>
        <v>0</v>
      </c>
      <c r="AN164" s="121">
        <f t="shared" si="35"/>
        <v>0</v>
      </c>
      <c r="AO164" s="120">
        <f t="shared" si="36"/>
        <v>1</v>
      </c>
    </row>
    <row r="165" spans="36:41" x14ac:dyDescent="0.35">
      <c r="AJ165" s="29">
        <f t="shared" si="37"/>
        <v>46602</v>
      </c>
      <c r="AK165">
        <f t="shared" si="31"/>
        <v>0</v>
      </c>
      <c r="AL165" s="1">
        <f t="shared" si="32"/>
        <v>1</v>
      </c>
      <c r="AM165" s="1">
        <f t="shared" si="34"/>
        <v>0</v>
      </c>
      <c r="AN165" s="121">
        <f t="shared" si="35"/>
        <v>0</v>
      </c>
      <c r="AO165" s="120">
        <f t="shared" si="36"/>
        <v>1</v>
      </c>
    </row>
    <row r="166" spans="36:41" x14ac:dyDescent="0.35">
      <c r="AJ166" s="29">
        <f t="shared" si="37"/>
        <v>46603</v>
      </c>
      <c r="AK166">
        <f t="shared" si="31"/>
        <v>0</v>
      </c>
      <c r="AL166" s="1">
        <f t="shared" si="32"/>
        <v>1</v>
      </c>
      <c r="AM166" s="1">
        <f t="shared" si="34"/>
        <v>0</v>
      </c>
      <c r="AN166" s="121">
        <f t="shared" si="35"/>
        <v>0</v>
      </c>
      <c r="AO166" s="120">
        <f t="shared" si="36"/>
        <v>1</v>
      </c>
    </row>
    <row r="167" spans="36:41" x14ac:dyDescent="0.35">
      <c r="AJ167" s="29">
        <f t="shared" si="37"/>
        <v>46604</v>
      </c>
      <c r="AK167">
        <f t="shared" si="31"/>
        <v>0</v>
      </c>
      <c r="AL167" s="1">
        <f t="shared" si="32"/>
        <v>1</v>
      </c>
      <c r="AM167" s="1">
        <f t="shared" si="34"/>
        <v>0</v>
      </c>
      <c r="AN167" s="121">
        <f t="shared" si="35"/>
        <v>0</v>
      </c>
      <c r="AO167" s="120">
        <f t="shared" si="36"/>
        <v>1</v>
      </c>
    </row>
    <row r="168" spans="36:41" x14ac:dyDescent="0.35">
      <c r="AJ168" s="29">
        <f t="shared" si="37"/>
        <v>46605</v>
      </c>
      <c r="AK168">
        <f t="shared" si="31"/>
        <v>0</v>
      </c>
      <c r="AL168" s="1">
        <f t="shared" si="32"/>
        <v>1</v>
      </c>
      <c r="AM168" s="1">
        <f t="shared" si="34"/>
        <v>0</v>
      </c>
      <c r="AN168" s="121">
        <f t="shared" si="35"/>
        <v>0</v>
      </c>
      <c r="AO168" s="120">
        <f t="shared" si="36"/>
        <v>1</v>
      </c>
    </row>
    <row r="169" spans="36:41" x14ac:dyDescent="0.35">
      <c r="AJ169" s="29">
        <f t="shared" si="37"/>
        <v>46606</v>
      </c>
      <c r="AK169">
        <f t="shared" ref="AK169:AK232" si="38">_xlfn.XLOOKUP(AJ169,A$27:A$36,B$27:B$36,0,0)</f>
        <v>0</v>
      </c>
      <c r="AL169" s="1">
        <f t="shared" ref="AL169:AL232" si="39">_xlfn.XLOOKUP(AJ169,A$15:A$24,B$15:B$24,1,0)</f>
        <v>1</v>
      </c>
      <c r="AM169" s="1">
        <f t="shared" si="34"/>
        <v>0</v>
      </c>
      <c r="AN169" s="121">
        <f t="shared" si="35"/>
        <v>0</v>
      </c>
      <c r="AO169" s="120">
        <f t="shared" si="36"/>
        <v>1</v>
      </c>
    </row>
    <row r="170" spans="36:41" x14ac:dyDescent="0.35">
      <c r="AJ170" s="29">
        <f t="shared" si="37"/>
        <v>46607</v>
      </c>
      <c r="AK170">
        <f t="shared" si="38"/>
        <v>0</v>
      </c>
      <c r="AL170" s="1">
        <f t="shared" si="39"/>
        <v>1</v>
      </c>
      <c r="AM170" s="1">
        <f t="shared" ref="AM170:AM233" si="40">AK170</f>
        <v>0</v>
      </c>
      <c r="AN170" s="121">
        <f t="shared" ref="AN170:AN233" si="41">AK170</f>
        <v>0</v>
      </c>
      <c r="AO170" s="120">
        <f t="shared" ref="AO170:AO233" si="42">AL170</f>
        <v>1</v>
      </c>
    </row>
    <row r="171" spans="36:41" x14ac:dyDescent="0.35">
      <c r="AJ171" s="29">
        <f t="shared" ref="AJ171:AJ234" si="43">AJ170+1</f>
        <v>46608</v>
      </c>
      <c r="AK171">
        <f t="shared" si="38"/>
        <v>0</v>
      </c>
      <c r="AL171" s="1">
        <f t="shared" si="39"/>
        <v>1</v>
      </c>
      <c r="AM171" s="1">
        <f t="shared" si="40"/>
        <v>0</v>
      </c>
      <c r="AN171" s="121">
        <f t="shared" si="41"/>
        <v>0</v>
      </c>
      <c r="AO171" s="120">
        <f t="shared" si="42"/>
        <v>1</v>
      </c>
    </row>
    <row r="172" spans="36:41" x14ac:dyDescent="0.35">
      <c r="AJ172" s="29">
        <f t="shared" si="43"/>
        <v>46609</v>
      </c>
      <c r="AK172">
        <f t="shared" si="38"/>
        <v>0</v>
      </c>
      <c r="AL172" s="1">
        <f t="shared" si="39"/>
        <v>1</v>
      </c>
      <c r="AM172" s="1">
        <f t="shared" si="40"/>
        <v>0</v>
      </c>
      <c r="AN172" s="121">
        <f t="shared" si="41"/>
        <v>0</v>
      </c>
      <c r="AO172" s="120">
        <f t="shared" si="42"/>
        <v>1</v>
      </c>
    </row>
    <row r="173" spans="36:41" x14ac:dyDescent="0.35">
      <c r="AJ173" s="29">
        <f t="shared" si="43"/>
        <v>46610</v>
      </c>
      <c r="AK173">
        <f t="shared" si="38"/>
        <v>0</v>
      </c>
      <c r="AL173" s="1">
        <f t="shared" si="39"/>
        <v>1</v>
      </c>
      <c r="AM173" s="1">
        <f t="shared" si="40"/>
        <v>0</v>
      </c>
      <c r="AN173" s="121">
        <f t="shared" si="41"/>
        <v>0</v>
      </c>
      <c r="AO173" s="120">
        <f t="shared" si="42"/>
        <v>1</v>
      </c>
    </row>
    <row r="174" spans="36:41" x14ac:dyDescent="0.35">
      <c r="AJ174" s="29">
        <f t="shared" si="43"/>
        <v>46611</v>
      </c>
      <c r="AK174">
        <f t="shared" si="38"/>
        <v>0</v>
      </c>
      <c r="AL174" s="1">
        <f t="shared" si="39"/>
        <v>1</v>
      </c>
      <c r="AM174" s="1">
        <f t="shared" si="40"/>
        <v>0</v>
      </c>
      <c r="AN174" s="121">
        <f t="shared" si="41"/>
        <v>0</v>
      </c>
      <c r="AO174" s="120">
        <f t="shared" si="42"/>
        <v>1</v>
      </c>
    </row>
    <row r="175" spans="36:41" x14ac:dyDescent="0.35">
      <c r="AJ175" s="29">
        <f t="shared" si="43"/>
        <v>46612</v>
      </c>
      <c r="AK175">
        <f t="shared" si="38"/>
        <v>0</v>
      </c>
      <c r="AL175" s="1">
        <f t="shared" si="39"/>
        <v>1</v>
      </c>
      <c r="AM175" s="1">
        <f t="shared" si="40"/>
        <v>0</v>
      </c>
      <c r="AN175" s="121">
        <f t="shared" si="41"/>
        <v>0</v>
      </c>
      <c r="AO175" s="120">
        <f t="shared" si="42"/>
        <v>1</v>
      </c>
    </row>
    <row r="176" spans="36:41" x14ac:dyDescent="0.35">
      <c r="AJ176" s="29">
        <f t="shared" si="43"/>
        <v>46613</v>
      </c>
      <c r="AK176">
        <f t="shared" si="38"/>
        <v>0</v>
      </c>
      <c r="AL176" s="1">
        <f t="shared" si="39"/>
        <v>1</v>
      </c>
      <c r="AM176" s="1">
        <f t="shared" si="40"/>
        <v>0</v>
      </c>
      <c r="AN176" s="121">
        <f t="shared" si="41"/>
        <v>0</v>
      </c>
      <c r="AO176" s="120">
        <f t="shared" si="42"/>
        <v>1</v>
      </c>
    </row>
    <row r="177" spans="36:41" x14ac:dyDescent="0.35">
      <c r="AJ177" s="29">
        <f t="shared" si="43"/>
        <v>46614</v>
      </c>
      <c r="AK177">
        <f t="shared" si="38"/>
        <v>0</v>
      </c>
      <c r="AL177" s="1">
        <f t="shared" si="39"/>
        <v>1</v>
      </c>
      <c r="AM177" s="1">
        <f t="shared" si="40"/>
        <v>0</v>
      </c>
      <c r="AN177" s="121">
        <f t="shared" si="41"/>
        <v>0</v>
      </c>
      <c r="AO177" s="120">
        <f t="shared" si="42"/>
        <v>1</v>
      </c>
    </row>
    <row r="178" spans="36:41" x14ac:dyDescent="0.35">
      <c r="AJ178" s="29">
        <f t="shared" si="43"/>
        <v>46615</v>
      </c>
      <c r="AK178">
        <f t="shared" si="38"/>
        <v>0</v>
      </c>
      <c r="AL178" s="1">
        <f t="shared" si="39"/>
        <v>1</v>
      </c>
      <c r="AM178" s="1">
        <f t="shared" si="40"/>
        <v>0</v>
      </c>
      <c r="AN178" s="121">
        <f t="shared" si="41"/>
        <v>0</v>
      </c>
      <c r="AO178" s="120">
        <f t="shared" si="42"/>
        <v>1</v>
      </c>
    </row>
    <row r="179" spans="36:41" x14ac:dyDescent="0.35">
      <c r="AJ179" s="29">
        <f t="shared" si="43"/>
        <v>46616</v>
      </c>
      <c r="AK179">
        <f t="shared" si="38"/>
        <v>0</v>
      </c>
      <c r="AL179" s="1">
        <f t="shared" si="39"/>
        <v>1</v>
      </c>
      <c r="AM179" s="1">
        <f t="shared" si="40"/>
        <v>0</v>
      </c>
      <c r="AN179" s="121">
        <f t="shared" si="41"/>
        <v>0</v>
      </c>
      <c r="AO179" s="120">
        <f t="shared" si="42"/>
        <v>1</v>
      </c>
    </row>
    <row r="180" spans="36:41" x14ac:dyDescent="0.35">
      <c r="AJ180" s="29">
        <f t="shared" si="43"/>
        <v>46617</v>
      </c>
      <c r="AK180">
        <f t="shared" si="38"/>
        <v>0</v>
      </c>
      <c r="AL180" s="1">
        <f t="shared" si="39"/>
        <v>1</v>
      </c>
      <c r="AM180" s="1">
        <f t="shared" si="40"/>
        <v>0</v>
      </c>
      <c r="AN180" s="121">
        <f t="shared" si="41"/>
        <v>0</v>
      </c>
      <c r="AO180" s="120">
        <f t="shared" si="42"/>
        <v>1</v>
      </c>
    </row>
    <row r="181" spans="36:41" x14ac:dyDescent="0.35">
      <c r="AJ181" s="29">
        <f t="shared" si="43"/>
        <v>46618</v>
      </c>
      <c r="AK181">
        <f t="shared" si="38"/>
        <v>0</v>
      </c>
      <c r="AL181" s="1">
        <f t="shared" si="39"/>
        <v>1</v>
      </c>
      <c r="AM181" s="1">
        <f t="shared" si="40"/>
        <v>0</v>
      </c>
      <c r="AN181" s="121">
        <f t="shared" si="41"/>
        <v>0</v>
      </c>
      <c r="AO181" s="120">
        <f t="shared" si="42"/>
        <v>1</v>
      </c>
    </row>
    <row r="182" spans="36:41" x14ac:dyDescent="0.35">
      <c r="AJ182" s="29">
        <f t="shared" si="43"/>
        <v>46619</v>
      </c>
      <c r="AK182">
        <f t="shared" si="38"/>
        <v>0</v>
      </c>
      <c r="AL182" s="1">
        <f t="shared" si="39"/>
        <v>1</v>
      </c>
      <c r="AM182" s="1">
        <f t="shared" si="40"/>
        <v>0</v>
      </c>
      <c r="AN182" s="121">
        <f t="shared" si="41"/>
        <v>0</v>
      </c>
      <c r="AO182" s="120">
        <f t="shared" si="42"/>
        <v>1</v>
      </c>
    </row>
    <row r="183" spans="36:41" x14ac:dyDescent="0.35">
      <c r="AJ183" s="29">
        <f t="shared" si="43"/>
        <v>46620</v>
      </c>
      <c r="AK183">
        <f t="shared" si="38"/>
        <v>0</v>
      </c>
      <c r="AL183" s="1">
        <f t="shared" si="39"/>
        <v>1</v>
      </c>
      <c r="AM183" s="1">
        <f t="shared" si="40"/>
        <v>0</v>
      </c>
      <c r="AN183" s="121">
        <f t="shared" si="41"/>
        <v>0</v>
      </c>
      <c r="AO183" s="120">
        <f t="shared" si="42"/>
        <v>1</v>
      </c>
    </row>
    <row r="184" spans="36:41" x14ac:dyDescent="0.35">
      <c r="AJ184" s="29">
        <f t="shared" si="43"/>
        <v>46621</v>
      </c>
      <c r="AK184">
        <f t="shared" si="38"/>
        <v>0</v>
      </c>
      <c r="AL184" s="1">
        <f t="shared" si="39"/>
        <v>1</v>
      </c>
      <c r="AM184" s="1">
        <f t="shared" si="40"/>
        <v>0</v>
      </c>
      <c r="AN184" s="121">
        <f t="shared" si="41"/>
        <v>0</v>
      </c>
      <c r="AO184" s="120">
        <f t="shared" si="42"/>
        <v>1</v>
      </c>
    </row>
    <row r="185" spans="36:41" x14ac:dyDescent="0.35">
      <c r="AJ185" s="29">
        <f t="shared" si="43"/>
        <v>46622</v>
      </c>
      <c r="AK185">
        <f t="shared" si="38"/>
        <v>0</v>
      </c>
      <c r="AL185" s="1">
        <f t="shared" si="39"/>
        <v>1</v>
      </c>
      <c r="AM185" s="1">
        <f t="shared" si="40"/>
        <v>0</v>
      </c>
      <c r="AN185" s="121">
        <f t="shared" si="41"/>
        <v>0</v>
      </c>
      <c r="AO185" s="120">
        <f t="shared" si="42"/>
        <v>1</v>
      </c>
    </row>
    <row r="186" spans="36:41" x14ac:dyDescent="0.35">
      <c r="AJ186" s="29">
        <f t="shared" si="43"/>
        <v>46623</v>
      </c>
      <c r="AK186">
        <f t="shared" si="38"/>
        <v>0</v>
      </c>
      <c r="AL186" s="1">
        <f t="shared" si="39"/>
        <v>1</v>
      </c>
      <c r="AM186" s="1">
        <f t="shared" si="40"/>
        <v>0</v>
      </c>
      <c r="AN186" s="121">
        <f t="shared" si="41"/>
        <v>0</v>
      </c>
      <c r="AO186" s="120">
        <f t="shared" si="42"/>
        <v>1</v>
      </c>
    </row>
    <row r="187" spans="36:41" x14ac:dyDescent="0.35">
      <c r="AJ187" s="29">
        <f t="shared" si="43"/>
        <v>46624</v>
      </c>
      <c r="AK187">
        <f t="shared" si="38"/>
        <v>0</v>
      </c>
      <c r="AL187" s="1">
        <f t="shared" si="39"/>
        <v>1</v>
      </c>
      <c r="AM187" s="1">
        <f t="shared" si="40"/>
        <v>0</v>
      </c>
      <c r="AN187" s="121">
        <f t="shared" si="41"/>
        <v>0</v>
      </c>
      <c r="AO187" s="120">
        <f t="shared" si="42"/>
        <v>1</v>
      </c>
    </row>
    <row r="188" spans="36:41" x14ac:dyDescent="0.35">
      <c r="AJ188" s="29">
        <f t="shared" si="43"/>
        <v>46625</v>
      </c>
      <c r="AK188">
        <f t="shared" si="38"/>
        <v>0</v>
      </c>
      <c r="AL188" s="1">
        <f t="shared" si="39"/>
        <v>1</v>
      </c>
      <c r="AM188" s="1">
        <f t="shared" si="40"/>
        <v>0</v>
      </c>
      <c r="AN188" s="121">
        <f t="shared" si="41"/>
        <v>0</v>
      </c>
      <c r="AO188" s="120">
        <f t="shared" si="42"/>
        <v>1</v>
      </c>
    </row>
    <row r="189" spans="36:41" x14ac:dyDescent="0.35">
      <c r="AJ189" s="29">
        <f t="shared" si="43"/>
        <v>46626</v>
      </c>
      <c r="AK189">
        <f t="shared" si="38"/>
        <v>0</v>
      </c>
      <c r="AL189" s="1">
        <f t="shared" si="39"/>
        <v>1</v>
      </c>
      <c r="AM189" s="1">
        <f t="shared" si="40"/>
        <v>0</v>
      </c>
      <c r="AN189" s="121">
        <f t="shared" si="41"/>
        <v>0</v>
      </c>
      <c r="AO189" s="120">
        <f t="shared" si="42"/>
        <v>1</v>
      </c>
    </row>
    <row r="190" spans="36:41" x14ac:dyDescent="0.35">
      <c r="AJ190" s="29">
        <f t="shared" si="43"/>
        <v>46627</v>
      </c>
      <c r="AK190">
        <f t="shared" si="38"/>
        <v>0</v>
      </c>
      <c r="AL190" s="1">
        <f t="shared" si="39"/>
        <v>1</v>
      </c>
      <c r="AM190" s="1">
        <f t="shared" si="40"/>
        <v>0</v>
      </c>
      <c r="AN190" s="121">
        <f t="shared" si="41"/>
        <v>0</v>
      </c>
      <c r="AO190" s="120">
        <f t="shared" si="42"/>
        <v>1</v>
      </c>
    </row>
    <row r="191" spans="36:41" x14ac:dyDescent="0.35">
      <c r="AJ191" s="29">
        <f t="shared" si="43"/>
        <v>46628</v>
      </c>
      <c r="AK191">
        <f t="shared" si="38"/>
        <v>0</v>
      </c>
      <c r="AL191" s="1">
        <f t="shared" si="39"/>
        <v>1</v>
      </c>
      <c r="AM191" s="1">
        <f t="shared" si="40"/>
        <v>0</v>
      </c>
      <c r="AN191" s="121">
        <f t="shared" si="41"/>
        <v>0</v>
      </c>
      <c r="AO191" s="120">
        <f t="shared" si="42"/>
        <v>1</v>
      </c>
    </row>
    <row r="192" spans="36:41" x14ac:dyDescent="0.35">
      <c r="AJ192" s="29">
        <f t="shared" si="43"/>
        <v>46629</v>
      </c>
      <c r="AK192">
        <f t="shared" si="38"/>
        <v>0</v>
      </c>
      <c r="AL192" s="1">
        <f t="shared" si="39"/>
        <v>1</v>
      </c>
      <c r="AM192" s="1">
        <f t="shared" si="40"/>
        <v>0</v>
      </c>
      <c r="AN192" s="121">
        <f t="shared" si="41"/>
        <v>0</v>
      </c>
      <c r="AO192" s="120">
        <f t="shared" si="42"/>
        <v>1</v>
      </c>
    </row>
    <row r="193" spans="36:41" x14ac:dyDescent="0.35">
      <c r="AJ193" s="29">
        <f t="shared" si="43"/>
        <v>46630</v>
      </c>
      <c r="AK193">
        <f t="shared" si="38"/>
        <v>0</v>
      </c>
      <c r="AL193" s="1">
        <f t="shared" si="39"/>
        <v>1</v>
      </c>
      <c r="AM193" s="1">
        <f t="shared" si="40"/>
        <v>0</v>
      </c>
      <c r="AN193" s="121">
        <f t="shared" si="41"/>
        <v>0</v>
      </c>
      <c r="AO193" s="120">
        <f t="shared" si="42"/>
        <v>1</v>
      </c>
    </row>
    <row r="194" spans="36:41" x14ac:dyDescent="0.35">
      <c r="AJ194" s="29">
        <f t="shared" si="43"/>
        <v>46631</v>
      </c>
      <c r="AK194">
        <f t="shared" si="38"/>
        <v>0</v>
      </c>
      <c r="AL194" s="1">
        <f t="shared" si="39"/>
        <v>1</v>
      </c>
      <c r="AM194" s="1">
        <f t="shared" si="40"/>
        <v>0</v>
      </c>
      <c r="AN194" s="121">
        <f t="shared" si="41"/>
        <v>0</v>
      </c>
      <c r="AO194" s="120">
        <f t="shared" si="42"/>
        <v>1</v>
      </c>
    </row>
    <row r="195" spans="36:41" x14ac:dyDescent="0.35">
      <c r="AJ195" s="29">
        <f t="shared" si="43"/>
        <v>46632</v>
      </c>
      <c r="AK195">
        <f t="shared" si="38"/>
        <v>0</v>
      </c>
      <c r="AL195" s="1">
        <f t="shared" si="39"/>
        <v>1</v>
      </c>
      <c r="AM195" s="1">
        <f t="shared" si="40"/>
        <v>0</v>
      </c>
      <c r="AN195" s="121">
        <f t="shared" si="41"/>
        <v>0</v>
      </c>
      <c r="AO195" s="120">
        <f t="shared" si="42"/>
        <v>1</v>
      </c>
    </row>
    <row r="196" spans="36:41" x14ac:dyDescent="0.35">
      <c r="AJ196" s="29">
        <f t="shared" si="43"/>
        <v>46633</v>
      </c>
      <c r="AK196">
        <f t="shared" si="38"/>
        <v>0</v>
      </c>
      <c r="AL196" s="1">
        <f t="shared" si="39"/>
        <v>1</v>
      </c>
      <c r="AM196" s="1">
        <f t="shared" si="40"/>
        <v>0</v>
      </c>
      <c r="AN196" s="121">
        <f t="shared" si="41"/>
        <v>0</v>
      </c>
      <c r="AO196" s="120">
        <f t="shared" si="42"/>
        <v>1</v>
      </c>
    </row>
    <row r="197" spans="36:41" x14ac:dyDescent="0.35">
      <c r="AJ197" s="29">
        <f t="shared" si="43"/>
        <v>46634</v>
      </c>
      <c r="AK197">
        <f t="shared" si="38"/>
        <v>0</v>
      </c>
      <c r="AL197" s="1">
        <f t="shared" si="39"/>
        <v>1</v>
      </c>
      <c r="AM197" s="1">
        <f t="shared" si="40"/>
        <v>0</v>
      </c>
      <c r="AN197" s="121">
        <f t="shared" si="41"/>
        <v>0</v>
      </c>
      <c r="AO197" s="120">
        <f t="shared" si="42"/>
        <v>1</v>
      </c>
    </row>
    <row r="198" spans="36:41" x14ac:dyDescent="0.35">
      <c r="AJ198" s="29">
        <f t="shared" si="43"/>
        <v>46635</v>
      </c>
      <c r="AK198">
        <f t="shared" si="38"/>
        <v>0</v>
      </c>
      <c r="AL198" s="1">
        <f t="shared" si="39"/>
        <v>1</v>
      </c>
      <c r="AM198" s="1">
        <f t="shared" si="40"/>
        <v>0</v>
      </c>
      <c r="AN198" s="121">
        <f t="shared" si="41"/>
        <v>0</v>
      </c>
      <c r="AO198" s="120">
        <f t="shared" si="42"/>
        <v>1</v>
      </c>
    </row>
    <row r="199" spans="36:41" x14ac:dyDescent="0.35">
      <c r="AJ199" s="29">
        <f t="shared" si="43"/>
        <v>46636</v>
      </c>
      <c r="AK199">
        <f t="shared" si="38"/>
        <v>0</v>
      </c>
      <c r="AL199" s="1">
        <f t="shared" si="39"/>
        <v>1</v>
      </c>
      <c r="AM199" s="1">
        <f t="shared" si="40"/>
        <v>0</v>
      </c>
      <c r="AN199" s="121">
        <f t="shared" si="41"/>
        <v>0</v>
      </c>
      <c r="AO199" s="120">
        <f t="shared" si="42"/>
        <v>1</v>
      </c>
    </row>
    <row r="200" spans="36:41" x14ac:dyDescent="0.35">
      <c r="AJ200" s="29">
        <f t="shared" si="43"/>
        <v>46637</v>
      </c>
      <c r="AK200">
        <f t="shared" si="38"/>
        <v>0</v>
      </c>
      <c r="AL200" s="1">
        <f t="shared" si="39"/>
        <v>1</v>
      </c>
      <c r="AM200" s="1">
        <f t="shared" si="40"/>
        <v>0</v>
      </c>
      <c r="AN200" s="121">
        <f t="shared" si="41"/>
        <v>0</v>
      </c>
      <c r="AO200" s="120">
        <f t="shared" si="42"/>
        <v>1</v>
      </c>
    </row>
    <row r="201" spans="36:41" x14ac:dyDescent="0.35">
      <c r="AJ201" s="29">
        <f t="shared" si="43"/>
        <v>46638</v>
      </c>
      <c r="AK201">
        <f t="shared" si="38"/>
        <v>0</v>
      </c>
      <c r="AL201" s="1">
        <f t="shared" si="39"/>
        <v>1</v>
      </c>
      <c r="AM201" s="1">
        <f t="shared" si="40"/>
        <v>0</v>
      </c>
      <c r="AN201" s="121">
        <f t="shared" si="41"/>
        <v>0</v>
      </c>
      <c r="AO201" s="120">
        <f t="shared" si="42"/>
        <v>1</v>
      </c>
    </row>
    <row r="202" spans="36:41" x14ac:dyDescent="0.35">
      <c r="AJ202" s="29">
        <f t="shared" si="43"/>
        <v>46639</v>
      </c>
      <c r="AK202">
        <f t="shared" si="38"/>
        <v>0</v>
      </c>
      <c r="AL202" s="1">
        <f t="shared" si="39"/>
        <v>1</v>
      </c>
      <c r="AM202" s="1">
        <f t="shared" si="40"/>
        <v>0</v>
      </c>
      <c r="AN202" s="121">
        <f t="shared" si="41"/>
        <v>0</v>
      </c>
      <c r="AO202" s="120">
        <f t="shared" si="42"/>
        <v>1</v>
      </c>
    </row>
    <row r="203" spans="36:41" x14ac:dyDescent="0.35">
      <c r="AJ203" s="29">
        <f t="shared" si="43"/>
        <v>46640</v>
      </c>
      <c r="AK203">
        <f t="shared" si="38"/>
        <v>0</v>
      </c>
      <c r="AL203" s="1">
        <f t="shared" si="39"/>
        <v>1</v>
      </c>
      <c r="AM203" s="1">
        <f t="shared" si="40"/>
        <v>0</v>
      </c>
      <c r="AN203" s="121">
        <f t="shared" si="41"/>
        <v>0</v>
      </c>
      <c r="AO203" s="120">
        <f t="shared" si="42"/>
        <v>1</v>
      </c>
    </row>
    <row r="204" spans="36:41" x14ac:dyDescent="0.35">
      <c r="AJ204" s="29">
        <f t="shared" si="43"/>
        <v>46641</v>
      </c>
      <c r="AK204">
        <f t="shared" si="38"/>
        <v>0</v>
      </c>
      <c r="AL204" s="1">
        <f t="shared" si="39"/>
        <v>1</v>
      </c>
      <c r="AM204" s="1">
        <f t="shared" si="40"/>
        <v>0</v>
      </c>
      <c r="AN204" s="121">
        <f t="shared" si="41"/>
        <v>0</v>
      </c>
      <c r="AO204" s="120">
        <f t="shared" si="42"/>
        <v>1</v>
      </c>
    </row>
    <row r="205" spans="36:41" x14ac:dyDescent="0.35">
      <c r="AJ205" s="29">
        <f t="shared" si="43"/>
        <v>46642</v>
      </c>
      <c r="AK205">
        <f t="shared" si="38"/>
        <v>0</v>
      </c>
      <c r="AL205" s="1">
        <f t="shared" si="39"/>
        <v>1</v>
      </c>
      <c r="AM205" s="1">
        <f t="shared" si="40"/>
        <v>0</v>
      </c>
      <c r="AN205" s="121">
        <f t="shared" si="41"/>
        <v>0</v>
      </c>
      <c r="AO205" s="120">
        <f t="shared" si="42"/>
        <v>1</v>
      </c>
    </row>
    <row r="206" spans="36:41" x14ac:dyDescent="0.35">
      <c r="AJ206" s="29">
        <f t="shared" si="43"/>
        <v>46643</v>
      </c>
      <c r="AK206">
        <f t="shared" si="38"/>
        <v>0</v>
      </c>
      <c r="AL206" s="1">
        <f t="shared" si="39"/>
        <v>1</v>
      </c>
      <c r="AM206" s="1">
        <f t="shared" si="40"/>
        <v>0</v>
      </c>
      <c r="AN206" s="121">
        <f t="shared" si="41"/>
        <v>0</v>
      </c>
      <c r="AO206" s="120">
        <f t="shared" si="42"/>
        <v>1</v>
      </c>
    </row>
    <row r="207" spans="36:41" x14ac:dyDescent="0.35">
      <c r="AJ207" s="29">
        <f t="shared" si="43"/>
        <v>46644</v>
      </c>
      <c r="AK207">
        <f t="shared" si="38"/>
        <v>0</v>
      </c>
      <c r="AL207" s="1">
        <f t="shared" si="39"/>
        <v>1</v>
      </c>
      <c r="AM207" s="1">
        <f t="shared" si="40"/>
        <v>0</v>
      </c>
      <c r="AN207" s="121">
        <f t="shared" si="41"/>
        <v>0</v>
      </c>
      <c r="AO207" s="120">
        <f t="shared" si="42"/>
        <v>1</v>
      </c>
    </row>
    <row r="208" spans="36:41" x14ac:dyDescent="0.35">
      <c r="AJ208" s="29">
        <f t="shared" si="43"/>
        <v>46645</v>
      </c>
      <c r="AK208">
        <f t="shared" si="38"/>
        <v>0</v>
      </c>
      <c r="AL208" s="1">
        <f t="shared" si="39"/>
        <v>1</v>
      </c>
      <c r="AM208" s="1">
        <f t="shared" si="40"/>
        <v>0</v>
      </c>
      <c r="AN208" s="121">
        <f t="shared" si="41"/>
        <v>0</v>
      </c>
      <c r="AO208" s="120">
        <f t="shared" si="42"/>
        <v>1</v>
      </c>
    </row>
    <row r="209" spans="36:41" x14ac:dyDescent="0.35">
      <c r="AJ209" s="29">
        <f t="shared" si="43"/>
        <v>46646</v>
      </c>
      <c r="AK209">
        <f t="shared" si="38"/>
        <v>0</v>
      </c>
      <c r="AL209" s="1">
        <f t="shared" si="39"/>
        <v>1</v>
      </c>
      <c r="AM209" s="1">
        <f t="shared" si="40"/>
        <v>0</v>
      </c>
      <c r="AN209" s="121">
        <f t="shared" si="41"/>
        <v>0</v>
      </c>
      <c r="AO209" s="120">
        <f t="shared" si="42"/>
        <v>1</v>
      </c>
    </row>
    <row r="210" spans="36:41" x14ac:dyDescent="0.35">
      <c r="AJ210" s="29">
        <f t="shared" si="43"/>
        <v>46647</v>
      </c>
      <c r="AK210">
        <f t="shared" si="38"/>
        <v>0</v>
      </c>
      <c r="AL210" s="1">
        <f t="shared" si="39"/>
        <v>1</v>
      </c>
      <c r="AM210" s="1">
        <f t="shared" si="40"/>
        <v>0</v>
      </c>
      <c r="AN210" s="121">
        <f t="shared" si="41"/>
        <v>0</v>
      </c>
      <c r="AO210" s="120">
        <f t="shared" si="42"/>
        <v>1</v>
      </c>
    </row>
    <row r="211" spans="36:41" x14ac:dyDescent="0.35">
      <c r="AJ211" s="29">
        <f t="shared" si="43"/>
        <v>46648</v>
      </c>
      <c r="AK211">
        <f t="shared" si="38"/>
        <v>0</v>
      </c>
      <c r="AL211" s="1">
        <f t="shared" si="39"/>
        <v>1</v>
      </c>
      <c r="AM211" s="1">
        <f t="shared" si="40"/>
        <v>0</v>
      </c>
      <c r="AN211" s="121">
        <f t="shared" si="41"/>
        <v>0</v>
      </c>
      <c r="AO211" s="120">
        <f t="shared" si="42"/>
        <v>1</v>
      </c>
    </row>
    <row r="212" spans="36:41" x14ac:dyDescent="0.35">
      <c r="AJ212" s="29">
        <f t="shared" si="43"/>
        <v>46649</v>
      </c>
      <c r="AK212">
        <f t="shared" si="38"/>
        <v>0</v>
      </c>
      <c r="AL212" s="1">
        <f t="shared" si="39"/>
        <v>1</v>
      </c>
      <c r="AM212" s="1">
        <f t="shared" si="40"/>
        <v>0</v>
      </c>
      <c r="AN212" s="121">
        <f t="shared" si="41"/>
        <v>0</v>
      </c>
      <c r="AO212" s="120">
        <f t="shared" si="42"/>
        <v>1</v>
      </c>
    </row>
    <row r="213" spans="36:41" x14ac:dyDescent="0.35">
      <c r="AJ213" s="29">
        <f t="shared" si="43"/>
        <v>46650</v>
      </c>
      <c r="AK213">
        <f t="shared" si="38"/>
        <v>0</v>
      </c>
      <c r="AL213" s="1">
        <f t="shared" si="39"/>
        <v>1</v>
      </c>
      <c r="AM213" s="1">
        <f t="shared" si="40"/>
        <v>0</v>
      </c>
      <c r="AN213" s="121">
        <f t="shared" si="41"/>
        <v>0</v>
      </c>
      <c r="AO213" s="120">
        <f t="shared" si="42"/>
        <v>1</v>
      </c>
    </row>
    <row r="214" spans="36:41" x14ac:dyDescent="0.35">
      <c r="AJ214" s="29">
        <f t="shared" si="43"/>
        <v>46651</v>
      </c>
      <c r="AK214">
        <f t="shared" si="38"/>
        <v>0</v>
      </c>
      <c r="AL214" s="1">
        <f t="shared" si="39"/>
        <v>1</v>
      </c>
      <c r="AM214" s="1">
        <f t="shared" si="40"/>
        <v>0</v>
      </c>
      <c r="AN214" s="121">
        <f t="shared" si="41"/>
        <v>0</v>
      </c>
      <c r="AO214" s="120">
        <f t="shared" si="42"/>
        <v>1</v>
      </c>
    </row>
    <row r="215" spans="36:41" x14ac:dyDescent="0.35">
      <c r="AJ215" s="29">
        <f t="shared" si="43"/>
        <v>46652</v>
      </c>
      <c r="AK215">
        <f t="shared" si="38"/>
        <v>0</v>
      </c>
      <c r="AL215" s="1">
        <f t="shared" si="39"/>
        <v>1</v>
      </c>
      <c r="AM215" s="1">
        <f t="shared" si="40"/>
        <v>0</v>
      </c>
      <c r="AN215" s="121">
        <f t="shared" si="41"/>
        <v>0</v>
      </c>
      <c r="AO215" s="120">
        <f t="shared" si="42"/>
        <v>1</v>
      </c>
    </row>
    <row r="216" spans="36:41" x14ac:dyDescent="0.35">
      <c r="AJ216" s="29">
        <f t="shared" si="43"/>
        <v>46653</v>
      </c>
      <c r="AK216">
        <f t="shared" si="38"/>
        <v>0</v>
      </c>
      <c r="AL216" s="1">
        <f t="shared" si="39"/>
        <v>1</v>
      </c>
      <c r="AM216" s="1">
        <f t="shared" si="40"/>
        <v>0</v>
      </c>
      <c r="AN216" s="121">
        <f t="shared" si="41"/>
        <v>0</v>
      </c>
      <c r="AO216" s="120">
        <f t="shared" si="42"/>
        <v>1</v>
      </c>
    </row>
    <row r="217" spans="36:41" x14ac:dyDescent="0.35">
      <c r="AJ217" s="29">
        <f t="shared" si="43"/>
        <v>46654</v>
      </c>
      <c r="AK217">
        <f t="shared" si="38"/>
        <v>0</v>
      </c>
      <c r="AL217" s="1">
        <f t="shared" si="39"/>
        <v>1</v>
      </c>
      <c r="AM217" s="1">
        <f t="shared" si="40"/>
        <v>0</v>
      </c>
      <c r="AN217" s="121">
        <f t="shared" si="41"/>
        <v>0</v>
      </c>
      <c r="AO217" s="120">
        <f t="shared" si="42"/>
        <v>1</v>
      </c>
    </row>
    <row r="218" spans="36:41" x14ac:dyDescent="0.35">
      <c r="AJ218" s="29">
        <f t="shared" si="43"/>
        <v>46655</v>
      </c>
      <c r="AK218">
        <f t="shared" si="38"/>
        <v>0</v>
      </c>
      <c r="AL218" s="1">
        <f t="shared" si="39"/>
        <v>1</v>
      </c>
      <c r="AM218" s="1">
        <f t="shared" si="40"/>
        <v>0</v>
      </c>
      <c r="AN218" s="121">
        <f t="shared" si="41"/>
        <v>0</v>
      </c>
      <c r="AO218" s="120">
        <f t="shared" si="42"/>
        <v>1</v>
      </c>
    </row>
    <row r="219" spans="36:41" x14ac:dyDescent="0.35">
      <c r="AJ219" s="29">
        <f t="shared" si="43"/>
        <v>46656</v>
      </c>
      <c r="AK219">
        <f t="shared" si="38"/>
        <v>0</v>
      </c>
      <c r="AL219" s="1">
        <f t="shared" si="39"/>
        <v>1</v>
      </c>
      <c r="AM219" s="1">
        <f t="shared" si="40"/>
        <v>0</v>
      </c>
      <c r="AN219" s="121">
        <f t="shared" si="41"/>
        <v>0</v>
      </c>
      <c r="AO219" s="120">
        <f t="shared" si="42"/>
        <v>1</v>
      </c>
    </row>
    <row r="220" spans="36:41" x14ac:dyDescent="0.35">
      <c r="AJ220" s="29">
        <f t="shared" si="43"/>
        <v>46657</v>
      </c>
      <c r="AK220">
        <f t="shared" si="38"/>
        <v>0</v>
      </c>
      <c r="AL220" s="1">
        <f t="shared" si="39"/>
        <v>1</v>
      </c>
      <c r="AM220" s="1">
        <f t="shared" si="40"/>
        <v>0</v>
      </c>
      <c r="AN220" s="121">
        <f t="shared" si="41"/>
        <v>0</v>
      </c>
      <c r="AO220" s="120">
        <f t="shared" si="42"/>
        <v>1</v>
      </c>
    </row>
    <row r="221" spans="36:41" x14ac:dyDescent="0.35">
      <c r="AJ221" s="29">
        <f t="shared" si="43"/>
        <v>46658</v>
      </c>
      <c r="AK221">
        <f t="shared" si="38"/>
        <v>0</v>
      </c>
      <c r="AL221" s="1">
        <f t="shared" si="39"/>
        <v>1</v>
      </c>
      <c r="AM221" s="1">
        <f t="shared" si="40"/>
        <v>0</v>
      </c>
      <c r="AN221" s="121">
        <f t="shared" si="41"/>
        <v>0</v>
      </c>
      <c r="AO221" s="120">
        <f t="shared" si="42"/>
        <v>1</v>
      </c>
    </row>
    <row r="222" spans="36:41" x14ac:dyDescent="0.35">
      <c r="AJ222" s="29">
        <f t="shared" si="43"/>
        <v>46659</v>
      </c>
      <c r="AK222">
        <f t="shared" si="38"/>
        <v>0</v>
      </c>
      <c r="AL222" s="1">
        <f t="shared" si="39"/>
        <v>1</v>
      </c>
      <c r="AM222" s="1">
        <f t="shared" si="40"/>
        <v>0</v>
      </c>
      <c r="AN222" s="121">
        <f t="shared" si="41"/>
        <v>0</v>
      </c>
      <c r="AO222" s="120">
        <f t="shared" si="42"/>
        <v>1</v>
      </c>
    </row>
    <row r="223" spans="36:41" x14ac:dyDescent="0.35">
      <c r="AJ223" s="29">
        <f t="shared" si="43"/>
        <v>46660</v>
      </c>
      <c r="AK223">
        <f t="shared" si="38"/>
        <v>0</v>
      </c>
      <c r="AL223" s="1">
        <f t="shared" si="39"/>
        <v>1</v>
      </c>
      <c r="AM223" s="1">
        <f t="shared" si="40"/>
        <v>0</v>
      </c>
      <c r="AN223" s="121">
        <f t="shared" si="41"/>
        <v>0</v>
      </c>
      <c r="AO223" s="120">
        <f t="shared" si="42"/>
        <v>1</v>
      </c>
    </row>
    <row r="224" spans="36:41" x14ac:dyDescent="0.35">
      <c r="AJ224" s="29">
        <f t="shared" si="43"/>
        <v>46661</v>
      </c>
      <c r="AK224">
        <f t="shared" si="38"/>
        <v>0</v>
      </c>
      <c r="AL224" s="1">
        <f t="shared" si="39"/>
        <v>1</v>
      </c>
      <c r="AM224" s="1">
        <f t="shared" si="40"/>
        <v>0</v>
      </c>
      <c r="AN224" s="121">
        <f t="shared" si="41"/>
        <v>0</v>
      </c>
      <c r="AO224" s="120">
        <f t="shared" si="42"/>
        <v>1</v>
      </c>
    </row>
    <row r="225" spans="36:41" x14ac:dyDescent="0.35">
      <c r="AJ225" s="29">
        <f t="shared" si="43"/>
        <v>46662</v>
      </c>
      <c r="AK225">
        <f t="shared" si="38"/>
        <v>0</v>
      </c>
      <c r="AL225" s="1">
        <f t="shared" si="39"/>
        <v>1</v>
      </c>
      <c r="AM225" s="1">
        <f t="shared" si="40"/>
        <v>0</v>
      </c>
      <c r="AN225" s="121">
        <f t="shared" si="41"/>
        <v>0</v>
      </c>
      <c r="AO225" s="120">
        <f t="shared" si="42"/>
        <v>1</v>
      </c>
    </row>
    <row r="226" spans="36:41" x14ac:dyDescent="0.35">
      <c r="AJ226" s="29">
        <f t="shared" si="43"/>
        <v>46663</v>
      </c>
      <c r="AK226">
        <f t="shared" si="38"/>
        <v>0</v>
      </c>
      <c r="AL226" s="1">
        <f t="shared" si="39"/>
        <v>1</v>
      </c>
      <c r="AM226" s="1">
        <f t="shared" si="40"/>
        <v>0</v>
      </c>
      <c r="AN226" s="121">
        <f t="shared" si="41"/>
        <v>0</v>
      </c>
      <c r="AO226" s="120">
        <f t="shared" si="42"/>
        <v>1</v>
      </c>
    </row>
    <row r="227" spans="36:41" x14ac:dyDescent="0.35">
      <c r="AJ227" s="29">
        <f t="shared" si="43"/>
        <v>46664</v>
      </c>
      <c r="AK227">
        <f t="shared" si="38"/>
        <v>0</v>
      </c>
      <c r="AL227" s="1">
        <f t="shared" si="39"/>
        <v>1</v>
      </c>
      <c r="AM227" s="1">
        <f t="shared" si="40"/>
        <v>0</v>
      </c>
      <c r="AN227" s="121">
        <f t="shared" si="41"/>
        <v>0</v>
      </c>
      <c r="AO227" s="120">
        <f t="shared" si="42"/>
        <v>1</v>
      </c>
    </row>
    <row r="228" spans="36:41" x14ac:dyDescent="0.35">
      <c r="AJ228" s="29">
        <f t="shared" si="43"/>
        <v>46665</v>
      </c>
      <c r="AK228">
        <f t="shared" si="38"/>
        <v>0</v>
      </c>
      <c r="AL228" s="1">
        <f t="shared" si="39"/>
        <v>1</v>
      </c>
      <c r="AM228" s="1">
        <f t="shared" si="40"/>
        <v>0</v>
      </c>
      <c r="AN228" s="121">
        <f t="shared" si="41"/>
        <v>0</v>
      </c>
      <c r="AO228" s="120">
        <f t="shared" si="42"/>
        <v>1</v>
      </c>
    </row>
    <row r="229" spans="36:41" x14ac:dyDescent="0.35">
      <c r="AJ229" s="29">
        <f t="shared" si="43"/>
        <v>46666</v>
      </c>
      <c r="AK229">
        <f t="shared" si="38"/>
        <v>0</v>
      </c>
      <c r="AL229" s="1">
        <f t="shared" si="39"/>
        <v>1</v>
      </c>
      <c r="AM229" s="1">
        <f t="shared" si="40"/>
        <v>0</v>
      </c>
      <c r="AN229" s="121">
        <f t="shared" si="41"/>
        <v>0</v>
      </c>
      <c r="AO229" s="120">
        <f t="shared" si="42"/>
        <v>1</v>
      </c>
    </row>
    <row r="230" spans="36:41" x14ac:dyDescent="0.35">
      <c r="AJ230" s="29">
        <f t="shared" si="43"/>
        <v>46667</v>
      </c>
      <c r="AK230">
        <f t="shared" si="38"/>
        <v>0</v>
      </c>
      <c r="AL230" s="1">
        <f t="shared" si="39"/>
        <v>1</v>
      </c>
      <c r="AM230" s="1">
        <f t="shared" si="40"/>
        <v>0</v>
      </c>
      <c r="AN230" s="121">
        <f t="shared" si="41"/>
        <v>0</v>
      </c>
      <c r="AO230" s="120">
        <f t="shared" si="42"/>
        <v>1</v>
      </c>
    </row>
    <row r="231" spans="36:41" x14ac:dyDescent="0.35">
      <c r="AJ231" s="29">
        <f t="shared" si="43"/>
        <v>46668</v>
      </c>
      <c r="AK231">
        <f t="shared" si="38"/>
        <v>0</v>
      </c>
      <c r="AL231" s="1">
        <f t="shared" si="39"/>
        <v>1</v>
      </c>
      <c r="AM231" s="1">
        <f t="shared" si="40"/>
        <v>0</v>
      </c>
      <c r="AN231" s="121">
        <f t="shared" si="41"/>
        <v>0</v>
      </c>
      <c r="AO231" s="120">
        <f t="shared" si="42"/>
        <v>1</v>
      </c>
    </row>
    <row r="232" spans="36:41" x14ac:dyDescent="0.35">
      <c r="AJ232" s="29">
        <f t="shared" si="43"/>
        <v>46669</v>
      </c>
      <c r="AK232">
        <f t="shared" si="38"/>
        <v>0</v>
      </c>
      <c r="AL232" s="1">
        <f t="shared" si="39"/>
        <v>1</v>
      </c>
      <c r="AM232" s="1">
        <f t="shared" si="40"/>
        <v>0</v>
      </c>
      <c r="AN232" s="121">
        <f t="shared" si="41"/>
        <v>0</v>
      </c>
      <c r="AO232" s="120">
        <f t="shared" si="42"/>
        <v>1</v>
      </c>
    </row>
    <row r="233" spans="36:41" x14ac:dyDescent="0.35">
      <c r="AJ233" s="29">
        <f t="shared" si="43"/>
        <v>46670</v>
      </c>
      <c r="AK233">
        <f t="shared" ref="AK233:AK296" si="44">_xlfn.XLOOKUP(AJ233,A$27:A$36,B$27:B$36,0,0)</f>
        <v>0</v>
      </c>
      <c r="AL233" s="1">
        <f t="shared" ref="AL233:AL296" si="45">_xlfn.XLOOKUP(AJ233,A$15:A$24,B$15:B$24,1,0)</f>
        <v>1</v>
      </c>
      <c r="AM233" s="1">
        <f t="shared" si="40"/>
        <v>0</v>
      </c>
      <c r="AN233" s="121">
        <f t="shared" si="41"/>
        <v>0</v>
      </c>
      <c r="AO233" s="120">
        <f t="shared" si="42"/>
        <v>1</v>
      </c>
    </row>
    <row r="234" spans="36:41" x14ac:dyDescent="0.35">
      <c r="AJ234" s="29">
        <f t="shared" si="43"/>
        <v>46671</v>
      </c>
      <c r="AK234">
        <f t="shared" si="44"/>
        <v>0</v>
      </c>
      <c r="AL234" s="1">
        <f t="shared" si="45"/>
        <v>1</v>
      </c>
      <c r="AM234" s="1">
        <f t="shared" ref="AM234:AM297" si="46">AK234</f>
        <v>0</v>
      </c>
      <c r="AN234" s="121">
        <f t="shared" ref="AN234:AN297" si="47">AK234</f>
        <v>0</v>
      </c>
      <c r="AO234" s="120">
        <f t="shared" ref="AO234:AO297" si="48">AL234</f>
        <v>1</v>
      </c>
    </row>
    <row r="235" spans="36:41" x14ac:dyDescent="0.35">
      <c r="AJ235" s="29">
        <f t="shared" ref="AJ235:AJ298" si="49">AJ234+1</f>
        <v>46672</v>
      </c>
      <c r="AK235">
        <f t="shared" si="44"/>
        <v>0</v>
      </c>
      <c r="AL235" s="1">
        <f t="shared" si="45"/>
        <v>1</v>
      </c>
      <c r="AM235" s="1">
        <f t="shared" si="46"/>
        <v>0</v>
      </c>
      <c r="AN235" s="121">
        <f t="shared" si="47"/>
        <v>0</v>
      </c>
      <c r="AO235" s="120">
        <f t="shared" si="48"/>
        <v>1</v>
      </c>
    </row>
    <row r="236" spans="36:41" x14ac:dyDescent="0.35">
      <c r="AJ236" s="29">
        <f t="shared" si="49"/>
        <v>46673</v>
      </c>
      <c r="AK236">
        <f t="shared" si="44"/>
        <v>0</v>
      </c>
      <c r="AL236" s="1">
        <f t="shared" si="45"/>
        <v>1</v>
      </c>
      <c r="AM236" s="1">
        <f t="shared" si="46"/>
        <v>0</v>
      </c>
      <c r="AN236" s="121">
        <f t="shared" si="47"/>
        <v>0</v>
      </c>
      <c r="AO236" s="120">
        <f t="shared" si="48"/>
        <v>1</v>
      </c>
    </row>
    <row r="237" spans="36:41" x14ac:dyDescent="0.35">
      <c r="AJ237" s="29">
        <f t="shared" si="49"/>
        <v>46674</v>
      </c>
      <c r="AK237">
        <f t="shared" si="44"/>
        <v>0</v>
      </c>
      <c r="AL237" s="1">
        <f t="shared" si="45"/>
        <v>1</v>
      </c>
      <c r="AM237" s="1">
        <f t="shared" si="46"/>
        <v>0</v>
      </c>
      <c r="AN237" s="121">
        <f t="shared" si="47"/>
        <v>0</v>
      </c>
      <c r="AO237" s="120">
        <f t="shared" si="48"/>
        <v>1</v>
      </c>
    </row>
    <row r="238" spans="36:41" x14ac:dyDescent="0.35">
      <c r="AJ238" s="29">
        <f t="shared" si="49"/>
        <v>46675</v>
      </c>
      <c r="AK238">
        <f t="shared" si="44"/>
        <v>0</v>
      </c>
      <c r="AL238" s="1">
        <f t="shared" si="45"/>
        <v>1</v>
      </c>
      <c r="AM238" s="1">
        <f t="shared" si="46"/>
        <v>0</v>
      </c>
      <c r="AN238" s="121">
        <f t="shared" si="47"/>
        <v>0</v>
      </c>
      <c r="AO238" s="120">
        <f t="shared" si="48"/>
        <v>1</v>
      </c>
    </row>
    <row r="239" spans="36:41" x14ac:dyDescent="0.35">
      <c r="AJ239" s="29">
        <f t="shared" si="49"/>
        <v>46676</v>
      </c>
      <c r="AK239">
        <f t="shared" si="44"/>
        <v>0</v>
      </c>
      <c r="AL239" s="1">
        <f t="shared" si="45"/>
        <v>1</v>
      </c>
      <c r="AM239" s="1">
        <f t="shared" si="46"/>
        <v>0</v>
      </c>
      <c r="AN239" s="121">
        <f t="shared" si="47"/>
        <v>0</v>
      </c>
      <c r="AO239" s="120">
        <f t="shared" si="48"/>
        <v>1</v>
      </c>
    </row>
    <row r="240" spans="36:41" x14ac:dyDescent="0.35">
      <c r="AJ240" s="29">
        <f t="shared" si="49"/>
        <v>46677</v>
      </c>
      <c r="AK240">
        <f t="shared" si="44"/>
        <v>0</v>
      </c>
      <c r="AL240" s="1">
        <f t="shared" si="45"/>
        <v>1</v>
      </c>
      <c r="AM240" s="1">
        <f t="shared" si="46"/>
        <v>0</v>
      </c>
      <c r="AN240" s="121">
        <f t="shared" si="47"/>
        <v>0</v>
      </c>
      <c r="AO240" s="120">
        <f t="shared" si="48"/>
        <v>1</v>
      </c>
    </row>
    <row r="241" spans="36:41" x14ac:dyDescent="0.35">
      <c r="AJ241" s="29">
        <f t="shared" si="49"/>
        <v>46678</v>
      </c>
      <c r="AK241">
        <f t="shared" si="44"/>
        <v>0</v>
      </c>
      <c r="AL241" s="1">
        <f t="shared" si="45"/>
        <v>1</v>
      </c>
      <c r="AM241" s="1">
        <f t="shared" si="46"/>
        <v>0</v>
      </c>
      <c r="AN241" s="121">
        <f t="shared" si="47"/>
        <v>0</v>
      </c>
      <c r="AO241" s="120">
        <f t="shared" si="48"/>
        <v>1</v>
      </c>
    </row>
    <row r="242" spans="36:41" x14ac:dyDescent="0.35">
      <c r="AJ242" s="29">
        <f t="shared" si="49"/>
        <v>46679</v>
      </c>
      <c r="AK242">
        <f t="shared" si="44"/>
        <v>0</v>
      </c>
      <c r="AL242" s="1">
        <f t="shared" si="45"/>
        <v>1</v>
      </c>
      <c r="AM242" s="1">
        <f t="shared" si="46"/>
        <v>0</v>
      </c>
      <c r="AN242" s="121">
        <f t="shared" si="47"/>
        <v>0</v>
      </c>
      <c r="AO242" s="120">
        <f t="shared" si="48"/>
        <v>1</v>
      </c>
    </row>
    <row r="243" spans="36:41" x14ac:dyDescent="0.35">
      <c r="AJ243" s="29">
        <f t="shared" si="49"/>
        <v>46680</v>
      </c>
      <c r="AK243">
        <f t="shared" si="44"/>
        <v>0</v>
      </c>
      <c r="AL243" s="1">
        <f t="shared" si="45"/>
        <v>1</v>
      </c>
      <c r="AM243" s="1">
        <f t="shared" si="46"/>
        <v>0</v>
      </c>
      <c r="AN243" s="121">
        <f t="shared" si="47"/>
        <v>0</v>
      </c>
      <c r="AO243" s="120">
        <f t="shared" si="48"/>
        <v>1</v>
      </c>
    </row>
    <row r="244" spans="36:41" x14ac:dyDescent="0.35">
      <c r="AJ244" s="29">
        <f t="shared" si="49"/>
        <v>46681</v>
      </c>
      <c r="AK244">
        <f t="shared" si="44"/>
        <v>0</v>
      </c>
      <c r="AL244" s="1">
        <f t="shared" si="45"/>
        <v>1</v>
      </c>
      <c r="AM244" s="1">
        <f t="shared" si="46"/>
        <v>0</v>
      </c>
      <c r="AN244" s="121">
        <f t="shared" si="47"/>
        <v>0</v>
      </c>
      <c r="AO244" s="120">
        <f t="shared" si="48"/>
        <v>1</v>
      </c>
    </row>
    <row r="245" spans="36:41" x14ac:dyDescent="0.35">
      <c r="AJ245" s="29">
        <f t="shared" si="49"/>
        <v>46682</v>
      </c>
      <c r="AK245">
        <f t="shared" si="44"/>
        <v>0</v>
      </c>
      <c r="AL245" s="1">
        <f t="shared" si="45"/>
        <v>1</v>
      </c>
      <c r="AM245" s="1">
        <f t="shared" si="46"/>
        <v>0</v>
      </c>
      <c r="AN245" s="121">
        <f t="shared" si="47"/>
        <v>0</v>
      </c>
      <c r="AO245" s="120">
        <f t="shared" si="48"/>
        <v>1</v>
      </c>
    </row>
    <row r="246" spans="36:41" x14ac:dyDescent="0.35">
      <c r="AJ246" s="29">
        <f t="shared" si="49"/>
        <v>46683</v>
      </c>
      <c r="AK246">
        <f t="shared" si="44"/>
        <v>0</v>
      </c>
      <c r="AL246" s="1">
        <f t="shared" si="45"/>
        <v>1</v>
      </c>
      <c r="AM246" s="1">
        <f t="shared" si="46"/>
        <v>0</v>
      </c>
      <c r="AN246" s="121">
        <f t="shared" si="47"/>
        <v>0</v>
      </c>
      <c r="AO246" s="120">
        <f t="shared" si="48"/>
        <v>1</v>
      </c>
    </row>
    <row r="247" spans="36:41" x14ac:dyDescent="0.35">
      <c r="AJ247" s="29">
        <f t="shared" si="49"/>
        <v>46684</v>
      </c>
      <c r="AK247">
        <f t="shared" si="44"/>
        <v>0</v>
      </c>
      <c r="AL247" s="1">
        <f t="shared" si="45"/>
        <v>1</v>
      </c>
      <c r="AM247" s="1">
        <f t="shared" si="46"/>
        <v>0</v>
      </c>
      <c r="AN247" s="121">
        <f t="shared" si="47"/>
        <v>0</v>
      </c>
      <c r="AO247" s="120">
        <f t="shared" si="48"/>
        <v>1</v>
      </c>
    </row>
    <row r="248" spans="36:41" x14ac:dyDescent="0.35">
      <c r="AJ248" s="29">
        <f t="shared" si="49"/>
        <v>46685</v>
      </c>
      <c r="AK248">
        <f t="shared" si="44"/>
        <v>0</v>
      </c>
      <c r="AL248" s="1">
        <f t="shared" si="45"/>
        <v>1</v>
      </c>
      <c r="AM248" s="1">
        <f t="shared" si="46"/>
        <v>0</v>
      </c>
      <c r="AN248" s="121">
        <f t="shared" si="47"/>
        <v>0</v>
      </c>
      <c r="AO248" s="120">
        <f t="shared" si="48"/>
        <v>1</v>
      </c>
    </row>
    <row r="249" spans="36:41" x14ac:dyDescent="0.35">
      <c r="AJ249" s="29">
        <f t="shared" si="49"/>
        <v>46686</v>
      </c>
      <c r="AK249">
        <f t="shared" si="44"/>
        <v>0</v>
      </c>
      <c r="AL249" s="1">
        <f t="shared" si="45"/>
        <v>1</v>
      </c>
      <c r="AM249" s="1">
        <f t="shared" si="46"/>
        <v>0</v>
      </c>
      <c r="AN249" s="121">
        <f t="shared" si="47"/>
        <v>0</v>
      </c>
      <c r="AO249" s="120">
        <f t="shared" si="48"/>
        <v>1</v>
      </c>
    </row>
    <row r="250" spans="36:41" x14ac:dyDescent="0.35">
      <c r="AJ250" s="29">
        <f t="shared" si="49"/>
        <v>46687</v>
      </c>
      <c r="AK250">
        <f t="shared" si="44"/>
        <v>0</v>
      </c>
      <c r="AL250" s="1">
        <f t="shared" si="45"/>
        <v>1</v>
      </c>
      <c r="AM250" s="1">
        <f t="shared" si="46"/>
        <v>0</v>
      </c>
      <c r="AN250" s="121">
        <f t="shared" si="47"/>
        <v>0</v>
      </c>
      <c r="AO250" s="120">
        <f t="shared" si="48"/>
        <v>1</v>
      </c>
    </row>
    <row r="251" spans="36:41" x14ac:dyDescent="0.35">
      <c r="AJ251" s="29">
        <f t="shared" si="49"/>
        <v>46688</v>
      </c>
      <c r="AK251">
        <f t="shared" si="44"/>
        <v>0</v>
      </c>
      <c r="AL251" s="1">
        <f t="shared" si="45"/>
        <v>1</v>
      </c>
      <c r="AM251" s="1">
        <f t="shared" si="46"/>
        <v>0</v>
      </c>
      <c r="AN251" s="121">
        <f t="shared" si="47"/>
        <v>0</v>
      </c>
      <c r="AO251" s="120">
        <f t="shared" si="48"/>
        <v>1</v>
      </c>
    </row>
    <row r="252" spans="36:41" x14ac:dyDescent="0.35">
      <c r="AJ252" s="29">
        <f t="shared" si="49"/>
        <v>46689</v>
      </c>
      <c r="AK252">
        <f t="shared" si="44"/>
        <v>0</v>
      </c>
      <c r="AL252" s="1">
        <f t="shared" si="45"/>
        <v>1</v>
      </c>
      <c r="AM252" s="1">
        <f t="shared" si="46"/>
        <v>0</v>
      </c>
      <c r="AN252" s="121">
        <f t="shared" si="47"/>
        <v>0</v>
      </c>
      <c r="AO252" s="120">
        <f t="shared" si="48"/>
        <v>1</v>
      </c>
    </row>
    <row r="253" spans="36:41" x14ac:dyDescent="0.35">
      <c r="AJ253" s="29">
        <f t="shared" si="49"/>
        <v>46690</v>
      </c>
      <c r="AK253">
        <f t="shared" si="44"/>
        <v>0</v>
      </c>
      <c r="AL253" s="1">
        <f t="shared" si="45"/>
        <v>1</v>
      </c>
      <c r="AM253" s="1">
        <f t="shared" si="46"/>
        <v>0</v>
      </c>
      <c r="AN253" s="121">
        <f t="shared" si="47"/>
        <v>0</v>
      </c>
      <c r="AO253" s="120">
        <f t="shared" si="48"/>
        <v>1</v>
      </c>
    </row>
    <row r="254" spans="36:41" x14ac:dyDescent="0.35">
      <c r="AJ254" s="29">
        <f t="shared" si="49"/>
        <v>46691</v>
      </c>
      <c r="AK254">
        <f t="shared" si="44"/>
        <v>0.85</v>
      </c>
      <c r="AL254" s="1">
        <f t="shared" si="45"/>
        <v>1</v>
      </c>
      <c r="AM254" s="1">
        <f t="shared" si="46"/>
        <v>0.85</v>
      </c>
      <c r="AN254" s="121">
        <f t="shared" si="47"/>
        <v>0.85</v>
      </c>
      <c r="AO254" s="120">
        <f t="shared" si="48"/>
        <v>1</v>
      </c>
    </row>
    <row r="255" spans="36:41" x14ac:dyDescent="0.35">
      <c r="AJ255" s="29">
        <f t="shared" si="49"/>
        <v>46692</v>
      </c>
      <c r="AK255">
        <f t="shared" si="44"/>
        <v>0</v>
      </c>
      <c r="AL255" s="1">
        <f t="shared" si="45"/>
        <v>1</v>
      </c>
      <c r="AM255" s="1">
        <f t="shared" si="46"/>
        <v>0</v>
      </c>
      <c r="AN255" s="121">
        <f t="shared" si="47"/>
        <v>0</v>
      </c>
      <c r="AO255" s="120">
        <f t="shared" si="48"/>
        <v>1</v>
      </c>
    </row>
    <row r="256" spans="36:41" x14ac:dyDescent="0.35">
      <c r="AJ256" s="29">
        <f t="shared" si="49"/>
        <v>46693</v>
      </c>
      <c r="AK256">
        <f t="shared" si="44"/>
        <v>0</v>
      </c>
      <c r="AL256" s="1">
        <f t="shared" si="45"/>
        <v>1</v>
      </c>
      <c r="AM256" s="1">
        <f t="shared" si="46"/>
        <v>0</v>
      </c>
      <c r="AN256" s="121">
        <f t="shared" si="47"/>
        <v>0</v>
      </c>
      <c r="AO256" s="120">
        <f t="shared" si="48"/>
        <v>1</v>
      </c>
    </row>
    <row r="257" spans="36:41" x14ac:dyDescent="0.35">
      <c r="AJ257" s="29">
        <f t="shared" si="49"/>
        <v>46694</v>
      </c>
      <c r="AK257">
        <f t="shared" si="44"/>
        <v>0</v>
      </c>
      <c r="AL257" s="1">
        <f t="shared" si="45"/>
        <v>1</v>
      </c>
      <c r="AM257" s="1">
        <f t="shared" si="46"/>
        <v>0</v>
      </c>
      <c r="AN257" s="121">
        <f t="shared" si="47"/>
        <v>0</v>
      </c>
      <c r="AO257" s="120">
        <f t="shared" si="48"/>
        <v>1</v>
      </c>
    </row>
    <row r="258" spans="36:41" x14ac:dyDescent="0.35">
      <c r="AJ258" s="29">
        <f t="shared" si="49"/>
        <v>46695</v>
      </c>
      <c r="AK258">
        <f t="shared" si="44"/>
        <v>0</v>
      </c>
      <c r="AL258" s="1">
        <f t="shared" si="45"/>
        <v>1</v>
      </c>
      <c r="AM258" s="1">
        <f t="shared" si="46"/>
        <v>0</v>
      </c>
      <c r="AN258" s="121">
        <f t="shared" si="47"/>
        <v>0</v>
      </c>
      <c r="AO258" s="120">
        <f t="shared" si="48"/>
        <v>1</v>
      </c>
    </row>
    <row r="259" spans="36:41" x14ac:dyDescent="0.35">
      <c r="AJ259" s="29">
        <f t="shared" si="49"/>
        <v>46696</v>
      </c>
      <c r="AK259">
        <f t="shared" si="44"/>
        <v>0</v>
      </c>
      <c r="AL259" s="1">
        <f t="shared" si="45"/>
        <v>1</v>
      </c>
      <c r="AM259" s="1">
        <f t="shared" si="46"/>
        <v>0</v>
      </c>
      <c r="AN259" s="121">
        <f t="shared" si="47"/>
        <v>0</v>
      </c>
      <c r="AO259" s="120">
        <f t="shared" si="48"/>
        <v>1</v>
      </c>
    </row>
    <row r="260" spans="36:41" x14ac:dyDescent="0.35">
      <c r="AJ260" s="29">
        <f t="shared" si="49"/>
        <v>46697</v>
      </c>
      <c r="AK260">
        <f t="shared" si="44"/>
        <v>0</v>
      </c>
      <c r="AL260" s="1">
        <f t="shared" si="45"/>
        <v>1</v>
      </c>
      <c r="AM260" s="1">
        <f t="shared" si="46"/>
        <v>0</v>
      </c>
      <c r="AN260" s="121">
        <f t="shared" si="47"/>
        <v>0</v>
      </c>
      <c r="AO260" s="120">
        <f t="shared" si="48"/>
        <v>1</v>
      </c>
    </row>
    <row r="261" spans="36:41" x14ac:dyDescent="0.35">
      <c r="AJ261" s="29">
        <f t="shared" si="49"/>
        <v>46698</v>
      </c>
      <c r="AK261">
        <f t="shared" si="44"/>
        <v>0</v>
      </c>
      <c r="AL261" s="1">
        <f t="shared" si="45"/>
        <v>1</v>
      </c>
      <c r="AM261" s="1">
        <f t="shared" si="46"/>
        <v>0</v>
      </c>
      <c r="AN261" s="121">
        <f t="shared" si="47"/>
        <v>0</v>
      </c>
      <c r="AO261" s="120">
        <f t="shared" si="48"/>
        <v>1</v>
      </c>
    </row>
    <row r="262" spans="36:41" x14ac:dyDescent="0.35">
      <c r="AJ262" s="29">
        <f t="shared" si="49"/>
        <v>46699</v>
      </c>
      <c r="AK262">
        <f t="shared" si="44"/>
        <v>0</v>
      </c>
      <c r="AL262" s="1">
        <f t="shared" si="45"/>
        <v>1</v>
      </c>
      <c r="AM262" s="1">
        <f t="shared" si="46"/>
        <v>0</v>
      </c>
      <c r="AN262" s="121">
        <f t="shared" si="47"/>
        <v>0</v>
      </c>
      <c r="AO262" s="120">
        <f t="shared" si="48"/>
        <v>1</v>
      </c>
    </row>
    <row r="263" spans="36:41" x14ac:dyDescent="0.35">
      <c r="AJ263" s="29">
        <f t="shared" si="49"/>
        <v>46700</v>
      </c>
      <c r="AK263">
        <f t="shared" si="44"/>
        <v>0</v>
      </c>
      <c r="AL263" s="1">
        <f t="shared" si="45"/>
        <v>1</v>
      </c>
      <c r="AM263" s="1">
        <f t="shared" si="46"/>
        <v>0</v>
      </c>
      <c r="AN263" s="121">
        <f t="shared" si="47"/>
        <v>0</v>
      </c>
      <c r="AO263" s="120">
        <f t="shared" si="48"/>
        <v>1</v>
      </c>
    </row>
    <row r="264" spans="36:41" x14ac:dyDescent="0.35">
      <c r="AJ264" s="29">
        <f t="shared" si="49"/>
        <v>46701</v>
      </c>
      <c r="AK264">
        <f t="shared" si="44"/>
        <v>0</v>
      </c>
      <c r="AL264" s="1">
        <f t="shared" si="45"/>
        <v>1</v>
      </c>
      <c r="AM264" s="1">
        <f t="shared" si="46"/>
        <v>0</v>
      </c>
      <c r="AN264" s="121">
        <f t="shared" si="47"/>
        <v>0</v>
      </c>
      <c r="AO264" s="120">
        <f t="shared" si="48"/>
        <v>1</v>
      </c>
    </row>
    <row r="265" spans="36:41" x14ac:dyDescent="0.35">
      <c r="AJ265" s="29">
        <f t="shared" si="49"/>
        <v>46702</v>
      </c>
      <c r="AK265">
        <f t="shared" si="44"/>
        <v>0</v>
      </c>
      <c r="AL265" s="1">
        <f t="shared" si="45"/>
        <v>1</v>
      </c>
      <c r="AM265" s="1">
        <f t="shared" si="46"/>
        <v>0</v>
      </c>
      <c r="AN265" s="121">
        <f t="shared" si="47"/>
        <v>0</v>
      </c>
      <c r="AO265" s="120">
        <f t="shared" si="48"/>
        <v>1</v>
      </c>
    </row>
    <row r="266" spans="36:41" x14ac:dyDescent="0.35">
      <c r="AJ266" s="29">
        <f t="shared" si="49"/>
        <v>46703</v>
      </c>
      <c r="AK266">
        <f t="shared" si="44"/>
        <v>0</v>
      </c>
      <c r="AL266" s="1">
        <f t="shared" si="45"/>
        <v>1</v>
      </c>
      <c r="AM266" s="1">
        <f t="shared" si="46"/>
        <v>0</v>
      </c>
      <c r="AN266" s="121">
        <f t="shared" si="47"/>
        <v>0</v>
      </c>
      <c r="AO266" s="120">
        <f t="shared" si="48"/>
        <v>1</v>
      </c>
    </row>
    <row r="267" spans="36:41" x14ac:dyDescent="0.35">
      <c r="AJ267" s="29">
        <f t="shared" si="49"/>
        <v>46704</v>
      </c>
      <c r="AK267">
        <f t="shared" si="44"/>
        <v>0</v>
      </c>
      <c r="AL267" s="1">
        <f t="shared" si="45"/>
        <v>1</v>
      </c>
      <c r="AM267" s="1">
        <f t="shared" si="46"/>
        <v>0</v>
      </c>
      <c r="AN267" s="121">
        <f t="shared" si="47"/>
        <v>0</v>
      </c>
      <c r="AO267" s="120">
        <f t="shared" si="48"/>
        <v>1</v>
      </c>
    </row>
    <row r="268" spans="36:41" x14ac:dyDescent="0.35">
      <c r="AJ268" s="29">
        <f t="shared" si="49"/>
        <v>46705</v>
      </c>
      <c r="AK268">
        <f t="shared" si="44"/>
        <v>0</v>
      </c>
      <c r="AL268" s="1">
        <f t="shared" si="45"/>
        <v>1</v>
      </c>
      <c r="AM268" s="1">
        <f t="shared" si="46"/>
        <v>0</v>
      </c>
      <c r="AN268" s="121">
        <f t="shared" si="47"/>
        <v>0</v>
      </c>
      <c r="AO268" s="120">
        <f t="shared" si="48"/>
        <v>1</v>
      </c>
    </row>
    <row r="269" spans="36:41" x14ac:dyDescent="0.35">
      <c r="AJ269" s="29">
        <f t="shared" si="49"/>
        <v>46706</v>
      </c>
      <c r="AK269">
        <f t="shared" si="44"/>
        <v>0</v>
      </c>
      <c r="AL269" s="1">
        <f t="shared" si="45"/>
        <v>1</v>
      </c>
      <c r="AM269" s="1">
        <f t="shared" si="46"/>
        <v>0</v>
      </c>
      <c r="AN269" s="121">
        <f t="shared" si="47"/>
        <v>0</v>
      </c>
      <c r="AO269" s="120">
        <f t="shared" si="48"/>
        <v>1</v>
      </c>
    </row>
    <row r="270" spans="36:41" x14ac:dyDescent="0.35">
      <c r="AJ270" s="29">
        <f t="shared" si="49"/>
        <v>46707</v>
      </c>
      <c r="AK270">
        <f t="shared" si="44"/>
        <v>0</v>
      </c>
      <c r="AL270" s="1">
        <f t="shared" si="45"/>
        <v>1</v>
      </c>
      <c r="AM270" s="1">
        <f t="shared" si="46"/>
        <v>0</v>
      </c>
      <c r="AN270" s="121">
        <f t="shared" si="47"/>
        <v>0</v>
      </c>
      <c r="AO270" s="120">
        <f t="shared" si="48"/>
        <v>1</v>
      </c>
    </row>
    <row r="271" spans="36:41" x14ac:dyDescent="0.35">
      <c r="AJ271" s="29">
        <f t="shared" si="49"/>
        <v>46708</v>
      </c>
      <c r="AK271">
        <f t="shared" si="44"/>
        <v>0</v>
      </c>
      <c r="AL271" s="1">
        <f t="shared" si="45"/>
        <v>1</v>
      </c>
      <c r="AM271" s="1">
        <f t="shared" si="46"/>
        <v>0</v>
      </c>
      <c r="AN271" s="121">
        <f t="shared" si="47"/>
        <v>0</v>
      </c>
      <c r="AO271" s="120">
        <f t="shared" si="48"/>
        <v>1</v>
      </c>
    </row>
    <row r="272" spans="36:41" x14ac:dyDescent="0.35">
      <c r="AJ272" s="29">
        <f t="shared" si="49"/>
        <v>46709</v>
      </c>
      <c r="AK272">
        <f t="shared" si="44"/>
        <v>0</v>
      </c>
      <c r="AL272" s="1">
        <f t="shared" si="45"/>
        <v>1</v>
      </c>
      <c r="AM272" s="1">
        <f t="shared" si="46"/>
        <v>0</v>
      </c>
      <c r="AN272" s="121">
        <f t="shared" si="47"/>
        <v>0</v>
      </c>
      <c r="AO272" s="120">
        <f t="shared" si="48"/>
        <v>1</v>
      </c>
    </row>
    <row r="273" spans="36:41" x14ac:dyDescent="0.35">
      <c r="AJ273" s="29">
        <f t="shared" si="49"/>
        <v>46710</v>
      </c>
      <c r="AK273">
        <f t="shared" si="44"/>
        <v>0</v>
      </c>
      <c r="AL273" s="1">
        <f t="shared" si="45"/>
        <v>1</v>
      </c>
      <c r="AM273" s="1">
        <f t="shared" si="46"/>
        <v>0</v>
      </c>
      <c r="AN273" s="121">
        <f t="shared" si="47"/>
        <v>0</v>
      </c>
      <c r="AO273" s="120">
        <f t="shared" si="48"/>
        <v>1</v>
      </c>
    </row>
    <row r="274" spans="36:41" x14ac:dyDescent="0.35">
      <c r="AJ274" s="29">
        <f t="shared" si="49"/>
        <v>46711</v>
      </c>
      <c r="AK274">
        <f t="shared" si="44"/>
        <v>0</v>
      </c>
      <c r="AL274" s="1">
        <f t="shared" si="45"/>
        <v>1</v>
      </c>
      <c r="AM274" s="1">
        <f t="shared" si="46"/>
        <v>0</v>
      </c>
      <c r="AN274" s="121">
        <f t="shared" si="47"/>
        <v>0</v>
      </c>
      <c r="AO274" s="120">
        <f t="shared" si="48"/>
        <v>1</v>
      </c>
    </row>
    <row r="275" spans="36:41" x14ac:dyDescent="0.35">
      <c r="AJ275" s="29">
        <f t="shared" si="49"/>
        <v>46712</v>
      </c>
      <c r="AK275">
        <f t="shared" si="44"/>
        <v>0</v>
      </c>
      <c r="AL275" s="1">
        <f t="shared" si="45"/>
        <v>1</v>
      </c>
      <c r="AM275" s="1">
        <f t="shared" si="46"/>
        <v>0</v>
      </c>
      <c r="AN275" s="121">
        <f t="shared" si="47"/>
        <v>0</v>
      </c>
      <c r="AO275" s="120">
        <f t="shared" si="48"/>
        <v>1</v>
      </c>
    </row>
    <row r="276" spans="36:41" x14ac:dyDescent="0.35">
      <c r="AJ276" s="29">
        <f t="shared" si="49"/>
        <v>46713</v>
      </c>
      <c r="AK276">
        <f t="shared" si="44"/>
        <v>0</v>
      </c>
      <c r="AL276" s="1">
        <f t="shared" si="45"/>
        <v>1</v>
      </c>
      <c r="AM276" s="1">
        <f t="shared" si="46"/>
        <v>0</v>
      </c>
      <c r="AN276" s="121">
        <f t="shared" si="47"/>
        <v>0</v>
      </c>
      <c r="AO276" s="120">
        <f t="shared" si="48"/>
        <v>1</v>
      </c>
    </row>
    <row r="277" spans="36:41" x14ac:dyDescent="0.35">
      <c r="AJ277" s="29">
        <f t="shared" si="49"/>
        <v>46714</v>
      </c>
      <c r="AK277">
        <f t="shared" si="44"/>
        <v>0</v>
      </c>
      <c r="AL277" s="1">
        <f t="shared" si="45"/>
        <v>1</v>
      </c>
      <c r="AM277" s="1">
        <f t="shared" si="46"/>
        <v>0</v>
      </c>
      <c r="AN277" s="121">
        <f t="shared" si="47"/>
        <v>0</v>
      </c>
      <c r="AO277" s="120">
        <f t="shared" si="48"/>
        <v>1</v>
      </c>
    </row>
    <row r="278" spans="36:41" x14ac:dyDescent="0.35">
      <c r="AJ278" s="29">
        <f t="shared" si="49"/>
        <v>46715</v>
      </c>
      <c r="AK278">
        <f t="shared" si="44"/>
        <v>0</v>
      </c>
      <c r="AL278" s="1">
        <f t="shared" si="45"/>
        <v>1</v>
      </c>
      <c r="AM278" s="1">
        <f t="shared" si="46"/>
        <v>0</v>
      </c>
      <c r="AN278" s="121">
        <f t="shared" si="47"/>
        <v>0</v>
      </c>
      <c r="AO278" s="120">
        <f t="shared" si="48"/>
        <v>1</v>
      </c>
    </row>
    <row r="279" spans="36:41" x14ac:dyDescent="0.35">
      <c r="AJ279" s="29">
        <f t="shared" si="49"/>
        <v>46716</v>
      </c>
      <c r="AK279">
        <f t="shared" si="44"/>
        <v>0</v>
      </c>
      <c r="AL279" s="1">
        <f t="shared" si="45"/>
        <v>1</v>
      </c>
      <c r="AM279" s="1">
        <f t="shared" si="46"/>
        <v>0</v>
      </c>
      <c r="AN279" s="121">
        <f t="shared" si="47"/>
        <v>0</v>
      </c>
      <c r="AO279" s="120">
        <f t="shared" si="48"/>
        <v>1</v>
      </c>
    </row>
    <row r="280" spans="36:41" x14ac:dyDescent="0.35">
      <c r="AJ280" s="29">
        <f t="shared" si="49"/>
        <v>46717</v>
      </c>
      <c r="AK280">
        <f t="shared" si="44"/>
        <v>0</v>
      </c>
      <c r="AL280" s="1">
        <f t="shared" si="45"/>
        <v>1</v>
      </c>
      <c r="AM280" s="1">
        <f t="shared" si="46"/>
        <v>0</v>
      </c>
      <c r="AN280" s="121">
        <f t="shared" si="47"/>
        <v>0</v>
      </c>
      <c r="AO280" s="120">
        <f t="shared" si="48"/>
        <v>1</v>
      </c>
    </row>
    <row r="281" spans="36:41" x14ac:dyDescent="0.35">
      <c r="AJ281" s="29">
        <f t="shared" si="49"/>
        <v>46718</v>
      </c>
      <c r="AK281">
        <f t="shared" si="44"/>
        <v>0</v>
      </c>
      <c r="AL281" s="1">
        <f t="shared" si="45"/>
        <v>1</v>
      </c>
      <c r="AM281" s="1">
        <f t="shared" si="46"/>
        <v>0</v>
      </c>
      <c r="AN281" s="121">
        <f t="shared" si="47"/>
        <v>0</v>
      </c>
      <c r="AO281" s="120">
        <f t="shared" si="48"/>
        <v>1</v>
      </c>
    </row>
    <row r="282" spans="36:41" x14ac:dyDescent="0.35">
      <c r="AJ282" s="29">
        <f t="shared" si="49"/>
        <v>46719</v>
      </c>
      <c r="AK282">
        <f t="shared" si="44"/>
        <v>0</v>
      </c>
      <c r="AL282" s="1">
        <f t="shared" si="45"/>
        <v>1</v>
      </c>
      <c r="AM282" s="1">
        <f t="shared" si="46"/>
        <v>0</v>
      </c>
      <c r="AN282" s="121">
        <f t="shared" si="47"/>
        <v>0</v>
      </c>
      <c r="AO282" s="120">
        <f t="shared" si="48"/>
        <v>1</v>
      </c>
    </row>
    <row r="283" spans="36:41" x14ac:dyDescent="0.35">
      <c r="AJ283" s="29">
        <f t="shared" si="49"/>
        <v>46720</v>
      </c>
      <c r="AK283">
        <f t="shared" si="44"/>
        <v>0</v>
      </c>
      <c r="AL283" s="1">
        <f t="shared" si="45"/>
        <v>1</v>
      </c>
      <c r="AM283" s="1">
        <f t="shared" si="46"/>
        <v>0</v>
      </c>
      <c r="AN283" s="121">
        <f t="shared" si="47"/>
        <v>0</v>
      </c>
      <c r="AO283" s="120">
        <f t="shared" si="48"/>
        <v>1</v>
      </c>
    </row>
    <row r="284" spans="36:41" x14ac:dyDescent="0.35">
      <c r="AJ284" s="29">
        <f t="shared" si="49"/>
        <v>46721</v>
      </c>
      <c r="AK284">
        <f t="shared" si="44"/>
        <v>0</v>
      </c>
      <c r="AL284" s="1">
        <f t="shared" si="45"/>
        <v>1</v>
      </c>
      <c r="AM284" s="1">
        <f t="shared" si="46"/>
        <v>0</v>
      </c>
      <c r="AN284" s="121">
        <f t="shared" si="47"/>
        <v>0</v>
      </c>
      <c r="AO284" s="120">
        <f t="shared" si="48"/>
        <v>1</v>
      </c>
    </row>
    <row r="285" spans="36:41" x14ac:dyDescent="0.35">
      <c r="AJ285" s="29">
        <f t="shared" si="49"/>
        <v>46722</v>
      </c>
      <c r="AK285">
        <f t="shared" si="44"/>
        <v>0</v>
      </c>
      <c r="AL285" s="1">
        <f t="shared" si="45"/>
        <v>1</v>
      </c>
      <c r="AM285" s="1">
        <f t="shared" si="46"/>
        <v>0</v>
      </c>
      <c r="AN285" s="121">
        <f t="shared" si="47"/>
        <v>0</v>
      </c>
      <c r="AO285" s="120">
        <f t="shared" si="48"/>
        <v>1</v>
      </c>
    </row>
    <row r="286" spans="36:41" x14ac:dyDescent="0.35">
      <c r="AJ286" s="29">
        <f t="shared" si="49"/>
        <v>46723</v>
      </c>
      <c r="AK286">
        <f t="shared" si="44"/>
        <v>0</v>
      </c>
      <c r="AL286" s="1">
        <f t="shared" si="45"/>
        <v>1</v>
      </c>
      <c r="AM286" s="1">
        <f t="shared" si="46"/>
        <v>0</v>
      </c>
      <c r="AN286" s="121">
        <f t="shared" si="47"/>
        <v>0</v>
      </c>
      <c r="AO286" s="120">
        <f t="shared" si="48"/>
        <v>1</v>
      </c>
    </row>
    <row r="287" spans="36:41" x14ac:dyDescent="0.35">
      <c r="AJ287" s="29">
        <f t="shared" si="49"/>
        <v>46724</v>
      </c>
      <c r="AK287">
        <f t="shared" si="44"/>
        <v>0</v>
      </c>
      <c r="AL287" s="1">
        <f t="shared" si="45"/>
        <v>1</v>
      </c>
      <c r="AM287" s="1">
        <f t="shared" si="46"/>
        <v>0</v>
      </c>
      <c r="AN287" s="121">
        <f t="shared" si="47"/>
        <v>0</v>
      </c>
      <c r="AO287" s="120">
        <f t="shared" si="48"/>
        <v>1</v>
      </c>
    </row>
    <row r="288" spans="36:41" x14ac:dyDescent="0.35">
      <c r="AJ288" s="29">
        <f t="shared" si="49"/>
        <v>46725</v>
      </c>
      <c r="AK288">
        <f t="shared" si="44"/>
        <v>0</v>
      </c>
      <c r="AL288" s="1">
        <f t="shared" si="45"/>
        <v>1</v>
      </c>
      <c r="AM288" s="1">
        <f t="shared" si="46"/>
        <v>0</v>
      </c>
      <c r="AN288" s="121">
        <f t="shared" si="47"/>
        <v>0</v>
      </c>
      <c r="AO288" s="120">
        <f t="shared" si="48"/>
        <v>1</v>
      </c>
    </row>
    <row r="289" spans="36:41" x14ac:dyDescent="0.35">
      <c r="AJ289" s="29">
        <f t="shared" si="49"/>
        <v>46726</v>
      </c>
      <c r="AK289">
        <f t="shared" si="44"/>
        <v>0</v>
      </c>
      <c r="AL289" s="1">
        <f t="shared" si="45"/>
        <v>1</v>
      </c>
      <c r="AM289" s="1">
        <f t="shared" si="46"/>
        <v>0</v>
      </c>
      <c r="AN289" s="121">
        <f t="shared" si="47"/>
        <v>0</v>
      </c>
      <c r="AO289" s="120">
        <f t="shared" si="48"/>
        <v>1</v>
      </c>
    </row>
    <row r="290" spans="36:41" x14ac:dyDescent="0.35">
      <c r="AJ290" s="29">
        <f t="shared" si="49"/>
        <v>46727</v>
      </c>
      <c r="AK290">
        <f t="shared" si="44"/>
        <v>0</v>
      </c>
      <c r="AL290" s="1">
        <f t="shared" si="45"/>
        <v>1</v>
      </c>
      <c r="AM290" s="1">
        <f t="shared" si="46"/>
        <v>0</v>
      </c>
      <c r="AN290" s="121">
        <f t="shared" si="47"/>
        <v>0</v>
      </c>
      <c r="AO290" s="120">
        <f t="shared" si="48"/>
        <v>1</v>
      </c>
    </row>
    <row r="291" spans="36:41" x14ac:dyDescent="0.35">
      <c r="AJ291" s="29">
        <f t="shared" si="49"/>
        <v>46728</v>
      </c>
      <c r="AK291">
        <f t="shared" si="44"/>
        <v>0</v>
      </c>
      <c r="AL291" s="1">
        <f t="shared" si="45"/>
        <v>1</v>
      </c>
      <c r="AM291" s="1">
        <f t="shared" si="46"/>
        <v>0</v>
      </c>
      <c r="AN291" s="121">
        <f t="shared" si="47"/>
        <v>0</v>
      </c>
      <c r="AO291" s="120">
        <f t="shared" si="48"/>
        <v>1</v>
      </c>
    </row>
    <row r="292" spans="36:41" x14ac:dyDescent="0.35">
      <c r="AJ292" s="29">
        <f t="shared" si="49"/>
        <v>46729</v>
      </c>
      <c r="AK292">
        <f t="shared" si="44"/>
        <v>0</v>
      </c>
      <c r="AL292" s="1">
        <f t="shared" si="45"/>
        <v>1</v>
      </c>
      <c r="AM292" s="1">
        <f t="shared" si="46"/>
        <v>0</v>
      </c>
      <c r="AN292" s="121">
        <f t="shared" si="47"/>
        <v>0</v>
      </c>
      <c r="AO292" s="120">
        <f t="shared" si="48"/>
        <v>1</v>
      </c>
    </row>
    <row r="293" spans="36:41" x14ac:dyDescent="0.35">
      <c r="AJ293" s="29">
        <f t="shared" si="49"/>
        <v>46730</v>
      </c>
      <c r="AK293">
        <f t="shared" si="44"/>
        <v>0</v>
      </c>
      <c r="AL293" s="1">
        <f t="shared" si="45"/>
        <v>1</v>
      </c>
      <c r="AM293" s="1">
        <f t="shared" si="46"/>
        <v>0</v>
      </c>
      <c r="AN293" s="121">
        <f t="shared" si="47"/>
        <v>0</v>
      </c>
      <c r="AO293" s="120">
        <f t="shared" si="48"/>
        <v>1</v>
      </c>
    </row>
    <row r="294" spans="36:41" x14ac:dyDescent="0.35">
      <c r="AJ294" s="29">
        <f t="shared" si="49"/>
        <v>46731</v>
      </c>
      <c r="AK294">
        <f t="shared" si="44"/>
        <v>0</v>
      </c>
      <c r="AL294" s="1">
        <f t="shared" si="45"/>
        <v>1</v>
      </c>
      <c r="AM294" s="1">
        <f t="shared" si="46"/>
        <v>0</v>
      </c>
      <c r="AN294" s="121">
        <f t="shared" si="47"/>
        <v>0</v>
      </c>
      <c r="AO294" s="120">
        <f t="shared" si="48"/>
        <v>1</v>
      </c>
    </row>
    <row r="295" spans="36:41" x14ac:dyDescent="0.35">
      <c r="AJ295" s="29">
        <f t="shared" si="49"/>
        <v>46732</v>
      </c>
      <c r="AK295">
        <f t="shared" si="44"/>
        <v>0</v>
      </c>
      <c r="AL295" s="1">
        <f t="shared" si="45"/>
        <v>1</v>
      </c>
      <c r="AM295" s="1">
        <f t="shared" si="46"/>
        <v>0</v>
      </c>
      <c r="AN295" s="121">
        <f t="shared" si="47"/>
        <v>0</v>
      </c>
      <c r="AO295" s="120">
        <f t="shared" si="48"/>
        <v>1</v>
      </c>
    </row>
    <row r="296" spans="36:41" x14ac:dyDescent="0.35">
      <c r="AJ296" s="29">
        <f t="shared" si="49"/>
        <v>46733</v>
      </c>
      <c r="AK296">
        <f t="shared" si="44"/>
        <v>0</v>
      </c>
      <c r="AL296" s="1">
        <f t="shared" si="45"/>
        <v>1</v>
      </c>
      <c r="AM296" s="1">
        <f t="shared" si="46"/>
        <v>0</v>
      </c>
      <c r="AN296" s="121">
        <f t="shared" si="47"/>
        <v>0</v>
      </c>
      <c r="AO296" s="120">
        <f t="shared" si="48"/>
        <v>1</v>
      </c>
    </row>
    <row r="297" spans="36:41" x14ac:dyDescent="0.35">
      <c r="AJ297" s="29">
        <f t="shared" si="49"/>
        <v>46734</v>
      </c>
      <c r="AK297">
        <f t="shared" ref="AK297:AK360" si="50">_xlfn.XLOOKUP(AJ297,A$27:A$36,B$27:B$36,0,0)</f>
        <v>0</v>
      </c>
      <c r="AL297" s="1">
        <f t="shared" ref="AL297:AL360" si="51">_xlfn.XLOOKUP(AJ297,A$15:A$24,B$15:B$24,1,0)</f>
        <v>1</v>
      </c>
      <c r="AM297" s="1">
        <f t="shared" si="46"/>
        <v>0</v>
      </c>
      <c r="AN297" s="121">
        <f t="shared" si="47"/>
        <v>0</v>
      </c>
      <c r="AO297" s="120">
        <f t="shared" si="48"/>
        <v>1</v>
      </c>
    </row>
    <row r="298" spans="36:41" x14ac:dyDescent="0.35">
      <c r="AJ298" s="29">
        <f t="shared" si="49"/>
        <v>46735</v>
      </c>
      <c r="AK298">
        <f t="shared" si="50"/>
        <v>0</v>
      </c>
      <c r="AL298" s="1">
        <f t="shared" si="51"/>
        <v>1</v>
      </c>
      <c r="AM298" s="1">
        <f t="shared" ref="AM298:AM361" si="52">AK298</f>
        <v>0</v>
      </c>
      <c r="AN298" s="121">
        <f t="shared" ref="AN298:AN361" si="53">AK298</f>
        <v>0</v>
      </c>
      <c r="AO298" s="120">
        <f t="shared" ref="AO298:AO361" si="54">AL298</f>
        <v>1</v>
      </c>
    </row>
    <row r="299" spans="36:41" x14ac:dyDescent="0.35">
      <c r="AJ299" s="29">
        <f t="shared" ref="AJ299:AJ362" si="55">AJ298+1</f>
        <v>46736</v>
      </c>
      <c r="AK299">
        <f t="shared" si="50"/>
        <v>0</v>
      </c>
      <c r="AL299" s="1">
        <f t="shared" si="51"/>
        <v>1</v>
      </c>
      <c r="AM299" s="1">
        <f t="shared" si="52"/>
        <v>0</v>
      </c>
      <c r="AN299" s="121">
        <f t="shared" si="53"/>
        <v>0</v>
      </c>
      <c r="AO299" s="120">
        <f t="shared" si="54"/>
        <v>1</v>
      </c>
    </row>
    <row r="300" spans="36:41" x14ac:dyDescent="0.35">
      <c r="AJ300" s="29">
        <f t="shared" si="55"/>
        <v>46737</v>
      </c>
      <c r="AK300">
        <f t="shared" si="50"/>
        <v>0</v>
      </c>
      <c r="AL300" s="1">
        <f t="shared" si="51"/>
        <v>1</v>
      </c>
      <c r="AM300" s="1">
        <f t="shared" si="52"/>
        <v>0</v>
      </c>
      <c r="AN300" s="121">
        <f t="shared" si="53"/>
        <v>0</v>
      </c>
      <c r="AO300" s="120">
        <f t="shared" si="54"/>
        <v>1</v>
      </c>
    </row>
    <row r="301" spans="36:41" x14ac:dyDescent="0.35">
      <c r="AJ301" s="29">
        <f t="shared" si="55"/>
        <v>46738</v>
      </c>
      <c r="AK301">
        <f t="shared" si="50"/>
        <v>0</v>
      </c>
      <c r="AL301" s="1">
        <f t="shared" si="51"/>
        <v>1</v>
      </c>
      <c r="AM301" s="1">
        <f t="shared" si="52"/>
        <v>0</v>
      </c>
      <c r="AN301" s="121">
        <f t="shared" si="53"/>
        <v>0</v>
      </c>
      <c r="AO301" s="120">
        <f t="shared" si="54"/>
        <v>1</v>
      </c>
    </row>
    <row r="302" spans="36:41" x14ac:dyDescent="0.35">
      <c r="AJ302" s="29">
        <f t="shared" si="55"/>
        <v>46739</v>
      </c>
      <c r="AK302">
        <f t="shared" si="50"/>
        <v>0</v>
      </c>
      <c r="AL302" s="1">
        <f t="shared" si="51"/>
        <v>1</v>
      </c>
      <c r="AM302" s="1">
        <f t="shared" si="52"/>
        <v>0</v>
      </c>
      <c r="AN302" s="121">
        <f t="shared" si="53"/>
        <v>0</v>
      </c>
      <c r="AO302" s="120">
        <f t="shared" si="54"/>
        <v>1</v>
      </c>
    </row>
    <row r="303" spans="36:41" x14ac:dyDescent="0.35">
      <c r="AJ303" s="29">
        <f t="shared" si="55"/>
        <v>46740</v>
      </c>
      <c r="AK303">
        <f t="shared" si="50"/>
        <v>0</v>
      </c>
      <c r="AL303" s="1">
        <f t="shared" si="51"/>
        <v>1</v>
      </c>
      <c r="AM303" s="1">
        <f t="shared" si="52"/>
        <v>0</v>
      </c>
      <c r="AN303" s="121">
        <f t="shared" si="53"/>
        <v>0</v>
      </c>
      <c r="AO303" s="120">
        <f t="shared" si="54"/>
        <v>1</v>
      </c>
    </row>
    <row r="304" spans="36:41" x14ac:dyDescent="0.35">
      <c r="AJ304" s="29">
        <f t="shared" si="55"/>
        <v>46741</v>
      </c>
      <c r="AK304">
        <f t="shared" si="50"/>
        <v>0</v>
      </c>
      <c r="AL304" s="1">
        <f t="shared" si="51"/>
        <v>1</v>
      </c>
      <c r="AM304" s="1">
        <f t="shared" si="52"/>
        <v>0</v>
      </c>
      <c r="AN304" s="121">
        <f t="shared" si="53"/>
        <v>0</v>
      </c>
      <c r="AO304" s="120">
        <f t="shared" si="54"/>
        <v>1</v>
      </c>
    </row>
    <row r="305" spans="36:41" x14ac:dyDescent="0.35">
      <c r="AJ305" s="29">
        <f t="shared" si="55"/>
        <v>46742</v>
      </c>
      <c r="AK305">
        <f t="shared" si="50"/>
        <v>0</v>
      </c>
      <c r="AL305" s="1">
        <f t="shared" si="51"/>
        <v>1</v>
      </c>
      <c r="AM305" s="1">
        <f t="shared" si="52"/>
        <v>0</v>
      </c>
      <c r="AN305" s="121">
        <f t="shared" si="53"/>
        <v>0</v>
      </c>
      <c r="AO305" s="120">
        <f t="shared" si="54"/>
        <v>1</v>
      </c>
    </row>
    <row r="306" spans="36:41" x14ac:dyDescent="0.35">
      <c r="AJ306" s="29">
        <f t="shared" si="55"/>
        <v>46743</v>
      </c>
      <c r="AK306">
        <f t="shared" si="50"/>
        <v>0</v>
      </c>
      <c r="AL306" s="1">
        <f t="shared" si="51"/>
        <v>1</v>
      </c>
      <c r="AM306" s="1">
        <f t="shared" si="52"/>
        <v>0</v>
      </c>
      <c r="AN306" s="121">
        <f t="shared" si="53"/>
        <v>0</v>
      </c>
      <c r="AO306" s="120">
        <f t="shared" si="54"/>
        <v>1</v>
      </c>
    </row>
    <row r="307" spans="36:41" x14ac:dyDescent="0.35">
      <c r="AJ307" s="29">
        <f t="shared" si="55"/>
        <v>46744</v>
      </c>
      <c r="AK307">
        <f t="shared" si="50"/>
        <v>0</v>
      </c>
      <c r="AL307" s="1">
        <f t="shared" si="51"/>
        <v>1</v>
      </c>
      <c r="AM307" s="1">
        <f t="shared" si="52"/>
        <v>0</v>
      </c>
      <c r="AN307" s="121">
        <f t="shared" si="53"/>
        <v>0</v>
      </c>
      <c r="AO307" s="120">
        <f t="shared" si="54"/>
        <v>1</v>
      </c>
    </row>
    <row r="308" spans="36:41" x14ac:dyDescent="0.35">
      <c r="AJ308" s="29">
        <f t="shared" si="55"/>
        <v>46745</v>
      </c>
      <c r="AK308">
        <f t="shared" si="50"/>
        <v>0</v>
      </c>
      <c r="AL308" s="1">
        <f t="shared" si="51"/>
        <v>1</v>
      </c>
      <c r="AM308" s="1">
        <f t="shared" si="52"/>
        <v>0</v>
      </c>
      <c r="AN308" s="121">
        <f t="shared" si="53"/>
        <v>0</v>
      </c>
      <c r="AO308" s="120">
        <f t="shared" si="54"/>
        <v>1</v>
      </c>
    </row>
    <row r="309" spans="36:41" x14ac:dyDescent="0.35">
      <c r="AJ309" s="29">
        <f t="shared" si="55"/>
        <v>46746</v>
      </c>
      <c r="AK309">
        <f t="shared" si="50"/>
        <v>0</v>
      </c>
      <c r="AL309" s="1">
        <f t="shared" si="51"/>
        <v>1</v>
      </c>
      <c r="AM309" s="1">
        <f t="shared" si="52"/>
        <v>0</v>
      </c>
      <c r="AN309" s="121">
        <f t="shared" si="53"/>
        <v>0</v>
      </c>
      <c r="AO309" s="120">
        <f t="shared" si="54"/>
        <v>1</v>
      </c>
    </row>
    <row r="310" spans="36:41" x14ac:dyDescent="0.35">
      <c r="AJ310" s="29">
        <f t="shared" si="55"/>
        <v>46747</v>
      </c>
      <c r="AK310">
        <f t="shared" si="50"/>
        <v>0</v>
      </c>
      <c r="AL310" s="1">
        <f t="shared" si="51"/>
        <v>1</v>
      </c>
      <c r="AM310" s="1">
        <f t="shared" si="52"/>
        <v>0</v>
      </c>
      <c r="AN310" s="121">
        <f t="shared" si="53"/>
        <v>0</v>
      </c>
      <c r="AO310" s="120">
        <f t="shared" si="54"/>
        <v>1</v>
      </c>
    </row>
    <row r="311" spans="36:41" x14ac:dyDescent="0.35">
      <c r="AJ311" s="29">
        <f t="shared" si="55"/>
        <v>46748</v>
      </c>
      <c r="AK311">
        <f t="shared" si="50"/>
        <v>0</v>
      </c>
      <c r="AL311" s="1">
        <f t="shared" si="51"/>
        <v>1</v>
      </c>
      <c r="AM311" s="1">
        <f t="shared" si="52"/>
        <v>0</v>
      </c>
      <c r="AN311" s="121">
        <f t="shared" si="53"/>
        <v>0</v>
      </c>
      <c r="AO311" s="120">
        <f t="shared" si="54"/>
        <v>1</v>
      </c>
    </row>
    <row r="312" spans="36:41" x14ac:dyDescent="0.35">
      <c r="AJ312" s="29">
        <f t="shared" si="55"/>
        <v>46749</v>
      </c>
      <c r="AK312">
        <f t="shared" si="50"/>
        <v>0</v>
      </c>
      <c r="AL312" s="1">
        <f t="shared" si="51"/>
        <v>1</v>
      </c>
      <c r="AM312" s="1">
        <f t="shared" si="52"/>
        <v>0</v>
      </c>
      <c r="AN312" s="121">
        <f t="shared" si="53"/>
        <v>0</v>
      </c>
      <c r="AO312" s="120">
        <f t="shared" si="54"/>
        <v>1</v>
      </c>
    </row>
    <row r="313" spans="36:41" x14ac:dyDescent="0.35">
      <c r="AJ313" s="29">
        <f t="shared" si="55"/>
        <v>46750</v>
      </c>
      <c r="AK313">
        <f t="shared" si="50"/>
        <v>0</v>
      </c>
      <c r="AL313" s="1">
        <f t="shared" si="51"/>
        <v>1</v>
      </c>
      <c r="AM313" s="1">
        <f t="shared" si="52"/>
        <v>0</v>
      </c>
      <c r="AN313" s="121">
        <f t="shared" si="53"/>
        <v>0</v>
      </c>
      <c r="AO313" s="120">
        <f t="shared" si="54"/>
        <v>1</v>
      </c>
    </row>
    <row r="314" spans="36:41" x14ac:dyDescent="0.35">
      <c r="AJ314" s="29">
        <f t="shared" si="55"/>
        <v>46751</v>
      </c>
      <c r="AK314">
        <f t="shared" si="50"/>
        <v>0</v>
      </c>
      <c r="AL314" s="1">
        <f t="shared" si="51"/>
        <v>1</v>
      </c>
      <c r="AM314" s="1">
        <f t="shared" si="52"/>
        <v>0</v>
      </c>
      <c r="AN314" s="121">
        <f t="shared" si="53"/>
        <v>0</v>
      </c>
      <c r="AO314" s="120">
        <f t="shared" si="54"/>
        <v>1</v>
      </c>
    </row>
    <row r="315" spans="36:41" x14ac:dyDescent="0.35">
      <c r="AJ315" s="29">
        <f t="shared" si="55"/>
        <v>46752</v>
      </c>
      <c r="AK315">
        <f t="shared" si="50"/>
        <v>0</v>
      </c>
      <c r="AL315" s="1">
        <f t="shared" si="51"/>
        <v>1</v>
      </c>
      <c r="AM315" s="1">
        <f t="shared" si="52"/>
        <v>0</v>
      </c>
      <c r="AN315" s="121">
        <f t="shared" si="53"/>
        <v>0</v>
      </c>
      <c r="AO315" s="120">
        <f t="shared" si="54"/>
        <v>1</v>
      </c>
    </row>
    <row r="316" spans="36:41" x14ac:dyDescent="0.35">
      <c r="AJ316" s="29">
        <f t="shared" si="55"/>
        <v>46753</v>
      </c>
      <c r="AK316">
        <f t="shared" si="50"/>
        <v>0</v>
      </c>
      <c r="AL316" s="1">
        <f t="shared" si="51"/>
        <v>1</v>
      </c>
      <c r="AM316" s="1">
        <f t="shared" si="52"/>
        <v>0</v>
      </c>
      <c r="AN316" s="121">
        <f t="shared" si="53"/>
        <v>0</v>
      </c>
      <c r="AO316" s="120">
        <f t="shared" si="54"/>
        <v>1</v>
      </c>
    </row>
    <row r="317" spans="36:41" x14ac:dyDescent="0.35">
      <c r="AJ317" s="29">
        <f t="shared" si="55"/>
        <v>46754</v>
      </c>
      <c r="AK317">
        <f t="shared" si="50"/>
        <v>0</v>
      </c>
      <c r="AL317" s="1">
        <f t="shared" si="51"/>
        <v>1</v>
      </c>
      <c r="AM317" s="1">
        <f t="shared" si="52"/>
        <v>0</v>
      </c>
      <c r="AN317" s="121">
        <f t="shared" si="53"/>
        <v>0</v>
      </c>
      <c r="AO317" s="120">
        <f t="shared" si="54"/>
        <v>1</v>
      </c>
    </row>
    <row r="318" spans="36:41" x14ac:dyDescent="0.35">
      <c r="AJ318" s="29">
        <f t="shared" si="55"/>
        <v>46755</v>
      </c>
      <c r="AK318">
        <f t="shared" si="50"/>
        <v>0</v>
      </c>
      <c r="AL318" s="1">
        <f t="shared" si="51"/>
        <v>1</v>
      </c>
      <c r="AM318" s="1">
        <f t="shared" si="52"/>
        <v>0</v>
      </c>
      <c r="AN318" s="121">
        <f t="shared" si="53"/>
        <v>0</v>
      </c>
      <c r="AO318" s="120">
        <f t="shared" si="54"/>
        <v>1</v>
      </c>
    </row>
    <row r="319" spans="36:41" x14ac:dyDescent="0.35">
      <c r="AJ319" s="29">
        <f t="shared" si="55"/>
        <v>46756</v>
      </c>
      <c r="AK319">
        <f t="shared" si="50"/>
        <v>0</v>
      </c>
      <c r="AL319" s="1">
        <f t="shared" si="51"/>
        <v>1</v>
      </c>
      <c r="AM319" s="1">
        <f t="shared" si="52"/>
        <v>0</v>
      </c>
      <c r="AN319" s="121">
        <f t="shared" si="53"/>
        <v>0</v>
      </c>
      <c r="AO319" s="120">
        <f t="shared" si="54"/>
        <v>1</v>
      </c>
    </row>
    <row r="320" spans="36:41" x14ac:dyDescent="0.35">
      <c r="AJ320" s="29">
        <f t="shared" si="55"/>
        <v>46757</v>
      </c>
      <c r="AK320">
        <f t="shared" si="50"/>
        <v>0</v>
      </c>
      <c r="AL320" s="1">
        <f t="shared" si="51"/>
        <v>1</v>
      </c>
      <c r="AM320" s="1">
        <f t="shared" si="52"/>
        <v>0</v>
      </c>
      <c r="AN320" s="121">
        <f t="shared" si="53"/>
        <v>0</v>
      </c>
      <c r="AO320" s="120">
        <f t="shared" si="54"/>
        <v>1</v>
      </c>
    </row>
    <row r="321" spans="36:41" x14ac:dyDescent="0.35">
      <c r="AJ321" s="29">
        <f t="shared" si="55"/>
        <v>46758</v>
      </c>
      <c r="AK321">
        <f t="shared" si="50"/>
        <v>0</v>
      </c>
      <c r="AL321" s="1">
        <f t="shared" si="51"/>
        <v>1</v>
      </c>
      <c r="AM321" s="1">
        <f t="shared" si="52"/>
        <v>0</v>
      </c>
      <c r="AN321" s="121">
        <f t="shared" si="53"/>
        <v>0</v>
      </c>
      <c r="AO321" s="120">
        <f t="shared" si="54"/>
        <v>1</v>
      </c>
    </row>
    <row r="322" spans="36:41" x14ac:dyDescent="0.35">
      <c r="AJ322" s="29">
        <f t="shared" si="55"/>
        <v>46759</v>
      </c>
      <c r="AK322">
        <f t="shared" si="50"/>
        <v>0</v>
      </c>
      <c r="AL322" s="1">
        <f t="shared" si="51"/>
        <v>1</v>
      </c>
      <c r="AM322" s="1">
        <f t="shared" si="52"/>
        <v>0</v>
      </c>
      <c r="AN322" s="121">
        <f t="shared" si="53"/>
        <v>0</v>
      </c>
      <c r="AO322" s="120">
        <f t="shared" si="54"/>
        <v>1</v>
      </c>
    </row>
    <row r="323" spans="36:41" x14ac:dyDescent="0.35">
      <c r="AJ323" s="29">
        <f t="shared" si="55"/>
        <v>46760</v>
      </c>
      <c r="AK323">
        <f t="shared" si="50"/>
        <v>0</v>
      </c>
      <c r="AL323" s="1">
        <f t="shared" si="51"/>
        <v>1</v>
      </c>
      <c r="AM323" s="1">
        <f t="shared" si="52"/>
        <v>0</v>
      </c>
      <c r="AN323" s="121">
        <f t="shared" si="53"/>
        <v>0</v>
      </c>
      <c r="AO323" s="120">
        <f t="shared" si="54"/>
        <v>1</v>
      </c>
    </row>
    <row r="324" spans="36:41" x14ac:dyDescent="0.35">
      <c r="AJ324" s="29">
        <f t="shared" si="55"/>
        <v>46761</v>
      </c>
      <c r="AK324">
        <f t="shared" si="50"/>
        <v>0</v>
      </c>
      <c r="AL324" s="1">
        <f t="shared" si="51"/>
        <v>1</v>
      </c>
      <c r="AM324" s="1">
        <f t="shared" si="52"/>
        <v>0</v>
      </c>
      <c r="AN324" s="121">
        <f t="shared" si="53"/>
        <v>0</v>
      </c>
      <c r="AO324" s="120">
        <f t="shared" si="54"/>
        <v>1</v>
      </c>
    </row>
    <row r="325" spans="36:41" x14ac:dyDescent="0.35">
      <c r="AJ325" s="29">
        <f t="shared" si="55"/>
        <v>46762</v>
      </c>
      <c r="AK325">
        <f t="shared" si="50"/>
        <v>0</v>
      </c>
      <c r="AL325" s="1">
        <f t="shared" si="51"/>
        <v>1</v>
      </c>
      <c r="AM325" s="1">
        <f t="shared" si="52"/>
        <v>0</v>
      </c>
      <c r="AN325" s="121">
        <f t="shared" si="53"/>
        <v>0</v>
      </c>
      <c r="AO325" s="120">
        <f t="shared" si="54"/>
        <v>1</v>
      </c>
    </row>
    <row r="326" spans="36:41" x14ac:dyDescent="0.35">
      <c r="AJ326" s="29">
        <f t="shared" si="55"/>
        <v>46763</v>
      </c>
      <c r="AK326">
        <f t="shared" si="50"/>
        <v>0</v>
      </c>
      <c r="AL326" s="1">
        <f t="shared" si="51"/>
        <v>1</v>
      </c>
      <c r="AM326" s="1">
        <f t="shared" si="52"/>
        <v>0</v>
      </c>
      <c r="AN326" s="121">
        <f t="shared" si="53"/>
        <v>0</v>
      </c>
      <c r="AO326" s="120">
        <f t="shared" si="54"/>
        <v>1</v>
      </c>
    </row>
    <row r="327" spans="36:41" x14ac:dyDescent="0.35">
      <c r="AJ327" s="29">
        <f t="shared" si="55"/>
        <v>46764</v>
      </c>
      <c r="AK327">
        <f t="shared" si="50"/>
        <v>0</v>
      </c>
      <c r="AL327" s="1">
        <f t="shared" si="51"/>
        <v>1</v>
      </c>
      <c r="AM327" s="1">
        <f t="shared" si="52"/>
        <v>0</v>
      </c>
      <c r="AN327" s="121">
        <f t="shared" si="53"/>
        <v>0</v>
      </c>
      <c r="AO327" s="120">
        <f t="shared" si="54"/>
        <v>1</v>
      </c>
    </row>
    <row r="328" spans="36:41" x14ac:dyDescent="0.35">
      <c r="AJ328" s="29">
        <f t="shared" si="55"/>
        <v>46765</v>
      </c>
      <c r="AK328">
        <f t="shared" si="50"/>
        <v>0</v>
      </c>
      <c r="AL328" s="1">
        <f t="shared" si="51"/>
        <v>1</v>
      </c>
      <c r="AM328" s="1">
        <f t="shared" si="52"/>
        <v>0</v>
      </c>
      <c r="AN328" s="121">
        <f t="shared" si="53"/>
        <v>0</v>
      </c>
      <c r="AO328" s="120">
        <f t="shared" si="54"/>
        <v>1</v>
      </c>
    </row>
    <row r="329" spans="36:41" x14ac:dyDescent="0.35">
      <c r="AJ329" s="29">
        <f t="shared" si="55"/>
        <v>46766</v>
      </c>
      <c r="AK329">
        <f t="shared" si="50"/>
        <v>0</v>
      </c>
      <c r="AL329" s="1">
        <f t="shared" si="51"/>
        <v>1</v>
      </c>
      <c r="AM329" s="1">
        <f t="shared" si="52"/>
        <v>0</v>
      </c>
      <c r="AN329" s="121">
        <f t="shared" si="53"/>
        <v>0</v>
      </c>
      <c r="AO329" s="120">
        <f t="shared" si="54"/>
        <v>1</v>
      </c>
    </row>
    <row r="330" spans="36:41" x14ac:dyDescent="0.35">
      <c r="AJ330" s="29">
        <f t="shared" si="55"/>
        <v>46767</v>
      </c>
      <c r="AK330">
        <f t="shared" si="50"/>
        <v>0</v>
      </c>
      <c r="AL330" s="1">
        <f t="shared" si="51"/>
        <v>1</v>
      </c>
      <c r="AM330" s="1">
        <f t="shared" si="52"/>
        <v>0</v>
      </c>
      <c r="AN330" s="121">
        <f t="shared" si="53"/>
        <v>0</v>
      </c>
      <c r="AO330" s="120">
        <f t="shared" si="54"/>
        <v>1</v>
      </c>
    </row>
    <row r="331" spans="36:41" x14ac:dyDescent="0.35">
      <c r="AJ331" s="29">
        <f t="shared" si="55"/>
        <v>46768</v>
      </c>
      <c r="AK331">
        <f t="shared" si="50"/>
        <v>0</v>
      </c>
      <c r="AL331" s="1">
        <f t="shared" si="51"/>
        <v>1</v>
      </c>
      <c r="AM331" s="1">
        <f t="shared" si="52"/>
        <v>0</v>
      </c>
      <c r="AN331" s="121">
        <f t="shared" si="53"/>
        <v>0</v>
      </c>
      <c r="AO331" s="120">
        <f t="shared" si="54"/>
        <v>1</v>
      </c>
    </row>
    <row r="332" spans="36:41" x14ac:dyDescent="0.35">
      <c r="AJ332" s="29">
        <f t="shared" si="55"/>
        <v>46769</v>
      </c>
      <c r="AK332">
        <f t="shared" si="50"/>
        <v>0</v>
      </c>
      <c r="AL332" s="1">
        <f t="shared" si="51"/>
        <v>1</v>
      </c>
      <c r="AM332" s="1">
        <f t="shared" si="52"/>
        <v>0</v>
      </c>
      <c r="AN332" s="121">
        <f t="shared" si="53"/>
        <v>0</v>
      </c>
      <c r="AO332" s="120">
        <f t="shared" si="54"/>
        <v>1</v>
      </c>
    </row>
    <row r="333" spans="36:41" x14ac:dyDescent="0.35">
      <c r="AJ333" s="29">
        <f t="shared" si="55"/>
        <v>46770</v>
      </c>
      <c r="AK333">
        <f t="shared" si="50"/>
        <v>0</v>
      </c>
      <c r="AL333" s="1">
        <f t="shared" si="51"/>
        <v>1</v>
      </c>
      <c r="AM333" s="1">
        <f t="shared" si="52"/>
        <v>0</v>
      </c>
      <c r="AN333" s="121">
        <f t="shared" si="53"/>
        <v>0</v>
      </c>
      <c r="AO333" s="120">
        <f t="shared" si="54"/>
        <v>1</v>
      </c>
    </row>
    <row r="334" spans="36:41" x14ac:dyDescent="0.35">
      <c r="AJ334" s="29">
        <f t="shared" si="55"/>
        <v>46771</v>
      </c>
      <c r="AK334">
        <f t="shared" si="50"/>
        <v>0</v>
      </c>
      <c r="AL334" s="1">
        <f t="shared" si="51"/>
        <v>1</v>
      </c>
      <c r="AM334" s="1">
        <f t="shared" si="52"/>
        <v>0</v>
      </c>
      <c r="AN334" s="121">
        <f t="shared" si="53"/>
        <v>0</v>
      </c>
      <c r="AO334" s="120">
        <f t="shared" si="54"/>
        <v>1</v>
      </c>
    </row>
    <row r="335" spans="36:41" x14ac:dyDescent="0.35">
      <c r="AJ335" s="29">
        <f t="shared" si="55"/>
        <v>46772</v>
      </c>
      <c r="AK335">
        <f t="shared" si="50"/>
        <v>0</v>
      </c>
      <c r="AL335" s="1">
        <f t="shared" si="51"/>
        <v>1</v>
      </c>
      <c r="AM335" s="1">
        <f t="shared" si="52"/>
        <v>0</v>
      </c>
      <c r="AN335" s="121">
        <f t="shared" si="53"/>
        <v>0</v>
      </c>
      <c r="AO335" s="120">
        <f t="shared" si="54"/>
        <v>1</v>
      </c>
    </row>
    <row r="336" spans="36:41" x14ac:dyDescent="0.35">
      <c r="AJ336" s="29">
        <f t="shared" si="55"/>
        <v>46773</v>
      </c>
      <c r="AK336">
        <f t="shared" si="50"/>
        <v>0</v>
      </c>
      <c r="AL336" s="1">
        <f t="shared" si="51"/>
        <v>1</v>
      </c>
      <c r="AM336" s="1">
        <f t="shared" si="52"/>
        <v>0</v>
      </c>
      <c r="AN336" s="121">
        <f t="shared" si="53"/>
        <v>0</v>
      </c>
      <c r="AO336" s="120">
        <f t="shared" si="54"/>
        <v>1</v>
      </c>
    </row>
    <row r="337" spans="36:41" x14ac:dyDescent="0.35">
      <c r="AJ337" s="29">
        <f t="shared" si="55"/>
        <v>46774</v>
      </c>
      <c r="AK337">
        <f t="shared" si="50"/>
        <v>0</v>
      </c>
      <c r="AL337" s="1">
        <f t="shared" si="51"/>
        <v>1</v>
      </c>
      <c r="AM337" s="1">
        <f t="shared" si="52"/>
        <v>0</v>
      </c>
      <c r="AN337" s="121">
        <f t="shared" si="53"/>
        <v>0</v>
      </c>
      <c r="AO337" s="120">
        <f t="shared" si="54"/>
        <v>1</v>
      </c>
    </row>
    <row r="338" spans="36:41" x14ac:dyDescent="0.35">
      <c r="AJ338" s="29">
        <f t="shared" si="55"/>
        <v>46775</v>
      </c>
      <c r="AK338">
        <f t="shared" si="50"/>
        <v>0</v>
      </c>
      <c r="AL338" s="1">
        <f t="shared" si="51"/>
        <v>1</v>
      </c>
      <c r="AM338" s="1">
        <f t="shared" si="52"/>
        <v>0</v>
      </c>
      <c r="AN338" s="121">
        <f t="shared" si="53"/>
        <v>0</v>
      </c>
      <c r="AO338" s="120">
        <f t="shared" si="54"/>
        <v>1</v>
      </c>
    </row>
    <row r="339" spans="36:41" x14ac:dyDescent="0.35">
      <c r="AJ339" s="29">
        <f t="shared" si="55"/>
        <v>46776</v>
      </c>
      <c r="AK339">
        <f t="shared" si="50"/>
        <v>0</v>
      </c>
      <c r="AL339" s="1">
        <f t="shared" si="51"/>
        <v>1</v>
      </c>
      <c r="AM339" s="1">
        <f t="shared" si="52"/>
        <v>0</v>
      </c>
      <c r="AN339" s="121">
        <f t="shared" si="53"/>
        <v>0</v>
      </c>
      <c r="AO339" s="120">
        <f t="shared" si="54"/>
        <v>1</v>
      </c>
    </row>
    <row r="340" spans="36:41" x14ac:dyDescent="0.35">
      <c r="AJ340" s="29">
        <f t="shared" si="55"/>
        <v>46777</v>
      </c>
      <c r="AK340">
        <f t="shared" si="50"/>
        <v>0</v>
      </c>
      <c r="AL340" s="1">
        <f t="shared" si="51"/>
        <v>1</v>
      </c>
      <c r="AM340" s="1">
        <f t="shared" si="52"/>
        <v>0</v>
      </c>
      <c r="AN340" s="121">
        <f t="shared" si="53"/>
        <v>0</v>
      </c>
      <c r="AO340" s="120">
        <f t="shared" si="54"/>
        <v>1</v>
      </c>
    </row>
    <row r="341" spans="36:41" x14ac:dyDescent="0.35">
      <c r="AJ341" s="29">
        <f t="shared" si="55"/>
        <v>46778</v>
      </c>
      <c r="AK341">
        <f t="shared" si="50"/>
        <v>0</v>
      </c>
      <c r="AL341" s="1">
        <f t="shared" si="51"/>
        <v>1</v>
      </c>
      <c r="AM341" s="1">
        <f t="shared" si="52"/>
        <v>0</v>
      </c>
      <c r="AN341" s="121">
        <f t="shared" si="53"/>
        <v>0</v>
      </c>
      <c r="AO341" s="120">
        <f t="shared" si="54"/>
        <v>1</v>
      </c>
    </row>
    <row r="342" spans="36:41" x14ac:dyDescent="0.35">
      <c r="AJ342" s="29">
        <f t="shared" si="55"/>
        <v>46779</v>
      </c>
      <c r="AK342">
        <f t="shared" si="50"/>
        <v>0</v>
      </c>
      <c r="AL342" s="1">
        <f t="shared" si="51"/>
        <v>1</v>
      </c>
      <c r="AM342" s="1">
        <f t="shared" si="52"/>
        <v>0</v>
      </c>
      <c r="AN342" s="121">
        <f t="shared" si="53"/>
        <v>0</v>
      </c>
      <c r="AO342" s="120">
        <f t="shared" si="54"/>
        <v>1</v>
      </c>
    </row>
    <row r="343" spans="36:41" x14ac:dyDescent="0.35">
      <c r="AJ343" s="29">
        <f t="shared" si="55"/>
        <v>46780</v>
      </c>
      <c r="AK343">
        <f t="shared" si="50"/>
        <v>0</v>
      </c>
      <c r="AL343" s="1">
        <f t="shared" si="51"/>
        <v>1</v>
      </c>
      <c r="AM343" s="1">
        <f t="shared" si="52"/>
        <v>0</v>
      </c>
      <c r="AN343" s="121">
        <f t="shared" si="53"/>
        <v>0</v>
      </c>
      <c r="AO343" s="120">
        <f t="shared" si="54"/>
        <v>1</v>
      </c>
    </row>
    <row r="344" spans="36:41" x14ac:dyDescent="0.35">
      <c r="AJ344" s="29">
        <f t="shared" si="55"/>
        <v>46781</v>
      </c>
      <c r="AK344">
        <f t="shared" si="50"/>
        <v>0</v>
      </c>
      <c r="AL344" s="1">
        <f t="shared" si="51"/>
        <v>1</v>
      </c>
      <c r="AM344" s="1">
        <f t="shared" si="52"/>
        <v>0</v>
      </c>
      <c r="AN344" s="121">
        <f t="shared" si="53"/>
        <v>0</v>
      </c>
      <c r="AO344" s="120">
        <f t="shared" si="54"/>
        <v>1</v>
      </c>
    </row>
    <row r="345" spans="36:41" x14ac:dyDescent="0.35">
      <c r="AJ345" s="29">
        <f t="shared" si="55"/>
        <v>46782</v>
      </c>
      <c r="AK345">
        <f t="shared" si="50"/>
        <v>0</v>
      </c>
      <c r="AL345" s="1">
        <f t="shared" si="51"/>
        <v>1</v>
      </c>
      <c r="AM345" s="1">
        <f t="shared" si="52"/>
        <v>0</v>
      </c>
      <c r="AN345" s="121">
        <f t="shared" si="53"/>
        <v>0</v>
      </c>
      <c r="AO345" s="120">
        <f t="shared" si="54"/>
        <v>1</v>
      </c>
    </row>
    <row r="346" spans="36:41" x14ac:dyDescent="0.35">
      <c r="AJ346" s="29">
        <f t="shared" si="55"/>
        <v>46783</v>
      </c>
      <c r="AK346">
        <f t="shared" si="50"/>
        <v>0</v>
      </c>
      <c r="AL346" s="1">
        <f t="shared" si="51"/>
        <v>1</v>
      </c>
      <c r="AM346" s="1">
        <f t="shared" si="52"/>
        <v>0</v>
      </c>
      <c r="AN346" s="121">
        <f t="shared" si="53"/>
        <v>0</v>
      </c>
      <c r="AO346" s="120">
        <f t="shared" si="54"/>
        <v>1</v>
      </c>
    </row>
    <row r="347" spans="36:41" x14ac:dyDescent="0.35">
      <c r="AJ347" s="29">
        <f t="shared" si="55"/>
        <v>46784</v>
      </c>
      <c r="AK347">
        <f t="shared" si="50"/>
        <v>0</v>
      </c>
      <c r="AL347" s="1">
        <f t="shared" si="51"/>
        <v>1</v>
      </c>
      <c r="AM347" s="1">
        <f t="shared" si="52"/>
        <v>0</v>
      </c>
      <c r="AN347" s="121">
        <f t="shared" si="53"/>
        <v>0</v>
      </c>
      <c r="AO347" s="120">
        <f t="shared" si="54"/>
        <v>1</v>
      </c>
    </row>
    <row r="348" spans="36:41" x14ac:dyDescent="0.35">
      <c r="AJ348" s="29">
        <f t="shared" si="55"/>
        <v>46785</v>
      </c>
      <c r="AK348">
        <f t="shared" si="50"/>
        <v>0</v>
      </c>
      <c r="AL348" s="1">
        <f t="shared" si="51"/>
        <v>1</v>
      </c>
      <c r="AM348" s="1">
        <f t="shared" si="52"/>
        <v>0</v>
      </c>
      <c r="AN348" s="121">
        <f t="shared" si="53"/>
        <v>0</v>
      </c>
      <c r="AO348" s="120">
        <f t="shared" si="54"/>
        <v>1</v>
      </c>
    </row>
    <row r="349" spans="36:41" x14ac:dyDescent="0.35">
      <c r="AJ349" s="29">
        <f t="shared" si="55"/>
        <v>46786</v>
      </c>
      <c r="AK349">
        <f t="shared" si="50"/>
        <v>0</v>
      </c>
      <c r="AL349" s="1">
        <f t="shared" si="51"/>
        <v>1</v>
      </c>
      <c r="AM349" s="1">
        <f t="shared" si="52"/>
        <v>0</v>
      </c>
      <c r="AN349" s="121">
        <f t="shared" si="53"/>
        <v>0</v>
      </c>
      <c r="AO349" s="120">
        <f t="shared" si="54"/>
        <v>1</v>
      </c>
    </row>
    <row r="350" spans="36:41" x14ac:dyDescent="0.35">
      <c r="AJ350" s="29">
        <f t="shared" si="55"/>
        <v>46787</v>
      </c>
      <c r="AK350">
        <f t="shared" si="50"/>
        <v>0</v>
      </c>
      <c r="AL350" s="1">
        <f t="shared" si="51"/>
        <v>1</v>
      </c>
      <c r="AM350" s="1">
        <f t="shared" si="52"/>
        <v>0</v>
      </c>
      <c r="AN350" s="121">
        <f t="shared" si="53"/>
        <v>0</v>
      </c>
      <c r="AO350" s="120">
        <f t="shared" si="54"/>
        <v>1</v>
      </c>
    </row>
    <row r="351" spans="36:41" x14ac:dyDescent="0.35">
      <c r="AJ351" s="29">
        <f t="shared" si="55"/>
        <v>46788</v>
      </c>
      <c r="AK351">
        <f t="shared" si="50"/>
        <v>0</v>
      </c>
      <c r="AL351" s="1">
        <f t="shared" si="51"/>
        <v>1</v>
      </c>
      <c r="AM351" s="1">
        <f t="shared" si="52"/>
        <v>0</v>
      </c>
      <c r="AN351" s="121">
        <f t="shared" si="53"/>
        <v>0</v>
      </c>
      <c r="AO351" s="120">
        <f t="shared" si="54"/>
        <v>1</v>
      </c>
    </row>
    <row r="352" spans="36:41" x14ac:dyDescent="0.35">
      <c r="AJ352" s="29">
        <f t="shared" si="55"/>
        <v>46789</v>
      </c>
      <c r="AK352">
        <f t="shared" si="50"/>
        <v>0</v>
      </c>
      <c r="AL352" s="1">
        <f t="shared" si="51"/>
        <v>1</v>
      </c>
      <c r="AM352" s="1">
        <f t="shared" si="52"/>
        <v>0</v>
      </c>
      <c r="AN352" s="121">
        <f t="shared" si="53"/>
        <v>0</v>
      </c>
      <c r="AO352" s="120">
        <f t="shared" si="54"/>
        <v>1</v>
      </c>
    </row>
    <row r="353" spans="36:41" x14ac:dyDescent="0.35">
      <c r="AJ353" s="29">
        <f t="shared" si="55"/>
        <v>46790</v>
      </c>
      <c r="AK353">
        <f t="shared" si="50"/>
        <v>0</v>
      </c>
      <c r="AL353" s="1">
        <f t="shared" si="51"/>
        <v>1</v>
      </c>
      <c r="AM353" s="1">
        <f t="shared" si="52"/>
        <v>0</v>
      </c>
      <c r="AN353" s="121">
        <f t="shared" si="53"/>
        <v>0</v>
      </c>
      <c r="AO353" s="120">
        <f t="shared" si="54"/>
        <v>1</v>
      </c>
    </row>
    <row r="354" spans="36:41" x14ac:dyDescent="0.35">
      <c r="AJ354" s="29">
        <f t="shared" si="55"/>
        <v>46791</v>
      </c>
      <c r="AK354">
        <f t="shared" si="50"/>
        <v>0</v>
      </c>
      <c r="AL354" s="1">
        <f t="shared" si="51"/>
        <v>1</v>
      </c>
      <c r="AM354" s="1">
        <f t="shared" si="52"/>
        <v>0</v>
      </c>
      <c r="AN354" s="121">
        <f t="shared" si="53"/>
        <v>0</v>
      </c>
      <c r="AO354" s="120">
        <f t="shared" si="54"/>
        <v>1</v>
      </c>
    </row>
    <row r="355" spans="36:41" x14ac:dyDescent="0.35">
      <c r="AJ355" s="29">
        <f t="shared" si="55"/>
        <v>46792</v>
      </c>
      <c r="AK355">
        <f t="shared" si="50"/>
        <v>0</v>
      </c>
      <c r="AL355" s="1">
        <f t="shared" si="51"/>
        <v>1</v>
      </c>
      <c r="AM355" s="1">
        <f t="shared" si="52"/>
        <v>0</v>
      </c>
      <c r="AN355" s="121">
        <f t="shared" si="53"/>
        <v>0</v>
      </c>
      <c r="AO355" s="120">
        <f t="shared" si="54"/>
        <v>1</v>
      </c>
    </row>
    <row r="356" spans="36:41" x14ac:dyDescent="0.35">
      <c r="AJ356" s="29">
        <f t="shared" si="55"/>
        <v>46793</v>
      </c>
      <c r="AK356">
        <f t="shared" si="50"/>
        <v>0</v>
      </c>
      <c r="AL356" s="1">
        <f t="shared" si="51"/>
        <v>1</v>
      </c>
      <c r="AM356" s="1">
        <f t="shared" si="52"/>
        <v>0</v>
      </c>
      <c r="AN356" s="121">
        <f t="shared" si="53"/>
        <v>0</v>
      </c>
      <c r="AO356" s="120">
        <f t="shared" si="54"/>
        <v>1</v>
      </c>
    </row>
    <row r="357" spans="36:41" x14ac:dyDescent="0.35">
      <c r="AJ357" s="29">
        <f t="shared" si="55"/>
        <v>46794</v>
      </c>
      <c r="AK357">
        <f t="shared" si="50"/>
        <v>0</v>
      </c>
      <c r="AL357" s="1">
        <f t="shared" si="51"/>
        <v>1</v>
      </c>
      <c r="AM357" s="1">
        <f t="shared" si="52"/>
        <v>0</v>
      </c>
      <c r="AN357" s="121">
        <f t="shared" si="53"/>
        <v>0</v>
      </c>
      <c r="AO357" s="120">
        <f t="shared" si="54"/>
        <v>1</v>
      </c>
    </row>
    <row r="358" spans="36:41" x14ac:dyDescent="0.35">
      <c r="AJ358" s="29">
        <f t="shared" si="55"/>
        <v>46795</v>
      </c>
      <c r="AK358">
        <f t="shared" si="50"/>
        <v>0</v>
      </c>
      <c r="AL358" s="1">
        <f t="shared" si="51"/>
        <v>1</v>
      </c>
      <c r="AM358" s="1">
        <f t="shared" si="52"/>
        <v>0</v>
      </c>
      <c r="AN358" s="121">
        <f t="shared" si="53"/>
        <v>0</v>
      </c>
      <c r="AO358" s="120">
        <f t="shared" si="54"/>
        <v>1</v>
      </c>
    </row>
    <row r="359" spans="36:41" x14ac:dyDescent="0.35">
      <c r="AJ359" s="29">
        <f t="shared" si="55"/>
        <v>46796</v>
      </c>
      <c r="AK359">
        <f t="shared" si="50"/>
        <v>0</v>
      </c>
      <c r="AL359" s="1">
        <f t="shared" si="51"/>
        <v>1</v>
      </c>
      <c r="AM359" s="1">
        <f t="shared" si="52"/>
        <v>0</v>
      </c>
      <c r="AN359" s="121">
        <f t="shared" si="53"/>
        <v>0</v>
      </c>
      <c r="AO359" s="120">
        <f t="shared" si="54"/>
        <v>1</v>
      </c>
    </row>
    <row r="360" spans="36:41" x14ac:dyDescent="0.35">
      <c r="AJ360" s="29">
        <f t="shared" si="55"/>
        <v>46797</v>
      </c>
      <c r="AK360">
        <f t="shared" si="50"/>
        <v>0</v>
      </c>
      <c r="AL360" s="1">
        <f t="shared" si="51"/>
        <v>1</v>
      </c>
      <c r="AM360" s="1">
        <f t="shared" si="52"/>
        <v>0</v>
      </c>
      <c r="AN360" s="121">
        <f t="shared" si="53"/>
        <v>0</v>
      </c>
      <c r="AO360" s="120">
        <f t="shared" si="54"/>
        <v>1</v>
      </c>
    </row>
    <row r="361" spans="36:41" x14ac:dyDescent="0.35">
      <c r="AJ361" s="29">
        <f t="shared" si="55"/>
        <v>46798</v>
      </c>
      <c r="AK361">
        <f t="shared" ref="AK361:AK406" si="56">_xlfn.XLOOKUP(AJ361,A$27:A$36,B$27:B$36,0,0)</f>
        <v>0</v>
      </c>
      <c r="AL361" s="1">
        <f t="shared" ref="AL361:AL406" si="57">_xlfn.XLOOKUP(AJ361,A$15:A$24,B$15:B$24,1,0)</f>
        <v>1</v>
      </c>
      <c r="AM361" s="1">
        <f t="shared" si="52"/>
        <v>0</v>
      </c>
      <c r="AN361" s="121">
        <f t="shared" si="53"/>
        <v>0</v>
      </c>
      <c r="AO361" s="120">
        <f t="shared" si="54"/>
        <v>1</v>
      </c>
    </row>
    <row r="362" spans="36:41" x14ac:dyDescent="0.35">
      <c r="AJ362" s="29">
        <f t="shared" si="55"/>
        <v>46799</v>
      </c>
      <c r="AK362">
        <f t="shared" si="56"/>
        <v>0</v>
      </c>
      <c r="AL362" s="1">
        <f t="shared" si="57"/>
        <v>1</v>
      </c>
      <c r="AM362" s="1">
        <f t="shared" ref="AM362:AM406" si="58">AK362</f>
        <v>0</v>
      </c>
      <c r="AN362" s="121">
        <f t="shared" ref="AN362:AN406" si="59">AK362</f>
        <v>0</v>
      </c>
      <c r="AO362" s="120">
        <f t="shared" ref="AO362:AO406" si="60">AL362</f>
        <v>1</v>
      </c>
    </row>
    <row r="363" spans="36:41" x14ac:dyDescent="0.35">
      <c r="AJ363" s="29">
        <f t="shared" ref="AJ363:AJ406" si="61">AJ362+1</f>
        <v>46800</v>
      </c>
      <c r="AK363">
        <f t="shared" si="56"/>
        <v>0</v>
      </c>
      <c r="AL363" s="1">
        <f t="shared" si="57"/>
        <v>1</v>
      </c>
      <c r="AM363" s="1">
        <f t="shared" si="58"/>
        <v>0</v>
      </c>
      <c r="AN363" s="121">
        <f t="shared" si="59"/>
        <v>0</v>
      </c>
      <c r="AO363" s="120">
        <f t="shared" si="60"/>
        <v>1</v>
      </c>
    </row>
    <row r="364" spans="36:41" x14ac:dyDescent="0.35">
      <c r="AJ364" s="29">
        <f t="shared" si="61"/>
        <v>46801</v>
      </c>
      <c r="AK364">
        <f t="shared" si="56"/>
        <v>0</v>
      </c>
      <c r="AL364" s="1">
        <f t="shared" si="57"/>
        <v>1</v>
      </c>
      <c r="AM364" s="1">
        <f t="shared" si="58"/>
        <v>0</v>
      </c>
      <c r="AN364" s="121">
        <f t="shared" si="59"/>
        <v>0</v>
      </c>
      <c r="AO364" s="120">
        <f t="shared" si="60"/>
        <v>1</v>
      </c>
    </row>
    <row r="365" spans="36:41" x14ac:dyDescent="0.35">
      <c r="AJ365" s="29">
        <f t="shared" si="61"/>
        <v>46802</v>
      </c>
      <c r="AK365">
        <f t="shared" si="56"/>
        <v>0</v>
      </c>
      <c r="AL365" s="1">
        <f t="shared" si="57"/>
        <v>1</v>
      </c>
      <c r="AM365" s="1">
        <f t="shared" si="58"/>
        <v>0</v>
      </c>
      <c r="AN365" s="121">
        <f t="shared" si="59"/>
        <v>0</v>
      </c>
      <c r="AO365" s="120">
        <f t="shared" si="60"/>
        <v>1</v>
      </c>
    </row>
    <row r="366" spans="36:41" x14ac:dyDescent="0.35">
      <c r="AJ366" s="29">
        <f t="shared" si="61"/>
        <v>46803</v>
      </c>
      <c r="AK366">
        <f t="shared" si="56"/>
        <v>0</v>
      </c>
      <c r="AL366" s="1">
        <f t="shared" si="57"/>
        <v>1</v>
      </c>
      <c r="AM366" s="1">
        <f t="shared" si="58"/>
        <v>0</v>
      </c>
      <c r="AN366" s="121">
        <f t="shared" si="59"/>
        <v>0</v>
      </c>
      <c r="AO366" s="120">
        <f t="shared" si="60"/>
        <v>1</v>
      </c>
    </row>
    <row r="367" spans="36:41" x14ac:dyDescent="0.35">
      <c r="AJ367" s="29">
        <f t="shared" si="61"/>
        <v>46804</v>
      </c>
      <c r="AK367">
        <f t="shared" si="56"/>
        <v>0</v>
      </c>
      <c r="AL367" s="1">
        <f t="shared" si="57"/>
        <v>1</v>
      </c>
      <c r="AM367" s="1">
        <f t="shared" si="58"/>
        <v>0</v>
      </c>
      <c r="AN367" s="121">
        <f t="shared" si="59"/>
        <v>0</v>
      </c>
      <c r="AO367" s="120">
        <f t="shared" si="60"/>
        <v>1</v>
      </c>
    </row>
    <row r="368" spans="36:41" x14ac:dyDescent="0.35">
      <c r="AJ368" s="29">
        <f t="shared" si="61"/>
        <v>46805</v>
      </c>
      <c r="AK368">
        <f t="shared" si="56"/>
        <v>0</v>
      </c>
      <c r="AL368" s="1">
        <f t="shared" si="57"/>
        <v>1</v>
      </c>
      <c r="AM368" s="1">
        <f t="shared" si="58"/>
        <v>0</v>
      </c>
      <c r="AN368" s="121">
        <f t="shared" si="59"/>
        <v>0</v>
      </c>
      <c r="AO368" s="120">
        <f t="shared" si="60"/>
        <v>1</v>
      </c>
    </row>
    <row r="369" spans="36:41" x14ac:dyDescent="0.35">
      <c r="AJ369" s="29">
        <f t="shared" si="61"/>
        <v>46806</v>
      </c>
      <c r="AK369">
        <f t="shared" si="56"/>
        <v>0</v>
      </c>
      <c r="AL369" s="1">
        <f t="shared" si="57"/>
        <v>1</v>
      </c>
      <c r="AM369" s="1">
        <f t="shared" si="58"/>
        <v>0</v>
      </c>
      <c r="AN369" s="121">
        <f t="shared" si="59"/>
        <v>0</v>
      </c>
      <c r="AO369" s="120">
        <f t="shared" si="60"/>
        <v>1</v>
      </c>
    </row>
    <row r="370" spans="36:41" x14ac:dyDescent="0.35">
      <c r="AJ370" s="29">
        <f t="shared" si="61"/>
        <v>46807</v>
      </c>
      <c r="AK370">
        <f t="shared" si="56"/>
        <v>0</v>
      </c>
      <c r="AL370" s="1">
        <f t="shared" si="57"/>
        <v>1</v>
      </c>
      <c r="AM370" s="1">
        <f t="shared" si="58"/>
        <v>0</v>
      </c>
      <c r="AN370" s="121">
        <f t="shared" si="59"/>
        <v>0</v>
      </c>
      <c r="AO370" s="120">
        <f t="shared" si="60"/>
        <v>1</v>
      </c>
    </row>
    <row r="371" spans="36:41" x14ac:dyDescent="0.35">
      <c r="AJ371" s="29">
        <f t="shared" si="61"/>
        <v>46808</v>
      </c>
      <c r="AK371">
        <f t="shared" si="56"/>
        <v>0</v>
      </c>
      <c r="AL371" s="1">
        <f t="shared" si="57"/>
        <v>1</v>
      </c>
      <c r="AM371" s="1">
        <f t="shared" si="58"/>
        <v>0</v>
      </c>
      <c r="AN371" s="121">
        <f t="shared" si="59"/>
        <v>0</v>
      </c>
      <c r="AO371" s="120">
        <f t="shared" si="60"/>
        <v>1</v>
      </c>
    </row>
    <row r="372" spans="36:41" x14ac:dyDescent="0.35">
      <c r="AJ372" s="29">
        <f t="shared" si="61"/>
        <v>46809</v>
      </c>
      <c r="AK372">
        <f t="shared" si="56"/>
        <v>0</v>
      </c>
      <c r="AL372" s="1">
        <f t="shared" si="57"/>
        <v>1</v>
      </c>
      <c r="AM372" s="1">
        <f t="shared" si="58"/>
        <v>0</v>
      </c>
      <c r="AN372" s="121">
        <f t="shared" si="59"/>
        <v>0</v>
      </c>
      <c r="AO372" s="120">
        <f t="shared" si="60"/>
        <v>1</v>
      </c>
    </row>
    <row r="373" spans="36:41" x14ac:dyDescent="0.35">
      <c r="AJ373" s="29">
        <f t="shared" si="61"/>
        <v>46810</v>
      </c>
      <c r="AK373">
        <f t="shared" si="56"/>
        <v>0</v>
      </c>
      <c r="AL373" s="1">
        <f t="shared" si="57"/>
        <v>1</v>
      </c>
      <c r="AM373" s="1">
        <f t="shared" si="58"/>
        <v>0</v>
      </c>
      <c r="AN373" s="121">
        <f t="shared" si="59"/>
        <v>0</v>
      </c>
      <c r="AO373" s="120">
        <f t="shared" si="60"/>
        <v>1</v>
      </c>
    </row>
    <row r="374" spans="36:41" x14ac:dyDescent="0.35">
      <c r="AJ374" s="29">
        <f t="shared" si="61"/>
        <v>46811</v>
      </c>
      <c r="AK374">
        <f t="shared" si="56"/>
        <v>0</v>
      </c>
      <c r="AL374" s="1">
        <f t="shared" si="57"/>
        <v>1</v>
      </c>
      <c r="AM374" s="1">
        <f t="shared" si="58"/>
        <v>0</v>
      </c>
      <c r="AN374" s="121">
        <f t="shared" si="59"/>
        <v>0</v>
      </c>
      <c r="AO374" s="120">
        <f t="shared" si="60"/>
        <v>1</v>
      </c>
    </row>
    <row r="375" spans="36:41" x14ac:dyDescent="0.35">
      <c r="AJ375" s="29">
        <f t="shared" si="61"/>
        <v>46812</v>
      </c>
      <c r="AK375">
        <f t="shared" si="56"/>
        <v>0</v>
      </c>
      <c r="AL375" s="1">
        <f t="shared" si="57"/>
        <v>1</v>
      </c>
      <c r="AM375" s="1">
        <f t="shared" si="58"/>
        <v>0</v>
      </c>
      <c r="AN375" s="121">
        <f t="shared" si="59"/>
        <v>0</v>
      </c>
      <c r="AO375" s="120">
        <f t="shared" si="60"/>
        <v>1</v>
      </c>
    </row>
    <row r="376" spans="36:41" x14ac:dyDescent="0.35">
      <c r="AJ376" s="29">
        <f t="shared" si="61"/>
        <v>46813</v>
      </c>
      <c r="AK376">
        <f t="shared" si="56"/>
        <v>0</v>
      </c>
      <c r="AL376" s="1">
        <f t="shared" si="57"/>
        <v>1</v>
      </c>
      <c r="AM376" s="1">
        <f t="shared" si="58"/>
        <v>0</v>
      </c>
      <c r="AN376" s="121">
        <f t="shared" si="59"/>
        <v>0</v>
      </c>
      <c r="AO376" s="120">
        <f t="shared" si="60"/>
        <v>1</v>
      </c>
    </row>
    <row r="377" spans="36:41" x14ac:dyDescent="0.35">
      <c r="AJ377" s="29">
        <f t="shared" si="61"/>
        <v>46814</v>
      </c>
      <c r="AK377">
        <f t="shared" si="56"/>
        <v>0</v>
      </c>
      <c r="AL377" s="1">
        <f t="shared" si="57"/>
        <v>1</v>
      </c>
      <c r="AM377" s="1">
        <f t="shared" si="58"/>
        <v>0</v>
      </c>
      <c r="AN377" s="121">
        <f t="shared" si="59"/>
        <v>0</v>
      </c>
      <c r="AO377" s="120">
        <f t="shared" si="60"/>
        <v>1</v>
      </c>
    </row>
    <row r="378" spans="36:41" x14ac:dyDescent="0.35">
      <c r="AJ378" s="29">
        <f t="shared" si="61"/>
        <v>46815</v>
      </c>
      <c r="AK378">
        <f t="shared" si="56"/>
        <v>0</v>
      </c>
      <c r="AL378" s="1">
        <f t="shared" si="57"/>
        <v>1</v>
      </c>
      <c r="AM378" s="1">
        <f t="shared" si="58"/>
        <v>0</v>
      </c>
      <c r="AN378" s="121">
        <f t="shared" si="59"/>
        <v>0</v>
      </c>
      <c r="AO378" s="120">
        <f t="shared" si="60"/>
        <v>1</v>
      </c>
    </row>
    <row r="379" spans="36:41" x14ac:dyDescent="0.35">
      <c r="AJ379" s="29">
        <f t="shared" si="61"/>
        <v>46816</v>
      </c>
      <c r="AK379">
        <f t="shared" si="56"/>
        <v>0</v>
      </c>
      <c r="AL379" s="1">
        <f t="shared" si="57"/>
        <v>1</v>
      </c>
      <c r="AM379" s="1">
        <f t="shared" si="58"/>
        <v>0</v>
      </c>
      <c r="AN379" s="121">
        <f t="shared" si="59"/>
        <v>0</v>
      </c>
      <c r="AO379" s="120">
        <f t="shared" si="60"/>
        <v>1</v>
      </c>
    </row>
    <row r="380" spans="36:41" x14ac:dyDescent="0.35">
      <c r="AJ380" s="29">
        <f t="shared" si="61"/>
        <v>46817</v>
      </c>
      <c r="AK380">
        <f t="shared" si="56"/>
        <v>0</v>
      </c>
      <c r="AL380" s="1">
        <f t="shared" si="57"/>
        <v>1</v>
      </c>
      <c r="AM380" s="1">
        <f t="shared" si="58"/>
        <v>0</v>
      </c>
      <c r="AN380" s="121">
        <f t="shared" si="59"/>
        <v>0</v>
      </c>
      <c r="AO380" s="120">
        <f t="shared" si="60"/>
        <v>1</v>
      </c>
    </row>
    <row r="381" spans="36:41" x14ac:dyDescent="0.35">
      <c r="AJ381" s="29">
        <f t="shared" si="61"/>
        <v>46818</v>
      </c>
      <c r="AK381">
        <f t="shared" si="56"/>
        <v>0</v>
      </c>
      <c r="AL381" s="1">
        <f t="shared" si="57"/>
        <v>1</v>
      </c>
      <c r="AM381" s="1">
        <f t="shared" si="58"/>
        <v>0</v>
      </c>
      <c r="AN381" s="121">
        <f t="shared" si="59"/>
        <v>0</v>
      </c>
      <c r="AO381" s="120">
        <f t="shared" si="60"/>
        <v>1</v>
      </c>
    </row>
    <row r="382" spans="36:41" x14ac:dyDescent="0.35">
      <c r="AJ382" s="29">
        <f t="shared" si="61"/>
        <v>46819</v>
      </c>
      <c r="AK382">
        <f t="shared" si="56"/>
        <v>0</v>
      </c>
      <c r="AL382" s="1">
        <f t="shared" si="57"/>
        <v>1</v>
      </c>
      <c r="AM382" s="1">
        <f t="shared" si="58"/>
        <v>0</v>
      </c>
      <c r="AN382" s="121">
        <f t="shared" si="59"/>
        <v>0</v>
      </c>
      <c r="AO382" s="120">
        <f t="shared" si="60"/>
        <v>1</v>
      </c>
    </row>
    <row r="383" spans="36:41" x14ac:dyDescent="0.35">
      <c r="AJ383" s="29">
        <f t="shared" si="61"/>
        <v>46820</v>
      </c>
      <c r="AK383">
        <f t="shared" si="56"/>
        <v>0</v>
      </c>
      <c r="AL383" s="1">
        <f t="shared" si="57"/>
        <v>1</v>
      </c>
      <c r="AM383" s="1">
        <f t="shared" si="58"/>
        <v>0</v>
      </c>
      <c r="AN383" s="121">
        <f t="shared" si="59"/>
        <v>0</v>
      </c>
      <c r="AO383" s="120">
        <f t="shared" si="60"/>
        <v>1</v>
      </c>
    </row>
    <row r="384" spans="36:41" x14ac:dyDescent="0.35">
      <c r="AJ384" s="29">
        <f t="shared" si="61"/>
        <v>46821</v>
      </c>
      <c r="AK384">
        <f t="shared" si="56"/>
        <v>0</v>
      </c>
      <c r="AL384" s="1">
        <f t="shared" si="57"/>
        <v>1</v>
      </c>
      <c r="AM384" s="1">
        <f t="shared" si="58"/>
        <v>0</v>
      </c>
      <c r="AN384" s="121">
        <f t="shared" si="59"/>
        <v>0</v>
      </c>
      <c r="AO384" s="120">
        <f t="shared" si="60"/>
        <v>1</v>
      </c>
    </row>
    <row r="385" spans="36:41" x14ac:dyDescent="0.35">
      <c r="AJ385" s="29">
        <f t="shared" si="61"/>
        <v>46822</v>
      </c>
      <c r="AK385">
        <f t="shared" si="56"/>
        <v>0</v>
      </c>
      <c r="AL385" s="1">
        <f t="shared" si="57"/>
        <v>1</v>
      </c>
      <c r="AM385" s="1">
        <f t="shared" si="58"/>
        <v>0</v>
      </c>
      <c r="AN385" s="121">
        <f t="shared" si="59"/>
        <v>0</v>
      </c>
      <c r="AO385" s="120">
        <f t="shared" si="60"/>
        <v>1</v>
      </c>
    </row>
    <row r="386" spans="36:41" x14ac:dyDescent="0.35">
      <c r="AJ386" s="29">
        <f t="shared" si="61"/>
        <v>46823</v>
      </c>
      <c r="AK386">
        <f t="shared" si="56"/>
        <v>0</v>
      </c>
      <c r="AL386" s="1">
        <f t="shared" si="57"/>
        <v>1</v>
      </c>
      <c r="AM386" s="1">
        <f t="shared" si="58"/>
        <v>0</v>
      </c>
      <c r="AN386" s="121">
        <f t="shared" si="59"/>
        <v>0</v>
      </c>
      <c r="AO386" s="120">
        <f t="shared" si="60"/>
        <v>1</v>
      </c>
    </row>
    <row r="387" spans="36:41" x14ac:dyDescent="0.35">
      <c r="AJ387" s="29">
        <f t="shared" si="61"/>
        <v>46824</v>
      </c>
      <c r="AK387">
        <f t="shared" si="56"/>
        <v>0</v>
      </c>
      <c r="AL387" s="1">
        <f t="shared" si="57"/>
        <v>1</v>
      </c>
      <c r="AM387" s="1">
        <f t="shared" si="58"/>
        <v>0</v>
      </c>
      <c r="AN387" s="121">
        <f t="shared" si="59"/>
        <v>0</v>
      </c>
      <c r="AO387" s="120">
        <f t="shared" si="60"/>
        <v>1</v>
      </c>
    </row>
    <row r="388" spans="36:41" x14ac:dyDescent="0.35">
      <c r="AJ388" s="29">
        <f t="shared" si="61"/>
        <v>46825</v>
      </c>
      <c r="AK388">
        <f t="shared" si="56"/>
        <v>0</v>
      </c>
      <c r="AL388" s="1">
        <f t="shared" si="57"/>
        <v>1</v>
      </c>
      <c r="AM388" s="1">
        <f t="shared" si="58"/>
        <v>0</v>
      </c>
      <c r="AN388" s="121">
        <f t="shared" si="59"/>
        <v>0</v>
      </c>
      <c r="AO388" s="120">
        <f t="shared" si="60"/>
        <v>1</v>
      </c>
    </row>
    <row r="389" spans="36:41" x14ac:dyDescent="0.35">
      <c r="AJ389" s="29">
        <f t="shared" si="61"/>
        <v>46826</v>
      </c>
      <c r="AK389">
        <f t="shared" si="56"/>
        <v>0</v>
      </c>
      <c r="AL389" s="1">
        <f t="shared" si="57"/>
        <v>1</v>
      </c>
      <c r="AM389" s="1">
        <f t="shared" si="58"/>
        <v>0</v>
      </c>
      <c r="AN389" s="121">
        <f t="shared" si="59"/>
        <v>0</v>
      </c>
      <c r="AO389" s="120">
        <f t="shared" si="60"/>
        <v>1</v>
      </c>
    </row>
    <row r="390" spans="36:41" x14ac:dyDescent="0.35">
      <c r="AJ390" s="29">
        <f t="shared" si="61"/>
        <v>46827</v>
      </c>
      <c r="AK390">
        <f t="shared" si="56"/>
        <v>0</v>
      </c>
      <c r="AL390" s="1">
        <f t="shared" si="57"/>
        <v>1</v>
      </c>
      <c r="AM390" s="1">
        <f t="shared" si="58"/>
        <v>0</v>
      </c>
      <c r="AN390" s="121">
        <f t="shared" si="59"/>
        <v>0</v>
      </c>
      <c r="AO390" s="120">
        <f t="shared" si="60"/>
        <v>1</v>
      </c>
    </row>
    <row r="391" spans="36:41" x14ac:dyDescent="0.35">
      <c r="AJ391" s="29">
        <f t="shared" si="61"/>
        <v>46828</v>
      </c>
      <c r="AK391">
        <f t="shared" si="56"/>
        <v>0</v>
      </c>
      <c r="AL391" s="1">
        <f t="shared" si="57"/>
        <v>1</v>
      </c>
      <c r="AM391" s="1">
        <f t="shared" si="58"/>
        <v>0</v>
      </c>
      <c r="AN391" s="121">
        <f t="shared" si="59"/>
        <v>0</v>
      </c>
      <c r="AO391" s="120">
        <f t="shared" si="60"/>
        <v>1</v>
      </c>
    </row>
    <row r="392" spans="36:41" x14ac:dyDescent="0.35">
      <c r="AJ392" s="29">
        <f t="shared" si="61"/>
        <v>46829</v>
      </c>
      <c r="AK392">
        <f t="shared" si="56"/>
        <v>0</v>
      </c>
      <c r="AL392" s="1">
        <f t="shared" si="57"/>
        <v>1</v>
      </c>
      <c r="AM392" s="1">
        <f t="shared" si="58"/>
        <v>0</v>
      </c>
      <c r="AN392" s="121">
        <f t="shared" si="59"/>
        <v>0</v>
      </c>
      <c r="AO392" s="120">
        <f t="shared" si="60"/>
        <v>1</v>
      </c>
    </row>
    <row r="393" spans="36:41" x14ac:dyDescent="0.35">
      <c r="AJ393" s="29">
        <f t="shared" si="61"/>
        <v>46830</v>
      </c>
      <c r="AK393">
        <f t="shared" si="56"/>
        <v>0</v>
      </c>
      <c r="AL393" s="1">
        <f t="shared" si="57"/>
        <v>1</v>
      </c>
      <c r="AM393" s="1">
        <f t="shared" si="58"/>
        <v>0</v>
      </c>
      <c r="AN393" s="121">
        <f t="shared" si="59"/>
        <v>0</v>
      </c>
      <c r="AO393" s="120">
        <f t="shared" si="60"/>
        <v>1</v>
      </c>
    </row>
    <row r="394" spans="36:41" x14ac:dyDescent="0.35">
      <c r="AJ394" s="29">
        <f t="shared" si="61"/>
        <v>46831</v>
      </c>
      <c r="AK394">
        <f t="shared" si="56"/>
        <v>0</v>
      </c>
      <c r="AL394" s="1">
        <f t="shared" si="57"/>
        <v>1</v>
      </c>
      <c r="AM394" s="1">
        <f t="shared" si="58"/>
        <v>0</v>
      </c>
      <c r="AN394" s="121">
        <f t="shared" si="59"/>
        <v>0</v>
      </c>
      <c r="AO394" s="120">
        <f t="shared" si="60"/>
        <v>1</v>
      </c>
    </row>
    <row r="395" spans="36:41" x14ac:dyDescent="0.35">
      <c r="AJ395" s="29">
        <f t="shared" si="61"/>
        <v>46832</v>
      </c>
      <c r="AK395">
        <f t="shared" si="56"/>
        <v>0</v>
      </c>
      <c r="AL395" s="1">
        <f t="shared" si="57"/>
        <v>1</v>
      </c>
      <c r="AM395" s="1">
        <f t="shared" si="58"/>
        <v>0</v>
      </c>
      <c r="AN395" s="121">
        <f t="shared" si="59"/>
        <v>0</v>
      </c>
      <c r="AO395" s="120">
        <f t="shared" si="60"/>
        <v>1</v>
      </c>
    </row>
    <row r="396" spans="36:41" x14ac:dyDescent="0.35">
      <c r="AJ396" s="29">
        <f t="shared" si="61"/>
        <v>46833</v>
      </c>
      <c r="AK396">
        <f t="shared" si="56"/>
        <v>0</v>
      </c>
      <c r="AL396" s="1">
        <f t="shared" si="57"/>
        <v>1</v>
      </c>
      <c r="AM396" s="1">
        <f t="shared" si="58"/>
        <v>0</v>
      </c>
      <c r="AN396" s="121">
        <f t="shared" si="59"/>
        <v>0</v>
      </c>
      <c r="AO396" s="120">
        <f t="shared" si="60"/>
        <v>1</v>
      </c>
    </row>
    <row r="397" spans="36:41" x14ac:dyDescent="0.35">
      <c r="AJ397" s="29">
        <f t="shared" si="61"/>
        <v>46834</v>
      </c>
      <c r="AK397">
        <f t="shared" si="56"/>
        <v>0</v>
      </c>
      <c r="AL397" s="1">
        <f t="shared" si="57"/>
        <v>1</v>
      </c>
      <c r="AM397" s="1">
        <f t="shared" si="58"/>
        <v>0</v>
      </c>
      <c r="AN397" s="121">
        <f t="shared" si="59"/>
        <v>0</v>
      </c>
      <c r="AO397" s="120">
        <f t="shared" si="60"/>
        <v>1</v>
      </c>
    </row>
    <row r="398" spans="36:41" x14ac:dyDescent="0.35">
      <c r="AJ398" s="29">
        <f t="shared" si="61"/>
        <v>46835</v>
      </c>
      <c r="AK398">
        <f t="shared" si="56"/>
        <v>0</v>
      </c>
      <c r="AL398" s="1">
        <f t="shared" si="57"/>
        <v>1</v>
      </c>
      <c r="AM398" s="1">
        <f t="shared" si="58"/>
        <v>0</v>
      </c>
      <c r="AN398" s="121">
        <f t="shared" si="59"/>
        <v>0</v>
      </c>
      <c r="AO398" s="120">
        <f t="shared" si="60"/>
        <v>1</v>
      </c>
    </row>
    <row r="399" spans="36:41" x14ac:dyDescent="0.35">
      <c r="AJ399" s="29">
        <f t="shared" si="61"/>
        <v>46836</v>
      </c>
      <c r="AK399">
        <f t="shared" si="56"/>
        <v>0</v>
      </c>
      <c r="AL399" s="1">
        <f t="shared" si="57"/>
        <v>1</v>
      </c>
      <c r="AM399" s="1">
        <f t="shared" si="58"/>
        <v>0</v>
      </c>
      <c r="AN399" s="121">
        <f t="shared" si="59"/>
        <v>0</v>
      </c>
      <c r="AO399" s="120">
        <f t="shared" si="60"/>
        <v>1</v>
      </c>
    </row>
    <row r="400" spans="36:41" x14ac:dyDescent="0.35">
      <c r="AJ400" s="29">
        <f t="shared" si="61"/>
        <v>46837</v>
      </c>
      <c r="AK400">
        <f t="shared" si="56"/>
        <v>0</v>
      </c>
      <c r="AL400" s="1">
        <f t="shared" si="57"/>
        <v>1</v>
      </c>
      <c r="AM400" s="1">
        <f t="shared" si="58"/>
        <v>0</v>
      </c>
      <c r="AN400" s="121">
        <f t="shared" si="59"/>
        <v>0</v>
      </c>
      <c r="AO400" s="120">
        <f t="shared" si="60"/>
        <v>1</v>
      </c>
    </row>
    <row r="401" spans="36:41" x14ac:dyDescent="0.35">
      <c r="AJ401" s="29">
        <f t="shared" si="61"/>
        <v>46838</v>
      </c>
      <c r="AK401">
        <f t="shared" si="56"/>
        <v>0</v>
      </c>
      <c r="AL401" s="1">
        <f t="shared" si="57"/>
        <v>1</v>
      </c>
      <c r="AM401" s="1">
        <f t="shared" si="58"/>
        <v>0</v>
      </c>
      <c r="AN401" s="121">
        <f t="shared" si="59"/>
        <v>0</v>
      </c>
      <c r="AO401" s="120">
        <f t="shared" si="60"/>
        <v>1</v>
      </c>
    </row>
    <row r="402" spans="36:41" x14ac:dyDescent="0.35">
      <c r="AJ402" s="29">
        <f t="shared" si="61"/>
        <v>46839</v>
      </c>
      <c r="AK402">
        <f t="shared" si="56"/>
        <v>0</v>
      </c>
      <c r="AL402" s="1">
        <f t="shared" si="57"/>
        <v>1</v>
      </c>
      <c r="AM402" s="1">
        <f t="shared" si="58"/>
        <v>0</v>
      </c>
      <c r="AN402" s="121">
        <f t="shared" si="59"/>
        <v>0</v>
      </c>
      <c r="AO402" s="120">
        <f t="shared" si="60"/>
        <v>1</v>
      </c>
    </row>
    <row r="403" spans="36:41" x14ac:dyDescent="0.35">
      <c r="AJ403" s="29">
        <f t="shared" si="61"/>
        <v>46840</v>
      </c>
      <c r="AK403">
        <f t="shared" si="56"/>
        <v>0</v>
      </c>
      <c r="AL403" s="1">
        <f t="shared" si="57"/>
        <v>1</v>
      </c>
      <c r="AM403" s="1">
        <f t="shared" si="58"/>
        <v>0</v>
      </c>
      <c r="AN403" s="121">
        <f t="shared" si="59"/>
        <v>0</v>
      </c>
      <c r="AO403" s="120">
        <f t="shared" si="60"/>
        <v>1</v>
      </c>
    </row>
    <row r="404" spans="36:41" x14ac:dyDescent="0.35">
      <c r="AJ404" s="29">
        <f t="shared" si="61"/>
        <v>46841</v>
      </c>
      <c r="AK404">
        <f t="shared" si="56"/>
        <v>0</v>
      </c>
      <c r="AL404" s="1">
        <f t="shared" si="57"/>
        <v>1</v>
      </c>
      <c r="AM404" s="1">
        <f t="shared" si="58"/>
        <v>0</v>
      </c>
      <c r="AN404" s="121">
        <f t="shared" si="59"/>
        <v>0</v>
      </c>
      <c r="AO404" s="120">
        <f t="shared" si="60"/>
        <v>1</v>
      </c>
    </row>
    <row r="405" spans="36:41" x14ac:dyDescent="0.35">
      <c r="AJ405" s="29">
        <f t="shared" si="61"/>
        <v>46842</v>
      </c>
      <c r="AK405">
        <f t="shared" si="56"/>
        <v>0</v>
      </c>
      <c r="AL405" s="1">
        <f t="shared" si="57"/>
        <v>1</v>
      </c>
      <c r="AM405" s="1">
        <f t="shared" si="58"/>
        <v>0</v>
      </c>
      <c r="AN405" s="121">
        <f t="shared" si="59"/>
        <v>0</v>
      </c>
      <c r="AO405" s="120">
        <f t="shared" si="60"/>
        <v>1</v>
      </c>
    </row>
    <row r="406" spans="36:41" x14ac:dyDescent="0.35">
      <c r="AJ406" s="29">
        <f t="shared" si="61"/>
        <v>46843</v>
      </c>
      <c r="AK406">
        <f t="shared" si="56"/>
        <v>0</v>
      </c>
      <c r="AL406" s="1">
        <f t="shared" si="57"/>
        <v>1</v>
      </c>
      <c r="AM406" s="1">
        <f t="shared" si="58"/>
        <v>0</v>
      </c>
      <c r="AN406" s="121">
        <f t="shared" si="59"/>
        <v>0</v>
      </c>
      <c r="AO406" s="120">
        <f t="shared" si="60"/>
        <v>1</v>
      </c>
    </row>
    <row r="407" spans="36:41" x14ac:dyDescent="0.35">
      <c r="AJ407" s="29"/>
      <c r="AK407" s="1"/>
    </row>
    <row r="408" spans="36:41" x14ac:dyDescent="0.35">
      <c r="AJ408" s="29"/>
      <c r="AK408" s="1"/>
    </row>
    <row r="874" spans="15:22" x14ac:dyDescent="0.35">
      <c r="O874" s="25"/>
      <c r="P874" s="26"/>
      <c r="Q874" s="26"/>
      <c r="V874" s="26"/>
    </row>
    <row r="875" spans="15:22" x14ac:dyDescent="0.35">
      <c r="O875" s="25"/>
      <c r="P875" s="26"/>
      <c r="Q875" s="26"/>
      <c r="V875" s="26"/>
    </row>
    <row r="876" spans="15:22" x14ac:dyDescent="0.35">
      <c r="O876" s="25"/>
      <c r="P876" s="26"/>
      <c r="Q876" s="26"/>
      <c r="V876" s="26"/>
    </row>
    <row r="877" spans="15:22" x14ac:dyDescent="0.35">
      <c r="O877" s="25"/>
      <c r="P877" s="26"/>
      <c r="Q877" s="26"/>
      <c r="V877" s="26"/>
    </row>
    <row r="878" spans="15:22" x14ac:dyDescent="0.35">
      <c r="O878" s="25"/>
      <c r="P878" s="26"/>
      <c r="Q878" s="26"/>
      <c r="V878" s="26"/>
    </row>
    <row r="879" spans="15:22" x14ac:dyDescent="0.35">
      <c r="O879" s="25"/>
      <c r="P879" s="26"/>
      <c r="Q879" s="26"/>
      <c r="V879" s="26"/>
    </row>
    <row r="880" spans="15:22" x14ac:dyDescent="0.35">
      <c r="O880" s="25"/>
      <c r="P880" s="26"/>
      <c r="Q880" s="26"/>
      <c r="V880" s="26"/>
    </row>
    <row r="881" spans="15:22" x14ac:dyDescent="0.35">
      <c r="O881" s="25"/>
      <c r="P881" s="26"/>
      <c r="Q881" s="26"/>
      <c r="V881" s="26"/>
    </row>
    <row r="882" spans="15:22" x14ac:dyDescent="0.35">
      <c r="O882" s="25"/>
      <c r="P882" s="26"/>
      <c r="Q882" s="26"/>
      <c r="V882" s="26"/>
    </row>
    <row r="883" spans="15:22" x14ac:dyDescent="0.35">
      <c r="O883" s="25"/>
      <c r="P883" s="26"/>
      <c r="Q883" s="26"/>
      <c r="V883" s="26"/>
    </row>
    <row r="884" spans="15:22" x14ac:dyDescent="0.35">
      <c r="O884" s="25"/>
      <c r="P884" s="26"/>
      <c r="Q884" s="26"/>
      <c r="V884" s="26"/>
    </row>
    <row r="885" spans="15:22" x14ac:dyDescent="0.35">
      <c r="O885" s="25"/>
      <c r="P885" s="26"/>
      <c r="Q885" s="26"/>
      <c r="V885" s="26"/>
    </row>
    <row r="886" spans="15:22" x14ac:dyDescent="0.35">
      <c r="O886" s="25"/>
      <c r="P886" s="26"/>
      <c r="Q886" s="26"/>
      <c r="V886" s="26"/>
    </row>
    <row r="887" spans="15:22" x14ac:dyDescent="0.35">
      <c r="O887" s="25"/>
      <c r="P887" s="26"/>
      <c r="Q887" s="26"/>
      <c r="V887" s="26"/>
    </row>
    <row r="888" spans="15:22" x14ac:dyDescent="0.35">
      <c r="O888" s="25"/>
      <c r="P888" s="26"/>
      <c r="Q888" s="26"/>
      <c r="V888" s="26"/>
    </row>
    <row r="889" spans="15:22" x14ac:dyDescent="0.35">
      <c r="O889" s="25"/>
      <c r="P889" s="26"/>
      <c r="Q889" s="26"/>
      <c r="V889" s="26"/>
    </row>
    <row r="890" spans="15:22" x14ac:dyDescent="0.35">
      <c r="O890" s="25"/>
      <c r="P890" s="26"/>
      <c r="Q890" s="26"/>
      <c r="V890" s="26"/>
    </row>
    <row r="891" spans="15:22" x14ac:dyDescent="0.35">
      <c r="O891" s="25"/>
      <c r="P891" s="26"/>
      <c r="Q891" s="26"/>
      <c r="V891" s="26"/>
    </row>
    <row r="892" spans="15:22" x14ac:dyDescent="0.35">
      <c r="O892" s="25"/>
      <c r="P892" s="26"/>
      <c r="Q892" s="26"/>
      <c r="V892" s="26"/>
    </row>
    <row r="893" spans="15:22" x14ac:dyDescent="0.35">
      <c r="O893" s="25"/>
      <c r="P893" s="26"/>
      <c r="Q893" s="26"/>
      <c r="V893" s="26"/>
    </row>
    <row r="894" spans="15:22" x14ac:dyDescent="0.35">
      <c r="O894" s="25"/>
      <c r="P894" s="26"/>
      <c r="Q894" s="26"/>
      <c r="V894" s="26"/>
    </row>
    <row r="895" spans="15:22" x14ac:dyDescent="0.35">
      <c r="O895" s="25"/>
      <c r="P895" s="26"/>
      <c r="Q895" s="26"/>
      <c r="V895" s="26"/>
    </row>
    <row r="896" spans="15:22" x14ac:dyDescent="0.35">
      <c r="O896" s="25"/>
      <c r="P896" s="26"/>
      <c r="Q896" s="26"/>
      <c r="V896" s="26"/>
    </row>
    <row r="897" spans="15:22" x14ac:dyDescent="0.35">
      <c r="O897" s="25"/>
      <c r="P897" s="26"/>
      <c r="Q897" s="26"/>
      <c r="V897" s="26"/>
    </row>
    <row r="898" spans="15:22" x14ac:dyDescent="0.35">
      <c r="O898" s="25"/>
      <c r="P898" s="26"/>
      <c r="Q898" s="26"/>
      <c r="V898" s="26"/>
    </row>
    <row r="899" spans="15:22" x14ac:dyDescent="0.35">
      <c r="O899" s="25"/>
      <c r="P899" s="26"/>
      <c r="Q899" s="26"/>
      <c r="V899" s="26"/>
    </row>
    <row r="900" spans="15:22" x14ac:dyDescent="0.35">
      <c r="O900" s="25"/>
      <c r="P900" s="26"/>
      <c r="Q900" s="26"/>
      <c r="V900" s="26"/>
    </row>
    <row r="901" spans="15:22" x14ac:dyDescent="0.35">
      <c r="O901" s="25"/>
      <c r="P901" s="26"/>
      <c r="Q901" s="26"/>
      <c r="V901" s="26"/>
    </row>
    <row r="902" spans="15:22" x14ac:dyDescent="0.35">
      <c r="O902" s="25"/>
      <c r="P902" s="26"/>
      <c r="Q902" s="26"/>
      <c r="V902" s="26"/>
    </row>
    <row r="903" spans="15:22" x14ac:dyDescent="0.35">
      <c r="O903" s="25"/>
      <c r="P903" s="26"/>
      <c r="Q903" s="26"/>
      <c r="V903" s="26"/>
    </row>
    <row r="904" spans="15:22" x14ac:dyDescent="0.35">
      <c r="O904" s="25"/>
      <c r="P904" s="26"/>
      <c r="Q904" s="26"/>
      <c r="V904" s="26"/>
    </row>
    <row r="905" spans="15:22" x14ac:dyDescent="0.35">
      <c r="O905" s="25"/>
      <c r="P905" s="26"/>
      <c r="Q905" s="26"/>
      <c r="V905" s="26"/>
    </row>
    <row r="906" spans="15:22" x14ac:dyDescent="0.35">
      <c r="O906" s="25"/>
      <c r="P906" s="26"/>
      <c r="Q906" s="26"/>
      <c r="V906" s="26"/>
    </row>
    <row r="907" spans="15:22" x14ac:dyDescent="0.35">
      <c r="O907" s="25"/>
      <c r="P907" s="26"/>
      <c r="Q907" s="26"/>
      <c r="V907" s="26"/>
    </row>
    <row r="908" spans="15:22" x14ac:dyDescent="0.35">
      <c r="O908" s="25"/>
      <c r="P908" s="26"/>
      <c r="Q908" s="26"/>
      <c r="V908" s="26"/>
    </row>
    <row r="909" spans="15:22" x14ac:dyDescent="0.35">
      <c r="O909" s="25"/>
      <c r="P909" s="26"/>
      <c r="Q909" s="26"/>
      <c r="V909" s="26"/>
    </row>
    <row r="910" spans="15:22" x14ac:dyDescent="0.35">
      <c r="O910" s="25"/>
      <c r="P910" s="26"/>
      <c r="Q910" s="26"/>
      <c r="V910" s="26"/>
    </row>
    <row r="911" spans="15:22" x14ac:dyDescent="0.35">
      <c r="O911" s="25"/>
      <c r="P911" s="26"/>
      <c r="Q911" s="26"/>
      <c r="V911" s="26"/>
    </row>
    <row r="912" spans="15:22" x14ac:dyDescent="0.35">
      <c r="O912" s="25"/>
      <c r="P912" s="26"/>
      <c r="Q912" s="26"/>
      <c r="V912" s="26"/>
    </row>
    <row r="913" spans="15:22" x14ac:dyDescent="0.35">
      <c r="O913" s="25"/>
      <c r="P913" s="26"/>
      <c r="Q913" s="26"/>
      <c r="V913" s="26"/>
    </row>
    <row r="914" spans="15:22" x14ac:dyDescent="0.35">
      <c r="O914" s="25"/>
      <c r="P914" s="26"/>
      <c r="Q914" s="26"/>
      <c r="V914" s="26"/>
    </row>
    <row r="915" spans="15:22" x14ac:dyDescent="0.35">
      <c r="O915" s="25"/>
      <c r="P915" s="26"/>
      <c r="Q915" s="26"/>
      <c r="V915" s="26"/>
    </row>
    <row r="916" spans="15:22" x14ac:dyDescent="0.35">
      <c r="O916" s="25"/>
      <c r="P916" s="26"/>
      <c r="Q916" s="26"/>
      <c r="V916" s="26"/>
    </row>
    <row r="917" spans="15:22" x14ac:dyDescent="0.35">
      <c r="O917" s="25"/>
      <c r="P917" s="26"/>
      <c r="Q917" s="26"/>
      <c r="V917" s="26"/>
    </row>
    <row r="918" spans="15:22" x14ac:dyDescent="0.35">
      <c r="O918" s="25"/>
      <c r="P918" s="26"/>
      <c r="Q918" s="26"/>
      <c r="V918" s="26"/>
    </row>
    <row r="919" spans="15:22" x14ac:dyDescent="0.35">
      <c r="O919" s="25"/>
      <c r="P919" s="26"/>
      <c r="Q919" s="26"/>
      <c r="V919" s="26"/>
    </row>
    <row r="920" spans="15:22" x14ac:dyDescent="0.35">
      <c r="O920" s="25"/>
      <c r="P920" s="26"/>
      <c r="Q920" s="26"/>
      <c r="V920" s="26"/>
    </row>
    <row r="921" spans="15:22" x14ac:dyDescent="0.35">
      <c r="O921" s="25"/>
      <c r="P921" s="26"/>
      <c r="Q921" s="26"/>
      <c r="V921" s="26"/>
    </row>
    <row r="922" spans="15:22" x14ac:dyDescent="0.35">
      <c r="O922" s="25"/>
      <c r="P922" s="26"/>
      <c r="Q922" s="26"/>
      <c r="V922" s="26"/>
    </row>
    <row r="923" spans="15:22" x14ac:dyDescent="0.35">
      <c r="O923" s="25"/>
      <c r="P923" s="26"/>
      <c r="Q923" s="26"/>
      <c r="V923" s="26"/>
    </row>
    <row r="924" spans="15:22" x14ac:dyDescent="0.35">
      <c r="O924" s="25"/>
      <c r="P924" s="26"/>
      <c r="Q924" s="26"/>
      <c r="V924" s="26"/>
    </row>
    <row r="925" spans="15:22" x14ac:dyDescent="0.35">
      <c r="O925" s="25"/>
      <c r="P925" s="26"/>
      <c r="Q925" s="26"/>
      <c r="V925" s="26"/>
    </row>
    <row r="926" spans="15:22" x14ac:dyDescent="0.35">
      <c r="O926" s="25"/>
      <c r="P926" s="26"/>
      <c r="Q926" s="26"/>
      <c r="V926" s="26"/>
    </row>
    <row r="927" spans="15:22" x14ac:dyDescent="0.35">
      <c r="O927" s="25"/>
      <c r="P927" s="26"/>
      <c r="Q927" s="26"/>
      <c r="V927" s="26"/>
    </row>
    <row r="928" spans="15:22" x14ac:dyDescent="0.35">
      <c r="O928" s="25"/>
      <c r="P928" s="26"/>
      <c r="Q928" s="26"/>
      <c r="V928" s="26"/>
    </row>
    <row r="929" spans="15:22" x14ac:dyDescent="0.35">
      <c r="O929" s="25"/>
      <c r="P929" s="26"/>
      <c r="Q929" s="26"/>
      <c r="V929" s="26"/>
    </row>
    <row r="930" spans="15:22" x14ac:dyDescent="0.35">
      <c r="O930" s="25"/>
      <c r="P930" s="26"/>
      <c r="Q930" s="26"/>
      <c r="V930" s="26"/>
    </row>
    <row r="938" spans="15:22" x14ac:dyDescent="0.35">
      <c r="O938" s="19"/>
    </row>
  </sheetData>
  <mergeCells count="12">
    <mergeCell ref="Q12:R12"/>
    <mergeCell ref="V12:W12"/>
    <mergeCell ref="Q4:R4"/>
    <mergeCell ref="V4:W4"/>
    <mergeCell ref="G5:H11"/>
    <mergeCell ref="L5:M11"/>
    <mergeCell ref="Q5:R11"/>
    <mergeCell ref="V5:W11"/>
    <mergeCell ref="L4:M4"/>
    <mergeCell ref="L12:M12"/>
    <mergeCell ref="G4:H4"/>
    <mergeCell ref="G12:H12"/>
  </mergeCells>
  <printOptions horizontalCentered="1"/>
  <pageMargins left="0.23622047244094491" right="0.23622047244094491" top="0.74803149606299213" bottom="0.74803149606299213" header="0.31496062992125984" footer="0.31496062992125984"/>
  <pageSetup paperSize="9" scale="48" orientation="portrait" r:id="rId1"/>
  <headerFooter>
    <oddFooter>&amp;L_x000D_&amp;1#&amp;"Aptos"&amp;10&amp;K0000FF Classification NaTran : Public [X] Interne [ ] Diffusion limitée [ ] Confidentiel entreprise [ ]&amp;CContrat cadre d'accès au stockage - Annexe 1
Version du 1er octobre 2018 prenant effet le 1er avril 2019&amp;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D8F86B-E16A-4A38-B4B5-4215DC337DBC}">
  <sheetPr codeName="Feuil14">
    <tabColor theme="5" tint="0.39997558519241921"/>
    <pageSetUpPr fitToPage="1"/>
  </sheetPr>
  <dimension ref="A1:AF936"/>
  <sheetViews>
    <sheetView showGridLines="0" zoomScale="70" zoomScaleNormal="70" zoomScalePageLayoutView="40" workbookViewId="0">
      <selection activeCell="A2" sqref="A2"/>
    </sheetView>
  </sheetViews>
  <sheetFormatPr baseColWidth="10" defaultColWidth="11.453125" defaultRowHeight="14.5" x14ac:dyDescent="0.35"/>
  <cols>
    <col min="1" max="1" width="17.453125" style="1" customWidth="1"/>
    <col min="2" max="4" width="11.453125" style="1"/>
    <col min="5" max="5" width="12.5429687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26" width="11.453125" style="1"/>
    <col min="27" max="27" width="1.81640625" style="1" customWidth="1"/>
    <col min="32" max="16384" width="11.453125" style="1"/>
  </cols>
  <sheetData>
    <row r="1" spans="1:32" s="74" customFormat="1" ht="17.5" x14ac:dyDescent="0.3">
      <c r="A1" s="103" t="s">
        <v>214</v>
      </c>
      <c r="C1" s="79"/>
      <c r="E1" s="77"/>
      <c r="F1" s="75"/>
      <c r="G1" s="76" t="s">
        <v>215</v>
      </c>
      <c r="H1" s="76"/>
      <c r="I1" s="77"/>
      <c r="J1" s="77"/>
      <c r="K1" s="78" t="s">
        <v>207</v>
      </c>
      <c r="L1" s="77"/>
      <c r="M1" s="77"/>
      <c r="N1" s="77"/>
      <c r="O1" s="77"/>
      <c r="P1" s="77"/>
      <c r="Q1" s="77"/>
      <c r="R1" s="77"/>
      <c r="S1" s="77"/>
      <c r="V1" s="77"/>
      <c r="W1" s="77"/>
      <c r="X1" s="77"/>
    </row>
    <row r="2" spans="1:32" x14ac:dyDescent="0.35">
      <c r="C2" s="5"/>
      <c r="D2" s="6"/>
      <c r="E2" s="3"/>
      <c r="F2" s="2"/>
      <c r="G2" s="3"/>
      <c r="H2" s="3"/>
      <c r="I2" s="3"/>
      <c r="J2" s="3"/>
      <c r="K2" s="3"/>
      <c r="L2" s="3"/>
      <c r="M2" s="3"/>
      <c r="N2" s="3"/>
      <c r="O2" s="3"/>
      <c r="P2" s="3"/>
      <c r="Q2" s="3"/>
      <c r="R2" s="3"/>
      <c r="S2" s="3"/>
      <c r="V2" s="3"/>
      <c r="W2" s="3"/>
      <c r="X2" s="3"/>
      <c r="AF2" s="6"/>
    </row>
    <row r="3" spans="1:32" ht="15" x14ac:dyDescent="0.35">
      <c r="A3" s="85" t="s">
        <v>217</v>
      </c>
      <c r="B3" s="85"/>
      <c r="C3" s="86"/>
      <c r="D3" s="155">
        <f>H3+M3+R3+W3</f>
        <v>11.7</v>
      </c>
      <c r="E3" s="85" t="s">
        <v>218</v>
      </c>
      <c r="F3" s="2"/>
      <c r="G3" s="109" t="str">
        <f>Saline_I!G3</f>
        <v>Saline 27</v>
      </c>
      <c r="H3" s="246">
        <f>Saline_I!H3</f>
        <v>11.7</v>
      </c>
      <c r="I3" s="70" t="s">
        <v>207</v>
      </c>
      <c r="J3" s="71"/>
      <c r="K3" s="3"/>
      <c r="L3" s="109">
        <f>Saline_I!L3</f>
        <v>0</v>
      </c>
      <c r="M3" s="109">
        <f>Saline_I!M3</f>
        <v>0</v>
      </c>
      <c r="N3" s="70" t="s">
        <v>207</v>
      </c>
      <c r="O3" s="71"/>
      <c r="P3" s="3"/>
      <c r="Q3" s="109">
        <f>Saline_I!Q3</f>
        <v>0</v>
      </c>
      <c r="R3" s="109">
        <f>Saline_I!R3</f>
        <v>0</v>
      </c>
      <c r="S3" s="70" t="s">
        <v>207</v>
      </c>
      <c r="T3" s="71"/>
      <c r="V3" s="109">
        <f>Saline_I!V3</f>
        <v>0</v>
      </c>
      <c r="W3" s="109">
        <f>Saline_I!W3</f>
        <v>0</v>
      </c>
      <c r="X3" s="70" t="s">
        <v>207</v>
      </c>
      <c r="Y3" s="71"/>
      <c r="AF3" s="6"/>
    </row>
    <row r="4" spans="1:32" ht="25.5" customHeight="1" x14ac:dyDescent="0.35">
      <c r="A4" s="85" t="s">
        <v>219</v>
      </c>
      <c r="B4" s="85"/>
      <c r="C4" s="86"/>
      <c r="D4" s="87">
        <f>(H3*I4+M3*N4+R3*S4+W3*X4)/D3</f>
        <v>18</v>
      </c>
      <c r="E4" s="85" t="s">
        <v>220</v>
      </c>
      <c r="F4" s="2"/>
      <c r="G4" s="336" t="s">
        <v>221</v>
      </c>
      <c r="H4" s="337"/>
      <c r="I4" s="70">
        <f>SUMIFS('Base Produits'!$W:$W,'Base Produits'!$V:$V,G3)</f>
        <v>18</v>
      </c>
      <c r="J4" s="71"/>
      <c r="K4" s="3"/>
      <c r="L4" s="336" t="s">
        <v>221</v>
      </c>
      <c r="M4" s="337"/>
      <c r="N4" s="70">
        <f>SUMIFS('Base Produits'!$W:$W,'Base Produits'!$V:$V,L3)</f>
        <v>0</v>
      </c>
      <c r="O4" s="71"/>
      <c r="P4" s="3"/>
      <c r="Q4" s="336" t="s">
        <v>221</v>
      </c>
      <c r="R4" s="337"/>
      <c r="S4" s="70">
        <f>SUMIFS('Base Produits'!$W:$W,'Base Produits'!$V:$V,Q3)</f>
        <v>0</v>
      </c>
      <c r="T4" s="71"/>
      <c r="V4" s="336" t="s">
        <v>221</v>
      </c>
      <c r="W4" s="337"/>
      <c r="X4" s="70">
        <f>SUMIFS('Base Produits'!$W:$W,'Base Produits'!$V:$V,V3)</f>
        <v>0</v>
      </c>
      <c r="Y4" s="71"/>
      <c r="AF4" s="6"/>
    </row>
    <row r="5" spans="1:32" ht="38.25" customHeight="1" x14ac:dyDescent="0.35">
      <c r="A5" s="85" t="s">
        <v>222</v>
      </c>
      <c r="B5" s="85"/>
      <c r="C5" s="86"/>
      <c r="D5" s="88">
        <f>(IFERROR(H3/I4,0)+IFERROR(M3/N4,0)+IFERROR(R3/S4,0)+IFERROR(W3/X4,0))*1000</f>
        <v>649.99999999999989</v>
      </c>
      <c r="E5" s="85" t="s">
        <v>223</v>
      </c>
      <c r="F5" s="2"/>
      <c r="G5" s="338" t="s">
        <v>224</v>
      </c>
      <c r="H5" s="339"/>
      <c r="I5" s="72" t="s">
        <v>225</v>
      </c>
      <c r="J5" s="73" t="s">
        <v>226</v>
      </c>
      <c r="K5" s="3"/>
      <c r="L5" s="338" t="s">
        <v>224</v>
      </c>
      <c r="M5" s="339"/>
      <c r="N5" s="72" t="s">
        <v>225</v>
      </c>
      <c r="O5" s="73" t="s">
        <v>226</v>
      </c>
      <c r="P5" s="3"/>
      <c r="Q5" s="338" t="s">
        <v>224</v>
      </c>
      <c r="R5" s="339"/>
      <c r="S5" s="72" t="s">
        <v>225</v>
      </c>
      <c r="T5" s="73" t="s">
        <v>226</v>
      </c>
      <c r="V5" s="338" t="s">
        <v>224</v>
      </c>
      <c r="W5" s="339"/>
      <c r="X5" s="72" t="s">
        <v>225</v>
      </c>
      <c r="Y5" s="73" t="s">
        <v>226</v>
      </c>
      <c r="AF5" s="6"/>
    </row>
    <row r="6" spans="1:32" x14ac:dyDescent="0.35">
      <c r="C6" s="5"/>
      <c r="D6" s="6"/>
      <c r="F6" s="2"/>
      <c r="G6" s="340"/>
      <c r="H6" s="341"/>
      <c r="I6" s="80">
        <f>SUMIFS('Base Produits'!$G:$G,'Base Produits'!$E:$E,G$3,'Base Produits'!$F:$F,1)</f>
        <v>1</v>
      </c>
      <c r="J6" s="81">
        <f>SUMIFS('Base Produits'!$H:$H,'Base Produits'!$E:$E,G$3,'Base Produits'!$F:$F,1)</f>
        <v>1</v>
      </c>
      <c r="K6" s="3"/>
      <c r="L6" s="340"/>
      <c r="M6" s="341"/>
      <c r="N6" s="80">
        <f>SUMIFS('Base Produits'!$G:$G,'Base Produits'!$E:$E,L$3,'Base Produits'!$F:$F,1)</f>
        <v>0</v>
      </c>
      <c r="O6" s="81">
        <f>SUMIFS('Base Produits'!$H:$H,'Base Produits'!$E:$E,L$3,'Base Produits'!$F:$F,1)</f>
        <v>0</v>
      </c>
      <c r="P6" s="3"/>
      <c r="Q6" s="340"/>
      <c r="R6" s="341"/>
      <c r="S6" s="80">
        <f>SUMIFS('Base Produits'!$G:$G,'Base Produits'!$E:$E,Q$3,'Base Produits'!$F:$F,1)</f>
        <v>0</v>
      </c>
      <c r="T6" s="81">
        <f>SUMIFS('Base Produits'!$H:$H,'Base Produits'!$E:$E,Q$3,'Base Produits'!$F:$F,1)</f>
        <v>0</v>
      </c>
      <c r="V6" s="340"/>
      <c r="W6" s="341"/>
      <c r="X6" s="80">
        <f>SUMIFS('Base Produits'!$G:$G,'Base Produits'!$E:$E,V$3,'Base Produits'!$F:$F,1)</f>
        <v>0</v>
      </c>
      <c r="Y6" s="81">
        <f>SUMIFS('Base Produits'!$H:$H,'Base Produits'!$E:$E,V$3,'Base Produits'!$F:$F,1)</f>
        <v>0</v>
      </c>
      <c r="AF6" s="6"/>
    </row>
    <row r="7" spans="1:32" x14ac:dyDescent="0.35">
      <c r="C7" s="5"/>
      <c r="D7" s="6"/>
      <c r="F7" s="2"/>
      <c r="G7" s="340"/>
      <c r="H7" s="341"/>
      <c r="I7" s="82">
        <f>IF(OR(I6=0,I6=""),"",SUMIFS('Base Produits'!$G:$G,'Base Produits'!$E:$E,G$3,'Base Produits'!$F:$F,2))</f>
        <v>0.4</v>
      </c>
      <c r="J7" s="83">
        <f>IF(OR(I6=0,I6=""),"",SUMIFS('Base Produits'!$H:$H,'Base Produits'!$E:$E,G$3,'Base Produits'!$F:$F,2))</f>
        <v>1</v>
      </c>
      <c r="K7" s="3"/>
      <c r="L7" s="340"/>
      <c r="M7" s="341"/>
      <c r="N7" s="82" t="str">
        <f>IF(OR(N6=0,N6=""),"",SUMIFS('Base Produits'!$G:$G,'Base Produits'!$E:$E,L$3,'Base Produits'!$F:$F,2))</f>
        <v/>
      </c>
      <c r="O7" s="83" t="str">
        <f>IF(OR(N6=0,N6=""),"",SUMIFS('Base Produits'!$H:$H,'Base Produits'!$E:$E,L$3,'Base Produits'!$F:$F,2))</f>
        <v/>
      </c>
      <c r="P7" s="3"/>
      <c r="Q7" s="340"/>
      <c r="R7" s="341"/>
      <c r="S7" s="82" t="str">
        <f>IF(OR(S6=0,S6=""),"",SUMIFS('Base Produits'!$G:$G,'Base Produits'!$E:$E,Q$3,'Base Produits'!$F:$F,2))</f>
        <v/>
      </c>
      <c r="T7" s="83" t="str">
        <f>IF(OR(S6=0,S6=""),"",SUMIFS('Base Produits'!$H:$H,'Base Produits'!$E:$E,Q$3,'Base Produits'!$F:$F,2))</f>
        <v/>
      </c>
      <c r="V7" s="340"/>
      <c r="W7" s="341"/>
      <c r="X7" s="82" t="str">
        <f>IF(OR(X6=0,X6=""),"",SUMIFS('Base Produits'!$G:$G,'Base Produits'!$E:$E,V$3,'Base Produits'!$F:$F,2))</f>
        <v/>
      </c>
      <c r="Y7" s="83" t="str">
        <f>IF(OR(X6=0,X6=""),"",SUMIFS('Base Produits'!$H:$H,'Base Produits'!$E:$E,V$3,'Base Produits'!$F:$F,2))</f>
        <v/>
      </c>
      <c r="AF7" s="6"/>
    </row>
    <row r="8" spans="1:32" x14ac:dyDescent="0.35">
      <c r="C8" s="5"/>
      <c r="D8" s="6"/>
      <c r="F8" s="2"/>
      <c r="G8" s="340"/>
      <c r="H8" s="341"/>
      <c r="I8" s="82">
        <f>IF(OR(I7=0,I7=""),"",SUMIFS('Base Produits'!$G:$G,'Base Produits'!$E:$E,G$3,'Base Produits'!$F:$F,3))</f>
        <v>0.2</v>
      </c>
      <c r="J8" s="83">
        <f>IF(OR(I7=0,I7=""),"",SUMIFS('Base Produits'!$H:$H,'Base Produits'!$E:$E,G$3,'Base Produits'!$F:$F,3))</f>
        <v>0.7</v>
      </c>
      <c r="K8" s="3"/>
      <c r="L8" s="340"/>
      <c r="M8" s="341"/>
      <c r="N8" s="82" t="str">
        <f>IF(OR(N7=0,N7=""),"",SUMIFS('Base Produits'!$G:$G,'Base Produits'!$E:$E,L$3,'Base Produits'!$F:$F,3))</f>
        <v/>
      </c>
      <c r="O8" s="83" t="str">
        <f>IF(OR(N7=0,N7=""),"",SUMIFS('Base Produits'!$H:$H,'Base Produits'!$E:$E,L$3,'Base Produits'!$F:$F,3))</f>
        <v/>
      </c>
      <c r="P8" s="3"/>
      <c r="Q8" s="340"/>
      <c r="R8" s="341"/>
      <c r="S8" s="82" t="str">
        <f>IF(OR(S7=0,S7=""),"",SUMIFS('Base Produits'!$G:$G,'Base Produits'!$E:$E,Q$3,'Base Produits'!$F:$F,3))</f>
        <v/>
      </c>
      <c r="T8" s="83" t="str">
        <f>IF(OR(S7=0,S7=""),"",SUMIFS('Base Produits'!$H:$H,'Base Produits'!$E:$E,Q$3,'Base Produits'!$F:$F,3))</f>
        <v/>
      </c>
      <c r="V8" s="340"/>
      <c r="W8" s="341"/>
      <c r="X8" s="82" t="str">
        <f>IF(OR(X7=0,X7=""),"",SUMIFS('Base Produits'!$G:$G,'Base Produits'!$E:$E,V$3,'Base Produits'!$F:$F,3))</f>
        <v/>
      </c>
      <c r="Y8" s="83" t="str">
        <f>IF(OR(X7=0,X7=""),"",SUMIFS('Base Produits'!$H:$H,'Base Produits'!$E:$E,V$3,'Base Produits'!$F:$F,3))</f>
        <v/>
      </c>
      <c r="AF8" s="6"/>
    </row>
    <row r="9" spans="1:32" x14ac:dyDescent="0.35">
      <c r="C9" s="5"/>
      <c r="D9" s="6"/>
      <c r="F9" s="2"/>
      <c r="G9" s="340"/>
      <c r="H9" s="341"/>
      <c r="I9" s="82">
        <f>IF(OR(I8=0,I8=""),"",SUMIFS('Base Produits'!$G:$G,'Base Produits'!$E:$E,G$3,'Base Produits'!$F:$F,4))</f>
        <v>0</v>
      </c>
      <c r="J9" s="83">
        <f>IF(OR(I8=0,I8=""),"",SUMIFS('Base Produits'!$H:$H,'Base Produits'!$E:$E,G$3,'Base Produits'!$F:$F,4))</f>
        <v>0.1</v>
      </c>
      <c r="K9" s="3"/>
      <c r="L9" s="340"/>
      <c r="M9" s="341"/>
      <c r="N9" s="82" t="str">
        <f>IF(OR(N8=0,N8=""),"",SUMIFS('Base Produits'!$G:$G,'Base Produits'!$E:$E,L$3,'Base Produits'!$F:$F,4))</f>
        <v/>
      </c>
      <c r="O9" s="83" t="str">
        <f>IF(OR(N8=0,N8=""),"",SUMIFS('Base Produits'!$H:$H,'Base Produits'!$E:$E,L$3,'Base Produits'!$F:$F,4))</f>
        <v/>
      </c>
      <c r="P9" s="3"/>
      <c r="Q9" s="340"/>
      <c r="R9" s="341"/>
      <c r="S9" s="82" t="str">
        <f>IF(OR(S8=0,S8=""),"",SUMIFS('Base Produits'!$G:$G,'Base Produits'!$E:$E,Q$3,'Base Produits'!$F:$F,4))</f>
        <v/>
      </c>
      <c r="T9" s="83" t="str">
        <f>IF(OR(S8=0,S8=""),"",SUMIFS('Base Produits'!$H:$H,'Base Produits'!$E:$E,Q$3,'Base Produits'!$F:$F,4))</f>
        <v/>
      </c>
      <c r="V9" s="340"/>
      <c r="W9" s="341"/>
      <c r="X9" s="82" t="str">
        <f>IF(OR(X8=0,X8=""),"",SUMIFS('Base Produits'!$G:$G,'Base Produits'!$E:$E,V$3,'Base Produits'!$F:$F,4))</f>
        <v/>
      </c>
      <c r="Y9" s="83" t="str">
        <f>IF(OR(X8=0,X8=""),"",SUMIFS('Base Produits'!$H:$H,'Base Produits'!$E:$E,V$3,'Base Produits'!$F:$F,4))</f>
        <v/>
      </c>
      <c r="AF9" s="6"/>
    </row>
    <row r="10" spans="1:32" x14ac:dyDescent="0.35">
      <c r="C10" s="5"/>
      <c r="D10" s="6"/>
      <c r="E10" s="3"/>
      <c r="F10" s="2"/>
      <c r="G10" s="340"/>
      <c r="H10" s="341"/>
      <c r="I10" s="82" t="str">
        <f>IF(OR(I9=0,I9=""),"",SUMIFS('Base Produits'!$G:$G,'Base Produits'!$E:$E,G$3,'Base Produits'!$F:$F,5))</f>
        <v/>
      </c>
      <c r="J10" s="83" t="str">
        <f>IF(OR(I9=0,I9=""),"",SUMIFS('Base Produits'!$H:$H,'Base Produits'!$E:$E,G$3,'Base Produits'!$F:$F,5))</f>
        <v/>
      </c>
      <c r="K10" s="3"/>
      <c r="L10" s="340"/>
      <c r="M10" s="341"/>
      <c r="N10" s="82" t="str">
        <f>IF(OR(N9=0,N9=""),"",SUMIFS('Base Produits'!$G:$G,'Base Produits'!$E:$E,L$3,'Base Produits'!$F:$F,5))</f>
        <v/>
      </c>
      <c r="O10" s="83" t="str">
        <f>IF(OR(N9=0,N9=""),"",SUMIFS('Base Produits'!$H:$H,'Base Produits'!$E:$E,L$3,'Base Produits'!$F:$F,5))</f>
        <v/>
      </c>
      <c r="P10" s="3"/>
      <c r="Q10" s="340"/>
      <c r="R10" s="341"/>
      <c r="S10" s="82" t="str">
        <f>IF(OR(S9=0,S9=""),"",SUMIFS('Base Produits'!$G:$G,'Base Produits'!$E:$E,Q$3,'Base Produits'!$F:$F,5))</f>
        <v/>
      </c>
      <c r="T10" s="83" t="str">
        <f>IF(OR(S9=0,S9=""),"",SUMIFS('Base Produits'!$H:$H,'Base Produits'!$E:$E,Q$3,'Base Produits'!$F:$F,5))</f>
        <v/>
      </c>
      <c r="V10" s="340"/>
      <c r="W10" s="341"/>
      <c r="X10" s="82" t="str">
        <f>IF(OR(X9=0,X9=""),"",SUMIFS('Base Produits'!$G:$G,'Base Produits'!$E:$E,V$3,'Base Produits'!$F:$F,5))</f>
        <v/>
      </c>
      <c r="Y10" s="83" t="str">
        <f>IF(OR(X9=0,X9=""),"",SUMIFS('Base Produits'!$H:$H,'Base Produits'!$E:$E,V$3,'Base Produits'!$F:$F,5))</f>
        <v/>
      </c>
      <c r="AF10" s="6"/>
    </row>
    <row r="11" spans="1:32" x14ac:dyDescent="0.35">
      <c r="C11" s="5"/>
      <c r="D11" s="6"/>
      <c r="E11" s="3"/>
      <c r="F11" s="2"/>
      <c r="G11" s="342"/>
      <c r="H11" s="343"/>
      <c r="I11" s="82" t="str">
        <f>IF(OR(I10=0,I10=""),"",SUMIFS('Base Produits'!$G:$G,'Base Produits'!$E:$E,G$3,'Base Produits'!$F:$F,6))</f>
        <v/>
      </c>
      <c r="J11" s="83" t="str">
        <f>IF(OR(I10=0,I10=""),"",SUMIFS('Base Produits'!$H:$H,'Base Produits'!$E:$E,G$3,'Base Produits'!$F:$F,6))</f>
        <v/>
      </c>
      <c r="K11" s="3"/>
      <c r="L11" s="342"/>
      <c r="M11" s="343"/>
      <c r="N11" s="82" t="str">
        <f>IF(OR(N10=0,N10=""),"",SUMIFS('Base Produits'!$G:$G,'Base Produits'!$E:$E,L$3,'Base Produits'!$F:$F,6))</f>
        <v/>
      </c>
      <c r="O11" s="83" t="str">
        <f>IF(OR(N10=0,N10=""),"",SUMIFS('Base Produits'!$H:$H,'Base Produits'!$E:$E,L$3,'Base Produits'!$F:$F,6))</f>
        <v/>
      </c>
      <c r="P11" s="3"/>
      <c r="Q11" s="342"/>
      <c r="R11" s="343"/>
      <c r="S11" s="82" t="str">
        <f>IF(OR(S10=0,S10=""),"",SUMIFS('Base Produits'!$G:$G,'Base Produits'!$E:$E,Q$3,'Base Produits'!$F:$F,6))</f>
        <v/>
      </c>
      <c r="T11" s="83" t="str">
        <f>IF(OR(S10=0,S10=""),"",SUMIFS('Base Produits'!$H:$H,'Base Produits'!$E:$E,Q$3,'Base Produits'!$F:$F,6))</f>
        <v/>
      </c>
      <c r="V11" s="342"/>
      <c r="W11" s="343"/>
      <c r="X11" s="82" t="str">
        <f>IF(OR(X10=0,X10=""),"",SUMIFS('Base Produits'!$G:$G,'Base Produits'!$E:$E,V$3,'Base Produits'!$F:$F,6))</f>
        <v/>
      </c>
      <c r="Y11" s="83" t="str">
        <f>IF(OR(X10=0,X10=""),"",SUMIFS('Base Produits'!$H:$H,'Base Produits'!$E:$E,V$3,'Base Produits'!$F:$F,6))</f>
        <v/>
      </c>
      <c r="AF11" s="6"/>
    </row>
    <row r="12" spans="1:32" ht="25.5" customHeight="1" x14ac:dyDescent="0.35">
      <c r="C12" s="5"/>
      <c r="D12" s="6"/>
      <c r="E12" s="3"/>
      <c r="F12" s="2"/>
      <c r="G12" s="336" t="s">
        <v>229</v>
      </c>
      <c r="H12" s="337"/>
      <c r="I12" s="70">
        <f>SUMIFS('Base Produits'!$X:$X,'Base Produits'!$V:$V,G3)</f>
        <v>26</v>
      </c>
      <c r="J12" s="71"/>
      <c r="K12" s="3"/>
      <c r="L12" s="336" t="s">
        <v>229</v>
      </c>
      <c r="M12" s="337"/>
      <c r="N12" s="70">
        <f>SUMIFS('Base Produits'!$X:$X,'Base Produits'!$V:$V,L3)</f>
        <v>0</v>
      </c>
      <c r="O12" s="71"/>
      <c r="P12" s="3"/>
      <c r="Q12" s="336" t="s">
        <v>229</v>
      </c>
      <c r="R12" s="337"/>
      <c r="S12" s="70">
        <f>SUMIFS('Base Produits'!$X:$X,'Base Produits'!$V:$V,Q3)</f>
        <v>0</v>
      </c>
      <c r="T12" s="71"/>
      <c r="V12" s="336" t="s">
        <v>229</v>
      </c>
      <c r="W12" s="337"/>
      <c r="X12" s="70">
        <f>SUMIFS('Base Produits'!$X:$X,'Base Produits'!$V:$V,V3)</f>
        <v>0</v>
      </c>
      <c r="Y12" s="71"/>
      <c r="AF12" s="6"/>
    </row>
    <row r="13" spans="1:32" x14ac:dyDescent="0.35">
      <c r="C13" s="5"/>
      <c r="D13" s="6"/>
      <c r="E13" s="3"/>
      <c r="F13" s="2"/>
      <c r="G13" s="15"/>
      <c r="H13" s="15"/>
      <c r="I13" s="16"/>
      <c r="J13" s="16"/>
      <c r="K13" s="3"/>
      <c r="L13" s="15"/>
      <c r="M13" s="15"/>
      <c r="N13" s="16"/>
      <c r="O13" s="16"/>
      <c r="P13" s="3"/>
      <c r="Q13" s="15"/>
      <c r="R13" s="15"/>
      <c r="S13" s="16"/>
      <c r="T13" s="16"/>
      <c r="V13" s="15"/>
      <c r="W13" s="15"/>
      <c r="X13" s="16"/>
      <c r="Y13" s="16"/>
      <c r="AF13" s="6"/>
    </row>
    <row r="14" spans="1:32" x14ac:dyDescent="0.35">
      <c r="C14" s="5"/>
      <c r="D14" s="6"/>
      <c r="E14" s="3"/>
      <c r="F14" s="2"/>
      <c r="G14" s="15"/>
      <c r="H14" s="15"/>
      <c r="I14" s="16"/>
      <c r="J14" s="16"/>
      <c r="K14" s="3"/>
      <c r="L14" s="15"/>
      <c r="M14" s="15"/>
      <c r="N14" s="16"/>
      <c r="O14" s="16"/>
      <c r="P14" s="3"/>
      <c r="Q14" s="15"/>
      <c r="R14" s="15"/>
      <c r="S14" s="16"/>
      <c r="T14" s="16"/>
      <c r="V14" s="15"/>
      <c r="W14" s="15"/>
      <c r="X14" s="16"/>
      <c r="Y14" s="16"/>
    </row>
    <row r="15" spans="1:32" ht="11.15" customHeight="1" x14ac:dyDescent="0.35">
      <c r="C15" s="5"/>
      <c r="D15" s="6"/>
      <c r="E15" s="3"/>
      <c r="F15" s="2"/>
      <c r="G15" s="15"/>
      <c r="H15" s="15"/>
      <c r="I15" s="16"/>
      <c r="J15" s="16"/>
      <c r="K15" s="3"/>
      <c r="L15" s="15"/>
      <c r="M15" s="15"/>
      <c r="N15" s="16"/>
      <c r="O15" s="16"/>
      <c r="P15" s="3"/>
      <c r="Q15" s="15"/>
      <c r="R15" s="15"/>
      <c r="S15" s="16"/>
      <c r="T15" s="16"/>
      <c r="V15" s="15"/>
      <c r="W15" s="15"/>
      <c r="X15" s="16"/>
      <c r="Y15" s="16"/>
    </row>
    <row r="16" spans="1:32" x14ac:dyDescent="0.35">
      <c r="C16" s="5"/>
      <c r="D16" s="6"/>
      <c r="E16" s="3"/>
      <c r="F16" s="2"/>
      <c r="G16" s="15"/>
      <c r="H16" s="15"/>
      <c r="I16" s="16"/>
      <c r="J16" s="16"/>
      <c r="K16" s="3"/>
      <c r="L16" s="15"/>
      <c r="M16" s="15"/>
      <c r="N16" s="16"/>
      <c r="O16" s="16"/>
      <c r="P16" s="3"/>
      <c r="Q16" s="15"/>
      <c r="R16" s="15"/>
      <c r="S16" s="16"/>
      <c r="T16" s="16"/>
      <c r="V16" s="15"/>
      <c r="W16" s="15"/>
      <c r="X16" s="16"/>
      <c r="Y16" s="16"/>
    </row>
    <row r="17" spans="1:32" x14ac:dyDescent="0.35">
      <c r="C17" s="5"/>
      <c r="D17" s="6"/>
      <c r="E17" s="3"/>
      <c r="F17" s="2"/>
      <c r="G17" s="15"/>
      <c r="H17" s="15"/>
      <c r="I17" s="16"/>
      <c r="J17" s="16"/>
      <c r="K17" s="3"/>
      <c r="L17" s="15"/>
      <c r="M17" s="15"/>
      <c r="N17" s="16"/>
      <c r="O17" s="16"/>
      <c r="P17" s="3"/>
      <c r="Q17" s="15"/>
      <c r="R17" s="15"/>
      <c r="S17" s="16"/>
      <c r="T17" s="16"/>
      <c r="V17" s="15"/>
      <c r="W17" s="15"/>
      <c r="X17" s="16"/>
      <c r="Y17" s="16"/>
    </row>
    <row r="18" spans="1:32" x14ac:dyDescent="0.35">
      <c r="C18" s="5"/>
      <c r="D18" s="6"/>
      <c r="E18" s="3"/>
      <c r="F18" s="2"/>
      <c r="G18" s="15"/>
      <c r="H18" s="15"/>
      <c r="I18" s="16"/>
      <c r="J18" s="16"/>
      <c r="K18" s="3"/>
      <c r="L18" s="15"/>
      <c r="M18" s="15"/>
      <c r="N18" s="16"/>
      <c r="O18" s="16"/>
      <c r="P18" s="3"/>
      <c r="Q18" s="15"/>
      <c r="R18" s="15"/>
      <c r="S18" s="16"/>
      <c r="T18" s="16"/>
      <c r="V18" s="15"/>
      <c r="W18" s="15"/>
      <c r="X18" s="16"/>
      <c r="Y18" s="16"/>
    </row>
    <row r="19" spans="1:32" x14ac:dyDescent="0.35">
      <c r="C19" s="5"/>
      <c r="D19" s="6"/>
      <c r="E19" s="3"/>
      <c r="F19" s="2"/>
      <c r="G19" s="15"/>
      <c r="H19" s="15"/>
      <c r="I19" s="16"/>
      <c r="J19" s="16"/>
      <c r="K19" s="3"/>
      <c r="L19" s="15"/>
      <c r="M19" s="15"/>
      <c r="N19" s="16"/>
      <c r="O19" s="16"/>
      <c r="P19" s="3"/>
      <c r="Q19" s="15"/>
      <c r="R19" s="15"/>
      <c r="S19" s="16"/>
      <c r="T19" s="16"/>
      <c r="V19" s="15"/>
      <c r="W19" s="15"/>
      <c r="X19" s="16"/>
      <c r="Y19" s="16"/>
    </row>
    <row r="20" spans="1:32" x14ac:dyDescent="0.35">
      <c r="C20" s="5"/>
      <c r="D20" s="6"/>
      <c r="E20" s="3"/>
      <c r="F20" s="2"/>
      <c r="G20" s="15"/>
      <c r="H20" s="15"/>
      <c r="I20" s="16"/>
      <c r="J20" s="16"/>
      <c r="K20" s="3"/>
      <c r="L20" s="15"/>
      <c r="M20" s="15"/>
      <c r="N20" s="16"/>
      <c r="O20" s="16"/>
      <c r="P20" s="3"/>
      <c r="Q20" s="15"/>
      <c r="R20" s="15"/>
      <c r="S20" s="16"/>
      <c r="T20" s="16"/>
      <c r="V20" s="15"/>
      <c r="W20" s="15"/>
      <c r="X20" s="16"/>
      <c r="Y20" s="16"/>
    </row>
    <row r="21" spans="1:32" x14ac:dyDescent="0.35">
      <c r="C21" s="5"/>
      <c r="D21" s="6"/>
      <c r="E21" s="3"/>
      <c r="F21" s="2"/>
      <c r="G21" s="15"/>
      <c r="H21" s="15"/>
      <c r="I21" s="16"/>
      <c r="J21" s="16"/>
      <c r="K21" s="3"/>
      <c r="L21" s="15"/>
      <c r="M21" s="15"/>
      <c r="N21" s="16"/>
      <c r="O21" s="16"/>
      <c r="P21" s="3"/>
      <c r="Q21" s="15"/>
      <c r="R21" s="15"/>
      <c r="S21" s="16"/>
      <c r="T21" s="16"/>
      <c r="V21" s="15"/>
      <c r="W21" s="15"/>
      <c r="X21" s="16"/>
      <c r="Y21" s="16"/>
    </row>
    <row r="22" spans="1:32" x14ac:dyDescent="0.35">
      <c r="C22" s="5"/>
      <c r="D22" s="6"/>
      <c r="E22" s="3"/>
      <c r="F22" s="2"/>
      <c r="G22" s="15"/>
      <c r="H22" s="15"/>
      <c r="I22" s="16"/>
      <c r="J22" s="16"/>
      <c r="K22" s="3"/>
      <c r="L22" s="15"/>
      <c r="M22" s="15"/>
      <c r="N22" s="16"/>
      <c r="O22" s="16"/>
      <c r="P22" s="3"/>
      <c r="Q22" s="15"/>
      <c r="R22" s="15"/>
      <c r="S22" s="16"/>
      <c r="T22" s="16"/>
      <c r="V22" s="15"/>
      <c r="W22" s="15"/>
      <c r="X22" s="16"/>
      <c r="Y22" s="16"/>
    </row>
    <row r="23" spans="1:32" x14ac:dyDescent="0.35">
      <c r="C23" s="5"/>
      <c r="D23" s="6"/>
      <c r="E23" s="3"/>
      <c r="F23" s="2"/>
      <c r="G23" s="15"/>
      <c r="H23" s="15"/>
      <c r="I23" s="16"/>
      <c r="J23" s="16"/>
      <c r="K23" s="3"/>
      <c r="L23" s="15"/>
      <c r="M23" s="15"/>
      <c r="N23" s="16"/>
      <c r="O23" s="16"/>
      <c r="P23" s="3"/>
      <c r="Q23" s="15"/>
      <c r="R23" s="15"/>
      <c r="S23" s="16"/>
      <c r="T23" s="16"/>
      <c r="V23" s="15"/>
      <c r="W23" s="15"/>
      <c r="X23" s="16"/>
      <c r="Y23" s="16"/>
    </row>
    <row r="24" spans="1:32" x14ac:dyDescent="0.35">
      <c r="C24" s="5"/>
      <c r="D24" s="6"/>
      <c r="E24" s="3"/>
      <c r="F24" s="2"/>
      <c r="G24" s="15"/>
      <c r="H24" s="15"/>
      <c r="I24" s="16"/>
      <c r="J24" s="16"/>
      <c r="K24" s="3"/>
      <c r="L24" s="15"/>
      <c r="M24" s="15"/>
      <c r="N24" s="16"/>
      <c r="O24" s="16"/>
      <c r="P24" s="3"/>
      <c r="Q24" s="15"/>
      <c r="R24" s="15"/>
      <c r="S24" s="16"/>
      <c r="T24" s="16"/>
      <c r="V24" s="15"/>
      <c r="W24" s="15"/>
      <c r="X24" s="16"/>
      <c r="Y24" s="16"/>
    </row>
    <row r="25" spans="1:32" x14ac:dyDescent="0.35">
      <c r="C25" s="5"/>
      <c r="D25" s="6"/>
      <c r="E25" s="3"/>
      <c r="F25" s="2"/>
      <c r="G25" s="15"/>
      <c r="H25" s="15"/>
      <c r="I25" s="16"/>
      <c r="J25" s="16"/>
      <c r="K25" s="3"/>
      <c r="L25" s="15"/>
      <c r="M25" s="15"/>
      <c r="N25" s="16"/>
      <c r="O25" s="16"/>
      <c r="P25" s="3"/>
      <c r="Q25" s="15"/>
      <c r="R25" s="15"/>
      <c r="S25" s="16"/>
      <c r="T25" s="16"/>
      <c r="V25" s="15"/>
      <c r="W25" s="15"/>
      <c r="X25" s="16"/>
      <c r="Y25" s="16"/>
    </row>
    <row r="26" spans="1:32" x14ac:dyDescent="0.35">
      <c r="C26" s="5"/>
      <c r="D26" s="6"/>
      <c r="E26" s="3"/>
      <c r="F26" s="2"/>
      <c r="G26" s="15"/>
      <c r="H26" s="15"/>
      <c r="I26" s="16"/>
      <c r="J26" s="16"/>
      <c r="K26" s="3"/>
      <c r="L26" s="15"/>
      <c r="M26" s="15"/>
      <c r="N26" s="16"/>
      <c r="O26" s="16"/>
      <c r="P26" s="3"/>
      <c r="Q26" s="15"/>
      <c r="R26" s="15"/>
      <c r="S26" s="16"/>
      <c r="T26" s="16"/>
      <c r="V26" s="15"/>
      <c r="W26" s="15"/>
      <c r="X26" s="16"/>
      <c r="Y26" s="16"/>
    </row>
    <row r="27" spans="1:32" x14ac:dyDescent="0.35">
      <c r="C27" s="5"/>
      <c r="D27" s="6"/>
      <c r="E27" s="3"/>
      <c r="F27" s="2"/>
      <c r="G27" s="15"/>
      <c r="H27" s="15"/>
      <c r="I27" s="16"/>
      <c r="J27" s="16"/>
      <c r="K27" s="3"/>
      <c r="L27" s="15"/>
      <c r="M27" s="15"/>
      <c r="N27" s="16"/>
      <c r="O27" s="16"/>
      <c r="P27" s="3"/>
      <c r="Q27" s="15"/>
      <c r="R27" s="15"/>
      <c r="S27" s="16"/>
      <c r="T27" s="16"/>
      <c r="V27" s="15"/>
      <c r="W27" s="15"/>
      <c r="X27" s="16"/>
      <c r="Y27" s="16"/>
      <c r="AF27" s="19"/>
    </row>
    <row r="28" spans="1:32" x14ac:dyDescent="0.35">
      <c r="E28" s="3"/>
      <c r="F28" s="2"/>
      <c r="AF28" s="20"/>
    </row>
    <row r="29" spans="1:32" x14ac:dyDescent="0.35">
      <c r="E29" s="3"/>
      <c r="F29" s="2"/>
    </row>
    <row r="30" spans="1:32" ht="15" thickBot="1" x14ac:dyDescent="0.4">
      <c r="E30" s="3"/>
      <c r="F30" s="2"/>
      <c r="I30" s="5"/>
      <c r="N30" s="5"/>
      <c r="S30" s="5"/>
      <c r="X30" s="5"/>
    </row>
    <row r="31" spans="1:32" x14ac:dyDescent="0.35">
      <c r="A31" s="62" t="s">
        <v>233</v>
      </c>
      <c r="E31" s="3"/>
      <c r="F31" s="2"/>
      <c r="G31" s="62" t="s">
        <v>234</v>
      </c>
      <c r="H31" s="3"/>
      <c r="I31" s="62" t="s">
        <v>235</v>
      </c>
      <c r="J31" s="3"/>
      <c r="K31" s="3"/>
      <c r="L31" s="3"/>
      <c r="M31" s="3"/>
      <c r="N31" s="62" t="s">
        <v>235</v>
      </c>
      <c r="S31" s="62" t="s">
        <v>235</v>
      </c>
      <c r="X31" s="62" t="s">
        <v>235</v>
      </c>
    </row>
    <row r="32" spans="1:32" x14ac:dyDescent="0.35">
      <c r="A32" s="63">
        <f>(IFERROR((I32*$H$3/$I$4),0)+IFERROR((N32*$M$3/$N$4),0)+IFERROR((S32*$R$3/$S$4),0)+IFERROR((X32*$W$3/$X$4),0))/($D$5/1000)</f>
        <v>9.9999999999999992E-2</v>
      </c>
      <c r="E32" s="3"/>
      <c r="F32" s="2"/>
      <c r="G32" s="63">
        <v>0</v>
      </c>
      <c r="H32" s="3"/>
      <c r="I32" s="63" cm="1">
        <f t="array" ref="I32">IF($G32&gt;=I$7,TREND(J$6:J$7,I$6:I$7,$G32),IF($G32&gt;=I$8,TREND(J$7:J$8,I$7:I$8,$G32),IF($G32&gt;=I$9,TREND(J$8:J$9,I$8:I$9,$G32),IF($G32&gt;=I$10,TREND(J$9:J$10,I$9:I$10,$G32),IF($G32&gt;=I$11,TREND(J$10:J$11,I$10:I$11,$G32),0)))))</f>
        <v>9.9999999999999978E-2</v>
      </c>
      <c r="J32" s="3"/>
      <c r="K32" s="3"/>
      <c r="L32" s="3"/>
      <c r="M32" s="3"/>
      <c r="N32" s="63" cm="1">
        <f t="array" ref="N32">IF($G32&gt;=N$7,TREND(O$6:O$7,N$6:N$7,$G32),IF($G32&gt;=N$8,TREND(O$7:O$8,N$7:N$8,$G32),IF($G32&gt;=N$9,TREND(O$8:O$9,N$8:N$9,$G32),IF($G32&gt;=N$10,TREND(O$9:O$10,N$9:N$10,$G32),IF($G32&gt;=N$11,TREND(O$10:O$11,N$10:N$11,$G32),0)))))</f>
        <v>0</v>
      </c>
      <c r="S32" s="63" cm="1">
        <f t="array" ref="S32">IF($G32&gt;=S$7,TREND(T$6:T$7,S$6:S$7,$G32),IF($G32&gt;=S$8,TREND(T$7:T$8,S$7:S$8,$G32),IF($G32&gt;=S$9,TREND(T$8:T$9,S$8:S$9,$G32),IF($G32&gt;=S$10,TREND(T$9:T$10,S$9:S$10,$G32),IF($G32&gt;=S$11,TREND(T$10:T$11,S$10:S$11,$G32),0)))))</f>
        <v>0</v>
      </c>
      <c r="X32" s="63" cm="1">
        <f t="array" ref="X32">IF($G32&gt;=X$7,TREND(Y$6:Y$7,X$6:X$7,$G32),IF($G32&gt;=X$8,TREND(Y$7:Y$8,X$7:X$8,$G32),IF($G32&gt;=X$9,TREND(Y$8:Y$9,X$8:X$9,$G32),IF($G32&gt;=X$10,TREND(Y$9:Y$10,X$9:X$10,$G32),IF($G32&gt;=X$11,TREND(Y$10:Y$11,X$10:X$11,$G32),0)))))</f>
        <v>0</v>
      </c>
    </row>
    <row r="33" spans="1:24" x14ac:dyDescent="0.35">
      <c r="A33" s="63">
        <f t="shared" ref="A33:A96" si="0">(IFERROR((I33*$H$3/$I$4),0)+IFERROR((N33*$M$3/$N$4),0)+IFERROR((S33*$R$3/$S$4),0)+IFERROR((X33*$W$3/$X$4),0))/($D$5/1000)</f>
        <v>0.12999999999999998</v>
      </c>
      <c r="D33" s="159"/>
      <c r="E33" s="3"/>
      <c r="F33" s="2"/>
      <c r="G33" s="63">
        <v>0.01</v>
      </c>
      <c r="H33" s="3"/>
      <c r="I33" s="158">
        <v>0.12999999999999998</v>
      </c>
      <c r="J33" s="3"/>
      <c r="K33" s="3"/>
      <c r="L33" s="3"/>
      <c r="M33" s="3"/>
      <c r="N33" s="157">
        <v>0.12999999999999998</v>
      </c>
      <c r="S33" s="140">
        <v>0</v>
      </c>
      <c r="X33" s="140">
        <v>0</v>
      </c>
    </row>
    <row r="34" spans="1:24" x14ac:dyDescent="0.35">
      <c r="A34" s="63">
        <f t="shared" si="0"/>
        <v>0.16</v>
      </c>
      <c r="D34" s="159"/>
      <c r="E34" s="3"/>
      <c r="F34" s="21"/>
      <c r="G34" s="63">
        <v>0.02</v>
      </c>
      <c r="H34" s="3"/>
      <c r="I34" s="158">
        <v>0.15999999999999998</v>
      </c>
      <c r="J34" s="3"/>
      <c r="K34" s="3"/>
      <c r="L34" s="3"/>
      <c r="M34" s="3"/>
      <c r="N34" s="157">
        <v>0.15999999999999998</v>
      </c>
      <c r="S34" s="140">
        <v>0</v>
      </c>
      <c r="X34" s="140">
        <v>0</v>
      </c>
    </row>
    <row r="35" spans="1:24" x14ac:dyDescent="0.35">
      <c r="A35" s="63">
        <f t="shared" si="0"/>
        <v>0.18999999999999997</v>
      </c>
      <c r="D35" s="159"/>
      <c r="E35" s="3"/>
      <c r="F35" s="21"/>
      <c r="G35" s="63">
        <v>0.03</v>
      </c>
      <c r="H35" s="3"/>
      <c r="I35" s="158">
        <v>0.18999999999999995</v>
      </c>
      <c r="J35" s="3"/>
      <c r="K35" s="3"/>
      <c r="L35" s="3"/>
      <c r="M35" s="3"/>
      <c r="N35" s="157">
        <v>0.18999999999999995</v>
      </c>
      <c r="S35" s="140">
        <v>0</v>
      </c>
      <c r="X35" s="140">
        <v>0</v>
      </c>
    </row>
    <row r="36" spans="1:24" x14ac:dyDescent="0.35">
      <c r="A36" s="63">
        <f t="shared" si="0"/>
        <v>0.21999999999999997</v>
      </c>
      <c r="D36" s="159"/>
      <c r="E36" s="3"/>
      <c r="F36" s="21"/>
      <c r="G36" s="63">
        <v>0.04</v>
      </c>
      <c r="H36" s="3"/>
      <c r="I36" s="158">
        <v>0.21999999999999997</v>
      </c>
      <c r="J36" s="3"/>
      <c r="K36" s="3"/>
      <c r="L36" s="3"/>
      <c r="M36" s="3"/>
      <c r="N36" s="157">
        <v>0.21999999999999997</v>
      </c>
      <c r="S36" s="140">
        <v>0</v>
      </c>
      <c r="X36" s="140">
        <v>0</v>
      </c>
    </row>
    <row r="37" spans="1:24" x14ac:dyDescent="0.35">
      <c r="A37" s="63">
        <f t="shared" si="0"/>
        <v>0.25</v>
      </c>
      <c r="D37" s="159"/>
      <c r="E37" s="3"/>
      <c r="F37" s="21"/>
      <c r="G37" s="63">
        <v>0.05</v>
      </c>
      <c r="H37" s="3"/>
      <c r="I37" s="158">
        <v>0.24999999999999997</v>
      </c>
      <c r="J37" s="3"/>
      <c r="K37" s="3"/>
      <c r="L37" s="3"/>
      <c r="M37" s="3"/>
      <c r="N37" s="157">
        <v>0.24999999999999997</v>
      </c>
      <c r="S37" s="140">
        <v>0</v>
      </c>
      <c r="X37" s="140">
        <v>0</v>
      </c>
    </row>
    <row r="38" spans="1:24" x14ac:dyDescent="0.35">
      <c r="A38" s="63">
        <f t="shared" si="0"/>
        <v>0.27999999999999997</v>
      </c>
      <c r="D38" s="159"/>
      <c r="E38" s="3"/>
      <c r="F38" s="21"/>
      <c r="G38" s="63">
        <v>0.06</v>
      </c>
      <c r="H38" s="3"/>
      <c r="I38" s="158">
        <v>0.27999999999999992</v>
      </c>
      <c r="J38" s="3"/>
      <c r="K38" s="3"/>
      <c r="L38" s="3"/>
      <c r="M38" s="3"/>
      <c r="N38" s="157">
        <v>0.27999999999999992</v>
      </c>
      <c r="S38" s="140">
        <v>0</v>
      </c>
      <c r="X38" s="140">
        <v>0</v>
      </c>
    </row>
    <row r="39" spans="1:24" x14ac:dyDescent="0.35">
      <c r="A39" s="63">
        <f t="shared" si="0"/>
        <v>0.30999999999999994</v>
      </c>
      <c r="D39" s="159"/>
      <c r="E39" s="3"/>
      <c r="F39" s="21"/>
      <c r="G39" s="63">
        <v>7.0000000000000007E-2</v>
      </c>
      <c r="H39" s="3"/>
      <c r="I39" s="158">
        <v>0.30999999999999994</v>
      </c>
      <c r="J39" s="3"/>
      <c r="K39" s="3"/>
      <c r="L39" s="3"/>
      <c r="M39" s="3"/>
      <c r="N39" s="157">
        <v>0.30999999999999994</v>
      </c>
      <c r="S39" s="140">
        <v>0</v>
      </c>
      <c r="X39" s="140">
        <v>0</v>
      </c>
    </row>
    <row r="40" spans="1:24" x14ac:dyDescent="0.35">
      <c r="A40" s="63">
        <f t="shared" si="0"/>
        <v>0.34</v>
      </c>
      <c r="D40" s="159"/>
      <c r="E40" s="3"/>
      <c r="F40" s="21"/>
      <c r="G40" s="63">
        <v>0.08</v>
      </c>
      <c r="H40" s="3"/>
      <c r="I40" s="158">
        <v>0.33999999999999997</v>
      </c>
      <c r="J40" s="3"/>
      <c r="K40" s="3"/>
      <c r="L40" s="3"/>
      <c r="M40" s="3"/>
      <c r="N40" s="157">
        <v>0.33999999999999997</v>
      </c>
      <c r="S40" s="140">
        <v>0</v>
      </c>
      <c r="X40" s="140">
        <v>0</v>
      </c>
    </row>
    <row r="41" spans="1:24" x14ac:dyDescent="0.35">
      <c r="A41" s="63">
        <f t="shared" si="0"/>
        <v>0.36999999999999994</v>
      </c>
      <c r="D41" s="159"/>
      <c r="E41" s="3"/>
      <c r="F41" s="21"/>
      <c r="G41" s="63">
        <v>0.09</v>
      </c>
      <c r="H41" s="3"/>
      <c r="I41" s="158">
        <v>0.36999999999999994</v>
      </c>
      <c r="J41" s="3"/>
      <c r="K41" s="3"/>
      <c r="L41" s="3"/>
      <c r="M41" s="3"/>
      <c r="N41" s="157">
        <v>0.36999999999999994</v>
      </c>
      <c r="S41" s="140">
        <v>0</v>
      </c>
      <c r="X41" s="140">
        <v>0</v>
      </c>
    </row>
    <row r="42" spans="1:24" x14ac:dyDescent="0.35">
      <c r="A42" s="63">
        <f t="shared" si="0"/>
        <v>0.40000000000000008</v>
      </c>
      <c r="D42" s="159"/>
      <c r="E42" s="17"/>
      <c r="F42" s="21"/>
      <c r="G42" s="63">
        <v>0.1</v>
      </c>
      <c r="H42" s="3"/>
      <c r="I42" s="158">
        <v>0.39999999999999997</v>
      </c>
      <c r="J42" s="3"/>
      <c r="K42" s="3"/>
      <c r="L42" s="3"/>
      <c r="M42" s="27"/>
      <c r="N42" s="157">
        <v>0.39999999999999997</v>
      </c>
      <c r="S42" s="140">
        <v>0</v>
      </c>
      <c r="X42" s="140">
        <v>0</v>
      </c>
    </row>
    <row r="43" spans="1:24" x14ac:dyDescent="0.35">
      <c r="A43" s="63">
        <f t="shared" si="0"/>
        <v>0.42999999999999994</v>
      </c>
      <c r="D43" s="159"/>
      <c r="E43" s="3"/>
      <c r="F43" s="21"/>
      <c r="G43" s="63">
        <v>0.11</v>
      </c>
      <c r="H43" s="3"/>
      <c r="I43" s="158">
        <v>0.42999999999999994</v>
      </c>
      <c r="J43" s="3"/>
      <c r="K43" s="3"/>
      <c r="L43" s="3"/>
      <c r="M43" s="3"/>
      <c r="N43" s="157">
        <v>0.42999999999999994</v>
      </c>
      <c r="S43" s="140">
        <v>0</v>
      </c>
      <c r="X43" s="140">
        <v>0</v>
      </c>
    </row>
    <row r="44" spans="1:24" x14ac:dyDescent="0.35">
      <c r="A44" s="63">
        <f t="shared" si="0"/>
        <v>0.45999999999999996</v>
      </c>
      <c r="D44" s="159"/>
      <c r="E44" s="3"/>
      <c r="F44" s="21"/>
      <c r="G44" s="63">
        <v>0.12</v>
      </c>
      <c r="H44" s="3"/>
      <c r="I44" s="158">
        <v>0.45999999999999991</v>
      </c>
      <c r="J44" s="3"/>
      <c r="K44" s="3"/>
      <c r="L44" s="3"/>
      <c r="M44" s="3"/>
      <c r="N44" s="157">
        <v>0.45999999999999991</v>
      </c>
      <c r="S44" s="140">
        <v>0</v>
      </c>
      <c r="X44" s="140">
        <v>0</v>
      </c>
    </row>
    <row r="45" spans="1:24" x14ac:dyDescent="0.35">
      <c r="A45" s="63">
        <f t="shared" si="0"/>
        <v>0.49</v>
      </c>
      <c r="D45" s="159"/>
      <c r="E45" s="3"/>
      <c r="F45" s="21"/>
      <c r="G45" s="63">
        <v>0.13</v>
      </c>
      <c r="H45" s="3"/>
      <c r="I45" s="158">
        <v>0.48999999999999994</v>
      </c>
      <c r="J45" s="3"/>
      <c r="K45" s="3"/>
      <c r="L45" s="3"/>
      <c r="M45" s="3"/>
      <c r="N45" s="157">
        <v>0.48999999999999994</v>
      </c>
      <c r="S45" s="140">
        <v>0</v>
      </c>
      <c r="X45" s="140">
        <v>0</v>
      </c>
    </row>
    <row r="46" spans="1:24" x14ac:dyDescent="0.35">
      <c r="A46" s="63">
        <f t="shared" si="0"/>
        <v>0.52</v>
      </c>
      <c r="D46" s="159"/>
      <c r="E46" s="3"/>
      <c r="F46" s="21"/>
      <c r="G46" s="63">
        <v>0.14000000000000001</v>
      </c>
      <c r="H46" s="3"/>
      <c r="I46" s="158">
        <v>0.52</v>
      </c>
      <c r="J46" s="3"/>
      <c r="K46" s="3"/>
      <c r="L46" s="3"/>
      <c r="M46" s="3"/>
      <c r="N46" s="157">
        <v>0.52</v>
      </c>
      <c r="S46" s="140">
        <v>0</v>
      </c>
      <c r="X46" s="140">
        <v>0</v>
      </c>
    </row>
    <row r="47" spans="1:24" x14ac:dyDescent="0.35">
      <c r="A47" s="63">
        <f t="shared" si="0"/>
        <v>0.54999999999999993</v>
      </c>
      <c r="D47" s="159"/>
      <c r="E47" s="3"/>
      <c r="F47" s="21"/>
      <c r="G47" s="63">
        <v>0.15</v>
      </c>
      <c r="H47" s="3"/>
      <c r="I47" s="158">
        <v>0.54999999999999982</v>
      </c>
      <c r="J47" s="3"/>
      <c r="K47" s="3"/>
      <c r="L47" s="3"/>
      <c r="M47" s="3"/>
      <c r="N47" s="157">
        <v>0.54999999999999982</v>
      </c>
      <c r="S47" s="140">
        <v>0</v>
      </c>
      <c r="X47" s="140">
        <v>0</v>
      </c>
    </row>
    <row r="48" spans="1:24" x14ac:dyDescent="0.35">
      <c r="A48" s="63">
        <f t="shared" si="0"/>
        <v>0.57999999999999996</v>
      </c>
      <c r="D48" s="159"/>
      <c r="E48" s="3"/>
      <c r="F48" s="21"/>
      <c r="G48" s="63">
        <v>0.16</v>
      </c>
      <c r="H48" s="3"/>
      <c r="I48" s="158">
        <v>0.57999999999999985</v>
      </c>
      <c r="J48" s="3"/>
      <c r="K48" s="3"/>
      <c r="L48" s="3"/>
      <c r="M48" s="3"/>
      <c r="N48" s="157">
        <v>0.57999999999999985</v>
      </c>
      <c r="S48" s="140">
        <v>0</v>
      </c>
      <c r="X48" s="140">
        <v>0</v>
      </c>
    </row>
    <row r="49" spans="1:27" x14ac:dyDescent="0.35">
      <c r="A49" s="63">
        <f t="shared" si="0"/>
        <v>0.61</v>
      </c>
      <c r="D49" s="159"/>
      <c r="F49" s="21"/>
      <c r="G49" s="63">
        <v>0.17</v>
      </c>
      <c r="H49" s="3"/>
      <c r="I49" s="158">
        <v>0.61</v>
      </c>
      <c r="J49" s="3"/>
      <c r="K49" s="3"/>
      <c r="L49" s="3"/>
      <c r="M49" s="3"/>
      <c r="N49" s="157">
        <v>0.61</v>
      </c>
      <c r="S49" s="140">
        <v>0</v>
      </c>
      <c r="X49" s="140">
        <v>0</v>
      </c>
    </row>
    <row r="50" spans="1:27" x14ac:dyDescent="0.35">
      <c r="A50" s="63">
        <f t="shared" si="0"/>
        <v>0.64</v>
      </c>
      <c r="D50" s="159"/>
      <c r="F50" s="21"/>
      <c r="G50" s="63">
        <v>0.18</v>
      </c>
      <c r="H50" s="3"/>
      <c r="I50" s="158">
        <v>0.6399999999999999</v>
      </c>
      <c r="J50" s="3"/>
      <c r="K50" s="3"/>
      <c r="L50" s="3"/>
      <c r="M50" s="3"/>
      <c r="N50" s="157">
        <v>0.6399999999999999</v>
      </c>
      <c r="S50" s="140">
        <v>0</v>
      </c>
      <c r="X50" s="140">
        <v>0</v>
      </c>
    </row>
    <row r="51" spans="1:27" ht="12.75" customHeight="1" x14ac:dyDescent="0.35">
      <c r="A51" s="63">
        <f t="shared" si="0"/>
        <v>0.67</v>
      </c>
      <c r="D51" s="159"/>
      <c r="F51" s="21"/>
      <c r="G51" s="63">
        <v>0.19</v>
      </c>
      <c r="H51" s="3"/>
      <c r="I51" s="158">
        <v>0.66999999999999993</v>
      </c>
      <c r="J51" s="3"/>
      <c r="K51" s="3"/>
      <c r="L51" s="3"/>
      <c r="M51" s="3"/>
      <c r="N51" s="157">
        <v>0.66999999999999993</v>
      </c>
      <c r="S51" s="140">
        <v>0</v>
      </c>
      <c r="X51" s="140">
        <v>0</v>
      </c>
    </row>
    <row r="52" spans="1:27" x14ac:dyDescent="0.35">
      <c r="A52" s="63">
        <f t="shared" si="0"/>
        <v>0.70000000000000007</v>
      </c>
      <c r="D52" s="159"/>
      <c r="F52" s="21"/>
      <c r="G52" s="63">
        <v>0.2</v>
      </c>
      <c r="H52" s="3"/>
      <c r="I52" s="158">
        <v>0.7</v>
      </c>
      <c r="J52" s="3"/>
      <c r="K52" s="3"/>
      <c r="L52" s="3"/>
      <c r="M52" s="3"/>
      <c r="N52" s="157">
        <v>0.7</v>
      </c>
      <c r="S52" s="140">
        <v>0</v>
      </c>
      <c r="X52" s="140">
        <v>0</v>
      </c>
    </row>
    <row r="53" spans="1:27" x14ac:dyDescent="0.35">
      <c r="A53" s="63">
        <f t="shared" si="0"/>
        <v>0.71499999999999986</v>
      </c>
      <c r="D53" s="159"/>
      <c r="F53" s="21"/>
      <c r="G53" s="63">
        <v>0.21</v>
      </c>
      <c r="H53" s="3"/>
      <c r="I53" s="158">
        <v>0.71499999999999986</v>
      </c>
      <c r="J53" s="3"/>
      <c r="K53" s="3"/>
      <c r="L53" s="3"/>
      <c r="M53" s="27"/>
      <c r="N53" s="157">
        <v>0.71499999999999986</v>
      </c>
      <c r="S53" s="140">
        <v>0</v>
      </c>
      <c r="X53" s="140">
        <v>0</v>
      </c>
    </row>
    <row r="54" spans="1:27" x14ac:dyDescent="0.35">
      <c r="A54" s="63">
        <f t="shared" si="0"/>
        <v>0.73</v>
      </c>
      <c r="D54" s="159"/>
      <c r="F54" s="21"/>
      <c r="G54" s="63">
        <v>0.22</v>
      </c>
      <c r="H54" s="3"/>
      <c r="I54" s="158">
        <v>0.73</v>
      </c>
      <c r="J54" s="3"/>
      <c r="K54" s="3"/>
      <c r="L54" s="3"/>
      <c r="M54" s="3"/>
      <c r="N54" s="157">
        <v>0.73</v>
      </c>
      <c r="S54" s="140">
        <v>0</v>
      </c>
      <c r="X54" s="140">
        <v>0</v>
      </c>
    </row>
    <row r="55" spans="1:27" x14ac:dyDescent="0.35">
      <c r="A55" s="63">
        <f t="shared" si="0"/>
        <v>0.745</v>
      </c>
      <c r="D55" s="159"/>
      <c r="F55" s="21"/>
      <c r="G55" s="63">
        <v>0.23</v>
      </c>
      <c r="H55" s="22"/>
      <c r="I55" s="158">
        <v>0.74499999999999988</v>
      </c>
      <c r="J55" s="3"/>
      <c r="K55" s="3"/>
      <c r="L55" s="28"/>
      <c r="M55" s="28"/>
      <c r="N55" s="157">
        <v>0.74499999999999988</v>
      </c>
      <c r="S55" s="140">
        <v>0</v>
      </c>
      <c r="X55" s="140">
        <v>0</v>
      </c>
    </row>
    <row r="56" spans="1:27" x14ac:dyDescent="0.35">
      <c r="A56" s="63">
        <f t="shared" si="0"/>
        <v>0.7599999999999999</v>
      </c>
      <c r="D56" s="159"/>
      <c r="F56" s="21"/>
      <c r="G56" s="63">
        <v>0.24</v>
      </c>
      <c r="H56" s="22"/>
      <c r="I56" s="158">
        <v>0.7599999999999999</v>
      </c>
      <c r="J56" s="3"/>
      <c r="K56" s="3"/>
      <c r="L56" s="28"/>
      <c r="M56" s="28"/>
      <c r="N56" s="157">
        <v>0.7599999999999999</v>
      </c>
      <c r="S56" s="140">
        <v>0</v>
      </c>
      <c r="X56" s="140">
        <v>0</v>
      </c>
    </row>
    <row r="57" spans="1:27" x14ac:dyDescent="0.35">
      <c r="A57" s="63">
        <f t="shared" si="0"/>
        <v>0.77500000000000002</v>
      </c>
      <c r="D57" s="159"/>
      <c r="F57" s="21"/>
      <c r="G57" s="63">
        <v>0.25</v>
      </c>
      <c r="H57" s="22"/>
      <c r="I57" s="158">
        <v>0.77499999999999991</v>
      </c>
      <c r="J57" s="3"/>
      <c r="K57" s="3"/>
      <c r="L57" s="28"/>
      <c r="M57" s="28"/>
      <c r="N57" s="157">
        <v>0.77499999999999991</v>
      </c>
      <c r="S57" s="140">
        <v>0</v>
      </c>
      <c r="X57" s="140">
        <v>0</v>
      </c>
    </row>
    <row r="58" spans="1:27" s="4" customFormat="1" x14ac:dyDescent="0.25">
      <c r="A58" s="63">
        <f t="shared" si="0"/>
        <v>0.79</v>
      </c>
      <c r="B58" s="1"/>
      <c r="C58" s="1"/>
      <c r="D58" s="159"/>
      <c r="E58" s="1"/>
      <c r="F58" s="21"/>
      <c r="G58" s="63">
        <v>0.26</v>
      </c>
      <c r="H58" s="22"/>
      <c r="I58" s="158">
        <v>0.78999999999999992</v>
      </c>
      <c r="J58" s="3"/>
      <c r="K58" s="3"/>
      <c r="L58" s="28"/>
      <c r="M58" s="28"/>
      <c r="N58" s="157">
        <v>0.78999999999999992</v>
      </c>
      <c r="O58" s="1"/>
      <c r="P58" s="1"/>
      <c r="Q58" s="1"/>
      <c r="R58" s="1"/>
      <c r="S58" s="140">
        <v>0</v>
      </c>
      <c r="T58" s="1"/>
      <c r="U58" s="1"/>
      <c r="V58" s="1"/>
      <c r="W58" s="1"/>
      <c r="X58" s="140">
        <v>0</v>
      </c>
      <c r="Y58" s="1"/>
      <c r="Z58" s="1"/>
      <c r="AA58" s="1"/>
    </row>
    <row r="59" spans="1:27" x14ac:dyDescent="0.35">
      <c r="A59" s="63">
        <f t="shared" si="0"/>
        <v>0.80499999999999994</v>
      </c>
      <c r="D59" s="159"/>
      <c r="F59" s="21"/>
      <c r="G59" s="63">
        <v>0.27</v>
      </c>
      <c r="H59" s="22"/>
      <c r="I59" s="158">
        <v>0.80499999999999994</v>
      </c>
      <c r="J59" s="3"/>
      <c r="K59" s="3"/>
      <c r="L59" s="28"/>
      <c r="M59" s="28"/>
      <c r="N59" s="157">
        <v>0.80499999999999994</v>
      </c>
      <c r="S59" s="140">
        <v>0</v>
      </c>
      <c r="X59" s="140">
        <v>0</v>
      </c>
    </row>
    <row r="60" spans="1:27" x14ac:dyDescent="0.35">
      <c r="A60" s="63">
        <f t="shared" si="0"/>
        <v>0.82</v>
      </c>
      <c r="D60" s="159"/>
      <c r="F60" s="21"/>
      <c r="G60" s="63">
        <v>0.28000000000000003</v>
      </c>
      <c r="H60" s="22"/>
      <c r="I60" s="158">
        <v>0.82</v>
      </c>
      <c r="J60" s="3"/>
      <c r="K60" s="3"/>
      <c r="L60" s="28"/>
      <c r="M60" s="28"/>
      <c r="N60" s="157">
        <v>0.82</v>
      </c>
      <c r="S60" s="140">
        <v>0</v>
      </c>
      <c r="X60" s="140">
        <v>0</v>
      </c>
    </row>
    <row r="61" spans="1:27" x14ac:dyDescent="0.35">
      <c r="A61" s="63">
        <f t="shared" si="0"/>
        <v>0.83499999999999985</v>
      </c>
      <c r="D61" s="159"/>
      <c r="F61" s="21"/>
      <c r="G61" s="63">
        <v>0.28999999999999998</v>
      </c>
      <c r="H61" s="22"/>
      <c r="I61" s="158">
        <v>0.83499999999999985</v>
      </c>
      <c r="J61" s="3"/>
      <c r="K61" s="3"/>
      <c r="L61" s="23"/>
      <c r="M61" s="23"/>
      <c r="N61" s="157">
        <v>0.83499999999999985</v>
      </c>
      <c r="S61" s="140">
        <v>0</v>
      </c>
      <c r="X61" s="140">
        <v>0</v>
      </c>
    </row>
    <row r="62" spans="1:27" x14ac:dyDescent="0.35">
      <c r="A62" s="63">
        <f t="shared" si="0"/>
        <v>0.85</v>
      </c>
      <c r="D62" s="159"/>
      <c r="F62" s="21"/>
      <c r="G62" s="63">
        <v>0.3</v>
      </c>
      <c r="H62" s="22"/>
      <c r="I62" s="158">
        <v>0.84999999999999987</v>
      </c>
      <c r="J62" s="3"/>
      <c r="K62" s="3"/>
      <c r="L62" s="23"/>
      <c r="M62" s="23"/>
      <c r="N62" s="157">
        <v>0.84999999999999987</v>
      </c>
      <c r="S62" s="140">
        <v>0</v>
      </c>
      <c r="X62" s="140">
        <v>0</v>
      </c>
    </row>
    <row r="63" spans="1:27" x14ac:dyDescent="0.35">
      <c r="A63" s="63">
        <f t="shared" si="0"/>
        <v>0.86499999999999999</v>
      </c>
      <c r="D63" s="159"/>
      <c r="F63" s="21"/>
      <c r="G63" s="63">
        <v>0.31</v>
      </c>
      <c r="H63" s="22"/>
      <c r="I63" s="158">
        <v>0.86499999999999988</v>
      </c>
      <c r="J63" s="3"/>
      <c r="K63" s="3"/>
      <c r="L63" s="23"/>
      <c r="M63" s="23"/>
      <c r="N63" s="157">
        <v>0.86499999999999988</v>
      </c>
      <c r="S63" s="140">
        <v>0</v>
      </c>
      <c r="X63" s="140">
        <v>0</v>
      </c>
    </row>
    <row r="64" spans="1:27" x14ac:dyDescent="0.35">
      <c r="A64" s="63">
        <f t="shared" si="0"/>
        <v>0.87999999999999989</v>
      </c>
      <c r="D64" s="159"/>
      <c r="F64" s="21"/>
      <c r="G64" s="63">
        <v>0.32</v>
      </c>
      <c r="H64" s="22"/>
      <c r="I64" s="158">
        <v>0.87999999999999989</v>
      </c>
      <c r="J64" s="3"/>
      <c r="K64" s="3"/>
      <c r="L64" s="23"/>
      <c r="M64" s="23"/>
      <c r="N64" s="157">
        <v>0.87999999999999989</v>
      </c>
      <c r="S64" s="140">
        <v>0</v>
      </c>
      <c r="X64" s="140">
        <v>0</v>
      </c>
    </row>
    <row r="65" spans="1:24" x14ac:dyDescent="0.35">
      <c r="A65" s="63">
        <f t="shared" si="0"/>
        <v>0.89500000000000013</v>
      </c>
      <c r="D65" s="159"/>
      <c r="F65" s="21"/>
      <c r="G65" s="63">
        <v>0.33</v>
      </c>
      <c r="H65" s="24"/>
      <c r="I65" s="158">
        <v>0.89499999999999991</v>
      </c>
      <c r="J65" s="3"/>
      <c r="K65" s="3"/>
      <c r="L65" s="23"/>
      <c r="M65" s="23"/>
      <c r="N65" s="157">
        <v>0.89499999999999991</v>
      </c>
      <c r="S65" s="140">
        <v>0</v>
      </c>
      <c r="X65" s="140">
        <v>0</v>
      </c>
    </row>
    <row r="66" spans="1:24" x14ac:dyDescent="0.35">
      <c r="A66" s="63">
        <f t="shared" si="0"/>
        <v>0.91</v>
      </c>
      <c r="D66" s="159"/>
      <c r="F66" s="21"/>
      <c r="G66" s="63">
        <v>0.34</v>
      </c>
      <c r="I66" s="158">
        <v>0.90999999999999992</v>
      </c>
      <c r="J66" s="3"/>
      <c r="K66" s="3"/>
      <c r="N66" s="157">
        <v>0.90999999999999992</v>
      </c>
      <c r="S66" s="140">
        <v>0</v>
      </c>
      <c r="X66" s="140">
        <v>0</v>
      </c>
    </row>
    <row r="67" spans="1:24" x14ac:dyDescent="0.35">
      <c r="A67" s="63">
        <f t="shared" si="0"/>
        <v>0.92499999999999993</v>
      </c>
      <c r="D67" s="159"/>
      <c r="F67" s="21"/>
      <c r="G67" s="63">
        <v>0.35</v>
      </c>
      <c r="I67" s="158">
        <v>0.92499999999999982</v>
      </c>
      <c r="J67" s="3"/>
      <c r="K67" s="3"/>
      <c r="N67" s="157">
        <v>0.92499999999999982</v>
      </c>
      <c r="S67" s="140">
        <v>0</v>
      </c>
      <c r="X67" s="140">
        <v>0</v>
      </c>
    </row>
    <row r="68" spans="1:24" x14ac:dyDescent="0.35">
      <c r="A68" s="63">
        <f t="shared" si="0"/>
        <v>0.94000000000000006</v>
      </c>
      <c r="D68" s="159"/>
      <c r="F68" s="21"/>
      <c r="G68" s="63">
        <v>0.36</v>
      </c>
      <c r="I68" s="158">
        <v>0.94</v>
      </c>
      <c r="J68" s="3"/>
      <c r="K68" s="3"/>
      <c r="N68" s="157">
        <v>0.94</v>
      </c>
      <c r="S68" s="140">
        <v>0</v>
      </c>
      <c r="X68" s="140">
        <v>0</v>
      </c>
    </row>
    <row r="69" spans="1:24" x14ac:dyDescent="0.35">
      <c r="A69" s="63">
        <f t="shared" si="0"/>
        <v>0.95499999999999985</v>
      </c>
      <c r="D69" s="159"/>
      <c r="F69" s="21"/>
      <c r="G69" s="63">
        <v>0.37</v>
      </c>
      <c r="I69" s="158">
        <v>0.95499999999999985</v>
      </c>
      <c r="J69" s="3"/>
      <c r="K69" s="3"/>
      <c r="N69" s="157">
        <v>0.95499999999999985</v>
      </c>
      <c r="S69" s="140">
        <v>0</v>
      </c>
      <c r="X69" s="140">
        <v>0</v>
      </c>
    </row>
    <row r="70" spans="1:24" x14ac:dyDescent="0.35">
      <c r="A70" s="63">
        <f t="shared" si="0"/>
        <v>0.97000000000000008</v>
      </c>
      <c r="D70" s="159"/>
      <c r="F70" s="21"/>
      <c r="G70" s="63">
        <v>0.38</v>
      </c>
      <c r="I70" s="158">
        <v>0.97</v>
      </c>
      <c r="J70" s="3"/>
      <c r="K70" s="3"/>
      <c r="N70" s="157">
        <v>0.97</v>
      </c>
      <c r="S70" s="140">
        <v>0</v>
      </c>
      <c r="X70" s="140">
        <v>0</v>
      </c>
    </row>
    <row r="71" spans="1:24" x14ac:dyDescent="0.35">
      <c r="A71" s="63">
        <f t="shared" si="0"/>
        <v>0.98499999999999999</v>
      </c>
      <c r="D71" s="159"/>
      <c r="F71" s="21"/>
      <c r="G71" s="63">
        <v>0.39</v>
      </c>
      <c r="I71" s="158">
        <v>0.98499999999999988</v>
      </c>
      <c r="J71" s="3"/>
      <c r="K71" s="3"/>
      <c r="N71" s="157">
        <v>0.98499999999999988</v>
      </c>
      <c r="S71" s="140">
        <v>0</v>
      </c>
      <c r="X71" s="140">
        <v>0</v>
      </c>
    </row>
    <row r="72" spans="1:24" x14ac:dyDescent="0.35">
      <c r="A72" s="63">
        <f t="shared" si="0"/>
        <v>1</v>
      </c>
      <c r="D72" s="159"/>
      <c r="F72" s="21"/>
      <c r="G72" s="63">
        <v>0.4</v>
      </c>
      <c r="I72" s="158">
        <v>1</v>
      </c>
      <c r="J72" s="3"/>
      <c r="K72" s="3"/>
      <c r="N72" s="157">
        <v>1</v>
      </c>
      <c r="S72" s="140">
        <v>0</v>
      </c>
      <c r="X72" s="140">
        <v>0</v>
      </c>
    </row>
    <row r="73" spans="1:24" x14ac:dyDescent="0.35">
      <c r="A73" s="63">
        <f t="shared" si="0"/>
        <v>1</v>
      </c>
      <c r="D73" s="159"/>
      <c r="F73" s="21"/>
      <c r="G73" s="63">
        <v>0.41</v>
      </c>
      <c r="I73" s="158">
        <v>1</v>
      </c>
      <c r="J73" s="3"/>
      <c r="K73" s="3"/>
      <c r="N73" s="157">
        <v>1</v>
      </c>
      <c r="S73" s="140">
        <v>0</v>
      </c>
      <c r="X73" s="140">
        <v>0</v>
      </c>
    </row>
    <row r="74" spans="1:24" x14ac:dyDescent="0.35">
      <c r="A74" s="63">
        <f t="shared" si="0"/>
        <v>1</v>
      </c>
      <c r="B74" s="4"/>
      <c r="D74" s="159"/>
      <c r="F74" s="21"/>
      <c r="G74" s="63">
        <v>0.42</v>
      </c>
      <c r="I74" s="158">
        <v>1</v>
      </c>
      <c r="J74" s="3"/>
      <c r="K74" s="3"/>
      <c r="N74" s="157">
        <v>1</v>
      </c>
      <c r="S74" s="140">
        <v>0</v>
      </c>
      <c r="X74" s="140">
        <v>0</v>
      </c>
    </row>
    <row r="75" spans="1:24" x14ac:dyDescent="0.35">
      <c r="A75" s="63">
        <f t="shared" si="0"/>
        <v>1</v>
      </c>
      <c r="D75" s="159"/>
      <c r="F75" s="21"/>
      <c r="G75" s="63">
        <v>0.43</v>
      </c>
      <c r="I75" s="158">
        <v>1</v>
      </c>
      <c r="J75" s="3"/>
      <c r="K75" s="3"/>
      <c r="N75" s="157">
        <v>1</v>
      </c>
      <c r="S75" s="140">
        <v>0</v>
      </c>
      <c r="X75" s="140">
        <v>0</v>
      </c>
    </row>
    <row r="76" spans="1:24" x14ac:dyDescent="0.35">
      <c r="A76" s="63">
        <f t="shared" si="0"/>
        <v>1</v>
      </c>
      <c r="D76" s="159"/>
      <c r="F76" s="21"/>
      <c r="G76" s="63">
        <v>0.44</v>
      </c>
      <c r="I76" s="158">
        <v>1</v>
      </c>
      <c r="J76" s="3"/>
      <c r="K76" s="3"/>
      <c r="N76" s="157">
        <v>1</v>
      </c>
      <c r="S76" s="140">
        <v>0</v>
      </c>
      <c r="X76" s="140">
        <v>0</v>
      </c>
    </row>
    <row r="77" spans="1:24" x14ac:dyDescent="0.35">
      <c r="A77" s="63">
        <f t="shared" si="0"/>
        <v>1</v>
      </c>
      <c r="D77" s="159"/>
      <c r="F77" s="21"/>
      <c r="G77" s="63">
        <v>0.45</v>
      </c>
      <c r="I77" s="158">
        <v>1</v>
      </c>
      <c r="J77" s="3"/>
      <c r="K77" s="3"/>
      <c r="N77" s="157">
        <v>1</v>
      </c>
      <c r="S77" s="140">
        <v>0</v>
      </c>
      <c r="X77" s="140">
        <v>0</v>
      </c>
    </row>
    <row r="78" spans="1:24" x14ac:dyDescent="0.35">
      <c r="A78" s="63">
        <f t="shared" si="0"/>
        <v>1</v>
      </c>
      <c r="D78" s="159"/>
      <c r="F78" s="21"/>
      <c r="G78" s="63">
        <v>0.46</v>
      </c>
      <c r="I78" s="158">
        <v>1</v>
      </c>
      <c r="J78" s="3"/>
      <c r="K78" s="3"/>
      <c r="N78" s="157">
        <v>1</v>
      </c>
      <c r="S78" s="140">
        <v>0</v>
      </c>
      <c r="X78" s="140">
        <v>0</v>
      </c>
    </row>
    <row r="79" spans="1:24" x14ac:dyDescent="0.35">
      <c r="A79" s="63">
        <f t="shared" si="0"/>
        <v>1</v>
      </c>
      <c r="D79" s="159"/>
      <c r="F79" s="21"/>
      <c r="G79" s="63">
        <v>0.47</v>
      </c>
      <c r="I79" s="158">
        <v>1</v>
      </c>
      <c r="J79" s="3"/>
      <c r="K79" s="3"/>
      <c r="N79" s="157">
        <v>1</v>
      </c>
      <c r="S79" s="140">
        <v>0</v>
      </c>
      <c r="X79" s="140">
        <v>0</v>
      </c>
    </row>
    <row r="80" spans="1:24" x14ac:dyDescent="0.35">
      <c r="A80" s="63">
        <f t="shared" si="0"/>
        <v>1</v>
      </c>
      <c r="D80" s="159"/>
      <c r="F80" s="21"/>
      <c r="G80" s="63">
        <v>0.48</v>
      </c>
      <c r="I80" s="158">
        <v>1</v>
      </c>
      <c r="J80" s="3"/>
      <c r="K80" s="3"/>
      <c r="N80" s="157">
        <v>1</v>
      </c>
      <c r="S80" s="140">
        <v>0</v>
      </c>
      <c r="X80" s="140">
        <v>0</v>
      </c>
    </row>
    <row r="81" spans="1:24" x14ac:dyDescent="0.35">
      <c r="A81" s="63">
        <f t="shared" si="0"/>
        <v>1</v>
      </c>
      <c r="D81" s="159"/>
      <c r="F81" s="21"/>
      <c r="G81" s="63">
        <v>0.49</v>
      </c>
      <c r="I81" s="158">
        <v>1</v>
      </c>
      <c r="J81" s="3"/>
      <c r="K81" s="3"/>
      <c r="N81" s="157">
        <v>1</v>
      </c>
      <c r="S81" s="140">
        <v>0</v>
      </c>
      <c r="X81" s="140">
        <v>0</v>
      </c>
    </row>
    <row r="82" spans="1:24" x14ac:dyDescent="0.35">
      <c r="A82" s="63">
        <f t="shared" si="0"/>
        <v>1</v>
      </c>
      <c r="D82" s="159"/>
      <c r="F82" s="21"/>
      <c r="G82" s="63">
        <v>0.5</v>
      </c>
      <c r="I82" s="158">
        <v>1</v>
      </c>
      <c r="J82" s="3"/>
      <c r="K82" s="3"/>
      <c r="N82" s="157">
        <v>1</v>
      </c>
      <c r="S82" s="140">
        <v>0</v>
      </c>
      <c r="X82" s="140">
        <v>0</v>
      </c>
    </row>
    <row r="83" spans="1:24" x14ac:dyDescent="0.35">
      <c r="A83" s="63">
        <f t="shared" si="0"/>
        <v>1</v>
      </c>
      <c r="D83" s="159"/>
      <c r="F83" s="21"/>
      <c r="G83" s="63">
        <v>0.51</v>
      </c>
      <c r="I83" s="158">
        <v>1</v>
      </c>
      <c r="J83" s="3"/>
      <c r="K83" s="3"/>
      <c r="N83" s="157">
        <v>1</v>
      </c>
      <c r="S83" s="140">
        <v>0</v>
      </c>
      <c r="X83" s="140">
        <v>0</v>
      </c>
    </row>
    <row r="84" spans="1:24" x14ac:dyDescent="0.35">
      <c r="A84" s="63">
        <f t="shared" si="0"/>
        <v>1</v>
      </c>
      <c r="D84" s="159"/>
      <c r="F84" s="21"/>
      <c r="G84" s="63">
        <v>0.52</v>
      </c>
      <c r="I84" s="158">
        <v>1</v>
      </c>
      <c r="J84" s="3"/>
      <c r="K84" s="3"/>
      <c r="N84" s="157">
        <v>1</v>
      </c>
      <c r="S84" s="140">
        <v>0</v>
      </c>
      <c r="X84" s="140">
        <v>0</v>
      </c>
    </row>
    <row r="85" spans="1:24" x14ac:dyDescent="0.35">
      <c r="A85" s="63">
        <f t="shared" si="0"/>
        <v>1</v>
      </c>
      <c r="D85" s="159"/>
      <c r="F85" s="21"/>
      <c r="G85" s="63">
        <v>0.53</v>
      </c>
      <c r="I85" s="158">
        <v>1</v>
      </c>
      <c r="J85" s="3"/>
      <c r="K85" s="3"/>
      <c r="N85" s="157">
        <v>1</v>
      </c>
      <c r="S85" s="140">
        <v>0</v>
      </c>
      <c r="X85" s="140">
        <v>0</v>
      </c>
    </row>
    <row r="86" spans="1:24" x14ac:dyDescent="0.35">
      <c r="A86" s="63">
        <f t="shared" si="0"/>
        <v>1</v>
      </c>
      <c r="D86" s="159"/>
      <c r="F86" s="21"/>
      <c r="G86" s="63">
        <v>0.54</v>
      </c>
      <c r="I86" s="158">
        <v>1</v>
      </c>
      <c r="J86" s="3"/>
      <c r="K86" s="3"/>
      <c r="N86" s="157">
        <v>1</v>
      </c>
      <c r="S86" s="140">
        <v>0</v>
      </c>
      <c r="X86" s="140">
        <v>0</v>
      </c>
    </row>
    <row r="87" spans="1:24" x14ac:dyDescent="0.35">
      <c r="A87" s="63">
        <f t="shared" si="0"/>
        <v>1</v>
      </c>
      <c r="D87" s="159"/>
      <c r="F87" s="21"/>
      <c r="G87" s="63">
        <v>0.55000000000000004</v>
      </c>
      <c r="I87" s="158">
        <v>1</v>
      </c>
      <c r="J87" s="3"/>
      <c r="K87" s="3"/>
      <c r="N87" s="157">
        <v>1</v>
      </c>
      <c r="S87" s="140">
        <v>0</v>
      </c>
      <c r="X87" s="140">
        <v>0</v>
      </c>
    </row>
    <row r="88" spans="1:24" x14ac:dyDescent="0.35">
      <c r="A88" s="63">
        <f t="shared" si="0"/>
        <v>1</v>
      </c>
      <c r="D88" s="159"/>
      <c r="F88" s="21"/>
      <c r="G88" s="63">
        <v>0.56000000000000005</v>
      </c>
      <c r="I88" s="158">
        <v>1</v>
      </c>
      <c r="J88" s="3"/>
      <c r="K88" s="3"/>
      <c r="N88" s="157">
        <v>1</v>
      </c>
      <c r="S88" s="140">
        <v>0</v>
      </c>
      <c r="X88" s="140">
        <v>0</v>
      </c>
    </row>
    <row r="89" spans="1:24" x14ac:dyDescent="0.35">
      <c r="A89" s="63">
        <f t="shared" si="0"/>
        <v>1</v>
      </c>
      <c r="D89" s="159"/>
      <c r="F89" s="21"/>
      <c r="G89" s="63">
        <v>0.56999999999999995</v>
      </c>
      <c r="I89" s="158">
        <v>1</v>
      </c>
      <c r="J89" s="3"/>
      <c r="K89" s="3"/>
      <c r="N89" s="157">
        <v>1</v>
      </c>
      <c r="S89" s="140">
        <v>0</v>
      </c>
      <c r="X89" s="140">
        <v>0</v>
      </c>
    </row>
    <row r="90" spans="1:24" x14ac:dyDescent="0.35">
      <c r="A90" s="63">
        <f t="shared" si="0"/>
        <v>1</v>
      </c>
      <c r="D90" s="159"/>
      <c r="F90" s="21"/>
      <c r="G90" s="63">
        <v>0.57999999999999996</v>
      </c>
      <c r="I90" s="158">
        <v>1</v>
      </c>
      <c r="J90" s="3"/>
      <c r="K90" s="3"/>
      <c r="N90" s="157">
        <v>1</v>
      </c>
      <c r="S90" s="140">
        <v>0</v>
      </c>
      <c r="X90" s="140">
        <v>0</v>
      </c>
    </row>
    <row r="91" spans="1:24" x14ac:dyDescent="0.35">
      <c r="A91" s="63">
        <f t="shared" si="0"/>
        <v>1</v>
      </c>
      <c r="D91" s="159"/>
      <c r="F91" s="21"/>
      <c r="G91" s="63">
        <v>0.59</v>
      </c>
      <c r="I91" s="158">
        <v>1</v>
      </c>
      <c r="J91" s="3"/>
      <c r="K91" s="3"/>
      <c r="N91" s="157">
        <v>1</v>
      </c>
      <c r="S91" s="140">
        <v>0</v>
      </c>
      <c r="X91" s="140">
        <v>0</v>
      </c>
    </row>
    <row r="92" spans="1:24" x14ac:dyDescent="0.35">
      <c r="A92" s="63">
        <f t="shared" si="0"/>
        <v>1</v>
      </c>
      <c r="D92" s="159"/>
      <c r="F92" s="21"/>
      <c r="G92" s="63">
        <v>0.6</v>
      </c>
      <c r="I92" s="158">
        <v>1</v>
      </c>
      <c r="J92" s="3"/>
      <c r="K92" s="3"/>
      <c r="N92" s="157">
        <v>1</v>
      </c>
      <c r="S92" s="140">
        <v>0</v>
      </c>
      <c r="X92" s="140">
        <v>0</v>
      </c>
    </row>
    <row r="93" spans="1:24" x14ac:dyDescent="0.35">
      <c r="A93" s="63">
        <f t="shared" si="0"/>
        <v>1</v>
      </c>
      <c r="D93" s="159"/>
      <c r="F93" s="21"/>
      <c r="G93" s="63">
        <v>0.61</v>
      </c>
      <c r="I93" s="158">
        <v>1</v>
      </c>
      <c r="J93" s="3"/>
      <c r="K93" s="3"/>
      <c r="N93" s="157">
        <v>1</v>
      </c>
      <c r="S93" s="140">
        <v>0</v>
      </c>
      <c r="X93" s="140">
        <v>0</v>
      </c>
    </row>
    <row r="94" spans="1:24" x14ac:dyDescent="0.35">
      <c r="A94" s="63">
        <f t="shared" si="0"/>
        <v>1</v>
      </c>
      <c r="D94" s="159"/>
      <c r="F94" s="21"/>
      <c r="G94" s="63">
        <v>0.62</v>
      </c>
      <c r="I94" s="158">
        <v>1</v>
      </c>
      <c r="J94" s="3"/>
      <c r="K94" s="3"/>
      <c r="N94" s="157">
        <v>1</v>
      </c>
      <c r="S94" s="140">
        <v>0</v>
      </c>
      <c r="X94" s="140">
        <v>0</v>
      </c>
    </row>
    <row r="95" spans="1:24" x14ac:dyDescent="0.35">
      <c r="A95" s="63">
        <f t="shared" si="0"/>
        <v>1</v>
      </c>
      <c r="D95" s="159"/>
      <c r="F95" s="21"/>
      <c r="G95" s="63">
        <v>0.63</v>
      </c>
      <c r="I95" s="158">
        <v>1</v>
      </c>
      <c r="J95" s="3"/>
      <c r="K95" s="3"/>
      <c r="N95" s="157">
        <v>1</v>
      </c>
      <c r="S95" s="140">
        <v>0</v>
      </c>
      <c r="X95" s="140">
        <v>0</v>
      </c>
    </row>
    <row r="96" spans="1:24" x14ac:dyDescent="0.35">
      <c r="A96" s="63">
        <f t="shared" si="0"/>
        <v>1</v>
      </c>
      <c r="D96" s="159"/>
      <c r="F96" s="21"/>
      <c r="G96" s="63">
        <v>0.64</v>
      </c>
      <c r="I96" s="158">
        <v>1</v>
      </c>
      <c r="J96" s="3"/>
      <c r="K96" s="3"/>
      <c r="N96" s="157">
        <v>1</v>
      </c>
      <c r="S96" s="140">
        <v>0</v>
      </c>
      <c r="X96" s="140">
        <v>0</v>
      </c>
    </row>
    <row r="97" spans="1:24" x14ac:dyDescent="0.35">
      <c r="A97" s="63">
        <f t="shared" ref="A97:A132" si="1">(IFERROR((I97*$H$3/$I$4),0)+IFERROR((N97*$M$3/$N$4),0)+IFERROR((S97*$R$3/$S$4),0)+IFERROR((X97*$W$3/$X$4),0))/($D$5/1000)</f>
        <v>1</v>
      </c>
      <c r="D97" s="159"/>
      <c r="F97" s="21"/>
      <c r="G97" s="63">
        <v>0.65</v>
      </c>
      <c r="I97" s="158">
        <v>1</v>
      </c>
      <c r="J97" s="3"/>
      <c r="K97" s="3"/>
      <c r="N97" s="157">
        <v>1</v>
      </c>
      <c r="S97" s="140">
        <v>0</v>
      </c>
      <c r="X97" s="140">
        <v>0</v>
      </c>
    </row>
    <row r="98" spans="1:24" x14ac:dyDescent="0.35">
      <c r="A98" s="63">
        <f t="shared" si="1"/>
        <v>1</v>
      </c>
      <c r="D98" s="159"/>
      <c r="F98" s="21"/>
      <c r="G98" s="63">
        <v>0.66</v>
      </c>
      <c r="I98" s="158">
        <v>1</v>
      </c>
      <c r="J98" s="3"/>
      <c r="K98" s="3"/>
      <c r="N98" s="157">
        <v>1</v>
      </c>
      <c r="S98" s="140">
        <v>0</v>
      </c>
      <c r="X98" s="140">
        <v>0</v>
      </c>
    </row>
    <row r="99" spans="1:24" x14ac:dyDescent="0.35">
      <c r="A99" s="63">
        <f t="shared" si="1"/>
        <v>1</v>
      </c>
      <c r="D99" s="159"/>
      <c r="F99" s="21"/>
      <c r="G99" s="63">
        <v>0.67</v>
      </c>
      <c r="I99" s="158">
        <v>1</v>
      </c>
      <c r="J99" s="3"/>
      <c r="K99" s="3"/>
      <c r="N99" s="157">
        <v>1</v>
      </c>
      <c r="S99" s="140">
        <v>0</v>
      </c>
      <c r="X99" s="140">
        <v>0</v>
      </c>
    </row>
    <row r="100" spans="1:24" x14ac:dyDescent="0.35">
      <c r="A100" s="63">
        <f t="shared" si="1"/>
        <v>1</v>
      </c>
      <c r="D100" s="159"/>
      <c r="F100" s="21"/>
      <c r="G100" s="63">
        <v>0.68</v>
      </c>
      <c r="I100" s="158">
        <v>1</v>
      </c>
      <c r="J100" s="3"/>
      <c r="K100" s="3"/>
      <c r="N100" s="157">
        <v>1</v>
      </c>
      <c r="S100" s="140">
        <v>0</v>
      </c>
      <c r="X100" s="140">
        <v>0</v>
      </c>
    </row>
    <row r="101" spans="1:24" x14ac:dyDescent="0.35">
      <c r="A101" s="63">
        <f t="shared" si="1"/>
        <v>1</v>
      </c>
      <c r="D101" s="159"/>
      <c r="F101" s="21"/>
      <c r="G101" s="63">
        <v>0.69</v>
      </c>
      <c r="I101" s="158">
        <v>1</v>
      </c>
      <c r="J101" s="3"/>
      <c r="K101" s="3"/>
      <c r="N101" s="157">
        <v>1</v>
      </c>
      <c r="S101" s="140">
        <v>0</v>
      </c>
      <c r="X101" s="140">
        <v>0</v>
      </c>
    </row>
    <row r="102" spans="1:24" x14ac:dyDescent="0.35">
      <c r="A102" s="63">
        <f t="shared" si="1"/>
        <v>1</v>
      </c>
      <c r="D102" s="159"/>
      <c r="F102" s="21"/>
      <c r="G102" s="63">
        <v>0.7</v>
      </c>
      <c r="I102" s="158">
        <v>1</v>
      </c>
      <c r="J102" s="3"/>
      <c r="K102" s="3"/>
      <c r="N102" s="157">
        <v>1</v>
      </c>
      <c r="S102" s="140">
        <v>0</v>
      </c>
      <c r="X102" s="140">
        <v>0</v>
      </c>
    </row>
    <row r="103" spans="1:24" x14ac:dyDescent="0.35">
      <c r="A103" s="63">
        <f t="shared" si="1"/>
        <v>1</v>
      </c>
      <c r="D103" s="159"/>
      <c r="F103" s="21"/>
      <c r="G103" s="63">
        <v>0.71</v>
      </c>
      <c r="I103" s="158">
        <v>1</v>
      </c>
      <c r="J103" s="3"/>
      <c r="K103" s="3"/>
      <c r="N103" s="157">
        <v>1</v>
      </c>
      <c r="S103" s="140">
        <v>0</v>
      </c>
      <c r="X103" s="140">
        <v>0</v>
      </c>
    </row>
    <row r="104" spans="1:24" x14ac:dyDescent="0.35">
      <c r="A104" s="63">
        <f t="shared" si="1"/>
        <v>1</v>
      </c>
      <c r="D104" s="159"/>
      <c r="F104" s="21"/>
      <c r="G104" s="63">
        <v>0.72</v>
      </c>
      <c r="I104" s="158">
        <v>1</v>
      </c>
      <c r="J104" s="3"/>
      <c r="K104" s="3"/>
      <c r="N104" s="157">
        <v>1</v>
      </c>
      <c r="S104" s="140">
        <v>0</v>
      </c>
      <c r="X104" s="140">
        <v>0</v>
      </c>
    </row>
    <row r="105" spans="1:24" x14ac:dyDescent="0.35">
      <c r="A105" s="63">
        <f t="shared" si="1"/>
        <v>1</v>
      </c>
      <c r="D105" s="159"/>
      <c r="F105" s="21"/>
      <c r="G105" s="63">
        <v>0.73</v>
      </c>
      <c r="I105" s="158">
        <v>1</v>
      </c>
      <c r="J105" s="3"/>
      <c r="K105" s="3"/>
      <c r="N105" s="157">
        <v>1</v>
      </c>
      <c r="S105" s="140">
        <v>0</v>
      </c>
      <c r="X105" s="140">
        <v>0</v>
      </c>
    </row>
    <row r="106" spans="1:24" x14ac:dyDescent="0.35">
      <c r="A106" s="63">
        <f t="shared" si="1"/>
        <v>1</v>
      </c>
      <c r="D106" s="159"/>
      <c r="F106" s="21"/>
      <c r="G106" s="63">
        <v>0.74</v>
      </c>
      <c r="I106" s="158">
        <v>1</v>
      </c>
      <c r="J106" s="3"/>
      <c r="K106" s="3"/>
      <c r="N106" s="157">
        <v>1</v>
      </c>
      <c r="S106" s="140">
        <v>0</v>
      </c>
      <c r="X106" s="140">
        <v>0</v>
      </c>
    </row>
    <row r="107" spans="1:24" x14ac:dyDescent="0.35">
      <c r="A107" s="63">
        <f t="shared" si="1"/>
        <v>1</v>
      </c>
      <c r="D107" s="159"/>
      <c r="F107" s="21"/>
      <c r="G107" s="63">
        <v>0.75</v>
      </c>
      <c r="I107" s="158">
        <v>1</v>
      </c>
      <c r="J107" s="3"/>
      <c r="K107" s="3"/>
      <c r="N107" s="157">
        <v>1</v>
      </c>
      <c r="S107" s="140">
        <v>0</v>
      </c>
      <c r="X107" s="140">
        <v>0</v>
      </c>
    </row>
    <row r="108" spans="1:24" x14ac:dyDescent="0.35">
      <c r="A108" s="63">
        <f t="shared" si="1"/>
        <v>1</v>
      </c>
      <c r="D108" s="159"/>
      <c r="F108" s="21"/>
      <c r="G108" s="63">
        <v>0.76</v>
      </c>
      <c r="I108" s="158">
        <v>1</v>
      </c>
      <c r="J108" s="3"/>
      <c r="K108" s="3"/>
      <c r="N108" s="157">
        <v>1</v>
      </c>
      <c r="S108" s="140">
        <v>0</v>
      </c>
      <c r="X108" s="140">
        <v>0</v>
      </c>
    </row>
    <row r="109" spans="1:24" x14ac:dyDescent="0.35">
      <c r="A109" s="63">
        <f t="shared" si="1"/>
        <v>1</v>
      </c>
      <c r="D109" s="159"/>
      <c r="F109" s="21"/>
      <c r="G109" s="63">
        <v>0.77</v>
      </c>
      <c r="I109" s="158">
        <v>1</v>
      </c>
      <c r="J109" s="3"/>
      <c r="K109" s="3"/>
      <c r="N109" s="157">
        <v>1</v>
      </c>
      <c r="S109" s="140">
        <v>0</v>
      </c>
      <c r="X109" s="140">
        <v>0</v>
      </c>
    </row>
    <row r="110" spans="1:24" x14ac:dyDescent="0.35">
      <c r="A110" s="63">
        <f t="shared" si="1"/>
        <v>1</v>
      </c>
      <c r="D110" s="159"/>
      <c r="F110" s="21"/>
      <c r="G110" s="63">
        <v>0.78</v>
      </c>
      <c r="I110" s="158">
        <v>1</v>
      </c>
      <c r="J110" s="3"/>
      <c r="K110" s="3"/>
      <c r="N110" s="157">
        <v>1</v>
      </c>
      <c r="S110" s="140">
        <v>0</v>
      </c>
      <c r="X110" s="140">
        <v>0</v>
      </c>
    </row>
    <row r="111" spans="1:24" x14ac:dyDescent="0.35">
      <c r="A111" s="63">
        <f t="shared" si="1"/>
        <v>1</v>
      </c>
      <c r="D111" s="159"/>
      <c r="F111" s="21"/>
      <c r="G111" s="63">
        <v>0.79</v>
      </c>
      <c r="I111" s="158">
        <v>1</v>
      </c>
      <c r="J111" s="3"/>
      <c r="K111" s="3"/>
      <c r="N111" s="157">
        <v>1</v>
      </c>
      <c r="S111" s="140">
        <v>0</v>
      </c>
      <c r="X111" s="140">
        <v>0</v>
      </c>
    </row>
    <row r="112" spans="1:24" x14ac:dyDescent="0.35">
      <c r="A112" s="63">
        <f t="shared" si="1"/>
        <v>1</v>
      </c>
      <c r="D112" s="159"/>
      <c r="F112" s="21"/>
      <c r="G112" s="63">
        <v>0.8</v>
      </c>
      <c r="I112" s="158">
        <v>1</v>
      </c>
      <c r="J112" s="3"/>
      <c r="K112" s="3"/>
      <c r="N112" s="157">
        <v>1</v>
      </c>
      <c r="S112" s="140">
        <v>0</v>
      </c>
      <c r="X112" s="140">
        <v>0</v>
      </c>
    </row>
    <row r="113" spans="1:24" x14ac:dyDescent="0.35">
      <c r="A113" s="63">
        <f t="shared" si="1"/>
        <v>1</v>
      </c>
      <c r="D113" s="159"/>
      <c r="F113" s="21"/>
      <c r="G113" s="63">
        <v>0.81</v>
      </c>
      <c r="I113" s="158">
        <v>1</v>
      </c>
      <c r="J113" s="3"/>
      <c r="K113" s="3"/>
      <c r="N113" s="157">
        <v>1</v>
      </c>
      <c r="S113" s="140">
        <v>0</v>
      </c>
      <c r="X113" s="140">
        <v>0</v>
      </c>
    </row>
    <row r="114" spans="1:24" x14ac:dyDescent="0.35">
      <c r="A114" s="63">
        <f t="shared" si="1"/>
        <v>1</v>
      </c>
      <c r="D114" s="159"/>
      <c r="F114" s="21"/>
      <c r="G114" s="63">
        <v>0.82</v>
      </c>
      <c r="I114" s="158">
        <v>1</v>
      </c>
      <c r="J114" s="3"/>
      <c r="K114" s="3"/>
      <c r="N114" s="157">
        <v>1</v>
      </c>
      <c r="S114" s="140">
        <v>0</v>
      </c>
      <c r="X114" s="140">
        <v>0</v>
      </c>
    </row>
    <row r="115" spans="1:24" x14ac:dyDescent="0.35">
      <c r="A115" s="63">
        <f t="shared" si="1"/>
        <v>1</v>
      </c>
      <c r="D115" s="159"/>
      <c r="F115" s="21"/>
      <c r="G115" s="63">
        <v>0.83</v>
      </c>
      <c r="I115" s="158">
        <v>1</v>
      </c>
      <c r="J115" s="3"/>
      <c r="K115" s="3"/>
      <c r="N115" s="157">
        <v>1</v>
      </c>
      <c r="S115" s="140">
        <v>0</v>
      </c>
      <c r="X115" s="140">
        <v>0</v>
      </c>
    </row>
    <row r="116" spans="1:24" x14ac:dyDescent="0.35">
      <c r="A116" s="63">
        <f t="shared" si="1"/>
        <v>1</v>
      </c>
      <c r="D116" s="159"/>
      <c r="F116" s="21"/>
      <c r="G116" s="63">
        <v>0.84</v>
      </c>
      <c r="I116" s="158">
        <v>1</v>
      </c>
      <c r="J116" s="3"/>
      <c r="K116" s="3"/>
      <c r="N116" s="157">
        <v>1</v>
      </c>
      <c r="S116" s="140">
        <v>0</v>
      </c>
      <c r="X116" s="140">
        <v>0</v>
      </c>
    </row>
    <row r="117" spans="1:24" x14ac:dyDescent="0.35">
      <c r="A117" s="63">
        <f t="shared" si="1"/>
        <v>1</v>
      </c>
      <c r="D117" s="159"/>
      <c r="F117" s="21"/>
      <c r="G117" s="63">
        <v>0.85</v>
      </c>
      <c r="I117" s="158">
        <v>1</v>
      </c>
      <c r="J117" s="3"/>
      <c r="K117" s="3"/>
      <c r="N117" s="157">
        <v>1</v>
      </c>
      <c r="S117" s="140">
        <v>0</v>
      </c>
      <c r="X117" s="140">
        <v>0</v>
      </c>
    </row>
    <row r="118" spans="1:24" x14ac:dyDescent="0.35">
      <c r="A118" s="63">
        <f t="shared" si="1"/>
        <v>1</v>
      </c>
      <c r="D118" s="159"/>
      <c r="F118" s="21"/>
      <c r="G118" s="63">
        <v>0.86</v>
      </c>
      <c r="I118" s="158">
        <v>1</v>
      </c>
      <c r="J118" s="3"/>
      <c r="K118" s="3"/>
      <c r="N118" s="157">
        <v>1</v>
      </c>
      <c r="S118" s="140">
        <v>0</v>
      </c>
      <c r="X118" s="140">
        <v>0</v>
      </c>
    </row>
    <row r="119" spans="1:24" x14ac:dyDescent="0.35">
      <c r="A119" s="63">
        <f t="shared" si="1"/>
        <v>1</v>
      </c>
      <c r="D119" s="159"/>
      <c r="F119" s="21"/>
      <c r="G119" s="63">
        <v>0.87</v>
      </c>
      <c r="I119" s="158">
        <v>1</v>
      </c>
      <c r="J119" s="3"/>
      <c r="K119" s="3"/>
      <c r="N119" s="157">
        <v>1</v>
      </c>
      <c r="S119" s="140">
        <v>0</v>
      </c>
      <c r="X119" s="140">
        <v>0</v>
      </c>
    </row>
    <row r="120" spans="1:24" x14ac:dyDescent="0.35">
      <c r="A120" s="63">
        <f t="shared" si="1"/>
        <v>1</v>
      </c>
      <c r="D120" s="159"/>
      <c r="F120" s="21"/>
      <c r="G120" s="63">
        <v>0.88</v>
      </c>
      <c r="I120" s="158">
        <v>1</v>
      </c>
      <c r="J120" s="3"/>
      <c r="K120" s="3"/>
      <c r="N120" s="157">
        <v>1</v>
      </c>
      <c r="S120" s="140">
        <v>0</v>
      </c>
      <c r="X120" s="140">
        <v>0</v>
      </c>
    </row>
    <row r="121" spans="1:24" x14ac:dyDescent="0.35">
      <c r="A121" s="63">
        <f t="shared" si="1"/>
        <v>1</v>
      </c>
      <c r="D121" s="159"/>
      <c r="F121" s="21"/>
      <c r="G121" s="63">
        <v>0.89</v>
      </c>
      <c r="I121" s="158">
        <v>1</v>
      </c>
      <c r="J121" s="3"/>
      <c r="K121" s="3"/>
      <c r="N121" s="157">
        <v>1</v>
      </c>
      <c r="S121" s="140">
        <v>0</v>
      </c>
      <c r="X121" s="140">
        <v>0</v>
      </c>
    </row>
    <row r="122" spans="1:24" x14ac:dyDescent="0.35">
      <c r="A122" s="63">
        <f t="shared" si="1"/>
        <v>1</v>
      </c>
      <c r="D122" s="159"/>
      <c r="F122" s="21"/>
      <c r="G122" s="63">
        <v>0.9</v>
      </c>
      <c r="I122" s="158">
        <v>1</v>
      </c>
      <c r="J122" s="3"/>
      <c r="K122" s="3"/>
      <c r="N122" s="157">
        <v>1</v>
      </c>
      <c r="S122" s="140">
        <v>0</v>
      </c>
      <c r="X122" s="140">
        <v>0</v>
      </c>
    </row>
    <row r="123" spans="1:24" x14ac:dyDescent="0.35">
      <c r="A123" s="63">
        <f t="shared" si="1"/>
        <v>1</v>
      </c>
      <c r="D123" s="159"/>
      <c r="F123" s="21"/>
      <c r="G123" s="63">
        <v>0.91</v>
      </c>
      <c r="I123" s="158">
        <v>1</v>
      </c>
      <c r="J123" s="3"/>
      <c r="K123" s="3"/>
      <c r="N123" s="157">
        <v>1</v>
      </c>
      <c r="S123" s="140">
        <v>0</v>
      </c>
      <c r="X123" s="140">
        <v>0</v>
      </c>
    </row>
    <row r="124" spans="1:24" x14ac:dyDescent="0.35">
      <c r="A124" s="63">
        <f t="shared" si="1"/>
        <v>1</v>
      </c>
      <c r="D124" s="159"/>
      <c r="F124" s="21"/>
      <c r="G124" s="63">
        <v>0.92</v>
      </c>
      <c r="I124" s="158">
        <v>1</v>
      </c>
      <c r="J124" s="3"/>
      <c r="K124" s="3"/>
      <c r="N124" s="157">
        <v>1</v>
      </c>
      <c r="S124" s="140">
        <v>0</v>
      </c>
      <c r="X124" s="140">
        <v>0</v>
      </c>
    </row>
    <row r="125" spans="1:24" x14ac:dyDescent="0.35">
      <c r="A125" s="63">
        <f t="shared" si="1"/>
        <v>1</v>
      </c>
      <c r="D125" s="159"/>
      <c r="F125" s="21"/>
      <c r="G125" s="63">
        <v>0.93</v>
      </c>
      <c r="I125" s="158">
        <v>1</v>
      </c>
      <c r="J125" s="3"/>
      <c r="K125" s="3"/>
      <c r="N125" s="157">
        <v>1</v>
      </c>
      <c r="S125" s="140">
        <v>0</v>
      </c>
      <c r="X125" s="140">
        <v>0</v>
      </c>
    </row>
    <row r="126" spans="1:24" x14ac:dyDescent="0.35">
      <c r="A126" s="63">
        <f t="shared" si="1"/>
        <v>1</v>
      </c>
      <c r="D126" s="159"/>
      <c r="F126" s="21"/>
      <c r="G126" s="63">
        <v>0.94</v>
      </c>
      <c r="I126" s="158">
        <v>1</v>
      </c>
      <c r="J126" s="3"/>
      <c r="K126" s="3"/>
      <c r="N126" s="157">
        <v>1</v>
      </c>
      <c r="S126" s="140">
        <v>0</v>
      </c>
      <c r="X126" s="140">
        <v>0</v>
      </c>
    </row>
    <row r="127" spans="1:24" x14ac:dyDescent="0.35">
      <c r="A127" s="63">
        <f t="shared" si="1"/>
        <v>1</v>
      </c>
      <c r="D127" s="159"/>
      <c r="F127" s="21"/>
      <c r="G127" s="63">
        <v>0.95</v>
      </c>
      <c r="I127" s="158">
        <v>1</v>
      </c>
      <c r="J127" s="3"/>
      <c r="K127" s="3"/>
      <c r="N127" s="157">
        <v>1</v>
      </c>
      <c r="S127" s="140">
        <v>0</v>
      </c>
      <c r="X127" s="140">
        <v>0</v>
      </c>
    </row>
    <row r="128" spans="1:24" x14ac:dyDescent="0.35">
      <c r="A128" s="63">
        <f t="shared" si="1"/>
        <v>1</v>
      </c>
      <c r="D128" s="159"/>
      <c r="F128" s="21"/>
      <c r="G128" s="63">
        <v>0.96</v>
      </c>
      <c r="I128" s="158">
        <v>1</v>
      </c>
      <c r="J128" s="3"/>
      <c r="K128" s="3"/>
      <c r="N128" s="157">
        <v>1</v>
      </c>
      <c r="S128" s="140">
        <v>0</v>
      </c>
      <c r="X128" s="140">
        <v>0</v>
      </c>
    </row>
    <row r="129" spans="1:24" x14ac:dyDescent="0.35">
      <c r="A129" s="63">
        <f t="shared" si="1"/>
        <v>1</v>
      </c>
      <c r="D129" s="159"/>
      <c r="F129" s="21"/>
      <c r="G129" s="63">
        <v>0.97</v>
      </c>
      <c r="I129" s="158">
        <v>1</v>
      </c>
      <c r="J129" s="3"/>
      <c r="K129" s="3"/>
      <c r="N129" s="157">
        <v>1</v>
      </c>
      <c r="S129" s="140">
        <v>0</v>
      </c>
      <c r="X129" s="140">
        <v>0</v>
      </c>
    </row>
    <row r="130" spans="1:24" x14ac:dyDescent="0.35">
      <c r="A130" s="63">
        <f t="shared" si="1"/>
        <v>1</v>
      </c>
      <c r="D130" s="159"/>
      <c r="F130" s="21"/>
      <c r="G130" s="63">
        <v>0.98</v>
      </c>
      <c r="I130" s="158">
        <v>1</v>
      </c>
      <c r="J130" s="3"/>
      <c r="K130" s="3"/>
      <c r="N130" s="157">
        <v>1</v>
      </c>
      <c r="S130" s="140">
        <v>0</v>
      </c>
      <c r="X130" s="140">
        <v>0</v>
      </c>
    </row>
    <row r="131" spans="1:24" x14ac:dyDescent="0.35">
      <c r="A131" s="63">
        <f t="shared" si="1"/>
        <v>1</v>
      </c>
      <c r="D131" s="159"/>
      <c r="F131" s="21"/>
      <c r="G131" s="63">
        <v>0.99</v>
      </c>
      <c r="I131" s="158">
        <v>1</v>
      </c>
      <c r="J131" s="3"/>
      <c r="K131" s="3"/>
      <c r="N131" s="157">
        <v>1</v>
      </c>
      <c r="S131" s="140">
        <v>0</v>
      </c>
      <c r="X131" s="140">
        <v>0</v>
      </c>
    </row>
    <row r="132" spans="1:24" ht="15" thickBot="1" x14ac:dyDescent="0.4">
      <c r="A132" s="63">
        <f t="shared" si="1"/>
        <v>1</v>
      </c>
      <c r="D132" s="159"/>
      <c r="F132" s="21"/>
      <c r="G132" s="64">
        <v>1</v>
      </c>
      <c r="I132" s="158">
        <v>1</v>
      </c>
      <c r="J132" s="3"/>
      <c r="K132" s="3"/>
      <c r="N132" s="157">
        <v>1</v>
      </c>
      <c r="S132" s="140">
        <v>0</v>
      </c>
      <c r="X132" s="140">
        <v>0</v>
      </c>
    </row>
    <row r="133" spans="1:24" x14ac:dyDescent="0.35">
      <c r="D133" s="159"/>
      <c r="J133" s="3"/>
      <c r="K133" s="3"/>
    </row>
    <row r="164" spans="7:7" x14ac:dyDescent="0.35">
      <c r="G164" s="5"/>
    </row>
    <row r="165" spans="7:7" x14ac:dyDescent="0.35">
      <c r="G165" s="5"/>
    </row>
    <row r="166" spans="7:7" x14ac:dyDescent="0.35">
      <c r="G166" s="5"/>
    </row>
    <row r="167" spans="7:7" x14ac:dyDescent="0.35">
      <c r="G167" s="5"/>
    </row>
    <row r="168" spans="7:7" x14ac:dyDescent="0.35">
      <c r="G168" s="5"/>
    </row>
    <row r="169" spans="7:7" x14ac:dyDescent="0.35">
      <c r="G169" s="5"/>
    </row>
    <row r="170" spans="7:7" x14ac:dyDescent="0.35">
      <c r="G170" s="5"/>
    </row>
    <row r="171" spans="7:7" x14ac:dyDescent="0.35">
      <c r="G171" s="5"/>
    </row>
    <row r="172" spans="7:7" x14ac:dyDescent="0.35">
      <c r="G172" s="5"/>
    </row>
    <row r="173" spans="7:7" x14ac:dyDescent="0.35">
      <c r="G173" s="5"/>
    </row>
    <row r="174" spans="7:7" x14ac:dyDescent="0.35">
      <c r="G174" s="5"/>
    </row>
    <row r="865" spans="5:22" x14ac:dyDescent="0.35">
      <c r="O865" s="25"/>
      <c r="P865" s="26"/>
      <c r="Q865" s="26"/>
      <c r="V865" s="26"/>
    </row>
    <row r="866" spans="5:22" x14ac:dyDescent="0.35">
      <c r="O866" s="25"/>
      <c r="P866" s="26"/>
      <c r="Q866" s="26"/>
      <c r="V866" s="26"/>
    </row>
    <row r="867" spans="5:22" x14ac:dyDescent="0.35">
      <c r="O867" s="25"/>
      <c r="P867" s="26"/>
      <c r="Q867" s="26"/>
      <c r="V867" s="26"/>
    </row>
    <row r="868" spans="5:22" x14ac:dyDescent="0.35">
      <c r="O868" s="25"/>
      <c r="P868" s="26"/>
      <c r="Q868" s="26"/>
      <c r="V868" s="26"/>
    </row>
    <row r="869" spans="5:22" x14ac:dyDescent="0.35">
      <c r="O869" s="25"/>
      <c r="P869" s="26"/>
      <c r="Q869" s="26"/>
      <c r="V869" s="26"/>
    </row>
    <row r="870" spans="5:22" x14ac:dyDescent="0.35">
      <c r="O870" s="25"/>
      <c r="P870" s="26"/>
      <c r="Q870" s="26"/>
      <c r="V870" s="26"/>
    </row>
    <row r="871" spans="5:22" x14ac:dyDescent="0.35">
      <c r="O871" s="25"/>
      <c r="P871" s="26"/>
      <c r="Q871" s="26"/>
      <c r="V871" s="26"/>
    </row>
    <row r="872" spans="5:22" x14ac:dyDescent="0.35">
      <c r="O872" s="25"/>
      <c r="P872" s="26"/>
      <c r="Q872" s="26"/>
      <c r="V872" s="26"/>
    </row>
    <row r="873" spans="5:22" x14ac:dyDescent="0.35">
      <c r="O873" s="25"/>
      <c r="P873" s="26"/>
      <c r="Q873" s="26"/>
      <c r="V873" s="26"/>
    </row>
    <row r="874" spans="5:22" x14ac:dyDescent="0.35">
      <c r="O874" s="25"/>
      <c r="P874" s="26"/>
      <c r="Q874" s="26"/>
      <c r="V874" s="26"/>
    </row>
    <row r="875" spans="5:22" x14ac:dyDescent="0.35">
      <c r="O875" s="25"/>
      <c r="P875" s="26"/>
      <c r="Q875" s="26"/>
      <c r="V875" s="26"/>
    </row>
    <row r="876" spans="5:22" x14ac:dyDescent="0.35">
      <c r="O876" s="25"/>
      <c r="P876" s="26"/>
      <c r="Q876" s="26"/>
      <c r="V876" s="26"/>
    </row>
    <row r="877" spans="5:22" x14ac:dyDescent="0.35">
      <c r="O877" s="25"/>
      <c r="P877" s="26"/>
      <c r="Q877" s="26"/>
      <c r="V877" s="26"/>
    </row>
    <row r="878" spans="5:22" x14ac:dyDescent="0.35">
      <c r="O878" s="25"/>
      <c r="P878" s="26"/>
      <c r="Q878" s="26"/>
      <c r="V878" s="26"/>
    </row>
    <row r="879" spans="5:22" x14ac:dyDescent="0.35">
      <c r="O879" s="25"/>
      <c r="P879" s="26"/>
      <c r="Q879" s="26"/>
      <c r="V879" s="26"/>
    </row>
    <row r="880" spans="5:22" x14ac:dyDescent="0.35">
      <c r="E880" s="26"/>
      <c r="O880" s="25"/>
      <c r="P880" s="26"/>
      <c r="Q880" s="26"/>
      <c r="V880" s="26"/>
    </row>
    <row r="881" spans="5:22" x14ac:dyDescent="0.35">
      <c r="E881" s="26"/>
      <c r="O881" s="25"/>
      <c r="P881" s="26"/>
      <c r="Q881" s="26"/>
      <c r="V881" s="26"/>
    </row>
    <row r="882" spans="5:22" x14ac:dyDescent="0.35">
      <c r="E882" s="26"/>
      <c r="O882" s="25"/>
      <c r="P882" s="26"/>
      <c r="Q882" s="26"/>
      <c r="V882" s="26"/>
    </row>
    <row r="883" spans="5:22" x14ac:dyDescent="0.35">
      <c r="E883" s="26"/>
      <c r="O883" s="25"/>
      <c r="P883" s="26"/>
      <c r="Q883" s="26"/>
      <c r="V883" s="26"/>
    </row>
    <row r="884" spans="5:22" x14ac:dyDescent="0.35">
      <c r="E884" s="26"/>
      <c r="O884" s="25"/>
      <c r="P884" s="26"/>
      <c r="Q884" s="26"/>
      <c r="V884" s="26"/>
    </row>
    <row r="885" spans="5:22" x14ac:dyDescent="0.35">
      <c r="E885" s="26"/>
      <c r="O885" s="25"/>
      <c r="P885" s="26"/>
      <c r="Q885" s="26"/>
      <c r="V885" s="26"/>
    </row>
    <row r="886" spans="5:22" x14ac:dyDescent="0.35">
      <c r="E886" s="26"/>
      <c r="O886" s="25"/>
      <c r="P886" s="26"/>
      <c r="Q886" s="26"/>
      <c r="V886" s="26"/>
    </row>
    <row r="887" spans="5:22" x14ac:dyDescent="0.35">
      <c r="E887" s="26"/>
      <c r="O887" s="25"/>
      <c r="P887" s="26"/>
      <c r="Q887" s="26"/>
      <c r="V887" s="26"/>
    </row>
    <row r="888" spans="5:22" x14ac:dyDescent="0.35">
      <c r="E888" s="26"/>
      <c r="O888" s="25"/>
      <c r="P888" s="26"/>
      <c r="Q888" s="26"/>
      <c r="V888" s="26"/>
    </row>
    <row r="889" spans="5:22" x14ac:dyDescent="0.35">
      <c r="E889" s="26"/>
      <c r="O889" s="25"/>
      <c r="P889" s="26"/>
      <c r="Q889" s="26"/>
      <c r="V889" s="26"/>
    </row>
    <row r="890" spans="5:22" x14ac:dyDescent="0.35">
      <c r="E890" s="26"/>
      <c r="O890" s="25"/>
      <c r="P890" s="26"/>
      <c r="Q890" s="26"/>
      <c r="V890" s="26"/>
    </row>
    <row r="891" spans="5:22" x14ac:dyDescent="0.35">
      <c r="E891" s="26"/>
      <c r="O891" s="25"/>
      <c r="P891" s="26"/>
      <c r="Q891" s="26"/>
      <c r="V891" s="26"/>
    </row>
    <row r="892" spans="5:22" x14ac:dyDescent="0.35">
      <c r="E892" s="26"/>
      <c r="O892" s="25"/>
      <c r="P892" s="26"/>
      <c r="Q892" s="26"/>
      <c r="V892" s="26"/>
    </row>
    <row r="893" spans="5:22" x14ac:dyDescent="0.35">
      <c r="E893" s="26"/>
      <c r="O893" s="25"/>
      <c r="P893" s="26"/>
      <c r="Q893" s="26"/>
      <c r="V893" s="26"/>
    </row>
    <row r="894" spans="5:22" x14ac:dyDescent="0.35">
      <c r="E894" s="26"/>
      <c r="O894" s="25"/>
      <c r="P894" s="26"/>
      <c r="Q894" s="26"/>
      <c r="V894" s="26"/>
    </row>
    <row r="895" spans="5:22" x14ac:dyDescent="0.35">
      <c r="E895" s="26"/>
      <c r="O895" s="25"/>
      <c r="P895" s="26"/>
      <c r="Q895" s="26"/>
      <c r="V895" s="26"/>
    </row>
    <row r="896" spans="5:22" x14ac:dyDescent="0.35">
      <c r="E896" s="26"/>
      <c r="O896" s="25"/>
      <c r="P896" s="26"/>
      <c r="Q896" s="26"/>
      <c r="V896" s="26"/>
    </row>
    <row r="897" spans="5:22" x14ac:dyDescent="0.35">
      <c r="E897" s="26"/>
      <c r="O897" s="25"/>
      <c r="P897" s="26"/>
      <c r="Q897" s="26"/>
      <c r="V897" s="26"/>
    </row>
    <row r="898" spans="5:22" x14ac:dyDescent="0.35">
      <c r="E898" s="26"/>
      <c r="O898" s="25"/>
      <c r="P898" s="26"/>
      <c r="Q898" s="26"/>
      <c r="V898" s="26"/>
    </row>
    <row r="899" spans="5:22" x14ac:dyDescent="0.35">
      <c r="E899" s="26"/>
      <c r="O899" s="25"/>
      <c r="P899" s="26"/>
      <c r="Q899" s="26"/>
      <c r="V899" s="26"/>
    </row>
    <row r="900" spans="5:22" x14ac:dyDescent="0.35">
      <c r="E900" s="26"/>
      <c r="O900" s="25"/>
      <c r="P900" s="26"/>
      <c r="Q900" s="26"/>
      <c r="V900" s="26"/>
    </row>
    <row r="901" spans="5:22" x14ac:dyDescent="0.35">
      <c r="E901" s="26"/>
      <c r="O901" s="25"/>
      <c r="P901" s="26"/>
      <c r="Q901" s="26"/>
      <c r="V901" s="26"/>
    </row>
    <row r="902" spans="5:22" x14ac:dyDescent="0.35">
      <c r="E902" s="26"/>
      <c r="O902" s="25"/>
      <c r="P902" s="26"/>
      <c r="Q902" s="26"/>
      <c r="V902" s="26"/>
    </row>
    <row r="903" spans="5:22" x14ac:dyDescent="0.35">
      <c r="E903" s="26"/>
      <c r="O903" s="25"/>
      <c r="P903" s="26"/>
      <c r="Q903" s="26"/>
      <c r="V903" s="26"/>
    </row>
    <row r="904" spans="5:22" x14ac:dyDescent="0.35">
      <c r="E904" s="26"/>
      <c r="O904" s="25"/>
      <c r="P904" s="26"/>
      <c r="Q904" s="26"/>
      <c r="V904" s="26"/>
    </row>
    <row r="905" spans="5:22" x14ac:dyDescent="0.35">
      <c r="E905" s="26"/>
      <c r="O905" s="25"/>
      <c r="P905" s="26"/>
      <c r="Q905" s="26"/>
      <c r="V905" s="26"/>
    </row>
    <row r="906" spans="5:22" x14ac:dyDescent="0.35">
      <c r="E906" s="26"/>
      <c r="O906" s="25"/>
      <c r="P906" s="26"/>
      <c r="Q906" s="26"/>
      <c r="V906" s="26"/>
    </row>
    <row r="907" spans="5:22" x14ac:dyDescent="0.35">
      <c r="E907" s="26"/>
      <c r="O907" s="25"/>
      <c r="P907" s="26"/>
      <c r="Q907" s="26"/>
      <c r="V907" s="26"/>
    </row>
    <row r="908" spans="5:22" x14ac:dyDescent="0.35">
      <c r="E908" s="26"/>
      <c r="O908" s="25"/>
      <c r="P908" s="26"/>
      <c r="Q908" s="26"/>
      <c r="V908" s="26"/>
    </row>
    <row r="909" spans="5:22" x14ac:dyDescent="0.35">
      <c r="E909" s="26"/>
      <c r="O909" s="25"/>
      <c r="P909" s="26"/>
      <c r="Q909" s="26"/>
      <c r="V909" s="26"/>
    </row>
    <row r="910" spans="5:22" x14ac:dyDescent="0.35">
      <c r="E910" s="26"/>
      <c r="O910" s="25"/>
      <c r="P910" s="26"/>
      <c r="Q910" s="26"/>
      <c r="V910" s="26"/>
    </row>
    <row r="911" spans="5:22" x14ac:dyDescent="0.35">
      <c r="E911" s="26"/>
      <c r="O911" s="25"/>
      <c r="P911" s="26"/>
      <c r="Q911" s="26"/>
      <c r="V911" s="26"/>
    </row>
    <row r="912" spans="5:22" x14ac:dyDescent="0.35">
      <c r="E912" s="26"/>
      <c r="O912" s="25"/>
      <c r="P912" s="26"/>
      <c r="Q912" s="26"/>
      <c r="V912" s="26"/>
    </row>
    <row r="913" spans="5:22" x14ac:dyDescent="0.35">
      <c r="E913" s="26"/>
      <c r="O913" s="25"/>
      <c r="P913" s="26"/>
      <c r="Q913" s="26"/>
      <c r="V913" s="26"/>
    </row>
    <row r="914" spans="5:22" x14ac:dyDescent="0.35">
      <c r="E914" s="26"/>
      <c r="O914" s="25"/>
      <c r="P914" s="26"/>
      <c r="Q914" s="26"/>
      <c r="V914" s="26"/>
    </row>
    <row r="915" spans="5:22" x14ac:dyDescent="0.35">
      <c r="E915" s="26"/>
      <c r="O915" s="25"/>
      <c r="P915" s="26"/>
      <c r="Q915" s="26"/>
      <c r="V915" s="26"/>
    </row>
    <row r="916" spans="5:22" x14ac:dyDescent="0.35">
      <c r="E916" s="26"/>
      <c r="O916" s="25"/>
      <c r="P916" s="26"/>
      <c r="Q916" s="26"/>
      <c r="V916" s="26"/>
    </row>
    <row r="917" spans="5:22" x14ac:dyDescent="0.35">
      <c r="E917" s="26"/>
      <c r="O917" s="25"/>
      <c r="P917" s="26"/>
      <c r="Q917" s="26"/>
      <c r="V917" s="26"/>
    </row>
    <row r="918" spans="5:22" x14ac:dyDescent="0.35">
      <c r="E918" s="26"/>
      <c r="O918" s="25"/>
      <c r="P918" s="26"/>
      <c r="Q918" s="26"/>
      <c r="V918" s="26"/>
    </row>
    <row r="919" spans="5:22" x14ac:dyDescent="0.35">
      <c r="E919" s="26"/>
      <c r="O919" s="25"/>
      <c r="P919" s="26"/>
      <c r="Q919" s="26"/>
      <c r="V919" s="26"/>
    </row>
    <row r="920" spans="5:22" x14ac:dyDescent="0.35">
      <c r="E920" s="26"/>
      <c r="O920" s="25"/>
      <c r="P920" s="26"/>
      <c r="Q920" s="26"/>
      <c r="V920" s="26"/>
    </row>
    <row r="921" spans="5:22" x14ac:dyDescent="0.35">
      <c r="E921" s="26"/>
      <c r="O921" s="25"/>
      <c r="P921" s="26"/>
      <c r="Q921" s="26"/>
      <c r="V921" s="26"/>
    </row>
    <row r="922" spans="5:22" x14ac:dyDescent="0.35">
      <c r="E922" s="26"/>
    </row>
    <row r="923" spans="5:22" x14ac:dyDescent="0.35">
      <c r="E923" s="26"/>
    </row>
    <row r="924" spans="5:22" x14ac:dyDescent="0.35">
      <c r="E924" s="26"/>
    </row>
    <row r="925" spans="5:22" x14ac:dyDescent="0.35">
      <c r="E925" s="26"/>
    </row>
    <row r="926" spans="5:22" x14ac:dyDescent="0.35">
      <c r="E926" s="26"/>
    </row>
    <row r="927" spans="5:22" x14ac:dyDescent="0.35">
      <c r="E927" s="26"/>
    </row>
    <row r="928" spans="5:22" x14ac:dyDescent="0.35">
      <c r="E928" s="26"/>
    </row>
    <row r="929" spans="5:15" x14ac:dyDescent="0.35">
      <c r="E929" s="26"/>
      <c r="O929" s="19"/>
    </row>
    <row r="930" spans="5:15" x14ac:dyDescent="0.35">
      <c r="E930" s="26"/>
    </row>
    <row r="931" spans="5:15" x14ac:dyDescent="0.35">
      <c r="E931" s="26"/>
    </row>
    <row r="932" spans="5:15" x14ac:dyDescent="0.35">
      <c r="E932" s="26"/>
    </row>
    <row r="933" spans="5:15" x14ac:dyDescent="0.35">
      <c r="E933" s="26"/>
    </row>
    <row r="934" spans="5:15" x14ac:dyDescent="0.35">
      <c r="E934" s="26"/>
    </row>
    <row r="935" spans="5:15" x14ac:dyDescent="0.35">
      <c r="E935" s="26"/>
    </row>
    <row r="936" spans="5:15" x14ac:dyDescent="0.35">
      <c r="E936" s="26"/>
    </row>
  </sheetData>
  <mergeCells count="12">
    <mergeCell ref="Q12:R12"/>
    <mergeCell ref="V12:W12"/>
    <mergeCell ref="Q4:R4"/>
    <mergeCell ref="V4:W4"/>
    <mergeCell ref="G5:H11"/>
    <mergeCell ref="L5:M11"/>
    <mergeCell ref="Q5:R11"/>
    <mergeCell ref="V5:W11"/>
    <mergeCell ref="G4:H4"/>
    <mergeCell ref="L4:M4"/>
    <mergeCell ref="G12:H12"/>
    <mergeCell ref="L12:M12"/>
  </mergeCells>
  <printOptions horizontalCentered="1"/>
  <pageMargins left="0.23622047244094491" right="0.23622047244094491" top="0.74803149606299213" bottom="0.74803149606299213" header="0.31496062992125984" footer="0.31496062992125984"/>
  <pageSetup paperSize="9" scale="48" orientation="portrait" r:id="rId1"/>
  <headerFooter>
    <oddFooter>&amp;L_x000D_&amp;1#&amp;"Aptos"&amp;10&amp;K0000FF Classification NaTran : Public [X] Interne [ ] Diffusion limitée [ ] Confidentiel entreprise [ ]&amp;CContrat cadre d'accès au stockage - Annexe 1
Version du 1er octobre 2018 prenant effet le 1er avril 2019&amp;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C2718-8377-4D20-8F89-F8C5F28182D6}">
  <sheetPr codeName="Feuil13">
    <tabColor theme="5" tint="0.39997558519241921"/>
  </sheetPr>
  <dimension ref="A1:V372"/>
  <sheetViews>
    <sheetView showGridLines="0" zoomScale="70" zoomScaleNormal="70" workbookViewId="0">
      <pane xSplit="3" ySplit="16" topLeftCell="D17" activePane="bottomRight" state="frozen"/>
      <selection pane="topRight" activeCell="A55" sqref="A55"/>
      <selection pane="bottomLeft" activeCell="A55" sqref="A55"/>
      <selection pane="bottomRight"/>
    </sheetView>
  </sheetViews>
  <sheetFormatPr baseColWidth="10" defaultColWidth="10.54296875" defaultRowHeight="14.5" x14ac:dyDescent="0.35"/>
  <cols>
    <col min="1" max="4" width="13.81640625" customWidth="1"/>
    <col min="5" max="5" width="29.453125" bestFit="1" customWidth="1"/>
    <col min="6" max="15" width="19.81640625" customWidth="1"/>
    <col min="16" max="16" width="16.54296875" customWidth="1"/>
    <col min="20" max="20" width="13.81640625" customWidth="1"/>
  </cols>
  <sheetData>
    <row r="1" spans="1:22" x14ac:dyDescent="0.35">
      <c r="A1" s="33"/>
      <c r="B1" s="33"/>
      <c r="C1" s="33"/>
      <c r="D1" s="33"/>
      <c r="G1" s="49"/>
    </row>
    <row r="2" spans="1:22" x14ac:dyDescent="0.35">
      <c r="F2" s="285" t="str" cm="1">
        <f t="array" aca="1" ref="F2" ca="1">INDEX(INDIRECT($A$4&amp;"!A1:Z500"),3,7+(COLUMN()-COLUMN($F$2))*5)</f>
        <v>Saline 27</v>
      </c>
      <c r="G2" s="284" cm="1">
        <f t="array" aca="1" ref="G2" ca="1">INDEX(INDIRECT($A$4&amp;"!A1:Z500"),3,7+(COLUMN()-COLUMN($F$2))*5)</f>
        <v>0</v>
      </c>
      <c r="H2" s="284" cm="1">
        <f t="array" aca="1" ref="H2" ca="1">INDEX(INDIRECT($A$4&amp;"!A1:Z500"),3,7+(COLUMN()-COLUMN($F$2))*5)</f>
        <v>0</v>
      </c>
      <c r="I2" s="284" cm="1">
        <f t="array" aca="1" ref="I2" ca="1">INDEX(INDIRECT($A$4&amp;"!A1:Z500"),3,7+(COLUMN()-COLUMN($F$2))*5)</f>
        <v>0</v>
      </c>
    </row>
    <row r="3" spans="1:22" x14ac:dyDescent="0.35">
      <c r="A3" t="s">
        <v>241</v>
      </c>
      <c r="E3" s="31" t="s">
        <v>242</v>
      </c>
      <c r="F3" s="286" cm="1">
        <f t="array" aca="1" ref="F3" ca="1">INDEX(INDIRECT($A$4&amp;"!A1:Z500"),3,8+(COLUMN()-COLUMN($F$2))*5)</f>
        <v>11.7</v>
      </c>
      <c r="G3" s="288" cm="1">
        <f t="array" aca="1" ref="G3" ca="1">INDEX(INDIRECT($A$4&amp;"!A1:Z500"),3,8+(COLUMN()-COLUMN($F$2))*5)</f>
        <v>0</v>
      </c>
      <c r="H3" s="288" cm="1">
        <f t="array" aca="1" ref="H3" ca="1">INDEX(INDIRECT($A$4&amp;"!A1:Z500"),3,8+(COLUMN()-COLUMN($F$2))*5)</f>
        <v>0</v>
      </c>
      <c r="I3" s="287" cm="1">
        <f t="array" aca="1" ref="I3" ca="1">INDEX(INDIRECT($A$4&amp;"!A1:Z500"),3,8+(COLUMN()-COLUMN($F$2))*5)+Serene_A_I!AB3</f>
        <v>0</v>
      </c>
    </row>
    <row r="4" spans="1:22" x14ac:dyDescent="0.35">
      <c r="A4" t="s">
        <v>271</v>
      </c>
      <c r="E4" s="31" t="s">
        <v>244</v>
      </c>
      <c r="F4" s="68" cm="1">
        <f t="array" aca="1" ref="F4" ca="1">INDIRECT($A$4&amp;"!D5")</f>
        <v>93.6</v>
      </c>
      <c r="G4" s="50" t="s">
        <v>245</v>
      </c>
    </row>
    <row r="5" spans="1:22" x14ac:dyDescent="0.35">
      <c r="A5" t="s">
        <v>271</v>
      </c>
      <c r="B5" t="s">
        <v>246</v>
      </c>
      <c r="E5" s="31" t="str">
        <f xml:space="preserve"> "COS NaTran (" &amp; RESULTS!B9 &amp; ")"</f>
        <v>COS NaTran (Firm+Interuptible)</v>
      </c>
      <c r="F5" s="68">
        <f ca="1">F4</f>
        <v>93.6</v>
      </c>
      <c r="G5" s="50" t="s">
        <v>245</v>
      </c>
    </row>
    <row r="6" spans="1:22" ht="15" thickBot="1" x14ac:dyDescent="0.4">
      <c r="A6" s="44" t="s">
        <v>177</v>
      </c>
      <c r="E6" s="31" t="str">
        <f>RESULTS!F7</f>
        <v>Stock on 01/04/2027 
(TWh)</v>
      </c>
      <c r="F6" s="284">
        <f>RESULTS!$F24</f>
        <v>0</v>
      </c>
      <c r="G6" s="50" t="s">
        <v>218</v>
      </c>
    </row>
    <row r="7" spans="1:22" ht="15" thickBot="1" x14ac:dyDescent="0.4">
      <c r="A7" s="44" t="s">
        <v>61</v>
      </c>
      <c r="H7" s="67"/>
    </row>
    <row r="8" spans="1:22" x14ac:dyDescent="0.35">
      <c r="F8" s="67"/>
      <c r="G8" s="67"/>
    </row>
    <row r="11" spans="1:22" ht="16.5" customHeight="1" x14ac:dyDescent="0.35">
      <c r="F11" s="344" t="s">
        <v>181</v>
      </c>
      <c r="G11" s="344"/>
      <c r="H11" s="344"/>
      <c r="I11" s="344"/>
      <c r="K11" s="42" t="s">
        <v>268</v>
      </c>
      <c r="L11" s="345" t="s">
        <v>182</v>
      </c>
      <c r="M11" s="345"/>
      <c r="N11" s="345"/>
      <c r="O11" s="345"/>
      <c r="S11" s="345" t="s">
        <v>247</v>
      </c>
      <c r="T11" s="345"/>
      <c r="U11" s="345"/>
      <c r="V11" s="345"/>
    </row>
    <row r="12" spans="1:22" x14ac:dyDescent="0.35">
      <c r="J12" s="166" t="s">
        <v>77</v>
      </c>
      <c r="K12" s="166" t="s">
        <v>77</v>
      </c>
    </row>
    <row r="13" spans="1:22" ht="17.25" customHeight="1" x14ac:dyDescent="0.35">
      <c r="J13" s="166" t="s">
        <v>248</v>
      </c>
      <c r="K13" s="166" t="s">
        <v>248</v>
      </c>
    </row>
    <row r="14" spans="1:22" x14ac:dyDescent="0.35">
      <c r="F14" s="29"/>
      <c r="G14" s="32">
        <f ca="1">IF(COUNTIF(G17:G231,1)=0, "Only " &amp; ROUND(G231,3)*100 &amp; "%" &amp; " filling on 31/10",_xlfn.XLOOKUP(1,G17:G231,$A17:$A231,"",0,2)-1 )</f>
        <v>46679</v>
      </c>
      <c r="J14" s="114">
        <f ca="1">F5</f>
        <v>93.6</v>
      </c>
      <c r="K14" s="114">
        <v>1000</v>
      </c>
      <c r="M14" s="32">
        <f ca="1">IF(COUNTIF(M17:M231,1)=0, "Only " &amp; ROUND(M231,3)*100 &amp; "%" &amp; " filling on 31/10",_xlfn.XLOOKUP(1,M17:M231,$A17:$A231,"",0,2)-1 )</f>
        <v>46684</v>
      </c>
      <c r="S14" s="147">
        <f ca="1">T14-DATE(RESULTS!J4,4,1)+1</f>
        <v>180</v>
      </c>
      <c r="T14" s="32">
        <f ca="1">IF(COUNTIF(T17:T231,"&gt;="&amp;1)=0, "Only " &amp; TEXT(T231,"0,0%") &amp; " filling on 31/10",_xlfn.XLOOKUP(1,T17:T231,$A17:$A231,"",1,2)-1 )</f>
        <v>46657</v>
      </c>
    </row>
    <row r="15" spans="1:22" ht="36" customHeight="1" x14ac:dyDescent="0.35">
      <c r="F15" s="37" t="s">
        <v>249</v>
      </c>
      <c r="G15" s="37" t="s">
        <v>250</v>
      </c>
      <c r="J15" s="166" t="s">
        <v>251</v>
      </c>
      <c r="K15" s="166"/>
      <c r="L15" s="37" t="s">
        <v>249</v>
      </c>
      <c r="M15" s="37" t="s">
        <v>250</v>
      </c>
      <c r="S15" s="37" t="s">
        <v>249</v>
      </c>
      <c r="T15" s="37" t="s">
        <v>250</v>
      </c>
    </row>
    <row r="16" spans="1:22" ht="43.4" customHeight="1" x14ac:dyDescent="0.35">
      <c r="A16" s="37" t="s">
        <v>56</v>
      </c>
      <c r="B16" s="108" t="s">
        <v>253</v>
      </c>
      <c r="C16" s="108" t="s">
        <v>254</v>
      </c>
      <c r="D16" s="108" t="s">
        <v>255</v>
      </c>
      <c r="E16" s="37" t="s">
        <v>256</v>
      </c>
      <c r="F16" s="37">
        <f>$F$6</f>
        <v>0</v>
      </c>
      <c r="G16" s="129">
        <f ca="1">$F$6/SUM($F$3,$G$3,$H$3,$I$3)</f>
        <v>0</v>
      </c>
      <c r="H16" s="105" t="s">
        <v>257</v>
      </c>
      <c r="I16" s="108" t="s">
        <v>258</v>
      </c>
      <c r="J16" s="166" t="s">
        <v>128</v>
      </c>
      <c r="K16" s="166" t="s">
        <v>269</v>
      </c>
      <c r="L16" s="37">
        <f>$F$6</f>
        <v>0</v>
      </c>
      <c r="M16" s="129">
        <f ca="1">$F$6/SUM($F$3,$G$3,$H$3,$I$3)</f>
        <v>0</v>
      </c>
      <c r="N16" s="105" t="s">
        <v>257</v>
      </c>
      <c r="O16" s="108" t="s">
        <v>258</v>
      </c>
      <c r="S16" s="37">
        <f>$F$6</f>
        <v>0</v>
      </c>
      <c r="T16" s="129">
        <f ca="1">$F$6/SUM($F$3,$G$3,$H$3,$I$3)</f>
        <v>0</v>
      </c>
      <c r="U16" s="105" t="s">
        <v>257</v>
      </c>
      <c r="V16" s="108" t="s">
        <v>258</v>
      </c>
    </row>
    <row r="17" spans="1:22" x14ac:dyDescent="0.35">
      <c r="A17" s="32">
        <f>RESULTS!H19</f>
        <v>46478</v>
      </c>
      <c r="B17" s="65" cm="1">
        <f t="array" aca="1" ref="B17" ca="1">_xlfn.XLOOKUP(A17,INDIRECT($A$5&amp;"!$AJ$41:$AJ$406"),INDIRECT($A$5&amp;"!$AK$41:$AK$406"))*SUM($F$3:$I$3)</f>
        <v>0</v>
      </c>
      <c r="C17" s="65" cm="1">
        <f t="array" aca="1" ref="C17" ca="1">_xlfn.XLOOKUP(A17,INDIRECT($A$5&amp;"!$AJ$41:$AJ$406"),INDIRECT($A$5&amp;"!$AL$41:$AL$406"))*SUM($F$3:$I$3)</f>
        <v>11.7</v>
      </c>
      <c r="D17" s="65" cm="1">
        <f t="array" aca="1" ref="D17" ca="1">_xlfn.XLOOKUP(A17,INDIRECT($A$5&amp;"!$AJ$41:$AJ$406"),INDIRECT($A$5&amp;"!$AO$41:$AO$406"))*SUM($F$3:$I$3)</f>
        <v>11.7</v>
      </c>
      <c r="E17" s="34" cm="1">
        <f t="array" ref="E17">SUMPRODUCT(('PT Storengy'!$B$8:$I$372)*('PT Storengy'!$A$8:$A$372=$A17)*('PT Storengy'!$B$5:$I$5=$A$6)*('PT Storengy'!$B$7:$I$7=$A$7))</f>
        <v>0</v>
      </c>
      <c r="F17" s="107">
        <f t="shared" ref="F17:F80" ca="1" si="0">F16+I17/1000</f>
        <v>9.3599999999999989E-2</v>
      </c>
      <c r="G17" s="141">
        <f t="shared" ref="G17:G81" ca="1" si="1">ROUND(F16/SUM($F$3,$G$3,$H$3,$I$3),5)</f>
        <v>0</v>
      </c>
      <c r="H17" s="35" cm="1">
        <f t="array" aca="1" ref="H17" ca="1">IF(ROUND(ROUND(G17,2)-G17,4)=0,_xlfn.XLOOKUP(G17,INDIRECT($A$4&amp;"!$G$41:$G$141"),INDIRECT($A$4&amp;"!$A$41:$A$141"),0,1,1),IF(G17&gt;=1,0,(ROUNDUP(G17,2)-G17)*100*_xlfn.XLOOKUP(G17,INDIRECT($A$4&amp;"!$G$41:$G$141"),INDIRECT($A$4&amp;"!$A$41:$A$141"),0,-1,-1)+(G17-ROUNDDOWN(G17,2))*100*_xlfn.XLOOKUP(G17,INDIRECT($A$4&amp;"!$G$41:$G$141"),INDIRECT($A$4&amp;"!$A$41:$A$141"),0,1,1)))</f>
        <v>1</v>
      </c>
      <c r="I17" s="66">
        <f ca="1">IF(F16*1000+$F$4*(1-$E17)*H17&gt;$D17*1000,$D17*1000-F16*1000,$F$4*(1-$E17)*H17)</f>
        <v>93.6</v>
      </c>
      <c r="J17" s="106" cm="1">
        <f t="array" aca="1" ref="J17" ca="1">IF(COUNTIFS('PTC NaTran'!$K$7:$K$15996,"",'PTC NaTran'!$A$7:$A$15996,J$16,'PTC NaTran'!$D$7:$D$15996,$A17,'PTC NaTran'!$C$7:$C$15996,"DEL")&gt;0,J$14,SUMIFS('PTC NaTran'!$K$7:$K$15996,'PTC NaTran'!$A$7:$A$15996,J$16,'PTC NaTran'!$D$7:$D$15996,$A17,'PTC NaTran'!$C$7:$C$15996,"DEL")*1.0026*$F$4/INDIRECT($A$4&amp;"!D9"))</f>
        <v>93.6</v>
      </c>
      <c r="K17" s="106">
        <v>1000</v>
      </c>
      <c r="L17" s="107">
        <f t="shared" ref="L17:L80" ca="1" si="2">L16+O17/1000</f>
        <v>9.3599999999999989E-2</v>
      </c>
      <c r="M17" s="141">
        <f ca="1">ROUND(L16/SUM($F$3,$G$3,$H$3,$I$3),5)</f>
        <v>0</v>
      </c>
      <c r="N17" s="35" cm="1">
        <f t="array" aca="1" ref="N17" ca="1">IF(ROUND(ROUND(M17,2)-M17,4)=0,_xlfn.XLOOKUP(M17,INDIRECT($A$4&amp;"!$G$41:$G$141"),INDIRECT($A$4&amp;"!$A$41:$A$141"),0,1,1),IF(M17&gt;=1,0,(ROUNDUP(M17,2)-M17)*100*_xlfn.XLOOKUP(M17,INDIRECT($A$4&amp;"!$G$41:$G$141"),INDIRECT($A$4&amp;"!$A$41:$A$141"),0,-1,-1)+(M17-ROUNDDOWN(M17,2))*100*_xlfn.XLOOKUP(M17,INDIRECT($A$4&amp;"!$G$41:$G$141"),INDIRECT($A$4&amp;"!$A$41:$A$141"),0,1,1)))</f>
        <v>1</v>
      </c>
      <c r="O17" s="66">
        <f ca="1">IF(L16*1000+MIN(J17,K17,$F$4*(1-$E17)*N17)&gt;$D17*1000,$D17*1000-L16*1000,MIN(J17,K17,$F$4*(1-$E17)*N17))</f>
        <v>93.6</v>
      </c>
      <c r="S17" s="107">
        <f t="shared" ref="S17:S80" ca="1" si="3">S16+V17/1000</f>
        <v>9.3599999999999989E-2</v>
      </c>
      <c r="T17" s="51">
        <f ca="1">MIN(ROUND(S16/SUM($F$3,$G$3,$H$3,$I$3),5),1)</f>
        <v>0</v>
      </c>
      <c r="U17" s="35" cm="1">
        <f t="array" aca="1" ref="U17" ca="1">IF(ROUND(ROUND(T17,2)-T17,4)=0,_xlfn.XLOOKUP(T17,INDIRECT($A$4&amp;"!$G$41:$G$141"),INDIRECT($A$4&amp;"!$A$41:$A$141"),0,1,1),IF(T17&gt;=1,0,(ROUNDUP(T17,2)-T17)*100*_xlfn.XLOOKUP(T17,INDIRECT($A$4&amp;"!$G$41:$G$141"),INDIRECT($A$4&amp;"!$A$41:$A$141"),0,-1,-1)+(T17-ROUNDDOWN(T17,2))*100*_xlfn.XLOOKUP(T17,INDIRECT($A$4&amp;"!$G$41:$G$141"),INDIRECT($A$4&amp;"!$A$41:$A$141"),0,1,1)))</f>
        <v>1</v>
      </c>
      <c r="V17" s="66">
        <f ca="1">$F$4*(1)*U17</f>
        <v>93.6</v>
      </c>
    </row>
    <row r="18" spans="1:22" x14ac:dyDescent="0.35">
      <c r="A18" s="32">
        <f>A17+1</f>
        <v>46479</v>
      </c>
      <c r="B18" s="65" cm="1">
        <f t="array" aca="1" ref="B18" ca="1">_xlfn.XLOOKUP(A18,INDIRECT($A$5&amp;"!$AJ$41:$AJ$406"),INDIRECT($A$5&amp;"!$AK$41:$AK$406"))*SUM($F$3:$I$3)</f>
        <v>0</v>
      </c>
      <c r="C18" s="65" cm="1">
        <f t="array" aca="1" ref="C18" ca="1">_xlfn.XLOOKUP(A18,INDIRECT($A$5&amp;"!$AJ$41:$AJ$406"),INDIRECT($A$5&amp;"!$AL$41:$AL$406"))*SUM($F$3:$I$3)</f>
        <v>11.7</v>
      </c>
      <c r="D18" s="65" cm="1">
        <f t="array" aca="1" ref="D18" ca="1">_xlfn.XLOOKUP(A18,INDIRECT($A$5&amp;"!$AJ$41:$AJ$406"),INDIRECT($A$5&amp;"!$AO$41:$AO$406"))*SUM($F$3:$I$3)</f>
        <v>11.7</v>
      </c>
      <c r="E18" s="34" cm="1">
        <f t="array" ref="E18">SUMPRODUCT(('PT Storengy'!$B$8:$I$372)*('PT Storengy'!$A$8:$A$372=$A18)*('PT Storengy'!$B$5:$I$5=$A$6)*('PT Storengy'!$B$7:$I$7=$A$7))</f>
        <v>0</v>
      </c>
      <c r="F18" s="107">
        <f t="shared" ca="1" si="0"/>
        <v>0.18695040000000002</v>
      </c>
      <c r="G18" s="141">
        <f t="shared" ca="1" si="1"/>
        <v>8.0000000000000002E-3</v>
      </c>
      <c r="H18" s="35" cm="1">
        <f t="array" aca="1" ref="H18" ca="1">IF(ROUND(ROUND(G18,2)-G18,4)=0,_xlfn.XLOOKUP(G18,INDIRECT($A$4&amp;"!$G$41:$G$141"),INDIRECT($A$4&amp;"!$A$41:$A$141"),0,1,1),IF(G18&gt;=1,0,(ROUNDUP(G18,2)-G18)*100*_xlfn.XLOOKUP(G18,INDIRECT($A$4&amp;"!$G$41:$G$141"),INDIRECT($A$4&amp;"!$A$41:$A$141"),0,-1,-1)+(G18-ROUNDDOWN(G18,2))*100*_xlfn.XLOOKUP(G18,INDIRECT($A$4&amp;"!$G$41:$G$141"),INDIRECT($A$4&amp;"!$A$41:$A$141"),0,1,1)))</f>
        <v>0.9973333333333334</v>
      </c>
      <c r="I18" s="66">
        <f t="shared" ref="I18:I81" ca="1" si="4">IF(F17*1000+$F$4*(1-$E18)*H18&gt;$D18*1000,D18*1000-F17*1000,$F$4*(1-$E18)*H18)</f>
        <v>93.350400000000008</v>
      </c>
      <c r="J18" s="106" cm="1">
        <f t="array" aca="1" ref="J18" ca="1">IF(COUNTIFS('PTC NaTran'!$K$7:$K$15996,"",'PTC NaTran'!$A$7:$A$15996,J$16,'PTC NaTran'!$D$7:$D$15996,$A18,'PTC NaTran'!$C$7:$C$15996,"DEL")&gt;0,J$14,SUMIFS('PTC NaTran'!$K$7:$K$15996,'PTC NaTran'!$A$7:$A$15996,J$16,'PTC NaTran'!$D$7:$D$15996,$A18,'PTC NaTran'!$C$7:$C$15996,"DEL")*1.0026*$F$4/INDIRECT($A$4&amp;"!D9"))</f>
        <v>93.6</v>
      </c>
      <c r="K18" s="106">
        <v>1000</v>
      </c>
      <c r="L18" s="107">
        <f t="shared" ca="1" si="2"/>
        <v>0.18695040000000002</v>
      </c>
      <c r="M18" s="141">
        <f t="shared" ref="M18:M81" ca="1" si="5">ROUND(L17/SUM($F$3,$G$3,$H$3,$I$3),5)</f>
        <v>8.0000000000000002E-3</v>
      </c>
      <c r="N18" s="35" cm="1">
        <f t="array" aca="1" ref="N18" ca="1">IF(ROUND(ROUND(M18,2)-M18,4)=0,_xlfn.XLOOKUP(M18,INDIRECT($A$4&amp;"!$G$41:$G$141"),INDIRECT($A$4&amp;"!$A$41:$A$141"),0,1,1),IF(M18&gt;=1,0,(ROUNDUP(M18,2)-M18)*100*_xlfn.XLOOKUP(M18,INDIRECT($A$4&amp;"!$G$41:$G$141"),INDIRECT($A$4&amp;"!$A$41:$A$141"),0,-1,-1)+(M18-ROUNDDOWN(M18,2))*100*_xlfn.XLOOKUP(M18,INDIRECT($A$4&amp;"!$G$41:$G$141"),INDIRECT($A$4&amp;"!$A$41:$A$141"),0,1,1)))</f>
        <v>0.9973333333333334</v>
      </c>
      <c r="O18" s="66">
        <f t="shared" ref="O18:O81" ca="1" si="6">IF(L17*1000+MIN(J18,K18,$F$4*(1-$E18)*N18)&gt;$D18*1000,$D18*1000-L17*1000,MIN(J18,K18,$F$4*(1-$E18)*N18))</f>
        <v>93.350400000000008</v>
      </c>
      <c r="S18" s="107">
        <f t="shared" ca="1" si="3"/>
        <v>0.18695040000000002</v>
      </c>
      <c r="T18" s="51">
        <f t="shared" ref="T18:T81" ca="1" si="7">MIN(ROUND(S17/SUM($F$3,$G$3,$H$3,$I$3),5),1)</f>
        <v>8.0000000000000002E-3</v>
      </c>
      <c r="U18" s="35" cm="1">
        <f t="array" aca="1" ref="U18" ca="1">IF(ROUND(ROUND(T18,2)-T18,4)=0,_xlfn.XLOOKUP(T18,INDIRECT($A$4&amp;"!$G$41:$G$141"),INDIRECT($A$4&amp;"!$A$41:$A$141"),0,1,1),IF(T18&gt;=1,0,(ROUNDUP(T18,2)-T18)*100*_xlfn.XLOOKUP(T18,INDIRECT($A$4&amp;"!$G$41:$G$141"),INDIRECT($A$4&amp;"!$A$41:$A$141"),0,-1,-1)+(T18-ROUNDDOWN(T18,2))*100*_xlfn.XLOOKUP(T18,INDIRECT($A$4&amp;"!$G$41:$G$141"),INDIRECT($A$4&amp;"!$A$41:$A$141"),0,1,1)))</f>
        <v>0.9973333333333334</v>
      </c>
      <c r="V18" s="66">
        <f t="shared" ref="V18:V81" ca="1" si="8">$F$4*(1)*U18</f>
        <v>93.350400000000008</v>
      </c>
    </row>
    <row r="19" spans="1:22" x14ac:dyDescent="0.35">
      <c r="A19" s="32">
        <f t="shared" ref="A19:A82" si="9">A18+1</f>
        <v>46480</v>
      </c>
      <c r="B19" s="65" cm="1">
        <f t="array" aca="1" ref="B19" ca="1">_xlfn.XLOOKUP(A19,INDIRECT($A$5&amp;"!$AJ$41:$AJ$406"),INDIRECT($A$5&amp;"!$AK$41:$AK$406"))*SUM($F$3:$I$3)</f>
        <v>0</v>
      </c>
      <c r="C19" s="65" cm="1">
        <f t="array" aca="1" ref="C19" ca="1">_xlfn.XLOOKUP(A19,INDIRECT($A$5&amp;"!$AJ$41:$AJ$406"),INDIRECT($A$5&amp;"!$AL$41:$AL$406"))*SUM($F$3:$I$3)</f>
        <v>11.7</v>
      </c>
      <c r="D19" s="65" cm="1">
        <f t="array" aca="1" ref="D19" ca="1">_xlfn.XLOOKUP(A19,INDIRECT($A$5&amp;"!$AJ$41:$AJ$406"),INDIRECT($A$5&amp;"!$AO$41:$AO$406"))*SUM($F$3:$I$3)</f>
        <v>11.7</v>
      </c>
      <c r="E19" s="34" cm="1">
        <f t="array" ref="E19">SUMPRODUCT(('PT Storengy'!$B$8:$I$372)*('PT Storengy'!$A$8:$A$372=$A19)*('PT Storengy'!$B$5:$I$5=$A$6)*('PT Storengy'!$B$7:$I$7=$A$7))</f>
        <v>0</v>
      </c>
      <c r="F19" s="107">
        <f t="shared" ca="1" si="0"/>
        <v>0.280051824</v>
      </c>
      <c r="G19" s="141">
        <f t="shared" ca="1" si="1"/>
        <v>1.5980000000000001E-2</v>
      </c>
      <c r="H19" s="35" cm="1">
        <f t="array" aca="1" ref="H19" ca="1">IF(ROUND(ROUND(G19,2)-G19,4)=0,_xlfn.XLOOKUP(G19,INDIRECT($A$4&amp;"!$G$41:$G$141"),INDIRECT($A$4&amp;"!$A$41:$A$141"),0,1,1),IF(G19&gt;=1,0,(ROUNDUP(G19,2)-G19)*100*_xlfn.XLOOKUP(G19,INDIRECT($A$4&amp;"!$G$41:$G$141"),INDIRECT($A$4&amp;"!$A$41:$A$141"),0,-1,-1)+(G19-ROUNDDOWN(G19,2))*100*_xlfn.XLOOKUP(G19,INDIRECT($A$4&amp;"!$G$41:$G$141"),INDIRECT($A$4&amp;"!$A$41:$A$141"),0,1,1)))</f>
        <v>0.9946733333333333</v>
      </c>
      <c r="I19" s="66">
        <f t="shared" ca="1" si="4"/>
        <v>93.101423999999994</v>
      </c>
      <c r="J19" s="106" cm="1">
        <f t="array" aca="1" ref="J19" ca="1">IF(COUNTIFS('PTC NaTran'!$K$7:$K$15996,"",'PTC NaTran'!$A$7:$A$15996,J$16,'PTC NaTran'!$D$7:$D$15996,$A19,'PTC NaTran'!$C$7:$C$15996,"DEL")&gt;0,J$14,SUMIFS('PTC NaTran'!$K$7:$K$15996,'PTC NaTran'!$A$7:$A$15996,J$16,'PTC NaTran'!$D$7:$D$15996,$A19,'PTC NaTran'!$C$7:$C$15996,"DEL")*1.0026*$F$4/INDIRECT($A$4&amp;"!D9"))</f>
        <v>93.6</v>
      </c>
      <c r="K19" s="106">
        <v>1000</v>
      </c>
      <c r="L19" s="107">
        <f t="shared" ca="1" si="2"/>
        <v>0.280051824</v>
      </c>
      <c r="M19" s="141">
        <f t="shared" ca="1" si="5"/>
        <v>1.5980000000000001E-2</v>
      </c>
      <c r="N19" s="35" cm="1">
        <f t="array" aca="1" ref="N19" ca="1">IF(ROUND(ROUND(M19,2)-M19,4)=0,_xlfn.XLOOKUP(M19,INDIRECT($A$4&amp;"!$G$41:$G$141"),INDIRECT($A$4&amp;"!$A$41:$A$141"),0,1,1),IF(M19&gt;=1,0,(ROUNDUP(M19,2)-M19)*100*_xlfn.XLOOKUP(M19,INDIRECT($A$4&amp;"!$G$41:$G$141"),INDIRECT($A$4&amp;"!$A$41:$A$141"),0,-1,-1)+(M19-ROUNDDOWN(M19,2))*100*_xlfn.XLOOKUP(M19,INDIRECT($A$4&amp;"!$G$41:$G$141"),INDIRECT($A$4&amp;"!$A$41:$A$141"),0,1,1)))</f>
        <v>0.9946733333333333</v>
      </c>
      <c r="O19" s="66">
        <f t="shared" ca="1" si="6"/>
        <v>93.101423999999994</v>
      </c>
      <c r="S19" s="107">
        <f t="shared" ca="1" si="3"/>
        <v>0.280051824</v>
      </c>
      <c r="T19" s="51">
        <f t="shared" ca="1" si="7"/>
        <v>1.5980000000000001E-2</v>
      </c>
      <c r="U19" s="35" cm="1">
        <f t="array" aca="1" ref="U19" ca="1">IF(ROUND(ROUND(T19,2)-T19,4)=0,_xlfn.XLOOKUP(T19,INDIRECT($A$4&amp;"!$G$41:$G$141"),INDIRECT($A$4&amp;"!$A$41:$A$141"),0,1,1),IF(T19&gt;=1,0,(ROUNDUP(T19,2)-T19)*100*_xlfn.XLOOKUP(T19,INDIRECT($A$4&amp;"!$G$41:$G$141"),INDIRECT($A$4&amp;"!$A$41:$A$141"),0,-1,-1)+(T19-ROUNDDOWN(T19,2))*100*_xlfn.XLOOKUP(T19,INDIRECT($A$4&amp;"!$G$41:$G$141"),INDIRECT($A$4&amp;"!$A$41:$A$141"),0,1,1)))</f>
        <v>0.9946733333333333</v>
      </c>
      <c r="V19" s="66">
        <f t="shared" ca="1" si="8"/>
        <v>93.101423999999994</v>
      </c>
    </row>
    <row r="20" spans="1:22" x14ac:dyDescent="0.35">
      <c r="A20" s="32">
        <f t="shared" si="9"/>
        <v>46481</v>
      </c>
      <c r="B20" s="65" cm="1">
        <f t="array" aca="1" ref="B20" ca="1">_xlfn.XLOOKUP(A20,INDIRECT($A$5&amp;"!$AJ$41:$AJ$406"),INDIRECT($A$5&amp;"!$AK$41:$AK$406"))*SUM($F$3:$I$3)</f>
        <v>0</v>
      </c>
      <c r="C20" s="65" cm="1">
        <f t="array" aca="1" ref="C20" ca="1">_xlfn.XLOOKUP(A20,INDIRECT($A$5&amp;"!$AJ$41:$AJ$406"),INDIRECT($A$5&amp;"!$AL$41:$AL$406"))*SUM($F$3:$I$3)</f>
        <v>11.7</v>
      </c>
      <c r="D20" s="65" cm="1">
        <f t="array" aca="1" ref="D20" ca="1">_xlfn.XLOOKUP(A20,INDIRECT($A$5&amp;"!$AJ$41:$AJ$406"),INDIRECT($A$5&amp;"!$AO$41:$AO$406"))*SUM($F$3:$I$3)</f>
        <v>11.7</v>
      </c>
      <c r="E20" s="34" cm="1">
        <f t="array" ref="E20">SUMPRODUCT(('PT Storengy'!$B$8:$I$372)*('PT Storengy'!$A$8:$A$372=$A20)*('PT Storengy'!$B$5:$I$5=$A$6)*('PT Storengy'!$B$7:$I$7=$A$7))</f>
        <v>0</v>
      </c>
      <c r="F20" s="107">
        <f t="shared" ca="1" si="0"/>
        <v>0.37290489599999999</v>
      </c>
      <c r="G20" s="141">
        <f t="shared" ca="1" si="1"/>
        <v>2.3939999999999999E-2</v>
      </c>
      <c r="H20" s="35" cm="1">
        <f t="array" aca="1" ref="H20" ca="1">IF(ROUND(ROUND(G20,2)-G20,4)=0,_xlfn.XLOOKUP(G20,INDIRECT($A$4&amp;"!$G$41:$G$141"),INDIRECT($A$4&amp;"!$A$41:$A$141"),0,1,1),IF(G20&gt;=1,0,(ROUNDUP(G20,2)-G20)*100*_xlfn.XLOOKUP(G20,INDIRECT($A$4&amp;"!$G$41:$G$141"),INDIRECT($A$4&amp;"!$A$41:$A$141"),0,-1,-1)+(G20-ROUNDDOWN(G20,2))*100*_xlfn.XLOOKUP(G20,INDIRECT($A$4&amp;"!$G$41:$G$141"),INDIRECT($A$4&amp;"!$A$41:$A$141"),0,1,1)))</f>
        <v>0.99201999999999979</v>
      </c>
      <c r="I20" s="66">
        <f t="shared" ca="1" si="4"/>
        <v>92.853071999999969</v>
      </c>
      <c r="J20" s="106" cm="1">
        <f t="array" aca="1" ref="J20" ca="1">IF(COUNTIFS('PTC NaTran'!$K$7:$K$15996,"",'PTC NaTran'!$A$7:$A$15996,J$16,'PTC NaTran'!$D$7:$D$15996,$A20,'PTC NaTran'!$C$7:$C$15996,"DEL")&gt;0,J$14,SUMIFS('PTC NaTran'!$K$7:$K$15996,'PTC NaTran'!$A$7:$A$15996,J$16,'PTC NaTran'!$D$7:$D$15996,$A20,'PTC NaTran'!$C$7:$C$15996,"DEL")*1.0026*$F$4/INDIRECT($A$4&amp;"!D9"))</f>
        <v>93.6</v>
      </c>
      <c r="K20" s="106">
        <v>1000</v>
      </c>
      <c r="L20" s="107">
        <f t="shared" ca="1" si="2"/>
        <v>0.37290489599999999</v>
      </c>
      <c r="M20" s="141">
        <f t="shared" ca="1" si="5"/>
        <v>2.3939999999999999E-2</v>
      </c>
      <c r="N20" s="35" cm="1">
        <f t="array" aca="1" ref="N20" ca="1">IF(ROUND(ROUND(M20,2)-M20,4)=0,_xlfn.XLOOKUP(M20,INDIRECT($A$4&amp;"!$G$41:$G$141"),INDIRECT($A$4&amp;"!$A$41:$A$141"),0,1,1),IF(M20&gt;=1,0,(ROUNDUP(M20,2)-M20)*100*_xlfn.XLOOKUP(M20,INDIRECT($A$4&amp;"!$G$41:$G$141"),INDIRECT($A$4&amp;"!$A$41:$A$141"),0,-1,-1)+(M20-ROUNDDOWN(M20,2))*100*_xlfn.XLOOKUP(M20,INDIRECT($A$4&amp;"!$G$41:$G$141"),INDIRECT($A$4&amp;"!$A$41:$A$141"),0,1,1)))</f>
        <v>0.99201999999999979</v>
      </c>
      <c r="O20" s="66">
        <f t="shared" ca="1" si="6"/>
        <v>92.853071999999969</v>
      </c>
      <c r="S20" s="107">
        <f t="shared" ca="1" si="3"/>
        <v>0.37290489599999999</v>
      </c>
      <c r="T20" s="51">
        <f t="shared" ca="1" si="7"/>
        <v>2.3939999999999999E-2</v>
      </c>
      <c r="U20" s="35" cm="1">
        <f t="array" aca="1" ref="U20" ca="1">IF(ROUND(ROUND(T20,2)-T20,4)=0,_xlfn.XLOOKUP(T20,INDIRECT($A$4&amp;"!$G$41:$G$141"),INDIRECT($A$4&amp;"!$A$41:$A$141"),0,1,1),IF(T20&gt;=1,0,(ROUNDUP(T20,2)-T20)*100*_xlfn.XLOOKUP(T20,INDIRECT($A$4&amp;"!$G$41:$G$141"),INDIRECT($A$4&amp;"!$A$41:$A$141"),0,-1,-1)+(T20-ROUNDDOWN(T20,2))*100*_xlfn.XLOOKUP(T20,INDIRECT($A$4&amp;"!$G$41:$G$141"),INDIRECT($A$4&amp;"!$A$41:$A$141"),0,1,1)))</f>
        <v>0.99201999999999979</v>
      </c>
      <c r="V20" s="66">
        <f t="shared" ca="1" si="8"/>
        <v>92.853071999999969</v>
      </c>
    </row>
    <row r="21" spans="1:22" x14ac:dyDescent="0.35">
      <c r="A21" s="32">
        <f t="shared" si="9"/>
        <v>46482</v>
      </c>
      <c r="B21" s="65" cm="1">
        <f t="array" aca="1" ref="B21" ca="1">_xlfn.XLOOKUP(A21,INDIRECT($A$5&amp;"!$AJ$41:$AJ$406"),INDIRECT($A$5&amp;"!$AK$41:$AK$406"))*SUM($F$3:$I$3)</f>
        <v>0</v>
      </c>
      <c r="C21" s="65" cm="1">
        <f t="array" aca="1" ref="C21" ca="1">_xlfn.XLOOKUP(A21,INDIRECT($A$5&amp;"!$AJ$41:$AJ$406"),INDIRECT($A$5&amp;"!$AL$41:$AL$406"))*SUM($F$3:$I$3)</f>
        <v>11.7</v>
      </c>
      <c r="D21" s="65" cm="1">
        <f t="array" aca="1" ref="D21" ca="1">_xlfn.XLOOKUP(A21,INDIRECT($A$5&amp;"!$AJ$41:$AJ$406"),INDIRECT($A$5&amp;"!$AO$41:$AO$406"))*SUM($F$3:$I$3)</f>
        <v>11.7</v>
      </c>
      <c r="E21" s="34" cm="1">
        <f t="array" ref="E21">SUMPRODUCT(('PT Storengy'!$B$8:$I$372)*('PT Storengy'!$A$8:$A$372=$A21)*('PT Storengy'!$B$5:$I$5=$A$6)*('PT Storengy'!$B$7:$I$7=$A$7))</f>
        <v>0.1</v>
      </c>
      <c r="F21" s="107">
        <f t="shared" ca="1" si="0"/>
        <v>0.45624998639999997</v>
      </c>
      <c r="G21" s="141">
        <f t="shared" ca="1" si="1"/>
        <v>3.1870000000000002E-2</v>
      </c>
      <c r="H21" s="35" cm="1">
        <f t="array" aca="1" ref="H21" ca="1">IF(ROUND(ROUND(G21,2)-G21,4)=0,_xlfn.XLOOKUP(G21,INDIRECT($A$4&amp;"!$G$41:$G$141"),INDIRECT($A$4&amp;"!$A$41:$A$141"),0,1,1),IF(G21&gt;=1,0,(ROUNDUP(G21,2)-G21)*100*_xlfn.XLOOKUP(G21,INDIRECT($A$4&amp;"!$G$41:$G$141"),INDIRECT($A$4&amp;"!$A$41:$A$141"),0,-1,-1)+(G21-ROUNDDOWN(G21,2))*100*_xlfn.XLOOKUP(G21,INDIRECT($A$4&amp;"!$G$41:$G$141"),INDIRECT($A$4&amp;"!$A$41:$A$141"),0,1,1)))</f>
        <v>0.98937666666666679</v>
      </c>
      <c r="I21" s="66">
        <f t="shared" ca="1" si="4"/>
        <v>83.345090400000004</v>
      </c>
      <c r="J21" s="106" cm="1">
        <f t="array" aca="1" ref="J21" ca="1">IF(COUNTIFS('PTC NaTran'!$K$7:$K$15996,"",'PTC NaTran'!$A$7:$A$15996,J$16,'PTC NaTran'!$D$7:$D$15996,$A21,'PTC NaTran'!$C$7:$C$15996,"DEL")&gt;0,J$14,SUMIFS('PTC NaTran'!$K$7:$K$15996,'PTC NaTran'!$A$7:$A$15996,J$16,'PTC NaTran'!$D$7:$D$15996,$A21,'PTC NaTran'!$C$7:$C$15996,"DEL")*1.0026*$F$4/INDIRECT($A$4&amp;"!D9"))</f>
        <v>93.6</v>
      </c>
      <c r="K21" s="106">
        <v>1000</v>
      </c>
      <c r="L21" s="107">
        <f t="shared" ca="1" si="2"/>
        <v>0.45624998639999997</v>
      </c>
      <c r="M21" s="141">
        <f t="shared" ca="1" si="5"/>
        <v>3.1870000000000002E-2</v>
      </c>
      <c r="N21" s="35" cm="1">
        <f t="array" aca="1" ref="N21" ca="1">IF(ROUND(ROUND(M21,2)-M21,4)=0,_xlfn.XLOOKUP(M21,INDIRECT($A$4&amp;"!$G$41:$G$141"),INDIRECT($A$4&amp;"!$A$41:$A$141"),0,1,1),IF(M21&gt;=1,0,(ROUNDUP(M21,2)-M21)*100*_xlfn.XLOOKUP(M21,INDIRECT($A$4&amp;"!$G$41:$G$141"),INDIRECT($A$4&amp;"!$A$41:$A$141"),0,-1,-1)+(M21-ROUNDDOWN(M21,2))*100*_xlfn.XLOOKUP(M21,INDIRECT($A$4&amp;"!$G$41:$G$141"),INDIRECT($A$4&amp;"!$A$41:$A$141"),0,1,1)))</f>
        <v>0.98937666666666679</v>
      </c>
      <c r="O21" s="66">
        <f t="shared" ca="1" si="6"/>
        <v>83.345090400000004</v>
      </c>
      <c r="S21" s="107">
        <f t="shared" ca="1" si="3"/>
        <v>0.46551055200000002</v>
      </c>
      <c r="T21" s="51">
        <f t="shared" ca="1" si="7"/>
        <v>3.1870000000000002E-2</v>
      </c>
      <c r="U21" s="35" cm="1">
        <f t="array" aca="1" ref="U21" ca="1">IF(ROUND(ROUND(T21,2)-T21,4)=0,_xlfn.XLOOKUP(T21,INDIRECT($A$4&amp;"!$G$41:$G$141"),INDIRECT($A$4&amp;"!$A$41:$A$141"),0,1,1),IF(T21&gt;=1,0,(ROUNDUP(T21,2)-T21)*100*_xlfn.XLOOKUP(T21,INDIRECT($A$4&amp;"!$G$41:$G$141"),INDIRECT($A$4&amp;"!$A$41:$A$141"),0,-1,-1)+(T21-ROUNDDOWN(T21,2))*100*_xlfn.XLOOKUP(T21,INDIRECT($A$4&amp;"!$G$41:$G$141"),INDIRECT($A$4&amp;"!$A$41:$A$141"),0,1,1)))</f>
        <v>0.98937666666666679</v>
      </c>
      <c r="V21" s="66">
        <f t="shared" ca="1" si="8"/>
        <v>92.60565600000001</v>
      </c>
    </row>
    <row r="22" spans="1:22" x14ac:dyDescent="0.35">
      <c r="A22" s="32">
        <f t="shared" si="9"/>
        <v>46483</v>
      </c>
      <c r="B22" s="65" cm="1">
        <f t="array" aca="1" ref="B22" ca="1">_xlfn.XLOOKUP(A22,INDIRECT($A$5&amp;"!$AJ$41:$AJ$406"),INDIRECT($A$5&amp;"!$AK$41:$AK$406"))*SUM($F$3:$I$3)</f>
        <v>0</v>
      </c>
      <c r="C22" s="65" cm="1">
        <f t="array" aca="1" ref="C22" ca="1">_xlfn.XLOOKUP(A22,INDIRECT($A$5&amp;"!$AJ$41:$AJ$406"),INDIRECT($A$5&amp;"!$AL$41:$AL$406"))*SUM($F$3:$I$3)</f>
        <v>11.7</v>
      </c>
      <c r="D22" s="65" cm="1">
        <f t="array" aca="1" ref="D22" ca="1">_xlfn.XLOOKUP(A22,INDIRECT($A$5&amp;"!$AJ$41:$AJ$406"),INDIRECT($A$5&amp;"!$AO$41:$AO$406"))*SUM($F$3:$I$3)</f>
        <v>11.7</v>
      </c>
      <c r="E22" s="34" cm="1">
        <f t="array" ref="E22">SUMPRODUCT(('PT Storengy'!$B$8:$I$372)*('PT Storengy'!$A$8:$A$372=$A22)*('PT Storengy'!$B$5:$I$5=$A$6)*('PT Storengy'!$B$7:$I$7=$A$7))</f>
        <v>0.1</v>
      </c>
      <c r="F22" s="107">
        <f t="shared" ca="1" si="0"/>
        <v>0.53939486640000001</v>
      </c>
      <c r="G22" s="141">
        <f t="shared" ca="1" si="1"/>
        <v>3.9E-2</v>
      </c>
      <c r="H22" s="35" cm="1">
        <f t="array" aca="1" ref="H22" ca="1">IF(ROUND(ROUND(G22,2)-G22,4)=0,_xlfn.XLOOKUP(G22,INDIRECT($A$4&amp;"!$G$41:$G$141"),INDIRECT($A$4&amp;"!$A$41:$A$141"),0,1,1),IF(G22&gt;=1,0,(ROUNDUP(G22,2)-G22)*100*_xlfn.XLOOKUP(G22,INDIRECT($A$4&amp;"!$G$41:$G$141"),INDIRECT($A$4&amp;"!$A$41:$A$141"),0,-1,-1)+(G22-ROUNDDOWN(G22,2))*100*_xlfn.XLOOKUP(G22,INDIRECT($A$4&amp;"!$G$41:$G$141"),INDIRECT($A$4&amp;"!$A$41:$A$141"),0,1,1)))</f>
        <v>0.98700000000000021</v>
      </c>
      <c r="I22" s="66">
        <f t="shared" ca="1" si="4"/>
        <v>83.144880000000015</v>
      </c>
      <c r="J22" s="106" cm="1">
        <f t="array" aca="1" ref="J22" ca="1">IF(COUNTIFS('PTC NaTran'!$K$7:$K$15996,"",'PTC NaTran'!$A$7:$A$15996,J$16,'PTC NaTran'!$D$7:$D$15996,$A22,'PTC NaTran'!$C$7:$C$15996,"DEL")&gt;0,J$14,SUMIFS('PTC NaTran'!$K$7:$K$15996,'PTC NaTran'!$A$7:$A$15996,J$16,'PTC NaTran'!$D$7:$D$15996,$A22,'PTC NaTran'!$C$7:$C$15996,"DEL")*1.0026*$F$4/INDIRECT($A$4&amp;"!D9"))</f>
        <v>93.6</v>
      </c>
      <c r="K22" s="106">
        <v>1000</v>
      </c>
      <c r="L22" s="107">
        <f t="shared" ca="1" si="2"/>
        <v>0.53939486640000001</v>
      </c>
      <c r="M22" s="141">
        <f t="shared" ca="1" si="5"/>
        <v>3.9E-2</v>
      </c>
      <c r="N22" s="35" cm="1">
        <f t="array" aca="1" ref="N22" ca="1">IF(ROUND(ROUND(M22,2)-M22,4)=0,_xlfn.XLOOKUP(M22,INDIRECT($A$4&amp;"!$G$41:$G$141"),INDIRECT($A$4&amp;"!$A$41:$A$141"),0,1,1),IF(M22&gt;=1,0,(ROUNDUP(M22,2)-M22)*100*_xlfn.XLOOKUP(M22,INDIRECT($A$4&amp;"!$G$41:$G$141"),INDIRECT($A$4&amp;"!$A$41:$A$141"),0,-1,-1)+(M22-ROUNDDOWN(M22,2))*100*_xlfn.XLOOKUP(M22,INDIRECT($A$4&amp;"!$G$41:$G$141"),INDIRECT($A$4&amp;"!$A$41:$A$141"),0,1,1)))</f>
        <v>0.98700000000000021</v>
      </c>
      <c r="O22" s="66">
        <f t="shared" ca="1" si="6"/>
        <v>83.144880000000015</v>
      </c>
      <c r="S22" s="107">
        <f t="shared" ca="1" si="3"/>
        <v>0.557869104</v>
      </c>
      <c r="T22" s="51">
        <f t="shared" ca="1" si="7"/>
        <v>3.9789999999999999E-2</v>
      </c>
      <c r="U22" s="35" cm="1">
        <f t="array" aca="1" ref="U22" ca="1">IF(ROUND(ROUND(T22,2)-T22,4)=0,_xlfn.XLOOKUP(T22,INDIRECT($A$4&amp;"!$G$41:$G$141"),INDIRECT($A$4&amp;"!$A$41:$A$141"),0,1,1),IF(T22&gt;=1,0,(ROUNDUP(T22,2)-T22)*100*_xlfn.XLOOKUP(T22,INDIRECT($A$4&amp;"!$G$41:$G$141"),INDIRECT($A$4&amp;"!$A$41:$A$141"),0,-1,-1)+(T22-ROUNDDOWN(T22,2))*100*_xlfn.XLOOKUP(T22,INDIRECT($A$4&amp;"!$G$41:$G$141"),INDIRECT($A$4&amp;"!$A$41:$A$141"),0,1,1)))</f>
        <v>0.98673666666666682</v>
      </c>
      <c r="V22" s="66">
        <f t="shared" ca="1" si="8"/>
        <v>92.358552000000003</v>
      </c>
    </row>
    <row r="23" spans="1:22" x14ac:dyDescent="0.35">
      <c r="A23" s="32">
        <f t="shared" si="9"/>
        <v>46484</v>
      </c>
      <c r="B23" s="65" cm="1">
        <f t="array" aca="1" ref="B23" ca="1">_xlfn.XLOOKUP(A23,INDIRECT($A$5&amp;"!$AJ$41:$AJ$406"),INDIRECT($A$5&amp;"!$AK$41:$AK$406"))*SUM($F$3:$I$3)</f>
        <v>0</v>
      </c>
      <c r="C23" s="65" cm="1">
        <f t="array" aca="1" ref="C23" ca="1">_xlfn.XLOOKUP(A23,INDIRECT($A$5&amp;"!$AJ$41:$AJ$406"),INDIRECT($A$5&amp;"!$AL$41:$AL$406"))*SUM($F$3:$I$3)</f>
        <v>11.7</v>
      </c>
      <c r="D23" s="65" cm="1">
        <f t="array" aca="1" ref="D23" ca="1">_xlfn.XLOOKUP(A23,INDIRECT($A$5&amp;"!$AJ$41:$AJ$406"),INDIRECT($A$5&amp;"!$AO$41:$AO$406"))*SUM($F$3:$I$3)</f>
        <v>11.7</v>
      </c>
      <c r="E23" s="34" cm="1">
        <f t="array" ref="E23">SUMPRODUCT(('PT Storengy'!$B$8:$I$372)*('PT Storengy'!$A$8:$A$372=$A23)*('PT Storengy'!$B$5:$I$5=$A$6)*('PT Storengy'!$B$7:$I$7=$A$7))</f>
        <v>0.1</v>
      </c>
      <c r="F23" s="107">
        <f t="shared" ca="1" si="0"/>
        <v>0.6223403784</v>
      </c>
      <c r="G23" s="141">
        <f t="shared" ca="1" si="1"/>
        <v>4.6100000000000002E-2</v>
      </c>
      <c r="H23" s="35" cm="1">
        <f t="array" aca="1" ref="H23" ca="1">IF(ROUND(ROUND(G23,2)-G23,4)=0,_xlfn.XLOOKUP(G23,INDIRECT($A$4&amp;"!$G$41:$G$141"),INDIRECT($A$4&amp;"!$A$41:$A$141"),0,1,1),IF(G23&gt;=1,0,(ROUNDUP(G23,2)-G23)*100*_xlfn.XLOOKUP(G23,INDIRECT($A$4&amp;"!$G$41:$G$141"),INDIRECT($A$4&amp;"!$A$41:$A$141"),0,-1,-1)+(G23-ROUNDDOWN(G23,2))*100*_xlfn.XLOOKUP(G23,INDIRECT($A$4&amp;"!$G$41:$G$141"),INDIRECT($A$4&amp;"!$A$41:$A$141"),0,1,1)))</f>
        <v>0.98463333333333347</v>
      </c>
      <c r="I23" s="66">
        <f t="shared" ca="1" si="4"/>
        <v>82.945512000000008</v>
      </c>
      <c r="J23" s="106" cm="1">
        <f t="array" aca="1" ref="J23" ca="1">IF(COUNTIFS('PTC NaTran'!$K$7:$K$15996,"",'PTC NaTran'!$A$7:$A$15996,J$16,'PTC NaTran'!$D$7:$D$15996,$A23,'PTC NaTran'!$C$7:$C$15996,"DEL")&gt;0,J$14,SUMIFS('PTC NaTran'!$K$7:$K$15996,'PTC NaTran'!$A$7:$A$15996,J$16,'PTC NaTran'!$D$7:$D$15996,$A23,'PTC NaTran'!$C$7:$C$15996,"DEL")*1.0026*$F$4/INDIRECT($A$4&amp;"!D9"))</f>
        <v>93.6</v>
      </c>
      <c r="K23" s="106">
        <v>1000</v>
      </c>
      <c r="L23" s="107">
        <f t="shared" ca="1" si="2"/>
        <v>0.6223403784</v>
      </c>
      <c r="M23" s="141">
        <f t="shared" ca="1" si="5"/>
        <v>4.6100000000000002E-2</v>
      </c>
      <c r="N23" s="35" cm="1">
        <f t="array" aca="1" ref="N23" ca="1">IF(ROUND(ROUND(M23,2)-M23,4)=0,_xlfn.XLOOKUP(M23,INDIRECT($A$4&amp;"!$G$41:$G$141"),INDIRECT($A$4&amp;"!$A$41:$A$141"),0,1,1),IF(M23&gt;=1,0,(ROUNDUP(M23,2)-M23)*100*_xlfn.XLOOKUP(M23,INDIRECT($A$4&amp;"!$G$41:$G$141"),INDIRECT($A$4&amp;"!$A$41:$A$141"),0,-1,-1)+(M23-ROUNDDOWN(M23,2))*100*_xlfn.XLOOKUP(M23,INDIRECT($A$4&amp;"!$G$41:$G$141"),INDIRECT($A$4&amp;"!$A$41:$A$141"),0,1,1)))</f>
        <v>0.98463333333333347</v>
      </c>
      <c r="O23" s="66">
        <f t="shared" ca="1" si="6"/>
        <v>82.945512000000008</v>
      </c>
      <c r="S23" s="107">
        <f t="shared" ca="1" si="3"/>
        <v>0.649981488</v>
      </c>
      <c r="T23" s="51">
        <f t="shared" ca="1" si="7"/>
        <v>4.768E-2</v>
      </c>
      <c r="U23" s="35" cm="1">
        <f t="array" aca="1" ref="U23" ca="1">IF(ROUND(ROUND(T23,2)-T23,4)=0,_xlfn.XLOOKUP(T23,INDIRECT($A$4&amp;"!$G$41:$G$141"),INDIRECT($A$4&amp;"!$A$41:$A$141"),0,1,1),IF(T23&gt;=1,0,(ROUNDUP(T23,2)-T23)*100*_xlfn.XLOOKUP(T23,INDIRECT($A$4&amp;"!$G$41:$G$141"),INDIRECT($A$4&amp;"!$A$41:$A$141"),0,-1,-1)+(T23-ROUNDDOWN(T23,2))*100*_xlfn.XLOOKUP(T23,INDIRECT($A$4&amp;"!$G$41:$G$141"),INDIRECT($A$4&amp;"!$A$41:$A$141"),0,1,1)))</f>
        <v>0.98410666666666691</v>
      </c>
      <c r="V23" s="66">
        <f t="shared" ca="1" si="8"/>
        <v>92.11238400000002</v>
      </c>
    </row>
    <row r="24" spans="1:22" x14ac:dyDescent="0.35">
      <c r="A24" s="32">
        <f t="shared" si="9"/>
        <v>46485</v>
      </c>
      <c r="B24" s="65" cm="1">
        <f t="array" aca="1" ref="B24" ca="1">_xlfn.XLOOKUP(A24,INDIRECT($A$5&amp;"!$AJ$41:$AJ$406"),INDIRECT($A$5&amp;"!$AK$41:$AK$406"))*SUM($F$3:$I$3)</f>
        <v>0</v>
      </c>
      <c r="C24" s="65" cm="1">
        <f t="array" aca="1" ref="C24" ca="1">_xlfn.XLOOKUP(A24,INDIRECT($A$5&amp;"!$AJ$41:$AJ$406"),INDIRECT($A$5&amp;"!$AL$41:$AL$406"))*SUM($F$3:$I$3)</f>
        <v>11.7</v>
      </c>
      <c r="D24" s="65" cm="1">
        <f t="array" aca="1" ref="D24" ca="1">_xlfn.XLOOKUP(A24,INDIRECT($A$5&amp;"!$AJ$41:$AJ$406"),INDIRECT($A$5&amp;"!$AO$41:$AO$406"))*SUM($F$3:$I$3)</f>
        <v>11.7</v>
      </c>
      <c r="E24" s="34" cm="1">
        <f t="array" ref="E24">SUMPRODUCT(('PT Storengy'!$B$8:$I$372)*('PT Storengy'!$A$8:$A$372=$A24)*('PT Storengy'!$B$5:$I$5=$A$6)*('PT Storengy'!$B$7:$I$7=$A$7))</f>
        <v>0.1</v>
      </c>
      <c r="F24" s="107">
        <f t="shared" ca="1" si="0"/>
        <v>0.70508680320000006</v>
      </c>
      <c r="G24" s="141">
        <f t="shared" ca="1" si="1"/>
        <v>5.3190000000000001E-2</v>
      </c>
      <c r="H24" s="35" cm="1">
        <f t="array" aca="1" ref="H24" ca="1">IF(ROUND(ROUND(G24,2)-G24,4)=0,_xlfn.XLOOKUP(G24,INDIRECT($A$4&amp;"!$G$41:$G$141"),INDIRECT($A$4&amp;"!$A$41:$A$141"),0,1,1),IF(G24&gt;=1,0,(ROUNDUP(G24,2)-G24)*100*_xlfn.XLOOKUP(G24,INDIRECT($A$4&amp;"!$G$41:$G$141"),INDIRECT($A$4&amp;"!$A$41:$A$141"),0,-1,-1)+(G24-ROUNDDOWN(G24,2))*100*_xlfn.XLOOKUP(G24,INDIRECT($A$4&amp;"!$G$41:$G$141"),INDIRECT($A$4&amp;"!$A$41:$A$141"),0,1,1)))</f>
        <v>0.9822700000000002</v>
      </c>
      <c r="I24" s="66">
        <f t="shared" ca="1" si="4"/>
        <v>82.746424800000014</v>
      </c>
      <c r="J24" s="106" cm="1">
        <f t="array" aca="1" ref="J24" ca="1">IF(COUNTIFS('PTC NaTran'!$K$7:$K$15996,"",'PTC NaTran'!$A$7:$A$15996,J$16,'PTC NaTran'!$D$7:$D$15996,$A24,'PTC NaTran'!$C$7:$C$15996,"DEL")&gt;0,J$14,SUMIFS('PTC NaTran'!$K$7:$K$15996,'PTC NaTran'!$A$7:$A$15996,J$16,'PTC NaTran'!$D$7:$D$15996,$A24,'PTC NaTran'!$C$7:$C$15996,"DEL")*1.0026*$F$4/INDIRECT($A$4&amp;"!D9"))</f>
        <v>93.6</v>
      </c>
      <c r="K24" s="106">
        <v>1000</v>
      </c>
      <c r="L24" s="107">
        <f t="shared" ca="1" si="2"/>
        <v>0.70508680320000006</v>
      </c>
      <c r="M24" s="141">
        <f t="shared" ca="1" si="5"/>
        <v>5.3190000000000001E-2</v>
      </c>
      <c r="N24" s="35" cm="1">
        <f t="array" aca="1" ref="N24" ca="1">IF(ROUND(ROUND(M24,2)-M24,4)=0,_xlfn.XLOOKUP(M24,INDIRECT($A$4&amp;"!$G$41:$G$141"),INDIRECT($A$4&amp;"!$A$41:$A$141"),0,1,1),IF(M24&gt;=1,0,(ROUNDUP(M24,2)-M24)*100*_xlfn.XLOOKUP(M24,INDIRECT($A$4&amp;"!$G$41:$G$141"),INDIRECT($A$4&amp;"!$A$41:$A$141"),0,-1,-1)+(M24-ROUNDDOWN(M24,2))*100*_xlfn.XLOOKUP(M24,INDIRECT($A$4&amp;"!$G$41:$G$141"),INDIRECT($A$4&amp;"!$A$41:$A$141"),0,1,1)))</f>
        <v>0.9822700000000002</v>
      </c>
      <c r="O24" s="66">
        <f t="shared" ca="1" si="6"/>
        <v>82.746424800000014</v>
      </c>
      <c r="S24" s="107">
        <f t="shared" ca="1" si="3"/>
        <v>0.741848328</v>
      </c>
      <c r="T24" s="51">
        <f t="shared" ca="1" si="7"/>
        <v>5.5550000000000002E-2</v>
      </c>
      <c r="U24" s="35" cm="1">
        <f t="array" aca="1" ref="U24" ca="1">IF(ROUND(ROUND(T24,2)-T24,4)=0,_xlfn.XLOOKUP(T24,INDIRECT($A$4&amp;"!$G$41:$G$141"),INDIRECT($A$4&amp;"!$A$41:$A$141"),0,1,1),IF(T24&gt;=1,0,(ROUNDUP(T24,2)-T24)*100*_xlfn.XLOOKUP(T24,INDIRECT($A$4&amp;"!$G$41:$G$141"),INDIRECT($A$4&amp;"!$A$41:$A$141"),0,-1,-1)+(T24-ROUNDDOWN(T24,2))*100*_xlfn.XLOOKUP(T24,INDIRECT($A$4&amp;"!$G$41:$G$141"),INDIRECT($A$4&amp;"!$A$41:$A$141"),0,1,1)))</f>
        <v>0.9814833333333336</v>
      </c>
      <c r="V24" s="66">
        <f t="shared" ca="1" si="8"/>
        <v>91.866840000000025</v>
      </c>
    </row>
    <row r="25" spans="1:22" x14ac:dyDescent="0.35">
      <c r="A25" s="32">
        <f t="shared" si="9"/>
        <v>46486</v>
      </c>
      <c r="B25" s="65" cm="1">
        <f t="array" aca="1" ref="B25" ca="1">_xlfn.XLOOKUP(A25,INDIRECT($A$5&amp;"!$AJ$41:$AJ$406"),INDIRECT($A$5&amp;"!$AK$41:$AK$406"))*SUM($F$3:$I$3)</f>
        <v>0</v>
      </c>
      <c r="C25" s="65" cm="1">
        <f t="array" aca="1" ref="C25" ca="1">_xlfn.XLOOKUP(A25,INDIRECT($A$5&amp;"!$AJ$41:$AJ$406"),INDIRECT($A$5&amp;"!$AL$41:$AL$406"))*SUM($F$3:$I$3)</f>
        <v>11.7</v>
      </c>
      <c r="D25" s="65" cm="1">
        <f t="array" aca="1" ref="D25" ca="1">_xlfn.XLOOKUP(A25,INDIRECT($A$5&amp;"!$AJ$41:$AJ$406"),INDIRECT($A$5&amp;"!$AO$41:$AO$406"))*SUM($F$3:$I$3)</f>
        <v>11.7</v>
      </c>
      <c r="E25" s="34" cm="1">
        <f t="array" ref="E25">SUMPRODUCT(('PT Storengy'!$B$8:$I$372)*('PT Storengy'!$A$8:$A$372=$A25)*('PT Storengy'!$B$5:$I$5=$A$6)*('PT Storengy'!$B$7:$I$7=$A$7))</f>
        <v>0.1</v>
      </c>
      <c r="F25" s="107">
        <f t="shared" ca="1" si="0"/>
        <v>0.7876347024</v>
      </c>
      <c r="G25" s="141">
        <f t="shared" ca="1" si="1"/>
        <v>6.0260000000000001E-2</v>
      </c>
      <c r="H25" s="35" cm="1">
        <f t="array" aca="1" ref="H25" ca="1">IF(ROUND(ROUND(G25,2)-G25,4)=0,_xlfn.XLOOKUP(G25,INDIRECT($A$4&amp;"!$G$41:$G$141"),INDIRECT($A$4&amp;"!$A$41:$A$141"),0,1,1),IF(G25&gt;=1,0,(ROUNDUP(G25,2)-G25)*100*_xlfn.XLOOKUP(G25,INDIRECT($A$4&amp;"!$G$41:$G$141"),INDIRECT($A$4&amp;"!$A$41:$A$141"),0,-1,-1)+(G25-ROUNDDOWN(G25,2))*100*_xlfn.XLOOKUP(G25,INDIRECT($A$4&amp;"!$G$41:$G$141"),INDIRECT($A$4&amp;"!$A$41:$A$141"),0,1,1)))</f>
        <v>0.97991333333333275</v>
      </c>
      <c r="I25" s="66">
        <f t="shared" ca="1" si="4"/>
        <v>82.547899199999947</v>
      </c>
      <c r="J25" s="106" cm="1">
        <f t="array" aca="1" ref="J25" ca="1">IF(COUNTIFS('PTC NaTran'!$K$7:$K$15996,"",'PTC NaTran'!$A$7:$A$15996,J$16,'PTC NaTran'!$D$7:$D$15996,$A25,'PTC NaTran'!$C$7:$C$15996,"DEL")&gt;0,J$14,SUMIFS('PTC NaTran'!$K$7:$K$15996,'PTC NaTran'!$A$7:$A$15996,J$16,'PTC NaTran'!$D$7:$D$15996,$A25,'PTC NaTran'!$C$7:$C$15996,"DEL")*1.0026*$F$4/INDIRECT($A$4&amp;"!D9"))</f>
        <v>93.6</v>
      </c>
      <c r="K25" s="106">
        <v>1000</v>
      </c>
      <c r="L25" s="107">
        <f t="shared" ca="1" si="2"/>
        <v>0.7876347024</v>
      </c>
      <c r="M25" s="141">
        <f t="shared" ca="1" si="5"/>
        <v>6.0260000000000001E-2</v>
      </c>
      <c r="N25" s="35" cm="1">
        <f t="array" aca="1" ref="N25" ca="1">IF(ROUND(ROUND(M25,2)-M25,4)=0,_xlfn.XLOOKUP(M25,INDIRECT($A$4&amp;"!$G$41:$G$141"),INDIRECT($A$4&amp;"!$A$41:$A$141"),0,1,1),IF(M25&gt;=1,0,(ROUNDUP(M25,2)-M25)*100*_xlfn.XLOOKUP(M25,INDIRECT($A$4&amp;"!$G$41:$G$141"),INDIRECT($A$4&amp;"!$A$41:$A$141"),0,-1,-1)+(M25-ROUNDDOWN(M25,2))*100*_xlfn.XLOOKUP(M25,INDIRECT($A$4&amp;"!$G$41:$G$141"),INDIRECT($A$4&amp;"!$A$41:$A$141"),0,1,1)))</f>
        <v>0.97991333333333275</v>
      </c>
      <c r="O25" s="66">
        <f t="shared" ca="1" si="6"/>
        <v>82.547899199999947</v>
      </c>
      <c r="S25" s="107">
        <f t="shared" ca="1" si="3"/>
        <v>0.83346993599999997</v>
      </c>
      <c r="T25" s="51">
        <f t="shared" ca="1" si="7"/>
        <v>6.3409999999999994E-2</v>
      </c>
      <c r="U25" s="35" cm="1">
        <f t="array" aca="1" ref="U25" ca="1">IF(ROUND(ROUND(T25,2)-T25,4)=0,_xlfn.XLOOKUP(T25,INDIRECT($A$4&amp;"!$G$41:$G$141"),INDIRECT($A$4&amp;"!$A$41:$A$141"),0,1,1),IF(T25&gt;=1,0,(ROUNDUP(T25,2)-T25)*100*_xlfn.XLOOKUP(T25,INDIRECT($A$4&amp;"!$G$41:$G$141"),INDIRECT($A$4&amp;"!$A$41:$A$141"),0,-1,-1)+(T25-ROUNDDOWN(T25,2))*100*_xlfn.XLOOKUP(T25,INDIRECT($A$4&amp;"!$G$41:$G$141"),INDIRECT($A$4&amp;"!$A$41:$A$141"),0,1,1)))</f>
        <v>0.97886333333333286</v>
      </c>
      <c r="V25" s="66">
        <f t="shared" ca="1" si="8"/>
        <v>91.621607999999952</v>
      </c>
    </row>
    <row r="26" spans="1:22" x14ac:dyDescent="0.35">
      <c r="A26" s="32">
        <f t="shared" si="9"/>
        <v>46487</v>
      </c>
      <c r="B26" s="65" cm="1">
        <f t="array" aca="1" ref="B26" ca="1">_xlfn.XLOOKUP(A26,INDIRECT($A$5&amp;"!$AJ$41:$AJ$406"),INDIRECT($A$5&amp;"!$AK$41:$AK$406"))*SUM($F$3:$I$3)</f>
        <v>0</v>
      </c>
      <c r="C26" s="65" cm="1">
        <f t="array" aca="1" ref="C26" ca="1">_xlfn.XLOOKUP(A26,INDIRECT($A$5&amp;"!$AJ$41:$AJ$406"),INDIRECT($A$5&amp;"!$AL$41:$AL$406"))*SUM($F$3:$I$3)</f>
        <v>11.7</v>
      </c>
      <c r="D26" s="65" cm="1">
        <f t="array" aca="1" ref="D26" ca="1">_xlfn.XLOOKUP(A26,INDIRECT($A$5&amp;"!$AJ$41:$AJ$406"),INDIRECT($A$5&amp;"!$AO$41:$AO$406"))*SUM($F$3:$I$3)</f>
        <v>11.7</v>
      </c>
      <c r="E26" s="34" cm="1">
        <f t="array" ref="E26">SUMPRODUCT(('PT Storengy'!$B$8:$I$372)*('PT Storengy'!$A$8:$A$372=$A26)*('PT Storengy'!$B$5:$I$5=$A$6)*('PT Storengy'!$B$7:$I$7=$A$7))</f>
        <v>0.1</v>
      </c>
      <c r="F26" s="107">
        <f t="shared" ca="1" si="0"/>
        <v>0.86998435679999997</v>
      </c>
      <c r="G26" s="141">
        <f t="shared" ca="1" si="1"/>
        <v>6.7320000000000005E-2</v>
      </c>
      <c r="H26" s="35" cm="1">
        <f t="array" aca="1" ref="H26" ca="1">IF(ROUND(ROUND(G26,2)-G26,4)=0,_xlfn.XLOOKUP(G26,INDIRECT($A$4&amp;"!$G$41:$G$141"),INDIRECT($A$4&amp;"!$A$41:$A$141"),0,1,1),IF(G26&gt;=1,0,(ROUNDUP(G26,2)-G26)*100*_xlfn.XLOOKUP(G26,INDIRECT($A$4&amp;"!$G$41:$G$141"),INDIRECT($A$4&amp;"!$A$41:$A$141"),0,-1,-1)+(G26-ROUNDDOWN(G26,2))*100*_xlfn.XLOOKUP(G26,INDIRECT($A$4&amp;"!$G$41:$G$141"),INDIRECT($A$4&amp;"!$A$41:$A$141"),0,1,1)))</f>
        <v>0.97755999999999954</v>
      </c>
      <c r="I26" s="66">
        <f t="shared" ca="1" si="4"/>
        <v>82.349654399999963</v>
      </c>
      <c r="J26" s="106" cm="1">
        <f t="array" aca="1" ref="J26" ca="1">IF(COUNTIFS('PTC NaTran'!$K$7:$K$15996,"",'PTC NaTran'!$A$7:$A$15996,J$16,'PTC NaTran'!$D$7:$D$15996,$A26,'PTC NaTran'!$C$7:$C$15996,"DEL")&gt;0,J$14,SUMIFS('PTC NaTran'!$K$7:$K$15996,'PTC NaTran'!$A$7:$A$15996,J$16,'PTC NaTran'!$D$7:$D$15996,$A26,'PTC NaTran'!$C$7:$C$15996,"DEL")*1.0026*$F$4/INDIRECT($A$4&amp;"!D9"))</f>
        <v>93.6</v>
      </c>
      <c r="K26" s="106">
        <v>1000</v>
      </c>
      <c r="L26" s="107">
        <f t="shared" ca="1" si="2"/>
        <v>0.86998435679999997</v>
      </c>
      <c r="M26" s="141">
        <f t="shared" ca="1" si="5"/>
        <v>6.7320000000000005E-2</v>
      </c>
      <c r="N26" s="35" cm="1">
        <f t="array" aca="1" ref="N26" ca="1">IF(ROUND(ROUND(M26,2)-M26,4)=0,_xlfn.XLOOKUP(M26,INDIRECT($A$4&amp;"!$G$41:$G$141"),INDIRECT($A$4&amp;"!$A$41:$A$141"),0,1,1),IF(M26&gt;=1,0,(ROUNDUP(M26,2)-M26)*100*_xlfn.XLOOKUP(M26,INDIRECT($A$4&amp;"!$G$41:$G$141"),INDIRECT($A$4&amp;"!$A$41:$A$141"),0,-1,-1)+(M26-ROUNDDOWN(M26,2))*100*_xlfn.XLOOKUP(M26,INDIRECT($A$4&amp;"!$G$41:$G$141"),INDIRECT($A$4&amp;"!$A$41:$A$141"),0,1,1)))</f>
        <v>0.97755999999999954</v>
      </c>
      <c r="O26" s="66">
        <f t="shared" ca="1" si="6"/>
        <v>82.349654399999963</v>
      </c>
      <c r="S26" s="107">
        <f t="shared" ca="1" si="3"/>
        <v>0.92484724799999996</v>
      </c>
      <c r="T26" s="51">
        <f t="shared" ca="1" si="7"/>
        <v>7.1239999999999998E-2</v>
      </c>
      <c r="U26" s="35" cm="1">
        <f t="array" aca="1" ref="U26" ca="1">IF(ROUND(ROUND(T26,2)-T26,4)=0,_xlfn.XLOOKUP(T26,INDIRECT($A$4&amp;"!$G$41:$G$141"),INDIRECT($A$4&amp;"!$A$41:$A$141"),0,1,1),IF(T26&gt;=1,0,(ROUNDUP(T26,2)-T26)*100*_xlfn.XLOOKUP(T26,INDIRECT($A$4&amp;"!$G$41:$G$141"),INDIRECT($A$4&amp;"!$A$41:$A$141"),0,-1,-1)+(T26-ROUNDDOWN(T26,2))*100*_xlfn.XLOOKUP(T26,INDIRECT($A$4&amp;"!$G$41:$G$141"),INDIRECT($A$4&amp;"!$A$41:$A$141"),0,1,1)))</f>
        <v>0.97625333333333286</v>
      </c>
      <c r="V26" s="66">
        <f t="shared" ca="1" si="8"/>
        <v>91.377311999999947</v>
      </c>
    </row>
    <row r="27" spans="1:22" x14ac:dyDescent="0.35">
      <c r="A27" s="32">
        <f t="shared" si="9"/>
        <v>46488</v>
      </c>
      <c r="B27" s="65" cm="1">
        <f t="array" aca="1" ref="B27" ca="1">_xlfn.XLOOKUP(A27,INDIRECT($A$5&amp;"!$AJ$41:$AJ$406"),INDIRECT($A$5&amp;"!$AK$41:$AK$406"))*SUM($F$3:$I$3)</f>
        <v>0</v>
      </c>
      <c r="C27" s="65" cm="1">
        <f t="array" aca="1" ref="C27" ca="1">_xlfn.XLOOKUP(A27,INDIRECT($A$5&amp;"!$AJ$41:$AJ$406"),INDIRECT($A$5&amp;"!$AL$41:$AL$406"))*SUM($F$3:$I$3)</f>
        <v>11.7</v>
      </c>
      <c r="D27" s="65" cm="1">
        <f t="array" aca="1" ref="D27" ca="1">_xlfn.XLOOKUP(A27,INDIRECT($A$5&amp;"!$AJ$41:$AJ$406"),INDIRECT($A$5&amp;"!$AO$41:$AO$406"))*SUM($F$3:$I$3)</f>
        <v>11.7</v>
      </c>
      <c r="E27" s="34" cm="1">
        <f t="array" ref="E27">SUMPRODUCT(('PT Storengy'!$B$8:$I$372)*('PT Storengy'!$A$8:$A$372=$A27)*('PT Storengy'!$B$5:$I$5=$A$6)*('PT Storengy'!$B$7:$I$7=$A$7))</f>
        <v>0.1</v>
      </c>
      <c r="F27" s="107">
        <f t="shared" ca="1" si="0"/>
        <v>0.95213632799999992</v>
      </c>
      <c r="G27" s="141">
        <f t="shared" ca="1" si="1"/>
        <v>7.4359999999999996E-2</v>
      </c>
      <c r="H27" s="35" cm="1">
        <f t="array" aca="1" ref="H27" ca="1">IF(ROUND(ROUND(G27,2)-G27,4)=0,_xlfn.XLOOKUP(G27,INDIRECT($A$4&amp;"!$G$41:$G$141"),INDIRECT($A$4&amp;"!$A$41:$A$141"),0,1,1),IF(G27&gt;=1,0,(ROUNDUP(G27,2)-G27)*100*_xlfn.XLOOKUP(G27,INDIRECT($A$4&amp;"!$G$41:$G$141"),INDIRECT($A$4&amp;"!$A$41:$A$141"),0,-1,-1)+(G27-ROUNDDOWN(G27,2))*100*_xlfn.XLOOKUP(G27,INDIRECT($A$4&amp;"!$G$41:$G$141"),INDIRECT($A$4&amp;"!$A$41:$A$141"),0,1,1)))</f>
        <v>0.97521333333333293</v>
      </c>
      <c r="I27" s="66">
        <f t="shared" ca="1" si="4"/>
        <v>82.151971199999963</v>
      </c>
      <c r="J27" s="106" cm="1">
        <f t="array" aca="1" ref="J27" ca="1">IF(COUNTIFS('PTC NaTran'!$K$7:$K$15996,"",'PTC NaTran'!$A$7:$A$15996,J$16,'PTC NaTran'!$D$7:$D$15996,$A27,'PTC NaTran'!$C$7:$C$15996,"DEL")&gt;0,J$14,SUMIFS('PTC NaTran'!$K$7:$K$15996,'PTC NaTran'!$A$7:$A$15996,J$16,'PTC NaTran'!$D$7:$D$15996,$A27,'PTC NaTran'!$C$7:$C$15996,"DEL")*1.0026*$F$4/INDIRECT($A$4&amp;"!D9"))</f>
        <v>93.6</v>
      </c>
      <c r="K27" s="106">
        <v>1000</v>
      </c>
      <c r="L27" s="107">
        <f t="shared" ca="1" si="2"/>
        <v>0.95213632799999992</v>
      </c>
      <c r="M27" s="141">
        <f t="shared" ca="1" si="5"/>
        <v>7.4359999999999996E-2</v>
      </c>
      <c r="N27" s="35" cm="1">
        <f t="array" aca="1" ref="N27" ca="1">IF(ROUND(ROUND(M27,2)-M27,4)=0,_xlfn.XLOOKUP(M27,INDIRECT($A$4&amp;"!$G$41:$G$141"),INDIRECT($A$4&amp;"!$A$41:$A$141"),0,1,1),IF(M27&gt;=1,0,(ROUNDUP(M27,2)-M27)*100*_xlfn.XLOOKUP(M27,INDIRECT($A$4&amp;"!$G$41:$G$141"),INDIRECT($A$4&amp;"!$A$41:$A$141"),0,-1,-1)+(M27-ROUNDDOWN(M27,2))*100*_xlfn.XLOOKUP(M27,INDIRECT($A$4&amp;"!$G$41:$G$141"),INDIRECT($A$4&amp;"!$A$41:$A$141"),0,1,1)))</f>
        <v>0.97521333333333293</v>
      </c>
      <c r="O27" s="66">
        <f t="shared" ca="1" si="6"/>
        <v>82.151971199999963</v>
      </c>
      <c r="S27" s="107">
        <f t="shared" ca="1" si="3"/>
        <v>1.0159808879999999</v>
      </c>
      <c r="T27" s="51">
        <f t="shared" ca="1" si="7"/>
        <v>7.9049999999999995E-2</v>
      </c>
      <c r="U27" s="35" cm="1">
        <f t="array" aca="1" ref="U27" ca="1">IF(ROUND(ROUND(T27,2)-T27,4)=0,_xlfn.XLOOKUP(T27,INDIRECT($A$4&amp;"!$G$41:$G$141"),INDIRECT($A$4&amp;"!$A$41:$A$141"),0,1,1),IF(T27&gt;=1,0,(ROUNDUP(T27,2)-T27)*100*_xlfn.XLOOKUP(T27,INDIRECT($A$4&amp;"!$G$41:$G$141"),INDIRECT($A$4&amp;"!$A$41:$A$141"),0,-1,-1)+(T27-ROUNDDOWN(T27,2))*100*_xlfn.XLOOKUP(T27,INDIRECT($A$4&amp;"!$G$41:$G$141"),INDIRECT($A$4&amp;"!$A$41:$A$141"),0,1,1)))</f>
        <v>0.97364999999999968</v>
      </c>
      <c r="V27" s="66">
        <f t="shared" ca="1" si="8"/>
        <v>91.133639999999971</v>
      </c>
    </row>
    <row r="28" spans="1:22" x14ac:dyDescent="0.35">
      <c r="A28" s="32">
        <f t="shared" si="9"/>
        <v>46489</v>
      </c>
      <c r="B28" s="65" cm="1">
        <f t="array" aca="1" ref="B28" ca="1">_xlfn.XLOOKUP(A28,INDIRECT($A$5&amp;"!$AJ$41:$AJ$406"),INDIRECT($A$5&amp;"!$AK$41:$AK$406"))*SUM($F$3:$I$3)</f>
        <v>0</v>
      </c>
      <c r="C28" s="65" cm="1">
        <f t="array" aca="1" ref="C28" ca="1">_xlfn.XLOOKUP(A28,INDIRECT($A$5&amp;"!$AJ$41:$AJ$406"),INDIRECT($A$5&amp;"!$AL$41:$AL$406"))*SUM($F$3:$I$3)</f>
        <v>11.7</v>
      </c>
      <c r="D28" s="65" cm="1">
        <f t="array" aca="1" ref="D28" ca="1">_xlfn.XLOOKUP(A28,INDIRECT($A$5&amp;"!$AJ$41:$AJ$406"),INDIRECT($A$5&amp;"!$AO$41:$AO$406"))*SUM($F$3:$I$3)</f>
        <v>11.7</v>
      </c>
      <c r="E28" s="34" cm="1">
        <f t="array" ref="E28">SUMPRODUCT(('PT Storengy'!$B$8:$I$372)*('PT Storengy'!$A$8:$A$372=$A28)*('PT Storengy'!$B$5:$I$5=$A$6)*('PT Storengy'!$B$7:$I$7=$A$7))</f>
        <v>0.1</v>
      </c>
      <c r="F28" s="107">
        <f t="shared" ca="1" si="0"/>
        <v>1.0340911775999999</v>
      </c>
      <c r="G28" s="141">
        <f t="shared" ca="1" si="1"/>
        <v>8.1379999999999994E-2</v>
      </c>
      <c r="H28" s="35" cm="1">
        <f t="array" aca="1" ref="H28" ca="1">IF(ROUND(ROUND(G28,2)-G28,4)=0,_xlfn.XLOOKUP(G28,INDIRECT($A$4&amp;"!$G$41:$G$141"),INDIRECT($A$4&amp;"!$A$41:$A$141"),0,1,1),IF(G28&gt;=1,0,(ROUNDUP(G28,2)-G28)*100*_xlfn.XLOOKUP(G28,INDIRECT($A$4&amp;"!$G$41:$G$141"),INDIRECT($A$4&amp;"!$A$41:$A$141"),0,-1,-1)+(G28-ROUNDDOWN(G28,2))*100*_xlfn.XLOOKUP(G28,INDIRECT($A$4&amp;"!$G$41:$G$141"),INDIRECT($A$4&amp;"!$A$41:$A$141"),0,1,1)))</f>
        <v>0.97287333333333303</v>
      </c>
      <c r="I28" s="66">
        <f t="shared" ca="1" si="4"/>
        <v>81.954849599999974</v>
      </c>
      <c r="J28" s="106" cm="1">
        <f t="array" aca="1" ref="J28" ca="1">IF(COUNTIFS('PTC NaTran'!$K$7:$K$15996,"",'PTC NaTran'!$A$7:$A$15996,J$16,'PTC NaTran'!$D$7:$D$15996,$A28,'PTC NaTran'!$C$7:$C$15996,"DEL")&gt;0,J$14,SUMIFS('PTC NaTran'!$K$7:$K$15996,'PTC NaTran'!$A$7:$A$15996,J$16,'PTC NaTran'!$D$7:$D$15996,$A28,'PTC NaTran'!$C$7:$C$15996,"DEL")*1.0026*$F$4/INDIRECT($A$4&amp;"!D9"))</f>
        <v>93.6</v>
      </c>
      <c r="K28" s="106">
        <v>1000</v>
      </c>
      <c r="L28" s="107">
        <f t="shared" ca="1" si="2"/>
        <v>1.0340911775999999</v>
      </c>
      <c r="M28" s="141">
        <f t="shared" ca="1" si="5"/>
        <v>8.1379999999999994E-2</v>
      </c>
      <c r="N28" s="35" cm="1">
        <f t="array" aca="1" ref="N28" ca="1">IF(ROUND(ROUND(M28,2)-M28,4)=0,_xlfn.XLOOKUP(M28,INDIRECT($A$4&amp;"!$G$41:$G$141"),INDIRECT($A$4&amp;"!$A$41:$A$141"),0,1,1),IF(M28&gt;=1,0,(ROUNDUP(M28,2)-M28)*100*_xlfn.XLOOKUP(M28,INDIRECT($A$4&amp;"!$G$41:$G$141"),INDIRECT($A$4&amp;"!$A$41:$A$141"),0,-1,-1)+(M28-ROUNDDOWN(M28,2))*100*_xlfn.XLOOKUP(M28,INDIRECT($A$4&amp;"!$G$41:$G$141"),INDIRECT($A$4&amp;"!$A$41:$A$141"),0,1,1)))</f>
        <v>0.97287333333333303</v>
      </c>
      <c r="O28" s="66">
        <f t="shared" ca="1" si="6"/>
        <v>81.954849599999974</v>
      </c>
      <c r="S28" s="107">
        <f t="shared" ca="1" si="3"/>
        <v>1.1068714799999999</v>
      </c>
      <c r="T28" s="51">
        <f t="shared" ca="1" si="7"/>
        <v>8.6840000000000001E-2</v>
      </c>
      <c r="U28" s="35" cm="1">
        <f t="array" aca="1" ref="U28" ca="1">IF(ROUND(ROUND(T28,2)-T28,4)=0,_xlfn.XLOOKUP(T28,INDIRECT($A$4&amp;"!$G$41:$G$141"),INDIRECT($A$4&amp;"!$A$41:$A$141"),0,1,1),IF(T28&gt;=1,0,(ROUNDUP(T28,2)-T28)*100*_xlfn.XLOOKUP(T28,INDIRECT($A$4&amp;"!$G$41:$G$141"),INDIRECT($A$4&amp;"!$A$41:$A$141"),0,-1,-1)+(T28-ROUNDDOWN(T28,2))*100*_xlfn.XLOOKUP(T28,INDIRECT($A$4&amp;"!$G$41:$G$141"),INDIRECT($A$4&amp;"!$A$41:$A$141"),0,1,1)))</f>
        <v>0.97105333333333288</v>
      </c>
      <c r="V28" s="66">
        <f t="shared" ca="1" si="8"/>
        <v>90.890591999999955</v>
      </c>
    </row>
    <row r="29" spans="1:22" x14ac:dyDescent="0.35">
      <c r="A29" s="32">
        <f t="shared" si="9"/>
        <v>46490</v>
      </c>
      <c r="B29" s="65" cm="1">
        <f t="array" aca="1" ref="B29" ca="1">_xlfn.XLOOKUP(A29,INDIRECT($A$5&amp;"!$AJ$41:$AJ$406"),INDIRECT($A$5&amp;"!$AK$41:$AK$406"))*SUM($F$3:$I$3)</f>
        <v>0</v>
      </c>
      <c r="C29" s="65" cm="1">
        <f t="array" aca="1" ref="C29" ca="1">_xlfn.XLOOKUP(A29,INDIRECT($A$5&amp;"!$AJ$41:$AJ$406"),INDIRECT($A$5&amp;"!$AL$41:$AL$406"))*SUM($F$3:$I$3)</f>
        <v>11.7</v>
      </c>
      <c r="D29" s="65" cm="1">
        <f t="array" aca="1" ref="D29" ca="1">_xlfn.XLOOKUP(A29,INDIRECT($A$5&amp;"!$AJ$41:$AJ$406"),INDIRECT($A$5&amp;"!$AO$41:$AO$406"))*SUM($F$3:$I$3)</f>
        <v>11.7</v>
      </c>
      <c r="E29" s="34" cm="1">
        <f t="array" ref="E29">SUMPRODUCT(('PT Storengy'!$B$8:$I$372)*('PT Storengy'!$A$8:$A$372=$A29)*('PT Storengy'!$B$5:$I$5=$A$6)*('PT Storengy'!$B$7:$I$7=$A$7))</f>
        <v>0.1</v>
      </c>
      <c r="F29" s="107">
        <f t="shared" ca="1" si="0"/>
        <v>1.1158494671999999</v>
      </c>
      <c r="G29" s="141">
        <f t="shared" ca="1" si="1"/>
        <v>8.838E-2</v>
      </c>
      <c r="H29" s="35" cm="1">
        <f t="array" aca="1" ref="H29" ca="1">IF(ROUND(ROUND(G29,2)-G29,4)=0,_xlfn.XLOOKUP(G29,INDIRECT($A$4&amp;"!$G$41:$G$141"),INDIRECT($A$4&amp;"!$A$41:$A$141"),0,1,1),IF(G29&gt;=1,0,(ROUNDUP(G29,2)-G29)*100*_xlfn.XLOOKUP(G29,INDIRECT($A$4&amp;"!$G$41:$G$141"),INDIRECT($A$4&amp;"!$A$41:$A$141"),0,-1,-1)+(G29-ROUNDDOWN(G29,2))*100*_xlfn.XLOOKUP(G29,INDIRECT($A$4&amp;"!$G$41:$G$141"),INDIRECT($A$4&amp;"!$A$41:$A$141"),0,1,1)))</f>
        <v>0.97053999999999951</v>
      </c>
      <c r="I29" s="66">
        <f t="shared" ca="1" si="4"/>
        <v>81.758289599999955</v>
      </c>
      <c r="J29" s="106" cm="1">
        <f t="array" aca="1" ref="J29" ca="1">IF(COUNTIFS('PTC NaTran'!$K$7:$K$15996,"",'PTC NaTran'!$A$7:$A$15996,J$16,'PTC NaTran'!$D$7:$D$15996,$A29,'PTC NaTran'!$C$7:$C$15996,"DEL")&gt;0,J$14,SUMIFS('PTC NaTran'!$K$7:$K$15996,'PTC NaTran'!$A$7:$A$15996,J$16,'PTC NaTran'!$D$7:$D$15996,$A29,'PTC NaTran'!$C$7:$C$15996,"DEL")*1.0026*$F$4/INDIRECT($A$4&amp;"!D9"))</f>
        <v>93.6</v>
      </c>
      <c r="K29" s="106">
        <v>1000</v>
      </c>
      <c r="L29" s="107">
        <f t="shared" ca="1" si="2"/>
        <v>1.1158494671999999</v>
      </c>
      <c r="M29" s="141">
        <f t="shared" ca="1" si="5"/>
        <v>8.838E-2</v>
      </c>
      <c r="N29" s="35" cm="1">
        <f t="array" aca="1" ref="N29" ca="1">IF(ROUND(ROUND(M29,2)-M29,4)=0,_xlfn.XLOOKUP(M29,INDIRECT($A$4&amp;"!$G$41:$G$141"),INDIRECT($A$4&amp;"!$A$41:$A$141"),0,1,1),IF(M29&gt;=1,0,(ROUNDUP(M29,2)-M29)*100*_xlfn.XLOOKUP(M29,INDIRECT($A$4&amp;"!$G$41:$G$141"),INDIRECT($A$4&amp;"!$A$41:$A$141"),0,-1,-1)+(M29-ROUNDDOWN(M29,2))*100*_xlfn.XLOOKUP(M29,INDIRECT($A$4&amp;"!$G$41:$G$141"),INDIRECT($A$4&amp;"!$A$41:$A$141"),0,1,1)))</f>
        <v>0.97053999999999951</v>
      </c>
      <c r="O29" s="66">
        <f t="shared" ca="1" si="6"/>
        <v>81.758289599999955</v>
      </c>
      <c r="S29" s="107">
        <f t="shared" ca="1" si="3"/>
        <v>1.1975199599999999</v>
      </c>
      <c r="T29" s="51">
        <f t="shared" ca="1" si="7"/>
        <v>9.4600000000000004E-2</v>
      </c>
      <c r="U29" s="35" cm="1">
        <f t="array" aca="1" ref="U29" ca="1">IF(ROUND(ROUND(T29,2)-T29,4)=0,_xlfn.XLOOKUP(T29,INDIRECT($A$4&amp;"!$G$41:$G$141"),INDIRECT($A$4&amp;"!$A$41:$A$141"),0,1,1),IF(T29&gt;=1,0,(ROUNDUP(T29,2)-T29)*100*_xlfn.XLOOKUP(T29,INDIRECT($A$4&amp;"!$G$41:$G$141"),INDIRECT($A$4&amp;"!$A$41:$A$141"),0,-1,-1)+(T29-ROUNDDOWN(T29,2))*100*_xlfn.XLOOKUP(T29,INDIRECT($A$4&amp;"!$G$41:$G$141"),INDIRECT($A$4&amp;"!$A$41:$A$141"),0,1,1)))</f>
        <v>0.96846666666666614</v>
      </c>
      <c r="V29" s="66">
        <f t="shared" ca="1" si="8"/>
        <v>90.64847999999995</v>
      </c>
    </row>
    <row r="30" spans="1:22" x14ac:dyDescent="0.35">
      <c r="A30" s="32">
        <f t="shared" si="9"/>
        <v>46491</v>
      </c>
      <c r="B30" s="65" cm="1">
        <f t="array" aca="1" ref="B30" ca="1">_xlfn.XLOOKUP(A30,INDIRECT($A$5&amp;"!$AJ$41:$AJ$406"),INDIRECT($A$5&amp;"!$AK$41:$AK$406"))*SUM($F$3:$I$3)</f>
        <v>0</v>
      </c>
      <c r="C30" s="65" cm="1">
        <f t="array" aca="1" ref="C30" ca="1">_xlfn.XLOOKUP(A30,INDIRECT($A$5&amp;"!$AJ$41:$AJ$406"),INDIRECT($A$5&amp;"!$AL$41:$AL$406"))*SUM($F$3:$I$3)</f>
        <v>11.7</v>
      </c>
      <c r="D30" s="65" cm="1">
        <f t="array" aca="1" ref="D30" ca="1">_xlfn.XLOOKUP(A30,INDIRECT($A$5&amp;"!$AJ$41:$AJ$406"),INDIRECT($A$5&amp;"!$AO$41:$AO$406"))*SUM($F$3:$I$3)</f>
        <v>11.7</v>
      </c>
      <c r="E30" s="34" cm="1">
        <f t="array" ref="E30">SUMPRODUCT(('PT Storengy'!$B$8:$I$372)*('PT Storengy'!$A$8:$A$372=$A30)*('PT Storengy'!$B$5:$I$5=$A$6)*('PT Storengy'!$B$7:$I$7=$A$7))</f>
        <v>0.1</v>
      </c>
      <c r="F30" s="107">
        <f t="shared" ca="1" si="0"/>
        <v>1.1974114775999998</v>
      </c>
      <c r="G30" s="141">
        <f t="shared" ca="1" si="1"/>
        <v>9.5369999999999996E-2</v>
      </c>
      <c r="H30" s="35" cm="1">
        <f t="array" aca="1" ref="H30" ca="1">IF(ROUND(ROUND(G30,2)-G30,4)=0,_xlfn.XLOOKUP(G30,INDIRECT($A$4&amp;"!$G$41:$G$141"),INDIRECT($A$4&amp;"!$A$41:$A$141"),0,1,1),IF(G30&gt;=1,0,(ROUNDUP(G30,2)-G30)*100*_xlfn.XLOOKUP(G30,INDIRECT($A$4&amp;"!$G$41:$G$141"),INDIRECT($A$4&amp;"!$A$41:$A$141"),0,-1,-1)+(G30-ROUNDDOWN(G30,2))*100*_xlfn.XLOOKUP(G30,INDIRECT($A$4&amp;"!$G$41:$G$141"),INDIRECT($A$4&amp;"!$A$41:$A$141"),0,1,1)))</f>
        <v>0.96820999999999935</v>
      </c>
      <c r="I30" s="66">
        <f t="shared" ca="1" si="4"/>
        <v>81.562010399999934</v>
      </c>
      <c r="J30" s="106" cm="1">
        <f t="array" aca="1" ref="J30" ca="1">IF(COUNTIFS('PTC NaTran'!$K$7:$K$15996,"",'PTC NaTran'!$A$7:$A$15996,J$16,'PTC NaTran'!$D$7:$D$15996,$A30,'PTC NaTran'!$C$7:$C$15996,"DEL")&gt;0,J$14,SUMIFS('PTC NaTran'!$K$7:$K$15996,'PTC NaTran'!$A$7:$A$15996,J$16,'PTC NaTran'!$D$7:$D$15996,$A30,'PTC NaTran'!$C$7:$C$15996,"DEL")*1.0026*$F$4/INDIRECT($A$4&amp;"!D9"))</f>
        <v>93.6</v>
      </c>
      <c r="K30" s="106">
        <v>1000</v>
      </c>
      <c r="L30" s="107">
        <f t="shared" ca="1" si="2"/>
        <v>1.1974114775999998</v>
      </c>
      <c r="M30" s="141">
        <f t="shared" ca="1" si="5"/>
        <v>9.5369999999999996E-2</v>
      </c>
      <c r="N30" s="35" cm="1">
        <f t="array" aca="1" ref="N30" ca="1">IF(ROUND(ROUND(M30,2)-M30,4)=0,_xlfn.XLOOKUP(M30,INDIRECT($A$4&amp;"!$G$41:$G$141"),INDIRECT($A$4&amp;"!$A$41:$A$141"),0,1,1),IF(M30&gt;=1,0,(ROUNDUP(M30,2)-M30)*100*_xlfn.XLOOKUP(M30,INDIRECT($A$4&amp;"!$G$41:$G$141"),INDIRECT($A$4&amp;"!$A$41:$A$141"),0,-1,-1)+(M30-ROUNDDOWN(M30,2))*100*_xlfn.XLOOKUP(M30,INDIRECT($A$4&amp;"!$G$41:$G$141"),INDIRECT($A$4&amp;"!$A$41:$A$141"),0,1,1)))</f>
        <v>0.96820999999999935</v>
      </c>
      <c r="O30" s="66">
        <f t="shared" ca="1" si="6"/>
        <v>81.562010399999934</v>
      </c>
      <c r="S30" s="107">
        <f t="shared" ca="1" si="3"/>
        <v>1.2879266399999998</v>
      </c>
      <c r="T30" s="51">
        <f t="shared" ca="1" si="7"/>
        <v>0.10235</v>
      </c>
      <c r="U30" s="35" cm="1">
        <f t="array" aca="1" ref="U30" ca="1">IF(ROUND(ROUND(T30,2)-T30,4)=0,_xlfn.XLOOKUP(T30,INDIRECT($A$4&amp;"!$G$41:$G$141"),INDIRECT($A$4&amp;"!$A$41:$A$141"),0,1,1),IF(T30&gt;=1,0,(ROUNDUP(T30,2)-T30)*100*_xlfn.XLOOKUP(T30,INDIRECT($A$4&amp;"!$G$41:$G$141"),INDIRECT($A$4&amp;"!$A$41:$A$141"),0,-1,-1)+(T30-ROUNDDOWN(T30,2))*100*_xlfn.XLOOKUP(T30,INDIRECT($A$4&amp;"!$G$41:$G$141"),INDIRECT($A$4&amp;"!$A$41:$A$141"),0,1,1)))</f>
        <v>0.96588333333333287</v>
      </c>
      <c r="V30" s="66">
        <f t="shared" ca="1" si="8"/>
        <v>90.406679999999952</v>
      </c>
    </row>
    <row r="31" spans="1:22" x14ac:dyDescent="0.35">
      <c r="A31" s="32">
        <f t="shared" si="9"/>
        <v>46492</v>
      </c>
      <c r="B31" s="65" cm="1">
        <f t="array" aca="1" ref="B31" ca="1">_xlfn.XLOOKUP(A31,INDIRECT($A$5&amp;"!$AJ$41:$AJ$406"),INDIRECT($A$5&amp;"!$AK$41:$AK$406"))*SUM($F$3:$I$3)</f>
        <v>0</v>
      </c>
      <c r="C31" s="65" cm="1">
        <f t="array" aca="1" ref="C31" ca="1">_xlfn.XLOOKUP(A31,INDIRECT($A$5&amp;"!$AJ$41:$AJ$406"),INDIRECT($A$5&amp;"!$AL$41:$AL$406"))*SUM($F$3:$I$3)</f>
        <v>11.7</v>
      </c>
      <c r="D31" s="65" cm="1">
        <f t="array" aca="1" ref="D31" ca="1">_xlfn.XLOOKUP(A31,INDIRECT($A$5&amp;"!$AJ$41:$AJ$406"),INDIRECT($A$5&amp;"!$AO$41:$AO$406"))*SUM($F$3:$I$3)</f>
        <v>11.7</v>
      </c>
      <c r="E31" s="34" cm="1">
        <f t="array" ref="E31">SUMPRODUCT(('PT Storengy'!$B$8:$I$372)*('PT Storengy'!$A$8:$A$372=$A31)*('PT Storengy'!$B$5:$I$5=$A$6)*('PT Storengy'!$B$7:$I$7=$A$7))</f>
        <v>0.1</v>
      </c>
      <c r="F31" s="107">
        <f t="shared" ca="1" si="0"/>
        <v>1.2787777703999996</v>
      </c>
      <c r="G31" s="141">
        <f t="shared" ca="1" si="1"/>
        <v>0.10234</v>
      </c>
      <c r="H31" s="35" cm="1">
        <f t="array" aca="1" ref="H31" ca="1">IF(ROUND(ROUND(G31,2)-G31,4)=0,_xlfn.XLOOKUP(G31,INDIRECT($A$4&amp;"!$G$41:$G$141"),INDIRECT($A$4&amp;"!$A$41:$A$141"),0,1,1),IF(G31&gt;=1,0,(ROUNDUP(G31,2)-G31)*100*_xlfn.XLOOKUP(G31,INDIRECT($A$4&amp;"!$G$41:$G$141"),INDIRECT($A$4&amp;"!$A$41:$A$141"),0,-1,-1)+(G31-ROUNDDOWN(G31,2))*100*_xlfn.XLOOKUP(G31,INDIRECT($A$4&amp;"!$G$41:$G$141"),INDIRECT($A$4&amp;"!$A$41:$A$141"),0,1,1)))</f>
        <v>0.96588666666666623</v>
      </c>
      <c r="I31" s="66">
        <f t="shared" ca="1" si="4"/>
        <v>81.366292799999954</v>
      </c>
      <c r="J31" s="106" cm="1">
        <f t="array" aca="1" ref="J31" ca="1">IF(COUNTIFS('PTC NaTran'!$K$7:$K$15996,"",'PTC NaTran'!$A$7:$A$15996,J$16,'PTC NaTran'!$D$7:$D$15996,$A31,'PTC NaTran'!$C$7:$C$15996,"DEL")&gt;0,J$14,SUMIFS('PTC NaTran'!$K$7:$K$15996,'PTC NaTran'!$A$7:$A$15996,J$16,'PTC NaTran'!$D$7:$D$15996,$A31,'PTC NaTran'!$C$7:$C$15996,"DEL")*1.0026*$F$4/INDIRECT($A$4&amp;"!D9"))</f>
        <v>93.6</v>
      </c>
      <c r="K31" s="106">
        <v>1000</v>
      </c>
      <c r="L31" s="107">
        <f t="shared" ca="1" si="2"/>
        <v>1.2787777703999996</v>
      </c>
      <c r="M31" s="141">
        <f t="shared" ca="1" si="5"/>
        <v>0.10234</v>
      </c>
      <c r="N31" s="35" cm="1">
        <f t="array" aca="1" ref="N31" ca="1">IF(ROUND(ROUND(M31,2)-M31,4)=0,_xlfn.XLOOKUP(M31,INDIRECT($A$4&amp;"!$G$41:$G$141"),INDIRECT($A$4&amp;"!$A$41:$A$141"),0,1,1),IF(M31&gt;=1,0,(ROUNDUP(M31,2)-M31)*100*_xlfn.XLOOKUP(M31,INDIRECT($A$4&amp;"!$G$41:$G$141"),INDIRECT($A$4&amp;"!$A$41:$A$141"),0,-1,-1)+(M31-ROUNDDOWN(M31,2))*100*_xlfn.XLOOKUP(M31,INDIRECT($A$4&amp;"!$G$41:$G$141"),INDIRECT($A$4&amp;"!$A$41:$A$141"),0,1,1)))</f>
        <v>0.96588666666666623</v>
      </c>
      <c r="O31" s="66">
        <f t="shared" ca="1" si="6"/>
        <v>81.366292799999954</v>
      </c>
      <c r="S31" s="107">
        <f t="shared" ca="1" si="3"/>
        <v>1.3780921439999998</v>
      </c>
      <c r="T31" s="51">
        <f t="shared" ca="1" si="7"/>
        <v>0.11008</v>
      </c>
      <c r="U31" s="35" cm="1">
        <f t="array" aca="1" ref="U31" ca="1">IF(ROUND(ROUND(T31,2)-T31,4)=0,_xlfn.XLOOKUP(T31,INDIRECT($A$4&amp;"!$G$41:$G$141"),INDIRECT($A$4&amp;"!$A$41:$A$141"),0,1,1),IF(T31&gt;=1,0,(ROUNDUP(T31,2)-T31)*100*_xlfn.XLOOKUP(T31,INDIRECT($A$4&amp;"!$G$41:$G$141"),INDIRECT($A$4&amp;"!$A$41:$A$141"),0,-1,-1)+(T31-ROUNDDOWN(T31,2))*100*_xlfn.XLOOKUP(T31,INDIRECT($A$4&amp;"!$G$41:$G$141"),INDIRECT($A$4&amp;"!$A$41:$A$141"),0,1,1)))</f>
        <v>0.9633066666666662</v>
      </c>
      <c r="V31" s="66">
        <f t="shared" ca="1" si="8"/>
        <v>90.165503999999956</v>
      </c>
    </row>
    <row r="32" spans="1:22" x14ac:dyDescent="0.35">
      <c r="A32" s="32">
        <f t="shared" si="9"/>
        <v>46493</v>
      </c>
      <c r="B32" s="65" cm="1">
        <f t="array" aca="1" ref="B32" ca="1">_xlfn.XLOOKUP(A32,INDIRECT($A$5&amp;"!$AJ$41:$AJ$406"),INDIRECT($A$5&amp;"!$AK$41:$AK$406"))*SUM($F$3:$I$3)</f>
        <v>0</v>
      </c>
      <c r="C32" s="65" cm="1">
        <f t="array" aca="1" ref="C32" ca="1">_xlfn.XLOOKUP(A32,INDIRECT($A$5&amp;"!$AJ$41:$AJ$406"),INDIRECT($A$5&amp;"!$AL$41:$AL$406"))*SUM($F$3:$I$3)</f>
        <v>11.7</v>
      </c>
      <c r="D32" s="65" cm="1">
        <f t="array" aca="1" ref="D32" ca="1">_xlfn.XLOOKUP(A32,INDIRECT($A$5&amp;"!$AJ$41:$AJ$406"),INDIRECT($A$5&amp;"!$AO$41:$AO$406"))*SUM($F$3:$I$3)</f>
        <v>11.7</v>
      </c>
      <c r="E32" s="34" cm="1">
        <f t="array" ref="E32">SUMPRODUCT(('PT Storengy'!$B$8:$I$372)*('PT Storengy'!$A$8:$A$372=$A32)*('PT Storengy'!$B$5:$I$5=$A$6)*('PT Storengy'!$B$7:$I$7=$A$7))</f>
        <v>0.1</v>
      </c>
      <c r="F32" s="107">
        <f t="shared" ca="1" si="0"/>
        <v>1.3599486263999996</v>
      </c>
      <c r="G32" s="141">
        <f t="shared" ca="1" si="1"/>
        <v>0.10929999999999999</v>
      </c>
      <c r="H32" s="35" cm="1">
        <f t="array" aca="1" ref="H32" ca="1">IF(ROUND(ROUND(G32,2)-G32,4)=0,_xlfn.XLOOKUP(G32,INDIRECT($A$4&amp;"!$G$41:$G$141"),INDIRECT($A$4&amp;"!$A$41:$A$141"),0,1,1),IF(G32&gt;=1,0,(ROUNDUP(G32,2)-G32)*100*_xlfn.XLOOKUP(G32,INDIRECT($A$4&amp;"!$G$41:$G$141"),INDIRECT($A$4&amp;"!$A$41:$A$141"),0,-1,-1)+(G32-ROUNDDOWN(G32,2))*100*_xlfn.XLOOKUP(G32,INDIRECT($A$4&amp;"!$G$41:$G$141"),INDIRECT($A$4&amp;"!$A$41:$A$141"),0,1,1)))</f>
        <v>0.96356666666666624</v>
      </c>
      <c r="I32" s="66">
        <f t="shared" ca="1" si="4"/>
        <v>81.170855999999958</v>
      </c>
      <c r="J32" s="106" cm="1">
        <f t="array" aca="1" ref="J32" ca="1">IF(COUNTIFS('PTC NaTran'!$K$7:$K$15996,"",'PTC NaTran'!$A$7:$A$15996,J$16,'PTC NaTran'!$D$7:$D$15996,$A32,'PTC NaTran'!$C$7:$C$15996,"DEL")&gt;0,J$14,SUMIFS('PTC NaTran'!$K$7:$K$15996,'PTC NaTran'!$A$7:$A$15996,J$16,'PTC NaTran'!$D$7:$D$15996,$A32,'PTC NaTran'!$C$7:$C$15996,"DEL")*1.0026*$F$4/INDIRECT($A$4&amp;"!D9"))</f>
        <v>93.6</v>
      </c>
      <c r="K32" s="106">
        <v>1000</v>
      </c>
      <c r="L32" s="107">
        <f t="shared" ca="1" si="2"/>
        <v>1.3599486263999996</v>
      </c>
      <c r="M32" s="141">
        <f t="shared" ca="1" si="5"/>
        <v>0.10929999999999999</v>
      </c>
      <c r="N32" s="35" cm="1">
        <f t="array" aca="1" ref="N32" ca="1">IF(ROUND(ROUND(M32,2)-M32,4)=0,_xlfn.XLOOKUP(M32,INDIRECT($A$4&amp;"!$G$41:$G$141"),INDIRECT($A$4&amp;"!$A$41:$A$141"),0,1,1),IF(M32&gt;=1,0,(ROUNDUP(M32,2)-M32)*100*_xlfn.XLOOKUP(M32,INDIRECT($A$4&amp;"!$G$41:$G$141"),INDIRECT($A$4&amp;"!$A$41:$A$141"),0,-1,-1)+(M32-ROUNDDOWN(M32,2))*100*_xlfn.XLOOKUP(M32,INDIRECT($A$4&amp;"!$G$41:$G$141"),INDIRECT($A$4&amp;"!$A$41:$A$141"),0,1,1)))</f>
        <v>0.96356666666666624</v>
      </c>
      <c r="O32" s="66">
        <f t="shared" ca="1" si="6"/>
        <v>81.170855999999958</v>
      </c>
      <c r="S32" s="107">
        <f t="shared" ca="1" si="3"/>
        <v>1.4680170959999999</v>
      </c>
      <c r="T32" s="51">
        <f t="shared" ca="1" si="7"/>
        <v>0.11779000000000001</v>
      </c>
      <c r="U32" s="35" cm="1">
        <f t="array" aca="1" ref="U32" ca="1">IF(ROUND(ROUND(T32,2)-T32,4)=0,_xlfn.XLOOKUP(T32,INDIRECT($A$4&amp;"!$G$41:$G$141"),INDIRECT($A$4&amp;"!$A$41:$A$141"),0,1,1),IF(T32&gt;=1,0,(ROUNDUP(T32,2)-T32)*100*_xlfn.XLOOKUP(T32,INDIRECT($A$4&amp;"!$G$41:$G$141"),INDIRECT($A$4&amp;"!$A$41:$A$141"),0,-1,-1)+(T32-ROUNDDOWN(T32,2))*100*_xlfn.XLOOKUP(T32,INDIRECT($A$4&amp;"!$G$41:$G$141"),INDIRECT($A$4&amp;"!$A$41:$A$141"),0,1,1)))</f>
        <v>0.96073666666666635</v>
      </c>
      <c r="V32" s="66">
        <f t="shared" ca="1" si="8"/>
        <v>89.924951999999962</v>
      </c>
    </row>
    <row r="33" spans="1:22" x14ac:dyDescent="0.35">
      <c r="A33" s="32">
        <f t="shared" si="9"/>
        <v>46494</v>
      </c>
      <c r="B33" s="65" cm="1">
        <f t="array" aca="1" ref="B33" ca="1">_xlfn.XLOOKUP(A33,INDIRECT($A$5&amp;"!$AJ$41:$AJ$406"),INDIRECT($A$5&amp;"!$AK$41:$AK$406"))*SUM($F$3:$I$3)</f>
        <v>0</v>
      </c>
      <c r="C33" s="65" cm="1">
        <f t="array" aca="1" ref="C33" ca="1">_xlfn.XLOOKUP(A33,INDIRECT($A$5&amp;"!$AJ$41:$AJ$406"),INDIRECT($A$5&amp;"!$AL$41:$AL$406"))*SUM($F$3:$I$3)</f>
        <v>11.7</v>
      </c>
      <c r="D33" s="65" cm="1">
        <f t="array" aca="1" ref="D33" ca="1">_xlfn.XLOOKUP(A33,INDIRECT($A$5&amp;"!$AJ$41:$AJ$406"),INDIRECT($A$5&amp;"!$AO$41:$AO$406"))*SUM($F$3:$I$3)</f>
        <v>11.7</v>
      </c>
      <c r="E33" s="34" cm="1">
        <f t="array" ref="E33">SUMPRODUCT(('PT Storengy'!$B$8:$I$372)*('PT Storengy'!$A$8:$A$372=$A33)*('PT Storengy'!$B$5:$I$5=$A$6)*('PT Storengy'!$B$7:$I$7=$A$7))</f>
        <v>0.1</v>
      </c>
      <c r="F33" s="107">
        <f t="shared" ca="1" si="0"/>
        <v>1.4409248879999996</v>
      </c>
      <c r="G33" s="141">
        <f t="shared" ca="1" si="1"/>
        <v>0.11623</v>
      </c>
      <c r="H33" s="35" cm="1">
        <f t="array" aca="1" ref="H33" ca="1">IF(ROUND(ROUND(G33,2)-G33,4)=0,_xlfn.XLOOKUP(G33,INDIRECT($A$4&amp;"!$G$41:$G$141"),INDIRECT($A$4&amp;"!$A$41:$A$141"),0,1,1),IF(G33&gt;=1,0,(ROUNDUP(G33,2)-G33)*100*_xlfn.XLOOKUP(G33,INDIRECT($A$4&amp;"!$G$41:$G$141"),INDIRECT($A$4&amp;"!$A$41:$A$141"),0,-1,-1)+(G33-ROUNDDOWN(G33,2))*100*_xlfn.XLOOKUP(G33,INDIRECT($A$4&amp;"!$G$41:$G$141"),INDIRECT($A$4&amp;"!$A$41:$A$141"),0,1,1)))</f>
        <v>0.96125666666666632</v>
      </c>
      <c r="I33" s="66">
        <f t="shared" ca="1" si="4"/>
        <v>80.976261599999972</v>
      </c>
      <c r="J33" s="106" cm="1">
        <f t="array" aca="1" ref="J33" ca="1">IF(COUNTIFS('PTC NaTran'!$K$7:$K$15996,"",'PTC NaTran'!$A$7:$A$15996,J$16,'PTC NaTran'!$D$7:$D$15996,$A33,'PTC NaTran'!$C$7:$C$15996,"DEL")&gt;0,J$14,SUMIFS('PTC NaTran'!$K$7:$K$15996,'PTC NaTran'!$A$7:$A$15996,J$16,'PTC NaTran'!$D$7:$D$15996,$A33,'PTC NaTran'!$C$7:$C$15996,"DEL")*1.0026*$F$4/INDIRECT($A$4&amp;"!D9"))</f>
        <v>93.6</v>
      </c>
      <c r="K33" s="106">
        <v>1000</v>
      </c>
      <c r="L33" s="107">
        <f t="shared" ca="1" si="2"/>
        <v>1.4409248879999996</v>
      </c>
      <c r="M33" s="141">
        <f t="shared" ca="1" si="5"/>
        <v>0.11623</v>
      </c>
      <c r="N33" s="35" cm="1">
        <f t="array" aca="1" ref="N33" ca="1">IF(ROUND(ROUND(M33,2)-M33,4)=0,_xlfn.XLOOKUP(M33,INDIRECT($A$4&amp;"!$G$41:$G$141"),INDIRECT($A$4&amp;"!$A$41:$A$141"),0,1,1),IF(M33&gt;=1,0,(ROUNDUP(M33,2)-M33)*100*_xlfn.XLOOKUP(M33,INDIRECT($A$4&amp;"!$G$41:$G$141"),INDIRECT($A$4&amp;"!$A$41:$A$141"),0,-1,-1)+(M33-ROUNDDOWN(M33,2))*100*_xlfn.XLOOKUP(M33,INDIRECT($A$4&amp;"!$G$41:$G$141"),INDIRECT($A$4&amp;"!$A$41:$A$141"),0,1,1)))</f>
        <v>0.96125666666666632</v>
      </c>
      <c r="O33" s="66">
        <f t="shared" ca="1" si="6"/>
        <v>80.976261599999972</v>
      </c>
      <c r="S33" s="107">
        <f t="shared" ca="1" si="3"/>
        <v>1.5577024319999999</v>
      </c>
      <c r="T33" s="51">
        <f t="shared" ca="1" si="7"/>
        <v>0.12547</v>
      </c>
      <c r="U33" s="35" cm="1">
        <f t="array" aca="1" ref="U33" ca="1">IF(ROUND(ROUND(T33,2)-T33,4)=0,_xlfn.XLOOKUP(T33,INDIRECT($A$4&amp;"!$G$41:$G$141"),INDIRECT($A$4&amp;"!$A$41:$A$141"),0,1,1),IF(T33&gt;=1,0,(ROUNDUP(T33,2)-T33)*100*_xlfn.XLOOKUP(T33,INDIRECT($A$4&amp;"!$G$41:$G$141"),INDIRECT($A$4&amp;"!$A$41:$A$141"),0,-1,-1)+(T33-ROUNDDOWN(T33,2))*100*_xlfn.XLOOKUP(T33,INDIRECT($A$4&amp;"!$G$41:$G$141"),INDIRECT($A$4&amp;"!$A$41:$A$141"),0,1,1)))</f>
        <v>0.95817666666666756</v>
      </c>
      <c r="V33" s="66">
        <f t="shared" ca="1" si="8"/>
        <v>89.685336000000078</v>
      </c>
    </row>
    <row r="34" spans="1:22" x14ac:dyDescent="0.35">
      <c r="A34" s="32">
        <f t="shared" si="9"/>
        <v>46495</v>
      </c>
      <c r="B34" s="65" cm="1">
        <f t="array" aca="1" ref="B34" ca="1">_xlfn.XLOOKUP(A34,INDIRECT($A$5&amp;"!$AJ$41:$AJ$406"),INDIRECT($A$5&amp;"!$AK$41:$AK$406"))*SUM($F$3:$I$3)</f>
        <v>0</v>
      </c>
      <c r="C34" s="65" cm="1">
        <f t="array" aca="1" ref="C34" ca="1">_xlfn.XLOOKUP(A34,INDIRECT($A$5&amp;"!$AJ$41:$AJ$406"),INDIRECT($A$5&amp;"!$AL$41:$AL$406"))*SUM($F$3:$I$3)</f>
        <v>11.7</v>
      </c>
      <c r="D34" s="65" cm="1">
        <f t="array" aca="1" ref="D34" ca="1">_xlfn.XLOOKUP(A34,INDIRECT($A$5&amp;"!$AJ$41:$AJ$406"),INDIRECT($A$5&amp;"!$AO$41:$AO$406"))*SUM($F$3:$I$3)</f>
        <v>11.7</v>
      </c>
      <c r="E34" s="34" cm="1">
        <f t="array" ref="E34">SUMPRODUCT(('PT Storengy'!$B$8:$I$372)*('PT Storengy'!$A$8:$A$372=$A34)*('PT Storengy'!$B$5:$I$5=$A$6)*('PT Storengy'!$B$7:$I$7=$A$7))</f>
        <v>0.1</v>
      </c>
      <c r="F34" s="107">
        <f t="shared" ca="1" si="0"/>
        <v>1.5217065551999998</v>
      </c>
      <c r="G34" s="141">
        <f t="shared" ca="1" si="1"/>
        <v>0.12316000000000001</v>
      </c>
      <c r="H34" s="35" cm="1">
        <f t="array" aca="1" ref="H34" ca="1">IF(ROUND(ROUND(G34,2)-G34,4)=0,_xlfn.XLOOKUP(G34,INDIRECT($A$4&amp;"!$G$41:$G$141"),INDIRECT($A$4&amp;"!$A$41:$A$141"),0,1,1),IF(G34&gt;=1,0,(ROUNDUP(G34,2)-G34)*100*_xlfn.XLOOKUP(G34,INDIRECT($A$4&amp;"!$G$41:$G$141"),INDIRECT($A$4&amp;"!$A$41:$A$141"),0,-1,-1)+(G34-ROUNDDOWN(G34,2))*100*_xlfn.XLOOKUP(G34,INDIRECT($A$4&amp;"!$G$41:$G$141"),INDIRECT($A$4&amp;"!$A$41:$A$141"),0,1,1)))</f>
        <v>0.95894666666666772</v>
      </c>
      <c r="I34" s="66">
        <f t="shared" ca="1" si="4"/>
        <v>80.781667200000086</v>
      </c>
      <c r="J34" s="106" cm="1">
        <f t="array" aca="1" ref="J34" ca="1">IF(COUNTIFS('PTC NaTran'!$K$7:$K$15996,"",'PTC NaTran'!$A$7:$A$15996,J$16,'PTC NaTran'!$D$7:$D$15996,$A34,'PTC NaTran'!$C$7:$C$15996,"DEL")&gt;0,J$14,SUMIFS('PTC NaTran'!$K$7:$K$15996,'PTC NaTran'!$A$7:$A$15996,J$16,'PTC NaTran'!$D$7:$D$15996,$A34,'PTC NaTran'!$C$7:$C$15996,"DEL")*1.0026*$F$4/INDIRECT($A$4&amp;"!D9"))</f>
        <v>93.6</v>
      </c>
      <c r="K34" s="106">
        <v>1000</v>
      </c>
      <c r="L34" s="107">
        <f t="shared" ca="1" si="2"/>
        <v>1.5217065551999998</v>
      </c>
      <c r="M34" s="141">
        <f t="shared" ca="1" si="5"/>
        <v>0.12316000000000001</v>
      </c>
      <c r="N34" s="35" cm="1">
        <f t="array" aca="1" ref="N34" ca="1">IF(ROUND(ROUND(M34,2)-M34,4)=0,_xlfn.XLOOKUP(M34,INDIRECT($A$4&amp;"!$G$41:$G$141"),INDIRECT($A$4&amp;"!$A$41:$A$141"),0,1,1),IF(M34&gt;=1,0,(ROUNDUP(M34,2)-M34)*100*_xlfn.XLOOKUP(M34,INDIRECT($A$4&amp;"!$G$41:$G$141"),INDIRECT($A$4&amp;"!$A$41:$A$141"),0,-1,-1)+(M34-ROUNDDOWN(M34,2))*100*_xlfn.XLOOKUP(M34,INDIRECT($A$4&amp;"!$G$41:$G$141"),INDIRECT($A$4&amp;"!$A$41:$A$141"),0,1,1)))</f>
        <v>0.95894666666666772</v>
      </c>
      <c r="O34" s="66">
        <f t="shared" ca="1" si="6"/>
        <v>80.781667200000086</v>
      </c>
      <c r="S34" s="107">
        <f t="shared" ca="1" si="3"/>
        <v>1.647148464</v>
      </c>
      <c r="T34" s="51">
        <f t="shared" ca="1" si="7"/>
        <v>0.13314000000000001</v>
      </c>
      <c r="U34" s="35" cm="1">
        <f t="array" aca="1" ref="U34" ca="1">IF(ROUND(ROUND(T34,2)-T34,4)=0,_xlfn.XLOOKUP(T34,INDIRECT($A$4&amp;"!$G$41:$G$141"),INDIRECT($A$4&amp;"!$A$41:$A$141"),0,1,1),IF(T34&gt;=1,0,(ROUNDUP(T34,2)-T34)*100*_xlfn.XLOOKUP(T34,INDIRECT($A$4&amp;"!$G$41:$G$141"),INDIRECT($A$4&amp;"!$A$41:$A$141"),0,-1,-1)+(T34-ROUNDDOWN(T34,2))*100*_xlfn.XLOOKUP(T34,INDIRECT($A$4&amp;"!$G$41:$G$141"),INDIRECT($A$4&amp;"!$A$41:$A$141"),0,1,1)))</f>
        <v>0.95562000000000102</v>
      </c>
      <c r="V34" s="66">
        <f t="shared" ca="1" si="8"/>
        <v>89.446032000000088</v>
      </c>
    </row>
    <row r="35" spans="1:22" x14ac:dyDescent="0.35">
      <c r="A35" s="32">
        <f t="shared" si="9"/>
        <v>46496</v>
      </c>
      <c r="B35" s="65" cm="1">
        <f t="array" aca="1" ref="B35" ca="1">_xlfn.XLOOKUP(A35,INDIRECT($A$5&amp;"!$AJ$41:$AJ$406"),INDIRECT($A$5&amp;"!$AK$41:$AK$406"))*SUM($F$3:$I$3)</f>
        <v>0</v>
      </c>
      <c r="C35" s="65" cm="1">
        <f t="array" aca="1" ref="C35" ca="1">_xlfn.XLOOKUP(A35,INDIRECT($A$5&amp;"!$AJ$41:$AJ$406"),INDIRECT($A$5&amp;"!$AL$41:$AL$406"))*SUM($F$3:$I$3)</f>
        <v>11.7</v>
      </c>
      <c r="D35" s="65" cm="1">
        <f t="array" aca="1" ref="D35" ca="1">_xlfn.XLOOKUP(A35,INDIRECT($A$5&amp;"!$AJ$41:$AJ$406"),INDIRECT($A$5&amp;"!$AO$41:$AO$406"))*SUM($F$3:$I$3)</f>
        <v>11.7</v>
      </c>
      <c r="E35" s="34" cm="1">
        <f t="array" ref="E35">SUMPRODUCT(('PT Storengy'!$B$8:$I$372)*('PT Storengy'!$A$8:$A$372=$A35)*('PT Storengy'!$B$5:$I$5=$A$6)*('PT Storengy'!$B$7:$I$7=$A$7))</f>
        <v>0.1</v>
      </c>
      <c r="F35" s="107">
        <f t="shared" ca="1" si="0"/>
        <v>1.6022944703999997</v>
      </c>
      <c r="G35" s="141">
        <f t="shared" ca="1" si="1"/>
        <v>0.13006000000000001</v>
      </c>
      <c r="H35" s="35" cm="1">
        <f t="array" aca="1" ref="H35" ca="1">IF(ROUND(ROUND(G35,2)-G35,4)=0,_xlfn.XLOOKUP(G35,INDIRECT($A$4&amp;"!$G$41:$G$141"),INDIRECT($A$4&amp;"!$A$41:$A$141"),0,1,1),IF(G35&gt;=1,0,(ROUNDUP(G35,2)-G35)*100*_xlfn.XLOOKUP(G35,INDIRECT($A$4&amp;"!$G$41:$G$141"),INDIRECT($A$4&amp;"!$A$41:$A$141"),0,-1,-1)+(G35-ROUNDDOWN(G35,2))*100*_xlfn.XLOOKUP(G35,INDIRECT($A$4&amp;"!$G$41:$G$141"),INDIRECT($A$4&amp;"!$A$41:$A$141"),0,1,1)))</f>
        <v>0.95664666666666753</v>
      </c>
      <c r="I35" s="66">
        <f t="shared" ca="1" si="4"/>
        <v>80.587915200000069</v>
      </c>
      <c r="J35" s="106" cm="1">
        <f t="array" aca="1" ref="J35" ca="1">IF(COUNTIFS('PTC NaTran'!$K$7:$K$15996,"",'PTC NaTran'!$A$7:$A$15996,J$16,'PTC NaTran'!$D$7:$D$15996,$A35,'PTC NaTran'!$C$7:$C$15996,"DEL")&gt;0,J$14,SUMIFS('PTC NaTran'!$K$7:$K$15996,'PTC NaTran'!$A$7:$A$15996,J$16,'PTC NaTran'!$D$7:$D$15996,$A35,'PTC NaTran'!$C$7:$C$15996,"DEL")*1.0026*$F$4/INDIRECT($A$4&amp;"!D9"))</f>
        <v>93.6</v>
      </c>
      <c r="K35" s="106">
        <v>1000</v>
      </c>
      <c r="L35" s="107">
        <f t="shared" ca="1" si="2"/>
        <v>1.6022944703999997</v>
      </c>
      <c r="M35" s="141">
        <f t="shared" ca="1" si="5"/>
        <v>0.13006000000000001</v>
      </c>
      <c r="N35" s="35" cm="1">
        <f t="array" aca="1" ref="N35" ca="1">IF(ROUND(ROUND(M35,2)-M35,4)=0,_xlfn.XLOOKUP(M35,INDIRECT($A$4&amp;"!$G$41:$G$141"),INDIRECT($A$4&amp;"!$A$41:$A$141"),0,1,1),IF(M35&gt;=1,0,(ROUNDUP(M35,2)-M35)*100*_xlfn.XLOOKUP(M35,INDIRECT($A$4&amp;"!$G$41:$G$141"),INDIRECT($A$4&amp;"!$A$41:$A$141"),0,-1,-1)+(M35-ROUNDDOWN(M35,2))*100*_xlfn.XLOOKUP(M35,INDIRECT($A$4&amp;"!$G$41:$G$141"),INDIRECT($A$4&amp;"!$A$41:$A$141"),0,1,1)))</f>
        <v>0.95664666666666753</v>
      </c>
      <c r="O35" s="66">
        <f t="shared" ca="1" si="6"/>
        <v>80.587915200000069</v>
      </c>
      <c r="S35" s="107">
        <f t="shared" ca="1" si="3"/>
        <v>1.7363561280000002</v>
      </c>
      <c r="T35" s="51">
        <f t="shared" ca="1" si="7"/>
        <v>0.14077999999999999</v>
      </c>
      <c r="U35" s="35" cm="1">
        <f t="array" aca="1" ref="U35" ca="1">IF(ROUND(ROUND(T35,2)-T35,4)=0,_xlfn.XLOOKUP(T35,INDIRECT($A$4&amp;"!$G$41:$G$141"),INDIRECT($A$4&amp;"!$A$41:$A$141"),0,1,1),IF(T35&gt;=1,0,(ROUNDUP(T35,2)-T35)*100*_xlfn.XLOOKUP(T35,INDIRECT($A$4&amp;"!$G$41:$G$141"),INDIRECT($A$4&amp;"!$A$41:$A$141"),0,-1,-1)+(T35-ROUNDDOWN(T35,2))*100*_xlfn.XLOOKUP(T35,INDIRECT($A$4&amp;"!$G$41:$G$141"),INDIRECT($A$4&amp;"!$A$41:$A$141"),0,1,1)))</f>
        <v>0.95307333333333433</v>
      </c>
      <c r="V35" s="66">
        <f t="shared" ca="1" si="8"/>
        <v>89.207664000000094</v>
      </c>
    </row>
    <row r="36" spans="1:22" x14ac:dyDescent="0.35">
      <c r="A36" s="32">
        <f t="shared" si="9"/>
        <v>46497</v>
      </c>
      <c r="B36" s="65" cm="1">
        <f t="array" aca="1" ref="B36" ca="1">_xlfn.XLOOKUP(A36,INDIRECT($A$5&amp;"!$AJ$41:$AJ$406"),INDIRECT($A$5&amp;"!$AK$41:$AK$406"))*SUM($F$3:$I$3)</f>
        <v>0</v>
      </c>
      <c r="C36" s="65" cm="1">
        <f t="array" aca="1" ref="C36" ca="1">_xlfn.XLOOKUP(A36,INDIRECT($A$5&amp;"!$AJ$41:$AJ$406"),INDIRECT($A$5&amp;"!$AL$41:$AL$406"))*SUM($F$3:$I$3)</f>
        <v>11.7</v>
      </c>
      <c r="D36" s="65" cm="1">
        <f t="array" aca="1" ref="D36" ca="1">_xlfn.XLOOKUP(A36,INDIRECT($A$5&amp;"!$AJ$41:$AJ$406"),INDIRECT($A$5&amp;"!$AO$41:$AO$406"))*SUM($F$3:$I$3)</f>
        <v>11.7</v>
      </c>
      <c r="E36" s="34" cm="1">
        <f t="array" ref="E36">SUMPRODUCT(('PT Storengy'!$B$8:$I$372)*('PT Storengy'!$A$8:$A$372=$A36)*('PT Storengy'!$B$5:$I$5=$A$6)*('PT Storengy'!$B$7:$I$7=$A$7))</f>
        <v>0.1</v>
      </c>
      <c r="F36" s="107">
        <f t="shared" ca="1" si="0"/>
        <v>1.6826889143999999</v>
      </c>
      <c r="G36" s="141">
        <f t="shared" ca="1" si="1"/>
        <v>0.13694999999999999</v>
      </c>
      <c r="H36" s="35" cm="1">
        <f t="array" aca="1" ref="H36" ca="1">IF(ROUND(ROUND(G36,2)-G36,4)=0,_xlfn.XLOOKUP(G36,INDIRECT($A$4&amp;"!$G$41:$G$141"),INDIRECT($A$4&amp;"!$A$41:$A$141"),0,1,1),IF(G36&gt;=1,0,(ROUNDUP(G36,2)-G36)*100*_xlfn.XLOOKUP(G36,INDIRECT($A$4&amp;"!$G$41:$G$141"),INDIRECT($A$4&amp;"!$A$41:$A$141"),0,-1,-1)+(G36-ROUNDDOWN(G36,2))*100*_xlfn.XLOOKUP(G36,INDIRECT($A$4&amp;"!$G$41:$G$141"),INDIRECT($A$4&amp;"!$A$41:$A$141"),0,1,1)))</f>
        <v>0.95435000000000092</v>
      </c>
      <c r="I36" s="66">
        <f t="shared" ca="1" si="4"/>
        <v>80.394444000000078</v>
      </c>
      <c r="J36" s="106" cm="1">
        <f t="array" aca="1" ref="J36" ca="1">IF(COUNTIFS('PTC NaTran'!$K$7:$K$15996,"",'PTC NaTran'!$A$7:$A$15996,J$16,'PTC NaTran'!$D$7:$D$15996,$A36,'PTC NaTran'!$C$7:$C$15996,"DEL")&gt;0,J$14,SUMIFS('PTC NaTran'!$K$7:$K$15996,'PTC NaTran'!$A$7:$A$15996,J$16,'PTC NaTran'!$D$7:$D$15996,$A36,'PTC NaTran'!$C$7:$C$15996,"DEL")*1.0026*$F$4/INDIRECT($A$4&amp;"!D9"))</f>
        <v>93.6</v>
      </c>
      <c r="K36" s="106">
        <v>1000</v>
      </c>
      <c r="L36" s="107">
        <f t="shared" ca="1" si="2"/>
        <v>1.6826889143999999</v>
      </c>
      <c r="M36" s="141">
        <f t="shared" ca="1" si="5"/>
        <v>0.13694999999999999</v>
      </c>
      <c r="N36" s="35" cm="1">
        <f t="array" aca="1" ref="N36" ca="1">IF(ROUND(ROUND(M36,2)-M36,4)=0,_xlfn.XLOOKUP(M36,INDIRECT($A$4&amp;"!$G$41:$G$141"),INDIRECT($A$4&amp;"!$A$41:$A$141"),0,1,1),IF(M36&gt;=1,0,(ROUNDUP(M36,2)-M36)*100*_xlfn.XLOOKUP(M36,INDIRECT($A$4&amp;"!$G$41:$G$141"),INDIRECT($A$4&amp;"!$A$41:$A$141"),0,-1,-1)+(M36-ROUNDDOWN(M36,2))*100*_xlfn.XLOOKUP(M36,INDIRECT($A$4&amp;"!$G$41:$G$141"),INDIRECT($A$4&amp;"!$A$41:$A$141"),0,1,1)))</f>
        <v>0.95435000000000092</v>
      </c>
      <c r="O36" s="66">
        <f t="shared" ca="1" si="6"/>
        <v>80.394444000000078</v>
      </c>
      <c r="S36" s="107">
        <f t="shared" ca="1" si="3"/>
        <v>1.8253257360000001</v>
      </c>
      <c r="T36" s="51">
        <f t="shared" ca="1" si="7"/>
        <v>0.14840999999999999</v>
      </c>
      <c r="U36" s="35" cm="1">
        <f t="array" aca="1" ref="U36" ca="1">IF(ROUND(ROUND(T36,2)-T36,4)=0,_xlfn.XLOOKUP(T36,INDIRECT($A$4&amp;"!$G$41:$G$141"),INDIRECT($A$4&amp;"!$A$41:$A$141"),0,1,1),IF(T36&gt;=1,0,(ROUNDUP(T36,2)-T36)*100*_xlfn.XLOOKUP(T36,INDIRECT($A$4&amp;"!$G$41:$G$141"),INDIRECT($A$4&amp;"!$A$41:$A$141"),0,-1,-1)+(T36-ROUNDDOWN(T36,2))*100*_xlfn.XLOOKUP(T36,INDIRECT($A$4&amp;"!$G$41:$G$141"),INDIRECT($A$4&amp;"!$A$41:$A$141"),0,1,1)))</f>
        <v>0.95053000000000076</v>
      </c>
      <c r="V36" s="66">
        <f t="shared" ca="1" si="8"/>
        <v>88.969608000000065</v>
      </c>
    </row>
    <row r="37" spans="1:22" x14ac:dyDescent="0.35">
      <c r="A37" s="32">
        <f t="shared" si="9"/>
        <v>46498</v>
      </c>
      <c r="B37" s="65" cm="1">
        <f t="array" aca="1" ref="B37" ca="1">_xlfn.XLOOKUP(A37,INDIRECT($A$5&amp;"!$AJ$41:$AJ$406"),INDIRECT($A$5&amp;"!$AK$41:$AK$406"))*SUM($F$3:$I$3)</f>
        <v>0</v>
      </c>
      <c r="C37" s="65" cm="1">
        <f t="array" aca="1" ref="C37" ca="1">_xlfn.XLOOKUP(A37,INDIRECT($A$5&amp;"!$AJ$41:$AJ$406"),INDIRECT($A$5&amp;"!$AL$41:$AL$406"))*SUM($F$3:$I$3)</f>
        <v>11.7</v>
      </c>
      <c r="D37" s="65" cm="1">
        <f t="array" aca="1" ref="D37" ca="1">_xlfn.XLOOKUP(A37,INDIRECT($A$5&amp;"!$AJ$41:$AJ$406"),INDIRECT($A$5&amp;"!$AO$41:$AO$406"))*SUM($F$3:$I$3)</f>
        <v>11.7</v>
      </c>
      <c r="E37" s="34" cm="1">
        <f t="array" ref="E37">SUMPRODUCT(('PT Storengy'!$B$8:$I$372)*('PT Storengy'!$A$8:$A$372=$A37)*('PT Storengy'!$B$5:$I$5=$A$6)*('PT Storengy'!$B$7:$I$7=$A$7))</f>
        <v>0.1</v>
      </c>
      <c r="F37" s="107">
        <f t="shared" ca="1" si="0"/>
        <v>1.7628904487999999</v>
      </c>
      <c r="G37" s="141">
        <f t="shared" ca="1" si="1"/>
        <v>0.14382</v>
      </c>
      <c r="H37" s="35" cm="1">
        <f t="array" aca="1" ref="H37" ca="1">IF(ROUND(ROUND(G37,2)-G37,4)=0,_xlfn.XLOOKUP(G37,INDIRECT($A$4&amp;"!$G$41:$G$141"),INDIRECT($A$4&amp;"!$A$41:$A$141"),0,1,1),IF(G37&gt;=1,0,(ROUNDUP(G37,2)-G37)*100*_xlfn.XLOOKUP(G37,INDIRECT($A$4&amp;"!$G$41:$G$141"),INDIRECT($A$4&amp;"!$A$41:$A$141"),0,-1,-1)+(G37-ROUNDDOWN(G37,2))*100*_xlfn.XLOOKUP(G37,INDIRECT($A$4&amp;"!$G$41:$G$141"),INDIRECT($A$4&amp;"!$A$41:$A$141"),0,1,1)))</f>
        <v>0.95206000000000102</v>
      </c>
      <c r="I37" s="66">
        <f t="shared" ca="1" si="4"/>
        <v>80.201534400000085</v>
      </c>
      <c r="J37" s="106" cm="1">
        <f t="array" aca="1" ref="J37" ca="1">IF(COUNTIFS('PTC NaTran'!$K$7:$K$15996,"",'PTC NaTran'!$A$7:$A$15996,J$16,'PTC NaTran'!$D$7:$D$15996,$A37,'PTC NaTran'!$C$7:$C$15996,"DEL")&gt;0,J$14,SUMIFS('PTC NaTran'!$K$7:$K$15996,'PTC NaTran'!$A$7:$A$15996,J$16,'PTC NaTran'!$D$7:$D$15996,$A37,'PTC NaTran'!$C$7:$C$15996,"DEL")*1.0026*$F$4/INDIRECT($A$4&amp;"!D9"))</f>
        <v>93.6</v>
      </c>
      <c r="K37" s="106">
        <v>1000</v>
      </c>
      <c r="L37" s="107">
        <f t="shared" ca="1" si="2"/>
        <v>1.7628904487999999</v>
      </c>
      <c r="M37" s="141">
        <f t="shared" ca="1" si="5"/>
        <v>0.14382</v>
      </c>
      <c r="N37" s="35" cm="1">
        <f t="array" aca="1" ref="N37" ca="1">IF(ROUND(ROUND(M37,2)-M37,4)=0,_xlfn.XLOOKUP(M37,INDIRECT($A$4&amp;"!$G$41:$G$141"),INDIRECT($A$4&amp;"!$A$41:$A$141"),0,1,1),IF(M37&gt;=1,0,(ROUNDUP(M37,2)-M37)*100*_xlfn.XLOOKUP(M37,INDIRECT($A$4&amp;"!$G$41:$G$141"),INDIRECT($A$4&amp;"!$A$41:$A$141"),0,-1,-1)+(M37-ROUNDDOWN(M37,2))*100*_xlfn.XLOOKUP(M37,INDIRECT($A$4&amp;"!$G$41:$G$141"),INDIRECT($A$4&amp;"!$A$41:$A$141"),0,1,1)))</f>
        <v>0.95206000000000102</v>
      </c>
      <c r="O37" s="66">
        <f t="shared" ca="1" si="6"/>
        <v>80.201534400000085</v>
      </c>
      <c r="S37" s="107">
        <f t="shared" ca="1" si="3"/>
        <v>1.9140582240000001</v>
      </c>
      <c r="T37" s="51">
        <f t="shared" ca="1" si="7"/>
        <v>0.15601000000000001</v>
      </c>
      <c r="U37" s="35" cm="1">
        <f t="array" aca="1" ref="U37" ca="1">IF(ROUND(ROUND(T37,2)-T37,4)=0,_xlfn.XLOOKUP(T37,INDIRECT($A$4&amp;"!$G$41:$G$141"),INDIRECT($A$4&amp;"!$A$41:$A$141"),0,1,1),IF(T37&gt;=1,0,(ROUNDUP(T37,2)-T37)*100*_xlfn.XLOOKUP(T37,INDIRECT($A$4&amp;"!$G$41:$G$141"),INDIRECT($A$4&amp;"!$A$41:$A$141"),0,-1,-1)+(T37-ROUNDDOWN(T37,2))*100*_xlfn.XLOOKUP(T37,INDIRECT($A$4&amp;"!$G$41:$G$141"),INDIRECT($A$4&amp;"!$A$41:$A$141"),0,1,1)))</f>
        <v>0.94799666666666749</v>
      </c>
      <c r="V37" s="66">
        <f t="shared" ca="1" si="8"/>
        <v>88.732488000000075</v>
      </c>
    </row>
    <row r="38" spans="1:22" x14ac:dyDescent="0.35">
      <c r="A38" s="167">
        <f t="shared" si="9"/>
        <v>46499</v>
      </c>
      <c r="B38" s="168" cm="1">
        <f t="array" aca="1" ref="B38" ca="1">_xlfn.XLOOKUP(A38,INDIRECT($A$5&amp;"!$AJ$41:$AJ$406"),INDIRECT($A$5&amp;"!$AK$41:$AK$406"))*SUM($F$3:$I$3)</f>
        <v>0</v>
      </c>
      <c r="C38" s="168" cm="1">
        <f t="array" aca="1" ref="C38" ca="1">_xlfn.XLOOKUP(A38,INDIRECT($A$5&amp;"!$AJ$41:$AJ$406"),INDIRECT($A$5&amp;"!$AL$41:$AL$406"))*SUM($F$3:$I$3)</f>
        <v>11.7</v>
      </c>
      <c r="D38" s="168" cm="1">
        <f t="array" aca="1" ref="D38" ca="1">_xlfn.XLOOKUP(A38,INDIRECT($A$5&amp;"!$AJ$41:$AJ$406"),INDIRECT($A$5&amp;"!$AO$41:$AO$406"))*SUM($F$3:$I$3)</f>
        <v>11.7</v>
      </c>
      <c r="E38" s="34" cm="1">
        <f t="array" ref="E38">SUMPRODUCT(('PT Storengy'!$B$8:$I$372)*('PT Storengy'!$A$8:$A$372=$A38)*('PT Storengy'!$B$5:$I$5=$A$6)*('PT Storengy'!$B$7:$I$7=$A$7))</f>
        <v>0.1</v>
      </c>
      <c r="F38" s="107">
        <f t="shared" ca="1" si="0"/>
        <v>1.8428996352</v>
      </c>
      <c r="G38" s="169">
        <f t="shared" ca="1" si="1"/>
        <v>0.15067</v>
      </c>
      <c r="H38" s="170" cm="1">
        <f t="array" aca="1" ref="H38" ca="1">IF(ROUND(ROUND(G38,2)-G38,4)=0,_xlfn.XLOOKUP(G38,INDIRECT($A$4&amp;"!$G$41:$G$141"),INDIRECT($A$4&amp;"!$A$41:$A$141"),0,1,1),IF(G38&gt;=1,0,(ROUNDUP(G38,2)-G38)*100*_xlfn.XLOOKUP(G38,INDIRECT($A$4&amp;"!$G$41:$G$141"),INDIRECT($A$4&amp;"!$A$41:$A$141"),0,-1,-1)+(G38-ROUNDDOWN(G38,2))*100*_xlfn.XLOOKUP(G38,INDIRECT($A$4&amp;"!$G$41:$G$141"),INDIRECT($A$4&amp;"!$A$41:$A$141"),0,1,1)))</f>
        <v>0.94977666666666749</v>
      </c>
      <c r="I38" s="66">
        <f t="shared" ca="1" si="4"/>
        <v>80.009186400000061</v>
      </c>
      <c r="J38" s="106" cm="1">
        <f t="array" aca="1" ref="J38" ca="1">IF(COUNTIFS('PTC NaTran'!$K$7:$K$15996,"",'PTC NaTran'!$A$7:$A$15996,J$16,'PTC NaTran'!$D$7:$D$15996,$A38,'PTC NaTran'!$C$7:$C$15996,"DEL")&gt;0,J$14,SUMIFS('PTC NaTran'!$K$7:$K$15996,'PTC NaTran'!$A$7:$A$15996,J$16,'PTC NaTran'!$D$7:$D$15996,$A38,'PTC NaTran'!$C$7:$C$15996,"DEL")*1.0026*$F$4/INDIRECT($A$4&amp;"!D9"))</f>
        <v>93.6</v>
      </c>
      <c r="K38" s="106">
        <v>1000</v>
      </c>
      <c r="L38" s="107">
        <f t="shared" ca="1" si="2"/>
        <v>1.8428996352</v>
      </c>
      <c r="M38" s="169">
        <f t="shared" ca="1" si="5"/>
        <v>0.15067</v>
      </c>
      <c r="N38" s="170" cm="1">
        <f t="array" aca="1" ref="N38" ca="1">IF(ROUND(ROUND(M38,2)-M38,4)=0,_xlfn.XLOOKUP(M38,INDIRECT($A$4&amp;"!$G$41:$G$141"),INDIRECT($A$4&amp;"!$A$41:$A$141"),0,1,1),IF(M38&gt;=1,0,(ROUNDUP(M38,2)-M38)*100*_xlfn.XLOOKUP(M38,INDIRECT($A$4&amp;"!$G$41:$G$141"),INDIRECT($A$4&amp;"!$A$41:$A$141"),0,-1,-1)+(M38-ROUNDDOWN(M38,2))*100*_xlfn.XLOOKUP(M38,INDIRECT($A$4&amp;"!$G$41:$G$141"),INDIRECT($A$4&amp;"!$A$41:$A$141"),0,1,1)))</f>
        <v>0.94977666666666749</v>
      </c>
      <c r="O38" s="66">
        <f t="shared" ca="1" si="6"/>
        <v>80.009186400000061</v>
      </c>
      <c r="S38" s="107">
        <f t="shared" ca="1" si="3"/>
        <v>2.0025542160000001</v>
      </c>
      <c r="T38" s="51">
        <f t="shared" ca="1" si="7"/>
        <v>0.16359000000000001</v>
      </c>
      <c r="U38" s="170" cm="1">
        <f t="array" aca="1" ref="U38" ca="1">IF(ROUND(ROUND(T38,2)-T38,4)=0,_xlfn.XLOOKUP(T38,INDIRECT($A$4&amp;"!$G$41:$G$141"),INDIRECT($A$4&amp;"!$A$41:$A$141"),0,1,1),IF(T38&gt;=1,0,(ROUNDUP(T38,2)-T38)*100*_xlfn.XLOOKUP(T38,INDIRECT($A$4&amp;"!$G$41:$G$141"),INDIRECT($A$4&amp;"!$A$41:$A$141"),0,-1,-1)+(T38-ROUNDDOWN(T38,2))*100*_xlfn.XLOOKUP(T38,INDIRECT($A$4&amp;"!$G$41:$G$141"),INDIRECT($A$4&amp;"!$A$41:$A$141"),0,1,1)))</f>
        <v>0.9454700000000007</v>
      </c>
      <c r="V38" s="66">
        <f t="shared" ca="1" si="8"/>
        <v>88.495992000000058</v>
      </c>
    </row>
    <row r="39" spans="1:22" x14ac:dyDescent="0.35">
      <c r="A39" s="32">
        <f t="shared" si="9"/>
        <v>46500</v>
      </c>
      <c r="B39" s="65" cm="1">
        <f t="array" aca="1" ref="B39" ca="1">_xlfn.XLOOKUP(A39,INDIRECT($A$5&amp;"!$AJ$41:$AJ$406"),INDIRECT($A$5&amp;"!$AK$41:$AK$406"))*SUM($F$3:$I$3)</f>
        <v>0</v>
      </c>
      <c r="C39" s="65" cm="1">
        <f t="array" aca="1" ref="C39" ca="1">_xlfn.XLOOKUP(A39,INDIRECT($A$5&amp;"!$AJ$41:$AJ$406"),INDIRECT($A$5&amp;"!$AL$41:$AL$406"))*SUM($F$3:$I$3)</f>
        <v>11.7</v>
      </c>
      <c r="D39" s="65" cm="1">
        <f t="array" aca="1" ref="D39" ca="1">_xlfn.XLOOKUP(A39,INDIRECT($A$5&amp;"!$AJ$41:$AJ$406"),INDIRECT($A$5&amp;"!$AO$41:$AO$406"))*SUM($F$3:$I$3)</f>
        <v>11.7</v>
      </c>
      <c r="E39" s="34" cm="1">
        <f t="array" ref="E39">SUMPRODUCT(('PT Storengy'!$B$8:$I$372)*('PT Storengy'!$A$8:$A$372=$A39)*('PT Storengy'!$B$5:$I$5=$A$6)*('PT Storengy'!$B$7:$I$7=$A$7))</f>
        <v>0.1</v>
      </c>
      <c r="F39" s="107">
        <f t="shared" ca="1" si="0"/>
        <v>1.9227167544000001</v>
      </c>
      <c r="G39" s="141">
        <f t="shared" ca="1" si="1"/>
        <v>0.15751000000000001</v>
      </c>
      <c r="H39" s="35" cm="1">
        <f t="array" aca="1" ref="H39" ca="1">IF(ROUND(ROUND(G39,2)-G39,4)=0,_xlfn.XLOOKUP(G39,INDIRECT($A$4&amp;"!$G$41:$G$141"),INDIRECT($A$4&amp;"!$A$41:$A$141"),0,1,1),IF(G39&gt;=1,0,(ROUNDUP(G39,2)-G39)*100*_xlfn.XLOOKUP(G39,INDIRECT($A$4&amp;"!$G$41:$G$141"),INDIRECT($A$4&amp;"!$A$41:$A$141"),0,-1,-1)+(G39-ROUNDDOWN(G39,2))*100*_xlfn.XLOOKUP(G39,INDIRECT($A$4&amp;"!$G$41:$G$141"),INDIRECT($A$4&amp;"!$A$41:$A$141"),0,1,1)))</f>
        <v>0.94749666666666754</v>
      </c>
      <c r="I39" s="66">
        <f t="shared" ca="1" si="4"/>
        <v>79.817119200000064</v>
      </c>
      <c r="J39" s="106" cm="1">
        <f t="array" aca="1" ref="J39" ca="1">IF(COUNTIFS('PTC NaTran'!$K$7:$K$15996,"",'PTC NaTran'!$A$7:$A$15996,J$16,'PTC NaTran'!$D$7:$D$15996,$A39,'PTC NaTran'!$C$7:$C$15996,"DEL")&gt;0,J$14,SUMIFS('PTC NaTran'!$K$7:$K$15996,'PTC NaTran'!$A$7:$A$15996,J$16,'PTC NaTran'!$D$7:$D$15996,$A39,'PTC NaTran'!$C$7:$C$15996,"DEL")*1.0026*$F$4/INDIRECT($A$4&amp;"!D9"))</f>
        <v>93.6</v>
      </c>
      <c r="K39" s="106">
        <v>1000</v>
      </c>
      <c r="L39" s="107">
        <f t="shared" ca="1" si="2"/>
        <v>1.9227167544000001</v>
      </c>
      <c r="M39" s="141">
        <f t="shared" ca="1" si="5"/>
        <v>0.15751000000000001</v>
      </c>
      <c r="N39" s="35" cm="1">
        <f t="array" aca="1" ref="N39" ca="1">IF(ROUND(ROUND(M39,2)-M39,4)=0,_xlfn.XLOOKUP(M39,INDIRECT($A$4&amp;"!$G$41:$G$141"),INDIRECT($A$4&amp;"!$A$41:$A$141"),0,1,1),IF(M39&gt;=1,0,(ROUNDUP(M39,2)-M39)*100*_xlfn.XLOOKUP(M39,INDIRECT($A$4&amp;"!$G$41:$G$141"),INDIRECT($A$4&amp;"!$A$41:$A$141"),0,-1,-1)+(M39-ROUNDDOWN(M39,2))*100*_xlfn.XLOOKUP(M39,INDIRECT($A$4&amp;"!$G$41:$G$141"),INDIRECT($A$4&amp;"!$A$41:$A$141"),0,1,1)))</f>
        <v>0.94749666666666754</v>
      </c>
      <c r="O39" s="66">
        <f t="shared" ca="1" si="6"/>
        <v>79.817119200000064</v>
      </c>
      <c r="S39" s="107">
        <f t="shared" ca="1" si="3"/>
        <v>2.0908140240000002</v>
      </c>
      <c r="T39" s="51">
        <f t="shared" ca="1" si="7"/>
        <v>0.17116000000000001</v>
      </c>
      <c r="U39" s="35" cm="1">
        <f t="array" aca="1" ref="U39" ca="1">IF(ROUND(ROUND(T39,2)-T39,4)=0,_xlfn.XLOOKUP(T39,INDIRECT($A$4&amp;"!$G$41:$G$141"),INDIRECT($A$4&amp;"!$A$41:$A$141"),0,1,1),IF(T39&gt;=1,0,(ROUNDUP(T39,2)-T39)*100*_xlfn.XLOOKUP(T39,INDIRECT($A$4&amp;"!$G$41:$G$141"),INDIRECT($A$4&amp;"!$A$41:$A$141"),0,-1,-1)+(T39-ROUNDDOWN(T39,2))*100*_xlfn.XLOOKUP(T39,INDIRECT($A$4&amp;"!$G$41:$G$141"),INDIRECT($A$4&amp;"!$A$41:$A$141"),0,1,1)))</f>
        <v>0.94294666666666738</v>
      </c>
      <c r="V39" s="66">
        <f t="shared" ca="1" si="8"/>
        <v>88.259808000000064</v>
      </c>
    </row>
    <row r="40" spans="1:22" x14ac:dyDescent="0.35">
      <c r="A40" s="32">
        <f t="shared" si="9"/>
        <v>46501</v>
      </c>
      <c r="B40" s="65" cm="1">
        <f t="array" aca="1" ref="B40" ca="1">_xlfn.XLOOKUP(A40,INDIRECT($A$5&amp;"!$AJ$41:$AJ$406"),INDIRECT($A$5&amp;"!$AK$41:$AK$406"))*SUM($F$3:$I$3)</f>
        <v>0</v>
      </c>
      <c r="C40" s="65" cm="1">
        <f t="array" aca="1" ref="C40" ca="1">_xlfn.XLOOKUP(A40,INDIRECT($A$5&amp;"!$AJ$41:$AJ$406"),INDIRECT($A$5&amp;"!$AL$41:$AL$406"))*SUM($F$3:$I$3)</f>
        <v>11.7</v>
      </c>
      <c r="D40" s="65" cm="1">
        <f t="array" aca="1" ref="D40" ca="1">_xlfn.XLOOKUP(A40,INDIRECT($A$5&amp;"!$AJ$41:$AJ$406"),INDIRECT($A$5&amp;"!$AO$41:$AO$406"))*SUM($F$3:$I$3)</f>
        <v>11.7</v>
      </c>
      <c r="E40" s="34" cm="1">
        <f t="array" ref="E40">SUMPRODUCT(('PT Storengy'!$B$8:$I$372)*('PT Storengy'!$A$8:$A$372=$A40)*('PT Storengy'!$B$5:$I$5=$A$6)*('PT Storengy'!$B$7:$I$7=$A$7))</f>
        <v>0</v>
      </c>
      <c r="F40" s="107">
        <f t="shared" ca="1" si="0"/>
        <v>2.0111896584000002</v>
      </c>
      <c r="G40" s="141">
        <f t="shared" ca="1" si="1"/>
        <v>0.16433</v>
      </c>
      <c r="H40" s="35" cm="1">
        <f t="array" aca="1" ref="H40" ca="1">IF(ROUND(ROUND(G40,2)-G40,4)=0,_xlfn.XLOOKUP(G40,INDIRECT($A$4&amp;"!$G$41:$G$141"),INDIRECT($A$4&amp;"!$A$41:$A$141"),0,1,1),IF(G40&gt;=1,0,(ROUNDUP(G40,2)-G40)*100*_xlfn.XLOOKUP(G40,INDIRECT($A$4&amp;"!$G$41:$G$141"),INDIRECT($A$4&amp;"!$A$41:$A$141"),0,-1,-1)+(G40-ROUNDDOWN(G40,2))*100*_xlfn.XLOOKUP(G40,INDIRECT($A$4&amp;"!$G$41:$G$141"),INDIRECT($A$4&amp;"!$A$41:$A$141"),0,1,1)))</f>
        <v>0.94522333333333419</v>
      </c>
      <c r="I40" s="66">
        <f t="shared" ca="1" si="4"/>
        <v>88.472904000000071</v>
      </c>
      <c r="J40" s="106" cm="1">
        <f t="array" aca="1" ref="J40" ca="1">IF(COUNTIFS('PTC NaTran'!$K$7:$K$15996,"",'PTC NaTran'!$A$7:$A$15996,J$16,'PTC NaTran'!$D$7:$D$15996,$A40,'PTC NaTran'!$C$7:$C$15996,"DEL")&gt;0,J$14,SUMIFS('PTC NaTran'!$K$7:$K$15996,'PTC NaTran'!$A$7:$A$15996,J$16,'PTC NaTran'!$D$7:$D$15996,$A40,'PTC NaTran'!$C$7:$C$15996,"DEL")*1.0026*$F$4/INDIRECT($A$4&amp;"!D9"))</f>
        <v>93.6</v>
      </c>
      <c r="K40" s="106">
        <v>1000</v>
      </c>
      <c r="L40" s="107">
        <f t="shared" ca="1" si="2"/>
        <v>2.0111896584000002</v>
      </c>
      <c r="M40" s="141">
        <f t="shared" ca="1" si="5"/>
        <v>0.16433</v>
      </c>
      <c r="N40" s="35" cm="1">
        <f t="array" aca="1" ref="N40" ca="1">IF(ROUND(ROUND(M40,2)-M40,4)=0,_xlfn.XLOOKUP(M40,INDIRECT($A$4&amp;"!$G$41:$G$141"),INDIRECT($A$4&amp;"!$A$41:$A$141"),0,1,1),IF(M40&gt;=1,0,(ROUNDUP(M40,2)-M40)*100*_xlfn.XLOOKUP(M40,INDIRECT($A$4&amp;"!$G$41:$G$141"),INDIRECT($A$4&amp;"!$A$41:$A$141"),0,-1,-1)+(M40-ROUNDDOWN(M40,2))*100*_xlfn.XLOOKUP(M40,INDIRECT($A$4&amp;"!$G$41:$G$141"),INDIRECT($A$4&amp;"!$A$41:$A$141"),0,1,1)))</f>
        <v>0.94522333333333419</v>
      </c>
      <c r="O40" s="66">
        <f t="shared" ca="1" si="6"/>
        <v>88.472904000000071</v>
      </c>
      <c r="S40" s="107">
        <f t="shared" ca="1" si="3"/>
        <v>2.1788385840000002</v>
      </c>
      <c r="T40" s="51">
        <f t="shared" ca="1" si="7"/>
        <v>0.1787</v>
      </c>
      <c r="U40" s="35" cm="1">
        <f t="array" aca="1" ref="U40" ca="1">IF(ROUND(ROUND(T40,2)-T40,4)=0,_xlfn.XLOOKUP(T40,INDIRECT($A$4&amp;"!$G$41:$G$141"),INDIRECT($A$4&amp;"!$A$41:$A$141"),0,1,1),IF(T40&gt;=1,0,(ROUNDUP(T40,2)-T40)*100*_xlfn.XLOOKUP(T40,INDIRECT($A$4&amp;"!$G$41:$G$141"),INDIRECT($A$4&amp;"!$A$41:$A$141"),0,-1,-1)+(T40-ROUNDDOWN(T40,2))*100*_xlfn.XLOOKUP(T40,INDIRECT($A$4&amp;"!$G$41:$G$141"),INDIRECT($A$4&amp;"!$A$41:$A$141"),0,1,1)))</f>
        <v>0.94043333333333412</v>
      </c>
      <c r="V40" s="66">
        <f t="shared" ca="1" si="8"/>
        <v>88.024560000000065</v>
      </c>
    </row>
    <row r="41" spans="1:22" x14ac:dyDescent="0.35">
      <c r="A41" s="32">
        <f t="shared" si="9"/>
        <v>46502</v>
      </c>
      <c r="B41" s="65" cm="1">
        <f t="array" aca="1" ref="B41" ca="1">_xlfn.XLOOKUP(A41,INDIRECT($A$5&amp;"!$AJ$41:$AJ$406"),INDIRECT($A$5&amp;"!$AK$41:$AK$406"))*SUM($F$3:$I$3)</f>
        <v>0</v>
      </c>
      <c r="C41" s="65" cm="1">
        <f t="array" aca="1" ref="C41" ca="1">_xlfn.XLOOKUP(A41,INDIRECT($A$5&amp;"!$AJ$41:$AJ$406"),INDIRECT($A$5&amp;"!$AL$41:$AL$406"))*SUM($F$3:$I$3)</f>
        <v>11.7</v>
      </c>
      <c r="D41" s="65" cm="1">
        <f t="array" aca="1" ref="D41" ca="1">_xlfn.XLOOKUP(A41,INDIRECT($A$5&amp;"!$AJ$41:$AJ$406"),INDIRECT($A$5&amp;"!$AO$41:$AO$406"))*SUM($F$3:$I$3)</f>
        <v>11.7</v>
      </c>
      <c r="E41" s="34" cm="1">
        <f t="array" ref="E41">SUMPRODUCT(('PT Storengy'!$B$8:$I$372)*('PT Storengy'!$A$8:$A$372=$A41)*('PT Storengy'!$B$5:$I$5=$A$6)*('PT Storengy'!$B$7:$I$7=$A$7))</f>
        <v>0</v>
      </c>
      <c r="F41" s="107">
        <f t="shared" ca="1" si="0"/>
        <v>2.0994263784000005</v>
      </c>
      <c r="G41" s="141">
        <f t="shared" ca="1" si="1"/>
        <v>0.1719</v>
      </c>
      <c r="H41" s="35" cm="1">
        <f t="array" aca="1" ref="H41" ca="1">IF(ROUND(ROUND(G41,2)-G41,4)=0,_xlfn.XLOOKUP(G41,INDIRECT($A$4&amp;"!$G$41:$G$141"),INDIRECT($A$4&amp;"!$A$41:$A$141"),0,1,1),IF(G41&gt;=1,0,(ROUNDUP(G41,2)-G41)*100*_xlfn.XLOOKUP(G41,INDIRECT($A$4&amp;"!$G$41:$G$141"),INDIRECT($A$4&amp;"!$A$41:$A$141"),0,-1,-1)+(G41-ROUNDDOWN(G41,2))*100*_xlfn.XLOOKUP(G41,INDIRECT($A$4&amp;"!$G$41:$G$141"),INDIRECT($A$4&amp;"!$A$41:$A$141"),0,1,1)))</f>
        <v>0.94270000000000076</v>
      </c>
      <c r="I41" s="66">
        <f t="shared" ca="1" si="4"/>
        <v>88.236720000000062</v>
      </c>
      <c r="J41" s="106" cm="1">
        <f t="array" aca="1" ref="J41" ca="1">IF(COUNTIFS('PTC NaTran'!$K$7:$K$15996,"",'PTC NaTran'!$A$7:$A$15996,J$16,'PTC NaTran'!$D$7:$D$15996,$A41,'PTC NaTran'!$C$7:$C$15996,"DEL")&gt;0,J$14,SUMIFS('PTC NaTran'!$K$7:$K$15996,'PTC NaTran'!$A$7:$A$15996,J$16,'PTC NaTran'!$D$7:$D$15996,$A41,'PTC NaTran'!$C$7:$C$15996,"DEL")*1.0026*$F$4/INDIRECT($A$4&amp;"!D9"))</f>
        <v>93.6</v>
      </c>
      <c r="K41" s="106">
        <v>1000</v>
      </c>
      <c r="L41" s="107">
        <f t="shared" ca="1" si="2"/>
        <v>2.0994263784000005</v>
      </c>
      <c r="M41" s="141">
        <f t="shared" ca="1" si="5"/>
        <v>0.1719</v>
      </c>
      <c r="N41" s="35" cm="1">
        <f t="array" aca="1" ref="N41" ca="1">IF(ROUND(ROUND(M41,2)-M41,4)=0,_xlfn.XLOOKUP(M41,INDIRECT($A$4&amp;"!$G$41:$G$141"),INDIRECT($A$4&amp;"!$A$41:$A$141"),0,1,1),IF(M41&gt;=1,0,(ROUNDUP(M41,2)-M41)*100*_xlfn.XLOOKUP(M41,INDIRECT($A$4&amp;"!$G$41:$G$141"),INDIRECT($A$4&amp;"!$A$41:$A$141"),0,-1,-1)+(M41-ROUNDDOWN(M41,2))*100*_xlfn.XLOOKUP(M41,INDIRECT($A$4&amp;"!$G$41:$G$141"),INDIRECT($A$4&amp;"!$A$41:$A$141"),0,1,1)))</f>
        <v>0.94270000000000076</v>
      </c>
      <c r="O41" s="66">
        <f t="shared" ca="1" si="6"/>
        <v>88.236720000000062</v>
      </c>
      <c r="S41" s="107">
        <f t="shared" ca="1" si="3"/>
        <v>2.2666282080000002</v>
      </c>
      <c r="T41" s="51">
        <f t="shared" ca="1" si="7"/>
        <v>0.18623000000000001</v>
      </c>
      <c r="U41" s="35" cm="1">
        <f t="array" aca="1" ref="U41" ca="1">IF(ROUND(ROUND(T41,2)-T41,4)=0,_xlfn.XLOOKUP(T41,INDIRECT($A$4&amp;"!$G$41:$G$141"),INDIRECT($A$4&amp;"!$A$41:$A$141"),0,1,1),IF(T41&gt;=1,0,(ROUNDUP(T41,2)-T41)*100*_xlfn.XLOOKUP(T41,INDIRECT($A$4&amp;"!$G$41:$G$141"),INDIRECT($A$4&amp;"!$A$41:$A$141"),0,-1,-1)+(T41-ROUNDDOWN(T41,2))*100*_xlfn.XLOOKUP(T41,INDIRECT($A$4&amp;"!$G$41:$G$141"),INDIRECT($A$4&amp;"!$A$41:$A$141"),0,1,1)))</f>
        <v>0.93792333333333422</v>
      </c>
      <c r="V41" s="66">
        <f t="shared" ca="1" si="8"/>
        <v>87.789624000000074</v>
      </c>
    </row>
    <row r="42" spans="1:22" x14ac:dyDescent="0.35">
      <c r="A42" s="32">
        <f t="shared" si="9"/>
        <v>46503</v>
      </c>
      <c r="B42" s="65" cm="1">
        <f t="array" aca="1" ref="B42" ca="1">_xlfn.XLOOKUP(A42,INDIRECT($A$5&amp;"!$AJ$41:$AJ$406"),INDIRECT($A$5&amp;"!$AK$41:$AK$406"))*SUM($F$3:$I$3)</f>
        <v>0</v>
      </c>
      <c r="C42" s="65" cm="1">
        <f t="array" aca="1" ref="C42" ca="1">_xlfn.XLOOKUP(A42,INDIRECT($A$5&amp;"!$AJ$41:$AJ$406"),INDIRECT($A$5&amp;"!$AL$41:$AL$406"))*SUM($F$3:$I$3)</f>
        <v>11.7</v>
      </c>
      <c r="D42" s="65" cm="1">
        <f t="array" aca="1" ref="D42" ca="1">_xlfn.XLOOKUP(A42,INDIRECT($A$5&amp;"!$AJ$41:$AJ$406"),INDIRECT($A$5&amp;"!$AO$41:$AO$406"))*SUM($F$3:$I$3)</f>
        <v>11.7</v>
      </c>
      <c r="E42" s="34" cm="1">
        <f t="array" ref="E42">SUMPRODUCT(('PT Storengy'!$B$8:$I$372)*('PT Storengy'!$A$8:$A$372=$A42)*('PT Storengy'!$B$5:$I$5=$A$6)*('PT Storengy'!$B$7:$I$7=$A$7))</f>
        <v>0.5</v>
      </c>
      <c r="F42" s="107">
        <f t="shared" ca="1" si="0"/>
        <v>2.1434271144000006</v>
      </c>
      <c r="G42" s="141">
        <f t="shared" ca="1" si="1"/>
        <v>0.17943999999999999</v>
      </c>
      <c r="H42" s="35" cm="1">
        <f t="array" aca="1" ref="H42" ca="1">IF(ROUND(ROUND(G42,2)-G42,4)=0,_xlfn.XLOOKUP(G42,INDIRECT($A$4&amp;"!$G$41:$G$141"),INDIRECT($A$4&amp;"!$A$41:$A$141"),0,1,1),IF(G42&gt;=1,0,(ROUNDUP(G42,2)-G42)*100*_xlfn.XLOOKUP(G42,INDIRECT($A$4&amp;"!$G$41:$G$141"),INDIRECT($A$4&amp;"!$A$41:$A$141"),0,-1,-1)+(G42-ROUNDDOWN(G42,2))*100*_xlfn.XLOOKUP(G42,INDIRECT($A$4&amp;"!$G$41:$G$141"),INDIRECT($A$4&amp;"!$A$41:$A$141"),0,1,1)))</f>
        <v>0.94018666666666761</v>
      </c>
      <c r="I42" s="66">
        <f t="shared" ca="1" si="4"/>
        <v>44.000736000000039</v>
      </c>
      <c r="J42" s="106" cm="1">
        <f t="array" aca="1" ref="J42" ca="1">IF(COUNTIFS('PTC NaTran'!$K$7:$K$15996,"",'PTC NaTran'!$A$7:$A$15996,J$16,'PTC NaTran'!$D$7:$D$15996,$A42,'PTC NaTran'!$C$7:$C$15996,"DEL")&gt;0,J$14,SUMIFS('PTC NaTran'!$K$7:$K$15996,'PTC NaTran'!$A$7:$A$15996,J$16,'PTC NaTran'!$D$7:$D$15996,$A42,'PTC NaTran'!$C$7:$C$15996,"DEL")*1.0026*$F$4/INDIRECT($A$4&amp;"!D9"))</f>
        <v>93.6</v>
      </c>
      <c r="K42" s="106">
        <v>1000</v>
      </c>
      <c r="L42" s="107">
        <f t="shared" ca="1" si="2"/>
        <v>2.1434271144000006</v>
      </c>
      <c r="M42" s="141">
        <f t="shared" ca="1" si="5"/>
        <v>0.17943999999999999</v>
      </c>
      <c r="N42" s="35" cm="1">
        <f t="array" aca="1" ref="N42" ca="1">IF(ROUND(ROUND(M42,2)-M42,4)=0,_xlfn.XLOOKUP(M42,INDIRECT($A$4&amp;"!$G$41:$G$141"),INDIRECT($A$4&amp;"!$A$41:$A$141"),0,1,1),IF(M42&gt;=1,0,(ROUNDUP(M42,2)-M42)*100*_xlfn.XLOOKUP(M42,INDIRECT($A$4&amp;"!$G$41:$G$141"),INDIRECT($A$4&amp;"!$A$41:$A$141"),0,-1,-1)+(M42-ROUNDDOWN(M42,2))*100*_xlfn.XLOOKUP(M42,INDIRECT($A$4&amp;"!$G$41:$G$141"),INDIRECT($A$4&amp;"!$A$41:$A$141"),0,1,1)))</f>
        <v>0.94018666666666761</v>
      </c>
      <c r="O42" s="66">
        <f t="shared" ca="1" si="6"/>
        <v>44.000736000000039</v>
      </c>
      <c r="S42" s="107">
        <f t="shared" ca="1" si="3"/>
        <v>2.3541838320000004</v>
      </c>
      <c r="T42" s="51">
        <f t="shared" ca="1" si="7"/>
        <v>0.19373000000000001</v>
      </c>
      <c r="U42" s="35" cm="1">
        <f t="array" aca="1" ref="U42" ca="1">IF(ROUND(ROUND(T42,2)-T42,4)=0,_xlfn.XLOOKUP(T42,INDIRECT($A$4&amp;"!$G$41:$G$141"),INDIRECT($A$4&amp;"!$A$41:$A$141"),0,1,1),IF(T42&gt;=1,0,(ROUNDUP(T42,2)-T42)*100*_xlfn.XLOOKUP(T42,INDIRECT($A$4&amp;"!$G$41:$G$141"),INDIRECT($A$4&amp;"!$A$41:$A$141"),0,-1,-1)+(T42-ROUNDDOWN(T42,2))*100*_xlfn.XLOOKUP(T42,INDIRECT($A$4&amp;"!$G$41:$G$141"),INDIRECT($A$4&amp;"!$A$41:$A$141"),0,1,1)))</f>
        <v>0.93542333333333416</v>
      </c>
      <c r="V42" s="66">
        <f t="shared" ca="1" si="8"/>
        <v>87.555624000000066</v>
      </c>
    </row>
    <row r="43" spans="1:22" x14ac:dyDescent="0.35">
      <c r="A43" s="32">
        <f t="shared" si="9"/>
        <v>46504</v>
      </c>
      <c r="B43" s="65" cm="1">
        <f t="array" aca="1" ref="B43" ca="1">_xlfn.XLOOKUP(A43,INDIRECT($A$5&amp;"!$AJ$41:$AJ$406"),INDIRECT($A$5&amp;"!$AK$41:$AK$406"))*SUM($F$3:$I$3)</f>
        <v>0</v>
      </c>
      <c r="C43" s="65" cm="1">
        <f t="array" aca="1" ref="C43" ca="1">_xlfn.XLOOKUP(A43,INDIRECT($A$5&amp;"!$AJ$41:$AJ$406"),INDIRECT($A$5&amp;"!$AL$41:$AL$406"))*SUM($F$3:$I$3)</f>
        <v>11.7</v>
      </c>
      <c r="D43" s="65" cm="1">
        <f t="array" aca="1" ref="D43" ca="1">_xlfn.XLOOKUP(A43,INDIRECT($A$5&amp;"!$AJ$41:$AJ$406"),INDIRECT($A$5&amp;"!$AO$41:$AO$406"))*SUM($F$3:$I$3)</f>
        <v>11.7</v>
      </c>
      <c r="E43" s="34" cm="1">
        <f t="array" ref="E43">SUMPRODUCT(('PT Storengy'!$B$8:$I$372)*('PT Storengy'!$A$8:$A$372=$A43)*('PT Storengy'!$B$5:$I$5=$A$6)*('PT Storengy'!$B$7:$I$7=$A$7))</f>
        <v>0</v>
      </c>
      <c r="F43" s="107">
        <f t="shared" ca="1" si="0"/>
        <v>2.2313112744000008</v>
      </c>
      <c r="G43" s="141">
        <f t="shared" ca="1" si="1"/>
        <v>0.1832</v>
      </c>
      <c r="H43" s="35" cm="1">
        <f t="array" aca="1" ref="H43" ca="1">IF(ROUND(ROUND(G43,2)-G43,4)=0,_xlfn.XLOOKUP(G43,INDIRECT($A$4&amp;"!$G$41:$G$141"),INDIRECT($A$4&amp;"!$A$41:$A$141"),0,1,1),IF(G43&gt;=1,0,(ROUNDUP(G43,2)-G43)*100*_xlfn.XLOOKUP(G43,INDIRECT($A$4&amp;"!$G$41:$G$141"),INDIRECT($A$4&amp;"!$A$41:$A$141"),0,-1,-1)+(G43-ROUNDDOWN(G43,2))*100*_xlfn.XLOOKUP(G43,INDIRECT($A$4&amp;"!$G$41:$G$141"),INDIRECT($A$4&amp;"!$A$41:$A$141"),0,1,1)))</f>
        <v>0.93893333333333429</v>
      </c>
      <c r="I43" s="66">
        <f t="shared" ca="1" si="4"/>
        <v>87.88416000000008</v>
      </c>
      <c r="J43" s="106" cm="1">
        <f t="array" aca="1" ref="J43" ca="1">IF(COUNTIFS('PTC NaTran'!$K$7:$K$15996,"",'PTC NaTran'!$A$7:$A$15996,J$16,'PTC NaTran'!$D$7:$D$15996,$A43,'PTC NaTran'!$C$7:$C$15996,"DEL")&gt;0,J$14,SUMIFS('PTC NaTran'!$K$7:$K$15996,'PTC NaTran'!$A$7:$A$15996,J$16,'PTC NaTran'!$D$7:$D$15996,$A43,'PTC NaTran'!$C$7:$C$15996,"DEL")*1.0026*$F$4/INDIRECT($A$4&amp;"!D9"))</f>
        <v>93.6</v>
      </c>
      <c r="K43" s="106">
        <v>1000</v>
      </c>
      <c r="L43" s="107">
        <f t="shared" ca="1" si="2"/>
        <v>2.2313112744000008</v>
      </c>
      <c r="M43" s="141">
        <f t="shared" ca="1" si="5"/>
        <v>0.1832</v>
      </c>
      <c r="N43" s="35" cm="1">
        <f t="array" aca="1" ref="N43" ca="1">IF(ROUND(ROUND(M43,2)-M43,4)=0,_xlfn.XLOOKUP(M43,INDIRECT($A$4&amp;"!$G$41:$G$141"),INDIRECT($A$4&amp;"!$A$41:$A$141"),0,1,1),IF(M43&gt;=1,0,(ROUNDUP(M43,2)-M43)*100*_xlfn.XLOOKUP(M43,INDIRECT($A$4&amp;"!$G$41:$G$141"),INDIRECT($A$4&amp;"!$A$41:$A$141"),0,-1,-1)+(M43-ROUNDDOWN(M43,2))*100*_xlfn.XLOOKUP(M43,INDIRECT($A$4&amp;"!$G$41:$G$141"),INDIRECT($A$4&amp;"!$A$41:$A$141"),0,1,1)))</f>
        <v>0.93893333333333429</v>
      </c>
      <c r="O43" s="66">
        <f t="shared" ca="1" si="6"/>
        <v>87.88416000000008</v>
      </c>
      <c r="S43" s="107">
        <f t="shared" ca="1" si="3"/>
        <v>2.4415060800000004</v>
      </c>
      <c r="T43" s="51">
        <f t="shared" ca="1" si="7"/>
        <v>0.20121</v>
      </c>
      <c r="U43" s="35" cm="1">
        <f t="array" aca="1" ref="U43" ca="1">IF(ROUND(ROUND(T43,2)-T43,4)=0,_xlfn.XLOOKUP(T43,INDIRECT($A$4&amp;"!$G$41:$G$141"),INDIRECT($A$4&amp;"!$A$41:$A$141"),0,1,1),IF(T43&gt;=1,0,(ROUNDUP(T43,2)-T43)*100*_xlfn.XLOOKUP(T43,INDIRECT($A$4&amp;"!$G$41:$G$141"),INDIRECT($A$4&amp;"!$A$41:$A$141"),0,-1,-1)+(T43-ROUNDDOWN(T43,2))*100*_xlfn.XLOOKUP(T43,INDIRECT($A$4&amp;"!$G$41:$G$141"),INDIRECT($A$4&amp;"!$A$41:$A$141"),0,1,1)))</f>
        <v>0.93293000000000081</v>
      </c>
      <c r="V43" s="66">
        <f t="shared" ca="1" si="8"/>
        <v>87.322248000000073</v>
      </c>
    </row>
    <row r="44" spans="1:22" x14ac:dyDescent="0.35">
      <c r="A44" s="32">
        <f t="shared" si="9"/>
        <v>46505</v>
      </c>
      <c r="B44" s="65" cm="1">
        <f t="array" aca="1" ref="B44" ca="1">_xlfn.XLOOKUP(A44,INDIRECT($A$5&amp;"!$AJ$41:$AJ$406"),INDIRECT($A$5&amp;"!$AK$41:$AK$406"))*SUM($F$3:$I$3)</f>
        <v>0</v>
      </c>
      <c r="C44" s="65" cm="1">
        <f t="array" aca="1" ref="C44" ca="1">_xlfn.XLOOKUP(A44,INDIRECT($A$5&amp;"!$AJ$41:$AJ$406"),INDIRECT($A$5&amp;"!$AL$41:$AL$406"))*SUM($F$3:$I$3)</f>
        <v>11.7</v>
      </c>
      <c r="D44" s="65" cm="1">
        <f t="array" aca="1" ref="D44" ca="1">_xlfn.XLOOKUP(A44,INDIRECT($A$5&amp;"!$AJ$41:$AJ$406"),INDIRECT($A$5&amp;"!$AO$41:$AO$406"))*SUM($F$3:$I$3)</f>
        <v>11.7</v>
      </c>
      <c r="E44" s="34" cm="1">
        <f t="array" ref="E44">SUMPRODUCT(('PT Storengy'!$B$8:$I$372)*('PT Storengy'!$A$8:$A$372=$A44)*('PT Storengy'!$B$5:$I$5=$A$6)*('PT Storengy'!$B$7:$I$7=$A$7))</f>
        <v>0</v>
      </c>
      <c r="F44" s="107">
        <f t="shared" ca="1" si="0"/>
        <v>2.3189611224000006</v>
      </c>
      <c r="G44" s="141">
        <f t="shared" ca="1" si="1"/>
        <v>0.19070999999999999</v>
      </c>
      <c r="H44" s="35" cm="1">
        <f t="array" aca="1" ref="H44" ca="1">IF(ROUND(ROUND(G44,2)-G44,4)=0,_xlfn.XLOOKUP(G44,INDIRECT($A$4&amp;"!$G$41:$G$141"),INDIRECT($A$4&amp;"!$A$41:$A$141"),0,1,1),IF(G44&gt;=1,0,(ROUNDUP(G44,2)-G44)*100*_xlfn.XLOOKUP(G44,INDIRECT($A$4&amp;"!$G$41:$G$141"),INDIRECT($A$4&amp;"!$A$41:$A$141"),0,-1,-1)+(G44-ROUNDDOWN(G44,2))*100*_xlfn.XLOOKUP(G44,INDIRECT($A$4&amp;"!$G$41:$G$141"),INDIRECT($A$4&amp;"!$A$41:$A$141"),0,1,1)))</f>
        <v>0.93643000000000087</v>
      </c>
      <c r="I44" s="66">
        <f t="shared" ca="1" si="4"/>
        <v>87.649848000000077</v>
      </c>
      <c r="J44" s="106" cm="1">
        <f t="array" aca="1" ref="J44" ca="1">IF(COUNTIFS('PTC NaTran'!$K$7:$K$15996,"",'PTC NaTran'!$A$7:$A$15996,J$16,'PTC NaTran'!$D$7:$D$15996,$A44,'PTC NaTran'!$C$7:$C$15996,"DEL")&gt;0,J$14,SUMIFS('PTC NaTran'!$K$7:$K$15996,'PTC NaTran'!$A$7:$A$15996,J$16,'PTC NaTran'!$D$7:$D$15996,$A44,'PTC NaTran'!$C$7:$C$15996,"DEL")*1.0026*$F$4/INDIRECT($A$4&amp;"!D9"))</f>
        <v>93.6</v>
      </c>
      <c r="K44" s="106">
        <v>1000</v>
      </c>
      <c r="L44" s="107">
        <f t="shared" ca="1" si="2"/>
        <v>2.3189611224000006</v>
      </c>
      <c r="M44" s="141">
        <f t="shared" ca="1" si="5"/>
        <v>0.19070999999999999</v>
      </c>
      <c r="N44" s="35" cm="1">
        <f t="array" aca="1" ref="N44" ca="1">IF(ROUND(ROUND(M44,2)-M44,4)=0,_xlfn.XLOOKUP(M44,INDIRECT($A$4&amp;"!$G$41:$G$141"),INDIRECT($A$4&amp;"!$A$41:$A$141"),0,1,1),IF(M44&gt;=1,0,(ROUNDUP(M44,2)-M44)*100*_xlfn.XLOOKUP(M44,INDIRECT($A$4&amp;"!$G$41:$G$141"),INDIRECT($A$4&amp;"!$A$41:$A$141"),0,-1,-1)+(M44-ROUNDDOWN(M44,2))*100*_xlfn.XLOOKUP(M44,INDIRECT($A$4&amp;"!$G$41:$G$141"),INDIRECT($A$4&amp;"!$A$41:$A$141"),0,1,1)))</f>
        <v>0.93643000000000087</v>
      </c>
      <c r="O44" s="66">
        <f t="shared" ca="1" si="6"/>
        <v>87.649848000000077</v>
      </c>
      <c r="S44" s="107">
        <f t="shared" ca="1" si="3"/>
        <v>2.5285952640000002</v>
      </c>
      <c r="T44" s="51">
        <f t="shared" ca="1" si="7"/>
        <v>0.20868</v>
      </c>
      <c r="U44" s="35" cm="1">
        <f t="array" aca="1" ref="U44" ca="1">IF(ROUND(ROUND(T44,2)-T44,4)=0,_xlfn.XLOOKUP(T44,INDIRECT($A$4&amp;"!$G$41:$G$141"),INDIRECT($A$4&amp;"!$A$41:$A$141"),0,1,1),IF(T44&gt;=1,0,(ROUNDUP(T44,2)-T44)*100*_xlfn.XLOOKUP(T44,INDIRECT($A$4&amp;"!$G$41:$G$141"),INDIRECT($A$4&amp;"!$A$41:$A$141"),0,-1,-1)+(T44-ROUNDDOWN(T44,2))*100*_xlfn.XLOOKUP(T44,INDIRECT($A$4&amp;"!$G$41:$G$141"),INDIRECT($A$4&amp;"!$A$41:$A$141"),0,1,1)))</f>
        <v>0.93044000000000071</v>
      </c>
      <c r="V44" s="66">
        <f t="shared" ca="1" si="8"/>
        <v>87.08918400000006</v>
      </c>
    </row>
    <row r="45" spans="1:22" x14ac:dyDescent="0.35">
      <c r="A45" s="32">
        <f t="shared" si="9"/>
        <v>46506</v>
      </c>
      <c r="B45" s="65" cm="1">
        <f t="array" aca="1" ref="B45" ca="1">_xlfn.XLOOKUP(A45,INDIRECT($A$5&amp;"!$AJ$41:$AJ$406"),INDIRECT($A$5&amp;"!$AK$41:$AK$406"))*SUM($F$3:$I$3)</f>
        <v>0</v>
      </c>
      <c r="C45" s="65" cm="1">
        <f t="array" aca="1" ref="C45" ca="1">_xlfn.XLOOKUP(A45,INDIRECT($A$5&amp;"!$AJ$41:$AJ$406"),INDIRECT($A$5&amp;"!$AL$41:$AL$406"))*SUM($F$3:$I$3)</f>
        <v>11.7</v>
      </c>
      <c r="D45" s="65" cm="1">
        <f t="array" aca="1" ref="D45" ca="1">_xlfn.XLOOKUP(A45,INDIRECT($A$5&amp;"!$AJ$41:$AJ$406"),INDIRECT($A$5&amp;"!$AO$41:$AO$406"))*SUM($F$3:$I$3)</f>
        <v>11.7</v>
      </c>
      <c r="E45" s="34" cm="1">
        <f t="array" ref="E45">SUMPRODUCT(('PT Storengy'!$B$8:$I$372)*('PT Storengy'!$A$8:$A$372=$A45)*('PT Storengy'!$B$5:$I$5=$A$6)*('PT Storengy'!$B$7:$I$7=$A$7))</f>
        <v>0</v>
      </c>
      <c r="F45" s="107">
        <f t="shared" ca="1" si="0"/>
        <v>2.4063772824000007</v>
      </c>
      <c r="G45" s="141">
        <f t="shared" ca="1" si="1"/>
        <v>0.19819999999999999</v>
      </c>
      <c r="H45" s="35" cm="1">
        <f t="array" aca="1" ref="H45" ca="1">IF(ROUND(ROUND(G45,2)-G45,4)=0,_xlfn.XLOOKUP(G45,INDIRECT($A$4&amp;"!$G$41:$G$141"),INDIRECT($A$4&amp;"!$A$41:$A$141"),0,1,1),IF(G45&gt;=1,0,(ROUNDUP(G45,2)-G45)*100*_xlfn.XLOOKUP(G45,INDIRECT($A$4&amp;"!$G$41:$G$141"),INDIRECT($A$4&amp;"!$A$41:$A$141"),0,-1,-1)+(G45-ROUNDDOWN(G45,2))*100*_xlfn.XLOOKUP(G45,INDIRECT($A$4&amp;"!$G$41:$G$141"),INDIRECT($A$4&amp;"!$A$41:$A$141"),0,1,1)))</f>
        <v>0.93393333333333417</v>
      </c>
      <c r="I45" s="66">
        <f t="shared" ca="1" si="4"/>
        <v>87.416160000000076</v>
      </c>
      <c r="J45" s="106" cm="1">
        <f t="array" aca="1" ref="J45" ca="1">IF(COUNTIFS('PTC NaTran'!$K$7:$K$15996,"",'PTC NaTran'!$A$7:$A$15996,J$16,'PTC NaTran'!$D$7:$D$15996,$A45,'PTC NaTran'!$C$7:$C$15996,"DEL")&gt;0,J$14,SUMIFS('PTC NaTran'!$K$7:$K$15996,'PTC NaTran'!$A$7:$A$15996,J$16,'PTC NaTran'!$D$7:$D$15996,$A45,'PTC NaTran'!$C$7:$C$15996,"DEL")*1.0026*$F$4/INDIRECT($A$4&amp;"!D9"))</f>
        <v>93.6</v>
      </c>
      <c r="K45" s="106">
        <v>1000</v>
      </c>
      <c r="L45" s="107">
        <f t="shared" ca="1" si="2"/>
        <v>2.4063772824000007</v>
      </c>
      <c r="M45" s="141">
        <f t="shared" ca="1" si="5"/>
        <v>0.19819999999999999</v>
      </c>
      <c r="N45" s="35" cm="1">
        <f t="array" aca="1" ref="N45" ca="1">IF(ROUND(ROUND(M45,2)-M45,4)=0,_xlfn.XLOOKUP(M45,INDIRECT($A$4&amp;"!$G$41:$G$141"),INDIRECT($A$4&amp;"!$A$41:$A$141"),0,1,1),IF(M45&gt;=1,0,(ROUNDUP(M45,2)-M45)*100*_xlfn.XLOOKUP(M45,INDIRECT($A$4&amp;"!$G$41:$G$141"),INDIRECT($A$4&amp;"!$A$41:$A$141"),0,-1,-1)+(M45-ROUNDDOWN(M45,2))*100*_xlfn.XLOOKUP(M45,INDIRECT($A$4&amp;"!$G$41:$G$141"),INDIRECT($A$4&amp;"!$A$41:$A$141"),0,1,1)))</f>
        <v>0.93393333333333417</v>
      </c>
      <c r="O45" s="66">
        <f t="shared" ca="1" si="6"/>
        <v>87.416160000000076</v>
      </c>
      <c r="S45" s="107">
        <f t="shared" ca="1" si="3"/>
        <v>2.6154523200000002</v>
      </c>
      <c r="T45" s="51">
        <f t="shared" ca="1" si="7"/>
        <v>0.21612000000000001</v>
      </c>
      <c r="U45" s="35" cm="1">
        <f t="array" aca="1" ref="U45" ca="1">IF(ROUND(ROUND(T45,2)-T45,4)=0,_xlfn.XLOOKUP(T45,INDIRECT($A$4&amp;"!$G$41:$G$141"),INDIRECT($A$4&amp;"!$A$41:$A$141"),0,1,1),IF(T45&gt;=1,0,(ROUNDUP(T45,2)-T45)*100*_xlfn.XLOOKUP(T45,INDIRECT($A$4&amp;"!$G$41:$G$141"),INDIRECT($A$4&amp;"!$A$41:$A$141"),0,-1,-1)+(T45-ROUNDDOWN(T45,2))*100*_xlfn.XLOOKUP(T45,INDIRECT($A$4&amp;"!$G$41:$G$141"),INDIRECT($A$4&amp;"!$A$41:$A$141"),0,1,1)))</f>
        <v>0.9279600000000009</v>
      </c>
      <c r="V45" s="66">
        <f t="shared" ca="1" si="8"/>
        <v>86.857056000000085</v>
      </c>
    </row>
    <row r="46" spans="1:22" x14ac:dyDescent="0.35">
      <c r="A46" s="32">
        <f t="shared" si="9"/>
        <v>46507</v>
      </c>
      <c r="B46" s="65" cm="1">
        <f t="array" aca="1" ref="B46" ca="1">_xlfn.XLOOKUP(A46,INDIRECT($A$5&amp;"!$AJ$41:$AJ$406"),INDIRECT($A$5&amp;"!$AK$41:$AK$406"))*SUM($F$3:$I$3)</f>
        <v>0</v>
      </c>
      <c r="C46" s="65" cm="1">
        <f t="array" aca="1" ref="C46" ca="1">_xlfn.XLOOKUP(A46,INDIRECT($A$5&amp;"!$AJ$41:$AJ$406"),INDIRECT($A$5&amp;"!$AL$41:$AL$406"))*SUM($F$3:$I$3)</f>
        <v>11.7</v>
      </c>
      <c r="D46" s="65" cm="1">
        <f t="array" aca="1" ref="D46" ca="1">_xlfn.XLOOKUP(A46,INDIRECT($A$5&amp;"!$AJ$41:$AJ$406"),INDIRECT($A$5&amp;"!$AO$41:$AO$406"))*SUM($F$3:$I$3)</f>
        <v>11.7</v>
      </c>
      <c r="E46" s="34" cm="1">
        <f t="array" ref="E46">SUMPRODUCT(('PT Storengy'!$B$8:$I$372)*('PT Storengy'!$A$8:$A$372=$A46)*('PT Storengy'!$B$5:$I$5=$A$6)*('PT Storengy'!$B$7:$I$7=$A$7))</f>
        <v>0.15</v>
      </c>
      <c r="F46" s="107">
        <f t="shared" ca="1" si="0"/>
        <v>2.4804829140000009</v>
      </c>
      <c r="G46" s="141">
        <f t="shared" ca="1" si="1"/>
        <v>0.20566999999999999</v>
      </c>
      <c r="H46" s="35" cm="1">
        <f t="array" aca="1" ref="H46" ca="1">IF(ROUND(ROUND(G46,2)-G46,4)=0,_xlfn.XLOOKUP(G46,INDIRECT($A$4&amp;"!$G$41:$G$141"),INDIRECT($A$4&amp;"!$A$41:$A$141"),0,1,1),IF(G46&gt;=1,0,(ROUNDUP(G46,2)-G46)*100*_xlfn.XLOOKUP(G46,INDIRECT($A$4&amp;"!$G$41:$G$141"),INDIRECT($A$4&amp;"!$A$41:$A$141"),0,-1,-1)+(G46-ROUNDDOWN(G46,2))*100*_xlfn.XLOOKUP(G46,INDIRECT($A$4&amp;"!$G$41:$G$141"),INDIRECT($A$4&amp;"!$A$41:$A$141"),0,1,1)))</f>
        <v>0.93144333333333407</v>
      </c>
      <c r="I46" s="66">
        <f t="shared" ca="1" si="4"/>
        <v>74.105631600000052</v>
      </c>
      <c r="J46" s="106" cm="1">
        <f t="array" aca="1" ref="J46" ca="1">IF(COUNTIFS('PTC NaTran'!$K$7:$K$15996,"",'PTC NaTran'!$A$7:$A$15996,J$16,'PTC NaTran'!$D$7:$D$15996,$A46,'PTC NaTran'!$C$7:$C$15996,"DEL")&gt;0,J$14,SUMIFS('PTC NaTran'!$K$7:$K$15996,'PTC NaTran'!$A$7:$A$15996,J$16,'PTC NaTran'!$D$7:$D$15996,$A46,'PTC NaTran'!$C$7:$C$15996,"DEL")*1.0026*$F$4/INDIRECT($A$4&amp;"!D9"))</f>
        <v>93.6</v>
      </c>
      <c r="K46" s="106">
        <v>1000</v>
      </c>
      <c r="L46" s="107">
        <f t="shared" ca="1" si="2"/>
        <v>2.4804829140000009</v>
      </c>
      <c r="M46" s="141">
        <f t="shared" ca="1" si="5"/>
        <v>0.20566999999999999</v>
      </c>
      <c r="N46" s="35" cm="1">
        <f t="array" aca="1" ref="N46" ca="1">IF(ROUND(ROUND(M46,2)-M46,4)=0,_xlfn.XLOOKUP(M46,INDIRECT($A$4&amp;"!$G$41:$G$141"),INDIRECT($A$4&amp;"!$A$41:$A$141"),0,1,1),IF(M46&gt;=1,0,(ROUNDUP(M46,2)-M46)*100*_xlfn.XLOOKUP(M46,INDIRECT($A$4&amp;"!$G$41:$G$141"),INDIRECT($A$4&amp;"!$A$41:$A$141"),0,-1,-1)+(M46-ROUNDDOWN(M46,2))*100*_xlfn.XLOOKUP(M46,INDIRECT($A$4&amp;"!$G$41:$G$141"),INDIRECT($A$4&amp;"!$A$41:$A$141"),0,1,1)))</f>
        <v>0.93144333333333407</v>
      </c>
      <c r="O46" s="66">
        <f t="shared" ca="1" si="6"/>
        <v>74.105631600000052</v>
      </c>
      <c r="S46" s="107">
        <f t="shared" ca="1" si="3"/>
        <v>2.7020778720000003</v>
      </c>
      <c r="T46" s="51">
        <f t="shared" ca="1" si="7"/>
        <v>0.22353999999999999</v>
      </c>
      <c r="U46" s="35" cm="1">
        <f t="array" aca="1" ref="U46" ca="1">IF(ROUND(ROUND(T46,2)-T46,4)=0,_xlfn.XLOOKUP(T46,INDIRECT($A$4&amp;"!$G$41:$G$141"),INDIRECT($A$4&amp;"!$A$41:$A$141"),0,1,1),IF(T46&gt;=1,0,(ROUNDUP(T46,2)-T46)*100*_xlfn.XLOOKUP(T46,INDIRECT($A$4&amp;"!$G$41:$G$141"),INDIRECT($A$4&amp;"!$A$41:$A$141"),0,-1,-1)+(T46-ROUNDDOWN(T46,2))*100*_xlfn.XLOOKUP(T46,INDIRECT($A$4&amp;"!$G$41:$G$141"),INDIRECT($A$4&amp;"!$A$41:$A$141"),0,1,1)))</f>
        <v>0.92548666666666746</v>
      </c>
      <c r="V46" s="66">
        <f t="shared" ca="1" si="8"/>
        <v>86.62555200000007</v>
      </c>
    </row>
    <row r="47" spans="1:22" x14ac:dyDescent="0.35">
      <c r="A47" s="32">
        <f t="shared" si="9"/>
        <v>46508</v>
      </c>
      <c r="B47" s="65" cm="1">
        <f t="array" aca="1" ref="B47" ca="1">_xlfn.XLOOKUP(A47,INDIRECT($A$5&amp;"!$AJ$41:$AJ$406"),INDIRECT($A$5&amp;"!$AK$41:$AK$406"))*SUM($F$3:$I$3)</f>
        <v>0</v>
      </c>
      <c r="C47" s="65" cm="1">
        <f t="array" aca="1" ref="C47" ca="1">_xlfn.XLOOKUP(A47,INDIRECT($A$5&amp;"!$AJ$41:$AJ$406"),INDIRECT($A$5&amp;"!$AL$41:$AL$406"))*SUM($F$3:$I$3)</f>
        <v>11.7</v>
      </c>
      <c r="D47" s="65" cm="1">
        <f t="array" aca="1" ref="D47" ca="1">_xlfn.XLOOKUP(A47,INDIRECT($A$5&amp;"!$AJ$41:$AJ$406"),INDIRECT($A$5&amp;"!$AO$41:$AO$406"))*SUM($F$3:$I$3)</f>
        <v>11.7</v>
      </c>
      <c r="E47" s="34" cm="1">
        <f t="array" ref="E47">SUMPRODUCT(('PT Storengy'!$B$8:$I$372)*('PT Storengy'!$A$8:$A$372=$A47)*('PT Storengy'!$B$5:$I$5=$A$6)*('PT Storengy'!$B$7:$I$7=$A$7))</f>
        <v>0.15</v>
      </c>
      <c r="F47" s="107">
        <f t="shared" ca="1" si="0"/>
        <v>2.5544204088000009</v>
      </c>
      <c r="G47" s="141">
        <f t="shared" ca="1" si="1"/>
        <v>0.21201</v>
      </c>
      <c r="H47" s="35" cm="1">
        <f t="array" aca="1" ref="H47" ca="1">IF(ROUND(ROUND(G47,2)-G47,4)=0,_xlfn.XLOOKUP(G47,INDIRECT($A$4&amp;"!$G$41:$G$141"),INDIRECT($A$4&amp;"!$A$41:$A$141"),0,1,1),IF(G47&gt;=1,0,(ROUNDUP(G47,2)-G47)*100*_xlfn.XLOOKUP(G47,INDIRECT($A$4&amp;"!$G$41:$G$141"),INDIRECT($A$4&amp;"!$A$41:$A$141"),0,-1,-1)+(G47-ROUNDDOWN(G47,2))*100*_xlfn.XLOOKUP(G47,INDIRECT($A$4&amp;"!$G$41:$G$141"),INDIRECT($A$4&amp;"!$A$41:$A$141"),0,1,1)))</f>
        <v>0.92933000000000077</v>
      </c>
      <c r="I47" s="66">
        <f t="shared" ca="1" si="4"/>
        <v>73.937494800000053</v>
      </c>
      <c r="J47" s="106" cm="1">
        <f t="array" aca="1" ref="J47" ca="1">IF(COUNTIFS('PTC NaTran'!$K$7:$K$15996,"",'PTC NaTran'!$A$7:$A$15996,J$16,'PTC NaTran'!$D$7:$D$15996,$A47,'PTC NaTran'!$C$7:$C$15996,"DEL")&gt;0,J$14,SUMIFS('PTC NaTran'!$K$7:$K$15996,'PTC NaTran'!$A$7:$A$15996,J$16,'PTC NaTran'!$D$7:$D$15996,$A47,'PTC NaTran'!$C$7:$C$15996,"DEL")*1.0026*$F$4/INDIRECT($A$4&amp;"!D9"))</f>
        <v>93.6</v>
      </c>
      <c r="K47" s="106">
        <v>1000</v>
      </c>
      <c r="L47" s="107">
        <f t="shared" ca="1" si="2"/>
        <v>2.5544204088000009</v>
      </c>
      <c r="M47" s="141">
        <f t="shared" ca="1" si="5"/>
        <v>0.21201</v>
      </c>
      <c r="N47" s="35" cm="1">
        <f t="array" aca="1" ref="N47" ca="1">IF(ROUND(ROUND(M47,2)-M47,4)=0,_xlfn.XLOOKUP(M47,INDIRECT($A$4&amp;"!$G$41:$G$141"),INDIRECT($A$4&amp;"!$A$41:$A$141"),0,1,1),IF(M47&gt;=1,0,(ROUNDUP(M47,2)-M47)*100*_xlfn.XLOOKUP(M47,INDIRECT($A$4&amp;"!$G$41:$G$141"),INDIRECT($A$4&amp;"!$A$41:$A$141"),0,-1,-1)+(M47-ROUNDDOWN(M47,2))*100*_xlfn.XLOOKUP(M47,INDIRECT($A$4&amp;"!$G$41:$G$141"),INDIRECT($A$4&amp;"!$A$41:$A$141"),0,1,1)))</f>
        <v>0.92933000000000077</v>
      </c>
      <c r="O47" s="66">
        <f t="shared" ca="1" si="6"/>
        <v>73.937494800000053</v>
      </c>
      <c r="S47" s="107">
        <f t="shared" ca="1" si="3"/>
        <v>2.7884722320000002</v>
      </c>
      <c r="T47" s="51">
        <f t="shared" ca="1" si="7"/>
        <v>0.23094999999999999</v>
      </c>
      <c r="U47" s="35" cm="1">
        <f t="array" aca="1" ref="U47" ca="1">IF(ROUND(ROUND(T47,2)-T47,4)=0,_xlfn.XLOOKUP(T47,INDIRECT($A$4&amp;"!$G$41:$G$141"),INDIRECT($A$4&amp;"!$A$41:$A$141"),0,1,1),IF(T47&gt;=1,0,(ROUNDUP(T47,2)-T47)*100*_xlfn.XLOOKUP(T47,INDIRECT($A$4&amp;"!$G$41:$G$141"),INDIRECT($A$4&amp;"!$A$41:$A$141"),0,-1,-1)+(T47-ROUNDDOWN(T47,2))*100*_xlfn.XLOOKUP(T47,INDIRECT($A$4&amp;"!$G$41:$G$141"),INDIRECT($A$4&amp;"!$A$41:$A$141"),0,1,1)))</f>
        <v>0.92301666666666748</v>
      </c>
      <c r="V47" s="66">
        <f t="shared" ca="1" si="8"/>
        <v>86.394360000000077</v>
      </c>
    </row>
    <row r="48" spans="1:22" x14ac:dyDescent="0.35">
      <c r="A48" s="32">
        <f t="shared" si="9"/>
        <v>46509</v>
      </c>
      <c r="B48" s="65" cm="1">
        <f t="array" aca="1" ref="B48" ca="1">_xlfn.XLOOKUP(A48,INDIRECT($A$5&amp;"!$AJ$41:$AJ$406"),INDIRECT($A$5&amp;"!$AK$41:$AK$406"))*SUM($F$3:$I$3)</f>
        <v>0</v>
      </c>
      <c r="C48" s="65" cm="1">
        <f t="array" aca="1" ref="C48" ca="1">_xlfn.XLOOKUP(A48,INDIRECT($A$5&amp;"!$AJ$41:$AJ$406"),INDIRECT($A$5&amp;"!$AL$41:$AL$406"))*SUM($F$3:$I$3)</f>
        <v>11.7</v>
      </c>
      <c r="D48" s="65" cm="1">
        <f t="array" aca="1" ref="D48" ca="1">_xlfn.XLOOKUP(A48,INDIRECT($A$5&amp;"!$AJ$41:$AJ$406"),INDIRECT($A$5&amp;"!$AO$41:$AO$406"))*SUM($F$3:$I$3)</f>
        <v>11.7</v>
      </c>
      <c r="E48" s="34" cm="1">
        <f t="array" ref="E48">SUMPRODUCT(('PT Storengy'!$B$8:$I$372)*('PT Storengy'!$A$8:$A$372=$A48)*('PT Storengy'!$B$5:$I$5=$A$6)*('PT Storengy'!$B$7:$I$7=$A$7))</f>
        <v>0.15</v>
      </c>
      <c r="F48" s="107">
        <f t="shared" ca="1" si="0"/>
        <v>2.6281902972000011</v>
      </c>
      <c r="G48" s="141">
        <f t="shared" ca="1" si="1"/>
        <v>0.21833</v>
      </c>
      <c r="H48" s="35" cm="1">
        <f t="array" aca="1" ref="H48" ca="1">IF(ROUND(ROUND(G48,2)-G48,4)=0,_xlfn.XLOOKUP(G48,INDIRECT($A$4&amp;"!$G$41:$G$141"),INDIRECT($A$4&amp;"!$A$41:$A$141"),0,1,1),IF(G48&gt;=1,0,(ROUNDUP(G48,2)-G48)*100*_xlfn.XLOOKUP(G48,INDIRECT($A$4&amp;"!$G$41:$G$141"),INDIRECT($A$4&amp;"!$A$41:$A$141"),0,-1,-1)+(G48-ROUNDDOWN(G48,2))*100*_xlfn.XLOOKUP(G48,INDIRECT($A$4&amp;"!$G$41:$G$141"),INDIRECT($A$4&amp;"!$A$41:$A$141"),0,1,1)))</f>
        <v>0.92722333333333418</v>
      </c>
      <c r="I48" s="66">
        <f t="shared" ca="1" si="4"/>
        <v>73.769888400000056</v>
      </c>
      <c r="J48" s="106" cm="1">
        <f t="array" aca="1" ref="J48" ca="1">IF(COUNTIFS('PTC NaTran'!$K$7:$K$15996,"",'PTC NaTran'!$A$7:$A$15996,J$16,'PTC NaTran'!$D$7:$D$15996,$A48,'PTC NaTran'!$C$7:$C$15996,"DEL")&gt;0,J$14,SUMIFS('PTC NaTran'!$K$7:$K$15996,'PTC NaTran'!$A$7:$A$15996,J$16,'PTC NaTran'!$D$7:$D$15996,$A48,'PTC NaTran'!$C$7:$C$15996,"DEL")*1.0026*$F$4/INDIRECT($A$4&amp;"!D9"))</f>
        <v>93.6</v>
      </c>
      <c r="K48" s="106">
        <v>1000</v>
      </c>
      <c r="L48" s="107">
        <f t="shared" ca="1" si="2"/>
        <v>2.6281902972000011</v>
      </c>
      <c r="M48" s="141">
        <f t="shared" ca="1" si="5"/>
        <v>0.21833</v>
      </c>
      <c r="N48" s="35" cm="1">
        <f t="array" aca="1" ref="N48" ca="1">IF(ROUND(ROUND(M48,2)-M48,4)=0,_xlfn.XLOOKUP(M48,INDIRECT($A$4&amp;"!$G$41:$G$141"),INDIRECT($A$4&amp;"!$A$41:$A$141"),0,1,1),IF(M48&gt;=1,0,(ROUNDUP(M48,2)-M48)*100*_xlfn.XLOOKUP(M48,INDIRECT($A$4&amp;"!$G$41:$G$141"),INDIRECT($A$4&amp;"!$A$41:$A$141"),0,-1,-1)+(M48-ROUNDDOWN(M48,2))*100*_xlfn.XLOOKUP(M48,INDIRECT($A$4&amp;"!$G$41:$G$141"),INDIRECT($A$4&amp;"!$A$41:$A$141"),0,1,1)))</f>
        <v>0.92722333333333418</v>
      </c>
      <c r="O48" s="66">
        <f t="shared" ca="1" si="6"/>
        <v>73.769888400000056</v>
      </c>
      <c r="S48" s="107">
        <f t="shared" ca="1" si="3"/>
        <v>2.874636336</v>
      </c>
      <c r="T48" s="51">
        <f t="shared" ca="1" si="7"/>
        <v>0.23832999999999999</v>
      </c>
      <c r="U48" s="35" cm="1">
        <f t="array" aca="1" ref="U48" ca="1">IF(ROUND(ROUND(T48,2)-T48,4)=0,_xlfn.XLOOKUP(T48,INDIRECT($A$4&amp;"!$G$41:$G$141"),INDIRECT($A$4&amp;"!$A$41:$A$141"),0,1,1),IF(T48&gt;=1,0,(ROUNDUP(T48,2)-T48)*100*_xlfn.XLOOKUP(T48,INDIRECT($A$4&amp;"!$G$41:$G$141"),INDIRECT($A$4&amp;"!$A$41:$A$141"),0,-1,-1)+(T48-ROUNDDOWN(T48,2))*100*_xlfn.XLOOKUP(T48,INDIRECT($A$4&amp;"!$G$41:$G$141"),INDIRECT($A$4&amp;"!$A$41:$A$141"),0,1,1)))</f>
        <v>0.92055666666666747</v>
      </c>
      <c r="V48" s="66">
        <f t="shared" ca="1" si="8"/>
        <v>86.164104000000066</v>
      </c>
    </row>
    <row r="49" spans="1:22" x14ac:dyDescent="0.35">
      <c r="A49" s="32">
        <f t="shared" si="9"/>
        <v>46510</v>
      </c>
      <c r="B49" s="65" cm="1">
        <f t="array" aca="1" ref="B49" ca="1">_xlfn.XLOOKUP(A49,INDIRECT($A$5&amp;"!$AJ$41:$AJ$406"),INDIRECT($A$5&amp;"!$AK$41:$AK$406"))*SUM($F$3:$I$3)</f>
        <v>0</v>
      </c>
      <c r="C49" s="65" cm="1">
        <f t="array" aca="1" ref="C49" ca="1">_xlfn.XLOOKUP(A49,INDIRECT($A$5&amp;"!$AJ$41:$AJ$406"),INDIRECT($A$5&amp;"!$AL$41:$AL$406"))*SUM($F$3:$I$3)</f>
        <v>11.7</v>
      </c>
      <c r="D49" s="65" cm="1">
        <f t="array" aca="1" ref="D49" ca="1">_xlfn.XLOOKUP(A49,INDIRECT($A$5&amp;"!$AJ$41:$AJ$406"),INDIRECT($A$5&amp;"!$AO$41:$AO$406"))*SUM($F$3:$I$3)</f>
        <v>11.7</v>
      </c>
      <c r="E49" s="34" cm="1">
        <f t="array" ref="E49">SUMPRODUCT(('PT Storengy'!$B$8:$I$372)*('PT Storengy'!$A$8:$A$372=$A49)*('PT Storengy'!$B$5:$I$5=$A$6)*('PT Storengy'!$B$7:$I$7=$A$7))</f>
        <v>0.15</v>
      </c>
      <c r="F49" s="107">
        <f t="shared" ca="1" si="0"/>
        <v>2.701793109600001</v>
      </c>
      <c r="G49" s="141">
        <f t="shared" ca="1" si="1"/>
        <v>0.22463</v>
      </c>
      <c r="H49" s="35" cm="1">
        <f t="array" aca="1" ref="H49" ca="1">IF(ROUND(ROUND(G49,2)-G49,4)=0,_xlfn.XLOOKUP(G49,INDIRECT($A$4&amp;"!$G$41:$G$141"),INDIRECT($A$4&amp;"!$A$41:$A$141"),0,1,1),IF(G49&gt;=1,0,(ROUNDUP(G49,2)-G49)*100*_xlfn.XLOOKUP(G49,INDIRECT($A$4&amp;"!$G$41:$G$141"),INDIRECT($A$4&amp;"!$A$41:$A$141"),0,-1,-1)+(G49-ROUNDDOWN(G49,2))*100*_xlfn.XLOOKUP(G49,INDIRECT($A$4&amp;"!$G$41:$G$141"),INDIRECT($A$4&amp;"!$A$41:$A$141"),0,1,1)))</f>
        <v>0.92512333333333419</v>
      </c>
      <c r="I49" s="66">
        <f t="shared" ca="1" si="4"/>
        <v>73.602812400000062</v>
      </c>
      <c r="J49" s="106" cm="1">
        <f t="array" aca="1" ref="J49" ca="1">IF(COUNTIFS('PTC NaTran'!$K$7:$K$15996,"",'PTC NaTran'!$A$7:$A$15996,J$16,'PTC NaTran'!$D$7:$D$15996,$A49,'PTC NaTran'!$C$7:$C$15996,"DEL")&gt;0,J$14,SUMIFS('PTC NaTran'!$K$7:$K$15996,'PTC NaTran'!$A$7:$A$15996,J$16,'PTC NaTran'!$D$7:$D$15996,$A49,'PTC NaTran'!$C$7:$C$15996,"DEL")*1.0026*$F$4/INDIRECT($A$4&amp;"!D9"))</f>
        <v>93.6</v>
      </c>
      <c r="K49" s="106">
        <v>1000</v>
      </c>
      <c r="L49" s="107">
        <f t="shared" ca="1" si="2"/>
        <v>2.701793109600001</v>
      </c>
      <c r="M49" s="141">
        <f t="shared" ca="1" si="5"/>
        <v>0.22463</v>
      </c>
      <c r="N49" s="35" cm="1">
        <f t="array" aca="1" ref="N49" ca="1">IF(ROUND(ROUND(M49,2)-M49,4)=0,_xlfn.XLOOKUP(M49,INDIRECT($A$4&amp;"!$G$41:$G$141"),INDIRECT($A$4&amp;"!$A$41:$A$141"),0,1,1),IF(M49&gt;=1,0,(ROUNDUP(M49,2)-M49)*100*_xlfn.XLOOKUP(M49,INDIRECT($A$4&amp;"!$G$41:$G$141"),INDIRECT($A$4&amp;"!$A$41:$A$141"),0,-1,-1)+(M49-ROUNDDOWN(M49,2))*100*_xlfn.XLOOKUP(M49,INDIRECT($A$4&amp;"!$G$41:$G$141"),INDIRECT($A$4&amp;"!$A$41:$A$141"),0,1,1)))</f>
        <v>0.92512333333333419</v>
      </c>
      <c r="O49" s="66">
        <f t="shared" ca="1" si="6"/>
        <v>73.602812400000062</v>
      </c>
      <c r="S49" s="107">
        <f t="shared" ca="1" si="3"/>
        <v>2.9605704959999999</v>
      </c>
      <c r="T49" s="51">
        <f t="shared" ca="1" si="7"/>
        <v>0.2457</v>
      </c>
      <c r="U49" s="35" cm="1">
        <f t="array" aca="1" ref="U49" ca="1">IF(ROUND(ROUND(T49,2)-T49,4)=0,_xlfn.XLOOKUP(T49,INDIRECT($A$4&amp;"!$G$41:$G$141"),INDIRECT($A$4&amp;"!$A$41:$A$141"),0,1,1),IF(T49&gt;=1,0,(ROUNDUP(T49,2)-T49)*100*_xlfn.XLOOKUP(T49,INDIRECT($A$4&amp;"!$G$41:$G$141"),INDIRECT($A$4&amp;"!$A$41:$A$141"),0,-1,-1)+(T49-ROUNDDOWN(T49,2))*100*_xlfn.XLOOKUP(T49,INDIRECT($A$4&amp;"!$G$41:$G$141"),INDIRECT($A$4&amp;"!$A$41:$A$141"),0,1,1)))</f>
        <v>0.9181000000000008</v>
      </c>
      <c r="V49" s="66">
        <f t="shared" ca="1" si="8"/>
        <v>85.934160000000077</v>
      </c>
    </row>
    <row r="50" spans="1:22" x14ac:dyDescent="0.35">
      <c r="A50" s="32">
        <f t="shared" si="9"/>
        <v>46511</v>
      </c>
      <c r="B50" s="65" cm="1">
        <f t="array" aca="1" ref="B50" ca="1">_xlfn.XLOOKUP(A50,INDIRECT($A$5&amp;"!$AJ$41:$AJ$406"),INDIRECT($A$5&amp;"!$AK$41:$AK$406"))*SUM($F$3:$I$3)</f>
        <v>0</v>
      </c>
      <c r="C50" s="65" cm="1">
        <f t="array" aca="1" ref="C50" ca="1">_xlfn.XLOOKUP(A50,INDIRECT($A$5&amp;"!$AJ$41:$AJ$406"),INDIRECT($A$5&amp;"!$AL$41:$AL$406"))*SUM($F$3:$I$3)</f>
        <v>11.7</v>
      </c>
      <c r="D50" s="65" cm="1">
        <f t="array" aca="1" ref="D50" ca="1">_xlfn.XLOOKUP(A50,INDIRECT($A$5&amp;"!$AJ$41:$AJ$406"),INDIRECT($A$5&amp;"!$AO$41:$AO$406"))*SUM($F$3:$I$3)</f>
        <v>11.7</v>
      </c>
      <c r="E50" s="34" cm="1">
        <f t="array" ref="E50">SUMPRODUCT(('PT Storengy'!$B$8:$I$372)*('PT Storengy'!$A$8:$A$372=$A50)*('PT Storengy'!$B$5:$I$5=$A$6)*('PT Storengy'!$B$7:$I$7=$A$7))</f>
        <v>0.15</v>
      </c>
      <c r="F50" s="107">
        <f t="shared" ca="1" si="0"/>
        <v>2.7752291112000012</v>
      </c>
      <c r="G50" s="141">
        <f t="shared" ca="1" si="1"/>
        <v>0.23091999999999999</v>
      </c>
      <c r="H50" s="35" cm="1">
        <f t="array" aca="1" ref="H50" ca="1">IF(ROUND(ROUND(G50,2)-G50,4)=0,_xlfn.XLOOKUP(G50,INDIRECT($A$4&amp;"!$G$41:$G$141"),INDIRECT($A$4&amp;"!$A$41:$A$141"),0,1,1),IF(G50&gt;=1,0,(ROUNDUP(G50,2)-G50)*100*_xlfn.XLOOKUP(G50,INDIRECT($A$4&amp;"!$G$41:$G$141"),INDIRECT($A$4&amp;"!$A$41:$A$141"),0,-1,-1)+(G50-ROUNDDOWN(G50,2))*100*_xlfn.XLOOKUP(G50,INDIRECT($A$4&amp;"!$G$41:$G$141"),INDIRECT($A$4&amp;"!$A$41:$A$141"),0,1,1)))</f>
        <v>0.92302666666666755</v>
      </c>
      <c r="I50" s="66">
        <f t="shared" ca="1" si="4"/>
        <v>73.436001600000054</v>
      </c>
      <c r="J50" s="106" cm="1">
        <f t="array" aca="1" ref="J50" ca="1">IF(COUNTIFS('PTC NaTran'!$K$7:$K$15996,"",'PTC NaTran'!$A$7:$A$15996,J$16,'PTC NaTran'!$D$7:$D$15996,$A50,'PTC NaTran'!$C$7:$C$15996,"DEL")&gt;0,J$14,SUMIFS('PTC NaTran'!$K$7:$K$15996,'PTC NaTran'!$A$7:$A$15996,J$16,'PTC NaTran'!$D$7:$D$15996,$A50,'PTC NaTran'!$C$7:$C$15996,"DEL")*1.0026*$F$4/INDIRECT($A$4&amp;"!D9"))</f>
        <v>93.6</v>
      </c>
      <c r="K50" s="106">
        <v>1000</v>
      </c>
      <c r="L50" s="107">
        <f t="shared" ca="1" si="2"/>
        <v>2.7752291112000012</v>
      </c>
      <c r="M50" s="141">
        <f t="shared" ca="1" si="5"/>
        <v>0.23091999999999999</v>
      </c>
      <c r="N50" s="35" cm="1">
        <f t="array" aca="1" ref="N50" ca="1">IF(ROUND(ROUND(M50,2)-M50,4)=0,_xlfn.XLOOKUP(M50,INDIRECT($A$4&amp;"!$G$41:$G$141"),INDIRECT($A$4&amp;"!$A$41:$A$141"),0,1,1),IF(M50&gt;=1,0,(ROUNDUP(M50,2)-M50)*100*_xlfn.XLOOKUP(M50,INDIRECT($A$4&amp;"!$G$41:$G$141"),INDIRECT($A$4&amp;"!$A$41:$A$141"),0,-1,-1)+(M50-ROUNDDOWN(M50,2))*100*_xlfn.XLOOKUP(M50,INDIRECT($A$4&amp;"!$G$41:$G$141"),INDIRECT($A$4&amp;"!$A$41:$A$141"),0,1,1)))</f>
        <v>0.92302666666666755</v>
      </c>
      <c r="O50" s="66">
        <f t="shared" ca="1" si="6"/>
        <v>73.436001600000054</v>
      </c>
      <c r="S50" s="107">
        <f t="shared" ca="1" si="3"/>
        <v>3.0462756479999999</v>
      </c>
      <c r="T50" s="51">
        <f t="shared" ca="1" si="7"/>
        <v>0.25303999999999999</v>
      </c>
      <c r="U50" s="35" cm="1">
        <f t="array" aca="1" ref="U50" ca="1">IF(ROUND(ROUND(T50,2)-T50,4)=0,_xlfn.XLOOKUP(T50,INDIRECT($A$4&amp;"!$G$41:$G$141"),INDIRECT($A$4&amp;"!$A$41:$A$141"),0,1,1),IF(T50&gt;=1,0,(ROUNDUP(T50,2)-T50)*100*_xlfn.XLOOKUP(T50,INDIRECT($A$4&amp;"!$G$41:$G$141"),INDIRECT($A$4&amp;"!$A$41:$A$141"),0,-1,-1)+(T50-ROUNDDOWN(T50,2))*100*_xlfn.XLOOKUP(T50,INDIRECT($A$4&amp;"!$G$41:$G$141"),INDIRECT($A$4&amp;"!$A$41:$A$141"),0,1,1)))</f>
        <v>0.9156533333333341</v>
      </c>
      <c r="V50" s="66">
        <f t="shared" ca="1" si="8"/>
        <v>85.705152000000069</v>
      </c>
    </row>
    <row r="51" spans="1:22" x14ac:dyDescent="0.35">
      <c r="A51" s="32">
        <f t="shared" si="9"/>
        <v>46512</v>
      </c>
      <c r="B51" s="65" cm="1">
        <f t="array" aca="1" ref="B51" ca="1">_xlfn.XLOOKUP(A51,INDIRECT($A$5&amp;"!$AJ$41:$AJ$406"),INDIRECT($A$5&amp;"!$AK$41:$AK$406"))*SUM($F$3:$I$3)</f>
        <v>0</v>
      </c>
      <c r="C51" s="65" cm="1">
        <f t="array" aca="1" ref="C51" ca="1">_xlfn.XLOOKUP(A51,INDIRECT($A$5&amp;"!$AJ$41:$AJ$406"),INDIRECT($A$5&amp;"!$AL$41:$AL$406"))*SUM($F$3:$I$3)</f>
        <v>11.7</v>
      </c>
      <c r="D51" s="65" cm="1">
        <f t="array" aca="1" ref="D51" ca="1">_xlfn.XLOOKUP(A51,INDIRECT($A$5&amp;"!$AJ$41:$AJ$406"),INDIRECT($A$5&amp;"!$AO$41:$AO$406"))*SUM($F$3:$I$3)</f>
        <v>11.7</v>
      </c>
      <c r="E51" s="34" cm="1">
        <f t="array" ref="E51">SUMPRODUCT(('PT Storengy'!$B$8:$I$372)*('PT Storengy'!$A$8:$A$372=$A51)*('PT Storengy'!$B$5:$I$5=$A$6)*('PT Storengy'!$B$7:$I$7=$A$7))</f>
        <v>0.15</v>
      </c>
      <c r="F51" s="107">
        <f t="shared" ca="1" si="0"/>
        <v>2.8484985672000014</v>
      </c>
      <c r="G51" s="141">
        <f t="shared" ca="1" si="1"/>
        <v>0.23719999999999999</v>
      </c>
      <c r="H51" s="35" cm="1">
        <f t="array" aca="1" ref="H51" ca="1">IF(ROUND(ROUND(G51,2)-G51,4)=0,_xlfn.XLOOKUP(G51,INDIRECT($A$4&amp;"!$G$41:$G$141"),INDIRECT($A$4&amp;"!$A$41:$A$141"),0,1,1),IF(G51&gt;=1,0,(ROUNDUP(G51,2)-G51)*100*_xlfn.XLOOKUP(G51,INDIRECT($A$4&amp;"!$G$41:$G$141"),INDIRECT($A$4&amp;"!$A$41:$A$141"),0,-1,-1)+(G51-ROUNDDOWN(G51,2))*100*_xlfn.XLOOKUP(G51,INDIRECT($A$4&amp;"!$G$41:$G$141"),INDIRECT($A$4&amp;"!$A$41:$A$141"),0,1,1)))</f>
        <v>0.92093333333333416</v>
      </c>
      <c r="I51" s="66">
        <f t="shared" ca="1" si="4"/>
        <v>73.269456000000048</v>
      </c>
      <c r="J51" s="106" cm="1">
        <f t="array" aca="1" ref="J51" ca="1">IF(COUNTIFS('PTC NaTran'!$K$7:$K$15996,"",'PTC NaTran'!$A$7:$A$15996,J$16,'PTC NaTran'!$D$7:$D$15996,$A51,'PTC NaTran'!$C$7:$C$15996,"DEL")&gt;0,J$14,SUMIFS('PTC NaTran'!$K$7:$K$15996,'PTC NaTran'!$A$7:$A$15996,J$16,'PTC NaTran'!$D$7:$D$15996,$A51,'PTC NaTran'!$C$7:$C$15996,"DEL")*1.0026*$F$4/INDIRECT($A$4&amp;"!D9"))</f>
        <v>93.6</v>
      </c>
      <c r="K51" s="106">
        <v>1000</v>
      </c>
      <c r="L51" s="107">
        <f t="shared" ca="1" si="2"/>
        <v>2.8484985672000014</v>
      </c>
      <c r="M51" s="141">
        <f t="shared" ca="1" si="5"/>
        <v>0.23719999999999999</v>
      </c>
      <c r="N51" s="35" cm="1">
        <f t="array" aca="1" ref="N51" ca="1">IF(ROUND(ROUND(M51,2)-M51,4)=0,_xlfn.XLOOKUP(M51,INDIRECT($A$4&amp;"!$G$41:$G$141"),INDIRECT($A$4&amp;"!$A$41:$A$141"),0,1,1),IF(M51&gt;=1,0,(ROUNDUP(M51,2)-M51)*100*_xlfn.XLOOKUP(M51,INDIRECT($A$4&amp;"!$G$41:$G$141"),INDIRECT($A$4&amp;"!$A$41:$A$141"),0,-1,-1)+(M51-ROUNDDOWN(M51,2))*100*_xlfn.XLOOKUP(M51,INDIRECT($A$4&amp;"!$G$41:$G$141"),INDIRECT($A$4&amp;"!$A$41:$A$141"),0,1,1)))</f>
        <v>0.92093333333333416</v>
      </c>
      <c r="O51" s="66">
        <f t="shared" ca="1" si="6"/>
        <v>73.269456000000048</v>
      </c>
      <c r="S51" s="107">
        <f t="shared" ca="1" si="3"/>
        <v>3.1317521039999998</v>
      </c>
      <c r="T51" s="51">
        <f t="shared" ca="1" si="7"/>
        <v>0.26036999999999999</v>
      </c>
      <c r="U51" s="35" cm="1">
        <f t="array" aca="1" ref="U51" ca="1">IF(ROUND(ROUND(T51,2)-T51,4)=0,_xlfn.XLOOKUP(T51,INDIRECT($A$4&amp;"!$G$41:$G$141"),INDIRECT($A$4&amp;"!$A$41:$A$141"),0,1,1),IF(T51&gt;=1,0,(ROUNDUP(T51,2)-T51)*100*_xlfn.XLOOKUP(T51,INDIRECT($A$4&amp;"!$G$41:$G$141"),INDIRECT($A$4&amp;"!$A$41:$A$141"),0,-1,-1)+(T51-ROUNDDOWN(T51,2))*100*_xlfn.XLOOKUP(T51,INDIRECT($A$4&amp;"!$G$41:$G$141"),INDIRECT($A$4&amp;"!$A$41:$A$141"),0,1,1)))</f>
        <v>0.91321000000000085</v>
      </c>
      <c r="V51" s="66">
        <f t="shared" ca="1" si="8"/>
        <v>85.47645600000007</v>
      </c>
    </row>
    <row r="52" spans="1:22" x14ac:dyDescent="0.35">
      <c r="A52" s="32">
        <f t="shared" si="9"/>
        <v>46513</v>
      </c>
      <c r="B52" s="65" cm="1">
        <f t="array" aca="1" ref="B52" ca="1">_xlfn.XLOOKUP(A52,INDIRECT($A$5&amp;"!$AJ$41:$AJ$406"),INDIRECT($A$5&amp;"!$AK$41:$AK$406"))*SUM($F$3:$I$3)</f>
        <v>0</v>
      </c>
      <c r="C52" s="65" cm="1">
        <f t="array" aca="1" ref="C52" ca="1">_xlfn.XLOOKUP(A52,INDIRECT($A$5&amp;"!$AJ$41:$AJ$406"),INDIRECT($A$5&amp;"!$AL$41:$AL$406"))*SUM($F$3:$I$3)</f>
        <v>11.7</v>
      </c>
      <c r="D52" s="65" cm="1">
        <f t="array" aca="1" ref="D52" ca="1">_xlfn.XLOOKUP(A52,INDIRECT($A$5&amp;"!$AJ$41:$AJ$406"),INDIRECT($A$5&amp;"!$AO$41:$AO$406"))*SUM($F$3:$I$3)</f>
        <v>11.7</v>
      </c>
      <c r="E52" s="34" cm="1">
        <f t="array" ref="E52">SUMPRODUCT(('PT Storengy'!$B$8:$I$372)*('PT Storengy'!$A$8:$A$372=$A52)*('PT Storengy'!$B$5:$I$5=$A$6)*('PT Storengy'!$B$7:$I$7=$A$7))</f>
        <v>0.15</v>
      </c>
      <c r="F52" s="107">
        <f t="shared" ca="1" si="0"/>
        <v>2.9216020080000016</v>
      </c>
      <c r="G52" s="141">
        <f t="shared" ca="1" si="1"/>
        <v>0.24346000000000001</v>
      </c>
      <c r="H52" s="35" cm="1">
        <f t="array" aca="1" ref="H52" ca="1">IF(ROUND(ROUND(G52,2)-G52,4)=0,_xlfn.XLOOKUP(G52,INDIRECT($A$4&amp;"!$G$41:$G$141"),INDIRECT($A$4&amp;"!$A$41:$A$141"),0,1,1),IF(G52&gt;=1,0,(ROUNDUP(G52,2)-G52)*100*_xlfn.XLOOKUP(G52,INDIRECT($A$4&amp;"!$G$41:$G$141"),INDIRECT($A$4&amp;"!$A$41:$A$141"),0,-1,-1)+(G52-ROUNDDOWN(G52,2))*100*_xlfn.XLOOKUP(G52,INDIRECT($A$4&amp;"!$G$41:$G$141"),INDIRECT($A$4&amp;"!$A$41:$A$141"),0,1,1)))</f>
        <v>0.91884666666666748</v>
      </c>
      <c r="I52" s="66">
        <f t="shared" ca="1" si="4"/>
        <v>73.103440800000058</v>
      </c>
      <c r="J52" s="106" cm="1">
        <f t="array" aca="1" ref="J52" ca="1">IF(COUNTIFS('PTC NaTran'!$K$7:$K$15996,"",'PTC NaTran'!$A$7:$A$15996,J$16,'PTC NaTran'!$D$7:$D$15996,$A52,'PTC NaTran'!$C$7:$C$15996,"DEL")&gt;0,J$14,SUMIFS('PTC NaTran'!$K$7:$K$15996,'PTC NaTran'!$A$7:$A$15996,J$16,'PTC NaTran'!$D$7:$D$15996,$A52,'PTC NaTran'!$C$7:$C$15996,"DEL")*1.0026*$F$4/INDIRECT($A$4&amp;"!D9"))</f>
        <v>93.6</v>
      </c>
      <c r="K52" s="106">
        <v>1000</v>
      </c>
      <c r="L52" s="107">
        <f t="shared" ca="1" si="2"/>
        <v>2.9216020080000016</v>
      </c>
      <c r="M52" s="141">
        <f t="shared" ca="1" si="5"/>
        <v>0.24346000000000001</v>
      </c>
      <c r="N52" s="35" cm="1">
        <f t="array" aca="1" ref="N52" ca="1">IF(ROUND(ROUND(M52,2)-M52,4)=0,_xlfn.XLOOKUP(M52,INDIRECT($A$4&amp;"!$G$41:$G$141"),INDIRECT($A$4&amp;"!$A$41:$A$141"),0,1,1),IF(M52&gt;=1,0,(ROUNDUP(M52,2)-M52)*100*_xlfn.XLOOKUP(M52,INDIRECT($A$4&amp;"!$G$41:$G$141"),INDIRECT($A$4&amp;"!$A$41:$A$141"),0,-1,-1)+(M52-ROUNDDOWN(M52,2))*100*_xlfn.XLOOKUP(M52,INDIRECT($A$4&amp;"!$G$41:$G$141"),INDIRECT($A$4&amp;"!$A$41:$A$141"),0,1,1)))</f>
        <v>0.91884666666666748</v>
      </c>
      <c r="O52" s="66">
        <f t="shared" ca="1" si="6"/>
        <v>73.103440800000058</v>
      </c>
      <c r="S52" s="107">
        <f t="shared" ca="1" si="3"/>
        <v>3.2170008000000001</v>
      </c>
      <c r="T52" s="51">
        <f t="shared" ca="1" si="7"/>
        <v>0.26767000000000002</v>
      </c>
      <c r="U52" s="35" cm="1">
        <f t="array" aca="1" ref="U52" ca="1">IF(ROUND(ROUND(T52,2)-T52,4)=0,_xlfn.XLOOKUP(T52,INDIRECT($A$4&amp;"!$G$41:$G$141"),INDIRECT($A$4&amp;"!$A$41:$A$141"),0,1,1),IF(T52&gt;=1,0,(ROUNDUP(T52,2)-T52)*100*_xlfn.XLOOKUP(T52,INDIRECT($A$4&amp;"!$G$41:$G$141"),INDIRECT($A$4&amp;"!$A$41:$A$141"),0,-1,-1)+(T52-ROUNDDOWN(T52,2))*100*_xlfn.XLOOKUP(T52,INDIRECT($A$4&amp;"!$G$41:$G$141"),INDIRECT($A$4&amp;"!$A$41:$A$141"),0,1,1)))</f>
        <v>0.91077666666666757</v>
      </c>
      <c r="V52" s="66">
        <f t="shared" ca="1" si="8"/>
        <v>85.248696000000081</v>
      </c>
    </row>
    <row r="53" spans="1:22" x14ac:dyDescent="0.35">
      <c r="A53" s="32">
        <f t="shared" si="9"/>
        <v>46514</v>
      </c>
      <c r="B53" s="65" cm="1">
        <f t="array" aca="1" ref="B53" ca="1">_xlfn.XLOOKUP(A53,INDIRECT($A$5&amp;"!$AJ$41:$AJ$406"),INDIRECT($A$5&amp;"!$AK$41:$AK$406"))*SUM($F$3:$I$3)</f>
        <v>0</v>
      </c>
      <c r="C53" s="65" cm="1">
        <f t="array" aca="1" ref="C53" ca="1">_xlfn.XLOOKUP(A53,INDIRECT($A$5&amp;"!$AJ$41:$AJ$406"),INDIRECT($A$5&amp;"!$AL$41:$AL$406"))*SUM($F$3:$I$3)</f>
        <v>11.7</v>
      </c>
      <c r="D53" s="65" cm="1">
        <f t="array" aca="1" ref="D53" ca="1">_xlfn.XLOOKUP(A53,INDIRECT($A$5&amp;"!$AJ$41:$AJ$406"),INDIRECT($A$5&amp;"!$AO$41:$AO$406"))*SUM($F$3:$I$3)</f>
        <v>11.7</v>
      </c>
      <c r="E53" s="34" cm="1">
        <f t="array" ref="E53">SUMPRODUCT(('PT Storengy'!$B$8:$I$372)*('PT Storengy'!$A$8:$A$372=$A53)*('PT Storengy'!$B$5:$I$5=$A$6)*('PT Storengy'!$B$7:$I$7=$A$7))</f>
        <v>0.15</v>
      </c>
      <c r="F53" s="107">
        <f t="shared" ca="1" si="0"/>
        <v>2.9945396988000015</v>
      </c>
      <c r="G53" s="141">
        <f t="shared" ca="1" si="1"/>
        <v>0.24970999999999999</v>
      </c>
      <c r="H53" s="35" cm="1">
        <f t="array" aca="1" ref="H53" ca="1">IF(ROUND(ROUND(G53,2)-G53,4)=0,_xlfn.XLOOKUP(G53,INDIRECT($A$4&amp;"!$G$41:$G$141"),INDIRECT($A$4&amp;"!$A$41:$A$141"),0,1,1),IF(G53&gt;=1,0,(ROUNDUP(G53,2)-G53)*100*_xlfn.XLOOKUP(G53,INDIRECT($A$4&amp;"!$G$41:$G$141"),INDIRECT($A$4&amp;"!$A$41:$A$141"),0,-1,-1)+(G53-ROUNDDOWN(G53,2))*100*_xlfn.XLOOKUP(G53,INDIRECT($A$4&amp;"!$G$41:$G$141"),INDIRECT($A$4&amp;"!$A$41:$A$141"),0,1,1)))</f>
        <v>0.91676333333333426</v>
      </c>
      <c r="I53" s="66">
        <f t="shared" ca="1" si="4"/>
        <v>72.93769080000007</v>
      </c>
      <c r="J53" s="106" cm="1">
        <f t="array" aca="1" ref="J53" ca="1">IF(COUNTIFS('PTC NaTran'!$K$7:$K$15996,"",'PTC NaTran'!$A$7:$A$15996,J$16,'PTC NaTran'!$D$7:$D$15996,$A53,'PTC NaTran'!$C$7:$C$15996,"DEL")&gt;0,J$14,SUMIFS('PTC NaTran'!$K$7:$K$15996,'PTC NaTran'!$A$7:$A$15996,J$16,'PTC NaTran'!$D$7:$D$15996,$A53,'PTC NaTran'!$C$7:$C$15996,"DEL")*1.0026*$F$4/INDIRECT($A$4&amp;"!D9"))</f>
        <v>93.6</v>
      </c>
      <c r="K53" s="106">
        <v>1000</v>
      </c>
      <c r="L53" s="107">
        <f t="shared" ca="1" si="2"/>
        <v>2.9945396988000015</v>
      </c>
      <c r="M53" s="141">
        <f t="shared" ca="1" si="5"/>
        <v>0.24970999999999999</v>
      </c>
      <c r="N53" s="35" cm="1">
        <f t="array" aca="1" ref="N53" ca="1">IF(ROUND(ROUND(M53,2)-M53,4)=0,_xlfn.XLOOKUP(M53,INDIRECT($A$4&amp;"!$G$41:$G$141"),INDIRECT($A$4&amp;"!$A$41:$A$141"),0,1,1),IF(M53&gt;=1,0,(ROUNDUP(M53,2)-M53)*100*_xlfn.XLOOKUP(M53,INDIRECT($A$4&amp;"!$G$41:$G$141"),INDIRECT($A$4&amp;"!$A$41:$A$141"),0,-1,-1)+(M53-ROUNDDOWN(M53,2))*100*_xlfn.XLOOKUP(M53,INDIRECT($A$4&amp;"!$G$41:$G$141"),INDIRECT($A$4&amp;"!$A$41:$A$141"),0,1,1)))</f>
        <v>0.91676333333333426</v>
      </c>
      <c r="O53" s="66">
        <f t="shared" ca="1" si="6"/>
        <v>72.93769080000007</v>
      </c>
      <c r="S53" s="107">
        <f t="shared" ca="1" si="3"/>
        <v>3.302022048</v>
      </c>
      <c r="T53" s="51">
        <f t="shared" ca="1" si="7"/>
        <v>0.27495999999999998</v>
      </c>
      <c r="U53" s="35" cm="1">
        <f t="array" aca="1" ref="U53" ca="1">IF(ROUND(ROUND(T53,2)-T53,4)=0,_xlfn.XLOOKUP(T53,INDIRECT($A$4&amp;"!$G$41:$G$141"),INDIRECT($A$4&amp;"!$A$41:$A$141"),0,1,1),IF(T53&gt;=1,0,(ROUNDUP(T53,2)-T53)*100*_xlfn.XLOOKUP(T53,INDIRECT($A$4&amp;"!$G$41:$G$141"),INDIRECT($A$4&amp;"!$A$41:$A$141"),0,-1,-1)+(T53-ROUNDDOWN(T53,2))*100*_xlfn.XLOOKUP(T53,INDIRECT($A$4&amp;"!$G$41:$G$141"),INDIRECT($A$4&amp;"!$A$41:$A$141"),0,1,1)))</f>
        <v>0.90834666666666752</v>
      </c>
      <c r="V53" s="66">
        <f t="shared" ca="1" si="8"/>
        <v>85.021248000000071</v>
      </c>
    </row>
    <row r="54" spans="1:22" x14ac:dyDescent="0.35">
      <c r="A54" s="32">
        <f t="shared" si="9"/>
        <v>46515</v>
      </c>
      <c r="B54" s="65" cm="1">
        <f t="array" aca="1" ref="B54" ca="1">_xlfn.XLOOKUP(A54,INDIRECT($A$5&amp;"!$AJ$41:$AJ$406"),INDIRECT($A$5&amp;"!$AK$41:$AK$406"))*SUM($F$3:$I$3)</f>
        <v>0</v>
      </c>
      <c r="C54" s="65" cm="1">
        <f t="array" aca="1" ref="C54" ca="1">_xlfn.XLOOKUP(A54,INDIRECT($A$5&amp;"!$AJ$41:$AJ$406"),INDIRECT($A$5&amp;"!$AL$41:$AL$406"))*SUM($F$3:$I$3)</f>
        <v>11.7</v>
      </c>
      <c r="D54" s="65" cm="1">
        <f t="array" aca="1" ref="D54" ca="1">_xlfn.XLOOKUP(A54,INDIRECT($A$5&amp;"!$AJ$41:$AJ$406"),INDIRECT($A$5&amp;"!$AO$41:$AO$406"))*SUM($F$3:$I$3)</f>
        <v>11.7</v>
      </c>
      <c r="E54" s="34" cm="1">
        <f t="array" ref="E54">SUMPRODUCT(('PT Storengy'!$B$8:$I$372)*('PT Storengy'!$A$8:$A$372=$A54)*('PT Storengy'!$B$5:$I$5=$A$6)*('PT Storengy'!$B$7:$I$7=$A$7))</f>
        <v>0.15</v>
      </c>
      <c r="F54" s="107">
        <f t="shared" ca="1" si="0"/>
        <v>3.0673121700000014</v>
      </c>
      <c r="G54" s="141">
        <f t="shared" ca="1" si="1"/>
        <v>0.25594</v>
      </c>
      <c r="H54" s="35" cm="1">
        <f t="array" aca="1" ref="H54" ca="1">IF(ROUND(ROUND(G54,2)-G54,4)=0,_xlfn.XLOOKUP(G54,INDIRECT($A$4&amp;"!$G$41:$G$141"),INDIRECT($A$4&amp;"!$A$41:$A$141"),0,1,1),IF(G54&gt;=1,0,(ROUNDUP(G54,2)-G54)*100*_xlfn.XLOOKUP(G54,INDIRECT($A$4&amp;"!$G$41:$G$141"),INDIRECT($A$4&amp;"!$A$41:$A$141"),0,-1,-1)+(G54-ROUNDDOWN(G54,2))*100*_xlfn.XLOOKUP(G54,INDIRECT($A$4&amp;"!$G$41:$G$141"),INDIRECT($A$4&amp;"!$A$41:$A$141"),0,1,1)))</f>
        <v>0.91468666666666754</v>
      </c>
      <c r="I54" s="66">
        <f t="shared" ca="1" si="4"/>
        <v>72.772471200000055</v>
      </c>
      <c r="J54" s="106" cm="1">
        <f t="array" aca="1" ref="J54" ca="1">IF(COUNTIFS('PTC NaTran'!$K$7:$K$15996,"",'PTC NaTran'!$A$7:$A$15996,J$16,'PTC NaTran'!$D$7:$D$15996,$A54,'PTC NaTran'!$C$7:$C$15996,"DEL")&gt;0,J$14,SUMIFS('PTC NaTran'!$K$7:$K$15996,'PTC NaTran'!$A$7:$A$15996,J$16,'PTC NaTran'!$D$7:$D$15996,$A54,'PTC NaTran'!$C$7:$C$15996,"DEL")*1.0026*$F$4/INDIRECT($A$4&amp;"!D9"))</f>
        <v>93.6</v>
      </c>
      <c r="K54" s="106">
        <v>1000</v>
      </c>
      <c r="L54" s="107">
        <f t="shared" ca="1" si="2"/>
        <v>3.0673121700000014</v>
      </c>
      <c r="M54" s="141">
        <f t="shared" ca="1" si="5"/>
        <v>0.25594</v>
      </c>
      <c r="N54" s="35" cm="1">
        <f t="array" aca="1" ref="N54" ca="1">IF(ROUND(ROUND(M54,2)-M54,4)=0,_xlfn.XLOOKUP(M54,INDIRECT($A$4&amp;"!$G$41:$G$141"),INDIRECT($A$4&amp;"!$A$41:$A$141"),0,1,1),IF(M54&gt;=1,0,(ROUNDUP(M54,2)-M54)*100*_xlfn.XLOOKUP(M54,INDIRECT($A$4&amp;"!$G$41:$G$141"),INDIRECT($A$4&amp;"!$A$41:$A$141"),0,-1,-1)+(M54-ROUNDDOWN(M54,2))*100*_xlfn.XLOOKUP(M54,INDIRECT($A$4&amp;"!$G$41:$G$141"),INDIRECT($A$4&amp;"!$A$41:$A$141"),0,1,1)))</f>
        <v>0.91468666666666754</v>
      </c>
      <c r="O54" s="66">
        <f t="shared" ca="1" si="6"/>
        <v>72.772471200000055</v>
      </c>
      <c r="S54" s="107">
        <f t="shared" ca="1" si="3"/>
        <v>3.3868167840000001</v>
      </c>
      <c r="T54" s="51">
        <f t="shared" ca="1" si="7"/>
        <v>0.28222000000000003</v>
      </c>
      <c r="U54" s="35" cm="1">
        <f t="array" aca="1" ref="U54" ca="1">IF(ROUND(ROUND(T54,2)-T54,4)=0,_xlfn.XLOOKUP(T54,INDIRECT($A$4&amp;"!$G$41:$G$141"),INDIRECT($A$4&amp;"!$A$41:$A$141"),0,1,1),IF(T54&gt;=1,0,(ROUNDUP(T54,2)-T54)*100*_xlfn.XLOOKUP(T54,INDIRECT($A$4&amp;"!$G$41:$G$141"),INDIRECT($A$4&amp;"!$A$41:$A$141"),0,-1,-1)+(T54-ROUNDDOWN(T54,2))*100*_xlfn.XLOOKUP(T54,INDIRECT($A$4&amp;"!$G$41:$G$141"),INDIRECT($A$4&amp;"!$A$41:$A$141"),0,1,1)))</f>
        <v>0.90592666666666744</v>
      </c>
      <c r="V54" s="66">
        <f t="shared" ca="1" si="8"/>
        <v>84.794736000000071</v>
      </c>
    </row>
    <row r="55" spans="1:22" x14ac:dyDescent="0.35">
      <c r="A55" s="32">
        <f t="shared" si="9"/>
        <v>46516</v>
      </c>
      <c r="B55" s="65" cm="1">
        <f t="array" aca="1" ref="B55" ca="1">_xlfn.XLOOKUP(A55,INDIRECT($A$5&amp;"!$AJ$41:$AJ$406"),INDIRECT($A$5&amp;"!$AK$41:$AK$406"))*SUM($F$3:$I$3)</f>
        <v>0</v>
      </c>
      <c r="C55" s="65" cm="1">
        <f t="array" aca="1" ref="C55" ca="1">_xlfn.XLOOKUP(A55,INDIRECT($A$5&amp;"!$AJ$41:$AJ$406"),INDIRECT($A$5&amp;"!$AL$41:$AL$406"))*SUM($F$3:$I$3)</f>
        <v>11.7</v>
      </c>
      <c r="D55" s="65" cm="1">
        <f t="array" aca="1" ref="D55" ca="1">_xlfn.XLOOKUP(A55,INDIRECT($A$5&amp;"!$AJ$41:$AJ$406"),INDIRECT($A$5&amp;"!$AO$41:$AO$406"))*SUM($F$3:$I$3)</f>
        <v>11.7</v>
      </c>
      <c r="E55" s="34" cm="1">
        <f t="array" ref="E55">SUMPRODUCT(('PT Storengy'!$B$8:$I$372)*('PT Storengy'!$A$8:$A$372=$A55)*('PT Storengy'!$B$5:$I$5=$A$6)*('PT Storengy'!$B$7:$I$7=$A$7))</f>
        <v>0.15</v>
      </c>
      <c r="F55" s="107">
        <f t="shared" ca="1" si="0"/>
        <v>3.1399196868000017</v>
      </c>
      <c r="G55" s="141">
        <f t="shared" ca="1" si="1"/>
        <v>0.26216</v>
      </c>
      <c r="H55" s="35" cm="1">
        <f t="array" aca="1" ref="H55" ca="1">IF(ROUND(ROUND(G55,2)-G55,4)=0,_xlfn.XLOOKUP(G55,INDIRECT($A$4&amp;"!$G$41:$G$141"),INDIRECT($A$4&amp;"!$A$41:$A$141"),0,1,1),IF(G55&gt;=1,0,(ROUNDUP(G55,2)-G55)*100*_xlfn.XLOOKUP(G55,INDIRECT($A$4&amp;"!$G$41:$G$141"),INDIRECT($A$4&amp;"!$A$41:$A$141"),0,-1,-1)+(G55-ROUNDDOWN(G55,2))*100*_xlfn.XLOOKUP(G55,INDIRECT($A$4&amp;"!$G$41:$G$141"),INDIRECT($A$4&amp;"!$A$41:$A$141"),0,1,1)))</f>
        <v>0.91261333333333416</v>
      </c>
      <c r="I55" s="66">
        <f t="shared" ca="1" si="4"/>
        <v>72.607516800000056</v>
      </c>
      <c r="J55" s="106" cm="1">
        <f t="array" aca="1" ref="J55" ca="1">IF(COUNTIFS('PTC NaTran'!$K$7:$K$15996,"",'PTC NaTran'!$A$7:$A$15996,J$16,'PTC NaTran'!$D$7:$D$15996,$A55,'PTC NaTran'!$C$7:$C$15996,"DEL")&gt;0,J$14,SUMIFS('PTC NaTran'!$K$7:$K$15996,'PTC NaTran'!$A$7:$A$15996,J$16,'PTC NaTran'!$D$7:$D$15996,$A55,'PTC NaTran'!$C$7:$C$15996,"DEL")*1.0026*$F$4/INDIRECT($A$4&amp;"!D9"))</f>
        <v>93.6</v>
      </c>
      <c r="K55" s="106">
        <v>1000</v>
      </c>
      <c r="L55" s="107">
        <f t="shared" ca="1" si="2"/>
        <v>3.1399196868000017</v>
      </c>
      <c r="M55" s="141">
        <f t="shared" ca="1" si="5"/>
        <v>0.26216</v>
      </c>
      <c r="N55" s="35" cm="1">
        <f t="array" aca="1" ref="N55" ca="1">IF(ROUND(ROUND(M55,2)-M55,4)=0,_xlfn.XLOOKUP(M55,INDIRECT($A$4&amp;"!$G$41:$G$141"),INDIRECT($A$4&amp;"!$A$41:$A$141"),0,1,1),IF(M55&gt;=1,0,(ROUNDUP(M55,2)-M55)*100*_xlfn.XLOOKUP(M55,INDIRECT($A$4&amp;"!$G$41:$G$141"),INDIRECT($A$4&amp;"!$A$41:$A$141"),0,-1,-1)+(M55-ROUNDDOWN(M55,2))*100*_xlfn.XLOOKUP(M55,INDIRECT($A$4&amp;"!$G$41:$G$141"),INDIRECT($A$4&amp;"!$A$41:$A$141"),0,1,1)))</f>
        <v>0.91261333333333416</v>
      </c>
      <c r="O55" s="66">
        <f t="shared" ca="1" si="6"/>
        <v>72.607516800000056</v>
      </c>
      <c r="S55" s="107">
        <f t="shared" ca="1" si="3"/>
        <v>3.47138532</v>
      </c>
      <c r="T55" s="51">
        <f t="shared" ca="1" si="7"/>
        <v>0.28947000000000001</v>
      </c>
      <c r="U55" s="35" cm="1">
        <f t="array" aca="1" ref="U55" ca="1">IF(ROUND(ROUND(T55,2)-T55,4)=0,_xlfn.XLOOKUP(T55,INDIRECT($A$4&amp;"!$G$41:$G$141"),INDIRECT($A$4&amp;"!$A$41:$A$141"),0,1,1),IF(T55&gt;=1,0,(ROUNDUP(T55,2)-T55)*100*_xlfn.XLOOKUP(T55,INDIRECT($A$4&amp;"!$G$41:$G$141"),INDIRECT($A$4&amp;"!$A$41:$A$141"),0,-1,-1)+(T55-ROUNDDOWN(T55,2))*100*_xlfn.XLOOKUP(T55,INDIRECT($A$4&amp;"!$G$41:$G$141"),INDIRECT($A$4&amp;"!$A$41:$A$141"),0,1,1)))</f>
        <v>0.90351000000000081</v>
      </c>
      <c r="V55" s="66">
        <f t="shared" ca="1" si="8"/>
        <v>84.568536000000066</v>
      </c>
    </row>
    <row r="56" spans="1:22" x14ac:dyDescent="0.35">
      <c r="A56" s="32">
        <f t="shared" si="9"/>
        <v>46517</v>
      </c>
      <c r="B56" s="65" cm="1">
        <f t="array" aca="1" ref="B56" ca="1">_xlfn.XLOOKUP(A56,INDIRECT($A$5&amp;"!$AJ$41:$AJ$406"),INDIRECT($A$5&amp;"!$AK$41:$AK$406"))*SUM($F$3:$I$3)</f>
        <v>0</v>
      </c>
      <c r="C56" s="65" cm="1">
        <f t="array" aca="1" ref="C56" ca="1">_xlfn.XLOOKUP(A56,INDIRECT($A$5&amp;"!$AJ$41:$AJ$406"),INDIRECT($A$5&amp;"!$AL$41:$AL$406"))*SUM($F$3:$I$3)</f>
        <v>11.7</v>
      </c>
      <c r="D56" s="65" cm="1">
        <f t="array" aca="1" ref="D56" ca="1">_xlfn.XLOOKUP(A56,INDIRECT($A$5&amp;"!$AJ$41:$AJ$406"),INDIRECT($A$5&amp;"!$AO$41:$AO$406"))*SUM($F$3:$I$3)</f>
        <v>11.7</v>
      </c>
      <c r="E56" s="34" cm="1">
        <f t="array" ref="E56">SUMPRODUCT(('PT Storengy'!$B$8:$I$372)*('PT Storengy'!$A$8:$A$372=$A56)*('PT Storengy'!$B$5:$I$5=$A$6)*('PT Storengy'!$B$7:$I$7=$A$7))</f>
        <v>0.15</v>
      </c>
      <c r="F56" s="107">
        <f t="shared" ca="1" si="0"/>
        <v>3.2123625144000019</v>
      </c>
      <c r="G56" s="141">
        <f t="shared" ca="1" si="1"/>
        <v>0.26837</v>
      </c>
      <c r="H56" s="35" cm="1">
        <f t="array" aca="1" ref="H56" ca="1">IF(ROUND(ROUND(G56,2)-G56,4)=0,_xlfn.XLOOKUP(G56,INDIRECT($A$4&amp;"!$G$41:$G$141"),INDIRECT($A$4&amp;"!$A$41:$A$141"),0,1,1),IF(G56&gt;=1,0,(ROUNDUP(G56,2)-G56)*100*_xlfn.XLOOKUP(G56,INDIRECT($A$4&amp;"!$G$41:$G$141"),INDIRECT($A$4&amp;"!$A$41:$A$141"),0,-1,-1)+(G56-ROUNDDOWN(G56,2))*100*_xlfn.XLOOKUP(G56,INDIRECT($A$4&amp;"!$G$41:$G$141"),INDIRECT($A$4&amp;"!$A$41:$A$141"),0,1,1)))</f>
        <v>0.91054333333333415</v>
      </c>
      <c r="I56" s="66">
        <f t="shared" ca="1" si="4"/>
        <v>72.442827600000058</v>
      </c>
      <c r="J56" s="106" cm="1">
        <f t="array" aca="1" ref="J56" ca="1">IF(COUNTIFS('PTC NaTran'!$K$7:$K$15996,"",'PTC NaTran'!$A$7:$A$15996,J$16,'PTC NaTran'!$D$7:$D$15996,$A56,'PTC NaTran'!$C$7:$C$15996,"DEL")&gt;0,J$14,SUMIFS('PTC NaTran'!$K$7:$K$15996,'PTC NaTran'!$A$7:$A$15996,J$16,'PTC NaTran'!$D$7:$D$15996,$A56,'PTC NaTran'!$C$7:$C$15996,"DEL")*1.0026*$F$4/INDIRECT($A$4&amp;"!D9"))</f>
        <v>93.6</v>
      </c>
      <c r="K56" s="106">
        <v>1000</v>
      </c>
      <c r="L56" s="107">
        <f t="shared" ca="1" si="2"/>
        <v>3.2123625144000019</v>
      </c>
      <c r="M56" s="141">
        <f t="shared" ca="1" si="5"/>
        <v>0.26837</v>
      </c>
      <c r="N56" s="35" cm="1">
        <f t="array" aca="1" ref="N56" ca="1">IF(ROUND(ROUND(M56,2)-M56,4)=0,_xlfn.XLOOKUP(M56,INDIRECT($A$4&amp;"!$G$41:$G$141"),INDIRECT($A$4&amp;"!$A$41:$A$141"),0,1,1),IF(M56&gt;=1,0,(ROUNDUP(M56,2)-M56)*100*_xlfn.XLOOKUP(M56,INDIRECT($A$4&amp;"!$G$41:$G$141"),INDIRECT($A$4&amp;"!$A$41:$A$141"),0,-1,-1)+(M56-ROUNDDOWN(M56,2))*100*_xlfn.XLOOKUP(M56,INDIRECT($A$4&amp;"!$G$41:$G$141"),INDIRECT($A$4&amp;"!$A$41:$A$141"),0,1,1)))</f>
        <v>0.91054333333333415</v>
      </c>
      <c r="O56" s="66">
        <f t="shared" ca="1" si="6"/>
        <v>72.442827600000058</v>
      </c>
      <c r="S56" s="107">
        <f t="shared" ca="1" si="3"/>
        <v>3.5557282799999999</v>
      </c>
      <c r="T56" s="51">
        <f t="shared" ca="1" si="7"/>
        <v>0.29670000000000002</v>
      </c>
      <c r="U56" s="35" cm="1">
        <f t="array" aca="1" ref="U56" ca="1">IF(ROUND(ROUND(T56,2)-T56,4)=0,_xlfn.XLOOKUP(T56,INDIRECT($A$4&amp;"!$G$41:$G$141"),INDIRECT($A$4&amp;"!$A$41:$A$141"),0,1,1),IF(T56&gt;=1,0,(ROUNDUP(T56,2)-T56)*100*_xlfn.XLOOKUP(T56,INDIRECT($A$4&amp;"!$G$41:$G$141"),INDIRECT($A$4&amp;"!$A$41:$A$141"),0,-1,-1)+(T56-ROUNDDOWN(T56,2))*100*_xlfn.XLOOKUP(T56,INDIRECT($A$4&amp;"!$G$41:$G$141"),INDIRECT($A$4&amp;"!$A$41:$A$141"),0,1,1)))</f>
        <v>0.90110000000000079</v>
      </c>
      <c r="V56" s="66">
        <f t="shared" ca="1" si="8"/>
        <v>84.342960000000062</v>
      </c>
    </row>
    <row r="57" spans="1:22" x14ac:dyDescent="0.35">
      <c r="A57" s="32">
        <f t="shared" si="9"/>
        <v>46518</v>
      </c>
      <c r="B57" s="65" cm="1">
        <f t="array" aca="1" ref="B57" ca="1">_xlfn.XLOOKUP(A57,INDIRECT($A$5&amp;"!$AJ$41:$AJ$406"),INDIRECT($A$5&amp;"!$AK$41:$AK$406"))*SUM($F$3:$I$3)</f>
        <v>0</v>
      </c>
      <c r="C57" s="65" cm="1">
        <f t="array" aca="1" ref="C57" ca="1">_xlfn.XLOOKUP(A57,INDIRECT($A$5&amp;"!$AJ$41:$AJ$406"),INDIRECT($A$5&amp;"!$AL$41:$AL$406"))*SUM($F$3:$I$3)</f>
        <v>11.7</v>
      </c>
      <c r="D57" s="65" cm="1">
        <f t="array" aca="1" ref="D57" ca="1">_xlfn.XLOOKUP(A57,INDIRECT($A$5&amp;"!$AJ$41:$AJ$406"),INDIRECT($A$5&amp;"!$AO$41:$AO$406"))*SUM($F$3:$I$3)</f>
        <v>11.7</v>
      </c>
      <c r="E57" s="34" cm="1">
        <f t="array" ref="E57">SUMPRODUCT(('PT Storengy'!$B$8:$I$372)*('PT Storengy'!$A$8:$A$372=$A57)*('PT Storengy'!$B$5:$I$5=$A$6)*('PT Storengy'!$B$7:$I$7=$A$7))</f>
        <v>0.15</v>
      </c>
      <c r="F57" s="107">
        <f t="shared" ca="1" si="0"/>
        <v>3.284641183200002</v>
      </c>
      <c r="G57" s="141">
        <f t="shared" ca="1" si="1"/>
        <v>0.27456000000000003</v>
      </c>
      <c r="H57" s="35" cm="1">
        <f t="array" aca="1" ref="H57" ca="1">IF(ROUND(ROUND(G57,2)-G57,4)=0,_xlfn.XLOOKUP(G57,INDIRECT($A$4&amp;"!$G$41:$G$141"),INDIRECT($A$4&amp;"!$A$41:$A$141"),0,1,1),IF(G57&gt;=1,0,(ROUNDUP(G57,2)-G57)*100*_xlfn.XLOOKUP(G57,INDIRECT($A$4&amp;"!$G$41:$G$141"),INDIRECT($A$4&amp;"!$A$41:$A$141"),0,-1,-1)+(G57-ROUNDDOWN(G57,2))*100*_xlfn.XLOOKUP(G57,INDIRECT($A$4&amp;"!$G$41:$G$141"),INDIRECT($A$4&amp;"!$A$41:$A$141"),0,1,1)))</f>
        <v>0.90848000000000084</v>
      </c>
      <c r="I57" s="66">
        <f t="shared" ca="1" si="4"/>
        <v>72.278668800000062</v>
      </c>
      <c r="J57" s="106" cm="1">
        <f t="array" aca="1" ref="J57" ca="1">IF(COUNTIFS('PTC NaTran'!$K$7:$K$15996,"",'PTC NaTran'!$A$7:$A$15996,J$16,'PTC NaTran'!$D$7:$D$15996,$A57,'PTC NaTran'!$C$7:$C$15996,"DEL")&gt;0,J$14,SUMIFS('PTC NaTran'!$K$7:$K$15996,'PTC NaTran'!$A$7:$A$15996,J$16,'PTC NaTran'!$D$7:$D$15996,$A57,'PTC NaTran'!$C$7:$C$15996,"DEL")*1.0026*$F$4/INDIRECT($A$4&amp;"!D9"))</f>
        <v>93.6</v>
      </c>
      <c r="K57" s="106">
        <v>1000</v>
      </c>
      <c r="L57" s="107">
        <f t="shared" ca="1" si="2"/>
        <v>3.284641183200002</v>
      </c>
      <c r="M57" s="141">
        <f t="shared" ca="1" si="5"/>
        <v>0.27456000000000003</v>
      </c>
      <c r="N57" s="35" cm="1">
        <f t="array" aca="1" ref="N57" ca="1">IF(ROUND(ROUND(M57,2)-M57,4)=0,_xlfn.XLOOKUP(M57,INDIRECT($A$4&amp;"!$G$41:$G$141"),INDIRECT($A$4&amp;"!$A$41:$A$141"),0,1,1),IF(M57&gt;=1,0,(ROUNDUP(M57,2)-M57)*100*_xlfn.XLOOKUP(M57,INDIRECT($A$4&amp;"!$G$41:$G$141"),INDIRECT($A$4&amp;"!$A$41:$A$141"),0,-1,-1)+(M57-ROUNDDOWN(M57,2))*100*_xlfn.XLOOKUP(M57,INDIRECT($A$4&amp;"!$G$41:$G$141"),INDIRECT($A$4&amp;"!$A$41:$A$141"),0,1,1)))</f>
        <v>0.90848000000000084</v>
      </c>
      <c r="O57" s="66">
        <f t="shared" ca="1" si="6"/>
        <v>72.278668800000062</v>
      </c>
      <c r="S57" s="107">
        <f t="shared" ca="1" si="3"/>
        <v>3.6398462879999998</v>
      </c>
      <c r="T57" s="51">
        <f t="shared" ca="1" si="7"/>
        <v>0.30391000000000001</v>
      </c>
      <c r="U57" s="35" cm="1">
        <f t="array" aca="1" ref="U57" ca="1">IF(ROUND(ROUND(T57,2)-T57,4)=0,_xlfn.XLOOKUP(T57,INDIRECT($A$4&amp;"!$G$41:$G$141"),INDIRECT($A$4&amp;"!$A$41:$A$141"),0,1,1),IF(T57&gt;=1,0,(ROUNDUP(T57,2)-T57)*100*_xlfn.XLOOKUP(T57,INDIRECT($A$4&amp;"!$G$41:$G$141"),INDIRECT($A$4&amp;"!$A$41:$A$141"),0,-1,-1)+(T57-ROUNDDOWN(T57,2))*100*_xlfn.XLOOKUP(T57,INDIRECT($A$4&amp;"!$G$41:$G$141"),INDIRECT($A$4&amp;"!$A$41:$A$141"),0,1,1)))</f>
        <v>0.89869666666666737</v>
      </c>
      <c r="V57" s="66">
        <f t="shared" ca="1" si="8"/>
        <v>84.11800800000006</v>
      </c>
    </row>
    <row r="58" spans="1:22" x14ac:dyDescent="0.35">
      <c r="A58" s="32">
        <f t="shared" si="9"/>
        <v>46519</v>
      </c>
      <c r="B58" s="65" cm="1">
        <f t="array" aca="1" ref="B58" ca="1">_xlfn.XLOOKUP(A58,INDIRECT($A$5&amp;"!$AJ$41:$AJ$406"),INDIRECT($A$5&amp;"!$AK$41:$AK$406"))*SUM($F$3:$I$3)</f>
        <v>0</v>
      </c>
      <c r="C58" s="65" cm="1">
        <f t="array" aca="1" ref="C58" ca="1">_xlfn.XLOOKUP(A58,INDIRECT($A$5&amp;"!$AJ$41:$AJ$406"),INDIRECT($A$5&amp;"!$AL$41:$AL$406"))*SUM($F$3:$I$3)</f>
        <v>11.7</v>
      </c>
      <c r="D58" s="65" cm="1">
        <f t="array" aca="1" ref="D58" ca="1">_xlfn.XLOOKUP(A58,INDIRECT($A$5&amp;"!$AJ$41:$AJ$406"),INDIRECT($A$5&amp;"!$AO$41:$AO$406"))*SUM($F$3:$I$3)</f>
        <v>11.7</v>
      </c>
      <c r="E58" s="34" cm="1">
        <f t="array" ref="E58">SUMPRODUCT(('PT Storengy'!$B$8:$I$372)*('PT Storengy'!$A$8:$A$372=$A58)*('PT Storengy'!$B$5:$I$5=$A$6)*('PT Storengy'!$B$7:$I$7=$A$7))</f>
        <v>0.15</v>
      </c>
      <c r="F58" s="107">
        <f t="shared" ca="1" si="0"/>
        <v>3.3567559584000022</v>
      </c>
      <c r="G58" s="141">
        <f t="shared" ca="1" si="1"/>
        <v>0.28073999999999999</v>
      </c>
      <c r="H58" s="35" cm="1">
        <f t="array" aca="1" ref="H58" ca="1">IF(ROUND(ROUND(G58,2)-G58,4)=0,_xlfn.XLOOKUP(G58,INDIRECT($A$4&amp;"!$G$41:$G$141"),INDIRECT($A$4&amp;"!$A$41:$A$141"),0,1,1),IF(G58&gt;=1,0,(ROUNDUP(G58,2)-G58)*100*_xlfn.XLOOKUP(G58,INDIRECT($A$4&amp;"!$G$41:$G$141"),INDIRECT($A$4&amp;"!$A$41:$A$141"),0,-1,-1)+(G58-ROUNDDOWN(G58,2))*100*_xlfn.XLOOKUP(G58,INDIRECT($A$4&amp;"!$G$41:$G$141"),INDIRECT($A$4&amp;"!$A$41:$A$141"),0,1,1)))</f>
        <v>0.90642000000000089</v>
      </c>
      <c r="I58" s="66">
        <f t="shared" ca="1" si="4"/>
        <v>72.114775200000054</v>
      </c>
      <c r="J58" s="106" cm="1">
        <f t="array" aca="1" ref="J58" ca="1">IF(COUNTIFS('PTC NaTran'!$K$7:$K$15996,"",'PTC NaTran'!$A$7:$A$15996,J$16,'PTC NaTran'!$D$7:$D$15996,$A58,'PTC NaTran'!$C$7:$C$15996,"DEL")&gt;0,J$14,SUMIFS('PTC NaTran'!$K$7:$K$15996,'PTC NaTran'!$A$7:$A$15996,J$16,'PTC NaTran'!$D$7:$D$15996,$A58,'PTC NaTran'!$C$7:$C$15996,"DEL")*1.0026*$F$4/INDIRECT($A$4&amp;"!D9"))</f>
        <v>93.6</v>
      </c>
      <c r="K58" s="106">
        <v>1000</v>
      </c>
      <c r="L58" s="107">
        <f t="shared" ca="1" si="2"/>
        <v>3.3567559584000022</v>
      </c>
      <c r="M58" s="141">
        <f t="shared" ca="1" si="5"/>
        <v>0.28073999999999999</v>
      </c>
      <c r="N58" s="35" cm="1">
        <f t="array" aca="1" ref="N58" ca="1">IF(ROUND(ROUND(M58,2)-M58,4)=0,_xlfn.XLOOKUP(M58,INDIRECT($A$4&amp;"!$G$41:$G$141"),INDIRECT($A$4&amp;"!$A$41:$A$141"),0,1,1),IF(M58&gt;=1,0,(ROUNDUP(M58,2)-M58)*100*_xlfn.XLOOKUP(M58,INDIRECT($A$4&amp;"!$G$41:$G$141"),INDIRECT($A$4&amp;"!$A$41:$A$141"),0,-1,-1)+(M58-ROUNDDOWN(M58,2))*100*_xlfn.XLOOKUP(M58,INDIRECT($A$4&amp;"!$G$41:$G$141"),INDIRECT($A$4&amp;"!$A$41:$A$141"),0,1,1)))</f>
        <v>0.90642000000000089</v>
      </c>
      <c r="O58" s="66">
        <f t="shared" ca="1" si="6"/>
        <v>72.114775200000054</v>
      </c>
      <c r="S58" s="107">
        <f t="shared" ca="1" si="3"/>
        <v>3.7237399679999998</v>
      </c>
      <c r="T58" s="51">
        <f t="shared" ca="1" si="7"/>
        <v>0.31109999999999999</v>
      </c>
      <c r="U58" s="35" cm="1">
        <f t="array" aca="1" ref="U58" ca="1">IF(ROUND(ROUND(T58,2)-T58,4)=0,_xlfn.XLOOKUP(T58,INDIRECT($A$4&amp;"!$G$41:$G$141"),INDIRECT($A$4&amp;"!$A$41:$A$141"),0,1,1),IF(T58&gt;=1,0,(ROUNDUP(T58,2)-T58)*100*_xlfn.XLOOKUP(T58,INDIRECT($A$4&amp;"!$G$41:$G$141"),INDIRECT($A$4&amp;"!$A$41:$A$141"),0,-1,-1)+(T58-ROUNDDOWN(T58,2))*100*_xlfn.XLOOKUP(T58,INDIRECT($A$4&amp;"!$G$41:$G$141"),INDIRECT($A$4&amp;"!$A$41:$A$141"),0,1,1)))</f>
        <v>0.89630000000000076</v>
      </c>
      <c r="V58" s="66">
        <f t="shared" ca="1" si="8"/>
        <v>83.89368000000006</v>
      </c>
    </row>
    <row r="59" spans="1:22" x14ac:dyDescent="0.35">
      <c r="A59" s="32">
        <f t="shared" si="9"/>
        <v>46520</v>
      </c>
      <c r="B59" s="65" cm="1">
        <f t="array" aca="1" ref="B59" ca="1">_xlfn.XLOOKUP(A59,INDIRECT($A$5&amp;"!$AJ$41:$AJ$406"),INDIRECT($A$5&amp;"!$AK$41:$AK$406"))*SUM($F$3:$I$3)</f>
        <v>0</v>
      </c>
      <c r="C59" s="65" cm="1">
        <f t="array" aca="1" ref="C59" ca="1">_xlfn.XLOOKUP(A59,INDIRECT($A$5&amp;"!$AJ$41:$AJ$406"),INDIRECT($A$5&amp;"!$AL$41:$AL$406"))*SUM($F$3:$I$3)</f>
        <v>11.7</v>
      </c>
      <c r="D59" s="65" cm="1">
        <f t="array" aca="1" ref="D59" ca="1">_xlfn.XLOOKUP(A59,INDIRECT($A$5&amp;"!$AJ$41:$AJ$406"),INDIRECT($A$5&amp;"!$AO$41:$AO$406"))*SUM($F$3:$I$3)</f>
        <v>11.7</v>
      </c>
      <c r="E59" s="34" cm="1">
        <f t="array" ref="E59">SUMPRODUCT(('PT Storengy'!$B$8:$I$372)*('PT Storengy'!$A$8:$A$372=$A59)*('PT Storengy'!$B$5:$I$5=$A$6)*('PT Storengy'!$B$7:$I$7=$A$7))</f>
        <v>0.15</v>
      </c>
      <c r="F59" s="107">
        <f t="shared" ca="1" si="0"/>
        <v>3.4287073704000024</v>
      </c>
      <c r="G59" s="141">
        <f t="shared" ca="1" si="1"/>
        <v>0.28689999999999999</v>
      </c>
      <c r="H59" s="35" cm="1">
        <f t="array" aca="1" ref="H59" ca="1">IF(ROUND(ROUND(G59,2)-G59,4)=0,_xlfn.XLOOKUP(G59,INDIRECT($A$4&amp;"!$G$41:$G$141"),INDIRECT($A$4&amp;"!$A$41:$A$141"),0,1,1),IF(G59&gt;=1,0,(ROUNDUP(G59,2)-G59)*100*_xlfn.XLOOKUP(G59,INDIRECT($A$4&amp;"!$G$41:$G$141"),INDIRECT($A$4&amp;"!$A$41:$A$141"),0,-1,-1)+(G59-ROUNDDOWN(G59,2))*100*_xlfn.XLOOKUP(G59,INDIRECT($A$4&amp;"!$G$41:$G$141"),INDIRECT($A$4&amp;"!$A$41:$A$141"),0,1,1)))</f>
        <v>0.90436666666666743</v>
      </c>
      <c r="I59" s="66">
        <f t="shared" ca="1" si="4"/>
        <v>71.951412000000047</v>
      </c>
      <c r="J59" s="106" cm="1">
        <f t="array" aca="1" ref="J59" ca="1">IF(COUNTIFS('PTC NaTran'!$K$7:$K$15996,"",'PTC NaTran'!$A$7:$A$15996,J$16,'PTC NaTran'!$D$7:$D$15996,$A59,'PTC NaTran'!$C$7:$C$15996,"DEL")&gt;0,J$14,SUMIFS('PTC NaTran'!$K$7:$K$15996,'PTC NaTran'!$A$7:$A$15996,J$16,'PTC NaTran'!$D$7:$D$15996,$A59,'PTC NaTran'!$C$7:$C$15996,"DEL")*1.0026*$F$4/INDIRECT($A$4&amp;"!D9"))</f>
        <v>93.6</v>
      </c>
      <c r="K59" s="106">
        <v>1000</v>
      </c>
      <c r="L59" s="107">
        <f t="shared" ca="1" si="2"/>
        <v>3.4287073704000024</v>
      </c>
      <c r="M59" s="141">
        <f t="shared" ca="1" si="5"/>
        <v>0.28689999999999999</v>
      </c>
      <c r="N59" s="35" cm="1">
        <f t="array" aca="1" ref="N59" ca="1">IF(ROUND(ROUND(M59,2)-M59,4)=0,_xlfn.XLOOKUP(M59,INDIRECT($A$4&amp;"!$G$41:$G$141"),INDIRECT($A$4&amp;"!$A$41:$A$141"),0,1,1),IF(M59&gt;=1,0,(ROUNDUP(M59,2)-M59)*100*_xlfn.XLOOKUP(M59,INDIRECT($A$4&amp;"!$G$41:$G$141"),INDIRECT($A$4&amp;"!$A$41:$A$141"),0,-1,-1)+(M59-ROUNDDOWN(M59,2))*100*_xlfn.XLOOKUP(M59,INDIRECT($A$4&amp;"!$G$41:$G$141"),INDIRECT($A$4&amp;"!$A$41:$A$141"),0,1,1)))</f>
        <v>0.90436666666666743</v>
      </c>
      <c r="O59" s="66">
        <f t="shared" ca="1" si="6"/>
        <v>71.951412000000047</v>
      </c>
      <c r="S59" s="107">
        <f t="shared" ca="1" si="3"/>
        <v>3.8074099439999998</v>
      </c>
      <c r="T59" s="51">
        <f t="shared" ca="1" si="7"/>
        <v>0.31827</v>
      </c>
      <c r="U59" s="35" cm="1">
        <f t="array" aca="1" ref="U59" ca="1">IF(ROUND(ROUND(T59,2)-T59,4)=0,_xlfn.XLOOKUP(T59,INDIRECT($A$4&amp;"!$G$41:$G$141"),INDIRECT($A$4&amp;"!$A$41:$A$141"),0,1,1),IF(T59&gt;=1,0,(ROUNDUP(T59,2)-T59)*100*_xlfn.XLOOKUP(T59,INDIRECT($A$4&amp;"!$G$41:$G$141"),INDIRECT($A$4&amp;"!$A$41:$A$141"),0,-1,-1)+(T59-ROUNDDOWN(T59,2))*100*_xlfn.XLOOKUP(T59,INDIRECT($A$4&amp;"!$G$41:$G$141"),INDIRECT($A$4&amp;"!$A$41:$A$141"),0,1,1)))</f>
        <v>0.89391000000000087</v>
      </c>
      <c r="V59" s="66">
        <f t="shared" ca="1" si="8"/>
        <v>83.669976000000077</v>
      </c>
    </row>
    <row r="60" spans="1:22" x14ac:dyDescent="0.35">
      <c r="A60" s="32">
        <f t="shared" si="9"/>
        <v>46521</v>
      </c>
      <c r="B60" s="65" cm="1">
        <f t="array" aca="1" ref="B60" ca="1">_xlfn.XLOOKUP(A60,INDIRECT($A$5&amp;"!$AJ$41:$AJ$406"),INDIRECT($A$5&amp;"!$AK$41:$AK$406"))*SUM($F$3:$I$3)</f>
        <v>0</v>
      </c>
      <c r="C60" s="65" cm="1">
        <f t="array" aca="1" ref="C60" ca="1">_xlfn.XLOOKUP(A60,INDIRECT($A$5&amp;"!$AJ$41:$AJ$406"),INDIRECT($A$5&amp;"!$AL$41:$AL$406"))*SUM($F$3:$I$3)</f>
        <v>11.7</v>
      </c>
      <c r="D60" s="65" cm="1">
        <f t="array" aca="1" ref="D60" ca="1">_xlfn.XLOOKUP(A60,INDIRECT($A$5&amp;"!$AJ$41:$AJ$406"),INDIRECT($A$5&amp;"!$AO$41:$AO$406"))*SUM($F$3:$I$3)</f>
        <v>11.7</v>
      </c>
      <c r="E60" s="34" cm="1">
        <f t="array" ref="E60">SUMPRODUCT(('PT Storengy'!$B$8:$I$372)*('PT Storengy'!$A$8:$A$372=$A60)*('PT Storengy'!$B$5:$I$5=$A$6)*('PT Storengy'!$B$7:$I$7=$A$7))</f>
        <v>0.15</v>
      </c>
      <c r="F60" s="107">
        <f t="shared" ca="1" si="0"/>
        <v>3.5004956844000024</v>
      </c>
      <c r="G60" s="141">
        <f t="shared" ca="1" si="1"/>
        <v>0.29304999999999998</v>
      </c>
      <c r="H60" s="35" cm="1">
        <f t="array" aca="1" ref="H60" ca="1">IF(ROUND(ROUND(G60,2)-G60,4)=0,_xlfn.XLOOKUP(G60,INDIRECT($A$4&amp;"!$G$41:$G$141"),INDIRECT($A$4&amp;"!$A$41:$A$141"),0,1,1),IF(G60&gt;=1,0,(ROUNDUP(G60,2)-G60)*100*_xlfn.XLOOKUP(G60,INDIRECT($A$4&amp;"!$G$41:$G$141"),INDIRECT($A$4&amp;"!$A$41:$A$141"),0,-1,-1)+(G60-ROUNDDOWN(G60,2))*100*_xlfn.XLOOKUP(G60,INDIRECT($A$4&amp;"!$G$41:$G$141"),INDIRECT($A$4&amp;"!$A$41:$A$141"),0,1,1)))</f>
        <v>0.90231666666666743</v>
      </c>
      <c r="I60" s="66">
        <f t="shared" ca="1" si="4"/>
        <v>71.788314000000057</v>
      </c>
      <c r="J60" s="106" cm="1">
        <f t="array" aca="1" ref="J60" ca="1">IF(COUNTIFS('PTC NaTran'!$K$7:$K$15996,"",'PTC NaTran'!$A$7:$A$15996,J$16,'PTC NaTran'!$D$7:$D$15996,$A60,'PTC NaTran'!$C$7:$C$15996,"DEL")&gt;0,J$14,SUMIFS('PTC NaTran'!$K$7:$K$15996,'PTC NaTran'!$A$7:$A$15996,J$16,'PTC NaTran'!$D$7:$D$15996,$A60,'PTC NaTran'!$C$7:$C$15996,"DEL")*1.0026*$F$4/INDIRECT($A$4&amp;"!D9"))</f>
        <v>93.6</v>
      </c>
      <c r="K60" s="106">
        <v>1000</v>
      </c>
      <c r="L60" s="107">
        <f t="shared" ca="1" si="2"/>
        <v>3.5004956844000024</v>
      </c>
      <c r="M60" s="141">
        <f t="shared" ca="1" si="5"/>
        <v>0.29304999999999998</v>
      </c>
      <c r="N60" s="35" cm="1">
        <f t="array" aca="1" ref="N60" ca="1">IF(ROUND(ROUND(M60,2)-M60,4)=0,_xlfn.XLOOKUP(M60,INDIRECT($A$4&amp;"!$G$41:$G$141"),INDIRECT($A$4&amp;"!$A$41:$A$141"),0,1,1),IF(M60&gt;=1,0,(ROUNDUP(M60,2)-M60)*100*_xlfn.XLOOKUP(M60,INDIRECT($A$4&amp;"!$G$41:$G$141"),INDIRECT($A$4&amp;"!$A$41:$A$141"),0,-1,-1)+(M60-ROUNDDOWN(M60,2))*100*_xlfn.XLOOKUP(M60,INDIRECT($A$4&amp;"!$G$41:$G$141"),INDIRECT($A$4&amp;"!$A$41:$A$141"),0,1,1)))</f>
        <v>0.90231666666666743</v>
      </c>
      <c r="O60" s="66">
        <f t="shared" ca="1" si="6"/>
        <v>71.788314000000057</v>
      </c>
      <c r="S60" s="107">
        <f t="shared" ca="1" si="3"/>
        <v>3.8908568399999997</v>
      </c>
      <c r="T60" s="51">
        <f t="shared" ca="1" si="7"/>
        <v>0.32541999999999999</v>
      </c>
      <c r="U60" s="35" cm="1">
        <f t="array" aca="1" ref="U60" ca="1">IF(ROUND(ROUND(T60,2)-T60,4)=0,_xlfn.XLOOKUP(T60,INDIRECT($A$4&amp;"!$G$41:$G$141"),INDIRECT($A$4&amp;"!$A$41:$A$141"),0,1,1),IF(T60&gt;=1,0,(ROUNDUP(T60,2)-T60)*100*_xlfn.XLOOKUP(T60,INDIRECT($A$4&amp;"!$G$41:$G$141"),INDIRECT($A$4&amp;"!$A$41:$A$141"),0,-1,-1)+(T60-ROUNDDOWN(T60,2))*100*_xlfn.XLOOKUP(T60,INDIRECT($A$4&amp;"!$G$41:$G$141"),INDIRECT($A$4&amp;"!$A$41:$A$141"),0,1,1)))</f>
        <v>0.89152666666666747</v>
      </c>
      <c r="V60" s="66">
        <f t="shared" ca="1" si="8"/>
        <v>83.446896000000066</v>
      </c>
    </row>
    <row r="61" spans="1:22" x14ac:dyDescent="0.35">
      <c r="A61" s="32">
        <f t="shared" si="9"/>
        <v>46522</v>
      </c>
      <c r="B61" s="65" cm="1">
        <f t="array" aca="1" ref="B61" ca="1">_xlfn.XLOOKUP(A61,INDIRECT($A$5&amp;"!$AJ$41:$AJ$406"),INDIRECT($A$5&amp;"!$AK$41:$AK$406"))*SUM($F$3:$I$3)</f>
        <v>0</v>
      </c>
      <c r="C61" s="65" cm="1">
        <f t="array" aca="1" ref="C61" ca="1">_xlfn.XLOOKUP(A61,INDIRECT($A$5&amp;"!$AJ$41:$AJ$406"),INDIRECT($A$5&amp;"!$AL$41:$AL$406"))*SUM($F$3:$I$3)</f>
        <v>11.7</v>
      </c>
      <c r="D61" s="65" cm="1">
        <f t="array" aca="1" ref="D61" ca="1">_xlfn.XLOOKUP(A61,INDIRECT($A$5&amp;"!$AJ$41:$AJ$406"),INDIRECT($A$5&amp;"!$AO$41:$AO$406"))*SUM($F$3:$I$3)</f>
        <v>11.7</v>
      </c>
      <c r="E61" s="34" cm="1">
        <f t="array" ref="E61">SUMPRODUCT(('PT Storengy'!$B$8:$I$372)*('PT Storengy'!$A$8:$A$372=$A61)*('PT Storengy'!$B$5:$I$5=$A$6)*('PT Storengy'!$B$7:$I$7=$A$7))</f>
        <v>0.15</v>
      </c>
      <c r="F61" s="107">
        <f t="shared" ca="1" si="0"/>
        <v>3.5721211656000023</v>
      </c>
      <c r="G61" s="141">
        <f t="shared" ca="1" si="1"/>
        <v>0.29919000000000001</v>
      </c>
      <c r="H61" s="35" cm="1">
        <f t="array" aca="1" ref="H61" ca="1">IF(ROUND(ROUND(G61,2)-G61,4)=0,_xlfn.XLOOKUP(G61,INDIRECT($A$4&amp;"!$G$41:$G$141"),INDIRECT($A$4&amp;"!$A$41:$A$141"),0,1,1),IF(G61&gt;=1,0,(ROUNDUP(G61,2)-G61)*100*_xlfn.XLOOKUP(G61,INDIRECT($A$4&amp;"!$G$41:$G$141"),INDIRECT($A$4&amp;"!$A$41:$A$141"),0,-1,-1)+(G61-ROUNDDOWN(G61,2))*100*_xlfn.XLOOKUP(G61,INDIRECT($A$4&amp;"!$G$41:$G$141"),INDIRECT($A$4&amp;"!$A$41:$A$141"),0,1,1)))</f>
        <v>0.90027000000000079</v>
      </c>
      <c r="I61" s="66">
        <f t="shared" ca="1" si="4"/>
        <v>71.625481200000053</v>
      </c>
      <c r="J61" s="106" cm="1">
        <f t="array" aca="1" ref="J61" ca="1">IF(COUNTIFS('PTC NaTran'!$K$7:$K$15996,"",'PTC NaTran'!$A$7:$A$15996,J$16,'PTC NaTran'!$D$7:$D$15996,$A61,'PTC NaTran'!$C$7:$C$15996,"DEL")&gt;0,J$14,SUMIFS('PTC NaTran'!$K$7:$K$15996,'PTC NaTran'!$A$7:$A$15996,J$16,'PTC NaTran'!$D$7:$D$15996,$A61,'PTC NaTran'!$C$7:$C$15996,"DEL")*1.0026*$F$4/INDIRECT($A$4&amp;"!D9"))</f>
        <v>93.6</v>
      </c>
      <c r="K61" s="106">
        <v>1000</v>
      </c>
      <c r="L61" s="107">
        <f t="shared" ca="1" si="2"/>
        <v>3.5721211656000023</v>
      </c>
      <c r="M61" s="141">
        <f t="shared" ca="1" si="5"/>
        <v>0.29919000000000001</v>
      </c>
      <c r="N61" s="35" cm="1">
        <f t="array" aca="1" ref="N61" ca="1">IF(ROUND(ROUND(M61,2)-M61,4)=0,_xlfn.XLOOKUP(M61,INDIRECT($A$4&amp;"!$G$41:$G$141"),INDIRECT($A$4&amp;"!$A$41:$A$141"),0,1,1),IF(M61&gt;=1,0,(ROUNDUP(M61,2)-M61)*100*_xlfn.XLOOKUP(M61,INDIRECT($A$4&amp;"!$G$41:$G$141"),INDIRECT($A$4&amp;"!$A$41:$A$141"),0,-1,-1)+(M61-ROUNDDOWN(M61,2))*100*_xlfn.XLOOKUP(M61,INDIRECT($A$4&amp;"!$G$41:$G$141"),INDIRECT($A$4&amp;"!$A$41:$A$141"),0,1,1)))</f>
        <v>0.90027000000000079</v>
      </c>
      <c r="O61" s="66">
        <f t="shared" ca="1" si="6"/>
        <v>71.625481200000053</v>
      </c>
      <c r="S61" s="107">
        <f t="shared" ca="1" si="3"/>
        <v>3.9740812799999996</v>
      </c>
      <c r="T61" s="51">
        <f t="shared" ca="1" si="7"/>
        <v>0.33255000000000001</v>
      </c>
      <c r="U61" s="35" cm="1">
        <f t="array" aca="1" ref="U61" ca="1">IF(ROUND(ROUND(T61,2)-T61,4)=0,_xlfn.XLOOKUP(T61,INDIRECT($A$4&amp;"!$G$41:$G$141"),INDIRECT($A$4&amp;"!$A$41:$A$141"),0,1,1),IF(T61&gt;=1,0,(ROUNDUP(T61,2)-T61)*100*_xlfn.XLOOKUP(T61,INDIRECT($A$4&amp;"!$G$41:$G$141"),INDIRECT($A$4&amp;"!$A$41:$A$141"),0,-1,-1)+(T61-ROUNDDOWN(T61,2))*100*_xlfn.XLOOKUP(T61,INDIRECT($A$4&amp;"!$G$41:$G$141"),INDIRECT($A$4&amp;"!$A$41:$A$141"),0,1,1)))</f>
        <v>0.88915000000000088</v>
      </c>
      <c r="V61" s="66">
        <f t="shared" ca="1" si="8"/>
        <v>83.224440000000072</v>
      </c>
    </row>
    <row r="62" spans="1:22" x14ac:dyDescent="0.35">
      <c r="A62" s="32">
        <f t="shared" si="9"/>
        <v>46523</v>
      </c>
      <c r="B62" s="65" cm="1">
        <f t="array" aca="1" ref="B62" ca="1">_xlfn.XLOOKUP(A62,INDIRECT($A$5&amp;"!$AJ$41:$AJ$406"),INDIRECT($A$5&amp;"!$AK$41:$AK$406"))*SUM($F$3:$I$3)</f>
        <v>0</v>
      </c>
      <c r="C62" s="65" cm="1">
        <f t="array" aca="1" ref="C62" ca="1">_xlfn.XLOOKUP(A62,INDIRECT($A$5&amp;"!$AJ$41:$AJ$406"),INDIRECT($A$5&amp;"!$AL$41:$AL$406"))*SUM($F$3:$I$3)</f>
        <v>11.7</v>
      </c>
      <c r="D62" s="65" cm="1">
        <f t="array" aca="1" ref="D62" ca="1">_xlfn.XLOOKUP(A62,INDIRECT($A$5&amp;"!$AJ$41:$AJ$406"),INDIRECT($A$5&amp;"!$AO$41:$AO$406"))*SUM($F$3:$I$3)</f>
        <v>11.7</v>
      </c>
      <c r="E62" s="34" cm="1">
        <f t="array" ref="E62">SUMPRODUCT(('PT Storengy'!$B$8:$I$372)*('PT Storengy'!$A$8:$A$372=$A62)*('PT Storengy'!$B$5:$I$5=$A$6)*('PT Storengy'!$B$7:$I$7=$A$7))</f>
        <v>0.15</v>
      </c>
      <c r="F62" s="107">
        <f t="shared" ca="1" si="0"/>
        <v>3.6435843444000025</v>
      </c>
      <c r="G62" s="141">
        <f t="shared" ca="1" si="1"/>
        <v>0.30531000000000003</v>
      </c>
      <c r="H62" s="35" cm="1">
        <f t="array" aca="1" ref="H62" ca="1">IF(ROUND(ROUND(G62,2)-G62,4)=0,_xlfn.XLOOKUP(G62,INDIRECT($A$4&amp;"!$G$41:$G$141"),INDIRECT($A$4&amp;"!$A$41:$A$141"),0,1,1),IF(G62&gt;=1,0,(ROUNDUP(G62,2)-G62)*100*_xlfn.XLOOKUP(G62,INDIRECT($A$4&amp;"!$G$41:$G$141"),INDIRECT($A$4&amp;"!$A$41:$A$141"),0,-1,-1)+(G62-ROUNDDOWN(G62,2))*100*_xlfn.XLOOKUP(G62,INDIRECT($A$4&amp;"!$G$41:$G$141"),INDIRECT($A$4&amp;"!$A$41:$A$141"),0,1,1)))</f>
        <v>0.89823000000000075</v>
      </c>
      <c r="I62" s="66">
        <f t="shared" ca="1" si="4"/>
        <v>71.463178800000051</v>
      </c>
      <c r="J62" s="106" cm="1">
        <f t="array" aca="1" ref="J62" ca="1">IF(COUNTIFS('PTC NaTran'!$K$7:$K$15996,"",'PTC NaTran'!$A$7:$A$15996,J$16,'PTC NaTran'!$D$7:$D$15996,$A62,'PTC NaTran'!$C$7:$C$15996,"DEL")&gt;0,J$14,SUMIFS('PTC NaTran'!$K$7:$K$15996,'PTC NaTran'!$A$7:$A$15996,J$16,'PTC NaTran'!$D$7:$D$15996,$A62,'PTC NaTran'!$C$7:$C$15996,"DEL")*1.0026*$F$4/INDIRECT($A$4&amp;"!D9"))</f>
        <v>93.6</v>
      </c>
      <c r="K62" s="106">
        <v>1000</v>
      </c>
      <c r="L62" s="107">
        <f t="shared" ca="1" si="2"/>
        <v>3.6435843444000025</v>
      </c>
      <c r="M62" s="141">
        <f t="shared" ca="1" si="5"/>
        <v>0.30531000000000003</v>
      </c>
      <c r="N62" s="35" cm="1">
        <f t="array" aca="1" ref="N62" ca="1">IF(ROUND(ROUND(M62,2)-M62,4)=0,_xlfn.XLOOKUP(M62,INDIRECT($A$4&amp;"!$G$41:$G$141"),INDIRECT($A$4&amp;"!$A$41:$A$141"),0,1,1),IF(M62&gt;=1,0,(ROUNDUP(M62,2)-M62)*100*_xlfn.XLOOKUP(M62,INDIRECT($A$4&amp;"!$G$41:$G$141"),INDIRECT($A$4&amp;"!$A$41:$A$141"),0,-1,-1)+(M62-ROUNDDOWN(M62,2))*100*_xlfn.XLOOKUP(M62,INDIRECT($A$4&amp;"!$G$41:$G$141"),INDIRECT($A$4&amp;"!$A$41:$A$141"),0,1,1)))</f>
        <v>0.89823000000000075</v>
      </c>
      <c r="O62" s="66">
        <f t="shared" ca="1" si="6"/>
        <v>71.463178800000051</v>
      </c>
      <c r="S62" s="107">
        <f t="shared" ca="1" si="3"/>
        <v>4.0570835759999992</v>
      </c>
      <c r="T62" s="51">
        <f t="shared" ca="1" si="7"/>
        <v>0.33967000000000003</v>
      </c>
      <c r="U62" s="35" cm="1">
        <f t="array" aca="1" ref="U62" ca="1">IF(ROUND(ROUND(T62,2)-T62,4)=0,_xlfn.XLOOKUP(T62,INDIRECT($A$4&amp;"!$G$41:$G$141"),INDIRECT($A$4&amp;"!$A$41:$A$141"),0,1,1),IF(T62&gt;=1,0,(ROUNDUP(T62,2)-T62)*100*_xlfn.XLOOKUP(T62,INDIRECT($A$4&amp;"!$G$41:$G$141"),INDIRECT($A$4&amp;"!$A$41:$A$141"),0,-1,-1)+(T62-ROUNDDOWN(T62,2))*100*_xlfn.XLOOKUP(T62,INDIRECT($A$4&amp;"!$G$41:$G$141"),INDIRECT($A$4&amp;"!$A$41:$A$141"),0,1,1)))</f>
        <v>0.88677666666666743</v>
      </c>
      <c r="V62" s="66">
        <f t="shared" ca="1" si="8"/>
        <v>83.002296000000072</v>
      </c>
    </row>
    <row r="63" spans="1:22" x14ac:dyDescent="0.35">
      <c r="A63" s="32">
        <f t="shared" si="9"/>
        <v>46524</v>
      </c>
      <c r="B63" s="65" cm="1">
        <f t="array" aca="1" ref="B63" ca="1">_xlfn.XLOOKUP(A63,INDIRECT($A$5&amp;"!$AJ$41:$AJ$406"),INDIRECT($A$5&amp;"!$AK$41:$AK$406"))*SUM($F$3:$I$3)</f>
        <v>0</v>
      </c>
      <c r="C63" s="65" cm="1">
        <f t="array" aca="1" ref="C63" ca="1">_xlfn.XLOOKUP(A63,INDIRECT($A$5&amp;"!$AJ$41:$AJ$406"),INDIRECT($A$5&amp;"!$AL$41:$AL$406"))*SUM($F$3:$I$3)</f>
        <v>11.7</v>
      </c>
      <c r="D63" s="65" cm="1">
        <f t="array" aca="1" ref="D63" ca="1">_xlfn.XLOOKUP(A63,INDIRECT($A$5&amp;"!$AJ$41:$AJ$406"),INDIRECT($A$5&amp;"!$AO$41:$AO$406"))*SUM($F$3:$I$3)</f>
        <v>11.7</v>
      </c>
      <c r="E63" s="34" cm="1">
        <f t="array" ref="E63">SUMPRODUCT(('PT Storengy'!$B$8:$I$372)*('PT Storengy'!$A$8:$A$372=$A63)*('PT Storengy'!$B$5:$I$5=$A$6)*('PT Storengy'!$B$7:$I$7=$A$7))</f>
        <v>0.15</v>
      </c>
      <c r="F63" s="107">
        <f t="shared" ca="1" si="0"/>
        <v>3.7148854860000027</v>
      </c>
      <c r="G63" s="141">
        <f t="shared" ca="1" si="1"/>
        <v>0.31141999999999997</v>
      </c>
      <c r="H63" s="35" cm="1">
        <f t="array" aca="1" ref="H63" ca="1">IF(ROUND(ROUND(G63,2)-G63,4)=0,_xlfn.XLOOKUP(G63,INDIRECT($A$4&amp;"!$G$41:$G$141"),INDIRECT($A$4&amp;"!$A$41:$A$141"),0,1,1),IF(G63&gt;=1,0,(ROUNDUP(G63,2)-G63)*100*_xlfn.XLOOKUP(G63,INDIRECT($A$4&amp;"!$G$41:$G$141"),INDIRECT($A$4&amp;"!$A$41:$A$141"),0,-1,-1)+(G63-ROUNDDOWN(G63,2))*100*_xlfn.XLOOKUP(G63,INDIRECT($A$4&amp;"!$G$41:$G$141"),INDIRECT($A$4&amp;"!$A$41:$A$141"),0,1,1)))</f>
        <v>0.89619333333333406</v>
      </c>
      <c r="I63" s="66">
        <f t="shared" ca="1" si="4"/>
        <v>71.301141600000051</v>
      </c>
      <c r="J63" s="106" cm="1">
        <f t="array" aca="1" ref="J63" ca="1">IF(COUNTIFS('PTC NaTran'!$K$7:$K$15996,"",'PTC NaTran'!$A$7:$A$15996,J$16,'PTC NaTran'!$D$7:$D$15996,$A63,'PTC NaTran'!$C$7:$C$15996,"DEL")&gt;0,J$14,SUMIFS('PTC NaTran'!$K$7:$K$15996,'PTC NaTran'!$A$7:$A$15996,J$16,'PTC NaTran'!$D$7:$D$15996,$A63,'PTC NaTran'!$C$7:$C$15996,"DEL")*1.0026*$F$4/INDIRECT($A$4&amp;"!D9"))</f>
        <v>93.6</v>
      </c>
      <c r="K63" s="106">
        <v>1000</v>
      </c>
      <c r="L63" s="107">
        <f t="shared" ca="1" si="2"/>
        <v>3.7148854860000027</v>
      </c>
      <c r="M63" s="141">
        <f t="shared" ca="1" si="5"/>
        <v>0.31141999999999997</v>
      </c>
      <c r="N63" s="35" cm="1">
        <f t="array" aca="1" ref="N63" ca="1">IF(ROUND(ROUND(M63,2)-M63,4)=0,_xlfn.XLOOKUP(M63,INDIRECT($A$4&amp;"!$G$41:$G$141"),INDIRECT($A$4&amp;"!$A$41:$A$141"),0,1,1),IF(M63&gt;=1,0,(ROUNDUP(M63,2)-M63)*100*_xlfn.XLOOKUP(M63,INDIRECT($A$4&amp;"!$G$41:$G$141"),INDIRECT($A$4&amp;"!$A$41:$A$141"),0,-1,-1)+(M63-ROUNDDOWN(M63,2))*100*_xlfn.XLOOKUP(M63,INDIRECT($A$4&amp;"!$G$41:$G$141"),INDIRECT($A$4&amp;"!$A$41:$A$141"),0,1,1)))</f>
        <v>0.89619333333333406</v>
      </c>
      <c r="O63" s="66">
        <f t="shared" ca="1" si="6"/>
        <v>71.301141600000051</v>
      </c>
      <c r="S63" s="107">
        <f t="shared" ca="1" si="3"/>
        <v>4.1398646639999992</v>
      </c>
      <c r="T63" s="51">
        <f t="shared" ca="1" si="7"/>
        <v>0.34676000000000001</v>
      </c>
      <c r="U63" s="35" cm="1">
        <f t="array" aca="1" ref="U63" ca="1">IF(ROUND(ROUND(T63,2)-T63,4)=0,_xlfn.XLOOKUP(T63,INDIRECT($A$4&amp;"!$G$41:$G$141"),INDIRECT($A$4&amp;"!$A$41:$A$141"),0,1,1),IF(T63&gt;=1,0,(ROUNDUP(T63,2)-T63)*100*_xlfn.XLOOKUP(T63,INDIRECT($A$4&amp;"!$G$41:$G$141"),INDIRECT($A$4&amp;"!$A$41:$A$141"),0,-1,-1)+(T63-ROUNDDOWN(T63,2))*100*_xlfn.XLOOKUP(T63,INDIRECT($A$4&amp;"!$G$41:$G$141"),INDIRECT($A$4&amp;"!$A$41:$A$141"),0,1,1)))</f>
        <v>0.88441333333333416</v>
      </c>
      <c r="V63" s="66">
        <f t="shared" ca="1" si="8"/>
        <v>82.781088000000068</v>
      </c>
    </row>
    <row r="64" spans="1:22" x14ac:dyDescent="0.35">
      <c r="A64" s="32">
        <f t="shared" si="9"/>
        <v>46525</v>
      </c>
      <c r="B64" s="65" cm="1">
        <f t="array" aca="1" ref="B64" ca="1">_xlfn.XLOOKUP(A64,INDIRECT($A$5&amp;"!$AJ$41:$AJ$406"),INDIRECT($A$5&amp;"!$AK$41:$AK$406"))*SUM($F$3:$I$3)</f>
        <v>0</v>
      </c>
      <c r="C64" s="65" cm="1">
        <f t="array" aca="1" ref="C64" ca="1">_xlfn.XLOOKUP(A64,INDIRECT($A$5&amp;"!$AJ$41:$AJ$406"),INDIRECT($A$5&amp;"!$AL$41:$AL$406"))*SUM($F$3:$I$3)</f>
        <v>11.7</v>
      </c>
      <c r="D64" s="65" cm="1">
        <f t="array" aca="1" ref="D64" ca="1">_xlfn.XLOOKUP(A64,INDIRECT($A$5&amp;"!$AJ$41:$AJ$406"),INDIRECT($A$5&amp;"!$AO$41:$AO$406"))*SUM($F$3:$I$3)</f>
        <v>11.7</v>
      </c>
      <c r="E64" s="34" cm="1">
        <f t="array" ref="E64">SUMPRODUCT(('PT Storengy'!$B$8:$I$372)*('PT Storengy'!$A$8:$A$372=$A64)*('PT Storengy'!$B$5:$I$5=$A$6)*('PT Storengy'!$B$7:$I$7=$A$7))</f>
        <v>0.15</v>
      </c>
      <c r="F64" s="107">
        <f t="shared" ca="1" si="0"/>
        <v>3.7860251208000029</v>
      </c>
      <c r="G64" s="141">
        <f t="shared" ca="1" si="1"/>
        <v>0.31751000000000001</v>
      </c>
      <c r="H64" s="35" cm="1">
        <f t="array" aca="1" ref="H64" ca="1">IF(ROUND(ROUND(G64,2)-G64,4)=0,_xlfn.XLOOKUP(G64,INDIRECT($A$4&amp;"!$G$41:$G$141"),INDIRECT($A$4&amp;"!$A$41:$A$141"),0,1,1),IF(G64&gt;=1,0,(ROUNDUP(G64,2)-G64)*100*_xlfn.XLOOKUP(G64,INDIRECT($A$4&amp;"!$G$41:$G$141"),INDIRECT($A$4&amp;"!$A$41:$A$141"),0,-1,-1)+(G64-ROUNDDOWN(G64,2))*100*_xlfn.XLOOKUP(G64,INDIRECT($A$4&amp;"!$G$41:$G$141"),INDIRECT($A$4&amp;"!$A$41:$A$141"),0,1,1)))</f>
        <v>0.8941633333333342</v>
      </c>
      <c r="I64" s="66">
        <f t="shared" ca="1" si="4"/>
        <v>71.139634800000053</v>
      </c>
      <c r="J64" s="106" cm="1">
        <f t="array" aca="1" ref="J64" ca="1">IF(COUNTIFS('PTC NaTran'!$K$7:$K$15996,"",'PTC NaTran'!$A$7:$A$15996,J$16,'PTC NaTran'!$D$7:$D$15996,$A64,'PTC NaTran'!$C$7:$C$15996,"DEL")&gt;0,J$14,SUMIFS('PTC NaTran'!$K$7:$K$15996,'PTC NaTran'!$A$7:$A$15996,J$16,'PTC NaTran'!$D$7:$D$15996,$A64,'PTC NaTran'!$C$7:$C$15996,"DEL")*1.0026*$F$4/INDIRECT($A$4&amp;"!D9"))</f>
        <v>93.6</v>
      </c>
      <c r="K64" s="106">
        <v>1000</v>
      </c>
      <c r="L64" s="107">
        <f t="shared" ca="1" si="2"/>
        <v>3.7860251208000029</v>
      </c>
      <c r="M64" s="141">
        <f t="shared" ca="1" si="5"/>
        <v>0.31751000000000001</v>
      </c>
      <c r="N64" s="35" cm="1">
        <f t="array" aca="1" ref="N64" ca="1">IF(ROUND(ROUND(M64,2)-M64,4)=0,_xlfn.XLOOKUP(M64,INDIRECT($A$4&amp;"!$G$41:$G$141"),INDIRECT($A$4&amp;"!$A$41:$A$141"),0,1,1),IF(M64&gt;=1,0,(ROUNDUP(M64,2)-M64)*100*_xlfn.XLOOKUP(M64,INDIRECT($A$4&amp;"!$G$41:$G$141"),INDIRECT($A$4&amp;"!$A$41:$A$141"),0,-1,-1)+(M64-ROUNDDOWN(M64,2))*100*_xlfn.XLOOKUP(M64,INDIRECT($A$4&amp;"!$G$41:$G$141"),INDIRECT($A$4&amp;"!$A$41:$A$141"),0,1,1)))</f>
        <v>0.8941633333333342</v>
      </c>
      <c r="O64" s="66">
        <f t="shared" ca="1" si="6"/>
        <v>71.139634800000053</v>
      </c>
      <c r="S64" s="107">
        <f t="shared" ca="1" si="3"/>
        <v>4.2224251679999991</v>
      </c>
      <c r="T64" s="51">
        <f t="shared" ca="1" si="7"/>
        <v>0.35382999999999998</v>
      </c>
      <c r="U64" s="35" cm="1">
        <f t="array" aca="1" ref="U64" ca="1">IF(ROUND(ROUND(T64,2)-T64,4)=0,_xlfn.XLOOKUP(T64,INDIRECT($A$4&amp;"!$G$41:$G$141"),INDIRECT($A$4&amp;"!$A$41:$A$141"),0,1,1),IF(T64&gt;=1,0,(ROUNDUP(T64,2)-T64)*100*_xlfn.XLOOKUP(T64,INDIRECT($A$4&amp;"!$G$41:$G$141"),INDIRECT($A$4&amp;"!$A$41:$A$141"),0,-1,-1)+(T64-ROUNDDOWN(T64,2))*100*_xlfn.XLOOKUP(T64,INDIRECT($A$4&amp;"!$G$41:$G$141"),INDIRECT($A$4&amp;"!$A$41:$A$141"),0,1,1)))</f>
        <v>0.8820566666666676</v>
      </c>
      <c r="V64" s="66">
        <f t="shared" ca="1" si="8"/>
        <v>82.56050400000008</v>
      </c>
    </row>
    <row r="65" spans="1:22" x14ac:dyDescent="0.35">
      <c r="A65" s="32">
        <f t="shared" si="9"/>
        <v>46526</v>
      </c>
      <c r="B65" s="65" cm="1">
        <f t="array" aca="1" ref="B65" ca="1">_xlfn.XLOOKUP(A65,INDIRECT($A$5&amp;"!$AJ$41:$AJ$406"),INDIRECT($A$5&amp;"!$AK$41:$AK$406"))*SUM($F$3:$I$3)</f>
        <v>0</v>
      </c>
      <c r="C65" s="65" cm="1">
        <f t="array" aca="1" ref="C65" ca="1">_xlfn.XLOOKUP(A65,INDIRECT($A$5&amp;"!$AJ$41:$AJ$406"),INDIRECT($A$5&amp;"!$AL$41:$AL$406"))*SUM($F$3:$I$3)</f>
        <v>11.7</v>
      </c>
      <c r="D65" s="65" cm="1">
        <f t="array" aca="1" ref="D65" ca="1">_xlfn.XLOOKUP(A65,INDIRECT($A$5&amp;"!$AJ$41:$AJ$406"),INDIRECT($A$5&amp;"!$AO$41:$AO$406"))*SUM($F$3:$I$3)</f>
        <v>11.7</v>
      </c>
      <c r="E65" s="34" cm="1">
        <f t="array" ref="E65">SUMPRODUCT(('PT Storengy'!$B$8:$I$372)*('PT Storengy'!$A$8:$A$372=$A65)*('PT Storengy'!$B$5:$I$5=$A$6)*('PT Storengy'!$B$7:$I$7=$A$7))</f>
        <v>0.15</v>
      </c>
      <c r="F65" s="107">
        <f t="shared" ca="1" si="0"/>
        <v>3.8570035140000027</v>
      </c>
      <c r="G65" s="141">
        <f t="shared" ca="1" si="1"/>
        <v>0.32358999999999999</v>
      </c>
      <c r="H65" s="35" cm="1">
        <f t="array" aca="1" ref="H65" ca="1">IF(ROUND(ROUND(G65,2)-G65,4)=0,_xlfn.XLOOKUP(G65,INDIRECT($A$4&amp;"!$G$41:$G$141"),INDIRECT($A$4&amp;"!$A$41:$A$141"),0,1,1),IF(G65&gt;=1,0,(ROUNDUP(G65,2)-G65)*100*_xlfn.XLOOKUP(G65,INDIRECT($A$4&amp;"!$G$41:$G$141"),INDIRECT($A$4&amp;"!$A$41:$A$141"),0,-1,-1)+(G65-ROUNDDOWN(G65,2))*100*_xlfn.XLOOKUP(G65,INDIRECT($A$4&amp;"!$G$41:$G$141"),INDIRECT($A$4&amp;"!$A$41:$A$141"),0,1,1)))</f>
        <v>0.89213666666666758</v>
      </c>
      <c r="I65" s="66">
        <f t="shared" ca="1" si="4"/>
        <v>70.978393200000056</v>
      </c>
      <c r="J65" s="106" cm="1">
        <f t="array" aca="1" ref="J65" ca="1">IF(COUNTIFS('PTC NaTran'!$K$7:$K$15996,"",'PTC NaTran'!$A$7:$A$15996,J$16,'PTC NaTran'!$D$7:$D$15996,$A65,'PTC NaTran'!$C$7:$C$15996,"DEL")&gt;0,J$14,SUMIFS('PTC NaTran'!$K$7:$K$15996,'PTC NaTran'!$A$7:$A$15996,J$16,'PTC NaTran'!$D$7:$D$15996,$A65,'PTC NaTran'!$C$7:$C$15996,"DEL")*1.0026*$F$4/INDIRECT($A$4&amp;"!D9"))</f>
        <v>93.6</v>
      </c>
      <c r="K65" s="106">
        <v>1000</v>
      </c>
      <c r="L65" s="107">
        <f t="shared" ca="1" si="2"/>
        <v>3.8570035140000027</v>
      </c>
      <c r="M65" s="141">
        <f t="shared" ca="1" si="5"/>
        <v>0.32358999999999999</v>
      </c>
      <c r="N65" s="35" cm="1">
        <f t="array" aca="1" ref="N65" ca="1">IF(ROUND(ROUND(M65,2)-M65,4)=0,_xlfn.XLOOKUP(M65,INDIRECT($A$4&amp;"!$G$41:$G$141"),INDIRECT($A$4&amp;"!$A$41:$A$141"),0,1,1),IF(M65&gt;=1,0,(ROUNDUP(M65,2)-M65)*100*_xlfn.XLOOKUP(M65,INDIRECT($A$4&amp;"!$G$41:$G$141"),INDIRECT($A$4&amp;"!$A$41:$A$141"),0,-1,-1)+(M65-ROUNDDOWN(M65,2))*100*_xlfn.XLOOKUP(M65,INDIRECT($A$4&amp;"!$G$41:$G$141"),INDIRECT($A$4&amp;"!$A$41:$A$141"),0,1,1)))</f>
        <v>0.89213666666666758</v>
      </c>
      <c r="O65" s="66">
        <f t="shared" ca="1" si="6"/>
        <v>70.978393200000056</v>
      </c>
      <c r="S65" s="107">
        <f t="shared" ca="1" si="3"/>
        <v>4.3047653999999991</v>
      </c>
      <c r="T65" s="51">
        <f t="shared" ca="1" si="7"/>
        <v>0.36088999999999999</v>
      </c>
      <c r="U65" s="35" cm="1">
        <f t="array" aca="1" ref="U65" ca="1">IF(ROUND(ROUND(T65,2)-T65,4)=0,_xlfn.XLOOKUP(T65,INDIRECT($A$4&amp;"!$G$41:$G$141"),INDIRECT($A$4&amp;"!$A$41:$A$141"),0,1,1),IF(T65&gt;=1,0,(ROUNDUP(T65,2)-T65)*100*_xlfn.XLOOKUP(T65,INDIRECT($A$4&amp;"!$G$41:$G$141"),INDIRECT($A$4&amp;"!$A$41:$A$141"),0,-1,-1)+(T65-ROUNDDOWN(T65,2))*100*_xlfn.XLOOKUP(T65,INDIRECT($A$4&amp;"!$G$41:$G$141"),INDIRECT($A$4&amp;"!$A$41:$A$141"),0,1,1)))</f>
        <v>0.87970333333333417</v>
      </c>
      <c r="V65" s="66">
        <f t="shared" ca="1" si="8"/>
        <v>82.340232000000071</v>
      </c>
    </row>
    <row r="66" spans="1:22" x14ac:dyDescent="0.35">
      <c r="A66" s="32">
        <f t="shared" si="9"/>
        <v>46527</v>
      </c>
      <c r="B66" s="65" cm="1">
        <f t="array" aca="1" ref="B66" ca="1">_xlfn.XLOOKUP(A66,INDIRECT($A$5&amp;"!$AJ$41:$AJ$406"),INDIRECT($A$5&amp;"!$AK$41:$AK$406"))*SUM($F$3:$I$3)</f>
        <v>0</v>
      </c>
      <c r="C66" s="65" cm="1">
        <f t="array" aca="1" ref="C66" ca="1">_xlfn.XLOOKUP(A66,INDIRECT($A$5&amp;"!$AJ$41:$AJ$406"),INDIRECT($A$5&amp;"!$AL$41:$AL$406"))*SUM($F$3:$I$3)</f>
        <v>11.7</v>
      </c>
      <c r="D66" s="65" cm="1">
        <f t="array" aca="1" ref="D66" ca="1">_xlfn.XLOOKUP(A66,INDIRECT($A$5&amp;"!$AJ$41:$AJ$406"),INDIRECT($A$5&amp;"!$AO$41:$AO$406"))*SUM($F$3:$I$3)</f>
        <v>11.7</v>
      </c>
      <c r="E66" s="34" cm="1">
        <f t="array" ref="E66">SUMPRODUCT(('PT Storengy'!$B$8:$I$372)*('PT Storengy'!$A$8:$A$372=$A66)*('PT Storengy'!$B$5:$I$5=$A$6)*('PT Storengy'!$B$7:$I$7=$A$7))</f>
        <v>0.15</v>
      </c>
      <c r="F66" s="107">
        <f t="shared" ca="1" si="0"/>
        <v>3.9278209308000029</v>
      </c>
      <c r="G66" s="141">
        <f t="shared" ca="1" si="1"/>
        <v>0.32966000000000001</v>
      </c>
      <c r="H66" s="35" cm="1">
        <f t="array" aca="1" ref="H66" ca="1">IF(ROUND(ROUND(G66,2)-G66,4)=0,_xlfn.XLOOKUP(G66,INDIRECT($A$4&amp;"!$G$41:$G$141"),INDIRECT($A$4&amp;"!$A$41:$A$141"),0,1,1),IF(G66&gt;=1,0,(ROUNDUP(G66,2)-G66)*100*_xlfn.XLOOKUP(G66,INDIRECT($A$4&amp;"!$G$41:$G$141"),INDIRECT($A$4&amp;"!$A$41:$A$141"),0,-1,-1)+(G66-ROUNDDOWN(G66,2))*100*_xlfn.XLOOKUP(G66,INDIRECT($A$4&amp;"!$G$41:$G$141"),INDIRECT($A$4&amp;"!$A$41:$A$141"),0,1,1)))</f>
        <v>0.89011333333333409</v>
      </c>
      <c r="I66" s="66">
        <f t="shared" ca="1" si="4"/>
        <v>70.817416800000046</v>
      </c>
      <c r="J66" s="106" cm="1">
        <f t="array" aca="1" ref="J66" ca="1">IF(COUNTIFS('PTC NaTran'!$K$7:$K$15996,"",'PTC NaTran'!$A$7:$A$15996,J$16,'PTC NaTran'!$D$7:$D$15996,$A66,'PTC NaTran'!$C$7:$C$15996,"DEL")&gt;0,J$14,SUMIFS('PTC NaTran'!$K$7:$K$15996,'PTC NaTran'!$A$7:$A$15996,J$16,'PTC NaTran'!$D$7:$D$15996,$A66,'PTC NaTran'!$C$7:$C$15996,"DEL")*1.0026*$F$4/INDIRECT($A$4&amp;"!D9"))</f>
        <v>93.6</v>
      </c>
      <c r="K66" s="106">
        <v>1000</v>
      </c>
      <c r="L66" s="107">
        <f t="shared" ca="1" si="2"/>
        <v>3.9278209308000029</v>
      </c>
      <c r="M66" s="141">
        <f t="shared" ca="1" si="5"/>
        <v>0.32966000000000001</v>
      </c>
      <c r="N66" s="35" cm="1">
        <f t="array" aca="1" ref="N66" ca="1">IF(ROUND(ROUND(M66,2)-M66,4)=0,_xlfn.XLOOKUP(M66,INDIRECT($A$4&amp;"!$G$41:$G$141"),INDIRECT($A$4&amp;"!$A$41:$A$141"),0,1,1),IF(M66&gt;=1,0,(ROUNDUP(M66,2)-M66)*100*_xlfn.XLOOKUP(M66,INDIRECT($A$4&amp;"!$G$41:$G$141"),INDIRECT($A$4&amp;"!$A$41:$A$141"),0,-1,-1)+(M66-ROUNDDOWN(M66,2))*100*_xlfn.XLOOKUP(M66,INDIRECT($A$4&amp;"!$G$41:$G$141"),INDIRECT($A$4&amp;"!$A$41:$A$141"),0,1,1)))</f>
        <v>0.89011333333333409</v>
      </c>
      <c r="O66" s="66">
        <f t="shared" ca="1" si="6"/>
        <v>70.817416800000046</v>
      </c>
      <c r="S66" s="107">
        <f t="shared" ca="1" si="3"/>
        <v>4.3868859839999992</v>
      </c>
      <c r="T66" s="51">
        <f t="shared" ca="1" si="7"/>
        <v>0.36792999999999998</v>
      </c>
      <c r="U66" s="35" cm="1">
        <f t="array" aca="1" ref="U66" ca="1">IF(ROUND(ROUND(T66,2)-T66,4)=0,_xlfn.XLOOKUP(T66,INDIRECT($A$4&amp;"!$G$41:$G$141"),INDIRECT($A$4&amp;"!$A$41:$A$141"),0,1,1),IF(T66&gt;=1,0,(ROUNDUP(T66,2)-T66)*100*_xlfn.XLOOKUP(T66,INDIRECT($A$4&amp;"!$G$41:$G$141"),INDIRECT($A$4&amp;"!$A$41:$A$141"),0,-1,-1)+(T66-ROUNDDOWN(T66,2))*100*_xlfn.XLOOKUP(T66,INDIRECT($A$4&amp;"!$G$41:$G$141"),INDIRECT($A$4&amp;"!$A$41:$A$141"),0,1,1)))</f>
        <v>0.87735666666666745</v>
      </c>
      <c r="V66" s="66">
        <f t="shared" ca="1" si="8"/>
        <v>82.120584000000065</v>
      </c>
    </row>
    <row r="67" spans="1:22" x14ac:dyDescent="0.35">
      <c r="A67" s="32">
        <f t="shared" si="9"/>
        <v>46528</v>
      </c>
      <c r="B67" s="65" cm="1">
        <f t="array" aca="1" ref="B67" ca="1">_xlfn.XLOOKUP(A67,INDIRECT($A$5&amp;"!$AJ$41:$AJ$406"),INDIRECT($A$5&amp;"!$AK$41:$AK$406"))*SUM($F$3:$I$3)</f>
        <v>0</v>
      </c>
      <c r="C67" s="65" cm="1">
        <f t="array" aca="1" ref="C67" ca="1">_xlfn.XLOOKUP(A67,INDIRECT($A$5&amp;"!$AJ$41:$AJ$406"),INDIRECT($A$5&amp;"!$AL$41:$AL$406"))*SUM($F$3:$I$3)</f>
        <v>11.7</v>
      </c>
      <c r="D67" s="65" cm="1">
        <f t="array" aca="1" ref="D67" ca="1">_xlfn.XLOOKUP(A67,INDIRECT($A$5&amp;"!$AJ$41:$AJ$406"),INDIRECT($A$5&amp;"!$AO$41:$AO$406"))*SUM($F$3:$I$3)</f>
        <v>11.7</v>
      </c>
      <c r="E67" s="34" cm="1">
        <f t="array" ref="E67">SUMPRODUCT(('PT Storengy'!$B$8:$I$372)*('PT Storengy'!$A$8:$A$372=$A67)*('PT Storengy'!$B$5:$I$5=$A$6)*('PT Storengy'!$B$7:$I$7=$A$7))</f>
        <v>0.15</v>
      </c>
      <c r="F67" s="107">
        <f t="shared" ca="1" si="0"/>
        <v>3.9984779016000029</v>
      </c>
      <c r="G67" s="141">
        <f t="shared" ca="1" si="1"/>
        <v>0.33571000000000001</v>
      </c>
      <c r="H67" s="35" cm="1">
        <f t="array" aca="1" ref="H67" ca="1">IF(ROUND(ROUND(G67,2)-G67,4)=0,_xlfn.XLOOKUP(G67,INDIRECT($A$4&amp;"!$G$41:$G$141"),INDIRECT($A$4&amp;"!$A$41:$A$141"),0,1,1),IF(G67&gt;=1,0,(ROUNDUP(G67,2)-G67)*100*_xlfn.XLOOKUP(G67,INDIRECT($A$4&amp;"!$G$41:$G$141"),INDIRECT($A$4&amp;"!$A$41:$A$141"),0,-1,-1)+(G67-ROUNDDOWN(G67,2))*100*_xlfn.XLOOKUP(G67,INDIRECT($A$4&amp;"!$G$41:$G$141"),INDIRECT($A$4&amp;"!$A$41:$A$141"),0,1,1)))</f>
        <v>0.88809666666666753</v>
      </c>
      <c r="I67" s="66">
        <f t="shared" ca="1" si="4"/>
        <v>70.656970800000053</v>
      </c>
      <c r="J67" s="106" cm="1">
        <f t="array" aca="1" ref="J67" ca="1">IF(COUNTIFS('PTC NaTran'!$K$7:$K$15996,"",'PTC NaTran'!$A$7:$A$15996,J$16,'PTC NaTran'!$D$7:$D$15996,$A67,'PTC NaTran'!$C$7:$C$15996,"DEL")&gt;0,J$14,SUMIFS('PTC NaTran'!$K$7:$K$15996,'PTC NaTran'!$A$7:$A$15996,J$16,'PTC NaTran'!$D$7:$D$15996,$A67,'PTC NaTran'!$C$7:$C$15996,"DEL")*1.0026*$F$4/INDIRECT($A$4&amp;"!D9"))</f>
        <v>93.6</v>
      </c>
      <c r="K67" s="106">
        <v>1000</v>
      </c>
      <c r="L67" s="107">
        <f t="shared" ca="1" si="2"/>
        <v>3.9984779016000029</v>
      </c>
      <c r="M67" s="141">
        <f t="shared" ca="1" si="5"/>
        <v>0.33571000000000001</v>
      </c>
      <c r="N67" s="35" cm="1">
        <f t="array" aca="1" ref="N67" ca="1">IF(ROUND(ROUND(M67,2)-M67,4)=0,_xlfn.XLOOKUP(M67,INDIRECT($A$4&amp;"!$G$41:$G$141"),INDIRECT($A$4&amp;"!$A$41:$A$141"),0,1,1),IF(M67&gt;=1,0,(ROUNDUP(M67,2)-M67)*100*_xlfn.XLOOKUP(M67,INDIRECT($A$4&amp;"!$G$41:$G$141"),INDIRECT($A$4&amp;"!$A$41:$A$141"),0,-1,-1)+(M67-ROUNDDOWN(M67,2))*100*_xlfn.XLOOKUP(M67,INDIRECT($A$4&amp;"!$G$41:$G$141"),INDIRECT($A$4&amp;"!$A$41:$A$141"),0,1,1)))</f>
        <v>0.88809666666666753</v>
      </c>
      <c r="O67" s="66">
        <f t="shared" ca="1" si="6"/>
        <v>70.656970800000053</v>
      </c>
      <c r="S67" s="107">
        <f t="shared" ca="1" si="3"/>
        <v>4.4687875439999996</v>
      </c>
      <c r="T67" s="51">
        <f t="shared" ca="1" si="7"/>
        <v>0.37495000000000001</v>
      </c>
      <c r="U67" s="35" cm="1">
        <f t="array" aca="1" ref="U67" ca="1">IF(ROUND(ROUND(T67,2)-T67,4)=0,_xlfn.XLOOKUP(T67,INDIRECT($A$4&amp;"!$G$41:$G$141"),INDIRECT($A$4&amp;"!$A$41:$A$141"),0,1,1),IF(T67&gt;=1,0,(ROUNDUP(T67,2)-T67)*100*_xlfn.XLOOKUP(T67,INDIRECT($A$4&amp;"!$G$41:$G$141"),INDIRECT($A$4&amp;"!$A$41:$A$141"),0,-1,-1)+(T67-ROUNDDOWN(T67,2))*100*_xlfn.XLOOKUP(T67,INDIRECT($A$4&amp;"!$G$41:$G$141"),INDIRECT($A$4&amp;"!$A$41:$A$141"),0,1,1)))</f>
        <v>0.87501666666666744</v>
      </c>
      <c r="V67" s="66">
        <f t="shared" ca="1" si="8"/>
        <v>81.901560000000075</v>
      </c>
    </row>
    <row r="68" spans="1:22" x14ac:dyDescent="0.35">
      <c r="A68" s="32">
        <f t="shared" si="9"/>
        <v>46529</v>
      </c>
      <c r="B68" s="65" cm="1">
        <f t="array" aca="1" ref="B68" ca="1">_xlfn.XLOOKUP(A68,INDIRECT($A$5&amp;"!$AJ$41:$AJ$406"),INDIRECT($A$5&amp;"!$AK$41:$AK$406"))*SUM($F$3:$I$3)</f>
        <v>0</v>
      </c>
      <c r="C68" s="65" cm="1">
        <f t="array" aca="1" ref="C68" ca="1">_xlfn.XLOOKUP(A68,INDIRECT($A$5&amp;"!$AJ$41:$AJ$406"),INDIRECT($A$5&amp;"!$AL$41:$AL$406"))*SUM($F$3:$I$3)</f>
        <v>11.7</v>
      </c>
      <c r="D68" s="65" cm="1">
        <f t="array" aca="1" ref="D68" ca="1">_xlfn.XLOOKUP(A68,INDIRECT($A$5&amp;"!$AJ$41:$AJ$406"),INDIRECT($A$5&amp;"!$AO$41:$AO$406"))*SUM($F$3:$I$3)</f>
        <v>11.7</v>
      </c>
      <c r="E68" s="34" cm="1">
        <f t="array" ref="E68">SUMPRODUCT(('PT Storengy'!$B$8:$I$372)*('PT Storengy'!$A$8:$A$372=$A68)*('PT Storengy'!$B$5:$I$5=$A$6)*('PT Storengy'!$B$7:$I$7=$A$7))</f>
        <v>0.15</v>
      </c>
      <c r="F68" s="107">
        <f t="shared" ca="1" si="0"/>
        <v>4.0689746916000029</v>
      </c>
      <c r="G68" s="141">
        <f t="shared" ca="1" si="1"/>
        <v>0.34175</v>
      </c>
      <c r="H68" s="35" cm="1">
        <f t="array" aca="1" ref="H68" ca="1">IF(ROUND(ROUND(G68,2)-G68,4)=0,_xlfn.XLOOKUP(G68,INDIRECT($A$4&amp;"!$G$41:$G$141"),INDIRECT($A$4&amp;"!$A$41:$A$141"),0,1,1),IF(G68&gt;=1,0,(ROUNDUP(G68,2)-G68)*100*_xlfn.XLOOKUP(G68,INDIRECT($A$4&amp;"!$G$41:$G$141"),INDIRECT($A$4&amp;"!$A$41:$A$141"),0,-1,-1)+(G68-ROUNDDOWN(G68,2))*100*_xlfn.XLOOKUP(G68,INDIRECT($A$4&amp;"!$G$41:$G$141"),INDIRECT($A$4&amp;"!$A$41:$A$141"),0,1,1)))</f>
        <v>0.88608333333333422</v>
      </c>
      <c r="I68" s="66">
        <f t="shared" ca="1" si="4"/>
        <v>70.496790000000061</v>
      </c>
      <c r="J68" s="106" cm="1">
        <f t="array" aca="1" ref="J68" ca="1">IF(COUNTIFS('PTC NaTran'!$K$7:$K$15996,"",'PTC NaTran'!$A$7:$A$15996,J$16,'PTC NaTran'!$D$7:$D$15996,$A68,'PTC NaTran'!$C$7:$C$15996,"DEL")&gt;0,J$14,SUMIFS('PTC NaTran'!$K$7:$K$15996,'PTC NaTran'!$A$7:$A$15996,J$16,'PTC NaTran'!$D$7:$D$15996,$A68,'PTC NaTran'!$C$7:$C$15996,"DEL")*1.0026*$F$4/INDIRECT($A$4&amp;"!D9"))</f>
        <v>93.6</v>
      </c>
      <c r="K68" s="106">
        <v>1000</v>
      </c>
      <c r="L68" s="107">
        <f t="shared" ca="1" si="2"/>
        <v>4.0689746916000029</v>
      </c>
      <c r="M68" s="141">
        <f t="shared" ca="1" si="5"/>
        <v>0.34175</v>
      </c>
      <c r="N68" s="35" cm="1">
        <f t="array" aca="1" ref="N68" ca="1">IF(ROUND(ROUND(M68,2)-M68,4)=0,_xlfn.XLOOKUP(M68,INDIRECT($A$4&amp;"!$G$41:$G$141"),INDIRECT($A$4&amp;"!$A$41:$A$141"),0,1,1),IF(M68&gt;=1,0,(ROUNDUP(M68,2)-M68)*100*_xlfn.XLOOKUP(M68,INDIRECT($A$4&amp;"!$G$41:$G$141"),INDIRECT($A$4&amp;"!$A$41:$A$141"),0,-1,-1)+(M68-ROUNDDOWN(M68,2))*100*_xlfn.XLOOKUP(M68,INDIRECT($A$4&amp;"!$G$41:$G$141"),INDIRECT($A$4&amp;"!$A$41:$A$141"),0,1,1)))</f>
        <v>0.88608333333333422</v>
      </c>
      <c r="O68" s="66">
        <f t="shared" ca="1" si="6"/>
        <v>70.496790000000061</v>
      </c>
      <c r="S68" s="107">
        <f t="shared" ca="1" si="3"/>
        <v>4.5504707039999994</v>
      </c>
      <c r="T68" s="51">
        <f t="shared" ca="1" si="7"/>
        <v>0.38195000000000001</v>
      </c>
      <c r="U68" s="35" cm="1">
        <f t="array" aca="1" ref="U68" ca="1">IF(ROUND(ROUND(T68,2)-T68,4)=0,_xlfn.XLOOKUP(T68,INDIRECT($A$4&amp;"!$G$41:$G$141"),INDIRECT($A$4&amp;"!$A$41:$A$141"),0,1,1),IF(T68&gt;=1,0,(ROUNDUP(T68,2)-T68)*100*_xlfn.XLOOKUP(T68,INDIRECT($A$4&amp;"!$G$41:$G$141"),INDIRECT($A$4&amp;"!$A$41:$A$141"),0,-1,-1)+(T68-ROUNDDOWN(T68,2))*100*_xlfn.XLOOKUP(T68,INDIRECT($A$4&amp;"!$G$41:$G$141"),INDIRECT($A$4&amp;"!$A$41:$A$141"),0,1,1)))</f>
        <v>0.87268333333333403</v>
      </c>
      <c r="V68" s="66">
        <f t="shared" ca="1" si="8"/>
        <v>81.683160000000058</v>
      </c>
    </row>
    <row r="69" spans="1:22" x14ac:dyDescent="0.35">
      <c r="A69" s="32">
        <f t="shared" si="9"/>
        <v>46530</v>
      </c>
      <c r="B69" s="65" cm="1">
        <f t="array" aca="1" ref="B69" ca="1">_xlfn.XLOOKUP(A69,INDIRECT($A$5&amp;"!$AJ$41:$AJ$406"),INDIRECT($A$5&amp;"!$AK$41:$AK$406"))*SUM($F$3:$I$3)</f>
        <v>0</v>
      </c>
      <c r="C69" s="65" cm="1">
        <f t="array" aca="1" ref="C69" ca="1">_xlfn.XLOOKUP(A69,INDIRECT($A$5&amp;"!$AJ$41:$AJ$406"),INDIRECT($A$5&amp;"!$AL$41:$AL$406"))*SUM($F$3:$I$3)</f>
        <v>11.7</v>
      </c>
      <c r="D69" s="65" cm="1">
        <f t="array" aca="1" ref="D69" ca="1">_xlfn.XLOOKUP(A69,INDIRECT($A$5&amp;"!$AJ$41:$AJ$406"),INDIRECT($A$5&amp;"!$AO$41:$AO$406"))*SUM($F$3:$I$3)</f>
        <v>11.7</v>
      </c>
      <c r="E69" s="34" cm="1">
        <f t="array" ref="E69">SUMPRODUCT(('PT Storengy'!$B$8:$I$372)*('PT Storengy'!$A$8:$A$372=$A69)*('PT Storengy'!$B$5:$I$5=$A$6)*('PT Storengy'!$B$7:$I$7=$A$7))</f>
        <v>0.15</v>
      </c>
      <c r="F69" s="107">
        <f t="shared" ca="1" si="0"/>
        <v>4.1393115660000026</v>
      </c>
      <c r="G69" s="141">
        <f t="shared" ca="1" si="1"/>
        <v>0.34777999999999998</v>
      </c>
      <c r="H69" s="35" cm="1">
        <f t="array" aca="1" ref="H69" ca="1">IF(ROUND(ROUND(G69,2)-G69,4)=0,_xlfn.XLOOKUP(G69,INDIRECT($A$4&amp;"!$G$41:$G$141"),INDIRECT($A$4&amp;"!$A$41:$A$141"),0,1,1),IF(G69&gt;=1,0,(ROUNDUP(G69,2)-G69)*100*_xlfn.XLOOKUP(G69,INDIRECT($A$4&amp;"!$G$41:$G$141"),INDIRECT($A$4&amp;"!$A$41:$A$141"),0,-1,-1)+(G69-ROUNDDOWN(G69,2))*100*_xlfn.XLOOKUP(G69,INDIRECT($A$4&amp;"!$G$41:$G$141"),INDIRECT($A$4&amp;"!$A$41:$A$141"),0,1,1)))</f>
        <v>0.88407333333333415</v>
      </c>
      <c r="I69" s="66">
        <f t="shared" ca="1" si="4"/>
        <v>70.336874400000056</v>
      </c>
      <c r="J69" s="106" cm="1">
        <f t="array" aca="1" ref="J69" ca="1">IF(COUNTIFS('PTC NaTran'!$K$7:$K$15996,"",'PTC NaTran'!$A$7:$A$15996,J$16,'PTC NaTran'!$D$7:$D$15996,$A69,'PTC NaTran'!$C$7:$C$15996,"DEL")&gt;0,J$14,SUMIFS('PTC NaTran'!$K$7:$K$15996,'PTC NaTran'!$A$7:$A$15996,J$16,'PTC NaTran'!$D$7:$D$15996,$A69,'PTC NaTran'!$C$7:$C$15996,"DEL")*1.0026*$F$4/INDIRECT($A$4&amp;"!D9"))</f>
        <v>93.6</v>
      </c>
      <c r="K69" s="106">
        <v>1000</v>
      </c>
      <c r="L69" s="107">
        <f t="shared" ca="1" si="2"/>
        <v>4.1393115660000026</v>
      </c>
      <c r="M69" s="141">
        <f t="shared" ca="1" si="5"/>
        <v>0.34777999999999998</v>
      </c>
      <c r="N69" s="35" cm="1">
        <f t="array" aca="1" ref="N69" ca="1">IF(ROUND(ROUND(M69,2)-M69,4)=0,_xlfn.XLOOKUP(M69,INDIRECT($A$4&amp;"!$G$41:$G$141"),INDIRECT($A$4&amp;"!$A$41:$A$141"),0,1,1),IF(M69&gt;=1,0,(ROUNDUP(M69,2)-M69)*100*_xlfn.XLOOKUP(M69,INDIRECT($A$4&amp;"!$G$41:$G$141"),INDIRECT($A$4&amp;"!$A$41:$A$141"),0,-1,-1)+(M69-ROUNDDOWN(M69,2))*100*_xlfn.XLOOKUP(M69,INDIRECT($A$4&amp;"!$G$41:$G$141"),INDIRECT($A$4&amp;"!$A$41:$A$141"),0,1,1)))</f>
        <v>0.88407333333333415</v>
      </c>
      <c r="O69" s="66">
        <f t="shared" ca="1" si="6"/>
        <v>70.336874400000056</v>
      </c>
      <c r="S69" s="107">
        <f t="shared" ca="1" si="3"/>
        <v>4.6319360879999998</v>
      </c>
      <c r="T69" s="51">
        <f t="shared" ca="1" si="7"/>
        <v>0.38893</v>
      </c>
      <c r="U69" s="35" cm="1">
        <f t="array" aca="1" ref="U69" ca="1">IF(ROUND(ROUND(T69,2)-T69,4)=0,_xlfn.XLOOKUP(T69,INDIRECT($A$4&amp;"!$G$41:$G$141"),INDIRECT($A$4&amp;"!$A$41:$A$141"),0,1,1),IF(T69&gt;=1,0,(ROUNDUP(T69,2)-T69)*100*_xlfn.XLOOKUP(T69,INDIRECT($A$4&amp;"!$G$41:$G$141"),INDIRECT($A$4&amp;"!$A$41:$A$141"),0,-1,-1)+(T69-ROUNDDOWN(T69,2))*100*_xlfn.XLOOKUP(T69,INDIRECT($A$4&amp;"!$G$41:$G$141"),INDIRECT($A$4&amp;"!$A$41:$A$141"),0,1,1)))</f>
        <v>0.87035666666666744</v>
      </c>
      <c r="V69" s="66">
        <f t="shared" ca="1" si="8"/>
        <v>81.465384000000071</v>
      </c>
    </row>
    <row r="70" spans="1:22" x14ac:dyDescent="0.35">
      <c r="A70" s="32">
        <f t="shared" si="9"/>
        <v>46531</v>
      </c>
      <c r="B70" s="65" cm="1">
        <f t="array" aca="1" ref="B70" ca="1">_xlfn.XLOOKUP(A70,INDIRECT($A$5&amp;"!$AJ$41:$AJ$406"),INDIRECT($A$5&amp;"!$AK$41:$AK$406"))*SUM($F$3:$I$3)</f>
        <v>0</v>
      </c>
      <c r="C70" s="65" cm="1">
        <f t="array" aca="1" ref="C70" ca="1">_xlfn.XLOOKUP(A70,INDIRECT($A$5&amp;"!$AJ$41:$AJ$406"),INDIRECT($A$5&amp;"!$AL$41:$AL$406"))*SUM($F$3:$I$3)</f>
        <v>11.7</v>
      </c>
      <c r="D70" s="65" cm="1">
        <f t="array" aca="1" ref="D70" ca="1">_xlfn.XLOOKUP(A70,INDIRECT($A$5&amp;"!$AJ$41:$AJ$406"),INDIRECT($A$5&amp;"!$AO$41:$AO$406"))*SUM($F$3:$I$3)</f>
        <v>11.7</v>
      </c>
      <c r="E70" s="34" cm="1">
        <f t="array" ref="E70">SUMPRODUCT(('PT Storengy'!$B$8:$I$372)*('PT Storengy'!$A$8:$A$372=$A70)*('PT Storengy'!$B$5:$I$5=$A$6)*('PT Storengy'!$B$7:$I$7=$A$7))</f>
        <v>0.15</v>
      </c>
      <c r="F70" s="107">
        <f t="shared" ca="1" si="0"/>
        <v>4.2094890552000024</v>
      </c>
      <c r="G70" s="141">
        <f t="shared" ca="1" si="1"/>
        <v>0.35378999999999999</v>
      </c>
      <c r="H70" s="35" cm="1">
        <f t="array" aca="1" ref="H70" ca="1">IF(ROUND(ROUND(G70,2)-G70,4)=0,_xlfn.XLOOKUP(G70,INDIRECT($A$4&amp;"!$G$41:$G$141"),INDIRECT($A$4&amp;"!$A$41:$A$141"),0,1,1),IF(G70&gt;=1,0,(ROUNDUP(G70,2)-G70)*100*_xlfn.XLOOKUP(G70,INDIRECT($A$4&amp;"!$G$41:$G$141"),INDIRECT($A$4&amp;"!$A$41:$A$141"),0,-1,-1)+(G70-ROUNDDOWN(G70,2))*100*_xlfn.XLOOKUP(G70,INDIRECT($A$4&amp;"!$G$41:$G$141"),INDIRECT($A$4&amp;"!$A$41:$A$141"),0,1,1)))</f>
        <v>0.8820700000000008</v>
      </c>
      <c r="I70" s="66">
        <f t="shared" ca="1" si="4"/>
        <v>70.177489200000053</v>
      </c>
      <c r="J70" s="106" cm="1">
        <f t="array" aca="1" ref="J70" ca="1">IF(COUNTIFS('PTC NaTran'!$K$7:$K$15996,"",'PTC NaTran'!$A$7:$A$15996,J$16,'PTC NaTran'!$D$7:$D$15996,$A70,'PTC NaTran'!$C$7:$C$15996,"DEL")&gt;0,J$14,SUMIFS('PTC NaTran'!$K$7:$K$15996,'PTC NaTran'!$A$7:$A$15996,J$16,'PTC NaTran'!$D$7:$D$15996,$A70,'PTC NaTran'!$C$7:$C$15996,"DEL")*1.0026*$F$4/INDIRECT($A$4&amp;"!D9"))</f>
        <v>93.6</v>
      </c>
      <c r="K70" s="106">
        <v>1000</v>
      </c>
      <c r="L70" s="107">
        <f t="shared" ca="1" si="2"/>
        <v>4.2094890552000024</v>
      </c>
      <c r="M70" s="141">
        <f t="shared" ca="1" si="5"/>
        <v>0.35378999999999999</v>
      </c>
      <c r="N70" s="35" cm="1">
        <f t="array" aca="1" ref="N70" ca="1">IF(ROUND(ROUND(M70,2)-M70,4)=0,_xlfn.XLOOKUP(M70,INDIRECT($A$4&amp;"!$G$41:$G$141"),INDIRECT($A$4&amp;"!$A$41:$A$141"),0,1,1),IF(M70&gt;=1,0,(ROUNDUP(M70,2)-M70)*100*_xlfn.XLOOKUP(M70,INDIRECT($A$4&amp;"!$G$41:$G$141"),INDIRECT($A$4&amp;"!$A$41:$A$141"),0,-1,-1)+(M70-ROUNDDOWN(M70,2))*100*_xlfn.XLOOKUP(M70,INDIRECT($A$4&amp;"!$G$41:$G$141"),INDIRECT($A$4&amp;"!$A$41:$A$141"),0,1,1)))</f>
        <v>0.8820700000000008</v>
      </c>
      <c r="O70" s="66">
        <f t="shared" ca="1" si="6"/>
        <v>70.177489200000053</v>
      </c>
      <c r="S70" s="107">
        <f t="shared" ca="1" si="3"/>
        <v>4.7131843199999999</v>
      </c>
      <c r="T70" s="51">
        <f t="shared" ca="1" si="7"/>
        <v>0.39589000000000002</v>
      </c>
      <c r="U70" s="35" cm="1">
        <f t="array" aca="1" ref="U70" ca="1">IF(ROUND(ROUND(T70,2)-T70,4)=0,_xlfn.XLOOKUP(T70,INDIRECT($A$4&amp;"!$G$41:$G$141"),INDIRECT($A$4&amp;"!$A$41:$A$141"),0,1,1),IF(T70&gt;=1,0,(ROUNDUP(T70,2)-T70)*100*_xlfn.XLOOKUP(T70,INDIRECT($A$4&amp;"!$G$41:$G$141"),INDIRECT($A$4&amp;"!$A$41:$A$141"),0,-1,-1)+(T70-ROUNDDOWN(T70,2))*100*_xlfn.XLOOKUP(T70,INDIRECT($A$4&amp;"!$G$41:$G$141"),INDIRECT($A$4&amp;"!$A$41:$A$141"),0,1,1)))</f>
        <v>0.86803666666666746</v>
      </c>
      <c r="V70" s="66">
        <f t="shared" ca="1" si="8"/>
        <v>81.248232000000073</v>
      </c>
    </row>
    <row r="71" spans="1:22" x14ac:dyDescent="0.35">
      <c r="A71" s="32">
        <f t="shared" si="9"/>
        <v>46532</v>
      </c>
      <c r="B71" s="65" cm="1">
        <f t="array" aca="1" ref="B71" ca="1">_xlfn.XLOOKUP(A71,INDIRECT($A$5&amp;"!$AJ$41:$AJ$406"),INDIRECT($A$5&amp;"!$AK$41:$AK$406"))*SUM($F$3:$I$3)</f>
        <v>0</v>
      </c>
      <c r="C71" s="65" cm="1">
        <f t="array" aca="1" ref="C71" ca="1">_xlfn.XLOOKUP(A71,INDIRECT($A$5&amp;"!$AJ$41:$AJ$406"),INDIRECT($A$5&amp;"!$AL$41:$AL$406"))*SUM($F$3:$I$3)</f>
        <v>11.7</v>
      </c>
      <c r="D71" s="65" cm="1">
        <f t="array" aca="1" ref="D71" ca="1">_xlfn.XLOOKUP(A71,INDIRECT($A$5&amp;"!$AJ$41:$AJ$406"),INDIRECT($A$5&amp;"!$AO$41:$AO$406"))*SUM($F$3:$I$3)</f>
        <v>11.7</v>
      </c>
      <c r="E71" s="34" cm="1">
        <f t="array" ref="E71">SUMPRODUCT(('PT Storengy'!$B$8:$I$372)*('PT Storengy'!$A$8:$A$372=$A71)*('PT Storengy'!$B$5:$I$5=$A$6)*('PT Storengy'!$B$7:$I$7=$A$7))</f>
        <v>0.15</v>
      </c>
      <c r="F71" s="107">
        <f t="shared" ca="1" si="0"/>
        <v>4.2795074244000029</v>
      </c>
      <c r="G71" s="141">
        <f t="shared" ca="1" si="1"/>
        <v>0.35979</v>
      </c>
      <c r="H71" s="35" cm="1">
        <f t="array" aca="1" ref="H71" ca="1">IF(ROUND(ROUND(G71,2)-G71,4)=0,_xlfn.XLOOKUP(G71,INDIRECT($A$4&amp;"!$G$41:$G$141"),INDIRECT($A$4&amp;"!$A$41:$A$141"),0,1,1),IF(G71&gt;=1,0,(ROUNDUP(G71,2)-G71)*100*_xlfn.XLOOKUP(G71,INDIRECT($A$4&amp;"!$G$41:$G$141"),INDIRECT($A$4&amp;"!$A$41:$A$141"),0,-1,-1)+(G71-ROUNDDOWN(G71,2))*100*_xlfn.XLOOKUP(G71,INDIRECT($A$4&amp;"!$G$41:$G$141"),INDIRECT($A$4&amp;"!$A$41:$A$141"),0,1,1)))</f>
        <v>0.88007000000000091</v>
      </c>
      <c r="I71" s="66">
        <f t="shared" ca="1" si="4"/>
        <v>70.018369200000066</v>
      </c>
      <c r="J71" s="106" cm="1">
        <f t="array" aca="1" ref="J71" ca="1">IF(COUNTIFS('PTC NaTran'!$K$7:$K$15996,"",'PTC NaTran'!$A$7:$A$15996,J$16,'PTC NaTran'!$D$7:$D$15996,$A71,'PTC NaTran'!$C$7:$C$15996,"DEL")&gt;0,J$14,SUMIFS('PTC NaTran'!$K$7:$K$15996,'PTC NaTran'!$A$7:$A$15996,J$16,'PTC NaTran'!$D$7:$D$15996,$A71,'PTC NaTran'!$C$7:$C$15996,"DEL")*1.0026*$F$4/INDIRECT($A$4&amp;"!D9"))</f>
        <v>93.6</v>
      </c>
      <c r="K71" s="106">
        <v>1000</v>
      </c>
      <c r="L71" s="107">
        <f t="shared" ca="1" si="2"/>
        <v>4.2795074244000029</v>
      </c>
      <c r="M71" s="141">
        <f t="shared" ca="1" si="5"/>
        <v>0.35979</v>
      </c>
      <c r="N71" s="35" cm="1">
        <f t="array" aca="1" ref="N71" ca="1">IF(ROUND(ROUND(M71,2)-M71,4)=0,_xlfn.XLOOKUP(M71,INDIRECT($A$4&amp;"!$G$41:$G$141"),INDIRECT($A$4&amp;"!$A$41:$A$141"),0,1,1),IF(M71&gt;=1,0,(ROUNDUP(M71,2)-M71)*100*_xlfn.XLOOKUP(M71,INDIRECT($A$4&amp;"!$G$41:$G$141"),INDIRECT($A$4&amp;"!$A$41:$A$141"),0,-1,-1)+(M71-ROUNDDOWN(M71,2))*100*_xlfn.XLOOKUP(M71,INDIRECT($A$4&amp;"!$G$41:$G$141"),INDIRECT($A$4&amp;"!$A$41:$A$141"),0,1,1)))</f>
        <v>0.88007000000000091</v>
      </c>
      <c r="O71" s="66">
        <f t="shared" ca="1" si="6"/>
        <v>70.018369200000066</v>
      </c>
      <c r="S71" s="107">
        <f t="shared" ca="1" si="3"/>
        <v>4.7942157119999997</v>
      </c>
      <c r="T71" s="51">
        <f t="shared" ca="1" si="7"/>
        <v>0.40283999999999998</v>
      </c>
      <c r="U71" s="35" cm="1">
        <f t="array" aca="1" ref="U71" ca="1">IF(ROUND(ROUND(T71,2)-T71,4)=0,_xlfn.XLOOKUP(T71,INDIRECT($A$4&amp;"!$G$41:$G$141"),INDIRECT($A$4&amp;"!$A$41:$A$141"),0,1,1),IF(T71&gt;=1,0,(ROUNDUP(T71,2)-T71)*100*_xlfn.XLOOKUP(T71,INDIRECT($A$4&amp;"!$G$41:$G$141"),INDIRECT($A$4&amp;"!$A$41:$A$141"),0,-1,-1)+(T71-ROUNDDOWN(T71,2))*100*_xlfn.XLOOKUP(T71,INDIRECT($A$4&amp;"!$G$41:$G$141"),INDIRECT($A$4&amp;"!$A$41:$A$141"),0,1,1)))</f>
        <v>0.86572000000000071</v>
      </c>
      <c r="V71" s="66">
        <f t="shared" ca="1" si="8"/>
        <v>81.031392000000068</v>
      </c>
    </row>
    <row r="72" spans="1:22" x14ac:dyDescent="0.35">
      <c r="A72" s="32">
        <f t="shared" si="9"/>
        <v>46533</v>
      </c>
      <c r="B72" s="65" cm="1">
        <f t="array" aca="1" ref="B72" ca="1">_xlfn.XLOOKUP(A72,INDIRECT($A$5&amp;"!$AJ$41:$AJ$406"),INDIRECT($A$5&amp;"!$AK$41:$AK$406"))*SUM($F$3:$I$3)</f>
        <v>0</v>
      </c>
      <c r="C72" s="65" cm="1">
        <f t="array" aca="1" ref="C72" ca="1">_xlfn.XLOOKUP(A72,INDIRECT($A$5&amp;"!$AJ$41:$AJ$406"),INDIRECT($A$5&amp;"!$AL$41:$AL$406"))*SUM($F$3:$I$3)</f>
        <v>11.7</v>
      </c>
      <c r="D72" s="65" cm="1">
        <f t="array" aca="1" ref="D72" ca="1">_xlfn.XLOOKUP(A72,INDIRECT($A$5&amp;"!$AJ$41:$AJ$406"),INDIRECT($A$5&amp;"!$AO$41:$AO$406"))*SUM($F$3:$I$3)</f>
        <v>11.7</v>
      </c>
      <c r="E72" s="34" cm="1">
        <f t="array" ref="E72">SUMPRODUCT(('PT Storengy'!$B$8:$I$372)*('PT Storengy'!$A$8:$A$372=$A72)*('PT Storengy'!$B$5:$I$5=$A$6)*('PT Storengy'!$B$7:$I$7=$A$7))</f>
        <v>0.15</v>
      </c>
      <c r="F72" s="107">
        <f t="shared" ca="1" si="0"/>
        <v>4.3493672040000027</v>
      </c>
      <c r="G72" s="141">
        <f t="shared" ca="1" si="1"/>
        <v>0.36576999999999998</v>
      </c>
      <c r="H72" s="35" cm="1">
        <f t="array" aca="1" ref="H72" ca="1">IF(ROUND(ROUND(G72,2)-G72,4)=0,_xlfn.XLOOKUP(G72,INDIRECT($A$4&amp;"!$G$41:$G$141"),INDIRECT($A$4&amp;"!$A$41:$A$141"),0,1,1),IF(G72&gt;=1,0,(ROUNDUP(G72,2)-G72)*100*_xlfn.XLOOKUP(G72,INDIRECT($A$4&amp;"!$G$41:$G$141"),INDIRECT($A$4&amp;"!$A$41:$A$141"),0,-1,-1)+(G72-ROUNDDOWN(G72,2))*100*_xlfn.XLOOKUP(G72,INDIRECT($A$4&amp;"!$G$41:$G$141"),INDIRECT($A$4&amp;"!$A$41:$A$141"),0,1,1)))</f>
        <v>0.8780766666666675</v>
      </c>
      <c r="I72" s="66">
        <f t="shared" ca="1" si="4"/>
        <v>69.859779600000053</v>
      </c>
      <c r="J72" s="106" cm="1">
        <f t="array" aca="1" ref="J72" ca="1">IF(COUNTIFS('PTC NaTran'!$K$7:$K$15996,"",'PTC NaTran'!$A$7:$A$15996,J$16,'PTC NaTran'!$D$7:$D$15996,$A72,'PTC NaTran'!$C$7:$C$15996,"DEL")&gt;0,J$14,SUMIFS('PTC NaTran'!$K$7:$K$15996,'PTC NaTran'!$A$7:$A$15996,J$16,'PTC NaTran'!$D$7:$D$15996,$A72,'PTC NaTran'!$C$7:$C$15996,"DEL")*1.0026*$F$4/INDIRECT($A$4&amp;"!D9"))</f>
        <v>93.6</v>
      </c>
      <c r="K72" s="106">
        <v>1000</v>
      </c>
      <c r="L72" s="107">
        <f t="shared" ca="1" si="2"/>
        <v>4.3493672040000027</v>
      </c>
      <c r="M72" s="141">
        <f t="shared" ca="1" si="5"/>
        <v>0.36576999999999998</v>
      </c>
      <c r="N72" s="35" cm="1">
        <f t="array" aca="1" ref="N72" ca="1">IF(ROUND(ROUND(M72,2)-M72,4)=0,_xlfn.XLOOKUP(M72,INDIRECT($A$4&amp;"!$G$41:$G$141"),INDIRECT($A$4&amp;"!$A$41:$A$141"),0,1,1),IF(M72&gt;=1,0,(ROUNDUP(M72,2)-M72)*100*_xlfn.XLOOKUP(M72,INDIRECT($A$4&amp;"!$G$41:$G$141"),INDIRECT($A$4&amp;"!$A$41:$A$141"),0,-1,-1)+(M72-ROUNDDOWN(M72,2))*100*_xlfn.XLOOKUP(M72,INDIRECT($A$4&amp;"!$G$41:$G$141"),INDIRECT($A$4&amp;"!$A$41:$A$141"),0,1,1)))</f>
        <v>0.8780766666666675</v>
      </c>
      <c r="O72" s="66">
        <f t="shared" ca="1" si="6"/>
        <v>69.859779600000053</v>
      </c>
      <c r="S72" s="107">
        <f t="shared" ca="1" si="3"/>
        <v>4.8750311999999996</v>
      </c>
      <c r="T72" s="51">
        <f t="shared" ca="1" si="7"/>
        <v>0.40976000000000001</v>
      </c>
      <c r="U72" s="35" cm="1">
        <f t="array" aca="1" ref="U72" ca="1">IF(ROUND(ROUND(T72,2)-T72,4)=0,_xlfn.XLOOKUP(T72,INDIRECT($A$4&amp;"!$G$41:$G$141"),INDIRECT($A$4&amp;"!$A$41:$A$141"),0,1,1),IF(T72&gt;=1,0,(ROUNDUP(T72,2)-T72)*100*_xlfn.XLOOKUP(T72,INDIRECT($A$4&amp;"!$G$41:$G$141"),INDIRECT($A$4&amp;"!$A$41:$A$141"),0,-1,-1)+(T72-ROUNDDOWN(T72,2))*100*_xlfn.XLOOKUP(T72,INDIRECT($A$4&amp;"!$G$41:$G$141"),INDIRECT($A$4&amp;"!$A$41:$A$141"),0,1,1)))</f>
        <v>0.86341333333333414</v>
      </c>
      <c r="V72" s="66">
        <f t="shared" ca="1" si="8"/>
        <v>80.815488000000073</v>
      </c>
    </row>
    <row r="73" spans="1:22" x14ac:dyDescent="0.35">
      <c r="A73" s="32">
        <f t="shared" si="9"/>
        <v>46534</v>
      </c>
      <c r="B73" s="65" cm="1">
        <f t="array" aca="1" ref="B73" ca="1">_xlfn.XLOOKUP(A73,INDIRECT($A$5&amp;"!$AJ$41:$AJ$406"),INDIRECT($A$5&amp;"!$AK$41:$AK$406"))*SUM($F$3:$I$3)</f>
        <v>0</v>
      </c>
      <c r="C73" s="65" cm="1">
        <f t="array" aca="1" ref="C73" ca="1">_xlfn.XLOOKUP(A73,INDIRECT($A$5&amp;"!$AJ$41:$AJ$406"),INDIRECT($A$5&amp;"!$AL$41:$AL$406"))*SUM($F$3:$I$3)</f>
        <v>11.7</v>
      </c>
      <c r="D73" s="65" cm="1">
        <f t="array" aca="1" ref="D73" ca="1">_xlfn.XLOOKUP(A73,INDIRECT($A$5&amp;"!$AJ$41:$AJ$406"),INDIRECT($A$5&amp;"!$AO$41:$AO$406"))*SUM($F$3:$I$3)</f>
        <v>11.7</v>
      </c>
      <c r="E73" s="34" cm="1">
        <f t="array" ref="E73">SUMPRODUCT(('PT Storengy'!$B$8:$I$372)*('PT Storengy'!$A$8:$A$372=$A73)*('PT Storengy'!$B$5:$I$5=$A$6)*('PT Storengy'!$B$7:$I$7=$A$7))</f>
        <v>0.15</v>
      </c>
      <c r="F73" s="107">
        <f t="shared" ca="1" si="0"/>
        <v>4.4190686592000024</v>
      </c>
      <c r="G73" s="141">
        <f t="shared" ca="1" si="1"/>
        <v>0.37174000000000001</v>
      </c>
      <c r="H73" s="35" cm="1">
        <f t="array" aca="1" ref="H73" ca="1">IF(ROUND(ROUND(G73,2)-G73,4)=0,_xlfn.XLOOKUP(G73,INDIRECT($A$4&amp;"!$G$41:$G$141"),INDIRECT($A$4&amp;"!$A$41:$A$141"),0,1,1),IF(G73&gt;=1,0,(ROUNDUP(G73,2)-G73)*100*_xlfn.XLOOKUP(G73,INDIRECT($A$4&amp;"!$G$41:$G$141"),INDIRECT($A$4&amp;"!$A$41:$A$141"),0,-1,-1)+(G73-ROUNDDOWN(G73,2))*100*_xlfn.XLOOKUP(G73,INDIRECT($A$4&amp;"!$G$41:$G$141"),INDIRECT($A$4&amp;"!$A$41:$A$141"),0,1,1)))</f>
        <v>0.87608666666666746</v>
      </c>
      <c r="I73" s="66">
        <f t="shared" ca="1" si="4"/>
        <v>69.701455200000055</v>
      </c>
      <c r="J73" s="106" cm="1">
        <f t="array" aca="1" ref="J73" ca="1">IF(COUNTIFS('PTC NaTran'!$K$7:$K$15996,"",'PTC NaTran'!$A$7:$A$15996,J$16,'PTC NaTran'!$D$7:$D$15996,$A73,'PTC NaTran'!$C$7:$C$15996,"DEL")&gt;0,J$14,SUMIFS('PTC NaTran'!$K$7:$K$15996,'PTC NaTran'!$A$7:$A$15996,J$16,'PTC NaTran'!$D$7:$D$15996,$A73,'PTC NaTran'!$C$7:$C$15996,"DEL")*1.0026*$F$4/INDIRECT($A$4&amp;"!D9"))</f>
        <v>93.6</v>
      </c>
      <c r="K73" s="106">
        <v>1000</v>
      </c>
      <c r="L73" s="107">
        <f t="shared" ca="1" si="2"/>
        <v>4.4190686592000024</v>
      </c>
      <c r="M73" s="141">
        <f t="shared" ca="1" si="5"/>
        <v>0.37174000000000001</v>
      </c>
      <c r="N73" s="35" cm="1">
        <f t="array" aca="1" ref="N73" ca="1">IF(ROUND(ROUND(M73,2)-M73,4)=0,_xlfn.XLOOKUP(M73,INDIRECT($A$4&amp;"!$G$41:$G$141"),INDIRECT($A$4&amp;"!$A$41:$A$141"),0,1,1),IF(M73&gt;=1,0,(ROUNDUP(M73,2)-M73)*100*_xlfn.XLOOKUP(M73,INDIRECT($A$4&amp;"!$G$41:$G$141"),INDIRECT($A$4&amp;"!$A$41:$A$141"),0,-1,-1)+(M73-ROUNDDOWN(M73,2))*100*_xlfn.XLOOKUP(M73,INDIRECT($A$4&amp;"!$G$41:$G$141"),INDIRECT($A$4&amp;"!$A$41:$A$141"),0,1,1)))</f>
        <v>0.87608666666666746</v>
      </c>
      <c r="O73" s="66">
        <f t="shared" ca="1" si="6"/>
        <v>69.701455200000055</v>
      </c>
      <c r="S73" s="107">
        <f t="shared" ca="1" si="3"/>
        <v>4.9556310959999994</v>
      </c>
      <c r="T73" s="51">
        <f t="shared" ca="1" si="7"/>
        <v>0.41666999999999998</v>
      </c>
      <c r="U73" s="35" cm="1">
        <f t="array" aca="1" ref="U73" ca="1">IF(ROUND(ROUND(T73,2)-T73,4)=0,_xlfn.XLOOKUP(T73,INDIRECT($A$4&amp;"!$G$41:$G$141"),INDIRECT($A$4&amp;"!$A$41:$A$141"),0,1,1),IF(T73&gt;=1,0,(ROUNDUP(T73,2)-T73)*100*_xlfn.XLOOKUP(T73,INDIRECT($A$4&amp;"!$G$41:$G$141"),INDIRECT($A$4&amp;"!$A$41:$A$141"),0,-1,-1)+(T73-ROUNDDOWN(T73,2))*100*_xlfn.XLOOKUP(T73,INDIRECT($A$4&amp;"!$G$41:$G$141"),INDIRECT($A$4&amp;"!$A$41:$A$141"),0,1,1)))</f>
        <v>0.86111000000000093</v>
      </c>
      <c r="V73" s="66">
        <f t="shared" ca="1" si="8"/>
        <v>80.599896000000086</v>
      </c>
    </row>
    <row r="74" spans="1:22" x14ac:dyDescent="0.35">
      <c r="A74" s="32">
        <f t="shared" si="9"/>
        <v>46535</v>
      </c>
      <c r="B74" s="65" cm="1">
        <f t="array" aca="1" ref="B74" ca="1">_xlfn.XLOOKUP(A74,INDIRECT($A$5&amp;"!$AJ$41:$AJ$406"),INDIRECT($A$5&amp;"!$AK$41:$AK$406"))*SUM($F$3:$I$3)</f>
        <v>0</v>
      </c>
      <c r="C74" s="65" cm="1">
        <f t="array" aca="1" ref="C74" ca="1">_xlfn.XLOOKUP(A74,INDIRECT($A$5&amp;"!$AJ$41:$AJ$406"),INDIRECT($A$5&amp;"!$AL$41:$AL$406"))*SUM($F$3:$I$3)</f>
        <v>11.7</v>
      </c>
      <c r="D74" s="65" cm="1">
        <f t="array" aca="1" ref="D74" ca="1">_xlfn.XLOOKUP(A74,INDIRECT($A$5&amp;"!$AJ$41:$AJ$406"),INDIRECT($A$5&amp;"!$AO$41:$AO$406"))*SUM($F$3:$I$3)</f>
        <v>11.7</v>
      </c>
      <c r="E74" s="34" cm="1">
        <f t="array" ref="E74">SUMPRODUCT(('PT Storengy'!$B$8:$I$372)*('PT Storengy'!$A$8:$A$372=$A74)*('PT Storengy'!$B$5:$I$5=$A$6)*('PT Storengy'!$B$7:$I$7=$A$7))</f>
        <v>0.15</v>
      </c>
      <c r="F74" s="107">
        <f t="shared" ca="1" si="0"/>
        <v>4.4886120552000026</v>
      </c>
      <c r="G74" s="141">
        <f t="shared" ca="1" si="1"/>
        <v>0.37769999999999998</v>
      </c>
      <c r="H74" s="35" cm="1">
        <f t="array" aca="1" ref="H74" ca="1">IF(ROUND(ROUND(G74,2)-G74,4)=0,_xlfn.XLOOKUP(G74,INDIRECT($A$4&amp;"!$G$41:$G$141"),INDIRECT($A$4&amp;"!$A$41:$A$141"),0,1,1),IF(G74&gt;=1,0,(ROUNDUP(G74,2)-G74)*100*_xlfn.XLOOKUP(G74,INDIRECT($A$4&amp;"!$G$41:$G$141"),INDIRECT($A$4&amp;"!$A$41:$A$141"),0,-1,-1)+(G74-ROUNDDOWN(G74,2))*100*_xlfn.XLOOKUP(G74,INDIRECT($A$4&amp;"!$G$41:$G$141"),INDIRECT($A$4&amp;"!$A$41:$A$141"),0,1,1)))</f>
        <v>0.87410000000000077</v>
      </c>
      <c r="I74" s="66">
        <f t="shared" ca="1" si="4"/>
        <v>69.543396000000044</v>
      </c>
      <c r="J74" s="106" cm="1">
        <f t="array" aca="1" ref="J74" ca="1">IF(COUNTIFS('PTC NaTran'!$K$7:$K$15996,"",'PTC NaTran'!$A$7:$A$15996,J$16,'PTC NaTran'!$D$7:$D$15996,$A74,'PTC NaTran'!$C$7:$C$15996,"DEL")&gt;0,J$14,SUMIFS('PTC NaTran'!$K$7:$K$15996,'PTC NaTran'!$A$7:$A$15996,J$16,'PTC NaTran'!$D$7:$D$15996,$A74,'PTC NaTran'!$C$7:$C$15996,"DEL")*1.0026*$F$4/INDIRECT($A$4&amp;"!D9"))</f>
        <v>64.891685106382965</v>
      </c>
      <c r="K74" s="106">
        <v>1000</v>
      </c>
      <c r="L74" s="107">
        <f t="shared" ca="1" si="2"/>
        <v>4.4839603443063849</v>
      </c>
      <c r="M74" s="141">
        <f t="shared" ca="1" si="5"/>
        <v>0.37769999999999998</v>
      </c>
      <c r="N74" s="35" cm="1">
        <f t="array" aca="1" ref="N74" ca="1">IF(ROUND(ROUND(M74,2)-M74,4)=0,_xlfn.XLOOKUP(M74,INDIRECT($A$4&amp;"!$G$41:$G$141"),INDIRECT($A$4&amp;"!$A$41:$A$141"),0,1,1),IF(M74&gt;=1,0,(ROUNDUP(M74,2)-M74)*100*_xlfn.XLOOKUP(M74,INDIRECT($A$4&amp;"!$G$41:$G$141"),INDIRECT($A$4&amp;"!$A$41:$A$141"),0,-1,-1)+(M74-ROUNDDOWN(M74,2))*100*_xlfn.XLOOKUP(M74,INDIRECT($A$4&amp;"!$G$41:$G$141"),INDIRECT($A$4&amp;"!$A$41:$A$141"),0,1,1)))</f>
        <v>0.87410000000000077</v>
      </c>
      <c r="O74" s="66">
        <f t="shared" ca="1" si="6"/>
        <v>64.891685106382965</v>
      </c>
      <c r="S74" s="107">
        <f t="shared" ca="1" si="3"/>
        <v>5.0360160239999994</v>
      </c>
      <c r="T74" s="51">
        <f t="shared" ca="1" si="7"/>
        <v>0.42355999999999999</v>
      </c>
      <c r="U74" s="35" cm="1">
        <f t="array" aca="1" ref="U74" ca="1">IF(ROUND(ROUND(T74,2)-T74,4)=0,_xlfn.XLOOKUP(T74,INDIRECT($A$4&amp;"!$G$41:$G$141"),INDIRECT($A$4&amp;"!$A$41:$A$141"),0,1,1),IF(T74&gt;=1,0,(ROUNDUP(T74,2)-T74)*100*_xlfn.XLOOKUP(T74,INDIRECT($A$4&amp;"!$G$41:$G$141"),INDIRECT($A$4&amp;"!$A$41:$A$141"),0,-1,-1)+(T74-ROUNDDOWN(T74,2))*100*_xlfn.XLOOKUP(T74,INDIRECT($A$4&amp;"!$G$41:$G$141"),INDIRECT($A$4&amp;"!$A$41:$A$141"),0,1,1)))</f>
        <v>0.85881333333333421</v>
      </c>
      <c r="V74" s="66">
        <f t="shared" ca="1" si="8"/>
        <v>80.384928000000073</v>
      </c>
    </row>
    <row r="75" spans="1:22" x14ac:dyDescent="0.35">
      <c r="A75" s="32">
        <f t="shared" si="9"/>
        <v>46536</v>
      </c>
      <c r="B75" s="65" cm="1">
        <f t="array" aca="1" ref="B75" ca="1">_xlfn.XLOOKUP(A75,INDIRECT($A$5&amp;"!$AJ$41:$AJ$406"),INDIRECT($A$5&amp;"!$AK$41:$AK$406"))*SUM($F$3:$I$3)</f>
        <v>0</v>
      </c>
      <c r="C75" s="65" cm="1">
        <f t="array" aca="1" ref="C75" ca="1">_xlfn.XLOOKUP(A75,INDIRECT($A$5&amp;"!$AJ$41:$AJ$406"),INDIRECT($A$5&amp;"!$AL$41:$AL$406"))*SUM($F$3:$I$3)</f>
        <v>11.7</v>
      </c>
      <c r="D75" s="65" cm="1">
        <f t="array" aca="1" ref="D75" ca="1">_xlfn.XLOOKUP(A75,INDIRECT($A$5&amp;"!$AJ$41:$AJ$406"),INDIRECT($A$5&amp;"!$AO$41:$AO$406"))*SUM($F$3:$I$3)</f>
        <v>11.7</v>
      </c>
      <c r="E75" s="34" cm="1">
        <f t="array" ref="E75">SUMPRODUCT(('PT Storengy'!$B$8:$I$372)*('PT Storengy'!$A$8:$A$372=$A75)*('PT Storengy'!$B$5:$I$5=$A$6)*('PT Storengy'!$B$7:$I$7=$A$7))</f>
        <v>0.15</v>
      </c>
      <c r="F75" s="107">
        <f t="shared" ca="1" si="0"/>
        <v>4.5579979224000029</v>
      </c>
      <c r="G75" s="141">
        <f t="shared" ca="1" si="1"/>
        <v>0.38363999999999998</v>
      </c>
      <c r="H75" s="35" cm="1">
        <f t="array" aca="1" ref="H75" ca="1">IF(ROUND(ROUND(G75,2)-G75,4)=0,_xlfn.XLOOKUP(G75,INDIRECT($A$4&amp;"!$G$41:$G$141"),INDIRECT($A$4&amp;"!$A$41:$A$141"),0,1,1),IF(G75&gt;=1,0,(ROUNDUP(G75,2)-G75)*100*_xlfn.XLOOKUP(G75,INDIRECT($A$4&amp;"!$G$41:$G$141"),INDIRECT($A$4&amp;"!$A$41:$A$141"),0,-1,-1)+(G75-ROUNDDOWN(G75,2))*100*_xlfn.XLOOKUP(G75,INDIRECT($A$4&amp;"!$G$41:$G$141"),INDIRECT($A$4&amp;"!$A$41:$A$141"),0,1,1)))</f>
        <v>0.87212000000000078</v>
      </c>
      <c r="I75" s="66">
        <f t="shared" ca="1" si="4"/>
        <v>69.38586720000005</v>
      </c>
      <c r="J75" s="106" cm="1">
        <f t="array" aca="1" ref="J75" ca="1">IF(COUNTIFS('PTC NaTran'!$K$7:$K$15996,"",'PTC NaTran'!$A$7:$A$15996,J$16,'PTC NaTran'!$D$7:$D$15996,$A75,'PTC NaTran'!$C$7:$C$15996,"DEL")&gt;0,J$14,SUMIFS('PTC NaTran'!$K$7:$K$15996,'PTC NaTran'!$A$7:$A$15996,J$16,'PTC NaTran'!$D$7:$D$15996,$A75,'PTC NaTran'!$C$7:$C$15996,"DEL")*1.0026*$F$4/INDIRECT($A$4&amp;"!D9"))</f>
        <v>64.891685106382965</v>
      </c>
      <c r="K75" s="106">
        <v>1000</v>
      </c>
      <c r="L75" s="107">
        <f t="shared" ca="1" si="2"/>
        <v>4.5488520294127675</v>
      </c>
      <c r="M75" s="141">
        <f t="shared" ca="1" si="5"/>
        <v>0.38324000000000003</v>
      </c>
      <c r="N75" s="35" cm="1">
        <f t="array" aca="1" ref="N75" ca="1">IF(ROUND(ROUND(M75,2)-M75,4)=0,_xlfn.XLOOKUP(M75,INDIRECT($A$4&amp;"!$G$41:$G$141"),INDIRECT($A$4&amp;"!$A$41:$A$141"),0,1,1),IF(M75&gt;=1,0,(ROUNDUP(M75,2)-M75)*100*_xlfn.XLOOKUP(M75,INDIRECT($A$4&amp;"!$G$41:$G$141"),INDIRECT($A$4&amp;"!$A$41:$A$141"),0,-1,-1)+(M75-ROUNDDOWN(M75,2))*100*_xlfn.XLOOKUP(M75,INDIRECT($A$4&amp;"!$G$41:$G$141"),INDIRECT($A$4&amp;"!$A$41:$A$141"),0,1,1)))</f>
        <v>0.8722533333333341</v>
      </c>
      <c r="O75" s="66">
        <f t="shared" ca="1" si="6"/>
        <v>64.891685106382965</v>
      </c>
      <c r="S75" s="107">
        <f t="shared" ca="1" si="3"/>
        <v>5.1161866079999996</v>
      </c>
      <c r="T75" s="51">
        <f t="shared" ca="1" si="7"/>
        <v>0.43042999999999998</v>
      </c>
      <c r="U75" s="35" cm="1">
        <f t="array" aca="1" ref="U75" ca="1">IF(ROUND(ROUND(T75,2)-T75,4)=0,_xlfn.XLOOKUP(T75,INDIRECT($A$4&amp;"!$G$41:$G$141"),INDIRECT($A$4&amp;"!$A$41:$A$141"),0,1,1),IF(T75&gt;=1,0,(ROUNDUP(T75,2)-T75)*100*_xlfn.XLOOKUP(T75,INDIRECT($A$4&amp;"!$G$41:$G$141"),INDIRECT($A$4&amp;"!$A$41:$A$141"),0,-1,-1)+(T75-ROUNDDOWN(T75,2))*100*_xlfn.XLOOKUP(T75,INDIRECT($A$4&amp;"!$G$41:$G$141"),INDIRECT($A$4&amp;"!$A$41:$A$141"),0,1,1)))</f>
        <v>0.85652333333333408</v>
      </c>
      <c r="V75" s="66">
        <f t="shared" ca="1" si="8"/>
        <v>80.170584000000062</v>
      </c>
    </row>
    <row r="76" spans="1:22" x14ac:dyDescent="0.35">
      <c r="A76" s="32">
        <f t="shared" si="9"/>
        <v>46537</v>
      </c>
      <c r="B76" s="65" cm="1">
        <f t="array" aca="1" ref="B76" ca="1">_xlfn.XLOOKUP(A76,INDIRECT($A$5&amp;"!$AJ$41:$AJ$406"),INDIRECT($A$5&amp;"!$AK$41:$AK$406"))*SUM($F$3:$I$3)</f>
        <v>0</v>
      </c>
      <c r="C76" s="65" cm="1">
        <f t="array" aca="1" ref="C76" ca="1">_xlfn.XLOOKUP(A76,INDIRECT($A$5&amp;"!$AJ$41:$AJ$406"),INDIRECT($A$5&amp;"!$AL$41:$AL$406"))*SUM($F$3:$I$3)</f>
        <v>11.7</v>
      </c>
      <c r="D76" s="65" cm="1">
        <f t="array" aca="1" ref="D76" ca="1">_xlfn.XLOOKUP(A76,INDIRECT($A$5&amp;"!$AJ$41:$AJ$406"),INDIRECT($A$5&amp;"!$AO$41:$AO$406"))*SUM($F$3:$I$3)</f>
        <v>11.7</v>
      </c>
      <c r="E76" s="34" cm="1">
        <f t="array" ref="E76">SUMPRODUCT(('PT Storengy'!$B$8:$I$372)*('PT Storengy'!$A$8:$A$372=$A76)*('PT Storengy'!$B$5:$I$5=$A$6)*('PT Storengy'!$B$7:$I$7=$A$7))</f>
        <v>0.15</v>
      </c>
      <c r="F76" s="107">
        <f t="shared" ca="1" si="0"/>
        <v>4.6272265260000029</v>
      </c>
      <c r="G76" s="141">
        <f t="shared" ca="1" si="1"/>
        <v>0.38957000000000003</v>
      </c>
      <c r="H76" s="35" cm="1">
        <f t="array" aca="1" ref="H76" ca="1">IF(ROUND(ROUND(G76,2)-G76,4)=0,_xlfn.XLOOKUP(G76,INDIRECT($A$4&amp;"!$G$41:$G$141"),INDIRECT($A$4&amp;"!$A$41:$A$141"),0,1,1),IF(G76&gt;=1,0,(ROUNDUP(G76,2)-G76)*100*_xlfn.XLOOKUP(G76,INDIRECT($A$4&amp;"!$G$41:$G$141"),INDIRECT($A$4&amp;"!$A$41:$A$141"),0,-1,-1)+(G76-ROUNDDOWN(G76,2))*100*_xlfn.XLOOKUP(G76,INDIRECT($A$4&amp;"!$G$41:$G$141"),INDIRECT($A$4&amp;"!$A$41:$A$141"),0,1,1)))</f>
        <v>0.87014333333333405</v>
      </c>
      <c r="I76" s="66">
        <f t="shared" ca="1" si="4"/>
        <v>69.228603600000042</v>
      </c>
      <c r="J76" s="106" cm="1">
        <f t="array" aca="1" ref="J76" ca="1">IF(COUNTIFS('PTC NaTran'!$K$7:$K$15996,"",'PTC NaTran'!$A$7:$A$15996,J$16,'PTC NaTran'!$D$7:$D$15996,$A76,'PTC NaTran'!$C$7:$C$15996,"DEL")&gt;0,J$14,SUMIFS('PTC NaTran'!$K$7:$K$15996,'PTC NaTran'!$A$7:$A$15996,J$16,'PTC NaTran'!$D$7:$D$15996,$A76,'PTC NaTran'!$C$7:$C$15996,"DEL")*1.0026*$F$4/INDIRECT($A$4&amp;"!D9"))</f>
        <v>64.891685106382965</v>
      </c>
      <c r="K76" s="106">
        <v>1000</v>
      </c>
      <c r="L76" s="107">
        <f t="shared" ca="1" si="2"/>
        <v>4.61374371451915</v>
      </c>
      <c r="M76" s="141">
        <f t="shared" ca="1" si="5"/>
        <v>0.38879000000000002</v>
      </c>
      <c r="N76" s="35" cm="1">
        <f t="array" aca="1" ref="N76" ca="1">IF(ROUND(ROUND(M76,2)-M76,4)=0,_xlfn.XLOOKUP(M76,INDIRECT($A$4&amp;"!$G$41:$G$141"),INDIRECT($A$4&amp;"!$A$41:$A$141"),0,1,1),IF(M76&gt;=1,0,(ROUNDUP(M76,2)-M76)*100*_xlfn.XLOOKUP(M76,INDIRECT($A$4&amp;"!$G$41:$G$141"),INDIRECT($A$4&amp;"!$A$41:$A$141"),0,-1,-1)+(M76-ROUNDDOWN(M76,2))*100*_xlfn.XLOOKUP(M76,INDIRECT($A$4&amp;"!$G$41:$G$141"),INDIRECT($A$4&amp;"!$A$41:$A$141"),0,1,1)))</f>
        <v>0.87040333333333408</v>
      </c>
      <c r="O76" s="66">
        <f t="shared" ca="1" si="6"/>
        <v>64.891685106382965</v>
      </c>
      <c r="S76" s="107">
        <f t="shared" ca="1" si="3"/>
        <v>5.1961434719999993</v>
      </c>
      <c r="T76" s="51">
        <f t="shared" ca="1" si="7"/>
        <v>0.43728</v>
      </c>
      <c r="U76" s="35" cm="1">
        <f t="array" aca="1" ref="U76" ca="1">IF(ROUND(ROUND(T76,2)-T76,4)=0,_xlfn.XLOOKUP(T76,INDIRECT($A$4&amp;"!$G$41:$G$141"),INDIRECT($A$4&amp;"!$A$41:$A$141"),0,1,1),IF(T76&gt;=1,0,(ROUNDUP(T76,2)-T76)*100*_xlfn.XLOOKUP(T76,INDIRECT($A$4&amp;"!$G$41:$G$141"),INDIRECT($A$4&amp;"!$A$41:$A$141"),0,-1,-1)+(T76-ROUNDDOWN(T76,2))*100*_xlfn.XLOOKUP(T76,INDIRECT($A$4&amp;"!$G$41:$G$141"),INDIRECT($A$4&amp;"!$A$41:$A$141"),0,1,1)))</f>
        <v>0.85424000000000078</v>
      </c>
      <c r="V76" s="66">
        <f t="shared" ca="1" si="8"/>
        <v>79.956864000000067</v>
      </c>
    </row>
    <row r="77" spans="1:22" x14ac:dyDescent="0.35">
      <c r="A77" s="32">
        <f t="shared" si="9"/>
        <v>46538</v>
      </c>
      <c r="B77" s="65" cm="1">
        <f t="array" aca="1" ref="B77" ca="1">_xlfn.XLOOKUP(A77,INDIRECT($A$5&amp;"!$AJ$41:$AJ$406"),INDIRECT($A$5&amp;"!$AK$41:$AK$406"))*SUM($F$3:$I$3)</f>
        <v>0</v>
      </c>
      <c r="C77" s="65" cm="1">
        <f t="array" aca="1" ref="C77" ca="1">_xlfn.XLOOKUP(A77,INDIRECT($A$5&amp;"!$AJ$41:$AJ$406"),INDIRECT($A$5&amp;"!$AL$41:$AL$406"))*SUM($F$3:$I$3)</f>
        <v>11.7</v>
      </c>
      <c r="D77" s="65" cm="1">
        <f t="array" aca="1" ref="D77" ca="1">_xlfn.XLOOKUP(A77,INDIRECT($A$5&amp;"!$AJ$41:$AJ$406"),INDIRECT($A$5&amp;"!$AO$41:$AO$406"))*SUM($F$3:$I$3)</f>
        <v>11.7</v>
      </c>
      <c r="E77" s="34" cm="1">
        <f t="array" ref="E77">SUMPRODUCT(('PT Storengy'!$B$8:$I$372)*('PT Storengy'!$A$8:$A$372=$A77)*('PT Storengy'!$B$5:$I$5=$A$6)*('PT Storengy'!$B$7:$I$7=$A$7))</f>
        <v>0.15</v>
      </c>
      <c r="F77" s="107">
        <f t="shared" ca="1" si="0"/>
        <v>4.6962981312000034</v>
      </c>
      <c r="G77" s="141">
        <f t="shared" ca="1" si="1"/>
        <v>0.39549000000000001</v>
      </c>
      <c r="H77" s="35" cm="1">
        <f t="array" aca="1" ref="H77" ca="1">IF(ROUND(ROUND(G77,2)-G77,4)=0,_xlfn.XLOOKUP(G77,INDIRECT($A$4&amp;"!$G$41:$G$141"),INDIRECT($A$4&amp;"!$A$41:$A$141"),0,1,1),IF(G77&gt;=1,0,(ROUNDUP(G77,2)-G77)*100*_xlfn.XLOOKUP(G77,INDIRECT($A$4&amp;"!$G$41:$G$141"),INDIRECT($A$4&amp;"!$A$41:$A$141"),0,-1,-1)+(G77-ROUNDDOWN(G77,2))*100*_xlfn.XLOOKUP(G77,INDIRECT($A$4&amp;"!$G$41:$G$141"),INDIRECT($A$4&amp;"!$A$41:$A$141"),0,1,1)))</f>
        <v>0.86817000000000077</v>
      </c>
      <c r="I77" s="66">
        <f t="shared" ca="1" si="4"/>
        <v>69.07160520000005</v>
      </c>
      <c r="J77" s="106" cm="1">
        <f t="array" aca="1" ref="J77" ca="1">IF(COUNTIFS('PTC NaTran'!$K$7:$K$15996,"",'PTC NaTran'!$A$7:$A$15996,J$16,'PTC NaTran'!$D$7:$D$15996,$A77,'PTC NaTran'!$C$7:$C$15996,"DEL")&gt;0,J$14,SUMIFS('PTC NaTran'!$K$7:$K$15996,'PTC NaTran'!$A$7:$A$15996,J$16,'PTC NaTran'!$D$7:$D$15996,$A77,'PTC NaTran'!$C$7:$C$15996,"DEL")*1.0026*$F$4/INDIRECT($A$4&amp;"!D9"))</f>
        <v>64.891685106382965</v>
      </c>
      <c r="K77" s="106">
        <v>1000</v>
      </c>
      <c r="L77" s="107">
        <f t="shared" ca="1" si="2"/>
        <v>4.6786353996255325</v>
      </c>
      <c r="M77" s="141">
        <f t="shared" ca="1" si="5"/>
        <v>0.39434000000000002</v>
      </c>
      <c r="N77" s="35" cm="1">
        <f t="array" aca="1" ref="N77" ca="1">IF(ROUND(ROUND(M77,2)-M77,4)=0,_xlfn.XLOOKUP(M77,INDIRECT($A$4&amp;"!$G$41:$G$141"),INDIRECT($A$4&amp;"!$A$41:$A$141"),0,1,1),IF(M77&gt;=1,0,(ROUNDUP(M77,2)-M77)*100*_xlfn.XLOOKUP(M77,INDIRECT($A$4&amp;"!$G$41:$G$141"),INDIRECT($A$4&amp;"!$A$41:$A$141"),0,-1,-1)+(M77-ROUNDDOWN(M77,2))*100*_xlfn.XLOOKUP(M77,INDIRECT($A$4&amp;"!$G$41:$G$141"),INDIRECT($A$4&amp;"!$A$41:$A$141"),0,1,1)))</f>
        <v>0.86855333333333407</v>
      </c>
      <c r="O77" s="66">
        <f t="shared" ca="1" si="6"/>
        <v>64.891685106382965</v>
      </c>
      <c r="S77" s="107">
        <f t="shared" ca="1" si="3"/>
        <v>5.2758872399999994</v>
      </c>
      <c r="T77" s="51">
        <f t="shared" ca="1" si="7"/>
        <v>0.44411</v>
      </c>
      <c r="U77" s="35" cm="1">
        <f t="array" aca="1" ref="U77" ca="1">IF(ROUND(ROUND(T77,2)-T77,4)=0,_xlfn.XLOOKUP(T77,INDIRECT($A$4&amp;"!$G$41:$G$141"),INDIRECT($A$4&amp;"!$A$41:$A$141"),0,1,1),IF(T77&gt;=1,0,(ROUNDUP(T77,2)-T77)*100*_xlfn.XLOOKUP(T77,INDIRECT($A$4&amp;"!$G$41:$G$141"),INDIRECT($A$4&amp;"!$A$41:$A$141"),0,-1,-1)+(T77-ROUNDDOWN(T77,2))*100*_xlfn.XLOOKUP(T77,INDIRECT($A$4&amp;"!$G$41:$G$141"),INDIRECT($A$4&amp;"!$A$41:$A$141"),0,1,1)))</f>
        <v>0.85196333333333407</v>
      </c>
      <c r="V77" s="66">
        <f t="shared" ca="1" si="8"/>
        <v>79.74376800000006</v>
      </c>
    </row>
    <row r="78" spans="1:22" x14ac:dyDescent="0.35">
      <c r="A78" s="32">
        <f t="shared" si="9"/>
        <v>46539</v>
      </c>
      <c r="B78" s="65" cm="1">
        <f t="array" aca="1" ref="B78" ca="1">_xlfn.XLOOKUP(A78,INDIRECT($A$5&amp;"!$AJ$41:$AJ$406"),INDIRECT($A$5&amp;"!$AK$41:$AK$406"))*SUM($F$3:$I$3)</f>
        <v>0</v>
      </c>
      <c r="C78" s="65" cm="1">
        <f t="array" aca="1" ref="C78" ca="1">_xlfn.XLOOKUP(A78,INDIRECT($A$5&amp;"!$AJ$41:$AJ$406"),INDIRECT($A$5&amp;"!$AL$41:$AL$406"))*SUM($F$3:$I$3)</f>
        <v>11.7</v>
      </c>
      <c r="D78" s="65" cm="1">
        <f t="array" aca="1" ref="D78" ca="1">_xlfn.XLOOKUP(A78,INDIRECT($A$5&amp;"!$AJ$41:$AJ$406"),INDIRECT($A$5&amp;"!$AO$41:$AO$406"))*SUM($F$3:$I$3)</f>
        <v>11.7</v>
      </c>
      <c r="E78" s="34" cm="1">
        <f t="array" ref="E78">SUMPRODUCT(('PT Storengy'!$B$8:$I$372)*('PT Storengy'!$A$8:$A$372=$A78)*('PT Storengy'!$B$5:$I$5=$A$6)*('PT Storengy'!$B$7:$I$7=$A$7))</f>
        <v>0.15</v>
      </c>
      <c r="F78" s="107">
        <f t="shared" ca="1" si="0"/>
        <v>4.7652132684000037</v>
      </c>
      <c r="G78" s="141">
        <f t="shared" ca="1" si="1"/>
        <v>0.40139000000000002</v>
      </c>
      <c r="H78" s="35" cm="1">
        <f t="array" aca="1" ref="H78" ca="1">IF(ROUND(ROUND(G78,2)-G78,4)=0,_xlfn.XLOOKUP(G78,INDIRECT($A$4&amp;"!$G$41:$G$141"),INDIRECT($A$4&amp;"!$A$41:$A$141"),0,1,1),IF(G78&gt;=1,0,(ROUNDUP(G78,2)-G78)*100*_xlfn.XLOOKUP(G78,INDIRECT($A$4&amp;"!$G$41:$G$141"),INDIRECT($A$4&amp;"!$A$41:$A$141"),0,-1,-1)+(G78-ROUNDDOWN(G78,2))*100*_xlfn.XLOOKUP(G78,INDIRECT($A$4&amp;"!$G$41:$G$141"),INDIRECT($A$4&amp;"!$A$41:$A$141"),0,1,1)))</f>
        <v>0.8662033333333341</v>
      </c>
      <c r="I78" s="66">
        <f t="shared" ca="1" si="4"/>
        <v>68.915137200000046</v>
      </c>
      <c r="J78" s="106" cm="1">
        <f t="array" aca="1" ref="J78" ca="1">IF(COUNTIFS('PTC NaTran'!$K$7:$K$15996,"",'PTC NaTran'!$A$7:$A$15996,J$16,'PTC NaTran'!$D$7:$D$15996,$A78,'PTC NaTran'!$C$7:$C$15996,"DEL")&gt;0,J$14,SUMIFS('PTC NaTran'!$K$7:$K$15996,'PTC NaTran'!$A$7:$A$15996,J$16,'PTC NaTran'!$D$7:$D$15996,$A78,'PTC NaTran'!$C$7:$C$15996,"DEL")*1.0026*$F$4/INDIRECT($A$4&amp;"!D9"))</f>
        <v>59.900017021276597</v>
      </c>
      <c r="K78" s="106">
        <v>1000</v>
      </c>
      <c r="L78" s="107">
        <f t="shared" ca="1" si="2"/>
        <v>4.7385354166468092</v>
      </c>
      <c r="M78" s="141">
        <f t="shared" ca="1" si="5"/>
        <v>0.39988000000000001</v>
      </c>
      <c r="N78" s="35" cm="1">
        <f t="array" aca="1" ref="N78" ca="1">IF(ROUND(ROUND(M78,2)-M78,4)=0,_xlfn.XLOOKUP(M78,INDIRECT($A$4&amp;"!$G$41:$G$141"),INDIRECT($A$4&amp;"!$A$41:$A$141"),0,1,1),IF(M78&gt;=1,0,(ROUNDUP(M78,2)-M78)*100*_xlfn.XLOOKUP(M78,INDIRECT($A$4&amp;"!$G$41:$G$141"),INDIRECT($A$4&amp;"!$A$41:$A$141"),0,-1,-1)+(M78-ROUNDDOWN(M78,2))*100*_xlfn.XLOOKUP(M78,INDIRECT($A$4&amp;"!$G$41:$G$141"),INDIRECT($A$4&amp;"!$A$41:$A$141"),0,1,1)))</f>
        <v>0.8667066666666674</v>
      </c>
      <c r="O78" s="66">
        <f t="shared" ca="1" si="6"/>
        <v>59.900017021276597</v>
      </c>
      <c r="S78" s="107">
        <f t="shared" ca="1" si="3"/>
        <v>5.3553892079999992</v>
      </c>
      <c r="T78" s="51">
        <f t="shared" ca="1" si="7"/>
        <v>0.45093</v>
      </c>
      <c r="U78" s="35" cm="1">
        <f t="array" aca="1" ref="U78" ca="1">IF(ROUND(ROUND(T78,2)-T78,4)=0,_xlfn.XLOOKUP(T78,INDIRECT($A$4&amp;"!$G$41:$G$141"),INDIRECT($A$4&amp;"!$A$41:$A$141"),0,1,1),IF(T78&gt;=1,0,(ROUNDUP(T78,2)-T78)*100*_xlfn.XLOOKUP(T78,INDIRECT($A$4&amp;"!$G$41:$G$141"),INDIRECT($A$4&amp;"!$A$41:$A$141"),0,-1,-1)+(T78-ROUNDDOWN(T78,2))*100*_xlfn.XLOOKUP(T78,INDIRECT($A$4&amp;"!$G$41:$G$141"),INDIRECT($A$4&amp;"!$A$41:$A$141"),0,1,1)))</f>
        <v>0.8493800000000008</v>
      </c>
      <c r="V78" s="66">
        <f t="shared" ca="1" si="8"/>
        <v>79.501968000000076</v>
      </c>
    </row>
    <row r="79" spans="1:22" x14ac:dyDescent="0.35">
      <c r="A79" s="32">
        <f t="shared" si="9"/>
        <v>46540</v>
      </c>
      <c r="B79" s="65" cm="1">
        <f t="array" aca="1" ref="B79" ca="1">_xlfn.XLOOKUP(A79,INDIRECT($A$5&amp;"!$AJ$41:$AJ$406"),INDIRECT($A$5&amp;"!$AK$41:$AK$406"))*SUM($F$3:$I$3)</f>
        <v>0</v>
      </c>
      <c r="C79" s="65" cm="1">
        <f t="array" aca="1" ref="C79" ca="1">_xlfn.XLOOKUP(A79,INDIRECT($A$5&amp;"!$AJ$41:$AJ$406"),INDIRECT($A$5&amp;"!$AL$41:$AL$406"))*SUM($F$3:$I$3)</f>
        <v>11.7</v>
      </c>
      <c r="D79" s="65" cm="1">
        <f t="array" aca="1" ref="D79" ca="1">_xlfn.XLOOKUP(A79,INDIRECT($A$5&amp;"!$AJ$41:$AJ$406"),INDIRECT($A$5&amp;"!$AO$41:$AO$406"))*SUM($F$3:$I$3)</f>
        <v>11.7</v>
      </c>
      <c r="E79" s="34" cm="1">
        <f t="array" ref="E79">SUMPRODUCT(('PT Storengy'!$B$8:$I$372)*('PT Storengy'!$A$8:$A$372=$A79)*('PT Storengy'!$B$5:$I$5=$A$6)*('PT Storengy'!$B$7:$I$7=$A$7))</f>
        <v>0.15</v>
      </c>
      <c r="F79" s="107">
        <f t="shared" ca="1" si="0"/>
        <v>4.8339722028000036</v>
      </c>
      <c r="G79" s="141">
        <f t="shared" ca="1" si="1"/>
        <v>0.40727999999999998</v>
      </c>
      <c r="H79" s="35" cm="1">
        <f t="array" aca="1" ref="H79" ca="1">IF(ROUND(ROUND(G79,2)-G79,4)=0,_xlfn.XLOOKUP(G79,INDIRECT($A$4&amp;"!$G$41:$G$141"),INDIRECT($A$4&amp;"!$A$41:$A$141"),0,1,1),IF(G79&gt;=1,0,(ROUNDUP(G79,2)-G79)*100*_xlfn.XLOOKUP(G79,INDIRECT($A$4&amp;"!$G$41:$G$141"),INDIRECT($A$4&amp;"!$A$41:$A$141"),0,-1,-1)+(G79-ROUNDDOWN(G79,2))*100*_xlfn.XLOOKUP(G79,INDIRECT($A$4&amp;"!$G$41:$G$141"),INDIRECT($A$4&amp;"!$A$41:$A$141"),0,1,1)))</f>
        <v>0.86424000000000067</v>
      </c>
      <c r="I79" s="66">
        <f t="shared" ca="1" si="4"/>
        <v>68.758934400000044</v>
      </c>
      <c r="J79" s="106" cm="1">
        <f t="array" aca="1" ref="J79" ca="1">IF(COUNTIFS('PTC NaTran'!$K$7:$K$15996,"",'PTC NaTran'!$A$7:$A$15996,J$16,'PTC NaTran'!$D$7:$D$15996,$A79,'PTC NaTran'!$C$7:$C$15996,"DEL")&gt;0,J$14,SUMIFS('PTC NaTran'!$K$7:$K$15996,'PTC NaTran'!$A$7:$A$15996,J$16,'PTC NaTran'!$D$7:$D$15996,$A79,'PTC NaTran'!$C$7:$C$15996,"DEL")*1.0026*$F$4/INDIRECT($A$4&amp;"!D9"))</f>
        <v>59.900017021276597</v>
      </c>
      <c r="K79" s="106">
        <v>1000</v>
      </c>
      <c r="L79" s="107">
        <f t="shared" ca="1" si="2"/>
        <v>4.7984354336680859</v>
      </c>
      <c r="M79" s="141">
        <f t="shared" ca="1" si="5"/>
        <v>0.40500000000000003</v>
      </c>
      <c r="N79" s="35" cm="1">
        <f t="array" aca="1" ref="N79" ca="1">IF(ROUND(ROUND(M79,2)-M79,4)=0,_xlfn.XLOOKUP(M79,INDIRECT($A$4&amp;"!$G$41:$G$141"),INDIRECT($A$4&amp;"!$A$41:$A$141"),0,1,1),IF(M79&gt;=1,0,(ROUNDUP(M79,2)-M79)*100*_xlfn.XLOOKUP(M79,INDIRECT($A$4&amp;"!$G$41:$G$141"),INDIRECT($A$4&amp;"!$A$41:$A$141"),0,-1,-1)+(M79-ROUNDDOWN(M79,2))*100*_xlfn.XLOOKUP(M79,INDIRECT($A$4&amp;"!$G$41:$G$141"),INDIRECT($A$4&amp;"!$A$41:$A$141"),0,1,1)))</f>
        <v>0.86500000000000066</v>
      </c>
      <c r="O79" s="66">
        <f t="shared" ca="1" si="6"/>
        <v>59.900017021276597</v>
      </c>
      <c r="S79" s="107">
        <f t="shared" ca="1" si="3"/>
        <v>5.4344668559999993</v>
      </c>
      <c r="T79" s="51">
        <f t="shared" ca="1" si="7"/>
        <v>0.45773000000000003</v>
      </c>
      <c r="U79" s="35" cm="1">
        <f t="array" aca="1" ref="U79" ca="1">IF(ROUND(ROUND(T79,2)-T79,4)=0,_xlfn.XLOOKUP(T79,INDIRECT($A$4&amp;"!$G$41:$G$141"),INDIRECT($A$4&amp;"!$A$41:$A$141"),0,1,1),IF(T79&gt;=1,0,(ROUNDUP(T79,2)-T79)*100*_xlfn.XLOOKUP(T79,INDIRECT($A$4&amp;"!$G$41:$G$141"),INDIRECT($A$4&amp;"!$A$41:$A$141"),0,-1,-1)+(T79-ROUNDDOWN(T79,2))*100*_xlfn.XLOOKUP(T79,INDIRECT($A$4&amp;"!$G$41:$G$141"),INDIRECT($A$4&amp;"!$A$41:$A$141"),0,1,1)))</f>
        <v>0.84484666666666741</v>
      </c>
      <c r="V79" s="66">
        <f t="shared" ca="1" si="8"/>
        <v>79.077648000000067</v>
      </c>
    </row>
    <row r="80" spans="1:22" x14ac:dyDescent="0.35">
      <c r="A80" s="32">
        <f t="shared" si="9"/>
        <v>46541</v>
      </c>
      <c r="B80" s="65" cm="1">
        <f t="array" aca="1" ref="B80" ca="1">_xlfn.XLOOKUP(A80,INDIRECT($A$5&amp;"!$AJ$41:$AJ$406"),INDIRECT($A$5&amp;"!$AK$41:$AK$406"))*SUM($F$3:$I$3)</f>
        <v>0</v>
      </c>
      <c r="C80" s="65" cm="1">
        <f t="array" aca="1" ref="C80" ca="1">_xlfn.XLOOKUP(A80,INDIRECT($A$5&amp;"!$AJ$41:$AJ$406"),INDIRECT($A$5&amp;"!$AL$41:$AL$406"))*SUM($F$3:$I$3)</f>
        <v>11.7</v>
      </c>
      <c r="D80" s="65" cm="1">
        <f t="array" aca="1" ref="D80" ca="1">_xlfn.XLOOKUP(A80,INDIRECT($A$5&amp;"!$AJ$41:$AJ$406"),INDIRECT($A$5&amp;"!$AO$41:$AO$406"))*SUM($F$3:$I$3)</f>
        <v>11.7</v>
      </c>
      <c r="E80" s="34" cm="1">
        <f t="array" ref="E80">SUMPRODUCT(('PT Storengy'!$B$8:$I$372)*('PT Storengy'!$A$8:$A$372=$A80)*('PT Storengy'!$B$5:$I$5=$A$6)*('PT Storengy'!$B$7:$I$7=$A$7))</f>
        <v>0.15</v>
      </c>
      <c r="F80" s="107">
        <f t="shared" ca="1" si="0"/>
        <v>4.9025751996000038</v>
      </c>
      <c r="G80" s="141">
        <f t="shared" ca="1" si="1"/>
        <v>0.41316000000000003</v>
      </c>
      <c r="H80" s="35" cm="1">
        <f t="array" aca="1" ref="H80" ca="1">IF(ROUND(ROUND(G80,2)-G80,4)=0,_xlfn.XLOOKUP(G80,INDIRECT($A$4&amp;"!$G$41:$G$141"),INDIRECT($A$4&amp;"!$A$41:$A$141"),0,1,1),IF(G80&gt;=1,0,(ROUNDUP(G80,2)-G80)*100*_xlfn.XLOOKUP(G80,INDIRECT($A$4&amp;"!$G$41:$G$141"),INDIRECT($A$4&amp;"!$A$41:$A$141"),0,-1,-1)+(G80-ROUNDDOWN(G80,2))*100*_xlfn.XLOOKUP(G80,INDIRECT($A$4&amp;"!$G$41:$G$141"),INDIRECT($A$4&amp;"!$A$41:$A$141"),0,1,1)))</f>
        <v>0.86228000000000082</v>
      </c>
      <c r="I80" s="66">
        <f t="shared" ca="1" si="4"/>
        <v>68.602996800000057</v>
      </c>
      <c r="J80" s="106" cm="1">
        <f t="array" aca="1" ref="J80" ca="1">IF(COUNTIFS('PTC NaTran'!$K$7:$K$15996,"",'PTC NaTran'!$A$7:$A$15996,J$16,'PTC NaTran'!$D$7:$D$15996,$A80,'PTC NaTran'!$C$7:$C$15996,"DEL")&gt;0,J$14,SUMIFS('PTC NaTran'!$K$7:$K$15996,'PTC NaTran'!$A$7:$A$15996,J$16,'PTC NaTran'!$D$7:$D$15996,$A80,'PTC NaTran'!$C$7:$C$15996,"DEL")*1.0026*$F$4/INDIRECT($A$4&amp;"!D9"))</f>
        <v>59.900017021276597</v>
      </c>
      <c r="K80" s="106">
        <v>1000</v>
      </c>
      <c r="L80" s="107">
        <f t="shared" ca="1" si="2"/>
        <v>4.8583354506893626</v>
      </c>
      <c r="M80" s="141">
        <f t="shared" ca="1" si="5"/>
        <v>0.41011999999999998</v>
      </c>
      <c r="N80" s="35" cm="1">
        <f t="array" aca="1" ref="N80" ca="1">IF(ROUND(ROUND(M80,2)-M80,4)=0,_xlfn.XLOOKUP(M80,INDIRECT($A$4&amp;"!$G$41:$G$141"),INDIRECT($A$4&amp;"!$A$41:$A$141"),0,1,1),IF(M80&gt;=1,0,(ROUNDUP(M80,2)-M80)*100*_xlfn.XLOOKUP(M80,INDIRECT($A$4&amp;"!$G$41:$G$141"),INDIRECT($A$4&amp;"!$A$41:$A$141"),0,-1,-1)+(M80-ROUNDDOWN(M80,2))*100*_xlfn.XLOOKUP(M80,INDIRECT($A$4&amp;"!$G$41:$G$141"),INDIRECT($A$4&amp;"!$A$41:$A$141"),0,1,1)))</f>
        <v>0.86329333333333402</v>
      </c>
      <c r="O80" s="66">
        <f t="shared" ca="1" si="6"/>
        <v>59.900017021276597</v>
      </c>
      <c r="S80" s="107">
        <f t="shared" ca="1" si="3"/>
        <v>5.5131233039999996</v>
      </c>
      <c r="T80" s="51">
        <f t="shared" ca="1" si="7"/>
        <v>0.46448</v>
      </c>
      <c r="U80" s="35" cm="1">
        <f t="array" aca="1" ref="U80" ca="1">IF(ROUND(ROUND(T80,2)-T80,4)=0,_xlfn.XLOOKUP(T80,INDIRECT($A$4&amp;"!$G$41:$G$141"),INDIRECT($A$4&amp;"!$A$41:$A$141"),0,1,1),IF(T80&gt;=1,0,(ROUNDUP(T80,2)-T80)*100*_xlfn.XLOOKUP(T80,INDIRECT($A$4&amp;"!$G$41:$G$141"),INDIRECT($A$4&amp;"!$A$41:$A$141"),0,-1,-1)+(T80-ROUNDDOWN(T80,2))*100*_xlfn.XLOOKUP(T80,INDIRECT($A$4&amp;"!$G$41:$G$141"),INDIRECT($A$4&amp;"!$A$41:$A$141"),0,1,1)))</f>
        <v>0.84034666666666746</v>
      </c>
      <c r="V80" s="66">
        <f t="shared" ca="1" si="8"/>
        <v>78.656448000000069</v>
      </c>
    </row>
    <row r="81" spans="1:22" x14ac:dyDescent="0.35">
      <c r="A81" s="32">
        <f t="shared" si="9"/>
        <v>46542</v>
      </c>
      <c r="B81" s="65" cm="1">
        <f t="array" aca="1" ref="B81" ca="1">_xlfn.XLOOKUP(A81,INDIRECT($A$5&amp;"!$AJ$41:$AJ$406"),INDIRECT($A$5&amp;"!$AK$41:$AK$406"))*SUM($F$3:$I$3)</f>
        <v>0</v>
      </c>
      <c r="C81" s="65" cm="1">
        <f t="array" aca="1" ref="C81" ca="1">_xlfn.XLOOKUP(A81,INDIRECT($A$5&amp;"!$AJ$41:$AJ$406"),INDIRECT($A$5&amp;"!$AL$41:$AL$406"))*SUM($F$3:$I$3)</f>
        <v>11.7</v>
      </c>
      <c r="D81" s="65" cm="1">
        <f t="array" aca="1" ref="D81" ca="1">_xlfn.XLOOKUP(A81,INDIRECT($A$5&amp;"!$AJ$41:$AJ$406"),INDIRECT($A$5&amp;"!$AO$41:$AO$406"))*SUM($F$3:$I$3)</f>
        <v>11.7</v>
      </c>
      <c r="E81" s="34" cm="1">
        <f t="array" ref="E81">SUMPRODUCT(('PT Storengy'!$B$8:$I$372)*('PT Storengy'!$A$8:$A$372=$A81)*('PT Storengy'!$B$5:$I$5=$A$6)*('PT Storengy'!$B$7:$I$7=$A$7))</f>
        <v>0.15</v>
      </c>
      <c r="F81" s="107">
        <f t="shared" ref="F81:F144" ca="1" si="10">F80+I81/1000</f>
        <v>4.9710227892000036</v>
      </c>
      <c r="G81" s="141">
        <f t="shared" ca="1" si="1"/>
        <v>0.41902</v>
      </c>
      <c r="H81" s="35" cm="1">
        <f t="array" aca="1" ref="H81" ca="1">IF(ROUND(ROUND(G81,2)-G81,4)=0,_xlfn.XLOOKUP(G81,INDIRECT($A$4&amp;"!$G$41:$G$141"),INDIRECT($A$4&amp;"!$A$41:$A$141"),0,1,1),IF(G81&gt;=1,0,(ROUNDUP(G81,2)-G81)*100*_xlfn.XLOOKUP(G81,INDIRECT($A$4&amp;"!$G$41:$G$141"),INDIRECT($A$4&amp;"!$A$41:$A$141"),0,-1,-1)+(G81-ROUNDDOWN(G81,2))*100*_xlfn.XLOOKUP(G81,INDIRECT($A$4&amp;"!$G$41:$G$141"),INDIRECT($A$4&amp;"!$A$41:$A$141"),0,1,1)))</f>
        <v>0.86032666666666757</v>
      </c>
      <c r="I81" s="66">
        <f t="shared" ca="1" si="4"/>
        <v>68.447589600000057</v>
      </c>
      <c r="J81" s="106" cm="1">
        <f t="array" aca="1" ref="J81" ca="1">IF(COUNTIFS('PTC NaTran'!$K$7:$K$15996,"",'PTC NaTran'!$A$7:$A$15996,J$16,'PTC NaTran'!$D$7:$D$15996,$A81,'PTC NaTran'!$C$7:$C$15996,"DEL")&gt;0,J$14,SUMIFS('PTC NaTran'!$K$7:$K$15996,'PTC NaTran'!$A$7:$A$15996,J$16,'PTC NaTran'!$D$7:$D$15996,$A81,'PTC NaTran'!$C$7:$C$15996,"DEL")*1.0026*$F$4/INDIRECT($A$4&amp;"!D9"))</f>
        <v>59.900017021276597</v>
      </c>
      <c r="K81" s="106">
        <v>1000</v>
      </c>
      <c r="L81" s="107">
        <f t="shared" ref="L81:L144" ca="1" si="11">L80+O81/1000</f>
        <v>4.9182354677106392</v>
      </c>
      <c r="M81" s="141">
        <f t="shared" ca="1" si="5"/>
        <v>0.41524</v>
      </c>
      <c r="N81" s="35" cm="1">
        <f t="array" aca="1" ref="N81" ca="1">IF(ROUND(ROUND(M81,2)-M81,4)=0,_xlfn.XLOOKUP(M81,INDIRECT($A$4&amp;"!$G$41:$G$141"),INDIRECT($A$4&amp;"!$A$41:$A$141"),0,1,1),IF(M81&gt;=1,0,(ROUNDUP(M81,2)-M81)*100*_xlfn.XLOOKUP(M81,INDIRECT($A$4&amp;"!$G$41:$G$141"),INDIRECT($A$4&amp;"!$A$41:$A$141"),0,-1,-1)+(M81-ROUNDDOWN(M81,2))*100*_xlfn.XLOOKUP(M81,INDIRECT($A$4&amp;"!$G$41:$G$141"),INDIRECT($A$4&amp;"!$A$41:$A$141"),0,1,1)))</f>
        <v>0.86158666666666739</v>
      </c>
      <c r="O81" s="66">
        <f t="shared" ca="1" si="6"/>
        <v>59.900017021276597</v>
      </c>
      <c r="S81" s="107">
        <f t="shared" ref="S81:S144" ca="1" si="12">S80+V81/1000</f>
        <v>5.5913597999999993</v>
      </c>
      <c r="T81" s="51">
        <f t="shared" ca="1" si="7"/>
        <v>0.47121000000000002</v>
      </c>
      <c r="U81" s="35" cm="1">
        <f t="array" aca="1" ref="U81" ca="1">IF(ROUND(ROUND(T81,2)-T81,4)=0,_xlfn.XLOOKUP(T81,INDIRECT($A$4&amp;"!$G$41:$G$141"),INDIRECT($A$4&amp;"!$A$41:$A$141"),0,1,1),IF(T81&gt;=1,0,(ROUNDUP(T81,2)-T81)*100*_xlfn.XLOOKUP(T81,INDIRECT($A$4&amp;"!$G$41:$G$141"),INDIRECT($A$4&amp;"!$A$41:$A$141"),0,-1,-1)+(T81-ROUNDDOWN(T81,2))*100*_xlfn.XLOOKUP(T81,INDIRECT($A$4&amp;"!$G$41:$G$141"),INDIRECT($A$4&amp;"!$A$41:$A$141"),0,1,1)))</f>
        <v>0.83586000000000071</v>
      </c>
      <c r="V81" s="66">
        <f t="shared" ca="1" si="8"/>
        <v>78.236496000000059</v>
      </c>
    </row>
    <row r="82" spans="1:22" x14ac:dyDescent="0.35">
      <c r="A82" s="32">
        <f t="shared" si="9"/>
        <v>46543</v>
      </c>
      <c r="B82" s="65" cm="1">
        <f t="array" aca="1" ref="B82" ca="1">_xlfn.XLOOKUP(A82,INDIRECT($A$5&amp;"!$AJ$41:$AJ$406"),INDIRECT($A$5&amp;"!$AK$41:$AK$406"))*SUM($F$3:$I$3)</f>
        <v>0</v>
      </c>
      <c r="C82" s="65" cm="1">
        <f t="array" aca="1" ref="C82" ca="1">_xlfn.XLOOKUP(A82,INDIRECT($A$5&amp;"!$AJ$41:$AJ$406"),INDIRECT($A$5&amp;"!$AL$41:$AL$406"))*SUM($F$3:$I$3)</f>
        <v>11.7</v>
      </c>
      <c r="D82" s="65" cm="1">
        <f t="array" aca="1" ref="D82" ca="1">_xlfn.XLOOKUP(A82,INDIRECT($A$5&amp;"!$AJ$41:$AJ$406"),INDIRECT($A$5&amp;"!$AO$41:$AO$406"))*SUM($F$3:$I$3)</f>
        <v>11.7</v>
      </c>
      <c r="E82" s="34" cm="1">
        <f t="array" ref="E82">SUMPRODUCT(('PT Storengy'!$B$8:$I$372)*('PT Storengy'!$A$8:$A$372=$A82)*('PT Storengy'!$B$5:$I$5=$A$6)*('PT Storengy'!$B$7:$I$7=$A$7))</f>
        <v>0.15</v>
      </c>
      <c r="F82" s="107">
        <f t="shared" ca="1" si="10"/>
        <v>5.0393152368000038</v>
      </c>
      <c r="G82" s="141">
        <f t="shared" ref="G82:G145" ca="1" si="13">ROUND(F81/SUM($F$3,$G$3,$H$3,$I$3),5)</f>
        <v>0.42487000000000003</v>
      </c>
      <c r="H82" s="35" cm="1">
        <f t="array" aca="1" ref="H82" ca="1">IF(ROUND(ROUND(G82,2)-G82,4)=0,_xlfn.XLOOKUP(G82,INDIRECT($A$4&amp;"!$G$41:$G$141"),INDIRECT($A$4&amp;"!$A$41:$A$141"),0,1,1),IF(G82&gt;=1,0,(ROUNDUP(G82,2)-G82)*100*_xlfn.XLOOKUP(G82,INDIRECT($A$4&amp;"!$G$41:$G$141"),INDIRECT($A$4&amp;"!$A$41:$A$141"),0,-1,-1)+(G82-ROUNDDOWN(G82,2))*100*_xlfn.XLOOKUP(G82,INDIRECT($A$4&amp;"!$G$41:$G$141"),INDIRECT($A$4&amp;"!$A$41:$A$141"),0,1,1)))</f>
        <v>0.85837666666666745</v>
      </c>
      <c r="I82" s="66">
        <f t="shared" ref="I82:I145" ca="1" si="14">IF(F81*1000+$F$4*(1-$E82)*H82&gt;$D82*1000,D82*1000-F81*1000,$F$4*(1-$E82)*H82)</f>
        <v>68.292447600000045</v>
      </c>
      <c r="J82" s="106" cm="1">
        <f t="array" aca="1" ref="J82" ca="1">IF(COUNTIFS('PTC NaTran'!$K$7:$K$15996,"",'PTC NaTran'!$A$7:$A$15996,J$16,'PTC NaTran'!$D$7:$D$15996,$A82,'PTC NaTran'!$C$7:$C$15996,"DEL")&gt;0,J$14,SUMIFS('PTC NaTran'!$K$7:$K$15996,'PTC NaTran'!$A$7:$A$15996,J$16,'PTC NaTran'!$D$7:$D$15996,$A82,'PTC NaTran'!$C$7:$C$15996,"DEL")*1.0026*$F$4/INDIRECT($A$4&amp;"!D9"))</f>
        <v>59.900017021276597</v>
      </c>
      <c r="K82" s="106">
        <v>1000</v>
      </c>
      <c r="L82" s="107">
        <f t="shared" ca="1" si="11"/>
        <v>4.9781354847319159</v>
      </c>
      <c r="M82" s="141">
        <f t="shared" ref="M82:M145" ca="1" si="15">ROUND(L81/SUM($F$3,$G$3,$H$3,$I$3),5)</f>
        <v>0.42036000000000001</v>
      </c>
      <c r="N82" s="35" cm="1">
        <f t="array" aca="1" ref="N82" ca="1">IF(ROUND(ROUND(M82,2)-M82,4)=0,_xlfn.XLOOKUP(M82,INDIRECT($A$4&amp;"!$G$41:$G$141"),INDIRECT($A$4&amp;"!$A$41:$A$141"),0,1,1),IF(M82&gt;=1,0,(ROUNDUP(M82,2)-M82)*100*_xlfn.XLOOKUP(M82,INDIRECT($A$4&amp;"!$G$41:$G$141"),INDIRECT($A$4&amp;"!$A$41:$A$141"),0,-1,-1)+(M82-ROUNDDOWN(M82,2))*100*_xlfn.XLOOKUP(M82,INDIRECT($A$4&amp;"!$G$41:$G$141"),INDIRECT($A$4&amp;"!$A$41:$A$141"),0,1,1)))</f>
        <v>0.85988000000000087</v>
      </c>
      <c r="O82" s="66">
        <f t="shared" ref="O82:O145" ca="1" si="16">IF(L81*1000+MIN(J82,K82,$F$4*(1-$E82)*N82)&gt;$D82*1000,$D82*1000-L81*1000,MIN(J82,K82,$F$4*(1-$E82)*N82))</f>
        <v>59.900017021276597</v>
      </c>
      <c r="S82" s="107">
        <f t="shared" ca="1" si="12"/>
        <v>5.6691794639999991</v>
      </c>
      <c r="T82" s="51">
        <f t="shared" ref="T82:T145" ca="1" si="17">MIN(ROUND(S81/SUM($F$3,$G$3,$H$3,$I$3),5),1)</f>
        <v>0.47788999999999998</v>
      </c>
      <c r="U82" s="35" cm="1">
        <f t="array" aca="1" ref="U82" ca="1">IF(ROUND(ROUND(T82,2)-T82,4)=0,_xlfn.XLOOKUP(T82,INDIRECT($A$4&amp;"!$G$41:$G$141"),INDIRECT($A$4&amp;"!$A$41:$A$141"),0,1,1),IF(T82&gt;=1,0,(ROUNDUP(T82,2)-T82)*100*_xlfn.XLOOKUP(T82,INDIRECT($A$4&amp;"!$G$41:$G$141"),INDIRECT($A$4&amp;"!$A$41:$A$141"),0,-1,-1)+(T82-ROUNDDOWN(T82,2))*100*_xlfn.XLOOKUP(T82,INDIRECT($A$4&amp;"!$G$41:$G$141"),INDIRECT($A$4&amp;"!$A$41:$A$141"),0,1,1)))</f>
        <v>0.83140666666666752</v>
      </c>
      <c r="V82" s="66">
        <f t="shared" ref="V82:V145" ca="1" si="18">$F$4*(1)*U82</f>
        <v>77.819664000000074</v>
      </c>
    </row>
    <row r="83" spans="1:22" x14ac:dyDescent="0.35">
      <c r="A83" s="32">
        <f t="shared" ref="A83:A146" si="19">A82+1</f>
        <v>46544</v>
      </c>
      <c r="B83" s="65" cm="1">
        <f t="array" aca="1" ref="B83" ca="1">_xlfn.XLOOKUP(A83,INDIRECT($A$5&amp;"!$AJ$41:$AJ$406"),INDIRECT($A$5&amp;"!$AK$41:$AK$406"))*SUM($F$3:$I$3)</f>
        <v>0</v>
      </c>
      <c r="C83" s="65" cm="1">
        <f t="array" aca="1" ref="C83" ca="1">_xlfn.XLOOKUP(A83,INDIRECT($A$5&amp;"!$AJ$41:$AJ$406"),INDIRECT($A$5&amp;"!$AL$41:$AL$406"))*SUM($F$3:$I$3)</f>
        <v>11.7</v>
      </c>
      <c r="D83" s="65" cm="1">
        <f t="array" aca="1" ref="D83" ca="1">_xlfn.XLOOKUP(A83,INDIRECT($A$5&amp;"!$AJ$41:$AJ$406"),INDIRECT($A$5&amp;"!$AO$41:$AO$406"))*SUM($F$3:$I$3)</f>
        <v>11.7</v>
      </c>
      <c r="E83" s="34" cm="1">
        <f t="array" ref="E83">SUMPRODUCT(('PT Storengy'!$B$8:$I$372)*('PT Storengy'!$A$8:$A$372=$A83)*('PT Storengy'!$B$5:$I$5=$A$6)*('PT Storengy'!$B$7:$I$7=$A$7))</f>
        <v>0.15</v>
      </c>
      <c r="F83" s="107">
        <f t="shared" ca="1" si="10"/>
        <v>5.1074528076000041</v>
      </c>
      <c r="G83" s="141">
        <f t="shared" ca="1" si="13"/>
        <v>0.43070999999999998</v>
      </c>
      <c r="H83" s="35" cm="1">
        <f t="array" aca="1" ref="H83" ca="1">IF(ROUND(ROUND(G83,2)-G83,4)=0,_xlfn.XLOOKUP(G83,INDIRECT($A$4&amp;"!$G$41:$G$141"),INDIRECT($A$4&amp;"!$A$41:$A$141"),0,1,1),IF(G83&gt;=1,0,(ROUNDUP(G83,2)-G83)*100*_xlfn.XLOOKUP(G83,INDIRECT($A$4&amp;"!$G$41:$G$141"),INDIRECT($A$4&amp;"!$A$41:$A$141"),0,-1,-1)+(G83-ROUNDDOWN(G83,2))*100*_xlfn.XLOOKUP(G83,INDIRECT($A$4&amp;"!$G$41:$G$141"),INDIRECT($A$4&amp;"!$A$41:$A$141"),0,1,1)))</f>
        <v>0.8564300000000008</v>
      </c>
      <c r="I83" s="66">
        <f t="shared" ca="1" si="14"/>
        <v>68.137570800000049</v>
      </c>
      <c r="J83" s="106" cm="1">
        <f t="array" aca="1" ref="J83" ca="1">IF(COUNTIFS('PTC NaTran'!$K$7:$K$15996,"",'PTC NaTran'!$A$7:$A$15996,J$16,'PTC NaTran'!$D$7:$D$15996,$A83,'PTC NaTran'!$C$7:$C$15996,"DEL")&gt;0,J$14,SUMIFS('PTC NaTran'!$K$7:$K$15996,'PTC NaTran'!$A$7:$A$15996,J$16,'PTC NaTran'!$D$7:$D$15996,$A83,'PTC NaTran'!$C$7:$C$15996,"DEL")*1.0026*$F$4/INDIRECT($A$4&amp;"!D9"))</f>
        <v>59.900017021276597</v>
      </c>
      <c r="K83" s="106">
        <v>1000</v>
      </c>
      <c r="L83" s="107">
        <f t="shared" ca="1" si="11"/>
        <v>5.0380355017531926</v>
      </c>
      <c r="M83" s="141">
        <f t="shared" ca="1" si="15"/>
        <v>0.42548000000000002</v>
      </c>
      <c r="N83" s="35" cm="1">
        <f t="array" aca="1" ref="N83" ca="1">IF(ROUND(ROUND(M83,2)-M83,4)=0,_xlfn.XLOOKUP(M83,INDIRECT($A$4&amp;"!$G$41:$G$141"),INDIRECT($A$4&amp;"!$A$41:$A$141"),0,1,1),IF(M83&gt;=1,0,(ROUNDUP(M83,2)-M83)*100*_xlfn.XLOOKUP(M83,INDIRECT($A$4&amp;"!$G$41:$G$141"),INDIRECT($A$4&amp;"!$A$41:$A$141"),0,-1,-1)+(M83-ROUNDDOWN(M83,2))*100*_xlfn.XLOOKUP(M83,INDIRECT($A$4&amp;"!$G$41:$G$141"),INDIRECT($A$4&amp;"!$A$41:$A$141"),0,1,1)))</f>
        <v>0.85817333333333412</v>
      </c>
      <c r="O83" s="66">
        <f t="shared" ca="1" si="16"/>
        <v>59.900017021276597</v>
      </c>
      <c r="S83" s="107">
        <f t="shared" ca="1" si="12"/>
        <v>5.746583543999999</v>
      </c>
      <c r="T83" s="51">
        <f t="shared" ca="1" si="17"/>
        <v>0.48454999999999998</v>
      </c>
      <c r="U83" s="35" cm="1">
        <f t="array" aca="1" ref="U83" ca="1">IF(ROUND(ROUND(T83,2)-T83,4)=0,_xlfn.XLOOKUP(T83,INDIRECT($A$4&amp;"!$G$41:$G$141"),INDIRECT($A$4&amp;"!$A$41:$A$141"),0,1,1),IF(T83&gt;=1,0,(ROUNDUP(T83,2)-T83)*100*_xlfn.XLOOKUP(T83,INDIRECT($A$4&amp;"!$G$41:$G$141"),INDIRECT($A$4&amp;"!$A$41:$A$141"),0,-1,-1)+(T83-ROUNDDOWN(T83,2))*100*_xlfn.XLOOKUP(T83,INDIRECT($A$4&amp;"!$G$41:$G$141"),INDIRECT($A$4&amp;"!$A$41:$A$141"),0,1,1)))</f>
        <v>0.82696666666666752</v>
      </c>
      <c r="V83" s="66">
        <f t="shared" ca="1" si="18"/>
        <v>77.404080000000079</v>
      </c>
    </row>
    <row r="84" spans="1:22" x14ac:dyDescent="0.35">
      <c r="A84" s="32">
        <f t="shared" si="19"/>
        <v>46545</v>
      </c>
      <c r="B84" s="65" cm="1">
        <f t="array" aca="1" ref="B84" ca="1">_xlfn.XLOOKUP(A84,INDIRECT($A$5&amp;"!$AJ$41:$AJ$406"),INDIRECT($A$5&amp;"!$AK$41:$AK$406"))*SUM($F$3:$I$3)</f>
        <v>0</v>
      </c>
      <c r="C84" s="65" cm="1">
        <f t="array" aca="1" ref="C84" ca="1">_xlfn.XLOOKUP(A84,INDIRECT($A$5&amp;"!$AJ$41:$AJ$406"),INDIRECT($A$5&amp;"!$AL$41:$AL$406"))*SUM($F$3:$I$3)</f>
        <v>11.7</v>
      </c>
      <c r="D84" s="65" cm="1">
        <f t="array" aca="1" ref="D84" ca="1">_xlfn.XLOOKUP(A84,INDIRECT($A$5&amp;"!$AJ$41:$AJ$406"),INDIRECT($A$5&amp;"!$AO$41:$AO$406"))*SUM($F$3:$I$3)</f>
        <v>11.7</v>
      </c>
      <c r="E84" s="34" cm="1">
        <f t="array" ref="E84">SUMPRODUCT(('PT Storengy'!$B$8:$I$372)*('PT Storengy'!$A$8:$A$372=$A84)*('PT Storengy'!$B$5:$I$5=$A$6)*('PT Storengy'!$B$7:$I$7=$A$7))</f>
        <v>0.15</v>
      </c>
      <c r="F84" s="107">
        <f t="shared" ca="1" si="10"/>
        <v>5.1754360320000039</v>
      </c>
      <c r="G84" s="141">
        <f t="shared" ca="1" si="13"/>
        <v>0.43652999999999997</v>
      </c>
      <c r="H84" s="35" cm="1">
        <f t="array" aca="1" ref="H84" ca="1">IF(ROUND(ROUND(G84,2)-G84,4)=0,_xlfn.XLOOKUP(G84,INDIRECT($A$4&amp;"!$G$41:$G$141"),INDIRECT($A$4&amp;"!$A$41:$A$141"),0,1,1),IF(G84&gt;=1,0,(ROUNDUP(G84,2)-G84)*100*_xlfn.XLOOKUP(G84,INDIRECT($A$4&amp;"!$G$41:$G$141"),INDIRECT($A$4&amp;"!$A$41:$A$141"),0,-1,-1)+(G84-ROUNDDOWN(G84,2))*100*_xlfn.XLOOKUP(G84,INDIRECT($A$4&amp;"!$G$41:$G$141"),INDIRECT($A$4&amp;"!$A$41:$A$141"),0,1,1)))</f>
        <v>0.85449000000000075</v>
      </c>
      <c r="I84" s="66">
        <f t="shared" ca="1" si="14"/>
        <v>67.983224400000054</v>
      </c>
      <c r="J84" s="106" cm="1">
        <f t="array" aca="1" ref="J84" ca="1">IF(COUNTIFS('PTC NaTran'!$K$7:$K$15996,"",'PTC NaTran'!$A$7:$A$15996,J$16,'PTC NaTran'!$D$7:$D$15996,$A84,'PTC NaTran'!$C$7:$C$15996,"DEL")&gt;0,J$14,SUMIFS('PTC NaTran'!$K$7:$K$15996,'PTC NaTran'!$A$7:$A$15996,J$16,'PTC NaTran'!$D$7:$D$15996,$A84,'PTC NaTran'!$C$7:$C$15996,"DEL")*1.0026*$F$4/INDIRECT($A$4&amp;"!D9"))</f>
        <v>59.900017021276597</v>
      </c>
      <c r="K84" s="106">
        <v>1000</v>
      </c>
      <c r="L84" s="107">
        <f t="shared" ca="1" si="11"/>
        <v>5.0979355187744693</v>
      </c>
      <c r="M84" s="141">
        <f t="shared" ca="1" si="15"/>
        <v>0.43059999999999998</v>
      </c>
      <c r="N84" s="35" cm="1">
        <f t="array" aca="1" ref="N84" ca="1">IF(ROUND(ROUND(M84,2)-M84,4)=0,_xlfn.XLOOKUP(M84,INDIRECT($A$4&amp;"!$G$41:$G$141"),INDIRECT($A$4&amp;"!$A$41:$A$141"),0,1,1),IF(M84&gt;=1,0,(ROUNDUP(M84,2)-M84)*100*_xlfn.XLOOKUP(M84,INDIRECT($A$4&amp;"!$G$41:$G$141"),INDIRECT($A$4&amp;"!$A$41:$A$141"),0,-1,-1)+(M84-ROUNDDOWN(M84,2))*100*_xlfn.XLOOKUP(M84,INDIRECT($A$4&amp;"!$G$41:$G$141"),INDIRECT($A$4&amp;"!$A$41:$A$141"),0,1,1)))</f>
        <v>0.85646666666666749</v>
      </c>
      <c r="O84" s="66">
        <f t="shared" ca="1" si="16"/>
        <v>59.900017021276597</v>
      </c>
      <c r="S84" s="107">
        <f t="shared" ca="1" si="12"/>
        <v>5.823575159999999</v>
      </c>
      <c r="T84" s="51">
        <f t="shared" ca="1" si="17"/>
        <v>0.49115999999999999</v>
      </c>
      <c r="U84" s="35" cm="1">
        <f t="array" aca="1" ref="U84" ca="1">IF(ROUND(ROUND(T84,2)-T84,4)=0,_xlfn.XLOOKUP(T84,INDIRECT($A$4&amp;"!$G$41:$G$141"),INDIRECT($A$4&amp;"!$A$41:$A$141"),0,1,1),IF(T84&gt;=1,0,(ROUNDUP(T84,2)-T84)*100*_xlfn.XLOOKUP(T84,INDIRECT($A$4&amp;"!$G$41:$G$141"),INDIRECT($A$4&amp;"!$A$41:$A$141"),0,-1,-1)+(T84-ROUNDDOWN(T84,2))*100*_xlfn.XLOOKUP(T84,INDIRECT($A$4&amp;"!$G$41:$G$141"),INDIRECT($A$4&amp;"!$A$41:$A$141"),0,1,1)))</f>
        <v>0.82256000000000074</v>
      </c>
      <c r="V84" s="66">
        <f t="shared" ca="1" si="18"/>
        <v>76.991616000000064</v>
      </c>
    </row>
    <row r="85" spans="1:22" x14ac:dyDescent="0.35">
      <c r="A85" s="32">
        <f t="shared" si="19"/>
        <v>46546</v>
      </c>
      <c r="B85" s="65" cm="1">
        <f t="array" aca="1" ref="B85" ca="1">_xlfn.XLOOKUP(A85,INDIRECT($A$5&amp;"!$AJ$41:$AJ$406"),INDIRECT($A$5&amp;"!$AK$41:$AK$406"))*SUM($F$3:$I$3)</f>
        <v>0</v>
      </c>
      <c r="C85" s="65" cm="1">
        <f t="array" aca="1" ref="C85" ca="1">_xlfn.XLOOKUP(A85,INDIRECT($A$5&amp;"!$AJ$41:$AJ$406"),INDIRECT($A$5&amp;"!$AL$41:$AL$406"))*SUM($F$3:$I$3)</f>
        <v>11.7</v>
      </c>
      <c r="D85" s="65" cm="1">
        <f t="array" aca="1" ref="D85" ca="1">_xlfn.XLOOKUP(A85,INDIRECT($A$5&amp;"!$AJ$41:$AJ$406"),INDIRECT($A$5&amp;"!$AO$41:$AO$406"))*SUM($F$3:$I$3)</f>
        <v>11.7</v>
      </c>
      <c r="E85" s="34" cm="1">
        <f t="array" ref="E85">SUMPRODUCT(('PT Storengy'!$B$8:$I$372)*('PT Storengy'!$A$8:$A$372=$A85)*('PT Storengy'!$B$5:$I$5=$A$6)*('PT Storengy'!$B$7:$I$7=$A$7))</f>
        <v>0.15</v>
      </c>
      <c r="F85" s="107">
        <f t="shared" ca="1" si="10"/>
        <v>5.2432651752000039</v>
      </c>
      <c r="G85" s="141">
        <f t="shared" ca="1" si="13"/>
        <v>0.44234000000000001</v>
      </c>
      <c r="H85" s="35" cm="1">
        <f t="array" aca="1" ref="H85" ca="1">IF(ROUND(ROUND(G85,2)-G85,4)=0,_xlfn.XLOOKUP(G85,INDIRECT($A$4&amp;"!$G$41:$G$141"),INDIRECT($A$4&amp;"!$A$41:$A$141"),0,1,1),IF(G85&gt;=1,0,(ROUNDUP(G85,2)-G85)*100*_xlfn.XLOOKUP(G85,INDIRECT($A$4&amp;"!$G$41:$G$141"),INDIRECT($A$4&amp;"!$A$41:$A$141"),0,-1,-1)+(G85-ROUNDDOWN(G85,2))*100*_xlfn.XLOOKUP(G85,INDIRECT($A$4&amp;"!$G$41:$G$141"),INDIRECT($A$4&amp;"!$A$41:$A$141"),0,1,1)))</f>
        <v>0.85255333333333405</v>
      </c>
      <c r="I85" s="66">
        <f t="shared" ca="1" si="14"/>
        <v>67.829143200000047</v>
      </c>
      <c r="J85" s="106" cm="1">
        <f t="array" aca="1" ref="J85" ca="1">IF(COUNTIFS('PTC NaTran'!$K$7:$K$15996,"",'PTC NaTran'!$A$7:$A$15996,J$16,'PTC NaTran'!$D$7:$D$15996,$A85,'PTC NaTran'!$C$7:$C$15996,"DEL")&gt;0,J$14,SUMIFS('PTC NaTran'!$K$7:$K$15996,'PTC NaTran'!$A$7:$A$15996,J$16,'PTC NaTran'!$D$7:$D$15996,$A85,'PTC NaTran'!$C$7:$C$15996,"DEL")*1.0026*$F$4/INDIRECT($A$4&amp;"!D9"))</f>
        <v>59.900017021276597</v>
      </c>
      <c r="K85" s="106">
        <v>1000</v>
      </c>
      <c r="L85" s="107">
        <f t="shared" ca="1" si="11"/>
        <v>5.1578355357957459</v>
      </c>
      <c r="M85" s="141">
        <f t="shared" ca="1" si="15"/>
        <v>0.43572</v>
      </c>
      <c r="N85" s="35" cm="1">
        <f t="array" aca="1" ref="N85" ca="1">IF(ROUND(ROUND(M85,2)-M85,4)=0,_xlfn.XLOOKUP(M85,INDIRECT($A$4&amp;"!$G$41:$G$141"),INDIRECT($A$4&amp;"!$A$41:$A$141"),0,1,1),IF(M85&gt;=1,0,(ROUNDUP(M85,2)-M85)*100*_xlfn.XLOOKUP(M85,INDIRECT($A$4&amp;"!$G$41:$G$141"),INDIRECT($A$4&amp;"!$A$41:$A$141"),0,-1,-1)+(M85-ROUNDDOWN(M85,2))*100*_xlfn.XLOOKUP(M85,INDIRECT($A$4&amp;"!$G$41:$G$141"),INDIRECT($A$4&amp;"!$A$41:$A$141"),0,1,1)))</f>
        <v>0.85476000000000063</v>
      </c>
      <c r="O85" s="66">
        <f t="shared" ca="1" si="16"/>
        <v>59.900017021276597</v>
      </c>
      <c r="S85" s="107">
        <f t="shared" ca="1" si="12"/>
        <v>5.9001561839999992</v>
      </c>
      <c r="T85" s="51">
        <f t="shared" ca="1" si="17"/>
        <v>0.49774000000000002</v>
      </c>
      <c r="U85" s="35" cm="1">
        <f t="array" aca="1" ref="U85" ca="1">IF(ROUND(ROUND(T85,2)-T85,4)=0,_xlfn.XLOOKUP(T85,INDIRECT($A$4&amp;"!$G$41:$G$141"),INDIRECT($A$4&amp;"!$A$41:$A$141"),0,1,1),IF(T85&gt;=1,0,(ROUNDUP(T85,2)-T85)*100*_xlfn.XLOOKUP(T85,INDIRECT($A$4&amp;"!$G$41:$G$141"),INDIRECT($A$4&amp;"!$A$41:$A$141"),0,-1,-1)+(T85-ROUNDDOWN(T85,2))*100*_xlfn.XLOOKUP(T85,INDIRECT($A$4&amp;"!$G$41:$G$141"),INDIRECT($A$4&amp;"!$A$41:$A$141"),0,1,1)))</f>
        <v>0.81817333333333409</v>
      </c>
      <c r="V85" s="66">
        <f t="shared" ca="1" si="18"/>
        <v>76.58102400000007</v>
      </c>
    </row>
    <row r="86" spans="1:22" x14ac:dyDescent="0.35">
      <c r="A86" s="32">
        <f t="shared" si="19"/>
        <v>46547</v>
      </c>
      <c r="B86" s="65" cm="1">
        <f t="array" aca="1" ref="B86" ca="1">_xlfn.XLOOKUP(A86,INDIRECT($A$5&amp;"!$AJ$41:$AJ$406"),INDIRECT($A$5&amp;"!$AK$41:$AK$406"))*SUM($F$3:$I$3)</f>
        <v>0</v>
      </c>
      <c r="C86" s="65" cm="1">
        <f t="array" aca="1" ref="C86" ca="1">_xlfn.XLOOKUP(A86,INDIRECT($A$5&amp;"!$AJ$41:$AJ$406"),INDIRECT($A$5&amp;"!$AL$41:$AL$406"))*SUM($F$3:$I$3)</f>
        <v>11.7</v>
      </c>
      <c r="D86" s="65" cm="1">
        <f t="array" aca="1" ref="D86" ca="1">_xlfn.XLOOKUP(A86,INDIRECT($A$5&amp;"!$AJ$41:$AJ$406"),INDIRECT($A$5&amp;"!$AO$41:$AO$406"))*SUM($F$3:$I$3)</f>
        <v>11.7</v>
      </c>
      <c r="E86" s="34" cm="1">
        <f t="array" ref="E86">SUMPRODUCT(('PT Storengy'!$B$8:$I$372)*('PT Storengy'!$A$8:$A$372=$A86)*('PT Storengy'!$B$5:$I$5=$A$6)*('PT Storengy'!$B$7:$I$7=$A$7))</f>
        <v>0.15</v>
      </c>
      <c r="F86" s="107">
        <f t="shared" ca="1" si="10"/>
        <v>5.3109405024000038</v>
      </c>
      <c r="G86" s="141">
        <f t="shared" ca="1" si="13"/>
        <v>0.44813999999999998</v>
      </c>
      <c r="H86" s="35" cm="1">
        <f t="array" aca="1" ref="H86" ca="1">IF(ROUND(ROUND(G86,2)-G86,4)=0,_xlfn.XLOOKUP(G86,INDIRECT($A$4&amp;"!$G$41:$G$141"),INDIRECT($A$4&amp;"!$A$41:$A$141"),0,1,1),IF(G86&gt;=1,0,(ROUNDUP(G86,2)-G86)*100*_xlfn.XLOOKUP(G86,INDIRECT($A$4&amp;"!$G$41:$G$141"),INDIRECT($A$4&amp;"!$A$41:$A$141"),0,-1,-1)+(G86-ROUNDDOWN(G86,2))*100*_xlfn.XLOOKUP(G86,INDIRECT($A$4&amp;"!$G$41:$G$141"),INDIRECT($A$4&amp;"!$A$41:$A$141"),0,1,1)))</f>
        <v>0.85062000000000071</v>
      </c>
      <c r="I86" s="66">
        <f t="shared" ca="1" si="14"/>
        <v>67.675327200000041</v>
      </c>
      <c r="J86" s="106" cm="1">
        <f t="array" aca="1" ref="J86" ca="1">IF(COUNTIFS('PTC NaTran'!$K$7:$K$15996,"",'PTC NaTran'!$A$7:$A$15996,J$16,'PTC NaTran'!$D$7:$D$15996,$A86,'PTC NaTran'!$C$7:$C$15996,"DEL")&gt;0,J$14,SUMIFS('PTC NaTran'!$K$7:$K$15996,'PTC NaTran'!$A$7:$A$15996,J$16,'PTC NaTran'!$D$7:$D$15996,$A86,'PTC NaTran'!$C$7:$C$15996,"DEL")*1.0026*$F$4/INDIRECT($A$4&amp;"!D9"))</f>
        <v>59.900017021276597</v>
      </c>
      <c r="K86" s="106">
        <v>1000</v>
      </c>
      <c r="L86" s="107">
        <f t="shared" ca="1" si="11"/>
        <v>5.2177355528170226</v>
      </c>
      <c r="M86" s="141">
        <f t="shared" ca="1" si="15"/>
        <v>0.44084000000000001</v>
      </c>
      <c r="N86" s="35" cm="1">
        <f t="array" aca="1" ref="N86" ca="1">IF(ROUND(ROUND(M86,2)-M86,4)=0,_xlfn.XLOOKUP(M86,INDIRECT($A$4&amp;"!$G$41:$G$141"),INDIRECT($A$4&amp;"!$A$41:$A$141"),0,1,1),IF(M86&gt;=1,0,(ROUNDUP(M86,2)-M86)*100*_xlfn.XLOOKUP(M86,INDIRECT($A$4&amp;"!$G$41:$G$141"),INDIRECT($A$4&amp;"!$A$41:$A$141"),0,-1,-1)+(M86-ROUNDDOWN(M86,2))*100*_xlfn.XLOOKUP(M86,INDIRECT($A$4&amp;"!$G$41:$G$141"),INDIRECT($A$4&amp;"!$A$41:$A$141"),0,1,1)))</f>
        <v>0.85305333333333411</v>
      </c>
      <c r="O86" s="66">
        <f t="shared" ca="1" si="16"/>
        <v>59.900017021276597</v>
      </c>
      <c r="S86" s="107">
        <f t="shared" ca="1" si="12"/>
        <v>5.9763284879999992</v>
      </c>
      <c r="T86" s="51">
        <f t="shared" ca="1" si="17"/>
        <v>0.50429000000000002</v>
      </c>
      <c r="U86" s="35" cm="1">
        <f t="array" aca="1" ref="U86" ca="1">IF(ROUND(ROUND(T86,2)-T86,4)=0,_xlfn.XLOOKUP(T86,INDIRECT($A$4&amp;"!$G$41:$G$141"),INDIRECT($A$4&amp;"!$A$41:$A$141"),0,1,1),IF(T86&gt;=1,0,(ROUNDUP(T86,2)-T86)*100*_xlfn.XLOOKUP(T86,INDIRECT($A$4&amp;"!$G$41:$G$141"),INDIRECT($A$4&amp;"!$A$41:$A$141"),0,-1,-1)+(T86-ROUNDDOWN(T86,2))*100*_xlfn.XLOOKUP(T86,INDIRECT($A$4&amp;"!$G$41:$G$141"),INDIRECT($A$4&amp;"!$A$41:$A$141"),0,1,1)))</f>
        <v>0.81380666666666746</v>
      </c>
      <c r="V86" s="66">
        <f t="shared" ca="1" si="18"/>
        <v>76.172304000000068</v>
      </c>
    </row>
    <row r="87" spans="1:22" x14ac:dyDescent="0.35">
      <c r="A87" s="32">
        <f t="shared" si="19"/>
        <v>46548</v>
      </c>
      <c r="B87" s="65" cm="1">
        <f t="array" aca="1" ref="B87" ca="1">_xlfn.XLOOKUP(A87,INDIRECT($A$5&amp;"!$AJ$41:$AJ$406"),INDIRECT($A$5&amp;"!$AK$41:$AK$406"))*SUM($F$3:$I$3)</f>
        <v>0</v>
      </c>
      <c r="C87" s="65" cm="1">
        <f t="array" aca="1" ref="C87" ca="1">_xlfn.XLOOKUP(A87,INDIRECT($A$5&amp;"!$AJ$41:$AJ$406"),INDIRECT($A$5&amp;"!$AL$41:$AL$406"))*SUM($F$3:$I$3)</f>
        <v>11.7</v>
      </c>
      <c r="D87" s="65" cm="1">
        <f t="array" aca="1" ref="D87" ca="1">_xlfn.XLOOKUP(A87,INDIRECT($A$5&amp;"!$AJ$41:$AJ$406"),INDIRECT($A$5&amp;"!$AO$41:$AO$406"))*SUM($F$3:$I$3)</f>
        <v>11.7</v>
      </c>
      <c r="E87" s="34" cm="1">
        <f t="array" ref="E87">SUMPRODUCT(('PT Storengy'!$B$8:$I$372)*('PT Storengy'!$A$8:$A$372=$A87)*('PT Storengy'!$B$5:$I$5=$A$6)*('PT Storengy'!$B$7:$I$7=$A$7))</f>
        <v>0.15</v>
      </c>
      <c r="F87" s="107">
        <f t="shared" ca="1" si="10"/>
        <v>5.3783580552000041</v>
      </c>
      <c r="G87" s="141">
        <f t="shared" ca="1" si="13"/>
        <v>0.45393</v>
      </c>
      <c r="H87" s="35" cm="1">
        <f t="array" aca="1" ref="H87" ca="1">IF(ROUND(ROUND(G87,2)-G87,4)=0,_xlfn.XLOOKUP(G87,INDIRECT($A$4&amp;"!$G$41:$G$141"),INDIRECT($A$4&amp;"!$A$41:$A$141"),0,1,1),IF(G87&gt;=1,0,(ROUNDUP(G87,2)-G87)*100*_xlfn.XLOOKUP(G87,INDIRECT($A$4&amp;"!$G$41:$G$141"),INDIRECT($A$4&amp;"!$A$41:$A$141"),0,-1,-1)+(G87-ROUNDDOWN(G87,2))*100*_xlfn.XLOOKUP(G87,INDIRECT($A$4&amp;"!$G$41:$G$141"),INDIRECT($A$4&amp;"!$A$41:$A$141"),0,1,1)))</f>
        <v>0.8473800000000008</v>
      </c>
      <c r="I87" s="66">
        <f t="shared" ca="1" si="14"/>
        <v>67.417552800000053</v>
      </c>
      <c r="J87" s="106" cm="1">
        <f t="array" aca="1" ref="J87" ca="1">IF(COUNTIFS('PTC NaTran'!$K$7:$K$15996,"",'PTC NaTran'!$A$7:$A$15996,J$16,'PTC NaTran'!$D$7:$D$15996,$A87,'PTC NaTran'!$C$7:$C$15996,"DEL")&gt;0,J$14,SUMIFS('PTC NaTran'!$K$7:$K$15996,'PTC NaTran'!$A$7:$A$15996,J$16,'PTC NaTran'!$D$7:$D$15996,$A87,'PTC NaTran'!$C$7:$C$15996,"DEL")*1.0026*$F$4/INDIRECT($A$4&amp;"!D9"))</f>
        <v>59.900017021276597</v>
      </c>
      <c r="K87" s="106">
        <v>1000</v>
      </c>
      <c r="L87" s="107">
        <f t="shared" ca="1" si="11"/>
        <v>5.2776355698382993</v>
      </c>
      <c r="M87" s="141">
        <f t="shared" ca="1" si="15"/>
        <v>0.44596000000000002</v>
      </c>
      <c r="N87" s="35" cm="1">
        <f t="array" aca="1" ref="N87" ca="1">IF(ROUND(ROUND(M87,2)-M87,4)=0,_xlfn.XLOOKUP(M87,INDIRECT($A$4&amp;"!$G$41:$G$141"),INDIRECT($A$4&amp;"!$A$41:$A$141"),0,1,1),IF(M87&gt;=1,0,(ROUNDUP(M87,2)-M87)*100*_xlfn.XLOOKUP(M87,INDIRECT($A$4&amp;"!$G$41:$G$141"),INDIRECT($A$4&amp;"!$A$41:$A$141"),0,-1,-1)+(M87-ROUNDDOWN(M87,2))*100*_xlfn.XLOOKUP(M87,INDIRECT($A$4&amp;"!$G$41:$G$141"),INDIRECT($A$4&amp;"!$A$41:$A$141"),0,1,1)))</f>
        <v>0.85134666666666736</v>
      </c>
      <c r="O87" s="66">
        <f t="shared" ca="1" si="16"/>
        <v>59.900017021276597</v>
      </c>
      <c r="S87" s="107">
        <f t="shared" ca="1" si="12"/>
        <v>6.0520945679999993</v>
      </c>
      <c r="T87" s="51">
        <f t="shared" ca="1" si="17"/>
        <v>0.51080000000000003</v>
      </c>
      <c r="U87" s="35" cm="1">
        <f t="array" aca="1" ref="U87" ca="1">IF(ROUND(ROUND(T87,2)-T87,4)=0,_xlfn.XLOOKUP(T87,INDIRECT($A$4&amp;"!$G$41:$G$141"),INDIRECT($A$4&amp;"!$A$41:$A$141"),0,1,1),IF(T87&gt;=1,0,(ROUNDUP(T87,2)-T87)*100*_xlfn.XLOOKUP(T87,INDIRECT($A$4&amp;"!$G$41:$G$141"),INDIRECT($A$4&amp;"!$A$41:$A$141"),0,-1,-1)+(T87-ROUNDDOWN(T87,2))*100*_xlfn.XLOOKUP(T87,INDIRECT($A$4&amp;"!$G$41:$G$141"),INDIRECT($A$4&amp;"!$A$41:$A$141"),0,1,1)))</f>
        <v>0.80946666666666744</v>
      </c>
      <c r="V87" s="66">
        <f t="shared" ca="1" si="18"/>
        <v>75.766080000000073</v>
      </c>
    </row>
    <row r="88" spans="1:22" x14ac:dyDescent="0.35">
      <c r="A88" s="32">
        <f t="shared" si="19"/>
        <v>46549</v>
      </c>
      <c r="B88" s="65" cm="1">
        <f t="array" aca="1" ref="B88" ca="1">_xlfn.XLOOKUP(A88,INDIRECT($A$5&amp;"!$AJ$41:$AJ$406"),INDIRECT($A$5&amp;"!$AK$41:$AK$406"))*SUM($F$3:$I$3)</f>
        <v>0</v>
      </c>
      <c r="C88" s="65" cm="1">
        <f t="array" aca="1" ref="C88" ca="1">_xlfn.XLOOKUP(A88,INDIRECT($A$5&amp;"!$AJ$41:$AJ$406"),INDIRECT($A$5&amp;"!$AL$41:$AL$406"))*SUM($F$3:$I$3)</f>
        <v>11.7</v>
      </c>
      <c r="D88" s="65" cm="1">
        <f t="array" aca="1" ref="D88" ca="1">_xlfn.XLOOKUP(A88,INDIRECT($A$5&amp;"!$AJ$41:$AJ$406"),INDIRECT($A$5&amp;"!$AO$41:$AO$406"))*SUM($F$3:$I$3)</f>
        <v>11.7</v>
      </c>
      <c r="E88" s="34" cm="1">
        <f t="array" ref="E88">SUMPRODUCT(('PT Storengy'!$B$8:$I$372)*('PT Storengy'!$A$8:$A$372=$A88)*('PT Storengy'!$B$5:$I$5=$A$6)*('PT Storengy'!$B$7:$I$7=$A$7))</f>
        <v>0.15</v>
      </c>
      <c r="F88" s="107">
        <f t="shared" ca="1" si="10"/>
        <v>5.4454700976000039</v>
      </c>
      <c r="G88" s="141">
        <f t="shared" ca="1" si="13"/>
        <v>0.45968999999999999</v>
      </c>
      <c r="H88" s="35" cm="1">
        <f t="array" aca="1" ref="H88" ca="1">IF(ROUND(ROUND(G88,2)-G88,4)=0,_xlfn.XLOOKUP(G88,INDIRECT($A$4&amp;"!$G$41:$G$141"),INDIRECT($A$4&amp;"!$A$41:$A$141"),0,1,1),IF(G88&gt;=1,0,(ROUNDUP(G88,2)-G88)*100*_xlfn.XLOOKUP(G88,INDIRECT($A$4&amp;"!$G$41:$G$141"),INDIRECT($A$4&amp;"!$A$41:$A$141"),0,-1,-1)+(G88-ROUNDDOWN(G88,2))*100*_xlfn.XLOOKUP(G88,INDIRECT($A$4&amp;"!$G$41:$G$141"),INDIRECT($A$4&amp;"!$A$41:$A$141"),0,1,1)))</f>
        <v>0.84354000000000084</v>
      </c>
      <c r="I88" s="66">
        <f t="shared" ca="1" si="14"/>
        <v>67.112042400000064</v>
      </c>
      <c r="J88" s="106" cm="1">
        <f t="array" aca="1" ref="J88" ca="1">IF(COUNTIFS('PTC NaTran'!$K$7:$K$15996,"",'PTC NaTran'!$A$7:$A$15996,J$16,'PTC NaTran'!$D$7:$D$15996,$A88,'PTC NaTran'!$C$7:$C$15996,"DEL")&gt;0,J$14,SUMIFS('PTC NaTran'!$K$7:$K$15996,'PTC NaTran'!$A$7:$A$15996,J$16,'PTC NaTran'!$D$7:$D$15996,$A88,'PTC NaTran'!$C$7:$C$15996,"DEL")*1.0026*$F$4/INDIRECT($A$4&amp;"!D9"))</f>
        <v>59.900017021276597</v>
      </c>
      <c r="K88" s="106">
        <v>1000</v>
      </c>
      <c r="L88" s="107">
        <f t="shared" ca="1" si="11"/>
        <v>5.337535586859576</v>
      </c>
      <c r="M88" s="141">
        <f t="shared" ca="1" si="15"/>
        <v>0.45107999999999998</v>
      </c>
      <c r="N88" s="35" cm="1">
        <f t="array" aca="1" ref="N88" ca="1">IF(ROUND(ROUND(M88,2)-M88,4)=0,_xlfn.XLOOKUP(M88,INDIRECT($A$4&amp;"!$G$41:$G$141"),INDIRECT($A$4&amp;"!$A$41:$A$141"),0,1,1),IF(M88&gt;=1,0,(ROUNDUP(M88,2)-M88)*100*_xlfn.XLOOKUP(M88,INDIRECT($A$4&amp;"!$G$41:$G$141"),INDIRECT($A$4&amp;"!$A$41:$A$141"),0,-1,-1)+(M88-ROUNDDOWN(M88,2))*100*_xlfn.XLOOKUP(M88,INDIRECT($A$4&amp;"!$G$41:$G$141"),INDIRECT($A$4&amp;"!$A$41:$A$141"),0,1,1)))</f>
        <v>0.84928000000000081</v>
      </c>
      <c r="O88" s="66">
        <f t="shared" ca="1" si="16"/>
        <v>59.900017021276597</v>
      </c>
      <c r="S88" s="107">
        <f t="shared" ca="1" si="12"/>
        <v>6.1274569199999993</v>
      </c>
      <c r="T88" s="51">
        <f t="shared" ca="1" si="17"/>
        <v>0.51727000000000001</v>
      </c>
      <c r="U88" s="35" cm="1">
        <f t="array" aca="1" ref="U88" ca="1">IF(ROUND(ROUND(T88,2)-T88,4)=0,_xlfn.XLOOKUP(T88,INDIRECT($A$4&amp;"!$G$41:$G$141"),INDIRECT($A$4&amp;"!$A$41:$A$141"),0,1,1),IF(T88&gt;=1,0,(ROUNDUP(T88,2)-T88)*100*_xlfn.XLOOKUP(T88,INDIRECT($A$4&amp;"!$G$41:$G$141"),INDIRECT($A$4&amp;"!$A$41:$A$141"),0,-1,-1)+(T88-ROUNDDOWN(T88,2))*100*_xlfn.XLOOKUP(T88,INDIRECT($A$4&amp;"!$G$41:$G$141"),INDIRECT($A$4&amp;"!$A$41:$A$141"),0,1,1)))</f>
        <v>0.80515333333333405</v>
      </c>
      <c r="V88" s="66">
        <f t="shared" ca="1" si="18"/>
        <v>75.362352000000058</v>
      </c>
    </row>
    <row r="89" spans="1:22" x14ac:dyDescent="0.35">
      <c r="A89" s="32">
        <f t="shared" si="19"/>
        <v>46550</v>
      </c>
      <c r="B89" s="65" cm="1">
        <f t="array" aca="1" ref="B89" ca="1">_xlfn.XLOOKUP(A89,INDIRECT($A$5&amp;"!$AJ$41:$AJ$406"),INDIRECT($A$5&amp;"!$AK$41:$AK$406"))*SUM($F$3:$I$3)</f>
        <v>0</v>
      </c>
      <c r="C89" s="65" cm="1">
        <f t="array" aca="1" ref="C89" ca="1">_xlfn.XLOOKUP(A89,INDIRECT($A$5&amp;"!$AJ$41:$AJ$406"),INDIRECT($A$5&amp;"!$AL$41:$AL$406"))*SUM($F$3:$I$3)</f>
        <v>11.7</v>
      </c>
      <c r="D89" s="65" cm="1">
        <f t="array" aca="1" ref="D89" ca="1">_xlfn.XLOOKUP(A89,INDIRECT($A$5&amp;"!$AJ$41:$AJ$406"),INDIRECT($A$5&amp;"!$AO$41:$AO$406"))*SUM($F$3:$I$3)</f>
        <v>11.7</v>
      </c>
      <c r="E89" s="34" cm="1">
        <f t="array" ref="E89">SUMPRODUCT(('PT Storengy'!$B$8:$I$372)*('PT Storengy'!$A$8:$A$372=$A89)*('PT Storengy'!$B$5:$I$5=$A$6)*('PT Storengy'!$B$7:$I$7=$A$7))</f>
        <v>0.15</v>
      </c>
      <c r="F89" s="107">
        <f t="shared" ca="1" si="10"/>
        <v>5.5122782208000043</v>
      </c>
      <c r="G89" s="141">
        <f t="shared" ca="1" si="13"/>
        <v>0.46542</v>
      </c>
      <c r="H89" s="35" cm="1">
        <f t="array" aca="1" ref="H89" ca="1">IF(ROUND(ROUND(G89,2)-G89,4)=0,_xlfn.XLOOKUP(G89,INDIRECT($A$4&amp;"!$G$41:$G$141"),INDIRECT($A$4&amp;"!$A$41:$A$141"),0,1,1),IF(G89&gt;=1,0,(ROUNDUP(G89,2)-G89)*100*_xlfn.XLOOKUP(G89,INDIRECT($A$4&amp;"!$G$41:$G$141"),INDIRECT($A$4&amp;"!$A$41:$A$141"),0,-1,-1)+(G89-ROUNDDOWN(G89,2))*100*_xlfn.XLOOKUP(G89,INDIRECT($A$4&amp;"!$G$41:$G$141"),INDIRECT($A$4&amp;"!$A$41:$A$141"),0,1,1)))</f>
        <v>0.83972000000000069</v>
      </c>
      <c r="I89" s="66">
        <f t="shared" ca="1" si="14"/>
        <v>66.80812320000004</v>
      </c>
      <c r="J89" s="106" cm="1">
        <f t="array" aca="1" ref="J89" ca="1">IF(COUNTIFS('PTC NaTran'!$K$7:$K$15996,"",'PTC NaTran'!$A$7:$A$15996,J$16,'PTC NaTran'!$D$7:$D$15996,$A89,'PTC NaTran'!$C$7:$C$15996,"DEL")&gt;0,J$14,SUMIFS('PTC NaTran'!$K$7:$K$15996,'PTC NaTran'!$A$7:$A$15996,J$16,'PTC NaTran'!$D$7:$D$15996,$A89,'PTC NaTran'!$C$7:$C$15996,"DEL")*1.0026*$F$4/INDIRECT($A$4&amp;"!D9"))</f>
        <v>59.900017021276597</v>
      </c>
      <c r="K89" s="106">
        <v>1000</v>
      </c>
      <c r="L89" s="107">
        <f t="shared" ca="1" si="11"/>
        <v>5.3974356038808526</v>
      </c>
      <c r="M89" s="141">
        <f t="shared" ca="1" si="15"/>
        <v>0.45619999999999999</v>
      </c>
      <c r="N89" s="35" cm="1">
        <f t="array" aca="1" ref="N89" ca="1">IF(ROUND(ROUND(M89,2)-M89,4)=0,_xlfn.XLOOKUP(M89,INDIRECT($A$4&amp;"!$G$41:$G$141"),INDIRECT($A$4&amp;"!$A$41:$A$141"),0,1,1),IF(M89&gt;=1,0,(ROUNDUP(M89,2)-M89)*100*_xlfn.XLOOKUP(M89,INDIRECT($A$4&amp;"!$G$41:$G$141"),INDIRECT($A$4&amp;"!$A$41:$A$141"),0,-1,-1)+(M89-ROUNDDOWN(M89,2))*100*_xlfn.XLOOKUP(M89,INDIRECT($A$4&amp;"!$G$41:$G$141"),INDIRECT($A$4&amp;"!$A$41:$A$141"),0,1,1)))</f>
        <v>0.84586666666666743</v>
      </c>
      <c r="O89" s="66">
        <f t="shared" ca="1" si="16"/>
        <v>59.900017021276597</v>
      </c>
      <c r="S89" s="107">
        <f t="shared" ca="1" si="12"/>
        <v>6.2024174159999994</v>
      </c>
      <c r="T89" s="51">
        <f t="shared" ca="1" si="17"/>
        <v>0.52371000000000001</v>
      </c>
      <c r="U89" s="35" cm="1">
        <f t="array" aca="1" ref="U89" ca="1">IF(ROUND(ROUND(T89,2)-T89,4)=0,_xlfn.XLOOKUP(T89,INDIRECT($A$4&amp;"!$G$41:$G$141"),INDIRECT($A$4&amp;"!$A$41:$A$141"),0,1,1),IF(T89&gt;=1,0,(ROUNDUP(T89,2)-T89)*100*_xlfn.XLOOKUP(T89,INDIRECT($A$4&amp;"!$G$41:$G$141"),INDIRECT($A$4&amp;"!$A$41:$A$141"),0,-1,-1)+(T89-ROUNDDOWN(T89,2))*100*_xlfn.XLOOKUP(T89,INDIRECT($A$4&amp;"!$G$41:$G$141"),INDIRECT($A$4&amp;"!$A$41:$A$141"),0,1,1)))</f>
        <v>0.80086000000000079</v>
      </c>
      <c r="V89" s="66">
        <f t="shared" ca="1" si="18"/>
        <v>74.960496000000063</v>
      </c>
    </row>
    <row r="90" spans="1:22" x14ac:dyDescent="0.35">
      <c r="A90" s="32">
        <f t="shared" si="19"/>
        <v>46551</v>
      </c>
      <c r="B90" s="65" cm="1">
        <f t="array" aca="1" ref="B90" ca="1">_xlfn.XLOOKUP(A90,INDIRECT($A$5&amp;"!$AJ$41:$AJ$406"),INDIRECT($A$5&amp;"!$AK$41:$AK$406"))*SUM($F$3:$I$3)</f>
        <v>0</v>
      </c>
      <c r="C90" s="65" cm="1">
        <f t="array" aca="1" ref="C90" ca="1">_xlfn.XLOOKUP(A90,INDIRECT($A$5&amp;"!$AJ$41:$AJ$406"),INDIRECT($A$5&amp;"!$AL$41:$AL$406"))*SUM($F$3:$I$3)</f>
        <v>11.7</v>
      </c>
      <c r="D90" s="65" cm="1">
        <f t="array" aca="1" ref="D90" ca="1">_xlfn.XLOOKUP(A90,INDIRECT($A$5&amp;"!$AJ$41:$AJ$406"),INDIRECT($A$5&amp;"!$AO$41:$AO$406"))*SUM($F$3:$I$3)</f>
        <v>11.7</v>
      </c>
      <c r="E90" s="34" cm="1">
        <f t="array" ref="E90">SUMPRODUCT(('PT Storengy'!$B$8:$I$372)*('PT Storengy'!$A$8:$A$372=$A90)*('PT Storengy'!$B$5:$I$5=$A$6)*('PT Storengy'!$B$7:$I$7=$A$7))</f>
        <v>0.15</v>
      </c>
      <c r="F90" s="107">
        <f t="shared" ca="1" si="10"/>
        <v>5.5787834856000043</v>
      </c>
      <c r="G90" s="141">
        <f t="shared" ca="1" si="13"/>
        <v>0.47112999999999999</v>
      </c>
      <c r="H90" s="35" cm="1">
        <f t="array" aca="1" ref="H90" ca="1">IF(ROUND(ROUND(G90,2)-G90,4)=0,_xlfn.XLOOKUP(G90,INDIRECT($A$4&amp;"!$G$41:$G$141"),INDIRECT($A$4&amp;"!$A$41:$A$141"),0,1,1),IF(G90&gt;=1,0,(ROUNDUP(G90,2)-G90)*100*_xlfn.XLOOKUP(G90,INDIRECT($A$4&amp;"!$G$41:$G$141"),INDIRECT($A$4&amp;"!$A$41:$A$141"),0,-1,-1)+(G90-ROUNDDOWN(G90,2))*100*_xlfn.XLOOKUP(G90,INDIRECT($A$4&amp;"!$G$41:$G$141"),INDIRECT($A$4&amp;"!$A$41:$A$141"),0,1,1)))</f>
        <v>0.83591333333333417</v>
      </c>
      <c r="I90" s="66">
        <f t="shared" ca="1" si="14"/>
        <v>66.505264800000063</v>
      </c>
      <c r="J90" s="106" cm="1">
        <f t="array" aca="1" ref="J90" ca="1">IF(COUNTIFS('PTC NaTran'!$K$7:$K$15996,"",'PTC NaTran'!$A$7:$A$15996,J$16,'PTC NaTran'!$D$7:$D$15996,$A90,'PTC NaTran'!$C$7:$C$15996,"DEL")&gt;0,J$14,SUMIFS('PTC NaTran'!$K$7:$K$15996,'PTC NaTran'!$A$7:$A$15996,J$16,'PTC NaTran'!$D$7:$D$15996,$A90,'PTC NaTran'!$C$7:$C$15996,"DEL")*1.0026*$F$4/INDIRECT($A$4&amp;"!D9"))</f>
        <v>59.900017021276597</v>
      </c>
      <c r="K90" s="106">
        <v>1000</v>
      </c>
      <c r="L90" s="107">
        <f t="shared" ca="1" si="11"/>
        <v>5.4573356209021293</v>
      </c>
      <c r="M90" s="141">
        <f t="shared" ca="1" si="15"/>
        <v>0.46132000000000001</v>
      </c>
      <c r="N90" s="35" cm="1">
        <f t="array" aca="1" ref="N90" ca="1">IF(ROUND(ROUND(M90,2)-M90,4)=0,_xlfn.XLOOKUP(M90,INDIRECT($A$4&amp;"!$G$41:$G$141"),INDIRECT($A$4&amp;"!$A$41:$A$141"),0,1,1),IF(M90&gt;=1,0,(ROUNDUP(M90,2)-M90)*100*_xlfn.XLOOKUP(M90,INDIRECT($A$4&amp;"!$G$41:$G$141"),INDIRECT($A$4&amp;"!$A$41:$A$141"),0,-1,-1)+(M90-ROUNDDOWN(M90,2))*100*_xlfn.XLOOKUP(M90,INDIRECT($A$4&amp;"!$G$41:$G$141"),INDIRECT($A$4&amp;"!$A$41:$A$141"),0,1,1)))</f>
        <v>0.84245333333333416</v>
      </c>
      <c r="O90" s="66">
        <f t="shared" ca="1" si="16"/>
        <v>59.900017021276597</v>
      </c>
      <c r="S90" s="107">
        <f t="shared" ca="1" si="12"/>
        <v>6.2769779279999991</v>
      </c>
      <c r="T90" s="51">
        <f t="shared" ca="1" si="17"/>
        <v>0.53012000000000004</v>
      </c>
      <c r="U90" s="35" cm="1">
        <f t="array" aca="1" ref="U90" ca="1">IF(ROUND(ROUND(T90,2)-T90,4)=0,_xlfn.XLOOKUP(T90,INDIRECT($A$4&amp;"!$G$41:$G$141"),INDIRECT($A$4&amp;"!$A$41:$A$141"),0,1,1),IF(T90&gt;=1,0,(ROUNDUP(T90,2)-T90)*100*_xlfn.XLOOKUP(T90,INDIRECT($A$4&amp;"!$G$41:$G$141"),INDIRECT($A$4&amp;"!$A$41:$A$141"),0,-1,-1)+(T90-ROUNDDOWN(T90,2))*100*_xlfn.XLOOKUP(T90,INDIRECT($A$4&amp;"!$G$41:$G$141"),INDIRECT($A$4&amp;"!$A$41:$A$141"),0,1,1)))</f>
        <v>0.79658666666666744</v>
      </c>
      <c r="V90" s="66">
        <f t="shared" ca="1" si="18"/>
        <v>74.560512000000074</v>
      </c>
    </row>
    <row r="91" spans="1:22" x14ac:dyDescent="0.35">
      <c r="A91" s="32">
        <f t="shared" si="19"/>
        <v>46552</v>
      </c>
      <c r="B91" s="65" cm="1">
        <f t="array" aca="1" ref="B91" ca="1">_xlfn.XLOOKUP(A91,INDIRECT($A$5&amp;"!$AJ$41:$AJ$406"),INDIRECT($A$5&amp;"!$AK$41:$AK$406"))*SUM($F$3:$I$3)</f>
        <v>0</v>
      </c>
      <c r="C91" s="65" cm="1">
        <f t="array" aca="1" ref="C91" ca="1">_xlfn.XLOOKUP(A91,INDIRECT($A$5&amp;"!$AJ$41:$AJ$406"),INDIRECT($A$5&amp;"!$AL$41:$AL$406"))*SUM($F$3:$I$3)</f>
        <v>11.7</v>
      </c>
      <c r="D91" s="65" cm="1">
        <f t="array" aca="1" ref="D91" ca="1">_xlfn.XLOOKUP(A91,INDIRECT($A$5&amp;"!$AJ$41:$AJ$406"),INDIRECT($A$5&amp;"!$AO$41:$AO$406"))*SUM($F$3:$I$3)</f>
        <v>11.7</v>
      </c>
      <c r="E91" s="34" cm="1">
        <f t="array" ref="E91">SUMPRODUCT(('PT Storengy'!$B$8:$I$372)*('PT Storengy'!$A$8:$A$372=$A91)*('PT Storengy'!$B$5:$I$5=$A$6)*('PT Storengy'!$B$7:$I$7=$A$7))</f>
        <v>0.15</v>
      </c>
      <c r="F91" s="107">
        <f t="shared" ca="1" si="10"/>
        <v>5.6449869528000045</v>
      </c>
      <c r="G91" s="141">
        <f t="shared" ca="1" si="13"/>
        <v>0.47682000000000002</v>
      </c>
      <c r="H91" s="35" cm="1">
        <f t="array" aca="1" ref="H91" ca="1">IF(ROUND(ROUND(G91,2)-G91,4)=0,_xlfn.XLOOKUP(G91,INDIRECT($A$4&amp;"!$G$41:$G$141"),INDIRECT($A$4&amp;"!$A$41:$A$141"),0,1,1),IF(G91&gt;=1,0,(ROUNDUP(G91,2)-G91)*100*_xlfn.XLOOKUP(G91,INDIRECT($A$4&amp;"!$G$41:$G$141"),INDIRECT($A$4&amp;"!$A$41:$A$141"),0,-1,-1)+(G91-ROUNDDOWN(G91,2))*100*_xlfn.XLOOKUP(G91,INDIRECT($A$4&amp;"!$G$41:$G$141"),INDIRECT($A$4&amp;"!$A$41:$A$141"),0,1,1)))</f>
        <v>0.83212000000000086</v>
      </c>
      <c r="I91" s="66">
        <f t="shared" ca="1" si="14"/>
        <v>66.203467200000063</v>
      </c>
      <c r="J91" s="106" cm="1">
        <f t="array" aca="1" ref="J91" ca="1">IF(COUNTIFS('PTC NaTran'!$K$7:$K$15996,"",'PTC NaTran'!$A$7:$A$15996,J$16,'PTC NaTran'!$D$7:$D$15996,$A91,'PTC NaTran'!$C$7:$C$15996,"DEL")&gt;0,J$14,SUMIFS('PTC NaTran'!$K$7:$K$15996,'PTC NaTran'!$A$7:$A$15996,J$16,'PTC NaTran'!$D$7:$D$15996,$A91,'PTC NaTran'!$C$7:$C$15996,"DEL")*1.0026*$F$4/INDIRECT($A$4&amp;"!D9"))</f>
        <v>59.900017021276597</v>
      </c>
      <c r="K91" s="106">
        <v>1000</v>
      </c>
      <c r="L91" s="107">
        <f t="shared" ca="1" si="11"/>
        <v>5.517235637923406</v>
      </c>
      <c r="M91" s="141">
        <f t="shared" ca="1" si="15"/>
        <v>0.46644000000000002</v>
      </c>
      <c r="N91" s="35" cm="1">
        <f t="array" aca="1" ref="N91" ca="1">IF(ROUND(ROUND(M91,2)-M91,4)=0,_xlfn.XLOOKUP(M91,INDIRECT($A$4&amp;"!$G$41:$G$141"),INDIRECT($A$4&amp;"!$A$41:$A$141"),0,1,1),IF(M91&gt;=1,0,(ROUNDUP(M91,2)-M91)*100*_xlfn.XLOOKUP(M91,INDIRECT($A$4&amp;"!$G$41:$G$141"),INDIRECT($A$4&amp;"!$A$41:$A$141"),0,-1,-1)+(M91-ROUNDDOWN(M91,2))*100*_xlfn.XLOOKUP(M91,INDIRECT($A$4&amp;"!$G$41:$G$141"),INDIRECT($A$4&amp;"!$A$41:$A$141"),0,1,1)))</f>
        <v>0.83904000000000079</v>
      </c>
      <c r="O91" s="66">
        <f t="shared" ca="1" si="16"/>
        <v>59.900017021276597</v>
      </c>
      <c r="S91" s="107">
        <f t="shared" ca="1" si="12"/>
        <v>6.3511409519999988</v>
      </c>
      <c r="T91" s="51">
        <f t="shared" ca="1" si="17"/>
        <v>0.53649000000000002</v>
      </c>
      <c r="U91" s="35" cm="1">
        <f t="array" aca="1" ref="U91" ca="1">IF(ROUND(ROUND(T91,2)-T91,4)=0,_xlfn.XLOOKUP(T91,INDIRECT($A$4&amp;"!$G$41:$G$141"),INDIRECT($A$4&amp;"!$A$41:$A$141"),0,1,1),IF(T91&gt;=1,0,(ROUNDUP(T91,2)-T91)*100*_xlfn.XLOOKUP(T91,INDIRECT($A$4&amp;"!$G$41:$G$141"),INDIRECT($A$4&amp;"!$A$41:$A$141"),0,-1,-1)+(T91-ROUNDDOWN(T91,2))*100*_xlfn.XLOOKUP(T91,INDIRECT($A$4&amp;"!$G$41:$G$141"),INDIRECT($A$4&amp;"!$A$41:$A$141"),0,1,1)))</f>
        <v>0.79234000000000071</v>
      </c>
      <c r="V91" s="66">
        <f t="shared" ca="1" si="18"/>
        <v>74.163024000000064</v>
      </c>
    </row>
    <row r="92" spans="1:22" x14ac:dyDescent="0.35">
      <c r="A92" s="32">
        <f t="shared" si="19"/>
        <v>46553</v>
      </c>
      <c r="B92" s="65" cm="1">
        <f t="array" aca="1" ref="B92" ca="1">_xlfn.XLOOKUP(A92,INDIRECT($A$5&amp;"!$AJ$41:$AJ$406"),INDIRECT($A$5&amp;"!$AK$41:$AK$406"))*SUM($F$3:$I$3)</f>
        <v>0</v>
      </c>
      <c r="C92" s="65" cm="1">
        <f t="array" aca="1" ref="C92" ca="1">_xlfn.XLOOKUP(A92,INDIRECT($A$5&amp;"!$AJ$41:$AJ$406"),INDIRECT($A$5&amp;"!$AL$41:$AL$406"))*SUM($F$3:$I$3)</f>
        <v>11.7</v>
      </c>
      <c r="D92" s="65" cm="1">
        <f t="array" aca="1" ref="D92" ca="1">_xlfn.XLOOKUP(A92,INDIRECT($A$5&amp;"!$AJ$41:$AJ$406"),INDIRECT($A$5&amp;"!$AO$41:$AO$406"))*SUM($F$3:$I$3)</f>
        <v>11.7</v>
      </c>
      <c r="E92" s="34" cm="1">
        <f t="array" ref="E92">SUMPRODUCT(('PT Storengy'!$B$8:$I$372)*('PT Storengy'!$A$8:$A$372=$A92)*('PT Storengy'!$B$5:$I$5=$A$6)*('PT Storengy'!$B$7:$I$7=$A$7))</f>
        <v>0.15</v>
      </c>
      <c r="F92" s="107">
        <f t="shared" ca="1" si="10"/>
        <v>5.7108902136000044</v>
      </c>
      <c r="G92" s="141">
        <f t="shared" ca="1" si="13"/>
        <v>0.48248000000000002</v>
      </c>
      <c r="H92" s="35" cm="1">
        <f t="array" aca="1" ref="H92" ca="1">IF(ROUND(ROUND(G92,2)-G92,4)=0,_xlfn.XLOOKUP(G92,INDIRECT($A$4&amp;"!$G$41:$G$141"),INDIRECT($A$4&amp;"!$A$41:$A$141"),0,1,1),IF(G92&gt;=1,0,(ROUNDUP(G92,2)-G92)*100*_xlfn.XLOOKUP(G92,INDIRECT($A$4&amp;"!$G$41:$G$141"),INDIRECT($A$4&amp;"!$A$41:$A$141"),0,-1,-1)+(G92-ROUNDDOWN(G92,2))*100*_xlfn.XLOOKUP(G92,INDIRECT($A$4&amp;"!$G$41:$G$141"),INDIRECT($A$4&amp;"!$A$41:$A$141"),0,1,1)))</f>
        <v>0.82834666666666745</v>
      </c>
      <c r="I92" s="66">
        <f t="shared" ca="1" si="14"/>
        <v>65.903260800000055</v>
      </c>
      <c r="J92" s="106" cm="1">
        <f t="array" aca="1" ref="J92" ca="1">IF(COUNTIFS('PTC NaTran'!$K$7:$K$15996,"",'PTC NaTran'!$A$7:$A$15996,J$16,'PTC NaTran'!$D$7:$D$15996,$A92,'PTC NaTran'!$C$7:$C$15996,"DEL")&gt;0,J$14,SUMIFS('PTC NaTran'!$K$7:$K$15996,'PTC NaTran'!$A$7:$A$15996,J$16,'PTC NaTran'!$D$7:$D$15996,$A92,'PTC NaTran'!$C$7:$C$15996,"DEL")*1.0026*$F$4/INDIRECT($A$4&amp;"!D9"))</f>
        <v>59.900017021276597</v>
      </c>
      <c r="K92" s="106">
        <v>1000</v>
      </c>
      <c r="L92" s="107">
        <f t="shared" ca="1" si="11"/>
        <v>5.5771356549446827</v>
      </c>
      <c r="M92" s="141">
        <f t="shared" ca="1" si="15"/>
        <v>0.47155999999999998</v>
      </c>
      <c r="N92" s="35" cm="1">
        <f t="array" aca="1" ref="N92" ca="1">IF(ROUND(ROUND(M92,2)-M92,4)=0,_xlfn.XLOOKUP(M92,INDIRECT($A$4&amp;"!$G$41:$G$141"),INDIRECT($A$4&amp;"!$A$41:$A$141"),0,1,1),IF(M92&gt;=1,0,(ROUNDUP(M92,2)-M92)*100*_xlfn.XLOOKUP(M92,INDIRECT($A$4&amp;"!$G$41:$G$141"),INDIRECT($A$4&amp;"!$A$41:$A$141"),0,-1,-1)+(M92-ROUNDDOWN(M92,2))*100*_xlfn.XLOOKUP(M92,INDIRECT($A$4&amp;"!$G$41:$G$141"),INDIRECT($A$4&amp;"!$A$41:$A$141"),0,1,1)))</f>
        <v>0.83562666666666741</v>
      </c>
      <c r="O92" s="66">
        <f t="shared" ca="1" si="16"/>
        <v>59.900017021276597</v>
      </c>
      <c r="S92" s="107">
        <f t="shared" ca="1" si="12"/>
        <v>6.424908359999999</v>
      </c>
      <c r="T92" s="51">
        <f t="shared" ca="1" si="17"/>
        <v>0.54283000000000003</v>
      </c>
      <c r="U92" s="35" cm="1">
        <f t="array" aca="1" ref="U92" ca="1">IF(ROUND(ROUND(T92,2)-T92,4)=0,_xlfn.XLOOKUP(T92,INDIRECT($A$4&amp;"!$G$41:$G$141"),INDIRECT($A$4&amp;"!$A$41:$A$141"),0,1,1),IF(T92&gt;=1,0,(ROUNDUP(T92,2)-T92)*100*_xlfn.XLOOKUP(T92,INDIRECT($A$4&amp;"!$G$41:$G$141"),INDIRECT($A$4&amp;"!$A$41:$A$141"),0,-1,-1)+(T92-ROUNDDOWN(T92,2))*100*_xlfn.XLOOKUP(T92,INDIRECT($A$4&amp;"!$G$41:$G$141"),INDIRECT($A$4&amp;"!$A$41:$A$141"),0,1,1)))</f>
        <v>0.788113333333334</v>
      </c>
      <c r="V92" s="66">
        <f t="shared" ca="1" si="18"/>
        <v>73.76740800000006</v>
      </c>
    </row>
    <row r="93" spans="1:22" x14ac:dyDescent="0.35">
      <c r="A93" s="32">
        <f t="shared" si="19"/>
        <v>46554</v>
      </c>
      <c r="B93" s="65" cm="1">
        <f t="array" aca="1" ref="B93" ca="1">_xlfn.XLOOKUP(A93,INDIRECT($A$5&amp;"!$AJ$41:$AJ$406"),INDIRECT($A$5&amp;"!$AK$41:$AK$406"))*SUM($F$3:$I$3)</f>
        <v>0</v>
      </c>
      <c r="C93" s="65" cm="1">
        <f t="array" aca="1" ref="C93" ca="1">_xlfn.XLOOKUP(A93,INDIRECT($A$5&amp;"!$AJ$41:$AJ$406"),INDIRECT($A$5&amp;"!$AL$41:$AL$406"))*SUM($F$3:$I$3)</f>
        <v>11.7</v>
      </c>
      <c r="D93" s="65" cm="1">
        <f t="array" aca="1" ref="D93" ca="1">_xlfn.XLOOKUP(A93,INDIRECT($A$5&amp;"!$AJ$41:$AJ$406"),INDIRECT($A$5&amp;"!$AO$41:$AO$406"))*SUM($F$3:$I$3)</f>
        <v>11.7</v>
      </c>
      <c r="E93" s="34" cm="1">
        <f t="array" ref="E93">SUMPRODUCT(('PT Storengy'!$B$8:$I$372)*('PT Storengy'!$A$8:$A$372=$A93)*('PT Storengy'!$B$5:$I$5=$A$6)*('PT Storengy'!$B$7:$I$7=$A$7))</f>
        <v>0.15</v>
      </c>
      <c r="F93" s="107">
        <f t="shared" ca="1" si="10"/>
        <v>5.7764948592000041</v>
      </c>
      <c r="G93" s="141">
        <f t="shared" ca="1" si="13"/>
        <v>0.48810999999999999</v>
      </c>
      <c r="H93" s="35" cm="1">
        <f t="array" aca="1" ref="H93" ca="1">IF(ROUND(ROUND(G93,2)-G93,4)=0,_xlfn.XLOOKUP(G93,INDIRECT($A$4&amp;"!$G$41:$G$141"),INDIRECT($A$4&amp;"!$A$41:$A$141"),0,1,1),IF(G93&gt;=1,0,(ROUNDUP(G93,2)-G93)*100*_xlfn.XLOOKUP(G93,INDIRECT($A$4&amp;"!$G$41:$G$141"),INDIRECT($A$4&amp;"!$A$41:$A$141"),0,-1,-1)+(G93-ROUNDDOWN(G93,2))*100*_xlfn.XLOOKUP(G93,INDIRECT($A$4&amp;"!$G$41:$G$141"),INDIRECT($A$4&amp;"!$A$41:$A$141"),0,1,1)))</f>
        <v>0.82459333333333418</v>
      </c>
      <c r="I93" s="66">
        <f t="shared" ca="1" si="14"/>
        <v>65.604645600000055</v>
      </c>
      <c r="J93" s="106" cm="1">
        <f t="array" aca="1" ref="J93" ca="1">IF(COUNTIFS('PTC NaTran'!$K$7:$K$15996,"",'PTC NaTran'!$A$7:$A$15996,J$16,'PTC NaTran'!$D$7:$D$15996,$A93,'PTC NaTran'!$C$7:$C$15996,"DEL")&gt;0,J$14,SUMIFS('PTC NaTran'!$K$7:$K$15996,'PTC NaTran'!$A$7:$A$15996,J$16,'PTC NaTran'!$D$7:$D$15996,$A93,'PTC NaTran'!$C$7:$C$15996,"DEL")*1.0026*$F$4/INDIRECT($A$4&amp;"!D9"))</f>
        <v>59.900017021276597</v>
      </c>
      <c r="K93" s="106">
        <v>1000</v>
      </c>
      <c r="L93" s="107">
        <f t="shared" ca="1" si="11"/>
        <v>5.6370356719659593</v>
      </c>
      <c r="M93" s="141">
        <f t="shared" ca="1" si="15"/>
        <v>0.47667999999999999</v>
      </c>
      <c r="N93" s="35" cm="1">
        <f t="array" aca="1" ref="N93" ca="1">IF(ROUND(ROUND(M93,2)-M93,4)=0,_xlfn.XLOOKUP(M93,INDIRECT($A$4&amp;"!$G$41:$G$141"),INDIRECT($A$4&amp;"!$A$41:$A$141"),0,1,1),IF(M93&gt;=1,0,(ROUNDUP(M93,2)-M93)*100*_xlfn.XLOOKUP(M93,INDIRECT($A$4&amp;"!$G$41:$G$141"),INDIRECT($A$4&amp;"!$A$41:$A$141"),0,-1,-1)+(M93-ROUNDDOWN(M93,2))*100*_xlfn.XLOOKUP(M93,INDIRECT($A$4&amp;"!$G$41:$G$141"),INDIRECT($A$4&amp;"!$A$41:$A$141"),0,1,1)))</f>
        <v>0.83221333333333414</v>
      </c>
      <c r="O93" s="66">
        <f t="shared" ca="1" si="16"/>
        <v>59.900017021276597</v>
      </c>
      <c r="S93" s="107">
        <f t="shared" ca="1" si="12"/>
        <v>6.498282023999999</v>
      </c>
      <c r="T93" s="51">
        <f t="shared" ca="1" si="17"/>
        <v>0.54913999999999996</v>
      </c>
      <c r="U93" s="35" cm="1">
        <f t="array" aca="1" ref="U93" ca="1">IF(ROUND(ROUND(T93,2)-T93,4)=0,_xlfn.XLOOKUP(T93,INDIRECT($A$4&amp;"!$G$41:$G$141"),INDIRECT($A$4&amp;"!$A$41:$A$141"),0,1,1),IF(T93&gt;=1,0,(ROUNDUP(T93,2)-T93)*100*_xlfn.XLOOKUP(T93,INDIRECT($A$4&amp;"!$G$41:$G$141"),INDIRECT($A$4&amp;"!$A$41:$A$141"),0,-1,-1)+(T93-ROUNDDOWN(T93,2))*100*_xlfn.XLOOKUP(T93,INDIRECT($A$4&amp;"!$G$41:$G$141"),INDIRECT($A$4&amp;"!$A$41:$A$141"),0,1,1)))</f>
        <v>0.78390666666666731</v>
      </c>
      <c r="V93" s="66">
        <f t="shared" ca="1" si="18"/>
        <v>73.373664000000062</v>
      </c>
    </row>
    <row r="94" spans="1:22" x14ac:dyDescent="0.35">
      <c r="A94" s="32">
        <f t="shared" si="19"/>
        <v>46555</v>
      </c>
      <c r="B94" s="65" cm="1">
        <f t="array" aca="1" ref="B94" ca="1">_xlfn.XLOOKUP(A94,INDIRECT($A$5&amp;"!$AJ$41:$AJ$406"),INDIRECT($A$5&amp;"!$AK$41:$AK$406"))*SUM($F$3:$I$3)</f>
        <v>0</v>
      </c>
      <c r="C94" s="65" cm="1">
        <f t="array" aca="1" ref="C94" ca="1">_xlfn.XLOOKUP(A94,INDIRECT($A$5&amp;"!$AJ$41:$AJ$406"),INDIRECT($A$5&amp;"!$AL$41:$AL$406"))*SUM($F$3:$I$3)</f>
        <v>11.7</v>
      </c>
      <c r="D94" s="65" cm="1">
        <f t="array" aca="1" ref="D94" ca="1">_xlfn.XLOOKUP(A94,INDIRECT($A$5&amp;"!$AJ$41:$AJ$406"),INDIRECT($A$5&amp;"!$AO$41:$AO$406"))*SUM($F$3:$I$3)</f>
        <v>11.7</v>
      </c>
      <c r="E94" s="34" cm="1">
        <f t="array" ref="E94">SUMPRODUCT(('PT Storengy'!$B$8:$I$372)*('PT Storengy'!$A$8:$A$372=$A94)*('PT Storengy'!$B$5:$I$5=$A$6)*('PT Storengy'!$B$7:$I$7=$A$7))</f>
        <v>0.15</v>
      </c>
      <c r="F94" s="107">
        <f t="shared" ca="1" si="10"/>
        <v>5.8418019504000043</v>
      </c>
      <c r="G94" s="141">
        <f t="shared" ca="1" si="13"/>
        <v>0.49371999999999999</v>
      </c>
      <c r="H94" s="35" cm="1">
        <f t="array" aca="1" ref="H94" ca="1">IF(ROUND(ROUND(G94,2)-G94,4)=0,_xlfn.XLOOKUP(G94,INDIRECT($A$4&amp;"!$G$41:$G$141"),INDIRECT($A$4&amp;"!$A$41:$A$141"),0,1,1),IF(G94&gt;=1,0,(ROUNDUP(G94,2)-G94)*100*_xlfn.XLOOKUP(G94,INDIRECT($A$4&amp;"!$G$41:$G$141"),INDIRECT($A$4&amp;"!$A$41:$A$141"),0,-1,-1)+(G94-ROUNDDOWN(G94,2))*100*_xlfn.XLOOKUP(G94,INDIRECT($A$4&amp;"!$G$41:$G$141"),INDIRECT($A$4&amp;"!$A$41:$A$141"),0,1,1)))</f>
        <v>0.8208533333333341</v>
      </c>
      <c r="I94" s="66">
        <f t="shared" ca="1" si="14"/>
        <v>65.307091200000045</v>
      </c>
      <c r="J94" s="106" cm="1">
        <f t="array" aca="1" ref="J94" ca="1">IF(COUNTIFS('PTC NaTran'!$K$7:$K$15996,"",'PTC NaTran'!$A$7:$A$15996,J$16,'PTC NaTran'!$D$7:$D$15996,$A94,'PTC NaTran'!$C$7:$C$15996,"DEL")&gt;0,J$14,SUMIFS('PTC NaTran'!$K$7:$K$15996,'PTC NaTran'!$A$7:$A$15996,J$16,'PTC NaTran'!$D$7:$D$15996,$A94,'PTC NaTran'!$C$7:$C$15996,"DEL")*1.0026*$F$4/INDIRECT($A$4&amp;"!D9"))</f>
        <v>59.900017021276597</v>
      </c>
      <c r="K94" s="106">
        <v>1000</v>
      </c>
      <c r="L94" s="107">
        <f t="shared" ca="1" si="11"/>
        <v>5.696935688987236</v>
      </c>
      <c r="M94" s="141">
        <f t="shared" ca="1" si="15"/>
        <v>0.48180000000000001</v>
      </c>
      <c r="N94" s="35" cm="1">
        <f t="array" aca="1" ref="N94" ca="1">IF(ROUND(ROUND(M94,2)-M94,4)=0,_xlfn.XLOOKUP(M94,INDIRECT($A$4&amp;"!$G$41:$G$141"),INDIRECT($A$4&amp;"!$A$41:$A$141"),0,1,1),IF(M94&gt;=1,0,(ROUNDUP(M94,2)-M94)*100*_xlfn.XLOOKUP(M94,INDIRECT($A$4&amp;"!$G$41:$G$141"),INDIRECT($A$4&amp;"!$A$41:$A$141"),0,-1,-1)+(M94-ROUNDDOWN(M94,2))*100*_xlfn.XLOOKUP(M94,INDIRECT($A$4&amp;"!$G$41:$G$141"),INDIRECT($A$4&amp;"!$A$41:$A$141"),0,1,1)))</f>
        <v>0.82880000000000087</v>
      </c>
      <c r="O94" s="66">
        <f t="shared" ca="1" si="16"/>
        <v>59.900017021276597</v>
      </c>
      <c r="S94" s="107">
        <f t="shared" ca="1" si="12"/>
        <v>6.5712644399999993</v>
      </c>
      <c r="T94" s="51">
        <f t="shared" ca="1" si="17"/>
        <v>0.55540999999999996</v>
      </c>
      <c r="U94" s="35" cm="1">
        <f t="array" aca="1" ref="U94" ca="1">IF(ROUND(ROUND(T94,2)-T94,4)=0,_xlfn.XLOOKUP(T94,INDIRECT($A$4&amp;"!$G$41:$G$141"),INDIRECT($A$4&amp;"!$A$41:$A$141"),0,1,1),IF(T94&gt;=1,0,(ROUNDUP(T94,2)-T94)*100*_xlfn.XLOOKUP(T94,INDIRECT($A$4&amp;"!$G$41:$G$141"),INDIRECT($A$4&amp;"!$A$41:$A$141"),0,-1,-1)+(T94-ROUNDDOWN(T94,2))*100*_xlfn.XLOOKUP(T94,INDIRECT($A$4&amp;"!$G$41:$G$141"),INDIRECT($A$4&amp;"!$A$41:$A$141"),0,1,1)))</f>
        <v>0.77972666666666735</v>
      </c>
      <c r="V94" s="66">
        <f t="shared" ca="1" si="18"/>
        <v>72.982416000000057</v>
      </c>
    </row>
    <row r="95" spans="1:22" x14ac:dyDescent="0.35">
      <c r="A95" s="32">
        <f t="shared" si="19"/>
        <v>46556</v>
      </c>
      <c r="B95" s="65" cm="1">
        <f t="array" aca="1" ref="B95" ca="1">_xlfn.XLOOKUP(A95,INDIRECT($A$5&amp;"!$AJ$41:$AJ$406"),INDIRECT($A$5&amp;"!$AK$41:$AK$406"))*SUM($F$3:$I$3)</f>
        <v>0</v>
      </c>
      <c r="C95" s="65" cm="1">
        <f t="array" aca="1" ref="C95" ca="1">_xlfn.XLOOKUP(A95,INDIRECT($A$5&amp;"!$AJ$41:$AJ$406"),INDIRECT($A$5&amp;"!$AL$41:$AL$406"))*SUM($F$3:$I$3)</f>
        <v>11.7</v>
      </c>
      <c r="D95" s="65" cm="1">
        <f t="array" aca="1" ref="D95" ca="1">_xlfn.XLOOKUP(A95,INDIRECT($A$5&amp;"!$AJ$41:$AJ$406"),INDIRECT($A$5&amp;"!$AO$41:$AO$406"))*SUM($F$3:$I$3)</f>
        <v>11.7</v>
      </c>
      <c r="E95" s="34" cm="1">
        <f t="array" ref="E95">SUMPRODUCT(('PT Storengy'!$B$8:$I$372)*('PT Storengy'!$A$8:$A$372=$A95)*('PT Storengy'!$B$5:$I$5=$A$6)*('PT Storengy'!$B$7:$I$7=$A$7))</f>
        <v>0.15</v>
      </c>
      <c r="F95" s="107">
        <f t="shared" ca="1" si="10"/>
        <v>5.9068130784000044</v>
      </c>
      <c r="G95" s="141">
        <f t="shared" ca="1" si="13"/>
        <v>0.49930000000000002</v>
      </c>
      <c r="H95" s="35" cm="1">
        <f t="array" aca="1" ref="H95" ca="1">IF(ROUND(ROUND(G95,2)-G95,4)=0,_xlfn.XLOOKUP(G95,INDIRECT($A$4&amp;"!$G$41:$G$141"),INDIRECT($A$4&amp;"!$A$41:$A$141"),0,1,1),IF(G95&gt;=1,0,(ROUNDUP(G95,2)-G95)*100*_xlfn.XLOOKUP(G95,INDIRECT($A$4&amp;"!$G$41:$G$141"),INDIRECT($A$4&amp;"!$A$41:$A$141"),0,-1,-1)+(G95-ROUNDDOWN(G95,2))*100*_xlfn.XLOOKUP(G95,INDIRECT($A$4&amp;"!$G$41:$G$141"),INDIRECT($A$4&amp;"!$A$41:$A$141"),0,1,1)))</f>
        <v>0.81713333333333404</v>
      </c>
      <c r="I95" s="66">
        <f t="shared" ca="1" si="14"/>
        <v>65.011128000000042</v>
      </c>
      <c r="J95" s="106" cm="1">
        <f t="array" aca="1" ref="J95" ca="1">IF(COUNTIFS('PTC NaTran'!$K$7:$K$15996,"",'PTC NaTran'!$A$7:$A$15996,J$16,'PTC NaTran'!$D$7:$D$15996,$A95,'PTC NaTran'!$C$7:$C$15996,"DEL")&gt;0,J$14,SUMIFS('PTC NaTran'!$K$7:$K$15996,'PTC NaTran'!$A$7:$A$15996,J$16,'PTC NaTran'!$D$7:$D$15996,$A95,'PTC NaTran'!$C$7:$C$15996,"DEL")*1.0026*$F$4/INDIRECT($A$4&amp;"!D9"))</f>
        <v>59.900017021276597</v>
      </c>
      <c r="K95" s="106">
        <v>1000</v>
      </c>
      <c r="L95" s="107">
        <f t="shared" ca="1" si="11"/>
        <v>5.7568357060085127</v>
      </c>
      <c r="M95" s="141">
        <f t="shared" ca="1" si="15"/>
        <v>0.48692000000000002</v>
      </c>
      <c r="N95" s="35" cm="1">
        <f t="array" aca="1" ref="N95" ca="1">IF(ROUND(ROUND(M95,2)-M95,4)=0,_xlfn.XLOOKUP(M95,INDIRECT($A$4&amp;"!$G$41:$G$141"),INDIRECT($A$4&amp;"!$A$41:$A$141"),0,1,1),IF(M95&gt;=1,0,(ROUNDUP(M95,2)-M95)*100*_xlfn.XLOOKUP(M95,INDIRECT($A$4&amp;"!$G$41:$G$141"),INDIRECT($A$4&amp;"!$A$41:$A$141"),0,-1,-1)+(M95-ROUNDDOWN(M95,2))*100*_xlfn.XLOOKUP(M95,INDIRECT($A$4&amp;"!$G$41:$G$141"),INDIRECT($A$4&amp;"!$A$41:$A$141"),0,1,1)))</f>
        <v>0.82538666666666738</v>
      </c>
      <c r="O95" s="66">
        <f t="shared" ca="1" si="16"/>
        <v>59.900017021276597</v>
      </c>
      <c r="S95" s="107">
        <f t="shared" ca="1" si="12"/>
        <v>6.6438574799999994</v>
      </c>
      <c r="T95" s="51">
        <f t="shared" ca="1" si="17"/>
        <v>0.56164999999999998</v>
      </c>
      <c r="U95" s="35" cm="1">
        <f t="array" aca="1" ref="U95" ca="1">IF(ROUND(ROUND(T95,2)-T95,4)=0,_xlfn.XLOOKUP(T95,INDIRECT($A$4&amp;"!$G$41:$G$141"),INDIRECT($A$4&amp;"!$A$41:$A$141"),0,1,1),IF(T95&gt;=1,0,(ROUNDUP(T95,2)-T95)*100*_xlfn.XLOOKUP(T95,INDIRECT($A$4&amp;"!$G$41:$G$141"),INDIRECT($A$4&amp;"!$A$41:$A$141"),0,-1,-1)+(T95-ROUNDDOWN(T95,2))*100*_xlfn.XLOOKUP(T95,INDIRECT($A$4&amp;"!$G$41:$G$141"),INDIRECT($A$4&amp;"!$A$41:$A$141"),0,1,1)))</f>
        <v>0.7755666666666674</v>
      </c>
      <c r="V95" s="66">
        <f t="shared" ca="1" si="18"/>
        <v>72.593040000000059</v>
      </c>
    </row>
    <row r="96" spans="1:22" x14ac:dyDescent="0.35">
      <c r="A96" s="32">
        <f t="shared" si="19"/>
        <v>46557</v>
      </c>
      <c r="B96" s="65" cm="1">
        <f t="array" aca="1" ref="B96" ca="1">_xlfn.XLOOKUP(A96,INDIRECT($A$5&amp;"!$AJ$41:$AJ$406"),INDIRECT($A$5&amp;"!$AK$41:$AK$406"))*SUM($F$3:$I$3)</f>
        <v>0</v>
      </c>
      <c r="C96" s="65" cm="1">
        <f t="array" aca="1" ref="C96" ca="1">_xlfn.XLOOKUP(A96,INDIRECT($A$5&amp;"!$AJ$41:$AJ$406"),INDIRECT($A$5&amp;"!$AL$41:$AL$406"))*SUM($F$3:$I$3)</f>
        <v>11.7</v>
      </c>
      <c r="D96" s="65" cm="1">
        <f t="array" aca="1" ref="D96" ca="1">_xlfn.XLOOKUP(A96,INDIRECT($A$5&amp;"!$AJ$41:$AJ$406"),INDIRECT($A$5&amp;"!$AO$41:$AO$406"))*SUM($F$3:$I$3)</f>
        <v>11.7</v>
      </c>
      <c r="E96" s="34" cm="1">
        <f t="array" ref="E96">SUMPRODUCT(('PT Storengy'!$B$8:$I$372)*('PT Storengy'!$A$8:$A$372=$A96)*('PT Storengy'!$B$5:$I$5=$A$6)*('PT Storengy'!$B$7:$I$7=$A$7))</f>
        <v>0.15</v>
      </c>
      <c r="F96" s="107">
        <f t="shared" ca="1" si="10"/>
        <v>5.9715293040000041</v>
      </c>
      <c r="G96" s="141">
        <f t="shared" ca="1" si="13"/>
        <v>0.50485999999999998</v>
      </c>
      <c r="H96" s="35" cm="1">
        <f t="array" aca="1" ref="H96" ca="1">IF(ROUND(ROUND(G96,2)-G96,4)=0,_xlfn.XLOOKUP(G96,INDIRECT($A$4&amp;"!$G$41:$G$141"),INDIRECT($A$4&amp;"!$A$41:$A$141"),0,1,1),IF(G96&gt;=1,0,(ROUNDUP(G96,2)-G96)*100*_xlfn.XLOOKUP(G96,INDIRECT($A$4&amp;"!$G$41:$G$141"),INDIRECT($A$4&amp;"!$A$41:$A$141"),0,-1,-1)+(G96-ROUNDDOWN(G96,2))*100*_xlfn.XLOOKUP(G96,INDIRECT($A$4&amp;"!$G$41:$G$141"),INDIRECT($A$4&amp;"!$A$41:$A$141"),0,1,1)))</f>
        <v>0.81342666666666741</v>
      </c>
      <c r="I96" s="66">
        <f t="shared" ca="1" si="14"/>
        <v>64.716225600000044</v>
      </c>
      <c r="J96" s="106" cm="1">
        <f t="array" aca="1" ref="J96" ca="1">IF(COUNTIFS('PTC NaTran'!$K$7:$K$15996,"",'PTC NaTran'!$A$7:$A$15996,J$16,'PTC NaTran'!$D$7:$D$15996,$A96,'PTC NaTran'!$C$7:$C$15996,"DEL")&gt;0,J$14,SUMIFS('PTC NaTran'!$K$7:$K$15996,'PTC NaTran'!$A$7:$A$15996,J$16,'PTC NaTran'!$D$7:$D$15996,$A96,'PTC NaTran'!$C$7:$C$15996,"DEL")*1.0026*$F$4/INDIRECT($A$4&amp;"!D9"))</f>
        <v>59.900017021276597</v>
      </c>
      <c r="K96" s="106">
        <v>1000</v>
      </c>
      <c r="L96" s="107">
        <f t="shared" ca="1" si="11"/>
        <v>5.8167357230297894</v>
      </c>
      <c r="M96" s="141">
        <f t="shared" ca="1" si="15"/>
        <v>0.49203999999999998</v>
      </c>
      <c r="N96" s="35" cm="1">
        <f t="array" aca="1" ref="N96" ca="1">IF(ROUND(ROUND(M96,2)-M96,4)=0,_xlfn.XLOOKUP(M96,INDIRECT($A$4&amp;"!$G$41:$G$141"),INDIRECT($A$4&amp;"!$A$41:$A$141"),0,1,1),IF(M96&gt;=1,0,(ROUNDUP(M96,2)-M96)*100*_xlfn.XLOOKUP(M96,INDIRECT($A$4&amp;"!$G$41:$G$141"),INDIRECT($A$4&amp;"!$A$41:$A$141"),0,-1,-1)+(M96-ROUNDDOWN(M96,2))*100*_xlfn.XLOOKUP(M96,INDIRECT($A$4&amp;"!$G$41:$G$141"),INDIRECT($A$4&amp;"!$A$41:$A$141"),0,1,1)))</f>
        <v>0.82197333333333411</v>
      </c>
      <c r="O96" s="66">
        <f t="shared" ca="1" si="16"/>
        <v>59.900017021276597</v>
      </c>
      <c r="S96" s="107">
        <f t="shared" ca="1" si="12"/>
        <v>6.7160636399999998</v>
      </c>
      <c r="T96" s="51">
        <f t="shared" ca="1" si="17"/>
        <v>0.56784999999999997</v>
      </c>
      <c r="U96" s="35" cm="1">
        <f t="array" aca="1" ref="U96" ca="1">IF(ROUND(ROUND(T96,2)-T96,4)=0,_xlfn.XLOOKUP(T96,INDIRECT($A$4&amp;"!$G$41:$G$141"),INDIRECT($A$4&amp;"!$A$41:$A$141"),0,1,1),IF(T96&gt;=1,0,(ROUNDUP(T96,2)-T96)*100*_xlfn.XLOOKUP(T96,INDIRECT($A$4&amp;"!$G$41:$G$141"),INDIRECT($A$4&amp;"!$A$41:$A$141"),0,-1,-1)+(T96-ROUNDDOWN(T96,2))*100*_xlfn.XLOOKUP(T96,INDIRECT($A$4&amp;"!$G$41:$G$141"),INDIRECT($A$4&amp;"!$A$41:$A$141"),0,1,1)))</f>
        <v>0.77143333333333408</v>
      </c>
      <c r="V96" s="66">
        <f t="shared" ca="1" si="18"/>
        <v>72.206160000000068</v>
      </c>
    </row>
    <row r="97" spans="1:22" x14ac:dyDescent="0.35">
      <c r="A97" s="32">
        <f t="shared" si="19"/>
        <v>46558</v>
      </c>
      <c r="B97" s="65" cm="1">
        <f t="array" aca="1" ref="B97" ca="1">_xlfn.XLOOKUP(A97,INDIRECT($A$5&amp;"!$AJ$41:$AJ$406"),INDIRECT($A$5&amp;"!$AK$41:$AK$406"))*SUM($F$3:$I$3)</f>
        <v>0</v>
      </c>
      <c r="C97" s="65" cm="1">
        <f t="array" aca="1" ref="C97" ca="1">_xlfn.XLOOKUP(A97,INDIRECT($A$5&amp;"!$AJ$41:$AJ$406"),INDIRECT($A$5&amp;"!$AL$41:$AL$406"))*SUM($F$3:$I$3)</f>
        <v>11.7</v>
      </c>
      <c r="D97" s="65" cm="1">
        <f t="array" aca="1" ref="D97" ca="1">_xlfn.XLOOKUP(A97,INDIRECT($A$5&amp;"!$AJ$41:$AJ$406"),INDIRECT($A$5&amp;"!$AO$41:$AO$406"))*SUM($F$3:$I$3)</f>
        <v>11.7</v>
      </c>
      <c r="E97" s="34" cm="1">
        <f t="array" ref="E97">SUMPRODUCT(('PT Storengy'!$B$8:$I$372)*('PT Storengy'!$A$8:$A$372=$A97)*('PT Storengy'!$B$5:$I$5=$A$6)*('PT Storengy'!$B$7:$I$7=$A$7))</f>
        <v>0.15</v>
      </c>
      <c r="F97" s="107">
        <f t="shared" ca="1" si="10"/>
        <v>6.0359522184000038</v>
      </c>
      <c r="G97" s="141">
        <f t="shared" ca="1" si="13"/>
        <v>0.51039000000000001</v>
      </c>
      <c r="H97" s="35" cm="1">
        <f t="array" aca="1" ref="H97" ca="1">IF(ROUND(ROUND(G97,2)-G97,4)=0,_xlfn.XLOOKUP(G97,INDIRECT($A$4&amp;"!$G$41:$G$141"),INDIRECT($A$4&amp;"!$A$41:$A$141"),0,1,1),IF(G97&gt;=1,0,(ROUNDUP(G97,2)-G97)*100*_xlfn.XLOOKUP(G97,INDIRECT($A$4&amp;"!$G$41:$G$141"),INDIRECT($A$4&amp;"!$A$41:$A$141"),0,-1,-1)+(G97-ROUNDDOWN(G97,2))*100*_xlfn.XLOOKUP(G97,INDIRECT($A$4&amp;"!$G$41:$G$141"),INDIRECT($A$4&amp;"!$A$41:$A$141"),0,1,1)))</f>
        <v>0.80974000000000079</v>
      </c>
      <c r="I97" s="66">
        <f t="shared" ca="1" si="14"/>
        <v>64.422914400000053</v>
      </c>
      <c r="J97" s="106" cm="1">
        <f t="array" aca="1" ref="J97" ca="1">IF(COUNTIFS('PTC NaTran'!$K$7:$K$15996,"",'PTC NaTran'!$A$7:$A$15996,J$16,'PTC NaTran'!$D$7:$D$15996,$A97,'PTC NaTran'!$C$7:$C$15996,"DEL")&gt;0,J$14,SUMIFS('PTC NaTran'!$K$7:$K$15996,'PTC NaTran'!$A$7:$A$15996,J$16,'PTC NaTran'!$D$7:$D$15996,$A97,'PTC NaTran'!$C$7:$C$15996,"DEL")*1.0026*$F$4/INDIRECT($A$4&amp;"!D9"))</f>
        <v>59.900017021276597</v>
      </c>
      <c r="K97" s="106">
        <v>1000</v>
      </c>
      <c r="L97" s="107">
        <f t="shared" ca="1" si="11"/>
        <v>5.876635740051066</v>
      </c>
      <c r="M97" s="141">
        <f t="shared" ca="1" si="15"/>
        <v>0.49715999999999999</v>
      </c>
      <c r="N97" s="35" cm="1">
        <f t="array" aca="1" ref="N97" ca="1">IF(ROUND(ROUND(M97,2)-M97,4)=0,_xlfn.XLOOKUP(M97,INDIRECT($A$4&amp;"!$G$41:$G$141"),INDIRECT($A$4&amp;"!$A$41:$A$141"),0,1,1),IF(M97&gt;=1,0,(ROUNDUP(M97,2)-M97)*100*_xlfn.XLOOKUP(M97,INDIRECT($A$4&amp;"!$G$41:$G$141"),INDIRECT($A$4&amp;"!$A$41:$A$141"),0,-1,-1)+(M97-ROUNDDOWN(M97,2))*100*_xlfn.XLOOKUP(M97,INDIRECT($A$4&amp;"!$G$41:$G$141"),INDIRECT($A$4&amp;"!$A$41:$A$141"),0,1,1)))</f>
        <v>0.81856000000000073</v>
      </c>
      <c r="O97" s="66">
        <f t="shared" ca="1" si="16"/>
        <v>59.900017021276597</v>
      </c>
      <c r="S97" s="107">
        <f t="shared" ca="1" si="12"/>
        <v>6.7878847919999998</v>
      </c>
      <c r="T97" s="51">
        <f t="shared" ca="1" si="17"/>
        <v>0.57401999999999997</v>
      </c>
      <c r="U97" s="35" cm="1">
        <f t="array" aca="1" ref="U97" ca="1">IF(ROUND(ROUND(T97,2)-T97,4)=0,_xlfn.XLOOKUP(T97,INDIRECT($A$4&amp;"!$G$41:$G$141"),INDIRECT($A$4&amp;"!$A$41:$A$141"),0,1,1),IF(T97&gt;=1,0,(ROUNDUP(T97,2)-T97)*100*_xlfn.XLOOKUP(T97,INDIRECT($A$4&amp;"!$G$41:$G$141"),INDIRECT($A$4&amp;"!$A$41:$A$141"),0,-1,-1)+(T97-ROUNDDOWN(T97,2))*100*_xlfn.XLOOKUP(T97,INDIRECT($A$4&amp;"!$G$41:$G$141"),INDIRECT($A$4&amp;"!$A$41:$A$141"),0,1,1)))</f>
        <v>0.76732000000000067</v>
      </c>
      <c r="V97" s="66">
        <f t="shared" ca="1" si="18"/>
        <v>71.821152000000055</v>
      </c>
    </row>
    <row r="98" spans="1:22" x14ac:dyDescent="0.35">
      <c r="A98" s="32">
        <f t="shared" si="19"/>
        <v>46559</v>
      </c>
      <c r="B98" s="65" cm="1">
        <f t="array" aca="1" ref="B98" ca="1">_xlfn.XLOOKUP(A98,INDIRECT($A$5&amp;"!$AJ$41:$AJ$406"),INDIRECT($A$5&amp;"!$AK$41:$AK$406"))*SUM($F$3:$I$3)</f>
        <v>0</v>
      </c>
      <c r="C98" s="65" cm="1">
        <f t="array" aca="1" ref="C98" ca="1">_xlfn.XLOOKUP(A98,INDIRECT($A$5&amp;"!$AJ$41:$AJ$406"),INDIRECT($A$5&amp;"!$AL$41:$AL$406"))*SUM($F$3:$I$3)</f>
        <v>11.7</v>
      </c>
      <c r="D98" s="65" cm="1">
        <f t="array" aca="1" ref="D98" ca="1">_xlfn.XLOOKUP(A98,INDIRECT($A$5&amp;"!$AJ$41:$AJ$406"),INDIRECT($A$5&amp;"!$AO$41:$AO$406"))*SUM($F$3:$I$3)</f>
        <v>11.7</v>
      </c>
      <c r="E98" s="34" cm="1">
        <f t="array" ref="E98">SUMPRODUCT(('PT Storengy'!$B$8:$I$372)*('PT Storengy'!$A$8:$A$372=$A98)*('PT Storengy'!$B$5:$I$5=$A$6)*('PT Storengy'!$B$7:$I$7=$A$7))</f>
        <v>0.15</v>
      </c>
      <c r="F98" s="107">
        <f t="shared" ca="1" si="10"/>
        <v>6.1000834128000037</v>
      </c>
      <c r="G98" s="141">
        <f t="shared" ca="1" si="13"/>
        <v>0.51588999999999996</v>
      </c>
      <c r="H98" s="35" cm="1">
        <f t="array" aca="1" ref="H98" ca="1">IF(ROUND(ROUND(G98,2)-G98,4)=0,_xlfn.XLOOKUP(G98,INDIRECT($A$4&amp;"!$G$41:$G$141"),INDIRECT($A$4&amp;"!$A$41:$A$141"),0,1,1),IF(G98&gt;=1,0,(ROUNDUP(G98,2)-G98)*100*_xlfn.XLOOKUP(G98,INDIRECT($A$4&amp;"!$G$41:$G$141"),INDIRECT($A$4&amp;"!$A$41:$A$141"),0,-1,-1)+(G98-ROUNDDOWN(G98,2))*100*_xlfn.XLOOKUP(G98,INDIRECT($A$4&amp;"!$G$41:$G$141"),INDIRECT($A$4&amp;"!$A$41:$A$141"),0,1,1)))</f>
        <v>0.80607333333333409</v>
      </c>
      <c r="I98" s="66">
        <f t="shared" ca="1" si="14"/>
        <v>64.131194400000055</v>
      </c>
      <c r="J98" s="106" cm="1">
        <f t="array" aca="1" ref="J98" ca="1">IF(COUNTIFS('PTC NaTran'!$K$7:$K$15996,"",'PTC NaTran'!$A$7:$A$15996,J$16,'PTC NaTran'!$D$7:$D$15996,$A98,'PTC NaTran'!$C$7:$C$15996,"DEL")&gt;0,J$14,SUMIFS('PTC NaTran'!$K$7:$K$15996,'PTC NaTran'!$A$7:$A$15996,J$16,'PTC NaTran'!$D$7:$D$15996,$A98,'PTC NaTran'!$C$7:$C$15996,"DEL")*1.0026*$F$4/INDIRECT($A$4&amp;"!D9"))</f>
        <v>59.900017021276597</v>
      </c>
      <c r="K98" s="106">
        <v>1000</v>
      </c>
      <c r="L98" s="107">
        <f t="shared" ca="1" si="11"/>
        <v>5.9365357570723427</v>
      </c>
      <c r="M98" s="141">
        <f t="shared" ca="1" si="15"/>
        <v>0.50227999999999995</v>
      </c>
      <c r="N98" s="35" cm="1">
        <f t="array" aca="1" ref="N98" ca="1">IF(ROUND(ROUND(M98,2)-M98,4)=0,_xlfn.XLOOKUP(M98,INDIRECT($A$4&amp;"!$G$41:$G$141"),INDIRECT($A$4&amp;"!$A$41:$A$141"),0,1,1),IF(M98&gt;=1,0,(ROUNDUP(M98,2)-M98)*100*_xlfn.XLOOKUP(M98,INDIRECT($A$4&amp;"!$G$41:$G$141"),INDIRECT($A$4&amp;"!$A$41:$A$141"),0,-1,-1)+(M98-ROUNDDOWN(M98,2))*100*_xlfn.XLOOKUP(M98,INDIRECT($A$4&amp;"!$G$41:$G$141"),INDIRECT($A$4&amp;"!$A$41:$A$141"),0,1,1)))</f>
        <v>0.81514666666666746</v>
      </c>
      <c r="O98" s="66">
        <f t="shared" ca="1" si="16"/>
        <v>59.900017021276597</v>
      </c>
      <c r="S98" s="107">
        <f t="shared" ca="1" si="12"/>
        <v>6.8593228079999999</v>
      </c>
      <c r="T98" s="51">
        <f t="shared" ca="1" si="17"/>
        <v>0.58016000000000001</v>
      </c>
      <c r="U98" s="35" cm="1">
        <f t="array" aca="1" ref="U98" ca="1">IF(ROUND(ROUND(T98,2)-T98,4)=0,_xlfn.XLOOKUP(T98,INDIRECT($A$4&amp;"!$G$41:$G$141"),INDIRECT($A$4&amp;"!$A$41:$A$141"),0,1,1),IF(T98&gt;=1,0,(ROUNDUP(T98,2)-T98)*100*_xlfn.XLOOKUP(T98,INDIRECT($A$4&amp;"!$G$41:$G$141"),INDIRECT($A$4&amp;"!$A$41:$A$141"),0,-1,-1)+(T98-ROUNDDOWN(T98,2))*100*_xlfn.XLOOKUP(T98,INDIRECT($A$4&amp;"!$G$41:$G$141"),INDIRECT($A$4&amp;"!$A$41:$A$141"),0,1,1)))</f>
        <v>0.7632266666666675</v>
      </c>
      <c r="V98" s="66">
        <f t="shared" ca="1" si="18"/>
        <v>71.438016000000076</v>
      </c>
    </row>
    <row r="99" spans="1:22" x14ac:dyDescent="0.35">
      <c r="A99" s="32">
        <f t="shared" si="19"/>
        <v>46560</v>
      </c>
      <c r="B99" s="65" cm="1">
        <f t="array" aca="1" ref="B99" ca="1">_xlfn.XLOOKUP(A99,INDIRECT($A$5&amp;"!$AJ$41:$AJ$406"),INDIRECT($A$5&amp;"!$AK$41:$AK$406"))*SUM($F$3:$I$3)</f>
        <v>0</v>
      </c>
      <c r="C99" s="65" cm="1">
        <f t="array" aca="1" ref="C99" ca="1">_xlfn.XLOOKUP(A99,INDIRECT($A$5&amp;"!$AJ$41:$AJ$406"),INDIRECT($A$5&amp;"!$AL$41:$AL$406"))*SUM($F$3:$I$3)</f>
        <v>11.7</v>
      </c>
      <c r="D99" s="65" cm="1">
        <f t="array" aca="1" ref="D99" ca="1">_xlfn.XLOOKUP(A99,INDIRECT($A$5&amp;"!$AJ$41:$AJ$406"),INDIRECT($A$5&amp;"!$AO$41:$AO$406"))*SUM($F$3:$I$3)</f>
        <v>11.7</v>
      </c>
      <c r="E99" s="34" cm="1">
        <f t="array" ref="E99">SUMPRODUCT(('PT Storengy'!$B$8:$I$372)*('PT Storengy'!$A$8:$A$372=$A99)*('PT Storengy'!$B$5:$I$5=$A$6)*('PT Storengy'!$B$7:$I$7=$A$7))</f>
        <v>0.15</v>
      </c>
      <c r="F99" s="107">
        <f t="shared" ca="1" si="10"/>
        <v>6.1639239480000034</v>
      </c>
      <c r="G99" s="141">
        <f t="shared" ca="1" si="13"/>
        <v>0.52137</v>
      </c>
      <c r="H99" s="35" cm="1">
        <f t="array" aca="1" ref="H99" ca="1">IF(ROUND(ROUND(G99,2)-G99,4)=0,_xlfn.XLOOKUP(G99,INDIRECT($A$4&amp;"!$G$41:$G$141"),INDIRECT($A$4&amp;"!$A$41:$A$141"),0,1,1),IF(G99&gt;=1,0,(ROUNDUP(G99,2)-G99)*100*_xlfn.XLOOKUP(G99,INDIRECT($A$4&amp;"!$G$41:$G$141"),INDIRECT($A$4&amp;"!$A$41:$A$141"),0,-1,-1)+(G99-ROUNDDOWN(G99,2))*100*_xlfn.XLOOKUP(G99,INDIRECT($A$4&amp;"!$G$41:$G$141"),INDIRECT($A$4&amp;"!$A$41:$A$141"),0,1,1)))</f>
        <v>0.80242000000000069</v>
      </c>
      <c r="I99" s="66">
        <f t="shared" ca="1" si="14"/>
        <v>63.840535200000048</v>
      </c>
      <c r="J99" s="106" cm="1">
        <f t="array" aca="1" ref="J99" ca="1">IF(COUNTIFS('PTC NaTran'!$K$7:$K$15996,"",'PTC NaTran'!$A$7:$A$15996,J$16,'PTC NaTran'!$D$7:$D$15996,$A99,'PTC NaTran'!$C$7:$C$15996,"DEL")&gt;0,J$14,SUMIFS('PTC NaTran'!$K$7:$K$15996,'PTC NaTran'!$A$7:$A$15996,J$16,'PTC NaTran'!$D$7:$D$15996,$A99,'PTC NaTran'!$C$7:$C$15996,"DEL")*1.0026*$F$4/INDIRECT($A$4&amp;"!D9"))</f>
        <v>59.900017021276597</v>
      </c>
      <c r="K99" s="106">
        <v>1000</v>
      </c>
      <c r="L99" s="107">
        <f t="shared" ca="1" si="11"/>
        <v>5.9964357740936194</v>
      </c>
      <c r="M99" s="141">
        <f t="shared" ca="1" si="15"/>
        <v>0.50739999999999996</v>
      </c>
      <c r="N99" s="35" cm="1">
        <f t="array" aca="1" ref="N99" ca="1">IF(ROUND(ROUND(M99,2)-M99,4)=0,_xlfn.XLOOKUP(M99,INDIRECT($A$4&amp;"!$G$41:$G$141"),INDIRECT($A$4&amp;"!$A$41:$A$141"),0,1,1),IF(M99&gt;=1,0,(ROUNDUP(M99,2)-M99)*100*_xlfn.XLOOKUP(M99,INDIRECT($A$4&amp;"!$G$41:$G$141"),INDIRECT($A$4&amp;"!$A$41:$A$141"),0,-1,-1)+(M99-ROUNDDOWN(M99,2))*100*_xlfn.XLOOKUP(M99,INDIRECT($A$4&amp;"!$G$41:$G$141"),INDIRECT($A$4&amp;"!$A$41:$A$141"),0,1,1)))</f>
        <v>0.81173333333333419</v>
      </c>
      <c r="O99" s="66">
        <f t="shared" ca="1" si="16"/>
        <v>59.900017021276597</v>
      </c>
      <c r="S99" s="107">
        <f t="shared" ca="1" si="12"/>
        <v>6.9303795600000004</v>
      </c>
      <c r="T99" s="51">
        <f t="shared" ca="1" si="17"/>
        <v>0.58626999999999996</v>
      </c>
      <c r="U99" s="35" cm="1">
        <f t="array" aca="1" ref="U99" ca="1">IF(ROUND(ROUND(T99,2)-T99,4)=0,_xlfn.XLOOKUP(T99,INDIRECT($A$4&amp;"!$G$41:$G$141"),INDIRECT($A$4&amp;"!$A$41:$A$141"),0,1,1),IF(T99&gt;=1,0,(ROUNDUP(T99,2)-T99)*100*_xlfn.XLOOKUP(T99,INDIRECT($A$4&amp;"!$G$41:$G$141"),INDIRECT($A$4&amp;"!$A$41:$A$141"),0,-1,-1)+(T99-ROUNDDOWN(T99,2))*100*_xlfn.XLOOKUP(T99,INDIRECT($A$4&amp;"!$G$41:$G$141"),INDIRECT($A$4&amp;"!$A$41:$A$141"),0,1,1)))</f>
        <v>0.75915333333333412</v>
      </c>
      <c r="V99" s="66">
        <f t="shared" ca="1" si="18"/>
        <v>71.056752000000074</v>
      </c>
    </row>
    <row r="100" spans="1:22" x14ac:dyDescent="0.35">
      <c r="A100" s="32">
        <f t="shared" si="19"/>
        <v>46561</v>
      </c>
      <c r="B100" s="65" cm="1">
        <f t="array" aca="1" ref="B100" ca="1">_xlfn.XLOOKUP(A100,INDIRECT($A$5&amp;"!$AJ$41:$AJ$406"),INDIRECT($A$5&amp;"!$AK$41:$AK$406"))*SUM($F$3:$I$3)</f>
        <v>0</v>
      </c>
      <c r="C100" s="65" cm="1">
        <f t="array" aca="1" ref="C100" ca="1">_xlfn.XLOOKUP(A100,INDIRECT($A$5&amp;"!$AJ$41:$AJ$406"),INDIRECT($A$5&amp;"!$AL$41:$AL$406"))*SUM($F$3:$I$3)</f>
        <v>11.7</v>
      </c>
      <c r="D100" s="65" cm="1">
        <f t="array" aca="1" ref="D100" ca="1">_xlfn.XLOOKUP(A100,INDIRECT($A$5&amp;"!$AJ$41:$AJ$406"),INDIRECT($A$5&amp;"!$AO$41:$AO$406"))*SUM($F$3:$I$3)</f>
        <v>11.7</v>
      </c>
      <c r="E100" s="34" cm="1">
        <f t="array" ref="E100">SUMPRODUCT(('PT Storengy'!$B$8:$I$372)*('PT Storengy'!$A$8:$A$372=$A100)*('PT Storengy'!$B$5:$I$5=$A$6)*('PT Storengy'!$B$7:$I$7=$A$7))</f>
        <v>0.15</v>
      </c>
      <c r="F100" s="107">
        <f t="shared" ca="1" si="10"/>
        <v>6.2274748848000039</v>
      </c>
      <c r="G100" s="141">
        <f t="shared" ca="1" si="13"/>
        <v>0.52683000000000002</v>
      </c>
      <c r="H100" s="35" cm="1">
        <f t="array" aca="1" ref="H100" ca="1">IF(ROUND(ROUND(G100,2)-G100,4)=0,_xlfn.XLOOKUP(G100,INDIRECT($A$4&amp;"!$G$41:$G$141"),INDIRECT($A$4&amp;"!$A$41:$A$141"),0,1,1),IF(G100&gt;=1,0,(ROUNDUP(G100,2)-G100)*100*_xlfn.XLOOKUP(G100,INDIRECT($A$4&amp;"!$G$41:$G$141"),INDIRECT($A$4&amp;"!$A$41:$A$141"),0,-1,-1)+(G100-ROUNDDOWN(G100,2))*100*_xlfn.XLOOKUP(G100,INDIRECT($A$4&amp;"!$G$41:$G$141"),INDIRECT($A$4&amp;"!$A$41:$A$141"),0,1,1)))</f>
        <v>0.79878000000000071</v>
      </c>
      <c r="I100" s="66">
        <f t="shared" ca="1" si="14"/>
        <v>63.550936800000045</v>
      </c>
      <c r="J100" s="106" cm="1">
        <f t="array" aca="1" ref="J100" ca="1">IF(COUNTIFS('PTC NaTran'!$K$7:$K$15996,"",'PTC NaTran'!$A$7:$A$15996,J$16,'PTC NaTran'!$D$7:$D$15996,$A100,'PTC NaTran'!$C$7:$C$15996,"DEL")&gt;0,J$14,SUMIFS('PTC NaTran'!$K$7:$K$15996,'PTC NaTran'!$A$7:$A$15996,J$16,'PTC NaTran'!$D$7:$D$15996,$A100,'PTC NaTran'!$C$7:$C$15996,"DEL")*1.0026*$F$4/INDIRECT($A$4&amp;"!D9"))</f>
        <v>59.900017021276597</v>
      </c>
      <c r="K100" s="106">
        <v>1000</v>
      </c>
      <c r="L100" s="107">
        <f t="shared" ca="1" si="11"/>
        <v>6.0563357911148961</v>
      </c>
      <c r="M100" s="141">
        <f t="shared" ca="1" si="15"/>
        <v>0.51251999999999998</v>
      </c>
      <c r="N100" s="35" cm="1">
        <f t="array" aca="1" ref="N100" ca="1">IF(ROUND(ROUND(M100,2)-M100,4)=0,_xlfn.XLOOKUP(M100,INDIRECT($A$4&amp;"!$G$41:$G$141"),INDIRECT($A$4&amp;"!$A$41:$A$141"),0,1,1),IF(M100&gt;=1,0,(ROUNDUP(M100,2)-M100)*100*_xlfn.XLOOKUP(M100,INDIRECT($A$4&amp;"!$G$41:$G$141"),INDIRECT($A$4&amp;"!$A$41:$A$141"),0,-1,-1)+(M100-ROUNDDOWN(M100,2))*100*_xlfn.XLOOKUP(M100,INDIRECT($A$4&amp;"!$G$41:$G$141"),INDIRECT($A$4&amp;"!$A$41:$A$141"),0,1,1)))</f>
        <v>0.80832000000000082</v>
      </c>
      <c r="O100" s="66">
        <f t="shared" ca="1" si="16"/>
        <v>59.900017021276597</v>
      </c>
      <c r="S100" s="107">
        <f t="shared" ca="1" si="12"/>
        <v>7.0010575440000009</v>
      </c>
      <c r="T100" s="51">
        <f t="shared" ca="1" si="17"/>
        <v>0.59233999999999998</v>
      </c>
      <c r="U100" s="35" cm="1">
        <f t="array" aca="1" ref="U100" ca="1">IF(ROUND(ROUND(T100,2)-T100,4)=0,_xlfn.XLOOKUP(T100,INDIRECT($A$4&amp;"!$G$41:$G$141"),INDIRECT($A$4&amp;"!$A$41:$A$141"),0,1,1),IF(T100&gt;=1,0,(ROUNDUP(T100,2)-T100)*100*_xlfn.XLOOKUP(T100,INDIRECT($A$4&amp;"!$G$41:$G$141"),INDIRECT($A$4&amp;"!$A$41:$A$141"),0,-1,-1)+(T100-ROUNDDOWN(T100,2))*100*_xlfn.XLOOKUP(T100,INDIRECT($A$4&amp;"!$G$41:$G$141"),INDIRECT($A$4&amp;"!$A$41:$A$141"),0,1,1)))</f>
        <v>0.75510666666666737</v>
      </c>
      <c r="V100" s="66">
        <f t="shared" ca="1" si="18"/>
        <v>70.677984000000066</v>
      </c>
    </row>
    <row r="101" spans="1:22" x14ac:dyDescent="0.35">
      <c r="A101" s="32">
        <f t="shared" si="19"/>
        <v>46562</v>
      </c>
      <c r="B101" s="65" cm="1">
        <f t="array" aca="1" ref="B101" ca="1">_xlfn.XLOOKUP(A101,INDIRECT($A$5&amp;"!$AJ$41:$AJ$406"),INDIRECT($A$5&amp;"!$AK$41:$AK$406"))*SUM($F$3:$I$3)</f>
        <v>0</v>
      </c>
      <c r="C101" s="65" cm="1">
        <f t="array" aca="1" ref="C101" ca="1">_xlfn.XLOOKUP(A101,INDIRECT($A$5&amp;"!$AJ$41:$AJ$406"),INDIRECT($A$5&amp;"!$AL$41:$AL$406"))*SUM($F$3:$I$3)</f>
        <v>11.7</v>
      </c>
      <c r="D101" s="65" cm="1">
        <f t="array" aca="1" ref="D101" ca="1">_xlfn.XLOOKUP(A101,INDIRECT($A$5&amp;"!$AJ$41:$AJ$406"),INDIRECT($A$5&amp;"!$AO$41:$AO$406"))*SUM($F$3:$I$3)</f>
        <v>11.7</v>
      </c>
      <c r="E101" s="34" cm="1">
        <f t="array" ref="E101">SUMPRODUCT(('PT Storengy'!$B$8:$I$372)*('PT Storengy'!$A$8:$A$372=$A101)*('PT Storengy'!$B$5:$I$5=$A$6)*('PT Storengy'!$B$7:$I$7=$A$7))</f>
        <v>0.15</v>
      </c>
      <c r="F101" s="107">
        <f t="shared" ca="1" si="10"/>
        <v>6.2907378144000043</v>
      </c>
      <c r="G101" s="141">
        <f t="shared" ca="1" si="13"/>
        <v>0.53225999999999996</v>
      </c>
      <c r="H101" s="35" cm="1">
        <f t="array" aca="1" ref="H101" ca="1">IF(ROUND(ROUND(G101,2)-G101,4)=0,_xlfn.XLOOKUP(G101,INDIRECT($A$4&amp;"!$G$41:$G$141"),INDIRECT($A$4&amp;"!$A$41:$A$141"),0,1,1),IF(G101&gt;=1,0,(ROUNDUP(G101,2)-G101)*100*_xlfn.XLOOKUP(G101,INDIRECT($A$4&amp;"!$G$41:$G$141"),INDIRECT($A$4&amp;"!$A$41:$A$141"),0,-1,-1)+(G101-ROUNDDOWN(G101,2))*100*_xlfn.XLOOKUP(G101,INDIRECT($A$4&amp;"!$G$41:$G$141"),INDIRECT($A$4&amp;"!$A$41:$A$141"),0,1,1)))</f>
        <v>0.79516000000000087</v>
      </c>
      <c r="I101" s="66">
        <f t="shared" ca="1" si="14"/>
        <v>63.262929600000056</v>
      </c>
      <c r="J101" s="106" cm="1">
        <f t="array" aca="1" ref="J101" ca="1">IF(COUNTIFS('PTC NaTran'!$K$7:$K$15996,"",'PTC NaTran'!$A$7:$A$15996,J$16,'PTC NaTran'!$D$7:$D$15996,$A101,'PTC NaTran'!$C$7:$C$15996,"DEL")&gt;0,J$14,SUMIFS('PTC NaTran'!$K$7:$K$15996,'PTC NaTran'!$A$7:$A$15996,J$16,'PTC NaTran'!$D$7:$D$15996,$A101,'PTC NaTran'!$C$7:$C$15996,"DEL")*1.0026*$F$4/INDIRECT($A$4&amp;"!D9"))</f>
        <v>59.900017021276597</v>
      </c>
      <c r="K101" s="106">
        <v>1000</v>
      </c>
      <c r="L101" s="107">
        <f t="shared" ca="1" si="11"/>
        <v>6.1162358081361727</v>
      </c>
      <c r="M101" s="141">
        <f t="shared" ca="1" si="15"/>
        <v>0.51763999999999999</v>
      </c>
      <c r="N101" s="35" cm="1">
        <f t="array" aca="1" ref="N101" ca="1">IF(ROUND(ROUND(M101,2)-M101,4)=0,_xlfn.XLOOKUP(M101,INDIRECT($A$4&amp;"!$G$41:$G$141"),INDIRECT($A$4&amp;"!$A$41:$A$141"),0,1,1),IF(M101&gt;=1,0,(ROUNDUP(M101,2)-M101)*100*_xlfn.XLOOKUP(M101,INDIRECT($A$4&amp;"!$G$41:$G$141"),INDIRECT($A$4&amp;"!$A$41:$A$141"),0,-1,-1)+(M101-ROUNDDOWN(M101,2))*100*_xlfn.XLOOKUP(M101,INDIRECT($A$4&amp;"!$G$41:$G$141"),INDIRECT($A$4&amp;"!$A$41:$A$141"),0,1,1)))</f>
        <v>0.80490666666666744</v>
      </c>
      <c r="O101" s="66">
        <f t="shared" ca="1" si="16"/>
        <v>59.900017021276597</v>
      </c>
      <c r="S101" s="107">
        <f t="shared" ca="1" si="12"/>
        <v>7.0713586320000008</v>
      </c>
      <c r="T101" s="51">
        <f t="shared" ca="1" si="17"/>
        <v>0.59838000000000002</v>
      </c>
      <c r="U101" s="35" cm="1">
        <f t="array" aca="1" ref="U101" ca="1">IF(ROUND(ROUND(T101,2)-T101,4)=0,_xlfn.XLOOKUP(T101,INDIRECT($A$4&amp;"!$G$41:$G$141"),INDIRECT($A$4&amp;"!$A$41:$A$141"),0,1,1),IF(T101&gt;=1,0,(ROUNDUP(T101,2)-T101)*100*_xlfn.XLOOKUP(T101,INDIRECT($A$4&amp;"!$G$41:$G$141"),INDIRECT($A$4&amp;"!$A$41:$A$141"),0,-1,-1)+(T101-ROUNDDOWN(T101,2))*100*_xlfn.XLOOKUP(T101,INDIRECT($A$4&amp;"!$G$41:$G$141"),INDIRECT($A$4&amp;"!$A$41:$A$141"),0,1,1)))</f>
        <v>0.75108000000000052</v>
      </c>
      <c r="V101" s="66">
        <f t="shared" ca="1" si="18"/>
        <v>70.30108800000005</v>
      </c>
    </row>
    <row r="102" spans="1:22" x14ac:dyDescent="0.35">
      <c r="A102" s="32">
        <f t="shared" si="19"/>
        <v>46563</v>
      </c>
      <c r="B102" s="65" cm="1">
        <f t="array" aca="1" ref="B102" ca="1">_xlfn.XLOOKUP(A102,INDIRECT($A$5&amp;"!$AJ$41:$AJ$406"),INDIRECT($A$5&amp;"!$AK$41:$AK$406"))*SUM($F$3:$I$3)</f>
        <v>0</v>
      </c>
      <c r="C102" s="65" cm="1">
        <f t="array" aca="1" ref="C102" ca="1">_xlfn.XLOOKUP(A102,INDIRECT($A$5&amp;"!$AJ$41:$AJ$406"),INDIRECT($A$5&amp;"!$AL$41:$AL$406"))*SUM($F$3:$I$3)</f>
        <v>11.7</v>
      </c>
      <c r="D102" s="65" cm="1">
        <f t="array" aca="1" ref="D102" ca="1">_xlfn.XLOOKUP(A102,INDIRECT($A$5&amp;"!$AJ$41:$AJ$406"),INDIRECT($A$5&amp;"!$AO$41:$AO$406"))*SUM($F$3:$I$3)</f>
        <v>11.7</v>
      </c>
      <c r="E102" s="34" cm="1">
        <f t="array" ref="E102">SUMPRODUCT(('PT Storengy'!$B$8:$I$372)*('PT Storengy'!$A$8:$A$372=$A102)*('PT Storengy'!$B$5:$I$5=$A$6)*('PT Storengy'!$B$7:$I$7=$A$7))</f>
        <v>0.15</v>
      </c>
      <c r="F102" s="107">
        <f t="shared" ca="1" si="10"/>
        <v>6.3537137976000047</v>
      </c>
      <c r="G102" s="141">
        <f t="shared" ca="1" si="13"/>
        <v>0.53766999999999998</v>
      </c>
      <c r="H102" s="35" cm="1">
        <f t="array" aca="1" ref="H102" ca="1">IF(ROUND(ROUND(G102,2)-G102,4)=0,_xlfn.XLOOKUP(G102,INDIRECT($A$4&amp;"!$G$41:$G$141"),INDIRECT($A$4&amp;"!$A$41:$A$141"),0,1,1),IF(G102&gt;=1,0,(ROUNDUP(G102,2)-G102)*100*_xlfn.XLOOKUP(G102,INDIRECT($A$4&amp;"!$G$41:$G$141"),INDIRECT($A$4&amp;"!$A$41:$A$141"),0,-1,-1)+(G102-ROUNDDOWN(G102,2))*100*_xlfn.XLOOKUP(G102,INDIRECT($A$4&amp;"!$G$41:$G$141"),INDIRECT($A$4&amp;"!$A$41:$A$141"),0,1,1)))</f>
        <v>0.79155333333333411</v>
      </c>
      <c r="I102" s="66">
        <f t="shared" ca="1" si="14"/>
        <v>62.975983200000051</v>
      </c>
      <c r="J102" s="106" cm="1">
        <f t="array" aca="1" ref="J102" ca="1">IF(COUNTIFS('PTC NaTran'!$K$7:$K$15996,"",'PTC NaTran'!$A$7:$A$15996,J$16,'PTC NaTran'!$D$7:$D$15996,$A102,'PTC NaTran'!$C$7:$C$15996,"DEL")&gt;0,J$14,SUMIFS('PTC NaTran'!$K$7:$K$15996,'PTC NaTran'!$A$7:$A$15996,J$16,'PTC NaTran'!$D$7:$D$15996,$A102,'PTC NaTran'!$C$7:$C$15996,"DEL")*1.0026*$F$4/INDIRECT($A$4&amp;"!D9"))</f>
        <v>59.900017021276597</v>
      </c>
      <c r="K102" s="106">
        <v>1000</v>
      </c>
      <c r="L102" s="107">
        <f t="shared" ca="1" si="11"/>
        <v>6.1761358251574494</v>
      </c>
      <c r="M102" s="141">
        <f t="shared" ca="1" si="15"/>
        <v>0.52276</v>
      </c>
      <c r="N102" s="35" cm="1">
        <f t="array" aca="1" ref="N102" ca="1">IF(ROUND(ROUND(M102,2)-M102,4)=0,_xlfn.XLOOKUP(M102,INDIRECT($A$4&amp;"!$G$41:$G$141"),INDIRECT($A$4&amp;"!$A$41:$A$141"),0,1,1),IF(M102&gt;=1,0,(ROUNDUP(M102,2)-M102)*100*_xlfn.XLOOKUP(M102,INDIRECT($A$4&amp;"!$G$41:$G$141"),INDIRECT($A$4&amp;"!$A$41:$A$141"),0,-1,-1)+(M102-ROUNDDOWN(M102,2))*100*_xlfn.XLOOKUP(M102,INDIRECT($A$4&amp;"!$G$41:$G$141"),INDIRECT($A$4&amp;"!$A$41:$A$141"),0,1,1)))</f>
        <v>0.80149333333333406</v>
      </c>
      <c r="O102" s="66">
        <f t="shared" ca="1" si="16"/>
        <v>59.900017021276597</v>
      </c>
      <c r="S102" s="107">
        <f t="shared" ca="1" si="12"/>
        <v>7.1412846960000005</v>
      </c>
      <c r="T102" s="51">
        <f t="shared" ca="1" si="17"/>
        <v>0.60438999999999998</v>
      </c>
      <c r="U102" s="35" cm="1">
        <f t="array" aca="1" ref="U102" ca="1">IF(ROUND(ROUND(T102,2)-T102,4)=0,_xlfn.XLOOKUP(T102,INDIRECT($A$4&amp;"!$G$41:$G$141"),INDIRECT($A$4&amp;"!$A$41:$A$141"),0,1,1),IF(T102&gt;=1,0,(ROUNDUP(T102,2)-T102)*100*_xlfn.XLOOKUP(T102,INDIRECT($A$4&amp;"!$G$41:$G$141"),INDIRECT($A$4&amp;"!$A$41:$A$141"),0,-1,-1)+(T102-ROUNDDOWN(T102,2))*100*_xlfn.XLOOKUP(T102,INDIRECT($A$4&amp;"!$G$41:$G$141"),INDIRECT($A$4&amp;"!$A$41:$A$141"),0,1,1)))</f>
        <v>0.74707333333333403</v>
      </c>
      <c r="V102" s="66">
        <f t="shared" ca="1" si="18"/>
        <v>69.926064000000068</v>
      </c>
    </row>
    <row r="103" spans="1:22" x14ac:dyDescent="0.35">
      <c r="A103" s="32">
        <f t="shared" si="19"/>
        <v>46564</v>
      </c>
      <c r="B103" s="65" cm="1">
        <f t="array" aca="1" ref="B103" ca="1">_xlfn.XLOOKUP(A103,INDIRECT($A$5&amp;"!$AJ$41:$AJ$406"),INDIRECT($A$5&amp;"!$AK$41:$AK$406"))*SUM($F$3:$I$3)</f>
        <v>0</v>
      </c>
      <c r="C103" s="65" cm="1">
        <f t="array" aca="1" ref="C103" ca="1">_xlfn.XLOOKUP(A103,INDIRECT($A$5&amp;"!$AJ$41:$AJ$406"),INDIRECT($A$5&amp;"!$AL$41:$AL$406"))*SUM($F$3:$I$3)</f>
        <v>11.7</v>
      </c>
      <c r="D103" s="65" cm="1">
        <f t="array" aca="1" ref="D103" ca="1">_xlfn.XLOOKUP(A103,INDIRECT($A$5&amp;"!$AJ$41:$AJ$406"),INDIRECT($A$5&amp;"!$AO$41:$AO$406"))*SUM($F$3:$I$3)</f>
        <v>11.7</v>
      </c>
      <c r="E103" s="34" cm="1">
        <f t="array" ref="E103">SUMPRODUCT(('PT Storengy'!$B$8:$I$372)*('PT Storengy'!$A$8:$A$372=$A103)*('PT Storengy'!$B$5:$I$5=$A$6)*('PT Storengy'!$B$7:$I$7=$A$7))</f>
        <v>0.15</v>
      </c>
      <c r="F103" s="107">
        <f t="shared" ca="1" si="10"/>
        <v>6.416404425600005</v>
      </c>
      <c r="G103" s="141">
        <f t="shared" ca="1" si="13"/>
        <v>0.54305000000000003</v>
      </c>
      <c r="H103" s="35" cm="1">
        <f t="array" aca="1" ref="H103" ca="1">IF(ROUND(ROUND(G103,2)-G103,4)=0,_xlfn.XLOOKUP(G103,INDIRECT($A$4&amp;"!$G$41:$G$141"),INDIRECT($A$4&amp;"!$A$41:$A$141"),0,1,1),IF(G103&gt;=1,0,(ROUNDUP(G103,2)-G103)*100*_xlfn.XLOOKUP(G103,INDIRECT($A$4&amp;"!$G$41:$G$141"),INDIRECT($A$4&amp;"!$A$41:$A$141"),0,-1,-1)+(G103-ROUNDDOWN(G103,2))*100*_xlfn.XLOOKUP(G103,INDIRECT($A$4&amp;"!$G$41:$G$141"),INDIRECT($A$4&amp;"!$A$41:$A$141"),0,1,1)))</f>
        <v>0.78796666666666737</v>
      </c>
      <c r="I103" s="66">
        <f t="shared" ca="1" si="14"/>
        <v>62.690628000000046</v>
      </c>
      <c r="J103" s="106" cm="1">
        <f t="array" aca="1" ref="J103" ca="1">IF(COUNTIFS('PTC NaTran'!$K$7:$K$15996,"",'PTC NaTran'!$A$7:$A$15996,J$16,'PTC NaTran'!$D$7:$D$15996,$A103,'PTC NaTran'!$C$7:$C$15996,"DEL")&gt;0,J$14,SUMIFS('PTC NaTran'!$K$7:$K$15996,'PTC NaTran'!$A$7:$A$15996,J$16,'PTC NaTran'!$D$7:$D$15996,$A103,'PTC NaTran'!$C$7:$C$15996,"DEL")*1.0026*$F$4/INDIRECT($A$4&amp;"!D9"))</f>
        <v>59.900017021276597</v>
      </c>
      <c r="K103" s="106">
        <v>1000</v>
      </c>
      <c r="L103" s="107">
        <f t="shared" ca="1" si="11"/>
        <v>6.2360358421787261</v>
      </c>
      <c r="M103" s="141">
        <f t="shared" ca="1" si="15"/>
        <v>0.52786999999999995</v>
      </c>
      <c r="N103" s="35" cm="1">
        <f t="array" aca="1" ref="N103" ca="1">IF(ROUND(ROUND(M103,2)-M103,4)=0,_xlfn.XLOOKUP(M103,INDIRECT($A$4&amp;"!$G$41:$G$141"),INDIRECT($A$4&amp;"!$A$41:$A$141"),0,1,1),IF(M103&gt;=1,0,(ROUNDUP(M103,2)-M103)*100*_xlfn.XLOOKUP(M103,INDIRECT($A$4&amp;"!$G$41:$G$141"),INDIRECT($A$4&amp;"!$A$41:$A$141"),0,-1,-1)+(M103-ROUNDDOWN(M103,2))*100*_xlfn.XLOOKUP(M103,INDIRECT($A$4&amp;"!$G$41:$G$141"),INDIRECT($A$4&amp;"!$A$41:$A$141"),0,1,1)))</f>
        <v>0.7980866666666675</v>
      </c>
      <c r="O103" s="66">
        <f t="shared" ca="1" si="16"/>
        <v>59.900017021276597</v>
      </c>
      <c r="S103" s="107">
        <f t="shared" ca="1" si="12"/>
        <v>7.2108376080000003</v>
      </c>
      <c r="T103" s="51">
        <f t="shared" ca="1" si="17"/>
        <v>0.61036999999999997</v>
      </c>
      <c r="U103" s="35" cm="1">
        <f t="array" aca="1" ref="U103" ca="1">IF(ROUND(ROUND(T103,2)-T103,4)=0,_xlfn.XLOOKUP(T103,INDIRECT($A$4&amp;"!$G$41:$G$141"),INDIRECT($A$4&amp;"!$A$41:$A$141"),0,1,1),IF(T103&gt;=1,0,(ROUNDUP(T103,2)-T103)*100*_xlfn.XLOOKUP(T103,INDIRECT($A$4&amp;"!$G$41:$G$141"),INDIRECT($A$4&amp;"!$A$41:$A$141"),0,-1,-1)+(T103-ROUNDDOWN(T103,2))*100*_xlfn.XLOOKUP(T103,INDIRECT($A$4&amp;"!$G$41:$G$141"),INDIRECT($A$4&amp;"!$A$41:$A$141"),0,1,1)))</f>
        <v>0.74308666666666745</v>
      </c>
      <c r="V103" s="66">
        <f t="shared" ca="1" si="18"/>
        <v>69.552912000000063</v>
      </c>
    </row>
    <row r="104" spans="1:22" x14ac:dyDescent="0.35">
      <c r="A104" s="32">
        <f t="shared" si="19"/>
        <v>46565</v>
      </c>
      <c r="B104" s="65" cm="1">
        <f t="array" aca="1" ref="B104" ca="1">_xlfn.XLOOKUP(A104,INDIRECT($A$5&amp;"!$AJ$41:$AJ$406"),INDIRECT($A$5&amp;"!$AK$41:$AK$406"))*SUM($F$3:$I$3)</f>
        <v>0</v>
      </c>
      <c r="C104" s="65" cm="1">
        <f t="array" aca="1" ref="C104" ca="1">_xlfn.XLOOKUP(A104,INDIRECT($A$5&amp;"!$AJ$41:$AJ$406"),INDIRECT($A$5&amp;"!$AL$41:$AL$406"))*SUM($F$3:$I$3)</f>
        <v>11.7</v>
      </c>
      <c r="D104" s="65" cm="1">
        <f t="array" aca="1" ref="D104" ca="1">_xlfn.XLOOKUP(A104,INDIRECT($A$5&amp;"!$AJ$41:$AJ$406"),INDIRECT($A$5&amp;"!$AO$41:$AO$406"))*SUM($F$3:$I$3)</f>
        <v>11.7</v>
      </c>
      <c r="E104" s="34" cm="1">
        <f t="array" ref="E104">SUMPRODUCT(('PT Storengy'!$B$8:$I$372)*('PT Storengy'!$A$8:$A$372=$A104)*('PT Storengy'!$B$5:$I$5=$A$6)*('PT Storengy'!$B$7:$I$7=$A$7))</f>
        <v>0.15</v>
      </c>
      <c r="F104" s="107">
        <f t="shared" ca="1" si="10"/>
        <v>6.4788107592000053</v>
      </c>
      <c r="G104" s="141">
        <f t="shared" ca="1" si="13"/>
        <v>0.54840999999999995</v>
      </c>
      <c r="H104" s="35" cm="1">
        <f t="array" aca="1" ref="H104" ca="1">IF(ROUND(ROUND(G104,2)-G104,4)=0,_xlfn.XLOOKUP(G104,INDIRECT($A$4&amp;"!$G$41:$G$141"),INDIRECT($A$4&amp;"!$A$41:$A$141"),0,1,1),IF(G104&gt;=1,0,(ROUNDUP(G104,2)-G104)*100*_xlfn.XLOOKUP(G104,INDIRECT($A$4&amp;"!$G$41:$G$141"),INDIRECT($A$4&amp;"!$A$41:$A$141"),0,-1,-1)+(G104-ROUNDDOWN(G104,2))*100*_xlfn.XLOOKUP(G104,INDIRECT($A$4&amp;"!$G$41:$G$141"),INDIRECT($A$4&amp;"!$A$41:$A$141"),0,1,1)))</f>
        <v>0.78439333333333394</v>
      </c>
      <c r="I104" s="66">
        <f t="shared" ca="1" si="14"/>
        <v>62.406333600000039</v>
      </c>
      <c r="J104" s="106" cm="1">
        <f t="array" aca="1" ref="J104" ca="1">IF(COUNTIFS('PTC NaTran'!$K$7:$K$15996,"",'PTC NaTran'!$A$7:$A$15996,J$16,'PTC NaTran'!$D$7:$D$15996,$A104,'PTC NaTran'!$C$7:$C$15996,"DEL")&gt;0,J$14,SUMIFS('PTC NaTran'!$K$7:$K$15996,'PTC NaTran'!$A$7:$A$15996,J$16,'PTC NaTran'!$D$7:$D$15996,$A104,'PTC NaTran'!$C$7:$C$15996,"DEL")*1.0026*$F$4/INDIRECT($A$4&amp;"!D9"))</f>
        <v>59.900017021276597</v>
      </c>
      <c r="K104" s="106">
        <v>1000</v>
      </c>
      <c r="L104" s="107">
        <f t="shared" ca="1" si="11"/>
        <v>6.2959358592000028</v>
      </c>
      <c r="M104" s="141">
        <f t="shared" ca="1" si="15"/>
        <v>0.53298999999999996</v>
      </c>
      <c r="N104" s="35" cm="1">
        <f t="array" aca="1" ref="N104" ca="1">IF(ROUND(ROUND(M104,2)-M104,4)=0,_xlfn.XLOOKUP(M104,INDIRECT($A$4&amp;"!$G$41:$G$141"),INDIRECT($A$4&amp;"!$A$41:$A$141"),0,1,1),IF(M104&gt;=1,0,(ROUNDUP(M104,2)-M104)*100*_xlfn.XLOOKUP(M104,INDIRECT($A$4&amp;"!$G$41:$G$141"),INDIRECT($A$4&amp;"!$A$41:$A$141"),0,-1,-1)+(M104-ROUNDDOWN(M104,2))*100*_xlfn.XLOOKUP(M104,INDIRECT($A$4&amp;"!$G$41:$G$141"),INDIRECT($A$4&amp;"!$A$41:$A$141"),0,1,1)))</f>
        <v>0.79467333333333412</v>
      </c>
      <c r="O104" s="66">
        <f t="shared" ca="1" si="16"/>
        <v>59.900017021276597</v>
      </c>
      <c r="S104" s="107">
        <f t="shared" ca="1" si="12"/>
        <v>7.2800198640000007</v>
      </c>
      <c r="T104" s="51">
        <f t="shared" ca="1" si="17"/>
        <v>0.61631000000000002</v>
      </c>
      <c r="U104" s="35" cm="1">
        <f t="array" aca="1" ref="U104" ca="1">IF(ROUND(ROUND(T104,2)-T104,4)=0,_xlfn.XLOOKUP(T104,INDIRECT($A$4&amp;"!$G$41:$G$141"),INDIRECT($A$4&amp;"!$A$41:$A$141"),0,1,1),IF(T104&gt;=1,0,(ROUNDUP(T104,2)-T104)*100*_xlfn.XLOOKUP(T104,INDIRECT($A$4&amp;"!$G$41:$G$141"),INDIRECT($A$4&amp;"!$A$41:$A$141"),0,-1,-1)+(T104-ROUNDDOWN(T104,2))*100*_xlfn.XLOOKUP(T104,INDIRECT($A$4&amp;"!$G$41:$G$141"),INDIRECT($A$4&amp;"!$A$41:$A$141"),0,1,1)))</f>
        <v>0.73912666666666749</v>
      </c>
      <c r="V104" s="66">
        <f t="shared" ca="1" si="18"/>
        <v>69.182256000000066</v>
      </c>
    </row>
    <row r="105" spans="1:22" x14ac:dyDescent="0.35">
      <c r="A105" s="32">
        <f t="shared" si="19"/>
        <v>46566</v>
      </c>
      <c r="B105" s="65" cm="1">
        <f t="array" aca="1" ref="B105" ca="1">_xlfn.XLOOKUP(A105,INDIRECT($A$5&amp;"!$AJ$41:$AJ$406"),INDIRECT($A$5&amp;"!$AK$41:$AK$406"))*SUM($F$3:$I$3)</f>
        <v>0</v>
      </c>
      <c r="C105" s="65" cm="1">
        <f t="array" aca="1" ref="C105" ca="1">_xlfn.XLOOKUP(A105,INDIRECT($A$5&amp;"!$AJ$41:$AJ$406"),INDIRECT($A$5&amp;"!$AL$41:$AL$406"))*SUM($F$3:$I$3)</f>
        <v>11.7</v>
      </c>
      <c r="D105" s="65" cm="1">
        <f t="array" aca="1" ref="D105" ca="1">_xlfn.XLOOKUP(A105,INDIRECT($A$5&amp;"!$AJ$41:$AJ$406"),INDIRECT($A$5&amp;"!$AO$41:$AO$406"))*SUM($F$3:$I$3)</f>
        <v>11.7</v>
      </c>
      <c r="E105" s="34" cm="1">
        <f t="array" ref="E105">SUMPRODUCT(('PT Storengy'!$B$8:$I$372)*('PT Storengy'!$A$8:$A$372=$A105)*('PT Storengy'!$B$5:$I$5=$A$6)*('PT Storengy'!$B$7:$I$7=$A$7))</f>
        <v>0.15</v>
      </c>
      <c r="F105" s="107">
        <f t="shared" ca="1" si="10"/>
        <v>6.5409343896000056</v>
      </c>
      <c r="G105" s="141">
        <f t="shared" ca="1" si="13"/>
        <v>0.55374000000000001</v>
      </c>
      <c r="H105" s="35" cm="1">
        <f t="array" aca="1" ref="H105" ca="1">IF(ROUND(ROUND(G105,2)-G105,4)=0,_xlfn.XLOOKUP(G105,INDIRECT($A$4&amp;"!$G$41:$G$141"),INDIRECT($A$4&amp;"!$A$41:$A$141"),0,1,1),IF(G105&gt;=1,0,(ROUNDUP(G105,2)-G105)*100*_xlfn.XLOOKUP(G105,INDIRECT($A$4&amp;"!$G$41:$G$141"),INDIRECT($A$4&amp;"!$A$41:$A$141"),0,-1,-1)+(G105-ROUNDDOWN(G105,2))*100*_xlfn.XLOOKUP(G105,INDIRECT($A$4&amp;"!$G$41:$G$141"),INDIRECT($A$4&amp;"!$A$41:$A$141"),0,1,1)))</f>
        <v>0.78084000000000064</v>
      </c>
      <c r="I105" s="66">
        <f t="shared" ca="1" si="14"/>
        <v>62.123630400000039</v>
      </c>
      <c r="J105" s="106" cm="1">
        <f t="array" aca="1" ref="J105" ca="1">IF(COUNTIFS('PTC NaTran'!$K$7:$K$15996,"",'PTC NaTran'!$A$7:$A$15996,J$16,'PTC NaTran'!$D$7:$D$15996,$A105,'PTC NaTran'!$C$7:$C$15996,"DEL")&gt;0,J$14,SUMIFS('PTC NaTran'!$K$7:$K$15996,'PTC NaTran'!$A$7:$A$15996,J$16,'PTC NaTran'!$D$7:$D$15996,$A105,'PTC NaTran'!$C$7:$C$15996,"DEL")*1.0026*$F$4/INDIRECT($A$4&amp;"!D9"))</f>
        <v>59.900017021276597</v>
      </c>
      <c r="K105" s="106">
        <v>1000</v>
      </c>
      <c r="L105" s="107">
        <f t="shared" ca="1" si="11"/>
        <v>6.3558358762212794</v>
      </c>
      <c r="M105" s="141">
        <f t="shared" ca="1" si="15"/>
        <v>0.53810999999999998</v>
      </c>
      <c r="N105" s="35" cm="1">
        <f t="array" aca="1" ref="N105" ca="1">IF(ROUND(ROUND(M105,2)-M105,4)=0,_xlfn.XLOOKUP(M105,INDIRECT($A$4&amp;"!$G$41:$G$141"),INDIRECT($A$4&amp;"!$A$41:$A$141"),0,1,1),IF(M105&gt;=1,0,(ROUNDUP(M105,2)-M105)*100*_xlfn.XLOOKUP(M105,INDIRECT($A$4&amp;"!$G$41:$G$141"),INDIRECT($A$4&amp;"!$A$41:$A$141"),0,-1,-1)+(M105-ROUNDDOWN(M105,2))*100*_xlfn.XLOOKUP(M105,INDIRECT($A$4&amp;"!$G$41:$G$141"),INDIRECT($A$4&amp;"!$A$41:$A$141"),0,1,1)))</f>
        <v>0.79126000000000074</v>
      </c>
      <c r="O105" s="66">
        <f t="shared" ca="1" si="16"/>
        <v>59.900017021276597</v>
      </c>
      <c r="S105" s="107">
        <f t="shared" ca="1" si="12"/>
        <v>7.3488333360000011</v>
      </c>
      <c r="T105" s="51">
        <f t="shared" ca="1" si="17"/>
        <v>0.62222</v>
      </c>
      <c r="U105" s="35" cm="1">
        <f t="array" aca="1" ref="U105" ca="1">IF(ROUND(ROUND(T105,2)-T105,4)=0,_xlfn.XLOOKUP(T105,INDIRECT($A$4&amp;"!$G$41:$G$141"),INDIRECT($A$4&amp;"!$A$41:$A$141"),0,1,1),IF(T105&gt;=1,0,(ROUNDUP(T105,2)-T105)*100*_xlfn.XLOOKUP(T105,INDIRECT($A$4&amp;"!$G$41:$G$141"),INDIRECT($A$4&amp;"!$A$41:$A$141"),0,-1,-1)+(T105-ROUNDDOWN(T105,2))*100*_xlfn.XLOOKUP(T105,INDIRECT($A$4&amp;"!$G$41:$G$141"),INDIRECT($A$4&amp;"!$A$41:$A$141"),0,1,1)))</f>
        <v>0.73518666666666743</v>
      </c>
      <c r="V105" s="66">
        <f t="shared" ca="1" si="18"/>
        <v>68.813472000000061</v>
      </c>
    </row>
    <row r="106" spans="1:22" x14ac:dyDescent="0.35">
      <c r="A106" s="32">
        <f t="shared" si="19"/>
        <v>46567</v>
      </c>
      <c r="B106" s="65" cm="1">
        <f t="array" aca="1" ref="B106" ca="1">_xlfn.XLOOKUP(A106,INDIRECT($A$5&amp;"!$AJ$41:$AJ$406"),INDIRECT($A$5&amp;"!$AK$41:$AK$406"))*SUM($F$3:$I$3)</f>
        <v>0</v>
      </c>
      <c r="C106" s="65" cm="1">
        <f t="array" aca="1" ref="C106" ca="1">_xlfn.XLOOKUP(A106,INDIRECT($A$5&amp;"!$AJ$41:$AJ$406"),INDIRECT($A$5&amp;"!$AL$41:$AL$406"))*SUM($F$3:$I$3)</f>
        <v>11.7</v>
      </c>
      <c r="D106" s="65" cm="1">
        <f t="array" aca="1" ref="D106" ca="1">_xlfn.XLOOKUP(A106,INDIRECT($A$5&amp;"!$AJ$41:$AJ$406"),INDIRECT($A$5&amp;"!$AO$41:$AO$406"))*SUM($F$3:$I$3)</f>
        <v>11.7</v>
      </c>
      <c r="E106" s="34" cm="1">
        <f t="array" ref="E106">SUMPRODUCT(('PT Storengy'!$B$8:$I$372)*('PT Storengy'!$A$8:$A$372=$A106)*('PT Storengy'!$B$5:$I$5=$A$6)*('PT Storengy'!$B$7:$I$7=$A$7))</f>
        <v>0.15</v>
      </c>
      <c r="F106" s="107">
        <f t="shared" ca="1" si="10"/>
        <v>6.6027763776000059</v>
      </c>
      <c r="G106" s="141">
        <f t="shared" ca="1" si="13"/>
        <v>0.55905000000000005</v>
      </c>
      <c r="H106" s="35" cm="1">
        <f t="array" aca="1" ref="H106" ca="1">IF(ROUND(ROUND(G106,2)-G106,4)=0,_xlfn.XLOOKUP(G106,INDIRECT($A$4&amp;"!$G$41:$G$141"),INDIRECT($A$4&amp;"!$A$41:$A$141"),0,1,1),IF(G106&gt;=1,0,(ROUNDUP(G106,2)-G106)*100*_xlfn.XLOOKUP(G106,INDIRECT($A$4&amp;"!$G$41:$G$141"),INDIRECT($A$4&amp;"!$A$41:$A$141"),0,-1,-1)+(G106-ROUNDDOWN(G106,2))*100*_xlfn.XLOOKUP(G106,INDIRECT($A$4&amp;"!$G$41:$G$141"),INDIRECT($A$4&amp;"!$A$41:$A$141"),0,1,1)))</f>
        <v>0.77730000000000066</v>
      </c>
      <c r="I106" s="66">
        <f t="shared" ca="1" si="14"/>
        <v>61.841988000000043</v>
      </c>
      <c r="J106" s="106" cm="1">
        <f t="array" aca="1" ref="J106" ca="1">IF(COUNTIFS('PTC NaTran'!$K$7:$K$15996,"",'PTC NaTran'!$A$7:$A$15996,J$16,'PTC NaTran'!$D$7:$D$15996,$A106,'PTC NaTran'!$C$7:$C$15996,"DEL")&gt;0,J$14,SUMIFS('PTC NaTran'!$K$7:$K$15996,'PTC NaTran'!$A$7:$A$15996,J$16,'PTC NaTran'!$D$7:$D$15996,$A106,'PTC NaTran'!$C$7:$C$15996,"DEL")*1.0026*$F$4/INDIRECT($A$4&amp;"!D9"))</f>
        <v>59.900017021276597</v>
      </c>
      <c r="K106" s="106">
        <v>1000</v>
      </c>
      <c r="L106" s="107">
        <f t="shared" ca="1" si="11"/>
        <v>6.4157358932425561</v>
      </c>
      <c r="M106" s="141">
        <f t="shared" ca="1" si="15"/>
        <v>0.54322999999999999</v>
      </c>
      <c r="N106" s="35" cm="1">
        <f t="array" aca="1" ref="N106" ca="1">IF(ROUND(ROUND(M106,2)-M106,4)=0,_xlfn.XLOOKUP(M106,INDIRECT($A$4&amp;"!$G$41:$G$141"),INDIRECT($A$4&amp;"!$A$41:$A$141"),0,1,1),IF(M106&gt;=1,0,(ROUNDUP(M106,2)-M106)*100*_xlfn.XLOOKUP(M106,INDIRECT($A$4&amp;"!$G$41:$G$141"),INDIRECT($A$4&amp;"!$A$41:$A$141"),0,-1,-1)+(M106-ROUNDDOWN(M106,2))*100*_xlfn.XLOOKUP(M106,INDIRECT($A$4&amp;"!$G$41:$G$141"),INDIRECT($A$4&amp;"!$A$41:$A$141"),0,1,1)))</f>
        <v>0.78784666666666736</v>
      </c>
      <c r="O106" s="66">
        <f t="shared" ca="1" si="16"/>
        <v>59.900017021276597</v>
      </c>
      <c r="S106" s="107">
        <f t="shared" ca="1" si="12"/>
        <v>7.4172792720000009</v>
      </c>
      <c r="T106" s="51">
        <f t="shared" ca="1" si="17"/>
        <v>0.62810999999999995</v>
      </c>
      <c r="U106" s="35" cm="1">
        <f t="array" aca="1" ref="U106" ca="1">IF(ROUND(ROUND(T106,2)-T106,4)=0,_xlfn.XLOOKUP(T106,INDIRECT($A$4&amp;"!$G$41:$G$141"),INDIRECT($A$4&amp;"!$A$41:$A$141"),0,1,1),IF(T106&gt;=1,0,(ROUNDUP(T106,2)-T106)*100*_xlfn.XLOOKUP(T106,INDIRECT($A$4&amp;"!$G$41:$G$141"),INDIRECT($A$4&amp;"!$A$41:$A$141"),0,-1,-1)+(T106-ROUNDDOWN(T106,2))*100*_xlfn.XLOOKUP(T106,INDIRECT($A$4&amp;"!$G$41:$G$141"),INDIRECT($A$4&amp;"!$A$41:$A$141"),0,1,1)))</f>
        <v>0.73126000000000069</v>
      </c>
      <c r="V106" s="66">
        <f t="shared" ca="1" si="18"/>
        <v>68.44593600000006</v>
      </c>
    </row>
    <row r="107" spans="1:22" x14ac:dyDescent="0.35">
      <c r="A107" s="32">
        <f t="shared" si="19"/>
        <v>46568</v>
      </c>
      <c r="B107" s="65" cm="1">
        <f t="array" aca="1" ref="B107" ca="1">_xlfn.XLOOKUP(A107,INDIRECT($A$5&amp;"!$AJ$41:$AJ$406"),INDIRECT($A$5&amp;"!$AK$41:$AK$406"))*SUM($F$3:$I$3)</f>
        <v>0</v>
      </c>
      <c r="C107" s="65" cm="1">
        <f t="array" aca="1" ref="C107" ca="1">_xlfn.XLOOKUP(A107,INDIRECT($A$5&amp;"!$AJ$41:$AJ$406"),INDIRECT($A$5&amp;"!$AL$41:$AL$406"))*SUM($F$3:$I$3)</f>
        <v>11.7</v>
      </c>
      <c r="D107" s="65" cm="1">
        <f t="array" aca="1" ref="D107" ca="1">_xlfn.XLOOKUP(A107,INDIRECT($A$5&amp;"!$AJ$41:$AJ$406"),INDIRECT($A$5&amp;"!$AO$41:$AO$406"))*SUM($F$3:$I$3)</f>
        <v>11.7</v>
      </c>
      <c r="E107" s="34" cm="1">
        <f t="array" ref="E107">SUMPRODUCT(('PT Storengy'!$B$8:$I$372)*('PT Storengy'!$A$8:$A$372=$A107)*('PT Storengy'!$B$5:$I$5=$A$6)*('PT Storengy'!$B$7:$I$7=$A$7))</f>
        <v>0.15</v>
      </c>
      <c r="F107" s="107">
        <f t="shared" ca="1" si="10"/>
        <v>6.664337784000006</v>
      </c>
      <c r="G107" s="141">
        <f t="shared" ca="1" si="13"/>
        <v>0.56433999999999995</v>
      </c>
      <c r="H107" s="35" cm="1">
        <f t="array" aca="1" ref="H107" ca="1">IF(ROUND(ROUND(G107,2)-G107,4)=0,_xlfn.XLOOKUP(G107,INDIRECT($A$4&amp;"!$G$41:$G$141"),INDIRECT($A$4&amp;"!$A$41:$A$141"),0,1,1),IF(G107&gt;=1,0,(ROUNDUP(G107,2)-G107)*100*_xlfn.XLOOKUP(G107,INDIRECT($A$4&amp;"!$G$41:$G$141"),INDIRECT($A$4&amp;"!$A$41:$A$141"),0,-1,-1)+(G107-ROUNDDOWN(G107,2))*100*_xlfn.XLOOKUP(G107,INDIRECT($A$4&amp;"!$G$41:$G$141"),INDIRECT($A$4&amp;"!$A$41:$A$141"),0,1,1)))</f>
        <v>0.77377333333333409</v>
      </c>
      <c r="I107" s="66">
        <f t="shared" ca="1" si="14"/>
        <v>61.561406400000052</v>
      </c>
      <c r="J107" s="106" cm="1">
        <f t="array" aca="1" ref="J107" ca="1">IF(COUNTIFS('PTC NaTran'!$K$7:$K$15996,"",'PTC NaTran'!$A$7:$A$15996,J$16,'PTC NaTran'!$D$7:$D$15996,$A107,'PTC NaTran'!$C$7:$C$15996,"DEL")&gt;0,J$14,SUMIFS('PTC NaTran'!$K$7:$K$15996,'PTC NaTran'!$A$7:$A$15996,J$16,'PTC NaTran'!$D$7:$D$15996,$A107,'PTC NaTran'!$C$7:$C$15996,"DEL")*1.0026*$F$4/INDIRECT($A$4&amp;"!D9"))</f>
        <v>59.900017021276597</v>
      </c>
      <c r="K107" s="106">
        <v>1000</v>
      </c>
      <c r="L107" s="107">
        <f t="shared" ca="1" si="11"/>
        <v>6.4756359102638328</v>
      </c>
      <c r="M107" s="141">
        <f t="shared" ca="1" si="15"/>
        <v>0.54835</v>
      </c>
      <c r="N107" s="35" cm="1">
        <f t="array" aca="1" ref="N107" ca="1">IF(ROUND(ROUND(M107,2)-M107,4)=0,_xlfn.XLOOKUP(M107,INDIRECT($A$4&amp;"!$G$41:$G$141"),INDIRECT($A$4&amp;"!$A$41:$A$141"),0,1,1),IF(M107&gt;=1,0,(ROUNDUP(M107,2)-M107)*100*_xlfn.XLOOKUP(M107,INDIRECT($A$4&amp;"!$G$41:$G$141"),INDIRECT($A$4&amp;"!$A$41:$A$141"),0,-1,-1)+(M107-ROUNDDOWN(M107,2))*100*_xlfn.XLOOKUP(M107,INDIRECT($A$4&amp;"!$G$41:$G$141"),INDIRECT($A$4&amp;"!$A$41:$A$141"),0,1,1)))</f>
        <v>0.78443333333333398</v>
      </c>
      <c r="O107" s="66">
        <f t="shared" ca="1" si="16"/>
        <v>59.900017021276597</v>
      </c>
      <c r="S107" s="107">
        <f t="shared" ca="1" si="12"/>
        <v>7.4853601680000006</v>
      </c>
      <c r="T107" s="51">
        <f t="shared" ca="1" si="17"/>
        <v>0.63395999999999997</v>
      </c>
      <c r="U107" s="35" cm="1">
        <f t="array" aca="1" ref="U107" ca="1">IF(ROUND(ROUND(T107,2)-T107,4)=0,_xlfn.XLOOKUP(T107,INDIRECT($A$4&amp;"!$G$41:$G$141"),INDIRECT($A$4&amp;"!$A$41:$A$141"),0,1,1),IF(T107&gt;=1,0,(ROUNDUP(T107,2)-T107)*100*_xlfn.XLOOKUP(T107,INDIRECT($A$4&amp;"!$G$41:$G$141"),INDIRECT($A$4&amp;"!$A$41:$A$141"),0,-1,-1)+(T107-ROUNDDOWN(T107,2))*100*_xlfn.XLOOKUP(T107,INDIRECT($A$4&amp;"!$G$41:$G$141"),INDIRECT($A$4&amp;"!$A$41:$A$141"),0,1,1)))</f>
        <v>0.72736000000000067</v>
      </c>
      <c r="V107" s="66">
        <f t="shared" ca="1" si="18"/>
        <v>68.080896000000052</v>
      </c>
    </row>
    <row r="108" spans="1:22" x14ac:dyDescent="0.35">
      <c r="A108" s="32">
        <f t="shared" si="19"/>
        <v>46569</v>
      </c>
      <c r="B108" s="65" cm="1">
        <f t="array" aca="1" ref="B108" ca="1">_xlfn.XLOOKUP(A108,INDIRECT($A$5&amp;"!$AJ$41:$AJ$406"),INDIRECT($A$5&amp;"!$AK$41:$AK$406"))*SUM($F$3:$I$3)</f>
        <v>0</v>
      </c>
      <c r="C108" s="65" cm="1">
        <f t="array" aca="1" ref="C108" ca="1">_xlfn.XLOOKUP(A108,INDIRECT($A$5&amp;"!$AJ$41:$AJ$406"),INDIRECT($A$5&amp;"!$AL$41:$AL$406"))*SUM($F$3:$I$3)</f>
        <v>11.7</v>
      </c>
      <c r="D108" s="65" cm="1">
        <f t="array" aca="1" ref="D108" ca="1">_xlfn.XLOOKUP(A108,INDIRECT($A$5&amp;"!$AJ$41:$AJ$406"),INDIRECT($A$5&amp;"!$AO$41:$AO$406"))*SUM($F$3:$I$3)</f>
        <v>11.7</v>
      </c>
      <c r="E108" s="34" cm="1">
        <f t="array" ref="E108">SUMPRODUCT(('PT Storengy'!$B$8:$I$372)*('PT Storengy'!$A$8:$A$372=$A108)*('PT Storengy'!$B$5:$I$5=$A$6)*('PT Storengy'!$B$7:$I$7=$A$7))</f>
        <v>0.15</v>
      </c>
      <c r="F108" s="107">
        <f t="shared" ca="1" si="10"/>
        <v>6.725620200000006</v>
      </c>
      <c r="G108" s="141">
        <f t="shared" ca="1" si="13"/>
        <v>0.5696</v>
      </c>
      <c r="H108" s="35" cm="1">
        <f t="array" aca="1" ref="H108" ca="1">IF(ROUND(ROUND(G108,2)-G108,4)=0,_xlfn.XLOOKUP(G108,INDIRECT($A$4&amp;"!$G$41:$G$141"),INDIRECT($A$4&amp;"!$A$41:$A$141"),0,1,1),IF(G108&gt;=1,0,(ROUNDUP(G108,2)-G108)*100*_xlfn.XLOOKUP(G108,INDIRECT($A$4&amp;"!$G$41:$G$141"),INDIRECT($A$4&amp;"!$A$41:$A$141"),0,-1,-1)+(G108-ROUNDDOWN(G108,2))*100*_xlfn.XLOOKUP(G108,INDIRECT($A$4&amp;"!$G$41:$G$141"),INDIRECT($A$4&amp;"!$A$41:$A$141"),0,1,1)))</f>
        <v>0.77026666666666743</v>
      </c>
      <c r="I108" s="66">
        <f t="shared" ca="1" si="14"/>
        <v>61.282416000000055</v>
      </c>
      <c r="J108" s="106" cm="1">
        <f t="array" aca="1" ref="J108" ca="1">IF(COUNTIFS('PTC NaTran'!$K$7:$K$15996,"",'PTC NaTran'!$A$7:$A$15996,J$16,'PTC NaTran'!$D$7:$D$15996,$A108,'PTC NaTran'!$C$7:$C$15996,"DEL")&gt;0,J$14,SUMIFS('PTC NaTran'!$K$7:$K$15996,'PTC NaTran'!$A$7:$A$15996,J$16,'PTC NaTran'!$D$7:$D$15996,$A108,'PTC NaTran'!$C$7:$C$15996,"DEL")*1.0026*$F$4/INDIRECT($A$4&amp;"!D9"))</f>
        <v>44.92501276595744</v>
      </c>
      <c r="K108" s="106">
        <v>1000</v>
      </c>
      <c r="L108" s="107">
        <f t="shared" ca="1" si="11"/>
        <v>6.5205609230297901</v>
      </c>
      <c r="M108" s="141">
        <f t="shared" ca="1" si="15"/>
        <v>0.55347000000000002</v>
      </c>
      <c r="N108" s="35" cm="1">
        <f t="array" aca="1" ref="N108" ca="1">IF(ROUND(ROUND(M108,2)-M108,4)=0,_xlfn.XLOOKUP(M108,INDIRECT($A$4&amp;"!$G$41:$G$141"),INDIRECT($A$4&amp;"!$A$41:$A$141"),0,1,1),IF(M108&gt;=1,0,(ROUNDUP(M108,2)-M108)*100*_xlfn.XLOOKUP(M108,INDIRECT($A$4&amp;"!$G$41:$G$141"),INDIRECT($A$4&amp;"!$A$41:$A$141"),0,-1,-1)+(M108-ROUNDDOWN(M108,2))*100*_xlfn.XLOOKUP(M108,INDIRECT($A$4&amp;"!$G$41:$G$141"),INDIRECT($A$4&amp;"!$A$41:$A$141"),0,1,1)))</f>
        <v>0.78102000000000071</v>
      </c>
      <c r="O108" s="66">
        <f t="shared" ca="1" si="16"/>
        <v>44.92501276595744</v>
      </c>
      <c r="S108" s="107">
        <f t="shared" ca="1" si="12"/>
        <v>7.5530785200000006</v>
      </c>
      <c r="T108" s="51">
        <f t="shared" ca="1" si="17"/>
        <v>0.63976999999999995</v>
      </c>
      <c r="U108" s="35" cm="1">
        <f t="array" aca="1" ref="U108" ca="1">IF(ROUND(ROUND(T108,2)-T108,4)=0,_xlfn.XLOOKUP(T108,INDIRECT($A$4&amp;"!$G$41:$G$141"),INDIRECT($A$4&amp;"!$A$41:$A$141"),0,1,1),IF(T108&gt;=1,0,(ROUNDUP(T108,2)-T108)*100*_xlfn.XLOOKUP(T108,INDIRECT($A$4&amp;"!$G$41:$G$141"),INDIRECT($A$4&amp;"!$A$41:$A$141"),0,-1,-1)+(T108-ROUNDDOWN(T108,2))*100*_xlfn.XLOOKUP(T108,INDIRECT($A$4&amp;"!$G$41:$G$141"),INDIRECT($A$4&amp;"!$A$41:$A$141"),0,1,1)))</f>
        <v>0.72348666666666739</v>
      </c>
      <c r="V108" s="66">
        <f t="shared" ca="1" si="18"/>
        <v>67.718352000000067</v>
      </c>
    </row>
    <row r="109" spans="1:22" x14ac:dyDescent="0.35">
      <c r="A109" s="32">
        <f t="shared" si="19"/>
        <v>46570</v>
      </c>
      <c r="B109" s="65" cm="1">
        <f t="array" aca="1" ref="B109" ca="1">_xlfn.XLOOKUP(A109,INDIRECT($A$5&amp;"!$AJ$41:$AJ$406"),INDIRECT($A$5&amp;"!$AK$41:$AK$406"))*SUM($F$3:$I$3)</f>
        <v>0</v>
      </c>
      <c r="C109" s="65" cm="1">
        <f t="array" aca="1" ref="C109" ca="1">_xlfn.XLOOKUP(A109,INDIRECT($A$5&amp;"!$AJ$41:$AJ$406"),INDIRECT($A$5&amp;"!$AL$41:$AL$406"))*SUM($F$3:$I$3)</f>
        <v>11.7</v>
      </c>
      <c r="D109" s="65" cm="1">
        <f t="array" aca="1" ref="D109" ca="1">_xlfn.XLOOKUP(A109,INDIRECT($A$5&amp;"!$AJ$41:$AJ$406"),INDIRECT($A$5&amp;"!$AO$41:$AO$406"))*SUM($F$3:$I$3)</f>
        <v>11.7</v>
      </c>
      <c r="E109" s="34" cm="1">
        <f t="array" ref="E109">SUMPRODUCT(('PT Storengy'!$B$8:$I$372)*('PT Storengy'!$A$8:$A$372=$A109)*('PT Storengy'!$B$5:$I$5=$A$6)*('PT Storengy'!$B$7:$I$7=$A$7))</f>
        <v>0.15</v>
      </c>
      <c r="F109" s="107">
        <f t="shared" ca="1" si="10"/>
        <v>6.7866246864000059</v>
      </c>
      <c r="G109" s="141">
        <f t="shared" ca="1" si="13"/>
        <v>0.57484000000000002</v>
      </c>
      <c r="H109" s="35" cm="1">
        <f t="array" aca="1" ref="H109" ca="1">IF(ROUND(ROUND(G109,2)-G109,4)=0,_xlfn.XLOOKUP(G109,INDIRECT($A$4&amp;"!$G$41:$G$141"),INDIRECT($A$4&amp;"!$A$41:$A$141"),0,1,1),IF(G109&gt;=1,0,(ROUNDUP(G109,2)-G109)*100*_xlfn.XLOOKUP(G109,INDIRECT($A$4&amp;"!$G$41:$G$141"),INDIRECT($A$4&amp;"!$A$41:$A$141"),0,-1,-1)+(G109-ROUNDDOWN(G109,2))*100*_xlfn.XLOOKUP(G109,INDIRECT($A$4&amp;"!$G$41:$G$141"),INDIRECT($A$4&amp;"!$A$41:$A$141"),0,1,1)))</f>
        <v>0.76677333333333408</v>
      </c>
      <c r="I109" s="66">
        <f t="shared" ca="1" si="14"/>
        <v>61.004486400000047</v>
      </c>
      <c r="J109" s="106" cm="1">
        <f t="array" aca="1" ref="J109" ca="1">IF(COUNTIFS('PTC NaTran'!$K$7:$K$15996,"",'PTC NaTran'!$A$7:$A$15996,J$16,'PTC NaTran'!$D$7:$D$15996,$A109,'PTC NaTran'!$C$7:$C$15996,"DEL")&gt;0,J$14,SUMIFS('PTC NaTran'!$K$7:$K$15996,'PTC NaTran'!$A$7:$A$15996,J$16,'PTC NaTran'!$D$7:$D$15996,$A109,'PTC NaTran'!$C$7:$C$15996,"DEL")*1.0026*$F$4/INDIRECT($A$4&amp;"!D9"))</f>
        <v>44.92501276595744</v>
      </c>
      <c r="K109" s="106">
        <v>1000</v>
      </c>
      <c r="L109" s="107">
        <f t="shared" ca="1" si="11"/>
        <v>6.5654859357957474</v>
      </c>
      <c r="M109" s="141">
        <f t="shared" ca="1" si="15"/>
        <v>0.55730999999999997</v>
      </c>
      <c r="N109" s="35" cm="1">
        <f t="array" aca="1" ref="N109" ca="1">IF(ROUND(ROUND(M109,2)-M109,4)=0,_xlfn.XLOOKUP(M109,INDIRECT($A$4&amp;"!$G$41:$G$141"),INDIRECT($A$4&amp;"!$A$41:$A$141"),0,1,1),IF(M109&gt;=1,0,(ROUNDUP(M109,2)-M109)*100*_xlfn.XLOOKUP(M109,INDIRECT($A$4&amp;"!$G$41:$G$141"),INDIRECT($A$4&amp;"!$A$41:$A$141"),0,-1,-1)+(M109-ROUNDDOWN(M109,2))*100*_xlfn.XLOOKUP(M109,INDIRECT($A$4&amp;"!$G$41:$G$141"),INDIRECT($A$4&amp;"!$A$41:$A$141"),0,1,1)))</f>
        <v>0.77846000000000071</v>
      </c>
      <c r="O109" s="66">
        <f t="shared" ca="1" si="16"/>
        <v>44.92501276595744</v>
      </c>
      <c r="S109" s="107">
        <f t="shared" ca="1" si="12"/>
        <v>7.6204355760000002</v>
      </c>
      <c r="T109" s="51">
        <f t="shared" ca="1" si="17"/>
        <v>0.64556000000000002</v>
      </c>
      <c r="U109" s="35" cm="1">
        <f t="array" aca="1" ref="U109" ca="1">IF(ROUND(ROUND(T109,2)-T109,4)=0,_xlfn.XLOOKUP(T109,INDIRECT($A$4&amp;"!$G$41:$G$141"),INDIRECT($A$4&amp;"!$A$41:$A$141"),0,1,1),IF(T109&gt;=1,0,(ROUNDUP(T109,2)-T109)*100*_xlfn.XLOOKUP(T109,INDIRECT($A$4&amp;"!$G$41:$G$141"),INDIRECT($A$4&amp;"!$A$41:$A$141"),0,-1,-1)+(T109-ROUNDDOWN(T109,2))*100*_xlfn.XLOOKUP(T109,INDIRECT($A$4&amp;"!$G$41:$G$141"),INDIRECT($A$4&amp;"!$A$41:$A$141"),0,1,1)))</f>
        <v>0.71962666666666741</v>
      </c>
      <c r="V109" s="66">
        <f t="shared" ca="1" si="18"/>
        <v>67.357056000000071</v>
      </c>
    </row>
    <row r="110" spans="1:22" x14ac:dyDescent="0.35">
      <c r="A110" s="32">
        <f t="shared" si="19"/>
        <v>46571</v>
      </c>
      <c r="B110" s="65" cm="1">
        <f t="array" aca="1" ref="B110" ca="1">_xlfn.XLOOKUP(A110,INDIRECT($A$5&amp;"!$AJ$41:$AJ$406"),INDIRECT($A$5&amp;"!$AK$41:$AK$406"))*SUM($F$3:$I$3)</f>
        <v>0</v>
      </c>
      <c r="C110" s="65" cm="1">
        <f t="array" aca="1" ref="C110" ca="1">_xlfn.XLOOKUP(A110,INDIRECT($A$5&amp;"!$AJ$41:$AJ$406"),INDIRECT($A$5&amp;"!$AL$41:$AL$406"))*SUM($F$3:$I$3)</f>
        <v>11.7</v>
      </c>
      <c r="D110" s="65" cm="1">
        <f t="array" aca="1" ref="D110" ca="1">_xlfn.XLOOKUP(A110,INDIRECT($A$5&amp;"!$AJ$41:$AJ$406"),INDIRECT($A$5&amp;"!$AO$41:$AO$406"))*SUM($F$3:$I$3)</f>
        <v>11.7</v>
      </c>
      <c r="E110" s="34" cm="1">
        <f t="array" ref="E110">SUMPRODUCT(('PT Storengy'!$B$8:$I$372)*('PT Storengy'!$A$8:$A$372=$A110)*('PT Storengy'!$B$5:$I$5=$A$6)*('PT Storengy'!$B$7:$I$7=$A$7))</f>
        <v>0</v>
      </c>
      <c r="F110" s="107">
        <f t="shared" ca="1" si="10"/>
        <v>6.8574486864000059</v>
      </c>
      <c r="G110" s="141">
        <f t="shared" ca="1" si="13"/>
        <v>0.58004999999999995</v>
      </c>
      <c r="H110" s="35" cm="1">
        <f t="array" aca="1" ref="H110" ca="1">IF(ROUND(ROUND(G110,2)-G110,4)=0,_xlfn.XLOOKUP(G110,INDIRECT($A$4&amp;"!$G$41:$G$141"),INDIRECT($A$4&amp;"!$A$41:$A$141"),0,1,1),IF(G110&gt;=1,0,(ROUNDUP(G110,2)-G110)*100*_xlfn.XLOOKUP(G110,INDIRECT($A$4&amp;"!$G$41:$G$141"),INDIRECT($A$4&amp;"!$A$41:$A$141"),0,-1,-1)+(G110-ROUNDDOWN(G110,2))*100*_xlfn.XLOOKUP(G110,INDIRECT($A$4&amp;"!$G$41:$G$141"),INDIRECT($A$4&amp;"!$A$41:$A$141"),0,1,1)))</f>
        <v>0.75666666666666671</v>
      </c>
      <c r="I110" s="66">
        <f t="shared" ca="1" si="14"/>
        <v>70.823999999999998</v>
      </c>
      <c r="J110" s="106" cm="1">
        <f t="array" aca="1" ref="J110" ca="1">IF(COUNTIFS('PTC NaTran'!$K$7:$K$15996,"",'PTC NaTran'!$A$7:$A$15996,J$16,'PTC NaTran'!$D$7:$D$15996,$A110,'PTC NaTran'!$C$7:$C$15996,"DEL")&gt;0,J$14,SUMIFS('PTC NaTran'!$K$7:$K$15996,'PTC NaTran'!$A$7:$A$15996,J$16,'PTC NaTran'!$D$7:$D$15996,$A110,'PTC NaTran'!$C$7:$C$15996,"DEL")*1.0026*$F$4/INDIRECT($A$4&amp;"!D9"))</f>
        <v>93.6</v>
      </c>
      <c r="K110" s="106">
        <v>1000</v>
      </c>
      <c r="L110" s="107">
        <f t="shared" ca="1" si="11"/>
        <v>6.638110175795747</v>
      </c>
      <c r="M110" s="141">
        <f t="shared" ca="1" si="15"/>
        <v>0.56115000000000004</v>
      </c>
      <c r="N110" s="35" cm="1">
        <f t="array" aca="1" ref="N110" ca="1">IF(ROUND(ROUND(M110,2)-M110,4)=0,_xlfn.XLOOKUP(M110,INDIRECT($A$4&amp;"!$G$41:$G$141"),INDIRECT($A$4&amp;"!$A$41:$A$141"),0,1,1),IF(M110&gt;=1,0,(ROUNDUP(M110,2)-M110)*100*_xlfn.XLOOKUP(M110,INDIRECT($A$4&amp;"!$G$41:$G$141"),INDIRECT($A$4&amp;"!$A$41:$A$141"),0,-1,-1)+(M110-ROUNDDOWN(M110,2))*100*_xlfn.XLOOKUP(M110,INDIRECT($A$4&amp;"!$G$41:$G$141"),INDIRECT($A$4&amp;"!$A$41:$A$141"),0,1,1)))</f>
        <v>0.7759000000000007</v>
      </c>
      <c r="O110" s="66">
        <f t="shared" ca="1" si="16"/>
        <v>72.624240000000057</v>
      </c>
      <c r="S110" s="107">
        <f t="shared" ca="1" si="12"/>
        <v>7.6874332079999999</v>
      </c>
      <c r="T110" s="51">
        <f t="shared" ca="1" si="17"/>
        <v>0.65132000000000001</v>
      </c>
      <c r="U110" s="35" cm="1">
        <f t="array" aca="1" ref="U110" ca="1">IF(ROUND(ROUND(T110,2)-T110,4)=0,_xlfn.XLOOKUP(T110,INDIRECT($A$4&amp;"!$G$41:$G$141"),INDIRECT($A$4&amp;"!$A$41:$A$141"),0,1,1),IF(T110&gt;=1,0,(ROUNDUP(T110,2)-T110)*100*_xlfn.XLOOKUP(T110,INDIRECT($A$4&amp;"!$G$41:$G$141"),INDIRECT($A$4&amp;"!$A$41:$A$141"),0,-1,-1)+(T110-ROUNDDOWN(T110,2))*100*_xlfn.XLOOKUP(T110,INDIRECT($A$4&amp;"!$G$41:$G$141"),INDIRECT($A$4&amp;"!$A$41:$A$141"),0,1,1)))</f>
        <v>0.71578666666666746</v>
      </c>
      <c r="V110" s="66">
        <f t="shared" ca="1" si="18"/>
        <v>66.997632000000067</v>
      </c>
    </row>
    <row r="111" spans="1:22" x14ac:dyDescent="0.35">
      <c r="A111" s="32">
        <f t="shared" si="19"/>
        <v>46572</v>
      </c>
      <c r="B111" s="65" cm="1">
        <f t="array" aca="1" ref="B111" ca="1">_xlfn.XLOOKUP(A111,INDIRECT($A$5&amp;"!$AJ$41:$AJ$406"),INDIRECT($A$5&amp;"!$AK$41:$AK$406"))*SUM($F$3:$I$3)</f>
        <v>0</v>
      </c>
      <c r="C111" s="65" cm="1">
        <f t="array" aca="1" ref="C111" ca="1">_xlfn.XLOOKUP(A111,INDIRECT($A$5&amp;"!$AJ$41:$AJ$406"),INDIRECT($A$5&amp;"!$AL$41:$AL$406"))*SUM($F$3:$I$3)</f>
        <v>11.7</v>
      </c>
      <c r="D111" s="65" cm="1">
        <f t="array" aca="1" ref="D111" ca="1">_xlfn.XLOOKUP(A111,INDIRECT($A$5&amp;"!$AJ$41:$AJ$406"),INDIRECT($A$5&amp;"!$AO$41:$AO$406"))*SUM($F$3:$I$3)</f>
        <v>11.7</v>
      </c>
      <c r="E111" s="34" cm="1">
        <f t="array" ref="E111">SUMPRODUCT(('PT Storengy'!$B$8:$I$372)*('PT Storengy'!$A$8:$A$372=$A111)*('PT Storengy'!$B$5:$I$5=$A$6)*('PT Storengy'!$B$7:$I$7=$A$7))</f>
        <v>0</v>
      </c>
      <c r="F111" s="107">
        <f t="shared" ca="1" si="10"/>
        <v>6.9285154224000056</v>
      </c>
      <c r="G111" s="141">
        <f t="shared" ca="1" si="13"/>
        <v>0.58611000000000002</v>
      </c>
      <c r="H111" s="35" cm="1">
        <f t="array" aca="1" ref="H111" ca="1">IF(ROUND(ROUND(G111,2)-G111,4)=0,_xlfn.XLOOKUP(G111,INDIRECT($A$4&amp;"!$G$41:$G$141"),INDIRECT($A$4&amp;"!$A$41:$A$141"),0,1,1),IF(G111&gt;=1,0,(ROUNDUP(G111,2)-G111)*100*_xlfn.XLOOKUP(G111,INDIRECT($A$4&amp;"!$G$41:$G$141"),INDIRECT($A$4&amp;"!$A$41:$A$141"),0,-1,-1)+(G111-ROUNDDOWN(G111,2))*100*_xlfn.XLOOKUP(G111,INDIRECT($A$4&amp;"!$G$41:$G$141"),INDIRECT($A$4&amp;"!$A$41:$A$141"),0,1,1)))</f>
        <v>0.75926000000000071</v>
      </c>
      <c r="I111" s="66">
        <f t="shared" ca="1" si="14"/>
        <v>71.066736000000063</v>
      </c>
      <c r="J111" s="106" cm="1">
        <f t="array" aca="1" ref="J111" ca="1">IF(COUNTIFS('PTC NaTran'!$K$7:$K$15996,"",'PTC NaTran'!$A$7:$A$15996,J$16,'PTC NaTran'!$D$7:$D$15996,$A111,'PTC NaTran'!$C$7:$C$15996,"DEL")&gt;0,J$14,SUMIFS('PTC NaTran'!$K$7:$K$15996,'PTC NaTran'!$A$7:$A$15996,J$16,'PTC NaTran'!$D$7:$D$15996,$A111,'PTC NaTran'!$C$7:$C$15996,"DEL")*1.0026*$F$4/INDIRECT($A$4&amp;"!D9"))</f>
        <v>93.6</v>
      </c>
      <c r="K111" s="106">
        <v>1000</v>
      </c>
      <c r="L111" s="107">
        <f t="shared" ca="1" si="11"/>
        <v>6.7103469117957468</v>
      </c>
      <c r="M111" s="141">
        <f t="shared" ca="1" si="15"/>
        <v>0.56735999999999998</v>
      </c>
      <c r="N111" s="35" cm="1">
        <f t="array" aca="1" ref="N111" ca="1">IF(ROUND(ROUND(M111,2)-M111,4)=0,_xlfn.XLOOKUP(M111,INDIRECT($A$4&amp;"!$G$41:$G$141"),INDIRECT($A$4&amp;"!$A$41:$A$141"),0,1,1),IF(M111&gt;=1,0,(ROUNDUP(M111,2)-M111)*100*_xlfn.XLOOKUP(M111,INDIRECT($A$4&amp;"!$G$41:$G$141"),INDIRECT($A$4&amp;"!$A$41:$A$141"),0,-1,-1)+(M111-ROUNDDOWN(M111,2))*100*_xlfn.XLOOKUP(M111,INDIRECT($A$4&amp;"!$G$41:$G$141"),INDIRECT($A$4&amp;"!$A$41:$A$141"),0,1,1)))</f>
        <v>0.77176000000000078</v>
      </c>
      <c r="O111" s="66">
        <f t="shared" ca="1" si="16"/>
        <v>72.236736000000064</v>
      </c>
      <c r="S111" s="107">
        <f t="shared" ca="1" si="12"/>
        <v>7.7540732879999998</v>
      </c>
      <c r="T111" s="51">
        <f t="shared" ca="1" si="17"/>
        <v>0.65705000000000002</v>
      </c>
      <c r="U111" s="35" cm="1">
        <f t="array" aca="1" ref="U111" ca="1">IF(ROUND(ROUND(T111,2)-T111,4)=0,_xlfn.XLOOKUP(T111,INDIRECT($A$4&amp;"!$G$41:$G$141"),INDIRECT($A$4&amp;"!$A$41:$A$141"),0,1,1),IF(T111&gt;=1,0,(ROUNDUP(T111,2)-T111)*100*_xlfn.XLOOKUP(T111,INDIRECT($A$4&amp;"!$G$41:$G$141"),INDIRECT($A$4&amp;"!$A$41:$A$141"),0,-1,-1)+(T111-ROUNDDOWN(T111,2))*100*_xlfn.XLOOKUP(T111,INDIRECT($A$4&amp;"!$G$41:$G$141"),INDIRECT($A$4&amp;"!$A$41:$A$141"),0,1,1)))</f>
        <v>0.7119666666666673</v>
      </c>
      <c r="V111" s="66">
        <f t="shared" ca="1" si="18"/>
        <v>66.640080000000054</v>
      </c>
    </row>
    <row r="112" spans="1:22" x14ac:dyDescent="0.35">
      <c r="A112" s="32">
        <f t="shared" si="19"/>
        <v>46573</v>
      </c>
      <c r="B112" s="65" cm="1">
        <f t="array" aca="1" ref="B112" ca="1">_xlfn.XLOOKUP(A112,INDIRECT($A$5&amp;"!$AJ$41:$AJ$406"),INDIRECT($A$5&amp;"!$AK$41:$AK$406"))*SUM($F$3:$I$3)</f>
        <v>0</v>
      </c>
      <c r="C112" s="65" cm="1">
        <f t="array" aca="1" ref="C112" ca="1">_xlfn.XLOOKUP(A112,INDIRECT($A$5&amp;"!$AJ$41:$AJ$406"),INDIRECT($A$5&amp;"!$AL$41:$AL$406"))*SUM($F$3:$I$3)</f>
        <v>11.7</v>
      </c>
      <c r="D112" s="65" cm="1">
        <f t="array" aca="1" ref="D112" ca="1">_xlfn.XLOOKUP(A112,INDIRECT($A$5&amp;"!$AJ$41:$AJ$406"),INDIRECT($A$5&amp;"!$AO$41:$AO$406"))*SUM($F$3:$I$3)</f>
        <v>11.7</v>
      </c>
      <c r="E112" s="34" cm="1">
        <f t="array" ref="E112">SUMPRODUCT(('PT Storengy'!$B$8:$I$372)*('PT Storengy'!$A$8:$A$372=$A112)*('PT Storengy'!$B$5:$I$5=$A$6)*('PT Storengy'!$B$7:$I$7=$A$7))</f>
        <v>0</v>
      </c>
      <c r="F112" s="107">
        <f t="shared" ca="1" si="10"/>
        <v>6.9992033904000053</v>
      </c>
      <c r="G112" s="141">
        <f t="shared" ca="1" si="13"/>
        <v>0.59218000000000004</v>
      </c>
      <c r="H112" s="35" cm="1">
        <f t="array" aca="1" ref="H112" ca="1">IF(ROUND(ROUND(G112,2)-G112,4)=0,_xlfn.XLOOKUP(G112,INDIRECT($A$4&amp;"!$G$41:$G$141"),INDIRECT($A$4&amp;"!$A$41:$A$141"),0,1,1),IF(G112&gt;=1,0,(ROUNDUP(G112,2)-G112)*100*_xlfn.XLOOKUP(G112,INDIRECT($A$4&amp;"!$G$41:$G$141"),INDIRECT($A$4&amp;"!$A$41:$A$141"),0,-1,-1)+(G112-ROUNDDOWN(G112,2))*100*_xlfn.XLOOKUP(G112,INDIRECT($A$4&amp;"!$G$41:$G$141"),INDIRECT($A$4&amp;"!$A$41:$A$141"),0,1,1)))</f>
        <v>0.75521333333333396</v>
      </c>
      <c r="I112" s="66">
        <f t="shared" ca="1" si="14"/>
        <v>70.687968000000055</v>
      </c>
      <c r="J112" s="106" cm="1">
        <f t="array" aca="1" ref="J112" ca="1">IF(COUNTIFS('PTC NaTran'!$K$7:$K$15996,"",'PTC NaTran'!$A$7:$A$15996,J$16,'PTC NaTran'!$D$7:$D$15996,$A112,'PTC NaTran'!$C$7:$C$15996,"DEL")&gt;0,J$14,SUMIFS('PTC NaTran'!$K$7:$K$15996,'PTC NaTran'!$A$7:$A$15996,J$16,'PTC NaTran'!$D$7:$D$15996,$A112,'PTC NaTran'!$C$7:$C$15996,"DEL")*1.0026*$F$4/INDIRECT($A$4&amp;"!D9"))</f>
        <v>93.6</v>
      </c>
      <c r="K112" s="106">
        <v>1000</v>
      </c>
      <c r="L112" s="107">
        <f t="shared" ca="1" si="11"/>
        <v>6.7821986397957472</v>
      </c>
      <c r="M112" s="141">
        <f t="shared" ca="1" si="15"/>
        <v>0.57352999999999998</v>
      </c>
      <c r="N112" s="35" cm="1">
        <f t="array" aca="1" ref="N112" ca="1">IF(ROUND(ROUND(M112,2)-M112,4)=0,_xlfn.XLOOKUP(M112,INDIRECT($A$4&amp;"!$G$41:$G$141"),INDIRECT($A$4&amp;"!$A$41:$A$141"),0,1,1),IF(M112&gt;=1,0,(ROUNDUP(M112,2)-M112)*100*_xlfn.XLOOKUP(M112,INDIRECT($A$4&amp;"!$G$41:$G$141"),INDIRECT($A$4&amp;"!$A$41:$A$141"),0,-1,-1)+(M112-ROUNDDOWN(M112,2))*100*_xlfn.XLOOKUP(M112,INDIRECT($A$4&amp;"!$G$41:$G$141"),INDIRECT($A$4&amp;"!$A$41:$A$141"),0,1,1)))</f>
        <v>0.76764666666666748</v>
      </c>
      <c r="O112" s="66">
        <f t="shared" ca="1" si="16"/>
        <v>71.851728000000065</v>
      </c>
      <c r="S112" s="107">
        <f t="shared" ca="1" si="12"/>
        <v>7.8203583119999998</v>
      </c>
      <c r="T112" s="51">
        <f t="shared" ca="1" si="17"/>
        <v>0.66274</v>
      </c>
      <c r="U112" s="35" cm="1">
        <f t="array" aca="1" ref="U112" ca="1">IF(ROUND(ROUND(T112,2)-T112,4)=0,_xlfn.XLOOKUP(T112,INDIRECT($A$4&amp;"!$G$41:$G$141"),INDIRECT($A$4&amp;"!$A$41:$A$141"),0,1,1),IF(T112&gt;=1,0,(ROUNDUP(T112,2)-T112)*100*_xlfn.XLOOKUP(T112,INDIRECT($A$4&amp;"!$G$41:$G$141"),INDIRECT($A$4&amp;"!$A$41:$A$141"),0,-1,-1)+(T112-ROUNDDOWN(T112,2))*100*_xlfn.XLOOKUP(T112,INDIRECT($A$4&amp;"!$G$41:$G$141"),INDIRECT($A$4&amp;"!$A$41:$A$141"),0,1,1)))</f>
        <v>0.70817333333333399</v>
      </c>
      <c r="V112" s="66">
        <f t="shared" ca="1" si="18"/>
        <v>66.285024000000064</v>
      </c>
    </row>
    <row r="113" spans="1:22" x14ac:dyDescent="0.35">
      <c r="A113" s="32">
        <f t="shared" si="19"/>
        <v>46574</v>
      </c>
      <c r="B113" s="65" cm="1">
        <f t="array" aca="1" ref="B113" ca="1">_xlfn.XLOOKUP(A113,INDIRECT($A$5&amp;"!$AJ$41:$AJ$406"),INDIRECT($A$5&amp;"!$AK$41:$AK$406"))*SUM($F$3:$I$3)</f>
        <v>0</v>
      </c>
      <c r="C113" s="65" cm="1">
        <f t="array" aca="1" ref="C113" ca="1">_xlfn.XLOOKUP(A113,INDIRECT($A$5&amp;"!$AJ$41:$AJ$406"),INDIRECT($A$5&amp;"!$AL$41:$AL$406"))*SUM($F$3:$I$3)</f>
        <v>11.7</v>
      </c>
      <c r="D113" s="65" cm="1">
        <f t="array" aca="1" ref="D113" ca="1">_xlfn.XLOOKUP(A113,INDIRECT($A$5&amp;"!$AJ$41:$AJ$406"),INDIRECT($A$5&amp;"!$AO$41:$AO$406"))*SUM($F$3:$I$3)</f>
        <v>11.7</v>
      </c>
      <c r="E113" s="34" cm="1">
        <f t="array" ref="E113">SUMPRODUCT(('PT Storengy'!$B$8:$I$372)*('PT Storengy'!$A$8:$A$372=$A113)*('PT Storengy'!$B$5:$I$5=$A$6)*('PT Storengy'!$B$7:$I$7=$A$7))</f>
        <v>0</v>
      </c>
      <c r="F113" s="107">
        <f t="shared" ca="1" si="10"/>
        <v>7.0695144624000053</v>
      </c>
      <c r="G113" s="141">
        <f t="shared" ca="1" si="13"/>
        <v>0.59821999999999997</v>
      </c>
      <c r="H113" s="35" cm="1">
        <f t="array" aca="1" ref="H113" ca="1">IF(ROUND(ROUND(G113,2)-G113,4)=0,_xlfn.XLOOKUP(G113,INDIRECT($A$4&amp;"!$G$41:$G$141"),INDIRECT($A$4&amp;"!$A$41:$A$141"),0,1,1),IF(G113&gt;=1,0,(ROUNDUP(G113,2)-G113)*100*_xlfn.XLOOKUP(G113,INDIRECT($A$4&amp;"!$G$41:$G$141"),INDIRECT($A$4&amp;"!$A$41:$A$141"),0,-1,-1)+(G113-ROUNDDOWN(G113,2))*100*_xlfn.XLOOKUP(G113,INDIRECT($A$4&amp;"!$G$41:$G$141"),INDIRECT($A$4&amp;"!$A$41:$A$141"),0,1,1)))</f>
        <v>0.75118666666666722</v>
      </c>
      <c r="I113" s="66">
        <f t="shared" ca="1" si="14"/>
        <v>70.311072000000053</v>
      </c>
      <c r="J113" s="106" cm="1">
        <f t="array" aca="1" ref="J113" ca="1">IF(COUNTIFS('PTC NaTran'!$K$7:$K$15996,"",'PTC NaTran'!$A$7:$A$15996,J$16,'PTC NaTran'!$D$7:$D$15996,$A113,'PTC NaTran'!$C$7:$C$15996,"DEL")&gt;0,J$14,SUMIFS('PTC NaTran'!$K$7:$K$15996,'PTC NaTran'!$A$7:$A$15996,J$16,'PTC NaTran'!$D$7:$D$15996,$A113,'PTC NaTran'!$C$7:$C$15996,"DEL")*1.0026*$F$4/INDIRECT($A$4&amp;"!D9"))</f>
        <v>93.6</v>
      </c>
      <c r="K113" s="106">
        <v>1000</v>
      </c>
      <c r="L113" s="107">
        <f t="shared" ca="1" si="11"/>
        <v>6.8536666077957475</v>
      </c>
      <c r="M113" s="141">
        <f t="shared" ca="1" si="15"/>
        <v>0.57967999999999997</v>
      </c>
      <c r="N113" s="35" cm="1">
        <f t="array" aca="1" ref="N113" ca="1">IF(ROUND(ROUND(M113,2)-M113,4)=0,_xlfn.XLOOKUP(M113,INDIRECT($A$4&amp;"!$G$41:$G$141"),INDIRECT($A$4&amp;"!$A$41:$A$141"),0,1,1),IF(M113&gt;=1,0,(ROUNDUP(M113,2)-M113)*100*_xlfn.XLOOKUP(M113,INDIRECT($A$4&amp;"!$G$41:$G$141"),INDIRECT($A$4&amp;"!$A$41:$A$141"),0,-1,-1)+(M113-ROUNDDOWN(M113,2))*100*_xlfn.XLOOKUP(M113,INDIRECT($A$4&amp;"!$G$41:$G$141"),INDIRECT($A$4&amp;"!$A$41:$A$141"),0,1,1)))</f>
        <v>0.76354666666666748</v>
      </c>
      <c r="O113" s="66">
        <f t="shared" ca="1" si="16"/>
        <v>71.46796800000007</v>
      </c>
      <c r="S113" s="107">
        <f t="shared" ca="1" si="12"/>
        <v>7.8862895279999998</v>
      </c>
      <c r="T113" s="51">
        <f t="shared" ca="1" si="17"/>
        <v>0.66840999999999995</v>
      </c>
      <c r="U113" s="35" cm="1">
        <f t="array" aca="1" ref="U113" ca="1">IF(ROUND(ROUND(T113,2)-T113,4)=0,_xlfn.XLOOKUP(T113,INDIRECT($A$4&amp;"!$G$41:$G$141"),INDIRECT($A$4&amp;"!$A$41:$A$141"),0,1,1),IF(T113&gt;=1,0,(ROUNDUP(T113,2)-T113)*100*_xlfn.XLOOKUP(T113,INDIRECT($A$4&amp;"!$G$41:$G$141"),INDIRECT($A$4&amp;"!$A$41:$A$141"),0,-1,-1)+(T113-ROUNDDOWN(T113,2))*100*_xlfn.XLOOKUP(T113,INDIRECT($A$4&amp;"!$G$41:$G$141"),INDIRECT($A$4&amp;"!$A$41:$A$141"),0,1,1)))</f>
        <v>0.70439333333333398</v>
      </c>
      <c r="V113" s="66">
        <f t="shared" ca="1" si="18"/>
        <v>65.931216000000063</v>
      </c>
    </row>
    <row r="114" spans="1:22" x14ac:dyDescent="0.35">
      <c r="A114" s="32">
        <f t="shared" si="19"/>
        <v>46575</v>
      </c>
      <c r="B114" s="65" cm="1">
        <f t="array" aca="1" ref="B114" ca="1">_xlfn.XLOOKUP(A114,INDIRECT($A$5&amp;"!$AJ$41:$AJ$406"),INDIRECT($A$5&amp;"!$AK$41:$AK$406"))*SUM($F$3:$I$3)</f>
        <v>0</v>
      </c>
      <c r="C114" s="65" cm="1">
        <f t="array" aca="1" ref="C114" ca="1">_xlfn.XLOOKUP(A114,INDIRECT($A$5&amp;"!$AJ$41:$AJ$406"),INDIRECT($A$5&amp;"!$AL$41:$AL$406"))*SUM($F$3:$I$3)</f>
        <v>11.7</v>
      </c>
      <c r="D114" s="65" cm="1">
        <f t="array" aca="1" ref="D114" ca="1">_xlfn.XLOOKUP(A114,INDIRECT($A$5&amp;"!$AJ$41:$AJ$406"),INDIRECT($A$5&amp;"!$AO$41:$AO$406"))*SUM($F$3:$I$3)</f>
        <v>11.7</v>
      </c>
      <c r="E114" s="34" cm="1">
        <f t="array" ref="E114">SUMPRODUCT(('PT Storengy'!$B$8:$I$372)*('PT Storengy'!$A$8:$A$372=$A114)*('PT Storengy'!$B$5:$I$5=$A$6)*('PT Storengy'!$B$7:$I$7=$A$7))</f>
        <v>0</v>
      </c>
      <c r="F114" s="107">
        <f t="shared" ca="1" si="10"/>
        <v>7.139450510400005</v>
      </c>
      <c r="G114" s="141">
        <f t="shared" ca="1" si="13"/>
        <v>0.60423000000000004</v>
      </c>
      <c r="H114" s="35" cm="1">
        <f t="array" aca="1" ref="H114" ca="1">IF(ROUND(ROUND(G114,2)-G114,4)=0,_xlfn.XLOOKUP(G114,INDIRECT($A$4&amp;"!$G$41:$G$141"),INDIRECT($A$4&amp;"!$A$41:$A$141"),0,1,1),IF(G114&gt;=1,0,(ROUNDUP(G114,2)-G114)*100*_xlfn.XLOOKUP(G114,INDIRECT($A$4&amp;"!$G$41:$G$141"),INDIRECT($A$4&amp;"!$A$41:$A$141"),0,-1,-1)+(G114-ROUNDDOWN(G114,2))*100*_xlfn.XLOOKUP(G114,INDIRECT($A$4&amp;"!$G$41:$G$141"),INDIRECT($A$4&amp;"!$A$41:$A$141"),0,1,1)))</f>
        <v>0.74718000000000062</v>
      </c>
      <c r="I114" s="66">
        <f t="shared" ca="1" si="14"/>
        <v>69.936048000000056</v>
      </c>
      <c r="J114" s="106" cm="1">
        <f t="array" aca="1" ref="J114" ca="1">IF(COUNTIFS('PTC NaTran'!$K$7:$K$15996,"",'PTC NaTran'!$A$7:$A$15996,J$16,'PTC NaTran'!$D$7:$D$15996,$A114,'PTC NaTran'!$C$7:$C$15996,"DEL")&gt;0,J$14,SUMIFS('PTC NaTran'!$K$7:$K$15996,'PTC NaTran'!$A$7:$A$15996,J$16,'PTC NaTran'!$D$7:$D$15996,$A114,'PTC NaTran'!$C$7:$C$15996,"DEL")*1.0026*$F$4/INDIRECT($A$4&amp;"!D9"))</f>
        <v>93.6</v>
      </c>
      <c r="K114" s="106">
        <v>1000</v>
      </c>
      <c r="L114" s="107">
        <f t="shared" ca="1" si="11"/>
        <v>6.9247539357957475</v>
      </c>
      <c r="M114" s="141">
        <f t="shared" ca="1" si="15"/>
        <v>0.58577999999999997</v>
      </c>
      <c r="N114" s="35" cm="1">
        <f t="array" aca="1" ref="N114" ca="1">IF(ROUND(ROUND(M114,2)-M114,4)=0,_xlfn.XLOOKUP(M114,INDIRECT($A$4&amp;"!$G$41:$G$141"),INDIRECT($A$4&amp;"!$A$41:$A$141"),0,1,1),IF(M114&gt;=1,0,(ROUNDUP(M114,2)-M114)*100*_xlfn.XLOOKUP(M114,INDIRECT($A$4&amp;"!$G$41:$G$141"),INDIRECT($A$4&amp;"!$A$41:$A$141"),0,-1,-1)+(M114-ROUNDDOWN(M114,2))*100*_xlfn.XLOOKUP(M114,INDIRECT($A$4&amp;"!$G$41:$G$141"),INDIRECT($A$4&amp;"!$A$41:$A$141"),0,1,1)))</f>
        <v>0.75948000000000082</v>
      </c>
      <c r="O114" s="66">
        <f t="shared" ca="1" si="16"/>
        <v>71.08732800000007</v>
      </c>
      <c r="S114" s="107">
        <f t="shared" ca="1" si="12"/>
        <v>7.9518694319999996</v>
      </c>
      <c r="T114" s="51">
        <f t="shared" ca="1" si="17"/>
        <v>0.67403999999999997</v>
      </c>
      <c r="U114" s="35" cm="1">
        <f t="array" aca="1" ref="U114" ca="1">IF(ROUND(ROUND(T114,2)-T114,4)=0,_xlfn.XLOOKUP(T114,INDIRECT($A$4&amp;"!$G$41:$G$141"),INDIRECT($A$4&amp;"!$A$41:$A$141"),0,1,1),IF(T114&gt;=1,0,(ROUNDUP(T114,2)-T114)*100*_xlfn.XLOOKUP(T114,INDIRECT($A$4&amp;"!$G$41:$G$141"),INDIRECT($A$4&amp;"!$A$41:$A$141"),0,-1,-1)+(T114-ROUNDDOWN(T114,2))*100*_xlfn.XLOOKUP(T114,INDIRECT($A$4&amp;"!$G$41:$G$141"),INDIRECT($A$4&amp;"!$A$41:$A$141"),0,1,1)))</f>
        <v>0.7006400000000006</v>
      </c>
      <c r="V114" s="66">
        <f t="shared" ca="1" si="18"/>
        <v>65.579904000000056</v>
      </c>
    </row>
    <row r="115" spans="1:22" x14ac:dyDescent="0.35">
      <c r="A115" s="32">
        <f t="shared" si="19"/>
        <v>46576</v>
      </c>
      <c r="B115" s="65" cm="1">
        <f t="array" aca="1" ref="B115" ca="1">_xlfn.XLOOKUP(A115,INDIRECT($A$5&amp;"!$AJ$41:$AJ$406"),INDIRECT($A$5&amp;"!$AK$41:$AK$406"))*SUM($F$3:$I$3)</f>
        <v>0</v>
      </c>
      <c r="C115" s="65" cm="1">
        <f t="array" aca="1" ref="C115" ca="1">_xlfn.XLOOKUP(A115,INDIRECT($A$5&amp;"!$AJ$41:$AJ$406"),INDIRECT($A$5&amp;"!$AL$41:$AL$406"))*SUM($F$3:$I$3)</f>
        <v>11.7</v>
      </c>
      <c r="D115" s="65" cm="1">
        <f t="array" aca="1" ref="D115" ca="1">_xlfn.XLOOKUP(A115,INDIRECT($A$5&amp;"!$AJ$41:$AJ$406"),INDIRECT($A$5&amp;"!$AO$41:$AO$406"))*SUM($F$3:$I$3)</f>
        <v>11.7</v>
      </c>
      <c r="E115" s="34" cm="1">
        <f t="array" ref="E115">SUMPRODUCT(('PT Storengy'!$B$8:$I$372)*('PT Storengy'!$A$8:$A$372=$A115)*('PT Storengy'!$B$5:$I$5=$A$6)*('PT Storengy'!$B$7:$I$7=$A$7))</f>
        <v>0</v>
      </c>
      <c r="F115" s="107">
        <f t="shared" ca="1" si="10"/>
        <v>7.2090134064000049</v>
      </c>
      <c r="G115" s="141">
        <f t="shared" ca="1" si="13"/>
        <v>0.61021000000000003</v>
      </c>
      <c r="H115" s="35" cm="1">
        <f t="array" aca="1" ref="H115" ca="1">IF(ROUND(ROUND(G115,2)-G115,4)=0,_xlfn.XLOOKUP(G115,INDIRECT($A$4&amp;"!$G$41:$G$141"),INDIRECT($A$4&amp;"!$A$41:$A$141"),0,1,1),IF(G115&gt;=1,0,(ROUNDUP(G115,2)-G115)*100*_xlfn.XLOOKUP(G115,INDIRECT($A$4&amp;"!$G$41:$G$141"),INDIRECT($A$4&amp;"!$A$41:$A$141"),0,-1,-1)+(G115-ROUNDDOWN(G115,2))*100*_xlfn.XLOOKUP(G115,INDIRECT($A$4&amp;"!$G$41:$G$141"),INDIRECT($A$4&amp;"!$A$41:$A$141"),0,1,1)))</f>
        <v>0.74319333333333415</v>
      </c>
      <c r="I115" s="66">
        <f t="shared" ca="1" si="14"/>
        <v>69.562896000000066</v>
      </c>
      <c r="J115" s="106" cm="1">
        <f t="array" aca="1" ref="J115" ca="1">IF(COUNTIFS('PTC NaTran'!$K$7:$K$15996,"",'PTC NaTran'!$A$7:$A$15996,J$16,'PTC NaTran'!$D$7:$D$15996,$A115,'PTC NaTran'!$C$7:$C$15996,"DEL")&gt;0,J$14,SUMIFS('PTC NaTran'!$K$7:$K$15996,'PTC NaTran'!$A$7:$A$15996,J$16,'PTC NaTran'!$D$7:$D$15996,$A115,'PTC NaTran'!$C$7:$C$15996,"DEL")*1.0026*$F$4/INDIRECT($A$4&amp;"!D9"))</f>
        <v>93.6</v>
      </c>
      <c r="K115" s="106">
        <v>1000</v>
      </c>
      <c r="L115" s="107">
        <f t="shared" ca="1" si="11"/>
        <v>6.9954618717957473</v>
      </c>
      <c r="M115" s="141">
        <f t="shared" ca="1" si="15"/>
        <v>0.59186000000000005</v>
      </c>
      <c r="N115" s="35" cm="1">
        <f t="array" aca="1" ref="N115" ca="1">IF(ROUND(ROUND(M115,2)-M115,4)=0,_xlfn.XLOOKUP(M115,INDIRECT($A$4&amp;"!$G$41:$G$141"),INDIRECT($A$4&amp;"!$A$41:$A$141"),0,1,1),IF(M115&gt;=1,0,(ROUNDUP(M115,2)-M115)*100*_xlfn.XLOOKUP(M115,INDIRECT($A$4&amp;"!$G$41:$G$141"),INDIRECT($A$4&amp;"!$A$41:$A$141"),0,-1,-1)+(M115-ROUNDDOWN(M115,2))*100*_xlfn.XLOOKUP(M115,INDIRECT($A$4&amp;"!$G$41:$G$141"),INDIRECT($A$4&amp;"!$A$41:$A$141"),0,1,1)))</f>
        <v>0.75542666666666736</v>
      </c>
      <c r="O115" s="66">
        <f t="shared" ca="1" si="16"/>
        <v>70.707936000000061</v>
      </c>
      <c r="S115" s="107">
        <f t="shared" ca="1" si="12"/>
        <v>8.0170992719999994</v>
      </c>
      <c r="T115" s="51">
        <f t="shared" ca="1" si="17"/>
        <v>0.67964999999999998</v>
      </c>
      <c r="U115" s="35" cm="1">
        <f t="array" aca="1" ref="U115" ca="1">IF(ROUND(ROUND(T115,2)-T115,4)=0,_xlfn.XLOOKUP(T115,INDIRECT($A$4&amp;"!$G$41:$G$141"),INDIRECT($A$4&amp;"!$A$41:$A$141"),0,1,1),IF(T115&gt;=1,0,(ROUNDUP(T115,2)-T115)*100*_xlfn.XLOOKUP(T115,INDIRECT($A$4&amp;"!$G$41:$G$141"),INDIRECT($A$4&amp;"!$A$41:$A$141"),0,-1,-1)+(T115-ROUNDDOWN(T115,2))*100*_xlfn.XLOOKUP(T115,INDIRECT($A$4&amp;"!$G$41:$G$141"),INDIRECT($A$4&amp;"!$A$41:$A$141"),0,1,1)))</f>
        <v>0.69690000000000074</v>
      </c>
      <c r="V115" s="66">
        <f t="shared" ca="1" si="18"/>
        <v>65.229840000000067</v>
      </c>
    </row>
    <row r="116" spans="1:22" x14ac:dyDescent="0.35">
      <c r="A116" s="32">
        <f t="shared" si="19"/>
        <v>46577</v>
      </c>
      <c r="B116" s="65" cm="1">
        <f t="array" aca="1" ref="B116" ca="1">_xlfn.XLOOKUP(A116,INDIRECT($A$5&amp;"!$AJ$41:$AJ$406"),INDIRECT($A$5&amp;"!$AK$41:$AK$406"))*SUM($F$3:$I$3)</f>
        <v>0</v>
      </c>
      <c r="C116" s="65" cm="1">
        <f t="array" aca="1" ref="C116" ca="1">_xlfn.XLOOKUP(A116,INDIRECT($A$5&amp;"!$AJ$41:$AJ$406"),INDIRECT($A$5&amp;"!$AL$41:$AL$406"))*SUM($F$3:$I$3)</f>
        <v>11.7</v>
      </c>
      <c r="D116" s="65" cm="1">
        <f t="array" aca="1" ref="D116" ca="1">_xlfn.XLOOKUP(A116,INDIRECT($A$5&amp;"!$AJ$41:$AJ$406"),INDIRECT($A$5&amp;"!$AO$41:$AO$406"))*SUM($F$3:$I$3)</f>
        <v>11.7</v>
      </c>
      <c r="E116" s="34" cm="1">
        <f t="array" ref="E116">SUMPRODUCT(('PT Storengy'!$B$8:$I$372)*('PT Storengy'!$A$8:$A$372=$A116)*('PT Storengy'!$B$5:$I$5=$A$6)*('PT Storengy'!$B$7:$I$7=$A$7))</f>
        <v>0</v>
      </c>
      <c r="F116" s="107">
        <f t="shared" ca="1" si="10"/>
        <v>7.2782056464000053</v>
      </c>
      <c r="G116" s="141">
        <f t="shared" ca="1" si="13"/>
        <v>0.61614999999999998</v>
      </c>
      <c r="H116" s="35" cm="1">
        <f t="array" aca="1" ref="H116" ca="1">IF(ROUND(ROUND(G116,2)-G116,4)=0,_xlfn.XLOOKUP(G116,INDIRECT($A$4&amp;"!$G$41:$G$141"),INDIRECT($A$4&amp;"!$A$41:$A$141"),0,1,1),IF(G116&gt;=1,0,(ROUNDUP(G116,2)-G116)*100*_xlfn.XLOOKUP(G116,INDIRECT($A$4&amp;"!$G$41:$G$141"),INDIRECT($A$4&amp;"!$A$41:$A$141"),0,-1,-1)+(G116-ROUNDDOWN(G116,2))*100*_xlfn.XLOOKUP(G116,INDIRECT($A$4&amp;"!$G$41:$G$141"),INDIRECT($A$4&amp;"!$A$41:$A$141"),0,1,1)))</f>
        <v>0.73923333333333419</v>
      </c>
      <c r="I116" s="66">
        <f t="shared" ca="1" si="14"/>
        <v>69.192240000000069</v>
      </c>
      <c r="J116" s="106" cm="1">
        <f t="array" aca="1" ref="J116" ca="1">IF(COUNTIFS('PTC NaTran'!$K$7:$K$15996,"",'PTC NaTran'!$A$7:$A$15996,J$16,'PTC NaTran'!$D$7:$D$15996,$A116,'PTC NaTran'!$C$7:$C$15996,"DEL")&gt;0,J$14,SUMIFS('PTC NaTran'!$K$7:$K$15996,'PTC NaTran'!$A$7:$A$15996,J$16,'PTC NaTran'!$D$7:$D$15996,$A116,'PTC NaTran'!$C$7:$C$15996,"DEL")*1.0026*$F$4/INDIRECT($A$4&amp;"!D9"))</f>
        <v>93.6</v>
      </c>
      <c r="K116" s="106">
        <v>1000</v>
      </c>
      <c r="L116" s="107">
        <f t="shared" ca="1" si="11"/>
        <v>7.0657929117957474</v>
      </c>
      <c r="M116" s="141">
        <f t="shared" ca="1" si="15"/>
        <v>0.59789999999999999</v>
      </c>
      <c r="N116" s="35" cm="1">
        <f t="array" aca="1" ref="N116" ca="1">IF(ROUND(ROUND(M116,2)-M116,4)=0,_xlfn.XLOOKUP(M116,INDIRECT($A$4&amp;"!$G$41:$G$141"),INDIRECT($A$4&amp;"!$A$41:$A$141"),0,1,1),IF(M116&gt;=1,0,(ROUNDUP(M116,2)-M116)*100*_xlfn.XLOOKUP(M116,INDIRECT($A$4&amp;"!$G$41:$G$141"),INDIRECT($A$4&amp;"!$A$41:$A$141"),0,-1,-1)+(M116-ROUNDDOWN(M116,2))*100*_xlfn.XLOOKUP(M116,INDIRECT($A$4&amp;"!$G$41:$G$141"),INDIRECT($A$4&amp;"!$A$41:$A$141"),0,1,1)))</f>
        <v>0.75140000000000051</v>
      </c>
      <c r="O116" s="66">
        <f t="shared" ca="1" si="16"/>
        <v>70.331040000000044</v>
      </c>
      <c r="S116" s="107">
        <f t="shared" ca="1" si="12"/>
        <v>8.0819815439999996</v>
      </c>
      <c r="T116" s="51">
        <f t="shared" ca="1" si="17"/>
        <v>0.68522000000000005</v>
      </c>
      <c r="U116" s="35" cm="1">
        <f t="array" aca="1" ref="U116" ca="1">IF(ROUND(ROUND(T116,2)-T116,4)=0,_xlfn.XLOOKUP(T116,INDIRECT($A$4&amp;"!$G$41:$G$141"),INDIRECT($A$4&amp;"!$A$41:$A$141"),0,1,1),IF(T116&gt;=1,0,(ROUNDUP(T116,2)-T116)*100*_xlfn.XLOOKUP(T116,INDIRECT($A$4&amp;"!$G$41:$G$141"),INDIRECT($A$4&amp;"!$A$41:$A$141"),0,-1,-1)+(T116-ROUNDDOWN(T116,2))*100*_xlfn.XLOOKUP(T116,INDIRECT($A$4&amp;"!$G$41:$G$141"),INDIRECT($A$4&amp;"!$A$41:$A$141"),0,1,1)))</f>
        <v>0.69318666666666739</v>
      </c>
      <c r="V116" s="66">
        <f t="shared" ca="1" si="18"/>
        <v>64.882272000000057</v>
      </c>
    </row>
    <row r="117" spans="1:22" x14ac:dyDescent="0.35">
      <c r="A117" s="32">
        <f t="shared" si="19"/>
        <v>46578</v>
      </c>
      <c r="B117" s="65" cm="1">
        <f t="array" aca="1" ref="B117" ca="1">_xlfn.XLOOKUP(A117,INDIRECT($A$5&amp;"!$AJ$41:$AJ$406"),INDIRECT($A$5&amp;"!$AK$41:$AK$406"))*SUM($F$3:$I$3)</f>
        <v>0</v>
      </c>
      <c r="C117" s="65" cm="1">
        <f t="array" aca="1" ref="C117" ca="1">_xlfn.XLOOKUP(A117,INDIRECT($A$5&amp;"!$AJ$41:$AJ$406"),INDIRECT($A$5&amp;"!$AL$41:$AL$406"))*SUM($F$3:$I$3)</f>
        <v>11.7</v>
      </c>
      <c r="D117" s="65" cm="1">
        <f t="array" aca="1" ref="D117" ca="1">_xlfn.XLOOKUP(A117,INDIRECT($A$5&amp;"!$AJ$41:$AJ$406"),INDIRECT($A$5&amp;"!$AO$41:$AO$406"))*SUM($F$3:$I$3)</f>
        <v>11.7</v>
      </c>
      <c r="E117" s="34" cm="1">
        <f t="array" ref="E117">SUMPRODUCT(('PT Storengy'!$B$8:$I$372)*('PT Storengy'!$A$8:$A$372=$A117)*('PT Storengy'!$B$5:$I$5=$A$6)*('PT Storengy'!$B$7:$I$7=$A$7))</f>
        <v>0</v>
      </c>
      <c r="F117" s="107">
        <f t="shared" ca="1" si="10"/>
        <v>7.3470284784000057</v>
      </c>
      <c r="G117" s="141">
        <f t="shared" ca="1" si="13"/>
        <v>0.62207000000000001</v>
      </c>
      <c r="H117" s="35" cm="1">
        <f t="array" aca="1" ref="H117" ca="1">IF(ROUND(ROUND(G117,2)-G117,4)=0,_xlfn.XLOOKUP(G117,INDIRECT($A$4&amp;"!$G$41:$G$141"),INDIRECT($A$4&amp;"!$A$41:$A$141"),0,1,1),IF(G117&gt;=1,0,(ROUNDUP(G117,2)-G117)*100*_xlfn.XLOOKUP(G117,INDIRECT($A$4&amp;"!$G$41:$G$141"),INDIRECT($A$4&amp;"!$A$41:$A$141"),0,-1,-1)+(G117-ROUNDDOWN(G117,2))*100*_xlfn.XLOOKUP(G117,INDIRECT($A$4&amp;"!$G$41:$G$141"),INDIRECT($A$4&amp;"!$A$41:$A$141"),0,1,1)))</f>
        <v>0.73528666666666742</v>
      </c>
      <c r="I117" s="66">
        <f t="shared" ca="1" si="14"/>
        <v>68.822832000000062</v>
      </c>
      <c r="J117" s="106" cm="1">
        <f t="array" aca="1" ref="J117" ca="1">IF(COUNTIFS('PTC NaTran'!$K$7:$K$15996,"",'PTC NaTran'!$A$7:$A$15996,J$16,'PTC NaTran'!$D$7:$D$15996,$A117,'PTC NaTran'!$C$7:$C$15996,"DEL")&gt;0,J$14,SUMIFS('PTC NaTran'!$K$7:$K$15996,'PTC NaTran'!$A$7:$A$15996,J$16,'PTC NaTran'!$D$7:$D$15996,$A117,'PTC NaTran'!$C$7:$C$15996,"DEL")*1.0026*$F$4/INDIRECT($A$4&amp;"!D9"))</f>
        <v>93.6</v>
      </c>
      <c r="K117" s="106">
        <v>1000</v>
      </c>
      <c r="L117" s="107">
        <f t="shared" ca="1" si="11"/>
        <v>7.1357489277957473</v>
      </c>
      <c r="M117" s="141">
        <f t="shared" ca="1" si="15"/>
        <v>0.60390999999999995</v>
      </c>
      <c r="N117" s="35" cm="1">
        <f t="array" aca="1" ref="N117" ca="1">IF(ROUND(ROUND(M117,2)-M117,4)=0,_xlfn.XLOOKUP(M117,INDIRECT($A$4&amp;"!$G$41:$G$141"),INDIRECT($A$4&amp;"!$A$41:$A$141"),0,1,1),IF(M117&gt;=1,0,(ROUNDUP(M117,2)-M117)*100*_xlfn.XLOOKUP(M117,INDIRECT($A$4&amp;"!$G$41:$G$141"),INDIRECT($A$4&amp;"!$A$41:$A$141"),0,-1,-1)+(M117-ROUNDDOWN(M117,2))*100*_xlfn.XLOOKUP(M117,INDIRECT($A$4&amp;"!$G$41:$G$141"),INDIRECT($A$4&amp;"!$A$41:$A$141"),0,1,1)))</f>
        <v>0.74739333333333402</v>
      </c>
      <c r="O117" s="66">
        <f t="shared" ca="1" si="16"/>
        <v>69.956016000000062</v>
      </c>
      <c r="S117" s="107">
        <f t="shared" ca="1" si="12"/>
        <v>8.1465174959999995</v>
      </c>
      <c r="T117" s="51">
        <f t="shared" ca="1" si="17"/>
        <v>0.69077</v>
      </c>
      <c r="U117" s="35" cm="1">
        <f t="array" aca="1" ref="U117" ca="1">IF(ROUND(ROUND(T117,2)-T117,4)=0,_xlfn.XLOOKUP(T117,INDIRECT($A$4&amp;"!$G$41:$G$141"),INDIRECT($A$4&amp;"!$A$41:$A$141"),0,1,1),IF(T117&gt;=1,0,(ROUNDUP(T117,2)-T117)*100*_xlfn.XLOOKUP(T117,INDIRECT($A$4&amp;"!$G$41:$G$141"),INDIRECT($A$4&amp;"!$A$41:$A$141"),0,-1,-1)+(T117-ROUNDDOWN(T117,2))*100*_xlfn.XLOOKUP(T117,INDIRECT($A$4&amp;"!$G$41:$G$141"),INDIRECT($A$4&amp;"!$A$41:$A$141"),0,1,1)))</f>
        <v>0.68948666666666725</v>
      </c>
      <c r="V117" s="66">
        <f t="shared" ca="1" si="18"/>
        <v>64.535952000000051</v>
      </c>
    </row>
    <row r="118" spans="1:22" x14ac:dyDescent="0.35">
      <c r="A118" s="32">
        <f t="shared" si="19"/>
        <v>46579</v>
      </c>
      <c r="B118" s="65" cm="1">
        <f t="array" aca="1" ref="B118" ca="1">_xlfn.XLOOKUP(A118,INDIRECT($A$5&amp;"!$AJ$41:$AJ$406"),INDIRECT($A$5&amp;"!$AK$41:$AK$406"))*SUM($F$3:$I$3)</f>
        <v>0</v>
      </c>
      <c r="C118" s="65" cm="1">
        <f t="array" aca="1" ref="C118" ca="1">_xlfn.XLOOKUP(A118,INDIRECT($A$5&amp;"!$AJ$41:$AJ$406"),INDIRECT($A$5&amp;"!$AL$41:$AL$406"))*SUM($F$3:$I$3)</f>
        <v>11.7</v>
      </c>
      <c r="D118" s="65" cm="1">
        <f t="array" aca="1" ref="D118" ca="1">_xlfn.XLOOKUP(A118,INDIRECT($A$5&amp;"!$AJ$41:$AJ$406"),INDIRECT($A$5&amp;"!$AO$41:$AO$406"))*SUM($F$3:$I$3)</f>
        <v>11.7</v>
      </c>
      <c r="E118" s="34" cm="1">
        <f t="array" ref="E118">SUMPRODUCT(('PT Storengy'!$B$8:$I$372)*('PT Storengy'!$A$8:$A$372=$A118)*('PT Storengy'!$B$5:$I$5=$A$6)*('PT Storengy'!$B$7:$I$7=$A$7))</f>
        <v>0</v>
      </c>
      <c r="F118" s="107">
        <f t="shared" ca="1" si="10"/>
        <v>7.4154843984000056</v>
      </c>
      <c r="G118" s="141">
        <f t="shared" ca="1" si="13"/>
        <v>0.62795000000000001</v>
      </c>
      <c r="H118" s="35" cm="1">
        <f t="array" aca="1" ref="H118" ca="1">IF(ROUND(ROUND(G118,2)-G118,4)=0,_xlfn.XLOOKUP(G118,INDIRECT($A$4&amp;"!$G$41:$G$141"),INDIRECT($A$4&amp;"!$A$41:$A$141"),0,1,1),IF(G118&gt;=1,0,(ROUNDUP(G118,2)-G118)*100*_xlfn.XLOOKUP(G118,INDIRECT($A$4&amp;"!$G$41:$G$141"),INDIRECT($A$4&amp;"!$A$41:$A$141"),0,-1,-1)+(G118-ROUNDDOWN(G118,2))*100*_xlfn.XLOOKUP(G118,INDIRECT($A$4&amp;"!$G$41:$G$141"),INDIRECT($A$4&amp;"!$A$41:$A$141"),0,1,1)))</f>
        <v>0.73136666666666739</v>
      </c>
      <c r="I118" s="66">
        <f t="shared" ca="1" si="14"/>
        <v>68.455920000000063</v>
      </c>
      <c r="J118" s="106" cm="1">
        <f t="array" aca="1" ref="J118" ca="1">IF(COUNTIFS('PTC NaTran'!$K$7:$K$15996,"",'PTC NaTran'!$A$7:$A$15996,J$16,'PTC NaTran'!$D$7:$D$15996,$A118,'PTC NaTran'!$C$7:$C$15996,"DEL")&gt;0,J$14,SUMIFS('PTC NaTran'!$K$7:$K$15996,'PTC NaTran'!$A$7:$A$15996,J$16,'PTC NaTran'!$D$7:$D$15996,$A118,'PTC NaTran'!$C$7:$C$15996,"DEL")*1.0026*$F$4/INDIRECT($A$4&amp;"!D9"))</f>
        <v>93.6</v>
      </c>
      <c r="K118" s="106">
        <v>1000</v>
      </c>
      <c r="L118" s="107">
        <f t="shared" ca="1" si="11"/>
        <v>7.2053317917957473</v>
      </c>
      <c r="M118" s="141">
        <f t="shared" ca="1" si="15"/>
        <v>0.60989000000000004</v>
      </c>
      <c r="N118" s="35" cm="1">
        <f t="array" aca="1" ref="N118" ca="1">IF(ROUND(ROUND(M118,2)-M118,4)=0,_xlfn.XLOOKUP(M118,INDIRECT($A$4&amp;"!$G$41:$G$141"),INDIRECT($A$4&amp;"!$A$41:$A$141"),0,1,1),IF(M118&gt;=1,0,(ROUNDUP(M118,2)-M118)*100*_xlfn.XLOOKUP(M118,INDIRECT($A$4&amp;"!$G$41:$G$141"),INDIRECT($A$4&amp;"!$A$41:$A$141"),0,-1,-1)+(M118-ROUNDDOWN(M118,2))*100*_xlfn.XLOOKUP(M118,INDIRECT($A$4&amp;"!$G$41:$G$141"),INDIRECT($A$4&amp;"!$A$41:$A$141"),0,1,1)))</f>
        <v>0.74340666666666744</v>
      </c>
      <c r="O118" s="66">
        <f t="shared" ca="1" si="16"/>
        <v>69.582864000000072</v>
      </c>
      <c r="S118" s="107">
        <f t="shared" ca="1" si="12"/>
        <v>8.2107096239999997</v>
      </c>
      <c r="T118" s="51">
        <f t="shared" ca="1" si="17"/>
        <v>0.69628000000000001</v>
      </c>
      <c r="U118" s="35" cm="1">
        <f t="array" aca="1" ref="U118" ca="1">IF(ROUND(ROUND(T118,2)-T118,4)=0,_xlfn.XLOOKUP(T118,INDIRECT($A$4&amp;"!$G$41:$G$141"),INDIRECT($A$4&amp;"!$A$41:$A$141"),0,1,1),IF(T118&gt;=1,0,(ROUNDUP(T118,2)-T118)*100*_xlfn.XLOOKUP(T118,INDIRECT($A$4&amp;"!$G$41:$G$141"),INDIRECT($A$4&amp;"!$A$41:$A$141"),0,-1,-1)+(T118-ROUNDDOWN(T118,2))*100*_xlfn.XLOOKUP(T118,INDIRECT($A$4&amp;"!$G$41:$G$141"),INDIRECT($A$4&amp;"!$A$41:$A$141"),0,1,1)))</f>
        <v>0.68581333333333405</v>
      </c>
      <c r="V118" s="66">
        <f t="shared" ca="1" si="18"/>
        <v>64.192128000000068</v>
      </c>
    </row>
    <row r="119" spans="1:22" x14ac:dyDescent="0.35">
      <c r="A119" s="32">
        <f t="shared" si="19"/>
        <v>46580</v>
      </c>
      <c r="B119" s="65" cm="1">
        <f t="array" aca="1" ref="B119" ca="1">_xlfn.XLOOKUP(A119,INDIRECT($A$5&amp;"!$AJ$41:$AJ$406"),INDIRECT($A$5&amp;"!$AK$41:$AK$406"))*SUM($F$3:$I$3)</f>
        <v>0</v>
      </c>
      <c r="C119" s="65" cm="1">
        <f t="array" aca="1" ref="C119" ca="1">_xlfn.XLOOKUP(A119,INDIRECT($A$5&amp;"!$AJ$41:$AJ$406"),INDIRECT($A$5&amp;"!$AL$41:$AL$406"))*SUM($F$3:$I$3)</f>
        <v>11.7</v>
      </c>
      <c r="D119" s="65" cm="1">
        <f t="array" aca="1" ref="D119" ca="1">_xlfn.XLOOKUP(A119,INDIRECT($A$5&amp;"!$AJ$41:$AJ$406"),INDIRECT($A$5&amp;"!$AO$41:$AO$406"))*SUM($F$3:$I$3)</f>
        <v>11.7</v>
      </c>
      <c r="E119" s="34" cm="1">
        <f t="array" ref="E119">SUMPRODUCT(('PT Storengy'!$B$8:$I$372)*('PT Storengy'!$A$8:$A$372=$A119)*('PT Storengy'!$B$5:$I$5=$A$6)*('PT Storengy'!$B$7:$I$7=$A$7))</f>
        <v>0</v>
      </c>
      <c r="F119" s="107">
        <f t="shared" ca="1" si="10"/>
        <v>7.4835752784000054</v>
      </c>
      <c r="G119" s="141">
        <f t="shared" ca="1" si="13"/>
        <v>0.63380000000000003</v>
      </c>
      <c r="H119" s="35" cm="1">
        <f t="array" aca="1" ref="H119" ca="1">IF(ROUND(ROUND(G119,2)-G119,4)=0,_xlfn.XLOOKUP(G119,INDIRECT($A$4&amp;"!$G$41:$G$141"),INDIRECT($A$4&amp;"!$A$41:$A$141"),0,1,1),IF(G119&gt;=1,0,(ROUNDUP(G119,2)-G119)*100*_xlfn.XLOOKUP(G119,INDIRECT($A$4&amp;"!$G$41:$G$141"),INDIRECT($A$4&amp;"!$A$41:$A$141"),0,-1,-1)+(G119-ROUNDDOWN(G119,2))*100*_xlfn.XLOOKUP(G119,INDIRECT($A$4&amp;"!$G$41:$G$141"),INDIRECT($A$4&amp;"!$A$41:$A$141"),0,1,1)))</f>
        <v>0.72746666666666737</v>
      </c>
      <c r="I119" s="66">
        <f t="shared" ca="1" si="14"/>
        <v>68.090880000000055</v>
      </c>
      <c r="J119" s="106" cm="1">
        <f t="array" aca="1" ref="J119" ca="1">IF(COUNTIFS('PTC NaTran'!$K$7:$K$15996,"",'PTC NaTran'!$A$7:$A$15996,J$16,'PTC NaTran'!$D$7:$D$15996,$A119,'PTC NaTran'!$C$7:$C$15996,"DEL")&gt;0,J$14,SUMIFS('PTC NaTran'!$K$7:$K$15996,'PTC NaTran'!$A$7:$A$15996,J$16,'PTC NaTran'!$D$7:$D$15996,$A119,'PTC NaTran'!$C$7:$C$15996,"DEL")*1.0026*$F$4/INDIRECT($A$4&amp;"!D9"))</f>
        <v>93.6</v>
      </c>
      <c r="K119" s="106">
        <v>1000</v>
      </c>
      <c r="L119" s="107">
        <f t="shared" ca="1" si="11"/>
        <v>7.2745433757957478</v>
      </c>
      <c r="M119" s="141">
        <f t="shared" ca="1" si="15"/>
        <v>0.61584000000000005</v>
      </c>
      <c r="N119" s="35" cm="1">
        <f t="array" aca="1" ref="N119" ca="1">IF(ROUND(ROUND(M119,2)-M119,4)=0,_xlfn.XLOOKUP(M119,INDIRECT($A$4&amp;"!$G$41:$G$141"),INDIRECT($A$4&amp;"!$A$41:$A$141"),0,1,1),IF(M119&gt;=1,0,(ROUNDUP(M119,2)-M119)*100*_xlfn.XLOOKUP(M119,INDIRECT($A$4&amp;"!$G$41:$G$141"),INDIRECT($A$4&amp;"!$A$41:$A$141"),0,-1,-1)+(M119-ROUNDDOWN(M119,2))*100*_xlfn.XLOOKUP(M119,INDIRECT($A$4&amp;"!$G$41:$G$141"),INDIRECT($A$4&amp;"!$A$41:$A$141"),0,1,1)))</f>
        <v>0.73944000000000076</v>
      </c>
      <c r="O119" s="66">
        <f t="shared" ca="1" si="16"/>
        <v>69.211584000000073</v>
      </c>
      <c r="S119" s="107">
        <f t="shared" ca="1" si="12"/>
        <v>8.2745591760000003</v>
      </c>
      <c r="T119" s="51">
        <f t="shared" ca="1" si="17"/>
        <v>0.70177</v>
      </c>
      <c r="U119" s="35" cm="1">
        <f t="array" aca="1" ref="U119" ca="1">IF(ROUND(ROUND(T119,2)-T119,4)=0,_xlfn.XLOOKUP(T119,INDIRECT($A$4&amp;"!$G$41:$G$141"),INDIRECT($A$4&amp;"!$A$41:$A$141"),0,1,1),IF(T119&gt;=1,0,(ROUNDUP(T119,2)-T119)*100*_xlfn.XLOOKUP(T119,INDIRECT($A$4&amp;"!$G$41:$G$141"),INDIRECT($A$4&amp;"!$A$41:$A$141"),0,-1,-1)+(T119-ROUNDDOWN(T119,2))*100*_xlfn.XLOOKUP(T119,INDIRECT($A$4&amp;"!$G$41:$G$141"),INDIRECT($A$4&amp;"!$A$41:$A$141"),0,1,1)))</f>
        <v>0.68215333333333406</v>
      </c>
      <c r="V119" s="66">
        <f t="shared" ca="1" si="18"/>
        <v>63.849552000000067</v>
      </c>
    </row>
    <row r="120" spans="1:22" x14ac:dyDescent="0.35">
      <c r="A120" s="32">
        <f t="shared" si="19"/>
        <v>46581</v>
      </c>
      <c r="B120" s="65" cm="1">
        <f t="array" aca="1" ref="B120" ca="1">_xlfn.XLOOKUP(A120,INDIRECT($A$5&amp;"!$AJ$41:$AJ$406"),INDIRECT($A$5&amp;"!$AK$41:$AK$406"))*SUM($F$3:$I$3)</f>
        <v>0</v>
      </c>
      <c r="C120" s="65" cm="1">
        <f t="array" aca="1" ref="C120" ca="1">_xlfn.XLOOKUP(A120,INDIRECT($A$5&amp;"!$AJ$41:$AJ$406"),INDIRECT($A$5&amp;"!$AL$41:$AL$406"))*SUM($F$3:$I$3)</f>
        <v>11.7</v>
      </c>
      <c r="D120" s="65" cm="1">
        <f t="array" aca="1" ref="D120" ca="1">_xlfn.XLOOKUP(A120,INDIRECT($A$5&amp;"!$AJ$41:$AJ$406"),INDIRECT($A$5&amp;"!$AO$41:$AO$406"))*SUM($F$3:$I$3)</f>
        <v>11.7</v>
      </c>
      <c r="E120" s="34" cm="1">
        <f t="array" ref="E120">SUMPRODUCT(('PT Storengy'!$B$8:$I$372)*('PT Storengy'!$A$8:$A$372=$A120)*('PT Storengy'!$B$5:$I$5=$A$6)*('PT Storengy'!$B$7:$I$7=$A$7))</f>
        <v>0</v>
      </c>
      <c r="F120" s="107">
        <f t="shared" ca="1" si="10"/>
        <v>7.5513029904000053</v>
      </c>
      <c r="G120" s="141">
        <f t="shared" ca="1" si="13"/>
        <v>0.63961999999999997</v>
      </c>
      <c r="H120" s="35" cm="1">
        <f t="array" aca="1" ref="H120" ca="1">IF(ROUND(ROUND(G120,2)-G120,4)=0,_xlfn.XLOOKUP(G120,INDIRECT($A$4&amp;"!$G$41:$G$141"),INDIRECT($A$4&amp;"!$A$41:$A$141"),0,1,1),IF(G120&gt;=1,0,(ROUNDUP(G120,2)-G120)*100*_xlfn.XLOOKUP(G120,INDIRECT($A$4&amp;"!$G$41:$G$141"),INDIRECT($A$4&amp;"!$A$41:$A$141"),0,-1,-1)+(G120-ROUNDDOWN(G120,2))*100*_xlfn.XLOOKUP(G120,INDIRECT($A$4&amp;"!$G$41:$G$141"),INDIRECT($A$4&amp;"!$A$41:$A$141"),0,1,1)))</f>
        <v>0.72358666666666738</v>
      </c>
      <c r="I120" s="66">
        <f t="shared" ca="1" si="14"/>
        <v>67.727712000000068</v>
      </c>
      <c r="J120" s="106" cm="1">
        <f t="array" aca="1" ref="J120" ca="1">IF(COUNTIFS('PTC NaTran'!$K$7:$K$15996,"",'PTC NaTran'!$A$7:$A$15996,J$16,'PTC NaTran'!$D$7:$D$15996,$A120,'PTC NaTran'!$C$7:$C$15996,"DEL")&gt;0,J$14,SUMIFS('PTC NaTran'!$K$7:$K$15996,'PTC NaTran'!$A$7:$A$15996,J$16,'PTC NaTran'!$D$7:$D$15996,$A120,'PTC NaTran'!$C$7:$C$15996,"DEL")*1.0026*$F$4/INDIRECT($A$4&amp;"!D9"))</f>
        <v>93.6</v>
      </c>
      <c r="K120" s="106">
        <v>1000</v>
      </c>
      <c r="L120" s="107">
        <f t="shared" ca="1" si="11"/>
        <v>7.3433855517957483</v>
      </c>
      <c r="M120" s="141">
        <f t="shared" ca="1" si="15"/>
        <v>0.62175999999999998</v>
      </c>
      <c r="N120" s="35" cm="1">
        <f t="array" aca="1" ref="N120" ca="1">IF(ROUND(ROUND(M120,2)-M120,4)=0,_xlfn.XLOOKUP(M120,INDIRECT($A$4&amp;"!$G$41:$G$141"),INDIRECT($A$4&amp;"!$A$41:$A$141"),0,1,1),IF(M120&gt;=1,0,(ROUNDUP(M120,2)-M120)*100*_xlfn.XLOOKUP(M120,INDIRECT($A$4&amp;"!$G$41:$G$141"),INDIRECT($A$4&amp;"!$A$41:$A$141"),0,-1,-1)+(M120-ROUNDDOWN(M120,2))*100*_xlfn.XLOOKUP(M120,INDIRECT($A$4&amp;"!$G$41:$G$141"),INDIRECT($A$4&amp;"!$A$41:$A$141"),0,1,1)))</f>
        <v>0.73549333333333411</v>
      </c>
      <c r="O120" s="66">
        <f t="shared" ca="1" si="16"/>
        <v>68.842176000000066</v>
      </c>
      <c r="S120" s="107">
        <f t="shared" ca="1" si="12"/>
        <v>8.338068024</v>
      </c>
      <c r="T120" s="51">
        <f t="shared" ca="1" si="17"/>
        <v>0.70723000000000003</v>
      </c>
      <c r="U120" s="35" cm="1">
        <f t="array" aca="1" ref="U120" ca="1">IF(ROUND(ROUND(T120,2)-T120,4)=0,_xlfn.XLOOKUP(T120,INDIRECT($A$4&amp;"!$G$41:$G$141"),INDIRECT($A$4&amp;"!$A$41:$A$141"),0,1,1),IF(T120&gt;=1,0,(ROUNDUP(T120,2)-T120)*100*_xlfn.XLOOKUP(T120,INDIRECT($A$4&amp;"!$G$41:$G$141"),INDIRECT($A$4&amp;"!$A$41:$A$141"),0,-1,-1)+(T120-ROUNDDOWN(T120,2))*100*_xlfn.XLOOKUP(T120,INDIRECT($A$4&amp;"!$G$41:$G$141"),INDIRECT($A$4&amp;"!$A$41:$A$141"),0,1,1)))</f>
        <v>0.67851333333333397</v>
      </c>
      <c r="V120" s="66">
        <f t="shared" ca="1" si="18"/>
        <v>63.508848000000057</v>
      </c>
    </row>
    <row r="121" spans="1:22" x14ac:dyDescent="0.35">
      <c r="A121" s="32">
        <f t="shared" si="19"/>
        <v>46582</v>
      </c>
      <c r="B121" s="65" cm="1">
        <f t="array" aca="1" ref="B121" ca="1">_xlfn.XLOOKUP(A121,INDIRECT($A$5&amp;"!$AJ$41:$AJ$406"),INDIRECT($A$5&amp;"!$AK$41:$AK$406"))*SUM($F$3:$I$3)</f>
        <v>0</v>
      </c>
      <c r="C121" s="65" cm="1">
        <f t="array" aca="1" ref="C121" ca="1">_xlfn.XLOOKUP(A121,INDIRECT($A$5&amp;"!$AJ$41:$AJ$406"),INDIRECT($A$5&amp;"!$AL$41:$AL$406"))*SUM($F$3:$I$3)</f>
        <v>11.7</v>
      </c>
      <c r="D121" s="65" cm="1">
        <f t="array" aca="1" ref="D121" ca="1">_xlfn.XLOOKUP(A121,INDIRECT($A$5&amp;"!$AJ$41:$AJ$406"),INDIRECT($A$5&amp;"!$AO$41:$AO$406"))*SUM($F$3:$I$3)</f>
        <v>11.7</v>
      </c>
      <c r="E121" s="34" cm="1">
        <f t="array" ref="E121">SUMPRODUCT(('PT Storengy'!$B$8:$I$372)*('PT Storengy'!$A$8:$A$372=$A121)*('PT Storengy'!$B$5:$I$5=$A$6)*('PT Storengy'!$B$7:$I$7=$A$7))</f>
        <v>0</v>
      </c>
      <c r="F121" s="107">
        <f t="shared" ca="1" si="10"/>
        <v>7.6186694064000058</v>
      </c>
      <c r="G121" s="141">
        <f t="shared" ca="1" si="13"/>
        <v>0.64541000000000004</v>
      </c>
      <c r="H121" s="35" cm="1">
        <f t="array" aca="1" ref="H121" ca="1">IF(ROUND(ROUND(G121,2)-G121,4)=0,_xlfn.XLOOKUP(G121,INDIRECT($A$4&amp;"!$G$41:$G$141"),INDIRECT($A$4&amp;"!$A$41:$A$141"),0,1,1),IF(G121&gt;=1,0,(ROUNDUP(G121,2)-G121)*100*_xlfn.XLOOKUP(G121,INDIRECT($A$4&amp;"!$G$41:$G$141"),INDIRECT($A$4&amp;"!$A$41:$A$141"),0,-1,-1)+(G121-ROUNDDOWN(G121,2))*100*_xlfn.XLOOKUP(G121,INDIRECT($A$4&amp;"!$G$41:$G$141"),INDIRECT($A$4&amp;"!$A$41:$A$141"),0,1,1)))</f>
        <v>0.7197266666666674</v>
      </c>
      <c r="I121" s="66">
        <f t="shared" ca="1" si="14"/>
        <v>67.366416000000058</v>
      </c>
      <c r="J121" s="106" cm="1">
        <f t="array" aca="1" ref="J121" ca="1">IF(COUNTIFS('PTC NaTran'!$K$7:$K$15996,"",'PTC NaTran'!$A$7:$A$15996,J$16,'PTC NaTran'!$D$7:$D$15996,$A121,'PTC NaTran'!$C$7:$C$15996,"DEL")&gt;0,J$14,SUMIFS('PTC NaTran'!$K$7:$K$15996,'PTC NaTran'!$A$7:$A$15996,J$16,'PTC NaTran'!$D$7:$D$15996,$A121,'PTC NaTran'!$C$7:$C$15996,"DEL")*1.0026*$F$4/INDIRECT($A$4&amp;"!D9"))</f>
        <v>93.6</v>
      </c>
      <c r="K121" s="106">
        <v>1000</v>
      </c>
      <c r="L121" s="107">
        <f t="shared" ca="1" si="11"/>
        <v>7.4118608157957482</v>
      </c>
      <c r="M121" s="141">
        <f t="shared" ca="1" si="15"/>
        <v>0.62763999999999998</v>
      </c>
      <c r="N121" s="35" cm="1">
        <f t="array" aca="1" ref="N121" ca="1">IF(ROUND(ROUND(M121,2)-M121,4)=0,_xlfn.XLOOKUP(M121,INDIRECT($A$4&amp;"!$G$41:$G$141"),INDIRECT($A$4&amp;"!$A$41:$A$141"),0,1,1),IF(M121&gt;=1,0,(ROUNDUP(M121,2)-M121)*100*_xlfn.XLOOKUP(M121,INDIRECT($A$4&amp;"!$G$41:$G$141"),INDIRECT($A$4&amp;"!$A$41:$A$141"),0,-1,-1)+(M121-ROUNDDOWN(M121,2))*100*_xlfn.XLOOKUP(M121,INDIRECT($A$4&amp;"!$G$41:$G$141"),INDIRECT($A$4&amp;"!$A$41:$A$141"),0,1,1)))</f>
        <v>0.73157333333333407</v>
      </c>
      <c r="O121" s="66">
        <f t="shared" ca="1" si="16"/>
        <v>68.475264000000067</v>
      </c>
      <c r="S121" s="107">
        <f t="shared" ca="1" si="12"/>
        <v>8.4012380400000009</v>
      </c>
      <c r="T121" s="51">
        <f t="shared" ca="1" si="17"/>
        <v>0.71265999999999996</v>
      </c>
      <c r="U121" s="35" cm="1">
        <f t="array" aca="1" ref="U121" ca="1">IF(ROUND(ROUND(T121,2)-T121,4)=0,_xlfn.XLOOKUP(T121,INDIRECT($A$4&amp;"!$G$41:$G$141"),INDIRECT($A$4&amp;"!$A$41:$A$141"),0,1,1),IF(T121&gt;=1,0,(ROUNDUP(T121,2)-T121)*100*_xlfn.XLOOKUP(T121,INDIRECT($A$4&amp;"!$G$41:$G$141"),INDIRECT($A$4&amp;"!$A$41:$A$141"),0,-1,-1)+(T121-ROUNDDOWN(T121,2))*100*_xlfn.XLOOKUP(T121,INDIRECT($A$4&amp;"!$G$41:$G$141"),INDIRECT($A$4&amp;"!$A$41:$A$141"),0,1,1)))</f>
        <v>0.67489333333333401</v>
      </c>
      <c r="V121" s="66">
        <f t="shared" ca="1" si="18"/>
        <v>63.170016000000061</v>
      </c>
    </row>
    <row r="122" spans="1:22" x14ac:dyDescent="0.35">
      <c r="A122" s="32">
        <f t="shared" si="19"/>
        <v>46583</v>
      </c>
      <c r="B122" s="65" cm="1">
        <f t="array" aca="1" ref="B122" ca="1">_xlfn.XLOOKUP(A122,INDIRECT($A$5&amp;"!$AJ$41:$AJ$406"),INDIRECT($A$5&amp;"!$AK$41:$AK$406"))*SUM($F$3:$I$3)</f>
        <v>0</v>
      </c>
      <c r="C122" s="65" cm="1">
        <f t="array" aca="1" ref="C122" ca="1">_xlfn.XLOOKUP(A122,INDIRECT($A$5&amp;"!$AJ$41:$AJ$406"),INDIRECT($A$5&amp;"!$AL$41:$AL$406"))*SUM($F$3:$I$3)</f>
        <v>11.7</v>
      </c>
      <c r="D122" s="65" cm="1">
        <f t="array" aca="1" ref="D122" ca="1">_xlfn.XLOOKUP(A122,INDIRECT($A$5&amp;"!$AJ$41:$AJ$406"),INDIRECT($A$5&amp;"!$AO$41:$AO$406"))*SUM($F$3:$I$3)</f>
        <v>11.7</v>
      </c>
      <c r="E122" s="34" cm="1">
        <f t="array" ref="E122">SUMPRODUCT(('PT Storengy'!$B$8:$I$372)*('PT Storengy'!$A$8:$A$372=$A122)*('PT Storengy'!$B$5:$I$5=$A$6)*('PT Storengy'!$B$7:$I$7=$A$7))</f>
        <v>0</v>
      </c>
      <c r="F122" s="107">
        <f t="shared" ca="1" si="10"/>
        <v>7.6856763984000063</v>
      </c>
      <c r="G122" s="141">
        <f t="shared" ca="1" si="13"/>
        <v>0.65117000000000003</v>
      </c>
      <c r="H122" s="35" cm="1">
        <f t="array" aca="1" ref="H122" ca="1">IF(ROUND(ROUND(G122,2)-G122,4)=0,_xlfn.XLOOKUP(G122,INDIRECT($A$4&amp;"!$G$41:$G$141"),INDIRECT($A$4&amp;"!$A$41:$A$141"),0,1,1),IF(G122&gt;=1,0,(ROUNDUP(G122,2)-G122)*100*_xlfn.XLOOKUP(G122,INDIRECT($A$4&amp;"!$G$41:$G$141"),INDIRECT($A$4&amp;"!$A$41:$A$141"),0,-1,-1)+(G122-ROUNDDOWN(G122,2))*100*_xlfn.XLOOKUP(G122,INDIRECT($A$4&amp;"!$G$41:$G$141"),INDIRECT($A$4&amp;"!$A$41:$A$141"),0,1,1)))</f>
        <v>0.71588666666666745</v>
      </c>
      <c r="I122" s="66">
        <f t="shared" ca="1" si="14"/>
        <v>67.006992000000068</v>
      </c>
      <c r="J122" s="106" cm="1">
        <f t="array" aca="1" ref="J122" ca="1">IF(COUNTIFS('PTC NaTran'!$K$7:$K$15996,"",'PTC NaTran'!$A$7:$A$15996,J$16,'PTC NaTran'!$D$7:$D$15996,$A122,'PTC NaTran'!$C$7:$C$15996,"DEL")&gt;0,J$14,SUMIFS('PTC NaTran'!$K$7:$K$15996,'PTC NaTran'!$A$7:$A$15996,J$16,'PTC NaTran'!$D$7:$D$15996,$A122,'PTC NaTran'!$C$7:$C$15996,"DEL")*1.0026*$F$4/INDIRECT($A$4&amp;"!D9"))</f>
        <v>93.6</v>
      </c>
      <c r="K122" s="106">
        <v>1000</v>
      </c>
      <c r="L122" s="107">
        <f t="shared" ca="1" si="11"/>
        <v>7.479971039795748</v>
      </c>
      <c r="M122" s="141">
        <f t="shared" ca="1" si="15"/>
        <v>0.63349</v>
      </c>
      <c r="N122" s="35" cm="1">
        <f t="array" aca="1" ref="N122" ca="1">IF(ROUND(ROUND(M122,2)-M122,4)=0,_xlfn.XLOOKUP(M122,INDIRECT($A$4&amp;"!$G$41:$G$141"),INDIRECT($A$4&amp;"!$A$41:$A$141"),0,1,1),IF(M122&gt;=1,0,(ROUNDUP(M122,2)-M122)*100*_xlfn.XLOOKUP(M122,INDIRECT($A$4&amp;"!$G$41:$G$141"),INDIRECT($A$4&amp;"!$A$41:$A$141"),0,-1,-1)+(M122-ROUNDDOWN(M122,2))*100*_xlfn.XLOOKUP(M122,INDIRECT($A$4&amp;"!$G$41:$G$141"),INDIRECT($A$4&amp;"!$A$41:$A$141"),0,1,1)))</f>
        <v>0.72767333333333406</v>
      </c>
      <c r="O122" s="66">
        <f t="shared" ca="1" si="16"/>
        <v>68.110224000000059</v>
      </c>
      <c r="S122" s="107">
        <f t="shared" ca="1" si="12"/>
        <v>8.4640717200000015</v>
      </c>
      <c r="T122" s="51">
        <f t="shared" ca="1" si="17"/>
        <v>0.71804999999999997</v>
      </c>
      <c r="U122" s="35" cm="1">
        <f t="array" aca="1" ref="U122" ca="1">IF(ROUND(ROUND(T122,2)-T122,4)=0,_xlfn.XLOOKUP(T122,INDIRECT($A$4&amp;"!$G$41:$G$141"),INDIRECT($A$4&amp;"!$A$41:$A$141"),0,1,1),IF(T122&gt;=1,0,(ROUNDUP(T122,2)-T122)*100*_xlfn.XLOOKUP(T122,INDIRECT($A$4&amp;"!$G$41:$G$141"),INDIRECT($A$4&amp;"!$A$41:$A$141"),0,-1,-1)+(T122-ROUNDDOWN(T122,2))*100*_xlfn.XLOOKUP(T122,INDIRECT($A$4&amp;"!$G$41:$G$141"),INDIRECT($A$4&amp;"!$A$41:$A$141"),0,1,1)))</f>
        <v>0.67130000000000067</v>
      </c>
      <c r="V122" s="66">
        <f t="shared" ca="1" si="18"/>
        <v>62.833680000000058</v>
      </c>
    </row>
    <row r="123" spans="1:22" x14ac:dyDescent="0.35">
      <c r="A123" s="32">
        <f t="shared" si="19"/>
        <v>46584</v>
      </c>
      <c r="B123" s="65" cm="1">
        <f t="array" aca="1" ref="B123" ca="1">_xlfn.XLOOKUP(A123,INDIRECT($A$5&amp;"!$AJ$41:$AJ$406"),INDIRECT($A$5&amp;"!$AK$41:$AK$406"))*SUM($F$3:$I$3)</f>
        <v>0</v>
      </c>
      <c r="C123" s="65" cm="1">
        <f t="array" aca="1" ref="C123" ca="1">_xlfn.XLOOKUP(A123,INDIRECT($A$5&amp;"!$AJ$41:$AJ$406"),INDIRECT($A$5&amp;"!$AL$41:$AL$406"))*SUM($F$3:$I$3)</f>
        <v>11.7</v>
      </c>
      <c r="D123" s="65" cm="1">
        <f t="array" aca="1" ref="D123" ca="1">_xlfn.XLOOKUP(A123,INDIRECT($A$5&amp;"!$AJ$41:$AJ$406"),INDIRECT($A$5&amp;"!$AO$41:$AO$406"))*SUM($F$3:$I$3)</f>
        <v>11.7</v>
      </c>
      <c r="E123" s="34" cm="1">
        <f t="array" ref="E123">SUMPRODUCT(('PT Storengy'!$B$8:$I$372)*('PT Storengy'!$A$8:$A$372=$A123)*('PT Storengy'!$B$5:$I$5=$A$6)*('PT Storengy'!$B$7:$I$7=$A$7))</f>
        <v>0</v>
      </c>
      <c r="F123" s="107">
        <f t="shared" ca="1" si="10"/>
        <v>7.7523258384000062</v>
      </c>
      <c r="G123" s="141">
        <f t="shared" ca="1" si="13"/>
        <v>0.65690000000000004</v>
      </c>
      <c r="H123" s="35" cm="1">
        <f t="array" aca="1" ref="H123" ca="1">IF(ROUND(ROUND(G123,2)-G123,4)=0,_xlfn.XLOOKUP(G123,INDIRECT($A$4&amp;"!$G$41:$G$141"),INDIRECT($A$4&amp;"!$A$41:$A$141"),0,1,1),IF(G123&gt;=1,0,(ROUNDUP(G123,2)-G123)*100*_xlfn.XLOOKUP(G123,INDIRECT($A$4&amp;"!$G$41:$G$141"),INDIRECT($A$4&amp;"!$A$41:$A$141"),0,-1,-1)+(G123-ROUNDDOWN(G123,2))*100*_xlfn.XLOOKUP(G123,INDIRECT($A$4&amp;"!$G$41:$G$141"),INDIRECT($A$4&amp;"!$A$41:$A$141"),0,1,1)))</f>
        <v>0.71206666666666729</v>
      </c>
      <c r="I123" s="66">
        <f t="shared" ca="1" si="14"/>
        <v>66.649440000000055</v>
      </c>
      <c r="J123" s="106" cm="1">
        <f t="array" aca="1" ref="J123" ca="1">IF(COUNTIFS('PTC NaTran'!$K$7:$K$15996,"",'PTC NaTran'!$A$7:$A$15996,J$16,'PTC NaTran'!$D$7:$D$15996,$A123,'PTC NaTran'!$C$7:$C$15996,"DEL")&gt;0,J$14,SUMIFS('PTC NaTran'!$K$7:$K$15996,'PTC NaTran'!$A$7:$A$15996,J$16,'PTC NaTran'!$D$7:$D$15996,$A123,'PTC NaTran'!$C$7:$C$15996,"DEL")*1.0026*$F$4/INDIRECT($A$4&amp;"!D9"))</f>
        <v>93.6</v>
      </c>
      <c r="K123" s="106">
        <v>1000</v>
      </c>
      <c r="L123" s="107">
        <f t="shared" ca="1" si="11"/>
        <v>7.5477180957957479</v>
      </c>
      <c r="M123" s="141">
        <f t="shared" ca="1" si="15"/>
        <v>0.63931000000000004</v>
      </c>
      <c r="N123" s="35" cm="1">
        <f t="array" aca="1" ref="N123" ca="1">IF(ROUND(ROUND(M123,2)-M123,4)=0,_xlfn.XLOOKUP(M123,INDIRECT($A$4&amp;"!$G$41:$G$141"),INDIRECT($A$4&amp;"!$A$41:$A$141"),0,1,1),IF(M123&gt;=1,0,(ROUNDUP(M123,2)-M123)*100*_xlfn.XLOOKUP(M123,INDIRECT($A$4&amp;"!$G$41:$G$141"),INDIRECT($A$4&amp;"!$A$41:$A$141"),0,-1,-1)+(M123-ROUNDDOWN(M123,2))*100*_xlfn.XLOOKUP(M123,INDIRECT($A$4&amp;"!$G$41:$G$141"),INDIRECT($A$4&amp;"!$A$41:$A$141"),0,1,1)))</f>
        <v>0.72379333333333395</v>
      </c>
      <c r="O123" s="66">
        <f t="shared" ca="1" si="16"/>
        <v>67.747056000000057</v>
      </c>
      <c r="S123" s="107">
        <f t="shared" ca="1" si="12"/>
        <v>8.5265703120000023</v>
      </c>
      <c r="T123" s="51">
        <f t="shared" ca="1" si="17"/>
        <v>0.72341999999999995</v>
      </c>
      <c r="U123" s="35" cm="1">
        <f t="array" aca="1" ref="U123" ca="1">IF(ROUND(ROUND(T123,2)-T123,4)=0,_xlfn.XLOOKUP(T123,INDIRECT($A$4&amp;"!$G$41:$G$141"),INDIRECT($A$4&amp;"!$A$41:$A$141"),0,1,1),IF(T123&gt;=1,0,(ROUNDUP(T123,2)-T123)*100*_xlfn.XLOOKUP(T123,INDIRECT($A$4&amp;"!$G$41:$G$141"),INDIRECT($A$4&amp;"!$A$41:$A$141"),0,-1,-1)+(T123-ROUNDDOWN(T123,2))*100*_xlfn.XLOOKUP(T123,INDIRECT($A$4&amp;"!$G$41:$G$141"),INDIRECT($A$4&amp;"!$A$41:$A$141"),0,1,1)))</f>
        <v>0.66772000000000076</v>
      </c>
      <c r="V123" s="66">
        <f t="shared" ca="1" si="18"/>
        <v>62.498592000000066</v>
      </c>
    </row>
    <row r="124" spans="1:22" x14ac:dyDescent="0.35">
      <c r="A124" s="32">
        <f t="shared" si="19"/>
        <v>46585</v>
      </c>
      <c r="B124" s="65" cm="1">
        <f t="array" aca="1" ref="B124" ca="1">_xlfn.XLOOKUP(A124,INDIRECT($A$5&amp;"!$AJ$41:$AJ$406"),INDIRECT($A$5&amp;"!$AK$41:$AK$406"))*SUM($F$3:$I$3)</f>
        <v>0</v>
      </c>
      <c r="C124" s="65" cm="1">
        <f t="array" aca="1" ref="C124" ca="1">_xlfn.XLOOKUP(A124,INDIRECT($A$5&amp;"!$AJ$41:$AJ$406"),INDIRECT($A$5&amp;"!$AL$41:$AL$406"))*SUM($F$3:$I$3)</f>
        <v>11.7</v>
      </c>
      <c r="D124" s="65" cm="1">
        <f t="array" aca="1" ref="D124" ca="1">_xlfn.XLOOKUP(A124,INDIRECT($A$5&amp;"!$AJ$41:$AJ$406"),INDIRECT($A$5&amp;"!$AO$41:$AO$406"))*SUM($F$3:$I$3)</f>
        <v>11.7</v>
      </c>
      <c r="E124" s="34" cm="1">
        <f t="array" ref="E124">SUMPRODUCT(('PT Storengy'!$B$8:$I$372)*('PT Storengy'!$A$8:$A$372=$A124)*('PT Storengy'!$B$5:$I$5=$A$6)*('PT Storengy'!$B$7:$I$7=$A$7))</f>
        <v>0</v>
      </c>
      <c r="F124" s="107">
        <f t="shared" ca="1" si="10"/>
        <v>7.8186202224000061</v>
      </c>
      <c r="G124" s="141">
        <f t="shared" ca="1" si="13"/>
        <v>0.66259000000000001</v>
      </c>
      <c r="H124" s="35" cm="1">
        <f t="array" aca="1" ref="H124" ca="1">IF(ROUND(ROUND(G124,2)-G124,4)=0,_xlfn.XLOOKUP(G124,INDIRECT($A$4&amp;"!$G$41:$G$141"),INDIRECT($A$4&amp;"!$A$41:$A$141"),0,1,1),IF(G124&gt;=1,0,(ROUNDUP(G124,2)-G124)*100*_xlfn.XLOOKUP(G124,INDIRECT($A$4&amp;"!$G$41:$G$141"),INDIRECT($A$4&amp;"!$A$41:$A$141"),0,-1,-1)+(G124-ROUNDDOWN(G124,2))*100*_xlfn.XLOOKUP(G124,INDIRECT($A$4&amp;"!$G$41:$G$141"),INDIRECT($A$4&amp;"!$A$41:$A$141"),0,1,1)))</f>
        <v>0.70827333333333398</v>
      </c>
      <c r="I124" s="66">
        <f t="shared" ca="1" si="14"/>
        <v>66.294384000000051</v>
      </c>
      <c r="J124" s="106" cm="1">
        <f t="array" aca="1" ref="J124" ca="1">IF(COUNTIFS('PTC NaTran'!$K$7:$K$15996,"",'PTC NaTran'!$A$7:$A$15996,J$16,'PTC NaTran'!$D$7:$D$15996,$A124,'PTC NaTran'!$C$7:$C$15996,"DEL")&gt;0,J$14,SUMIFS('PTC NaTran'!$K$7:$K$15996,'PTC NaTran'!$A$7:$A$15996,J$16,'PTC NaTran'!$D$7:$D$15996,$A124,'PTC NaTran'!$C$7:$C$15996,"DEL")*1.0026*$F$4/INDIRECT($A$4&amp;"!D9"))</f>
        <v>93.6</v>
      </c>
      <c r="K124" s="106">
        <v>1000</v>
      </c>
      <c r="L124" s="107">
        <f t="shared" ca="1" si="11"/>
        <v>7.6151038557957476</v>
      </c>
      <c r="M124" s="141">
        <f t="shared" ca="1" si="15"/>
        <v>0.64510000000000001</v>
      </c>
      <c r="N124" s="35" cm="1">
        <f t="array" aca="1" ref="N124" ca="1">IF(ROUND(ROUND(M124,2)-M124,4)=0,_xlfn.XLOOKUP(M124,INDIRECT($A$4&amp;"!$G$41:$G$141"),INDIRECT($A$4&amp;"!$A$41:$A$141"),0,1,1),IF(M124&gt;=1,0,(ROUNDUP(M124,2)-M124)*100*_xlfn.XLOOKUP(M124,INDIRECT($A$4&amp;"!$G$41:$G$141"),INDIRECT($A$4&amp;"!$A$41:$A$141"),0,-1,-1)+(M124-ROUNDDOWN(M124,2))*100*_xlfn.XLOOKUP(M124,INDIRECT($A$4&amp;"!$G$41:$G$141"),INDIRECT($A$4&amp;"!$A$41:$A$141"),0,1,1)))</f>
        <v>0.71993333333333409</v>
      </c>
      <c r="O124" s="66">
        <f t="shared" ca="1" si="16"/>
        <v>67.385760000000062</v>
      </c>
      <c r="S124" s="107">
        <f t="shared" ca="1" si="12"/>
        <v>8.5887350640000015</v>
      </c>
      <c r="T124" s="51">
        <f t="shared" ca="1" si="17"/>
        <v>0.72877000000000003</v>
      </c>
      <c r="U124" s="35" cm="1">
        <f t="array" aca="1" ref="U124" ca="1">IF(ROUND(ROUND(T124,2)-T124,4)=0,_xlfn.XLOOKUP(T124,INDIRECT($A$4&amp;"!$G$41:$G$141"),INDIRECT($A$4&amp;"!$A$41:$A$141"),0,1,1),IF(T124&gt;=1,0,(ROUNDUP(T124,2)-T124)*100*_xlfn.XLOOKUP(T124,INDIRECT($A$4&amp;"!$G$41:$G$141"),INDIRECT($A$4&amp;"!$A$41:$A$141"),0,-1,-1)+(T124-ROUNDDOWN(T124,2))*100*_xlfn.XLOOKUP(T124,INDIRECT($A$4&amp;"!$G$41:$G$141"),INDIRECT($A$4&amp;"!$A$41:$A$141"),0,1,1)))</f>
        <v>0.66415333333333393</v>
      </c>
      <c r="V124" s="66">
        <f t="shared" ca="1" si="18"/>
        <v>62.16475200000005</v>
      </c>
    </row>
    <row r="125" spans="1:22" x14ac:dyDescent="0.35">
      <c r="A125" s="32">
        <f t="shared" si="19"/>
        <v>46586</v>
      </c>
      <c r="B125" s="65" cm="1">
        <f t="array" aca="1" ref="B125" ca="1">_xlfn.XLOOKUP(A125,INDIRECT($A$5&amp;"!$AJ$41:$AJ$406"),INDIRECT($A$5&amp;"!$AK$41:$AK$406"))*SUM($F$3:$I$3)</f>
        <v>0</v>
      </c>
      <c r="C125" s="65" cm="1">
        <f t="array" aca="1" ref="C125" ca="1">_xlfn.XLOOKUP(A125,INDIRECT($A$5&amp;"!$AJ$41:$AJ$406"),INDIRECT($A$5&amp;"!$AL$41:$AL$406"))*SUM($F$3:$I$3)</f>
        <v>11.7</v>
      </c>
      <c r="D125" s="65" cm="1">
        <f t="array" aca="1" ref="D125" ca="1">_xlfn.XLOOKUP(A125,INDIRECT($A$5&amp;"!$AJ$41:$AJ$406"),INDIRECT($A$5&amp;"!$AO$41:$AO$406"))*SUM($F$3:$I$3)</f>
        <v>11.7</v>
      </c>
      <c r="E125" s="34" cm="1">
        <f t="array" ref="E125">SUMPRODUCT(('PT Storengy'!$B$8:$I$372)*('PT Storengy'!$A$8:$A$372=$A125)*('PT Storengy'!$B$5:$I$5=$A$6)*('PT Storengy'!$B$7:$I$7=$A$7))</f>
        <v>0</v>
      </c>
      <c r="F125" s="107">
        <f t="shared" ca="1" si="10"/>
        <v>7.8845607984000061</v>
      </c>
      <c r="G125" s="141">
        <f t="shared" ca="1" si="13"/>
        <v>0.66825999999999997</v>
      </c>
      <c r="H125" s="35" cm="1">
        <f t="array" aca="1" ref="H125" ca="1">IF(ROUND(ROUND(G125,2)-G125,4)=0,_xlfn.XLOOKUP(G125,INDIRECT($A$4&amp;"!$G$41:$G$141"),INDIRECT($A$4&amp;"!$A$41:$A$141"),0,1,1),IF(G125&gt;=1,0,(ROUNDUP(G125,2)-G125)*100*_xlfn.XLOOKUP(G125,INDIRECT($A$4&amp;"!$G$41:$G$141"),INDIRECT($A$4&amp;"!$A$41:$A$141"),0,-1,-1)+(G125-ROUNDDOWN(G125,2))*100*_xlfn.XLOOKUP(G125,INDIRECT($A$4&amp;"!$G$41:$G$141"),INDIRECT($A$4&amp;"!$A$41:$A$141"),0,1,1)))</f>
        <v>0.70449333333333397</v>
      </c>
      <c r="I125" s="66">
        <f t="shared" ca="1" si="14"/>
        <v>65.94057600000005</v>
      </c>
      <c r="J125" s="106" cm="1">
        <f t="array" aca="1" ref="J125" ca="1">IF(COUNTIFS('PTC NaTran'!$K$7:$K$15996,"",'PTC NaTran'!$A$7:$A$15996,J$16,'PTC NaTran'!$D$7:$D$15996,$A125,'PTC NaTran'!$C$7:$C$15996,"DEL")&gt;0,J$14,SUMIFS('PTC NaTran'!$K$7:$K$15996,'PTC NaTran'!$A$7:$A$15996,J$16,'PTC NaTran'!$D$7:$D$15996,$A125,'PTC NaTran'!$C$7:$C$15996,"DEL")*1.0026*$F$4/INDIRECT($A$4&amp;"!D9"))</f>
        <v>93.6</v>
      </c>
      <c r="K125" s="106">
        <v>1000</v>
      </c>
      <c r="L125" s="107">
        <f t="shared" ca="1" si="11"/>
        <v>7.6821301917957481</v>
      </c>
      <c r="M125" s="141">
        <f t="shared" ca="1" si="15"/>
        <v>0.65085999999999999</v>
      </c>
      <c r="N125" s="35" cm="1">
        <f t="array" aca="1" ref="N125" ca="1">IF(ROUND(ROUND(M125,2)-M125,4)=0,_xlfn.XLOOKUP(M125,INDIRECT($A$4&amp;"!$G$41:$G$141"),INDIRECT($A$4&amp;"!$A$41:$A$141"),0,1,1),IF(M125&gt;=1,0,(ROUNDUP(M125,2)-M125)*100*_xlfn.XLOOKUP(M125,INDIRECT($A$4&amp;"!$G$41:$G$141"),INDIRECT($A$4&amp;"!$A$41:$A$141"),0,-1,-1)+(M125-ROUNDDOWN(M125,2))*100*_xlfn.XLOOKUP(M125,INDIRECT($A$4&amp;"!$G$41:$G$141"),INDIRECT($A$4&amp;"!$A$41:$A$141"),0,1,1)))</f>
        <v>0.71609333333333414</v>
      </c>
      <c r="O125" s="66">
        <f t="shared" ca="1" si="16"/>
        <v>67.026336000000072</v>
      </c>
      <c r="S125" s="107">
        <f t="shared" ca="1" si="12"/>
        <v>8.6505684720000016</v>
      </c>
      <c r="T125" s="51">
        <f t="shared" ca="1" si="17"/>
        <v>0.73407999999999995</v>
      </c>
      <c r="U125" s="35" cm="1">
        <f t="array" aca="1" ref="U125" ca="1">IF(ROUND(ROUND(T125,2)-T125,4)=0,_xlfn.XLOOKUP(T125,INDIRECT($A$4&amp;"!$G$41:$G$141"),INDIRECT($A$4&amp;"!$A$41:$A$141"),0,1,1),IF(T125&gt;=1,0,(ROUNDUP(T125,2)-T125)*100*_xlfn.XLOOKUP(T125,INDIRECT($A$4&amp;"!$G$41:$G$141"),INDIRECT($A$4&amp;"!$A$41:$A$141"),0,-1,-1)+(T125-ROUNDDOWN(T125,2))*100*_xlfn.XLOOKUP(T125,INDIRECT($A$4&amp;"!$G$41:$G$141"),INDIRECT($A$4&amp;"!$A$41:$A$141"),0,1,1)))</f>
        <v>0.66061333333333394</v>
      </c>
      <c r="V125" s="66">
        <f t="shared" ca="1" si="18"/>
        <v>61.833408000000055</v>
      </c>
    </row>
    <row r="126" spans="1:22" x14ac:dyDescent="0.35">
      <c r="A126" s="32">
        <f t="shared" si="19"/>
        <v>46587</v>
      </c>
      <c r="B126" s="65" cm="1">
        <f t="array" aca="1" ref="B126" ca="1">_xlfn.XLOOKUP(A126,INDIRECT($A$5&amp;"!$AJ$41:$AJ$406"),INDIRECT($A$5&amp;"!$AK$41:$AK$406"))*SUM($F$3:$I$3)</f>
        <v>0</v>
      </c>
      <c r="C126" s="65" cm="1">
        <f t="array" aca="1" ref="C126" ca="1">_xlfn.XLOOKUP(A126,INDIRECT($A$5&amp;"!$AJ$41:$AJ$406"),INDIRECT($A$5&amp;"!$AL$41:$AL$406"))*SUM($F$3:$I$3)</f>
        <v>11.7</v>
      </c>
      <c r="D126" s="65" cm="1">
        <f t="array" aca="1" ref="D126" ca="1">_xlfn.XLOOKUP(A126,INDIRECT($A$5&amp;"!$AJ$41:$AJ$406"),INDIRECT($A$5&amp;"!$AO$41:$AO$406"))*SUM($F$3:$I$3)</f>
        <v>11.7</v>
      </c>
      <c r="E126" s="34" cm="1">
        <f t="array" ref="E126">SUMPRODUCT(('PT Storengy'!$B$8:$I$372)*('PT Storengy'!$A$8:$A$372=$A126)*('PT Storengy'!$B$5:$I$5=$A$6)*('PT Storengy'!$B$7:$I$7=$A$7))</f>
        <v>0</v>
      </c>
      <c r="F126" s="107">
        <f t="shared" ca="1" si="10"/>
        <v>7.9501500624000059</v>
      </c>
      <c r="G126" s="141">
        <f t="shared" ca="1" si="13"/>
        <v>0.67388999999999999</v>
      </c>
      <c r="H126" s="35" cm="1">
        <f t="array" aca="1" ref="H126" ca="1">IF(ROUND(ROUND(G126,2)-G126,4)=0,_xlfn.XLOOKUP(G126,INDIRECT($A$4&amp;"!$G$41:$G$141"),INDIRECT($A$4&amp;"!$A$41:$A$141"),0,1,1),IF(G126&gt;=1,0,(ROUNDUP(G126,2)-G126)*100*_xlfn.XLOOKUP(G126,INDIRECT($A$4&amp;"!$G$41:$G$141"),INDIRECT($A$4&amp;"!$A$41:$A$141"),0,-1,-1)+(G126-ROUNDDOWN(G126,2))*100*_xlfn.XLOOKUP(G126,INDIRECT($A$4&amp;"!$G$41:$G$141"),INDIRECT($A$4&amp;"!$A$41:$A$141"),0,1,1)))</f>
        <v>0.70074000000000058</v>
      </c>
      <c r="I126" s="66">
        <f t="shared" ca="1" si="14"/>
        <v>65.589264000000057</v>
      </c>
      <c r="J126" s="106" cm="1">
        <f t="array" aca="1" ref="J126" ca="1">IF(COUNTIFS('PTC NaTran'!$K$7:$K$15996,"",'PTC NaTran'!$A$7:$A$15996,J$16,'PTC NaTran'!$D$7:$D$15996,$A126,'PTC NaTran'!$C$7:$C$15996,"DEL")&gt;0,J$14,SUMIFS('PTC NaTran'!$K$7:$K$15996,'PTC NaTran'!$A$7:$A$15996,J$16,'PTC NaTran'!$D$7:$D$15996,$A126,'PTC NaTran'!$C$7:$C$15996,"DEL")*1.0026*$F$4/INDIRECT($A$4&amp;"!D9"))</f>
        <v>93.6</v>
      </c>
      <c r="K126" s="106">
        <v>1000</v>
      </c>
      <c r="L126" s="107">
        <f t="shared" ca="1" si="11"/>
        <v>7.7487989757957481</v>
      </c>
      <c r="M126" s="141">
        <f t="shared" ca="1" si="15"/>
        <v>0.65659000000000001</v>
      </c>
      <c r="N126" s="35" cm="1">
        <f t="array" aca="1" ref="N126" ca="1">IF(ROUND(ROUND(M126,2)-M126,4)=0,_xlfn.XLOOKUP(M126,INDIRECT($A$4&amp;"!$G$41:$G$141"),INDIRECT($A$4&amp;"!$A$41:$A$141"),0,1,1),IF(M126&gt;=1,0,(ROUNDUP(M126,2)-M126)*100*_xlfn.XLOOKUP(M126,INDIRECT($A$4&amp;"!$G$41:$G$141"),INDIRECT($A$4&amp;"!$A$41:$A$141"),0,-1,-1)+(M126-ROUNDDOWN(M126,2))*100*_xlfn.XLOOKUP(M126,INDIRECT($A$4&amp;"!$G$41:$G$141"),INDIRECT($A$4&amp;"!$A$41:$A$141"),0,1,1)))</f>
        <v>0.71227333333333398</v>
      </c>
      <c r="O126" s="66">
        <f t="shared" ca="1" si="16"/>
        <v>66.668784000000059</v>
      </c>
      <c r="S126" s="107">
        <f t="shared" ca="1" si="12"/>
        <v>8.7120724080000009</v>
      </c>
      <c r="T126" s="51">
        <f t="shared" ca="1" si="17"/>
        <v>0.73936000000000002</v>
      </c>
      <c r="U126" s="35" cm="1">
        <f t="array" aca="1" ref="U126" ca="1">IF(ROUND(ROUND(T126,2)-T126,4)=0,_xlfn.XLOOKUP(T126,INDIRECT($A$4&amp;"!$G$41:$G$141"),INDIRECT($A$4&amp;"!$A$41:$A$141"),0,1,1),IF(T126&gt;=1,0,(ROUNDUP(T126,2)-T126)*100*_xlfn.XLOOKUP(T126,INDIRECT($A$4&amp;"!$G$41:$G$141"),INDIRECT($A$4&amp;"!$A$41:$A$141"),0,-1,-1)+(T126-ROUNDDOWN(T126,2))*100*_xlfn.XLOOKUP(T126,INDIRECT($A$4&amp;"!$G$41:$G$141"),INDIRECT($A$4&amp;"!$A$41:$A$141"),0,1,1)))</f>
        <v>0.65709333333333397</v>
      </c>
      <c r="V126" s="66">
        <f t="shared" ca="1" si="18"/>
        <v>61.503936000000053</v>
      </c>
    </row>
    <row r="127" spans="1:22" x14ac:dyDescent="0.35">
      <c r="A127" s="32">
        <f t="shared" si="19"/>
        <v>46588</v>
      </c>
      <c r="B127" s="65" cm="1">
        <f t="array" aca="1" ref="B127" ca="1">_xlfn.XLOOKUP(A127,INDIRECT($A$5&amp;"!$AJ$41:$AJ$406"),INDIRECT($A$5&amp;"!$AK$41:$AK$406"))*SUM($F$3:$I$3)</f>
        <v>0</v>
      </c>
      <c r="C127" s="65" cm="1">
        <f t="array" aca="1" ref="C127" ca="1">_xlfn.XLOOKUP(A127,INDIRECT($A$5&amp;"!$AJ$41:$AJ$406"),INDIRECT($A$5&amp;"!$AL$41:$AL$406"))*SUM($F$3:$I$3)</f>
        <v>11.7</v>
      </c>
      <c r="D127" s="65" cm="1">
        <f t="array" aca="1" ref="D127" ca="1">_xlfn.XLOOKUP(A127,INDIRECT($A$5&amp;"!$AJ$41:$AJ$406"),INDIRECT($A$5&amp;"!$AO$41:$AO$406"))*SUM($F$3:$I$3)</f>
        <v>11.7</v>
      </c>
      <c r="E127" s="34" cm="1">
        <f t="array" ref="E127">SUMPRODUCT(('PT Storengy'!$B$8:$I$372)*('PT Storengy'!$A$8:$A$372=$A127)*('PT Storengy'!$B$5:$I$5=$A$6)*('PT Storengy'!$B$7:$I$7=$A$7))</f>
        <v>0.9</v>
      </c>
      <c r="F127" s="107">
        <f t="shared" ca="1" si="10"/>
        <v>7.9566739824000061</v>
      </c>
      <c r="G127" s="141">
        <f t="shared" ca="1" si="13"/>
        <v>0.67949999999999999</v>
      </c>
      <c r="H127" s="35" cm="1">
        <f t="array" aca="1" ref="H127" ca="1">IF(ROUND(ROUND(G127,2)-G127,4)=0,_xlfn.XLOOKUP(G127,INDIRECT($A$4&amp;"!$G$41:$G$141"),INDIRECT($A$4&amp;"!$A$41:$A$141"),0,1,1),IF(G127&gt;=1,0,(ROUNDUP(G127,2)-G127)*100*_xlfn.XLOOKUP(G127,INDIRECT($A$4&amp;"!$G$41:$G$141"),INDIRECT($A$4&amp;"!$A$41:$A$141"),0,-1,-1)+(G127-ROUNDDOWN(G127,2))*100*_xlfn.XLOOKUP(G127,INDIRECT($A$4&amp;"!$G$41:$G$141"),INDIRECT($A$4&amp;"!$A$41:$A$141"),0,1,1)))</f>
        <v>0.69700000000000073</v>
      </c>
      <c r="I127" s="66">
        <f t="shared" ca="1" si="14"/>
        <v>6.5239200000000048</v>
      </c>
      <c r="J127" s="106" cm="1">
        <f t="array" aca="1" ref="J127" ca="1">IF(COUNTIFS('PTC NaTran'!$K$7:$K$15996,"",'PTC NaTran'!$A$7:$A$15996,J$16,'PTC NaTran'!$D$7:$D$15996,$A127,'PTC NaTran'!$C$7:$C$15996,"DEL")&gt;0,J$14,SUMIFS('PTC NaTran'!$K$7:$K$15996,'PTC NaTran'!$A$7:$A$15996,J$16,'PTC NaTran'!$D$7:$D$15996,$A127,'PTC NaTran'!$C$7:$C$15996,"DEL")*1.0026*$F$4/INDIRECT($A$4&amp;"!D9"))</f>
        <v>93.6</v>
      </c>
      <c r="K127" s="106">
        <v>1000</v>
      </c>
      <c r="L127" s="107">
        <f t="shared" ca="1" si="11"/>
        <v>7.7554302861957485</v>
      </c>
      <c r="M127" s="141">
        <f t="shared" ca="1" si="15"/>
        <v>0.66229000000000005</v>
      </c>
      <c r="N127" s="35" cm="1">
        <f t="array" aca="1" ref="N127" ca="1">IF(ROUND(ROUND(M127,2)-M127,4)=0,_xlfn.XLOOKUP(M127,INDIRECT($A$4&amp;"!$G$41:$G$141"),INDIRECT($A$4&amp;"!$A$41:$A$141"),0,1,1),IF(M127&gt;=1,0,(ROUNDUP(M127,2)-M127)*100*_xlfn.XLOOKUP(M127,INDIRECT($A$4&amp;"!$G$41:$G$141"),INDIRECT($A$4&amp;"!$A$41:$A$141"),0,-1,-1)+(M127-ROUNDDOWN(M127,2))*100*_xlfn.XLOOKUP(M127,INDIRECT($A$4&amp;"!$G$41:$G$141"),INDIRECT($A$4&amp;"!$A$41:$A$141"),0,1,1)))</f>
        <v>0.70847333333333395</v>
      </c>
      <c r="O127" s="66">
        <f t="shared" ca="1" si="16"/>
        <v>6.6313104000000038</v>
      </c>
      <c r="S127" s="107">
        <f t="shared" ca="1" si="12"/>
        <v>8.7732481200000016</v>
      </c>
      <c r="T127" s="51">
        <f t="shared" ca="1" si="17"/>
        <v>0.74461999999999995</v>
      </c>
      <c r="U127" s="35" cm="1">
        <f t="array" aca="1" ref="U127" ca="1">IF(ROUND(ROUND(T127,2)-T127,4)=0,_xlfn.XLOOKUP(T127,INDIRECT($A$4&amp;"!$G$41:$G$141"),INDIRECT($A$4&amp;"!$A$41:$A$141"),0,1,1),IF(T127&gt;=1,0,(ROUNDUP(T127,2)-T127)*100*_xlfn.XLOOKUP(T127,INDIRECT($A$4&amp;"!$G$41:$G$141"),INDIRECT($A$4&amp;"!$A$41:$A$141"),0,-1,-1)+(T127-ROUNDDOWN(T127,2))*100*_xlfn.XLOOKUP(T127,INDIRECT($A$4&amp;"!$G$41:$G$141"),INDIRECT($A$4&amp;"!$A$41:$A$141"),0,1,1)))</f>
        <v>0.65358666666666743</v>
      </c>
      <c r="V127" s="66">
        <f t="shared" ca="1" si="18"/>
        <v>61.175712000000068</v>
      </c>
    </row>
    <row r="128" spans="1:22" x14ac:dyDescent="0.35">
      <c r="A128" s="32">
        <f t="shared" si="19"/>
        <v>46589</v>
      </c>
      <c r="B128" s="65" cm="1">
        <f t="array" aca="1" ref="B128" ca="1">_xlfn.XLOOKUP(A128,INDIRECT($A$5&amp;"!$AJ$41:$AJ$406"),INDIRECT($A$5&amp;"!$AK$41:$AK$406"))*SUM($F$3:$I$3)</f>
        <v>0</v>
      </c>
      <c r="C128" s="65" cm="1">
        <f t="array" aca="1" ref="C128" ca="1">_xlfn.XLOOKUP(A128,INDIRECT($A$5&amp;"!$AJ$41:$AJ$406"),INDIRECT($A$5&amp;"!$AL$41:$AL$406"))*SUM($F$3:$I$3)</f>
        <v>11.7</v>
      </c>
      <c r="D128" s="65" cm="1">
        <f t="array" aca="1" ref="D128" ca="1">_xlfn.XLOOKUP(A128,INDIRECT($A$5&amp;"!$AJ$41:$AJ$406"),INDIRECT($A$5&amp;"!$AO$41:$AO$406"))*SUM($F$3:$I$3)</f>
        <v>11.7</v>
      </c>
      <c r="E128" s="34" cm="1">
        <f t="array" ref="E128">SUMPRODUCT(('PT Storengy'!$B$8:$I$372)*('PT Storengy'!$A$8:$A$372=$A128)*('PT Storengy'!$B$5:$I$5=$A$6)*('PT Storengy'!$B$7:$I$7=$A$7))</f>
        <v>0.9</v>
      </c>
      <c r="F128" s="107">
        <f t="shared" ca="1" si="10"/>
        <v>7.9631944080000059</v>
      </c>
      <c r="G128" s="141">
        <f t="shared" ca="1" si="13"/>
        <v>0.68006</v>
      </c>
      <c r="H128" s="35" cm="1">
        <f t="array" aca="1" ref="H128" ca="1">IF(ROUND(ROUND(G128,2)-G128,4)=0,_xlfn.XLOOKUP(G128,INDIRECT($A$4&amp;"!$G$41:$G$141"),INDIRECT($A$4&amp;"!$A$41:$A$141"),0,1,1),IF(G128&gt;=1,0,(ROUNDUP(G128,2)-G128)*100*_xlfn.XLOOKUP(G128,INDIRECT($A$4&amp;"!$G$41:$G$141"),INDIRECT($A$4&amp;"!$A$41:$A$141"),0,-1,-1)+(G128-ROUNDDOWN(G128,2))*100*_xlfn.XLOOKUP(G128,INDIRECT($A$4&amp;"!$G$41:$G$141"),INDIRECT($A$4&amp;"!$A$41:$A$141"),0,1,1)))</f>
        <v>0.69662666666666739</v>
      </c>
      <c r="I128" s="66">
        <f t="shared" ca="1" si="14"/>
        <v>6.5204256000000056</v>
      </c>
      <c r="J128" s="106" cm="1">
        <f t="array" aca="1" ref="J128" ca="1">IF(COUNTIFS('PTC NaTran'!$K$7:$K$15996,"",'PTC NaTran'!$A$7:$A$15996,J$16,'PTC NaTran'!$D$7:$D$15996,$A128,'PTC NaTran'!$C$7:$C$15996,"DEL")&gt;0,J$14,SUMIFS('PTC NaTran'!$K$7:$K$15996,'PTC NaTran'!$A$7:$A$15996,J$16,'PTC NaTran'!$D$7:$D$15996,$A128,'PTC NaTran'!$C$7:$C$15996,"DEL")*1.0026*$F$4/INDIRECT($A$4&amp;"!D9"))</f>
        <v>93.6</v>
      </c>
      <c r="K128" s="106">
        <v>1000</v>
      </c>
      <c r="L128" s="107">
        <f t="shared" ca="1" si="11"/>
        <v>7.7620580397957486</v>
      </c>
      <c r="M128" s="141">
        <f t="shared" ca="1" si="15"/>
        <v>0.66286</v>
      </c>
      <c r="N128" s="35" cm="1">
        <f t="array" aca="1" ref="N128" ca="1">IF(ROUND(ROUND(M128,2)-M128,4)=0,_xlfn.XLOOKUP(M128,INDIRECT($A$4&amp;"!$G$41:$G$141"),INDIRECT($A$4&amp;"!$A$41:$A$141"),0,1,1),IF(M128&gt;=1,0,(ROUNDUP(M128,2)-M128)*100*_xlfn.XLOOKUP(M128,INDIRECT($A$4&amp;"!$G$41:$G$141"),INDIRECT($A$4&amp;"!$A$41:$A$141"),0,-1,-1)+(M128-ROUNDDOWN(M128,2))*100*_xlfn.XLOOKUP(M128,INDIRECT($A$4&amp;"!$G$41:$G$141"),INDIRECT($A$4&amp;"!$A$41:$A$141"),0,1,1)))</f>
        <v>0.70809333333333391</v>
      </c>
      <c r="O128" s="66">
        <f t="shared" ca="1" si="16"/>
        <v>6.6277536000000037</v>
      </c>
      <c r="S128" s="107">
        <f t="shared" ca="1" si="12"/>
        <v>8.8340974800000023</v>
      </c>
      <c r="T128" s="51">
        <f t="shared" ca="1" si="17"/>
        <v>0.74985000000000002</v>
      </c>
      <c r="U128" s="35" cm="1">
        <f t="array" aca="1" ref="U128" ca="1">IF(ROUND(ROUND(T128,2)-T128,4)=0,_xlfn.XLOOKUP(T128,INDIRECT($A$4&amp;"!$G$41:$G$141"),INDIRECT($A$4&amp;"!$A$41:$A$141"),0,1,1),IF(T128&gt;=1,0,(ROUNDUP(T128,2)-T128)*100*_xlfn.XLOOKUP(T128,INDIRECT($A$4&amp;"!$G$41:$G$141"),INDIRECT($A$4&amp;"!$A$41:$A$141"),0,-1,-1)+(T128-ROUNDDOWN(T128,2))*100*_xlfn.XLOOKUP(T128,INDIRECT($A$4&amp;"!$G$41:$G$141"),INDIRECT($A$4&amp;"!$A$41:$A$141"),0,1,1)))</f>
        <v>0.65010000000000057</v>
      </c>
      <c r="V128" s="66">
        <f t="shared" ca="1" si="18"/>
        <v>60.849360000000047</v>
      </c>
    </row>
    <row r="129" spans="1:22" x14ac:dyDescent="0.35">
      <c r="A129" s="32">
        <f t="shared" si="19"/>
        <v>46590</v>
      </c>
      <c r="B129" s="65" cm="1">
        <f t="array" aca="1" ref="B129" ca="1">_xlfn.XLOOKUP(A129,INDIRECT($A$5&amp;"!$AJ$41:$AJ$406"),INDIRECT($A$5&amp;"!$AK$41:$AK$406"))*SUM($F$3:$I$3)</f>
        <v>0</v>
      </c>
      <c r="C129" s="65" cm="1">
        <f t="array" aca="1" ref="C129" ca="1">_xlfn.XLOOKUP(A129,INDIRECT($A$5&amp;"!$AJ$41:$AJ$406"),INDIRECT($A$5&amp;"!$AL$41:$AL$406"))*SUM($F$3:$I$3)</f>
        <v>11.7</v>
      </c>
      <c r="D129" s="65" cm="1">
        <f t="array" aca="1" ref="D129" ca="1">_xlfn.XLOOKUP(A129,INDIRECT($A$5&amp;"!$AJ$41:$AJ$406"),INDIRECT($A$5&amp;"!$AO$41:$AO$406"))*SUM($F$3:$I$3)</f>
        <v>11.7</v>
      </c>
      <c r="E129" s="34" cm="1">
        <f t="array" ref="E129">SUMPRODUCT(('PT Storengy'!$B$8:$I$372)*('PT Storengy'!$A$8:$A$372=$A129)*('PT Storengy'!$B$5:$I$5=$A$6)*('PT Storengy'!$B$7:$I$7=$A$7))</f>
        <v>0</v>
      </c>
      <c r="F129" s="107">
        <f t="shared" ca="1" si="10"/>
        <v>8.0283643440000052</v>
      </c>
      <c r="G129" s="141">
        <f t="shared" ca="1" si="13"/>
        <v>0.68061000000000005</v>
      </c>
      <c r="H129" s="35" cm="1">
        <f t="array" aca="1" ref="H129" ca="1">IF(ROUND(ROUND(G129,2)-G129,4)=0,_xlfn.XLOOKUP(G129,INDIRECT($A$4&amp;"!$G$41:$G$141"),INDIRECT($A$4&amp;"!$A$41:$A$141"),0,1,1),IF(G129&gt;=1,0,(ROUNDUP(G129,2)-G129)*100*_xlfn.XLOOKUP(G129,INDIRECT($A$4&amp;"!$G$41:$G$141"),INDIRECT($A$4&amp;"!$A$41:$A$141"),0,-1,-1)+(G129-ROUNDDOWN(G129,2))*100*_xlfn.XLOOKUP(G129,INDIRECT($A$4&amp;"!$G$41:$G$141"),INDIRECT($A$4&amp;"!$A$41:$A$141"),0,1,1)))</f>
        <v>0.69626000000000077</v>
      </c>
      <c r="I129" s="66">
        <f t="shared" ca="1" si="14"/>
        <v>65.169936000000064</v>
      </c>
      <c r="J129" s="106" cm="1">
        <f t="array" aca="1" ref="J129" ca="1">IF(COUNTIFS('PTC NaTran'!$K$7:$K$15996,"",'PTC NaTran'!$A$7:$A$15996,J$16,'PTC NaTran'!$D$7:$D$15996,$A129,'PTC NaTran'!$C$7:$C$15996,"DEL")&gt;0,J$14,SUMIFS('PTC NaTran'!$K$7:$K$15996,'PTC NaTran'!$A$7:$A$15996,J$16,'PTC NaTran'!$D$7:$D$15996,$A129,'PTC NaTran'!$C$7:$C$15996,"DEL")*1.0026*$F$4/INDIRECT($A$4&amp;"!D9"))</f>
        <v>93.6</v>
      </c>
      <c r="K129" s="106">
        <v>1000</v>
      </c>
      <c r="L129" s="107">
        <f t="shared" ca="1" si="11"/>
        <v>7.8283006317957486</v>
      </c>
      <c r="M129" s="141">
        <f t="shared" ca="1" si="15"/>
        <v>0.66342000000000001</v>
      </c>
      <c r="N129" s="35" cm="1">
        <f t="array" aca="1" ref="N129" ca="1">IF(ROUND(ROUND(M129,2)-M129,4)=0,_xlfn.XLOOKUP(M129,INDIRECT($A$4&amp;"!$G$41:$G$141"),INDIRECT($A$4&amp;"!$A$41:$A$141"),0,1,1),IF(M129&gt;=1,0,(ROUNDUP(M129,2)-M129)*100*_xlfn.XLOOKUP(M129,INDIRECT($A$4&amp;"!$G$41:$G$141"),INDIRECT($A$4&amp;"!$A$41:$A$141"),0,-1,-1)+(M129-ROUNDDOWN(M129,2))*100*_xlfn.XLOOKUP(M129,INDIRECT($A$4&amp;"!$G$41:$G$141"),INDIRECT($A$4&amp;"!$A$41:$A$141"),0,1,1)))</f>
        <v>0.70772000000000057</v>
      </c>
      <c r="O129" s="66">
        <f t="shared" ca="1" si="16"/>
        <v>66.242592000000045</v>
      </c>
      <c r="S129" s="107">
        <f t="shared" ca="1" si="12"/>
        <v>8.8946223600000032</v>
      </c>
      <c r="T129" s="51">
        <f t="shared" ca="1" si="17"/>
        <v>0.75505</v>
      </c>
      <c r="U129" s="35" cm="1">
        <f t="array" aca="1" ref="U129" ca="1">IF(ROUND(ROUND(T129,2)-T129,4)=0,_xlfn.XLOOKUP(T129,INDIRECT($A$4&amp;"!$G$41:$G$141"),INDIRECT($A$4&amp;"!$A$41:$A$141"),0,1,1),IF(T129&gt;=1,0,(ROUNDUP(T129,2)-T129)*100*_xlfn.XLOOKUP(T129,INDIRECT($A$4&amp;"!$G$41:$G$141"),INDIRECT($A$4&amp;"!$A$41:$A$141"),0,-1,-1)+(T129-ROUNDDOWN(T129,2))*100*_xlfn.XLOOKUP(T129,INDIRECT($A$4&amp;"!$G$41:$G$141"),INDIRECT($A$4&amp;"!$A$41:$A$141"),0,1,1)))</f>
        <v>0.64663333333333384</v>
      </c>
      <c r="V129" s="66">
        <f t="shared" ca="1" si="18"/>
        <v>60.524880000000046</v>
      </c>
    </row>
    <row r="130" spans="1:22" x14ac:dyDescent="0.35">
      <c r="A130" s="32">
        <f t="shared" si="19"/>
        <v>46591</v>
      </c>
      <c r="B130" s="65" cm="1">
        <f t="array" aca="1" ref="B130" ca="1">_xlfn.XLOOKUP(A130,INDIRECT($A$5&amp;"!$AJ$41:$AJ$406"),INDIRECT($A$5&amp;"!$AK$41:$AK$406"))*SUM($F$3:$I$3)</f>
        <v>0</v>
      </c>
      <c r="C130" s="65" cm="1">
        <f t="array" aca="1" ref="C130" ca="1">_xlfn.XLOOKUP(A130,INDIRECT($A$5&amp;"!$AJ$41:$AJ$406"),INDIRECT($A$5&amp;"!$AL$41:$AL$406"))*SUM($F$3:$I$3)</f>
        <v>11.7</v>
      </c>
      <c r="D130" s="65" cm="1">
        <f t="array" aca="1" ref="D130" ca="1">_xlfn.XLOOKUP(A130,INDIRECT($A$5&amp;"!$AJ$41:$AJ$406"),INDIRECT($A$5&amp;"!$AO$41:$AO$406"))*SUM($F$3:$I$3)</f>
        <v>11.7</v>
      </c>
      <c r="E130" s="34" cm="1">
        <f t="array" ref="E130">SUMPRODUCT(('PT Storengy'!$B$8:$I$372)*('PT Storengy'!$A$8:$A$372=$A130)*('PT Storengy'!$B$5:$I$5=$A$6)*('PT Storengy'!$B$7:$I$7=$A$7))</f>
        <v>0</v>
      </c>
      <c r="F130" s="107">
        <f t="shared" ca="1" si="10"/>
        <v>8.0931867120000049</v>
      </c>
      <c r="G130" s="141">
        <f t="shared" ca="1" si="13"/>
        <v>0.68618000000000001</v>
      </c>
      <c r="H130" s="35" cm="1">
        <f t="array" aca="1" ref="H130" ca="1">IF(ROUND(ROUND(G130,2)-G130,4)=0,_xlfn.XLOOKUP(G130,INDIRECT($A$4&amp;"!$G$41:$G$141"),INDIRECT($A$4&amp;"!$A$41:$A$141"),0,1,1),IF(G130&gt;=1,0,(ROUNDUP(G130,2)-G130)*100*_xlfn.XLOOKUP(G130,INDIRECT($A$4&amp;"!$G$41:$G$141"),INDIRECT($A$4&amp;"!$A$41:$A$141"),0,-1,-1)+(G130-ROUNDDOWN(G130,2))*100*_xlfn.XLOOKUP(G130,INDIRECT($A$4&amp;"!$G$41:$G$141"),INDIRECT($A$4&amp;"!$A$41:$A$141"),0,1,1)))</f>
        <v>0.69254666666666742</v>
      </c>
      <c r="I130" s="66">
        <f t="shared" ca="1" si="14"/>
        <v>64.822368000000068</v>
      </c>
      <c r="J130" s="106" cm="1">
        <f t="array" aca="1" ref="J130" ca="1">IF(COUNTIFS('PTC NaTran'!$K$7:$K$15996,"",'PTC NaTran'!$A$7:$A$15996,J$16,'PTC NaTran'!$D$7:$D$15996,$A130,'PTC NaTran'!$C$7:$C$15996,"DEL")&gt;0,J$14,SUMIFS('PTC NaTran'!$K$7:$K$15996,'PTC NaTran'!$A$7:$A$15996,J$16,'PTC NaTran'!$D$7:$D$15996,$A130,'PTC NaTran'!$C$7:$C$15996,"DEL")*1.0026*$F$4/INDIRECT($A$4&amp;"!D9"))</f>
        <v>93.6</v>
      </c>
      <c r="K130" s="106">
        <v>1000</v>
      </c>
      <c r="L130" s="107">
        <f t="shared" ca="1" si="11"/>
        <v>7.8941894157957488</v>
      </c>
      <c r="M130" s="141">
        <f t="shared" ca="1" si="15"/>
        <v>0.66908999999999996</v>
      </c>
      <c r="N130" s="35" cm="1">
        <f t="array" aca="1" ref="N130" ca="1">IF(ROUND(ROUND(M130,2)-M130,4)=0,_xlfn.XLOOKUP(M130,INDIRECT($A$4&amp;"!$G$41:$G$141"),INDIRECT($A$4&amp;"!$A$41:$A$141"),0,1,1),IF(M130&gt;=1,0,(ROUNDUP(M130,2)-M130)*100*_xlfn.XLOOKUP(M130,INDIRECT($A$4&amp;"!$G$41:$G$141"),INDIRECT($A$4&amp;"!$A$41:$A$141"),0,-1,-1)+(M130-ROUNDDOWN(M130,2))*100*_xlfn.XLOOKUP(M130,INDIRECT($A$4&amp;"!$G$41:$G$141"),INDIRECT($A$4&amp;"!$A$41:$A$141"),0,1,1)))</f>
        <v>0.70394000000000057</v>
      </c>
      <c r="O130" s="66">
        <f t="shared" ca="1" si="16"/>
        <v>65.888784000000044</v>
      </c>
      <c r="S130" s="107">
        <f t="shared" ca="1" si="12"/>
        <v>8.9548246320000029</v>
      </c>
      <c r="T130" s="51">
        <f t="shared" ca="1" si="17"/>
        <v>0.76022000000000001</v>
      </c>
      <c r="U130" s="35" cm="1">
        <f t="array" aca="1" ref="U130" ca="1">IF(ROUND(ROUND(T130,2)-T130,4)=0,_xlfn.XLOOKUP(T130,INDIRECT($A$4&amp;"!$G$41:$G$141"),INDIRECT($A$4&amp;"!$A$41:$A$141"),0,1,1),IF(T130&gt;=1,0,(ROUNDUP(T130,2)-T130)*100*_xlfn.XLOOKUP(T130,INDIRECT($A$4&amp;"!$G$41:$G$141"),INDIRECT($A$4&amp;"!$A$41:$A$141"),0,-1,-1)+(T130-ROUNDDOWN(T130,2))*100*_xlfn.XLOOKUP(T130,INDIRECT($A$4&amp;"!$G$41:$G$141"),INDIRECT($A$4&amp;"!$A$41:$A$141"),0,1,1)))</f>
        <v>0.64318666666666713</v>
      </c>
      <c r="V130" s="66">
        <f t="shared" ca="1" si="18"/>
        <v>60.202272000000036</v>
      </c>
    </row>
    <row r="131" spans="1:22" x14ac:dyDescent="0.35">
      <c r="A131" s="32">
        <f t="shared" si="19"/>
        <v>46592</v>
      </c>
      <c r="B131" s="65" cm="1">
        <f t="array" aca="1" ref="B131" ca="1">_xlfn.XLOOKUP(A131,INDIRECT($A$5&amp;"!$AJ$41:$AJ$406"),INDIRECT($A$5&amp;"!$AK$41:$AK$406"))*SUM($F$3:$I$3)</f>
        <v>0</v>
      </c>
      <c r="C131" s="65" cm="1">
        <f t="array" aca="1" ref="C131" ca="1">_xlfn.XLOOKUP(A131,INDIRECT($A$5&amp;"!$AJ$41:$AJ$406"),INDIRECT($A$5&amp;"!$AL$41:$AL$406"))*SUM($F$3:$I$3)</f>
        <v>11.7</v>
      </c>
      <c r="D131" s="65" cm="1">
        <f t="array" aca="1" ref="D131" ca="1">_xlfn.XLOOKUP(A131,INDIRECT($A$5&amp;"!$AJ$41:$AJ$406"),INDIRECT($A$5&amp;"!$AO$41:$AO$406"))*SUM($F$3:$I$3)</f>
        <v>11.7</v>
      </c>
      <c r="E131" s="34" cm="1">
        <f t="array" ref="E131">SUMPRODUCT(('PT Storengy'!$B$8:$I$372)*('PT Storengy'!$A$8:$A$372=$A131)*('PT Storengy'!$B$5:$I$5=$A$6)*('PT Storengy'!$B$7:$I$7=$A$7))</f>
        <v>0</v>
      </c>
      <c r="F131" s="107">
        <f t="shared" ca="1" si="10"/>
        <v>8.1576627600000045</v>
      </c>
      <c r="G131" s="141">
        <f t="shared" ca="1" si="13"/>
        <v>0.69172999999999996</v>
      </c>
      <c r="H131" s="35" cm="1">
        <f t="array" aca="1" ref="H131" ca="1">IF(ROUND(ROUND(G131,2)-G131,4)=0,_xlfn.XLOOKUP(G131,INDIRECT($A$4&amp;"!$G$41:$G$141"),INDIRECT($A$4&amp;"!$A$41:$A$141"),0,1,1),IF(G131&gt;=1,0,(ROUNDUP(G131,2)-G131)*100*_xlfn.XLOOKUP(G131,INDIRECT($A$4&amp;"!$G$41:$G$141"),INDIRECT($A$4&amp;"!$A$41:$A$141"),0,-1,-1)+(G131-ROUNDDOWN(G131,2))*100*_xlfn.XLOOKUP(G131,INDIRECT($A$4&amp;"!$G$41:$G$141"),INDIRECT($A$4&amp;"!$A$41:$A$141"),0,1,1)))</f>
        <v>0.68884666666666727</v>
      </c>
      <c r="I131" s="66">
        <f t="shared" ca="1" si="14"/>
        <v>64.476048000000048</v>
      </c>
      <c r="J131" s="106" cm="1">
        <f t="array" aca="1" ref="J131" ca="1">IF(COUNTIFS('PTC NaTran'!$K$7:$K$15996,"",'PTC NaTran'!$A$7:$A$15996,J$16,'PTC NaTran'!$D$7:$D$15996,$A131,'PTC NaTran'!$C$7:$C$15996,"DEL")&gt;0,J$14,SUMIFS('PTC NaTran'!$K$7:$K$15996,'PTC NaTran'!$A$7:$A$15996,J$16,'PTC NaTran'!$D$7:$D$15996,$A131,'PTC NaTran'!$C$7:$C$15996,"DEL")*1.0026*$F$4/INDIRECT($A$4&amp;"!D9"))</f>
        <v>93.6</v>
      </c>
      <c r="K131" s="106">
        <v>1000</v>
      </c>
      <c r="L131" s="107">
        <f t="shared" ca="1" si="11"/>
        <v>7.9597268877957488</v>
      </c>
      <c r="M131" s="141">
        <f t="shared" ca="1" si="15"/>
        <v>0.67471999999999999</v>
      </c>
      <c r="N131" s="35" cm="1">
        <f t="array" aca="1" ref="N131" ca="1">IF(ROUND(ROUND(M131,2)-M131,4)=0,_xlfn.XLOOKUP(M131,INDIRECT($A$4&amp;"!$G$41:$G$141"),INDIRECT($A$4&amp;"!$A$41:$A$141"),0,1,1),IF(M131&gt;=1,0,(ROUNDUP(M131,2)-M131)*100*_xlfn.XLOOKUP(M131,INDIRECT($A$4&amp;"!$G$41:$G$141"),INDIRECT($A$4&amp;"!$A$41:$A$141"),0,-1,-1)+(M131-ROUNDDOWN(M131,2))*100*_xlfn.XLOOKUP(M131,INDIRECT($A$4&amp;"!$G$41:$G$141"),INDIRECT($A$4&amp;"!$A$41:$A$141"),0,1,1)))</f>
        <v>0.7001866666666674</v>
      </c>
      <c r="O131" s="66">
        <f t="shared" ca="1" si="16"/>
        <v>65.537472000000065</v>
      </c>
      <c r="S131" s="107">
        <f t="shared" ca="1" si="12"/>
        <v>9.0147055440000035</v>
      </c>
      <c r="T131" s="51">
        <f t="shared" ca="1" si="17"/>
        <v>0.76536999999999999</v>
      </c>
      <c r="U131" s="35" cm="1">
        <f t="array" aca="1" ref="U131" ca="1">IF(ROUND(ROUND(T131,2)-T131,4)=0,_xlfn.XLOOKUP(T131,INDIRECT($A$4&amp;"!$G$41:$G$141"),INDIRECT($A$4&amp;"!$A$41:$A$141"),0,1,1),IF(T131&gt;=1,0,(ROUNDUP(T131,2)-T131)*100*_xlfn.XLOOKUP(T131,INDIRECT($A$4&amp;"!$G$41:$G$141"),INDIRECT($A$4&amp;"!$A$41:$A$141"),0,-1,-1)+(T131-ROUNDDOWN(T131,2))*100*_xlfn.XLOOKUP(T131,INDIRECT($A$4&amp;"!$G$41:$G$141"),INDIRECT($A$4&amp;"!$A$41:$A$141"),0,1,1)))</f>
        <v>0.63975333333333395</v>
      </c>
      <c r="V131" s="66">
        <f t="shared" ca="1" si="18"/>
        <v>59.880912000000052</v>
      </c>
    </row>
    <row r="132" spans="1:22" x14ac:dyDescent="0.35">
      <c r="A132" s="32">
        <f t="shared" si="19"/>
        <v>46593</v>
      </c>
      <c r="B132" s="65" cm="1">
        <f t="array" aca="1" ref="B132" ca="1">_xlfn.XLOOKUP(A132,INDIRECT($A$5&amp;"!$AJ$41:$AJ$406"),INDIRECT($A$5&amp;"!$AK$41:$AK$406"))*SUM($F$3:$I$3)</f>
        <v>0</v>
      </c>
      <c r="C132" s="65" cm="1">
        <f t="array" aca="1" ref="C132" ca="1">_xlfn.XLOOKUP(A132,INDIRECT($A$5&amp;"!$AJ$41:$AJ$406"),INDIRECT($A$5&amp;"!$AL$41:$AL$406"))*SUM($F$3:$I$3)</f>
        <v>11.7</v>
      </c>
      <c r="D132" s="65" cm="1">
        <f t="array" aca="1" ref="D132" ca="1">_xlfn.XLOOKUP(A132,INDIRECT($A$5&amp;"!$AJ$41:$AJ$406"),INDIRECT($A$5&amp;"!$AO$41:$AO$406"))*SUM($F$3:$I$3)</f>
        <v>11.7</v>
      </c>
      <c r="E132" s="34" cm="1">
        <f t="array" ref="E132">SUMPRODUCT(('PT Storengy'!$B$8:$I$372)*('PT Storengy'!$A$8:$A$372=$A132)*('PT Storengy'!$B$5:$I$5=$A$6)*('PT Storengy'!$B$7:$I$7=$A$7))</f>
        <v>0</v>
      </c>
      <c r="F132" s="107">
        <f t="shared" ca="1" si="10"/>
        <v>8.2217949840000042</v>
      </c>
      <c r="G132" s="141">
        <f t="shared" ca="1" si="13"/>
        <v>0.69723999999999997</v>
      </c>
      <c r="H132" s="35" cm="1">
        <f t="array" aca="1" ref="H132" ca="1">IF(ROUND(ROUND(G132,2)-G132,4)=0,_xlfn.XLOOKUP(G132,INDIRECT($A$4&amp;"!$G$41:$G$141"),INDIRECT($A$4&amp;"!$A$41:$A$141"),0,1,1),IF(G132&gt;=1,0,(ROUNDUP(G132,2)-G132)*100*_xlfn.XLOOKUP(G132,INDIRECT($A$4&amp;"!$G$41:$G$141"),INDIRECT($A$4&amp;"!$A$41:$A$141"),0,-1,-1)+(G132-ROUNDDOWN(G132,2))*100*_xlfn.XLOOKUP(G132,INDIRECT($A$4&amp;"!$G$41:$G$141"),INDIRECT($A$4&amp;"!$A$41:$A$141"),0,1,1)))</f>
        <v>0.68517333333333408</v>
      </c>
      <c r="I132" s="66">
        <f t="shared" ca="1" si="14"/>
        <v>64.132224000000065</v>
      </c>
      <c r="J132" s="106" cm="1">
        <f t="array" aca="1" ref="J132" ca="1">IF(COUNTIFS('PTC NaTran'!$K$7:$K$15996,"",'PTC NaTran'!$A$7:$A$15996,J$16,'PTC NaTran'!$D$7:$D$15996,$A132,'PTC NaTran'!$C$7:$C$15996,"DEL")&gt;0,J$14,SUMIFS('PTC NaTran'!$K$7:$K$15996,'PTC NaTran'!$A$7:$A$15996,J$16,'PTC NaTran'!$D$7:$D$15996,$A132,'PTC NaTran'!$C$7:$C$15996,"DEL")*1.0026*$F$4/INDIRECT($A$4&amp;"!D9"))</f>
        <v>93.6</v>
      </c>
      <c r="K132" s="106">
        <v>1000</v>
      </c>
      <c r="L132" s="107">
        <f t="shared" ca="1" si="11"/>
        <v>8.0249149197957497</v>
      </c>
      <c r="M132" s="141">
        <f t="shared" ca="1" si="15"/>
        <v>0.68032000000000004</v>
      </c>
      <c r="N132" s="35" cm="1">
        <f t="array" aca="1" ref="N132" ca="1">IF(ROUND(ROUND(M132,2)-M132,4)=0,_xlfn.XLOOKUP(M132,INDIRECT($A$4&amp;"!$G$41:$G$141"),INDIRECT($A$4&amp;"!$A$41:$A$141"),0,1,1),IF(M132&gt;=1,0,(ROUNDUP(M132,2)-M132)*100*_xlfn.XLOOKUP(M132,INDIRECT($A$4&amp;"!$G$41:$G$141"),INDIRECT($A$4&amp;"!$A$41:$A$141"),0,-1,-1)+(M132-ROUNDDOWN(M132,2))*100*_xlfn.XLOOKUP(M132,INDIRECT($A$4&amp;"!$G$41:$G$141"),INDIRECT($A$4&amp;"!$A$41:$A$141"),0,1,1)))</f>
        <v>0.69645333333333403</v>
      </c>
      <c r="O132" s="66">
        <f t="shared" ca="1" si="16"/>
        <v>65.188032000000064</v>
      </c>
      <c r="S132" s="107">
        <f t="shared" ca="1" si="12"/>
        <v>9.0742669680000034</v>
      </c>
      <c r="T132" s="51">
        <f t="shared" ca="1" si="17"/>
        <v>0.77049000000000001</v>
      </c>
      <c r="U132" s="35" cm="1">
        <f t="array" aca="1" ref="U132" ca="1">IF(ROUND(ROUND(T132,2)-T132,4)=0,_xlfn.XLOOKUP(T132,INDIRECT($A$4&amp;"!$G$41:$G$141"),INDIRECT($A$4&amp;"!$A$41:$A$141"),0,1,1),IF(T132&gt;=1,0,(ROUNDUP(T132,2)-T132)*100*_xlfn.XLOOKUP(T132,INDIRECT($A$4&amp;"!$G$41:$G$141"),INDIRECT($A$4&amp;"!$A$41:$A$141"),0,-1,-1)+(T132-ROUNDDOWN(T132,2))*100*_xlfn.XLOOKUP(T132,INDIRECT($A$4&amp;"!$G$41:$G$141"),INDIRECT($A$4&amp;"!$A$41:$A$141"),0,1,1)))</f>
        <v>0.63634000000000057</v>
      </c>
      <c r="V132" s="66">
        <f t="shared" ca="1" si="18"/>
        <v>59.561424000000052</v>
      </c>
    </row>
    <row r="133" spans="1:22" x14ac:dyDescent="0.35">
      <c r="A133" s="32">
        <f t="shared" si="19"/>
        <v>46594</v>
      </c>
      <c r="B133" s="65" cm="1">
        <f t="array" aca="1" ref="B133" ca="1">_xlfn.XLOOKUP(A133,INDIRECT($A$5&amp;"!$AJ$41:$AJ$406"),INDIRECT($A$5&amp;"!$AK$41:$AK$406"))*SUM($F$3:$I$3)</f>
        <v>0</v>
      </c>
      <c r="C133" s="65" cm="1">
        <f t="array" aca="1" ref="C133" ca="1">_xlfn.XLOOKUP(A133,INDIRECT($A$5&amp;"!$AJ$41:$AJ$406"),INDIRECT($A$5&amp;"!$AL$41:$AL$406"))*SUM($F$3:$I$3)</f>
        <v>11.7</v>
      </c>
      <c r="D133" s="65" cm="1">
        <f t="array" aca="1" ref="D133" ca="1">_xlfn.XLOOKUP(A133,INDIRECT($A$5&amp;"!$AJ$41:$AJ$406"),INDIRECT($A$5&amp;"!$AO$41:$AO$406"))*SUM($F$3:$I$3)</f>
        <v>11.7</v>
      </c>
      <c r="E133" s="34" cm="1">
        <f t="array" ref="E133">SUMPRODUCT(('PT Storengy'!$B$8:$I$372)*('PT Storengy'!$A$8:$A$372=$A133)*('PT Storengy'!$B$5:$I$5=$A$6)*('PT Storengy'!$B$7:$I$7=$A$7))</f>
        <v>0</v>
      </c>
      <c r="F133" s="107">
        <f t="shared" ca="1" si="10"/>
        <v>8.2855852560000045</v>
      </c>
      <c r="G133" s="141">
        <f t="shared" ca="1" si="13"/>
        <v>0.70272000000000001</v>
      </c>
      <c r="H133" s="35" cm="1">
        <f t="array" aca="1" ref="H133" ca="1">IF(ROUND(ROUND(G133,2)-G133,4)=0,_xlfn.XLOOKUP(G133,INDIRECT($A$4&amp;"!$G$41:$G$141"),INDIRECT($A$4&amp;"!$A$41:$A$141"),0,1,1),IF(G133&gt;=1,0,(ROUNDUP(G133,2)-G133)*100*_xlfn.XLOOKUP(G133,INDIRECT($A$4&amp;"!$G$41:$G$141"),INDIRECT($A$4&amp;"!$A$41:$A$141"),0,-1,-1)+(G133-ROUNDDOWN(G133,2))*100*_xlfn.XLOOKUP(G133,INDIRECT($A$4&amp;"!$G$41:$G$141"),INDIRECT($A$4&amp;"!$A$41:$A$141"),0,1,1)))</f>
        <v>0.68152000000000068</v>
      </c>
      <c r="I133" s="66">
        <f t="shared" ca="1" si="14"/>
        <v>63.790272000000058</v>
      </c>
      <c r="J133" s="106" cm="1">
        <f t="array" aca="1" ref="J133" ca="1">IF(COUNTIFS('PTC NaTran'!$K$7:$K$15996,"",'PTC NaTran'!$A$7:$A$15996,J$16,'PTC NaTran'!$D$7:$D$15996,$A133,'PTC NaTran'!$C$7:$C$15996,"DEL")&gt;0,J$14,SUMIFS('PTC NaTran'!$K$7:$K$15996,'PTC NaTran'!$A$7:$A$15996,J$16,'PTC NaTran'!$D$7:$D$15996,$A133,'PTC NaTran'!$C$7:$C$15996,"DEL")*1.0026*$F$4/INDIRECT($A$4&amp;"!D9"))</f>
        <v>93.6</v>
      </c>
      <c r="K133" s="106">
        <v>1000</v>
      </c>
      <c r="L133" s="107">
        <f t="shared" ca="1" si="11"/>
        <v>8.0897553837957492</v>
      </c>
      <c r="M133" s="141">
        <f t="shared" ca="1" si="15"/>
        <v>0.68589</v>
      </c>
      <c r="N133" s="35" cm="1">
        <f t="array" aca="1" ref="N133" ca="1">IF(ROUND(ROUND(M133,2)-M133,4)=0,_xlfn.XLOOKUP(M133,INDIRECT($A$4&amp;"!$G$41:$G$141"),INDIRECT($A$4&amp;"!$A$41:$A$141"),0,1,1),IF(M133&gt;=1,0,(ROUNDUP(M133,2)-M133)*100*_xlfn.XLOOKUP(M133,INDIRECT($A$4&amp;"!$G$41:$G$141"),INDIRECT($A$4&amp;"!$A$41:$A$141"),0,-1,-1)+(M133-ROUNDDOWN(M133,2))*100*_xlfn.XLOOKUP(M133,INDIRECT($A$4&amp;"!$G$41:$G$141"),INDIRECT($A$4&amp;"!$A$41:$A$141"),0,1,1)))</f>
        <v>0.6927400000000008</v>
      </c>
      <c r="O133" s="66">
        <f t="shared" ca="1" si="16"/>
        <v>64.840464000000068</v>
      </c>
      <c r="S133" s="107">
        <f t="shared" ca="1" si="12"/>
        <v>9.1335107760000032</v>
      </c>
      <c r="T133" s="51">
        <f t="shared" ca="1" si="17"/>
        <v>0.77558000000000005</v>
      </c>
      <c r="U133" s="35" cm="1">
        <f t="array" aca="1" ref="U133" ca="1">IF(ROUND(ROUND(T133,2)-T133,4)=0,_xlfn.XLOOKUP(T133,INDIRECT($A$4&amp;"!$G$41:$G$141"),INDIRECT($A$4&amp;"!$A$41:$A$141"),0,1,1),IF(T133&gt;=1,0,(ROUNDUP(T133,2)-T133)*100*_xlfn.XLOOKUP(T133,INDIRECT($A$4&amp;"!$G$41:$G$141"),INDIRECT($A$4&amp;"!$A$41:$A$141"),0,-1,-1)+(T133-ROUNDDOWN(T133,2))*100*_xlfn.XLOOKUP(T133,INDIRECT($A$4&amp;"!$G$41:$G$141"),INDIRECT($A$4&amp;"!$A$41:$A$141"),0,1,1)))</f>
        <v>0.63294666666666721</v>
      </c>
      <c r="V133" s="66">
        <f t="shared" ca="1" si="18"/>
        <v>59.243808000000044</v>
      </c>
    </row>
    <row r="134" spans="1:22" x14ac:dyDescent="0.35">
      <c r="A134" s="32">
        <f t="shared" si="19"/>
        <v>46595</v>
      </c>
      <c r="B134" s="65" cm="1">
        <f t="array" aca="1" ref="B134" ca="1">_xlfn.XLOOKUP(A134,INDIRECT($A$5&amp;"!$AJ$41:$AJ$406"),INDIRECT($A$5&amp;"!$AK$41:$AK$406"))*SUM($F$3:$I$3)</f>
        <v>0</v>
      </c>
      <c r="C134" s="65" cm="1">
        <f t="array" aca="1" ref="C134" ca="1">_xlfn.XLOOKUP(A134,INDIRECT($A$5&amp;"!$AJ$41:$AJ$406"),INDIRECT($A$5&amp;"!$AL$41:$AL$406"))*SUM($F$3:$I$3)</f>
        <v>11.7</v>
      </c>
      <c r="D134" s="65" cm="1">
        <f t="array" aca="1" ref="D134" ca="1">_xlfn.XLOOKUP(A134,INDIRECT($A$5&amp;"!$AJ$41:$AJ$406"),INDIRECT($A$5&amp;"!$AO$41:$AO$406"))*SUM($F$3:$I$3)</f>
        <v>11.7</v>
      </c>
      <c r="E134" s="34" cm="1">
        <f t="array" ref="E134">SUMPRODUCT(('PT Storengy'!$B$8:$I$372)*('PT Storengy'!$A$8:$A$372=$A134)*('PT Storengy'!$B$5:$I$5=$A$6)*('PT Storengy'!$B$7:$I$7=$A$7))</f>
        <v>0</v>
      </c>
      <c r="F134" s="107">
        <f t="shared" ca="1" si="10"/>
        <v>8.349035448000004</v>
      </c>
      <c r="G134" s="141">
        <f t="shared" ca="1" si="13"/>
        <v>0.70816999999999997</v>
      </c>
      <c r="H134" s="35" cm="1">
        <f t="array" aca="1" ref="H134" ca="1">IF(ROUND(ROUND(G134,2)-G134,4)=0,_xlfn.XLOOKUP(G134,INDIRECT($A$4&amp;"!$G$41:$G$141"),INDIRECT($A$4&amp;"!$A$41:$A$141"),0,1,1),IF(G134&gt;=1,0,(ROUNDUP(G134,2)-G134)*100*_xlfn.XLOOKUP(G134,INDIRECT($A$4&amp;"!$G$41:$G$141"),INDIRECT($A$4&amp;"!$A$41:$A$141"),0,-1,-1)+(G134-ROUNDDOWN(G134,2))*100*_xlfn.XLOOKUP(G134,INDIRECT($A$4&amp;"!$G$41:$G$141"),INDIRECT($A$4&amp;"!$A$41:$A$141"),0,1,1)))</f>
        <v>0.6778866666666673</v>
      </c>
      <c r="I134" s="66">
        <f t="shared" ca="1" si="14"/>
        <v>63.450192000000058</v>
      </c>
      <c r="J134" s="106" cm="1">
        <f t="array" aca="1" ref="J134" ca="1">IF(COUNTIFS('PTC NaTran'!$K$7:$K$15996,"",'PTC NaTran'!$A$7:$A$15996,J$16,'PTC NaTran'!$D$7:$D$15996,$A134,'PTC NaTran'!$C$7:$C$15996,"DEL")&gt;0,J$14,SUMIFS('PTC NaTran'!$K$7:$K$15996,'PTC NaTran'!$A$7:$A$15996,J$16,'PTC NaTran'!$D$7:$D$15996,$A134,'PTC NaTran'!$C$7:$C$15996,"DEL")*1.0026*$F$4/INDIRECT($A$4&amp;"!D9"))</f>
        <v>93.6</v>
      </c>
      <c r="K134" s="106">
        <v>1000</v>
      </c>
      <c r="L134" s="107">
        <f t="shared" ca="1" si="11"/>
        <v>8.1542501517957486</v>
      </c>
      <c r="M134" s="141">
        <f t="shared" ca="1" si="15"/>
        <v>0.69142999999999999</v>
      </c>
      <c r="N134" s="35" cm="1">
        <f t="array" aca="1" ref="N134" ca="1">IF(ROUND(ROUND(M134,2)-M134,4)=0,_xlfn.XLOOKUP(M134,INDIRECT($A$4&amp;"!$G$41:$G$141"),INDIRECT($A$4&amp;"!$A$41:$A$141"),0,1,1),IF(M134&gt;=1,0,(ROUNDUP(M134,2)-M134)*100*_xlfn.XLOOKUP(M134,INDIRECT($A$4&amp;"!$G$41:$G$141"),INDIRECT($A$4&amp;"!$A$41:$A$141"),0,-1,-1)+(M134-ROUNDDOWN(M134,2))*100*_xlfn.XLOOKUP(M134,INDIRECT($A$4&amp;"!$G$41:$G$141"),INDIRECT($A$4&amp;"!$A$41:$A$141"),0,1,1)))</f>
        <v>0.68904666666666725</v>
      </c>
      <c r="O134" s="66">
        <f t="shared" ca="1" si="16"/>
        <v>64.49476800000005</v>
      </c>
      <c r="S134" s="107">
        <f t="shared" ca="1" si="12"/>
        <v>9.192438840000003</v>
      </c>
      <c r="T134" s="51">
        <f t="shared" ca="1" si="17"/>
        <v>0.78064</v>
      </c>
      <c r="U134" s="35" cm="1">
        <f t="array" aca="1" ref="U134" ca="1">IF(ROUND(ROUND(T134,2)-T134,4)=0,_xlfn.XLOOKUP(T134,INDIRECT($A$4&amp;"!$G$41:$G$141"),INDIRECT($A$4&amp;"!$A$41:$A$141"),0,1,1),IF(T134&gt;=1,0,(ROUNDUP(T134,2)-T134)*100*_xlfn.XLOOKUP(T134,INDIRECT($A$4&amp;"!$G$41:$G$141"),INDIRECT($A$4&amp;"!$A$41:$A$141"),0,-1,-1)+(T134-ROUNDDOWN(T134,2))*100*_xlfn.XLOOKUP(T134,INDIRECT($A$4&amp;"!$G$41:$G$141"),INDIRECT($A$4&amp;"!$A$41:$A$141"),0,1,1)))</f>
        <v>0.62957333333333398</v>
      </c>
      <c r="V134" s="66">
        <f t="shared" ca="1" si="18"/>
        <v>58.928064000000056</v>
      </c>
    </row>
    <row r="135" spans="1:22" x14ac:dyDescent="0.35">
      <c r="A135" s="32">
        <f t="shared" si="19"/>
        <v>46596</v>
      </c>
      <c r="B135" s="65" cm="1">
        <f t="array" aca="1" ref="B135" ca="1">_xlfn.XLOOKUP(A135,INDIRECT($A$5&amp;"!$AJ$41:$AJ$406"),INDIRECT($A$5&amp;"!$AK$41:$AK$406"))*SUM($F$3:$I$3)</f>
        <v>0</v>
      </c>
      <c r="C135" s="65" cm="1">
        <f t="array" aca="1" ref="C135" ca="1">_xlfn.XLOOKUP(A135,INDIRECT($A$5&amp;"!$AJ$41:$AJ$406"),INDIRECT($A$5&amp;"!$AL$41:$AL$406"))*SUM($F$3:$I$3)</f>
        <v>11.7</v>
      </c>
      <c r="D135" s="65" cm="1">
        <f t="array" aca="1" ref="D135" ca="1">_xlfn.XLOOKUP(A135,INDIRECT($A$5&amp;"!$AJ$41:$AJ$406"),INDIRECT($A$5&amp;"!$AO$41:$AO$406"))*SUM($F$3:$I$3)</f>
        <v>11.7</v>
      </c>
      <c r="E135" s="34" cm="1">
        <f t="array" ref="E135">SUMPRODUCT(('PT Storengy'!$B$8:$I$372)*('PT Storengy'!$A$8:$A$372=$A135)*('PT Storengy'!$B$5:$I$5=$A$6)*('PT Storengy'!$B$7:$I$7=$A$7))</f>
        <v>0</v>
      </c>
      <c r="F135" s="107">
        <f t="shared" ca="1" si="10"/>
        <v>8.4121474320000047</v>
      </c>
      <c r="G135" s="141">
        <f t="shared" ca="1" si="13"/>
        <v>0.71358999999999995</v>
      </c>
      <c r="H135" s="35" cm="1">
        <f t="array" aca="1" ref="H135" ca="1">IF(ROUND(ROUND(G135,2)-G135,4)=0,_xlfn.XLOOKUP(G135,INDIRECT($A$4&amp;"!$G$41:$G$141"),INDIRECT($A$4&amp;"!$A$41:$A$141"),0,1,1),IF(G135&gt;=1,0,(ROUNDUP(G135,2)-G135)*100*_xlfn.XLOOKUP(G135,INDIRECT($A$4&amp;"!$G$41:$G$141"),INDIRECT($A$4&amp;"!$A$41:$A$141"),0,-1,-1)+(G135-ROUNDDOWN(G135,2))*100*_xlfn.XLOOKUP(G135,INDIRECT($A$4&amp;"!$G$41:$G$141"),INDIRECT($A$4&amp;"!$A$41:$A$141"),0,1,1)))</f>
        <v>0.67427333333333406</v>
      </c>
      <c r="I135" s="66">
        <f t="shared" ca="1" si="14"/>
        <v>63.111984000000064</v>
      </c>
      <c r="J135" s="106" cm="1">
        <f t="array" aca="1" ref="J135" ca="1">IF(COUNTIFS('PTC NaTran'!$K$7:$K$15996,"",'PTC NaTran'!$A$7:$A$15996,J$16,'PTC NaTran'!$D$7:$D$15996,$A135,'PTC NaTran'!$C$7:$C$15996,"DEL")&gt;0,J$14,SUMIFS('PTC NaTran'!$K$7:$K$15996,'PTC NaTran'!$A$7:$A$15996,J$16,'PTC NaTran'!$D$7:$D$15996,$A135,'PTC NaTran'!$C$7:$C$15996,"DEL")*1.0026*$F$4/INDIRECT($A$4&amp;"!D9"))</f>
        <v>93.6</v>
      </c>
      <c r="K135" s="106">
        <v>1000</v>
      </c>
      <c r="L135" s="107">
        <f t="shared" ca="1" si="11"/>
        <v>8.2184010957957483</v>
      </c>
      <c r="M135" s="141">
        <f t="shared" ca="1" si="15"/>
        <v>0.69694</v>
      </c>
      <c r="N135" s="35" cm="1">
        <f t="array" aca="1" ref="N135" ca="1">IF(ROUND(ROUND(M135,2)-M135,4)=0,_xlfn.XLOOKUP(M135,INDIRECT($A$4&amp;"!$G$41:$G$141"),INDIRECT($A$4&amp;"!$A$41:$A$141"),0,1,1),IF(M135&gt;=1,0,(ROUNDUP(M135,2)-M135)*100*_xlfn.XLOOKUP(M135,INDIRECT($A$4&amp;"!$G$41:$G$141"),INDIRECT($A$4&amp;"!$A$41:$A$141"),0,-1,-1)+(M135-ROUNDDOWN(M135,2))*100*_xlfn.XLOOKUP(M135,INDIRECT($A$4&amp;"!$G$41:$G$141"),INDIRECT($A$4&amp;"!$A$41:$A$141"),0,1,1)))</f>
        <v>0.68537333333333406</v>
      </c>
      <c r="O135" s="66">
        <f t="shared" ca="1" si="16"/>
        <v>64.150944000000067</v>
      </c>
      <c r="S135" s="107">
        <f t="shared" ca="1" si="12"/>
        <v>9.2510524080000032</v>
      </c>
      <c r="T135" s="51">
        <f t="shared" ca="1" si="17"/>
        <v>0.78568000000000005</v>
      </c>
      <c r="U135" s="35" cm="1">
        <f t="array" aca="1" ref="U135" ca="1">IF(ROUND(ROUND(T135,2)-T135,4)=0,_xlfn.XLOOKUP(T135,INDIRECT($A$4&amp;"!$G$41:$G$141"),INDIRECT($A$4&amp;"!$A$41:$A$141"),0,1,1),IF(T135&gt;=1,0,(ROUNDUP(T135,2)-T135)*100*_xlfn.XLOOKUP(T135,INDIRECT($A$4&amp;"!$G$41:$G$141"),INDIRECT($A$4&amp;"!$A$41:$A$141"),0,-1,-1)+(T135-ROUNDDOWN(T135,2))*100*_xlfn.XLOOKUP(T135,INDIRECT($A$4&amp;"!$G$41:$G$141"),INDIRECT($A$4&amp;"!$A$41:$A$141"),0,1,1)))</f>
        <v>0.62621333333333395</v>
      </c>
      <c r="V135" s="66">
        <f t="shared" ca="1" si="18"/>
        <v>58.613568000000058</v>
      </c>
    </row>
    <row r="136" spans="1:22" x14ac:dyDescent="0.35">
      <c r="A136" s="32">
        <f t="shared" si="19"/>
        <v>46597</v>
      </c>
      <c r="B136" s="65" cm="1">
        <f t="array" aca="1" ref="B136" ca="1">_xlfn.XLOOKUP(A136,INDIRECT($A$5&amp;"!$AJ$41:$AJ$406"),INDIRECT($A$5&amp;"!$AK$41:$AK$406"))*SUM($F$3:$I$3)</f>
        <v>0</v>
      </c>
      <c r="C136" s="65" cm="1">
        <f t="array" aca="1" ref="C136" ca="1">_xlfn.XLOOKUP(A136,INDIRECT($A$5&amp;"!$AJ$41:$AJ$406"),INDIRECT($A$5&amp;"!$AL$41:$AL$406"))*SUM($F$3:$I$3)</f>
        <v>11.7</v>
      </c>
      <c r="D136" s="65" cm="1">
        <f t="array" aca="1" ref="D136" ca="1">_xlfn.XLOOKUP(A136,INDIRECT($A$5&amp;"!$AJ$41:$AJ$406"),INDIRECT($A$5&amp;"!$AO$41:$AO$406"))*SUM($F$3:$I$3)</f>
        <v>11.7</v>
      </c>
      <c r="E136" s="34" cm="1">
        <f t="array" ref="E136">SUMPRODUCT(('PT Storengy'!$B$8:$I$372)*('PT Storengy'!$A$8:$A$372=$A136)*('PT Storengy'!$B$5:$I$5=$A$6)*('PT Storengy'!$B$7:$I$7=$A$7))</f>
        <v>0</v>
      </c>
      <c r="F136" s="107">
        <f t="shared" ca="1" si="10"/>
        <v>8.4749224560000052</v>
      </c>
      <c r="G136" s="141">
        <f t="shared" ca="1" si="13"/>
        <v>0.71899000000000002</v>
      </c>
      <c r="H136" s="35" cm="1">
        <f t="array" aca="1" ref="H136" ca="1">IF(ROUND(ROUND(G136,2)-G136,4)=0,_xlfn.XLOOKUP(G136,INDIRECT($A$4&amp;"!$G$41:$G$141"),INDIRECT($A$4&amp;"!$A$41:$A$141"),0,1,1),IF(G136&gt;=1,0,(ROUNDUP(G136,2)-G136)*100*_xlfn.XLOOKUP(G136,INDIRECT($A$4&amp;"!$G$41:$G$141"),INDIRECT($A$4&amp;"!$A$41:$A$141"),0,-1,-1)+(G136-ROUNDDOWN(G136,2))*100*_xlfn.XLOOKUP(G136,INDIRECT($A$4&amp;"!$G$41:$G$141"),INDIRECT($A$4&amp;"!$A$41:$A$141"),0,1,1)))</f>
        <v>0.67067333333333401</v>
      </c>
      <c r="I136" s="66">
        <f t="shared" ca="1" si="14"/>
        <v>62.775024000000059</v>
      </c>
      <c r="J136" s="106" cm="1">
        <f t="array" aca="1" ref="J136" ca="1">IF(COUNTIFS('PTC NaTran'!$K$7:$K$15996,"",'PTC NaTran'!$A$7:$A$15996,J$16,'PTC NaTran'!$D$7:$D$15996,$A136,'PTC NaTran'!$C$7:$C$15996,"DEL")&gt;0,J$14,SUMIFS('PTC NaTran'!$K$7:$K$15996,'PTC NaTran'!$A$7:$A$15996,J$16,'PTC NaTran'!$D$7:$D$15996,$A136,'PTC NaTran'!$C$7:$C$15996,"DEL")*1.0026*$F$4/INDIRECT($A$4&amp;"!D9"))</f>
        <v>93.6</v>
      </c>
      <c r="K136" s="106">
        <v>1000</v>
      </c>
      <c r="L136" s="107">
        <f t="shared" ca="1" si="11"/>
        <v>8.2822094637957484</v>
      </c>
      <c r="M136" s="141">
        <f t="shared" ca="1" si="15"/>
        <v>0.70243</v>
      </c>
      <c r="N136" s="35" cm="1">
        <f t="array" aca="1" ref="N136" ca="1">IF(ROUND(ROUND(M136,2)-M136,4)=0,_xlfn.XLOOKUP(M136,INDIRECT($A$4&amp;"!$G$41:$G$141"),INDIRECT($A$4&amp;"!$A$41:$A$141"),0,1,1),IF(M136&gt;=1,0,(ROUNDUP(M136,2)-M136)*100*_xlfn.XLOOKUP(M136,INDIRECT($A$4&amp;"!$G$41:$G$141"),INDIRECT($A$4&amp;"!$A$41:$A$141"),0,-1,-1)+(M136-ROUNDDOWN(M136,2))*100*_xlfn.XLOOKUP(M136,INDIRECT($A$4&amp;"!$G$41:$G$141"),INDIRECT($A$4&amp;"!$A$41:$A$141"),0,1,1)))</f>
        <v>0.68171333333333406</v>
      </c>
      <c r="O136" s="66">
        <f t="shared" ca="1" si="16"/>
        <v>63.808368000000065</v>
      </c>
      <c r="S136" s="107">
        <f t="shared" ca="1" si="12"/>
        <v>9.309353352000004</v>
      </c>
      <c r="T136" s="51">
        <f t="shared" ca="1" si="17"/>
        <v>0.79069</v>
      </c>
      <c r="U136" s="35" cm="1">
        <f t="array" aca="1" ref="U136" ca="1">IF(ROUND(ROUND(T136,2)-T136,4)=0,_xlfn.XLOOKUP(T136,INDIRECT($A$4&amp;"!$G$41:$G$141"),INDIRECT($A$4&amp;"!$A$41:$A$141"),0,1,1),IF(T136&gt;=1,0,(ROUNDUP(T136,2)-T136)*100*_xlfn.XLOOKUP(T136,INDIRECT($A$4&amp;"!$G$41:$G$141"),INDIRECT($A$4&amp;"!$A$41:$A$141"),0,-1,-1)+(T136-ROUNDDOWN(T136,2))*100*_xlfn.XLOOKUP(T136,INDIRECT($A$4&amp;"!$G$41:$G$141"),INDIRECT($A$4&amp;"!$A$41:$A$141"),0,1,1)))</f>
        <v>0.62287333333333395</v>
      </c>
      <c r="V136" s="66">
        <f t="shared" ca="1" si="18"/>
        <v>58.300944000000051</v>
      </c>
    </row>
    <row r="137" spans="1:22" x14ac:dyDescent="0.35">
      <c r="A137" s="32">
        <f t="shared" si="19"/>
        <v>46598</v>
      </c>
      <c r="B137" s="65" cm="1">
        <f t="array" aca="1" ref="B137" ca="1">_xlfn.XLOOKUP(A137,INDIRECT($A$5&amp;"!$AJ$41:$AJ$406"),INDIRECT($A$5&amp;"!$AK$41:$AK$406"))*SUM($F$3:$I$3)</f>
        <v>0</v>
      </c>
      <c r="C137" s="65" cm="1">
        <f t="array" aca="1" ref="C137" ca="1">_xlfn.XLOOKUP(A137,INDIRECT($A$5&amp;"!$AJ$41:$AJ$406"),INDIRECT($A$5&amp;"!$AL$41:$AL$406"))*SUM($F$3:$I$3)</f>
        <v>11.7</v>
      </c>
      <c r="D137" s="65" cm="1">
        <f t="array" aca="1" ref="D137" ca="1">_xlfn.XLOOKUP(A137,INDIRECT($A$5&amp;"!$AJ$41:$AJ$406"),INDIRECT($A$5&amp;"!$AO$41:$AO$406"))*SUM($F$3:$I$3)</f>
        <v>11.7</v>
      </c>
      <c r="E137" s="34" cm="1">
        <f t="array" ref="E137">SUMPRODUCT(('PT Storengy'!$B$8:$I$372)*('PT Storengy'!$A$8:$A$372=$A137)*('PT Storengy'!$B$5:$I$5=$A$6)*('PT Storengy'!$B$7:$I$7=$A$7))</f>
        <v>0</v>
      </c>
      <c r="F137" s="107">
        <f t="shared" ca="1" si="10"/>
        <v>8.5373630160000058</v>
      </c>
      <c r="G137" s="141">
        <f t="shared" ca="1" si="13"/>
        <v>0.72435000000000005</v>
      </c>
      <c r="H137" s="35" cm="1">
        <f t="array" aca="1" ref="H137" ca="1">IF(ROUND(ROUND(G137,2)-G137,4)=0,_xlfn.XLOOKUP(G137,INDIRECT($A$4&amp;"!$G$41:$G$141"),INDIRECT($A$4&amp;"!$A$41:$A$141"),0,1,1),IF(G137&gt;=1,0,(ROUNDUP(G137,2)-G137)*100*_xlfn.XLOOKUP(G137,INDIRECT($A$4&amp;"!$G$41:$G$141"),INDIRECT($A$4&amp;"!$A$41:$A$141"),0,-1,-1)+(G137-ROUNDDOWN(G137,2))*100*_xlfn.XLOOKUP(G137,INDIRECT($A$4&amp;"!$G$41:$G$141"),INDIRECT($A$4&amp;"!$A$41:$A$141"),0,1,1)))</f>
        <v>0.66710000000000069</v>
      </c>
      <c r="I137" s="66">
        <f t="shared" ca="1" si="14"/>
        <v>62.440560000000062</v>
      </c>
      <c r="J137" s="106" cm="1">
        <f t="array" aca="1" ref="J137" ca="1">IF(COUNTIFS('PTC NaTran'!$K$7:$K$15996,"",'PTC NaTran'!$A$7:$A$15996,J$16,'PTC NaTran'!$D$7:$D$15996,$A137,'PTC NaTran'!$C$7:$C$15996,"DEL")&gt;0,J$14,SUMIFS('PTC NaTran'!$K$7:$K$15996,'PTC NaTran'!$A$7:$A$15996,J$16,'PTC NaTran'!$D$7:$D$15996,$A137,'PTC NaTran'!$C$7:$C$15996,"DEL")*1.0026*$F$4/INDIRECT($A$4&amp;"!D9"))</f>
        <v>93.6</v>
      </c>
      <c r="K137" s="106">
        <v>1000</v>
      </c>
      <c r="L137" s="107">
        <f t="shared" ca="1" si="11"/>
        <v>8.3456777517957477</v>
      </c>
      <c r="M137" s="141">
        <f t="shared" ca="1" si="15"/>
        <v>0.70787999999999995</v>
      </c>
      <c r="N137" s="35" cm="1">
        <f t="array" aca="1" ref="N137" ca="1">IF(ROUND(ROUND(M137,2)-M137,4)=0,_xlfn.XLOOKUP(M137,INDIRECT($A$4&amp;"!$G$41:$G$141"),INDIRECT($A$4&amp;"!$A$41:$A$141"),0,1,1),IF(M137&gt;=1,0,(ROUNDUP(M137,2)-M137)*100*_xlfn.XLOOKUP(M137,INDIRECT($A$4&amp;"!$G$41:$G$141"),INDIRECT($A$4&amp;"!$A$41:$A$141"),0,-1,-1)+(M137-ROUNDDOWN(M137,2))*100*_xlfn.XLOOKUP(M137,INDIRECT($A$4&amp;"!$G$41:$G$141"),INDIRECT($A$4&amp;"!$A$41:$A$141"),0,1,1)))</f>
        <v>0.67808000000000068</v>
      </c>
      <c r="O137" s="66">
        <f t="shared" ca="1" si="16"/>
        <v>63.468288000000058</v>
      </c>
      <c r="S137" s="107">
        <f t="shared" ca="1" si="12"/>
        <v>9.3673435440000041</v>
      </c>
      <c r="T137" s="51">
        <f t="shared" ca="1" si="17"/>
        <v>0.79566999999999999</v>
      </c>
      <c r="U137" s="35" cm="1">
        <f t="array" aca="1" ref="U137" ca="1">IF(ROUND(ROUND(T137,2)-T137,4)=0,_xlfn.XLOOKUP(T137,INDIRECT($A$4&amp;"!$G$41:$G$141"),INDIRECT($A$4&amp;"!$A$41:$A$141"),0,1,1),IF(T137&gt;=1,0,(ROUNDUP(T137,2)-T137)*100*_xlfn.XLOOKUP(T137,INDIRECT($A$4&amp;"!$G$41:$G$141"),INDIRECT($A$4&amp;"!$A$41:$A$141"),0,-1,-1)+(T137-ROUNDDOWN(T137,2))*100*_xlfn.XLOOKUP(T137,INDIRECT($A$4&amp;"!$G$41:$G$141"),INDIRECT($A$4&amp;"!$A$41:$A$141"),0,1,1)))</f>
        <v>0.61955333333333396</v>
      </c>
      <c r="V137" s="66">
        <f t="shared" ca="1" si="18"/>
        <v>57.990192000000057</v>
      </c>
    </row>
    <row r="138" spans="1:22" x14ac:dyDescent="0.35">
      <c r="A138" s="32">
        <f t="shared" si="19"/>
        <v>46599</v>
      </c>
      <c r="B138" s="65" cm="1">
        <f t="array" aca="1" ref="B138" ca="1">_xlfn.XLOOKUP(A138,INDIRECT($A$5&amp;"!$AJ$41:$AJ$406"),INDIRECT($A$5&amp;"!$AK$41:$AK$406"))*SUM($F$3:$I$3)</f>
        <v>0</v>
      </c>
      <c r="C138" s="65" cm="1">
        <f t="array" aca="1" ref="C138" ca="1">_xlfn.XLOOKUP(A138,INDIRECT($A$5&amp;"!$AJ$41:$AJ$406"),INDIRECT($A$5&amp;"!$AL$41:$AL$406"))*SUM($F$3:$I$3)</f>
        <v>11.7</v>
      </c>
      <c r="D138" s="65" cm="1">
        <f t="array" aca="1" ref="D138" ca="1">_xlfn.XLOOKUP(A138,INDIRECT($A$5&amp;"!$AJ$41:$AJ$406"),INDIRECT($A$5&amp;"!$AO$41:$AO$406"))*SUM($F$3:$I$3)</f>
        <v>11.7</v>
      </c>
      <c r="E138" s="34" cm="1">
        <f t="array" ref="E138">SUMPRODUCT(('PT Storengy'!$B$8:$I$372)*('PT Storengy'!$A$8:$A$372=$A138)*('PT Storengy'!$B$5:$I$5=$A$6)*('PT Storengy'!$B$7:$I$7=$A$7))</f>
        <v>0</v>
      </c>
      <c r="F138" s="107">
        <f t="shared" ca="1" si="10"/>
        <v>8.5994703600000051</v>
      </c>
      <c r="G138" s="141">
        <f t="shared" ca="1" si="13"/>
        <v>0.72968999999999995</v>
      </c>
      <c r="H138" s="35" cm="1">
        <f t="array" aca="1" ref="H138" ca="1">IF(ROUND(ROUND(G138,2)-G138,4)=0,_xlfn.XLOOKUP(G138,INDIRECT($A$4&amp;"!$G$41:$G$141"),INDIRECT($A$4&amp;"!$A$41:$A$141"),0,1,1),IF(G138&gt;=1,0,(ROUNDUP(G138,2)-G138)*100*_xlfn.XLOOKUP(G138,INDIRECT($A$4&amp;"!$G$41:$G$141"),INDIRECT($A$4&amp;"!$A$41:$A$141"),0,-1,-1)+(G138-ROUNDDOWN(G138,2))*100*_xlfn.XLOOKUP(G138,INDIRECT($A$4&amp;"!$G$41:$G$141"),INDIRECT($A$4&amp;"!$A$41:$A$141"),0,1,1)))</f>
        <v>0.66354000000000057</v>
      </c>
      <c r="I138" s="66">
        <f t="shared" ca="1" si="14"/>
        <v>62.107344000000047</v>
      </c>
      <c r="J138" s="106" cm="1">
        <f t="array" aca="1" ref="J138" ca="1">IF(COUNTIFS('PTC NaTran'!$K$7:$K$15996,"",'PTC NaTran'!$A$7:$A$15996,J$16,'PTC NaTran'!$D$7:$D$15996,$A138,'PTC NaTran'!$C$7:$C$15996,"DEL")&gt;0,J$14,SUMIFS('PTC NaTran'!$K$7:$K$15996,'PTC NaTran'!$A$7:$A$15996,J$16,'PTC NaTran'!$D$7:$D$15996,$A138,'PTC NaTran'!$C$7:$C$15996,"DEL")*1.0026*$F$4/INDIRECT($A$4&amp;"!D9"))</f>
        <v>93.6</v>
      </c>
      <c r="K138" s="106">
        <v>1000</v>
      </c>
      <c r="L138" s="107">
        <f t="shared" ca="1" si="11"/>
        <v>8.4088072077957481</v>
      </c>
      <c r="M138" s="141">
        <f t="shared" ca="1" si="15"/>
        <v>0.71331</v>
      </c>
      <c r="N138" s="35" cm="1">
        <f t="array" aca="1" ref="N138" ca="1">IF(ROUND(ROUND(M138,2)-M138,4)=0,_xlfn.XLOOKUP(M138,INDIRECT($A$4&amp;"!$G$41:$G$141"),INDIRECT($A$4&amp;"!$A$41:$A$141"),0,1,1),IF(M138&gt;=1,0,(ROUNDUP(M138,2)-M138)*100*_xlfn.XLOOKUP(M138,INDIRECT($A$4&amp;"!$G$41:$G$141"),INDIRECT($A$4&amp;"!$A$41:$A$141"),0,-1,-1)+(M138-ROUNDDOWN(M138,2))*100*_xlfn.XLOOKUP(M138,INDIRECT($A$4&amp;"!$G$41:$G$141"),INDIRECT($A$4&amp;"!$A$41:$A$141"),0,1,1)))</f>
        <v>0.67446000000000073</v>
      </c>
      <c r="O138" s="66">
        <f t="shared" ca="1" si="16"/>
        <v>63.129456000000062</v>
      </c>
      <c r="S138" s="107">
        <f t="shared" ca="1" si="12"/>
        <v>9.4250242320000037</v>
      </c>
      <c r="T138" s="51">
        <f t="shared" ca="1" si="17"/>
        <v>0.80062999999999995</v>
      </c>
      <c r="U138" s="35" cm="1">
        <f t="array" aca="1" ref="U138" ca="1">IF(ROUND(ROUND(T138,2)-T138,4)=0,_xlfn.XLOOKUP(T138,INDIRECT($A$4&amp;"!$G$41:$G$141"),INDIRECT($A$4&amp;"!$A$41:$A$141"),0,1,1),IF(T138&gt;=1,0,(ROUNDUP(T138,2)-T138)*100*_xlfn.XLOOKUP(T138,INDIRECT($A$4&amp;"!$G$41:$G$141"),INDIRECT($A$4&amp;"!$A$41:$A$141"),0,-1,-1)+(T138-ROUNDDOWN(T138,2))*100*_xlfn.XLOOKUP(T138,INDIRECT($A$4&amp;"!$G$41:$G$141"),INDIRECT($A$4&amp;"!$A$41:$A$141"),0,1,1)))</f>
        <v>0.61624666666666728</v>
      </c>
      <c r="V138" s="66">
        <f t="shared" ca="1" si="18"/>
        <v>57.680688000000053</v>
      </c>
    </row>
    <row r="139" spans="1:22" x14ac:dyDescent="0.35">
      <c r="A139" s="32">
        <f t="shared" si="19"/>
        <v>46600</v>
      </c>
      <c r="B139" s="65" cm="1">
        <f t="array" aca="1" ref="B139" ca="1">_xlfn.XLOOKUP(A139,INDIRECT($A$5&amp;"!$AJ$41:$AJ$406"),INDIRECT($A$5&amp;"!$AK$41:$AK$406"))*SUM($F$3:$I$3)</f>
        <v>0</v>
      </c>
      <c r="C139" s="65" cm="1">
        <f t="array" aca="1" ref="C139" ca="1">_xlfn.XLOOKUP(A139,INDIRECT($A$5&amp;"!$AJ$41:$AJ$406"),INDIRECT($A$5&amp;"!$AL$41:$AL$406"))*SUM($F$3:$I$3)</f>
        <v>11.7</v>
      </c>
      <c r="D139" s="65" cm="1">
        <f t="array" aca="1" ref="D139" ca="1">_xlfn.XLOOKUP(A139,INDIRECT($A$5&amp;"!$AJ$41:$AJ$406"),INDIRECT($A$5&amp;"!$AO$41:$AO$406"))*SUM($F$3:$I$3)</f>
        <v>11.7</v>
      </c>
      <c r="E139" s="34" cm="1">
        <f t="array" ref="E139">SUMPRODUCT(('PT Storengy'!$B$8:$I$372)*('PT Storengy'!$A$8:$A$372=$A139)*('PT Storengy'!$B$5:$I$5=$A$6)*('PT Storengy'!$B$7:$I$7=$A$7))</f>
        <v>0</v>
      </c>
      <c r="F139" s="107">
        <f t="shared" ca="1" si="10"/>
        <v>8.6612463600000051</v>
      </c>
      <c r="G139" s="141">
        <f t="shared" ca="1" si="13"/>
        <v>0.73499999999999999</v>
      </c>
      <c r="H139" s="35" cm="1">
        <f t="array" aca="1" ref="H139" ca="1">IF(ROUND(ROUND(G139,2)-G139,4)=0,_xlfn.XLOOKUP(G139,INDIRECT($A$4&amp;"!$G$41:$G$141"),INDIRECT($A$4&amp;"!$A$41:$A$141"),0,1,1),IF(G139&gt;=1,0,(ROUNDUP(G139,2)-G139)*100*_xlfn.XLOOKUP(G139,INDIRECT($A$4&amp;"!$G$41:$G$141"),INDIRECT($A$4&amp;"!$A$41:$A$141"),0,-1,-1)+(G139-ROUNDDOWN(G139,2))*100*_xlfn.XLOOKUP(G139,INDIRECT($A$4&amp;"!$G$41:$G$141"),INDIRECT($A$4&amp;"!$A$41:$A$141"),0,1,1)))</f>
        <v>0.66000000000000059</v>
      </c>
      <c r="I139" s="66">
        <f t="shared" ca="1" si="14"/>
        <v>61.776000000000053</v>
      </c>
      <c r="J139" s="106" cm="1">
        <f t="array" aca="1" ref="J139" ca="1">IF(COUNTIFS('PTC NaTran'!$K$7:$K$15996,"",'PTC NaTran'!$A$7:$A$15996,J$16,'PTC NaTran'!$D$7:$D$15996,$A139,'PTC NaTran'!$C$7:$C$15996,"DEL")&gt;0,J$14,SUMIFS('PTC NaTran'!$K$7:$K$15996,'PTC NaTran'!$A$7:$A$15996,J$16,'PTC NaTran'!$D$7:$D$15996,$A139,'PTC NaTran'!$C$7:$C$15996,"DEL")*1.0026*$F$4/INDIRECT($A$4&amp;"!D9"))</f>
        <v>93.6</v>
      </c>
      <c r="K139" s="106">
        <v>1000</v>
      </c>
      <c r="L139" s="107">
        <f t="shared" ca="1" si="11"/>
        <v>8.4716003277957483</v>
      </c>
      <c r="M139" s="141">
        <f t="shared" ca="1" si="15"/>
        <v>0.71870000000000001</v>
      </c>
      <c r="N139" s="35" cm="1">
        <f t="array" aca="1" ref="N139" ca="1">IF(ROUND(ROUND(M139,2)-M139,4)=0,_xlfn.XLOOKUP(M139,INDIRECT($A$4&amp;"!$G$41:$G$141"),INDIRECT($A$4&amp;"!$A$41:$A$141"),0,1,1),IF(M139&gt;=1,0,(ROUNDUP(M139,2)-M139)*100*_xlfn.XLOOKUP(M139,INDIRECT($A$4&amp;"!$G$41:$G$141"),INDIRECT($A$4&amp;"!$A$41:$A$141"),0,-1,-1)+(M139-ROUNDDOWN(M139,2))*100*_xlfn.XLOOKUP(M139,INDIRECT($A$4&amp;"!$G$41:$G$141"),INDIRECT($A$4&amp;"!$A$41:$A$141"),0,1,1)))</f>
        <v>0.67086666666666739</v>
      </c>
      <c r="O139" s="66">
        <f t="shared" ca="1" si="16"/>
        <v>62.793120000000066</v>
      </c>
      <c r="S139" s="107">
        <f t="shared" ca="1" si="12"/>
        <v>9.4823972880000031</v>
      </c>
      <c r="T139" s="51">
        <f t="shared" ca="1" si="17"/>
        <v>0.80556000000000005</v>
      </c>
      <c r="U139" s="35" cm="1">
        <f t="array" aca="1" ref="U139" ca="1">IF(ROUND(ROUND(T139,2)-T139,4)=0,_xlfn.XLOOKUP(T139,INDIRECT($A$4&amp;"!$G$41:$G$141"),INDIRECT($A$4&amp;"!$A$41:$A$141"),0,1,1),IF(T139&gt;=1,0,(ROUNDUP(T139,2)-T139)*100*_xlfn.XLOOKUP(T139,INDIRECT($A$4&amp;"!$G$41:$G$141"),INDIRECT($A$4&amp;"!$A$41:$A$141"),0,-1,-1)+(T139-ROUNDDOWN(T139,2))*100*_xlfn.XLOOKUP(T139,INDIRECT($A$4&amp;"!$G$41:$G$141"),INDIRECT($A$4&amp;"!$A$41:$A$141"),0,1,1)))</f>
        <v>0.61296000000000062</v>
      </c>
      <c r="V139" s="66">
        <f t="shared" ca="1" si="18"/>
        <v>57.373056000000055</v>
      </c>
    </row>
    <row r="140" spans="1:22" x14ac:dyDescent="0.35">
      <c r="A140" s="32">
        <f t="shared" si="19"/>
        <v>46601</v>
      </c>
      <c r="B140" s="65" cm="1">
        <f t="array" aca="1" ref="B140" ca="1">_xlfn.XLOOKUP(A140,INDIRECT($A$5&amp;"!$AJ$41:$AJ$406"),INDIRECT($A$5&amp;"!$AK$41:$AK$406"))*SUM($F$3:$I$3)</f>
        <v>0</v>
      </c>
      <c r="C140" s="65" cm="1">
        <f t="array" aca="1" ref="C140" ca="1">_xlfn.XLOOKUP(A140,INDIRECT($A$5&amp;"!$AJ$41:$AJ$406"),INDIRECT($A$5&amp;"!$AL$41:$AL$406"))*SUM($F$3:$I$3)</f>
        <v>11.7</v>
      </c>
      <c r="D140" s="65" cm="1">
        <f t="array" aca="1" ref="D140" ca="1">_xlfn.XLOOKUP(A140,INDIRECT($A$5&amp;"!$AJ$41:$AJ$406"),INDIRECT($A$5&amp;"!$AO$41:$AO$406"))*SUM($F$3:$I$3)</f>
        <v>11.7</v>
      </c>
      <c r="E140" s="34" cm="1">
        <f t="array" ref="E140">SUMPRODUCT(('PT Storengy'!$B$8:$I$372)*('PT Storengy'!$A$8:$A$372=$A140)*('PT Storengy'!$B$5:$I$5=$A$6)*('PT Storengy'!$B$7:$I$7=$A$7))</f>
        <v>0</v>
      </c>
      <c r="F140" s="107">
        <f t="shared" ca="1" si="10"/>
        <v>8.7226928880000045</v>
      </c>
      <c r="G140" s="141">
        <f t="shared" ca="1" si="13"/>
        <v>0.74028000000000005</v>
      </c>
      <c r="H140" s="35" cm="1">
        <f t="array" aca="1" ref="H140" ca="1">IF(ROUND(ROUND(G140,2)-G140,4)=0,_xlfn.XLOOKUP(G140,INDIRECT($A$4&amp;"!$G$41:$G$141"),INDIRECT($A$4&amp;"!$A$41:$A$141"),0,1,1),IF(G140&gt;=1,0,(ROUNDUP(G140,2)-G140)*100*_xlfn.XLOOKUP(G140,INDIRECT($A$4&amp;"!$G$41:$G$141"),INDIRECT($A$4&amp;"!$A$41:$A$141"),0,-1,-1)+(G140-ROUNDDOWN(G140,2))*100*_xlfn.XLOOKUP(G140,INDIRECT($A$4&amp;"!$G$41:$G$141"),INDIRECT($A$4&amp;"!$A$41:$A$141"),0,1,1)))</f>
        <v>0.65648000000000073</v>
      </c>
      <c r="I140" s="66">
        <f t="shared" ca="1" si="14"/>
        <v>61.446528000000065</v>
      </c>
      <c r="J140" s="106" cm="1">
        <f t="array" aca="1" ref="J140" ca="1">IF(COUNTIFS('PTC NaTran'!$K$7:$K$15996,"",'PTC NaTran'!$A$7:$A$15996,J$16,'PTC NaTran'!$D$7:$D$15996,$A140,'PTC NaTran'!$C$7:$C$15996,"DEL")&gt;0,J$14,SUMIFS('PTC NaTran'!$K$7:$K$15996,'PTC NaTran'!$A$7:$A$15996,J$16,'PTC NaTran'!$D$7:$D$15996,$A140,'PTC NaTran'!$C$7:$C$15996,"DEL")*1.0026*$F$4/INDIRECT($A$4&amp;"!D9"))</f>
        <v>54.908348936170199</v>
      </c>
      <c r="K140" s="106">
        <v>1000</v>
      </c>
      <c r="L140" s="107">
        <f t="shared" ca="1" si="11"/>
        <v>8.5265086767319183</v>
      </c>
      <c r="M140" s="141">
        <f t="shared" ca="1" si="15"/>
        <v>0.72406999999999999</v>
      </c>
      <c r="N140" s="35" cm="1">
        <f t="array" aca="1" ref="N140" ca="1">IF(ROUND(ROUND(M140,2)-M140,4)=0,_xlfn.XLOOKUP(M140,INDIRECT($A$4&amp;"!$G$41:$G$141"),INDIRECT($A$4&amp;"!$A$41:$A$141"),0,1,1),IF(M140&gt;=1,0,(ROUNDUP(M140,2)-M140)*100*_xlfn.XLOOKUP(M140,INDIRECT($A$4&amp;"!$G$41:$G$141"),INDIRECT($A$4&amp;"!$A$41:$A$141"),0,-1,-1)+(M140-ROUNDDOWN(M140,2))*100*_xlfn.XLOOKUP(M140,INDIRECT($A$4&amp;"!$G$41:$G$141"),INDIRECT($A$4&amp;"!$A$41:$A$141"),0,1,1)))</f>
        <v>0.66728666666666736</v>
      </c>
      <c r="O140" s="66">
        <f t="shared" ca="1" si="16"/>
        <v>54.908348936170199</v>
      </c>
      <c r="S140" s="107">
        <f t="shared" ca="1" si="12"/>
        <v>9.5394645840000027</v>
      </c>
      <c r="T140" s="51">
        <f t="shared" ca="1" si="17"/>
        <v>0.81045999999999996</v>
      </c>
      <c r="U140" s="35" cm="1">
        <f t="array" aca="1" ref="U140" ca="1">IF(ROUND(ROUND(T140,2)-T140,4)=0,_xlfn.XLOOKUP(T140,INDIRECT($A$4&amp;"!$G$41:$G$141"),INDIRECT($A$4&amp;"!$A$41:$A$141"),0,1,1),IF(T140&gt;=1,0,(ROUNDUP(T140,2)-T140)*100*_xlfn.XLOOKUP(T140,INDIRECT($A$4&amp;"!$G$41:$G$141"),INDIRECT($A$4&amp;"!$A$41:$A$141"),0,-1,-1)+(T140-ROUNDDOWN(T140,2))*100*_xlfn.XLOOKUP(T140,INDIRECT($A$4&amp;"!$G$41:$G$141"),INDIRECT($A$4&amp;"!$A$41:$A$141"),0,1,1)))</f>
        <v>0.60969333333333398</v>
      </c>
      <c r="V140" s="66">
        <f t="shared" ca="1" si="18"/>
        <v>57.067296000000056</v>
      </c>
    </row>
    <row r="141" spans="1:22" x14ac:dyDescent="0.35">
      <c r="A141" s="32">
        <f t="shared" si="19"/>
        <v>46602</v>
      </c>
      <c r="B141" s="65" cm="1">
        <f t="array" aca="1" ref="B141" ca="1">_xlfn.XLOOKUP(A141,INDIRECT($A$5&amp;"!$AJ$41:$AJ$406"),INDIRECT($A$5&amp;"!$AK$41:$AK$406"))*SUM($F$3:$I$3)</f>
        <v>0</v>
      </c>
      <c r="C141" s="65" cm="1">
        <f t="array" aca="1" ref="C141" ca="1">_xlfn.XLOOKUP(A141,INDIRECT($A$5&amp;"!$AJ$41:$AJ$406"),INDIRECT($A$5&amp;"!$AL$41:$AL$406"))*SUM($F$3:$I$3)</f>
        <v>11.7</v>
      </c>
      <c r="D141" s="65" cm="1">
        <f t="array" aca="1" ref="D141" ca="1">_xlfn.XLOOKUP(A141,INDIRECT($A$5&amp;"!$AJ$41:$AJ$406"),INDIRECT($A$5&amp;"!$AO$41:$AO$406"))*SUM($F$3:$I$3)</f>
        <v>11.7</v>
      </c>
      <c r="E141" s="34" cm="1">
        <f t="array" ref="E141">SUMPRODUCT(('PT Storengy'!$B$8:$I$372)*('PT Storengy'!$A$8:$A$372=$A141)*('PT Storengy'!$B$5:$I$5=$A$6)*('PT Storengy'!$B$7:$I$7=$A$7))</f>
        <v>0</v>
      </c>
      <c r="F141" s="107">
        <f t="shared" ca="1" si="10"/>
        <v>8.7838118160000054</v>
      </c>
      <c r="G141" s="141">
        <f t="shared" ca="1" si="13"/>
        <v>0.74553000000000003</v>
      </c>
      <c r="H141" s="35" cm="1">
        <f t="array" aca="1" ref="H141" ca="1">IF(ROUND(ROUND(G141,2)-G141,4)=0,_xlfn.XLOOKUP(G141,INDIRECT($A$4&amp;"!$G$41:$G$141"),INDIRECT($A$4&amp;"!$A$41:$A$141"),0,1,1),IF(G141&gt;=1,0,(ROUNDUP(G141,2)-G141)*100*_xlfn.XLOOKUP(G141,INDIRECT($A$4&amp;"!$G$41:$G$141"),INDIRECT($A$4&amp;"!$A$41:$A$141"),0,-1,-1)+(G141-ROUNDDOWN(G141,2))*100*_xlfn.XLOOKUP(G141,INDIRECT($A$4&amp;"!$G$41:$G$141"),INDIRECT($A$4&amp;"!$A$41:$A$141"),0,1,1)))</f>
        <v>0.65298000000000056</v>
      </c>
      <c r="I141" s="66">
        <f t="shared" ca="1" si="14"/>
        <v>61.118928000000047</v>
      </c>
      <c r="J141" s="106" cm="1">
        <f t="array" aca="1" ref="J141" ca="1">IF(COUNTIFS('PTC NaTran'!$K$7:$K$15996,"",'PTC NaTran'!$A$7:$A$15996,J$16,'PTC NaTran'!$D$7:$D$15996,$A141,'PTC NaTran'!$C$7:$C$15996,"DEL")&gt;0,J$14,SUMIFS('PTC NaTran'!$K$7:$K$15996,'PTC NaTran'!$A$7:$A$15996,J$16,'PTC NaTran'!$D$7:$D$15996,$A141,'PTC NaTran'!$C$7:$C$15996,"DEL")*1.0026*$F$4/INDIRECT($A$4&amp;"!D9"))</f>
        <v>54.908348936170199</v>
      </c>
      <c r="K141" s="106">
        <v>1000</v>
      </c>
      <c r="L141" s="107">
        <f t="shared" ca="1" si="11"/>
        <v>8.5814170256680882</v>
      </c>
      <c r="M141" s="141">
        <f t="shared" ca="1" si="15"/>
        <v>0.72875999999999996</v>
      </c>
      <c r="N141" s="35" cm="1">
        <f t="array" aca="1" ref="N141" ca="1">IF(ROUND(ROUND(M141,2)-M141,4)=0,_xlfn.XLOOKUP(M141,INDIRECT($A$4&amp;"!$G$41:$G$141"),INDIRECT($A$4&amp;"!$A$41:$A$141"),0,1,1),IF(M141&gt;=1,0,(ROUNDUP(M141,2)-M141)*100*_xlfn.XLOOKUP(M141,INDIRECT($A$4&amp;"!$G$41:$G$141"),INDIRECT($A$4&amp;"!$A$41:$A$141"),0,-1,-1)+(M141-ROUNDDOWN(M141,2))*100*_xlfn.XLOOKUP(M141,INDIRECT($A$4&amp;"!$G$41:$G$141"),INDIRECT($A$4&amp;"!$A$41:$A$141"),0,1,1)))</f>
        <v>0.66416000000000064</v>
      </c>
      <c r="O141" s="66">
        <f t="shared" ca="1" si="16"/>
        <v>54.908348936170199</v>
      </c>
      <c r="S141" s="107">
        <f t="shared" ca="1" si="12"/>
        <v>9.5962273680000028</v>
      </c>
      <c r="T141" s="51">
        <f t="shared" ca="1" si="17"/>
        <v>0.81533999999999995</v>
      </c>
      <c r="U141" s="35" cm="1">
        <f t="array" aca="1" ref="U141" ca="1">IF(ROUND(ROUND(T141,2)-T141,4)=0,_xlfn.XLOOKUP(T141,INDIRECT($A$4&amp;"!$G$41:$G$141"),INDIRECT($A$4&amp;"!$A$41:$A$141"),0,1,1),IF(T141&gt;=1,0,(ROUNDUP(T141,2)-T141)*100*_xlfn.XLOOKUP(T141,INDIRECT($A$4&amp;"!$G$41:$G$141"),INDIRECT($A$4&amp;"!$A$41:$A$141"),0,-1,-1)+(T141-ROUNDDOWN(T141,2))*100*_xlfn.XLOOKUP(T141,INDIRECT($A$4&amp;"!$G$41:$G$141"),INDIRECT($A$4&amp;"!$A$41:$A$141"),0,1,1)))</f>
        <v>0.60644000000000065</v>
      </c>
      <c r="V141" s="66">
        <f t="shared" ca="1" si="18"/>
        <v>56.76278400000006</v>
      </c>
    </row>
    <row r="142" spans="1:22" x14ac:dyDescent="0.35">
      <c r="A142" s="32">
        <f t="shared" si="19"/>
        <v>46603</v>
      </c>
      <c r="B142" s="65" cm="1">
        <f t="array" aca="1" ref="B142" ca="1">_xlfn.XLOOKUP(A142,INDIRECT($A$5&amp;"!$AJ$41:$AJ$406"),INDIRECT($A$5&amp;"!$AK$41:$AK$406"))*SUM($F$3:$I$3)</f>
        <v>0</v>
      </c>
      <c r="C142" s="65" cm="1">
        <f t="array" aca="1" ref="C142" ca="1">_xlfn.XLOOKUP(A142,INDIRECT($A$5&amp;"!$AJ$41:$AJ$406"),INDIRECT($A$5&amp;"!$AL$41:$AL$406"))*SUM($F$3:$I$3)</f>
        <v>11.7</v>
      </c>
      <c r="D142" s="65" cm="1">
        <f t="array" aca="1" ref="D142" ca="1">_xlfn.XLOOKUP(A142,INDIRECT($A$5&amp;"!$AJ$41:$AJ$406"),INDIRECT($A$5&amp;"!$AO$41:$AO$406"))*SUM($F$3:$I$3)</f>
        <v>11.7</v>
      </c>
      <c r="E142" s="34" cm="1">
        <f t="array" ref="E142">SUMPRODUCT(('PT Storengy'!$B$8:$I$372)*('PT Storengy'!$A$8:$A$372=$A142)*('PT Storengy'!$B$5:$I$5=$A$6)*('PT Storengy'!$B$7:$I$7=$A$7))</f>
        <v>0</v>
      </c>
      <c r="F142" s="107">
        <f t="shared" ca="1" si="10"/>
        <v>8.8446050160000063</v>
      </c>
      <c r="G142" s="141">
        <f t="shared" ca="1" si="13"/>
        <v>0.75075000000000003</v>
      </c>
      <c r="H142" s="35" cm="1">
        <f t="array" aca="1" ref="H142" ca="1">IF(ROUND(ROUND(G142,2)-G142,4)=0,_xlfn.XLOOKUP(G142,INDIRECT($A$4&amp;"!$G$41:$G$141"),INDIRECT($A$4&amp;"!$A$41:$A$141"),0,1,1),IF(G142&gt;=1,0,(ROUNDUP(G142,2)-G142)*100*_xlfn.XLOOKUP(G142,INDIRECT($A$4&amp;"!$G$41:$G$141"),INDIRECT($A$4&amp;"!$A$41:$A$141"),0,-1,-1)+(G142-ROUNDDOWN(G142,2))*100*_xlfn.XLOOKUP(G142,INDIRECT($A$4&amp;"!$G$41:$G$141"),INDIRECT($A$4&amp;"!$A$41:$A$141"),0,1,1)))</f>
        <v>0.64950000000000052</v>
      </c>
      <c r="I142" s="66">
        <f t="shared" ca="1" si="14"/>
        <v>60.793200000000049</v>
      </c>
      <c r="J142" s="106" cm="1">
        <f t="array" aca="1" ref="J142" ca="1">IF(COUNTIFS('PTC NaTran'!$K$7:$K$15996,"",'PTC NaTran'!$A$7:$A$15996,J$16,'PTC NaTran'!$D$7:$D$15996,$A142,'PTC NaTran'!$C$7:$C$15996,"DEL")&gt;0,J$14,SUMIFS('PTC NaTran'!$K$7:$K$15996,'PTC NaTran'!$A$7:$A$15996,J$16,'PTC NaTran'!$D$7:$D$15996,$A142,'PTC NaTran'!$C$7:$C$15996,"DEL")*1.0026*$F$4/INDIRECT($A$4&amp;"!D9"))</f>
        <v>54.908348936170199</v>
      </c>
      <c r="K142" s="106">
        <v>1000</v>
      </c>
      <c r="L142" s="107">
        <f t="shared" ca="1" si="11"/>
        <v>8.6363253746042581</v>
      </c>
      <c r="M142" s="141">
        <f t="shared" ca="1" si="15"/>
        <v>0.73345000000000005</v>
      </c>
      <c r="N142" s="35" cm="1">
        <f t="array" aca="1" ref="N142" ca="1">IF(ROUND(ROUND(M142,2)-M142,4)=0,_xlfn.XLOOKUP(M142,INDIRECT($A$4&amp;"!$G$41:$G$141"),INDIRECT($A$4&amp;"!$A$41:$A$141"),0,1,1),IF(M142&gt;=1,0,(ROUNDUP(M142,2)-M142)*100*_xlfn.XLOOKUP(M142,INDIRECT($A$4&amp;"!$G$41:$G$141"),INDIRECT($A$4&amp;"!$A$41:$A$141"),0,-1,-1)+(M142-ROUNDDOWN(M142,2))*100*_xlfn.XLOOKUP(M142,INDIRECT($A$4&amp;"!$G$41:$G$141"),INDIRECT($A$4&amp;"!$A$41:$A$141"),0,1,1)))</f>
        <v>0.66103333333333392</v>
      </c>
      <c r="O142" s="66">
        <f t="shared" ca="1" si="16"/>
        <v>54.908348936170199</v>
      </c>
      <c r="S142" s="107">
        <f t="shared" ca="1" si="12"/>
        <v>9.6526875120000035</v>
      </c>
      <c r="T142" s="51">
        <f t="shared" ca="1" si="17"/>
        <v>0.82018999999999997</v>
      </c>
      <c r="U142" s="35" cm="1">
        <f t="array" aca="1" ref="U142" ca="1">IF(ROUND(ROUND(T142,2)-T142,4)=0,_xlfn.XLOOKUP(T142,INDIRECT($A$4&amp;"!$G$41:$G$141"),INDIRECT($A$4&amp;"!$A$41:$A$141"),0,1,1),IF(T142&gt;=1,0,(ROUNDUP(T142,2)-T142)*100*_xlfn.XLOOKUP(T142,INDIRECT($A$4&amp;"!$G$41:$G$141"),INDIRECT($A$4&amp;"!$A$41:$A$141"),0,-1,-1)+(T142-ROUNDDOWN(T142,2))*100*_xlfn.XLOOKUP(T142,INDIRECT($A$4&amp;"!$G$41:$G$141"),INDIRECT($A$4&amp;"!$A$41:$A$141"),0,1,1)))</f>
        <v>0.60320666666666722</v>
      </c>
      <c r="V142" s="66">
        <f t="shared" ca="1" si="18"/>
        <v>56.460144000000049</v>
      </c>
    </row>
    <row r="143" spans="1:22" x14ac:dyDescent="0.35">
      <c r="A143" s="32">
        <f t="shared" si="19"/>
        <v>46604</v>
      </c>
      <c r="B143" s="65" cm="1">
        <f t="array" aca="1" ref="B143" ca="1">_xlfn.XLOOKUP(A143,INDIRECT($A$5&amp;"!$AJ$41:$AJ$406"),INDIRECT($A$5&amp;"!$AK$41:$AK$406"))*SUM($F$3:$I$3)</f>
        <v>0</v>
      </c>
      <c r="C143" s="65" cm="1">
        <f t="array" aca="1" ref="C143" ca="1">_xlfn.XLOOKUP(A143,INDIRECT($A$5&amp;"!$AJ$41:$AJ$406"),INDIRECT($A$5&amp;"!$AL$41:$AL$406"))*SUM($F$3:$I$3)</f>
        <v>11.7</v>
      </c>
      <c r="D143" s="65" cm="1">
        <f t="array" aca="1" ref="D143" ca="1">_xlfn.XLOOKUP(A143,INDIRECT($A$5&amp;"!$AJ$41:$AJ$406"),INDIRECT($A$5&amp;"!$AO$41:$AO$406"))*SUM($F$3:$I$3)</f>
        <v>11.7</v>
      </c>
      <c r="E143" s="34" cm="1">
        <f t="array" ref="E143">SUMPRODUCT(('PT Storengy'!$B$8:$I$372)*('PT Storengy'!$A$8:$A$372=$A143)*('PT Storengy'!$B$5:$I$5=$A$6)*('PT Storengy'!$B$7:$I$7=$A$7))</f>
        <v>0</v>
      </c>
      <c r="F143" s="107">
        <f t="shared" ca="1" si="10"/>
        <v>8.9050737360000056</v>
      </c>
      <c r="G143" s="141">
        <f t="shared" ca="1" si="13"/>
        <v>0.75595000000000001</v>
      </c>
      <c r="H143" s="35" cm="1">
        <f t="array" aca="1" ref="H143" ca="1">IF(ROUND(ROUND(G143,2)-G143,4)=0,_xlfn.XLOOKUP(G143,INDIRECT($A$4&amp;"!$G$41:$G$141"),INDIRECT($A$4&amp;"!$A$41:$A$141"),0,1,1),IF(G143&gt;=1,0,(ROUNDUP(G143,2)-G143)*100*_xlfn.XLOOKUP(G143,INDIRECT($A$4&amp;"!$G$41:$G$141"),INDIRECT($A$4&amp;"!$A$41:$A$141"),0,-1,-1)+(G143-ROUNDDOWN(G143,2))*100*_xlfn.XLOOKUP(G143,INDIRECT($A$4&amp;"!$G$41:$G$141"),INDIRECT($A$4&amp;"!$A$41:$A$141"),0,1,1)))</f>
        <v>0.6460333333333339</v>
      </c>
      <c r="I143" s="66">
        <f t="shared" ca="1" si="14"/>
        <v>60.468720000000047</v>
      </c>
      <c r="J143" s="106" cm="1">
        <f t="array" aca="1" ref="J143" ca="1">IF(COUNTIFS('PTC NaTran'!$K$7:$K$15996,"",'PTC NaTran'!$A$7:$A$15996,J$16,'PTC NaTran'!$D$7:$D$15996,$A143,'PTC NaTran'!$C$7:$C$15996,"DEL")&gt;0,J$14,SUMIFS('PTC NaTran'!$K$7:$K$15996,'PTC NaTran'!$A$7:$A$15996,J$16,'PTC NaTran'!$D$7:$D$15996,$A143,'PTC NaTran'!$C$7:$C$15996,"DEL")*1.0026*$F$4/INDIRECT($A$4&amp;"!D9"))</f>
        <v>54.908348936170199</v>
      </c>
      <c r="K143" s="106">
        <v>1000</v>
      </c>
      <c r="L143" s="107">
        <f t="shared" ca="1" si="11"/>
        <v>8.691233723540428</v>
      </c>
      <c r="M143" s="141">
        <f t="shared" ca="1" si="15"/>
        <v>0.73814999999999997</v>
      </c>
      <c r="N143" s="35" cm="1">
        <f t="array" aca="1" ref="N143" ca="1">IF(ROUND(ROUND(M143,2)-M143,4)=0,_xlfn.XLOOKUP(M143,INDIRECT($A$4&amp;"!$G$41:$G$141"),INDIRECT($A$4&amp;"!$A$41:$A$141"),0,1,1),IF(M143&gt;=1,0,(ROUNDUP(M143,2)-M143)*100*_xlfn.XLOOKUP(M143,INDIRECT($A$4&amp;"!$G$41:$G$141"),INDIRECT($A$4&amp;"!$A$41:$A$141"),0,-1,-1)+(M143-ROUNDDOWN(M143,2))*100*_xlfn.XLOOKUP(M143,INDIRECT($A$4&amp;"!$G$41:$G$141"),INDIRECT($A$4&amp;"!$A$41:$A$141"),0,1,1)))</f>
        <v>0.65790000000000082</v>
      </c>
      <c r="O143" s="66">
        <f t="shared" ca="1" si="16"/>
        <v>54.908348936170199</v>
      </c>
      <c r="S143" s="107">
        <f t="shared" ca="1" si="12"/>
        <v>9.7088462640000035</v>
      </c>
      <c r="T143" s="51">
        <f t="shared" ca="1" si="17"/>
        <v>0.82501999999999998</v>
      </c>
      <c r="U143" s="35" cm="1">
        <f t="array" aca="1" ref="U143" ca="1">IF(ROUND(ROUND(T143,2)-T143,4)=0,_xlfn.XLOOKUP(T143,INDIRECT($A$4&amp;"!$G$41:$G$141"),INDIRECT($A$4&amp;"!$A$41:$A$141"),0,1,1),IF(T143&gt;=1,0,(ROUNDUP(T143,2)-T143)*100*_xlfn.XLOOKUP(T143,INDIRECT($A$4&amp;"!$G$41:$G$141"),INDIRECT($A$4&amp;"!$A$41:$A$141"),0,-1,-1)+(T143-ROUNDDOWN(T143,2))*100*_xlfn.XLOOKUP(T143,INDIRECT($A$4&amp;"!$G$41:$G$141"),INDIRECT($A$4&amp;"!$A$41:$A$141"),0,1,1)))</f>
        <v>0.59998666666666722</v>
      </c>
      <c r="V143" s="66">
        <f t="shared" ca="1" si="18"/>
        <v>56.15875200000005</v>
      </c>
    </row>
    <row r="144" spans="1:22" x14ac:dyDescent="0.35">
      <c r="A144" s="32">
        <f t="shared" si="19"/>
        <v>46605</v>
      </c>
      <c r="B144" s="65" cm="1">
        <f t="array" aca="1" ref="B144" ca="1">_xlfn.XLOOKUP(A144,INDIRECT($A$5&amp;"!$AJ$41:$AJ$406"),INDIRECT($A$5&amp;"!$AK$41:$AK$406"))*SUM($F$3:$I$3)</f>
        <v>0</v>
      </c>
      <c r="C144" s="65" cm="1">
        <f t="array" aca="1" ref="C144" ca="1">_xlfn.XLOOKUP(A144,INDIRECT($A$5&amp;"!$AJ$41:$AJ$406"),INDIRECT($A$5&amp;"!$AL$41:$AL$406"))*SUM($F$3:$I$3)</f>
        <v>11.7</v>
      </c>
      <c r="D144" s="65" cm="1">
        <f t="array" aca="1" ref="D144" ca="1">_xlfn.XLOOKUP(A144,INDIRECT($A$5&amp;"!$AJ$41:$AJ$406"),INDIRECT($A$5&amp;"!$AO$41:$AO$406"))*SUM($F$3:$I$3)</f>
        <v>11.7</v>
      </c>
      <c r="E144" s="34" cm="1">
        <f t="array" ref="E144">SUMPRODUCT(('PT Storengy'!$B$8:$I$372)*('PT Storengy'!$A$8:$A$372=$A144)*('PT Storengy'!$B$5:$I$5=$A$6)*('PT Storengy'!$B$7:$I$7=$A$7))</f>
        <v>0</v>
      </c>
      <c r="F144" s="107">
        <f t="shared" ca="1" si="10"/>
        <v>8.9652198480000056</v>
      </c>
      <c r="G144" s="141">
        <f t="shared" ca="1" si="13"/>
        <v>0.76112000000000002</v>
      </c>
      <c r="H144" s="35" cm="1">
        <f t="array" aca="1" ref="H144" ca="1">IF(ROUND(ROUND(G144,2)-G144,4)=0,_xlfn.XLOOKUP(G144,INDIRECT($A$4&amp;"!$G$41:$G$141"),INDIRECT($A$4&amp;"!$A$41:$A$141"),0,1,1),IF(G144&gt;=1,0,(ROUNDUP(G144,2)-G144)*100*_xlfn.XLOOKUP(G144,INDIRECT($A$4&amp;"!$G$41:$G$141"),INDIRECT($A$4&amp;"!$A$41:$A$141"),0,-1,-1)+(G144-ROUNDDOWN(G144,2))*100*_xlfn.XLOOKUP(G144,INDIRECT($A$4&amp;"!$G$41:$G$141"),INDIRECT($A$4&amp;"!$A$41:$A$141"),0,1,1)))</f>
        <v>0.64258666666666719</v>
      </c>
      <c r="I144" s="66">
        <f t="shared" ca="1" si="14"/>
        <v>60.146112000000045</v>
      </c>
      <c r="J144" s="106" cm="1">
        <f t="array" aca="1" ref="J144" ca="1">IF(COUNTIFS('PTC NaTran'!$K$7:$K$15996,"",'PTC NaTran'!$A$7:$A$15996,J$16,'PTC NaTran'!$D$7:$D$15996,$A144,'PTC NaTran'!$C$7:$C$15996,"DEL")&gt;0,J$14,SUMIFS('PTC NaTran'!$K$7:$K$15996,'PTC NaTran'!$A$7:$A$15996,J$16,'PTC NaTran'!$D$7:$D$15996,$A144,'PTC NaTran'!$C$7:$C$15996,"DEL")*1.0026*$F$4/INDIRECT($A$4&amp;"!D9"))</f>
        <v>54.908348936170199</v>
      </c>
      <c r="K144" s="106">
        <v>1000</v>
      </c>
      <c r="L144" s="107">
        <f t="shared" ca="1" si="11"/>
        <v>8.7461420724765979</v>
      </c>
      <c r="M144" s="141">
        <f t="shared" ca="1" si="15"/>
        <v>0.74283999999999994</v>
      </c>
      <c r="N144" s="35" cm="1">
        <f t="array" aca="1" ref="N144" ca="1">IF(ROUND(ROUND(M144,2)-M144,4)=0,_xlfn.XLOOKUP(M144,INDIRECT($A$4&amp;"!$G$41:$G$141"),INDIRECT($A$4&amp;"!$A$41:$A$141"),0,1,1),IF(M144&gt;=1,0,(ROUNDUP(M144,2)-M144)*100*_xlfn.XLOOKUP(M144,INDIRECT($A$4&amp;"!$G$41:$G$141"),INDIRECT($A$4&amp;"!$A$41:$A$141"),0,-1,-1)+(M144-ROUNDDOWN(M144,2))*100*_xlfn.XLOOKUP(M144,INDIRECT($A$4&amp;"!$G$41:$G$141"),INDIRECT($A$4&amp;"!$A$41:$A$141"),0,1,1)))</f>
        <v>0.6547733333333341</v>
      </c>
      <c r="O144" s="66">
        <f t="shared" ca="1" si="16"/>
        <v>54.908348936170199</v>
      </c>
      <c r="S144" s="107">
        <f t="shared" ca="1" si="12"/>
        <v>9.764705496000003</v>
      </c>
      <c r="T144" s="51">
        <f t="shared" ca="1" si="17"/>
        <v>0.82982</v>
      </c>
      <c r="U144" s="35" cm="1">
        <f t="array" aca="1" ref="U144" ca="1">IF(ROUND(ROUND(T144,2)-T144,4)=0,_xlfn.XLOOKUP(T144,INDIRECT($A$4&amp;"!$G$41:$G$141"),INDIRECT($A$4&amp;"!$A$41:$A$141"),0,1,1),IF(T144&gt;=1,0,(ROUNDUP(T144,2)-T144)*100*_xlfn.XLOOKUP(T144,INDIRECT($A$4&amp;"!$G$41:$G$141"),INDIRECT($A$4&amp;"!$A$41:$A$141"),0,-1,-1)+(T144-ROUNDDOWN(T144,2))*100*_xlfn.XLOOKUP(T144,INDIRECT($A$4&amp;"!$G$41:$G$141"),INDIRECT($A$4&amp;"!$A$41:$A$141"),0,1,1)))</f>
        <v>0.59678666666666724</v>
      </c>
      <c r="V144" s="66">
        <f t="shared" ca="1" si="18"/>
        <v>55.859232000000048</v>
      </c>
    </row>
    <row r="145" spans="1:22" x14ac:dyDescent="0.35">
      <c r="A145" s="32">
        <f t="shared" si="19"/>
        <v>46606</v>
      </c>
      <c r="B145" s="65" cm="1">
        <f t="array" aca="1" ref="B145" ca="1">_xlfn.XLOOKUP(A145,INDIRECT($A$5&amp;"!$AJ$41:$AJ$406"),INDIRECT($A$5&amp;"!$AK$41:$AK$406"))*SUM($F$3:$I$3)</f>
        <v>0</v>
      </c>
      <c r="C145" s="65" cm="1">
        <f t="array" aca="1" ref="C145" ca="1">_xlfn.XLOOKUP(A145,INDIRECT($A$5&amp;"!$AJ$41:$AJ$406"),INDIRECT($A$5&amp;"!$AL$41:$AL$406"))*SUM($F$3:$I$3)</f>
        <v>11.7</v>
      </c>
      <c r="D145" s="65" cm="1">
        <f t="array" aca="1" ref="D145" ca="1">_xlfn.XLOOKUP(A145,INDIRECT($A$5&amp;"!$AJ$41:$AJ$406"),INDIRECT($A$5&amp;"!$AO$41:$AO$406"))*SUM($F$3:$I$3)</f>
        <v>11.7</v>
      </c>
      <c r="E145" s="34" cm="1">
        <f t="array" ref="E145">SUMPRODUCT(('PT Storengy'!$B$8:$I$372)*('PT Storengy'!$A$8:$A$372=$A145)*('PT Storengy'!$B$5:$I$5=$A$6)*('PT Storengy'!$B$7:$I$7=$A$7))</f>
        <v>0</v>
      </c>
      <c r="F145" s="107">
        <f t="shared" ref="F145:F208" ca="1" si="20">F144+I145/1000</f>
        <v>9.0250452240000065</v>
      </c>
      <c r="G145" s="141">
        <f t="shared" ca="1" si="13"/>
        <v>0.76626000000000005</v>
      </c>
      <c r="H145" s="35" cm="1">
        <f t="array" aca="1" ref="H145" ca="1">IF(ROUND(ROUND(G145,2)-G145,4)=0,_xlfn.XLOOKUP(G145,INDIRECT($A$4&amp;"!$G$41:$G$141"),INDIRECT($A$4&amp;"!$A$41:$A$141"),0,1,1),IF(G145&gt;=1,0,(ROUNDUP(G145,2)-G145)*100*_xlfn.XLOOKUP(G145,INDIRECT($A$4&amp;"!$G$41:$G$141"),INDIRECT($A$4&amp;"!$A$41:$A$141"),0,-1,-1)+(G145-ROUNDDOWN(G145,2))*100*_xlfn.XLOOKUP(G145,INDIRECT($A$4&amp;"!$G$41:$G$141"),INDIRECT($A$4&amp;"!$A$41:$A$141"),0,1,1)))</f>
        <v>0.63916000000000062</v>
      </c>
      <c r="I145" s="66">
        <f t="shared" ca="1" si="14"/>
        <v>59.825376000000055</v>
      </c>
      <c r="J145" s="106" cm="1">
        <f t="array" aca="1" ref="J145" ca="1">IF(COUNTIFS('PTC NaTran'!$K$7:$K$15996,"",'PTC NaTran'!$A$7:$A$15996,J$16,'PTC NaTran'!$D$7:$D$15996,$A145,'PTC NaTran'!$C$7:$C$15996,"DEL")&gt;0,J$14,SUMIFS('PTC NaTran'!$K$7:$K$15996,'PTC NaTran'!$A$7:$A$15996,J$16,'PTC NaTran'!$D$7:$D$15996,$A145,'PTC NaTran'!$C$7:$C$15996,"DEL")*1.0026*$F$4/INDIRECT($A$4&amp;"!D9"))</f>
        <v>54.908348936170199</v>
      </c>
      <c r="K145" s="106">
        <v>1000</v>
      </c>
      <c r="L145" s="107">
        <f t="shared" ref="L145:L208" ca="1" si="21">L144+O145/1000</f>
        <v>8.8010504214127678</v>
      </c>
      <c r="M145" s="141">
        <f t="shared" ca="1" si="15"/>
        <v>0.74753000000000003</v>
      </c>
      <c r="N145" s="35" cm="1">
        <f t="array" aca="1" ref="N145" ca="1">IF(ROUND(ROUND(M145,2)-M145,4)=0,_xlfn.XLOOKUP(M145,INDIRECT($A$4&amp;"!$G$41:$G$141"),INDIRECT($A$4&amp;"!$A$41:$A$141"),0,1,1),IF(M145&gt;=1,0,(ROUNDUP(M145,2)-M145)*100*_xlfn.XLOOKUP(M145,INDIRECT($A$4&amp;"!$G$41:$G$141"),INDIRECT($A$4&amp;"!$A$41:$A$141"),0,-1,-1)+(M145-ROUNDDOWN(M145,2))*100*_xlfn.XLOOKUP(M145,INDIRECT($A$4&amp;"!$G$41:$G$141"),INDIRECT($A$4&amp;"!$A$41:$A$141"),0,1,1)))</f>
        <v>0.65164666666666726</v>
      </c>
      <c r="O145" s="66">
        <f t="shared" ca="1" si="16"/>
        <v>54.908348936170199</v>
      </c>
      <c r="S145" s="107">
        <f t="shared" ref="S145:S208" ca="1" si="22">S144+V145/1000</f>
        <v>9.8202670800000025</v>
      </c>
      <c r="T145" s="51">
        <f t="shared" ca="1" si="17"/>
        <v>0.83459000000000005</v>
      </c>
      <c r="U145" s="35" cm="1">
        <f t="array" aca="1" ref="U145" ca="1">IF(ROUND(ROUND(T145,2)-T145,4)=0,_xlfn.XLOOKUP(T145,INDIRECT($A$4&amp;"!$G$41:$G$141"),INDIRECT($A$4&amp;"!$A$41:$A$141"),0,1,1),IF(T145&gt;=1,0,(ROUNDUP(T145,2)-T145)*100*_xlfn.XLOOKUP(T145,INDIRECT($A$4&amp;"!$G$41:$G$141"),INDIRECT($A$4&amp;"!$A$41:$A$141"),0,-1,-1)+(T145-ROUNDDOWN(T145,2))*100*_xlfn.XLOOKUP(T145,INDIRECT($A$4&amp;"!$G$41:$G$141"),INDIRECT($A$4&amp;"!$A$41:$A$141"),0,1,1)))</f>
        <v>0.59360666666666728</v>
      </c>
      <c r="V145" s="66">
        <f t="shared" ca="1" si="18"/>
        <v>55.561584000000053</v>
      </c>
    </row>
    <row r="146" spans="1:22" x14ac:dyDescent="0.35">
      <c r="A146" s="32">
        <f t="shared" si="19"/>
        <v>46607</v>
      </c>
      <c r="B146" s="65" cm="1">
        <f t="array" aca="1" ref="B146" ca="1">_xlfn.XLOOKUP(A146,INDIRECT($A$5&amp;"!$AJ$41:$AJ$406"),INDIRECT($A$5&amp;"!$AK$41:$AK$406"))*SUM($F$3:$I$3)</f>
        <v>0</v>
      </c>
      <c r="C146" s="65" cm="1">
        <f t="array" aca="1" ref="C146" ca="1">_xlfn.XLOOKUP(A146,INDIRECT($A$5&amp;"!$AJ$41:$AJ$406"),INDIRECT($A$5&amp;"!$AL$41:$AL$406"))*SUM($F$3:$I$3)</f>
        <v>11.7</v>
      </c>
      <c r="D146" s="65" cm="1">
        <f t="array" aca="1" ref="D146" ca="1">_xlfn.XLOOKUP(A146,INDIRECT($A$5&amp;"!$AJ$41:$AJ$406"),INDIRECT($A$5&amp;"!$AO$41:$AO$406"))*SUM($F$3:$I$3)</f>
        <v>11.7</v>
      </c>
      <c r="E146" s="34" cm="1">
        <f t="array" ref="E146">SUMPRODUCT(('PT Storengy'!$B$8:$I$372)*('PT Storengy'!$A$8:$A$372=$A146)*('PT Storengy'!$B$5:$I$5=$A$6)*('PT Storengy'!$B$7:$I$7=$A$7))</f>
        <v>0</v>
      </c>
      <c r="F146" s="107">
        <f t="shared" ca="1" si="20"/>
        <v>9.084551736000007</v>
      </c>
      <c r="G146" s="141">
        <f t="shared" ref="G146:G209" ca="1" si="23">ROUND(F145/SUM($F$3,$G$3,$H$3,$I$3),5)</f>
        <v>0.77137</v>
      </c>
      <c r="H146" s="35" cm="1">
        <f t="array" aca="1" ref="H146" ca="1">IF(ROUND(ROUND(G146,2)-G146,4)=0,_xlfn.XLOOKUP(G146,INDIRECT($A$4&amp;"!$G$41:$G$141"),INDIRECT($A$4&amp;"!$A$41:$A$141"),0,1,1),IF(G146&gt;=1,0,(ROUNDUP(G146,2)-G146)*100*_xlfn.XLOOKUP(G146,INDIRECT($A$4&amp;"!$G$41:$G$141"),INDIRECT($A$4&amp;"!$A$41:$A$141"),0,-1,-1)+(G146-ROUNDDOWN(G146,2))*100*_xlfn.XLOOKUP(G146,INDIRECT($A$4&amp;"!$G$41:$G$141"),INDIRECT($A$4&amp;"!$A$41:$A$141"),0,1,1)))</f>
        <v>0.63575333333333395</v>
      </c>
      <c r="I146" s="66">
        <f t="shared" ref="I146:I209" ca="1" si="24">IF(F145*1000+$F$4*(1-$E146)*H146&gt;$D146*1000,D146*1000-F145*1000,$F$4*(1-$E146)*H146)</f>
        <v>59.50651200000005</v>
      </c>
      <c r="J146" s="106" cm="1">
        <f t="array" aca="1" ref="J146" ca="1">IF(COUNTIFS('PTC NaTran'!$K$7:$K$15996,"",'PTC NaTran'!$A$7:$A$15996,J$16,'PTC NaTran'!$D$7:$D$15996,$A146,'PTC NaTran'!$C$7:$C$15996,"DEL")&gt;0,J$14,SUMIFS('PTC NaTran'!$K$7:$K$15996,'PTC NaTran'!$A$7:$A$15996,J$16,'PTC NaTran'!$D$7:$D$15996,$A146,'PTC NaTran'!$C$7:$C$15996,"DEL")*1.0026*$F$4/INDIRECT($A$4&amp;"!D9"))</f>
        <v>54.908348936170199</v>
      </c>
      <c r="K146" s="106">
        <v>1000</v>
      </c>
      <c r="L146" s="107">
        <f t="shared" ca="1" si="21"/>
        <v>8.8559587703489377</v>
      </c>
      <c r="M146" s="141">
        <f t="shared" ref="M146:M209" ca="1" si="25">ROUND(L145/SUM($F$3,$G$3,$H$3,$I$3),5)</f>
        <v>0.75222999999999995</v>
      </c>
      <c r="N146" s="35" cm="1">
        <f t="array" aca="1" ref="N146" ca="1">IF(ROUND(ROUND(M146,2)-M146,4)=0,_xlfn.XLOOKUP(M146,INDIRECT($A$4&amp;"!$G$41:$G$141"),INDIRECT($A$4&amp;"!$A$41:$A$141"),0,1,1),IF(M146&gt;=1,0,(ROUNDUP(M146,2)-M146)*100*_xlfn.XLOOKUP(M146,INDIRECT($A$4&amp;"!$G$41:$G$141"),INDIRECT($A$4&amp;"!$A$41:$A$141"),0,-1,-1)+(M146-ROUNDDOWN(M146,2))*100*_xlfn.XLOOKUP(M146,INDIRECT($A$4&amp;"!$G$41:$G$141"),INDIRECT($A$4&amp;"!$A$41:$A$141"),0,1,1)))</f>
        <v>0.64851333333333394</v>
      </c>
      <c r="O146" s="66">
        <f t="shared" ref="O146:O209" ca="1" si="26">IF(L145*1000+MIN(J146,K146,$F$4*(1-$E146)*N146)&gt;$D146*1000,$D146*1000-L145*1000,MIN(J146,K146,$F$4*(1-$E146)*N146))</f>
        <v>54.908348936170199</v>
      </c>
      <c r="S146" s="107">
        <f t="shared" ca="1" si="22"/>
        <v>9.8755322640000021</v>
      </c>
      <c r="T146" s="51">
        <f t="shared" ref="T146:T209" ca="1" si="27">MIN(ROUND(S145/SUM($F$3,$G$3,$H$3,$I$3),5),1)</f>
        <v>0.83933999999999997</v>
      </c>
      <c r="U146" s="35" cm="1">
        <f t="array" aca="1" ref="U146" ca="1">IF(ROUND(ROUND(T146,2)-T146,4)=0,_xlfn.XLOOKUP(T146,INDIRECT($A$4&amp;"!$G$41:$G$141"),INDIRECT($A$4&amp;"!$A$41:$A$141"),0,1,1),IF(T146&gt;=1,0,(ROUNDUP(T146,2)-T146)*100*_xlfn.XLOOKUP(T146,INDIRECT($A$4&amp;"!$G$41:$G$141"),INDIRECT($A$4&amp;"!$A$41:$A$141"),0,-1,-1)+(T146-ROUNDDOWN(T146,2))*100*_xlfn.XLOOKUP(T146,INDIRECT($A$4&amp;"!$G$41:$G$141"),INDIRECT($A$4&amp;"!$A$41:$A$141"),0,1,1)))</f>
        <v>0.59044000000000063</v>
      </c>
      <c r="V146" s="66">
        <f t="shared" ref="V146:V209" ca="1" si="28">$F$4*(1)*U146</f>
        <v>55.265184000000055</v>
      </c>
    </row>
    <row r="147" spans="1:22" x14ac:dyDescent="0.35">
      <c r="A147" s="32">
        <f t="shared" ref="A147:A210" si="29">A146+1</f>
        <v>46608</v>
      </c>
      <c r="B147" s="65" cm="1">
        <f t="array" aca="1" ref="B147" ca="1">_xlfn.XLOOKUP(A147,INDIRECT($A$5&amp;"!$AJ$41:$AJ$406"),INDIRECT($A$5&amp;"!$AK$41:$AK$406"))*SUM($F$3:$I$3)</f>
        <v>0</v>
      </c>
      <c r="C147" s="65" cm="1">
        <f t="array" aca="1" ref="C147" ca="1">_xlfn.XLOOKUP(A147,INDIRECT($A$5&amp;"!$AJ$41:$AJ$406"),INDIRECT($A$5&amp;"!$AL$41:$AL$406"))*SUM($F$3:$I$3)</f>
        <v>11.7</v>
      </c>
      <c r="D147" s="65" cm="1">
        <f t="array" aca="1" ref="D147" ca="1">_xlfn.XLOOKUP(A147,INDIRECT($A$5&amp;"!$AJ$41:$AJ$406"),INDIRECT($A$5&amp;"!$AO$41:$AO$406"))*SUM($F$3:$I$3)</f>
        <v>11.7</v>
      </c>
      <c r="E147" s="34" cm="1">
        <f t="array" ref="E147">SUMPRODUCT(('PT Storengy'!$B$8:$I$372)*('PT Storengy'!$A$8:$A$372=$A147)*('PT Storengy'!$B$5:$I$5=$A$6)*('PT Storengy'!$B$7:$I$7=$A$7))</f>
        <v>0</v>
      </c>
      <c r="F147" s="107">
        <f t="shared" ca="1" si="20"/>
        <v>9.1437406320000072</v>
      </c>
      <c r="G147" s="141">
        <f t="shared" ca="1" si="23"/>
        <v>0.77646000000000004</v>
      </c>
      <c r="H147" s="35" cm="1">
        <f t="array" aca="1" ref="H147" ca="1">IF(ROUND(ROUND(G147,2)-G147,4)=0,_xlfn.XLOOKUP(G147,INDIRECT($A$4&amp;"!$G$41:$G$141"),INDIRECT($A$4&amp;"!$A$41:$A$141"),0,1,1),IF(G147&gt;=1,0,(ROUNDUP(G147,2)-G147)*100*_xlfn.XLOOKUP(G147,INDIRECT($A$4&amp;"!$G$41:$G$141"),INDIRECT($A$4&amp;"!$A$41:$A$141"),0,-1,-1)+(G147-ROUNDDOWN(G147,2))*100*_xlfn.XLOOKUP(G147,INDIRECT($A$4&amp;"!$G$41:$G$141"),INDIRECT($A$4&amp;"!$A$41:$A$141"),0,1,1)))</f>
        <v>0.63236000000000059</v>
      </c>
      <c r="I147" s="66">
        <f t="shared" ca="1" si="24"/>
        <v>59.188896000000049</v>
      </c>
      <c r="J147" s="106" cm="1">
        <f t="array" aca="1" ref="J147" ca="1">IF(COUNTIFS('PTC NaTran'!$K$7:$K$15996,"",'PTC NaTran'!$A$7:$A$15996,J$16,'PTC NaTran'!$D$7:$D$15996,$A147,'PTC NaTran'!$C$7:$C$15996,"DEL")&gt;0,J$14,SUMIFS('PTC NaTran'!$K$7:$K$15996,'PTC NaTran'!$A$7:$A$15996,J$16,'PTC NaTran'!$D$7:$D$15996,$A147,'PTC NaTran'!$C$7:$C$15996,"DEL")*1.0026*$F$4/INDIRECT($A$4&amp;"!D9"))</f>
        <v>54.908348936170199</v>
      </c>
      <c r="K147" s="106">
        <v>1000</v>
      </c>
      <c r="L147" s="107">
        <f t="shared" ca="1" si="21"/>
        <v>8.9108671192851077</v>
      </c>
      <c r="M147" s="141">
        <f t="shared" ca="1" si="25"/>
        <v>0.75692000000000004</v>
      </c>
      <c r="N147" s="35" cm="1">
        <f t="array" aca="1" ref="N147" ca="1">IF(ROUND(ROUND(M147,2)-M147,4)=0,_xlfn.XLOOKUP(M147,INDIRECT($A$4&amp;"!$G$41:$G$141"),INDIRECT($A$4&amp;"!$A$41:$A$141"),0,1,1),IF(M147&gt;=1,0,(ROUNDUP(M147,2)-M147)*100*_xlfn.XLOOKUP(M147,INDIRECT($A$4&amp;"!$G$41:$G$141"),INDIRECT($A$4&amp;"!$A$41:$A$141"),0,-1,-1)+(M147-ROUNDDOWN(M147,2))*100*_xlfn.XLOOKUP(M147,INDIRECT($A$4&amp;"!$G$41:$G$141"),INDIRECT($A$4&amp;"!$A$41:$A$141"),0,1,1)))</f>
        <v>0.64538666666666722</v>
      </c>
      <c r="O147" s="66">
        <f t="shared" ca="1" si="26"/>
        <v>54.908348936170199</v>
      </c>
      <c r="S147" s="107">
        <f t="shared" ca="1" si="22"/>
        <v>9.9305029200000021</v>
      </c>
      <c r="T147" s="51">
        <f t="shared" ca="1" si="27"/>
        <v>0.84406000000000003</v>
      </c>
      <c r="U147" s="35" cm="1">
        <f t="array" aca="1" ref="U147" ca="1">IF(ROUND(ROUND(T147,2)-T147,4)=0,_xlfn.XLOOKUP(T147,INDIRECT($A$4&amp;"!$G$41:$G$141"),INDIRECT($A$4&amp;"!$A$41:$A$141"),0,1,1),IF(T147&gt;=1,0,(ROUNDUP(T147,2)-T147)*100*_xlfn.XLOOKUP(T147,INDIRECT($A$4&amp;"!$G$41:$G$141"),INDIRECT($A$4&amp;"!$A$41:$A$141"),0,-1,-1)+(T147-ROUNDDOWN(T147,2))*100*_xlfn.XLOOKUP(T147,INDIRECT($A$4&amp;"!$G$41:$G$141"),INDIRECT($A$4&amp;"!$A$41:$A$141"),0,1,1)))</f>
        <v>0.58729333333333389</v>
      </c>
      <c r="V147" s="66">
        <f t="shared" ca="1" si="28"/>
        <v>54.970656000000048</v>
      </c>
    </row>
    <row r="148" spans="1:22" x14ac:dyDescent="0.35">
      <c r="A148" s="32">
        <f t="shared" si="29"/>
        <v>46609</v>
      </c>
      <c r="B148" s="65" cm="1">
        <f t="array" aca="1" ref="B148" ca="1">_xlfn.XLOOKUP(A148,INDIRECT($A$5&amp;"!$AJ$41:$AJ$406"),INDIRECT($A$5&amp;"!$AK$41:$AK$406"))*SUM($F$3:$I$3)</f>
        <v>0</v>
      </c>
      <c r="C148" s="65" cm="1">
        <f t="array" aca="1" ref="C148" ca="1">_xlfn.XLOOKUP(A148,INDIRECT($A$5&amp;"!$AJ$41:$AJ$406"),INDIRECT($A$5&amp;"!$AL$41:$AL$406"))*SUM($F$3:$I$3)</f>
        <v>11.7</v>
      </c>
      <c r="D148" s="65" cm="1">
        <f t="array" aca="1" ref="D148" ca="1">_xlfn.XLOOKUP(A148,INDIRECT($A$5&amp;"!$AJ$41:$AJ$406"),INDIRECT($A$5&amp;"!$AO$41:$AO$406"))*SUM($F$3:$I$3)</f>
        <v>11.7</v>
      </c>
      <c r="E148" s="34" cm="1">
        <f t="array" ref="E148">SUMPRODUCT(('PT Storengy'!$B$8:$I$372)*('PT Storengy'!$A$8:$A$372=$A148)*('PT Storengy'!$B$5:$I$5=$A$6)*('PT Storengy'!$B$7:$I$7=$A$7))</f>
        <v>0</v>
      </c>
      <c r="F148" s="107">
        <f t="shared" ca="1" si="20"/>
        <v>9.2026137840000075</v>
      </c>
      <c r="G148" s="141">
        <f t="shared" ca="1" si="23"/>
        <v>0.78151999999999999</v>
      </c>
      <c r="H148" s="35" cm="1">
        <f t="array" aca="1" ref="H148" ca="1">IF(ROUND(ROUND(G148,2)-G148,4)=0,_xlfn.XLOOKUP(G148,INDIRECT($A$4&amp;"!$G$41:$G$141"),INDIRECT($A$4&amp;"!$A$41:$A$141"),0,1,1),IF(G148&gt;=1,0,(ROUNDUP(G148,2)-G148)*100*_xlfn.XLOOKUP(G148,INDIRECT($A$4&amp;"!$G$41:$G$141"),INDIRECT($A$4&amp;"!$A$41:$A$141"),0,-1,-1)+(G148-ROUNDDOWN(G148,2))*100*_xlfn.XLOOKUP(G148,INDIRECT($A$4&amp;"!$G$41:$G$141"),INDIRECT($A$4&amp;"!$A$41:$A$141"),0,1,1)))</f>
        <v>0.62898666666666736</v>
      </c>
      <c r="I148" s="66">
        <f t="shared" ca="1" si="24"/>
        <v>58.873152000000061</v>
      </c>
      <c r="J148" s="106" cm="1">
        <f t="array" aca="1" ref="J148" ca="1">IF(COUNTIFS('PTC NaTran'!$K$7:$K$15996,"",'PTC NaTran'!$A$7:$A$15996,J$16,'PTC NaTran'!$D$7:$D$15996,$A148,'PTC NaTran'!$C$7:$C$15996,"DEL")&gt;0,J$14,SUMIFS('PTC NaTran'!$K$7:$K$15996,'PTC NaTran'!$A$7:$A$15996,J$16,'PTC NaTran'!$D$7:$D$15996,$A148,'PTC NaTran'!$C$7:$C$15996,"DEL")*1.0026*$F$4/INDIRECT($A$4&amp;"!D9"))</f>
        <v>54.908348936170199</v>
      </c>
      <c r="K148" s="106">
        <v>1000</v>
      </c>
      <c r="L148" s="107">
        <f t="shared" ca="1" si="21"/>
        <v>8.9657754682212776</v>
      </c>
      <c r="M148" s="141">
        <f t="shared" ca="1" si="25"/>
        <v>0.76161000000000001</v>
      </c>
      <c r="N148" s="35" cm="1">
        <f t="array" aca="1" ref="N148" ca="1">IF(ROUND(ROUND(M148,2)-M148,4)=0,_xlfn.XLOOKUP(M148,INDIRECT($A$4&amp;"!$G$41:$G$141"),INDIRECT($A$4&amp;"!$A$41:$A$141"),0,1,1),IF(M148&gt;=1,0,(ROUNDUP(M148,2)-M148)*100*_xlfn.XLOOKUP(M148,INDIRECT($A$4&amp;"!$G$41:$G$141"),INDIRECT($A$4&amp;"!$A$41:$A$141"),0,-1,-1)+(M148-ROUNDDOWN(M148,2))*100*_xlfn.XLOOKUP(M148,INDIRECT($A$4&amp;"!$G$41:$G$141"),INDIRECT($A$4&amp;"!$A$41:$A$141"),0,1,1)))</f>
        <v>0.64226000000000061</v>
      </c>
      <c r="O148" s="66">
        <f t="shared" ca="1" si="26"/>
        <v>54.908348936170199</v>
      </c>
      <c r="S148" s="107">
        <f t="shared" ca="1" si="22"/>
        <v>9.9851802960000029</v>
      </c>
      <c r="T148" s="51">
        <f t="shared" ca="1" si="27"/>
        <v>0.84875999999999996</v>
      </c>
      <c r="U148" s="35" cm="1">
        <f t="array" aca="1" ref="U148" ca="1">IF(ROUND(ROUND(T148,2)-T148,4)=0,_xlfn.XLOOKUP(T148,INDIRECT($A$4&amp;"!$G$41:$G$141"),INDIRECT($A$4&amp;"!$A$41:$A$141"),0,1,1),IF(T148&gt;=1,0,(ROUNDUP(T148,2)-T148)*100*_xlfn.XLOOKUP(T148,INDIRECT($A$4&amp;"!$G$41:$G$141"),INDIRECT($A$4&amp;"!$A$41:$A$141"),0,-1,-1)+(T148-ROUNDDOWN(T148,2))*100*_xlfn.XLOOKUP(T148,INDIRECT($A$4&amp;"!$G$41:$G$141"),INDIRECT($A$4&amp;"!$A$41:$A$141"),0,1,1)))</f>
        <v>0.58416000000000068</v>
      </c>
      <c r="V148" s="66">
        <f t="shared" ca="1" si="28"/>
        <v>54.677376000000059</v>
      </c>
    </row>
    <row r="149" spans="1:22" x14ac:dyDescent="0.35">
      <c r="A149" s="32">
        <f t="shared" si="29"/>
        <v>46610</v>
      </c>
      <c r="B149" s="65" cm="1">
        <f t="array" aca="1" ref="B149" ca="1">_xlfn.XLOOKUP(A149,INDIRECT($A$5&amp;"!$AJ$41:$AJ$406"),INDIRECT($A$5&amp;"!$AK$41:$AK$406"))*SUM($F$3:$I$3)</f>
        <v>0</v>
      </c>
      <c r="C149" s="65" cm="1">
        <f t="array" aca="1" ref="C149" ca="1">_xlfn.XLOOKUP(A149,INDIRECT($A$5&amp;"!$AJ$41:$AJ$406"),INDIRECT($A$5&amp;"!$AL$41:$AL$406"))*SUM($F$3:$I$3)</f>
        <v>11.7</v>
      </c>
      <c r="D149" s="65" cm="1">
        <f t="array" aca="1" ref="D149" ca="1">_xlfn.XLOOKUP(A149,INDIRECT($A$5&amp;"!$AJ$41:$AJ$406"),INDIRECT($A$5&amp;"!$AO$41:$AO$406"))*SUM($F$3:$I$3)</f>
        <v>11.7</v>
      </c>
      <c r="E149" s="34" cm="1">
        <f t="array" ref="E149">SUMPRODUCT(('PT Storengy'!$B$8:$I$372)*('PT Storengy'!$A$8:$A$372=$A149)*('PT Storengy'!$B$5:$I$5=$A$6)*('PT Storengy'!$B$7:$I$7=$A$7))</f>
        <v>0</v>
      </c>
      <c r="F149" s="107">
        <f t="shared" ca="1" si="20"/>
        <v>9.2611730640000083</v>
      </c>
      <c r="G149" s="141">
        <f t="shared" ca="1" si="23"/>
        <v>0.78654999999999997</v>
      </c>
      <c r="H149" s="35" cm="1">
        <f t="array" aca="1" ref="H149" ca="1">IF(ROUND(ROUND(G149,2)-G149,4)=0,_xlfn.XLOOKUP(G149,INDIRECT($A$4&amp;"!$G$41:$G$141"),INDIRECT($A$4&amp;"!$A$41:$A$141"),0,1,1),IF(G149&gt;=1,0,(ROUNDUP(G149,2)-G149)*100*_xlfn.XLOOKUP(G149,INDIRECT($A$4&amp;"!$G$41:$G$141"),INDIRECT($A$4&amp;"!$A$41:$A$141"),0,-1,-1)+(G149-ROUNDDOWN(G149,2))*100*_xlfn.XLOOKUP(G149,INDIRECT($A$4&amp;"!$G$41:$G$141"),INDIRECT($A$4&amp;"!$A$41:$A$141"),0,1,1)))</f>
        <v>0.62563333333333393</v>
      </c>
      <c r="I149" s="66">
        <f t="shared" ca="1" si="24"/>
        <v>58.559280000000051</v>
      </c>
      <c r="J149" s="106" cm="1">
        <f t="array" aca="1" ref="J149" ca="1">IF(COUNTIFS('PTC NaTran'!$K$7:$K$15996,"",'PTC NaTran'!$A$7:$A$15996,J$16,'PTC NaTran'!$D$7:$D$15996,$A149,'PTC NaTran'!$C$7:$C$15996,"DEL")&gt;0,J$14,SUMIFS('PTC NaTran'!$K$7:$K$15996,'PTC NaTran'!$A$7:$A$15996,J$16,'PTC NaTran'!$D$7:$D$15996,$A149,'PTC NaTran'!$C$7:$C$15996,"DEL")*1.0026*$F$4/INDIRECT($A$4&amp;"!D9"))</f>
        <v>54.908348936170199</v>
      </c>
      <c r="K149" s="106">
        <v>1000</v>
      </c>
      <c r="L149" s="107">
        <f t="shared" ca="1" si="21"/>
        <v>9.0206838171574475</v>
      </c>
      <c r="M149" s="141">
        <f t="shared" ca="1" si="25"/>
        <v>0.76631000000000005</v>
      </c>
      <c r="N149" s="35" cm="1">
        <f t="array" aca="1" ref="N149" ca="1">IF(ROUND(ROUND(M149,2)-M149,4)=0,_xlfn.XLOOKUP(M149,INDIRECT($A$4&amp;"!$G$41:$G$141"),INDIRECT($A$4&amp;"!$A$41:$A$141"),0,1,1),IF(M149&gt;=1,0,(ROUNDUP(M149,2)-M149)*100*_xlfn.XLOOKUP(M149,INDIRECT($A$4&amp;"!$G$41:$G$141"),INDIRECT($A$4&amp;"!$A$41:$A$141"),0,-1,-1)+(M149-ROUNDDOWN(M149,2))*100*_xlfn.XLOOKUP(M149,INDIRECT($A$4&amp;"!$G$41:$G$141"),INDIRECT($A$4&amp;"!$A$41:$A$141"),0,1,1)))</f>
        <v>0.63912666666666729</v>
      </c>
      <c r="O149" s="66">
        <f t="shared" ca="1" si="26"/>
        <v>54.908348936170199</v>
      </c>
      <c r="S149" s="107">
        <f t="shared" ca="1" si="22"/>
        <v>10.039566264000003</v>
      </c>
      <c r="T149" s="51">
        <f t="shared" ca="1" si="27"/>
        <v>0.85343000000000002</v>
      </c>
      <c r="U149" s="35" cm="1">
        <f t="array" aca="1" ref="U149" ca="1">IF(ROUND(ROUND(T149,2)-T149,4)=0,_xlfn.XLOOKUP(T149,INDIRECT($A$4&amp;"!$G$41:$G$141"),INDIRECT($A$4&amp;"!$A$41:$A$141"),0,1,1),IF(T149&gt;=1,0,(ROUNDUP(T149,2)-T149)*100*_xlfn.XLOOKUP(T149,INDIRECT($A$4&amp;"!$G$41:$G$141"),INDIRECT($A$4&amp;"!$A$41:$A$141"),0,-1,-1)+(T149-ROUNDDOWN(T149,2))*100*_xlfn.XLOOKUP(T149,INDIRECT($A$4&amp;"!$G$41:$G$141"),INDIRECT($A$4&amp;"!$A$41:$A$141"),0,1,1)))</f>
        <v>0.58104666666666727</v>
      </c>
      <c r="V149" s="66">
        <f t="shared" ca="1" si="28"/>
        <v>54.385968000000055</v>
      </c>
    </row>
    <row r="150" spans="1:22" x14ac:dyDescent="0.35">
      <c r="A150" s="32">
        <f t="shared" si="29"/>
        <v>46611</v>
      </c>
      <c r="B150" s="65" cm="1">
        <f t="array" aca="1" ref="B150" ca="1">_xlfn.XLOOKUP(A150,INDIRECT($A$5&amp;"!$AJ$41:$AJ$406"),INDIRECT($A$5&amp;"!$AK$41:$AK$406"))*SUM($F$3:$I$3)</f>
        <v>0</v>
      </c>
      <c r="C150" s="65" cm="1">
        <f t="array" aca="1" ref="C150" ca="1">_xlfn.XLOOKUP(A150,INDIRECT($A$5&amp;"!$AJ$41:$AJ$406"),INDIRECT($A$5&amp;"!$AL$41:$AL$406"))*SUM($F$3:$I$3)</f>
        <v>11.7</v>
      </c>
      <c r="D150" s="65" cm="1">
        <f t="array" aca="1" ref="D150" ca="1">_xlfn.XLOOKUP(A150,INDIRECT($A$5&amp;"!$AJ$41:$AJ$406"),INDIRECT($A$5&amp;"!$AO$41:$AO$406"))*SUM($F$3:$I$3)</f>
        <v>11.7</v>
      </c>
      <c r="E150" s="34" cm="1">
        <f t="array" ref="E150">SUMPRODUCT(('PT Storengy'!$B$8:$I$372)*('PT Storengy'!$A$8:$A$372=$A150)*('PT Storengy'!$B$5:$I$5=$A$6)*('PT Storengy'!$B$7:$I$7=$A$7))</f>
        <v>0</v>
      </c>
      <c r="F150" s="107">
        <f t="shared" ca="1" si="20"/>
        <v>9.3194203440000081</v>
      </c>
      <c r="G150" s="141">
        <f t="shared" ca="1" si="23"/>
        <v>0.79154999999999998</v>
      </c>
      <c r="H150" s="35" cm="1">
        <f t="array" aca="1" ref="H150" ca="1">IF(ROUND(ROUND(G150,2)-G150,4)=0,_xlfn.XLOOKUP(G150,INDIRECT($A$4&amp;"!$G$41:$G$141"),INDIRECT($A$4&amp;"!$A$41:$A$141"),0,1,1),IF(G150&gt;=1,0,(ROUNDUP(G150,2)-G150)*100*_xlfn.XLOOKUP(G150,INDIRECT($A$4&amp;"!$G$41:$G$141"),INDIRECT($A$4&amp;"!$A$41:$A$141"),0,-1,-1)+(G150-ROUNDDOWN(G150,2))*100*_xlfn.XLOOKUP(G150,INDIRECT($A$4&amp;"!$G$41:$G$141"),INDIRECT($A$4&amp;"!$A$41:$A$141"),0,1,1)))</f>
        <v>0.62230000000000063</v>
      </c>
      <c r="I150" s="66">
        <f t="shared" ca="1" si="24"/>
        <v>58.247280000000053</v>
      </c>
      <c r="J150" s="106" cm="1">
        <f t="array" aca="1" ref="J150" ca="1">IF(COUNTIFS('PTC NaTran'!$K$7:$K$15996,"",'PTC NaTran'!$A$7:$A$15996,J$16,'PTC NaTran'!$D$7:$D$15996,$A150,'PTC NaTran'!$C$7:$C$15996,"DEL")&gt;0,J$14,SUMIFS('PTC NaTran'!$K$7:$K$15996,'PTC NaTran'!$A$7:$A$15996,J$16,'PTC NaTran'!$D$7:$D$15996,$A150,'PTC NaTran'!$C$7:$C$15996,"DEL")*1.0026*$F$4/INDIRECT($A$4&amp;"!D9"))</f>
        <v>54.908348936170199</v>
      </c>
      <c r="K150" s="106">
        <v>1000</v>
      </c>
      <c r="L150" s="107">
        <f t="shared" ca="1" si="21"/>
        <v>9.0755921660936174</v>
      </c>
      <c r="M150" s="141">
        <f t="shared" ca="1" si="25"/>
        <v>0.77100000000000002</v>
      </c>
      <c r="N150" s="35" cm="1">
        <f t="array" aca="1" ref="N150" ca="1">IF(ROUND(ROUND(M150,2)-M150,4)=0,_xlfn.XLOOKUP(M150,INDIRECT($A$4&amp;"!$G$41:$G$141"),INDIRECT($A$4&amp;"!$A$41:$A$141"),0,1,1),IF(M150&gt;=1,0,(ROUNDUP(M150,2)-M150)*100*_xlfn.XLOOKUP(M150,INDIRECT($A$4&amp;"!$G$41:$G$141"),INDIRECT($A$4&amp;"!$A$41:$A$141"),0,-1,-1)+(M150-ROUNDDOWN(M150,2))*100*_xlfn.XLOOKUP(M150,INDIRECT($A$4&amp;"!$G$41:$G$141"),INDIRECT($A$4&amp;"!$A$41:$A$141"),0,1,1)))</f>
        <v>0.63600000000000056</v>
      </c>
      <c r="O150" s="66">
        <f t="shared" ca="1" si="26"/>
        <v>54.908348936170199</v>
      </c>
      <c r="S150" s="107">
        <f t="shared" ca="1" si="22"/>
        <v>10.093662072000003</v>
      </c>
      <c r="T150" s="51">
        <f t="shared" ca="1" si="27"/>
        <v>0.85807999999999995</v>
      </c>
      <c r="U150" s="35" cm="1">
        <f t="array" aca="1" ref="U150" ca="1">IF(ROUND(ROUND(T150,2)-T150,4)=0,_xlfn.XLOOKUP(T150,INDIRECT($A$4&amp;"!$G$41:$G$141"),INDIRECT($A$4&amp;"!$A$41:$A$141"),0,1,1),IF(T150&gt;=1,0,(ROUNDUP(T150,2)-T150)*100*_xlfn.XLOOKUP(T150,INDIRECT($A$4&amp;"!$G$41:$G$141"),INDIRECT($A$4&amp;"!$A$41:$A$141"),0,-1,-1)+(T150-ROUNDDOWN(T150,2))*100*_xlfn.XLOOKUP(T150,INDIRECT($A$4&amp;"!$G$41:$G$141"),INDIRECT($A$4&amp;"!$A$41:$A$141"),0,1,1)))</f>
        <v>0.57794666666666727</v>
      </c>
      <c r="V150" s="66">
        <f t="shared" ca="1" si="28"/>
        <v>54.095808000000055</v>
      </c>
    </row>
    <row r="151" spans="1:22" x14ac:dyDescent="0.35">
      <c r="A151" s="32">
        <f t="shared" si="29"/>
        <v>46612</v>
      </c>
      <c r="B151" s="65" cm="1">
        <f t="array" aca="1" ref="B151" ca="1">_xlfn.XLOOKUP(A151,INDIRECT($A$5&amp;"!$AJ$41:$AJ$406"),INDIRECT($A$5&amp;"!$AK$41:$AK$406"))*SUM($F$3:$I$3)</f>
        <v>0</v>
      </c>
      <c r="C151" s="65" cm="1">
        <f t="array" aca="1" ref="C151" ca="1">_xlfn.XLOOKUP(A151,INDIRECT($A$5&amp;"!$AJ$41:$AJ$406"),INDIRECT($A$5&amp;"!$AL$41:$AL$406"))*SUM($F$3:$I$3)</f>
        <v>11.7</v>
      </c>
      <c r="D151" s="65" cm="1">
        <f t="array" aca="1" ref="D151" ca="1">_xlfn.XLOOKUP(A151,INDIRECT($A$5&amp;"!$AJ$41:$AJ$406"),INDIRECT($A$5&amp;"!$AO$41:$AO$406"))*SUM($F$3:$I$3)</f>
        <v>11.7</v>
      </c>
      <c r="E151" s="34" cm="1">
        <f t="array" ref="E151">SUMPRODUCT(('PT Storengy'!$B$8:$I$372)*('PT Storengy'!$A$8:$A$372=$A151)*('PT Storengy'!$B$5:$I$5=$A$6)*('PT Storengy'!$B$7:$I$7=$A$7))</f>
        <v>0</v>
      </c>
      <c r="F151" s="107">
        <f t="shared" ca="1" si="20"/>
        <v>9.3773568720000089</v>
      </c>
      <c r="G151" s="141">
        <f t="shared" ca="1" si="23"/>
        <v>0.79652999999999996</v>
      </c>
      <c r="H151" s="35" cm="1">
        <f t="array" aca="1" ref="H151" ca="1">IF(ROUND(ROUND(G151,2)-G151,4)=0,_xlfn.XLOOKUP(G151,INDIRECT($A$4&amp;"!$G$41:$G$141"),INDIRECT($A$4&amp;"!$A$41:$A$141"),0,1,1),IF(G151&gt;=1,0,(ROUNDUP(G151,2)-G151)*100*_xlfn.XLOOKUP(G151,INDIRECT($A$4&amp;"!$G$41:$G$141"),INDIRECT($A$4&amp;"!$A$41:$A$141"),0,-1,-1)+(G151-ROUNDDOWN(G151,2))*100*_xlfn.XLOOKUP(G151,INDIRECT($A$4&amp;"!$G$41:$G$141"),INDIRECT($A$4&amp;"!$A$41:$A$141"),0,1,1)))</f>
        <v>0.61898000000000064</v>
      </c>
      <c r="I151" s="66">
        <f t="shared" ca="1" si="24"/>
        <v>57.93652800000006</v>
      </c>
      <c r="J151" s="106" cm="1">
        <f t="array" aca="1" ref="J151" ca="1">IF(COUNTIFS('PTC NaTran'!$K$7:$K$15996,"",'PTC NaTran'!$A$7:$A$15996,J$16,'PTC NaTran'!$D$7:$D$15996,$A151,'PTC NaTran'!$C$7:$C$15996,"DEL")&gt;0,J$14,SUMIFS('PTC NaTran'!$K$7:$K$15996,'PTC NaTran'!$A$7:$A$15996,J$16,'PTC NaTran'!$D$7:$D$15996,$A151,'PTC NaTran'!$C$7:$C$15996,"DEL")*1.0026*$F$4/INDIRECT($A$4&amp;"!D9"))</f>
        <v>54.908348936170199</v>
      </c>
      <c r="K151" s="106">
        <v>1000</v>
      </c>
      <c r="L151" s="107">
        <f t="shared" ca="1" si="21"/>
        <v>9.1305005150297873</v>
      </c>
      <c r="M151" s="141">
        <f t="shared" ca="1" si="25"/>
        <v>0.77568999999999999</v>
      </c>
      <c r="N151" s="35" cm="1">
        <f t="array" aca="1" ref="N151" ca="1">IF(ROUND(ROUND(M151,2)-M151,4)=0,_xlfn.XLOOKUP(M151,INDIRECT($A$4&amp;"!$G$41:$G$141"),INDIRECT($A$4&amp;"!$A$41:$A$141"),0,1,1),IF(M151&gt;=1,0,(ROUNDUP(M151,2)-M151)*100*_xlfn.XLOOKUP(M151,INDIRECT($A$4&amp;"!$G$41:$G$141"),INDIRECT($A$4&amp;"!$A$41:$A$141"),0,-1,-1)+(M151-ROUNDDOWN(M151,2))*100*_xlfn.XLOOKUP(M151,INDIRECT($A$4&amp;"!$G$41:$G$141"),INDIRECT($A$4&amp;"!$A$41:$A$141"),0,1,1)))</f>
        <v>0.63287333333333406</v>
      </c>
      <c r="O151" s="66">
        <f t="shared" ca="1" si="26"/>
        <v>54.908348936170199</v>
      </c>
      <c r="S151" s="107">
        <f t="shared" ca="1" si="22"/>
        <v>10.147468968000002</v>
      </c>
      <c r="T151" s="51">
        <f t="shared" ca="1" si="27"/>
        <v>0.86270999999999998</v>
      </c>
      <c r="U151" s="35" cm="1">
        <f t="array" aca="1" ref="U151" ca="1">IF(ROUND(ROUND(T151,2)-T151,4)=0,_xlfn.XLOOKUP(T151,INDIRECT($A$4&amp;"!$G$41:$G$141"),INDIRECT($A$4&amp;"!$A$41:$A$141"),0,1,1),IF(T151&gt;=1,0,(ROUNDUP(T151,2)-T151)*100*_xlfn.XLOOKUP(T151,INDIRECT($A$4&amp;"!$G$41:$G$141"),INDIRECT($A$4&amp;"!$A$41:$A$141"),0,-1,-1)+(T151-ROUNDDOWN(T151,2))*100*_xlfn.XLOOKUP(T151,INDIRECT($A$4&amp;"!$G$41:$G$141"),INDIRECT($A$4&amp;"!$A$41:$A$141"),0,1,1)))</f>
        <v>0.57486000000000059</v>
      </c>
      <c r="V151" s="66">
        <f t="shared" ca="1" si="28"/>
        <v>53.806896000000052</v>
      </c>
    </row>
    <row r="152" spans="1:22" x14ac:dyDescent="0.35">
      <c r="A152" s="32">
        <f t="shared" si="29"/>
        <v>46613</v>
      </c>
      <c r="B152" s="65" cm="1">
        <f t="array" aca="1" ref="B152" ca="1">_xlfn.XLOOKUP(A152,INDIRECT($A$5&amp;"!$AJ$41:$AJ$406"),INDIRECT($A$5&amp;"!$AK$41:$AK$406"))*SUM($F$3:$I$3)</f>
        <v>0</v>
      </c>
      <c r="C152" s="65" cm="1">
        <f t="array" aca="1" ref="C152" ca="1">_xlfn.XLOOKUP(A152,INDIRECT($A$5&amp;"!$AJ$41:$AJ$406"),INDIRECT($A$5&amp;"!$AL$41:$AL$406"))*SUM($F$3:$I$3)</f>
        <v>11.7</v>
      </c>
      <c r="D152" s="65" cm="1">
        <f t="array" aca="1" ref="D152" ca="1">_xlfn.XLOOKUP(A152,INDIRECT($A$5&amp;"!$AJ$41:$AJ$406"),INDIRECT($A$5&amp;"!$AO$41:$AO$406"))*SUM($F$3:$I$3)</f>
        <v>11.7</v>
      </c>
      <c r="E152" s="34" cm="1">
        <f t="array" ref="E152">SUMPRODUCT(('PT Storengy'!$B$8:$I$372)*('PT Storengy'!$A$8:$A$372=$A152)*('PT Storengy'!$B$5:$I$5=$A$6)*('PT Storengy'!$B$7:$I$7=$A$7))</f>
        <v>0</v>
      </c>
      <c r="F152" s="107">
        <f t="shared" ca="1" si="20"/>
        <v>9.4349845200000093</v>
      </c>
      <c r="G152" s="141">
        <f t="shared" ca="1" si="23"/>
        <v>0.80147999999999997</v>
      </c>
      <c r="H152" s="35" cm="1">
        <f t="array" aca="1" ref="H152" ca="1">IF(ROUND(ROUND(G152,2)-G152,4)=0,_xlfn.XLOOKUP(G152,INDIRECT($A$4&amp;"!$G$41:$G$141"),INDIRECT($A$4&amp;"!$A$41:$A$141"),0,1,1),IF(G152&gt;=1,0,(ROUNDUP(G152,2)-G152)*100*_xlfn.XLOOKUP(G152,INDIRECT($A$4&amp;"!$G$41:$G$141"),INDIRECT($A$4&amp;"!$A$41:$A$141"),0,-1,-1)+(G152-ROUNDDOWN(G152,2))*100*_xlfn.XLOOKUP(G152,INDIRECT($A$4&amp;"!$G$41:$G$141"),INDIRECT($A$4&amp;"!$A$41:$A$141"),0,1,1)))</f>
        <v>0.61568000000000067</v>
      </c>
      <c r="I152" s="66">
        <f t="shared" ca="1" si="24"/>
        <v>57.627648000000057</v>
      </c>
      <c r="J152" s="106" cm="1">
        <f t="array" aca="1" ref="J152" ca="1">IF(COUNTIFS('PTC NaTran'!$K$7:$K$15996,"",'PTC NaTran'!$A$7:$A$15996,J$16,'PTC NaTran'!$D$7:$D$15996,$A152,'PTC NaTran'!$C$7:$C$15996,"DEL")&gt;0,J$14,SUMIFS('PTC NaTran'!$K$7:$K$15996,'PTC NaTran'!$A$7:$A$15996,J$16,'PTC NaTran'!$D$7:$D$15996,$A152,'PTC NaTran'!$C$7:$C$15996,"DEL")*1.0026*$F$4/INDIRECT($A$4&amp;"!D9"))</f>
        <v>54.908348936170199</v>
      </c>
      <c r="K152" s="106">
        <v>1000</v>
      </c>
      <c r="L152" s="107">
        <f t="shared" ca="1" si="21"/>
        <v>9.1854088639659572</v>
      </c>
      <c r="M152" s="141">
        <f t="shared" ca="1" si="25"/>
        <v>0.78037999999999996</v>
      </c>
      <c r="N152" s="35" cm="1">
        <f t="array" aca="1" ref="N152" ca="1">IF(ROUND(ROUND(M152,2)-M152,4)=0,_xlfn.XLOOKUP(M152,INDIRECT($A$4&amp;"!$G$41:$G$141"),INDIRECT($A$4&amp;"!$A$41:$A$141"),0,1,1),IF(M152&gt;=1,0,(ROUNDUP(M152,2)-M152)*100*_xlfn.XLOOKUP(M152,INDIRECT($A$4&amp;"!$G$41:$G$141"),INDIRECT($A$4&amp;"!$A$41:$A$141"),0,-1,-1)+(M152-ROUNDDOWN(M152,2))*100*_xlfn.XLOOKUP(M152,INDIRECT($A$4&amp;"!$G$41:$G$141"),INDIRECT($A$4&amp;"!$A$41:$A$141"),0,1,1)))</f>
        <v>0.62974666666666734</v>
      </c>
      <c r="O152" s="66">
        <f t="shared" ca="1" si="26"/>
        <v>54.908348936170199</v>
      </c>
      <c r="S152" s="107">
        <f t="shared" ca="1" si="22"/>
        <v>10.200988824000001</v>
      </c>
      <c r="T152" s="51">
        <f t="shared" ca="1" si="27"/>
        <v>0.86731000000000003</v>
      </c>
      <c r="U152" s="35" cm="1">
        <f t="array" aca="1" ref="U152" ca="1">IF(ROUND(ROUND(T152,2)-T152,4)=0,_xlfn.XLOOKUP(T152,INDIRECT($A$4&amp;"!$G$41:$G$141"),INDIRECT($A$4&amp;"!$A$41:$A$141"),0,1,1),IF(T152&gt;=1,0,(ROUNDUP(T152,2)-T152)*100*_xlfn.XLOOKUP(T152,INDIRECT($A$4&amp;"!$G$41:$G$141"),INDIRECT($A$4&amp;"!$A$41:$A$141"),0,-1,-1)+(T152-ROUNDDOWN(T152,2))*100*_xlfn.XLOOKUP(T152,INDIRECT($A$4&amp;"!$G$41:$G$141"),INDIRECT($A$4&amp;"!$A$41:$A$141"),0,1,1)))</f>
        <v>0.57179333333333382</v>
      </c>
      <c r="V152" s="66">
        <f t="shared" ca="1" si="28"/>
        <v>53.51985600000004</v>
      </c>
    </row>
    <row r="153" spans="1:22" x14ac:dyDescent="0.35">
      <c r="A153" s="32">
        <f t="shared" si="29"/>
        <v>46614</v>
      </c>
      <c r="B153" s="65" cm="1">
        <f t="array" aca="1" ref="B153" ca="1">_xlfn.XLOOKUP(A153,INDIRECT($A$5&amp;"!$AJ$41:$AJ$406"),INDIRECT($A$5&amp;"!$AK$41:$AK$406"))*SUM($F$3:$I$3)</f>
        <v>0</v>
      </c>
      <c r="C153" s="65" cm="1">
        <f t="array" aca="1" ref="C153" ca="1">_xlfn.XLOOKUP(A153,INDIRECT($A$5&amp;"!$AJ$41:$AJ$406"),INDIRECT($A$5&amp;"!$AL$41:$AL$406"))*SUM($F$3:$I$3)</f>
        <v>11.7</v>
      </c>
      <c r="D153" s="65" cm="1">
        <f t="array" aca="1" ref="D153" ca="1">_xlfn.XLOOKUP(A153,INDIRECT($A$5&amp;"!$AJ$41:$AJ$406"),INDIRECT($A$5&amp;"!$AO$41:$AO$406"))*SUM($F$3:$I$3)</f>
        <v>11.7</v>
      </c>
      <c r="E153" s="34" cm="1">
        <f t="array" ref="E153">SUMPRODUCT(('PT Storengy'!$B$8:$I$372)*('PT Storengy'!$A$8:$A$372=$A153)*('PT Storengy'!$B$5:$I$5=$A$6)*('PT Storengy'!$B$7:$I$7=$A$7))</f>
        <v>0</v>
      </c>
      <c r="F153" s="107">
        <f t="shared" ca="1" si="20"/>
        <v>9.4923045360000096</v>
      </c>
      <c r="G153" s="141">
        <f t="shared" ca="1" si="23"/>
        <v>0.80640999999999996</v>
      </c>
      <c r="H153" s="35" cm="1">
        <f t="array" aca="1" ref="H153" ca="1">IF(ROUND(ROUND(G153,2)-G153,4)=0,_xlfn.XLOOKUP(G153,INDIRECT($A$4&amp;"!$G$41:$G$141"),INDIRECT($A$4&amp;"!$A$41:$A$141"),0,1,1),IF(G153&gt;=1,0,(ROUNDUP(G153,2)-G153)*100*_xlfn.XLOOKUP(G153,INDIRECT($A$4&amp;"!$G$41:$G$141"),INDIRECT($A$4&amp;"!$A$41:$A$141"),0,-1,-1)+(G153-ROUNDDOWN(G153,2))*100*_xlfn.XLOOKUP(G153,INDIRECT($A$4&amp;"!$G$41:$G$141"),INDIRECT($A$4&amp;"!$A$41:$A$141"),0,1,1)))</f>
        <v>0.61239333333333401</v>
      </c>
      <c r="I153" s="66">
        <f t="shared" ca="1" si="24"/>
        <v>57.320016000000059</v>
      </c>
      <c r="J153" s="106" cm="1">
        <f t="array" aca="1" ref="J153" ca="1">IF(COUNTIFS('PTC NaTran'!$K$7:$K$15996,"",'PTC NaTran'!$A$7:$A$15996,J$16,'PTC NaTran'!$D$7:$D$15996,$A153,'PTC NaTran'!$C$7:$C$15996,"DEL")&gt;0,J$14,SUMIFS('PTC NaTran'!$K$7:$K$15996,'PTC NaTran'!$A$7:$A$15996,J$16,'PTC NaTran'!$D$7:$D$15996,$A153,'PTC NaTran'!$C$7:$C$15996,"DEL")*1.0026*$F$4/INDIRECT($A$4&amp;"!D9"))</f>
        <v>54.908348936170199</v>
      </c>
      <c r="K153" s="106">
        <v>1000</v>
      </c>
      <c r="L153" s="107">
        <f t="shared" ca="1" si="21"/>
        <v>9.2403172129021272</v>
      </c>
      <c r="M153" s="141">
        <f t="shared" ca="1" si="25"/>
        <v>0.78508</v>
      </c>
      <c r="N153" s="35" cm="1">
        <f t="array" aca="1" ref="N153" ca="1">IF(ROUND(ROUND(M153,2)-M153,4)=0,_xlfn.XLOOKUP(M153,INDIRECT($A$4&amp;"!$G$41:$G$141"),INDIRECT($A$4&amp;"!$A$41:$A$141"),0,1,1),IF(M153&gt;=1,0,(ROUNDUP(M153,2)-M153)*100*_xlfn.XLOOKUP(M153,INDIRECT($A$4&amp;"!$G$41:$G$141"),INDIRECT($A$4&amp;"!$A$41:$A$141"),0,-1,-1)+(M153-ROUNDDOWN(M153,2))*100*_xlfn.XLOOKUP(M153,INDIRECT($A$4&amp;"!$G$41:$G$141"),INDIRECT($A$4&amp;"!$A$41:$A$141"),0,1,1)))</f>
        <v>0.62661333333333391</v>
      </c>
      <c r="O153" s="66">
        <f t="shared" ca="1" si="26"/>
        <v>54.908348936170199</v>
      </c>
      <c r="S153" s="107">
        <f t="shared" ca="1" si="22"/>
        <v>10.254223512000001</v>
      </c>
      <c r="T153" s="51">
        <f t="shared" ca="1" si="27"/>
        <v>0.87187999999999999</v>
      </c>
      <c r="U153" s="35" cm="1">
        <f t="array" aca="1" ref="U153" ca="1">IF(ROUND(ROUND(T153,2)-T153,4)=0,_xlfn.XLOOKUP(T153,INDIRECT($A$4&amp;"!$G$41:$G$141"),INDIRECT($A$4&amp;"!$A$41:$A$141"),0,1,1),IF(T153&gt;=1,0,(ROUNDUP(T153,2)-T153)*100*_xlfn.XLOOKUP(T153,INDIRECT($A$4&amp;"!$G$41:$G$141"),INDIRECT($A$4&amp;"!$A$41:$A$141"),0,-1,-1)+(T153-ROUNDDOWN(T153,2))*100*_xlfn.XLOOKUP(T153,INDIRECT($A$4&amp;"!$G$41:$G$141"),INDIRECT($A$4&amp;"!$A$41:$A$141"),0,1,1)))</f>
        <v>0.56874666666666729</v>
      </c>
      <c r="V153" s="66">
        <f t="shared" ca="1" si="28"/>
        <v>53.234688000000055</v>
      </c>
    </row>
    <row r="154" spans="1:22" x14ac:dyDescent="0.35">
      <c r="A154" s="32">
        <f t="shared" si="29"/>
        <v>46615</v>
      </c>
      <c r="B154" s="65" cm="1">
        <f t="array" aca="1" ref="B154" ca="1">_xlfn.XLOOKUP(A154,INDIRECT($A$5&amp;"!$AJ$41:$AJ$406"),INDIRECT($A$5&amp;"!$AK$41:$AK$406"))*SUM($F$3:$I$3)</f>
        <v>0</v>
      </c>
      <c r="C154" s="65" cm="1">
        <f t="array" aca="1" ref="C154" ca="1">_xlfn.XLOOKUP(A154,INDIRECT($A$5&amp;"!$AJ$41:$AJ$406"),INDIRECT($A$5&amp;"!$AL$41:$AL$406"))*SUM($F$3:$I$3)</f>
        <v>11.7</v>
      </c>
      <c r="D154" s="65" cm="1">
        <f t="array" aca="1" ref="D154" ca="1">_xlfn.XLOOKUP(A154,INDIRECT($A$5&amp;"!$AJ$41:$AJ$406"),INDIRECT($A$5&amp;"!$AO$41:$AO$406"))*SUM($F$3:$I$3)</f>
        <v>11.7</v>
      </c>
      <c r="E154" s="34" cm="1">
        <f t="array" ref="E154">SUMPRODUCT(('PT Storengy'!$B$8:$I$372)*('PT Storengy'!$A$8:$A$372=$A154)*('PT Storengy'!$B$5:$I$5=$A$6)*('PT Storengy'!$B$7:$I$7=$A$7))</f>
        <v>0</v>
      </c>
      <c r="F154" s="107">
        <f t="shared" ca="1" si="20"/>
        <v>9.54931879200001</v>
      </c>
      <c r="G154" s="141">
        <f t="shared" ca="1" si="23"/>
        <v>0.81130999999999998</v>
      </c>
      <c r="H154" s="35" cm="1">
        <f t="array" aca="1" ref="H154" ca="1">IF(ROUND(ROUND(G154,2)-G154,4)=0,_xlfn.XLOOKUP(G154,INDIRECT($A$4&amp;"!$G$41:$G$141"),INDIRECT($A$4&amp;"!$A$41:$A$141"),0,1,1),IF(G154&gt;=1,0,(ROUNDUP(G154,2)-G154)*100*_xlfn.XLOOKUP(G154,INDIRECT($A$4&amp;"!$G$41:$G$141"),INDIRECT($A$4&amp;"!$A$41:$A$141"),0,-1,-1)+(G154-ROUNDDOWN(G154,2))*100*_xlfn.XLOOKUP(G154,INDIRECT($A$4&amp;"!$G$41:$G$141"),INDIRECT($A$4&amp;"!$A$41:$A$141"),0,1,1)))</f>
        <v>0.60912666666666726</v>
      </c>
      <c r="I154" s="66">
        <f t="shared" ca="1" si="24"/>
        <v>57.014256000000053</v>
      </c>
      <c r="J154" s="106" cm="1">
        <f t="array" aca="1" ref="J154" ca="1">IF(COUNTIFS('PTC NaTran'!$K$7:$K$15996,"",'PTC NaTran'!$A$7:$A$15996,J$16,'PTC NaTran'!$D$7:$D$15996,$A154,'PTC NaTran'!$C$7:$C$15996,"DEL")&gt;0,J$14,SUMIFS('PTC NaTran'!$K$7:$K$15996,'PTC NaTran'!$A$7:$A$15996,J$16,'PTC NaTran'!$D$7:$D$15996,$A154,'PTC NaTran'!$C$7:$C$15996,"DEL")*1.0026*$F$4/INDIRECT($A$4&amp;"!D9"))</f>
        <v>54.908348936170199</v>
      </c>
      <c r="K154" s="106">
        <v>1000</v>
      </c>
      <c r="L154" s="107">
        <f t="shared" ca="1" si="21"/>
        <v>9.2952255618382971</v>
      </c>
      <c r="M154" s="141">
        <f t="shared" ca="1" si="25"/>
        <v>0.78976999999999997</v>
      </c>
      <c r="N154" s="35" cm="1">
        <f t="array" aca="1" ref="N154" ca="1">IF(ROUND(ROUND(M154,2)-M154,4)=0,_xlfn.XLOOKUP(M154,INDIRECT($A$4&amp;"!$G$41:$G$141"),INDIRECT($A$4&amp;"!$A$41:$A$141"),0,1,1),IF(M154&gt;=1,0,(ROUNDUP(M154,2)-M154)*100*_xlfn.XLOOKUP(M154,INDIRECT($A$4&amp;"!$G$41:$G$141"),INDIRECT($A$4&amp;"!$A$41:$A$141"),0,-1,-1)+(M154-ROUNDDOWN(M154,2))*100*_xlfn.XLOOKUP(M154,INDIRECT($A$4&amp;"!$G$41:$G$141"),INDIRECT($A$4&amp;"!$A$41:$A$141"),0,1,1)))</f>
        <v>0.62348666666666719</v>
      </c>
      <c r="O154" s="66">
        <f t="shared" ca="1" si="26"/>
        <v>54.908348936170199</v>
      </c>
      <c r="S154" s="107">
        <f t="shared" ca="1" si="22"/>
        <v>10.307174280000002</v>
      </c>
      <c r="T154" s="51">
        <f t="shared" ca="1" si="27"/>
        <v>0.87643000000000004</v>
      </c>
      <c r="U154" s="35" cm="1">
        <f t="array" aca="1" ref="U154" ca="1">IF(ROUND(ROUND(T154,2)-T154,4)=0,_xlfn.XLOOKUP(T154,INDIRECT($A$4&amp;"!$G$41:$G$141"),INDIRECT($A$4&amp;"!$A$41:$A$141"),0,1,1),IF(T154&gt;=1,0,(ROUNDUP(T154,2)-T154)*100*_xlfn.XLOOKUP(T154,INDIRECT($A$4&amp;"!$G$41:$G$141"),INDIRECT($A$4&amp;"!$A$41:$A$141"),0,-1,-1)+(T154-ROUNDDOWN(T154,2))*100*_xlfn.XLOOKUP(T154,INDIRECT($A$4&amp;"!$G$41:$G$141"),INDIRECT($A$4&amp;"!$A$41:$A$141"),0,1,1)))</f>
        <v>0.56571333333333396</v>
      </c>
      <c r="V154" s="66">
        <f t="shared" ca="1" si="28"/>
        <v>52.950768000000053</v>
      </c>
    </row>
    <row r="155" spans="1:22" x14ac:dyDescent="0.35">
      <c r="A155" s="32">
        <f t="shared" si="29"/>
        <v>46616</v>
      </c>
      <c r="B155" s="65" cm="1">
        <f t="array" aca="1" ref="B155" ca="1">_xlfn.XLOOKUP(A155,INDIRECT($A$5&amp;"!$AJ$41:$AJ$406"),INDIRECT($A$5&amp;"!$AK$41:$AK$406"))*SUM($F$3:$I$3)</f>
        <v>0</v>
      </c>
      <c r="C155" s="65" cm="1">
        <f t="array" aca="1" ref="C155" ca="1">_xlfn.XLOOKUP(A155,INDIRECT($A$5&amp;"!$AJ$41:$AJ$406"),INDIRECT($A$5&amp;"!$AL$41:$AL$406"))*SUM($F$3:$I$3)</f>
        <v>11.7</v>
      </c>
      <c r="D155" s="65" cm="1">
        <f t="array" aca="1" ref="D155" ca="1">_xlfn.XLOOKUP(A155,INDIRECT($A$5&amp;"!$AJ$41:$AJ$406"),INDIRECT($A$5&amp;"!$AO$41:$AO$406"))*SUM($F$3:$I$3)</f>
        <v>11.7</v>
      </c>
      <c r="E155" s="34" cm="1">
        <f t="array" ref="E155">SUMPRODUCT(('PT Storengy'!$B$8:$I$372)*('PT Storengy'!$A$8:$A$372=$A155)*('PT Storengy'!$B$5:$I$5=$A$6)*('PT Storengy'!$B$7:$I$7=$A$7))</f>
        <v>0</v>
      </c>
      <c r="F155" s="107">
        <f t="shared" ca="1" si="20"/>
        <v>9.6060291600000092</v>
      </c>
      <c r="G155" s="141">
        <f t="shared" ca="1" si="23"/>
        <v>0.81618000000000002</v>
      </c>
      <c r="H155" s="35" cm="1">
        <f t="array" aca="1" ref="H155" ca="1">IF(ROUND(ROUND(G155,2)-G155,4)=0,_xlfn.XLOOKUP(G155,INDIRECT($A$4&amp;"!$G$41:$G$141"),INDIRECT($A$4&amp;"!$A$41:$A$141"),0,1,1),IF(G155&gt;=1,0,(ROUNDUP(G155,2)-G155)*100*_xlfn.XLOOKUP(G155,INDIRECT($A$4&amp;"!$G$41:$G$141"),INDIRECT($A$4&amp;"!$A$41:$A$141"),0,-1,-1)+(G155-ROUNDDOWN(G155,2))*100*_xlfn.XLOOKUP(G155,INDIRECT($A$4&amp;"!$G$41:$G$141"),INDIRECT($A$4&amp;"!$A$41:$A$141"),0,1,1)))</f>
        <v>0.60588000000000064</v>
      </c>
      <c r="I155" s="66">
        <f t="shared" ca="1" si="24"/>
        <v>56.710368000000059</v>
      </c>
      <c r="J155" s="106" cm="1">
        <f t="array" aca="1" ref="J155" ca="1">IF(COUNTIFS('PTC NaTran'!$K$7:$K$15996,"",'PTC NaTran'!$A$7:$A$15996,J$16,'PTC NaTran'!$D$7:$D$15996,$A155,'PTC NaTran'!$C$7:$C$15996,"DEL")&gt;0,J$14,SUMIFS('PTC NaTran'!$K$7:$K$15996,'PTC NaTran'!$A$7:$A$15996,J$16,'PTC NaTran'!$D$7:$D$15996,$A155,'PTC NaTran'!$C$7:$C$15996,"DEL")*1.0026*$F$4/INDIRECT($A$4&amp;"!D9"))</f>
        <v>54.908348936170199</v>
      </c>
      <c r="K155" s="106">
        <v>1000</v>
      </c>
      <c r="L155" s="107">
        <f t="shared" ca="1" si="21"/>
        <v>9.350133910774467</v>
      </c>
      <c r="M155" s="141">
        <f t="shared" ca="1" si="25"/>
        <v>0.79446000000000006</v>
      </c>
      <c r="N155" s="35" cm="1">
        <f t="array" aca="1" ref="N155" ca="1">IF(ROUND(ROUND(M155,2)-M155,4)=0,_xlfn.XLOOKUP(M155,INDIRECT($A$4&amp;"!$G$41:$G$141"),INDIRECT($A$4&amp;"!$A$41:$A$141"),0,1,1),IF(M155&gt;=1,0,(ROUNDUP(M155,2)-M155)*100*_xlfn.XLOOKUP(M155,INDIRECT($A$4&amp;"!$G$41:$G$141"),INDIRECT($A$4&amp;"!$A$41:$A$141"),0,-1,-1)+(M155-ROUNDDOWN(M155,2))*100*_xlfn.XLOOKUP(M155,INDIRECT($A$4&amp;"!$G$41:$G$141"),INDIRECT($A$4&amp;"!$A$41:$A$141"),0,1,1)))</f>
        <v>0.62036000000000058</v>
      </c>
      <c r="O155" s="66">
        <f t="shared" ca="1" si="26"/>
        <v>54.908348936170199</v>
      </c>
      <c r="S155" s="107">
        <f t="shared" ca="1" si="22"/>
        <v>10.359842376000001</v>
      </c>
      <c r="T155" s="51">
        <f t="shared" ca="1" si="27"/>
        <v>0.88095999999999997</v>
      </c>
      <c r="U155" s="35" cm="1">
        <f t="array" aca="1" ref="U155" ca="1">IF(ROUND(ROUND(T155,2)-T155,4)=0,_xlfn.XLOOKUP(T155,INDIRECT($A$4&amp;"!$G$41:$G$141"),INDIRECT($A$4&amp;"!$A$41:$A$141"),0,1,1),IF(T155&gt;=1,0,(ROUNDUP(T155,2)-T155)*100*_xlfn.XLOOKUP(T155,INDIRECT($A$4&amp;"!$G$41:$G$141"),INDIRECT($A$4&amp;"!$A$41:$A$141"),0,-1,-1)+(T155-ROUNDDOWN(T155,2))*100*_xlfn.XLOOKUP(T155,INDIRECT($A$4&amp;"!$G$41:$G$141"),INDIRECT($A$4&amp;"!$A$41:$A$141"),0,1,1)))</f>
        <v>0.56269333333333393</v>
      </c>
      <c r="V155" s="66">
        <f t="shared" ca="1" si="28"/>
        <v>52.668096000000055</v>
      </c>
    </row>
    <row r="156" spans="1:22" x14ac:dyDescent="0.35">
      <c r="A156" s="32">
        <f t="shared" si="29"/>
        <v>46617</v>
      </c>
      <c r="B156" s="65" cm="1">
        <f t="array" aca="1" ref="B156" ca="1">_xlfn.XLOOKUP(A156,INDIRECT($A$5&amp;"!$AJ$41:$AJ$406"),INDIRECT($A$5&amp;"!$AK$41:$AK$406"))*SUM($F$3:$I$3)</f>
        <v>0</v>
      </c>
      <c r="C156" s="65" cm="1">
        <f t="array" aca="1" ref="C156" ca="1">_xlfn.XLOOKUP(A156,INDIRECT($A$5&amp;"!$AJ$41:$AJ$406"),INDIRECT($A$5&amp;"!$AL$41:$AL$406"))*SUM($F$3:$I$3)</f>
        <v>11.7</v>
      </c>
      <c r="D156" s="65" cm="1">
        <f t="array" aca="1" ref="D156" ca="1">_xlfn.XLOOKUP(A156,INDIRECT($A$5&amp;"!$AJ$41:$AJ$406"),INDIRECT($A$5&amp;"!$AO$41:$AO$406"))*SUM($F$3:$I$3)</f>
        <v>11.7</v>
      </c>
      <c r="E156" s="34" cm="1">
        <f t="array" ref="E156">SUMPRODUCT(('PT Storengy'!$B$8:$I$372)*('PT Storengy'!$A$8:$A$372=$A156)*('PT Storengy'!$B$5:$I$5=$A$6)*('PT Storengy'!$B$7:$I$7=$A$7))</f>
        <v>0</v>
      </c>
      <c r="F156" s="107">
        <f t="shared" ca="1" si="20"/>
        <v>9.6624368880000091</v>
      </c>
      <c r="G156" s="141">
        <f t="shared" ca="1" si="23"/>
        <v>0.82103000000000004</v>
      </c>
      <c r="H156" s="35" cm="1">
        <f t="array" aca="1" ref="H156" ca="1">IF(ROUND(ROUND(G156,2)-G156,4)=0,_xlfn.XLOOKUP(G156,INDIRECT($A$4&amp;"!$G$41:$G$141"),INDIRECT($A$4&amp;"!$A$41:$A$141"),0,1,1),IF(G156&gt;=1,0,(ROUNDUP(G156,2)-G156)*100*_xlfn.XLOOKUP(G156,INDIRECT($A$4&amp;"!$G$41:$G$141"),INDIRECT($A$4&amp;"!$A$41:$A$141"),0,-1,-1)+(G156-ROUNDDOWN(G156,2))*100*_xlfn.XLOOKUP(G156,INDIRECT($A$4&amp;"!$G$41:$G$141"),INDIRECT($A$4&amp;"!$A$41:$A$141"),0,1,1)))</f>
        <v>0.60264666666666722</v>
      </c>
      <c r="I156" s="66">
        <f t="shared" ca="1" si="24"/>
        <v>56.407728000000048</v>
      </c>
      <c r="J156" s="106" cm="1">
        <f t="array" aca="1" ref="J156" ca="1">IF(COUNTIFS('PTC NaTran'!$K$7:$K$15996,"",'PTC NaTran'!$A$7:$A$15996,J$16,'PTC NaTran'!$D$7:$D$15996,$A156,'PTC NaTran'!$C$7:$C$15996,"DEL")&gt;0,J$14,SUMIFS('PTC NaTran'!$K$7:$K$15996,'PTC NaTran'!$A$7:$A$15996,J$16,'PTC NaTran'!$D$7:$D$15996,$A156,'PTC NaTran'!$C$7:$C$15996,"DEL")*1.0026*$F$4/INDIRECT($A$4&amp;"!D9"))</f>
        <v>54.908348936170199</v>
      </c>
      <c r="K156" s="106">
        <v>1000</v>
      </c>
      <c r="L156" s="107">
        <f t="shared" ca="1" si="21"/>
        <v>9.4050422597106369</v>
      </c>
      <c r="M156" s="141">
        <f t="shared" ca="1" si="25"/>
        <v>0.79915999999999998</v>
      </c>
      <c r="N156" s="35" cm="1">
        <f t="array" aca="1" ref="N156" ca="1">IF(ROUND(ROUND(M156,2)-M156,4)=0,_xlfn.XLOOKUP(M156,INDIRECT($A$4&amp;"!$G$41:$G$141"),INDIRECT($A$4&amp;"!$A$41:$A$141"),0,1,1),IF(M156&gt;=1,0,(ROUNDUP(M156,2)-M156)*100*_xlfn.XLOOKUP(M156,INDIRECT($A$4&amp;"!$G$41:$G$141"),INDIRECT($A$4&amp;"!$A$41:$A$141"),0,-1,-1)+(M156-ROUNDDOWN(M156,2))*100*_xlfn.XLOOKUP(M156,INDIRECT($A$4&amp;"!$G$41:$G$141"),INDIRECT($A$4&amp;"!$A$41:$A$141"),0,1,1)))</f>
        <v>0.61722666666666737</v>
      </c>
      <c r="O156" s="66">
        <f t="shared" ca="1" si="26"/>
        <v>54.908348936170199</v>
      </c>
      <c r="S156" s="107">
        <f t="shared" ca="1" si="22"/>
        <v>10.412229672000002</v>
      </c>
      <c r="T156" s="51">
        <f t="shared" ca="1" si="27"/>
        <v>0.88546000000000002</v>
      </c>
      <c r="U156" s="35" cm="1">
        <f t="array" aca="1" ref="U156" ca="1">IF(ROUND(ROUND(T156,2)-T156,4)=0,_xlfn.XLOOKUP(T156,INDIRECT($A$4&amp;"!$G$41:$G$141"),INDIRECT($A$4&amp;"!$A$41:$A$141"),0,1,1),IF(T156&gt;=1,0,(ROUNDUP(T156,2)-T156)*100*_xlfn.XLOOKUP(T156,INDIRECT($A$4&amp;"!$G$41:$G$141"),INDIRECT($A$4&amp;"!$A$41:$A$141"),0,-1,-1)+(T156-ROUNDDOWN(T156,2))*100*_xlfn.XLOOKUP(T156,INDIRECT($A$4&amp;"!$G$41:$G$141"),INDIRECT($A$4&amp;"!$A$41:$A$141"),0,1,1)))</f>
        <v>0.55969333333333393</v>
      </c>
      <c r="V156" s="66">
        <f t="shared" ca="1" si="28"/>
        <v>52.387296000000056</v>
      </c>
    </row>
    <row r="157" spans="1:22" x14ac:dyDescent="0.35">
      <c r="A157" s="32">
        <f t="shared" si="29"/>
        <v>46618</v>
      </c>
      <c r="B157" s="65" cm="1">
        <f t="array" aca="1" ref="B157" ca="1">_xlfn.XLOOKUP(A157,INDIRECT($A$5&amp;"!$AJ$41:$AJ$406"),INDIRECT($A$5&amp;"!$AK$41:$AK$406"))*SUM($F$3:$I$3)</f>
        <v>0</v>
      </c>
      <c r="C157" s="65" cm="1">
        <f t="array" aca="1" ref="C157" ca="1">_xlfn.XLOOKUP(A157,INDIRECT($A$5&amp;"!$AJ$41:$AJ$406"),INDIRECT($A$5&amp;"!$AL$41:$AL$406"))*SUM($F$3:$I$3)</f>
        <v>11.7</v>
      </c>
      <c r="D157" s="65" cm="1">
        <f t="array" aca="1" ref="D157" ca="1">_xlfn.XLOOKUP(A157,INDIRECT($A$5&amp;"!$AJ$41:$AJ$406"),INDIRECT($A$5&amp;"!$AO$41:$AO$406"))*SUM($F$3:$I$3)</f>
        <v>11.7</v>
      </c>
      <c r="E157" s="34" cm="1">
        <f t="array" ref="E157">SUMPRODUCT(('PT Storengy'!$B$8:$I$372)*('PT Storengy'!$A$8:$A$372=$A157)*('PT Storengy'!$B$5:$I$5=$A$6)*('PT Storengy'!$B$7:$I$7=$A$7))</f>
        <v>0</v>
      </c>
      <c r="F157" s="107">
        <f t="shared" ca="1" si="20"/>
        <v>9.7185438480000084</v>
      </c>
      <c r="G157" s="141">
        <f t="shared" ca="1" si="23"/>
        <v>0.82584999999999997</v>
      </c>
      <c r="H157" s="35" cm="1">
        <f t="array" aca="1" ref="H157" ca="1">IF(ROUND(ROUND(G157,2)-G157,4)=0,_xlfn.XLOOKUP(G157,INDIRECT($A$4&amp;"!$G$41:$G$141"),INDIRECT($A$4&amp;"!$A$41:$A$141"),0,1,1),IF(G157&gt;=1,0,(ROUNDUP(G157,2)-G157)*100*_xlfn.XLOOKUP(G157,INDIRECT($A$4&amp;"!$G$41:$G$141"),INDIRECT($A$4&amp;"!$A$41:$A$141"),0,-1,-1)+(G157-ROUNDDOWN(G157,2))*100*_xlfn.XLOOKUP(G157,INDIRECT($A$4&amp;"!$G$41:$G$141"),INDIRECT($A$4&amp;"!$A$41:$A$141"),0,1,1)))</f>
        <v>0.59943333333333393</v>
      </c>
      <c r="I157" s="66">
        <f t="shared" ca="1" si="24"/>
        <v>56.106960000000051</v>
      </c>
      <c r="J157" s="106" cm="1">
        <f t="array" aca="1" ref="J157" ca="1">IF(COUNTIFS('PTC NaTran'!$K$7:$K$15996,"",'PTC NaTran'!$A$7:$A$15996,J$16,'PTC NaTran'!$D$7:$D$15996,$A157,'PTC NaTran'!$C$7:$C$15996,"DEL")&gt;0,J$14,SUMIFS('PTC NaTran'!$K$7:$K$15996,'PTC NaTran'!$A$7:$A$15996,J$16,'PTC NaTran'!$D$7:$D$15996,$A157,'PTC NaTran'!$C$7:$C$15996,"DEL")*1.0026*$F$4/INDIRECT($A$4&amp;"!D9"))</f>
        <v>54.908348936170199</v>
      </c>
      <c r="K157" s="106">
        <v>1000</v>
      </c>
      <c r="L157" s="107">
        <f t="shared" ca="1" si="21"/>
        <v>9.4599506086468068</v>
      </c>
      <c r="M157" s="141">
        <f t="shared" ca="1" si="25"/>
        <v>0.80384999999999995</v>
      </c>
      <c r="N157" s="35" cm="1">
        <f t="array" aca="1" ref="N157" ca="1">IF(ROUND(ROUND(M157,2)-M157,4)=0,_xlfn.XLOOKUP(M157,INDIRECT($A$4&amp;"!$G$41:$G$141"),INDIRECT($A$4&amp;"!$A$41:$A$141"),0,1,1),IF(M157&gt;=1,0,(ROUNDUP(M157,2)-M157)*100*_xlfn.XLOOKUP(M157,INDIRECT($A$4&amp;"!$G$41:$G$141"),INDIRECT($A$4&amp;"!$A$41:$A$141"),0,-1,-1)+(M157-ROUNDDOWN(M157,2))*100*_xlfn.XLOOKUP(M157,INDIRECT($A$4&amp;"!$G$41:$G$141"),INDIRECT($A$4&amp;"!$A$41:$A$141"),0,1,1)))</f>
        <v>0.61410000000000065</v>
      </c>
      <c r="O157" s="66">
        <f t="shared" ca="1" si="26"/>
        <v>54.908348936170199</v>
      </c>
      <c r="S157" s="107">
        <f t="shared" ca="1" si="22"/>
        <v>10.464338040000003</v>
      </c>
      <c r="T157" s="51">
        <f t="shared" ca="1" si="27"/>
        <v>0.88993</v>
      </c>
      <c r="U157" s="35" cm="1">
        <f t="array" aca="1" ref="U157" ca="1">IF(ROUND(ROUND(T157,2)-T157,4)=0,_xlfn.XLOOKUP(T157,INDIRECT($A$4&amp;"!$G$41:$G$141"),INDIRECT($A$4&amp;"!$A$41:$A$141"),0,1,1),IF(T157&gt;=1,0,(ROUNDUP(T157,2)-T157)*100*_xlfn.XLOOKUP(T157,INDIRECT($A$4&amp;"!$G$41:$G$141"),INDIRECT($A$4&amp;"!$A$41:$A$141"),0,-1,-1)+(T157-ROUNDDOWN(T157,2))*100*_xlfn.XLOOKUP(T157,INDIRECT($A$4&amp;"!$G$41:$G$141"),INDIRECT($A$4&amp;"!$A$41:$A$141"),0,1,1)))</f>
        <v>0.55671333333333395</v>
      </c>
      <c r="V157" s="66">
        <f t="shared" ca="1" si="28"/>
        <v>52.108368000000056</v>
      </c>
    </row>
    <row r="158" spans="1:22" x14ac:dyDescent="0.35">
      <c r="A158" s="32">
        <f t="shared" si="29"/>
        <v>46619</v>
      </c>
      <c r="B158" s="65" cm="1">
        <f t="array" aca="1" ref="B158" ca="1">_xlfn.XLOOKUP(A158,INDIRECT($A$5&amp;"!$AJ$41:$AJ$406"),INDIRECT($A$5&amp;"!$AK$41:$AK$406"))*SUM($F$3:$I$3)</f>
        <v>0</v>
      </c>
      <c r="C158" s="65" cm="1">
        <f t="array" aca="1" ref="C158" ca="1">_xlfn.XLOOKUP(A158,INDIRECT($A$5&amp;"!$AJ$41:$AJ$406"),INDIRECT($A$5&amp;"!$AL$41:$AL$406"))*SUM($F$3:$I$3)</f>
        <v>11.7</v>
      </c>
      <c r="D158" s="65" cm="1">
        <f t="array" aca="1" ref="D158" ca="1">_xlfn.XLOOKUP(A158,INDIRECT($A$5&amp;"!$AJ$41:$AJ$406"),INDIRECT($A$5&amp;"!$AO$41:$AO$406"))*SUM($F$3:$I$3)</f>
        <v>11.7</v>
      </c>
      <c r="E158" s="34" cm="1">
        <f t="array" ref="E158">SUMPRODUCT(('PT Storengy'!$B$8:$I$372)*('PT Storengy'!$A$8:$A$372=$A158)*('PT Storengy'!$B$5:$I$5=$A$6)*('PT Storengy'!$B$7:$I$7=$A$7))</f>
        <v>0</v>
      </c>
      <c r="F158" s="107">
        <f t="shared" ca="1" si="20"/>
        <v>9.7743519120000091</v>
      </c>
      <c r="G158" s="141">
        <f t="shared" ca="1" si="23"/>
        <v>0.83064000000000004</v>
      </c>
      <c r="H158" s="35" cm="1">
        <f t="array" aca="1" ref="H158" ca="1">IF(ROUND(ROUND(G158,2)-G158,4)=0,_xlfn.XLOOKUP(G158,INDIRECT($A$4&amp;"!$G$41:$G$141"),INDIRECT($A$4&amp;"!$A$41:$A$141"),0,1,1),IF(G158&gt;=1,0,(ROUNDUP(G158,2)-G158)*100*_xlfn.XLOOKUP(G158,INDIRECT($A$4&amp;"!$G$41:$G$141"),INDIRECT($A$4&amp;"!$A$41:$A$141"),0,-1,-1)+(G158-ROUNDDOWN(G158,2))*100*_xlfn.XLOOKUP(G158,INDIRECT($A$4&amp;"!$G$41:$G$141"),INDIRECT($A$4&amp;"!$A$41:$A$141"),0,1,1)))</f>
        <v>0.59624000000000055</v>
      </c>
      <c r="I158" s="66">
        <f t="shared" ca="1" si="24"/>
        <v>55.808064000000044</v>
      </c>
      <c r="J158" s="106" cm="1">
        <f t="array" aca="1" ref="J158" ca="1">IF(COUNTIFS('PTC NaTran'!$K$7:$K$15996,"",'PTC NaTran'!$A$7:$A$15996,J$16,'PTC NaTran'!$D$7:$D$15996,$A158,'PTC NaTran'!$C$7:$C$15996,"DEL")&gt;0,J$14,SUMIFS('PTC NaTran'!$K$7:$K$15996,'PTC NaTran'!$A$7:$A$15996,J$16,'PTC NaTran'!$D$7:$D$15996,$A158,'PTC NaTran'!$C$7:$C$15996,"DEL")*1.0026*$F$4/INDIRECT($A$4&amp;"!D9"))</f>
        <v>54.908348936170199</v>
      </c>
      <c r="K158" s="106">
        <v>1000</v>
      </c>
      <c r="L158" s="107">
        <f t="shared" ca="1" si="21"/>
        <v>9.5148589575829767</v>
      </c>
      <c r="M158" s="141">
        <f t="shared" ca="1" si="25"/>
        <v>0.80854000000000004</v>
      </c>
      <c r="N158" s="35" cm="1">
        <f t="array" aca="1" ref="N158" ca="1">IF(ROUND(ROUND(M158,2)-M158,4)=0,_xlfn.XLOOKUP(M158,INDIRECT($A$4&amp;"!$G$41:$G$141"),INDIRECT($A$4&amp;"!$A$41:$A$141"),0,1,1),IF(M158&gt;=1,0,(ROUNDUP(M158,2)-M158)*100*_xlfn.XLOOKUP(M158,INDIRECT($A$4&amp;"!$G$41:$G$141"),INDIRECT($A$4&amp;"!$A$41:$A$141"),0,-1,-1)+(M158-ROUNDDOWN(M158,2))*100*_xlfn.XLOOKUP(M158,INDIRECT($A$4&amp;"!$G$41:$G$141"),INDIRECT($A$4&amp;"!$A$41:$A$141"),0,1,1)))</f>
        <v>0.61097333333333392</v>
      </c>
      <c r="O158" s="66">
        <f t="shared" ca="1" si="26"/>
        <v>54.908348936170199</v>
      </c>
      <c r="S158" s="107">
        <f t="shared" ca="1" si="22"/>
        <v>10.516168104000004</v>
      </c>
      <c r="T158" s="51">
        <f t="shared" ca="1" si="27"/>
        <v>0.89439000000000002</v>
      </c>
      <c r="U158" s="35" cm="1">
        <f t="array" aca="1" ref="U158" ca="1">IF(ROUND(ROUND(T158,2)-T158,4)=0,_xlfn.XLOOKUP(T158,INDIRECT($A$4&amp;"!$G$41:$G$141"),INDIRECT($A$4&amp;"!$A$41:$A$141"),0,1,1),IF(T158&gt;=1,0,(ROUNDUP(T158,2)-T158)*100*_xlfn.XLOOKUP(T158,INDIRECT($A$4&amp;"!$G$41:$G$141"),INDIRECT($A$4&amp;"!$A$41:$A$141"),0,-1,-1)+(T158-ROUNDDOWN(T158,2))*100*_xlfn.XLOOKUP(T158,INDIRECT($A$4&amp;"!$G$41:$G$141"),INDIRECT($A$4&amp;"!$A$41:$A$141"),0,1,1)))</f>
        <v>0.5537400000000009</v>
      </c>
      <c r="V158" s="66">
        <f t="shared" ca="1" si="28"/>
        <v>51.830064000000078</v>
      </c>
    </row>
    <row r="159" spans="1:22" x14ac:dyDescent="0.35">
      <c r="A159" s="32">
        <f t="shared" si="29"/>
        <v>46620</v>
      </c>
      <c r="B159" s="65" cm="1">
        <f t="array" aca="1" ref="B159" ca="1">_xlfn.XLOOKUP(A159,INDIRECT($A$5&amp;"!$AJ$41:$AJ$406"),INDIRECT($A$5&amp;"!$AK$41:$AK$406"))*SUM($F$3:$I$3)</f>
        <v>0</v>
      </c>
      <c r="C159" s="65" cm="1">
        <f t="array" aca="1" ref="C159" ca="1">_xlfn.XLOOKUP(A159,INDIRECT($A$5&amp;"!$AJ$41:$AJ$406"),INDIRECT($A$5&amp;"!$AL$41:$AL$406"))*SUM($F$3:$I$3)</f>
        <v>11.7</v>
      </c>
      <c r="D159" s="65" cm="1">
        <f t="array" aca="1" ref="D159" ca="1">_xlfn.XLOOKUP(A159,INDIRECT($A$5&amp;"!$AJ$41:$AJ$406"),INDIRECT($A$5&amp;"!$AO$41:$AO$406"))*SUM($F$3:$I$3)</f>
        <v>11.7</v>
      </c>
      <c r="E159" s="34" cm="1">
        <f t="array" ref="E159">SUMPRODUCT(('PT Storengy'!$B$8:$I$372)*('PT Storengy'!$A$8:$A$372=$A159)*('PT Storengy'!$B$5:$I$5=$A$6)*('PT Storengy'!$B$7:$I$7=$A$7))</f>
        <v>0</v>
      </c>
      <c r="F159" s="107">
        <f t="shared" ca="1" si="20"/>
        <v>9.8298623280000097</v>
      </c>
      <c r="G159" s="141">
        <f t="shared" ca="1" si="23"/>
        <v>0.83540999999999999</v>
      </c>
      <c r="H159" s="35" cm="1">
        <f t="array" aca="1" ref="H159" ca="1">IF(ROUND(ROUND(G159,2)-G159,4)=0,_xlfn.XLOOKUP(G159,INDIRECT($A$4&amp;"!$G$41:$G$141"),INDIRECT($A$4&amp;"!$A$41:$A$141"),0,1,1),IF(G159&gt;=1,0,(ROUNDUP(G159,2)-G159)*100*_xlfn.XLOOKUP(G159,INDIRECT($A$4&amp;"!$G$41:$G$141"),INDIRECT($A$4&amp;"!$A$41:$A$141"),0,-1,-1)+(G159-ROUNDDOWN(G159,2))*100*_xlfn.XLOOKUP(G159,INDIRECT($A$4&amp;"!$G$41:$G$141"),INDIRECT($A$4&amp;"!$A$41:$A$141"),0,1,1)))</f>
        <v>0.59306000000000059</v>
      </c>
      <c r="I159" s="66">
        <f t="shared" ca="1" si="24"/>
        <v>55.510416000000049</v>
      </c>
      <c r="J159" s="106" cm="1">
        <f t="array" aca="1" ref="J159" ca="1">IF(COUNTIFS('PTC NaTran'!$K$7:$K$15996,"",'PTC NaTran'!$A$7:$A$15996,J$16,'PTC NaTran'!$D$7:$D$15996,$A159,'PTC NaTran'!$C$7:$C$15996,"DEL")&gt;0,J$14,SUMIFS('PTC NaTran'!$K$7:$K$15996,'PTC NaTran'!$A$7:$A$15996,J$16,'PTC NaTran'!$D$7:$D$15996,$A159,'PTC NaTran'!$C$7:$C$15996,"DEL")*1.0026*$F$4/INDIRECT($A$4&amp;"!D9"))</f>
        <v>54.908348936170199</v>
      </c>
      <c r="K159" s="106">
        <v>1000</v>
      </c>
      <c r="L159" s="107">
        <f t="shared" ca="1" si="21"/>
        <v>9.5697673065191466</v>
      </c>
      <c r="M159" s="141">
        <f t="shared" ca="1" si="25"/>
        <v>0.81323999999999996</v>
      </c>
      <c r="N159" s="35" cm="1">
        <f t="array" aca="1" ref="N159" ca="1">IF(ROUND(ROUND(M159,2)-M159,4)=0,_xlfn.XLOOKUP(M159,INDIRECT($A$4&amp;"!$G$41:$G$141"),INDIRECT($A$4&amp;"!$A$41:$A$141"),0,1,1),IF(M159&gt;=1,0,(ROUNDUP(M159,2)-M159)*100*_xlfn.XLOOKUP(M159,INDIRECT($A$4&amp;"!$G$41:$G$141"),INDIRECT($A$4&amp;"!$A$41:$A$141"),0,-1,-1)+(M159-ROUNDDOWN(M159,2))*100*_xlfn.XLOOKUP(M159,INDIRECT($A$4&amp;"!$G$41:$G$141"),INDIRECT($A$4&amp;"!$A$41:$A$141"),0,1,1)))</f>
        <v>0.6078400000000006</v>
      </c>
      <c r="O159" s="66">
        <f t="shared" ca="1" si="26"/>
        <v>54.908348936170199</v>
      </c>
      <c r="S159" s="107">
        <f t="shared" ca="1" si="22"/>
        <v>10.567721736000005</v>
      </c>
      <c r="T159" s="51">
        <f t="shared" ca="1" si="27"/>
        <v>0.89881999999999995</v>
      </c>
      <c r="U159" s="35" cm="1">
        <f t="array" aca="1" ref="U159" ca="1">IF(ROUND(ROUND(T159,2)-T159,4)=0,_xlfn.XLOOKUP(T159,INDIRECT($A$4&amp;"!$G$41:$G$141"),INDIRECT($A$4&amp;"!$A$41:$A$141"),0,1,1),IF(T159&gt;=1,0,(ROUNDUP(T159,2)-T159)*100*_xlfn.XLOOKUP(T159,INDIRECT($A$4&amp;"!$G$41:$G$141"),INDIRECT($A$4&amp;"!$A$41:$A$141"),0,-1,-1)+(T159-ROUNDDOWN(T159,2))*100*_xlfn.XLOOKUP(T159,INDIRECT($A$4&amp;"!$G$41:$G$141"),INDIRECT($A$4&amp;"!$A$41:$A$141"),0,1,1)))</f>
        <v>0.55078666666666787</v>
      </c>
      <c r="V159" s="66">
        <f t="shared" ca="1" si="28"/>
        <v>51.553632000000107</v>
      </c>
    </row>
    <row r="160" spans="1:22" x14ac:dyDescent="0.35">
      <c r="A160" s="32">
        <f t="shared" si="29"/>
        <v>46621</v>
      </c>
      <c r="B160" s="65" cm="1">
        <f t="array" aca="1" ref="B160" ca="1">_xlfn.XLOOKUP(A160,INDIRECT($A$5&amp;"!$AJ$41:$AJ$406"),INDIRECT($A$5&amp;"!$AK$41:$AK$406"))*SUM($F$3:$I$3)</f>
        <v>0</v>
      </c>
      <c r="C160" s="65" cm="1">
        <f t="array" aca="1" ref="C160" ca="1">_xlfn.XLOOKUP(A160,INDIRECT($A$5&amp;"!$AJ$41:$AJ$406"),INDIRECT($A$5&amp;"!$AL$41:$AL$406"))*SUM($F$3:$I$3)</f>
        <v>11.7</v>
      </c>
      <c r="D160" s="65" cm="1">
        <f t="array" aca="1" ref="D160" ca="1">_xlfn.XLOOKUP(A160,INDIRECT($A$5&amp;"!$AJ$41:$AJ$406"),INDIRECT($A$5&amp;"!$AO$41:$AO$406"))*SUM($F$3:$I$3)</f>
        <v>11.7</v>
      </c>
      <c r="E160" s="34" cm="1">
        <f t="array" ref="E160">SUMPRODUCT(('PT Storengy'!$B$8:$I$372)*('PT Storengy'!$A$8:$A$372=$A160)*('PT Storengy'!$B$5:$I$5=$A$6)*('PT Storengy'!$B$7:$I$7=$A$7))</f>
        <v>0</v>
      </c>
      <c r="F160" s="107">
        <f t="shared" ca="1" si="20"/>
        <v>9.8850763440000105</v>
      </c>
      <c r="G160" s="141">
        <f t="shared" ca="1" si="23"/>
        <v>0.84016000000000002</v>
      </c>
      <c r="H160" s="35" cm="1">
        <f t="array" aca="1" ref="H160" ca="1">IF(ROUND(ROUND(G160,2)-G160,4)=0,_xlfn.XLOOKUP(G160,INDIRECT($A$4&amp;"!$G$41:$G$141"),INDIRECT($A$4&amp;"!$A$41:$A$141"),0,1,1),IF(G160&gt;=1,0,(ROUNDUP(G160,2)-G160)*100*_xlfn.XLOOKUP(G160,INDIRECT($A$4&amp;"!$G$41:$G$141"),INDIRECT($A$4&amp;"!$A$41:$A$141"),0,-1,-1)+(G160-ROUNDDOWN(G160,2))*100*_xlfn.XLOOKUP(G160,INDIRECT($A$4&amp;"!$G$41:$G$141"),INDIRECT($A$4&amp;"!$A$41:$A$141"),0,1,1)))</f>
        <v>0.58989333333333394</v>
      </c>
      <c r="I160" s="66">
        <f t="shared" ca="1" si="24"/>
        <v>55.214016000000051</v>
      </c>
      <c r="J160" s="106" cm="1">
        <f t="array" aca="1" ref="J160" ca="1">IF(COUNTIFS('PTC NaTran'!$K$7:$K$15996,"",'PTC NaTran'!$A$7:$A$15996,J$16,'PTC NaTran'!$D$7:$D$15996,$A160,'PTC NaTran'!$C$7:$C$15996,"DEL")&gt;0,J$14,SUMIFS('PTC NaTran'!$K$7:$K$15996,'PTC NaTran'!$A$7:$A$15996,J$16,'PTC NaTran'!$D$7:$D$15996,$A160,'PTC NaTran'!$C$7:$C$15996,"DEL")*1.0026*$F$4/INDIRECT($A$4&amp;"!D9"))</f>
        <v>54.908348936170199</v>
      </c>
      <c r="K160" s="106">
        <v>1000</v>
      </c>
      <c r="L160" s="107">
        <f t="shared" ca="1" si="21"/>
        <v>9.6246756554553166</v>
      </c>
      <c r="M160" s="141">
        <f t="shared" ca="1" si="25"/>
        <v>0.81793000000000005</v>
      </c>
      <c r="N160" s="35" cm="1">
        <f t="array" aca="1" ref="N160" ca="1">IF(ROUND(ROUND(M160,2)-M160,4)=0,_xlfn.XLOOKUP(M160,INDIRECT($A$4&amp;"!$G$41:$G$141"),INDIRECT($A$4&amp;"!$A$41:$A$141"),0,1,1),IF(M160&gt;=1,0,(ROUNDUP(M160,2)-M160)*100*_xlfn.XLOOKUP(M160,INDIRECT($A$4&amp;"!$G$41:$G$141"),INDIRECT($A$4&amp;"!$A$41:$A$141"),0,-1,-1)+(M160-ROUNDDOWN(M160,2))*100*_xlfn.XLOOKUP(M160,INDIRECT($A$4&amp;"!$G$41:$G$141"),INDIRECT($A$4&amp;"!$A$41:$A$141"),0,1,1)))</f>
        <v>0.60471333333333388</v>
      </c>
      <c r="O160" s="66">
        <f t="shared" ca="1" si="26"/>
        <v>54.908348936170199</v>
      </c>
      <c r="S160" s="107">
        <f t="shared" ca="1" si="22"/>
        <v>10.617694776000004</v>
      </c>
      <c r="T160" s="51">
        <f t="shared" ca="1" si="27"/>
        <v>0.90322000000000002</v>
      </c>
      <c r="U160" s="35" cm="1">
        <f t="array" aca="1" ref="U160" ca="1">IF(ROUND(ROUND(T160,2)-T160,4)=0,_xlfn.XLOOKUP(T160,INDIRECT($A$4&amp;"!$G$41:$G$141"),INDIRECT($A$4&amp;"!$A$41:$A$141"),0,1,1),IF(T160&gt;=1,0,(ROUNDUP(T160,2)-T160)*100*_xlfn.XLOOKUP(T160,INDIRECT($A$4&amp;"!$G$41:$G$141"),INDIRECT($A$4&amp;"!$A$41:$A$141"),0,-1,-1)+(T160-ROUNDDOWN(T160,2))*100*_xlfn.XLOOKUP(T160,INDIRECT($A$4&amp;"!$G$41:$G$141"),INDIRECT($A$4&amp;"!$A$41:$A$141"),0,1,1)))</f>
        <v>0.53390000000000093</v>
      </c>
      <c r="V160" s="66">
        <f t="shared" ca="1" si="28"/>
        <v>49.973040000000083</v>
      </c>
    </row>
    <row r="161" spans="1:22" x14ac:dyDescent="0.35">
      <c r="A161" s="32">
        <f t="shared" si="29"/>
        <v>46622</v>
      </c>
      <c r="B161" s="65" cm="1">
        <f t="array" aca="1" ref="B161" ca="1">_xlfn.XLOOKUP(A161,INDIRECT($A$5&amp;"!$AJ$41:$AJ$406"),INDIRECT($A$5&amp;"!$AK$41:$AK$406"))*SUM($F$3:$I$3)</f>
        <v>0</v>
      </c>
      <c r="C161" s="65" cm="1">
        <f t="array" aca="1" ref="C161" ca="1">_xlfn.XLOOKUP(A161,INDIRECT($A$5&amp;"!$AJ$41:$AJ$406"),INDIRECT($A$5&amp;"!$AL$41:$AL$406"))*SUM($F$3:$I$3)</f>
        <v>11.7</v>
      </c>
      <c r="D161" s="65" cm="1">
        <f t="array" aca="1" ref="D161" ca="1">_xlfn.XLOOKUP(A161,INDIRECT($A$5&amp;"!$AJ$41:$AJ$406"),INDIRECT($A$5&amp;"!$AO$41:$AO$406"))*SUM($F$3:$I$3)</f>
        <v>11.7</v>
      </c>
      <c r="E161" s="34" cm="1">
        <f t="array" ref="E161">SUMPRODUCT(('PT Storengy'!$B$8:$I$372)*('PT Storengy'!$A$8:$A$372=$A161)*('PT Storengy'!$B$5:$I$5=$A$6)*('PT Storengy'!$B$7:$I$7=$A$7))</f>
        <v>0.6</v>
      </c>
      <c r="F161" s="107">
        <f t="shared" ca="1" si="20"/>
        <v>9.9070441392000106</v>
      </c>
      <c r="G161" s="141">
        <f t="shared" ca="1" si="23"/>
        <v>0.84487999999999996</v>
      </c>
      <c r="H161" s="35" cm="1">
        <f t="array" aca="1" ref="H161" ca="1">IF(ROUND(ROUND(G161,2)-G161,4)=0,_xlfn.XLOOKUP(G161,INDIRECT($A$4&amp;"!$G$41:$G$141"),INDIRECT($A$4&amp;"!$A$41:$A$141"),0,1,1),IF(G161&gt;=1,0,(ROUNDUP(G161,2)-G161)*100*_xlfn.XLOOKUP(G161,INDIRECT($A$4&amp;"!$G$41:$G$141"),INDIRECT($A$4&amp;"!$A$41:$A$141"),0,-1,-1)+(G161-ROUNDDOWN(G161,2))*100*_xlfn.XLOOKUP(G161,INDIRECT($A$4&amp;"!$G$41:$G$141"),INDIRECT($A$4&amp;"!$A$41:$A$141"),0,1,1)))</f>
        <v>0.5867466666666673</v>
      </c>
      <c r="I161" s="66">
        <f t="shared" ca="1" si="24"/>
        <v>21.967795200000023</v>
      </c>
      <c r="J161" s="106" cm="1">
        <f t="array" aca="1" ref="J161" ca="1">IF(COUNTIFS('PTC NaTran'!$K$7:$K$15996,"",'PTC NaTran'!$A$7:$A$15996,J$16,'PTC NaTran'!$D$7:$D$15996,$A161,'PTC NaTran'!$C$7:$C$15996,"DEL")&gt;0,J$14,SUMIFS('PTC NaTran'!$K$7:$K$15996,'PTC NaTran'!$A$7:$A$15996,J$16,'PTC NaTran'!$D$7:$D$15996,$A161,'PTC NaTran'!$C$7:$C$15996,"DEL")*1.0026*$F$4/INDIRECT($A$4&amp;"!D9"))</f>
        <v>54.908348936170199</v>
      </c>
      <c r="K161" s="106">
        <v>1000</v>
      </c>
      <c r="L161" s="107">
        <f t="shared" ca="1" si="21"/>
        <v>9.6471990602553159</v>
      </c>
      <c r="M161" s="141">
        <f t="shared" ca="1" si="25"/>
        <v>0.82262000000000002</v>
      </c>
      <c r="N161" s="35" cm="1">
        <f t="array" aca="1" ref="N161" ca="1">IF(ROUND(ROUND(M161,2)-M161,4)=0,_xlfn.XLOOKUP(M161,INDIRECT($A$4&amp;"!$G$41:$G$141"),INDIRECT($A$4&amp;"!$A$41:$A$141"),0,1,1),IF(M161&gt;=1,0,(ROUNDUP(M161,2)-M161)*100*_xlfn.XLOOKUP(M161,INDIRECT($A$4&amp;"!$G$41:$G$141"),INDIRECT($A$4&amp;"!$A$41:$A$141"),0,-1,-1)+(M161-ROUNDDOWN(M161,2))*100*_xlfn.XLOOKUP(M161,INDIRECT($A$4&amp;"!$G$41:$G$141"),INDIRECT($A$4&amp;"!$A$41:$A$141"),0,1,1)))</f>
        <v>0.60158666666666716</v>
      </c>
      <c r="O161" s="66">
        <f t="shared" ca="1" si="26"/>
        <v>22.523404800000016</v>
      </c>
      <c r="S161" s="107">
        <f t="shared" ca="1" si="22"/>
        <v>10.665664776000003</v>
      </c>
      <c r="T161" s="51">
        <f t="shared" ca="1" si="27"/>
        <v>0.90749999999999997</v>
      </c>
      <c r="U161" s="35" cm="1">
        <f t="array" aca="1" ref="U161" ca="1">IF(ROUND(ROUND(T161,2)-T161,4)=0,_xlfn.XLOOKUP(T161,INDIRECT($A$4&amp;"!$G$41:$G$141"),INDIRECT($A$4&amp;"!$A$41:$A$141"),0,1,1),IF(T161&gt;=1,0,(ROUNDUP(T161,2)-T161)*100*_xlfn.XLOOKUP(T161,INDIRECT($A$4&amp;"!$G$41:$G$141"),INDIRECT($A$4&amp;"!$A$41:$A$141"),0,-1,-1)+(T161-ROUNDDOWN(T161,2))*100*_xlfn.XLOOKUP(T161,INDIRECT($A$4&amp;"!$G$41:$G$141"),INDIRECT($A$4&amp;"!$A$41:$A$141"),0,1,1)))</f>
        <v>0.51250000000000084</v>
      </c>
      <c r="V161" s="66">
        <f t="shared" ca="1" si="28"/>
        <v>47.970000000000077</v>
      </c>
    </row>
    <row r="162" spans="1:22" x14ac:dyDescent="0.35">
      <c r="A162" s="32">
        <f t="shared" si="29"/>
        <v>46623</v>
      </c>
      <c r="B162" s="65" cm="1">
        <f t="array" aca="1" ref="B162" ca="1">_xlfn.XLOOKUP(A162,INDIRECT($A$5&amp;"!$AJ$41:$AJ$406"),INDIRECT($A$5&amp;"!$AK$41:$AK$406"))*SUM($F$3:$I$3)</f>
        <v>0</v>
      </c>
      <c r="C162" s="65" cm="1">
        <f t="array" aca="1" ref="C162" ca="1">_xlfn.XLOOKUP(A162,INDIRECT($A$5&amp;"!$AJ$41:$AJ$406"),INDIRECT($A$5&amp;"!$AL$41:$AL$406"))*SUM($F$3:$I$3)</f>
        <v>11.7</v>
      </c>
      <c r="D162" s="65" cm="1">
        <f t="array" aca="1" ref="D162" ca="1">_xlfn.XLOOKUP(A162,INDIRECT($A$5&amp;"!$AJ$41:$AJ$406"),INDIRECT($A$5&amp;"!$AO$41:$AO$406"))*SUM($F$3:$I$3)</f>
        <v>11.7</v>
      </c>
      <c r="E162" s="34" cm="1">
        <f t="array" ref="E162">SUMPRODUCT(('PT Storengy'!$B$8:$I$372)*('PT Storengy'!$A$8:$A$372=$A162)*('PT Storengy'!$B$5:$I$5=$A$6)*('PT Storengy'!$B$7:$I$7=$A$7))</f>
        <v>0.6</v>
      </c>
      <c r="F162" s="107">
        <f t="shared" ca="1" si="20"/>
        <v>9.9289650096000113</v>
      </c>
      <c r="G162" s="141">
        <f t="shared" ca="1" si="23"/>
        <v>0.84675999999999996</v>
      </c>
      <c r="H162" s="35" cm="1">
        <f t="array" aca="1" ref="H162" ca="1">IF(ROUND(ROUND(G162,2)-G162,4)=0,_xlfn.XLOOKUP(G162,INDIRECT($A$4&amp;"!$G$41:$G$141"),INDIRECT($A$4&amp;"!$A$41:$A$141"),0,1,1),IF(G162&gt;=1,0,(ROUNDUP(G162,2)-G162)*100*_xlfn.XLOOKUP(G162,INDIRECT($A$4&amp;"!$G$41:$G$141"),INDIRECT($A$4&amp;"!$A$41:$A$141"),0,-1,-1)+(G162-ROUNDDOWN(G162,2))*100*_xlfn.XLOOKUP(G162,INDIRECT($A$4&amp;"!$G$41:$G$141"),INDIRECT($A$4&amp;"!$A$41:$A$141"),0,1,1)))</f>
        <v>0.58549333333333398</v>
      </c>
      <c r="I162" s="66">
        <f t="shared" ca="1" si="24"/>
        <v>21.920870400000023</v>
      </c>
      <c r="J162" s="106" cm="1">
        <f t="array" aca="1" ref="J162" ca="1">IF(COUNTIFS('PTC NaTran'!$K$7:$K$15996,"",'PTC NaTran'!$A$7:$A$15996,J$16,'PTC NaTran'!$D$7:$D$15996,$A162,'PTC NaTran'!$C$7:$C$15996,"DEL")&gt;0,J$14,SUMIFS('PTC NaTran'!$K$7:$K$15996,'PTC NaTran'!$A$7:$A$15996,J$16,'PTC NaTran'!$D$7:$D$15996,$A162,'PTC NaTran'!$C$7:$C$15996,"DEL")*1.0026*$F$4/INDIRECT($A$4&amp;"!D9"))</f>
        <v>54.908348936170199</v>
      </c>
      <c r="K162" s="106">
        <v>1000</v>
      </c>
      <c r="L162" s="107">
        <f t="shared" ca="1" si="21"/>
        <v>9.6696742922553156</v>
      </c>
      <c r="M162" s="141">
        <f t="shared" ca="1" si="25"/>
        <v>0.82455000000000001</v>
      </c>
      <c r="N162" s="35" cm="1">
        <f t="array" aca="1" ref="N162" ca="1">IF(ROUND(ROUND(M162,2)-M162,4)=0,_xlfn.XLOOKUP(M162,INDIRECT($A$4&amp;"!$G$41:$G$141"),INDIRECT($A$4&amp;"!$A$41:$A$141"),0,1,1),IF(M162&gt;=1,0,(ROUNDUP(M162,2)-M162)*100*_xlfn.XLOOKUP(M162,INDIRECT($A$4&amp;"!$G$41:$G$141"),INDIRECT($A$4&amp;"!$A$41:$A$141"),0,-1,-1)+(M162-ROUNDDOWN(M162,2))*100*_xlfn.XLOOKUP(M162,INDIRECT($A$4&amp;"!$G$41:$G$141"),INDIRECT($A$4&amp;"!$A$41:$A$141"),0,1,1)))</f>
        <v>0.60030000000000061</v>
      </c>
      <c r="O162" s="66">
        <f t="shared" ca="1" si="26"/>
        <v>22.475232000000023</v>
      </c>
      <c r="S162" s="107">
        <f t="shared" ca="1" si="22"/>
        <v>10.711715976000004</v>
      </c>
      <c r="T162" s="51">
        <f t="shared" ca="1" si="27"/>
        <v>0.91159999999999997</v>
      </c>
      <c r="U162" s="35" cm="1">
        <f t="array" aca="1" ref="U162" ca="1">IF(ROUND(ROUND(T162,2)-T162,4)=0,_xlfn.XLOOKUP(T162,INDIRECT($A$4&amp;"!$G$41:$G$141"),INDIRECT($A$4&amp;"!$A$41:$A$141"),0,1,1),IF(T162&gt;=1,0,(ROUNDUP(T162,2)-T162)*100*_xlfn.XLOOKUP(T162,INDIRECT($A$4&amp;"!$G$41:$G$141"),INDIRECT($A$4&amp;"!$A$41:$A$141"),0,-1,-1)+(T162-ROUNDDOWN(T162,2))*100*_xlfn.XLOOKUP(T162,INDIRECT($A$4&amp;"!$G$41:$G$141"),INDIRECT($A$4&amp;"!$A$41:$A$141"),0,1,1)))</f>
        <v>0.49200000000000077</v>
      </c>
      <c r="V162" s="66">
        <f t="shared" ca="1" si="28"/>
        <v>46.051200000000073</v>
      </c>
    </row>
    <row r="163" spans="1:22" x14ac:dyDescent="0.35">
      <c r="A163" s="32">
        <f t="shared" si="29"/>
        <v>46624</v>
      </c>
      <c r="B163" s="65" cm="1">
        <f t="array" aca="1" ref="B163" ca="1">_xlfn.XLOOKUP(A163,INDIRECT($A$5&amp;"!$AJ$41:$AJ$406"),INDIRECT($A$5&amp;"!$AK$41:$AK$406"))*SUM($F$3:$I$3)</f>
        <v>0</v>
      </c>
      <c r="C163" s="65" cm="1">
        <f t="array" aca="1" ref="C163" ca="1">_xlfn.XLOOKUP(A163,INDIRECT($A$5&amp;"!$AJ$41:$AJ$406"),INDIRECT($A$5&amp;"!$AL$41:$AL$406"))*SUM($F$3:$I$3)</f>
        <v>11.7</v>
      </c>
      <c r="D163" s="65" cm="1">
        <f t="array" aca="1" ref="D163" ca="1">_xlfn.XLOOKUP(A163,INDIRECT($A$5&amp;"!$AJ$41:$AJ$406"),INDIRECT($A$5&amp;"!$AO$41:$AO$406"))*SUM($F$3:$I$3)</f>
        <v>11.7</v>
      </c>
      <c r="E163" s="34" cm="1">
        <f t="array" ref="E163">SUMPRODUCT(('PT Storengy'!$B$8:$I$372)*('PT Storengy'!$A$8:$A$372=$A163)*('PT Storengy'!$B$5:$I$5=$A$6)*('PT Storengy'!$B$7:$I$7=$A$7))</f>
        <v>0.6</v>
      </c>
      <c r="F163" s="107">
        <f t="shared" ca="1" si="20"/>
        <v>9.9508392048000118</v>
      </c>
      <c r="G163" s="141">
        <f t="shared" ca="1" si="23"/>
        <v>0.84863</v>
      </c>
      <c r="H163" s="35" cm="1">
        <f t="array" aca="1" ref="H163" ca="1">IF(ROUND(ROUND(G163,2)-G163,4)=0,_xlfn.XLOOKUP(G163,INDIRECT($A$4&amp;"!$G$41:$G$141"),INDIRECT($A$4&amp;"!$A$41:$A$141"),0,1,1),IF(G163&gt;=1,0,(ROUNDUP(G163,2)-G163)*100*_xlfn.XLOOKUP(G163,INDIRECT($A$4&amp;"!$G$41:$G$141"),INDIRECT($A$4&amp;"!$A$41:$A$141"),0,-1,-1)+(G163-ROUNDDOWN(G163,2))*100*_xlfn.XLOOKUP(G163,INDIRECT($A$4&amp;"!$G$41:$G$141"),INDIRECT($A$4&amp;"!$A$41:$A$141"),0,1,1)))</f>
        <v>0.58424666666666725</v>
      </c>
      <c r="I163" s="66">
        <f t="shared" ca="1" si="24"/>
        <v>21.87419520000002</v>
      </c>
      <c r="J163" s="106" cm="1">
        <f t="array" aca="1" ref="J163" ca="1">IF(COUNTIFS('PTC NaTran'!$K$7:$K$15996,"",'PTC NaTran'!$A$7:$A$15996,J$16,'PTC NaTran'!$D$7:$D$15996,$A163,'PTC NaTran'!$C$7:$C$15996,"DEL")&gt;0,J$14,SUMIFS('PTC NaTran'!$K$7:$K$15996,'PTC NaTran'!$A$7:$A$15996,J$16,'PTC NaTran'!$D$7:$D$15996,$A163,'PTC NaTran'!$C$7:$C$15996,"DEL")*1.0026*$F$4/INDIRECT($A$4&amp;"!D9"))</f>
        <v>54.908348936170199</v>
      </c>
      <c r="K163" s="106">
        <v>1000</v>
      </c>
      <c r="L163" s="107">
        <f t="shared" ca="1" si="21"/>
        <v>9.6921016010553149</v>
      </c>
      <c r="M163" s="141">
        <f t="shared" ca="1" si="25"/>
        <v>0.82647000000000004</v>
      </c>
      <c r="N163" s="35" cm="1">
        <f t="array" aca="1" ref="N163" ca="1">IF(ROUND(ROUND(M163,2)-M163,4)=0,_xlfn.XLOOKUP(M163,INDIRECT($A$4&amp;"!$G$41:$G$141"),INDIRECT($A$4&amp;"!$A$41:$A$141"),0,1,1),IF(M163&gt;=1,0,(ROUNDUP(M163,2)-M163)*100*_xlfn.XLOOKUP(M163,INDIRECT($A$4&amp;"!$G$41:$G$141"),INDIRECT($A$4&amp;"!$A$41:$A$141"),0,-1,-1)+(M163-ROUNDDOWN(M163,2))*100*_xlfn.XLOOKUP(M163,INDIRECT($A$4&amp;"!$G$41:$G$141"),INDIRECT($A$4&amp;"!$A$41:$A$141"),0,1,1)))</f>
        <v>0.59902000000000055</v>
      </c>
      <c r="O163" s="66">
        <f t="shared" ca="1" si="26"/>
        <v>22.42730880000002</v>
      </c>
      <c r="S163" s="107">
        <f t="shared" ca="1" si="22"/>
        <v>10.755927936000004</v>
      </c>
      <c r="T163" s="51">
        <f t="shared" ca="1" si="27"/>
        <v>0.91552999999999995</v>
      </c>
      <c r="U163" s="35" cm="1">
        <f t="array" aca="1" ref="U163" ca="1">IF(ROUND(ROUND(T163,2)-T163,4)=0,_xlfn.XLOOKUP(T163,INDIRECT($A$4&amp;"!$G$41:$G$141"),INDIRECT($A$4&amp;"!$A$41:$A$141"),0,1,1),IF(T163&gt;=1,0,(ROUNDUP(T163,2)-T163)*100*_xlfn.XLOOKUP(T163,INDIRECT($A$4&amp;"!$G$41:$G$141"),INDIRECT($A$4&amp;"!$A$41:$A$141"),0,-1,-1)+(T163-ROUNDDOWN(T163,2))*100*_xlfn.XLOOKUP(T163,INDIRECT($A$4&amp;"!$G$41:$G$141"),INDIRECT($A$4&amp;"!$A$41:$A$141"),0,1,1)))</f>
        <v>0.47235000000000094</v>
      </c>
      <c r="V163" s="66">
        <f t="shared" ca="1" si="28"/>
        <v>44.211960000000083</v>
      </c>
    </row>
    <row r="164" spans="1:22" x14ac:dyDescent="0.35">
      <c r="A164" s="32">
        <f t="shared" si="29"/>
        <v>46625</v>
      </c>
      <c r="B164" s="65" cm="1">
        <f t="array" aca="1" ref="B164" ca="1">_xlfn.XLOOKUP(A164,INDIRECT($A$5&amp;"!$AJ$41:$AJ$406"),INDIRECT($A$5&amp;"!$AK$41:$AK$406"))*SUM($F$3:$I$3)</f>
        <v>0</v>
      </c>
      <c r="C164" s="65" cm="1">
        <f t="array" aca="1" ref="C164" ca="1">_xlfn.XLOOKUP(A164,INDIRECT($A$5&amp;"!$AJ$41:$AJ$406"),INDIRECT($A$5&amp;"!$AL$41:$AL$406"))*SUM($F$3:$I$3)</f>
        <v>11.7</v>
      </c>
      <c r="D164" s="65" cm="1">
        <f t="array" aca="1" ref="D164" ca="1">_xlfn.XLOOKUP(A164,INDIRECT($A$5&amp;"!$AJ$41:$AJ$406"),INDIRECT($A$5&amp;"!$AO$41:$AO$406"))*SUM($F$3:$I$3)</f>
        <v>11.7</v>
      </c>
      <c r="E164" s="34" cm="1">
        <f t="array" ref="E164">SUMPRODUCT(('PT Storengy'!$B$8:$I$372)*('PT Storengy'!$A$8:$A$372=$A164)*('PT Storengy'!$B$5:$I$5=$A$6)*('PT Storengy'!$B$7:$I$7=$A$7))</f>
        <v>0.6</v>
      </c>
      <c r="F164" s="107">
        <f t="shared" ca="1" si="20"/>
        <v>9.9726667248000123</v>
      </c>
      <c r="G164" s="141">
        <f t="shared" ca="1" si="23"/>
        <v>0.85050000000000003</v>
      </c>
      <c r="H164" s="35" cm="1">
        <f t="array" aca="1" ref="H164" ca="1">IF(ROUND(ROUND(G164,2)-G164,4)=0,_xlfn.XLOOKUP(G164,INDIRECT($A$4&amp;"!$G$41:$G$141"),INDIRECT($A$4&amp;"!$A$41:$A$141"),0,1,1),IF(G164&gt;=1,0,(ROUNDUP(G164,2)-G164)*100*_xlfn.XLOOKUP(G164,INDIRECT($A$4&amp;"!$G$41:$G$141"),INDIRECT($A$4&amp;"!$A$41:$A$141"),0,-1,-1)+(G164-ROUNDDOWN(G164,2))*100*_xlfn.XLOOKUP(G164,INDIRECT($A$4&amp;"!$G$41:$G$141"),INDIRECT($A$4&amp;"!$A$41:$A$141"),0,1,1)))</f>
        <v>0.58300000000000063</v>
      </c>
      <c r="I164" s="66">
        <f t="shared" ca="1" si="24"/>
        <v>21.827520000000021</v>
      </c>
      <c r="J164" s="106" cm="1">
        <f t="array" aca="1" ref="J164" ca="1">IF(COUNTIFS('PTC NaTran'!$K$7:$K$15996,"",'PTC NaTran'!$A$7:$A$15996,J$16,'PTC NaTran'!$D$7:$D$15996,$A164,'PTC NaTran'!$C$7:$C$15996,"DEL")&gt;0,J$14,SUMIFS('PTC NaTran'!$K$7:$K$15996,'PTC NaTran'!$A$7:$A$15996,J$16,'PTC NaTran'!$D$7:$D$15996,$A164,'PTC NaTran'!$C$7:$C$15996,"DEL")*1.0026*$F$4/INDIRECT($A$4&amp;"!D9"))</f>
        <v>54.908348936170199</v>
      </c>
      <c r="K164" s="106">
        <v>1000</v>
      </c>
      <c r="L164" s="107">
        <f t="shared" ca="1" si="21"/>
        <v>9.714481236255315</v>
      </c>
      <c r="M164" s="141">
        <f t="shared" ca="1" si="25"/>
        <v>0.82838000000000001</v>
      </c>
      <c r="N164" s="35" cm="1">
        <f t="array" aca="1" ref="N164" ca="1">IF(ROUND(ROUND(M164,2)-M164,4)=0,_xlfn.XLOOKUP(M164,INDIRECT($A$4&amp;"!$G$41:$G$141"),INDIRECT($A$4&amp;"!$A$41:$A$141"),0,1,1),IF(M164&gt;=1,0,(ROUNDUP(M164,2)-M164)*100*_xlfn.XLOOKUP(M164,INDIRECT($A$4&amp;"!$G$41:$G$141"),INDIRECT($A$4&amp;"!$A$41:$A$141"),0,-1,-1)+(M164-ROUNDDOWN(M164,2))*100*_xlfn.XLOOKUP(M164,INDIRECT($A$4&amp;"!$G$41:$G$141"),INDIRECT($A$4&amp;"!$A$41:$A$141"),0,1,1)))</f>
        <v>0.59774666666666731</v>
      </c>
      <c r="O164" s="66">
        <f t="shared" ca="1" si="26"/>
        <v>22.379635200000024</v>
      </c>
      <c r="S164" s="107">
        <f t="shared" ca="1" si="22"/>
        <v>10.798370856000005</v>
      </c>
      <c r="T164" s="51">
        <f t="shared" ca="1" si="27"/>
        <v>0.91930999999999996</v>
      </c>
      <c r="U164" s="35" cm="1">
        <f t="array" aca="1" ref="U164" ca="1">IF(ROUND(ROUND(T164,2)-T164,4)=0,_xlfn.XLOOKUP(T164,INDIRECT($A$4&amp;"!$G$41:$G$141"),INDIRECT($A$4&amp;"!$A$41:$A$141"),0,1,1),IF(T164&gt;=1,0,(ROUNDUP(T164,2)-T164)*100*_xlfn.XLOOKUP(T164,INDIRECT($A$4&amp;"!$G$41:$G$141"),INDIRECT($A$4&amp;"!$A$41:$A$141"),0,-1,-1)+(T164-ROUNDDOWN(T164,2))*100*_xlfn.XLOOKUP(T164,INDIRECT($A$4&amp;"!$G$41:$G$141"),INDIRECT($A$4&amp;"!$A$41:$A$141"),0,1,1)))</f>
        <v>0.45345000000000096</v>
      </c>
      <c r="V164" s="66">
        <f t="shared" ca="1" si="28"/>
        <v>42.442920000000086</v>
      </c>
    </row>
    <row r="165" spans="1:22" x14ac:dyDescent="0.35">
      <c r="A165" s="32">
        <f t="shared" si="29"/>
        <v>46626</v>
      </c>
      <c r="B165" s="65" cm="1">
        <f t="array" aca="1" ref="B165" ca="1">_xlfn.XLOOKUP(A165,INDIRECT($A$5&amp;"!$AJ$41:$AJ$406"),INDIRECT($A$5&amp;"!$AK$41:$AK$406"))*SUM($F$3:$I$3)</f>
        <v>0</v>
      </c>
      <c r="C165" s="65" cm="1">
        <f t="array" aca="1" ref="C165" ca="1">_xlfn.XLOOKUP(A165,INDIRECT($A$5&amp;"!$AJ$41:$AJ$406"),INDIRECT($A$5&amp;"!$AL$41:$AL$406"))*SUM($F$3:$I$3)</f>
        <v>11.7</v>
      </c>
      <c r="D165" s="65" cm="1">
        <f t="array" aca="1" ref="D165" ca="1">_xlfn.XLOOKUP(A165,INDIRECT($A$5&amp;"!$AJ$41:$AJ$406"),INDIRECT($A$5&amp;"!$AO$41:$AO$406"))*SUM($F$3:$I$3)</f>
        <v>11.7</v>
      </c>
      <c r="E165" s="34" cm="1">
        <f t="array" ref="E165">SUMPRODUCT(('PT Storengy'!$B$8:$I$372)*('PT Storengy'!$A$8:$A$372=$A165)*('PT Storengy'!$B$5:$I$5=$A$6)*('PT Storengy'!$B$7:$I$7=$A$7))</f>
        <v>0.6</v>
      </c>
      <c r="F165" s="107">
        <f t="shared" ca="1" si="20"/>
        <v>9.9944478192000119</v>
      </c>
      <c r="G165" s="141">
        <f t="shared" ca="1" si="23"/>
        <v>0.85236000000000001</v>
      </c>
      <c r="H165" s="35" cm="1">
        <f t="array" aca="1" ref="H165" ca="1">IF(ROUND(ROUND(G165,2)-G165,4)=0,_xlfn.XLOOKUP(G165,INDIRECT($A$4&amp;"!$G$41:$G$141"),INDIRECT($A$4&amp;"!$A$41:$A$141"),0,1,1),IF(G165&gt;=1,0,(ROUNDUP(G165,2)-G165)*100*_xlfn.XLOOKUP(G165,INDIRECT($A$4&amp;"!$G$41:$G$141"),INDIRECT($A$4&amp;"!$A$41:$A$141"),0,-1,-1)+(G165-ROUNDDOWN(G165,2))*100*_xlfn.XLOOKUP(G165,INDIRECT($A$4&amp;"!$G$41:$G$141"),INDIRECT($A$4&amp;"!$A$41:$A$141"),0,1,1)))</f>
        <v>0.58176000000000061</v>
      </c>
      <c r="I165" s="66">
        <f t="shared" ca="1" si="24"/>
        <v>21.781094400000022</v>
      </c>
      <c r="J165" s="106" cm="1">
        <f t="array" aca="1" ref="J165" ca="1">IF(COUNTIFS('PTC NaTran'!$K$7:$K$15996,"",'PTC NaTran'!$A$7:$A$15996,J$16,'PTC NaTran'!$D$7:$D$15996,$A165,'PTC NaTran'!$C$7:$C$15996,"DEL")&gt;0,J$14,SUMIFS('PTC NaTran'!$K$7:$K$15996,'PTC NaTran'!$A$7:$A$15996,J$16,'PTC NaTran'!$D$7:$D$15996,$A165,'PTC NaTran'!$C$7:$C$15996,"DEL")*1.0026*$F$4/INDIRECT($A$4&amp;"!D9"))</f>
        <v>54.908348936170199</v>
      </c>
      <c r="K165" s="106">
        <v>1000</v>
      </c>
      <c r="L165" s="107">
        <f t="shared" ca="1" si="21"/>
        <v>9.7368129482553147</v>
      </c>
      <c r="M165" s="141">
        <f t="shared" ca="1" si="25"/>
        <v>0.83030000000000004</v>
      </c>
      <c r="N165" s="35" cm="1">
        <f t="array" aca="1" ref="N165" ca="1">IF(ROUND(ROUND(M165,2)-M165,4)=0,_xlfn.XLOOKUP(M165,INDIRECT($A$4&amp;"!$G$41:$G$141"),INDIRECT($A$4&amp;"!$A$41:$A$141"),0,1,1),IF(M165&gt;=1,0,(ROUNDUP(M165,2)-M165)*100*_xlfn.XLOOKUP(M165,INDIRECT($A$4&amp;"!$G$41:$G$141"),INDIRECT($A$4&amp;"!$A$41:$A$141"),0,-1,-1)+(M165-ROUNDDOWN(M165,2))*100*_xlfn.XLOOKUP(M165,INDIRECT($A$4&amp;"!$G$41:$G$141"),INDIRECT($A$4&amp;"!$A$41:$A$141"),0,1,1)))</f>
        <v>0.59646666666666726</v>
      </c>
      <c r="O165" s="66">
        <f t="shared" ca="1" si="26"/>
        <v>22.331712000000021</v>
      </c>
      <c r="S165" s="107">
        <f t="shared" ca="1" si="22"/>
        <v>10.839114936000005</v>
      </c>
      <c r="T165" s="51">
        <f t="shared" ca="1" si="27"/>
        <v>0.92293999999999998</v>
      </c>
      <c r="U165" s="35" cm="1">
        <f t="array" aca="1" ref="U165" ca="1">IF(ROUND(ROUND(T165,2)-T165,4)=0,_xlfn.XLOOKUP(T165,INDIRECT($A$4&amp;"!$G$41:$G$141"),INDIRECT($A$4&amp;"!$A$41:$A$141"),0,1,1),IF(T165&gt;=1,0,(ROUNDUP(T165,2)-T165)*100*_xlfn.XLOOKUP(T165,INDIRECT($A$4&amp;"!$G$41:$G$141"),INDIRECT($A$4&amp;"!$A$41:$A$141"),0,-1,-1)+(T165-ROUNDDOWN(T165,2))*100*_xlfn.XLOOKUP(T165,INDIRECT($A$4&amp;"!$G$41:$G$141"),INDIRECT($A$4&amp;"!$A$41:$A$141"),0,1,1)))</f>
        <v>0.43530000000000091</v>
      </c>
      <c r="V165" s="66">
        <f t="shared" ca="1" si="28"/>
        <v>40.744080000000082</v>
      </c>
    </row>
    <row r="166" spans="1:22" x14ac:dyDescent="0.35">
      <c r="A166" s="32">
        <f t="shared" si="29"/>
        <v>46627</v>
      </c>
      <c r="B166" s="65" cm="1">
        <f t="array" aca="1" ref="B166" ca="1">_xlfn.XLOOKUP(A166,INDIRECT($A$5&amp;"!$AJ$41:$AJ$406"),INDIRECT($A$5&amp;"!$AK$41:$AK$406"))*SUM($F$3:$I$3)</f>
        <v>0</v>
      </c>
      <c r="C166" s="65" cm="1">
        <f t="array" aca="1" ref="C166" ca="1">_xlfn.XLOOKUP(A166,INDIRECT($A$5&amp;"!$AJ$41:$AJ$406"),INDIRECT($A$5&amp;"!$AL$41:$AL$406"))*SUM($F$3:$I$3)</f>
        <v>11.7</v>
      </c>
      <c r="D166" s="65" cm="1">
        <f t="array" aca="1" ref="D166" ca="1">_xlfn.XLOOKUP(A166,INDIRECT($A$5&amp;"!$AJ$41:$AJ$406"),INDIRECT($A$5&amp;"!$AO$41:$AO$406"))*SUM($F$3:$I$3)</f>
        <v>11.7</v>
      </c>
      <c r="E166" s="34" cm="1">
        <f t="array" ref="E166">SUMPRODUCT(('PT Storengy'!$B$8:$I$372)*('PT Storengy'!$A$8:$A$372=$A166)*('PT Storengy'!$B$5:$I$5=$A$6)*('PT Storengy'!$B$7:$I$7=$A$7))</f>
        <v>0.6</v>
      </c>
      <c r="F166" s="107">
        <f t="shared" ca="1" si="20"/>
        <v>10.016182238400011</v>
      </c>
      <c r="G166" s="141">
        <f t="shared" ca="1" si="23"/>
        <v>0.85423000000000004</v>
      </c>
      <c r="H166" s="35" cm="1">
        <f t="array" aca="1" ref="H166" ca="1">IF(ROUND(ROUND(G166,2)-G166,4)=0,_xlfn.XLOOKUP(G166,INDIRECT($A$4&amp;"!$G$41:$G$141"),INDIRECT($A$4&amp;"!$A$41:$A$141"),0,1,1),IF(G166&gt;=1,0,(ROUNDUP(G166,2)-G166)*100*_xlfn.XLOOKUP(G166,INDIRECT($A$4&amp;"!$G$41:$G$141"),INDIRECT($A$4&amp;"!$A$41:$A$141"),0,-1,-1)+(G166-ROUNDDOWN(G166,2))*100*_xlfn.XLOOKUP(G166,INDIRECT($A$4&amp;"!$G$41:$G$141"),INDIRECT($A$4&amp;"!$A$41:$A$141"),0,1,1)))</f>
        <v>0.58051333333333388</v>
      </c>
      <c r="I166" s="66">
        <f t="shared" ca="1" si="24"/>
        <v>21.734419200000019</v>
      </c>
      <c r="J166" s="106" cm="1">
        <f t="array" aca="1" ref="J166" ca="1">IF(COUNTIFS('PTC NaTran'!$K$7:$K$15996,"",'PTC NaTran'!$A$7:$A$15996,J$16,'PTC NaTran'!$D$7:$D$15996,$A166,'PTC NaTran'!$C$7:$C$15996,"DEL")&gt;0,J$14,SUMIFS('PTC NaTran'!$K$7:$K$15996,'PTC NaTran'!$A$7:$A$15996,J$16,'PTC NaTran'!$D$7:$D$15996,$A166,'PTC NaTran'!$C$7:$C$15996,"DEL")*1.0026*$F$4/INDIRECT($A$4&amp;"!D9"))</f>
        <v>54.908348936170199</v>
      </c>
      <c r="K166" s="106">
        <v>1000</v>
      </c>
      <c r="L166" s="107">
        <f t="shared" ca="1" si="21"/>
        <v>9.7590969866553152</v>
      </c>
      <c r="M166" s="141">
        <f t="shared" ca="1" si="25"/>
        <v>0.83221000000000001</v>
      </c>
      <c r="N166" s="35" cm="1">
        <f t="array" aca="1" ref="N166" ca="1">IF(ROUND(ROUND(M166,2)-M166,4)=0,_xlfn.XLOOKUP(M166,INDIRECT($A$4&amp;"!$G$41:$G$141"),INDIRECT($A$4&amp;"!$A$41:$A$141"),0,1,1),IF(M166&gt;=1,0,(ROUNDUP(M166,2)-M166)*100*_xlfn.XLOOKUP(M166,INDIRECT($A$4&amp;"!$G$41:$G$141"),INDIRECT($A$4&amp;"!$A$41:$A$141"),0,-1,-1)+(M166-ROUNDDOWN(M166,2))*100*_xlfn.XLOOKUP(M166,INDIRECT($A$4&amp;"!$G$41:$G$141"),INDIRECT($A$4&amp;"!$A$41:$A$141"),0,1,1)))</f>
        <v>0.59519333333333391</v>
      </c>
      <c r="O166" s="66">
        <f t="shared" ca="1" si="26"/>
        <v>22.284038400000021</v>
      </c>
      <c r="S166" s="107">
        <f t="shared" ca="1" si="22"/>
        <v>10.878230376000005</v>
      </c>
      <c r="T166" s="51">
        <f t="shared" ca="1" si="27"/>
        <v>0.92642000000000002</v>
      </c>
      <c r="U166" s="35" cm="1">
        <f t="array" aca="1" ref="U166" ca="1">IF(ROUND(ROUND(T166,2)-T166,4)=0,_xlfn.XLOOKUP(T166,INDIRECT($A$4&amp;"!$G$41:$G$141"),INDIRECT($A$4&amp;"!$A$41:$A$141"),0,1,1),IF(T166&gt;=1,0,(ROUNDUP(T166,2)-T166)*100*_xlfn.XLOOKUP(T166,INDIRECT($A$4&amp;"!$G$41:$G$141"),INDIRECT($A$4&amp;"!$A$41:$A$141"),0,-1,-1)+(T166-ROUNDDOWN(T166,2))*100*_xlfn.XLOOKUP(T166,INDIRECT($A$4&amp;"!$G$41:$G$141"),INDIRECT($A$4&amp;"!$A$41:$A$141"),0,1,1)))</f>
        <v>0.41790000000000083</v>
      </c>
      <c r="V166" s="66">
        <f t="shared" ca="1" si="28"/>
        <v>39.115440000000078</v>
      </c>
    </row>
    <row r="167" spans="1:22" x14ac:dyDescent="0.35">
      <c r="A167" s="32">
        <f t="shared" si="29"/>
        <v>46628</v>
      </c>
      <c r="B167" s="65" cm="1">
        <f t="array" aca="1" ref="B167" ca="1">_xlfn.XLOOKUP(A167,INDIRECT($A$5&amp;"!$AJ$41:$AJ$406"),INDIRECT($A$5&amp;"!$AK$41:$AK$406"))*SUM($F$3:$I$3)</f>
        <v>0</v>
      </c>
      <c r="C167" s="65" cm="1">
        <f t="array" aca="1" ref="C167" ca="1">_xlfn.XLOOKUP(A167,INDIRECT($A$5&amp;"!$AJ$41:$AJ$406"),INDIRECT($A$5&amp;"!$AL$41:$AL$406"))*SUM($F$3:$I$3)</f>
        <v>11.7</v>
      </c>
      <c r="D167" s="65" cm="1">
        <f t="array" aca="1" ref="D167" ca="1">_xlfn.XLOOKUP(A167,INDIRECT($A$5&amp;"!$AJ$41:$AJ$406"),INDIRECT($A$5&amp;"!$AO$41:$AO$406"))*SUM($F$3:$I$3)</f>
        <v>11.7</v>
      </c>
      <c r="E167" s="34" cm="1">
        <f t="array" ref="E167">SUMPRODUCT(('PT Storengy'!$B$8:$I$372)*('PT Storengy'!$A$8:$A$372=$A167)*('PT Storengy'!$B$5:$I$5=$A$6)*('PT Storengy'!$B$7:$I$7=$A$7))</f>
        <v>0.6</v>
      </c>
      <c r="F167" s="107">
        <f t="shared" ca="1" si="20"/>
        <v>10.037870481600011</v>
      </c>
      <c r="G167" s="141">
        <f t="shared" ca="1" si="23"/>
        <v>0.85607999999999995</v>
      </c>
      <c r="H167" s="35" cm="1">
        <f t="array" aca="1" ref="H167" ca="1">IF(ROUND(ROUND(G167,2)-G167,4)=0,_xlfn.XLOOKUP(G167,INDIRECT($A$4&amp;"!$G$41:$G$141"),INDIRECT($A$4&amp;"!$A$41:$A$141"),0,1,1),IF(G167&gt;=1,0,(ROUNDUP(G167,2)-G167)*100*_xlfn.XLOOKUP(G167,INDIRECT($A$4&amp;"!$G$41:$G$141"),INDIRECT($A$4&amp;"!$A$41:$A$141"),0,-1,-1)+(G167-ROUNDDOWN(G167,2))*100*_xlfn.XLOOKUP(G167,INDIRECT($A$4&amp;"!$G$41:$G$141"),INDIRECT($A$4&amp;"!$A$41:$A$141"),0,1,1)))</f>
        <v>0.57928000000000057</v>
      </c>
      <c r="I167" s="66">
        <f t="shared" ca="1" si="24"/>
        <v>21.68824320000002</v>
      </c>
      <c r="J167" s="106" cm="1">
        <f t="array" aca="1" ref="J167" ca="1">IF(COUNTIFS('PTC NaTran'!$K$7:$K$15996,"",'PTC NaTran'!$A$7:$A$15996,J$16,'PTC NaTran'!$D$7:$D$15996,$A167,'PTC NaTran'!$C$7:$C$15996,"DEL")&gt;0,J$14,SUMIFS('PTC NaTran'!$K$7:$K$15996,'PTC NaTran'!$A$7:$A$15996,J$16,'PTC NaTran'!$D$7:$D$15996,$A167,'PTC NaTran'!$C$7:$C$15996,"DEL")*1.0026*$F$4/INDIRECT($A$4&amp;"!D9"))</f>
        <v>54.908348936170199</v>
      </c>
      <c r="K167" s="106">
        <v>1000</v>
      </c>
      <c r="L167" s="107">
        <f t="shared" ca="1" si="21"/>
        <v>9.7813336010553158</v>
      </c>
      <c r="M167" s="141">
        <f t="shared" ca="1" si="25"/>
        <v>0.83411000000000002</v>
      </c>
      <c r="N167" s="35" cm="1">
        <f t="array" aca="1" ref="N167" ca="1">IF(ROUND(ROUND(M167,2)-M167,4)=0,_xlfn.XLOOKUP(M167,INDIRECT($A$4&amp;"!$G$41:$G$141"),INDIRECT($A$4&amp;"!$A$41:$A$141"),0,1,1),IF(M167&gt;=1,0,(ROUNDUP(M167,2)-M167)*100*_xlfn.XLOOKUP(M167,INDIRECT($A$4&amp;"!$G$41:$G$141"),INDIRECT($A$4&amp;"!$A$41:$A$141"),0,-1,-1)+(M167-ROUNDDOWN(M167,2))*100*_xlfn.XLOOKUP(M167,INDIRECT($A$4&amp;"!$G$41:$G$141"),INDIRECT($A$4&amp;"!$A$41:$A$141"),0,1,1)))</f>
        <v>0.59392666666666727</v>
      </c>
      <c r="O167" s="66">
        <f t="shared" ca="1" si="26"/>
        <v>22.236614400000022</v>
      </c>
      <c r="S167" s="107">
        <f t="shared" ca="1" si="22"/>
        <v>10.915782696000004</v>
      </c>
      <c r="T167" s="51">
        <f t="shared" ca="1" si="27"/>
        <v>0.92976000000000003</v>
      </c>
      <c r="U167" s="35" cm="1">
        <f t="array" aca="1" ref="U167" ca="1">IF(ROUND(ROUND(T167,2)-T167,4)=0,_xlfn.XLOOKUP(T167,INDIRECT($A$4&amp;"!$G$41:$G$141"),INDIRECT($A$4&amp;"!$A$41:$A$141"),0,1,1),IF(T167&gt;=1,0,(ROUNDUP(T167,2)-T167)*100*_xlfn.XLOOKUP(T167,INDIRECT($A$4&amp;"!$G$41:$G$141"),INDIRECT($A$4&amp;"!$A$41:$A$141"),0,-1,-1)+(T167-ROUNDDOWN(T167,2))*100*_xlfn.XLOOKUP(T167,INDIRECT($A$4&amp;"!$G$41:$G$141"),INDIRECT($A$4&amp;"!$A$41:$A$141"),0,1,1)))</f>
        <v>0.40120000000000083</v>
      </c>
      <c r="V167" s="66">
        <f t="shared" ca="1" si="28"/>
        <v>37.552320000000073</v>
      </c>
    </row>
    <row r="168" spans="1:22" x14ac:dyDescent="0.35">
      <c r="A168" s="32">
        <f t="shared" si="29"/>
        <v>46629</v>
      </c>
      <c r="B168" s="65" cm="1">
        <f t="array" aca="1" ref="B168" ca="1">_xlfn.XLOOKUP(A168,INDIRECT($A$5&amp;"!$AJ$41:$AJ$406"),INDIRECT($A$5&amp;"!$AK$41:$AK$406"))*SUM($F$3:$I$3)</f>
        <v>0</v>
      </c>
      <c r="C168" s="65" cm="1">
        <f t="array" aca="1" ref="C168" ca="1">_xlfn.XLOOKUP(A168,INDIRECT($A$5&amp;"!$AJ$41:$AJ$406"),INDIRECT($A$5&amp;"!$AL$41:$AL$406"))*SUM($F$3:$I$3)</f>
        <v>11.7</v>
      </c>
      <c r="D168" s="65" cm="1">
        <f t="array" aca="1" ref="D168" ca="1">_xlfn.XLOOKUP(A168,INDIRECT($A$5&amp;"!$AJ$41:$AJ$406"),INDIRECT($A$5&amp;"!$AO$41:$AO$406"))*SUM($F$3:$I$3)</f>
        <v>11.7</v>
      </c>
      <c r="E168" s="34" cm="1">
        <f t="array" ref="E168">SUMPRODUCT(('PT Storengy'!$B$8:$I$372)*('PT Storengy'!$A$8:$A$372=$A168)*('PT Storengy'!$B$5:$I$5=$A$6)*('PT Storengy'!$B$7:$I$7=$A$7))</f>
        <v>0.6</v>
      </c>
      <c r="F168" s="107">
        <f t="shared" ca="1" si="20"/>
        <v>10.059512299200012</v>
      </c>
      <c r="G168" s="141">
        <f t="shared" ca="1" si="23"/>
        <v>0.85794000000000004</v>
      </c>
      <c r="H168" s="35" cm="1">
        <f t="array" aca="1" ref="H168" ca="1">IF(ROUND(ROUND(G168,2)-G168,4)=0,_xlfn.XLOOKUP(G168,INDIRECT($A$4&amp;"!$G$41:$G$141"),INDIRECT($A$4&amp;"!$A$41:$A$141"),0,1,1),IF(G168&gt;=1,0,(ROUNDUP(G168,2)-G168)*100*_xlfn.XLOOKUP(G168,INDIRECT($A$4&amp;"!$G$41:$G$141"),INDIRECT($A$4&amp;"!$A$41:$A$141"),0,-1,-1)+(G168-ROUNDDOWN(G168,2))*100*_xlfn.XLOOKUP(G168,INDIRECT($A$4&amp;"!$G$41:$G$141"),INDIRECT($A$4&amp;"!$A$41:$A$141"),0,1,1)))</f>
        <v>0.57804000000000055</v>
      </c>
      <c r="I168" s="66">
        <f t="shared" ca="1" si="24"/>
        <v>21.641817600000021</v>
      </c>
      <c r="J168" s="106" cm="1">
        <f t="array" aca="1" ref="J168" ca="1">IF(COUNTIFS('PTC NaTran'!$K$7:$K$15996,"",'PTC NaTran'!$A$7:$A$15996,J$16,'PTC NaTran'!$D$7:$D$15996,$A168,'PTC NaTran'!$C$7:$C$15996,"DEL")&gt;0,J$14,SUMIFS('PTC NaTran'!$K$7:$K$15996,'PTC NaTran'!$A$7:$A$15996,J$16,'PTC NaTran'!$D$7:$D$15996,$A168,'PTC NaTran'!$C$7:$C$15996,"DEL")*1.0026*$F$4/INDIRECT($A$4&amp;"!D9"))</f>
        <v>54.908348936170199</v>
      </c>
      <c r="K168" s="106">
        <v>1000</v>
      </c>
      <c r="L168" s="107">
        <f t="shared" ca="1" si="21"/>
        <v>9.8035227914553165</v>
      </c>
      <c r="M168" s="141">
        <f t="shared" ca="1" si="25"/>
        <v>0.83601000000000003</v>
      </c>
      <c r="N168" s="35" cm="1">
        <f t="array" aca="1" ref="N168" ca="1">IF(ROUND(ROUND(M168,2)-M168,4)=0,_xlfn.XLOOKUP(M168,INDIRECT($A$4&amp;"!$G$41:$G$141"),INDIRECT($A$4&amp;"!$A$41:$A$141"),0,1,1),IF(M168&gt;=1,0,(ROUNDUP(M168,2)-M168)*100*_xlfn.XLOOKUP(M168,INDIRECT($A$4&amp;"!$G$41:$G$141"),INDIRECT($A$4&amp;"!$A$41:$A$141"),0,-1,-1)+(M168-ROUNDDOWN(M168,2))*100*_xlfn.XLOOKUP(M168,INDIRECT($A$4&amp;"!$G$41:$G$141"),INDIRECT($A$4&amp;"!$A$41:$A$141"),0,1,1)))</f>
        <v>0.59266000000000063</v>
      </c>
      <c r="O168" s="66">
        <f t="shared" ca="1" si="26"/>
        <v>22.189190400000022</v>
      </c>
      <c r="S168" s="107">
        <f t="shared" ca="1" si="22"/>
        <v>10.951832736000004</v>
      </c>
      <c r="T168" s="51">
        <f t="shared" ca="1" si="27"/>
        <v>0.93296999999999997</v>
      </c>
      <c r="U168" s="35" cm="1">
        <f t="array" aca="1" ref="U168" ca="1">IF(ROUND(ROUND(T168,2)-T168,4)=0,_xlfn.XLOOKUP(T168,INDIRECT($A$4&amp;"!$G$41:$G$141"),INDIRECT($A$4&amp;"!$A$41:$A$141"),0,1,1),IF(T168&gt;=1,0,(ROUNDUP(T168,2)-T168)*100*_xlfn.XLOOKUP(T168,INDIRECT($A$4&amp;"!$G$41:$G$141"),INDIRECT($A$4&amp;"!$A$41:$A$141"),0,-1,-1)+(T168-ROUNDDOWN(T168,2))*100*_xlfn.XLOOKUP(T168,INDIRECT($A$4&amp;"!$G$41:$G$141"),INDIRECT($A$4&amp;"!$A$41:$A$141"),0,1,1)))</f>
        <v>0.38515000000000121</v>
      </c>
      <c r="V168" s="66">
        <f t="shared" ca="1" si="28"/>
        <v>36.050040000000109</v>
      </c>
    </row>
    <row r="169" spans="1:22" x14ac:dyDescent="0.35">
      <c r="A169" s="32">
        <f t="shared" si="29"/>
        <v>46630</v>
      </c>
      <c r="B169" s="65" cm="1">
        <f t="array" aca="1" ref="B169" ca="1">_xlfn.XLOOKUP(A169,INDIRECT($A$5&amp;"!$AJ$41:$AJ$406"),INDIRECT($A$5&amp;"!$AK$41:$AK$406"))*SUM($F$3:$I$3)</f>
        <v>0</v>
      </c>
      <c r="C169" s="65" cm="1">
        <f t="array" aca="1" ref="C169" ca="1">_xlfn.XLOOKUP(A169,INDIRECT($A$5&amp;"!$AJ$41:$AJ$406"),INDIRECT($A$5&amp;"!$AL$41:$AL$406"))*SUM($F$3:$I$3)</f>
        <v>11.7</v>
      </c>
      <c r="D169" s="65" cm="1">
        <f t="array" aca="1" ref="D169" ca="1">_xlfn.XLOOKUP(A169,INDIRECT($A$5&amp;"!$AJ$41:$AJ$406"),INDIRECT($A$5&amp;"!$AO$41:$AO$406"))*SUM($F$3:$I$3)</f>
        <v>11.7</v>
      </c>
      <c r="E169" s="34" cm="1">
        <f t="array" ref="E169">SUMPRODUCT(('PT Storengy'!$B$8:$I$372)*('PT Storengy'!$A$8:$A$372=$A169)*('PT Storengy'!$B$5:$I$5=$A$6)*('PT Storengy'!$B$7:$I$7=$A$7))</f>
        <v>0.6</v>
      </c>
      <c r="F169" s="107">
        <f t="shared" ca="1" si="20"/>
        <v>10.081107940800011</v>
      </c>
      <c r="G169" s="141">
        <f t="shared" ca="1" si="23"/>
        <v>0.85979000000000005</v>
      </c>
      <c r="H169" s="35" cm="1">
        <f t="array" aca="1" ref="H169" ca="1">IF(ROUND(ROUND(G169,2)-G169,4)=0,_xlfn.XLOOKUP(G169,INDIRECT($A$4&amp;"!$G$41:$G$141"),INDIRECT($A$4&amp;"!$A$41:$A$141"),0,1,1),IF(G169&gt;=1,0,(ROUNDUP(G169,2)-G169)*100*_xlfn.XLOOKUP(G169,INDIRECT($A$4&amp;"!$G$41:$G$141"),INDIRECT($A$4&amp;"!$A$41:$A$141"),0,-1,-1)+(G169-ROUNDDOWN(G169,2))*100*_xlfn.XLOOKUP(G169,INDIRECT($A$4&amp;"!$G$41:$G$141"),INDIRECT($A$4&amp;"!$A$41:$A$141"),0,1,1)))</f>
        <v>0.57680666666666713</v>
      </c>
      <c r="I169" s="66">
        <f t="shared" ca="1" si="24"/>
        <v>21.595641600000015</v>
      </c>
      <c r="J169" s="106" cm="1">
        <f t="array" aca="1" ref="J169" ca="1">IF(COUNTIFS('PTC NaTran'!$K$7:$K$15996,"",'PTC NaTran'!$A$7:$A$15996,J$16,'PTC NaTran'!$D$7:$D$15996,$A169,'PTC NaTran'!$C$7:$C$15996,"DEL")&gt;0,J$14,SUMIFS('PTC NaTran'!$K$7:$K$15996,'PTC NaTran'!$A$7:$A$15996,J$16,'PTC NaTran'!$D$7:$D$15996,$A169,'PTC NaTran'!$C$7:$C$15996,"DEL")*1.0026*$F$4/INDIRECT($A$4&amp;"!D9"))</f>
        <v>54.908348936170199</v>
      </c>
      <c r="K169" s="106">
        <v>1000</v>
      </c>
      <c r="L169" s="107">
        <f t="shared" ca="1" si="21"/>
        <v>9.8256645578553172</v>
      </c>
      <c r="M169" s="141">
        <f t="shared" ca="1" si="25"/>
        <v>0.83791000000000004</v>
      </c>
      <c r="N169" s="35" cm="1">
        <f t="array" aca="1" ref="N169" ca="1">IF(ROUND(ROUND(M169,2)-M169,4)=0,_xlfn.XLOOKUP(M169,INDIRECT($A$4&amp;"!$G$41:$G$141"),INDIRECT($A$4&amp;"!$A$41:$A$141"),0,1,1),IF(M169&gt;=1,0,(ROUNDUP(M169,2)-M169)*100*_xlfn.XLOOKUP(M169,INDIRECT($A$4&amp;"!$G$41:$G$141"),INDIRECT($A$4&amp;"!$A$41:$A$141"),0,-1,-1)+(M169-ROUNDDOWN(M169,2))*100*_xlfn.XLOOKUP(M169,INDIRECT($A$4&amp;"!$G$41:$G$141"),INDIRECT($A$4&amp;"!$A$41:$A$141"),0,1,1)))</f>
        <v>0.59139333333333388</v>
      </c>
      <c r="O169" s="66">
        <f t="shared" ca="1" si="26"/>
        <v>22.141766400000019</v>
      </c>
      <c r="S169" s="107">
        <f t="shared" ca="1" si="22"/>
        <v>10.986441336000004</v>
      </c>
      <c r="T169" s="51">
        <f t="shared" ca="1" si="27"/>
        <v>0.93605000000000005</v>
      </c>
      <c r="U169" s="35" cm="1">
        <f t="array" aca="1" ref="U169" ca="1">IF(ROUND(ROUND(T169,2)-T169,4)=0,_xlfn.XLOOKUP(T169,INDIRECT($A$4&amp;"!$G$41:$G$141"),INDIRECT($A$4&amp;"!$A$41:$A$141"),0,1,1),IF(T169&gt;=1,0,(ROUNDUP(T169,2)-T169)*100*_xlfn.XLOOKUP(T169,INDIRECT($A$4&amp;"!$G$41:$G$141"),INDIRECT($A$4&amp;"!$A$41:$A$141"),0,-1,-1)+(T169-ROUNDDOWN(T169,2))*100*_xlfn.XLOOKUP(T169,INDIRECT($A$4&amp;"!$G$41:$G$141"),INDIRECT($A$4&amp;"!$A$41:$A$141"),0,1,1)))</f>
        <v>0.36975000000000086</v>
      </c>
      <c r="V169" s="66">
        <f t="shared" ca="1" si="28"/>
        <v>34.608600000000081</v>
      </c>
    </row>
    <row r="170" spans="1:22" x14ac:dyDescent="0.35">
      <c r="A170" s="32">
        <f t="shared" si="29"/>
        <v>46631</v>
      </c>
      <c r="B170" s="65" cm="1">
        <f t="array" aca="1" ref="B170" ca="1">_xlfn.XLOOKUP(A170,INDIRECT($A$5&amp;"!$AJ$41:$AJ$406"),INDIRECT($A$5&amp;"!$AK$41:$AK$406"))*SUM($F$3:$I$3)</f>
        <v>0</v>
      </c>
      <c r="C170" s="65" cm="1">
        <f t="array" aca="1" ref="C170" ca="1">_xlfn.XLOOKUP(A170,INDIRECT($A$5&amp;"!$AJ$41:$AJ$406"),INDIRECT($A$5&amp;"!$AL$41:$AL$406"))*SUM($F$3:$I$3)</f>
        <v>11.7</v>
      </c>
      <c r="D170" s="65" cm="1">
        <f t="array" aca="1" ref="D170" ca="1">_xlfn.XLOOKUP(A170,INDIRECT($A$5&amp;"!$AJ$41:$AJ$406"),INDIRECT($A$5&amp;"!$AO$41:$AO$406"))*SUM($F$3:$I$3)</f>
        <v>11.7</v>
      </c>
      <c r="E170" s="34" cm="1">
        <f t="array" ref="E170">SUMPRODUCT(('PT Storengy'!$B$8:$I$372)*('PT Storengy'!$A$8:$A$372=$A170)*('PT Storengy'!$B$5:$I$5=$A$6)*('PT Storengy'!$B$7:$I$7=$A$7))</f>
        <v>0.6</v>
      </c>
      <c r="F170" s="107">
        <f t="shared" ca="1" si="20"/>
        <v>10.102657656000012</v>
      </c>
      <c r="G170" s="141">
        <f t="shared" ca="1" si="23"/>
        <v>0.86163000000000001</v>
      </c>
      <c r="H170" s="35" cm="1">
        <f t="array" aca="1" ref="H170" ca="1">IF(ROUND(ROUND(G170,2)-G170,4)=0,_xlfn.XLOOKUP(G170,INDIRECT($A$4&amp;"!$G$41:$G$141"),INDIRECT($A$4&amp;"!$A$41:$A$141"),0,1,1),IF(G170&gt;=1,0,(ROUNDUP(G170,2)-G170)*100*_xlfn.XLOOKUP(G170,INDIRECT($A$4&amp;"!$G$41:$G$141"),INDIRECT($A$4&amp;"!$A$41:$A$141"),0,-1,-1)+(G170-ROUNDDOWN(G170,2))*100*_xlfn.XLOOKUP(G170,INDIRECT($A$4&amp;"!$G$41:$G$141"),INDIRECT($A$4&amp;"!$A$41:$A$141"),0,1,1)))</f>
        <v>0.57558000000000054</v>
      </c>
      <c r="I170" s="66">
        <f t="shared" ca="1" si="24"/>
        <v>21.549715200000019</v>
      </c>
      <c r="J170" s="106" cm="1">
        <f t="array" aca="1" ref="J170" ca="1">IF(COUNTIFS('PTC NaTran'!$K$7:$K$15996,"",'PTC NaTran'!$A$7:$A$15996,J$16,'PTC NaTran'!$D$7:$D$15996,$A170,'PTC NaTran'!$C$7:$C$15996,"DEL")&gt;0,J$14,SUMIFS('PTC NaTran'!$K$7:$K$15996,'PTC NaTran'!$A$7:$A$15996,J$16,'PTC NaTran'!$D$7:$D$15996,$A170,'PTC NaTran'!$C$7:$C$15996,"DEL")*1.0026*$F$4/INDIRECT($A$4&amp;"!D9"))</f>
        <v>54.908348936170199</v>
      </c>
      <c r="K170" s="106">
        <v>1000</v>
      </c>
      <c r="L170" s="107">
        <f t="shared" ca="1" si="21"/>
        <v>9.8477591498553174</v>
      </c>
      <c r="M170" s="141">
        <f t="shared" ca="1" si="25"/>
        <v>0.83979999999999999</v>
      </c>
      <c r="N170" s="35" cm="1">
        <f t="array" aca="1" ref="N170" ca="1">IF(ROUND(ROUND(M170,2)-M170,4)=0,_xlfn.XLOOKUP(M170,INDIRECT($A$4&amp;"!$G$41:$G$141"),INDIRECT($A$4&amp;"!$A$41:$A$141"),0,1,1),IF(M170&gt;=1,0,(ROUNDUP(M170,2)-M170)*100*_xlfn.XLOOKUP(M170,INDIRECT($A$4&amp;"!$G$41:$G$141"),INDIRECT($A$4&amp;"!$A$41:$A$141"),0,-1,-1)+(M170-ROUNDDOWN(M170,2))*100*_xlfn.XLOOKUP(M170,INDIRECT($A$4&amp;"!$G$41:$G$141"),INDIRECT($A$4&amp;"!$A$41:$A$141"),0,1,1)))</f>
        <v>0.59013333333333395</v>
      </c>
      <c r="O170" s="66">
        <f t="shared" ca="1" si="26"/>
        <v>22.094592000000024</v>
      </c>
      <c r="S170" s="107">
        <f t="shared" ca="1" si="22"/>
        <v>11.019664656000003</v>
      </c>
      <c r="T170" s="51">
        <f t="shared" ca="1" si="27"/>
        <v>0.93901000000000001</v>
      </c>
      <c r="U170" s="35" cm="1">
        <f t="array" aca="1" ref="U170" ca="1">IF(ROUND(ROUND(T170,2)-T170,4)=0,_xlfn.XLOOKUP(T170,INDIRECT($A$4&amp;"!$G$41:$G$141"),INDIRECT($A$4&amp;"!$A$41:$A$141"),0,1,1),IF(T170&gt;=1,0,(ROUNDUP(T170,2)-T170)*100*_xlfn.XLOOKUP(T170,INDIRECT($A$4&amp;"!$G$41:$G$141"),INDIRECT($A$4&amp;"!$A$41:$A$141"),0,-1,-1)+(T170-ROUNDDOWN(T170,2))*100*_xlfn.XLOOKUP(T170,INDIRECT($A$4&amp;"!$G$41:$G$141"),INDIRECT($A$4&amp;"!$A$41:$A$141"),0,1,1)))</f>
        <v>0.3549500000000011</v>
      </c>
      <c r="V170" s="66">
        <f t="shared" ca="1" si="28"/>
        <v>33.223320000000101</v>
      </c>
    </row>
    <row r="171" spans="1:22" x14ac:dyDescent="0.35">
      <c r="A171" s="32">
        <f t="shared" si="29"/>
        <v>46632</v>
      </c>
      <c r="B171" s="65" cm="1">
        <f t="array" aca="1" ref="B171" ca="1">_xlfn.XLOOKUP(A171,INDIRECT($A$5&amp;"!$AJ$41:$AJ$406"),INDIRECT($A$5&amp;"!$AK$41:$AK$406"))*SUM($F$3:$I$3)</f>
        <v>0</v>
      </c>
      <c r="C171" s="65" cm="1">
        <f t="array" aca="1" ref="C171" ca="1">_xlfn.XLOOKUP(A171,INDIRECT($A$5&amp;"!$AJ$41:$AJ$406"),INDIRECT($A$5&amp;"!$AL$41:$AL$406"))*SUM($F$3:$I$3)</f>
        <v>11.7</v>
      </c>
      <c r="D171" s="65" cm="1">
        <f t="array" aca="1" ref="D171" ca="1">_xlfn.XLOOKUP(A171,INDIRECT($A$5&amp;"!$AJ$41:$AJ$406"),INDIRECT($A$5&amp;"!$AO$41:$AO$406"))*SUM($F$3:$I$3)</f>
        <v>11.7</v>
      </c>
      <c r="E171" s="34" cm="1">
        <f t="array" ref="E171">SUMPRODUCT(('PT Storengy'!$B$8:$I$372)*('PT Storengy'!$A$8:$A$372=$A171)*('PT Storengy'!$B$5:$I$5=$A$6)*('PT Storengy'!$B$7:$I$7=$A$7))</f>
        <v>0.6</v>
      </c>
      <c r="F171" s="107">
        <f t="shared" ca="1" si="20"/>
        <v>10.124161195200012</v>
      </c>
      <c r="G171" s="141">
        <f t="shared" ca="1" si="23"/>
        <v>0.86348000000000003</v>
      </c>
      <c r="H171" s="35" cm="1">
        <f t="array" aca="1" ref="H171" ca="1">IF(ROUND(ROUND(G171,2)-G171,4)=0,_xlfn.XLOOKUP(G171,INDIRECT($A$4&amp;"!$G$41:$G$141"),INDIRECT($A$4&amp;"!$A$41:$A$141"),0,1,1),IF(G171&gt;=1,0,(ROUNDUP(G171,2)-G171)*100*_xlfn.XLOOKUP(G171,INDIRECT($A$4&amp;"!$G$41:$G$141"),INDIRECT($A$4&amp;"!$A$41:$A$141"),0,-1,-1)+(G171-ROUNDDOWN(G171,2))*100*_xlfn.XLOOKUP(G171,INDIRECT($A$4&amp;"!$G$41:$G$141"),INDIRECT($A$4&amp;"!$A$41:$A$141"),0,1,1)))</f>
        <v>0.57434666666666723</v>
      </c>
      <c r="I171" s="66">
        <f t="shared" ca="1" si="24"/>
        <v>21.50353920000002</v>
      </c>
      <c r="J171" s="106" cm="1">
        <f t="array" aca="1" ref="J171" ca="1">IF(COUNTIFS('PTC NaTran'!$K$7:$K$15996,"",'PTC NaTran'!$A$7:$A$15996,J$16,'PTC NaTran'!$D$7:$D$15996,$A171,'PTC NaTran'!$C$7:$C$15996,"DEL")&gt;0,J$14,SUMIFS('PTC NaTran'!$K$7:$K$15996,'PTC NaTran'!$A$7:$A$15996,J$16,'PTC NaTran'!$D$7:$D$15996,$A171,'PTC NaTran'!$C$7:$C$15996,"DEL")*1.0026*$F$4/INDIRECT($A$4&amp;"!D9"))</f>
        <v>54.908348936170199</v>
      </c>
      <c r="K171" s="106">
        <v>1000</v>
      </c>
      <c r="L171" s="107">
        <f t="shared" ca="1" si="21"/>
        <v>9.869806567455317</v>
      </c>
      <c r="M171" s="141">
        <f t="shared" ca="1" si="25"/>
        <v>0.84169000000000005</v>
      </c>
      <c r="N171" s="35" cm="1">
        <f t="array" aca="1" ref="N171" ca="1">IF(ROUND(ROUND(M171,2)-M171,4)=0,_xlfn.XLOOKUP(M171,INDIRECT($A$4&amp;"!$G$41:$G$141"),INDIRECT($A$4&amp;"!$A$41:$A$141"),0,1,1),IF(M171&gt;=1,0,(ROUNDUP(M171,2)-M171)*100*_xlfn.XLOOKUP(M171,INDIRECT($A$4&amp;"!$G$41:$G$141"),INDIRECT($A$4&amp;"!$A$41:$A$141"),0,-1,-1)+(M171-ROUNDDOWN(M171,2))*100*_xlfn.XLOOKUP(M171,INDIRECT($A$4&amp;"!$G$41:$G$141"),INDIRECT($A$4&amp;"!$A$41:$A$141"),0,1,1)))</f>
        <v>0.58887333333333391</v>
      </c>
      <c r="O171" s="66">
        <f t="shared" ca="1" si="26"/>
        <v>22.047417600000021</v>
      </c>
      <c r="S171" s="107">
        <f t="shared" ca="1" si="22"/>
        <v>11.051558856000003</v>
      </c>
      <c r="T171" s="51">
        <f t="shared" ca="1" si="27"/>
        <v>0.94184999999999997</v>
      </c>
      <c r="U171" s="35" cm="1">
        <f t="array" aca="1" ref="U171" ca="1">IF(ROUND(ROUND(T171,2)-T171,4)=0,_xlfn.XLOOKUP(T171,INDIRECT($A$4&amp;"!$G$41:$G$141"),INDIRECT($A$4&amp;"!$A$41:$A$141"),0,1,1),IF(T171&gt;=1,0,(ROUNDUP(T171,2)-T171)*100*_xlfn.XLOOKUP(T171,INDIRECT($A$4&amp;"!$G$41:$G$141"),INDIRECT($A$4&amp;"!$A$41:$A$141"),0,-1,-1)+(T171-ROUNDDOWN(T171,2))*100*_xlfn.XLOOKUP(T171,INDIRECT($A$4&amp;"!$G$41:$G$141"),INDIRECT($A$4&amp;"!$A$41:$A$141"),0,1,1)))</f>
        <v>0.34075000000000066</v>
      </c>
      <c r="V171" s="66">
        <f t="shared" ca="1" si="28"/>
        <v>31.894200000000062</v>
      </c>
    </row>
    <row r="172" spans="1:22" x14ac:dyDescent="0.35">
      <c r="A172" s="32">
        <f t="shared" si="29"/>
        <v>46633</v>
      </c>
      <c r="B172" s="65" cm="1">
        <f t="array" aca="1" ref="B172" ca="1">_xlfn.XLOOKUP(A172,INDIRECT($A$5&amp;"!$AJ$41:$AJ$406"),INDIRECT($A$5&amp;"!$AK$41:$AK$406"))*SUM($F$3:$I$3)</f>
        <v>0</v>
      </c>
      <c r="C172" s="65" cm="1">
        <f t="array" aca="1" ref="C172" ca="1">_xlfn.XLOOKUP(A172,INDIRECT($A$5&amp;"!$AJ$41:$AJ$406"),INDIRECT($A$5&amp;"!$AL$41:$AL$406"))*SUM($F$3:$I$3)</f>
        <v>11.7</v>
      </c>
      <c r="D172" s="65" cm="1">
        <f t="array" aca="1" ref="D172" ca="1">_xlfn.XLOOKUP(A172,INDIRECT($A$5&amp;"!$AJ$41:$AJ$406"),INDIRECT($A$5&amp;"!$AO$41:$AO$406"))*SUM($F$3:$I$3)</f>
        <v>11.7</v>
      </c>
      <c r="E172" s="34" cm="1">
        <f t="array" ref="E172">SUMPRODUCT(('PT Storengy'!$B$8:$I$372)*('PT Storengy'!$A$8:$A$372=$A172)*('PT Storengy'!$B$5:$I$5=$A$6)*('PT Storengy'!$B$7:$I$7=$A$7))</f>
        <v>0.6</v>
      </c>
      <c r="F172" s="107">
        <f t="shared" ca="1" si="20"/>
        <v>10.145619057600012</v>
      </c>
      <c r="G172" s="141">
        <f t="shared" ca="1" si="23"/>
        <v>0.86531000000000002</v>
      </c>
      <c r="H172" s="35" cm="1">
        <f t="array" aca="1" ref="H172" ca="1">IF(ROUND(ROUND(G172,2)-G172,4)=0,_xlfn.XLOOKUP(G172,INDIRECT($A$4&amp;"!$G$41:$G$141"),INDIRECT($A$4&amp;"!$A$41:$A$141"),0,1,1),IF(G172&gt;=1,0,(ROUNDUP(G172,2)-G172)*100*_xlfn.XLOOKUP(G172,INDIRECT($A$4&amp;"!$G$41:$G$141"),INDIRECT($A$4&amp;"!$A$41:$A$141"),0,-1,-1)+(G172-ROUNDDOWN(G172,2))*100*_xlfn.XLOOKUP(G172,INDIRECT($A$4&amp;"!$G$41:$G$141"),INDIRECT($A$4&amp;"!$A$41:$A$141"),0,1,1)))</f>
        <v>0.57312666666666723</v>
      </c>
      <c r="I172" s="66">
        <f t="shared" ca="1" si="24"/>
        <v>21.457862400000021</v>
      </c>
      <c r="J172" s="106" cm="1">
        <f t="array" aca="1" ref="J172" ca="1">IF(COUNTIFS('PTC NaTran'!$K$7:$K$15996,"",'PTC NaTran'!$A$7:$A$15996,J$16,'PTC NaTran'!$D$7:$D$15996,$A172,'PTC NaTran'!$C$7:$C$15996,"DEL")&gt;0,J$14,SUMIFS('PTC NaTran'!$K$7:$K$15996,'PTC NaTran'!$A$7:$A$15996,J$16,'PTC NaTran'!$D$7:$D$15996,$A172,'PTC NaTran'!$C$7:$C$15996,"DEL")*1.0026*$F$4/INDIRECT($A$4&amp;"!D9"))</f>
        <v>54.908348936170199</v>
      </c>
      <c r="K172" s="106">
        <v>1000</v>
      </c>
      <c r="L172" s="107">
        <f t="shared" ca="1" si="21"/>
        <v>9.8918070602553172</v>
      </c>
      <c r="M172" s="141">
        <f t="shared" ca="1" si="25"/>
        <v>0.84357000000000004</v>
      </c>
      <c r="N172" s="35" cm="1">
        <f t="array" aca="1" ref="N172" ca="1">IF(ROUND(ROUND(M172,2)-M172,4)=0,_xlfn.XLOOKUP(M172,INDIRECT($A$4&amp;"!$G$41:$G$141"),INDIRECT($A$4&amp;"!$A$41:$A$141"),0,1,1),IF(M172&gt;=1,0,(ROUNDUP(M172,2)-M172)*100*_xlfn.XLOOKUP(M172,INDIRECT($A$4&amp;"!$G$41:$G$141"),INDIRECT($A$4&amp;"!$A$41:$A$141"),0,-1,-1)+(M172-ROUNDDOWN(M172,2))*100*_xlfn.XLOOKUP(M172,INDIRECT($A$4&amp;"!$G$41:$G$141"),INDIRECT($A$4&amp;"!$A$41:$A$141"),0,1,1)))</f>
        <v>0.58762000000000059</v>
      </c>
      <c r="O172" s="66">
        <f t="shared" ca="1" si="26"/>
        <v>22.000492800000021</v>
      </c>
      <c r="S172" s="107">
        <f t="shared" ca="1" si="22"/>
        <v>11.082175416000004</v>
      </c>
      <c r="T172" s="51">
        <f t="shared" ca="1" si="27"/>
        <v>0.94457999999999998</v>
      </c>
      <c r="U172" s="35" cm="1">
        <f t="array" aca="1" ref="U172" ca="1">IF(ROUND(ROUND(T172,2)-T172,4)=0,_xlfn.XLOOKUP(T172,INDIRECT($A$4&amp;"!$G$41:$G$141"),INDIRECT($A$4&amp;"!$A$41:$A$141"),0,1,1),IF(T172&gt;=1,0,(ROUNDUP(T172,2)-T172)*100*_xlfn.XLOOKUP(T172,INDIRECT($A$4&amp;"!$G$41:$G$141"),INDIRECT($A$4&amp;"!$A$41:$A$141"),0,-1,-1)+(T172-ROUNDDOWN(T172,2))*100*_xlfn.XLOOKUP(T172,INDIRECT($A$4&amp;"!$G$41:$G$141"),INDIRECT($A$4&amp;"!$A$41:$A$141"),0,1,1)))</f>
        <v>0.3271000000000005</v>
      </c>
      <c r="V172" s="66">
        <f t="shared" ca="1" si="28"/>
        <v>30.616560000000046</v>
      </c>
    </row>
    <row r="173" spans="1:22" x14ac:dyDescent="0.35">
      <c r="A173" s="32">
        <f t="shared" si="29"/>
        <v>46634</v>
      </c>
      <c r="B173" s="65" cm="1">
        <f t="array" aca="1" ref="B173" ca="1">_xlfn.XLOOKUP(A173,INDIRECT($A$5&amp;"!$AJ$41:$AJ$406"),INDIRECT($A$5&amp;"!$AK$41:$AK$406"))*SUM($F$3:$I$3)</f>
        <v>0</v>
      </c>
      <c r="C173" s="65" cm="1">
        <f t="array" aca="1" ref="C173" ca="1">_xlfn.XLOOKUP(A173,INDIRECT($A$5&amp;"!$AJ$41:$AJ$406"),INDIRECT($A$5&amp;"!$AL$41:$AL$406"))*SUM($F$3:$I$3)</f>
        <v>11.7</v>
      </c>
      <c r="D173" s="65" cm="1">
        <f t="array" aca="1" ref="D173" ca="1">_xlfn.XLOOKUP(A173,INDIRECT($A$5&amp;"!$AJ$41:$AJ$406"),INDIRECT($A$5&amp;"!$AO$41:$AO$406"))*SUM($F$3:$I$3)</f>
        <v>11.7</v>
      </c>
      <c r="E173" s="34" cm="1">
        <f t="array" ref="E173">SUMPRODUCT(('PT Storengy'!$B$8:$I$372)*('PT Storengy'!$A$8:$A$372=$A173)*('PT Storengy'!$B$5:$I$5=$A$6)*('PT Storengy'!$B$7:$I$7=$A$7))</f>
        <v>0</v>
      </c>
      <c r="F173" s="107">
        <f t="shared" ca="1" si="20"/>
        <v>10.199148897600011</v>
      </c>
      <c r="G173" s="141">
        <f t="shared" ca="1" si="23"/>
        <v>0.86714999999999998</v>
      </c>
      <c r="H173" s="35" cm="1">
        <f t="array" aca="1" ref="H173" ca="1">IF(ROUND(ROUND(G173,2)-G173,4)=0,_xlfn.XLOOKUP(G173,INDIRECT($A$4&amp;"!$G$41:$G$141"),INDIRECT($A$4&amp;"!$A$41:$A$141"),0,1,1),IF(G173&gt;=1,0,(ROUNDUP(G173,2)-G173)*100*_xlfn.XLOOKUP(G173,INDIRECT($A$4&amp;"!$G$41:$G$141"),INDIRECT($A$4&amp;"!$A$41:$A$141"),0,-1,-1)+(G173-ROUNDDOWN(G173,2))*100*_xlfn.XLOOKUP(G173,INDIRECT($A$4&amp;"!$G$41:$G$141"),INDIRECT($A$4&amp;"!$A$41:$A$141"),0,1,1)))</f>
        <v>0.57190000000000052</v>
      </c>
      <c r="I173" s="66">
        <f t="shared" ca="1" si="24"/>
        <v>53.529840000000043</v>
      </c>
      <c r="J173" s="106" cm="1">
        <f t="array" aca="1" ref="J173" ca="1">IF(COUNTIFS('PTC NaTran'!$K$7:$K$15996,"",'PTC NaTran'!$A$7:$A$15996,J$16,'PTC NaTran'!$D$7:$D$15996,$A173,'PTC NaTran'!$C$7:$C$15996,"DEL")&gt;0,J$14,SUMIFS('PTC NaTran'!$K$7:$K$15996,'PTC NaTran'!$A$7:$A$15996,J$16,'PTC NaTran'!$D$7:$D$15996,$A173,'PTC NaTran'!$C$7:$C$15996,"DEL")*1.0026*$F$4/INDIRECT($A$4&amp;"!D9"))</f>
        <v>54.908348936170199</v>
      </c>
      <c r="K173" s="106">
        <v>1000</v>
      </c>
      <c r="L173" s="107">
        <f t="shared" ca="1" si="21"/>
        <v>9.9466909802553172</v>
      </c>
      <c r="M173" s="141">
        <f t="shared" ca="1" si="25"/>
        <v>0.84545000000000003</v>
      </c>
      <c r="N173" s="35" cm="1">
        <f t="array" aca="1" ref="N173" ca="1">IF(ROUND(ROUND(M173,2)-M173,4)=0,_xlfn.XLOOKUP(M173,INDIRECT($A$4&amp;"!$G$41:$G$141"),INDIRECT($A$4&amp;"!$A$41:$A$141"),0,1,1),IF(M173&gt;=1,0,(ROUNDUP(M173,2)-M173)*100*_xlfn.XLOOKUP(M173,INDIRECT($A$4&amp;"!$G$41:$G$141"),INDIRECT($A$4&amp;"!$A$41:$A$141"),0,-1,-1)+(M173-ROUNDDOWN(M173,2))*100*_xlfn.XLOOKUP(M173,INDIRECT($A$4&amp;"!$G$41:$G$141"),INDIRECT($A$4&amp;"!$A$41:$A$141"),0,1,1)))</f>
        <v>0.58636666666666726</v>
      </c>
      <c r="O173" s="66">
        <f t="shared" ca="1" si="26"/>
        <v>54.883920000000053</v>
      </c>
      <c r="S173" s="107">
        <f t="shared" ca="1" si="22"/>
        <v>11.111570496000004</v>
      </c>
      <c r="T173" s="51">
        <f t="shared" ca="1" si="27"/>
        <v>0.94718999999999998</v>
      </c>
      <c r="U173" s="35" cm="1">
        <f t="array" aca="1" ref="U173" ca="1">IF(ROUND(ROUND(T173,2)-T173,4)=0,_xlfn.XLOOKUP(T173,INDIRECT($A$4&amp;"!$G$41:$G$141"),INDIRECT($A$4&amp;"!$A$41:$A$141"),0,1,1),IF(T173&gt;=1,0,(ROUNDUP(T173,2)-T173)*100*_xlfn.XLOOKUP(T173,INDIRECT($A$4&amp;"!$G$41:$G$141"),INDIRECT($A$4&amp;"!$A$41:$A$141"),0,-1,-1)+(T173-ROUNDDOWN(T173,2))*100*_xlfn.XLOOKUP(T173,INDIRECT($A$4&amp;"!$G$41:$G$141"),INDIRECT($A$4&amp;"!$A$41:$A$141"),0,1,1)))</f>
        <v>0.31405000000000044</v>
      </c>
      <c r="V173" s="66">
        <f t="shared" ca="1" si="28"/>
        <v>29.395080000000039</v>
      </c>
    </row>
    <row r="174" spans="1:22" x14ac:dyDescent="0.35">
      <c r="A174" s="32">
        <f t="shared" si="29"/>
        <v>46635</v>
      </c>
      <c r="B174" s="65" cm="1">
        <f t="array" aca="1" ref="B174" ca="1">_xlfn.XLOOKUP(A174,INDIRECT($A$5&amp;"!$AJ$41:$AJ$406"),INDIRECT($A$5&amp;"!$AK$41:$AK$406"))*SUM($F$3:$I$3)</f>
        <v>0</v>
      </c>
      <c r="C174" s="65" cm="1">
        <f t="array" aca="1" ref="C174" ca="1">_xlfn.XLOOKUP(A174,INDIRECT($A$5&amp;"!$AJ$41:$AJ$406"),INDIRECT($A$5&amp;"!$AL$41:$AL$406"))*SUM($F$3:$I$3)</f>
        <v>11.7</v>
      </c>
      <c r="D174" s="65" cm="1">
        <f t="array" aca="1" ref="D174" ca="1">_xlfn.XLOOKUP(A174,INDIRECT($A$5&amp;"!$AJ$41:$AJ$406"),INDIRECT($A$5&amp;"!$AO$41:$AO$406"))*SUM($F$3:$I$3)</f>
        <v>11.7</v>
      </c>
      <c r="E174" s="34" cm="1">
        <f t="array" ref="E174">SUMPRODUCT(('PT Storengy'!$B$8:$I$372)*('PT Storengy'!$A$8:$A$372=$A174)*('PT Storengy'!$B$5:$I$5=$A$6)*('PT Storengy'!$B$7:$I$7=$A$7))</f>
        <v>0</v>
      </c>
      <c r="F174" s="107">
        <f t="shared" ca="1" si="20"/>
        <v>10.252393569600011</v>
      </c>
      <c r="G174" s="141">
        <f t="shared" ca="1" si="23"/>
        <v>0.87172000000000005</v>
      </c>
      <c r="H174" s="35" cm="1">
        <f t="array" aca="1" ref="H174" ca="1">IF(ROUND(ROUND(G174,2)-G174,4)=0,_xlfn.XLOOKUP(G174,INDIRECT($A$4&amp;"!$G$41:$G$141"),INDIRECT($A$4&amp;"!$A$41:$A$141"),0,1,1),IF(G174&gt;=1,0,(ROUNDUP(G174,2)-G174)*100*_xlfn.XLOOKUP(G174,INDIRECT($A$4&amp;"!$G$41:$G$141"),INDIRECT($A$4&amp;"!$A$41:$A$141"),0,-1,-1)+(G174-ROUNDDOWN(G174,2))*100*_xlfn.XLOOKUP(G174,INDIRECT($A$4&amp;"!$G$41:$G$141"),INDIRECT($A$4&amp;"!$A$41:$A$141"),0,1,1)))</f>
        <v>0.56885333333333388</v>
      </c>
      <c r="I174" s="66">
        <f t="shared" ca="1" si="24"/>
        <v>53.244672000000051</v>
      </c>
      <c r="J174" s="106" cm="1">
        <f t="array" aca="1" ref="J174" ca="1">IF(COUNTIFS('PTC NaTran'!$K$7:$K$15996,"",'PTC NaTran'!$A$7:$A$15996,J$16,'PTC NaTran'!$D$7:$D$15996,$A174,'PTC NaTran'!$C$7:$C$15996,"DEL")&gt;0,J$14,SUMIFS('PTC NaTran'!$K$7:$K$15996,'PTC NaTran'!$A$7:$A$15996,J$16,'PTC NaTran'!$D$7:$D$15996,$A174,'PTC NaTran'!$C$7:$C$15996,"DEL")*1.0026*$F$4/INDIRECT($A$4&amp;"!D9"))</f>
        <v>54.908348936170199</v>
      </c>
      <c r="K174" s="106">
        <v>1000</v>
      </c>
      <c r="L174" s="107">
        <f t="shared" ca="1" si="21"/>
        <v>10.001282244255318</v>
      </c>
      <c r="M174" s="141">
        <f t="shared" ca="1" si="25"/>
        <v>0.85014000000000001</v>
      </c>
      <c r="N174" s="35" cm="1">
        <f t="array" aca="1" ref="N174" ca="1">IF(ROUND(ROUND(M174,2)-M174,4)=0,_xlfn.XLOOKUP(M174,INDIRECT($A$4&amp;"!$G$41:$G$141"),INDIRECT($A$4&amp;"!$A$41:$A$141"),0,1,1),IF(M174&gt;=1,0,(ROUNDUP(M174,2)-M174)*100*_xlfn.XLOOKUP(M174,INDIRECT($A$4&amp;"!$G$41:$G$141"),INDIRECT($A$4&amp;"!$A$41:$A$141"),0,-1,-1)+(M174-ROUNDDOWN(M174,2))*100*_xlfn.XLOOKUP(M174,INDIRECT($A$4&amp;"!$G$41:$G$141"),INDIRECT($A$4&amp;"!$A$41:$A$141"),0,1,1)))</f>
        <v>0.58324000000000065</v>
      </c>
      <c r="O174" s="66">
        <f t="shared" ca="1" si="26"/>
        <v>54.591264000000059</v>
      </c>
      <c r="S174" s="107">
        <f t="shared" ca="1" si="22"/>
        <v>11.139786216000005</v>
      </c>
      <c r="T174" s="51">
        <f t="shared" ca="1" si="27"/>
        <v>0.94971000000000005</v>
      </c>
      <c r="U174" s="35" cm="1">
        <f t="array" aca="1" ref="U174" ca="1">IF(ROUND(ROUND(T174,2)-T174,4)=0,_xlfn.XLOOKUP(T174,INDIRECT($A$4&amp;"!$G$41:$G$141"),INDIRECT($A$4&amp;"!$A$41:$A$141"),0,1,1),IF(T174&gt;=1,0,(ROUNDUP(T174,2)-T174)*100*_xlfn.XLOOKUP(T174,INDIRECT($A$4&amp;"!$G$41:$G$141"),INDIRECT($A$4&amp;"!$A$41:$A$141"),0,-1,-1)+(T174-ROUNDDOWN(T174,2))*100*_xlfn.XLOOKUP(T174,INDIRECT($A$4&amp;"!$G$41:$G$141"),INDIRECT($A$4&amp;"!$A$41:$A$141"),0,1,1)))</f>
        <v>0.30144999999999994</v>
      </c>
      <c r="V174" s="66">
        <f t="shared" ca="1" si="28"/>
        <v>28.215719999999994</v>
      </c>
    </row>
    <row r="175" spans="1:22" x14ac:dyDescent="0.35">
      <c r="A175" s="32">
        <f t="shared" si="29"/>
        <v>46636</v>
      </c>
      <c r="B175" s="65" cm="1">
        <f t="array" aca="1" ref="B175" ca="1">_xlfn.XLOOKUP(A175,INDIRECT($A$5&amp;"!$AJ$41:$AJ$406"),INDIRECT($A$5&amp;"!$AK$41:$AK$406"))*SUM($F$3:$I$3)</f>
        <v>0</v>
      </c>
      <c r="C175" s="65" cm="1">
        <f t="array" aca="1" ref="C175" ca="1">_xlfn.XLOOKUP(A175,INDIRECT($A$5&amp;"!$AJ$41:$AJ$406"),INDIRECT($A$5&amp;"!$AL$41:$AL$406"))*SUM($F$3:$I$3)</f>
        <v>11.7</v>
      </c>
      <c r="D175" s="65" cm="1">
        <f t="array" aca="1" ref="D175" ca="1">_xlfn.XLOOKUP(A175,INDIRECT($A$5&amp;"!$AJ$41:$AJ$406"),INDIRECT($A$5&amp;"!$AO$41:$AO$406"))*SUM($F$3:$I$3)</f>
        <v>11.7</v>
      </c>
      <c r="E175" s="34" cm="1">
        <f t="array" ref="E175">SUMPRODUCT(('PT Storengy'!$B$8:$I$372)*('PT Storengy'!$A$8:$A$372=$A175)*('PT Storengy'!$B$5:$I$5=$A$6)*('PT Storengy'!$B$7:$I$7=$A$7))</f>
        <v>0</v>
      </c>
      <c r="F175" s="107">
        <f t="shared" ca="1" si="20"/>
        <v>10.305354321600012</v>
      </c>
      <c r="G175" s="141">
        <f t="shared" ca="1" si="23"/>
        <v>0.87626999999999999</v>
      </c>
      <c r="H175" s="35" cm="1">
        <f t="array" aca="1" ref="H175" ca="1">IF(ROUND(ROUND(G175,2)-G175,4)=0,_xlfn.XLOOKUP(G175,INDIRECT($A$4&amp;"!$G$41:$G$141"),INDIRECT($A$4&amp;"!$A$41:$A$141"),0,1,1),IF(G175&gt;=1,0,(ROUNDUP(G175,2)-G175)*100*_xlfn.XLOOKUP(G175,INDIRECT($A$4&amp;"!$G$41:$G$141"),INDIRECT($A$4&amp;"!$A$41:$A$141"),0,-1,-1)+(G175-ROUNDDOWN(G175,2))*100*_xlfn.XLOOKUP(G175,INDIRECT($A$4&amp;"!$G$41:$G$141"),INDIRECT($A$4&amp;"!$A$41:$A$141"),0,1,1)))</f>
        <v>0.56582000000000066</v>
      </c>
      <c r="I175" s="66">
        <f t="shared" ca="1" si="24"/>
        <v>52.960752000000056</v>
      </c>
      <c r="J175" s="106" cm="1">
        <f t="array" aca="1" ref="J175" ca="1">IF(COUNTIFS('PTC NaTran'!$K$7:$K$15996,"",'PTC NaTran'!$A$7:$A$15996,J$16,'PTC NaTran'!$D$7:$D$15996,$A175,'PTC NaTran'!$C$7:$C$15996,"DEL")&gt;0,J$14,SUMIFS('PTC NaTran'!$K$7:$K$15996,'PTC NaTran'!$A$7:$A$15996,J$16,'PTC NaTran'!$D$7:$D$15996,$A175,'PTC NaTran'!$C$7:$C$15996,"DEL")*1.0026*$F$4/INDIRECT($A$4&amp;"!D9"))</f>
        <v>54.908348936170199</v>
      </c>
      <c r="K175" s="106">
        <v>1000</v>
      </c>
      <c r="L175" s="107">
        <f t="shared" ca="1" si="21"/>
        <v>10.055582100255318</v>
      </c>
      <c r="M175" s="141">
        <f t="shared" ca="1" si="25"/>
        <v>0.85480999999999996</v>
      </c>
      <c r="N175" s="35" cm="1">
        <f t="array" aca="1" ref="N175" ca="1">IF(ROUND(ROUND(M175,2)-M175,4)=0,_xlfn.XLOOKUP(M175,INDIRECT($A$4&amp;"!$G$41:$G$141"),INDIRECT($A$4&amp;"!$A$41:$A$141"),0,1,1),IF(M175&gt;=1,0,(ROUNDUP(M175,2)-M175)*100*_xlfn.XLOOKUP(M175,INDIRECT($A$4&amp;"!$G$41:$G$141"),INDIRECT($A$4&amp;"!$A$41:$A$141"),0,-1,-1)+(M175-ROUNDDOWN(M175,2))*100*_xlfn.XLOOKUP(M175,INDIRECT($A$4&amp;"!$G$41:$G$141"),INDIRECT($A$4&amp;"!$A$41:$A$141"),0,1,1)))</f>
        <v>0.58012666666666723</v>
      </c>
      <c r="O175" s="66">
        <f t="shared" ca="1" si="26"/>
        <v>54.299856000000048</v>
      </c>
      <c r="S175" s="107">
        <f t="shared" ca="1" si="22"/>
        <v>11.167667784000004</v>
      </c>
      <c r="T175" s="51">
        <f t="shared" ca="1" si="27"/>
        <v>0.95211999999999997</v>
      </c>
      <c r="U175" s="35" cm="1">
        <f t="array" aca="1" ref="U175" ca="1">IF(ROUND(ROUND(T175,2)-T175,4)=0,_xlfn.XLOOKUP(T175,INDIRECT($A$4&amp;"!$G$41:$G$141"),INDIRECT($A$4&amp;"!$A$41:$A$141"),0,1,1),IF(T175&gt;=1,0,(ROUNDUP(T175,2)-T175)*100*_xlfn.XLOOKUP(T175,INDIRECT($A$4&amp;"!$G$41:$G$141"),INDIRECT($A$4&amp;"!$A$41:$A$141"),0,-1,-1)+(T175-ROUNDDOWN(T175,2))*100*_xlfn.XLOOKUP(T175,INDIRECT($A$4&amp;"!$G$41:$G$141"),INDIRECT($A$4&amp;"!$A$41:$A$141"),0,1,1)))</f>
        <v>0.29788000000000037</v>
      </c>
      <c r="V175" s="66">
        <f t="shared" ca="1" si="28"/>
        <v>27.881568000000033</v>
      </c>
    </row>
    <row r="176" spans="1:22" x14ac:dyDescent="0.35">
      <c r="A176" s="32">
        <f t="shared" si="29"/>
        <v>46637</v>
      </c>
      <c r="B176" s="65" cm="1">
        <f t="array" aca="1" ref="B176" ca="1">_xlfn.XLOOKUP(A176,INDIRECT($A$5&amp;"!$AJ$41:$AJ$406"),INDIRECT($A$5&amp;"!$AK$41:$AK$406"))*SUM($F$3:$I$3)</f>
        <v>0</v>
      </c>
      <c r="C176" s="65" cm="1">
        <f t="array" aca="1" ref="C176" ca="1">_xlfn.XLOOKUP(A176,INDIRECT($A$5&amp;"!$AJ$41:$AJ$406"),INDIRECT($A$5&amp;"!$AL$41:$AL$406"))*SUM($F$3:$I$3)</f>
        <v>11.7</v>
      </c>
      <c r="D176" s="65" cm="1">
        <f t="array" aca="1" ref="D176" ca="1">_xlfn.XLOOKUP(A176,INDIRECT($A$5&amp;"!$AJ$41:$AJ$406"),INDIRECT($A$5&amp;"!$AO$41:$AO$406"))*SUM($F$3:$I$3)</f>
        <v>11.7</v>
      </c>
      <c r="E176" s="34" cm="1">
        <f t="array" ref="E176">SUMPRODUCT(('PT Storengy'!$B$8:$I$372)*('PT Storengy'!$A$8:$A$372=$A176)*('PT Storengy'!$B$5:$I$5=$A$6)*('PT Storengy'!$B$7:$I$7=$A$7))</f>
        <v>0</v>
      </c>
      <c r="F176" s="107">
        <f t="shared" ca="1" si="20"/>
        <v>10.358032401600012</v>
      </c>
      <c r="G176" s="141">
        <f t="shared" ca="1" si="23"/>
        <v>0.88080000000000003</v>
      </c>
      <c r="H176" s="35" cm="1">
        <f t="array" aca="1" ref="H176" ca="1">IF(ROUND(ROUND(G176,2)-G176,4)=0,_xlfn.XLOOKUP(G176,INDIRECT($A$4&amp;"!$G$41:$G$141"),INDIRECT($A$4&amp;"!$A$41:$A$141"),0,1,1),IF(G176&gt;=1,0,(ROUNDUP(G176,2)-G176)*100*_xlfn.XLOOKUP(G176,INDIRECT($A$4&amp;"!$G$41:$G$141"),INDIRECT($A$4&amp;"!$A$41:$A$141"),0,-1,-1)+(G176-ROUNDDOWN(G176,2))*100*_xlfn.XLOOKUP(G176,INDIRECT($A$4&amp;"!$G$41:$G$141"),INDIRECT($A$4&amp;"!$A$41:$A$141"),0,1,1)))</f>
        <v>0.56280000000000063</v>
      </c>
      <c r="I176" s="66">
        <f t="shared" ca="1" si="24"/>
        <v>52.678080000000058</v>
      </c>
      <c r="J176" s="106" cm="1">
        <f t="array" aca="1" ref="J176" ca="1">IF(COUNTIFS('PTC NaTran'!$K$7:$K$15996,"",'PTC NaTran'!$A$7:$A$15996,J$16,'PTC NaTran'!$D$7:$D$15996,$A176,'PTC NaTran'!$C$7:$C$15996,"DEL")&gt;0,J$14,SUMIFS('PTC NaTran'!$K$7:$K$15996,'PTC NaTran'!$A$7:$A$15996,J$16,'PTC NaTran'!$D$7:$D$15996,$A176,'PTC NaTran'!$C$7:$C$15996,"DEL")*1.0026*$F$4/INDIRECT($A$4&amp;"!D9"))</f>
        <v>54.908348936170199</v>
      </c>
      <c r="K176" s="106">
        <v>1000</v>
      </c>
      <c r="L176" s="107">
        <f t="shared" ca="1" si="21"/>
        <v>10.109592420255318</v>
      </c>
      <c r="M176" s="141">
        <f t="shared" ca="1" si="25"/>
        <v>0.85945000000000005</v>
      </c>
      <c r="N176" s="35" cm="1">
        <f t="array" aca="1" ref="N176" ca="1">IF(ROUND(ROUND(M176,2)-M176,4)=0,_xlfn.XLOOKUP(M176,INDIRECT($A$4&amp;"!$G$41:$G$141"),INDIRECT($A$4&amp;"!$A$41:$A$141"),0,1,1),IF(M176&gt;=1,0,(ROUNDUP(M176,2)-M176)*100*_xlfn.XLOOKUP(M176,INDIRECT($A$4&amp;"!$G$41:$G$141"),INDIRECT($A$4&amp;"!$A$41:$A$141"),0,-1,-1)+(M176-ROUNDDOWN(M176,2))*100*_xlfn.XLOOKUP(M176,INDIRECT($A$4&amp;"!$G$41:$G$141"),INDIRECT($A$4&amp;"!$A$41:$A$141"),0,1,1)))</f>
        <v>0.57703333333333384</v>
      </c>
      <c r="O176" s="66">
        <f t="shared" ca="1" si="26"/>
        <v>54.010320000000043</v>
      </c>
      <c r="S176" s="107">
        <f t="shared" ca="1" si="22"/>
        <v>11.195326584000004</v>
      </c>
      <c r="T176" s="51">
        <f t="shared" ca="1" si="27"/>
        <v>0.95450000000000002</v>
      </c>
      <c r="U176" s="35" cm="1">
        <f t="array" aca="1" ref="U176" ca="1">IF(ROUND(ROUND(T176,2)-T176,4)=0,_xlfn.XLOOKUP(T176,INDIRECT($A$4&amp;"!$G$41:$G$141"),INDIRECT($A$4&amp;"!$A$41:$A$141"),0,1,1),IF(T176&gt;=1,0,(ROUNDUP(T176,2)-T176)*100*_xlfn.XLOOKUP(T176,INDIRECT($A$4&amp;"!$G$41:$G$141"),INDIRECT($A$4&amp;"!$A$41:$A$141"),0,-1,-1)+(T176-ROUNDDOWN(T176,2))*100*_xlfn.XLOOKUP(T176,INDIRECT($A$4&amp;"!$G$41:$G$141"),INDIRECT($A$4&amp;"!$A$41:$A$141"),0,1,1)))</f>
        <v>0.29550000000000032</v>
      </c>
      <c r="V176" s="66">
        <f t="shared" ca="1" si="28"/>
        <v>27.658800000000028</v>
      </c>
    </row>
    <row r="177" spans="1:22" x14ac:dyDescent="0.35">
      <c r="A177" s="32">
        <f t="shared" si="29"/>
        <v>46638</v>
      </c>
      <c r="B177" s="65" cm="1">
        <f t="array" aca="1" ref="B177" ca="1">_xlfn.XLOOKUP(A177,INDIRECT($A$5&amp;"!$AJ$41:$AJ$406"),INDIRECT($A$5&amp;"!$AK$41:$AK$406"))*SUM($F$3:$I$3)</f>
        <v>0</v>
      </c>
      <c r="C177" s="65" cm="1">
        <f t="array" aca="1" ref="C177" ca="1">_xlfn.XLOOKUP(A177,INDIRECT($A$5&amp;"!$AJ$41:$AJ$406"),INDIRECT($A$5&amp;"!$AL$41:$AL$406"))*SUM($F$3:$I$3)</f>
        <v>11.7</v>
      </c>
      <c r="D177" s="65" cm="1">
        <f t="array" aca="1" ref="D177" ca="1">_xlfn.XLOOKUP(A177,INDIRECT($A$5&amp;"!$AJ$41:$AJ$406"),INDIRECT($A$5&amp;"!$AO$41:$AO$406"))*SUM($F$3:$I$3)</f>
        <v>11.7</v>
      </c>
      <c r="E177" s="34" cm="1">
        <f t="array" ref="E177">SUMPRODUCT(('PT Storengy'!$B$8:$I$372)*('PT Storengy'!$A$8:$A$372=$A177)*('PT Storengy'!$B$5:$I$5=$A$6)*('PT Storengy'!$B$7:$I$7=$A$7))</f>
        <v>0</v>
      </c>
      <c r="F177" s="107">
        <f t="shared" ca="1" si="20"/>
        <v>10.410429681600011</v>
      </c>
      <c r="G177" s="141">
        <f t="shared" ca="1" si="23"/>
        <v>0.88529999999999998</v>
      </c>
      <c r="H177" s="35" cm="1">
        <f t="array" aca="1" ref="H177" ca="1">IF(ROUND(ROUND(G177,2)-G177,4)=0,_xlfn.XLOOKUP(G177,INDIRECT($A$4&amp;"!$G$41:$G$141"),INDIRECT($A$4&amp;"!$A$41:$A$141"),0,1,1),IF(G177&gt;=1,0,(ROUNDUP(G177,2)-G177)*100*_xlfn.XLOOKUP(G177,INDIRECT($A$4&amp;"!$G$41:$G$141"),INDIRECT($A$4&amp;"!$A$41:$A$141"),0,-1,-1)+(G177-ROUNDDOWN(G177,2))*100*_xlfn.XLOOKUP(G177,INDIRECT($A$4&amp;"!$G$41:$G$141"),INDIRECT($A$4&amp;"!$A$41:$A$141"),0,1,1)))</f>
        <v>0.55980000000000063</v>
      </c>
      <c r="I177" s="66">
        <f t="shared" ca="1" si="24"/>
        <v>52.397280000000059</v>
      </c>
      <c r="J177" s="106" cm="1">
        <f t="array" aca="1" ref="J177" ca="1">IF(COUNTIFS('PTC NaTran'!$K$7:$K$15996,"",'PTC NaTran'!$A$7:$A$15996,J$16,'PTC NaTran'!$D$7:$D$15996,$A177,'PTC NaTran'!$C$7:$C$15996,"DEL")&gt;0,J$14,SUMIFS('PTC NaTran'!$K$7:$K$15996,'PTC NaTran'!$A$7:$A$15996,J$16,'PTC NaTran'!$D$7:$D$15996,$A177,'PTC NaTran'!$C$7:$C$15996,"DEL")*1.0026*$F$4/INDIRECT($A$4&amp;"!D9"))</f>
        <v>54.908348936170199</v>
      </c>
      <c r="K177" s="106">
        <v>1000</v>
      </c>
      <c r="L177" s="107">
        <f t="shared" ca="1" si="21"/>
        <v>10.163314452255317</v>
      </c>
      <c r="M177" s="141">
        <f t="shared" ca="1" si="25"/>
        <v>0.86407</v>
      </c>
      <c r="N177" s="35" cm="1">
        <f t="array" aca="1" ref="N177" ca="1">IF(ROUND(ROUND(M177,2)-M177,4)=0,_xlfn.XLOOKUP(M177,INDIRECT($A$4&amp;"!$G$41:$G$141"),INDIRECT($A$4&amp;"!$A$41:$A$141"),0,1,1),IF(M177&gt;=1,0,(ROUNDUP(M177,2)-M177)*100*_xlfn.XLOOKUP(M177,INDIRECT($A$4&amp;"!$G$41:$G$141"),INDIRECT($A$4&amp;"!$A$41:$A$141"),0,-1,-1)+(M177-ROUNDDOWN(M177,2))*100*_xlfn.XLOOKUP(M177,INDIRECT($A$4&amp;"!$G$41:$G$141"),INDIRECT($A$4&amp;"!$A$41:$A$141"),0,1,1)))</f>
        <v>0.57395333333333387</v>
      </c>
      <c r="O177" s="66">
        <f t="shared" ca="1" si="26"/>
        <v>53.722032000000048</v>
      </c>
      <c r="S177" s="107">
        <f t="shared" ca="1" si="22"/>
        <v>11.222763552000004</v>
      </c>
      <c r="T177" s="51">
        <f t="shared" ca="1" si="27"/>
        <v>0.95687</v>
      </c>
      <c r="U177" s="35" cm="1">
        <f t="array" aca="1" ref="U177" ca="1">IF(ROUND(ROUND(T177,2)-T177,4)=0,_xlfn.XLOOKUP(T177,INDIRECT($A$4&amp;"!$G$41:$G$141"),INDIRECT($A$4&amp;"!$A$41:$A$141"),0,1,1),IF(T177&gt;=1,0,(ROUNDUP(T177,2)-T177)*100*_xlfn.XLOOKUP(T177,INDIRECT($A$4&amp;"!$G$41:$G$141"),INDIRECT($A$4&amp;"!$A$41:$A$141"),0,-1,-1)+(T177-ROUNDDOWN(T177,2))*100*_xlfn.XLOOKUP(T177,INDIRECT($A$4&amp;"!$G$41:$G$141"),INDIRECT($A$4&amp;"!$A$41:$A$141"),0,1,1)))</f>
        <v>0.29313000000000039</v>
      </c>
      <c r="V177" s="66">
        <f t="shared" ca="1" si="28"/>
        <v>27.436968000000036</v>
      </c>
    </row>
    <row r="178" spans="1:22" x14ac:dyDescent="0.35">
      <c r="A178" s="32">
        <f t="shared" si="29"/>
        <v>46639</v>
      </c>
      <c r="B178" s="65" cm="1">
        <f t="array" aca="1" ref="B178" ca="1">_xlfn.XLOOKUP(A178,INDIRECT($A$5&amp;"!$AJ$41:$AJ$406"),INDIRECT($A$5&amp;"!$AK$41:$AK$406"))*SUM($F$3:$I$3)</f>
        <v>0</v>
      </c>
      <c r="C178" s="65" cm="1">
        <f t="array" aca="1" ref="C178" ca="1">_xlfn.XLOOKUP(A178,INDIRECT($A$5&amp;"!$AJ$41:$AJ$406"),INDIRECT($A$5&amp;"!$AL$41:$AL$406"))*SUM($F$3:$I$3)</f>
        <v>11.7</v>
      </c>
      <c r="D178" s="65" cm="1">
        <f t="array" aca="1" ref="D178" ca="1">_xlfn.XLOOKUP(A178,INDIRECT($A$5&amp;"!$AJ$41:$AJ$406"),INDIRECT($A$5&amp;"!$AO$41:$AO$406"))*SUM($F$3:$I$3)</f>
        <v>11.7</v>
      </c>
      <c r="E178" s="34" cm="1">
        <f t="array" ref="E178">SUMPRODUCT(('PT Storengy'!$B$8:$I$372)*('PT Storengy'!$A$8:$A$372=$A178)*('PT Storengy'!$B$5:$I$5=$A$6)*('PT Storengy'!$B$7:$I$7=$A$7))</f>
        <v>0</v>
      </c>
      <c r="F178" s="107">
        <f t="shared" ca="1" si="20"/>
        <v>10.462547409600012</v>
      </c>
      <c r="G178" s="141">
        <f t="shared" ca="1" si="23"/>
        <v>0.88978000000000002</v>
      </c>
      <c r="H178" s="35" cm="1">
        <f t="array" aca="1" ref="H178" ca="1">IF(ROUND(ROUND(G178,2)-G178,4)=0,_xlfn.XLOOKUP(G178,INDIRECT($A$4&amp;"!$G$41:$G$141"),INDIRECT($A$4&amp;"!$A$41:$A$141"),0,1,1),IF(G178&gt;=1,0,(ROUNDUP(G178,2)-G178)*100*_xlfn.XLOOKUP(G178,INDIRECT($A$4&amp;"!$G$41:$G$141"),INDIRECT($A$4&amp;"!$A$41:$A$141"),0,-1,-1)+(G178-ROUNDDOWN(G178,2))*100*_xlfn.XLOOKUP(G178,INDIRECT($A$4&amp;"!$G$41:$G$141"),INDIRECT($A$4&amp;"!$A$41:$A$141"),0,1,1)))</f>
        <v>0.55681333333333394</v>
      </c>
      <c r="I178" s="66">
        <f t="shared" ca="1" si="24"/>
        <v>52.117728000000056</v>
      </c>
      <c r="J178" s="106" cm="1">
        <f t="array" aca="1" ref="J178" ca="1">IF(COUNTIFS('PTC NaTran'!$K$7:$K$15996,"",'PTC NaTran'!$A$7:$A$15996,J$16,'PTC NaTran'!$D$7:$D$15996,$A178,'PTC NaTran'!$C$7:$C$15996,"DEL")&gt;0,J$14,SUMIFS('PTC NaTran'!$K$7:$K$15996,'PTC NaTran'!$A$7:$A$15996,J$16,'PTC NaTran'!$D$7:$D$15996,$A178,'PTC NaTran'!$C$7:$C$15996,"DEL")*1.0026*$F$4/INDIRECT($A$4&amp;"!D9"))</f>
        <v>54.908348936170199</v>
      </c>
      <c r="K178" s="106">
        <v>1000</v>
      </c>
      <c r="L178" s="107">
        <f t="shared" ca="1" si="21"/>
        <v>10.216750068255317</v>
      </c>
      <c r="M178" s="141">
        <f t="shared" ca="1" si="25"/>
        <v>0.86865999999999999</v>
      </c>
      <c r="N178" s="35" cm="1">
        <f t="array" aca="1" ref="N178" ca="1">IF(ROUND(ROUND(M178,2)-M178,4)=0,_xlfn.XLOOKUP(M178,INDIRECT($A$4&amp;"!$G$41:$G$141"),INDIRECT($A$4&amp;"!$A$41:$A$141"),0,1,1),IF(M178&gt;=1,0,(ROUNDUP(M178,2)-M178)*100*_xlfn.XLOOKUP(M178,INDIRECT($A$4&amp;"!$G$41:$G$141"),INDIRECT($A$4&amp;"!$A$41:$A$141"),0,-1,-1)+(M178-ROUNDDOWN(M178,2))*100*_xlfn.XLOOKUP(M178,INDIRECT($A$4&amp;"!$G$41:$G$141"),INDIRECT($A$4&amp;"!$A$41:$A$141"),0,1,1)))</f>
        <v>0.57089333333333392</v>
      </c>
      <c r="O178" s="66">
        <f t="shared" ca="1" si="26"/>
        <v>53.435616000000053</v>
      </c>
      <c r="S178" s="107">
        <f t="shared" ca="1" si="22"/>
        <v>11.249981496000004</v>
      </c>
      <c r="T178" s="51">
        <f t="shared" ca="1" si="27"/>
        <v>0.95921000000000001</v>
      </c>
      <c r="U178" s="35" cm="1">
        <f t="array" aca="1" ref="U178" ca="1">IF(ROUND(ROUND(T178,2)-T178,4)=0,_xlfn.XLOOKUP(T178,INDIRECT($A$4&amp;"!$G$41:$G$141"),INDIRECT($A$4&amp;"!$A$41:$A$141"),0,1,1),IF(T178&gt;=1,0,(ROUNDUP(T178,2)-T178)*100*_xlfn.XLOOKUP(T178,INDIRECT($A$4&amp;"!$G$41:$G$141"),INDIRECT($A$4&amp;"!$A$41:$A$141"),0,-1,-1)+(T178-ROUNDDOWN(T178,2))*100*_xlfn.XLOOKUP(T178,INDIRECT($A$4&amp;"!$G$41:$G$141"),INDIRECT($A$4&amp;"!$A$41:$A$141"),0,1,1)))</f>
        <v>0.29079000000000033</v>
      </c>
      <c r="V178" s="66">
        <f t="shared" ca="1" si="28"/>
        <v>27.217944000000028</v>
      </c>
    </row>
    <row r="179" spans="1:22" x14ac:dyDescent="0.35">
      <c r="A179" s="32">
        <f t="shared" si="29"/>
        <v>46640</v>
      </c>
      <c r="B179" s="65" cm="1">
        <f t="array" aca="1" ref="B179" ca="1">_xlfn.XLOOKUP(A179,INDIRECT($A$5&amp;"!$AJ$41:$AJ$406"),INDIRECT($A$5&amp;"!$AK$41:$AK$406"))*SUM($F$3:$I$3)</f>
        <v>0</v>
      </c>
      <c r="C179" s="65" cm="1">
        <f t="array" aca="1" ref="C179" ca="1">_xlfn.XLOOKUP(A179,INDIRECT($A$5&amp;"!$AJ$41:$AJ$406"),INDIRECT($A$5&amp;"!$AL$41:$AL$406"))*SUM($F$3:$I$3)</f>
        <v>11.7</v>
      </c>
      <c r="D179" s="65" cm="1">
        <f t="array" aca="1" ref="D179" ca="1">_xlfn.XLOOKUP(A179,INDIRECT($A$5&amp;"!$AJ$41:$AJ$406"),INDIRECT($A$5&amp;"!$AO$41:$AO$406"))*SUM($F$3:$I$3)</f>
        <v>11.7</v>
      </c>
      <c r="E179" s="34" cm="1">
        <f t="array" ref="E179">SUMPRODUCT(('PT Storengy'!$B$8:$I$372)*('PT Storengy'!$A$8:$A$372=$A179)*('PT Storengy'!$B$5:$I$5=$A$6)*('PT Storengy'!$B$7:$I$7=$A$7))</f>
        <v>0</v>
      </c>
      <c r="F179" s="107">
        <f t="shared" ca="1" si="20"/>
        <v>10.514387457600012</v>
      </c>
      <c r="G179" s="141">
        <f t="shared" ca="1" si="23"/>
        <v>0.89422999999999997</v>
      </c>
      <c r="H179" s="35" cm="1">
        <f t="array" aca="1" ref="H179" ca="1">IF(ROUND(ROUND(G179,2)-G179,4)=0,_xlfn.XLOOKUP(G179,INDIRECT($A$4&amp;"!$G$41:$G$141"),INDIRECT($A$4&amp;"!$A$41:$A$141"),0,1,1),IF(G179&gt;=1,0,(ROUNDUP(G179,2)-G179)*100*_xlfn.XLOOKUP(G179,INDIRECT($A$4&amp;"!$G$41:$G$141"),INDIRECT($A$4&amp;"!$A$41:$A$141"),0,-1,-1)+(G179-ROUNDDOWN(G179,2))*100*_xlfn.XLOOKUP(G179,INDIRECT($A$4&amp;"!$G$41:$G$141"),INDIRECT($A$4&amp;"!$A$41:$A$141"),0,1,1)))</f>
        <v>0.5538466666666676</v>
      </c>
      <c r="I179" s="66">
        <f t="shared" ca="1" si="24"/>
        <v>51.840048000000081</v>
      </c>
      <c r="J179" s="106" cm="1">
        <f t="array" aca="1" ref="J179" ca="1">IF(COUNTIFS('PTC NaTran'!$K$7:$K$15996,"",'PTC NaTran'!$A$7:$A$15996,J$16,'PTC NaTran'!$D$7:$D$15996,$A179,'PTC NaTran'!$C$7:$C$15996,"DEL")&gt;0,J$14,SUMIFS('PTC NaTran'!$K$7:$K$15996,'PTC NaTran'!$A$7:$A$15996,J$16,'PTC NaTran'!$D$7:$D$15996,$A179,'PTC NaTran'!$C$7:$C$15996,"DEL")*1.0026*$F$4/INDIRECT($A$4&amp;"!D9"))</f>
        <v>54.908348936170199</v>
      </c>
      <c r="K179" s="106">
        <v>1000</v>
      </c>
      <c r="L179" s="107">
        <f t="shared" ca="1" si="21"/>
        <v>10.269900516255317</v>
      </c>
      <c r="M179" s="141">
        <f t="shared" ca="1" si="25"/>
        <v>0.87322999999999995</v>
      </c>
      <c r="N179" s="35" cm="1">
        <f t="array" aca="1" ref="N179" ca="1">IF(ROUND(ROUND(M179,2)-M179,4)=0,_xlfn.XLOOKUP(M179,INDIRECT($A$4&amp;"!$G$41:$G$141"),INDIRECT($A$4&amp;"!$A$41:$A$141"),0,1,1),IF(M179&gt;=1,0,(ROUNDUP(M179,2)-M179)*100*_xlfn.XLOOKUP(M179,INDIRECT($A$4&amp;"!$G$41:$G$141"),INDIRECT($A$4&amp;"!$A$41:$A$141"),0,-1,-1)+(M179-ROUNDDOWN(M179,2))*100*_xlfn.XLOOKUP(M179,INDIRECT($A$4&amp;"!$G$41:$G$141"),INDIRECT($A$4&amp;"!$A$41:$A$141"),0,1,1)))</f>
        <v>0.56784666666666728</v>
      </c>
      <c r="O179" s="66">
        <f t="shared" ca="1" si="26"/>
        <v>53.150448000000054</v>
      </c>
      <c r="S179" s="107">
        <f t="shared" ca="1" si="22"/>
        <v>11.276981352000004</v>
      </c>
      <c r="T179" s="51">
        <f t="shared" ca="1" si="27"/>
        <v>0.96153999999999995</v>
      </c>
      <c r="U179" s="35" cm="1">
        <f t="array" aca="1" ref="U179" ca="1">IF(ROUND(ROUND(T179,2)-T179,4)=0,_xlfn.XLOOKUP(T179,INDIRECT($A$4&amp;"!$G$41:$G$141"),INDIRECT($A$4&amp;"!$A$41:$A$141"),0,1,1),IF(T179&gt;=1,0,(ROUNDUP(T179,2)-T179)*100*_xlfn.XLOOKUP(T179,INDIRECT($A$4&amp;"!$G$41:$G$141"),INDIRECT($A$4&amp;"!$A$41:$A$141"),0,-1,-1)+(T179-ROUNDDOWN(T179,2))*100*_xlfn.XLOOKUP(T179,INDIRECT($A$4&amp;"!$G$41:$G$141"),INDIRECT($A$4&amp;"!$A$41:$A$141"),0,1,1)))</f>
        <v>0.28846000000000038</v>
      </c>
      <c r="V179" s="66">
        <f t="shared" ca="1" si="28"/>
        <v>26.999856000000033</v>
      </c>
    </row>
    <row r="180" spans="1:22" x14ac:dyDescent="0.35">
      <c r="A180" s="32">
        <f t="shared" si="29"/>
        <v>46641</v>
      </c>
      <c r="B180" s="65" cm="1">
        <f t="array" aca="1" ref="B180" ca="1">_xlfn.XLOOKUP(A180,INDIRECT($A$5&amp;"!$AJ$41:$AJ$406"),INDIRECT($A$5&amp;"!$AK$41:$AK$406"))*SUM($F$3:$I$3)</f>
        <v>0</v>
      </c>
      <c r="C180" s="65" cm="1">
        <f t="array" aca="1" ref="C180" ca="1">_xlfn.XLOOKUP(A180,INDIRECT($A$5&amp;"!$AJ$41:$AJ$406"),INDIRECT($A$5&amp;"!$AL$41:$AL$406"))*SUM($F$3:$I$3)</f>
        <v>11.7</v>
      </c>
      <c r="D180" s="65" cm="1">
        <f t="array" aca="1" ref="D180" ca="1">_xlfn.XLOOKUP(A180,INDIRECT($A$5&amp;"!$AJ$41:$AJ$406"),INDIRECT($A$5&amp;"!$AO$41:$AO$406"))*SUM($F$3:$I$3)</f>
        <v>11.7</v>
      </c>
      <c r="E180" s="34" cm="1">
        <f t="array" ref="E180">SUMPRODUCT(('PT Storengy'!$B$8:$I$372)*('PT Storengy'!$A$8:$A$372=$A180)*('PT Storengy'!$B$5:$I$5=$A$6)*('PT Storengy'!$B$7:$I$7=$A$7))</f>
        <v>0</v>
      </c>
      <c r="F180" s="107">
        <f t="shared" ca="1" si="20"/>
        <v>10.565950449600013</v>
      </c>
      <c r="G180" s="141">
        <f t="shared" ca="1" si="23"/>
        <v>0.89866999999999997</v>
      </c>
      <c r="H180" s="35" cm="1">
        <f t="array" aca="1" ref="H180" ca="1">IF(ROUND(ROUND(G180,2)-G180,4)=0,_xlfn.XLOOKUP(G180,INDIRECT($A$4&amp;"!$G$41:$G$141"),INDIRECT($A$4&amp;"!$A$41:$A$141"),0,1,1),IF(G180&gt;=1,0,(ROUNDUP(G180,2)-G180)*100*_xlfn.XLOOKUP(G180,INDIRECT($A$4&amp;"!$G$41:$G$141"),INDIRECT($A$4&amp;"!$A$41:$A$141"),0,-1,-1)+(G180-ROUNDDOWN(G180,2))*100*_xlfn.XLOOKUP(G180,INDIRECT($A$4&amp;"!$G$41:$G$141"),INDIRECT($A$4&amp;"!$A$41:$A$141"),0,1,1)))</f>
        <v>0.55088666666666786</v>
      </c>
      <c r="I180" s="66">
        <f t="shared" ca="1" si="24"/>
        <v>51.562992000000108</v>
      </c>
      <c r="J180" s="106" cm="1">
        <f t="array" aca="1" ref="J180" ca="1">IF(COUNTIFS('PTC NaTran'!$K$7:$K$15996,"",'PTC NaTran'!$A$7:$A$15996,J$16,'PTC NaTran'!$D$7:$D$15996,$A180,'PTC NaTran'!$C$7:$C$15996,"DEL")&gt;0,J$14,SUMIFS('PTC NaTran'!$K$7:$K$15996,'PTC NaTran'!$A$7:$A$15996,J$16,'PTC NaTran'!$D$7:$D$15996,$A180,'PTC NaTran'!$C$7:$C$15996,"DEL")*1.0026*$F$4/INDIRECT($A$4&amp;"!D9"))</f>
        <v>54.908348936170199</v>
      </c>
      <c r="K180" s="106">
        <v>1000</v>
      </c>
      <c r="L180" s="107">
        <f t="shared" ca="1" si="21"/>
        <v>10.322767668255317</v>
      </c>
      <c r="M180" s="141">
        <f t="shared" ca="1" si="25"/>
        <v>0.87777000000000005</v>
      </c>
      <c r="N180" s="35" cm="1">
        <f t="array" aca="1" ref="N180" ca="1">IF(ROUND(ROUND(M180,2)-M180,4)=0,_xlfn.XLOOKUP(M180,INDIRECT($A$4&amp;"!$G$41:$G$141"),INDIRECT($A$4&amp;"!$A$41:$A$141"),0,1,1),IF(M180&gt;=1,0,(ROUNDUP(M180,2)-M180)*100*_xlfn.XLOOKUP(M180,INDIRECT($A$4&amp;"!$G$41:$G$141"),INDIRECT($A$4&amp;"!$A$41:$A$141"),0,-1,-1)+(M180-ROUNDDOWN(M180,2))*100*_xlfn.XLOOKUP(M180,INDIRECT($A$4&amp;"!$G$41:$G$141"),INDIRECT($A$4&amp;"!$A$41:$A$141"),0,1,1)))</f>
        <v>0.56482000000000054</v>
      </c>
      <c r="O180" s="66">
        <f t="shared" ca="1" si="26"/>
        <v>52.867152000000047</v>
      </c>
      <c r="S180" s="107">
        <f t="shared" ca="1" si="22"/>
        <v>11.303765928000004</v>
      </c>
      <c r="T180" s="51">
        <f t="shared" ca="1" si="27"/>
        <v>0.96384000000000003</v>
      </c>
      <c r="U180" s="35" cm="1">
        <f t="array" aca="1" ref="U180" ca="1">IF(ROUND(ROUND(T180,2)-T180,4)=0,_xlfn.XLOOKUP(T180,INDIRECT($A$4&amp;"!$G$41:$G$141"),INDIRECT($A$4&amp;"!$A$41:$A$141"),0,1,1),IF(T180&gt;=1,0,(ROUNDUP(T180,2)-T180)*100*_xlfn.XLOOKUP(T180,INDIRECT($A$4&amp;"!$G$41:$G$141"),INDIRECT($A$4&amp;"!$A$41:$A$141"),0,-1,-1)+(T180-ROUNDDOWN(T180,2))*100*_xlfn.XLOOKUP(T180,INDIRECT($A$4&amp;"!$G$41:$G$141"),INDIRECT($A$4&amp;"!$A$41:$A$141"),0,1,1)))</f>
        <v>0.28616000000000036</v>
      </c>
      <c r="V180" s="66">
        <f t="shared" ca="1" si="28"/>
        <v>26.784576000000033</v>
      </c>
    </row>
    <row r="181" spans="1:22" x14ac:dyDescent="0.35">
      <c r="A181" s="32">
        <f t="shared" si="29"/>
        <v>46642</v>
      </c>
      <c r="B181" s="65" cm="1">
        <f t="array" aca="1" ref="B181" ca="1">_xlfn.XLOOKUP(A181,INDIRECT($A$5&amp;"!$AJ$41:$AJ$406"),INDIRECT($A$5&amp;"!$AK$41:$AK$406"))*SUM($F$3:$I$3)</f>
        <v>0</v>
      </c>
      <c r="C181" s="65" cm="1">
        <f t="array" aca="1" ref="C181" ca="1">_xlfn.XLOOKUP(A181,INDIRECT($A$5&amp;"!$AJ$41:$AJ$406"),INDIRECT($A$5&amp;"!$AL$41:$AL$406"))*SUM($F$3:$I$3)</f>
        <v>11.7</v>
      </c>
      <c r="D181" s="65" cm="1">
        <f t="array" aca="1" ref="D181" ca="1">_xlfn.XLOOKUP(A181,INDIRECT($A$5&amp;"!$AJ$41:$AJ$406"),INDIRECT($A$5&amp;"!$AO$41:$AO$406"))*SUM($F$3:$I$3)</f>
        <v>11.7</v>
      </c>
      <c r="E181" s="34" cm="1">
        <f t="array" ref="E181">SUMPRODUCT(('PT Storengy'!$B$8:$I$372)*('PT Storengy'!$A$8:$A$372=$A181)*('PT Storengy'!$B$5:$I$5=$A$6)*('PT Storengy'!$B$7:$I$7=$A$7))</f>
        <v>0</v>
      </c>
      <c r="F181" s="107">
        <f t="shared" ca="1" si="20"/>
        <v>10.615993689600014</v>
      </c>
      <c r="G181" s="141">
        <f t="shared" ca="1" si="23"/>
        <v>0.90307000000000004</v>
      </c>
      <c r="H181" s="35" cm="1">
        <f t="array" aca="1" ref="H181" ca="1">IF(ROUND(ROUND(G181,2)-G181,4)=0,_xlfn.XLOOKUP(G181,INDIRECT($A$4&amp;"!$G$41:$G$141"),INDIRECT($A$4&amp;"!$A$41:$A$141"),0,1,1),IF(G181&gt;=1,0,(ROUNDUP(G181,2)-G181)*100*_xlfn.XLOOKUP(G181,INDIRECT($A$4&amp;"!$G$41:$G$141"),INDIRECT($A$4&amp;"!$A$41:$A$141"),0,-1,-1)+(G181-ROUNDDOWN(G181,2))*100*_xlfn.XLOOKUP(G181,INDIRECT($A$4&amp;"!$G$41:$G$141"),INDIRECT($A$4&amp;"!$A$41:$A$141"),0,1,1)))</f>
        <v>0.53465000000000096</v>
      </c>
      <c r="I181" s="66">
        <f t="shared" ca="1" si="24"/>
        <v>50.04324000000009</v>
      </c>
      <c r="J181" s="106" cm="1">
        <f t="array" aca="1" ref="J181" ca="1">IF(COUNTIFS('PTC NaTran'!$K$7:$K$15996,"",'PTC NaTran'!$A$7:$A$15996,J$16,'PTC NaTran'!$D$7:$D$15996,$A181,'PTC NaTran'!$C$7:$C$15996,"DEL")&gt;0,J$14,SUMIFS('PTC NaTran'!$K$7:$K$15996,'PTC NaTran'!$A$7:$A$15996,J$16,'PTC NaTran'!$D$7:$D$15996,$A181,'PTC NaTran'!$C$7:$C$15996,"DEL")*1.0026*$F$4/INDIRECT($A$4&amp;"!D9"))</f>
        <v>54.908348936170199</v>
      </c>
      <c r="K181" s="106">
        <v>1000</v>
      </c>
      <c r="L181" s="107">
        <f t="shared" ca="1" si="21"/>
        <v>10.375352772255317</v>
      </c>
      <c r="M181" s="141">
        <f t="shared" ca="1" si="25"/>
        <v>0.88229000000000002</v>
      </c>
      <c r="N181" s="35" cm="1">
        <f t="array" aca="1" ref="N181" ca="1">IF(ROUND(ROUND(M181,2)-M181,4)=0,_xlfn.XLOOKUP(M181,INDIRECT($A$4&amp;"!$G$41:$G$141"),INDIRECT($A$4&amp;"!$A$41:$A$141"),0,1,1),IF(M181&gt;=1,0,(ROUNDUP(M181,2)-M181)*100*_xlfn.XLOOKUP(M181,INDIRECT($A$4&amp;"!$G$41:$G$141"),INDIRECT($A$4&amp;"!$A$41:$A$141"),0,-1,-1)+(M181-ROUNDDOWN(M181,2))*100*_xlfn.XLOOKUP(M181,INDIRECT($A$4&amp;"!$G$41:$G$141"),INDIRECT($A$4&amp;"!$A$41:$A$141"),0,1,1)))</f>
        <v>0.56180666666666723</v>
      </c>
      <c r="O181" s="66">
        <f t="shared" ca="1" si="26"/>
        <v>52.585104000000051</v>
      </c>
      <c r="S181" s="107">
        <f t="shared" ca="1" si="22"/>
        <v>11.330336160000003</v>
      </c>
      <c r="T181" s="51">
        <f t="shared" ca="1" si="27"/>
        <v>0.96613000000000004</v>
      </c>
      <c r="U181" s="35" cm="1">
        <f t="array" aca="1" ref="U181" ca="1">IF(ROUND(ROUND(T181,2)-T181,4)=0,_xlfn.XLOOKUP(T181,INDIRECT($A$4&amp;"!$G$41:$G$141"),INDIRECT($A$4&amp;"!$A$41:$A$141"),0,1,1),IF(T181&gt;=1,0,(ROUNDUP(T181,2)-T181)*100*_xlfn.XLOOKUP(T181,INDIRECT($A$4&amp;"!$G$41:$G$141"),INDIRECT($A$4&amp;"!$A$41:$A$141"),0,-1,-1)+(T181-ROUNDDOWN(T181,2))*100*_xlfn.XLOOKUP(T181,INDIRECT($A$4&amp;"!$G$41:$G$141"),INDIRECT($A$4&amp;"!$A$41:$A$141"),0,1,1)))</f>
        <v>0.28387000000000034</v>
      </c>
      <c r="V181" s="66">
        <f t="shared" ca="1" si="28"/>
        <v>26.570232000000029</v>
      </c>
    </row>
    <row r="182" spans="1:22" x14ac:dyDescent="0.35">
      <c r="A182" s="32">
        <f t="shared" si="29"/>
        <v>46643</v>
      </c>
      <c r="B182" s="65" cm="1">
        <f t="array" aca="1" ref="B182" ca="1">_xlfn.XLOOKUP(A182,INDIRECT($A$5&amp;"!$AJ$41:$AJ$406"),INDIRECT($A$5&amp;"!$AK$41:$AK$406"))*SUM($F$3:$I$3)</f>
        <v>0</v>
      </c>
      <c r="C182" s="65" cm="1">
        <f t="array" aca="1" ref="C182" ca="1">_xlfn.XLOOKUP(A182,INDIRECT($A$5&amp;"!$AJ$41:$AJ$406"),INDIRECT($A$5&amp;"!$AL$41:$AL$406"))*SUM($F$3:$I$3)</f>
        <v>11.7</v>
      </c>
      <c r="D182" s="65" cm="1">
        <f t="array" aca="1" ref="D182" ca="1">_xlfn.XLOOKUP(A182,INDIRECT($A$5&amp;"!$AJ$41:$AJ$406"),INDIRECT($A$5&amp;"!$AO$41:$AO$406"))*SUM($F$3:$I$3)</f>
        <v>11.7</v>
      </c>
      <c r="E182" s="34" cm="1">
        <f t="array" ref="E182">SUMPRODUCT(('PT Storengy'!$B$8:$I$372)*('PT Storengy'!$A$8:$A$372=$A182)*('PT Storengy'!$B$5:$I$5=$A$6)*('PT Storengy'!$B$7:$I$7=$A$7))</f>
        <v>0.15</v>
      </c>
      <c r="F182" s="107">
        <f t="shared" ca="1" si="20"/>
        <v>10.656827859600014</v>
      </c>
      <c r="G182" s="141">
        <f t="shared" ca="1" si="23"/>
        <v>0.90734999999999999</v>
      </c>
      <c r="H182" s="35" cm="1">
        <f t="array" aca="1" ref="H182" ca="1">IF(ROUND(ROUND(G182,2)-G182,4)=0,_xlfn.XLOOKUP(G182,INDIRECT($A$4&amp;"!$G$41:$G$141"),INDIRECT($A$4&amp;"!$A$41:$A$141"),0,1,1),IF(G182&gt;=1,0,(ROUNDUP(G182,2)-G182)*100*_xlfn.XLOOKUP(G182,INDIRECT($A$4&amp;"!$G$41:$G$141"),INDIRECT($A$4&amp;"!$A$41:$A$141"),0,-1,-1)+(G182-ROUNDDOWN(G182,2))*100*_xlfn.XLOOKUP(G182,INDIRECT($A$4&amp;"!$G$41:$G$141"),INDIRECT($A$4&amp;"!$A$41:$A$141"),0,1,1)))</f>
        <v>0.51325000000000087</v>
      </c>
      <c r="I182" s="66">
        <f t="shared" ca="1" si="24"/>
        <v>40.834170000000064</v>
      </c>
      <c r="J182" s="106" cm="1">
        <f t="array" aca="1" ref="J182" ca="1">IF(COUNTIFS('PTC NaTran'!$K$7:$K$15996,"",'PTC NaTran'!$A$7:$A$15996,J$16,'PTC NaTran'!$D$7:$D$15996,$A182,'PTC NaTran'!$C$7:$C$15996,"DEL")&gt;0,J$14,SUMIFS('PTC NaTran'!$K$7:$K$15996,'PTC NaTran'!$A$7:$A$15996,J$16,'PTC NaTran'!$D$7:$D$15996,$A182,'PTC NaTran'!$C$7:$C$15996,"DEL")*1.0026*$F$4/INDIRECT($A$4&amp;"!D9"))</f>
        <v>54.908348936170199</v>
      </c>
      <c r="K182" s="106">
        <v>1000</v>
      </c>
      <c r="L182" s="107">
        <f t="shared" ca="1" si="21"/>
        <v>10.419811961055316</v>
      </c>
      <c r="M182" s="141">
        <f t="shared" ca="1" si="25"/>
        <v>0.88678000000000001</v>
      </c>
      <c r="N182" s="35" cm="1">
        <f t="array" aca="1" ref="N182" ca="1">IF(ROUND(ROUND(M182,2)-M182,4)=0,_xlfn.XLOOKUP(M182,INDIRECT($A$4&amp;"!$G$41:$G$141"),INDIRECT($A$4&amp;"!$A$41:$A$141"),0,1,1),IF(M182&gt;=1,0,(ROUNDUP(M182,2)-M182)*100*_xlfn.XLOOKUP(M182,INDIRECT($A$4&amp;"!$G$41:$G$141"),INDIRECT($A$4&amp;"!$A$41:$A$141"),0,-1,-1)+(M182-ROUNDDOWN(M182,2))*100*_xlfn.XLOOKUP(M182,INDIRECT($A$4&amp;"!$G$41:$G$141"),INDIRECT($A$4&amp;"!$A$41:$A$141"),0,1,1)))</f>
        <v>0.55881333333333394</v>
      </c>
      <c r="O182" s="66">
        <f t="shared" ca="1" si="26"/>
        <v>44.459188800000042</v>
      </c>
      <c r="S182" s="107">
        <f t="shared" ca="1" si="22"/>
        <v>11.356693920000003</v>
      </c>
      <c r="T182" s="51">
        <f t="shared" ca="1" si="27"/>
        <v>0.96840000000000004</v>
      </c>
      <c r="U182" s="35" cm="1">
        <f t="array" aca="1" ref="U182" ca="1">IF(ROUND(ROUND(T182,2)-T182,4)=0,_xlfn.XLOOKUP(T182,INDIRECT($A$4&amp;"!$G$41:$G$141"),INDIRECT($A$4&amp;"!$A$41:$A$141"),0,1,1),IF(T182&gt;=1,0,(ROUNDUP(T182,2)-T182)*100*_xlfn.XLOOKUP(T182,INDIRECT($A$4&amp;"!$G$41:$G$141"),INDIRECT($A$4&amp;"!$A$41:$A$141"),0,-1,-1)+(T182-ROUNDDOWN(T182,2))*100*_xlfn.XLOOKUP(T182,INDIRECT($A$4&amp;"!$G$41:$G$141"),INDIRECT($A$4&amp;"!$A$41:$A$141"),0,1,1)))</f>
        <v>0.28160000000000035</v>
      </c>
      <c r="V182" s="66">
        <f t="shared" ca="1" si="28"/>
        <v>26.357760000000031</v>
      </c>
    </row>
    <row r="183" spans="1:22" x14ac:dyDescent="0.35">
      <c r="A183" s="32">
        <f t="shared" si="29"/>
        <v>46644</v>
      </c>
      <c r="B183" s="65" cm="1">
        <f t="array" aca="1" ref="B183" ca="1">_xlfn.XLOOKUP(A183,INDIRECT($A$5&amp;"!$AJ$41:$AJ$406"),INDIRECT($A$5&amp;"!$AK$41:$AK$406"))*SUM($F$3:$I$3)</f>
        <v>0</v>
      </c>
      <c r="C183" s="65" cm="1">
        <f t="array" aca="1" ref="C183" ca="1">_xlfn.XLOOKUP(A183,INDIRECT($A$5&amp;"!$AJ$41:$AJ$406"),INDIRECT($A$5&amp;"!$AL$41:$AL$406"))*SUM($F$3:$I$3)</f>
        <v>11.7</v>
      </c>
      <c r="D183" s="65" cm="1">
        <f t="array" aca="1" ref="D183" ca="1">_xlfn.XLOOKUP(A183,INDIRECT($A$5&amp;"!$AJ$41:$AJ$406"),INDIRECT($A$5&amp;"!$AO$41:$AO$406"))*SUM($F$3:$I$3)</f>
        <v>11.7</v>
      </c>
      <c r="E183" s="34" cm="1">
        <f t="array" ref="E183">SUMPRODUCT(('PT Storengy'!$B$8:$I$372)*('PT Storengy'!$A$8:$A$372=$A183)*('PT Storengy'!$B$5:$I$5=$A$6)*('PT Storengy'!$B$7:$I$7=$A$7))</f>
        <v>0.15</v>
      </c>
      <c r="F183" s="107">
        <f t="shared" ca="1" si="20"/>
        <v>10.696273707600014</v>
      </c>
      <c r="G183" s="141">
        <f t="shared" ca="1" si="23"/>
        <v>0.91083999999999998</v>
      </c>
      <c r="H183" s="35" cm="1">
        <f t="array" aca="1" ref="H183" ca="1">IF(ROUND(ROUND(G183,2)-G183,4)=0,_xlfn.XLOOKUP(G183,INDIRECT($A$4&amp;"!$G$41:$G$141"),INDIRECT($A$4&amp;"!$A$41:$A$141"),0,1,1),IF(G183&gt;=1,0,(ROUNDUP(G183,2)-G183)*100*_xlfn.XLOOKUP(G183,INDIRECT($A$4&amp;"!$G$41:$G$141"),INDIRECT($A$4&amp;"!$A$41:$A$141"),0,-1,-1)+(G183-ROUNDDOWN(G183,2))*100*_xlfn.XLOOKUP(G183,INDIRECT($A$4&amp;"!$G$41:$G$141"),INDIRECT($A$4&amp;"!$A$41:$A$141"),0,1,1)))</f>
        <v>0.49580000000000068</v>
      </c>
      <c r="I183" s="66">
        <f t="shared" ca="1" si="24"/>
        <v>39.445848000000048</v>
      </c>
      <c r="J183" s="106" cm="1">
        <f t="array" aca="1" ref="J183" ca="1">IF(COUNTIFS('PTC NaTran'!$K$7:$K$15996,"",'PTC NaTran'!$A$7:$A$15996,J$16,'PTC NaTran'!$D$7:$D$15996,$A183,'PTC NaTran'!$C$7:$C$15996,"DEL")&gt;0,J$14,SUMIFS('PTC NaTran'!$K$7:$K$15996,'PTC NaTran'!$A$7:$A$15996,J$16,'PTC NaTran'!$D$7:$D$15996,$A183,'PTC NaTran'!$C$7:$C$15996,"DEL")*1.0026*$F$4/INDIRECT($A$4&amp;"!D9"))</f>
        <v>54.908348936170199</v>
      </c>
      <c r="K183" s="106">
        <v>1000</v>
      </c>
      <c r="L183" s="107">
        <f t="shared" ca="1" si="21"/>
        <v>10.464069597855316</v>
      </c>
      <c r="M183" s="141">
        <f t="shared" ca="1" si="25"/>
        <v>0.89058000000000004</v>
      </c>
      <c r="N183" s="35" cm="1">
        <f t="array" aca="1" ref="N183" ca="1">IF(ROUND(ROUND(M183,2)-M183,4)=0,_xlfn.XLOOKUP(M183,INDIRECT($A$4&amp;"!$G$41:$G$141"),INDIRECT($A$4&amp;"!$A$41:$A$141"),0,1,1),IF(M183&gt;=1,0,(ROUNDUP(M183,2)-M183)*100*_xlfn.XLOOKUP(M183,INDIRECT($A$4&amp;"!$G$41:$G$141"),INDIRECT($A$4&amp;"!$A$41:$A$141"),0,-1,-1)+(M183-ROUNDDOWN(M183,2))*100*_xlfn.XLOOKUP(M183,INDIRECT($A$4&amp;"!$G$41:$G$141"),INDIRECT($A$4&amp;"!$A$41:$A$141"),0,1,1)))</f>
        <v>0.55628000000000055</v>
      </c>
      <c r="O183" s="66">
        <f t="shared" ca="1" si="26"/>
        <v>44.257636800000036</v>
      </c>
      <c r="S183" s="107">
        <f t="shared" ca="1" si="22"/>
        <v>11.382840144000003</v>
      </c>
      <c r="T183" s="51">
        <f t="shared" ca="1" si="27"/>
        <v>0.97065999999999997</v>
      </c>
      <c r="U183" s="35" cm="1">
        <f t="array" aca="1" ref="U183" ca="1">IF(ROUND(ROUND(T183,2)-T183,4)=0,_xlfn.XLOOKUP(T183,INDIRECT($A$4&amp;"!$G$41:$G$141"),INDIRECT($A$4&amp;"!$A$41:$A$141"),0,1,1),IF(T183&gt;=1,0,(ROUNDUP(T183,2)-T183)*100*_xlfn.XLOOKUP(T183,INDIRECT($A$4&amp;"!$G$41:$G$141"),INDIRECT($A$4&amp;"!$A$41:$A$141"),0,-1,-1)+(T183-ROUNDDOWN(T183,2))*100*_xlfn.XLOOKUP(T183,INDIRECT($A$4&amp;"!$G$41:$G$141"),INDIRECT($A$4&amp;"!$A$41:$A$141"),0,1,1)))</f>
        <v>0.27934000000000042</v>
      </c>
      <c r="V183" s="66">
        <f t="shared" ca="1" si="28"/>
        <v>26.146224000000039</v>
      </c>
    </row>
    <row r="184" spans="1:22" x14ac:dyDescent="0.35">
      <c r="A184" s="32">
        <f t="shared" si="29"/>
        <v>46645</v>
      </c>
      <c r="B184" s="65" cm="1">
        <f t="array" aca="1" ref="B184" ca="1">_xlfn.XLOOKUP(A184,INDIRECT($A$5&amp;"!$AJ$41:$AJ$406"),INDIRECT($A$5&amp;"!$AK$41:$AK$406"))*SUM($F$3:$I$3)</f>
        <v>0</v>
      </c>
      <c r="C184" s="65" cm="1">
        <f t="array" aca="1" ref="C184" ca="1">_xlfn.XLOOKUP(A184,INDIRECT($A$5&amp;"!$AJ$41:$AJ$406"),INDIRECT($A$5&amp;"!$AL$41:$AL$406"))*SUM($F$3:$I$3)</f>
        <v>11.7</v>
      </c>
      <c r="D184" s="65" cm="1">
        <f t="array" aca="1" ref="D184" ca="1">_xlfn.XLOOKUP(A184,INDIRECT($A$5&amp;"!$AJ$41:$AJ$406"),INDIRECT($A$5&amp;"!$AO$41:$AO$406"))*SUM($F$3:$I$3)</f>
        <v>11.7</v>
      </c>
      <c r="E184" s="34" cm="1">
        <f t="array" ref="E184">SUMPRODUCT(('PT Storengy'!$B$8:$I$372)*('PT Storengy'!$A$8:$A$372=$A184)*('PT Storengy'!$B$5:$I$5=$A$6)*('PT Storengy'!$B$7:$I$7=$A$7))</f>
        <v>0.15</v>
      </c>
      <c r="F184" s="107">
        <f t="shared" ca="1" si="20"/>
        <v>10.734378969600014</v>
      </c>
      <c r="G184" s="141">
        <f t="shared" ca="1" si="23"/>
        <v>0.91420999999999997</v>
      </c>
      <c r="H184" s="35" cm="1">
        <f t="array" aca="1" ref="H184" ca="1">IF(ROUND(ROUND(G184,2)-G184,4)=0,_xlfn.XLOOKUP(G184,INDIRECT($A$4&amp;"!$G$41:$G$141"),INDIRECT($A$4&amp;"!$A$41:$A$141"),0,1,1),IF(G184&gt;=1,0,(ROUNDUP(G184,2)-G184)*100*_xlfn.XLOOKUP(G184,INDIRECT($A$4&amp;"!$G$41:$G$141"),INDIRECT($A$4&amp;"!$A$41:$A$141"),0,-1,-1)+(G184-ROUNDDOWN(G184,2))*100*_xlfn.XLOOKUP(G184,INDIRECT($A$4&amp;"!$G$41:$G$141"),INDIRECT($A$4&amp;"!$A$41:$A$141"),0,1,1)))</f>
        <v>0.47895000000000088</v>
      </c>
      <c r="I184" s="66">
        <f t="shared" ca="1" si="24"/>
        <v>38.105262000000067</v>
      </c>
      <c r="J184" s="106" cm="1">
        <f t="array" aca="1" ref="J184" ca="1">IF(COUNTIFS('PTC NaTran'!$K$7:$K$15996,"",'PTC NaTran'!$A$7:$A$15996,J$16,'PTC NaTran'!$D$7:$D$15996,$A184,'PTC NaTran'!$C$7:$C$15996,"DEL")&gt;0,J$14,SUMIFS('PTC NaTran'!$K$7:$K$15996,'PTC NaTran'!$A$7:$A$15996,J$16,'PTC NaTran'!$D$7:$D$15996,$A184,'PTC NaTran'!$C$7:$C$15996,"DEL")*1.0026*$F$4/INDIRECT($A$4&amp;"!D9"))</f>
        <v>54.908348936170199</v>
      </c>
      <c r="K184" s="106">
        <v>1000</v>
      </c>
      <c r="L184" s="107">
        <f t="shared" ca="1" si="21"/>
        <v>10.508126743455316</v>
      </c>
      <c r="M184" s="141">
        <f t="shared" ca="1" si="25"/>
        <v>0.89436000000000004</v>
      </c>
      <c r="N184" s="35" cm="1">
        <f t="array" aca="1" ref="N184" ca="1">IF(ROUND(ROUND(M184,2)-M184,4)=0,_xlfn.XLOOKUP(M184,INDIRECT($A$4&amp;"!$G$41:$G$141"),INDIRECT($A$4&amp;"!$A$41:$A$141"),0,1,1),IF(M184&gt;=1,0,(ROUNDUP(M184,2)-M184)*100*_xlfn.XLOOKUP(M184,INDIRECT($A$4&amp;"!$G$41:$G$141"),INDIRECT($A$4&amp;"!$A$41:$A$141"),0,-1,-1)+(M184-ROUNDDOWN(M184,2))*100*_xlfn.XLOOKUP(M184,INDIRECT($A$4&amp;"!$G$41:$G$141"),INDIRECT($A$4&amp;"!$A$41:$A$141"),0,1,1)))</f>
        <v>0.55376000000000081</v>
      </c>
      <c r="O184" s="66">
        <f t="shared" ca="1" si="26"/>
        <v>44.057145600000055</v>
      </c>
      <c r="S184" s="107">
        <f t="shared" ca="1" si="22"/>
        <v>11.408777640000002</v>
      </c>
      <c r="T184" s="51">
        <f t="shared" ca="1" si="27"/>
        <v>0.97289000000000003</v>
      </c>
      <c r="U184" s="35" cm="1">
        <f t="array" aca="1" ref="U184" ca="1">IF(ROUND(ROUND(T184,2)-T184,4)=0,_xlfn.XLOOKUP(T184,INDIRECT($A$4&amp;"!$G$41:$G$141"),INDIRECT($A$4&amp;"!$A$41:$A$141"),0,1,1),IF(T184&gt;=1,0,(ROUNDUP(T184,2)-T184)*100*_xlfn.XLOOKUP(T184,INDIRECT($A$4&amp;"!$G$41:$G$141"),INDIRECT($A$4&amp;"!$A$41:$A$141"),0,-1,-1)+(T184-ROUNDDOWN(T184,2))*100*_xlfn.XLOOKUP(T184,INDIRECT($A$4&amp;"!$G$41:$G$141"),INDIRECT($A$4&amp;"!$A$41:$A$141"),0,1,1)))</f>
        <v>0.27711000000000036</v>
      </c>
      <c r="V184" s="66">
        <f t="shared" ca="1" si="28"/>
        <v>25.937496000000031</v>
      </c>
    </row>
    <row r="185" spans="1:22" x14ac:dyDescent="0.35">
      <c r="A185" s="32">
        <f t="shared" si="29"/>
        <v>46646</v>
      </c>
      <c r="B185" s="65" cm="1">
        <f t="array" aca="1" ref="B185" ca="1">_xlfn.XLOOKUP(A185,INDIRECT($A$5&amp;"!$AJ$41:$AJ$406"),INDIRECT($A$5&amp;"!$AK$41:$AK$406"))*SUM($F$3:$I$3)</f>
        <v>0</v>
      </c>
      <c r="C185" s="65" cm="1">
        <f t="array" aca="1" ref="C185" ca="1">_xlfn.XLOOKUP(A185,INDIRECT($A$5&amp;"!$AJ$41:$AJ$406"),INDIRECT($A$5&amp;"!$AL$41:$AL$406"))*SUM($F$3:$I$3)</f>
        <v>11.7</v>
      </c>
      <c r="D185" s="65" cm="1">
        <f t="array" aca="1" ref="D185" ca="1">_xlfn.XLOOKUP(A185,INDIRECT($A$5&amp;"!$AJ$41:$AJ$406"),INDIRECT($A$5&amp;"!$AO$41:$AO$406"))*SUM($F$3:$I$3)</f>
        <v>11.7</v>
      </c>
      <c r="E185" s="34" cm="1">
        <f t="array" ref="E185">SUMPRODUCT(('PT Storengy'!$B$8:$I$372)*('PT Storengy'!$A$8:$A$372=$A185)*('PT Storengy'!$B$5:$I$5=$A$6)*('PT Storengy'!$B$7:$I$7=$A$7))</f>
        <v>0.15</v>
      </c>
      <c r="F185" s="107">
        <f t="shared" ca="1" si="20"/>
        <v>10.771187403600013</v>
      </c>
      <c r="G185" s="141">
        <f t="shared" ca="1" si="23"/>
        <v>0.91747000000000001</v>
      </c>
      <c r="H185" s="35" cm="1">
        <f t="array" aca="1" ref="H185" ca="1">IF(ROUND(ROUND(G185,2)-G185,4)=0,_xlfn.XLOOKUP(G185,INDIRECT($A$4&amp;"!$G$41:$G$141"),INDIRECT($A$4&amp;"!$A$41:$A$141"),0,1,1),IF(G185&gt;=1,0,(ROUNDUP(G185,2)-G185)*100*_xlfn.XLOOKUP(G185,INDIRECT($A$4&amp;"!$G$41:$G$141"),INDIRECT($A$4&amp;"!$A$41:$A$141"),0,-1,-1)+(G185-ROUNDDOWN(G185,2))*100*_xlfn.XLOOKUP(G185,INDIRECT($A$4&amp;"!$G$41:$G$141"),INDIRECT($A$4&amp;"!$A$41:$A$141"),0,1,1)))</f>
        <v>0.46265000000000067</v>
      </c>
      <c r="I185" s="66">
        <f t="shared" ca="1" si="24"/>
        <v>36.808434000000048</v>
      </c>
      <c r="J185" s="106" cm="1">
        <f t="array" aca="1" ref="J185" ca="1">IF(COUNTIFS('PTC NaTran'!$K$7:$K$15996,"",'PTC NaTran'!$A$7:$A$15996,J$16,'PTC NaTran'!$D$7:$D$15996,$A185,'PTC NaTran'!$C$7:$C$15996,"DEL")&gt;0,J$14,SUMIFS('PTC NaTran'!$K$7:$K$15996,'PTC NaTran'!$A$7:$A$15996,J$16,'PTC NaTran'!$D$7:$D$15996,$A185,'PTC NaTran'!$C$7:$C$15996,"DEL")*1.0026*$F$4/INDIRECT($A$4&amp;"!D9"))</f>
        <v>54.908348936170199</v>
      </c>
      <c r="K185" s="106">
        <v>1000</v>
      </c>
      <c r="L185" s="107">
        <f t="shared" ca="1" si="21"/>
        <v>10.551983928255316</v>
      </c>
      <c r="M185" s="141">
        <f t="shared" ca="1" si="25"/>
        <v>0.89812999999999998</v>
      </c>
      <c r="N185" s="35" cm="1">
        <f t="array" aca="1" ref="N185" ca="1">IF(ROUND(ROUND(M185,2)-M185,4)=0,_xlfn.XLOOKUP(M185,INDIRECT($A$4&amp;"!$G$41:$G$141"),INDIRECT($A$4&amp;"!$A$41:$A$141"),0,1,1),IF(M185&gt;=1,0,(ROUNDUP(M185,2)-M185)*100*_xlfn.XLOOKUP(M185,INDIRECT($A$4&amp;"!$G$41:$G$141"),INDIRECT($A$4&amp;"!$A$41:$A$141"),0,-1,-1)+(M185-ROUNDDOWN(M185,2))*100*_xlfn.XLOOKUP(M185,INDIRECT($A$4&amp;"!$G$41:$G$141"),INDIRECT($A$4&amp;"!$A$41:$A$141"),0,1,1)))</f>
        <v>0.55124666666666777</v>
      </c>
      <c r="O185" s="66">
        <f t="shared" ca="1" si="26"/>
        <v>43.857184800000084</v>
      </c>
      <c r="S185" s="107">
        <f t="shared" ca="1" si="22"/>
        <v>11.434507344000002</v>
      </c>
      <c r="T185" s="51">
        <f t="shared" ca="1" si="27"/>
        <v>0.97511000000000003</v>
      </c>
      <c r="U185" s="35" cm="1">
        <f t="array" aca="1" ref="U185" ca="1">IF(ROUND(ROUND(T185,2)-T185,4)=0,_xlfn.XLOOKUP(T185,INDIRECT($A$4&amp;"!$G$41:$G$141"),INDIRECT($A$4&amp;"!$A$41:$A$141"),0,1,1),IF(T185&gt;=1,0,(ROUNDUP(T185,2)-T185)*100*_xlfn.XLOOKUP(T185,INDIRECT($A$4&amp;"!$G$41:$G$141"),INDIRECT($A$4&amp;"!$A$41:$A$141"),0,-1,-1)+(T185-ROUNDDOWN(T185,2))*100*_xlfn.XLOOKUP(T185,INDIRECT($A$4&amp;"!$G$41:$G$141"),INDIRECT($A$4&amp;"!$A$41:$A$141"),0,1,1)))</f>
        <v>0.2748900000000003</v>
      </c>
      <c r="V185" s="66">
        <f t="shared" ca="1" si="28"/>
        <v>25.729704000000027</v>
      </c>
    </row>
    <row r="186" spans="1:22" x14ac:dyDescent="0.35">
      <c r="A186" s="32">
        <f t="shared" si="29"/>
        <v>46647</v>
      </c>
      <c r="B186" s="65" cm="1">
        <f t="array" aca="1" ref="B186" ca="1">_xlfn.XLOOKUP(A186,INDIRECT($A$5&amp;"!$AJ$41:$AJ$406"),INDIRECT($A$5&amp;"!$AK$41:$AK$406"))*SUM($F$3:$I$3)</f>
        <v>0</v>
      </c>
      <c r="C186" s="65" cm="1">
        <f t="array" aca="1" ref="C186" ca="1">_xlfn.XLOOKUP(A186,INDIRECT($A$5&amp;"!$AJ$41:$AJ$406"),INDIRECT($A$5&amp;"!$AL$41:$AL$406"))*SUM($F$3:$I$3)</f>
        <v>11.7</v>
      </c>
      <c r="D186" s="65" cm="1">
        <f t="array" aca="1" ref="D186" ca="1">_xlfn.XLOOKUP(A186,INDIRECT($A$5&amp;"!$AJ$41:$AJ$406"),INDIRECT($A$5&amp;"!$AO$41:$AO$406"))*SUM($F$3:$I$3)</f>
        <v>11.7</v>
      </c>
      <c r="E186" s="34" cm="1">
        <f t="array" ref="E186">SUMPRODUCT(('PT Storengy'!$B$8:$I$372)*('PT Storengy'!$A$8:$A$372=$A186)*('PT Storengy'!$B$5:$I$5=$A$6)*('PT Storengy'!$B$7:$I$7=$A$7))</f>
        <v>0</v>
      </c>
      <c r="F186" s="107">
        <f t="shared" ca="1" si="20"/>
        <v>10.813021923600013</v>
      </c>
      <c r="G186" s="141">
        <f t="shared" ca="1" si="23"/>
        <v>0.92061000000000004</v>
      </c>
      <c r="H186" s="35" cm="1">
        <f t="array" aca="1" ref="H186" ca="1">IF(ROUND(ROUND(G186,2)-G186,4)=0,_xlfn.XLOOKUP(G186,INDIRECT($A$4&amp;"!$G$41:$G$141"),INDIRECT($A$4&amp;"!$A$41:$A$141"),0,1,1),IF(G186&gt;=1,0,(ROUNDUP(G186,2)-G186)*100*_xlfn.XLOOKUP(G186,INDIRECT($A$4&amp;"!$G$41:$G$141"),INDIRECT($A$4&amp;"!$A$41:$A$141"),0,-1,-1)+(G186-ROUNDDOWN(G186,2))*100*_xlfn.XLOOKUP(G186,INDIRECT($A$4&amp;"!$G$41:$G$141"),INDIRECT($A$4&amp;"!$A$41:$A$141"),0,1,1)))</f>
        <v>0.44695000000000057</v>
      </c>
      <c r="I186" s="66">
        <f t="shared" ca="1" si="24"/>
        <v>41.834520000000047</v>
      </c>
      <c r="J186" s="106" cm="1">
        <f t="array" aca="1" ref="J186" ca="1">IF(COUNTIFS('PTC NaTran'!$K$7:$K$15996,"",'PTC NaTran'!$A$7:$A$15996,J$16,'PTC NaTran'!$D$7:$D$15996,$A186,'PTC NaTran'!$C$7:$C$15996,"DEL")&gt;0,J$14,SUMIFS('PTC NaTran'!$K$7:$K$15996,'PTC NaTran'!$A$7:$A$15996,J$16,'PTC NaTran'!$D$7:$D$15996,$A186,'PTC NaTran'!$C$7:$C$15996,"DEL")*1.0026*$F$4/INDIRECT($A$4&amp;"!D9"))</f>
        <v>54.908348936170199</v>
      </c>
      <c r="K186" s="106">
        <v>1000</v>
      </c>
      <c r="L186" s="107">
        <f t="shared" ca="1" si="21"/>
        <v>10.602584088255316</v>
      </c>
      <c r="M186" s="141">
        <f t="shared" ca="1" si="25"/>
        <v>0.90188000000000001</v>
      </c>
      <c r="N186" s="35" cm="1">
        <f t="array" aca="1" ref="N186" ca="1">IF(ROUND(ROUND(M186,2)-M186,4)=0,_xlfn.XLOOKUP(M186,INDIRECT($A$4&amp;"!$G$41:$G$141"),INDIRECT($A$4&amp;"!$A$41:$A$141"),0,1,1),IF(M186&gt;=1,0,(ROUNDUP(M186,2)-M186)*100*_xlfn.XLOOKUP(M186,INDIRECT($A$4&amp;"!$G$41:$G$141"),INDIRECT($A$4&amp;"!$A$41:$A$141"),0,-1,-1)+(M186-ROUNDDOWN(M186,2))*100*_xlfn.XLOOKUP(M186,INDIRECT($A$4&amp;"!$G$41:$G$141"),INDIRECT($A$4&amp;"!$A$41:$A$141"),0,1,1)))</f>
        <v>0.54060000000000108</v>
      </c>
      <c r="O186" s="66">
        <f t="shared" ca="1" si="26"/>
        <v>50.600160000000095</v>
      </c>
      <c r="S186" s="107">
        <f t="shared" ca="1" si="22"/>
        <v>11.460031128000002</v>
      </c>
      <c r="T186" s="51">
        <f t="shared" ca="1" si="27"/>
        <v>0.97731000000000001</v>
      </c>
      <c r="U186" s="35" cm="1">
        <f t="array" aca="1" ref="U186" ca="1">IF(ROUND(ROUND(T186,2)-T186,4)=0,_xlfn.XLOOKUP(T186,INDIRECT($A$4&amp;"!$G$41:$G$141"),INDIRECT($A$4&amp;"!$A$41:$A$141"),0,1,1),IF(T186&gt;=1,0,(ROUNDUP(T186,2)-T186)*100*_xlfn.XLOOKUP(T186,INDIRECT($A$4&amp;"!$G$41:$G$141"),INDIRECT($A$4&amp;"!$A$41:$A$141"),0,-1,-1)+(T186-ROUNDDOWN(T186,2))*100*_xlfn.XLOOKUP(T186,INDIRECT($A$4&amp;"!$G$41:$G$141"),INDIRECT($A$4&amp;"!$A$41:$A$141"),0,1,1)))</f>
        <v>0.27269000000000032</v>
      </c>
      <c r="V186" s="66">
        <f t="shared" ca="1" si="28"/>
        <v>25.523784000000028</v>
      </c>
    </row>
    <row r="187" spans="1:22" x14ac:dyDescent="0.35">
      <c r="A187" s="32">
        <f t="shared" si="29"/>
        <v>46648</v>
      </c>
      <c r="B187" s="65" cm="1">
        <f t="array" aca="1" ref="B187" ca="1">_xlfn.XLOOKUP(A187,INDIRECT($A$5&amp;"!$AJ$41:$AJ$406"),INDIRECT($A$5&amp;"!$AK$41:$AK$406"))*SUM($F$3:$I$3)</f>
        <v>0</v>
      </c>
      <c r="C187" s="65" cm="1">
        <f t="array" aca="1" ref="C187" ca="1">_xlfn.XLOOKUP(A187,INDIRECT($A$5&amp;"!$AJ$41:$AJ$406"),INDIRECT($A$5&amp;"!$AL$41:$AL$406"))*SUM($F$3:$I$3)</f>
        <v>11.7</v>
      </c>
      <c r="D187" s="65" cm="1">
        <f t="array" aca="1" ref="D187" ca="1">_xlfn.XLOOKUP(A187,INDIRECT($A$5&amp;"!$AJ$41:$AJ$406"),INDIRECT($A$5&amp;"!$AO$41:$AO$406"))*SUM($F$3:$I$3)</f>
        <v>11.7</v>
      </c>
      <c r="E187" s="34" cm="1">
        <f t="array" ref="E187">SUMPRODUCT(('PT Storengy'!$B$8:$I$372)*('PT Storengy'!$A$8:$A$372=$A187)*('PT Storengy'!$B$5:$I$5=$A$6)*('PT Storengy'!$B$7:$I$7=$A$7))</f>
        <v>0</v>
      </c>
      <c r="F187" s="107">
        <f t="shared" ca="1" si="20"/>
        <v>10.853181003600014</v>
      </c>
      <c r="G187" s="141">
        <f t="shared" ca="1" si="23"/>
        <v>0.92418999999999996</v>
      </c>
      <c r="H187" s="35" cm="1">
        <f t="array" aca="1" ref="H187" ca="1">IF(ROUND(ROUND(G187,2)-G187,4)=0,_xlfn.XLOOKUP(G187,INDIRECT($A$4&amp;"!$G$41:$G$141"),INDIRECT($A$4&amp;"!$A$41:$A$141"),0,1,1),IF(G187&gt;=1,0,(ROUNDUP(G187,2)-G187)*100*_xlfn.XLOOKUP(G187,INDIRECT($A$4&amp;"!$G$41:$G$141"),INDIRECT($A$4&amp;"!$A$41:$A$141"),0,-1,-1)+(G187-ROUNDDOWN(G187,2))*100*_xlfn.XLOOKUP(G187,INDIRECT($A$4&amp;"!$G$41:$G$141"),INDIRECT($A$4&amp;"!$A$41:$A$141"),0,1,1)))</f>
        <v>0.4290500000000011</v>
      </c>
      <c r="I187" s="66">
        <f t="shared" ca="1" si="24"/>
        <v>40.159080000000102</v>
      </c>
      <c r="J187" s="106" cm="1">
        <f t="array" aca="1" ref="J187" ca="1">IF(COUNTIFS('PTC NaTran'!$K$7:$K$15996,"",'PTC NaTran'!$A$7:$A$15996,J$16,'PTC NaTran'!$D$7:$D$15996,$A187,'PTC NaTran'!$C$7:$C$15996,"DEL")&gt;0,J$14,SUMIFS('PTC NaTran'!$K$7:$K$15996,'PTC NaTran'!$A$7:$A$15996,J$16,'PTC NaTran'!$D$7:$D$15996,$A187,'PTC NaTran'!$C$7:$C$15996,"DEL")*1.0026*$F$4/INDIRECT($A$4&amp;"!D9"))</f>
        <v>54.908348936170199</v>
      </c>
      <c r="K187" s="106">
        <v>1000</v>
      </c>
      <c r="L187" s="107">
        <f t="shared" ca="1" si="21"/>
        <v>10.651162488255316</v>
      </c>
      <c r="M187" s="141">
        <f t="shared" ca="1" si="25"/>
        <v>0.90620000000000001</v>
      </c>
      <c r="N187" s="35" cm="1">
        <f t="array" aca="1" ref="N187" ca="1">IF(ROUND(ROUND(M187,2)-M187,4)=0,_xlfn.XLOOKUP(M187,INDIRECT($A$4&amp;"!$G$41:$G$141"),INDIRECT($A$4&amp;"!$A$41:$A$141"),0,1,1),IF(M187&gt;=1,0,(ROUNDUP(M187,2)-M187)*100*_xlfn.XLOOKUP(M187,INDIRECT($A$4&amp;"!$G$41:$G$141"),INDIRECT($A$4&amp;"!$A$41:$A$141"),0,-1,-1)+(M187-ROUNDDOWN(M187,2))*100*_xlfn.XLOOKUP(M187,INDIRECT($A$4&amp;"!$G$41:$G$141"),INDIRECT($A$4&amp;"!$A$41:$A$141"),0,1,1)))</f>
        <v>0.51900000000000079</v>
      </c>
      <c r="O187" s="66">
        <f t="shared" ca="1" si="26"/>
        <v>48.578400000000073</v>
      </c>
      <c r="S187" s="107">
        <f t="shared" ca="1" si="22"/>
        <v>11.485350864000003</v>
      </c>
      <c r="T187" s="51">
        <f t="shared" ca="1" si="27"/>
        <v>0.97948999999999997</v>
      </c>
      <c r="U187" s="35" cm="1">
        <f t="array" aca="1" ref="U187" ca="1">IF(ROUND(ROUND(T187,2)-T187,4)=0,_xlfn.XLOOKUP(T187,INDIRECT($A$4&amp;"!$G$41:$G$141"),INDIRECT($A$4&amp;"!$A$41:$A$141"),0,1,1),IF(T187&gt;=1,0,(ROUNDUP(T187,2)-T187)*100*_xlfn.XLOOKUP(T187,INDIRECT($A$4&amp;"!$G$41:$G$141"),INDIRECT($A$4&amp;"!$A$41:$A$141"),0,-1,-1)+(T187-ROUNDDOWN(T187,2))*100*_xlfn.XLOOKUP(T187,INDIRECT($A$4&amp;"!$G$41:$G$141"),INDIRECT($A$4&amp;"!$A$41:$A$141"),0,1,1)))</f>
        <v>0.27051000000000036</v>
      </c>
      <c r="V187" s="66">
        <f t="shared" ca="1" si="28"/>
        <v>25.319736000000031</v>
      </c>
    </row>
    <row r="188" spans="1:22" x14ac:dyDescent="0.35">
      <c r="A188" s="32">
        <f t="shared" si="29"/>
        <v>46649</v>
      </c>
      <c r="B188" s="65" cm="1">
        <f t="array" aca="1" ref="B188" ca="1">_xlfn.XLOOKUP(A188,INDIRECT($A$5&amp;"!$AJ$41:$AJ$406"),INDIRECT($A$5&amp;"!$AK$41:$AK$406"))*SUM($F$3:$I$3)</f>
        <v>0</v>
      </c>
      <c r="C188" s="65" cm="1">
        <f t="array" aca="1" ref="C188" ca="1">_xlfn.XLOOKUP(A188,INDIRECT($A$5&amp;"!$AJ$41:$AJ$406"),INDIRECT($A$5&amp;"!$AL$41:$AL$406"))*SUM($F$3:$I$3)</f>
        <v>11.7</v>
      </c>
      <c r="D188" s="65" cm="1">
        <f t="array" aca="1" ref="D188" ca="1">_xlfn.XLOOKUP(A188,INDIRECT($A$5&amp;"!$AJ$41:$AJ$406"),INDIRECT($A$5&amp;"!$AO$41:$AO$406"))*SUM($F$3:$I$3)</f>
        <v>11.7</v>
      </c>
      <c r="E188" s="34" cm="1">
        <f t="array" ref="E188">SUMPRODUCT(('PT Storengy'!$B$8:$I$372)*('PT Storengy'!$A$8:$A$372=$A188)*('PT Storengy'!$B$5:$I$5=$A$6)*('PT Storengy'!$B$7:$I$7=$A$7))</f>
        <v>0</v>
      </c>
      <c r="F188" s="107">
        <f t="shared" ca="1" si="20"/>
        <v>10.891734843600014</v>
      </c>
      <c r="G188" s="141">
        <f t="shared" ca="1" si="23"/>
        <v>0.92762</v>
      </c>
      <c r="H188" s="35" cm="1">
        <f t="array" aca="1" ref="H188" ca="1">IF(ROUND(ROUND(G188,2)-G188,4)=0,_xlfn.XLOOKUP(G188,INDIRECT($A$4&amp;"!$G$41:$G$141"),INDIRECT($A$4&amp;"!$A$41:$A$141"),0,1,1),IF(G188&gt;=1,0,(ROUNDUP(G188,2)-G188)*100*_xlfn.XLOOKUP(G188,INDIRECT($A$4&amp;"!$G$41:$G$141"),INDIRECT($A$4&amp;"!$A$41:$A$141"),0,-1,-1)+(G188-ROUNDDOWN(G188,2))*100*_xlfn.XLOOKUP(G188,INDIRECT($A$4&amp;"!$G$41:$G$141"),INDIRECT($A$4&amp;"!$A$41:$A$141"),0,1,1)))</f>
        <v>0.41190000000000099</v>
      </c>
      <c r="I188" s="66">
        <f t="shared" ca="1" si="24"/>
        <v>38.553840000000093</v>
      </c>
      <c r="J188" s="106" cm="1">
        <f t="array" aca="1" ref="J188" ca="1">IF(COUNTIFS('PTC NaTran'!$K$7:$K$15996,"",'PTC NaTran'!$A$7:$A$15996,J$16,'PTC NaTran'!$D$7:$D$15996,$A188,'PTC NaTran'!$C$7:$C$15996,"DEL")&gt;0,J$14,SUMIFS('PTC NaTran'!$K$7:$K$15996,'PTC NaTran'!$A$7:$A$15996,J$16,'PTC NaTran'!$D$7:$D$15996,$A188,'PTC NaTran'!$C$7:$C$15996,"DEL")*1.0026*$F$4/INDIRECT($A$4&amp;"!D9"))</f>
        <v>54.908348936170199</v>
      </c>
      <c r="K188" s="106">
        <v>1000</v>
      </c>
      <c r="L188" s="107">
        <f t="shared" ca="1" si="21"/>
        <v>10.697794008255316</v>
      </c>
      <c r="M188" s="141">
        <f t="shared" ca="1" si="25"/>
        <v>0.91035999999999995</v>
      </c>
      <c r="N188" s="35" cm="1">
        <f t="array" aca="1" ref="N188" ca="1">IF(ROUND(ROUND(M188,2)-M188,4)=0,_xlfn.XLOOKUP(M188,INDIRECT($A$4&amp;"!$G$41:$G$141"),INDIRECT($A$4&amp;"!$A$41:$A$141"),0,1,1),IF(M188&gt;=1,0,(ROUNDUP(M188,2)-M188)*100*_xlfn.XLOOKUP(M188,INDIRECT($A$4&amp;"!$G$41:$G$141"),INDIRECT($A$4&amp;"!$A$41:$A$141"),0,-1,-1)+(M188-ROUNDDOWN(M188,2))*100*_xlfn.XLOOKUP(M188,INDIRECT($A$4&amp;"!$G$41:$G$141"),INDIRECT($A$4&amp;"!$A$41:$A$141"),0,1,1)))</f>
        <v>0.49820000000000086</v>
      </c>
      <c r="O188" s="66">
        <f t="shared" ca="1" si="26"/>
        <v>46.63152000000008</v>
      </c>
      <c r="S188" s="107">
        <f t="shared" ca="1" si="22"/>
        <v>11.510468424000003</v>
      </c>
      <c r="T188" s="51">
        <f t="shared" ca="1" si="27"/>
        <v>0.98165000000000002</v>
      </c>
      <c r="U188" s="35" cm="1">
        <f t="array" aca="1" ref="U188" ca="1">IF(ROUND(ROUND(T188,2)-T188,4)=0,_xlfn.XLOOKUP(T188,INDIRECT($A$4&amp;"!$G$41:$G$141"),INDIRECT($A$4&amp;"!$A$41:$A$141"),0,1,1),IF(T188&gt;=1,0,(ROUNDUP(T188,2)-T188)*100*_xlfn.XLOOKUP(T188,INDIRECT($A$4&amp;"!$G$41:$G$141"),INDIRECT($A$4&amp;"!$A$41:$A$141"),0,-1,-1)+(T188-ROUNDDOWN(T188,2))*100*_xlfn.XLOOKUP(T188,INDIRECT($A$4&amp;"!$G$41:$G$141"),INDIRECT($A$4&amp;"!$A$41:$A$141"),0,1,1)))</f>
        <v>0.26835000000000031</v>
      </c>
      <c r="V188" s="66">
        <f t="shared" ca="1" si="28"/>
        <v>25.117560000000026</v>
      </c>
    </row>
    <row r="189" spans="1:22" x14ac:dyDescent="0.35">
      <c r="A189" s="32">
        <f t="shared" si="29"/>
        <v>46650</v>
      </c>
      <c r="B189" s="65" cm="1">
        <f t="array" aca="1" ref="B189" ca="1">_xlfn.XLOOKUP(A189,INDIRECT($A$5&amp;"!$AJ$41:$AJ$406"),INDIRECT($A$5&amp;"!$AK$41:$AK$406"))*SUM($F$3:$I$3)</f>
        <v>0</v>
      </c>
      <c r="C189" s="65" cm="1">
        <f t="array" aca="1" ref="C189" ca="1">_xlfn.XLOOKUP(A189,INDIRECT($A$5&amp;"!$AJ$41:$AJ$406"),INDIRECT($A$5&amp;"!$AL$41:$AL$406"))*SUM($F$3:$I$3)</f>
        <v>11.7</v>
      </c>
      <c r="D189" s="65" cm="1">
        <f t="array" aca="1" ref="D189" ca="1">_xlfn.XLOOKUP(A189,INDIRECT($A$5&amp;"!$AJ$41:$AJ$406"),INDIRECT($A$5&amp;"!$AO$41:$AO$406"))*SUM($F$3:$I$3)</f>
        <v>11.7</v>
      </c>
      <c r="E189" s="34" cm="1">
        <f t="array" ref="E189">SUMPRODUCT(('PT Storengy'!$B$8:$I$372)*('PT Storengy'!$A$8:$A$372=$A189)*('PT Storengy'!$B$5:$I$5=$A$6)*('PT Storengy'!$B$7:$I$7=$A$7))</f>
        <v>0</v>
      </c>
      <c r="F189" s="107">
        <f t="shared" ca="1" si="20"/>
        <v>10.928744283600015</v>
      </c>
      <c r="G189" s="141">
        <f t="shared" ca="1" si="23"/>
        <v>0.93091999999999997</v>
      </c>
      <c r="H189" s="35" cm="1">
        <f t="array" aca="1" ref="H189" ca="1">IF(ROUND(ROUND(G189,2)-G189,4)=0,_xlfn.XLOOKUP(G189,INDIRECT($A$4&amp;"!$G$41:$G$141"),INDIRECT($A$4&amp;"!$A$41:$A$141"),0,1,1),IF(G189&gt;=1,0,(ROUNDUP(G189,2)-G189)*100*_xlfn.XLOOKUP(G189,INDIRECT($A$4&amp;"!$G$41:$G$141"),INDIRECT($A$4&amp;"!$A$41:$A$141"),0,-1,-1)+(G189-ROUNDDOWN(G189,2))*100*_xlfn.XLOOKUP(G189,INDIRECT($A$4&amp;"!$G$41:$G$141"),INDIRECT($A$4&amp;"!$A$41:$A$141"),0,1,1)))</f>
        <v>0.39540000000000119</v>
      </c>
      <c r="I189" s="66">
        <f t="shared" ca="1" si="24"/>
        <v>37.009440000000112</v>
      </c>
      <c r="J189" s="106" cm="1">
        <f t="array" aca="1" ref="J189" ca="1">IF(COUNTIFS('PTC NaTran'!$K$7:$K$15996,"",'PTC NaTran'!$A$7:$A$15996,J$16,'PTC NaTran'!$D$7:$D$15996,$A189,'PTC NaTran'!$C$7:$C$15996,"DEL")&gt;0,J$14,SUMIFS('PTC NaTran'!$K$7:$K$15996,'PTC NaTran'!$A$7:$A$15996,J$16,'PTC NaTran'!$D$7:$D$15996,$A189,'PTC NaTran'!$C$7:$C$15996,"DEL")*1.0026*$F$4/INDIRECT($A$4&amp;"!D9"))</f>
        <v>54.908348936170199</v>
      </c>
      <c r="K189" s="106">
        <v>1000</v>
      </c>
      <c r="L189" s="107">
        <f t="shared" ca="1" si="21"/>
        <v>10.742562888255316</v>
      </c>
      <c r="M189" s="141">
        <f t="shared" ca="1" si="25"/>
        <v>0.91434000000000004</v>
      </c>
      <c r="N189" s="35" cm="1">
        <f t="array" aca="1" ref="N189" ca="1">IF(ROUND(ROUND(M189,2)-M189,4)=0,_xlfn.XLOOKUP(M189,INDIRECT($A$4&amp;"!$G$41:$G$141"),INDIRECT($A$4&amp;"!$A$41:$A$141"),0,1,1),IF(M189&gt;=1,0,(ROUNDUP(M189,2)-M189)*100*_xlfn.XLOOKUP(M189,INDIRECT($A$4&amp;"!$G$41:$G$141"),INDIRECT($A$4&amp;"!$A$41:$A$141"),0,-1,-1)+(M189-ROUNDDOWN(M189,2))*100*_xlfn.XLOOKUP(M189,INDIRECT($A$4&amp;"!$G$41:$G$141"),INDIRECT($A$4&amp;"!$A$41:$A$141"),0,1,1)))</f>
        <v>0.4783000000000005</v>
      </c>
      <c r="O189" s="66">
        <f t="shared" ca="1" si="26"/>
        <v>44.768880000000046</v>
      </c>
      <c r="S189" s="107">
        <f t="shared" ca="1" si="22"/>
        <v>11.535384744000003</v>
      </c>
      <c r="T189" s="51">
        <f t="shared" ca="1" si="27"/>
        <v>0.98380000000000001</v>
      </c>
      <c r="U189" s="35" cm="1">
        <f t="array" aca="1" ref="U189" ca="1">IF(ROUND(ROUND(T189,2)-T189,4)=0,_xlfn.XLOOKUP(T189,INDIRECT($A$4&amp;"!$G$41:$G$141"),INDIRECT($A$4&amp;"!$A$41:$A$141"),0,1,1),IF(T189&gt;=1,0,(ROUNDUP(T189,2)-T189)*100*_xlfn.XLOOKUP(T189,INDIRECT($A$4&amp;"!$G$41:$G$141"),INDIRECT($A$4&amp;"!$A$41:$A$141"),0,-1,-1)+(T189-ROUNDDOWN(T189,2))*100*_xlfn.XLOOKUP(T189,INDIRECT($A$4&amp;"!$G$41:$G$141"),INDIRECT($A$4&amp;"!$A$41:$A$141"),0,1,1)))</f>
        <v>0.26620000000000033</v>
      </c>
      <c r="V189" s="66">
        <f t="shared" ca="1" si="28"/>
        <v>24.916320000000027</v>
      </c>
    </row>
    <row r="190" spans="1:22" x14ac:dyDescent="0.35">
      <c r="A190" s="32">
        <f t="shared" si="29"/>
        <v>46651</v>
      </c>
      <c r="B190" s="65" cm="1">
        <f t="array" aca="1" ref="B190" ca="1">_xlfn.XLOOKUP(A190,INDIRECT($A$5&amp;"!$AJ$41:$AJ$406"),INDIRECT($A$5&amp;"!$AK$41:$AK$406"))*SUM($F$3:$I$3)</f>
        <v>0</v>
      </c>
      <c r="C190" s="65" cm="1">
        <f t="array" aca="1" ref="C190" ca="1">_xlfn.XLOOKUP(A190,INDIRECT($A$5&amp;"!$AJ$41:$AJ$406"),INDIRECT($A$5&amp;"!$AL$41:$AL$406"))*SUM($F$3:$I$3)</f>
        <v>11.7</v>
      </c>
      <c r="D190" s="65" cm="1">
        <f t="array" aca="1" ref="D190" ca="1">_xlfn.XLOOKUP(A190,INDIRECT($A$5&amp;"!$AJ$41:$AJ$406"),INDIRECT($A$5&amp;"!$AO$41:$AO$406"))*SUM($F$3:$I$3)</f>
        <v>11.7</v>
      </c>
      <c r="E190" s="34" cm="1">
        <f t="array" ref="E190">SUMPRODUCT(('PT Storengy'!$B$8:$I$372)*('PT Storengy'!$A$8:$A$372=$A190)*('PT Storengy'!$B$5:$I$5=$A$6)*('PT Storengy'!$B$7:$I$7=$A$7))</f>
        <v>0</v>
      </c>
      <c r="F190" s="107">
        <f t="shared" ca="1" si="20"/>
        <v>10.964274843600014</v>
      </c>
      <c r="G190" s="141">
        <f t="shared" ca="1" si="23"/>
        <v>0.93408000000000002</v>
      </c>
      <c r="H190" s="35" cm="1">
        <f t="array" aca="1" ref="H190" ca="1">IF(ROUND(ROUND(G190,2)-G190,4)=0,_xlfn.XLOOKUP(G190,INDIRECT($A$4&amp;"!$G$41:$G$141"),INDIRECT($A$4&amp;"!$A$41:$A$141"),0,1,1),IF(G190&gt;=1,0,(ROUNDUP(G190,2)-G190)*100*_xlfn.XLOOKUP(G190,INDIRECT($A$4&amp;"!$G$41:$G$141"),INDIRECT($A$4&amp;"!$A$41:$A$141"),0,-1,-1)+(G190-ROUNDDOWN(G190,2))*100*_xlfn.XLOOKUP(G190,INDIRECT($A$4&amp;"!$G$41:$G$141"),INDIRECT($A$4&amp;"!$A$41:$A$141"),0,1,1)))</f>
        <v>0.37960000000000094</v>
      </c>
      <c r="I190" s="66">
        <f t="shared" ca="1" si="24"/>
        <v>35.530560000000087</v>
      </c>
      <c r="J190" s="106" cm="1">
        <f t="array" aca="1" ref="J190" ca="1">IF(COUNTIFS('PTC NaTran'!$K$7:$K$15996,"",'PTC NaTran'!$A$7:$A$15996,J$16,'PTC NaTran'!$D$7:$D$15996,$A190,'PTC NaTran'!$C$7:$C$15996,"DEL")&gt;0,J$14,SUMIFS('PTC NaTran'!$K$7:$K$15996,'PTC NaTran'!$A$7:$A$15996,J$16,'PTC NaTran'!$D$7:$D$15996,$A190,'PTC NaTran'!$C$7:$C$15996,"DEL")*1.0026*$F$4/INDIRECT($A$4&amp;"!D9"))</f>
        <v>54.908348936170199</v>
      </c>
      <c r="K190" s="106">
        <v>1000</v>
      </c>
      <c r="L190" s="107">
        <f t="shared" ca="1" si="21"/>
        <v>10.785539328255316</v>
      </c>
      <c r="M190" s="141">
        <f t="shared" ca="1" si="25"/>
        <v>0.91817000000000004</v>
      </c>
      <c r="N190" s="35" cm="1">
        <f t="array" aca="1" ref="N190" ca="1">IF(ROUND(ROUND(M190,2)-M190,4)=0,_xlfn.XLOOKUP(M190,INDIRECT($A$4&amp;"!$G$41:$G$141"),INDIRECT($A$4&amp;"!$A$41:$A$141"),0,1,1),IF(M190&gt;=1,0,(ROUNDUP(M190,2)-M190)*100*_xlfn.XLOOKUP(M190,INDIRECT($A$4&amp;"!$G$41:$G$141"),INDIRECT($A$4&amp;"!$A$41:$A$141"),0,-1,-1)+(M190-ROUNDDOWN(M190,2))*100*_xlfn.XLOOKUP(M190,INDIRECT($A$4&amp;"!$G$41:$G$141"),INDIRECT($A$4&amp;"!$A$41:$A$141"),0,1,1)))</f>
        <v>0.45915000000000056</v>
      </c>
      <c r="O190" s="66">
        <f t="shared" ca="1" si="26"/>
        <v>42.976440000000046</v>
      </c>
      <c r="S190" s="107">
        <f t="shared" ca="1" si="22"/>
        <v>11.560101696000004</v>
      </c>
      <c r="T190" s="51">
        <f t="shared" ca="1" si="27"/>
        <v>0.98592999999999997</v>
      </c>
      <c r="U190" s="35" cm="1">
        <f t="array" aca="1" ref="U190" ca="1">IF(ROUND(ROUND(T190,2)-T190,4)=0,_xlfn.XLOOKUP(T190,INDIRECT($A$4&amp;"!$G$41:$G$141"),INDIRECT($A$4&amp;"!$A$41:$A$141"),0,1,1),IF(T190&gt;=1,0,(ROUNDUP(T190,2)-T190)*100*_xlfn.XLOOKUP(T190,INDIRECT($A$4&amp;"!$G$41:$G$141"),INDIRECT($A$4&amp;"!$A$41:$A$141"),0,-1,-1)+(T190-ROUNDDOWN(T190,2))*100*_xlfn.XLOOKUP(T190,INDIRECT($A$4&amp;"!$G$41:$G$141"),INDIRECT($A$4&amp;"!$A$41:$A$141"),0,1,1)))</f>
        <v>0.26407000000000036</v>
      </c>
      <c r="V190" s="66">
        <f t="shared" ca="1" si="28"/>
        <v>24.716952000000031</v>
      </c>
    </row>
    <row r="191" spans="1:22" x14ac:dyDescent="0.35">
      <c r="A191" s="32">
        <f t="shared" si="29"/>
        <v>46652</v>
      </c>
      <c r="B191" s="65" cm="1">
        <f t="array" aca="1" ref="B191" ca="1">_xlfn.XLOOKUP(A191,INDIRECT($A$5&amp;"!$AJ$41:$AJ$406"),INDIRECT($A$5&amp;"!$AK$41:$AK$406"))*SUM($F$3:$I$3)</f>
        <v>0</v>
      </c>
      <c r="C191" s="65" cm="1">
        <f t="array" aca="1" ref="C191" ca="1">_xlfn.XLOOKUP(A191,INDIRECT($A$5&amp;"!$AJ$41:$AJ$406"),INDIRECT($A$5&amp;"!$AL$41:$AL$406"))*SUM($F$3:$I$3)</f>
        <v>11.7</v>
      </c>
      <c r="D191" s="65" cm="1">
        <f t="array" aca="1" ref="D191" ca="1">_xlfn.XLOOKUP(A191,INDIRECT($A$5&amp;"!$AJ$41:$AJ$406"),INDIRECT($A$5&amp;"!$AO$41:$AO$406"))*SUM($F$3:$I$3)</f>
        <v>11.7</v>
      </c>
      <c r="E191" s="34" cm="1">
        <f t="array" ref="E191">SUMPRODUCT(('PT Storengy'!$B$8:$I$372)*('PT Storengy'!$A$8:$A$372=$A191)*('PT Storengy'!$B$5:$I$5=$A$6)*('PT Storengy'!$B$7:$I$7=$A$7))</f>
        <v>0</v>
      </c>
      <c r="F191" s="107">
        <f t="shared" ca="1" si="20"/>
        <v>10.998382683600015</v>
      </c>
      <c r="G191" s="141">
        <f t="shared" ca="1" si="23"/>
        <v>0.93711999999999995</v>
      </c>
      <c r="H191" s="35" cm="1">
        <f t="array" aca="1" ref="H191" ca="1">IF(ROUND(ROUND(G191,2)-G191,4)=0,_xlfn.XLOOKUP(G191,INDIRECT($A$4&amp;"!$G$41:$G$141"),INDIRECT($A$4&amp;"!$A$41:$A$141"),0,1,1),IF(G191&gt;=1,0,(ROUNDUP(G191,2)-G191)*100*_xlfn.XLOOKUP(G191,INDIRECT($A$4&amp;"!$G$41:$G$141"),INDIRECT($A$4&amp;"!$A$41:$A$141"),0,-1,-1)+(G191-ROUNDDOWN(G191,2))*100*_xlfn.XLOOKUP(G191,INDIRECT($A$4&amp;"!$G$41:$G$141"),INDIRECT($A$4&amp;"!$A$41:$A$141"),0,1,1)))</f>
        <v>0.36440000000000133</v>
      </c>
      <c r="I191" s="66">
        <f t="shared" ca="1" si="24"/>
        <v>34.107840000000124</v>
      </c>
      <c r="J191" s="106" cm="1">
        <f t="array" aca="1" ref="J191" ca="1">IF(COUNTIFS('PTC NaTran'!$K$7:$K$15996,"",'PTC NaTran'!$A$7:$A$15996,J$16,'PTC NaTran'!$D$7:$D$15996,$A191,'PTC NaTran'!$C$7:$C$15996,"DEL")&gt;0,J$14,SUMIFS('PTC NaTran'!$K$7:$K$15996,'PTC NaTran'!$A$7:$A$15996,J$16,'PTC NaTran'!$D$7:$D$15996,$A191,'PTC NaTran'!$C$7:$C$15996,"DEL")*1.0026*$F$4/INDIRECT($A$4&amp;"!D9"))</f>
        <v>54.908348936170199</v>
      </c>
      <c r="K191" s="106">
        <v>1000</v>
      </c>
      <c r="L191" s="107">
        <f t="shared" ca="1" si="21"/>
        <v>10.826798208255317</v>
      </c>
      <c r="M191" s="141">
        <f t="shared" ca="1" si="25"/>
        <v>0.92183999999999999</v>
      </c>
      <c r="N191" s="35" cm="1">
        <f t="array" aca="1" ref="N191" ca="1">IF(ROUND(ROUND(M191,2)-M191,4)=0,_xlfn.XLOOKUP(M191,INDIRECT($A$4&amp;"!$G$41:$G$141"),INDIRECT($A$4&amp;"!$A$41:$A$141"),0,1,1),IF(M191&gt;=1,0,(ROUNDUP(M191,2)-M191)*100*_xlfn.XLOOKUP(M191,INDIRECT($A$4&amp;"!$G$41:$G$141"),INDIRECT($A$4&amp;"!$A$41:$A$141"),0,-1,-1)+(M191-ROUNDDOWN(M191,2))*100*_xlfn.XLOOKUP(M191,INDIRECT($A$4&amp;"!$G$41:$G$141"),INDIRECT($A$4&amp;"!$A$41:$A$141"),0,1,1)))</f>
        <v>0.44080000000000086</v>
      </c>
      <c r="O191" s="66">
        <f t="shared" ca="1" si="26"/>
        <v>41.258880000000076</v>
      </c>
      <c r="S191" s="107">
        <f t="shared" ca="1" si="22"/>
        <v>11.584621152000004</v>
      </c>
      <c r="T191" s="51">
        <f t="shared" ca="1" si="27"/>
        <v>0.98804000000000003</v>
      </c>
      <c r="U191" s="35" cm="1">
        <f t="array" aca="1" ref="U191" ca="1">IF(ROUND(ROUND(T191,2)-T191,4)=0,_xlfn.XLOOKUP(T191,INDIRECT($A$4&amp;"!$G$41:$G$141"),INDIRECT($A$4&amp;"!$A$41:$A$141"),0,1,1),IF(T191&gt;=1,0,(ROUNDUP(T191,2)-T191)*100*_xlfn.XLOOKUP(T191,INDIRECT($A$4&amp;"!$G$41:$G$141"),INDIRECT($A$4&amp;"!$A$41:$A$141"),0,-1,-1)+(T191-ROUNDDOWN(T191,2))*100*_xlfn.XLOOKUP(T191,INDIRECT($A$4&amp;"!$G$41:$G$141"),INDIRECT($A$4&amp;"!$A$41:$A$141"),0,1,1)))</f>
        <v>0.2619600000000003</v>
      </c>
      <c r="V191" s="66">
        <f t="shared" ca="1" si="28"/>
        <v>24.519456000000027</v>
      </c>
    </row>
    <row r="192" spans="1:22" x14ac:dyDescent="0.35">
      <c r="A192" s="32">
        <f t="shared" si="29"/>
        <v>46653</v>
      </c>
      <c r="B192" s="65" cm="1">
        <f t="array" aca="1" ref="B192" ca="1">_xlfn.XLOOKUP(A192,INDIRECT($A$5&amp;"!$AJ$41:$AJ$406"),INDIRECT($A$5&amp;"!$AK$41:$AK$406"))*SUM($F$3:$I$3)</f>
        <v>0</v>
      </c>
      <c r="C192" s="65" cm="1">
        <f t="array" aca="1" ref="C192" ca="1">_xlfn.XLOOKUP(A192,INDIRECT($A$5&amp;"!$AJ$41:$AJ$406"),INDIRECT($A$5&amp;"!$AL$41:$AL$406"))*SUM($F$3:$I$3)</f>
        <v>11.7</v>
      </c>
      <c r="D192" s="65" cm="1">
        <f t="array" aca="1" ref="D192" ca="1">_xlfn.XLOOKUP(A192,INDIRECT($A$5&amp;"!$AJ$41:$AJ$406"),INDIRECT($A$5&amp;"!$AO$41:$AO$406"))*SUM($F$3:$I$3)</f>
        <v>11.7</v>
      </c>
      <c r="E192" s="34" cm="1">
        <f t="array" ref="E192">SUMPRODUCT(('PT Storengy'!$B$8:$I$372)*('PT Storengy'!$A$8:$A$372=$A192)*('PT Storengy'!$B$5:$I$5=$A$6)*('PT Storengy'!$B$7:$I$7=$A$7))</f>
        <v>0</v>
      </c>
      <c r="F192" s="107">
        <f t="shared" ca="1" si="20"/>
        <v>11.026462683600014</v>
      </c>
      <c r="G192" s="141">
        <f t="shared" ca="1" si="23"/>
        <v>0.94003000000000003</v>
      </c>
      <c r="H192" s="35" cm="1">
        <f t="array" aca="1" ref="H192" ca="1">IF(ROUND(ROUND(G192,2)-G192,4)=0,_xlfn.XLOOKUP(G192,INDIRECT($A$4&amp;"!$G$41:$G$141"),INDIRECT($A$4&amp;"!$A$41:$A$141"),0,1,1),IF(G192&gt;=1,0,(ROUNDUP(G192,2)-G192)*100*_xlfn.XLOOKUP(G192,INDIRECT($A$4&amp;"!$G$41:$G$141"),INDIRECT($A$4&amp;"!$A$41:$A$141"),0,-1,-1)+(G192-ROUNDDOWN(G192,2))*100*_xlfn.XLOOKUP(G192,INDIRECT($A$4&amp;"!$G$41:$G$141"),INDIRECT($A$4&amp;"!$A$41:$A$141"),0,1,1)))</f>
        <v>0.30000000000000016</v>
      </c>
      <c r="I192" s="66">
        <f t="shared" ca="1" si="24"/>
        <v>28.080000000000013</v>
      </c>
      <c r="J192" s="106" cm="1">
        <f t="array" aca="1" ref="J192" ca="1">IF(COUNTIFS('PTC NaTran'!$K$7:$K$15996,"",'PTC NaTran'!$A$7:$A$15996,J$16,'PTC NaTran'!$D$7:$D$15996,$A192,'PTC NaTran'!$C$7:$C$15996,"DEL")&gt;0,J$14,SUMIFS('PTC NaTran'!$K$7:$K$15996,'PTC NaTran'!$A$7:$A$15996,J$16,'PTC NaTran'!$D$7:$D$15996,$A192,'PTC NaTran'!$C$7:$C$15996,"DEL")*1.0026*$F$4/INDIRECT($A$4&amp;"!D9"))</f>
        <v>54.908348936170199</v>
      </c>
      <c r="K192" s="106">
        <v>1000</v>
      </c>
      <c r="L192" s="107">
        <f t="shared" ca="1" si="21"/>
        <v>10.866405048255317</v>
      </c>
      <c r="M192" s="141">
        <f t="shared" ca="1" si="25"/>
        <v>0.92537000000000003</v>
      </c>
      <c r="N192" s="35" cm="1">
        <f t="array" aca="1" ref="N192" ca="1">IF(ROUND(ROUND(M192,2)-M192,4)=0,_xlfn.XLOOKUP(M192,INDIRECT($A$4&amp;"!$G$41:$G$141"),INDIRECT($A$4&amp;"!$A$41:$A$141"),0,1,1),IF(M192&gt;=1,0,(ROUNDUP(M192,2)-M192)*100*_xlfn.XLOOKUP(M192,INDIRECT($A$4&amp;"!$G$41:$G$141"),INDIRECT($A$4&amp;"!$A$41:$A$141"),0,-1,-1)+(M192-ROUNDDOWN(M192,2))*100*_xlfn.XLOOKUP(M192,INDIRECT($A$4&amp;"!$G$41:$G$141"),INDIRECT($A$4&amp;"!$A$41:$A$141"),0,1,1)))</f>
        <v>0.4231500000000008</v>
      </c>
      <c r="O192" s="66">
        <f t="shared" ca="1" si="26"/>
        <v>39.606840000000069</v>
      </c>
      <c r="S192" s="107">
        <f t="shared" ca="1" si="22"/>
        <v>11.608944048000003</v>
      </c>
      <c r="T192" s="51">
        <f t="shared" ca="1" si="27"/>
        <v>0.99014000000000002</v>
      </c>
      <c r="U192" s="35" cm="1">
        <f t="array" aca="1" ref="U192" ca="1">IF(ROUND(ROUND(T192,2)-T192,4)=0,_xlfn.XLOOKUP(T192,INDIRECT($A$4&amp;"!$G$41:$G$141"),INDIRECT($A$4&amp;"!$A$41:$A$141"),0,1,1),IF(T192&gt;=1,0,(ROUNDUP(T192,2)-T192)*100*_xlfn.XLOOKUP(T192,INDIRECT($A$4&amp;"!$G$41:$G$141"),INDIRECT($A$4&amp;"!$A$41:$A$141"),0,-1,-1)+(T192-ROUNDDOWN(T192,2))*100*_xlfn.XLOOKUP(T192,INDIRECT($A$4&amp;"!$G$41:$G$141"),INDIRECT($A$4&amp;"!$A$41:$A$141"),0,1,1)))</f>
        <v>0.25986000000000031</v>
      </c>
      <c r="V192" s="66">
        <f t="shared" ca="1" si="28"/>
        <v>24.322896000000028</v>
      </c>
    </row>
    <row r="193" spans="1:22" x14ac:dyDescent="0.35">
      <c r="A193" s="32">
        <f t="shared" si="29"/>
        <v>46654</v>
      </c>
      <c r="B193" s="65" cm="1">
        <f t="array" aca="1" ref="B193" ca="1">_xlfn.XLOOKUP(A193,INDIRECT($A$5&amp;"!$AJ$41:$AJ$406"),INDIRECT($A$5&amp;"!$AK$41:$AK$406"))*SUM($F$3:$I$3)</f>
        <v>0</v>
      </c>
      <c r="C193" s="65" cm="1">
        <f t="array" aca="1" ref="C193" ca="1">_xlfn.XLOOKUP(A193,INDIRECT($A$5&amp;"!$AJ$41:$AJ$406"),INDIRECT($A$5&amp;"!$AL$41:$AL$406"))*SUM($F$3:$I$3)</f>
        <v>11.7</v>
      </c>
      <c r="D193" s="65" cm="1">
        <f t="array" aca="1" ref="D193" ca="1">_xlfn.XLOOKUP(A193,INDIRECT($A$5&amp;"!$AJ$41:$AJ$406"),INDIRECT($A$5&amp;"!$AO$41:$AO$406"))*SUM($F$3:$I$3)</f>
        <v>11.7</v>
      </c>
      <c r="E193" s="34" cm="1">
        <f t="array" ref="E193">SUMPRODUCT(('PT Storengy'!$B$8:$I$372)*('PT Storengy'!$A$8:$A$372=$A193)*('PT Storengy'!$B$5:$I$5=$A$6)*('PT Storengy'!$B$7:$I$7=$A$7))</f>
        <v>0</v>
      </c>
      <c r="F193" s="107">
        <f t="shared" ca="1" si="20"/>
        <v>11.058085443600014</v>
      </c>
      <c r="G193" s="141">
        <f t="shared" ca="1" si="23"/>
        <v>0.94242999999999999</v>
      </c>
      <c r="H193" s="35" cm="1">
        <f t="array" aca="1" ref="H193" ca="1">IF(ROUND(ROUND(G193,2)-G193,4)=0,_xlfn.XLOOKUP(G193,INDIRECT($A$4&amp;"!$G$41:$G$141"),INDIRECT($A$4&amp;"!$A$41:$A$141"),0,1,1),IF(G193&gt;=1,0,(ROUNDUP(G193,2)-G193)*100*_xlfn.XLOOKUP(G193,INDIRECT($A$4&amp;"!$G$41:$G$141"),INDIRECT($A$4&amp;"!$A$41:$A$141"),0,-1,-1)+(G193-ROUNDDOWN(G193,2))*100*_xlfn.XLOOKUP(G193,INDIRECT($A$4&amp;"!$G$41:$G$141"),INDIRECT($A$4&amp;"!$A$41:$A$141"),0,1,1)))</f>
        <v>0.33785000000000054</v>
      </c>
      <c r="I193" s="66">
        <f t="shared" ca="1" si="24"/>
        <v>31.622760000000049</v>
      </c>
      <c r="J193" s="106" cm="1">
        <f t="array" aca="1" ref="J193" ca="1">IF(COUNTIFS('PTC NaTran'!$K$7:$K$15996,"",'PTC NaTran'!$A$7:$A$15996,J$16,'PTC NaTran'!$D$7:$D$15996,$A193,'PTC NaTran'!$C$7:$C$15996,"DEL")&gt;0,J$14,SUMIFS('PTC NaTran'!$K$7:$K$15996,'PTC NaTran'!$A$7:$A$15996,J$16,'PTC NaTran'!$D$7:$D$15996,$A193,'PTC NaTran'!$C$7:$C$15996,"DEL")*1.0026*$F$4/INDIRECT($A$4&amp;"!D9"))</f>
        <v>54.908348936170199</v>
      </c>
      <c r="K193" s="106">
        <v>1000</v>
      </c>
      <c r="L193" s="107">
        <f t="shared" ca="1" si="21"/>
        <v>10.904430048255316</v>
      </c>
      <c r="M193" s="141">
        <f t="shared" ca="1" si="25"/>
        <v>0.92874999999999996</v>
      </c>
      <c r="N193" s="35" cm="1">
        <f t="array" aca="1" ref="N193" ca="1">IF(ROUND(ROUND(M193,2)-M193,4)=0,_xlfn.XLOOKUP(M193,INDIRECT($A$4&amp;"!$G$41:$G$141"),INDIRECT($A$4&amp;"!$A$41:$A$141"),0,1,1),IF(M193&gt;=1,0,(ROUNDUP(M193,2)-M193)*100*_xlfn.XLOOKUP(M193,INDIRECT($A$4&amp;"!$G$41:$G$141"),INDIRECT($A$4&amp;"!$A$41:$A$141"),0,-1,-1)+(M193-ROUNDDOWN(M193,2))*100*_xlfn.XLOOKUP(M193,INDIRECT($A$4&amp;"!$G$41:$G$141"),INDIRECT($A$4&amp;"!$A$41:$A$141"),0,1,1)))</f>
        <v>0.40625000000000111</v>
      </c>
      <c r="O193" s="66">
        <f t="shared" ca="1" si="26"/>
        <v>38.025000000000105</v>
      </c>
      <c r="S193" s="107">
        <f t="shared" ca="1" si="22"/>
        <v>11.633072256000004</v>
      </c>
      <c r="T193" s="51">
        <f t="shared" ca="1" si="27"/>
        <v>0.99221999999999999</v>
      </c>
      <c r="U193" s="35" cm="1">
        <f t="array" aca="1" ref="U193" ca="1">IF(ROUND(ROUND(T193,2)-T193,4)=0,_xlfn.XLOOKUP(T193,INDIRECT($A$4&amp;"!$G$41:$G$141"),INDIRECT($A$4&amp;"!$A$41:$A$141"),0,1,1),IF(T193&gt;=1,0,(ROUNDUP(T193,2)-T193)*100*_xlfn.XLOOKUP(T193,INDIRECT($A$4&amp;"!$G$41:$G$141"),INDIRECT($A$4&amp;"!$A$41:$A$141"),0,-1,-1)+(T193-ROUNDDOWN(T193,2))*100*_xlfn.XLOOKUP(T193,INDIRECT($A$4&amp;"!$G$41:$G$141"),INDIRECT($A$4&amp;"!$A$41:$A$141"),0,1,1)))</f>
        <v>0.25778000000000034</v>
      </c>
      <c r="V193" s="66">
        <f t="shared" ca="1" si="28"/>
        <v>24.128208000000029</v>
      </c>
    </row>
    <row r="194" spans="1:22" x14ac:dyDescent="0.35">
      <c r="A194" s="32">
        <f t="shared" si="29"/>
        <v>46655</v>
      </c>
      <c r="B194" s="65" cm="1">
        <f t="array" aca="1" ref="B194" ca="1">_xlfn.XLOOKUP(A194,INDIRECT($A$5&amp;"!$AJ$41:$AJ$406"),INDIRECT($A$5&amp;"!$AK$41:$AK$406"))*SUM($F$3:$I$3)</f>
        <v>0</v>
      </c>
      <c r="C194" s="65" cm="1">
        <f t="array" aca="1" ref="C194" ca="1">_xlfn.XLOOKUP(A194,INDIRECT($A$5&amp;"!$AJ$41:$AJ$406"),INDIRECT($A$5&amp;"!$AL$41:$AL$406"))*SUM($F$3:$I$3)</f>
        <v>11.7</v>
      </c>
      <c r="D194" s="65" cm="1">
        <f t="array" aca="1" ref="D194" ca="1">_xlfn.XLOOKUP(A194,INDIRECT($A$5&amp;"!$AJ$41:$AJ$406"),INDIRECT($A$5&amp;"!$AO$41:$AO$406"))*SUM($F$3:$I$3)</f>
        <v>11.7</v>
      </c>
      <c r="E194" s="34" cm="1">
        <f t="array" ref="E194">SUMPRODUCT(('PT Storengy'!$B$8:$I$372)*('PT Storengy'!$A$8:$A$372=$A194)*('PT Storengy'!$B$5:$I$5=$A$6)*('PT Storengy'!$B$7:$I$7=$A$7))</f>
        <v>0</v>
      </c>
      <c r="F194" s="107">
        <f t="shared" ca="1" si="20"/>
        <v>11.088439923600014</v>
      </c>
      <c r="G194" s="141">
        <f t="shared" ca="1" si="23"/>
        <v>0.94513999999999998</v>
      </c>
      <c r="H194" s="35" cm="1">
        <f t="array" aca="1" ref="H194" ca="1">IF(ROUND(ROUND(G194,2)-G194,4)=0,_xlfn.XLOOKUP(G194,INDIRECT($A$4&amp;"!$G$41:$G$141"),INDIRECT($A$4&amp;"!$A$41:$A$141"),0,1,1),IF(G194&gt;=1,0,(ROUNDUP(G194,2)-G194)*100*_xlfn.XLOOKUP(G194,INDIRECT($A$4&amp;"!$G$41:$G$141"),INDIRECT($A$4&amp;"!$A$41:$A$141"),0,-1,-1)+(G194-ROUNDDOWN(G194,2))*100*_xlfn.XLOOKUP(G194,INDIRECT($A$4&amp;"!$G$41:$G$141"),INDIRECT($A$4&amp;"!$A$41:$A$141"),0,1,1)))</f>
        <v>0.32430000000000048</v>
      </c>
      <c r="I194" s="66">
        <f t="shared" ca="1" si="24"/>
        <v>30.354480000000041</v>
      </c>
      <c r="J194" s="106" cm="1">
        <f t="array" aca="1" ref="J194" ca="1">IF(COUNTIFS('PTC NaTran'!$K$7:$K$15996,"",'PTC NaTran'!$A$7:$A$15996,J$16,'PTC NaTran'!$D$7:$D$15996,$A194,'PTC NaTran'!$C$7:$C$15996,"DEL")&gt;0,J$14,SUMIFS('PTC NaTran'!$K$7:$K$15996,'PTC NaTran'!$A$7:$A$15996,J$16,'PTC NaTran'!$D$7:$D$15996,$A194,'PTC NaTran'!$C$7:$C$15996,"DEL")*1.0026*$F$4/INDIRECT($A$4&amp;"!D9"))</f>
        <v>54.908348936170199</v>
      </c>
      <c r="K194" s="106">
        <v>1000</v>
      </c>
      <c r="L194" s="107">
        <f t="shared" ca="1" si="21"/>
        <v>10.940934048255317</v>
      </c>
      <c r="M194" s="141">
        <f t="shared" ca="1" si="25"/>
        <v>0.93200000000000005</v>
      </c>
      <c r="N194" s="35" cm="1">
        <f t="array" aca="1" ref="N194" ca="1">IF(ROUND(ROUND(M194,2)-M194,4)=0,_xlfn.XLOOKUP(M194,INDIRECT($A$4&amp;"!$G$41:$G$141"),INDIRECT($A$4&amp;"!$A$41:$A$141"),0,1,1),IF(M194&gt;=1,0,(ROUNDUP(M194,2)-M194)*100*_xlfn.XLOOKUP(M194,INDIRECT($A$4&amp;"!$G$41:$G$141"),INDIRECT($A$4&amp;"!$A$41:$A$141"),0,-1,-1)+(M194-ROUNDDOWN(M194,2))*100*_xlfn.XLOOKUP(M194,INDIRECT($A$4&amp;"!$G$41:$G$141"),INDIRECT($A$4&amp;"!$A$41:$A$141"),0,1,1)))</f>
        <v>0.39000000000000079</v>
      </c>
      <c r="O194" s="66">
        <f t="shared" ca="1" si="26"/>
        <v>36.504000000000069</v>
      </c>
      <c r="S194" s="107">
        <f t="shared" ca="1" si="22"/>
        <v>11.657007648000004</v>
      </c>
      <c r="T194" s="51">
        <f t="shared" ca="1" si="27"/>
        <v>0.99428000000000005</v>
      </c>
      <c r="U194" s="35" cm="1">
        <f t="array" aca="1" ref="U194" ca="1">IF(ROUND(ROUND(T194,2)-T194,4)=0,_xlfn.XLOOKUP(T194,INDIRECT($A$4&amp;"!$G$41:$G$141"),INDIRECT($A$4&amp;"!$A$41:$A$141"),0,1,1),IF(T194&gt;=1,0,(ROUNDUP(T194,2)-T194)*100*_xlfn.XLOOKUP(T194,INDIRECT($A$4&amp;"!$G$41:$G$141"),INDIRECT($A$4&amp;"!$A$41:$A$141"),0,-1,-1)+(T194-ROUNDDOWN(T194,2))*100*_xlfn.XLOOKUP(T194,INDIRECT($A$4&amp;"!$G$41:$G$141"),INDIRECT($A$4&amp;"!$A$41:$A$141"),0,1,1)))</f>
        <v>0.25572000000000028</v>
      </c>
      <c r="V194" s="66">
        <f t="shared" ca="1" si="28"/>
        <v>23.935392000000025</v>
      </c>
    </row>
    <row r="195" spans="1:22" x14ac:dyDescent="0.35">
      <c r="A195" s="32">
        <f t="shared" si="29"/>
        <v>46656</v>
      </c>
      <c r="B195" s="65" cm="1">
        <f t="array" aca="1" ref="B195" ca="1">_xlfn.XLOOKUP(A195,INDIRECT($A$5&amp;"!$AJ$41:$AJ$406"),INDIRECT($A$5&amp;"!$AK$41:$AK$406"))*SUM($F$3:$I$3)</f>
        <v>0</v>
      </c>
      <c r="C195" s="65" cm="1">
        <f t="array" aca="1" ref="C195" ca="1">_xlfn.XLOOKUP(A195,INDIRECT($A$5&amp;"!$AJ$41:$AJ$406"),INDIRECT($A$5&amp;"!$AL$41:$AL$406"))*SUM($F$3:$I$3)</f>
        <v>11.7</v>
      </c>
      <c r="D195" s="65" cm="1">
        <f t="array" aca="1" ref="D195" ca="1">_xlfn.XLOOKUP(A195,INDIRECT($A$5&amp;"!$AJ$41:$AJ$406"),INDIRECT($A$5&amp;"!$AO$41:$AO$406"))*SUM($F$3:$I$3)</f>
        <v>11.7</v>
      </c>
      <c r="E195" s="34" cm="1">
        <f t="array" ref="E195">SUMPRODUCT(('PT Storengy'!$B$8:$I$372)*('PT Storengy'!$A$8:$A$372=$A195)*('PT Storengy'!$B$5:$I$5=$A$6)*('PT Storengy'!$B$7:$I$7=$A$7))</f>
        <v>0</v>
      </c>
      <c r="F195" s="107">
        <f t="shared" ca="1" si="20"/>
        <v>11.117582283600013</v>
      </c>
      <c r="G195" s="141">
        <f t="shared" ca="1" si="23"/>
        <v>0.94772999999999996</v>
      </c>
      <c r="H195" s="35" cm="1">
        <f t="array" aca="1" ref="H195" ca="1">IF(ROUND(ROUND(G195,2)-G195,4)=0,_xlfn.XLOOKUP(G195,INDIRECT($A$4&amp;"!$G$41:$G$141"),INDIRECT($A$4&amp;"!$A$41:$A$141"),0,1,1),IF(G195&gt;=1,0,(ROUNDUP(G195,2)-G195)*100*_xlfn.XLOOKUP(G195,INDIRECT($A$4&amp;"!$G$41:$G$141"),INDIRECT($A$4&amp;"!$A$41:$A$141"),0,-1,-1)+(G195-ROUNDDOWN(G195,2))*100*_xlfn.XLOOKUP(G195,INDIRECT($A$4&amp;"!$G$41:$G$141"),INDIRECT($A$4&amp;"!$A$41:$A$141"),0,1,1)))</f>
        <v>0.31135000000000046</v>
      </c>
      <c r="I195" s="66">
        <f t="shared" ca="1" si="24"/>
        <v>29.142360000000043</v>
      </c>
      <c r="J195" s="106" cm="1">
        <f t="array" aca="1" ref="J195" ca="1">IF(COUNTIFS('PTC NaTran'!$K$7:$K$15996,"",'PTC NaTran'!$A$7:$A$15996,J$16,'PTC NaTran'!$D$7:$D$15996,$A195,'PTC NaTran'!$C$7:$C$15996,"DEL")&gt;0,J$14,SUMIFS('PTC NaTran'!$K$7:$K$15996,'PTC NaTran'!$A$7:$A$15996,J$16,'PTC NaTran'!$D$7:$D$15996,$A195,'PTC NaTran'!$C$7:$C$15996,"DEL")*1.0026*$F$4/INDIRECT($A$4&amp;"!D9"))</f>
        <v>54.908348936170199</v>
      </c>
      <c r="K195" s="106">
        <v>1000</v>
      </c>
      <c r="L195" s="107">
        <f t="shared" ca="1" si="21"/>
        <v>10.975977888255317</v>
      </c>
      <c r="M195" s="141">
        <f t="shared" ca="1" si="25"/>
        <v>0.93511999999999995</v>
      </c>
      <c r="N195" s="35" cm="1">
        <f t="array" aca="1" ref="N195" ca="1">IF(ROUND(ROUND(M195,2)-M195,4)=0,_xlfn.XLOOKUP(M195,INDIRECT($A$4&amp;"!$G$41:$G$141"),INDIRECT($A$4&amp;"!$A$41:$A$141"),0,1,1),IF(M195&gt;=1,0,(ROUNDUP(M195,2)-M195)*100*_xlfn.XLOOKUP(M195,INDIRECT($A$4&amp;"!$G$41:$G$141"),INDIRECT($A$4&amp;"!$A$41:$A$141"),0,-1,-1)+(M195-ROUNDDOWN(M195,2))*100*_xlfn.XLOOKUP(M195,INDIRECT($A$4&amp;"!$G$41:$G$141"),INDIRECT($A$4&amp;"!$A$41:$A$141"),0,1,1)))</f>
        <v>0.37440000000000129</v>
      </c>
      <c r="O195" s="66">
        <f t="shared" ca="1" si="26"/>
        <v>35.043840000000117</v>
      </c>
      <c r="S195" s="107">
        <f t="shared" ca="1" si="22"/>
        <v>11.680751160000003</v>
      </c>
      <c r="T195" s="51">
        <f t="shared" ca="1" si="27"/>
        <v>0.99633000000000005</v>
      </c>
      <c r="U195" s="35" cm="1">
        <f t="array" aca="1" ref="U195" ca="1">IF(ROUND(ROUND(T195,2)-T195,4)=0,_xlfn.XLOOKUP(T195,INDIRECT($A$4&amp;"!$G$41:$G$141"),INDIRECT($A$4&amp;"!$A$41:$A$141"),0,1,1),IF(T195&gt;=1,0,(ROUNDUP(T195,2)-T195)*100*_xlfn.XLOOKUP(T195,INDIRECT($A$4&amp;"!$G$41:$G$141"),INDIRECT($A$4&amp;"!$A$41:$A$141"),0,-1,-1)+(T195-ROUNDDOWN(T195,2))*100*_xlfn.XLOOKUP(T195,INDIRECT($A$4&amp;"!$G$41:$G$141"),INDIRECT($A$4&amp;"!$A$41:$A$141"),0,1,1)))</f>
        <v>0.25367000000000028</v>
      </c>
      <c r="V195" s="66">
        <f t="shared" ca="1" si="28"/>
        <v>23.743512000000024</v>
      </c>
    </row>
    <row r="196" spans="1:22" x14ac:dyDescent="0.35">
      <c r="A196" s="32">
        <f t="shared" si="29"/>
        <v>46657</v>
      </c>
      <c r="B196" s="65" cm="1">
        <f t="array" aca="1" ref="B196" ca="1">_xlfn.XLOOKUP(A196,INDIRECT($A$5&amp;"!$AJ$41:$AJ$406"),INDIRECT($A$5&amp;"!$AK$41:$AK$406"))*SUM($F$3:$I$3)</f>
        <v>0</v>
      </c>
      <c r="C196" s="65" cm="1">
        <f t="array" aca="1" ref="C196" ca="1">_xlfn.XLOOKUP(A196,INDIRECT($A$5&amp;"!$AJ$41:$AJ$406"),INDIRECT($A$5&amp;"!$AL$41:$AL$406"))*SUM($F$3:$I$3)</f>
        <v>11.7</v>
      </c>
      <c r="D196" s="65" cm="1">
        <f t="array" aca="1" ref="D196" ca="1">_xlfn.XLOOKUP(A196,INDIRECT($A$5&amp;"!$AJ$41:$AJ$406"),INDIRECT($A$5&amp;"!$AO$41:$AO$406"))*SUM($F$3:$I$3)</f>
        <v>11.7</v>
      </c>
      <c r="E196" s="34" cm="1">
        <f t="array" ref="E196">SUMPRODUCT(('PT Storengy'!$B$8:$I$372)*('PT Storengy'!$A$8:$A$372=$A196)*('PT Storengy'!$B$5:$I$5=$A$6)*('PT Storengy'!$B$7:$I$7=$A$7))</f>
        <v>0</v>
      </c>
      <c r="F196" s="107">
        <f t="shared" ca="1" si="20"/>
        <v>11.145641691600014</v>
      </c>
      <c r="G196" s="141">
        <f t="shared" ca="1" si="23"/>
        <v>0.95021999999999995</v>
      </c>
      <c r="H196" s="35" cm="1">
        <f t="array" aca="1" ref="H196" ca="1">IF(ROUND(ROUND(G196,2)-G196,4)=0,_xlfn.XLOOKUP(G196,INDIRECT($A$4&amp;"!$G$41:$G$141"),INDIRECT($A$4&amp;"!$A$41:$A$141"),0,1,1),IF(G196&gt;=1,0,(ROUNDUP(G196,2)-G196)*100*_xlfn.XLOOKUP(G196,INDIRECT($A$4&amp;"!$G$41:$G$141"),INDIRECT($A$4&amp;"!$A$41:$A$141"),0,-1,-1)+(G196-ROUNDDOWN(G196,2))*100*_xlfn.XLOOKUP(G196,INDIRECT($A$4&amp;"!$G$41:$G$141"),INDIRECT($A$4&amp;"!$A$41:$A$141"),0,1,1)))</f>
        <v>0.29978000000000044</v>
      </c>
      <c r="I196" s="66">
        <f t="shared" ca="1" si="24"/>
        <v>28.05940800000004</v>
      </c>
      <c r="J196" s="106" cm="1">
        <f t="array" aca="1" ref="J196" ca="1">IF(COUNTIFS('PTC NaTran'!$K$7:$K$15996,"",'PTC NaTran'!$A$7:$A$15996,J$16,'PTC NaTran'!$D$7:$D$15996,$A196,'PTC NaTran'!$C$7:$C$15996,"DEL")&gt;0,J$14,SUMIFS('PTC NaTran'!$K$7:$K$15996,'PTC NaTran'!$A$7:$A$15996,J$16,'PTC NaTran'!$D$7:$D$15996,$A196,'PTC NaTran'!$C$7:$C$15996,"DEL")*1.0026*$F$4/INDIRECT($A$4&amp;"!D9"))</f>
        <v>54.908348936170199</v>
      </c>
      <c r="K196" s="106">
        <v>1000</v>
      </c>
      <c r="L196" s="107">
        <f t="shared" ca="1" si="21"/>
        <v>11.009617728255316</v>
      </c>
      <c r="M196" s="141">
        <f t="shared" ca="1" si="25"/>
        <v>0.93811999999999995</v>
      </c>
      <c r="N196" s="35" cm="1">
        <f t="array" aca="1" ref="N196" ca="1">IF(ROUND(ROUND(M196,2)-M196,4)=0,_xlfn.XLOOKUP(M196,INDIRECT($A$4&amp;"!$G$41:$G$141"),INDIRECT($A$4&amp;"!$A$41:$A$141"),0,1,1),IF(M196&gt;=1,0,(ROUNDUP(M196,2)-M196)*100*_xlfn.XLOOKUP(M196,INDIRECT($A$4&amp;"!$G$41:$G$141"),INDIRECT($A$4&amp;"!$A$41:$A$141"),0,-1,-1)+(M196-ROUNDDOWN(M196,2))*100*_xlfn.XLOOKUP(M196,INDIRECT($A$4&amp;"!$G$41:$G$141"),INDIRECT($A$4&amp;"!$A$41:$A$141"),0,1,1)))</f>
        <v>0.35940000000000139</v>
      </c>
      <c r="O196" s="66">
        <f t="shared" ca="1" si="26"/>
        <v>33.639840000000127</v>
      </c>
      <c r="S196" s="107">
        <f t="shared" ca="1" si="22"/>
        <v>11.704305600000003</v>
      </c>
      <c r="T196" s="51">
        <f t="shared" ca="1" si="27"/>
        <v>0.99834999999999996</v>
      </c>
      <c r="U196" s="35" cm="1">
        <f t="array" aca="1" ref="U196" ca="1">IF(ROUND(ROUND(T196,2)-T196,4)=0,_xlfn.XLOOKUP(T196,INDIRECT($A$4&amp;"!$G$41:$G$141"),INDIRECT($A$4&amp;"!$A$41:$A$141"),0,1,1),IF(T196&gt;=1,0,(ROUNDUP(T196,2)-T196)*100*_xlfn.XLOOKUP(T196,INDIRECT($A$4&amp;"!$G$41:$G$141"),INDIRECT($A$4&amp;"!$A$41:$A$141"),0,-1,-1)+(T196-ROUNDDOWN(T196,2))*100*_xlfn.XLOOKUP(T196,INDIRECT($A$4&amp;"!$G$41:$G$141"),INDIRECT($A$4&amp;"!$A$41:$A$141"),0,1,1)))</f>
        <v>0.25165000000000037</v>
      </c>
      <c r="V196" s="66">
        <f t="shared" ca="1" si="28"/>
        <v>23.554440000000035</v>
      </c>
    </row>
    <row r="197" spans="1:22" x14ac:dyDescent="0.35">
      <c r="A197" s="32">
        <f t="shared" si="29"/>
        <v>46658</v>
      </c>
      <c r="B197" s="65" cm="1">
        <f t="array" aca="1" ref="B197" ca="1">_xlfn.XLOOKUP(A197,INDIRECT($A$5&amp;"!$AJ$41:$AJ$406"),INDIRECT($A$5&amp;"!$AK$41:$AK$406"))*SUM($F$3:$I$3)</f>
        <v>0</v>
      </c>
      <c r="C197" s="65" cm="1">
        <f t="array" aca="1" ref="C197" ca="1">_xlfn.XLOOKUP(A197,INDIRECT($A$5&amp;"!$AJ$41:$AJ$406"),INDIRECT($A$5&amp;"!$AL$41:$AL$406"))*SUM($F$3:$I$3)</f>
        <v>11.7</v>
      </c>
      <c r="D197" s="65" cm="1">
        <f t="array" aca="1" ref="D197" ca="1">_xlfn.XLOOKUP(A197,INDIRECT($A$5&amp;"!$AJ$41:$AJ$406"),INDIRECT($A$5&amp;"!$AO$41:$AO$406"))*SUM($F$3:$I$3)</f>
        <v>11.7</v>
      </c>
      <c r="E197" s="34" cm="1">
        <f t="array" ref="E197">SUMPRODUCT(('PT Storengy'!$B$8:$I$372)*('PT Storengy'!$A$8:$A$372=$A197)*('PT Storengy'!$B$5:$I$5=$A$6)*('PT Storengy'!$B$7:$I$7=$A$7))</f>
        <v>0</v>
      </c>
      <c r="F197" s="107">
        <f t="shared" ca="1" si="20"/>
        <v>11.173476459600014</v>
      </c>
      <c r="G197" s="141">
        <f t="shared" ca="1" si="23"/>
        <v>0.95262000000000002</v>
      </c>
      <c r="H197" s="35" cm="1">
        <f t="array" aca="1" ref="H197" ca="1">IF(ROUND(ROUND(G197,2)-G197,4)=0,_xlfn.XLOOKUP(G197,INDIRECT($A$4&amp;"!$G$41:$G$141"),INDIRECT($A$4&amp;"!$A$41:$A$141"),0,1,1),IF(G197&gt;=1,0,(ROUNDUP(G197,2)-G197)*100*_xlfn.XLOOKUP(G197,INDIRECT($A$4&amp;"!$G$41:$G$141"),INDIRECT($A$4&amp;"!$A$41:$A$141"),0,-1,-1)+(G197-ROUNDDOWN(G197,2))*100*_xlfn.XLOOKUP(G197,INDIRECT($A$4&amp;"!$G$41:$G$141"),INDIRECT($A$4&amp;"!$A$41:$A$141"),0,1,1)))</f>
        <v>0.29738000000000037</v>
      </c>
      <c r="I197" s="66">
        <f t="shared" ca="1" si="24"/>
        <v>27.834768000000032</v>
      </c>
      <c r="J197" s="106" cm="1">
        <f t="array" aca="1" ref="J197" ca="1">IF(COUNTIFS('PTC NaTran'!$K$7:$K$15996,"",'PTC NaTran'!$A$7:$A$15996,J$16,'PTC NaTran'!$D$7:$D$15996,$A197,'PTC NaTran'!$C$7:$C$15996,"DEL")&gt;0,J$14,SUMIFS('PTC NaTran'!$K$7:$K$15996,'PTC NaTran'!$A$7:$A$15996,J$16,'PTC NaTran'!$D$7:$D$15996,$A197,'PTC NaTran'!$C$7:$C$15996,"DEL")*1.0026*$F$4/INDIRECT($A$4&amp;"!D9"))</f>
        <v>54.908348936170199</v>
      </c>
      <c r="K197" s="106">
        <v>1000</v>
      </c>
      <c r="L197" s="107">
        <f t="shared" ca="1" si="21"/>
        <v>11.041914408255316</v>
      </c>
      <c r="M197" s="141">
        <f t="shared" ca="1" si="25"/>
        <v>0.94098999999999999</v>
      </c>
      <c r="N197" s="35" cm="1">
        <f t="array" aca="1" ref="N197" ca="1">IF(ROUND(ROUND(M197,2)-M197,4)=0,_xlfn.XLOOKUP(M197,INDIRECT($A$4&amp;"!$G$41:$G$141"),INDIRECT($A$4&amp;"!$A$41:$A$141"),0,1,1),IF(M197&gt;=1,0,(ROUNDUP(M197,2)-M197)*100*_xlfn.XLOOKUP(M197,INDIRECT($A$4&amp;"!$G$41:$G$141"),INDIRECT($A$4&amp;"!$A$41:$A$141"),0,-1,-1)+(M197-ROUNDDOWN(M197,2))*100*_xlfn.XLOOKUP(M197,INDIRECT($A$4&amp;"!$G$41:$G$141"),INDIRECT($A$4&amp;"!$A$41:$A$141"),0,1,1)))</f>
        <v>0.34505000000000058</v>
      </c>
      <c r="O197" s="66">
        <f t="shared" ca="1" si="26"/>
        <v>32.296680000000052</v>
      </c>
      <c r="S197" s="107">
        <f t="shared" ca="1" si="22"/>
        <v>11.727705600000004</v>
      </c>
      <c r="T197" s="51">
        <f t="shared" ca="1" si="27"/>
        <v>1</v>
      </c>
      <c r="U197" s="35" cm="1">
        <f t="array" aca="1" ref="U197" ca="1">IF(ROUND(ROUND(T197,2)-T197,4)=0,_xlfn.XLOOKUP(T197,INDIRECT($A$4&amp;"!$G$41:$G$141"),INDIRECT($A$4&amp;"!$A$41:$A$141"),0,1,1),IF(T197&gt;=1,0,(ROUNDUP(T197,2)-T197)*100*_xlfn.XLOOKUP(T197,INDIRECT($A$4&amp;"!$G$41:$G$141"),INDIRECT($A$4&amp;"!$A$41:$A$141"),0,-1,-1)+(T197-ROUNDDOWN(T197,2))*100*_xlfn.XLOOKUP(T197,INDIRECT($A$4&amp;"!$G$41:$G$141"),INDIRECT($A$4&amp;"!$A$41:$A$141"),0,1,1)))</f>
        <v>0.25000000000000011</v>
      </c>
      <c r="V197" s="66">
        <f t="shared" ca="1" si="28"/>
        <v>23.400000000000009</v>
      </c>
    </row>
    <row r="198" spans="1:22" x14ac:dyDescent="0.35">
      <c r="A198" s="32">
        <f t="shared" si="29"/>
        <v>46659</v>
      </c>
      <c r="B198" s="65" cm="1">
        <f t="array" aca="1" ref="B198" ca="1">_xlfn.XLOOKUP(A198,INDIRECT($A$5&amp;"!$AJ$41:$AJ$406"),INDIRECT($A$5&amp;"!$AK$41:$AK$406"))*SUM($F$3:$I$3)</f>
        <v>0</v>
      </c>
      <c r="C198" s="65" cm="1">
        <f t="array" aca="1" ref="C198" ca="1">_xlfn.XLOOKUP(A198,INDIRECT($A$5&amp;"!$AJ$41:$AJ$406"),INDIRECT($A$5&amp;"!$AL$41:$AL$406"))*SUM($F$3:$I$3)</f>
        <v>11.7</v>
      </c>
      <c r="D198" s="65" cm="1">
        <f t="array" aca="1" ref="D198" ca="1">_xlfn.XLOOKUP(A198,INDIRECT($A$5&amp;"!$AJ$41:$AJ$406"),INDIRECT($A$5&amp;"!$AO$41:$AO$406"))*SUM($F$3:$I$3)</f>
        <v>11.7</v>
      </c>
      <c r="E198" s="34" cm="1">
        <f t="array" ref="E198">SUMPRODUCT(('PT Storengy'!$B$8:$I$372)*('PT Storengy'!$A$8:$A$372=$A198)*('PT Storengy'!$B$5:$I$5=$A$6)*('PT Storengy'!$B$7:$I$7=$A$7))</f>
        <v>0</v>
      </c>
      <c r="F198" s="107">
        <f t="shared" ca="1" si="20"/>
        <v>11.201088459600014</v>
      </c>
      <c r="G198" s="141">
        <f t="shared" ca="1" si="23"/>
        <v>0.95499999999999996</v>
      </c>
      <c r="H198" s="35" cm="1">
        <f t="array" aca="1" ref="H198" ca="1">IF(ROUND(ROUND(G198,2)-G198,4)=0,_xlfn.XLOOKUP(G198,INDIRECT($A$4&amp;"!$G$41:$G$141"),INDIRECT($A$4&amp;"!$A$41:$A$141"),0,1,1),IF(G198&gt;=1,0,(ROUNDUP(G198,2)-G198)*100*_xlfn.XLOOKUP(G198,INDIRECT($A$4&amp;"!$G$41:$G$141"),INDIRECT($A$4&amp;"!$A$41:$A$141"),0,-1,-1)+(G198-ROUNDDOWN(G198,2))*100*_xlfn.XLOOKUP(G198,INDIRECT($A$4&amp;"!$G$41:$G$141"),INDIRECT($A$4&amp;"!$A$41:$A$141"),0,1,1)))</f>
        <v>0.29500000000000043</v>
      </c>
      <c r="I198" s="66">
        <f t="shared" ca="1" si="24"/>
        <v>27.612000000000037</v>
      </c>
      <c r="J198" s="106" cm="1">
        <f t="array" aca="1" ref="J198" ca="1">IF(COUNTIFS('PTC NaTran'!$K$7:$K$15996,"",'PTC NaTran'!$A$7:$A$15996,J$16,'PTC NaTran'!$D$7:$D$15996,$A198,'PTC NaTran'!$C$7:$C$15996,"DEL")&gt;0,J$14,SUMIFS('PTC NaTran'!$K$7:$K$15996,'PTC NaTran'!$A$7:$A$15996,J$16,'PTC NaTran'!$D$7:$D$15996,$A198,'PTC NaTran'!$C$7:$C$15996,"DEL")*1.0026*$F$4/INDIRECT($A$4&amp;"!D9"))</f>
        <v>54.908348936170199</v>
      </c>
      <c r="K198" s="106">
        <v>1000</v>
      </c>
      <c r="L198" s="107">
        <f t="shared" ca="1" si="21"/>
        <v>11.072919408255316</v>
      </c>
      <c r="M198" s="141">
        <f t="shared" ca="1" si="25"/>
        <v>0.94374999999999998</v>
      </c>
      <c r="N198" s="35" cm="1">
        <f t="array" aca="1" ref="N198" ca="1">IF(ROUND(ROUND(M198,2)-M198,4)=0,_xlfn.XLOOKUP(M198,INDIRECT($A$4&amp;"!$G$41:$G$141"),INDIRECT($A$4&amp;"!$A$41:$A$141"),0,1,1),IF(M198&gt;=1,0,(ROUNDUP(M198,2)-M198)*100*_xlfn.XLOOKUP(M198,INDIRECT($A$4&amp;"!$G$41:$G$141"),INDIRECT($A$4&amp;"!$A$41:$A$141"),0,-1,-1)+(M198-ROUNDDOWN(M198,2))*100*_xlfn.XLOOKUP(M198,INDIRECT($A$4&amp;"!$G$41:$G$141"),INDIRECT($A$4&amp;"!$A$41:$A$141"),0,1,1)))</f>
        <v>0.33125000000000054</v>
      </c>
      <c r="O198" s="66">
        <f t="shared" ca="1" si="26"/>
        <v>31.005000000000049</v>
      </c>
      <c r="S198" s="107">
        <f t="shared" ca="1" si="22"/>
        <v>11.751105600000004</v>
      </c>
      <c r="T198" s="51">
        <f t="shared" ca="1" si="27"/>
        <v>1</v>
      </c>
      <c r="U198" s="35" cm="1">
        <f t="array" aca="1" ref="U198" ca="1">IF(ROUND(ROUND(T198,2)-T198,4)=0,_xlfn.XLOOKUP(T198,INDIRECT($A$4&amp;"!$G$41:$G$141"),INDIRECT($A$4&amp;"!$A$41:$A$141"),0,1,1),IF(T198&gt;=1,0,(ROUNDUP(T198,2)-T198)*100*_xlfn.XLOOKUP(T198,INDIRECT($A$4&amp;"!$G$41:$G$141"),INDIRECT($A$4&amp;"!$A$41:$A$141"),0,-1,-1)+(T198-ROUNDDOWN(T198,2))*100*_xlfn.XLOOKUP(T198,INDIRECT($A$4&amp;"!$G$41:$G$141"),INDIRECT($A$4&amp;"!$A$41:$A$141"),0,1,1)))</f>
        <v>0.25000000000000011</v>
      </c>
      <c r="V198" s="66">
        <f t="shared" ca="1" si="28"/>
        <v>23.400000000000009</v>
      </c>
    </row>
    <row r="199" spans="1:22" x14ac:dyDescent="0.35">
      <c r="A199" s="32">
        <f t="shared" si="29"/>
        <v>46660</v>
      </c>
      <c r="B199" s="65" cm="1">
        <f t="array" aca="1" ref="B199" ca="1">_xlfn.XLOOKUP(A199,INDIRECT($A$5&amp;"!$AJ$41:$AJ$406"),INDIRECT($A$5&amp;"!$AK$41:$AK$406"))*SUM($F$3:$I$3)</f>
        <v>0</v>
      </c>
      <c r="C199" s="65" cm="1">
        <f t="array" aca="1" ref="C199" ca="1">_xlfn.XLOOKUP(A199,INDIRECT($A$5&amp;"!$AJ$41:$AJ$406"),INDIRECT($A$5&amp;"!$AL$41:$AL$406"))*SUM($F$3:$I$3)</f>
        <v>11.7</v>
      </c>
      <c r="D199" s="65" cm="1">
        <f t="array" aca="1" ref="D199" ca="1">_xlfn.XLOOKUP(A199,INDIRECT($A$5&amp;"!$AJ$41:$AJ$406"),INDIRECT($A$5&amp;"!$AO$41:$AO$406"))*SUM($F$3:$I$3)</f>
        <v>11.7</v>
      </c>
      <c r="E199" s="34" cm="1">
        <f t="array" ref="E199">SUMPRODUCT(('PT Storengy'!$B$8:$I$372)*('PT Storengy'!$A$8:$A$372=$A199)*('PT Storengy'!$B$5:$I$5=$A$6)*('PT Storengy'!$B$7:$I$7=$A$7))</f>
        <v>0</v>
      </c>
      <c r="F199" s="107">
        <f t="shared" ca="1" si="20"/>
        <v>11.228479563600013</v>
      </c>
      <c r="G199" s="141">
        <f t="shared" ca="1" si="23"/>
        <v>0.95735999999999999</v>
      </c>
      <c r="H199" s="35" cm="1">
        <f t="array" aca="1" ref="H199" ca="1">IF(ROUND(ROUND(G199,2)-G199,4)=0,_xlfn.XLOOKUP(G199,INDIRECT($A$4&amp;"!$G$41:$G$141"),INDIRECT($A$4&amp;"!$A$41:$A$141"),0,1,1),IF(G199&gt;=1,0,(ROUNDUP(G199,2)-G199)*100*_xlfn.XLOOKUP(G199,INDIRECT($A$4&amp;"!$G$41:$G$141"),INDIRECT($A$4&amp;"!$A$41:$A$141"),0,-1,-1)+(G199-ROUNDDOWN(G199,2))*100*_xlfn.XLOOKUP(G199,INDIRECT($A$4&amp;"!$G$41:$G$141"),INDIRECT($A$4&amp;"!$A$41:$A$141"),0,1,1)))</f>
        <v>0.2926400000000004</v>
      </c>
      <c r="I199" s="66">
        <f t="shared" ca="1" si="24"/>
        <v>27.391104000000034</v>
      </c>
      <c r="J199" s="106" cm="1">
        <f t="array" aca="1" ref="J199" ca="1">IF(COUNTIFS('PTC NaTran'!$K$7:$K$15996,"",'PTC NaTran'!$A$7:$A$15996,J$16,'PTC NaTran'!$D$7:$D$15996,$A199,'PTC NaTran'!$C$7:$C$15996,"DEL")&gt;0,J$14,SUMIFS('PTC NaTran'!$K$7:$K$15996,'PTC NaTran'!$A$7:$A$15996,J$16,'PTC NaTran'!$D$7:$D$15996,$A199,'PTC NaTran'!$C$7:$C$15996,"DEL")*1.0026*$F$4/INDIRECT($A$4&amp;"!D9"))</f>
        <v>54.908348936170199</v>
      </c>
      <c r="K199" s="106">
        <v>1000</v>
      </c>
      <c r="L199" s="107">
        <f t="shared" ca="1" si="21"/>
        <v>11.102684208255317</v>
      </c>
      <c r="M199" s="141">
        <f t="shared" ca="1" si="25"/>
        <v>0.94640000000000002</v>
      </c>
      <c r="N199" s="35" cm="1">
        <f t="array" aca="1" ref="N199" ca="1">IF(ROUND(ROUND(M199,2)-M199,4)=0,_xlfn.XLOOKUP(M199,INDIRECT($A$4&amp;"!$G$41:$G$141"),INDIRECT($A$4&amp;"!$A$41:$A$141"),0,1,1),IF(M199&gt;=1,0,(ROUNDUP(M199,2)-M199)*100*_xlfn.XLOOKUP(M199,INDIRECT($A$4&amp;"!$G$41:$G$141"),INDIRECT($A$4&amp;"!$A$41:$A$141"),0,-1,-1)+(M199-ROUNDDOWN(M199,2))*100*_xlfn.XLOOKUP(M199,INDIRECT($A$4&amp;"!$G$41:$G$141"),INDIRECT($A$4&amp;"!$A$41:$A$141"),0,1,1)))</f>
        <v>0.31800000000000028</v>
      </c>
      <c r="O199" s="66">
        <f t="shared" ca="1" si="26"/>
        <v>29.764800000000026</v>
      </c>
      <c r="P199" s="142"/>
      <c r="S199" s="107">
        <f t="shared" ca="1" si="22"/>
        <v>11.774505600000005</v>
      </c>
      <c r="T199" s="51">
        <f t="shared" ca="1" si="27"/>
        <v>1</v>
      </c>
      <c r="U199" s="35" cm="1">
        <f t="array" aca="1" ref="U199" ca="1">IF(ROUND(ROUND(T199,2)-T199,4)=0,_xlfn.XLOOKUP(T199,INDIRECT($A$4&amp;"!$G$41:$G$141"),INDIRECT($A$4&amp;"!$A$41:$A$141"),0,1,1),IF(T199&gt;=1,0,(ROUNDUP(T199,2)-T199)*100*_xlfn.XLOOKUP(T199,INDIRECT($A$4&amp;"!$G$41:$G$141"),INDIRECT($A$4&amp;"!$A$41:$A$141"),0,-1,-1)+(T199-ROUNDDOWN(T199,2))*100*_xlfn.XLOOKUP(T199,INDIRECT($A$4&amp;"!$G$41:$G$141"),INDIRECT($A$4&amp;"!$A$41:$A$141"),0,1,1)))</f>
        <v>0.25000000000000011</v>
      </c>
      <c r="V199" s="66">
        <f t="shared" ca="1" si="28"/>
        <v>23.400000000000009</v>
      </c>
    </row>
    <row r="200" spans="1:22" x14ac:dyDescent="0.35">
      <c r="A200" s="32">
        <f t="shared" si="29"/>
        <v>46661</v>
      </c>
      <c r="B200" s="65" cm="1">
        <f t="array" aca="1" ref="B200" ca="1">_xlfn.XLOOKUP(A200,INDIRECT($A$5&amp;"!$AJ$41:$AJ$406"),INDIRECT($A$5&amp;"!$AK$41:$AK$406"))*SUM($F$3:$I$3)</f>
        <v>0</v>
      </c>
      <c r="C200" s="65" cm="1">
        <f t="array" aca="1" ref="C200" ca="1">_xlfn.XLOOKUP(A200,INDIRECT($A$5&amp;"!$AJ$41:$AJ$406"),INDIRECT($A$5&amp;"!$AL$41:$AL$406"))*SUM($F$3:$I$3)</f>
        <v>11.7</v>
      </c>
      <c r="D200" s="65" cm="1">
        <f t="array" aca="1" ref="D200" ca="1">_xlfn.XLOOKUP(A200,INDIRECT($A$5&amp;"!$AJ$41:$AJ$406"),INDIRECT($A$5&amp;"!$AO$41:$AO$406"))*SUM($F$3:$I$3)</f>
        <v>11.7</v>
      </c>
      <c r="E200" s="34" cm="1">
        <f t="array" ref="E200">SUMPRODUCT(('PT Storengy'!$B$8:$I$372)*('PT Storengy'!$A$8:$A$372=$A200)*('PT Storengy'!$B$5:$I$5=$A$6)*('PT Storengy'!$B$7:$I$7=$A$7))</f>
        <v>0</v>
      </c>
      <c r="F200" s="107">
        <f t="shared" ca="1" si="20"/>
        <v>11.255651643600013</v>
      </c>
      <c r="G200" s="141">
        <f t="shared" ca="1" si="23"/>
        <v>0.9597</v>
      </c>
      <c r="H200" s="35" cm="1">
        <f t="array" aca="1" ref="H200" ca="1">IF(ROUND(ROUND(G200,2)-G200,4)=0,_xlfn.XLOOKUP(G200,INDIRECT($A$4&amp;"!$G$41:$G$141"),INDIRECT($A$4&amp;"!$A$41:$A$141"),0,1,1),IF(G200&gt;=1,0,(ROUNDUP(G200,2)-G200)*100*_xlfn.XLOOKUP(G200,INDIRECT($A$4&amp;"!$G$41:$G$141"),INDIRECT($A$4&amp;"!$A$41:$A$141"),0,-1,-1)+(G200-ROUNDDOWN(G200,2))*100*_xlfn.XLOOKUP(G200,INDIRECT($A$4&amp;"!$G$41:$G$141"),INDIRECT($A$4&amp;"!$A$41:$A$141"),0,1,1)))</f>
        <v>0.29030000000000039</v>
      </c>
      <c r="I200" s="66">
        <f t="shared" ca="1" si="24"/>
        <v>27.172080000000037</v>
      </c>
      <c r="J200" s="106" cm="1">
        <f t="array" aca="1" ref="J200" ca="1">IF(COUNTIFS('PTC NaTran'!$K$7:$K$15996,"",'PTC NaTran'!$A$7:$A$15996,J$16,'PTC NaTran'!$D$7:$D$15996,$A200,'PTC NaTran'!$C$7:$C$15996,"DEL")&gt;0,J$14,SUMIFS('PTC NaTran'!$K$7:$K$15996,'PTC NaTran'!$A$7:$A$15996,J$16,'PTC NaTran'!$D$7:$D$15996,$A200,'PTC NaTran'!$C$7:$C$15996,"DEL")*1.0026*$F$4/INDIRECT($A$4&amp;"!D9"))</f>
        <v>44.92501276595744</v>
      </c>
      <c r="K200" s="106">
        <v>1000</v>
      </c>
      <c r="L200" s="107">
        <f t="shared" ca="1" si="21"/>
        <v>11.131255608255318</v>
      </c>
      <c r="M200" s="141">
        <f t="shared" ca="1" si="25"/>
        <v>0.94894999999999996</v>
      </c>
      <c r="N200" s="35" cm="1">
        <f t="array" aca="1" ref="N200" ca="1">IF(ROUND(ROUND(M200,2)-M200,4)=0,_xlfn.XLOOKUP(M200,INDIRECT($A$4&amp;"!$G$41:$G$141"),INDIRECT($A$4&amp;"!$A$41:$A$141"),0,1,1),IF(M200&gt;=1,0,(ROUNDUP(M200,2)-M200)*100*_xlfn.XLOOKUP(M200,INDIRECT($A$4&amp;"!$G$41:$G$141"),INDIRECT($A$4&amp;"!$A$41:$A$141"),0,-1,-1)+(M200-ROUNDDOWN(M200,2))*100*_xlfn.XLOOKUP(M200,INDIRECT($A$4&amp;"!$G$41:$G$141"),INDIRECT($A$4&amp;"!$A$41:$A$141"),0,1,1)))</f>
        <v>0.30525000000000047</v>
      </c>
      <c r="O200" s="66">
        <f t="shared" ca="1" si="26"/>
        <v>28.571400000000043</v>
      </c>
      <c r="S200" s="107">
        <f t="shared" ca="1" si="22"/>
        <v>11.797905600000005</v>
      </c>
      <c r="T200" s="51">
        <f t="shared" ca="1" si="27"/>
        <v>1</v>
      </c>
      <c r="U200" s="35" cm="1">
        <f t="array" aca="1" ref="U200" ca="1">IF(ROUND(ROUND(T200,2)-T200,4)=0,_xlfn.XLOOKUP(T200,INDIRECT($A$4&amp;"!$G$41:$G$141"),INDIRECT($A$4&amp;"!$A$41:$A$141"),0,1,1),IF(T200&gt;=1,0,(ROUNDUP(T200,2)-T200)*100*_xlfn.XLOOKUP(T200,INDIRECT($A$4&amp;"!$G$41:$G$141"),INDIRECT($A$4&amp;"!$A$41:$A$141"),0,-1,-1)+(T200-ROUNDDOWN(T200,2))*100*_xlfn.XLOOKUP(T200,INDIRECT($A$4&amp;"!$G$41:$G$141"),INDIRECT($A$4&amp;"!$A$41:$A$141"),0,1,1)))</f>
        <v>0.25000000000000011</v>
      </c>
      <c r="V200" s="66">
        <f t="shared" ca="1" si="28"/>
        <v>23.400000000000009</v>
      </c>
    </row>
    <row r="201" spans="1:22" x14ac:dyDescent="0.35">
      <c r="A201" s="32">
        <f t="shared" si="29"/>
        <v>46662</v>
      </c>
      <c r="B201" s="65" cm="1">
        <f t="array" aca="1" ref="B201" ca="1">_xlfn.XLOOKUP(A201,INDIRECT($A$5&amp;"!$AJ$41:$AJ$406"),INDIRECT($A$5&amp;"!$AK$41:$AK$406"))*SUM($F$3:$I$3)</f>
        <v>0</v>
      </c>
      <c r="C201" s="65" cm="1">
        <f t="array" aca="1" ref="C201" ca="1">_xlfn.XLOOKUP(A201,INDIRECT($A$5&amp;"!$AJ$41:$AJ$406"),INDIRECT($A$5&amp;"!$AL$41:$AL$406"))*SUM($F$3:$I$3)</f>
        <v>11.7</v>
      </c>
      <c r="D201" s="65" cm="1">
        <f t="array" aca="1" ref="D201" ca="1">_xlfn.XLOOKUP(A201,INDIRECT($A$5&amp;"!$AJ$41:$AJ$406"),INDIRECT($A$5&amp;"!$AO$41:$AO$406"))*SUM($F$3:$I$3)</f>
        <v>11.7</v>
      </c>
      <c r="E201" s="34" cm="1">
        <f t="array" ref="E201">SUMPRODUCT(('PT Storengy'!$B$8:$I$372)*('PT Storengy'!$A$8:$A$372=$A201)*('PT Storengy'!$B$5:$I$5=$A$6)*('PT Storengy'!$B$7:$I$7=$A$7))</f>
        <v>0</v>
      </c>
      <c r="F201" s="107">
        <f t="shared" ca="1" si="20"/>
        <v>11.282606571600013</v>
      </c>
      <c r="G201" s="141">
        <f t="shared" ca="1" si="23"/>
        <v>0.96201999999999999</v>
      </c>
      <c r="H201" s="35" cm="1">
        <f t="array" aca="1" ref="H201" ca="1">IF(ROUND(ROUND(G201,2)-G201,4)=0,_xlfn.XLOOKUP(G201,INDIRECT($A$4&amp;"!$G$41:$G$141"),INDIRECT($A$4&amp;"!$A$41:$A$141"),0,1,1),IF(G201&gt;=1,0,(ROUNDUP(G201,2)-G201)*100*_xlfn.XLOOKUP(G201,INDIRECT($A$4&amp;"!$G$41:$G$141"),INDIRECT($A$4&amp;"!$A$41:$A$141"),0,-1,-1)+(G201-ROUNDDOWN(G201,2))*100*_xlfn.XLOOKUP(G201,INDIRECT($A$4&amp;"!$G$41:$G$141"),INDIRECT($A$4&amp;"!$A$41:$A$141"),0,1,1)))</f>
        <v>0.2879800000000004</v>
      </c>
      <c r="I201" s="66">
        <f t="shared" ca="1" si="24"/>
        <v>26.954928000000034</v>
      </c>
      <c r="J201" s="106" cm="1">
        <f t="array" aca="1" ref="J201" ca="1">IF(COUNTIFS('PTC NaTran'!$K$7:$K$15996,"",'PTC NaTran'!$A$7:$A$15996,J$16,'PTC NaTran'!$D$7:$D$15996,$A201,'PTC NaTran'!$C$7:$C$15996,"DEL")&gt;0,J$14,SUMIFS('PTC NaTran'!$K$7:$K$15996,'PTC NaTran'!$A$7:$A$15996,J$16,'PTC NaTran'!$D$7:$D$15996,$A201,'PTC NaTran'!$C$7:$C$15996,"DEL")*1.0026*$F$4/INDIRECT($A$4&amp;"!D9"))</f>
        <v>44.92501276595744</v>
      </c>
      <c r="K201" s="106">
        <v>1000</v>
      </c>
      <c r="L201" s="107">
        <f t="shared" ca="1" si="21"/>
        <v>11.159205504255318</v>
      </c>
      <c r="M201" s="141">
        <f t="shared" ca="1" si="25"/>
        <v>0.95138999999999996</v>
      </c>
      <c r="N201" s="35" cm="1">
        <f t="array" aca="1" ref="N201" ca="1">IF(ROUND(ROUND(M201,2)-M201,4)=0,_xlfn.XLOOKUP(M201,INDIRECT($A$4&amp;"!$G$41:$G$141"),INDIRECT($A$4&amp;"!$A$41:$A$141"),0,1,1),IF(M201&gt;=1,0,(ROUNDUP(M201,2)-M201)*100*_xlfn.XLOOKUP(M201,INDIRECT($A$4&amp;"!$G$41:$G$141"),INDIRECT($A$4&amp;"!$A$41:$A$141"),0,-1,-1)+(M201-ROUNDDOWN(M201,2))*100*_xlfn.XLOOKUP(M201,INDIRECT($A$4&amp;"!$G$41:$G$141"),INDIRECT($A$4&amp;"!$A$41:$A$141"),0,1,1)))</f>
        <v>0.29861000000000038</v>
      </c>
      <c r="O201" s="66">
        <f t="shared" ca="1" si="26"/>
        <v>27.949896000000034</v>
      </c>
      <c r="S201" s="107">
        <f t="shared" ca="1" si="22"/>
        <v>11.821305600000006</v>
      </c>
      <c r="T201" s="51">
        <f t="shared" ca="1" si="27"/>
        <v>1</v>
      </c>
      <c r="U201" s="35" cm="1">
        <f t="array" aca="1" ref="U201" ca="1">IF(ROUND(ROUND(T201,2)-T201,4)=0,_xlfn.XLOOKUP(T201,INDIRECT($A$4&amp;"!$G$41:$G$141"),INDIRECT($A$4&amp;"!$A$41:$A$141"),0,1,1),IF(T201&gt;=1,0,(ROUNDUP(T201,2)-T201)*100*_xlfn.XLOOKUP(T201,INDIRECT($A$4&amp;"!$G$41:$G$141"),INDIRECT($A$4&amp;"!$A$41:$A$141"),0,-1,-1)+(T201-ROUNDDOWN(T201,2))*100*_xlfn.XLOOKUP(T201,INDIRECT($A$4&amp;"!$G$41:$G$141"),INDIRECT($A$4&amp;"!$A$41:$A$141"),0,1,1)))</f>
        <v>0.25000000000000011</v>
      </c>
      <c r="V201" s="66">
        <f t="shared" ca="1" si="28"/>
        <v>23.400000000000009</v>
      </c>
    </row>
    <row r="202" spans="1:22" x14ac:dyDescent="0.35">
      <c r="A202" s="32">
        <f t="shared" si="29"/>
        <v>46663</v>
      </c>
      <c r="B202" s="65" cm="1">
        <f t="array" aca="1" ref="B202" ca="1">_xlfn.XLOOKUP(A202,INDIRECT($A$5&amp;"!$AJ$41:$AJ$406"),INDIRECT($A$5&amp;"!$AK$41:$AK$406"))*SUM($F$3:$I$3)</f>
        <v>0</v>
      </c>
      <c r="C202" s="65" cm="1">
        <f t="array" aca="1" ref="C202" ca="1">_xlfn.XLOOKUP(A202,INDIRECT($A$5&amp;"!$AJ$41:$AJ$406"),INDIRECT($A$5&amp;"!$AL$41:$AL$406"))*SUM($F$3:$I$3)</f>
        <v>11.7</v>
      </c>
      <c r="D202" s="65" cm="1">
        <f t="array" aca="1" ref="D202" ca="1">_xlfn.XLOOKUP(A202,INDIRECT($A$5&amp;"!$AJ$41:$AJ$406"),INDIRECT($A$5&amp;"!$AO$41:$AO$406"))*SUM($F$3:$I$3)</f>
        <v>11.7</v>
      </c>
      <c r="E202" s="34" cm="1">
        <f t="array" ref="E202">SUMPRODUCT(('PT Storengy'!$B$8:$I$372)*('PT Storengy'!$A$8:$A$372=$A202)*('PT Storengy'!$B$5:$I$5=$A$6)*('PT Storengy'!$B$7:$I$7=$A$7))</f>
        <v>0</v>
      </c>
      <c r="F202" s="107">
        <f t="shared" ca="1" si="20"/>
        <v>11.309345283600013</v>
      </c>
      <c r="G202" s="141">
        <f t="shared" ca="1" si="23"/>
        <v>0.96433000000000002</v>
      </c>
      <c r="H202" s="35" cm="1">
        <f t="array" aca="1" ref="H202" ca="1">IF(ROUND(ROUND(G202,2)-G202,4)=0,_xlfn.XLOOKUP(G202,INDIRECT($A$4&amp;"!$G$41:$G$141"),INDIRECT($A$4&amp;"!$A$41:$A$141"),0,1,1),IF(G202&gt;=1,0,(ROUNDUP(G202,2)-G202)*100*_xlfn.XLOOKUP(G202,INDIRECT($A$4&amp;"!$G$41:$G$141"),INDIRECT($A$4&amp;"!$A$41:$A$141"),0,-1,-1)+(G202-ROUNDDOWN(G202,2))*100*_xlfn.XLOOKUP(G202,INDIRECT($A$4&amp;"!$G$41:$G$141"),INDIRECT($A$4&amp;"!$A$41:$A$141"),0,1,1)))</f>
        <v>0.28567000000000037</v>
      </c>
      <c r="I202" s="66">
        <f t="shared" ca="1" si="24"/>
        <v>26.738712000000032</v>
      </c>
      <c r="J202" s="106" cm="1">
        <f t="array" aca="1" ref="J202" ca="1">IF(COUNTIFS('PTC NaTran'!$K$7:$K$15996,"",'PTC NaTran'!$A$7:$A$15996,J$16,'PTC NaTran'!$D$7:$D$15996,$A202,'PTC NaTran'!$C$7:$C$15996,"DEL")&gt;0,J$14,SUMIFS('PTC NaTran'!$K$7:$K$15996,'PTC NaTran'!$A$7:$A$15996,J$16,'PTC NaTran'!$D$7:$D$15996,$A202,'PTC NaTran'!$C$7:$C$15996,"DEL")*1.0026*$F$4/INDIRECT($A$4&amp;"!D9"))</f>
        <v>44.92501276595744</v>
      </c>
      <c r="K202" s="106">
        <v>1000</v>
      </c>
      <c r="L202" s="107">
        <f t="shared" ca="1" si="21"/>
        <v>11.186931696255318</v>
      </c>
      <c r="M202" s="141">
        <f t="shared" ca="1" si="25"/>
        <v>0.95377999999999996</v>
      </c>
      <c r="N202" s="35" cm="1">
        <f t="array" aca="1" ref="N202" ca="1">IF(ROUND(ROUND(M202,2)-M202,4)=0,_xlfn.XLOOKUP(M202,INDIRECT($A$4&amp;"!$G$41:$G$141"),INDIRECT($A$4&amp;"!$A$41:$A$141"),0,1,1),IF(M202&gt;=1,0,(ROUNDUP(M202,2)-M202)*100*_xlfn.XLOOKUP(M202,INDIRECT($A$4&amp;"!$G$41:$G$141"),INDIRECT($A$4&amp;"!$A$41:$A$141"),0,-1,-1)+(M202-ROUNDDOWN(M202,2))*100*_xlfn.XLOOKUP(M202,INDIRECT($A$4&amp;"!$G$41:$G$141"),INDIRECT($A$4&amp;"!$A$41:$A$141"),0,1,1)))</f>
        <v>0.29622000000000037</v>
      </c>
      <c r="O202" s="66">
        <f t="shared" ca="1" si="26"/>
        <v>27.726192000000033</v>
      </c>
      <c r="S202" s="107">
        <f t="shared" ca="1" si="22"/>
        <v>11.844705600000006</v>
      </c>
      <c r="T202" s="51">
        <f t="shared" ca="1" si="27"/>
        <v>1</v>
      </c>
      <c r="U202" s="35" cm="1">
        <f t="array" aca="1" ref="U202" ca="1">IF(ROUND(ROUND(T202,2)-T202,4)=0,_xlfn.XLOOKUP(T202,INDIRECT($A$4&amp;"!$G$41:$G$141"),INDIRECT($A$4&amp;"!$A$41:$A$141"),0,1,1),IF(T202&gt;=1,0,(ROUNDUP(T202,2)-T202)*100*_xlfn.XLOOKUP(T202,INDIRECT($A$4&amp;"!$G$41:$G$141"),INDIRECT($A$4&amp;"!$A$41:$A$141"),0,-1,-1)+(T202-ROUNDDOWN(T202,2))*100*_xlfn.XLOOKUP(T202,INDIRECT($A$4&amp;"!$G$41:$G$141"),INDIRECT($A$4&amp;"!$A$41:$A$141"),0,1,1)))</f>
        <v>0.25000000000000011</v>
      </c>
      <c r="V202" s="66">
        <f t="shared" ca="1" si="28"/>
        <v>23.400000000000009</v>
      </c>
    </row>
    <row r="203" spans="1:22" x14ac:dyDescent="0.35">
      <c r="A203" s="32">
        <f t="shared" si="29"/>
        <v>46664</v>
      </c>
      <c r="B203" s="65" cm="1">
        <f t="array" aca="1" ref="B203" ca="1">_xlfn.XLOOKUP(A203,INDIRECT($A$5&amp;"!$AJ$41:$AJ$406"),INDIRECT($A$5&amp;"!$AK$41:$AK$406"))*SUM($F$3:$I$3)</f>
        <v>0</v>
      </c>
      <c r="C203" s="65" cm="1">
        <f t="array" aca="1" ref="C203" ca="1">_xlfn.XLOOKUP(A203,INDIRECT($A$5&amp;"!$AJ$41:$AJ$406"),INDIRECT($A$5&amp;"!$AL$41:$AL$406"))*SUM($F$3:$I$3)</f>
        <v>11.7</v>
      </c>
      <c r="D203" s="65" cm="1">
        <f t="array" aca="1" ref="D203" ca="1">_xlfn.XLOOKUP(A203,INDIRECT($A$5&amp;"!$AJ$41:$AJ$406"),INDIRECT($A$5&amp;"!$AO$41:$AO$406"))*SUM($F$3:$I$3)</f>
        <v>11.7</v>
      </c>
      <c r="E203" s="34" cm="1">
        <f t="array" ref="E203">SUMPRODUCT(('PT Storengy'!$B$8:$I$372)*('PT Storengy'!$A$8:$A$372=$A203)*('PT Storengy'!$B$5:$I$5=$A$6)*('PT Storengy'!$B$7:$I$7=$A$7))</f>
        <v>0</v>
      </c>
      <c r="F203" s="107">
        <f t="shared" ca="1" si="20"/>
        <v>11.335870587600013</v>
      </c>
      <c r="G203" s="141">
        <f t="shared" ca="1" si="23"/>
        <v>0.96660999999999997</v>
      </c>
      <c r="H203" s="35" cm="1">
        <f t="array" aca="1" ref="H203" ca="1">IF(ROUND(ROUND(G203,2)-G203,4)=0,_xlfn.XLOOKUP(G203,INDIRECT($A$4&amp;"!$G$41:$G$141"),INDIRECT($A$4&amp;"!$A$41:$A$141"),0,1,1),IF(G203&gt;=1,0,(ROUNDUP(G203,2)-G203)*100*_xlfn.XLOOKUP(G203,INDIRECT($A$4&amp;"!$G$41:$G$141"),INDIRECT($A$4&amp;"!$A$41:$A$141"),0,-1,-1)+(G203-ROUNDDOWN(G203,2))*100*_xlfn.XLOOKUP(G203,INDIRECT($A$4&amp;"!$G$41:$G$141"),INDIRECT($A$4&amp;"!$A$41:$A$141"),0,1,1)))</f>
        <v>0.28339000000000047</v>
      </c>
      <c r="I203" s="66">
        <f t="shared" ca="1" si="24"/>
        <v>26.525304000000041</v>
      </c>
      <c r="J203" s="106" cm="1">
        <f t="array" aca="1" ref="J203" ca="1">IF(COUNTIFS('PTC NaTran'!$K$7:$K$15996,"",'PTC NaTran'!$A$7:$A$15996,J$16,'PTC NaTran'!$D$7:$D$15996,$A203,'PTC NaTran'!$C$7:$C$15996,"DEL")&gt;0,J$14,SUMIFS('PTC NaTran'!$K$7:$K$15996,'PTC NaTran'!$A$7:$A$15996,J$16,'PTC NaTran'!$D$7:$D$15996,$A203,'PTC NaTran'!$C$7:$C$15996,"DEL")*1.0026*$F$4/INDIRECT($A$4&amp;"!D9"))</f>
        <v>44.92501276595744</v>
      </c>
      <c r="K203" s="106">
        <v>1000</v>
      </c>
      <c r="L203" s="107">
        <f t="shared" ca="1" si="21"/>
        <v>11.214436056255318</v>
      </c>
      <c r="M203" s="141">
        <f t="shared" ca="1" si="25"/>
        <v>0.95615000000000006</v>
      </c>
      <c r="N203" s="35" cm="1">
        <f t="array" aca="1" ref="N203" ca="1">IF(ROUND(ROUND(M203,2)-M203,4)=0,_xlfn.XLOOKUP(M203,INDIRECT($A$4&amp;"!$G$41:$G$141"),INDIRECT($A$4&amp;"!$A$41:$A$141"),0,1,1),IF(M203&gt;=1,0,(ROUNDUP(M203,2)-M203)*100*_xlfn.XLOOKUP(M203,INDIRECT($A$4&amp;"!$G$41:$G$141"),INDIRECT($A$4&amp;"!$A$41:$A$141"),0,-1,-1)+(M203-ROUNDDOWN(M203,2))*100*_xlfn.XLOOKUP(M203,INDIRECT($A$4&amp;"!$G$41:$G$141"),INDIRECT($A$4&amp;"!$A$41:$A$141"),0,1,1)))</f>
        <v>0.29385000000000028</v>
      </c>
      <c r="O203" s="66">
        <f t="shared" ca="1" si="26"/>
        <v>27.504360000000023</v>
      </c>
      <c r="S203" s="107">
        <f t="shared" ca="1" si="22"/>
        <v>11.868105600000007</v>
      </c>
      <c r="T203" s="51">
        <f t="shared" ca="1" si="27"/>
        <v>1</v>
      </c>
      <c r="U203" s="35" cm="1">
        <f t="array" aca="1" ref="U203" ca="1">IF(ROUND(ROUND(T203,2)-T203,4)=0,_xlfn.XLOOKUP(T203,INDIRECT($A$4&amp;"!$G$41:$G$141"),INDIRECT($A$4&amp;"!$A$41:$A$141"),0,1,1),IF(T203&gt;=1,0,(ROUNDUP(T203,2)-T203)*100*_xlfn.XLOOKUP(T203,INDIRECT($A$4&amp;"!$G$41:$G$141"),INDIRECT($A$4&amp;"!$A$41:$A$141"),0,-1,-1)+(T203-ROUNDDOWN(T203,2))*100*_xlfn.XLOOKUP(T203,INDIRECT($A$4&amp;"!$G$41:$G$141"),INDIRECT($A$4&amp;"!$A$41:$A$141"),0,1,1)))</f>
        <v>0.25000000000000011</v>
      </c>
      <c r="V203" s="66">
        <f t="shared" ca="1" si="28"/>
        <v>23.400000000000009</v>
      </c>
    </row>
    <row r="204" spans="1:22" x14ac:dyDescent="0.35">
      <c r="A204" s="32">
        <f t="shared" si="29"/>
        <v>46665</v>
      </c>
      <c r="B204" s="65" cm="1">
        <f t="array" aca="1" ref="B204" ca="1">_xlfn.XLOOKUP(A204,INDIRECT($A$5&amp;"!$AJ$41:$AJ$406"),INDIRECT($A$5&amp;"!$AK$41:$AK$406"))*SUM($F$3:$I$3)</f>
        <v>0</v>
      </c>
      <c r="C204" s="65" cm="1">
        <f t="array" aca="1" ref="C204" ca="1">_xlfn.XLOOKUP(A204,INDIRECT($A$5&amp;"!$AJ$41:$AJ$406"),INDIRECT($A$5&amp;"!$AL$41:$AL$406"))*SUM($F$3:$I$3)</f>
        <v>11.7</v>
      </c>
      <c r="D204" s="65" cm="1">
        <f t="array" aca="1" ref="D204" ca="1">_xlfn.XLOOKUP(A204,INDIRECT($A$5&amp;"!$AJ$41:$AJ$406"),INDIRECT($A$5&amp;"!$AO$41:$AO$406"))*SUM($F$3:$I$3)</f>
        <v>11.7</v>
      </c>
      <c r="E204" s="34" cm="1">
        <f t="array" ref="E204">SUMPRODUCT(('PT Storengy'!$B$8:$I$372)*('PT Storengy'!$A$8:$A$372=$A204)*('PT Storengy'!$B$5:$I$5=$A$6)*('PT Storengy'!$B$7:$I$7=$A$7))</f>
        <v>0</v>
      </c>
      <c r="F204" s="107">
        <f t="shared" ca="1" si="20"/>
        <v>11.362183419600013</v>
      </c>
      <c r="G204" s="141">
        <f t="shared" ca="1" si="23"/>
        <v>0.96887999999999996</v>
      </c>
      <c r="H204" s="35" cm="1">
        <f t="array" aca="1" ref="H204" ca="1">IF(ROUND(ROUND(G204,2)-G204,4)=0,_xlfn.XLOOKUP(G204,INDIRECT($A$4&amp;"!$G$41:$G$141"),INDIRECT($A$4&amp;"!$A$41:$A$141"),0,1,1),IF(G204&gt;=1,0,(ROUNDUP(G204,2)-G204)*100*_xlfn.XLOOKUP(G204,INDIRECT($A$4&amp;"!$G$41:$G$141"),INDIRECT($A$4&amp;"!$A$41:$A$141"),0,-1,-1)+(G204-ROUNDDOWN(G204,2))*100*_xlfn.XLOOKUP(G204,INDIRECT($A$4&amp;"!$G$41:$G$141"),INDIRECT($A$4&amp;"!$A$41:$A$141"),0,1,1)))</f>
        <v>0.28112000000000043</v>
      </c>
      <c r="I204" s="66">
        <f t="shared" ca="1" si="24"/>
        <v>26.312832000000039</v>
      </c>
      <c r="J204" s="106" cm="1">
        <f t="array" aca="1" ref="J204" ca="1">IF(COUNTIFS('PTC NaTran'!$K$7:$K$15996,"",'PTC NaTran'!$A$7:$A$15996,J$16,'PTC NaTran'!$D$7:$D$15996,$A204,'PTC NaTran'!$C$7:$C$15996,"DEL")&gt;0,J$14,SUMIFS('PTC NaTran'!$K$7:$K$15996,'PTC NaTran'!$A$7:$A$15996,J$16,'PTC NaTran'!$D$7:$D$15996,$A204,'PTC NaTran'!$C$7:$C$15996,"DEL")*1.0026*$F$4/INDIRECT($A$4&amp;"!D9"))</f>
        <v>44.92501276595744</v>
      </c>
      <c r="K204" s="106">
        <v>1000</v>
      </c>
      <c r="L204" s="107">
        <f t="shared" ca="1" si="21"/>
        <v>11.241720456255317</v>
      </c>
      <c r="M204" s="141">
        <f t="shared" ca="1" si="25"/>
        <v>0.95850000000000002</v>
      </c>
      <c r="N204" s="35" cm="1">
        <f t="array" aca="1" ref="N204" ca="1">IF(ROUND(ROUND(M204,2)-M204,4)=0,_xlfn.XLOOKUP(M204,INDIRECT($A$4&amp;"!$G$41:$G$141"),INDIRECT($A$4&amp;"!$A$41:$A$141"),0,1,1),IF(M204&gt;=1,0,(ROUNDUP(M204,2)-M204)*100*_xlfn.XLOOKUP(M204,INDIRECT($A$4&amp;"!$G$41:$G$141"),INDIRECT($A$4&amp;"!$A$41:$A$141"),0,-1,-1)+(M204-ROUNDDOWN(M204,2))*100*_xlfn.XLOOKUP(M204,INDIRECT($A$4&amp;"!$G$41:$G$141"),INDIRECT($A$4&amp;"!$A$41:$A$141"),0,1,1)))</f>
        <v>0.29150000000000031</v>
      </c>
      <c r="O204" s="66">
        <f t="shared" ca="1" si="26"/>
        <v>27.284400000000026</v>
      </c>
      <c r="S204" s="107">
        <f t="shared" ca="1" si="22"/>
        <v>11.891505600000007</v>
      </c>
      <c r="T204" s="51">
        <f t="shared" ca="1" si="27"/>
        <v>1</v>
      </c>
      <c r="U204" s="35" cm="1">
        <f t="array" aca="1" ref="U204" ca="1">IF(ROUND(ROUND(T204,2)-T204,4)=0,_xlfn.XLOOKUP(T204,INDIRECT($A$4&amp;"!$G$41:$G$141"),INDIRECT($A$4&amp;"!$A$41:$A$141"),0,1,1),IF(T204&gt;=1,0,(ROUNDUP(T204,2)-T204)*100*_xlfn.XLOOKUP(T204,INDIRECT($A$4&amp;"!$G$41:$G$141"),INDIRECT($A$4&amp;"!$A$41:$A$141"),0,-1,-1)+(T204-ROUNDDOWN(T204,2))*100*_xlfn.XLOOKUP(T204,INDIRECT($A$4&amp;"!$G$41:$G$141"),INDIRECT($A$4&amp;"!$A$41:$A$141"),0,1,1)))</f>
        <v>0.25000000000000011</v>
      </c>
      <c r="V204" s="66">
        <f t="shared" ca="1" si="28"/>
        <v>23.400000000000009</v>
      </c>
    </row>
    <row r="205" spans="1:22" x14ac:dyDescent="0.35">
      <c r="A205" s="32">
        <f t="shared" si="29"/>
        <v>46666</v>
      </c>
      <c r="B205" s="65" cm="1">
        <f t="array" aca="1" ref="B205" ca="1">_xlfn.XLOOKUP(A205,INDIRECT($A$5&amp;"!$AJ$41:$AJ$406"),INDIRECT($A$5&amp;"!$AK$41:$AK$406"))*SUM($F$3:$I$3)</f>
        <v>0</v>
      </c>
      <c r="C205" s="65" cm="1">
        <f t="array" aca="1" ref="C205" ca="1">_xlfn.XLOOKUP(A205,INDIRECT($A$5&amp;"!$AJ$41:$AJ$406"),INDIRECT($A$5&amp;"!$AL$41:$AL$406"))*SUM($F$3:$I$3)</f>
        <v>11.7</v>
      </c>
      <c r="D205" s="65" cm="1">
        <f t="array" aca="1" ref="D205" ca="1">_xlfn.XLOOKUP(A205,INDIRECT($A$5&amp;"!$AJ$41:$AJ$406"),INDIRECT($A$5&amp;"!$AO$41:$AO$406"))*SUM($F$3:$I$3)</f>
        <v>11.7</v>
      </c>
      <c r="E205" s="34" cm="1">
        <f t="array" ref="E205">SUMPRODUCT(('PT Storengy'!$B$8:$I$372)*('PT Storengy'!$A$8:$A$372=$A205)*('PT Storengy'!$B$5:$I$5=$A$6)*('PT Storengy'!$B$7:$I$7=$A$7))</f>
        <v>0</v>
      </c>
      <c r="F205" s="107">
        <f t="shared" ca="1" si="20"/>
        <v>11.388285651600013</v>
      </c>
      <c r="G205" s="141">
        <f t="shared" ca="1" si="23"/>
        <v>0.97113000000000005</v>
      </c>
      <c r="H205" s="35" cm="1">
        <f t="array" aca="1" ref="H205" ca="1">IF(ROUND(ROUND(G205,2)-G205,4)=0,_xlfn.XLOOKUP(G205,INDIRECT($A$4&amp;"!$G$41:$G$141"),INDIRECT($A$4&amp;"!$A$41:$A$141"),0,1,1),IF(G205&gt;=1,0,(ROUNDUP(G205,2)-G205)*100*_xlfn.XLOOKUP(G205,INDIRECT($A$4&amp;"!$G$41:$G$141"),INDIRECT($A$4&amp;"!$A$41:$A$141"),0,-1,-1)+(G205-ROUNDDOWN(G205,2))*100*_xlfn.XLOOKUP(G205,INDIRECT($A$4&amp;"!$G$41:$G$141"),INDIRECT($A$4&amp;"!$A$41:$A$141"),0,1,1)))</f>
        <v>0.27887000000000034</v>
      </c>
      <c r="I205" s="66">
        <f t="shared" ca="1" si="24"/>
        <v>26.102232000000029</v>
      </c>
      <c r="J205" s="106" cm="1">
        <f t="array" aca="1" ref="J205" ca="1">IF(COUNTIFS('PTC NaTran'!$K$7:$K$15996,"",'PTC NaTran'!$A$7:$A$15996,J$16,'PTC NaTran'!$D$7:$D$15996,$A205,'PTC NaTran'!$C$7:$C$15996,"DEL")&gt;0,J$14,SUMIFS('PTC NaTran'!$K$7:$K$15996,'PTC NaTran'!$A$7:$A$15996,J$16,'PTC NaTran'!$D$7:$D$15996,$A205,'PTC NaTran'!$C$7:$C$15996,"DEL")*1.0026*$F$4/INDIRECT($A$4&amp;"!D9"))</f>
        <v>44.92501276595744</v>
      </c>
      <c r="K205" s="106">
        <v>1000</v>
      </c>
      <c r="L205" s="107">
        <f t="shared" ca="1" si="21"/>
        <v>11.268786768255318</v>
      </c>
      <c r="M205" s="141">
        <f t="shared" ca="1" si="25"/>
        <v>0.96082999999999996</v>
      </c>
      <c r="N205" s="35" cm="1">
        <f t="array" aca="1" ref="N205" ca="1">IF(ROUND(ROUND(M205,2)-M205,4)=0,_xlfn.XLOOKUP(M205,INDIRECT($A$4&amp;"!$G$41:$G$141"),INDIRECT($A$4&amp;"!$A$41:$A$141"),0,1,1),IF(M205&gt;=1,0,(ROUNDUP(M205,2)-M205)*100*_xlfn.XLOOKUP(M205,INDIRECT($A$4&amp;"!$G$41:$G$141"),INDIRECT($A$4&amp;"!$A$41:$A$141"),0,-1,-1)+(M205-ROUNDDOWN(M205,2))*100*_xlfn.XLOOKUP(M205,INDIRECT($A$4&amp;"!$G$41:$G$141"),INDIRECT($A$4&amp;"!$A$41:$A$141"),0,1,1)))</f>
        <v>0.28917000000000037</v>
      </c>
      <c r="O205" s="66">
        <f t="shared" ca="1" si="26"/>
        <v>27.066312000000032</v>
      </c>
      <c r="S205" s="107">
        <f t="shared" ca="1" si="22"/>
        <v>11.914905600000008</v>
      </c>
      <c r="T205" s="51">
        <f t="shared" ca="1" si="27"/>
        <v>1</v>
      </c>
      <c r="U205" s="35" cm="1">
        <f t="array" aca="1" ref="U205" ca="1">IF(ROUND(ROUND(T205,2)-T205,4)=0,_xlfn.XLOOKUP(T205,INDIRECT($A$4&amp;"!$G$41:$G$141"),INDIRECT($A$4&amp;"!$A$41:$A$141"),0,1,1),IF(T205&gt;=1,0,(ROUNDUP(T205,2)-T205)*100*_xlfn.XLOOKUP(T205,INDIRECT($A$4&amp;"!$G$41:$G$141"),INDIRECT($A$4&amp;"!$A$41:$A$141"),0,-1,-1)+(T205-ROUNDDOWN(T205,2))*100*_xlfn.XLOOKUP(T205,INDIRECT($A$4&amp;"!$G$41:$G$141"),INDIRECT($A$4&amp;"!$A$41:$A$141"),0,1,1)))</f>
        <v>0.25000000000000011</v>
      </c>
      <c r="V205" s="66">
        <f t="shared" ca="1" si="28"/>
        <v>23.400000000000009</v>
      </c>
    </row>
    <row r="206" spans="1:22" x14ac:dyDescent="0.35">
      <c r="A206" s="32">
        <f t="shared" si="29"/>
        <v>46667</v>
      </c>
      <c r="B206" s="65" cm="1">
        <f t="array" aca="1" ref="B206" ca="1">_xlfn.XLOOKUP(A206,INDIRECT($A$5&amp;"!$AJ$41:$AJ$406"),INDIRECT($A$5&amp;"!$AK$41:$AK$406"))*SUM($F$3:$I$3)</f>
        <v>0</v>
      </c>
      <c r="C206" s="65" cm="1">
        <f t="array" aca="1" ref="C206" ca="1">_xlfn.XLOOKUP(A206,INDIRECT($A$5&amp;"!$AJ$41:$AJ$406"),INDIRECT($A$5&amp;"!$AL$41:$AL$406"))*SUM($F$3:$I$3)</f>
        <v>11.7</v>
      </c>
      <c r="D206" s="65" cm="1">
        <f t="array" aca="1" ref="D206" ca="1">_xlfn.XLOOKUP(A206,INDIRECT($A$5&amp;"!$AJ$41:$AJ$406"),INDIRECT($A$5&amp;"!$AO$41:$AO$406"))*SUM($F$3:$I$3)</f>
        <v>11.7</v>
      </c>
      <c r="E206" s="34" cm="1">
        <f t="array" ref="E206">SUMPRODUCT(('PT Storengy'!$B$8:$I$372)*('PT Storengy'!$A$8:$A$372=$A206)*('PT Storengy'!$B$5:$I$5=$A$6)*('PT Storengy'!$B$7:$I$7=$A$7))</f>
        <v>0</v>
      </c>
      <c r="F206" s="107">
        <f t="shared" ca="1" si="20"/>
        <v>11.414179155600014</v>
      </c>
      <c r="G206" s="141">
        <f t="shared" ca="1" si="23"/>
        <v>0.97336</v>
      </c>
      <c r="H206" s="35" cm="1">
        <f t="array" aca="1" ref="H206" ca="1">IF(ROUND(ROUND(G206,2)-G206,4)=0,_xlfn.XLOOKUP(G206,INDIRECT($A$4&amp;"!$G$41:$G$141"),INDIRECT($A$4&amp;"!$A$41:$A$141"),0,1,1),IF(G206&gt;=1,0,(ROUNDUP(G206,2)-G206)*100*_xlfn.XLOOKUP(G206,INDIRECT($A$4&amp;"!$G$41:$G$141"),INDIRECT($A$4&amp;"!$A$41:$A$141"),0,-1,-1)+(G206-ROUNDDOWN(G206,2))*100*_xlfn.XLOOKUP(G206,INDIRECT($A$4&amp;"!$G$41:$G$141"),INDIRECT($A$4&amp;"!$A$41:$A$141"),0,1,1)))</f>
        <v>0.27664000000000039</v>
      </c>
      <c r="I206" s="66">
        <f t="shared" ca="1" si="24"/>
        <v>25.893504000000036</v>
      </c>
      <c r="J206" s="106" cm="1">
        <f t="array" aca="1" ref="J206" ca="1">IF(COUNTIFS('PTC NaTran'!$K$7:$K$15996,"",'PTC NaTran'!$A$7:$A$15996,J$16,'PTC NaTran'!$D$7:$D$15996,$A206,'PTC NaTran'!$C$7:$C$15996,"DEL")&gt;0,J$14,SUMIFS('PTC NaTran'!$K$7:$K$15996,'PTC NaTran'!$A$7:$A$15996,J$16,'PTC NaTran'!$D$7:$D$15996,$A206,'PTC NaTran'!$C$7:$C$15996,"DEL")*1.0026*$F$4/INDIRECT($A$4&amp;"!D9"))</f>
        <v>44.92501276595744</v>
      </c>
      <c r="K206" s="106">
        <v>1000</v>
      </c>
      <c r="L206" s="107">
        <f t="shared" ca="1" si="21"/>
        <v>11.295636864255318</v>
      </c>
      <c r="M206" s="141">
        <f t="shared" ca="1" si="25"/>
        <v>0.96314</v>
      </c>
      <c r="N206" s="35" cm="1">
        <f t="array" aca="1" ref="N206" ca="1">IF(ROUND(ROUND(M206,2)-M206,4)=0,_xlfn.XLOOKUP(M206,INDIRECT($A$4&amp;"!$G$41:$G$141"),INDIRECT($A$4&amp;"!$A$41:$A$141"),0,1,1),IF(M206&gt;=1,0,(ROUNDUP(M206,2)-M206)*100*_xlfn.XLOOKUP(M206,INDIRECT($A$4&amp;"!$G$41:$G$141"),INDIRECT($A$4&amp;"!$A$41:$A$141"),0,-1,-1)+(M206-ROUNDDOWN(M206,2))*100*_xlfn.XLOOKUP(M206,INDIRECT($A$4&amp;"!$G$41:$G$141"),INDIRECT($A$4&amp;"!$A$41:$A$141"),0,1,1)))</f>
        <v>0.28686000000000039</v>
      </c>
      <c r="O206" s="66">
        <f t="shared" ca="1" si="26"/>
        <v>26.850096000000036</v>
      </c>
      <c r="S206" s="107">
        <f t="shared" ca="1" si="22"/>
        <v>11.938305600000009</v>
      </c>
      <c r="T206" s="51">
        <f t="shared" ca="1" si="27"/>
        <v>1</v>
      </c>
      <c r="U206" s="35" cm="1">
        <f t="array" aca="1" ref="U206" ca="1">IF(ROUND(ROUND(T206,2)-T206,4)=0,_xlfn.XLOOKUP(T206,INDIRECT($A$4&amp;"!$G$41:$G$141"),INDIRECT($A$4&amp;"!$A$41:$A$141"),0,1,1),IF(T206&gt;=1,0,(ROUNDUP(T206,2)-T206)*100*_xlfn.XLOOKUP(T206,INDIRECT($A$4&amp;"!$G$41:$G$141"),INDIRECT($A$4&amp;"!$A$41:$A$141"),0,-1,-1)+(T206-ROUNDDOWN(T206,2))*100*_xlfn.XLOOKUP(T206,INDIRECT($A$4&amp;"!$G$41:$G$141"),INDIRECT($A$4&amp;"!$A$41:$A$141"),0,1,1)))</f>
        <v>0.25000000000000011</v>
      </c>
      <c r="V206" s="66">
        <f t="shared" ca="1" si="28"/>
        <v>23.400000000000009</v>
      </c>
    </row>
    <row r="207" spans="1:22" x14ac:dyDescent="0.35">
      <c r="A207" s="32">
        <f t="shared" si="29"/>
        <v>46668</v>
      </c>
      <c r="B207" s="65" cm="1">
        <f t="array" aca="1" ref="B207" ca="1">_xlfn.XLOOKUP(A207,INDIRECT($A$5&amp;"!$AJ$41:$AJ$406"),INDIRECT($A$5&amp;"!$AK$41:$AK$406"))*SUM($F$3:$I$3)</f>
        <v>0</v>
      </c>
      <c r="C207" s="65" cm="1">
        <f t="array" aca="1" ref="C207" ca="1">_xlfn.XLOOKUP(A207,INDIRECT($A$5&amp;"!$AJ$41:$AJ$406"),INDIRECT($A$5&amp;"!$AL$41:$AL$406"))*SUM($F$3:$I$3)</f>
        <v>11.7</v>
      </c>
      <c r="D207" s="65" cm="1">
        <f t="array" aca="1" ref="D207" ca="1">_xlfn.XLOOKUP(A207,INDIRECT($A$5&amp;"!$AJ$41:$AJ$406"),INDIRECT($A$5&amp;"!$AO$41:$AO$406"))*SUM($F$3:$I$3)</f>
        <v>11.7</v>
      </c>
      <c r="E207" s="34" cm="1">
        <f t="array" ref="E207">SUMPRODUCT(('PT Storengy'!$B$8:$I$372)*('PT Storengy'!$A$8:$A$372=$A207)*('PT Storengy'!$B$5:$I$5=$A$6)*('PT Storengy'!$B$7:$I$7=$A$7))</f>
        <v>0</v>
      </c>
      <c r="F207" s="107">
        <f t="shared" ca="1" si="20"/>
        <v>11.439865803600014</v>
      </c>
      <c r="G207" s="141">
        <f t="shared" ca="1" si="23"/>
        <v>0.97557000000000005</v>
      </c>
      <c r="H207" s="35" cm="1">
        <f t="array" aca="1" ref="H207" ca="1">IF(ROUND(ROUND(G207,2)-G207,4)=0,_xlfn.XLOOKUP(G207,INDIRECT($A$4&amp;"!$G$41:$G$141"),INDIRECT($A$4&amp;"!$A$41:$A$141"),0,1,1),IF(G207&gt;=1,0,(ROUNDUP(G207,2)-G207)*100*_xlfn.XLOOKUP(G207,INDIRECT($A$4&amp;"!$G$41:$G$141"),INDIRECT($A$4&amp;"!$A$41:$A$141"),0,-1,-1)+(G207-ROUNDDOWN(G207,2))*100*_xlfn.XLOOKUP(G207,INDIRECT($A$4&amp;"!$G$41:$G$141"),INDIRECT($A$4&amp;"!$A$41:$A$141"),0,1,1)))</f>
        <v>0.27443000000000034</v>
      </c>
      <c r="I207" s="66">
        <f t="shared" ca="1" si="24"/>
        <v>25.68664800000003</v>
      </c>
      <c r="J207" s="106" cm="1">
        <f t="array" aca="1" ref="J207" ca="1">IF(COUNTIFS('PTC NaTran'!$K$7:$K$15996,"",'PTC NaTran'!$A$7:$A$15996,J$16,'PTC NaTran'!$D$7:$D$15996,$A207,'PTC NaTran'!$C$7:$C$15996,"DEL")&gt;0,J$14,SUMIFS('PTC NaTran'!$K$7:$K$15996,'PTC NaTran'!$A$7:$A$15996,J$16,'PTC NaTran'!$D$7:$D$15996,$A207,'PTC NaTran'!$C$7:$C$15996,"DEL")*1.0026*$F$4/INDIRECT($A$4&amp;"!D9"))</f>
        <v>44.92501276595744</v>
      </c>
      <c r="K207" s="106">
        <v>1000</v>
      </c>
      <c r="L207" s="107">
        <f t="shared" ca="1" si="21"/>
        <v>11.322271680255318</v>
      </c>
      <c r="M207" s="141">
        <f t="shared" ca="1" si="25"/>
        <v>0.96543999999999996</v>
      </c>
      <c r="N207" s="35" cm="1">
        <f t="array" aca="1" ref="N207" ca="1">IF(ROUND(ROUND(M207,2)-M207,4)=0,_xlfn.XLOOKUP(M207,INDIRECT($A$4&amp;"!$G$41:$G$141"),INDIRECT($A$4&amp;"!$A$41:$A$141"),0,1,1),IF(M207&gt;=1,0,(ROUNDUP(M207,2)-M207)*100*_xlfn.XLOOKUP(M207,INDIRECT($A$4&amp;"!$G$41:$G$141"),INDIRECT($A$4&amp;"!$A$41:$A$141"),0,-1,-1)+(M207-ROUNDDOWN(M207,2))*100*_xlfn.XLOOKUP(M207,INDIRECT($A$4&amp;"!$G$41:$G$141"),INDIRECT($A$4&amp;"!$A$41:$A$141"),0,1,1)))</f>
        <v>0.28456000000000042</v>
      </c>
      <c r="O207" s="66">
        <f t="shared" ca="1" si="26"/>
        <v>26.63481600000004</v>
      </c>
      <c r="S207" s="107">
        <f t="shared" ca="1" si="22"/>
        <v>11.961705600000009</v>
      </c>
      <c r="T207" s="51">
        <f t="shared" ca="1" si="27"/>
        <v>1</v>
      </c>
      <c r="U207" s="35" cm="1">
        <f t="array" aca="1" ref="U207" ca="1">IF(ROUND(ROUND(T207,2)-T207,4)=0,_xlfn.XLOOKUP(T207,INDIRECT($A$4&amp;"!$G$41:$G$141"),INDIRECT($A$4&amp;"!$A$41:$A$141"),0,1,1),IF(T207&gt;=1,0,(ROUNDUP(T207,2)-T207)*100*_xlfn.XLOOKUP(T207,INDIRECT($A$4&amp;"!$G$41:$G$141"),INDIRECT($A$4&amp;"!$A$41:$A$141"),0,-1,-1)+(T207-ROUNDDOWN(T207,2))*100*_xlfn.XLOOKUP(T207,INDIRECT($A$4&amp;"!$G$41:$G$141"),INDIRECT($A$4&amp;"!$A$41:$A$141"),0,1,1)))</f>
        <v>0.25000000000000011</v>
      </c>
      <c r="V207" s="66">
        <f t="shared" ca="1" si="28"/>
        <v>23.400000000000009</v>
      </c>
    </row>
    <row r="208" spans="1:22" x14ac:dyDescent="0.35">
      <c r="A208" s="32">
        <f t="shared" si="29"/>
        <v>46669</v>
      </c>
      <c r="B208" s="65" cm="1">
        <f t="array" aca="1" ref="B208" ca="1">_xlfn.XLOOKUP(A208,INDIRECT($A$5&amp;"!$AJ$41:$AJ$406"),INDIRECT($A$5&amp;"!$AK$41:$AK$406"))*SUM($F$3:$I$3)</f>
        <v>0</v>
      </c>
      <c r="C208" s="65" cm="1">
        <f t="array" aca="1" ref="C208" ca="1">_xlfn.XLOOKUP(A208,INDIRECT($A$5&amp;"!$AJ$41:$AJ$406"),INDIRECT($A$5&amp;"!$AL$41:$AL$406"))*SUM($F$3:$I$3)</f>
        <v>11.7</v>
      </c>
      <c r="D208" s="65" cm="1">
        <f t="array" aca="1" ref="D208" ca="1">_xlfn.XLOOKUP(A208,INDIRECT($A$5&amp;"!$AJ$41:$AJ$406"),INDIRECT($A$5&amp;"!$AO$41:$AO$406"))*SUM($F$3:$I$3)</f>
        <v>11.7</v>
      </c>
      <c r="E208" s="34" cm="1">
        <f t="array" ref="E208">SUMPRODUCT(('PT Storengy'!$B$8:$I$372)*('PT Storengy'!$A$8:$A$372=$A208)*('PT Storengy'!$B$5:$I$5=$A$6)*('PT Storengy'!$B$7:$I$7=$A$7))</f>
        <v>0</v>
      </c>
      <c r="F208" s="107">
        <f t="shared" ca="1" si="20"/>
        <v>11.465346531600014</v>
      </c>
      <c r="G208" s="141">
        <f t="shared" ca="1" si="23"/>
        <v>0.97777000000000003</v>
      </c>
      <c r="H208" s="35" cm="1">
        <f t="array" aca="1" ref="H208" ca="1">IF(ROUND(ROUND(G208,2)-G208,4)=0,_xlfn.XLOOKUP(G208,INDIRECT($A$4&amp;"!$G$41:$G$141"),INDIRECT($A$4&amp;"!$A$41:$A$141"),0,1,1),IF(G208&gt;=1,0,(ROUNDUP(G208,2)-G208)*100*_xlfn.XLOOKUP(G208,INDIRECT($A$4&amp;"!$G$41:$G$141"),INDIRECT($A$4&amp;"!$A$41:$A$141"),0,-1,-1)+(G208-ROUNDDOWN(G208,2))*100*_xlfn.XLOOKUP(G208,INDIRECT($A$4&amp;"!$G$41:$G$141"),INDIRECT($A$4&amp;"!$A$41:$A$141"),0,1,1)))</f>
        <v>0.27223000000000036</v>
      </c>
      <c r="I208" s="66">
        <f t="shared" ca="1" si="24"/>
        <v>25.480728000000031</v>
      </c>
      <c r="J208" s="106" cm="1">
        <f t="array" aca="1" ref="J208" ca="1">IF(COUNTIFS('PTC NaTran'!$K$7:$K$15996,"",'PTC NaTran'!$A$7:$A$15996,J$16,'PTC NaTran'!$D$7:$D$15996,$A208,'PTC NaTran'!$C$7:$C$15996,"DEL")&gt;0,J$14,SUMIFS('PTC NaTran'!$K$7:$K$15996,'PTC NaTran'!$A$7:$A$15996,J$16,'PTC NaTran'!$D$7:$D$15996,$A208,'PTC NaTran'!$C$7:$C$15996,"DEL")*1.0026*$F$4/INDIRECT($A$4&amp;"!D9"))</f>
        <v>93.6</v>
      </c>
      <c r="K208" s="106">
        <v>1000</v>
      </c>
      <c r="L208" s="107">
        <f t="shared" ca="1" si="21"/>
        <v>11.348693088255317</v>
      </c>
      <c r="M208" s="141">
        <f t="shared" ca="1" si="25"/>
        <v>0.96772000000000002</v>
      </c>
      <c r="N208" s="35" cm="1">
        <f t="array" aca="1" ref="N208" ca="1">IF(ROUND(ROUND(M208,2)-M208,4)=0,_xlfn.XLOOKUP(M208,INDIRECT($A$4&amp;"!$G$41:$G$141"),INDIRECT($A$4&amp;"!$A$41:$A$141"),0,1,1),IF(M208&gt;=1,0,(ROUNDUP(M208,2)-M208)*100*_xlfn.XLOOKUP(M208,INDIRECT($A$4&amp;"!$G$41:$G$141"),INDIRECT($A$4&amp;"!$A$41:$A$141"),0,-1,-1)+(M208-ROUNDDOWN(M208,2))*100*_xlfn.XLOOKUP(M208,INDIRECT($A$4&amp;"!$G$41:$G$141"),INDIRECT($A$4&amp;"!$A$41:$A$141"),0,1,1)))</f>
        <v>0.28228000000000036</v>
      </c>
      <c r="O208" s="66">
        <f t="shared" ca="1" si="26"/>
        <v>26.421408000000032</v>
      </c>
      <c r="S208" s="107">
        <f t="shared" ca="1" si="22"/>
        <v>11.98510560000001</v>
      </c>
      <c r="T208" s="51">
        <f t="shared" ca="1" si="27"/>
        <v>1</v>
      </c>
      <c r="U208" s="35" cm="1">
        <f t="array" aca="1" ref="U208" ca="1">IF(ROUND(ROUND(T208,2)-T208,4)=0,_xlfn.XLOOKUP(T208,INDIRECT($A$4&amp;"!$G$41:$G$141"),INDIRECT($A$4&amp;"!$A$41:$A$141"),0,1,1),IF(T208&gt;=1,0,(ROUNDUP(T208,2)-T208)*100*_xlfn.XLOOKUP(T208,INDIRECT($A$4&amp;"!$G$41:$G$141"),INDIRECT($A$4&amp;"!$A$41:$A$141"),0,-1,-1)+(T208-ROUNDDOWN(T208,2))*100*_xlfn.XLOOKUP(T208,INDIRECT($A$4&amp;"!$G$41:$G$141"),INDIRECT($A$4&amp;"!$A$41:$A$141"),0,1,1)))</f>
        <v>0.25000000000000011</v>
      </c>
      <c r="V208" s="66">
        <f t="shared" ca="1" si="28"/>
        <v>23.400000000000009</v>
      </c>
    </row>
    <row r="209" spans="1:22" x14ac:dyDescent="0.35">
      <c r="A209" s="32">
        <f t="shared" si="29"/>
        <v>46670</v>
      </c>
      <c r="B209" s="65" cm="1">
        <f t="array" aca="1" ref="B209" ca="1">_xlfn.XLOOKUP(A209,INDIRECT($A$5&amp;"!$AJ$41:$AJ$406"),INDIRECT($A$5&amp;"!$AK$41:$AK$406"))*SUM($F$3:$I$3)</f>
        <v>0</v>
      </c>
      <c r="C209" s="65" cm="1">
        <f t="array" aca="1" ref="C209" ca="1">_xlfn.XLOOKUP(A209,INDIRECT($A$5&amp;"!$AJ$41:$AJ$406"),INDIRECT($A$5&amp;"!$AL$41:$AL$406"))*SUM($F$3:$I$3)</f>
        <v>11.7</v>
      </c>
      <c r="D209" s="65" cm="1">
        <f t="array" aca="1" ref="D209" ca="1">_xlfn.XLOOKUP(A209,INDIRECT($A$5&amp;"!$AJ$41:$AJ$406"),INDIRECT($A$5&amp;"!$AO$41:$AO$406"))*SUM($F$3:$I$3)</f>
        <v>11.7</v>
      </c>
      <c r="E209" s="34" cm="1">
        <f t="array" ref="E209">SUMPRODUCT(('PT Storengy'!$B$8:$I$372)*('PT Storengy'!$A$8:$A$372=$A209)*('PT Storengy'!$B$5:$I$5=$A$6)*('PT Storengy'!$B$7:$I$7=$A$7))</f>
        <v>0</v>
      </c>
      <c r="F209" s="107">
        <f t="shared" ref="F209:F231" ca="1" si="30">F208+I209/1000</f>
        <v>11.490624147600014</v>
      </c>
      <c r="G209" s="141">
        <f t="shared" ca="1" si="23"/>
        <v>0.97994000000000003</v>
      </c>
      <c r="H209" s="35" cm="1">
        <f t="array" aca="1" ref="H209" ca="1">IF(ROUND(ROUND(G209,2)-G209,4)=0,_xlfn.XLOOKUP(G209,INDIRECT($A$4&amp;"!$G$41:$G$141"),INDIRECT($A$4&amp;"!$A$41:$A$141"),0,1,1),IF(G209&gt;=1,0,(ROUNDUP(G209,2)-G209)*100*_xlfn.XLOOKUP(G209,INDIRECT($A$4&amp;"!$G$41:$G$141"),INDIRECT($A$4&amp;"!$A$41:$A$141"),0,-1,-1)+(G209-ROUNDDOWN(G209,2))*100*_xlfn.XLOOKUP(G209,INDIRECT($A$4&amp;"!$G$41:$G$141"),INDIRECT($A$4&amp;"!$A$41:$A$141"),0,1,1)))</f>
        <v>0.2700600000000003</v>
      </c>
      <c r="I209" s="66">
        <f t="shared" ca="1" si="24"/>
        <v>25.277616000000027</v>
      </c>
      <c r="J209" s="106" cm="1">
        <f t="array" aca="1" ref="J209" ca="1">IF(COUNTIFS('PTC NaTran'!$K$7:$K$15996,"",'PTC NaTran'!$A$7:$A$15996,J$16,'PTC NaTran'!$D$7:$D$15996,$A209,'PTC NaTran'!$C$7:$C$15996,"DEL")&gt;0,J$14,SUMIFS('PTC NaTran'!$K$7:$K$15996,'PTC NaTran'!$A$7:$A$15996,J$16,'PTC NaTran'!$D$7:$D$15996,$A209,'PTC NaTran'!$C$7:$C$15996,"DEL")*1.0026*$F$4/INDIRECT($A$4&amp;"!D9"))</f>
        <v>93.6</v>
      </c>
      <c r="K209" s="106">
        <v>1000</v>
      </c>
      <c r="L209" s="107">
        <f t="shared" ref="L209:L231" ca="1" si="31">L208+O209/1000</f>
        <v>11.374901088255317</v>
      </c>
      <c r="M209" s="141">
        <f t="shared" ca="1" si="25"/>
        <v>0.96997</v>
      </c>
      <c r="N209" s="35" cm="1">
        <f t="array" aca="1" ref="N209" ca="1">IF(ROUND(ROUND(M209,2)-M209,4)=0,_xlfn.XLOOKUP(M209,INDIRECT($A$4&amp;"!$G$41:$G$141"),INDIRECT($A$4&amp;"!$A$41:$A$141"),0,1,1),IF(M209&gt;=1,0,(ROUNDUP(M209,2)-M209)*100*_xlfn.XLOOKUP(M209,INDIRECT($A$4&amp;"!$G$41:$G$141"),INDIRECT($A$4&amp;"!$A$41:$A$141"),0,-1,-1)+(M209-ROUNDDOWN(M209,2))*100*_xlfn.XLOOKUP(M209,INDIRECT($A$4&amp;"!$G$41:$G$141"),INDIRECT($A$4&amp;"!$A$41:$A$141"),0,1,1)))</f>
        <v>0.28000000000000019</v>
      </c>
      <c r="O209" s="66">
        <f t="shared" ca="1" si="26"/>
        <v>26.208000000000016</v>
      </c>
      <c r="S209" s="107">
        <f t="shared" ref="S209:S231" ca="1" si="32">S208+V209/1000</f>
        <v>12.00850560000001</v>
      </c>
      <c r="T209" s="51">
        <f t="shared" ca="1" si="27"/>
        <v>1</v>
      </c>
      <c r="U209" s="35" cm="1">
        <f t="array" aca="1" ref="U209" ca="1">IF(ROUND(ROUND(T209,2)-T209,4)=0,_xlfn.XLOOKUP(T209,INDIRECT($A$4&amp;"!$G$41:$G$141"),INDIRECT($A$4&amp;"!$A$41:$A$141"),0,1,1),IF(T209&gt;=1,0,(ROUNDUP(T209,2)-T209)*100*_xlfn.XLOOKUP(T209,INDIRECT($A$4&amp;"!$G$41:$G$141"),INDIRECT($A$4&amp;"!$A$41:$A$141"),0,-1,-1)+(T209-ROUNDDOWN(T209,2))*100*_xlfn.XLOOKUP(T209,INDIRECT($A$4&amp;"!$G$41:$G$141"),INDIRECT($A$4&amp;"!$A$41:$A$141"),0,1,1)))</f>
        <v>0.25000000000000011</v>
      </c>
      <c r="V209" s="66">
        <f t="shared" ca="1" si="28"/>
        <v>23.400000000000009</v>
      </c>
    </row>
    <row r="210" spans="1:22" x14ac:dyDescent="0.35">
      <c r="A210" s="32">
        <f t="shared" si="29"/>
        <v>46671</v>
      </c>
      <c r="B210" s="65" cm="1">
        <f t="array" aca="1" ref="B210" ca="1">_xlfn.XLOOKUP(A210,INDIRECT($A$5&amp;"!$AJ$41:$AJ$406"),INDIRECT($A$5&amp;"!$AK$41:$AK$406"))*SUM($F$3:$I$3)</f>
        <v>0</v>
      </c>
      <c r="C210" s="65" cm="1">
        <f t="array" aca="1" ref="C210" ca="1">_xlfn.XLOOKUP(A210,INDIRECT($A$5&amp;"!$AJ$41:$AJ$406"),INDIRECT($A$5&amp;"!$AL$41:$AL$406"))*SUM($F$3:$I$3)</f>
        <v>11.7</v>
      </c>
      <c r="D210" s="65" cm="1">
        <f t="array" aca="1" ref="D210" ca="1">_xlfn.XLOOKUP(A210,INDIRECT($A$5&amp;"!$AJ$41:$AJ$406"),INDIRECT($A$5&amp;"!$AO$41:$AO$406"))*SUM($F$3:$I$3)</f>
        <v>11.7</v>
      </c>
      <c r="E210" s="34" cm="1">
        <f t="array" ref="E210">SUMPRODUCT(('PT Storengy'!$B$8:$I$372)*('PT Storengy'!$A$8:$A$372=$A210)*('PT Storengy'!$B$5:$I$5=$A$6)*('PT Storengy'!$B$7:$I$7=$A$7))</f>
        <v>0</v>
      </c>
      <c r="F210" s="107">
        <f t="shared" ca="1" si="30"/>
        <v>11.515699587600015</v>
      </c>
      <c r="G210" s="141">
        <f t="shared" ref="G210:G231" ca="1" si="33">ROUND(F209/SUM($F$3,$G$3,$H$3,$I$3),5)</f>
        <v>0.98209999999999997</v>
      </c>
      <c r="H210" s="35" cm="1">
        <f t="array" aca="1" ref="H210" ca="1">IF(ROUND(ROUND(G210,2)-G210,4)=0,_xlfn.XLOOKUP(G210,INDIRECT($A$4&amp;"!$G$41:$G$141"),INDIRECT($A$4&amp;"!$A$41:$A$141"),0,1,1),IF(G210&gt;=1,0,(ROUNDUP(G210,2)-G210)*100*_xlfn.XLOOKUP(G210,INDIRECT($A$4&amp;"!$G$41:$G$141"),INDIRECT($A$4&amp;"!$A$41:$A$141"),0,-1,-1)+(G210-ROUNDDOWN(G210,2))*100*_xlfn.XLOOKUP(G210,INDIRECT($A$4&amp;"!$G$41:$G$141"),INDIRECT($A$4&amp;"!$A$41:$A$141"),0,1,1)))</f>
        <v>0.26790000000000036</v>
      </c>
      <c r="I210" s="66">
        <f t="shared" ref="I210:I231" ca="1" si="34">IF(F209*1000+$F$4*(1-$E210)*H210&gt;$D210*1000,D210*1000-F209*1000,$F$4*(1-$E210)*H210)</f>
        <v>25.075440000000032</v>
      </c>
      <c r="J210" s="106" cm="1">
        <f t="array" aca="1" ref="J210" ca="1">IF(COUNTIFS('PTC NaTran'!$K$7:$K$15996,"",'PTC NaTran'!$A$7:$A$15996,J$16,'PTC NaTran'!$D$7:$D$15996,$A210,'PTC NaTran'!$C$7:$C$15996,"DEL")&gt;0,J$14,SUMIFS('PTC NaTran'!$K$7:$K$15996,'PTC NaTran'!$A$7:$A$15996,J$16,'PTC NaTran'!$D$7:$D$15996,$A210,'PTC NaTran'!$C$7:$C$15996,"DEL")*1.0026*$F$4/INDIRECT($A$4&amp;"!D9"))</f>
        <v>93.6</v>
      </c>
      <c r="K210" s="106">
        <v>1000</v>
      </c>
      <c r="L210" s="107">
        <f t="shared" ca="1" si="31"/>
        <v>11.400902232255318</v>
      </c>
      <c r="M210" s="141">
        <f t="shared" ref="M210:M231" ca="1" si="35">ROUND(L209/SUM($F$3,$G$3,$H$3,$I$3),5)</f>
        <v>0.97221000000000002</v>
      </c>
      <c r="N210" s="35" cm="1">
        <f t="array" aca="1" ref="N210" ca="1">IF(ROUND(ROUND(M210,2)-M210,4)=0,_xlfn.XLOOKUP(M210,INDIRECT($A$4&amp;"!$G$41:$G$141"),INDIRECT($A$4&amp;"!$A$41:$A$141"),0,1,1),IF(M210&gt;=1,0,(ROUNDUP(M210,2)-M210)*100*_xlfn.XLOOKUP(M210,INDIRECT($A$4&amp;"!$G$41:$G$141"),INDIRECT($A$4&amp;"!$A$41:$A$141"),0,-1,-1)+(M210-ROUNDDOWN(M210,2))*100*_xlfn.XLOOKUP(M210,INDIRECT($A$4&amp;"!$G$41:$G$141"),INDIRECT($A$4&amp;"!$A$41:$A$141"),0,1,1)))</f>
        <v>0.27779000000000037</v>
      </c>
      <c r="O210" s="66">
        <f t="shared" ref="O210:O231" ca="1" si="36">IF(L209*1000+MIN(J210,K210,$F$4*(1-$E210)*N210)&gt;$D210*1000,$D210*1000-L209*1000,MIN(J210,K210,$F$4*(1-$E210)*N210))</f>
        <v>26.001144000000032</v>
      </c>
      <c r="S210" s="107">
        <f t="shared" ca="1" si="32"/>
        <v>12.031905600000011</v>
      </c>
      <c r="T210" s="51">
        <f t="shared" ref="T210:T231" ca="1" si="37">MIN(ROUND(S209/SUM($F$3,$G$3,$H$3,$I$3),5),1)</f>
        <v>1</v>
      </c>
      <c r="U210" s="35" cm="1">
        <f t="array" aca="1" ref="U210" ca="1">IF(ROUND(ROUND(T210,2)-T210,4)=0,_xlfn.XLOOKUP(T210,INDIRECT($A$4&amp;"!$G$41:$G$141"),INDIRECT($A$4&amp;"!$A$41:$A$141"),0,1,1),IF(T210&gt;=1,0,(ROUNDUP(T210,2)-T210)*100*_xlfn.XLOOKUP(T210,INDIRECT($A$4&amp;"!$G$41:$G$141"),INDIRECT($A$4&amp;"!$A$41:$A$141"),0,-1,-1)+(T210-ROUNDDOWN(T210,2))*100*_xlfn.XLOOKUP(T210,INDIRECT($A$4&amp;"!$G$41:$G$141"),INDIRECT($A$4&amp;"!$A$41:$A$141"),0,1,1)))</f>
        <v>0.25000000000000011</v>
      </c>
      <c r="V210" s="66">
        <f t="shared" ref="V210:V231" ca="1" si="38">$F$4*(1)*U210</f>
        <v>23.400000000000009</v>
      </c>
    </row>
    <row r="211" spans="1:22" x14ac:dyDescent="0.35">
      <c r="A211" s="32">
        <f t="shared" ref="A211:A231" si="39">A210+1</f>
        <v>46672</v>
      </c>
      <c r="B211" s="65" cm="1">
        <f t="array" aca="1" ref="B211" ca="1">_xlfn.XLOOKUP(A211,INDIRECT($A$5&amp;"!$AJ$41:$AJ$406"),INDIRECT($A$5&amp;"!$AK$41:$AK$406"))*SUM($F$3:$I$3)</f>
        <v>0</v>
      </c>
      <c r="C211" s="65" cm="1">
        <f t="array" aca="1" ref="C211" ca="1">_xlfn.XLOOKUP(A211,INDIRECT($A$5&amp;"!$AJ$41:$AJ$406"),INDIRECT($A$5&amp;"!$AL$41:$AL$406"))*SUM($F$3:$I$3)</f>
        <v>11.7</v>
      </c>
      <c r="D211" s="65" cm="1">
        <f t="array" aca="1" ref="D211" ca="1">_xlfn.XLOOKUP(A211,INDIRECT($A$5&amp;"!$AJ$41:$AJ$406"),INDIRECT($A$5&amp;"!$AO$41:$AO$406"))*SUM($F$3:$I$3)</f>
        <v>11.7</v>
      </c>
      <c r="E211" s="34" cm="1">
        <f t="array" ref="E211">SUMPRODUCT(('PT Storengy'!$B$8:$I$372)*('PT Storengy'!$A$8:$A$372=$A211)*('PT Storengy'!$B$5:$I$5=$A$6)*('PT Storengy'!$B$7:$I$7=$A$7))</f>
        <v>0</v>
      </c>
      <c r="F211" s="107">
        <f t="shared" ca="1" si="30"/>
        <v>11.540573787600014</v>
      </c>
      <c r="G211" s="141">
        <f t="shared" ca="1" si="33"/>
        <v>0.98424999999999996</v>
      </c>
      <c r="H211" s="35" cm="1">
        <f t="array" aca="1" ref="H211" ca="1">IF(ROUND(ROUND(G211,2)-G211,4)=0,_xlfn.XLOOKUP(G211,INDIRECT($A$4&amp;"!$G$41:$G$141"),INDIRECT($A$4&amp;"!$A$41:$A$141"),0,1,1),IF(G211&gt;=1,0,(ROUNDUP(G211,2)-G211)*100*_xlfn.XLOOKUP(G211,INDIRECT($A$4&amp;"!$G$41:$G$141"),INDIRECT($A$4&amp;"!$A$41:$A$141"),0,-1,-1)+(G211-ROUNDDOWN(G211,2))*100*_xlfn.XLOOKUP(G211,INDIRECT($A$4&amp;"!$G$41:$G$141"),INDIRECT($A$4&amp;"!$A$41:$A$141"),0,1,1)))</f>
        <v>0.26575000000000037</v>
      </c>
      <c r="I211" s="66">
        <f t="shared" ca="1" si="34"/>
        <v>24.874200000000034</v>
      </c>
      <c r="J211" s="106" cm="1">
        <f t="array" aca="1" ref="J211" ca="1">IF(COUNTIFS('PTC NaTran'!$K$7:$K$15996,"",'PTC NaTran'!$A$7:$A$15996,J$16,'PTC NaTran'!$D$7:$D$15996,$A211,'PTC NaTran'!$C$7:$C$15996,"DEL")&gt;0,J$14,SUMIFS('PTC NaTran'!$K$7:$K$15996,'PTC NaTran'!$A$7:$A$15996,J$16,'PTC NaTran'!$D$7:$D$15996,$A211,'PTC NaTran'!$C$7:$C$15996,"DEL")*1.0026*$F$4/INDIRECT($A$4&amp;"!D9"))</f>
        <v>93.6</v>
      </c>
      <c r="K211" s="106">
        <v>1000</v>
      </c>
      <c r="L211" s="107">
        <f t="shared" ca="1" si="31"/>
        <v>11.426694648255317</v>
      </c>
      <c r="M211" s="141">
        <f t="shared" ca="1" si="35"/>
        <v>0.97443999999999997</v>
      </c>
      <c r="N211" s="35" cm="1">
        <f t="array" aca="1" ref="N211" ca="1">IF(ROUND(ROUND(M211,2)-M211,4)=0,_xlfn.XLOOKUP(M211,INDIRECT($A$4&amp;"!$G$41:$G$141"),INDIRECT($A$4&amp;"!$A$41:$A$141"),0,1,1),IF(M211&gt;=1,0,(ROUNDUP(M211,2)-M211)*100*_xlfn.XLOOKUP(M211,INDIRECT($A$4&amp;"!$G$41:$G$141"),INDIRECT($A$4&amp;"!$A$41:$A$141"),0,-1,-1)+(M211-ROUNDDOWN(M211,2))*100*_xlfn.XLOOKUP(M211,INDIRECT($A$4&amp;"!$G$41:$G$141"),INDIRECT($A$4&amp;"!$A$41:$A$141"),0,1,1)))</f>
        <v>0.27556000000000042</v>
      </c>
      <c r="O211" s="66">
        <f t="shared" ca="1" si="36"/>
        <v>25.792416000000038</v>
      </c>
      <c r="S211" s="107">
        <f t="shared" ca="1" si="32"/>
        <v>12.055305600000011</v>
      </c>
      <c r="T211" s="51">
        <f t="shared" ca="1" si="37"/>
        <v>1</v>
      </c>
      <c r="U211" s="35" cm="1">
        <f t="array" aca="1" ref="U211" ca="1">IF(ROUND(ROUND(T211,2)-T211,4)=0,_xlfn.XLOOKUP(T211,INDIRECT($A$4&amp;"!$G$41:$G$141"),INDIRECT($A$4&amp;"!$A$41:$A$141"),0,1,1),IF(T211&gt;=1,0,(ROUNDUP(T211,2)-T211)*100*_xlfn.XLOOKUP(T211,INDIRECT($A$4&amp;"!$G$41:$G$141"),INDIRECT($A$4&amp;"!$A$41:$A$141"),0,-1,-1)+(T211-ROUNDDOWN(T211,2))*100*_xlfn.XLOOKUP(T211,INDIRECT($A$4&amp;"!$G$41:$G$141"),INDIRECT($A$4&amp;"!$A$41:$A$141"),0,1,1)))</f>
        <v>0.25000000000000011</v>
      </c>
      <c r="V211" s="66">
        <f t="shared" ca="1" si="38"/>
        <v>23.400000000000009</v>
      </c>
    </row>
    <row r="212" spans="1:22" x14ac:dyDescent="0.35">
      <c r="A212" s="32">
        <f t="shared" si="39"/>
        <v>46673</v>
      </c>
      <c r="B212" s="65" cm="1">
        <f t="array" aca="1" ref="B212" ca="1">_xlfn.XLOOKUP(A212,INDIRECT($A$5&amp;"!$AJ$41:$AJ$406"),INDIRECT($A$5&amp;"!$AK$41:$AK$406"))*SUM($F$3:$I$3)</f>
        <v>0</v>
      </c>
      <c r="C212" s="65" cm="1">
        <f t="array" aca="1" ref="C212" ca="1">_xlfn.XLOOKUP(A212,INDIRECT($A$5&amp;"!$AJ$41:$AJ$406"),INDIRECT($A$5&amp;"!$AL$41:$AL$406"))*SUM($F$3:$I$3)</f>
        <v>11.7</v>
      </c>
      <c r="D212" s="65" cm="1">
        <f t="array" aca="1" ref="D212" ca="1">_xlfn.XLOOKUP(A212,INDIRECT($A$5&amp;"!$AJ$41:$AJ$406"),INDIRECT($A$5&amp;"!$AO$41:$AO$406"))*SUM($F$3:$I$3)</f>
        <v>11.7</v>
      </c>
      <c r="E212" s="34" cm="1">
        <f t="array" ref="E212">SUMPRODUCT(('PT Storengy'!$B$8:$I$372)*('PT Storengy'!$A$8:$A$372=$A212)*('PT Storengy'!$B$5:$I$5=$A$6)*('PT Storengy'!$B$7:$I$7=$A$7))</f>
        <v>0</v>
      </c>
      <c r="F212" s="107">
        <f t="shared" ca="1" si="30"/>
        <v>11.565249555600014</v>
      </c>
      <c r="G212" s="141">
        <f t="shared" ca="1" si="33"/>
        <v>0.98636999999999997</v>
      </c>
      <c r="H212" s="35" cm="1">
        <f t="array" aca="1" ref="H212" ca="1">IF(ROUND(ROUND(G212,2)-G212,4)=0,_xlfn.XLOOKUP(G212,INDIRECT($A$4&amp;"!$G$41:$G$141"),INDIRECT($A$4&amp;"!$A$41:$A$141"),0,1,1),IF(G212&gt;=1,0,(ROUNDUP(G212,2)-G212)*100*_xlfn.XLOOKUP(G212,INDIRECT($A$4&amp;"!$G$41:$G$141"),INDIRECT($A$4&amp;"!$A$41:$A$141"),0,-1,-1)+(G212-ROUNDDOWN(G212,2))*100*_xlfn.XLOOKUP(G212,INDIRECT($A$4&amp;"!$G$41:$G$141"),INDIRECT($A$4&amp;"!$A$41:$A$141"),0,1,1)))</f>
        <v>0.26363000000000036</v>
      </c>
      <c r="I212" s="66">
        <f t="shared" ca="1" si="34"/>
        <v>24.675768000000033</v>
      </c>
      <c r="J212" s="106" cm="1">
        <f t="array" aca="1" ref="J212" ca="1">IF(COUNTIFS('PTC NaTran'!$K$7:$K$15996,"",'PTC NaTran'!$A$7:$A$15996,J$16,'PTC NaTran'!$D$7:$D$15996,$A212,'PTC NaTran'!$C$7:$C$15996,"DEL")&gt;0,J$14,SUMIFS('PTC NaTran'!$K$7:$K$15996,'PTC NaTran'!$A$7:$A$15996,J$16,'PTC NaTran'!$D$7:$D$15996,$A212,'PTC NaTran'!$C$7:$C$15996,"DEL")*1.0026*$F$4/INDIRECT($A$4&amp;"!D9"))</f>
        <v>93.6</v>
      </c>
      <c r="K212" s="106">
        <v>1000</v>
      </c>
      <c r="L212" s="107">
        <f t="shared" ca="1" si="31"/>
        <v>11.452281144255318</v>
      </c>
      <c r="M212" s="141">
        <f t="shared" ca="1" si="35"/>
        <v>0.97663999999999995</v>
      </c>
      <c r="N212" s="35" cm="1">
        <f t="array" aca="1" ref="N212" ca="1">IF(ROUND(ROUND(M212,2)-M212,4)=0,_xlfn.XLOOKUP(M212,INDIRECT($A$4&amp;"!$G$41:$G$141"),INDIRECT($A$4&amp;"!$A$41:$A$141"),0,1,1),IF(M212&gt;=1,0,(ROUNDUP(M212,2)-M212)*100*_xlfn.XLOOKUP(M212,INDIRECT($A$4&amp;"!$G$41:$G$141"),INDIRECT($A$4&amp;"!$A$41:$A$141"),0,-1,-1)+(M212-ROUNDDOWN(M212,2))*100*_xlfn.XLOOKUP(M212,INDIRECT($A$4&amp;"!$G$41:$G$141"),INDIRECT($A$4&amp;"!$A$41:$A$141"),0,1,1)))</f>
        <v>0.27336000000000044</v>
      </c>
      <c r="O212" s="66">
        <f t="shared" ca="1" si="36"/>
        <v>25.586496000000039</v>
      </c>
      <c r="S212" s="107">
        <f t="shared" ca="1" si="32"/>
        <v>12.078705600000012</v>
      </c>
      <c r="T212" s="51">
        <f t="shared" ca="1" si="37"/>
        <v>1</v>
      </c>
      <c r="U212" s="35" cm="1">
        <f t="array" aca="1" ref="U212" ca="1">IF(ROUND(ROUND(T212,2)-T212,4)=0,_xlfn.XLOOKUP(T212,INDIRECT($A$4&amp;"!$G$41:$G$141"),INDIRECT($A$4&amp;"!$A$41:$A$141"),0,1,1),IF(T212&gt;=1,0,(ROUNDUP(T212,2)-T212)*100*_xlfn.XLOOKUP(T212,INDIRECT($A$4&amp;"!$G$41:$G$141"),INDIRECT($A$4&amp;"!$A$41:$A$141"),0,-1,-1)+(T212-ROUNDDOWN(T212,2))*100*_xlfn.XLOOKUP(T212,INDIRECT($A$4&amp;"!$G$41:$G$141"),INDIRECT($A$4&amp;"!$A$41:$A$141"),0,1,1)))</f>
        <v>0.25000000000000011</v>
      </c>
      <c r="V212" s="66">
        <f t="shared" ca="1" si="38"/>
        <v>23.400000000000009</v>
      </c>
    </row>
    <row r="213" spans="1:22" x14ac:dyDescent="0.35">
      <c r="A213" s="32">
        <f t="shared" si="39"/>
        <v>46674</v>
      </c>
      <c r="B213" s="65" cm="1">
        <f t="array" aca="1" ref="B213" ca="1">_xlfn.XLOOKUP(A213,INDIRECT($A$5&amp;"!$AJ$41:$AJ$406"),INDIRECT($A$5&amp;"!$AK$41:$AK$406"))*SUM($F$3:$I$3)</f>
        <v>0</v>
      </c>
      <c r="C213" s="65" cm="1">
        <f t="array" aca="1" ref="C213" ca="1">_xlfn.XLOOKUP(A213,INDIRECT($A$5&amp;"!$AJ$41:$AJ$406"),INDIRECT($A$5&amp;"!$AL$41:$AL$406"))*SUM($F$3:$I$3)</f>
        <v>11.7</v>
      </c>
      <c r="D213" s="65" cm="1">
        <f t="array" aca="1" ref="D213" ca="1">_xlfn.XLOOKUP(A213,INDIRECT($A$5&amp;"!$AJ$41:$AJ$406"),INDIRECT($A$5&amp;"!$AO$41:$AO$406"))*SUM($F$3:$I$3)</f>
        <v>11.7</v>
      </c>
      <c r="E213" s="34" cm="1">
        <f t="array" ref="E213">SUMPRODUCT(('PT Storengy'!$B$8:$I$372)*('PT Storengy'!$A$8:$A$372=$A213)*('PT Storengy'!$B$5:$I$5=$A$6)*('PT Storengy'!$B$7:$I$7=$A$7))</f>
        <v>0</v>
      </c>
      <c r="F213" s="107">
        <f t="shared" ca="1" si="30"/>
        <v>11.589727827600013</v>
      </c>
      <c r="G213" s="141">
        <f t="shared" ca="1" si="33"/>
        <v>0.98848000000000003</v>
      </c>
      <c r="H213" s="35" cm="1">
        <f t="array" aca="1" ref="H213" ca="1">IF(ROUND(ROUND(G213,2)-G213,4)=0,_xlfn.XLOOKUP(G213,INDIRECT($A$4&amp;"!$G$41:$G$141"),INDIRECT($A$4&amp;"!$A$41:$A$141"),0,1,1),IF(G213&gt;=1,0,(ROUNDUP(G213,2)-G213)*100*_xlfn.XLOOKUP(G213,INDIRECT($A$4&amp;"!$G$41:$G$141"),INDIRECT($A$4&amp;"!$A$41:$A$141"),0,-1,-1)+(G213-ROUNDDOWN(G213,2))*100*_xlfn.XLOOKUP(G213,INDIRECT($A$4&amp;"!$G$41:$G$141"),INDIRECT($A$4&amp;"!$A$41:$A$141"),0,1,1)))</f>
        <v>0.26152000000000031</v>
      </c>
      <c r="I213" s="66">
        <f t="shared" ca="1" si="34"/>
        <v>24.478272000000029</v>
      </c>
      <c r="J213" s="106" cm="1">
        <f t="array" aca="1" ref="J213" ca="1">IF(COUNTIFS('PTC NaTran'!$K$7:$K$15996,"",'PTC NaTran'!$A$7:$A$15996,J$16,'PTC NaTran'!$D$7:$D$15996,$A213,'PTC NaTran'!$C$7:$C$15996,"DEL")&gt;0,J$14,SUMIFS('PTC NaTran'!$K$7:$K$15996,'PTC NaTran'!$A$7:$A$15996,J$16,'PTC NaTran'!$D$7:$D$15996,$A213,'PTC NaTran'!$C$7:$C$15996,"DEL")*1.0026*$F$4/INDIRECT($A$4&amp;"!D9"))</f>
        <v>93.6</v>
      </c>
      <c r="K213" s="106">
        <v>1000</v>
      </c>
      <c r="L213" s="107">
        <f t="shared" ca="1" si="31"/>
        <v>11.477662656255317</v>
      </c>
      <c r="M213" s="141">
        <f t="shared" ca="1" si="35"/>
        <v>0.97882999999999998</v>
      </c>
      <c r="N213" s="35" cm="1">
        <f t="array" aca="1" ref="N213" ca="1">IF(ROUND(ROUND(M213,2)-M213,4)=0,_xlfn.XLOOKUP(M213,INDIRECT($A$4&amp;"!$G$41:$G$141"),INDIRECT($A$4&amp;"!$A$41:$A$141"),0,1,1),IF(M213&gt;=1,0,(ROUNDUP(M213,2)-M213)*100*_xlfn.XLOOKUP(M213,INDIRECT($A$4&amp;"!$G$41:$G$141"),INDIRECT($A$4&amp;"!$A$41:$A$141"),0,-1,-1)+(M213-ROUNDDOWN(M213,2))*100*_xlfn.XLOOKUP(M213,INDIRECT($A$4&amp;"!$G$41:$G$141"),INDIRECT($A$4&amp;"!$A$41:$A$141"),0,1,1)))</f>
        <v>0.27117000000000036</v>
      </c>
      <c r="O213" s="66">
        <f t="shared" ca="1" si="36"/>
        <v>25.381512000000033</v>
      </c>
      <c r="S213" s="107">
        <f t="shared" ca="1" si="32"/>
        <v>12.102105600000012</v>
      </c>
      <c r="T213" s="51">
        <f t="shared" ca="1" si="37"/>
        <v>1</v>
      </c>
      <c r="U213" s="35" cm="1">
        <f t="array" aca="1" ref="U213" ca="1">IF(ROUND(ROUND(T213,2)-T213,4)=0,_xlfn.XLOOKUP(T213,INDIRECT($A$4&amp;"!$G$41:$G$141"),INDIRECT($A$4&amp;"!$A$41:$A$141"),0,1,1),IF(T213&gt;=1,0,(ROUNDUP(T213,2)-T213)*100*_xlfn.XLOOKUP(T213,INDIRECT($A$4&amp;"!$G$41:$G$141"),INDIRECT($A$4&amp;"!$A$41:$A$141"),0,-1,-1)+(T213-ROUNDDOWN(T213,2))*100*_xlfn.XLOOKUP(T213,INDIRECT($A$4&amp;"!$G$41:$G$141"),INDIRECT($A$4&amp;"!$A$41:$A$141"),0,1,1)))</f>
        <v>0.25000000000000011</v>
      </c>
      <c r="V213" s="66">
        <f t="shared" ca="1" si="38"/>
        <v>23.400000000000009</v>
      </c>
    </row>
    <row r="214" spans="1:22" x14ac:dyDescent="0.35">
      <c r="A214" s="32">
        <f t="shared" si="39"/>
        <v>46675</v>
      </c>
      <c r="B214" s="65" cm="1">
        <f t="array" aca="1" ref="B214" ca="1">_xlfn.XLOOKUP(A214,INDIRECT($A$5&amp;"!$AJ$41:$AJ$406"),INDIRECT($A$5&amp;"!$AK$41:$AK$406"))*SUM($F$3:$I$3)</f>
        <v>0</v>
      </c>
      <c r="C214" s="65" cm="1">
        <f t="array" aca="1" ref="C214" ca="1">_xlfn.XLOOKUP(A214,INDIRECT($A$5&amp;"!$AJ$41:$AJ$406"),INDIRECT($A$5&amp;"!$AL$41:$AL$406"))*SUM($F$3:$I$3)</f>
        <v>11.7</v>
      </c>
      <c r="D214" s="65" cm="1">
        <f t="array" aca="1" ref="D214" ca="1">_xlfn.XLOOKUP(A214,INDIRECT($A$5&amp;"!$AJ$41:$AJ$406"),INDIRECT($A$5&amp;"!$AO$41:$AO$406"))*SUM($F$3:$I$3)</f>
        <v>11.7</v>
      </c>
      <c r="E214" s="34" cm="1">
        <f t="array" ref="E214">SUMPRODUCT(('PT Storengy'!$B$8:$I$372)*('PT Storengy'!$A$8:$A$372=$A214)*('PT Storengy'!$B$5:$I$5=$A$6)*('PT Storengy'!$B$7:$I$7=$A$7))</f>
        <v>0</v>
      </c>
      <c r="F214" s="107">
        <f t="shared" ca="1" si="30"/>
        <v>11.614009539600014</v>
      </c>
      <c r="G214" s="141">
        <f t="shared" ca="1" si="33"/>
        <v>0.99058000000000002</v>
      </c>
      <c r="H214" s="35" cm="1">
        <f t="array" aca="1" ref="H214" ca="1">IF(ROUND(ROUND(G214,2)-G214,4)=0,_xlfn.XLOOKUP(G214,INDIRECT($A$4&amp;"!$G$41:$G$141"),INDIRECT($A$4&amp;"!$A$41:$A$141"),0,1,1),IF(G214&gt;=1,0,(ROUNDUP(G214,2)-G214)*100*_xlfn.XLOOKUP(G214,INDIRECT($A$4&amp;"!$G$41:$G$141"),INDIRECT($A$4&amp;"!$A$41:$A$141"),0,-1,-1)+(G214-ROUNDDOWN(G214,2))*100*_xlfn.XLOOKUP(G214,INDIRECT($A$4&amp;"!$G$41:$G$141"),INDIRECT($A$4&amp;"!$A$41:$A$141"),0,1,1)))</f>
        <v>0.25942000000000032</v>
      </c>
      <c r="I214" s="66">
        <f t="shared" ca="1" si="34"/>
        <v>24.281712000000027</v>
      </c>
      <c r="J214" s="106" cm="1">
        <f t="array" aca="1" ref="J214" ca="1">IF(COUNTIFS('PTC NaTran'!$K$7:$K$15996,"",'PTC NaTran'!$A$7:$A$15996,J$16,'PTC NaTran'!$D$7:$D$15996,$A214,'PTC NaTran'!$C$7:$C$15996,"DEL")&gt;0,J$14,SUMIFS('PTC NaTran'!$K$7:$K$15996,'PTC NaTran'!$A$7:$A$15996,J$16,'PTC NaTran'!$D$7:$D$15996,$A214,'PTC NaTran'!$C$7:$C$15996,"DEL")*1.0026*$F$4/INDIRECT($A$4&amp;"!D9"))</f>
        <v>93.6</v>
      </c>
      <c r="K214" s="106">
        <v>1000</v>
      </c>
      <c r="L214" s="107">
        <f t="shared" ca="1" si="31"/>
        <v>11.502841056255317</v>
      </c>
      <c r="M214" s="141">
        <f t="shared" ca="1" si="35"/>
        <v>0.98099999999999998</v>
      </c>
      <c r="N214" s="35" cm="1">
        <f t="array" aca="1" ref="N214" ca="1">IF(ROUND(ROUND(M214,2)-M214,4)=0,_xlfn.XLOOKUP(M214,INDIRECT($A$4&amp;"!$G$41:$G$141"),INDIRECT($A$4&amp;"!$A$41:$A$141"),0,1,1),IF(M214&gt;=1,0,(ROUNDUP(M214,2)-M214)*100*_xlfn.XLOOKUP(M214,INDIRECT($A$4&amp;"!$G$41:$G$141"),INDIRECT($A$4&amp;"!$A$41:$A$141"),0,-1,-1)+(M214-ROUNDDOWN(M214,2))*100*_xlfn.XLOOKUP(M214,INDIRECT($A$4&amp;"!$G$41:$G$141"),INDIRECT($A$4&amp;"!$A$41:$A$141"),0,1,1)))</f>
        <v>0.26900000000000035</v>
      </c>
      <c r="O214" s="66">
        <f t="shared" ca="1" si="36"/>
        <v>25.178400000000032</v>
      </c>
      <c r="S214" s="107">
        <f t="shared" ca="1" si="32"/>
        <v>12.125505600000013</v>
      </c>
      <c r="T214" s="51">
        <f t="shared" ca="1" si="37"/>
        <v>1</v>
      </c>
      <c r="U214" s="35" cm="1">
        <f t="array" aca="1" ref="U214" ca="1">IF(ROUND(ROUND(T214,2)-T214,4)=0,_xlfn.XLOOKUP(T214,INDIRECT($A$4&amp;"!$G$41:$G$141"),INDIRECT($A$4&amp;"!$A$41:$A$141"),0,1,1),IF(T214&gt;=1,0,(ROUNDUP(T214,2)-T214)*100*_xlfn.XLOOKUP(T214,INDIRECT($A$4&amp;"!$G$41:$G$141"),INDIRECT($A$4&amp;"!$A$41:$A$141"),0,-1,-1)+(T214-ROUNDDOWN(T214,2))*100*_xlfn.XLOOKUP(T214,INDIRECT($A$4&amp;"!$G$41:$G$141"),INDIRECT($A$4&amp;"!$A$41:$A$141"),0,1,1)))</f>
        <v>0.25000000000000011</v>
      </c>
      <c r="V214" s="66">
        <f t="shared" ca="1" si="38"/>
        <v>23.400000000000009</v>
      </c>
    </row>
    <row r="215" spans="1:22" x14ac:dyDescent="0.35">
      <c r="A215" s="32">
        <f t="shared" si="39"/>
        <v>46676</v>
      </c>
      <c r="B215" s="65" cm="1">
        <f t="array" aca="1" ref="B215" ca="1">_xlfn.XLOOKUP(A215,INDIRECT($A$5&amp;"!$AJ$41:$AJ$406"),INDIRECT($A$5&amp;"!$AK$41:$AK$406"))*SUM($F$3:$I$3)</f>
        <v>0</v>
      </c>
      <c r="C215" s="65" cm="1">
        <f t="array" aca="1" ref="C215" ca="1">_xlfn.XLOOKUP(A215,INDIRECT($A$5&amp;"!$AJ$41:$AJ$406"),INDIRECT($A$5&amp;"!$AL$41:$AL$406"))*SUM($F$3:$I$3)</f>
        <v>11.7</v>
      </c>
      <c r="D215" s="65" cm="1">
        <f t="array" aca="1" ref="D215" ca="1">_xlfn.XLOOKUP(A215,INDIRECT($A$5&amp;"!$AJ$41:$AJ$406"),INDIRECT($A$5&amp;"!$AO$41:$AO$406"))*SUM($F$3:$I$3)</f>
        <v>11.7</v>
      </c>
      <c r="E215" s="34" cm="1">
        <f t="array" ref="E215">SUMPRODUCT(('PT Storengy'!$B$8:$I$372)*('PT Storengy'!$A$8:$A$372=$A215)*('PT Storengy'!$B$5:$I$5=$A$6)*('PT Storengy'!$B$7:$I$7=$A$7))</f>
        <v>0</v>
      </c>
      <c r="F215" s="107">
        <f t="shared" ca="1" si="30"/>
        <v>11.638097499600013</v>
      </c>
      <c r="G215" s="141">
        <f t="shared" ca="1" si="33"/>
        <v>0.99265000000000003</v>
      </c>
      <c r="H215" s="35" cm="1">
        <f t="array" aca="1" ref="H215" ca="1">IF(ROUND(ROUND(G215,2)-G215,4)=0,_xlfn.XLOOKUP(G215,INDIRECT($A$4&amp;"!$G$41:$G$141"),INDIRECT($A$4&amp;"!$A$41:$A$141"),0,1,1),IF(G215&gt;=1,0,(ROUNDUP(G215,2)-G215)*100*_xlfn.XLOOKUP(G215,INDIRECT($A$4&amp;"!$G$41:$G$141"),INDIRECT($A$4&amp;"!$A$41:$A$141"),0,-1,-1)+(G215-ROUNDDOWN(G215,2))*100*_xlfn.XLOOKUP(G215,INDIRECT($A$4&amp;"!$G$41:$G$141"),INDIRECT($A$4&amp;"!$A$41:$A$141"),0,1,1)))</f>
        <v>0.2573500000000003</v>
      </c>
      <c r="I215" s="66">
        <f t="shared" ca="1" si="34"/>
        <v>24.087960000000027</v>
      </c>
      <c r="J215" s="106" cm="1">
        <f t="array" aca="1" ref="J215" ca="1">IF(COUNTIFS('PTC NaTran'!$K$7:$K$15996,"",'PTC NaTran'!$A$7:$A$15996,J$16,'PTC NaTran'!$D$7:$D$15996,$A215,'PTC NaTran'!$C$7:$C$15996,"DEL")&gt;0,J$14,SUMIFS('PTC NaTran'!$K$7:$K$15996,'PTC NaTran'!$A$7:$A$15996,J$16,'PTC NaTran'!$D$7:$D$15996,$A215,'PTC NaTran'!$C$7:$C$15996,"DEL")*1.0026*$F$4/INDIRECT($A$4&amp;"!D9"))</f>
        <v>93.6</v>
      </c>
      <c r="K215" s="106">
        <v>1000</v>
      </c>
      <c r="L215" s="107">
        <f t="shared" ca="1" si="31"/>
        <v>11.527818216255318</v>
      </c>
      <c r="M215" s="141">
        <f t="shared" ca="1" si="35"/>
        <v>0.98314999999999997</v>
      </c>
      <c r="N215" s="35" cm="1">
        <f t="array" aca="1" ref="N215" ca="1">IF(ROUND(ROUND(M215,2)-M215,4)=0,_xlfn.XLOOKUP(M215,INDIRECT($A$4&amp;"!$G$41:$G$141"),INDIRECT($A$4&amp;"!$A$41:$A$141"),0,1,1),IF(M215&gt;=1,0,(ROUNDUP(M215,2)-M215)*100*_xlfn.XLOOKUP(M215,INDIRECT($A$4&amp;"!$G$41:$G$141"),INDIRECT($A$4&amp;"!$A$41:$A$141"),0,-1,-1)+(M215-ROUNDDOWN(M215,2))*100*_xlfn.XLOOKUP(M215,INDIRECT($A$4&amp;"!$G$41:$G$141"),INDIRECT($A$4&amp;"!$A$41:$A$141"),0,1,1)))</f>
        <v>0.26685000000000036</v>
      </c>
      <c r="O215" s="66">
        <f t="shared" ca="1" si="36"/>
        <v>24.977160000000033</v>
      </c>
      <c r="S215" s="107">
        <f t="shared" ca="1" si="32"/>
        <v>12.148905600000013</v>
      </c>
      <c r="T215" s="51">
        <f t="shared" ca="1" si="37"/>
        <v>1</v>
      </c>
      <c r="U215" s="35" cm="1">
        <f t="array" aca="1" ref="U215" ca="1">IF(ROUND(ROUND(T215,2)-T215,4)=0,_xlfn.XLOOKUP(T215,INDIRECT($A$4&amp;"!$G$41:$G$141"),INDIRECT($A$4&amp;"!$A$41:$A$141"),0,1,1),IF(T215&gt;=1,0,(ROUNDUP(T215,2)-T215)*100*_xlfn.XLOOKUP(T215,INDIRECT($A$4&amp;"!$G$41:$G$141"),INDIRECT($A$4&amp;"!$A$41:$A$141"),0,-1,-1)+(T215-ROUNDDOWN(T215,2))*100*_xlfn.XLOOKUP(T215,INDIRECT($A$4&amp;"!$G$41:$G$141"),INDIRECT($A$4&amp;"!$A$41:$A$141"),0,1,1)))</f>
        <v>0.25000000000000011</v>
      </c>
      <c r="V215" s="66">
        <f t="shared" ca="1" si="38"/>
        <v>23.400000000000009</v>
      </c>
    </row>
    <row r="216" spans="1:22" x14ac:dyDescent="0.35">
      <c r="A216" s="32">
        <f t="shared" si="39"/>
        <v>46677</v>
      </c>
      <c r="B216" s="65" cm="1">
        <f t="array" aca="1" ref="B216" ca="1">_xlfn.XLOOKUP(A216,INDIRECT($A$5&amp;"!$AJ$41:$AJ$406"),INDIRECT($A$5&amp;"!$AK$41:$AK$406"))*SUM($F$3:$I$3)</f>
        <v>0</v>
      </c>
      <c r="C216" s="65" cm="1">
        <f t="array" aca="1" ref="C216" ca="1">_xlfn.XLOOKUP(A216,INDIRECT($A$5&amp;"!$AJ$41:$AJ$406"),INDIRECT($A$5&amp;"!$AL$41:$AL$406"))*SUM($F$3:$I$3)</f>
        <v>11.7</v>
      </c>
      <c r="D216" s="65" cm="1">
        <f t="array" aca="1" ref="D216" ca="1">_xlfn.XLOOKUP(A216,INDIRECT($A$5&amp;"!$AJ$41:$AJ$406"),INDIRECT($A$5&amp;"!$AO$41:$AO$406"))*SUM($F$3:$I$3)</f>
        <v>11.7</v>
      </c>
      <c r="E216" s="34" cm="1">
        <f t="array" ref="E216">SUMPRODUCT(('PT Storengy'!$B$8:$I$372)*('PT Storengy'!$A$8:$A$372=$A216)*('PT Storengy'!$B$5:$I$5=$A$6)*('PT Storengy'!$B$7:$I$7=$A$7))</f>
        <v>0</v>
      </c>
      <c r="F216" s="107">
        <f t="shared" ca="1" si="30"/>
        <v>11.661992643600014</v>
      </c>
      <c r="G216" s="141">
        <f t="shared" ca="1" si="33"/>
        <v>0.99470999999999998</v>
      </c>
      <c r="H216" s="35" cm="1">
        <f t="array" aca="1" ref="H216" ca="1">IF(ROUND(ROUND(G216,2)-G216,4)=0,_xlfn.XLOOKUP(G216,INDIRECT($A$4&amp;"!$G$41:$G$141"),INDIRECT($A$4&amp;"!$A$41:$A$141"),0,1,1),IF(G216&gt;=1,0,(ROUNDUP(G216,2)-G216)*100*_xlfn.XLOOKUP(G216,INDIRECT($A$4&amp;"!$G$41:$G$141"),INDIRECT($A$4&amp;"!$A$41:$A$141"),0,-1,-1)+(G216-ROUNDDOWN(G216,2))*100*_xlfn.XLOOKUP(G216,INDIRECT($A$4&amp;"!$G$41:$G$141"),INDIRECT($A$4&amp;"!$A$41:$A$141"),0,1,1)))</f>
        <v>0.25529000000000035</v>
      </c>
      <c r="I216" s="66">
        <f t="shared" ca="1" si="34"/>
        <v>23.89514400000003</v>
      </c>
      <c r="J216" s="106" cm="1">
        <f t="array" aca="1" ref="J216" ca="1">IF(COUNTIFS('PTC NaTran'!$K$7:$K$15996,"",'PTC NaTran'!$A$7:$A$15996,J$16,'PTC NaTran'!$D$7:$D$15996,$A216,'PTC NaTran'!$C$7:$C$15996,"DEL")&gt;0,J$14,SUMIFS('PTC NaTran'!$K$7:$K$15996,'PTC NaTran'!$A$7:$A$15996,J$16,'PTC NaTran'!$D$7:$D$15996,$A216,'PTC NaTran'!$C$7:$C$15996,"DEL")*1.0026*$F$4/INDIRECT($A$4&amp;"!D9"))</f>
        <v>93.6</v>
      </c>
      <c r="K216" s="106">
        <v>1000</v>
      </c>
      <c r="L216" s="107">
        <f t="shared" ca="1" si="31"/>
        <v>11.552596008255318</v>
      </c>
      <c r="M216" s="141">
        <f t="shared" ca="1" si="35"/>
        <v>0.98528000000000004</v>
      </c>
      <c r="N216" s="35" cm="1">
        <f t="array" aca="1" ref="N216" ca="1">IF(ROUND(ROUND(M216,2)-M216,4)=0,_xlfn.XLOOKUP(M216,INDIRECT($A$4&amp;"!$G$41:$G$141"),INDIRECT($A$4&amp;"!$A$41:$A$141"),0,1,1),IF(M216&gt;=1,0,(ROUNDUP(M216,2)-M216)*100*_xlfn.XLOOKUP(M216,INDIRECT($A$4&amp;"!$G$41:$G$141"),INDIRECT($A$4&amp;"!$A$41:$A$141"),0,-1,-1)+(M216-ROUNDDOWN(M216,2))*100*_xlfn.XLOOKUP(M216,INDIRECT($A$4&amp;"!$G$41:$G$141"),INDIRECT($A$4&amp;"!$A$41:$A$141"),0,1,1)))</f>
        <v>0.26472000000000029</v>
      </c>
      <c r="O216" s="66">
        <f t="shared" ca="1" si="36"/>
        <v>24.777792000000026</v>
      </c>
      <c r="S216" s="107">
        <f t="shared" ca="1" si="32"/>
        <v>12.172305600000014</v>
      </c>
      <c r="T216" s="51">
        <f t="shared" ca="1" si="37"/>
        <v>1</v>
      </c>
      <c r="U216" s="35" cm="1">
        <f t="array" aca="1" ref="U216" ca="1">IF(ROUND(ROUND(T216,2)-T216,4)=0,_xlfn.XLOOKUP(T216,INDIRECT($A$4&amp;"!$G$41:$G$141"),INDIRECT($A$4&amp;"!$A$41:$A$141"),0,1,1),IF(T216&gt;=1,0,(ROUNDUP(T216,2)-T216)*100*_xlfn.XLOOKUP(T216,INDIRECT($A$4&amp;"!$G$41:$G$141"),INDIRECT($A$4&amp;"!$A$41:$A$141"),0,-1,-1)+(T216-ROUNDDOWN(T216,2))*100*_xlfn.XLOOKUP(T216,INDIRECT($A$4&amp;"!$G$41:$G$141"),INDIRECT($A$4&amp;"!$A$41:$A$141"),0,1,1)))</f>
        <v>0.25000000000000011</v>
      </c>
      <c r="V216" s="66">
        <f t="shared" ca="1" si="38"/>
        <v>23.400000000000009</v>
      </c>
    </row>
    <row r="217" spans="1:22" x14ac:dyDescent="0.35">
      <c r="A217" s="32">
        <f t="shared" si="39"/>
        <v>46678</v>
      </c>
      <c r="B217" s="65" cm="1">
        <f t="array" aca="1" ref="B217" ca="1">_xlfn.XLOOKUP(A217,INDIRECT($A$5&amp;"!$AJ$41:$AJ$406"),INDIRECT($A$5&amp;"!$AK$41:$AK$406"))*SUM($F$3:$I$3)</f>
        <v>0</v>
      </c>
      <c r="C217" s="65" cm="1">
        <f t="array" aca="1" ref="C217" ca="1">_xlfn.XLOOKUP(A217,INDIRECT($A$5&amp;"!$AJ$41:$AJ$406"),INDIRECT($A$5&amp;"!$AL$41:$AL$406"))*SUM($F$3:$I$3)</f>
        <v>11.7</v>
      </c>
      <c r="D217" s="65" cm="1">
        <f t="array" aca="1" ref="D217" ca="1">_xlfn.XLOOKUP(A217,INDIRECT($A$5&amp;"!$AJ$41:$AJ$406"),INDIRECT($A$5&amp;"!$AO$41:$AO$406"))*SUM($F$3:$I$3)</f>
        <v>11.7</v>
      </c>
      <c r="E217" s="34" cm="1">
        <f t="array" ref="E217">SUMPRODUCT(('PT Storengy'!$B$8:$I$372)*('PT Storengy'!$A$8:$A$372=$A217)*('PT Storengy'!$B$5:$I$5=$A$6)*('PT Storengy'!$B$7:$I$7=$A$7))</f>
        <v>0</v>
      </c>
      <c r="F217" s="107">
        <f t="shared" ca="1" si="30"/>
        <v>11.685696843600013</v>
      </c>
      <c r="G217" s="141">
        <f t="shared" ca="1" si="33"/>
        <v>0.99675000000000002</v>
      </c>
      <c r="H217" s="35" cm="1">
        <f t="array" aca="1" ref="H217" ca="1">IF(ROUND(ROUND(G217,2)-G217,4)=0,_xlfn.XLOOKUP(G217,INDIRECT($A$4&amp;"!$G$41:$G$141"),INDIRECT($A$4&amp;"!$A$41:$A$141"),0,1,1),IF(G217&gt;=1,0,(ROUNDUP(G217,2)-G217)*100*_xlfn.XLOOKUP(G217,INDIRECT($A$4&amp;"!$G$41:$G$141"),INDIRECT($A$4&amp;"!$A$41:$A$141"),0,-1,-1)+(G217-ROUNDDOWN(G217,2))*100*_xlfn.XLOOKUP(G217,INDIRECT($A$4&amp;"!$G$41:$G$141"),INDIRECT($A$4&amp;"!$A$41:$A$141"),0,1,1)))</f>
        <v>0.25325000000000031</v>
      </c>
      <c r="I217" s="66">
        <f t="shared" ca="1" si="34"/>
        <v>23.704200000000029</v>
      </c>
      <c r="J217" s="106" cm="1">
        <f t="array" aca="1" ref="J217" ca="1">IF(COUNTIFS('PTC NaTran'!$K$7:$K$15996,"",'PTC NaTran'!$A$7:$A$15996,J$16,'PTC NaTran'!$D$7:$D$15996,$A217,'PTC NaTran'!$C$7:$C$15996,"DEL")&gt;0,J$14,SUMIFS('PTC NaTran'!$K$7:$K$15996,'PTC NaTran'!$A$7:$A$15996,J$16,'PTC NaTran'!$D$7:$D$15996,$A217,'PTC NaTran'!$C$7:$C$15996,"DEL")*1.0026*$F$4/INDIRECT($A$4&amp;"!D9"))</f>
        <v>93.6</v>
      </c>
      <c r="K217" s="106">
        <v>1000</v>
      </c>
      <c r="L217" s="107">
        <f t="shared" ca="1" si="31"/>
        <v>11.577175368255318</v>
      </c>
      <c r="M217" s="141">
        <f t="shared" ca="1" si="35"/>
        <v>0.98740000000000006</v>
      </c>
      <c r="N217" s="35" cm="1">
        <f t="array" aca="1" ref="N217" ca="1">IF(ROUND(ROUND(M217,2)-M217,4)=0,_xlfn.XLOOKUP(M217,INDIRECT($A$4&amp;"!$G$41:$G$141"),INDIRECT($A$4&amp;"!$A$41:$A$141"),0,1,1),IF(M217&gt;=1,0,(ROUNDUP(M217,2)-M217)*100*_xlfn.XLOOKUP(M217,INDIRECT($A$4&amp;"!$G$41:$G$141"),INDIRECT($A$4&amp;"!$A$41:$A$141"),0,-1,-1)+(M217-ROUNDDOWN(M217,2))*100*_xlfn.XLOOKUP(M217,INDIRECT($A$4&amp;"!$G$41:$G$141"),INDIRECT($A$4&amp;"!$A$41:$A$141"),0,1,1)))</f>
        <v>0.26260000000000028</v>
      </c>
      <c r="O217" s="66">
        <f t="shared" ca="1" si="36"/>
        <v>24.579360000000026</v>
      </c>
      <c r="S217" s="107">
        <f t="shared" ca="1" si="32"/>
        <v>12.195705600000014</v>
      </c>
      <c r="T217" s="51">
        <f t="shared" ca="1" si="37"/>
        <v>1</v>
      </c>
      <c r="U217" s="35" cm="1">
        <f t="array" aca="1" ref="U217" ca="1">IF(ROUND(ROUND(T217,2)-T217,4)=0,_xlfn.XLOOKUP(T217,INDIRECT($A$4&amp;"!$G$41:$G$141"),INDIRECT($A$4&amp;"!$A$41:$A$141"),0,1,1),IF(T217&gt;=1,0,(ROUNDUP(T217,2)-T217)*100*_xlfn.XLOOKUP(T217,INDIRECT($A$4&amp;"!$G$41:$G$141"),INDIRECT($A$4&amp;"!$A$41:$A$141"),0,-1,-1)+(T217-ROUNDDOWN(T217,2))*100*_xlfn.XLOOKUP(T217,INDIRECT($A$4&amp;"!$G$41:$G$141"),INDIRECT($A$4&amp;"!$A$41:$A$141"),0,1,1)))</f>
        <v>0.25000000000000011</v>
      </c>
      <c r="V217" s="66">
        <f t="shared" ca="1" si="38"/>
        <v>23.400000000000009</v>
      </c>
    </row>
    <row r="218" spans="1:22" x14ac:dyDescent="0.35">
      <c r="A218" s="32">
        <f t="shared" si="39"/>
        <v>46679</v>
      </c>
      <c r="B218" s="65" cm="1">
        <f t="array" aca="1" ref="B218" ca="1">_xlfn.XLOOKUP(A218,INDIRECT($A$5&amp;"!$AJ$41:$AJ$406"),INDIRECT($A$5&amp;"!$AK$41:$AK$406"))*SUM($F$3:$I$3)</f>
        <v>0</v>
      </c>
      <c r="C218" s="65" cm="1">
        <f t="array" aca="1" ref="C218" ca="1">_xlfn.XLOOKUP(A218,INDIRECT($A$5&amp;"!$AJ$41:$AJ$406"),INDIRECT($A$5&amp;"!$AL$41:$AL$406"))*SUM($F$3:$I$3)</f>
        <v>11.7</v>
      </c>
      <c r="D218" s="65" cm="1">
        <f t="array" aca="1" ref="D218" ca="1">_xlfn.XLOOKUP(A218,INDIRECT($A$5&amp;"!$AJ$41:$AJ$406"),INDIRECT($A$5&amp;"!$AO$41:$AO$406"))*SUM($F$3:$I$3)</f>
        <v>11.7</v>
      </c>
      <c r="E218" s="34" cm="1">
        <f t="array" ref="E218">SUMPRODUCT(('PT Storengy'!$B$8:$I$372)*('PT Storengy'!$A$8:$A$372=$A218)*('PT Storengy'!$B$5:$I$5=$A$6)*('PT Storengy'!$B$7:$I$7=$A$7))</f>
        <v>0</v>
      </c>
      <c r="F218" s="107">
        <f t="shared" ca="1" si="30"/>
        <v>11.7</v>
      </c>
      <c r="G218" s="141">
        <f t="shared" ca="1" si="33"/>
        <v>0.99878</v>
      </c>
      <c r="H218" s="35" cm="1">
        <f t="array" aca="1" ref="H218" ca="1">IF(ROUND(ROUND(G218,2)-G218,4)=0,_xlfn.XLOOKUP(G218,INDIRECT($A$4&amp;"!$G$41:$G$141"),INDIRECT($A$4&amp;"!$A$41:$A$141"),0,1,1),IF(G218&gt;=1,0,(ROUNDUP(G218,2)-G218)*100*_xlfn.XLOOKUP(G218,INDIRECT($A$4&amp;"!$G$41:$G$141"),INDIRECT($A$4&amp;"!$A$41:$A$141"),0,-1,-1)+(G218-ROUNDDOWN(G218,2))*100*_xlfn.XLOOKUP(G218,INDIRECT($A$4&amp;"!$G$41:$G$141"),INDIRECT($A$4&amp;"!$A$41:$A$141"),0,1,1)))</f>
        <v>0.25122000000000033</v>
      </c>
      <c r="I218" s="66">
        <f t="shared" ca="1" si="34"/>
        <v>14.303156399986619</v>
      </c>
      <c r="J218" s="106" cm="1">
        <f t="array" aca="1" ref="J218" ca="1">IF(COUNTIFS('PTC NaTran'!$K$7:$K$15996,"",'PTC NaTran'!$A$7:$A$15996,J$16,'PTC NaTran'!$D$7:$D$15996,$A218,'PTC NaTran'!$C$7:$C$15996,"DEL")&gt;0,J$14,SUMIFS('PTC NaTran'!$K$7:$K$15996,'PTC NaTran'!$A$7:$A$15996,J$16,'PTC NaTran'!$D$7:$D$15996,$A218,'PTC NaTran'!$C$7:$C$15996,"DEL")*1.0026*$F$4/INDIRECT($A$4&amp;"!D9"))</f>
        <v>93.6</v>
      </c>
      <c r="K218" s="106">
        <v>1000</v>
      </c>
      <c r="L218" s="107">
        <f t="shared" ca="1" si="31"/>
        <v>11.601558168255318</v>
      </c>
      <c r="M218" s="141">
        <f t="shared" ca="1" si="35"/>
        <v>0.98950000000000005</v>
      </c>
      <c r="N218" s="35" cm="1">
        <f t="array" aca="1" ref="N218" ca="1">IF(ROUND(ROUND(M218,2)-M218,4)=0,_xlfn.XLOOKUP(M218,INDIRECT($A$4&amp;"!$G$41:$G$141"),INDIRECT($A$4&amp;"!$A$41:$A$141"),0,1,1),IF(M218&gt;=1,0,(ROUNDUP(M218,2)-M218)*100*_xlfn.XLOOKUP(M218,INDIRECT($A$4&amp;"!$G$41:$G$141"),INDIRECT($A$4&amp;"!$A$41:$A$141"),0,-1,-1)+(M218-ROUNDDOWN(M218,2))*100*_xlfn.XLOOKUP(M218,INDIRECT($A$4&amp;"!$G$41:$G$141"),INDIRECT($A$4&amp;"!$A$41:$A$141"),0,1,1)))</f>
        <v>0.26050000000000029</v>
      </c>
      <c r="O218" s="66">
        <f t="shared" ca="1" si="36"/>
        <v>24.382800000000024</v>
      </c>
      <c r="S218" s="107">
        <f t="shared" ca="1" si="32"/>
        <v>12.219105600000015</v>
      </c>
      <c r="T218" s="51">
        <f t="shared" ca="1" si="37"/>
        <v>1</v>
      </c>
      <c r="U218" s="35" cm="1">
        <f t="array" aca="1" ref="U218" ca="1">IF(ROUND(ROUND(T218,2)-T218,4)=0,_xlfn.XLOOKUP(T218,INDIRECT($A$4&amp;"!$G$41:$G$141"),INDIRECT($A$4&amp;"!$A$41:$A$141"),0,1,1),IF(T218&gt;=1,0,(ROUNDUP(T218,2)-T218)*100*_xlfn.XLOOKUP(T218,INDIRECT($A$4&amp;"!$G$41:$G$141"),INDIRECT($A$4&amp;"!$A$41:$A$141"),0,-1,-1)+(T218-ROUNDDOWN(T218,2))*100*_xlfn.XLOOKUP(T218,INDIRECT($A$4&amp;"!$G$41:$G$141"),INDIRECT($A$4&amp;"!$A$41:$A$141"),0,1,1)))</f>
        <v>0.25000000000000011</v>
      </c>
      <c r="V218" s="66">
        <f t="shared" ca="1" si="38"/>
        <v>23.400000000000009</v>
      </c>
    </row>
    <row r="219" spans="1:22" x14ac:dyDescent="0.35">
      <c r="A219" s="32">
        <f t="shared" si="39"/>
        <v>46680</v>
      </c>
      <c r="B219" s="65" cm="1">
        <f t="array" aca="1" ref="B219" ca="1">_xlfn.XLOOKUP(A219,INDIRECT($A$5&amp;"!$AJ$41:$AJ$406"),INDIRECT($A$5&amp;"!$AK$41:$AK$406"))*SUM($F$3:$I$3)</f>
        <v>0</v>
      </c>
      <c r="C219" s="65" cm="1">
        <f t="array" aca="1" ref="C219" ca="1">_xlfn.XLOOKUP(A219,INDIRECT($A$5&amp;"!$AJ$41:$AJ$406"),INDIRECT($A$5&amp;"!$AL$41:$AL$406"))*SUM($F$3:$I$3)</f>
        <v>11.7</v>
      </c>
      <c r="D219" s="65" cm="1">
        <f t="array" aca="1" ref="D219" ca="1">_xlfn.XLOOKUP(A219,INDIRECT($A$5&amp;"!$AJ$41:$AJ$406"),INDIRECT($A$5&amp;"!$AO$41:$AO$406"))*SUM($F$3:$I$3)</f>
        <v>11.7</v>
      </c>
      <c r="E219" s="34" cm="1">
        <f t="array" ref="E219">SUMPRODUCT(('PT Storengy'!$B$8:$I$372)*('PT Storengy'!$A$8:$A$372=$A219)*('PT Storengy'!$B$5:$I$5=$A$6)*('PT Storengy'!$B$7:$I$7=$A$7))</f>
        <v>0</v>
      </c>
      <c r="F219" s="107">
        <f t="shared" ca="1" si="30"/>
        <v>11.7</v>
      </c>
      <c r="G219" s="141">
        <f t="shared" ca="1" si="33"/>
        <v>1</v>
      </c>
      <c r="H219" s="35" cm="1">
        <f t="array" aca="1" ref="H219" ca="1">IF(ROUND(ROUND(G219,2)-G219,4)=0,_xlfn.XLOOKUP(G219,INDIRECT($A$4&amp;"!$G$41:$G$141"),INDIRECT($A$4&amp;"!$A$41:$A$141"),0,1,1),IF(G219&gt;=1,0,(ROUNDUP(G219,2)-G219)*100*_xlfn.XLOOKUP(G219,INDIRECT($A$4&amp;"!$G$41:$G$141"),INDIRECT($A$4&amp;"!$A$41:$A$141"),0,-1,-1)+(G219-ROUNDDOWN(G219,2))*100*_xlfn.XLOOKUP(G219,INDIRECT($A$4&amp;"!$G$41:$G$141"),INDIRECT($A$4&amp;"!$A$41:$A$141"),0,1,1)))</f>
        <v>0.25000000000000011</v>
      </c>
      <c r="I219" s="66">
        <f t="shared" ca="1" si="34"/>
        <v>0</v>
      </c>
      <c r="J219" s="106" cm="1">
        <f t="array" aca="1" ref="J219" ca="1">IF(COUNTIFS('PTC NaTran'!$K$7:$K$15996,"",'PTC NaTran'!$A$7:$A$15996,J$16,'PTC NaTran'!$D$7:$D$15996,$A219,'PTC NaTran'!$C$7:$C$15996,"DEL")&gt;0,J$14,SUMIFS('PTC NaTran'!$K$7:$K$15996,'PTC NaTran'!$A$7:$A$15996,J$16,'PTC NaTran'!$D$7:$D$15996,$A219,'PTC NaTran'!$C$7:$C$15996,"DEL")*1.0026*$F$4/INDIRECT($A$4&amp;"!D9"))</f>
        <v>93.6</v>
      </c>
      <c r="K219" s="106">
        <v>1000</v>
      </c>
      <c r="L219" s="107">
        <f t="shared" ca="1" si="31"/>
        <v>11.625745344255318</v>
      </c>
      <c r="M219" s="141">
        <f t="shared" ca="1" si="35"/>
        <v>0.99158999999999997</v>
      </c>
      <c r="N219" s="35" cm="1">
        <f t="array" aca="1" ref="N219" ca="1">IF(ROUND(ROUND(M219,2)-M219,4)=0,_xlfn.XLOOKUP(M219,INDIRECT($A$4&amp;"!$G$41:$G$141"),INDIRECT($A$4&amp;"!$A$41:$A$141"),0,1,1),IF(M219&gt;=1,0,(ROUNDUP(M219,2)-M219)*100*_xlfn.XLOOKUP(M219,INDIRECT($A$4&amp;"!$G$41:$G$141"),INDIRECT($A$4&amp;"!$A$41:$A$141"),0,-1,-1)+(M219-ROUNDDOWN(M219,2))*100*_xlfn.XLOOKUP(M219,INDIRECT($A$4&amp;"!$G$41:$G$141"),INDIRECT($A$4&amp;"!$A$41:$A$141"),0,1,1)))</f>
        <v>0.25841000000000036</v>
      </c>
      <c r="O219" s="66">
        <f t="shared" ca="1" si="36"/>
        <v>24.187176000000033</v>
      </c>
      <c r="S219" s="107">
        <f t="shared" ca="1" si="32"/>
        <v>12.242505600000015</v>
      </c>
      <c r="T219" s="51">
        <f t="shared" ca="1" si="37"/>
        <v>1</v>
      </c>
      <c r="U219" s="35" cm="1">
        <f t="array" aca="1" ref="U219" ca="1">IF(ROUND(ROUND(T219,2)-T219,4)=0,_xlfn.XLOOKUP(T219,INDIRECT($A$4&amp;"!$G$41:$G$141"),INDIRECT($A$4&amp;"!$A$41:$A$141"),0,1,1),IF(T219&gt;=1,0,(ROUNDUP(T219,2)-T219)*100*_xlfn.XLOOKUP(T219,INDIRECT($A$4&amp;"!$G$41:$G$141"),INDIRECT($A$4&amp;"!$A$41:$A$141"),0,-1,-1)+(T219-ROUNDDOWN(T219,2))*100*_xlfn.XLOOKUP(T219,INDIRECT($A$4&amp;"!$G$41:$G$141"),INDIRECT($A$4&amp;"!$A$41:$A$141"),0,1,1)))</f>
        <v>0.25000000000000011</v>
      </c>
      <c r="V219" s="66">
        <f t="shared" ca="1" si="38"/>
        <v>23.400000000000009</v>
      </c>
    </row>
    <row r="220" spans="1:22" x14ac:dyDescent="0.35">
      <c r="A220" s="32">
        <f t="shared" si="39"/>
        <v>46681</v>
      </c>
      <c r="B220" s="65" cm="1">
        <f t="array" aca="1" ref="B220" ca="1">_xlfn.XLOOKUP(A220,INDIRECT($A$5&amp;"!$AJ$41:$AJ$406"),INDIRECT($A$5&amp;"!$AK$41:$AK$406"))*SUM($F$3:$I$3)</f>
        <v>0</v>
      </c>
      <c r="C220" s="65" cm="1">
        <f t="array" aca="1" ref="C220" ca="1">_xlfn.XLOOKUP(A220,INDIRECT($A$5&amp;"!$AJ$41:$AJ$406"),INDIRECT($A$5&amp;"!$AL$41:$AL$406"))*SUM($F$3:$I$3)</f>
        <v>11.7</v>
      </c>
      <c r="D220" s="65" cm="1">
        <f t="array" aca="1" ref="D220" ca="1">_xlfn.XLOOKUP(A220,INDIRECT($A$5&amp;"!$AJ$41:$AJ$406"),INDIRECT($A$5&amp;"!$AO$41:$AO$406"))*SUM($F$3:$I$3)</f>
        <v>11.7</v>
      </c>
      <c r="E220" s="34" cm="1">
        <f t="array" ref="E220">SUMPRODUCT(('PT Storengy'!$B$8:$I$372)*('PT Storengy'!$A$8:$A$372=$A220)*('PT Storengy'!$B$5:$I$5=$A$6)*('PT Storengy'!$B$7:$I$7=$A$7))</f>
        <v>0</v>
      </c>
      <c r="F220" s="107">
        <f t="shared" ca="1" si="30"/>
        <v>11.7</v>
      </c>
      <c r="G220" s="141">
        <f t="shared" ca="1" si="33"/>
        <v>1</v>
      </c>
      <c r="H220" s="35" cm="1">
        <f t="array" aca="1" ref="H220" ca="1">IF(ROUND(ROUND(G220,2)-G220,4)=0,_xlfn.XLOOKUP(G220,INDIRECT($A$4&amp;"!$G$41:$G$141"),INDIRECT($A$4&amp;"!$A$41:$A$141"),0,1,1),IF(G220&gt;=1,0,(ROUNDUP(G220,2)-G220)*100*_xlfn.XLOOKUP(G220,INDIRECT($A$4&amp;"!$G$41:$G$141"),INDIRECT($A$4&amp;"!$A$41:$A$141"),0,-1,-1)+(G220-ROUNDDOWN(G220,2))*100*_xlfn.XLOOKUP(G220,INDIRECT($A$4&amp;"!$G$41:$G$141"),INDIRECT($A$4&amp;"!$A$41:$A$141"),0,1,1)))</f>
        <v>0.25000000000000011</v>
      </c>
      <c r="I220" s="66">
        <f t="shared" ca="1" si="34"/>
        <v>0</v>
      </c>
      <c r="J220" s="106" cm="1">
        <f t="array" aca="1" ref="J220" ca="1">IF(COUNTIFS('PTC NaTran'!$K$7:$K$15996,"",'PTC NaTran'!$A$7:$A$15996,J$16,'PTC NaTran'!$D$7:$D$15996,$A220,'PTC NaTran'!$C$7:$C$15996,"DEL")&gt;0,J$14,SUMIFS('PTC NaTran'!$K$7:$K$15996,'PTC NaTran'!$A$7:$A$15996,J$16,'PTC NaTran'!$D$7:$D$15996,$A220,'PTC NaTran'!$C$7:$C$15996,"DEL")*1.0026*$F$4/INDIRECT($A$4&amp;"!D9"))</f>
        <v>93.6</v>
      </c>
      <c r="K220" s="106">
        <v>1000</v>
      </c>
      <c r="L220" s="107">
        <f t="shared" ca="1" si="31"/>
        <v>11.649739704255317</v>
      </c>
      <c r="M220" s="141">
        <f t="shared" ca="1" si="35"/>
        <v>0.99365000000000003</v>
      </c>
      <c r="N220" s="35" cm="1">
        <f t="array" aca="1" ref="N220" ca="1">IF(ROUND(ROUND(M220,2)-M220,4)=0,_xlfn.XLOOKUP(M220,INDIRECT($A$4&amp;"!$G$41:$G$141"),INDIRECT($A$4&amp;"!$A$41:$A$141"),0,1,1),IF(M220&gt;=1,0,(ROUNDUP(M220,2)-M220)*100*_xlfn.XLOOKUP(M220,INDIRECT($A$4&amp;"!$G$41:$G$141"),INDIRECT($A$4&amp;"!$A$41:$A$141"),0,-1,-1)+(M220-ROUNDDOWN(M220,2))*100*_xlfn.XLOOKUP(M220,INDIRECT($A$4&amp;"!$G$41:$G$141"),INDIRECT($A$4&amp;"!$A$41:$A$141"),0,1,1)))</f>
        <v>0.2563500000000003</v>
      </c>
      <c r="O220" s="66">
        <f t="shared" ca="1" si="36"/>
        <v>23.994360000000025</v>
      </c>
      <c r="S220" s="107">
        <f t="shared" ca="1" si="32"/>
        <v>12.265905600000016</v>
      </c>
      <c r="T220" s="51">
        <f t="shared" ca="1" si="37"/>
        <v>1</v>
      </c>
      <c r="U220" s="35" cm="1">
        <f t="array" aca="1" ref="U220" ca="1">IF(ROUND(ROUND(T220,2)-T220,4)=0,_xlfn.XLOOKUP(T220,INDIRECT($A$4&amp;"!$G$41:$G$141"),INDIRECT($A$4&amp;"!$A$41:$A$141"),0,1,1),IF(T220&gt;=1,0,(ROUNDUP(T220,2)-T220)*100*_xlfn.XLOOKUP(T220,INDIRECT($A$4&amp;"!$G$41:$G$141"),INDIRECT($A$4&amp;"!$A$41:$A$141"),0,-1,-1)+(T220-ROUNDDOWN(T220,2))*100*_xlfn.XLOOKUP(T220,INDIRECT($A$4&amp;"!$G$41:$G$141"),INDIRECT($A$4&amp;"!$A$41:$A$141"),0,1,1)))</f>
        <v>0.25000000000000011</v>
      </c>
      <c r="V220" s="66">
        <f t="shared" ca="1" si="38"/>
        <v>23.400000000000009</v>
      </c>
    </row>
    <row r="221" spans="1:22" x14ac:dyDescent="0.35">
      <c r="A221" s="32">
        <f t="shared" si="39"/>
        <v>46682</v>
      </c>
      <c r="B221" s="65" cm="1">
        <f t="array" aca="1" ref="B221" ca="1">_xlfn.XLOOKUP(A221,INDIRECT($A$5&amp;"!$AJ$41:$AJ$406"),INDIRECT($A$5&amp;"!$AK$41:$AK$406"))*SUM($F$3:$I$3)</f>
        <v>0</v>
      </c>
      <c r="C221" s="65" cm="1">
        <f t="array" aca="1" ref="C221" ca="1">_xlfn.XLOOKUP(A221,INDIRECT($A$5&amp;"!$AJ$41:$AJ$406"),INDIRECT($A$5&amp;"!$AL$41:$AL$406"))*SUM($F$3:$I$3)</f>
        <v>11.7</v>
      </c>
      <c r="D221" s="65" cm="1">
        <f t="array" aca="1" ref="D221" ca="1">_xlfn.XLOOKUP(A221,INDIRECT($A$5&amp;"!$AJ$41:$AJ$406"),INDIRECT($A$5&amp;"!$AO$41:$AO$406"))*SUM($F$3:$I$3)</f>
        <v>11.7</v>
      </c>
      <c r="E221" s="34" cm="1">
        <f t="array" ref="E221">SUMPRODUCT(('PT Storengy'!$B$8:$I$372)*('PT Storengy'!$A$8:$A$372=$A221)*('PT Storengy'!$B$5:$I$5=$A$6)*('PT Storengy'!$B$7:$I$7=$A$7))</f>
        <v>0</v>
      </c>
      <c r="F221" s="107">
        <f t="shared" ca="1" si="30"/>
        <v>11.7</v>
      </c>
      <c r="G221" s="141">
        <f t="shared" ca="1" si="33"/>
        <v>1</v>
      </c>
      <c r="H221" s="35" cm="1">
        <f t="array" aca="1" ref="H221" ca="1">IF(ROUND(ROUND(G221,2)-G221,4)=0,_xlfn.XLOOKUP(G221,INDIRECT($A$4&amp;"!$G$41:$G$141"),INDIRECT($A$4&amp;"!$A$41:$A$141"),0,1,1),IF(G221&gt;=1,0,(ROUNDUP(G221,2)-G221)*100*_xlfn.XLOOKUP(G221,INDIRECT($A$4&amp;"!$G$41:$G$141"),INDIRECT($A$4&amp;"!$A$41:$A$141"),0,-1,-1)+(G221-ROUNDDOWN(G221,2))*100*_xlfn.XLOOKUP(G221,INDIRECT($A$4&amp;"!$G$41:$G$141"),INDIRECT($A$4&amp;"!$A$41:$A$141"),0,1,1)))</f>
        <v>0.25000000000000011</v>
      </c>
      <c r="I221" s="66">
        <f t="shared" ca="1" si="34"/>
        <v>0</v>
      </c>
      <c r="J221" s="106" cm="1">
        <f t="array" aca="1" ref="J221" ca="1">IF(COUNTIFS('PTC NaTran'!$K$7:$K$15996,"",'PTC NaTran'!$A$7:$A$15996,J$16,'PTC NaTran'!$D$7:$D$15996,$A221,'PTC NaTran'!$C$7:$C$15996,"DEL")&gt;0,J$14,SUMIFS('PTC NaTran'!$K$7:$K$15996,'PTC NaTran'!$A$7:$A$15996,J$16,'PTC NaTran'!$D$7:$D$15996,$A221,'PTC NaTran'!$C$7:$C$15996,"DEL")*1.0026*$F$4/INDIRECT($A$4&amp;"!D9"))</f>
        <v>93.6</v>
      </c>
      <c r="K221" s="106">
        <v>1000</v>
      </c>
      <c r="L221" s="107">
        <f t="shared" ca="1" si="31"/>
        <v>11.673542184255318</v>
      </c>
      <c r="M221" s="141">
        <f t="shared" ca="1" si="35"/>
        <v>0.99570000000000003</v>
      </c>
      <c r="N221" s="35" cm="1">
        <f t="array" aca="1" ref="N221" ca="1">IF(ROUND(ROUND(M221,2)-M221,4)=0,_xlfn.XLOOKUP(M221,INDIRECT($A$4&amp;"!$G$41:$G$141"),INDIRECT($A$4&amp;"!$A$41:$A$141"),0,1,1),IF(M221&gt;=1,0,(ROUNDUP(M221,2)-M221)*100*_xlfn.XLOOKUP(M221,INDIRECT($A$4&amp;"!$G$41:$G$141"),INDIRECT($A$4&amp;"!$A$41:$A$141"),0,-1,-1)+(M221-ROUNDDOWN(M221,2))*100*_xlfn.XLOOKUP(M221,INDIRECT($A$4&amp;"!$G$41:$G$141"),INDIRECT($A$4&amp;"!$A$41:$A$141"),0,1,1)))</f>
        <v>0.2543000000000003</v>
      </c>
      <c r="O221" s="66">
        <f t="shared" ca="1" si="36"/>
        <v>23.802480000000028</v>
      </c>
      <c r="S221" s="107">
        <f t="shared" ca="1" si="32"/>
        <v>12.289305600000016</v>
      </c>
      <c r="T221" s="51">
        <f t="shared" ca="1" si="37"/>
        <v>1</v>
      </c>
      <c r="U221" s="35" cm="1">
        <f t="array" aca="1" ref="U221" ca="1">IF(ROUND(ROUND(T221,2)-T221,4)=0,_xlfn.XLOOKUP(T221,INDIRECT($A$4&amp;"!$G$41:$G$141"),INDIRECT($A$4&amp;"!$A$41:$A$141"),0,1,1),IF(T221&gt;=1,0,(ROUNDUP(T221,2)-T221)*100*_xlfn.XLOOKUP(T221,INDIRECT($A$4&amp;"!$G$41:$G$141"),INDIRECT($A$4&amp;"!$A$41:$A$141"),0,-1,-1)+(T221-ROUNDDOWN(T221,2))*100*_xlfn.XLOOKUP(T221,INDIRECT($A$4&amp;"!$G$41:$G$141"),INDIRECT($A$4&amp;"!$A$41:$A$141"),0,1,1)))</f>
        <v>0.25000000000000011</v>
      </c>
      <c r="V221" s="66">
        <f t="shared" ca="1" si="38"/>
        <v>23.400000000000009</v>
      </c>
    </row>
    <row r="222" spans="1:22" x14ac:dyDescent="0.35">
      <c r="A222" s="32">
        <f t="shared" si="39"/>
        <v>46683</v>
      </c>
      <c r="B222" s="65" cm="1">
        <f t="array" aca="1" ref="B222" ca="1">_xlfn.XLOOKUP(A222,INDIRECT($A$5&amp;"!$AJ$41:$AJ$406"),INDIRECT($A$5&amp;"!$AK$41:$AK$406"))*SUM($F$3:$I$3)</f>
        <v>0</v>
      </c>
      <c r="C222" s="65" cm="1">
        <f t="array" aca="1" ref="C222" ca="1">_xlfn.XLOOKUP(A222,INDIRECT($A$5&amp;"!$AJ$41:$AJ$406"),INDIRECT($A$5&amp;"!$AL$41:$AL$406"))*SUM($F$3:$I$3)</f>
        <v>11.7</v>
      </c>
      <c r="D222" s="65" cm="1">
        <f t="array" aca="1" ref="D222" ca="1">_xlfn.XLOOKUP(A222,INDIRECT($A$5&amp;"!$AJ$41:$AJ$406"),INDIRECT($A$5&amp;"!$AO$41:$AO$406"))*SUM($F$3:$I$3)</f>
        <v>11.7</v>
      </c>
      <c r="E222" s="34" cm="1">
        <f t="array" ref="E222">SUMPRODUCT(('PT Storengy'!$B$8:$I$372)*('PT Storengy'!$A$8:$A$372=$A222)*('PT Storengy'!$B$5:$I$5=$A$6)*('PT Storengy'!$B$7:$I$7=$A$7))</f>
        <v>0</v>
      </c>
      <c r="F222" s="107">
        <f t="shared" ca="1" si="30"/>
        <v>11.7</v>
      </c>
      <c r="G222" s="141">
        <f t="shared" ca="1" si="33"/>
        <v>1</v>
      </c>
      <c r="H222" s="35" cm="1">
        <f t="array" aca="1" ref="H222" ca="1">IF(ROUND(ROUND(G222,2)-G222,4)=0,_xlfn.XLOOKUP(G222,INDIRECT($A$4&amp;"!$G$41:$G$141"),INDIRECT($A$4&amp;"!$A$41:$A$141"),0,1,1),IF(G222&gt;=1,0,(ROUNDUP(G222,2)-G222)*100*_xlfn.XLOOKUP(G222,INDIRECT($A$4&amp;"!$G$41:$G$141"),INDIRECT($A$4&amp;"!$A$41:$A$141"),0,-1,-1)+(G222-ROUNDDOWN(G222,2))*100*_xlfn.XLOOKUP(G222,INDIRECT($A$4&amp;"!$G$41:$G$141"),INDIRECT($A$4&amp;"!$A$41:$A$141"),0,1,1)))</f>
        <v>0.25000000000000011</v>
      </c>
      <c r="I222" s="66">
        <f t="shared" ca="1" si="34"/>
        <v>0</v>
      </c>
      <c r="J222" s="106" cm="1">
        <f t="array" aca="1" ref="J222" ca="1">IF(COUNTIFS('PTC NaTran'!$K$7:$K$15996,"",'PTC NaTran'!$A$7:$A$15996,J$16,'PTC NaTran'!$D$7:$D$15996,$A222,'PTC NaTran'!$C$7:$C$15996,"DEL")&gt;0,J$14,SUMIFS('PTC NaTran'!$K$7:$K$15996,'PTC NaTran'!$A$7:$A$15996,J$16,'PTC NaTran'!$D$7:$D$15996,$A222,'PTC NaTran'!$C$7:$C$15996,"DEL")*1.0026*$F$4/INDIRECT($A$4&amp;"!D9"))</f>
        <v>93.6</v>
      </c>
      <c r="K222" s="106">
        <v>1000</v>
      </c>
      <c r="L222" s="107">
        <f t="shared" ca="1" si="31"/>
        <v>11.697153720255319</v>
      </c>
      <c r="M222" s="141">
        <f t="shared" ca="1" si="35"/>
        <v>0.99773999999999996</v>
      </c>
      <c r="N222" s="35" cm="1">
        <f t="array" aca="1" ref="N222" ca="1">IF(ROUND(ROUND(M222,2)-M222,4)=0,_xlfn.XLOOKUP(M222,INDIRECT($A$4&amp;"!$G$41:$G$141"),INDIRECT($A$4&amp;"!$A$41:$A$141"),0,1,1),IF(M222&gt;=1,0,(ROUNDUP(M222,2)-M222)*100*_xlfn.XLOOKUP(M222,INDIRECT($A$4&amp;"!$G$41:$G$141"),INDIRECT($A$4&amp;"!$A$41:$A$141"),0,-1,-1)+(M222-ROUNDDOWN(M222,2))*100*_xlfn.XLOOKUP(M222,INDIRECT($A$4&amp;"!$G$41:$G$141"),INDIRECT($A$4&amp;"!$A$41:$A$141"),0,1,1)))</f>
        <v>0.25226000000000037</v>
      </c>
      <c r="O222" s="66">
        <f t="shared" ca="1" si="36"/>
        <v>23.611536000000033</v>
      </c>
      <c r="S222" s="107">
        <f t="shared" ca="1" si="32"/>
        <v>12.312705600000017</v>
      </c>
      <c r="T222" s="51">
        <f t="shared" ca="1" si="37"/>
        <v>1</v>
      </c>
      <c r="U222" s="35" cm="1">
        <f t="array" aca="1" ref="U222" ca="1">IF(ROUND(ROUND(T222,2)-T222,4)=0,_xlfn.XLOOKUP(T222,INDIRECT($A$4&amp;"!$G$41:$G$141"),INDIRECT($A$4&amp;"!$A$41:$A$141"),0,1,1),IF(T222&gt;=1,0,(ROUNDUP(T222,2)-T222)*100*_xlfn.XLOOKUP(T222,INDIRECT($A$4&amp;"!$G$41:$G$141"),INDIRECT($A$4&amp;"!$A$41:$A$141"),0,-1,-1)+(T222-ROUNDDOWN(T222,2))*100*_xlfn.XLOOKUP(T222,INDIRECT($A$4&amp;"!$G$41:$G$141"),INDIRECT($A$4&amp;"!$A$41:$A$141"),0,1,1)))</f>
        <v>0.25000000000000011</v>
      </c>
      <c r="V222" s="66">
        <f t="shared" ca="1" si="38"/>
        <v>23.400000000000009</v>
      </c>
    </row>
    <row r="223" spans="1:22" x14ac:dyDescent="0.35">
      <c r="A223" s="32">
        <f t="shared" si="39"/>
        <v>46684</v>
      </c>
      <c r="B223" s="65" cm="1">
        <f t="array" aca="1" ref="B223" ca="1">_xlfn.XLOOKUP(A223,INDIRECT($A$5&amp;"!$AJ$41:$AJ$406"),INDIRECT($A$5&amp;"!$AK$41:$AK$406"))*SUM($F$3:$I$3)</f>
        <v>0</v>
      </c>
      <c r="C223" s="65" cm="1">
        <f t="array" aca="1" ref="C223" ca="1">_xlfn.XLOOKUP(A223,INDIRECT($A$5&amp;"!$AJ$41:$AJ$406"),INDIRECT($A$5&amp;"!$AL$41:$AL$406"))*SUM($F$3:$I$3)</f>
        <v>11.7</v>
      </c>
      <c r="D223" s="65" cm="1">
        <f t="array" aca="1" ref="D223" ca="1">_xlfn.XLOOKUP(A223,INDIRECT($A$5&amp;"!$AJ$41:$AJ$406"),INDIRECT($A$5&amp;"!$AO$41:$AO$406"))*SUM($F$3:$I$3)</f>
        <v>11.7</v>
      </c>
      <c r="E223" s="34" cm="1">
        <f t="array" ref="E223">SUMPRODUCT(('PT Storengy'!$B$8:$I$372)*('PT Storengy'!$A$8:$A$372=$A223)*('PT Storengy'!$B$5:$I$5=$A$6)*('PT Storengy'!$B$7:$I$7=$A$7))</f>
        <v>0</v>
      </c>
      <c r="F223" s="107">
        <f t="shared" ca="1" si="30"/>
        <v>11.7</v>
      </c>
      <c r="G223" s="141">
        <f t="shared" ca="1" si="33"/>
        <v>1</v>
      </c>
      <c r="H223" s="35" cm="1">
        <f t="array" aca="1" ref="H223" ca="1">IF(ROUND(ROUND(G223,2)-G223,4)=0,_xlfn.XLOOKUP(G223,INDIRECT($A$4&amp;"!$G$41:$G$141"),INDIRECT($A$4&amp;"!$A$41:$A$141"),0,1,1),IF(G223&gt;=1,0,(ROUNDUP(G223,2)-G223)*100*_xlfn.XLOOKUP(G223,INDIRECT($A$4&amp;"!$G$41:$G$141"),INDIRECT($A$4&amp;"!$A$41:$A$141"),0,-1,-1)+(G223-ROUNDDOWN(G223,2))*100*_xlfn.XLOOKUP(G223,INDIRECT($A$4&amp;"!$G$41:$G$141"),INDIRECT($A$4&amp;"!$A$41:$A$141"),0,1,1)))</f>
        <v>0.25000000000000011</v>
      </c>
      <c r="I223" s="66">
        <f t="shared" ca="1" si="34"/>
        <v>0</v>
      </c>
      <c r="J223" s="106" cm="1">
        <f t="array" aca="1" ref="J223" ca="1">IF(COUNTIFS('PTC NaTran'!$K$7:$K$15996,"",'PTC NaTran'!$A$7:$A$15996,J$16,'PTC NaTran'!$D$7:$D$15996,$A223,'PTC NaTran'!$C$7:$C$15996,"DEL")&gt;0,J$14,SUMIFS('PTC NaTran'!$K$7:$K$15996,'PTC NaTran'!$A$7:$A$15996,J$16,'PTC NaTran'!$D$7:$D$15996,$A223,'PTC NaTran'!$C$7:$C$15996,"DEL")*1.0026*$F$4/INDIRECT($A$4&amp;"!D9"))</f>
        <v>93.6</v>
      </c>
      <c r="K223" s="106">
        <v>1000</v>
      </c>
      <c r="L223" s="107">
        <f t="shared" ca="1" si="31"/>
        <v>11.7</v>
      </c>
      <c r="M223" s="141">
        <f t="shared" ca="1" si="35"/>
        <v>0.99975999999999998</v>
      </c>
      <c r="N223" s="35" cm="1">
        <f t="array" aca="1" ref="N223" ca="1">IF(ROUND(ROUND(M223,2)-M223,4)=0,_xlfn.XLOOKUP(M223,INDIRECT($A$4&amp;"!$G$41:$G$141"),INDIRECT($A$4&amp;"!$A$41:$A$141"),0,1,1),IF(M223&gt;=1,0,(ROUNDUP(M223,2)-M223)*100*_xlfn.XLOOKUP(M223,INDIRECT($A$4&amp;"!$G$41:$G$141"),INDIRECT($A$4&amp;"!$A$41:$A$141"),0,-1,-1)+(M223-ROUNDDOWN(M223,2))*100*_xlfn.XLOOKUP(M223,INDIRECT($A$4&amp;"!$G$41:$G$141"),INDIRECT($A$4&amp;"!$A$41:$A$141"),0,1,1)))</f>
        <v>0.25024000000000035</v>
      </c>
      <c r="O223" s="66">
        <f t="shared" ca="1" si="36"/>
        <v>2.8462797446809418</v>
      </c>
      <c r="S223" s="107">
        <f t="shared" ca="1" si="32"/>
        <v>12.336105600000018</v>
      </c>
      <c r="T223" s="51">
        <f t="shared" ca="1" si="37"/>
        <v>1</v>
      </c>
      <c r="U223" s="35" cm="1">
        <f t="array" aca="1" ref="U223" ca="1">IF(ROUND(ROUND(T223,2)-T223,4)=0,_xlfn.XLOOKUP(T223,INDIRECT($A$4&amp;"!$G$41:$G$141"),INDIRECT($A$4&amp;"!$A$41:$A$141"),0,1,1),IF(T223&gt;=1,0,(ROUNDUP(T223,2)-T223)*100*_xlfn.XLOOKUP(T223,INDIRECT($A$4&amp;"!$G$41:$G$141"),INDIRECT($A$4&amp;"!$A$41:$A$141"),0,-1,-1)+(T223-ROUNDDOWN(T223,2))*100*_xlfn.XLOOKUP(T223,INDIRECT($A$4&amp;"!$G$41:$G$141"),INDIRECT($A$4&amp;"!$A$41:$A$141"),0,1,1)))</f>
        <v>0.25000000000000011</v>
      </c>
      <c r="V223" s="66">
        <f t="shared" ca="1" si="38"/>
        <v>23.400000000000009</v>
      </c>
    </row>
    <row r="224" spans="1:22" x14ac:dyDescent="0.35">
      <c r="A224" s="32">
        <f t="shared" si="39"/>
        <v>46685</v>
      </c>
      <c r="B224" s="65" cm="1">
        <f t="array" aca="1" ref="B224" ca="1">_xlfn.XLOOKUP(A224,INDIRECT($A$5&amp;"!$AJ$41:$AJ$406"),INDIRECT($A$5&amp;"!$AK$41:$AK$406"))*SUM($F$3:$I$3)</f>
        <v>0</v>
      </c>
      <c r="C224" s="65" cm="1">
        <f t="array" aca="1" ref="C224" ca="1">_xlfn.XLOOKUP(A224,INDIRECT($A$5&amp;"!$AJ$41:$AJ$406"),INDIRECT($A$5&amp;"!$AL$41:$AL$406"))*SUM($F$3:$I$3)</f>
        <v>11.7</v>
      </c>
      <c r="D224" s="65" cm="1">
        <f t="array" aca="1" ref="D224" ca="1">_xlfn.XLOOKUP(A224,INDIRECT($A$5&amp;"!$AJ$41:$AJ$406"),INDIRECT($A$5&amp;"!$AO$41:$AO$406"))*SUM($F$3:$I$3)</f>
        <v>11.7</v>
      </c>
      <c r="E224" s="34" cm="1">
        <f t="array" ref="E224">SUMPRODUCT(('PT Storengy'!$B$8:$I$372)*('PT Storengy'!$A$8:$A$372=$A224)*('PT Storengy'!$B$5:$I$5=$A$6)*('PT Storengy'!$B$7:$I$7=$A$7))</f>
        <v>0.6</v>
      </c>
      <c r="F224" s="107">
        <f t="shared" ca="1" si="30"/>
        <v>11.7</v>
      </c>
      <c r="G224" s="141">
        <f t="shared" ca="1" si="33"/>
        <v>1</v>
      </c>
      <c r="H224" s="35" cm="1">
        <f t="array" aca="1" ref="H224" ca="1">IF(ROUND(ROUND(G224,2)-G224,4)=0,_xlfn.XLOOKUP(G224,INDIRECT($A$4&amp;"!$G$41:$G$141"),INDIRECT($A$4&amp;"!$A$41:$A$141"),0,1,1),IF(G224&gt;=1,0,(ROUNDUP(G224,2)-G224)*100*_xlfn.XLOOKUP(G224,INDIRECT($A$4&amp;"!$G$41:$G$141"),INDIRECT($A$4&amp;"!$A$41:$A$141"),0,-1,-1)+(G224-ROUNDDOWN(G224,2))*100*_xlfn.XLOOKUP(G224,INDIRECT($A$4&amp;"!$G$41:$G$141"),INDIRECT($A$4&amp;"!$A$41:$A$141"),0,1,1)))</f>
        <v>0.25000000000000011</v>
      </c>
      <c r="I224" s="66">
        <f t="shared" ca="1" si="34"/>
        <v>0</v>
      </c>
      <c r="J224" s="106" cm="1">
        <f t="array" aca="1" ref="J224" ca="1">IF(COUNTIFS('PTC NaTran'!$K$7:$K$15996,"",'PTC NaTran'!$A$7:$A$15996,J$16,'PTC NaTran'!$D$7:$D$15996,$A224,'PTC NaTran'!$C$7:$C$15996,"DEL")&gt;0,J$14,SUMIFS('PTC NaTran'!$K$7:$K$15996,'PTC NaTran'!$A$7:$A$15996,J$16,'PTC NaTran'!$D$7:$D$15996,$A224,'PTC NaTran'!$C$7:$C$15996,"DEL")*1.0026*$F$4/INDIRECT($A$4&amp;"!D9"))</f>
        <v>44.92501276595744</v>
      </c>
      <c r="K224" s="106">
        <v>1000</v>
      </c>
      <c r="L224" s="107">
        <f t="shared" ca="1" si="31"/>
        <v>11.7</v>
      </c>
      <c r="M224" s="141">
        <f t="shared" ca="1" si="35"/>
        <v>1</v>
      </c>
      <c r="N224" s="35" cm="1">
        <f t="array" aca="1" ref="N224" ca="1">IF(ROUND(ROUND(M224,2)-M224,4)=0,_xlfn.XLOOKUP(M224,INDIRECT($A$4&amp;"!$G$41:$G$141"),INDIRECT($A$4&amp;"!$A$41:$A$141"),0,1,1),IF(M224&gt;=1,0,(ROUNDUP(M224,2)-M224)*100*_xlfn.XLOOKUP(M224,INDIRECT($A$4&amp;"!$G$41:$G$141"),INDIRECT($A$4&amp;"!$A$41:$A$141"),0,-1,-1)+(M224-ROUNDDOWN(M224,2))*100*_xlfn.XLOOKUP(M224,INDIRECT($A$4&amp;"!$G$41:$G$141"),INDIRECT($A$4&amp;"!$A$41:$A$141"),0,1,1)))</f>
        <v>0.25000000000000011</v>
      </c>
      <c r="O224" s="66">
        <f t="shared" ca="1" si="36"/>
        <v>0</v>
      </c>
      <c r="S224" s="107">
        <f t="shared" ca="1" si="32"/>
        <v>12.359505600000018</v>
      </c>
      <c r="T224" s="51">
        <f t="shared" ca="1" si="37"/>
        <v>1</v>
      </c>
      <c r="U224" s="35" cm="1">
        <f t="array" aca="1" ref="U224" ca="1">IF(ROUND(ROUND(T224,2)-T224,4)=0,_xlfn.XLOOKUP(T224,INDIRECT($A$4&amp;"!$G$41:$G$141"),INDIRECT($A$4&amp;"!$A$41:$A$141"),0,1,1),IF(T224&gt;=1,0,(ROUNDUP(T224,2)-T224)*100*_xlfn.XLOOKUP(T224,INDIRECT($A$4&amp;"!$G$41:$G$141"),INDIRECT($A$4&amp;"!$A$41:$A$141"),0,-1,-1)+(T224-ROUNDDOWN(T224,2))*100*_xlfn.XLOOKUP(T224,INDIRECT($A$4&amp;"!$G$41:$G$141"),INDIRECT($A$4&amp;"!$A$41:$A$141"),0,1,1)))</f>
        <v>0.25000000000000011</v>
      </c>
      <c r="V224" s="66">
        <f t="shared" ca="1" si="38"/>
        <v>23.400000000000009</v>
      </c>
    </row>
    <row r="225" spans="1:22" x14ac:dyDescent="0.35">
      <c r="A225" s="32">
        <f t="shared" si="39"/>
        <v>46686</v>
      </c>
      <c r="B225" s="65" cm="1">
        <f t="array" aca="1" ref="B225" ca="1">_xlfn.XLOOKUP(A225,INDIRECT($A$5&amp;"!$AJ$41:$AJ$406"),INDIRECT($A$5&amp;"!$AK$41:$AK$406"))*SUM($F$3:$I$3)</f>
        <v>0</v>
      </c>
      <c r="C225" s="65" cm="1">
        <f t="array" aca="1" ref="C225" ca="1">_xlfn.XLOOKUP(A225,INDIRECT($A$5&amp;"!$AJ$41:$AJ$406"),INDIRECT($A$5&amp;"!$AL$41:$AL$406"))*SUM($F$3:$I$3)</f>
        <v>11.7</v>
      </c>
      <c r="D225" s="65" cm="1">
        <f t="array" aca="1" ref="D225" ca="1">_xlfn.XLOOKUP(A225,INDIRECT($A$5&amp;"!$AJ$41:$AJ$406"),INDIRECT($A$5&amp;"!$AO$41:$AO$406"))*SUM($F$3:$I$3)</f>
        <v>11.7</v>
      </c>
      <c r="E225" s="34" cm="1">
        <f t="array" ref="E225">SUMPRODUCT(('PT Storengy'!$B$8:$I$372)*('PT Storengy'!$A$8:$A$372=$A225)*('PT Storengy'!$B$5:$I$5=$A$6)*('PT Storengy'!$B$7:$I$7=$A$7))</f>
        <v>0.6</v>
      </c>
      <c r="F225" s="107">
        <f t="shared" ca="1" si="30"/>
        <v>11.7</v>
      </c>
      <c r="G225" s="141">
        <f t="shared" ca="1" si="33"/>
        <v>1</v>
      </c>
      <c r="H225" s="35" cm="1">
        <f t="array" aca="1" ref="H225" ca="1">IF(ROUND(ROUND(G225,2)-G225,4)=0,_xlfn.XLOOKUP(G225,INDIRECT($A$4&amp;"!$G$41:$G$141"),INDIRECT($A$4&amp;"!$A$41:$A$141"),0,1,1),IF(G225&gt;=1,0,(ROUNDUP(G225,2)-G225)*100*_xlfn.XLOOKUP(G225,INDIRECT($A$4&amp;"!$G$41:$G$141"),INDIRECT($A$4&amp;"!$A$41:$A$141"),0,-1,-1)+(G225-ROUNDDOWN(G225,2))*100*_xlfn.XLOOKUP(G225,INDIRECT($A$4&amp;"!$G$41:$G$141"),INDIRECT($A$4&amp;"!$A$41:$A$141"),0,1,1)))</f>
        <v>0.25000000000000011</v>
      </c>
      <c r="I225" s="66">
        <f t="shared" ca="1" si="34"/>
        <v>0</v>
      </c>
      <c r="J225" s="106" cm="1">
        <f t="array" aca="1" ref="J225" ca="1">IF(COUNTIFS('PTC NaTran'!$K$7:$K$15996,"",'PTC NaTran'!$A$7:$A$15996,J$16,'PTC NaTran'!$D$7:$D$15996,$A225,'PTC NaTran'!$C$7:$C$15996,"DEL")&gt;0,J$14,SUMIFS('PTC NaTran'!$K$7:$K$15996,'PTC NaTran'!$A$7:$A$15996,J$16,'PTC NaTran'!$D$7:$D$15996,$A225,'PTC NaTran'!$C$7:$C$15996,"DEL")*1.0026*$F$4/INDIRECT($A$4&amp;"!D9"))</f>
        <v>44.92501276595744</v>
      </c>
      <c r="K225" s="106">
        <v>1000</v>
      </c>
      <c r="L225" s="107">
        <f t="shared" ca="1" si="31"/>
        <v>11.7</v>
      </c>
      <c r="M225" s="141">
        <f t="shared" ca="1" si="35"/>
        <v>1</v>
      </c>
      <c r="N225" s="35" cm="1">
        <f t="array" aca="1" ref="N225" ca="1">IF(ROUND(ROUND(M225,2)-M225,4)=0,_xlfn.XLOOKUP(M225,INDIRECT($A$4&amp;"!$G$41:$G$141"),INDIRECT($A$4&amp;"!$A$41:$A$141"),0,1,1),IF(M225&gt;=1,0,(ROUNDUP(M225,2)-M225)*100*_xlfn.XLOOKUP(M225,INDIRECT($A$4&amp;"!$G$41:$G$141"),INDIRECT($A$4&amp;"!$A$41:$A$141"),0,-1,-1)+(M225-ROUNDDOWN(M225,2))*100*_xlfn.XLOOKUP(M225,INDIRECT($A$4&amp;"!$G$41:$G$141"),INDIRECT($A$4&amp;"!$A$41:$A$141"),0,1,1)))</f>
        <v>0.25000000000000011</v>
      </c>
      <c r="O225" s="66">
        <f t="shared" ca="1" si="36"/>
        <v>0</v>
      </c>
      <c r="S225" s="107">
        <f t="shared" ca="1" si="32"/>
        <v>12.382905600000019</v>
      </c>
      <c r="T225" s="51">
        <f t="shared" ca="1" si="37"/>
        <v>1</v>
      </c>
      <c r="U225" s="35" cm="1">
        <f t="array" aca="1" ref="U225" ca="1">IF(ROUND(ROUND(T225,2)-T225,4)=0,_xlfn.XLOOKUP(T225,INDIRECT($A$4&amp;"!$G$41:$G$141"),INDIRECT($A$4&amp;"!$A$41:$A$141"),0,1,1),IF(T225&gt;=1,0,(ROUNDUP(T225,2)-T225)*100*_xlfn.XLOOKUP(T225,INDIRECT($A$4&amp;"!$G$41:$G$141"),INDIRECT($A$4&amp;"!$A$41:$A$141"),0,-1,-1)+(T225-ROUNDDOWN(T225,2))*100*_xlfn.XLOOKUP(T225,INDIRECT($A$4&amp;"!$G$41:$G$141"),INDIRECT($A$4&amp;"!$A$41:$A$141"),0,1,1)))</f>
        <v>0.25000000000000011</v>
      </c>
      <c r="V225" s="66">
        <f t="shared" ca="1" si="38"/>
        <v>23.400000000000009</v>
      </c>
    </row>
    <row r="226" spans="1:22" x14ac:dyDescent="0.35">
      <c r="A226" s="32">
        <f t="shared" si="39"/>
        <v>46687</v>
      </c>
      <c r="B226" s="65" cm="1">
        <f t="array" aca="1" ref="B226" ca="1">_xlfn.XLOOKUP(A226,INDIRECT($A$5&amp;"!$AJ$41:$AJ$406"),INDIRECT($A$5&amp;"!$AK$41:$AK$406"))*SUM($F$3:$I$3)</f>
        <v>0</v>
      </c>
      <c r="C226" s="65" cm="1">
        <f t="array" aca="1" ref="C226" ca="1">_xlfn.XLOOKUP(A226,INDIRECT($A$5&amp;"!$AJ$41:$AJ$406"),INDIRECT($A$5&amp;"!$AL$41:$AL$406"))*SUM($F$3:$I$3)</f>
        <v>11.7</v>
      </c>
      <c r="D226" s="65" cm="1">
        <f t="array" aca="1" ref="D226" ca="1">_xlfn.XLOOKUP(A226,INDIRECT($A$5&amp;"!$AJ$41:$AJ$406"),INDIRECT($A$5&amp;"!$AO$41:$AO$406"))*SUM($F$3:$I$3)</f>
        <v>11.7</v>
      </c>
      <c r="E226" s="34" cm="1">
        <f t="array" ref="E226">SUMPRODUCT(('PT Storengy'!$B$8:$I$372)*('PT Storengy'!$A$8:$A$372=$A226)*('PT Storengy'!$B$5:$I$5=$A$6)*('PT Storengy'!$B$7:$I$7=$A$7))</f>
        <v>0.6</v>
      </c>
      <c r="F226" s="107">
        <f t="shared" ca="1" si="30"/>
        <v>11.7</v>
      </c>
      <c r="G226" s="141">
        <f t="shared" ca="1" si="33"/>
        <v>1</v>
      </c>
      <c r="H226" s="35" cm="1">
        <f t="array" aca="1" ref="H226" ca="1">IF(ROUND(ROUND(G226,2)-G226,4)=0,_xlfn.XLOOKUP(G226,INDIRECT($A$4&amp;"!$G$41:$G$141"),INDIRECT($A$4&amp;"!$A$41:$A$141"),0,1,1),IF(G226&gt;=1,0,(ROUNDUP(G226,2)-G226)*100*_xlfn.XLOOKUP(G226,INDIRECT($A$4&amp;"!$G$41:$G$141"),INDIRECT($A$4&amp;"!$A$41:$A$141"),0,-1,-1)+(G226-ROUNDDOWN(G226,2))*100*_xlfn.XLOOKUP(G226,INDIRECT($A$4&amp;"!$G$41:$G$141"),INDIRECT($A$4&amp;"!$A$41:$A$141"),0,1,1)))</f>
        <v>0.25000000000000011</v>
      </c>
      <c r="I226" s="66">
        <f t="shared" ca="1" si="34"/>
        <v>0</v>
      </c>
      <c r="J226" s="106" cm="1">
        <f t="array" aca="1" ref="J226" ca="1">IF(COUNTIFS('PTC NaTran'!$K$7:$K$15996,"",'PTC NaTran'!$A$7:$A$15996,J$16,'PTC NaTran'!$D$7:$D$15996,$A226,'PTC NaTran'!$C$7:$C$15996,"DEL")&gt;0,J$14,SUMIFS('PTC NaTran'!$K$7:$K$15996,'PTC NaTran'!$A$7:$A$15996,J$16,'PTC NaTran'!$D$7:$D$15996,$A226,'PTC NaTran'!$C$7:$C$15996,"DEL")*1.0026*$F$4/INDIRECT($A$4&amp;"!D9"))</f>
        <v>44.92501276595744</v>
      </c>
      <c r="K226" s="106">
        <v>1000</v>
      </c>
      <c r="L226" s="107">
        <f t="shared" ca="1" si="31"/>
        <v>11.7</v>
      </c>
      <c r="M226" s="141">
        <f t="shared" ca="1" si="35"/>
        <v>1</v>
      </c>
      <c r="N226" s="35" cm="1">
        <f t="array" aca="1" ref="N226" ca="1">IF(ROUND(ROUND(M226,2)-M226,4)=0,_xlfn.XLOOKUP(M226,INDIRECT($A$4&amp;"!$G$41:$G$141"),INDIRECT($A$4&amp;"!$A$41:$A$141"),0,1,1),IF(M226&gt;=1,0,(ROUNDUP(M226,2)-M226)*100*_xlfn.XLOOKUP(M226,INDIRECT($A$4&amp;"!$G$41:$G$141"),INDIRECT($A$4&amp;"!$A$41:$A$141"),0,-1,-1)+(M226-ROUNDDOWN(M226,2))*100*_xlfn.XLOOKUP(M226,INDIRECT($A$4&amp;"!$G$41:$G$141"),INDIRECT($A$4&amp;"!$A$41:$A$141"),0,1,1)))</f>
        <v>0.25000000000000011</v>
      </c>
      <c r="O226" s="66">
        <f t="shared" ca="1" si="36"/>
        <v>0</v>
      </c>
      <c r="S226" s="107">
        <f t="shared" ca="1" si="32"/>
        <v>12.406305600000019</v>
      </c>
      <c r="T226" s="51">
        <f t="shared" ca="1" si="37"/>
        <v>1</v>
      </c>
      <c r="U226" s="35" cm="1">
        <f t="array" aca="1" ref="U226" ca="1">IF(ROUND(ROUND(T226,2)-T226,4)=0,_xlfn.XLOOKUP(T226,INDIRECT($A$4&amp;"!$G$41:$G$141"),INDIRECT($A$4&amp;"!$A$41:$A$141"),0,1,1),IF(T226&gt;=1,0,(ROUNDUP(T226,2)-T226)*100*_xlfn.XLOOKUP(T226,INDIRECT($A$4&amp;"!$G$41:$G$141"),INDIRECT($A$4&amp;"!$A$41:$A$141"),0,-1,-1)+(T226-ROUNDDOWN(T226,2))*100*_xlfn.XLOOKUP(T226,INDIRECT($A$4&amp;"!$G$41:$G$141"),INDIRECT($A$4&amp;"!$A$41:$A$141"),0,1,1)))</f>
        <v>0.25000000000000011</v>
      </c>
      <c r="V226" s="66">
        <f t="shared" ca="1" si="38"/>
        <v>23.400000000000009</v>
      </c>
    </row>
    <row r="227" spans="1:22" x14ac:dyDescent="0.35">
      <c r="A227" s="32">
        <f t="shared" si="39"/>
        <v>46688</v>
      </c>
      <c r="B227" s="65" cm="1">
        <f t="array" aca="1" ref="B227" ca="1">_xlfn.XLOOKUP(A227,INDIRECT($A$5&amp;"!$AJ$41:$AJ$406"),INDIRECT($A$5&amp;"!$AK$41:$AK$406"))*SUM($F$3:$I$3)</f>
        <v>0</v>
      </c>
      <c r="C227" s="65" cm="1">
        <f t="array" aca="1" ref="C227" ca="1">_xlfn.XLOOKUP(A227,INDIRECT($A$5&amp;"!$AJ$41:$AJ$406"),INDIRECT($A$5&amp;"!$AL$41:$AL$406"))*SUM($F$3:$I$3)</f>
        <v>11.7</v>
      </c>
      <c r="D227" s="65" cm="1">
        <f t="array" aca="1" ref="D227" ca="1">_xlfn.XLOOKUP(A227,INDIRECT($A$5&amp;"!$AJ$41:$AJ$406"),INDIRECT($A$5&amp;"!$AO$41:$AO$406"))*SUM($F$3:$I$3)</f>
        <v>11.7</v>
      </c>
      <c r="E227" s="34" cm="1">
        <f t="array" ref="E227">SUMPRODUCT(('PT Storengy'!$B$8:$I$372)*('PT Storengy'!$A$8:$A$372=$A227)*('PT Storengy'!$B$5:$I$5=$A$6)*('PT Storengy'!$B$7:$I$7=$A$7))</f>
        <v>0.6</v>
      </c>
      <c r="F227" s="107">
        <f t="shared" ca="1" si="30"/>
        <v>11.7</v>
      </c>
      <c r="G227" s="141">
        <f t="shared" ca="1" si="33"/>
        <v>1</v>
      </c>
      <c r="H227" s="35" cm="1">
        <f t="array" aca="1" ref="H227" ca="1">IF(ROUND(ROUND(G227,2)-G227,4)=0,_xlfn.XLOOKUP(G227,INDIRECT($A$4&amp;"!$G$41:$G$141"),INDIRECT($A$4&amp;"!$A$41:$A$141"),0,1,1),IF(G227&gt;=1,0,(ROUNDUP(G227,2)-G227)*100*_xlfn.XLOOKUP(G227,INDIRECT($A$4&amp;"!$G$41:$G$141"),INDIRECT($A$4&amp;"!$A$41:$A$141"),0,-1,-1)+(G227-ROUNDDOWN(G227,2))*100*_xlfn.XLOOKUP(G227,INDIRECT($A$4&amp;"!$G$41:$G$141"),INDIRECT($A$4&amp;"!$A$41:$A$141"),0,1,1)))</f>
        <v>0.25000000000000011</v>
      </c>
      <c r="I227" s="66">
        <f t="shared" ca="1" si="34"/>
        <v>0</v>
      </c>
      <c r="J227" s="106" cm="1">
        <f t="array" aca="1" ref="J227" ca="1">IF(COUNTIFS('PTC NaTran'!$K$7:$K$15996,"",'PTC NaTran'!$A$7:$A$15996,J$16,'PTC NaTran'!$D$7:$D$15996,$A227,'PTC NaTran'!$C$7:$C$15996,"DEL")&gt;0,J$14,SUMIFS('PTC NaTran'!$K$7:$K$15996,'PTC NaTran'!$A$7:$A$15996,J$16,'PTC NaTran'!$D$7:$D$15996,$A227,'PTC NaTran'!$C$7:$C$15996,"DEL")*1.0026*$F$4/INDIRECT($A$4&amp;"!D9"))</f>
        <v>44.92501276595744</v>
      </c>
      <c r="K227" s="106">
        <v>1000</v>
      </c>
      <c r="L227" s="107">
        <f t="shared" ca="1" si="31"/>
        <v>11.7</v>
      </c>
      <c r="M227" s="141">
        <f t="shared" ca="1" si="35"/>
        <v>1</v>
      </c>
      <c r="N227" s="35" cm="1">
        <f t="array" aca="1" ref="N227" ca="1">IF(ROUND(ROUND(M227,2)-M227,4)=0,_xlfn.XLOOKUP(M227,INDIRECT($A$4&amp;"!$G$41:$G$141"),INDIRECT($A$4&amp;"!$A$41:$A$141"),0,1,1),IF(M227&gt;=1,0,(ROUNDUP(M227,2)-M227)*100*_xlfn.XLOOKUP(M227,INDIRECT($A$4&amp;"!$G$41:$G$141"),INDIRECT($A$4&amp;"!$A$41:$A$141"),0,-1,-1)+(M227-ROUNDDOWN(M227,2))*100*_xlfn.XLOOKUP(M227,INDIRECT($A$4&amp;"!$G$41:$G$141"),INDIRECT($A$4&amp;"!$A$41:$A$141"),0,1,1)))</f>
        <v>0.25000000000000011</v>
      </c>
      <c r="O227" s="66">
        <f t="shared" ca="1" si="36"/>
        <v>0</v>
      </c>
      <c r="S227" s="107">
        <f t="shared" ca="1" si="32"/>
        <v>12.42970560000002</v>
      </c>
      <c r="T227" s="51">
        <f t="shared" ca="1" si="37"/>
        <v>1</v>
      </c>
      <c r="U227" s="35" cm="1">
        <f t="array" aca="1" ref="U227" ca="1">IF(ROUND(ROUND(T227,2)-T227,4)=0,_xlfn.XLOOKUP(T227,INDIRECT($A$4&amp;"!$G$41:$G$141"),INDIRECT($A$4&amp;"!$A$41:$A$141"),0,1,1),IF(T227&gt;=1,0,(ROUNDUP(T227,2)-T227)*100*_xlfn.XLOOKUP(T227,INDIRECT($A$4&amp;"!$G$41:$G$141"),INDIRECT($A$4&amp;"!$A$41:$A$141"),0,-1,-1)+(T227-ROUNDDOWN(T227,2))*100*_xlfn.XLOOKUP(T227,INDIRECT($A$4&amp;"!$G$41:$G$141"),INDIRECT($A$4&amp;"!$A$41:$A$141"),0,1,1)))</f>
        <v>0.25000000000000011</v>
      </c>
      <c r="V227" s="66">
        <f t="shared" ca="1" si="38"/>
        <v>23.400000000000009</v>
      </c>
    </row>
    <row r="228" spans="1:22" x14ac:dyDescent="0.35">
      <c r="A228" s="32">
        <f t="shared" si="39"/>
        <v>46689</v>
      </c>
      <c r="B228" s="65" cm="1">
        <f t="array" aca="1" ref="B228" ca="1">_xlfn.XLOOKUP(A228,INDIRECT($A$5&amp;"!$AJ$41:$AJ$406"),INDIRECT($A$5&amp;"!$AK$41:$AK$406"))*SUM($F$3:$I$3)</f>
        <v>0</v>
      </c>
      <c r="C228" s="65" cm="1">
        <f t="array" aca="1" ref="C228" ca="1">_xlfn.XLOOKUP(A228,INDIRECT($A$5&amp;"!$AJ$41:$AJ$406"),INDIRECT($A$5&amp;"!$AL$41:$AL$406"))*SUM($F$3:$I$3)</f>
        <v>11.7</v>
      </c>
      <c r="D228" s="65" cm="1">
        <f t="array" aca="1" ref="D228" ca="1">_xlfn.XLOOKUP(A228,INDIRECT($A$5&amp;"!$AJ$41:$AJ$406"),INDIRECT($A$5&amp;"!$AO$41:$AO$406"))*SUM($F$3:$I$3)</f>
        <v>11.7</v>
      </c>
      <c r="E228" s="34" cm="1">
        <f t="array" ref="E228">SUMPRODUCT(('PT Storengy'!$B$8:$I$372)*('PT Storengy'!$A$8:$A$372=$A228)*('PT Storengy'!$B$5:$I$5=$A$6)*('PT Storengy'!$B$7:$I$7=$A$7))</f>
        <v>0.6</v>
      </c>
      <c r="F228" s="107">
        <f t="shared" ca="1" si="30"/>
        <v>11.7</v>
      </c>
      <c r="G228" s="141">
        <f t="shared" ca="1" si="33"/>
        <v>1</v>
      </c>
      <c r="H228" s="35" cm="1">
        <f t="array" aca="1" ref="H228" ca="1">IF(ROUND(ROUND(G228,2)-G228,4)=0,_xlfn.XLOOKUP(G228,INDIRECT($A$4&amp;"!$G$41:$G$141"),INDIRECT($A$4&amp;"!$A$41:$A$141"),0,1,1),IF(G228&gt;=1,0,(ROUNDUP(G228,2)-G228)*100*_xlfn.XLOOKUP(G228,INDIRECT($A$4&amp;"!$G$41:$G$141"),INDIRECT($A$4&amp;"!$A$41:$A$141"),0,-1,-1)+(G228-ROUNDDOWN(G228,2))*100*_xlfn.XLOOKUP(G228,INDIRECT($A$4&amp;"!$G$41:$G$141"),INDIRECT($A$4&amp;"!$A$41:$A$141"),0,1,1)))</f>
        <v>0.25000000000000011</v>
      </c>
      <c r="I228" s="66">
        <f t="shared" ca="1" si="34"/>
        <v>0</v>
      </c>
      <c r="J228" s="106" cm="1">
        <f t="array" aca="1" ref="J228" ca="1">IF(COUNTIFS('PTC NaTran'!$K$7:$K$15996,"",'PTC NaTran'!$A$7:$A$15996,J$16,'PTC NaTran'!$D$7:$D$15996,$A228,'PTC NaTran'!$C$7:$C$15996,"DEL")&gt;0,J$14,SUMIFS('PTC NaTran'!$K$7:$K$15996,'PTC NaTran'!$A$7:$A$15996,J$16,'PTC NaTran'!$D$7:$D$15996,$A228,'PTC NaTran'!$C$7:$C$15996,"DEL")*1.0026*$F$4/INDIRECT($A$4&amp;"!D9"))</f>
        <v>44.92501276595744</v>
      </c>
      <c r="K228" s="106">
        <v>1000</v>
      </c>
      <c r="L228" s="107">
        <f t="shared" ca="1" si="31"/>
        <v>11.7</v>
      </c>
      <c r="M228" s="141">
        <f t="shared" ca="1" si="35"/>
        <v>1</v>
      </c>
      <c r="N228" s="35" cm="1">
        <f t="array" aca="1" ref="N228" ca="1">IF(ROUND(ROUND(M228,2)-M228,4)=0,_xlfn.XLOOKUP(M228,INDIRECT($A$4&amp;"!$G$41:$G$141"),INDIRECT($A$4&amp;"!$A$41:$A$141"),0,1,1),IF(M228&gt;=1,0,(ROUNDUP(M228,2)-M228)*100*_xlfn.XLOOKUP(M228,INDIRECT($A$4&amp;"!$G$41:$G$141"),INDIRECT($A$4&amp;"!$A$41:$A$141"),0,-1,-1)+(M228-ROUNDDOWN(M228,2))*100*_xlfn.XLOOKUP(M228,INDIRECT($A$4&amp;"!$G$41:$G$141"),INDIRECT($A$4&amp;"!$A$41:$A$141"),0,1,1)))</f>
        <v>0.25000000000000011</v>
      </c>
      <c r="O228" s="66">
        <f t="shared" ca="1" si="36"/>
        <v>0</v>
      </c>
      <c r="S228" s="107">
        <f t="shared" ca="1" si="32"/>
        <v>12.45310560000002</v>
      </c>
      <c r="T228" s="51">
        <f t="shared" ca="1" si="37"/>
        <v>1</v>
      </c>
      <c r="U228" s="35" cm="1">
        <f t="array" aca="1" ref="U228" ca="1">IF(ROUND(ROUND(T228,2)-T228,4)=0,_xlfn.XLOOKUP(T228,INDIRECT($A$4&amp;"!$G$41:$G$141"),INDIRECT($A$4&amp;"!$A$41:$A$141"),0,1,1),IF(T228&gt;=1,0,(ROUNDUP(T228,2)-T228)*100*_xlfn.XLOOKUP(T228,INDIRECT($A$4&amp;"!$G$41:$G$141"),INDIRECT($A$4&amp;"!$A$41:$A$141"),0,-1,-1)+(T228-ROUNDDOWN(T228,2))*100*_xlfn.XLOOKUP(T228,INDIRECT($A$4&amp;"!$G$41:$G$141"),INDIRECT($A$4&amp;"!$A$41:$A$141"),0,1,1)))</f>
        <v>0.25000000000000011</v>
      </c>
      <c r="V228" s="66">
        <f t="shared" ca="1" si="38"/>
        <v>23.400000000000009</v>
      </c>
    </row>
    <row r="229" spans="1:22" x14ac:dyDescent="0.35">
      <c r="A229" s="32">
        <f t="shared" si="39"/>
        <v>46690</v>
      </c>
      <c r="B229" s="65" cm="1">
        <f t="array" aca="1" ref="B229" ca="1">_xlfn.XLOOKUP(A229,INDIRECT($A$5&amp;"!$AJ$41:$AJ$406"),INDIRECT($A$5&amp;"!$AK$41:$AK$406"))*SUM($F$3:$I$3)</f>
        <v>0</v>
      </c>
      <c r="C229" s="65" cm="1">
        <f t="array" aca="1" ref="C229" ca="1">_xlfn.XLOOKUP(A229,INDIRECT($A$5&amp;"!$AJ$41:$AJ$406"),INDIRECT($A$5&amp;"!$AL$41:$AL$406"))*SUM($F$3:$I$3)</f>
        <v>11.7</v>
      </c>
      <c r="D229" s="65" cm="1">
        <f t="array" aca="1" ref="D229" ca="1">_xlfn.XLOOKUP(A229,INDIRECT($A$5&amp;"!$AJ$41:$AJ$406"),INDIRECT($A$5&amp;"!$AO$41:$AO$406"))*SUM($F$3:$I$3)</f>
        <v>11.7</v>
      </c>
      <c r="E229" s="34" cm="1">
        <f t="array" ref="E229">SUMPRODUCT(('PT Storengy'!$B$8:$I$372)*('PT Storengy'!$A$8:$A$372=$A229)*('PT Storengy'!$B$5:$I$5=$A$6)*('PT Storengy'!$B$7:$I$7=$A$7))</f>
        <v>0.6</v>
      </c>
      <c r="F229" s="107">
        <f t="shared" ca="1" si="30"/>
        <v>11.7</v>
      </c>
      <c r="G229" s="141">
        <f t="shared" ca="1" si="33"/>
        <v>1</v>
      </c>
      <c r="H229" s="35" cm="1">
        <f t="array" aca="1" ref="H229" ca="1">IF(ROUND(ROUND(G229,2)-G229,4)=0,_xlfn.XLOOKUP(G229,INDIRECT($A$4&amp;"!$G$41:$G$141"),INDIRECT($A$4&amp;"!$A$41:$A$141"),0,1,1),IF(G229&gt;=1,0,(ROUNDUP(G229,2)-G229)*100*_xlfn.XLOOKUP(G229,INDIRECT($A$4&amp;"!$G$41:$G$141"),INDIRECT($A$4&amp;"!$A$41:$A$141"),0,-1,-1)+(G229-ROUNDDOWN(G229,2))*100*_xlfn.XLOOKUP(G229,INDIRECT($A$4&amp;"!$G$41:$G$141"),INDIRECT($A$4&amp;"!$A$41:$A$141"),0,1,1)))</f>
        <v>0.25000000000000011</v>
      </c>
      <c r="I229" s="66">
        <f t="shared" ca="1" si="34"/>
        <v>0</v>
      </c>
      <c r="J229" s="106" cm="1">
        <f t="array" aca="1" ref="J229" ca="1">IF(COUNTIFS('PTC NaTran'!$K$7:$K$15996,"",'PTC NaTran'!$A$7:$A$15996,J$16,'PTC NaTran'!$D$7:$D$15996,$A229,'PTC NaTran'!$C$7:$C$15996,"DEL")&gt;0,J$14,SUMIFS('PTC NaTran'!$K$7:$K$15996,'PTC NaTran'!$A$7:$A$15996,J$16,'PTC NaTran'!$D$7:$D$15996,$A229,'PTC NaTran'!$C$7:$C$15996,"DEL")*1.0026*$F$4/INDIRECT($A$4&amp;"!D9"))</f>
        <v>44.92501276595744</v>
      </c>
      <c r="K229" s="106">
        <v>1000</v>
      </c>
      <c r="L229" s="107">
        <f t="shared" ca="1" si="31"/>
        <v>11.7</v>
      </c>
      <c r="M229" s="141">
        <f t="shared" ca="1" si="35"/>
        <v>1</v>
      </c>
      <c r="N229" s="35" cm="1">
        <f t="array" aca="1" ref="N229" ca="1">IF(ROUND(ROUND(M229,2)-M229,4)=0,_xlfn.XLOOKUP(M229,INDIRECT($A$4&amp;"!$G$41:$G$141"),INDIRECT($A$4&amp;"!$A$41:$A$141"),0,1,1),IF(M229&gt;=1,0,(ROUNDUP(M229,2)-M229)*100*_xlfn.XLOOKUP(M229,INDIRECT($A$4&amp;"!$G$41:$G$141"),INDIRECT($A$4&amp;"!$A$41:$A$141"),0,-1,-1)+(M229-ROUNDDOWN(M229,2))*100*_xlfn.XLOOKUP(M229,INDIRECT($A$4&amp;"!$G$41:$G$141"),INDIRECT($A$4&amp;"!$A$41:$A$141"),0,1,1)))</f>
        <v>0.25000000000000011</v>
      </c>
      <c r="O229" s="66">
        <f t="shared" ca="1" si="36"/>
        <v>0</v>
      </c>
      <c r="S229" s="107">
        <f t="shared" ca="1" si="32"/>
        <v>12.476505600000021</v>
      </c>
      <c r="T229" s="51">
        <f t="shared" ca="1" si="37"/>
        <v>1</v>
      </c>
      <c r="U229" s="35" cm="1">
        <f t="array" aca="1" ref="U229" ca="1">IF(ROUND(ROUND(T229,2)-T229,4)=0,_xlfn.XLOOKUP(T229,INDIRECT($A$4&amp;"!$G$41:$G$141"),INDIRECT($A$4&amp;"!$A$41:$A$141"),0,1,1),IF(T229&gt;=1,0,(ROUNDUP(T229,2)-T229)*100*_xlfn.XLOOKUP(T229,INDIRECT($A$4&amp;"!$G$41:$G$141"),INDIRECT($A$4&amp;"!$A$41:$A$141"),0,-1,-1)+(T229-ROUNDDOWN(T229,2))*100*_xlfn.XLOOKUP(T229,INDIRECT($A$4&amp;"!$G$41:$G$141"),INDIRECT($A$4&amp;"!$A$41:$A$141"),0,1,1)))</f>
        <v>0.25000000000000011</v>
      </c>
      <c r="V229" s="66">
        <f t="shared" ca="1" si="38"/>
        <v>23.400000000000009</v>
      </c>
    </row>
    <row r="230" spans="1:22" x14ac:dyDescent="0.35">
      <c r="A230" s="32">
        <f t="shared" si="39"/>
        <v>46691</v>
      </c>
      <c r="B230" s="65" cm="1">
        <f t="array" aca="1" ref="B230" ca="1">_xlfn.XLOOKUP(A230,INDIRECT($A$5&amp;"!$AJ$41:$AJ$406"),INDIRECT($A$5&amp;"!$AK$41:$AK$406"))*SUM($F$3:$I$3)</f>
        <v>9.9449999999999985</v>
      </c>
      <c r="C230" s="65" cm="1">
        <f t="array" aca="1" ref="C230" ca="1">_xlfn.XLOOKUP(A230,INDIRECT($A$5&amp;"!$AJ$41:$AJ$406"),INDIRECT($A$5&amp;"!$AL$41:$AL$406"))*SUM($F$3:$I$3)</f>
        <v>11.7</v>
      </c>
      <c r="D230" s="65" cm="1">
        <f t="array" aca="1" ref="D230" ca="1">_xlfn.XLOOKUP(A230,INDIRECT($A$5&amp;"!$AJ$41:$AJ$406"),INDIRECT($A$5&amp;"!$AO$41:$AO$406"))*SUM($F$3:$I$3)</f>
        <v>11.7</v>
      </c>
      <c r="E230" s="34" cm="1">
        <f t="array" ref="E230">SUMPRODUCT(('PT Storengy'!$B$8:$I$372)*('PT Storengy'!$A$8:$A$372=$A230)*('PT Storengy'!$B$5:$I$5=$A$6)*('PT Storengy'!$B$7:$I$7=$A$7))</f>
        <v>0.6</v>
      </c>
      <c r="F230" s="107">
        <f t="shared" ca="1" si="30"/>
        <v>11.7</v>
      </c>
      <c r="G230" s="141">
        <f t="shared" ca="1" si="33"/>
        <v>1</v>
      </c>
      <c r="H230" s="35" cm="1">
        <f t="array" aca="1" ref="H230" ca="1">IF(ROUND(ROUND(G230,2)-G230,4)=0,_xlfn.XLOOKUP(G230,INDIRECT($A$4&amp;"!$G$41:$G$141"),INDIRECT($A$4&amp;"!$A$41:$A$141"),0,1,1),IF(G230&gt;=1,0,(ROUNDUP(G230,2)-G230)*100*_xlfn.XLOOKUP(G230,INDIRECT($A$4&amp;"!$G$41:$G$141"),INDIRECT($A$4&amp;"!$A$41:$A$141"),0,-1,-1)+(G230-ROUNDDOWN(G230,2))*100*_xlfn.XLOOKUP(G230,INDIRECT($A$4&amp;"!$G$41:$G$141"),INDIRECT($A$4&amp;"!$A$41:$A$141"),0,1,1)))</f>
        <v>0.25000000000000011</v>
      </c>
      <c r="I230" s="66">
        <f t="shared" ca="1" si="34"/>
        <v>0</v>
      </c>
      <c r="J230" s="106" cm="1">
        <f t="array" aca="1" ref="J230" ca="1">IF(COUNTIFS('PTC NaTran'!$K$7:$K$15996,"",'PTC NaTran'!$A$7:$A$15996,J$16,'PTC NaTran'!$D$7:$D$15996,$A230,'PTC NaTran'!$C$7:$C$15996,"DEL")&gt;0,J$14,SUMIFS('PTC NaTran'!$K$7:$K$15996,'PTC NaTran'!$A$7:$A$15996,J$16,'PTC NaTran'!$D$7:$D$15996,$A230,'PTC NaTran'!$C$7:$C$15996,"DEL")*1.0026*$F$4/INDIRECT($A$4&amp;"!D9"))</f>
        <v>44.92501276595744</v>
      </c>
      <c r="K230" s="106">
        <v>1000</v>
      </c>
      <c r="L230" s="107">
        <f t="shared" ca="1" si="31"/>
        <v>11.7</v>
      </c>
      <c r="M230" s="141">
        <f t="shared" ca="1" si="35"/>
        <v>1</v>
      </c>
      <c r="N230" s="35" cm="1">
        <f t="array" aca="1" ref="N230" ca="1">IF(ROUND(ROUND(M230,2)-M230,4)=0,_xlfn.XLOOKUP(M230,INDIRECT($A$4&amp;"!$G$41:$G$141"),INDIRECT($A$4&amp;"!$A$41:$A$141"),0,1,1),IF(M230&gt;=1,0,(ROUNDUP(M230,2)-M230)*100*_xlfn.XLOOKUP(M230,INDIRECT($A$4&amp;"!$G$41:$G$141"),INDIRECT($A$4&amp;"!$A$41:$A$141"),0,-1,-1)+(M230-ROUNDDOWN(M230,2))*100*_xlfn.XLOOKUP(M230,INDIRECT($A$4&amp;"!$G$41:$G$141"),INDIRECT($A$4&amp;"!$A$41:$A$141"),0,1,1)))</f>
        <v>0.25000000000000011</v>
      </c>
      <c r="O230" s="66">
        <f t="shared" ca="1" si="36"/>
        <v>0</v>
      </c>
      <c r="S230" s="107">
        <f t="shared" ca="1" si="32"/>
        <v>12.499905600000021</v>
      </c>
      <c r="T230" s="51">
        <f t="shared" ca="1" si="37"/>
        <v>1</v>
      </c>
      <c r="U230" s="35" cm="1">
        <f t="array" aca="1" ref="U230" ca="1">IF(ROUND(ROUND(T230,2)-T230,4)=0,_xlfn.XLOOKUP(T230,INDIRECT($A$4&amp;"!$G$41:$G$141"),INDIRECT($A$4&amp;"!$A$41:$A$141"),0,1,1),IF(T230&gt;=1,0,(ROUNDUP(T230,2)-T230)*100*_xlfn.XLOOKUP(T230,INDIRECT($A$4&amp;"!$G$41:$G$141"),INDIRECT($A$4&amp;"!$A$41:$A$141"),0,-1,-1)+(T230-ROUNDDOWN(T230,2))*100*_xlfn.XLOOKUP(T230,INDIRECT($A$4&amp;"!$G$41:$G$141"),INDIRECT($A$4&amp;"!$A$41:$A$141"),0,1,1)))</f>
        <v>0.25000000000000011</v>
      </c>
      <c r="V230" s="66">
        <f t="shared" ca="1" si="38"/>
        <v>23.400000000000009</v>
      </c>
    </row>
    <row r="231" spans="1:22" x14ac:dyDescent="0.35">
      <c r="A231" s="32">
        <f t="shared" si="39"/>
        <v>46692</v>
      </c>
      <c r="B231" s="65" cm="1">
        <f t="array" aca="1" ref="B231" ca="1">_xlfn.XLOOKUP(A231,INDIRECT($A$5&amp;"!$AJ$41:$AJ$406"),INDIRECT($A$5&amp;"!$AK$41:$AK$406"))*SUM($F$3:$I$3)</f>
        <v>0</v>
      </c>
      <c r="C231" s="65" cm="1">
        <f t="array" aca="1" ref="C231" ca="1">_xlfn.XLOOKUP(A231,INDIRECT($A$5&amp;"!$AJ$41:$AJ$406"),INDIRECT($A$5&amp;"!$AL$41:$AL$406"))*SUM($F$3:$I$3)</f>
        <v>11.7</v>
      </c>
      <c r="D231" s="65" cm="1">
        <f t="array" aca="1" ref="D231" ca="1">_xlfn.XLOOKUP(A231,INDIRECT($A$5&amp;"!$AJ$41:$AJ$406"),INDIRECT($A$5&amp;"!$AO$41:$AO$406"))*SUM($F$3:$I$3)</f>
        <v>11.7</v>
      </c>
      <c r="E231" s="34" cm="1">
        <f t="array" ref="E231">SUMPRODUCT(('PT Storengy'!$B$8:$I$372)*('PT Storengy'!$A$8:$A$372=$A231)*('PT Storengy'!$B$5:$I$5=$A$6)*('PT Storengy'!$B$7:$I$7=$A$7))</f>
        <v>0.6</v>
      </c>
      <c r="F231" s="107">
        <f t="shared" ca="1" si="30"/>
        <v>11.7</v>
      </c>
      <c r="G231" s="141">
        <f t="shared" ca="1" si="33"/>
        <v>1</v>
      </c>
      <c r="H231" s="35" cm="1">
        <f t="array" aca="1" ref="H231" ca="1">IF(ROUND(ROUND(G231,2)-G231,4)=0,_xlfn.XLOOKUP(G231,INDIRECT($A$4&amp;"!$G$41:$G$141"),INDIRECT($A$4&amp;"!$A$41:$A$141"),0,1,1),IF(G231&gt;=1,0,(ROUNDUP(G231,2)-G231)*100*_xlfn.XLOOKUP(G231,INDIRECT($A$4&amp;"!$G$41:$G$141"),INDIRECT($A$4&amp;"!$A$41:$A$141"),0,-1,-1)+(G231-ROUNDDOWN(G231,2))*100*_xlfn.XLOOKUP(G231,INDIRECT($A$4&amp;"!$G$41:$G$141"),INDIRECT($A$4&amp;"!$A$41:$A$141"),0,1,1)))</f>
        <v>0.25000000000000011</v>
      </c>
      <c r="I231" s="66">
        <f t="shared" ca="1" si="34"/>
        <v>0</v>
      </c>
      <c r="J231" s="106" cm="1">
        <f t="array" aca="1" ref="J231" ca="1">IF(COUNTIFS('PTC NaTran'!$K$7:$K$15996,"",'PTC NaTran'!$A$7:$A$15996,J$16,'PTC NaTran'!$D$7:$D$15996,$A231,'PTC NaTran'!$C$7:$C$15996,"DEL")&gt;0,J$14,SUMIFS('PTC NaTran'!$K$7:$K$15996,'PTC NaTran'!$A$7:$A$15996,J$16,'PTC NaTran'!$D$7:$D$15996,$A231,'PTC NaTran'!$C$7:$C$15996,"DEL")*1.0026*$F$4/INDIRECT($A$4&amp;"!D9"))</f>
        <v>44.92501276595744</v>
      </c>
      <c r="K231" s="106">
        <v>1000</v>
      </c>
      <c r="L231" s="107">
        <f t="shared" ca="1" si="31"/>
        <v>11.7</v>
      </c>
      <c r="M231" s="141">
        <f t="shared" ca="1" si="35"/>
        <v>1</v>
      </c>
      <c r="N231" s="35" cm="1">
        <f t="array" aca="1" ref="N231" ca="1">IF(ROUND(ROUND(M231,2)-M231,4)=0,_xlfn.XLOOKUP(M231,INDIRECT($A$4&amp;"!$G$41:$G$141"),INDIRECT($A$4&amp;"!$A$41:$A$141"),0,1,1),IF(M231&gt;=1,0,(ROUNDUP(M231,2)-M231)*100*_xlfn.XLOOKUP(M231,INDIRECT($A$4&amp;"!$G$41:$G$141"),INDIRECT($A$4&amp;"!$A$41:$A$141"),0,-1,-1)+(M231-ROUNDDOWN(M231,2))*100*_xlfn.XLOOKUP(M231,INDIRECT($A$4&amp;"!$G$41:$G$141"),INDIRECT($A$4&amp;"!$A$41:$A$141"),0,1,1)))</f>
        <v>0.25000000000000011</v>
      </c>
      <c r="O231" s="66">
        <f t="shared" ca="1" si="36"/>
        <v>0</v>
      </c>
      <c r="S231" s="107">
        <f t="shared" ca="1" si="32"/>
        <v>12.523305600000022</v>
      </c>
      <c r="T231" s="51">
        <f t="shared" ca="1" si="37"/>
        <v>1</v>
      </c>
      <c r="U231" s="35" cm="1">
        <f t="array" aca="1" ref="U231" ca="1">IF(ROUND(ROUND(T231,2)-T231,4)=0,_xlfn.XLOOKUP(T231,INDIRECT($A$4&amp;"!$G$41:$G$141"),INDIRECT($A$4&amp;"!$A$41:$A$141"),0,1,1),IF(T231&gt;=1,0,(ROUNDUP(T231,2)-T231)*100*_xlfn.XLOOKUP(T231,INDIRECT($A$4&amp;"!$G$41:$G$141"),INDIRECT($A$4&amp;"!$A$41:$A$141"),0,-1,-1)+(T231-ROUNDDOWN(T231,2))*100*_xlfn.XLOOKUP(T231,INDIRECT($A$4&amp;"!$G$41:$G$141"),INDIRECT($A$4&amp;"!$A$41:$A$141"),0,1,1)))</f>
        <v>0.25000000000000011</v>
      </c>
      <c r="V231" s="66">
        <f t="shared" ca="1" si="38"/>
        <v>23.400000000000009</v>
      </c>
    </row>
    <row r="232" spans="1:22" x14ac:dyDescent="0.35">
      <c r="A232" s="29"/>
      <c r="B232" s="29"/>
      <c r="C232" s="29"/>
      <c r="D232" s="29"/>
      <c r="M232" s="51"/>
    </row>
    <row r="233" spans="1:22" x14ac:dyDescent="0.35">
      <c r="A233" s="29"/>
      <c r="B233" s="29"/>
      <c r="C233" s="29"/>
      <c r="D233" s="29"/>
      <c r="M233" s="51"/>
    </row>
    <row r="234" spans="1:22" x14ac:dyDescent="0.35">
      <c r="A234" s="29"/>
      <c r="B234" s="29"/>
      <c r="C234" s="29"/>
      <c r="D234" s="29"/>
      <c r="M234" s="51"/>
    </row>
    <row r="235" spans="1:22" x14ac:dyDescent="0.35">
      <c r="A235" s="29"/>
      <c r="B235" s="29"/>
      <c r="C235" s="29"/>
      <c r="D235" s="29"/>
      <c r="M235" s="51"/>
    </row>
    <row r="236" spans="1:22" x14ac:dyDescent="0.35">
      <c r="A236" s="29"/>
      <c r="B236" s="29"/>
      <c r="C236" s="29"/>
      <c r="D236" s="29"/>
      <c r="M236" s="51"/>
    </row>
    <row r="237" spans="1:22" x14ac:dyDescent="0.35">
      <c r="A237" s="29"/>
      <c r="B237" s="29"/>
      <c r="C237" s="29"/>
      <c r="D237" s="29"/>
      <c r="M237" s="51"/>
    </row>
    <row r="238" spans="1:22" x14ac:dyDescent="0.35">
      <c r="A238" s="29"/>
      <c r="B238" s="29"/>
      <c r="C238" s="29"/>
      <c r="D238" s="29"/>
      <c r="M238" s="51"/>
    </row>
    <row r="239" spans="1:22" x14ac:dyDescent="0.35">
      <c r="A239" s="29"/>
      <c r="B239" s="29"/>
      <c r="C239" s="29"/>
      <c r="D239" s="29"/>
      <c r="M239" s="51"/>
    </row>
    <row r="240" spans="1:22" x14ac:dyDescent="0.35">
      <c r="A240" s="29"/>
      <c r="B240" s="29"/>
      <c r="C240" s="29"/>
      <c r="D240" s="29"/>
      <c r="M240" s="51"/>
    </row>
    <row r="241" spans="1:13" x14ac:dyDescent="0.35">
      <c r="A241" s="29"/>
      <c r="B241" s="29"/>
      <c r="C241" s="29"/>
      <c r="D241" s="29"/>
      <c r="M241" s="51"/>
    </row>
    <row r="242" spans="1:13" x14ac:dyDescent="0.35">
      <c r="A242" s="29"/>
      <c r="B242" s="29"/>
      <c r="C242" s="29"/>
      <c r="D242" s="29"/>
      <c r="M242" s="51"/>
    </row>
    <row r="243" spans="1:13" x14ac:dyDescent="0.35">
      <c r="A243" s="29"/>
      <c r="B243" s="29"/>
      <c r="C243" s="29"/>
      <c r="D243" s="29"/>
      <c r="M243" s="51"/>
    </row>
    <row r="244" spans="1:13" x14ac:dyDescent="0.35">
      <c r="A244" s="29"/>
      <c r="B244" s="29"/>
      <c r="C244" s="29"/>
      <c r="D244" s="29"/>
      <c r="M244" s="51"/>
    </row>
    <row r="245" spans="1:13" x14ac:dyDescent="0.35">
      <c r="A245" s="29"/>
      <c r="B245" s="29"/>
      <c r="C245" s="29"/>
      <c r="D245" s="29"/>
      <c r="M245" s="51"/>
    </row>
    <row r="246" spans="1:13" x14ac:dyDescent="0.35">
      <c r="A246" s="29"/>
      <c r="B246" s="29"/>
      <c r="C246" s="29"/>
      <c r="D246" s="29"/>
      <c r="M246" s="51"/>
    </row>
    <row r="247" spans="1:13" x14ac:dyDescent="0.35">
      <c r="A247" s="29"/>
      <c r="B247" s="29"/>
      <c r="C247" s="29"/>
      <c r="D247" s="29"/>
      <c r="M247" s="51"/>
    </row>
    <row r="248" spans="1:13" x14ac:dyDescent="0.35">
      <c r="A248" s="29"/>
      <c r="B248" s="29"/>
      <c r="C248" s="29"/>
      <c r="D248" s="29"/>
      <c r="M248" s="51"/>
    </row>
    <row r="249" spans="1:13" x14ac:dyDescent="0.35">
      <c r="A249" s="29"/>
      <c r="B249" s="29"/>
      <c r="C249" s="29"/>
      <c r="D249" s="29"/>
      <c r="M249" s="51"/>
    </row>
    <row r="250" spans="1:13" x14ac:dyDescent="0.35">
      <c r="A250" s="29"/>
      <c r="B250" s="29"/>
      <c r="C250" s="29"/>
      <c r="D250" s="29"/>
      <c r="M250" s="51"/>
    </row>
    <row r="251" spans="1:13" x14ac:dyDescent="0.35">
      <c r="A251" s="29"/>
      <c r="B251" s="29"/>
      <c r="C251" s="29"/>
      <c r="D251" s="29"/>
      <c r="M251" s="51"/>
    </row>
    <row r="252" spans="1:13" x14ac:dyDescent="0.35">
      <c r="A252" s="29"/>
      <c r="B252" s="29"/>
      <c r="C252" s="29"/>
      <c r="D252" s="29"/>
      <c r="M252" s="51"/>
    </row>
    <row r="253" spans="1:13" x14ac:dyDescent="0.35">
      <c r="A253" s="29"/>
      <c r="B253" s="29"/>
      <c r="C253" s="29"/>
      <c r="D253" s="29"/>
      <c r="M253" s="51"/>
    </row>
    <row r="254" spans="1:13" x14ac:dyDescent="0.35">
      <c r="A254" s="29"/>
      <c r="B254" s="29"/>
      <c r="C254" s="29"/>
      <c r="D254" s="29"/>
      <c r="M254" s="51"/>
    </row>
    <row r="255" spans="1:13" x14ac:dyDescent="0.35">
      <c r="A255" s="29"/>
      <c r="B255" s="29"/>
      <c r="C255" s="29"/>
      <c r="D255" s="29"/>
      <c r="M255" s="51"/>
    </row>
    <row r="256" spans="1:13" x14ac:dyDescent="0.35">
      <c r="A256" s="29"/>
      <c r="B256" s="29"/>
      <c r="C256" s="29"/>
      <c r="D256" s="29"/>
      <c r="M256" s="51"/>
    </row>
    <row r="257" spans="1:13" x14ac:dyDescent="0.35">
      <c r="A257" s="29"/>
      <c r="B257" s="29"/>
      <c r="C257" s="29"/>
      <c r="D257" s="29"/>
      <c r="M257" s="51"/>
    </row>
    <row r="258" spans="1:13" x14ac:dyDescent="0.35">
      <c r="A258" s="29"/>
      <c r="B258" s="29"/>
      <c r="C258" s="29"/>
      <c r="D258" s="29"/>
      <c r="M258" s="51"/>
    </row>
    <row r="259" spans="1:13" x14ac:dyDescent="0.35">
      <c r="A259" s="29"/>
      <c r="B259" s="29"/>
      <c r="C259" s="29"/>
      <c r="D259" s="29"/>
      <c r="M259" s="51"/>
    </row>
    <row r="260" spans="1:13" x14ac:dyDescent="0.35">
      <c r="A260" s="29"/>
      <c r="B260" s="29"/>
      <c r="C260" s="29"/>
      <c r="D260" s="29"/>
      <c r="M260" s="51"/>
    </row>
    <row r="261" spans="1:13" x14ac:dyDescent="0.35">
      <c r="A261" s="29"/>
      <c r="B261" s="29"/>
      <c r="C261" s="29"/>
      <c r="D261" s="29"/>
      <c r="M261" s="51"/>
    </row>
    <row r="262" spans="1:13" x14ac:dyDescent="0.35">
      <c r="A262" s="29"/>
      <c r="B262" s="29"/>
      <c r="C262" s="29"/>
      <c r="D262" s="29"/>
      <c r="M262" s="51"/>
    </row>
    <row r="263" spans="1:13" x14ac:dyDescent="0.35">
      <c r="A263" s="29"/>
      <c r="B263" s="29"/>
      <c r="C263" s="29"/>
      <c r="D263" s="29"/>
      <c r="M263" s="51"/>
    </row>
    <row r="264" spans="1:13" x14ac:dyDescent="0.35">
      <c r="A264" s="29"/>
      <c r="B264" s="29"/>
      <c r="C264" s="29"/>
      <c r="D264" s="29"/>
      <c r="M264" s="51"/>
    </row>
    <row r="265" spans="1:13" x14ac:dyDescent="0.35">
      <c r="A265" s="29"/>
      <c r="B265" s="29"/>
      <c r="C265" s="29"/>
      <c r="D265" s="29"/>
      <c r="M265" s="51"/>
    </row>
    <row r="266" spans="1:13" x14ac:dyDescent="0.35">
      <c r="A266" s="29"/>
      <c r="B266" s="29"/>
      <c r="C266" s="29"/>
      <c r="D266" s="29"/>
      <c r="M266" s="51"/>
    </row>
    <row r="267" spans="1:13" x14ac:dyDescent="0.35">
      <c r="A267" s="29"/>
      <c r="B267" s="29"/>
      <c r="C267" s="29"/>
      <c r="D267" s="29"/>
      <c r="M267" s="51"/>
    </row>
    <row r="268" spans="1:13" x14ac:dyDescent="0.35">
      <c r="A268" s="29"/>
      <c r="B268" s="29"/>
      <c r="C268" s="29"/>
      <c r="D268" s="29"/>
      <c r="M268" s="51"/>
    </row>
    <row r="269" spans="1:13" x14ac:dyDescent="0.35">
      <c r="A269" s="29"/>
      <c r="B269" s="29"/>
      <c r="C269" s="29"/>
      <c r="D269" s="29"/>
      <c r="M269" s="51"/>
    </row>
    <row r="270" spans="1:13" x14ac:dyDescent="0.35">
      <c r="A270" s="29"/>
      <c r="B270" s="29"/>
      <c r="C270" s="29"/>
      <c r="D270" s="29"/>
      <c r="M270" s="51"/>
    </row>
    <row r="271" spans="1:13" x14ac:dyDescent="0.35">
      <c r="A271" s="29"/>
      <c r="B271" s="29"/>
      <c r="C271" s="29"/>
      <c r="D271" s="29"/>
      <c r="M271" s="51"/>
    </row>
    <row r="272" spans="1:13" x14ac:dyDescent="0.35">
      <c r="A272" s="29"/>
      <c r="B272" s="29"/>
      <c r="C272" s="29"/>
      <c r="D272" s="29"/>
      <c r="M272" s="51"/>
    </row>
    <row r="273" spans="1:13" x14ac:dyDescent="0.35">
      <c r="A273" s="29"/>
      <c r="B273" s="29"/>
      <c r="C273" s="29"/>
      <c r="D273" s="29"/>
      <c r="M273" s="51"/>
    </row>
    <row r="274" spans="1:13" x14ac:dyDescent="0.35">
      <c r="A274" s="29"/>
      <c r="B274" s="29"/>
      <c r="C274" s="29"/>
      <c r="D274" s="29"/>
      <c r="M274" s="51"/>
    </row>
    <row r="275" spans="1:13" x14ac:dyDescent="0.35">
      <c r="A275" s="29"/>
      <c r="B275" s="29"/>
      <c r="C275" s="29"/>
      <c r="D275" s="29"/>
      <c r="M275" s="51"/>
    </row>
    <row r="276" spans="1:13" x14ac:dyDescent="0.35">
      <c r="A276" s="29"/>
      <c r="B276" s="29"/>
      <c r="C276" s="29"/>
      <c r="D276" s="29"/>
      <c r="M276" s="51"/>
    </row>
    <row r="277" spans="1:13" x14ac:dyDescent="0.35">
      <c r="A277" s="29"/>
      <c r="B277" s="29"/>
      <c r="C277" s="29"/>
      <c r="D277" s="29"/>
      <c r="M277" s="51"/>
    </row>
    <row r="278" spans="1:13" x14ac:dyDescent="0.35">
      <c r="M278" s="51"/>
    </row>
    <row r="279" spans="1:13" x14ac:dyDescent="0.35">
      <c r="M279" s="51"/>
    </row>
    <row r="280" spans="1:13" x14ac:dyDescent="0.35">
      <c r="M280" s="51"/>
    </row>
    <row r="281" spans="1:13" x14ac:dyDescent="0.35">
      <c r="M281" s="51"/>
    </row>
    <row r="282" spans="1:13" x14ac:dyDescent="0.35">
      <c r="M282" s="51"/>
    </row>
    <row r="283" spans="1:13" x14ac:dyDescent="0.35">
      <c r="M283" s="51"/>
    </row>
    <row r="284" spans="1:13" x14ac:dyDescent="0.35">
      <c r="M284" s="51"/>
    </row>
    <row r="285" spans="1:13" x14ac:dyDescent="0.35">
      <c r="M285" s="51"/>
    </row>
    <row r="286" spans="1:13" x14ac:dyDescent="0.35">
      <c r="M286" s="51"/>
    </row>
    <row r="287" spans="1:13" x14ac:dyDescent="0.35">
      <c r="M287" s="51"/>
    </row>
    <row r="288" spans="1:13" x14ac:dyDescent="0.35">
      <c r="M288" s="51"/>
    </row>
    <row r="289" spans="13:13" x14ac:dyDescent="0.35">
      <c r="M289" s="51"/>
    </row>
    <row r="290" spans="13:13" x14ac:dyDescent="0.35">
      <c r="M290" s="51"/>
    </row>
    <row r="291" spans="13:13" x14ac:dyDescent="0.35">
      <c r="M291" s="51"/>
    </row>
    <row r="292" spans="13:13" x14ac:dyDescent="0.35">
      <c r="M292" s="51"/>
    </row>
    <row r="293" spans="13:13" x14ac:dyDescent="0.35">
      <c r="M293" s="51"/>
    </row>
    <row r="294" spans="13:13" x14ac:dyDescent="0.35">
      <c r="M294" s="51"/>
    </row>
    <row r="295" spans="13:13" x14ac:dyDescent="0.35">
      <c r="M295" s="51"/>
    </row>
    <row r="296" spans="13:13" x14ac:dyDescent="0.35">
      <c r="M296" s="51"/>
    </row>
    <row r="297" spans="13:13" x14ac:dyDescent="0.35">
      <c r="M297" s="51"/>
    </row>
    <row r="298" spans="13:13" x14ac:dyDescent="0.35">
      <c r="M298" s="51"/>
    </row>
    <row r="299" spans="13:13" x14ac:dyDescent="0.35">
      <c r="M299" s="51"/>
    </row>
    <row r="300" spans="13:13" x14ac:dyDescent="0.35">
      <c r="M300" s="51"/>
    </row>
    <row r="301" spans="13:13" x14ac:dyDescent="0.35">
      <c r="M301" s="51"/>
    </row>
    <row r="302" spans="13:13" x14ac:dyDescent="0.35">
      <c r="M302" s="51"/>
    </row>
    <row r="303" spans="13:13" x14ac:dyDescent="0.35">
      <c r="M303" s="51"/>
    </row>
    <row r="304" spans="13:13" x14ac:dyDescent="0.35">
      <c r="M304" s="51"/>
    </row>
    <row r="305" spans="13:13" x14ac:dyDescent="0.35">
      <c r="M305" s="51"/>
    </row>
    <row r="306" spans="13:13" x14ac:dyDescent="0.35">
      <c r="M306" s="51"/>
    </row>
    <row r="307" spans="13:13" x14ac:dyDescent="0.35">
      <c r="M307" s="51"/>
    </row>
    <row r="308" spans="13:13" x14ac:dyDescent="0.35">
      <c r="M308" s="51"/>
    </row>
    <row r="309" spans="13:13" x14ac:dyDescent="0.35">
      <c r="M309" s="51"/>
    </row>
    <row r="310" spans="13:13" x14ac:dyDescent="0.35">
      <c r="M310" s="51"/>
    </row>
    <row r="311" spans="13:13" x14ac:dyDescent="0.35">
      <c r="M311" s="51"/>
    </row>
    <row r="312" spans="13:13" x14ac:dyDescent="0.35">
      <c r="M312" s="51"/>
    </row>
    <row r="313" spans="13:13" x14ac:dyDescent="0.35">
      <c r="M313" s="51"/>
    </row>
    <row r="314" spans="13:13" x14ac:dyDescent="0.35">
      <c r="M314" s="51"/>
    </row>
    <row r="315" spans="13:13" x14ac:dyDescent="0.35">
      <c r="M315" s="51"/>
    </row>
    <row r="316" spans="13:13" x14ac:dyDescent="0.35">
      <c r="M316" s="51"/>
    </row>
    <row r="317" spans="13:13" x14ac:dyDescent="0.35">
      <c r="M317" s="51"/>
    </row>
    <row r="318" spans="13:13" x14ac:dyDescent="0.35">
      <c r="M318" s="51"/>
    </row>
    <row r="319" spans="13:13" x14ac:dyDescent="0.35">
      <c r="M319" s="51"/>
    </row>
    <row r="320" spans="13:13" x14ac:dyDescent="0.35">
      <c r="M320" s="51"/>
    </row>
    <row r="321" spans="13:13" x14ac:dyDescent="0.35">
      <c r="M321" s="51"/>
    </row>
    <row r="322" spans="13:13" x14ac:dyDescent="0.35">
      <c r="M322" s="51"/>
    </row>
    <row r="323" spans="13:13" x14ac:dyDescent="0.35">
      <c r="M323" s="51"/>
    </row>
    <row r="324" spans="13:13" x14ac:dyDescent="0.35">
      <c r="M324" s="51"/>
    </row>
    <row r="325" spans="13:13" x14ac:dyDescent="0.35">
      <c r="M325" s="51"/>
    </row>
    <row r="326" spans="13:13" x14ac:dyDescent="0.35">
      <c r="M326" s="51"/>
    </row>
    <row r="327" spans="13:13" x14ac:dyDescent="0.35">
      <c r="M327" s="51"/>
    </row>
    <row r="328" spans="13:13" x14ac:dyDescent="0.35">
      <c r="M328" s="51"/>
    </row>
    <row r="329" spans="13:13" x14ac:dyDescent="0.35">
      <c r="M329" s="51"/>
    </row>
    <row r="330" spans="13:13" x14ac:dyDescent="0.35">
      <c r="M330" s="51"/>
    </row>
    <row r="331" spans="13:13" x14ac:dyDescent="0.35">
      <c r="M331" s="51"/>
    </row>
    <row r="332" spans="13:13" x14ac:dyDescent="0.35">
      <c r="M332" s="51"/>
    </row>
    <row r="333" spans="13:13" x14ac:dyDescent="0.35">
      <c r="M333" s="51"/>
    </row>
    <row r="334" spans="13:13" x14ac:dyDescent="0.35">
      <c r="M334" s="51"/>
    </row>
    <row r="335" spans="13:13" x14ac:dyDescent="0.35">
      <c r="M335" s="51"/>
    </row>
    <row r="336" spans="13:13" x14ac:dyDescent="0.35">
      <c r="M336" s="51"/>
    </row>
    <row r="337" spans="13:13" x14ac:dyDescent="0.35">
      <c r="M337" s="51"/>
    </row>
    <row r="338" spans="13:13" x14ac:dyDescent="0.35">
      <c r="M338" s="51"/>
    </row>
    <row r="339" spans="13:13" x14ac:dyDescent="0.35">
      <c r="M339" s="51"/>
    </row>
    <row r="340" spans="13:13" x14ac:dyDescent="0.35">
      <c r="M340" s="51"/>
    </row>
    <row r="341" spans="13:13" x14ac:dyDescent="0.35">
      <c r="M341" s="51"/>
    </row>
    <row r="342" spans="13:13" x14ac:dyDescent="0.35">
      <c r="M342" s="51"/>
    </row>
    <row r="343" spans="13:13" x14ac:dyDescent="0.35">
      <c r="M343" s="51"/>
    </row>
    <row r="344" spans="13:13" x14ac:dyDescent="0.35">
      <c r="M344" s="51"/>
    </row>
    <row r="345" spans="13:13" x14ac:dyDescent="0.35">
      <c r="M345" s="51"/>
    </row>
    <row r="346" spans="13:13" x14ac:dyDescent="0.35">
      <c r="M346" s="51"/>
    </row>
    <row r="347" spans="13:13" x14ac:dyDescent="0.35">
      <c r="M347" s="51"/>
    </row>
    <row r="348" spans="13:13" x14ac:dyDescent="0.35">
      <c r="M348" s="51"/>
    </row>
    <row r="349" spans="13:13" x14ac:dyDescent="0.35">
      <c r="M349" s="51"/>
    </row>
    <row r="350" spans="13:13" x14ac:dyDescent="0.35">
      <c r="M350" s="51"/>
    </row>
    <row r="351" spans="13:13" x14ac:dyDescent="0.35">
      <c r="M351" s="51"/>
    </row>
    <row r="352" spans="13:13" x14ac:dyDescent="0.35">
      <c r="M352" s="51"/>
    </row>
    <row r="353" spans="13:13" x14ac:dyDescent="0.35">
      <c r="M353" s="51"/>
    </row>
    <row r="354" spans="13:13" x14ac:dyDescent="0.35">
      <c r="M354" s="51"/>
    </row>
    <row r="355" spans="13:13" x14ac:dyDescent="0.35">
      <c r="M355" s="51"/>
    </row>
    <row r="356" spans="13:13" x14ac:dyDescent="0.35">
      <c r="M356" s="51"/>
    </row>
    <row r="357" spans="13:13" x14ac:dyDescent="0.35">
      <c r="M357" s="51"/>
    </row>
    <row r="358" spans="13:13" x14ac:dyDescent="0.35">
      <c r="M358" s="51"/>
    </row>
    <row r="359" spans="13:13" x14ac:dyDescent="0.35">
      <c r="M359" s="51"/>
    </row>
    <row r="360" spans="13:13" x14ac:dyDescent="0.35">
      <c r="M360" s="51"/>
    </row>
    <row r="361" spans="13:13" x14ac:dyDescent="0.35">
      <c r="M361" s="51"/>
    </row>
    <row r="362" spans="13:13" x14ac:dyDescent="0.35">
      <c r="M362" s="51"/>
    </row>
    <row r="363" spans="13:13" x14ac:dyDescent="0.35">
      <c r="M363" s="51"/>
    </row>
    <row r="364" spans="13:13" x14ac:dyDescent="0.35">
      <c r="M364" s="51"/>
    </row>
    <row r="365" spans="13:13" x14ac:dyDescent="0.35">
      <c r="M365" s="51"/>
    </row>
    <row r="366" spans="13:13" x14ac:dyDescent="0.35">
      <c r="M366" s="51"/>
    </row>
    <row r="367" spans="13:13" x14ac:dyDescent="0.35">
      <c r="M367" s="51"/>
    </row>
    <row r="368" spans="13:13" x14ac:dyDescent="0.35">
      <c r="M368" s="51"/>
    </row>
    <row r="369" spans="13:13" x14ac:dyDescent="0.35">
      <c r="M369" s="51"/>
    </row>
    <row r="370" spans="13:13" x14ac:dyDescent="0.35">
      <c r="M370" s="51"/>
    </row>
    <row r="371" spans="13:13" x14ac:dyDescent="0.35">
      <c r="M371" s="51"/>
    </row>
    <row r="372" spans="13:13" x14ac:dyDescent="0.35">
      <c r="M372" s="51"/>
    </row>
  </sheetData>
  <autoFilter ref="A16:O231" xr:uid="{E0BA2D08-F164-426D-8B22-833BD306E2C0}"/>
  <mergeCells count="3">
    <mergeCell ref="F11:I11"/>
    <mergeCell ref="L11:O11"/>
    <mergeCell ref="S11:V11"/>
  </mergeCells>
  <conditionalFormatting sqref="I17:I231">
    <cfRule type="cellIs" dxfId="7" priority="5" operator="equal">
      <formula>0</formula>
    </cfRule>
  </conditionalFormatting>
  <conditionalFormatting sqref="O17:O231">
    <cfRule type="cellIs" dxfId="6" priority="7" operator="equal">
      <formula>0</formula>
    </cfRule>
  </conditionalFormatting>
  <conditionalFormatting sqref="V17:V231">
    <cfRule type="cellIs" dxfId="5" priority="1"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E1ACB-35DD-482C-A0AF-46EDF0859626}">
  <sheetPr codeName="Feuil15">
    <tabColor theme="5" tint="0.39997558519241921"/>
  </sheetPr>
  <dimension ref="A1:N277"/>
  <sheetViews>
    <sheetView showGridLines="0" zoomScale="70" zoomScaleNormal="70" workbookViewId="0">
      <pane xSplit="1" ySplit="16" topLeftCell="B17" activePane="bottomRight" state="frozen"/>
      <selection pane="topRight" activeCell="A55" sqref="A55"/>
      <selection pane="bottomLeft" activeCell="A55" sqref="A55"/>
      <selection pane="bottomRight"/>
    </sheetView>
  </sheetViews>
  <sheetFormatPr baseColWidth="10" defaultColWidth="10.54296875" defaultRowHeight="14.5" x14ac:dyDescent="0.35"/>
  <cols>
    <col min="1" max="4" width="13.81640625" customWidth="1"/>
    <col min="5" max="5" width="29.453125" bestFit="1" customWidth="1"/>
    <col min="6" max="9" width="19.81640625" customWidth="1"/>
    <col min="11" max="11" width="12.54296875" customWidth="1"/>
    <col min="14" max="14" width="14.54296875" customWidth="1"/>
  </cols>
  <sheetData>
    <row r="1" spans="1:13" x14ac:dyDescent="0.35">
      <c r="A1" s="33"/>
      <c r="B1" s="33"/>
      <c r="C1" s="33"/>
      <c r="D1" s="33"/>
      <c r="G1" s="49"/>
    </row>
    <row r="2" spans="1:13" x14ac:dyDescent="0.35">
      <c r="F2" s="285" t="str" cm="1">
        <f t="array" aca="1" ref="F2" ca="1">INDEX(INDIRECT($A$4&amp;"!A1:Z500"),3,7+(COLUMN()-COLUMN($F$2))*5)</f>
        <v>Saline 27</v>
      </c>
      <c r="G2" s="284" cm="1">
        <f t="array" aca="1" ref="G2" ca="1">INDEX(INDIRECT($A$4&amp;"!A1:Z500"),3,7+(COLUMN()-COLUMN($F$2))*5)</f>
        <v>0</v>
      </c>
      <c r="H2" s="284" cm="1">
        <f t="array" aca="1" ref="H2" ca="1">INDEX(INDIRECT($A$4&amp;"!A1:Z500"),3,7+(COLUMN()-COLUMN($F$2))*5)</f>
        <v>0</v>
      </c>
      <c r="I2" s="284" cm="1">
        <f t="array" aca="1" ref="I2" ca="1">INDEX(INDIRECT($A$4&amp;"!A1:Z500"),3,7+(COLUMN()-COLUMN($F$2))*5)</f>
        <v>0</v>
      </c>
    </row>
    <row r="3" spans="1:13" x14ac:dyDescent="0.35">
      <c r="A3" t="s">
        <v>241</v>
      </c>
      <c r="E3" s="31" t="s">
        <v>242</v>
      </c>
      <c r="F3" s="286" cm="1">
        <f t="array" aca="1" ref="F3" ca="1">INDEX(INDIRECT($A$4&amp;"!A1:Z500"),3,8+(COLUMN()-COLUMN($F$2))*5)</f>
        <v>11.7</v>
      </c>
      <c r="G3" s="288" cm="1">
        <f t="array" aca="1" ref="G3" ca="1">INDEX(INDIRECT($A$4&amp;"!A1:Z500"),3,8+(COLUMN()-COLUMN($F$2))*5)</f>
        <v>0</v>
      </c>
      <c r="H3" s="288" cm="1">
        <f t="array" aca="1" ref="H3" ca="1">INDEX(INDIRECT($A$4&amp;"!A1:Z500"),3,8+(COLUMN()-COLUMN($F$2))*5)</f>
        <v>0</v>
      </c>
      <c r="I3" s="287" cm="1">
        <f t="array" aca="1" ref="I3" ca="1">INDEX(INDIRECT($A$4&amp;"!A1:Z500"),3,8+(COLUMN()-COLUMN($F$2))*5)+Serene_A_I!AB3</f>
        <v>0</v>
      </c>
    </row>
    <row r="4" spans="1:13" x14ac:dyDescent="0.35">
      <c r="A4" t="s">
        <v>272</v>
      </c>
      <c r="E4" s="31" t="s">
        <v>244</v>
      </c>
      <c r="F4" s="68" cm="1">
        <f t="array" aca="1" ref="F4" ca="1">INDIRECT($A$4&amp;"!D5")</f>
        <v>649.99999999999989</v>
      </c>
      <c r="G4" s="50" t="s">
        <v>245</v>
      </c>
    </row>
    <row r="5" spans="1:13" x14ac:dyDescent="0.35">
      <c r="A5" t="s">
        <v>271</v>
      </c>
      <c r="E5" s="31" t="str">
        <f xml:space="preserve"> "COS NaTran (" &amp; RESULTS!B9 &amp; ")"</f>
        <v>COS NaTran (Firm+Interuptible)</v>
      </c>
      <c r="F5" s="68">
        <f ca="1">F4</f>
        <v>649.99999999999989</v>
      </c>
      <c r="G5" s="50" t="s">
        <v>245</v>
      </c>
    </row>
    <row r="6" spans="1:13" ht="15" thickBot="1" x14ac:dyDescent="0.4">
      <c r="A6" s="44" t="s">
        <v>177</v>
      </c>
      <c r="D6" s="289" t="s">
        <v>260</v>
      </c>
      <c r="E6" s="290">
        <f>RESULTS!I24</f>
        <v>46692</v>
      </c>
      <c r="F6" s="284">
        <f ca="1">SUM(F3:I3)</f>
        <v>11.7</v>
      </c>
      <c r="G6" s="50" t="s">
        <v>218</v>
      </c>
    </row>
    <row r="7" spans="1:13" ht="15" thickBot="1" x14ac:dyDescent="0.4">
      <c r="A7" s="44" t="s">
        <v>62</v>
      </c>
      <c r="H7" s="67"/>
      <c r="I7" s="67"/>
    </row>
    <row r="8" spans="1:13" x14ac:dyDescent="0.35">
      <c r="F8" s="67"/>
      <c r="G8" s="67"/>
    </row>
    <row r="11" spans="1:13" ht="37.5" customHeight="1" x14ac:dyDescent="0.35">
      <c r="F11" s="344" t="s">
        <v>181</v>
      </c>
      <c r="G11" s="344"/>
      <c r="H11" s="344"/>
      <c r="I11" s="344"/>
    </row>
    <row r="13" spans="1:13" ht="17.25" customHeight="1" x14ac:dyDescent="0.35">
      <c r="K13" t="s">
        <v>261</v>
      </c>
    </row>
    <row r="14" spans="1:13" x14ac:dyDescent="0.35">
      <c r="G14" s="32" cm="1">
        <f t="array" aca="1" ref="G14:H14" ca="1">IF(_xlfn.XLOOKUP(0,F$17:F$185,A$17:B$185,"",0,1)="", "Only " &amp; TEXT(G186,"0,0%") &amp; " withdrawal on 31/03", _xlfn.XLOOKUP(0,F$17:F$185,A$17:B$185,"",0,1))</f>
        <v>46717</v>
      </c>
      <c r="H14">
        <f ca="1"/>
        <v>0</v>
      </c>
      <c r="I14" s="29"/>
      <c r="K14" t="s">
        <v>262</v>
      </c>
    </row>
    <row r="15" spans="1:13" ht="48" customHeight="1" x14ac:dyDescent="0.35">
      <c r="F15" s="37" t="s">
        <v>249</v>
      </c>
      <c r="G15" s="37" t="s">
        <v>250</v>
      </c>
      <c r="K15" s="67">
        <f ca="1">COUNTIF(K17:K185,"&gt;"&amp;0)+1</f>
        <v>26</v>
      </c>
    </row>
    <row r="16" spans="1:13" ht="43.4" customHeight="1" x14ac:dyDescent="0.35">
      <c r="A16" s="37" t="s">
        <v>56</v>
      </c>
      <c r="B16" s="37" t="s">
        <v>263</v>
      </c>
      <c r="C16" s="37" t="s">
        <v>264</v>
      </c>
      <c r="D16" s="37" t="s">
        <v>254</v>
      </c>
      <c r="E16" s="37" t="s">
        <v>256</v>
      </c>
      <c r="F16" s="37">
        <f ca="1">F6</f>
        <v>11.7</v>
      </c>
      <c r="G16" s="37" t="s">
        <v>250</v>
      </c>
      <c r="H16" s="37" t="s">
        <v>257</v>
      </c>
      <c r="I16" s="108" t="s">
        <v>265</v>
      </c>
      <c r="K16" s="37">
        <f ca="1">F16</f>
        <v>11.7</v>
      </c>
      <c r="L16" s="37" t="s">
        <v>250</v>
      </c>
      <c r="M16" s="37" t="s">
        <v>257</v>
      </c>
    </row>
    <row r="17" spans="1:14" x14ac:dyDescent="0.35">
      <c r="A17" s="32">
        <f>DATE(RESULTS!J4,10,31)</f>
        <v>46691</v>
      </c>
      <c r="B17" s="65" cm="1">
        <f t="array" aca="1" ref="B17" ca="1">_xlfn.XLOOKUP(A17,INDIRECT($A$5&amp;"!$AJ$41:$AJ$406"),INDIRECT($A$5&amp;"!$An$41:$An$406"))*SUM($F$3:$I$3)</f>
        <v>9.9449999999999985</v>
      </c>
      <c r="C17" s="65" cm="1">
        <f t="array" aca="1" ref="C17" ca="1">_xlfn.XLOOKUP(A17,INDIRECT($A$5&amp;"!$AJ$41:$AJ$406"),INDIRECT($A$5&amp;"!$Ak$41:$Ak$406"))*SUM($F$3:$I$3)</f>
        <v>9.9449999999999985</v>
      </c>
      <c r="D17" s="65" cm="1">
        <f t="array" aca="1" ref="D17" ca="1">_xlfn.XLOOKUP(A17,INDIRECT($A$5&amp;"!$AJ$41:$AJ$406"),INDIRECT($A$5&amp;"!$AO$41:$AO$406"))*SUM($F$3:$I$3)</f>
        <v>11.7</v>
      </c>
      <c r="E17" s="34" cm="1">
        <f t="array" ref="E17">SUMPRODUCT(('PT Storengy'!$B$8:$I$372)*('PT Storengy'!$A$8:$A$372=$A17)*('PT Storengy'!$A$5:$H$5=$A$6)*('PT Storengy'!$B$7:$I$7=$A$7))</f>
        <v>0.6</v>
      </c>
      <c r="F17" s="139">
        <f ca="1">F16</f>
        <v>11.7</v>
      </c>
      <c r="G17" s="51">
        <f ca="1">$F$6/SUM($F$3,$G$3,$H$3,$I$3)</f>
        <v>1</v>
      </c>
      <c r="H17" s="35" cm="1">
        <f t="array" aca="1" ref="H17" ca="1">IF(ROUND(ROUND(G17,2)-G17,4)=0,_xlfn.XLOOKUP(G17,INDIRECT($A$4&amp;"!$G$32:$G$132"),INDIRECT($A$4&amp;"!$A$32:$A$132"),0,1,1),IF(G17&lt;0,0,(ROUNDUP(G17,2)-G17)*100*_xlfn.XLOOKUP(G17,INDIRECT($A$4&amp;"!$G$32:$G$132"),INDIRECT($A$4&amp;"!$A$32:$A$132"),0,-1,-1)+(G17-ROUNDDOWN(G17,2))*100*_xlfn.XLOOKUP(G17,INDIRECT($A$4&amp;"!$G$32:$G$132"),INDIRECT($A$4&amp;"!$A$32:$A$132"),0,1,1)))</f>
        <v>1</v>
      </c>
      <c r="I17" s="84">
        <f ca="1">IF(F16*1000-$F$4*(1-E17)*H17&gt;1000*B17,$F$4*(1-E17)*H17,F16*1000-1000*B17)</f>
        <v>259.99999999999994</v>
      </c>
      <c r="K17" s="36">
        <f ca="1">K16-N17/1000</f>
        <v>11.049999999999999</v>
      </c>
      <c r="L17" s="51">
        <f ca="1">MAX(K16/SUM($F$3,$G$3,$H$3,$I$3),0)</f>
        <v>1</v>
      </c>
      <c r="M17" s="35" cm="1">
        <f t="array" aca="1" ref="M17" ca="1">IF(ROUND(ROUND(L17,2)-L17,4)=0,_xlfn.XLOOKUP(L17,INDIRECT($A$4&amp;"!$G$32:$G$132"),INDIRECT($A$4&amp;"!$A$32:$A$132"),0,1,1),IF(L17&lt;0,0,(ROUNDUP(L17,2)-L17)*100*_xlfn.XLOOKUP(L17,INDIRECT($A$4&amp;"!$G$32:$G$132"),INDIRECT($A$4&amp;"!$A$32:$A$132"),0,-1,-1)+(L17-ROUNDDOWN(L17,2))*100*_xlfn.XLOOKUP(L17,INDIRECT($A$4&amp;"!$G$32:$G$132"),INDIRECT($A$4&amp;"!$A$32:$A$132"),0,1,1)))</f>
        <v>1</v>
      </c>
      <c r="N17" s="67">
        <f ca="1">IF(K16*1000&lt;$F$4*(1)*M17,K16*1000,$F$4*(1)*M17)</f>
        <v>649.99999999999989</v>
      </c>
    </row>
    <row r="18" spans="1:14" x14ac:dyDescent="0.35">
      <c r="A18" s="32">
        <f>A17+1</f>
        <v>46692</v>
      </c>
      <c r="B18" s="65" cm="1">
        <f t="array" aca="1" ref="B18" ca="1">_xlfn.XLOOKUP(A18,INDIRECT($A$5&amp;"!$AJ$41:$AJ$406"),INDIRECT($A$5&amp;"!$An$41:$An$406"))*SUM($F$3:$I$3)</f>
        <v>0</v>
      </c>
      <c r="C18" s="65" cm="1">
        <f t="array" aca="1" ref="C18" ca="1">_xlfn.XLOOKUP(A18,INDIRECT($A$5&amp;"!$AJ$41:$AJ$406"),INDIRECT($A$5&amp;"!$Ak$41:$Ak$406"))*SUM($F$3:$I$3)</f>
        <v>0</v>
      </c>
      <c r="D18" s="65" cm="1">
        <f t="array" aca="1" ref="D18" ca="1">_xlfn.XLOOKUP(A18,INDIRECT($A$5&amp;"!$AJ$41:$AJ$406"),INDIRECT($A$5&amp;"!$AO$41:$AO$406"))*SUM($F$3:$I$3)</f>
        <v>11.7</v>
      </c>
      <c r="E18" s="34" cm="1">
        <f t="array" ref="E18">SUMPRODUCT(('PT Storengy'!$B$8:$I$372)*('PT Storengy'!$A$8:$A$372=$A18)*('PT Storengy'!$A$5:$H$5=$A$6)*('PT Storengy'!$B$7:$I$7=$A$7))</f>
        <v>0</v>
      </c>
      <c r="F18" s="36">
        <f ca="1">F17-I18/1000</f>
        <v>11.049999999999999</v>
      </c>
      <c r="G18" s="51">
        <f ca="1">$F17/SUM($F$3,$G$3,$H$3,$I$3)</f>
        <v>1</v>
      </c>
      <c r="H18" s="35" cm="1">
        <f t="array" aca="1" ref="H18" ca="1">IF(ROUND(ROUND(G18,2)-G18,4)=0,_xlfn.XLOOKUP(G18,INDIRECT($A$4&amp;"!$G$32:$G$132"),INDIRECT($A$4&amp;"!$A$32:$A$132"),0,1,1),IF(G18&lt;0,0,(ROUNDUP(G18,2)-G18)*100*_xlfn.XLOOKUP(G18,INDIRECT($A$4&amp;"!$G$32:$G$132"),INDIRECT($A$4&amp;"!$A$32:$A$132"),0,-1,-1)+(G18-ROUNDDOWN(G18,2))*100*_xlfn.XLOOKUP(G18,INDIRECT($A$4&amp;"!$G$32:$G$132"),INDIRECT($A$4&amp;"!$A$32:$A$132"),0,1,1)))</f>
        <v>1</v>
      </c>
      <c r="I18" s="84">
        <f t="shared" ref="I18:I81" ca="1" si="0">IF(F17*1000-$F$4*(1-E18)*H18&gt;1000*B18,$F$4*(1-E18)*H18,F17*1000-1000*B18)</f>
        <v>649.99999999999989</v>
      </c>
      <c r="K18" s="36">
        <f t="shared" ref="K18:K80" ca="1" si="1">K17-N18/1000</f>
        <v>10.399999999999999</v>
      </c>
      <c r="L18" s="51">
        <f t="shared" ref="L18:L81" ca="1" si="2">MAX(K17/SUM($F$3,$G$3,$H$3,$I$3),0)</f>
        <v>0.94444444444444442</v>
      </c>
      <c r="M18" s="35" cm="1">
        <f t="array" aca="1" ref="M18" ca="1">IF(ROUND(ROUND(L18,2)-L18,4)=0,_xlfn.XLOOKUP(L18,INDIRECT($A$4&amp;"!$G$32:$G$132"),INDIRECT($A$4&amp;"!$A$32:$A$132"),0,1,1),IF(L18&lt;0,0,(ROUNDUP(L18,2)-L18)*100*_xlfn.XLOOKUP(L18,INDIRECT($A$4&amp;"!$G$32:$G$132"),INDIRECT($A$4&amp;"!$A$32:$A$132"),0,-1,-1)+(L18-ROUNDDOWN(L18,2))*100*_xlfn.XLOOKUP(L18,INDIRECT($A$4&amp;"!$G$32:$G$132"),INDIRECT($A$4&amp;"!$A$32:$A$132"),0,1,1)))</f>
        <v>1.0000000000000009</v>
      </c>
      <c r="N18" s="67">
        <f t="shared" ref="N18:N81" ca="1" si="3">IF(K17*1000&lt;$F$4*(1)*M18,K17*1000,$F$4*(1)*M18)</f>
        <v>650.00000000000045</v>
      </c>
    </row>
    <row r="19" spans="1:14" x14ac:dyDescent="0.35">
      <c r="A19" s="32">
        <f t="shared" ref="A19:A82" si="4">A18+1</f>
        <v>46693</v>
      </c>
      <c r="B19" s="65" cm="1">
        <f t="array" aca="1" ref="B19" ca="1">_xlfn.XLOOKUP(A19,INDIRECT($A$5&amp;"!$AJ$41:$AJ$406"),INDIRECT($A$5&amp;"!$An$41:$An$406"))*SUM($F$3:$I$3)</f>
        <v>0</v>
      </c>
      <c r="C19" s="65" cm="1">
        <f t="array" aca="1" ref="C19" ca="1">_xlfn.XLOOKUP(A19,INDIRECT($A$5&amp;"!$AJ$41:$AJ$406"),INDIRECT($A$5&amp;"!$Ak$41:$Ak$406"))*SUM($F$3:$I$3)</f>
        <v>0</v>
      </c>
      <c r="D19" s="65" cm="1">
        <f t="array" aca="1" ref="D19" ca="1">_xlfn.XLOOKUP(A19,INDIRECT($A$5&amp;"!$AJ$41:$AJ$406"),INDIRECT($A$5&amp;"!$AO$41:$AO$406"))*SUM($F$3:$I$3)</f>
        <v>11.7</v>
      </c>
      <c r="E19" s="34" cm="1">
        <f t="array" ref="E19">SUMPRODUCT(('PT Storengy'!$B$8:$I$372)*('PT Storengy'!$A$8:$A$372=$A19)*('PT Storengy'!$A$5:$H$5=$A$6)*('PT Storengy'!$B$7:$I$7=$A$7))</f>
        <v>0</v>
      </c>
      <c r="F19" s="36">
        <f t="shared" ref="F19:F82" ca="1" si="5">F18-I19/1000</f>
        <v>10.399999999999999</v>
      </c>
      <c r="G19" s="51">
        <f t="shared" ref="G19:G82" ca="1" si="6">$F18/SUM($F$3,$G$3,$H$3,$I$3)</f>
        <v>0.94444444444444442</v>
      </c>
      <c r="H19" s="35" cm="1">
        <f t="array" aca="1" ref="H19" ca="1">IF(ROUND(ROUND(G19,2)-G19,4)=0,_xlfn.XLOOKUP(G19,INDIRECT($A$4&amp;"!$G$32:$G$132"),INDIRECT($A$4&amp;"!$A$32:$A$132"),0,1,1),IF(G19&lt;0,0,(ROUNDUP(G19,2)-G19)*100*_xlfn.XLOOKUP(G19,INDIRECT($A$4&amp;"!$G$32:$G$132"),INDIRECT($A$4&amp;"!$A$32:$A$132"),0,-1,-1)+(G19-ROUNDDOWN(G19,2))*100*_xlfn.XLOOKUP(G19,INDIRECT($A$4&amp;"!$G$32:$G$132"),INDIRECT($A$4&amp;"!$A$32:$A$132"),0,1,1)))</f>
        <v>1.0000000000000009</v>
      </c>
      <c r="I19" s="84">
        <f t="shared" ca="1" si="0"/>
        <v>650.00000000000045</v>
      </c>
      <c r="K19" s="36">
        <f t="shared" ca="1" si="1"/>
        <v>9.7499999999999982</v>
      </c>
      <c r="L19" s="51">
        <f t="shared" ca="1" si="2"/>
        <v>0.88888888888888884</v>
      </c>
      <c r="M19" s="35" cm="1">
        <f t="array" aca="1" ref="M19" ca="1">IF(ROUND(ROUND(L19,2)-L19,4)=0,_xlfn.XLOOKUP(L19,INDIRECT($A$4&amp;"!$G$32:$G$132"),INDIRECT($A$4&amp;"!$A$32:$A$132"),0,1,1),IF(L19&lt;0,0,(ROUNDUP(L19,2)-L19)*100*_xlfn.XLOOKUP(L19,INDIRECT($A$4&amp;"!$G$32:$G$132"),INDIRECT($A$4&amp;"!$A$32:$A$132"),0,-1,-1)+(L19-ROUNDDOWN(L19,2))*100*_xlfn.XLOOKUP(L19,INDIRECT($A$4&amp;"!$G$32:$G$132"),INDIRECT($A$4&amp;"!$A$32:$A$132"),0,1,1)))</f>
        <v>1.0000000000000009</v>
      </c>
      <c r="N19" s="67">
        <f t="shared" ca="1" si="3"/>
        <v>650.00000000000045</v>
      </c>
    </row>
    <row r="20" spans="1:14" x14ac:dyDescent="0.35">
      <c r="A20" s="32">
        <f t="shared" si="4"/>
        <v>46694</v>
      </c>
      <c r="B20" s="65" cm="1">
        <f t="array" aca="1" ref="B20" ca="1">_xlfn.XLOOKUP(A20,INDIRECT($A$5&amp;"!$AJ$41:$AJ$406"),INDIRECT($A$5&amp;"!$An$41:$An$406"))*SUM($F$3:$I$3)</f>
        <v>0</v>
      </c>
      <c r="C20" s="65" cm="1">
        <f t="array" aca="1" ref="C20" ca="1">_xlfn.XLOOKUP(A20,INDIRECT($A$5&amp;"!$AJ$41:$AJ$406"),INDIRECT($A$5&amp;"!$Ak$41:$Ak$406"))*SUM($F$3:$I$3)</f>
        <v>0</v>
      </c>
      <c r="D20" s="65" cm="1">
        <f t="array" aca="1" ref="D20" ca="1">_xlfn.XLOOKUP(A20,INDIRECT($A$5&amp;"!$AJ$41:$AJ$406"),INDIRECT($A$5&amp;"!$AO$41:$AO$406"))*SUM($F$3:$I$3)</f>
        <v>11.7</v>
      </c>
      <c r="E20" s="34" cm="1">
        <f t="array" ref="E20">SUMPRODUCT(('PT Storengy'!$B$8:$I$372)*('PT Storengy'!$A$8:$A$372=$A20)*('PT Storengy'!$A$5:$H$5=$A$6)*('PT Storengy'!$B$7:$I$7=$A$7))</f>
        <v>0</v>
      </c>
      <c r="F20" s="36">
        <f t="shared" ca="1" si="5"/>
        <v>9.7499999999999982</v>
      </c>
      <c r="G20" s="51">
        <f t="shared" ca="1" si="6"/>
        <v>0.88888888888888884</v>
      </c>
      <c r="H20" s="35" cm="1">
        <f t="array" aca="1" ref="H20" ca="1">IF(ROUND(ROUND(G20,2)-G20,4)=0,_xlfn.XLOOKUP(G20,INDIRECT($A$4&amp;"!$G$32:$G$132"),INDIRECT($A$4&amp;"!$A$32:$A$132"),0,1,1),IF(G20&lt;0,0,(ROUNDUP(G20,2)-G20)*100*_xlfn.XLOOKUP(G20,INDIRECT($A$4&amp;"!$G$32:$G$132"),INDIRECT($A$4&amp;"!$A$32:$A$132"),0,-1,-1)+(G20-ROUNDDOWN(G20,2))*100*_xlfn.XLOOKUP(G20,INDIRECT($A$4&amp;"!$G$32:$G$132"),INDIRECT($A$4&amp;"!$A$32:$A$132"),0,1,1)))</f>
        <v>1.0000000000000009</v>
      </c>
      <c r="I20" s="84">
        <f t="shared" ca="1" si="0"/>
        <v>650.00000000000045</v>
      </c>
      <c r="K20" s="36">
        <f t="shared" ca="1" si="1"/>
        <v>9.0999999999999979</v>
      </c>
      <c r="L20" s="51">
        <f t="shared" ca="1" si="2"/>
        <v>0.83333333333333326</v>
      </c>
      <c r="M20" s="35" cm="1">
        <f t="array" aca="1" ref="M20" ca="1">IF(ROUND(ROUND(L20,2)-L20,4)=0,_xlfn.XLOOKUP(L20,INDIRECT($A$4&amp;"!$G$32:$G$132"),INDIRECT($A$4&amp;"!$A$32:$A$132"),0,1,1),IF(L20&lt;0,0,(ROUNDUP(L20,2)-L20)*100*_xlfn.XLOOKUP(L20,INDIRECT($A$4&amp;"!$G$32:$G$132"),INDIRECT($A$4&amp;"!$A$32:$A$132"),0,-1,-1)+(L20-ROUNDDOWN(L20,2))*100*_xlfn.XLOOKUP(L20,INDIRECT($A$4&amp;"!$G$32:$G$132"),INDIRECT($A$4&amp;"!$A$32:$A$132"),0,1,1)))</f>
        <v>1.0000000000000009</v>
      </c>
      <c r="N20" s="67">
        <f t="shared" ca="1" si="3"/>
        <v>650.00000000000045</v>
      </c>
    </row>
    <row r="21" spans="1:14" x14ac:dyDescent="0.35">
      <c r="A21" s="32">
        <f t="shared" si="4"/>
        <v>46695</v>
      </c>
      <c r="B21" s="65" cm="1">
        <f t="array" aca="1" ref="B21" ca="1">_xlfn.XLOOKUP(A21,INDIRECT($A$5&amp;"!$AJ$41:$AJ$406"),INDIRECT($A$5&amp;"!$An$41:$An$406"))*SUM($F$3:$I$3)</f>
        <v>0</v>
      </c>
      <c r="C21" s="65" cm="1">
        <f t="array" aca="1" ref="C21" ca="1">_xlfn.XLOOKUP(A21,INDIRECT($A$5&amp;"!$AJ$41:$AJ$406"),INDIRECT($A$5&amp;"!$Ak$41:$Ak$406"))*SUM($F$3:$I$3)</f>
        <v>0</v>
      </c>
      <c r="D21" s="65" cm="1">
        <f t="array" aca="1" ref="D21" ca="1">_xlfn.XLOOKUP(A21,INDIRECT($A$5&amp;"!$AJ$41:$AJ$406"),INDIRECT($A$5&amp;"!$AO$41:$AO$406"))*SUM($F$3:$I$3)</f>
        <v>11.7</v>
      </c>
      <c r="E21" s="34" cm="1">
        <f t="array" ref="E21">SUMPRODUCT(('PT Storengy'!$B$8:$I$372)*('PT Storengy'!$A$8:$A$372=$A21)*('PT Storengy'!$A$5:$H$5=$A$6)*('PT Storengy'!$B$7:$I$7=$A$7))</f>
        <v>0</v>
      </c>
      <c r="F21" s="36">
        <f t="shared" ca="1" si="5"/>
        <v>9.0999999999999979</v>
      </c>
      <c r="G21" s="51">
        <f t="shared" ca="1" si="6"/>
        <v>0.83333333333333326</v>
      </c>
      <c r="H21" s="35" cm="1">
        <f t="array" aca="1" ref="H21" ca="1">IF(ROUND(ROUND(G21,2)-G21,4)=0,_xlfn.XLOOKUP(G21,INDIRECT($A$4&amp;"!$G$32:$G$132"),INDIRECT($A$4&amp;"!$A$32:$A$132"),0,1,1),IF(G21&lt;0,0,(ROUNDUP(G21,2)-G21)*100*_xlfn.XLOOKUP(G21,INDIRECT($A$4&amp;"!$G$32:$G$132"),INDIRECT($A$4&amp;"!$A$32:$A$132"),0,-1,-1)+(G21-ROUNDDOWN(G21,2))*100*_xlfn.XLOOKUP(G21,INDIRECT($A$4&amp;"!$G$32:$G$132"),INDIRECT($A$4&amp;"!$A$32:$A$132"),0,1,1)))</f>
        <v>1.0000000000000009</v>
      </c>
      <c r="I21" s="84">
        <f t="shared" ca="1" si="0"/>
        <v>650.00000000000045</v>
      </c>
      <c r="K21" s="36">
        <f t="shared" ca="1" si="1"/>
        <v>8.4499999999999975</v>
      </c>
      <c r="L21" s="51">
        <f t="shared" ca="1" si="2"/>
        <v>0.77777777777777768</v>
      </c>
      <c r="M21" s="35" cm="1">
        <f t="array" aca="1" ref="M21" ca="1">IF(ROUND(ROUND(L21,2)-L21,4)=0,_xlfn.XLOOKUP(L21,INDIRECT($A$4&amp;"!$G$32:$G$132"),INDIRECT($A$4&amp;"!$A$32:$A$132"),0,1,1),IF(L21&lt;0,0,(ROUNDUP(L21,2)-L21)*100*_xlfn.XLOOKUP(L21,INDIRECT($A$4&amp;"!$G$32:$G$132"),INDIRECT($A$4&amp;"!$A$32:$A$132"),0,-1,-1)+(L21-ROUNDDOWN(L21,2))*100*_xlfn.XLOOKUP(L21,INDIRECT($A$4&amp;"!$G$32:$G$132"),INDIRECT($A$4&amp;"!$A$32:$A$132"),0,1,1)))</f>
        <v>1.0000000000000009</v>
      </c>
      <c r="N21" s="67">
        <f t="shared" ca="1" si="3"/>
        <v>650.00000000000045</v>
      </c>
    </row>
    <row r="22" spans="1:14" x14ac:dyDescent="0.35">
      <c r="A22" s="32">
        <f t="shared" si="4"/>
        <v>46696</v>
      </c>
      <c r="B22" s="65" cm="1">
        <f t="array" aca="1" ref="B22" ca="1">_xlfn.XLOOKUP(A22,INDIRECT($A$5&amp;"!$AJ$41:$AJ$406"),INDIRECT($A$5&amp;"!$An$41:$An$406"))*SUM($F$3:$I$3)</f>
        <v>0</v>
      </c>
      <c r="C22" s="65" cm="1">
        <f t="array" aca="1" ref="C22" ca="1">_xlfn.XLOOKUP(A22,INDIRECT($A$5&amp;"!$AJ$41:$AJ$406"),INDIRECT($A$5&amp;"!$Ak$41:$Ak$406"))*SUM($F$3:$I$3)</f>
        <v>0</v>
      </c>
      <c r="D22" s="65" cm="1">
        <f t="array" aca="1" ref="D22" ca="1">_xlfn.XLOOKUP(A22,INDIRECT($A$5&amp;"!$AJ$41:$AJ$406"),INDIRECT($A$5&amp;"!$AO$41:$AO$406"))*SUM($F$3:$I$3)</f>
        <v>11.7</v>
      </c>
      <c r="E22" s="34" cm="1">
        <f t="array" ref="E22">SUMPRODUCT(('PT Storengy'!$B$8:$I$372)*('PT Storengy'!$A$8:$A$372=$A22)*('PT Storengy'!$A$5:$H$5=$A$6)*('PT Storengy'!$B$7:$I$7=$A$7))</f>
        <v>0</v>
      </c>
      <c r="F22" s="36">
        <f t="shared" ca="1" si="5"/>
        <v>8.4499999999999975</v>
      </c>
      <c r="G22" s="51">
        <f t="shared" ca="1" si="6"/>
        <v>0.77777777777777768</v>
      </c>
      <c r="H22" s="35" cm="1">
        <f t="array" aca="1" ref="H22" ca="1">IF(ROUND(ROUND(G22,2)-G22,4)=0,_xlfn.XLOOKUP(G22,INDIRECT($A$4&amp;"!$G$32:$G$132"),INDIRECT($A$4&amp;"!$A$32:$A$132"),0,1,1),IF(G22&lt;0,0,(ROUNDUP(G22,2)-G22)*100*_xlfn.XLOOKUP(G22,INDIRECT($A$4&amp;"!$G$32:$G$132"),INDIRECT($A$4&amp;"!$A$32:$A$132"),0,-1,-1)+(G22-ROUNDDOWN(G22,2))*100*_xlfn.XLOOKUP(G22,INDIRECT($A$4&amp;"!$G$32:$G$132"),INDIRECT($A$4&amp;"!$A$32:$A$132"),0,1,1)))</f>
        <v>1.0000000000000009</v>
      </c>
      <c r="I22" s="84">
        <f t="shared" ca="1" si="0"/>
        <v>650.00000000000045</v>
      </c>
      <c r="K22" s="36">
        <f t="shared" ca="1" si="1"/>
        <v>7.7999999999999972</v>
      </c>
      <c r="L22" s="51">
        <f t="shared" ca="1" si="2"/>
        <v>0.7222222222222221</v>
      </c>
      <c r="M22" s="35" cm="1">
        <f t="array" aca="1" ref="M22" ca="1">IF(ROUND(ROUND(L22,2)-L22,4)=0,_xlfn.XLOOKUP(L22,INDIRECT($A$4&amp;"!$G$32:$G$132"),INDIRECT($A$4&amp;"!$A$32:$A$132"),0,1,1),IF(L22&lt;0,0,(ROUNDUP(L22,2)-L22)*100*_xlfn.XLOOKUP(L22,INDIRECT($A$4&amp;"!$G$32:$G$132"),INDIRECT($A$4&amp;"!$A$32:$A$132"),0,-1,-1)+(L22-ROUNDDOWN(L22,2))*100*_xlfn.XLOOKUP(L22,INDIRECT($A$4&amp;"!$G$32:$G$132"),INDIRECT($A$4&amp;"!$A$32:$A$132"),0,1,1)))</f>
        <v>1.0000000000000009</v>
      </c>
      <c r="N22" s="67">
        <f t="shared" ca="1" si="3"/>
        <v>650.00000000000045</v>
      </c>
    </row>
    <row r="23" spans="1:14" x14ac:dyDescent="0.35">
      <c r="A23" s="32">
        <f t="shared" si="4"/>
        <v>46697</v>
      </c>
      <c r="B23" s="65" cm="1">
        <f t="array" aca="1" ref="B23" ca="1">_xlfn.XLOOKUP(A23,INDIRECT($A$5&amp;"!$AJ$41:$AJ$406"),INDIRECT($A$5&amp;"!$An$41:$An$406"))*SUM($F$3:$I$3)</f>
        <v>0</v>
      </c>
      <c r="C23" s="65" cm="1">
        <f t="array" aca="1" ref="C23" ca="1">_xlfn.XLOOKUP(A23,INDIRECT($A$5&amp;"!$AJ$41:$AJ$406"),INDIRECT($A$5&amp;"!$Ak$41:$Ak$406"))*SUM($F$3:$I$3)</f>
        <v>0</v>
      </c>
      <c r="D23" s="65" cm="1">
        <f t="array" aca="1" ref="D23" ca="1">_xlfn.XLOOKUP(A23,INDIRECT($A$5&amp;"!$AJ$41:$AJ$406"),INDIRECT($A$5&amp;"!$AO$41:$AO$406"))*SUM($F$3:$I$3)</f>
        <v>11.7</v>
      </c>
      <c r="E23" s="34" cm="1">
        <f t="array" ref="E23">SUMPRODUCT(('PT Storengy'!$B$8:$I$372)*('PT Storengy'!$A$8:$A$372=$A23)*('PT Storengy'!$A$5:$H$5=$A$6)*('PT Storengy'!$B$7:$I$7=$A$7))</f>
        <v>0</v>
      </c>
      <c r="F23" s="36">
        <f t="shared" ca="1" si="5"/>
        <v>7.7999999999999972</v>
      </c>
      <c r="G23" s="51">
        <f t="shared" ca="1" si="6"/>
        <v>0.7222222222222221</v>
      </c>
      <c r="H23" s="35" cm="1">
        <f t="array" aca="1" ref="H23" ca="1">IF(ROUND(ROUND(G23,2)-G23,4)=0,_xlfn.XLOOKUP(G23,INDIRECT($A$4&amp;"!$G$32:$G$132"),INDIRECT($A$4&amp;"!$A$32:$A$132"),0,1,1),IF(G23&lt;0,0,(ROUNDUP(G23,2)-G23)*100*_xlfn.XLOOKUP(G23,INDIRECT($A$4&amp;"!$G$32:$G$132"),INDIRECT($A$4&amp;"!$A$32:$A$132"),0,-1,-1)+(G23-ROUNDDOWN(G23,2))*100*_xlfn.XLOOKUP(G23,INDIRECT($A$4&amp;"!$G$32:$G$132"),INDIRECT($A$4&amp;"!$A$32:$A$132"),0,1,1)))</f>
        <v>1.0000000000000009</v>
      </c>
      <c r="I23" s="84">
        <f t="shared" ca="1" si="0"/>
        <v>650.00000000000045</v>
      </c>
      <c r="K23" s="36">
        <f t="shared" ca="1" si="1"/>
        <v>7.1499999999999968</v>
      </c>
      <c r="L23" s="51">
        <f t="shared" ca="1" si="2"/>
        <v>0.66666666666666652</v>
      </c>
      <c r="M23" s="35" cm="1">
        <f t="array" aca="1" ref="M23" ca="1">IF(ROUND(ROUND(L23,2)-L23,4)=0,_xlfn.XLOOKUP(L23,INDIRECT($A$4&amp;"!$G$32:$G$132"),INDIRECT($A$4&amp;"!$A$32:$A$132"),0,1,1),IF(L23&lt;0,0,(ROUNDUP(L23,2)-L23)*100*_xlfn.XLOOKUP(L23,INDIRECT($A$4&amp;"!$G$32:$G$132"),INDIRECT($A$4&amp;"!$A$32:$A$132"),0,-1,-1)+(L23-ROUNDDOWN(L23,2))*100*_xlfn.XLOOKUP(L23,INDIRECT($A$4&amp;"!$G$32:$G$132"),INDIRECT($A$4&amp;"!$A$32:$A$132"),0,1,1)))</f>
        <v>1.0000000000000009</v>
      </c>
      <c r="N23" s="67">
        <f t="shared" ca="1" si="3"/>
        <v>650.00000000000045</v>
      </c>
    </row>
    <row r="24" spans="1:14" x14ac:dyDescent="0.35">
      <c r="A24" s="32">
        <f t="shared" si="4"/>
        <v>46698</v>
      </c>
      <c r="B24" s="65" cm="1">
        <f t="array" aca="1" ref="B24" ca="1">_xlfn.XLOOKUP(A24,INDIRECT($A$5&amp;"!$AJ$41:$AJ$406"),INDIRECT($A$5&amp;"!$An$41:$An$406"))*SUM($F$3:$I$3)</f>
        <v>0</v>
      </c>
      <c r="C24" s="65" cm="1">
        <f t="array" aca="1" ref="C24" ca="1">_xlfn.XLOOKUP(A24,INDIRECT($A$5&amp;"!$AJ$41:$AJ$406"),INDIRECT($A$5&amp;"!$Ak$41:$Ak$406"))*SUM($F$3:$I$3)</f>
        <v>0</v>
      </c>
      <c r="D24" s="65" cm="1">
        <f t="array" aca="1" ref="D24" ca="1">_xlfn.XLOOKUP(A24,INDIRECT($A$5&amp;"!$AJ$41:$AJ$406"),INDIRECT($A$5&amp;"!$AO$41:$AO$406"))*SUM($F$3:$I$3)</f>
        <v>11.7</v>
      </c>
      <c r="E24" s="34" cm="1">
        <f t="array" ref="E24">SUMPRODUCT(('PT Storengy'!$B$8:$I$372)*('PT Storengy'!$A$8:$A$372=$A24)*('PT Storengy'!$A$5:$H$5=$A$6)*('PT Storengy'!$B$7:$I$7=$A$7))</f>
        <v>0</v>
      </c>
      <c r="F24" s="36">
        <f t="shared" ca="1" si="5"/>
        <v>7.1499999999999968</v>
      </c>
      <c r="G24" s="51">
        <f t="shared" ca="1" si="6"/>
        <v>0.66666666666666652</v>
      </c>
      <c r="H24" s="35" cm="1">
        <f t="array" aca="1" ref="H24" ca="1">IF(ROUND(ROUND(G24,2)-G24,4)=0,_xlfn.XLOOKUP(G24,INDIRECT($A$4&amp;"!$G$32:$G$132"),INDIRECT($A$4&amp;"!$A$32:$A$132"),0,1,1),IF(G24&lt;0,0,(ROUNDUP(G24,2)-G24)*100*_xlfn.XLOOKUP(G24,INDIRECT($A$4&amp;"!$G$32:$G$132"),INDIRECT($A$4&amp;"!$A$32:$A$132"),0,-1,-1)+(G24-ROUNDDOWN(G24,2))*100*_xlfn.XLOOKUP(G24,INDIRECT($A$4&amp;"!$G$32:$G$132"),INDIRECT($A$4&amp;"!$A$32:$A$132"),0,1,1)))</f>
        <v>1.0000000000000009</v>
      </c>
      <c r="I24" s="84">
        <f t="shared" ca="1" si="0"/>
        <v>650.00000000000045</v>
      </c>
      <c r="K24" s="36">
        <f t="shared" ca="1" si="1"/>
        <v>6.4999999999999964</v>
      </c>
      <c r="L24" s="51">
        <f t="shared" ca="1" si="2"/>
        <v>0.61111111111111083</v>
      </c>
      <c r="M24" s="35" cm="1">
        <f t="array" aca="1" ref="M24" ca="1">IF(ROUND(ROUND(L24,2)-L24,4)=0,_xlfn.XLOOKUP(L24,INDIRECT($A$4&amp;"!$G$32:$G$132"),INDIRECT($A$4&amp;"!$A$32:$A$132"),0,1,1),IF(L24&lt;0,0,(ROUNDUP(L24,2)-L24)*100*_xlfn.XLOOKUP(L24,INDIRECT($A$4&amp;"!$G$32:$G$132"),INDIRECT($A$4&amp;"!$A$32:$A$132"),0,-1,-1)+(L24-ROUNDDOWN(L24,2))*100*_xlfn.XLOOKUP(L24,INDIRECT($A$4&amp;"!$G$32:$G$132"),INDIRECT($A$4&amp;"!$A$32:$A$132"),0,1,1)))</f>
        <v>1.0000000000000009</v>
      </c>
      <c r="N24" s="67">
        <f t="shared" ca="1" si="3"/>
        <v>650.00000000000045</v>
      </c>
    </row>
    <row r="25" spans="1:14" x14ac:dyDescent="0.35">
      <c r="A25" s="32">
        <f t="shared" si="4"/>
        <v>46699</v>
      </c>
      <c r="B25" s="65" cm="1">
        <f t="array" aca="1" ref="B25" ca="1">_xlfn.XLOOKUP(A25,INDIRECT($A$5&amp;"!$AJ$41:$AJ$406"),INDIRECT($A$5&amp;"!$An$41:$An$406"))*SUM($F$3:$I$3)</f>
        <v>0</v>
      </c>
      <c r="C25" s="65" cm="1">
        <f t="array" aca="1" ref="C25" ca="1">_xlfn.XLOOKUP(A25,INDIRECT($A$5&amp;"!$AJ$41:$AJ$406"),INDIRECT($A$5&amp;"!$Ak$41:$Ak$406"))*SUM($F$3:$I$3)</f>
        <v>0</v>
      </c>
      <c r="D25" s="65" cm="1">
        <f t="array" aca="1" ref="D25" ca="1">_xlfn.XLOOKUP(A25,INDIRECT($A$5&amp;"!$AJ$41:$AJ$406"),INDIRECT($A$5&amp;"!$AO$41:$AO$406"))*SUM($F$3:$I$3)</f>
        <v>11.7</v>
      </c>
      <c r="E25" s="34" cm="1">
        <f t="array" ref="E25">SUMPRODUCT(('PT Storengy'!$B$8:$I$372)*('PT Storengy'!$A$8:$A$372=$A25)*('PT Storengy'!$A$5:$H$5=$A$6)*('PT Storengy'!$B$7:$I$7=$A$7))</f>
        <v>0</v>
      </c>
      <c r="F25" s="36">
        <f t="shared" ca="1" si="5"/>
        <v>6.4999999999999964</v>
      </c>
      <c r="G25" s="51">
        <f t="shared" ca="1" si="6"/>
        <v>0.61111111111111083</v>
      </c>
      <c r="H25" s="35" cm="1">
        <f t="array" aca="1" ref="H25" ca="1">IF(ROUND(ROUND(G25,2)-G25,4)=0,_xlfn.XLOOKUP(G25,INDIRECT($A$4&amp;"!$G$32:$G$132"),INDIRECT($A$4&amp;"!$A$32:$A$132"),0,1,1),IF(G25&lt;0,0,(ROUNDUP(G25,2)-G25)*100*_xlfn.XLOOKUP(G25,INDIRECT($A$4&amp;"!$G$32:$G$132"),INDIRECT($A$4&amp;"!$A$32:$A$132"),0,-1,-1)+(G25-ROUNDDOWN(G25,2))*100*_xlfn.XLOOKUP(G25,INDIRECT($A$4&amp;"!$G$32:$G$132"),INDIRECT($A$4&amp;"!$A$32:$A$132"),0,1,1)))</f>
        <v>1.0000000000000009</v>
      </c>
      <c r="I25" s="84">
        <f t="shared" ca="1" si="0"/>
        <v>650.00000000000045</v>
      </c>
      <c r="K25" s="36">
        <f t="shared" ca="1" si="1"/>
        <v>5.8499999999999961</v>
      </c>
      <c r="L25" s="51">
        <f t="shared" ca="1" si="2"/>
        <v>0.55555555555555525</v>
      </c>
      <c r="M25" s="35" cm="1">
        <f t="array" aca="1" ref="M25" ca="1">IF(ROUND(ROUND(L25,2)-L25,4)=0,_xlfn.XLOOKUP(L25,INDIRECT($A$4&amp;"!$G$32:$G$132"),INDIRECT($A$4&amp;"!$A$32:$A$132"),0,1,1),IF(L25&lt;0,0,(ROUNDUP(L25,2)-L25)*100*_xlfn.XLOOKUP(L25,INDIRECT($A$4&amp;"!$G$32:$G$132"),INDIRECT($A$4&amp;"!$A$32:$A$132"),0,-1,-1)+(L25-ROUNDDOWN(L25,2))*100*_xlfn.XLOOKUP(L25,INDIRECT($A$4&amp;"!$G$32:$G$132"),INDIRECT($A$4&amp;"!$A$32:$A$132"),0,1,1)))</f>
        <v>1.0000000000000009</v>
      </c>
      <c r="N25" s="67">
        <f t="shared" ca="1" si="3"/>
        <v>650.00000000000045</v>
      </c>
    </row>
    <row r="26" spans="1:14" x14ac:dyDescent="0.35">
      <c r="A26" s="32">
        <f t="shared" si="4"/>
        <v>46700</v>
      </c>
      <c r="B26" s="65" cm="1">
        <f t="array" aca="1" ref="B26" ca="1">_xlfn.XLOOKUP(A26,INDIRECT($A$5&amp;"!$AJ$41:$AJ$406"),INDIRECT($A$5&amp;"!$An$41:$An$406"))*SUM($F$3:$I$3)</f>
        <v>0</v>
      </c>
      <c r="C26" s="65" cm="1">
        <f t="array" aca="1" ref="C26" ca="1">_xlfn.XLOOKUP(A26,INDIRECT($A$5&amp;"!$AJ$41:$AJ$406"),INDIRECT($A$5&amp;"!$Ak$41:$Ak$406"))*SUM($F$3:$I$3)</f>
        <v>0</v>
      </c>
      <c r="D26" s="65" cm="1">
        <f t="array" aca="1" ref="D26" ca="1">_xlfn.XLOOKUP(A26,INDIRECT($A$5&amp;"!$AJ$41:$AJ$406"),INDIRECT($A$5&amp;"!$AO$41:$AO$406"))*SUM($F$3:$I$3)</f>
        <v>11.7</v>
      </c>
      <c r="E26" s="34" cm="1">
        <f t="array" ref="E26">SUMPRODUCT(('PT Storengy'!$B$8:$I$372)*('PT Storengy'!$A$8:$A$372=$A26)*('PT Storengy'!$A$5:$H$5=$A$6)*('PT Storengy'!$B$7:$I$7=$A$7))</f>
        <v>0</v>
      </c>
      <c r="F26" s="36">
        <f t="shared" ca="1" si="5"/>
        <v>5.8499999999999961</v>
      </c>
      <c r="G26" s="51">
        <f t="shared" ca="1" si="6"/>
        <v>0.55555555555555525</v>
      </c>
      <c r="H26" s="35" cm="1">
        <f t="array" aca="1" ref="H26" ca="1">IF(ROUND(ROUND(G26,2)-G26,4)=0,_xlfn.XLOOKUP(G26,INDIRECT($A$4&amp;"!$G$32:$G$132"),INDIRECT($A$4&amp;"!$A$32:$A$132"),0,1,1),IF(G26&lt;0,0,(ROUNDUP(G26,2)-G26)*100*_xlfn.XLOOKUP(G26,INDIRECT($A$4&amp;"!$G$32:$G$132"),INDIRECT($A$4&amp;"!$A$32:$A$132"),0,-1,-1)+(G26-ROUNDDOWN(G26,2))*100*_xlfn.XLOOKUP(G26,INDIRECT($A$4&amp;"!$G$32:$G$132"),INDIRECT($A$4&amp;"!$A$32:$A$132"),0,1,1)))</f>
        <v>1.0000000000000009</v>
      </c>
      <c r="I26" s="84">
        <f t="shared" ca="1" si="0"/>
        <v>650.00000000000045</v>
      </c>
      <c r="K26" s="36">
        <f t="shared" ca="1" si="1"/>
        <v>5.1999999999999957</v>
      </c>
      <c r="L26" s="51">
        <f t="shared" ca="1" si="2"/>
        <v>0.49999999999999972</v>
      </c>
      <c r="M26" s="35" cm="1">
        <f t="array" aca="1" ref="M26" ca="1">IF(ROUND(ROUND(L26,2)-L26,4)=0,_xlfn.XLOOKUP(L26,INDIRECT($A$4&amp;"!$G$32:$G$132"),INDIRECT($A$4&amp;"!$A$32:$A$132"),0,1,1),IF(L26&lt;0,0,(ROUNDUP(L26,2)-L26)*100*_xlfn.XLOOKUP(L26,INDIRECT($A$4&amp;"!$G$32:$G$132"),INDIRECT($A$4&amp;"!$A$32:$A$132"),0,-1,-1)+(L26-ROUNDDOWN(L26,2))*100*_xlfn.XLOOKUP(L26,INDIRECT($A$4&amp;"!$G$32:$G$132"),INDIRECT($A$4&amp;"!$A$32:$A$132"),0,1,1)))</f>
        <v>1</v>
      </c>
      <c r="N26" s="67">
        <f t="shared" ca="1" si="3"/>
        <v>649.99999999999989</v>
      </c>
    </row>
    <row r="27" spans="1:14" x14ac:dyDescent="0.35">
      <c r="A27" s="32">
        <f t="shared" si="4"/>
        <v>46701</v>
      </c>
      <c r="B27" s="65" cm="1">
        <f t="array" aca="1" ref="B27" ca="1">_xlfn.XLOOKUP(A27,INDIRECT($A$5&amp;"!$AJ$41:$AJ$406"),INDIRECT($A$5&amp;"!$An$41:$An$406"))*SUM($F$3:$I$3)</f>
        <v>0</v>
      </c>
      <c r="C27" s="65" cm="1">
        <f t="array" aca="1" ref="C27" ca="1">_xlfn.XLOOKUP(A27,INDIRECT($A$5&amp;"!$AJ$41:$AJ$406"),INDIRECT($A$5&amp;"!$Ak$41:$Ak$406"))*SUM($F$3:$I$3)</f>
        <v>0</v>
      </c>
      <c r="D27" s="65" cm="1">
        <f t="array" aca="1" ref="D27" ca="1">_xlfn.XLOOKUP(A27,INDIRECT($A$5&amp;"!$AJ$41:$AJ$406"),INDIRECT($A$5&amp;"!$AO$41:$AO$406"))*SUM($F$3:$I$3)</f>
        <v>11.7</v>
      </c>
      <c r="E27" s="34" cm="1">
        <f t="array" ref="E27">SUMPRODUCT(('PT Storengy'!$B$8:$I$372)*('PT Storengy'!$A$8:$A$372=$A27)*('PT Storengy'!$A$5:$H$5=$A$6)*('PT Storengy'!$B$7:$I$7=$A$7))</f>
        <v>0</v>
      </c>
      <c r="F27" s="36">
        <f t="shared" ca="1" si="5"/>
        <v>5.1999999999999957</v>
      </c>
      <c r="G27" s="51">
        <f t="shared" ca="1" si="6"/>
        <v>0.49999999999999972</v>
      </c>
      <c r="H27" s="35" cm="1">
        <f t="array" aca="1" ref="H27" ca="1">IF(ROUND(ROUND(G27,2)-G27,4)=0,_xlfn.XLOOKUP(G27,INDIRECT($A$4&amp;"!$G$32:$G$132"),INDIRECT($A$4&amp;"!$A$32:$A$132"),0,1,1),IF(G27&lt;0,0,(ROUNDUP(G27,2)-G27)*100*_xlfn.XLOOKUP(G27,INDIRECT($A$4&amp;"!$G$32:$G$132"),INDIRECT($A$4&amp;"!$A$32:$A$132"),0,-1,-1)+(G27-ROUNDDOWN(G27,2))*100*_xlfn.XLOOKUP(G27,INDIRECT($A$4&amp;"!$G$32:$G$132"),INDIRECT($A$4&amp;"!$A$32:$A$132"),0,1,1)))</f>
        <v>1</v>
      </c>
      <c r="I27" s="84">
        <f t="shared" ca="1" si="0"/>
        <v>649.99999999999989</v>
      </c>
      <c r="K27" s="36">
        <f t="shared" ca="1" si="1"/>
        <v>4.5499999999999954</v>
      </c>
      <c r="L27" s="51">
        <f t="shared" ca="1" si="2"/>
        <v>0.44444444444444409</v>
      </c>
      <c r="M27" s="35" cm="1">
        <f t="array" aca="1" ref="M27" ca="1">IF(ROUND(ROUND(L27,2)-L27,4)=0,_xlfn.XLOOKUP(L27,INDIRECT($A$4&amp;"!$G$32:$G$132"),INDIRECT($A$4&amp;"!$A$32:$A$132"),0,1,1),IF(L27&lt;0,0,(ROUNDUP(L27,2)-L27)*100*_xlfn.XLOOKUP(L27,INDIRECT($A$4&amp;"!$G$32:$G$132"),INDIRECT($A$4&amp;"!$A$32:$A$132"),0,-1,-1)+(L27-ROUNDDOWN(L27,2))*100*_xlfn.XLOOKUP(L27,INDIRECT($A$4&amp;"!$G$32:$G$132"),INDIRECT($A$4&amp;"!$A$32:$A$132"),0,1,1)))</f>
        <v>1.0000000000000009</v>
      </c>
      <c r="N27" s="67">
        <f t="shared" ca="1" si="3"/>
        <v>650.00000000000045</v>
      </c>
    </row>
    <row r="28" spans="1:14" x14ac:dyDescent="0.35">
      <c r="A28" s="32">
        <f t="shared" si="4"/>
        <v>46702</v>
      </c>
      <c r="B28" s="65" cm="1">
        <f t="array" aca="1" ref="B28" ca="1">_xlfn.XLOOKUP(A28,INDIRECT($A$5&amp;"!$AJ$41:$AJ$406"),INDIRECT($A$5&amp;"!$An$41:$An$406"))*SUM($F$3:$I$3)</f>
        <v>0</v>
      </c>
      <c r="C28" s="65" cm="1">
        <f t="array" aca="1" ref="C28" ca="1">_xlfn.XLOOKUP(A28,INDIRECT($A$5&amp;"!$AJ$41:$AJ$406"),INDIRECT($A$5&amp;"!$Ak$41:$Ak$406"))*SUM($F$3:$I$3)</f>
        <v>0</v>
      </c>
      <c r="D28" s="65" cm="1">
        <f t="array" aca="1" ref="D28" ca="1">_xlfn.XLOOKUP(A28,INDIRECT($A$5&amp;"!$AJ$41:$AJ$406"),INDIRECT($A$5&amp;"!$AO$41:$AO$406"))*SUM($F$3:$I$3)</f>
        <v>11.7</v>
      </c>
      <c r="E28" s="34" cm="1">
        <f t="array" ref="E28">SUMPRODUCT(('PT Storengy'!$B$8:$I$372)*('PT Storengy'!$A$8:$A$372=$A28)*('PT Storengy'!$A$5:$H$5=$A$6)*('PT Storengy'!$B$7:$I$7=$A$7))</f>
        <v>0</v>
      </c>
      <c r="F28" s="36">
        <f t="shared" ca="1" si="5"/>
        <v>4.5499999999999954</v>
      </c>
      <c r="G28" s="51">
        <f t="shared" ca="1" si="6"/>
        <v>0.44444444444444409</v>
      </c>
      <c r="H28" s="35" cm="1">
        <f t="array" aca="1" ref="H28" ca="1">IF(ROUND(ROUND(G28,2)-G28,4)=0,_xlfn.XLOOKUP(G28,INDIRECT($A$4&amp;"!$G$32:$G$132"),INDIRECT($A$4&amp;"!$A$32:$A$132"),0,1,1),IF(G28&lt;0,0,(ROUNDUP(G28,2)-G28)*100*_xlfn.XLOOKUP(G28,INDIRECT($A$4&amp;"!$G$32:$G$132"),INDIRECT($A$4&amp;"!$A$32:$A$132"),0,-1,-1)+(G28-ROUNDDOWN(G28,2))*100*_xlfn.XLOOKUP(G28,INDIRECT($A$4&amp;"!$G$32:$G$132"),INDIRECT($A$4&amp;"!$A$32:$A$132"),0,1,1)))</f>
        <v>1.0000000000000009</v>
      </c>
      <c r="I28" s="84">
        <f t="shared" ca="1" si="0"/>
        <v>650.00000000000045</v>
      </c>
      <c r="K28" s="36">
        <f t="shared" ca="1" si="1"/>
        <v>3.9108333333333287</v>
      </c>
      <c r="L28" s="51">
        <f t="shared" ca="1" si="2"/>
        <v>0.38888888888888851</v>
      </c>
      <c r="M28" s="35" cm="1">
        <f t="array" aca="1" ref="M28" ca="1">IF(ROUND(ROUND(L28,2)-L28,4)=0,_xlfn.XLOOKUP(L28,INDIRECT($A$4&amp;"!$G$32:$G$132"),INDIRECT($A$4&amp;"!$A$32:$A$132"),0,1,1),IF(L28&lt;0,0,(ROUNDUP(L28,2)-L28)*100*_xlfn.XLOOKUP(L28,INDIRECT($A$4&amp;"!$G$32:$G$132"),INDIRECT($A$4&amp;"!$A$32:$A$132"),0,-1,-1)+(L28-ROUNDDOWN(L28,2))*100*_xlfn.XLOOKUP(L28,INDIRECT($A$4&amp;"!$G$32:$G$132"),INDIRECT($A$4&amp;"!$A$32:$A$132"),0,1,1)))</f>
        <v>0.98333333333333361</v>
      </c>
      <c r="N28" s="67">
        <f t="shared" ca="1" si="3"/>
        <v>639.16666666666674</v>
      </c>
    </row>
    <row r="29" spans="1:14" x14ac:dyDescent="0.35">
      <c r="A29" s="32">
        <f t="shared" si="4"/>
        <v>46703</v>
      </c>
      <c r="B29" s="65" cm="1">
        <f t="array" aca="1" ref="B29" ca="1">_xlfn.XLOOKUP(A29,INDIRECT($A$5&amp;"!$AJ$41:$AJ$406"),INDIRECT($A$5&amp;"!$An$41:$An$406"))*SUM($F$3:$I$3)</f>
        <v>0</v>
      </c>
      <c r="C29" s="65" cm="1">
        <f t="array" aca="1" ref="C29" ca="1">_xlfn.XLOOKUP(A29,INDIRECT($A$5&amp;"!$AJ$41:$AJ$406"),INDIRECT($A$5&amp;"!$Ak$41:$Ak$406"))*SUM($F$3:$I$3)</f>
        <v>0</v>
      </c>
      <c r="D29" s="65" cm="1">
        <f t="array" aca="1" ref="D29" ca="1">_xlfn.XLOOKUP(A29,INDIRECT($A$5&amp;"!$AJ$41:$AJ$406"),INDIRECT($A$5&amp;"!$AO$41:$AO$406"))*SUM($F$3:$I$3)</f>
        <v>11.7</v>
      </c>
      <c r="E29" s="34" cm="1">
        <f t="array" ref="E29">SUMPRODUCT(('PT Storengy'!$B$8:$I$372)*('PT Storengy'!$A$8:$A$372=$A29)*('PT Storengy'!$A$5:$H$5=$A$6)*('PT Storengy'!$B$7:$I$7=$A$7))</f>
        <v>0</v>
      </c>
      <c r="F29" s="36">
        <f t="shared" ca="1" si="5"/>
        <v>3.9108333333333287</v>
      </c>
      <c r="G29" s="51">
        <f t="shared" ca="1" si="6"/>
        <v>0.38888888888888851</v>
      </c>
      <c r="H29" s="35" cm="1">
        <f t="array" aca="1" ref="H29" ca="1">IF(ROUND(ROUND(G29,2)-G29,4)=0,_xlfn.XLOOKUP(G29,INDIRECT($A$4&amp;"!$G$32:$G$132"),INDIRECT($A$4&amp;"!$A$32:$A$132"),0,1,1),IF(G29&lt;0,0,(ROUNDUP(G29,2)-G29)*100*_xlfn.XLOOKUP(G29,INDIRECT($A$4&amp;"!$G$32:$G$132"),INDIRECT($A$4&amp;"!$A$32:$A$132"),0,-1,-1)+(G29-ROUNDDOWN(G29,2))*100*_xlfn.XLOOKUP(G29,INDIRECT($A$4&amp;"!$G$32:$G$132"),INDIRECT($A$4&amp;"!$A$32:$A$132"),0,1,1)))</f>
        <v>0.98333333333333361</v>
      </c>
      <c r="I29" s="84">
        <f t="shared" ca="1" si="0"/>
        <v>639.16666666666674</v>
      </c>
      <c r="K29" s="36">
        <f t="shared" ca="1" si="1"/>
        <v>3.3249305555555511</v>
      </c>
      <c r="L29" s="51">
        <f t="shared" ca="1" si="2"/>
        <v>0.33425925925925887</v>
      </c>
      <c r="M29" s="35" cm="1">
        <f t="array" aca="1" ref="M29" ca="1">IF(ROUND(ROUND(L29,2)-L29,4)=0,_xlfn.XLOOKUP(L29,INDIRECT($A$4&amp;"!$G$32:$G$132"),INDIRECT($A$4&amp;"!$A$32:$A$132"),0,1,1),IF(L29&lt;0,0,(ROUNDUP(L29,2)-L29)*100*_xlfn.XLOOKUP(L29,INDIRECT($A$4&amp;"!$G$32:$G$132"),INDIRECT($A$4&amp;"!$A$32:$A$132"),0,-1,-1)+(L29-ROUNDDOWN(L29,2))*100*_xlfn.XLOOKUP(L29,INDIRECT($A$4&amp;"!$G$32:$G$132"),INDIRECT($A$4&amp;"!$A$32:$A$132"),0,1,1)))</f>
        <v>0.90138888888888913</v>
      </c>
      <c r="N29" s="67">
        <f t="shared" ca="1" si="3"/>
        <v>585.90277777777783</v>
      </c>
    </row>
    <row r="30" spans="1:14" x14ac:dyDescent="0.35">
      <c r="A30" s="32">
        <f t="shared" si="4"/>
        <v>46704</v>
      </c>
      <c r="B30" s="65" cm="1">
        <f t="array" aca="1" ref="B30" ca="1">_xlfn.XLOOKUP(A30,INDIRECT($A$5&amp;"!$AJ$41:$AJ$406"),INDIRECT($A$5&amp;"!$An$41:$An$406"))*SUM($F$3:$I$3)</f>
        <v>0</v>
      </c>
      <c r="C30" s="65" cm="1">
        <f t="array" aca="1" ref="C30" ca="1">_xlfn.XLOOKUP(A30,INDIRECT($A$5&amp;"!$AJ$41:$AJ$406"),INDIRECT($A$5&amp;"!$Ak$41:$Ak$406"))*SUM($F$3:$I$3)</f>
        <v>0</v>
      </c>
      <c r="D30" s="65" cm="1">
        <f t="array" aca="1" ref="D30" ca="1">_xlfn.XLOOKUP(A30,INDIRECT($A$5&amp;"!$AJ$41:$AJ$406"),INDIRECT($A$5&amp;"!$AO$41:$AO$406"))*SUM($F$3:$I$3)</f>
        <v>11.7</v>
      </c>
      <c r="E30" s="34" cm="1">
        <f t="array" ref="E30">SUMPRODUCT(('PT Storengy'!$B$8:$I$372)*('PT Storengy'!$A$8:$A$372=$A30)*('PT Storengy'!$A$5:$H$5=$A$6)*('PT Storengy'!$B$7:$I$7=$A$7))</f>
        <v>0</v>
      </c>
      <c r="F30" s="36">
        <f t="shared" ca="1" si="5"/>
        <v>3.3249305555555511</v>
      </c>
      <c r="G30" s="51">
        <f t="shared" ca="1" si="6"/>
        <v>0.33425925925925887</v>
      </c>
      <c r="H30" s="35" cm="1">
        <f t="array" aca="1" ref="H30" ca="1">IF(ROUND(ROUND(G30,2)-G30,4)=0,_xlfn.XLOOKUP(G30,INDIRECT($A$4&amp;"!$G$32:$G$132"),INDIRECT($A$4&amp;"!$A$32:$A$132"),0,1,1),IF(G30&lt;0,0,(ROUNDUP(G30,2)-G30)*100*_xlfn.XLOOKUP(G30,INDIRECT($A$4&amp;"!$G$32:$G$132"),INDIRECT($A$4&amp;"!$A$32:$A$132"),0,-1,-1)+(G30-ROUNDDOWN(G30,2))*100*_xlfn.XLOOKUP(G30,INDIRECT($A$4&amp;"!$G$32:$G$132"),INDIRECT($A$4&amp;"!$A$32:$A$132"),0,1,1)))</f>
        <v>0.90138888888888913</v>
      </c>
      <c r="I30" s="84">
        <f t="shared" ca="1" si="0"/>
        <v>585.90277777777783</v>
      </c>
      <c r="K30" s="36">
        <f t="shared" ca="1" si="1"/>
        <v>2.7878530092592548</v>
      </c>
      <c r="L30" s="51">
        <f t="shared" ca="1" si="2"/>
        <v>0.28418209876543171</v>
      </c>
      <c r="M30" s="35" cm="1">
        <f t="array" aca="1" ref="M30" ca="1">IF(ROUND(ROUND(L30,2)-L30,4)=0,_xlfn.XLOOKUP(L30,INDIRECT($A$4&amp;"!$G$32:$G$132"),INDIRECT($A$4&amp;"!$A$32:$A$132"),0,1,1),IF(L30&lt;0,0,(ROUNDUP(L30,2)-L30)*100*_xlfn.XLOOKUP(L30,INDIRECT($A$4&amp;"!$G$32:$G$132"),INDIRECT($A$4&amp;"!$A$32:$A$132"),0,-1,-1)+(L30-ROUNDDOWN(L30,2))*100*_xlfn.XLOOKUP(L30,INDIRECT($A$4&amp;"!$G$32:$G$132"),INDIRECT($A$4&amp;"!$A$32:$A$132"),0,1,1)))</f>
        <v>0.82627314814814812</v>
      </c>
      <c r="N30" s="67">
        <f t="shared" ca="1" si="3"/>
        <v>537.07754629629619</v>
      </c>
    </row>
    <row r="31" spans="1:14" x14ac:dyDescent="0.35">
      <c r="A31" s="32">
        <f t="shared" si="4"/>
        <v>46705</v>
      </c>
      <c r="B31" s="65" cm="1">
        <f t="array" aca="1" ref="B31" ca="1">_xlfn.XLOOKUP(A31,INDIRECT($A$5&amp;"!$AJ$41:$AJ$406"),INDIRECT($A$5&amp;"!$An$41:$An$406"))*SUM($F$3:$I$3)</f>
        <v>0</v>
      </c>
      <c r="C31" s="65" cm="1">
        <f t="array" aca="1" ref="C31" ca="1">_xlfn.XLOOKUP(A31,INDIRECT($A$5&amp;"!$AJ$41:$AJ$406"),INDIRECT($A$5&amp;"!$Ak$41:$Ak$406"))*SUM($F$3:$I$3)</f>
        <v>0</v>
      </c>
      <c r="D31" s="65" cm="1">
        <f t="array" aca="1" ref="D31" ca="1">_xlfn.XLOOKUP(A31,INDIRECT($A$5&amp;"!$AJ$41:$AJ$406"),INDIRECT($A$5&amp;"!$AO$41:$AO$406"))*SUM($F$3:$I$3)</f>
        <v>11.7</v>
      </c>
      <c r="E31" s="34" cm="1">
        <f t="array" ref="E31">SUMPRODUCT(('PT Storengy'!$B$8:$I$372)*('PT Storengy'!$A$8:$A$372=$A31)*('PT Storengy'!$A$5:$H$5=$A$6)*('PT Storengy'!$B$7:$I$7=$A$7))</f>
        <v>0</v>
      </c>
      <c r="F31" s="36">
        <f t="shared" ca="1" si="5"/>
        <v>2.7878530092592548</v>
      </c>
      <c r="G31" s="51">
        <f t="shared" ca="1" si="6"/>
        <v>0.28418209876543171</v>
      </c>
      <c r="H31" s="35" cm="1">
        <f t="array" aca="1" ref="H31" ca="1">IF(ROUND(ROUND(G31,2)-G31,4)=0,_xlfn.XLOOKUP(G31,INDIRECT($A$4&amp;"!$G$32:$G$132"),INDIRECT($A$4&amp;"!$A$32:$A$132"),0,1,1),IF(G31&lt;0,0,(ROUNDUP(G31,2)-G31)*100*_xlfn.XLOOKUP(G31,INDIRECT($A$4&amp;"!$G$32:$G$132"),INDIRECT($A$4&amp;"!$A$32:$A$132"),0,-1,-1)+(G31-ROUNDDOWN(G31,2))*100*_xlfn.XLOOKUP(G31,INDIRECT($A$4&amp;"!$G$32:$G$132"),INDIRECT($A$4&amp;"!$A$32:$A$132"),0,1,1)))</f>
        <v>0.82627314814814812</v>
      </c>
      <c r="I31" s="84">
        <f t="shared" ca="1" si="0"/>
        <v>537.07754629629619</v>
      </c>
      <c r="K31" s="36">
        <f t="shared" ca="1" si="1"/>
        <v>2.2955319251543167</v>
      </c>
      <c r="L31" s="51">
        <f t="shared" ca="1" si="2"/>
        <v>0.23827803497942351</v>
      </c>
      <c r="M31" s="35" cm="1">
        <f t="array" aca="1" ref="M31" ca="1">IF(ROUND(ROUND(L31,2)-L31,4)=0,_xlfn.XLOOKUP(L31,INDIRECT($A$4&amp;"!$G$32:$G$132"),INDIRECT($A$4&amp;"!$A$32:$A$132"),0,1,1),IF(L31&lt;0,0,(ROUNDUP(L31,2)-L31)*100*_xlfn.XLOOKUP(L31,INDIRECT($A$4&amp;"!$G$32:$G$132"),INDIRECT($A$4&amp;"!$A$32:$A$132"),0,-1,-1)+(L31-ROUNDDOWN(L31,2))*100*_xlfn.XLOOKUP(L31,INDIRECT($A$4&amp;"!$G$32:$G$132"),INDIRECT($A$4&amp;"!$A$32:$A$132"),0,1,1)))</f>
        <v>0.75741705246913582</v>
      </c>
      <c r="N31" s="67">
        <f t="shared" ca="1" si="3"/>
        <v>492.32108410493822</v>
      </c>
    </row>
    <row r="32" spans="1:14" x14ac:dyDescent="0.35">
      <c r="A32" s="32">
        <f t="shared" si="4"/>
        <v>46706</v>
      </c>
      <c r="B32" s="65" cm="1">
        <f t="array" aca="1" ref="B32" ca="1">_xlfn.XLOOKUP(A32,INDIRECT($A$5&amp;"!$AJ$41:$AJ$406"),INDIRECT($A$5&amp;"!$An$41:$An$406"))*SUM($F$3:$I$3)</f>
        <v>0</v>
      </c>
      <c r="C32" s="65" cm="1">
        <f t="array" aca="1" ref="C32" ca="1">_xlfn.XLOOKUP(A32,INDIRECT($A$5&amp;"!$AJ$41:$AJ$406"),INDIRECT($A$5&amp;"!$Ak$41:$Ak$406"))*SUM($F$3:$I$3)</f>
        <v>0</v>
      </c>
      <c r="D32" s="65" cm="1">
        <f t="array" aca="1" ref="D32" ca="1">_xlfn.XLOOKUP(A32,INDIRECT($A$5&amp;"!$AJ$41:$AJ$406"),INDIRECT($A$5&amp;"!$AO$41:$AO$406"))*SUM($F$3:$I$3)</f>
        <v>11.7</v>
      </c>
      <c r="E32" s="34" cm="1">
        <f t="array" ref="E32">SUMPRODUCT(('PT Storengy'!$B$8:$I$372)*('PT Storengy'!$A$8:$A$372=$A32)*('PT Storengy'!$A$5:$H$5=$A$6)*('PT Storengy'!$B$7:$I$7=$A$7))</f>
        <v>0</v>
      </c>
      <c r="F32" s="36">
        <f t="shared" ca="1" si="5"/>
        <v>2.2955319251543167</v>
      </c>
      <c r="G32" s="51">
        <f t="shared" ca="1" si="6"/>
        <v>0.23827803497942351</v>
      </c>
      <c r="H32" s="35" cm="1">
        <f t="array" aca="1" ref="H32" ca="1">IF(ROUND(ROUND(G32,2)-G32,4)=0,_xlfn.XLOOKUP(G32,INDIRECT($A$4&amp;"!$G$32:$G$132"),INDIRECT($A$4&amp;"!$A$32:$A$132"),0,1,1),IF(G32&lt;0,0,(ROUNDUP(G32,2)-G32)*100*_xlfn.XLOOKUP(G32,INDIRECT($A$4&amp;"!$G$32:$G$132"),INDIRECT($A$4&amp;"!$A$32:$A$132"),0,-1,-1)+(G32-ROUNDDOWN(G32,2))*100*_xlfn.XLOOKUP(G32,INDIRECT($A$4&amp;"!$G$32:$G$132"),INDIRECT($A$4&amp;"!$A$32:$A$132"),0,1,1)))</f>
        <v>0.75741705246913582</v>
      </c>
      <c r="I32" s="84">
        <f t="shared" ca="1" si="0"/>
        <v>492.32108410493822</v>
      </c>
      <c r="K32" s="36">
        <f t="shared" ca="1" si="1"/>
        <v>1.8479432709619301</v>
      </c>
      <c r="L32" s="51">
        <f t="shared" ca="1" si="2"/>
        <v>0.19619930984224931</v>
      </c>
      <c r="M32" s="35" cm="1">
        <f t="array" aca="1" ref="M32" ca="1">IF(ROUND(ROUND(L32,2)-L32,4)=0,_xlfn.XLOOKUP(L32,INDIRECT($A$4&amp;"!$G$32:$G$132"),INDIRECT($A$4&amp;"!$A$32:$A$132"),0,1,1),IF(L32&lt;0,0,(ROUNDUP(L32,2)-L32)*100*_xlfn.XLOOKUP(L32,INDIRECT($A$4&amp;"!$G$32:$G$132"),INDIRECT($A$4&amp;"!$A$32:$A$132"),0,-1,-1)+(L32-ROUNDDOWN(L32,2))*100*_xlfn.XLOOKUP(L32,INDIRECT($A$4&amp;"!$G$32:$G$132"),INDIRECT($A$4&amp;"!$A$32:$A$132"),0,1,1)))</f>
        <v>0.68859792952674859</v>
      </c>
      <c r="N32" s="67">
        <f t="shared" ca="1" si="3"/>
        <v>447.58865419238651</v>
      </c>
    </row>
    <row r="33" spans="1:14" x14ac:dyDescent="0.35">
      <c r="A33" s="32">
        <f t="shared" si="4"/>
        <v>46707</v>
      </c>
      <c r="B33" s="65" cm="1">
        <f t="array" aca="1" ref="B33" ca="1">_xlfn.XLOOKUP(A33,INDIRECT($A$5&amp;"!$AJ$41:$AJ$406"),INDIRECT($A$5&amp;"!$An$41:$An$406"))*SUM($F$3:$I$3)</f>
        <v>0</v>
      </c>
      <c r="C33" s="65" cm="1">
        <f t="array" aca="1" ref="C33" ca="1">_xlfn.XLOOKUP(A33,INDIRECT($A$5&amp;"!$AJ$41:$AJ$406"),INDIRECT($A$5&amp;"!$Ak$41:$Ak$406"))*SUM($F$3:$I$3)</f>
        <v>0</v>
      </c>
      <c r="D33" s="65" cm="1">
        <f t="array" aca="1" ref="D33" ca="1">_xlfn.XLOOKUP(A33,INDIRECT($A$5&amp;"!$AJ$41:$AJ$406"),INDIRECT($A$5&amp;"!$AO$41:$AO$406"))*SUM($F$3:$I$3)</f>
        <v>11.7</v>
      </c>
      <c r="E33" s="34" cm="1">
        <f t="array" ref="E33">SUMPRODUCT(('PT Storengy'!$B$8:$I$372)*('PT Storengy'!$A$8:$A$372=$A33)*('PT Storengy'!$A$5:$H$5=$A$6)*('PT Storengy'!$B$7:$I$7=$A$7))</f>
        <v>0</v>
      </c>
      <c r="F33" s="36">
        <f t="shared" ca="1" si="5"/>
        <v>1.8479432709619301</v>
      </c>
      <c r="G33" s="51">
        <f t="shared" ca="1" si="6"/>
        <v>0.19619930984224931</v>
      </c>
      <c r="H33" s="35" cm="1">
        <f t="array" aca="1" ref="H33" ca="1">IF(ROUND(ROUND(G33,2)-G33,4)=0,_xlfn.XLOOKUP(G33,INDIRECT($A$4&amp;"!$G$32:$G$132"),INDIRECT($A$4&amp;"!$A$32:$A$132"),0,1,1),IF(G33&lt;0,0,(ROUNDUP(G33,2)-G33)*100*_xlfn.XLOOKUP(G33,INDIRECT($A$4&amp;"!$G$32:$G$132"),INDIRECT($A$4&amp;"!$A$32:$A$132"),0,-1,-1)+(G33-ROUNDDOWN(G33,2))*100*_xlfn.XLOOKUP(G33,INDIRECT($A$4&amp;"!$G$32:$G$132"),INDIRECT($A$4&amp;"!$A$32:$A$132"),0,1,1)))</f>
        <v>0.68859792952674859</v>
      </c>
      <c r="I33" s="84">
        <f t="shared" ca="1" si="0"/>
        <v>447.58865419238651</v>
      </c>
      <c r="K33" s="36">
        <f t="shared" ca="1" si="1"/>
        <v>1.4749527258016082</v>
      </c>
      <c r="L33" s="51">
        <f t="shared" ca="1" si="2"/>
        <v>0.15794386931298549</v>
      </c>
      <c r="M33" s="35" cm="1">
        <f t="array" aca="1" ref="M33" ca="1">IF(ROUND(ROUND(L33,2)-L33,4)=0,_xlfn.XLOOKUP(L33,INDIRECT($A$4&amp;"!$G$32:$G$132"),INDIRECT($A$4&amp;"!$A$32:$A$132"),0,1,1),IF(L33&lt;0,0,(ROUNDUP(L33,2)-L33)*100*_xlfn.XLOOKUP(L33,INDIRECT($A$4&amp;"!$G$32:$G$132"),INDIRECT($A$4&amp;"!$A$32:$A$132"),0,-1,-1)+(L33-ROUNDDOWN(L33,2))*100*_xlfn.XLOOKUP(L33,INDIRECT($A$4&amp;"!$G$32:$G$132"),INDIRECT($A$4&amp;"!$A$32:$A$132"),0,1,1)))</f>
        <v>0.57383160793895693</v>
      </c>
      <c r="N33" s="67">
        <f t="shared" ca="1" si="3"/>
        <v>372.99054516032191</v>
      </c>
    </row>
    <row r="34" spans="1:14" x14ac:dyDescent="0.35">
      <c r="A34" s="32">
        <f t="shared" si="4"/>
        <v>46708</v>
      </c>
      <c r="B34" s="65" cm="1">
        <f t="array" aca="1" ref="B34" ca="1">_xlfn.XLOOKUP(A34,INDIRECT($A$5&amp;"!$AJ$41:$AJ$406"),INDIRECT($A$5&amp;"!$An$41:$An$406"))*SUM($F$3:$I$3)</f>
        <v>0</v>
      </c>
      <c r="C34" s="65" cm="1">
        <f t="array" aca="1" ref="C34" ca="1">_xlfn.XLOOKUP(A34,INDIRECT($A$5&amp;"!$AJ$41:$AJ$406"),INDIRECT($A$5&amp;"!$Ak$41:$Ak$406"))*SUM($F$3:$I$3)</f>
        <v>0</v>
      </c>
      <c r="D34" s="65" cm="1">
        <f t="array" aca="1" ref="D34" ca="1">_xlfn.XLOOKUP(A34,INDIRECT($A$5&amp;"!$AJ$41:$AJ$406"),INDIRECT($A$5&amp;"!$AO$41:$AO$406"))*SUM($F$3:$I$3)</f>
        <v>11.7</v>
      </c>
      <c r="E34" s="34" cm="1">
        <f t="array" ref="E34">SUMPRODUCT(('PT Storengy'!$B$8:$I$372)*('PT Storengy'!$A$8:$A$372=$A34)*('PT Storengy'!$A$5:$H$5=$A$6)*('PT Storengy'!$B$7:$I$7=$A$7))</f>
        <v>0</v>
      </c>
      <c r="F34" s="36">
        <f t="shared" ca="1" si="5"/>
        <v>1.4749527258016082</v>
      </c>
      <c r="G34" s="51">
        <f t="shared" ca="1" si="6"/>
        <v>0.15794386931298549</v>
      </c>
      <c r="H34" s="35" cm="1">
        <f t="array" aca="1" ref="H34" ca="1">IF(ROUND(ROUND(G34,2)-G34,4)=0,_xlfn.XLOOKUP(G34,INDIRECT($A$4&amp;"!$G$32:$G$132"),INDIRECT($A$4&amp;"!$A$32:$A$132"),0,1,1),IF(G34&lt;0,0,(ROUNDUP(G34,2)-G34)*100*_xlfn.XLOOKUP(G34,INDIRECT($A$4&amp;"!$G$32:$G$132"),INDIRECT($A$4&amp;"!$A$32:$A$132"),0,-1,-1)+(G34-ROUNDDOWN(G34,2))*100*_xlfn.XLOOKUP(G34,INDIRECT($A$4&amp;"!$G$32:$G$132"),INDIRECT($A$4&amp;"!$A$32:$A$132"),0,1,1)))</f>
        <v>0.57383160793895693</v>
      </c>
      <c r="I34" s="84">
        <f t="shared" ca="1" si="0"/>
        <v>372.99054516032191</v>
      </c>
      <c r="K34" s="36">
        <f t="shared" ca="1" si="1"/>
        <v>1.16412727150134</v>
      </c>
      <c r="L34" s="51">
        <f t="shared" ca="1" si="2"/>
        <v>0.126064335538599</v>
      </c>
      <c r="M34" s="35" cm="1">
        <f t="array" aca="1" ref="M34" ca="1">IF(ROUND(ROUND(L34,2)-L34,4)=0,_xlfn.XLOOKUP(L34,INDIRECT($A$4&amp;"!$G$32:$G$132"),INDIRECT($A$4&amp;"!$A$32:$A$132"),0,1,1),IF(L34&lt;0,0,(ROUNDUP(L34,2)-L34)*100*_xlfn.XLOOKUP(L34,INDIRECT($A$4&amp;"!$G$32:$G$132"),INDIRECT($A$4&amp;"!$A$32:$A$132"),0,-1,-1)+(L34-ROUNDDOWN(L34,2))*100*_xlfn.XLOOKUP(L34,INDIRECT($A$4&amp;"!$G$32:$G$132"),INDIRECT($A$4&amp;"!$A$32:$A$132"),0,1,1)))</f>
        <v>0.47819300661579733</v>
      </c>
      <c r="N34" s="67">
        <f t="shared" ca="1" si="3"/>
        <v>310.82545430026823</v>
      </c>
    </row>
    <row r="35" spans="1:14" x14ac:dyDescent="0.35">
      <c r="A35" s="32">
        <f t="shared" si="4"/>
        <v>46709</v>
      </c>
      <c r="B35" s="65" cm="1">
        <f t="array" aca="1" ref="B35" ca="1">_xlfn.XLOOKUP(A35,INDIRECT($A$5&amp;"!$AJ$41:$AJ$406"),INDIRECT($A$5&amp;"!$An$41:$An$406"))*SUM($F$3:$I$3)</f>
        <v>0</v>
      </c>
      <c r="C35" s="65" cm="1">
        <f t="array" aca="1" ref="C35" ca="1">_xlfn.XLOOKUP(A35,INDIRECT($A$5&amp;"!$AJ$41:$AJ$406"),INDIRECT($A$5&amp;"!$Ak$41:$Ak$406"))*SUM($F$3:$I$3)</f>
        <v>0</v>
      </c>
      <c r="D35" s="65" cm="1">
        <f t="array" aca="1" ref="D35" ca="1">_xlfn.XLOOKUP(A35,INDIRECT($A$5&amp;"!$AJ$41:$AJ$406"),INDIRECT($A$5&amp;"!$AO$41:$AO$406"))*SUM($F$3:$I$3)</f>
        <v>11.7</v>
      </c>
      <c r="E35" s="34" cm="1">
        <f t="array" ref="E35">SUMPRODUCT(('PT Storengy'!$B$8:$I$372)*('PT Storengy'!$A$8:$A$372=$A35)*('PT Storengy'!$A$5:$H$5=$A$6)*('PT Storengy'!$B$7:$I$7=$A$7))</f>
        <v>0</v>
      </c>
      <c r="F35" s="36">
        <f t="shared" ca="1" si="5"/>
        <v>1.16412727150134</v>
      </c>
      <c r="G35" s="51">
        <f t="shared" ca="1" si="6"/>
        <v>0.126064335538599</v>
      </c>
      <c r="H35" s="35" cm="1">
        <f t="array" aca="1" ref="H35" ca="1">IF(ROUND(ROUND(G35,2)-G35,4)=0,_xlfn.XLOOKUP(G35,INDIRECT($A$4&amp;"!$G$32:$G$132"),INDIRECT($A$4&amp;"!$A$32:$A$132"),0,1,1),IF(G35&lt;0,0,(ROUNDUP(G35,2)-G35)*100*_xlfn.XLOOKUP(G35,INDIRECT($A$4&amp;"!$G$32:$G$132"),INDIRECT($A$4&amp;"!$A$32:$A$132"),0,-1,-1)+(G35-ROUNDDOWN(G35,2))*100*_xlfn.XLOOKUP(G35,INDIRECT($A$4&amp;"!$G$32:$G$132"),INDIRECT($A$4&amp;"!$A$32:$A$132"),0,1,1)))</f>
        <v>0.47819300661579733</v>
      </c>
      <c r="I35" s="84">
        <f t="shared" ca="1" si="0"/>
        <v>310.82545430026823</v>
      </c>
      <c r="K35" s="36">
        <f t="shared" ca="1" si="1"/>
        <v>0.90510605958445012</v>
      </c>
      <c r="L35" s="51">
        <f t="shared" ca="1" si="2"/>
        <v>9.9498057393276926E-2</v>
      </c>
      <c r="M35" s="35" cm="1">
        <f t="array" aca="1" ref="M35" ca="1">IF(ROUND(ROUND(L35,2)-L35,4)=0,_xlfn.XLOOKUP(L35,INDIRECT($A$4&amp;"!$G$32:$G$132"),INDIRECT($A$4&amp;"!$A$32:$A$132"),0,1,1),IF(L35&lt;0,0,(ROUNDUP(L35,2)-L35)*100*_xlfn.XLOOKUP(L35,INDIRECT($A$4&amp;"!$G$32:$G$132"),INDIRECT($A$4&amp;"!$A$32:$A$132"),0,-1,-1)+(L35-ROUNDDOWN(L35,2))*100*_xlfn.XLOOKUP(L35,INDIRECT($A$4&amp;"!$G$32:$G$132"),INDIRECT($A$4&amp;"!$A$32:$A$132"),0,1,1)))</f>
        <v>0.39849417217983063</v>
      </c>
      <c r="N35" s="67">
        <f t="shared" ca="1" si="3"/>
        <v>259.02121191688985</v>
      </c>
    </row>
    <row r="36" spans="1:14" x14ac:dyDescent="0.35">
      <c r="A36" s="32">
        <f t="shared" si="4"/>
        <v>46710</v>
      </c>
      <c r="B36" s="65" cm="1">
        <f t="array" aca="1" ref="B36" ca="1">_xlfn.XLOOKUP(A36,INDIRECT($A$5&amp;"!$AJ$41:$AJ$406"),INDIRECT($A$5&amp;"!$An$41:$An$406"))*SUM($F$3:$I$3)</f>
        <v>0</v>
      </c>
      <c r="C36" s="65" cm="1">
        <f t="array" aca="1" ref="C36" ca="1">_xlfn.XLOOKUP(A36,INDIRECT($A$5&amp;"!$AJ$41:$AJ$406"),INDIRECT($A$5&amp;"!$Ak$41:$Ak$406"))*SUM($F$3:$I$3)</f>
        <v>0</v>
      </c>
      <c r="D36" s="65" cm="1">
        <f t="array" aca="1" ref="D36" ca="1">_xlfn.XLOOKUP(A36,INDIRECT($A$5&amp;"!$AJ$41:$AJ$406"),INDIRECT($A$5&amp;"!$AO$41:$AO$406"))*SUM($F$3:$I$3)</f>
        <v>11.7</v>
      </c>
      <c r="E36" s="34" cm="1">
        <f t="array" ref="E36">SUMPRODUCT(('PT Storengy'!$B$8:$I$372)*('PT Storengy'!$A$8:$A$372=$A36)*('PT Storengy'!$A$5:$H$5=$A$6)*('PT Storengy'!$B$7:$I$7=$A$7))</f>
        <v>0</v>
      </c>
      <c r="F36" s="36">
        <f t="shared" ca="1" si="5"/>
        <v>0.90510605958445012</v>
      </c>
      <c r="G36" s="51">
        <f t="shared" ca="1" si="6"/>
        <v>9.9498057393276926E-2</v>
      </c>
      <c r="H36" s="35" cm="1">
        <f t="array" aca="1" ref="H36" ca="1">IF(ROUND(ROUND(G36,2)-G36,4)=0,_xlfn.XLOOKUP(G36,INDIRECT($A$4&amp;"!$G$32:$G$132"),INDIRECT($A$4&amp;"!$A$32:$A$132"),0,1,1),IF(G36&lt;0,0,(ROUNDUP(G36,2)-G36)*100*_xlfn.XLOOKUP(G36,INDIRECT($A$4&amp;"!$G$32:$G$132"),INDIRECT($A$4&amp;"!$A$32:$A$132"),0,-1,-1)+(G36-ROUNDDOWN(G36,2))*100*_xlfn.XLOOKUP(G36,INDIRECT($A$4&amp;"!$G$32:$G$132"),INDIRECT($A$4&amp;"!$A$32:$A$132"),0,1,1)))</f>
        <v>0.39849417217983063</v>
      </c>
      <c r="I36" s="84">
        <f t="shared" ca="1" si="0"/>
        <v>259.02121191688985</v>
      </c>
      <c r="K36" s="36">
        <f t="shared" ca="1" si="1"/>
        <v>0.68925504965370865</v>
      </c>
      <c r="L36" s="51">
        <f t="shared" ca="1" si="2"/>
        <v>7.7359492272175229E-2</v>
      </c>
      <c r="M36" s="35" cm="1">
        <f t="array" aca="1" ref="M36" ca="1">IF(ROUND(ROUND(L36,2)-L36,4)=0,_xlfn.XLOOKUP(L36,INDIRECT($A$4&amp;"!$G$32:$G$132"),INDIRECT($A$4&amp;"!$A$32:$A$132"),0,1,1),IF(L36&lt;0,0,(ROUNDUP(L36,2)-L36)*100*_xlfn.XLOOKUP(L36,INDIRECT($A$4&amp;"!$G$32:$G$132"),INDIRECT($A$4&amp;"!$A$32:$A$132"),0,-1,-1)+(L36-ROUNDDOWN(L36,2))*100*_xlfn.XLOOKUP(L36,INDIRECT($A$4&amp;"!$G$32:$G$132"),INDIRECT($A$4&amp;"!$A$32:$A$132"),0,1,1)))</f>
        <v>0.33207847681652547</v>
      </c>
      <c r="N36" s="67">
        <f t="shared" ca="1" si="3"/>
        <v>215.85100993074153</v>
      </c>
    </row>
    <row r="37" spans="1:14" x14ac:dyDescent="0.35">
      <c r="A37" s="32">
        <f t="shared" si="4"/>
        <v>46711</v>
      </c>
      <c r="B37" s="65" cm="1">
        <f t="array" aca="1" ref="B37" ca="1">_xlfn.XLOOKUP(A37,INDIRECT($A$5&amp;"!$AJ$41:$AJ$406"),INDIRECT($A$5&amp;"!$An$41:$An$406"))*SUM($F$3:$I$3)</f>
        <v>0</v>
      </c>
      <c r="C37" s="65" cm="1">
        <f t="array" aca="1" ref="C37" ca="1">_xlfn.XLOOKUP(A37,INDIRECT($A$5&amp;"!$AJ$41:$AJ$406"),INDIRECT($A$5&amp;"!$Ak$41:$Ak$406"))*SUM($F$3:$I$3)</f>
        <v>0</v>
      </c>
      <c r="D37" s="65" cm="1">
        <f t="array" aca="1" ref="D37" ca="1">_xlfn.XLOOKUP(A37,INDIRECT($A$5&amp;"!$AJ$41:$AJ$406"),INDIRECT($A$5&amp;"!$AO$41:$AO$406"))*SUM($F$3:$I$3)</f>
        <v>11.7</v>
      </c>
      <c r="E37" s="34" cm="1">
        <f t="array" ref="E37">SUMPRODUCT(('PT Storengy'!$B$8:$I$372)*('PT Storengy'!$A$8:$A$372=$A37)*('PT Storengy'!$A$5:$H$5=$A$6)*('PT Storengy'!$B$7:$I$7=$A$7))</f>
        <v>0</v>
      </c>
      <c r="F37" s="36">
        <f t="shared" ca="1" si="5"/>
        <v>0.68925504965370865</v>
      </c>
      <c r="G37" s="51">
        <f t="shared" ca="1" si="6"/>
        <v>7.7359492272175229E-2</v>
      </c>
      <c r="H37" s="35" cm="1">
        <f t="array" aca="1" ref="H37" ca="1">IF(ROUND(ROUND(G37,2)-G37,4)=0,_xlfn.XLOOKUP(G37,INDIRECT($A$4&amp;"!$G$32:$G$132"),INDIRECT($A$4&amp;"!$A$32:$A$132"),0,1,1),IF(G37&lt;0,0,(ROUNDUP(G37,2)-G37)*100*_xlfn.XLOOKUP(G37,INDIRECT($A$4&amp;"!$G$32:$G$132"),INDIRECT($A$4&amp;"!$A$32:$A$132"),0,-1,-1)+(G37-ROUNDDOWN(G37,2))*100*_xlfn.XLOOKUP(G37,INDIRECT($A$4&amp;"!$G$32:$G$132"),INDIRECT($A$4&amp;"!$A$32:$A$132"),0,1,1)))</f>
        <v>0.33207847681652547</v>
      </c>
      <c r="I37" s="84">
        <f t="shared" ca="1" si="0"/>
        <v>215.85100993074153</v>
      </c>
      <c r="K37" s="36">
        <f t="shared" ca="1" si="1"/>
        <v>0.50937920804475723</v>
      </c>
      <c r="L37" s="51">
        <f t="shared" ca="1" si="2"/>
        <v>5.8910688004590483E-2</v>
      </c>
      <c r="M37" s="35" cm="1">
        <f t="array" aca="1" ref="M37" ca="1">IF(ROUND(ROUND(L37,2)-L37,4)=0,_xlfn.XLOOKUP(L37,INDIRECT($A$4&amp;"!$G$32:$G$132"),INDIRECT($A$4&amp;"!$A$32:$A$132"),0,1,1),IF(L37&lt;0,0,(ROUNDUP(L37,2)-L37)*100*_xlfn.XLOOKUP(L37,INDIRECT($A$4&amp;"!$G$32:$G$132"),INDIRECT($A$4&amp;"!$A$32:$A$132"),0,-1,-1)+(L37-ROUNDDOWN(L37,2))*100*_xlfn.XLOOKUP(L37,INDIRECT($A$4&amp;"!$G$32:$G$132"),INDIRECT($A$4&amp;"!$A$32:$A$132"),0,1,1)))</f>
        <v>0.27673206401377148</v>
      </c>
      <c r="N37" s="67">
        <f t="shared" ca="1" si="3"/>
        <v>179.87584160895145</v>
      </c>
    </row>
    <row r="38" spans="1:14" x14ac:dyDescent="0.35">
      <c r="A38" s="32">
        <f t="shared" si="4"/>
        <v>46712</v>
      </c>
      <c r="B38" s="65" cm="1">
        <f t="array" aca="1" ref="B38" ca="1">_xlfn.XLOOKUP(A38,INDIRECT($A$5&amp;"!$AJ$41:$AJ$406"),INDIRECT($A$5&amp;"!$An$41:$An$406"))*SUM($F$3:$I$3)</f>
        <v>0</v>
      </c>
      <c r="C38" s="65" cm="1">
        <f t="array" aca="1" ref="C38" ca="1">_xlfn.XLOOKUP(A38,INDIRECT($A$5&amp;"!$AJ$41:$AJ$406"),INDIRECT($A$5&amp;"!$Ak$41:$Ak$406"))*SUM($F$3:$I$3)</f>
        <v>0</v>
      </c>
      <c r="D38" s="65" cm="1">
        <f t="array" aca="1" ref="D38" ca="1">_xlfn.XLOOKUP(A38,INDIRECT($A$5&amp;"!$AJ$41:$AJ$406"),INDIRECT($A$5&amp;"!$AO$41:$AO$406"))*SUM($F$3:$I$3)</f>
        <v>11.7</v>
      </c>
      <c r="E38" s="34" cm="1">
        <f t="array" ref="E38">SUMPRODUCT(('PT Storengy'!$B$8:$I$372)*('PT Storengy'!$A$8:$A$372=$A38)*('PT Storengy'!$A$5:$H$5=$A$6)*('PT Storengy'!$B$7:$I$7=$A$7))</f>
        <v>0</v>
      </c>
      <c r="F38" s="36">
        <f t="shared" ca="1" si="5"/>
        <v>0.50937920804475723</v>
      </c>
      <c r="G38" s="51">
        <f t="shared" ca="1" si="6"/>
        <v>5.8910688004590483E-2</v>
      </c>
      <c r="H38" s="35" cm="1">
        <f t="array" aca="1" ref="H38" ca="1">IF(ROUND(ROUND(G38,2)-G38,4)=0,_xlfn.XLOOKUP(G38,INDIRECT($A$4&amp;"!$G$32:$G$132"),INDIRECT($A$4&amp;"!$A$32:$A$132"),0,1,1),IF(G38&lt;0,0,(ROUNDUP(G38,2)-G38)*100*_xlfn.XLOOKUP(G38,INDIRECT($A$4&amp;"!$G$32:$G$132"),INDIRECT($A$4&amp;"!$A$32:$A$132"),0,-1,-1)+(G38-ROUNDDOWN(G38,2))*100*_xlfn.XLOOKUP(G38,INDIRECT($A$4&amp;"!$G$32:$G$132"),INDIRECT($A$4&amp;"!$A$32:$A$132"),0,1,1)))</f>
        <v>0.27673206401377148</v>
      </c>
      <c r="I38" s="84">
        <f t="shared" ca="1" si="0"/>
        <v>179.87584160895145</v>
      </c>
      <c r="K38" s="36">
        <f t="shared" ca="1" si="1"/>
        <v>0.359482673370631</v>
      </c>
      <c r="L38" s="51">
        <f t="shared" ca="1" si="2"/>
        <v>4.3536684448269851E-2</v>
      </c>
      <c r="M38" s="35" cm="1">
        <f t="array" aca="1" ref="M38" ca="1">IF(ROUND(ROUND(L38,2)-L38,4)=0,_xlfn.XLOOKUP(L38,INDIRECT($A$4&amp;"!$G$32:$G$132"),INDIRECT($A$4&amp;"!$A$32:$A$132"),0,1,1),IF(L38&lt;0,0,(ROUNDUP(L38,2)-L38)*100*_xlfn.XLOOKUP(L38,INDIRECT($A$4&amp;"!$G$32:$G$132"),INDIRECT($A$4&amp;"!$A$32:$A$132"),0,-1,-1)+(L38-ROUNDDOWN(L38,2))*100*_xlfn.XLOOKUP(L38,INDIRECT($A$4&amp;"!$G$32:$G$132"),INDIRECT($A$4&amp;"!$A$32:$A$132"),0,1,1)))</f>
        <v>0.23061005334480958</v>
      </c>
      <c r="N38" s="67">
        <f t="shared" ca="1" si="3"/>
        <v>149.8965346741262</v>
      </c>
    </row>
    <row r="39" spans="1:14" x14ac:dyDescent="0.35">
      <c r="A39" s="32">
        <f t="shared" si="4"/>
        <v>46713</v>
      </c>
      <c r="B39" s="65" cm="1">
        <f t="array" aca="1" ref="B39" ca="1">_xlfn.XLOOKUP(A39,INDIRECT($A$5&amp;"!$AJ$41:$AJ$406"),INDIRECT($A$5&amp;"!$An$41:$An$406"))*SUM($F$3:$I$3)</f>
        <v>0</v>
      </c>
      <c r="C39" s="65" cm="1">
        <f t="array" aca="1" ref="C39" ca="1">_xlfn.XLOOKUP(A39,INDIRECT($A$5&amp;"!$AJ$41:$AJ$406"),INDIRECT($A$5&amp;"!$Ak$41:$Ak$406"))*SUM($F$3:$I$3)</f>
        <v>0</v>
      </c>
      <c r="D39" s="65" cm="1">
        <f t="array" aca="1" ref="D39" ca="1">_xlfn.XLOOKUP(A39,INDIRECT($A$5&amp;"!$AJ$41:$AJ$406"),INDIRECT($A$5&amp;"!$AO$41:$AO$406"))*SUM($F$3:$I$3)</f>
        <v>11.7</v>
      </c>
      <c r="E39" s="34" cm="1">
        <f t="array" ref="E39">SUMPRODUCT(('PT Storengy'!$B$8:$I$372)*('PT Storengy'!$A$8:$A$372=$A39)*('PT Storengy'!$A$5:$H$5=$A$6)*('PT Storengy'!$B$7:$I$7=$A$7))</f>
        <v>0</v>
      </c>
      <c r="F39" s="36">
        <f t="shared" ca="1" si="5"/>
        <v>0.359482673370631</v>
      </c>
      <c r="G39" s="51">
        <f t="shared" ca="1" si="6"/>
        <v>4.3536684448269851E-2</v>
      </c>
      <c r="H39" s="35" cm="1">
        <f t="array" aca="1" ref="H39" ca="1">IF(ROUND(ROUND(G39,2)-G39,4)=0,_xlfn.XLOOKUP(G39,INDIRECT($A$4&amp;"!$G$32:$G$132"),INDIRECT($A$4&amp;"!$A$32:$A$132"),0,1,1),IF(G39&lt;0,0,(ROUNDUP(G39,2)-G39)*100*_xlfn.XLOOKUP(G39,INDIRECT($A$4&amp;"!$G$32:$G$132"),INDIRECT($A$4&amp;"!$A$32:$A$132"),0,-1,-1)+(G39-ROUNDDOWN(G39,2))*100*_xlfn.XLOOKUP(G39,INDIRECT($A$4&amp;"!$G$32:$G$132"),INDIRECT($A$4&amp;"!$A$32:$A$132"),0,1,1)))</f>
        <v>0.23061005334480958</v>
      </c>
      <c r="I39" s="84">
        <f t="shared" ca="1" si="0"/>
        <v>149.8965346741262</v>
      </c>
      <c r="K39" s="36">
        <f t="shared" ca="1" si="1"/>
        <v>0.23456889447552584</v>
      </c>
      <c r="L39" s="51">
        <f t="shared" ca="1" si="2"/>
        <v>3.072501481800265E-2</v>
      </c>
      <c r="M39" s="35" cm="1">
        <f t="array" aca="1" ref="M39" ca="1">IF(ROUND(ROUND(L39,2)-L39,4)=0,_xlfn.XLOOKUP(L39,INDIRECT($A$4&amp;"!$G$32:$G$132"),INDIRECT($A$4&amp;"!$A$32:$A$132"),0,1,1),IF(L39&lt;0,0,(ROUNDUP(L39,2)-L39)*100*_xlfn.XLOOKUP(L39,INDIRECT($A$4&amp;"!$G$32:$G$132"),INDIRECT($A$4&amp;"!$A$32:$A$132"),0,-1,-1)+(L39-ROUNDDOWN(L39,2))*100*_xlfn.XLOOKUP(L39,INDIRECT($A$4&amp;"!$G$32:$G$132"),INDIRECT($A$4&amp;"!$A$32:$A$132"),0,1,1)))</f>
        <v>0.19217504445400796</v>
      </c>
      <c r="N39" s="67">
        <f t="shared" ca="1" si="3"/>
        <v>124.91377889510515</v>
      </c>
    </row>
    <row r="40" spans="1:14" x14ac:dyDescent="0.35">
      <c r="A40" s="32">
        <f t="shared" si="4"/>
        <v>46714</v>
      </c>
      <c r="B40" s="65" cm="1">
        <f t="array" aca="1" ref="B40" ca="1">_xlfn.XLOOKUP(A40,INDIRECT($A$5&amp;"!$AJ$41:$AJ$406"),INDIRECT($A$5&amp;"!$An$41:$An$406"))*SUM($F$3:$I$3)</f>
        <v>0</v>
      </c>
      <c r="C40" s="65" cm="1">
        <f t="array" aca="1" ref="C40" ca="1">_xlfn.XLOOKUP(A40,INDIRECT($A$5&amp;"!$AJ$41:$AJ$406"),INDIRECT($A$5&amp;"!$Ak$41:$Ak$406"))*SUM($F$3:$I$3)</f>
        <v>0</v>
      </c>
      <c r="D40" s="65" cm="1">
        <f t="array" aca="1" ref="D40" ca="1">_xlfn.XLOOKUP(A40,INDIRECT($A$5&amp;"!$AJ$41:$AJ$406"),INDIRECT($A$5&amp;"!$AO$41:$AO$406"))*SUM($F$3:$I$3)</f>
        <v>11.7</v>
      </c>
      <c r="E40" s="34" cm="1">
        <f t="array" ref="E40">SUMPRODUCT(('PT Storengy'!$B$8:$I$372)*('PT Storengy'!$A$8:$A$372=$A40)*('PT Storengy'!$A$5:$H$5=$A$6)*('PT Storengy'!$B$7:$I$7=$A$7))</f>
        <v>0</v>
      </c>
      <c r="F40" s="36">
        <f t="shared" ca="1" si="5"/>
        <v>0.23456889447552584</v>
      </c>
      <c r="G40" s="51">
        <f t="shared" ca="1" si="6"/>
        <v>3.072501481800265E-2</v>
      </c>
      <c r="H40" s="35" cm="1">
        <f t="array" aca="1" ref="H40" ca="1">IF(ROUND(ROUND(G40,2)-G40,4)=0,_xlfn.XLOOKUP(G40,INDIRECT($A$4&amp;"!$G$32:$G$132"),INDIRECT($A$4&amp;"!$A$32:$A$132"),0,1,1),IF(G40&lt;0,0,(ROUNDUP(G40,2)-G40)*100*_xlfn.XLOOKUP(G40,INDIRECT($A$4&amp;"!$G$32:$G$132"),INDIRECT($A$4&amp;"!$A$32:$A$132"),0,-1,-1)+(G40-ROUNDDOWN(G40,2))*100*_xlfn.XLOOKUP(G40,INDIRECT($A$4&amp;"!$G$32:$G$132"),INDIRECT($A$4&amp;"!$A$32:$A$132"),0,1,1)))</f>
        <v>0.19217504445400796</v>
      </c>
      <c r="I40" s="84">
        <f t="shared" ca="1" si="0"/>
        <v>124.91377889510515</v>
      </c>
      <c r="K40" s="36">
        <f t="shared" ca="1" si="1"/>
        <v>0.11106889447552588</v>
      </c>
      <c r="L40" s="51">
        <f t="shared" ca="1" si="2"/>
        <v>2.0048623459446656E-2</v>
      </c>
      <c r="M40" s="35" cm="1">
        <f t="array" aca="1" ref="M40" ca="1">IF(ROUND(ROUND(L40,2)-L40,4)=0,_xlfn.XLOOKUP(L40,INDIRECT($A$4&amp;"!$G$32:$G$132"),INDIRECT($A$4&amp;"!$A$32:$A$132"),0,1,1),IF(L40&lt;0,0,(ROUNDUP(L40,2)-L40)*100*_xlfn.XLOOKUP(L40,INDIRECT($A$4&amp;"!$G$32:$G$132"),INDIRECT($A$4&amp;"!$A$32:$A$132"),0,-1,-1)+(L40-ROUNDDOWN(L40,2))*100*_xlfn.XLOOKUP(L40,INDIRECT($A$4&amp;"!$G$32:$G$132"),INDIRECT($A$4&amp;"!$A$32:$A$132"),0,1,1)))</f>
        <v>0.18999999999999997</v>
      </c>
      <c r="N40" s="67">
        <f t="shared" ca="1" si="3"/>
        <v>123.49999999999996</v>
      </c>
    </row>
    <row r="41" spans="1:14" x14ac:dyDescent="0.35">
      <c r="A41" s="32">
        <f t="shared" si="4"/>
        <v>46715</v>
      </c>
      <c r="B41" s="65" cm="1">
        <f t="array" aca="1" ref="B41" ca="1">_xlfn.XLOOKUP(A41,INDIRECT($A$5&amp;"!$AJ$41:$AJ$406"),INDIRECT($A$5&amp;"!$An$41:$An$406"))*SUM($F$3:$I$3)</f>
        <v>0</v>
      </c>
      <c r="C41" s="65" cm="1">
        <f t="array" aca="1" ref="C41" ca="1">_xlfn.XLOOKUP(A41,INDIRECT($A$5&amp;"!$AJ$41:$AJ$406"),INDIRECT($A$5&amp;"!$Ak$41:$Ak$406"))*SUM($F$3:$I$3)</f>
        <v>0</v>
      </c>
      <c r="D41" s="65" cm="1">
        <f t="array" aca="1" ref="D41" ca="1">_xlfn.XLOOKUP(A41,INDIRECT($A$5&amp;"!$AJ$41:$AJ$406"),INDIRECT($A$5&amp;"!$AO$41:$AO$406"))*SUM($F$3:$I$3)</f>
        <v>11.7</v>
      </c>
      <c r="E41" s="34" cm="1">
        <f t="array" ref="E41">SUMPRODUCT(('PT Storengy'!$B$8:$I$372)*('PT Storengy'!$A$8:$A$372=$A41)*('PT Storengy'!$A$5:$H$5=$A$6)*('PT Storengy'!$B$7:$I$7=$A$7))</f>
        <v>0</v>
      </c>
      <c r="F41" s="36">
        <f t="shared" ca="1" si="5"/>
        <v>0.11106889447552588</v>
      </c>
      <c r="G41" s="51">
        <f t="shared" ca="1" si="6"/>
        <v>2.0048623459446656E-2</v>
      </c>
      <c r="H41" s="35" cm="1">
        <f t="array" aca="1" ref="H41" ca="1">IF(ROUND(ROUND(G41,2)-G41,4)=0,_xlfn.XLOOKUP(G41,INDIRECT($A$4&amp;"!$G$32:$G$132"),INDIRECT($A$4&amp;"!$A$32:$A$132"),0,1,1),IF(G41&lt;0,0,(ROUNDUP(G41,2)-G41)*100*_xlfn.XLOOKUP(G41,INDIRECT($A$4&amp;"!$G$32:$G$132"),INDIRECT($A$4&amp;"!$A$32:$A$132"),0,-1,-1)+(G41-ROUNDDOWN(G41,2))*100*_xlfn.XLOOKUP(G41,INDIRECT($A$4&amp;"!$G$32:$G$132"),INDIRECT($A$4&amp;"!$A$32:$A$132"),0,1,1)))</f>
        <v>0.18999999999999997</v>
      </c>
      <c r="I41" s="84">
        <f t="shared" ca="1" si="0"/>
        <v>123.49999999999996</v>
      </c>
      <c r="K41" s="36">
        <f t="shared" ca="1" si="1"/>
        <v>2.7557412062938255E-2</v>
      </c>
      <c r="L41" s="51">
        <f t="shared" ca="1" si="2"/>
        <v>9.4930679038911017E-3</v>
      </c>
      <c r="M41" s="35" cm="1">
        <f t="array" aca="1" ref="M41" ca="1">IF(ROUND(ROUND(L41,2)-L41,4)=0,_xlfn.XLOOKUP(L41,INDIRECT($A$4&amp;"!$G$32:$G$132"),INDIRECT($A$4&amp;"!$A$32:$A$132"),0,1,1),IF(L41&lt;0,0,(ROUNDUP(L41,2)-L41)*100*_xlfn.XLOOKUP(L41,INDIRECT($A$4&amp;"!$G$32:$G$132"),INDIRECT($A$4&amp;"!$A$32:$A$132"),0,-1,-1)+(L41-ROUNDDOWN(L41,2))*100*_xlfn.XLOOKUP(L41,INDIRECT($A$4&amp;"!$G$32:$G$132"),INDIRECT($A$4&amp;"!$A$32:$A$132"),0,1,1)))</f>
        <v>0.12847920371167329</v>
      </c>
      <c r="N41" s="67">
        <f t="shared" ca="1" si="3"/>
        <v>83.511482412587625</v>
      </c>
    </row>
    <row r="42" spans="1:14" x14ac:dyDescent="0.35">
      <c r="A42" s="32">
        <f t="shared" si="4"/>
        <v>46716</v>
      </c>
      <c r="B42" s="65" cm="1">
        <f t="array" aca="1" ref="B42" ca="1">_xlfn.XLOOKUP(A42,INDIRECT($A$5&amp;"!$AJ$41:$AJ$406"),INDIRECT($A$5&amp;"!$An$41:$An$406"))*SUM($F$3:$I$3)</f>
        <v>0</v>
      </c>
      <c r="C42" s="65" cm="1">
        <f t="array" aca="1" ref="C42" ca="1">_xlfn.XLOOKUP(A42,INDIRECT($A$5&amp;"!$AJ$41:$AJ$406"),INDIRECT($A$5&amp;"!$Ak$41:$Ak$406"))*SUM($F$3:$I$3)</f>
        <v>0</v>
      </c>
      <c r="D42" s="65" cm="1">
        <f t="array" aca="1" ref="D42" ca="1">_xlfn.XLOOKUP(A42,INDIRECT($A$5&amp;"!$AJ$41:$AJ$406"),INDIRECT($A$5&amp;"!$AO$41:$AO$406"))*SUM($F$3:$I$3)</f>
        <v>11.7</v>
      </c>
      <c r="E42" s="34" cm="1">
        <f t="array" ref="E42">SUMPRODUCT(('PT Storengy'!$B$8:$I$372)*('PT Storengy'!$A$8:$A$372=$A42)*('PT Storengy'!$A$5:$H$5=$A$6)*('PT Storengy'!$B$7:$I$7=$A$7))</f>
        <v>0</v>
      </c>
      <c r="F42" s="36">
        <f t="shared" ca="1" si="5"/>
        <v>2.7557412062938255E-2</v>
      </c>
      <c r="G42" s="51">
        <f ca="1">$F41/SUM($F$3,$G$3,$H$3,$I$3)</f>
        <v>9.4930679038911017E-3</v>
      </c>
      <c r="H42" s="35" cm="1">
        <f t="array" aca="1" ref="H42" ca="1">IF(ROUND(ROUND(G42,2)-G42,4)=0,_xlfn.XLOOKUP(G42,INDIRECT($A$4&amp;"!$G$32:$G$132"),INDIRECT($A$4&amp;"!$A$32:$A$132"),0,1,1),IF(G42&lt;0,0,(ROUNDUP(G42,2)-G42)*100*_xlfn.XLOOKUP(G42,INDIRECT($A$4&amp;"!$G$32:$G$132"),INDIRECT($A$4&amp;"!$A$32:$A$132"),0,-1,-1)+(G42-ROUNDDOWN(G42,2))*100*_xlfn.XLOOKUP(G42,INDIRECT($A$4&amp;"!$G$32:$G$132"),INDIRECT($A$4&amp;"!$A$32:$A$132"),0,1,1)))</f>
        <v>0.12847920371167329</v>
      </c>
      <c r="I42" s="84">
        <f t="shared" ca="1" si="0"/>
        <v>83.511482412587625</v>
      </c>
      <c r="K42" s="36">
        <f t="shared" ca="1" si="1"/>
        <v>0</v>
      </c>
      <c r="L42" s="51">
        <f t="shared" ca="1" si="2"/>
        <v>2.3553343643536971E-3</v>
      </c>
      <c r="M42" s="35" cm="1">
        <f t="array" aca="1" ref="M42" ca="1">IF(ROUND(ROUND(L42,2)-L42,4)=0,_xlfn.XLOOKUP(L42,INDIRECT($A$4&amp;"!$G$32:$G$132"),INDIRECT($A$4&amp;"!$A$32:$A$132"),0,1,1),IF(L42&lt;0,0,(ROUNDUP(L42,2)-L42)*100*_xlfn.XLOOKUP(L42,INDIRECT($A$4&amp;"!$G$32:$G$132"),INDIRECT($A$4&amp;"!$A$32:$A$132"),0,-1,-1)+(L42-ROUNDDOWN(L42,2))*100*_xlfn.XLOOKUP(L42,INDIRECT($A$4&amp;"!$G$32:$G$132"),INDIRECT($A$4&amp;"!$A$32:$A$132"),0,1,1)))</f>
        <v>0.10706600309306108</v>
      </c>
      <c r="N42" s="67">
        <f t="shared" ca="1" si="3"/>
        <v>27.557412062938255</v>
      </c>
    </row>
    <row r="43" spans="1:14" x14ac:dyDescent="0.35">
      <c r="A43" s="32">
        <f t="shared" si="4"/>
        <v>46717</v>
      </c>
      <c r="B43" s="65" cm="1">
        <f t="array" aca="1" ref="B43" ca="1">_xlfn.XLOOKUP(A43,INDIRECT($A$5&amp;"!$AJ$41:$AJ$406"),INDIRECT($A$5&amp;"!$An$41:$An$406"))*SUM($F$3:$I$3)</f>
        <v>0</v>
      </c>
      <c r="C43" s="65" cm="1">
        <f t="array" aca="1" ref="C43" ca="1">_xlfn.XLOOKUP(A43,INDIRECT($A$5&amp;"!$AJ$41:$AJ$406"),INDIRECT($A$5&amp;"!$Ak$41:$Ak$406"))*SUM($F$3:$I$3)</f>
        <v>0</v>
      </c>
      <c r="D43" s="65" cm="1">
        <f t="array" aca="1" ref="D43" ca="1">_xlfn.XLOOKUP(A43,INDIRECT($A$5&amp;"!$AJ$41:$AJ$406"),INDIRECT($A$5&amp;"!$AO$41:$AO$406"))*SUM($F$3:$I$3)</f>
        <v>11.7</v>
      </c>
      <c r="E43" s="34" cm="1">
        <f t="array" ref="E43">SUMPRODUCT(('PT Storengy'!$B$8:$I$372)*('PT Storengy'!$A$8:$A$372=$A43)*('PT Storengy'!$A$5:$H$5=$A$6)*('PT Storengy'!$B$7:$I$7=$A$7))</f>
        <v>0</v>
      </c>
      <c r="F43" s="36">
        <f t="shared" ca="1" si="5"/>
        <v>0</v>
      </c>
      <c r="G43" s="51">
        <f t="shared" ca="1" si="6"/>
        <v>2.3553343643536971E-3</v>
      </c>
      <c r="H43" s="35" cm="1">
        <f t="array" aca="1" ref="H43" ca="1">IF(ROUND(ROUND(G43,2)-G43,4)=0,_xlfn.XLOOKUP(G43,INDIRECT($A$4&amp;"!$G$32:$G$132"),INDIRECT($A$4&amp;"!$A$32:$A$132"),0,1,1),IF(G43&lt;0,0,(ROUNDUP(G43,2)-G43)*100*_xlfn.XLOOKUP(G43,INDIRECT($A$4&amp;"!$G$32:$G$132"),INDIRECT($A$4&amp;"!$A$32:$A$132"),0,-1,-1)+(G43-ROUNDDOWN(G43,2))*100*_xlfn.XLOOKUP(G43,INDIRECT($A$4&amp;"!$G$32:$G$132"),INDIRECT($A$4&amp;"!$A$32:$A$132"),0,1,1)))</f>
        <v>0.10706600309306108</v>
      </c>
      <c r="I43" s="84">
        <f t="shared" ca="1" si="0"/>
        <v>27.557412062938255</v>
      </c>
      <c r="K43" s="36">
        <f t="shared" ca="1" si="1"/>
        <v>0</v>
      </c>
      <c r="L43" s="51">
        <f t="shared" ca="1" si="2"/>
        <v>0</v>
      </c>
      <c r="M43" s="35" cm="1">
        <f t="array" aca="1" ref="M43" ca="1">IF(ROUND(ROUND(L43,2)-L43,4)=0,_xlfn.XLOOKUP(L43,INDIRECT($A$4&amp;"!$G$32:$G$132"),INDIRECT($A$4&amp;"!$A$32:$A$132"),0,1,1),IF(L43&lt;0,0,(ROUNDUP(L43,2)-L43)*100*_xlfn.XLOOKUP(L43,INDIRECT($A$4&amp;"!$G$32:$G$132"),INDIRECT($A$4&amp;"!$A$32:$A$132"),0,-1,-1)+(L43-ROUNDDOWN(L43,2))*100*_xlfn.XLOOKUP(L43,INDIRECT($A$4&amp;"!$G$32:$G$132"),INDIRECT($A$4&amp;"!$A$32:$A$132"),0,1,1)))</f>
        <v>9.9999999999999992E-2</v>
      </c>
      <c r="N43" s="67">
        <f t="shared" ca="1" si="3"/>
        <v>0</v>
      </c>
    </row>
    <row r="44" spans="1:14" x14ac:dyDescent="0.35">
      <c r="A44" s="32">
        <f t="shared" si="4"/>
        <v>46718</v>
      </c>
      <c r="B44" s="65" cm="1">
        <f t="array" aca="1" ref="B44" ca="1">_xlfn.XLOOKUP(A44,INDIRECT($A$5&amp;"!$AJ$41:$AJ$406"),INDIRECT($A$5&amp;"!$An$41:$An$406"))*SUM($F$3:$I$3)</f>
        <v>0</v>
      </c>
      <c r="C44" s="65" cm="1">
        <f t="array" aca="1" ref="C44" ca="1">_xlfn.XLOOKUP(A44,INDIRECT($A$5&amp;"!$AJ$41:$AJ$406"),INDIRECT($A$5&amp;"!$Ak$41:$Ak$406"))*SUM($F$3:$I$3)</f>
        <v>0</v>
      </c>
      <c r="D44" s="65" cm="1">
        <f t="array" aca="1" ref="D44" ca="1">_xlfn.XLOOKUP(A44,INDIRECT($A$5&amp;"!$AJ$41:$AJ$406"),INDIRECT($A$5&amp;"!$AO$41:$AO$406"))*SUM($F$3:$I$3)</f>
        <v>11.7</v>
      </c>
      <c r="E44" s="34" cm="1">
        <f t="array" ref="E44">SUMPRODUCT(('PT Storengy'!$B$8:$I$372)*('PT Storengy'!$A$8:$A$372=$A44)*('PT Storengy'!$A$5:$H$5=$A$6)*('PT Storengy'!$B$7:$I$7=$A$7))</f>
        <v>0</v>
      </c>
      <c r="F44" s="36">
        <f t="shared" ca="1" si="5"/>
        <v>0</v>
      </c>
      <c r="G44" s="51">
        <f t="shared" ca="1" si="6"/>
        <v>0</v>
      </c>
      <c r="H44" s="35" cm="1">
        <f t="array" aca="1" ref="H44" ca="1">IF(ROUND(ROUND(G44,2)-G44,4)=0,_xlfn.XLOOKUP(G44,INDIRECT($A$4&amp;"!$G$32:$G$132"),INDIRECT($A$4&amp;"!$A$32:$A$132"),0,1,1),IF(G44&lt;0,0,(ROUNDUP(G44,2)-G44)*100*_xlfn.XLOOKUP(G44,INDIRECT($A$4&amp;"!$G$32:$G$132"),INDIRECT($A$4&amp;"!$A$32:$A$132"),0,-1,-1)+(G44-ROUNDDOWN(G44,2))*100*_xlfn.XLOOKUP(G44,INDIRECT($A$4&amp;"!$G$32:$G$132"),INDIRECT($A$4&amp;"!$A$32:$A$132"),0,1,1)))</f>
        <v>9.9999999999999992E-2</v>
      </c>
      <c r="I44" s="84">
        <f t="shared" ca="1" si="0"/>
        <v>0</v>
      </c>
      <c r="K44" s="36">
        <f t="shared" ca="1" si="1"/>
        <v>0</v>
      </c>
      <c r="L44" s="51">
        <f t="shared" ca="1" si="2"/>
        <v>0</v>
      </c>
      <c r="M44" s="35" cm="1">
        <f t="array" aca="1" ref="M44" ca="1">IF(ROUND(ROUND(L44,2)-L44,4)=0,_xlfn.XLOOKUP(L44,INDIRECT($A$4&amp;"!$G$32:$G$132"),INDIRECT($A$4&amp;"!$A$32:$A$132"),0,1,1),IF(L44&lt;0,0,(ROUNDUP(L44,2)-L44)*100*_xlfn.XLOOKUP(L44,INDIRECT($A$4&amp;"!$G$32:$G$132"),INDIRECT($A$4&amp;"!$A$32:$A$132"),0,-1,-1)+(L44-ROUNDDOWN(L44,2))*100*_xlfn.XLOOKUP(L44,INDIRECT($A$4&amp;"!$G$32:$G$132"),INDIRECT($A$4&amp;"!$A$32:$A$132"),0,1,1)))</f>
        <v>9.9999999999999992E-2</v>
      </c>
      <c r="N44" s="67">
        <f t="shared" ca="1" si="3"/>
        <v>0</v>
      </c>
    </row>
    <row r="45" spans="1:14" x14ac:dyDescent="0.35">
      <c r="A45" s="32">
        <f t="shared" si="4"/>
        <v>46719</v>
      </c>
      <c r="B45" s="65" cm="1">
        <f t="array" aca="1" ref="B45" ca="1">_xlfn.XLOOKUP(A45,INDIRECT($A$5&amp;"!$AJ$41:$AJ$406"),INDIRECT($A$5&amp;"!$An$41:$An$406"))*SUM($F$3:$I$3)</f>
        <v>0</v>
      </c>
      <c r="C45" s="65" cm="1">
        <f t="array" aca="1" ref="C45" ca="1">_xlfn.XLOOKUP(A45,INDIRECT($A$5&amp;"!$AJ$41:$AJ$406"),INDIRECT($A$5&amp;"!$Ak$41:$Ak$406"))*SUM($F$3:$I$3)</f>
        <v>0</v>
      </c>
      <c r="D45" s="65" cm="1">
        <f t="array" aca="1" ref="D45" ca="1">_xlfn.XLOOKUP(A45,INDIRECT($A$5&amp;"!$AJ$41:$AJ$406"),INDIRECT($A$5&amp;"!$AO$41:$AO$406"))*SUM($F$3:$I$3)</f>
        <v>11.7</v>
      </c>
      <c r="E45" s="34" cm="1">
        <f t="array" ref="E45">SUMPRODUCT(('PT Storengy'!$B$8:$I$372)*('PT Storengy'!$A$8:$A$372=$A45)*('PT Storengy'!$A$5:$H$5=$A$6)*('PT Storengy'!$B$7:$I$7=$A$7))</f>
        <v>0</v>
      </c>
      <c r="F45" s="36">
        <f t="shared" ca="1" si="5"/>
        <v>0</v>
      </c>
      <c r="G45" s="51">
        <f t="shared" ca="1" si="6"/>
        <v>0</v>
      </c>
      <c r="H45" s="35" cm="1">
        <f t="array" aca="1" ref="H45" ca="1">IF(ROUND(ROUND(G45,2)-G45,4)=0,_xlfn.XLOOKUP(G45,INDIRECT($A$4&amp;"!$G$32:$G$132"),INDIRECT($A$4&amp;"!$A$32:$A$132"),0,1,1),IF(G45&lt;0,0,(ROUNDUP(G45,2)-G45)*100*_xlfn.XLOOKUP(G45,INDIRECT($A$4&amp;"!$G$32:$G$132"),INDIRECT($A$4&amp;"!$A$32:$A$132"),0,-1,-1)+(G45-ROUNDDOWN(G45,2))*100*_xlfn.XLOOKUP(G45,INDIRECT($A$4&amp;"!$G$32:$G$132"),INDIRECT($A$4&amp;"!$A$32:$A$132"),0,1,1)))</f>
        <v>9.9999999999999992E-2</v>
      </c>
      <c r="I45" s="84">
        <f t="shared" ca="1" si="0"/>
        <v>0</v>
      </c>
      <c r="K45" s="36">
        <f t="shared" ca="1" si="1"/>
        <v>0</v>
      </c>
      <c r="L45" s="51">
        <f t="shared" ca="1" si="2"/>
        <v>0</v>
      </c>
      <c r="M45" s="35" cm="1">
        <f t="array" aca="1" ref="M45" ca="1">IF(ROUND(ROUND(L45,2)-L45,4)=0,_xlfn.XLOOKUP(L45,INDIRECT($A$4&amp;"!$G$32:$G$132"),INDIRECT($A$4&amp;"!$A$32:$A$132"),0,1,1),IF(L45&lt;0,0,(ROUNDUP(L45,2)-L45)*100*_xlfn.XLOOKUP(L45,INDIRECT($A$4&amp;"!$G$32:$G$132"),INDIRECT($A$4&amp;"!$A$32:$A$132"),0,-1,-1)+(L45-ROUNDDOWN(L45,2))*100*_xlfn.XLOOKUP(L45,INDIRECT($A$4&amp;"!$G$32:$G$132"),INDIRECT($A$4&amp;"!$A$32:$A$132"),0,1,1)))</f>
        <v>9.9999999999999992E-2</v>
      </c>
      <c r="N45" s="67">
        <f t="shared" ca="1" si="3"/>
        <v>0</v>
      </c>
    </row>
    <row r="46" spans="1:14" x14ac:dyDescent="0.35">
      <c r="A46" s="32">
        <f t="shared" si="4"/>
        <v>46720</v>
      </c>
      <c r="B46" s="65" cm="1">
        <f t="array" aca="1" ref="B46" ca="1">_xlfn.XLOOKUP(A46,INDIRECT($A$5&amp;"!$AJ$41:$AJ$406"),INDIRECT($A$5&amp;"!$An$41:$An$406"))*SUM($F$3:$I$3)</f>
        <v>0</v>
      </c>
      <c r="C46" s="65" cm="1">
        <f t="array" aca="1" ref="C46" ca="1">_xlfn.XLOOKUP(A46,INDIRECT($A$5&amp;"!$AJ$41:$AJ$406"),INDIRECT($A$5&amp;"!$Ak$41:$Ak$406"))*SUM($F$3:$I$3)</f>
        <v>0</v>
      </c>
      <c r="D46" s="65" cm="1">
        <f t="array" aca="1" ref="D46" ca="1">_xlfn.XLOOKUP(A46,INDIRECT($A$5&amp;"!$AJ$41:$AJ$406"),INDIRECT($A$5&amp;"!$AO$41:$AO$406"))*SUM($F$3:$I$3)</f>
        <v>11.7</v>
      </c>
      <c r="E46" s="34" cm="1">
        <f t="array" ref="E46">SUMPRODUCT(('PT Storengy'!$B$8:$I$372)*('PT Storengy'!$A$8:$A$372=$A46)*('PT Storengy'!$A$5:$H$5=$A$6)*('PT Storengy'!$B$7:$I$7=$A$7))</f>
        <v>0</v>
      </c>
      <c r="F46" s="36">
        <f t="shared" ca="1" si="5"/>
        <v>0</v>
      </c>
      <c r="G46" s="51">
        <f t="shared" ca="1" si="6"/>
        <v>0</v>
      </c>
      <c r="H46" s="35" cm="1">
        <f t="array" aca="1" ref="H46" ca="1">IF(ROUND(ROUND(G46,2)-G46,4)=0,_xlfn.XLOOKUP(G46,INDIRECT($A$4&amp;"!$G$32:$G$132"),INDIRECT($A$4&amp;"!$A$32:$A$132"),0,1,1),IF(G46&lt;0,0,(ROUNDUP(G46,2)-G46)*100*_xlfn.XLOOKUP(G46,INDIRECT($A$4&amp;"!$G$32:$G$132"),INDIRECT($A$4&amp;"!$A$32:$A$132"),0,-1,-1)+(G46-ROUNDDOWN(G46,2))*100*_xlfn.XLOOKUP(G46,INDIRECT($A$4&amp;"!$G$32:$G$132"),INDIRECT($A$4&amp;"!$A$32:$A$132"),0,1,1)))</f>
        <v>9.9999999999999992E-2</v>
      </c>
      <c r="I46" s="84">
        <f t="shared" ca="1" si="0"/>
        <v>0</v>
      </c>
      <c r="K46" s="36">
        <f t="shared" ca="1" si="1"/>
        <v>0</v>
      </c>
      <c r="L46" s="51">
        <f t="shared" ca="1" si="2"/>
        <v>0</v>
      </c>
      <c r="M46" s="35" cm="1">
        <f t="array" aca="1" ref="M46" ca="1">IF(ROUND(ROUND(L46,2)-L46,4)=0,_xlfn.XLOOKUP(L46,INDIRECT($A$4&amp;"!$G$32:$G$132"),INDIRECT($A$4&amp;"!$A$32:$A$132"),0,1,1),IF(L46&lt;0,0,(ROUNDUP(L46,2)-L46)*100*_xlfn.XLOOKUP(L46,INDIRECT($A$4&amp;"!$G$32:$G$132"),INDIRECT($A$4&amp;"!$A$32:$A$132"),0,-1,-1)+(L46-ROUNDDOWN(L46,2))*100*_xlfn.XLOOKUP(L46,INDIRECT($A$4&amp;"!$G$32:$G$132"),INDIRECT($A$4&amp;"!$A$32:$A$132"),0,1,1)))</f>
        <v>9.9999999999999992E-2</v>
      </c>
      <c r="N46" s="67">
        <f t="shared" ca="1" si="3"/>
        <v>0</v>
      </c>
    </row>
    <row r="47" spans="1:14" x14ac:dyDescent="0.35">
      <c r="A47" s="32">
        <f t="shared" si="4"/>
        <v>46721</v>
      </c>
      <c r="B47" s="65" cm="1">
        <f t="array" aca="1" ref="B47" ca="1">_xlfn.XLOOKUP(A47,INDIRECT($A$5&amp;"!$AJ$41:$AJ$406"),INDIRECT($A$5&amp;"!$An$41:$An$406"))*SUM($F$3:$I$3)</f>
        <v>0</v>
      </c>
      <c r="C47" s="65" cm="1">
        <f t="array" aca="1" ref="C47" ca="1">_xlfn.XLOOKUP(A47,INDIRECT($A$5&amp;"!$AJ$41:$AJ$406"),INDIRECT($A$5&amp;"!$Ak$41:$Ak$406"))*SUM($F$3:$I$3)</f>
        <v>0</v>
      </c>
      <c r="D47" s="65" cm="1">
        <f t="array" aca="1" ref="D47" ca="1">_xlfn.XLOOKUP(A47,INDIRECT($A$5&amp;"!$AJ$41:$AJ$406"),INDIRECT($A$5&amp;"!$AO$41:$AO$406"))*SUM($F$3:$I$3)</f>
        <v>11.7</v>
      </c>
      <c r="E47" s="34" cm="1">
        <f t="array" ref="E47">SUMPRODUCT(('PT Storengy'!$B$8:$I$372)*('PT Storengy'!$A$8:$A$372=$A47)*('PT Storengy'!$A$5:$H$5=$A$6)*('PT Storengy'!$B$7:$I$7=$A$7))</f>
        <v>0</v>
      </c>
      <c r="F47" s="36">
        <f t="shared" ca="1" si="5"/>
        <v>0</v>
      </c>
      <c r="G47" s="51">
        <f t="shared" ca="1" si="6"/>
        <v>0</v>
      </c>
      <c r="H47" s="35" cm="1">
        <f t="array" aca="1" ref="H47" ca="1">IF(ROUND(ROUND(G47,2)-G47,4)=0,_xlfn.XLOOKUP(G47,INDIRECT($A$4&amp;"!$G$32:$G$132"),INDIRECT($A$4&amp;"!$A$32:$A$132"),0,1,1),IF(G47&lt;0,0,(ROUNDUP(G47,2)-G47)*100*_xlfn.XLOOKUP(G47,INDIRECT($A$4&amp;"!$G$32:$G$132"),INDIRECT($A$4&amp;"!$A$32:$A$132"),0,-1,-1)+(G47-ROUNDDOWN(G47,2))*100*_xlfn.XLOOKUP(G47,INDIRECT($A$4&amp;"!$G$32:$G$132"),INDIRECT($A$4&amp;"!$A$32:$A$132"),0,1,1)))</f>
        <v>9.9999999999999992E-2</v>
      </c>
      <c r="I47" s="84">
        <f t="shared" ca="1" si="0"/>
        <v>0</v>
      </c>
      <c r="K47" s="36">
        <f t="shared" ca="1" si="1"/>
        <v>0</v>
      </c>
      <c r="L47" s="51">
        <f t="shared" ca="1" si="2"/>
        <v>0</v>
      </c>
      <c r="M47" s="35" cm="1">
        <f t="array" aca="1" ref="M47" ca="1">IF(ROUND(ROUND(L47,2)-L47,4)=0,_xlfn.XLOOKUP(L47,INDIRECT($A$4&amp;"!$G$32:$G$132"),INDIRECT($A$4&amp;"!$A$32:$A$132"),0,1,1),IF(L47&lt;0,0,(ROUNDUP(L47,2)-L47)*100*_xlfn.XLOOKUP(L47,INDIRECT($A$4&amp;"!$G$32:$G$132"),INDIRECT($A$4&amp;"!$A$32:$A$132"),0,-1,-1)+(L47-ROUNDDOWN(L47,2))*100*_xlfn.XLOOKUP(L47,INDIRECT($A$4&amp;"!$G$32:$G$132"),INDIRECT($A$4&amp;"!$A$32:$A$132"),0,1,1)))</f>
        <v>9.9999999999999992E-2</v>
      </c>
      <c r="N47" s="67">
        <f t="shared" ca="1" si="3"/>
        <v>0</v>
      </c>
    </row>
    <row r="48" spans="1:14" x14ac:dyDescent="0.35">
      <c r="A48" s="32">
        <f t="shared" si="4"/>
        <v>46722</v>
      </c>
      <c r="B48" s="65" cm="1">
        <f t="array" aca="1" ref="B48" ca="1">_xlfn.XLOOKUP(A48,INDIRECT($A$5&amp;"!$AJ$41:$AJ$406"),INDIRECT($A$5&amp;"!$An$41:$An$406"))*SUM($F$3:$I$3)</f>
        <v>0</v>
      </c>
      <c r="C48" s="65" cm="1">
        <f t="array" aca="1" ref="C48" ca="1">_xlfn.XLOOKUP(A48,INDIRECT($A$5&amp;"!$AJ$41:$AJ$406"),INDIRECT($A$5&amp;"!$Ak$41:$Ak$406"))*SUM($F$3:$I$3)</f>
        <v>0</v>
      </c>
      <c r="D48" s="65" cm="1">
        <f t="array" aca="1" ref="D48" ca="1">_xlfn.XLOOKUP(A48,INDIRECT($A$5&amp;"!$AJ$41:$AJ$406"),INDIRECT($A$5&amp;"!$AO$41:$AO$406"))*SUM($F$3:$I$3)</f>
        <v>11.7</v>
      </c>
      <c r="E48" s="34" cm="1">
        <f t="array" ref="E48">SUMPRODUCT(('PT Storengy'!$B$8:$I$372)*('PT Storengy'!$A$8:$A$372=$A48)*('PT Storengy'!$A$5:$H$5=$A$6)*('PT Storengy'!$B$7:$I$7=$A$7))</f>
        <v>0</v>
      </c>
      <c r="F48" s="36">
        <f t="shared" ca="1" si="5"/>
        <v>0</v>
      </c>
      <c r="G48" s="51">
        <f t="shared" ca="1" si="6"/>
        <v>0</v>
      </c>
      <c r="H48" s="35" cm="1">
        <f t="array" aca="1" ref="H48" ca="1">IF(ROUND(ROUND(G48,2)-G48,4)=0,_xlfn.XLOOKUP(G48,INDIRECT($A$4&amp;"!$G$32:$G$132"),INDIRECT($A$4&amp;"!$A$32:$A$132"),0,1,1),IF(G48&lt;0,0,(ROUNDUP(G48,2)-G48)*100*_xlfn.XLOOKUP(G48,INDIRECT($A$4&amp;"!$G$32:$G$132"),INDIRECT($A$4&amp;"!$A$32:$A$132"),0,-1,-1)+(G48-ROUNDDOWN(G48,2))*100*_xlfn.XLOOKUP(G48,INDIRECT($A$4&amp;"!$G$32:$G$132"),INDIRECT($A$4&amp;"!$A$32:$A$132"),0,1,1)))</f>
        <v>9.9999999999999992E-2</v>
      </c>
      <c r="I48" s="84">
        <f t="shared" ca="1" si="0"/>
        <v>0</v>
      </c>
      <c r="K48" s="36">
        <f t="shared" ca="1" si="1"/>
        <v>0</v>
      </c>
      <c r="L48" s="51">
        <f t="shared" ca="1" si="2"/>
        <v>0</v>
      </c>
      <c r="M48" s="35" cm="1">
        <f t="array" aca="1" ref="M48" ca="1">IF(ROUND(ROUND(L48,2)-L48,4)=0,_xlfn.XLOOKUP(L48,INDIRECT($A$4&amp;"!$G$32:$G$132"),INDIRECT($A$4&amp;"!$A$32:$A$132"),0,1,1),IF(L48&lt;0,0,(ROUNDUP(L48,2)-L48)*100*_xlfn.XLOOKUP(L48,INDIRECT($A$4&amp;"!$G$32:$G$132"),INDIRECT($A$4&amp;"!$A$32:$A$132"),0,-1,-1)+(L48-ROUNDDOWN(L48,2))*100*_xlfn.XLOOKUP(L48,INDIRECT($A$4&amp;"!$G$32:$G$132"),INDIRECT($A$4&amp;"!$A$32:$A$132"),0,1,1)))</f>
        <v>9.9999999999999992E-2</v>
      </c>
      <c r="N48" s="67">
        <f t="shared" ca="1" si="3"/>
        <v>0</v>
      </c>
    </row>
    <row r="49" spans="1:14" x14ac:dyDescent="0.35">
      <c r="A49" s="32">
        <f t="shared" si="4"/>
        <v>46723</v>
      </c>
      <c r="B49" s="65" cm="1">
        <f t="array" aca="1" ref="B49" ca="1">_xlfn.XLOOKUP(A49,INDIRECT($A$5&amp;"!$AJ$41:$AJ$406"),INDIRECT($A$5&amp;"!$An$41:$An$406"))*SUM($F$3:$I$3)</f>
        <v>0</v>
      </c>
      <c r="C49" s="65" cm="1">
        <f t="array" aca="1" ref="C49" ca="1">_xlfn.XLOOKUP(A49,INDIRECT($A$5&amp;"!$AJ$41:$AJ$406"),INDIRECT($A$5&amp;"!$Ak$41:$Ak$406"))*SUM($F$3:$I$3)</f>
        <v>0</v>
      </c>
      <c r="D49" s="65" cm="1">
        <f t="array" aca="1" ref="D49" ca="1">_xlfn.XLOOKUP(A49,INDIRECT($A$5&amp;"!$AJ$41:$AJ$406"),INDIRECT($A$5&amp;"!$AO$41:$AO$406"))*SUM($F$3:$I$3)</f>
        <v>11.7</v>
      </c>
      <c r="E49" s="34" cm="1">
        <f t="array" ref="E49">SUMPRODUCT(('PT Storengy'!$B$8:$I$372)*('PT Storengy'!$A$8:$A$372=$A49)*('PT Storengy'!$A$5:$H$5=$A$6)*('PT Storengy'!$B$7:$I$7=$A$7))</f>
        <v>0</v>
      </c>
      <c r="F49" s="36">
        <f t="shared" ca="1" si="5"/>
        <v>0</v>
      </c>
      <c r="G49" s="51">
        <f t="shared" ca="1" si="6"/>
        <v>0</v>
      </c>
      <c r="H49" s="35" cm="1">
        <f t="array" aca="1" ref="H49" ca="1">IF(ROUND(ROUND(G49,2)-G49,4)=0,_xlfn.XLOOKUP(G49,INDIRECT($A$4&amp;"!$G$32:$G$132"),INDIRECT($A$4&amp;"!$A$32:$A$132"),0,1,1),IF(G49&lt;0,0,(ROUNDUP(G49,2)-G49)*100*_xlfn.XLOOKUP(G49,INDIRECT($A$4&amp;"!$G$32:$G$132"),INDIRECT($A$4&amp;"!$A$32:$A$132"),0,-1,-1)+(G49-ROUNDDOWN(G49,2))*100*_xlfn.XLOOKUP(G49,INDIRECT($A$4&amp;"!$G$32:$G$132"),INDIRECT($A$4&amp;"!$A$32:$A$132"),0,1,1)))</f>
        <v>9.9999999999999992E-2</v>
      </c>
      <c r="I49" s="84">
        <f t="shared" ca="1" si="0"/>
        <v>0</v>
      </c>
      <c r="K49" s="36">
        <f t="shared" ca="1" si="1"/>
        <v>0</v>
      </c>
      <c r="L49" s="51">
        <f t="shared" ca="1" si="2"/>
        <v>0</v>
      </c>
      <c r="M49" s="35" cm="1">
        <f t="array" aca="1" ref="M49" ca="1">IF(ROUND(ROUND(L49,2)-L49,4)=0,_xlfn.XLOOKUP(L49,INDIRECT($A$4&amp;"!$G$32:$G$132"),INDIRECT($A$4&amp;"!$A$32:$A$132"),0,1,1),IF(L49&lt;0,0,(ROUNDUP(L49,2)-L49)*100*_xlfn.XLOOKUP(L49,INDIRECT($A$4&amp;"!$G$32:$G$132"),INDIRECT($A$4&amp;"!$A$32:$A$132"),0,-1,-1)+(L49-ROUNDDOWN(L49,2))*100*_xlfn.XLOOKUP(L49,INDIRECT($A$4&amp;"!$G$32:$G$132"),INDIRECT($A$4&amp;"!$A$32:$A$132"),0,1,1)))</f>
        <v>9.9999999999999992E-2</v>
      </c>
      <c r="N49" s="67">
        <f t="shared" ca="1" si="3"/>
        <v>0</v>
      </c>
    </row>
    <row r="50" spans="1:14" x14ac:dyDescent="0.35">
      <c r="A50" s="32">
        <f t="shared" si="4"/>
        <v>46724</v>
      </c>
      <c r="B50" s="65" cm="1">
        <f t="array" aca="1" ref="B50" ca="1">_xlfn.XLOOKUP(A50,INDIRECT($A$5&amp;"!$AJ$41:$AJ$406"),INDIRECT($A$5&amp;"!$An$41:$An$406"))*SUM($F$3:$I$3)</f>
        <v>0</v>
      </c>
      <c r="C50" s="65" cm="1">
        <f t="array" aca="1" ref="C50" ca="1">_xlfn.XLOOKUP(A50,INDIRECT($A$5&amp;"!$AJ$41:$AJ$406"),INDIRECT($A$5&amp;"!$Ak$41:$Ak$406"))*SUM($F$3:$I$3)</f>
        <v>0</v>
      </c>
      <c r="D50" s="65" cm="1">
        <f t="array" aca="1" ref="D50" ca="1">_xlfn.XLOOKUP(A50,INDIRECT($A$5&amp;"!$AJ$41:$AJ$406"),INDIRECT($A$5&amp;"!$AO$41:$AO$406"))*SUM($F$3:$I$3)</f>
        <v>11.7</v>
      </c>
      <c r="E50" s="34" cm="1">
        <f t="array" ref="E50">SUMPRODUCT(('PT Storengy'!$B$8:$I$372)*('PT Storengy'!$A$8:$A$372=$A50)*('PT Storengy'!$A$5:$H$5=$A$6)*('PT Storengy'!$B$7:$I$7=$A$7))</f>
        <v>0</v>
      </c>
      <c r="F50" s="36">
        <f t="shared" ca="1" si="5"/>
        <v>0</v>
      </c>
      <c r="G50" s="51">
        <f t="shared" ca="1" si="6"/>
        <v>0</v>
      </c>
      <c r="H50" s="35" cm="1">
        <f t="array" aca="1" ref="H50" ca="1">IF(ROUND(ROUND(G50,2)-G50,4)=0,_xlfn.XLOOKUP(G50,INDIRECT($A$4&amp;"!$G$32:$G$132"),INDIRECT($A$4&amp;"!$A$32:$A$132"),0,1,1),IF(G50&lt;0,0,(ROUNDUP(G50,2)-G50)*100*_xlfn.XLOOKUP(G50,INDIRECT($A$4&amp;"!$G$32:$G$132"),INDIRECT($A$4&amp;"!$A$32:$A$132"),0,-1,-1)+(G50-ROUNDDOWN(G50,2))*100*_xlfn.XLOOKUP(G50,INDIRECT($A$4&amp;"!$G$32:$G$132"),INDIRECT($A$4&amp;"!$A$32:$A$132"),0,1,1)))</f>
        <v>9.9999999999999992E-2</v>
      </c>
      <c r="I50" s="84">
        <f t="shared" ca="1" si="0"/>
        <v>0</v>
      </c>
      <c r="K50" s="36">
        <f t="shared" ca="1" si="1"/>
        <v>0</v>
      </c>
      <c r="L50" s="51">
        <f t="shared" ca="1" si="2"/>
        <v>0</v>
      </c>
      <c r="M50" s="35" cm="1">
        <f t="array" aca="1" ref="M50" ca="1">IF(ROUND(ROUND(L50,2)-L50,4)=0,_xlfn.XLOOKUP(L50,INDIRECT($A$4&amp;"!$G$32:$G$132"),INDIRECT($A$4&amp;"!$A$32:$A$132"),0,1,1),IF(L50&lt;0,0,(ROUNDUP(L50,2)-L50)*100*_xlfn.XLOOKUP(L50,INDIRECT($A$4&amp;"!$G$32:$G$132"),INDIRECT($A$4&amp;"!$A$32:$A$132"),0,-1,-1)+(L50-ROUNDDOWN(L50,2))*100*_xlfn.XLOOKUP(L50,INDIRECT($A$4&amp;"!$G$32:$G$132"),INDIRECT($A$4&amp;"!$A$32:$A$132"),0,1,1)))</f>
        <v>9.9999999999999992E-2</v>
      </c>
      <c r="N50" s="67">
        <f t="shared" ca="1" si="3"/>
        <v>0</v>
      </c>
    </row>
    <row r="51" spans="1:14" x14ac:dyDescent="0.35">
      <c r="A51" s="32">
        <f t="shared" si="4"/>
        <v>46725</v>
      </c>
      <c r="B51" s="65" cm="1">
        <f t="array" aca="1" ref="B51" ca="1">_xlfn.XLOOKUP(A51,INDIRECT($A$5&amp;"!$AJ$41:$AJ$406"),INDIRECT($A$5&amp;"!$An$41:$An$406"))*SUM($F$3:$I$3)</f>
        <v>0</v>
      </c>
      <c r="C51" s="65" cm="1">
        <f t="array" aca="1" ref="C51" ca="1">_xlfn.XLOOKUP(A51,INDIRECT($A$5&amp;"!$AJ$41:$AJ$406"),INDIRECT($A$5&amp;"!$Ak$41:$Ak$406"))*SUM($F$3:$I$3)</f>
        <v>0</v>
      </c>
      <c r="D51" s="65" cm="1">
        <f t="array" aca="1" ref="D51" ca="1">_xlfn.XLOOKUP(A51,INDIRECT($A$5&amp;"!$AJ$41:$AJ$406"),INDIRECT($A$5&amp;"!$AO$41:$AO$406"))*SUM($F$3:$I$3)</f>
        <v>11.7</v>
      </c>
      <c r="E51" s="34" cm="1">
        <f t="array" ref="E51">SUMPRODUCT(('PT Storengy'!$B$8:$I$372)*('PT Storengy'!$A$8:$A$372=$A51)*('PT Storengy'!$A$5:$H$5=$A$6)*('PT Storengy'!$B$7:$I$7=$A$7))</f>
        <v>0</v>
      </c>
      <c r="F51" s="36">
        <f t="shared" ca="1" si="5"/>
        <v>0</v>
      </c>
      <c r="G51" s="51">
        <f t="shared" ca="1" si="6"/>
        <v>0</v>
      </c>
      <c r="H51" s="35" cm="1">
        <f t="array" aca="1" ref="H51" ca="1">IF(ROUND(ROUND(G51,2)-G51,4)=0,_xlfn.XLOOKUP(G51,INDIRECT($A$4&amp;"!$G$32:$G$132"),INDIRECT($A$4&amp;"!$A$32:$A$132"),0,1,1),IF(G51&lt;0,0,(ROUNDUP(G51,2)-G51)*100*_xlfn.XLOOKUP(G51,INDIRECT($A$4&amp;"!$G$32:$G$132"),INDIRECT($A$4&amp;"!$A$32:$A$132"),0,-1,-1)+(G51-ROUNDDOWN(G51,2))*100*_xlfn.XLOOKUP(G51,INDIRECT($A$4&amp;"!$G$32:$G$132"),INDIRECT($A$4&amp;"!$A$32:$A$132"),0,1,1)))</f>
        <v>9.9999999999999992E-2</v>
      </c>
      <c r="I51" s="84">
        <f t="shared" ca="1" si="0"/>
        <v>0</v>
      </c>
      <c r="K51" s="36">
        <f t="shared" ca="1" si="1"/>
        <v>0</v>
      </c>
      <c r="L51" s="51">
        <f t="shared" ca="1" si="2"/>
        <v>0</v>
      </c>
      <c r="M51" s="35" cm="1">
        <f t="array" aca="1" ref="M51" ca="1">IF(ROUND(ROUND(L51,2)-L51,4)=0,_xlfn.XLOOKUP(L51,INDIRECT($A$4&amp;"!$G$32:$G$132"),INDIRECT($A$4&amp;"!$A$32:$A$132"),0,1,1),IF(L51&lt;0,0,(ROUNDUP(L51,2)-L51)*100*_xlfn.XLOOKUP(L51,INDIRECT($A$4&amp;"!$G$32:$G$132"),INDIRECT($A$4&amp;"!$A$32:$A$132"),0,-1,-1)+(L51-ROUNDDOWN(L51,2))*100*_xlfn.XLOOKUP(L51,INDIRECT($A$4&amp;"!$G$32:$G$132"),INDIRECT($A$4&amp;"!$A$32:$A$132"),0,1,1)))</f>
        <v>9.9999999999999992E-2</v>
      </c>
      <c r="N51" s="67">
        <f t="shared" ca="1" si="3"/>
        <v>0</v>
      </c>
    </row>
    <row r="52" spans="1:14" x14ac:dyDescent="0.35">
      <c r="A52" s="32">
        <f t="shared" si="4"/>
        <v>46726</v>
      </c>
      <c r="B52" s="65" cm="1">
        <f t="array" aca="1" ref="B52" ca="1">_xlfn.XLOOKUP(A52,INDIRECT($A$5&amp;"!$AJ$41:$AJ$406"),INDIRECT($A$5&amp;"!$An$41:$An$406"))*SUM($F$3:$I$3)</f>
        <v>0</v>
      </c>
      <c r="C52" s="65" cm="1">
        <f t="array" aca="1" ref="C52" ca="1">_xlfn.XLOOKUP(A52,INDIRECT($A$5&amp;"!$AJ$41:$AJ$406"),INDIRECT($A$5&amp;"!$Ak$41:$Ak$406"))*SUM($F$3:$I$3)</f>
        <v>0</v>
      </c>
      <c r="D52" s="65" cm="1">
        <f t="array" aca="1" ref="D52" ca="1">_xlfn.XLOOKUP(A52,INDIRECT($A$5&amp;"!$AJ$41:$AJ$406"),INDIRECT($A$5&amp;"!$AO$41:$AO$406"))*SUM($F$3:$I$3)</f>
        <v>11.7</v>
      </c>
      <c r="E52" s="34" cm="1">
        <f t="array" ref="E52">SUMPRODUCT(('PT Storengy'!$B$8:$I$372)*('PT Storengy'!$A$8:$A$372=$A52)*('PT Storengy'!$A$5:$H$5=$A$6)*('PT Storengy'!$B$7:$I$7=$A$7))</f>
        <v>0</v>
      </c>
      <c r="F52" s="36">
        <f t="shared" ca="1" si="5"/>
        <v>0</v>
      </c>
      <c r="G52" s="51">
        <f t="shared" ca="1" si="6"/>
        <v>0</v>
      </c>
      <c r="H52" s="35" cm="1">
        <f t="array" aca="1" ref="H52" ca="1">IF(ROUND(ROUND(G52,2)-G52,4)=0,_xlfn.XLOOKUP(G52,INDIRECT($A$4&amp;"!$G$32:$G$132"),INDIRECT($A$4&amp;"!$A$32:$A$132"),0,1,1),IF(G52&lt;0,0,(ROUNDUP(G52,2)-G52)*100*_xlfn.XLOOKUP(G52,INDIRECT($A$4&amp;"!$G$32:$G$132"),INDIRECT($A$4&amp;"!$A$32:$A$132"),0,-1,-1)+(G52-ROUNDDOWN(G52,2))*100*_xlfn.XLOOKUP(G52,INDIRECT($A$4&amp;"!$G$32:$G$132"),INDIRECT($A$4&amp;"!$A$32:$A$132"),0,1,1)))</f>
        <v>9.9999999999999992E-2</v>
      </c>
      <c r="I52" s="84">
        <f t="shared" ca="1" si="0"/>
        <v>0</v>
      </c>
      <c r="K52" s="36">
        <f t="shared" ca="1" si="1"/>
        <v>0</v>
      </c>
      <c r="L52" s="51">
        <f t="shared" ca="1" si="2"/>
        <v>0</v>
      </c>
      <c r="M52" s="35" cm="1">
        <f t="array" aca="1" ref="M52" ca="1">IF(ROUND(ROUND(L52,2)-L52,4)=0,_xlfn.XLOOKUP(L52,INDIRECT($A$4&amp;"!$G$32:$G$132"),INDIRECT($A$4&amp;"!$A$32:$A$132"),0,1,1),IF(L52&lt;0,0,(ROUNDUP(L52,2)-L52)*100*_xlfn.XLOOKUP(L52,INDIRECT($A$4&amp;"!$G$32:$G$132"),INDIRECT($A$4&amp;"!$A$32:$A$132"),0,-1,-1)+(L52-ROUNDDOWN(L52,2))*100*_xlfn.XLOOKUP(L52,INDIRECT($A$4&amp;"!$G$32:$G$132"),INDIRECT($A$4&amp;"!$A$32:$A$132"),0,1,1)))</f>
        <v>9.9999999999999992E-2</v>
      </c>
      <c r="N52" s="67">
        <f t="shared" ca="1" si="3"/>
        <v>0</v>
      </c>
    </row>
    <row r="53" spans="1:14" x14ac:dyDescent="0.35">
      <c r="A53" s="32">
        <f t="shared" si="4"/>
        <v>46727</v>
      </c>
      <c r="B53" s="65" cm="1">
        <f t="array" aca="1" ref="B53" ca="1">_xlfn.XLOOKUP(A53,INDIRECT($A$5&amp;"!$AJ$41:$AJ$406"),INDIRECT($A$5&amp;"!$An$41:$An$406"))*SUM($F$3:$I$3)</f>
        <v>0</v>
      </c>
      <c r="C53" s="65" cm="1">
        <f t="array" aca="1" ref="C53" ca="1">_xlfn.XLOOKUP(A53,INDIRECT($A$5&amp;"!$AJ$41:$AJ$406"),INDIRECT($A$5&amp;"!$Ak$41:$Ak$406"))*SUM($F$3:$I$3)</f>
        <v>0</v>
      </c>
      <c r="D53" s="65" cm="1">
        <f t="array" aca="1" ref="D53" ca="1">_xlfn.XLOOKUP(A53,INDIRECT($A$5&amp;"!$AJ$41:$AJ$406"),INDIRECT($A$5&amp;"!$AO$41:$AO$406"))*SUM($F$3:$I$3)</f>
        <v>11.7</v>
      </c>
      <c r="E53" s="34" cm="1">
        <f t="array" ref="E53">SUMPRODUCT(('PT Storengy'!$B$8:$I$372)*('PT Storengy'!$A$8:$A$372=$A53)*('PT Storengy'!$A$5:$H$5=$A$6)*('PT Storengy'!$B$7:$I$7=$A$7))</f>
        <v>0</v>
      </c>
      <c r="F53" s="36">
        <f t="shared" ca="1" si="5"/>
        <v>0</v>
      </c>
      <c r="G53" s="51">
        <f t="shared" ca="1" si="6"/>
        <v>0</v>
      </c>
      <c r="H53" s="35" cm="1">
        <f t="array" aca="1" ref="H53" ca="1">IF(ROUND(ROUND(G53,2)-G53,4)=0,_xlfn.XLOOKUP(G53,INDIRECT($A$4&amp;"!$G$32:$G$132"),INDIRECT($A$4&amp;"!$A$32:$A$132"),0,1,1),IF(G53&lt;0,0,(ROUNDUP(G53,2)-G53)*100*_xlfn.XLOOKUP(G53,INDIRECT($A$4&amp;"!$G$32:$G$132"),INDIRECT($A$4&amp;"!$A$32:$A$132"),0,-1,-1)+(G53-ROUNDDOWN(G53,2))*100*_xlfn.XLOOKUP(G53,INDIRECT($A$4&amp;"!$G$32:$G$132"),INDIRECT($A$4&amp;"!$A$32:$A$132"),0,1,1)))</f>
        <v>9.9999999999999992E-2</v>
      </c>
      <c r="I53" s="84">
        <f t="shared" ca="1" si="0"/>
        <v>0</v>
      </c>
      <c r="K53" s="36">
        <f t="shared" ca="1" si="1"/>
        <v>0</v>
      </c>
      <c r="L53" s="51">
        <f t="shared" ca="1" si="2"/>
        <v>0</v>
      </c>
      <c r="M53" s="35" cm="1">
        <f t="array" aca="1" ref="M53" ca="1">IF(ROUND(ROUND(L53,2)-L53,4)=0,_xlfn.XLOOKUP(L53,INDIRECT($A$4&amp;"!$G$32:$G$132"),INDIRECT($A$4&amp;"!$A$32:$A$132"),0,1,1),IF(L53&lt;0,0,(ROUNDUP(L53,2)-L53)*100*_xlfn.XLOOKUP(L53,INDIRECT($A$4&amp;"!$G$32:$G$132"),INDIRECT($A$4&amp;"!$A$32:$A$132"),0,-1,-1)+(L53-ROUNDDOWN(L53,2))*100*_xlfn.XLOOKUP(L53,INDIRECT($A$4&amp;"!$G$32:$G$132"),INDIRECT($A$4&amp;"!$A$32:$A$132"),0,1,1)))</f>
        <v>9.9999999999999992E-2</v>
      </c>
      <c r="N53" s="67">
        <f t="shared" ca="1" si="3"/>
        <v>0</v>
      </c>
    </row>
    <row r="54" spans="1:14" x14ac:dyDescent="0.35">
      <c r="A54" s="32">
        <f t="shared" si="4"/>
        <v>46728</v>
      </c>
      <c r="B54" s="65" cm="1">
        <f t="array" aca="1" ref="B54" ca="1">_xlfn.XLOOKUP(A54,INDIRECT($A$5&amp;"!$AJ$41:$AJ$406"),INDIRECT($A$5&amp;"!$An$41:$An$406"))*SUM($F$3:$I$3)</f>
        <v>0</v>
      </c>
      <c r="C54" s="65" cm="1">
        <f t="array" aca="1" ref="C54" ca="1">_xlfn.XLOOKUP(A54,INDIRECT($A$5&amp;"!$AJ$41:$AJ$406"),INDIRECT($A$5&amp;"!$Ak$41:$Ak$406"))*SUM($F$3:$I$3)</f>
        <v>0</v>
      </c>
      <c r="D54" s="65" cm="1">
        <f t="array" aca="1" ref="D54" ca="1">_xlfn.XLOOKUP(A54,INDIRECT($A$5&amp;"!$AJ$41:$AJ$406"),INDIRECT($A$5&amp;"!$AO$41:$AO$406"))*SUM($F$3:$I$3)</f>
        <v>11.7</v>
      </c>
      <c r="E54" s="34" cm="1">
        <f t="array" ref="E54">SUMPRODUCT(('PT Storengy'!$B$8:$I$372)*('PT Storengy'!$A$8:$A$372=$A54)*('PT Storengy'!$A$5:$H$5=$A$6)*('PT Storengy'!$B$7:$I$7=$A$7))</f>
        <v>0</v>
      </c>
      <c r="F54" s="36">
        <f t="shared" ca="1" si="5"/>
        <v>0</v>
      </c>
      <c r="G54" s="51">
        <f t="shared" ca="1" si="6"/>
        <v>0</v>
      </c>
      <c r="H54" s="35" cm="1">
        <f t="array" aca="1" ref="H54" ca="1">IF(ROUND(ROUND(G54,2)-G54,4)=0,_xlfn.XLOOKUP(G54,INDIRECT($A$4&amp;"!$G$32:$G$132"),INDIRECT($A$4&amp;"!$A$32:$A$132"),0,1,1),IF(G54&lt;0,0,(ROUNDUP(G54,2)-G54)*100*_xlfn.XLOOKUP(G54,INDIRECT($A$4&amp;"!$G$32:$G$132"),INDIRECT($A$4&amp;"!$A$32:$A$132"),0,-1,-1)+(G54-ROUNDDOWN(G54,2))*100*_xlfn.XLOOKUP(G54,INDIRECT($A$4&amp;"!$G$32:$G$132"),INDIRECT($A$4&amp;"!$A$32:$A$132"),0,1,1)))</f>
        <v>9.9999999999999992E-2</v>
      </c>
      <c r="I54" s="84">
        <f t="shared" ca="1" si="0"/>
        <v>0</v>
      </c>
      <c r="K54" s="36">
        <f t="shared" ca="1" si="1"/>
        <v>0</v>
      </c>
      <c r="L54" s="51">
        <f t="shared" ca="1" si="2"/>
        <v>0</v>
      </c>
      <c r="M54" s="35" cm="1">
        <f t="array" aca="1" ref="M54" ca="1">IF(ROUND(ROUND(L54,2)-L54,4)=0,_xlfn.XLOOKUP(L54,INDIRECT($A$4&amp;"!$G$32:$G$132"),INDIRECT($A$4&amp;"!$A$32:$A$132"),0,1,1),IF(L54&lt;0,0,(ROUNDUP(L54,2)-L54)*100*_xlfn.XLOOKUP(L54,INDIRECT($A$4&amp;"!$G$32:$G$132"),INDIRECT($A$4&amp;"!$A$32:$A$132"),0,-1,-1)+(L54-ROUNDDOWN(L54,2))*100*_xlfn.XLOOKUP(L54,INDIRECT($A$4&amp;"!$G$32:$G$132"),INDIRECT($A$4&amp;"!$A$32:$A$132"),0,1,1)))</f>
        <v>9.9999999999999992E-2</v>
      </c>
      <c r="N54" s="67">
        <f t="shared" ca="1" si="3"/>
        <v>0</v>
      </c>
    </row>
    <row r="55" spans="1:14" x14ac:dyDescent="0.35">
      <c r="A55" s="32">
        <f t="shared" si="4"/>
        <v>46729</v>
      </c>
      <c r="B55" s="65" cm="1">
        <f t="array" aca="1" ref="B55" ca="1">_xlfn.XLOOKUP(A55,INDIRECT($A$5&amp;"!$AJ$41:$AJ$406"),INDIRECT($A$5&amp;"!$An$41:$An$406"))*SUM($F$3:$I$3)</f>
        <v>0</v>
      </c>
      <c r="C55" s="65" cm="1">
        <f t="array" aca="1" ref="C55" ca="1">_xlfn.XLOOKUP(A55,INDIRECT($A$5&amp;"!$AJ$41:$AJ$406"),INDIRECT($A$5&amp;"!$Ak$41:$Ak$406"))*SUM($F$3:$I$3)</f>
        <v>0</v>
      </c>
      <c r="D55" s="65" cm="1">
        <f t="array" aca="1" ref="D55" ca="1">_xlfn.XLOOKUP(A55,INDIRECT($A$5&amp;"!$AJ$41:$AJ$406"),INDIRECT($A$5&amp;"!$AO$41:$AO$406"))*SUM($F$3:$I$3)</f>
        <v>11.7</v>
      </c>
      <c r="E55" s="34" cm="1">
        <f t="array" ref="E55">SUMPRODUCT(('PT Storengy'!$B$8:$I$372)*('PT Storengy'!$A$8:$A$372=$A55)*('PT Storengy'!$A$5:$H$5=$A$6)*('PT Storengy'!$B$7:$I$7=$A$7))</f>
        <v>0</v>
      </c>
      <c r="F55" s="36">
        <f t="shared" ca="1" si="5"/>
        <v>0</v>
      </c>
      <c r="G55" s="51">
        <f t="shared" ca="1" si="6"/>
        <v>0</v>
      </c>
      <c r="H55" s="35" cm="1">
        <f t="array" aca="1" ref="H55" ca="1">IF(ROUND(ROUND(G55,2)-G55,4)=0,_xlfn.XLOOKUP(G55,INDIRECT($A$4&amp;"!$G$32:$G$132"),INDIRECT($A$4&amp;"!$A$32:$A$132"),0,1,1),IF(G55&lt;0,0,(ROUNDUP(G55,2)-G55)*100*_xlfn.XLOOKUP(G55,INDIRECT($A$4&amp;"!$G$32:$G$132"),INDIRECT($A$4&amp;"!$A$32:$A$132"),0,-1,-1)+(G55-ROUNDDOWN(G55,2))*100*_xlfn.XLOOKUP(G55,INDIRECT($A$4&amp;"!$G$32:$G$132"),INDIRECT($A$4&amp;"!$A$32:$A$132"),0,1,1)))</f>
        <v>9.9999999999999992E-2</v>
      </c>
      <c r="I55" s="84">
        <f t="shared" ca="1" si="0"/>
        <v>0</v>
      </c>
      <c r="K55" s="36">
        <f t="shared" ca="1" si="1"/>
        <v>0</v>
      </c>
      <c r="L55" s="51">
        <f t="shared" ca="1" si="2"/>
        <v>0</v>
      </c>
      <c r="M55" s="35" cm="1">
        <f t="array" aca="1" ref="M55" ca="1">IF(ROUND(ROUND(L55,2)-L55,4)=0,_xlfn.XLOOKUP(L55,INDIRECT($A$4&amp;"!$G$32:$G$132"),INDIRECT($A$4&amp;"!$A$32:$A$132"),0,1,1),IF(L55&lt;0,0,(ROUNDUP(L55,2)-L55)*100*_xlfn.XLOOKUP(L55,INDIRECT($A$4&amp;"!$G$32:$G$132"),INDIRECT($A$4&amp;"!$A$32:$A$132"),0,-1,-1)+(L55-ROUNDDOWN(L55,2))*100*_xlfn.XLOOKUP(L55,INDIRECT($A$4&amp;"!$G$32:$G$132"),INDIRECT($A$4&amp;"!$A$32:$A$132"),0,1,1)))</f>
        <v>9.9999999999999992E-2</v>
      </c>
      <c r="N55" s="67">
        <f t="shared" ca="1" si="3"/>
        <v>0</v>
      </c>
    </row>
    <row r="56" spans="1:14" x14ac:dyDescent="0.35">
      <c r="A56" s="32">
        <f t="shared" si="4"/>
        <v>46730</v>
      </c>
      <c r="B56" s="65" cm="1">
        <f t="array" aca="1" ref="B56" ca="1">_xlfn.XLOOKUP(A56,INDIRECT($A$5&amp;"!$AJ$41:$AJ$406"),INDIRECT($A$5&amp;"!$An$41:$An$406"))*SUM($F$3:$I$3)</f>
        <v>0</v>
      </c>
      <c r="C56" s="65" cm="1">
        <f t="array" aca="1" ref="C56" ca="1">_xlfn.XLOOKUP(A56,INDIRECT($A$5&amp;"!$AJ$41:$AJ$406"),INDIRECT($A$5&amp;"!$Ak$41:$Ak$406"))*SUM($F$3:$I$3)</f>
        <v>0</v>
      </c>
      <c r="D56" s="65" cm="1">
        <f t="array" aca="1" ref="D56" ca="1">_xlfn.XLOOKUP(A56,INDIRECT($A$5&amp;"!$AJ$41:$AJ$406"),INDIRECT($A$5&amp;"!$AO$41:$AO$406"))*SUM($F$3:$I$3)</f>
        <v>11.7</v>
      </c>
      <c r="E56" s="34" cm="1">
        <f t="array" ref="E56">SUMPRODUCT(('PT Storengy'!$B$8:$I$372)*('PT Storengy'!$A$8:$A$372=$A56)*('PT Storengy'!$A$5:$H$5=$A$6)*('PT Storengy'!$B$7:$I$7=$A$7))</f>
        <v>0</v>
      </c>
      <c r="F56" s="36">
        <f t="shared" ca="1" si="5"/>
        <v>0</v>
      </c>
      <c r="G56" s="51">
        <f t="shared" ca="1" si="6"/>
        <v>0</v>
      </c>
      <c r="H56" s="35" cm="1">
        <f t="array" aca="1" ref="H56" ca="1">IF(ROUND(ROUND(G56,2)-G56,4)=0,_xlfn.XLOOKUP(G56,INDIRECT($A$4&amp;"!$G$32:$G$132"),INDIRECT($A$4&amp;"!$A$32:$A$132"),0,1,1),IF(G56&lt;0,0,(ROUNDUP(G56,2)-G56)*100*_xlfn.XLOOKUP(G56,INDIRECT($A$4&amp;"!$G$32:$G$132"),INDIRECT($A$4&amp;"!$A$32:$A$132"),0,-1,-1)+(G56-ROUNDDOWN(G56,2))*100*_xlfn.XLOOKUP(G56,INDIRECT($A$4&amp;"!$G$32:$G$132"),INDIRECT($A$4&amp;"!$A$32:$A$132"),0,1,1)))</f>
        <v>9.9999999999999992E-2</v>
      </c>
      <c r="I56" s="84">
        <f t="shared" ca="1" si="0"/>
        <v>0</v>
      </c>
      <c r="K56" s="36">
        <f t="shared" ca="1" si="1"/>
        <v>0</v>
      </c>
      <c r="L56" s="51">
        <f t="shared" ca="1" si="2"/>
        <v>0</v>
      </c>
      <c r="M56" s="35" cm="1">
        <f t="array" aca="1" ref="M56" ca="1">IF(ROUND(ROUND(L56,2)-L56,4)=0,_xlfn.XLOOKUP(L56,INDIRECT($A$4&amp;"!$G$32:$G$132"),INDIRECT($A$4&amp;"!$A$32:$A$132"),0,1,1),IF(L56&lt;0,0,(ROUNDUP(L56,2)-L56)*100*_xlfn.XLOOKUP(L56,INDIRECT($A$4&amp;"!$G$32:$G$132"),INDIRECT($A$4&amp;"!$A$32:$A$132"),0,-1,-1)+(L56-ROUNDDOWN(L56,2))*100*_xlfn.XLOOKUP(L56,INDIRECT($A$4&amp;"!$G$32:$G$132"),INDIRECT($A$4&amp;"!$A$32:$A$132"),0,1,1)))</f>
        <v>9.9999999999999992E-2</v>
      </c>
      <c r="N56" s="67">
        <f t="shared" ca="1" si="3"/>
        <v>0</v>
      </c>
    </row>
    <row r="57" spans="1:14" x14ac:dyDescent="0.35">
      <c r="A57" s="32">
        <f t="shared" si="4"/>
        <v>46731</v>
      </c>
      <c r="B57" s="65" cm="1">
        <f t="array" aca="1" ref="B57" ca="1">_xlfn.XLOOKUP(A57,INDIRECT($A$5&amp;"!$AJ$41:$AJ$406"),INDIRECT($A$5&amp;"!$An$41:$An$406"))*SUM($F$3:$I$3)</f>
        <v>0</v>
      </c>
      <c r="C57" s="65" cm="1">
        <f t="array" aca="1" ref="C57" ca="1">_xlfn.XLOOKUP(A57,INDIRECT($A$5&amp;"!$AJ$41:$AJ$406"),INDIRECT($A$5&amp;"!$Ak$41:$Ak$406"))*SUM($F$3:$I$3)</f>
        <v>0</v>
      </c>
      <c r="D57" s="65" cm="1">
        <f t="array" aca="1" ref="D57" ca="1">_xlfn.XLOOKUP(A57,INDIRECT($A$5&amp;"!$AJ$41:$AJ$406"),INDIRECT($A$5&amp;"!$AO$41:$AO$406"))*SUM($F$3:$I$3)</f>
        <v>11.7</v>
      </c>
      <c r="E57" s="34" cm="1">
        <f t="array" ref="E57">SUMPRODUCT(('PT Storengy'!$B$8:$I$372)*('PT Storengy'!$A$8:$A$372=$A57)*('PT Storengy'!$A$5:$H$5=$A$6)*('PT Storengy'!$B$7:$I$7=$A$7))</f>
        <v>0</v>
      </c>
      <c r="F57" s="36">
        <f t="shared" ca="1" si="5"/>
        <v>0</v>
      </c>
      <c r="G57" s="51">
        <f t="shared" ca="1" si="6"/>
        <v>0</v>
      </c>
      <c r="H57" s="35" cm="1">
        <f t="array" aca="1" ref="H57" ca="1">IF(ROUND(ROUND(G57,2)-G57,4)=0,_xlfn.XLOOKUP(G57,INDIRECT($A$4&amp;"!$G$32:$G$132"),INDIRECT($A$4&amp;"!$A$32:$A$132"),0,1,1),IF(G57&lt;0,0,(ROUNDUP(G57,2)-G57)*100*_xlfn.XLOOKUP(G57,INDIRECT($A$4&amp;"!$G$32:$G$132"),INDIRECT($A$4&amp;"!$A$32:$A$132"),0,-1,-1)+(G57-ROUNDDOWN(G57,2))*100*_xlfn.XLOOKUP(G57,INDIRECT($A$4&amp;"!$G$32:$G$132"),INDIRECT($A$4&amp;"!$A$32:$A$132"),0,1,1)))</f>
        <v>9.9999999999999992E-2</v>
      </c>
      <c r="I57" s="84">
        <f t="shared" ca="1" si="0"/>
        <v>0</v>
      </c>
      <c r="K57" s="36">
        <f t="shared" ca="1" si="1"/>
        <v>0</v>
      </c>
      <c r="L57" s="51">
        <f t="shared" ca="1" si="2"/>
        <v>0</v>
      </c>
      <c r="M57" s="35" cm="1">
        <f t="array" aca="1" ref="M57" ca="1">IF(ROUND(ROUND(L57,2)-L57,4)=0,_xlfn.XLOOKUP(L57,INDIRECT($A$4&amp;"!$G$32:$G$132"),INDIRECT($A$4&amp;"!$A$32:$A$132"),0,1,1),IF(L57&lt;0,0,(ROUNDUP(L57,2)-L57)*100*_xlfn.XLOOKUP(L57,INDIRECT($A$4&amp;"!$G$32:$G$132"),INDIRECT($A$4&amp;"!$A$32:$A$132"),0,-1,-1)+(L57-ROUNDDOWN(L57,2))*100*_xlfn.XLOOKUP(L57,INDIRECT($A$4&amp;"!$G$32:$G$132"),INDIRECT($A$4&amp;"!$A$32:$A$132"),0,1,1)))</f>
        <v>9.9999999999999992E-2</v>
      </c>
      <c r="N57" s="67">
        <f t="shared" ca="1" si="3"/>
        <v>0</v>
      </c>
    </row>
    <row r="58" spans="1:14" x14ac:dyDescent="0.35">
      <c r="A58" s="32">
        <f t="shared" si="4"/>
        <v>46732</v>
      </c>
      <c r="B58" s="65" cm="1">
        <f t="array" aca="1" ref="B58" ca="1">_xlfn.XLOOKUP(A58,INDIRECT($A$5&amp;"!$AJ$41:$AJ$406"),INDIRECT($A$5&amp;"!$An$41:$An$406"))*SUM($F$3:$I$3)</f>
        <v>0</v>
      </c>
      <c r="C58" s="65" cm="1">
        <f t="array" aca="1" ref="C58" ca="1">_xlfn.XLOOKUP(A58,INDIRECT($A$5&amp;"!$AJ$41:$AJ$406"),INDIRECT($A$5&amp;"!$Ak$41:$Ak$406"))*SUM($F$3:$I$3)</f>
        <v>0</v>
      </c>
      <c r="D58" s="65" cm="1">
        <f t="array" aca="1" ref="D58" ca="1">_xlfn.XLOOKUP(A58,INDIRECT($A$5&amp;"!$AJ$41:$AJ$406"),INDIRECT($A$5&amp;"!$AO$41:$AO$406"))*SUM($F$3:$I$3)</f>
        <v>11.7</v>
      </c>
      <c r="E58" s="34" cm="1">
        <f t="array" ref="E58">SUMPRODUCT(('PT Storengy'!$B$8:$I$372)*('PT Storengy'!$A$8:$A$372=$A58)*('PT Storengy'!$A$5:$H$5=$A$6)*('PT Storengy'!$B$7:$I$7=$A$7))</f>
        <v>0</v>
      </c>
      <c r="F58" s="36">
        <f t="shared" ca="1" si="5"/>
        <v>0</v>
      </c>
      <c r="G58" s="51">
        <f t="shared" ca="1" si="6"/>
        <v>0</v>
      </c>
      <c r="H58" s="35" cm="1">
        <f t="array" aca="1" ref="H58" ca="1">IF(ROUND(ROUND(G58,2)-G58,4)=0,_xlfn.XLOOKUP(G58,INDIRECT($A$4&amp;"!$G$32:$G$132"),INDIRECT($A$4&amp;"!$A$32:$A$132"),0,1,1),IF(G58&lt;0,0,(ROUNDUP(G58,2)-G58)*100*_xlfn.XLOOKUP(G58,INDIRECT($A$4&amp;"!$G$32:$G$132"),INDIRECT($A$4&amp;"!$A$32:$A$132"),0,-1,-1)+(G58-ROUNDDOWN(G58,2))*100*_xlfn.XLOOKUP(G58,INDIRECT($A$4&amp;"!$G$32:$G$132"),INDIRECT($A$4&amp;"!$A$32:$A$132"),0,1,1)))</f>
        <v>9.9999999999999992E-2</v>
      </c>
      <c r="I58" s="84">
        <f t="shared" ca="1" si="0"/>
        <v>0</v>
      </c>
      <c r="K58" s="36">
        <f t="shared" ca="1" si="1"/>
        <v>0</v>
      </c>
      <c r="L58" s="51">
        <f t="shared" ca="1" si="2"/>
        <v>0</v>
      </c>
      <c r="M58" s="35" cm="1">
        <f t="array" aca="1" ref="M58" ca="1">IF(ROUND(ROUND(L58,2)-L58,4)=0,_xlfn.XLOOKUP(L58,INDIRECT($A$4&amp;"!$G$32:$G$132"),INDIRECT($A$4&amp;"!$A$32:$A$132"),0,1,1),IF(L58&lt;0,0,(ROUNDUP(L58,2)-L58)*100*_xlfn.XLOOKUP(L58,INDIRECT($A$4&amp;"!$G$32:$G$132"),INDIRECT($A$4&amp;"!$A$32:$A$132"),0,-1,-1)+(L58-ROUNDDOWN(L58,2))*100*_xlfn.XLOOKUP(L58,INDIRECT($A$4&amp;"!$G$32:$G$132"),INDIRECT($A$4&amp;"!$A$32:$A$132"),0,1,1)))</f>
        <v>9.9999999999999992E-2</v>
      </c>
      <c r="N58" s="67">
        <f t="shared" ca="1" si="3"/>
        <v>0</v>
      </c>
    </row>
    <row r="59" spans="1:14" x14ac:dyDescent="0.35">
      <c r="A59" s="32">
        <f t="shared" si="4"/>
        <v>46733</v>
      </c>
      <c r="B59" s="65" cm="1">
        <f t="array" aca="1" ref="B59" ca="1">_xlfn.XLOOKUP(A59,INDIRECT($A$5&amp;"!$AJ$41:$AJ$406"),INDIRECT($A$5&amp;"!$An$41:$An$406"))*SUM($F$3:$I$3)</f>
        <v>0</v>
      </c>
      <c r="C59" s="65" cm="1">
        <f t="array" aca="1" ref="C59" ca="1">_xlfn.XLOOKUP(A59,INDIRECT($A$5&amp;"!$AJ$41:$AJ$406"),INDIRECT($A$5&amp;"!$Ak$41:$Ak$406"))*SUM($F$3:$I$3)</f>
        <v>0</v>
      </c>
      <c r="D59" s="65" cm="1">
        <f t="array" aca="1" ref="D59" ca="1">_xlfn.XLOOKUP(A59,INDIRECT($A$5&amp;"!$AJ$41:$AJ$406"),INDIRECT($A$5&amp;"!$AO$41:$AO$406"))*SUM($F$3:$I$3)</f>
        <v>11.7</v>
      </c>
      <c r="E59" s="34" cm="1">
        <f t="array" ref="E59">SUMPRODUCT(('PT Storengy'!$B$8:$I$372)*('PT Storengy'!$A$8:$A$372=$A59)*('PT Storengy'!$A$5:$H$5=$A$6)*('PT Storengy'!$B$7:$I$7=$A$7))</f>
        <v>0</v>
      </c>
      <c r="F59" s="36">
        <f t="shared" ca="1" si="5"/>
        <v>0</v>
      </c>
      <c r="G59" s="51">
        <f t="shared" ca="1" si="6"/>
        <v>0</v>
      </c>
      <c r="H59" s="35" cm="1">
        <f t="array" aca="1" ref="H59" ca="1">IF(ROUND(ROUND(G59,2)-G59,4)=0,_xlfn.XLOOKUP(G59,INDIRECT($A$4&amp;"!$G$32:$G$132"),INDIRECT($A$4&amp;"!$A$32:$A$132"),0,1,1),IF(G59&lt;0,0,(ROUNDUP(G59,2)-G59)*100*_xlfn.XLOOKUP(G59,INDIRECT($A$4&amp;"!$G$32:$G$132"),INDIRECT($A$4&amp;"!$A$32:$A$132"),0,-1,-1)+(G59-ROUNDDOWN(G59,2))*100*_xlfn.XLOOKUP(G59,INDIRECT($A$4&amp;"!$G$32:$G$132"),INDIRECT($A$4&amp;"!$A$32:$A$132"),0,1,1)))</f>
        <v>9.9999999999999992E-2</v>
      </c>
      <c r="I59" s="84">
        <f t="shared" ca="1" si="0"/>
        <v>0</v>
      </c>
      <c r="K59" s="36">
        <f t="shared" ca="1" si="1"/>
        <v>0</v>
      </c>
      <c r="L59" s="51">
        <f t="shared" ca="1" si="2"/>
        <v>0</v>
      </c>
      <c r="M59" s="35" cm="1">
        <f t="array" aca="1" ref="M59" ca="1">IF(ROUND(ROUND(L59,2)-L59,4)=0,_xlfn.XLOOKUP(L59,INDIRECT($A$4&amp;"!$G$32:$G$132"),INDIRECT($A$4&amp;"!$A$32:$A$132"),0,1,1),IF(L59&lt;0,0,(ROUNDUP(L59,2)-L59)*100*_xlfn.XLOOKUP(L59,INDIRECT($A$4&amp;"!$G$32:$G$132"),INDIRECT($A$4&amp;"!$A$32:$A$132"),0,-1,-1)+(L59-ROUNDDOWN(L59,2))*100*_xlfn.XLOOKUP(L59,INDIRECT($A$4&amp;"!$G$32:$G$132"),INDIRECT($A$4&amp;"!$A$32:$A$132"),0,1,1)))</f>
        <v>9.9999999999999992E-2</v>
      </c>
      <c r="N59" s="67">
        <f t="shared" ca="1" si="3"/>
        <v>0</v>
      </c>
    </row>
    <row r="60" spans="1:14" x14ac:dyDescent="0.35">
      <c r="A60" s="32">
        <f t="shared" si="4"/>
        <v>46734</v>
      </c>
      <c r="B60" s="65" cm="1">
        <f t="array" aca="1" ref="B60" ca="1">_xlfn.XLOOKUP(A60,INDIRECT($A$5&amp;"!$AJ$41:$AJ$406"),INDIRECT($A$5&amp;"!$An$41:$An$406"))*SUM($F$3:$I$3)</f>
        <v>0</v>
      </c>
      <c r="C60" s="65" cm="1">
        <f t="array" aca="1" ref="C60" ca="1">_xlfn.XLOOKUP(A60,INDIRECT($A$5&amp;"!$AJ$41:$AJ$406"),INDIRECT($A$5&amp;"!$Ak$41:$Ak$406"))*SUM($F$3:$I$3)</f>
        <v>0</v>
      </c>
      <c r="D60" s="65" cm="1">
        <f t="array" aca="1" ref="D60" ca="1">_xlfn.XLOOKUP(A60,INDIRECT($A$5&amp;"!$AJ$41:$AJ$406"),INDIRECT($A$5&amp;"!$AO$41:$AO$406"))*SUM($F$3:$I$3)</f>
        <v>11.7</v>
      </c>
      <c r="E60" s="34" cm="1">
        <f t="array" ref="E60">SUMPRODUCT(('PT Storengy'!$B$8:$I$372)*('PT Storengy'!$A$8:$A$372=$A60)*('PT Storengy'!$A$5:$H$5=$A$6)*('PT Storengy'!$B$7:$I$7=$A$7))</f>
        <v>0</v>
      </c>
      <c r="F60" s="36">
        <f t="shared" ca="1" si="5"/>
        <v>0</v>
      </c>
      <c r="G60" s="51">
        <f t="shared" ca="1" si="6"/>
        <v>0</v>
      </c>
      <c r="H60" s="35" cm="1">
        <f t="array" aca="1" ref="H60" ca="1">IF(ROUND(ROUND(G60,2)-G60,4)=0,_xlfn.XLOOKUP(G60,INDIRECT($A$4&amp;"!$G$32:$G$132"),INDIRECT($A$4&amp;"!$A$32:$A$132"),0,1,1),IF(G60&lt;0,0,(ROUNDUP(G60,2)-G60)*100*_xlfn.XLOOKUP(G60,INDIRECT($A$4&amp;"!$G$32:$G$132"),INDIRECT($A$4&amp;"!$A$32:$A$132"),0,-1,-1)+(G60-ROUNDDOWN(G60,2))*100*_xlfn.XLOOKUP(G60,INDIRECT($A$4&amp;"!$G$32:$G$132"),INDIRECT($A$4&amp;"!$A$32:$A$132"),0,1,1)))</f>
        <v>9.9999999999999992E-2</v>
      </c>
      <c r="I60" s="84">
        <f t="shared" ca="1" si="0"/>
        <v>0</v>
      </c>
      <c r="K60" s="36">
        <f t="shared" ca="1" si="1"/>
        <v>0</v>
      </c>
      <c r="L60" s="51">
        <f t="shared" ca="1" si="2"/>
        <v>0</v>
      </c>
      <c r="M60" s="35" cm="1">
        <f t="array" aca="1" ref="M60" ca="1">IF(ROUND(ROUND(L60,2)-L60,4)=0,_xlfn.XLOOKUP(L60,INDIRECT($A$4&amp;"!$G$32:$G$132"),INDIRECT($A$4&amp;"!$A$32:$A$132"),0,1,1),IF(L60&lt;0,0,(ROUNDUP(L60,2)-L60)*100*_xlfn.XLOOKUP(L60,INDIRECT($A$4&amp;"!$G$32:$G$132"),INDIRECT($A$4&amp;"!$A$32:$A$132"),0,-1,-1)+(L60-ROUNDDOWN(L60,2))*100*_xlfn.XLOOKUP(L60,INDIRECT($A$4&amp;"!$G$32:$G$132"),INDIRECT($A$4&amp;"!$A$32:$A$132"),0,1,1)))</f>
        <v>9.9999999999999992E-2</v>
      </c>
      <c r="N60" s="67">
        <f t="shared" ca="1" si="3"/>
        <v>0</v>
      </c>
    </row>
    <row r="61" spans="1:14" x14ac:dyDescent="0.35">
      <c r="A61" s="32">
        <f t="shared" si="4"/>
        <v>46735</v>
      </c>
      <c r="B61" s="65" cm="1">
        <f t="array" aca="1" ref="B61" ca="1">_xlfn.XLOOKUP(A61,INDIRECT($A$5&amp;"!$AJ$41:$AJ$406"),INDIRECT($A$5&amp;"!$An$41:$An$406"))*SUM($F$3:$I$3)</f>
        <v>0</v>
      </c>
      <c r="C61" s="65" cm="1">
        <f t="array" aca="1" ref="C61" ca="1">_xlfn.XLOOKUP(A61,INDIRECT($A$5&amp;"!$AJ$41:$AJ$406"),INDIRECT($A$5&amp;"!$Ak$41:$Ak$406"))*SUM($F$3:$I$3)</f>
        <v>0</v>
      </c>
      <c r="D61" s="65" cm="1">
        <f t="array" aca="1" ref="D61" ca="1">_xlfn.XLOOKUP(A61,INDIRECT($A$5&amp;"!$AJ$41:$AJ$406"),INDIRECT($A$5&amp;"!$AO$41:$AO$406"))*SUM($F$3:$I$3)</f>
        <v>11.7</v>
      </c>
      <c r="E61" s="34" cm="1">
        <f t="array" ref="E61">SUMPRODUCT(('PT Storengy'!$B$8:$I$372)*('PT Storengy'!$A$8:$A$372=$A61)*('PT Storengy'!$A$5:$H$5=$A$6)*('PT Storengy'!$B$7:$I$7=$A$7))</f>
        <v>0</v>
      </c>
      <c r="F61" s="36">
        <f t="shared" ca="1" si="5"/>
        <v>0</v>
      </c>
      <c r="G61" s="51">
        <f t="shared" ca="1" si="6"/>
        <v>0</v>
      </c>
      <c r="H61" s="35" cm="1">
        <f t="array" aca="1" ref="H61" ca="1">IF(ROUND(ROUND(G61,2)-G61,4)=0,_xlfn.XLOOKUP(G61,INDIRECT($A$4&amp;"!$G$32:$G$132"),INDIRECT($A$4&amp;"!$A$32:$A$132"),0,1,1),IF(G61&lt;0,0,(ROUNDUP(G61,2)-G61)*100*_xlfn.XLOOKUP(G61,INDIRECT($A$4&amp;"!$G$32:$G$132"),INDIRECT($A$4&amp;"!$A$32:$A$132"),0,-1,-1)+(G61-ROUNDDOWN(G61,2))*100*_xlfn.XLOOKUP(G61,INDIRECT($A$4&amp;"!$G$32:$G$132"),INDIRECT($A$4&amp;"!$A$32:$A$132"),0,1,1)))</f>
        <v>9.9999999999999992E-2</v>
      </c>
      <c r="I61" s="84">
        <f t="shared" ca="1" si="0"/>
        <v>0</v>
      </c>
      <c r="K61" s="36">
        <f t="shared" ca="1" si="1"/>
        <v>0</v>
      </c>
      <c r="L61" s="51">
        <f t="shared" ca="1" si="2"/>
        <v>0</v>
      </c>
      <c r="M61" s="35" cm="1">
        <f t="array" aca="1" ref="M61" ca="1">IF(ROUND(ROUND(L61,2)-L61,4)=0,_xlfn.XLOOKUP(L61,INDIRECT($A$4&amp;"!$G$32:$G$132"),INDIRECT($A$4&amp;"!$A$32:$A$132"),0,1,1),IF(L61&lt;0,0,(ROUNDUP(L61,2)-L61)*100*_xlfn.XLOOKUP(L61,INDIRECT($A$4&amp;"!$G$32:$G$132"),INDIRECT($A$4&amp;"!$A$32:$A$132"),0,-1,-1)+(L61-ROUNDDOWN(L61,2))*100*_xlfn.XLOOKUP(L61,INDIRECT($A$4&amp;"!$G$32:$G$132"),INDIRECT($A$4&amp;"!$A$32:$A$132"),0,1,1)))</f>
        <v>9.9999999999999992E-2</v>
      </c>
      <c r="N61" s="67">
        <f t="shared" ca="1" si="3"/>
        <v>0</v>
      </c>
    </row>
    <row r="62" spans="1:14" x14ac:dyDescent="0.35">
      <c r="A62" s="32">
        <f t="shared" si="4"/>
        <v>46736</v>
      </c>
      <c r="B62" s="65" cm="1">
        <f t="array" aca="1" ref="B62" ca="1">_xlfn.XLOOKUP(A62,INDIRECT($A$5&amp;"!$AJ$41:$AJ$406"),INDIRECT($A$5&amp;"!$An$41:$An$406"))*SUM($F$3:$I$3)</f>
        <v>0</v>
      </c>
      <c r="C62" s="65" cm="1">
        <f t="array" aca="1" ref="C62" ca="1">_xlfn.XLOOKUP(A62,INDIRECT($A$5&amp;"!$AJ$41:$AJ$406"),INDIRECT($A$5&amp;"!$Ak$41:$Ak$406"))*SUM($F$3:$I$3)</f>
        <v>0</v>
      </c>
      <c r="D62" s="65" cm="1">
        <f t="array" aca="1" ref="D62" ca="1">_xlfn.XLOOKUP(A62,INDIRECT($A$5&amp;"!$AJ$41:$AJ$406"),INDIRECT($A$5&amp;"!$AO$41:$AO$406"))*SUM($F$3:$I$3)</f>
        <v>11.7</v>
      </c>
      <c r="E62" s="34" cm="1">
        <f t="array" ref="E62">SUMPRODUCT(('PT Storengy'!$B$8:$I$372)*('PT Storengy'!$A$8:$A$372=$A62)*('PT Storengy'!$A$5:$H$5=$A$6)*('PT Storengy'!$B$7:$I$7=$A$7))</f>
        <v>0</v>
      </c>
      <c r="F62" s="36">
        <f t="shared" ca="1" si="5"/>
        <v>0</v>
      </c>
      <c r="G62" s="51">
        <f t="shared" ca="1" si="6"/>
        <v>0</v>
      </c>
      <c r="H62" s="35" cm="1">
        <f t="array" aca="1" ref="H62" ca="1">IF(ROUND(ROUND(G62,2)-G62,4)=0,_xlfn.XLOOKUP(G62,INDIRECT($A$4&amp;"!$G$32:$G$132"),INDIRECT($A$4&amp;"!$A$32:$A$132"),0,1,1),IF(G62&lt;0,0,(ROUNDUP(G62,2)-G62)*100*_xlfn.XLOOKUP(G62,INDIRECT($A$4&amp;"!$G$32:$G$132"),INDIRECT($A$4&amp;"!$A$32:$A$132"),0,-1,-1)+(G62-ROUNDDOWN(G62,2))*100*_xlfn.XLOOKUP(G62,INDIRECT($A$4&amp;"!$G$32:$G$132"),INDIRECT($A$4&amp;"!$A$32:$A$132"),0,1,1)))</f>
        <v>9.9999999999999992E-2</v>
      </c>
      <c r="I62" s="84">
        <f t="shared" ca="1" si="0"/>
        <v>0</v>
      </c>
      <c r="K62" s="36">
        <f t="shared" ca="1" si="1"/>
        <v>0</v>
      </c>
      <c r="L62" s="51">
        <f t="shared" ca="1" si="2"/>
        <v>0</v>
      </c>
      <c r="M62" s="35" cm="1">
        <f t="array" aca="1" ref="M62" ca="1">IF(ROUND(ROUND(L62,2)-L62,4)=0,_xlfn.XLOOKUP(L62,INDIRECT($A$4&amp;"!$G$32:$G$132"),INDIRECT($A$4&amp;"!$A$32:$A$132"),0,1,1),IF(L62&lt;0,0,(ROUNDUP(L62,2)-L62)*100*_xlfn.XLOOKUP(L62,INDIRECT($A$4&amp;"!$G$32:$G$132"),INDIRECT($A$4&amp;"!$A$32:$A$132"),0,-1,-1)+(L62-ROUNDDOWN(L62,2))*100*_xlfn.XLOOKUP(L62,INDIRECT($A$4&amp;"!$G$32:$G$132"),INDIRECT($A$4&amp;"!$A$32:$A$132"),0,1,1)))</f>
        <v>9.9999999999999992E-2</v>
      </c>
      <c r="N62" s="67">
        <f t="shared" ca="1" si="3"/>
        <v>0</v>
      </c>
    </row>
    <row r="63" spans="1:14" x14ac:dyDescent="0.35">
      <c r="A63" s="32">
        <f t="shared" si="4"/>
        <v>46737</v>
      </c>
      <c r="B63" s="65" cm="1">
        <f t="array" aca="1" ref="B63" ca="1">_xlfn.XLOOKUP(A63,INDIRECT($A$5&amp;"!$AJ$41:$AJ$406"),INDIRECT($A$5&amp;"!$An$41:$An$406"))*SUM($F$3:$I$3)</f>
        <v>0</v>
      </c>
      <c r="C63" s="65" cm="1">
        <f t="array" aca="1" ref="C63" ca="1">_xlfn.XLOOKUP(A63,INDIRECT($A$5&amp;"!$AJ$41:$AJ$406"),INDIRECT($A$5&amp;"!$Ak$41:$Ak$406"))*SUM($F$3:$I$3)</f>
        <v>0</v>
      </c>
      <c r="D63" s="65" cm="1">
        <f t="array" aca="1" ref="D63" ca="1">_xlfn.XLOOKUP(A63,INDIRECT($A$5&amp;"!$AJ$41:$AJ$406"),INDIRECT($A$5&amp;"!$AO$41:$AO$406"))*SUM($F$3:$I$3)</f>
        <v>11.7</v>
      </c>
      <c r="E63" s="34" cm="1">
        <f t="array" ref="E63">SUMPRODUCT(('PT Storengy'!$B$8:$I$372)*('PT Storengy'!$A$8:$A$372=$A63)*('PT Storengy'!$A$5:$H$5=$A$6)*('PT Storengy'!$B$7:$I$7=$A$7))</f>
        <v>0</v>
      </c>
      <c r="F63" s="36">
        <f t="shared" ca="1" si="5"/>
        <v>0</v>
      </c>
      <c r="G63" s="51">
        <f t="shared" ca="1" si="6"/>
        <v>0</v>
      </c>
      <c r="H63" s="35" cm="1">
        <f t="array" aca="1" ref="H63" ca="1">IF(ROUND(ROUND(G63,2)-G63,4)=0,_xlfn.XLOOKUP(G63,INDIRECT($A$4&amp;"!$G$32:$G$132"),INDIRECT($A$4&amp;"!$A$32:$A$132"),0,1,1),IF(G63&lt;0,0,(ROUNDUP(G63,2)-G63)*100*_xlfn.XLOOKUP(G63,INDIRECT($A$4&amp;"!$G$32:$G$132"),INDIRECT($A$4&amp;"!$A$32:$A$132"),0,-1,-1)+(G63-ROUNDDOWN(G63,2))*100*_xlfn.XLOOKUP(G63,INDIRECT($A$4&amp;"!$G$32:$G$132"),INDIRECT($A$4&amp;"!$A$32:$A$132"),0,1,1)))</f>
        <v>9.9999999999999992E-2</v>
      </c>
      <c r="I63" s="84">
        <f t="shared" ca="1" si="0"/>
        <v>0</v>
      </c>
      <c r="K63" s="36">
        <f t="shared" ca="1" si="1"/>
        <v>0</v>
      </c>
      <c r="L63" s="51">
        <f t="shared" ca="1" si="2"/>
        <v>0</v>
      </c>
      <c r="M63" s="35" cm="1">
        <f t="array" aca="1" ref="M63" ca="1">IF(ROUND(ROUND(L63,2)-L63,4)=0,_xlfn.XLOOKUP(L63,INDIRECT($A$4&amp;"!$G$32:$G$132"),INDIRECT($A$4&amp;"!$A$32:$A$132"),0,1,1),IF(L63&lt;0,0,(ROUNDUP(L63,2)-L63)*100*_xlfn.XLOOKUP(L63,INDIRECT($A$4&amp;"!$G$32:$G$132"),INDIRECT($A$4&amp;"!$A$32:$A$132"),0,-1,-1)+(L63-ROUNDDOWN(L63,2))*100*_xlfn.XLOOKUP(L63,INDIRECT($A$4&amp;"!$G$32:$G$132"),INDIRECT($A$4&amp;"!$A$32:$A$132"),0,1,1)))</f>
        <v>9.9999999999999992E-2</v>
      </c>
      <c r="N63" s="67">
        <f t="shared" ca="1" si="3"/>
        <v>0</v>
      </c>
    </row>
    <row r="64" spans="1:14" x14ac:dyDescent="0.35">
      <c r="A64" s="32">
        <f t="shared" si="4"/>
        <v>46738</v>
      </c>
      <c r="B64" s="65" cm="1">
        <f t="array" aca="1" ref="B64" ca="1">_xlfn.XLOOKUP(A64,INDIRECT($A$5&amp;"!$AJ$41:$AJ$406"),INDIRECT($A$5&amp;"!$An$41:$An$406"))*SUM($F$3:$I$3)</f>
        <v>0</v>
      </c>
      <c r="C64" s="65" cm="1">
        <f t="array" aca="1" ref="C64" ca="1">_xlfn.XLOOKUP(A64,INDIRECT($A$5&amp;"!$AJ$41:$AJ$406"),INDIRECT($A$5&amp;"!$Ak$41:$Ak$406"))*SUM($F$3:$I$3)</f>
        <v>0</v>
      </c>
      <c r="D64" s="65" cm="1">
        <f t="array" aca="1" ref="D64" ca="1">_xlfn.XLOOKUP(A64,INDIRECT($A$5&amp;"!$AJ$41:$AJ$406"),INDIRECT($A$5&amp;"!$AO$41:$AO$406"))*SUM($F$3:$I$3)</f>
        <v>11.7</v>
      </c>
      <c r="E64" s="34" cm="1">
        <f t="array" ref="E64">SUMPRODUCT(('PT Storengy'!$B$8:$I$372)*('PT Storengy'!$A$8:$A$372=$A64)*('PT Storengy'!$A$5:$H$5=$A$6)*('PT Storengy'!$B$7:$I$7=$A$7))</f>
        <v>0</v>
      </c>
      <c r="F64" s="36">
        <f t="shared" ca="1" si="5"/>
        <v>0</v>
      </c>
      <c r="G64" s="51">
        <f t="shared" ca="1" si="6"/>
        <v>0</v>
      </c>
      <c r="H64" s="35" cm="1">
        <f t="array" aca="1" ref="H64" ca="1">IF(ROUND(ROUND(G64,2)-G64,4)=0,_xlfn.XLOOKUP(G64,INDIRECT($A$4&amp;"!$G$32:$G$132"),INDIRECT($A$4&amp;"!$A$32:$A$132"),0,1,1),IF(G64&lt;0,0,(ROUNDUP(G64,2)-G64)*100*_xlfn.XLOOKUP(G64,INDIRECT($A$4&amp;"!$G$32:$G$132"),INDIRECT($A$4&amp;"!$A$32:$A$132"),0,-1,-1)+(G64-ROUNDDOWN(G64,2))*100*_xlfn.XLOOKUP(G64,INDIRECT($A$4&amp;"!$G$32:$G$132"),INDIRECT($A$4&amp;"!$A$32:$A$132"),0,1,1)))</f>
        <v>9.9999999999999992E-2</v>
      </c>
      <c r="I64" s="84">
        <f t="shared" ca="1" si="0"/>
        <v>0</v>
      </c>
      <c r="K64" s="36">
        <f t="shared" ca="1" si="1"/>
        <v>0</v>
      </c>
      <c r="L64" s="51">
        <f t="shared" ca="1" si="2"/>
        <v>0</v>
      </c>
      <c r="M64" s="35" cm="1">
        <f t="array" aca="1" ref="M64" ca="1">IF(ROUND(ROUND(L64,2)-L64,4)=0,_xlfn.XLOOKUP(L64,INDIRECT($A$4&amp;"!$G$32:$G$132"),INDIRECT($A$4&amp;"!$A$32:$A$132"),0,1,1),IF(L64&lt;0,0,(ROUNDUP(L64,2)-L64)*100*_xlfn.XLOOKUP(L64,INDIRECT($A$4&amp;"!$G$32:$G$132"),INDIRECT($A$4&amp;"!$A$32:$A$132"),0,-1,-1)+(L64-ROUNDDOWN(L64,2))*100*_xlfn.XLOOKUP(L64,INDIRECT($A$4&amp;"!$G$32:$G$132"),INDIRECT($A$4&amp;"!$A$32:$A$132"),0,1,1)))</f>
        <v>9.9999999999999992E-2</v>
      </c>
      <c r="N64" s="67">
        <f t="shared" ca="1" si="3"/>
        <v>0</v>
      </c>
    </row>
    <row r="65" spans="1:14" x14ac:dyDescent="0.35">
      <c r="A65" s="32">
        <f t="shared" si="4"/>
        <v>46739</v>
      </c>
      <c r="B65" s="65" cm="1">
        <f t="array" aca="1" ref="B65" ca="1">_xlfn.XLOOKUP(A65,INDIRECT($A$5&amp;"!$AJ$41:$AJ$406"),INDIRECT($A$5&amp;"!$An$41:$An$406"))*SUM($F$3:$I$3)</f>
        <v>0</v>
      </c>
      <c r="C65" s="65" cm="1">
        <f t="array" aca="1" ref="C65" ca="1">_xlfn.XLOOKUP(A65,INDIRECT($A$5&amp;"!$AJ$41:$AJ$406"),INDIRECT($A$5&amp;"!$Ak$41:$Ak$406"))*SUM($F$3:$I$3)</f>
        <v>0</v>
      </c>
      <c r="D65" s="65" cm="1">
        <f t="array" aca="1" ref="D65" ca="1">_xlfn.XLOOKUP(A65,INDIRECT($A$5&amp;"!$AJ$41:$AJ$406"),INDIRECT($A$5&amp;"!$AO$41:$AO$406"))*SUM($F$3:$I$3)</f>
        <v>11.7</v>
      </c>
      <c r="E65" s="34" cm="1">
        <f t="array" ref="E65">SUMPRODUCT(('PT Storengy'!$B$8:$I$372)*('PT Storengy'!$A$8:$A$372=$A65)*('PT Storengy'!$A$5:$H$5=$A$6)*('PT Storengy'!$B$7:$I$7=$A$7))</f>
        <v>0</v>
      </c>
      <c r="F65" s="36">
        <f t="shared" ca="1" si="5"/>
        <v>0</v>
      </c>
      <c r="G65" s="51">
        <f t="shared" ca="1" si="6"/>
        <v>0</v>
      </c>
      <c r="H65" s="35" cm="1">
        <f t="array" aca="1" ref="H65" ca="1">IF(ROUND(ROUND(G65,2)-G65,4)=0,_xlfn.XLOOKUP(G65,INDIRECT($A$4&amp;"!$G$32:$G$132"),INDIRECT($A$4&amp;"!$A$32:$A$132"),0,1,1),IF(G65&lt;0,0,(ROUNDUP(G65,2)-G65)*100*_xlfn.XLOOKUP(G65,INDIRECT($A$4&amp;"!$G$32:$G$132"),INDIRECT($A$4&amp;"!$A$32:$A$132"),0,-1,-1)+(G65-ROUNDDOWN(G65,2))*100*_xlfn.XLOOKUP(G65,INDIRECT($A$4&amp;"!$G$32:$G$132"),INDIRECT($A$4&amp;"!$A$32:$A$132"),0,1,1)))</f>
        <v>9.9999999999999992E-2</v>
      </c>
      <c r="I65" s="84">
        <f t="shared" ca="1" si="0"/>
        <v>0</v>
      </c>
      <c r="K65" s="36">
        <f t="shared" ca="1" si="1"/>
        <v>0</v>
      </c>
      <c r="L65" s="51">
        <f t="shared" ca="1" si="2"/>
        <v>0</v>
      </c>
      <c r="M65" s="35" cm="1">
        <f t="array" aca="1" ref="M65" ca="1">IF(ROUND(ROUND(L65,2)-L65,4)=0,_xlfn.XLOOKUP(L65,INDIRECT($A$4&amp;"!$G$32:$G$132"),INDIRECT($A$4&amp;"!$A$32:$A$132"),0,1,1),IF(L65&lt;0,0,(ROUNDUP(L65,2)-L65)*100*_xlfn.XLOOKUP(L65,INDIRECT($A$4&amp;"!$G$32:$G$132"),INDIRECT($A$4&amp;"!$A$32:$A$132"),0,-1,-1)+(L65-ROUNDDOWN(L65,2))*100*_xlfn.XLOOKUP(L65,INDIRECT($A$4&amp;"!$G$32:$G$132"),INDIRECT($A$4&amp;"!$A$32:$A$132"),0,1,1)))</f>
        <v>9.9999999999999992E-2</v>
      </c>
      <c r="N65" s="67">
        <f t="shared" ca="1" si="3"/>
        <v>0</v>
      </c>
    </row>
    <row r="66" spans="1:14" x14ac:dyDescent="0.35">
      <c r="A66" s="32">
        <f t="shared" si="4"/>
        <v>46740</v>
      </c>
      <c r="B66" s="65" cm="1">
        <f t="array" aca="1" ref="B66" ca="1">_xlfn.XLOOKUP(A66,INDIRECT($A$5&amp;"!$AJ$41:$AJ$406"),INDIRECT($A$5&amp;"!$An$41:$An$406"))*SUM($F$3:$I$3)</f>
        <v>0</v>
      </c>
      <c r="C66" s="65" cm="1">
        <f t="array" aca="1" ref="C66" ca="1">_xlfn.XLOOKUP(A66,INDIRECT($A$5&amp;"!$AJ$41:$AJ$406"),INDIRECT($A$5&amp;"!$Ak$41:$Ak$406"))*SUM($F$3:$I$3)</f>
        <v>0</v>
      </c>
      <c r="D66" s="65" cm="1">
        <f t="array" aca="1" ref="D66" ca="1">_xlfn.XLOOKUP(A66,INDIRECT($A$5&amp;"!$AJ$41:$AJ$406"),INDIRECT($A$5&amp;"!$AO$41:$AO$406"))*SUM($F$3:$I$3)</f>
        <v>11.7</v>
      </c>
      <c r="E66" s="34" cm="1">
        <f t="array" ref="E66">SUMPRODUCT(('PT Storengy'!$B$8:$I$372)*('PT Storengy'!$A$8:$A$372=$A66)*('PT Storengy'!$A$5:$H$5=$A$6)*('PT Storengy'!$B$7:$I$7=$A$7))</f>
        <v>0</v>
      </c>
      <c r="F66" s="36">
        <f t="shared" ca="1" si="5"/>
        <v>0</v>
      </c>
      <c r="G66" s="51">
        <f t="shared" ca="1" si="6"/>
        <v>0</v>
      </c>
      <c r="H66" s="35" cm="1">
        <f t="array" aca="1" ref="H66" ca="1">IF(ROUND(ROUND(G66,2)-G66,4)=0,_xlfn.XLOOKUP(G66,INDIRECT($A$4&amp;"!$G$32:$G$132"),INDIRECT($A$4&amp;"!$A$32:$A$132"),0,1,1),IF(G66&lt;0,0,(ROUNDUP(G66,2)-G66)*100*_xlfn.XLOOKUP(G66,INDIRECT($A$4&amp;"!$G$32:$G$132"),INDIRECT($A$4&amp;"!$A$32:$A$132"),0,-1,-1)+(G66-ROUNDDOWN(G66,2))*100*_xlfn.XLOOKUP(G66,INDIRECT($A$4&amp;"!$G$32:$G$132"),INDIRECT($A$4&amp;"!$A$32:$A$132"),0,1,1)))</f>
        <v>9.9999999999999992E-2</v>
      </c>
      <c r="I66" s="84">
        <f t="shared" ca="1" si="0"/>
        <v>0</v>
      </c>
      <c r="K66" s="36">
        <f t="shared" ca="1" si="1"/>
        <v>0</v>
      </c>
      <c r="L66" s="51">
        <f t="shared" ca="1" si="2"/>
        <v>0</v>
      </c>
      <c r="M66" s="35" cm="1">
        <f t="array" aca="1" ref="M66" ca="1">IF(ROUND(ROUND(L66,2)-L66,4)=0,_xlfn.XLOOKUP(L66,INDIRECT($A$4&amp;"!$G$32:$G$132"),INDIRECT($A$4&amp;"!$A$32:$A$132"),0,1,1),IF(L66&lt;0,0,(ROUNDUP(L66,2)-L66)*100*_xlfn.XLOOKUP(L66,INDIRECT($A$4&amp;"!$G$32:$G$132"),INDIRECT($A$4&amp;"!$A$32:$A$132"),0,-1,-1)+(L66-ROUNDDOWN(L66,2))*100*_xlfn.XLOOKUP(L66,INDIRECT($A$4&amp;"!$G$32:$G$132"),INDIRECT($A$4&amp;"!$A$32:$A$132"),0,1,1)))</f>
        <v>9.9999999999999992E-2</v>
      </c>
      <c r="N66" s="67">
        <f t="shared" ca="1" si="3"/>
        <v>0</v>
      </c>
    </row>
    <row r="67" spans="1:14" x14ac:dyDescent="0.35">
      <c r="A67" s="32">
        <f t="shared" si="4"/>
        <v>46741</v>
      </c>
      <c r="B67" s="65" cm="1">
        <f t="array" aca="1" ref="B67" ca="1">_xlfn.XLOOKUP(A67,INDIRECT($A$5&amp;"!$AJ$41:$AJ$406"),INDIRECT($A$5&amp;"!$An$41:$An$406"))*SUM($F$3:$I$3)</f>
        <v>0</v>
      </c>
      <c r="C67" s="65" cm="1">
        <f t="array" aca="1" ref="C67" ca="1">_xlfn.XLOOKUP(A67,INDIRECT($A$5&amp;"!$AJ$41:$AJ$406"),INDIRECT($A$5&amp;"!$Ak$41:$Ak$406"))*SUM($F$3:$I$3)</f>
        <v>0</v>
      </c>
      <c r="D67" s="65" cm="1">
        <f t="array" aca="1" ref="D67" ca="1">_xlfn.XLOOKUP(A67,INDIRECT($A$5&amp;"!$AJ$41:$AJ$406"),INDIRECT($A$5&amp;"!$AO$41:$AO$406"))*SUM($F$3:$I$3)</f>
        <v>11.7</v>
      </c>
      <c r="E67" s="34" cm="1">
        <f t="array" ref="E67">SUMPRODUCT(('PT Storengy'!$B$8:$I$372)*('PT Storengy'!$A$8:$A$372=$A67)*('PT Storengy'!$A$5:$H$5=$A$6)*('PT Storengy'!$B$7:$I$7=$A$7))</f>
        <v>0</v>
      </c>
      <c r="F67" s="36">
        <f t="shared" ca="1" si="5"/>
        <v>0</v>
      </c>
      <c r="G67" s="51">
        <f t="shared" ca="1" si="6"/>
        <v>0</v>
      </c>
      <c r="H67" s="35" cm="1">
        <f t="array" aca="1" ref="H67" ca="1">IF(ROUND(ROUND(G67,2)-G67,4)=0,_xlfn.XLOOKUP(G67,INDIRECT($A$4&amp;"!$G$32:$G$132"),INDIRECT($A$4&amp;"!$A$32:$A$132"),0,1,1),IF(G67&lt;0,0,(ROUNDUP(G67,2)-G67)*100*_xlfn.XLOOKUP(G67,INDIRECT($A$4&amp;"!$G$32:$G$132"),INDIRECT($A$4&amp;"!$A$32:$A$132"),0,-1,-1)+(G67-ROUNDDOWN(G67,2))*100*_xlfn.XLOOKUP(G67,INDIRECT($A$4&amp;"!$G$32:$G$132"),INDIRECT($A$4&amp;"!$A$32:$A$132"),0,1,1)))</f>
        <v>9.9999999999999992E-2</v>
      </c>
      <c r="I67" s="84">
        <f t="shared" ca="1" si="0"/>
        <v>0</v>
      </c>
      <c r="K67" s="36">
        <f t="shared" ca="1" si="1"/>
        <v>0</v>
      </c>
      <c r="L67" s="51">
        <f t="shared" ca="1" si="2"/>
        <v>0</v>
      </c>
      <c r="M67" s="35" cm="1">
        <f t="array" aca="1" ref="M67" ca="1">IF(ROUND(ROUND(L67,2)-L67,4)=0,_xlfn.XLOOKUP(L67,INDIRECT($A$4&amp;"!$G$32:$G$132"),INDIRECT($A$4&amp;"!$A$32:$A$132"),0,1,1),IF(L67&lt;0,0,(ROUNDUP(L67,2)-L67)*100*_xlfn.XLOOKUP(L67,INDIRECT($A$4&amp;"!$G$32:$G$132"),INDIRECT($A$4&amp;"!$A$32:$A$132"),0,-1,-1)+(L67-ROUNDDOWN(L67,2))*100*_xlfn.XLOOKUP(L67,INDIRECT($A$4&amp;"!$G$32:$G$132"),INDIRECT($A$4&amp;"!$A$32:$A$132"),0,1,1)))</f>
        <v>9.9999999999999992E-2</v>
      </c>
      <c r="N67" s="67">
        <f t="shared" ca="1" si="3"/>
        <v>0</v>
      </c>
    </row>
    <row r="68" spans="1:14" x14ac:dyDescent="0.35">
      <c r="A68" s="32">
        <f t="shared" si="4"/>
        <v>46742</v>
      </c>
      <c r="B68" s="65" cm="1">
        <f t="array" aca="1" ref="B68" ca="1">_xlfn.XLOOKUP(A68,INDIRECT($A$5&amp;"!$AJ$41:$AJ$406"),INDIRECT($A$5&amp;"!$An$41:$An$406"))*SUM($F$3:$I$3)</f>
        <v>0</v>
      </c>
      <c r="C68" s="65" cm="1">
        <f t="array" aca="1" ref="C68" ca="1">_xlfn.XLOOKUP(A68,INDIRECT($A$5&amp;"!$AJ$41:$AJ$406"),INDIRECT($A$5&amp;"!$Ak$41:$Ak$406"))*SUM($F$3:$I$3)</f>
        <v>0</v>
      </c>
      <c r="D68" s="65" cm="1">
        <f t="array" aca="1" ref="D68" ca="1">_xlfn.XLOOKUP(A68,INDIRECT($A$5&amp;"!$AJ$41:$AJ$406"),INDIRECT($A$5&amp;"!$AO$41:$AO$406"))*SUM($F$3:$I$3)</f>
        <v>11.7</v>
      </c>
      <c r="E68" s="34" cm="1">
        <f t="array" ref="E68">SUMPRODUCT(('PT Storengy'!$B$8:$I$372)*('PT Storengy'!$A$8:$A$372=$A68)*('PT Storengy'!$A$5:$H$5=$A$6)*('PT Storengy'!$B$7:$I$7=$A$7))</f>
        <v>0</v>
      </c>
      <c r="F68" s="36">
        <f t="shared" ca="1" si="5"/>
        <v>0</v>
      </c>
      <c r="G68" s="51">
        <f t="shared" ca="1" si="6"/>
        <v>0</v>
      </c>
      <c r="H68" s="35" cm="1">
        <f t="array" aca="1" ref="H68" ca="1">IF(ROUND(ROUND(G68,2)-G68,4)=0,_xlfn.XLOOKUP(G68,INDIRECT($A$4&amp;"!$G$32:$G$132"),INDIRECT($A$4&amp;"!$A$32:$A$132"),0,1,1),IF(G68&lt;0,0,(ROUNDUP(G68,2)-G68)*100*_xlfn.XLOOKUP(G68,INDIRECT($A$4&amp;"!$G$32:$G$132"),INDIRECT($A$4&amp;"!$A$32:$A$132"),0,-1,-1)+(G68-ROUNDDOWN(G68,2))*100*_xlfn.XLOOKUP(G68,INDIRECT($A$4&amp;"!$G$32:$G$132"),INDIRECT($A$4&amp;"!$A$32:$A$132"),0,1,1)))</f>
        <v>9.9999999999999992E-2</v>
      </c>
      <c r="I68" s="84">
        <f t="shared" ca="1" si="0"/>
        <v>0</v>
      </c>
      <c r="K68" s="36">
        <f t="shared" ca="1" si="1"/>
        <v>0</v>
      </c>
      <c r="L68" s="51">
        <f t="shared" ca="1" si="2"/>
        <v>0</v>
      </c>
      <c r="M68" s="35" cm="1">
        <f t="array" aca="1" ref="M68" ca="1">IF(ROUND(ROUND(L68,2)-L68,4)=0,_xlfn.XLOOKUP(L68,INDIRECT($A$4&amp;"!$G$32:$G$132"),INDIRECT($A$4&amp;"!$A$32:$A$132"),0,1,1),IF(L68&lt;0,0,(ROUNDUP(L68,2)-L68)*100*_xlfn.XLOOKUP(L68,INDIRECT($A$4&amp;"!$G$32:$G$132"),INDIRECT($A$4&amp;"!$A$32:$A$132"),0,-1,-1)+(L68-ROUNDDOWN(L68,2))*100*_xlfn.XLOOKUP(L68,INDIRECT($A$4&amp;"!$G$32:$G$132"),INDIRECT($A$4&amp;"!$A$32:$A$132"),0,1,1)))</f>
        <v>9.9999999999999992E-2</v>
      </c>
      <c r="N68" s="67">
        <f t="shared" ca="1" si="3"/>
        <v>0</v>
      </c>
    </row>
    <row r="69" spans="1:14" x14ac:dyDescent="0.35">
      <c r="A69" s="32">
        <f t="shared" si="4"/>
        <v>46743</v>
      </c>
      <c r="B69" s="65" cm="1">
        <f t="array" aca="1" ref="B69" ca="1">_xlfn.XLOOKUP(A69,INDIRECT($A$5&amp;"!$AJ$41:$AJ$406"),INDIRECT($A$5&amp;"!$An$41:$An$406"))*SUM($F$3:$I$3)</f>
        <v>0</v>
      </c>
      <c r="C69" s="65" cm="1">
        <f t="array" aca="1" ref="C69" ca="1">_xlfn.XLOOKUP(A69,INDIRECT($A$5&amp;"!$AJ$41:$AJ$406"),INDIRECT($A$5&amp;"!$Ak$41:$Ak$406"))*SUM($F$3:$I$3)</f>
        <v>0</v>
      </c>
      <c r="D69" s="65" cm="1">
        <f t="array" aca="1" ref="D69" ca="1">_xlfn.XLOOKUP(A69,INDIRECT($A$5&amp;"!$AJ$41:$AJ$406"),INDIRECT($A$5&amp;"!$AO$41:$AO$406"))*SUM($F$3:$I$3)</f>
        <v>11.7</v>
      </c>
      <c r="E69" s="34" cm="1">
        <f t="array" ref="E69">SUMPRODUCT(('PT Storengy'!$B$8:$I$372)*('PT Storengy'!$A$8:$A$372=$A69)*('PT Storengy'!$A$5:$H$5=$A$6)*('PT Storengy'!$B$7:$I$7=$A$7))</f>
        <v>0</v>
      </c>
      <c r="F69" s="36">
        <f t="shared" ca="1" si="5"/>
        <v>0</v>
      </c>
      <c r="G69" s="51">
        <f t="shared" ca="1" si="6"/>
        <v>0</v>
      </c>
      <c r="H69" s="35" cm="1">
        <f t="array" aca="1" ref="H69" ca="1">IF(ROUND(ROUND(G69,2)-G69,4)=0,_xlfn.XLOOKUP(G69,INDIRECT($A$4&amp;"!$G$32:$G$132"),INDIRECT($A$4&amp;"!$A$32:$A$132"),0,1,1),IF(G69&lt;0,0,(ROUNDUP(G69,2)-G69)*100*_xlfn.XLOOKUP(G69,INDIRECT($A$4&amp;"!$G$32:$G$132"),INDIRECT($A$4&amp;"!$A$32:$A$132"),0,-1,-1)+(G69-ROUNDDOWN(G69,2))*100*_xlfn.XLOOKUP(G69,INDIRECT($A$4&amp;"!$G$32:$G$132"),INDIRECT($A$4&amp;"!$A$32:$A$132"),0,1,1)))</f>
        <v>9.9999999999999992E-2</v>
      </c>
      <c r="I69" s="84">
        <f t="shared" ca="1" si="0"/>
        <v>0</v>
      </c>
      <c r="K69" s="36">
        <f t="shared" ca="1" si="1"/>
        <v>0</v>
      </c>
      <c r="L69" s="51">
        <f t="shared" ca="1" si="2"/>
        <v>0</v>
      </c>
      <c r="M69" s="35" cm="1">
        <f t="array" aca="1" ref="M69" ca="1">IF(ROUND(ROUND(L69,2)-L69,4)=0,_xlfn.XLOOKUP(L69,INDIRECT($A$4&amp;"!$G$32:$G$132"),INDIRECT($A$4&amp;"!$A$32:$A$132"),0,1,1),IF(L69&lt;0,0,(ROUNDUP(L69,2)-L69)*100*_xlfn.XLOOKUP(L69,INDIRECT($A$4&amp;"!$G$32:$G$132"),INDIRECT($A$4&amp;"!$A$32:$A$132"),0,-1,-1)+(L69-ROUNDDOWN(L69,2))*100*_xlfn.XLOOKUP(L69,INDIRECT($A$4&amp;"!$G$32:$G$132"),INDIRECT($A$4&amp;"!$A$32:$A$132"),0,1,1)))</f>
        <v>9.9999999999999992E-2</v>
      </c>
      <c r="N69" s="67">
        <f t="shared" ca="1" si="3"/>
        <v>0</v>
      </c>
    </row>
    <row r="70" spans="1:14" x14ac:dyDescent="0.35">
      <c r="A70" s="32">
        <f t="shared" si="4"/>
        <v>46744</v>
      </c>
      <c r="B70" s="65" cm="1">
        <f t="array" aca="1" ref="B70" ca="1">_xlfn.XLOOKUP(A70,INDIRECT($A$5&amp;"!$AJ$41:$AJ$406"),INDIRECT($A$5&amp;"!$An$41:$An$406"))*SUM($F$3:$I$3)</f>
        <v>0</v>
      </c>
      <c r="C70" s="65" cm="1">
        <f t="array" aca="1" ref="C70" ca="1">_xlfn.XLOOKUP(A70,INDIRECT($A$5&amp;"!$AJ$41:$AJ$406"),INDIRECT($A$5&amp;"!$Ak$41:$Ak$406"))*SUM($F$3:$I$3)</f>
        <v>0</v>
      </c>
      <c r="D70" s="65" cm="1">
        <f t="array" aca="1" ref="D70" ca="1">_xlfn.XLOOKUP(A70,INDIRECT($A$5&amp;"!$AJ$41:$AJ$406"),INDIRECT($A$5&amp;"!$AO$41:$AO$406"))*SUM($F$3:$I$3)</f>
        <v>11.7</v>
      </c>
      <c r="E70" s="34" cm="1">
        <f t="array" ref="E70">SUMPRODUCT(('PT Storengy'!$B$8:$I$372)*('PT Storengy'!$A$8:$A$372=$A70)*('PT Storengy'!$A$5:$H$5=$A$6)*('PT Storengy'!$B$7:$I$7=$A$7))</f>
        <v>0</v>
      </c>
      <c r="F70" s="36">
        <f t="shared" ca="1" si="5"/>
        <v>0</v>
      </c>
      <c r="G70" s="51">
        <f t="shared" ca="1" si="6"/>
        <v>0</v>
      </c>
      <c r="H70" s="35" cm="1">
        <f t="array" aca="1" ref="H70" ca="1">IF(ROUND(ROUND(G70,2)-G70,4)=0,_xlfn.XLOOKUP(G70,INDIRECT($A$4&amp;"!$G$32:$G$132"),INDIRECT($A$4&amp;"!$A$32:$A$132"),0,1,1),IF(G70&lt;0,0,(ROUNDUP(G70,2)-G70)*100*_xlfn.XLOOKUP(G70,INDIRECT($A$4&amp;"!$G$32:$G$132"),INDIRECT($A$4&amp;"!$A$32:$A$132"),0,-1,-1)+(G70-ROUNDDOWN(G70,2))*100*_xlfn.XLOOKUP(G70,INDIRECT($A$4&amp;"!$G$32:$G$132"),INDIRECT($A$4&amp;"!$A$32:$A$132"),0,1,1)))</f>
        <v>9.9999999999999992E-2</v>
      </c>
      <c r="I70" s="84">
        <f t="shared" ca="1" si="0"/>
        <v>0</v>
      </c>
      <c r="K70" s="36">
        <f t="shared" ca="1" si="1"/>
        <v>0</v>
      </c>
      <c r="L70" s="51">
        <f t="shared" ca="1" si="2"/>
        <v>0</v>
      </c>
      <c r="M70" s="35" cm="1">
        <f t="array" aca="1" ref="M70" ca="1">IF(ROUND(ROUND(L70,2)-L70,4)=0,_xlfn.XLOOKUP(L70,INDIRECT($A$4&amp;"!$G$32:$G$132"),INDIRECT($A$4&amp;"!$A$32:$A$132"),0,1,1),IF(L70&lt;0,0,(ROUNDUP(L70,2)-L70)*100*_xlfn.XLOOKUP(L70,INDIRECT($A$4&amp;"!$G$32:$G$132"),INDIRECT($A$4&amp;"!$A$32:$A$132"),0,-1,-1)+(L70-ROUNDDOWN(L70,2))*100*_xlfn.XLOOKUP(L70,INDIRECT($A$4&amp;"!$G$32:$G$132"),INDIRECT($A$4&amp;"!$A$32:$A$132"),0,1,1)))</f>
        <v>9.9999999999999992E-2</v>
      </c>
      <c r="N70" s="67">
        <f t="shared" ca="1" si="3"/>
        <v>0</v>
      </c>
    </row>
    <row r="71" spans="1:14" x14ac:dyDescent="0.35">
      <c r="A71" s="32">
        <f t="shared" si="4"/>
        <v>46745</v>
      </c>
      <c r="B71" s="65" cm="1">
        <f t="array" aca="1" ref="B71" ca="1">_xlfn.XLOOKUP(A71,INDIRECT($A$5&amp;"!$AJ$41:$AJ$406"),INDIRECT($A$5&amp;"!$An$41:$An$406"))*SUM($F$3:$I$3)</f>
        <v>0</v>
      </c>
      <c r="C71" s="65" cm="1">
        <f t="array" aca="1" ref="C71" ca="1">_xlfn.XLOOKUP(A71,INDIRECT($A$5&amp;"!$AJ$41:$AJ$406"),INDIRECT($A$5&amp;"!$Ak$41:$Ak$406"))*SUM($F$3:$I$3)</f>
        <v>0</v>
      </c>
      <c r="D71" s="65" cm="1">
        <f t="array" aca="1" ref="D71" ca="1">_xlfn.XLOOKUP(A71,INDIRECT($A$5&amp;"!$AJ$41:$AJ$406"),INDIRECT($A$5&amp;"!$AO$41:$AO$406"))*SUM($F$3:$I$3)</f>
        <v>11.7</v>
      </c>
      <c r="E71" s="34" cm="1">
        <f t="array" ref="E71">SUMPRODUCT(('PT Storengy'!$B$8:$I$372)*('PT Storengy'!$A$8:$A$372=$A71)*('PT Storengy'!$A$5:$H$5=$A$6)*('PT Storengy'!$B$7:$I$7=$A$7))</f>
        <v>0</v>
      </c>
      <c r="F71" s="36">
        <f t="shared" ca="1" si="5"/>
        <v>0</v>
      </c>
      <c r="G71" s="51">
        <f t="shared" ca="1" si="6"/>
        <v>0</v>
      </c>
      <c r="H71" s="35" cm="1">
        <f t="array" aca="1" ref="H71" ca="1">IF(ROUND(ROUND(G71,2)-G71,4)=0,_xlfn.XLOOKUP(G71,INDIRECT($A$4&amp;"!$G$32:$G$132"),INDIRECT($A$4&amp;"!$A$32:$A$132"),0,1,1),IF(G71&lt;0,0,(ROUNDUP(G71,2)-G71)*100*_xlfn.XLOOKUP(G71,INDIRECT($A$4&amp;"!$G$32:$G$132"),INDIRECT($A$4&amp;"!$A$32:$A$132"),0,-1,-1)+(G71-ROUNDDOWN(G71,2))*100*_xlfn.XLOOKUP(G71,INDIRECT($A$4&amp;"!$G$32:$G$132"),INDIRECT($A$4&amp;"!$A$32:$A$132"),0,1,1)))</f>
        <v>9.9999999999999992E-2</v>
      </c>
      <c r="I71" s="84">
        <f t="shared" ca="1" si="0"/>
        <v>0</v>
      </c>
      <c r="K71" s="36">
        <f t="shared" ca="1" si="1"/>
        <v>0</v>
      </c>
      <c r="L71" s="51">
        <f t="shared" ca="1" si="2"/>
        <v>0</v>
      </c>
      <c r="M71" s="35" cm="1">
        <f t="array" aca="1" ref="M71" ca="1">IF(ROUND(ROUND(L71,2)-L71,4)=0,_xlfn.XLOOKUP(L71,INDIRECT($A$4&amp;"!$G$32:$G$132"),INDIRECT($A$4&amp;"!$A$32:$A$132"),0,1,1),IF(L71&lt;0,0,(ROUNDUP(L71,2)-L71)*100*_xlfn.XLOOKUP(L71,INDIRECT($A$4&amp;"!$G$32:$G$132"),INDIRECT($A$4&amp;"!$A$32:$A$132"),0,-1,-1)+(L71-ROUNDDOWN(L71,2))*100*_xlfn.XLOOKUP(L71,INDIRECT($A$4&amp;"!$G$32:$G$132"),INDIRECT($A$4&amp;"!$A$32:$A$132"),0,1,1)))</f>
        <v>9.9999999999999992E-2</v>
      </c>
      <c r="N71" s="67">
        <f t="shared" ca="1" si="3"/>
        <v>0</v>
      </c>
    </row>
    <row r="72" spans="1:14" x14ac:dyDescent="0.35">
      <c r="A72" s="32">
        <f t="shared" si="4"/>
        <v>46746</v>
      </c>
      <c r="B72" s="65" cm="1">
        <f t="array" aca="1" ref="B72" ca="1">_xlfn.XLOOKUP(A72,INDIRECT($A$5&amp;"!$AJ$41:$AJ$406"),INDIRECT($A$5&amp;"!$An$41:$An$406"))*SUM($F$3:$I$3)</f>
        <v>0</v>
      </c>
      <c r="C72" s="65" cm="1">
        <f t="array" aca="1" ref="C72" ca="1">_xlfn.XLOOKUP(A72,INDIRECT($A$5&amp;"!$AJ$41:$AJ$406"),INDIRECT($A$5&amp;"!$Ak$41:$Ak$406"))*SUM($F$3:$I$3)</f>
        <v>0</v>
      </c>
      <c r="D72" s="65" cm="1">
        <f t="array" aca="1" ref="D72" ca="1">_xlfn.XLOOKUP(A72,INDIRECT($A$5&amp;"!$AJ$41:$AJ$406"),INDIRECT($A$5&amp;"!$AO$41:$AO$406"))*SUM($F$3:$I$3)</f>
        <v>11.7</v>
      </c>
      <c r="E72" s="34" cm="1">
        <f t="array" ref="E72">SUMPRODUCT(('PT Storengy'!$B$8:$I$372)*('PT Storengy'!$A$8:$A$372=$A72)*('PT Storengy'!$A$5:$H$5=$A$6)*('PT Storengy'!$B$7:$I$7=$A$7))</f>
        <v>0</v>
      </c>
      <c r="F72" s="36">
        <f t="shared" ca="1" si="5"/>
        <v>0</v>
      </c>
      <c r="G72" s="51">
        <f t="shared" ca="1" si="6"/>
        <v>0</v>
      </c>
      <c r="H72" s="35" cm="1">
        <f t="array" aca="1" ref="H72" ca="1">IF(ROUND(ROUND(G72,2)-G72,4)=0,_xlfn.XLOOKUP(G72,INDIRECT($A$4&amp;"!$G$32:$G$132"),INDIRECT($A$4&amp;"!$A$32:$A$132"),0,1,1),IF(G72&lt;0,0,(ROUNDUP(G72,2)-G72)*100*_xlfn.XLOOKUP(G72,INDIRECT($A$4&amp;"!$G$32:$G$132"),INDIRECT($A$4&amp;"!$A$32:$A$132"),0,-1,-1)+(G72-ROUNDDOWN(G72,2))*100*_xlfn.XLOOKUP(G72,INDIRECT($A$4&amp;"!$G$32:$G$132"),INDIRECT($A$4&amp;"!$A$32:$A$132"),0,1,1)))</f>
        <v>9.9999999999999992E-2</v>
      </c>
      <c r="I72" s="84">
        <f t="shared" ca="1" si="0"/>
        <v>0</v>
      </c>
      <c r="K72" s="36">
        <f t="shared" ca="1" si="1"/>
        <v>0</v>
      </c>
      <c r="L72" s="51">
        <f t="shared" ca="1" si="2"/>
        <v>0</v>
      </c>
      <c r="M72" s="35" cm="1">
        <f t="array" aca="1" ref="M72" ca="1">IF(ROUND(ROUND(L72,2)-L72,4)=0,_xlfn.XLOOKUP(L72,INDIRECT($A$4&amp;"!$G$32:$G$132"),INDIRECT($A$4&amp;"!$A$32:$A$132"),0,1,1),IF(L72&lt;0,0,(ROUNDUP(L72,2)-L72)*100*_xlfn.XLOOKUP(L72,INDIRECT($A$4&amp;"!$G$32:$G$132"),INDIRECT($A$4&amp;"!$A$32:$A$132"),0,-1,-1)+(L72-ROUNDDOWN(L72,2))*100*_xlfn.XLOOKUP(L72,INDIRECT($A$4&amp;"!$G$32:$G$132"),INDIRECT($A$4&amp;"!$A$32:$A$132"),0,1,1)))</f>
        <v>9.9999999999999992E-2</v>
      </c>
      <c r="N72" s="67">
        <f t="shared" ca="1" si="3"/>
        <v>0</v>
      </c>
    </row>
    <row r="73" spans="1:14" x14ac:dyDescent="0.35">
      <c r="A73" s="32">
        <f t="shared" si="4"/>
        <v>46747</v>
      </c>
      <c r="B73" s="65" cm="1">
        <f t="array" aca="1" ref="B73" ca="1">_xlfn.XLOOKUP(A73,INDIRECT($A$5&amp;"!$AJ$41:$AJ$406"),INDIRECT($A$5&amp;"!$An$41:$An$406"))*SUM($F$3:$I$3)</f>
        <v>0</v>
      </c>
      <c r="C73" s="65" cm="1">
        <f t="array" aca="1" ref="C73" ca="1">_xlfn.XLOOKUP(A73,INDIRECT($A$5&amp;"!$AJ$41:$AJ$406"),INDIRECT($A$5&amp;"!$Ak$41:$Ak$406"))*SUM($F$3:$I$3)</f>
        <v>0</v>
      </c>
      <c r="D73" s="65" cm="1">
        <f t="array" aca="1" ref="D73" ca="1">_xlfn.XLOOKUP(A73,INDIRECT($A$5&amp;"!$AJ$41:$AJ$406"),INDIRECT($A$5&amp;"!$AO$41:$AO$406"))*SUM($F$3:$I$3)</f>
        <v>11.7</v>
      </c>
      <c r="E73" s="34" cm="1">
        <f t="array" ref="E73">SUMPRODUCT(('PT Storengy'!$B$8:$I$372)*('PT Storengy'!$A$8:$A$372=$A73)*('PT Storengy'!$A$5:$H$5=$A$6)*('PT Storengy'!$B$7:$I$7=$A$7))</f>
        <v>0</v>
      </c>
      <c r="F73" s="36">
        <f t="shared" ca="1" si="5"/>
        <v>0</v>
      </c>
      <c r="G73" s="51">
        <f t="shared" ca="1" si="6"/>
        <v>0</v>
      </c>
      <c r="H73" s="35" cm="1">
        <f t="array" aca="1" ref="H73" ca="1">IF(ROUND(ROUND(G73,2)-G73,4)=0,_xlfn.XLOOKUP(G73,INDIRECT($A$4&amp;"!$G$32:$G$132"),INDIRECT($A$4&amp;"!$A$32:$A$132"),0,1,1),IF(G73&lt;0,0,(ROUNDUP(G73,2)-G73)*100*_xlfn.XLOOKUP(G73,INDIRECT($A$4&amp;"!$G$32:$G$132"),INDIRECT($A$4&amp;"!$A$32:$A$132"),0,-1,-1)+(G73-ROUNDDOWN(G73,2))*100*_xlfn.XLOOKUP(G73,INDIRECT($A$4&amp;"!$G$32:$G$132"),INDIRECT($A$4&amp;"!$A$32:$A$132"),0,1,1)))</f>
        <v>9.9999999999999992E-2</v>
      </c>
      <c r="I73" s="84">
        <f t="shared" ca="1" si="0"/>
        <v>0</v>
      </c>
      <c r="K73" s="36">
        <f t="shared" ca="1" si="1"/>
        <v>0</v>
      </c>
      <c r="L73" s="51">
        <f t="shared" ca="1" si="2"/>
        <v>0</v>
      </c>
      <c r="M73" s="35" cm="1">
        <f t="array" aca="1" ref="M73" ca="1">IF(ROUND(ROUND(L73,2)-L73,4)=0,_xlfn.XLOOKUP(L73,INDIRECT($A$4&amp;"!$G$32:$G$132"),INDIRECT($A$4&amp;"!$A$32:$A$132"),0,1,1),IF(L73&lt;0,0,(ROUNDUP(L73,2)-L73)*100*_xlfn.XLOOKUP(L73,INDIRECT($A$4&amp;"!$G$32:$G$132"),INDIRECT($A$4&amp;"!$A$32:$A$132"),0,-1,-1)+(L73-ROUNDDOWN(L73,2))*100*_xlfn.XLOOKUP(L73,INDIRECT($A$4&amp;"!$G$32:$G$132"),INDIRECT($A$4&amp;"!$A$32:$A$132"),0,1,1)))</f>
        <v>9.9999999999999992E-2</v>
      </c>
      <c r="N73" s="67">
        <f t="shared" ca="1" si="3"/>
        <v>0</v>
      </c>
    </row>
    <row r="74" spans="1:14" x14ac:dyDescent="0.35">
      <c r="A74" s="32">
        <f t="shared" si="4"/>
        <v>46748</v>
      </c>
      <c r="B74" s="65" cm="1">
        <f t="array" aca="1" ref="B74" ca="1">_xlfn.XLOOKUP(A74,INDIRECT($A$5&amp;"!$AJ$41:$AJ$406"),INDIRECT($A$5&amp;"!$An$41:$An$406"))*SUM($F$3:$I$3)</f>
        <v>0</v>
      </c>
      <c r="C74" s="65" cm="1">
        <f t="array" aca="1" ref="C74" ca="1">_xlfn.XLOOKUP(A74,INDIRECT($A$5&amp;"!$AJ$41:$AJ$406"),INDIRECT($A$5&amp;"!$Ak$41:$Ak$406"))*SUM($F$3:$I$3)</f>
        <v>0</v>
      </c>
      <c r="D74" s="65" cm="1">
        <f t="array" aca="1" ref="D74" ca="1">_xlfn.XLOOKUP(A74,INDIRECT($A$5&amp;"!$AJ$41:$AJ$406"),INDIRECT($A$5&amp;"!$AO$41:$AO$406"))*SUM($F$3:$I$3)</f>
        <v>11.7</v>
      </c>
      <c r="E74" s="34" cm="1">
        <f t="array" ref="E74">SUMPRODUCT(('PT Storengy'!$B$8:$I$372)*('PT Storengy'!$A$8:$A$372=$A74)*('PT Storengy'!$A$5:$H$5=$A$6)*('PT Storengy'!$B$7:$I$7=$A$7))</f>
        <v>0</v>
      </c>
      <c r="F74" s="36">
        <f t="shared" ca="1" si="5"/>
        <v>0</v>
      </c>
      <c r="G74" s="51">
        <f t="shared" ca="1" si="6"/>
        <v>0</v>
      </c>
      <c r="H74" s="35" cm="1">
        <f t="array" aca="1" ref="H74" ca="1">IF(ROUND(ROUND(G74,2)-G74,4)=0,_xlfn.XLOOKUP(G74,INDIRECT($A$4&amp;"!$G$32:$G$132"),INDIRECT($A$4&amp;"!$A$32:$A$132"),0,1,1),IF(G74&lt;0,0,(ROUNDUP(G74,2)-G74)*100*_xlfn.XLOOKUP(G74,INDIRECT($A$4&amp;"!$G$32:$G$132"),INDIRECT($A$4&amp;"!$A$32:$A$132"),0,-1,-1)+(G74-ROUNDDOWN(G74,2))*100*_xlfn.XLOOKUP(G74,INDIRECT($A$4&amp;"!$G$32:$G$132"),INDIRECT($A$4&amp;"!$A$32:$A$132"),0,1,1)))</f>
        <v>9.9999999999999992E-2</v>
      </c>
      <c r="I74" s="84">
        <f t="shared" ca="1" si="0"/>
        <v>0</v>
      </c>
      <c r="K74" s="36">
        <f t="shared" ca="1" si="1"/>
        <v>0</v>
      </c>
      <c r="L74" s="51">
        <f t="shared" ca="1" si="2"/>
        <v>0</v>
      </c>
      <c r="M74" s="35" cm="1">
        <f t="array" aca="1" ref="M74" ca="1">IF(ROUND(ROUND(L74,2)-L74,4)=0,_xlfn.XLOOKUP(L74,INDIRECT($A$4&amp;"!$G$32:$G$132"),INDIRECT($A$4&amp;"!$A$32:$A$132"),0,1,1),IF(L74&lt;0,0,(ROUNDUP(L74,2)-L74)*100*_xlfn.XLOOKUP(L74,INDIRECT($A$4&amp;"!$G$32:$G$132"),INDIRECT($A$4&amp;"!$A$32:$A$132"),0,-1,-1)+(L74-ROUNDDOWN(L74,2))*100*_xlfn.XLOOKUP(L74,INDIRECT($A$4&amp;"!$G$32:$G$132"),INDIRECT($A$4&amp;"!$A$32:$A$132"),0,1,1)))</f>
        <v>9.9999999999999992E-2</v>
      </c>
      <c r="N74" s="67">
        <f t="shared" ca="1" si="3"/>
        <v>0</v>
      </c>
    </row>
    <row r="75" spans="1:14" x14ac:dyDescent="0.35">
      <c r="A75" s="32">
        <f t="shared" si="4"/>
        <v>46749</v>
      </c>
      <c r="B75" s="65" cm="1">
        <f t="array" aca="1" ref="B75" ca="1">_xlfn.XLOOKUP(A75,INDIRECT($A$5&amp;"!$AJ$41:$AJ$406"),INDIRECT($A$5&amp;"!$An$41:$An$406"))*SUM($F$3:$I$3)</f>
        <v>0</v>
      </c>
      <c r="C75" s="65" cm="1">
        <f t="array" aca="1" ref="C75" ca="1">_xlfn.XLOOKUP(A75,INDIRECT($A$5&amp;"!$AJ$41:$AJ$406"),INDIRECT($A$5&amp;"!$Ak$41:$Ak$406"))*SUM($F$3:$I$3)</f>
        <v>0</v>
      </c>
      <c r="D75" s="65" cm="1">
        <f t="array" aca="1" ref="D75" ca="1">_xlfn.XLOOKUP(A75,INDIRECT($A$5&amp;"!$AJ$41:$AJ$406"),INDIRECT($A$5&amp;"!$AO$41:$AO$406"))*SUM($F$3:$I$3)</f>
        <v>11.7</v>
      </c>
      <c r="E75" s="34" cm="1">
        <f t="array" ref="E75">SUMPRODUCT(('PT Storengy'!$B$8:$I$372)*('PT Storengy'!$A$8:$A$372=$A75)*('PT Storengy'!$A$5:$H$5=$A$6)*('PT Storengy'!$B$7:$I$7=$A$7))</f>
        <v>0</v>
      </c>
      <c r="F75" s="36">
        <f t="shared" ca="1" si="5"/>
        <v>0</v>
      </c>
      <c r="G75" s="51">
        <f t="shared" ca="1" si="6"/>
        <v>0</v>
      </c>
      <c r="H75" s="35" cm="1">
        <f t="array" aca="1" ref="H75" ca="1">IF(ROUND(ROUND(G75,2)-G75,4)=0,_xlfn.XLOOKUP(G75,INDIRECT($A$4&amp;"!$G$32:$G$132"),INDIRECT($A$4&amp;"!$A$32:$A$132"),0,1,1),IF(G75&lt;0,0,(ROUNDUP(G75,2)-G75)*100*_xlfn.XLOOKUP(G75,INDIRECT($A$4&amp;"!$G$32:$G$132"),INDIRECT($A$4&amp;"!$A$32:$A$132"),0,-1,-1)+(G75-ROUNDDOWN(G75,2))*100*_xlfn.XLOOKUP(G75,INDIRECT($A$4&amp;"!$G$32:$G$132"),INDIRECT($A$4&amp;"!$A$32:$A$132"),0,1,1)))</f>
        <v>9.9999999999999992E-2</v>
      </c>
      <c r="I75" s="84">
        <f t="shared" ca="1" si="0"/>
        <v>0</v>
      </c>
      <c r="K75" s="36">
        <f t="shared" ca="1" si="1"/>
        <v>0</v>
      </c>
      <c r="L75" s="51">
        <f t="shared" ca="1" si="2"/>
        <v>0</v>
      </c>
      <c r="M75" s="35" cm="1">
        <f t="array" aca="1" ref="M75" ca="1">IF(ROUND(ROUND(L75,2)-L75,4)=0,_xlfn.XLOOKUP(L75,INDIRECT($A$4&amp;"!$G$32:$G$132"),INDIRECT($A$4&amp;"!$A$32:$A$132"),0,1,1),IF(L75&lt;0,0,(ROUNDUP(L75,2)-L75)*100*_xlfn.XLOOKUP(L75,INDIRECT($A$4&amp;"!$G$32:$G$132"),INDIRECT($A$4&amp;"!$A$32:$A$132"),0,-1,-1)+(L75-ROUNDDOWN(L75,2))*100*_xlfn.XLOOKUP(L75,INDIRECT($A$4&amp;"!$G$32:$G$132"),INDIRECT($A$4&amp;"!$A$32:$A$132"),0,1,1)))</f>
        <v>9.9999999999999992E-2</v>
      </c>
      <c r="N75" s="67">
        <f t="shared" ca="1" si="3"/>
        <v>0</v>
      </c>
    </row>
    <row r="76" spans="1:14" x14ac:dyDescent="0.35">
      <c r="A76" s="32">
        <f t="shared" si="4"/>
        <v>46750</v>
      </c>
      <c r="B76" s="65" cm="1">
        <f t="array" aca="1" ref="B76" ca="1">_xlfn.XLOOKUP(A76,INDIRECT($A$5&amp;"!$AJ$41:$AJ$406"),INDIRECT($A$5&amp;"!$An$41:$An$406"))*SUM($F$3:$I$3)</f>
        <v>0</v>
      </c>
      <c r="C76" s="65" cm="1">
        <f t="array" aca="1" ref="C76" ca="1">_xlfn.XLOOKUP(A76,INDIRECT($A$5&amp;"!$AJ$41:$AJ$406"),INDIRECT($A$5&amp;"!$Ak$41:$Ak$406"))*SUM($F$3:$I$3)</f>
        <v>0</v>
      </c>
      <c r="D76" s="65" cm="1">
        <f t="array" aca="1" ref="D76" ca="1">_xlfn.XLOOKUP(A76,INDIRECT($A$5&amp;"!$AJ$41:$AJ$406"),INDIRECT($A$5&amp;"!$AO$41:$AO$406"))*SUM($F$3:$I$3)</f>
        <v>11.7</v>
      </c>
      <c r="E76" s="34" cm="1">
        <f t="array" ref="E76">SUMPRODUCT(('PT Storengy'!$B$8:$I$372)*('PT Storengy'!$A$8:$A$372=$A76)*('PT Storengy'!$A$5:$H$5=$A$6)*('PT Storengy'!$B$7:$I$7=$A$7))</f>
        <v>0</v>
      </c>
      <c r="F76" s="36">
        <f t="shared" ca="1" si="5"/>
        <v>0</v>
      </c>
      <c r="G76" s="51">
        <f t="shared" ca="1" si="6"/>
        <v>0</v>
      </c>
      <c r="H76" s="35" cm="1">
        <f t="array" aca="1" ref="H76" ca="1">IF(ROUND(ROUND(G76,2)-G76,4)=0,_xlfn.XLOOKUP(G76,INDIRECT($A$4&amp;"!$G$32:$G$132"),INDIRECT($A$4&amp;"!$A$32:$A$132"),0,1,1),IF(G76&lt;0,0,(ROUNDUP(G76,2)-G76)*100*_xlfn.XLOOKUP(G76,INDIRECT($A$4&amp;"!$G$32:$G$132"),INDIRECT($A$4&amp;"!$A$32:$A$132"),0,-1,-1)+(G76-ROUNDDOWN(G76,2))*100*_xlfn.XLOOKUP(G76,INDIRECT($A$4&amp;"!$G$32:$G$132"),INDIRECT($A$4&amp;"!$A$32:$A$132"),0,1,1)))</f>
        <v>9.9999999999999992E-2</v>
      </c>
      <c r="I76" s="84">
        <f t="shared" ca="1" si="0"/>
        <v>0</v>
      </c>
      <c r="K76" s="36">
        <f t="shared" ca="1" si="1"/>
        <v>0</v>
      </c>
      <c r="L76" s="51">
        <f t="shared" ca="1" si="2"/>
        <v>0</v>
      </c>
      <c r="M76" s="35" cm="1">
        <f t="array" aca="1" ref="M76" ca="1">IF(ROUND(ROUND(L76,2)-L76,4)=0,_xlfn.XLOOKUP(L76,INDIRECT($A$4&amp;"!$G$32:$G$132"),INDIRECT($A$4&amp;"!$A$32:$A$132"),0,1,1),IF(L76&lt;0,0,(ROUNDUP(L76,2)-L76)*100*_xlfn.XLOOKUP(L76,INDIRECT($A$4&amp;"!$G$32:$G$132"),INDIRECT($A$4&amp;"!$A$32:$A$132"),0,-1,-1)+(L76-ROUNDDOWN(L76,2))*100*_xlfn.XLOOKUP(L76,INDIRECT($A$4&amp;"!$G$32:$G$132"),INDIRECT($A$4&amp;"!$A$32:$A$132"),0,1,1)))</f>
        <v>9.9999999999999992E-2</v>
      </c>
      <c r="N76" s="67">
        <f t="shared" ca="1" si="3"/>
        <v>0</v>
      </c>
    </row>
    <row r="77" spans="1:14" x14ac:dyDescent="0.35">
      <c r="A77" s="32">
        <f t="shared" si="4"/>
        <v>46751</v>
      </c>
      <c r="B77" s="65" cm="1">
        <f t="array" aca="1" ref="B77" ca="1">_xlfn.XLOOKUP(A77,INDIRECT($A$5&amp;"!$AJ$41:$AJ$406"),INDIRECT($A$5&amp;"!$An$41:$An$406"))*SUM($F$3:$I$3)</f>
        <v>0</v>
      </c>
      <c r="C77" s="65" cm="1">
        <f t="array" aca="1" ref="C77" ca="1">_xlfn.XLOOKUP(A77,INDIRECT($A$5&amp;"!$AJ$41:$AJ$406"),INDIRECT($A$5&amp;"!$Ak$41:$Ak$406"))*SUM($F$3:$I$3)</f>
        <v>0</v>
      </c>
      <c r="D77" s="65" cm="1">
        <f t="array" aca="1" ref="D77" ca="1">_xlfn.XLOOKUP(A77,INDIRECT($A$5&amp;"!$AJ$41:$AJ$406"),INDIRECT($A$5&amp;"!$AO$41:$AO$406"))*SUM($F$3:$I$3)</f>
        <v>11.7</v>
      </c>
      <c r="E77" s="34" cm="1">
        <f t="array" ref="E77">SUMPRODUCT(('PT Storengy'!$B$8:$I$372)*('PT Storengy'!$A$8:$A$372=$A77)*('PT Storengy'!$A$5:$H$5=$A$6)*('PT Storengy'!$B$7:$I$7=$A$7))</f>
        <v>0</v>
      </c>
      <c r="F77" s="36">
        <f t="shared" ca="1" si="5"/>
        <v>0</v>
      </c>
      <c r="G77" s="51">
        <f t="shared" ca="1" si="6"/>
        <v>0</v>
      </c>
      <c r="H77" s="35" cm="1">
        <f t="array" aca="1" ref="H77" ca="1">IF(ROUND(ROUND(G77,2)-G77,4)=0,_xlfn.XLOOKUP(G77,INDIRECT($A$4&amp;"!$G$32:$G$132"),INDIRECT($A$4&amp;"!$A$32:$A$132"),0,1,1),IF(G77&lt;0,0,(ROUNDUP(G77,2)-G77)*100*_xlfn.XLOOKUP(G77,INDIRECT($A$4&amp;"!$G$32:$G$132"),INDIRECT($A$4&amp;"!$A$32:$A$132"),0,-1,-1)+(G77-ROUNDDOWN(G77,2))*100*_xlfn.XLOOKUP(G77,INDIRECT($A$4&amp;"!$G$32:$G$132"),INDIRECT($A$4&amp;"!$A$32:$A$132"),0,1,1)))</f>
        <v>9.9999999999999992E-2</v>
      </c>
      <c r="I77" s="84">
        <f t="shared" ca="1" si="0"/>
        <v>0</v>
      </c>
      <c r="K77" s="36">
        <f t="shared" ca="1" si="1"/>
        <v>0</v>
      </c>
      <c r="L77" s="51">
        <f t="shared" ca="1" si="2"/>
        <v>0</v>
      </c>
      <c r="M77" s="35" cm="1">
        <f t="array" aca="1" ref="M77" ca="1">IF(ROUND(ROUND(L77,2)-L77,4)=0,_xlfn.XLOOKUP(L77,INDIRECT($A$4&amp;"!$G$32:$G$132"),INDIRECT($A$4&amp;"!$A$32:$A$132"),0,1,1),IF(L77&lt;0,0,(ROUNDUP(L77,2)-L77)*100*_xlfn.XLOOKUP(L77,INDIRECT($A$4&amp;"!$G$32:$G$132"),INDIRECT($A$4&amp;"!$A$32:$A$132"),0,-1,-1)+(L77-ROUNDDOWN(L77,2))*100*_xlfn.XLOOKUP(L77,INDIRECT($A$4&amp;"!$G$32:$G$132"),INDIRECT($A$4&amp;"!$A$32:$A$132"),0,1,1)))</f>
        <v>9.9999999999999992E-2</v>
      </c>
      <c r="N77" s="67">
        <f t="shared" ca="1" si="3"/>
        <v>0</v>
      </c>
    </row>
    <row r="78" spans="1:14" x14ac:dyDescent="0.35">
      <c r="A78" s="32">
        <f t="shared" si="4"/>
        <v>46752</v>
      </c>
      <c r="B78" s="65" cm="1">
        <f t="array" aca="1" ref="B78" ca="1">_xlfn.XLOOKUP(A78,INDIRECT($A$5&amp;"!$AJ$41:$AJ$406"),INDIRECT($A$5&amp;"!$An$41:$An$406"))*SUM($F$3:$I$3)</f>
        <v>0</v>
      </c>
      <c r="C78" s="65" cm="1">
        <f t="array" aca="1" ref="C78" ca="1">_xlfn.XLOOKUP(A78,INDIRECT($A$5&amp;"!$AJ$41:$AJ$406"),INDIRECT($A$5&amp;"!$Ak$41:$Ak$406"))*SUM($F$3:$I$3)</f>
        <v>0</v>
      </c>
      <c r="D78" s="65" cm="1">
        <f t="array" aca="1" ref="D78" ca="1">_xlfn.XLOOKUP(A78,INDIRECT($A$5&amp;"!$AJ$41:$AJ$406"),INDIRECT($A$5&amp;"!$AO$41:$AO$406"))*SUM($F$3:$I$3)</f>
        <v>11.7</v>
      </c>
      <c r="E78" s="34" cm="1">
        <f t="array" ref="E78">SUMPRODUCT(('PT Storengy'!$B$8:$I$372)*('PT Storengy'!$A$8:$A$372=$A78)*('PT Storengy'!$A$5:$H$5=$A$6)*('PT Storengy'!$B$7:$I$7=$A$7))</f>
        <v>0</v>
      </c>
      <c r="F78" s="36">
        <f t="shared" ca="1" si="5"/>
        <v>0</v>
      </c>
      <c r="G78" s="51">
        <f t="shared" ca="1" si="6"/>
        <v>0</v>
      </c>
      <c r="H78" s="35" cm="1">
        <f t="array" aca="1" ref="H78" ca="1">IF(ROUND(ROUND(G78,2)-G78,4)=0,_xlfn.XLOOKUP(G78,INDIRECT($A$4&amp;"!$G$32:$G$132"),INDIRECT($A$4&amp;"!$A$32:$A$132"),0,1,1),IF(G78&lt;0,0,(ROUNDUP(G78,2)-G78)*100*_xlfn.XLOOKUP(G78,INDIRECT($A$4&amp;"!$G$32:$G$132"),INDIRECT($A$4&amp;"!$A$32:$A$132"),0,-1,-1)+(G78-ROUNDDOWN(G78,2))*100*_xlfn.XLOOKUP(G78,INDIRECT($A$4&amp;"!$G$32:$G$132"),INDIRECT($A$4&amp;"!$A$32:$A$132"),0,1,1)))</f>
        <v>9.9999999999999992E-2</v>
      </c>
      <c r="I78" s="84">
        <f t="shared" ca="1" si="0"/>
        <v>0</v>
      </c>
      <c r="K78" s="36">
        <f t="shared" ca="1" si="1"/>
        <v>0</v>
      </c>
      <c r="L78" s="51">
        <f t="shared" ca="1" si="2"/>
        <v>0</v>
      </c>
      <c r="M78" s="35" cm="1">
        <f t="array" aca="1" ref="M78" ca="1">IF(ROUND(ROUND(L78,2)-L78,4)=0,_xlfn.XLOOKUP(L78,INDIRECT($A$4&amp;"!$G$32:$G$132"),INDIRECT($A$4&amp;"!$A$32:$A$132"),0,1,1),IF(L78&lt;0,0,(ROUNDUP(L78,2)-L78)*100*_xlfn.XLOOKUP(L78,INDIRECT($A$4&amp;"!$G$32:$G$132"),INDIRECT($A$4&amp;"!$A$32:$A$132"),0,-1,-1)+(L78-ROUNDDOWN(L78,2))*100*_xlfn.XLOOKUP(L78,INDIRECT($A$4&amp;"!$G$32:$G$132"),INDIRECT($A$4&amp;"!$A$32:$A$132"),0,1,1)))</f>
        <v>9.9999999999999992E-2</v>
      </c>
      <c r="N78" s="67">
        <f t="shared" ca="1" si="3"/>
        <v>0</v>
      </c>
    </row>
    <row r="79" spans="1:14" x14ac:dyDescent="0.35">
      <c r="A79" s="32">
        <f t="shared" si="4"/>
        <v>46753</v>
      </c>
      <c r="B79" s="65" cm="1">
        <f t="array" aca="1" ref="B79" ca="1">_xlfn.XLOOKUP(A79,INDIRECT($A$5&amp;"!$AJ$41:$AJ$406"),INDIRECT($A$5&amp;"!$An$41:$An$406"))*SUM($F$3:$I$3)</f>
        <v>0</v>
      </c>
      <c r="C79" s="65" cm="1">
        <f t="array" aca="1" ref="C79" ca="1">_xlfn.XLOOKUP(A79,INDIRECT($A$5&amp;"!$AJ$41:$AJ$406"),INDIRECT($A$5&amp;"!$Ak$41:$Ak$406"))*SUM($F$3:$I$3)</f>
        <v>0</v>
      </c>
      <c r="D79" s="65" cm="1">
        <f t="array" aca="1" ref="D79" ca="1">_xlfn.XLOOKUP(A79,INDIRECT($A$5&amp;"!$AJ$41:$AJ$406"),INDIRECT($A$5&amp;"!$AO$41:$AO$406"))*SUM($F$3:$I$3)</f>
        <v>11.7</v>
      </c>
      <c r="E79" s="34" cm="1">
        <f t="array" ref="E79">SUMPRODUCT(('PT Storengy'!$B$8:$I$372)*('PT Storengy'!$A$8:$A$372=$A79)*('PT Storengy'!$A$5:$H$5=$A$6)*('PT Storengy'!$B$7:$I$7=$A$7))</f>
        <v>0</v>
      </c>
      <c r="F79" s="36">
        <f t="shared" ca="1" si="5"/>
        <v>0</v>
      </c>
      <c r="G79" s="51">
        <f t="shared" ca="1" si="6"/>
        <v>0</v>
      </c>
      <c r="H79" s="35" cm="1">
        <f t="array" aca="1" ref="H79" ca="1">IF(ROUND(ROUND(G79,2)-G79,4)=0,_xlfn.XLOOKUP(G79,INDIRECT($A$4&amp;"!$G$32:$G$132"),INDIRECT($A$4&amp;"!$A$32:$A$132"),0,1,1),IF(G79&lt;0,0,(ROUNDUP(G79,2)-G79)*100*_xlfn.XLOOKUP(G79,INDIRECT($A$4&amp;"!$G$32:$G$132"),INDIRECT($A$4&amp;"!$A$32:$A$132"),0,-1,-1)+(G79-ROUNDDOWN(G79,2))*100*_xlfn.XLOOKUP(G79,INDIRECT($A$4&amp;"!$G$32:$G$132"),INDIRECT($A$4&amp;"!$A$32:$A$132"),0,1,1)))</f>
        <v>9.9999999999999992E-2</v>
      </c>
      <c r="I79" s="84">
        <f t="shared" ca="1" si="0"/>
        <v>0</v>
      </c>
      <c r="K79" s="36">
        <f t="shared" ca="1" si="1"/>
        <v>0</v>
      </c>
      <c r="L79" s="51">
        <f t="shared" ca="1" si="2"/>
        <v>0</v>
      </c>
      <c r="M79" s="35" cm="1">
        <f t="array" aca="1" ref="M79" ca="1">IF(ROUND(ROUND(L79,2)-L79,4)=0,_xlfn.XLOOKUP(L79,INDIRECT($A$4&amp;"!$G$32:$G$132"),INDIRECT($A$4&amp;"!$A$32:$A$132"),0,1,1),IF(L79&lt;0,0,(ROUNDUP(L79,2)-L79)*100*_xlfn.XLOOKUP(L79,INDIRECT($A$4&amp;"!$G$32:$G$132"),INDIRECT($A$4&amp;"!$A$32:$A$132"),0,-1,-1)+(L79-ROUNDDOWN(L79,2))*100*_xlfn.XLOOKUP(L79,INDIRECT($A$4&amp;"!$G$32:$G$132"),INDIRECT($A$4&amp;"!$A$32:$A$132"),0,1,1)))</f>
        <v>9.9999999999999992E-2</v>
      </c>
      <c r="N79" s="67">
        <f t="shared" ca="1" si="3"/>
        <v>0</v>
      </c>
    </row>
    <row r="80" spans="1:14" x14ac:dyDescent="0.35">
      <c r="A80" s="32">
        <f t="shared" si="4"/>
        <v>46754</v>
      </c>
      <c r="B80" s="65" cm="1">
        <f t="array" aca="1" ref="B80" ca="1">_xlfn.XLOOKUP(A80,INDIRECT($A$5&amp;"!$AJ$41:$AJ$406"),INDIRECT($A$5&amp;"!$An$41:$An$406"))*SUM($F$3:$I$3)</f>
        <v>0</v>
      </c>
      <c r="C80" s="65" cm="1">
        <f t="array" aca="1" ref="C80" ca="1">_xlfn.XLOOKUP(A80,INDIRECT($A$5&amp;"!$AJ$41:$AJ$406"),INDIRECT($A$5&amp;"!$Ak$41:$Ak$406"))*SUM($F$3:$I$3)</f>
        <v>0</v>
      </c>
      <c r="D80" s="65" cm="1">
        <f t="array" aca="1" ref="D80" ca="1">_xlfn.XLOOKUP(A80,INDIRECT($A$5&amp;"!$AJ$41:$AJ$406"),INDIRECT($A$5&amp;"!$AO$41:$AO$406"))*SUM($F$3:$I$3)</f>
        <v>11.7</v>
      </c>
      <c r="E80" s="34" cm="1">
        <f t="array" ref="E80">SUMPRODUCT(('PT Storengy'!$B$8:$I$372)*('PT Storengy'!$A$8:$A$372=$A80)*('PT Storengy'!$A$5:$H$5=$A$6)*('PT Storengy'!$B$7:$I$7=$A$7))</f>
        <v>0</v>
      </c>
      <c r="F80" s="36">
        <f t="shared" ca="1" si="5"/>
        <v>0</v>
      </c>
      <c r="G80" s="51">
        <f t="shared" ca="1" si="6"/>
        <v>0</v>
      </c>
      <c r="H80" s="35" cm="1">
        <f t="array" aca="1" ref="H80" ca="1">IF(ROUND(ROUND(G80,2)-G80,4)=0,_xlfn.XLOOKUP(G80,INDIRECT($A$4&amp;"!$G$32:$G$132"),INDIRECT($A$4&amp;"!$A$32:$A$132"),0,1,1),IF(G80&lt;0,0,(ROUNDUP(G80,2)-G80)*100*_xlfn.XLOOKUP(G80,INDIRECT($A$4&amp;"!$G$32:$G$132"),INDIRECT($A$4&amp;"!$A$32:$A$132"),0,-1,-1)+(G80-ROUNDDOWN(G80,2))*100*_xlfn.XLOOKUP(G80,INDIRECT($A$4&amp;"!$G$32:$G$132"),INDIRECT($A$4&amp;"!$A$32:$A$132"),0,1,1)))</f>
        <v>9.9999999999999992E-2</v>
      </c>
      <c r="I80" s="84">
        <f t="shared" ca="1" si="0"/>
        <v>0</v>
      </c>
      <c r="K80" s="36">
        <f t="shared" ca="1" si="1"/>
        <v>0</v>
      </c>
      <c r="L80" s="51">
        <f t="shared" ca="1" si="2"/>
        <v>0</v>
      </c>
      <c r="M80" s="35" cm="1">
        <f t="array" aca="1" ref="M80" ca="1">IF(ROUND(ROUND(L80,2)-L80,4)=0,_xlfn.XLOOKUP(L80,INDIRECT($A$4&amp;"!$G$32:$G$132"),INDIRECT($A$4&amp;"!$A$32:$A$132"),0,1,1),IF(L80&lt;0,0,(ROUNDUP(L80,2)-L80)*100*_xlfn.XLOOKUP(L80,INDIRECT($A$4&amp;"!$G$32:$G$132"),INDIRECT($A$4&amp;"!$A$32:$A$132"),0,-1,-1)+(L80-ROUNDDOWN(L80,2))*100*_xlfn.XLOOKUP(L80,INDIRECT($A$4&amp;"!$G$32:$G$132"),INDIRECT($A$4&amp;"!$A$32:$A$132"),0,1,1)))</f>
        <v>9.9999999999999992E-2</v>
      </c>
      <c r="N80" s="67">
        <f t="shared" ca="1" si="3"/>
        <v>0</v>
      </c>
    </row>
    <row r="81" spans="1:14" x14ac:dyDescent="0.35">
      <c r="A81" s="32">
        <f t="shared" si="4"/>
        <v>46755</v>
      </c>
      <c r="B81" s="65" cm="1">
        <f t="array" aca="1" ref="B81" ca="1">_xlfn.XLOOKUP(A81,INDIRECT($A$5&amp;"!$AJ$41:$AJ$406"),INDIRECT($A$5&amp;"!$An$41:$An$406"))*SUM($F$3:$I$3)</f>
        <v>0</v>
      </c>
      <c r="C81" s="65" cm="1">
        <f t="array" aca="1" ref="C81" ca="1">_xlfn.XLOOKUP(A81,INDIRECT($A$5&amp;"!$AJ$41:$AJ$406"),INDIRECT($A$5&amp;"!$Ak$41:$Ak$406"))*SUM($F$3:$I$3)</f>
        <v>0</v>
      </c>
      <c r="D81" s="65" cm="1">
        <f t="array" aca="1" ref="D81" ca="1">_xlfn.XLOOKUP(A81,INDIRECT($A$5&amp;"!$AJ$41:$AJ$406"),INDIRECT($A$5&amp;"!$AO$41:$AO$406"))*SUM($F$3:$I$3)</f>
        <v>11.7</v>
      </c>
      <c r="E81" s="34" cm="1">
        <f t="array" ref="E81">SUMPRODUCT(('PT Storengy'!$B$8:$I$372)*('PT Storengy'!$A$8:$A$372=$A81)*('PT Storengy'!$A$5:$H$5=$A$6)*('PT Storengy'!$B$7:$I$7=$A$7))</f>
        <v>0</v>
      </c>
      <c r="F81" s="36">
        <f t="shared" ca="1" si="5"/>
        <v>0</v>
      </c>
      <c r="G81" s="51">
        <f t="shared" ca="1" si="6"/>
        <v>0</v>
      </c>
      <c r="H81" s="35" cm="1">
        <f t="array" aca="1" ref="H81" ca="1">IF(ROUND(ROUND(G81,2)-G81,4)=0,_xlfn.XLOOKUP(G81,INDIRECT($A$4&amp;"!$G$32:$G$132"),INDIRECT($A$4&amp;"!$A$32:$A$132"),0,1,1),IF(G81&lt;0,0,(ROUNDUP(G81,2)-G81)*100*_xlfn.XLOOKUP(G81,INDIRECT($A$4&amp;"!$G$32:$G$132"),INDIRECT($A$4&amp;"!$A$32:$A$132"),0,-1,-1)+(G81-ROUNDDOWN(G81,2))*100*_xlfn.XLOOKUP(G81,INDIRECT($A$4&amp;"!$G$32:$G$132"),INDIRECT($A$4&amp;"!$A$32:$A$132"),0,1,1)))</f>
        <v>9.9999999999999992E-2</v>
      </c>
      <c r="I81" s="84">
        <f t="shared" ca="1" si="0"/>
        <v>0</v>
      </c>
      <c r="K81" s="36">
        <f t="shared" ref="K81:K144" ca="1" si="7">K80-N81/1000</f>
        <v>0</v>
      </c>
      <c r="L81" s="51">
        <f t="shared" ca="1" si="2"/>
        <v>0</v>
      </c>
      <c r="M81" s="35" cm="1">
        <f t="array" aca="1" ref="M81" ca="1">IF(ROUND(ROUND(L81,2)-L81,4)=0,_xlfn.XLOOKUP(L81,INDIRECT($A$4&amp;"!$G$32:$G$132"),INDIRECT($A$4&amp;"!$A$32:$A$132"),0,1,1),IF(L81&lt;0,0,(ROUNDUP(L81,2)-L81)*100*_xlfn.XLOOKUP(L81,INDIRECT($A$4&amp;"!$G$32:$G$132"),INDIRECT($A$4&amp;"!$A$32:$A$132"),0,-1,-1)+(L81-ROUNDDOWN(L81,2))*100*_xlfn.XLOOKUP(L81,INDIRECT($A$4&amp;"!$G$32:$G$132"),INDIRECT($A$4&amp;"!$A$32:$A$132"),0,1,1)))</f>
        <v>9.9999999999999992E-2</v>
      </c>
      <c r="N81" s="67">
        <f t="shared" ca="1" si="3"/>
        <v>0</v>
      </c>
    </row>
    <row r="82" spans="1:14" x14ac:dyDescent="0.35">
      <c r="A82" s="32">
        <f t="shared" si="4"/>
        <v>46756</v>
      </c>
      <c r="B82" s="65" cm="1">
        <f t="array" aca="1" ref="B82" ca="1">_xlfn.XLOOKUP(A82,INDIRECT($A$5&amp;"!$AJ$41:$AJ$406"),INDIRECT($A$5&amp;"!$An$41:$An$406"))*SUM($F$3:$I$3)</f>
        <v>0</v>
      </c>
      <c r="C82" s="65" cm="1">
        <f t="array" aca="1" ref="C82" ca="1">_xlfn.XLOOKUP(A82,INDIRECT($A$5&amp;"!$AJ$41:$AJ$406"),INDIRECT($A$5&amp;"!$Ak$41:$Ak$406"))*SUM($F$3:$I$3)</f>
        <v>0</v>
      </c>
      <c r="D82" s="65" cm="1">
        <f t="array" aca="1" ref="D82" ca="1">_xlfn.XLOOKUP(A82,INDIRECT($A$5&amp;"!$AJ$41:$AJ$406"),INDIRECT($A$5&amp;"!$AO$41:$AO$406"))*SUM($F$3:$I$3)</f>
        <v>11.7</v>
      </c>
      <c r="E82" s="34" cm="1">
        <f t="array" ref="E82">SUMPRODUCT(('PT Storengy'!$B$8:$I$372)*('PT Storengy'!$A$8:$A$372=$A82)*('PT Storengy'!$A$5:$H$5=$A$6)*('PT Storengy'!$B$7:$I$7=$A$7))</f>
        <v>0</v>
      </c>
      <c r="F82" s="36">
        <f t="shared" ca="1" si="5"/>
        <v>0</v>
      </c>
      <c r="G82" s="51">
        <f t="shared" ca="1" si="6"/>
        <v>0</v>
      </c>
      <c r="H82" s="35" cm="1">
        <f t="array" aca="1" ref="H82" ca="1">IF(ROUND(ROUND(G82,2)-G82,4)=0,_xlfn.XLOOKUP(G82,INDIRECT($A$4&amp;"!$G$32:$G$132"),INDIRECT($A$4&amp;"!$A$32:$A$132"),0,1,1),IF(G82&lt;0,0,(ROUNDUP(G82,2)-G82)*100*_xlfn.XLOOKUP(G82,INDIRECT($A$4&amp;"!$G$32:$G$132"),INDIRECT($A$4&amp;"!$A$32:$A$132"),0,-1,-1)+(G82-ROUNDDOWN(G82,2))*100*_xlfn.XLOOKUP(G82,INDIRECT($A$4&amp;"!$G$32:$G$132"),INDIRECT($A$4&amp;"!$A$32:$A$132"),0,1,1)))</f>
        <v>9.9999999999999992E-2</v>
      </c>
      <c r="I82" s="84">
        <f t="shared" ref="I82:I145" ca="1" si="8">IF(F81*1000-$F$4*(1-E82)*H82&gt;1000*B82,$F$4*(1-E82)*H82,F81*1000-1000*B82)</f>
        <v>0</v>
      </c>
      <c r="K82" s="36">
        <f t="shared" ca="1" si="7"/>
        <v>0</v>
      </c>
      <c r="L82" s="51">
        <f t="shared" ref="L82:L145" ca="1" si="9">MAX(K81/SUM($F$3,$G$3,$H$3,$I$3),0)</f>
        <v>0</v>
      </c>
      <c r="M82" s="35" cm="1">
        <f t="array" aca="1" ref="M82" ca="1">IF(ROUND(ROUND(L82,2)-L82,4)=0,_xlfn.XLOOKUP(L82,INDIRECT($A$4&amp;"!$G$32:$G$132"),INDIRECT($A$4&amp;"!$A$32:$A$132"),0,1,1),IF(L82&lt;0,0,(ROUNDUP(L82,2)-L82)*100*_xlfn.XLOOKUP(L82,INDIRECT($A$4&amp;"!$G$32:$G$132"),INDIRECT($A$4&amp;"!$A$32:$A$132"),0,-1,-1)+(L82-ROUNDDOWN(L82,2))*100*_xlfn.XLOOKUP(L82,INDIRECT($A$4&amp;"!$G$32:$G$132"),INDIRECT($A$4&amp;"!$A$32:$A$132"),0,1,1)))</f>
        <v>9.9999999999999992E-2</v>
      </c>
      <c r="N82" s="67">
        <f t="shared" ref="N82:N145" ca="1" si="10">IF(K81*1000&lt;$F$4*(1)*M82,K81*1000,$F$4*(1)*M82)</f>
        <v>0</v>
      </c>
    </row>
    <row r="83" spans="1:14" x14ac:dyDescent="0.35">
      <c r="A83" s="32">
        <f t="shared" ref="A83:A146" si="11">A82+1</f>
        <v>46757</v>
      </c>
      <c r="B83" s="65" cm="1">
        <f t="array" aca="1" ref="B83" ca="1">_xlfn.XLOOKUP(A83,INDIRECT($A$5&amp;"!$AJ$41:$AJ$406"),INDIRECT($A$5&amp;"!$An$41:$An$406"))*SUM($F$3:$I$3)</f>
        <v>0</v>
      </c>
      <c r="C83" s="65" cm="1">
        <f t="array" aca="1" ref="C83" ca="1">_xlfn.XLOOKUP(A83,INDIRECT($A$5&amp;"!$AJ$41:$AJ$406"),INDIRECT($A$5&amp;"!$Ak$41:$Ak$406"))*SUM($F$3:$I$3)</f>
        <v>0</v>
      </c>
      <c r="D83" s="65" cm="1">
        <f t="array" aca="1" ref="D83" ca="1">_xlfn.XLOOKUP(A83,INDIRECT($A$5&amp;"!$AJ$41:$AJ$406"),INDIRECT($A$5&amp;"!$AO$41:$AO$406"))*SUM($F$3:$I$3)</f>
        <v>11.7</v>
      </c>
      <c r="E83" s="34" cm="1">
        <f t="array" ref="E83">SUMPRODUCT(('PT Storengy'!$B$8:$I$372)*('PT Storengy'!$A$8:$A$372=$A83)*('PT Storengy'!$A$5:$H$5=$A$6)*('PT Storengy'!$B$7:$I$7=$A$7))</f>
        <v>0</v>
      </c>
      <c r="F83" s="36">
        <f t="shared" ref="F83:F146" ca="1" si="12">F82-I83/1000</f>
        <v>0</v>
      </c>
      <c r="G83" s="51">
        <f t="shared" ref="G83:G146" ca="1" si="13">$F82/SUM($F$3,$G$3,$H$3,$I$3)</f>
        <v>0</v>
      </c>
      <c r="H83" s="35" cm="1">
        <f t="array" aca="1" ref="H83" ca="1">IF(ROUND(ROUND(G83,2)-G83,4)=0,_xlfn.XLOOKUP(G83,INDIRECT($A$4&amp;"!$G$32:$G$132"),INDIRECT($A$4&amp;"!$A$32:$A$132"),0,1,1),IF(G83&lt;0,0,(ROUNDUP(G83,2)-G83)*100*_xlfn.XLOOKUP(G83,INDIRECT($A$4&amp;"!$G$32:$G$132"),INDIRECT($A$4&amp;"!$A$32:$A$132"),0,-1,-1)+(G83-ROUNDDOWN(G83,2))*100*_xlfn.XLOOKUP(G83,INDIRECT($A$4&amp;"!$G$32:$G$132"),INDIRECT($A$4&amp;"!$A$32:$A$132"),0,1,1)))</f>
        <v>9.9999999999999992E-2</v>
      </c>
      <c r="I83" s="84">
        <f t="shared" ca="1" si="8"/>
        <v>0</v>
      </c>
      <c r="K83" s="36">
        <f t="shared" ca="1" si="7"/>
        <v>0</v>
      </c>
      <c r="L83" s="51">
        <f t="shared" ca="1" si="9"/>
        <v>0</v>
      </c>
      <c r="M83" s="35" cm="1">
        <f t="array" aca="1" ref="M83" ca="1">IF(ROUND(ROUND(L83,2)-L83,4)=0,_xlfn.XLOOKUP(L83,INDIRECT($A$4&amp;"!$G$32:$G$132"),INDIRECT($A$4&amp;"!$A$32:$A$132"),0,1,1),IF(L83&lt;0,0,(ROUNDUP(L83,2)-L83)*100*_xlfn.XLOOKUP(L83,INDIRECT($A$4&amp;"!$G$32:$G$132"),INDIRECT($A$4&amp;"!$A$32:$A$132"),0,-1,-1)+(L83-ROUNDDOWN(L83,2))*100*_xlfn.XLOOKUP(L83,INDIRECT($A$4&amp;"!$G$32:$G$132"),INDIRECT($A$4&amp;"!$A$32:$A$132"),0,1,1)))</f>
        <v>9.9999999999999992E-2</v>
      </c>
      <c r="N83" s="67">
        <f t="shared" ca="1" si="10"/>
        <v>0</v>
      </c>
    </row>
    <row r="84" spans="1:14" x14ac:dyDescent="0.35">
      <c r="A84" s="32">
        <f t="shared" si="11"/>
        <v>46758</v>
      </c>
      <c r="B84" s="65" cm="1">
        <f t="array" aca="1" ref="B84" ca="1">_xlfn.XLOOKUP(A84,INDIRECT($A$5&amp;"!$AJ$41:$AJ$406"),INDIRECT($A$5&amp;"!$An$41:$An$406"))*SUM($F$3:$I$3)</f>
        <v>0</v>
      </c>
      <c r="C84" s="65" cm="1">
        <f t="array" aca="1" ref="C84" ca="1">_xlfn.XLOOKUP(A84,INDIRECT($A$5&amp;"!$AJ$41:$AJ$406"),INDIRECT($A$5&amp;"!$Ak$41:$Ak$406"))*SUM($F$3:$I$3)</f>
        <v>0</v>
      </c>
      <c r="D84" s="65" cm="1">
        <f t="array" aca="1" ref="D84" ca="1">_xlfn.XLOOKUP(A84,INDIRECT($A$5&amp;"!$AJ$41:$AJ$406"),INDIRECT($A$5&amp;"!$AO$41:$AO$406"))*SUM($F$3:$I$3)</f>
        <v>11.7</v>
      </c>
      <c r="E84" s="34" cm="1">
        <f t="array" ref="E84">SUMPRODUCT(('PT Storengy'!$B$8:$I$372)*('PT Storengy'!$A$8:$A$372=$A84)*('PT Storengy'!$A$5:$H$5=$A$6)*('PT Storengy'!$B$7:$I$7=$A$7))</f>
        <v>0</v>
      </c>
      <c r="F84" s="36">
        <f t="shared" ca="1" si="12"/>
        <v>0</v>
      </c>
      <c r="G84" s="51">
        <f t="shared" ca="1" si="13"/>
        <v>0</v>
      </c>
      <c r="H84" s="35" cm="1">
        <f t="array" aca="1" ref="H84" ca="1">IF(ROUND(ROUND(G84,2)-G84,4)=0,_xlfn.XLOOKUP(G84,INDIRECT($A$4&amp;"!$G$32:$G$132"),INDIRECT($A$4&amp;"!$A$32:$A$132"),0,1,1),IF(G84&lt;0,0,(ROUNDUP(G84,2)-G84)*100*_xlfn.XLOOKUP(G84,INDIRECT($A$4&amp;"!$G$32:$G$132"),INDIRECT($A$4&amp;"!$A$32:$A$132"),0,-1,-1)+(G84-ROUNDDOWN(G84,2))*100*_xlfn.XLOOKUP(G84,INDIRECT($A$4&amp;"!$G$32:$G$132"),INDIRECT($A$4&amp;"!$A$32:$A$132"),0,1,1)))</f>
        <v>9.9999999999999992E-2</v>
      </c>
      <c r="I84" s="84">
        <f t="shared" ca="1" si="8"/>
        <v>0</v>
      </c>
      <c r="K84" s="36">
        <f t="shared" ca="1" si="7"/>
        <v>0</v>
      </c>
      <c r="L84" s="51">
        <f t="shared" ca="1" si="9"/>
        <v>0</v>
      </c>
      <c r="M84" s="35" cm="1">
        <f t="array" aca="1" ref="M84" ca="1">IF(ROUND(ROUND(L84,2)-L84,4)=0,_xlfn.XLOOKUP(L84,INDIRECT($A$4&amp;"!$G$32:$G$132"),INDIRECT($A$4&amp;"!$A$32:$A$132"),0,1,1),IF(L84&lt;0,0,(ROUNDUP(L84,2)-L84)*100*_xlfn.XLOOKUP(L84,INDIRECT($A$4&amp;"!$G$32:$G$132"),INDIRECT($A$4&amp;"!$A$32:$A$132"),0,-1,-1)+(L84-ROUNDDOWN(L84,2))*100*_xlfn.XLOOKUP(L84,INDIRECT($A$4&amp;"!$G$32:$G$132"),INDIRECT($A$4&amp;"!$A$32:$A$132"),0,1,1)))</f>
        <v>9.9999999999999992E-2</v>
      </c>
      <c r="N84" s="67">
        <f t="shared" ca="1" si="10"/>
        <v>0</v>
      </c>
    </row>
    <row r="85" spans="1:14" x14ac:dyDescent="0.35">
      <c r="A85" s="32">
        <f t="shared" si="11"/>
        <v>46759</v>
      </c>
      <c r="B85" s="65" cm="1">
        <f t="array" aca="1" ref="B85" ca="1">_xlfn.XLOOKUP(A85,INDIRECT($A$5&amp;"!$AJ$41:$AJ$406"),INDIRECT($A$5&amp;"!$An$41:$An$406"))*SUM($F$3:$I$3)</f>
        <v>0</v>
      </c>
      <c r="C85" s="65" cm="1">
        <f t="array" aca="1" ref="C85" ca="1">_xlfn.XLOOKUP(A85,INDIRECT($A$5&amp;"!$AJ$41:$AJ$406"),INDIRECT($A$5&amp;"!$Ak$41:$Ak$406"))*SUM($F$3:$I$3)</f>
        <v>0</v>
      </c>
      <c r="D85" s="65" cm="1">
        <f t="array" aca="1" ref="D85" ca="1">_xlfn.XLOOKUP(A85,INDIRECT($A$5&amp;"!$AJ$41:$AJ$406"),INDIRECT($A$5&amp;"!$AO$41:$AO$406"))*SUM($F$3:$I$3)</f>
        <v>11.7</v>
      </c>
      <c r="E85" s="34" cm="1">
        <f t="array" ref="E85">SUMPRODUCT(('PT Storengy'!$B$8:$I$372)*('PT Storengy'!$A$8:$A$372=$A85)*('PT Storengy'!$A$5:$H$5=$A$6)*('PT Storengy'!$B$7:$I$7=$A$7))</f>
        <v>0</v>
      </c>
      <c r="F85" s="36">
        <f t="shared" ca="1" si="12"/>
        <v>0</v>
      </c>
      <c r="G85" s="51">
        <f t="shared" ca="1" si="13"/>
        <v>0</v>
      </c>
      <c r="H85" s="35" cm="1">
        <f t="array" aca="1" ref="H85" ca="1">IF(ROUND(ROUND(G85,2)-G85,4)=0,_xlfn.XLOOKUP(G85,INDIRECT($A$4&amp;"!$G$32:$G$132"),INDIRECT($A$4&amp;"!$A$32:$A$132"),0,1,1),IF(G85&lt;0,0,(ROUNDUP(G85,2)-G85)*100*_xlfn.XLOOKUP(G85,INDIRECT($A$4&amp;"!$G$32:$G$132"),INDIRECT($A$4&amp;"!$A$32:$A$132"),0,-1,-1)+(G85-ROUNDDOWN(G85,2))*100*_xlfn.XLOOKUP(G85,INDIRECT($A$4&amp;"!$G$32:$G$132"),INDIRECT($A$4&amp;"!$A$32:$A$132"),0,1,1)))</f>
        <v>9.9999999999999992E-2</v>
      </c>
      <c r="I85" s="84">
        <f t="shared" ca="1" si="8"/>
        <v>0</v>
      </c>
      <c r="K85" s="36">
        <f t="shared" ca="1" si="7"/>
        <v>0</v>
      </c>
      <c r="L85" s="51">
        <f t="shared" ca="1" si="9"/>
        <v>0</v>
      </c>
      <c r="M85" s="35" cm="1">
        <f t="array" aca="1" ref="M85" ca="1">IF(ROUND(ROUND(L85,2)-L85,4)=0,_xlfn.XLOOKUP(L85,INDIRECT($A$4&amp;"!$G$32:$G$132"),INDIRECT($A$4&amp;"!$A$32:$A$132"),0,1,1),IF(L85&lt;0,0,(ROUNDUP(L85,2)-L85)*100*_xlfn.XLOOKUP(L85,INDIRECT($A$4&amp;"!$G$32:$G$132"),INDIRECT($A$4&amp;"!$A$32:$A$132"),0,-1,-1)+(L85-ROUNDDOWN(L85,2))*100*_xlfn.XLOOKUP(L85,INDIRECT($A$4&amp;"!$G$32:$G$132"),INDIRECT($A$4&amp;"!$A$32:$A$132"),0,1,1)))</f>
        <v>9.9999999999999992E-2</v>
      </c>
      <c r="N85" s="67">
        <f t="shared" ca="1" si="10"/>
        <v>0</v>
      </c>
    </row>
    <row r="86" spans="1:14" x14ac:dyDescent="0.35">
      <c r="A86" s="32">
        <f t="shared" si="11"/>
        <v>46760</v>
      </c>
      <c r="B86" s="65" cm="1">
        <f t="array" aca="1" ref="B86" ca="1">_xlfn.XLOOKUP(A86,INDIRECT($A$5&amp;"!$AJ$41:$AJ$406"),INDIRECT($A$5&amp;"!$An$41:$An$406"))*SUM($F$3:$I$3)</f>
        <v>0</v>
      </c>
      <c r="C86" s="65" cm="1">
        <f t="array" aca="1" ref="C86" ca="1">_xlfn.XLOOKUP(A86,INDIRECT($A$5&amp;"!$AJ$41:$AJ$406"),INDIRECT($A$5&amp;"!$Ak$41:$Ak$406"))*SUM($F$3:$I$3)</f>
        <v>0</v>
      </c>
      <c r="D86" s="65" cm="1">
        <f t="array" aca="1" ref="D86" ca="1">_xlfn.XLOOKUP(A86,INDIRECT($A$5&amp;"!$AJ$41:$AJ$406"),INDIRECT($A$5&amp;"!$AO$41:$AO$406"))*SUM($F$3:$I$3)</f>
        <v>11.7</v>
      </c>
      <c r="E86" s="34" cm="1">
        <f t="array" ref="E86">SUMPRODUCT(('PT Storengy'!$B$8:$I$372)*('PT Storengy'!$A$8:$A$372=$A86)*('PT Storengy'!$A$5:$H$5=$A$6)*('PT Storengy'!$B$7:$I$7=$A$7))</f>
        <v>0</v>
      </c>
      <c r="F86" s="36">
        <f t="shared" ca="1" si="12"/>
        <v>0</v>
      </c>
      <c r="G86" s="51">
        <f t="shared" ca="1" si="13"/>
        <v>0</v>
      </c>
      <c r="H86" s="35" cm="1">
        <f t="array" aca="1" ref="H86" ca="1">IF(ROUND(ROUND(G86,2)-G86,4)=0,_xlfn.XLOOKUP(G86,INDIRECT($A$4&amp;"!$G$32:$G$132"),INDIRECT($A$4&amp;"!$A$32:$A$132"),0,1,1),IF(G86&lt;0,0,(ROUNDUP(G86,2)-G86)*100*_xlfn.XLOOKUP(G86,INDIRECT($A$4&amp;"!$G$32:$G$132"),INDIRECT($A$4&amp;"!$A$32:$A$132"),0,-1,-1)+(G86-ROUNDDOWN(G86,2))*100*_xlfn.XLOOKUP(G86,INDIRECT($A$4&amp;"!$G$32:$G$132"),INDIRECT($A$4&amp;"!$A$32:$A$132"),0,1,1)))</f>
        <v>9.9999999999999992E-2</v>
      </c>
      <c r="I86" s="84">
        <f t="shared" ca="1" si="8"/>
        <v>0</v>
      </c>
      <c r="K86" s="36">
        <f t="shared" ca="1" si="7"/>
        <v>0</v>
      </c>
      <c r="L86" s="51">
        <f t="shared" ca="1" si="9"/>
        <v>0</v>
      </c>
      <c r="M86" s="35" cm="1">
        <f t="array" aca="1" ref="M86" ca="1">IF(ROUND(ROUND(L86,2)-L86,4)=0,_xlfn.XLOOKUP(L86,INDIRECT($A$4&amp;"!$G$32:$G$132"),INDIRECT($A$4&amp;"!$A$32:$A$132"),0,1,1),IF(L86&lt;0,0,(ROUNDUP(L86,2)-L86)*100*_xlfn.XLOOKUP(L86,INDIRECT($A$4&amp;"!$G$32:$G$132"),INDIRECT($A$4&amp;"!$A$32:$A$132"),0,-1,-1)+(L86-ROUNDDOWN(L86,2))*100*_xlfn.XLOOKUP(L86,INDIRECT($A$4&amp;"!$G$32:$G$132"),INDIRECT($A$4&amp;"!$A$32:$A$132"),0,1,1)))</f>
        <v>9.9999999999999992E-2</v>
      </c>
      <c r="N86" s="67">
        <f t="shared" ca="1" si="10"/>
        <v>0</v>
      </c>
    </row>
    <row r="87" spans="1:14" x14ac:dyDescent="0.35">
      <c r="A87" s="32">
        <f t="shared" si="11"/>
        <v>46761</v>
      </c>
      <c r="B87" s="65" cm="1">
        <f t="array" aca="1" ref="B87" ca="1">_xlfn.XLOOKUP(A87,INDIRECT($A$5&amp;"!$AJ$41:$AJ$406"),INDIRECT($A$5&amp;"!$An$41:$An$406"))*SUM($F$3:$I$3)</f>
        <v>0</v>
      </c>
      <c r="C87" s="65" cm="1">
        <f t="array" aca="1" ref="C87" ca="1">_xlfn.XLOOKUP(A87,INDIRECT($A$5&amp;"!$AJ$41:$AJ$406"),INDIRECT($A$5&amp;"!$Ak$41:$Ak$406"))*SUM($F$3:$I$3)</f>
        <v>0</v>
      </c>
      <c r="D87" s="65" cm="1">
        <f t="array" aca="1" ref="D87" ca="1">_xlfn.XLOOKUP(A87,INDIRECT($A$5&amp;"!$AJ$41:$AJ$406"),INDIRECT($A$5&amp;"!$AO$41:$AO$406"))*SUM($F$3:$I$3)</f>
        <v>11.7</v>
      </c>
      <c r="E87" s="34" cm="1">
        <f t="array" ref="E87">SUMPRODUCT(('PT Storengy'!$B$8:$I$372)*('PT Storengy'!$A$8:$A$372=$A87)*('PT Storengy'!$A$5:$H$5=$A$6)*('PT Storengy'!$B$7:$I$7=$A$7))</f>
        <v>0</v>
      </c>
      <c r="F87" s="36">
        <f t="shared" ca="1" si="12"/>
        <v>0</v>
      </c>
      <c r="G87" s="51">
        <f t="shared" ca="1" si="13"/>
        <v>0</v>
      </c>
      <c r="H87" s="35" cm="1">
        <f t="array" aca="1" ref="H87" ca="1">IF(ROUND(ROUND(G87,2)-G87,4)=0,_xlfn.XLOOKUP(G87,INDIRECT($A$4&amp;"!$G$32:$G$132"),INDIRECT($A$4&amp;"!$A$32:$A$132"),0,1,1),IF(G87&lt;0,0,(ROUNDUP(G87,2)-G87)*100*_xlfn.XLOOKUP(G87,INDIRECT($A$4&amp;"!$G$32:$G$132"),INDIRECT($A$4&amp;"!$A$32:$A$132"),0,-1,-1)+(G87-ROUNDDOWN(G87,2))*100*_xlfn.XLOOKUP(G87,INDIRECT($A$4&amp;"!$G$32:$G$132"),INDIRECT($A$4&amp;"!$A$32:$A$132"),0,1,1)))</f>
        <v>9.9999999999999992E-2</v>
      </c>
      <c r="I87" s="84">
        <f t="shared" ca="1" si="8"/>
        <v>0</v>
      </c>
      <c r="K87" s="36">
        <f t="shared" ca="1" si="7"/>
        <v>0</v>
      </c>
      <c r="L87" s="51">
        <f t="shared" ca="1" si="9"/>
        <v>0</v>
      </c>
      <c r="M87" s="35" cm="1">
        <f t="array" aca="1" ref="M87" ca="1">IF(ROUND(ROUND(L87,2)-L87,4)=0,_xlfn.XLOOKUP(L87,INDIRECT($A$4&amp;"!$G$32:$G$132"),INDIRECT($A$4&amp;"!$A$32:$A$132"),0,1,1),IF(L87&lt;0,0,(ROUNDUP(L87,2)-L87)*100*_xlfn.XLOOKUP(L87,INDIRECT($A$4&amp;"!$G$32:$G$132"),INDIRECT($A$4&amp;"!$A$32:$A$132"),0,-1,-1)+(L87-ROUNDDOWN(L87,2))*100*_xlfn.XLOOKUP(L87,INDIRECT($A$4&amp;"!$G$32:$G$132"),INDIRECT($A$4&amp;"!$A$32:$A$132"),0,1,1)))</f>
        <v>9.9999999999999992E-2</v>
      </c>
      <c r="N87" s="67">
        <f t="shared" ca="1" si="10"/>
        <v>0</v>
      </c>
    </row>
    <row r="88" spans="1:14" x14ac:dyDescent="0.35">
      <c r="A88" s="32">
        <f t="shared" si="11"/>
        <v>46762</v>
      </c>
      <c r="B88" s="65" cm="1">
        <f t="array" aca="1" ref="B88" ca="1">_xlfn.XLOOKUP(A88,INDIRECT($A$5&amp;"!$AJ$41:$AJ$406"),INDIRECT($A$5&amp;"!$An$41:$An$406"))*SUM($F$3:$I$3)</f>
        <v>0</v>
      </c>
      <c r="C88" s="65" cm="1">
        <f t="array" aca="1" ref="C88" ca="1">_xlfn.XLOOKUP(A88,INDIRECT($A$5&amp;"!$AJ$41:$AJ$406"),INDIRECT($A$5&amp;"!$Ak$41:$Ak$406"))*SUM($F$3:$I$3)</f>
        <v>0</v>
      </c>
      <c r="D88" s="65" cm="1">
        <f t="array" aca="1" ref="D88" ca="1">_xlfn.XLOOKUP(A88,INDIRECT($A$5&amp;"!$AJ$41:$AJ$406"),INDIRECT($A$5&amp;"!$AO$41:$AO$406"))*SUM($F$3:$I$3)</f>
        <v>11.7</v>
      </c>
      <c r="E88" s="34" cm="1">
        <f t="array" ref="E88">SUMPRODUCT(('PT Storengy'!$B$8:$I$372)*('PT Storengy'!$A$8:$A$372=$A88)*('PT Storengy'!$A$5:$H$5=$A$6)*('PT Storengy'!$B$7:$I$7=$A$7))</f>
        <v>0</v>
      </c>
      <c r="F88" s="36">
        <f t="shared" ca="1" si="12"/>
        <v>0</v>
      </c>
      <c r="G88" s="51">
        <f t="shared" ca="1" si="13"/>
        <v>0</v>
      </c>
      <c r="H88" s="35" cm="1">
        <f t="array" aca="1" ref="H88" ca="1">IF(ROUND(ROUND(G88,2)-G88,4)=0,_xlfn.XLOOKUP(G88,INDIRECT($A$4&amp;"!$G$32:$G$132"),INDIRECT($A$4&amp;"!$A$32:$A$132"),0,1,1),IF(G88&lt;0,0,(ROUNDUP(G88,2)-G88)*100*_xlfn.XLOOKUP(G88,INDIRECT($A$4&amp;"!$G$32:$G$132"),INDIRECT($A$4&amp;"!$A$32:$A$132"),0,-1,-1)+(G88-ROUNDDOWN(G88,2))*100*_xlfn.XLOOKUP(G88,INDIRECT($A$4&amp;"!$G$32:$G$132"),INDIRECT($A$4&amp;"!$A$32:$A$132"),0,1,1)))</f>
        <v>9.9999999999999992E-2</v>
      </c>
      <c r="I88" s="84">
        <f t="shared" ca="1" si="8"/>
        <v>0</v>
      </c>
      <c r="K88" s="36">
        <f t="shared" ca="1" si="7"/>
        <v>0</v>
      </c>
      <c r="L88" s="51">
        <f t="shared" ca="1" si="9"/>
        <v>0</v>
      </c>
      <c r="M88" s="35" cm="1">
        <f t="array" aca="1" ref="M88" ca="1">IF(ROUND(ROUND(L88,2)-L88,4)=0,_xlfn.XLOOKUP(L88,INDIRECT($A$4&amp;"!$G$32:$G$132"),INDIRECT($A$4&amp;"!$A$32:$A$132"),0,1,1),IF(L88&lt;0,0,(ROUNDUP(L88,2)-L88)*100*_xlfn.XLOOKUP(L88,INDIRECT($A$4&amp;"!$G$32:$G$132"),INDIRECT($A$4&amp;"!$A$32:$A$132"),0,-1,-1)+(L88-ROUNDDOWN(L88,2))*100*_xlfn.XLOOKUP(L88,INDIRECT($A$4&amp;"!$G$32:$G$132"),INDIRECT($A$4&amp;"!$A$32:$A$132"),0,1,1)))</f>
        <v>9.9999999999999992E-2</v>
      </c>
      <c r="N88" s="67">
        <f t="shared" ca="1" si="10"/>
        <v>0</v>
      </c>
    </row>
    <row r="89" spans="1:14" x14ac:dyDescent="0.35">
      <c r="A89" s="32">
        <f t="shared" si="11"/>
        <v>46763</v>
      </c>
      <c r="B89" s="65" cm="1">
        <f t="array" aca="1" ref="B89" ca="1">_xlfn.XLOOKUP(A89,INDIRECT($A$5&amp;"!$AJ$41:$AJ$406"),INDIRECT($A$5&amp;"!$An$41:$An$406"))*SUM($F$3:$I$3)</f>
        <v>0</v>
      </c>
      <c r="C89" s="65" cm="1">
        <f t="array" aca="1" ref="C89" ca="1">_xlfn.XLOOKUP(A89,INDIRECT($A$5&amp;"!$AJ$41:$AJ$406"),INDIRECT($A$5&amp;"!$Ak$41:$Ak$406"))*SUM($F$3:$I$3)</f>
        <v>0</v>
      </c>
      <c r="D89" s="65" cm="1">
        <f t="array" aca="1" ref="D89" ca="1">_xlfn.XLOOKUP(A89,INDIRECT($A$5&amp;"!$AJ$41:$AJ$406"),INDIRECT($A$5&amp;"!$AO$41:$AO$406"))*SUM($F$3:$I$3)</f>
        <v>11.7</v>
      </c>
      <c r="E89" s="34" cm="1">
        <f t="array" ref="E89">SUMPRODUCT(('PT Storengy'!$B$8:$I$372)*('PT Storengy'!$A$8:$A$372=$A89)*('PT Storengy'!$A$5:$H$5=$A$6)*('PT Storengy'!$B$7:$I$7=$A$7))</f>
        <v>0</v>
      </c>
      <c r="F89" s="36">
        <f t="shared" ca="1" si="12"/>
        <v>0</v>
      </c>
      <c r="G89" s="51">
        <f t="shared" ca="1" si="13"/>
        <v>0</v>
      </c>
      <c r="H89" s="35" cm="1">
        <f t="array" aca="1" ref="H89" ca="1">IF(ROUND(ROUND(G89,2)-G89,4)=0,_xlfn.XLOOKUP(G89,INDIRECT($A$4&amp;"!$G$32:$G$132"),INDIRECT($A$4&amp;"!$A$32:$A$132"),0,1,1),IF(G89&lt;0,0,(ROUNDUP(G89,2)-G89)*100*_xlfn.XLOOKUP(G89,INDIRECT($A$4&amp;"!$G$32:$G$132"),INDIRECT($A$4&amp;"!$A$32:$A$132"),0,-1,-1)+(G89-ROUNDDOWN(G89,2))*100*_xlfn.XLOOKUP(G89,INDIRECT($A$4&amp;"!$G$32:$G$132"),INDIRECT($A$4&amp;"!$A$32:$A$132"),0,1,1)))</f>
        <v>9.9999999999999992E-2</v>
      </c>
      <c r="I89" s="84">
        <f t="shared" ca="1" si="8"/>
        <v>0</v>
      </c>
      <c r="K89" s="36">
        <f t="shared" ca="1" si="7"/>
        <v>0</v>
      </c>
      <c r="L89" s="51">
        <f t="shared" ca="1" si="9"/>
        <v>0</v>
      </c>
      <c r="M89" s="35" cm="1">
        <f t="array" aca="1" ref="M89" ca="1">IF(ROUND(ROUND(L89,2)-L89,4)=0,_xlfn.XLOOKUP(L89,INDIRECT($A$4&amp;"!$G$32:$G$132"),INDIRECT($A$4&amp;"!$A$32:$A$132"),0,1,1),IF(L89&lt;0,0,(ROUNDUP(L89,2)-L89)*100*_xlfn.XLOOKUP(L89,INDIRECT($A$4&amp;"!$G$32:$G$132"),INDIRECT($A$4&amp;"!$A$32:$A$132"),0,-1,-1)+(L89-ROUNDDOWN(L89,2))*100*_xlfn.XLOOKUP(L89,INDIRECT($A$4&amp;"!$G$32:$G$132"),INDIRECT($A$4&amp;"!$A$32:$A$132"),0,1,1)))</f>
        <v>9.9999999999999992E-2</v>
      </c>
      <c r="N89" s="67">
        <f t="shared" ca="1" si="10"/>
        <v>0</v>
      </c>
    </row>
    <row r="90" spans="1:14" x14ac:dyDescent="0.35">
      <c r="A90" s="32">
        <f t="shared" si="11"/>
        <v>46764</v>
      </c>
      <c r="B90" s="65" cm="1">
        <f t="array" aca="1" ref="B90" ca="1">_xlfn.XLOOKUP(A90,INDIRECT($A$5&amp;"!$AJ$41:$AJ$406"),INDIRECT($A$5&amp;"!$An$41:$An$406"))*SUM($F$3:$I$3)</f>
        <v>0</v>
      </c>
      <c r="C90" s="65" cm="1">
        <f t="array" aca="1" ref="C90" ca="1">_xlfn.XLOOKUP(A90,INDIRECT($A$5&amp;"!$AJ$41:$AJ$406"),INDIRECT($A$5&amp;"!$Ak$41:$Ak$406"))*SUM($F$3:$I$3)</f>
        <v>0</v>
      </c>
      <c r="D90" s="65" cm="1">
        <f t="array" aca="1" ref="D90" ca="1">_xlfn.XLOOKUP(A90,INDIRECT($A$5&amp;"!$AJ$41:$AJ$406"),INDIRECT($A$5&amp;"!$AO$41:$AO$406"))*SUM($F$3:$I$3)</f>
        <v>11.7</v>
      </c>
      <c r="E90" s="34" cm="1">
        <f t="array" ref="E90">SUMPRODUCT(('PT Storengy'!$B$8:$I$372)*('PT Storengy'!$A$8:$A$372=$A90)*('PT Storengy'!$A$5:$H$5=$A$6)*('PT Storengy'!$B$7:$I$7=$A$7))</f>
        <v>0</v>
      </c>
      <c r="F90" s="36">
        <f t="shared" ca="1" si="12"/>
        <v>0</v>
      </c>
      <c r="G90" s="51">
        <f t="shared" ca="1" si="13"/>
        <v>0</v>
      </c>
      <c r="H90" s="35" cm="1">
        <f t="array" aca="1" ref="H90" ca="1">IF(ROUND(ROUND(G90,2)-G90,4)=0,_xlfn.XLOOKUP(G90,INDIRECT($A$4&amp;"!$G$32:$G$132"),INDIRECT($A$4&amp;"!$A$32:$A$132"),0,1,1),IF(G90&lt;0,0,(ROUNDUP(G90,2)-G90)*100*_xlfn.XLOOKUP(G90,INDIRECT($A$4&amp;"!$G$32:$G$132"),INDIRECT($A$4&amp;"!$A$32:$A$132"),0,-1,-1)+(G90-ROUNDDOWN(G90,2))*100*_xlfn.XLOOKUP(G90,INDIRECT($A$4&amp;"!$G$32:$G$132"),INDIRECT($A$4&amp;"!$A$32:$A$132"),0,1,1)))</f>
        <v>9.9999999999999992E-2</v>
      </c>
      <c r="I90" s="84">
        <f t="shared" ca="1" si="8"/>
        <v>0</v>
      </c>
      <c r="K90" s="36">
        <f t="shared" ca="1" si="7"/>
        <v>0</v>
      </c>
      <c r="L90" s="51">
        <f t="shared" ca="1" si="9"/>
        <v>0</v>
      </c>
      <c r="M90" s="35" cm="1">
        <f t="array" aca="1" ref="M90" ca="1">IF(ROUND(ROUND(L90,2)-L90,4)=0,_xlfn.XLOOKUP(L90,INDIRECT($A$4&amp;"!$G$32:$G$132"),INDIRECT($A$4&amp;"!$A$32:$A$132"),0,1,1),IF(L90&lt;0,0,(ROUNDUP(L90,2)-L90)*100*_xlfn.XLOOKUP(L90,INDIRECT($A$4&amp;"!$G$32:$G$132"),INDIRECT($A$4&amp;"!$A$32:$A$132"),0,-1,-1)+(L90-ROUNDDOWN(L90,2))*100*_xlfn.XLOOKUP(L90,INDIRECT($A$4&amp;"!$G$32:$G$132"),INDIRECT($A$4&amp;"!$A$32:$A$132"),0,1,1)))</f>
        <v>9.9999999999999992E-2</v>
      </c>
      <c r="N90" s="67">
        <f t="shared" ca="1" si="10"/>
        <v>0</v>
      </c>
    </row>
    <row r="91" spans="1:14" x14ac:dyDescent="0.35">
      <c r="A91" s="32">
        <f t="shared" si="11"/>
        <v>46765</v>
      </c>
      <c r="B91" s="65" cm="1">
        <f t="array" aca="1" ref="B91" ca="1">_xlfn.XLOOKUP(A91,INDIRECT($A$5&amp;"!$AJ$41:$AJ$406"),INDIRECT($A$5&amp;"!$An$41:$An$406"))*SUM($F$3:$I$3)</f>
        <v>0</v>
      </c>
      <c r="C91" s="65" cm="1">
        <f t="array" aca="1" ref="C91" ca="1">_xlfn.XLOOKUP(A91,INDIRECT($A$5&amp;"!$AJ$41:$AJ$406"),INDIRECT($A$5&amp;"!$Ak$41:$Ak$406"))*SUM($F$3:$I$3)</f>
        <v>0</v>
      </c>
      <c r="D91" s="65" cm="1">
        <f t="array" aca="1" ref="D91" ca="1">_xlfn.XLOOKUP(A91,INDIRECT($A$5&amp;"!$AJ$41:$AJ$406"),INDIRECT($A$5&amp;"!$AO$41:$AO$406"))*SUM($F$3:$I$3)</f>
        <v>11.7</v>
      </c>
      <c r="E91" s="34" cm="1">
        <f t="array" ref="E91">SUMPRODUCT(('PT Storengy'!$B$8:$I$372)*('PT Storengy'!$A$8:$A$372=$A91)*('PT Storengy'!$A$5:$H$5=$A$6)*('PT Storengy'!$B$7:$I$7=$A$7))</f>
        <v>0</v>
      </c>
      <c r="F91" s="36">
        <f t="shared" ca="1" si="12"/>
        <v>0</v>
      </c>
      <c r="G91" s="51">
        <f t="shared" ca="1" si="13"/>
        <v>0</v>
      </c>
      <c r="H91" s="35" cm="1">
        <f t="array" aca="1" ref="H91" ca="1">IF(ROUND(ROUND(G91,2)-G91,4)=0,_xlfn.XLOOKUP(G91,INDIRECT($A$4&amp;"!$G$32:$G$132"),INDIRECT($A$4&amp;"!$A$32:$A$132"),0,1,1),IF(G91&lt;0,0,(ROUNDUP(G91,2)-G91)*100*_xlfn.XLOOKUP(G91,INDIRECT($A$4&amp;"!$G$32:$G$132"),INDIRECT($A$4&amp;"!$A$32:$A$132"),0,-1,-1)+(G91-ROUNDDOWN(G91,2))*100*_xlfn.XLOOKUP(G91,INDIRECT($A$4&amp;"!$G$32:$G$132"),INDIRECT($A$4&amp;"!$A$32:$A$132"),0,1,1)))</f>
        <v>9.9999999999999992E-2</v>
      </c>
      <c r="I91" s="84">
        <f t="shared" ca="1" si="8"/>
        <v>0</v>
      </c>
      <c r="K91" s="36">
        <f t="shared" ca="1" si="7"/>
        <v>0</v>
      </c>
      <c r="L91" s="51">
        <f t="shared" ca="1" si="9"/>
        <v>0</v>
      </c>
      <c r="M91" s="35" cm="1">
        <f t="array" aca="1" ref="M91" ca="1">IF(ROUND(ROUND(L91,2)-L91,4)=0,_xlfn.XLOOKUP(L91,INDIRECT($A$4&amp;"!$G$32:$G$132"),INDIRECT($A$4&amp;"!$A$32:$A$132"),0,1,1),IF(L91&lt;0,0,(ROUNDUP(L91,2)-L91)*100*_xlfn.XLOOKUP(L91,INDIRECT($A$4&amp;"!$G$32:$G$132"),INDIRECT($A$4&amp;"!$A$32:$A$132"),0,-1,-1)+(L91-ROUNDDOWN(L91,2))*100*_xlfn.XLOOKUP(L91,INDIRECT($A$4&amp;"!$G$32:$G$132"),INDIRECT($A$4&amp;"!$A$32:$A$132"),0,1,1)))</f>
        <v>9.9999999999999992E-2</v>
      </c>
      <c r="N91" s="67">
        <f t="shared" ca="1" si="10"/>
        <v>0</v>
      </c>
    </row>
    <row r="92" spans="1:14" x14ac:dyDescent="0.35">
      <c r="A92" s="32">
        <f t="shared" si="11"/>
        <v>46766</v>
      </c>
      <c r="B92" s="65" cm="1">
        <f t="array" aca="1" ref="B92" ca="1">_xlfn.XLOOKUP(A92,INDIRECT($A$5&amp;"!$AJ$41:$AJ$406"),INDIRECT($A$5&amp;"!$An$41:$An$406"))*SUM($F$3:$I$3)</f>
        <v>0</v>
      </c>
      <c r="C92" s="65" cm="1">
        <f t="array" aca="1" ref="C92" ca="1">_xlfn.XLOOKUP(A92,INDIRECT($A$5&amp;"!$AJ$41:$AJ$406"),INDIRECT($A$5&amp;"!$Ak$41:$Ak$406"))*SUM($F$3:$I$3)</f>
        <v>0</v>
      </c>
      <c r="D92" s="65" cm="1">
        <f t="array" aca="1" ref="D92" ca="1">_xlfn.XLOOKUP(A92,INDIRECT($A$5&amp;"!$AJ$41:$AJ$406"),INDIRECT($A$5&amp;"!$AO$41:$AO$406"))*SUM($F$3:$I$3)</f>
        <v>11.7</v>
      </c>
      <c r="E92" s="34" cm="1">
        <f t="array" ref="E92">SUMPRODUCT(('PT Storengy'!$B$8:$I$372)*('PT Storengy'!$A$8:$A$372=$A92)*('PT Storengy'!$A$5:$H$5=$A$6)*('PT Storengy'!$B$7:$I$7=$A$7))</f>
        <v>0</v>
      </c>
      <c r="F92" s="36">
        <f t="shared" ca="1" si="12"/>
        <v>0</v>
      </c>
      <c r="G92" s="51">
        <f t="shared" ca="1" si="13"/>
        <v>0</v>
      </c>
      <c r="H92" s="35" cm="1">
        <f t="array" aca="1" ref="H92" ca="1">IF(ROUND(ROUND(G92,2)-G92,4)=0,_xlfn.XLOOKUP(G92,INDIRECT($A$4&amp;"!$G$32:$G$132"),INDIRECT($A$4&amp;"!$A$32:$A$132"),0,1,1),IF(G92&lt;0,0,(ROUNDUP(G92,2)-G92)*100*_xlfn.XLOOKUP(G92,INDIRECT($A$4&amp;"!$G$32:$G$132"),INDIRECT($A$4&amp;"!$A$32:$A$132"),0,-1,-1)+(G92-ROUNDDOWN(G92,2))*100*_xlfn.XLOOKUP(G92,INDIRECT($A$4&amp;"!$G$32:$G$132"),INDIRECT($A$4&amp;"!$A$32:$A$132"),0,1,1)))</f>
        <v>9.9999999999999992E-2</v>
      </c>
      <c r="I92" s="84">
        <f t="shared" ca="1" si="8"/>
        <v>0</v>
      </c>
      <c r="K92" s="36">
        <f t="shared" ca="1" si="7"/>
        <v>0</v>
      </c>
      <c r="L92" s="51">
        <f t="shared" ca="1" si="9"/>
        <v>0</v>
      </c>
      <c r="M92" s="35" cm="1">
        <f t="array" aca="1" ref="M92" ca="1">IF(ROUND(ROUND(L92,2)-L92,4)=0,_xlfn.XLOOKUP(L92,INDIRECT($A$4&amp;"!$G$32:$G$132"),INDIRECT($A$4&amp;"!$A$32:$A$132"),0,1,1),IF(L92&lt;0,0,(ROUNDUP(L92,2)-L92)*100*_xlfn.XLOOKUP(L92,INDIRECT($A$4&amp;"!$G$32:$G$132"),INDIRECT($A$4&amp;"!$A$32:$A$132"),0,-1,-1)+(L92-ROUNDDOWN(L92,2))*100*_xlfn.XLOOKUP(L92,INDIRECT($A$4&amp;"!$G$32:$G$132"),INDIRECT($A$4&amp;"!$A$32:$A$132"),0,1,1)))</f>
        <v>9.9999999999999992E-2</v>
      </c>
      <c r="N92" s="67">
        <f t="shared" ca="1" si="10"/>
        <v>0</v>
      </c>
    </row>
    <row r="93" spans="1:14" x14ac:dyDescent="0.35">
      <c r="A93" s="32">
        <f t="shared" si="11"/>
        <v>46767</v>
      </c>
      <c r="B93" s="65" cm="1">
        <f t="array" aca="1" ref="B93" ca="1">_xlfn.XLOOKUP(A93,INDIRECT($A$5&amp;"!$AJ$41:$AJ$406"),INDIRECT($A$5&amp;"!$An$41:$An$406"))*SUM($F$3:$I$3)</f>
        <v>0</v>
      </c>
      <c r="C93" s="65" cm="1">
        <f t="array" aca="1" ref="C93" ca="1">_xlfn.XLOOKUP(A93,INDIRECT($A$5&amp;"!$AJ$41:$AJ$406"),INDIRECT($A$5&amp;"!$Ak$41:$Ak$406"))*SUM($F$3:$I$3)</f>
        <v>0</v>
      </c>
      <c r="D93" s="65" cm="1">
        <f t="array" aca="1" ref="D93" ca="1">_xlfn.XLOOKUP(A93,INDIRECT($A$5&amp;"!$AJ$41:$AJ$406"),INDIRECT($A$5&amp;"!$AO$41:$AO$406"))*SUM($F$3:$I$3)</f>
        <v>11.7</v>
      </c>
      <c r="E93" s="34" cm="1">
        <f t="array" ref="E93">SUMPRODUCT(('PT Storengy'!$B$8:$I$372)*('PT Storengy'!$A$8:$A$372=$A93)*('PT Storengy'!$A$5:$H$5=$A$6)*('PT Storengy'!$B$7:$I$7=$A$7))</f>
        <v>0</v>
      </c>
      <c r="F93" s="36">
        <f t="shared" ca="1" si="12"/>
        <v>0</v>
      </c>
      <c r="G93" s="51">
        <f t="shared" ca="1" si="13"/>
        <v>0</v>
      </c>
      <c r="H93" s="35" cm="1">
        <f t="array" aca="1" ref="H93" ca="1">IF(ROUND(ROUND(G93,2)-G93,4)=0,_xlfn.XLOOKUP(G93,INDIRECT($A$4&amp;"!$G$32:$G$132"),INDIRECT($A$4&amp;"!$A$32:$A$132"),0,1,1),IF(G93&lt;0,0,(ROUNDUP(G93,2)-G93)*100*_xlfn.XLOOKUP(G93,INDIRECT($A$4&amp;"!$G$32:$G$132"),INDIRECT($A$4&amp;"!$A$32:$A$132"),0,-1,-1)+(G93-ROUNDDOWN(G93,2))*100*_xlfn.XLOOKUP(G93,INDIRECT($A$4&amp;"!$G$32:$G$132"),INDIRECT($A$4&amp;"!$A$32:$A$132"),0,1,1)))</f>
        <v>9.9999999999999992E-2</v>
      </c>
      <c r="I93" s="84">
        <f t="shared" ca="1" si="8"/>
        <v>0</v>
      </c>
      <c r="K93" s="36">
        <f t="shared" ca="1" si="7"/>
        <v>0</v>
      </c>
      <c r="L93" s="51">
        <f t="shared" ca="1" si="9"/>
        <v>0</v>
      </c>
      <c r="M93" s="35" cm="1">
        <f t="array" aca="1" ref="M93" ca="1">IF(ROUND(ROUND(L93,2)-L93,4)=0,_xlfn.XLOOKUP(L93,INDIRECT($A$4&amp;"!$G$32:$G$132"),INDIRECT($A$4&amp;"!$A$32:$A$132"),0,1,1),IF(L93&lt;0,0,(ROUNDUP(L93,2)-L93)*100*_xlfn.XLOOKUP(L93,INDIRECT($A$4&amp;"!$G$32:$G$132"),INDIRECT($A$4&amp;"!$A$32:$A$132"),0,-1,-1)+(L93-ROUNDDOWN(L93,2))*100*_xlfn.XLOOKUP(L93,INDIRECT($A$4&amp;"!$G$32:$G$132"),INDIRECT($A$4&amp;"!$A$32:$A$132"),0,1,1)))</f>
        <v>9.9999999999999992E-2</v>
      </c>
      <c r="N93" s="67">
        <f t="shared" ca="1" si="10"/>
        <v>0</v>
      </c>
    </row>
    <row r="94" spans="1:14" x14ac:dyDescent="0.35">
      <c r="A94" s="32">
        <f t="shared" si="11"/>
        <v>46768</v>
      </c>
      <c r="B94" s="65" cm="1">
        <f t="array" aca="1" ref="B94" ca="1">_xlfn.XLOOKUP(A94,INDIRECT($A$5&amp;"!$AJ$41:$AJ$406"),INDIRECT($A$5&amp;"!$An$41:$An$406"))*SUM($F$3:$I$3)</f>
        <v>0</v>
      </c>
      <c r="C94" s="65" cm="1">
        <f t="array" aca="1" ref="C94" ca="1">_xlfn.XLOOKUP(A94,INDIRECT($A$5&amp;"!$AJ$41:$AJ$406"),INDIRECT($A$5&amp;"!$Ak$41:$Ak$406"))*SUM($F$3:$I$3)</f>
        <v>0</v>
      </c>
      <c r="D94" s="65" cm="1">
        <f t="array" aca="1" ref="D94" ca="1">_xlfn.XLOOKUP(A94,INDIRECT($A$5&amp;"!$AJ$41:$AJ$406"),INDIRECT($A$5&amp;"!$AO$41:$AO$406"))*SUM($F$3:$I$3)</f>
        <v>11.7</v>
      </c>
      <c r="E94" s="34" cm="1">
        <f t="array" ref="E94">SUMPRODUCT(('PT Storengy'!$B$8:$I$372)*('PT Storengy'!$A$8:$A$372=$A94)*('PT Storengy'!$A$5:$H$5=$A$6)*('PT Storengy'!$B$7:$I$7=$A$7))</f>
        <v>0</v>
      </c>
      <c r="F94" s="36">
        <f t="shared" ca="1" si="12"/>
        <v>0</v>
      </c>
      <c r="G94" s="51">
        <f t="shared" ca="1" si="13"/>
        <v>0</v>
      </c>
      <c r="H94" s="35" cm="1">
        <f t="array" aca="1" ref="H94" ca="1">IF(ROUND(ROUND(G94,2)-G94,4)=0,_xlfn.XLOOKUP(G94,INDIRECT($A$4&amp;"!$G$32:$G$132"),INDIRECT($A$4&amp;"!$A$32:$A$132"),0,1,1),IF(G94&lt;0,0,(ROUNDUP(G94,2)-G94)*100*_xlfn.XLOOKUP(G94,INDIRECT($A$4&amp;"!$G$32:$G$132"),INDIRECT($A$4&amp;"!$A$32:$A$132"),0,-1,-1)+(G94-ROUNDDOWN(G94,2))*100*_xlfn.XLOOKUP(G94,INDIRECT($A$4&amp;"!$G$32:$G$132"),INDIRECT($A$4&amp;"!$A$32:$A$132"),0,1,1)))</f>
        <v>9.9999999999999992E-2</v>
      </c>
      <c r="I94" s="84">
        <f t="shared" ca="1" si="8"/>
        <v>0</v>
      </c>
      <c r="K94" s="36">
        <f t="shared" ca="1" si="7"/>
        <v>0</v>
      </c>
      <c r="L94" s="51">
        <f t="shared" ca="1" si="9"/>
        <v>0</v>
      </c>
      <c r="M94" s="35" cm="1">
        <f t="array" aca="1" ref="M94" ca="1">IF(ROUND(ROUND(L94,2)-L94,4)=0,_xlfn.XLOOKUP(L94,INDIRECT($A$4&amp;"!$G$32:$G$132"),INDIRECT($A$4&amp;"!$A$32:$A$132"),0,1,1),IF(L94&lt;0,0,(ROUNDUP(L94,2)-L94)*100*_xlfn.XLOOKUP(L94,INDIRECT($A$4&amp;"!$G$32:$G$132"),INDIRECT($A$4&amp;"!$A$32:$A$132"),0,-1,-1)+(L94-ROUNDDOWN(L94,2))*100*_xlfn.XLOOKUP(L94,INDIRECT($A$4&amp;"!$G$32:$G$132"),INDIRECT($A$4&amp;"!$A$32:$A$132"),0,1,1)))</f>
        <v>9.9999999999999992E-2</v>
      </c>
      <c r="N94" s="67">
        <f t="shared" ca="1" si="10"/>
        <v>0</v>
      </c>
    </row>
    <row r="95" spans="1:14" x14ac:dyDescent="0.35">
      <c r="A95" s="32">
        <f t="shared" si="11"/>
        <v>46769</v>
      </c>
      <c r="B95" s="65" cm="1">
        <f t="array" aca="1" ref="B95" ca="1">_xlfn.XLOOKUP(A95,INDIRECT($A$5&amp;"!$AJ$41:$AJ$406"),INDIRECT($A$5&amp;"!$An$41:$An$406"))*SUM($F$3:$I$3)</f>
        <v>0</v>
      </c>
      <c r="C95" s="65" cm="1">
        <f t="array" aca="1" ref="C95" ca="1">_xlfn.XLOOKUP(A95,INDIRECT($A$5&amp;"!$AJ$41:$AJ$406"),INDIRECT($A$5&amp;"!$Ak$41:$Ak$406"))*SUM($F$3:$I$3)</f>
        <v>0</v>
      </c>
      <c r="D95" s="65" cm="1">
        <f t="array" aca="1" ref="D95" ca="1">_xlfn.XLOOKUP(A95,INDIRECT($A$5&amp;"!$AJ$41:$AJ$406"),INDIRECT($A$5&amp;"!$AO$41:$AO$406"))*SUM($F$3:$I$3)</f>
        <v>11.7</v>
      </c>
      <c r="E95" s="34" cm="1">
        <f t="array" ref="E95">SUMPRODUCT(('PT Storengy'!$B$8:$I$372)*('PT Storengy'!$A$8:$A$372=$A95)*('PT Storengy'!$A$5:$H$5=$A$6)*('PT Storengy'!$B$7:$I$7=$A$7))</f>
        <v>0</v>
      </c>
      <c r="F95" s="36">
        <f t="shared" ca="1" si="12"/>
        <v>0</v>
      </c>
      <c r="G95" s="51">
        <f t="shared" ca="1" si="13"/>
        <v>0</v>
      </c>
      <c r="H95" s="35" cm="1">
        <f t="array" aca="1" ref="H95" ca="1">IF(ROUND(ROUND(G95,2)-G95,4)=0,_xlfn.XLOOKUP(G95,INDIRECT($A$4&amp;"!$G$32:$G$132"),INDIRECT($A$4&amp;"!$A$32:$A$132"),0,1,1),IF(G95&lt;0,0,(ROUNDUP(G95,2)-G95)*100*_xlfn.XLOOKUP(G95,INDIRECT($A$4&amp;"!$G$32:$G$132"),INDIRECT($A$4&amp;"!$A$32:$A$132"),0,-1,-1)+(G95-ROUNDDOWN(G95,2))*100*_xlfn.XLOOKUP(G95,INDIRECT($A$4&amp;"!$G$32:$G$132"),INDIRECT($A$4&amp;"!$A$32:$A$132"),0,1,1)))</f>
        <v>9.9999999999999992E-2</v>
      </c>
      <c r="I95" s="84">
        <f t="shared" ca="1" si="8"/>
        <v>0</v>
      </c>
      <c r="K95" s="36">
        <f t="shared" ca="1" si="7"/>
        <v>0</v>
      </c>
      <c r="L95" s="51">
        <f t="shared" ca="1" si="9"/>
        <v>0</v>
      </c>
      <c r="M95" s="35" cm="1">
        <f t="array" aca="1" ref="M95" ca="1">IF(ROUND(ROUND(L95,2)-L95,4)=0,_xlfn.XLOOKUP(L95,INDIRECT($A$4&amp;"!$G$32:$G$132"),INDIRECT($A$4&amp;"!$A$32:$A$132"),0,1,1),IF(L95&lt;0,0,(ROUNDUP(L95,2)-L95)*100*_xlfn.XLOOKUP(L95,INDIRECT($A$4&amp;"!$G$32:$G$132"),INDIRECT($A$4&amp;"!$A$32:$A$132"),0,-1,-1)+(L95-ROUNDDOWN(L95,2))*100*_xlfn.XLOOKUP(L95,INDIRECT($A$4&amp;"!$G$32:$G$132"),INDIRECT($A$4&amp;"!$A$32:$A$132"),0,1,1)))</f>
        <v>9.9999999999999992E-2</v>
      </c>
      <c r="N95" s="67">
        <f t="shared" ca="1" si="10"/>
        <v>0</v>
      </c>
    </row>
    <row r="96" spans="1:14" x14ac:dyDescent="0.35">
      <c r="A96" s="32">
        <f t="shared" si="11"/>
        <v>46770</v>
      </c>
      <c r="B96" s="65" cm="1">
        <f t="array" aca="1" ref="B96" ca="1">_xlfn.XLOOKUP(A96,INDIRECT($A$5&amp;"!$AJ$41:$AJ$406"),INDIRECT($A$5&amp;"!$An$41:$An$406"))*SUM($F$3:$I$3)</f>
        <v>0</v>
      </c>
      <c r="C96" s="65" cm="1">
        <f t="array" aca="1" ref="C96" ca="1">_xlfn.XLOOKUP(A96,INDIRECT($A$5&amp;"!$AJ$41:$AJ$406"),INDIRECT($A$5&amp;"!$Ak$41:$Ak$406"))*SUM($F$3:$I$3)</f>
        <v>0</v>
      </c>
      <c r="D96" s="65" cm="1">
        <f t="array" aca="1" ref="D96" ca="1">_xlfn.XLOOKUP(A96,INDIRECT($A$5&amp;"!$AJ$41:$AJ$406"),INDIRECT($A$5&amp;"!$AO$41:$AO$406"))*SUM($F$3:$I$3)</f>
        <v>11.7</v>
      </c>
      <c r="E96" s="34" cm="1">
        <f t="array" ref="E96">SUMPRODUCT(('PT Storengy'!$B$8:$I$372)*('PT Storengy'!$A$8:$A$372=$A96)*('PT Storengy'!$A$5:$H$5=$A$6)*('PT Storengy'!$B$7:$I$7=$A$7))</f>
        <v>0</v>
      </c>
      <c r="F96" s="36">
        <f t="shared" ca="1" si="12"/>
        <v>0</v>
      </c>
      <c r="G96" s="51">
        <f t="shared" ca="1" si="13"/>
        <v>0</v>
      </c>
      <c r="H96" s="35" cm="1">
        <f t="array" aca="1" ref="H96" ca="1">IF(ROUND(ROUND(G96,2)-G96,4)=0,_xlfn.XLOOKUP(G96,INDIRECT($A$4&amp;"!$G$32:$G$132"),INDIRECT($A$4&amp;"!$A$32:$A$132"),0,1,1),IF(G96&lt;0,0,(ROUNDUP(G96,2)-G96)*100*_xlfn.XLOOKUP(G96,INDIRECT($A$4&amp;"!$G$32:$G$132"),INDIRECT($A$4&amp;"!$A$32:$A$132"),0,-1,-1)+(G96-ROUNDDOWN(G96,2))*100*_xlfn.XLOOKUP(G96,INDIRECT($A$4&amp;"!$G$32:$G$132"),INDIRECT($A$4&amp;"!$A$32:$A$132"),0,1,1)))</f>
        <v>9.9999999999999992E-2</v>
      </c>
      <c r="I96" s="84">
        <f t="shared" ca="1" si="8"/>
        <v>0</v>
      </c>
      <c r="K96" s="36">
        <f t="shared" ca="1" si="7"/>
        <v>0</v>
      </c>
      <c r="L96" s="51">
        <f t="shared" ca="1" si="9"/>
        <v>0</v>
      </c>
      <c r="M96" s="35" cm="1">
        <f t="array" aca="1" ref="M96" ca="1">IF(ROUND(ROUND(L96,2)-L96,4)=0,_xlfn.XLOOKUP(L96,INDIRECT($A$4&amp;"!$G$32:$G$132"),INDIRECT($A$4&amp;"!$A$32:$A$132"),0,1,1),IF(L96&lt;0,0,(ROUNDUP(L96,2)-L96)*100*_xlfn.XLOOKUP(L96,INDIRECT($A$4&amp;"!$G$32:$G$132"),INDIRECT($A$4&amp;"!$A$32:$A$132"),0,-1,-1)+(L96-ROUNDDOWN(L96,2))*100*_xlfn.XLOOKUP(L96,INDIRECT($A$4&amp;"!$G$32:$G$132"),INDIRECT($A$4&amp;"!$A$32:$A$132"),0,1,1)))</f>
        <v>9.9999999999999992E-2</v>
      </c>
      <c r="N96" s="67">
        <f t="shared" ca="1" si="10"/>
        <v>0</v>
      </c>
    </row>
    <row r="97" spans="1:14" x14ac:dyDescent="0.35">
      <c r="A97" s="32">
        <f t="shared" si="11"/>
        <v>46771</v>
      </c>
      <c r="B97" s="65" cm="1">
        <f t="array" aca="1" ref="B97" ca="1">_xlfn.XLOOKUP(A97,INDIRECT($A$5&amp;"!$AJ$41:$AJ$406"),INDIRECT($A$5&amp;"!$An$41:$An$406"))*SUM($F$3:$I$3)</f>
        <v>0</v>
      </c>
      <c r="C97" s="65" cm="1">
        <f t="array" aca="1" ref="C97" ca="1">_xlfn.XLOOKUP(A97,INDIRECT($A$5&amp;"!$AJ$41:$AJ$406"),INDIRECT($A$5&amp;"!$Ak$41:$Ak$406"))*SUM($F$3:$I$3)</f>
        <v>0</v>
      </c>
      <c r="D97" s="65" cm="1">
        <f t="array" aca="1" ref="D97" ca="1">_xlfn.XLOOKUP(A97,INDIRECT($A$5&amp;"!$AJ$41:$AJ$406"),INDIRECT($A$5&amp;"!$AO$41:$AO$406"))*SUM($F$3:$I$3)</f>
        <v>11.7</v>
      </c>
      <c r="E97" s="34" cm="1">
        <f t="array" ref="E97">SUMPRODUCT(('PT Storengy'!$B$8:$I$372)*('PT Storengy'!$A$8:$A$372=$A97)*('PT Storengy'!$A$5:$H$5=$A$6)*('PT Storengy'!$B$7:$I$7=$A$7))</f>
        <v>0</v>
      </c>
      <c r="F97" s="36">
        <f t="shared" ca="1" si="12"/>
        <v>0</v>
      </c>
      <c r="G97" s="51">
        <f t="shared" ca="1" si="13"/>
        <v>0</v>
      </c>
      <c r="H97" s="35" cm="1">
        <f t="array" aca="1" ref="H97" ca="1">IF(ROUND(ROUND(G97,2)-G97,4)=0,_xlfn.XLOOKUP(G97,INDIRECT($A$4&amp;"!$G$32:$G$132"),INDIRECT($A$4&amp;"!$A$32:$A$132"),0,1,1),IF(G97&lt;0,0,(ROUNDUP(G97,2)-G97)*100*_xlfn.XLOOKUP(G97,INDIRECT($A$4&amp;"!$G$32:$G$132"),INDIRECT($A$4&amp;"!$A$32:$A$132"),0,-1,-1)+(G97-ROUNDDOWN(G97,2))*100*_xlfn.XLOOKUP(G97,INDIRECT($A$4&amp;"!$G$32:$G$132"),INDIRECT($A$4&amp;"!$A$32:$A$132"),0,1,1)))</f>
        <v>9.9999999999999992E-2</v>
      </c>
      <c r="I97" s="84">
        <f t="shared" ca="1" si="8"/>
        <v>0</v>
      </c>
      <c r="K97" s="36">
        <f t="shared" ca="1" si="7"/>
        <v>0</v>
      </c>
      <c r="L97" s="51">
        <f t="shared" ca="1" si="9"/>
        <v>0</v>
      </c>
      <c r="M97" s="35" cm="1">
        <f t="array" aca="1" ref="M97" ca="1">IF(ROUND(ROUND(L97,2)-L97,4)=0,_xlfn.XLOOKUP(L97,INDIRECT($A$4&amp;"!$G$32:$G$132"),INDIRECT($A$4&amp;"!$A$32:$A$132"),0,1,1),IF(L97&lt;0,0,(ROUNDUP(L97,2)-L97)*100*_xlfn.XLOOKUP(L97,INDIRECT($A$4&amp;"!$G$32:$G$132"),INDIRECT($A$4&amp;"!$A$32:$A$132"),0,-1,-1)+(L97-ROUNDDOWN(L97,2))*100*_xlfn.XLOOKUP(L97,INDIRECT($A$4&amp;"!$G$32:$G$132"),INDIRECT($A$4&amp;"!$A$32:$A$132"),0,1,1)))</f>
        <v>9.9999999999999992E-2</v>
      </c>
      <c r="N97" s="67">
        <f t="shared" ca="1" si="10"/>
        <v>0</v>
      </c>
    </row>
    <row r="98" spans="1:14" x14ac:dyDescent="0.35">
      <c r="A98" s="32">
        <f t="shared" si="11"/>
        <v>46772</v>
      </c>
      <c r="B98" s="65" cm="1">
        <f t="array" aca="1" ref="B98" ca="1">_xlfn.XLOOKUP(A98,INDIRECT($A$5&amp;"!$AJ$41:$AJ$406"),INDIRECT($A$5&amp;"!$An$41:$An$406"))*SUM($F$3:$I$3)</f>
        <v>0</v>
      </c>
      <c r="C98" s="65" cm="1">
        <f t="array" aca="1" ref="C98" ca="1">_xlfn.XLOOKUP(A98,INDIRECT($A$5&amp;"!$AJ$41:$AJ$406"),INDIRECT($A$5&amp;"!$Ak$41:$Ak$406"))*SUM($F$3:$I$3)</f>
        <v>0</v>
      </c>
      <c r="D98" s="65" cm="1">
        <f t="array" aca="1" ref="D98" ca="1">_xlfn.XLOOKUP(A98,INDIRECT($A$5&amp;"!$AJ$41:$AJ$406"),INDIRECT($A$5&amp;"!$AO$41:$AO$406"))*SUM($F$3:$I$3)</f>
        <v>11.7</v>
      </c>
      <c r="E98" s="34" cm="1">
        <f t="array" ref="E98">SUMPRODUCT(('PT Storengy'!$B$8:$I$372)*('PT Storengy'!$A$8:$A$372=$A98)*('PT Storengy'!$A$5:$H$5=$A$6)*('PT Storengy'!$B$7:$I$7=$A$7))</f>
        <v>0</v>
      </c>
      <c r="F98" s="36">
        <f t="shared" ca="1" si="12"/>
        <v>0</v>
      </c>
      <c r="G98" s="51">
        <f t="shared" ca="1" si="13"/>
        <v>0</v>
      </c>
      <c r="H98" s="35" cm="1">
        <f t="array" aca="1" ref="H98" ca="1">IF(ROUND(ROUND(G98,2)-G98,4)=0,_xlfn.XLOOKUP(G98,INDIRECT($A$4&amp;"!$G$32:$G$132"),INDIRECT($A$4&amp;"!$A$32:$A$132"),0,1,1),IF(G98&lt;0,0,(ROUNDUP(G98,2)-G98)*100*_xlfn.XLOOKUP(G98,INDIRECT($A$4&amp;"!$G$32:$G$132"),INDIRECT($A$4&amp;"!$A$32:$A$132"),0,-1,-1)+(G98-ROUNDDOWN(G98,2))*100*_xlfn.XLOOKUP(G98,INDIRECT($A$4&amp;"!$G$32:$G$132"),INDIRECT($A$4&amp;"!$A$32:$A$132"),0,1,1)))</f>
        <v>9.9999999999999992E-2</v>
      </c>
      <c r="I98" s="84">
        <f t="shared" ca="1" si="8"/>
        <v>0</v>
      </c>
      <c r="K98" s="36">
        <f t="shared" ca="1" si="7"/>
        <v>0</v>
      </c>
      <c r="L98" s="51">
        <f t="shared" ca="1" si="9"/>
        <v>0</v>
      </c>
      <c r="M98" s="35" cm="1">
        <f t="array" aca="1" ref="M98" ca="1">IF(ROUND(ROUND(L98,2)-L98,4)=0,_xlfn.XLOOKUP(L98,INDIRECT($A$4&amp;"!$G$32:$G$132"),INDIRECT($A$4&amp;"!$A$32:$A$132"),0,1,1),IF(L98&lt;0,0,(ROUNDUP(L98,2)-L98)*100*_xlfn.XLOOKUP(L98,INDIRECT($A$4&amp;"!$G$32:$G$132"),INDIRECT($A$4&amp;"!$A$32:$A$132"),0,-1,-1)+(L98-ROUNDDOWN(L98,2))*100*_xlfn.XLOOKUP(L98,INDIRECT($A$4&amp;"!$G$32:$G$132"),INDIRECT($A$4&amp;"!$A$32:$A$132"),0,1,1)))</f>
        <v>9.9999999999999992E-2</v>
      </c>
      <c r="N98" s="67">
        <f t="shared" ca="1" si="10"/>
        <v>0</v>
      </c>
    </row>
    <row r="99" spans="1:14" x14ac:dyDescent="0.35">
      <c r="A99" s="32">
        <f t="shared" si="11"/>
        <v>46773</v>
      </c>
      <c r="B99" s="65" cm="1">
        <f t="array" aca="1" ref="B99" ca="1">_xlfn.XLOOKUP(A99,INDIRECT($A$5&amp;"!$AJ$41:$AJ$406"),INDIRECT($A$5&amp;"!$An$41:$An$406"))*SUM($F$3:$I$3)</f>
        <v>0</v>
      </c>
      <c r="C99" s="65" cm="1">
        <f t="array" aca="1" ref="C99" ca="1">_xlfn.XLOOKUP(A99,INDIRECT($A$5&amp;"!$AJ$41:$AJ$406"),INDIRECT($A$5&amp;"!$Ak$41:$Ak$406"))*SUM($F$3:$I$3)</f>
        <v>0</v>
      </c>
      <c r="D99" s="65" cm="1">
        <f t="array" aca="1" ref="D99" ca="1">_xlfn.XLOOKUP(A99,INDIRECT($A$5&amp;"!$AJ$41:$AJ$406"),INDIRECT($A$5&amp;"!$AO$41:$AO$406"))*SUM($F$3:$I$3)</f>
        <v>11.7</v>
      </c>
      <c r="E99" s="34" cm="1">
        <f t="array" ref="E99">SUMPRODUCT(('PT Storengy'!$B$8:$I$372)*('PT Storengy'!$A$8:$A$372=$A99)*('PT Storengy'!$A$5:$H$5=$A$6)*('PT Storengy'!$B$7:$I$7=$A$7))</f>
        <v>0</v>
      </c>
      <c r="F99" s="36">
        <f t="shared" ca="1" si="12"/>
        <v>0</v>
      </c>
      <c r="G99" s="51">
        <f t="shared" ca="1" si="13"/>
        <v>0</v>
      </c>
      <c r="H99" s="35" cm="1">
        <f t="array" aca="1" ref="H99" ca="1">IF(ROUND(ROUND(G99,2)-G99,4)=0,_xlfn.XLOOKUP(G99,INDIRECT($A$4&amp;"!$G$32:$G$132"),INDIRECT($A$4&amp;"!$A$32:$A$132"),0,1,1),IF(G99&lt;0,0,(ROUNDUP(G99,2)-G99)*100*_xlfn.XLOOKUP(G99,INDIRECT($A$4&amp;"!$G$32:$G$132"),INDIRECT($A$4&amp;"!$A$32:$A$132"),0,-1,-1)+(G99-ROUNDDOWN(G99,2))*100*_xlfn.XLOOKUP(G99,INDIRECT($A$4&amp;"!$G$32:$G$132"),INDIRECT($A$4&amp;"!$A$32:$A$132"),0,1,1)))</f>
        <v>9.9999999999999992E-2</v>
      </c>
      <c r="I99" s="84">
        <f t="shared" ca="1" si="8"/>
        <v>0</v>
      </c>
      <c r="K99" s="36">
        <f t="shared" ca="1" si="7"/>
        <v>0</v>
      </c>
      <c r="L99" s="51">
        <f t="shared" ca="1" si="9"/>
        <v>0</v>
      </c>
      <c r="M99" s="35" cm="1">
        <f t="array" aca="1" ref="M99" ca="1">IF(ROUND(ROUND(L99,2)-L99,4)=0,_xlfn.XLOOKUP(L99,INDIRECT($A$4&amp;"!$G$32:$G$132"),INDIRECT($A$4&amp;"!$A$32:$A$132"),0,1,1),IF(L99&lt;0,0,(ROUNDUP(L99,2)-L99)*100*_xlfn.XLOOKUP(L99,INDIRECT($A$4&amp;"!$G$32:$G$132"),INDIRECT($A$4&amp;"!$A$32:$A$132"),0,-1,-1)+(L99-ROUNDDOWN(L99,2))*100*_xlfn.XLOOKUP(L99,INDIRECT($A$4&amp;"!$G$32:$G$132"),INDIRECT($A$4&amp;"!$A$32:$A$132"),0,1,1)))</f>
        <v>9.9999999999999992E-2</v>
      </c>
      <c r="N99" s="67">
        <f t="shared" ca="1" si="10"/>
        <v>0</v>
      </c>
    </row>
    <row r="100" spans="1:14" x14ac:dyDescent="0.35">
      <c r="A100" s="32">
        <f t="shared" si="11"/>
        <v>46774</v>
      </c>
      <c r="B100" s="65" cm="1">
        <f t="array" aca="1" ref="B100" ca="1">_xlfn.XLOOKUP(A100,INDIRECT($A$5&amp;"!$AJ$41:$AJ$406"),INDIRECT($A$5&amp;"!$An$41:$An$406"))*SUM($F$3:$I$3)</f>
        <v>0</v>
      </c>
      <c r="C100" s="65" cm="1">
        <f t="array" aca="1" ref="C100" ca="1">_xlfn.XLOOKUP(A100,INDIRECT($A$5&amp;"!$AJ$41:$AJ$406"),INDIRECT($A$5&amp;"!$Ak$41:$Ak$406"))*SUM($F$3:$I$3)</f>
        <v>0</v>
      </c>
      <c r="D100" s="65" cm="1">
        <f t="array" aca="1" ref="D100" ca="1">_xlfn.XLOOKUP(A100,INDIRECT($A$5&amp;"!$AJ$41:$AJ$406"),INDIRECT($A$5&amp;"!$AO$41:$AO$406"))*SUM($F$3:$I$3)</f>
        <v>11.7</v>
      </c>
      <c r="E100" s="34" cm="1">
        <f t="array" ref="E100">SUMPRODUCT(('PT Storengy'!$B$8:$I$372)*('PT Storengy'!$A$8:$A$372=$A100)*('PT Storengy'!$A$5:$H$5=$A$6)*('PT Storengy'!$B$7:$I$7=$A$7))</f>
        <v>0</v>
      </c>
      <c r="F100" s="36">
        <f t="shared" ca="1" si="12"/>
        <v>0</v>
      </c>
      <c r="G100" s="51">
        <f t="shared" ca="1" si="13"/>
        <v>0</v>
      </c>
      <c r="H100" s="35" cm="1">
        <f t="array" aca="1" ref="H100" ca="1">IF(ROUND(ROUND(G100,2)-G100,4)=0,_xlfn.XLOOKUP(G100,INDIRECT($A$4&amp;"!$G$32:$G$132"),INDIRECT($A$4&amp;"!$A$32:$A$132"),0,1,1),IF(G100&lt;0,0,(ROUNDUP(G100,2)-G100)*100*_xlfn.XLOOKUP(G100,INDIRECT($A$4&amp;"!$G$32:$G$132"),INDIRECT($A$4&amp;"!$A$32:$A$132"),0,-1,-1)+(G100-ROUNDDOWN(G100,2))*100*_xlfn.XLOOKUP(G100,INDIRECT($A$4&amp;"!$G$32:$G$132"),INDIRECT($A$4&amp;"!$A$32:$A$132"),0,1,1)))</f>
        <v>9.9999999999999992E-2</v>
      </c>
      <c r="I100" s="84">
        <f t="shared" ca="1" si="8"/>
        <v>0</v>
      </c>
      <c r="K100" s="36">
        <f t="shared" ca="1" si="7"/>
        <v>0</v>
      </c>
      <c r="L100" s="51">
        <f t="shared" ca="1" si="9"/>
        <v>0</v>
      </c>
      <c r="M100" s="35" cm="1">
        <f t="array" aca="1" ref="M100" ca="1">IF(ROUND(ROUND(L100,2)-L100,4)=0,_xlfn.XLOOKUP(L100,INDIRECT($A$4&amp;"!$G$32:$G$132"),INDIRECT($A$4&amp;"!$A$32:$A$132"),0,1,1),IF(L100&lt;0,0,(ROUNDUP(L100,2)-L100)*100*_xlfn.XLOOKUP(L100,INDIRECT($A$4&amp;"!$G$32:$G$132"),INDIRECT($A$4&amp;"!$A$32:$A$132"),0,-1,-1)+(L100-ROUNDDOWN(L100,2))*100*_xlfn.XLOOKUP(L100,INDIRECT($A$4&amp;"!$G$32:$G$132"),INDIRECT($A$4&amp;"!$A$32:$A$132"),0,1,1)))</f>
        <v>9.9999999999999992E-2</v>
      </c>
      <c r="N100" s="67">
        <f t="shared" ca="1" si="10"/>
        <v>0</v>
      </c>
    </row>
    <row r="101" spans="1:14" x14ac:dyDescent="0.35">
      <c r="A101" s="32">
        <f t="shared" si="11"/>
        <v>46775</v>
      </c>
      <c r="B101" s="65" cm="1">
        <f t="array" aca="1" ref="B101" ca="1">_xlfn.XLOOKUP(A101,INDIRECT($A$5&amp;"!$AJ$41:$AJ$406"),INDIRECT($A$5&amp;"!$An$41:$An$406"))*SUM($F$3:$I$3)</f>
        <v>0</v>
      </c>
      <c r="C101" s="65" cm="1">
        <f t="array" aca="1" ref="C101" ca="1">_xlfn.XLOOKUP(A101,INDIRECT($A$5&amp;"!$AJ$41:$AJ$406"),INDIRECT($A$5&amp;"!$Ak$41:$Ak$406"))*SUM($F$3:$I$3)</f>
        <v>0</v>
      </c>
      <c r="D101" s="65" cm="1">
        <f t="array" aca="1" ref="D101" ca="1">_xlfn.XLOOKUP(A101,INDIRECT($A$5&amp;"!$AJ$41:$AJ$406"),INDIRECT($A$5&amp;"!$AO$41:$AO$406"))*SUM($F$3:$I$3)</f>
        <v>11.7</v>
      </c>
      <c r="E101" s="34" cm="1">
        <f t="array" ref="E101">SUMPRODUCT(('PT Storengy'!$B$8:$I$372)*('PT Storengy'!$A$8:$A$372=$A101)*('PT Storengy'!$A$5:$H$5=$A$6)*('PT Storengy'!$B$7:$I$7=$A$7))</f>
        <v>0</v>
      </c>
      <c r="F101" s="36">
        <f t="shared" ca="1" si="12"/>
        <v>0</v>
      </c>
      <c r="G101" s="51">
        <f t="shared" ca="1" si="13"/>
        <v>0</v>
      </c>
      <c r="H101" s="35" cm="1">
        <f t="array" aca="1" ref="H101" ca="1">IF(ROUND(ROUND(G101,2)-G101,4)=0,_xlfn.XLOOKUP(G101,INDIRECT($A$4&amp;"!$G$32:$G$132"),INDIRECT($A$4&amp;"!$A$32:$A$132"),0,1,1),IF(G101&lt;0,0,(ROUNDUP(G101,2)-G101)*100*_xlfn.XLOOKUP(G101,INDIRECT($A$4&amp;"!$G$32:$G$132"),INDIRECT($A$4&amp;"!$A$32:$A$132"),0,-1,-1)+(G101-ROUNDDOWN(G101,2))*100*_xlfn.XLOOKUP(G101,INDIRECT($A$4&amp;"!$G$32:$G$132"),INDIRECT($A$4&amp;"!$A$32:$A$132"),0,1,1)))</f>
        <v>9.9999999999999992E-2</v>
      </c>
      <c r="I101" s="84">
        <f t="shared" ca="1" si="8"/>
        <v>0</v>
      </c>
      <c r="K101" s="36">
        <f t="shared" ca="1" si="7"/>
        <v>0</v>
      </c>
      <c r="L101" s="51">
        <f t="shared" ca="1" si="9"/>
        <v>0</v>
      </c>
      <c r="M101" s="35" cm="1">
        <f t="array" aca="1" ref="M101" ca="1">IF(ROUND(ROUND(L101,2)-L101,4)=0,_xlfn.XLOOKUP(L101,INDIRECT($A$4&amp;"!$G$32:$G$132"),INDIRECT($A$4&amp;"!$A$32:$A$132"),0,1,1),IF(L101&lt;0,0,(ROUNDUP(L101,2)-L101)*100*_xlfn.XLOOKUP(L101,INDIRECT($A$4&amp;"!$G$32:$G$132"),INDIRECT($A$4&amp;"!$A$32:$A$132"),0,-1,-1)+(L101-ROUNDDOWN(L101,2))*100*_xlfn.XLOOKUP(L101,INDIRECT($A$4&amp;"!$G$32:$G$132"),INDIRECT($A$4&amp;"!$A$32:$A$132"),0,1,1)))</f>
        <v>9.9999999999999992E-2</v>
      </c>
      <c r="N101" s="67">
        <f t="shared" ca="1" si="10"/>
        <v>0</v>
      </c>
    </row>
    <row r="102" spans="1:14" x14ac:dyDescent="0.35">
      <c r="A102" s="32">
        <f t="shared" si="11"/>
        <v>46776</v>
      </c>
      <c r="B102" s="65" cm="1">
        <f t="array" aca="1" ref="B102" ca="1">_xlfn.XLOOKUP(A102,INDIRECT($A$5&amp;"!$AJ$41:$AJ$406"),INDIRECT($A$5&amp;"!$An$41:$An$406"))*SUM($F$3:$I$3)</f>
        <v>0</v>
      </c>
      <c r="C102" s="65" cm="1">
        <f t="array" aca="1" ref="C102" ca="1">_xlfn.XLOOKUP(A102,INDIRECT($A$5&amp;"!$AJ$41:$AJ$406"),INDIRECT($A$5&amp;"!$Ak$41:$Ak$406"))*SUM($F$3:$I$3)</f>
        <v>0</v>
      </c>
      <c r="D102" s="65" cm="1">
        <f t="array" aca="1" ref="D102" ca="1">_xlfn.XLOOKUP(A102,INDIRECT($A$5&amp;"!$AJ$41:$AJ$406"),INDIRECT($A$5&amp;"!$AO$41:$AO$406"))*SUM($F$3:$I$3)</f>
        <v>11.7</v>
      </c>
      <c r="E102" s="34" cm="1">
        <f t="array" ref="E102">SUMPRODUCT(('PT Storengy'!$B$8:$I$372)*('PT Storengy'!$A$8:$A$372=$A102)*('PT Storengy'!$A$5:$H$5=$A$6)*('PT Storengy'!$B$7:$I$7=$A$7))</f>
        <v>0</v>
      </c>
      <c r="F102" s="36">
        <f t="shared" ca="1" si="12"/>
        <v>0</v>
      </c>
      <c r="G102" s="51">
        <f t="shared" ca="1" si="13"/>
        <v>0</v>
      </c>
      <c r="H102" s="35" cm="1">
        <f t="array" aca="1" ref="H102" ca="1">IF(ROUND(ROUND(G102,2)-G102,4)=0,_xlfn.XLOOKUP(G102,INDIRECT($A$4&amp;"!$G$32:$G$132"),INDIRECT($A$4&amp;"!$A$32:$A$132"),0,1,1),IF(G102&lt;0,0,(ROUNDUP(G102,2)-G102)*100*_xlfn.XLOOKUP(G102,INDIRECT($A$4&amp;"!$G$32:$G$132"),INDIRECT($A$4&amp;"!$A$32:$A$132"),0,-1,-1)+(G102-ROUNDDOWN(G102,2))*100*_xlfn.XLOOKUP(G102,INDIRECT($A$4&amp;"!$G$32:$G$132"),INDIRECT($A$4&amp;"!$A$32:$A$132"),0,1,1)))</f>
        <v>9.9999999999999992E-2</v>
      </c>
      <c r="I102" s="84">
        <f t="shared" ca="1" si="8"/>
        <v>0</v>
      </c>
      <c r="K102" s="36">
        <f t="shared" ca="1" si="7"/>
        <v>0</v>
      </c>
      <c r="L102" s="51">
        <f t="shared" ca="1" si="9"/>
        <v>0</v>
      </c>
      <c r="M102" s="35" cm="1">
        <f t="array" aca="1" ref="M102" ca="1">IF(ROUND(ROUND(L102,2)-L102,4)=0,_xlfn.XLOOKUP(L102,INDIRECT($A$4&amp;"!$G$32:$G$132"),INDIRECT($A$4&amp;"!$A$32:$A$132"),0,1,1),IF(L102&lt;0,0,(ROUNDUP(L102,2)-L102)*100*_xlfn.XLOOKUP(L102,INDIRECT($A$4&amp;"!$G$32:$G$132"),INDIRECT($A$4&amp;"!$A$32:$A$132"),0,-1,-1)+(L102-ROUNDDOWN(L102,2))*100*_xlfn.XLOOKUP(L102,INDIRECT($A$4&amp;"!$G$32:$G$132"),INDIRECT($A$4&amp;"!$A$32:$A$132"),0,1,1)))</f>
        <v>9.9999999999999992E-2</v>
      </c>
      <c r="N102" s="67">
        <f t="shared" ca="1" si="10"/>
        <v>0</v>
      </c>
    </row>
    <row r="103" spans="1:14" x14ac:dyDescent="0.35">
      <c r="A103" s="32">
        <f t="shared" si="11"/>
        <v>46777</v>
      </c>
      <c r="B103" s="65" cm="1">
        <f t="array" aca="1" ref="B103" ca="1">_xlfn.XLOOKUP(A103,INDIRECT($A$5&amp;"!$AJ$41:$AJ$406"),INDIRECT($A$5&amp;"!$An$41:$An$406"))*SUM($F$3:$I$3)</f>
        <v>0</v>
      </c>
      <c r="C103" s="65" cm="1">
        <f t="array" aca="1" ref="C103" ca="1">_xlfn.XLOOKUP(A103,INDIRECT($A$5&amp;"!$AJ$41:$AJ$406"),INDIRECT($A$5&amp;"!$Ak$41:$Ak$406"))*SUM($F$3:$I$3)</f>
        <v>0</v>
      </c>
      <c r="D103" s="65" cm="1">
        <f t="array" aca="1" ref="D103" ca="1">_xlfn.XLOOKUP(A103,INDIRECT($A$5&amp;"!$AJ$41:$AJ$406"),INDIRECT($A$5&amp;"!$AO$41:$AO$406"))*SUM($F$3:$I$3)</f>
        <v>11.7</v>
      </c>
      <c r="E103" s="34" cm="1">
        <f t="array" ref="E103">SUMPRODUCT(('PT Storengy'!$B$8:$I$372)*('PT Storengy'!$A$8:$A$372=$A103)*('PT Storengy'!$A$5:$H$5=$A$6)*('PT Storengy'!$B$7:$I$7=$A$7))</f>
        <v>0</v>
      </c>
      <c r="F103" s="36">
        <f t="shared" ca="1" si="12"/>
        <v>0</v>
      </c>
      <c r="G103" s="51">
        <f t="shared" ca="1" si="13"/>
        <v>0</v>
      </c>
      <c r="H103" s="35" cm="1">
        <f t="array" aca="1" ref="H103" ca="1">IF(ROUND(ROUND(G103,2)-G103,4)=0,_xlfn.XLOOKUP(G103,INDIRECT($A$4&amp;"!$G$32:$G$132"),INDIRECT($A$4&amp;"!$A$32:$A$132"),0,1,1),IF(G103&lt;0,0,(ROUNDUP(G103,2)-G103)*100*_xlfn.XLOOKUP(G103,INDIRECT($A$4&amp;"!$G$32:$G$132"),INDIRECT($A$4&amp;"!$A$32:$A$132"),0,-1,-1)+(G103-ROUNDDOWN(G103,2))*100*_xlfn.XLOOKUP(G103,INDIRECT($A$4&amp;"!$G$32:$G$132"),INDIRECT($A$4&amp;"!$A$32:$A$132"),0,1,1)))</f>
        <v>9.9999999999999992E-2</v>
      </c>
      <c r="I103" s="84">
        <f t="shared" ca="1" si="8"/>
        <v>0</v>
      </c>
      <c r="K103" s="36">
        <f t="shared" ca="1" si="7"/>
        <v>0</v>
      </c>
      <c r="L103" s="51">
        <f t="shared" ca="1" si="9"/>
        <v>0</v>
      </c>
      <c r="M103" s="35" cm="1">
        <f t="array" aca="1" ref="M103" ca="1">IF(ROUND(ROUND(L103,2)-L103,4)=0,_xlfn.XLOOKUP(L103,INDIRECT($A$4&amp;"!$G$32:$G$132"),INDIRECT($A$4&amp;"!$A$32:$A$132"),0,1,1),IF(L103&lt;0,0,(ROUNDUP(L103,2)-L103)*100*_xlfn.XLOOKUP(L103,INDIRECT($A$4&amp;"!$G$32:$G$132"),INDIRECT($A$4&amp;"!$A$32:$A$132"),0,-1,-1)+(L103-ROUNDDOWN(L103,2))*100*_xlfn.XLOOKUP(L103,INDIRECT($A$4&amp;"!$G$32:$G$132"),INDIRECT($A$4&amp;"!$A$32:$A$132"),0,1,1)))</f>
        <v>9.9999999999999992E-2</v>
      </c>
      <c r="N103" s="67">
        <f t="shared" ca="1" si="10"/>
        <v>0</v>
      </c>
    </row>
    <row r="104" spans="1:14" x14ac:dyDescent="0.35">
      <c r="A104" s="32">
        <f t="shared" si="11"/>
        <v>46778</v>
      </c>
      <c r="B104" s="65" cm="1">
        <f t="array" aca="1" ref="B104" ca="1">_xlfn.XLOOKUP(A104,INDIRECT($A$5&amp;"!$AJ$41:$AJ$406"),INDIRECT($A$5&amp;"!$An$41:$An$406"))*SUM($F$3:$I$3)</f>
        <v>0</v>
      </c>
      <c r="C104" s="65" cm="1">
        <f t="array" aca="1" ref="C104" ca="1">_xlfn.XLOOKUP(A104,INDIRECT($A$5&amp;"!$AJ$41:$AJ$406"),INDIRECT($A$5&amp;"!$Ak$41:$Ak$406"))*SUM($F$3:$I$3)</f>
        <v>0</v>
      </c>
      <c r="D104" s="65" cm="1">
        <f t="array" aca="1" ref="D104" ca="1">_xlfn.XLOOKUP(A104,INDIRECT($A$5&amp;"!$AJ$41:$AJ$406"),INDIRECT($A$5&amp;"!$AO$41:$AO$406"))*SUM($F$3:$I$3)</f>
        <v>11.7</v>
      </c>
      <c r="E104" s="34" cm="1">
        <f t="array" ref="E104">SUMPRODUCT(('PT Storengy'!$B$8:$I$372)*('PT Storengy'!$A$8:$A$372=$A104)*('PT Storengy'!$A$5:$H$5=$A$6)*('PT Storengy'!$B$7:$I$7=$A$7))</f>
        <v>0</v>
      </c>
      <c r="F104" s="36">
        <f t="shared" ca="1" si="12"/>
        <v>0</v>
      </c>
      <c r="G104" s="51">
        <f t="shared" ca="1" si="13"/>
        <v>0</v>
      </c>
      <c r="H104" s="35" cm="1">
        <f t="array" aca="1" ref="H104" ca="1">IF(ROUND(ROUND(G104,2)-G104,4)=0,_xlfn.XLOOKUP(G104,INDIRECT($A$4&amp;"!$G$32:$G$132"),INDIRECT($A$4&amp;"!$A$32:$A$132"),0,1,1),IF(G104&lt;0,0,(ROUNDUP(G104,2)-G104)*100*_xlfn.XLOOKUP(G104,INDIRECT($A$4&amp;"!$G$32:$G$132"),INDIRECT($A$4&amp;"!$A$32:$A$132"),0,-1,-1)+(G104-ROUNDDOWN(G104,2))*100*_xlfn.XLOOKUP(G104,INDIRECT($A$4&amp;"!$G$32:$G$132"),INDIRECT($A$4&amp;"!$A$32:$A$132"),0,1,1)))</f>
        <v>9.9999999999999992E-2</v>
      </c>
      <c r="I104" s="84">
        <f t="shared" ca="1" si="8"/>
        <v>0</v>
      </c>
      <c r="K104" s="36">
        <f t="shared" ca="1" si="7"/>
        <v>0</v>
      </c>
      <c r="L104" s="51">
        <f t="shared" ca="1" si="9"/>
        <v>0</v>
      </c>
      <c r="M104" s="35" cm="1">
        <f t="array" aca="1" ref="M104" ca="1">IF(ROUND(ROUND(L104,2)-L104,4)=0,_xlfn.XLOOKUP(L104,INDIRECT($A$4&amp;"!$G$32:$G$132"),INDIRECT($A$4&amp;"!$A$32:$A$132"),0,1,1),IF(L104&lt;0,0,(ROUNDUP(L104,2)-L104)*100*_xlfn.XLOOKUP(L104,INDIRECT($A$4&amp;"!$G$32:$G$132"),INDIRECT($A$4&amp;"!$A$32:$A$132"),0,-1,-1)+(L104-ROUNDDOWN(L104,2))*100*_xlfn.XLOOKUP(L104,INDIRECT($A$4&amp;"!$G$32:$G$132"),INDIRECT($A$4&amp;"!$A$32:$A$132"),0,1,1)))</f>
        <v>9.9999999999999992E-2</v>
      </c>
      <c r="N104" s="67">
        <f t="shared" ca="1" si="10"/>
        <v>0</v>
      </c>
    </row>
    <row r="105" spans="1:14" x14ac:dyDescent="0.35">
      <c r="A105" s="32">
        <f t="shared" si="11"/>
        <v>46779</v>
      </c>
      <c r="B105" s="65" cm="1">
        <f t="array" aca="1" ref="B105" ca="1">_xlfn.XLOOKUP(A105,INDIRECT($A$5&amp;"!$AJ$41:$AJ$406"),INDIRECT($A$5&amp;"!$An$41:$An$406"))*SUM($F$3:$I$3)</f>
        <v>0</v>
      </c>
      <c r="C105" s="65" cm="1">
        <f t="array" aca="1" ref="C105" ca="1">_xlfn.XLOOKUP(A105,INDIRECT($A$5&amp;"!$AJ$41:$AJ$406"),INDIRECT($A$5&amp;"!$Ak$41:$Ak$406"))*SUM($F$3:$I$3)</f>
        <v>0</v>
      </c>
      <c r="D105" s="65" cm="1">
        <f t="array" aca="1" ref="D105" ca="1">_xlfn.XLOOKUP(A105,INDIRECT($A$5&amp;"!$AJ$41:$AJ$406"),INDIRECT($A$5&amp;"!$AO$41:$AO$406"))*SUM($F$3:$I$3)</f>
        <v>11.7</v>
      </c>
      <c r="E105" s="34" cm="1">
        <f t="array" ref="E105">SUMPRODUCT(('PT Storengy'!$B$8:$I$372)*('PT Storengy'!$A$8:$A$372=$A105)*('PT Storengy'!$A$5:$H$5=$A$6)*('PT Storengy'!$B$7:$I$7=$A$7))</f>
        <v>0</v>
      </c>
      <c r="F105" s="36">
        <f t="shared" ca="1" si="12"/>
        <v>0</v>
      </c>
      <c r="G105" s="51">
        <f t="shared" ca="1" si="13"/>
        <v>0</v>
      </c>
      <c r="H105" s="35" cm="1">
        <f t="array" aca="1" ref="H105" ca="1">IF(ROUND(ROUND(G105,2)-G105,4)=0,_xlfn.XLOOKUP(G105,INDIRECT($A$4&amp;"!$G$32:$G$132"),INDIRECT($A$4&amp;"!$A$32:$A$132"),0,1,1),IF(G105&lt;0,0,(ROUNDUP(G105,2)-G105)*100*_xlfn.XLOOKUP(G105,INDIRECT($A$4&amp;"!$G$32:$G$132"),INDIRECT($A$4&amp;"!$A$32:$A$132"),0,-1,-1)+(G105-ROUNDDOWN(G105,2))*100*_xlfn.XLOOKUP(G105,INDIRECT($A$4&amp;"!$G$32:$G$132"),INDIRECT($A$4&amp;"!$A$32:$A$132"),0,1,1)))</f>
        <v>9.9999999999999992E-2</v>
      </c>
      <c r="I105" s="84">
        <f t="shared" ca="1" si="8"/>
        <v>0</v>
      </c>
      <c r="K105" s="36">
        <f t="shared" ca="1" si="7"/>
        <v>0</v>
      </c>
      <c r="L105" s="51">
        <f t="shared" ca="1" si="9"/>
        <v>0</v>
      </c>
      <c r="M105" s="35" cm="1">
        <f t="array" aca="1" ref="M105" ca="1">IF(ROUND(ROUND(L105,2)-L105,4)=0,_xlfn.XLOOKUP(L105,INDIRECT($A$4&amp;"!$G$32:$G$132"),INDIRECT($A$4&amp;"!$A$32:$A$132"),0,1,1),IF(L105&lt;0,0,(ROUNDUP(L105,2)-L105)*100*_xlfn.XLOOKUP(L105,INDIRECT($A$4&amp;"!$G$32:$G$132"),INDIRECT($A$4&amp;"!$A$32:$A$132"),0,-1,-1)+(L105-ROUNDDOWN(L105,2))*100*_xlfn.XLOOKUP(L105,INDIRECT($A$4&amp;"!$G$32:$G$132"),INDIRECT($A$4&amp;"!$A$32:$A$132"),0,1,1)))</f>
        <v>9.9999999999999992E-2</v>
      </c>
      <c r="N105" s="67">
        <f t="shared" ca="1" si="10"/>
        <v>0</v>
      </c>
    </row>
    <row r="106" spans="1:14" x14ac:dyDescent="0.35">
      <c r="A106" s="32">
        <f t="shared" si="11"/>
        <v>46780</v>
      </c>
      <c r="B106" s="65" cm="1">
        <f t="array" aca="1" ref="B106" ca="1">_xlfn.XLOOKUP(A106,INDIRECT($A$5&amp;"!$AJ$41:$AJ$406"),INDIRECT($A$5&amp;"!$An$41:$An$406"))*SUM($F$3:$I$3)</f>
        <v>0</v>
      </c>
      <c r="C106" s="65" cm="1">
        <f t="array" aca="1" ref="C106" ca="1">_xlfn.XLOOKUP(A106,INDIRECT($A$5&amp;"!$AJ$41:$AJ$406"),INDIRECT($A$5&amp;"!$Ak$41:$Ak$406"))*SUM($F$3:$I$3)</f>
        <v>0</v>
      </c>
      <c r="D106" s="65" cm="1">
        <f t="array" aca="1" ref="D106" ca="1">_xlfn.XLOOKUP(A106,INDIRECT($A$5&amp;"!$AJ$41:$AJ$406"),INDIRECT($A$5&amp;"!$AO$41:$AO$406"))*SUM($F$3:$I$3)</f>
        <v>11.7</v>
      </c>
      <c r="E106" s="34" cm="1">
        <f t="array" ref="E106">SUMPRODUCT(('PT Storengy'!$B$8:$I$372)*('PT Storengy'!$A$8:$A$372=$A106)*('PT Storengy'!$A$5:$H$5=$A$6)*('PT Storengy'!$B$7:$I$7=$A$7))</f>
        <v>0</v>
      </c>
      <c r="F106" s="36">
        <f t="shared" ca="1" si="12"/>
        <v>0</v>
      </c>
      <c r="G106" s="51">
        <f t="shared" ca="1" si="13"/>
        <v>0</v>
      </c>
      <c r="H106" s="35" cm="1">
        <f t="array" aca="1" ref="H106" ca="1">IF(ROUND(ROUND(G106,2)-G106,4)=0,_xlfn.XLOOKUP(G106,INDIRECT($A$4&amp;"!$G$32:$G$132"),INDIRECT($A$4&amp;"!$A$32:$A$132"),0,1,1),IF(G106&lt;0,0,(ROUNDUP(G106,2)-G106)*100*_xlfn.XLOOKUP(G106,INDIRECT($A$4&amp;"!$G$32:$G$132"),INDIRECT($A$4&amp;"!$A$32:$A$132"),0,-1,-1)+(G106-ROUNDDOWN(G106,2))*100*_xlfn.XLOOKUP(G106,INDIRECT($A$4&amp;"!$G$32:$G$132"),INDIRECT($A$4&amp;"!$A$32:$A$132"),0,1,1)))</f>
        <v>9.9999999999999992E-2</v>
      </c>
      <c r="I106" s="84">
        <f t="shared" ca="1" si="8"/>
        <v>0</v>
      </c>
      <c r="K106" s="36">
        <f t="shared" ca="1" si="7"/>
        <v>0</v>
      </c>
      <c r="L106" s="51">
        <f t="shared" ca="1" si="9"/>
        <v>0</v>
      </c>
      <c r="M106" s="35" cm="1">
        <f t="array" aca="1" ref="M106" ca="1">IF(ROUND(ROUND(L106,2)-L106,4)=0,_xlfn.XLOOKUP(L106,INDIRECT($A$4&amp;"!$G$32:$G$132"),INDIRECT($A$4&amp;"!$A$32:$A$132"),0,1,1),IF(L106&lt;0,0,(ROUNDUP(L106,2)-L106)*100*_xlfn.XLOOKUP(L106,INDIRECT($A$4&amp;"!$G$32:$G$132"),INDIRECT($A$4&amp;"!$A$32:$A$132"),0,-1,-1)+(L106-ROUNDDOWN(L106,2))*100*_xlfn.XLOOKUP(L106,INDIRECT($A$4&amp;"!$G$32:$G$132"),INDIRECT($A$4&amp;"!$A$32:$A$132"),0,1,1)))</f>
        <v>9.9999999999999992E-2</v>
      </c>
      <c r="N106" s="67">
        <f t="shared" ca="1" si="10"/>
        <v>0</v>
      </c>
    </row>
    <row r="107" spans="1:14" x14ac:dyDescent="0.35">
      <c r="A107" s="32">
        <f t="shared" si="11"/>
        <v>46781</v>
      </c>
      <c r="B107" s="65" cm="1">
        <f t="array" aca="1" ref="B107" ca="1">_xlfn.XLOOKUP(A107,INDIRECT($A$5&amp;"!$AJ$41:$AJ$406"),INDIRECT($A$5&amp;"!$An$41:$An$406"))*SUM($F$3:$I$3)</f>
        <v>0</v>
      </c>
      <c r="C107" s="65" cm="1">
        <f t="array" aca="1" ref="C107" ca="1">_xlfn.XLOOKUP(A107,INDIRECT($A$5&amp;"!$AJ$41:$AJ$406"),INDIRECT($A$5&amp;"!$Ak$41:$Ak$406"))*SUM($F$3:$I$3)</f>
        <v>0</v>
      </c>
      <c r="D107" s="65" cm="1">
        <f t="array" aca="1" ref="D107" ca="1">_xlfn.XLOOKUP(A107,INDIRECT($A$5&amp;"!$AJ$41:$AJ$406"),INDIRECT($A$5&amp;"!$AO$41:$AO$406"))*SUM($F$3:$I$3)</f>
        <v>11.7</v>
      </c>
      <c r="E107" s="34" cm="1">
        <f t="array" ref="E107">SUMPRODUCT(('PT Storengy'!$B$8:$I$372)*('PT Storengy'!$A$8:$A$372=$A107)*('PT Storengy'!$A$5:$H$5=$A$6)*('PT Storengy'!$B$7:$I$7=$A$7))</f>
        <v>0</v>
      </c>
      <c r="F107" s="36">
        <f t="shared" ca="1" si="12"/>
        <v>0</v>
      </c>
      <c r="G107" s="51">
        <f t="shared" ca="1" si="13"/>
        <v>0</v>
      </c>
      <c r="H107" s="35" cm="1">
        <f t="array" aca="1" ref="H107" ca="1">IF(ROUND(ROUND(G107,2)-G107,4)=0,_xlfn.XLOOKUP(G107,INDIRECT($A$4&amp;"!$G$32:$G$132"),INDIRECT($A$4&amp;"!$A$32:$A$132"),0,1,1),IF(G107&lt;0,0,(ROUNDUP(G107,2)-G107)*100*_xlfn.XLOOKUP(G107,INDIRECT($A$4&amp;"!$G$32:$G$132"),INDIRECT($A$4&amp;"!$A$32:$A$132"),0,-1,-1)+(G107-ROUNDDOWN(G107,2))*100*_xlfn.XLOOKUP(G107,INDIRECT($A$4&amp;"!$G$32:$G$132"),INDIRECT($A$4&amp;"!$A$32:$A$132"),0,1,1)))</f>
        <v>9.9999999999999992E-2</v>
      </c>
      <c r="I107" s="84">
        <f t="shared" ca="1" si="8"/>
        <v>0</v>
      </c>
      <c r="K107" s="36">
        <f t="shared" ca="1" si="7"/>
        <v>0</v>
      </c>
      <c r="L107" s="51">
        <f t="shared" ca="1" si="9"/>
        <v>0</v>
      </c>
      <c r="M107" s="35" cm="1">
        <f t="array" aca="1" ref="M107" ca="1">IF(ROUND(ROUND(L107,2)-L107,4)=0,_xlfn.XLOOKUP(L107,INDIRECT($A$4&amp;"!$G$32:$G$132"),INDIRECT($A$4&amp;"!$A$32:$A$132"),0,1,1),IF(L107&lt;0,0,(ROUNDUP(L107,2)-L107)*100*_xlfn.XLOOKUP(L107,INDIRECT($A$4&amp;"!$G$32:$G$132"),INDIRECT($A$4&amp;"!$A$32:$A$132"),0,-1,-1)+(L107-ROUNDDOWN(L107,2))*100*_xlfn.XLOOKUP(L107,INDIRECT($A$4&amp;"!$G$32:$G$132"),INDIRECT($A$4&amp;"!$A$32:$A$132"),0,1,1)))</f>
        <v>9.9999999999999992E-2</v>
      </c>
      <c r="N107" s="67">
        <f t="shared" ca="1" si="10"/>
        <v>0</v>
      </c>
    </row>
    <row r="108" spans="1:14" x14ac:dyDescent="0.35">
      <c r="A108" s="32">
        <f t="shared" si="11"/>
        <v>46782</v>
      </c>
      <c r="B108" s="65" cm="1">
        <f t="array" aca="1" ref="B108" ca="1">_xlfn.XLOOKUP(A108,INDIRECT($A$5&amp;"!$AJ$41:$AJ$406"),INDIRECT($A$5&amp;"!$An$41:$An$406"))*SUM($F$3:$I$3)</f>
        <v>0</v>
      </c>
      <c r="C108" s="65" cm="1">
        <f t="array" aca="1" ref="C108" ca="1">_xlfn.XLOOKUP(A108,INDIRECT($A$5&amp;"!$AJ$41:$AJ$406"),INDIRECT($A$5&amp;"!$Ak$41:$Ak$406"))*SUM($F$3:$I$3)</f>
        <v>0</v>
      </c>
      <c r="D108" s="65" cm="1">
        <f t="array" aca="1" ref="D108" ca="1">_xlfn.XLOOKUP(A108,INDIRECT($A$5&amp;"!$AJ$41:$AJ$406"),INDIRECT($A$5&amp;"!$AO$41:$AO$406"))*SUM($F$3:$I$3)</f>
        <v>11.7</v>
      </c>
      <c r="E108" s="34" cm="1">
        <f t="array" ref="E108">SUMPRODUCT(('PT Storengy'!$B$8:$I$372)*('PT Storengy'!$A$8:$A$372=$A108)*('PT Storengy'!$A$5:$H$5=$A$6)*('PT Storengy'!$B$7:$I$7=$A$7))</f>
        <v>0</v>
      </c>
      <c r="F108" s="36">
        <f t="shared" ca="1" si="12"/>
        <v>0</v>
      </c>
      <c r="G108" s="51">
        <f t="shared" ca="1" si="13"/>
        <v>0</v>
      </c>
      <c r="H108" s="35" cm="1">
        <f t="array" aca="1" ref="H108" ca="1">IF(ROUND(ROUND(G108,2)-G108,4)=0,_xlfn.XLOOKUP(G108,INDIRECT($A$4&amp;"!$G$32:$G$132"),INDIRECT($A$4&amp;"!$A$32:$A$132"),0,1,1),IF(G108&lt;0,0,(ROUNDUP(G108,2)-G108)*100*_xlfn.XLOOKUP(G108,INDIRECT($A$4&amp;"!$G$32:$G$132"),INDIRECT($A$4&amp;"!$A$32:$A$132"),0,-1,-1)+(G108-ROUNDDOWN(G108,2))*100*_xlfn.XLOOKUP(G108,INDIRECT($A$4&amp;"!$G$32:$G$132"),INDIRECT($A$4&amp;"!$A$32:$A$132"),0,1,1)))</f>
        <v>9.9999999999999992E-2</v>
      </c>
      <c r="I108" s="84">
        <f t="shared" ca="1" si="8"/>
        <v>0</v>
      </c>
      <c r="K108" s="36">
        <f t="shared" ca="1" si="7"/>
        <v>0</v>
      </c>
      <c r="L108" s="51">
        <f t="shared" ca="1" si="9"/>
        <v>0</v>
      </c>
      <c r="M108" s="35" cm="1">
        <f t="array" aca="1" ref="M108" ca="1">IF(ROUND(ROUND(L108,2)-L108,4)=0,_xlfn.XLOOKUP(L108,INDIRECT($A$4&amp;"!$G$32:$G$132"),INDIRECT($A$4&amp;"!$A$32:$A$132"),0,1,1),IF(L108&lt;0,0,(ROUNDUP(L108,2)-L108)*100*_xlfn.XLOOKUP(L108,INDIRECT($A$4&amp;"!$G$32:$G$132"),INDIRECT($A$4&amp;"!$A$32:$A$132"),0,-1,-1)+(L108-ROUNDDOWN(L108,2))*100*_xlfn.XLOOKUP(L108,INDIRECT($A$4&amp;"!$G$32:$G$132"),INDIRECT($A$4&amp;"!$A$32:$A$132"),0,1,1)))</f>
        <v>9.9999999999999992E-2</v>
      </c>
      <c r="N108" s="67">
        <f t="shared" ca="1" si="10"/>
        <v>0</v>
      </c>
    </row>
    <row r="109" spans="1:14" x14ac:dyDescent="0.35">
      <c r="A109" s="32">
        <f t="shared" si="11"/>
        <v>46783</v>
      </c>
      <c r="B109" s="65" cm="1">
        <f t="array" aca="1" ref="B109" ca="1">_xlfn.XLOOKUP(A109,INDIRECT($A$5&amp;"!$AJ$41:$AJ$406"),INDIRECT($A$5&amp;"!$An$41:$An$406"))*SUM($F$3:$I$3)</f>
        <v>0</v>
      </c>
      <c r="C109" s="65" cm="1">
        <f t="array" aca="1" ref="C109" ca="1">_xlfn.XLOOKUP(A109,INDIRECT($A$5&amp;"!$AJ$41:$AJ$406"),INDIRECT($A$5&amp;"!$Ak$41:$Ak$406"))*SUM($F$3:$I$3)</f>
        <v>0</v>
      </c>
      <c r="D109" s="65" cm="1">
        <f t="array" aca="1" ref="D109" ca="1">_xlfn.XLOOKUP(A109,INDIRECT($A$5&amp;"!$AJ$41:$AJ$406"),INDIRECT($A$5&amp;"!$AO$41:$AO$406"))*SUM($F$3:$I$3)</f>
        <v>11.7</v>
      </c>
      <c r="E109" s="34" cm="1">
        <f t="array" ref="E109">SUMPRODUCT(('PT Storengy'!$B$8:$I$372)*('PT Storengy'!$A$8:$A$372=$A109)*('PT Storengy'!$A$5:$H$5=$A$6)*('PT Storengy'!$B$7:$I$7=$A$7))</f>
        <v>0</v>
      </c>
      <c r="F109" s="36">
        <f t="shared" ca="1" si="12"/>
        <v>0</v>
      </c>
      <c r="G109" s="51">
        <f t="shared" ca="1" si="13"/>
        <v>0</v>
      </c>
      <c r="H109" s="35" cm="1">
        <f t="array" aca="1" ref="H109" ca="1">IF(ROUND(ROUND(G109,2)-G109,4)=0,_xlfn.XLOOKUP(G109,INDIRECT($A$4&amp;"!$G$32:$G$132"),INDIRECT($A$4&amp;"!$A$32:$A$132"),0,1,1),IF(G109&lt;0,0,(ROUNDUP(G109,2)-G109)*100*_xlfn.XLOOKUP(G109,INDIRECT($A$4&amp;"!$G$32:$G$132"),INDIRECT($A$4&amp;"!$A$32:$A$132"),0,-1,-1)+(G109-ROUNDDOWN(G109,2))*100*_xlfn.XLOOKUP(G109,INDIRECT($A$4&amp;"!$G$32:$G$132"),INDIRECT($A$4&amp;"!$A$32:$A$132"),0,1,1)))</f>
        <v>9.9999999999999992E-2</v>
      </c>
      <c r="I109" s="84">
        <f t="shared" ca="1" si="8"/>
        <v>0</v>
      </c>
      <c r="K109" s="36">
        <f t="shared" ca="1" si="7"/>
        <v>0</v>
      </c>
      <c r="L109" s="51">
        <f t="shared" ca="1" si="9"/>
        <v>0</v>
      </c>
      <c r="M109" s="35" cm="1">
        <f t="array" aca="1" ref="M109" ca="1">IF(ROUND(ROUND(L109,2)-L109,4)=0,_xlfn.XLOOKUP(L109,INDIRECT($A$4&amp;"!$G$32:$G$132"),INDIRECT($A$4&amp;"!$A$32:$A$132"),0,1,1),IF(L109&lt;0,0,(ROUNDUP(L109,2)-L109)*100*_xlfn.XLOOKUP(L109,INDIRECT($A$4&amp;"!$G$32:$G$132"),INDIRECT($A$4&amp;"!$A$32:$A$132"),0,-1,-1)+(L109-ROUNDDOWN(L109,2))*100*_xlfn.XLOOKUP(L109,INDIRECT($A$4&amp;"!$G$32:$G$132"),INDIRECT($A$4&amp;"!$A$32:$A$132"),0,1,1)))</f>
        <v>9.9999999999999992E-2</v>
      </c>
      <c r="N109" s="67">
        <f t="shared" ca="1" si="10"/>
        <v>0</v>
      </c>
    </row>
    <row r="110" spans="1:14" x14ac:dyDescent="0.35">
      <c r="A110" s="32">
        <f t="shared" si="11"/>
        <v>46784</v>
      </c>
      <c r="B110" s="65" cm="1">
        <f t="array" aca="1" ref="B110" ca="1">_xlfn.XLOOKUP(A110,INDIRECT($A$5&amp;"!$AJ$41:$AJ$406"),INDIRECT($A$5&amp;"!$An$41:$An$406"))*SUM($F$3:$I$3)</f>
        <v>0</v>
      </c>
      <c r="C110" s="65" cm="1">
        <f t="array" aca="1" ref="C110" ca="1">_xlfn.XLOOKUP(A110,INDIRECT($A$5&amp;"!$AJ$41:$AJ$406"),INDIRECT($A$5&amp;"!$Ak$41:$Ak$406"))*SUM($F$3:$I$3)</f>
        <v>0</v>
      </c>
      <c r="D110" s="65" cm="1">
        <f t="array" aca="1" ref="D110" ca="1">_xlfn.XLOOKUP(A110,INDIRECT($A$5&amp;"!$AJ$41:$AJ$406"),INDIRECT($A$5&amp;"!$AO$41:$AO$406"))*SUM($F$3:$I$3)</f>
        <v>11.7</v>
      </c>
      <c r="E110" s="34" cm="1">
        <f t="array" ref="E110">SUMPRODUCT(('PT Storengy'!$B$8:$I$372)*('PT Storengy'!$A$8:$A$372=$A110)*('PT Storengy'!$A$5:$H$5=$A$6)*('PT Storengy'!$B$7:$I$7=$A$7))</f>
        <v>0</v>
      </c>
      <c r="F110" s="36">
        <f t="shared" ca="1" si="12"/>
        <v>0</v>
      </c>
      <c r="G110" s="51">
        <f t="shared" ca="1" si="13"/>
        <v>0</v>
      </c>
      <c r="H110" s="35" cm="1">
        <f t="array" aca="1" ref="H110" ca="1">IF(ROUND(ROUND(G110,2)-G110,4)=0,_xlfn.XLOOKUP(G110,INDIRECT($A$4&amp;"!$G$32:$G$132"),INDIRECT($A$4&amp;"!$A$32:$A$132"),0,1,1),IF(G110&lt;0,0,(ROUNDUP(G110,2)-G110)*100*_xlfn.XLOOKUP(G110,INDIRECT($A$4&amp;"!$G$32:$G$132"),INDIRECT($A$4&amp;"!$A$32:$A$132"),0,-1,-1)+(G110-ROUNDDOWN(G110,2))*100*_xlfn.XLOOKUP(G110,INDIRECT($A$4&amp;"!$G$32:$G$132"),INDIRECT($A$4&amp;"!$A$32:$A$132"),0,1,1)))</f>
        <v>9.9999999999999992E-2</v>
      </c>
      <c r="I110" s="84">
        <f t="shared" ca="1" si="8"/>
        <v>0</v>
      </c>
      <c r="K110" s="36">
        <f t="shared" ca="1" si="7"/>
        <v>0</v>
      </c>
      <c r="L110" s="51">
        <f t="shared" ca="1" si="9"/>
        <v>0</v>
      </c>
      <c r="M110" s="35" cm="1">
        <f t="array" aca="1" ref="M110" ca="1">IF(ROUND(ROUND(L110,2)-L110,4)=0,_xlfn.XLOOKUP(L110,INDIRECT($A$4&amp;"!$G$32:$G$132"),INDIRECT($A$4&amp;"!$A$32:$A$132"),0,1,1),IF(L110&lt;0,0,(ROUNDUP(L110,2)-L110)*100*_xlfn.XLOOKUP(L110,INDIRECT($A$4&amp;"!$G$32:$G$132"),INDIRECT($A$4&amp;"!$A$32:$A$132"),0,-1,-1)+(L110-ROUNDDOWN(L110,2))*100*_xlfn.XLOOKUP(L110,INDIRECT($A$4&amp;"!$G$32:$G$132"),INDIRECT($A$4&amp;"!$A$32:$A$132"),0,1,1)))</f>
        <v>9.9999999999999992E-2</v>
      </c>
      <c r="N110" s="67">
        <f t="shared" ca="1" si="10"/>
        <v>0</v>
      </c>
    </row>
    <row r="111" spans="1:14" x14ac:dyDescent="0.35">
      <c r="A111" s="32">
        <f t="shared" si="11"/>
        <v>46785</v>
      </c>
      <c r="B111" s="65" cm="1">
        <f t="array" aca="1" ref="B111" ca="1">_xlfn.XLOOKUP(A111,INDIRECT($A$5&amp;"!$AJ$41:$AJ$406"),INDIRECT($A$5&amp;"!$An$41:$An$406"))*SUM($F$3:$I$3)</f>
        <v>0</v>
      </c>
      <c r="C111" s="65" cm="1">
        <f t="array" aca="1" ref="C111" ca="1">_xlfn.XLOOKUP(A111,INDIRECT($A$5&amp;"!$AJ$41:$AJ$406"),INDIRECT($A$5&amp;"!$Ak$41:$Ak$406"))*SUM($F$3:$I$3)</f>
        <v>0</v>
      </c>
      <c r="D111" s="65" cm="1">
        <f t="array" aca="1" ref="D111" ca="1">_xlfn.XLOOKUP(A111,INDIRECT($A$5&amp;"!$AJ$41:$AJ$406"),INDIRECT($A$5&amp;"!$AO$41:$AO$406"))*SUM($F$3:$I$3)</f>
        <v>11.7</v>
      </c>
      <c r="E111" s="34" cm="1">
        <f t="array" ref="E111">SUMPRODUCT(('PT Storengy'!$B$8:$I$372)*('PT Storengy'!$A$8:$A$372=$A111)*('PT Storengy'!$A$5:$H$5=$A$6)*('PT Storengy'!$B$7:$I$7=$A$7))</f>
        <v>0</v>
      </c>
      <c r="F111" s="36">
        <f t="shared" ca="1" si="12"/>
        <v>0</v>
      </c>
      <c r="G111" s="51">
        <f t="shared" ca="1" si="13"/>
        <v>0</v>
      </c>
      <c r="H111" s="35" cm="1">
        <f t="array" aca="1" ref="H111" ca="1">IF(ROUND(ROUND(G111,2)-G111,4)=0,_xlfn.XLOOKUP(G111,INDIRECT($A$4&amp;"!$G$32:$G$132"),INDIRECT($A$4&amp;"!$A$32:$A$132"),0,1,1),IF(G111&lt;0,0,(ROUNDUP(G111,2)-G111)*100*_xlfn.XLOOKUP(G111,INDIRECT($A$4&amp;"!$G$32:$G$132"),INDIRECT($A$4&amp;"!$A$32:$A$132"),0,-1,-1)+(G111-ROUNDDOWN(G111,2))*100*_xlfn.XLOOKUP(G111,INDIRECT($A$4&amp;"!$G$32:$G$132"),INDIRECT($A$4&amp;"!$A$32:$A$132"),0,1,1)))</f>
        <v>9.9999999999999992E-2</v>
      </c>
      <c r="I111" s="84">
        <f t="shared" ca="1" si="8"/>
        <v>0</v>
      </c>
      <c r="K111" s="36">
        <f t="shared" ca="1" si="7"/>
        <v>0</v>
      </c>
      <c r="L111" s="51">
        <f t="shared" ca="1" si="9"/>
        <v>0</v>
      </c>
      <c r="M111" s="35" cm="1">
        <f t="array" aca="1" ref="M111" ca="1">IF(ROUND(ROUND(L111,2)-L111,4)=0,_xlfn.XLOOKUP(L111,INDIRECT($A$4&amp;"!$G$32:$G$132"),INDIRECT($A$4&amp;"!$A$32:$A$132"),0,1,1),IF(L111&lt;0,0,(ROUNDUP(L111,2)-L111)*100*_xlfn.XLOOKUP(L111,INDIRECT($A$4&amp;"!$G$32:$G$132"),INDIRECT($A$4&amp;"!$A$32:$A$132"),0,-1,-1)+(L111-ROUNDDOWN(L111,2))*100*_xlfn.XLOOKUP(L111,INDIRECT($A$4&amp;"!$G$32:$G$132"),INDIRECT($A$4&amp;"!$A$32:$A$132"),0,1,1)))</f>
        <v>9.9999999999999992E-2</v>
      </c>
      <c r="N111" s="67">
        <f t="shared" ca="1" si="10"/>
        <v>0</v>
      </c>
    </row>
    <row r="112" spans="1:14" x14ac:dyDescent="0.35">
      <c r="A112" s="32">
        <f t="shared" si="11"/>
        <v>46786</v>
      </c>
      <c r="B112" s="65" cm="1">
        <f t="array" aca="1" ref="B112" ca="1">_xlfn.XLOOKUP(A112,INDIRECT($A$5&amp;"!$AJ$41:$AJ$406"),INDIRECT($A$5&amp;"!$An$41:$An$406"))*SUM($F$3:$I$3)</f>
        <v>0</v>
      </c>
      <c r="C112" s="65" cm="1">
        <f t="array" aca="1" ref="C112" ca="1">_xlfn.XLOOKUP(A112,INDIRECT($A$5&amp;"!$AJ$41:$AJ$406"),INDIRECT($A$5&amp;"!$Ak$41:$Ak$406"))*SUM($F$3:$I$3)</f>
        <v>0</v>
      </c>
      <c r="D112" s="65" cm="1">
        <f t="array" aca="1" ref="D112" ca="1">_xlfn.XLOOKUP(A112,INDIRECT($A$5&amp;"!$AJ$41:$AJ$406"),INDIRECT($A$5&amp;"!$AO$41:$AO$406"))*SUM($F$3:$I$3)</f>
        <v>11.7</v>
      </c>
      <c r="E112" s="34" cm="1">
        <f t="array" ref="E112">SUMPRODUCT(('PT Storengy'!$B$8:$I$372)*('PT Storengy'!$A$8:$A$372=$A112)*('PT Storengy'!$A$5:$H$5=$A$6)*('PT Storengy'!$B$7:$I$7=$A$7))</f>
        <v>0</v>
      </c>
      <c r="F112" s="36">
        <f t="shared" ca="1" si="12"/>
        <v>0</v>
      </c>
      <c r="G112" s="51">
        <f t="shared" ca="1" si="13"/>
        <v>0</v>
      </c>
      <c r="H112" s="35" cm="1">
        <f t="array" aca="1" ref="H112" ca="1">IF(ROUND(ROUND(G112,2)-G112,4)=0,_xlfn.XLOOKUP(G112,INDIRECT($A$4&amp;"!$G$32:$G$132"),INDIRECT($A$4&amp;"!$A$32:$A$132"),0,1,1),IF(G112&lt;0,0,(ROUNDUP(G112,2)-G112)*100*_xlfn.XLOOKUP(G112,INDIRECT($A$4&amp;"!$G$32:$G$132"),INDIRECT($A$4&amp;"!$A$32:$A$132"),0,-1,-1)+(G112-ROUNDDOWN(G112,2))*100*_xlfn.XLOOKUP(G112,INDIRECT($A$4&amp;"!$G$32:$G$132"),INDIRECT($A$4&amp;"!$A$32:$A$132"),0,1,1)))</f>
        <v>9.9999999999999992E-2</v>
      </c>
      <c r="I112" s="84">
        <f t="shared" ca="1" si="8"/>
        <v>0</v>
      </c>
      <c r="K112" s="36">
        <f t="shared" ca="1" si="7"/>
        <v>0</v>
      </c>
      <c r="L112" s="51">
        <f t="shared" ca="1" si="9"/>
        <v>0</v>
      </c>
      <c r="M112" s="35" cm="1">
        <f t="array" aca="1" ref="M112" ca="1">IF(ROUND(ROUND(L112,2)-L112,4)=0,_xlfn.XLOOKUP(L112,INDIRECT($A$4&amp;"!$G$32:$G$132"),INDIRECT($A$4&amp;"!$A$32:$A$132"),0,1,1),IF(L112&lt;0,0,(ROUNDUP(L112,2)-L112)*100*_xlfn.XLOOKUP(L112,INDIRECT($A$4&amp;"!$G$32:$G$132"),INDIRECT($A$4&amp;"!$A$32:$A$132"),0,-1,-1)+(L112-ROUNDDOWN(L112,2))*100*_xlfn.XLOOKUP(L112,INDIRECT($A$4&amp;"!$G$32:$G$132"),INDIRECT($A$4&amp;"!$A$32:$A$132"),0,1,1)))</f>
        <v>9.9999999999999992E-2</v>
      </c>
      <c r="N112" s="67">
        <f t="shared" ca="1" si="10"/>
        <v>0</v>
      </c>
    </row>
    <row r="113" spans="1:14" x14ac:dyDescent="0.35">
      <c r="A113" s="32">
        <f t="shared" si="11"/>
        <v>46787</v>
      </c>
      <c r="B113" s="65" cm="1">
        <f t="array" aca="1" ref="B113" ca="1">_xlfn.XLOOKUP(A113,INDIRECT($A$5&amp;"!$AJ$41:$AJ$406"),INDIRECT($A$5&amp;"!$An$41:$An$406"))*SUM($F$3:$I$3)</f>
        <v>0</v>
      </c>
      <c r="C113" s="65" cm="1">
        <f t="array" aca="1" ref="C113" ca="1">_xlfn.XLOOKUP(A113,INDIRECT($A$5&amp;"!$AJ$41:$AJ$406"),INDIRECT($A$5&amp;"!$Ak$41:$Ak$406"))*SUM($F$3:$I$3)</f>
        <v>0</v>
      </c>
      <c r="D113" s="65" cm="1">
        <f t="array" aca="1" ref="D113" ca="1">_xlfn.XLOOKUP(A113,INDIRECT($A$5&amp;"!$AJ$41:$AJ$406"),INDIRECT($A$5&amp;"!$AO$41:$AO$406"))*SUM($F$3:$I$3)</f>
        <v>11.7</v>
      </c>
      <c r="E113" s="34" cm="1">
        <f t="array" ref="E113">SUMPRODUCT(('PT Storengy'!$B$8:$I$372)*('PT Storengy'!$A$8:$A$372=$A113)*('PT Storengy'!$A$5:$H$5=$A$6)*('PT Storengy'!$B$7:$I$7=$A$7))</f>
        <v>0</v>
      </c>
      <c r="F113" s="36">
        <f t="shared" ca="1" si="12"/>
        <v>0</v>
      </c>
      <c r="G113" s="51">
        <f t="shared" ca="1" si="13"/>
        <v>0</v>
      </c>
      <c r="H113" s="35" cm="1">
        <f t="array" aca="1" ref="H113" ca="1">IF(ROUND(ROUND(G113,2)-G113,4)=0,_xlfn.XLOOKUP(G113,INDIRECT($A$4&amp;"!$G$32:$G$132"),INDIRECT($A$4&amp;"!$A$32:$A$132"),0,1,1),IF(G113&lt;0,0,(ROUNDUP(G113,2)-G113)*100*_xlfn.XLOOKUP(G113,INDIRECT($A$4&amp;"!$G$32:$G$132"),INDIRECT($A$4&amp;"!$A$32:$A$132"),0,-1,-1)+(G113-ROUNDDOWN(G113,2))*100*_xlfn.XLOOKUP(G113,INDIRECT($A$4&amp;"!$G$32:$G$132"),INDIRECT($A$4&amp;"!$A$32:$A$132"),0,1,1)))</f>
        <v>9.9999999999999992E-2</v>
      </c>
      <c r="I113" s="84">
        <f t="shared" ca="1" si="8"/>
        <v>0</v>
      </c>
      <c r="K113" s="36">
        <f t="shared" ca="1" si="7"/>
        <v>0</v>
      </c>
      <c r="L113" s="51">
        <f t="shared" ca="1" si="9"/>
        <v>0</v>
      </c>
      <c r="M113" s="35" cm="1">
        <f t="array" aca="1" ref="M113" ca="1">IF(ROUND(ROUND(L113,2)-L113,4)=0,_xlfn.XLOOKUP(L113,INDIRECT($A$4&amp;"!$G$32:$G$132"),INDIRECT($A$4&amp;"!$A$32:$A$132"),0,1,1),IF(L113&lt;0,0,(ROUNDUP(L113,2)-L113)*100*_xlfn.XLOOKUP(L113,INDIRECT($A$4&amp;"!$G$32:$G$132"),INDIRECT($A$4&amp;"!$A$32:$A$132"),0,-1,-1)+(L113-ROUNDDOWN(L113,2))*100*_xlfn.XLOOKUP(L113,INDIRECT($A$4&amp;"!$G$32:$G$132"),INDIRECT($A$4&amp;"!$A$32:$A$132"),0,1,1)))</f>
        <v>9.9999999999999992E-2</v>
      </c>
      <c r="N113" s="67">
        <f t="shared" ca="1" si="10"/>
        <v>0</v>
      </c>
    </row>
    <row r="114" spans="1:14" x14ac:dyDescent="0.35">
      <c r="A114" s="32">
        <f t="shared" si="11"/>
        <v>46788</v>
      </c>
      <c r="B114" s="65" cm="1">
        <f t="array" aca="1" ref="B114" ca="1">_xlfn.XLOOKUP(A114,INDIRECT($A$5&amp;"!$AJ$41:$AJ$406"),INDIRECT($A$5&amp;"!$An$41:$An$406"))*SUM($F$3:$I$3)</f>
        <v>0</v>
      </c>
      <c r="C114" s="65" cm="1">
        <f t="array" aca="1" ref="C114" ca="1">_xlfn.XLOOKUP(A114,INDIRECT($A$5&amp;"!$AJ$41:$AJ$406"),INDIRECT($A$5&amp;"!$Ak$41:$Ak$406"))*SUM($F$3:$I$3)</f>
        <v>0</v>
      </c>
      <c r="D114" s="65" cm="1">
        <f t="array" aca="1" ref="D114" ca="1">_xlfn.XLOOKUP(A114,INDIRECT($A$5&amp;"!$AJ$41:$AJ$406"),INDIRECT($A$5&amp;"!$AO$41:$AO$406"))*SUM($F$3:$I$3)</f>
        <v>11.7</v>
      </c>
      <c r="E114" s="34" cm="1">
        <f t="array" ref="E114">SUMPRODUCT(('PT Storengy'!$B$8:$I$372)*('PT Storengy'!$A$8:$A$372=$A114)*('PT Storengy'!$A$5:$H$5=$A$6)*('PT Storengy'!$B$7:$I$7=$A$7))</f>
        <v>0</v>
      </c>
      <c r="F114" s="36">
        <f t="shared" ca="1" si="12"/>
        <v>0</v>
      </c>
      <c r="G114" s="51">
        <f t="shared" ca="1" si="13"/>
        <v>0</v>
      </c>
      <c r="H114" s="35" cm="1">
        <f t="array" aca="1" ref="H114" ca="1">IF(ROUND(ROUND(G114,2)-G114,4)=0,_xlfn.XLOOKUP(G114,INDIRECT($A$4&amp;"!$G$32:$G$132"),INDIRECT($A$4&amp;"!$A$32:$A$132"),0,1,1),IF(G114&lt;0,0,(ROUNDUP(G114,2)-G114)*100*_xlfn.XLOOKUP(G114,INDIRECT($A$4&amp;"!$G$32:$G$132"),INDIRECT($A$4&amp;"!$A$32:$A$132"),0,-1,-1)+(G114-ROUNDDOWN(G114,2))*100*_xlfn.XLOOKUP(G114,INDIRECT($A$4&amp;"!$G$32:$G$132"),INDIRECT($A$4&amp;"!$A$32:$A$132"),0,1,1)))</f>
        <v>9.9999999999999992E-2</v>
      </c>
      <c r="I114" s="84">
        <f t="shared" ca="1" si="8"/>
        <v>0</v>
      </c>
      <c r="K114" s="36">
        <f t="shared" ca="1" si="7"/>
        <v>0</v>
      </c>
      <c r="L114" s="51">
        <f t="shared" ca="1" si="9"/>
        <v>0</v>
      </c>
      <c r="M114" s="35" cm="1">
        <f t="array" aca="1" ref="M114" ca="1">IF(ROUND(ROUND(L114,2)-L114,4)=0,_xlfn.XLOOKUP(L114,INDIRECT($A$4&amp;"!$G$32:$G$132"),INDIRECT($A$4&amp;"!$A$32:$A$132"),0,1,1),IF(L114&lt;0,0,(ROUNDUP(L114,2)-L114)*100*_xlfn.XLOOKUP(L114,INDIRECT($A$4&amp;"!$G$32:$G$132"),INDIRECT($A$4&amp;"!$A$32:$A$132"),0,-1,-1)+(L114-ROUNDDOWN(L114,2))*100*_xlfn.XLOOKUP(L114,INDIRECT($A$4&amp;"!$G$32:$G$132"),INDIRECT($A$4&amp;"!$A$32:$A$132"),0,1,1)))</f>
        <v>9.9999999999999992E-2</v>
      </c>
      <c r="N114" s="67">
        <f t="shared" ca="1" si="10"/>
        <v>0</v>
      </c>
    </row>
    <row r="115" spans="1:14" x14ac:dyDescent="0.35">
      <c r="A115" s="32">
        <f t="shared" si="11"/>
        <v>46789</v>
      </c>
      <c r="B115" s="65" cm="1">
        <f t="array" aca="1" ref="B115" ca="1">_xlfn.XLOOKUP(A115,INDIRECT($A$5&amp;"!$AJ$41:$AJ$406"),INDIRECT($A$5&amp;"!$An$41:$An$406"))*SUM($F$3:$I$3)</f>
        <v>0</v>
      </c>
      <c r="C115" s="65" cm="1">
        <f t="array" aca="1" ref="C115" ca="1">_xlfn.XLOOKUP(A115,INDIRECT($A$5&amp;"!$AJ$41:$AJ$406"),INDIRECT($A$5&amp;"!$Ak$41:$Ak$406"))*SUM($F$3:$I$3)</f>
        <v>0</v>
      </c>
      <c r="D115" s="65" cm="1">
        <f t="array" aca="1" ref="D115" ca="1">_xlfn.XLOOKUP(A115,INDIRECT($A$5&amp;"!$AJ$41:$AJ$406"),INDIRECT($A$5&amp;"!$AO$41:$AO$406"))*SUM($F$3:$I$3)</f>
        <v>11.7</v>
      </c>
      <c r="E115" s="34" cm="1">
        <f t="array" ref="E115">SUMPRODUCT(('PT Storengy'!$B$8:$I$372)*('PT Storengy'!$A$8:$A$372=$A115)*('PT Storengy'!$A$5:$H$5=$A$6)*('PT Storengy'!$B$7:$I$7=$A$7))</f>
        <v>0</v>
      </c>
      <c r="F115" s="36">
        <f t="shared" ca="1" si="12"/>
        <v>0</v>
      </c>
      <c r="G115" s="51">
        <f t="shared" ca="1" si="13"/>
        <v>0</v>
      </c>
      <c r="H115" s="35" cm="1">
        <f t="array" aca="1" ref="H115" ca="1">IF(ROUND(ROUND(G115,2)-G115,4)=0,_xlfn.XLOOKUP(G115,INDIRECT($A$4&amp;"!$G$32:$G$132"),INDIRECT($A$4&amp;"!$A$32:$A$132"),0,1,1),IF(G115&lt;0,0,(ROUNDUP(G115,2)-G115)*100*_xlfn.XLOOKUP(G115,INDIRECT($A$4&amp;"!$G$32:$G$132"),INDIRECT($A$4&amp;"!$A$32:$A$132"),0,-1,-1)+(G115-ROUNDDOWN(G115,2))*100*_xlfn.XLOOKUP(G115,INDIRECT($A$4&amp;"!$G$32:$G$132"),INDIRECT($A$4&amp;"!$A$32:$A$132"),0,1,1)))</f>
        <v>9.9999999999999992E-2</v>
      </c>
      <c r="I115" s="84">
        <f t="shared" ca="1" si="8"/>
        <v>0</v>
      </c>
      <c r="K115" s="36">
        <f t="shared" ca="1" si="7"/>
        <v>0</v>
      </c>
      <c r="L115" s="51">
        <f t="shared" ca="1" si="9"/>
        <v>0</v>
      </c>
      <c r="M115" s="35" cm="1">
        <f t="array" aca="1" ref="M115" ca="1">IF(ROUND(ROUND(L115,2)-L115,4)=0,_xlfn.XLOOKUP(L115,INDIRECT($A$4&amp;"!$G$32:$G$132"),INDIRECT($A$4&amp;"!$A$32:$A$132"),0,1,1),IF(L115&lt;0,0,(ROUNDUP(L115,2)-L115)*100*_xlfn.XLOOKUP(L115,INDIRECT($A$4&amp;"!$G$32:$G$132"),INDIRECT($A$4&amp;"!$A$32:$A$132"),0,-1,-1)+(L115-ROUNDDOWN(L115,2))*100*_xlfn.XLOOKUP(L115,INDIRECT($A$4&amp;"!$G$32:$G$132"),INDIRECT($A$4&amp;"!$A$32:$A$132"),0,1,1)))</f>
        <v>9.9999999999999992E-2</v>
      </c>
      <c r="N115" s="67">
        <f t="shared" ca="1" si="10"/>
        <v>0</v>
      </c>
    </row>
    <row r="116" spans="1:14" x14ac:dyDescent="0.35">
      <c r="A116" s="32">
        <f t="shared" si="11"/>
        <v>46790</v>
      </c>
      <c r="B116" s="65" cm="1">
        <f t="array" aca="1" ref="B116" ca="1">_xlfn.XLOOKUP(A116,INDIRECT($A$5&amp;"!$AJ$41:$AJ$406"),INDIRECT($A$5&amp;"!$An$41:$An$406"))*SUM($F$3:$I$3)</f>
        <v>0</v>
      </c>
      <c r="C116" s="65" cm="1">
        <f t="array" aca="1" ref="C116" ca="1">_xlfn.XLOOKUP(A116,INDIRECT($A$5&amp;"!$AJ$41:$AJ$406"),INDIRECT($A$5&amp;"!$Ak$41:$Ak$406"))*SUM($F$3:$I$3)</f>
        <v>0</v>
      </c>
      <c r="D116" s="65" cm="1">
        <f t="array" aca="1" ref="D116" ca="1">_xlfn.XLOOKUP(A116,INDIRECT($A$5&amp;"!$AJ$41:$AJ$406"),INDIRECT($A$5&amp;"!$AO$41:$AO$406"))*SUM($F$3:$I$3)</f>
        <v>11.7</v>
      </c>
      <c r="E116" s="34" cm="1">
        <f t="array" ref="E116">SUMPRODUCT(('PT Storengy'!$B$8:$I$372)*('PT Storengy'!$A$8:$A$372=$A116)*('PT Storengy'!$A$5:$H$5=$A$6)*('PT Storengy'!$B$7:$I$7=$A$7))</f>
        <v>0</v>
      </c>
      <c r="F116" s="36">
        <f t="shared" ca="1" si="12"/>
        <v>0</v>
      </c>
      <c r="G116" s="51">
        <f t="shared" ca="1" si="13"/>
        <v>0</v>
      </c>
      <c r="H116" s="35" cm="1">
        <f t="array" aca="1" ref="H116" ca="1">IF(ROUND(ROUND(G116,2)-G116,4)=0,_xlfn.XLOOKUP(G116,INDIRECT($A$4&amp;"!$G$32:$G$132"),INDIRECT($A$4&amp;"!$A$32:$A$132"),0,1,1),IF(G116&lt;0,0,(ROUNDUP(G116,2)-G116)*100*_xlfn.XLOOKUP(G116,INDIRECT($A$4&amp;"!$G$32:$G$132"),INDIRECT($A$4&amp;"!$A$32:$A$132"),0,-1,-1)+(G116-ROUNDDOWN(G116,2))*100*_xlfn.XLOOKUP(G116,INDIRECT($A$4&amp;"!$G$32:$G$132"),INDIRECT($A$4&amp;"!$A$32:$A$132"),0,1,1)))</f>
        <v>9.9999999999999992E-2</v>
      </c>
      <c r="I116" s="84">
        <f t="shared" ca="1" si="8"/>
        <v>0</v>
      </c>
      <c r="K116" s="36">
        <f t="shared" ca="1" si="7"/>
        <v>0</v>
      </c>
      <c r="L116" s="51">
        <f t="shared" ca="1" si="9"/>
        <v>0</v>
      </c>
      <c r="M116" s="35" cm="1">
        <f t="array" aca="1" ref="M116" ca="1">IF(ROUND(ROUND(L116,2)-L116,4)=0,_xlfn.XLOOKUP(L116,INDIRECT($A$4&amp;"!$G$32:$G$132"),INDIRECT($A$4&amp;"!$A$32:$A$132"),0,1,1),IF(L116&lt;0,0,(ROUNDUP(L116,2)-L116)*100*_xlfn.XLOOKUP(L116,INDIRECT($A$4&amp;"!$G$32:$G$132"),INDIRECT($A$4&amp;"!$A$32:$A$132"),0,-1,-1)+(L116-ROUNDDOWN(L116,2))*100*_xlfn.XLOOKUP(L116,INDIRECT($A$4&amp;"!$G$32:$G$132"),INDIRECT($A$4&amp;"!$A$32:$A$132"),0,1,1)))</f>
        <v>9.9999999999999992E-2</v>
      </c>
      <c r="N116" s="67">
        <f t="shared" ca="1" si="10"/>
        <v>0</v>
      </c>
    </row>
    <row r="117" spans="1:14" x14ac:dyDescent="0.35">
      <c r="A117" s="32">
        <f t="shared" si="11"/>
        <v>46791</v>
      </c>
      <c r="B117" s="65" cm="1">
        <f t="array" aca="1" ref="B117" ca="1">_xlfn.XLOOKUP(A117,INDIRECT($A$5&amp;"!$AJ$41:$AJ$406"),INDIRECT($A$5&amp;"!$An$41:$An$406"))*SUM($F$3:$I$3)</f>
        <v>0</v>
      </c>
      <c r="C117" s="65" cm="1">
        <f t="array" aca="1" ref="C117" ca="1">_xlfn.XLOOKUP(A117,INDIRECT($A$5&amp;"!$AJ$41:$AJ$406"),INDIRECT($A$5&amp;"!$Ak$41:$Ak$406"))*SUM($F$3:$I$3)</f>
        <v>0</v>
      </c>
      <c r="D117" s="65" cm="1">
        <f t="array" aca="1" ref="D117" ca="1">_xlfn.XLOOKUP(A117,INDIRECT($A$5&amp;"!$AJ$41:$AJ$406"),INDIRECT($A$5&amp;"!$AO$41:$AO$406"))*SUM($F$3:$I$3)</f>
        <v>11.7</v>
      </c>
      <c r="E117" s="34" cm="1">
        <f t="array" ref="E117">SUMPRODUCT(('PT Storengy'!$B$8:$I$372)*('PT Storengy'!$A$8:$A$372=$A117)*('PT Storengy'!$A$5:$H$5=$A$6)*('PT Storengy'!$B$7:$I$7=$A$7))</f>
        <v>0</v>
      </c>
      <c r="F117" s="36">
        <f t="shared" ca="1" si="12"/>
        <v>0</v>
      </c>
      <c r="G117" s="51">
        <f t="shared" ca="1" si="13"/>
        <v>0</v>
      </c>
      <c r="H117" s="35" cm="1">
        <f t="array" aca="1" ref="H117" ca="1">IF(ROUND(ROUND(G117,2)-G117,4)=0,_xlfn.XLOOKUP(G117,INDIRECT($A$4&amp;"!$G$32:$G$132"),INDIRECT($A$4&amp;"!$A$32:$A$132"),0,1,1),IF(G117&lt;0,0,(ROUNDUP(G117,2)-G117)*100*_xlfn.XLOOKUP(G117,INDIRECT($A$4&amp;"!$G$32:$G$132"),INDIRECT($A$4&amp;"!$A$32:$A$132"),0,-1,-1)+(G117-ROUNDDOWN(G117,2))*100*_xlfn.XLOOKUP(G117,INDIRECT($A$4&amp;"!$G$32:$G$132"),INDIRECT($A$4&amp;"!$A$32:$A$132"),0,1,1)))</f>
        <v>9.9999999999999992E-2</v>
      </c>
      <c r="I117" s="84">
        <f t="shared" ca="1" si="8"/>
        <v>0</v>
      </c>
      <c r="K117" s="36">
        <f t="shared" ca="1" si="7"/>
        <v>0</v>
      </c>
      <c r="L117" s="51">
        <f t="shared" ca="1" si="9"/>
        <v>0</v>
      </c>
      <c r="M117" s="35" cm="1">
        <f t="array" aca="1" ref="M117" ca="1">IF(ROUND(ROUND(L117,2)-L117,4)=0,_xlfn.XLOOKUP(L117,INDIRECT($A$4&amp;"!$G$32:$G$132"),INDIRECT($A$4&amp;"!$A$32:$A$132"),0,1,1),IF(L117&lt;0,0,(ROUNDUP(L117,2)-L117)*100*_xlfn.XLOOKUP(L117,INDIRECT($A$4&amp;"!$G$32:$G$132"),INDIRECT($A$4&amp;"!$A$32:$A$132"),0,-1,-1)+(L117-ROUNDDOWN(L117,2))*100*_xlfn.XLOOKUP(L117,INDIRECT($A$4&amp;"!$G$32:$G$132"),INDIRECT($A$4&amp;"!$A$32:$A$132"),0,1,1)))</f>
        <v>9.9999999999999992E-2</v>
      </c>
      <c r="N117" s="67">
        <f t="shared" ca="1" si="10"/>
        <v>0</v>
      </c>
    </row>
    <row r="118" spans="1:14" x14ac:dyDescent="0.35">
      <c r="A118" s="32">
        <f t="shared" si="11"/>
        <v>46792</v>
      </c>
      <c r="B118" s="65" cm="1">
        <f t="array" aca="1" ref="B118" ca="1">_xlfn.XLOOKUP(A118,INDIRECT($A$5&amp;"!$AJ$41:$AJ$406"),INDIRECT($A$5&amp;"!$An$41:$An$406"))*SUM($F$3:$I$3)</f>
        <v>0</v>
      </c>
      <c r="C118" s="65" cm="1">
        <f t="array" aca="1" ref="C118" ca="1">_xlfn.XLOOKUP(A118,INDIRECT($A$5&amp;"!$AJ$41:$AJ$406"),INDIRECT($A$5&amp;"!$Ak$41:$Ak$406"))*SUM($F$3:$I$3)</f>
        <v>0</v>
      </c>
      <c r="D118" s="65" cm="1">
        <f t="array" aca="1" ref="D118" ca="1">_xlfn.XLOOKUP(A118,INDIRECT($A$5&amp;"!$AJ$41:$AJ$406"),INDIRECT($A$5&amp;"!$AO$41:$AO$406"))*SUM($F$3:$I$3)</f>
        <v>11.7</v>
      </c>
      <c r="E118" s="34" cm="1">
        <f t="array" ref="E118">SUMPRODUCT(('PT Storengy'!$B$8:$I$372)*('PT Storengy'!$A$8:$A$372=$A118)*('PT Storengy'!$A$5:$H$5=$A$6)*('PT Storengy'!$B$7:$I$7=$A$7))</f>
        <v>0</v>
      </c>
      <c r="F118" s="36">
        <f t="shared" ca="1" si="12"/>
        <v>0</v>
      </c>
      <c r="G118" s="51">
        <f t="shared" ca="1" si="13"/>
        <v>0</v>
      </c>
      <c r="H118" s="35" cm="1">
        <f t="array" aca="1" ref="H118" ca="1">IF(ROUND(ROUND(G118,2)-G118,4)=0,_xlfn.XLOOKUP(G118,INDIRECT($A$4&amp;"!$G$32:$G$132"),INDIRECT($A$4&amp;"!$A$32:$A$132"),0,1,1),IF(G118&lt;0,0,(ROUNDUP(G118,2)-G118)*100*_xlfn.XLOOKUP(G118,INDIRECT($A$4&amp;"!$G$32:$G$132"),INDIRECT($A$4&amp;"!$A$32:$A$132"),0,-1,-1)+(G118-ROUNDDOWN(G118,2))*100*_xlfn.XLOOKUP(G118,INDIRECT($A$4&amp;"!$G$32:$G$132"),INDIRECT($A$4&amp;"!$A$32:$A$132"),0,1,1)))</f>
        <v>9.9999999999999992E-2</v>
      </c>
      <c r="I118" s="84">
        <f t="shared" ca="1" si="8"/>
        <v>0</v>
      </c>
      <c r="K118" s="36">
        <f t="shared" ca="1" si="7"/>
        <v>0</v>
      </c>
      <c r="L118" s="51">
        <f t="shared" ca="1" si="9"/>
        <v>0</v>
      </c>
      <c r="M118" s="35" cm="1">
        <f t="array" aca="1" ref="M118" ca="1">IF(ROUND(ROUND(L118,2)-L118,4)=0,_xlfn.XLOOKUP(L118,INDIRECT($A$4&amp;"!$G$32:$G$132"),INDIRECT($A$4&amp;"!$A$32:$A$132"),0,1,1),IF(L118&lt;0,0,(ROUNDUP(L118,2)-L118)*100*_xlfn.XLOOKUP(L118,INDIRECT($A$4&amp;"!$G$32:$G$132"),INDIRECT($A$4&amp;"!$A$32:$A$132"),0,-1,-1)+(L118-ROUNDDOWN(L118,2))*100*_xlfn.XLOOKUP(L118,INDIRECT($A$4&amp;"!$G$32:$G$132"),INDIRECT($A$4&amp;"!$A$32:$A$132"),0,1,1)))</f>
        <v>9.9999999999999992E-2</v>
      </c>
      <c r="N118" s="67">
        <f t="shared" ca="1" si="10"/>
        <v>0</v>
      </c>
    </row>
    <row r="119" spans="1:14" x14ac:dyDescent="0.35">
      <c r="A119" s="32">
        <f t="shared" si="11"/>
        <v>46793</v>
      </c>
      <c r="B119" s="65" cm="1">
        <f t="array" aca="1" ref="B119" ca="1">_xlfn.XLOOKUP(A119,INDIRECT($A$5&amp;"!$AJ$41:$AJ$406"),INDIRECT($A$5&amp;"!$An$41:$An$406"))*SUM($F$3:$I$3)</f>
        <v>0</v>
      </c>
      <c r="C119" s="65" cm="1">
        <f t="array" aca="1" ref="C119" ca="1">_xlfn.XLOOKUP(A119,INDIRECT($A$5&amp;"!$AJ$41:$AJ$406"),INDIRECT($A$5&amp;"!$Ak$41:$Ak$406"))*SUM($F$3:$I$3)</f>
        <v>0</v>
      </c>
      <c r="D119" s="65" cm="1">
        <f t="array" aca="1" ref="D119" ca="1">_xlfn.XLOOKUP(A119,INDIRECT($A$5&amp;"!$AJ$41:$AJ$406"),INDIRECT($A$5&amp;"!$AO$41:$AO$406"))*SUM($F$3:$I$3)</f>
        <v>11.7</v>
      </c>
      <c r="E119" s="34" cm="1">
        <f t="array" ref="E119">SUMPRODUCT(('PT Storengy'!$B$8:$I$372)*('PT Storengy'!$A$8:$A$372=$A119)*('PT Storengy'!$A$5:$H$5=$A$6)*('PT Storengy'!$B$7:$I$7=$A$7))</f>
        <v>0</v>
      </c>
      <c r="F119" s="36">
        <f t="shared" ca="1" si="12"/>
        <v>0</v>
      </c>
      <c r="G119" s="51">
        <f t="shared" ca="1" si="13"/>
        <v>0</v>
      </c>
      <c r="H119" s="35" cm="1">
        <f t="array" aca="1" ref="H119" ca="1">IF(ROUND(ROUND(G119,2)-G119,4)=0,_xlfn.XLOOKUP(G119,INDIRECT($A$4&amp;"!$G$32:$G$132"),INDIRECT($A$4&amp;"!$A$32:$A$132"),0,1,1),IF(G119&lt;0,0,(ROUNDUP(G119,2)-G119)*100*_xlfn.XLOOKUP(G119,INDIRECT($A$4&amp;"!$G$32:$G$132"),INDIRECT($A$4&amp;"!$A$32:$A$132"),0,-1,-1)+(G119-ROUNDDOWN(G119,2))*100*_xlfn.XLOOKUP(G119,INDIRECT($A$4&amp;"!$G$32:$G$132"),INDIRECT($A$4&amp;"!$A$32:$A$132"),0,1,1)))</f>
        <v>9.9999999999999992E-2</v>
      </c>
      <c r="I119" s="84">
        <f t="shared" ca="1" si="8"/>
        <v>0</v>
      </c>
      <c r="K119" s="36">
        <f t="shared" ca="1" si="7"/>
        <v>0</v>
      </c>
      <c r="L119" s="51">
        <f t="shared" ca="1" si="9"/>
        <v>0</v>
      </c>
      <c r="M119" s="35" cm="1">
        <f t="array" aca="1" ref="M119" ca="1">IF(ROUND(ROUND(L119,2)-L119,4)=0,_xlfn.XLOOKUP(L119,INDIRECT($A$4&amp;"!$G$32:$G$132"),INDIRECT($A$4&amp;"!$A$32:$A$132"),0,1,1),IF(L119&lt;0,0,(ROUNDUP(L119,2)-L119)*100*_xlfn.XLOOKUP(L119,INDIRECT($A$4&amp;"!$G$32:$G$132"),INDIRECT($A$4&amp;"!$A$32:$A$132"),0,-1,-1)+(L119-ROUNDDOWN(L119,2))*100*_xlfn.XLOOKUP(L119,INDIRECT($A$4&amp;"!$G$32:$G$132"),INDIRECT($A$4&amp;"!$A$32:$A$132"),0,1,1)))</f>
        <v>9.9999999999999992E-2</v>
      </c>
      <c r="N119" s="67">
        <f t="shared" ca="1" si="10"/>
        <v>0</v>
      </c>
    </row>
    <row r="120" spans="1:14" x14ac:dyDescent="0.35">
      <c r="A120" s="32">
        <f t="shared" si="11"/>
        <v>46794</v>
      </c>
      <c r="B120" s="65" cm="1">
        <f t="array" aca="1" ref="B120" ca="1">_xlfn.XLOOKUP(A120,INDIRECT($A$5&amp;"!$AJ$41:$AJ$406"),INDIRECT($A$5&amp;"!$An$41:$An$406"))*SUM($F$3:$I$3)</f>
        <v>0</v>
      </c>
      <c r="C120" s="65" cm="1">
        <f t="array" aca="1" ref="C120" ca="1">_xlfn.XLOOKUP(A120,INDIRECT($A$5&amp;"!$AJ$41:$AJ$406"),INDIRECT($A$5&amp;"!$Ak$41:$Ak$406"))*SUM($F$3:$I$3)</f>
        <v>0</v>
      </c>
      <c r="D120" s="65" cm="1">
        <f t="array" aca="1" ref="D120" ca="1">_xlfn.XLOOKUP(A120,INDIRECT($A$5&amp;"!$AJ$41:$AJ$406"),INDIRECT($A$5&amp;"!$AO$41:$AO$406"))*SUM($F$3:$I$3)</f>
        <v>11.7</v>
      </c>
      <c r="E120" s="34" cm="1">
        <f t="array" ref="E120">SUMPRODUCT(('PT Storengy'!$B$8:$I$372)*('PT Storengy'!$A$8:$A$372=$A120)*('PT Storengy'!$A$5:$H$5=$A$6)*('PT Storengy'!$B$7:$I$7=$A$7))</f>
        <v>0</v>
      </c>
      <c r="F120" s="36">
        <f t="shared" ca="1" si="12"/>
        <v>0</v>
      </c>
      <c r="G120" s="51">
        <f t="shared" ca="1" si="13"/>
        <v>0</v>
      </c>
      <c r="H120" s="35" cm="1">
        <f t="array" aca="1" ref="H120" ca="1">IF(ROUND(ROUND(G120,2)-G120,4)=0,_xlfn.XLOOKUP(G120,INDIRECT($A$4&amp;"!$G$32:$G$132"),INDIRECT($A$4&amp;"!$A$32:$A$132"),0,1,1),IF(G120&lt;0,0,(ROUNDUP(G120,2)-G120)*100*_xlfn.XLOOKUP(G120,INDIRECT($A$4&amp;"!$G$32:$G$132"),INDIRECT($A$4&amp;"!$A$32:$A$132"),0,-1,-1)+(G120-ROUNDDOWN(G120,2))*100*_xlfn.XLOOKUP(G120,INDIRECT($A$4&amp;"!$G$32:$G$132"),INDIRECT($A$4&amp;"!$A$32:$A$132"),0,1,1)))</f>
        <v>9.9999999999999992E-2</v>
      </c>
      <c r="I120" s="84">
        <f t="shared" ca="1" si="8"/>
        <v>0</v>
      </c>
      <c r="K120" s="36">
        <f t="shared" ca="1" si="7"/>
        <v>0</v>
      </c>
      <c r="L120" s="51">
        <f t="shared" ca="1" si="9"/>
        <v>0</v>
      </c>
      <c r="M120" s="35" cm="1">
        <f t="array" aca="1" ref="M120" ca="1">IF(ROUND(ROUND(L120,2)-L120,4)=0,_xlfn.XLOOKUP(L120,INDIRECT($A$4&amp;"!$G$32:$G$132"),INDIRECT($A$4&amp;"!$A$32:$A$132"),0,1,1),IF(L120&lt;0,0,(ROUNDUP(L120,2)-L120)*100*_xlfn.XLOOKUP(L120,INDIRECT($A$4&amp;"!$G$32:$G$132"),INDIRECT($A$4&amp;"!$A$32:$A$132"),0,-1,-1)+(L120-ROUNDDOWN(L120,2))*100*_xlfn.XLOOKUP(L120,INDIRECT($A$4&amp;"!$G$32:$G$132"),INDIRECT($A$4&amp;"!$A$32:$A$132"),0,1,1)))</f>
        <v>9.9999999999999992E-2</v>
      </c>
      <c r="N120" s="67">
        <f t="shared" ca="1" si="10"/>
        <v>0</v>
      </c>
    </row>
    <row r="121" spans="1:14" x14ac:dyDescent="0.35">
      <c r="A121" s="32">
        <f t="shared" si="11"/>
        <v>46795</v>
      </c>
      <c r="B121" s="65" cm="1">
        <f t="array" aca="1" ref="B121" ca="1">_xlfn.XLOOKUP(A121,INDIRECT($A$5&amp;"!$AJ$41:$AJ$406"),INDIRECT($A$5&amp;"!$An$41:$An$406"))*SUM($F$3:$I$3)</f>
        <v>0</v>
      </c>
      <c r="C121" s="65" cm="1">
        <f t="array" aca="1" ref="C121" ca="1">_xlfn.XLOOKUP(A121,INDIRECT($A$5&amp;"!$AJ$41:$AJ$406"),INDIRECT($A$5&amp;"!$Ak$41:$Ak$406"))*SUM($F$3:$I$3)</f>
        <v>0</v>
      </c>
      <c r="D121" s="65" cm="1">
        <f t="array" aca="1" ref="D121" ca="1">_xlfn.XLOOKUP(A121,INDIRECT($A$5&amp;"!$AJ$41:$AJ$406"),INDIRECT($A$5&amp;"!$AO$41:$AO$406"))*SUM($F$3:$I$3)</f>
        <v>11.7</v>
      </c>
      <c r="E121" s="34" cm="1">
        <f t="array" ref="E121">SUMPRODUCT(('PT Storengy'!$B$8:$I$372)*('PT Storengy'!$A$8:$A$372=$A121)*('PT Storengy'!$A$5:$H$5=$A$6)*('PT Storengy'!$B$7:$I$7=$A$7))</f>
        <v>0</v>
      </c>
      <c r="F121" s="36">
        <f t="shared" ca="1" si="12"/>
        <v>0</v>
      </c>
      <c r="G121" s="51">
        <f t="shared" ca="1" si="13"/>
        <v>0</v>
      </c>
      <c r="H121" s="35" cm="1">
        <f t="array" aca="1" ref="H121" ca="1">IF(ROUND(ROUND(G121,2)-G121,4)=0,_xlfn.XLOOKUP(G121,INDIRECT($A$4&amp;"!$G$32:$G$132"),INDIRECT($A$4&amp;"!$A$32:$A$132"),0,1,1),IF(G121&lt;0,0,(ROUNDUP(G121,2)-G121)*100*_xlfn.XLOOKUP(G121,INDIRECT($A$4&amp;"!$G$32:$G$132"),INDIRECT($A$4&amp;"!$A$32:$A$132"),0,-1,-1)+(G121-ROUNDDOWN(G121,2))*100*_xlfn.XLOOKUP(G121,INDIRECT($A$4&amp;"!$G$32:$G$132"),INDIRECT($A$4&amp;"!$A$32:$A$132"),0,1,1)))</f>
        <v>9.9999999999999992E-2</v>
      </c>
      <c r="I121" s="84">
        <f t="shared" ca="1" si="8"/>
        <v>0</v>
      </c>
      <c r="K121" s="36">
        <f t="shared" ca="1" si="7"/>
        <v>0</v>
      </c>
      <c r="L121" s="51">
        <f t="shared" ca="1" si="9"/>
        <v>0</v>
      </c>
      <c r="M121" s="35" cm="1">
        <f t="array" aca="1" ref="M121" ca="1">IF(ROUND(ROUND(L121,2)-L121,4)=0,_xlfn.XLOOKUP(L121,INDIRECT($A$4&amp;"!$G$32:$G$132"),INDIRECT($A$4&amp;"!$A$32:$A$132"),0,1,1),IF(L121&lt;0,0,(ROUNDUP(L121,2)-L121)*100*_xlfn.XLOOKUP(L121,INDIRECT($A$4&amp;"!$G$32:$G$132"),INDIRECT($A$4&amp;"!$A$32:$A$132"),0,-1,-1)+(L121-ROUNDDOWN(L121,2))*100*_xlfn.XLOOKUP(L121,INDIRECT($A$4&amp;"!$G$32:$G$132"),INDIRECT($A$4&amp;"!$A$32:$A$132"),0,1,1)))</f>
        <v>9.9999999999999992E-2</v>
      </c>
      <c r="N121" s="67">
        <f t="shared" ca="1" si="10"/>
        <v>0</v>
      </c>
    </row>
    <row r="122" spans="1:14" x14ac:dyDescent="0.35">
      <c r="A122" s="32">
        <f t="shared" si="11"/>
        <v>46796</v>
      </c>
      <c r="B122" s="65" cm="1">
        <f t="array" aca="1" ref="B122" ca="1">_xlfn.XLOOKUP(A122,INDIRECT($A$5&amp;"!$AJ$41:$AJ$406"),INDIRECT($A$5&amp;"!$An$41:$An$406"))*SUM($F$3:$I$3)</f>
        <v>0</v>
      </c>
      <c r="C122" s="65" cm="1">
        <f t="array" aca="1" ref="C122" ca="1">_xlfn.XLOOKUP(A122,INDIRECT($A$5&amp;"!$AJ$41:$AJ$406"),INDIRECT($A$5&amp;"!$Ak$41:$Ak$406"))*SUM($F$3:$I$3)</f>
        <v>0</v>
      </c>
      <c r="D122" s="65" cm="1">
        <f t="array" aca="1" ref="D122" ca="1">_xlfn.XLOOKUP(A122,INDIRECT($A$5&amp;"!$AJ$41:$AJ$406"),INDIRECT($A$5&amp;"!$AO$41:$AO$406"))*SUM($F$3:$I$3)</f>
        <v>11.7</v>
      </c>
      <c r="E122" s="34" cm="1">
        <f t="array" ref="E122">SUMPRODUCT(('PT Storengy'!$B$8:$I$372)*('PT Storengy'!$A$8:$A$372=$A122)*('PT Storengy'!$A$5:$H$5=$A$6)*('PT Storengy'!$B$7:$I$7=$A$7))</f>
        <v>0</v>
      </c>
      <c r="F122" s="36">
        <f t="shared" ca="1" si="12"/>
        <v>0</v>
      </c>
      <c r="G122" s="51">
        <f t="shared" ca="1" si="13"/>
        <v>0</v>
      </c>
      <c r="H122" s="35" cm="1">
        <f t="array" aca="1" ref="H122" ca="1">IF(ROUND(ROUND(G122,2)-G122,4)=0,_xlfn.XLOOKUP(G122,INDIRECT($A$4&amp;"!$G$32:$G$132"),INDIRECT($A$4&amp;"!$A$32:$A$132"),0,1,1),IF(G122&lt;0,0,(ROUNDUP(G122,2)-G122)*100*_xlfn.XLOOKUP(G122,INDIRECT($A$4&amp;"!$G$32:$G$132"),INDIRECT($A$4&amp;"!$A$32:$A$132"),0,-1,-1)+(G122-ROUNDDOWN(G122,2))*100*_xlfn.XLOOKUP(G122,INDIRECT($A$4&amp;"!$G$32:$G$132"),INDIRECT($A$4&amp;"!$A$32:$A$132"),0,1,1)))</f>
        <v>9.9999999999999992E-2</v>
      </c>
      <c r="I122" s="84">
        <f t="shared" ca="1" si="8"/>
        <v>0</v>
      </c>
      <c r="K122" s="36">
        <f t="shared" ca="1" si="7"/>
        <v>0</v>
      </c>
      <c r="L122" s="51">
        <f t="shared" ca="1" si="9"/>
        <v>0</v>
      </c>
      <c r="M122" s="35" cm="1">
        <f t="array" aca="1" ref="M122" ca="1">IF(ROUND(ROUND(L122,2)-L122,4)=0,_xlfn.XLOOKUP(L122,INDIRECT($A$4&amp;"!$G$32:$G$132"),INDIRECT($A$4&amp;"!$A$32:$A$132"),0,1,1),IF(L122&lt;0,0,(ROUNDUP(L122,2)-L122)*100*_xlfn.XLOOKUP(L122,INDIRECT($A$4&amp;"!$G$32:$G$132"),INDIRECT($A$4&amp;"!$A$32:$A$132"),0,-1,-1)+(L122-ROUNDDOWN(L122,2))*100*_xlfn.XLOOKUP(L122,INDIRECT($A$4&amp;"!$G$32:$G$132"),INDIRECT($A$4&amp;"!$A$32:$A$132"),0,1,1)))</f>
        <v>9.9999999999999992E-2</v>
      </c>
      <c r="N122" s="67">
        <f t="shared" ca="1" si="10"/>
        <v>0</v>
      </c>
    </row>
    <row r="123" spans="1:14" x14ac:dyDescent="0.35">
      <c r="A123" s="32">
        <f t="shared" si="11"/>
        <v>46797</v>
      </c>
      <c r="B123" s="65" cm="1">
        <f t="array" aca="1" ref="B123" ca="1">_xlfn.XLOOKUP(A123,INDIRECT($A$5&amp;"!$AJ$41:$AJ$406"),INDIRECT($A$5&amp;"!$An$41:$An$406"))*SUM($F$3:$I$3)</f>
        <v>0</v>
      </c>
      <c r="C123" s="65" cm="1">
        <f t="array" aca="1" ref="C123" ca="1">_xlfn.XLOOKUP(A123,INDIRECT($A$5&amp;"!$AJ$41:$AJ$406"),INDIRECT($A$5&amp;"!$Ak$41:$Ak$406"))*SUM($F$3:$I$3)</f>
        <v>0</v>
      </c>
      <c r="D123" s="65" cm="1">
        <f t="array" aca="1" ref="D123" ca="1">_xlfn.XLOOKUP(A123,INDIRECT($A$5&amp;"!$AJ$41:$AJ$406"),INDIRECT($A$5&amp;"!$AO$41:$AO$406"))*SUM($F$3:$I$3)</f>
        <v>11.7</v>
      </c>
      <c r="E123" s="34" cm="1">
        <f t="array" ref="E123">SUMPRODUCT(('PT Storengy'!$B$8:$I$372)*('PT Storengy'!$A$8:$A$372=$A123)*('PT Storengy'!$A$5:$H$5=$A$6)*('PT Storengy'!$B$7:$I$7=$A$7))</f>
        <v>0</v>
      </c>
      <c r="F123" s="36">
        <f t="shared" ca="1" si="12"/>
        <v>0</v>
      </c>
      <c r="G123" s="51">
        <f t="shared" ca="1" si="13"/>
        <v>0</v>
      </c>
      <c r="H123" s="35" cm="1">
        <f t="array" aca="1" ref="H123" ca="1">IF(ROUND(ROUND(G123,2)-G123,4)=0,_xlfn.XLOOKUP(G123,INDIRECT($A$4&amp;"!$G$32:$G$132"),INDIRECT($A$4&amp;"!$A$32:$A$132"),0,1,1),IF(G123&lt;0,0,(ROUNDUP(G123,2)-G123)*100*_xlfn.XLOOKUP(G123,INDIRECT($A$4&amp;"!$G$32:$G$132"),INDIRECT($A$4&amp;"!$A$32:$A$132"),0,-1,-1)+(G123-ROUNDDOWN(G123,2))*100*_xlfn.XLOOKUP(G123,INDIRECT($A$4&amp;"!$G$32:$G$132"),INDIRECT($A$4&amp;"!$A$32:$A$132"),0,1,1)))</f>
        <v>9.9999999999999992E-2</v>
      </c>
      <c r="I123" s="84">
        <f t="shared" ca="1" si="8"/>
        <v>0</v>
      </c>
      <c r="K123" s="36">
        <f t="shared" ca="1" si="7"/>
        <v>0</v>
      </c>
      <c r="L123" s="51">
        <f t="shared" ca="1" si="9"/>
        <v>0</v>
      </c>
      <c r="M123" s="35" cm="1">
        <f t="array" aca="1" ref="M123" ca="1">IF(ROUND(ROUND(L123,2)-L123,4)=0,_xlfn.XLOOKUP(L123,INDIRECT($A$4&amp;"!$G$32:$G$132"),INDIRECT($A$4&amp;"!$A$32:$A$132"),0,1,1),IF(L123&lt;0,0,(ROUNDUP(L123,2)-L123)*100*_xlfn.XLOOKUP(L123,INDIRECT($A$4&amp;"!$G$32:$G$132"),INDIRECT($A$4&amp;"!$A$32:$A$132"),0,-1,-1)+(L123-ROUNDDOWN(L123,2))*100*_xlfn.XLOOKUP(L123,INDIRECT($A$4&amp;"!$G$32:$G$132"),INDIRECT($A$4&amp;"!$A$32:$A$132"),0,1,1)))</f>
        <v>9.9999999999999992E-2</v>
      </c>
      <c r="N123" s="67">
        <f t="shared" ca="1" si="10"/>
        <v>0</v>
      </c>
    </row>
    <row r="124" spans="1:14" x14ac:dyDescent="0.35">
      <c r="A124" s="32">
        <f t="shared" si="11"/>
        <v>46798</v>
      </c>
      <c r="B124" s="65" cm="1">
        <f t="array" aca="1" ref="B124" ca="1">_xlfn.XLOOKUP(A124,INDIRECT($A$5&amp;"!$AJ$41:$AJ$406"),INDIRECT($A$5&amp;"!$An$41:$An$406"))*SUM($F$3:$I$3)</f>
        <v>0</v>
      </c>
      <c r="C124" s="65" cm="1">
        <f t="array" aca="1" ref="C124" ca="1">_xlfn.XLOOKUP(A124,INDIRECT($A$5&amp;"!$AJ$41:$AJ$406"),INDIRECT($A$5&amp;"!$Ak$41:$Ak$406"))*SUM($F$3:$I$3)</f>
        <v>0</v>
      </c>
      <c r="D124" s="65" cm="1">
        <f t="array" aca="1" ref="D124" ca="1">_xlfn.XLOOKUP(A124,INDIRECT($A$5&amp;"!$AJ$41:$AJ$406"),INDIRECT($A$5&amp;"!$AO$41:$AO$406"))*SUM($F$3:$I$3)</f>
        <v>11.7</v>
      </c>
      <c r="E124" s="34" cm="1">
        <f t="array" ref="E124">SUMPRODUCT(('PT Storengy'!$B$8:$I$372)*('PT Storengy'!$A$8:$A$372=$A124)*('PT Storengy'!$A$5:$H$5=$A$6)*('PT Storengy'!$B$7:$I$7=$A$7))</f>
        <v>0</v>
      </c>
      <c r="F124" s="36">
        <f t="shared" ca="1" si="12"/>
        <v>0</v>
      </c>
      <c r="G124" s="51">
        <f t="shared" ca="1" si="13"/>
        <v>0</v>
      </c>
      <c r="H124" s="35" cm="1">
        <f t="array" aca="1" ref="H124" ca="1">IF(ROUND(ROUND(G124,2)-G124,4)=0,_xlfn.XLOOKUP(G124,INDIRECT($A$4&amp;"!$G$32:$G$132"),INDIRECT($A$4&amp;"!$A$32:$A$132"),0,1,1),IF(G124&lt;0,0,(ROUNDUP(G124,2)-G124)*100*_xlfn.XLOOKUP(G124,INDIRECT($A$4&amp;"!$G$32:$G$132"),INDIRECT($A$4&amp;"!$A$32:$A$132"),0,-1,-1)+(G124-ROUNDDOWN(G124,2))*100*_xlfn.XLOOKUP(G124,INDIRECT($A$4&amp;"!$G$32:$G$132"),INDIRECT($A$4&amp;"!$A$32:$A$132"),0,1,1)))</f>
        <v>9.9999999999999992E-2</v>
      </c>
      <c r="I124" s="84">
        <f t="shared" ca="1" si="8"/>
        <v>0</v>
      </c>
      <c r="K124" s="36">
        <f t="shared" ca="1" si="7"/>
        <v>0</v>
      </c>
      <c r="L124" s="51">
        <f t="shared" ca="1" si="9"/>
        <v>0</v>
      </c>
      <c r="M124" s="35" cm="1">
        <f t="array" aca="1" ref="M124" ca="1">IF(ROUND(ROUND(L124,2)-L124,4)=0,_xlfn.XLOOKUP(L124,INDIRECT($A$4&amp;"!$G$32:$G$132"),INDIRECT($A$4&amp;"!$A$32:$A$132"),0,1,1),IF(L124&lt;0,0,(ROUNDUP(L124,2)-L124)*100*_xlfn.XLOOKUP(L124,INDIRECT($A$4&amp;"!$G$32:$G$132"),INDIRECT($A$4&amp;"!$A$32:$A$132"),0,-1,-1)+(L124-ROUNDDOWN(L124,2))*100*_xlfn.XLOOKUP(L124,INDIRECT($A$4&amp;"!$G$32:$G$132"),INDIRECT($A$4&amp;"!$A$32:$A$132"),0,1,1)))</f>
        <v>9.9999999999999992E-2</v>
      </c>
      <c r="N124" s="67">
        <f t="shared" ca="1" si="10"/>
        <v>0</v>
      </c>
    </row>
    <row r="125" spans="1:14" x14ac:dyDescent="0.35">
      <c r="A125" s="32">
        <f t="shared" si="11"/>
        <v>46799</v>
      </c>
      <c r="B125" s="65" cm="1">
        <f t="array" aca="1" ref="B125" ca="1">_xlfn.XLOOKUP(A125,INDIRECT($A$5&amp;"!$AJ$41:$AJ$406"),INDIRECT($A$5&amp;"!$An$41:$An$406"))*SUM($F$3:$I$3)</f>
        <v>0</v>
      </c>
      <c r="C125" s="65" cm="1">
        <f t="array" aca="1" ref="C125" ca="1">_xlfn.XLOOKUP(A125,INDIRECT($A$5&amp;"!$AJ$41:$AJ$406"),INDIRECT($A$5&amp;"!$Ak$41:$Ak$406"))*SUM($F$3:$I$3)</f>
        <v>0</v>
      </c>
      <c r="D125" s="65" cm="1">
        <f t="array" aca="1" ref="D125" ca="1">_xlfn.XLOOKUP(A125,INDIRECT($A$5&amp;"!$AJ$41:$AJ$406"),INDIRECT($A$5&amp;"!$AO$41:$AO$406"))*SUM($F$3:$I$3)</f>
        <v>11.7</v>
      </c>
      <c r="E125" s="34" cm="1">
        <f t="array" ref="E125">SUMPRODUCT(('PT Storengy'!$B$8:$I$372)*('PT Storengy'!$A$8:$A$372=$A125)*('PT Storengy'!$A$5:$H$5=$A$6)*('PT Storengy'!$B$7:$I$7=$A$7))</f>
        <v>0</v>
      </c>
      <c r="F125" s="36">
        <f t="shared" ca="1" si="12"/>
        <v>0</v>
      </c>
      <c r="G125" s="51">
        <f t="shared" ca="1" si="13"/>
        <v>0</v>
      </c>
      <c r="H125" s="35" cm="1">
        <f t="array" aca="1" ref="H125" ca="1">IF(ROUND(ROUND(G125,2)-G125,4)=0,_xlfn.XLOOKUP(G125,INDIRECT($A$4&amp;"!$G$32:$G$132"),INDIRECT($A$4&amp;"!$A$32:$A$132"),0,1,1),IF(G125&lt;0,0,(ROUNDUP(G125,2)-G125)*100*_xlfn.XLOOKUP(G125,INDIRECT($A$4&amp;"!$G$32:$G$132"),INDIRECT($A$4&amp;"!$A$32:$A$132"),0,-1,-1)+(G125-ROUNDDOWN(G125,2))*100*_xlfn.XLOOKUP(G125,INDIRECT($A$4&amp;"!$G$32:$G$132"),INDIRECT($A$4&amp;"!$A$32:$A$132"),0,1,1)))</f>
        <v>9.9999999999999992E-2</v>
      </c>
      <c r="I125" s="84">
        <f t="shared" ca="1" si="8"/>
        <v>0</v>
      </c>
      <c r="K125" s="36">
        <f t="shared" ca="1" si="7"/>
        <v>0</v>
      </c>
      <c r="L125" s="51">
        <f t="shared" ca="1" si="9"/>
        <v>0</v>
      </c>
      <c r="M125" s="35" cm="1">
        <f t="array" aca="1" ref="M125" ca="1">IF(ROUND(ROUND(L125,2)-L125,4)=0,_xlfn.XLOOKUP(L125,INDIRECT($A$4&amp;"!$G$32:$G$132"),INDIRECT($A$4&amp;"!$A$32:$A$132"),0,1,1),IF(L125&lt;0,0,(ROUNDUP(L125,2)-L125)*100*_xlfn.XLOOKUP(L125,INDIRECT($A$4&amp;"!$G$32:$G$132"),INDIRECT($A$4&amp;"!$A$32:$A$132"),0,-1,-1)+(L125-ROUNDDOWN(L125,2))*100*_xlfn.XLOOKUP(L125,INDIRECT($A$4&amp;"!$G$32:$G$132"),INDIRECT($A$4&amp;"!$A$32:$A$132"),0,1,1)))</f>
        <v>9.9999999999999992E-2</v>
      </c>
      <c r="N125" s="67">
        <f t="shared" ca="1" si="10"/>
        <v>0</v>
      </c>
    </row>
    <row r="126" spans="1:14" x14ac:dyDescent="0.35">
      <c r="A126" s="32">
        <f t="shared" si="11"/>
        <v>46800</v>
      </c>
      <c r="B126" s="65" cm="1">
        <f t="array" aca="1" ref="B126" ca="1">_xlfn.XLOOKUP(A126,INDIRECT($A$5&amp;"!$AJ$41:$AJ$406"),INDIRECT($A$5&amp;"!$An$41:$An$406"))*SUM($F$3:$I$3)</f>
        <v>0</v>
      </c>
      <c r="C126" s="65" cm="1">
        <f t="array" aca="1" ref="C126" ca="1">_xlfn.XLOOKUP(A126,INDIRECT($A$5&amp;"!$AJ$41:$AJ$406"),INDIRECT($A$5&amp;"!$Ak$41:$Ak$406"))*SUM($F$3:$I$3)</f>
        <v>0</v>
      </c>
      <c r="D126" s="65" cm="1">
        <f t="array" aca="1" ref="D126" ca="1">_xlfn.XLOOKUP(A126,INDIRECT($A$5&amp;"!$AJ$41:$AJ$406"),INDIRECT($A$5&amp;"!$AO$41:$AO$406"))*SUM($F$3:$I$3)</f>
        <v>11.7</v>
      </c>
      <c r="E126" s="34" cm="1">
        <f t="array" ref="E126">SUMPRODUCT(('PT Storengy'!$B$8:$I$372)*('PT Storengy'!$A$8:$A$372=$A126)*('PT Storengy'!$A$5:$H$5=$A$6)*('PT Storengy'!$B$7:$I$7=$A$7))</f>
        <v>0</v>
      </c>
      <c r="F126" s="36">
        <f t="shared" ca="1" si="12"/>
        <v>0</v>
      </c>
      <c r="G126" s="51">
        <f t="shared" ca="1" si="13"/>
        <v>0</v>
      </c>
      <c r="H126" s="35" cm="1">
        <f t="array" aca="1" ref="H126" ca="1">IF(ROUND(ROUND(G126,2)-G126,4)=0,_xlfn.XLOOKUP(G126,INDIRECT($A$4&amp;"!$G$32:$G$132"),INDIRECT($A$4&amp;"!$A$32:$A$132"),0,1,1),IF(G126&lt;0,0,(ROUNDUP(G126,2)-G126)*100*_xlfn.XLOOKUP(G126,INDIRECT($A$4&amp;"!$G$32:$G$132"),INDIRECT($A$4&amp;"!$A$32:$A$132"),0,-1,-1)+(G126-ROUNDDOWN(G126,2))*100*_xlfn.XLOOKUP(G126,INDIRECT($A$4&amp;"!$G$32:$G$132"),INDIRECT($A$4&amp;"!$A$32:$A$132"),0,1,1)))</f>
        <v>9.9999999999999992E-2</v>
      </c>
      <c r="I126" s="84">
        <f t="shared" ca="1" si="8"/>
        <v>0</v>
      </c>
      <c r="K126" s="36">
        <f t="shared" ca="1" si="7"/>
        <v>0</v>
      </c>
      <c r="L126" s="51">
        <f t="shared" ca="1" si="9"/>
        <v>0</v>
      </c>
      <c r="M126" s="35" cm="1">
        <f t="array" aca="1" ref="M126" ca="1">IF(ROUND(ROUND(L126,2)-L126,4)=0,_xlfn.XLOOKUP(L126,INDIRECT($A$4&amp;"!$G$32:$G$132"),INDIRECT($A$4&amp;"!$A$32:$A$132"),0,1,1),IF(L126&lt;0,0,(ROUNDUP(L126,2)-L126)*100*_xlfn.XLOOKUP(L126,INDIRECT($A$4&amp;"!$G$32:$G$132"),INDIRECT($A$4&amp;"!$A$32:$A$132"),0,-1,-1)+(L126-ROUNDDOWN(L126,2))*100*_xlfn.XLOOKUP(L126,INDIRECT($A$4&amp;"!$G$32:$G$132"),INDIRECT($A$4&amp;"!$A$32:$A$132"),0,1,1)))</f>
        <v>9.9999999999999992E-2</v>
      </c>
      <c r="N126" s="67">
        <f t="shared" ca="1" si="10"/>
        <v>0</v>
      </c>
    </row>
    <row r="127" spans="1:14" x14ac:dyDescent="0.35">
      <c r="A127" s="32">
        <f t="shared" si="11"/>
        <v>46801</v>
      </c>
      <c r="B127" s="65" cm="1">
        <f t="array" aca="1" ref="B127" ca="1">_xlfn.XLOOKUP(A127,INDIRECT($A$5&amp;"!$AJ$41:$AJ$406"),INDIRECT($A$5&amp;"!$An$41:$An$406"))*SUM($F$3:$I$3)</f>
        <v>0</v>
      </c>
      <c r="C127" s="65" cm="1">
        <f t="array" aca="1" ref="C127" ca="1">_xlfn.XLOOKUP(A127,INDIRECT($A$5&amp;"!$AJ$41:$AJ$406"),INDIRECT($A$5&amp;"!$Ak$41:$Ak$406"))*SUM($F$3:$I$3)</f>
        <v>0</v>
      </c>
      <c r="D127" s="65" cm="1">
        <f t="array" aca="1" ref="D127" ca="1">_xlfn.XLOOKUP(A127,INDIRECT($A$5&amp;"!$AJ$41:$AJ$406"),INDIRECT($A$5&amp;"!$AO$41:$AO$406"))*SUM($F$3:$I$3)</f>
        <v>11.7</v>
      </c>
      <c r="E127" s="34" cm="1">
        <f t="array" ref="E127">SUMPRODUCT(('PT Storengy'!$B$8:$I$372)*('PT Storengy'!$A$8:$A$372=$A127)*('PT Storengy'!$A$5:$H$5=$A$6)*('PT Storengy'!$B$7:$I$7=$A$7))</f>
        <v>0</v>
      </c>
      <c r="F127" s="36">
        <f t="shared" ca="1" si="12"/>
        <v>0</v>
      </c>
      <c r="G127" s="51">
        <f t="shared" ca="1" si="13"/>
        <v>0</v>
      </c>
      <c r="H127" s="35" cm="1">
        <f t="array" aca="1" ref="H127" ca="1">IF(ROUND(ROUND(G127,2)-G127,4)=0,_xlfn.XLOOKUP(G127,INDIRECT($A$4&amp;"!$G$32:$G$132"),INDIRECT($A$4&amp;"!$A$32:$A$132"),0,1,1),IF(G127&lt;0,0,(ROUNDUP(G127,2)-G127)*100*_xlfn.XLOOKUP(G127,INDIRECT($A$4&amp;"!$G$32:$G$132"),INDIRECT($A$4&amp;"!$A$32:$A$132"),0,-1,-1)+(G127-ROUNDDOWN(G127,2))*100*_xlfn.XLOOKUP(G127,INDIRECT($A$4&amp;"!$G$32:$G$132"),INDIRECT($A$4&amp;"!$A$32:$A$132"),0,1,1)))</f>
        <v>9.9999999999999992E-2</v>
      </c>
      <c r="I127" s="84">
        <f t="shared" ca="1" si="8"/>
        <v>0</v>
      </c>
      <c r="K127" s="36">
        <f t="shared" ca="1" si="7"/>
        <v>0</v>
      </c>
      <c r="L127" s="51">
        <f t="shared" ca="1" si="9"/>
        <v>0</v>
      </c>
      <c r="M127" s="35" cm="1">
        <f t="array" aca="1" ref="M127" ca="1">IF(ROUND(ROUND(L127,2)-L127,4)=0,_xlfn.XLOOKUP(L127,INDIRECT($A$4&amp;"!$G$32:$G$132"),INDIRECT($A$4&amp;"!$A$32:$A$132"),0,1,1),IF(L127&lt;0,0,(ROUNDUP(L127,2)-L127)*100*_xlfn.XLOOKUP(L127,INDIRECT($A$4&amp;"!$G$32:$G$132"),INDIRECT($A$4&amp;"!$A$32:$A$132"),0,-1,-1)+(L127-ROUNDDOWN(L127,2))*100*_xlfn.XLOOKUP(L127,INDIRECT($A$4&amp;"!$G$32:$G$132"),INDIRECT($A$4&amp;"!$A$32:$A$132"),0,1,1)))</f>
        <v>9.9999999999999992E-2</v>
      </c>
      <c r="N127" s="67">
        <f t="shared" ca="1" si="10"/>
        <v>0</v>
      </c>
    </row>
    <row r="128" spans="1:14" x14ac:dyDescent="0.35">
      <c r="A128" s="32">
        <f t="shared" si="11"/>
        <v>46802</v>
      </c>
      <c r="B128" s="65" cm="1">
        <f t="array" aca="1" ref="B128" ca="1">_xlfn.XLOOKUP(A128,INDIRECT($A$5&amp;"!$AJ$41:$AJ$406"),INDIRECT($A$5&amp;"!$An$41:$An$406"))*SUM($F$3:$I$3)</f>
        <v>0</v>
      </c>
      <c r="C128" s="65" cm="1">
        <f t="array" aca="1" ref="C128" ca="1">_xlfn.XLOOKUP(A128,INDIRECT($A$5&amp;"!$AJ$41:$AJ$406"),INDIRECT($A$5&amp;"!$Ak$41:$Ak$406"))*SUM($F$3:$I$3)</f>
        <v>0</v>
      </c>
      <c r="D128" s="65" cm="1">
        <f t="array" aca="1" ref="D128" ca="1">_xlfn.XLOOKUP(A128,INDIRECT($A$5&amp;"!$AJ$41:$AJ$406"),INDIRECT($A$5&amp;"!$AO$41:$AO$406"))*SUM($F$3:$I$3)</f>
        <v>11.7</v>
      </c>
      <c r="E128" s="34" cm="1">
        <f t="array" ref="E128">SUMPRODUCT(('PT Storengy'!$B$8:$I$372)*('PT Storengy'!$A$8:$A$372=$A128)*('PT Storengy'!$A$5:$H$5=$A$6)*('PT Storengy'!$B$7:$I$7=$A$7))</f>
        <v>0</v>
      </c>
      <c r="F128" s="36">
        <f t="shared" ca="1" si="12"/>
        <v>0</v>
      </c>
      <c r="G128" s="51">
        <f t="shared" ca="1" si="13"/>
        <v>0</v>
      </c>
      <c r="H128" s="35" cm="1">
        <f t="array" aca="1" ref="H128" ca="1">IF(ROUND(ROUND(G128,2)-G128,4)=0,_xlfn.XLOOKUP(G128,INDIRECT($A$4&amp;"!$G$32:$G$132"),INDIRECT($A$4&amp;"!$A$32:$A$132"),0,1,1),IF(G128&lt;0,0,(ROUNDUP(G128,2)-G128)*100*_xlfn.XLOOKUP(G128,INDIRECT($A$4&amp;"!$G$32:$G$132"),INDIRECT($A$4&amp;"!$A$32:$A$132"),0,-1,-1)+(G128-ROUNDDOWN(G128,2))*100*_xlfn.XLOOKUP(G128,INDIRECT($A$4&amp;"!$G$32:$G$132"),INDIRECT($A$4&amp;"!$A$32:$A$132"),0,1,1)))</f>
        <v>9.9999999999999992E-2</v>
      </c>
      <c r="I128" s="84">
        <f t="shared" ca="1" si="8"/>
        <v>0</v>
      </c>
      <c r="K128" s="36">
        <f t="shared" ca="1" si="7"/>
        <v>0</v>
      </c>
      <c r="L128" s="51">
        <f t="shared" ca="1" si="9"/>
        <v>0</v>
      </c>
      <c r="M128" s="35" cm="1">
        <f t="array" aca="1" ref="M128" ca="1">IF(ROUND(ROUND(L128,2)-L128,4)=0,_xlfn.XLOOKUP(L128,INDIRECT($A$4&amp;"!$G$32:$G$132"),INDIRECT($A$4&amp;"!$A$32:$A$132"),0,1,1),IF(L128&lt;0,0,(ROUNDUP(L128,2)-L128)*100*_xlfn.XLOOKUP(L128,INDIRECT($A$4&amp;"!$G$32:$G$132"),INDIRECT($A$4&amp;"!$A$32:$A$132"),0,-1,-1)+(L128-ROUNDDOWN(L128,2))*100*_xlfn.XLOOKUP(L128,INDIRECT($A$4&amp;"!$G$32:$G$132"),INDIRECT($A$4&amp;"!$A$32:$A$132"),0,1,1)))</f>
        <v>9.9999999999999992E-2</v>
      </c>
      <c r="N128" s="67">
        <f t="shared" ca="1" si="10"/>
        <v>0</v>
      </c>
    </row>
    <row r="129" spans="1:14" x14ac:dyDescent="0.35">
      <c r="A129" s="32">
        <f t="shared" si="11"/>
        <v>46803</v>
      </c>
      <c r="B129" s="65" cm="1">
        <f t="array" aca="1" ref="B129" ca="1">_xlfn.XLOOKUP(A129,INDIRECT($A$5&amp;"!$AJ$41:$AJ$406"),INDIRECT($A$5&amp;"!$An$41:$An$406"))*SUM($F$3:$I$3)</f>
        <v>0</v>
      </c>
      <c r="C129" s="65" cm="1">
        <f t="array" aca="1" ref="C129" ca="1">_xlfn.XLOOKUP(A129,INDIRECT($A$5&amp;"!$AJ$41:$AJ$406"),INDIRECT($A$5&amp;"!$Ak$41:$Ak$406"))*SUM($F$3:$I$3)</f>
        <v>0</v>
      </c>
      <c r="D129" s="65" cm="1">
        <f t="array" aca="1" ref="D129" ca="1">_xlfn.XLOOKUP(A129,INDIRECT($A$5&amp;"!$AJ$41:$AJ$406"),INDIRECT($A$5&amp;"!$AO$41:$AO$406"))*SUM($F$3:$I$3)</f>
        <v>11.7</v>
      </c>
      <c r="E129" s="34" cm="1">
        <f t="array" ref="E129">SUMPRODUCT(('PT Storengy'!$B$8:$I$372)*('PT Storengy'!$A$8:$A$372=$A129)*('PT Storengy'!$A$5:$H$5=$A$6)*('PT Storengy'!$B$7:$I$7=$A$7))</f>
        <v>0</v>
      </c>
      <c r="F129" s="36">
        <f t="shared" ca="1" si="12"/>
        <v>0</v>
      </c>
      <c r="G129" s="51">
        <f t="shared" ca="1" si="13"/>
        <v>0</v>
      </c>
      <c r="H129" s="35" cm="1">
        <f t="array" aca="1" ref="H129" ca="1">IF(ROUND(ROUND(G129,2)-G129,4)=0,_xlfn.XLOOKUP(G129,INDIRECT($A$4&amp;"!$G$32:$G$132"),INDIRECT($A$4&amp;"!$A$32:$A$132"),0,1,1),IF(G129&lt;0,0,(ROUNDUP(G129,2)-G129)*100*_xlfn.XLOOKUP(G129,INDIRECT($A$4&amp;"!$G$32:$G$132"),INDIRECT($A$4&amp;"!$A$32:$A$132"),0,-1,-1)+(G129-ROUNDDOWN(G129,2))*100*_xlfn.XLOOKUP(G129,INDIRECT($A$4&amp;"!$G$32:$G$132"),INDIRECT($A$4&amp;"!$A$32:$A$132"),0,1,1)))</f>
        <v>9.9999999999999992E-2</v>
      </c>
      <c r="I129" s="84">
        <f t="shared" ca="1" si="8"/>
        <v>0</v>
      </c>
      <c r="K129" s="36">
        <f t="shared" ca="1" si="7"/>
        <v>0</v>
      </c>
      <c r="L129" s="51">
        <f t="shared" ca="1" si="9"/>
        <v>0</v>
      </c>
      <c r="M129" s="35" cm="1">
        <f t="array" aca="1" ref="M129" ca="1">IF(ROUND(ROUND(L129,2)-L129,4)=0,_xlfn.XLOOKUP(L129,INDIRECT($A$4&amp;"!$G$32:$G$132"),INDIRECT($A$4&amp;"!$A$32:$A$132"),0,1,1),IF(L129&lt;0,0,(ROUNDUP(L129,2)-L129)*100*_xlfn.XLOOKUP(L129,INDIRECT($A$4&amp;"!$G$32:$G$132"),INDIRECT($A$4&amp;"!$A$32:$A$132"),0,-1,-1)+(L129-ROUNDDOWN(L129,2))*100*_xlfn.XLOOKUP(L129,INDIRECT($A$4&amp;"!$G$32:$G$132"),INDIRECT($A$4&amp;"!$A$32:$A$132"),0,1,1)))</f>
        <v>9.9999999999999992E-2</v>
      </c>
      <c r="N129" s="67">
        <f t="shared" ca="1" si="10"/>
        <v>0</v>
      </c>
    </row>
    <row r="130" spans="1:14" x14ac:dyDescent="0.35">
      <c r="A130" s="32">
        <f t="shared" si="11"/>
        <v>46804</v>
      </c>
      <c r="B130" s="65" cm="1">
        <f t="array" aca="1" ref="B130" ca="1">_xlfn.XLOOKUP(A130,INDIRECT($A$5&amp;"!$AJ$41:$AJ$406"),INDIRECT($A$5&amp;"!$An$41:$An$406"))*SUM($F$3:$I$3)</f>
        <v>0</v>
      </c>
      <c r="C130" s="65" cm="1">
        <f t="array" aca="1" ref="C130" ca="1">_xlfn.XLOOKUP(A130,INDIRECT($A$5&amp;"!$AJ$41:$AJ$406"),INDIRECT($A$5&amp;"!$Ak$41:$Ak$406"))*SUM($F$3:$I$3)</f>
        <v>0</v>
      </c>
      <c r="D130" s="65" cm="1">
        <f t="array" aca="1" ref="D130" ca="1">_xlfn.XLOOKUP(A130,INDIRECT($A$5&amp;"!$AJ$41:$AJ$406"),INDIRECT($A$5&amp;"!$AO$41:$AO$406"))*SUM($F$3:$I$3)</f>
        <v>11.7</v>
      </c>
      <c r="E130" s="34" cm="1">
        <f t="array" ref="E130">SUMPRODUCT(('PT Storengy'!$B$8:$I$372)*('PT Storengy'!$A$8:$A$372=$A130)*('PT Storengy'!$A$5:$H$5=$A$6)*('PT Storengy'!$B$7:$I$7=$A$7))</f>
        <v>0</v>
      </c>
      <c r="F130" s="36">
        <f t="shared" ca="1" si="12"/>
        <v>0</v>
      </c>
      <c r="G130" s="51">
        <f t="shared" ca="1" si="13"/>
        <v>0</v>
      </c>
      <c r="H130" s="35" cm="1">
        <f t="array" aca="1" ref="H130" ca="1">IF(ROUND(ROUND(G130,2)-G130,4)=0,_xlfn.XLOOKUP(G130,INDIRECT($A$4&amp;"!$G$32:$G$132"),INDIRECT($A$4&amp;"!$A$32:$A$132"),0,1,1),IF(G130&lt;0,0,(ROUNDUP(G130,2)-G130)*100*_xlfn.XLOOKUP(G130,INDIRECT($A$4&amp;"!$G$32:$G$132"),INDIRECT($A$4&amp;"!$A$32:$A$132"),0,-1,-1)+(G130-ROUNDDOWN(G130,2))*100*_xlfn.XLOOKUP(G130,INDIRECT($A$4&amp;"!$G$32:$G$132"),INDIRECT($A$4&amp;"!$A$32:$A$132"),0,1,1)))</f>
        <v>9.9999999999999992E-2</v>
      </c>
      <c r="I130" s="84">
        <f t="shared" ca="1" si="8"/>
        <v>0</v>
      </c>
      <c r="K130" s="36">
        <f t="shared" ca="1" si="7"/>
        <v>0</v>
      </c>
      <c r="L130" s="51">
        <f t="shared" ca="1" si="9"/>
        <v>0</v>
      </c>
      <c r="M130" s="35" cm="1">
        <f t="array" aca="1" ref="M130" ca="1">IF(ROUND(ROUND(L130,2)-L130,4)=0,_xlfn.XLOOKUP(L130,INDIRECT($A$4&amp;"!$G$32:$G$132"),INDIRECT($A$4&amp;"!$A$32:$A$132"),0,1,1),IF(L130&lt;0,0,(ROUNDUP(L130,2)-L130)*100*_xlfn.XLOOKUP(L130,INDIRECT($A$4&amp;"!$G$32:$G$132"),INDIRECT($A$4&amp;"!$A$32:$A$132"),0,-1,-1)+(L130-ROUNDDOWN(L130,2))*100*_xlfn.XLOOKUP(L130,INDIRECT($A$4&amp;"!$G$32:$G$132"),INDIRECT($A$4&amp;"!$A$32:$A$132"),0,1,1)))</f>
        <v>9.9999999999999992E-2</v>
      </c>
      <c r="N130" s="67">
        <f t="shared" ca="1" si="10"/>
        <v>0</v>
      </c>
    </row>
    <row r="131" spans="1:14" x14ac:dyDescent="0.35">
      <c r="A131" s="32">
        <f t="shared" si="11"/>
        <v>46805</v>
      </c>
      <c r="B131" s="65" cm="1">
        <f t="array" aca="1" ref="B131" ca="1">_xlfn.XLOOKUP(A131,INDIRECT($A$5&amp;"!$AJ$41:$AJ$406"),INDIRECT($A$5&amp;"!$An$41:$An$406"))*SUM($F$3:$I$3)</f>
        <v>0</v>
      </c>
      <c r="C131" s="65" cm="1">
        <f t="array" aca="1" ref="C131" ca="1">_xlfn.XLOOKUP(A131,INDIRECT($A$5&amp;"!$AJ$41:$AJ$406"),INDIRECT($A$5&amp;"!$Ak$41:$Ak$406"))*SUM($F$3:$I$3)</f>
        <v>0</v>
      </c>
      <c r="D131" s="65" cm="1">
        <f t="array" aca="1" ref="D131" ca="1">_xlfn.XLOOKUP(A131,INDIRECT($A$5&amp;"!$AJ$41:$AJ$406"),INDIRECT($A$5&amp;"!$AO$41:$AO$406"))*SUM($F$3:$I$3)</f>
        <v>11.7</v>
      </c>
      <c r="E131" s="34" cm="1">
        <f t="array" ref="E131">SUMPRODUCT(('PT Storengy'!$B$8:$I$372)*('PT Storengy'!$A$8:$A$372=$A131)*('PT Storengy'!$A$5:$H$5=$A$6)*('PT Storengy'!$B$7:$I$7=$A$7))</f>
        <v>0</v>
      </c>
      <c r="F131" s="36">
        <f t="shared" ca="1" si="12"/>
        <v>0</v>
      </c>
      <c r="G131" s="51">
        <f t="shared" ca="1" si="13"/>
        <v>0</v>
      </c>
      <c r="H131" s="35" cm="1">
        <f t="array" aca="1" ref="H131" ca="1">IF(ROUND(ROUND(G131,2)-G131,4)=0,_xlfn.XLOOKUP(G131,INDIRECT($A$4&amp;"!$G$32:$G$132"),INDIRECT($A$4&amp;"!$A$32:$A$132"),0,1,1),IF(G131&lt;0,0,(ROUNDUP(G131,2)-G131)*100*_xlfn.XLOOKUP(G131,INDIRECT($A$4&amp;"!$G$32:$G$132"),INDIRECT($A$4&amp;"!$A$32:$A$132"),0,-1,-1)+(G131-ROUNDDOWN(G131,2))*100*_xlfn.XLOOKUP(G131,INDIRECT($A$4&amp;"!$G$32:$G$132"),INDIRECT($A$4&amp;"!$A$32:$A$132"),0,1,1)))</f>
        <v>9.9999999999999992E-2</v>
      </c>
      <c r="I131" s="84">
        <f t="shared" ca="1" si="8"/>
        <v>0</v>
      </c>
      <c r="K131" s="36">
        <f t="shared" ca="1" si="7"/>
        <v>0</v>
      </c>
      <c r="L131" s="51">
        <f t="shared" ca="1" si="9"/>
        <v>0</v>
      </c>
      <c r="M131" s="35" cm="1">
        <f t="array" aca="1" ref="M131" ca="1">IF(ROUND(ROUND(L131,2)-L131,4)=0,_xlfn.XLOOKUP(L131,INDIRECT($A$4&amp;"!$G$32:$G$132"),INDIRECT($A$4&amp;"!$A$32:$A$132"),0,1,1),IF(L131&lt;0,0,(ROUNDUP(L131,2)-L131)*100*_xlfn.XLOOKUP(L131,INDIRECT($A$4&amp;"!$G$32:$G$132"),INDIRECT($A$4&amp;"!$A$32:$A$132"),0,-1,-1)+(L131-ROUNDDOWN(L131,2))*100*_xlfn.XLOOKUP(L131,INDIRECT($A$4&amp;"!$G$32:$G$132"),INDIRECT($A$4&amp;"!$A$32:$A$132"),0,1,1)))</f>
        <v>9.9999999999999992E-2</v>
      </c>
      <c r="N131" s="67">
        <f t="shared" ca="1" si="10"/>
        <v>0</v>
      </c>
    </row>
    <row r="132" spans="1:14" x14ac:dyDescent="0.35">
      <c r="A132" s="32">
        <f t="shared" si="11"/>
        <v>46806</v>
      </c>
      <c r="B132" s="65" cm="1">
        <f t="array" aca="1" ref="B132" ca="1">_xlfn.XLOOKUP(A132,INDIRECT($A$5&amp;"!$AJ$41:$AJ$406"),INDIRECT($A$5&amp;"!$An$41:$An$406"))*SUM($F$3:$I$3)</f>
        <v>0</v>
      </c>
      <c r="C132" s="65" cm="1">
        <f t="array" aca="1" ref="C132" ca="1">_xlfn.XLOOKUP(A132,INDIRECT($A$5&amp;"!$AJ$41:$AJ$406"),INDIRECT($A$5&amp;"!$Ak$41:$Ak$406"))*SUM($F$3:$I$3)</f>
        <v>0</v>
      </c>
      <c r="D132" s="65" cm="1">
        <f t="array" aca="1" ref="D132" ca="1">_xlfn.XLOOKUP(A132,INDIRECT($A$5&amp;"!$AJ$41:$AJ$406"),INDIRECT($A$5&amp;"!$AO$41:$AO$406"))*SUM($F$3:$I$3)</f>
        <v>11.7</v>
      </c>
      <c r="E132" s="34" cm="1">
        <f t="array" ref="E132">SUMPRODUCT(('PT Storengy'!$B$8:$I$372)*('PT Storengy'!$A$8:$A$372=$A132)*('PT Storengy'!$A$5:$H$5=$A$6)*('PT Storengy'!$B$7:$I$7=$A$7))</f>
        <v>0</v>
      </c>
      <c r="F132" s="36">
        <f t="shared" ca="1" si="12"/>
        <v>0</v>
      </c>
      <c r="G132" s="51">
        <f t="shared" ca="1" si="13"/>
        <v>0</v>
      </c>
      <c r="H132" s="35" cm="1">
        <f t="array" aca="1" ref="H132" ca="1">IF(ROUND(ROUND(G132,2)-G132,4)=0,_xlfn.XLOOKUP(G132,INDIRECT($A$4&amp;"!$G$32:$G$132"),INDIRECT($A$4&amp;"!$A$32:$A$132"),0,1,1),IF(G132&lt;0,0,(ROUNDUP(G132,2)-G132)*100*_xlfn.XLOOKUP(G132,INDIRECT($A$4&amp;"!$G$32:$G$132"),INDIRECT($A$4&amp;"!$A$32:$A$132"),0,-1,-1)+(G132-ROUNDDOWN(G132,2))*100*_xlfn.XLOOKUP(G132,INDIRECT($A$4&amp;"!$G$32:$G$132"),INDIRECT($A$4&amp;"!$A$32:$A$132"),0,1,1)))</f>
        <v>9.9999999999999992E-2</v>
      </c>
      <c r="I132" s="84">
        <f t="shared" ca="1" si="8"/>
        <v>0</v>
      </c>
      <c r="K132" s="36">
        <f t="shared" ca="1" si="7"/>
        <v>0</v>
      </c>
      <c r="L132" s="51">
        <f t="shared" ca="1" si="9"/>
        <v>0</v>
      </c>
      <c r="M132" s="35" cm="1">
        <f t="array" aca="1" ref="M132" ca="1">IF(ROUND(ROUND(L132,2)-L132,4)=0,_xlfn.XLOOKUP(L132,INDIRECT($A$4&amp;"!$G$32:$G$132"),INDIRECT($A$4&amp;"!$A$32:$A$132"),0,1,1),IF(L132&lt;0,0,(ROUNDUP(L132,2)-L132)*100*_xlfn.XLOOKUP(L132,INDIRECT($A$4&amp;"!$G$32:$G$132"),INDIRECT($A$4&amp;"!$A$32:$A$132"),0,-1,-1)+(L132-ROUNDDOWN(L132,2))*100*_xlfn.XLOOKUP(L132,INDIRECT($A$4&amp;"!$G$32:$G$132"),INDIRECT($A$4&amp;"!$A$32:$A$132"),0,1,1)))</f>
        <v>9.9999999999999992E-2</v>
      </c>
      <c r="N132" s="67">
        <f t="shared" ca="1" si="10"/>
        <v>0</v>
      </c>
    </row>
    <row r="133" spans="1:14" x14ac:dyDescent="0.35">
      <c r="A133" s="32">
        <f t="shared" si="11"/>
        <v>46807</v>
      </c>
      <c r="B133" s="65" cm="1">
        <f t="array" aca="1" ref="B133" ca="1">_xlfn.XLOOKUP(A133,INDIRECT($A$5&amp;"!$AJ$41:$AJ$406"),INDIRECT($A$5&amp;"!$An$41:$An$406"))*SUM($F$3:$I$3)</f>
        <v>0</v>
      </c>
      <c r="C133" s="65" cm="1">
        <f t="array" aca="1" ref="C133" ca="1">_xlfn.XLOOKUP(A133,INDIRECT($A$5&amp;"!$AJ$41:$AJ$406"),INDIRECT($A$5&amp;"!$Ak$41:$Ak$406"))*SUM($F$3:$I$3)</f>
        <v>0</v>
      </c>
      <c r="D133" s="65" cm="1">
        <f t="array" aca="1" ref="D133" ca="1">_xlfn.XLOOKUP(A133,INDIRECT($A$5&amp;"!$AJ$41:$AJ$406"),INDIRECT($A$5&amp;"!$AO$41:$AO$406"))*SUM($F$3:$I$3)</f>
        <v>11.7</v>
      </c>
      <c r="E133" s="34" cm="1">
        <f t="array" ref="E133">SUMPRODUCT(('PT Storengy'!$B$8:$I$372)*('PT Storengy'!$A$8:$A$372=$A133)*('PT Storengy'!$A$5:$H$5=$A$6)*('PT Storengy'!$B$7:$I$7=$A$7))</f>
        <v>0</v>
      </c>
      <c r="F133" s="36">
        <f t="shared" ca="1" si="12"/>
        <v>0</v>
      </c>
      <c r="G133" s="51">
        <f t="shared" ca="1" si="13"/>
        <v>0</v>
      </c>
      <c r="H133" s="35" cm="1">
        <f t="array" aca="1" ref="H133" ca="1">IF(ROUND(ROUND(G133,2)-G133,4)=0,_xlfn.XLOOKUP(G133,INDIRECT($A$4&amp;"!$G$32:$G$132"),INDIRECT($A$4&amp;"!$A$32:$A$132"),0,1,1),IF(G133&lt;0,0,(ROUNDUP(G133,2)-G133)*100*_xlfn.XLOOKUP(G133,INDIRECT($A$4&amp;"!$G$32:$G$132"),INDIRECT($A$4&amp;"!$A$32:$A$132"),0,-1,-1)+(G133-ROUNDDOWN(G133,2))*100*_xlfn.XLOOKUP(G133,INDIRECT($A$4&amp;"!$G$32:$G$132"),INDIRECT($A$4&amp;"!$A$32:$A$132"),0,1,1)))</f>
        <v>9.9999999999999992E-2</v>
      </c>
      <c r="I133" s="84">
        <f t="shared" ca="1" si="8"/>
        <v>0</v>
      </c>
      <c r="K133" s="36">
        <f t="shared" ca="1" si="7"/>
        <v>0</v>
      </c>
      <c r="L133" s="51">
        <f t="shared" ca="1" si="9"/>
        <v>0</v>
      </c>
      <c r="M133" s="35" cm="1">
        <f t="array" aca="1" ref="M133" ca="1">IF(ROUND(ROUND(L133,2)-L133,4)=0,_xlfn.XLOOKUP(L133,INDIRECT($A$4&amp;"!$G$32:$G$132"),INDIRECT($A$4&amp;"!$A$32:$A$132"),0,1,1),IF(L133&lt;0,0,(ROUNDUP(L133,2)-L133)*100*_xlfn.XLOOKUP(L133,INDIRECT($A$4&amp;"!$G$32:$G$132"),INDIRECT($A$4&amp;"!$A$32:$A$132"),0,-1,-1)+(L133-ROUNDDOWN(L133,2))*100*_xlfn.XLOOKUP(L133,INDIRECT($A$4&amp;"!$G$32:$G$132"),INDIRECT($A$4&amp;"!$A$32:$A$132"),0,1,1)))</f>
        <v>9.9999999999999992E-2</v>
      </c>
      <c r="N133" s="67">
        <f t="shared" ca="1" si="10"/>
        <v>0</v>
      </c>
    </row>
    <row r="134" spans="1:14" x14ac:dyDescent="0.35">
      <c r="A134" s="32">
        <f t="shared" si="11"/>
        <v>46808</v>
      </c>
      <c r="B134" s="65" cm="1">
        <f t="array" aca="1" ref="B134" ca="1">_xlfn.XLOOKUP(A134,INDIRECT($A$5&amp;"!$AJ$41:$AJ$406"),INDIRECT($A$5&amp;"!$An$41:$An$406"))*SUM($F$3:$I$3)</f>
        <v>0</v>
      </c>
      <c r="C134" s="65" cm="1">
        <f t="array" aca="1" ref="C134" ca="1">_xlfn.XLOOKUP(A134,INDIRECT($A$5&amp;"!$AJ$41:$AJ$406"),INDIRECT($A$5&amp;"!$Ak$41:$Ak$406"))*SUM($F$3:$I$3)</f>
        <v>0</v>
      </c>
      <c r="D134" s="65" cm="1">
        <f t="array" aca="1" ref="D134" ca="1">_xlfn.XLOOKUP(A134,INDIRECT($A$5&amp;"!$AJ$41:$AJ$406"),INDIRECT($A$5&amp;"!$AO$41:$AO$406"))*SUM($F$3:$I$3)</f>
        <v>11.7</v>
      </c>
      <c r="E134" s="34" cm="1">
        <f t="array" ref="E134">SUMPRODUCT(('PT Storengy'!$B$8:$I$372)*('PT Storengy'!$A$8:$A$372=$A134)*('PT Storengy'!$A$5:$H$5=$A$6)*('PT Storengy'!$B$7:$I$7=$A$7))</f>
        <v>0</v>
      </c>
      <c r="F134" s="36">
        <f t="shared" ca="1" si="12"/>
        <v>0</v>
      </c>
      <c r="G134" s="51">
        <f t="shared" ca="1" si="13"/>
        <v>0</v>
      </c>
      <c r="H134" s="35" cm="1">
        <f t="array" aca="1" ref="H134" ca="1">IF(ROUND(ROUND(G134,2)-G134,4)=0,_xlfn.XLOOKUP(G134,INDIRECT($A$4&amp;"!$G$32:$G$132"),INDIRECT($A$4&amp;"!$A$32:$A$132"),0,1,1),IF(G134&lt;0,0,(ROUNDUP(G134,2)-G134)*100*_xlfn.XLOOKUP(G134,INDIRECT($A$4&amp;"!$G$32:$G$132"),INDIRECT($A$4&amp;"!$A$32:$A$132"),0,-1,-1)+(G134-ROUNDDOWN(G134,2))*100*_xlfn.XLOOKUP(G134,INDIRECT($A$4&amp;"!$G$32:$G$132"),INDIRECT($A$4&amp;"!$A$32:$A$132"),0,1,1)))</f>
        <v>9.9999999999999992E-2</v>
      </c>
      <c r="I134" s="84">
        <f t="shared" ca="1" si="8"/>
        <v>0</v>
      </c>
      <c r="K134" s="36">
        <f t="shared" ca="1" si="7"/>
        <v>0</v>
      </c>
      <c r="L134" s="51">
        <f t="shared" ca="1" si="9"/>
        <v>0</v>
      </c>
      <c r="M134" s="35" cm="1">
        <f t="array" aca="1" ref="M134" ca="1">IF(ROUND(ROUND(L134,2)-L134,4)=0,_xlfn.XLOOKUP(L134,INDIRECT($A$4&amp;"!$G$32:$G$132"),INDIRECT($A$4&amp;"!$A$32:$A$132"),0,1,1),IF(L134&lt;0,0,(ROUNDUP(L134,2)-L134)*100*_xlfn.XLOOKUP(L134,INDIRECT($A$4&amp;"!$G$32:$G$132"),INDIRECT($A$4&amp;"!$A$32:$A$132"),0,-1,-1)+(L134-ROUNDDOWN(L134,2))*100*_xlfn.XLOOKUP(L134,INDIRECT($A$4&amp;"!$G$32:$G$132"),INDIRECT($A$4&amp;"!$A$32:$A$132"),0,1,1)))</f>
        <v>9.9999999999999992E-2</v>
      </c>
      <c r="N134" s="67">
        <f t="shared" ca="1" si="10"/>
        <v>0</v>
      </c>
    </row>
    <row r="135" spans="1:14" x14ac:dyDescent="0.35">
      <c r="A135" s="32">
        <f t="shared" si="11"/>
        <v>46809</v>
      </c>
      <c r="B135" s="65" cm="1">
        <f t="array" aca="1" ref="B135" ca="1">_xlfn.XLOOKUP(A135,INDIRECT($A$5&amp;"!$AJ$41:$AJ$406"),INDIRECT($A$5&amp;"!$An$41:$An$406"))*SUM($F$3:$I$3)</f>
        <v>0</v>
      </c>
      <c r="C135" s="65" cm="1">
        <f t="array" aca="1" ref="C135" ca="1">_xlfn.XLOOKUP(A135,INDIRECT($A$5&amp;"!$AJ$41:$AJ$406"),INDIRECT($A$5&amp;"!$Ak$41:$Ak$406"))*SUM($F$3:$I$3)</f>
        <v>0</v>
      </c>
      <c r="D135" s="65" cm="1">
        <f t="array" aca="1" ref="D135" ca="1">_xlfn.XLOOKUP(A135,INDIRECT($A$5&amp;"!$AJ$41:$AJ$406"),INDIRECT($A$5&amp;"!$AO$41:$AO$406"))*SUM($F$3:$I$3)</f>
        <v>11.7</v>
      </c>
      <c r="E135" s="34" cm="1">
        <f t="array" ref="E135">SUMPRODUCT(('PT Storengy'!$B$8:$I$372)*('PT Storengy'!$A$8:$A$372=$A135)*('PT Storengy'!$A$5:$H$5=$A$6)*('PT Storengy'!$B$7:$I$7=$A$7))</f>
        <v>0</v>
      </c>
      <c r="F135" s="36">
        <f t="shared" ca="1" si="12"/>
        <v>0</v>
      </c>
      <c r="G135" s="51">
        <f t="shared" ca="1" si="13"/>
        <v>0</v>
      </c>
      <c r="H135" s="35" cm="1">
        <f t="array" aca="1" ref="H135" ca="1">IF(ROUND(ROUND(G135,2)-G135,4)=0,_xlfn.XLOOKUP(G135,INDIRECT($A$4&amp;"!$G$32:$G$132"),INDIRECT($A$4&amp;"!$A$32:$A$132"),0,1,1),IF(G135&lt;0,0,(ROUNDUP(G135,2)-G135)*100*_xlfn.XLOOKUP(G135,INDIRECT($A$4&amp;"!$G$32:$G$132"),INDIRECT($A$4&amp;"!$A$32:$A$132"),0,-1,-1)+(G135-ROUNDDOWN(G135,2))*100*_xlfn.XLOOKUP(G135,INDIRECT($A$4&amp;"!$G$32:$G$132"),INDIRECT($A$4&amp;"!$A$32:$A$132"),0,1,1)))</f>
        <v>9.9999999999999992E-2</v>
      </c>
      <c r="I135" s="84">
        <f t="shared" ca="1" si="8"/>
        <v>0</v>
      </c>
      <c r="K135" s="36">
        <f t="shared" ca="1" si="7"/>
        <v>0</v>
      </c>
      <c r="L135" s="51">
        <f t="shared" ca="1" si="9"/>
        <v>0</v>
      </c>
      <c r="M135" s="35" cm="1">
        <f t="array" aca="1" ref="M135" ca="1">IF(ROUND(ROUND(L135,2)-L135,4)=0,_xlfn.XLOOKUP(L135,INDIRECT($A$4&amp;"!$G$32:$G$132"),INDIRECT($A$4&amp;"!$A$32:$A$132"),0,1,1),IF(L135&lt;0,0,(ROUNDUP(L135,2)-L135)*100*_xlfn.XLOOKUP(L135,INDIRECT($A$4&amp;"!$G$32:$G$132"),INDIRECT($A$4&amp;"!$A$32:$A$132"),0,-1,-1)+(L135-ROUNDDOWN(L135,2))*100*_xlfn.XLOOKUP(L135,INDIRECT($A$4&amp;"!$G$32:$G$132"),INDIRECT($A$4&amp;"!$A$32:$A$132"),0,1,1)))</f>
        <v>9.9999999999999992E-2</v>
      </c>
      <c r="N135" s="67">
        <f t="shared" ca="1" si="10"/>
        <v>0</v>
      </c>
    </row>
    <row r="136" spans="1:14" x14ac:dyDescent="0.35">
      <c r="A136" s="32">
        <f t="shared" si="11"/>
        <v>46810</v>
      </c>
      <c r="B136" s="65" cm="1">
        <f t="array" aca="1" ref="B136" ca="1">_xlfn.XLOOKUP(A136,INDIRECT($A$5&amp;"!$AJ$41:$AJ$406"),INDIRECT($A$5&amp;"!$An$41:$An$406"))*SUM($F$3:$I$3)</f>
        <v>0</v>
      </c>
      <c r="C136" s="65" cm="1">
        <f t="array" aca="1" ref="C136" ca="1">_xlfn.XLOOKUP(A136,INDIRECT($A$5&amp;"!$AJ$41:$AJ$406"),INDIRECT($A$5&amp;"!$Ak$41:$Ak$406"))*SUM($F$3:$I$3)</f>
        <v>0</v>
      </c>
      <c r="D136" s="65" cm="1">
        <f t="array" aca="1" ref="D136" ca="1">_xlfn.XLOOKUP(A136,INDIRECT($A$5&amp;"!$AJ$41:$AJ$406"),INDIRECT($A$5&amp;"!$AO$41:$AO$406"))*SUM($F$3:$I$3)</f>
        <v>11.7</v>
      </c>
      <c r="E136" s="34" cm="1">
        <f t="array" ref="E136">SUMPRODUCT(('PT Storengy'!$B$8:$I$372)*('PT Storengy'!$A$8:$A$372=$A136)*('PT Storengy'!$A$5:$H$5=$A$6)*('PT Storengy'!$B$7:$I$7=$A$7))</f>
        <v>0</v>
      </c>
      <c r="F136" s="36">
        <f t="shared" ca="1" si="12"/>
        <v>0</v>
      </c>
      <c r="G136" s="51">
        <f t="shared" ca="1" si="13"/>
        <v>0</v>
      </c>
      <c r="H136" s="35" cm="1">
        <f t="array" aca="1" ref="H136" ca="1">IF(ROUND(ROUND(G136,2)-G136,4)=0,_xlfn.XLOOKUP(G136,INDIRECT($A$4&amp;"!$G$32:$G$132"),INDIRECT($A$4&amp;"!$A$32:$A$132"),0,1,1),IF(G136&lt;0,0,(ROUNDUP(G136,2)-G136)*100*_xlfn.XLOOKUP(G136,INDIRECT($A$4&amp;"!$G$32:$G$132"),INDIRECT($A$4&amp;"!$A$32:$A$132"),0,-1,-1)+(G136-ROUNDDOWN(G136,2))*100*_xlfn.XLOOKUP(G136,INDIRECT($A$4&amp;"!$G$32:$G$132"),INDIRECT($A$4&amp;"!$A$32:$A$132"),0,1,1)))</f>
        <v>9.9999999999999992E-2</v>
      </c>
      <c r="I136" s="84">
        <f t="shared" ca="1" si="8"/>
        <v>0</v>
      </c>
      <c r="K136" s="36">
        <f t="shared" ca="1" si="7"/>
        <v>0</v>
      </c>
      <c r="L136" s="51">
        <f t="shared" ca="1" si="9"/>
        <v>0</v>
      </c>
      <c r="M136" s="35" cm="1">
        <f t="array" aca="1" ref="M136" ca="1">IF(ROUND(ROUND(L136,2)-L136,4)=0,_xlfn.XLOOKUP(L136,INDIRECT($A$4&amp;"!$G$32:$G$132"),INDIRECT($A$4&amp;"!$A$32:$A$132"),0,1,1),IF(L136&lt;0,0,(ROUNDUP(L136,2)-L136)*100*_xlfn.XLOOKUP(L136,INDIRECT($A$4&amp;"!$G$32:$G$132"),INDIRECT($A$4&amp;"!$A$32:$A$132"),0,-1,-1)+(L136-ROUNDDOWN(L136,2))*100*_xlfn.XLOOKUP(L136,INDIRECT($A$4&amp;"!$G$32:$G$132"),INDIRECT($A$4&amp;"!$A$32:$A$132"),0,1,1)))</f>
        <v>9.9999999999999992E-2</v>
      </c>
      <c r="N136" s="67">
        <f t="shared" ca="1" si="10"/>
        <v>0</v>
      </c>
    </row>
    <row r="137" spans="1:14" x14ac:dyDescent="0.35">
      <c r="A137" s="32">
        <f t="shared" si="11"/>
        <v>46811</v>
      </c>
      <c r="B137" s="65" cm="1">
        <f t="array" aca="1" ref="B137" ca="1">_xlfn.XLOOKUP(A137,INDIRECT($A$5&amp;"!$AJ$41:$AJ$406"),INDIRECT($A$5&amp;"!$An$41:$An$406"))*SUM($F$3:$I$3)</f>
        <v>0</v>
      </c>
      <c r="C137" s="65" cm="1">
        <f t="array" aca="1" ref="C137" ca="1">_xlfn.XLOOKUP(A137,INDIRECT($A$5&amp;"!$AJ$41:$AJ$406"),INDIRECT($A$5&amp;"!$Ak$41:$Ak$406"))*SUM($F$3:$I$3)</f>
        <v>0</v>
      </c>
      <c r="D137" s="65" cm="1">
        <f t="array" aca="1" ref="D137" ca="1">_xlfn.XLOOKUP(A137,INDIRECT($A$5&amp;"!$AJ$41:$AJ$406"),INDIRECT($A$5&amp;"!$AO$41:$AO$406"))*SUM($F$3:$I$3)</f>
        <v>11.7</v>
      </c>
      <c r="E137" s="34" cm="1">
        <f t="array" ref="E137">SUMPRODUCT(('PT Storengy'!$B$8:$I$372)*('PT Storengy'!$A$8:$A$372=$A137)*('PT Storengy'!$A$5:$H$5=$A$6)*('PT Storengy'!$B$7:$I$7=$A$7))</f>
        <v>0</v>
      </c>
      <c r="F137" s="36">
        <f t="shared" ca="1" si="12"/>
        <v>0</v>
      </c>
      <c r="G137" s="51">
        <f t="shared" ca="1" si="13"/>
        <v>0</v>
      </c>
      <c r="H137" s="35" cm="1">
        <f t="array" aca="1" ref="H137" ca="1">IF(ROUND(ROUND(G137,2)-G137,4)=0,_xlfn.XLOOKUP(G137,INDIRECT($A$4&amp;"!$G$32:$G$132"),INDIRECT($A$4&amp;"!$A$32:$A$132"),0,1,1),IF(G137&lt;0,0,(ROUNDUP(G137,2)-G137)*100*_xlfn.XLOOKUP(G137,INDIRECT($A$4&amp;"!$G$32:$G$132"),INDIRECT($A$4&amp;"!$A$32:$A$132"),0,-1,-1)+(G137-ROUNDDOWN(G137,2))*100*_xlfn.XLOOKUP(G137,INDIRECT($A$4&amp;"!$G$32:$G$132"),INDIRECT($A$4&amp;"!$A$32:$A$132"),0,1,1)))</f>
        <v>9.9999999999999992E-2</v>
      </c>
      <c r="I137" s="84">
        <f t="shared" ca="1" si="8"/>
        <v>0</v>
      </c>
      <c r="K137" s="36">
        <f t="shared" ca="1" si="7"/>
        <v>0</v>
      </c>
      <c r="L137" s="51">
        <f t="shared" ca="1" si="9"/>
        <v>0</v>
      </c>
      <c r="M137" s="35" cm="1">
        <f t="array" aca="1" ref="M137" ca="1">IF(ROUND(ROUND(L137,2)-L137,4)=0,_xlfn.XLOOKUP(L137,INDIRECT($A$4&amp;"!$G$32:$G$132"),INDIRECT($A$4&amp;"!$A$32:$A$132"),0,1,1),IF(L137&lt;0,0,(ROUNDUP(L137,2)-L137)*100*_xlfn.XLOOKUP(L137,INDIRECT($A$4&amp;"!$G$32:$G$132"),INDIRECT($A$4&amp;"!$A$32:$A$132"),0,-1,-1)+(L137-ROUNDDOWN(L137,2))*100*_xlfn.XLOOKUP(L137,INDIRECT($A$4&amp;"!$G$32:$G$132"),INDIRECT($A$4&amp;"!$A$32:$A$132"),0,1,1)))</f>
        <v>9.9999999999999992E-2</v>
      </c>
      <c r="N137" s="67">
        <f t="shared" ca="1" si="10"/>
        <v>0</v>
      </c>
    </row>
    <row r="138" spans="1:14" x14ac:dyDescent="0.35">
      <c r="A138" s="32">
        <f t="shared" si="11"/>
        <v>46812</v>
      </c>
      <c r="B138" s="65" cm="1">
        <f t="array" aca="1" ref="B138" ca="1">_xlfn.XLOOKUP(A138,INDIRECT($A$5&amp;"!$AJ$41:$AJ$406"),INDIRECT($A$5&amp;"!$An$41:$An$406"))*SUM($F$3:$I$3)</f>
        <v>0</v>
      </c>
      <c r="C138" s="65" cm="1">
        <f t="array" aca="1" ref="C138" ca="1">_xlfn.XLOOKUP(A138,INDIRECT($A$5&amp;"!$AJ$41:$AJ$406"),INDIRECT($A$5&amp;"!$Ak$41:$Ak$406"))*SUM($F$3:$I$3)</f>
        <v>0</v>
      </c>
      <c r="D138" s="65" cm="1">
        <f t="array" aca="1" ref="D138" ca="1">_xlfn.XLOOKUP(A138,INDIRECT($A$5&amp;"!$AJ$41:$AJ$406"),INDIRECT($A$5&amp;"!$AO$41:$AO$406"))*SUM($F$3:$I$3)</f>
        <v>11.7</v>
      </c>
      <c r="E138" s="34" cm="1">
        <f t="array" ref="E138">SUMPRODUCT(('PT Storengy'!$B$8:$I$372)*('PT Storengy'!$A$8:$A$372=$A138)*('PT Storengy'!$A$5:$H$5=$A$6)*('PT Storengy'!$B$7:$I$7=$A$7))</f>
        <v>0</v>
      </c>
      <c r="F138" s="36">
        <f t="shared" ca="1" si="12"/>
        <v>0</v>
      </c>
      <c r="G138" s="51">
        <f t="shared" ca="1" si="13"/>
        <v>0</v>
      </c>
      <c r="H138" s="35" cm="1">
        <f t="array" aca="1" ref="H138" ca="1">IF(ROUND(ROUND(G138,2)-G138,4)=0,_xlfn.XLOOKUP(G138,INDIRECT($A$4&amp;"!$G$32:$G$132"),INDIRECT($A$4&amp;"!$A$32:$A$132"),0,1,1),IF(G138&lt;0,0,(ROUNDUP(G138,2)-G138)*100*_xlfn.XLOOKUP(G138,INDIRECT($A$4&amp;"!$G$32:$G$132"),INDIRECT($A$4&amp;"!$A$32:$A$132"),0,-1,-1)+(G138-ROUNDDOWN(G138,2))*100*_xlfn.XLOOKUP(G138,INDIRECT($A$4&amp;"!$G$32:$G$132"),INDIRECT($A$4&amp;"!$A$32:$A$132"),0,1,1)))</f>
        <v>9.9999999999999992E-2</v>
      </c>
      <c r="I138" s="84">
        <f t="shared" ca="1" si="8"/>
        <v>0</v>
      </c>
      <c r="K138" s="36">
        <f t="shared" ca="1" si="7"/>
        <v>0</v>
      </c>
      <c r="L138" s="51">
        <f t="shared" ca="1" si="9"/>
        <v>0</v>
      </c>
      <c r="M138" s="35" cm="1">
        <f t="array" aca="1" ref="M138" ca="1">IF(ROUND(ROUND(L138,2)-L138,4)=0,_xlfn.XLOOKUP(L138,INDIRECT($A$4&amp;"!$G$32:$G$132"),INDIRECT($A$4&amp;"!$A$32:$A$132"),0,1,1),IF(L138&lt;0,0,(ROUNDUP(L138,2)-L138)*100*_xlfn.XLOOKUP(L138,INDIRECT($A$4&amp;"!$G$32:$G$132"),INDIRECT($A$4&amp;"!$A$32:$A$132"),0,-1,-1)+(L138-ROUNDDOWN(L138,2))*100*_xlfn.XLOOKUP(L138,INDIRECT($A$4&amp;"!$G$32:$G$132"),INDIRECT($A$4&amp;"!$A$32:$A$132"),0,1,1)))</f>
        <v>9.9999999999999992E-2</v>
      </c>
      <c r="N138" s="67">
        <f t="shared" ca="1" si="10"/>
        <v>0</v>
      </c>
    </row>
    <row r="139" spans="1:14" x14ac:dyDescent="0.35">
      <c r="A139" s="32">
        <f t="shared" si="11"/>
        <v>46813</v>
      </c>
      <c r="B139" s="65" cm="1">
        <f t="array" aca="1" ref="B139" ca="1">_xlfn.XLOOKUP(A139,INDIRECT($A$5&amp;"!$AJ$41:$AJ$406"),INDIRECT($A$5&amp;"!$An$41:$An$406"))*SUM($F$3:$I$3)</f>
        <v>0</v>
      </c>
      <c r="C139" s="65" cm="1">
        <f t="array" aca="1" ref="C139" ca="1">_xlfn.XLOOKUP(A139,INDIRECT($A$5&amp;"!$AJ$41:$AJ$406"),INDIRECT($A$5&amp;"!$Ak$41:$Ak$406"))*SUM($F$3:$I$3)</f>
        <v>0</v>
      </c>
      <c r="D139" s="65" cm="1">
        <f t="array" aca="1" ref="D139" ca="1">_xlfn.XLOOKUP(A139,INDIRECT($A$5&amp;"!$AJ$41:$AJ$406"),INDIRECT($A$5&amp;"!$AO$41:$AO$406"))*SUM($F$3:$I$3)</f>
        <v>11.7</v>
      </c>
      <c r="E139" s="34" cm="1">
        <f t="array" ref="E139">SUMPRODUCT(('PT Storengy'!$B$8:$I$372)*('PT Storengy'!$A$8:$A$372=$A139)*('PT Storengy'!$A$5:$H$5=$A$6)*('PT Storengy'!$B$7:$I$7=$A$7))</f>
        <v>0</v>
      </c>
      <c r="F139" s="36">
        <f t="shared" ca="1" si="12"/>
        <v>0</v>
      </c>
      <c r="G139" s="51">
        <f t="shared" ca="1" si="13"/>
        <v>0</v>
      </c>
      <c r="H139" s="35" cm="1">
        <f t="array" aca="1" ref="H139" ca="1">IF(ROUND(ROUND(G139,2)-G139,4)=0,_xlfn.XLOOKUP(G139,INDIRECT($A$4&amp;"!$G$32:$G$132"),INDIRECT($A$4&amp;"!$A$32:$A$132"),0,1,1),IF(G139&lt;0,0,(ROUNDUP(G139,2)-G139)*100*_xlfn.XLOOKUP(G139,INDIRECT($A$4&amp;"!$G$32:$G$132"),INDIRECT($A$4&amp;"!$A$32:$A$132"),0,-1,-1)+(G139-ROUNDDOWN(G139,2))*100*_xlfn.XLOOKUP(G139,INDIRECT($A$4&amp;"!$G$32:$G$132"),INDIRECT($A$4&amp;"!$A$32:$A$132"),0,1,1)))</f>
        <v>9.9999999999999992E-2</v>
      </c>
      <c r="I139" s="84">
        <f t="shared" ca="1" si="8"/>
        <v>0</v>
      </c>
      <c r="K139" s="36">
        <f t="shared" ca="1" si="7"/>
        <v>0</v>
      </c>
      <c r="L139" s="51">
        <f t="shared" ca="1" si="9"/>
        <v>0</v>
      </c>
      <c r="M139" s="35" cm="1">
        <f t="array" aca="1" ref="M139" ca="1">IF(ROUND(ROUND(L139,2)-L139,4)=0,_xlfn.XLOOKUP(L139,INDIRECT($A$4&amp;"!$G$32:$G$132"),INDIRECT($A$4&amp;"!$A$32:$A$132"),0,1,1),IF(L139&lt;0,0,(ROUNDUP(L139,2)-L139)*100*_xlfn.XLOOKUP(L139,INDIRECT($A$4&amp;"!$G$32:$G$132"),INDIRECT($A$4&amp;"!$A$32:$A$132"),0,-1,-1)+(L139-ROUNDDOWN(L139,2))*100*_xlfn.XLOOKUP(L139,INDIRECT($A$4&amp;"!$G$32:$G$132"),INDIRECT($A$4&amp;"!$A$32:$A$132"),0,1,1)))</f>
        <v>9.9999999999999992E-2</v>
      </c>
      <c r="N139" s="67">
        <f t="shared" ca="1" si="10"/>
        <v>0</v>
      </c>
    </row>
    <row r="140" spans="1:14" x14ac:dyDescent="0.35">
      <c r="A140" s="32">
        <f t="shared" si="11"/>
        <v>46814</v>
      </c>
      <c r="B140" s="65" cm="1">
        <f t="array" aca="1" ref="B140" ca="1">_xlfn.XLOOKUP(A140,INDIRECT($A$5&amp;"!$AJ$41:$AJ$406"),INDIRECT($A$5&amp;"!$An$41:$An$406"))*SUM($F$3:$I$3)</f>
        <v>0</v>
      </c>
      <c r="C140" s="65" cm="1">
        <f t="array" aca="1" ref="C140" ca="1">_xlfn.XLOOKUP(A140,INDIRECT($A$5&amp;"!$AJ$41:$AJ$406"),INDIRECT($A$5&amp;"!$Ak$41:$Ak$406"))*SUM($F$3:$I$3)</f>
        <v>0</v>
      </c>
      <c r="D140" s="65" cm="1">
        <f t="array" aca="1" ref="D140" ca="1">_xlfn.XLOOKUP(A140,INDIRECT($A$5&amp;"!$AJ$41:$AJ$406"),INDIRECT($A$5&amp;"!$AO$41:$AO$406"))*SUM($F$3:$I$3)</f>
        <v>11.7</v>
      </c>
      <c r="E140" s="34" cm="1">
        <f t="array" ref="E140">SUMPRODUCT(('PT Storengy'!$B$8:$I$372)*('PT Storengy'!$A$8:$A$372=$A140)*('PT Storengy'!$A$5:$H$5=$A$6)*('PT Storengy'!$B$7:$I$7=$A$7))</f>
        <v>0</v>
      </c>
      <c r="F140" s="36">
        <f t="shared" ca="1" si="12"/>
        <v>0</v>
      </c>
      <c r="G140" s="51">
        <f t="shared" ca="1" si="13"/>
        <v>0</v>
      </c>
      <c r="H140" s="35" cm="1">
        <f t="array" aca="1" ref="H140" ca="1">IF(ROUND(ROUND(G140,2)-G140,4)=0,_xlfn.XLOOKUP(G140,INDIRECT($A$4&amp;"!$G$32:$G$132"),INDIRECT($A$4&amp;"!$A$32:$A$132"),0,1,1),IF(G140&lt;0,0,(ROUNDUP(G140,2)-G140)*100*_xlfn.XLOOKUP(G140,INDIRECT($A$4&amp;"!$G$32:$G$132"),INDIRECT($A$4&amp;"!$A$32:$A$132"),0,-1,-1)+(G140-ROUNDDOWN(G140,2))*100*_xlfn.XLOOKUP(G140,INDIRECT($A$4&amp;"!$G$32:$G$132"),INDIRECT($A$4&amp;"!$A$32:$A$132"),0,1,1)))</f>
        <v>9.9999999999999992E-2</v>
      </c>
      <c r="I140" s="84">
        <f t="shared" ca="1" si="8"/>
        <v>0</v>
      </c>
      <c r="K140" s="36">
        <f t="shared" ca="1" si="7"/>
        <v>0</v>
      </c>
      <c r="L140" s="51">
        <f t="shared" ca="1" si="9"/>
        <v>0</v>
      </c>
      <c r="M140" s="35" cm="1">
        <f t="array" aca="1" ref="M140" ca="1">IF(ROUND(ROUND(L140,2)-L140,4)=0,_xlfn.XLOOKUP(L140,INDIRECT($A$4&amp;"!$G$32:$G$132"),INDIRECT($A$4&amp;"!$A$32:$A$132"),0,1,1),IF(L140&lt;0,0,(ROUNDUP(L140,2)-L140)*100*_xlfn.XLOOKUP(L140,INDIRECT($A$4&amp;"!$G$32:$G$132"),INDIRECT($A$4&amp;"!$A$32:$A$132"),0,-1,-1)+(L140-ROUNDDOWN(L140,2))*100*_xlfn.XLOOKUP(L140,INDIRECT($A$4&amp;"!$G$32:$G$132"),INDIRECT($A$4&amp;"!$A$32:$A$132"),0,1,1)))</f>
        <v>9.9999999999999992E-2</v>
      </c>
      <c r="N140" s="67">
        <f t="shared" ca="1" si="10"/>
        <v>0</v>
      </c>
    </row>
    <row r="141" spans="1:14" x14ac:dyDescent="0.35">
      <c r="A141" s="32">
        <f t="shared" si="11"/>
        <v>46815</v>
      </c>
      <c r="B141" s="65" cm="1">
        <f t="array" aca="1" ref="B141" ca="1">_xlfn.XLOOKUP(A141,INDIRECT($A$5&amp;"!$AJ$41:$AJ$406"),INDIRECT($A$5&amp;"!$An$41:$An$406"))*SUM($F$3:$I$3)</f>
        <v>0</v>
      </c>
      <c r="C141" s="65" cm="1">
        <f t="array" aca="1" ref="C141" ca="1">_xlfn.XLOOKUP(A141,INDIRECT($A$5&amp;"!$AJ$41:$AJ$406"),INDIRECT($A$5&amp;"!$Ak$41:$Ak$406"))*SUM($F$3:$I$3)</f>
        <v>0</v>
      </c>
      <c r="D141" s="65" cm="1">
        <f t="array" aca="1" ref="D141" ca="1">_xlfn.XLOOKUP(A141,INDIRECT($A$5&amp;"!$AJ$41:$AJ$406"),INDIRECT($A$5&amp;"!$AO$41:$AO$406"))*SUM($F$3:$I$3)</f>
        <v>11.7</v>
      </c>
      <c r="E141" s="34" cm="1">
        <f t="array" ref="E141">SUMPRODUCT(('PT Storengy'!$B$8:$I$372)*('PT Storengy'!$A$8:$A$372=$A141)*('PT Storengy'!$A$5:$H$5=$A$6)*('PT Storengy'!$B$7:$I$7=$A$7))</f>
        <v>0</v>
      </c>
      <c r="F141" s="36">
        <f t="shared" ca="1" si="12"/>
        <v>0</v>
      </c>
      <c r="G141" s="51">
        <f t="shared" ca="1" si="13"/>
        <v>0</v>
      </c>
      <c r="H141" s="35" cm="1">
        <f t="array" aca="1" ref="H141" ca="1">IF(ROUND(ROUND(G141,2)-G141,4)=0,_xlfn.XLOOKUP(G141,INDIRECT($A$4&amp;"!$G$32:$G$132"),INDIRECT($A$4&amp;"!$A$32:$A$132"),0,1,1),IF(G141&lt;0,0,(ROUNDUP(G141,2)-G141)*100*_xlfn.XLOOKUP(G141,INDIRECT($A$4&amp;"!$G$32:$G$132"),INDIRECT($A$4&amp;"!$A$32:$A$132"),0,-1,-1)+(G141-ROUNDDOWN(G141,2))*100*_xlfn.XLOOKUP(G141,INDIRECT($A$4&amp;"!$G$32:$G$132"),INDIRECT($A$4&amp;"!$A$32:$A$132"),0,1,1)))</f>
        <v>9.9999999999999992E-2</v>
      </c>
      <c r="I141" s="84">
        <f t="shared" ca="1" si="8"/>
        <v>0</v>
      </c>
      <c r="K141" s="36">
        <f t="shared" ca="1" si="7"/>
        <v>0</v>
      </c>
      <c r="L141" s="51">
        <f t="shared" ca="1" si="9"/>
        <v>0</v>
      </c>
      <c r="M141" s="35" cm="1">
        <f t="array" aca="1" ref="M141" ca="1">IF(ROUND(ROUND(L141,2)-L141,4)=0,_xlfn.XLOOKUP(L141,INDIRECT($A$4&amp;"!$G$32:$G$132"),INDIRECT($A$4&amp;"!$A$32:$A$132"),0,1,1),IF(L141&lt;0,0,(ROUNDUP(L141,2)-L141)*100*_xlfn.XLOOKUP(L141,INDIRECT($A$4&amp;"!$G$32:$G$132"),INDIRECT($A$4&amp;"!$A$32:$A$132"),0,-1,-1)+(L141-ROUNDDOWN(L141,2))*100*_xlfn.XLOOKUP(L141,INDIRECT($A$4&amp;"!$G$32:$G$132"),INDIRECT($A$4&amp;"!$A$32:$A$132"),0,1,1)))</f>
        <v>9.9999999999999992E-2</v>
      </c>
      <c r="N141" s="67">
        <f t="shared" ca="1" si="10"/>
        <v>0</v>
      </c>
    </row>
    <row r="142" spans="1:14" x14ac:dyDescent="0.35">
      <c r="A142" s="32">
        <f t="shared" si="11"/>
        <v>46816</v>
      </c>
      <c r="B142" s="65" cm="1">
        <f t="array" aca="1" ref="B142" ca="1">_xlfn.XLOOKUP(A142,INDIRECT($A$5&amp;"!$AJ$41:$AJ$406"),INDIRECT($A$5&amp;"!$An$41:$An$406"))*SUM($F$3:$I$3)</f>
        <v>0</v>
      </c>
      <c r="C142" s="65" cm="1">
        <f t="array" aca="1" ref="C142" ca="1">_xlfn.XLOOKUP(A142,INDIRECT($A$5&amp;"!$AJ$41:$AJ$406"),INDIRECT($A$5&amp;"!$Ak$41:$Ak$406"))*SUM($F$3:$I$3)</f>
        <v>0</v>
      </c>
      <c r="D142" s="65" cm="1">
        <f t="array" aca="1" ref="D142" ca="1">_xlfn.XLOOKUP(A142,INDIRECT($A$5&amp;"!$AJ$41:$AJ$406"),INDIRECT($A$5&amp;"!$AO$41:$AO$406"))*SUM($F$3:$I$3)</f>
        <v>11.7</v>
      </c>
      <c r="E142" s="34" cm="1">
        <f t="array" ref="E142">SUMPRODUCT(('PT Storengy'!$B$8:$I$372)*('PT Storengy'!$A$8:$A$372=$A142)*('PT Storengy'!$A$5:$H$5=$A$6)*('PT Storengy'!$B$7:$I$7=$A$7))</f>
        <v>0</v>
      </c>
      <c r="F142" s="36">
        <f t="shared" ca="1" si="12"/>
        <v>0</v>
      </c>
      <c r="G142" s="51">
        <f t="shared" ca="1" si="13"/>
        <v>0</v>
      </c>
      <c r="H142" s="35" cm="1">
        <f t="array" aca="1" ref="H142" ca="1">IF(ROUND(ROUND(G142,2)-G142,4)=0,_xlfn.XLOOKUP(G142,INDIRECT($A$4&amp;"!$G$32:$G$132"),INDIRECT($A$4&amp;"!$A$32:$A$132"),0,1,1),IF(G142&lt;0,0,(ROUNDUP(G142,2)-G142)*100*_xlfn.XLOOKUP(G142,INDIRECT($A$4&amp;"!$G$32:$G$132"),INDIRECT($A$4&amp;"!$A$32:$A$132"),0,-1,-1)+(G142-ROUNDDOWN(G142,2))*100*_xlfn.XLOOKUP(G142,INDIRECT($A$4&amp;"!$G$32:$G$132"),INDIRECT($A$4&amp;"!$A$32:$A$132"),0,1,1)))</f>
        <v>9.9999999999999992E-2</v>
      </c>
      <c r="I142" s="84">
        <f t="shared" ca="1" si="8"/>
        <v>0</v>
      </c>
      <c r="K142" s="36">
        <f t="shared" ca="1" si="7"/>
        <v>0</v>
      </c>
      <c r="L142" s="51">
        <f t="shared" ca="1" si="9"/>
        <v>0</v>
      </c>
      <c r="M142" s="35" cm="1">
        <f t="array" aca="1" ref="M142" ca="1">IF(ROUND(ROUND(L142,2)-L142,4)=0,_xlfn.XLOOKUP(L142,INDIRECT($A$4&amp;"!$G$32:$G$132"),INDIRECT($A$4&amp;"!$A$32:$A$132"),0,1,1),IF(L142&lt;0,0,(ROUNDUP(L142,2)-L142)*100*_xlfn.XLOOKUP(L142,INDIRECT($A$4&amp;"!$G$32:$G$132"),INDIRECT($A$4&amp;"!$A$32:$A$132"),0,-1,-1)+(L142-ROUNDDOWN(L142,2))*100*_xlfn.XLOOKUP(L142,INDIRECT($A$4&amp;"!$G$32:$G$132"),INDIRECT($A$4&amp;"!$A$32:$A$132"),0,1,1)))</f>
        <v>9.9999999999999992E-2</v>
      </c>
      <c r="N142" s="67">
        <f t="shared" ca="1" si="10"/>
        <v>0</v>
      </c>
    </row>
    <row r="143" spans="1:14" x14ac:dyDescent="0.35">
      <c r="A143" s="32">
        <f t="shared" si="11"/>
        <v>46817</v>
      </c>
      <c r="B143" s="65" cm="1">
        <f t="array" aca="1" ref="B143" ca="1">_xlfn.XLOOKUP(A143,INDIRECT($A$5&amp;"!$AJ$41:$AJ$406"),INDIRECT($A$5&amp;"!$An$41:$An$406"))*SUM($F$3:$I$3)</f>
        <v>0</v>
      </c>
      <c r="C143" s="65" cm="1">
        <f t="array" aca="1" ref="C143" ca="1">_xlfn.XLOOKUP(A143,INDIRECT($A$5&amp;"!$AJ$41:$AJ$406"),INDIRECT($A$5&amp;"!$Ak$41:$Ak$406"))*SUM($F$3:$I$3)</f>
        <v>0</v>
      </c>
      <c r="D143" s="65" cm="1">
        <f t="array" aca="1" ref="D143" ca="1">_xlfn.XLOOKUP(A143,INDIRECT($A$5&amp;"!$AJ$41:$AJ$406"),INDIRECT($A$5&amp;"!$AO$41:$AO$406"))*SUM($F$3:$I$3)</f>
        <v>11.7</v>
      </c>
      <c r="E143" s="34" cm="1">
        <f t="array" ref="E143">SUMPRODUCT(('PT Storengy'!$B$8:$I$372)*('PT Storengy'!$A$8:$A$372=$A143)*('PT Storengy'!$A$5:$H$5=$A$6)*('PT Storengy'!$B$7:$I$7=$A$7))</f>
        <v>0</v>
      </c>
      <c r="F143" s="36">
        <f t="shared" ca="1" si="12"/>
        <v>0</v>
      </c>
      <c r="G143" s="51">
        <f t="shared" ca="1" si="13"/>
        <v>0</v>
      </c>
      <c r="H143" s="35" cm="1">
        <f t="array" aca="1" ref="H143" ca="1">IF(ROUND(ROUND(G143,2)-G143,4)=0,_xlfn.XLOOKUP(G143,INDIRECT($A$4&amp;"!$G$32:$G$132"),INDIRECT($A$4&amp;"!$A$32:$A$132"),0,1,1),IF(G143&lt;0,0,(ROUNDUP(G143,2)-G143)*100*_xlfn.XLOOKUP(G143,INDIRECT($A$4&amp;"!$G$32:$G$132"),INDIRECT($A$4&amp;"!$A$32:$A$132"),0,-1,-1)+(G143-ROUNDDOWN(G143,2))*100*_xlfn.XLOOKUP(G143,INDIRECT($A$4&amp;"!$G$32:$G$132"),INDIRECT($A$4&amp;"!$A$32:$A$132"),0,1,1)))</f>
        <v>9.9999999999999992E-2</v>
      </c>
      <c r="I143" s="84">
        <f t="shared" ca="1" si="8"/>
        <v>0</v>
      </c>
      <c r="K143" s="36">
        <f t="shared" ca="1" si="7"/>
        <v>0</v>
      </c>
      <c r="L143" s="51">
        <f t="shared" ca="1" si="9"/>
        <v>0</v>
      </c>
      <c r="M143" s="35" cm="1">
        <f t="array" aca="1" ref="M143" ca="1">IF(ROUND(ROUND(L143,2)-L143,4)=0,_xlfn.XLOOKUP(L143,INDIRECT($A$4&amp;"!$G$32:$G$132"),INDIRECT($A$4&amp;"!$A$32:$A$132"),0,1,1),IF(L143&lt;0,0,(ROUNDUP(L143,2)-L143)*100*_xlfn.XLOOKUP(L143,INDIRECT($A$4&amp;"!$G$32:$G$132"),INDIRECT($A$4&amp;"!$A$32:$A$132"),0,-1,-1)+(L143-ROUNDDOWN(L143,2))*100*_xlfn.XLOOKUP(L143,INDIRECT($A$4&amp;"!$G$32:$G$132"),INDIRECT($A$4&amp;"!$A$32:$A$132"),0,1,1)))</f>
        <v>9.9999999999999992E-2</v>
      </c>
      <c r="N143" s="67">
        <f t="shared" ca="1" si="10"/>
        <v>0</v>
      </c>
    </row>
    <row r="144" spans="1:14" x14ac:dyDescent="0.35">
      <c r="A144" s="32">
        <f t="shared" si="11"/>
        <v>46818</v>
      </c>
      <c r="B144" s="65" cm="1">
        <f t="array" aca="1" ref="B144" ca="1">_xlfn.XLOOKUP(A144,INDIRECT($A$5&amp;"!$AJ$41:$AJ$406"),INDIRECT($A$5&amp;"!$An$41:$An$406"))*SUM($F$3:$I$3)</f>
        <v>0</v>
      </c>
      <c r="C144" s="65" cm="1">
        <f t="array" aca="1" ref="C144" ca="1">_xlfn.XLOOKUP(A144,INDIRECT($A$5&amp;"!$AJ$41:$AJ$406"),INDIRECT($A$5&amp;"!$Ak$41:$Ak$406"))*SUM($F$3:$I$3)</f>
        <v>0</v>
      </c>
      <c r="D144" s="65" cm="1">
        <f t="array" aca="1" ref="D144" ca="1">_xlfn.XLOOKUP(A144,INDIRECT($A$5&amp;"!$AJ$41:$AJ$406"),INDIRECT($A$5&amp;"!$AO$41:$AO$406"))*SUM($F$3:$I$3)</f>
        <v>11.7</v>
      </c>
      <c r="E144" s="34" cm="1">
        <f t="array" ref="E144">SUMPRODUCT(('PT Storengy'!$B$8:$I$372)*('PT Storengy'!$A$8:$A$372=$A144)*('PT Storengy'!$A$5:$H$5=$A$6)*('PT Storengy'!$B$7:$I$7=$A$7))</f>
        <v>0</v>
      </c>
      <c r="F144" s="36">
        <f t="shared" ca="1" si="12"/>
        <v>0</v>
      </c>
      <c r="G144" s="51">
        <f t="shared" ca="1" si="13"/>
        <v>0</v>
      </c>
      <c r="H144" s="35" cm="1">
        <f t="array" aca="1" ref="H144" ca="1">IF(ROUND(ROUND(G144,2)-G144,4)=0,_xlfn.XLOOKUP(G144,INDIRECT($A$4&amp;"!$G$32:$G$132"),INDIRECT($A$4&amp;"!$A$32:$A$132"),0,1,1),IF(G144&lt;0,0,(ROUNDUP(G144,2)-G144)*100*_xlfn.XLOOKUP(G144,INDIRECT($A$4&amp;"!$G$32:$G$132"),INDIRECT($A$4&amp;"!$A$32:$A$132"),0,-1,-1)+(G144-ROUNDDOWN(G144,2))*100*_xlfn.XLOOKUP(G144,INDIRECT($A$4&amp;"!$G$32:$G$132"),INDIRECT($A$4&amp;"!$A$32:$A$132"),0,1,1)))</f>
        <v>9.9999999999999992E-2</v>
      </c>
      <c r="I144" s="84">
        <f t="shared" ca="1" si="8"/>
        <v>0</v>
      </c>
      <c r="K144" s="36">
        <f t="shared" ca="1" si="7"/>
        <v>0</v>
      </c>
      <c r="L144" s="51">
        <f t="shared" ca="1" si="9"/>
        <v>0</v>
      </c>
      <c r="M144" s="35" cm="1">
        <f t="array" aca="1" ref="M144" ca="1">IF(ROUND(ROUND(L144,2)-L144,4)=0,_xlfn.XLOOKUP(L144,INDIRECT($A$4&amp;"!$G$32:$G$132"),INDIRECT($A$4&amp;"!$A$32:$A$132"),0,1,1),IF(L144&lt;0,0,(ROUNDUP(L144,2)-L144)*100*_xlfn.XLOOKUP(L144,INDIRECT($A$4&amp;"!$G$32:$G$132"),INDIRECT($A$4&amp;"!$A$32:$A$132"),0,-1,-1)+(L144-ROUNDDOWN(L144,2))*100*_xlfn.XLOOKUP(L144,INDIRECT($A$4&amp;"!$G$32:$G$132"),INDIRECT($A$4&amp;"!$A$32:$A$132"),0,1,1)))</f>
        <v>9.9999999999999992E-2</v>
      </c>
      <c r="N144" s="67">
        <f t="shared" ca="1" si="10"/>
        <v>0</v>
      </c>
    </row>
    <row r="145" spans="1:14" x14ac:dyDescent="0.35">
      <c r="A145" s="32">
        <f t="shared" si="11"/>
        <v>46819</v>
      </c>
      <c r="B145" s="65" cm="1">
        <f t="array" aca="1" ref="B145" ca="1">_xlfn.XLOOKUP(A145,INDIRECT($A$5&amp;"!$AJ$41:$AJ$406"),INDIRECT($A$5&amp;"!$An$41:$An$406"))*SUM($F$3:$I$3)</f>
        <v>0</v>
      </c>
      <c r="C145" s="65" cm="1">
        <f t="array" aca="1" ref="C145" ca="1">_xlfn.XLOOKUP(A145,INDIRECT($A$5&amp;"!$AJ$41:$AJ$406"),INDIRECT($A$5&amp;"!$Ak$41:$Ak$406"))*SUM($F$3:$I$3)</f>
        <v>0</v>
      </c>
      <c r="D145" s="65" cm="1">
        <f t="array" aca="1" ref="D145" ca="1">_xlfn.XLOOKUP(A145,INDIRECT($A$5&amp;"!$AJ$41:$AJ$406"),INDIRECT($A$5&amp;"!$AO$41:$AO$406"))*SUM($F$3:$I$3)</f>
        <v>11.7</v>
      </c>
      <c r="E145" s="34" cm="1">
        <f t="array" ref="E145">SUMPRODUCT(('PT Storengy'!$B$8:$I$372)*('PT Storengy'!$A$8:$A$372=$A145)*('PT Storengy'!$A$5:$H$5=$A$6)*('PT Storengy'!$B$7:$I$7=$A$7))</f>
        <v>0</v>
      </c>
      <c r="F145" s="36">
        <f t="shared" ca="1" si="12"/>
        <v>0</v>
      </c>
      <c r="G145" s="51">
        <f t="shared" ca="1" si="13"/>
        <v>0</v>
      </c>
      <c r="H145" s="35" cm="1">
        <f t="array" aca="1" ref="H145" ca="1">IF(ROUND(ROUND(G145,2)-G145,4)=0,_xlfn.XLOOKUP(G145,INDIRECT($A$4&amp;"!$G$32:$G$132"),INDIRECT($A$4&amp;"!$A$32:$A$132"),0,1,1),IF(G145&lt;0,0,(ROUNDUP(G145,2)-G145)*100*_xlfn.XLOOKUP(G145,INDIRECT($A$4&amp;"!$G$32:$G$132"),INDIRECT($A$4&amp;"!$A$32:$A$132"),0,-1,-1)+(G145-ROUNDDOWN(G145,2))*100*_xlfn.XLOOKUP(G145,INDIRECT($A$4&amp;"!$G$32:$G$132"),INDIRECT($A$4&amp;"!$A$32:$A$132"),0,1,1)))</f>
        <v>9.9999999999999992E-2</v>
      </c>
      <c r="I145" s="84">
        <f t="shared" ca="1" si="8"/>
        <v>0</v>
      </c>
      <c r="K145" s="36">
        <f t="shared" ref="K145:K169" ca="1" si="14">K144-N145/1000</f>
        <v>0</v>
      </c>
      <c r="L145" s="51">
        <f t="shared" ca="1" si="9"/>
        <v>0</v>
      </c>
      <c r="M145" s="35" cm="1">
        <f t="array" aca="1" ref="M145" ca="1">IF(ROUND(ROUND(L145,2)-L145,4)=0,_xlfn.XLOOKUP(L145,INDIRECT($A$4&amp;"!$G$32:$G$132"),INDIRECT($A$4&amp;"!$A$32:$A$132"),0,1,1),IF(L145&lt;0,0,(ROUNDUP(L145,2)-L145)*100*_xlfn.XLOOKUP(L145,INDIRECT($A$4&amp;"!$G$32:$G$132"),INDIRECT($A$4&amp;"!$A$32:$A$132"),0,-1,-1)+(L145-ROUNDDOWN(L145,2))*100*_xlfn.XLOOKUP(L145,INDIRECT($A$4&amp;"!$G$32:$G$132"),INDIRECT($A$4&amp;"!$A$32:$A$132"),0,1,1)))</f>
        <v>9.9999999999999992E-2</v>
      </c>
      <c r="N145" s="67">
        <f t="shared" ca="1" si="10"/>
        <v>0</v>
      </c>
    </row>
    <row r="146" spans="1:14" x14ac:dyDescent="0.35">
      <c r="A146" s="32">
        <f t="shared" si="11"/>
        <v>46820</v>
      </c>
      <c r="B146" s="65" cm="1">
        <f t="array" aca="1" ref="B146" ca="1">_xlfn.XLOOKUP(A146,INDIRECT($A$5&amp;"!$AJ$41:$AJ$406"),INDIRECT($A$5&amp;"!$An$41:$An$406"))*SUM($F$3:$I$3)</f>
        <v>0</v>
      </c>
      <c r="C146" s="65" cm="1">
        <f t="array" aca="1" ref="C146" ca="1">_xlfn.XLOOKUP(A146,INDIRECT($A$5&amp;"!$AJ$41:$AJ$406"),INDIRECT($A$5&amp;"!$Ak$41:$Ak$406"))*SUM($F$3:$I$3)</f>
        <v>0</v>
      </c>
      <c r="D146" s="65" cm="1">
        <f t="array" aca="1" ref="D146" ca="1">_xlfn.XLOOKUP(A146,INDIRECT($A$5&amp;"!$AJ$41:$AJ$406"),INDIRECT($A$5&amp;"!$AO$41:$AO$406"))*SUM($F$3:$I$3)</f>
        <v>11.7</v>
      </c>
      <c r="E146" s="34" cm="1">
        <f t="array" ref="E146">SUMPRODUCT(('PT Storengy'!$B$8:$I$372)*('PT Storengy'!$A$8:$A$372=$A146)*('PT Storengy'!$A$5:$H$5=$A$6)*('PT Storengy'!$B$7:$I$7=$A$7))</f>
        <v>0</v>
      </c>
      <c r="F146" s="36">
        <f t="shared" ca="1" si="12"/>
        <v>0</v>
      </c>
      <c r="G146" s="51">
        <f t="shared" ca="1" si="13"/>
        <v>0</v>
      </c>
      <c r="H146" s="35" cm="1">
        <f t="array" aca="1" ref="H146" ca="1">IF(ROUND(ROUND(G146,2)-G146,4)=0,_xlfn.XLOOKUP(G146,INDIRECT($A$4&amp;"!$G$32:$G$132"),INDIRECT($A$4&amp;"!$A$32:$A$132"),0,1,1),IF(G146&lt;0,0,(ROUNDUP(G146,2)-G146)*100*_xlfn.XLOOKUP(G146,INDIRECT($A$4&amp;"!$G$32:$G$132"),INDIRECT($A$4&amp;"!$A$32:$A$132"),0,-1,-1)+(G146-ROUNDDOWN(G146,2))*100*_xlfn.XLOOKUP(G146,INDIRECT($A$4&amp;"!$G$32:$G$132"),INDIRECT($A$4&amp;"!$A$32:$A$132"),0,1,1)))</f>
        <v>9.9999999999999992E-2</v>
      </c>
      <c r="I146" s="84">
        <f t="shared" ref="I146:I169" ca="1" si="15">IF(F145*1000-$F$4*(1-E146)*H146&gt;1000*B146,$F$4*(1-E146)*H146,F145*1000-1000*B146)</f>
        <v>0</v>
      </c>
      <c r="K146" s="36">
        <f t="shared" ca="1" si="14"/>
        <v>0</v>
      </c>
      <c r="L146" s="51">
        <f t="shared" ref="L146:L169" ca="1" si="16">MAX(K145/SUM($F$3,$G$3,$H$3,$I$3),0)</f>
        <v>0</v>
      </c>
      <c r="M146" s="35" cm="1">
        <f t="array" aca="1" ref="M146" ca="1">IF(ROUND(ROUND(L146,2)-L146,4)=0,_xlfn.XLOOKUP(L146,INDIRECT($A$4&amp;"!$G$32:$G$132"),INDIRECT($A$4&amp;"!$A$32:$A$132"),0,1,1),IF(L146&lt;0,0,(ROUNDUP(L146,2)-L146)*100*_xlfn.XLOOKUP(L146,INDIRECT($A$4&amp;"!$G$32:$G$132"),INDIRECT($A$4&amp;"!$A$32:$A$132"),0,-1,-1)+(L146-ROUNDDOWN(L146,2))*100*_xlfn.XLOOKUP(L146,INDIRECT($A$4&amp;"!$G$32:$G$132"),INDIRECT($A$4&amp;"!$A$32:$A$132"),0,1,1)))</f>
        <v>9.9999999999999992E-2</v>
      </c>
      <c r="N146" s="67">
        <f t="shared" ref="N146:N169" ca="1" si="17">IF(K145*1000&lt;$F$4*(1)*M146,K145*1000,$F$4*(1)*M146)</f>
        <v>0</v>
      </c>
    </row>
    <row r="147" spans="1:14" x14ac:dyDescent="0.35">
      <c r="A147" s="32">
        <f t="shared" ref="A147:A169" si="18">A146+1</f>
        <v>46821</v>
      </c>
      <c r="B147" s="65" cm="1">
        <f t="array" aca="1" ref="B147" ca="1">_xlfn.XLOOKUP(A147,INDIRECT($A$5&amp;"!$AJ$41:$AJ$406"),INDIRECT($A$5&amp;"!$An$41:$An$406"))*SUM($F$3:$I$3)</f>
        <v>0</v>
      </c>
      <c r="C147" s="65" cm="1">
        <f t="array" aca="1" ref="C147" ca="1">_xlfn.XLOOKUP(A147,INDIRECT($A$5&amp;"!$AJ$41:$AJ$406"),INDIRECT($A$5&amp;"!$Ak$41:$Ak$406"))*SUM($F$3:$I$3)</f>
        <v>0</v>
      </c>
      <c r="D147" s="65" cm="1">
        <f t="array" aca="1" ref="D147" ca="1">_xlfn.XLOOKUP(A147,INDIRECT($A$5&amp;"!$AJ$41:$AJ$406"),INDIRECT($A$5&amp;"!$AO$41:$AO$406"))*SUM($F$3:$I$3)</f>
        <v>11.7</v>
      </c>
      <c r="E147" s="34" cm="1">
        <f t="array" ref="E147">SUMPRODUCT(('PT Storengy'!$B$8:$I$372)*('PT Storengy'!$A$8:$A$372=$A147)*('PT Storengy'!$A$5:$H$5=$A$6)*('PT Storengy'!$B$7:$I$7=$A$7))</f>
        <v>0</v>
      </c>
      <c r="F147" s="36">
        <f t="shared" ref="F147:F169" ca="1" si="19">F146-I147/1000</f>
        <v>0</v>
      </c>
      <c r="G147" s="51">
        <f t="shared" ref="G147:G169" ca="1" si="20">$F146/SUM($F$3,$G$3,$H$3,$I$3)</f>
        <v>0</v>
      </c>
      <c r="H147" s="35" cm="1">
        <f t="array" aca="1" ref="H147" ca="1">IF(ROUND(ROUND(G147,2)-G147,4)=0,_xlfn.XLOOKUP(G147,INDIRECT($A$4&amp;"!$G$32:$G$132"),INDIRECT($A$4&amp;"!$A$32:$A$132"),0,1,1),IF(G147&lt;0,0,(ROUNDUP(G147,2)-G147)*100*_xlfn.XLOOKUP(G147,INDIRECT($A$4&amp;"!$G$32:$G$132"),INDIRECT($A$4&amp;"!$A$32:$A$132"),0,-1,-1)+(G147-ROUNDDOWN(G147,2))*100*_xlfn.XLOOKUP(G147,INDIRECT($A$4&amp;"!$G$32:$G$132"),INDIRECT($A$4&amp;"!$A$32:$A$132"),0,1,1)))</f>
        <v>9.9999999999999992E-2</v>
      </c>
      <c r="I147" s="84">
        <f t="shared" ca="1" si="15"/>
        <v>0</v>
      </c>
      <c r="K147" s="36">
        <f t="shared" ca="1" si="14"/>
        <v>0</v>
      </c>
      <c r="L147" s="51">
        <f t="shared" ca="1" si="16"/>
        <v>0</v>
      </c>
      <c r="M147" s="35" cm="1">
        <f t="array" aca="1" ref="M147" ca="1">IF(ROUND(ROUND(L147,2)-L147,4)=0,_xlfn.XLOOKUP(L147,INDIRECT($A$4&amp;"!$G$32:$G$132"),INDIRECT($A$4&amp;"!$A$32:$A$132"),0,1,1),IF(L147&lt;0,0,(ROUNDUP(L147,2)-L147)*100*_xlfn.XLOOKUP(L147,INDIRECT($A$4&amp;"!$G$32:$G$132"),INDIRECT($A$4&amp;"!$A$32:$A$132"),0,-1,-1)+(L147-ROUNDDOWN(L147,2))*100*_xlfn.XLOOKUP(L147,INDIRECT($A$4&amp;"!$G$32:$G$132"),INDIRECT($A$4&amp;"!$A$32:$A$132"),0,1,1)))</f>
        <v>9.9999999999999992E-2</v>
      </c>
      <c r="N147" s="67">
        <f t="shared" ca="1" si="17"/>
        <v>0</v>
      </c>
    </row>
    <row r="148" spans="1:14" x14ac:dyDescent="0.35">
      <c r="A148" s="32">
        <f t="shared" si="18"/>
        <v>46822</v>
      </c>
      <c r="B148" s="65" cm="1">
        <f t="array" aca="1" ref="B148" ca="1">_xlfn.XLOOKUP(A148,INDIRECT($A$5&amp;"!$AJ$41:$AJ$406"),INDIRECT($A$5&amp;"!$An$41:$An$406"))*SUM($F$3:$I$3)</f>
        <v>0</v>
      </c>
      <c r="C148" s="65" cm="1">
        <f t="array" aca="1" ref="C148" ca="1">_xlfn.XLOOKUP(A148,INDIRECT($A$5&amp;"!$AJ$41:$AJ$406"),INDIRECT($A$5&amp;"!$Ak$41:$Ak$406"))*SUM($F$3:$I$3)</f>
        <v>0</v>
      </c>
      <c r="D148" s="65" cm="1">
        <f t="array" aca="1" ref="D148" ca="1">_xlfn.XLOOKUP(A148,INDIRECT($A$5&amp;"!$AJ$41:$AJ$406"),INDIRECT($A$5&amp;"!$AO$41:$AO$406"))*SUM($F$3:$I$3)</f>
        <v>11.7</v>
      </c>
      <c r="E148" s="34" cm="1">
        <f t="array" ref="E148">SUMPRODUCT(('PT Storengy'!$B$8:$I$372)*('PT Storengy'!$A$8:$A$372=$A148)*('PT Storengy'!$A$5:$H$5=$A$6)*('PT Storengy'!$B$7:$I$7=$A$7))</f>
        <v>0</v>
      </c>
      <c r="F148" s="36">
        <f t="shared" ca="1" si="19"/>
        <v>0</v>
      </c>
      <c r="G148" s="51">
        <f t="shared" ca="1" si="20"/>
        <v>0</v>
      </c>
      <c r="H148" s="35" cm="1">
        <f t="array" aca="1" ref="H148" ca="1">IF(ROUND(ROUND(G148,2)-G148,4)=0,_xlfn.XLOOKUP(G148,INDIRECT($A$4&amp;"!$G$32:$G$132"),INDIRECT($A$4&amp;"!$A$32:$A$132"),0,1,1),IF(G148&lt;0,0,(ROUNDUP(G148,2)-G148)*100*_xlfn.XLOOKUP(G148,INDIRECT($A$4&amp;"!$G$32:$G$132"),INDIRECT($A$4&amp;"!$A$32:$A$132"),0,-1,-1)+(G148-ROUNDDOWN(G148,2))*100*_xlfn.XLOOKUP(G148,INDIRECT($A$4&amp;"!$G$32:$G$132"),INDIRECT($A$4&amp;"!$A$32:$A$132"),0,1,1)))</f>
        <v>9.9999999999999992E-2</v>
      </c>
      <c r="I148" s="84">
        <f t="shared" ca="1" si="15"/>
        <v>0</v>
      </c>
      <c r="K148" s="36">
        <f t="shared" ca="1" si="14"/>
        <v>0</v>
      </c>
      <c r="L148" s="51">
        <f t="shared" ca="1" si="16"/>
        <v>0</v>
      </c>
      <c r="M148" s="35" cm="1">
        <f t="array" aca="1" ref="M148" ca="1">IF(ROUND(ROUND(L148,2)-L148,4)=0,_xlfn.XLOOKUP(L148,INDIRECT($A$4&amp;"!$G$32:$G$132"),INDIRECT($A$4&amp;"!$A$32:$A$132"),0,1,1),IF(L148&lt;0,0,(ROUNDUP(L148,2)-L148)*100*_xlfn.XLOOKUP(L148,INDIRECT($A$4&amp;"!$G$32:$G$132"),INDIRECT($A$4&amp;"!$A$32:$A$132"),0,-1,-1)+(L148-ROUNDDOWN(L148,2))*100*_xlfn.XLOOKUP(L148,INDIRECT($A$4&amp;"!$G$32:$G$132"),INDIRECT($A$4&amp;"!$A$32:$A$132"),0,1,1)))</f>
        <v>9.9999999999999992E-2</v>
      </c>
      <c r="N148" s="67">
        <f t="shared" ca="1" si="17"/>
        <v>0</v>
      </c>
    </row>
    <row r="149" spans="1:14" x14ac:dyDescent="0.35">
      <c r="A149" s="32">
        <f t="shared" si="18"/>
        <v>46823</v>
      </c>
      <c r="B149" s="65" cm="1">
        <f t="array" aca="1" ref="B149" ca="1">_xlfn.XLOOKUP(A149,INDIRECT($A$5&amp;"!$AJ$41:$AJ$406"),INDIRECT($A$5&amp;"!$An$41:$An$406"))*SUM($F$3:$I$3)</f>
        <v>0</v>
      </c>
      <c r="C149" s="65" cm="1">
        <f t="array" aca="1" ref="C149" ca="1">_xlfn.XLOOKUP(A149,INDIRECT($A$5&amp;"!$AJ$41:$AJ$406"),INDIRECT($A$5&amp;"!$Ak$41:$Ak$406"))*SUM($F$3:$I$3)</f>
        <v>0</v>
      </c>
      <c r="D149" s="65" cm="1">
        <f t="array" aca="1" ref="D149" ca="1">_xlfn.XLOOKUP(A149,INDIRECT($A$5&amp;"!$AJ$41:$AJ$406"),INDIRECT($A$5&amp;"!$AO$41:$AO$406"))*SUM($F$3:$I$3)</f>
        <v>11.7</v>
      </c>
      <c r="E149" s="34" cm="1">
        <f t="array" ref="E149">SUMPRODUCT(('PT Storengy'!$B$8:$I$372)*('PT Storengy'!$A$8:$A$372=$A149)*('PT Storengy'!$A$5:$H$5=$A$6)*('PT Storengy'!$B$7:$I$7=$A$7))</f>
        <v>0</v>
      </c>
      <c r="F149" s="36">
        <f t="shared" ca="1" si="19"/>
        <v>0</v>
      </c>
      <c r="G149" s="51">
        <f t="shared" ca="1" si="20"/>
        <v>0</v>
      </c>
      <c r="H149" s="35" cm="1">
        <f t="array" aca="1" ref="H149" ca="1">IF(ROUND(ROUND(G149,2)-G149,4)=0,_xlfn.XLOOKUP(G149,INDIRECT($A$4&amp;"!$G$32:$G$132"),INDIRECT($A$4&amp;"!$A$32:$A$132"),0,1,1),IF(G149&lt;0,0,(ROUNDUP(G149,2)-G149)*100*_xlfn.XLOOKUP(G149,INDIRECT($A$4&amp;"!$G$32:$G$132"),INDIRECT($A$4&amp;"!$A$32:$A$132"),0,-1,-1)+(G149-ROUNDDOWN(G149,2))*100*_xlfn.XLOOKUP(G149,INDIRECT($A$4&amp;"!$G$32:$G$132"),INDIRECT($A$4&amp;"!$A$32:$A$132"),0,1,1)))</f>
        <v>9.9999999999999992E-2</v>
      </c>
      <c r="I149" s="84">
        <f t="shared" ca="1" si="15"/>
        <v>0</v>
      </c>
      <c r="K149" s="36">
        <f t="shared" ca="1" si="14"/>
        <v>0</v>
      </c>
      <c r="L149" s="51">
        <f t="shared" ca="1" si="16"/>
        <v>0</v>
      </c>
      <c r="M149" s="35" cm="1">
        <f t="array" aca="1" ref="M149" ca="1">IF(ROUND(ROUND(L149,2)-L149,4)=0,_xlfn.XLOOKUP(L149,INDIRECT($A$4&amp;"!$G$32:$G$132"),INDIRECT($A$4&amp;"!$A$32:$A$132"),0,1,1),IF(L149&lt;0,0,(ROUNDUP(L149,2)-L149)*100*_xlfn.XLOOKUP(L149,INDIRECT($A$4&amp;"!$G$32:$G$132"),INDIRECT($A$4&amp;"!$A$32:$A$132"),0,-1,-1)+(L149-ROUNDDOWN(L149,2))*100*_xlfn.XLOOKUP(L149,INDIRECT($A$4&amp;"!$G$32:$G$132"),INDIRECT($A$4&amp;"!$A$32:$A$132"),0,1,1)))</f>
        <v>9.9999999999999992E-2</v>
      </c>
      <c r="N149" s="67">
        <f t="shared" ca="1" si="17"/>
        <v>0</v>
      </c>
    </row>
    <row r="150" spans="1:14" x14ac:dyDescent="0.35">
      <c r="A150" s="32">
        <f t="shared" si="18"/>
        <v>46824</v>
      </c>
      <c r="B150" s="65" cm="1">
        <f t="array" aca="1" ref="B150" ca="1">_xlfn.XLOOKUP(A150,INDIRECT($A$5&amp;"!$AJ$41:$AJ$406"),INDIRECT($A$5&amp;"!$An$41:$An$406"))*SUM($F$3:$I$3)</f>
        <v>0</v>
      </c>
      <c r="C150" s="65" cm="1">
        <f t="array" aca="1" ref="C150" ca="1">_xlfn.XLOOKUP(A150,INDIRECT($A$5&amp;"!$AJ$41:$AJ$406"),INDIRECT($A$5&amp;"!$Ak$41:$Ak$406"))*SUM($F$3:$I$3)</f>
        <v>0</v>
      </c>
      <c r="D150" s="65" cm="1">
        <f t="array" aca="1" ref="D150" ca="1">_xlfn.XLOOKUP(A150,INDIRECT($A$5&amp;"!$AJ$41:$AJ$406"),INDIRECT($A$5&amp;"!$AO$41:$AO$406"))*SUM($F$3:$I$3)</f>
        <v>11.7</v>
      </c>
      <c r="E150" s="34" cm="1">
        <f t="array" ref="E150">SUMPRODUCT(('PT Storengy'!$B$8:$I$372)*('PT Storengy'!$A$8:$A$372=$A150)*('PT Storengy'!$A$5:$H$5=$A$6)*('PT Storengy'!$B$7:$I$7=$A$7))</f>
        <v>0</v>
      </c>
      <c r="F150" s="36">
        <f t="shared" ca="1" si="19"/>
        <v>0</v>
      </c>
      <c r="G150" s="51">
        <f t="shared" ca="1" si="20"/>
        <v>0</v>
      </c>
      <c r="H150" s="35" cm="1">
        <f t="array" aca="1" ref="H150" ca="1">IF(ROUND(ROUND(G150,2)-G150,4)=0,_xlfn.XLOOKUP(G150,INDIRECT($A$4&amp;"!$G$32:$G$132"),INDIRECT($A$4&amp;"!$A$32:$A$132"),0,1,1),IF(G150&lt;0,0,(ROUNDUP(G150,2)-G150)*100*_xlfn.XLOOKUP(G150,INDIRECT($A$4&amp;"!$G$32:$G$132"),INDIRECT($A$4&amp;"!$A$32:$A$132"),0,-1,-1)+(G150-ROUNDDOWN(G150,2))*100*_xlfn.XLOOKUP(G150,INDIRECT($A$4&amp;"!$G$32:$G$132"),INDIRECT($A$4&amp;"!$A$32:$A$132"),0,1,1)))</f>
        <v>9.9999999999999992E-2</v>
      </c>
      <c r="I150" s="84">
        <f t="shared" ca="1" si="15"/>
        <v>0</v>
      </c>
      <c r="K150" s="36">
        <f t="shared" ca="1" si="14"/>
        <v>0</v>
      </c>
      <c r="L150" s="51">
        <f t="shared" ca="1" si="16"/>
        <v>0</v>
      </c>
      <c r="M150" s="35" cm="1">
        <f t="array" aca="1" ref="M150" ca="1">IF(ROUND(ROUND(L150,2)-L150,4)=0,_xlfn.XLOOKUP(L150,INDIRECT($A$4&amp;"!$G$32:$G$132"),INDIRECT($A$4&amp;"!$A$32:$A$132"),0,1,1),IF(L150&lt;0,0,(ROUNDUP(L150,2)-L150)*100*_xlfn.XLOOKUP(L150,INDIRECT($A$4&amp;"!$G$32:$G$132"),INDIRECT($A$4&amp;"!$A$32:$A$132"),0,-1,-1)+(L150-ROUNDDOWN(L150,2))*100*_xlfn.XLOOKUP(L150,INDIRECT($A$4&amp;"!$G$32:$G$132"),INDIRECT($A$4&amp;"!$A$32:$A$132"),0,1,1)))</f>
        <v>9.9999999999999992E-2</v>
      </c>
      <c r="N150" s="67">
        <f t="shared" ca="1" si="17"/>
        <v>0</v>
      </c>
    </row>
    <row r="151" spans="1:14" x14ac:dyDescent="0.35">
      <c r="A151" s="32">
        <f t="shared" si="18"/>
        <v>46825</v>
      </c>
      <c r="B151" s="65" cm="1">
        <f t="array" aca="1" ref="B151" ca="1">_xlfn.XLOOKUP(A151,INDIRECT($A$5&amp;"!$AJ$41:$AJ$406"),INDIRECT($A$5&amp;"!$An$41:$An$406"))*SUM($F$3:$I$3)</f>
        <v>0</v>
      </c>
      <c r="C151" s="65" cm="1">
        <f t="array" aca="1" ref="C151" ca="1">_xlfn.XLOOKUP(A151,INDIRECT($A$5&amp;"!$AJ$41:$AJ$406"),INDIRECT($A$5&amp;"!$Ak$41:$Ak$406"))*SUM($F$3:$I$3)</f>
        <v>0</v>
      </c>
      <c r="D151" s="65" cm="1">
        <f t="array" aca="1" ref="D151" ca="1">_xlfn.XLOOKUP(A151,INDIRECT($A$5&amp;"!$AJ$41:$AJ$406"),INDIRECT($A$5&amp;"!$AO$41:$AO$406"))*SUM($F$3:$I$3)</f>
        <v>11.7</v>
      </c>
      <c r="E151" s="34" cm="1">
        <f t="array" ref="E151">SUMPRODUCT(('PT Storengy'!$B$8:$I$372)*('PT Storengy'!$A$8:$A$372=$A151)*('PT Storengy'!$A$5:$H$5=$A$6)*('PT Storengy'!$B$7:$I$7=$A$7))</f>
        <v>0</v>
      </c>
      <c r="F151" s="36">
        <f t="shared" ca="1" si="19"/>
        <v>0</v>
      </c>
      <c r="G151" s="51">
        <f t="shared" ca="1" si="20"/>
        <v>0</v>
      </c>
      <c r="H151" s="35" cm="1">
        <f t="array" aca="1" ref="H151" ca="1">IF(ROUND(ROUND(G151,2)-G151,4)=0,_xlfn.XLOOKUP(G151,INDIRECT($A$4&amp;"!$G$32:$G$132"),INDIRECT($A$4&amp;"!$A$32:$A$132"),0,1,1),IF(G151&lt;0,0,(ROUNDUP(G151,2)-G151)*100*_xlfn.XLOOKUP(G151,INDIRECT($A$4&amp;"!$G$32:$G$132"),INDIRECT($A$4&amp;"!$A$32:$A$132"),0,-1,-1)+(G151-ROUNDDOWN(G151,2))*100*_xlfn.XLOOKUP(G151,INDIRECT($A$4&amp;"!$G$32:$G$132"),INDIRECT($A$4&amp;"!$A$32:$A$132"),0,1,1)))</f>
        <v>9.9999999999999992E-2</v>
      </c>
      <c r="I151" s="84">
        <f t="shared" ca="1" si="15"/>
        <v>0</v>
      </c>
      <c r="K151" s="36">
        <f t="shared" ca="1" si="14"/>
        <v>0</v>
      </c>
      <c r="L151" s="51">
        <f t="shared" ca="1" si="16"/>
        <v>0</v>
      </c>
      <c r="M151" s="35" cm="1">
        <f t="array" aca="1" ref="M151" ca="1">IF(ROUND(ROUND(L151,2)-L151,4)=0,_xlfn.XLOOKUP(L151,INDIRECT($A$4&amp;"!$G$32:$G$132"),INDIRECT($A$4&amp;"!$A$32:$A$132"),0,1,1),IF(L151&lt;0,0,(ROUNDUP(L151,2)-L151)*100*_xlfn.XLOOKUP(L151,INDIRECT($A$4&amp;"!$G$32:$G$132"),INDIRECT($A$4&amp;"!$A$32:$A$132"),0,-1,-1)+(L151-ROUNDDOWN(L151,2))*100*_xlfn.XLOOKUP(L151,INDIRECT($A$4&amp;"!$G$32:$G$132"),INDIRECT($A$4&amp;"!$A$32:$A$132"),0,1,1)))</f>
        <v>9.9999999999999992E-2</v>
      </c>
      <c r="N151" s="67">
        <f t="shared" ca="1" si="17"/>
        <v>0</v>
      </c>
    </row>
    <row r="152" spans="1:14" x14ac:dyDescent="0.35">
      <c r="A152" s="32">
        <f t="shared" si="18"/>
        <v>46826</v>
      </c>
      <c r="B152" s="65" cm="1">
        <f t="array" aca="1" ref="B152" ca="1">_xlfn.XLOOKUP(A152,INDIRECT($A$5&amp;"!$AJ$41:$AJ$406"),INDIRECT($A$5&amp;"!$An$41:$An$406"))*SUM($F$3:$I$3)</f>
        <v>0</v>
      </c>
      <c r="C152" s="65" cm="1">
        <f t="array" aca="1" ref="C152" ca="1">_xlfn.XLOOKUP(A152,INDIRECT($A$5&amp;"!$AJ$41:$AJ$406"),INDIRECT($A$5&amp;"!$Ak$41:$Ak$406"))*SUM($F$3:$I$3)</f>
        <v>0</v>
      </c>
      <c r="D152" s="65" cm="1">
        <f t="array" aca="1" ref="D152" ca="1">_xlfn.XLOOKUP(A152,INDIRECT($A$5&amp;"!$AJ$41:$AJ$406"),INDIRECT($A$5&amp;"!$AO$41:$AO$406"))*SUM($F$3:$I$3)</f>
        <v>11.7</v>
      </c>
      <c r="E152" s="34" cm="1">
        <f t="array" ref="E152">SUMPRODUCT(('PT Storengy'!$B$8:$I$372)*('PT Storengy'!$A$8:$A$372=$A152)*('PT Storengy'!$A$5:$H$5=$A$6)*('PT Storengy'!$B$7:$I$7=$A$7))</f>
        <v>0</v>
      </c>
      <c r="F152" s="36">
        <f t="shared" ca="1" si="19"/>
        <v>0</v>
      </c>
      <c r="G152" s="51">
        <f t="shared" ca="1" si="20"/>
        <v>0</v>
      </c>
      <c r="H152" s="35" cm="1">
        <f t="array" aca="1" ref="H152" ca="1">IF(ROUND(ROUND(G152,2)-G152,4)=0,_xlfn.XLOOKUP(G152,INDIRECT($A$4&amp;"!$G$32:$G$132"),INDIRECT($A$4&amp;"!$A$32:$A$132"),0,1,1),IF(G152&lt;0,0,(ROUNDUP(G152,2)-G152)*100*_xlfn.XLOOKUP(G152,INDIRECT($A$4&amp;"!$G$32:$G$132"),INDIRECT($A$4&amp;"!$A$32:$A$132"),0,-1,-1)+(G152-ROUNDDOWN(G152,2))*100*_xlfn.XLOOKUP(G152,INDIRECT($A$4&amp;"!$G$32:$G$132"),INDIRECT($A$4&amp;"!$A$32:$A$132"),0,1,1)))</f>
        <v>9.9999999999999992E-2</v>
      </c>
      <c r="I152" s="84">
        <f t="shared" ca="1" si="15"/>
        <v>0</v>
      </c>
      <c r="K152" s="36">
        <f t="shared" ca="1" si="14"/>
        <v>0</v>
      </c>
      <c r="L152" s="51">
        <f t="shared" ca="1" si="16"/>
        <v>0</v>
      </c>
      <c r="M152" s="35" cm="1">
        <f t="array" aca="1" ref="M152" ca="1">IF(ROUND(ROUND(L152,2)-L152,4)=0,_xlfn.XLOOKUP(L152,INDIRECT($A$4&amp;"!$G$32:$G$132"),INDIRECT($A$4&amp;"!$A$32:$A$132"),0,1,1),IF(L152&lt;0,0,(ROUNDUP(L152,2)-L152)*100*_xlfn.XLOOKUP(L152,INDIRECT($A$4&amp;"!$G$32:$G$132"),INDIRECT($A$4&amp;"!$A$32:$A$132"),0,-1,-1)+(L152-ROUNDDOWN(L152,2))*100*_xlfn.XLOOKUP(L152,INDIRECT($A$4&amp;"!$G$32:$G$132"),INDIRECT($A$4&amp;"!$A$32:$A$132"),0,1,1)))</f>
        <v>9.9999999999999992E-2</v>
      </c>
      <c r="N152" s="67">
        <f t="shared" ca="1" si="17"/>
        <v>0</v>
      </c>
    </row>
    <row r="153" spans="1:14" x14ac:dyDescent="0.35">
      <c r="A153" s="32">
        <f t="shared" si="18"/>
        <v>46827</v>
      </c>
      <c r="B153" s="65" cm="1">
        <f t="array" aca="1" ref="B153" ca="1">_xlfn.XLOOKUP(A153,INDIRECT($A$5&amp;"!$AJ$41:$AJ$406"),INDIRECT($A$5&amp;"!$An$41:$An$406"))*SUM($F$3:$I$3)</f>
        <v>0</v>
      </c>
      <c r="C153" s="65" cm="1">
        <f t="array" aca="1" ref="C153" ca="1">_xlfn.XLOOKUP(A153,INDIRECT($A$5&amp;"!$AJ$41:$AJ$406"),INDIRECT($A$5&amp;"!$Ak$41:$Ak$406"))*SUM($F$3:$I$3)</f>
        <v>0</v>
      </c>
      <c r="D153" s="65" cm="1">
        <f t="array" aca="1" ref="D153" ca="1">_xlfn.XLOOKUP(A153,INDIRECT($A$5&amp;"!$AJ$41:$AJ$406"),INDIRECT($A$5&amp;"!$AO$41:$AO$406"))*SUM($F$3:$I$3)</f>
        <v>11.7</v>
      </c>
      <c r="E153" s="34" cm="1">
        <f t="array" ref="E153">SUMPRODUCT(('PT Storengy'!$B$8:$I$372)*('PT Storengy'!$A$8:$A$372=$A153)*('PT Storengy'!$A$5:$H$5=$A$6)*('PT Storengy'!$B$7:$I$7=$A$7))</f>
        <v>0</v>
      </c>
      <c r="F153" s="36">
        <f t="shared" ca="1" si="19"/>
        <v>0</v>
      </c>
      <c r="G153" s="51">
        <f t="shared" ca="1" si="20"/>
        <v>0</v>
      </c>
      <c r="H153" s="35" cm="1">
        <f t="array" aca="1" ref="H153" ca="1">IF(ROUND(ROUND(G153,2)-G153,4)=0,_xlfn.XLOOKUP(G153,INDIRECT($A$4&amp;"!$G$32:$G$132"),INDIRECT($A$4&amp;"!$A$32:$A$132"),0,1,1),IF(G153&lt;0,0,(ROUNDUP(G153,2)-G153)*100*_xlfn.XLOOKUP(G153,INDIRECT($A$4&amp;"!$G$32:$G$132"),INDIRECT($A$4&amp;"!$A$32:$A$132"),0,-1,-1)+(G153-ROUNDDOWN(G153,2))*100*_xlfn.XLOOKUP(G153,INDIRECT($A$4&amp;"!$G$32:$G$132"),INDIRECT($A$4&amp;"!$A$32:$A$132"),0,1,1)))</f>
        <v>9.9999999999999992E-2</v>
      </c>
      <c r="I153" s="84">
        <f t="shared" ca="1" si="15"/>
        <v>0</v>
      </c>
      <c r="K153" s="36">
        <f t="shared" ca="1" si="14"/>
        <v>0</v>
      </c>
      <c r="L153" s="51">
        <f t="shared" ca="1" si="16"/>
        <v>0</v>
      </c>
      <c r="M153" s="35" cm="1">
        <f t="array" aca="1" ref="M153" ca="1">IF(ROUND(ROUND(L153,2)-L153,4)=0,_xlfn.XLOOKUP(L153,INDIRECT($A$4&amp;"!$G$32:$G$132"),INDIRECT($A$4&amp;"!$A$32:$A$132"),0,1,1),IF(L153&lt;0,0,(ROUNDUP(L153,2)-L153)*100*_xlfn.XLOOKUP(L153,INDIRECT($A$4&amp;"!$G$32:$G$132"),INDIRECT($A$4&amp;"!$A$32:$A$132"),0,-1,-1)+(L153-ROUNDDOWN(L153,2))*100*_xlfn.XLOOKUP(L153,INDIRECT($A$4&amp;"!$G$32:$G$132"),INDIRECT($A$4&amp;"!$A$32:$A$132"),0,1,1)))</f>
        <v>9.9999999999999992E-2</v>
      </c>
      <c r="N153" s="67">
        <f t="shared" ca="1" si="17"/>
        <v>0</v>
      </c>
    </row>
    <row r="154" spans="1:14" x14ac:dyDescent="0.35">
      <c r="A154" s="32">
        <f t="shared" si="18"/>
        <v>46828</v>
      </c>
      <c r="B154" s="65" cm="1">
        <f t="array" aca="1" ref="B154" ca="1">_xlfn.XLOOKUP(A154,INDIRECT($A$5&amp;"!$AJ$41:$AJ$406"),INDIRECT($A$5&amp;"!$An$41:$An$406"))*SUM($F$3:$I$3)</f>
        <v>0</v>
      </c>
      <c r="C154" s="65" cm="1">
        <f t="array" aca="1" ref="C154" ca="1">_xlfn.XLOOKUP(A154,INDIRECT($A$5&amp;"!$AJ$41:$AJ$406"),INDIRECT($A$5&amp;"!$Ak$41:$Ak$406"))*SUM($F$3:$I$3)</f>
        <v>0</v>
      </c>
      <c r="D154" s="65" cm="1">
        <f t="array" aca="1" ref="D154" ca="1">_xlfn.XLOOKUP(A154,INDIRECT($A$5&amp;"!$AJ$41:$AJ$406"),INDIRECT($A$5&amp;"!$AO$41:$AO$406"))*SUM($F$3:$I$3)</f>
        <v>11.7</v>
      </c>
      <c r="E154" s="34" cm="1">
        <f t="array" ref="E154">SUMPRODUCT(('PT Storengy'!$B$8:$I$372)*('PT Storengy'!$A$8:$A$372=$A154)*('PT Storengy'!$A$5:$H$5=$A$6)*('PT Storengy'!$B$7:$I$7=$A$7))</f>
        <v>0</v>
      </c>
      <c r="F154" s="36">
        <f t="shared" ca="1" si="19"/>
        <v>0</v>
      </c>
      <c r="G154" s="51">
        <f t="shared" ca="1" si="20"/>
        <v>0</v>
      </c>
      <c r="H154" s="35" cm="1">
        <f t="array" aca="1" ref="H154" ca="1">IF(ROUND(ROUND(G154,2)-G154,4)=0,_xlfn.XLOOKUP(G154,INDIRECT($A$4&amp;"!$G$32:$G$132"),INDIRECT($A$4&amp;"!$A$32:$A$132"),0,1,1),IF(G154&lt;0,0,(ROUNDUP(G154,2)-G154)*100*_xlfn.XLOOKUP(G154,INDIRECT($A$4&amp;"!$G$32:$G$132"),INDIRECT($A$4&amp;"!$A$32:$A$132"),0,-1,-1)+(G154-ROUNDDOWN(G154,2))*100*_xlfn.XLOOKUP(G154,INDIRECT($A$4&amp;"!$G$32:$G$132"),INDIRECT($A$4&amp;"!$A$32:$A$132"),0,1,1)))</f>
        <v>9.9999999999999992E-2</v>
      </c>
      <c r="I154" s="84">
        <f t="shared" ca="1" si="15"/>
        <v>0</v>
      </c>
      <c r="K154" s="36">
        <f t="shared" ca="1" si="14"/>
        <v>0</v>
      </c>
      <c r="L154" s="51">
        <f t="shared" ca="1" si="16"/>
        <v>0</v>
      </c>
      <c r="M154" s="35" cm="1">
        <f t="array" aca="1" ref="M154" ca="1">IF(ROUND(ROUND(L154,2)-L154,4)=0,_xlfn.XLOOKUP(L154,INDIRECT($A$4&amp;"!$G$32:$G$132"),INDIRECT($A$4&amp;"!$A$32:$A$132"),0,1,1),IF(L154&lt;0,0,(ROUNDUP(L154,2)-L154)*100*_xlfn.XLOOKUP(L154,INDIRECT($A$4&amp;"!$G$32:$G$132"),INDIRECT($A$4&amp;"!$A$32:$A$132"),0,-1,-1)+(L154-ROUNDDOWN(L154,2))*100*_xlfn.XLOOKUP(L154,INDIRECT($A$4&amp;"!$G$32:$G$132"),INDIRECT($A$4&amp;"!$A$32:$A$132"),0,1,1)))</f>
        <v>9.9999999999999992E-2</v>
      </c>
      <c r="N154" s="67">
        <f t="shared" ca="1" si="17"/>
        <v>0</v>
      </c>
    </row>
    <row r="155" spans="1:14" x14ac:dyDescent="0.35">
      <c r="A155" s="32">
        <f t="shared" si="18"/>
        <v>46829</v>
      </c>
      <c r="B155" s="65" cm="1">
        <f t="array" aca="1" ref="B155" ca="1">_xlfn.XLOOKUP(A155,INDIRECT($A$5&amp;"!$AJ$41:$AJ$406"),INDIRECT($A$5&amp;"!$An$41:$An$406"))*SUM($F$3:$I$3)</f>
        <v>0</v>
      </c>
      <c r="C155" s="65" cm="1">
        <f t="array" aca="1" ref="C155" ca="1">_xlfn.XLOOKUP(A155,INDIRECT($A$5&amp;"!$AJ$41:$AJ$406"),INDIRECT($A$5&amp;"!$Ak$41:$Ak$406"))*SUM($F$3:$I$3)</f>
        <v>0</v>
      </c>
      <c r="D155" s="65" cm="1">
        <f t="array" aca="1" ref="D155" ca="1">_xlfn.XLOOKUP(A155,INDIRECT($A$5&amp;"!$AJ$41:$AJ$406"),INDIRECT($A$5&amp;"!$AO$41:$AO$406"))*SUM($F$3:$I$3)</f>
        <v>11.7</v>
      </c>
      <c r="E155" s="34" cm="1">
        <f t="array" ref="E155">SUMPRODUCT(('PT Storengy'!$B$8:$I$372)*('PT Storengy'!$A$8:$A$372=$A155)*('PT Storengy'!$A$5:$H$5=$A$6)*('PT Storengy'!$B$7:$I$7=$A$7))</f>
        <v>0</v>
      </c>
      <c r="F155" s="36">
        <f t="shared" ca="1" si="19"/>
        <v>0</v>
      </c>
      <c r="G155" s="51">
        <f t="shared" ca="1" si="20"/>
        <v>0</v>
      </c>
      <c r="H155" s="35" cm="1">
        <f t="array" aca="1" ref="H155" ca="1">IF(ROUND(ROUND(G155,2)-G155,4)=0,_xlfn.XLOOKUP(G155,INDIRECT($A$4&amp;"!$G$32:$G$132"),INDIRECT($A$4&amp;"!$A$32:$A$132"),0,1,1),IF(G155&lt;0,0,(ROUNDUP(G155,2)-G155)*100*_xlfn.XLOOKUP(G155,INDIRECT($A$4&amp;"!$G$32:$G$132"),INDIRECT($A$4&amp;"!$A$32:$A$132"),0,-1,-1)+(G155-ROUNDDOWN(G155,2))*100*_xlfn.XLOOKUP(G155,INDIRECT($A$4&amp;"!$G$32:$G$132"),INDIRECT($A$4&amp;"!$A$32:$A$132"),0,1,1)))</f>
        <v>9.9999999999999992E-2</v>
      </c>
      <c r="I155" s="84">
        <f t="shared" ca="1" si="15"/>
        <v>0</v>
      </c>
      <c r="K155" s="36">
        <f t="shared" ca="1" si="14"/>
        <v>0</v>
      </c>
      <c r="L155" s="51">
        <f t="shared" ca="1" si="16"/>
        <v>0</v>
      </c>
      <c r="M155" s="35" cm="1">
        <f t="array" aca="1" ref="M155" ca="1">IF(ROUND(ROUND(L155,2)-L155,4)=0,_xlfn.XLOOKUP(L155,INDIRECT($A$4&amp;"!$G$32:$G$132"),INDIRECT($A$4&amp;"!$A$32:$A$132"),0,1,1),IF(L155&lt;0,0,(ROUNDUP(L155,2)-L155)*100*_xlfn.XLOOKUP(L155,INDIRECT($A$4&amp;"!$G$32:$G$132"),INDIRECT($A$4&amp;"!$A$32:$A$132"),0,-1,-1)+(L155-ROUNDDOWN(L155,2))*100*_xlfn.XLOOKUP(L155,INDIRECT($A$4&amp;"!$G$32:$G$132"),INDIRECT($A$4&amp;"!$A$32:$A$132"),0,1,1)))</f>
        <v>9.9999999999999992E-2</v>
      </c>
      <c r="N155" s="67">
        <f t="shared" ca="1" si="17"/>
        <v>0</v>
      </c>
    </row>
    <row r="156" spans="1:14" x14ac:dyDescent="0.35">
      <c r="A156" s="32">
        <f t="shared" si="18"/>
        <v>46830</v>
      </c>
      <c r="B156" s="65" cm="1">
        <f t="array" aca="1" ref="B156" ca="1">_xlfn.XLOOKUP(A156,INDIRECT($A$5&amp;"!$AJ$41:$AJ$406"),INDIRECT($A$5&amp;"!$An$41:$An$406"))*SUM($F$3:$I$3)</f>
        <v>0</v>
      </c>
      <c r="C156" s="65" cm="1">
        <f t="array" aca="1" ref="C156" ca="1">_xlfn.XLOOKUP(A156,INDIRECT($A$5&amp;"!$AJ$41:$AJ$406"),INDIRECT($A$5&amp;"!$Ak$41:$Ak$406"))*SUM($F$3:$I$3)</f>
        <v>0</v>
      </c>
      <c r="D156" s="65" cm="1">
        <f t="array" aca="1" ref="D156" ca="1">_xlfn.XLOOKUP(A156,INDIRECT($A$5&amp;"!$AJ$41:$AJ$406"),INDIRECT($A$5&amp;"!$AO$41:$AO$406"))*SUM($F$3:$I$3)</f>
        <v>11.7</v>
      </c>
      <c r="E156" s="34" cm="1">
        <f t="array" ref="E156">SUMPRODUCT(('PT Storengy'!$B$8:$I$372)*('PT Storengy'!$A$8:$A$372=$A156)*('PT Storengy'!$A$5:$H$5=$A$6)*('PT Storengy'!$B$7:$I$7=$A$7))</f>
        <v>0</v>
      </c>
      <c r="F156" s="36">
        <f t="shared" ca="1" si="19"/>
        <v>0</v>
      </c>
      <c r="G156" s="51">
        <f t="shared" ca="1" si="20"/>
        <v>0</v>
      </c>
      <c r="H156" s="35" cm="1">
        <f t="array" aca="1" ref="H156" ca="1">IF(ROUND(ROUND(G156,2)-G156,4)=0,_xlfn.XLOOKUP(G156,INDIRECT($A$4&amp;"!$G$32:$G$132"),INDIRECT($A$4&amp;"!$A$32:$A$132"),0,1,1),IF(G156&lt;0,0,(ROUNDUP(G156,2)-G156)*100*_xlfn.XLOOKUP(G156,INDIRECT($A$4&amp;"!$G$32:$G$132"),INDIRECT($A$4&amp;"!$A$32:$A$132"),0,-1,-1)+(G156-ROUNDDOWN(G156,2))*100*_xlfn.XLOOKUP(G156,INDIRECT($A$4&amp;"!$G$32:$G$132"),INDIRECT($A$4&amp;"!$A$32:$A$132"),0,1,1)))</f>
        <v>9.9999999999999992E-2</v>
      </c>
      <c r="I156" s="84">
        <f t="shared" ca="1" si="15"/>
        <v>0</v>
      </c>
      <c r="K156" s="36">
        <f t="shared" ca="1" si="14"/>
        <v>0</v>
      </c>
      <c r="L156" s="51">
        <f t="shared" ca="1" si="16"/>
        <v>0</v>
      </c>
      <c r="M156" s="35" cm="1">
        <f t="array" aca="1" ref="M156" ca="1">IF(ROUND(ROUND(L156,2)-L156,4)=0,_xlfn.XLOOKUP(L156,INDIRECT($A$4&amp;"!$G$32:$G$132"),INDIRECT($A$4&amp;"!$A$32:$A$132"),0,1,1),IF(L156&lt;0,0,(ROUNDUP(L156,2)-L156)*100*_xlfn.XLOOKUP(L156,INDIRECT($A$4&amp;"!$G$32:$G$132"),INDIRECT($A$4&amp;"!$A$32:$A$132"),0,-1,-1)+(L156-ROUNDDOWN(L156,2))*100*_xlfn.XLOOKUP(L156,INDIRECT($A$4&amp;"!$G$32:$G$132"),INDIRECT($A$4&amp;"!$A$32:$A$132"),0,1,1)))</f>
        <v>9.9999999999999992E-2</v>
      </c>
      <c r="N156" s="67">
        <f t="shared" ca="1" si="17"/>
        <v>0</v>
      </c>
    </row>
    <row r="157" spans="1:14" x14ac:dyDescent="0.35">
      <c r="A157" s="32">
        <f t="shared" si="18"/>
        <v>46831</v>
      </c>
      <c r="B157" s="65" cm="1">
        <f t="array" aca="1" ref="B157" ca="1">_xlfn.XLOOKUP(A157,INDIRECT($A$5&amp;"!$AJ$41:$AJ$406"),INDIRECT($A$5&amp;"!$An$41:$An$406"))*SUM($F$3:$I$3)</f>
        <v>0</v>
      </c>
      <c r="C157" s="65" cm="1">
        <f t="array" aca="1" ref="C157" ca="1">_xlfn.XLOOKUP(A157,INDIRECT($A$5&amp;"!$AJ$41:$AJ$406"),INDIRECT($A$5&amp;"!$Ak$41:$Ak$406"))*SUM($F$3:$I$3)</f>
        <v>0</v>
      </c>
      <c r="D157" s="65" cm="1">
        <f t="array" aca="1" ref="D157" ca="1">_xlfn.XLOOKUP(A157,INDIRECT($A$5&amp;"!$AJ$41:$AJ$406"),INDIRECT($A$5&amp;"!$AO$41:$AO$406"))*SUM($F$3:$I$3)</f>
        <v>11.7</v>
      </c>
      <c r="E157" s="34" cm="1">
        <f t="array" ref="E157">SUMPRODUCT(('PT Storengy'!$B$8:$I$372)*('PT Storengy'!$A$8:$A$372=$A157)*('PT Storengy'!$A$5:$H$5=$A$6)*('PT Storengy'!$B$7:$I$7=$A$7))</f>
        <v>0</v>
      </c>
      <c r="F157" s="36">
        <f t="shared" ca="1" si="19"/>
        <v>0</v>
      </c>
      <c r="G157" s="51">
        <f t="shared" ca="1" si="20"/>
        <v>0</v>
      </c>
      <c r="H157" s="35" cm="1">
        <f t="array" aca="1" ref="H157" ca="1">IF(ROUND(ROUND(G157,2)-G157,4)=0,_xlfn.XLOOKUP(G157,INDIRECT($A$4&amp;"!$G$32:$G$132"),INDIRECT($A$4&amp;"!$A$32:$A$132"),0,1,1),IF(G157&lt;0,0,(ROUNDUP(G157,2)-G157)*100*_xlfn.XLOOKUP(G157,INDIRECT($A$4&amp;"!$G$32:$G$132"),INDIRECT($A$4&amp;"!$A$32:$A$132"),0,-1,-1)+(G157-ROUNDDOWN(G157,2))*100*_xlfn.XLOOKUP(G157,INDIRECT($A$4&amp;"!$G$32:$G$132"),INDIRECT($A$4&amp;"!$A$32:$A$132"),0,1,1)))</f>
        <v>9.9999999999999992E-2</v>
      </c>
      <c r="I157" s="84">
        <f t="shared" ca="1" si="15"/>
        <v>0</v>
      </c>
      <c r="K157" s="36">
        <f t="shared" ca="1" si="14"/>
        <v>0</v>
      </c>
      <c r="L157" s="51">
        <f t="shared" ca="1" si="16"/>
        <v>0</v>
      </c>
      <c r="M157" s="35" cm="1">
        <f t="array" aca="1" ref="M157" ca="1">IF(ROUND(ROUND(L157,2)-L157,4)=0,_xlfn.XLOOKUP(L157,INDIRECT($A$4&amp;"!$G$32:$G$132"),INDIRECT($A$4&amp;"!$A$32:$A$132"),0,1,1),IF(L157&lt;0,0,(ROUNDUP(L157,2)-L157)*100*_xlfn.XLOOKUP(L157,INDIRECT($A$4&amp;"!$G$32:$G$132"),INDIRECT($A$4&amp;"!$A$32:$A$132"),0,-1,-1)+(L157-ROUNDDOWN(L157,2))*100*_xlfn.XLOOKUP(L157,INDIRECT($A$4&amp;"!$G$32:$G$132"),INDIRECT($A$4&amp;"!$A$32:$A$132"),0,1,1)))</f>
        <v>9.9999999999999992E-2</v>
      </c>
      <c r="N157" s="67">
        <f t="shared" ca="1" si="17"/>
        <v>0</v>
      </c>
    </row>
    <row r="158" spans="1:14" x14ac:dyDescent="0.35">
      <c r="A158" s="32">
        <f t="shared" si="18"/>
        <v>46832</v>
      </c>
      <c r="B158" s="65" cm="1">
        <f t="array" aca="1" ref="B158" ca="1">_xlfn.XLOOKUP(A158,INDIRECT($A$5&amp;"!$AJ$41:$AJ$406"),INDIRECT($A$5&amp;"!$An$41:$An$406"))*SUM($F$3:$I$3)</f>
        <v>0</v>
      </c>
      <c r="C158" s="65" cm="1">
        <f t="array" aca="1" ref="C158" ca="1">_xlfn.XLOOKUP(A158,INDIRECT($A$5&amp;"!$AJ$41:$AJ$406"),INDIRECT($A$5&amp;"!$Ak$41:$Ak$406"))*SUM($F$3:$I$3)</f>
        <v>0</v>
      </c>
      <c r="D158" s="65" cm="1">
        <f t="array" aca="1" ref="D158" ca="1">_xlfn.XLOOKUP(A158,INDIRECT($A$5&amp;"!$AJ$41:$AJ$406"),INDIRECT($A$5&amp;"!$AO$41:$AO$406"))*SUM($F$3:$I$3)</f>
        <v>11.7</v>
      </c>
      <c r="E158" s="34" cm="1">
        <f t="array" ref="E158">SUMPRODUCT(('PT Storengy'!$B$8:$I$372)*('PT Storengy'!$A$8:$A$372=$A158)*('PT Storengy'!$A$5:$H$5=$A$6)*('PT Storengy'!$B$7:$I$7=$A$7))</f>
        <v>0</v>
      </c>
      <c r="F158" s="36">
        <f t="shared" ca="1" si="19"/>
        <v>0</v>
      </c>
      <c r="G158" s="51">
        <f t="shared" ca="1" si="20"/>
        <v>0</v>
      </c>
      <c r="H158" s="35" cm="1">
        <f t="array" aca="1" ref="H158" ca="1">IF(ROUND(ROUND(G158,2)-G158,4)=0,_xlfn.XLOOKUP(G158,INDIRECT($A$4&amp;"!$G$32:$G$132"),INDIRECT($A$4&amp;"!$A$32:$A$132"),0,1,1),IF(G158&lt;0,0,(ROUNDUP(G158,2)-G158)*100*_xlfn.XLOOKUP(G158,INDIRECT($A$4&amp;"!$G$32:$G$132"),INDIRECT($A$4&amp;"!$A$32:$A$132"),0,-1,-1)+(G158-ROUNDDOWN(G158,2))*100*_xlfn.XLOOKUP(G158,INDIRECT($A$4&amp;"!$G$32:$G$132"),INDIRECT($A$4&amp;"!$A$32:$A$132"),0,1,1)))</f>
        <v>9.9999999999999992E-2</v>
      </c>
      <c r="I158" s="84">
        <f t="shared" ca="1" si="15"/>
        <v>0</v>
      </c>
      <c r="K158" s="36">
        <f t="shared" ca="1" si="14"/>
        <v>0</v>
      </c>
      <c r="L158" s="51">
        <f t="shared" ca="1" si="16"/>
        <v>0</v>
      </c>
      <c r="M158" s="35" cm="1">
        <f t="array" aca="1" ref="M158" ca="1">IF(ROUND(ROUND(L158,2)-L158,4)=0,_xlfn.XLOOKUP(L158,INDIRECT($A$4&amp;"!$G$32:$G$132"),INDIRECT($A$4&amp;"!$A$32:$A$132"),0,1,1),IF(L158&lt;0,0,(ROUNDUP(L158,2)-L158)*100*_xlfn.XLOOKUP(L158,INDIRECT($A$4&amp;"!$G$32:$G$132"),INDIRECT($A$4&amp;"!$A$32:$A$132"),0,-1,-1)+(L158-ROUNDDOWN(L158,2))*100*_xlfn.XLOOKUP(L158,INDIRECT($A$4&amp;"!$G$32:$G$132"),INDIRECT($A$4&amp;"!$A$32:$A$132"),0,1,1)))</f>
        <v>9.9999999999999992E-2</v>
      </c>
      <c r="N158" s="67">
        <f t="shared" ca="1" si="17"/>
        <v>0</v>
      </c>
    </row>
    <row r="159" spans="1:14" x14ac:dyDescent="0.35">
      <c r="A159" s="32">
        <f t="shared" si="18"/>
        <v>46833</v>
      </c>
      <c r="B159" s="65" cm="1">
        <f t="array" aca="1" ref="B159" ca="1">_xlfn.XLOOKUP(A159,INDIRECT($A$5&amp;"!$AJ$41:$AJ$406"),INDIRECT($A$5&amp;"!$An$41:$An$406"))*SUM($F$3:$I$3)</f>
        <v>0</v>
      </c>
      <c r="C159" s="65" cm="1">
        <f t="array" aca="1" ref="C159" ca="1">_xlfn.XLOOKUP(A159,INDIRECT($A$5&amp;"!$AJ$41:$AJ$406"),INDIRECT($A$5&amp;"!$Ak$41:$Ak$406"))*SUM($F$3:$I$3)</f>
        <v>0</v>
      </c>
      <c r="D159" s="65" cm="1">
        <f t="array" aca="1" ref="D159" ca="1">_xlfn.XLOOKUP(A159,INDIRECT($A$5&amp;"!$AJ$41:$AJ$406"),INDIRECT($A$5&amp;"!$AO$41:$AO$406"))*SUM($F$3:$I$3)</f>
        <v>11.7</v>
      </c>
      <c r="E159" s="34" cm="1">
        <f t="array" ref="E159">SUMPRODUCT(('PT Storengy'!$B$8:$I$372)*('PT Storengy'!$A$8:$A$372=$A159)*('PT Storengy'!$A$5:$H$5=$A$6)*('PT Storengy'!$B$7:$I$7=$A$7))</f>
        <v>0</v>
      </c>
      <c r="F159" s="36">
        <f t="shared" ca="1" si="19"/>
        <v>0</v>
      </c>
      <c r="G159" s="51">
        <f t="shared" ca="1" si="20"/>
        <v>0</v>
      </c>
      <c r="H159" s="35" cm="1">
        <f t="array" aca="1" ref="H159" ca="1">IF(ROUND(ROUND(G159,2)-G159,4)=0,_xlfn.XLOOKUP(G159,INDIRECT($A$4&amp;"!$G$32:$G$132"),INDIRECT($A$4&amp;"!$A$32:$A$132"),0,1,1),IF(G159&lt;0,0,(ROUNDUP(G159,2)-G159)*100*_xlfn.XLOOKUP(G159,INDIRECT($A$4&amp;"!$G$32:$G$132"),INDIRECT($A$4&amp;"!$A$32:$A$132"),0,-1,-1)+(G159-ROUNDDOWN(G159,2))*100*_xlfn.XLOOKUP(G159,INDIRECT($A$4&amp;"!$G$32:$G$132"),INDIRECT($A$4&amp;"!$A$32:$A$132"),0,1,1)))</f>
        <v>9.9999999999999992E-2</v>
      </c>
      <c r="I159" s="84">
        <f t="shared" ca="1" si="15"/>
        <v>0</v>
      </c>
      <c r="K159" s="36">
        <f t="shared" ca="1" si="14"/>
        <v>0</v>
      </c>
      <c r="L159" s="51">
        <f t="shared" ca="1" si="16"/>
        <v>0</v>
      </c>
      <c r="M159" s="35" cm="1">
        <f t="array" aca="1" ref="M159" ca="1">IF(ROUND(ROUND(L159,2)-L159,4)=0,_xlfn.XLOOKUP(L159,INDIRECT($A$4&amp;"!$G$32:$G$132"),INDIRECT($A$4&amp;"!$A$32:$A$132"),0,1,1),IF(L159&lt;0,0,(ROUNDUP(L159,2)-L159)*100*_xlfn.XLOOKUP(L159,INDIRECT($A$4&amp;"!$G$32:$G$132"),INDIRECT($A$4&amp;"!$A$32:$A$132"),0,-1,-1)+(L159-ROUNDDOWN(L159,2))*100*_xlfn.XLOOKUP(L159,INDIRECT($A$4&amp;"!$G$32:$G$132"),INDIRECT($A$4&amp;"!$A$32:$A$132"),0,1,1)))</f>
        <v>9.9999999999999992E-2</v>
      </c>
      <c r="N159" s="67">
        <f t="shared" ca="1" si="17"/>
        <v>0</v>
      </c>
    </row>
    <row r="160" spans="1:14" x14ac:dyDescent="0.35">
      <c r="A160" s="32">
        <f t="shared" si="18"/>
        <v>46834</v>
      </c>
      <c r="B160" s="65" cm="1">
        <f t="array" aca="1" ref="B160" ca="1">_xlfn.XLOOKUP(A160,INDIRECT($A$5&amp;"!$AJ$41:$AJ$406"),INDIRECT($A$5&amp;"!$An$41:$An$406"))*SUM($F$3:$I$3)</f>
        <v>0</v>
      </c>
      <c r="C160" s="65" cm="1">
        <f t="array" aca="1" ref="C160" ca="1">_xlfn.XLOOKUP(A160,INDIRECT($A$5&amp;"!$AJ$41:$AJ$406"),INDIRECT($A$5&amp;"!$Ak$41:$Ak$406"))*SUM($F$3:$I$3)</f>
        <v>0</v>
      </c>
      <c r="D160" s="65" cm="1">
        <f t="array" aca="1" ref="D160" ca="1">_xlfn.XLOOKUP(A160,INDIRECT($A$5&amp;"!$AJ$41:$AJ$406"),INDIRECT($A$5&amp;"!$AO$41:$AO$406"))*SUM($F$3:$I$3)</f>
        <v>11.7</v>
      </c>
      <c r="E160" s="34" cm="1">
        <f t="array" ref="E160">SUMPRODUCT(('PT Storengy'!$B$8:$I$372)*('PT Storengy'!$A$8:$A$372=$A160)*('PT Storengy'!$A$5:$H$5=$A$6)*('PT Storengy'!$B$7:$I$7=$A$7))</f>
        <v>0</v>
      </c>
      <c r="F160" s="36">
        <f t="shared" ca="1" si="19"/>
        <v>0</v>
      </c>
      <c r="G160" s="51">
        <f t="shared" ca="1" si="20"/>
        <v>0</v>
      </c>
      <c r="H160" s="35" cm="1">
        <f t="array" aca="1" ref="H160" ca="1">IF(ROUND(ROUND(G160,2)-G160,4)=0,_xlfn.XLOOKUP(G160,INDIRECT($A$4&amp;"!$G$32:$G$132"),INDIRECT($A$4&amp;"!$A$32:$A$132"),0,1,1),IF(G160&lt;0,0,(ROUNDUP(G160,2)-G160)*100*_xlfn.XLOOKUP(G160,INDIRECT($A$4&amp;"!$G$32:$G$132"),INDIRECT($A$4&amp;"!$A$32:$A$132"),0,-1,-1)+(G160-ROUNDDOWN(G160,2))*100*_xlfn.XLOOKUP(G160,INDIRECT($A$4&amp;"!$G$32:$G$132"),INDIRECT($A$4&amp;"!$A$32:$A$132"),0,1,1)))</f>
        <v>9.9999999999999992E-2</v>
      </c>
      <c r="I160" s="84">
        <f t="shared" ca="1" si="15"/>
        <v>0</v>
      </c>
      <c r="K160" s="36">
        <f t="shared" ca="1" si="14"/>
        <v>0</v>
      </c>
      <c r="L160" s="51">
        <f t="shared" ca="1" si="16"/>
        <v>0</v>
      </c>
      <c r="M160" s="35" cm="1">
        <f t="array" aca="1" ref="M160" ca="1">IF(ROUND(ROUND(L160,2)-L160,4)=0,_xlfn.XLOOKUP(L160,INDIRECT($A$4&amp;"!$G$32:$G$132"),INDIRECT($A$4&amp;"!$A$32:$A$132"),0,1,1),IF(L160&lt;0,0,(ROUNDUP(L160,2)-L160)*100*_xlfn.XLOOKUP(L160,INDIRECT($A$4&amp;"!$G$32:$G$132"),INDIRECT($A$4&amp;"!$A$32:$A$132"),0,-1,-1)+(L160-ROUNDDOWN(L160,2))*100*_xlfn.XLOOKUP(L160,INDIRECT($A$4&amp;"!$G$32:$G$132"),INDIRECT($A$4&amp;"!$A$32:$A$132"),0,1,1)))</f>
        <v>9.9999999999999992E-2</v>
      </c>
      <c r="N160" s="67">
        <f t="shared" ca="1" si="17"/>
        <v>0</v>
      </c>
    </row>
    <row r="161" spans="1:14" x14ac:dyDescent="0.35">
      <c r="A161" s="32">
        <f t="shared" si="18"/>
        <v>46835</v>
      </c>
      <c r="B161" s="65" cm="1">
        <f t="array" aca="1" ref="B161" ca="1">_xlfn.XLOOKUP(A161,INDIRECT($A$5&amp;"!$AJ$41:$AJ$406"),INDIRECT($A$5&amp;"!$An$41:$An$406"))*SUM($F$3:$I$3)</f>
        <v>0</v>
      </c>
      <c r="C161" s="65" cm="1">
        <f t="array" aca="1" ref="C161" ca="1">_xlfn.XLOOKUP(A161,INDIRECT($A$5&amp;"!$AJ$41:$AJ$406"),INDIRECT($A$5&amp;"!$Ak$41:$Ak$406"))*SUM($F$3:$I$3)</f>
        <v>0</v>
      </c>
      <c r="D161" s="65" cm="1">
        <f t="array" aca="1" ref="D161" ca="1">_xlfn.XLOOKUP(A161,INDIRECT($A$5&amp;"!$AJ$41:$AJ$406"),INDIRECT($A$5&amp;"!$AO$41:$AO$406"))*SUM($F$3:$I$3)</f>
        <v>11.7</v>
      </c>
      <c r="E161" s="34" cm="1">
        <f t="array" ref="E161">SUMPRODUCT(('PT Storengy'!$B$8:$I$372)*('PT Storengy'!$A$8:$A$372=$A161)*('PT Storengy'!$A$5:$H$5=$A$6)*('PT Storengy'!$B$7:$I$7=$A$7))</f>
        <v>0</v>
      </c>
      <c r="F161" s="36">
        <f t="shared" ca="1" si="19"/>
        <v>0</v>
      </c>
      <c r="G161" s="51">
        <f t="shared" ca="1" si="20"/>
        <v>0</v>
      </c>
      <c r="H161" s="35" cm="1">
        <f t="array" aca="1" ref="H161" ca="1">IF(ROUND(ROUND(G161,2)-G161,4)=0,_xlfn.XLOOKUP(G161,INDIRECT($A$4&amp;"!$G$32:$G$132"),INDIRECT($A$4&amp;"!$A$32:$A$132"),0,1,1),IF(G161&lt;0,0,(ROUNDUP(G161,2)-G161)*100*_xlfn.XLOOKUP(G161,INDIRECT($A$4&amp;"!$G$32:$G$132"),INDIRECT($A$4&amp;"!$A$32:$A$132"),0,-1,-1)+(G161-ROUNDDOWN(G161,2))*100*_xlfn.XLOOKUP(G161,INDIRECT($A$4&amp;"!$G$32:$G$132"),INDIRECT($A$4&amp;"!$A$32:$A$132"),0,1,1)))</f>
        <v>9.9999999999999992E-2</v>
      </c>
      <c r="I161" s="84">
        <f t="shared" ca="1" si="15"/>
        <v>0</v>
      </c>
      <c r="K161" s="36">
        <f t="shared" ca="1" si="14"/>
        <v>0</v>
      </c>
      <c r="L161" s="51">
        <f t="shared" ca="1" si="16"/>
        <v>0</v>
      </c>
      <c r="M161" s="35" cm="1">
        <f t="array" aca="1" ref="M161" ca="1">IF(ROUND(ROUND(L161,2)-L161,4)=0,_xlfn.XLOOKUP(L161,INDIRECT($A$4&amp;"!$G$32:$G$132"),INDIRECT($A$4&amp;"!$A$32:$A$132"),0,1,1),IF(L161&lt;0,0,(ROUNDUP(L161,2)-L161)*100*_xlfn.XLOOKUP(L161,INDIRECT($A$4&amp;"!$G$32:$G$132"),INDIRECT($A$4&amp;"!$A$32:$A$132"),0,-1,-1)+(L161-ROUNDDOWN(L161,2))*100*_xlfn.XLOOKUP(L161,INDIRECT($A$4&amp;"!$G$32:$G$132"),INDIRECT($A$4&amp;"!$A$32:$A$132"),0,1,1)))</f>
        <v>9.9999999999999992E-2</v>
      </c>
      <c r="N161" s="67">
        <f t="shared" ca="1" si="17"/>
        <v>0</v>
      </c>
    </row>
    <row r="162" spans="1:14" x14ac:dyDescent="0.35">
      <c r="A162" s="32">
        <f t="shared" si="18"/>
        <v>46836</v>
      </c>
      <c r="B162" s="65" cm="1">
        <f t="array" aca="1" ref="B162" ca="1">_xlfn.XLOOKUP(A162,INDIRECT($A$5&amp;"!$AJ$41:$AJ$406"),INDIRECT($A$5&amp;"!$An$41:$An$406"))*SUM($F$3:$I$3)</f>
        <v>0</v>
      </c>
      <c r="C162" s="65" cm="1">
        <f t="array" aca="1" ref="C162" ca="1">_xlfn.XLOOKUP(A162,INDIRECT($A$5&amp;"!$AJ$41:$AJ$406"),INDIRECT($A$5&amp;"!$Ak$41:$Ak$406"))*SUM($F$3:$I$3)</f>
        <v>0</v>
      </c>
      <c r="D162" s="65" cm="1">
        <f t="array" aca="1" ref="D162" ca="1">_xlfn.XLOOKUP(A162,INDIRECT($A$5&amp;"!$AJ$41:$AJ$406"),INDIRECT($A$5&amp;"!$AO$41:$AO$406"))*SUM($F$3:$I$3)</f>
        <v>11.7</v>
      </c>
      <c r="E162" s="34" cm="1">
        <f t="array" ref="E162">SUMPRODUCT(('PT Storengy'!$B$8:$I$372)*('PT Storengy'!$A$8:$A$372=$A162)*('PT Storengy'!$A$5:$H$5=$A$6)*('PT Storengy'!$B$7:$I$7=$A$7))</f>
        <v>0</v>
      </c>
      <c r="F162" s="36">
        <f t="shared" ca="1" si="19"/>
        <v>0</v>
      </c>
      <c r="G162" s="51">
        <f t="shared" ca="1" si="20"/>
        <v>0</v>
      </c>
      <c r="H162" s="35" cm="1">
        <f t="array" aca="1" ref="H162" ca="1">IF(ROUND(ROUND(G162,2)-G162,4)=0,_xlfn.XLOOKUP(G162,INDIRECT($A$4&amp;"!$G$32:$G$132"),INDIRECT($A$4&amp;"!$A$32:$A$132"),0,1,1),IF(G162&lt;0,0,(ROUNDUP(G162,2)-G162)*100*_xlfn.XLOOKUP(G162,INDIRECT($A$4&amp;"!$G$32:$G$132"),INDIRECT($A$4&amp;"!$A$32:$A$132"),0,-1,-1)+(G162-ROUNDDOWN(G162,2))*100*_xlfn.XLOOKUP(G162,INDIRECT($A$4&amp;"!$G$32:$G$132"),INDIRECT($A$4&amp;"!$A$32:$A$132"),0,1,1)))</f>
        <v>9.9999999999999992E-2</v>
      </c>
      <c r="I162" s="84">
        <f t="shared" ca="1" si="15"/>
        <v>0</v>
      </c>
      <c r="K162" s="36">
        <f t="shared" ca="1" si="14"/>
        <v>0</v>
      </c>
      <c r="L162" s="51">
        <f t="shared" ca="1" si="16"/>
        <v>0</v>
      </c>
      <c r="M162" s="35" cm="1">
        <f t="array" aca="1" ref="M162" ca="1">IF(ROUND(ROUND(L162,2)-L162,4)=0,_xlfn.XLOOKUP(L162,INDIRECT($A$4&amp;"!$G$32:$G$132"),INDIRECT($A$4&amp;"!$A$32:$A$132"),0,1,1),IF(L162&lt;0,0,(ROUNDUP(L162,2)-L162)*100*_xlfn.XLOOKUP(L162,INDIRECT($A$4&amp;"!$G$32:$G$132"),INDIRECT($A$4&amp;"!$A$32:$A$132"),0,-1,-1)+(L162-ROUNDDOWN(L162,2))*100*_xlfn.XLOOKUP(L162,INDIRECT($A$4&amp;"!$G$32:$G$132"),INDIRECT($A$4&amp;"!$A$32:$A$132"),0,1,1)))</f>
        <v>9.9999999999999992E-2</v>
      </c>
      <c r="N162" s="67">
        <f t="shared" ca="1" si="17"/>
        <v>0</v>
      </c>
    </row>
    <row r="163" spans="1:14" x14ac:dyDescent="0.35">
      <c r="A163" s="32">
        <f t="shared" si="18"/>
        <v>46837</v>
      </c>
      <c r="B163" s="65" cm="1">
        <f t="array" aca="1" ref="B163" ca="1">_xlfn.XLOOKUP(A163,INDIRECT($A$5&amp;"!$AJ$41:$AJ$406"),INDIRECT($A$5&amp;"!$An$41:$An$406"))*SUM($F$3:$I$3)</f>
        <v>0</v>
      </c>
      <c r="C163" s="65" cm="1">
        <f t="array" aca="1" ref="C163" ca="1">_xlfn.XLOOKUP(A163,INDIRECT($A$5&amp;"!$AJ$41:$AJ$406"),INDIRECT($A$5&amp;"!$Ak$41:$Ak$406"))*SUM($F$3:$I$3)</f>
        <v>0</v>
      </c>
      <c r="D163" s="65" cm="1">
        <f t="array" aca="1" ref="D163" ca="1">_xlfn.XLOOKUP(A163,INDIRECT($A$5&amp;"!$AJ$41:$AJ$406"),INDIRECT($A$5&amp;"!$AO$41:$AO$406"))*SUM($F$3:$I$3)</f>
        <v>11.7</v>
      </c>
      <c r="E163" s="34" cm="1">
        <f t="array" ref="E163">SUMPRODUCT(('PT Storengy'!$B$8:$I$372)*('PT Storengy'!$A$8:$A$372=$A163)*('PT Storengy'!$A$5:$H$5=$A$6)*('PT Storengy'!$B$7:$I$7=$A$7))</f>
        <v>0</v>
      </c>
      <c r="F163" s="36">
        <f t="shared" ca="1" si="19"/>
        <v>0</v>
      </c>
      <c r="G163" s="51">
        <f t="shared" ca="1" si="20"/>
        <v>0</v>
      </c>
      <c r="H163" s="35" cm="1">
        <f t="array" aca="1" ref="H163" ca="1">IF(ROUND(ROUND(G163,2)-G163,4)=0,_xlfn.XLOOKUP(G163,INDIRECT($A$4&amp;"!$G$32:$G$132"),INDIRECT($A$4&amp;"!$A$32:$A$132"),0,1,1),IF(G163&lt;0,0,(ROUNDUP(G163,2)-G163)*100*_xlfn.XLOOKUP(G163,INDIRECT($A$4&amp;"!$G$32:$G$132"),INDIRECT($A$4&amp;"!$A$32:$A$132"),0,-1,-1)+(G163-ROUNDDOWN(G163,2))*100*_xlfn.XLOOKUP(G163,INDIRECT($A$4&amp;"!$G$32:$G$132"),INDIRECT($A$4&amp;"!$A$32:$A$132"),0,1,1)))</f>
        <v>9.9999999999999992E-2</v>
      </c>
      <c r="I163" s="84">
        <f t="shared" ca="1" si="15"/>
        <v>0</v>
      </c>
      <c r="K163" s="36">
        <f t="shared" ca="1" si="14"/>
        <v>0</v>
      </c>
      <c r="L163" s="51">
        <f t="shared" ca="1" si="16"/>
        <v>0</v>
      </c>
      <c r="M163" s="35" cm="1">
        <f t="array" aca="1" ref="M163" ca="1">IF(ROUND(ROUND(L163,2)-L163,4)=0,_xlfn.XLOOKUP(L163,INDIRECT($A$4&amp;"!$G$32:$G$132"),INDIRECT($A$4&amp;"!$A$32:$A$132"),0,1,1),IF(L163&lt;0,0,(ROUNDUP(L163,2)-L163)*100*_xlfn.XLOOKUP(L163,INDIRECT($A$4&amp;"!$G$32:$G$132"),INDIRECT($A$4&amp;"!$A$32:$A$132"),0,-1,-1)+(L163-ROUNDDOWN(L163,2))*100*_xlfn.XLOOKUP(L163,INDIRECT($A$4&amp;"!$G$32:$G$132"),INDIRECT($A$4&amp;"!$A$32:$A$132"),0,1,1)))</f>
        <v>9.9999999999999992E-2</v>
      </c>
      <c r="N163" s="67">
        <f t="shared" ca="1" si="17"/>
        <v>0</v>
      </c>
    </row>
    <row r="164" spans="1:14" x14ac:dyDescent="0.35">
      <c r="A164" s="32">
        <f t="shared" si="18"/>
        <v>46838</v>
      </c>
      <c r="B164" s="65" cm="1">
        <f t="array" aca="1" ref="B164" ca="1">_xlfn.XLOOKUP(A164,INDIRECT($A$5&amp;"!$AJ$41:$AJ$406"),INDIRECT($A$5&amp;"!$An$41:$An$406"))*SUM($F$3:$I$3)</f>
        <v>0</v>
      </c>
      <c r="C164" s="65" cm="1">
        <f t="array" aca="1" ref="C164" ca="1">_xlfn.XLOOKUP(A164,INDIRECT($A$5&amp;"!$AJ$41:$AJ$406"),INDIRECT($A$5&amp;"!$Ak$41:$Ak$406"))*SUM($F$3:$I$3)</f>
        <v>0</v>
      </c>
      <c r="D164" s="65" cm="1">
        <f t="array" aca="1" ref="D164" ca="1">_xlfn.XLOOKUP(A164,INDIRECT($A$5&amp;"!$AJ$41:$AJ$406"),INDIRECT($A$5&amp;"!$AO$41:$AO$406"))*SUM($F$3:$I$3)</f>
        <v>11.7</v>
      </c>
      <c r="E164" s="34" cm="1">
        <f t="array" ref="E164">SUMPRODUCT(('PT Storengy'!$B$8:$I$372)*('PT Storengy'!$A$8:$A$372=$A164)*('PT Storengy'!$A$5:$H$5=$A$6)*('PT Storengy'!$B$7:$I$7=$A$7))</f>
        <v>0</v>
      </c>
      <c r="F164" s="36">
        <f t="shared" ca="1" si="19"/>
        <v>0</v>
      </c>
      <c r="G164" s="51">
        <f t="shared" ca="1" si="20"/>
        <v>0</v>
      </c>
      <c r="H164" s="35" cm="1">
        <f t="array" aca="1" ref="H164" ca="1">IF(ROUND(ROUND(G164,2)-G164,4)=0,_xlfn.XLOOKUP(G164,INDIRECT($A$4&amp;"!$G$32:$G$132"),INDIRECT($A$4&amp;"!$A$32:$A$132"),0,1,1),IF(G164&lt;0,0,(ROUNDUP(G164,2)-G164)*100*_xlfn.XLOOKUP(G164,INDIRECT($A$4&amp;"!$G$32:$G$132"),INDIRECT($A$4&amp;"!$A$32:$A$132"),0,-1,-1)+(G164-ROUNDDOWN(G164,2))*100*_xlfn.XLOOKUP(G164,INDIRECT($A$4&amp;"!$G$32:$G$132"),INDIRECT($A$4&amp;"!$A$32:$A$132"),0,1,1)))</f>
        <v>9.9999999999999992E-2</v>
      </c>
      <c r="I164" s="84">
        <f t="shared" ca="1" si="15"/>
        <v>0</v>
      </c>
      <c r="K164" s="36">
        <f t="shared" ca="1" si="14"/>
        <v>0</v>
      </c>
      <c r="L164" s="51">
        <f t="shared" ca="1" si="16"/>
        <v>0</v>
      </c>
      <c r="M164" s="35" cm="1">
        <f t="array" aca="1" ref="M164" ca="1">IF(ROUND(ROUND(L164,2)-L164,4)=0,_xlfn.XLOOKUP(L164,INDIRECT($A$4&amp;"!$G$32:$G$132"),INDIRECT($A$4&amp;"!$A$32:$A$132"),0,1,1),IF(L164&lt;0,0,(ROUNDUP(L164,2)-L164)*100*_xlfn.XLOOKUP(L164,INDIRECT($A$4&amp;"!$G$32:$G$132"),INDIRECT($A$4&amp;"!$A$32:$A$132"),0,-1,-1)+(L164-ROUNDDOWN(L164,2))*100*_xlfn.XLOOKUP(L164,INDIRECT($A$4&amp;"!$G$32:$G$132"),INDIRECT($A$4&amp;"!$A$32:$A$132"),0,1,1)))</f>
        <v>9.9999999999999992E-2</v>
      </c>
      <c r="N164" s="67">
        <f t="shared" ca="1" si="17"/>
        <v>0</v>
      </c>
    </row>
    <row r="165" spans="1:14" x14ac:dyDescent="0.35">
      <c r="A165" s="32">
        <f t="shared" si="18"/>
        <v>46839</v>
      </c>
      <c r="B165" s="65" cm="1">
        <f t="array" aca="1" ref="B165" ca="1">_xlfn.XLOOKUP(A165,INDIRECT($A$5&amp;"!$AJ$41:$AJ$406"),INDIRECT($A$5&amp;"!$An$41:$An$406"))*SUM($F$3:$I$3)</f>
        <v>0</v>
      </c>
      <c r="C165" s="65" cm="1">
        <f t="array" aca="1" ref="C165" ca="1">_xlfn.XLOOKUP(A165,INDIRECT($A$5&amp;"!$AJ$41:$AJ$406"),INDIRECT($A$5&amp;"!$Ak$41:$Ak$406"))*SUM($F$3:$I$3)</f>
        <v>0</v>
      </c>
      <c r="D165" s="65" cm="1">
        <f t="array" aca="1" ref="D165" ca="1">_xlfn.XLOOKUP(A165,INDIRECT($A$5&amp;"!$AJ$41:$AJ$406"),INDIRECT($A$5&amp;"!$AO$41:$AO$406"))*SUM($F$3:$I$3)</f>
        <v>11.7</v>
      </c>
      <c r="E165" s="34" cm="1">
        <f t="array" ref="E165">SUMPRODUCT(('PT Storengy'!$B$8:$I$372)*('PT Storengy'!$A$8:$A$372=$A165)*('PT Storengy'!$A$5:$H$5=$A$6)*('PT Storengy'!$B$7:$I$7=$A$7))</f>
        <v>0</v>
      </c>
      <c r="F165" s="36">
        <f t="shared" ca="1" si="19"/>
        <v>0</v>
      </c>
      <c r="G165" s="51">
        <f t="shared" ca="1" si="20"/>
        <v>0</v>
      </c>
      <c r="H165" s="35" cm="1">
        <f t="array" aca="1" ref="H165" ca="1">IF(ROUND(ROUND(G165,2)-G165,4)=0,_xlfn.XLOOKUP(G165,INDIRECT($A$4&amp;"!$G$32:$G$132"),INDIRECT($A$4&amp;"!$A$32:$A$132"),0,1,1),IF(G165&lt;0,0,(ROUNDUP(G165,2)-G165)*100*_xlfn.XLOOKUP(G165,INDIRECT($A$4&amp;"!$G$32:$G$132"),INDIRECT($A$4&amp;"!$A$32:$A$132"),0,-1,-1)+(G165-ROUNDDOWN(G165,2))*100*_xlfn.XLOOKUP(G165,INDIRECT($A$4&amp;"!$G$32:$G$132"),INDIRECT($A$4&amp;"!$A$32:$A$132"),0,1,1)))</f>
        <v>9.9999999999999992E-2</v>
      </c>
      <c r="I165" s="84">
        <f t="shared" ca="1" si="15"/>
        <v>0</v>
      </c>
      <c r="K165" s="36">
        <f t="shared" ca="1" si="14"/>
        <v>0</v>
      </c>
      <c r="L165" s="51">
        <f t="shared" ca="1" si="16"/>
        <v>0</v>
      </c>
      <c r="M165" s="35" cm="1">
        <f t="array" aca="1" ref="M165" ca="1">IF(ROUND(ROUND(L165,2)-L165,4)=0,_xlfn.XLOOKUP(L165,INDIRECT($A$4&amp;"!$G$32:$G$132"),INDIRECT($A$4&amp;"!$A$32:$A$132"),0,1,1),IF(L165&lt;0,0,(ROUNDUP(L165,2)-L165)*100*_xlfn.XLOOKUP(L165,INDIRECT($A$4&amp;"!$G$32:$G$132"),INDIRECT($A$4&amp;"!$A$32:$A$132"),0,-1,-1)+(L165-ROUNDDOWN(L165,2))*100*_xlfn.XLOOKUP(L165,INDIRECT($A$4&amp;"!$G$32:$G$132"),INDIRECT($A$4&amp;"!$A$32:$A$132"),0,1,1)))</f>
        <v>9.9999999999999992E-2</v>
      </c>
      <c r="N165" s="67">
        <f t="shared" ca="1" si="17"/>
        <v>0</v>
      </c>
    </row>
    <row r="166" spans="1:14" x14ac:dyDescent="0.35">
      <c r="A166" s="32">
        <f t="shared" si="18"/>
        <v>46840</v>
      </c>
      <c r="B166" s="65" cm="1">
        <f t="array" aca="1" ref="B166" ca="1">_xlfn.XLOOKUP(A166,INDIRECT($A$5&amp;"!$AJ$41:$AJ$406"),INDIRECT($A$5&amp;"!$An$41:$An$406"))*SUM($F$3:$I$3)</f>
        <v>0</v>
      </c>
      <c r="C166" s="65" cm="1">
        <f t="array" aca="1" ref="C166" ca="1">_xlfn.XLOOKUP(A166,INDIRECT($A$5&amp;"!$AJ$41:$AJ$406"),INDIRECT($A$5&amp;"!$Ak$41:$Ak$406"))*SUM($F$3:$I$3)</f>
        <v>0</v>
      </c>
      <c r="D166" s="65" cm="1">
        <f t="array" aca="1" ref="D166" ca="1">_xlfn.XLOOKUP(A166,INDIRECT($A$5&amp;"!$AJ$41:$AJ$406"),INDIRECT($A$5&amp;"!$AO$41:$AO$406"))*SUM($F$3:$I$3)</f>
        <v>11.7</v>
      </c>
      <c r="E166" s="34" cm="1">
        <f t="array" ref="E166">SUMPRODUCT(('PT Storengy'!$B$8:$I$372)*('PT Storengy'!$A$8:$A$372=$A166)*('PT Storengy'!$A$5:$H$5=$A$6)*('PT Storengy'!$B$7:$I$7=$A$7))</f>
        <v>0</v>
      </c>
      <c r="F166" s="36">
        <f t="shared" ca="1" si="19"/>
        <v>0</v>
      </c>
      <c r="G166" s="51">
        <f t="shared" ca="1" si="20"/>
        <v>0</v>
      </c>
      <c r="H166" s="35" cm="1">
        <f t="array" aca="1" ref="H166" ca="1">IF(ROUND(ROUND(G166,2)-G166,4)=0,_xlfn.XLOOKUP(G166,INDIRECT($A$4&amp;"!$G$32:$G$132"),INDIRECT($A$4&amp;"!$A$32:$A$132"),0,1,1),IF(G166&lt;0,0,(ROUNDUP(G166,2)-G166)*100*_xlfn.XLOOKUP(G166,INDIRECT($A$4&amp;"!$G$32:$G$132"),INDIRECT($A$4&amp;"!$A$32:$A$132"),0,-1,-1)+(G166-ROUNDDOWN(G166,2))*100*_xlfn.XLOOKUP(G166,INDIRECT($A$4&amp;"!$G$32:$G$132"),INDIRECT($A$4&amp;"!$A$32:$A$132"),0,1,1)))</f>
        <v>9.9999999999999992E-2</v>
      </c>
      <c r="I166" s="84">
        <f t="shared" ca="1" si="15"/>
        <v>0</v>
      </c>
      <c r="K166" s="36">
        <f t="shared" ca="1" si="14"/>
        <v>0</v>
      </c>
      <c r="L166" s="51">
        <f t="shared" ca="1" si="16"/>
        <v>0</v>
      </c>
      <c r="M166" s="35" cm="1">
        <f t="array" aca="1" ref="M166" ca="1">IF(ROUND(ROUND(L166,2)-L166,4)=0,_xlfn.XLOOKUP(L166,INDIRECT($A$4&amp;"!$G$32:$G$132"),INDIRECT($A$4&amp;"!$A$32:$A$132"),0,1,1),IF(L166&lt;0,0,(ROUNDUP(L166,2)-L166)*100*_xlfn.XLOOKUP(L166,INDIRECT($A$4&amp;"!$G$32:$G$132"),INDIRECT($A$4&amp;"!$A$32:$A$132"),0,-1,-1)+(L166-ROUNDDOWN(L166,2))*100*_xlfn.XLOOKUP(L166,INDIRECT($A$4&amp;"!$G$32:$G$132"),INDIRECT($A$4&amp;"!$A$32:$A$132"),0,1,1)))</f>
        <v>9.9999999999999992E-2</v>
      </c>
      <c r="N166" s="67">
        <f t="shared" ca="1" si="17"/>
        <v>0</v>
      </c>
    </row>
    <row r="167" spans="1:14" x14ac:dyDescent="0.35">
      <c r="A167" s="32">
        <f t="shared" si="18"/>
        <v>46841</v>
      </c>
      <c r="B167" s="65" cm="1">
        <f t="array" aca="1" ref="B167" ca="1">_xlfn.XLOOKUP(A167,INDIRECT($A$5&amp;"!$AJ$41:$AJ$406"),INDIRECT($A$5&amp;"!$An$41:$An$406"))*SUM($F$3:$I$3)</f>
        <v>0</v>
      </c>
      <c r="C167" s="65" cm="1">
        <f t="array" aca="1" ref="C167" ca="1">_xlfn.XLOOKUP(A167,INDIRECT($A$5&amp;"!$AJ$41:$AJ$406"),INDIRECT($A$5&amp;"!$Ak$41:$Ak$406"))*SUM($F$3:$I$3)</f>
        <v>0</v>
      </c>
      <c r="D167" s="65" cm="1">
        <f t="array" aca="1" ref="D167" ca="1">_xlfn.XLOOKUP(A167,INDIRECT($A$5&amp;"!$AJ$41:$AJ$406"),INDIRECT($A$5&amp;"!$AO$41:$AO$406"))*SUM($F$3:$I$3)</f>
        <v>11.7</v>
      </c>
      <c r="E167" s="34" cm="1">
        <f t="array" ref="E167">SUMPRODUCT(('PT Storengy'!$B$8:$I$372)*('PT Storengy'!$A$8:$A$372=$A167)*('PT Storengy'!$A$5:$H$5=$A$6)*('PT Storengy'!$B$7:$I$7=$A$7))</f>
        <v>0</v>
      </c>
      <c r="F167" s="36">
        <f t="shared" ca="1" si="19"/>
        <v>0</v>
      </c>
      <c r="G167" s="51">
        <f t="shared" ca="1" si="20"/>
        <v>0</v>
      </c>
      <c r="H167" s="35" cm="1">
        <f t="array" aca="1" ref="H167" ca="1">IF(ROUND(ROUND(G167,2)-G167,4)=0,_xlfn.XLOOKUP(G167,INDIRECT($A$4&amp;"!$G$32:$G$132"),INDIRECT($A$4&amp;"!$A$32:$A$132"),0,1,1),IF(G167&lt;0,0,(ROUNDUP(G167,2)-G167)*100*_xlfn.XLOOKUP(G167,INDIRECT($A$4&amp;"!$G$32:$G$132"),INDIRECT($A$4&amp;"!$A$32:$A$132"),0,-1,-1)+(G167-ROUNDDOWN(G167,2))*100*_xlfn.XLOOKUP(G167,INDIRECT($A$4&amp;"!$G$32:$G$132"),INDIRECT($A$4&amp;"!$A$32:$A$132"),0,1,1)))</f>
        <v>9.9999999999999992E-2</v>
      </c>
      <c r="I167" s="84">
        <f t="shared" ca="1" si="15"/>
        <v>0</v>
      </c>
      <c r="K167" s="36">
        <f t="shared" ca="1" si="14"/>
        <v>0</v>
      </c>
      <c r="L167" s="51">
        <f t="shared" ca="1" si="16"/>
        <v>0</v>
      </c>
      <c r="M167" s="35" cm="1">
        <f t="array" aca="1" ref="M167" ca="1">IF(ROUND(ROUND(L167,2)-L167,4)=0,_xlfn.XLOOKUP(L167,INDIRECT($A$4&amp;"!$G$32:$G$132"),INDIRECT($A$4&amp;"!$A$32:$A$132"),0,1,1),IF(L167&lt;0,0,(ROUNDUP(L167,2)-L167)*100*_xlfn.XLOOKUP(L167,INDIRECT($A$4&amp;"!$G$32:$G$132"),INDIRECT($A$4&amp;"!$A$32:$A$132"),0,-1,-1)+(L167-ROUNDDOWN(L167,2))*100*_xlfn.XLOOKUP(L167,INDIRECT($A$4&amp;"!$G$32:$G$132"),INDIRECT($A$4&amp;"!$A$32:$A$132"),0,1,1)))</f>
        <v>9.9999999999999992E-2</v>
      </c>
      <c r="N167" s="67">
        <f t="shared" ca="1" si="17"/>
        <v>0</v>
      </c>
    </row>
    <row r="168" spans="1:14" x14ac:dyDescent="0.35">
      <c r="A168" s="32">
        <f t="shared" si="18"/>
        <v>46842</v>
      </c>
      <c r="B168" s="65" cm="1">
        <f t="array" aca="1" ref="B168" ca="1">_xlfn.XLOOKUP(A168,INDIRECT($A$5&amp;"!$AJ$41:$AJ$406"),INDIRECT($A$5&amp;"!$An$41:$An$406"))*SUM($F$3:$I$3)</f>
        <v>0</v>
      </c>
      <c r="C168" s="65" cm="1">
        <f t="array" aca="1" ref="C168" ca="1">_xlfn.XLOOKUP(A168,INDIRECT($A$5&amp;"!$AJ$41:$AJ$406"),INDIRECT($A$5&amp;"!$Ak$41:$Ak$406"))*SUM($F$3:$I$3)</f>
        <v>0</v>
      </c>
      <c r="D168" s="65" cm="1">
        <f t="array" aca="1" ref="D168" ca="1">_xlfn.XLOOKUP(A168,INDIRECT($A$5&amp;"!$AJ$41:$AJ$406"),INDIRECT($A$5&amp;"!$AO$41:$AO$406"))*SUM($F$3:$I$3)</f>
        <v>11.7</v>
      </c>
      <c r="E168" s="34" cm="1">
        <f t="array" ref="E168">SUMPRODUCT(('PT Storengy'!$B$8:$I$372)*('PT Storengy'!$A$8:$A$372=$A168)*('PT Storengy'!$A$5:$H$5=$A$6)*('PT Storengy'!$B$7:$I$7=$A$7))</f>
        <v>0</v>
      </c>
      <c r="F168" s="36">
        <f t="shared" ca="1" si="19"/>
        <v>0</v>
      </c>
      <c r="G168" s="51">
        <f t="shared" ca="1" si="20"/>
        <v>0</v>
      </c>
      <c r="H168" s="35" cm="1">
        <f t="array" aca="1" ref="H168" ca="1">IF(ROUND(ROUND(G168,2)-G168,4)=0,_xlfn.XLOOKUP(G168,INDIRECT($A$4&amp;"!$G$32:$G$132"),INDIRECT($A$4&amp;"!$A$32:$A$132"),0,1,1),IF(G168&lt;0,0,(ROUNDUP(G168,2)-G168)*100*_xlfn.XLOOKUP(G168,INDIRECT($A$4&amp;"!$G$32:$G$132"),INDIRECT($A$4&amp;"!$A$32:$A$132"),0,-1,-1)+(G168-ROUNDDOWN(G168,2))*100*_xlfn.XLOOKUP(G168,INDIRECT($A$4&amp;"!$G$32:$G$132"),INDIRECT($A$4&amp;"!$A$32:$A$132"),0,1,1)))</f>
        <v>9.9999999999999992E-2</v>
      </c>
      <c r="I168" s="84">
        <f t="shared" ca="1" si="15"/>
        <v>0</v>
      </c>
      <c r="K168" s="36">
        <f t="shared" ca="1" si="14"/>
        <v>0</v>
      </c>
      <c r="L168" s="51">
        <f t="shared" ca="1" si="16"/>
        <v>0</v>
      </c>
      <c r="M168" s="35" cm="1">
        <f t="array" aca="1" ref="M168" ca="1">IF(ROUND(ROUND(L168,2)-L168,4)=0,_xlfn.XLOOKUP(L168,INDIRECT($A$4&amp;"!$G$32:$G$132"),INDIRECT($A$4&amp;"!$A$32:$A$132"),0,1,1),IF(L168&lt;0,0,(ROUNDUP(L168,2)-L168)*100*_xlfn.XLOOKUP(L168,INDIRECT($A$4&amp;"!$G$32:$G$132"),INDIRECT($A$4&amp;"!$A$32:$A$132"),0,-1,-1)+(L168-ROUNDDOWN(L168,2))*100*_xlfn.XLOOKUP(L168,INDIRECT($A$4&amp;"!$G$32:$G$132"),INDIRECT($A$4&amp;"!$A$32:$A$132"),0,1,1)))</f>
        <v>9.9999999999999992E-2</v>
      </c>
      <c r="N168" s="67">
        <f t="shared" ca="1" si="17"/>
        <v>0</v>
      </c>
    </row>
    <row r="169" spans="1:14" x14ac:dyDescent="0.35">
      <c r="A169" s="32">
        <f t="shared" si="18"/>
        <v>46843</v>
      </c>
      <c r="B169" s="65" cm="1">
        <f t="array" aca="1" ref="B169" ca="1">_xlfn.XLOOKUP(A169,INDIRECT($A$5&amp;"!$AJ$41:$AJ$406"),INDIRECT($A$5&amp;"!$An$41:$An$406"))*SUM($F$3:$I$3)</f>
        <v>0</v>
      </c>
      <c r="C169" s="65" cm="1">
        <f t="array" aca="1" ref="C169" ca="1">_xlfn.XLOOKUP(A169,INDIRECT($A$5&amp;"!$AJ$41:$AJ$406"),INDIRECT($A$5&amp;"!$Ak$41:$Ak$406"))*SUM($F$3:$I$3)</f>
        <v>0</v>
      </c>
      <c r="D169" s="65" cm="1">
        <f t="array" aca="1" ref="D169" ca="1">_xlfn.XLOOKUP(A169,INDIRECT($A$5&amp;"!$AJ$41:$AJ$406"),INDIRECT($A$5&amp;"!$AO$41:$AO$406"))*SUM($F$3:$I$3)</f>
        <v>11.7</v>
      </c>
      <c r="E169" s="34" cm="1">
        <f t="array" ref="E169">SUMPRODUCT(('PT Storengy'!$B$8:$I$372)*('PT Storengy'!$A$8:$A$372=$A169)*('PT Storengy'!$A$5:$H$5=$A$6)*('PT Storengy'!$B$7:$I$7=$A$7))</f>
        <v>0</v>
      </c>
      <c r="F169" s="36">
        <f t="shared" ca="1" si="19"/>
        <v>0</v>
      </c>
      <c r="G169" s="51">
        <f t="shared" ca="1" si="20"/>
        <v>0</v>
      </c>
      <c r="H169" s="35" cm="1">
        <f t="array" aca="1" ref="H169" ca="1">IF(ROUND(ROUND(G169,2)-G169,4)=0,_xlfn.XLOOKUP(G169,INDIRECT($A$4&amp;"!$G$32:$G$132"),INDIRECT($A$4&amp;"!$A$32:$A$132"),0,1,1),IF(G169&lt;0,0,(ROUNDUP(G169,2)-G169)*100*_xlfn.XLOOKUP(G169,INDIRECT($A$4&amp;"!$G$32:$G$132"),INDIRECT($A$4&amp;"!$A$32:$A$132"),0,-1,-1)+(G169-ROUNDDOWN(G169,2))*100*_xlfn.XLOOKUP(G169,INDIRECT($A$4&amp;"!$G$32:$G$132"),INDIRECT($A$4&amp;"!$A$32:$A$132"),0,1,1)))</f>
        <v>9.9999999999999992E-2</v>
      </c>
      <c r="I169" s="84">
        <f t="shared" ca="1" si="15"/>
        <v>0</v>
      </c>
      <c r="K169" s="36">
        <f t="shared" ca="1" si="14"/>
        <v>0</v>
      </c>
      <c r="L169" s="51">
        <f t="shared" ca="1" si="16"/>
        <v>0</v>
      </c>
      <c r="M169" s="35" cm="1">
        <f t="array" aca="1" ref="M169" ca="1">IF(ROUND(ROUND(L169,2)-L169,4)=0,_xlfn.XLOOKUP(L169,INDIRECT($A$4&amp;"!$G$32:$G$132"),INDIRECT($A$4&amp;"!$A$32:$A$132"),0,1,1),IF(L169&lt;0,0,(ROUNDUP(L169,2)-L169)*100*_xlfn.XLOOKUP(L169,INDIRECT($A$4&amp;"!$G$32:$G$132"),INDIRECT($A$4&amp;"!$A$32:$A$132"),0,-1,-1)+(L169-ROUNDDOWN(L169,2))*100*_xlfn.XLOOKUP(L169,INDIRECT($A$4&amp;"!$G$32:$G$132"),INDIRECT($A$4&amp;"!$A$32:$A$132"),0,1,1)))</f>
        <v>9.9999999999999992E-2</v>
      </c>
      <c r="N169" s="67">
        <f t="shared" ca="1" si="17"/>
        <v>0</v>
      </c>
    </row>
    <row r="170" spans="1:14" x14ac:dyDescent="0.35">
      <c r="A170" s="32"/>
      <c r="B170" s="65"/>
      <c r="C170" s="65"/>
      <c r="D170" s="65"/>
      <c r="E170" s="34"/>
      <c r="F170" s="36"/>
      <c r="G170" s="51"/>
      <c r="H170" s="35"/>
      <c r="I170" s="84"/>
      <c r="K170" s="36"/>
      <c r="L170" s="51"/>
      <c r="M170" s="35"/>
      <c r="N170" s="67"/>
    </row>
    <row r="171" spans="1:14" x14ac:dyDescent="0.35">
      <c r="A171" s="32"/>
      <c r="B171" s="65"/>
      <c r="C171" s="65"/>
      <c r="D171" s="65"/>
      <c r="E171" s="34"/>
      <c r="F171" s="36"/>
      <c r="G171" s="51"/>
      <c r="H171" s="35"/>
      <c r="I171" s="84"/>
      <c r="K171" s="36"/>
      <c r="L171" s="51"/>
      <c r="M171" s="35"/>
      <c r="N171" s="67"/>
    </row>
    <row r="172" spans="1:14" x14ac:dyDescent="0.35">
      <c r="A172" s="32"/>
      <c r="B172" s="65"/>
      <c r="C172" s="65"/>
      <c r="D172" s="65"/>
      <c r="E172" s="34"/>
      <c r="F172" s="36"/>
      <c r="G172" s="51"/>
      <c r="H172" s="35"/>
      <c r="I172" s="84"/>
      <c r="K172" s="36"/>
      <c r="L172" s="51"/>
      <c r="M172" s="35"/>
      <c r="N172" s="67"/>
    </row>
    <row r="173" spans="1:14" x14ac:dyDescent="0.35">
      <c r="A173" s="32"/>
      <c r="B173" s="65"/>
      <c r="C173" s="65"/>
      <c r="D173" s="65"/>
      <c r="E173" s="34"/>
      <c r="F173" s="36"/>
      <c r="G173" s="51"/>
      <c r="H173" s="35"/>
      <c r="I173" s="84"/>
      <c r="K173" s="36"/>
      <c r="L173" s="51"/>
      <c r="M173" s="35"/>
      <c r="N173" s="67"/>
    </row>
    <row r="174" spans="1:14" x14ac:dyDescent="0.35">
      <c r="A174" s="32"/>
      <c r="B174" s="65"/>
      <c r="C174" s="65"/>
      <c r="D174" s="65"/>
      <c r="E174" s="34"/>
      <c r="F174" s="36"/>
      <c r="G174" s="51"/>
      <c r="H174" s="35"/>
      <c r="I174" s="84"/>
      <c r="K174" s="36"/>
      <c r="L174" s="51"/>
      <c r="M174" s="35"/>
      <c r="N174" s="67"/>
    </row>
    <row r="175" spans="1:14" x14ac:dyDescent="0.35">
      <c r="A175" s="32"/>
      <c r="B175" s="65"/>
      <c r="C175" s="65"/>
      <c r="D175" s="65"/>
      <c r="E175" s="34"/>
      <c r="F175" s="36"/>
      <c r="G175" s="51"/>
      <c r="H175" s="35"/>
      <c r="I175" s="84"/>
      <c r="K175" s="36"/>
      <c r="L175" s="51"/>
      <c r="M175" s="35"/>
      <c r="N175" s="67"/>
    </row>
    <row r="176" spans="1:14" x14ac:dyDescent="0.35">
      <c r="A176" s="32"/>
      <c r="B176" s="65"/>
      <c r="C176" s="65"/>
      <c r="D176" s="65"/>
      <c r="E176" s="34"/>
      <c r="F176" s="36"/>
      <c r="G176" s="51"/>
      <c r="H176" s="35"/>
      <c r="I176" s="84"/>
      <c r="K176" s="36"/>
      <c r="L176" s="51"/>
      <c r="M176" s="35"/>
      <c r="N176" s="67"/>
    </row>
    <row r="177" spans="1:14" x14ac:dyDescent="0.35">
      <c r="A177" s="32"/>
      <c r="B177" s="65"/>
      <c r="C177" s="65"/>
      <c r="D177" s="65"/>
      <c r="E177" s="34"/>
      <c r="F177" s="36"/>
      <c r="G177" s="51"/>
      <c r="H177" s="35"/>
      <c r="I177" s="84"/>
      <c r="K177" s="36"/>
      <c r="L177" s="51"/>
      <c r="M177" s="35"/>
      <c r="N177" s="67"/>
    </row>
    <row r="178" spans="1:14" x14ac:dyDescent="0.35">
      <c r="A178" s="32"/>
      <c r="B178" s="65"/>
      <c r="C178" s="65"/>
      <c r="D178" s="65"/>
      <c r="E178" s="34"/>
      <c r="F178" s="36"/>
      <c r="G178" s="51"/>
      <c r="H178" s="35"/>
      <c r="I178" s="84"/>
      <c r="K178" s="36"/>
      <c r="L178" s="51"/>
      <c r="M178" s="35"/>
      <c r="N178" s="67"/>
    </row>
    <row r="179" spans="1:14" x14ac:dyDescent="0.35">
      <c r="A179" s="32"/>
      <c r="B179" s="65"/>
      <c r="C179" s="65"/>
      <c r="D179" s="65"/>
      <c r="E179" s="34"/>
      <c r="F179" s="36"/>
      <c r="G179" s="51"/>
      <c r="H179" s="35"/>
      <c r="I179" s="84"/>
      <c r="K179" s="36"/>
      <c r="L179" s="51"/>
      <c r="M179" s="35"/>
      <c r="N179" s="67"/>
    </row>
    <row r="180" spans="1:14" x14ac:dyDescent="0.35">
      <c r="A180" s="32"/>
      <c r="B180" s="65"/>
      <c r="C180" s="65"/>
      <c r="D180" s="65"/>
      <c r="E180" s="34"/>
      <c r="F180" s="36"/>
      <c r="G180" s="51"/>
      <c r="H180" s="35"/>
      <c r="I180" s="84"/>
      <c r="K180" s="36"/>
      <c r="L180" s="51"/>
      <c r="M180" s="35"/>
      <c r="N180" s="67"/>
    </row>
    <row r="181" spans="1:14" x14ac:dyDescent="0.35">
      <c r="A181" s="32"/>
      <c r="B181" s="65"/>
      <c r="C181" s="65"/>
      <c r="D181" s="65"/>
      <c r="E181" s="34"/>
      <c r="F181" s="36"/>
      <c r="G181" s="51"/>
      <c r="H181" s="35"/>
      <c r="I181" s="84"/>
      <c r="K181" s="36"/>
      <c r="L181" s="51"/>
      <c r="M181" s="35"/>
      <c r="N181" s="67"/>
    </row>
    <row r="182" spans="1:14" x14ac:dyDescent="0.35">
      <c r="A182" s="32"/>
      <c r="B182" s="65"/>
      <c r="C182" s="65"/>
      <c r="D182" s="65"/>
      <c r="E182" s="34"/>
      <c r="F182" s="36"/>
      <c r="G182" s="51"/>
      <c r="H182" s="35"/>
      <c r="I182" s="84"/>
      <c r="K182" s="36"/>
      <c r="L182" s="51"/>
      <c r="M182" s="35"/>
      <c r="N182" s="67"/>
    </row>
    <row r="183" spans="1:14" x14ac:dyDescent="0.35">
      <c r="A183" s="32"/>
      <c r="B183" s="65"/>
      <c r="C183" s="65"/>
      <c r="D183" s="65"/>
      <c r="E183" s="34"/>
      <c r="F183" s="36"/>
      <c r="G183" s="51"/>
      <c r="H183" s="35"/>
      <c r="I183" s="84"/>
      <c r="K183" s="36"/>
      <c r="L183" s="51"/>
      <c r="M183" s="35"/>
      <c r="N183" s="67"/>
    </row>
    <row r="184" spans="1:14" x14ac:dyDescent="0.35">
      <c r="A184" s="32"/>
      <c r="B184" s="65"/>
      <c r="C184" s="65"/>
      <c r="D184" s="65"/>
      <c r="E184" s="34"/>
      <c r="F184" s="36"/>
      <c r="G184" s="51"/>
      <c r="H184" s="35"/>
      <c r="I184" s="84"/>
      <c r="K184" s="36"/>
      <c r="L184" s="51"/>
      <c r="M184" s="35"/>
      <c r="N184" s="67"/>
    </row>
    <row r="185" spans="1:14" x14ac:dyDescent="0.35">
      <c r="A185" s="32"/>
      <c r="B185" s="65"/>
      <c r="C185" s="65"/>
      <c r="D185" s="65"/>
      <c r="E185" s="34"/>
      <c r="F185" s="36"/>
      <c r="G185" s="51"/>
      <c r="H185" s="35"/>
      <c r="I185" s="84"/>
      <c r="K185" s="36"/>
      <c r="L185" s="51"/>
      <c r="M185" s="35"/>
      <c r="N185" s="67"/>
    </row>
    <row r="186" spans="1:14" x14ac:dyDescent="0.35">
      <c r="A186" s="32"/>
      <c r="B186" s="65"/>
      <c r="C186" s="65"/>
      <c r="D186" s="61"/>
      <c r="E186" s="34"/>
      <c r="F186" s="36"/>
      <c r="G186" s="51"/>
      <c r="H186" s="35"/>
      <c r="I186" s="84"/>
      <c r="K186" s="36"/>
      <c r="L186" s="51"/>
      <c r="M186" s="51"/>
      <c r="N186" s="67"/>
    </row>
    <row r="187" spans="1:14" x14ac:dyDescent="0.35">
      <c r="A187" s="32"/>
      <c r="B187" s="65"/>
      <c r="C187" s="65"/>
      <c r="D187" s="61"/>
      <c r="E187" s="34"/>
      <c r="F187" s="36"/>
      <c r="G187" s="51"/>
      <c r="H187" s="35"/>
      <c r="I187" s="84"/>
      <c r="L187" s="51"/>
      <c r="M187" s="51"/>
      <c r="N187" s="67"/>
    </row>
    <row r="188" spans="1:14" x14ac:dyDescent="0.35">
      <c r="A188" s="32"/>
      <c r="B188" s="65"/>
      <c r="C188" s="65"/>
      <c r="D188" s="61"/>
      <c r="E188" s="34"/>
      <c r="F188" s="36"/>
      <c r="G188" s="51"/>
      <c r="H188" s="35"/>
      <c r="I188" s="84"/>
      <c r="L188" s="51"/>
      <c r="M188" s="51"/>
      <c r="N188" s="67"/>
    </row>
    <row r="189" spans="1:14" x14ac:dyDescent="0.35">
      <c r="A189" s="32"/>
      <c r="B189" s="65"/>
      <c r="C189" s="65"/>
      <c r="D189" s="61"/>
      <c r="E189" s="34"/>
      <c r="F189" s="36"/>
      <c r="G189" s="51"/>
      <c r="H189" s="35"/>
      <c r="I189" s="84"/>
      <c r="L189" s="51"/>
      <c r="M189" s="51"/>
      <c r="N189" s="67"/>
    </row>
    <row r="190" spans="1:14" x14ac:dyDescent="0.35">
      <c r="A190" s="32"/>
      <c r="B190" s="65"/>
      <c r="C190" s="65"/>
      <c r="D190" s="61"/>
      <c r="E190" s="34"/>
      <c r="F190" s="36"/>
      <c r="G190" s="51"/>
      <c r="H190" s="35"/>
      <c r="I190" s="84"/>
      <c r="L190" s="51"/>
      <c r="M190" s="51"/>
      <c r="N190" s="67"/>
    </row>
    <row r="191" spans="1:14" x14ac:dyDescent="0.35">
      <c r="A191" s="32"/>
      <c r="B191" s="65"/>
      <c r="C191" s="65"/>
      <c r="D191" s="61"/>
      <c r="E191" s="34"/>
      <c r="F191" s="36"/>
      <c r="G191" s="51"/>
      <c r="H191" s="35"/>
      <c r="I191" s="84"/>
      <c r="L191" s="51"/>
      <c r="M191" s="51"/>
      <c r="N191" s="67"/>
    </row>
    <row r="192" spans="1:14" x14ac:dyDescent="0.35">
      <c r="A192" s="32"/>
      <c r="B192" s="65"/>
      <c r="C192" s="65"/>
      <c r="D192" s="61"/>
      <c r="E192" s="34"/>
      <c r="F192" s="36"/>
      <c r="G192" s="51"/>
      <c r="H192" s="35"/>
      <c r="I192" s="84"/>
      <c r="L192" s="51"/>
      <c r="M192" s="51"/>
      <c r="N192" s="67"/>
    </row>
    <row r="193" spans="1:14" x14ac:dyDescent="0.35">
      <c r="A193" s="32"/>
      <c r="B193" s="65"/>
      <c r="C193" s="65"/>
      <c r="D193" s="61"/>
      <c r="E193" s="34"/>
      <c r="F193" s="36"/>
      <c r="G193" s="51"/>
      <c r="H193" s="35"/>
      <c r="I193" s="84"/>
      <c r="L193" s="51"/>
      <c r="M193" s="51"/>
      <c r="N193" s="67"/>
    </row>
    <row r="194" spans="1:14" x14ac:dyDescent="0.35">
      <c r="A194" s="32"/>
      <c r="B194" s="65"/>
      <c r="C194" s="65"/>
      <c r="D194" s="61"/>
      <c r="E194" s="34"/>
      <c r="F194" s="36"/>
      <c r="G194" s="51"/>
      <c r="H194" s="35"/>
      <c r="I194" s="84"/>
      <c r="L194" s="51"/>
      <c r="M194" s="51"/>
      <c r="N194" s="67"/>
    </row>
    <row r="195" spans="1:14" x14ac:dyDescent="0.35">
      <c r="A195" s="32"/>
      <c r="B195" s="65"/>
      <c r="C195" s="65"/>
      <c r="D195" s="61"/>
      <c r="E195" s="34"/>
      <c r="F195" s="36"/>
      <c r="G195" s="51"/>
      <c r="H195" s="35"/>
      <c r="I195" s="84"/>
      <c r="L195" s="51"/>
      <c r="M195" s="51"/>
      <c r="N195" s="67"/>
    </row>
    <row r="196" spans="1:14" x14ac:dyDescent="0.35">
      <c r="A196" s="32"/>
      <c r="B196" s="65"/>
      <c r="C196" s="65"/>
      <c r="D196" s="61"/>
      <c r="E196" s="34"/>
      <c r="F196" s="36"/>
      <c r="G196" s="51"/>
      <c r="H196" s="35"/>
      <c r="I196" s="84"/>
      <c r="L196" s="51"/>
      <c r="M196" s="51"/>
      <c r="N196" s="67"/>
    </row>
    <row r="197" spans="1:14" x14ac:dyDescent="0.35">
      <c r="A197" s="32"/>
      <c r="B197" s="65"/>
      <c r="C197" s="65"/>
      <c r="D197" s="61"/>
      <c r="E197" s="34"/>
      <c r="F197" s="36"/>
      <c r="G197" s="51"/>
      <c r="H197" s="35"/>
      <c r="I197" s="84"/>
      <c r="L197" s="51"/>
      <c r="M197" s="51"/>
      <c r="N197" s="67"/>
    </row>
    <row r="198" spans="1:14" x14ac:dyDescent="0.35">
      <c r="A198" s="32"/>
      <c r="B198" s="65"/>
      <c r="C198" s="65"/>
      <c r="D198" s="61"/>
      <c r="E198" s="34"/>
      <c r="F198" s="36"/>
      <c r="G198" s="51"/>
      <c r="H198" s="35"/>
      <c r="I198" s="84"/>
      <c r="L198" s="51"/>
      <c r="M198" s="51"/>
      <c r="N198" s="67"/>
    </row>
    <row r="199" spans="1:14" x14ac:dyDescent="0.35">
      <c r="A199" s="32"/>
      <c r="B199" s="65"/>
      <c r="C199" s="65"/>
      <c r="D199" s="61"/>
      <c r="E199" s="34"/>
      <c r="F199" s="36"/>
      <c r="G199" s="51"/>
      <c r="H199" s="35"/>
      <c r="I199" s="84"/>
      <c r="L199" s="51"/>
      <c r="M199" s="51"/>
      <c r="N199" s="67"/>
    </row>
    <row r="200" spans="1:14" x14ac:dyDescent="0.35">
      <c r="A200" s="32"/>
      <c r="B200" s="65"/>
      <c r="C200" s="65"/>
      <c r="D200" s="61"/>
      <c r="E200" s="34"/>
      <c r="F200" s="36"/>
      <c r="G200" s="51"/>
      <c r="H200" s="35"/>
      <c r="I200" s="84"/>
      <c r="L200" s="51"/>
      <c r="M200" s="51"/>
      <c r="N200" s="67"/>
    </row>
    <row r="201" spans="1:14" x14ac:dyDescent="0.35">
      <c r="A201" s="32"/>
      <c r="B201" s="65"/>
      <c r="C201" s="65"/>
      <c r="D201" s="61"/>
      <c r="E201" s="34"/>
      <c r="F201" s="36"/>
      <c r="G201" s="51"/>
      <c r="H201" s="35"/>
      <c r="I201" s="84"/>
      <c r="L201" s="51"/>
      <c r="M201" s="51"/>
      <c r="N201" s="67"/>
    </row>
    <row r="202" spans="1:14" x14ac:dyDescent="0.35">
      <c r="A202" s="32"/>
      <c r="B202" s="65"/>
      <c r="C202" s="65"/>
      <c r="D202" s="61"/>
      <c r="E202" s="34"/>
      <c r="F202" s="36"/>
      <c r="G202" s="51"/>
      <c r="H202" s="35"/>
      <c r="I202" s="84"/>
      <c r="L202" s="51"/>
      <c r="M202" s="51"/>
      <c r="N202" s="67"/>
    </row>
    <row r="203" spans="1:14" x14ac:dyDescent="0.35">
      <c r="A203" s="32"/>
      <c r="B203" s="65"/>
      <c r="C203" s="65"/>
      <c r="D203" s="61"/>
      <c r="E203" s="34"/>
      <c r="F203" s="36"/>
      <c r="G203" s="51"/>
      <c r="H203" s="35"/>
      <c r="I203" s="84"/>
      <c r="L203" s="51"/>
      <c r="M203" s="51"/>
      <c r="N203" s="67"/>
    </row>
    <row r="204" spans="1:14" x14ac:dyDescent="0.35">
      <c r="A204" s="32"/>
      <c r="B204" s="65"/>
      <c r="C204" s="65"/>
      <c r="D204" s="61"/>
      <c r="E204" s="34"/>
      <c r="F204" s="36"/>
      <c r="G204" s="51"/>
      <c r="H204" s="35"/>
      <c r="I204" s="84"/>
      <c r="L204" s="51"/>
      <c r="M204" s="51"/>
      <c r="N204" s="67"/>
    </row>
    <row r="205" spans="1:14" x14ac:dyDescent="0.35">
      <c r="A205" s="32"/>
      <c r="B205" s="65"/>
      <c r="C205" s="65"/>
      <c r="D205" s="61"/>
      <c r="E205" s="34"/>
      <c r="F205" s="36"/>
      <c r="G205" s="51"/>
      <c r="H205" s="35"/>
      <c r="I205" s="84"/>
      <c r="L205" s="51"/>
      <c r="M205" s="51"/>
      <c r="N205" s="67"/>
    </row>
    <row r="206" spans="1:14" x14ac:dyDescent="0.35">
      <c r="A206" s="32"/>
      <c r="B206" s="65"/>
      <c r="C206" s="65"/>
      <c r="D206" s="61"/>
      <c r="E206" s="34"/>
      <c r="F206" s="36"/>
      <c r="G206" s="51"/>
      <c r="H206" s="35"/>
      <c r="I206" s="84"/>
      <c r="L206" s="51"/>
      <c r="M206" s="51"/>
      <c r="N206" s="67"/>
    </row>
    <row r="207" spans="1:14" x14ac:dyDescent="0.35">
      <c r="A207" s="32"/>
      <c r="B207" s="65"/>
      <c r="C207" s="65"/>
      <c r="D207" s="61"/>
      <c r="E207" s="34"/>
      <c r="F207" s="36"/>
      <c r="G207" s="51"/>
      <c r="H207" s="35"/>
      <c r="I207" s="84"/>
      <c r="L207" s="51"/>
      <c r="M207" s="51"/>
      <c r="N207" s="67"/>
    </row>
    <row r="208" spans="1:14" x14ac:dyDescent="0.35">
      <c r="A208" s="32"/>
      <c r="B208" s="65"/>
      <c r="C208" s="65"/>
      <c r="D208" s="61"/>
      <c r="E208" s="34"/>
      <c r="F208" s="36"/>
      <c r="G208" s="51"/>
      <c r="H208" s="35"/>
      <c r="I208" s="84"/>
      <c r="L208" s="51"/>
      <c r="M208" s="51"/>
      <c r="N208" s="67"/>
    </row>
    <row r="209" spans="1:14" x14ac:dyDescent="0.35">
      <c r="A209" s="32"/>
      <c r="B209" s="65"/>
      <c r="C209" s="65"/>
      <c r="D209" s="61"/>
      <c r="E209" s="34"/>
      <c r="F209" s="36"/>
      <c r="G209" s="51"/>
      <c r="H209" s="35"/>
      <c r="I209" s="84"/>
      <c r="L209" s="51"/>
      <c r="M209" s="51"/>
      <c r="N209" s="67"/>
    </row>
    <row r="210" spans="1:14" x14ac:dyDescent="0.35">
      <c r="A210" s="32"/>
      <c r="B210" s="65"/>
      <c r="C210" s="65"/>
      <c r="D210" s="61"/>
      <c r="E210" s="34"/>
      <c r="F210" s="36"/>
      <c r="G210" s="51"/>
      <c r="H210" s="35"/>
      <c r="I210" s="84"/>
      <c r="L210" s="51"/>
      <c r="M210" s="51"/>
      <c r="N210" s="67"/>
    </row>
    <row r="211" spans="1:14" x14ac:dyDescent="0.35">
      <c r="A211" s="32"/>
      <c r="B211" s="65"/>
      <c r="C211" s="65"/>
      <c r="D211" s="61"/>
      <c r="E211" s="34"/>
      <c r="F211" s="36"/>
      <c r="G211" s="51"/>
      <c r="H211" s="35"/>
      <c r="I211" s="84"/>
      <c r="L211" s="51"/>
      <c r="M211" s="51"/>
      <c r="N211" s="67"/>
    </row>
    <row r="212" spans="1:14" x14ac:dyDescent="0.35">
      <c r="A212" s="32"/>
      <c r="B212" s="65"/>
      <c r="C212" s="65"/>
      <c r="D212" s="61"/>
      <c r="E212" s="34"/>
      <c r="F212" s="36"/>
      <c r="G212" s="51"/>
      <c r="H212" s="35"/>
      <c r="I212" s="84"/>
      <c r="L212" s="51"/>
      <c r="M212" s="51"/>
      <c r="N212" s="67"/>
    </row>
    <row r="213" spans="1:14" x14ac:dyDescent="0.35">
      <c r="A213" s="32"/>
      <c r="B213" s="65"/>
      <c r="C213" s="65"/>
      <c r="D213" s="61"/>
      <c r="E213" s="34"/>
      <c r="F213" s="36"/>
      <c r="G213" s="51"/>
      <c r="H213" s="35"/>
      <c r="I213" s="84"/>
      <c r="L213" s="51"/>
      <c r="M213" s="51"/>
      <c r="N213" s="67"/>
    </row>
    <row r="214" spans="1:14" x14ac:dyDescent="0.35">
      <c r="A214" s="32"/>
      <c r="B214" s="65"/>
      <c r="C214" s="65"/>
      <c r="D214" s="61"/>
      <c r="E214" s="34"/>
      <c r="F214" s="36"/>
      <c r="G214" s="51"/>
      <c r="H214" s="35"/>
      <c r="I214" s="84"/>
      <c r="L214" s="51"/>
      <c r="M214" s="51"/>
      <c r="N214" s="67"/>
    </row>
    <row r="215" spans="1:14" x14ac:dyDescent="0.35">
      <c r="A215" s="32"/>
      <c r="B215" s="65"/>
      <c r="C215" s="65"/>
      <c r="D215" s="61"/>
      <c r="E215" s="34"/>
      <c r="F215" s="36"/>
      <c r="G215" s="51"/>
      <c r="H215" s="35"/>
      <c r="I215" s="84"/>
      <c r="L215" s="51"/>
      <c r="M215" s="51"/>
      <c r="N215" s="67"/>
    </row>
    <row r="216" spans="1:14" x14ac:dyDescent="0.35">
      <c r="A216" s="32"/>
      <c r="B216" s="65"/>
      <c r="C216" s="65"/>
      <c r="D216" s="61"/>
      <c r="E216" s="34"/>
      <c r="F216" s="36"/>
      <c r="G216" s="51"/>
      <c r="H216" s="35"/>
      <c r="I216" s="84"/>
      <c r="L216" s="51"/>
      <c r="M216" s="51"/>
      <c r="N216" s="67"/>
    </row>
    <row r="217" spans="1:14" x14ac:dyDescent="0.35">
      <c r="A217" s="32"/>
      <c r="B217" s="65"/>
      <c r="C217" s="65"/>
      <c r="D217" s="61"/>
      <c r="E217" s="34"/>
      <c r="F217" s="36"/>
      <c r="G217" s="51"/>
      <c r="H217" s="35"/>
      <c r="I217" s="84"/>
      <c r="L217" s="51"/>
      <c r="M217" s="51"/>
      <c r="N217" s="67"/>
    </row>
    <row r="218" spans="1:14" x14ac:dyDescent="0.35">
      <c r="A218" s="32"/>
      <c r="B218" s="65"/>
      <c r="C218" s="65"/>
      <c r="D218" s="61"/>
      <c r="E218" s="34"/>
      <c r="F218" s="36"/>
      <c r="G218" s="51"/>
      <c r="H218" s="35"/>
      <c r="I218" s="84"/>
      <c r="L218" s="51"/>
      <c r="M218" s="51"/>
      <c r="N218" s="67"/>
    </row>
    <row r="219" spans="1:14" x14ac:dyDescent="0.35">
      <c r="A219" s="32"/>
      <c r="B219" s="65"/>
      <c r="C219" s="65"/>
      <c r="D219" s="61"/>
      <c r="E219" s="34"/>
      <c r="F219" s="36"/>
      <c r="G219" s="51"/>
      <c r="H219" s="35"/>
      <c r="I219" s="84"/>
      <c r="L219" s="51"/>
      <c r="M219" s="51"/>
      <c r="N219" s="67"/>
    </row>
    <row r="220" spans="1:14" x14ac:dyDescent="0.35">
      <c r="A220" s="32"/>
      <c r="B220" s="65"/>
      <c r="C220" s="65"/>
      <c r="D220" s="61"/>
      <c r="E220" s="34"/>
      <c r="F220" s="36"/>
      <c r="G220" s="51"/>
      <c r="H220" s="35"/>
      <c r="I220" s="84"/>
      <c r="L220" s="51"/>
      <c r="M220" s="51"/>
      <c r="N220" s="67"/>
    </row>
    <row r="221" spans="1:14" x14ac:dyDescent="0.35">
      <c r="A221" s="32"/>
      <c r="B221" s="65"/>
      <c r="C221" s="65"/>
      <c r="D221" s="61"/>
      <c r="E221" s="34"/>
      <c r="F221" s="36"/>
      <c r="G221" s="51"/>
      <c r="H221" s="35"/>
      <c r="I221" s="84"/>
      <c r="L221" s="51"/>
      <c r="M221" s="51"/>
      <c r="N221" s="67"/>
    </row>
    <row r="222" spans="1:14" x14ac:dyDescent="0.35">
      <c r="A222" s="32"/>
      <c r="B222" s="65"/>
      <c r="C222" s="65"/>
      <c r="D222" s="61"/>
      <c r="E222" s="34"/>
      <c r="F222" s="36"/>
      <c r="G222" s="51"/>
      <c r="H222" s="35"/>
      <c r="I222" s="84"/>
      <c r="L222" s="51"/>
      <c r="M222" s="51"/>
      <c r="N222" s="67"/>
    </row>
    <row r="223" spans="1:14" x14ac:dyDescent="0.35">
      <c r="A223" s="32"/>
      <c r="B223" s="65"/>
      <c r="C223" s="65"/>
      <c r="D223" s="61"/>
      <c r="E223" s="34"/>
      <c r="F223" s="36"/>
      <c r="G223" s="51"/>
      <c r="H223" s="35"/>
      <c r="I223" s="84"/>
      <c r="L223" s="51"/>
      <c r="M223" s="51"/>
      <c r="N223" s="67"/>
    </row>
    <row r="224" spans="1:14" x14ac:dyDescent="0.35">
      <c r="A224" s="32"/>
      <c r="B224" s="65"/>
      <c r="C224" s="65"/>
      <c r="D224" s="61"/>
      <c r="E224" s="34"/>
      <c r="F224" s="36"/>
      <c r="G224" s="51"/>
      <c r="H224" s="35"/>
      <c r="I224" s="84"/>
      <c r="L224" s="51"/>
      <c r="M224" s="51"/>
      <c r="N224" s="67"/>
    </row>
    <row r="225" spans="1:14" x14ac:dyDescent="0.35">
      <c r="A225" s="32"/>
      <c r="B225" s="65"/>
      <c r="C225" s="65"/>
      <c r="D225" s="61"/>
      <c r="E225" s="34"/>
      <c r="F225" s="36"/>
      <c r="G225" s="51"/>
      <c r="H225" s="35"/>
      <c r="I225" s="84"/>
      <c r="L225" s="51"/>
      <c r="M225" s="51"/>
      <c r="N225" s="67"/>
    </row>
    <row r="226" spans="1:14" x14ac:dyDescent="0.35">
      <c r="A226" s="32"/>
      <c r="B226" s="65"/>
      <c r="C226" s="65"/>
      <c r="D226" s="61"/>
      <c r="E226" s="34"/>
      <c r="F226" s="36"/>
      <c r="G226" s="51"/>
      <c r="H226" s="35"/>
      <c r="I226" s="84"/>
      <c r="L226" s="51"/>
      <c r="M226" s="51"/>
      <c r="N226" s="67"/>
    </row>
    <row r="227" spans="1:14" x14ac:dyDescent="0.35">
      <c r="A227" s="32"/>
      <c r="B227" s="65"/>
      <c r="C227" s="65"/>
      <c r="D227" s="61"/>
      <c r="E227" s="34"/>
      <c r="F227" s="36"/>
      <c r="G227" s="51"/>
      <c r="H227" s="35"/>
      <c r="I227" s="84"/>
      <c r="L227" s="51"/>
      <c r="M227" s="51"/>
      <c r="N227" s="67"/>
    </row>
    <row r="228" spans="1:14" x14ac:dyDescent="0.35">
      <c r="A228" s="32"/>
      <c r="B228" s="65"/>
      <c r="C228" s="65"/>
      <c r="D228" s="61"/>
      <c r="E228" s="34"/>
      <c r="F228" s="36"/>
      <c r="G228" s="51"/>
      <c r="H228" s="35"/>
      <c r="I228" s="84"/>
      <c r="L228" s="51"/>
      <c r="M228" s="51"/>
      <c r="N228" s="67"/>
    </row>
    <row r="229" spans="1:14" x14ac:dyDescent="0.35">
      <c r="A229" s="32"/>
      <c r="B229" s="65"/>
      <c r="C229" s="65"/>
      <c r="D229" s="61"/>
      <c r="E229" s="34"/>
      <c r="F229" s="36"/>
      <c r="G229" s="51"/>
      <c r="H229" s="35"/>
      <c r="I229" s="84"/>
      <c r="L229" s="51"/>
      <c r="M229" s="51"/>
      <c r="N229" s="67"/>
    </row>
    <row r="230" spans="1:14" x14ac:dyDescent="0.35">
      <c r="A230" s="32"/>
      <c r="B230" s="65"/>
      <c r="C230" s="65"/>
      <c r="D230" s="61"/>
      <c r="E230" s="34"/>
      <c r="F230" s="36"/>
      <c r="G230" s="51"/>
      <c r="H230" s="35"/>
      <c r="I230" s="84"/>
      <c r="L230" s="51"/>
      <c r="M230" s="51"/>
      <c r="N230" s="67"/>
    </row>
    <row r="231" spans="1:14" x14ac:dyDescent="0.35">
      <c r="A231" s="32"/>
      <c r="B231" s="65"/>
      <c r="C231" s="65"/>
      <c r="D231" s="61"/>
      <c r="E231" s="34"/>
      <c r="F231" s="36"/>
      <c r="G231" s="51"/>
      <c r="H231" s="35"/>
      <c r="I231" s="84"/>
      <c r="L231" s="51"/>
      <c r="M231" s="51"/>
      <c r="N231" s="67"/>
    </row>
    <row r="232" spans="1:14" x14ac:dyDescent="0.35">
      <c r="A232" s="29"/>
      <c r="B232" s="29"/>
      <c r="C232" s="29"/>
      <c r="D232" s="29"/>
      <c r="N232" s="67"/>
    </row>
    <row r="233" spans="1:14" x14ac:dyDescent="0.35">
      <c r="A233" s="29"/>
      <c r="B233" s="29"/>
      <c r="C233" s="29"/>
      <c r="D233" s="29"/>
      <c r="N233" s="67"/>
    </row>
    <row r="234" spans="1:14" x14ac:dyDescent="0.35">
      <c r="A234" s="29"/>
      <c r="B234" s="29"/>
      <c r="C234" s="29"/>
      <c r="D234" s="29"/>
      <c r="N234" s="67"/>
    </row>
    <row r="235" spans="1:14" x14ac:dyDescent="0.35">
      <c r="A235" s="29"/>
      <c r="B235" s="29"/>
      <c r="C235" s="29"/>
      <c r="D235" s="29"/>
      <c r="N235" s="67"/>
    </row>
    <row r="236" spans="1:14" x14ac:dyDescent="0.35">
      <c r="A236" s="29"/>
      <c r="B236" s="29"/>
      <c r="C236" s="29"/>
      <c r="D236" s="29"/>
      <c r="N236" s="67"/>
    </row>
    <row r="237" spans="1:14" x14ac:dyDescent="0.35">
      <c r="A237" s="29"/>
      <c r="B237" s="29"/>
      <c r="C237" s="29"/>
      <c r="D237" s="29"/>
      <c r="N237" s="67"/>
    </row>
    <row r="238" spans="1:14" x14ac:dyDescent="0.35">
      <c r="A238" s="29"/>
      <c r="B238" s="29"/>
      <c r="C238" s="29"/>
      <c r="D238" s="29"/>
      <c r="N238" s="67"/>
    </row>
    <row r="239" spans="1:14" x14ac:dyDescent="0.35">
      <c r="A239" s="29"/>
      <c r="B239" s="29"/>
      <c r="C239" s="29"/>
      <c r="D239" s="29"/>
      <c r="N239" s="67"/>
    </row>
    <row r="240" spans="1:14" x14ac:dyDescent="0.35">
      <c r="A240" s="29"/>
      <c r="B240" s="29"/>
      <c r="C240" s="29"/>
      <c r="D240" s="29"/>
      <c r="N240" s="67"/>
    </row>
    <row r="241" spans="1:14" x14ac:dyDescent="0.35">
      <c r="A241" s="29"/>
      <c r="B241" s="29"/>
      <c r="C241" s="29"/>
      <c r="D241" s="29"/>
      <c r="N241" s="67"/>
    </row>
    <row r="242" spans="1:14" x14ac:dyDescent="0.35">
      <c r="A242" s="29"/>
      <c r="B242" s="29"/>
      <c r="C242" s="29"/>
      <c r="D242" s="29"/>
    </row>
    <row r="243" spans="1:14" x14ac:dyDescent="0.35">
      <c r="A243" s="29"/>
      <c r="B243" s="29"/>
      <c r="C243" s="29"/>
      <c r="D243" s="29"/>
    </row>
    <row r="244" spans="1:14" x14ac:dyDescent="0.35">
      <c r="A244" s="29"/>
      <c r="B244" s="29"/>
      <c r="C244" s="29"/>
      <c r="D244" s="29"/>
    </row>
    <row r="245" spans="1:14" x14ac:dyDescent="0.35">
      <c r="A245" s="29"/>
      <c r="B245" s="29"/>
      <c r="C245" s="29"/>
      <c r="D245" s="29"/>
    </row>
    <row r="246" spans="1:14" x14ac:dyDescent="0.35">
      <c r="A246" s="29"/>
      <c r="B246" s="29"/>
      <c r="C246" s="29"/>
      <c r="D246" s="29"/>
    </row>
    <row r="247" spans="1:14" x14ac:dyDescent="0.35">
      <c r="A247" s="29"/>
      <c r="B247" s="29"/>
      <c r="C247" s="29"/>
      <c r="D247" s="29"/>
    </row>
    <row r="248" spans="1:14" x14ac:dyDescent="0.35">
      <c r="A248" s="29"/>
      <c r="B248" s="29"/>
      <c r="C248" s="29"/>
      <c r="D248" s="29"/>
    </row>
    <row r="249" spans="1:14" x14ac:dyDescent="0.35">
      <c r="A249" s="29"/>
      <c r="B249" s="29"/>
      <c r="C249" s="29"/>
      <c r="D249" s="29"/>
    </row>
    <row r="250" spans="1:14" x14ac:dyDescent="0.35">
      <c r="A250" s="29"/>
      <c r="B250" s="29"/>
      <c r="C250" s="29"/>
      <c r="D250" s="29"/>
    </row>
    <row r="251" spans="1:14" x14ac:dyDescent="0.35">
      <c r="A251" s="29"/>
      <c r="B251" s="29"/>
      <c r="C251" s="29"/>
      <c r="D251" s="29"/>
    </row>
    <row r="252" spans="1:14" x14ac:dyDescent="0.35">
      <c r="A252" s="29"/>
      <c r="B252" s="29"/>
      <c r="C252" s="29"/>
      <c r="D252" s="29"/>
    </row>
    <row r="253" spans="1:14" x14ac:dyDescent="0.35">
      <c r="A253" s="29"/>
      <c r="B253" s="29"/>
      <c r="C253" s="29"/>
      <c r="D253" s="29"/>
    </row>
    <row r="254" spans="1:14" x14ac:dyDescent="0.35">
      <c r="A254" s="29"/>
      <c r="B254" s="29"/>
      <c r="C254" s="29"/>
      <c r="D254" s="29"/>
    </row>
    <row r="255" spans="1:14" x14ac:dyDescent="0.35">
      <c r="A255" s="29"/>
      <c r="B255" s="29"/>
      <c r="C255" s="29"/>
      <c r="D255" s="29"/>
    </row>
    <row r="256" spans="1: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row r="260" spans="1:4" x14ac:dyDescent="0.35">
      <c r="A260" s="29"/>
      <c r="B260" s="29"/>
      <c r="C260" s="29"/>
      <c r="D260" s="29"/>
    </row>
    <row r="261" spans="1:4" x14ac:dyDescent="0.35">
      <c r="A261" s="29"/>
      <c r="B261" s="29"/>
      <c r="C261" s="29"/>
      <c r="D261" s="29"/>
    </row>
    <row r="262" spans="1:4" x14ac:dyDescent="0.35">
      <c r="A262" s="29"/>
      <c r="B262" s="29"/>
      <c r="C262" s="29"/>
      <c r="D262" s="29"/>
    </row>
    <row r="263" spans="1:4" x14ac:dyDescent="0.35">
      <c r="A263" s="29"/>
      <c r="B263" s="29"/>
      <c r="C263" s="29"/>
      <c r="D263" s="29"/>
    </row>
    <row r="264" spans="1:4" x14ac:dyDescent="0.35">
      <c r="A264" s="29"/>
      <c r="B264" s="29"/>
      <c r="C264" s="29"/>
      <c r="D264" s="29"/>
    </row>
    <row r="265" spans="1:4" x14ac:dyDescent="0.35">
      <c r="A265" s="29"/>
      <c r="B265" s="29"/>
      <c r="C265" s="29"/>
      <c r="D265" s="29"/>
    </row>
    <row r="266" spans="1:4" x14ac:dyDescent="0.35">
      <c r="A266" s="29"/>
      <c r="B266" s="29"/>
      <c r="C266" s="29"/>
      <c r="D266" s="29"/>
    </row>
    <row r="267" spans="1:4" x14ac:dyDescent="0.35">
      <c r="A267" s="29"/>
      <c r="B267" s="29"/>
      <c r="C267" s="29"/>
      <c r="D267" s="29"/>
    </row>
    <row r="268" spans="1:4" x14ac:dyDescent="0.35">
      <c r="A268" s="29"/>
      <c r="B268" s="29"/>
      <c r="C268" s="29"/>
      <c r="D268" s="29"/>
    </row>
    <row r="269" spans="1:4" x14ac:dyDescent="0.35">
      <c r="A269" s="29"/>
      <c r="B269" s="29"/>
      <c r="C269" s="29"/>
      <c r="D269" s="29"/>
    </row>
    <row r="270" spans="1:4" x14ac:dyDescent="0.35">
      <c r="A270" s="29"/>
      <c r="B270" s="29"/>
      <c r="C270" s="29"/>
      <c r="D270" s="29"/>
    </row>
    <row r="271" spans="1:4" x14ac:dyDescent="0.35">
      <c r="A271" s="29"/>
      <c r="B271" s="29"/>
      <c r="C271" s="29"/>
      <c r="D271" s="29"/>
    </row>
    <row r="272" spans="1:4" x14ac:dyDescent="0.35">
      <c r="A272" s="29"/>
      <c r="B272" s="29"/>
      <c r="C272" s="29"/>
      <c r="D272" s="29"/>
    </row>
    <row r="273" spans="1:4" x14ac:dyDescent="0.35">
      <c r="A273" s="29"/>
      <c r="B273" s="29"/>
      <c r="C273" s="29"/>
      <c r="D273" s="29"/>
    </row>
    <row r="274" spans="1:4" x14ac:dyDescent="0.35">
      <c r="A274" s="29"/>
      <c r="B274" s="29"/>
      <c r="C274" s="29"/>
      <c r="D274" s="29"/>
    </row>
    <row r="275" spans="1:4" x14ac:dyDescent="0.35">
      <c r="A275" s="29"/>
      <c r="B275" s="29"/>
      <c r="C275" s="29"/>
      <c r="D275" s="29"/>
    </row>
    <row r="276" spans="1:4" x14ac:dyDescent="0.35">
      <c r="A276" s="29"/>
      <c r="B276" s="29"/>
      <c r="C276" s="29"/>
      <c r="D276" s="29"/>
    </row>
    <row r="277" spans="1:4" x14ac:dyDescent="0.35">
      <c r="A277" s="29"/>
      <c r="B277" s="29"/>
      <c r="C277" s="29"/>
      <c r="D277" s="29"/>
    </row>
  </sheetData>
  <autoFilter ref="A16:U231" xr:uid="{E0BA2D08-F164-426D-8B22-833BD306E2C0}"/>
  <mergeCells count="1">
    <mergeCell ref="F11:I11"/>
  </mergeCells>
  <phoneticPr fontId="49" type="noConversion"/>
  <conditionalFormatting sqref="I17:I231">
    <cfRule type="cellIs" dxfId="4" priority="1"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56">
    <tabColor theme="0" tint="-0.249977111117893"/>
    <pageSetUpPr fitToPage="1"/>
  </sheetPr>
  <dimension ref="A1:AP938"/>
  <sheetViews>
    <sheetView showGridLines="0" zoomScale="70" zoomScaleNormal="70" workbookViewId="0">
      <selection activeCell="A2" sqref="A2"/>
    </sheetView>
  </sheetViews>
  <sheetFormatPr baseColWidth="10" defaultColWidth="11.453125" defaultRowHeight="14.5" x14ac:dyDescent="0.35"/>
  <cols>
    <col min="1" max="1" width="17.453125" style="1" customWidth="1"/>
    <col min="2" max="4" width="11.453125" style="1"/>
    <col min="5" max="5" width="10.8164062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32" width="11.453125" style="1"/>
    <col min="33" max="33" width="1.81640625" style="1" customWidth="1"/>
    <col min="34" max="34" width="10.54296875" style="1" customWidth="1"/>
    <col min="35" max="35" width="1.81640625" style="1" customWidth="1"/>
    <col min="38" max="40" width="11.453125" style="1"/>
    <col min="41" max="41" width="11.54296875" style="1" bestFit="1" customWidth="1"/>
    <col min="42" max="16384" width="11.453125" style="1"/>
  </cols>
  <sheetData>
    <row r="1" spans="1:42" s="69" customFormat="1" ht="15" x14ac:dyDescent="0.35">
      <c r="A1" s="104" t="s">
        <v>214</v>
      </c>
      <c r="G1" s="69" t="s">
        <v>215</v>
      </c>
      <c r="K1" s="69" t="s">
        <v>10</v>
      </c>
      <c r="L1" s="69" t="s">
        <v>10</v>
      </c>
      <c r="AJ1" s="69" t="s">
        <v>216</v>
      </c>
    </row>
    <row r="2" spans="1:42" x14ac:dyDescent="0.35">
      <c r="A2" s="85"/>
      <c r="B2" s="85"/>
      <c r="C2" s="86"/>
      <c r="D2" s="87"/>
      <c r="F2" s="2"/>
      <c r="G2" s="3"/>
      <c r="H2" s="3"/>
      <c r="I2" s="3"/>
      <c r="J2" s="3"/>
      <c r="K2" s="3"/>
      <c r="L2" s="3"/>
      <c r="M2" s="3"/>
      <c r="N2" s="3"/>
      <c r="O2" s="3"/>
      <c r="P2" s="3"/>
      <c r="Q2" s="3"/>
      <c r="R2" s="3"/>
      <c r="S2" s="3"/>
      <c r="V2" s="3"/>
      <c r="W2" s="3"/>
      <c r="X2" s="3"/>
      <c r="AI2" s="2"/>
      <c r="AL2"/>
      <c r="AM2"/>
      <c r="AN2"/>
    </row>
    <row r="3" spans="1:42" ht="15" x14ac:dyDescent="0.35">
      <c r="A3" s="85" t="s">
        <v>217</v>
      </c>
      <c r="B3" s="85"/>
      <c r="C3" s="86"/>
      <c r="D3" s="155">
        <f>H3+M3+R3+W3</f>
        <v>24.5</v>
      </c>
      <c r="E3" s="85" t="s">
        <v>218</v>
      </c>
      <c r="F3" s="2"/>
      <c r="G3" s="3" t="str">
        <f>RESULTS!D19</f>
        <v>Sediane N 25</v>
      </c>
      <c r="H3" s="245">
        <f>RESULTS!E19</f>
        <v>0</v>
      </c>
      <c r="I3" s="7" t="s">
        <v>10</v>
      </c>
      <c r="J3" s="8"/>
      <c r="K3" s="3"/>
      <c r="L3" s="3" t="str">
        <f>RESULTS!D20</f>
        <v>Sediane N 26</v>
      </c>
      <c r="M3" s="245">
        <f>RESULTS!E20</f>
        <v>0.22558500000000001</v>
      </c>
      <c r="N3" s="7" t="s">
        <v>10</v>
      </c>
      <c r="O3" s="8"/>
      <c r="P3" s="3"/>
      <c r="Q3" s="3" t="str">
        <f>RESULTS!D21</f>
        <v>Sediane 27</v>
      </c>
      <c r="R3" s="245">
        <f>RESULTS!E21</f>
        <v>24.274415000000001</v>
      </c>
      <c r="S3" s="7" t="s">
        <v>10</v>
      </c>
      <c r="T3" s="8"/>
      <c r="V3" s="3">
        <f>RESULTS!D22</f>
        <v>0</v>
      </c>
      <c r="W3" s="3">
        <f>RESULTS!E22</f>
        <v>0</v>
      </c>
      <c r="X3" s="7" t="s">
        <v>10</v>
      </c>
      <c r="Y3" s="8"/>
      <c r="AH3" s="85"/>
      <c r="AI3" s="2"/>
      <c r="AL3"/>
      <c r="AM3"/>
      <c r="AN3"/>
    </row>
    <row r="4" spans="1:42" ht="25.5" customHeight="1" x14ac:dyDescent="0.35">
      <c r="A4" s="85" t="s">
        <v>219</v>
      </c>
      <c r="B4" s="85"/>
      <c r="C4" s="86"/>
      <c r="D4" s="87">
        <f>IFERROR(D3/D5*1000,0)</f>
        <v>90</v>
      </c>
      <c r="E4" s="85" t="s">
        <v>220</v>
      </c>
      <c r="F4" s="2"/>
      <c r="G4" s="336" t="s">
        <v>221</v>
      </c>
      <c r="H4" s="337"/>
      <c r="I4" s="7">
        <f>SUMIFS('Base Produits'!$S:$S,'Base Produits'!$R:$R,G3)</f>
        <v>90</v>
      </c>
      <c r="J4" s="8"/>
      <c r="K4" s="3"/>
      <c r="L4" s="336" t="s">
        <v>221</v>
      </c>
      <c r="M4" s="337"/>
      <c r="N4" s="7">
        <f>SUMIFS('Base Produits'!$S:$S,'Base Produits'!$R:$R,L3)</f>
        <v>90</v>
      </c>
      <c r="O4" s="8"/>
      <c r="P4" s="3"/>
      <c r="Q4" s="336" t="s">
        <v>221</v>
      </c>
      <c r="R4" s="337"/>
      <c r="S4" s="7">
        <f>SUMIFS('Base Produits'!$S:$S,'Base Produits'!$R:$R,Q3)</f>
        <v>90</v>
      </c>
      <c r="T4" s="8"/>
      <c r="V4" s="336" t="s">
        <v>221</v>
      </c>
      <c r="W4" s="337"/>
      <c r="X4" s="7">
        <f>SUMIFS('Base Produits'!$S:$S,'Base Produits'!$R:$R,V3)</f>
        <v>0</v>
      </c>
      <c r="Y4" s="8"/>
      <c r="AH4" s="85"/>
      <c r="AI4" s="2"/>
      <c r="AL4"/>
      <c r="AM4"/>
      <c r="AN4"/>
    </row>
    <row r="5" spans="1:42" ht="38.25" customHeight="1" x14ac:dyDescent="0.35">
      <c r="A5" s="85" t="s">
        <v>222</v>
      </c>
      <c r="B5" s="85"/>
      <c r="C5" s="86"/>
      <c r="D5" s="88">
        <f>(IFERROR(H3/I4,0)+IFERROR(M3/N4,0)+IFERROR(R3/S4,0)+IFERROR(W3/X4,0))*1000</f>
        <v>272.22222222222223</v>
      </c>
      <c r="E5" s="85" t="s">
        <v>223</v>
      </c>
      <c r="F5" s="2"/>
      <c r="G5" s="338" t="s">
        <v>224</v>
      </c>
      <c r="H5" s="339"/>
      <c r="I5" s="9" t="s">
        <v>225</v>
      </c>
      <c r="J5" s="10" t="s">
        <v>226</v>
      </c>
      <c r="K5" s="3"/>
      <c r="L5" s="338" t="s">
        <v>224</v>
      </c>
      <c r="M5" s="339"/>
      <c r="N5" s="9" t="s">
        <v>225</v>
      </c>
      <c r="O5" s="10" t="s">
        <v>226</v>
      </c>
      <c r="P5" s="3"/>
      <c r="Q5" s="338" t="s">
        <v>224</v>
      </c>
      <c r="R5" s="339"/>
      <c r="S5" s="9" t="s">
        <v>225</v>
      </c>
      <c r="T5" s="10" t="s">
        <v>226</v>
      </c>
      <c r="V5" s="338" t="s">
        <v>224</v>
      </c>
      <c r="W5" s="339"/>
      <c r="X5" s="9" t="s">
        <v>225</v>
      </c>
      <c r="Y5" s="10" t="s">
        <v>226</v>
      </c>
      <c r="AH5" s="85"/>
      <c r="AI5" s="2"/>
      <c r="AL5"/>
      <c r="AM5"/>
      <c r="AN5"/>
    </row>
    <row r="6" spans="1:42" x14ac:dyDescent="0.35">
      <c r="C6" s="5"/>
      <c r="D6" s="6"/>
      <c r="F6" s="2"/>
      <c r="G6" s="340"/>
      <c r="H6" s="341"/>
      <c r="I6" s="11">
        <f>SUMIFS('Base Produits'!$C:$C,'Base Produits'!$A:$A,G$3,'Base Produits'!$B:$B,1)</f>
        <v>1</v>
      </c>
      <c r="J6" s="11">
        <f>SUMIFS('Base Produits'!$D:$D,'Base Produits'!$A:$A,G$3,'Base Produits'!$B:$B,1)</f>
        <v>0.35</v>
      </c>
      <c r="K6" s="3"/>
      <c r="L6" s="340"/>
      <c r="M6" s="341"/>
      <c r="N6" s="11">
        <f>SUMIFS('Base Produits'!$C:$C,'Base Produits'!$A:$A,L$3,'Base Produits'!$B:$B,1)</f>
        <v>1</v>
      </c>
      <c r="O6" s="11">
        <f>SUMIFS('Base Produits'!$D:$D,'Base Produits'!$A:$A,L$3,'Base Produits'!$B:$B,1)</f>
        <v>0.35</v>
      </c>
      <c r="P6" s="3"/>
      <c r="Q6" s="340"/>
      <c r="R6" s="341"/>
      <c r="S6" s="11">
        <f>SUMIFS('Base Produits'!$C:$C,'Base Produits'!$A:$A,Q$3,'Base Produits'!$B:$B,1)</f>
        <v>1</v>
      </c>
      <c r="T6" s="11">
        <f>SUMIFS('Base Produits'!$D:$D,'Base Produits'!$A:$A,Q$3,'Base Produits'!$B:$B,1)</f>
        <v>0.37</v>
      </c>
      <c r="V6" s="340"/>
      <c r="W6" s="341"/>
      <c r="X6" s="11">
        <f>SUMIFS('Base Produits'!$C:$C,'Base Produits'!$A:$A,V$3,'Base Produits'!$B:$B,1)</f>
        <v>0</v>
      </c>
      <c r="Y6" s="11">
        <f>SUMIFS('Base Produits'!$D:$D,'Base Produits'!$A:$A,V$3,'Base Produits'!$B:$B,1)</f>
        <v>0</v>
      </c>
      <c r="AI6" s="2"/>
      <c r="AL6"/>
      <c r="AM6"/>
      <c r="AN6"/>
    </row>
    <row r="7" spans="1:42" x14ac:dyDescent="0.35">
      <c r="C7" s="5"/>
      <c r="D7" s="6"/>
      <c r="F7" s="2"/>
      <c r="G7" s="340"/>
      <c r="H7" s="341"/>
      <c r="I7" s="11">
        <f>IF(OR(I6=0,I6=""),"",SUMIFS('Base Produits'!$C:$C,'Base Produits'!$A:$A,G$3,'Base Produits'!$B:$B,2))</f>
        <v>0.75</v>
      </c>
      <c r="J7" s="11">
        <f>IF(OR(I6=0,I6=""),"",SUMIFS('Base Produits'!$D:$D,'Base Produits'!$A:$A,G$3,'Base Produits'!$B:$B,2))</f>
        <v>0.75</v>
      </c>
      <c r="K7" s="3"/>
      <c r="L7" s="340"/>
      <c r="M7" s="341"/>
      <c r="N7" s="11">
        <f>IF(OR(N6=0,N6=""),"",SUMIFS('Base Produits'!$C:$C,'Base Produits'!$A:$A,L$3,'Base Produits'!$B:$B,2))</f>
        <v>0.75</v>
      </c>
      <c r="O7" s="11">
        <f>IF(OR(N6=0,N6=""),"",SUMIFS('Base Produits'!$D:$D,'Base Produits'!$A:$A,L$3,'Base Produits'!$B:$B,2))</f>
        <v>0.75</v>
      </c>
      <c r="P7" s="3"/>
      <c r="Q7" s="340"/>
      <c r="R7" s="341"/>
      <c r="S7" s="11">
        <f>IF(OR(S6=0,S6=""),"",SUMIFS('Base Produits'!$C:$C,'Base Produits'!$A:$A,Q$3,'Base Produits'!$B:$B,2))</f>
        <v>0.6</v>
      </c>
      <c r="T7" s="11">
        <f>IF(OR(S6=0,S6=""),"",SUMIFS('Base Produits'!$D:$D,'Base Produits'!$A:$A,Q$3,'Base Produits'!$B:$B,2))</f>
        <v>0.8</v>
      </c>
      <c r="V7" s="340"/>
      <c r="W7" s="341"/>
      <c r="X7" s="11" t="str">
        <f>IF(OR(X6=0,X6=""),"",SUMIFS('Base Produits'!$C:$C,'Base Produits'!$A:$A,V$3,'Base Produits'!$B:$B,2))</f>
        <v/>
      </c>
      <c r="Y7" s="11" t="str">
        <f>IF(OR(X6=0,X6=""),"",SUMIFS('Base Produits'!$D:$D,'Base Produits'!$A:$A,V$3,'Base Produits'!$B:$B,2))</f>
        <v/>
      </c>
      <c r="AI7" s="2"/>
      <c r="AL7"/>
      <c r="AM7"/>
      <c r="AN7"/>
    </row>
    <row r="8" spans="1:42" x14ac:dyDescent="0.35">
      <c r="C8" s="5"/>
      <c r="D8" s="6"/>
      <c r="F8" s="2"/>
      <c r="G8" s="340"/>
      <c r="H8" s="341"/>
      <c r="I8" s="11">
        <f>IF(OR(I7=0,I7=""),"",SUMIFS('Base Produits'!$C:$C,'Base Produits'!$A:$A,G$3,'Base Produits'!$B:$B,3))</f>
        <v>0.56999999999999995</v>
      </c>
      <c r="J8" s="11">
        <f>IF(OR(I7=0,I7=""),"",SUMIFS('Base Produits'!$D:$D,'Base Produits'!$A:$A,G$3,'Base Produits'!$B:$B,3))</f>
        <v>1</v>
      </c>
      <c r="K8" s="3"/>
      <c r="L8" s="340"/>
      <c r="M8" s="341"/>
      <c r="N8" s="11">
        <f>IF(OR(N7=0,N7=""),"",SUMIFS('Base Produits'!$C:$C,'Base Produits'!$A:$A,L$3,'Base Produits'!$B:$B,3))</f>
        <v>0.56999999999999995</v>
      </c>
      <c r="O8" s="11">
        <f>IF(OR(N7=0,N7=""),"",SUMIFS('Base Produits'!$D:$D,'Base Produits'!$A:$A,L$3,'Base Produits'!$B:$B,3))</f>
        <v>1</v>
      </c>
      <c r="P8" s="3"/>
      <c r="Q8" s="340"/>
      <c r="R8" s="341"/>
      <c r="S8" s="11">
        <f>IF(OR(S7=0,S7=""),"",SUMIFS('Base Produits'!$C:$C,'Base Produits'!$A:$A,Q$3,'Base Produits'!$B:$B,3))</f>
        <v>0.23</v>
      </c>
      <c r="T8" s="11">
        <f>IF(OR(S7=0,S7=""),"",SUMIFS('Base Produits'!$D:$D,'Base Produits'!$A:$A,Q$3,'Base Produits'!$B:$B,3))</f>
        <v>1</v>
      </c>
      <c r="V8" s="340"/>
      <c r="W8" s="341"/>
      <c r="X8" s="11" t="str">
        <f>IF(OR(X7=0,X7=""),"",SUMIFS('Base Produits'!$C:$C,'Base Produits'!$A:$A,V$3,'Base Produits'!$B:$B,3))</f>
        <v/>
      </c>
      <c r="Y8" s="11" t="str">
        <f>IF(OR(X7=0,X7=""),"",SUMIFS('Base Produits'!$D:$D,'Base Produits'!$A:$A,V$3,'Base Produits'!$B:$B,3))</f>
        <v/>
      </c>
      <c r="AI8" s="2"/>
      <c r="AL8"/>
      <c r="AM8"/>
      <c r="AN8"/>
    </row>
    <row r="9" spans="1:42" x14ac:dyDescent="0.35">
      <c r="A9" s="1" t="s">
        <v>227</v>
      </c>
      <c r="C9" s="5"/>
      <c r="D9" s="277">
        <f>RESULTS!K19</f>
        <v>272</v>
      </c>
      <c r="F9" s="2"/>
      <c r="G9" s="340"/>
      <c r="H9" s="341"/>
      <c r="I9" s="11">
        <f>IF(OR(I8=0,I8=""),"",SUMIFS('Base Produits'!$C:$C,'Base Produits'!$A:$A,G$3,'Base Produits'!$B:$B,4))</f>
        <v>0</v>
      </c>
      <c r="J9" s="11">
        <f>IF(OR(I8=0,I8=""),"",SUMIFS('Base Produits'!$D:$D,'Base Produits'!$A:$A,G$3,'Base Produits'!$B:$B,4))</f>
        <v>1</v>
      </c>
      <c r="K9" s="3"/>
      <c r="L9" s="340"/>
      <c r="M9" s="341"/>
      <c r="N9" s="11">
        <f>IF(OR(N8=0,N8=""),"",SUMIFS('Base Produits'!$C:$C,'Base Produits'!$A:$A,L$3,'Base Produits'!$B:$B,4))</f>
        <v>0</v>
      </c>
      <c r="O9" s="11">
        <f>IF(OR(N8=0,N8=""),"",SUMIFS('Base Produits'!$D:$D,'Base Produits'!$A:$A,L$3,'Base Produits'!$B:$B,4))</f>
        <v>1</v>
      </c>
      <c r="P9" s="3"/>
      <c r="Q9" s="340"/>
      <c r="R9" s="341"/>
      <c r="S9" s="11">
        <f>IF(OR(S8=0,S8=""),"",SUMIFS('Base Produits'!$C:$C,'Base Produits'!$A:$A,Q$3,'Base Produits'!$B:$B,4))</f>
        <v>0</v>
      </c>
      <c r="T9" s="11">
        <f>IF(OR(S8=0,S8=""),"",SUMIFS('Base Produits'!$D:$D,'Base Produits'!$A:$A,Q$3,'Base Produits'!$B:$B,4))</f>
        <v>1</v>
      </c>
      <c r="V9" s="340"/>
      <c r="W9" s="341"/>
      <c r="X9" s="11" t="str">
        <f>IF(OR(X8=0,X8=""),"",SUMIFS('Base Produits'!$C:$C,'Base Produits'!$A:$A,V$3,'Base Produits'!$B:$B,4))</f>
        <v/>
      </c>
      <c r="Y9" s="11" t="str">
        <f>IF(OR(X8=0,X8=""),"",SUMIFS('Base Produits'!$D:$D,'Base Produits'!$A:$A,V$3,'Base Produits'!$B:$B,4))</f>
        <v/>
      </c>
      <c r="AI9" s="2"/>
      <c r="AL9"/>
      <c r="AM9"/>
      <c r="AN9"/>
    </row>
    <row r="10" spans="1:42" x14ac:dyDescent="0.35">
      <c r="A10" s="1" t="s">
        <v>228</v>
      </c>
      <c r="C10" s="5"/>
      <c r="D10" s="277">
        <f>RESULTS!L19</f>
        <v>402</v>
      </c>
      <c r="F10" s="2"/>
      <c r="G10" s="340"/>
      <c r="H10" s="341"/>
      <c r="I10" s="11" t="str">
        <f>IF(OR(I9=0,I9=""),"",SUMIFS('Base Produits'!$C:$C,'Base Produits'!$A:$A,G$3,'Base Produits'!$B:$B,5))</f>
        <v/>
      </c>
      <c r="J10" s="11" t="str">
        <f>IF(OR(I9=0,I9=""),"",SUMIFS('Base Produits'!$D:$D,'Base Produits'!$A:$A,G$3,'Base Produits'!$B:$B,5))</f>
        <v/>
      </c>
      <c r="K10" s="3"/>
      <c r="L10" s="340"/>
      <c r="M10" s="341"/>
      <c r="N10" s="11" t="str">
        <f>IF(OR(N9=0,N9=""),"",SUMIFS('Base Produits'!$C:$C,'Base Produits'!$A:$A,L$3,'Base Produits'!$B:$B,5))</f>
        <v/>
      </c>
      <c r="O10" s="11" t="str">
        <f>IF(OR(N9=0,N9=""),"",SUMIFS('Base Produits'!$D:$D,'Base Produits'!$A:$A,L$3,'Base Produits'!$B:$B,5))</f>
        <v/>
      </c>
      <c r="P10" s="3"/>
      <c r="Q10" s="340"/>
      <c r="R10" s="341"/>
      <c r="S10" s="11" t="str">
        <f>IF(OR(S9=0,S9=""),"",SUMIFS('Base Produits'!$C:$C,'Base Produits'!$A:$A,Q$3,'Base Produits'!$B:$B,5))</f>
        <v/>
      </c>
      <c r="T10" s="11" t="str">
        <f>IF(OR(S9=0,S9=""),"",SUMIFS('Base Produits'!$D:$D,'Base Produits'!$A:$A,Q$3,'Base Produits'!$B:$B,5))</f>
        <v/>
      </c>
      <c r="V10" s="340"/>
      <c r="W10" s="341"/>
      <c r="X10" s="11" t="str">
        <f>IF(OR(X9=0,X9=""),"",SUMIFS('Base Produits'!$C:$C,'Base Produits'!$A:$A,V$3,'Base Produits'!$B:$B,5))</f>
        <v/>
      </c>
      <c r="Y10" s="11" t="str">
        <f>IF(OR(X9=0,X9=""),"",SUMIFS('Base Produits'!$D:$D,'Base Produits'!$A:$A,V$3,'Base Produits'!$B:$B,5))</f>
        <v/>
      </c>
      <c r="AI10" s="2"/>
      <c r="AL10"/>
      <c r="AM10"/>
      <c r="AN10"/>
    </row>
    <row r="11" spans="1:42" x14ac:dyDescent="0.35">
      <c r="C11" s="5"/>
      <c r="D11" s="6"/>
      <c r="F11" s="2"/>
      <c r="G11" s="342"/>
      <c r="H11" s="343"/>
      <c r="I11" s="11" t="str">
        <f>IF(OR(I10=0,I10=""),"",SUMIFS('Base Produits'!$C:$C,'Base Produits'!$A:$A,G$3,'Base Produits'!$B:$B,6))</f>
        <v/>
      </c>
      <c r="J11" s="11" t="str">
        <f>IF(OR(I10=0,I10=""),"",SUMIFS('Base Produits'!$D:$D,'Base Produits'!$A:$A,G$3,'Base Produits'!$B:$B,6))</f>
        <v/>
      </c>
      <c r="K11" s="3"/>
      <c r="L11" s="342"/>
      <c r="M11" s="343"/>
      <c r="N11" s="11" t="str">
        <f>IF(OR(N10=0,N10=""),"",SUMIFS('Base Produits'!$C:$C,'Base Produits'!$A:$A,L$3,'Base Produits'!$B:$B,6))</f>
        <v/>
      </c>
      <c r="O11" s="11" t="str">
        <f>IF(OR(N10=0,N10=""),"",SUMIFS('Base Produits'!$D:$D,'Base Produits'!$A:$A,L$3,'Base Produits'!$B:$B,6))</f>
        <v/>
      </c>
      <c r="P11" s="3"/>
      <c r="Q11" s="342"/>
      <c r="R11" s="343"/>
      <c r="S11" s="11" t="str">
        <f>IF(OR(S10=0,S10=""),"",SUMIFS('Base Produits'!$C:$C,'Base Produits'!$A:$A,Q$3,'Base Produits'!$B:$B,6))</f>
        <v/>
      </c>
      <c r="T11" s="11" t="str">
        <f>IF(OR(S10=0,S10=""),"",SUMIFS('Base Produits'!$D:$D,'Base Produits'!$A:$A,Q$3,'Base Produits'!$B:$B,6))</f>
        <v/>
      </c>
      <c r="V11" s="342"/>
      <c r="W11" s="343"/>
      <c r="X11" s="11" t="str">
        <f>IF(OR(X10=0,X10=""),"",SUMIFS('Base Produits'!$C:$C,'Base Produits'!$A:$A,V$3,'Base Produits'!$B:$B,6))</f>
        <v/>
      </c>
      <c r="Y11" s="11" t="str">
        <f>IF(OR(X10=0,X10=""),"",SUMIFS('Base Produits'!$D:$D,'Base Produits'!$A:$A,V$3,'Base Produits'!$B:$B,6))</f>
        <v/>
      </c>
      <c r="AI11" s="2"/>
      <c r="AL11"/>
      <c r="AM11"/>
      <c r="AN11"/>
    </row>
    <row r="12" spans="1:42" ht="25.5" customHeight="1" x14ac:dyDescent="0.35">
      <c r="C12" s="5"/>
      <c r="D12" s="6"/>
      <c r="F12" s="2"/>
      <c r="G12" s="336" t="s">
        <v>229</v>
      </c>
      <c r="H12" s="337"/>
      <c r="I12" s="7">
        <f>SUMIFS('Base Produits'!$T:$T,'Base Produits'!$R:$R,G3)</f>
        <v>113</v>
      </c>
      <c r="J12" s="8"/>
      <c r="K12" s="3"/>
      <c r="L12" s="336" t="s">
        <v>229</v>
      </c>
      <c r="M12" s="337"/>
      <c r="N12" s="7">
        <f>SUMIFS('Base Produits'!$T:$T,'Base Produits'!$R:$R,L3)</f>
        <v>113</v>
      </c>
      <c r="O12" s="8"/>
      <c r="P12" s="3"/>
      <c r="Q12" s="336" t="s">
        <v>229</v>
      </c>
      <c r="R12" s="337"/>
      <c r="S12" s="7">
        <f>SUMIFS('Base Produits'!$T:$T,'Base Produits'!$R:$R,Q3)</f>
        <v>122</v>
      </c>
      <c r="T12" s="8"/>
      <c r="V12" s="336" t="s">
        <v>229</v>
      </c>
      <c r="W12" s="337"/>
      <c r="X12" s="7">
        <f>SUMIFS('Base Produits'!$T:$T,'Base Produits'!$R:$R,V3)</f>
        <v>0</v>
      </c>
      <c r="Y12" s="8"/>
      <c r="AI12" s="2"/>
      <c r="AL12"/>
      <c r="AM12"/>
      <c r="AN12"/>
      <c r="AO12" s="19"/>
      <c r="AP12" s="19"/>
    </row>
    <row r="13" spans="1:42" ht="15" thickBot="1" x14ac:dyDescent="0.4">
      <c r="C13" s="5"/>
      <c r="D13" s="6"/>
      <c r="F13" s="2"/>
      <c r="G13" s="15"/>
      <c r="H13" s="15"/>
      <c r="I13" s="16"/>
      <c r="J13" s="16"/>
      <c r="K13" s="3"/>
      <c r="L13" s="15"/>
      <c r="M13" s="15"/>
      <c r="N13" s="16"/>
      <c r="O13" s="16"/>
      <c r="P13" s="3"/>
      <c r="Q13" s="15"/>
      <c r="R13" s="15"/>
      <c r="S13" s="16"/>
      <c r="T13" s="16"/>
      <c r="V13" s="15"/>
      <c r="W13" s="15"/>
      <c r="X13" s="16"/>
      <c r="Y13" s="16"/>
      <c r="AI13" s="2"/>
      <c r="AL13"/>
      <c r="AM13"/>
      <c r="AN13"/>
      <c r="AO13" s="19"/>
      <c r="AP13" s="19"/>
    </row>
    <row r="14" spans="1:42" ht="15" thickBot="1" x14ac:dyDescent="0.4">
      <c r="A14" s="52" t="s">
        <v>230</v>
      </c>
      <c r="B14" s="58" t="s">
        <v>231</v>
      </c>
      <c r="C14" s="58"/>
      <c r="D14" s="57" t="s">
        <v>218</v>
      </c>
      <c r="F14" s="2"/>
      <c r="G14" s="52" t="s">
        <v>230</v>
      </c>
      <c r="H14" s="58" t="s">
        <v>231</v>
      </c>
      <c r="I14" s="58"/>
      <c r="J14" s="57" t="s">
        <v>218</v>
      </c>
      <c r="K14" s="3"/>
      <c r="L14" s="52" t="s">
        <v>230</v>
      </c>
      <c r="M14" s="58" t="s">
        <v>231</v>
      </c>
      <c r="N14" s="58"/>
      <c r="O14" s="57" t="s">
        <v>218</v>
      </c>
      <c r="P14" s="3"/>
      <c r="Q14" s="52" t="s">
        <v>230</v>
      </c>
      <c r="R14" s="58" t="s">
        <v>231</v>
      </c>
      <c r="S14" s="58"/>
      <c r="T14" s="57" t="s">
        <v>218</v>
      </c>
      <c r="V14" s="52" t="s">
        <v>230</v>
      </c>
      <c r="W14" s="58" t="s">
        <v>231</v>
      </c>
      <c r="X14" s="58"/>
      <c r="Y14" s="57" t="s">
        <v>218</v>
      </c>
      <c r="AI14" s="2"/>
      <c r="AL14"/>
      <c r="AM14"/>
      <c r="AN14"/>
      <c r="AO14" s="19"/>
      <c r="AP14" s="19"/>
    </row>
    <row r="15" spans="1:42" x14ac:dyDescent="0.35">
      <c r="A15" s="55"/>
      <c r="B15" s="55"/>
      <c r="C15" s="55"/>
      <c r="D15" s="56"/>
      <c r="F15" s="2"/>
      <c r="G15" s="94" t="str">
        <f t="shared" ref="G15:G24" si="0">IF($A15&lt;DATE(2000,1,1),"",$A15)</f>
        <v/>
      </c>
      <c r="H15" s="100"/>
      <c r="I15" s="90"/>
      <c r="J15" s="110"/>
      <c r="L15" s="94" t="str">
        <f t="shared" ref="L15:L24" si="1">IF($A15&lt;DATE(2000,1,1),"",$A15)</f>
        <v/>
      </c>
      <c r="M15" s="100"/>
      <c r="N15" s="90"/>
      <c r="O15" s="110"/>
      <c r="Q15" s="94" t="str">
        <f t="shared" ref="Q15:Q24" si="2">IF($A15&lt;DATE(2000,1,1),"",$A15)</f>
        <v/>
      </c>
      <c r="R15" s="100"/>
      <c r="S15" s="90"/>
      <c r="T15" s="110"/>
      <c r="V15" s="94" t="str">
        <f t="shared" ref="V15:V24" si="3">IF($A15&lt;DATE(2000,1,1),"",$A15)</f>
        <v/>
      </c>
      <c r="W15" s="100"/>
      <c r="X15" s="90"/>
      <c r="Y15" s="110"/>
      <c r="AI15" s="2"/>
      <c r="AL15"/>
      <c r="AM15"/>
      <c r="AN15"/>
      <c r="AO15" s="19"/>
      <c r="AP15" s="19"/>
    </row>
    <row r="16" spans="1:42" x14ac:dyDescent="0.35">
      <c r="A16" s="89">
        <f>DATE(RESULTS!$J$4,4,1)</f>
        <v>46478</v>
      </c>
      <c r="B16" s="60">
        <f>D16/SUM($H$3,$M$3,$R$3,$W$3,$AB$3)</f>
        <v>0.40000000000000008</v>
      </c>
      <c r="C16" s="59"/>
      <c r="D16" s="115">
        <f>SUM(J16,O16,T16,Y16)</f>
        <v>9.8000000000000025</v>
      </c>
      <c r="F16" s="2"/>
      <c r="G16" s="95">
        <f>$A16</f>
        <v>46478</v>
      </c>
      <c r="H16" s="101">
        <f>IF(SUMIFS('Base Produits'!$L:$L,'Base Produits'!$J:$J,G$3,'Base Produits'!$K:$K,DATE(1900,MONTH($A16),DAY($A16)))=0,100%,SUMIFS('Base Produits'!$L:$L,'Base Produits'!$J:$J,G$3,'Base Produits'!$K:$K,DATE(1900,MONTH($A16),DAY($A16))))</f>
        <v>0.4</v>
      </c>
      <c r="I16" s="92"/>
      <c r="J16" s="110">
        <f t="shared" ref="J16:J23" si="4">H16*H$3</f>
        <v>0</v>
      </c>
      <c r="L16" s="95">
        <f>$A16</f>
        <v>46478</v>
      </c>
      <c r="M16" s="101">
        <f>IF(SUMIFS('Base Produits'!$L:$L,'Base Produits'!$J:$J,L$3,'Base Produits'!$K:$K,DATE(1900,MONTH($A16),DAY($A16)))=0,100%,SUMIFS('Base Produits'!$L:$L,'Base Produits'!$J:$J,L$3,'Base Produits'!$K:$K,DATE(1900,MONTH($A16),DAY($A16))))</f>
        <v>0.4</v>
      </c>
      <c r="N16" s="92"/>
      <c r="O16" s="110">
        <f t="shared" ref="O16:O23" si="5">M16*M$3</f>
        <v>9.0234000000000009E-2</v>
      </c>
      <c r="Q16" s="95">
        <f>$A16</f>
        <v>46478</v>
      </c>
      <c r="R16" s="101">
        <f>IF(SUMIFS('Base Produits'!$L:$L,'Base Produits'!$J:$J,Q$3,'Base Produits'!$K:$K,DATE(1900,MONTH($A16),DAY($A16)))=0,100%,SUMIFS('Base Produits'!$L:$L,'Base Produits'!$J:$J,Q$3,'Base Produits'!$K:$K,DATE(1900,MONTH($A16),DAY($A16))))</f>
        <v>0.4</v>
      </c>
      <c r="S16" s="92"/>
      <c r="T16" s="110">
        <f t="shared" ref="T16:T23" si="6">R16*R$3</f>
        <v>9.7097660000000019</v>
      </c>
      <c r="V16" s="95">
        <f>$A16</f>
        <v>46478</v>
      </c>
      <c r="W16" s="101">
        <f>IF(SUMIFS('Base Produits'!$L:$L,'Base Produits'!$J:$J,V$3,'Base Produits'!$K:$K,DATE(1900,MONTH($A16),DAY($A16)))=0,100%,SUMIFS('Base Produits'!$L:$L,'Base Produits'!$J:$J,V$3,'Base Produits'!$K:$K,DATE(1900,MONTH($A16),DAY($A16))))</f>
        <v>1</v>
      </c>
      <c r="X16" s="92"/>
      <c r="Y16" s="110">
        <f t="shared" ref="Y16:Y23" si="7">W16*W$3</f>
        <v>0</v>
      </c>
      <c r="AI16" s="2"/>
      <c r="AL16"/>
      <c r="AM16"/>
      <c r="AN16"/>
      <c r="AO16" s="19"/>
      <c r="AP16" s="19"/>
    </row>
    <row r="17" spans="1:42" x14ac:dyDescent="0.35">
      <c r="A17" s="89">
        <f>A18-1</f>
        <v>46538</v>
      </c>
      <c r="B17" s="60">
        <f t="shared" ref="B17:B23" si="8">D17/SUM($H$3,$M$3,$R$3,$W$3,$AB$3)</f>
        <v>0.65</v>
      </c>
      <c r="C17" s="59"/>
      <c r="D17" s="115">
        <f t="shared" ref="D17:D23" si="9">SUM(J17,O17,T17,Y17)</f>
        <v>15.925000000000001</v>
      </c>
      <c r="F17" s="2"/>
      <c r="G17" s="95">
        <f t="shared" ref="G17:G23" si="10">$A17</f>
        <v>46538</v>
      </c>
      <c r="H17" s="101">
        <f>IF(SUMIFS('Base Produits'!$L:$L,'Base Produits'!$J:$J,G$3,'Base Produits'!$K:$K,DATE(1900,MONTH($A17),DAY($A17)))=0,100%,SUMIFS('Base Produits'!$L:$L,'Base Produits'!$J:$J,G$3,'Base Produits'!$K:$K,DATE(1900,MONTH($A17),DAY($A17))))</f>
        <v>0.65</v>
      </c>
      <c r="I17" s="92"/>
      <c r="J17" s="110">
        <f t="shared" si="4"/>
        <v>0</v>
      </c>
      <c r="L17" s="95">
        <f t="shared" ref="L17:L23" si="11">$A17</f>
        <v>46538</v>
      </c>
      <c r="M17" s="101">
        <f>IF(SUMIFS('Base Produits'!$L:$L,'Base Produits'!$J:$J,L$3,'Base Produits'!$K:$K,DATE(1900,MONTH($A17),DAY($A17)))=0,100%,SUMIFS('Base Produits'!$L:$L,'Base Produits'!$J:$J,L$3,'Base Produits'!$K:$K,DATE(1900,MONTH($A17),DAY($A17))))</f>
        <v>0.65</v>
      </c>
      <c r="N17" s="92"/>
      <c r="O17" s="110">
        <f t="shared" si="5"/>
        <v>0.14663025000000002</v>
      </c>
      <c r="Q17" s="95">
        <f t="shared" ref="Q17:Q23" si="12">$A17</f>
        <v>46538</v>
      </c>
      <c r="R17" s="101">
        <f>IF(SUMIFS('Base Produits'!$L:$L,'Base Produits'!$J:$J,Q$3,'Base Produits'!$K:$K,DATE(1900,MONTH($A17),DAY($A17)))=0,100%,SUMIFS('Base Produits'!$L:$L,'Base Produits'!$J:$J,Q$3,'Base Produits'!$K:$K,DATE(1900,MONTH($A17),DAY($A17))))</f>
        <v>0.65</v>
      </c>
      <c r="S17" s="92"/>
      <c r="T17" s="110">
        <f t="shared" si="6"/>
        <v>15.778369750000001</v>
      </c>
      <c r="V17" s="95">
        <f t="shared" ref="V17:V23" si="13">$A17</f>
        <v>46538</v>
      </c>
      <c r="W17" s="101">
        <f>IF(SUMIFS('Base Produits'!$L:$L,'Base Produits'!$J:$J,V$3,'Base Produits'!$K:$K,DATE(1900,MONTH($A17),DAY($A17)))=0,100%,SUMIFS('Base Produits'!$L:$L,'Base Produits'!$J:$J,V$3,'Base Produits'!$K:$K,DATE(1900,MONTH($A17),DAY($A17))))</f>
        <v>1</v>
      </c>
      <c r="X17" s="92"/>
      <c r="Y17" s="110">
        <f t="shared" si="7"/>
        <v>0</v>
      </c>
      <c r="AI17" s="2"/>
      <c r="AL17"/>
      <c r="AM17"/>
      <c r="AN17"/>
      <c r="AO17" s="19"/>
      <c r="AP17" s="19"/>
    </row>
    <row r="18" spans="1:42" x14ac:dyDescent="0.35">
      <c r="A18" s="89">
        <f>DATE(RESULTS!$J$4,6,1)</f>
        <v>46539</v>
      </c>
      <c r="B18" s="60">
        <f t="shared" si="8"/>
        <v>1</v>
      </c>
      <c r="C18" s="59"/>
      <c r="D18" s="115">
        <f t="shared" si="9"/>
        <v>24.5</v>
      </c>
      <c r="F18" s="2"/>
      <c r="G18" s="95">
        <f t="shared" si="10"/>
        <v>46539</v>
      </c>
      <c r="H18" s="101">
        <f>IF(SUMIFS('Base Produits'!$L:$L,'Base Produits'!$J:$J,G$3,'Base Produits'!$K:$K,DATE(1900,MONTH($A18),DAY($A18)))=0,100%,SUMIFS('Base Produits'!$L:$L,'Base Produits'!$J:$J,G$3,'Base Produits'!$K:$K,DATE(1900,MONTH($A18),DAY($A18))))</f>
        <v>1</v>
      </c>
      <c r="I18" s="92"/>
      <c r="J18" s="110">
        <f t="shared" si="4"/>
        <v>0</v>
      </c>
      <c r="L18" s="95">
        <f t="shared" si="11"/>
        <v>46539</v>
      </c>
      <c r="M18" s="101">
        <f>IF(SUMIFS('Base Produits'!$L:$L,'Base Produits'!$J:$J,L$3,'Base Produits'!$K:$K,DATE(1900,MONTH($A18),DAY($A18)))=0,100%,SUMIFS('Base Produits'!$L:$L,'Base Produits'!$J:$J,L$3,'Base Produits'!$K:$K,DATE(1900,MONTH($A18),DAY($A18))))</f>
        <v>1</v>
      </c>
      <c r="N18" s="92"/>
      <c r="O18" s="110">
        <f t="shared" si="5"/>
        <v>0.22558500000000001</v>
      </c>
      <c r="Q18" s="95">
        <f t="shared" si="12"/>
        <v>46539</v>
      </c>
      <c r="R18" s="101">
        <f>IF(SUMIFS('Base Produits'!$L:$L,'Base Produits'!$J:$J,Q$3,'Base Produits'!$K:$K,DATE(1900,MONTH($A18),DAY($A18)))=0,100%,SUMIFS('Base Produits'!$L:$L,'Base Produits'!$J:$J,Q$3,'Base Produits'!$K:$K,DATE(1900,MONTH($A18),DAY($A18))))</f>
        <v>1</v>
      </c>
      <c r="S18" s="92"/>
      <c r="T18" s="110">
        <f t="shared" si="6"/>
        <v>24.274415000000001</v>
      </c>
      <c r="V18" s="95">
        <f t="shared" si="13"/>
        <v>46539</v>
      </c>
      <c r="W18" s="101">
        <f>IF(SUMIFS('Base Produits'!$L:$L,'Base Produits'!$J:$J,V$3,'Base Produits'!$K:$K,DATE(1900,MONTH($A18),DAY($A18)))=0,100%,SUMIFS('Base Produits'!$L:$L,'Base Produits'!$J:$J,V$3,'Base Produits'!$K:$K,DATE(1900,MONTH($A18),DAY($A18))))</f>
        <v>1</v>
      </c>
      <c r="X18" s="92"/>
      <c r="Y18" s="110">
        <f t="shared" si="7"/>
        <v>0</v>
      </c>
      <c r="AI18" s="2"/>
      <c r="AL18"/>
      <c r="AM18"/>
      <c r="AN18"/>
      <c r="AO18" s="19"/>
      <c r="AP18" s="19"/>
    </row>
    <row r="19" spans="1:42" x14ac:dyDescent="0.35">
      <c r="A19" s="89">
        <f>A20-1</f>
        <v>46599</v>
      </c>
      <c r="B19" s="60">
        <f t="shared" si="8"/>
        <v>0.9</v>
      </c>
      <c r="C19" s="59"/>
      <c r="D19" s="115">
        <f t="shared" si="9"/>
        <v>22.05</v>
      </c>
      <c r="F19" s="2"/>
      <c r="G19" s="95">
        <f t="shared" si="10"/>
        <v>46599</v>
      </c>
      <c r="H19" s="101">
        <f>IF(SUMIFS('Base Produits'!$L:$L,'Base Produits'!$J:$J,G$3,'Base Produits'!$K:$K,DATE(1900,MONTH($A19),DAY($A19)))=0,100%,SUMIFS('Base Produits'!$L:$L,'Base Produits'!$J:$J,G$3,'Base Produits'!$K:$K,DATE(1900,MONTH($A19),DAY($A19))))</f>
        <v>0.9</v>
      </c>
      <c r="I19" s="92"/>
      <c r="J19" s="110">
        <f t="shared" si="4"/>
        <v>0</v>
      </c>
      <c r="L19" s="95">
        <f t="shared" si="11"/>
        <v>46599</v>
      </c>
      <c r="M19" s="101">
        <f>IF(SUMIFS('Base Produits'!$L:$L,'Base Produits'!$J:$J,L$3,'Base Produits'!$K:$K,DATE(1900,MONTH($A19),DAY($A19)))=0,100%,SUMIFS('Base Produits'!$L:$L,'Base Produits'!$J:$J,L$3,'Base Produits'!$K:$K,DATE(1900,MONTH($A19),DAY($A19))))</f>
        <v>0.9</v>
      </c>
      <c r="N19" s="92"/>
      <c r="O19" s="110">
        <f t="shared" si="5"/>
        <v>0.2030265</v>
      </c>
      <c r="Q19" s="95">
        <f t="shared" si="12"/>
        <v>46599</v>
      </c>
      <c r="R19" s="101">
        <f>IF(SUMIFS('Base Produits'!$L:$L,'Base Produits'!$J:$J,Q$3,'Base Produits'!$K:$K,DATE(1900,MONTH($A19),DAY($A19)))=0,100%,SUMIFS('Base Produits'!$L:$L,'Base Produits'!$J:$J,Q$3,'Base Produits'!$K:$K,DATE(1900,MONTH($A19),DAY($A19))))</f>
        <v>0.9</v>
      </c>
      <c r="S19" s="92"/>
      <c r="T19" s="110">
        <f t="shared" si="6"/>
        <v>21.846973500000001</v>
      </c>
      <c r="V19" s="95">
        <f t="shared" si="13"/>
        <v>46599</v>
      </c>
      <c r="W19" s="101">
        <f>IF(SUMIFS('Base Produits'!$L:$L,'Base Produits'!$J:$J,V$3,'Base Produits'!$K:$K,DATE(1900,MONTH($A19),DAY($A19)))=0,100%,SUMIFS('Base Produits'!$L:$L,'Base Produits'!$J:$J,V$3,'Base Produits'!$K:$K,DATE(1900,MONTH($A19),DAY($A19))))</f>
        <v>1</v>
      </c>
      <c r="X19" s="92"/>
      <c r="Y19" s="110">
        <f t="shared" si="7"/>
        <v>0</v>
      </c>
      <c r="AI19" s="2"/>
      <c r="AL19"/>
      <c r="AM19"/>
      <c r="AN19"/>
      <c r="AO19" s="19"/>
      <c r="AP19" s="19"/>
    </row>
    <row r="20" spans="1:42" x14ac:dyDescent="0.35">
      <c r="A20" s="89">
        <f>DATE(RESULTS!$J$4,8,1)</f>
        <v>46600</v>
      </c>
      <c r="B20" s="60">
        <f t="shared" si="8"/>
        <v>1</v>
      </c>
      <c r="C20" s="59"/>
      <c r="D20" s="115">
        <f t="shared" si="9"/>
        <v>24.5</v>
      </c>
      <c r="F20" s="2"/>
      <c r="G20" s="95">
        <f t="shared" si="10"/>
        <v>46600</v>
      </c>
      <c r="H20" s="101">
        <f>IF(SUMIFS('Base Produits'!$L:$L,'Base Produits'!$J:$J,G$3,'Base Produits'!$K:$K,DATE(1900,MONTH($A20),DAY($A20)))=0,100%,SUMIFS('Base Produits'!$L:$L,'Base Produits'!$J:$J,G$3,'Base Produits'!$K:$K,DATE(1900,MONTH($A20),DAY($A20))))</f>
        <v>1</v>
      </c>
      <c r="I20" s="92"/>
      <c r="J20" s="110">
        <f t="shared" si="4"/>
        <v>0</v>
      </c>
      <c r="L20" s="95">
        <f t="shared" si="11"/>
        <v>46600</v>
      </c>
      <c r="M20" s="101">
        <f>IF(SUMIFS('Base Produits'!$L:$L,'Base Produits'!$J:$J,L$3,'Base Produits'!$K:$K,DATE(1900,MONTH($A20),DAY($A20)))=0,100%,SUMIFS('Base Produits'!$L:$L,'Base Produits'!$J:$J,L$3,'Base Produits'!$K:$K,DATE(1900,MONTH($A20),DAY($A20))))</f>
        <v>1</v>
      </c>
      <c r="N20" s="92"/>
      <c r="O20" s="110">
        <f t="shared" si="5"/>
        <v>0.22558500000000001</v>
      </c>
      <c r="Q20" s="95">
        <f t="shared" si="12"/>
        <v>46600</v>
      </c>
      <c r="R20" s="101">
        <f>IF(SUMIFS('Base Produits'!$L:$L,'Base Produits'!$J:$J,Q$3,'Base Produits'!$K:$K,DATE(1900,MONTH($A20),DAY($A20)))=0,100%,SUMIFS('Base Produits'!$L:$L,'Base Produits'!$J:$J,Q$3,'Base Produits'!$K:$K,DATE(1900,MONTH($A20),DAY($A20))))</f>
        <v>1</v>
      </c>
      <c r="S20" s="92"/>
      <c r="T20" s="110">
        <f t="shared" si="6"/>
        <v>24.274415000000001</v>
      </c>
      <c r="V20" s="95">
        <f t="shared" si="13"/>
        <v>46600</v>
      </c>
      <c r="W20" s="101">
        <f>IF(SUMIFS('Base Produits'!$L:$L,'Base Produits'!$J:$J,V$3,'Base Produits'!$K:$K,DATE(1900,MONTH($A20),DAY($A20)))=0,100%,SUMIFS('Base Produits'!$L:$L,'Base Produits'!$J:$J,V$3,'Base Produits'!$K:$K,DATE(1900,MONTH($A20),DAY($A20))))</f>
        <v>1</v>
      </c>
      <c r="X20" s="92"/>
      <c r="Y20" s="110">
        <f t="shared" si="7"/>
        <v>0</v>
      </c>
      <c r="AI20" s="2"/>
      <c r="AL20"/>
      <c r="AM20"/>
      <c r="AN20"/>
    </row>
    <row r="21" spans="1:42" x14ac:dyDescent="0.35">
      <c r="A21" s="89">
        <f>A22-1</f>
        <v>46630</v>
      </c>
      <c r="B21" s="60">
        <f t="shared" si="8"/>
        <v>0.95000000000000007</v>
      </c>
      <c r="C21" s="59"/>
      <c r="D21" s="115">
        <f t="shared" si="9"/>
        <v>23.275000000000002</v>
      </c>
      <c r="F21" s="2"/>
      <c r="G21" s="95">
        <f t="shared" si="10"/>
        <v>46630</v>
      </c>
      <c r="H21" s="101">
        <f>IF(SUMIFS('Base Produits'!$L:$L,'Base Produits'!$J:$J,G$3,'Base Produits'!$K:$K,DATE(1900,MONTH($A21),DAY($A21)))=0,100%,SUMIFS('Base Produits'!$L:$L,'Base Produits'!$J:$J,G$3,'Base Produits'!$K:$K,DATE(1900,MONTH($A21),DAY($A21))))</f>
        <v>0.95</v>
      </c>
      <c r="I21" s="92"/>
      <c r="J21" s="110">
        <f t="shared" si="4"/>
        <v>0</v>
      </c>
      <c r="L21" s="95">
        <f t="shared" si="11"/>
        <v>46630</v>
      </c>
      <c r="M21" s="101">
        <f>IF(SUMIFS('Base Produits'!$L:$L,'Base Produits'!$J:$J,L$3,'Base Produits'!$K:$K,DATE(1900,MONTH($A21),DAY($A21)))=0,100%,SUMIFS('Base Produits'!$L:$L,'Base Produits'!$J:$J,L$3,'Base Produits'!$K:$K,DATE(1900,MONTH($A21),DAY($A21))))</f>
        <v>0.95</v>
      </c>
      <c r="N21" s="92"/>
      <c r="O21" s="110">
        <f t="shared" si="5"/>
        <v>0.21430574999999999</v>
      </c>
      <c r="Q21" s="95">
        <f t="shared" si="12"/>
        <v>46630</v>
      </c>
      <c r="R21" s="101">
        <f>IF(SUMIFS('Base Produits'!$L:$L,'Base Produits'!$J:$J,Q$3,'Base Produits'!$K:$K,DATE(1900,MONTH($A21),DAY($A21)))=0,100%,SUMIFS('Base Produits'!$L:$L,'Base Produits'!$J:$J,Q$3,'Base Produits'!$K:$K,DATE(1900,MONTH($A21),DAY($A21))))</f>
        <v>0.95</v>
      </c>
      <c r="S21" s="92"/>
      <c r="T21" s="110">
        <f t="shared" si="6"/>
        <v>23.060694250000001</v>
      </c>
      <c r="V21" s="95">
        <f t="shared" si="13"/>
        <v>46630</v>
      </c>
      <c r="W21" s="101">
        <f>IF(SUMIFS('Base Produits'!$L:$L,'Base Produits'!$J:$J,V$3,'Base Produits'!$K:$K,DATE(1900,MONTH($A21),DAY($A21)))=0,100%,SUMIFS('Base Produits'!$L:$L,'Base Produits'!$J:$J,V$3,'Base Produits'!$K:$K,DATE(1900,MONTH($A21),DAY($A21))))</f>
        <v>1</v>
      </c>
      <c r="X21" s="92"/>
      <c r="Y21" s="110">
        <f t="shared" si="7"/>
        <v>0</v>
      </c>
      <c r="AI21" s="2"/>
      <c r="AL21"/>
      <c r="AM21"/>
      <c r="AN21"/>
    </row>
    <row r="22" spans="1:42" x14ac:dyDescent="0.35">
      <c r="A22" s="89">
        <f>DATE(RESULTS!$J$4,9,1)</f>
        <v>46631</v>
      </c>
      <c r="B22" s="60">
        <f t="shared" si="8"/>
        <v>1</v>
      </c>
      <c r="C22" s="59"/>
      <c r="D22" s="115">
        <f t="shared" si="9"/>
        <v>24.5</v>
      </c>
      <c r="F22" s="2"/>
      <c r="G22" s="95">
        <f t="shared" si="10"/>
        <v>46631</v>
      </c>
      <c r="H22" s="101">
        <f>IF(SUMIFS('Base Produits'!$L:$L,'Base Produits'!$J:$J,G$3,'Base Produits'!$K:$K,DATE(1900,MONTH($A22),DAY($A22)))=0,100%,SUMIFS('Base Produits'!$L:$L,'Base Produits'!$J:$J,G$3,'Base Produits'!$K:$K,DATE(1900,MONTH($A22),DAY($A22))))</f>
        <v>1</v>
      </c>
      <c r="I22" s="92"/>
      <c r="J22" s="110">
        <f t="shared" si="4"/>
        <v>0</v>
      </c>
      <c r="L22" s="95">
        <f t="shared" si="11"/>
        <v>46631</v>
      </c>
      <c r="M22" s="101">
        <f>IF(SUMIFS('Base Produits'!$L:$L,'Base Produits'!$J:$J,L$3,'Base Produits'!$K:$K,DATE(1900,MONTH($A22),DAY($A22)))=0,100%,SUMIFS('Base Produits'!$L:$L,'Base Produits'!$J:$J,L$3,'Base Produits'!$K:$K,DATE(1900,MONTH($A22),DAY($A22))))</f>
        <v>1</v>
      </c>
      <c r="N22" s="92"/>
      <c r="O22" s="110">
        <f t="shared" si="5"/>
        <v>0.22558500000000001</v>
      </c>
      <c r="Q22" s="95">
        <f t="shared" si="12"/>
        <v>46631</v>
      </c>
      <c r="R22" s="101">
        <f>IF(SUMIFS('Base Produits'!$L:$L,'Base Produits'!$J:$J,Q$3,'Base Produits'!$K:$K,DATE(1900,MONTH($A22),DAY($A22)))=0,100%,SUMIFS('Base Produits'!$L:$L,'Base Produits'!$J:$J,Q$3,'Base Produits'!$K:$K,DATE(1900,MONTH($A22),DAY($A22))))</f>
        <v>1</v>
      </c>
      <c r="S22" s="92"/>
      <c r="T22" s="110">
        <f t="shared" si="6"/>
        <v>24.274415000000001</v>
      </c>
      <c r="V22" s="95">
        <f t="shared" si="13"/>
        <v>46631</v>
      </c>
      <c r="W22" s="101">
        <f>IF(SUMIFS('Base Produits'!$L:$L,'Base Produits'!$J:$J,V$3,'Base Produits'!$K:$K,DATE(1900,MONTH($A22),DAY($A22)))=0,100%,SUMIFS('Base Produits'!$L:$L,'Base Produits'!$J:$J,V$3,'Base Produits'!$K:$K,DATE(1900,MONTH($A22),DAY($A22))))</f>
        <v>1</v>
      </c>
      <c r="X22" s="92"/>
      <c r="Y22" s="110">
        <f t="shared" si="7"/>
        <v>0</v>
      </c>
      <c r="AI22" s="2"/>
      <c r="AL22"/>
      <c r="AM22"/>
      <c r="AN22"/>
    </row>
    <row r="23" spans="1:42" x14ac:dyDescent="0.35">
      <c r="A23" s="89">
        <f>DATE(RESULTS!M4,3,31)</f>
        <v>46843</v>
      </c>
      <c r="B23" s="60">
        <f t="shared" si="8"/>
        <v>0.40000000000000008</v>
      </c>
      <c r="C23" s="59"/>
      <c r="D23" s="115">
        <f t="shared" si="9"/>
        <v>9.8000000000000025</v>
      </c>
      <c r="F23" s="2"/>
      <c r="G23" s="95">
        <f t="shared" si="10"/>
        <v>46843</v>
      </c>
      <c r="H23" s="101">
        <f>IF(SUMIFS('Base Produits'!$L:$L,'Base Produits'!$J:$J,G$3,'Base Produits'!$K:$K,DATE(1900,MONTH($A23),DAY($A23)))=0,100%,SUMIFS('Base Produits'!$L:$L,'Base Produits'!$J:$J,G$3,'Base Produits'!$K:$K,DATE(1900,MONTH($A23),DAY($A23))))</f>
        <v>0.4</v>
      </c>
      <c r="I23" s="92"/>
      <c r="J23" s="110">
        <f t="shared" si="4"/>
        <v>0</v>
      </c>
      <c r="L23" s="95">
        <f t="shared" si="11"/>
        <v>46843</v>
      </c>
      <c r="M23" s="101">
        <f>IF(SUMIFS('Base Produits'!$L:$L,'Base Produits'!$J:$J,L$3,'Base Produits'!$K:$K,DATE(1900,MONTH($A23),DAY($A23)))=0,100%,SUMIFS('Base Produits'!$L:$L,'Base Produits'!$J:$J,L$3,'Base Produits'!$K:$K,DATE(1900,MONTH($A23),DAY($A23))))</f>
        <v>0.4</v>
      </c>
      <c r="N23" s="92"/>
      <c r="O23" s="110">
        <f t="shared" si="5"/>
        <v>9.0234000000000009E-2</v>
      </c>
      <c r="Q23" s="95">
        <f t="shared" si="12"/>
        <v>46843</v>
      </c>
      <c r="R23" s="101">
        <f>IF(SUMIFS('Base Produits'!$L:$L,'Base Produits'!$J:$J,Q$3,'Base Produits'!$K:$K,DATE(1900,MONTH($A23),DAY($A23)))=0,100%,SUMIFS('Base Produits'!$L:$L,'Base Produits'!$J:$J,Q$3,'Base Produits'!$K:$K,DATE(1900,MONTH($A23),DAY($A23))))</f>
        <v>0.4</v>
      </c>
      <c r="S23" s="92"/>
      <c r="T23" s="110">
        <f t="shared" si="6"/>
        <v>9.7097660000000019</v>
      </c>
      <c r="V23" s="95">
        <f t="shared" si="13"/>
        <v>46843</v>
      </c>
      <c r="W23" s="101">
        <f>IF(SUMIFS('Base Produits'!$L:$L,'Base Produits'!$J:$J,V$3,'Base Produits'!$K:$K,DATE(1900,MONTH($A23),DAY($A23)))=0,100%,SUMIFS('Base Produits'!$L:$L,'Base Produits'!$J:$J,V$3,'Base Produits'!$K:$K,DATE(1900,MONTH($A23),DAY($A23))))</f>
        <v>1</v>
      </c>
      <c r="X23" s="92"/>
      <c r="Y23" s="110">
        <f t="shared" si="7"/>
        <v>0</v>
      </c>
      <c r="AI23" s="2"/>
      <c r="AL23"/>
      <c r="AM23"/>
      <c r="AN23"/>
      <c r="AO23" s="19"/>
      <c r="AP23" s="19"/>
    </row>
    <row r="24" spans="1:42" ht="15" thickBot="1" x14ac:dyDescent="0.4">
      <c r="A24" s="93"/>
      <c r="B24" s="93"/>
      <c r="C24" s="93"/>
      <c r="D24" s="99"/>
      <c r="F24" s="2"/>
      <c r="G24" s="111" t="str">
        <f t="shared" si="0"/>
        <v/>
      </c>
      <c r="H24" s="112"/>
      <c r="I24" s="113"/>
      <c r="J24" s="99"/>
      <c r="L24" s="111" t="str">
        <f t="shared" si="1"/>
        <v/>
      </c>
      <c r="M24" s="112"/>
      <c r="N24" s="113"/>
      <c r="O24" s="99"/>
      <c r="Q24" s="111" t="str">
        <f t="shared" si="2"/>
        <v/>
      </c>
      <c r="R24" s="112"/>
      <c r="S24" s="113"/>
      <c r="T24" s="99"/>
      <c r="V24" s="111" t="str">
        <f t="shared" si="3"/>
        <v/>
      </c>
      <c r="W24" s="112"/>
      <c r="X24" s="113"/>
      <c r="Y24" s="99"/>
      <c r="AI24" s="2"/>
      <c r="AL24"/>
      <c r="AM24"/>
      <c r="AN24"/>
    </row>
    <row r="25" spans="1:42" ht="15" thickBot="1" x14ac:dyDescent="0.4">
      <c r="F25" s="2"/>
      <c r="AI25" s="2"/>
      <c r="AL25"/>
      <c r="AM25"/>
      <c r="AN25"/>
    </row>
    <row r="26" spans="1:42" ht="15" thickBot="1" x14ac:dyDescent="0.4">
      <c r="A26" s="52" t="s">
        <v>230</v>
      </c>
      <c r="B26" s="58" t="s">
        <v>232</v>
      </c>
      <c r="C26" s="58"/>
      <c r="D26" s="57" t="s">
        <v>218</v>
      </c>
      <c r="F26" s="2"/>
      <c r="G26" s="52" t="s">
        <v>230</v>
      </c>
      <c r="H26" s="58" t="s">
        <v>232</v>
      </c>
      <c r="I26" s="58"/>
      <c r="J26" s="57" t="s">
        <v>218</v>
      </c>
      <c r="L26" s="52" t="s">
        <v>230</v>
      </c>
      <c r="M26" s="58" t="s">
        <v>232</v>
      </c>
      <c r="N26" s="58"/>
      <c r="O26" s="57" t="s">
        <v>218</v>
      </c>
      <c r="Q26" s="52" t="s">
        <v>230</v>
      </c>
      <c r="R26" s="58" t="s">
        <v>232</v>
      </c>
      <c r="S26" s="58"/>
      <c r="T26" s="57" t="s">
        <v>218</v>
      </c>
      <c r="V26" s="52" t="s">
        <v>230</v>
      </c>
      <c r="W26" s="58" t="s">
        <v>232</v>
      </c>
      <c r="X26" s="58"/>
      <c r="Y26" s="57" t="s">
        <v>218</v>
      </c>
      <c r="AI26" s="2"/>
      <c r="AL26"/>
      <c r="AM26"/>
      <c r="AN26"/>
    </row>
    <row r="27" spans="1:42" x14ac:dyDescent="0.35">
      <c r="A27" s="55"/>
      <c r="B27" s="55"/>
      <c r="C27" s="55"/>
      <c r="D27" s="56"/>
      <c r="F27" s="2"/>
      <c r="G27" s="94" t="str">
        <f>IF($A27&lt;DATE(2000,1,1),"",$A27)</f>
        <v/>
      </c>
      <c r="H27" s="100"/>
      <c r="I27" s="90"/>
      <c r="J27" s="97">
        <f>H27*H$3</f>
        <v>0</v>
      </c>
      <c r="L27" s="94" t="str">
        <f>IF($A27&lt;DATE(2000,1,1),"",$A27)</f>
        <v/>
      </c>
      <c r="M27" s="100"/>
      <c r="N27" s="90"/>
      <c r="O27" s="97">
        <f>M27*M$3</f>
        <v>0</v>
      </c>
      <c r="Q27" s="94" t="str">
        <f>IF($A27&lt;DATE(2000,1,1),"",$A27)</f>
        <v/>
      </c>
      <c r="R27" s="100"/>
      <c r="S27" s="90"/>
      <c r="T27" s="97">
        <f>R27*R$3</f>
        <v>0</v>
      </c>
      <c r="V27" s="94" t="str">
        <f>IF($A27&lt;DATE(2000,1,1),"",$A27)</f>
        <v/>
      </c>
      <c r="W27" s="100"/>
      <c r="X27" s="90"/>
      <c r="Y27" s="97">
        <f>W27*W$3</f>
        <v>0</v>
      </c>
      <c r="AI27" s="2"/>
      <c r="AL27"/>
      <c r="AM27"/>
      <c r="AN27"/>
    </row>
    <row r="28" spans="1:42" x14ac:dyDescent="0.35">
      <c r="A28" s="89">
        <f>A29-1</f>
        <v>46538</v>
      </c>
      <c r="B28" s="60">
        <f t="shared" ref="B28:B35" si="14">D28/SUM($H$3,$M$3,$R$3,$W$3,$AB$3)</f>
        <v>0.20000000000000004</v>
      </c>
      <c r="C28" s="59"/>
      <c r="D28" s="115">
        <f t="shared" ref="D28:D35" si="15">SUM(J28,O28,T28,Y28)</f>
        <v>4.9000000000000012</v>
      </c>
      <c r="F28" s="2"/>
      <c r="G28" s="95">
        <f>$A28</f>
        <v>46538</v>
      </c>
      <c r="H28" s="101">
        <f>IF(SUMIFS('Base Produits'!$P:$P,'Base Produits'!$N:$N,G$3,'Base Produits'!$O:$O,DATE(1900,MONTH($A28),DAY($A28)))=0,0%,SUMIFS('Base Produits'!$P:$P,'Base Produits'!$N:$N,G$3,'Base Produits'!$O:$O,DATE(1900,MONTH($A28),DAY($A28))))</f>
        <v>0.2</v>
      </c>
      <c r="I28" s="91"/>
      <c r="J28" s="98">
        <f t="shared" ref="J28:J35" si="16">H28*H$3</f>
        <v>0</v>
      </c>
      <c r="L28" s="95">
        <f>$A28</f>
        <v>46538</v>
      </c>
      <c r="M28" s="101">
        <f>IF(SUMIFS('Base Produits'!$P:$P,'Base Produits'!$N:$N,L$3,'Base Produits'!$O:$O,DATE(1900,MONTH($A28),DAY($A28)))=0,0%,SUMIFS('Base Produits'!$P:$P,'Base Produits'!$N:$N,L$3,'Base Produits'!$O:$O,DATE(1900,MONTH($A28),DAY($A28))))</f>
        <v>0.2</v>
      </c>
      <c r="N28" s="91"/>
      <c r="O28" s="98">
        <f t="shared" ref="O28:O35" si="17">M28*M$3</f>
        <v>4.5117000000000004E-2</v>
      </c>
      <c r="Q28" s="95">
        <f>$A28</f>
        <v>46538</v>
      </c>
      <c r="R28" s="101">
        <f>IF(SUMIFS('Base Produits'!$P:$P,'Base Produits'!$N:$N,Q$3,'Base Produits'!$O:$O,DATE(1900,MONTH($A28),DAY($A28)))=0,0%,SUMIFS('Base Produits'!$P:$P,'Base Produits'!$N:$N,Q$3,'Base Produits'!$O:$O,DATE(1900,MONTH($A28),DAY($A28))))</f>
        <v>0.2</v>
      </c>
      <c r="S28" s="91"/>
      <c r="T28" s="98">
        <f t="shared" ref="T28:T35" si="18">R28*R$3</f>
        <v>4.8548830000000009</v>
      </c>
      <c r="V28" s="95">
        <f>$A28</f>
        <v>46538</v>
      </c>
      <c r="W28" s="101">
        <f>IF(SUMIFS('Base Produits'!$P:$P,'Base Produits'!$N:$N,V$3,'Base Produits'!$O:$O,DATE(1900,MONTH($A28),DAY($A28)))=0,0%,SUMIFS('Base Produits'!$P:$P,'Base Produits'!$N:$N,V$3,'Base Produits'!$O:$O,DATE(1900,MONTH($A28),DAY($A28))))</f>
        <v>0</v>
      </c>
      <c r="X28" s="91"/>
      <c r="Y28" s="98">
        <f t="shared" ref="Y28:Y35" si="19">W28*W$3</f>
        <v>0</v>
      </c>
      <c r="AI28" s="2"/>
      <c r="AL28"/>
      <c r="AM28"/>
      <c r="AN28"/>
    </row>
    <row r="29" spans="1:42" x14ac:dyDescent="0.35">
      <c r="A29" s="89">
        <f>DATE(RESULTS!$J$4,6,1)</f>
        <v>46539</v>
      </c>
      <c r="B29" s="60">
        <f t="shared" si="14"/>
        <v>0</v>
      </c>
      <c r="C29" s="59"/>
      <c r="D29" s="115">
        <f t="shared" si="15"/>
        <v>0</v>
      </c>
      <c r="F29" s="2"/>
      <c r="G29" s="95">
        <f t="shared" ref="G29:G35" si="20">$A29</f>
        <v>46539</v>
      </c>
      <c r="H29" s="101">
        <f>IF(SUMIFS('Base Produits'!$P:$P,'Base Produits'!$N:$N,G$3,'Base Produits'!$O:$O,DATE(1900,MONTH($A29),DAY($A29)))=0,0%,SUMIFS('Base Produits'!$P:$P,'Base Produits'!$N:$N,G$3,'Base Produits'!$O:$O,DATE(1900,MONTH($A29),DAY($A29))))</f>
        <v>0</v>
      </c>
      <c r="I29" s="91"/>
      <c r="J29" s="98">
        <f t="shared" si="16"/>
        <v>0</v>
      </c>
      <c r="L29" s="95">
        <f t="shared" ref="L29:L35" si="21">$A29</f>
        <v>46539</v>
      </c>
      <c r="M29" s="101">
        <f>IF(SUMIFS('Base Produits'!$P:$P,'Base Produits'!$N:$N,L$3,'Base Produits'!$O:$O,DATE(1900,MONTH($A29),DAY($A29)))=0,0%,SUMIFS('Base Produits'!$P:$P,'Base Produits'!$N:$N,L$3,'Base Produits'!$O:$O,DATE(1900,MONTH($A29),DAY($A29))))</f>
        <v>0</v>
      </c>
      <c r="N29" s="91"/>
      <c r="O29" s="98">
        <f t="shared" si="17"/>
        <v>0</v>
      </c>
      <c r="Q29" s="95">
        <f t="shared" ref="Q29:Q35" si="22">$A29</f>
        <v>46539</v>
      </c>
      <c r="R29" s="101">
        <f>IF(SUMIFS('Base Produits'!$P:$P,'Base Produits'!$N:$N,Q$3,'Base Produits'!$O:$O,DATE(1900,MONTH($A29),DAY($A29)))=0,0%,SUMIFS('Base Produits'!$P:$P,'Base Produits'!$N:$N,Q$3,'Base Produits'!$O:$O,DATE(1900,MONTH($A29),DAY($A29))))</f>
        <v>0</v>
      </c>
      <c r="S29" s="91"/>
      <c r="T29" s="98">
        <f t="shared" si="18"/>
        <v>0</v>
      </c>
      <c r="V29" s="95">
        <f t="shared" ref="V29:V35" si="23">$A29</f>
        <v>46539</v>
      </c>
      <c r="W29" s="101">
        <f>IF(SUMIFS('Base Produits'!$P:$P,'Base Produits'!$N:$N,V$3,'Base Produits'!$O:$O,DATE(1900,MONTH($A29),DAY($A29)))=0,0%,SUMIFS('Base Produits'!$P:$P,'Base Produits'!$N:$N,V$3,'Base Produits'!$O:$O,DATE(1900,MONTH($A29),DAY($A29))))</f>
        <v>0</v>
      </c>
      <c r="X29" s="91"/>
      <c r="Y29" s="98">
        <f t="shared" si="19"/>
        <v>0</v>
      </c>
      <c r="AI29" s="2"/>
      <c r="AL29"/>
      <c r="AM29"/>
      <c r="AN29"/>
    </row>
    <row r="30" spans="1:42" x14ac:dyDescent="0.35">
      <c r="A30" s="89">
        <f>A31-1</f>
        <v>46599</v>
      </c>
      <c r="B30" s="60">
        <f t="shared" si="14"/>
        <v>0.5</v>
      </c>
      <c r="C30" s="59"/>
      <c r="D30" s="115">
        <f t="shared" si="15"/>
        <v>12.25</v>
      </c>
      <c r="F30" s="2"/>
      <c r="G30" s="95">
        <f t="shared" si="20"/>
        <v>46599</v>
      </c>
      <c r="H30" s="101">
        <f>IF(SUMIFS('Base Produits'!$P:$P,'Base Produits'!$N:$N,G$3,'Base Produits'!$O:$O,DATE(1900,MONTH($A30),DAY($A30)))=0,0%,SUMIFS('Base Produits'!$P:$P,'Base Produits'!$N:$N,G$3,'Base Produits'!$O:$O,DATE(1900,MONTH($A30),DAY($A30))))</f>
        <v>0.5</v>
      </c>
      <c r="I30" s="91"/>
      <c r="J30" s="98">
        <f t="shared" si="16"/>
        <v>0</v>
      </c>
      <c r="L30" s="95">
        <f t="shared" si="21"/>
        <v>46599</v>
      </c>
      <c r="M30" s="101">
        <f>IF(SUMIFS('Base Produits'!$P:$P,'Base Produits'!$N:$N,L$3,'Base Produits'!$O:$O,DATE(1900,MONTH($A30),DAY($A30)))=0,0%,SUMIFS('Base Produits'!$P:$P,'Base Produits'!$N:$N,L$3,'Base Produits'!$O:$O,DATE(1900,MONTH($A30),DAY($A30))))</f>
        <v>0.5</v>
      </c>
      <c r="N30" s="91"/>
      <c r="O30" s="98">
        <f t="shared" si="17"/>
        <v>0.1127925</v>
      </c>
      <c r="Q30" s="95">
        <f t="shared" si="22"/>
        <v>46599</v>
      </c>
      <c r="R30" s="101">
        <f>IF(SUMIFS('Base Produits'!$P:$P,'Base Produits'!$N:$N,Q$3,'Base Produits'!$O:$O,DATE(1900,MONTH($A30),DAY($A30)))=0,0%,SUMIFS('Base Produits'!$P:$P,'Base Produits'!$N:$N,Q$3,'Base Produits'!$O:$O,DATE(1900,MONTH($A30),DAY($A30))))</f>
        <v>0.5</v>
      </c>
      <c r="S30" s="91"/>
      <c r="T30" s="98">
        <f t="shared" si="18"/>
        <v>12.137207500000001</v>
      </c>
      <c r="V30" s="95">
        <f t="shared" si="23"/>
        <v>46599</v>
      </c>
      <c r="W30" s="101">
        <f>IF(SUMIFS('Base Produits'!$P:$P,'Base Produits'!$N:$N,V$3,'Base Produits'!$O:$O,DATE(1900,MONTH($A30),DAY($A30)))=0,0%,SUMIFS('Base Produits'!$P:$P,'Base Produits'!$N:$N,V$3,'Base Produits'!$O:$O,DATE(1900,MONTH($A30),DAY($A30))))</f>
        <v>0</v>
      </c>
      <c r="X30" s="91"/>
      <c r="Y30" s="98">
        <f t="shared" si="19"/>
        <v>0</v>
      </c>
      <c r="AI30" s="2"/>
      <c r="AL30"/>
      <c r="AM30"/>
      <c r="AN30"/>
    </row>
    <row r="31" spans="1:42" x14ac:dyDescent="0.35">
      <c r="A31" s="89">
        <f>DATE(RESULTS!$J$4,8,1)</f>
        <v>46600</v>
      </c>
      <c r="B31" s="60">
        <f t="shared" si="14"/>
        <v>0</v>
      </c>
      <c r="C31" s="59"/>
      <c r="D31" s="115">
        <f t="shared" si="15"/>
        <v>0</v>
      </c>
      <c r="F31" s="2"/>
      <c r="G31" s="95">
        <f t="shared" si="20"/>
        <v>46600</v>
      </c>
      <c r="H31" s="101">
        <f>IF(SUMIFS('Base Produits'!$P:$P,'Base Produits'!$N:$N,G$3,'Base Produits'!$O:$O,DATE(1900,MONTH($A31),DAY($A31)))=0,0%,SUMIFS('Base Produits'!$P:$P,'Base Produits'!$N:$N,G$3,'Base Produits'!$O:$O,DATE(1900,MONTH($A31),DAY($A31))))</f>
        <v>0</v>
      </c>
      <c r="I31" s="91"/>
      <c r="J31" s="98">
        <f t="shared" si="16"/>
        <v>0</v>
      </c>
      <c r="L31" s="95">
        <f t="shared" si="21"/>
        <v>46600</v>
      </c>
      <c r="M31" s="101">
        <f>IF(SUMIFS('Base Produits'!$P:$P,'Base Produits'!$N:$N,L$3,'Base Produits'!$O:$O,DATE(1900,MONTH($A31),DAY($A31)))=0,0%,SUMIFS('Base Produits'!$P:$P,'Base Produits'!$N:$N,L$3,'Base Produits'!$O:$O,DATE(1900,MONTH($A31),DAY($A31))))</f>
        <v>0</v>
      </c>
      <c r="N31" s="91"/>
      <c r="O31" s="98">
        <f t="shared" si="17"/>
        <v>0</v>
      </c>
      <c r="Q31" s="95">
        <f t="shared" si="22"/>
        <v>46600</v>
      </c>
      <c r="R31" s="101">
        <f>IF(SUMIFS('Base Produits'!$P:$P,'Base Produits'!$N:$N,Q$3,'Base Produits'!$O:$O,DATE(1900,MONTH($A31),DAY($A31)))=0,0%,SUMIFS('Base Produits'!$P:$P,'Base Produits'!$N:$N,Q$3,'Base Produits'!$O:$O,DATE(1900,MONTH($A31),DAY($A31))))</f>
        <v>0</v>
      </c>
      <c r="S31" s="91"/>
      <c r="T31" s="98">
        <f t="shared" si="18"/>
        <v>0</v>
      </c>
      <c r="V31" s="95">
        <f t="shared" si="23"/>
        <v>46600</v>
      </c>
      <c r="W31" s="101">
        <f>IF(SUMIFS('Base Produits'!$P:$P,'Base Produits'!$N:$N,V$3,'Base Produits'!$O:$O,DATE(1900,MONTH($A31),DAY($A31)))=0,0%,SUMIFS('Base Produits'!$P:$P,'Base Produits'!$N:$N,V$3,'Base Produits'!$O:$O,DATE(1900,MONTH($A31),DAY($A31))))</f>
        <v>0</v>
      </c>
      <c r="X31" s="91"/>
      <c r="Y31" s="98">
        <f t="shared" si="19"/>
        <v>0</v>
      </c>
      <c r="AI31" s="2"/>
      <c r="AL31"/>
      <c r="AM31"/>
      <c r="AN31"/>
    </row>
    <row r="32" spans="1:42" x14ac:dyDescent="0.35">
      <c r="A32" s="89">
        <f>A33-1</f>
        <v>46660</v>
      </c>
      <c r="B32" s="60">
        <f t="shared" si="14"/>
        <v>0</v>
      </c>
      <c r="C32" s="59"/>
      <c r="D32" s="115">
        <f t="shared" si="15"/>
        <v>0</v>
      </c>
      <c r="F32" s="2"/>
      <c r="G32" s="95">
        <f t="shared" si="20"/>
        <v>46660</v>
      </c>
      <c r="H32" s="101">
        <f>IF(SUMIFS('Base Produits'!$P:$P,'Base Produits'!$N:$N,G$3,'Base Produits'!$O:$O,DATE(1900,MONTH($A32),DAY($A32)))=0,0%,SUMIFS('Base Produits'!$P:$P,'Base Produits'!$N:$N,G$3,'Base Produits'!$O:$O,DATE(1900,MONTH($A32),DAY($A32))))</f>
        <v>0</v>
      </c>
      <c r="I32" s="91"/>
      <c r="J32" s="98">
        <f t="shared" si="16"/>
        <v>0</v>
      </c>
      <c r="L32" s="95">
        <f t="shared" si="21"/>
        <v>46660</v>
      </c>
      <c r="M32" s="101">
        <f>IF(SUMIFS('Base Produits'!$P:$P,'Base Produits'!$N:$N,L$3,'Base Produits'!$O:$O,DATE(1900,MONTH($A32),DAY($A32)))=0,0%,SUMIFS('Base Produits'!$P:$P,'Base Produits'!$N:$N,L$3,'Base Produits'!$O:$O,DATE(1900,MONTH($A32),DAY($A32))))</f>
        <v>0</v>
      </c>
      <c r="N32" s="91"/>
      <c r="O32" s="98">
        <f t="shared" si="17"/>
        <v>0</v>
      </c>
      <c r="Q32" s="95">
        <f t="shared" si="22"/>
        <v>46660</v>
      </c>
      <c r="R32" s="101">
        <f>IF(SUMIFS('Base Produits'!$P:$P,'Base Produits'!$N:$N,Q$3,'Base Produits'!$O:$O,DATE(1900,MONTH($A32),DAY($A32)))=0,0%,SUMIFS('Base Produits'!$P:$P,'Base Produits'!$N:$N,Q$3,'Base Produits'!$O:$O,DATE(1900,MONTH($A32),DAY($A32))))</f>
        <v>0</v>
      </c>
      <c r="S32" s="91"/>
      <c r="T32" s="98">
        <f t="shared" si="18"/>
        <v>0</v>
      </c>
      <c r="V32" s="95">
        <f t="shared" si="23"/>
        <v>46660</v>
      </c>
      <c r="W32" s="101">
        <f>IF(SUMIFS('Base Produits'!$P:$P,'Base Produits'!$N:$N,V$3,'Base Produits'!$O:$O,DATE(1900,MONTH($A32),DAY($A32)))=0,0%,SUMIFS('Base Produits'!$P:$P,'Base Produits'!$N:$N,V$3,'Base Produits'!$O:$O,DATE(1900,MONTH($A32),DAY($A32))))</f>
        <v>0</v>
      </c>
      <c r="X32" s="91"/>
      <c r="Y32" s="98">
        <f t="shared" si="19"/>
        <v>0</v>
      </c>
      <c r="AI32" s="2"/>
      <c r="AL32"/>
      <c r="AM32"/>
      <c r="AN32"/>
    </row>
    <row r="33" spans="1:41" x14ac:dyDescent="0.35">
      <c r="A33" s="89">
        <f>DATE(RESULTS!$J$4,10,1)</f>
        <v>46661</v>
      </c>
      <c r="B33" s="60">
        <f t="shared" si="14"/>
        <v>0</v>
      </c>
      <c r="C33" s="59"/>
      <c r="D33" s="115">
        <f t="shared" si="15"/>
        <v>0</v>
      </c>
      <c r="F33" s="2"/>
      <c r="G33" s="95">
        <f t="shared" si="20"/>
        <v>46661</v>
      </c>
      <c r="H33" s="101">
        <f>IF(SUMIFS('Base Produits'!$P:$P,'Base Produits'!$N:$N,G$3,'Base Produits'!$O:$O,DATE(1900,MONTH($A33),DAY($A33)))=0,0%,SUMIFS('Base Produits'!$P:$P,'Base Produits'!$N:$N,G$3,'Base Produits'!$O:$O,DATE(1900,MONTH($A33),DAY($A33))))</f>
        <v>0</v>
      </c>
      <c r="I33" s="91"/>
      <c r="J33" s="98">
        <f t="shared" si="16"/>
        <v>0</v>
      </c>
      <c r="L33" s="95">
        <f t="shared" si="21"/>
        <v>46661</v>
      </c>
      <c r="M33" s="101">
        <f>IF(SUMIFS('Base Produits'!$P:$P,'Base Produits'!$N:$N,L$3,'Base Produits'!$O:$O,DATE(1900,MONTH($A33),DAY($A33)))=0,0%,SUMIFS('Base Produits'!$P:$P,'Base Produits'!$N:$N,L$3,'Base Produits'!$O:$O,DATE(1900,MONTH($A33),DAY($A33))))</f>
        <v>0</v>
      </c>
      <c r="N33" s="91"/>
      <c r="O33" s="98">
        <f t="shared" si="17"/>
        <v>0</v>
      </c>
      <c r="Q33" s="95">
        <f t="shared" si="22"/>
        <v>46661</v>
      </c>
      <c r="R33" s="101">
        <f>IF(SUMIFS('Base Produits'!$P:$P,'Base Produits'!$N:$N,Q$3,'Base Produits'!$O:$O,DATE(1900,MONTH($A33),DAY($A33)))=0,0%,SUMIFS('Base Produits'!$P:$P,'Base Produits'!$N:$N,Q$3,'Base Produits'!$O:$O,DATE(1900,MONTH($A33),DAY($A33))))</f>
        <v>0</v>
      </c>
      <c r="S33" s="91"/>
      <c r="T33" s="98">
        <f t="shared" si="18"/>
        <v>0</v>
      </c>
      <c r="V33" s="95">
        <f t="shared" si="23"/>
        <v>46661</v>
      </c>
      <c r="W33" s="101">
        <f>IF(SUMIFS('Base Produits'!$P:$P,'Base Produits'!$N:$N,V$3,'Base Produits'!$O:$O,DATE(1900,MONTH($A33),DAY($A33)))=0,0%,SUMIFS('Base Produits'!$P:$P,'Base Produits'!$N:$N,V$3,'Base Produits'!$O:$O,DATE(1900,MONTH($A33),DAY($A33))))</f>
        <v>0</v>
      </c>
      <c r="X33" s="91"/>
      <c r="Y33" s="98">
        <f t="shared" si="19"/>
        <v>0</v>
      </c>
      <c r="AI33" s="2"/>
      <c r="AL33"/>
      <c r="AM33"/>
      <c r="AN33"/>
    </row>
    <row r="34" spans="1:41" x14ac:dyDescent="0.35">
      <c r="A34" s="89">
        <f>A35-1</f>
        <v>46691</v>
      </c>
      <c r="B34" s="60">
        <f t="shared" si="14"/>
        <v>0.85</v>
      </c>
      <c r="C34" s="59"/>
      <c r="D34" s="115">
        <f t="shared" si="15"/>
        <v>20.824999999999999</v>
      </c>
      <c r="F34" s="2"/>
      <c r="G34" s="95">
        <f t="shared" si="20"/>
        <v>46691</v>
      </c>
      <c r="H34" s="101">
        <f>IF(SUMIFS('Base Produits'!$P:$P,'Base Produits'!$N:$N,G$3,'Base Produits'!$O:$O,DATE(1900,MONTH($A34),DAY($A34)))=0,0%,SUMIFS('Base Produits'!$P:$P,'Base Produits'!$N:$N,G$3,'Base Produits'!$O:$O,DATE(1900,MONTH($A34),DAY($A34))))</f>
        <v>0.85</v>
      </c>
      <c r="I34" s="91"/>
      <c r="J34" s="98">
        <f t="shared" si="16"/>
        <v>0</v>
      </c>
      <c r="L34" s="95">
        <f t="shared" si="21"/>
        <v>46691</v>
      </c>
      <c r="M34" s="101">
        <f>IF(SUMIFS('Base Produits'!$P:$P,'Base Produits'!$N:$N,L$3,'Base Produits'!$O:$O,DATE(1900,MONTH($A34),DAY($A34)))=0,0%,SUMIFS('Base Produits'!$P:$P,'Base Produits'!$N:$N,L$3,'Base Produits'!$O:$O,DATE(1900,MONTH($A34),DAY($A34))))</f>
        <v>0.85</v>
      </c>
      <c r="N34" s="91"/>
      <c r="O34" s="98">
        <f t="shared" si="17"/>
        <v>0.19174725000000001</v>
      </c>
      <c r="Q34" s="95">
        <f t="shared" si="22"/>
        <v>46691</v>
      </c>
      <c r="R34" s="101">
        <f>IF(SUMIFS('Base Produits'!$P:$P,'Base Produits'!$N:$N,Q$3,'Base Produits'!$O:$O,DATE(1900,MONTH($A34),DAY($A34)))=0,0%,SUMIFS('Base Produits'!$P:$P,'Base Produits'!$N:$N,Q$3,'Base Produits'!$O:$O,DATE(1900,MONTH($A34),DAY($A34))))</f>
        <v>0.85</v>
      </c>
      <c r="S34" s="91"/>
      <c r="T34" s="98">
        <f t="shared" si="18"/>
        <v>20.63325275</v>
      </c>
      <c r="V34" s="95">
        <f t="shared" si="23"/>
        <v>46691</v>
      </c>
      <c r="W34" s="101">
        <f>IF(SUMIFS('Base Produits'!$P:$P,'Base Produits'!$N:$N,V$3,'Base Produits'!$O:$O,DATE(1900,MONTH($A34),DAY($A34)))=0,0%,SUMIFS('Base Produits'!$P:$P,'Base Produits'!$N:$N,V$3,'Base Produits'!$O:$O,DATE(1900,MONTH($A34),DAY($A34))))</f>
        <v>0</v>
      </c>
      <c r="X34" s="91"/>
      <c r="Y34" s="98">
        <f t="shared" si="19"/>
        <v>0</v>
      </c>
      <c r="AI34" s="2"/>
      <c r="AL34"/>
      <c r="AM34"/>
      <c r="AN34"/>
    </row>
    <row r="35" spans="1:41" x14ac:dyDescent="0.35">
      <c r="A35" s="89">
        <f>DATE(RESULTS!$J$4,11,1)</f>
        <v>46692</v>
      </c>
      <c r="B35" s="60">
        <f t="shared" si="14"/>
        <v>0</v>
      </c>
      <c r="C35" s="59"/>
      <c r="D35" s="115">
        <f t="shared" si="15"/>
        <v>0</v>
      </c>
      <c r="F35" s="2"/>
      <c r="G35" s="95">
        <f t="shared" si="20"/>
        <v>46692</v>
      </c>
      <c r="H35" s="101">
        <f>IF(SUMIFS('Base Produits'!$P:$P,'Base Produits'!$N:$N,G$3,'Base Produits'!$O:$O,DATE(1900,MONTH($A35),DAY($A35)))=0,0%,SUMIFS('Base Produits'!$P:$P,'Base Produits'!$N:$N,G$3,'Base Produits'!$O:$O,DATE(1900,MONTH($A35),DAY($A35))))</f>
        <v>0</v>
      </c>
      <c r="I35" s="91"/>
      <c r="J35" s="98">
        <f t="shared" si="16"/>
        <v>0</v>
      </c>
      <c r="L35" s="95">
        <f t="shared" si="21"/>
        <v>46692</v>
      </c>
      <c r="M35" s="101">
        <f>IF(SUMIFS('Base Produits'!$P:$P,'Base Produits'!$N:$N,L$3,'Base Produits'!$O:$O,DATE(1900,MONTH($A35),DAY($A35)))=0,0%,SUMIFS('Base Produits'!$P:$P,'Base Produits'!$N:$N,L$3,'Base Produits'!$O:$O,DATE(1900,MONTH($A35),DAY($A35))))</f>
        <v>0</v>
      </c>
      <c r="N35" s="91"/>
      <c r="O35" s="98">
        <f t="shared" si="17"/>
        <v>0</v>
      </c>
      <c r="Q35" s="95">
        <f t="shared" si="22"/>
        <v>46692</v>
      </c>
      <c r="R35" s="101">
        <f>IF(SUMIFS('Base Produits'!$P:$P,'Base Produits'!$N:$N,Q$3,'Base Produits'!$O:$O,DATE(1900,MONTH($A35),DAY($A35)))=0,0%,SUMIFS('Base Produits'!$P:$P,'Base Produits'!$N:$N,Q$3,'Base Produits'!$O:$O,DATE(1900,MONTH($A35),DAY($A35))))</f>
        <v>0</v>
      </c>
      <c r="S35" s="91"/>
      <c r="T35" s="98">
        <f t="shared" si="18"/>
        <v>0</v>
      </c>
      <c r="V35" s="95">
        <f t="shared" si="23"/>
        <v>46692</v>
      </c>
      <c r="W35" s="101">
        <f>IF(SUMIFS('Base Produits'!$P:$P,'Base Produits'!$N:$N,V$3,'Base Produits'!$O:$O,DATE(1900,MONTH($A35),DAY($A35)))=0,0%,SUMIFS('Base Produits'!$P:$P,'Base Produits'!$N:$N,V$3,'Base Produits'!$O:$O,DATE(1900,MONTH($A35),DAY($A35))))</f>
        <v>0</v>
      </c>
      <c r="X35" s="91"/>
      <c r="Y35" s="98">
        <f t="shared" si="19"/>
        <v>0</v>
      </c>
      <c r="AI35" s="2"/>
      <c r="AL35"/>
      <c r="AM35"/>
      <c r="AN35"/>
    </row>
    <row r="36" spans="1:41" ht="15" thickBot="1" x14ac:dyDescent="0.4">
      <c r="A36" s="53"/>
      <c r="B36" s="53"/>
      <c r="C36" s="53"/>
      <c r="D36" s="54"/>
      <c r="F36" s="2"/>
      <c r="G36" s="96" t="str">
        <f>IF($A36&lt;DATE(2000,1,1),"",$A36)</f>
        <v/>
      </c>
      <c r="H36" s="102"/>
      <c r="I36" s="93"/>
      <c r="J36" s="99"/>
      <c r="L36" s="96" t="str">
        <f>IF($A36&lt;DATE(2000,1,1),"",$A36)</f>
        <v/>
      </c>
      <c r="M36" s="102"/>
      <c r="N36" s="93"/>
      <c r="O36" s="99"/>
      <c r="Q36" s="96" t="str">
        <f>IF($A36&lt;DATE(2000,1,1),"",$A36)</f>
        <v/>
      </c>
      <c r="R36" s="102"/>
      <c r="S36" s="93"/>
      <c r="T36" s="99"/>
      <c r="V36" s="96" t="str">
        <f>IF($A36&lt;DATE(2000,1,1),"",$A36)</f>
        <v/>
      </c>
      <c r="W36" s="102"/>
      <c r="X36" s="93"/>
      <c r="Y36" s="99"/>
      <c r="AI36" s="2"/>
      <c r="AL36"/>
      <c r="AM36"/>
      <c r="AN36"/>
    </row>
    <row r="37" spans="1:41" x14ac:dyDescent="0.35">
      <c r="F37" s="2"/>
      <c r="AI37" s="2"/>
      <c r="AL37" s="20"/>
    </row>
    <row r="38" spans="1:41" x14ac:dyDescent="0.35">
      <c r="F38" s="2"/>
      <c r="AI38" s="2"/>
    </row>
    <row r="39" spans="1:41" ht="15" thickBot="1" x14ac:dyDescent="0.4">
      <c r="F39" s="2"/>
      <c r="AI39" s="2"/>
    </row>
    <row r="40" spans="1:41" x14ac:dyDescent="0.35">
      <c r="A40" s="62" t="s">
        <v>233</v>
      </c>
      <c r="F40" s="2"/>
      <c r="G40" s="62" t="s">
        <v>234</v>
      </c>
      <c r="H40" s="3"/>
      <c r="I40" s="62" t="s">
        <v>235</v>
      </c>
      <c r="K40" s="3"/>
      <c r="L40" s="3"/>
      <c r="M40" s="3"/>
      <c r="N40" s="62" t="s">
        <v>235</v>
      </c>
      <c r="S40" s="62" t="s">
        <v>235</v>
      </c>
      <c r="X40" s="62" t="s">
        <v>235</v>
      </c>
      <c r="AI40" s="2"/>
      <c r="AK40" t="s">
        <v>236</v>
      </c>
      <c r="AL40" s="1" t="s">
        <v>237</v>
      </c>
      <c r="AM40" s="1" t="s">
        <v>238</v>
      </c>
      <c r="AN40" s="1" t="s">
        <v>239</v>
      </c>
      <c r="AO40" s="1" t="s">
        <v>240</v>
      </c>
    </row>
    <row r="41" spans="1:41" x14ac:dyDescent="0.35">
      <c r="A41" s="63">
        <f>(IFERROR((I41*$H$3/$I$4),0)+IFERROR((N41*$M$3/$N$4),0)+IFERROR((S41*$R$3/$S$4),0)+IFERROR((X41*$W$3/$X$4),0))/($D$5/1000)</f>
        <v>1</v>
      </c>
      <c r="B41" s="20"/>
      <c r="D41" s="159"/>
      <c r="F41" s="2"/>
      <c r="G41" s="63">
        <v>0</v>
      </c>
      <c r="H41" s="3"/>
      <c r="I41" s="63" cm="1">
        <f t="array" ref="I41">IF($G41&gt;=I$7,TREND(J$6:J$7,I$6:I$7,$G41),IF($G41&gt;=I$8,TREND(J$7:J$8,I$7:I$8,$G41),IF($G41&gt;=I$9,TREND(J$8:J$9,I$8:I$9,$G41),IF($G41&gt;=I$10,TREND(J$9:J$10,I$9:I$10,$G41),IF($G41&gt;=I$11,TREND(J$10:J$11,I$10:I$11,$G41),0)))))</f>
        <v>1</v>
      </c>
      <c r="J41" s="20"/>
      <c r="K41" s="3"/>
      <c r="L41" s="3"/>
      <c r="M41" s="3"/>
      <c r="N41" s="63" cm="1">
        <f t="array" ref="N41">IF($G41&gt;=N$7,TREND(O$6:O$7,N$6:N$7,$G41),IF($G41&gt;=N$8,TREND(O$7:O$8,N$7:N$8,$G41),IF($G41&gt;=N$9,TREND(O$8:O$9,N$8:N$9,$G41),IF($G41&gt;=N$10,TREND(O$9:O$10,N$9:N$10,$G41),IF($G41&gt;=N$11,TREND(O$10:O$11,N$10:N$11,$G41),0)))))</f>
        <v>1</v>
      </c>
      <c r="S41" s="63" cm="1">
        <f t="array" ref="S41">IF($G41&gt;=S$7,TREND(T$6:T$7,S$6:S$7,$G41),IF($G41&gt;=S$8,TREND(T$7:T$8,S$7:S$8,$G41),IF($G41&gt;=S$9,TREND(T$8:T$9,S$8:S$9,$G41),IF($G41&gt;=S$10,TREND(T$9:T$10,S$9:S$10,$G41),IF($G41&gt;=S$11,TREND(T$10:T$11,S$10:S$11,$G41),0)))))</f>
        <v>1</v>
      </c>
      <c r="X41" s="63" cm="1">
        <f t="array" ref="X41">IF($G41&gt;=X$7,TREND(Y$6:Y$7,X$6:X$7,$G41),IF($G41&gt;=X$8,TREND(Y$7:Y$8,X$7:X$8,$G41),IF($G41&gt;=X$9,TREND(Y$8:Y$9,X$8:X$9,$G41),IF($G41&gt;=X$10,TREND(Y$9:Y$10,X$9:X$10,$G41),IF($G41&gt;=X$11,TREND(Y$10:Y$11,X$10:X$11,$G41),0)))))</f>
        <v>0</v>
      </c>
      <c r="Y41" s="20"/>
      <c r="Z41" s="20"/>
      <c r="AA41" s="18"/>
      <c r="AB41" s="18"/>
      <c r="AC41" s="18"/>
      <c r="AD41" s="18"/>
      <c r="AE41" s="18"/>
      <c r="AF41" s="18"/>
      <c r="AI41" s="2"/>
      <c r="AJ41" s="29">
        <f>DATE(RESULTS!J4,4,1)</f>
        <v>46478</v>
      </c>
      <c r="AK41">
        <f t="shared" ref="AK41:AK104" si="24">_xlfn.XLOOKUP(AJ41,A$27:A$36,B$27:B$36,0,0)</f>
        <v>0</v>
      </c>
      <c r="AL41" s="1">
        <f t="shared" ref="AL41:AL104" si="25">_xlfn.XLOOKUP(AJ41,A$15:A$24,B$15:B$24,1,0)</f>
        <v>0.40000000000000008</v>
      </c>
      <c r="AM41" s="1">
        <f t="shared" ref="AM41:AM72" si="26">_xlfn.XLOOKUP(AJ41,A$27:A$36,B$27:B$36,0,-1)</f>
        <v>0</v>
      </c>
      <c r="AN41" s="121">
        <f t="shared" ref="AN41:AN104" si="27">AK41</f>
        <v>0</v>
      </c>
      <c r="AO41" s="120">
        <f>IF(AL41=1,AO42,AL41)</f>
        <v>0.40000000000000008</v>
      </c>
    </row>
    <row r="42" spans="1:41" x14ac:dyDescent="0.35">
      <c r="A42" s="63">
        <f t="shared" ref="A42:A105" si="28">(IFERROR((I42*$H$3/$I$4),0)+IFERROR((N42*$M$3/$N$4),0)+IFERROR((S42*$R$3/$S$4),0)+IFERROR((X42*$W$3/$X$4),0))/($D$5/1000)</f>
        <v>1</v>
      </c>
      <c r="B42" s="20"/>
      <c r="D42" s="159"/>
      <c r="F42" s="2"/>
      <c r="G42" s="63">
        <v>0.01</v>
      </c>
      <c r="H42" s="3"/>
      <c r="I42" s="63" cm="1">
        <f t="array" ref="I42">IF($G42&gt;=I$7,TREND(J$6:J$7,I$6:I$7,$G42),IF($G42&gt;=I$8,TREND(J$7:J$8,I$7:I$8,$G42),IF($G42&gt;=I$9,TREND(J$8:J$9,I$8:I$9,$G42),IF($G42&gt;=I$10,TREND(J$9:J$10,I$9:I$10,$G42),IF($G42&gt;=I$11,TREND(J$10:J$11,I$10:I$11,$G42),0)))))</f>
        <v>1</v>
      </c>
      <c r="J42" s="20"/>
      <c r="K42" s="3"/>
      <c r="L42" s="3"/>
      <c r="M42" s="3"/>
      <c r="N42" s="63" cm="1">
        <f t="array" ref="N42">IF($G42&gt;=N$7,TREND(O$6:O$7,N$6:N$7,$G42),IF($G42&gt;=N$8,TREND(O$7:O$8,N$7:N$8,$G42),IF($G42&gt;=N$9,TREND(O$8:O$9,N$8:N$9,$G42),IF($G42&gt;=N$10,TREND(O$9:O$10,N$9:N$10,$G42),IF($G42&gt;=N$11,TREND(O$10:O$11,N$10:N$11,$G42),0)))))</f>
        <v>1</v>
      </c>
      <c r="S42" s="63" cm="1">
        <f t="array" ref="S42">IF($G42&gt;=S$7,TREND(T$6:T$7,S$6:S$7,$G42),IF($G42&gt;=S$8,TREND(T$7:T$8,S$7:S$8,$G42),IF($G42&gt;=S$9,TREND(T$8:T$9,S$8:S$9,$G42),IF($G42&gt;=S$10,TREND(T$9:T$10,S$9:S$10,$G42),IF($G42&gt;=S$11,TREND(T$10:T$11,S$10:S$11,$G42),0)))))</f>
        <v>1</v>
      </c>
      <c r="X42" s="63" cm="1">
        <f t="array" ref="X42">IF($G42&gt;=X$7,TREND(Y$6:Y$7,X$6:X$7,$G42),IF($G42&gt;=X$8,TREND(Y$7:Y$8,X$7:X$8,$G42),IF($G42&gt;=X$9,TREND(Y$8:Y$9,X$8:X$9,$G42),IF($G42&gt;=X$10,TREND(Y$9:Y$10,X$9:X$10,$G42),IF($G42&gt;=X$11,TREND(Y$10:Y$11,X$10:X$11,$G42),0)))))</f>
        <v>0</v>
      </c>
      <c r="Y42" s="20"/>
      <c r="Z42" s="20"/>
      <c r="AA42" s="18"/>
      <c r="AB42" s="18"/>
      <c r="AC42" s="18"/>
      <c r="AD42" s="18"/>
      <c r="AE42" s="18"/>
      <c r="AF42" s="18"/>
      <c r="AI42" s="2"/>
      <c r="AJ42" s="29">
        <f>AJ41+1</f>
        <v>46479</v>
      </c>
      <c r="AK42">
        <f t="shared" si="24"/>
        <v>0</v>
      </c>
      <c r="AL42" s="1">
        <f t="shared" si="25"/>
        <v>1</v>
      </c>
      <c r="AM42" s="1">
        <f t="shared" si="26"/>
        <v>0</v>
      </c>
      <c r="AN42" s="121">
        <f t="shared" si="27"/>
        <v>0</v>
      </c>
      <c r="AO42" s="120">
        <f t="shared" ref="AO42:AO105" si="29">IF(AL42=1,AO43,AL42)</f>
        <v>0.65</v>
      </c>
    </row>
    <row r="43" spans="1:41" x14ac:dyDescent="0.35">
      <c r="A43" s="63">
        <f t="shared" si="28"/>
        <v>1</v>
      </c>
      <c r="B43" s="20"/>
      <c r="D43" s="159"/>
      <c r="F43" s="21"/>
      <c r="G43" s="63">
        <v>0.02</v>
      </c>
      <c r="H43" s="3"/>
      <c r="I43" s="63" cm="1">
        <f t="array" ref="I43">IF($G43&gt;=I$7,TREND(J$6:J$7,I$6:I$7,$G43),IF($G43&gt;=I$8,TREND(J$7:J$8,I$7:I$8,$G43),IF($G43&gt;=I$9,TREND(J$8:J$9,I$8:I$9,$G43),IF($G43&gt;=I$10,TREND(J$9:J$10,I$9:I$10,$G43),IF($G43&gt;=I$11,TREND(J$10:J$11,I$10:I$11,$G43),0)))))</f>
        <v>1</v>
      </c>
      <c r="J43" s="20"/>
      <c r="K43" s="3"/>
      <c r="L43" s="3"/>
      <c r="M43" s="3"/>
      <c r="N43" s="63" cm="1">
        <f t="array" ref="N43">IF($G43&gt;=N$7,TREND(O$6:O$7,N$6:N$7,$G43),IF($G43&gt;=N$8,TREND(O$7:O$8,N$7:N$8,$G43),IF($G43&gt;=N$9,TREND(O$8:O$9,N$8:N$9,$G43),IF($G43&gt;=N$10,TREND(O$9:O$10,N$9:N$10,$G43),IF($G43&gt;=N$11,TREND(O$10:O$11,N$10:N$11,$G43),0)))))</f>
        <v>1</v>
      </c>
      <c r="S43" s="63" cm="1">
        <f t="array" ref="S43">IF($G43&gt;=S$7,TREND(T$6:T$7,S$6:S$7,$G43),IF($G43&gt;=S$8,TREND(T$7:T$8,S$7:S$8,$G43),IF($G43&gt;=S$9,TREND(T$8:T$9,S$8:S$9,$G43),IF($G43&gt;=S$10,TREND(T$9:T$10,S$9:S$10,$G43),IF($G43&gt;=S$11,TREND(T$10:T$11,S$10:S$11,$G43),0)))))</f>
        <v>1</v>
      </c>
      <c r="X43" s="63" cm="1">
        <f t="array" ref="X43">IF($G43&gt;=X$7,TREND(Y$6:Y$7,X$6:X$7,$G43),IF($G43&gt;=X$8,TREND(Y$7:Y$8,X$7:X$8,$G43),IF($G43&gt;=X$9,TREND(Y$8:Y$9,X$8:X$9,$G43),IF($G43&gt;=X$10,TREND(Y$9:Y$10,X$9:X$10,$G43),IF($G43&gt;=X$11,TREND(Y$10:Y$11,X$10:X$11,$G43),0)))))</f>
        <v>0</v>
      </c>
      <c r="Y43" s="20"/>
      <c r="Z43" s="20"/>
      <c r="AA43" s="18"/>
      <c r="AB43" s="18"/>
      <c r="AC43" s="18"/>
      <c r="AD43" s="18"/>
      <c r="AE43" s="18"/>
      <c r="AF43" s="18"/>
      <c r="AI43" s="21"/>
      <c r="AJ43" s="29">
        <f t="shared" ref="AJ43:AJ106" si="30">AJ42+1</f>
        <v>46480</v>
      </c>
      <c r="AK43">
        <f t="shared" si="24"/>
        <v>0</v>
      </c>
      <c r="AL43" s="1">
        <f t="shared" si="25"/>
        <v>1</v>
      </c>
      <c r="AM43" s="1">
        <f t="shared" si="26"/>
        <v>0</v>
      </c>
      <c r="AN43" s="121">
        <f t="shared" si="27"/>
        <v>0</v>
      </c>
      <c r="AO43" s="120">
        <f t="shared" si="29"/>
        <v>0.65</v>
      </c>
    </row>
    <row r="44" spans="1:41" x14ac:dyDescent="0.35">
      <c r="A44" s="63">
        <f t="shared" si="28"/>
        <v>1</v>
      </c>
      <c r="B44" s="20"/>
      <c r="D44" s="159"/>
      <c r="F44" s="21"/>
      <c r="G44" s="63">
        <v>0.03</v>
      </c>
      <c r="H44" s="3"/>
      <c r="I44" s="63" cm="1">
        <f t="array" ref="I44">IF($G44&gt;=I$7,TREND(J$6:J$7,I$6:I$7,$G44),IF($G44&gt;=I$8,TREND(J$7:J$8,I$7:I$8,$G44),IF($G44&gt;=I$9,TREND(J$8:J$9,I$8:I$9,$G44),IF($G44&gt;=I$10,TREND(J$9:J$10,I$9:I$10,$G44),IF($G44&gt;=I$11,TREND(J$10:J$11,I$10:I$11,$G44),0)))))</f>
        <v>1</v>
      </c>
      <c r="J44" s="20"/>
      <c r="K44" s="3"/>
      <c r="L44" s="3"/>
      <c r="M44" s="3"/>
      <c r="N44" s="63" cm="1">
        <f t="array" ref="N44">IF($G44&gt;=N$7,TREND(O$6:O$7,N$6:N$7,$G44),IF($G44&gt;=N$8,TREND(O$7:O$8,N$7:N$8,$G44),IF($G44&gt;=N$9,TREND(O$8:O$9,N$8:N$9,$G44),IF($G44&gt;=N$10,TREND(O$9:O$10,N$9:N$10,$G44),IF($G44&gt;=N$11,TREND(O$10:O$11,N$10:N$11,$G44),0)))))</f>
        <v>1</v>
      </c>
      <c r="S44" s="63" cm="1">
        <f t="array" ref="S44">IF($G44&gt;=S$7,TREND(T$6:T$7,S$6:S$7,$G44),IF($G44&gt;=S$8,TREND(T$7:T$8,S$7:S$8,$G44),IF($G44&gt;=S$9,TREND(T$8:T$9,S$8:S$9,$G44),IF($G44&gt;=S$10,TREND(T$9:T$10,S$9:S$10,$G44),IF($G44&gt;=S$11,TREND(T$10:T$11,S$10:S$11,$G44),0)))))</f>
        <v>1</v>
      </c>
      <c r="X44" s="63" cm="1">
        <f t="array" ref="X44">IF($G44&gt;=X$7,TREND(Y$6:Y$7,X$6:X$7,$G44),IF($G44&gt;=X$8,TREND(Y$7:Y$8,X$7:X$8,$G44),IF($G44&gt;=X$9,TREND(Y$8:Y$9,X$8:X$9,$G44),IF($G44&gt;=X$10,TREND(Y$9:Y$10,X$9:X$10,$G44),IF($G44&gt;=X$11,TREND(Y$10:Y$11,X$10:X$11,$G44),0)))))</f>
        <v>0</v>
      </c>
      <c r="Y44" s="20"/>
      <c r="Z44" s="20"/>
      <c r="AA44" s="18"/>
      <c r="AB44" s="18"/>
      <c r="AC44" s="18"/>
      <c r="AD44" s="18"/>
      <c r="AE44" s="18"/>
      <c r="AF44" s="18"/>
      <c r="AI44" s="21"/>
      <c r="AJ44" s="29">
        <f t="shared" si="30"/>
        <v>46481</v>
      </c>
      <c r="AK44">
        <f t="shared" si="24"/>
        <v>0</v>
      </c>
      <c r="AL44" s="1">
        <f t="shared" si="25"/>
        <v>1</v>
      </c>
      <c r="AM44" s="1">
        <f t="shared" si="26"/>
        <v>0</v>
      </c>
      <c r="AN44" s="121">
        <f t="shared" si="27"/>
        <v>0</v>
      </c>
      <c r="AO44" s="120">
        <f t="shared" si="29"/>
        <v>0.65</v>
      </c>
    </row>
    <row r="45" spans="1:41" x14ac:dyDescent="0.35">
      <c r="A45" s="63">
        <f t="shared" si="28"/>
        <v>1</v>
      </c>
      <c r="B45" s="20"/>
      <c r="D45" s="159"/>
      <c r="F45" s="21"/>
      <c r="G45" s="63">
        <v>0.04</v>
      </c>
      <c r="H45" s="3"/>
      <c r="I45" s="63" cm="1">
        <f t="array" ref="I45">IF($G45&gt;=I$7,TREND(J$6:J$7,I$6:I$7,$G45),IF($G45&gt;=I$8,TREND(J$7:J$8,I$7:I$8,$G45),IF($G45&gt;=I$9,TREND(J$8:J$9,I$8:I$9,$G45),IF($G45&gt;=I$10,TREND(J$9:J$10,I$9:I$10,$G45),IF($G45&gt;=I$11,TREND(J$10:J$11,I$10:I$11,$G45),0)))))</f>
        <v>1</v>
      </c>
      <c r="J45" s="20"/>
      <c r="K45" s="3"/>
      <c r="L45" s="3"/>
      <c r="M45" s="3"/>
      <c r="N45" s="63" cm="1">
        <f t="array" ref="N45">IF($G45&gt;=N$7,TREND(O$6:O$7,N$6:N$7,$G45),IF($G45&gt;=N$8,TREND(O$7:O$8,N$7:N$8,$G45),IF($G45&gt;=N$9,TREND(O$8:O$9,N$8:N$9,$G45),IF($G45&gt;=N$10,TREND(O$9:O$10,N$9:N$10,$G45),IF($G45&gt;=N$11,TREND(O$10:O$11,N$10:N$11,$G45),0)))))</f>
        <v>1</v>
      </c>
      <c r="S45" s="63" cm="1">
        <f t="array" ref="S45">IF($G45&gt;=S$7,TREND(T$6:T$7,S$6:S$7,$G45),IF($G45&gt;=S$8,TREND(T$7:T$8,S$7:S$8,$G45),IF($G45&gt;=S$9,TREND(T$8:T$9,S$8:S$9,$G45),IF($G45&gt;=S$10,TREND(T$9:T$10,S$9:S$10,$G45),IF($G45&gt;=S$11,TREND(T$10:T$11,S$10:S$11,$G45),0)))))</f>
        <v>1</v>
      </c>
      <c r="X45" s="63" cm="1">
        <f t="array" ref="X45">IF($G45&gt;=X$7,TREND(Y$6:Y$7,X$6:X$7,$G45),IF($G45&gt;=X$8,TREND(Y$7:Y$8,X$7:X$8,$G45),IF($G45&gt;=X$9,TREND(Y$8:Y$9,X$8:X$9,$G45),IF($G45&gt;=X$10,TREND(Y$9:Y$10,X$9:X$10,$G45),IF($G45&gt;=X$11,TREND(Y$10:Y$11,X$10:X$11,$G45),0)))))</f>
        <v>0</v>
      </c>
      <c r="Y45" s="20"/>
      <c r="Z45" s="20"/>
      <c r="AA45" s="18"/>
      <c r="AB45" s="18"/>
      <c r="AC45" s="18"/>
      <c r="AD45" s="18"/>
      <c r="AE45" s="18"/>
      <c r="AF45" s="18"/>
      <c r="AI45" s="21"/>
      <c r="AJ45" s="29">
        <f t="shared" si="30"/>
        <v>46482</v>
      </c>
      <c r="AK45">
        <f t="shared" si="24"/>
        <v>0</v>
      </c>
      <c r="AL45" s="1">
        <f t="shared" si="25"/>
        <v>1</v>
      </c>
      <c r="AM45" s="1">
        <f t="shared" si="26"/>
        <v>0</v>
      </c>
      <c r="AN45" s="121">
        <f t="shared" si="27"/>
        <v>0</v>
      </c>
      <c r="AO45" s="120">
        <f t="shared" si="29"/>
        <v>0.65</v>
      </c>
    </row>
    <row r="46" spans="1:41" x14ac:dyDescent="0.35">
      <c r="A46" s="63">
        <f t="shared" si="28"/>
        <v>1</v>
      </c>
      <c r="B46" s="20"/>
      <c r="D46" s="159"/>
      <c r="F46" s="21"/>
      <c r="G46" s="63">
        <v>0.05</v>
      </c>
      <c r="H46" s="3"/>
      <c r="I46" s="63" cm="1">
        <f t="array" ref="I46">IF($G46&gt;=I$7,TREND(J$6:J$7,I$6:I$7,$G46),IF($G46&gt;=I$8,TREND(J$7:J$8,I$7:I$8,$G46),IF($G46&gt;=I$9,TREND(J$8:J$9,I$8:I$9,$G46),IF($G46&gt;=I$10,TREND(J$9:J$10,I$9:I$10,$G46),IF($G46&gt;=I$11,TREND(J$10:J$11,I$10:I$11,$G46),0)))))</f>
        <v>1</v>
      </c>
      <c r="J46" s="20"/>
      <c r="K46" s="3"/>
      <c r="L46" s="3"/>
      <c r="M46" s="3"/>
      <c r="N46" s="63" cm="1">
        <f t="array" ref="N46">IF($G46&gt;=N$7,TREND(O$6:O$7,N$6:N$7,$G46),IF($G46&gt;=N$8,TREND(O$7:O$8,N$7:N$8,$G46),IF($G46&gt;=N$9,TREND(O$8:O$9,N$8:N$9,$G46),IF($G46&gt;=N$10,TREND(O$9:O$10,N$9:N$10,$G46),IF($G46&gt;=N$11,TREND(O$10:O$11,N$10:N$11,$G46),0)))))</f>
        <v>1</v>
      </c>
      <c r="S46" s="63" cm="1">
        <f t="array" ref="S46">IF($G46&gt;=S$7,TREND(T$6:T$7,S$6:S$7,$G46),IF($G46&gt;=S$8,TREND(T$7:T$8,S$7:S$8,$G46),IF($G46&gt;=S$9,TREND(T$8:T$9,S$8:S$9,$G46),IF($G46&gt;=S$10,TREND(T$9:T$10,S$9:S$10,$G46),IF($G46&gt;=S$11,TREND(T$10:T$11,S$10:S$11,$G46),0)))))</f>
        <v>1</v>
      </c>
      <c r="X46" s="63" cm="1">
        <f t="array" ref="X46">IF($G46&gt;=X$7,TREND(Y$6:Y$7,X$6:X$7,$G46),IF($G46&gt;=X$8,TREND(Y$7:Y$8,X$7:X$8,$G46),IF($G46&gt;=X$9,TREND(Y$8:Y$9,X$8:X$9,$G46),IF($G46&gt;=X$10,TREND(Y$9:Y$10,X$9:X$10,$G46),IF($G46&gt;=X$11,TREND(Y$10:Y$11,X$10:X$11,$G46),0)))))</f>
        <v>0</v>
      </c>
      <c r="Y46" s="20"/>
      <c r="Z46" s="20"/>
      <c r="AA46" s="18"/>
      <c r="AB46" s="18"/>
      <c r="AC46" s="18"/>
      <c r="AD46" s="18"/>
      <c r="AE46" s="18"/>
      <c r="AF46" s="18"/>
      <c r="AI46" s="21"/>
      <c r="AJ46" s="29">
        <f t="shared" si="30"/>
        <v>46483</v>
      </c>
      <c r="AK46">
        <f t="shared" si="24"/>
        <v>0</v>
      </c>
      <c r="AL46" s="1">
        <f t="shared" si="25"/>
        <v>1</v>
      </c>
      <c r="AM46" s="1">
        <f t="shared" si="26"/>
        <v>0</v>
      </c>
      <c r="AN46" s="121">
        <f t="shared" si="27"/>
        <v>0</v>
      </c>
      <c r="AO46" s="120">
        <f t="shared" si="29"/>
        <v>0.65</v>
      </c>
    </row>
    <row r="47" spans="1:41" x14ac:dyDescent="0.35">
      <c r="A47" s="63">
        <f t="shared" si="28"/>
        <v>1</v>
      </c>
      <c r="B47" s="20"/>
      <c r="D47" s="159"/>
      <c r="F47" s="21"/>
      <c r="G47" s="63">
        <v>0.06</v>
      </c>
      <c r="H47" s="3"/>
      <c r="I47" s="63" cm="1">
        <f t="array" ref="I47">IF($G47&gt;=I$7,TREND(J$6:J$7,I$6:I$7,$G47),IF($G47&gt;=I$8,TREND(J$7:J$8,I$7:I$8,$G47),IF($G47&gt;=I$9,TREND(J$8:J$9,I$8:I$9,$G47),IF($G47&gt;=I$10,TREND(J$9:J$10,I$9:I$10,$G47),IF($G47&gt;=I$11,TREND(J$10:J$11,I$10:I$11,$G47),0)))))</f>
        <v>1</v>
      </c>
      <c r="J47" s="20"/>
      <c r="K47" s="3"/>
      <c r="L47" s="3"/>
      <c r="M47" s="3"/>
      <c r="N47" s="63" cm="1">
        <f t="array" ref="N47">IF($G47&gt;=N$7,TREND(O$6:O$7,N$6:N$7,$G47),IF($G47&gt;=N$8,TREND(O$7:O$8,N$7:N$8,$G47),IF($G47&gt;=N$9,TREND(O$8:O$9,N$8:N$9,$G47),IF($G47&gt;=N$10,TREND(O$9:O$10,N$9:N$10,$G47),IF($G47&gt;=N$11,TREND(O$10:O$11,N$10:N$11,$G47),0)))))</f>
        <v>1</v>
      </c>
      <c r="S47" s="63" cm="1">
        <f t="array" ref="S47">IF($G47&gt;=S$7,TREND(T$6:T$7,S$6:S$7,$G47),IF($G47&gt;=S$8,TREND(T$7:T$8,S$7:S$8,$G47),IF($G47&gt;=S$9,TREND(T$8:T$9,S$8:S$9,$G47),IF($G47&gt;=S$10,TREND(T$9:T$10,S$9:S$10,$G47),IF($G47&gt;=S$11,TREND(T$10:T$11,S$10:S$11,$G47),0)))))</f>
        <v>1</v>
      </c>
      <c r="X47" s="63" cm="1">
        <f t="array" ref="X47">IF($G47&gt;=X$7,TREND(Y$6:Y$7,X$6:X$7,$G47),IF($G47&gt;=X$8,TREND(Y$7:Y$8,X$7:X$8,$G47),IF($G47&gt;=X$9,TREND(Y$8:Y$9,X$8:X$9,$G47),IF($G47&gt;=X$10,TREND(Y$9:Y$10,X$9:X$10,$G47),IF($G47&gt;=X$11,TREND(Y$10:Y$11,X$10:X$11,$G47),0)))))</f>
        <v>0</v>
      </c>
      <c r="Y47" s="20"/>
      <c r="Z47" s="20"/>
      <c r="AA47" s="18"/>
      <c r="AB47" s="18"/>
      <c r="AC47" s="18"/>
      <c r="AD47" s="18"/>
      <c r="AE47" s="18"/>
      <c r="AF47" s="18"/>
      <c r="AI47" s="21"/>
      <c r="AJ47" s="29">
        <f t="shared" si="30"/>
        <v>46484</v>
      </c>
      <c r="AK47">
        <f t="shared" si="24"/>
        <v>0</v>
      </c>
      <c r="AL47" s="1">
        <f t="shared" si="25"/>
        <v>1</v>
      </c>
      <c r="AM47" s="1">
        <f t="shared" si="26"/>
        <v>0</v>
      </c>
      <c r="AN47" s="121">
        <f t="shared" si="27"/>
        <v>0</v>
      </c>
      <c r="AO47" s="120">
        <f t="shared" si="29"/>
        <v>0.65</v>
      </c>
    </row>
    <row r="48" spans="1:41" x14ac:dyDescent="0.35">
      <c r="A48" s="63">
        <f t="shared" si="28"/>
        <v>1</v>
      </c>
      <c r="B48" s="20"/>
      <c r="D48" s="159"/>
      <c r="F48" s="21"/>
      <c r="G48" s="63">
        <v>7.0000000000000007E-2</v>
      </c>
      <c r="H48" s="3"/>
      <c r="I48" s="63" cm="1">
        <f t="array" ref="I48">IF($G48&gt;=I$7,TREND(J$6:J$7,I$6:I$7,$G48),IF($G48&gt;=I$8,TREND(J$7:J$8,I$7:I$8,$G48),IF($G48&gt;=I$9,TREND(J$8:J$9,I$8:I$9,$G48),IF($G48&gt;=I$10,TREND(J$9:J$10,I$9:I$10,$G48),IF($G48&gt;=I$11,TREND(J$10:J$11,I$10:I$11,$G48),0)))))</f>
        <v>1</v>
      </c>
      <c r="J48" s="20"/>
      <c r="K48" s="3"/>
      <c r="L48" s="3"/>
      <c r="M48" s="3"/>
      <c r="N48" s="63" cm="1">
        <f t="array" ref="N48">IF($G48&gt;=N$7,TREND(O$6:O$7,N$6:N$7,$G48),IF($G48&gt;=N$8,TREND(O$7:O$8,N$7:N$8,$G48),IF($G48&gt;=N$9,TREND(O$8:O$9,N$8:N$9,$G48),IF($G48&gt;=N$10,TREND(O$9:O$10,N$9:N$10,$G48),IF($G48&gt;=N$11,TREND(O$10:O$11,N$10:N$11,$G48),0)))))</f>
        <v>1</v>
      </c>
      <c r="S48" s="63" cm="1">
        <f t="array" ref="S48">IF($G48&gt;=S$7,TREND(T$6:T$7,S$6:S$7,$G48),IF($G48&gt;=S$8,TREND(T$7:T$8,S$7:S$8,$G48),IF($G48&gt;=S$9,TREND(T$8:T$9,S$8:S$9,$G48),IF($G48&gt;=S$10,TREND(T$9:T$10,S$9:S$10,$G48),IF($G48&gt;=S$11,TREND(T$10:T$11,S$10:S$11,$G48),0)))))</f>
        <v>1</v>
      </c>
      <c r="X48" s="63" cm="1">
        <f t="array" ref="X48">IF($G48&gt;=X$7,TREND(Y$6:Y$7,X$6:X$7,$G48),IF($G48&gt;=X$8,TREND(Y$7:Y$8,X$7:X$8,$G48),IF($G48&gt;=X$9,TREND(Y$8:Y$9,X$8:X$9,$G48),IF($G48&gt;=X$10,TREND(Y$9:Y$10,X$9:X$10,$G48),IF($G48&gt;=X$11,TREND(Y$10:Y$11,X$10:X$11,$G48),0)))))</f>
        <v>0</v>
      </c>
      <c r="Y48" s="20"/>
      <c r="Z48" s="20"/>
      <c r="AA48" s="18"/>
      <c r="AB48" s="18"/>
      <c r="AC48" s="18"/>
      <c r="AD48" s="18"/>
      <c r="AE48" s="18"/>
      <c r="AF48" s="18"/>
      <c r="AI48" s="21"/>
      <c r="AJ48" s="29">
        <f t="shared" si="30"/>
        <v>46485</v>
      </c>
      <c r="AK48">
        <f t="shared" si="24"/>
        <v>0</v>
      </c>
      <c r="AL48" s="1">
        <f t="shared" si="25"/>
        <v>1</v>
      </c>
      <c r="AM48" s="1">
        <f t="shared" si="26"/>
        <v>0</v>
      </c>
      <c r="AN48" s="121">
        <f t="shared" si="27"/>
        <v>0</v>
      </c>
      <c r="AO48" s="120">
        <f t="shared" si="29"/>
        <v>0.65</v>
      </c>
    </row>
    <row r="49" spans="1:41" x14ac:dyDescent="0.35">
      <c r="A49" s="63">
        <f t="shared" si="28"/>
        <v>1</v>
      </c>
      <c r="B49" s="20"/>
      <c r="D49" s="159"/>
      <c r="F49" s="21"/>
      <c r="G49" s="63">
        <v>0.08</v>
      </c>
      <c r="H49" s="3"/>
      <c r="I49" s="63" cm="1">
        <f t="array" ref="I49">IF($G49&gt;=I$7,TREND(J$6:J$7,I$6:I$7,$G49),IF($G49&gt;=I$8,TREND(J$7:J$8,I$7:I$8,$G49),IF($G49&gt;=I$9,TREND(J$8:J$9,I$8:I$9,$G49),IF($G49&gt;=I$10,TREND(J$9:J$10,I$9:I$10,$G49),IF($G49&gt;=I$11,TREND(J$10:J$11,I$10:I$11,$G49),0)))))</f>
        <v>1</v>
      </c>
      <c r="J49" s="20"/>
      <c r="K49" s="3"/>
      <c r="L49" s="3"/>
      <c r="M49" s="3"/>
      <c r="N49" s="63" cm="1">
        <f t="array" ref="N49">IF($G49&gt;=N$7,TREND(O$6:O$7,N$6:N$7,$G49),IF($G49&gt;=N$8,TREND(O$7:O$8,N$7:N$8,$G49),IF($G49&gt;=N$9,TREND(O$8:O$9,N$8:N$9,$G49),IF($G49&gt;=N$10,TREND(O$9:O$10,N$9:N$10,$G49),IF($G49&gt;=N$11,TREND(O$10:O$11,N$10:N$11,$G49),0)))))</f>
        <v>1</v>
      </c>
      <c r="S49" s="63" cm="1">
        <f t="array" ref="S49">IF($G49&gt;=S$7,TREND(T$6:T$7,S$6:S$7,$G49),IF($G49&gt;=S$8,TREND(T$7:T$8,S$7:S$8,$G49),IF($G49&gt;=S$9,TREND(T$8:T$9,S$8:S$9,$G49),IF($G49&gt;=S$10,TREND(T$9:T$10,S$9:S$10,$G49),IF($G49&gt;=S$11,TREND(T$10:T$11,S$10:S$11,$G49),0)))))</f>
        <v>1</v>
      </c>
      <c r="X49" s="63" cm="1">
        <f t="array" ref="X49">IF($G49&gt;=X$7,TREND(Y$6:Y$7,X$6:X$7,$G49),IF($G49&gt;=X$8,TREND(Y$7:Y$8,X$7:X$8,$G49),IF($G49&gt;=X$9,TREND(Y$8:Y$9,X$8:X$9,$G49),IF($G49&gt;=X$10,TREND(Y$9:Y$10,X$9:X$10,$G49),IF($G49&gt;=X$11,TREND(Y$10:Y$11,X$10:X$11,$G49),0)))))</f>
        <v>0</v>
      </c>
      <c r="Y49" s="20"/>
      <c r="Z49" s="20"/>
      <c r="AA49" s="18"/>
      <c r="AB49" s="18"/>
      <c r="AC49" s="18"/>
      <c r="AD49" s="18"/>
      <c r="AE49" s="18"/>
      <c r="AF49" s="18"/>
      <c r="AI49" s="21"/>
      <c r="AJ49" s="29">
        <f t="shared" si="30"/>
        <v>46486</v>
      </c>
      <c r="AK49">
        <f t="shared" si="24"/>
        <v>0</v>
      </c>
      <c r="AL49" s="1">
        <f t="shared" si="25"/>
        <v>1</v>
      </c>
      <c r="AM49" s="1">
        <f t="shared" si="26"/>
        <v>0</v>
      </c>
      <c r="AN49" s="121">
        <f t="shared" si="27"/>
        <v>0</v>
      </c>
      <c r="AO49" s="120">
        <f t="shared" si="29"/>
        <v>0.65</v>
      </c>
    </row>
    <row r="50" spans="1:41" x14ac:dyDescent="0.35">
      <c r="A50" s="63">
        <f t="shared" si="28"/>
        <v>1</v>
      </c>
      <c r="B50" s="20"/>
      <c r="D50" s="159"/>
      <c r="F50" s="21"/>
      <c r="G50" s="63">
        <v>0.09</v>
      </c>
      <c r="H50" s="3"/>
      <c r="I50" s="63" cm="1">
        <f t="array" ref="I50">IF($G50&gt;=I$7,TREND(J$6:J$7,I$6:I$7,$G50),IF($G50&gt;=I$8,TREND(J$7:J$8,I$7:I$8,$G50),IF($G50&gt;=I$9,TREND(J$8:J$9,I$8:I$9,$G50),IF($G50&gt;=I$10,TREND(J$9:J$10,I$9:I$10,$G50),IF($G50&gt;=I$11,TREND(J$10:J$11,I$10:I$11,$G50),0)))))</f>
        <v>1</v>
      </c>
      <c r="J50" s="20"/>
      <c r="K50" s="3"/>
      <c r="L50" s="3"/>
      <c r="M50" s="3"/>
      <c r="N50" s="63" cm="1">
        <f t="array" ref="N50">IF($G50&gt;=N$7,TREND(O$6:O$7,N$6:N$7,$G50),IF($G50&gt;=N$8,TREND(O$7:O$8,N$7:N$8,$G50),IF($G50&gt;=N$9,TREND(O$8:O$9,N$8:N$9,$G50),IF($G50&gt;=N$10,TREND(O$9:O$10,N$9:N$10,$G50),IF($G50&gt;=N$11,TREND(O$10:O$11,N$10:N$11,$G50),0)))))</f>
        <v>1</v>
      </c>
      <c r="S50" s="63" cm="1">
        <f t="array" ref="S50">IF($G50&gt;=S$7,TREND(T$6:T$7,S$6:S$7,$G50),IF($G50&gt;=S$8,TREND(T$7:T$8,S$7:S$8,$G50),IF($G50&gt;=S$9,TREND(T$8:T$9,S$8:S$9,$G50),IF($G50&gt;=S$10,TREND(T$9:T$10,S$9:S$10,$G50),IF($G50&gt;=S$11,TREND(T$10:T$11,S$10:S$11,$G50),0)))))</f>
        <v>1</v>
      </c>
      <c r="X50" s="63" cm="1">
        <f t="array" ref="X50">IF($G50&gt;=X$7,TREND(Y$6:Y$7,X$6:X$7,$G50),IF($G50&gt;=X$8,TREND(Y$7:Y$8,X$7:X$8,$G50),IF($G50&gt;=X$9,TREND(Y$8:Y$9,X$8:X$9,$G50),IF($G50&gt;=X$10,TREND(Y$9:Y$10,X$9:X$10,$G50),IF($G50&gt;=X$11,TREND(Y$10:Y$11,X$10:X$11,$G50),0)))))</f>
        <v>0</v>
      </c>
      <c r="Y50" s="20"/>
      <c r="Z50" s="20"/>
      <c r="AA50" s="18"/>
      <c r="AB50" s="18"/>
      <c r="AC50" s="18"/>
      <c r="AD50" s="18"/>
      <c r="AE50" s="18"/>
      <c r="AF50" s="18"/>
      <c r="AI50" s="21"/>
      <c r="AJ50" s="29">
        <f t="shared" si="30"/>
        <v>46487</v>
      </c>
      <c r="AK50">
        <f t="shared" si="24"/>
        <v>0</v>
      </c>
      <c r="AL50" s="1">
        <f t="shared" si="25"/>
        <v>1</v>
      </c>
      <c r="AM50" s="1">
        <f t="shared" si="26"/>
        <v>0</v>
      </c>
      <c r="AN50" s="121">
        <f t="shared" si="27"/>
        <v>0</v>
      </c>
      <c r="AO50" s="120">
        <f t="shared" si="29"/>
        <v>0.65</v>
      </c>
    </row>
    <row r="51" spans="1:41" x14ac:dyDescent="0.35">
      <c r="A51" s="63">
        <f t="shared" si="28"/>
        <v>1</v>
      </c>
      <c r="B51" s="20"/>
      <c r="D51" s="159"/>
      <c r="F51" s="21"/>
      <c r="G51" s="63">
        <v>0.1</v>
      </c>
      <c r="H51" s="3"/>
      <c r="I51" s="63" cm="1">
        <f t="array" ref="I51">IF($G51&gt;=I$7,TREND(J$6:J$7,I$6:I$7,$G51),IF($G51&gt;=I$8,TREND(J$7:J$8,I$7:I$8,$G51),IF($G51&gt;=I$9,TREND(J$8:J$9,I$8:I$9,$G51),IF($G51&gt;=I$10,TREND(J$9:J$10,I$9:I$10,$G51),IF($G51&gt;=I$11,TREND(J$10:J$11,I$10:I$11,$G51),0)))))</f>
        <v>1</v>
      </c>
      <c r="J51" s="20"/>
      <c r="K51" s="3"/>
      <c r="L51" s="3"/>
      <c r="M51" s="27"/>
      <c r="N51" s="63" cm="1">
        <f t="array" ref="N51">IF($G51&gt;=N$7,TREND(O$6:O$7,N$6:N$7,$G51),IF($G51&gt;=N$8,TREND(O$7:O$8,N$7:N$8,$G51),IF($G51&gt;=N$9,TREND(O$8:O$9,N$8:N$9,$G51),IF($G51&gt;=N$10,TREND(O$9:O$10,N$9:N$10,$G51),IF($G51&gt;=N$11,TREND(O$10:O$11,N$10:N$11,$G51),0)))))</f>
        <v>1</v>
      </c>
      <c r="S51" s="63" cm="1">
        <f t="array" ref="S51">IF($G51&gt;=S$7,TREND(T$6:T$7,S$6:S$7,$G51),IF($G51&gt;=S$8,TREND(T$7:T$8,S$7:S$8,$G51),IF($G51&gt;=S$9,TREND(T$8:T$9,S$8:S$9,$G51),IF($G51&gt;=S$10,TREND(T$9:T$10,S$9:S$10,$G51),IF($G51&gt;=S$11,TREND(T$10:T$11,S$10:S$11,$G51),0)))))</f>
        <v>1</v>
      </c>
      <c r="X51" s="63" cm="1">
        <f t="array" ref="X51">IF($G51&gt;=X$7,TREND(Y$6:Y$7,X$6:X$7,$G51),IF($G51&gt;=X$8,TREND(Y$7:Y$8,X$7:X$8,$G51),IF($G51&gt;=X$9,TREND(Y$8:Y$9,X$8:X$9,$G51),IF($G51&gt;=X$10,TREND(Y$9:Y$10,X$9:X$10,$G51),IF($G51&gt;=X$11,TREND(Y$10:Y$11,X$10:X$11,$G51),0)))))</f>
        <v>0</v>
      </c>
      <c r="Y51" s="20"/>
      <c r="Z51" s="20"/>
      <c r="AA51" s="18"/>
      <c r="AB51" s="18"/>
      <c r="AC51" s="18"/>
      <c r="AD51" s="18"/>
      <c r="AE51" s="18"/>
      <c r="AF51" s="18"/>
      <c r="AI51" s="21"/>
      <c r="AJ51" s="29">
        <f t="shared" si="30"/>
        <v>46488</v>
      </c>
      <c r="AK51">
        <f t="shared" si="24"/>
        <v>0</v>
      </c>
      <c r="AL51" s="1">
        <f t="shared" si="25"/>
        <v>1</v>
      </c>
      <c r="AM51" s="1">
        <f t="shared" si="26"/>
        <v>0</v>
      </c>
      <c r="AN51" s="121">
        <f t="shared" si="27"/>
        <v>0</v>
      </c>
      <c r="AO51" s="120">
        <f t="shared" si="29"/>
        <v>0.65</v>
      </c>
    </row>
    <row r="52" spans="1:41" x14ac:dyDescent="0.35">
      <c r="A52" s="63">
        <f t="shared" si="28"/>
        <v>1</v>
      </c>
      <c r="B52" s="20"/>
      <c r="D52" s="159"/>
      <c r="F52" s="21"/>
      <c r="G52" s="63">
        <v>0.11</v>
      </c>
      <c r="H52" s="3"/>
      <c r="I52" s="63" cm="1">
        <f t="array" ref="I52">IF($G52&gt;=I$7,TREND(J$6:J$7,I$6:I$7,$G52),IF($G52&gt;=I$8,TREND(J$7:J$8,I$7:I$8,$G52),IF($G52&gt;=I$9,TREND(J$8:J$9,I$8:I$9,$G52),IF($G52&gt;=I$10,TREND(J$9:J$10,I$9:I$10,$G52),IF($G52&gt;=I$11,TREND(J$10:J$11,I$10:I$11,$G52),0)))))</f>
        <v>1</v>
      </c>
      <c r="J52" s="20"/>
      <c r="K52" s="3"/>
      <c r="L52" s="3"/>
      <c r="M52" s="3"/>
      <c r="N52" s="63" cm="1">
        <f t="array" ref="N52">IF($G52&gt;=N$7,TREND(O$6:O$7,N$6:N$7,$G52),IF($G52&gt;=N$8,TREND(O$7:O$8,N$7:N$8,$G52),IF($G52&gt;=N$9,TREND(O$8:O$9,N$8:N$9,$G52),IF($G52&gt;=N$10,TREND(O$9:O$10,N$9:N$10,$G52),IF($G52&gt;=N$11,TREND(O$10:O$11,N$10:N$11,$G52),0)))))</f>
        <v>1</v>
      </c>
      <c r="S52" s="63" cm="1">
        <f t="array" ref="S52">IF($G52&gt;=S$7,TREND(T$6:T$7,S$6:S$7,$G52),IF($G52&gt;=S$8,TREND(T$7:T$8,S$7:S$8,$G52),IF($G52&gt;=S$9,TREND(T$8:T$9,S$8:S$9,$G52),IF($G52&gt;=S$10,TREND(T$9:T$10,S$9:S$10,$G52),IF($G52&gt;=S$11,TREND(T$10:T$11,S$10:S$11,$G52),0)))))</f>
        <v>1</v>
      </c>
      <c r="X52" s="63" cm="1">
        <f t="array" ref="X52">IF($G52&gt;=X$7,TREND(Y$6:Y$7,X$6:X$7,$G52),IF($G52&gt;=X$8,TREND(Y$7:Y$8,X$7:X$8,$G52),IF($G52&gt;=X$9,TREND(Y$8:Y$9,X$8:X$9,$G52),IF($G52&gt;=X$10,TREND(Y$9:Y$10,X$9:X$10,$G52),IF($G52&gt;=X$11,TREND(Y$10:Y$11,X$10:X$11,$G52),0)))))</f>
        <v>0</v>
      </c>
      <c r="Y52" s="20"/>
      <c r="Z52" s="20"/>
      <c r="AA52" s="18"/>
      <c r="AB52" s="18"/>
      <c r="AC52" s="18"/>
      <c r="AD52" s="18"/>
      <c r="AE52" s="18"/>
      <c r="AF52" s="18"/>
      <c r="AI52" s="21"/>
      <c r="AJ52" s="29">
        <f t="shared" si="30"/>
        <v>46489</v>
      </c>
      <c r="AK52">
        <f t="shared" si="24"/>
        <v>0</v>
      </c>
      <c r="AL52" s="1">
        <f t="shared" si="25"/>
        <v>1</v>
      </c>
      <c r="AM52" s="1">
        <f t="shared" si="26"/>
        <v>0</v>
      </c>
      <c r="AN52" s="121">
        <f t="shared" si="27"/>
        <v>0</v>
      </c>
      <c r="AO52" s="120">
        <f t="shared" si="29"/>
        <v>0.65</v>
      </c>
    </row>
    <row r="53" spans="1:41" x14ac:dyDescent="0.35">
      <c r="A53" s="63">
        <f t="shared" si="28"/>
        <v>1</v>
      </c>
      <c r="B53" s="20"/>
      <c r="D53" s="159"/>
      <c r="F53" s="21"/>
      <c r="G53" s="63">
        <v>0.12</v>
      </c>
      <c r="H53" s="3"/>
      <c r="I53" s="63" cm="1">
        <f t="array" ref="I53">IF($G53&gt;=I$7,TREND(J$6:J$7,I$6:I$7,$G53),IF($G53&gt;=I$8,TREND(J$7:J$8,I$7:I$8,$G53),IF($G53&gt;=I$9,TREND(J$8:J$9,I$8:I$9,$G53),IF($G53&gt;=I$10,TREND(J$9:J$10,I$9:I$10,$G53),IF($G53&gt;=I$11,TREND(J$10:J$11,I$10:I$11,$G53),0)))))</f>
        <v>1</v>
      </c>
      <c r="J53" s="20"/>
      <c r="K53" s="3"/>
      <c r="L53" s="3"/>
      <c r="M53" s="3"/>
      <c r="N53" s="63" cm="1">
        <f t="array" ref="N53">IF($G53&gt;=N$7,TREND(O$6:O$7,N$6:N$7,$G53),IF($G53&gt;=N$8,TREND(O$7:O$8,N$7:N$8,$G53),IF($G53&gt;=N$9,TREND(O$8:O$9,N$8:N$9,$G53),IF($G53&gt;=N$10,TREND(O$9:O$10,N$9:N$10,$G53),IF($G53&gt;=N$11,TREND(O$10:O$11,N$10:N$11,$G53),0)))))</f>
        <v>1</v>
      </c>
      <c r="S53" s="63" cm="1">
        <f t="array" ref="S53">IF($G53&gt;=S$7,TREND(T$6:T$7,S$6:S$7,$G53),IF($G53&gt;=S$8,TREND(T$7:T$8,S$7:S$8,$G53),IF($G53&gt;=S$9,TREND(T$8:T$9,S$8:S$9,$G53),IF($G53&gt;=S$10,TREND(T$9:T$10,S$9:S$10,$G53),IF($G53&gt;=S$11,TREND(T$10:T$11,S$10:S$11,$G53),0)))))</f>
        <v>1</v>
      </c>
      <c r="X53" s="63" cm="1">
        <f t="array" ref="X53">IF($G53&gt;=X$7,TREND(Y$6:Y$7,X$6:X$7,$G53),IF($G53&gt;=X$8,TREND(Y$7:Y$8,X$7:X$8,$G53),IF($G53&gt;=X$9,TREND(Y$8:Y$9,X$8:X$9,$G53),IF($G53&gt;=X$10,TREND(Y$9:Y$10,X$9:X$10,$G53),IF($G53&gt;=X$11,TREND(Y$10:Y$11,X$10:X$11,$G53),0)))))</f>
        <v>0</v>
      </c>
      <c r="Y53" s="20"/>
      <c r="Z53" s="20"/>
      <c r="AA53" s="18"/>
      <c r="AB53" s="18"/>
      <c r="AC53" s="18"/>
      <c r="AD53" s="18"/>
      <c r="AE53" s="18"/>
      <c r="AF53" s="18"/>
      <c r="AI53" s="21"/>
      <c r="AJ53" s="29">
        <f t="shared" si="30"/>
        <v>46490</v>
      </c>
      <c r="AK53">
        <f t="shared" si="24"/>
        <v>0</v>
      </c>
      <c r="AL53" s="1">
        <f t="shared" si="25"/>
        <v>1</v>
      </c>
      <c r="AM53" s="1">
        <f t="shared" si="26"/>
        <v>0</v>
      </c>
      <c r="AN53" s="121">
        <f t="shared" si="27"/>
        <v>0</v>
      </c>
      <c r="AO53" s="120">
        <f t="shared" si="29"/>
        <v>0.65</v>
      </c>
    </row>
    <row r="54" spans="1:41" x14ac:dyDescent="0.35">
      <c r="A54" s="63">
        <f t="shared" si="28"/>
        <v>1</v>
      </c>
      <c r="B54" s="20"/>
      <c r="D54" s="159"/>
      <c r="F54" s="21"/>
      <c r="G54" s="63">
        <v>0.13</v>
      </c>
      <c r="H54" s="3"/>
      <c r="I54" s="63" cm="1">
        <f t="array" ref="I54">IF($G54&gt;=I$7,TREND(J$6:J$7,I$6:I$7,$G54),IF($G54&gt;=I$8,TREND(J$7:J$8,I$7:I$8,$G54),IF($G54&gt;=I$9,TREND(J$8:J$9,I$8:I$9,$G54),IF($G54&gt;=I$10,TREND(J$9:J$10,I$9:I$10,$G54),IF($G54&gt;=I$11,TREND(J$10:J$11,I$10:I$11,$G54),0)))))</f>
        <v>1</v>
      </c>
      <c r="J54" s="20"/>
      <c r="K54" s="3"/>
      <c r="L54" s="3"/>
      <c r="M54" s="3"/>
      <c r="N54" s="63" cm="1">
        <f t="array" ref="N54">IF($G54&gt;=N$7,TREND(O$6:O$7,N$6:N$7,$G54),IF($G54&gt;=N$8,TREND(O$7:O$8,N$7:N$8,$G54),IF($G54&gt;=N$9,TREND(O$8:O$9,N$8:N$9,$G54),IF($G54&gt;=N$10,TREND(O$9:O$10,N$9:N$10,$G54),IF($G54&gt;=N$11,TREND(O$10:O$11,N$10:N$11,$G54),0)))))</f>
        <v>1</v>
      </c>
      <c r="S54" s="63" cm="1">
        <f t="array" ref="S54">IF($G54&gt;=S$7,TREND(T$6:T$7,S$6:S$7,$G54),IF($G54&gt;=S$8,TREND(T$7:T$8,S$7:S$8,$G54),IF($G54&gt;=S$9,TREND(T$8:T$9,S$8:S$9,$G54),IF($G54&gt;=S$10,TREND(T$9:T$10,S$9:S$10,$G54),IF($G54&gt;=S$11,TREND(T$10:T$11,S$10:S$11,$G54),0)))))</f>
        <v>1</v>
      </c>
      <c r="X54" s="63" cm="1">
        <f t="array" ref="X54">IF($G54&gt;=X$7,TREND(Y$6:Y$7,X$6:X$7,$G54),IF($G54&gt;=X$8,TREND(Y$7:Y$8,X$7:X$8,$G54),IF($G54&gt;=X$9,TREND(Y$8:Y$9,X$8:X$9,$G54),IF($G54&gt;=X$10,TREND(Y$9:Y$10,X$9:X$10,$G54),IF($G54&gt;=X$11,TREND(Y$10:Y$11,X$10:X$11,$G54),0)))))</f>
        <v>0</v>
      </c>
      <c r="Y54" s="20"/>
      <c r="Z54" s="20"/>
      <c r="AA54" s="18"/>
      <c r="AB54" s="18"/>
      <c r="AC54" s="18"/>
      <c r="AD54" s="18"/>
      <c r="AE54" s="18"/>
      <c r="AF54" s="18"/>
      <c r="AI54" s="21"/>
      <c r="AJ54" s="29">
        <f t="shared" si="30"/>
        <v>46491</v>
      </c>
      <c r="AK54">
        <f t="shared" si="24"/>
        <v>0</v>
      </c>
      <c r="AL54" s="1">
        <f t="shared" si="25"/>
        <v>1</v>
      </c>
      <c r="AM54" s="1">
        <f t="shared" si="26"/>
        <v>0</v>
      </c>
      <c r="AN54" s="121">
        <f t="shared" si="27"/>
        <v>0</v>
      </c>
      <c r="AO54" s="120">
        <f t="shared" si="29"/>
        <v>0.65</v>
      </c>
    </row>
    <row r="55" spans="1:41" x14ac:dyDescent="0.35">
      <c r="A55" s="63">
        <f t="shared" si="28"/>
        <v>1</v>
      </c>
      <c r="B55" s="20"/>
      <c r="D55" s="159"/>
      <c r="F55" s="21"/>
      <c r="G55" s="63">
        <v>0.14000000000000001</v>
      </c>
      <c r="H55" s="3"/>
      <c r="I55" s="63" cm="1">
        <f t="array" ref="I55">IF($G55&gt;=I$7,TREND(J$6:J$7,I$6:I$7,$G55),IF($G55&gt;=I$8,TREND(J$7:J$8,I$7:I$8,$G55),IF($G55&gt;=I$9,TREND(J$8:J$9,I$8:I$9,$G55),IF($G55&gt;=I$10,TREND(J$9:J$10,I$9:I$10,$G55),IF($G55&gt;=I$11,TREND(J$10:J$11,I$10:I$11,$G55),0)))))</f>
        <v>1</v>
      </c>
      <c r="J55" s="20"/>
      <c r="K55" s="3"/>
      <c r="L55" s="3"/>
      <c r="M55" s="3"/>
      <c r="N55" s="63" cm="1">
        <f t="array" ref="N55">IF($G55&gt;=N$7,TREND(O$6:O$7,N$6:N$7,$G55),IF($G55&gt;=N$8,TREND(O$7:O$8,N$7:N$8,$G55),IF($G55&gt;=N$9,TREND(O$8:O$9,N$8:N$9,$G55),IF($G55&gt;=N$10,TREND(O$9:O$10,N$9:N$10,$G55),IF($G55&gt;=N$11,TREND(O$10:O$11,N$10:N$11,$G55),0)))))</f>
        <v>1</v>
      </c>
      <c r="S55" s="63" cm="1">
        <f t="array" ref="S55">IF($G55&gt;=S$7,TREND(T$6:T$7,S$6:S$7,$G55),IF($G55&gt;=S$8,TREND(T$7:T$8,S$7:S$8,$G55),IF($G55&gt;=S$9,TREND(T$8:T$9,S$8:S$9,$G55),IF($G55&gt;=S$10,TREND(T$9:T$10,S$9:S$10,$G55),IF($G55&gt;=S$11,TREND(T$10:T$11,S$10:S$11,$G55),0)))))</f>
        <v>1</v>
      </c>
      <c r="X55" s="63" cm="1">
        <f t="array" ref="X55">IF($G55&gt;=X$7,TREND(Y$6:Y$7,X$6:X$7,$G55),IF($G55&gt;=X$8,TREND(Y$7:Y$8,X$7:X$8,$G55),IF($G55&gt;=X$9,TREND(Y$8:Y$9,X$8:X$9,$G55),IF($G55&gt;=X$10,TREND(Y$9:Y$10,X$9:X$10,$G55),IF($G55&gt;=X$11,TREND(Y$10:Y$11,X$10:X$11,$G55),0)))))</f>
        <v>0</v>
      </c>
      <c r="Y55" s="20"/>
      <c r="Z55" s="20"/>
      <c r="AA55" s="18"/>
      <c r="AB55" s="18"/>
      <c r="AC55" s="18"/>
      <c r="AD55" s="18"/>
      <c r="AE55" s="18"/>
      <c r="AF55" s="18"/>
      <c r="AI55" s="21"/>
      <c r="AJ55" s="29">
        <f t="shared" si="30"/>
        <v>46492</v>
      </c>
      <c r="AK55">
        <f t="shared" si="24"/>
        <v>0</v>
      </c>
      <c r="AL55" s="1">
        <f t="shared" si="25"/>
        <v>1</v>
      </c>
      <c r="AM55" s="1">
        <f t="shared" si="26"/>
        <v>0</v>
      </c>
      <c r="AN55" s="121">
        <f t="shared" si="27"/>
        <v>0</v>
      </c>
      <c r="AO55" s="120">
        <f t="shared" si="29"/>
        <v>0.65</v>
      </c>
    </row>
    <row r="56" spans="1:41" x14ac:dyDescent="0.35">
      <c r="A56" s="63">
        <f t="shared" si="28"/>
        <v>1</v>
      </c>
      <c r="B56" s="20"/>
      <c r="D56" s="159"/>
      <c r="F56" s="21"/>
      <c r="G56" s="63">
        <v>0.15</v>
      </c>
      <c r="H56" s="3"/>
      <c r="I56" s="63" cm="1">
        <f t="array" ref="I56">IF($G56&gt;=I$7,TREND(J$6:J$7,I$6:I$7,$G56),IF($G56&gt;=I$8,TREND(J$7:J$8,I$7:I$8,$G56),IF($G56&gt;=I$9,TREND(J$8:J$9,I$8:I$9,$G56),IF($G56&gt;=I$10,TREND(J$9:J$10,I$9:I$10,$G56),IF($G56&gt;=I$11,TREND(J$10:J$11,I$10:I$11,$G56),0)))))</f>
        <v>1</v>
      </c>
      <c r="J56" s="20"/>
      <c r="K56" s="3"/>
      <c r="L56" s="3"/>
      <c r="M56" s="3"/>
      <c r="N56" s="63" cm="1">
        <f t="array" ref="N56">IF($G56&gt;=N$7,TREND(O$6:O$7,N$6:N$7,$G56),IF($G56&gt;=N$8,TREND(O$7:O$8,N$7:N$8,$G56),IF($G56&gt;=N$9,TREND(O$8:O$9,N$8:N$9,$G56),IF($G56&gt;=N$10,TREND(O$9:O$10,N$9:N$10,$G56),IF($G56&gt;=N$11,TREND(O$10:O$11,N$10:N$11,$G56),0)))))</f>
        <v>1</v>
      </c>
      <c r="S56" s="63" cm="1">
        <f t="array" ref="S56">IF($G56&gt;=S$7,TREND(T$6:T$7,S$6:S$7,$G56),IF($G56&gt;=S$8,TREND(T$7:T$8,S$7:S$8,$G56),IF($G56&gt;=S$9,TREND(T$8:T$9,S$8:S$9,$G56),IF($G56&gt;=S$10,TREND(T$9:T$10,S$9:S$10,$G56),IF($G56&gt;=S$11,TREND(T$10:T$11,S$10:S$11,$G56),0)))))</f>
        <v>1</v>
      </c>
      <c r="X56" s="63" cm="1">
        <f t="array" ref="X56">IF($G56&gt;=X$7,TREND(Y$6:Y$7,X$6:X$7,$G56),IF($G56&gt;=X$8,TREND(Y$7:Y$8,X$7:X$8,$G56),IF($G56&gt;=X$9,TREND(Y$8:Y$9,X$8:X$9,$G56),IF($G56&gt;=X$10,TREND(Y$9:Y$10,X$9:X$10,$G56),IF($G56&gt;=X$11,TREND(Y$10:Y$11,X$10:X$11,$G56),0)))))</f>
        <v>0</v>
      </c>
      <c r="Y56" s="20"/>
      <c r="Z56" s="20"/>
      <c r="AA56" s="18"/>
      <c r="AB56" s="18"/>
      <c r="AC56" s="18"/>
      <c r="AD56" s="18"/>
      <c r="AE56" s="18"/>
      <c r="AF56" s="18"/>
      <c r="AI56" s="21"/>
      <c r="AJ56" s="29">
        <f t="shared" si="30"/>
        <v>46493</v>
      </c>
      <c r="AK56">
        <f t="shared" si="24"/>
        <v>0</v>
      </c>
      <c r="AL56" s="1">
        <f t="shared" si="25"/>
        <v>1</v>
      </c>
      <c r="AM56" s="1">
        <f t="shared" si="26"/>
        <v>0</v>
      </c>
      <c r="AN56" s="121">
        <f t="shared" si="27"/>
        <v>0</v>
      </c>
      <c r="AO56" s="120">
        <f t="shared" si="29"/>
        <v>0.65</v>
      </c>
    </row>
    <row r="57" spans="1:41" x14ac:dyDescent="0.35">
      <c r="A57" s="63">
        <f t="shared" si="28"/>
        <v>1</v>
      </c>
      <c r="B57" s="20"/>
      <c r="D57" s="159"/>
      <c r="F57" s="21"/>
      <c r="G57" s="63">
        <v>0.16</v>
      </c>
      <c r="H57" s="3"/>
      <c r="I57" s="63" cm="1">
        <f t="array" ref="I57">IF($G57&gt;=I$7,TREND(J$6:J$7,I$6:I$7,$G57),IF($G57&gt;=I$8,TREND(J$7:J$8,I$7:I$8,$G57),IF($G57&gt;=I$9,TREND(J$8:J$9,I$8:I$9,$G57),IF($G57&gt;=I$10,TREND(J$9:J$10,I$9:I$10,$G57),IF($G57&gt;=I$11,TREND(J$10:J$11,I$10:I$11,$G57),0)))))</f>
        <v>1</v>
      </c>
      <c r="J57" s="20"/>
      <c r="K57" s="3"/>
      <c r="L57" s="3"/>
      <c r="M57" s="3"/>
      <c r="N57" s="63" cm="1">
        <f t="array" ref="N57">IF($G57&gt;=N$7,TREND(O$6:O$7,N$6:N$7,$G57),IF($G57&gt;=N$8,TREND(O$7:O$8,N$7:N$8,$G57),IF($G57&gt;=N$9,TREND(O$8:O$9,N$8:N$9,$G57),IF($G57&gt;=N$10,TREND(O$9:O$10,N$9:N$10,$G57),IF($G57&gt;=N$11,TREND(O$10:O$11,N$10:N$11,$G57),0)))))</f>
        <v>1</v>
      </c>
      <c r="S57" s="63" cm="1">
        <f t="array" ref="S57">IF($G57&gt;=S$7,TREND(T$6:T$7,S$6:S$7,$G57),IF($G57&gt;=S$8,TREND(T$7:T$8,S$7:S$8,$G57),IF($G57&gt;=S$9,TREND(T$8:T$9,S$8:S$9,$G57),IF($G57&gt;=S$10,TREND(T$9:T$10,S$9:S$10,$G57),IF($G57&gt;=S$11,TREND(T$10:T$11,S$10:S$11,$G57),0)))))</f>
        <v>1</v>
      </c>
      <c r="X57" s="63" cm="1">
        <f t="array" ref="X57">IF($G57&gt;=X$7,TREND(Y$6:Y$7,X$6:X$7,$G57),IF($G57&gt;=X$8,TREND(Y$7:Y$8,X$7:X$8,$G57),IF($G57&gt;=X$9,TREND(Y$8:Y$9,X$8:X$9,$G57),IF($G57&gt;=X$10,TREND(Y$9:Y$10,X$9:X$10,$G57),IF($G57&gt;=X$11,TREND(Y$10:Y$11,X$10:X$11,$G57),0)))))</f>
        <v>0</v>
      </c>
      <c r="Y57" s="20"/>
      <c r="Z57" s="20"/>
      <c r="AA57" s="18"/>
      <c r="AB57" s="18"/>
      <c r="AC57" s="18"/>
      <c r="AD57" s="18"/>
      <c r="AE57" s="18"/>
      <c r="AF57" s="18"/>
      <c r="AI57" s="21"/>
      <c r="AJ57" s="29">
        <f t="shared" si="30"/>
        <v>46494</v>
      </c>
      <c r="AK57">
        <f t="shared" si="24"/>
        <v>0</v>
      </c>
      <c r="AL57" s="1">
        <f t="shared" si="25"/>
        <v>1</v>
      </c>
      <c r="AM57" s="1">
        <f t="shared" si="26"/>
        <v>0</v>
      </c>
      <c r="AN57" s="121">
        <f t="shared" si="27"/>
        <v>0</v>
      </c>
      <c r="AO57" s="120">
        <f t="shared" si="29"/>
        <v>0.65</v>
      </c>
    </row>
    <row r="58" spans="1:41" x14ac:dyDescent="0.35">
      <c r="A58" s="63">
        <f t="shared" si="28"/>
        <v>1</v>
      </c>
      <c r="B58" s="20"/>
      <c r="D58" s="159"/>
      <c r="F58" s="21"/>
      <c r="G58" s="63">
        <v>0.17</v>
      </c>
      <c r="H58" s="3"/>
      <c r="I58" s="63" cm="1">
        <f t="array" ref="I58">IF($G58&gt;=I$7,TREND(J$6:J$7,I$6:I$7,$G58),IF($G58&gt;=I$8,TREND(J$7:J$8,I$7:I$8,$G58),IF($G58&gt;=I$9,TREND(J$8:J$9,I$8:I$9,$G58),IF($G58&gt;=I$10,TREND(J$9:J$10,I$9:I$10,$G58),IF($G58&gt;=I$11,TREND(J$10:J$11,I$10:I$11,$G58),0)))))</f>
        <v>1</v>
      </c>
      <c r="J58" s="20"/>
      <c r="K58" s="3"/>
      <c r="L58" s="3"/>
      <c r="M58" s="3"/>
      <c r="N58" s="63" cm="1">
        <f t="array" ref="N58">IF($G58&gt;=N$7,TREND(O$6:O$7,N$6:N$7,$G58),IF($G58&gt;=N$8,TREND(O$7:O$8,N$7:N$8,$G58),IF($G58&gt;=N$9,TREND(O$8:O$9,N$8:N$9,$G58),IF($G58&gt;=N$10,TREND(O$9:O$10,N$9:N$10,$G58),IF($G58&gt;=N$11,TREND(O$10:O$11,N$10:N$11,$G58),0)))))</f>
        <v>1</v>
      </c>
      <c r="S58" s="63" cm="1">
        <f t="array" ref="S58">IF($G58&gt;=S$7,TREND(T$6:T$7,S$6:S$7,$G58),IF($G58&gt;=S$8,TREND(T$7:T$8,S$7:S$8,$G58),IF($G58&gt;=S$9,TREND(T$8:T$9,S$8:S$9,$G58),IF($G58&gt;=S$10,TREND(T$9:T$10,S$9:S$10,$G58),IF($G58&gt;=S$11,TREND(T$10:T$11,S$10:S$11,$G58),0)))))</f>
        <v>1</v>
      </c>
      <c r="X58" s="63" cm="1">
        <f t="array" ref="X58">IF($G58&gt;=X$7,TREND(Y$6:Y$7,X$6:X$7,$G58),IF($G58&gt;=X$8,TREND(Y$7:Y$8,X$7:X$8,$G58),IF($G58&gt;=X$9,TREND(Y$8:Y$9,X$8:X$9,$G58),IF($G58&gt;=X$10,TREND(Y$9:Y$10,X$9:X$10,$G58),IF($G58&gt;=X$11,TREND(Y$10:Y$11,X$10:X$11,$G58),0)))))</f>
        <v>0</v>
      </c>
      <c r="Y58" s="20"/>
      <c r="Z58" s="20"/>
      <c r="AA58" s="18"/>
      <c r="AB58" s="18"/>
      <c r="AC58" s="18"/>
      <c r="AD58" s="18"/>
      <c r="AE58" s="18"/>
      <c r="AF58" s="18"/>
      <c r="AI58" s="21"/>
      <c r="AJ58" s="29">
        <f t="shared" si="30"/>
        <v>46495</v>
      </c>
      <c r="AK58">
        <f t="shared" si="24"/>
        <v>0</v>
      </c>
      <c r="AL58" s="1">
        <f t="shared" si="25"/>
        <v>1</v>
      </c>
      <c r="AM58" s="1">
        <f t="shared" si="26"/>
        <v>0</v>
      </c>
      <c r="AN58" s="121">
        <f t="shared" si="27"/>
        <v>0</v>
      </c>
      <c r="AO58" s="120">
        <f t="shared" si="29"/>
        <v>0.65</v>
      </c>
    </row>
    <row r="59" spans="1:41" x14ac:dyDescent="0.35">
      <c r="A59" s="63">
        <f t="shared" si="28"/>
        <v>1</v>
      </c>
      <c r="B59" s="20"/>
      <c r="D59" s="159"/>
      <c r="F59" s="21"/>
      <c r="G59" s="63">
        <v>0.18</v>
      </c>
      <c r="H59" s="3"/>
      <c r="I59" s="63" cm="1">
        <f t="array" ref="I59">IF($G59&gt;=I$7,TREND(J$6:J$7,I$6:I$7,$G59),IF($G59&gt;=I$8,TREND(J$7:J$8,I$7:I$8,$G59),IF($G59&gt;=I$9,TREND(J$8:J$9,I$8:I$9,$G59),IF($G59&gt;=I$10,TREND(J$9:J$10,I$9:I$10,$G59),IF($G59&gt;=I$11,TREND(J$10:J$11,I$10:I$11,$G59),0)))))</f>
        <v>1</v>
      </c>
      <c r="J59" s="20"/>
      <c r="K59" s="3"/>
      <c r="L59" s="3"/>
      <c r="M59" s="3"/>
      <c r="N59" s="63" cm="1">
        <f t="array" ref="N59">IF($G59&gt;=N$7,TREND(O$6:O$7,N$6:N$7,$G59),IF($G59&gt;=N$8,TREND(O$7:O$8,N$7:N$8,$G59),IF($G59&gt;=N$9,TREND(O$8:O$9,N$8:N$9,$G59),IF($G59&gt;=N$10,TREND(O$9:O$10,N$9:N$10,$G59),IF($G59&gt;=N$11,TREND(O$10:O$11,N$10:N$11,$G59),0)))))</f>
        <v>1</v>
      </c>
      <c r="S59" s="63" cm="1">
        <f t="array" ref="S59">IF($G59&gt;=S$7,TREND(T$6:T$7,S$6:S$7,$G59),IF($G59&gt;=S$8,TREND(T$7:T$8,S$7:S$8,$G59),IF($G59&gt;=S$9,TREND(T$8:T$9,S$8:S$9,$G59),IF($G59&gt;=S$10,TREND(T$9:T$10,S$9:S$10,$G59),IF($G59&gt;=S$11,TREND(T$10:T$11,S$10:S$11,$G59),0)))))</f>
        <v>1</v>
      </c>
      <c r="X59" s="63" cm="1">
        <f t="array" ref="X59">IF($G59&gt;=X$7,TREND(Y$6:Y$7,X$6:X$7,$G59),IF($G59&gt;=X$8,TREND(Y$7:Y$8,X$7:X$8,$G59),IF($G59&gt;=X$9,TREND(Y$8:Y$9,X$8:X$9,$G59),IF($G59&gt;=X$10,TREND(Y$9:Y$10,X$9:X$10,$G59),IF($G59&gt;=X$11,TREND(Y$10:Y$11,X$10:X$11,$G59),0)))))</f>
        <v>0</v>
      </c>
      <c r="Y59" s="20"/>
      <c r="Z59" s="20"/>
      <c r="AA59" s="18"/>
      <c r="AB59" s="18"/>
      <c r="AC59" s="18"/>
      <c r="AD59" s="18"/>
      <c r="AE59" s="18"/>
      <c r="AF59" s="18"/>
      <c r="AI59" s="21"/>
      <c r="AJ59" s="29">
        <f t="shared" si="30"/>
        <v>46496</v>
      </c>
      <c r="AK59">
        <f t="shared" si="24"/>
        <v>0</v>
      </c>
      <c r="AL59" s="1">
        <f t="shared" si="25"/>
        <v>1</v>
      </c>
      <c r="AM59" s="1">
        <f t="shared" si="26"/>
        <v>0</v>
      </c>
      <c r="AN59" s="121">
        <f t="shared" si="27"/>
        <v>0</v>
      </c>
      <c r="AO59" s="120">
        <f t="shared" si="29"/>
        <v>0.65</v>
      </c>
    </row>
    <row r="60" spans="1:41" ht="12.75" customHeight="1" x14ac:dyDescent="0.35">
      <c r="A60" s="63">
        <f t="shared" si="28"/>
        <v>1</v>
      </c>
      <c r="B60" s="20"/>
      <c r="D60" s="159"/>
      <c r="F60" s="21"/>
      <c r="G60" s="63">
        <v>0.19</v>
      </c>
      <c r="H60" s="3"/>
      <c r="I60" s="63" cm="1">
        <f t="array" ref="I60">IF($G60&gt;=I$7,TREND(J$6:J$7,I$6:I$7,$G60),IF($G60&gt;=I$8,TREND(J$7:J$8,I$7:I$8,$G60),IF($G60&gt;=I$9,TREND(J$8:J$9,I$8:I$9,$G60),IF($G60&gt;=I$10,TREND(J$9:J$10,I$9:I$10,$G60),IF($G60&gt;=I$11,TREND(J$10:J$11,I$10:I$11,$G60),0)))))</f>
        <v>1</v>
      </c>
      <c r="J60" s="20"/>
      <c r="K60" s="3"/>
      <c r="L60" s="3"/>
      <c r="M60" s="3"/>
      <c r="N60" s="63" cm="1">
        <f t="array" ref="N60">IF($G60&gt;=N$7,TREND(O$6:O$7,N$6:N$7,$G60),IF($G60&gt;=N$8,TREND(O$7:O$8,N$7:N$8,$G60),IF($G60&gt;=N$9,TREND(O$8:O$9,N$8:N$9,$G60),IF($G60&gt;=N$10,TREND(O$9:O$10,N$9:N$10,$G60),IF($G60&gt;=N$11,TREND(O$10:O$11,N$10:N$11,$G60),0)))))</f>
        <v>1</v>
      </c>
      <c r="S60" s="63" cm="1">
        <f t="array" ref="S60">IF($G60&gt;=S$7,TREND(T$6:T$7,S$6:S$7,$G60),IF($G60&gt;=S$8,TREND(T$7:T$8,S$7:S$8,$G60),IF($G60&gt;=S$9,TREND(T$8:T$9,S$8:S$9,$G60),IF($G60&gt;=S$10,TREND(T$9:T$10,S$9:S$10,$G60),IF($G60&gt;=S$11,TREND(T$10:T$11,S$10:S$11,$G60),0)))))</f>
        <v>1</v>
      </c>
      <c r="X60" s="63" cm="1">
        <f t="array" ref="X60">IF($G60&gt;=X$7,TREND(Y$6:Y$7,X$6:X$7,$G60),IF($G60&gt;=X$8,TREND(Y$7:Y$8,X$7:X$8,$G60),IF($G60&gt;=X$9,TREND(Y$8:Y$9,X$8:X$9,$G60),IF($G60&gt;=X$10,TREND(Y$9:Y$10,X$9:X$10,$G60),IF($G60&gt;=X$11,TREND(Y$10:Y$11,X$10:X$11,$G60),0)))))</f>
        <v>0</v>
      </c>
      <c r="Y60" s="20"/>
      <c r="Z60" s="20"/>
      <c r="AA60" s="18"/>
      <c r="AB60" s="18"/>
      <c r="AC60" s="18"/>
      <c r="AD60" s="18"/>
      <c r="AE60" s="18"/>
      <c r="AF60" s="18"/>
      <c r="AI60" s="21"/>
      <c r="AJ60" s="29">
        <f t="shared" si="30"/>
        <v>46497</v>
      </c>
      <c r="AK60">
        <f t="shared" si="24"/>
        <v>0</v>
      </c>
      <c r="AL60" s="1">
        <f t="shared" si="25"/>
        <v>1</v>
      </c>
      <c r="AM60" s="1">
        <f t="shared" si="26"/>
        <v>0</v>
      </c>
      <c r="AN60" s="121">
        <f t="shared" si="27"/>
        <v>0</v>
      </c>
      <c r="AO60" s="120">
        <f t="shared" si="29"/>
        <v>0.65</v>
      </c>
    </row>
    <row r="61" spans="1:41" x14ac:dyDescent="0.35">
      <c r="A61" s="63">
        <f t="shared" si="28"/>
        <v>1</v>
      </c>
      <c r="B61" s="20"/>
      <c r="D61" s="159"/>
      <c r="F61" s="21"/>
      <c r="G61" s="63">
        <v>0.2</v>
      </c>
      <c r="H61" s="3"/>
      <c r="I61" s="63" cm="1">
        <f t="array" ref="I61">IF($G61&gt;=I$7,TREND(J$6:J$7,I$6:I$7,$G61),IF($G61&gt;=I$8,TREND(J$7:J$8,I$7:I$8,$G61),IF($G61&gt;=I$9,TREND(J$8:J$9,I$8:I$9,$G61),IF($G61&gt;=I$10,TREND(J$9:J$10,I$9:I$10,$G61),IF($G61&gt;=I$11,TREND(J$10:J$11,I$10:I$11,$G61),0)))))</f>
        <v>1</v>
      </c>
      <c r="J61" s="20"/>
      <c r="K61" s="3"/>
      <c r="L61" s="3"/>
      <c r="M61" s="3"/>
      <c r="N61" s="63" cm="1">
        <f t="array" ref="N61">IF($G61&gt;=N$7,TREND(O$6:O$7,N$6:N$7,$G61),IF($G61&gt;=N$8,TREND(O$7:O$8,N$7:N$8,$G61),IF($G61&gt;=N$9,TREND(O$8:O$9,N$8:N$9,$G61),IF($G61&gt;=N$10,TREND(O$9:O$10,N$9:N$10,$G61),IF($G61&gt;=N$11,TREND(O$10:O$11,N$10:N$11,$G61),0)))))</f>
        <v>1</v>
      </c>
      <c r="S61" s="63" cm="1">
        <f t="array" ref="S61">IF($G61&gt;=S$7,TREND(T$6:T$7,S$6:S$7,$G61),IF($G61&gt;=S$8,TREND(T$7:T$8,S$7:S$8,$G61),IF($G61&gt;=S$9,TREND(T$8:T$9,S$8:S$9,$G61),IF($G61&gt;=S$10,TREND(T$9:T$10,S$9:S$10,$G61),IF($G61&gt;=S$11,TREND(T$10:T$11,S$10:S$11,$G61),0)))))</f>
        <v>1</v>
      </c>
      <c r="X61" s="63" cm="1">
        <f t="array" ref="X61">IF($G61&gt;=X$7,TREND(Y$6:Y$7,X$6:X$7,$G61),IF($G61&gt;=X$8,TREND(Y$7:Y$8,X$7:X$8,$G61),IF($G61&gt;=X$9,TREND(Y$8:Y$9,X$8:X$9,$G61),IF($G61&gt;=X$10,TREND(Y$9:Y$10,X$9:X$10,$G61),IF($G61&gt;=X$11,TREND(Y$10:Y$11,X$10:X$11,$G61),0)))))</f>
        <v>0</v>
      </c>
      <c r="Y61" s="20"/>
      <c r="Z61" s="20"/>
      <c r="AA61" s="18"/>
      <c r="AB61" s="18"/>
      <c r="AC61" s="18"/>
      <c r="AD61" s="18"/>
      <c r="AE61" s="18"/>
      <c r="AF61" s="18"/>
      <c r="AI61" s="21"/>
      <c r="AJ61" s="29">
        <f t="shared" si="30"/>
        <v>46498</v>
      </c>
      <c r="AK61">
        <f t="shared" si="24"/>
        <v>0</v>
      </c>
      <c r="AL61" s="1">
        <f t="shared" si="25"/>
        <v>1</v>
      </c>
      <c r="AM61" s="1">
        <f t="shared" si="26"/>
        <v>0</v>
      </c>
      <c r="AN61" s="121">
        <f t="shared" si="27"/>
        <v>0</v>
      </c>
      <c r="AO61" s="120">
        <f t="shared" si="29"/>
        <v>0.65</v>
      </c>
    </row>
    <row r="62" spans="1:41" x14ac:dyDescent="0.35">
      <c r="A62" s="63">
        <f t="shared" si="28"/>
        <v>1</v>
      </c>
      <c r="B62" s="20"/>
      <c r="D62" s="159"/>
      <c r="F62" s="21"/>
      <c r="G62" s="63">
        <v>0.21</v>
      </c>
      <c r="H62" s="3"/>
      <c r="I62" s="63" cm="1">
        <f t="array" ref="I62">IF($G62&gt;=I$7,TREND(J$6:J$7,I$6:I$7,$G62),IF($G62&gt;=I$8,TREND(J$7:J$8,I$7:I$8,$G62),IF($G62&gt;=I$9,TREND(J$8:J$9,I$8:I$9,$G62),IF($G62&gt;=I$10,TREND(J$9:J$10,I$9:I$10,$G62),IF($G62&gt;=I$11,TREND(J$10:J$11,I$10:I$11,$G62),0)))))</f>
        <v>1</v>
      </c>
      <c r="J62" s="20"/>
      <c r="K62" s="3"/>
      <c r="L62" s="3"/>
      <c r="M62" s="27"/>
      <c r="N62" s="63" cm="1">
        <f t="array" ref="N62">IF($G62&gt;=N$7,TREND(O$6:O$7,N$6:N$7,$G62),IF($G62&gt;=N$8,TREND(O$7:O$8,N$7:N$8,$G62),IF($G62&gt;=N$9,TREND(O$8:O$9,N$8:N$9,$G62),IF($G62&gt;=N$10,TREND(O$9:O$10,N$9:N$10,$G62),IF($G62&gt;=N$11,TREND(O$10:O$11,N$10:N$11,$G62),0)))))</f>
        <v>1</v>
      </c>
      <c r="S62" s="63" cm="1">
        <f t="array" ref="S62">IF($G62&gt;=S$7,TREND(T$6:T$7,S$6:S$7,$G62),IF($G62&gt;=S$8,TREND(T$7:T$8,S$7:S$8,$G62),IF($G62&gt;=S$9,TREND(T$8:T$9,S$8:S$9,$G62),IF($G62&gt;=S$10,TREND(T$9:T$10,S$9:S$10,$G62),IF($G62&gt;=S$11,TREND(T$10:T$11,S$10:S$11,$G62),0)))))</f>
        <v>1</v>
      </c>
      <c r="X62" s="63" cm="1">
        <f t="array" ref="X62">IF($G62&gt;=X$7,TREND(Y$6:Y$7,X$6:X$7,$G62),IF($G62&gt;=X$8,TREND(Y$7:Y$8,X$7:X$8,$G62),IF($G62&gt;=X$9,TREND(Y$8:Y$9,X$8:X$9,$G62),IF($G62&gt;=X$10,TREND(Y$9:Y$10,X$9:X$10,$G62),IF($G62&gt;=X$11,TREND(Y$10:Y$11,X$10:X$11,$G62),0)))))</f>
        <v>0</v>
      </c>
      <c r="Y62" s="20"/>
      <c r="Z62" s="20"/>
      <c r="AA62" s="18"/>
      <c r="AB62" s="18"/>
      <c r="AC62" s="18"/>
      <c r="AD62" s="18"/>
      <c r="AE62" s="18"/>
      <c r="AF62" s="18"/>
      <c r="AI62" s="21"/>
      <c r="AJ62" s="29">
        <f t="shared" si="30"/>
        <v>46499</v>
      </c>
      <c r="AK62">
        <f t="shared" si="24"/>
        <v>0</v>
      </c>
      <c r="AL62" s="1">
        <f t="shared" si="25"/>
        <v>1</v>
      </c>
      <c r="AM62" s="1">
        <f t="shared" si="26"/>
        <v>0</v>
      </c>
      <c r="AN62" s="121">
        <f t="shared" si="27"/>
        <v>0</v>
      </c>
      <c r="AO62" s="120">
        <f t="shared" si="29"/>
        <v>0.65</v>
      </c>
    </row>
    <row r="63" spans="1:41" x14ac:dyDescent="0.35">
      <c r="A63" s="63">
        <f t="shared" si="28"/>
        <v>1</v>
      </c>
      <c r="B63" s="20"/>
      <c r="D63" s="159"/>
      <c r="F63" s="21"/>
      <c r="G63" s="63">
        <v>0.22</v>
      </c>
      <c r="H63" s="3"/>
      <c r="I63" s="63" cm="1">
        <f t="array" ref="I63">IF($G63&gt;=I$7,TREND(J$6:J$7,I$6:I$7,$G63),IF($G63&gt;=I$8,TREND(J$7:J$8,I$7:I$8,$G63),IF($G63&gt;=I$9,TREND(J$8:J$9,I$8:I$9,$G63),IF($G63&gt;=I$10,TREND(J$9:J$10,I$9:I$10,$G63),IF($G63&gt;=I$11,TREND(J$10:J$11,I$10:I$11,$G63),0)))))</f>
        <v>1</v>
      </c>
      <c r="J63" s="20"/>
      <c r="K63" s="3"/>
      <c r="L63" s="3"/>
      <c r="M63" s="3"/>
      <c r="N63" s="63" cm="1">
        <f t="array" ref="N63">IF($G63&gt;=N$7,TREND(O$6:O$7,N$6:N$7,$G63),IF($G63&gt;=N$8,TREND(O$7:O$8,N$7:N$8,$G63),IF($G63&gt;=N$9,TREND(O$8:O$9,N$8:N$9,$G63),IF($G63&gt;=N$10,TREND(O$9:O$10,N$9:N$10,$G63),IF($G63&gt;=N$11,TREND(O$10:O$11,N$10:N$11,$G63),0)))))</f>
        <v>1</v>
      </c>
      <c r="S63" s="63" cm="1">
        <f t="array" ref="S63">IF($G63&gt;=S$7,TREND(T$6:T$7,S$6:S$7,$G63),IF($G63&gt;=S$8,TREND(T$7:T$8,S$7:S$8,$G63),IF($G63&gt;=S$9,TREND(T$8:T$9,S$8:S$9,$G63),IF($G63&gt;=S$10,TREND(T$9:T$10,S$9:S$10,$G63),IF($G63&gt;=S$11,TREND(T$10:T$11,S$10:S$11,$G63),0)))))</f>
        <v>1</v>
      </c>
      <c r="X63" s="63" cm="1">
        <f t="array" ref="X63">IF($G63&gt;=X$7,TREND(Y$6:Y$7,X$6:X$7,$G63),IF($G63&gt;=X$8,TREND(Y$7:Y$8,X$7:X$8,$G63),IF($G63&gt;=X$9,TREND(Y$8:Y$9,X$8:X$9,$G63),IF($G63&gt;=X$10,TREND(Y$9:Y$10,X$9:X$10,$G63),IF($G63&gt;=X$11,TREND(Y$10:Y$11,X$10:X$11,$G63),0)))))</f>
        <v>0</v>
      </c>
      <c r="Y63" s="20"/>
      <c r="Z63" s="20"/>
      <c r="AA63" s="18"/>
      <c r="AB63" s="18"/>
      <c r="AC63" s="18"/>
      <c r="AD63" s="18"/>
      <c r="AE63" s="18"/>
      <c r="AF63" s="18"/>
      <c r="AI63" s="21"/>
      <c r="AJ63" s="29">
        <f t="shared" si="30"/>
        <v>46500</v>
      </c>
      <c r="AK63">
        <f t="shared" si="24"/>
        <v>0</v>
      </c>
      <c r="AL63" s="1">
        <f t="shared" si="25"/>
        <v>1</v>
      </c>
      <c r="AM63" s="1">
        <f t="shared" si="26"/>
        <v>0</v>
      </c>
      <c r="AN63" s="121">
        <f t="shared" si="27"/>
        <v>0</v>
      </c>
      <c r="AO63" s="120">
        <f t="shared" si="29"/>
        <v>0.65</v>
      </c>
    </row>
    <row r="64" spans="1:41" x14ac:dyDescent="0.35">
      <c r="A64" s="63">
        <f t="shared" si="28"/>
        <v>1</v>
      </c>
      <c r="B64" s="20"/>
      <c r="D64" s="159"/>
      <c r="F64" s="21"/>
      <c r="G64" s="63">
        <v>0.23</v>
      </c>
      <c r="H64" s="22"/>
      <c r="I64" s="63" cm="1">
        <f t="array" ref="I64">IF($G64&gt;=I$7,TREND(J$6:J$7,I$6:I$7,$G64),IF($G64&gt;=I$8,TREND(J$7:J$8,I$7:I$8,$G64),IF($G64&gt;=I$9,TREND(J$8:J$9,I$8:I$9,$G64),IF($G64&gt;=I$10,TREND(J$9:J$10,I$9:I$10,$G64),IF($G64&gt;=I$11,TREND(J$10:J$11,I$10:I$11,$G64),0)))))</f>
        <v>1</v>
      </c>
      <c r="J64" s="20"/>
      <c r="K64" s="3"/>
      <c r="L64" s="28"/>
      <c r="M64" s="28"/>
      <c r="N64" s="63" cm="1">
        <f t="array" ref="N64">IF($G64&gt;=N$7,TREND(O$6:O$7,N$6:N$7,$G64),IF($G64&gt;=N$8,TREND(O$7:O$8,N$7:N$8,$G64),IF($G64&gt;=N$9,TREND(O$8:O$9,N$8:N$9,$G64),IF($G64&gt;=N$10,TREND(O$9:O$10,N$9:N$10,$G64),IF($G64&gt;=N$11,TREND(O$10:O$11,N$10:N$11,$G64),0)))))</f>
        <v>1</v>
      </c>
      <c r="S64" s="63" cm="1">
        <f t="array" ref="S64">IF($G64&gt;=S$7,TREND(T$6:T$7,S$6:S$7,$G64),IF($G64&gt;=S$8,TREND(T$7:T$8,S$7:S$8,$G64),IF($G64&gt;=S$9,TREND(T$8:T$9,S$8:S$9,$G64),IF($G64&gt;=S$10,TREND(T$9:T$10,S$9:S$10,$G64),IF($G64&gt;=S$11,TREND(T$10:T$11,S$10:S$11,$G64),0)))))</f>
        <v>1</v>
      </c>
      <c r="X64" s="63" cm="1">
        <f t="array" ref="X64">IF($G64&gt;=X$7,TREND(Y$6:Y$7,X$6:X$7,$G64),IF($G64&gt;=X$8,TREND(Y$7:Y$8,X$7:X$8,$G64),IF($G64&gt;=X$9,TREND(Y$8:Y$9,X$8:X$9,$G64),IF($G64&gt;=X$10,TREND(Y$9:Y$10,X$9:X$10,$G64),IF($G64&gt;=X$11,TREND(Y$10:Y$11,X$10:X$11,$G64),0)))))</f>
        <v>0</v>
      </c>
      <c r="Y64" s="20"/>
      <c r="Z64" s="20"/>
      <c r="AA64" s="18"/>
      <c r="AB64" s="18"/>
      <c r="AC64" s="18"/>
      <c r="AD64" s="18"/>
      <c r="AE64" s="18"/>
      <c r="AF64" s="18"/>
      <c r="AI64" s="21"/>
      <c r="AJ64" s="29">
        <f t="shared" si="30"/>
        <v>46501</v>
      </c>
      <c r="AK64">
        <f t="shared" si="24"/>
        <v>0</v>
      </c>
      <c r="AL64" s="1">
        <f t="shared" si="25"/>
        <v>1</v>
      </c>
      <c r="AM64" s="1">
        <f t="shared" si="26"/>
        <v>0</v>
      </c>
      <c r="AN64" s="121">
        <f t="shared" si="27"/>
        <v>0</v>
      </c>
      <c r="AO64" s="120">
        <f t="shared" si="29"/>
        <v>0.65</v>
      </c>
    </row>
    <row r="65" spans="1:42" x14ac:dyDescent="0.35">
      <c r="A65" s="63">
        <f t="shared" si="28"/>
        <v>0.99464436514065091</v>
      </c>
      <c r="B65" s="20"/>
      <c r="D65" s="159"/>
      <c r="F65" s="21"/>
      <c r="G65" s="63">
        <v>0.24</v>
      </c>
      <c r="H65" s="22"/>
      <c r="I65" s="63" cm="1">
        <f t="array" ref="I65">IF($G65&gt;=I$7,TREND(J$6:J$7,I$6:I$7,$G65),IF($G65&gt;=I$8,TREND(J$7:J$8,I$7:I$8,$G65),IF($G65&gt;=I$9,TREND(J$8:J$9,I$8:I$9,$G65),IF($G65&gt;=I$10,TREND(J$9:J$10,I$9:I$10,$G65),IF($G65&gt;=I$11,TREND(J$10:J$11,I$10:I$11,$G65),0)))))</f>
        <v>1</v>
      </c>
      <c r="J65" s="20"/>
      <c r="K65" s="3"/>
      <c r="L65" s="28"/>
      <c r="M65" s="28"/>
      <c r="N65" s="63" cm="1">
        <f t="array" ref="N65">IF($G65&gt;=N$7,TREND(O$6:O$7,N$6:N$7,$G65),IF($G65&gt;=N$8,TREND(O$7:O$8,N$7:N$8,$G65),IF($G65&gt;=N$9,TREND(O$8:O$9,N$8:N$9,$G65),IF($G65&gt;=N$10,TREND(O$9:O$10,N$9:N$10,$G65),IF($G65&gt;=N$11,TREND(O$10:O$11,N$10:N$11,$G65),0)))))</f>
        <v>1</v>
      </c>
      <c r="S65" s="63" cm="1">
        <f t="array" ref="S65">IF($G65&gt;=S$7,TREND(T$6:T$7,S$6:S$7,$G65),IF($G65&gt;=S$8,TREND(T$7:T$8,S$7:S$8,$G65),IF($G65&gt;=S$9,TREND(T$8:T$9,S$8:S$9,$G65),IF($G65&gt;=S$10,TREND(T$9:T$10,S$9:S$10,$G65),IF($G65&gt;=S$11,TREND(T$10:T$11,S$10:S$11,$G65),0)))))</f>
        <v>0.99459459459459465</v>
      </c>
      <c r="X65" s="63" cm="1">
        <f t="array" ref="X65">IF($G65&gt;=X$7,TREND(Y$6:Y$7,X$6:X$7,$G65),IF($G65&gt;=X$8,TREND(Y$7:Y$8,X$7:X$8,$G65),IF($G65&gt;=X$9,TREND(Y$8:Y$9,X$8:X$9,$G65),IF($G65&gt;=X$10,TREND(Y$9:Y$10,X$9:X$10,$G65),IF($G65&gt;=X$11,TREND(Y$10:Y$11,X$10:X$11,$G65),0)))))</f>
        <v>0</v>
      </c>
      <c r="Y65" s="20"/>
      <c r="Z65" s="20"/>
      <c r="AA65" s="18"/>
      <c r="AB65" s="18"/>
      <c r="AC65" s="18"/>
      <c r="AD65" s="18"/>
      <c r="AE65" s="18"/>
      <c r="AF65" s="18"/>
      <c r="AI65" s="21"/>
      <c r="AJ65" s="29">
        <f t="shared" si="30"/>
        <v>46502</v>
      </c>
      <c r="AK65">
        <f t="shared" si="24"/>
        <v>0</v>
      </c>
      <c r="AL65" s="1">
        <f t="shared" si="25"/>
        <v>1</v>
      </c>
      <c r="AM65" s="1">
        <f t="shared" si="26"/>
        <v>0</v>
      </c>
      <c r="AN65" s="121">
        <f t="shared" si="27"/>
        <v>0</v>
      </c>
      <c r="AO65" s="120">
        <f t="shared" si="29"/>
        <v>0.65</v>
      </c>
    </row>
    <row r="66" spans="1:42" x14ac:dyDescent="0.35">
      <c r="A66" s="63">
        <f t="shared" si="28"/>
        <v>0.98928873028130182</v>
      </c>
      <c r="B66" s="20"/>
      <c r="D66" s="159"/>
      <c r="F66" s="21"/>
      <c r="G66" s="63">
        <v>0.25</v>
      </c>
      <c r="H66" s="22"/>
      <c r="I66" s="63" cm="1">
        <f t="array" ref="I66">IF($G66&gt;=I$7,TREND(J$6:J$7,I$6:I$7,$G66),IF($G66&gt;=I$8,TREND(J$7:J$8,I$7:I$8,$G66),IF($G66&gt;=I$9,TREND(J$8:J$9,I$8:I$9,$G66),IF($G66&gt;=I$10,TREND(J$9:J$10,I$9:I$10,$G66),IF($G66&gt;=I$11,TREND(J$10:J$11,I$10:I$11,$G66),0)))))</f>
        <v>1</v>
      </c>
      <c r="J66" s="20"/>
      <c r="K66" s="3"/>
      <c r="L66" s="28"/>
      <c r="M66" s="28"/>
      <c r="N66" s="63" cm="1">
        <f t="array" ref="N66">IF($G66&gt;=N$7,TREND(O$6:O$7,N$6:N$7,$G66),IF($G66&gt;=N$8,TREND(O$7:O$8,N$7:N$8,$G66),IF($G66&gt;=N$9,TREND(O$8:O$9,N$8:N$9,$G66),IF($G66&gt;=N$10,TREND(O$9:O$10,N$9:N$10,$G66),IF($G66&gt;=N$11,TREND(O$10:O$11,N$10:N$11,$G66),0)))))</f>
        <v>1</v>
      </c>
      <c r="S66" s="63" cm="1">
        <f t="array" ref="S66">IF($G66&gt;=S$7,TREND(T$6:T$7,S$6:S$7,$G66),IF($G66&gt;=S$8,TREND(T$7:T$8,S$7:S$8,$G66),IF($G66&gt;=S$9,TREND(T$8:T$9,S$8:S$9,$G66),IF($G66&gt;=S$10,TREND(T$9:T$10,S$9:S$10,$G66),IF($G66&gt;=S$11,TREND(T$10:T$11,S$10:S$11,$G66),0)))))</f>
        <v>0.9891891891891893</v>
      </c>
      <c r="X66" s="63" cm="1">
        <f t="array" ref="X66">IF($G66&gt;=X$7,TREND(Y$6:Y$7,X$6:X$7,$G66),IF($G66&gt;=X$8,TREND(Y$7:Y$8,X$7:X$8,$G66),IF($G66&gt;=X$9,TREND(Y$8:Y$9,X$8:X$9,$G66),IF($G66&gt;=X$10,TREND(Y$9:Y$10,X$9:X$10,$G66),IF($G66&gt;=X$11,TREND(Y$10:Y$11,X$10:X$11,$G66),0)))))</f>
        <v>0</v>
      </c>
      <c r="Y66" s="20"/>
      <c r="Z66" s="20"/>
      <c r="AA66" s="18"/>
      <c r="AB66" s="18"/>
      <c r="AC66" s="18"/>
      <c r="AD66" s="18"/>
      <c r="AE66" s="18"/>
      <c r="AF66" s="18"/>
      <c r="AI66" s="21"/>
      <c r="AJ66" s="29">
        <f t="shared" si="30"/>
        <v>46503</v>
      </c>
      <c r="AK66">
        <f t="shared" si="24"/>
        <v>0</v>
      </c>
      <c r="AL66" s="1">
        <f t="shared" si="25"/>
        <v>1</v>
      </c>
      <c r="AM66" s="1">
        <f t="shared" si="26"/>
        <v>0</v>
      </c>
      <c r="AN66" s="121">
        <f t="shared" si="27"/>
        <v>0</v>
      </c>
      <c r="AO66" s="120">
        <f t="shared" si="29"/>
        <v>0.65</v>
      </c>
    </row>
    <row r="67" spans="1:42" s="4" customFormat="1" x14ac:dyDescent="0.35">
      <c r="A67" s="63">
        <f t="shared" si="28"/>
        <v>0.98393309542195273</v>
      </c>
      <c r="B67" s="20"/>
      <c r="C67" s="1"/>
      <c r="D67" s="159"/>
      <c r="E67" s="1"/>
      <c r="F67" s="21"/>
      <c r="G67" s="63">
        <v>0.26</v>
      </c>
      <c r="H67" s="22"/>
      <c r="I67" s="63" cm="1">
        <f t="array" ref="I67">IF($G67&gt;=I$7,TREND(J$6:J$7,I$6:I$7,$G67),IF($G67&gt;=I$8,TREND(J$7:J$8,I$7:I$8,$G67),IF($G67&gt;=I$9,TREND(J$8:J$9,I$8:I$9,$G67),IF($G67&gt;=I$10,TREND(J$9:J$10,I$9:I$10,$G67),IF($G67&gt;=I$11,TREND(J$10:J$11,I$10:I$11,$G67),0)))))</f>
        <v>1</v>
      </c>
      <c r="J67" s="20"/>
      <c r="K67" s="3"/>
      <c r="L67" s="28"/>
      <c r="M67" s="28"/>
      <c r="N67" s="63" cm="1">
        <f t="array" ref="N67">IF($G67&gt;=N$7,TREND(O$6:O$7,N$6:N$7,$G67),IF($G67&gt;=N$8,TREND(O$7:O$8,N$7:N$8,$G67),IF($G67&gt;=N$9,TREND(O$8:O$9,N$8:N$9,$G67),IF($G67&gt;=N$10,TREND(O$9:O$10,N$9:N$10,$G67),IF($G67&gt;=N$11,TREND(O$10:O$11,N$10:N$11,$G67),0)))))</f>
        <v>1</v>
      </c>
      <c r="O67" s="1"/>
      <c r="P67" s="1"/>
      <c r="Q67" s="1"/>
      <c r="R67" s="1"/>
      <c r="S67" s="63" cm="1">
        <f t="array" ref="S67">IF($G67&gt;=S$7,TREND(T$6:T$7,S$6:S$7,$G67),IF($G67&gt;=S$8,TREND(T$7:T$8,S$7:S$8,$G67),IF($G67&gt;=S$9,TREND(T$8:T$9,S$8:S$9,$G67),IF($G67&gt;=S$10,TREND(T$9:T$10,S$9:S$10,$G67),IF($G67&gt;=S$11,TREND(T$10:T$11,S$10:S$11,$G67),0)))))</f>
        <v>0.98378378378378384</v>
      </c>
      <c r="T67" s="1"/>
      <c r="U67" s="1"/>
      <c r="V67" s="1"/>
      <c r="W67" s="1"/>
      <c r="X67" s="63" cm="1">
        <f t="array" ref="X67">IF($G67&gt;=X$7,TREND(Y$6:Y$7,X$6:X$7,$G67),IF($G67&gt;=X$8,TREND(Y$7:Y$8,X$7:X$8,$G67),IF($G67&gt;=X$9,TREND(Y$8:Y$9,X$8:X$9,$G67),IF($G67&gt;=X$10,TREND(Y$9:Y$10,X$9:X$10,$G67),IF($G67&gt;=X$11,TREND(Y$10:Y$11,X$10:X$11,$G67),0)))))</f>
        <v>0</v>
      </c>
      <c r="Y67" s="20"/>
      <c r="Z67" s="20"/>
      <c r="AA67" s="18"/>
      <c r="AB67" s="18"/>
      <c r="AC67" s="18"/>
      <c r="AD67" s="18"/>
      <c r="AE67" s="18"/>
      <c r="AF67" s="18"/>
      <c r="AG67" s="1"/>
      <c r="AH67" s="1"/>
      <c r="AI67" s="21"/>
      <c r="AJ67" s="29">
        <f t="shared" si="30"/>
        <v>46504</v>
      </c>
      <c r="AK67">
        <f t="shared" si="24"/>
        <v>0</v>
      </c>
      <c r="AL67" s="1">
        <f t="shared" si="25"/>
        <v>1</v>
      </c>
      <c r="AM67" s="1">
        <f t="shared" si="26"/>
        <v>0</v>
      </c>
      <c r="AN67" s="121">
        <f t="shared" si="27"/>
        <v>0</v>
      </c>
      <c r="AO67" s="120">
        <f t="shared" si="29"/>
        <v>0.65</v>
      </c>
      <c r="AP67" s="1"/>
    </row>
    <row r="68" spans="1:42" x14ac:dyDescent="0.35">
      <c r="A68" s="63">
        <f t="shared" si="28"/>
        <v>0.97857746056260364</v>
      </c>
      <c r="B68" s="20"/>
      <c r="D68" s="159"/>
      <c r="F68" s="21"/>
      <c r="G68" s="63">
        <v>0.27</v>
      </c>
      <c r="H68" s="22"/>
      <c r="I68" s="63" cm="1">
        <f t="array" ref="I68">IF($G68&gt;=I$7,TREND(J$6:J$7,I$6:I$7,$G68),IF($G68&gt;=I$8,TREND(J$7:J$8,I$7:I$8,$G68),IF($G68&gt;=I$9,TREND(J$8:J$9,I$8:I$9,$G68),IF($G68&gt;=I$10,TREND(J$9:J$10,I$9:I$10,$G68),IF($G68&gt;=I$11,TREND(J$10:J$11,I$10:I$11,$G68),0)))))</f>
        <v>1</v>
      </c>
      <c r="J68" s="20"/>
      <c r="K68" s="3"/>
      <c r="L68" s="28"/>
      <c r="M68" s="28"/>
      <c r="N68" s="63" cm="1">
        <f t="array" ref="N68">IF($G68&gt;=N$7,TREND(O$6:O$7,N$6:N$7,$G68),IF($G68&gt;=N$8,TREND(O$7:O$8,N$7:N$8,$G68),IF($G68&gt;=N$9,TREND(O$8:O$9,N$8:N$9,$G68),IF($G68&gt;=N$10,TREND(O$9:O$10,N$9:N$10,$G68),IF($G68&gt;=N$11,TREND(O$10:O$11,N$10:N$11,$G68),0)))))</f>
        <v>1</v>
      </c>
      <c r="S68" s="63" cm="1">
        <f t="array" ref="S68">IF($G68&gt;=S$7,TREND(T$6:T$7,S$6:S$7,$G68),IF($G68&gt;=S$8,TREND(T$7:T$8,S$7:S$8,$G68),IF($G68&gt;=S$9,TREND(T$8:T$9,S$8:S$9,$G68),IF($G68&gt;=S$10,TREND(T$9:T$10,S$9:S$10,$G68),IF($G68&gt;=S$11,TREND(T$10:T$11,S$10:S$11,$G68),0)))))</f>
        <v>0.97837837837837849</v>
      </c>
      <c r="X68" s="63" cm="1">
        <f t="array" ref="X68">IF($G68&gt;=X$7,TREND(Y$6:Y$7,X$6:X$7,$G68),IF($G68&gt;=X$8,TREND(Y$7:Y$8,X$7:X$8,$G68),IF($G68&gt;=X$9,TREND(Y$8:Y$9,X$8:X$9,$G68),IF($G68&gt;=X$10,TREND(Y$9:Y$10,X$9:X$10,$G68),IF($G68&gt;=X$11,TREND(Y$10:Y$11,X$10:X$11,$G68),0)))))</f>
        <v>0</v>
      </c>
      <c r="Y68" s="20"/>
      <c r="Z68" s="20"/>
      <c r="AA68" s="18"/>
      <c r="AB68" s="18"/>
      <c r="AC68" s="18"/>
      <c r="AD68" s="18"/>
      <c r="AE68" s="18"/>
      <c r="AF68" s="18"/>
      <c r="AI68" s="21"/>
      <c r="AJ68" s="29">
        <f t="shared" si="30"/>
        <v>46505</v>
      </c>
      <c r="AK68">
        <f t="shared" si="24"/>
        <v>0</v>
      </c>
      <c r="AL68" s="1">
        <f t="shared" si="25"/>
        <v>1</v>
      </c>
      <c r="AM68" s="1">
        <f t="shared" si="26"/>
        <v>0</v>
      </c>
      <c r="AN68" s="121">
        <f t="shared" si="27"/>
        <v>0</v>
      </c>
      <c r="AO68" s="120">
        <f t="shared" si="29"/>
        <v>0.65</v>
      </c>
    </row>
    <row r="69" spans="1:42" x14ac:dyDescent="0.35">
      <c r="A69" s="63">
        <f t="shared" si="28"/>
        <v>0.97322182570325433</v>
      </c>
      <c r="B69" s="20"/>
      <c r="D69" s="159"/>
      <c r="F69" s="21"/>
      <c r="G69" s="63">
        <v>0.28000000000000003</v>
      </c>
      <c r="H69" s="22"/>
      <c r="I69" s="63" cm="1">
        <f t="array" ref="I69">IF($G69&gt;=I$7,TREND(J$6:J$7,I$6:I$7,$G69),IF($G69&gt;=I$8,TREND(J$7:J$8,I$7:I$8,$G69),IF($G69&gt;=I$9,TREND(J$8:J$9,I$8:I$9,$G69),IF($G69&gt;=I$10,TREND(J$9:J$10,I$9:I$10,$G69),IF($G69&gt;=I$11,TREND(J$10:J$11,I$10:I$11,$G69),0)))))</f>
        <v>1</v>
      </c>
      <c r="J69" s="20"/>
      <c r="K69" s="3"/>
      <c r="L69" s="28"/>
      <c r="M69" s="28"/>
      <c r="N69" s="63" cm="1">
        <f t="array" ref="N69">IF($G69&gt;=N$7,TREND(O$6:O$7,N$6:N$7,$G69),IF($G69&gt;=N$8,TREND(O$7:O$8,N$7:N$8,$G69),IF($G69&gt;=N$9,TREND(O$8:O$9,N$8:N$9,$G69),IF($G69&gt;=N$10,TREND(O$9:O$10,N$9:N$10,$G69),IF($G69&gt;=N$11,TREND(O$10:O$11,N$10:N$11,$G69),0)))))</f>
        <v>1</v>
      </c>
      <c r="S69" s="63" cm="1">
        <f t="array" ref="S69">IF($G69&gt;=S$7,TREND(T$6:T$7,S$6:S$7,$G69),IF($G69&gt;=S$8,TREND(T$7:T$8,S$7:S$8,$G69),IF($G69&gt;=S$9,TREND(T$8:T$9,S$8:S$9,$G69),IF($G69&gt;=S$10,TREND(T$9:T$10,S$9:S$10,$G69),IF($G69&gt;=S$11,TREND(T$10:T$11,S$10:S$11,$G69),0)))))</f>
        <v>0.97297297297297303</v>
      </c>
      <c r="X69" s="63" cm="1">
        <f t="array" ref="X69">IF($G69&gt;=X$7,TREND(Y$6:Y$7,X$6:X$7,$G69),IF($G69&gt;=X$8,TREND(Y$7:Y$8,X$7:X$8,$G69),IF($G69&gt;=X$9,TREND(Y$8:Y$9,X$8:X$9,$G69),IF($G69&gt;=X$10,TREND(Y$9:Y$10,X$9:X$10,$G69),IF($G69&gt;=X$11,TREND(Y$10:Y$11,X$10:X$11,$G69),0)))))</f>
        <v>0</v>
      </c>
      <c r="Y69" s="20"/>
      <c r="Z69" s="20"/>
      <c r="AA69" s="18"/>
      <c r="AB69" s="18"/>
      <c r="AC69" s="18"/>
      <c r="AD69" s="18"/>
      <c r="AE69" s="18"/>
      <c r="AF69" s="18"/>
      <c r="AI69" s="21"/>
      <c r="AJ69" s="29">
        <f t="shared" si="30"/>
        <v>46506</v>
      </c>
      <c r="AK69">
        <f t="shared" si="24"/>
        <v>0</v>
      </c>
      <c r="AL69" s="1">
        <f t="shared" si="25"/>
        <v>1</v>
      </c>
      <c r="AM69" s="1">
        <f t="shared" si="26"/>
        <v>0</v>
      </c>
      <c r="AN69" s="121">
        <f t="shared" si="27"/>
        <v>0</v>
      </c>
      <c r="AO69" s="120">
        <f t="shared" si="29"/>
        <v>0.65</v>
      </c>
    </row>
    <row r="70" spans="1:42" x14ac:dyDescent="0.35">
      <c r="A70" s="63">
        <f t="shared" si="28"/>
        <v>0.96786619084390524</v>
      </c>
      <c r="B70" s="20"/>
      <c r="D70" s="159"/>
      <c r="F70" s="21"/>
      <c r="G70" s="63">
        <v>0.28999999999999998</v>
      </c>
      <c r="H70" s="22"/>
      <c r="I70" s="63" cm="1">
        <f t="array" ref="I70">IF($G70&gt;=I$7,TREND(J$6:J$7,I$6:I$7,$G70),IF($G70&gt;=I$8,TREND(J$7:J$8,I$7:I$8,$G70),IF($G70&gt;=I$9,TREND(J$8:J$9,I$8:I$9,$G70),IF($G70&gt;=I$10,TREND(J$9:J$10,I$9:I$10,$G70),IF($G70&gt;=I$11,TREND(J$10:J$11,I$10:I$11,$G70),0)))))</f>
        <v>1</v>
      </c>
      <c r="J70" s="20"/>
      <c r="K70" s="3"/>
      <c r="L70" s="23"/>
      <c r="M70" s="23"/>
      <c r="N70" s="63" cm="1">
        <f t="array" ref="N70">IF($G70&gt;=N$7,TREND(O$6:O$7,N$6:N$7,$G70),IF($G70&gt;=N$8,TREND(O$7:O$8,N$7:N$8,$G70),IF($G70&gt;=N$9,TREND(O$8:O$9,N$8:N$9,$G70),IF($G70&gt;=N$10,TREND(O$9:O$10,N$9:N$10,$G70),IF($G70&gt;=N$11,TREND(O$10:O$11,N$10:N$11,$G70),0)))))</f>
        <v>1</v>
      </c>
      <c r="S70" s="63" cm="1">
        <f t="array" ref="S70">IF($G70&gt;=S$7,TREND(T$6:T$7,S$6:S$7,$G70),IF($G70&gt;=S$8,TREND(T$7:T$8,S$7:S$8,$G70),IF($G70&gt;=S$9,TREND(T$8:T$9,S$8:S$9,$G70),IF($G70&gt;=S$10,TREND(T$9:T$10,S$9:S$10,$G70),IF($G70&gt;=S$11,TREND(T$10:T$11,S$10:S$11,$G70),0)))))</f>
        <v>0.96756756756756768</v>
      </c>
      <c r="X70" s="63" cm="1">
        <f t="array" ref="X70">IF($G70&gt;=X$7,TREND(Y$6:Y$7,X$6:X$7,$G70),IF($G70&gt;=X$8,TREND(Y$7:Y$8,X$7:X$8,$G70),IF($G70&gt;=X$9,TREND(Y$8:Y$9,X$8:X$9,$G70),IF($G70&gt;=X$10,TREND(Y$9:Y$10,X$9:X$10,$G70),IF($G70&gt;=X$11,TREND(Y$10:Y$11,X$10:X$11,$G70),0)))))</f>
        <v>0</v>
      </c>
      <c r="Y70" s="20"/>
      <c r="Z70" s="20"/>
      <c r="AA70" s="18"/>
      <c r="AB70" s="18"/>
      <c r="AC70" s="18"/>
      <c r="AD70" s="18"/>
      <c r="AE70" s="18"/>
      <c r="AF70" s="18"/>
      <c r="AI70" s="21"/>
      <c r="AJ70" s="29">
        <f t="shared" si="30"/>
        <v>46507</v>
      </c>
      <c r="AK70">
        <f t="shared" si="24"/>
        <v>0</v>
      </c>
      <c r="AL70" s="1">
        <f t="shared" si="25"/>
        <v>1</v>
      </c>
      <c r="AM70" s="1">
        <f t="shared" si="26"/>
        <v>0</v>
      </c>
      <c r="AN70" s="121">
        <f t="shared" si="27"/>
        <v>0</v>
      </c>
      <c r="AO70" s="120">
        <f t="shared" si="29"/>
        <v>0.65</v>
      </c>
    </row>
    <row r="71" spans="1:42" x14ac:dyDescent="0.35">
      <c r="A71" s="63">
        <f t="shared" si="28"/>
        <v>0.96251055598455615</v>
      </c>
      <c r="B71" s="20"/>
      <c r="D71" s="159"/>
      <c r="F71" s="21"/>
      <c r="G71" s="63">
        <v>0.3</v>
      </c>
      <c r="H71" s="22"/>
      <c r="I71" s="63" cm="1">
        <f t="array" ref="I71">IF($G71&gt;=I$7,TREND(J$6:J$7,I$6:I$7,$G71),IF($G71&gt;=I$8,TREND(J$7:J$8,I$7:I$8,$G71),IF($G71&gt;=I$9,TREND(J$8:J$9,I$8:I$9,$G71),IF($G71&gt;=I$10,TREND(J$9:J$10,I$9:I$10,$G71),IF($G71&gt;=I$11,TREND(J$10:J$11,I$10:I$11,$G71),0)))))</f>
        <v>1</v>
      </c>
      <c r="J71" s="20"/>
      <c r="K71" s="3"/>
      <c r="L71" s="23"/>
      <c r="M71" s="23"/>
      <c r="N71" s="63" cm="1">
        <f t="array" ref="N71">IF($G71&gt;=N$7,TREND(O$6:O$7,N$6:N$7,$G71),IF($G71&gt;=N$8,TREND(O$7:O$8,N$7:N$8,$G71),IF($G71&gt;=N$9,TREND(O$8:O$9,N$8:N$9,$G71),IF($G71&gt;=N$10,TREND(O$9:O$10,N$9:N$10,$G71),IF($G71&gt;=N$11,TREND(O$10:O$11,N$10:N$11,$G71),0)))))</f>
        <v>1</v>
      </c>
      <c r="S71" s="63" cm="1">
        <f t="array" ref="S71">IF($G71&gt;=S$7,TREND(T$6:T$7,S$6:S$7,$G71),IF($G71&gt;=S$8,TREND(T$7:T$8,S$7:S$8,$G71),IF($G71&gt;=S$9,TREND(T$8:T$9,S$8:S$9,$G71),IF($G71&gt;=S$10,TREND(T$9:T$10,S$9:S$10,$G71),IF($G71&gt;=S$11,TREND(T$10:T$11,S$10:S$11,$G71),0)))))</f>
        <v>0.96216216216216222</v>
      </c>
      <c r="X71" s="63" cm="1">
        <f t="array" ref="X71">IF($G71&gt;=X$7,TREND(Y$6:Y$7,X$6:X$7,$G71),IF($G71&gt;=X$8,TREND(Y$7:Y$8,X$7:X$8,$G71),IF($G71&gt;=X$9,TREND(Y$8:Y$9,X$8:X$9,$G71),IF($G71&gt;=X$10,TREND(Y$9:Y$10,X$9:X$10,$G71),IF($G71&gt;=X$11,TREND(Y$10:Y$11,X$10:X$11,$G71),0)))))</f>
        <v>0</v>
      </c>
      <c r="Y71" s="20"/>
      <c r="Z71" s="20"/>
      <c r="AA71" s="18"/>
      <c r="AB71" s="18"/>
      <c r="AC71" s="18"/>
      <c r="AD71" s="18"/>
      <c r="AE71" s="18"/>
      <c r="AF71" s="18"/>
      <c r="AI71" s="21"/>
      <c r="AJ71" s="29">
        <f t="shared" si="30"/>
        <v>46508</v>
      </c>
      <c r="AK71">
        <f t="shared" si="24"/>
        <v>0</v>
      </c>
      <c r="AL71" s="1">
        <f t="shared" si="25"/>
        <v>1</v>
      </c>
      <c r="AM71" s="1">
        <f t="shared" si="26"/>
        <v>0</v>
      </c>
      <c r="AN71" s="121">
        <f t="shared" si="27"/>
        <v>0</v>
      </c>
      <c r="AO71" s="120">
        <f t="shared" si="29"/>
        <v>0.65</v>
      </c>
    </row>
    <row r="72" spans="1:42" x14ac:dyDescent="0.35">
      <c r="A72" s="63">
        <f t="shared" si="28"/>
        <v>0.95715492112520684</v>
      </c>
      <c r="B72" s="20"/>
      <c r="D72" s="159"/>
      <c r="F72" s="21"/>
      <c r="G72" s="63">
        <v>0.31</v>
      </c>
      <c r="H72" s="22"/>
      <c r="I72" s="63" cm="1">
        <f t="array" ref="I72">IF($G72&gt;=I$7,TREND(J$6:J$7,I$6:I$7,$G72),IF($G72&gt;=I$8,TREND(J$7:J$8,I$7:I$8,$G72),IF($G72&gt;=I$9,TREND(J$8:J$9,I$8:I$9,$G72),IF($G72&gt;=I$10,TREND(J$9:J$10,I$9:I$10,$G72),IF($G72&gt;=I$11,TREND(J$10:J$11,I$10:I$11,$G72),0)))))</f>
        <v>1</v>
      </c>
      <c r="J72" s="20"/>
      <c r="K72" s="3"/>
      <c r="L72" s="23"/>
      <c r="M72" s="23"/>
      <c r="N72" s="63" cm="1">
        <f t="array" ref="N72">IF($G72&gt;=N$7,TREND(O$6:O$7,N$6:N$7,$G72),IF($G72&gt;=N$8,TREND(O$7:O$8,N$7:N$8,$G72),IF($G72&gt;=N$9,TREND(O$8:O$9,N$8:N$9,$G72),IF($G72&gt;=N$10,TREND(O$9:O$10,N$9:N$10,$G72),IF($G72&gt;=N$11,TREND(O$10:O$11,N$10:N$11,$G72),0)))))</f>
        <v>1</v>
      </c>
      <c r="S72" s="63" cm="1">
        <f t="array" ref="S72">IF($G72&gt;=S$7,TREND(T$6:T$7,S$6:S$7,$G72),IF($G72&gt;=S$8,TREND(T$7:T$8,S$7:S$8,$G72),IF($G72&gt;=S$9,TREND(T$8:T$9,S$8:S$9,$G72),IF($G72&gt;=S$10,TREND(T$9:T$10,S$9:S$10,$G72),IF($G72&gt;=S$11,TREND(T$10:T$11,S$10:S$11,$G72),0)))))</f>
        <v>0.95675675675675687</v>
      </c>
      <c r="X72" s="63" cm="1">
        <f t="array" ref="X72">IF($G72&gt;=X$7,TREND(Y$6:Y$7,X$6:X$7,$G72),IF($G72&gt;=X$8,TREND(Y$7:Y$8,X$7:X$8,$G72),IF($G72&gt;=X$9,TREND(Y$8:Y$9,X$8:X$9,$G72),IF($G72&gt;=X$10,TREND(Y$9:Y$10,X$9:X$10,$G72),IF($G72&gt;=X$11,TREND(Y$10:Y$11,X$10:X$11,$G72),0)))))</f>
        <v>0</v>
      </c>
      <c r="Y72" s="20"/>
      <c r="Z72" s="20"/>
      <c r="AA72" s="18"/>
      <c r="AB72" s="18"/>
      <c r="AC72" s="18"/>
      <c r="AD72" s="18"/>
      <c r="AE72" s="18"/>
      <c r="AF72" s="18"/>
      <c r="AI72" s="21"/>
      <c r="AJ72" s="29">
        <f t="shared" si="30"/>
        <v>46509</v>
      </c>
      <c r="AK72">
        <f t="shared" si="24"/>
        <v>0</v>
      </c>
      <c r="AL72" s="1">
        <f t="shared" si="25"/>
        <v>1</v>
      </c>
      <c r="AM72" s="1">
        <f t="shared" si="26"/>
        <v>0</v>
      </c>
      <c r="AN72" s="121">
        <f t="shared" si="27"/>
        <v>0</v>
      </c>
      <c r="AO72" s="120">
        <f t="shared" si="29"/>
        <v>0.65</v>
      </c>
    </row>
    <row r="73" spans="1:42" x14ac:dyDescent="0.35">
      <c r="A73" s="63">
        <f t="shared" si="28"/>
        <v>0.95179928626585775</v>
      </c>
      <c r="B73" s="20"/>
      <c r="D73" s="159"/>
      <c r="F73" s="21"/>
      <c r="G73" s="63">
        <v>0.32</v>
      </c>
      <c r="H73" s="22"/>
      <c r="I73" s="63" cm="1">
        <f t="array" ref="I73">IF($G73&gt;=I$7,TREND(J$6:J$7,I$6:I$7,$G73),IF($G73&gt;=I$8,TREND(J$7:J$8,I$7:I$8,$G73),IF($G73&gt;=I$9,TREND(J$8:J$9,I$8:I$9,$G73),IF($G73&gt;=I$10,TREND(J$9:J$10,I$9:I$10,$G73),IF($G73&gt;=I$11,TREND(J$10:J$11,I$10:I$11,$G73),0)))))</f>
        <v>1</v>
      </c>
      <c r="J73" s="20"/>
      <c r="K73" s="3"/>
      <c r="L73" s="23"/>
      <c r="M73" s="23"/>
      <c r="N73" s="63" cm="1">
        <f t="array" ref="N73">IF($G73&gt;=N$7,TREND(O$6:O$7,N$6:N$7,$G73),IF($G73&gt;=N$8,TREND(O$7:O$8,N$7:N$8,$G73),IF($G73&gt;=N$9,TREND(O$8:O$9,N$8:N$9,$G73),IF($G73&gt;=N$10,TREND(O$9:O$10,N$9:N$10,$G73),IF($G73&gt;=N$11,TREND(O$10:O$11,N$10:N$11,$G73),0)))))</f>
        <v>1</v>
      </c>
      <c r="S73" s="63" cm="1">
        <f t="array" ref="S73">IF($G73&gt;=S$7,TREND(T$6:T$7,S$6:S$7,$G73),IF($G73&gt;=S$8,TREND(T$7:T$8,S$7:S$8,$G73),IF($G73&gt;=S$9,TREND(T$8:T$9,S$8:S$9,$G73),IF($G73&gt;=S$10,TREND(T$9:T$10,S$9:S$10,$G73),IF($G73&gt;=S$11,TREND(T$10:T$11,S$10:S$11,$G73),0)))))</f>
        <v>0.9513513513513514</v>
      </c>
      <c r="X73" s="63" cm="1">
        <f t="array" ref="X73">IF($G73&gt;=X$7,TREND(Y$6:Y$7,X$6:X$7,$G73),IF($G73&gt;=X$8,TREND(Y$7:Y$8,X$7:X$8,$G73),IF($G73&gt;=X$9,TREND(Y$8:Y$9,X$8:X$9,$G73),IF($G73&gt;=X$10,TREND(Y$9:Y$10,X$9:X$10,$G73),IF($G73&gt;=X$11,TREND(Y$10:Y$11,X$10:X$11,$G73),0)))))</f>
        <v>0</v>
      </c>
      <c r="Y73" s="20"/>
      <c r="Z73" s="20"/>
      <c r="AA73" s="18"/>
      <c r="AB73" s="18"/>
      <c r="AC73" s="18"/>
      <c r="AD73" s="18"/>
      <c r="AE73" s="18"/>
      <c r="AF73" s="18"/>
      <c r="AI73" s="21"/>
      <c r="AJ73" s="29">
        <f t="shared" si="30"/>
        <v>46510</v>
      </c>
      <c r="AK73">
        <f t="shared" si="24"/>
        <v>0</v>
      </c>
      <c r="AL73" s="1">
        <f t="shared" si="25"/>
        <v>1</v>
      </c>
      <c r="AM73" s="1">
        <f t="shared" ref="AM73:AM104" si="31">_xlfn.XLOOKUP(AJ73,A$27:A$36,B$27:B$36,0,-1)</f>
        <v>0</v>
      </c>
      <c r="AN73" s="121">
        <f t="shared" si="27"/>
        <v>0</v>
      </c>
      <c r="AO73" s="120">
        <f t="shared" si="29"/>
        <v>0.65</v>
      </c>
    </row>
    <row r="74" spans="1:42" x14ac:dyDescent="0.35">
      <c r="A74" s="63">
        <f t="shared" si="28"/>
        <v>0.94644365140650877</v>
      </c>
      <c r="B74" s="20"/>
      <c r="D74" s="159"/>
      <c r="F74" s="21"/>
      <c r="G74" s="63">
        <v>0.33</v>
      </c>
      <c r="H74" s="24"/>
      <c r="I74" s="63" cm="1">
        <f t="array" ref="I74">IF($G74&gt;=I$7,TREND(J$6:J$7,I$6:I$7,$G74),IF($G74&gt;=I$8,TREND(J$7:J$8,I$7:I$8,$G74),IF($G74&gt;=I$9,TREND(J$8:J$9,I$8:I$9,$G74),IF($G74&gt;=I$10,TREND(J$9:J$10,I$9:I$10,$G74),IF($G74&gt;=I$11,TREND(J$10:J$11,I$10:I$11,$G74),0)))))</f>
        <v>1</v>
      </c>
      <c r="J74" s="20"/>
      <c r="K74" s="3"/>
      <c r="L74" s="23"/>
      <c r="M74" s="23"/>
      <c r="N74" s="63" cm="1">
        <f t="array" ref="N74">IF($G74&gt;=N$7,TREND(O$6:O$7,N$6:N$7,$G74),IF($G74&gt;=N$8,TREND(O$7:O$8,N$7:N$8,$G74),IF($G74&gt;=N$9,TREND(O$8:O$9,N$8:N$9,$G74),IF($G74&gt;=N$10,TREND(O$9:O$10,N$9:N$10,$G74),IF($G74&gt;=N$11,TREND(O$10:O$11,N$10:N$11,$G74),0)))))</f>
        <v>1</v>
      </c>
      <c r="S74" s="63" cm="1">
        <f t="array" ref="S74">IF($G74&gt;=S$7,TREND(T$6:T$7,S$6:S$7,$G74),IF($G74&gt;=S$8,TREND(T$7:T$8,S$7:S$8,$G74),IF($G74&gt;=S$9,TREND(T$8:T$9,S$8:S$9,$G74),IF($G74&gt;=S$10,TREND(T$9:T$10,S$9:S$10,$G74),IF($G74&gt;=S$11,TREND(T$10:T$11,S$10:S$11,$G74),0)))))</f>
        <v>0.94594594594594605</v>
      </c>
      <c r="X74" s="63" cm="1">
        <f t="array" ref="X74">IF($G74&gt;=X$7,TREND(Y$6:Y$7,X$6:X$7,$G74),IF($G74&gt;=X$8,TREND(Y$7:Y$8,X$7:X$8,$G74),IF($G74&gt;=X$9,TREND(Y$8:Y$9,X$8:X$9,$G74),IF($G74&gt;=X$10,TREND(Y$9:Y$10,X$9:X$10,$G74),IF($G74&gt;=X$11,TREND(Y$10:Y$11,X$10:X$11,$G74),0)))))</f>
        <v>0</v>
      </c>
      <c r="Y74" s="20"/>
      <c r="Z74" s="20"/>
      <c r="AA74" s="18"/>
      <c r="AB74" s="18"/>
      <c r="AC74" s="18"/>
      <c r="AD74" s="18"/>
      <c r="AE74" s="18"/>
      <c r="AF74" s="18"/>
      <c r="AI74" s="21"/>
      <c r="AJ74" s="29">
        <f t="shared" si="30"/>
        <v>46511</v>
      </c>
      <c r="AK74">
        <f t="shared" si="24"/>
        <v>0</v>
      </c>
      <c r="AL74" s="1">
        <f t="shared" si="25"/>
        <v>1</v>
      </c>
      <c r="AM74" s="1">
        <f t="shared" si="31"/>
        <v>0</v>
      </c>
      <c r="AN74" s="121">
        <f t="shared" si="27"/>
        <v>0</v>
      </c>
      <c r="AO74" s="120">
        <f t="shared" si="29"/>
        <v>0.65</v>
      </c>
    </row>
    <row r="75" spans="1:42" x14ac:dyDescent="0.35">
      <c r="A75" s="63">
        <f t="shared" si="28"/>
        <v>0.94108801654715946</v>
      </c>
      <c r="B75" s="20"/>
      <c r="D75" s="159"/>
      <c r="F75" s="21"/>
      <c r="G75" s="63">
        <v>0.34</v>
      </c>
      <c r="I75" s="63" cm="1">
        <f t="array" ref="I75">IF($G75&gt;=I$7,TREND(J$6:J$7,I$6:I$7,$G75),IF($G75&gt;=I$8,TREND(J$7:J$8,I$7:I$8,$G75),IF($G75&gt;=I$9,TREND(J$8:J$9,I$8:I$9,$G75),IF($G75&gt;=I$10,TREND(J$9:J$10,I$9:I$10,$G75),IF($G75&gt;=I$11,TREND(J$10:J$11,I$10:I$11,$G75),0)))))</f>
        <v>1</v>
      </c>
      <c r="J75" s="20"/>
      <c r="K75" s="3"/>
      <c r="N75" s="63" cm="1">
        <f t="array" ref="N75">IF($G75&gt;=N$7,TREND(O$6:O$7,N$6:N$7,$G75),IF($G75&gt;=N$8,TREND(O$7:O$8,N$7:N$8,$G75),IF($G75&gt;=N$9,TREND(O$8:O$9,N$8:N$9,$G75),IF($G75&gt;=N$10,TREND(O$9:O$10,N$9:N$10,$G75),IF($G75&gt;=N$11,TREND(O$10:O$11,N$10:N$11,$G75),0)))))</f>
        <v>1</v>
      </c>
      <c r="S75" s="63" cm="1">
        <f t="array" ref="S75">IF($G75&gt;=S$7,TREND(T$6:T$7,S$6:S$7,$G75),IF($G75&gt;=S$8,TREND(T$7:T$8,S$7:S$8,$G75),IF($G75&gt;=S$9,TREND(T$8:T$9,S$8:S$9,$G75),IF($G75&gt;=S$10,TREND(T$9:T$10,S$9:S$10,$G75),IF($G75&gt;=S$11,TREND(T$10:T$11,S$10:S$11,$G75),0)))))</f>
        <v>0.94054054054054059</v>
      </c>
      <c r="X75" s="63" cm="1">
        <f t="array" ref="X75">IF($G75&gt;=X$7,TREND(Y$6:Y$7,X$6:X$7,$G75),IF($G75&gt;=X$8,TREND(Y$7:Y$8,X$7:X$8,$G75),IF($G75&gt;=X$9,TREND(Y$8:Y$9,X$8:X$9,$G75),IF($G75&gt;=X$10,TREND(Y$9:Y$10,X$9:X$10,$G75),IF($G75&gt;=X$11,TREND(Y$10:Y$11,X$10:X$11,$G75),0)))))</f>
        <v>0</v>
      </c>
      <c r="Y75" s="20"/>
      <c r="Z75" s="20"/>
      <c r="AA75" s="18"/>
      <c r="AB75" s="18"/>
      <c r="AC75" s="18"/>
      <c r="AD75" s="18"/>
      <c r="AE75" s="18"/>
      <c r="AF75" s="18"/>
      <c r="AI75" s="21"/>
      <c r="AJ75" s="29">
        <f t="shared" si="30"/>
        <v>46512</v>
      </c>
      <c r="AK75">
        <f t="shared" si="24"/>
        <v>0</v>
      </c>
      <c r="AL75" s="1">
        <f t="shared" si="25"/>
        <v>1</v>
      </c>
      <c r="AM75" s="1">
        <f t="shared" si="31"/>
        <v>0</v>
      </c>
      <c r="AN75" s="121">
        <f t="shared" si="27"/>
        <v>0</v>
      </c>
      <c r="AO75" s="120">
        <f t="shared" si="29"/>
        <v>0.65</v>
      </c>
    </row>
    <row r="76" spans="1:42" x14ac:dyDescent="0.35">
      <c r="A76" s="63">
        <f t="shared" si="28"/>
        <v>0.93573238168781037</v>
      </c>
      <c r="B76" s="20"/>
      <c r="D76" s="159"/>
      <c r="F76" s="21"/>
      <c r="G76" s="63">
        <v>0.35</v>
      </c>
      <c r="I76" s="63" cm="1">
        <f t="array" ref="I76">IF($G76&gt;=I$7,TREND(J$6:J$7,I$6:I$7,$G76),IF($G76&gt;=I$8,TREND(J$7:J$8,I$7:I$8,$G76),IF($G76&gt;=I$9,TREND(J$8:J$9,I$8:I$9,$G76),IF($G76&gt;=I$10,TREND(J$9:J$10,I$9:I$10,$G76),IF($G76&gt;=I$11,TREND(J$10:J$11,I$10:I$11,$G76),0)))))</f>
        <v>1</v>
      </c>
      <c r="J76" s="20"/>
      <c r="K76" s="3"/>
      <c r="N76" s="63" cm="1">
        <f t="array" ref="N76">IF($G76&gt;=N$7,TREND(O$6:O$7,N$6:N$7,$G76),IF($G76&gt;=N$8,TREND(O$7:O$8,N$7:N$8,$G76),IF($G76&gt;=N$9,TREND(O$8:O$9,N$8:N$9,$G76),IF($G76&gt;=N$10,TREND(O$9:O$10,N$9:N$10,$G76),IF($G76&gt;=N$11,TREND(O$10:O$11,N$10:N$11,$G76),0)))))</f>
        <v>1</v>
      </c>
      <c r="S76" s="63" cm="1">
        <f t="array" ref="S76">IF($G76&gt;=S$7,TREND(T$6:T$7,S$6:S$7,$G76),IF($G76&gt;=S$8,TREND(T$7:T$8,S$7:S$8,$G76),IF($G76&gt;=S$9,TREND(T$8:T$9,S$8:S$9,$G76),IF($G76&gt;=S$10,TREND(T$9:T$10,S$9:S$10,$G76),IF($G76&gt;=S$11,TREND(T$10:T$11,S$10:S$11,$G76),0)))))</f>
        <v>0.93513513513513524</v>
      </c>
      <c r="X76" s="63" cm="1">
        <f t="array" ref="X76">IF($G76&gt;=X$7,TREND(Y$6:Y$7,X$6:X$7,$G76),IF($G76&gt;=X$8,TREND(Y$7:Y$8,X$7:X$8,$G76),IF($G76&gt;=X$9,TREND(Y$8:Y$9,X$8:X$9,$G76),IF($G76&gt;=X$10,TREND(Y$9:Y$10,X$9:X$10,$G76),IF($G76&gt;=X$11,TREND(Y$10:Y$11,X$10:X$11,$G76),0)))))</f>
        <v>0</v>
      </c>
      <c r="Y76" s="20"/>
      <c r="Z76" s="20"/>
      <c r="AA76" s="18"/>
      <c r="AB76" s="18"/>
      <c r="AC76" s="18"/>
      <c r="AD76" s="18"/>
      <c r="AE76" s="18"/>
      <c r="AF76" s="18"/>
      <c r="AI76" s="21"/>
      <c r="AJ76" s="29">
        <f t="shared" si="30"/>
        <v>46513</v>
      </c>
      <c r="AK76">
        <f t="shared" si="24"/>
        <v>0</v>
      </c>
      <c r="AL76" s="1">
        <f t="shared" si="25"/>
        <v>1</v>
      </c>
      <c r="AM76" s="1">
        <f t="shared" si="31"/>
        <v>0</v>
      </c>
      <c r="AN76" s="121">
        <f t="shared" si="27"/>
        <v>0</v>
      </c>
      <c r="AO76" s="120">
        <f t="shared" si="29"/>
        <v>0.65</v>
      </c>
    </row>
    <row r="77" spans="1:42" x14ac:dyDescent="0.35">
      <c r="A77" s="63">
        <f t="shared" si="28"/>
        <v>0.93037674682846117</v>
      </c>
      <c r="B77" s="20"/>
      <c r="D77" s="159"/>
      <c r="F77" s="21"/>
      <c r="G77" s="63">
        <v>0.36</v>
      </c>
      <c r="I77" s="63" cm="1">
        <f t="array" ref="I77">IF($G77&gt;=I$7,TREND(J$6:J$7,I$6:I$7,$G77),IF($G77&gt;=I$8,TREND(J$7:J$8,I$7:I$8,$G77),IF($G77&gt;=I$9,TREND(J$8:J$9,I$8:I$9,$G77),IF($G77&gt;=I$10,TREND(J$9:J$10,I$9:I$10,$G77),IF($G77&gt;=I$11,TREND(J$10:J$11,I$10:I$11,$G77),0)))))</f>
        <v>1</v>
      </c>
      <c r="J77" s="20"/>
      <c r="K77" s="3"/>
      <c r="N77" s="63" cm="1">
        <f t="array" ref="N77">IF($G77&gt;=N$7,TREND(O$6:O$7,N$6:N$7,$G77),IF($G77&gt;=N$8,TREND(O$7:O$8,N$7:N$8,$G77),IF($G77&gt;=N$9,TREND(O$8:O$9,N$8:N$9,$G77),IF($G77&gt;=N$10,TREND(O$9:O$10,N$9:N$10,$G77),IF($G77&gt;=N$11,TREND(O$10:O$11,N$10:N$11,$G77),0)))))</f>
        <v>1</v>
      </c>
      <c r="S77" s="63" cm="1">
        <f t="array" ref="S77">IF($G77&gt;=S$7,TREND(T$6:T$7,S$6:S$7,$G77),IF($G77&gt;=S$8,TREND(T$7:T$8,S$7:S$8,$G77),IF($G77&gt;=S$9,TREND(T$8:T$9,S$8:S$9,$G77),IF($G77&gt;=S$10,TREND(T$9:T$10,S$9:S$10,$G77),IF($G77&gt;=S$11,TREND(T$10:T$11,S$10:S$11,$G77),0)))))</f>
        <v>0.92972972972972978</v>
      </c>
      <c r="X77" s="63" cm="1">
        <f t="array" ref="X77">IF($G77&gt;=X$7,TREND(Y$6:Y$7,X$6:X$7,$G77),IF($G77&gt;=X$8,TREND(Y$7:Y$8,X$7:X$8,$G77),IF($G77&gt;=X$9,TREND(Y$8:Y$9,X$8:X$9,$G77),IF($G77&gt;=X$10,TREND(Y$9:Y$10,X$9:X$10,$G77),IF($G77&gt;=X$11,TREND(Y$10:Y$11,X$10:X$11,$G77),0)))))</f>
        <v>0</v>
      </c>
      <c r="Y77" s="20"/>
      <c r="Z77" s="20"/>
      <c r="AA77" s="18"/>
      <c r="AB77" s="18"/>
      <c r="AC77" s="18"/>
      <c r="AD77" s="18"/>
      <c r="AE77" s="18"/>
      <c r="AF77" s="18"/>
      <c r="AI77" s="21"/>
      <c r="AJ77" s="29">
        <f t="shared" si="30"/>
        <v>46514</v>
      </c>
      <c r="AK77">
        <f t="shared" si="24"/>
        <v>0</v>
      </c>
      <c r="AL77" s="1">
        <f t="shared" si="25"/>
        <v>1</v>
      </c>
      <c r="AM77" s="1">
        <f t="shared" si="31"/>
        <v>0</v>
      </c>
      <c r="AN77" s="121">
        <f t="shared" si="27"/>
        <v>0</v>
      </c>
      <c r="AO77" s="120">
        <f t="shared" si="29"/>
        <v>0.65</v>
      </c>
    </row>
    <row r="78" spans="1:42" x14ac:dyDescent="0.35">
      <c r="A78" s="63">
        <f t="shared" si="28"/>
        <v>0.92502111196911196</v>
      </c>
      <c r="B78" s="20"/>
      <c r="D78" s="159"/>
      <c r="F78" s="21"/>
      <c r="G78" s="63">
        <v>0.37</v>
      </c>
      <c r="I78" s="63" cm="1">
        <f t="array" ref="I78">IF($G78&gt;=I$7,TREND(J$6:J$7,I$6:I$7,$G78),IF($G78&gt;=I$8,TREND(J$7:J$8,I$7:I$8,$G78),IF($G78&gt;=I$9,TREND(J$8:J$9,I$8:I$9,$G78),IF($G78&gt;=I$10,TREND(J$9:J$10,I$9:I$10,$G78),IF($G78&gt;=I$11,TREND(J$10:J$11,I$10:I$11,$G78),0)))))</f>
        <v>1</v>
      </c>
      <c r="J78" s="20"/>
      <c r="K78" s="3"/>
      <c r="N78" s="63" cm="1">
        <f t="array" ref="N78">IF($G78&gt;=N$7,TREND(O$6:O$7,N$6:N$7,$G78),IF($G78&gt;=N$8,TREND(O$7:O$8,N$7:N$8,$G78),IF($G78&gt;=N$9,TREND(O$8:O$9,N$8:N$9,$G78),IF($G78&gt;=N$10,TREND(O$9:O$10,N$9:N$10,$G78),IF($G78&gt;=N$11,TREND(O$10:O$11,N$10:N$11,$G78),0)))))</f>
        <v>1</v>
      </c>
      <c r="S78" s="63" cm="1">
        <f t="array" ref="S78">IF($G78&gt;=S$7,TREND(T$6:T$7,S$6:S$7,$G78),IF($G78&gt;=S$8,TREND(T$7:T$8,S$7:S$8,$G78),IF($G78&gt;=S$9,TREND(T$8:T$9,S$8:S$9,$G78),IF($G78&gt;=S$10,TREND(T$9:T$10,S$9:S$10,$G78),IF($G78&gt;=S$11,TREND(T$10:T$11,S$10:S$11,$G78),0)))))</f>
        <v>0.92432432432432443</v>
      </c>
      <c r="X78" s="63" cm="1">
        <f t="array" ref="X78">IF($G78&gt;=X$7,TREND(Y$6:Y$7,X$6:X$7,$G78),IF($G78&gt;=X$8,TREND(Y$7:Y$8,X$7:X$8,$G78),IF($G78&gt;=X$9,TREND(Y$8:Y$9,X$8:X$9,$G78),IF($G78&gt;=X$10,TREND(Y$9:Y$10,X$9:X$10,$G78),IF($G78&gt;=X$11,TREND(Y$10:Y$11,X$10:X$11,$G78),0)))))</f>
        <v>0</v>
      </c>
      <c r="Y78" s="20"/>
      <c r="Z78" s="20"/>
      <c r="AA78" s="18"/>
      <c r="AB78" s="18"/>
      <c r="AC78" s="18"/>
      <c r="AD78" s="18"/>
      <c r="AE78" s="18"/>
      <c r="AF78" s="18"/>
      <c r="AI78" s="21"/>
      <c r="AJ78" s="29">
        <f t="shared" si="30"/>
        <v>46515</v>
      </c>
      <c r="AK78">
        <f t="shared" si="24"/>
        <v>0</v>
      </c>
      <c r="AL78" s="1">
        <f t="shared" si="25"/>
        <v>1</v>
      </c>
      <c r="AM78" s="1">
        <f t="shared" si="31"/>
        <v>0</v>
      </c>
      <c r="AN78" s="121">
        <f t="shared" si="27"/>
        <v>0</v>
      </c>
      <c r="AO78" s="120">
        <f t="shared" si="29"/>
        <v>0.65</v>
      </c>
    </row>
    <row r="79" spans="1:42" x14ac:dyDescent="0.35">
      <c r="A79" s="63">
        <f t="shared" si="28"/>
        <v>0.91966547710976287</v>
      </c>
      <c r="B79" s="20"/>
      <c r="D79" s="159"/>
      <c r="F79" s="21"/>
      <c r="G79" s="63">
        <v>0.38</v>
      </c>
      <c r="I79" s="63" cm="1">
        <f t="array" ref="I79">IF($G79&gt;=I$7,TREND(J$6:J$7,I$6:I$7,$G79),IF($G79&gt;=I$8,TREND(J$7:J$8,I$7:I$8,$G79),IF($G79&gt;=I$9,TREND(J$8:J$9,I$8:I$9,$G79),IF($G79&gt;=I$10,TREND(J$9:J$10,I$9:I$10,$G79),IF($G79&gt;=I$11,TREND(J$10:J$11,I$10:I$11,$G79),0)))))</f>
        <v>1</v>
      </c>
      <c r="J79" s="20"/>
      <c r="K79" s="3"/>
      <c r="N79" s="63" cm="1">
        <f t="array" ref="N79">IF($G79&gt;=N$7,TREND(O$6:O$7,N$6:N$7,$G79),IF($G79&gt;=N$8,TREND(O$7:O$8,N$7:N$8,$G79),IF($G79&gt;=N$9,TREND(O$8:O$9,N$8:N$9,$G79),IF($G79&gt;=N$10,TREND(O$9:O$10,N$9:N$10,$G79),IF($G79&gt;=N$11,TREND(O$10:O$11,N$10:N$11,$G79),0)))))</f>
        <v>1</v>
      </c>
      <c r="S79" s="63" cm="1">
        <f t="array" ref="S79">IF($G79&gt;=S$7,TREND(T$6:T$7,S$6:S$7,$G79),IF($G79&gt;=S$8,TREND(T$7:T$8,S$7:S$8,$G79),IF($G79&gt;=S$9,TREND(T$8:T$9,S$8:S$9,$G79),IF($G79&gt;=S$10,TREND(T$9:T$10,S$9:S$10,$G79),IF($G79&gt;=S$11,TREND(T$10:T$11,S$10:S$11,$G79),0)))))</f>
        <v>0.91891891891891897</v>
      </c>
      <c r="X79" s="63" cm="1">
        <f t="array" ref="X79">IF($G79&gt;=X$7,TREND(Y$6:Y$7,X$6:X$7,$G79),IF($G79&gt;=X$8,TREND(Y$7:Y$8,X$7:X$8,$G79),IF($G79&gt;=X$9,TREND(Y$8:Y$9,X$8:X$9,$G79),IF($G79&gt;=X$10,TREND(Y$9:Y$10,X$9:X$10,$G79),IF($G79&gt;=X$11,TREND(Y$10:Y$11,X$10:X$11,$G79),0)))))</f>
        <v>0</v>
      </c>
      <c r="Y79" s="20"/>
      <c r="Z79" s="20"/>
      <c r="AA79" s="18"/>
      <c r="AB79" s="18"/>
      <c r="AC79" s="18"/>
      <c r="AD79" s="18"/>
      <c r="AE79" s="18"/>
      <c r="AF79" s="18"/>
      <c r="AI79" s="21"/>
      <c r="AJ79" s="29">
        <f t="shared" si="30"/>
        <v>46516</v>
      </c>
      <c r="AK79">
        <f t="shared" si="24"/>
        <v>0</v>
      </c>
      <c r="AL79" s="1">
        <f t="shared" si="25"/>
        <v>1</v>
      </c>
      <c r="AM79" s="1">
        <f t="shared" si="31"/>
        <v>0</v>
      </c>
      <c r="AN79" s="121">
        <f t="shared" si="27"/>
        <v>0</v>
      </c>
      <c r="AO79" s="120">
        <f t="shared" si="29"/>
        <v>0.65</v>
      </c>
    </row>
    <row r="80" spans="1:42" x14ac:dyDescent="0.35">
      <c r="A80" s="63">
        <f t="shared" si="28"/>
        <v>0.91430984225041367</v>
      </c>
      <c r="B80" s="20"/>
      <c r="D80" s="159"/>
      <c r="F80" s="21"/>
      <c r="G80" s="63">
        <v>0.39</v>
      </c>
      <c r="I80" s="63" cm="1">
        <f t="array" ref="I80">IF($G80&gt;=I$7,TREND(J$6:J$7,I$6:I$7,$G80),IF($G80&gt;=I$8,TREND(J$7:J$8,I$7:I$8,$G80),IF($G80&gt;=I$9,TREND(J$8:J$9,I$8:I$9,$G80),IF($G80&gt;=I$10,TREND(J$9:J$10,I$9:I$10,$G80),IF($G80&gt;=I$11,TREND(J$10:J$11,I$10:I$11,$G80),0)))))</f>
        <v>1</v>
      </c>
      <c r="J80" s="20"/>
      <c r="K80" s="3"/>
      <c r="N80" s="63" cm="1">
        <f t="array" ref="N80">IF($G80&gt;=N$7,TREND(O$6:O$7,N$6:N$7,$G80),IF($G80&gt;=N$8,TREND(O$7:O$8,N$7:N$8,$G80),IF($G80&gt;=N$9,TREND(O$8:O$9,N$8:N$9,$G80),IF($G80&gt;=N$10,TREND(O$9:O$10,N$9:N$10,$G80),IF($G80&gt;=N$11,TREND(O$10:O$11,N$10:N$11,$G80),0)))))</f>
        <v>1</v>
      </c>
      <c r="S80" s="63" cm="1">
        <f t="array" ref="S80">IF($G80&gt;=S$7,TREND(T$6:T$7,S$6:S$7,$G80),IF($G80&gt;=S$8,TREND(T$7:T$8,S$7:S$8,$G80),IF($G80&gt;=S$9,TREND(T$8:T$9,S$8:S$9,$G80),IF($G80&gt;=S$10,TREND(T$9:T$10,S$9:S$10,$G80),IF($G80&gt;=S$11,TREND(T$10:T$11,S$10:S$11,$G80),0)))))</f>
        <v>0.91351351351351362</v>
      </c>
      <c r="X80" s="63" cm="1">
        <f t="array" ref="X80">IF($G80&gt;=X$7,TREND(Y$6:Y$7,X$6:X$7,$G80),IF($G80&gt;=X$8,TREND(Y$7:Y$8,X$7:X$8,$G80),IF($G80&gt;=X$9,TREND(Y$8:Y$9,X$8:X$9,$G80),IF($G80&gt;=X$10,TREND(Y$9:Y$10,X$9:X$10,$G80),IF($G80&gt;=X$11,TREND(Y$10:Y$11,X$10:X$11,$G80),0)))))</f>
        <v>0</v>
      </c>
      <c r="Y80" s="20"/>
      <c r="Z80" s="20"/>
      <c r="AA80" s="18"/>
      <c r="AB80" s="18"/>
      <c r="AC80" s="18"/>
      <c r="AD80" s="18"/>
      <c r="AE80" s="18"/>
      <c r="AF80" s="18"/>
      <c r="AI80" s="21"/>
      <c r="AJ80" s="29">
        <f t="shared" si="30"/>
        <v>46517</v>
      </c>
      <c r="AK80">
        <f t="shared" si="24"/>
        <v>0</v>
      </c>
      <c r="AL80" s="1">
        <f t="shared" si="25"/>
        <v>1</v>
      </c>
      <c r="AM80" s="1">
        <f t="shared" si="31"/>
        <v>0</v>
      </c>
      <c r="AN80" s="121">
        <f t="shared" si="27"/>
        <v>0</v>
      </c>
      <c r="AO80" s="120">
        <f t="shared" si="29"/>
        <v>0.65</v>
      </c>
    </row>
    <row r="81" spans="1:41" x14ac:dyDescent="0.35">
      <c r="A81" s="63">
        <f t="shared" si="28"/>
        <v>0.90895420739106447</v>
      </c>
      <c r="B81" s="20"/>
      <c r="D81" s="159"/>
      <c r="F81" s="21"/>
      <c r="G81" s="63">
        <v>0.4</v>
      </c>
      <c r="I81" s="63" cm="1">
        <f t="array" ref="I81">IF($G81&gt;=I$7,TREND(J$6:J$7,I$6:I$7,$G81),IF($G81&gt;=I$8,TREND(J$7:J$8,I$7:I$8,$G81),IF($G81&gt;=I$9,TREND(J$8:J$9,I$8:I$9,$G81),IF($G81&gt;=I$10,TREND(J$9:J$10,I$9:I$10,$G81),IF($G81&gt;=I$11,TREND(J$10:J$11,I$10:I$11,$G81),0)))))</f>
        <v>1</v>
      </c>
      <c r="J81" s="20"/>
      <c r="K81" s="3"/>
      <c r="N81" s="63" cm="1">
        <f t="array" ref="N81">IF($G81&gt;=N$7,TREND(O$6:O$7,N$6:N$7,$G81),IF($G81&gt;=N$8,TREND(O$7:O$8,N$7:N$8,$G81),IF($G81&gt;=N$9,TREND(O$8:O$9,N$8:N$9,$G81),IF($G81&gt;=N$10,TREND(O$9:O$10,N$9:N$10,$G81),IF($G81&gt;=N$11,TREND(O$10:O$11,N$10:N$11,$G81),0)))))</f>
        <v>1</v>
      </c>
      <c r="S81" s="63" cm="1">
        <f t="array" ref="S81">IF($G81&gt;=S$7,TREND(T$6:T$7,S$6:S$7,$G81),IF($G81&gt;=S$8,TREND(T$7:T$8,S$7:S$8,$G81),IF($G81&gt;=S$9,TREND(T$8:T$9,S$8:S$9,$G81),IF($G81&gt;=S$10,TREND(T$9:T$10,S$9:S$10,$G81),IF($G81&gt;=S$11,TREND(T$10:T$11,S$10:S$11,$G81),0)))))</f>
        <v>0.90810810810810816</v>
      </c>
      <c r="X81" s="63" cm="1">
        <f t="array" ref="X81">IF($G81&gt;=X$7,TREND(Y$6:Y$7,X$6:X$7,$G81),IF($G81&gt;=X$8,TREND(Y$7:Y$8,X$7:X$8,$G81),IF($G81&gt;=X$9,TREND(Y$8:Y$9,X$8:X$9,$G81),IF($G81&gt;=X$10,TREND(Y$9:Y$10,X$9:X$10,$G81),IF($G81&gt;=X$11,TREND(Y$10:Y$11,X$10:X$11,$G81),0)))))</f>
        <v>0</v>
      </c>
      <c r="Y81" s="20"/>
      <c r="Z81" s="20"/>
      <c r="AA81" s="18"/>
      <c r="AB81" s="18"/>
      <c r="AC81" s="18"/>
      <c r="AD81" s="18"/>
      <c r="AE81" s="18"/>
      <c r="AF81" s="18"/>
      <c r="AI81" s="21"/>
      <c r="AJ81" s="29">
        <f t="shared" si="30"/>
        <v>46518</v>
      </c>
      <c r="AK81">
        <f t="shared" si="24"/>
        <v>0</v>
      </c>
      <c r="AL81" s="1">
        <f t="shared" si="25"/>
        <v>1</v>
      </c>
      <c r="AM81" s="1">
        <f t="shared" si="31"/>
        <v>0</v>
      </c>
      <c r="AN81" s="121">
        <f t="shared" si="27"/>
        <v>0</v>
      </c>
      <c r="AO81" s="120">
        <f t="shared" si="29"/>
        <v>0.65</v>
      </c>
    </row>
    <row r="82" spans="1:41" x14ac:dyDescent="0.35">
      <c r="A82" s="63">
        <f t="shared" si="28"/>
        <v>0.90359857253171538</v>
      </c>
      <c r="B82" s="20"/>
      <c r="D82" s="159"/>
      <c r="F82" s="21"/>
      <c r="G82" s="63">
        <v>0.41</v>
      </c>
      <c r="I82" s="63" cm="1">
        <f t="array" ref="I82">IF($G82&gt;=I$7,TREND(J$6:J$7,I$6:I$7,$G82),IF($G82&gt;=I$8,TREND(J$7:J$8,I$7:I$8,$G82),IF($G82&gt;=I$9,TREND(J$8:J$9,I$8:I$9,$G82),IF($G82&gt;=I$10,TREND(J$9:J$10,I$9:I$10,$G82),IF($G82&gt;=I$11,TREND(J$10:J$11,I$10:I$11,$G82),0)))))</f>
        <v>1</v>
      </c>
      <c r="J82" s="20"/>
      <c r="K82" s="3"/>
      <c r="N82" s="63" cm="1">
        <f t="array" ref="N82">IF($G82&gt;=N$7,TREND(O$6:O$7,N$6:N$7,$G82),IF($G82&gt;=N$8,TREND(O$7:O$8,N$7:N$8,$G82),IF($G82&gt;=N$9,TREND(O$8:O$9,N$8:N$9,$G82),IF($G82&gt;=N$10,TREND(O$9:O$10,N$9:N$10,$G82),IF($G82&gt;=N$11,TREND(O$10:O$11,N$10:N$11,$G82),0)))))</f>
        <v>1</v>
      </c>
      <c r="S82" s="63" cm="1">
        <f t="array" ref="S82">IF($G82&gt;=S$7,TREND(T$6:T$7,S$6:S$7,$G82),IF($G82&gt;=S$8,TREND(T$7:T$8,S$7:S$8,$G82),IF($G82&gt;=S$9,TREND(T$8:T$9,S$8:S$9,$G82),IF($G82&gt;=S$10,TREND(T$9:T$10,S$9:S$10,$G82),IF($G82&gt;=S$11,TREND(T$10:T$11,S$10:S$11,$G82),0)))))</f>
        <v>0.90270270270270281</v>
      </c>
      <c r="X82" s="63" cm="1">
        <f t="array" ref="X82">IF($G82&gt;=X$7,TREND(Y$6:Y$7,X$6:X$7,$G82),IF($G82&gt;=X$8,TREND(Y$7:Y$8,X$7:X$8,$G82),IF($G82&gt;=X$9,TREND(Y$8:Y$9,X$8:X$9,$G82),IF($G82&gt;=X$10,TREND(Y$9:Y$10,X$9:X$10,$G82),IF($G82&gt;=X$11,TREND(Y$10:Y$11,X$10:X$11,$G82),0)))))</f>
        <v>0</v>
      </c>
      <c r="Y82" s="20"/>
      <c r="Z82" s="20"/>
      <c r="AA82" s="18"/>
      <c r="AB82" s="18"/>
      <c r="AC82" s="18"/>
      <c r="AD82" s="18"/>
      <c r="AE82" s="18"/>
      <c r="AF82" s="18"/>
      <c r="AI82" s="21"/>
      <c r="AJ82" s="29">
        <f t="shared" si="30"/>
        <v>46519</v>
      </c>
      <c r="AK82">
        <f t="shared" si="24"/>
        <v>0</v>
      </c>
      <c r="AL82" s="1">
        <f t="shared" si="25"/>
        <v>1</v>
      </c>
      <c r="AM82" s="1">
        <f t="shared" si="31"/>
        <v>0</v>
      </c>
      <c r="AN82" s="121">
        <f t="shared" si="27"/>
        <v>0</v>
      </c>
      <c r="AO82" s="120">
        <f t="shared" si="29"/>
        <v>0.65</v>
      </c>
    </row>
    <row r="83" spans="1:41" x14ac:dyDescent="0.35">
      <c r="A83" s="63">
        <f t="shared" si="28"/>
        <v>0.89824293767236629</v>
      </c>
      <c r="B83" s="20"/>
      <c r="D83" s="159"/>
      <c r="F83" s="21"/>
      <c r="G83" s="63">
        <v>0.42</v>
      </c>
      <c r="I83" s="63" cm="1">
        <f t="array" ref="I83">IF($G83&gt;=I$7,TREND(J$6:J$7,I$6:I$7,$G83),IF($G83&gt;=I$8,TREND(J$7:J$8,I$7:I$8,$G83),IF($G83&gt;=I$9,TREND(J$8:J$9,I$8:I$9,$G83),IF($G83&gt;=I$10,TREND(J$9:J$10,I$9:I$10,$G83),IF($G83&gt;=I$11,TREND(J$10:J$11,I$10:I$11,$G83),0)))))</f>
        <v>1</v>
      </c>
      <c r="J83" s="20"/>
      <c r="K83" s="3"/>
      <c r="N83" s="63" cm="1">
        <f t="array" ref="N83">IF($G83&gt;=N$7,TREND(O$6:O$7,N$6:N$7,$G83),IF($G83&gt;=N$8,TREND(O$7:O$8,N$7:N$8,$G83),IF($G83&gt;=N$9,TREND(O$8:O$9,N$8:N$9,$G83),IF($G83&gt;=N$10,TREND(O$9:O$10,N$9:N$10,$G83),IF($G83&gt;=N$11,TREND(O$10:O$11,N$10:N$11,$G83),0)))))</f>
        <v>1</v>
      </c>
      <c r="S83" s="63" cm="1">
        <f t="array" ref="S83">IF($G83&gt;=S$7,TREND(T$6:T$7,S$6:S$7,$G83),IF($G83&gt;=S$8,TREND(T$7:T$8,S$7:S$8,$G83),IF($G83&gt;=S$9,TREND(T$8:T$9,S$8:S$9,$G83),IF($G83&gt;=S$10,TREND(T$9:T$10,S$9:S$10,$G83),IF($G83&gt;=S$11,TREND(T$10:T$11,S$10:S$11,$G83),0)))))</f>
        <v>0.89729729729729746</v>
      </c>
      <c r="X83" s="63" cm="1">
        <f t="array" ref="X83">IF($G83&gt;=X$7,TREND(Y$6:Y$7,X$6:X$7,$G83),IF($G83&gt;=X$8,TREND(Y$7:Y$8,X$7:X$8,$G83),IF($G83&gt;=X$9,TREND(Y$8:Y$9,X$8:X$9,$G83),IF($G83&gt;=X$10,TREND(Y$9:Y$10,X$9:X$10,$G83),IF($G83&gt;=X$11,TREND(Y$10:Y$11,X$10:X$11,$G83),0)))))</f>
        <v>0</v>
      </c>
      <c r="Y83" s="20"/>
      <c r="Z83" s="20"/>
      <c r="AA83" s="18"/>
      <c r="AB83" s="18"/>
      <c r="AC83" s="18"/>
      <c r="AD83" s="18"/>
      <c r="AE83" s="18"/>
      <c r="AF83" s="18"/>
      <c r="AI83" s="21"/>
      <c r="AJ83" s="29">
        <f t="shared" si="30"/>
        <v>46520</v>
      </c>
      <c r="AK83">
        <f t="shared" si="24"/>
        <v>0</v>
      </c>
      <c r="AL83" s="1">
        <f t="shared" si="25"/>
        <v>1</v>
      </c>
      <c r="AM83" s="1">
        <f t="shared" si="31"/>
        <v>0</v>
      </c>
      <c r="AN83" s="121">
        <f t="shared" si="27"/>
        <v>0</v>
      </c>
      <c r="AO83" s="120">
        <f t="shared" si="29"/>
        <v>0.65</v>
      </c>
    </row>
    <row r="84" spans="1:41" x14ac:dyDescent="0.35">
      <c r="A84" s="63">
        <f t="shared" si="28"/>
        <v>0.89288730281301698</v>
      </c>
      <c r="B84" s="20"/>
      <c r="D84" s="159"/>
      <c r="F84" s="21"/>
      <c r="G84" s="63">
        <v>0.43</v>
      </c>
      <c r="I84" s="63" cm="1">
        <f t="array" ref="I84">IF($G84&gt;=I$7,TREND(J$6:J$7,I$6:I$7,$G84),IF($G84&gt;=I$8,TREND(J$7:J$8,I$7:I$8,$G84),IF($G84&gt;=I$9,TREND(J$8:J$9,I$8:I$9,$G84),IF($G84&gt;=I$10,TREND(J$9:J$10,I$9:I$10,$G84),IF($G84&gt;=I$11,TREND(J$10:J$11,I$10:I$11,$G84),0)))))</f>
        <v>1</v>
      </c>
      <c r="J84" s="20"/>
      <c r="K84" s="3"/>
      <c r="N84" s="63" cm="1">
        <f t="array" ref="N84">IF($G84&gt;=N$7,TREND(O$6:O$7,N$6:N$7,$G84),IF($G84&gt;=N$8,TREND(O$7:O$8,N$7:N$8,$G84),IF($G84&gt;=N$9,TREND(O$8:O$9,N$8:N$9,$G84),IF($G84&gt;=N$10,TREND(O$9:O$10,N$9:N$10,$G84),IF($G84&gt;=N$11,TREND(O$10:O$11,N$10:N$11,$G84),0)))))</f>
        <v>1</v>
      </c>
      <c r="S84" s="63" cm="1">
        <f t="array" ref="S84">IF($G84&gt;=S$7,TREND(T$6:T$7,S$6:S$7,$G84),IF($G84&gt;=S$8,TREND(T$7:T$8,S$7:S$8,$G84),IF($G84&gt;=S$9,TREND(T$8:T$9,S$8:S$9,$G84),IF($G84&gt;=S$10,TREND(T$9:T$10,S$9:S$10,$G84),IF($G84&gt;=S$11,TREND(T$10:T$11,S$10:S$11,$G84),0)))))</f>
        <v>0.891891891891892</v>
      </c>
      <c r="X84" s="63" cm="1">
        <f t="array" ref="X84">IF($G84&gt;=X$7,TREND(Y$6:Y$7,X$6:X$7,$G84),IF($G84&gt;=X$8,TREND(Y$7:Y$8,X$7:X$8,$G84),IF($G84&gt;=X$9,TREND(Y$8:Y$9,X$8:X$9,$G84),IF($G84&gt;=X$10,TREND(Y$9:Y$10,X$9:X$10,$G84),IF($G84&gt;=X$11,TREND(Y$10:Y$11,X$10:X$11,$G84),0)))))</f>
        <v>0</v>
      </c>
      <c r="Y84" s="20"/>
      <c r="Z84" s="20"/>
      <c r="AA84" s="18"/>
      <c r="AB84" s="18"/>
      <c r="AC84" s="18"/>
      <c r="AD84" s="18"/>
      <c r="AE84" s="18"/>
      <c r="AF84" s="18"/>
      <c r="AI84" s="21"/>
      <c r="AJ84" s="29">
        <f t="shared" si="30"/>
        <v>46521</v>
      </c>
      <c r="AK84">
        <f t="shared" si="24"/>
        <v>0</v>
      </c>
      <c r="AL84" s="1">
        <f t="shared" si="25"/>
        <v>1</v>
      </c>
      <c r="AM84" s="1">
        <f t="shared" si="31"/>
        <v>0</v>
      </c>
      <c r="AN84" s="121">
        <f t="shared" si="27"/>
        <v>0</v>
      </c>
      <c r="AO84" s="120">
        <f t="shared" si="29"/>
        <v>0.65</v>
      </c>
    </row>
    <row r="85" spans="1:41" x14ac:dyDescent="0.35">
      <c r="A85" s="63">
        <f t="shared" si="28"/>
        <v>0.88753166795366789</v>
      </c>
      <c r="B85" s="20"/>
      <c r="D85" s="159"/>
      <c r="F85" s="21"/>
      <c r="G85" s="63">
        <v>0.44</v>
      </c>
      <c r="I85" s="63" cm="1">
        <f t="array" ref="I85">IF($G85&gt;=I$7,TREND(J$6:J$7,I$6:I$7,$G85),IF($G85&gt;=I$8,TREND(J$7:J$8,I$7:I$8,$G85),IF($G85&gt;=I$9,TREND(J$8:J$9,I$8:I$9,$G85),IF($G85&gt;=I$10,TREND(J$9:J$10,I$9:I$10,$G85),IF($G85&gt;=I$11,TREND(J$10:J$11,I$10:I$11,$G85),0)))))</f>
        <v>1</v>
      </c>
      <c r="J85" s="20"/>
      <c r="K85" s="3"/>
      <c r="N85" s="63" cm="1">
        <f t="array" ref="N85">IF($G85&gt;=N$7,TREND(O$6:O$7,N$6:N$7,$G85),IF($G85&gt;=N$8,TREND(O$7:O$8,N$7:N$8,$G85),IF($G85&gt;=N$9,TREND(O$8:O$9,N$8:N$9,$G85),IF($G85&gt;=N$10,TREND(O$9:O$10,N$9:N$10,$G85),IF($G85&gt;=N$11,TREND(O$10:O$11,N$10:N$11,$G85),0)))))</f>
        <v>1</v>
      </c>
      <c r="S85" s="63" cm="1">
        <f t="array" ref="S85">IF($G85&gt;=S$7,TREND(T$6:T$7,S$6:S$7,$G85),IF($G85&gt;=S$8,TREND(T$7:T$8,S$7:S$8,$G85),IF($G85&gt;=S$9,TREND(T$8:T$9,S$8:S$9,$G85),IF($G85&gt;=S$10,TREND(T$9:T$10,S$9:S$10,$G85),IF($G85&gt;=S$11,TREND(T$10:T$11,S$10:S$11,$G85),0)))))</f>
        <v>0.88648648648648654</v>
      </c>
      <c r="X85" s="63" cm="1">
        <f t="array" ref="X85">IF($G85&gt;=X$7,TREND(Y$6:Y$7,X$6:X$7,$G85),IF($G85&gt;=X$8,TREND(Y$7:Y$8,X$7:X$8,$G85),IF($G85&gt;=X$9,TREND(Y$8:Y$9,X$8:X$9,$G85),IF($G85&gt;=X$10,TREND(Y$9:Y$10,X$9:X$10,$G85),IF($G85&gt;=X$11,TREND(Y$10:Y$11,X$10:X$11,$G85),0)))))</f>
        <v>0</v>
      </c>
      <c r="Y85" s="20"/>
      <c r="Z85" s="20"/>
      <c r="AA85" s="18"/>
      <c r="AB85" s="18"/>
      <c r="AC85" s="18"/>
      <c r="AD85" s="18"/>
      <c r="AE85" s="18"/>
      <c r="AF85" s="18"/>
      <c r="AI85" s="21"/>
      <c r="AJ85" s="29">
        <f t="shared" si="30"/>
        <v>46522</v>
      </c>
      <c r="AK85">
        <f t="shared" si="24"/>
        <v>0</v>
      </c>
      <c r="AL85" s="1">
        <f t="shared" si="25"/>
        <v>1</v>
      </c>
      <c r="AM85" s="1">
        <f t="shared" si="31"/>
        <v>0</v>
      </c>
      <c r="AN85" s="121">
        <f t="shared" si="27"/>
        <v>0</v>
      </c>
      <c r="AO85" s="120">
        <f t="shared" si="29"/>
        <v>0.65</v>
      </c>
    </row>
    <row r="86" spans="1:41" x14ac:dyDescent="0.35">
      <c r="A86" s="63">
        <f t="shared" si="28"/>
        <v>0.88217603309431891</v>
      </c>
      <c r="B86" s="20"/>
      <c r="D86" s="159"/>
      <c r="F86" s="21"/>
      <c r="G86" s="63">
        <v>0.45</v>
      </c>
      <c r="I86" s="63" cm="1">
        <f t="array" ref="I86">IF($G86&gt;=I$7,TREND(J$6:J$7,I$6:I$7,$G86),IF($G86&gt;=I$8,TREND(J$7:J$8,I$7:I$8,$G86),IF($G86&gt;=I$9,TREND(J$8:J$9,I$8:I$9,$G86),IF($G86&gt;=I$10,TREND(J$9:J$10,I$9:I$10,$G86),IF($G86&gt;=I$11,TREND(J$10:J$11,I$10:I$11,$G86),0)))))</f>
        <v>1</v>
      </c>
      <c r="J86" s="20"/>
      <c r="K86" s="3"/>
      <c r="N86" s="63" cm="1">
        <f t="array" ref="N86">IF($G86&gt;=N$7,TREND(O$6:O$7,N$6:N$7,$G86),IF($G86&gt;=N$8,TREND(O$7:O$8,N$7:N$8,$G86),IF($G86&gt;=N$9,TREND(O$8:O$9,N$8:N$9,$G86),IF($G86&gt;=N$10,TREND(O$9:O$10,N$9:N$10,$G86),IF($G86&gt;=N$11,TREND(O$10:O$11,N$10:N$11,$G86),0)))))</f>
        <v>1</v>
      </c>
      <c r="S86" s="63" cm="1">
        <f t="array" ref="S86">IF($G86&gt;=S$7,TREND(T$6:T$7,S$6:S$7,$G86),IF($G86&gt;=S$8,TREND(T$7:T$8,S$7:S$8,$G86),IF($G86&gt;=S$9,TREND(T$8:T$9,S$8:S$9,$G86),IF($G86&gt;=S$10,TREND(T$9:T$10,S$9:S$10,$G86),IF($G86&gt;=S$11,TREND(T$10:T$11,S$10:S$11,$G86),0)))))</f>
        <v>0.88108108108108119</v>
      </c>
      <c r="X86" s="63" cm="1">
        <f t="array" ref="X86">IF($G86&gt;=X$7,TREND(Y$6:Y$7,X$6:X$7,$G86),IF($G86&gt;=X$8,TREND(Y$7:Y$8,X$7:X$8,$G86),IF($G86&gt;=X$9,TREND(Y$8:Y$9,X$8:X$9,$G86),IF($G86&gt;=X$10,TREND(Y$9:Y$10,X$9:X$10,$G86),IF($G86&gt;=X$11,TREND(Y$10:Y$11,X$10:X$11,$G86),0)))))</f>
        <v>0</v>
      </c>
      <c r="Y86" s="20"/>
      <c r="Z86" s="20"/>
      <c r="AA86" s="18"/>
      <c r="AB86" s="18"/>
      <c r="AC86" s="18"/>
      <c r="AD86" s="18"/>
      <c r="AE86" s="18"/>
      <c r="AF86" s="18"/>
      <c r="AI86" s="21"/>
      <c r="AJ86" s="29">
        <f t="shared" si="30"/>
        <v>46523</v>
      </c>
      <c r="AK86">
        <f t="shared" si="24"/>
        <v>0</v>
      </c>
      <c r="AL86" s="1">
        <f t="shared" si="25"/>
        <v>1</v>
      </c>
      <c r="AM86" s="1">
        <f t="shared" si="31"/>
        <v>0</v>
      </c>
      <c r="AN86" s="121">
        <f t="shared" si="27"/>
        <v>0</v>
      </c>
      <c r="AO86" s="120">
        <f t="shared" si="29"/>
        <v>0.65</v>
      </c>
    </row>
    <row r="87" spans="1:41" x14ac:dyDescent="0.35">
      <c r="A87" s="63">
        <f t="shared" si="28"/>
        <v>0.8768203982349696</v>
      </c>
      <c r="B87" s="20"/>
      <c r="D87" s="159"/>
      <c r="F87" s="21"/>
      <c r="G87" s="63">
        <v>0.46</v>
      </c>
      <c r="I87" s="63" cm="1">
        <f t="array" ref="I87">IF($G87&gt;=I$7,TREND(J$6:J$7,I$6:I$7,$G87),IF($G87&gt;=I$8,TREND(J$7:J$8,I$7:I$8,$G87),IF($G87&gt;=I$9,TREND(J$8:J$9,I$8:I$9,$G87),IF($G87&gt;=I$10,TREND(J$9:J$10,I$9:I$10,$G87),IF($G87&gt;=I$11,TREND(J$10:J$11,I$10:I$11,$G87),0)))))</f>
        <v>1</v>
      </c>
      <c r="J87" s="20"/>
      <c r="K87" s="3"/>
      <c r="N87" s="63" cm="1">
        <f t="array" ref="N87">IF($G87&gt;=N$7,TREND(O$6:O$7,N$6:N$7,$G87),IF($G87&gt;=N$8,TREND(O$7:O$8,N$7:N$8,$G87),IF($G87&gt;=N$9,TREND(O$8:O$9,N$8:N$9,$G87),IF($G87&gt;=N$10,TREND(O$9:O$10,N$9:N$10,$G87),IF($G87&gt;=N$11,TREND(O$10:O$11,N$10:N$11,$G87),0)))))</f>
        <v>1</v>
      </c>
      <c r="S87" s="63" cm="1">
        <f t="array" ref="S87">IF($G87&gt;=S$7,TREND(T$6:T$7,S$6:S$7,$G87),IF($G87&gt;=S$8,TREND(T$7:T$8,S$7:S$8,$G87),IF($G87&gt;=S$9,TREND(T$8:T$9,S$8:S$9,$G87),IF($G87&gt;=S$10,TREND(T$9:T$10,S$9:S$10,$G87),IF($G87&gt;=S$11,TREND(T$10:T$11,S$10:S$11,$G87),0)))))</f>
        <v>0.87567567567567572</v>
      </c>
      <c r="X87" s="63" cm="1">
        <f t="array" ref="X87">IF($G87&gt;=X$7,TREND(Y$6:Y$7,X$6:X$7,$G87),IF($G87&gt;=X$8,TREND(Y$7:Y$8,X$7:X$8,$G87),IF($G87&gt;=X$9,TREND(Y$8:Y$9,X$8:X$9,$G87),IF($G87&gt;=X$10,TREND(Y$9:Y$10,X$9:X$10,$G87),IF($G87&gt;=X$11,TREND(Y$10:Y$11,X$10:X$11,$G87),0)))))</f>
        <v>0</v>
      </c>
      <c r="Y87" s="20"/>
      <c r="Z87" s="20"/>
      <c r="AA87" s="18"/>
      <c r="AB87" s="18"/>
      <c r="AC87" s="18"/>
      <c r="AD87" s="18"/>
      <c r="AE87" s="18"/>
      <c r="AF87" s="18"/>
      <c r="AI87" s="21"/>
      <c r="AJ87" s="29">
        <f t="shared" si="30"/>
        <v>46524</v>
      </c>
      <c r="AK87">
        <f t="shared" si="24"/>
        <v>0</v>
      </c>
      <c r="AL87" s="1">
        <f t="shared" si="25"/>
        <v>1</v>
      </c>
      <c r="AM87" s="1">
        <f t="shared" si="31"/>
        <v>0</v>
      </c>
      <c r="AN87" s="121">
        <f t="shared" si="27"/>
        <v>0</v>
      </c>
      <c r="AO87" s="120">
        <f t="shared" si="29"/>
        <v>0.65</v>
      </c>
    </row>
    <row r="88" spans="1:41" x14ac:dyDescent="0.35">
      <c r="A88" s="63">
        <f t="shared" si="28"/>
        <v>0.87146476337562062</v>
      </c>
      <c r="B88" s="20"/>
      <c r="D88" s="159"/>
      <c r="F88" s="21"/>
      <c r="G88" s="63">
        <v>0.47</v>
      </c>
      <c r="I88" s="63" cm="1">
        <f t="array" ref="I88">IF($G88&gt;=I$7,TREND(J$6:J$7,I$6:I$7,$G88),IF($G88&gt;=I$8,TREND(J$7:J$8,I$7:I$8,$G88),IF($G88&gt;=I$9,TREND(J$8:J$9,I$8:I$9,$G88),IF($G88&gt;=I$10,TREND(J$9:J$10,I$9:I$10,$G88),IF($G88&gt;=I$11,TREND(J$10:J$11,I$10:I$11,$G88),0)))))</f>
        <v>1</v>
      </c>
      <c r="J88" s="20"/>
      <c r="K88" s="3"/>
      <c r="N88" s="63" cm="1">
        <f t="array" ref="N88">IF($G88&gt;=N$7,TREND(O$6:O$7,N$6:N$7,$G88),IF($G88&gt;=N$8,TREND(O$7:O$8,N$7:N$8,$G88),IF($G88&gt;=N$9,TREND(O$8:O$9,N$8:N$9,$G88),IF($G88&gt;=N$10,TREND(O$9:O$10,N$9:N$10,$G88),IF($G88&gt;=N$11,TREND(O$10:O$11,N$10:N$11,$G88),0)))))</f>
        <v>1</v>
      </c>
      <c r="S88" s="63" cm="1">
        <f t="array" ref="S88">IF($G88&gt;=S$7,TREND(T$6:T$7,S$6:S$7,$G88),IF($G88&gt;=S$8,TREND(T$7:T$8,S$7:S$8,$G88),IF($G88&gt;=S$9,TREND(T$8:T$9,S$8:S$9,$G88),IF($G88&gt;=S$10,TREND(T$9:T$10,S$9:S$10,$G88),IF($G88&gt;=S$11,TREND(T$10:T$11,S$10:S$11,$G88),0)))))</f>
        <v>0.87027027027027037</v>
      </c>
      <c r="X88" s="63" cm="1">
        <f t="array" ref="X88">IF($G88&gt;=X$7,TREND(Y$6:Y$7,X$6:X$7,$G88),IF($G88&gt;=X$8,TREND(Y$7:Y$8,X$7:X$8,$G88),IF($G88&gt;=X$9,TREND(Y$8:Y$9,X$8:X$9,$G88),IF($G88&gt;=X$10,TREND(Y$9:Y$10,X$9:X$10,$G88),IF($G88&gt;=X$11,TREND(Y$10:Y$11,X$10:X$11,$G88),0)))))</f>
        <v>0</v>
      </c>
      <c r="Y88" s="20"/>
      <c r="Z88" s="20"/>
      <c r="AA88" s="18"/>
      <c r="AB88" s="18"/>
      <c r="AC88" s="18"/>
      <c r="AD88" s="18"/>
      <c r="AE88" s="18"/>
      <c r="AF88" s="18"/>
      <c r="AI88" s="21"/>
      <c r="AJ88" s="29">
        <f t="shared" si="30"/>
        <v>46525</v>
      </c>
      <c r="AK88">
        <f t="shared" si="24"/>
        <v>0</v>
      </c>
      <c r="AL88" s="1">
        <f t="shared" si="25"/>
        <v>1</v>
      </c>
      <c r="AM88" s="1">
        <f t="shared" si="31"/>
        <v>0</v>
      </c>
      <c r="AN88" s="121">
        <f t="shared" si="27"/>
        <v>0</v>
      </c>
      <c r="AO88" s="120">
        <f t="shared" si="29"/>
        <v>0.65</v>
      </c>
    </row>
    <row r="89" spans="1:41" x14ac:dyDescent="0.35">
      <c r="A89" s="63">
        <f t="shared" si="28"/>
        <v>0.86610912851627131</v>
      </c>
      <c r="B89" s="20"/>
      <c r="D89" s="159"/>
      <c r="F89" s="21"/>
      <c r="G89" s="63">
        <v>0.48</v>
      </c>
      <c r="I89" s="63" cm="1">
        <f t="array" ref="I89">IF($G89&gt;=I$7,TREND(J$6:J$7,I$6:I$7,$G89),IF($G89&gt;=I$8,TREND(J$7:J$8,I$7:I$8,$G89),IF($G89&gt;=I$9,TREND(J$8:J$9,I$8:I$9,$G89),IF($G89&gt;=I$10,TREND(J$9:J$10,I$9:I$10,$G89),IF($G89&gt;=I$11,TREND(J$10:J$11,I$10:I$11,$G89),0)))))</f>
        <v>1</v>
      </c>
      <c r="J89" s="20"/>
      <c r="K89" s="3"/>
      <c r="N89" s="63" cm="1">
        <f t="array" ref="N89">IF($G89&gt;=N$7,TREND(O$6:O$7,N$6:N$7,$G89),IF($G89&gt;=N$8,TREND(O$7:O$8,N$7:N$8,$G89),IF($G89&gt;=N$9,TREND(O$8:O$9,N$8:N$9,$G89),IF($G89&gt;=N$10,TREND(O$9:O$10,N$9:N$10,$G89),IF($G89&gt;=N$11,TREND(O$10:O$11,N$10:N$11,$G89),0)))))</f>
        <v>1</v>
      </c>
      <c r="S89" s="63" cm="1">
        <f t="array" ref="S89">IF($G89&gt;=S$7,TREND(T$6:T$7,S$6:S$7,$G89),IF($G89&gt;=S$8,TREND(T$7:T$8,S$7:S$8,$G89),IF($G89&gt;=S$9,TREND(T$8:T$9,S$8:S$9,$G89),IF($G89&gt;=S$10,TREND(T$9:T$10,S$9:S$10,$G89),IF($G89&gt;=S$11,TREND(T$10:T$11,S$10:S$11,$G89),0)))))</f>
        <v>0.86486486486486491</v>
      </c>
      <c r="X89" s="63" cm="1">
        <f t="array" ref="X89">IF($G89&gt;=X$7,TREND(Y$6:Y$7,X$6:X$7,$G89),IF($G89&gt;=X$8,TREND(Y$7:Y$8,X$7:X$8,$G89),IF($G89&gt;=X$9,TREND(Y$8:Y$9,X$8:X$9,$G89),IF($G89&gt;=X$10,TREND(Y$9:Y$10,X$9:X$10,$G89),IF($G89&gt;=X$11,TREND(Y$10:Y$11,X$10:X$11,$G89),0)))))</f>
        <v>0</v>
      </c>
      <c r="Y89" s="20"/>
      <c r="Z89" s="20"/>
      <c r="AA89" s="18"/>
      <c r="AB89" s="18"/>
      <c r="AC89" s="18"/>
      <c r="AD89" s="18"/>
      <c r="AE89" s="18"/>
      <c r="AF89" s="18"/>
      <c r="AI89" s="21"/>
      <c r="AJ89" s="29">
        <f t="shared" si="30"/>
        <v>46526</v>
      </c>
      <c r="AK89">
        <f t="shared" si="24"/>
        <v>0</v>
      </c>
      <c r="AL89" s="1">
        <f t="shared" si="25"/>
        <v>1</v>
      </c>
      <c r="AM89" s="1">
        <f t="shared" si="31"/>
        <v>0</v>
      </c>
      <c r="AN89" s="121">
        <f t="shared" si="27"/>
        <v>0</v>
      </c>
      <c r="AO89" s="120">
        <f t="shared" si="29"/>
        <v>0.65</v>
      </c>
    </row>
    <row r="90" spans="1:41" x14ac:dyDescent="0.35">
      <c r="A90" s="63">
        <f t="shared" si="28"/>
        <v>0.86075349365692222</v>
      </c>
      <c r="B90" s="20"/>
      <c r="D90" s="159"/>
      <c r="F90" s="21"/>
      <c r="G90" s="63">
        <v>0.49</v>
      </c>
      <c r="I90" s="63" cm="1">
        <f t="array" ref="I90">IF($G90&gt;=I$7,TREND(J$6:J$7,I$6:I$7,$G90),IF($G90&gt;=I$8,TREND(J$7:J$8,I$7:I$8,$G90),IF($G90&gt;=I$9,TREND(J$8:J$9,I$8:I$9,$G90),IF($G90&gt;=I$10,TREND(J$9:J$10,I$9:I$10,$G90),IF($G90&gt;=I$11,TREND(J$10:J$11,I$10:I$11,$G90),0)))))</f>
        <v>1</v>
      </c>
      <c r="J90" s="20"/>
      <c r="K90" s="3"/>
      <c r="N90" s="63" cm="1">
        <f t="array" ref="N90">IF($G90&gt;=N$7,TREND(O$6:O$7,N$6:N$7,$G90),IF($G90&gt;=N$8,TREND(O$7:O$8,N$7:N$8,$G90),IF($G90&gt;=N$9,TREND(O$8:O$9,N$8:N$9,$G90),IF($G90&gt;=N$10,TREND(O$9:O$10,N$9:N$10,$G90),IF($G90&gt;=N$11,TREND(O$10:O$11,N$10:N$11,$G90),0)))))</f>
        <v>1</v>
      </c>
      <c r="S90" s="63" cm="1">
        <f t="array" ref="S90">IF($G90&gt;=S$7,TREND(T$6:T$7,S$6:S$7,$G90),IF($G90&gt;=S$8,TREND(T$7:T$8,S$7:S$8,$G90),IF($G90&gt;=S$9,TREND(T$8:T$9,S$8:S$9,$G90),IF($G90&gt;=S$10,TREND(T$9:T$10,S$9:S$10,$G90),IF($G90&gt;=S$11,TREND(T$10:T$11,S$10:S$11,$G90),0)))))</f>
        <v>0.85945945945945956</v>
      </c>
      <c r="X90" s="63" cm="1">
        <f t="array" ref="X90">IF($G90&gt;=X$7,TREND(Y$6:Y$7,X$6:X$7,$G90),IF($G90&gt;=X$8,TREND(Y$7:Y$8,X$7:X$8,$G90),IF($G90&gt;=X$9,TREND(Y$8:Y$9,X$8:X$9,$G90),IF($G90&gt;=X$10,TREND(Y$9:Y$10,X$9:X$10,$G90),IF($G90&gt;=X$11,TREND(Y$10:Y$11,X$10:X$11,$G90),0)))))</f>
        <v>0</v>
      </c>
      <c r="Y90" s="20"/>
      <c r="Z90" s="20"/>
      <c r="AA90" s="18"/>
      <c r="AB90" s="18"/>
      <c r="AC90" s="18"/>
      <c r="AD90" s="18"/>
      <c r="AE90" s="18"/>
      <c r="AF90" s="18"/>
      <c r="AI90" s="21"/>
      <c r="AJ90" s="29">
        <f t="shared" si="30"/>
        <v>46527</v>
      </c>
      <c r="AK90">
        <f t="shared" si="24"/>
        <v>0</v>
      </c>
      <c r="AL90" s="1">
        <f t="shared" si="25"/>
        <v>1</v>
      </c>
      <c r="AM90" s="1">
        <f t="shared" si="31"/>
        <v>0</v>
      </c>
      <c r="AN90" s="121">
        <f t="shared" si="27"/>
        <v>0</v>
      </c>
      <c r="AO90" s="120">
        <f t="shared" si="29"/>
        <v>0.65</v>
      </c>
    </row>
    <row r="91" spans="1:41" x14ac:dyDescent="0.35">
      <c r="A91" s="63">
        <f t="shared" si="28"/>
        <v>0.85539785879757313</v>
      </c>
      <c r="B91" s="20"/>
      <c r="D91" s="159"/>
      <c r="F91" s="21"/>
      <c r="G91" s="63">
        <v>0.5</v>
      </c>
      <c r="I91" s="63" cm="1">
        <f t="array" ref="I91">IF($G91&gt;=I$7,TREND(J$6:J$7,I$6:I$7,$G91),IF($G91&gt;=I$8,TREND(J$7:J$8,I$7:I$8,$G91),IF($G91&gt;=I$9,TREND(J$8:J$9,I$8:I$9,$G91),IF($G91&gt;=I$10,TREND(J$9:J$10,I$9:I$10,$G91),IF($G91&gt;=I$11,TREND(J$10:J$11,I$10:I$11,$G91),0)))))</f>
        <v>1</v>
      </c>
      <c r="J91" s="20"/>
      <c r="K91" s="3"/>
      <c r="N91" s="63" cm="1">
        <f t="array" ref="N91">IF($G91&gt;=N$7,TREND(O$6:O$7,N$6:N$7,$G91),IF($G91&gt;=N$8,TREND(O$7:O$8,N$7:N$8,$G91),IF($G91&gt;=N$9,TREND(O$8:O$9,N$8:N$9,$G91),IF($G91&gt;=N$10,TREND(O$9:O$10,N$9:N$10,$G91),IF($G91&gt;=N$11,TREND(O$10:O$11,N$10:N$11,$G91),0)))))</f>
        <v>1</v>
      </c>
      <c r="S91" s="63" cm="1">
        <f t="array" ref="S91">IF($G91&gt;=S$7,TREND(T$6:T$7,S$6:S$7,$G91),IF($G91&gt;=S$8,TREND(T$7:T$8,S$7:S$8,$G91),IF($G91&gt;=S$9,TREND(T$8:T$9,S$8:S$9,$G91),IF($G91&gt;=S$10,TREND(T$9:T$10,S$9:S$10,$G91),IF($G91&gt;=S$11,TREND(T$10:T$11,S$10:S$11,$G91),0)))))</f>
        <v>0.85405405405405421</v>
      </c>
      <c r="X91" s="63" cm="1">
        <f t="array" ref="X91">IF($G91&gt;=X$7,TREND(Y$6:Y$7,X$6:X$7,$G91),IF($G91&gt;=X$8,TREND(Y$7:Y$8,X$7:X$8,$G91),IF($G91&gt;=X$9,TREND(Y$8:Y$9,X$8:X$9,$G91),IF($G91&gt;=X$10,TREND(Y$9:Y$10,X$9:X$10,$G91),IF($G91&gt;=X$11,TREND(Y$10:Y$11,X$10:X$11,$G91),0)))))</f>
        <v>0</v>
      </c>
      <c r="Y91" s="20"/>
      <c r="Z91" s="20"/>
      <c r="AA91" s="18"/>
      <c r="AB91" s="18"/>
      <c r="AC91" s="18"/>
      <c r="AD91" s="18"/>
      <c r="AE91" s="18"/>
      <c r="AF91" s="18"/>
      <c r="AI91" s="21"/>
      <c r="AJ91" s="29">
        <f t="shared" si="30"/>
        <v>46528</v>
      </c>
      <c r="AK91">
        <f t="shared" si="24"/>
        <v>0</v>
      </c>
      <c r="AL91" s="1">
        <f t="shared" si="25"/>
        <v>1</v>
      </c>
      <c r="AM91" s="1">
        <f t="shared" si="31"/>
        <v>0</v>
      </c>
      <c r="AN91" s="121">
        <f t="shared" si="27"/>
        <v>0</v>
      </c>
      <c r="AO91" s="120">
        <f t="shared" si="29"/>
        <v>0.65</v>
      </c>
    </row>
    <row r="92" spans="1:41" x14ac:dyDescent="0.35">
      <c r="A92" s="63">
        <f t="shared" si="28"/>
        <v>0.85004222393822393</v>
      </c>
      <c r="B92" s="20"/>
      <c r="D92" s="159"/>
      <c r="F92" s="21"/>
      <c r="G92" s="63">
        <v>0.51</v>
      </c>
      <c r="I92" s="63" cm="1">
        <f t="array" ref="I92">IF($G92&gt;=I$7,TREND(J$6:J$7,I$6:I$7,$G92),IF($G92&gt;=I$8,TREND(J$7:J$8,I$7:I$8,$G92),IF($G92&gt;=I$9,TREND(J$8:J$9,I$8:I$9,$G92),IF($G92&gt;=I$10,TREND(J$9:J$10,I$9:I$10,$G92),IF($G92&gt;=I$11,TREND(J$10:J$11,I$10:I$11,$G92),0)))))</f>
        <v>1</v>
      </c>
      <c r="J92" s="20"/>
      <c r="K92" s="3"/>
      <c r="N92" s="63" cm="1">
        <f t="array" ref="N92">IF($G92&gt;=N$7,TREND(O$6:O$7,N$6:N$7,$G92),IF($G92&gt;=N$8,TREND(O$7:O$8,N$7:N$8,$G92),IF($G92&gt;=N$9,TREND(O$8:O$9,N$8:N$9,$G92),IF($G92&gt;=N$10,TREND(O$9:O$10,N$9:N$10,$G92),IF($G92&gt;=N$11,TREND(O$10:O$11,N$10:N$11,$G92),0)))))</f>
        <v>1</v>
      </c>
      <c r="S92" s="63" cm="1">
        <f t="array" ref="S92">IF($G92&gt;=S$7,TREND(T$6:T$7,S$6:S$7,$G92),IF($G92&gt;=S$8,TREND(T$7:T$8,S$7:S$8,$G92),IF($G92&gt;=S$9,TREND(T$8:T$9,S$8:S$9,$G92),IF($G92&gt;=S$10,TREND(T$9:T$10,S$9:S$10,$G92),IF($G92&gt;=S$11,TREND(T$10:T$11,S$10:S$11,$G92),0)))))</f>
        <v>0.84864864864864875</v>
      </c>
      <c r="X92" s="63" cm="1">
        <f t="array" ref="X92">IF($G92&gt;=X$7,TREND(Y$6:Y$7,X$6:X$7,$G92),IF($G92&gt;=X$8,TREND(Y$7:Y$8,X$7:X$8,$G92),IF($G92&gt;=X$9,TREND(Y$8:Y$9,X$8:X$9,$G92),IF($G92&gt;=X$10,TREND(Y$9:Y$10,X$9:X$10,$G92),IF($G92&gt;=X$11,TREND(Y$10:Y$11,X$10:X$11,$G92),0)))))</f>
        <v>0</v>
      </c>
      <c r="Y92" s="20"/>
      <c r="Z92" s="20"/>
      <c r="AA92" s="18"/>
      <c r="AB92" s="18"/>
      <c r="AC92" s="18"/>
      <c r="AD92" s="18"/>
      <c r="AE92" s="18"/>
      <c r="AF92" s="18"/>
      <c r="AI92" s="21"/>
      <c r="AJ92" s="29">
        <f t="shared" si="30"/>
        <v>46529</v>
      </c>
      <c r="AK92">
        <f t="shared" si="24"/>
        <v>0</v>
      </c>
      <c r="AL92" s="1">
        <f t="shared" si="25"/>
        <v>1</v>
      </c>
      <c r="AM92" s="1">
        <f t="shared" si="31"/>
        <v>0</v>
      </c>
      <c r="AN92" s="121">
        <f t="shared" si="27"/>
        <v>0</v>
      </c>
      <c r="AO92" s="120">
        <f t="shared" si="29"/>
        <v>0.65</v>
      </c>
    </row>
    <row r="93" spans="1:41" x14ac:dyDescent="0.35">
      <c r="A93" s="63">
        <f t="shared" si="28"/>
        <v>0.84468658907887484</v>
      </c>
      <c r="B93" s="20"/>
      <c r="D93" s="159"/>
      <c r="F93" s="21"/>
      <c r="G93" s="63">
        <v>0.52</v>
      </c>
      <c r="I93" s="63" cm="1">
        <f t="array" ref="I93">IF($G93&gt;=I$7,TREND(J$6:J$7,I$6:I$7,$G93),IF($G93&gt;=I$8,TREND(J$7:J$8,I$7:I$8,$G93),IF($G93&gt;=I$9,TREND(J$8:J$9,I$8:I$9,$G93),IF($G93&gt;=I$10,TREND(J$9:J$10,I$9:I$10,$G93),IF($G93&gt;=I$11,TREND(J$10:J$11,I$10:I$11,$G93),0)))))</f>
        <v>1</v>
      </c>
      <c r="J93" s="20"/>
      <c r="K93" s="3"/>
      <c r="N93" s="63" cm="1">
        <f t="array" ref="N93">IF($G93&gt;=N$7,TREND(O$6:O$7,N$6:N$7,$G93),IF($G93&gt;=N$8,TREND(O$7:O$8,N$7:N$8,$G93),IF($G93&gt;=N$9,TREND(O$8:O$9,N$8:N$9,$G93),IF($G93&gt;=N$10,TREND(O$9:O$10,N$9:N$10,$G93),IF($G93&gt;=N$11,TREND(O$10:O$11,N$10:N$11,$G93),0)))))</f>
        <v>1</v>
      </c>
      <c r="S93" s="63" cm="1">
        <f t="array" ref="S93">IF($G93&gt;=S$7,TREND(T$6:T$7,S$6:S$7,$G93),IF($G93&gt;=S$8,TREND(T$7:T$8,S$7:S$8,$G93),IF($G93&gt;=S$9,TREND(T$8:T$9,S$8:S$9,$G93),IF($G93&gt;=S$10,TREND(T$9:T$10,S$9:S$10,$G93),IF($G93&gt;=S$11,TREND(T$10:T$11,S$10:S$11,$G93),0)))))</f>
        <v>0.84324324324324329</v>
      </c>
      <c r="X93" s="63" cm="1">
        <f t="array" ref="X93">IF($G93&gt;=X$7,TREND(Y$6:Y$7,X$6:X$7,$G93),IF($G93&gt;=X$8,TREND(Y$7:Y$8,X$7:X$8,$G93),IF($G93&gt;=X$9,TREND(Y$8:Y$9,X$8:X$9,$G93),IF($G93&gt;=X$10,TREND(Y$9:Y$10,X$9:X$10,$G93),IF($G93&gt;=X$11,TREND(Y$10:Y$11,X$10:X$11,$G93),0)))))</f>
        <v>0</v>
      </c>
      <c r="Y93" s="20"/>
      <c r="Z93" s="20"/>
      <c r="AA93" s="18"/>
      <c r="AB93" s="18"/>
      <c r="AC93" s="18"/>
      <c r="AD93" s="18"/>
      <c r="AE93" s="18"/>
      <c r="AF93" s="18"/>
      <c r="AI93" s="21"/>
      <c r="AJ93" s="29">
        <f t="shared" si="30"/>
        <v>46530</v>
      </c>
      <c r="AK93">
        <f t="shared" si="24"/>
        <v>0</v>
      </c>
      <c r="AL93" s="1">
        <f t="shared" si="25"/>
        <v>1</v>
      </c>
      <c r="AM93" s="1">
        <f t="shared" si="31"/>
        <v>0</v>
      </c>
      <c r="AN93" s="121">
        <f t="shared" si="27"/>
        <v>0</v>
      </c>
      <c r="AO93" s="120">
        <f t="shared" si="29"/>
        <v>0.65</v>
      </c>
    </row>
    <row r="94" spans="1:41" x14ac:dyDescent="0.35">
      <c r="A94" s="63">
        <f t="shared" si="28"/>
        <v>0.83933095421952564</v>
      </c>
      <c r="B94" s="20"/>
      <c r="D94" s="159"/>
      <c r="F94" s="21"/>
      <c r="G94" s="63">
        <v>0.53</v>
      </c>
      <c r="I94" s="63" cm="1">
        <f t="array" ref="I94">IF($G94&gt;=I$7,TREND(J$6:J$7,I$6:I$7,$G94),IF($G94&gt;=I$8,TREND(J$7:J$8,I$7:I$8,$G94),IF($G94&gt;=I$9,TREND(J$8:J$9,I$8:I$9,$G94),IF($G94&gt;=I$10,TREND(J$9:J$10,I$9:I$10,$G94),IF($G94&gt;=I$11,TREND(J$10:J$11,I$10:I$11,$G94),0)))))</f>
        <v>1</v>
      </c>
      <c r="J94" s="20"/>
      <c r="K94" s="3"/>
      <c r="N94" s="63" cm="1">
        <f t="array" ref="N94">IF($G94&gt;=N$7,TREND(O$6:O$7,N$6:N$7,$G94),IF($G94&gt;=N$8,TREND(O$7:O$8,N$7:N$8,$G94),IF($G94&gt;=N$9,TREND(O$8:O$9,N$8:N$9,$G94),IF($G94&gt;=N$10,TREND(O$9:O$10,N$9:N$10,$G94),IF($G94&gt;=N$11,TREND(O$10:O$11,N$10:N$11,$G94),0)))))</f>
        <v>1</v>
      </c>
      <c r="S94" s="63" cm="1">
        <f t="array" ref="S94">IF($G94&gt;=S$7,TREND(T$6:T$7,S$6:S$7,$G94),IF($G94&gt;=S$8,TREND(T$7:T$8,S$7:S$8,$G94),IF($G94&gt;=S$9,TREND(T$8:T$9,S$8:S$9,$G94),IF($G94&gt;=S$10,TREND(T$9:T$10,S$9:S$10,$G94),IF($G94&gt;=S$11,TREND(T$10:T$11,S$10:S$11,$G94),0)))))</f>
        <v>0.83783783783783794</v>
      </c>
      <c r="X94" s="63" cm="1">
        <f t="array" ref="X94">IF($G94&gt;=X$7,TREND(Y$6:Y$7,X$6:X$7,$G94),IF($G94&gt;=X$8,TREND(Y$7:Y$8,X$7:X$8,$G94),IF($G94&gt;=X$9,TREND(Y$8:Y$9,X$8:X$9,$G94),IF($G94&gt;=X$10,TREND(Y$9:Y$10,X$9:X$10,$G94),IF($G94&gt;=X$11,TREND(Y$10:Y$11,X$10:X$11,$G94),0)))))</f>
        <v>0</v>
      </c>
      <c r="Y94" s="20"/>
      <c r="Z94" s="20"/>
      <c r="AA94" s="18"/>
      <c r="AB94" s="18"/>
      <c r="AC94" s="18"/>
      <c r="AD94" s="18"/>
      <c r="AE94" s="18"/>
      <c r="AF94" s="18"/>
      <c r="AI94" s="21"/>
      <c r="AJ94" s="29">
        <f t="shared" si="30"/>
        <v>46531</v>
      </c>
      <c r="AK94">
        <f t="shared" si="24"/>
        <v>0</v>
      </c>
      <c r="AL94" s="1">
        <f t="shared" si="25"/>
        <v>1</v>
      </c>
      <c r="AM94" s="1">
        <f t="shared" si="31"/>
        <v>0</v>
      </c>
      <c r="AN94" s="121">
        <f t="shared" si="27"/>
        <v>0</v>
      </c>
      <c r="AO94" s="120">
        <f t="shared" si="29"/>
        <v>0.65</v>
      </c>
    </row>
    <row r="95" spans="1:41" x14ac:dyDescent="0.35">
      <c r="A95" s="63">
        <f t="shared" si="28"/>
        <v>0.83397531936017666</v>
      </c>
      <c r="B95" s="20"/>
      <c r="D95" s="159"/>
      <c r="F95" s="21"/>
      <c r="G95" s="63">
        <v>0.54</v>
      </c>
      <c r="I95" s="63" cm="1">
        <f t="array" ref="I95">IF($G95&gt;=I$7,TREND(J$6:J$7,I$6:I$7,$G95),IF($G95&gt;=I$8,TREND(J$7:J$8,I$7:I$8,$G95),IF($G95&gt;=I$9,TREND(J$8:J$9,I$8:I$9,$G95),IF($G95&gt;=I$10,TREND(J$9:J$10,I$9:I$10,$G95),IF($G95&gt;=I$11,TREND(J$10:J$11,I$10:I$11,$G95),0)))))</f>
        <v>1</v>
      </c>
      <c r="J95" s="20"/>
      <c r="K95" s="3"/>
      <c r="N95" s="63" cm="1">
        <f t="array" ref="N95">IF($G95&gt;=N$7,TREND(O$6:O$7,N$6:N$7,$G95),IF($G95&gt;=N$8,TREND(O$7:O$8,N$7:N$8,$G95),IF($G95&gt;=N$9,TREND(O$8:O$9,N$8:N$9,$G95),IF($G95&gt;=N$10,TREND(O$9:O$10,N$9:N$10,$G95),IF($G95&gt;=N$11,TREND(O$10:O$11,N$10:N$11,$G95),0)))))</f>
        <v>1</v>
      </c>
      <c r="S95" s="63" cm="1">
        <f t="array" ref="S95">IF($G95&gt;=S$7,TREND(T$6:T$7,S$6:S$7,$G95),IF($G95&gt;=S$8,TREND(T$7:T$8,S$7:S$8,$G95),IF($G95&gt;=S$9,TREND(T$8:T$9,S$8:S$9,$G95),IF($G95&gt;=S$10,TREND(T$9:T$10,S$9:S$10,$G95),IF($G95&gt;=S$11,TREND(T$10:T$11,S$10:S$11,$G95),0)))))</f>
        <v>0.83243243243243259</v>
      </c>
      <c r="X95" s="63" cm="1">
        <f t="array" ref="X95">IF($G95&gt;=X$7,TREND(Y$6:Y$7,X$6:X$7,$G95),IF($G95&gt;=X$8,TREND(Y$7:Y$8,X$7:X$8,$G95),IF($G95&gt;=X$9,TREND(Y$8:Y$9,X$8:X$9,$G95),IF($G95&gt;=X$10,TREND(Y$9:Y$10,X$9:X$10,$G95),IF($G95&gt;=X$11,TREND(Y$10:Y$11,X$10:X$11,$G95),0)))))</f>
        <v>0</v>
      </c>
      <c r="Y95" s="20"/>
      <c r="Z95" s="20"/>
      <c r="AA95" s="18"/>
      <c r="AB95" s="18"/>
      <c r="AC95" s="18"/>
      <c r="AD95" s="18"/>
      <c r="AE95" s="18"/>
      <c r="AF95" s="18"/>
      <c r="AI95" s="21"/>
      <c r="AJ95" s="29">
        <f t="shared" si="30"/>
        <v>46532</v>
      </c>
      <c r="AK95">
        <f t="shared" si="24"/>
        <v>0</v>
      </c>
      <c r="AL95" s="1">
        <f t="shared" si="25"/>
        <v>1</v>
      </c>
      <c r="AM95" s="1">
        <f t="shared" si="31"/>
        <v>0</v>
      </c>
      <c r="AN95" s="121">
        <f t="shared" si="27"/>
        <v>0</v>
      </c>
      <c r="AO95" s="120">
        <f t="shared" si="29"/>
        <v>0.65</v>
      </c>
    </row>
    <row r="96" spans="1:41" x14ac:dyDescent="0.35">
      <c r="A96" s="63">
        <f t="shared" si="28"/>
        <v>0.82861968450082735</v>
      </c>
      <c r="B96" s="20"/>
      <c r="D96" s="159"/>
      <c r="F96" s="21"/>
      <c r="G96" s="63">
        <v>0.55000000000000004</v>
      </c>
      <c r="I96" s="63" cm="1">
        <f t="array" ref="I96">IF($G96&gt;=I$7,TREND(J$6:J$7,I$6:I$7,$G96),IF($G96&gt;=I$8,TREND(J$7:J$8,I$7:I$8,$G96),IF($G96&gt;=I$9,TREND(J$8:J$9,I$8:I$9,$G96),IF($G96&gt;=I$10,TREND(J$9:J$10,I$9:I$10,$G96),IF($G96&gt;=I$11,TREND(J$10:J$11,I$10:I$11,$G96),0)))))</f>
        <v>1</v>
      </c>
      <c r="J96" s="20"/>
      <c r="K96" s="3"/>
      <c r="N96" s="63" cm="1">
        <f t="array" ref="N96">IF($G96&gt;=N$7,TREND(O$6:O$7,N$6:N$7,$G96),IF($G96&gt;=N$8,TREND(O$7:O$8,N$7:N$8,$G96),IF($G96&gt;=N$9,TREND(O$8:O$9,N$8:N$9,$G96),IF($G96&gt;=N$10,TREND(O$9:O$10,N$9:N$10,$G96),IF($G96&gt;=N$11,TREND(O$10:O$11,N$10:N$11,$G96),0)))))</f>
        <v>1</v>
      </c>
      <c r="S96" s="63" cm="1">
        <f t="array" ref="S96">IF($G96&gt;=S$7,TREND(T$6:T$7,S$6:S$7,$G96),IF($G96&gt;=S$8,TREND(T$7:T$8,S$7:S$8,$G96),IF($G96&gt;=S$9,TREND(T$8:T$9,S$8:S$9,$G96),IF($G96&gt;=S$10,TREND(T$9:T$10,S$9:S$10,$G96),IF($G96&gt;=S$11,TREND(T$10:T$11,S$10:S$11,$G96),0)))))</f>
        <v>0.82702702702702713</v>
      </c>
      <c r="X96" s="63" cm="1">
        <f t="array" ref="X96">IF($G96&gt;=X$7,TREND(Y$6:Y$7,X$6:X$7,$G96),IF($G96&gt;=X$8,TREND(Y$7:Y$8,X$7:X$8,$G96),IF($G96&gt;=X$9,TREND(Y$8:Y$9,X$8:X$9,$G96),IF($G96&gt;=X$10,TREND(Y$9:Y$10,X$9:X$10,$G96),IF($G96&gt;=X$11,TREND(Y$10:Y$11,X$10:X$11,$G96),0)))))</f>
        <v>0</v>
      </c>
      <c r="Y96" s="20"/>
      <c r="Z96" s="20"/>
      <c r="AA96" s="18"/>
      <c r="AB96" s="18"/>
      <c r="AC96" s="18"/>
      <c r="AD96" s="18"/>
      <c r="AE96" s="18"/>
      <c r="AF96" s="18"/>
      <c r="AI96" s="21"/>
      <c r="AJ96" s="29">
        <f t="shared" si="30"/>
        <v>46533</v>
      </c>
      <c r="AK96">
        <f t="shared" si="24"/>
        <v>0</v>
      </c>
      <c r="AL96" s="1">
        <f t="shared" si="25"/>
        <v>1</v>
      </c>
      <c r="AM96" s="1">
        <f t="shared" si="31"/>
        <v>0</v>
      </c>
      <c r="AN96" s="121">
        <f t="shared" si="27"/>
        <v>0</v>
      </c>
      <c r="AO96" s="120">
        <f t="shared" si="29"/>
        <v>0.65</v>
      </c>
    </row>
    <row r="97" spans="1:41" x14ac:dyDescent="0.35">
      <c r="A97" s="63">
        <f t="shared" si="28"/>
        <v>0.82326404964147815</v>
      </c>
      <c r="B97" s="20"/>
      <c r="D97" s="159"/>
      <c r="F97" s="21"/>
      <c r="G97" s="63">
        <v>0.56000000000000005</v>
      </c>
      <c r="I97" s="63" cm="1">
        <f t="array" ref="I97">IF($G97&gt;=I$7,TREND(J$6:J$7,I$6:I$7,$G97),IF($G97&gt;=I$8,TREND(J$7:J$8,I$7:I$8,$G97),IF($G97&gt;=I$9,TREND(J$8:J$9,I$8:I$9,$G97),IF($G97&gt;=I$10,TREND(J$9:J$10,I$9:I$10,$G97),IF($G97&gt;=I$11,TREND(J$10:J$11,I$10:I$11,$G97),0)))))</f>
        <v>1</v>
      </c>
      <c r="J97" s="20"/>
      <c r="K97" s="3"/>
      <c r="N97" s="63" cm="1">
        <f t="array" ref="N97">IF($G97&gt;=N$7,TREND(O$6:O$7,N$6:N$7,$G97),IF($G97&gt;=N$8,TREND(O$7:O$8,N$7:N$8,$G97),IF($G97&gt;=N$9,TREND(O$8:O$9,N$8:N$9,$G97),IF($G97&gt;=N$10,TREND(O$9:O$10,N$9:N$10,$G97),IF($G97&gt;=N$11,TREND(O$10:O$11,N$10:N$11,$G97),0)))))</f>
        <v>1</v>
      </c>
      <c r="S97" s="63" cm="1">
        <f t="array" ref="S97">IF($G97&gt;=S$7,TREND(T$6:T$7,S$6:S$7,$G97),IF($G97&gt;=S$8,TREND(T$7:T$8,S$7:S$8,$G97),IF($G97&gt;=S$9,TREND(T$8:T$9,S$8:S$9,$G97),IF($G97&gt;=S$10,TREND(T$9:T$10,S$9:S$10,$G97),IF($G97&gt;=S$11,TREND(T$10:T$11,S$10:S$11,$G97),0)))))</f>
        <v>0.82162162162162167</v>
      </c>
      <c r="X97" s="63" cm="1">
        <f t="array" ref="X97">IF($G97&gt;=X$7,TREND(Y$6:Y$7,X$6:X$7,$G97),IF($G97&gt;=X$8,TREND(Y$7:Y$8,X$7:X$8,$G97),IF($G97&gt;=X$9,TREND(Y$8:Y$9,X$8:X$9,$G97),IF($G97&gt;=X$10,TREND(Y$9:Y$10,X$9:X$10,$G97),IF($G97&gt;=X$11,TREND(Y$10:Y$11,X$10:X$11,$G97),0)))))</f>
        <v>0</v>
      </c>
      <c r="Y97" s="20"/>
      <c r="Z97" s="20"/>
      <c r="AA97" s="18"/>
      <c r="AB97" s="18"/>
      <c r="AC97" s="18"/>
      <c r="AD97" s="18"/>
      <c r="AE97" s="18"/>
      <c r="AF97" s="18"/>
      <c r="AI97" s="21"/>
      <c r="AJ97" s="29">
        <f t="shared" si="30"/>
        <v>46534</v>
      </c>
      <c r="AK97">
        <f t="shared" si="24"/>
        <v>0</v>
      </c>
      <c r="AL97" s="1">
        <f t="shared" si="25"/>
        <v>1</v>
      </c>
      <c r="AM97" s="1">
        <f t="shared" si="31"/>
        <v>0</v>
      </c>
      <c r="AN97" s="121">
        <f t="shared" si="27"/>
        <v>0</v>
      </c>
      <c r="AO97" s="120">
        <f t="shared" si="29"/>
        <v>0.65</v>
      </c>
    </row>
    <row r="98" spans="1:41" x14ac:dyDescent="0.35">
      <c r="A98" s="63">
        <f t="shared" si="28"/>
        <v>0.81790841478212917</v>
      </c>
      <c r="B98" s="20"/>
      <c r="D98" s="159"/>
      <c r="F98" s="21"/>
      <c r="G98" s="63">
        <v>0.56999999999999995</v>
      </c>
      <c r="I98" s="63" cm="1">
        <f t="array" ref="I98">IF($G98&gt;=I$7,TREND(J$6:J$7,I$6:I$7,$G98),IF($G98&gt;=I$8,TREND(J$7:J$8,I$7:I$8,$G98),IF($G98&gt;=I$9,TREND(J$8:J$9,I$8:I$9,$G98),IF($G98&gt;=I$10,TREND(J$9:J$10,I$9:I$10,$G98),IF($G98&gt;=I$11,TREND(J$10:J$11,I$10:I$11,$G98),0)))))</f>
        <v>0.99999999999999989</v>
      </c>
      <c r="J98" s="20"/>
      <c r="K98" s="3"/>
      <c r="N98" s="63" cm="1">
        <f t="array" ref="N98">IF($G98&gt;=N$7,TREND(O$6:O$7,N$6:N$7,$G98),IF($G98&gt;=N$8,TREND(O$7:O$8,N$7:N$8,$G98),IF($G98&gt;=N$9,TREND(O$8:O$9,N$8:N$9,$G98),IF($G98&gt;=N$10,TREND(O$9:O$10,N$9:N$10,$G98),IF($G98&gt;=N$11,TREND(O$10:O$11,N$10:N$11,$G98),0)))))</f>
        <v>0.99999999999999989</v>
      </c>
      <c r="S98" s="63" cm="1">
        <f t="array" ref="S98">IF($G98&gt;=S$7,TREND(T$6:T$7,S$6:S$7,$G98),IF($G98&gt;=S$8,TREND(T$7:T$8,S$7:S$8,$G98),IF($G98&gt;=S$9,TREND(T$8:T$9,S$8:S$9,$G98),IF($G98&gt;=S$10,TREND(T$9:T$10,S$9:S$10,$G98),IF($G98&gt;=S$11,TREND(T$10:T$11,S$10:S$11,$G98),0)))))</f>
        <v>0.81621621621621632</v>
      </c>
      <c r="X98" s="63" cm="1">
        <f t="array" ref="X98">IF($G98&gt;=X$7,TREND(Y$6:Y$7,X$6:X$7,$G98),IF($G98&gt;=X$8,TREND(Y$7:Y$8,X$7:X$8,$G98),IF($G98&gt;=X$9,TREND(Y$8:Y$9,X$8:X$9,$G98),IF($G98&gt;=X$10,TREND(Y$9:Y$10,X$9:X$10,$G98),IF($G98&gt;=X$11,TREND(Y$10:Y$11,X$10:X$11,$G98),0)))))</f>
        <v>0</v>
      </c>
      <c r="Y98" s="20"/>
      <c r="Z98" s="20"/>
      <c r="AA98" s="18"/>
      <c r="AB98" s="18"/>
      <c r="AC98" s="18"/>
      <c r="AD98" s="18"/>
      <c r="AE98" s="18"/>
      <c r="AF98" s="18"/>
      <c r="AI98" s="21"/>
      <c r="AJ98" s="29">
        <f t="shared" si="30"/>
        <v>46535</v>
      </c>
      <c r="AK98">
        <f t="shared" si="24"/>
        <v>0</v>
      </c>
      <c r="AL98" s="1">
        <f t="shared" si="25"/>
        <v>1</v>
      </c>
      <c r="AM98" s="1">
        <f t="shared" si="31"/>
        <v>0</v>
      </c>
      <c r="AN98" s="121">
        <f t="shared" si="27"/>
        <v>0</v>
      </c>
      <c r="AO98" s="120">
        <f t="shared" si="29"/>
        <v>0.65</v>
      </c>
    </row>
    <row r="99" spans="1:41" x14ac:dyDescent="0.35">
      <c r="A99" s="63">
        <f t="shared" si="28"/>
        <v>0.81242489726971878</v>
      </c>
      <c r="B99" s="20"/>
      <c r="D99" s="159"/>
      <c r="F99" s="21"/>
      <c r="G99" s="63">
        <v>0.57999999999999996</v>
      </c>
      <c r="I99" s="63" cm="1">
        <f t="array" ref="I99">IF($G99&gt;=I$7,TREND(J$6:J$7,I$6:I$7,$G99),IF($G99&gt;=I$8,TREND(J$7:J$8,I$7:I$8,$G99),IF($G99&gt;=I$9,TREND(J$8:J$9,I$8:I$9,$G99),IF($G99&gt;=I$10,TREND(J$9:J$10,I$9:I$10,$G99),IF($G99&gt;=I$11,TREND(J$10:J$11,I$10:I$11,$G99),0)))))</f>
        <v>0.98611111111111094</v>
      </c>
      <c r="J99" s="20"/>
      <c r="K99" s="3"/>
      <c r="N99" s="63" cm="1">
        <f t="array" ref="N99">IF($G99&gt;=N$7,TREND(O$6:O$7,N$6:N$7,$G99),IF($G99&gt;=N$8,TREND(O$7:O$8,N$7:N$8,$G99),IF($G99&gt;=N$9,TREND(O$8:O$9,N$8:N$9,$G99),IF($G99&gt;=N$10,TREND(O$9:O$10,N$9:N$10,$G99),IF($G99&gt;=N$11,TREND(O$10:O$11,N$10:N$11,$G99),0)))))</f>
        <v>0.98611111111111094</v>
      </c>
      <c r="S99" s="63" cm="1">
        <f t="array" ref="S99">IF($G99&gt;=S$7,TREND(T$6:T$7,S$6:S$7,$G99),IF($G99&gt;=S$8,TREND(T$7:T$8,S$7:S$8,$G99),IF($G99&gt;=S$9,TREND(T$8:T$9,S$8:S$9,$G99),IF($G99&gt;=S$10,TREND(T$9:T$10,S$9:S$10,$G99),IF($G99&gt;=S$11,TREND(T$10:T$11,S$10:S$11,$G99),0)))))</f>
        <v>0.81081081081081097</v>
      </c>
      <c r="X99" s="63" cm="1">
        <f t="array" ref="X99">IF($G99&gt;=X$7,TREND(Y$6:Y$7,X$6:X$7,$G99),IF($G99&gt;=X$8,TREND(Y$7:Y$8,X$7:X$8,$G99),IF($G99&gt;=X$9,TREND(Y$8:Y$9,X$8:X$9,$G99),IF($G99&gt;=X$10,TREND(Y$9:Y$10,X$9:X$10,$G99),IF($G99&gt;=X$11,TREND(Y$10:Y$11,X$10:X$11,$G99),0)))))</f>
        <v>0</v>
      </c>
      <c r="Y99" s="20"/>
      <c r="Z99" s="20"/>
      <c r="AA99" s="18"/>
      <c r="AB99" s="18"/>
      <c r="AC99" s="18"/>
      <c r="AD99" s="18"/>
      <c r="AE99" s="18"/>
      <c r="AF99" s="18"/>
      <c r="AI99" s="21"/>
      <c r="AJ99" s="29">
        <f t="shared" si="30"/>
        <v>46536</v>
      </c>
      <c r="AK99">
        <f t="shared" si="24"/>
        <v>0</v>
      </c>
      <c r="AL99" s="1">
        <f t="shared" si="25"/>
        <v>1</v>
      </c>
      <c r="AM99" s="1">
        <f t="shared" si="31"/>
        <v>0</v>
      </c>
      <c r="AN99" s="121">
        <f t="shared" si="27"/>
        <v>0</v>
      </c>
      <c r="AO99" s="120">
        <f t="shared" si="29"/>
        <v>0.65</v>
      </c>
    </row>
    <row r="100" spans="1:41" x14ac:dyDescent="0.35">
      <c r="A100" s="63">
        <f t="shared" si="28"/>
        <v>0.8069413797573084</v>
      </c>
      <c r="B100" s="20"/>
      <c r="D100" s="159"/>
      <c r="F100" s="21"/>
      <c r="G100" s="63">
        <v>0.59</v>
      </c>
      <c r="I100" s="63" cm="1">
        <f t="array" ref="I100">IF($G100&gt;=I$7,TREND(J$6:J$7,I$6:I$7,$G100),IF($G100&gt;=I$8,TREND(J$7:J$8,I$7:I$8,$G100),IF($G100&gt;=I$9,TREND(J$8:J$9,I$8:I$9,$G100),IF($G100&gt;=I$10,TREND(J$9:J$10,I$9:I$10,$G100),IF($G100&gt;=I$11,TREND(J$10:J$11,I$10:I$11,$G100),0)))))</f>
        <v>0.9722222222222221</v>
      </c>
      <c r="J100" s="20"/>
      <c r="K100" s="3"/>
      <c r="N100" s="63" cm="1">
        <f t="array" ref="N100">IF($G100&gt;=N$7,TREND(O$6:O$7,N$6:N$7,$G100),IF($G100&gt;=N$8,TREND(O$7:O$8,N$7:N$8,$G100),IF($G100&gt;=N$9,TREND(O$8:O$9,N$8:N$9,$G100),IF($G100&gt;=N$10,TREND(O$9:O$10,N$9:N$10,$G100),IF($G100&gt;=N$11,TREND(O$10:O$11,N$10:N$11,$G100),0)))))</f>
        <v>0.9722222222222221</v>
      </c>
      <c r="S100" s="63" cm="1">
        <f t="array" ref="S100">IF($G100&gt;=S$7,TREND(T$6:T$7,S$6:S$7,$G100),IF($G100&gt;=S$8,TREND(T$7:T$8,S$7:S$8,$G100),IF($G100&gt;=S$9,TREND(T$8:T$9,S$8:S$9,$G100),IF($G100&gt;=S$10,TREND(T$9:T$10,S$9:S$10,$G100),IF($G100&gt;=S$11,TREND(T$10:T$11,S$10:S$11,$G100),0)))))</f>
        <v>0.80540540540540551</v>
      </c>
      <c r="X100" s="63" cm="1">
        <f t="array" ref="X100">IF($G100&gt;=X$7,TREND(Y$6:Y$7,X$6:X$7,$G100),IF($G100&gt;=X$8,TREND(Y$7:Y$8,X$7:X$8,$G100),IF($G100&gt;=X$9,TREND(Y$8:Y$9,X$8:X$9,$G100),IF($G100&gt;=X$10,TREND(Y$9:Y$10,X$9:X$10,$G100),IF($G100&gt;=X$11,TREND(Y$10:Y$11,X$10:X$11,$G100),0)))))</f>
        <v>0</v>
      </c>
      <c r="Y100" s="20"/>
      <c r="Z100" s="20"/>
      <c r="AA100" s="18"/>
      <c r="AB100" s="18"/>
      <c r="AC100" s="18"/>
      <c r="AD100" s="18"/>
      <c r="AE100" s="18"/>
      <c r="AF100" s="18"/>
      <c r="AI100" s="21"/>
      <c r="AJ100" s="29">
        <f t="shared" si="30"/>
        <v>46537</v>
      </c>
      <c r="AK100">
        <f t="shared" si="24"/>
        <v>0</v>
      </c>
      <c r="AL100" s="1">
        <f t="shared" si="25"/>
        <v>1</v>
      </c>
      <c r="AM100" s="1">
        <f t="shared" si="31"/>
        <v>0</v>
      </c>
      <c r="AN100" s="121">
        <f t="shared" si="27"/>
        <v>0</v>
      </c>
      <c r="AO100" s="120">
        <f t="shared" si="29"/>
        <v>0.65</v>
      </c>
    </row>
    <row r="101" spans="1:41" x14ac:dyDescent="0.35">
      <c r="A101" s="63">
        <f t="shared" si="28"/>
        <v>0.80145786224489801</v>
      </c>
      <c r="B101" s="20"/>
      <c r="D101" s="159"/>
      <c r="F101" s="21"/>
      <c r="G101" s="63">
        <v>0.6</v>
      </c>
      <c r="I101" s="63" cm="1">
        <f t="array" ref="I101">IF($G101&gt;=I$7,TREND(J$6:J$7,I$6:I$7,$G101),IF($G101&gt;=I$8,TREND(J$7:J$8,I$7:I$8,$G101),IF($G101&gt;=I$9,TREND(J$8:J$9,I$8:I$9,$G101),IF($G101&gt;=I$10,TREND(J$9:J$10,I$9:I$10,$G101),IF($G101&gt;=I$11,TREND(J$10:J$11,I$10:I$11,$G101),0)))))</f>
        <v>0.95833333333333315</v>
      </c>
      <c r="J101" s="20"/>
      <c r="K101" s="3"/>
      <c r="N101" s="63" cm="1">
        <f t="array" ref="N101">IF($G101&gt;=N$7,TREND(O$6:O$7,N$6:N$7,$G101),IF($G101&gt;=N$8,TREND(O$7:O$8,N$7:N$8,$G101),IF($G101&gt;=N$9,TREND(O$8:O$9,N$8:N$9,$G101),IF($G101&gt;=N$10,TREND(O$9:O$10,N$9:N$10,$G101),IF($G101&gt;=N$11,TREND(O$10:O$11,N$10:N$11,$G101),0)))))</f>
        <v>0.95833333333333315</v>
      </c>
      <c r="S101" s="63" cm="1">
        <f t="array" ref="S101">IF($G101&gt;=S$7,TREND(T$6:T$7,S$6:S$7,$G101),IF($G101&gt;=S$8,TREND(T$7:T$8,S$7:S$8,$G101),IF($G101&gt;=S$9,TREND(T$8:T$9,S$8:S$9,$G101),IF($G101&gt;=S$10,TREND(T$9:T$10,S$9:S$10,$G101),IF($G101&gt;=S$11,TREND(T$10:T$11,S$10:S$11,$G101),0)))))</f>
        <v>0.8</v>
      </c>
      <c r="X101" s="63" cm="1">
        <f t="array" ref="X101">IF($G101&gt;=X$7,TREND(Y$6:Y$7,X$6:X$7,$G101),IF($G101&gt;=X$8,TREND(Y$7:Y$8,X$7:X$8,$G101),IF($G101&gt;=X$9,TREND(Y$8:Y$9,X$8:X$9,$G101),IF($G101&gt;=X$10,TREND(Y$9:Y$10,X$9:X$10,$G101),IF($G101&gt;=X$11,TREND(Y$10:Y$11,X$10:X$11,$G101),0)))))</f>
        <v>0</v>
      </c>
      <c r="Y101" s="20"/>
      <c r="Z101" s="20"/>
      <c r="AA101" s="18"/>
      <c r="AB101" s="18"/>
      <c r="AC101" s="18"/>
      <c r="AD101" s="18"/>
      <c r="AE101" s="18"/>
      <c r="AF101" s="18"/>
      <c r="AI101" s="21"/>
      <c r="AJ101" s="29">
        <f t="shared" si="30"/>
        <v>46538</v>
      </c>
      <c r="AK101">
        <f t="shared" si="24"/>
        <v>0.20000000000000004</v>
      </c>
      <c r="AL101" s="1">
        <f t="shared" si="25"/>
        <v>0.65</v>
      </c>
      <c r="AM101" s="1">
        <f t="shared" si="31"/>
        <v>0.20000000000000004</v>
      </c>
      <c r="AN101" s="121">
        <f t="shared" si="27"/>
        <v>0.20000000000000004</v>
      </c>
      <c r="AO101" s="120">
        <f t="shared" si="29"/>
        <v>0.65</v>
      </c>
    </row>
    <row r="102" spans="1:41" x14ac:dyDescent="0.35">
      <c r="A102" s="63">
        <f t="shared" si="28"/>
        <v>0.79067896076530608</v>
      </c>
      <c r="B102" s="20"/>
      <c r="D102" s="159"/>
      <c r="F102" s="21"/>
      <c r="G102" s="63">
        <v>0.61</v>
      </c>
      <c r="I102" s="63" cm="1">
        <f t="array" ref="I102">IF($G102&gt;=I$7,TREND(J$6:J$7,I$6:I$7,$G102),IF($G102&gt;=I$8,TREND(J$7:J$8,I$7:I$8,$G102),IF($G102&gt;=I$9,TREND(J$8:J$9,I$8:I$9,$G102),IF($G102&gt;=I$10,TREND(J$9:J$10,I$9:I$10,$G102),IF($G102&gt;=I$11,TREND(J$10:J$11,I$10:I$11,$G102),0)))))</f>
        <v>0.94444444444444431</v>
      </c>
      <c r="J102" s="20"/>
      <c r="K102" s="3"/>
      <c r="N102" s="63" cm="1">
        <f t="array" ref="N102">IF($G102&gt;=N$7,TREND(O$6:O$7,N$6:N$7,$G102),IF($G102&gt;=N$8,TREND(O$7:O$8,N$7:N$8,$G102),IF($G102&gt;=N$9,TREND(O$8:O$9,N$8:N$9,$G102),IF($G102&gt;=N$10,TREND(O$9:O$10,N$9:N$10,$G102),IF($G102&gt;=N$11,TREND(O$10:O$11,N$10:N$11,$G102),0)))))</f>
        <v>0.94444444444444431</v>
      </c>
      <c r="S102" s="63" cm="1">
        <f t="array" ref="S102">IF($G102&gt;=S$7,TREND(T$6:T$7,S$6:S$7,$G102),IF($G102&gt;=S$8,TREND(T$7:T$8,S$7:S$8,$G102),IF($G102&gt;=S$9,TREND(T$8:T$9,S$8:S$9,$G102),IF($G102&gt;=S$10,TREND(T$9:T$10,S$9:S$10,$G102),IF($G102&gt;=S$11,TREND(T$10:T$11,S$10:S$11,$G102),0)))))</f>
        <v>0.78925000000000001</v>
      </c>
      <c r="X102" s="63" cm="1">
        <f t="array" ref="X102">IF($G102&gt;=X$7,TREND(Y$6:Y$7,X$6:X$7,$G102),IF($G102&gt;=X$8,TREND(Y$7:Y$8,X$7:X$8,$G102),IF($G102&gt;=X$9,TREND(Y$8:Y$9,X$8:X$9,$G102),IF($G102&gt;=X$10,TREND(Y$9:Y$10,X$9:X$10,$G102),IF($G102&gt;=X$11,TREND(Y$10:Y$11,X$10:X$11,$G102),0)))))</f>
        <v>0</v>
      </c>
      <c r="Y102" s="20"/>
      <c r="Z102" s="20"/>
      <c r="AA102" s="18"/>
      <c r="AB102" s="18"/>
      <c r="AC102" s="18"/>
      <c r="AD102" s="18"/>
      <c r="AE102" s="18"/>
      <c r="AF102" s="18"/>
      <c r="AI102" s="21"/>
      <c r="AJ102" s="29">
        <f t="shared" si="30"/>
        <v>46539</v>
      </c>
      <c r="AK102">
        <f t="shared" si="24"/>
        <v>0</v>
      </c>
      <c r="AL102" s="1">
        <f t="shared" si="25"/>
        <v>1</v>
      </c>
      <c r="AM102" s="1">
        <f t="shared" si="31"/>
        <v>0</v>
      </c>
      <c r="AN102" s="121">
        <f t="shared" si="27"/>
        <v>0</v>
      </c>
      <c r="AO102" s="120">
        <f t="shared" si="29"/>
        <v>0.9</v>
      </c>
    </row>
    <row r="103" spans="1:41" x14ac:dyDescent="0.35">
      <c r="A103" s="63">
        <f t="shared" si="28"/>
        <v>0.77990005928571415</v>
      </c>
      <c r="B103" s="20"/>
      <c r="D103" s="159"/>
      <c r="F103" s="21"/>
      <c r="G103" s="63">
        <v>0.62</v>
      </c>
      <c r="I103" s="63" cm="1">
        <f t="array" ref="I103">IF($G103&gt;=I$7,TREND(J$6:J$7,I$6:I$7,$G103),IF($G103&gt;=I$8,TREND(J$7:J$8,I$7:I$8,$G103),IF($G103&gt;=I$9,TREND(J$8:J$9,I$8:I$9,$G103),IF($G103&gt;=I$10,TREND(J$9:J$10,I$9:I$10,$G103),IF($G103&gt;=I$11,TREND(J$10:J$11,I$10:I$11,$G103),0)))))</f>
        <v>0.93055555555555536</v>
      </c>
      <c r="J103" s="20"/>
      <c r="K103" s="3"/>
      <c r="N103" s="63" cm="1">
        <f t="array" ref="N103">IF($G103&gt;=N$7,TREND(O$6:O$7,N$6:N$7,$G103),IF($G103&gt;=N$8,TREND(O$7:O$8,N$7:N$8,$G103),IF($G103&gt;=N$9,TREND(O$8:O$9,N$8:N$9,$G103),IF($G103&gt;=N$10,TREND(O$9:O$10,N$9:N$10,$G103),IF($G103&gt;=N$11,TREND(O$10:O$11,N$10:N$11,$G103),0)))))</f>
        <v>0.93055555555555536</v>
      </c>
      <c r="S103" s="63" cm="1">
        <f t="array" ref="S103">IF($G103&gt;=S$7,TREND(T$6:T$7,S$6:S$7,$G103),IF($G103&gt;=S$8,TREND(T$7:T$8,S$7:S$8,$G103),IF($G103&gt;=S$9,TREND(T$8:T$9,S$8:S$9,$G103),IF($G103&gt;=S$10,TREND(T$9:T$10,S$9:S$10,$G103),IF($G103&gt;=S$11,TREND(T$10:T$11,S$10:S$11,$G103),0)))))</f>
        <v>0.77849999999999997</v>
      </c>
      <c r="X103" s="63" cm="1">
        <f t="array" ref="X103">IF($G103&gt;=X$7,TREND(Y$6:Y$7,X$6:X$7,$G103),IF($G103&gt;=X$8,TREND(Y$7:Y$8,X$7:X$8,$G103),IF($G103&gt;=X$9,TREND(Y$8:Y$9,X$8:X$9,$G103),IF($G103&gt;=X$10,TREND(Y$9:Y$10,X$9:X$10,$G103),IF($G103&gt;=X$11,TREND(Y$10:Y$11,X$10:X$11,$G103),0)))))</f>
        <v>0</v>
      </c>
      <c r="Y103" s="20"/>
      <c r="Z103" s="20"/>
      <c r="AA103" s="18"/>
      <c r="AB103" s="18"/>
      <c r="AC103" s="18"/>
      <c r="AD103" s="18"/>
      <c r="AE103" s="18"/>
      <c r="AF103" s="18"/>
      <c r="AI103" s="21"/>
      <c r="AJ103" s="29">
        <f t="shared" si="30"/>
        <v>46540</v>
      </c>
      <c r="AK103">
        <f t="shared" si="24"/>
        <v>0</v>
      </c>
      <c r="AL103" s="1">
        <f t="shared" si="25"/>
        <v>1</v>
      </c>
      <c r="AM103" s="1">
        <f t="shared" si="31"/>
        <v>0</v>
      </c>
      <c r="AN103" s="121">
        <f t="shared" si="27"/>
        <v>0</v>
      </c>
      <c r="AO103" s="120">
        <f t="shared" si="29"/>
        <v>0.9</v>
      </c>
    </row>
    <row r="104" spans="1:41" x14ac:dyDescent="0.35">
      <c r="A104" s="63">
        <f t="shared" si="28"/>
        <v>0.76912115780612234</v>
      </c>
      <c r="B104" s="20"/>
      <c r="D104" s="159"/>
      <c r="F104" s="21"/>
      <c r="G104" s="63">
        <v>0.63</v>
      </c>
      <c r="I104" s="63" cm="1">
        <f t="array" ref="I104">IF($G104&gt;=I$7,TREND(J$6:J$7,I$6:I$7,$G104),IF($G104&gt;=I$8,TREND(J$7:J$8,I$7:I$8,$G104),IF($G104&gt;=I$9,TREND(J$8:J$9,I$8:I$9,$G104),IF($G104&gt;=I$10,TREND(J$9:J$10,I$9:I$10,$G104),IF($G104&gt;=I$11,TREND(J$10:J$11,I$10:I$11,$G104),0)))))</f>
        <v>0.91666666666666652</v>
      </c>
      <c r="J104" s="20"/>
      <c r="K104" s="3"/>
      <c r="N104" s="63" cm="1">
        <f t="array" ref="N104">IF($G104&gt;=N$7,TREND(O$6:O$7,N$6:N$7,$G104),IF($G104&gt;=N$8,TREND(O$7:O$8,N$7:N$8,$G104),IF($G104&gt;=N$9,TREND(O$8:O$9,N$8:N$9,$G104),IF($G104&gt;=N$10,TREND(O$9:O$10,N$9:N$10,$G104),IF($G104&gt;=N$11,TREND(O$10:O$11,N$10:N$11,$G104),0)))))</f>
        <v>0.91666666666666652</v>
      </c>
      <c r="S104" s="63" cm="1">
        <f t="array" ref="S104">IF($G104&gt;=S$7,TREND(T$6:T$7,S$6:S$7,$G104),IF($G104&gt;=S$8,TREND(T$7:T$8,S$7:S$8,$G104),IF($G104&gt;=S$9,TREND(T$8:T$9,S$8:S$9,$G104),IF($G104&gt;=S$10,TREND(T$9:T$10,S$9:S$10,$G104),IF($G104&gt;=S$11,TREND(T$10:T$11,S$10:S$11,$G104),0)))))</f>
        <v>0.76775000000000004</v>
      </c>
      <c r="X104" s="63" cm="1">
        <f t="array" ref="X104">IF($G104&gt;=X$7,TREND(Y$6:Y$7,X$6:X$7,$G104),IF($G104&gt;=X$8,TREND(Y$7:Y$8,X$7:X$8,$G104),IF($G104&gt;=X$9,TREND(Y$8:Y$9,X$8:X$9,$G104),IF($G104&gt;=X$10,TREND(Y$9:Y$10,X$9:X$10,$G104),IF($G104&gt;=X$11,TREND(Y$10:Y$11,X$10:X$11,$G104),0)))))</f>
        <v>0</v>
      </c>
      <c r="Y104" s="20"/>
      <c r="Z104" s="20"/>
      <c r="AA104" s="18"/>
      <c r="AB104" s="18"/>
      <c r="AC104" s="18"/>
      <c r="AD104" s="18"/>
      <c r="AE104" s="18"/>
      <c r="AF104" s="18"/>
      <c r="AI104" s="21"/>
      <c r="AJ104" s="29">
        <f t="shared" si="30"/>
        <v>46541</v>
      </c>
      <c r="AK104">
        <f t="shared" si="24"/>
        <v>0</v>
      </c>
      <c r="AL104" s="1">
        <f t="shared" si="25"/>
        <v>1</v>
      </c>
      <c r="AM104" s="1">
        <f t="shared" si="31"/>
        <v>0</v>
      </c>
      <c r="AN104" s="121">
        <f t="shared" si="27"/>
        <v>0</v>
      </c>
      <c r="AO104" s="120">
        <f t="shared" si="29"/>
        <v>0.9</v>
      </c>
    </row>
    <row r="105" spans="1:41" x14ac:dyDescent="0.35">
      <c r="A105" s="63">
        <f t="shared" si="28"/>
        <v>0.75834225632653052</v>
      </c>
      <c r="B105" s="20"/>
      <c r="D105" s="159"/>
      <c r="F105" s="21"/>
      <c r="G105" s="63">
        <v>0.64</v>
      </c>
      <c r="I105" s="63" cm="1">
        <f t="array" ref="I105">IF($G105&gt;=I$7,TREND(J$6:J$7,I$6:I$7,$G105),IF($G105&gt;=I$8,TREND(J$7:J$8,I$7:I$8,$G105),IF($G105&gt;=I$9,TREND(J$8:J$9,I$8:I$9,$G105),IF($G105&gt;=I$10,TREND(J$9:J$10,I$9:I$10,$G105),IF($G105&gt;=I$11,TREND(J$10:J$11,I$10:I$11,$G105),0)))))</f>
        <v>0.90277777777777768</v>
      </c>
      <c r="J105" s="20"/>
      <c r="K105" s="3"/>
      <c r="N105" s="63" cm="1">
        <f t="array" ref="N105">IF($G105&gt;=N$7,TREND(O$6:O$7,N$6:N$7,$G105),IF($G105&gt;=N$8,TREND(O$7:O$8,N$7:N$8,$G105),IF($G105&gt;=N$9,TREND(O$8:O$9,N$8:N$9,$G105),IF($G105&gt;=N$10,TREND(O$9:O$10,N$9:N$10,$G105),IF($G105&gt;=N$11,TREND(O$10:O$11,N$10:N$11,$G105),0)))))</f>
        <v>0.90277777777777768</v>
      </c>
      <c r="S105" s="63" cm="1">
        <f t="array" ref="S105">IF($G105&gt;=S$7,TREND(T$6:T$7,S$6:S$7,$G105),IF($G105&gt;=S$8,TREND(T$7:T$8,S$7:S$8,$G105),IF($G105&gt;=S$9,TREND(T$8:T$9,S$8:S$9,$G105),IF($G105&gt;=S$10,TREND(T$9:T$10,S$9:S$10,$G105),IF($G105&gt;=S$11,TREND(T$10:T$11,S$10:S$11,$G105),0)))))</f>
        <v>0.75700000000000001</v>
      </c>
      <c r="X105" s="63" cm="1">
        <f t="array" ref="X105">IF($G105&gt;=X$7,TREND(Y$6:Y$7,X$6:X$7,$G105),IF($G105&gt;=X$8,TREND(Y$7:Y$8,X$7:X$8,$G105),IF($G105&gt;=X$9,TREND(Y$8:Y$9,X$8:X$9,$G105),IF($G105&gt;=X$10,TREND(Y$9:Y$10,X$9:X$10,$G105),IF($G105&gt;=X$11,TREND(Y$10:Y$11,X$10:X$11,$G105),0)))))</f>
        <v>0</v>
      </c>
      <c r="Y105" s="20"/>
      <c r="Z105" s="20"/>
      <c r="AA105" s="18"/>
      <c r="AB105" s="18"/>
      <c r="AC105" s="18"/>
      <c r="AD105" s="18"/>
      <c r="AE105" s="18"/>
      <c r="AF105" s="18"/>
      <c r="AI105" s="21"/>
      <c r="AJ105" s="29">
        <f t="shared" si="30"/>
        <v>46542</v>
      </c>
      <c r="AK105">
        <f t="shared" ref="AK105:AK168" si="32">_xlfn.XLOOKUP(AJ105,A$27:A$36,B$27:B$36,0,0)</f>
        <v>0</v>
      </c>
      <c r="AL105" s="1">
        <f t="shared" ref="AL105:AL168" si="33">_xlfn.XLOOKUP(AJ105,A$15:A$24,B$15:B$24,1,0)</f>
        <v>1</v>
      </c>
      <c r="AM105" s="1">
        <f t="shared" ref="AM105:AM136" si="34">_xlfn.XLOOKUP(AJ105,A$27:A$36,B$27:B$36,0,-1)</f>
        <v>0</v>
      </c>
      <c r="AN105" s="121">
        <f t="shared" ref="AN105:AN168" si="35">AK105</f>
        <v>0</v>
      </c>
      <c r="AO105" s="120">
        <f t="shared" si="29"/>
        <v>0.9</v>
      </c>
    </row>
    <row r="106" spans="1:41" x14ac:dyDescent="0.35">
      <c r="A106" s="63">
        <f t="shared" ref="A106:A141" si="36">(IFERROR((I106*$H$3/$I$4),0)+IFERROR((N106*$M$3/$N$4),0)+IFERROR((S106*$R$3/$S$4),0)+IFERROR((X106*$W$3/$X$4),0))/($D$5/1000)</f>
        <v>0.7475633548469387</v>
      </c>
      <c r="B106" s="20"/>
      <c r="D106" s="159"/>
      <c r="F106" s="21"/>
      <c r="G106" s="63">
        <v>0.65</v>
      </c>
      <c r="I106" s="63" cm="1">
        <f t="array" ref="I106">IF($G106&gt;=I$7,TREND(J$6:J$7,I$6:I$7,$G106),IF($G106&gt;=I$8,TREND(J$7:J$8,I$7:I$8,$G106),IF($G106&gt;=I$9,TREND(J$8:J$9,I$8:I$9,$G106),IF($G106&gt;=I$10,TREND(J$9:J$10,I$9:I$10,$G106),IF($G106&gt;=I$11,TREND(J$10:J$11,I$10:I$11,$G106),0)))))</f>
        <v>0.88888888888888873</v>
      </c>
      <c r="J106" s="20"/>
      <c r="K106" s="3"/>
      <c r="N106" s="63" cm="1">
        <f t="array" ref="N106">IF($G106&gt;=N$7,TREND(O$6:O$7,N$6:N$7,$G106),IF($G106&gt;=N$8,TREND(O$7:O$8,N$7:N$8,$G106),IF($G106&gt;=N$9,TREND(O$8:O$9,N$8:N$9,$G106),IF($G106&gt;=N$10,TREND(O$9:O$10,N$9:N$10,$G106),IF($G106&gt;=N$11,TREND(O$10:O$11,N$10:N$11,$G106),0)))))</f>
        <v>0.88888888888888873</v>
      </c>
      <c r="S106" s="63" cm="1">
        <f t="array" ref="S106">IF($G106&gt;=S$7,TREND(T$6:T$7,S$6:S$7,$G106),IF($G106&gt;=S$8,TREND(T$7:T$8,S$7:S$8,$G106),IF($G106&gt;=S$9,TREND(T$8:T$9,S$8:S$9,$G106),IF($G106&gt;=S$10,TREND(T$9:T$10,S$9:S$10,$G106),IF($G106&gt;=S$11,TREND(T$10:T$11,S$10:S$11,$G106),0)))))</f>
        <v>0.74624999999999997</v>
      </c>
      <c r="X106" s="63" cm="1">
        <f t="array" ref="X106">IF($G106&gt;=X$7,TREND(Y$6:Y$7,X$6:X$7,$G106),IF($G106&gt;=X$8,TREND(Y$7:Y$8,X$7:X$8,$G106),IF($G106&gt;=X$9,TREND(Y$8:Y$9,X$8:X$9,$G106),IF($G106&gt;=X$10,TREND(Y$9:Y$10,X$9:X$10,$G106),IF($G106&gt;=X$11,TREND(Y$10:Y$11,X$10:X$11,$G106),0)))))</f>
        <v>0</v>
      </c>
      <c r="Y106" s="20"/>
      <c r="Z106" s="20"/>
      <c r="AA106" s="18"/>
      <c r="AB106" s="18"/>
      <c r="AC106" s="18"/>
      <c r="AD106" s="18"/>
      <c r="AE106" s="18"/>
      <c r="AF106" s="18"/>
      <c r="AI106" s="21"/>
      <c r="AJ106" s="29">
        <f t="shared" si="30"/>
        <v>46543</v>
      </c>
      <c r="AK106">
        <f t="shared" si="32"/>
        <v>0</v>
      </c>
      <c r="AL106" s="1">
        <f t="shared" si="33"/>
        <v>1</v>
      </c>
      <c r="AM106" s="1">
        <f t="shared" si="34"/>
        <v>0</v>
      </c>
      <c r="AN106" s="121">
        <f t="shared" si="35"/>
        <v>0</v>
      </c>
      <c r="AO106" s="120">
        <f t="shared" ref="AO106:AO169" si="37">IF(AL106=1,AO107,AL106)</f>
        <v>0.9</v>
      </c>
    </row>
    <row r="107" spans="1:41" x14ac:dyDescent="0.35">
      <c r="A107" s="63">
        <f t="shared" si="36"/>
        <v>0.73678445336734688</v>
      </c>
      <c r="B107" s="20"/>
      <c r="D107" s="159"/>
      <c r="F107" s="21"/>
      <c r="G107" s="63">
        <v>0.66</v>
      </c>
      <c r="I107" s="63" cm="1">
        <f t="array" ref="I107">IF($G107&gt;=I$7,TREND(J$6:J$7,I$6:I$7,$G107),IF($G107&gt;=I$8,TREND(J$7:J$8,I$7:I$8,$G107),IF($G107&gt;=I$9,TREND(J$8:J$9,I$8:I$9,$G107),IF($G107&gt;=I$10,TREND(J$9:J$10,I$9:I$10,$G107),IF($G107&gt;=I$11,TREND(J$10:J$11,I$10:I$11,$G107),0)))))</f>
        <v>0.87499999999999989</v>
      </c>
      <c r="J107" s="20"/>
      <c r="K107" s="3"/>
      <c r="N107" s="63" cm="1">
        <f t="array" ref="N107">IF($G107&gt;=N$7,TREND(O$6:O$7,N$6:N$7,$G107),IF($G107&gt;=N$8,TREND(O$7:O$8,N$7:N$8,$G107),IF($G107&gt;=N$9,TREND(O$8:O$9,N$8:N$9,$G107),IF($G107&gt;=N$10,TREND(O$9:O$10,N$9:N$10,$G107),IF($G107&gt;=N$11,TREND(O$10:O$11,N$10:N$11,$G107),0)))))</f>
        <v>0.87499999999999989</v>
      </c>
      <c r="S107" s="63" cm="1">
        <f t="array" ref="S107">IF($G107&gt;=S$7,TREND(T$6:T$7,S$6:S$7,$G107),IF($G107&gt;=S$8,TREND(T$7:T$8,S$7:S$8,$G107),IF($G107&gt;=S$9,TREND(T$8:T$9,S$8:S$9,$G107),IF($G107&gt;=S$10,TREND(T$9:T$10,S$9:S$10,$G107),IF($G107&gt;=S$11,TREND(T$10:T$11,S$10:S$11,$G107),0)))))</f>
        <v>0.73549999999999993</v>
      </c>
      <c r="X107" s="63" cm="1">
        <f t="array" ref="X107">IF($G107&gt;=X$7,TREND(Y$6:Y$7,X$6:X$7,$G107),IF($G107&gt;=X$8,TREND(Y$7:Y$8,X$7:X$8,$G107),IF($G107&gt;=X$9,TREND(Y$8:Y$9,X$8:X$9,$G107),IF($G107&gt;=X$10,TREND(Y$9:Y$10,X$9:X$10,$G107),IF($G107&gt;=X$11,TREND(Y$10:Y$11,X$10:X$11,$G107),0)))))</f>
        <v>0</v>
      </c>
      <c r="Y107" s="20"/>
      <c r="Z107" s="20"/>
      <c r="AA107" s="18"/>
      <c r="AB107" s="18"/>
      <c r="AC107" s="18"/>
      <c r="AD107" s="18"/>
      <c r="AE107" s="18"/>
      <c r="AF107" s="18"/>
      <c r="AI107" s="21"/>
      <c r="AJ107" s="29">
        <f t="shared" ref="AJ107:AJ170" si="38">AJ106+1</f>
        <v>46544</v>
      </c>
      <c r="AK107">
        <f t="shared" si="32"/>
        <v>0</v>
      </c>
      <c r="AL107" s="1">
        <f t="shared" si="33"/>
        <v>1</v>
      </c>
      <c r="AM107" s="1">
        <f t="shared" si="34"/>
        <v>0</v>
      </c>
      <c r="AN107" s="121">
        <f t="shared" si="35"/>
        <v>0</v>
      </c>
      <c r="AO107" s="120">
        <f t="shared" si="37"/>
        <v>0.9</v>
      </c>
    </row>
    <row r="108" spans="1:41" x14ac:dyDescent="0.35">
      <c r="A108" s="63">
        <f t="shared" si="36"/>
        <v>0.72600555188775506</v>
      </c>
      <c r="B108" s="20"/>
      <c r="D108" s="159"/>
      <c r="F108" s="21"/>
      <c r="G108" s="63">
        <v>0.67</v>
      </c>
      <c r="I108" s="63" cm="1">
        <f t="array" ref="I108">IF($G108&gt;=I$7,TREND(J$6:J$7,I$6:I$7,$G108),IF($G108&gt;=I$8,TREND(J$7:J$8,I$7:I$8,$G108),IF($G108&gt;=I$9,TREND(J$8:J$9,I$8:I$9,$G108),IF($G108&gt;=I$10,TREND(J$9:J$10,I$9:I$10,$G108),IF($G108&gt;=I$11,TREND(J$10:J$11,I$10:I$11,$G108),0)))))</f>
        <v>0.86111111111111094</v>
      </c>
      <c r="J108" s="20"/>
      <c r="K108" s="3"/>
      <c r="N108" s="63" cm="1">
        <f t="array" ref="N108">IF($G108&gt;=N$7,TREND(O$6:O$7,N$6:N$7,$G108),IF($G108&gt;=N$8,TREND(O$7:O$8,N$7:N$8,$G108),IF($G108&gt;=N$9,TREND(O$8:O$9,N$8:N$9,$G108),IF($G108&gt;=N$10,TREND(O$9:O$10,N$9:N$10,$G108),IF($G108&gt;=N$11,TREND(O$10:O$11,N$10:N$11,$G108),0)))))</f>
        <v>0.86111111111111094</v>
      </c>
      <c r="S108" s="63" cm="1">
        <f t="array" ref="S108">IF($G108&gt;=S$7,TREND(T$6:T$7,S$6:S$7,$G108),IF($G108&gt;=S$8,TREND(T$7:T$8,S$7:S$8,$G108),IF($G108&gt;=S$9,TREND(T$8:T$9,S$8:S$9,$G108),IF($G108&gt;=S$10,TREND(T$9:T$10,S$9:S$10,$G108),IF($G108&gt;=S$11,TREND(T$10:T$11,S$10:S$11,$G108),0)))))</f>
        <v>0.72475000000000001</v>
      </c>
      <c r="X108" s="63" cm="1">
        <f t="array" ref="X108">IF($G108&gt;=X$7,TREND(Y$6:Y$7,X$6:X$7,$G108),IF($G108&gt;=X$8,TREND(Y$7:Y$8,X$7:X$8,$G108),IF($G108&gt;=X$9,TREND(Y$8:Y$9,X$8:X$9,$G108),IF($G108&gt;=X$10,TREND(Y$9:Y$10,X$9:X$10,$G108),IF($G108&gt;=X$11,TREND(Y$10:Y$11,X$10:X$11,$G108),0)))))</f>
        <v>0</v>
      </c>
      <c r="Y108" s="20"/>
      <c r="Z108" s="20"/>
      <c r="AA108" s="18"/>
      <c r="AB108" s="18"/>
      <c r="AC108" s="18"/>
      <c r="AD108" s="18"/>
      <c r="AE108" s="18"/>
      <c r="AF108" s="18"/>
      <c r="AI108" s="21"/>
      <c r="AJ108" s="29">
        <f t="shared" si="38"/>
        <v>46545</v>
      </c>
      <c r="AK108">
        <f t="shared" si="32"/>
        <v>0</v>
      </c>
      <c r="AL108" s="1">
        <f t="shared" si="33"/>
        <v>1</v>
      </c>
      <c r="AM108" s="1">
        <f t="shared" si="34"/>
        <v>0</v>
      </c>
      <c r="AN108" s="121">
        <f t="shared" si="35"/>
        <v>0</v>
      </c>
      <c r="AO108" s="120">
        <f t="shared" si="37"/>
        <v>0.9</v>
      </c>
    </row>
    <row r="109" spans="1:41" x14ac:dyDescent="0.35">
      <c r="A109" s="63">
        <f t="shared" si="36"/>
        <v>0.71522665040816313</v>
      </c>
      <c r="B109" s="20"/>
      <c r="D109" s="159"/>
      <c r="F109" s="21"/>
      <c r="G109" s="63">
        <v>0.68</v>
      </c>
      <c r="I109" s="63" cm="1">
        <f t="array" ref="I109">IF($G109&gt;=I$7,TREND(J$6:J$7,I$6:I$7,$G109),IF($G109&gt;=I$8,TREND(J$7:J$8,I$7:I$8,$G109),IF($G109&gt;=I$9,TREND(J$8:J$9,I$8:I$9,$G109),IF($G109&gt;=I$10,TREND(J$9:J$10,I$9:I$10,$G109),IF($G109&gt;=I$11,TREND(J$10:J$11,I$10:I$11,$G109),0)))))</f>
        <v>0.8472222222222221</v>
      </c>
      <c r="J109" s="20"/>
      <c r="K109" s="3"/>
      <c r="N109" s="63" cm="1">
        <f t="array" ref="N109">IF($G109&gt;=N$7,TREND(O$6:O$7,N$6:N$7,$G109),IF($G109&gt;=N$8,TREND(O$7:O$8,N$7:N$8,$G109),IF($G109&gt;=N$9,TREND(O$8:O$9,N$8:N$9,$G109),IF($G109&gt;=N$10,TREND(O$9:O$10,N$9:N$10,$G109),IF($G109&gt;=N$11,TREND(O$10:O$11,N$10:N$11,$G109),0)))))</f>
        <v>0.8472222222222221</v>
      </c>
      <c r="S109" s="63" cm="1">
        <f t="array" ref="S109">IF($G109&gt;=S$7,TREND(T$6:T$7,S$6:S$7,$G109),IF($G109&gt;=S$8,TREND(T$7:T$8,S$7:S$8,$G109),IF($G109&gt;=S$9,TREND(T$8:T$9,S$8:S$9,$G109),IF($G109&gt;=S$10,TREND(T$9:T$10,S$9:S$10,$G109),IF($G109&gt;=S$11,TREND(T$10:T$11,S$10:S$11,$G109),0)))))</f>
        <v>0.71399999999999997</v>
      </c>
      <c r="X109" s="63" cm="1">
        <f t="array" ref="X109">IF($G109&gt;=X$7,TREND(Y$6:Y$7,X$6:X$7,$G109),IF($G109&gt;=X$8,TREND(Y$7:Y$8,X$7:X$8,$G109),IF($G109&gt;=X$9,TREND(Y$8:Y$9,X$8:X$9,$G109),IF($G109&gt;=X$10,TREND(Y$9:Y$10,X$9:X$10,$G109),IF($G109&gt;=X$11,TREND(Y$10:Y$11,X$10:X$11,$G109),0)))))</f>
        <v>0</v>
      </c>
      <c r="Y109" s="20"/>
      <c r="Z109" s="20"/>
      <c r="AA109" s="18"/>
      <c r="AB109" s="18"/>
      <c r="AC109" s="18"/>
      <c r="AD109" s="18"/>
      <c r="AE109" s="18"/>
      <c r="AF109" s="18"/>
      <c r="AI109" s="21"/>
      <c r="AJ109" s="29">
        <f t="shared" si="38"/>
        <v>46546</v>
      </c>
      <c r="AK109">
        <f t="shared" si="32"/>
        <v>0</v>
      </c>
      <c r="AL109" s="1">
        <f t="shared" si="33"/>
        <v>1</v>
      </c>
      <c r="AM109" s="1">
        <f t="shared" si="34"/>
        <v>0</v>
      </c>
      <c r="AN109" s="121">
        <f t="shared" si="35"/>
        <v>0</v>
      </c>
      <c r="AO109" s="120">
        <f t="shared" si="37"/>
        <v>0.9</v>
      </c>
    </row>
    <row r="110" spans="1:41" x14ac:dyDescent="0.35">
      <c r="A110" s="63">
        <f t="shared" si="36"/>
        <v>0.70444774892857143</v>
      </c>
      <c r="B110" s="20"/>
      <c r="D110" s="159"/>
      <c r="F110" s="21"/>
      <c r="G110" s="63">
        <v>0.69</v>
      </c>
      <c r="I110" s="63" cm="1">
        <f t="array" ref="I110">IF($G110&gt;=I$7,TREND(J$6:J$7,I$6:I$7,$G110),IF($G110&gt;=I$8,TREND(J$7:J$8,I$7:I$8,$G110),IF($G110&gt;=I$9,TREND(J$8:J$9,I$8:I$9,$G110),IF($G110&gt;=I$10,TREND(J$9:J$10,I$9:I$10,$G110),IF($G110&gt;=I$11,TREND(J$10:J$11,I$10:I$11,$G110),0)))))</f>
        <v>0.83333333333333326</v>
      </c>
      <c r="J110" s="20"/>
      <c r="K110" s="3"/>
      <c r="N110" s="63" cm="1">
        <f t="array" ref="N110">IF($G110&gt;=N$7,TREND(O$6:O$7,N$6:N$7,$G110),IF($G110&gt;=N$8,TREND(O$7:O$8,N$7:N$8,$G110),IF($G110&gt;=N$9,TREND(O$8:O$9,N$8:N$9,$G110),IF($G110&gt;=N$10,TREND(O$9:O$10,N$9:N$10,$G110),IF($G110&gt;=N$11,TREND(O$10:O$11,N$10:N$11,$G110),0)))))</f>
        <v>0.83333333333333326</v>
      </c>
      <c r="S110" s="63" cm="1">
        <f t="array" ref="S110">IF($G110&gt;=S$7,TREND(T$6:T$7,S$6:S$7,$G110),IF($G110&gt;=S$8,TREND(T$7:T$8,S$7:S$8,$G110),IF($G110&gt;=S$9,TREND(T$8:T$9,S$8:S$9,$G110),IF($G110&gt;=S$10,TREND(T$9:T$10,S$9:S$10,$G110),IF($G110&gt;=S$11,TREND(T$10:T$11,S$10:S$11,$G110),0)))))</f>
        <v>0.70325000000000004</v>
      </c>
      <c r="X110" s="63" cm="1">
        <f t="array" ref="X110">IF($G110&gt;=X$7,TREND(Y$6:Y$7,X$6:X$7,$G110),IF($G110&gt;=X$8,TREND(Y$7:Y$8,X$7:X$8,$G110),IF($G110&gt;=X$9,TREND(Y$8:Y$9,X$8:X$9,$G110),IF($G110&gt;=X$10,TREND(Y$9:Y$10,X$9:X$10,$G110),IF($G110&gt;=X$11,TREND(Y$10:Y$11,X$10:X$11,$G110),0)))))</f>
        <v>0</v>
      </c>
      <c r="Y110" s="20"/>
      <c r="Z110" s="20"/>
      <c r="AA110" s="18"/>
      <c r="AB110" s="18"/>
      <c r="AC110" s="18"/>
      <c r="AD110" s="18"/>
      <c r="AE110" s="18"/>
      <c r="AF110" s="18"/>
      <c r="AI110" s="21"/>
      <c r="AJ110" s="29">
        <f t="shared" si="38"/>
        <v>46547</v>
      </c>
      <c r="AK110">
        <f t="shared" si="32"/>
        <v>0</v>
      </c>
      <c r="AL110" s="1">
        <f t="shared" si="33"/>
        <v>1</v>
      </c>
      <c r="AM110" s="1">
        <f t="shared" si="34"/>
        <v>0</v>
      </c>
      <c r="AN110" s="121">
        <f t="shared" si="35"/>
        <v>0</v>
      </c>
      <c r="AO110" s="120">
        <f t="shared" si="37"/>
        <v>0.9</v>
      </c>
    </row>
    <row r="111" spans="1:41" x14ac:dyDescent="0.35">
      <c r="A111" s="63">
        <f t="shared" si="36"/>
        <v>0.69366884744897972</v>
      </c>
      <c r="B111" s="20"/>
      <c r="D111" s="159"/>
      <c r="F111" s="21"/>
      <c r="G111" s="63">
        <v>0.7</v>
      </c>
      <c r="I111" s="63" cm="1">
        <f t="array" ref="I111">IF($G111&gt;=I$7,TREND(J$6:J$7,I$6:I$7,$G111),IF($G111&gt;=I$8,TREND(J$7:J$8,I$7:I$8,$G111),IF($G111&gt;=I$9,TREND(J$8:J$9,I$8:I$9,$G111),IF($G111&gt;=I$10,TREND(J$9:J$10,I$9:I$10,$G111),IF($G111&gt;=I$11,TREND(J$10:J$11,I$10:I$11,$G111),0)))))</f>
        <v>0.81944444444444442</v>
      </c>
      <c r="J111" s="20"/>
      <c r="K111" s="3"/>
      <c r="N111" s="63" cm="1">
        <f t="array" ref="N111">IF($G111&gt;=N$7,TREND(O$6:O$7,N$6:N$7,$G111),IF($G111&gt;=N$8,TREND(O$7:O$8,N$7:N$8,$G111),IF($G111&gt;=N$9,TREND(O$8:O$9,N$8:N$9,$G111),IF($G111&gt;=N$10,TREND(O$9:O$10,N$9:N$10,$G111),IF($G111&gt;=N$11,TREND(O$10:O$11,N$10:N$11,$G111),0)))))</f>
        <v>0.81944444444444442</v>
      </c>
      <c r="S111" s="63" cm="1">
        <f t="array" ref="S111">IF($G111&gt;=S$7,TREND(T$6:T$7,S$6:S$7,$G111),IF($G111&gt;=S$8,TREND(T$7:T$8,S$7:S$8,$G111),IF($G111&gt;=S$9,TREND(T$8:T$9,S$8:S$9,$G111),IF($G111&gt;=S$10,TREND(T$9:T$10,S$9:S$10,$G111),IF($G111&gt;=S$11,TREND(T$10:T$11,S$10:S$11,$G111),0)))))</f>
        <v>0.69250000000000012</v>
      </c>
      <c r="X111" s="63" cm="1">
        <f t="array" ref="X111">IF($G111&gt;=X$7,TREND(Y$6:Y$7,X$6:X$7,$G111),IF($G111&gt;=X$8,TREND(Y$7:Y$8,X$7:X$8,$G111),IF($G111&gt;=X$9,TREND(Y$8:Y$9,X$8:X$9,$G111),IF($G111&gt;=X$10,TREND(Y$9:Y$10,X$9:X$10,$G111),IF($G111&gt;=X$11,TREND(Y$10:Y$11,X$10:X$11,$G111),0)))))</f>
        <v>0</v>
      </c>
      <c r="Y111" s="20"/>
      <c r="Z111" s="20"/>
      <c r="AA111" s="18"/>
      <c r="AB111" s="18"/>
      <c r="AC111" s="18"/>
      <c r="AD111" s="18"/>
      <c r="AE111" s="18"/>
      <c r="AF111" s="18"/>
      <c r="AI111" s="21"/>
      <c r="AJ111" s="29">
        <f t="shared" si="38"/>
        <v>46548</v>
      </c>
      <c r="AK111">
        <f t="shared" si="32"/>
        <v>0</v>
      </c>
      <c r="AL111" s="1">
        <f t="shared" si="33"/>
        <v>1</v>
      </c>
      <c r="AM111" s="1">
        <f t="shared" si="34"/>
        <v>0</v>
      </c>
      <c r="AN111" s="121">
        <f t="shared" si="35"/>
        <v>0</v>
      </c>
      <c r="AO111" s="120">
        <f t="shared" si="37"/>
        <v>0.9</v>
      </c>
    </row>
    <row r="112" spans="1:41" x14ac:dyDescent="0.35">
      <c r="A112" s="63">
        <f t="shared" si="36"/>
        <v>0.68288994596938779</v>
      </c>
      <c r="B112" s="20"/>
      <c r="D112" s="159"/>
      <c r="F112" s="21"/>
      <c r="G112" s="63">
        <v>0.71</v>
      </c>
      <c r="I112" s="63" cm="1">
        <f t="array" ref="I112">IF($G112&gt;=I$7,TREND(J$6:J$7,I$6:I$7,$G112),IF($G112&gt;=I$8,TREND(J$7:J$8,I$7:I$8,$G112),IF($G112&gt;=I$9,TREND(J$8:J$9,I$8:I$9,$G112),IF($G112&gt;=I$10,TREND(J$9:J$10,I$9:I$10,$G112),IF($G112&gt;=I$11,TREND(J$10:J$11,I$10:I$11,$G112),0)))))</f>
        <v>0.80555555555555547</v>
      </c>
      <c r="J112" s="20"/>
      <c r="K112" s="3"/>
      <c r="N112" s="63" cm="1">
        <f t="array" ref="N112">IF($G112&gt;=N$7,TREND(O$6:O$7,N$6:N$7,$G112),IF($G112&gt;=N$8,TREND(O$7:O$8,N$7:N$8,$G112),IF($G112&gt;=N$9,TREND(O$8:O$9,N$8:N$9,$G112),IF($G112&gt;=N$10,TREND(O$9:O$10,N$9:N$10,$G112),IF($G112&gt;=N$11,TREND(O$10:O$11,N$10:N$11,$G112),0)))))</f>
        <v>0.80555555555555547</v>
      </c>
      <c r="S112" s="63" cm="1">
        <f t="array" ref="S112">IF($G112&gt;=S$7,TREND(T$6:T$7,S$6:S$7,$G112),IF($G112&gt;=S$8,TREND(T$7:T$8,S$7:S$8,$G112),IF($G112&gt;=S$9,TREND(T$8:T$9,S$8:S$9,$G112),IF($G112&gt;=S$10,TREND(T$9:T$10,S$9:S$10,$G112),IF($G112&gt;=S$11,TREND(T$10:T$11,S$10:S$11,$G112),0)))))</f>
        <v>0.68175000000000008</v>
      </c>
      <c r="X112" s="63" cm="1">
        <f t="array" ref="X112">IF($G112&gt;=X$7,TREND(Y$6:Y$7,X$6:X$7,$G112),IF($G112&gt;=X$8,TREND(Y$7:Y$8,X$7:X$8,$G112),IF($G112&gt;=X$9,TREND(Y$8:Y$9,X$8:X$9,$G112),IF($G112&gt;=X$10,TREND(Y$9:Y$10,X$9:X$10,$G112),IF($G112&gt;=X$11,TREND(Y$10:Y$11,X$10:X$11,$G112),0)))))</f>
        <v>0</v>
      </c>
      <c r="Y112" s="20"/>
      <c r="Z112" s="20"/>
      <c r="AA112" s="18"/>
      <c r="AB112" s="18"/>
      <c r="AC112" s="18"/>
      <c r="AD112" s="18"/>
      <c r="AE112" s="18"/>
      <c r="AF112" s="18"/>
      <c r="AI112" s="21"/>
      <c r="AJ112" s="29">
        <f t="shared" si="38"/>
        <v>46549</v>
      </c>
      <c r="AK112">
        <f t="shared" si="32"/>
        <v>0</v>
      </c>
      <c r="AL112" s="1">
        <f t="shared" si="33"/>
        <v>1</v>
      </c>
      <c r="AM112" s="1">
        <f t="shared" si="34"/>
        <v>0</v>
      </c>
      <c r="AN112" s="121">
        <f t="shared" si="35"/>
        <v>0</v>
      </c>
      <c r="AO112" s="120">
        <f t="shared" si="37"/>
        <v>0.9</v>
      </c>
    </row>
    <row r="113" spans="1:41" x14ac:dyDescent="0.35">
      <c r="A113" s="63">
        <f t="shared" si="36"/>
        <v>0.67211104448979586</v>
      </c>
      <c r="B113" s="20"/>
      <c r="D113" s="159"/>
      <c r="F113" s="21"/>
      <c r="G113" s="63">
        <v>0.72</v>
      </c>
      <c r="I113" s="63" cm="1">
        <f t="array" ref="I113">IF($G113&gt;=I$7,TREND(J$6:J$7,I$6:I$7,$G113),IF($G113&gt;=I$8,TREND(J$7:J$8,I$7:I$8,$G113),IF($G113&gt;=I$9,TREND(J$8:J$9,I$8:I$9,$G113),IF($G113&gt;=I$10,TREND(J$9:J$10,I$9:I$10,$G113),IF($G113&gt;=I$11,TREND(J$10:J$11,I$10:I$11,$G113),0)))))</f>
        <v>0.79166666666666663</v>
      </c>
      <c r="J113" s="20"/>
      <c r="K113" s="3"/>
      <c r="N113" s="63" cm="1">
        <f t="array" ref="N113">IF($G113&gt;=N$7,TREND(O$6:O$7,N$6:N$7,$G113),IF($G113&gt;=N$8,TREND(O$7:O$8,N$7:N$8,$G113),IF($G113&gt;=N$9,TREND(O$8:O$9,N$8:N$9,$G113),IF($G113&gt;=N$10,TREND(O$9:O$10,N$9:N$10,$G113),IF($G113&gt;=N$11,TREND(O$10:O$11,N$10:N$11,$G113),0)))))</f>
        <v>0.79166666666666663</v>
      </c>
      <c r="S113" s="63" cm="1">
        <f t="array" ref="S113">IF($G113&gt;=S$7,TREND(T$6:T$7,S$6:S$7,$G113),IF($G113&gt;=S$8,TREND(T$7:T$8,S$7:S$8,$G113),IF($G113&gt;=S$9,TREND(T$8:T$9,S$8:S$9,$G113),IF($G113&gt;=S$10,TREND(T$9:T$10,S$9:S$10,$G113),IF($G113&gt;=S$11,TREND(T$10:T$11,S$10:S$11,$G113),0)))))</f>
        <v>0.67100000000000004</v>
      </c>
      <c r="X113" s="63" cm="1">
        <f t="array" ref="X113">IF($G113&gt;=X$7,TREND(Y$6:Y$7,X$6:X$7,$G113),IF($G113&gt;=X$8,TREND(Y$7:Y$8,X$7:X$8,$G113),IF($G113&gt;=X$9,TREND(Y$8:Y$9,X$8:X$9,$G113),IF($G113&gt;=X$10,TREND(Y$9:Y$10,X$9:X$10,$G113),IF($G113&gt;=X$11,TREND(Y$10:Y$11,X$10:X$11,$G113),0)))))</f>
        <v>0</v>
      </c>
      <c r="Y113" s="20"/>
      <c r="Z113" s="20"/>
      <c r="AA113" s="18"/>
      <c r="AB113" s="18"/>
      <c r="AC113" s="18"/>
      <c r="AD113" s="18"/>
      <c r="AE113" s="18"/>
      <c r="AF113" s="18"/>
      <c r="AI113" s="21"/>
      <c r="AJ113" s="29">
        <f t="shared" si="38"/>
        <v>46550</v>
      </c>
      <c r="AK113">
        <f t="shared" si="32"/>
        <v>0</v>
      </c>
      <c r="AL113" s="1">
        <f t="shared" si="33"/>
        <v>1</v>
      </c>
      <c r="AM113" s="1">
        <f t="shared" si="34"/>
        <v>0</v>
      </c>
      <c r="AN113" s="121">
        <f t="shared" si="35"/>
        <v>0</v>
      </c>
      <c r="AO113" s="120">
        <f t="shared" si="37"/>
        <v>0.9</v>
      </c>
    </row>
    <row r="114" spans="1:41" x14ac:dyDescent="0.35">
      <c r="A114" s="63">
        <f t="shared" si="36"/>
        <v>0.66133214301020404</v>
      </c>
      <c r="B114" s="20"/>
      <c r="D114" s="159"/>
      <c r="F114" s="21"/>
      <c r="G114" s="63">
        <v>0.73</v>
      </c>
      <c r="I114" s="63" cm="1">
        <f t="array" ref="I114">IF($G114&gt;=I$7,TREND(J$6:J$7,I$6:I$7,$G114),IF($G114&gt;=I$8,TREND(J$7:J$8,I$7:I$8,$G114),IF($G114&gt;=I$9,TREND(J$8:J$9,I$8:I$9,$G114),IF($G114&gt;=I$10,TREND(J$9:J$10,I$9:I$10,$G114),IF($G114&gt;=I$11,TREND(J$10:J$11,I$10:I$11,$G114),0)))))</f>
        <v>0.77777777777777768</v>
      </c>
      <c r="J114" s="20"/>
      <c r="K114" s="3"/>
      <c r="N114" s="63" cm="1">
        <f t="array" ref="N114">IF($G114&gt;=N$7,TREND(O$6:O$7,N$6:N$7,$G114),IF($G114&gt;=N$8,TREND(O$7:O$8,N$7:N$8,$G114),IF($G114&gt;=N$9,TREND(O$8:O$9,N$8:N$9,$G114),IF($G114&gt;=N$10,TREND(O$9:O$10,N$9:N$10,$G114),IF($G114&gt;=N$11,TREND(O$10:O$11,N$10:N$11,$G114),0)))))</f>
        <v>0.77777777777777768</v>
      </c>
      <c r="S114" s="63" cm="1">
        <f t="array" ref="S114">IF($G114&gt;=S$7,TREND(T$6:T$7,S$6:S$7,$G114),IF($G114&gt;=S$8,TREND(T$7:T$8,S$7:S$8,$G114),IF($G114&gt;=S$9,TREND(T$8:T$9,S$8:S$9,$G114),IF($G114&gt;=S$10,TREND(T$9:T$10,S$9:S$10,$G114),IF($G114&gt;=S$11,TREND(T$10:T$11,S$10:S$11,$G114),0)))))</f>
        <v>0.66025</v>
      </c>
      <c r="X114" s="63" cm="1">
        <f t="array" ref="X114">IF($G114&gt;=X$7,TREND(Y$6:Y$7,X$6:X$7,$G114),IF($G114&gt;=X$8,TREND(Y$7:Y$8,X$7:X$8,$G114),IF($G114&gt;=X$9,TREND(Y$8:Y$9,X$8:X$9,$G114),IF($G114&gt;=X$10,TREND(Y$9:Y$10,X$9:X$10,$G114),IF($G114&gt;=X$11,TREND(Y$10:Y$11,X$10:X$11,$G114),0)))))</f>
        <v>0</v>
      </c>
      <c r="Y114" s="20"/>
      <c r="Z114" s="20"/>
      <c r="AA114" s="18"/>
      <c r="AB114" s="18"/>
      <c r="AC114" s="18"/>
      <c r="AD114" s="18"/>
      <c r="AE114" s="18"/>
      <c r="AF114" s="18"/>
      <c r="AI114" s="21"/>
      <c r="AJ114" s="29">
        <f t="shared" si="38"/>
        <v>46551</v>
      </c>
      <c r="AK114">
        <f t="shared" si="32"/>
        <v>0</v>
      </c>
      <c r="AL114" s="1">
        <f t="shared" si="33"/>
        <v>1</v>
      </c>
      <c r="AM114" s="1">
        <f t="shared" si="34"/>
        <v>0</v>
      </c>
      <c r="AN114" s="121">
        <f t="shared" si="35"/>
        <v>0</v>
      </c>
      <c r="AO114" s="120">
        <f t="shared" si="37"/>
        <v>0.9</v>
      </c>
    </row>
    <row r="115" spans="1:41" x14ac:dyDescent="0.35">
      <c r="A115" s="63">
        <f t="shared" si="36"/>
        <v>0.65055324153061234</v>
      </c>
      <c r="B115" s="20"/>
      <c r="D115" s="159"/>
      <c r="F115" s="21"/>
      <c r="G115" s="63">
        <v>0.74</v>
      </c>
      <c r="I115" s="63" cm="1">
        <f t="array" ref="I115">IF($G115&gt;=I$7,TREND(J$6:J$7,I$6:I$7,$G115),IF($G115&gt;=I$8,TREND(J$7:J$8,I$7:I$8,$G115),IF($G115&gt;=I$9,TREND(J$8:J$9,I$8:I$9,$G115),IF($G115&gt;=I$10,TREND(J$9:J$10,I$9:I$10,$G115),IF($G115&gt;=I$11,TREND(J$10:J$11,I$10:I$11,$G115),0)))))</f>
        <v>0.76388888888888884</v>
      </c>
      <c r="J115" s="20"/>
      <c r="K115" s="3"/>
      <c r="N115" s="63" cm="1">
        <f t="array" ref="N115">IF($G115&gt;=N$7,TREND(O$6:O$7,N$6:N$7,$G115),IF($G115&gt;=N$8,TREND(O$7:O$8,N$7:N$8,$G115),IF($G115&gt;=N$9,TREND(O$8:O$9,N$8:N$9,$G115),IF($G115&gt;=N$10,TREND(O$9:O$10,N$9:N$10,$G115),IF($G115&gt;=N$11,TREND(O$10:O$11,N$10:N$11,$G115),0)))))</f>
        <v>0.76388888888888884</v>
      </c>
      <c r="S115" s="63" cm="1">
        <f t="array" ref="S115">IF($G115&gt;=S$7,TREND(T$6:T$7,S$6:S$7,$G115),IF($G115&gt;=S$8,TREND(T$7:T$8,S$7:S$8,$G115),IF($G115&gt;=S$9,TREND(T$8:T$9,S$8:S$9,$G115),IF($G115&gt;=S$10,TREND(T$9:T$10,S$9:S$10,$G115),IF($G115&gt;=S$11,TREND(T$10:T$11,S$10:S$11,$G115),0)))))</f>
        <v>0.64950000000000008</v>
      </c>
      <c r="X115" s="63" cm="1">
        <f t="array" ref="X115">IF($G115&gt;=X$7,TREND(Y$6:Y$7,X$6:X$7,$G115),IF($G115&gt;=X$8,TREND(Y$7:Y$8,X$7:X$8,$G115),IF($G115&gt;=X$9,TREND(Y$8:Y$9,X$8:X$9,$G115),IF($G115&gt;=X$10,TREND(Y$9:Y$10,X$9:X$10,$G115),IF($G115&gt;=X$11,TREND(Y$10:Y$11,X$10:X$11,$G115),0)))))</f>
        <v>0</v>
      </c>
      <c r="Y115" s="20"/>
      <c r="Z115" s="20"/>
      <c r="AA115" s="18"/>
      <c r="AB115" s="18"/>
      <c r="AC115" s="18"/>
      <c r="AD115" s="18"/>
      <c r="AE115" s="18"/>
      <c r="AF115" s="18"/>
      <c r="AI115" s="21"/>
      <c r="AJ115" s="29">
        <f t="shared" si="38"/>
        <v>46552</v>
      </c>
      <c r="AK115">
        <f t="shared" si="32"/>
        <v>0</v>
      </c>
      <c r="AL115" s="1">
        <f t="shared" si="33"/>
        <v>1</v>
      </c>
      <c r="AM115" s="1">
        <f t="shared" si="34"/>
        <v>0</v>
      </c>
      <c r="AN115" s="121">
        <f t="shared" si="35"/>
        <v>0</v>
      </c>
      <c r="AO115" s="120">
        <f t="shared" si="37"/>
        <v>0.9</v>
      </c>
    </row>
    <row r="116" spans="1:41" x14ac:dyDescent="0.35">
      <c r="A116" s="63">
        <f t="shared" si="36"/>
        <v>0.63977434005102041</v>
      </c>
      <c r="B116" s="20"/>
      <c r="D116" s="159"/>
      <c r="F116" s="21"/>
      <c r="G116" s="63">
        <v>0.75</v>
      </c>
      <c r="I116" s="63" cm="1">
        <f t="array" ref="I116">IF($G116&gt;=I$7,TREND(J$6:J$7,I$6:I$7,$G116),IF($G116&gt;=I$8,TREND(J$7:J$8,I$7:I$8,$G116),IF($G116&gt;=I$9,TREND(J$8:J$9,I$8:I$9,$G116),IF($G116&gt;=I$10,TREND(J$9:J$10,I$9:I$10,$G116),IF($G116&gt;=I$11,TREND(J$10:J$11,I$10:I$11,$G116),0)))))</f>
        <v>0.75</v>
      </c>
      <c r="J116" s="20"/>
      <c r="K116" s="3"/>
      <c r="N116" s="63" cm="1">
        <f t="array" ref="N116">IF($G116&gt;=N$7,TREND(O$6:O$7,N$6:N$7,$G116),IF($G116&gt;=N$8,TREND(O$7:O$8,N$7:N$8,$G116),IF($G116&gt;=N$9,TREND(O$8:O$9,N$8:N$9,$G116),IF($G116&gt;=N$10,TREND(O$9:O$10,N$9:N$10,$G116),IF($G116&gt;=N$11,TREND(O$10:O$11,N$10:N$11,$G116),0)))))</f>
        <v>0.75</v>
      </c>
      <c r="S116" s="63" cm="1">
        <f t="array" ref="S116">IF($G116&gt;=S$7,TREND(T$6:T$7,S$6:S$7,$G116),IF($G116&gt;=S$8,TREND(T$7:T$8,S$7:S$8,$G116),IF($G116&gt;=S$9,TREND(T$8:T$9,S$8:S$9,$G116),IF($G116&gt;=S$10,TREND(T$9:T$10,S$9:S$10,$G116),IF($G116&gt;=S$11,TREND(T$10:T$11,S$10:S$11,$G116),0)))))</f>
        <v>0.63875000000000004</v>
      </c>
      <c r="X116" s="63" cm="1">
        <f t="array" ref="X116">IF($G116&gt;=X$7,TREND(Y$6:Y$7,X$6:X$7,$G116),IF($G116&gt;=X$8,TREND(Y$7:Y$8,X$7:X$8,$G116),IF($G116&gt;=X$9,TREND(Y$8:Y$9,X$8:X$9,$G116),IF($G116&gt;=X$10,TREND(Y$9:Y$10,X$9:X$10,$G116),IF($G116&gt;=X$11,TREND(Y$10:Y$11,X$10:X$11,$G116),0)))))</f>
        <v>0</v>
      </c>
      <c r="Y116" s="20"/>
      <c r="Z116" s="20"/>
      <c r="AA116" s="18"/>
      <c r="AB116" s="18"/>
      <c r="AC116" s="18"/>
      <c r="AD116" s="18"/>
      <c r="AE116" s="18"/>
      <c r="AF116" s="18"/>
      <c r="AI116" s="21"/>
      <c r="AJ116" s="29">
        <f t="shared" si="38"/>
        <v>46553</v>
      </c>
      <c r="AK116">
        <f t="shared" si="32"/>
        <v>0</v>
      </c>
      <c r="AL116" s="1">
        <f t="shared" si="33"/>
        <v>1</v>
      </c>
      <c r="AM116" s="1">
        <f t="shared" si="34"/>
        <v>0</v>
      </c>
      <c r="AN116" s="121">
        <f t="shared" si="35"/>
        <v>0</v>
      </c>
      <c r="AO116" s="120">
        <f t="shared" si="37"/>
        <v>0.9</v>
      </c>
    </row>
    <row r="117" spans="1:41" x14ac:dyDescent="0.35">
      <c r="A117" s="63">
        <f t="shared" si="36"/>
        <v>0.62897600040816326</v>
      </c>
      <c r="B117" s="20"/>
      <c r="D117" s="159"/>
      <c r="F117" s="21"/>
      <c r="G117" s="63">
        <v>0.76</v>
      </c>
      <c r="I117" s="63" cm="1">
        <f t="array" ref="I117">IF($G117&gt;=I$7,TREND(J$6:J$7,I$6:I$7,$G117),IF($G117&gt;=I$8,TREND(J$7:J$8,I$7:I$8,$G117),IF($G117&gt;=I$9,TREND(J$8:J$9,I$8:I$9,$G117),IF($G117&gt;=I$10,TREND(J$9:J$10,I$9:I$10,$G117),IF($G117&gt;=I$11,TREND(J$10:J$11,I$10:I$11,$G117),0)))))</f>
        <v>0.73399999999999999</v>
      </c>
      <c r="J117" s="20"/>
      <c r="K117" s="3"/>
      <c r="N117" s="63" cm="1">
        <f t="array" ref="N117">IF($G117&gt;=N$7,TREND(O$6:O$7,N$6:N$7,$G117),IF($G117&gt;=N$8,TREND(O$7:O$8,N$7:N$8,$G117),IF($G117&gt;=N$9,TREND(O$8:O$9,N$8:N$9,$G117),IF($G117&gt;=N$10,TREND(O$9:O$10,N$9:N$10,$G117),IF($G117&gt;=N$11,TREND(O$10:O$11,N$10:N$11,$G117),0)))))</f>
        <v>0.73399999999999999</v>
      </c>
      <c r="S117" s="63" cm="1">
        <f t="array" ref="S117">IF($G117&gt;=S$7,TREND(T$6:T$7,S$6:S$7,$G117),IF($G117&gt;=S$8,TREND(T$7:T$8,S$7:S$8,$G117),IF($G117&gt;=S$9,TREND(T$8:T$9,S$8:S$9,$G117),IF($G117&gt;=S$10,TREND(T$9:T$10,S$9:S$10,$G117),IF($G117&gt;=S$11,TREND(T$10:T$11,S$10:S$11,$G117),0)))))</f>
        <v>0.628</v>
      </c>
      <c r="X117" s="63" cm="1">
        <f t="array" ref="X117">IF($G117&gt;=X$7,TREND(Y$6:Y$7,X$6:X$7,$G117),IF($G117&gt;=X$8,TREND(Y$7:Y$8,X$7:X$8,$G117),IF($G117&gt;=X$9,TREND(Y$8:Y$9,X$8:X$9,$G117),IF($G117&gt;=X$10,TREND(Y$9:Y$10,X$9:X$10,$G117),IF($G117&gt;=X$11,TREND(Y$10:Y$11,X$10:X$11,$G117),0)))))</f>
        <v>0</v>
      </c>
      <c r="Y117" s="20"/>
      <c r="Z117" s="20"/>
      <c r="AA117" s="18"/>
      <c r="AB117" s="18"/>
      <c r="AC117" s="18"/>
      <c r="AD117" s="18"/>
      <c r="AE117" s="18"/>
      <c r="AF117" s="18"/>
      <c r="AI117" s="21"/>
      <c r="AJ117" s="29">
        <f t="shared" si="38"/>
        <v>46554</v>
      </c>
      <c r="AK117">
        <f t="shared" si="32"/>
        <v>0</v>
      </c>
      <c r="AL117" s="1">
        <f t="shared" si="33"/>
        <v>1</v>
      </c>
      <c r="AM117" s="1">
        <f t="shared" si="34"/>
        <v>0</v>
      </c>
      <c r="AN117" s="121">
        <f t="shared" si="35"/>
        <v>0</v>
      </c>
      <c r="AO117" s="120">
        <f t="shared" si="37"/>
        <v>0.9</v>
      </c>
    </row>
    <row r="118" spans="1:41" x14ac:dyDescent="0.35">
      <c r="A118" s="63">
        <f t="shared" si="36"/>
        <v>0.61817766076530611</v>
      </c>
      <c r="B118" s="20"/>
      <c r="D118" s="159"/>
      <c r="F118" s="21"/>
      <c r="G118" s="63">
        <v>0.77</v>
      </c>
      <c r="I118" s="63" cm="1">
        <f t="array" ref="I118">IF($G118&gt;=I$7,TREND(J$6:J$7,I$6:I$7,$G118),IF($G118&gt;=I$8,TREND(J$7:J$8,I$7:I$8,$G118),IF($G118&gt;=I$9,TREND(J$8:J$9,I$8:I$9,$G118),IF($G118&gt;=I$10,TREND(J$9:J$10,I$9:I$10,$G118),IF($G118&gt;=I$11,TREND(J$10:J$11,I$10:I$11,$G118),0)))))</f>
        <v>0.71799999999999997</v>
      </c>
      <c r="J118" s="20"/>
      <c r="K118" s="3"/>
      <c r="N118" s="63" cm="1">
        <f t="array" ref="N118">IF($G118&gt;=N$7,TREND(O$6:O$7,N$6:N$7,$G118),IF($G118&gt;=N$8,TREND(O$7:O$8,N$7:N$8,$G118),IF($G118&gt;=N$9,TREND(O$8:O$9,N$8:N$9,$G118),IF($G118&gt;=N$10,TREND(O$9:O$10,N$9:N$10,$G118),IF($G118&gt;=N$11,TREND(O$10:O$11,N$10:N$11,$G118),0)))))</f>
        <v>0.71799999999999997</v>
      </c>
      <c r="S118" s="63" cm="1">
        <f t="array" ref="S118">IF($G118&gt;=S$7,TREND(T$6:T$7,S$6:S$7,$G118),IF($G118&gt;=S$8,TREND(T$7:T$8,S$7:S$8,$G118),IF($G118&gt;=S$9,TREND(T$8:T$9,S$8:S$9,$G118),IF($G118&gt;=S$10,TREND(T$9:T$10,S$9:S$10,$G118),IF($G118&gt;=S$11,TREND(T$10:T$11,S$10:S$11,$G118),0)))))</f>
        <v>0.61725000000000008</v>
      </c>
      <c r="X118" s="63" cm="1">
        <f t="array" ref="X118">IF($G118&gt;=X$7,TREND(Y$6:Y$7,X$6:X$7,$G118),IF($G118&gt;=X$8,TREND(Y$7:Y$8,X$7:X$8,$G118),IF($G118&gt;=X$9,TREND(Y$8:Y$9,X$8:X$9,$G118),IF($G118&gt;=X$10,TREND(Y$9:Y$10,X$9:X$10,$G118),IF($G118&gt;=X$11,TREND(Y$10:Y$11,X$10:X$11,$G118),0)))))</f>
        <v>0</v>
      </c>
      <c r="Y118" s="20"/>
      <c r="Z118" s="20"/>
      <c r="AA118" s="18"/>
      <c r="AB118" s="18"/>
      <c r="AC118" s="18"/>
      <c r="AD118" s="18"/>
      <c r="AE118" s="18"/>
      <c r="AF118" s="18"/>
      <c r="AI118" s="21"/>
      <c r="AJ118" s="29">
        <f t="shared" si="38"/>
        <v>46555</v>
      </c>
      <c r="AK118">
        <f t="shared" si="32"/>
        <v>0</v>
      </c>
      <c r="AL118" s="1">
        <f t="shared" si="33"/>
        <v>1</v>
      </c>
      <c r="AM118" s="1">
        <f t="shared" si="34"/>
        <v>0</v>
      </c>
      <c r="AN118" s="121">
        <f t="shared" si="35"/>
        <v>0</v>
      </c>
      <c r="AO118" s="120">
        <f t="shared" si="37"/>
        <v>0.9</v>
      </c>
    </row>
    <row r="119" spans="1:41" x14ac:dyDescent="0.35">
      <c r="A119" s="63">
        <f t="shared" si="36"/>
        <v>0.60737932112244897</v>
      </c>
      <c r="B119" s="20"/>
      <c r="D119" s="159"/>
      <c r="F119" s="21"/>
      <c r="G119" s="63">
        <v>0.78</v>
      </c>
      <c r="I119" s="63" cm="1">
        <f t="array" ref="I119">IF($G119&gt;=I$7,TREND(J$6:J$7,I$6:I$7,$G119),IF($G119&gt;=I$8,TREND(J$7:J$8,I$7:I$8,$G119),IF($G119&gt;=I$9,TREND(J$8:J$9,I$8:I$9,$G119),IF($G119&gt;=I$10,TREND(J$9:J$10,I$9:I$10,$G119),IF($G119&gt;=I$11,TREND(J$10:J$11,I$10:I$11,$G119),0)))))</f>
        <v>0.70199999999999996</v>
      </c>
      <c r="J119" s="20"/>
      <c r="K119" s="3"/>
      <c r="N119" s="63" cm="1">
        <f t="array" ref="N119">IF($G119&gt;=N$7,TREND(O$6:O$7,N$6:N$7,$G119),IF($G119&gt;=N$8,TREND(O$7:O$8,N$7:N$8,$G119),IF($G119&gt;=N$9,TREND(O$8:O$9,N$8:N$9,$G119),IF($G119&gt;=N$10,TREND(O$9:O$10,N$9:N$10,$G119),IF($G119&gt;=N$11,TREND(O$10:O$11,N$10:N$11,$G119),0)))))</f>
        <v>0.70199999999999996</v>
      </c>
      <c r="S119" s="63" cm="1">
        <f t="array" ref="S119">IF($G119&gt;=S$7,TREND(T$6:T$7,S$6:S$7,$G119),IF($G119&gt;=S$8,TREND(T$7:T$8,S$7:S$8,$G119),IF($G119&gt;=S$9,TREND(T$8:T$9,S$8:S$9,$G119),IF($G119&gt;=S$10,TREND(T$9:T$10,S$9:S$10,$G119),IF($G119&gt;=S$11,TREND(T$10:T$11,S$10:S$11,$G119),0)))))</f>
        <v>0.60650000000000004</v>
      </c>
      <c r="X119" s="63" cm="1">
        <f t="array" ref="X119">IF($G119&gt;=X$7,TREND(Y$6:Y$7,X$6:X$7,$G119),IF($G119&gt;=X$8,TREND(Y$7:Y$8,X$7:X$8,$G119),IF($G119&gt;=X$9,TREND(Y$8:Y$9,X$8:X$9,$G119),IF($G119&gt;=X$10,TREND(Y$9:Y$10,X$9:X$10,$G119),IF($G119&gt;=X$11,TREND(Y$10:Y$11,X$10:X$11,$G119),0)))))</f>
        <v>0</v>
      </c>
      <c r="Y119" s="20"/>
      <c r="Z119" s="20"/>
      <c r="AA119" s="18"/>
      <c r="AB119" s="18"/>
      <c r="AC119" s="18"/>
      <c r="AD119" s="18"/>
      <c r="AE119" s="18"/>
      <c r="AF119" s="18"/>
      <c r="AI119" s="21"/>
      <c r="AJ119" s="29">
        <f t="shared" si="38"/>
        <v>46556</v>
      </c>
      <c r="AK119">
        <f t="shared" si="32"/>
        <v>0</v>
      </c>
      <c r="AL119" s="1">
        <f t="shared" si="33"/>
        <v>1</v>
      </c>
      <c r="AM119" s="1">
        <f t="shared" si="34"/>
        <v>0</v>
      </c>
      <c r="AN119" s="121">
        <f t="shared" si="35"/>
        <v>0</v>
      </c>
      <c r="AO119" s="120">
        <f t="shared" si="37"/>
        <v>0.9</v>
      </c>
    </row>
    <row r="120" spans="1:41" x14ac:dyDescent="0.35">
      <c r="A120" s="63">
        <f t="shared" si="36"/>
        <v>0.59658098147959182</v>
      </c>
      <c r="B120" s="20"/>
      <c r="D120" s="159"/>
      <c r="F120" s="21"/>
      <c r="G120" s="63">
        <v>0.79</v>
      </c>
      <c r="I120" s="63" cm="1">
        <f t="array" ref="I120">IF($G120&gt;=I$7,TREND(J$6:J$7,I$6:I$7,$G120),IF($G120&gt;=I$8,TREND(J$7:J$8,I$7:I$8,$G120),IF($G120&gt;=I$9,TREND(J$8:J$9,I$8:I$9,$G120),IF($G120&gt;=I$10,TREND(J$9:J$10,I$9:I$10,$G120),IF($G120&gt;=I$11,TREND(J$10:J$11,I$10:I$11,$G120),0)))))</f>
        <v>0.68599999999999994</v>
      </c>
      <c r="J120" s="20"/>
      <c r="K120" s="3"/>
      <c r="N120" s="63" cm="1">
        <f t="array" ref="N120">IF($G120&gt;=N$7,TREND(O$6:O$7,N$6:N$7,$G120),IF($G120&gt;=N$8,TREND(O$7:O$8,N$7:N$8,$G120),IF($G120&gt;=N$9,TREND(O$8:O$9,N$8:N$9,$G120),IF($G120&gt;=N$10,TREND(O$9:O$10,N$9:N$10,$G120),IF($G120&gt;=N$11,TREND(O$10:O$11,N$10:N$11,$G120),0)))))</f>
        <v>0.68599999999999994</v>
      </c>
      <c r="S120" s="63" cm="1">
        <f t="array" ref="S120">IF($G120&gt;=S$7,TREND(T$6:T$7,S$6:S$7,$G120),IF($G120&gt;=S$8,TREND(T$7:T$8,S$7:S$8,$G120),IF($G120&gt;=S$9,TREND(T$8:T$9,S$8:S$9,$G120),IF($G120&gt;=S$10,TREND(T$9:T$10,S$9:S$10,$G120),IF($G120&gt;=S$11,TREND(T$10:T$11,S$10:S$11,$G120),0)))))</f>
        <v>0.59575</v>
      </c>
      <c r="X120" s="63" cm="1">
        <f t="array" ref="X120">IF($G120&gt;=X$7,TREND(Y$6:Y$7,X$6:X$7,$G120),IF($G120&gt;=X$8,TREND(Y$7:Y$8,X$7:X$8,$G120),IF($G120&gt;=X$9,TREND(Y$8:Y$9,X$8:X$9,$G120),IF($G120&gt;=X$10,TREND(Y$9:Y$10,X$9:X$10,$G120),IF($G120&gt;=X$11,TREND(Y$10:Y$11,X$10:X$11,$G120),0)))))</f>
        <v>0</v>
      </c>
      <c r="Y120" s="20"/>
      <c r="Z120" s="20"/>
      <c r="AA120" s="18"/>
      <c r="AB120" s="18"/>
      <c r="AC120" s="18"/>
      <c r="AD120" s="18"/>
      <c r="AE120" s="18"/>
      <c r="AF120" s="18"/>
      <c r="AI120" s="21"/>
      <c r="AJ120" s="29">
        <f t="shared" si="38"/>
        <v>46557</v>
      </c>
      <c r="AK120">
        <f t="shared" si="32"/>
        <v>0</v>
      </c>
      <c r="AL120" s="1">
        <f t="shared" si="33"/>
        <v>1</v>
      </c>
      <c r="AM120" s="1">
        <f t="shared" si="34"/>
        <v>0</v>
      </c>
      <c r="AN120" s="121">
        <f t="shared" si="35"/>
        <v>0</v>
      </c>
      <c r="AO120" s="120">
        <f t="shared" si="37"/>
        <v>0.9</v>
      </c>
    </row>
    <row r="121" spans="1:41" x14ac:dyDescent="0.35">
      <c r="A121" s="63">
        <f t="shared" si="36"/>
        <v>0.58578264183673456</v>
      </c>
      <c r="B121" s="20"/>
      <c r="D121" s="159"/>
      <c r="F121" s="21"/>
      <c r="G121" s="63">
        <v>0.8</v>
      </c>
      <c r="I121" s="63" cm="1">
        <f t="array" ref="I121">IF($G121&gt;=I$7,TREND(J$6:J$7,I$6:I$7,$G121),IF($G121&gt;=I$8,TREND(J$7:J$8,I$7:I$8,$G121),IF($G121&gt;=I$9,TREND(J$8:J$9,I$8:I$9,$G121),IF($G121&gt;=I$10,TREND(J$9:J$10,I$9:I$10,$G121),IF($G121&gt;=I$11,TREND(J$10:J$11,I$10:I$11,$G121),0)))))</f>
        <v>0.66999999999999993</v>
      </c>
      <c r="J121" s="20"/>
      <c r="K121" s="3"/>
      <c r="N121" s="63" cm="1">
        <f t="array" ref="N121">IF($G121&gt;=N$7,TREND(O$6:O$7,N$6:N$7,$G121),IF($G121&gt;=N$8,TREND(O$7:O$8,N$7:N$8,$G121),IF($G121&gt;=N$9,TREND(O$8:O$9,N$8:N$9,$G121),IF($G121&gt;=N$10,TREND(O$9:O$10,N$9:N$10,$G121),IF($G121&gt;=N$11,TREND(O$10:O$11,N$10:N$11,$G121),0)))))</f>
        <v>0.66999999999999993</v>
      </c>
      <c r="S121" s="63" cm="1">
        <f t="array" ref="S121">IF($G121&gt;=S$7,TREND(T$6:T$7,S$6:S$7,$G121),IF($G121&gt;=S$8,TREND(T$7:T$8,S$7:S$8,$G121),IF($G121&gt;=S$9,TREND(T$8:T$9,S$8:S$9,$G121),IF($G121&gt;=S$10,TREND(T$9:T$10,S$9:S$10,$G121),IF($G121&gt;=S$11,TREND(T$10:T$11,S$10:S$11,$G121),0)))))</f>
        <v>0.58499999999999996</v>
      </c>
      <c r="X121" s="63" cm="1">
        <f t="array" ref="X121">IF($G121&gt;=X$7,TREND(Y$6:Y$7,X$6:X$7,$G121),IF($G121&gt;=X$8,TREND(Y$7:Y$8,X$7:X$8,$G121),IF($G121&gt;=X$9,TREND(Y$8:Y$9,X$8:X$9,$G121),IF($G121&gt;=X$10,TREND(Y$9:Y$10,X$9:X$10,$G121),IF($G121&gt;=X$11,TREND(Y$10:Y$11,X$10:X$11,$G121),0)))))</f>
        <v>0</v>
      </c>
      <c r="Y121" s="20"/>
      <c r="Z121" s="20"/>
      <c r="AA121" s="18"/>
      <c r="AB121" s="18"/>
      <c r="AC121" s="18"/>
      <c r="AD121" s="18"/>
      <c r="AE121" s="18"/>
      <c r="AF121" s="18"/>
      <c r="AI121" s="21"/>
      <c r="AJ121" s="29">
        <f t="shared" si="38"/>
        <v>46558</v>
      </c>
      <c r="AK121">
        <f t="shared" si="32"/>
        <v>0</v>
      </c>
      <c r="AL121" s="1">
        <f t="shared" si="33"/>
        <v>1</v>
      </c>
      <c r="AM121" s="1">
        <f t="shared" si="34"/>
        <v>0</v>
      </c>
      <c r="AN121" s="121">
        <f t="shared" si="35"/>
        <v>0</v>
      </c>
      <c r="AO121" s="120">
        <f t="shared" si="37"/>
        <v>0.9</v>
      </c>
    </row>
    <row r="122" spans="1:41" x14ac:dyDescent="0.35">
      <c r="A122" s="63">
        <f t="shared" si="36"/>
        <v>0.57498430219387753</v>
      </c>
      <c r="B122" s="20"/>
      <c r="D122" s="159"/>
      <c r="F122" s="21"/>
      <c r="G122" s="63">
        <v>0.81</v>
      </c>
      <c r="I122" s="63" cm="1">
        <f t="array" ref="I122">IF($G122&gt;=I$7,TREND(J$6:J$7,I$6:I$7,$G122),IF($G122&gt;=I$8,TREND(J$7:J$8,I$7:I$8,$G122),IF($G122&gt;=I$9,TREND(J$8:J$9,I$8:I$9,$G122),IF($G122&gt;=I$10,TREND(J$9:J$10,I$9:I$10,$G122),IF($G122&gt;=I$11,TREND(J$10:J$11,I$10:I$11,$G122),0)))))</f>
        <v>0.65399999999999991</v>
      </c>
      <c r="J122" s="20"/>
      <c r="K122" s="3"/>
      <c r="N122" s="63" cm="1">
        <f t="array" ref="N122">IF($G122&gt;=N$7,TREND(O$6:O$7,N$6:N$7,$G122),IF($G122&gt;=N$8,TREND(O$7:O$8,N$7:N$8,$G122),IF($G122&gt;=N$9,TREND(O$8:O$9,N$8:N$9,$G122),IF($G122&gt;=N$10,TREND(O$9:O$10,N$9:N$10,$G122),IF($G122&gt;=N$11,TREND(O$10:O$11,N$10:N$11,$G122),0)))))</f>
        <v>0.65399999999999991</v>
      </c>
      <c r="S122" s="63" cm="1">
        <f t="array" ref="S122">IF($G122&gt;=S$7,TREND(T$6:T$7,S$6:S$7,$G122),IF($G122&gt;=S$8,TREND(T$7:T$8,S$7:S$8,$G122),IF($G122&gt;=S$9,TREND(T$8:T$9,S$8:S$9,$G122),IF($G122&gt;=S$10,TREND(T$9:T$10,S$9:S$10,$G122),IF($G122&gt;=S$11,TREND(T$10:T$11,S$10:S$11,$G122),0)))))</f>
        <v>0.57425000000000004</v>
      </c>
      <c r="X122" s="63" cm="1">
        <f t="array" ref="X122">IF($G122&gt;=X$7,TREND(Y$6:Y$7,X$6:X$7,$G122),IF($G122&gt;=X$8,TREND(Y$7:Y$8,X$7:X$8,$G122),IF($G122&gt;=X$9,TREND(Y$8:Y$9,X$8:X$9,$G122),IF($G122&gt;=X$10,TREND(Y$9:Y$10,X$9:X$10,$G122),IF($G122&gt;=X$11,TREND(Y$10:Y$11,X$10:X$11,$G122),0)))))</f>
        <v>0</v>
      </c>
      <c r="Y122" s="20"/>
      <c r="Z122" s="20"/>
      <c r="AA122" s="18"/>
      <c r="AB122" s="18"/>
      <c r="AC122" s="18"/>
      <c r="AD122" s="18"/>
      <c r="AE122" s="18"/>
      <c r="AF122" s="18"/>
      <c r="AI122" s="21"/>
      <c r="AJ122" s="29">
        <f t="shared" si="38"/>
        <v>46559</v>
      </c>
      <c r="AK122">
        <f t="shared" si="32"/>
        <v>0</v>
      </c>
      <c r="AL122" s="1">
        <f t="shared" si="33"/>
        <v>1</v>
      </c>
      <c r="AM122" s="1">
        <f t="shared" si="34"/>
        <v>0</v>
      </c>
      <c r="AN122" s="121">
        <f t="shared" si="35"/>
        <v>0</v>
      </c>
      <c r="AO122" s="120">
        <f t="shared" si="37"/>
        <v>0.9</v>
      </c>
    </row>
    <row r="123" spans="1:41" x14ac:dyDescent="0.35">
      <c r="A123" s="63">
        <f t="shared" si="36"/>
        <v>0.56418596255102049</v>
      </c>
      <c r="B123" s="20"/>
      <c r="D123" s="159"/>
      <c r="F123" s="21"/>
      <c r="G123" s="63">
        <v>0.82</v>
      </c>
      <c r="I123" s="63" cm="1">
        <f t="array" ref="I123">IF($G123&gt;=I$7,TREND(J$6:J$7,I$6:I$7,$G123),IF($G123&gt;=I$8,TREND(J$7:J$8,I$7:I$8,$G123),IF($G123&gt;=I$9,TREND(J$8:J$9,I$8:I$9,$G123),IF($G123&gt;=I$10,TREND(J$9:J$10,I$9:I$10,$G123),IF($G123&gt;=I$11,TREND(J$10:J$11,I$10:I$11,$G123),0)))))</f>
        <v>0.63800000000000012</v>
      </c>
      <c r="J123" s="20"/>
      <c r="K123" s="3"/>
      <c r="N123" s="63" cm="1">
        <f t="array" ref="N123">IF($G123&gt;=N$7,TREND(O$6:O$7,N$6:N$7,$G123),IF($G123&gt;=N$8,TREND(O$7:O$8,N$7:N$8,$G123),IF($G123&gt;=N$9,TREND(O$8:O$9,N$8:N$9,$G123),IF($G123&gt;=N$10,TREND(O$9:O$10,N$9:N$10,$G123),IF($G123&gt;=N$11,TREND(O$10:O$11,N$10:N$11,$G123),0)))))</f>
        <v>0.63800000000000012</v>
      </c>
      <c r="S123" s="63" cm="1">
        <f t="array" ref="S123">IF($G123&gt;=S$7,TREND(T$6:T$7,S$6:S$7,$G123),IF($G123&gt;=S$8,TREND(T$7:T$8,S$7:S$8,$G123),IF($G123&gt;=S$9,TREND(T$8:T$9,S$8:S$9,$G123),IF($G123&gt;=S$10,TREND(T$9:T$10,S$9:S$10,$G123),IF($G123&gt;=S$11,TREND(T$10:T$11,S$10:S$11,$G123),0)))))</f>
        <v>0.56350000000000011</v>
      </c>
      <c r="X123" s="63" cm="1">
        <f t="array" ref="X123">IF($G123&gt;=X$7,TREND(Y$6:Y$7,X$6:X$7,$G123),IF($G123&gt;=X$8,TREND(Y$7:Y$8,X$7:X$8,$G123),IF($G123&gt;=X$9,TREND(Y$8:Y$9,X$8:X$9,$G123),IF($G123&gt;=X$10,TREND(Y$9:Y$10,X$9:X$10,$G123),IF($G123&gt;=X$11,TREND(Y$10:Y$11,X$10:X$11,$G123),0)))))</f>
        <v>0</v>
      </c>
      <c r="Y123" s="20"/>
      <c r="Z123" s="20"/>
      <c r="AA123" s="18"/>
      <c r="AB123" s="18"/>
      <c r="AC123" s="18"/>
      <c r="AD123" s="18"/>
      <c r="AE123" s="18"/>
      <c r="AF123" s="18"/>
      <c r="AI123" s="21"/>
      <c r="AJ123" s="29">
        <f t="shared" si="38"/>
        <v>46560</v>
      </c>
      <c r="AK123">
        <f t="shared" si="32"/>
        <v>0</v>
      </c>
      <c r="AL123" s="1">
        <f t="shared" si="33"/>
        <v>1</v>
      </c>
      <c r="AM123" s="1">
        <f t="shared" si="34"/>
        <v>0</v>
      </c>
      <c r="AN123" s="121">
        <f t="shared" si="35"/>
        <v>0</v>
      </c>
      <c r="AO123" s="120">
        <f t="shared" si="37"/>
        <v>0.9</v>
      </c>
    </row>
    <row r="124" spans="1:41" x14ac:dyDescent="0.35">
      <c r="A124" s="63">
        <f t="shared" si="36"/>
        <v>0.55338762290816335</v>
      </c>
      <c r="B124" s="20"/>
      <c r="D124" s="159"/>
      <c r="F124" s="21"/>
      <c r="G124" s="63">
        <v>0.83</v>
      </c>
      <c r="I124" s="63" cm="1">
        <f t="array" ref="I124">IF($G124&gt;=I$7,TREND(J$6:J$7,I$6:I$7,$G124),IF($G124&gt;=I$8,TREND(J$7:J$8,I$7:I$8,$G124),IF($G124&gt;=I$9,TREND(J$8:J$9,I$8:I$9,$G124),IF($G124&gt;=I$10,TREND(J$9:J$10,I$9:I$10,$G124),IF($G124&gt;=I$11,TREND(J$10:J$11,I$10:I$11,$G124),0)))))</f>
        <v>0.62200000000000011</v>
      </c>
      <c r="J124" s="20"/>
      <c r="K124" s="3"/>
      <c r="N124" s="63" cm="1">
        <f t="array" ref="N124">IF($G124&gt;=N$7,TREND(O$6:O$7,N$6:N$7,$G124),IF($G124&gt;=N$8,TREND(O$7:O$8,N$7:N$8,$G124),IF($G124&gt;=N$9,TREND(O$8:O$9,N$8:N$9,$G124),IF($G124&gt;=N$10,TREND(O$9:O$10,N$9:N$10,$G124),IF($G124&gt;=N$11,TREND(O$10:O$11,N$10:N$11,$G124),0)))))</f>
        <v>0.62200000000000011</v>
      </c>
      <c r="S124" s="63" cm="1">
        <f t="array" ref="S124">IF($G124&gt;=S$7,TREND(T$6:T$7,S$6:S$7,$G124),IF($G124&gt;=S$8,TREND(T$7:T$8,S$7:S$8,$G124),IF($G124&gt;=S$9,TREND(T$8:T$9,S$8:S$9,$G124),IF($G124&gt;=S$10,TREND(T$9:T$10,S$9:S$10,$G124),IF($G124&gt;=S$11,TREND(T$10:T$11,S$10:S$11,$G124),0)))))</f>
        <v>0.55275000000000007</v>
      </c>
      <c r="X124" s="63" cm="1">
        <f t="array" ref="X124">IF($G124&gt;=X$7,TREND(Y$6:Y$7,X$6:X$7,$G124),IF($G124&gt;=X$8,TREND(Y$7:Y$8,X$7:X$8,$G124),IF($G124&gt;=X$9,TREND(Y$8:Y$9,X$8:X$9,$G124),IF($G124&gt;=X$10,TREND(Y$9:Y$10,X$9:X$10,$G124),IF($G124&gt;=X$11,TREND(Y$10:Y$11,X$10:X$11,$G124),0)))))</f>
        <v>0</v>
      </c>
      <c r="Y124" s="20"/>
      <c r="Z124" s="20"/>
      <c r="AA124" s="18"/>
      <c r="AB124" s="18"/>
      <c r="AC124" s="18"/>
      <c r="AD124" s="18"/>
      <c r="AE124" s="18"/>
      <c r="AF124" s="18"/>
      <c r="AI124" s="21"/>
      <c r="AJ124" s="29">
        <f t="shared" si="38"/>
        <v>46561</v>
      </c>
      <c r="AK124">
        <f t="shared" si="32"/>
        <v>0</v>
      </c>
      <c r="AL124" s="1">
        <f t="shared" si="33"/>
        <v>1</v>
      </c>
      <c r="AM124" s="1">
        <f t="shared" si="34"/>
        <v>0</v>
      </c>
      <c r="AN124" s="121">
        <f t="shared" si="35"/>
        <v>0</v>
      </c>
      <c r="AO124" s="120">
        <f t="shared" si="37"/>
        <v>0.9</v>
      </c>
    </row>
    <row r="125" spans="1:41" x14ac:dyDescent="0.35">
      <c r="A125" s="63">
        <f t="shared" si="36"/>
        <v>0.5425892832653062</v>
      </c>
      <c r="B125" s="20"/>
      <c r="D125" s="159"/>
      <c r="F125" s="21"/>
      <c r="G125" s="63">
        <v>0.84</v>
      </c>
      <c r="I125" s="63" cm="1">
        <f t="array" ref="I125">IF($G125&gt;=I$7,TREND(J$6:J$7,I$6:I$7,$G125),IF($G125&gt;=I$8,TREND(J$7:J$8,I$7:I$8,$G125),IF($G125&gt;=I$9,TREND(J$8:J$9,I$8:I$9,$G125),IF($G125&gt;=I$10,TREND(J$9:J$10,I$9:I$10,$G125),IF($G125&gt;=I$11,TREND(J$10:J$11,I$10:I$11,$G125),0)))))</f>
        <v>0.60600000000000009</v>
      </c>
      <c r="J125" s="20"/>
      <c r="K125" s="3"/>
      <c r="N125" s="63" cm="1">
        <f t="array" ref="N125">IF($G125&gt;=N$7,TREND(O$6:O$7,N$6:N$7,$G125),IF($G125&gt;=N$8,TREND(O$7:O$8,N$7:N$8,$G125),IF($G125&gt;=N$9,TREND(O$8:O$9,N$8:N$9,$G125),IF($G125&gt;=N$10,TREND(O$9:O$10,N$9:N$10,$G125),IF($G125&gt;=N$11,TREND(O$10:O$11,N$10:N$11,$G125),0)))))</f>
        <v>0.60600000000000009</v>
      </c>
      <c r="S125" s="63" cm="1">
        <f t="array" ref="S125">IF($G125&gt;=S$7,TREND(T$6:T$7,S$6:S$7,$G125),IF($G125&gt;=S$8,TREND(T$7:T$8,S$7:S$8,$G125),IF($G125&gt;=S$9,TREND(T$8:T$9,S$8:S$9,$G125),IF($G125&gt;=S$10,TREND(T$9:T$10,S$9:S$10,$G125),IF($G125&gt;=S$11,TREND(T$10:T$11,S$10:S$11,$G125),0)))))</f>
        <v>0.54200000000000015</v>
      </c>
      <c r="X125" s="63" cm="1">
        <f t="array" ref="X125">IF($G125&gt;=X$7,TREND(Y$6:Y$7,X$6:X$7,$G125),IF($G125&gt;=X$8,TREND(Y$7:Y$8,X$7:X$8,$G125),IF($G125&gt;=X$9,TREND(Y$8:Y$9,X$8:X$9,$G125),IF($G125&gt;=X$10,TREND(Y$9:Y$10,X$9:X$10,$G125),IF($G125&gt;=X$11,TREND(Y$10:Y$11,X$10:X$11,$G125),0)))))</f>
        <v>0</v>
      </c>
      <c r="Y125" s="20"/>
      <c r="Z125" s="20"/>
      <c r="AA125" s="18"/>
      <c r="AB125" s="18"/>
      <c r="AC125" s="18"/>
      <c r="AD125" s="18"/>
      <c r="AE125" s="18"/>
      <c r="AF125" s="18"/>
      <c r="AI125" s="21"/>
      <c r="AJ125" s="29">
        <f t="shared" si="38"/>
        <v>46562</v>
      </c>
      <c r="AK125">
        <f t="shared" si="32"/>
        <v>0</v>
      </c>
      <c r="AL125" s="1">
        <f t="shared" si="33"/>
        <v>1</v>
      </c>
      <c r="AM125" s="1">
        <f t="shared" si="34"/>
        <v>0</v>
      </c>
      <c r="AN125" s="121">
        <f t="shared" si="35"/>
        <v>0</v>
      </c>
      <c r="AO125" s="120">
        <f t="shared" si="37"/>
        <v>0.9</v>
      </c>
    </row>
    <row r="126" spans="1:41" x14ac:dyDescent="0.35">
      <c r="A126" s="63">
        <f t="shared" si="36"/>
        <v>0.53179094362244905</v>
      </c>
      <c r="B126" s="20"/>
      <c r="D126" s="159"/>
      <c r="F126" s="21"/>
      <c r="G126" s="63">
        <v>0.85</v>
      </c>
      <c r="I126" s="63" cm="1">
        <f t="array" ref="I126">IF($G126&gt;=I$7,TREND(J$6:J$7,I$6:I$7,$G126),IF($G126&gt;=I$8,TREND(J$7:J$8,I$7:I$8,$G126),IF($G126&gt;=I$9,TREND(J$8:J$9,I$8:I$9,$G126),IF($G126&gt;=I$10,TREND(J$9:J$10,I$9:I$10,$G126),IF($G126&gt;=I$11,TREND(J$10:J$11,I$10:I$11,$G126),0)))))</f>
        <v>0.59000000000000008</v>
      </c>
      <c r="J126" s="20"/>
      <c r="K126" s="3"/>
      <c r="N126" s="63" cm="1">
        <f t="array" ref="N126">IF($G126&gt;=N$7,TREND(O$6:O$7,N$6:N$7,$G126),IF($G126&gt;=N$8,TREND(O$7:O$8,N$7:N$8,$G126),IF($G126&gt;=N$9,TREND(O$8:O$9,N$8:N$9,$G126),IF($G126&gt;=N$10,TREND(O$9:O$10,N$9:N$10,$G126),IF($G126&gt;=N$11,TREND(O$10:O$11,N$10:N$11,$G126),0)))))</f>
        <v>0.59000000000000008</v>
      </c>
      <c r="S126" s="63" cm="1">
        <f t="array" ref="S126">IF($G126&gt;=S$7,TREND(T$6:T$7,S$6:S$7,$G126),IF($G126&gt;=S$8,TREND(T$7:T$8,S$7:S$8,$G126),IF($G126&gt;=S$9,TREND(T$8:T$9,S$8:S$9,$G126),IF($G126&gt;=S$10,TREND(T$9:T$10,S$9:S$10,$G126),IF($G126&gt;=S$11,TREND(T$10:T$11,S$10:S$11,$G126),0)))))</f>
        <v>0.53125000000000011</v>
      </c>
      <c r="X126" s="63" cm="1">
        <f t="array" ref="X126">IF($G126&gt;=X$7,TREND(Y$6:Y$7,X$6:X$7,$G126),IF($G126&gt;=X$8,TREND(Y$7:Y$8,X$7:X$8,$G126),IF($G126&gt;=X$9,TREND(Y$8:Y$9,X$8:X$9,$G126),IF($G126&gt;=X$10,TREND(Y$9:Y$10,X$9:X$10,$G126),IF($G126&gt;=X$11,TREND(Y$10:Y$11,X$10:X$11,$G126),0)))))</f>
        <v>0</v>
      </c>
      <c r="Y126" s="20"/>
      <c r="Z126" s="20"/>
      <c r="AA126" s="18"/>
      <c r="AB126" s="18"/>
      <c r="AC126" s="18"/>
      <c r="AD126" s="18"/>
      <c r="AE126" s="18"/>
      <c r="AF126" s="18"/>
      <c r="AI126" s="21"/>
      <c r="AJ126" s="29">
        <f t="shared" si="38"/>
        <v>46563</v>
      </c>
      <c r="AK126">
        <f t="shared" si="32"/>
        <v>0</v>
      </c>
      <c r="AL126" s="1">
        <f t="shared" si="33"/>
        <v>1</v>
      </c>
      <c r="AM126" s="1">
        <f t="shared" si="34"/>
        <v>0</v>
      </c>
      <c r="AN126" s="121">
        <f t="shared" si="35"/>
        <v>0</v>
      </c>
      <c r="AO126" s="120">
        <f t="shared" si="37"/>
        <v>0.9</v>
      </c>
    </row>
    <row r="127" spans="1:41" x14ac:dyDescent="0.35">
      <c r="A127" s="63">
        <f t="shared" si="36"/>
        <v>0.52099260397959191</v>
      </c>
      <c r="B127" s="20"/>
      <c r="D127" s="159"/>
      <c r="F127" s="21"/>
      <c r="G127" s="63">
        <v>0.86</v>
      </c>
      <c r="I127" s="63" cm="1">
        <f t="array" ref="I127">IF($G127&gt;=I$7,TREND(J$6:J$7,I$6:I$7,$G127),IF($G127&gt;=I$8,TREND(J$7:J$8,I$7:I$8,$G127),IF($G127&gt;=I$9,TREND(J$8:J$9,I$8:I$9,$G127),IF($G127&gt;=I$10,TREND(J$9:J$10,I$9:I$10,$G127),IF($G127&gt;=I$11,TREND(J$10:J$11,I$10:I$11,$G127),0)))))</f>
        <v>0.57400000000000007</v>
      </c>
      <c r="J127" s="20"/>
      <c r="K127" s="3"/>
      <c r="N127" s="63" cm="1">
        <f t="array" ref="N127">IF($G127&gt;=N$7,TREND(O$6:O$7,N$6:N$7,$G127),IF($G127&gt;=N$8,TREND(O$7:O$8,N$7:N$8,$G127),IF($G127&gt;=N$9,TREND(O$8:O$9,N$8:N$9,$G127),IF($G127&gt;=N$10,TREND(O$9:O$10,N$9:N$10,$G127),IF($G127&gt;=N$11,TREND(O$10:O$11,N$10:N$11,$G127),0)))))</f>
        <v>0.57400000000000007</v>
      </c>
      <c r="S127" s="63" cm="1">
        <f t="array" ref="S127">IF($G127&gt;=S$7,TREND(T$6:T$7,S$6:S$7,$G127),IF($G127&gt;=S$8,TREND(T$7:T$8,S$7:S$8,$G127),IF($G127&gt;=S$9,TREND(T$8:T$9,S$8:S$9,$G127),IF($G127&gt;=S$10,TREND(T$9:T$10,S$9:S$10,$G127),IF($G127&gt;=S$11,TREND(T$10:T$11,S$10:S$11,$G127),0)))))</f>
        <v>0.52050000000000007</v>
      </c>
      <c r="X127" s="63" cm="1">
        <f t="array" ref="X127">IF($G127&gt;=X$7,TREND(Y$6:Y$7,X$6:X$7,$G127),IF($G127&gt;=X$8,TREND(Y$7:Y$8,X$7:X$8,$G127),IF($G127&gt;=X$9,TREND(Y$8:Y$9,X$8:X$9,$G127),IF($G127&gt;=X$10,TREND(Y$9:Y$10,X$9:X$10,$G127),IF($G127&gt;=X$11,TREND(Y$10:Y$11,X$10:X$11,$G127),0)))))</f>
        <v>0</v>
      </c>
      <c r="Y127" s="20"/>
      <c r="Z127" s="20"/>
      <c r="AA127" s="18"/>
      <c r="AB127" s="18"/>
      <c r="AC127" s="18"/>
      <c r="AD127" s="18"/>
      <c r="AE127" s="18"/>
      <c r="AF127" s="18"/>
      <c r="AI127" s="21"/>
      <c r="AJ127" s="29">
        <f t="shared" si="38"/>
        <v>46564</v>
      </c>
      <c r="AK127">
        <f t="shared" si="32"/>
        <v>0</v>
      </c>
      <c r="AL127" s="1">
        <f t="shared" si="33"/>
        <v>1</v>
      </c>
      <c r="AM127" s="1">
        <f t="shared" si="34"/>
        <v>0</v>
      </c>
      <c r="AN127" s="121">
        <f t="shared" si="35"/>
        <v>0</v>
      </c>
      <c r="AO127" s="120">
        <f t="shared" si="37"/>
        <v>0.9</v>
      </c>
    </row>
    <row r="128" spans="1:41" x14ac:dyDescent="0.35">
      <c r="A128" s="63">
        <f t="shared" si="36"/>
        <v>0.51019426433673476</v>
      </c>
      <c r="B128" s="20"/>
      <c r="D128" s="159"/>
      <c r="F128" s="21"/>
      <c r="G128" s="63">
        <v>0.87</v>
      </c>
      <c r="I128" s="63" cm="1">
        <f t="array" ref="I128">IF($G128&gt;=I$7,TREND(J$6:J$7,I$6:I$7,$G128),IF($G128&gt;=I$8,TREND(J$7:J$8,I$7:I$8,$G128),IF($G128&gt;=I$9,TREND(J$8:J$9,I$8:I$9,$G128),IF($G128&gt;=I$10,TREND(J$9:J$10,I$9:I$10,$G128),IF($G128&gt;=I$11,TREND(J$10:J$11,I$10:I$11,$G128),0)))))</f>
        <v>0.55800000000000005</v>
      </c>
      <c r="J128" s="20"/>
      <c r="K128" s="3"/>
      <c r="N128" s="63" cm="1">
        <f t="array" ref="N128">IF($G128&gt;=N$7,TREND(O$6:O$7,N$6:N$7,$G128),IF($G128&gt;=N$8,TREND(O$7:O$8,N$7:N$8,$G128),IF($G128&gt;=N$9,TREND(O$8:O$9,N$8:N$9,$G128),IF($G128&gt;=N$10,TREND(O$9:O$10,N$9:N$10,$G128),IF($G128&gt;=N$11,TREND(O$10:O$11,N$10:N$11,$G128),0)))))</f>
        <v>0.55800000000000005</v>
      </c>
      <c r="S128" s="63" cm="1">
        <f t="array" ref="S128">IF($G128&gt;=S$7,TREND(T$6:T$7,S$6:S$7,$G128),IF($G128&gt;=S$8,TREND(T$7:T$8,S$7:S$8,$G128),IF($G128&gt;=S$9,TREND(T$8:T$9,S$8:S$9,$G128),IF($G128&gt;=S$10,TREND(T$9:T$10,S$9:S$10,$G128),IF($G128&gt;=S$11,TREND(T$10:T$11,S$10:S$11,$G128),0)))))</f>
        <v>0.50975000000000004</v>
      </c>
      <c r="X128" s="63" cm="1">
        <f t="array" ref="X128">IF($G128&gt;=X$7,TREND(Y$6:Y$7,X$6:X$7,$G128),IF($G128&gt;=X$8,TREND(Y$7:Y$8,X$7:X$8,$G128),IF($G128&gt;=X$9,TREND(Y$8:Y$9,X$8:X$9,$G128),IF($G128&gt;=X$10,TREND(Y$9:Y$10,X$9:X$10,$G128),IF($G128&gt;=X$11,TREND(Y$10:Y$11,X$10:X$11,$G128),0)))))</f>
        <v>0</v>
      </c>
      <c r="Y128" s="20"/>
      <c r="Z128" s="20"/>
      <c r="AA128" s="18"/>
      <c r="AB128" s="18"/>
      <c r="AC128" s="18"/>
      <c r="AD128" s="18"/>
      <c r="AE128" s="18"/>
      <c r="AF128" s="18"/>
      <c r="AI128" s="21"/>
      <c r="AJ128" s="29">
        <f t="shared" si="38"/>
        <v>46565</v>
      </c>
      <c r="AK128">
        <f t="shared" si="32"/>
        <v>0</v>
      </c>
      <c r="AL128" s="1">
        <f t="shared" si="33"/>
        <v>1</v>
      </c>
      <c r="AM128" s="1">
        <f t="shared" si="34"/>
        <v>0</v>
      </c>
      <c r="AN128" s="121">
        <f t="shared" si="35"/>
        <v>0</v>
      </c>
      <c r="AO128" s="120">
        <f t="shared" si="37"/>
        <v>0.9</v>
      </c>
    </row>
    <row r="129" spans="1:41" x14ac:dyDescent="0.35">
      <c r="A129" s="63">
        <f t="shared" si="36"/>
        <v>0.49939592469387756</v>
      </c>
      <c r="B129" s="20"/>
      <c r="D129" s="159"/>
      <c r="F129" s="21"/>
      <c r="G129" s="63">
        <v>0.88</v>
      </c>
      <c r="I129" s="63" cm="1">
        <f t="array" ref="I129">IF($G129&gt;=I$7,TREND(J$6:J$7,I$6:I$7,$G129),IF($G129&gt;=I$8,TREND(J$7:J$8,I$7:I$8,$G129),IF($G129&gt;=I$9,TREND(J$8:J$9,I$8:I$9,$G129),IF($G129&gt;=I$10,TREND(J$9:J$10,I$9:I$10,$G129),IF($G129&gt;=I$11,TREND(J$10:J$11,I$10:I$11,$G129),0)))))</f>
        <v>0.54200000000000004</v>
      </c>
      <c r="J129" s="20"/>
      <c r="K129" s="3"/>
      <c r="N129" s="63" cm="1">
        <f t="array" ref="N129">IF($G129&gt;=N$7,TREND(O$6:O$7,N$6:N$7,$G129),IF($G129&gt;=N$8,TREND(O$7:O$8,N$7:N$8,$G129),IF($G129&gt;=N$9,TREND(O$8:O$9,N$8:N$9,$G129),IF($G129&gt;=N$10,TREND(O$9:O$10,N$9:N$10,$G129),IF($G129&gt;=N$11,TREND(O$10:O$11,N$10:N$11,$G129),0)))))</f>
        <v>0.54200000000000004</v>
      </c>
      <c r="S129" s="63" cm="1">
        <f t="array" ref="S129">IF($G129&gt;=S$7,TREND(T$6:T$7,S$6:S$7,$G129),IF($G129&gt;=S$8,TREND(T$7:T$8,S$7:S$8,$G129),IF($G129&gt;=S$9,TREND(T$8:T$9,S$8:S$9,$G129),IF($G129&gt;=S$10,TREND(T$9:T$10,S$9:S$10,$G129),IF($G129&gt;=S$11,TREND(T$10:T$11,S$10:S$11,$G129),0)))))</f>
        <v>0.49900000000000011</v>
      </c>
      <c r="X129" s="63" cm="1">
        <f t="array" ref="X129">IF($G129&gt;=X$7,TREND(Y$6:Y$7,X$6:X$7,$G129),IF($G129&gt;=X$8,TREND(Y$7:Y$8,X$7:X$8,$G129),IF($G129&gt;=X$9,TREND(Y$8:Y$9,X$8:X$9,$G129),IF($G129&gt;=X$10,TREND(Y$9:Y$10,X$9:X$10,$G129),IF($G129&gt;=X$11,TREND(Y$10:Y$11,X$10:X$11,$G129),0)))))</f>
        <v>0</v>
      </c>
      <c r="Y129" s="20"/>
      <c r="Z129" s="20"/>
      <c r="AA129" s="18"/>
      <c r="AB129" s="18"/>
      <c r="AC129" s="18"/>
      <c r="AD129" s="18"/>
      <c r="AE129" s="18"/>
      <c r="AF129" s="18"/>
      <c r="AI129" s="21"/>
      <c r="AJ129" s="29">
        <f t="shared" si="38"/>
        <v>46566</v>
      </c>
      <c r="AK129">
        <f t="shared" si="32"/>
        <v>0</v>
      </c>
      <c r="AL129" s="1">
        <f t="shared" si="33"/>
        <v>1</v>
      </c>
      <c r="AM129" s="1">
        <f t="shared" si="34"/>
        <v>0</v>
      </c>
      <c r="AN129" s="121">
        <f t="shared" si="35"/>
        <v>0</v>
      </c>
      <c r="AO129" s="120">
        <f t="shared" si="37"/>
        <v>0.9</v>
      </c>
    </row>
    <row r="130" spans="1:41" x14ac:dyDescent="0.35">
      <c r="A130" s="63">
        <f t="shared" si="36"/>
        <v>0.48859758505102041</v>
      </c>
      <c r="B130" s="20"/>
      <c r="D130" s="159"/>
      <c r="F130" s="21"/>
      <c r="G130" s="63">
        <v>0.89</v>
      </c>
      <c r="I130" s="63" cm="1">
        <f t="array" ref="I130">IF($G130&gt;=I$7,TREND(J$6:J$7,I$6:I$7,$G130),IF($G130&gt;=I$8,TREND(J$7:J$8,I$7:I$8,$G130),IF($G130&gt;=I$9,TREND(J$8:J$9,I$8:I$9,$G130),IF($G130&gt;=I$10,TREND(J$9:J$10,I$9:I$10,$G130),IF($G130&gt;=I$11,TREND(J$10:J$11,I$10:I$11,$G130),0)))))</f>
        <v>0.52600000000000002</v>
      </c>
      <c r="J130" s="20"/>
      <c r="K130" s="3"/>
      <c r="N130" s="63" cm="1">
        <f t="array" ref="N130">IF($G130&gt;=N$7,TREND(O$6:O$7,N$6:N$7,$G130),IF($G130&gt;=N$8,TREND(O$7:O$8,N$7:N$8,$G130),IF($G130&gt;=N$9,TREND(O$8:O$9,N$8:N$9,$G130),IF($G130&gt;=N$10,TREND(O$9:O$10,N$9:N$10,$G130),IF($G130&gt;=N$11,TREND(O$10:O$11,N$10:N$11,$G130),0)))))</f>
        <v>0.52600000000000002</v>
      </c>
      <c r="S130" s="63" cm="1">
        <f t="array" ref="S130">IF($G130&gt;=S$7,TREND(T$6:T$7,S$6:S$7,$G130),IF($G130&gt;=S$8,TREND(T$7:T$8,S$7:S$8,$G130),IF($G130&gt;=S$9,TREND(T$8:T$9,S$8:S$9,$G130),IF($G130&gt;=S$10,TREND(T$9:T$10,S$9:S$10,$G130),IF($G130&gt;=S$11,TREND(T$10:T$11,S$10:S$11,$G130),0)))))</f>
        <v>0.48825000000000007</v>
      </c>
      <c r="X130" s="63" cm="1">
        <f t="array" ref="X130">IF($G130&gt;=X$7,TREND(Y$6:Y$7,X$6:X$7,$G130),IF($G130&gt;=X$8,TREND(Y$7:Y$8,X$7:X$8,$G130),IF($G130&gt;=X$9,TREND(Y$8:Y$9,X$8:X$9,$G130),IF($G130&gt;=X$10,TREND(Y$9:Y$10,X$9:X$10,$G130),IF($G130&gt;=X$11,TREND(Y$10:Y$11,X$10:X$11,$G130),0)))))</f>
        <v>0</v>
      </c>
      <c r="Y130" s="20"/>
      <c r="Z130" s="20"/>
      <c r="AA130" s="18"/>
      <c r="AB130" s="18"/>
      <c r="AC130" s="18"/>
      <c r="AD130" s="18"/>
      <c r="AE130" s="18"/>
      <c r="AF130" s="18"/>
      <c r="AI130" s="21"/>
      <c r="AJ130" s="29">
        <f t="shared" si="38"/>
        <v>46567</v>
      </c>
      <c r="AK130">
        <f t="shared" si="32"/>
        <v>0</v>
      </c>
      <c r="AL130" s="1">
        <f t="shared" si="33"/>
        <v>1</v>
      </c>
      <c r="AM130" s="1">
        <f t="shared" si="34"/>
        <v>0</v>
      </c>
      <c r="AN130" s="121">
        <f t="shared" si="35"/>
        <v>0</v>
      </c>
      <c r="AO130" s="120">
        <f t="shared" si="37"/>
        <v>0.9</v>
      </c>
    </row>
    <row r="131" spans="1:41" x14ac:dyDescent="0.35">
      <c r="A131" s="63">
        <f t="shared" si="36"/>
        <v>0.47779924540816326</v>
      </c>
      <c r="B131" s="20"/>
      <c r="D131" s="159"/>
      <c r="F131" s="21"/>
      <c r="G131" s="63">
        <v>0.9</v>
      </c>
      <c r="I131" s="63" cm="1">
        <f t="array" ref="I131">IF($G131&gt;=I$7,TREND(J$6:J$7,I$6:I$7,$G131),IF($G131&gt;=I$8,TREND(J$7:J$8,I$7:I$8,$G131),IF($G131&gt;=I$9,TREND(J$8:J$9,I$8:I$9,$G131),IF($G131&gt;=I$10,TREND(J$9:J$10,I$9:I$10,$G131),IF($G131&gt;=I$11,TREND(J$10:J$11,I$10:I$11,$G131),0)))))</f>
        <v>0.51</v>
      </c>
      <c r="J131" s="20"/>
      <c r="K131" s="3"/>
      <c r="N131" s="63" cm="1">
        <f t="array" ref="N131">IF($G131&gt;=N$7,TREND(O$6:O$7,N$6:N$7,$G131),IF($G131&gt;=N$8,TREND(O$7:O$8,N$7:N$8,$G131),IF($G131&gt;=N$9,TREND(O$8:O$9,N$8:N$9,$G131),IF($G131&gt;=N$10,TREND(O$9:O$10,N$9:N$10,$G131),IF($G131&gt;=N$11,TREND(O$10:O$11,N$10:N$11,$G131),0)))))</f>
        <v>0.51</v>
      </c>
      <c r="S131" s="63" cm="1">
        <f t="array" ref="S131">IF($G131&gt;=S$7,TREND(T$6:T$7,S$6:S$7,$G131),IF($G131&gt;=S$8,TREND(T$7:T$8,S$7:S$8,$G131),IF($G131&gt;=S$9,TREND(T$8:T$9,S$8:S$9,$G131),IF($G131&gt;=S$10,TREND(T$9:T$10,S$9:S$10,$G131),IF($G131&gt;=S$11,TREND(T$10:T$11,S$10:S$11,$G131),0)))))</f>
        <v>0.47750000000000004</v>
      </c>
      <c r="X131" s="63" cm="1">
        <f t="array" ref="X131">IF($G131&gt;=X$7,TREND(Y$6:Y$7,X$6:X$7,$G131),IF($G131&gt;=X$8,TREND(Y$7:Y$8,X$7:X$8,$G131),IF($G131&gt;=X$9,TREND(Y$8:Y$9,X$8:X$9,$G131),IF($G131&gt;=X$10,TREND(Y$9:Y$10,X$9:X$10,$G131),IF($G131&gt;=X$11,TREND(Y$10:Y$11,X$10:X$11,$G131),0)))))</f>
        <v>0</v>
      </c>
      <c r="Y131" s="20"/>
      <c r="Z131" s="20"/>
      <c r="AA131" s="18"/>
      <c r="AB131" s="18"/>
      <c r="AC131" s="18"/>
      <c r="AD131" s="18"/>
      <c r="AE131" s="18"/>
      <c r="AF131" s="18"/>
      <c r="AI131" s="21"/>
      <c r="AJ131" s="29">
        <f t="shared" si="38"/>
        <v>46568</v>
      </c>
      <c r="AK131">
        <f t="shared" si="32"/>
        <v>0</v>
      </c>
      <c r="AL131" s="1">
        <f t="shared" si="33"/>
        <v>1</v>
      </c>
      <c r="AM131" s="1">
        <f t="shared" si="34"/>
        <v>0</v>
      </c>
      <c r="AN131" s="121">
        <f t="shared" si="35"/>
        <v>0</v>
      </c>
      <c r="AO131" s="120">
        <f t="shared" si="37"/>
        <v>0.9</v>
      </c>
    </row>
    <row r="132" spans="1:41" x14ac:dyDescent="0.35">
      <c r="A132" s="63">
        <f t="shared" si="36"/>
        <v>0.46700090576530601</v>
      </c>
      <c r="B132" s="20"/>
      <c r="D132" s="159"/>
      <c r="F132" s="21"/>
      <c r="G132" s="63">
        <v>0.91</v>
      </c>
      <c r="I132" s="63" cm="1">
        <f t="array" ref="I132">IF($G132&gt;=I$7,TREND(J$6:J$7,I$6:I$7,$G132),IF($G132&gt;=I$8,TREND(J$7:J$8,I$7:I$8,$G132),IF($G132&gt;=I$9,TREND(J$8:J$9,I$8:I$9,$G132),IF($G132&gt;=I$10,TREND(J$9:J$10,I$9:I$10,$G132),IF($G132&gt;=I$11,TREND(J$10:J$11,I$10:I$11,$G132),0)))))</f>
        <v>0.49399999999999999</v>
      </c>
      <c r="J132" s="20"/>
      <c r="K132" s="3"/>
      <c r="N132" s="63" cm="1">
        <f t="array" ref="N132">IF($G132&gt;=N$7,TREND(O$6:O$7,N$6:N$7,$G132),IF($G132&gt;=N$8,TREND(O$7:O$8,N$7:N$8,$G132),IF($G132&gt;=N$9,TREND(O$8:O$9,N$8:N$9,$G132),IF($G132&gt;=N$10,TREND(O$9:O$10,N$9:N$10,$G132),IF($G132&gt;=N$11,TREND(O$10:O$11,N$10:N$11,$G132),0)))))</f>
        <v>0.49399999999999999</v>
      </c>
      <c r="S132" s="63" cm="1">
        <f t="array" ref="S132">IF($G132&gt;=S$7,TREND(T$6:T$7,S$6:S$7,$G132),IF($G132&gt;=S$8,TREND(T$7:T$8,S$7:S$8,$G132),IF($G132&gt;=S$9,TREND(T$8:T$9,S$8:S$9,$G132),IF($G132&gt;=S$10,TREND(T$9:T$10,S$9:S$10,$G132),IF($G132&gt;=S$11,TREND(T$10:T$11,S$10:S$11,$G132),0)))))</f>
        <v>0.46675</v>
      </c>
      <c r="X132" s="63" cm="1">
        <f t="array" ref="X132">IF($G132&gt;=X$7,TREND(Y$6:Y$7,X$6:X$7,$G132),IF($G132&gt;=X$8,TREND(Y$7:Y$8,X$7:X$8,$G132),IF($G132&gt;=X$9,TREND(Y$8:Y$9,X$8:X$9,$G132),IF($G132&gt;=X$10,TREND(Y$9:Y$10,X$9:X$10,$G132),IF($G132&gt;=X$11,TREND(Y$10:Y$11,X$10:X$11,$G132),0)))))</f>
        <v>0</v>
      </c>
      <c r="Y132" s="20"/>
      <c r="Z132" s="20"/>
      <c r="AA132" s="18"/>
      <c r="AB132" s="18"/>
      <c r="AC132" s="18"/>
      <c r="AD132" s="18"/>
      <c r="AE132" s="18"/>
      <c r="AF132" s="18"/>
      <c r="AI132" s="21"/>
      <c r="AJ132" s="29">
        <f t="shared" si="38"/>
        <v>46569</v>
      </c>
      <c r="AK132">
        <f t="shared" si="32"/>
        <v>0</v>
      </c>
      <c r="AL132" s="1">
        <f t="shared" si="33"/>
        <v>1</v>
      </c>
      <c r="AM132" s="1">
        <f t="shared" si="34"/>
        <v>0</v>
      </c>
      <c r="AN132" s="121">
        <f t="shared" si="35"/>
        <v>0</v>
      </c>
      <c r="AO132" s="120">
        <f t="shared" si="37"/>
        <v>0.9</v>
      </c>
    </row>
    <row r="133" spans="1:41" x14ac:dyDescent="0.35">
      <c r="A133" s="63">
        <f t="shared" si="36"/>
        <v>0.45620256612244903</v>
      </c>
      <c r="B133" s="20"/>
      <c r="D133" s="159"/>
      <c r="F133" s="21"/>
      <c r="G133" s="63">
        <v>0.92</v>
      </c>
      <c r="I133" s="63" cm="1">
        <f t="array" ref="I133">IF($G133&gt;=I$7,TREND(J$6:J$7,I$6:I$7,$G133),IF($G133&gt;=I$8,TREND(J$7:J$8,I$7:I$8,$G133),IF($G133&gt;=I$9,TREND(J$8:J$9,I$8:I$9,$G133),IF($G133&gt;=I$10,TREND(J$9:J$10,I$9:I$10,$G133),IF($G133&gt;=I$11,TREND(J$10:J$11,I$10:I$11,$G133),0)))))</f>
        <v>0.47799999999999976</v>
      </c>
      <c r="J133" s="20"/>
      <c r="K133" s="3"/>
      <c r="N133" s="63" cm="1">
        <f t="array" ref="N133">IF($G133&gt;=N$7,TREND(O$6:O$7,N$6:N$7,$G133),IF($G133&gt;=N$8,TREND(O$7:O$8,N$7:N$8,$G133),IF($G133&gt;=N$9,TREND(O$8:O$9,N$8:N$9,$G133),IF($G133&gt;=N$10,TREND(O$9:O$10,N$9:N$10,$G133),IF($G133&gt;=N$11,TREND(O$10:O$11,N$10:N$11,$G133),0)))))</f>
        <v>0.47799999999999976</v>
      </c>
      <c r="S133" s="63" cm="1">
        <f t="array" ref="S133">IF($G133&gt;=S$7,TREND(T$6:T$7,S$6:S$7,$G133),IF($G133&gt;=S$8,TREND(T$7:T$8,S$7:S$8,$G133),IF($G133&gt;=S$9,TREND(T$8:T$9,S$8:S$9,$G133),IF($G133&gt;=S$10,TREND(T$9:T$10,S$9:S$10,$G133),IF($G133&gt;=S$11,TREND(T$10:T$11,S$10:S$11,$G133),0)))))</f>
        <v>0.45600000000000007</v>
      </c>
      <c r="X133" s="63" cm="1">
        <f t="array" ref="X133">IF($G133&gt;=X$7,TREND(Y$6:Y$7,X$6:X$7,$G133),IF($G133&gt;=X$8,TREND(Y$7:Y$8,X$7:X$8,$G133),IF($G133&gt;=X$9,TREND(Y$8:Y$9,X$8:X$9,$G133),IF($G133&gt;=X$10,TREND(Y$9:Y$10,X$9:X$10,$G133),IF($G133&gt;=X$11,TREND(Y$10:Y$11,X$10:X$11,$G133),0)))))</f>
        <v>0</v>
      </c>
      <c r="Y133" s="20"/>
      <c r="Z133" s="20"/>
      <c r="AA133" s="18"/>
      <c r="AB133" s="18"/>
      <c r="AC133" s="18"/>
      <c r="AD133" s="18"/>
      <c r="AE133" s="18"/>
      <c r="AF133" s="18"/>
      <c r="AI133" s="21"/>
      <c r="AJ133" s="29">
        <f t="shared" si="38"/>
        <v>46570</v>
      </c>
      <c r="AK133">
        <f t="shared" si="32"/>
        <v>0</v>
      </c>
      <c r="AL133" s="1">
        <f t="shared" si="33"/>
        <v>1</v>
      </c>
      <c r="AM133" s="1">
        <f t="shared" si="34"/>
        <v>0</v>
      </c>
      <c r="AN133" s="121">
        <f t="shared" si="35"/>
        <v>0</v>
      </c>
      <c r="AO133" s="120">
        <f t="shared" si="37"/>
        <v>0.9</v>
      </c>
    </row>
    <row r="134" spans="1:41" x14ac:dyDescent="0.35">
      <c r="A134" s="63">
        <f t="shared" si="36"/>
        <v>0.44540422647959182</v>
      </c>
      <c r="B134" s="20"/>
      <c r="D134" s="159"/>
      <c r="F134" s="21"/>
      <c r="G134" s="63">
        <v>0.93</v>
      </c>
      <c r="I134" s="63" cm="1">
        <f t="array" ref="I134">IF($G134&gt;=I$7,TREND(J$6:J$7,I$6:I$7,$G134),IF($G134&gt;=I$8,TREND(J$7:J$8,I$7:I$8,$G134),IF($G134&gt;=I$9,TREND(J$8:J$9,I$8:I$9,$G134),IF($G134&gt;=I$10,TREND(J$9:J$10,I$9:I$10,$G134),IF($G134&gt;=I$11,TREND(J$10:J$11,I$10:I$11,$G134),0)))))</f>
        <v>0.46199999999999974</v>
      </c>
      <c r="J134" s="20"/>
      <c r="K134" s="3"/>
      <c r="N134" s="63" cm="1">
        <f t="array" ref="N134">IF($G134&gt;=N$7,TREND(O$6:O$7,N$6:N$7,$G134),IF($G134&gt;=N$8,TREND(O$7:O$8,N$7:N$8,$G134),IF($G134&gt;=N$9,TREND(O$8:O$9,N$8:N$9,$G134),IF($G134&gt;=N$10,TREND(O$9:O$10,N$9:N$10,$G134),IF($G134&gt;=N$11,TREND(O$10:O$11,N$10:N$11,$G134),0)))))</f>
        <v>0.46199999999999974</v>
      </c>
      <c r="S134" s="63" cm="1">
        <f t="array" ref="S134">IF($G134&gt;=S$7,TREND(T$6:T$7,S$6:S$7,$G134),IF($G134&gt;=S$8,TREND(T$7:T$8,S$7:S$8,$G134),IF($G134&gt;=S$9,TREND(T$8:T$9,S$8:S$9,$G134),IF($G134&gt;=S$10,TREND(T$9:T$10,S$9:S$10,$G134),IF($G134&gt;=S$11,TREND(T$10:T$11,S$10:S$11,$G134),0)))))</f>
        <v>0.44525000000000003</v>
      </c>
      <c r="X134" s="63" cm="1">
        <f t="array" ref="X134">IF($G134&gt;=X$7,TREND(Y$6:Y$7,X$6:X$7,$G134),IF($G134&gt;=X$8,TREND(Y$7:Y$8,X$7:X$8,$G134),IF($G134&gt;=X$9,TREND(Y$8:Y$9,X$8:X$9,$G134),IF($G134&gt;=X$10,TREND(Y$9:Y$10,X$9:X$10,$G134),IF($G134&gt;=X$11,TREND(Y$10:Y$11,X$10:X$11,$G134),0)))))</f>
        <v>0</v>
      </c>
      <c r="Y134" s="20"/>
      <c r="Z134" s="20"/>
      <c r="AA134" s="18"/>
      <c r="AB134" s="18"/>
      <c r="AC134" s="18"/>
      <c r="AD134" s="18"/>
      <c r="AE134" s="18"/>
      <c r="AF134" s="18"/>
      <c r="AI134" s="21"/>
      <c r="AJ134" s="29">
        <f t="shared" si="38"/>
        <v>46571</v>
      </c>
      <c r="AK134">
        <f t="shared" si="32"/>
        <v>0</v>
      </c>
      <c r="AL134" s="1">
        <f t="shared" si="33"/>
        <v>1</v>
      </c>
      <c r="AM134" s="1">
        <f t="shared" si="34"/>
        <v>0</v>
      </c>
      <c r="AN134" s="121">
        <f t="shared" si="35"/>
        <v>0</v>
      </c>
      <c r="AO134" s="120">
        <f t="shared" si="37"/>
        <v>0.9</v>
      </c>
    </row>
    <row r="135" spans="1:41" x14ac:dyDescent="0.35">
      <c r="A135" s="63">
        <f t="shared" si="36"/>
        <v>0.43460588683673479</v>
      </c>
      <c r="B135" s="20"/>
      <c r="D135" s="159"/>
      <c r="F135" s="21"/>
      <c r="G135" s="63">
        <v>0.94</v>
      </c>
      <c r="I135" s="63" cm="1">
        <f t="array" ref="I135">IF($G135&gt;=I$7,TREND(J$6:J$7,I$6:I$7,$G135),IF($G135&gt;=I$8,TREND(J$7:J$8,I$7:I$8,$G135),IF($G135&gt;=I$9,TREND(J$8:J$9,I$8:I$9,$G135),IF($G135&gt;=I$10,TREND(J$9:J$10,I$9:I$10,$G135),IF($G135&gt;=I$11,TREND(J$10:J$11,I$10:I$11,$G135),0)))))</f>
        <v>0.44599999999999995</v>
      </c>
      <c r="J135" s="20"/>
      <c r="K135" s="3"/>
      <c r="N135" s="63" cm="1">
        <f t="array" ref="N135">IF($G135&gt;=N$7,TREND(O$6:O$7,N$6:N$7,$G135),IF($G135&gt;=N$8,TREND(O$7:O$8,N$7:N$8,$G135),IF($G135&gt;=N$9,TREND(O$8:O$9,N$8:N$9,$G135),IF($G135&gt;=N$10,TREND(O$9:O$10,N$9:N$10,$G135),IF($G135&gt;=N$11,TREND(O$10:O$11,N$10:N$11,$G135),0)))))</f>
        <v>0.44599999999999995</v>
      </c>
      <c r="S135" s="63" cm="1">
        <f t="array" ref="S135">IF($G135&gt;=S$7,TREND(T$6:T$7,S$6:S$7,$G135),IF($G135&gt;=S$8,TREND(T$7:T$8,S$7:S$8,$G135),IF($G135&gt;=S$9,TREND(T$8:T$9,S$8:S$9,$G135),IF($G135&gt;=S$10,TREND(T$9:T$10,S$9:S$10,$G135),IF($G135&gt;=S$11,TREND(T$10:T$11,S$10:S$11,$G135),0)))))</f>
        <v>0.43450000000000011</v>
      </c>
      <c r="X135" s="63" cm="1">
        <f t="array" ref="X135">IF($G135&gt;=X$7,TREND(Y$6:Y$7,X$6:X$7,$G135),IF($G135&gt;=X$8,TREND(Y$7:Y$8,X$7:X$8,$G135),IF($G135&gt;=X$9,TREND(Y$8:Y$9,X$8:X$9,$G135),IF($G135&gt;=X$10,TREND(Y$9:Y$10,X$9:X$10,$G135),IF($G135&gt;=X$11,TREND(Y$10:Y$11,X$10:X$11,$G135),0)))))</f>
        <v>0</v>
      </c>
      <c r="Y135" s="20"/>
      <c r="Z135" s="20"/>
      <c r="AA135" s="18"/>
      <c r="AB135" s="18"/>
      <c r="AC135" s="18"/>
      <c r="AD135" s="18"/>
      <c r="AE135" s="18"/>
      <c r="AF135" s="18"/>
      <c r="AI135" s="21"/>
      <c r="AJ135" s="29">
        <f t="shared" si="38"/>
        <v>46572</v>
      </c>
      <c r="AK135">
        <f t="shared" si="32"/>
        <v>0</v>
      </c>
      <c r="AL135" s="1">
        <f t="shared" si="33"/>
        <v>1</v>
      </c>
      <c r="AM135" s="1">
        <f t="shared" si="34"/>
        <v>0</v>
      </c>
      <c r="AN135" s="121">
        <f t="shared" si="35"/>
        <v>0</v>
      </c>
      <c r="AO135" s="120">
        <f t="shared" si="37"/>
        <v>0.9</v>
      </c>
    </row>
    <row r="136" spans="1:41" x14ac:dyDescent="0.35">
      <c r="A136" s="63">
        <f t="shared" si="36"/>
        <v>0.42380754719387764</v>
      </c>
      <c r="B136" s="20"/>
      <c r="D136" s="159"/>
      <c r="F136" s="21"/>
      <c r="G136" s="63">
        <v>0.95</v>
      </c>
      <c r="I136" s="63" cm="1">
        <f t="array" ref="I136">IF($G136&gt;=I$7,TREND(J$6:J$7,I$6:I$7,$G136),IF($G136&gt;=I$8,TREND(J$7:J$8,I$7:I$8,$G136),IF($G136&gt;=I$9,TREND(J$8:J$9,I$8:I$9,$G136),IF($G136&gt;=I$10,TREND(J$9:J$10,I$9:I$10,$G136),IF($G136&gt;=I$11,TREND(J$10:J$11,I$10:I$11,$G136),0)))))</f>
        <v>0.42999999999999994</v>
      </c>
      <c r="J136" s="20"/>
      <c r="K136" s="3"/>
      <c r="N136" s="63" cm="1">
        <f t="array" ref="N136">IF($G136&gt;=N$7,TREND(O$6:O$7,N$6:N$7,$G136),IF($G136&gt;=N$8,TREND(O$7:O$8,N$7:N$8,$G136),IF($G136&gt;=N$9,TREND(O$8:O$9,N$8:N$9,$G136),IF($G136&gt;=N$10,TREND(O$9:O$10,N$9:N$10,$G136),IF($G136&gt;=N$11,TREND(O$10:O$11,N$10:N$11,$G136),0)))))</f>
        <v>0.42999999999999994</v>
      </c>
      <c r="S136" s="63" cm="1">
        <f t="array" ref="S136">IF($G136&gt;=S$7,TREND(T$6:T$7,S$6:S$7,$G136),IF($G136&gt;=S$8,TREND(T$7:T$8,S$7:S$8,$G136),IF($G136&gt;=S$9,TREND(T$8:T$9,S$8:S$9,$G136),IF($G136&gt;=S$10,TREND(T$9:T$10,S$9:S$10,$G136),IF($G136&gt;=S$11,TREND(T$10:T$11,S$10:S$11,$G136),0)))))</f>
        <v>0.42375000000000007</v>
      </c>
      <c r="X136" s="63" cm="1">
        <f t="array" ref="X136">IF($G136&gt;=X$7,TREND(Y$6:Y$7,X$6:X$7,$G136),IF($G136&gt;=X$8,TREND(Y$7:Y$8,X$7:X$8,$G136),IF($G136&gt;=X$9,TREND(Y$8:Y$9,X$8:X$9,$G136),IF($G136&gt;=X$10,TREND(Y$9:Y$10,X$9:X$10,$G136),IF($G136&gt;=X$11,TREND(Y$10:Y$11,X$10:X$11,$G136),0)))))</f>
        <v>0</v>
      </c>
      <c r="Y136" s="20"/>
      <c r="Z136" s="20"/>
      <c r="AA136" s="18"/>
      <c r="AB136" s="18"/>
      <c r="AC136" s="18"/>
      <c r="AD136" s="18"/>
      <c r="AE136" s="18"/>
      <c r="AF136" s="18"/>
      <c r="AI136" s="21"/>
      <c r="AJ136" s="29">
        <f t="shared" si="38"/>
        <v>46573</v>
      </c>
      <c r="AK136">
        <f t="shared" si="32"/>
        <v>0</v>
      </c>
      <c r="AL136" s="1">
        <f t="shared" si="33"/>
        <v>1</v>
      </c>
      <c r="AM136" s="1">
        <f t="shared" si="34"/>
        <v>0</v>
      </c>
      <c r="AN136" s="121">
        <f t="shared" si="35"/>
        <v>0</v>
      </c>
      <c r="AO136" s="120">
        <f t="shared" si="37"/>
        <v>0.9</v>
      </c>
    </row>
    <row r="137" spans="1:41" x14ac:dyDescent="0.35">
      <c r="A137" s="63">
        <f t="shared" si="36"/>
        <v>0.41300920755102039</v>
      </c>
      <c r="B137" s="20"/>
      <c r="D137" s="159"/>
      <c r="F137" s="21"/>
      <c r="G137" s="63">
        <v>0.96</v>
      </c>
      <c r="I137" s="63" cm="1">
        <f t="array" ref="I137">IF($G137&gt;=I$7,TREND(J$6:J$7,I$6:I$7,$G137),IF($G137&gt;=I$8,TREND(J$7:J$8,I$7:I$8,$G137),IF($G137&gt;=I$9,TREND(J$8:J$9,I$8:I$9,$G137),IF($G137&gt;=I$10,TREND(J$9:J$10,I$9:I$10,$G137),IF($G137&gt;=I$11,TREND(J$10:J$11,I$10:I$11,$G137),0)))))</f>
        <v>0.41399999999999992</v>
      </c>
      <c r="J137" s="20"/>
      <c r="K137" s="3"/>
      <c r="N137" s="63" cm="1">
        <f t="array" ref="N137">IF($G137&gt;=N$7,TREND(O$6:O$7,N$6:N$7,$G137),IF($G137&gt;=N$8,TREND(O$7:O$8,N$7:N$8,$G137),IF($G137&gt;=N$9,TREND(O$8:O$9,N$8:N$9,$G137),IF($G137&gt;=N$10,TREND(O$9:O$10,N$9:N$10,$G137),IF($G137&gt;=N$11,TREND(O$10:O$11,N$10:N$11,$G137),0)))))</f>
        <v>0.41399999999999992</v>
      </c>
      <c r="S137" s="63" cm="1">
        <f t="array" ref="S137">IF($G137&gt;=S$7,TREND(T$6:T$7,S$6:S$7,$G137),IF($G137&gt;=S$8,TREND(T$7:T$8,S$7:S$8,$G137),IF($G137&gt;=S$9,TREND(T$8:T$9,S$8:S$9,$G137),IF($G137&gt;=S$10,TREND(T$9:T$10,S$9:S$10,$G137),IF($G137&gt;=S$11,TREND(T$10:T$11,S$10:S$11,$G137),0)))))</f>
        <v>0.41300000000000003</v>
      </c>
      <c r="X137" s="63" cm="1">
        <f t="array" ref="X137">IF($G137&gt;=X$7,TREND(Y$6:Y$7,X$6:X$7,$G137),IF($G137&gt;=X$8,TREND(Y$7:Y$8,X$7:X$8,$G137),IF($G137&gt;=X$9,TREND(Y$8:Y$9,X$8:X$9,$G137),IF($G137&gt;=X$10,TREND(Y$9:Y$10,X$9:X$10,$G137),IF($G137&gt;=X$11,TREND(Y$10:Y$11,X$10:X$11,$G137),0)))))</f>
        <v>0</v>
      </c>
      <c r="Y137" s="20"/>
      <c r="Z137" s="20"/>
      <c r="AA137" s="18"/>
      <c r="AB137" s="18"/>
      <c r="AC137" s="18"/>
      <c r="AD137" s="18"/>
      <c r="AE137" s="18"/>
      <c r="AF137" s="18"/>
      <c r="AI137" s="21"/>
      <c r="AJ137" s="29">
        <f t="shared" si="38"/>
        <v>46574</v>
      </c>
      <c r="AK137">
        <f t="shared" si="32"/>
        <v>0</v>
      </c>
      <c r="AL137" s="1">
        <f t="shared" si="33"/>
        <v>1</v>
      </c>
      <c r="AM137" s="1">
        <f t="shared" ref="AM137:AM168" si="39">_xlfn.XLOOKUP(AJ137,A$27:A$36,B$27:B$36,0,-1)</f>
        <v>0</v>
      </c>
      <c r="AN137" s="121">
        <f t="shared" si="35"/>
        <v>0</v>
      </c>
      <c r="AO137" s="120">
        <f t="shared" si="37"/>
        <v>0.9</v>
      </c>
    </row>
    <row r="138" spans="1:41" x14ac:dyDescent="0.35">
      <c r="A138" s="63">
        <f t="shared" si="36"/>
        <v>0.40221086790816341</v>
      </c>
      <c r="B138" s="20"/>
      <c r="D138" s="159"/>
      <c r="F138" s="21"/>
      <c r="G138" s="63">
        <v>0.97</v>
      </c>
      <c r="I138" s="63" cm="1">
        <f t="array" ref="I138">IF($G138&gt;=I$7,TREND(J$6:J$7,I$6:I$7,$G138),IF($G138&gt;=I$8,TREND(J$7:J$8,I$7:I$8,$G138),IF($G138&gt;=I$9,TREND(J$8:J$9,I$8:I$9,$G138),IF($G138&gt;=I$10,TREND(J$9:J$10,I$9:I$10,$G138),IF($G138&gt;=I$11,TREND(J$10:J$11,I$10:I$11,$G138),0)))))</f>
        <v>0.39799999999999991</v>
      </c>
      <c r="J138" s="20"/>
      <c r="K138" s="3"/>
      <c r="N138" s="63" cm="1">
        <f t="array" ref="N138">IF($G138&gt;=N$7,TREND(O$6:O$7,N$6:N$7,$G138),IF($G138&gt;=N$8,TREND(O$7:O$8,N$7:N$8,$G138),IF($G138&gt;=N$9,TREND(O$8:O$9,N$8:N$9,$G138),IF($G138&gt;=N$10,TREND(O$9:O$10,N$9:N$10,$G138),IF($G138&gt;=N$11,TREND(O$10:O$11,N$10:N$11,$G138),0)))))</f>
        <v>0.39799999999999991</v>
      </c>
      <c r="S138" s="63" cm="1">
        <f t="array" ref="S138">IF($G138&gt;=S$7,TREND(T$6:T$7,S$6:S$7,$G138),IF($G138&gt;=S$8,TREND(T$7:T$8,S$7:S$8,$G138),IF($G138&gt;=S$9,TREND(T$8:T$9,S$8:S$9,$G138),IF($G138&gt;=S$10,TREND(T$9:T$10,S$9:S$10,$G138),IF($G138&gt;=S$11,TREND(T$10:T$11,S$10:S$11,$G138),0)))))</f>
        <v>0.40225000000000022</v>
      </c>
      <c r="X138" s="63" cm="1">
        <f t="array" ref="X138">IF($G138&gt;=X$7,TREND(Y$6:Y$7,X$6:X$7,$G138),IF($G138&gt;=X$8,TREND(Y$7:Y$8,X$7:X$8,$G138),IF($G138&gt;=X$9,TREND(Y$8:Y$9,X$8:X$9,$G138),IF($G138&gt;=X$10,TREND(Y$9:Y$10,X$9:X$10,$G138),IF($G138&gt;=X$11,TREND(Y$10:Y$11,X$10:X$11,$G138),0)))))</f>
        <v>0</v>
      </c>
      <c r="Y138" s="20"/>
      <c r="Z138" s="20"/>
      <c r="AA138" s="18"/>
      <c r="AB138" s="18"/>
      <c r="AC138" s="18"/>
      <c r="AD138" s="18"/>
      <c r="AE138" s="18"/>
      <c r="AF138" s="18"/>
      <c r="AI138" s="21"/>
      <c r="AJ138" s="29">
        <f t="shared" si="38"/>
        <v>46575</v>
      </c>
      <c r="AK138">
        <f t="shared" si="32"/>
        <v>0</v>
      </c>
      <c r="AL138" s="1">
        <f t="shared" si="33"/>
        <v>1</v>
      </c>
      <c r="AM138" s="1">
        <f t="shared" si="39"/>
        <v>0</v>
      </c>
      <c r="AN138" s="121">
        <f t="shared" si="35"/>
        <v>0</v>
      </c>
      <c r="AO138" s="120">
        <f t="shared" si="37"/>
        <v>0.9</v>
      </c>
    </row>
    <row r="139" spans="1:41" x14ac:dyDescent="0.35">
      <c r="A139" s="63">
        <f t="shared" si="36"/>
        <v>0.39141252826530626</v>
      </c>
      <c r="B139" s="20"/>
      <c r="D139" s="159"/>
      <c r="F139" s="21"/>
      <c r="G139" s="63">
        <v>0.98</v>
      </c>
      <c r="I139" s="63" cm="1">
        <f t="array" ref="I139">IF($G139&gt;=I$7,TREND(J$6:J$7,I$6:I$7,$G139),IF($G139&gt;=I$8,TREND(J$7:J$8,I$7:I$8,$G139),IF($G139&gt;=I$9,TREND(J$8:J$9,I$8:I$9,$G139),IF($G139&gt;=I$10,TREND(J$9:J$10,I$9:I$10,$G139),IF($G139&gt;=I$11,TREND(J$10:J$11,I$10:I$11,$G139),0)))))</f>
        <v>0.3819999999999999</v>
      </c>
      <c r="J139" s="20"/>
      <c r="K139" s="3"/>
      <c r="N139" s="63" cm="1">
        <f t="array" ref="N139">IF($G139&gt;=N$7,TREND(O$6:O$7,N$6:N$7,$G139),IF($G139&gt;=N$8,TREND(O$7:O$8,N$7:N$8,$G139),IF($G139&gt;=N$9,TREND(O$8:O$9,N$8:N$9,$G139),IF($G139&gt;=N$10,TREND(O$9:O$10,N$9:N$10,$G139),IF($G139&gt;=N$11,TREND(O$10:O$11,N$10:N$11,$G139),0)))))</f>
        <v>0.3819999999999999</v>
      </c>
      <c r="S139" s="63" cm="1">
        <f t="array" ref="S139">IF($G139&gt;=S$7,TREND(T$6:T$7,S$6:S$7,$G139),IF($G139&gt;=S$8,TREND(T$7:T$8,S$7:S$8,$G139),IF($G139&gt;=S$9,TREND(T$8:T$9,S$8:S$9,$G139),IF($G139&gt;=S$10,TREND(T$9:T$10,S$9:S$10,$G139),IF($G139&gt;=S$11,TREND(T$10:T$11,S$10:S$11,$G139),0)))))</f>
        <v>0.39150000000000018</v>
      </c>
      <c r="X139" s="63" cm="1">
        <f t="array" ref="X139">IF($G139&gt;=X$7,TREND(Y$6:Y$7,X$6:X$7,$G139),IF($G139&gt;=X$8,TREND(Y$7:Y$8,X$7:X$8,$G139),IF($G139&gt;=X$9,TREND(Y$8:Y$9,X$8:X$9,$G139),IF($G139&gt;=X$10,TREND(Y$9:Y$10,X$9:X$10,$G139),IF($G139&gt;=X$11,TREND(Y$10:Y$11,X$10:X$11,$G139),0)))))</f>
        <v>0</v>
      </c>
      <c r="Y139" s="20"/>
      <c r="Z139" s="20"/>
      <c r="AA139" s="18"/>
      <c r="AB139" s="18"/>
      <c r="AC139" s="18"/>
      <c r="AD139" s="18"/>
      <c r="AE139" s="18"/>
      <c r="AF139" s="18"/>
      <c r="AI139" s="21"/>
      <c r="AJ139" s="29">
        <f t="shared" si="38"/>
        <v>46576</v>
      </c>
      <c r="AK139">
        <f t="shared" si="32"/>
        <v>0</v>
      </c>
      <c r="AL139" s="1">
        <f t="shared" si="33"/>
        <v>1</v>
      </c>
      <c r="AM139" s="1">
        <f t="shared" si="39"/>
        <v>0</v>
      </c>
      <c r="AN139" s="121">
        <f t="shared" si="35"/>
        <v>0</v>
      </c>
      <c r="AO139" s="120">
        <f t="shared" si="37"/>
        <v>0.9</v>
      </c>
    </row>
    <row r="140" spans="1:41" x14ac:dyDescent="0.35">
      <c r="A140" s="63">
        <f t="shared" si="36"/>
        <v>0.38061418862244906</v>
      </c>
      <c r="B140" s="20"/>
      <c r="D140" s="159"/>
      <c r="F140" s="21"/>
      <c r="G140" s="63">
        <v>0.99</v>
      </c>
      <c r="I140" s="63" cm="1">
        <f t="array" ref="I140">IF($G140&gt;=I$7,TREND(J$6:J$7,I$6:I$7,$G140),IF($G140&gt;=I$8,TREND(J$7:J$8,I$7:I$8,$G140),IF($G140&gt;=I$9,TREND(J$8:J$9,I$8:I$9,$G140),IF($G140&gt;=I$10,TREND(J$9:J$10,I$9:I$10,$G140),IF($G140&gt;=I$11,TREND(J$10:J$11,I$10:I$11,$G140),0)))))</f>
        <v>0.36599999999999988</v>
      </c>
      <c r="J140" s="20"/>
      <c r="K140" s="3"/>
      <c r="N140" s="63" cm="1">
        <f t="array" ref="N140">IF($G140&gt;=N$7,TREND(O$6:O$7,N$6:N$7,$G140),IF($G140&gt;=N$8,TREND(O$7:O$8,N$7:N$8,$G140),IF($G140&gt;=N$9,TREND(O$8:O$9,N$8:N$9,$G140),IF($G140&gt;=N$10,TREND(O$9:O$10,N$9:N$10,$G140),IF($G140&gt;=N$11,TREND(O$10:O$11,N$10:N$11,$G140),0)))))</f>
        <v>0.36599999999999988</v>
      </c>
      <c r="S140" s="63" cm="1">
        <f t="array" ref="S140">IF($G140&gt;=S$7,TREND(T$6:T$7,S$6:S$7,$G140),IF($G140&gt;=S$8,TREND(T$7:T$8,S$7:S$8,$G140),IF($G140&gt;=S$9,TREND(T$8:T$9,S$8:S$9,$G140),IF($G140&gt;=S$10,TREND(T$9:T$10,S$9:S$10,$G140),IF($G140&gt;=S$11,TREND(T$10:T$11,S$10:S$11,$G140),0)))))</f>
        <v>0.38075000000000014</v>
      </c>
      <c r="X140" s="63" cm="1">
        <f t="array" ref="X140">IF($G140&gt;=X$7,TREND(Y$6:Y$7,X$6:X$7,$G140),IF($G140&gt;=X$8,TREND(Y$7:Y$8,X$7:X$8,$G140),IF($G140&gt;=X$9,TREND(Y$8:Y$9,X$8:X$9,$G140),IF($G140&gt;=X$10,TREND(Y$9:Y$10,X$9:X$10,$G140),IF($G140&gt;=X$11,TREND(Y$10:Y$11,X$10:X$11,$G140),0)))))</f>
        <v>0</v>
      </c>
      <c r="Y140" s="20"/>
      <c r="Z140" s="20"/>
      <c r="AA140" s="18"/>
      <c r="AB140" s="18"/>
      <c r="AC140" s="18"/>
      <c r="AD140" s="18"/>
      <c r="AE140" s="18"/>
      <c r="AF140" s="18"/>
      <c r="AI140" s="21"/>
      <c r="AJ140" s="29">
        <f t="shared" si="38"/>
        <v>46577</v>
      </c>
      <c r="AK140">
        <f t="shared" si="32"/>
        <v>0</v>
      </c>
      <c r="AL140" s="1">
        <f t="shared" si="33"/>
        <v>1</v>
      </c>
      <c r="AM140" s="1">
        <f t="shared" si="39"/>
        <v>0</v>
      </c>
      <c r="AN140" s="121">
        <f t="shared" si="35"/>
        <v>0</v>
      </c>
      <c r="AO140" s="120">
        <f t="shared" si="37"/>
        <v>0.9</v>
      </c>
    </row>
    <row r="141" spans="1:41" x14ac:dyDescent="0.35">
      <c r="A141" s="63">
        <f t="shared" si="36"/>
        <v>0.36981584897959191</v>
      </c>
      <c r="B141" s="20"/>
      <c r="D141" s="159"/>
      <c r="F141" s="21"/>
      <c r="G141" s="63">
        <v>1</v>
      </c>
      <c r="I141" s="63" cm="1">
        <f t="array" ref="I141">IF($G141&gt;=I$7,TREND(J$6:J$7,I$6:I$7,$G141),IF($G141&gt;=I$8,TREND(J$7:J$8,I$7:I$8,$G141),IF($G141&gt;=I$9,TREND(J$8:J$9,I$8:I$9,$G141),IF($G141&gt;=I$10,TREND(J$9:J$10,I$9:I$10,$G141),IF($G141&gt;=I$11,TREND(J$10:J$11,I$10:I$11,$G141),0)))))</f>
        <v>0.34999999999999987</v>
      </c>
      <c r="J141" s="20"/>
      <c r="K141" s="3"/>
      <c r="N141" s="63" cm="1">
        <f t="array" ref="N141">IF($G141&gt;=N$7,TREND(O$6:O$7,N$6:N$7,$G141),IF($G141&gt;=N$8,TREND(O$7:O$8,N$7:N$8,$G141),IF($G141&gt;=N$9,TREND(O$8:O$9,N$8:N$9,$G141),IF($G141&gt;=N$10,TREND(O$9:O$10,N$9:N$10,$G141),IF($G141&gt;=N$11,TREND(O$10:O$11,N$10:N$11,$G141),0)))))</f>
        <v>0.34999999999999987</v>
      </c>
      <c r="S141" s="63" cm="1">
        <f t="array" ref="S141">IF($G141&gt;=S$7,TREND(T$6:T$7,S$6:S$7,$G141),IF($G141&gt;=S$8,TREND(T$7:T$8,S$7:S$8,$G141),IF($G141&gt;=S$9,TREND(T$8:T$9,S$8:S$9,$G141),IF($G141&gt;=S$10,TREND(T$9:T$10,S$9:S$10,$G141),IF($G141&gt;=S$11,TREND(T$10:T$11,S$10:S$11,$G141),0)))))</f>
        <v>0.37000000000000011</v>
      </c>
      <c r="X141" s="63" cm="1">
        <f t="array" ref="X141">IF($G141&gt;=X$7,TREND(Y$6:Y$7,X$6:X$7,$G141),IF($G141&gt;=X$8,TREND(Y$7:Y$8,X$7:X$8,$G141),IF($G141&gt;=X$9,TREND(Y$8:Y$9,X$8:X$9,$G141),IF($G141&gt;=X$10,TREND(Y$9:Y$10,X$9:X$10,$G141),IF($G141&gt;=X$11,TREND(Y$10:Y$11,X$10:X$11,$G141),0)))))</f>
        <v>0</v>
      </c>
      <c r="Y141" s="20"/>
      <c r="Z141" s="20"/>
      <c r="AA141" s="18"/>
      <c r="AB141" s="18"/>
      <c r="AC141" s="18"/>
      <c r="AD141" s="18"/>
      <c r="AE141" s="18"/>
      <c r="AF141" s="18"/>
      <c r="AI141" s="21"/>
      <c r="AJ141" s="29">
        <f t="shared" si="38"/>
        <v>46578</v>
      </c>
      <c r="AK141">
        <f t="shared" si="32"/>
        <v>0</v>
      </c>
      <c r="AL141" s="1">
        <f t="shared" si="33"/>
        <v>1</v>
      </c>
      <c r="AM141" s="1">
        <f t="shared" si="39"/>
        <v>0</v>
      </c>
      <c r="AN141" s="121">
        <f t="shared" si="35"/>
        <v>0</v>
      </c>
      <c r="AO141" s="120">
        <f t="shared" si="37"/>
        <v>0.9</v>
      </c>
    </row>
    <row r="142" spans="1:41" x14ac:dyDescent="0.35">
      <c r="AJ142" s="29">
        <f t="shared" si="38"/>
        <v>46579</v>
      </c>
      <c r="AK142">
        <f t="shared" si="32"/>
        <v>0</v>
      </c>
      <c r="AL142" s="1">
        <f t="shared" si="33"/>
        <v>1</v>
      </c>
      <c r="AM142" s="1">
        <f t="shared" si="39"/>
        <v>0</v>
      </c>
      <c r="AN142" s="121">
        <f t="shared" si="35"/>
        <v>0</v>
      </c>
      <c r="AO142" s="120">
        <f t="shared" si="37"/>
        <v>0.9</v>
      </c>
    </row>
    <row r="143" spans="1:41" x14ac:dyDescent="0.35">
      <c r="AJ143" s="29">
        <f t="shared" si="38"/>
        <v>46580</v>
      </c>
      <c r="AK143">
        <f t="shared" si="32"/>
        <v>0</v>
      </c>
      <c r="AL143" s="1">
        <f t="shared" si="33"/>
        <v>1</v>
      </c>
      <c r="AM143" s="1">
        <f t="shared" si="39"/>
        <v>0</v>
      </c>
      <c r="AN143" s="121">
        <f t="shared" si="35"/>
        <v>0</v>
      </c>
      <c r="AO143" s="120">
        <f t="shared" si="37"/>
        <v>0.9</v>
      </c>
    </row>
    <row r="144" spans="1:41" x14ac:dyDescent="0.35">
      <c r="AJ144" s="29">
        <f t="shared" si="38"/>
        <v>46581</v>
      </c>
      <c r="AK144">
        <f t="shared" si="32"/>
        <v>0</v>
      </c>
      <c r="AL144" s="1">
        <f t="shared" si="33"/>
        <v>1</v>
      </c>
      <c r="AM144" s="1">
        <f t="shared" si="39"/>
        <v>0</v>
      </c>
      <c r="AN144" s="121">
        <f t="shared" si="35"/>
        <v>0</v>
      </c>
      <c r="AO144" s="120">
        <f t="shared" si="37"/>
        <v>0.9</v>
      </c>
    </row>
    <row r="145" spans="36:41" x14ac:dyDescent="0.35">
      <c r="AJ145" s="29">
        <f t="shared" si="38"/>
        <v>46582</v>
      </c>
      <c r="AK145">
        <f t="shared" si="32"/>
        <v>0</v>
      </c>
      <c r="AL145" s="1">
        <f t="shared" si="33"/>
        <v>1</v>
      </c>
      <c r="AM145" s="1">
        <f t="shared" si="39"/>
        <v>0</v>
      </c>
      <c r="AN145" s="121">
        <f t="shared" si="35"/>
        <v>0</v>
      </c>
      <c r="AO145" s="120">
        <f t="shared" si="37"/>
        <v>0.9</v>
      </c>
    </row>
    <row r="146" spans="36:41" x14ac:dyDescent="0.35">
      <c r="AJ146" s="29">
        <f t="shared" si="38"/>
        <v>46583</v>
      </c>
      <c r="AK146">
        <f t="shared" si="32"/>
        <v>0</v>
      </c>
      <c r="AL146" s="1">
        <f t="shared" si="33"/>
        <v>1</v>
      </c>
      <c r="AM146" s="1">
        <f t="shared" si="39"/>
        <v>0</v>
      </c>
      <c r="AN146" s="121">
        <f t="shared" si="35"/>
        <v>0</v>
      </c>
      <c r="AO146" s="120">
        <f t="shared" si="37"/>
        <v>0.9</v>
      </c>
    </row>
    <row r="147" spans="36:41" x14ac:dyDescent="0.35">
      <c r="AJ147" s="29">
        <f t="shared" si="38"/>
        <v>46584</v>
      </c>
      <c r="AK147">
        <f t="shared" si="32"/>
        <v>0</v>
      </c>
      <c r="AL147" s="1">
        <f t="shared" si="33"/>
        <v>1</v>
      </c>
      <c r="AM147" s="1">
        <f t="shared" si="39"/>
        <v>0</v>
      </c>
      <c r="AN147" s="121">
        <f t="shared" si="35"/>
        <v>0</v>
      </c>
      <c r="AO147" s="120">
        <f t="shared" si="37"/>
        <v>0.9</v>
      </c>
    </row>
    <row r="148" spans="36:41" x14ac:dyDescent="0.35">
      <c r="AJ148" s="29">
        <f t="shared" si="38"/>
        <v>46585</v>
      </c>
      <c r="AK148">
        <f t="shared" si="32"/>
        <v>0</v>
      </c>
      <c r="AL148" s="1">
        <f t="shared" si="33"/>
        <v>1</v>
      </c>
      <c r="AM148" s="1">
        <f t="shared" si="39"/>
        <v>0</v>
      </c>
      <c r="AN148" s="121">
        <f t="shared" si="35"/>
        <v>0</v>
      </c>
      <c r="AO148" s="120">
        <f t="shared" si="37"/>
        <v>0.9</v>
      </c>
    </row>
    <row r="149" spans="36:41" x14ac:dyDescent="0.35">
      <c r="AJ149" s="29">
        <f t="shared" si="38"/>
        <v>46586</v>
      </c>
      <c r="AK149">
        <f t="shared" si="32"/>
        <v>0</v>
      </c>
      <c r="AL149" s="1">
        <f t="shared" si="33"/>
        <v>1</v>
      </c>
      <c r="AM149" s="1">
        <f t="shared" si="39"/>
        <v>0</v>
      </c>
      <c r="AN149" s="121">
        <f t="shared" si="35"/>
        <v>0</v>
      </c>
      <c r="AO149" s="120">
        <f t="shared" si="37"/>
        <v>0.9</v>
      </c>
    </row>
    <row r="150" spans="36:41" x14ac:dyDescent="0.35">
      <c r="AJ150" s="29">
        <f t="shared" si="38"/>
        <v>46587</v>
      </c>
      <c r="AK150">
        <f t="shared" si="32"/>
        <v>0</v>
      </c>
      <c r="AL150" s="1">
        <f t="shared" si="33"/>
        <v>1</v>
      </c>
      <c r="AM150" s="1">
        <f t="shared" si="39"/>
        <v>0</v>
      </c>
      <c r="AN150" s="121">
        <f t="shared" si="35"/>
        <v>0</v>
      </c>
      <c r="AO150" s="120">
        <f t="shared" si="37"/>
        <v>0.9</v>
      </c>
    </row>
    <row r="151" spans="36:41" x14ac:dyDescent="0.35">
      <c r="AJ151" s="29">
        <f t="shared" si="38"/>
        <v>46588</v>
      </c>
      <c r="AK151">
        <f t="shared" si="32"/>
        <v>0</v>
      </c>
      <c r="AL151" s="1">
        <f t="shared" si="33"/>
        <v>1</v>
      </c>
      <c r="AM151" s="1">
        <f t="shared" si="39"/>
        <v>0</v>
      </c>
      <c r="AN151" s="121">
        <f t="shared" si="35"/>
        <v>0</v>
      </c>
      <c r="AO151" s="120">
        <f t="shared" si="37"/>
        <v>0.9</v>
      </c>
    </row>
    <row r="152" spans="36:41" x14ac:dyDescent="0.35">
      <c r="AJ152" s="29">
        <f t="shared" si="38"/>
        <v>46589</v>
      </c>
      <c r="AK152">
        <f t="shared" si="32"/>
        <v>0</v>
      </c>
      <c r="AL152" s="1">
        <f t="shared" si="33"/>
        <v>1</v>
      </c>
      <c r="AM152" s="1">
        <f t="shared" si="39"/>
        <v>0</v>
      </c>
      <c r="AN152" s="121">
        <f t="shared" si="35"/>
        <v>0</v>
      </c>
      <c r="AO152" s="120">
        <f t="shared" si="37"/>
        <v>0.9</v>
      </c>
    </row>
    <row r="153" spans="36:41" x14ac:dyDescent="0.35">
      <c r="AJ153" s="29">
        <f t="shared" si="38"/>
        <v>46590</v>
      </c>
      <c r="AK153">
        <f t="shared" si="32"/>
        <v>0</v>
      </c>
      <c r="AL153" s="1">
        <f t="shared" si="33"/>
        <v>1</v>
      </c>
      <c r="AM153" s="1">
        <f t="shared" si="39"/>
        <v>0</v>
      </c>
      <c r="AN153" s="121">
        <f t="shared" si="35"/>
        <v>0</v>
      </c>
      <c r="AO153" s="120">
        <f t="shared" si="37"/>
        <v>0.9</v>
      </c>
    </row>
    <row r="154" spans="36:41" x14ac:dyDescent="0.35">
      <c r="AJ154" s="29">
        <f t="shared" si="38"/>
        <v>46591</v>
      </c>
      <c r="AK154">
        <f t="shared" si="32"/>
        <v>0</v>
      </c>
      <c r="AL154" s="1">
        <f t="shared" si="33"/>
        <v>1</v>
      </c>
      <c r="AM154" s="1">
        <f t="shared" si="39"/>
        <v>0</v>
      </c>
      <c r="AN154" s="121">
        <f t="shared" si="35"/>
        <v>0</v>
      </c>
      <c r="AO154" s="120">
        <f t="shared" si="37"/>
        <v>0.9</v>
      </c>
    </row>
    <row r="155" spans="36:41" x14ac:dyDescent="0.35">
      <c r="AJ155" s="29">
        <f t="shared" si="38"/>
        <v>46592</v>
      </c>
      <c r="AK155">
        <f t="shared" si="32"/>
        <v>0</v>
      </c>
      <c r="AL155" s="1">
        <f t="shared" si="33"/>
        <v>1</v>
      </c>
      <c r="AM155" s="1">
        <f t="shared" si="39"/>
        <v>0</v>
      </c>
      <c r="AN155" s="121">
        <f t="shared" si="35"/>
        <v>0</v>
      </c>
      <c r="AO155" s="120">
        <f t="shared" si="37"/>
        <v>0.9</v>
      </c>
    </row>
    <row r="156" spans="36:41" x14ac:dyDescent="0.35">
      <c r="AJ156" s="29">
        <f t="shared" si="38"/>
        <v>46593</v>
      </c>
      <c r="AK156">
        <f t="shared" si="32"/>
        <v>0</v>
      </c>
      <c r="AL156" s="1">
        <f t="shared" si="33"/>
        <v>1</v>
      </c>
      <c r="AM156" s="1">
        <f t="shared" si="39"/>
        <v>0</v>
      </c>
      <c r="AN156" s="121">
        <f t="shared" si="35"/>
        <v>0</v>
      </c>
      <c r="AO156" s="120">
        <f t="shared" si="37"/>
        <v>0.9</v>
      </c>
    </row>
    <row r="157" spans="36:41" x14ac:dyDescent="0.35">
      <c r="AJ157" s="29">
        <f t="shared" si="38"/>
        <v>46594</v>
      </c>
      <c r="AK157">
        <f t="shared" si="32"/>
        <v>0</v>
      </c>
      <c r="AL157" s="1">
        <f t="shared" si="33"/>
        <v>1</v>
      </c>
      <c r="AM157" s="1">
        <f t="shared" si="39"/>
        <v>0</v>
      </c>
      <c r="AN157" s="121">
        <f t="shared" si="35"/>
        <v>0</v>
      </c>
      <c r="AO157" s="120">
        <f t="shared" si="37"/>
        <v>0.9</v>
      </c>
    </row>
    <row r="158" spans="36:41" x14ac:dyDescent="0.35">
      <c r="AJ158" s="29">
        <f t="shared" si="38"/>
        <v>46595</v>
      </c>
      <c r="AK158">
        <f t="shared" si="32"/>
        <v>0</v>
      </c>
      <c r="AL158" s="1">
        <f t="shared" si="33"/>
        <v>1</v>
      </c>
      <c r="AM158" s="1">
        <f t="shared" si="39"/>
        <v>0</v>
      </c>
      <c r="AN158" s="121">
        <f t="shared" si="35"/>
        <v>0</v>
      </c>
      <c r="AO158" s="120">
        <f t="shared" si="37"/>
        <v>0.9</v>
      </c>
    </row>
    <row r="159" spans="36:41" x14ac:dyDescent="0.35">
      <c r="AJ159" s="29">
        <f t="shared" si="38"/>
        <v>46596</v>
      </c>
      <c r="AK159">
        <f t="shared" si="32"/>
        <v>0</v>
      </c>
      <c r="AL159" s="1">
        <f t="shared" si="33"/>
        <v>1</v>
      </c>
      <c r="AM159" s="1">
        <f t="shared" si="39"/>
        <v>0</v>
      </c>
      <c r="AN159" s="121">
        <f t="shared" si="35"/>
        <v>0</v>
      </c>
      <c r="AO159" s="120">
        <f t="shared" si="37"/>
        <v>0.9</v>
      </c>
    </row>
    <row r="160" spans="36:41" x14ac:dyDescent="0.35">
      <c r="AJ160" s="29">
        <f t="shared" si="38"/>
        <v>46597</v>
      </c>
      <c r="AK160">
        <f t="shared" si="32"/>
        <v>0</v>
      </c>
      <c r="AL160" s="1">
        <f t="shared" si="33"/>
        <v>1</v>
      </c>
      <c r="AM160" s="1">
        <f t="shared" si="39"/>
        <v>0</v>
      </c>
      <c r="AN160" s="121">
        <f t="shared" si="35"/>
        <v>0</v>
      </c>
      <c r="AO160" s="120">
        <f t="shared" si="37"/>
        <v>0.9</v>
      </c>
    </row>
    <row r="161" spans="36:41" x14ac:dyDescent="0.35">
      <c r="AJ161" s="29">
        <f t="shared" si="38"/>
        <v>46598</v>
      </c>
      <c r="AK161">
        <f t="shared" si="32"/>
        <v>0</v>
      </c>
      <c r="AL161" s="1">
        <f t="shared" si="33"/>
        <v>1</v>
      </c>
      <c r="AM161" s="1">
        <f t="shared" si="39"/>
        <v>0</v>
      </c>
      <c r="AN161" s="121">
        <f t="shared" si="35"/>
        <v>0</v>
      </c>
      <c r="AO161" s="120">
        <f t="shared" si="37"/>
        <v>0.9</v>
      </c>
    </row>
    <row r="162" spans="36:41" x14ac:dyDescent="0.35">
      <c r="AJ162" s="29">
        <f t="shared" si="38"/>
        <v>46599</v>
      </c>
      <c r="AK162">
        <f t="shared" si="32"/>
        <v>0.5</v>
      </c>
      <c r="AL162" s="1">
        <f t="shared" si="33"/>
        <v>0.9</v>
      </c>
      <c r="AM162" s="1">
        <f t="shared" si="39"/>
        <v>0.5</v>
      </c>
      <c r="AN162" s="121">
        <f t="shared" si="35"/>
        <v>0.5</v>
      </c>
      <c r="AO162" s="120">
        <f t="shared" si="37"/>
        <v>0.9</v>
      </c>
    </row>
    <row r="163" spans="36:41" x14ac:dyDescent="0.35">
      <c r="AJ163" s="29">
        <f t="shared" si="38"/>
        <v>46600</v>
      </c>
      <c r="AK163">
        <f t="shared" si="32"/>
        <v>0</v>
      </c>
      <c r="AL163" s="1">
        <f t="shared" si="33"/>
        <v>1</v>
      </c>
      <c r="AM163" s="1">
        <f t="shared" si="39"/>
        <v>0</v>
      </c>
      <c r="AN163" s="121">
        <f t="shared" si="35"/>
        <v>0</v>
      </c>
      <c r="AO163" s="120">
        <f t="shared" si="37"/>
        <v>0.95000000000000007</v>
      </c>
    </row>
    <row r="164" spans="36:41" x14ac:dyDescent="0.35">
      <c r="AJ164" s="29">
        <f t="shared" si="38"/>
        <v>46601</v>
      </c>
      <c r="AK164">
        <f t="shared" si="32"/>
        <v>0</v>
      </c>
      <c r="AL164" s="1">
        <f t="shared" si="33"/>
        <v>1</v>
      </c>
      <c r="AM164" s="1">
        <f t="shared" si="39"/>
        <v>0</v>
      </c>
      <c r="AN164" s="121">
        <f t="shared" si="35"/>
        <v>0</v>
      </c>
      <c r="AO164" s="120">
        <f t="shared" si="37"/>
        <v>0.95000000000000007</v>
      </c>
    </row>
    <row r="165" spans="36:41" x14ac:dyDescent="0.35">
      <c r="AJ165" s="29">
        <f t="shared" si="38"/>
        <v>46602</v>
      </c>
      <c r="AK165">
        <f t="shared" si="32"/>
        <v>0</v>
      </c>
      <c r="AL165" s="1">
        <f t="shared" si="33"/>
        <v>1</v>
      </c>
      <c r="AM165" s="1">
        <f t="shared" si="39"/>
        <v>0</v>
      </c>
      <c r="AN165" s="121">
        <f t="shared" si="35"/>
        <v>0</v>
      </c>
      <c r="AO165" s="120">
        <f t="shared" si="37"/>
        <v>0.95000000000000007</v>
      </c>
    </row>
    <row r="166" spans="36:41" x14ac:dyDescent="0.35">
      <c r="AJ166" s="29">
        <f t="shared" si="38"/>
        <v>46603</v>
      </c>
      <c r="AK166">
        <f t="shared" si="32"/>
        <v>0</v>
      </c>
      <c r="AL166" s="1">
        <f t="shared" si="33"/>
        <v>1</v>
      </c>
      <c r="AM166" s="1">
        <f t="shared" si="39"/>
        <v>0</v>
      </c>
      <c r="AN166" s="121">
        <f t="shared" si="35"/>
        <v>0</v>
      </c>
      <c r="AO166" s="120">
        <f t="shared" si="37"/>
        <v>0.95000000000000007</v>
      </c>
    </row>
    <row r="167" spans="36:41" x14ac:dyDescent="0.35">
      <c r="AJ167" s="29">
        <f t="shared" si="38"/>
        <v>46604</v>
      </c>
      <c r="AK167">
        <f t="shared" si="32"/>
        <v>0</v>
      </c>
      <c r="AL167" s="1">
        <f t="shared" si="33"/>
        <v>1</v>
      </c>
      <c r="AM167" s="1">
        <f t="shared" si="39"/>
        <v>0</v>
      </c>
      <c r="AN167" s="121">
        <f t="shared" si="35"/>
        <v>0</v>
      </c>
      <c r="AO167" s="120">
        <f t="shared" si="37"/>
        <v>0.95000000000000007</v>
      </c>
    </row>
    <row r="168" spans="36:41" x14ac:dyDescent="0.35">
      <c r="AJ168" s="29">
        <f t="shared" si="38"/>
        <v>46605</v>
      </c>
      <c r="AK168">
        <f t="shared" si="32"/>
        <v>0</v>
      </c>
      <c r="AL168" s="1">
        <f t="shared" si="33"/>
        <v>1</v>
      </c>
      <c r="AM168" s="1">
        <f t="shared" si="39"/>
        <v>0</v>
      </c>
      <c r="AN168" s="121">
        <f t="shared" si="35"/>
        <v>0</v>
      </c>
      <c r="AO168" s="120">
        <f t="shared" si="37"/>
        <v>0.95000000000000007</v>
      </c>
    </row>
    <row r="169" spans="36:41" x14ac:dyDescent="0.35">
      <c r="AJ169" s="29">
        <f t="shared" si="38"/>
        <v>46606</v>
      </c>
      <c r="AK169">
        <f t="shared" ref="AK169:AK232" si="40">_xlfn.XLOOKUP(AJ169,A$27:A$36,B$27:B$36,0,0)</f>
        <v>0</v>
      </c>
      <c r="AL169" s="1">
        <f t="shared" ref="AL169:AL232" si="41">_xlfn.XLOOKUP(AJ169,A$15:A$24,B$15:B$24,1,0)</f>
        <v>1</v>
      </c>
      <c r="AM169" s="1">
        <f t="shared" ref="AM169:AM200" si="42">_xlfn.XLOOKUP(AJ169,A$27:A$36,B$27:B$36,0,-1)</f>
        <v>0</v>
      </c>
      <c r="AN169" s="121">
        <f t="shared" ref="AN169:AN223" si="43">AK169</f>
        <v>0</v>
      </c>
      <c r="AO169" s="120">
        <f t="shared" si="37"/>
        <v>0.95000000000000007</v>
      </c>
    </row>
    <row r="170" spans="36:41" x14ac:dyDescent="0.35">
      <c r="AJ170" s="29">
        <f t="shared" si="38"/>
        <v>46607</v>
      </c>
      <c r="AK170">
        <f t="shared" si="40"/>
        <v>0</v>
      </c>
      <c r="AL170" s="1">
        <f t="shared" si="41"/>
        <v>1</v>
      </c>
      <c r="AM170" s="1">
        <f t="shared" si="42"/>
        <v>0</v>
      </c>
      <c r="AN170" s="121">
        <f t="shared" si="43"/>
        <v>0</v>
      </c>
      <c r="AO170" s="120">
        <f t="shared" ref="AO170:AO233" si="44">IF(AL170=1,AO171,AL170)</f>
        <v>0.95000000000000007</v>
      </c>
    </row>
    <row r="171" spans="36:41" x14ac:dyDescent="0.35">
      <c r="AJ171" s="29">
        <f t="shared" ref="AJ171:AJ234" si="45">AJ170+1</f>
        <v>46608</v>
      </c>
      <c r="AK171">
        <f t="shared" si="40"/>
        <v>0</v>
      </c>
      <c r="AL171" s="1">
        <f t="shared" si="41"/>
        <v>1</v>
      </c>
      <c r="AM171" s="1">
        <f t="shared" si="42"/>
        <v>0</v>
      </c>
      <c r="AN171" s="121">
        <f t="shared" si="43"/>
        <v>0</v>
      </c>
      <c r="AO171" s="120">
        <f t="shared" si="44"/>
        <v>0.95000000000000007</v>
      </c>
    </row>
    <row r="172" spans="36:41" x14ac:dyDescent="0.35">
      <c r="AJ172" s="29">
        <f t="shared" si="45"/>
        <v>46609</v>
      </c>
      <c r="AK172">
        <f t="shared" si="40"/>
        <v>0</v>
      </c>
      <c r="AL172" s="1">
        <f t="shared" si="41"/>
        <v>1</v>
      </c>
      <c r="AM172" s="1">
        <f t="shared" si="42"/>
        <v>0</v>
      </c>
      <c r="AN172" s="121">
        <f t="shared" si="43"/>
        <v>0</v>
      </c>
      <c r="AO172" s="120">
        <f t="shared" si="44"/>
        <v>0.95000000000000007</v>
      </c>
    </row>
    <row r="173" spans="36:41" x14ac:dyDescent="0.35">
      <c r="AJ173" s="29">
        <f t="shared" si="45"/>
        <v>46610</v>
      </c>
      <c r="AK173">
        <f t="shared" si="40"/>
        <v>0</v>
      </c>
      <c r="AL173" s="1">
        <f t="shared" si="41"/>
        <v>1</v>
      </c>
      <c r="AM173" s="1">
        <f t="shared" si="42"/>
        <v>0</v>
      </c>
      <c r="AN173" s="121">
        <f t="shared" si="43"/>
        <v>0</v>
      </c>
      <c r="AO173" s="120">
        <f t="shared" si="44"/>
        <v>0.95000000000000007</v>
      </c>
    </row>
    <row r="174" spans="36:41" x14ac:dyDescent="0.35">
      <c r="AJ174" s="29">
        <f t="shared" si="45"/>
        <v>46611</v>
      </c>
      <c r="AK174">
        <f t="shared" si="40"/>
        <v>0</v>
      </c>
      <c r="AL174" s="1">
        <f t="shared" si="41"/>
        <v>1</v>
      </c>
      <c r="AM174" s="1">
        <f t="shared" si="42"/>
        <v>0</v>
      </c>
      <c r="AN174" s="121">
        <f t="shared" si="43"/>
        <v>0</v>
      </c>
      <c r="AO174" s="120">
        <f t="shared" si="44"/>
        <v>0.95000000000000007</v>
      </c>
    </row>
    <row r="175" spans="36:41" x14ac:dyDescent="0.35">
      <c r="AJ175" s="29">
        <f t="shared" si="45"/>
        <v>46612</v>
      </c>
      <c r="AK175">
        <f t="shared" si="40"/>
        <v>0</v>
      </c>
      <c r="AL175" s="1">
        <f t="shared" si="41"/>
        <v>1</v>
      </c>
      <c r="AM175" s="1">
        <f t="shared" si="42"/>
        <v>0</v>
      </c>
      <c r="AN175" s="121">
        <f t="shared" si="43"/>
        <v>0</v>
      </c>
      <c r="AO175" s="120">
        <f t="shared" si="44"/>
        <v>0.95000000000000007</v>
      </c>
    </row>
    <row r="176" spans="36:41" x14ac:dyDescent="0.35">
      <c r="AJ176" s="29">
        <f t="shared" si="45"/>
        <v>46613</v>
      </c>
      <c r="AK176">
        <f t="shared" si="40"/>
        <v>0</v>
      </c>
      <c r="AL176" s="1">
        <f t="shared" si="41"/>
        <v>1</v>
      </c>
      <c r="AM176" s="1">
        <f t="shared" si="42"/>
        <v>0</v>
      </c>
      <c r="AN176" s="121">
        <f t="shared" si="43"/>
        <v>0</v>
      </c>
      <c r="AO176" s="120">
        <f t="shared" si="44"/>
        <v>0.95000000000000007</v>
      </c>
    </row>
    <row r="177" spans="36:41" x14ac:dyDescent="0.35">
      <c r="AJ177" s="29">
        <f t="shared" si="45"/>
        <v>46614</v>
      </c>
      <c r="AK177">
        <f t="shared" si="40"/>
        <v>0</v>
      </c>
      <c r="AL177" s="1">
        <f t="shared" si="41"/>
        <v>1</v>
      </c>
      <c r="AM177" s="1">
        <f t="shared" si="42"/>
        <v>0</v>
      </c>
      <c r="AN177" s="121">
        <f t="shared" si="43"/>
        <v>0</v>
      </c>
      <c r="AO177" s="120">
        <f t="shared" si="44"/>
        <v>0.95000000000000007</v>
      </c>
    </row>
    <row r="178" spans="36:41" x14ac:dyDescent="0.35">
      <c r="AJ178" s="29">
        <f t="shared" si="45"/>
        <v>46615</v>
      </c>
      <c r="AK178">
        <f t="shared" si="40"/>
        <v>0</v>
      </c>
      <c r="AL178" s="1">
        <f t="shared" si="41"/>
        <v>1</v>
      </c>
      <c r="AM178" s="1">
        <f t="shared" si="42"/>
        <v>0</v>
      </c>
      <c r="AN178" s="121">
        <f t="shared" si="43"/>
        <v>0</v>
      </c>
      <c r="AO178" s="120">
        <f t="shared" si="44"/>
        <v>0.95000000000000007</v>
      </c>
    </row>
    <row r="179" spans="36:41" x14ac:dyDescent="0.35">
      <c r="AJ179" s="29">
        <f t="shared" si="45"/>
        <v>46616</v>
      </c>
      <c r="AK179">
        <f t="shared" si="40"/>
        <v>0</v>
      </c>
      <c r="AL179" s="1">
        <f t="shared" si="41"/>
        <v>1</v>
      </c>
      <c r="AM179" s="1">
        <f t="shared" si="42"/>
        <v>0</v>
      </c>
      <c r="AN179" s="121">
        <f t="shared" si="43"/>
        <v>0</v>
      </c>
      <c r="AO179" s="120">
        <f t="shared" si="44"/>
        <v>0.95000000000000007</v>
      </c>
    </row>
    <row r="180" spans="36:41" x14ac:dyDescent="0.35">
      <c r="AJ180" s="29">
        <f t="shared" si="45"/>
        <v>46617</v>
      </c>
      <c r="AK180">
        <f t="shared" si="40"/>
        <v>0</v>
      </c>
      <c r="AL180" s="1">
        <f t="shared" si="41"/>
        <v>1</v>
      </c>
      <c r="AM180" s="1">
        <f t="shared" si="42"/>
        <v>0</v>
      </c>
      <c r="AN180" s="121">
        <f t="shared" si="43"/>
        <v>0</v>
      </c>
      <c r="AO180" s="120">
        <f t="shared" si="44"/>
        <v>0.95000000000000007</v>
      </c>
    </row>
    <row r="181" spans="36:41" x14ac:dyDescent="0.35">
      <c r="AJ181" s="29">
        <f t="shared" si="45"/>
        <v>46618</v>
      </c>
      <c r="AK181">
        <f t="shared" si="40"/>
        <v>0</v>
      </c>
      <c r="AL181" s="1">
        <f t="shared" si="41"/>
        <v>1</v>
      </c>
      <c r="AM181" s="1">
        <f t="shared" si="42"/>
        <v>0</v>
      </c>
      <c r="AN181" s="121">
        <f t="shared" si="43"/>
        <v>0</v>
      </c>
      <c r="AO181" s="120">
        <f t="shared" si="44"/>
        <v>0.95000000000000007</v>
      </c>
    </row>
    <row r="182" spans="36:41" x14ac:dyDescent="0.35">
      <c r="AJ182" s="29">
        <f t="shared" si="45"/>
        <v>46619</v>
      </c>
      <c r="AK182">
        <f t="shared" si="40"/>
        <v>0</v>
      </c>
      <c r="AL182" s="1">
        <f t="shared" si="41"/>
        <v>1</v>
      </c>
      <c r="AM182" s="1">
        <f t="shared" si="42"/>
        <v>0</v>
      </c>
      <c r="AN182" s="121">
        <f t="shared" si="43"/>
        <v>0</v>
      </c>
      <c r="AO182" s="120">
        <f t="shared" si="44"/>
        <v>0.95000000000000007</v>
      </c>
    </row>
    <row r="183" spans="36:41" x14ac:dyDescent="0.35">
      <c r="AJ183" s="29">
        <f t="shared" si="45"/>
        <v>46620</v>
      </c>
      <c r="AK183">
        <f t="shared" si="40"/>
        <v>0</v>
      </c>
      <c r="AL183" s="1">
        <f t="shared" si="41"/>
        <v>1</v>
      </c>
      <c r="AM183" s="1">
        <f t="shared" si="42"/>
        <v>0</v>
      </c>
      <c r="AN183" s="121">
        <f t="shared" si="43"/>
        <v>0</v>
      </c>
      <c r="AO183" s="120">
        <f t="shared" si="44"/>
        <v>0.95000000000000007</v>
      </c>
    </row>
    <row r="184" spans="36:41" x14ac:dyDescent="0.35">
      <c r="AJ184" s="29">
        <f t="shared" si="45"/>
        <v>46621</v>
      </c>
      <c r="AK184">
        <f t="shared" si="40"/>
        <v>0</v>
      </c>
      <c r="AL184" s="1">
        <f t="shared" si="41"/>
        <v>1</v>
      </c>
      <c r="AM184" s="1">
        <f t="shared" si="42"/>
        <v>0</v>
      </c>
      <c r="AN184" s="121">
        <f t="shared" si="43"/>
        <v>0</v>
      </c>
      <c r="AO184" s="120">
        <f t="shared" si="44"/>
        <v>0.95000000000000007</v>
      </c>
    </row>
    <row r="185" spans="36:41" x14ac:dyDescent="0.35">
      <c r="AJ185" s="29">
        <f t="shared" si="45"/>
        <v>46622</v>
      </c>
      <c r="AK185">
        <f t="shared" si="40"/>
        <v>0</v>
      </c>
      <c r="AL185" s="1">
        <f t="shared" si="41"/>
        <v>1</v>
      </c>
      <c r="AM185" s="1">
        <f t="shared" si="42"/>
        <v>0</v>
      </c>
      <c r="AN185" s="121">
        <f t="shared" si="43"/>
        <v>0</v>
      </c>
      <c r="AO185" s="120">
        <f t="shared" si="44"/>
        <v>0.95000000000000007</v>
      </c>
    </row>
    <row r="186" spans="36:41" x14ac:dyDescent="0.35">
      <c r="AJ186" s="29">
        <f t="shared" si="45"/>
        <v>46623</v>
      </c>
      <c r="AK186">
        <f t="shared" si="40"/>
        <v>0</v>
      </c>
      <c r="AL186" s="1">
        <f t="shared" si="41"/>
        <v>1</v>
      </c>
      <c r="AM186" s="1">
        <f t="shared" si="42"/>
        <v>0</v>
      </c>
      <c r="AN186" s="121">
        <f t="shared" si="43"/>
        <v>0</v>
      </c>
      <c r="AO186" s="120">
        <f t="shared" si="44"/>
        <v>0.95000000000000007</v>
      </c>
    </row>
    <row r="187" spans="36:41" x14ac:dyDescent="0.35">
      <c r="AJ187" s="29">
        <f t="shared" si="45"/>
        <v>46624</v>
      </c>
      <c r="AK187">
        <f t="shared" si="40"/>
        <v>0</v>
      </c>
      <c r="AL187" s="1">
        <f t="shared" si="41"/>
        <v>1</v>
      </c>
      <c r="AM187" s="1">
        <f t="shared" si="42"/>
        <v>0</v>
      </c>
      <c r="AN187" s="121">
        <f t="shared" si="43"/>
        <v>0</v>
      </c>
      <c r="AO187" s="120">
        <f t="shared" si="44"/>
        <v>0.95000000000000007</v>
      </c>
    </row>
    <row r="188" spans="36:41" x14ac:dyDescent="0.35">
      <c r="AJ188" s="29">
        <f t="shared" si="45"/>
        <v>46625</v>
      </c>
      <c r="AK188">
        <f t="shared" si="40"/>
        <v>0</v>
      </c>
      <c r="AL188" s="1">
        <f t="shared" si="41"/>
        <v>1</v>
      </c>
      <c r="AM188" s="1">
        <f t="shared" si="42"/>
        <v>0</v>
      </c>
      <c r="AN188" s="121">
        <f t="shared" si="43"/>
        <v>0</v>
      </c>
      <c r="AO188" s="120">
        <f t="shared" si="44"/>
        <v>0.95000000000000007</v>
      </c>
    </row>
    <row r="189" spans="36:41" x14ac:dyDescent="0.35">
      <c r="AJ189" s="29">
        <f t="shared" si="45"/>
        <v>46626</v>
      </c>
      <c r="AK189">
        <f t="shared" si="40"/>
        <v>0</v>
      </c>
      <c r="AL189" s="1">
        <f t="shared" si="41"/>
        <v>1</v>
      </c>
      <c r="AM189" s="1">
        <f t="shared" si="42"/>
        <v>0</v>
      </c>
      <c r="AN189" s="121">
        <f t="shared" si="43"/>
        <v>0</v>
      </c>
      <c r="AO189" s="120">
        <f t="shared" si="44"/>
        <v>0.95000000000000007</v>
      </c>
    </row>
    <row r="190" spans="36:41" x14ac:dyDescent="0.35">
      <c r="AJ190" s="29">
        <f t="shared" si="45"/>
        <v>46627</v>
      </c>
      <c r="AK190">
        <f t="shared" si="40"/>
        <v>0</v>
      </c>
      <c r="AL190" s="1">
        <f t="shared" si="41"/>
        <v>1</v>
      </c>
      <c r="AM190" s="1">
        <f t="shared" si="42"/>
        <v>0</v>
      </c>
      <c r="AN190" s="121">
        <f t="shared" si="43"/>
        <v>0</v>
      </c>
      <c r="AO190" s="120">
        <f t="shared" si="44"/>
        <v>0.95000000000000007</v>
      </c>
    </row>
    <row r="191" spans="36:41" x14ac:dyDescent="0.35">
      <c r="AJ191" s="29">
        <f t="shared" si="45"/>
        <v>46628</v>
      </c>
      <c r="AK191">
        <f t="shared" si="40"/>
        <v>0</v>
      </c>
      <c r="AL191" s="1">
        <f t="shared" si="41"/>
        <v>1</v>
      </c>
      <c r="AM191" s="1">
        <f t="shared" si="42"/>
        <v>0</v>
      </c>
      <c r="AN191" s="121">
        <f t="shared" si="43"/>
        <v>0</v>
      </c>
      <c r="AO191" s="120">
        <f t="shared" si="44"/>
        <v>0.95000000000000007</v>
      </c>
    </row>
    <row r="192" spans="36:41" x14ac:dyDescent="0.35">
      <c r="AJ192" s="29">
        <f t="shared" si="45"/>
        <v>46629</v>
      </c>
      <c r="AK192">
        <f t="shared" si="40"/>
        <v>0</v>
      </c>
      <c r="AL192" s="1">
        <f t="shared" si="41"/>
        <v>1</v>
      </c>
      <c r="AM192" s="1">
        <f t="shared" si="42"/>
        <v>0</v>
      </c>
      <c r="AN192" s="121">
        <f t="shared" si="43"/>
        <v>0</v>
      </c>
      <c r="AO192" s="120">
        <f t="shared" si="44"/>
        <v>0.95000000000000007</v>
      </c>
    </row>
    <row r="193" spans="36:41" x14ac:dyDescent="0.35">
      <c r="AJ193" s="29">
        <f t="shared" si="45"/>
        <v>46630</v>
      </c>
      <c r="AK193">
        <f t="shared" si="40"/>
        <v>0</v>
      </c>
      <c r="AL193" s="1">
        <f t="shared" si="41"/>
        <v>0.95000000000000007</v>
      </c>
      <c r="AM193" s="1">
        <f t="shared" si="42"/>
        <v>0</v>
      </c>
      <c r="AN193" s="121">
        <f t="shared" si="43"/>
        <v>0</v>
      </c>
      <c r="AO193" s="120">
        <f t="shared" si="44"/>
        <v>0.95000000000000007</v>
      </c>
    </row>
    <row r="194" spans="36:41" x14ac:dyDescent="0.35">
      <c r="AJ194" s="29">
        <f t="shared" si="45"/>
        <v>46631</v>
      </c>
      <c r="AK194">
        <f t="shared" si="40"/>
        <v>0</v>
      </c>
      <c r="AL194" s="1">
        <f t="shared" si="41"/>
        <v>1</v>
      </c>
      <c r="AM194" s="1">
        <f t="shared" si="42"/>
        <v>0</v>
      </c>
      <c r="AN194" s="121">
        <f t="shared" si="43"/>
        <v>0</v>
      </c>
      <c r="AO194" s="120">
        <f t="shared" si="44"/>
        <v>1</v>
      </c>
    </row>
    <row r="195" spans="36:41" x14ac:dyDescent="0.35">
      <c r="AJ195" s="29">
        <f t="shared" si="45"/>
        <v>46632</v>
      </c>
      <c r="AK195">
        <f t="shared" si="40"/>
        <v>0</v>
      </c>
      <c r="AL195" s="1">
        <f t="shared" si="41"/>
        <v>1</v>
      </c>
      <c r="AM195" s="1">
        <f t="shared" si="42"/>
        <v>0</v>
      </c>
      <c r="AN195" s="121">
        <f t="shared" si="43"/>
        <v>0</v>
      </c>
      <c r="AO195" s="120">
        <f t="shared" si="44"/>
        <v>1</v>
      </c>
    </row>
    <row r="196" spans="36:41" x14ac:dyDescent="0.35">
      <c r="AJ196" s="29">
        <f t="shared" si="45"/>
        <v>46633</v>
      </c>
      <c r="AK196">
        <f t="shared" si="40"/>
        <v>0</v>
      </c>
      <c r="AL196" s="1">
        <f t="shared" si="41"/>
        <v>1</v>
      </c>
      <c r="AM196" s="1">
        <f t="shared" si="42"/>
        <v>0</v>
      </c>
      <c r="AN196" s="121">
        <f t="shared" si="43"/>
        <v>0</v>
      </c>
      <c r="AO196" s="120">
        <f t="shared" si="44"/>
        <v>1</v>
      </c>
    </row>
    <row r="197" spans="36:41" x14ac:dyDescent="0.35">
      <c r="AJ197" s="29">
        <f t="shared" si="45"/>
        <v>46634</v>
      </c>
      <c r="AK197">
        <f t="shared" si="40"/>
        <v>0</v>
      </c>
      <c r="AL197" s="1">
        <f t="shared" si="41"/>
        <v>1</v>
      </c>
      <c r="AM197" s="1">
        <f t="shared" si="42"/>
        <v>0</v>
      </c>
      <c r="AN197" s="121">
        <f t="shared" si="43"/>
        <v>0</v>
      </c>
      <c r="AO197" s="120">
        <f t="shared" si="44"/>
        <v>1</v>
      </c>
    </row>
    <row r="198" spans="36:41" x14ac:dyDescent="0.35">
      <c r="AJ198" s="29">
        <f t="shared" si="45"/>
        <v>46635</v>
      </c>
      <c r="AK198">
        <f t="shared" si="40"/>
        <v>0</v>
      </c>
      <c r="AL198" s="1">
        <f t="shared" si="41"/>
        <v>1</v>
      </c>
      <c r="AM198" s="1">
        <f t="shared" si="42"/>
        <v>0</v>
      </c>
      <c r="AN198" s="121">
        <f t="shared" si="43"/>
        <v>0</v>
      </c>
      <c r="AO198" s="120">
        <f t="shared" si="44"/>
        <v>1</v>
      </c>
    </row>
    <row r="199" spans="36:41" x14ac:dyDescent="0.35">
      <c r="AJ199" s="29">
        <f t="shared" si="45"/>
        <v>46636</v>
      </c>
      <c r="AK199">
        <f t="shared" si="40"/>
        <v>0</v>
      </c>
      <c r="AL199" s="1">
        <f t="shared" si="41"/>
        <v>1</v>
      </c>
      <c r="AM199" s="1">
        <f t="shared" si="42"/>
        <v>0</v>
      </c>
      <c r="AN199" s="121">
        <f t="shared" si="43"/>
        <v>0</v>
      </c>
      <c r="AO199" s="120">
        <f t="shared" si="44"/>
        <v>1</v>
      </c>
    </row>
    <row r="200" spans="36:41" x14ac:dyDescent="0.35">
      <c r="AJ200" s="29">
        <f t="shared" si="45"/>
        <v>46637</v>
      </c>
      <c r="AK200">
        <f t="shared" si="40"/>
        <v>0</v>
      </c>
      <c r="AL200" s="1">
        <f t="shared" si="41"/>
        <v>1</v>
      </c>
      <c r="AM200" s="1">
        <f t="shared" si="42"/>
        <v>0</v>
      </c>
      <c r="AN200" s="121">
        <f t="shared" si="43"/>
        <v>0</v>
      </c>
      <c r="AO200" s="120">
        <f t="shared" si="44"/>
        <v>1</v>
      </c>
    </row>
    <row r="201" spans="36:41" x14ac:dyDescent="0.35">
      <c r="AJ201" s="29">
        <f t="shared" si="45"/>
        <v>46638</v>
      </c>
      <c r="AK201">
        <f t="shared" si="40"/>
        <v>0</v>
      </c>
      <c r="AL201" s="1">
        <f t="shared" si="41"/>
        <v>1</v>
      </c>
      <c r="AM201" s="1">
        <f t="shared" ref="AM201:AM223" si="46">_xlfn.XLOOKUP(AJ201,A$27:A$36,B$27:B$36,0,-1)</f>
        <v>0</v>
      </c>
      <c r="AN201" s="121">
        <f t="shared" si="43"/>
        <v>0</v>
      </c>
      <c r="AO201" s="120">
        <f t="shared" si="44"/>
        <v>1</v>
      </c>
    </row>
    <row r="202" spans="36:41" x14ac:dyDescent="0.35">
      <c r="AJ202" s="29">
        <f t="shared" si="45"/>
        <v>46639</v>
      </c>
      <c r="AK202">
        <f t="shared" si="40"/>
        <v>0</v>
      </c>
      <c r="AL202" s="1">
        <f t="shared" si="41"/>
        <v>1</v>
      </c>
      <c r="AM202" s="1">
        <f t="shared" si="46"/>
        <v>0</v>
      </c>
      <c r="AN202" s="121">
        <f t="shared" si="43"/>
        <v>0</v>
      </c>
      <c r="AO202" s="120">
        <f t="shared" si="44"/>
        <v>1</v>
      </c>
    </row>
    <row r="203" spans="36:41" x14ac:dyDescent="0.35">
      <c r="AJ203" s="29">
        <f t="shared" si="45"/>
        <v>46640</v>
      </c>
      <c r="AK203">
        <f t="shared" si="40"/>
        <v>0</v>
      </c>
      <c r="AL203" s="1">
        <f t="shared" si="41"/>
        <v>1</v>
      </c>
      <c r="AM203" s="1">
        <f t="shared" si="46"/>
        <v>0</v>
      </c>
      <c r="AN203" s="121">
        <f t="shared" si="43"/>
        <v>0</v>
      </c>
      <c r="AO203" s="120">
        <f t="shared" si="44"/>
        <v>1</v>
      </c>
    </row>
    <row r="204" spans="36:41" x14ac:dyDescent="0.35">
      <c r="AJ204" s="29">
        <f t="shared" si="45"/>
        <v>46641</v>
      </c>
      <c r="AK204">
        <f t="shared" si="40"/>
        <v>0</v>
      </c>
      <c r="AL204" s="1">
        <f t="shared" si="41"/>
        <v>1</v>
      </c>
      <c r="AM204" s="1">
        <f t="shared" si="46"/>
        <v>0</v>
      </c>
      <c r="AN204" s="121">
        <f t="shared" si="43"/>
        <v>0</v>
      </c>
      <c r="AO204" s="120">
        <f t="shared" si="44"/>
        <v>1</v>
      </c>
    </row>
    <row r="205" spans="36:41" x14ac:dyDescent="0.35">
      <c r="AJ205" s="29">
        <f t="shared" si="45"/>
        <v>46642</v>
      </c>
      <c r="AK205">
        <f t="shared" si="40"/>
        <v>0</v>
      </c>
      <c r="AL205" s="1">
        <f t="shared" si="41"/>
        <v>1</v>
      </c>
      <c r="AM205" s="1">
        <f t="shared" si="46"/>
        <v>0</v>
      </c>
      <c r="AN205" s="121">
        <f t="shared" si="43"/>
        <v>0</v>
      </c>
      <c r="AO205" s="120">
        <f t="shared" si="44"/>
        <v>1</v>
      </c>
    </row>
    <row r="206" spans="36:41" x14ac:dyDescent="0.35">
      <c r="AJ206" s="29">
        <f t="shared" si="45"/>
        <v>46643</v>
      </c>
      <c r="AK206">
        <f t="shared" si="40"/>
        <v>0</v>
      </c>
      <c r="AL206" s="1">
        <f t="shared" si="41"/>
        <v>1</v>
      </c>
      <c r="AM206" s="1">
        <f t="shared" si="46"/>
        <v>0</v>
      </c>
      <c r="AN206" s="121">
        <f t="shared" si="43"/>
        <v>0</v>
      </c>
      <c r="AO206" s="120">
        <f t="shared" si="44"/>
        <v>1</v>
      </c>
    </row>
    <row r="207" spans="36:41" x14ac:dyDescent="0.35">
      <c r="AJ207" s="29">
        <f t="shared" si="45"/>
        <v>46644</v>
      </c>
      <c r="AK207">
        <f t="shared" si="40"/>
        <v>0</v>
      </c>
      <c r="AL207" s="1">
        <f t="shared" si="41"/>
        <v>1</v>
      </c>
      <c r="AM207" s="1">
        <f t="shared" si="46"/>
        <v>0</v>
      </c>
      <c r="AN207" s="121">
        <f t="shared" si="43"/>
        <v>0</v>
      </c>
      <c r="AO207" s="120">
        <f t="shared" si="44"/>
        <v>1</v>
      </c>
    </row>
    <row r="208" spans="36:41" x14ac:dyDescent="0.35">
      <c r="AJ208" s="29">
        <f t="shared" si="45"/>
        <v>46645</v>
      </c>
      <c r="AK208">
        <f t="shared" si="40"/>
        <v>0</v>
      </c>
      <c r="AL208" s="1">
        <f t="shared" si="41"/>
        <v>1</v>
      </c>
      <c r="AM208" s="1">
        <f t="shared" si="46"/>
        <v>0</v>
      </c>
      <c r="AN208" s="121">
        <f t="shared" si="43"/>
        <v>0</v>
      </c>
      <c r="AO208" s="120">
        <f t="shared" si="44"/>
        <v>1</v>
      </c>
    </row>
    <row r="209" spans="36:41" x14ac:dyDescent="0.35">
      <c r="AJ209" s="29">
        <f t="shared" si="45"/>
        <v>46646</v>
      </c>
      <c r="AK209">
        <f t="shared" si="40"/>
        <v>0</v>
      </c>
      <c r="AL209" s="1">
        <f t="shared" si="41"/>
        <v>1</v>
      </c>
      <c r="AM209" s="1">
        <f t="shared" si="46"/>
        <v>0</v>
      </c>
      <c r="AN209" s="121">
        <f t="shared" si="43"/>
        <v>0</v>
      </c>
      <c r="AO209" s="120">
        <f t="shared" si="44"/>
        <v>1</v>
      </c>
    </row>
    <row r="210" spans="36:41" x14ac:dyDescent="0.35">
      <c r="AJ210" s="29">
        <f t="shared" si="45"/>
        <v>46647</v>
      </c>
      <c r="AK210">
        <f t="shared" si="40"/>
        <v>0</v>
      </c>
      <c r="AL210" s="1">
        <f t="shared" si="41"/>
        <v>1</v>
      </c>
      <c r="AM210" s="1">
        <f t="shared" si="46"/>
        <v>0</v>
      </c>
      <c r="AN210" s="121">
        <f t="shared" si="43"/>
        <v>0</v>
      </c>
      <c r="AO210" s="120">
        <f t="shared" si="44"/>
        <v>1</v>
      </c>
    </row>
    <row r="211" spans="36:41" x14ac:dyDescent="0.35">
      <c r="AJ211" s="29">
        <f t="shared" si="45"/>
        <v>46648</v>
      </c>
      <c r="AK211">
        <f t="shared" si="40"/>
        <v>0</v>
      </c>
      <c r="AL211" s="1">
        <f t="shared" si="41"/>
        <v>1</v>
      </c>
      <c r="AM211" s="1">
        <f t="shared" si="46"/>
        <v>0</v>
      </c>
      <c r="AN211" s="121">
        <f t="shared" si="43"/>
        <v>0</v>
      </c>
      <c r="AO211" s="120">
        <f t="shared" si="44"/>
        <v>1</v>
      </c>
    </row>
    <row r="212" spans="36:41" x14ac:dyDescent="0.35">
      <c r="AJ212" s="29">
        <f t="shared" si="45"/>
        <v>46649</v>
      </c>
      <c r="AK212">
        <f t="shared" si="40"/>
        <v>0</v>
      </c>
      <c r="AL212" s="1">
        <f t="shared" si="41"/>
        <v>1</v>
      </c>
      <c r="AM212" s="1">
        <f t="shared" si="46"/>
        <v>0</v>
      </c>
      <c r="AN212" s="121">
        <f t="shared" si="43"/>
        <v>0</v>
      </c>
      <c r="AO212" s="120">
        <f t="shared" si="44"/>
        <v>1</v>
      </c>
    </row>
    <row r="213" spans="36:41" x14ac:dyDescent="0.35">
      <c r="AJ213" s="29">
        <f t="shared" si="45"/>
        <v>46650</v>
      </c>
      <c r="AK213">
        <f t="shared" si="40"/>
        <v>0</v>
      </c>
      <c r="AL213" s="1">
        <f t="shared" si="41"/>
        <v>1</v>
      </c>
      <c r="AM213" s="1">
        <f t="shared" si="46"/>
        <v>0</v>
      </c>
      <c r="AN213" s="121">
        <f t="shared" si="43"/>
        <v>0</v>
      </c>
      <c r="AO213" s="120">
        <f t="shared" si="44"/>
        <v>1</v>
      </c>
    </row>
    <row r="214" spans="36:41" x14ac:dyDescent="0.35">
      <c r="AJ214" s="29">
        <f t="shared" si="45"/>
        <v>46651</v>
      </c>
      <c r="AK214">
        <f t="shared" si="40"/>
        <v>0</v>
      </c>
      <c r="AL214" s="1">
        <f t="shared" si="41"/>
        <v>1</v>
      </c>
      <c r="AM214" s="1">
        <f t="shared" si="46"/>
        <v>0</v>
      </c>
      <c r="AN214" s="121">
        <f t="shared" si="43"/>
        <v>0</v>
      </c>
      <c r="AO214" s="120">
        <f t="shared" si="44"/>
        <v>1</v>
      </c>
    </row>
    <row r="215" spans="36:41" x14ac:dyDescent="0.35">
      <c r="AJ215" s="29">
        <f t="shared" si="45"/>
        <v>46652</v>
      </c>
      <c r="AK215">
        <f t="shared" si="40"/>
        <v>0</v>
      </c>
      <c r="AL215" s="1">
        <f t="shared" si="41"/>
        <v>1</v>
      </c>
      <c r="AM215" s="1">
        <f t="shared" si="46"/>
        <v>0</v>
      </c>
      <c r="AN215" s="121">
        <f t="shared" si="43"/>
        <v>0</v>
      </c>
      <c r="AO215" s="120">
        <f t="shared" si="44"/>
        <v>1</v>
      </c>
    </row>
    <row r="216" spans="36:41" x14ac:dyDescent="0.35">
      <c r="AJ216" s="29">
        <f t="shared" si="45"/>
        <v>46653</v>
      </c>
      <c r="AK216">
        <f t="shared" si="40"/>
        <v>0</v>
      </c>
      <c r="AL216" s="1">
        <f t="shared" si="41"/>
        <v>1</v>
      </c>
      <c r="AM216" s="1">
        <f t="shared" si="46"/>
        <v>0</v>
      </c>
      <c r="AN216" s="121">
        <f t="shared" si="43"/>
        <v>0</v>
      </c>
      <c r="AO216" s="120">
        <f t="shared" si="44"/>
        <v>1</v>
      </c>
    </row>
    <row r="217" spans="36:41" x14ac:dyDescent="0.35">
      <c r="AJ217" s="29">
        <f t="shared" si="45"/>
        <v>46654</v>
      </c>
      <c r="AK217">
        <f t="shared" si="40"/>
        <v>0</v>
      </c>
      <c r="AL217" s="1">
        <f t="shared" si="41"/>
        <v>1</v>
      </c>
      <c r="AM217" s="1">
        <f t="shared" si="46"/>
        <v>0</v>
      </c>
      <c r="AN217" s="121">
        <f t="shared" si="43"/>
        <v>0</v>
      </c>
      <c r="AO217" s="120">
        <f t="shared" si="44"/>
        <v>1</v>
      </c>
    </row>
    <row r="218" spans="36:41" x14ac:dyDescent="0.35">
      <c r="AJ218" s="29">
        <f t="shared" si="45"/>
        <v>46655</v>
      </c>
      <c r="AK218">
        <f t="shared" si="40"/>
        <v>0</v>
      </c>
      <c r="AL218" s="1">
        <f t="shared" si="41"/>
        <v>1</v>
      </c>
      <c r="AM218" s="1">
        <f t="shared" si="46"/>
        <v>0</v>
      </c>
      <c r="AN218" s="121">
        <f t="shared" si="43"/>
        <v>0</v>
      </c>
      <c r="AO218" s="120">
        <f t="shared" si="44"/>
        <v>1</v>
      </c>
    </row>
    <row r="219" spans="36:41" x14ac:dyDescent="0.35">
      <c r="AJ219" s="29">
        <f t="shared" si="45"/>
        <v>46656</v>
      </c>
      <c r="AK219">
        <f t="shared" si="40"/>
        <v>0</v>
      </c>
      <c r="AL219" s="1">
        <f t="shared" si="41"/>
        <v>1</v>
      </c>
      <c r="AM219" s="1">
        <f t="shared" si="46"/>
        <v>0</v>
      </c>
      <c r="AN219" s="121">
        <f t="shared" si="43"/>
        <v>0</v>
      </c>
      <c r="AO219" s="120">
        <f t="shared" si="44"/>
        <v>1</v>
      </c>
    </row>
    <row r="220" spans="36:41" x14ac:dyDescent="0.35">
      <c r="AJ220" s="29">
        <f t="shared" si="45"/>
        <v>46657</v>
      </c>
      <c r="AK220">
        <f t="shared" si="40"/>
        <v>0</v>
      </c>
      <c r="AL220" s="1">
        <f t="shared" si="41"/>
        <v>1</v>
      </c>
      <c r="AM220" s="1">
        <f t="shared" si="46"/>
        <v>0</v>
      </c>
      <c r="AN220" s="121">
        <f t="shared" si="43"/>
        <v>0</v>
      </c>
      <c r="AO220" s="120">
        <f t="shared" si="44"/>
        <v>1</v>
      </c>
    </row>
    <row r="221" spans="36:41" x14ac:dyDescent="0.35">
      <c r="AJ221" s="29">
        <f t="shared" si="45"/>
        <v>46658</v>
      </c>
      <c r="AK221">
        <f t="shared" si="40"/>
        <v>0</v>
      </c>
      <c r="AL221" s="1">
        <f t="shared" si="41"/>
        <v>1</v>
      </c>
      <c r="AM221" s="1">
        <f t="shared" si="46"/>
        <v>0</v>
      </c>
      <c r="AN221" s="121">
        <f t="shared" si="43"/>
        <v>0</v>
      </c>
      <c r="AO221" s="120">
        <f t="shared" si="44"/>
        <v>1</v>
      </c>
    </row>
    <row r="222" spans="36:41" x14ac:dyDescent="0.35">
      <c r="AJ222" s="29">
        <f t="shared" si="45"/>
        <v>46659</v>
      </c>
      <c r="AK222">
        <f t="shared" si="40"/>
        <v>0</v>
      </c>
      <c r="AL222" s="1">
        <f t="shared" si="41"/>
        <v>1</v>
      </c>
      <c r="AM222" s="1">
        <f t="shared" si="46"/>
        <v>0</v>
      </c>
      <c r="AN222" s="121">
        <f t="shared" si="43"/>
        <v>0</v>
      </c>
      <c r="AO222" s="120">
        <f t="shared" si="44"/>
        <v>1</v>
      </c>
    </row>
    <row r="223" spans="36:41" x14ac:dyDescent="0.35">
      <c r="AJ223" s="29">
        <f t="shared" si="45"/>
        <v>46660</v>
      </c>
      <c r="AK223">
        <f t="shared" si="40"/>
        <v>0</v>
      </c>
      <c r="AL223" s="1">
        <f t="shared" si="41"/>
        <v>1</v>
      </c>
      <c r="AM223" s="1">
        <f t="shared" si="46"/>
        <v>0</v>
      </c>
      <c r="AN223" s="121">
        <f t="shared" si="43"/>
        <v>0</v>
      </c>
      <c r="AO223" s="120">
        <f t="shared" si="44"/>
        <v>1</v>
      </c>
    </row>
    <row r="224" spans="36:41" x14ac:dyDescent="0.35">
      <c r="AJ224" s="29">
        <f t="shared" si="45"/>
        <v>46661</v>
      </c>
      <c r="AK224">
        <f t="shared" si="40"/>
        <v>0</v>
      </c>
      <c r="AL224" s="1">
        <f t="shared" si="41"/>
        <v>1</v>
      </c>
      <c r="AM224" s="132">
        <f>AM223</f>
        <v>0</v>
      </c>
      <c r="AN224" s="121">
        <f>AK224</f>
        <v>0</v>
      </c>
      <c r="AO224" s="120">
        <f t="shared" si="44"/>
        <v>1</v>
      </c>
    </row>
    <row r="225" spans="36:41" x14ac:dyDescent="0.35">
      <c r="AJ225" s="29">
        <f t="shared" si="45"/>
        <v>46662</v>
      </c>
      <c r="AK225">
        <f t="shared" si="40"/>
        <v>0</v>
      </c>
      <c r="AL225" s="1">
        <f t="shared" si="41"/>
        <v>1</v>
      </c>
      <c r="AM225" s="132">
        <f t="shared" ref="AM225:AM254" si="47">AM224</f>
        <v>0</v>
      </c>
      <c r="AN225" s="121">
        <f t="shared" ref="AN225:AN254" si="48">AK225</f>
        <v>0</v>
      </c>
      <c r="AO225" s="120">
        <f t="shared" si="44"/>
        <v>1</v>
      </c>
    </row>
    <row r="226" spans="36:41" x14ac:dyDescent="0.35">
      <c r="AJ226" s="29">
        <f t="shared" si="45"/>
        <v>46663</v>
      </c>
      <c r="AK226">
        <f t="shared" si="40"/>
        <v>0</v>
      </c>
      <c r="AL226" s="1">
        <f t="shared" si="41"/>
        <v>1</v>
      </c>
      <c r="AM226" s="132">
        <f t="shared" si="47"/>
        <v>0</v>
      </c>
      <c r="AN226" s="121">
        <f t="shared" si="48"/>
        <v>0</v>
      </c>
      <c r="AO226" s="120">
        <f t="shared" si="44"/>
        <v>1</v>
      </c>
    </row>
    <row r="227" spans="36:41" x14ac:dyDescent="0.35">
      <c r="AJ227" s="29">
        <f t="shared" si="45"/>
        <v>46664</v>
      </c>
      <c r="AK227">
        <f t="shared" si="40"/>
        <v>0</v>
      </c>
      <c r="AL227" s="1">
        <f t="shared" si="41"/>
        <v>1</v>
      </c>
      <c r="AM227" s="132">
        <f t="shared" si="47"/>
        <v>0</v>
      </c>
      <c r="AN227" s="121">
        <f t="shared" si="48"/>
        <v>0</v>
      </c>
      <c r="AO227" s="120">
        <f t="shared" si="44"/>
        <v>1</v>
      </c>
    </row>
    <row r="228" spans="36:41" x14ac:dyDescent="0.35">
      <c r="AJ228" s="29">
        <f t="shared" si="45"/>
        <v>46665</v>
      </c>
      <c r="AK228">
        <f t="shared" si="40"/>
        <v>0</v>
      </c>
      <c r="AL228" s="1">
        <f t="shared" si="41"/>
        <v>1</v>
      </c>
      <c r="AM228" s="132">
        <f t="shared" si="47"/>
        <v>0</v>
      </c>
      <c r="AN228" s="121">
        <f t="shared" si="48"/>
        <v>0</v>
      </c>
      <c r="AO228" s="120">
        <f t="shared" si="44"/>
        <v>1</v>
      </c>
    </row>
    <row r="229" spans="36:41" x14ac:dyDescent="0.35">
      <c r="AJ229" s="29">
        <f t="shared" si="45"/>
        <v>46666</v>
      </c>
      <c r="AK229">
        <f t="shared" si="40"/>
        <v>0</v>
      </c>
      <c r="AL229" s="1">
        <f t="shared" si="41"/>
        <v>1</v>
      </c>
      <c r="AM229" s="132">
        <f t="shared" si="47"/>
        <v>0</v>
      </c>
      <c r="AN229" s="121">
        <f t="shared" si="48"/>
        <v>0</v>
      </c>
      <c r="AO229" s="120">
        <f t="shared" si="44"/>
        <v>1</v>
      </c>
    </row>
    <row r="230" spans="36:41" x14ac:dyDescent="0.35">
      <c r="AJ230" s="29">
        <f t="shared" si="45"/>
        <v>46667</v>
      </c>
      <c r="AK230">
        <f t="shared" si="40"/>
        <v>0</v>
      </c>
      <c r="AL230" s="1">
        <f t="shared" si="41"/>
        <v>1</v>
      </c>
      <c r="AM230" s="132">
        <f t="shared" si="47"/>
        <v>0</v>
      </c>
      <c r="AN230" s="121">
        <f t="shared" si="48"/>
        <v>0</v>
      </c>
      <c r="AO230" s="120">
        <f t="shared" si="44"/>
        <v>1</v>
      </c>
    </row>
    <row r="231" spans="36:41" x14ac:dyDescent="0.35">
      <c r="AJ231" s="29">
        <f t="shared" si="45"/>
        <v>46668</v>
      </c>
      <c r="AK231">
        <f t="shared" si="40"/>
        <v>0</v>
      </c>
      <c r="AL231" s="1">
        <f t="shared" si="41"/>
        <v>1</v>
      </c>
      <c r="AM231" s="132">
        <f t="shared" si="47"/>
        <v>0</v>
      </c>
      <c r="AN231" s="121">
        <f t="shared" si="48"/>
        <v>0</v>
      </c>
      <c r="AO231" s="120">
        <f t="shared" si="44"/>
        <v>1</v>
      </c>
    </row>
    <row r="232" spans="36:41" x14ac:dyDescent="0.35">
      <c r="AJ232" s="29">
        <f t="shared" si="45"/>
        <v>46669</v>
      </c>
      <c r="AK232">
        <f t="shared" si="40"/>
        <v>0</v>
      </c>
      <c r="AL232" s="1">
        <f t="shared" si="41"/>
        <v>1</v>
      </c>
      <c r="AM232" s="132">
        <f t="shared" si="47"/>
        <v>0</v>
      </c>
      <c r="AN232" s="121">
        <f t="shared" si="48"/>
        <v>0</v>
      </c>
      <c r="AO232" s="120">
        <f t="shared" si="44"/>
        <v>1</v>
      </c>
    </row>
    <row r="233" spans="36:41" x14ac:dyDescent="0.35">
      <c r="AJ233" s="29">
        <f t="shared" si="45"/>
        <v>46670</v>
      </c>
      <c r="AK233">
        <f t="shared" ref="AK233:AK296" si="49">_xlfn.XLOOKUP(AJ233,A$27:A$36,B$27:B$36,0,0)</f>
        <v>0</v>
      </c>
      <c r="AL233" s="1">
        <f t="shared" ref="AL233:AL296" si="50">_xlfn.XLOOKUP(AJ233,A$15:A$24,B$15:B$24,1,0)</f>
        <v>1</v>
      </c>
      <c r="AM233" s="132">
        <f t="shared" si="47"/>
        <v>0</v>
      </c>
      <c r="AN233" s="121">
        <f t="shared" si="48"/>
        <v>0</v>
      </c>
      <c r="AO233" s="120">
        <f t="shared" si="44"/>
        <v>1</v>
      </c>
    </row>
    <row r="234" spans="36:41" x14ac:dyDescent="0.35">
      <c r="AJ234" s="29">
        <f t="shared" si="45"/>
        <v>46671</v>
      </c>
      <c r="AK234">
        <f t="shared" si="49"/>
        <v>0</v>
      </c>
      <c r="AL234" s="1">
        <f t="shared" si="50"/>
        <v>1</v>
      </c>
      <c r="AM234" s="132">
        <f t="shared" si="47"/>
        <v>0</v>
      </c>
      <c r="AN234" s="121">
        <f t="shared" si="48"/>
        <v>0</v>
      </c>
      <c r="AO234" s="120">
        <f t="shared" ref="AO234:AO254" si="51">IF(AL234=1,AO235,AL234)</f>
        <v>1</v>
      </c>
    </row>
    <row r="235" spans="36:41" x14ac:dyDescent="0.35">
      <c r="AJ235" s="29">
        <f t="shared" ref="AJ235:AJ298" si="52">AJ234+1</f>
        <v>46672</v>
      </c>
      <c r="AK235">
        <f t="shared" si="49"/>
        <v>0</v>
      </c>
      <c r="AL235" s="1">
        <f t="shared" si="50"/>
        <v>1</v>
      </c>
      <c r="AM235" s="132">
        <f t="shared" si="47"/>
        <v>0</v>
      </c>
      <c r="AN235" s="121">
        <f t="shared" si="48"/>
        <v>0</v>
      </c>
      <c r="AO235" s="120">
        <f t="shared" si="51"/>
        <v>1</v>
      </c>
    </row>
    <row r="236" spans="36:41" x14ac:dyDescent="0.35">
      <c r="AJ236" s="29">
        <f t="shared" si="52"/>
        <v>46673</v>
      </c>
      <c r="AK236">
        <f t="shared" si="49"/>
        <v>0</v>
      </c>
      <c r="AL236" s="1">
        <f t="shared" si="50"/>
        <v>1</v>
      </c>
      <c r="AM236" s="132">
        <f t="shared" si="47"/>
        <v>0</v>
      </c>
      <c r="AN236" s="121">
        <f t="shared" si="48"/>
        <v>0</v>
      </c>
      <c r="AO236" s="120">
        <f t="shared" si="51"/>
        <v>1</v>
      </c>
    </row>
    <row r="237" spans="36:41" x14ac:dyDescent="0.35">
      <c r="AJ237" s="29">
        <f t="shared" si="52"/>
        <v>46674</v>
      </c>
      <c r="AK237">
        <f t="shared" si="49"/>
        <v>0</v>
      </c>
      <c r="AL237" s="1">
        <f t="shared" si="50"/>
        <v>1</v>
      </c>
      <c r="AM237" s="132">
        <f t="shared" si="47"/>
        <v>0</v>
      </c>
      <c r="AN237" s="121">
        <f t="shared" si="48"/>
        <v>0</v>
      </c>
      <c r="AO237" s="120">
        <f t="shared" si="51"/>
        <v>1</v>
      </c>
    </row>
    <row r="238" spans="36:41" x14ac:dyDescent="0.35">
      <c r="AJ238" s="29">
        <f t="shared" si="52"/>
        <v>46675</v>
      </c>
      <c r="AK238">
        <f t="shared" si="49"/>
        <v>0</v>
      </c>
      <c r="AL238" s="1">
        <f t="shared" si="50"/>
        <v>1</v>
      </c>
      <c r="AM238" s="132">
        <f t="shared" si="47"/>
        <v>0</v>
      </c>
      <c r="AN238" s="121">
        <f t="shared" si="48"/>
        <v>0</v>
      </c>
      <c r="AO238" s="120">
        <f t="shared" si="51"/>
        <v>1</v>
      </c>
    </row>
    <row r="239" spans="36:41" x14ac:dyDescent="0.35">
      <c r="AJ239" s="29">
        <f t="shared" si="52"/>
        <v>46676</v>
      </c>
      <c r="AK239">
        <f t="shared" si="49"/>
        <v>0</v>
      </c>
      <c r="AL239" s="1">
        <f t="shared" si="50"/>
        <v>1</v>
      </c>
      <c r="AM239" s="132">
        <f t="shared" si="47"/>
        <v>0</v>
      </c>
      <c r="AN239" s="121">
        <f t="shared" si="48"/>
        <v>0</v>
      </c>
      <c r="AO239" s="120">
        <f t="shared" si="51"/>
        <v>1</v>
      </c>
    </row>
    <row r="240" spans="36:41" x14ac:dyDescent="0.35">
      <c r="AJ240" s="29">
        <f t="shared" si="52"/>
        <v>46677</v>
      </c>
      <c r="AK240">
        <f t="shared" si="49"/>
        <v>0</v>
      </c>
      <c r="AL240" s="1">
        <f t="shared" si="50"/>
        <v>1</v>
      </c>
      <c r="AM240" s="132">
        <f t="shared" si="47"/>
        <v>0</v>
      </c>
      <c r="AN240" s="121">
        <f t="shared" si="48"/>
        <v>0</v>
      </c>
      <c r="AO240" s="120">
        <f t="shared" si="51"/>
        <v>1</v>
      </c>
    </row>
    <row r="241" spans="36:41" x14ac:dyDescent="0.35">
      <c r="AJ241" s="29">
        <f t="shared" si="52"/>
        <v>46678</v>
      </c>
      <c r="AK241">
        <f t="shared" si="49"/>
        <v>0</v>
      </c>
      <c r="AL241" s="1">
        <f t="shared" si="50"/>
        <v>1</v>
      </c>
      <c r="AM241" s="132">
        <f t="shared" si="47"/>
        <v>0</v>
      </c>
      <c r="AN241" s="121">
        <f t="shared" si="48"/>
        <v>0</v>
      </c>
      <c r="AO241" s="120">
        <f t="shared" si="51"/>
        <v>1</v>
      </c>
    </row>
    <row r="242" spans="36:41" x14ac:dyDescent="0.35">
      <c r="AJ242" s="29">
        <f t="shared" si="52"/>
        <v>46679</v>
      </c>
      <c r="AK242">
        <f t="shared" si="49"/>
        <v>0</v>
      </c>
      <c r="AL242" s="1">
        <f t="shared" si="50"/>
        <v>1</v>
      </c>
      <c r="AM242" s="132">
        <f t="shared" si="47"/>
        <v>0</v>
      </c>
      <c r="AN242" s="121">
        <f t="shared" si="48"/>
        <v>0</v>
      </c>
      <c r="AO242" s="120">
        <f t="shared" si="51"/>
        <v>1</v>
      </c>
    </row>
    <row r="243" spans="36:41" x14ac:dyDescent="0.35">
      <c r="AJ243" s="29">
        <f t="shared" si="52"/>
        <v>46680</v>
      </c>
      <c r="AK243">
        <f t="shared" si="49"/>
        <v>0</v>
      </c>
      <c r="AL243" s="1">
        <f t="shared" si="50"/>
        <v>1</v>
      </c>
      <c r="AM243" s="132">
        <f t="shared" si="47"/>
        <v>0</v>
      </c>
      <c r="AN243" s="121">
        <f t="shared" si="48"/>
        <v>0</v>
      </c>
      <c r="AO243" s="120">
        <f t="shared" si="51"/>
        <v>1</v>
      </c>
    </row>
    <row r="244" spans="36:41" x14ac:dyDescent="0.35">
      <c r="AJ244" s="29">
        <f t="shared" si="52"/>
        <v>46681</v>
      </c>
      <c r="AK244">
        <f t="shared" si="49"/>
        <v>0</v>
      </c>
      <c r="AL244" s="1">
        <f t="shared" si="50"/>
        <v>1</v>
      </c>
      <c r="AM244" s="132">
        <f t="shared" si="47"/>
        <v>0</v>
      </c>
      <c r="AN244" s="121">
        <f t="shared" si="48"/>
        <v>0</v>
      </c>
      <c r="AO244" s="120">
        <f t="shared" si="51"/>
        <v>1</v>
      </c>
    </row>
    <row r="245" spans="36:41" x14ac:dyDescent="0.35">
      <c r="AJ245" s="29">
        <f t="shared" si="52"/>
        <v>46682</v>
      </c>
      <c r="AK245">
        <f t="shared" si="49"/>
        <v>0</v>
      </c>
      <c r="AL245" s="1">
        <f t="shared" si="50"/>
        <v>1</v>
      </c>
      <c r="AM245" s="132">
        <f t="shared" si="47"/>
        <v>0</v>
      </c>
      <c r="AN245" s="121">
        <f t="shared" si="48"/>
        <v>0</v>
      </c>
      <c r="AO245" s="120">
        <f t="shared" si="51"/>
        <v>1</v>
      </c>
    </row>
    <row r="246" spans="36:41" x14ac:dyDescent="0.35">
      <c r="AJ246" s="29">
        <f t="shared" si="52"/>
        <v>46683</v>
      </c>
      <c r="AK246">
        <f t="shared" si="49"/>
        <v>0</v>
      </c>
      <c r="AL246" s="1">
        <f t="shared" si="50"/>
        <v>1</v>
      </c>
      <c r="AM246" s="132">
        <f t="shared" si="47"/>
        <v>0</v>
      </c>
      <c r="AN246" s="121">
        <f t="shared" si="48"/>
        <v>0</v>
      </c>
      <c r="AO246" s="120">
        <f t="shared" si="51"/>
        <v>1</v>
      </c>
    </row>
    <row r="247" spans="36:41" x14ac:dyDescent="0.35">
      <c r="AJ247" s="29">
        <f t="shared" si="52"/>
        <v>46684</v>
      </c>
      <c r="AK247">
        <f t="shared" si="49"/>
        <v>0</v>
      </c>
      <c r="AL247" s="1">
        <f t="shared" si="50"/>
        <v>1</v>
      </c>
      <c r="AM247" s="132">
        <f t="shared" si="47"/>
        <v>0</v>
      </c>
      <c r="AN247" s="121">
        <f t="shared" si="48"/>
        <v>0</v>
      </c>
      <c r="AO247" s="120">
        <f t="shared" si="51"/>
        <v>1</v>
      </c>
    </row>
    <row r="248" spans="36:41" x14ac:dyDescent="0.35">
      <c r="AJ248" s="29">
        <f t="shared" si="52"/>
        <v>46685</v>
      </c>
      <c r="AK248">
        <f t="shared" si="49"/>
        <v>0</v>
      </c>
      <c r="AL248" s="1">
        <f t="shared" si="50"/>
        <v>1</v>
      </c>
      <c r="AM248" s="132">
        <f t="shared" si="47"/>
        <v>0</v>
      </c>
      <c r="AN248" s="121">
        <f t="shared" si="48"/>
        <v>0</v>
      </c>
      <c r="AO248" s="120">
        <f t="shared" si="51"/>
        <v>1</v>
      </c>
    </row>
    <row r="249" spans="36:41" x14ac:dyDescent="0.35">
      <c r="AJ249" s="29">
        <f t="shared" si="52"/>
        <v>46686</v>
      </c>
      <c r="AK249">
        <f t="shared" si="49"/>
        <v>0</v>
      </c>
      <c r="AL249" s="1">
        <f t="shared" si="50"/>
        <v>1</v>
      </c>
      <c r="AM249" s="132">
        <f t="shared" si="47"/>
        <v>0</v>
      </c>
      <c r="AN249" s="121">
        <f t="shared" si="48"/>
        <v>0</v>
      </c>
      <c r="AO249" s="120">
        <f t="shared" si="51"/>
        <v>1</v>
      </c>
    </row>
    <row r="250" spans="36:41" x14ac:dyDescent="0.35">
      <c r="AJ250" s="29">
        <f t="shared" si="52"/>
        <v>46687</v>
      </c>
      <c r="AK250">
        <f t="shared" si="49"/>
        <v>0</v>
      </c>
      <c r="AL250" s="1">
        <f t="shared" si="50"/>
        <v>1</v>
      </c>
      <c r="AM250" s="132">
        <f t="shared" si="47"/>
        <v>0</v>
      </c>
      <c r="AN250" s="121">
        <f t="shared" si="48"/>
        <v>0</v>
      </c>
      <c r="AO250" s="120">
        <f t="shared" si="51"/>
        <v>1</v>
      </c>
    </row>
    <row r="251" spans="36:41" x14ac:dyDescent="0.35">
      <c r="AJ251" s="29">
        <f t="shared" si="52"/>
        <v>46688</v>
      </c>
      <c r="AK251">
        <f t="shared" si="49"/>
        <v>0</v>
      </c>
      <c r="AL251" s="1">
        <f t="shared" si="50"/>
        <v>1</v>
      </c>
      <c r="AM251" s="132">
        <f t="shared" si="47"/>
        <v>0</v>
      </c>
      <c r="AN251" s="121">
        <f t="shared" si="48"/>
        <v>0</v>
      </c>
      <c r="AO251" s="120">
        <f t="shared" si="51"/>
        <v>1</v>
      </c>
    </row>
    <row r="252" spans="36:41" x14ac:dyDescent="0.35">
      <c r="AJ252" s="29">
        <f t="shared" si="52"/>
        <v>46689</v>
      </c>
      <c r="AK252">
        <f t="shared" si="49"/>
        <v>0</v>
      </c>
      <c r="AL252" s="1">
        <f t="shared" si="50"/>
        <v>1</v>
      </c>
      <c r="AM252" s="132">
        <f t="shared" si="47"/>
        <v>0</v>
      </c>
      <c r="AN252" s="121">
        <f t="shared" si="48"/>
        <v>0</v>
      </c>
      <c r="AO252" s="120">
        <f t="shared" si="51"/>
        <v>1</v>
      </c>
    </row>
    <row r="253" spans="36:41" x14ac:dyDescent="0.35">
      <c r="AJ253" s="29">
        <f t="shared" si="52"/>
        <v>46690</v>
      </c>
      <c r="AK253">
        <f t="shared" si="49"/>
        <v>0</v>
      </c>
      <c r="AL253" s="1">
        <f t="shared" si="50"/>
        <v>1</v>
      </c>
      <c r="AM253" s="132">
        <f t="shared" si="47"/>
        <v>0</v>
      </c>
      <c r="AN253" s="121">
        <f t="shared" si="48"/>
        <v>0</v>
      </c>
      <c r="AO253" s="120">
        <f t="shared" si="51"/>
        <v>1</v>
      </c>
    </row>
    <row r="254" spans="36:41" x14ac:dyDescent="0.35">
      <c r="AJ254" s="29">
        <f t="shared" si="52"/>
        <v>46691</v>
      </c>
      <c r="AK254">
        <f t="shared" si="49"/>
        <v>0.85</v>
      </c>
      <c r="AL254" s="1">
        <f t="shared" si="50"/>
        <v>1</v>
      </c>
      <c r="AM254" s="132">
        <f t="shared" si="47"/>
        <v>0</v>
      </c>
      <c r="AN254" s="121">
        <f t="shared" si="48"/>
        <v>0.85</v>
      </c>
      <c r="AO254" s="120">
        <f t="shared" si="51"/>
        <v>1</v>
      </c>
    </row>
    <row r="255" spans="36:41" x14ac:dyDescent="0.35">
      <c r="AJ255" s="29">
        <f t="shared" si="52"/>
        <v>46692</v>
      </c>
      <c r="AK255">
        <f t="shared" si="49"/>
        <v>0</v>
      </c>
      <c r="AL255" s="1">
        <f t="shared" si="50"/>
        <v>1</v>
      </c>
      <c r="AM255" s="1">
        <f t="shared" ref="AM255:AM286" si="53">_xlfn.XLOOKUP(AJ255,A$27:A$36,B$27:B$36,0,-1)</f>
        <v>0</v>
      </c>
      <c r="AN255" s="1">
        <f t="shared" ref="AN255:AN286" si="54">_xlfn.XLOOKUP(AJ255,A$27:A$36,B$27:B$36,0,1)</f>
        <v>0</v>
      </c>
      <c r="AO255" s="128">
        <f>AL255</f>
        <v>1</v>
      </c>
    </row>
    <row r="256" spans="36:41" x14ac:dyDescent="0.35">
      <c r="AJ256" s="29">
        <f t="shared" si="52"/>
        <v>46693</v>
      </c>
      <c r="AK256">
        <f t="shared" si="49"/>
        <v>0</v>
      </c>
      <c r="AL256" s="1">
        <f t="shared" si="50"/>
        <v>1</v>
      </c>
      <c r="AM256" s="1">
        <f t="shared" si="53"/>
        <v>0</v>
      </c>
      <c r="AN256" s="1">
        <f t="shared" si="54"/>
        <v>0</v>
      </c>
      <c r="AO256" s="1">
        <f>AL256</f>
        <v>1</v>
      </c>
    </row>
    <row r="257" spans="36:41" x14ac:dyDescent="0.35">
      <c r="AJ257" s="29">
        <f t="shared" si="52"/>
        <v>46694</v>
      </c>
      <c r="AK257">
        <f t="shared" si="49"/>
        <v>0</v>
      </c>
      <c r="AL257" s="1">
        <f t="shared" si="50"/>
        <v>1</v>
      </c>
      <c r="AM257" s="1">
        <f t="shared" si="53"/>
        <v>0</v>
      </c>
      <c r="AN257" s="1">
        <f t="shared" si="54"/>
        <v>0</v>
      </c>
      <c r="AO257" s="1">
        <f t="shared" ref="AO257:AO320" si="55">AL257</f>
        <v>1</v>
      </c>
    </row>
    <row r="258" spans="36:41" x14ac:dyDescent="0.35">
      <c r="AJ258" s="29">
        <f t="shared" si="52"/>
        <v>46695</v>
      </c>
      <c r="AK258">
        <f t="shared" si="49"/>
        <v>0</v>
      </c>
      <c r="AL258" s="1">
        <f t="shared" si="50"/>
        <v>1</v>
      </c>
      <c r="AM258" s="1">
        <f t="shared" si="53"/>
        <v>0</v>
      </c>
      <c r="AN258" s="1">
        <f t="shared" si="54"/>
        <v>0</v>
      </c>
      <c r="AO258" s="1">
        <f t="shared" si="55"/>
        <v>1</v>
      </c>
    </row>
    <row r="259" spans="36:41" x14ac:dyDescent="0.35">
      <c r="AJ259" s="29">
        <f t="shared" si="52"/>
        <v>46696</v>
      </c>
      <c r="AK259">
        <f t="shared" si="49"/>
        <v>0</v>
      </c>
      <c r="AL259" s="1">
        <f t="shared" si="50"/>
        <v>1</v>
      </c>
      <c r="AM259" s="1">
        <f t="shared" si="53"/>
        <v>0</v>
      </c>
      <c r="AN259" s="1">
        <f t="shared" si="54"/>
        <v>0</v>
      </c>
      <c r="AO259" s="1">
        <f t="shared" si="55"/>
        <v>1</v>
      </c>
    </row>
    <row r="260" spans="36:41" x14ac:dyDescent="0.35">
      <c r="AJ260" s="29">
        <f t="shared" si="52"/>
        <v>46697</v>
      </c>
      <c r="AK260">
        <f t="shared" si="49"/>
        <v>0</v>
      </c>
      <c r="AL260" s="1">
        <f t="shared" si="50"/>
        <v>1</v>
      </c>
      <c r="AM260" s="1">
        <f t="shared" si="53"/>
        <v>0</v>
      </c>
      <c r="AN260" s="1">
        <f t="shared" si="54"/>
        <v>0</v>
      </c>
      <c r="AO260" s="1">
        <f t="shared" si="55"/>
        <v>1</v>
      </c>
    </row>
    <row r="261" spans="36:41" x14ac:dyDescent="0.35">
      <c r="AJ261" s="29">
        <f t="shared" si="52"/>
        <v>46698</v>
      </c>
      <c r="AK261">
        <f t="shared" si="49"/>
        <v>0</v>
      </c>
      <c r="AL261" s="1">
        <f t="shared" si="50"/>
        <v>1</v>
      </c>
      <c r="AM261" s="1">
        <f t="shared" si="53"/>
        <v>0</v>
      </c>
      <c r="AN261" s="1">
        <f t="shared" si="54"/>
        <v>0</v>
      </c>
      <c r="AO261" s="1">
        <f t="shared" si="55"/>
        <v>1</v>
      </c>
    </row>
    <row r="262" spans="36:41" x14ac:dyDescent="0.35">
      <c r="AJ262" s="29">
        <f t="shared" si="52"/>
        <v>46699</v>
      </c>
      <c r="AK262">
        <f t="shared" si="49"/>
        <v>0</v>
      </c>
      <c r="AL262" s="1">
        <f t="shared" si="50"/>
        <v>1</v>
      </c>
      <c r="AM262" s="1">
        <f t="shared" si="53"/>
        <v>0</v>
      </c>
      <c r="AN262" s="1">
        <f t="shared" si="54"/>
        <v>0</v>
      </c>
      <c r="AO262" s="1">
        <f t="shared" si="55"/>
        <v>1</v>
      </c>
    </row>
    <row r="263" spans="36:41" x14ac:dyDescent="0.35">
      <c r="AJ263" s="29">
        <f t="shared" si="52"/>
        <v>46700</v>
      </c>
      <c r="AK263">
        <f t="shared" si="49"/>
        <v>0</v>
      </c>
      <c r="AL263" s="1">
        <f t="shared" si="50"/>
        <v>1</v>
      </c>
      <c r="AM263" s="1">
        <f t="shared" si="53"/>
        <v>0</v>
      </c>
      <c r="AN263" s="1">
        <f t="shared" si="54"/>
        <v>0</v>
      </c>
      <c r="AO263" s="1">
        <f t="shared" si="55"/>
        <v>1</v>
      </c>
    </row>
    <row r="264" spans="36:41" x14ac:dyDescent="0.35">
      <c r="AJ264" s="29">
        <f t="shared" si="52"/>
        <v>46701</v>
      </c>
      <c r="AK264">
        <f t="shared" si="49"/>
        <v>0</v>
      </c>
      <c r="AL264" s="1">
        <f t="shared" si="50"/>
        <v>1</v>
      </c>
      <c r="AM264" s="1">
        <f t="shared" si="53"/>
        <v>0</v>
      </c>
      <c r="AN264" s="1">
        <f t="shared" si="54"/>
        <v>0</v>
      </c>
      <c r="AO264" s="1">
        <f t="shared" si="55"/>
        <v>1</v>
      </c>
    </row>
    <row r="265" spans="36:41" x14ac:dyDescent="0.35">
      <c r="AJ265" s="29">
        <f t="shared" si="52"/>
        <v>46702</v>
      </c>
      <c r="AK265">
        <f t="shared" si="49"/>
        <v>0</v>
      </c>
      <c r="AL265" s="1">
        <f t="shared" si="50"/>
        <v>1</v>
      </c>
      <c r="AM265" s="1">
        <f t="shared" si="53"/>
        <v>0</v>
      </c>
      <c r="AN265" s="1">
        <f t="shared" si="54"/>
        <v>0</v>
      </c>
      <c r="AO265" s="1">
        <f t="shared" si="55"/>
        <v>1</v>
      </c>
    </row>
    <row r="266" spans="36:41" x14ac:dyDescent="0.35">
      <c r="AJ266" s="29">
        <f t="shared" si="52"/>
        <v>46703</v>
      </c>
      <c r="AK266">
        <f t="shared" si="49"/>
        <v>0</v>
      </c>
      <c r="AL266" s="1">
        <f t="shared" si="50"/>
        <v>1</v>
      </c>
      <c r="AM266" s="1">
        <f t="shared" si="53"/>
        <v>0</v>
      </c>
      <c r="AN266" s="1">
        <f t="shared" si="54"/>
        <v>0</v>
      </c>
      <c r="AO266" s="1">
        <f t="shared" si="55"/>
        <v>1</v>
      </c>
    </row>
    <row r="267" spans="36:41" x14ac:dyDescent="0.35">
      <c r="AJ267" s="29">
        <f t="shared" si="52"/>
        <v>46704</v>
      </c>
      <c r="AK267">
        <f t="shared" si="49"/>
        <v>0</v>
      </c>
      <c r="AL267" s="1">
        <f t="shared" si="50"/>
        <v>1</v>
      </c>
      <c r="AM267" s="1">
        <f t="shared" si="53"/>
        <v>0</v>
      </c>
      <c r="AN267" s="1">
        <f t="shared" si="54"/>
        <v>0</v>
      </c>
      <c r="AO267" s="1">
        <f t="shared" si="55"/>
        <v>1</v>
      </c>
    </row>
    <row r="268" spans="36:41" x14ac:dyDescent="0.35">
      <c r="AJ268" s="29">
        <f t="shared" si="52"/>
        <v>46705</v>
      </c>
      <c r="AK268">
        <f t="shared" si="49"/>
        <v>0</v>
      </c>
      <c r="AL268" s="1">
        <f t="shared" si="50"/>
        <v>1</v>
      </c>
      <c r="AM268" s="1">
        <f t="shared" si="53"/>
        <v>0</v>
      </c>
      <c r="AN268" s="1">
        <f t="shared" si="54"/>
        <v>0</v>
      </c>
      <c r="AO268" s="1">
        <f t="shared" si="55"/>
        <v>1</v>
      </c>
    </row>
    <row r="269" spans="36:41" x14ac:dyDescent="0.35">
      <c r="AJ269" s="29">
        <f t="shared" si="52"/>
        <v>46706</v>
      </c>
      <c r="AK269">
        <f t="shared" si="49"/>
        <v>0</v>
      </c>
      <c r="AL269" s="1">
        <f t="shared" si="50"/>
        <v>1</v>
      </c>
      <c r="AM269" s="1">
        <f t="shared" si="53"/>
        <v>0</v>
      </c>
      <c r="AN269" s="1">
        <f t="shared" si="54"/>
        <v>0</v>
      </c>
      <c r="AO269" s="1">
        <f t="shared" si="55"/>
        <v>1</v>
      </c>
    </row>
    <row r="270" spans="36:41" x14ac:dyDescent="0.35">
      <c r="AJ270" s="29">
        <f t="shared" si="52"/>
        <v>46707</v>
      </c>
      <c r="AK270">
        <f t="shared" si="49"/>
        <v>0</v>
      </c>
      <c r="AL270" s="1">
        <f t="shared" si="50"/>
        <v>1</v>
      </c>
      <c r="AM270" s="1">
        <f t="shared" si="53"/>
        <v>0</v>
      </c>
      <c r="AN270" s="1">
        <f t="shared" si="54"/>
        <v>0</v>
      </c>
      <c r="AO270" s="1">
        <f t="shared" si="55"/>
        <v>1</v>
      </c>
    </row>
    <row r="271" spans="36:41" x14ac:dyDescent="0.35">
      <c r="AJ271" s="29">
        <f t="shared" si="52"/>
        <v>46708</v>
      </c>
      <c r="AK271">
        <f t="shared" si="49"/>
        <v>0</v>
      </c>
      <c r="AL271" s="1">
        <f t="shared" si="50"/>
        <v>1</v>
      </c>
      <c r="AM271" s="1">
        <f t="shared" si="53"/>
        <v>0</v>
      </c>
      <c r="AN271" s="1">
        <f t="shared" si="54"/>
        <v>0</v>
      </c>
      <c r="AO271" s="1">
        <f t="shared" si="55"/>
        <v>1</v>
      </c>
    </row>
    <row r="272" spans="36:41" x14ac:dyDescent="0.35">
      <c r="AJ272" s="29">
        <f t="shared" si="52"/>
        <v>46709</v>
      </c>
      <c r="AK272">
        <f t="shared" si="49"/>
        <v>0</v>
      </c>
      <c r="AL272" s="1">
        <f t="shared" si="50"/>
        <v>1</v>
      </c>
      <c r="AM272" s="1">
        <f t="shared" si="53"/>
        <v>0</v>
      </c>
      <c r="AN272" s="1">
        <f t="shared" si="54"/>
        <v>0</v>
      </c>
      <c r="AO272" s="1">
        <f t="shared" si="55"/>
        <v>1</v>
      </c>
    </row>
    <row r="273" spans="36:41" x14ac:dyDescent="0.35">
      <c r="AJ273" s="29">
        <f t="shared" si="52"/>
        <v>46710</v>
      </c>
      <c r="AK273">
        <f t="shared" si="49"/>
        <v>0</v>
      </c>
      <c r="AL273" s="1">
        <f t="shared" si="50"/>
        <v>1</v>
      </c>
      <c r="AM273" s="1">
        <f t="shared" si="53"/>
        <v>0</v>
      </c>
      <c r="AN273" s="1">
        <f t="shared" si="54"/>
        <v>0</v>
      </c>
      <c r="AO273" s="1">
        <f t="shared" si="55"/>
        <v>1</v>
      </c>
    </row>
    <row r="274" spans="36:41" x14ac:dyDescent="0.35">
      <c r="AJ274" s="29">
        <f t="shared" si="52"/>
        <v>46711</v>
      </c>
      <c r="AK274">
        <f t="shared" si="49"/>
        <v>0</v>
      </c>
      <c r="AL274" s="1">
        <f t="shared" si="50"/>
        <v>1</v>
      </c>
      <c r="AM274" s="1">
        <f t="shared" si="53"/>
        <v>0</v>
      </c>
      <c r="AN274" s="1">
        <f t="shared" si="54"/>
        <v>0</v>
      </c>
      <c r="AO274" s="1">
        <f t="shared" si="55"/>
        <v>1</v>
      </c>
    </row>
    <row r="275" spans="36:41" x14ac:dyDescent="0.35">
      <c r="AJ275" s="29">
        <f t="shared" si="52"/>
        <v>46712</v>
      </c>
      <c r="AK275">
        <f t="shared" si="49"/>
        <v>0</v>
      </c>
      <c r="AL275" s="1">
        <f t="shared" si="50"/>
        <v>1</v>
      </c>
      <c r="AM275" s="1">
        <f t="shared" si="53"/>
        <v>0</v>
      </c>
      <c r="AN275" s="1">
        <f t="shared" si="54"/>
        <v>0</v>
      </c>
      <c r="AO275" s="1">
        <f t="shared" si="55"/>
        <v>1</v>
      </c>
    </row>
    <row r="276" spans="36:41" x14ac:dyDescent="0.35">
      <c r="AJ276" s="29">
        <f t="shared" si="52"/>
        <v>46713</v>
      </c>
      <c r="AK276">
        <f t="shared" si="49"/>
        <v>0</v>
      </c>
      <c r="AL276" s="1">
        <f t="shared" si="50"/>
        <v>1</v>
      </c>
      <c r="AM276" s="1">
        <f t="shared" si="53"/>
        <v>0</v>
      </c>
      <c r="AN276" s="1">
        <f t="shared" si="54"/>
        <v>0</v>
      </c>
      <c r="AO276" s="1">
        <f t="shared" si="55"/>
        <v>1</v>
      </c>
    </row>
    <row r="277" spans="36:41" x14ac:dyDescent="0.35">
      <c r="AJ277" s="29">
        <f t="shared" si="52"/>
        <v>46714</v>
      </c>
      <c r="AK277">
        <f t="shared" si="49"/>
        <v>0</v>
      </c>
      <c r="AL277" s="1">
        <f t="shared" si="50"/>
        <v>1</v>
      </c>
      <c r="AM277" s="1">
        <f t="shared" si="53"/>
        <v>0</v>
      </c>
      <c r="AN277" s="1">
        <f t="shared" si="54"/>
        <v>0</v>
      </c>
      <c r="AO277" s="1">
        <f t="shared" si="55"/>
        <v>1</v>
      </c>
    </row>
    <row r="278" spans="36:41" x14ac:dyDescent="0.35">
      <c r="AJ278" s="29">
        <f t="shared" si="52"/>
        <v>46715</v>
      </c>
      <c r="AK278">
        <f t="shared" si="49"/>
        <v>0</v>
      </c>
      <c r="AL278" s="1">
        <f t="shared" si="50"/>
        <v>1</v>
      </c>
      <c r="AM278" s="1">
        <f t="shared" si="53"/>
        <v>0</v>
      </c>
      <c r="AN278" s="1">
        <f t="shared" si="54"/>
        <v>0</v>
      </c>
      <c r="AO278" s="1">
        <f t="shared" si="55"/>
        <v>1</v>
      </c>
    </row>
    <row r="279" spans="36:41" x14ac:dyDescent="0.35">
      <c r="AJ279" s="29">
        <f t="shared" si="52"/>
        <v>46716</v>
      </c>
      <c r="AK279">
        <f t="shared" si="49"/>
        <v>0</v>
      </c>
      <c r="AL279" s="1">
        <f t="shared" si="50"/>
        <v>1</v>
      </c>
      <c r="AM279" s="1">
        <f t="shared" si="53"/>
        <v>0</v>
      </c>
      <c r="AN279" s="1">
        <f t="shared" si="54"/>
        <v>0</v>
      </c>
      <c r="AO279" s="1">
        <f t="shared" si="55"/>
        <v>1</v>
      </c>
    </row>
    <row r="280" spans="36:41" x14ac:dyDescent="0.35">
      <c r="AJ280" s="29">
        <f t="shared" si="52"/>
        <v>46717</v>
      </c>
      <c r="AK280">
        <f t="shared" si="49"/>
        <v>0</v>
      </c>
      <c r="AL280" s="1">
        <f t="shared" si="50"/>
        <v>1</v>
      </c>
      <c r="AM280" s="1">
        <f t="shared" si="53"/>
        <v>0</v>
      </c>
      <c r="AN280" s="1">
        <f t="shared" si="54"/>
        <v>0</v>
      </c>
      <c r="AO280" s="1">
        <f t="shared" si="55"/>
        <v>1</v>
      </c>
    </row>
    <row r="281" spans="36:41" x14ac:dyDescent="0.35">
      <c r="AJ281" s="29">
        <f t="shared" si="52"/>
        <v>46718</v>
      </c>
      <c r="AK281">
        <f t="shared" si="49"/>
        <v>0</v>
      </c>
      <c r="AL281" s="1">
        <f t="shared" si="50"/>
        <v>1</v>
      </c>
      <c r="AM281" s="1">
        <f t="shared" si="53"/>
        <v>0</v>
      </c>
      <c r="AN281" s="1">
        <f t="shared" si="54"/>
        <v>0</v>
      </c>
      <c r="AO281" s="1">
        <f t="shared" si="55"/>
        <v>1</v>
      </c>
    </row>
    <row r="282" spans="36:41" x14ac:dyDescent="0.35">
      <c r="AJ282" s="29">
        <f t="shared" si="52"/>
        <v>46719</v>
      </c>
      <c r="AK282">
        <f t="shared" si="49"/>
        <v>0</v>
      </c>
      <c r="AL282" s="1">
        <f t="shared" si="50"/>
        <v>1</v>
      </c>
      <c r="AM282" s="1">
        <f t="shared" si="53"/>
        <v>0</v>
      </c>
      <c r="AN282" s="1">
        <f t="shared" si="54"/>
        <v>0</v>
      </c>
      <c r="AO282" s="1">
        <f t="shared" si="55"/>
        <v>1</v>
      </c>
    </row>
    <row r="283" spans="36:41" x14ac:dyDescent="0.35">
      <c r="AJ283" s="29">
        <f t="shared" si="52"/>
        <v>46720</v>
      </c>
      <c r="AK283">
        <f t="shared" si="49"/>
        <v>0</v>
      </c>
      <c r="AL283" s="1">
        <f t="shared" si="50"/>
        <v>1</v>
      </c>
      <c r="AM283" s="1">
        <f t="shared" si="53"/>
        <v>0</v>
      </c>
      <c r="AN283" s="1">
        <f t="shared" si="54"/>
        <v>0</v>
      </c>
      <c r="AO283" s="1">
        <f t="shared" si="55"/>
        <v>1</v>
      </c>
    </row>
    <row r="284" spans="36:41" x14ac:dyDescent="0.35">
      <c r="AJ284" s="29">
        <f t="shared" si="52"/>
        <v>46721</v>
      </c>
      <c r="AK284">
        <f t="shared" si="49"/>
        <v>0</v>
      </c>
      <c r="AL284" s="1">
        <f t="shared" si="50"/>
        <v>1</v>
      </c>
      <c r="AM284" s="1">
        <f t="shared" si="53"/>
        <v>0</v>
      </c>
      <c r="AN284" s="1">
        <f t="shared" si="54"/>
        <v>0</v>
      </c>
      <c r="AO284" s="1">
        <f t="shared" si="55"/>
        <v>1</v>
      </c>
    </row>
    <row r="285" spans="36:41" x14ac:dyDescent="0.35">
      <c r="AJ285" s="29">
        <f t="shared" si="52"/>
        <v>46722</v>
      </c>
      <c r="AK285">
        <f t="shared" si="49"/>
        <v>0</v>
      </c>
      <c r="AL285" s="1">
        <f t="shared" si="50"/>
        <v>1</v>
      </c>
      <c r="AM285" s="1">
        <f t="shared" si="53"/>
        <v>0</v>
      </c>
      <c r="AN285" s="1">
        <f t="shared" si="54"/>
        <v>0</v>
      </c>
      <c r="AO285" s="1">
        <f t="shared" si="55"/>
        <v>1</v>
      </c>
    </row>
    <row r="286" spans="36:41" x14ac:dyDescent="0.35">
      <c r="AJ286" s="29">
        <f t="shared" si="52"/>
        <v>46723</v>
      </c>
      <c r="AK286">
        <f t="shared" si="49"/>
        <v>0</v>
      </c>
      <c r="AL286" s="1">
        <f t="shared" si="50"/>
        <v>1</v>
      </c>
      <c r="AM286" s="1">
        <f t="shared" si="53"/>
        <v>0</v>
      </c>
      <c r="AN286" s="1">
        <f t="shared" si="54"/>
        <v>0</v>
      </c>
      <c r="AO286" s="1">
        <f t="shared" si="55"/>
        <v>1</v>
      </c>
    </row>
    <row r="287" spans="36:41" x14ac:dyDescent="0.35">
      <c r="AJ287" s="29">
        <f t="shared" si="52"/>
        <v>46724</v>
      </c>
      <c r="AK287">
        <f t="shared" si="49"/>
        <v>0</v>
      </c>
      <c r="AL287" s="1">
        <f t="shared" si="50"/>
        <v>1</v>
      </c>
      <c r="AM287" s="1">
        <f t="shared" ref="AM287:AM318" si="56">_xlfn.XLOOKUP(AJ287,A$27:A$36,B$27:B$36,0,-1)</f>
        <v>0</v>
      </c>
      <c r="AN287" s="1">
        <f t="shared" ref="AN287:AN318" si="57">_xlfn.XLOOKUP(AJ287,A$27:A$36,B$27:B$36,0,1)</f>
        <v>0</v>
      </c>
      <c r="AO287" s="1">
        <f t="shared" si="55"/>
        <v>1</v>
      </c>
    </row>
    <row r="288" spans="36:41" x14ac:dyDescent="0.35">
      <c r="AJ288" s="29">
        <f t="shared" si="52"/>
        <v>46725</v>
      </c>
      <c r="AK288">
        <f t="shared" si="49"/>
        <v>0</v>
      </c>
      <c r="AL288" s="1">
        <f t="shared" si="50"/>
        <v>1</v>
      </c>
      <c r="AM288" s="1">
        <f t="shared" si="56"/>
        <v>0</v>
      </c>
      <c r="AN288" s="1">
        <f t="shared" si="57"/>
        <v>0</v>
      </c>
      <c r="AO288" s="1">
        <f t="shared" si="55"/>
        <v>1</v>
      </c>
    </row>
    <row r="289" spans="36:41" x14ac:dyDescent="0.35">
      <c r="AJ289" s="29">
        <f t="shared" si="52"/>
        <v>46726</v>
      </c>
      <c r="AK289">
        <f t="shared" si="49"/>
        <v>0</v>
      </c>
      <c r="AL289" s="1">
        <f t="shared" si="50"/>
        <v>1</v>
      </c>
      <c r="AM289" s="1">
        <f t="shared" si="56"/>
        <v>0</v>
      </c>
      <c r="AN289" s="1">
        <f t="shared" si="57"/>
        <v>0</v>
      </c>
      <c r="AO289" s="1">
        <f t="shared" si="55"/>
        <v>1</v>
      </c>
    </row>
    <row r="290" spans="36:41" x14ac:dyDescent="0.35">
      <c r="AJ290" s="29">
        <f t="shared" si="52"/>
        <v>46727</v>
      </c>
      <c r="AK290">
        <f t="shared" si="49"/>
        <v>0</v>
      </c>
      <c r="AL290" s="1">
        <f t="shared" si="50"/>
        <v>1</v>
      </c>
      <c r="AM290" s="1">
        <f t="shared" si="56"/>
        <v>0</v>
      </c>
      <c r="AN290" s="1">
        <f t="shared" si="57"/>
        <v>0</v>
      </c>
      <c r="AO290" s="1">
        <f t="shared" si="55"/>
        <v>1</v>
      </c>
    </row>
    <row r="291" spans="36:41" x14ac:dyDescent="0.35">
      <c r="AJ291" s="29">
        <f t="shared" si="52"/>
        <v>46728</v>
      </c>
      <c r="AK291">
        <f t="shared" si="49"/>
        <v>0</v>
      </c>
      <c r="AL291" s="1">
        <f t="shared" si="50"/>
        <v>1</v>
      </c>
      <c r="AM291" s="1">
        <f t="shared" si="56"/>
        <v>0</v>
      </c>
      <c r="AN291" s="1">
        <f t="shared" si="57"/>
        <v>0</v>
      </c>
      <c r="AO291" s="1">
        <f t="shared" si="55"/>
        <v>1</v>
      </c>
    </row>
    <row r="292" spans="36:41" x14ac:dyDescent="0.35">
      <c r="AJ292" s="29">
        <f t="shared" si="52"/>
        <v>46729</v>
      </c>
      <c r="AK292">
        <f t="shared" si="49"/>
        <v>0</v>
      </c>
      <c r="AL292" s="1">
        <f t="shared" si="50"/>
        <v>1</v>
      </c>
      <c r="AM292" s="1">
        <f t="shared" si="56"/>
        <v>0</v>
      </c>
      <c r="AN292" s="1">
        <f t="shared" si="57"/>
        <v>0</v>
      </c>
      <c r="AO292" s="1">
        <f t="shared" si="55"/>
        <v>1</v>
      </c>
    </row>
    <row r="293" spans="36:41" x14ac:dyDescent="0.35">
      <c r="AJ293" s="29">
        <f t="shared" si="52"/>
        <v>46730</v>
      </c>
      <c r="AK293">
        <f t="shared" si="49"/>
        <v>0</v>
      </c>
      <c r="AL293" s="1">
        <f t="shared" si="50"/>
        <v>1</v>
      </c>
      <c r="AM293" s="1">
        <f t="shared" si="56"/>
        <v>0</v>
      </c>
      <c r="AN293" s="1">
        <f t="shared" si="57"/>
        <v>0</v>
      </c>
      <c r="AO293" s="1">
        <f t="shared" si="55"/>
        <v>1</v>
      </c>
    </row>
    <row r="294" spans="36:41" x14ac:dyDescent="0.35">
      <c r="AJ294" s="29">
        <f t="shared" si="52"/>
        <v>46731</v>
      </c>
      <c r="AK294">
        <f t="shared" si="49"/>
        <v>0</v>
      </c>
      <c r="AL294" s="1">
        <f t="shared" si="50"/>
        <v>1</v>
      </c>
      <c r="AM294" s="1">
        <f t="shared" si="56"/>
        <v>0</v>
      </c>
      <c r="AN294" s="1">
        <f t="shared" si="57"/>
        <v>0</v>
      </c>
      <c r="AO294" s="1">
        <f t="shared" si="55"/>
        <v>1</v>
      </c>
    </row>
    <row r="295" spans="36:41" x14ac:dyDescent="0.35">
      <c r="AJ295" s="29">
        <f t="shared" si="52"/>
        <v>46732</v>
      </c>
      <c r="AK295">
        <f t="shared" si="49"/>
        <v>0</v>
      </c>
      <c r="AL295" s="1">
        <f t="shared" si="50"/>
        <v>1</v>
      </c>
      <c r="AM295" s="1">
        <f t="shared" si="56"/>
        <v>0</v>
      </c>
      <c r="AN295" s="1">
        <f t="shared" si="57"/>
        <v>0</v>
      </c>
      <c r="AO295" s="1">
        <f t="shared" si="55"/>
        <v>1</v>
      </c>
    </row>
    <row r="296" spans="36:41" x14ac:dyDescent="0.35">
      <c r="AJ296" s="29">
        <f t="shared" si="52"/>
        <v>46733</v>
      </c>
      <c r="AK296">
        <f t="shared" si="49"/>
        <v>0</v>
      </c>
      <c r="AL296" s="1">
        <f t="shared" si="50"/>
        <v>1</v>
      </c>
      <c r="AM296" s="1">
        <f t="shared" si="56"/>
        <v>0</v>
      </c>
      <c r="AN296" s="1">
        <f t="shared" si="57"/>
        <v>0</v>
      </c>
      <c r="AO296" s="1">
        <f t="shared" si="55"/>
        <v>1</v>
      </c>
    </row>
    <row r="297" spans="36:41" x14ac:dyDescent="0.35">
      <c r="AJ297" s="29">
        <f t="shared" si="52"/>
        <v>46734</v>
      </c>
      <c r="AK297">
        <f t="shared" ref="AK297:AK360" si="58">_xlfn.XLOOKUP(AJ297,A$27:A$36,B$27:B$36,0,0)</f>
        <v>0</v>
      </c>
      <c r="AL297" s="1">
        <f t="shared" ref="AL297:AL360" si="59">_xlfn.XLOOKUP(AJ297,A$15:A$24,B$15:B$24,1,0)</f>
        <v>1</v>
      </c>
      <c r="AM297" s="1">
        <f t="shared" si="56"/>
        <v>0</v>
      </c>
      <c r="AN297" s="1">
        <f t="shared" si="57"/>
        <v>0</v>
      </c>
      <c r="AO297" s="1">
        <f t="shared" si="55"/>
        <v>1</v>
      </c>
    </row>
    <row r="298" spans="36:41" x14ac:dyDescent="0.35">
      <c r="AJ298" s="29">
        <f t="shared" si="52"/>
        <v>46735</v>
      </c>
      <c r="AK298">
        <f t="shared" si="58"/>
        <v>0</v>
      </c>
      <c r="AL298" s="1">
        <f t="shared" si="59"/>
        <v>1</v>
      </c>
      <c r="AM298" s="1">
        <f t="shared" si="56"/>
        <v>0</v>
      </c>
      <c r="AN298" s="1">
        <f t="shared" si="57"/>
        <v>0</v>
      </c>
      <c r="AO298" s="1">
        <f t="shared" si="55"/>
        <v>1</v>
      </c>
    </row>
    <row r="299" spans="36:41" x14ac:dyDescent="0.35">
      <c r="AJ299" s="29">
        <f t="shared" ref="AJ299:AJ362" si="60">AJ298+1</f>
        <v>46736</v>
      </c>
      <c r="AK299">
        <f t="shared" si="58"/>
        <v>0</v>
      </c>
      <c r="AL299" s="1">
        <f t="shared" si="59"/>
        <v>1</v>
      </c>
      <c r="AM299" s="1">
        <f t="shared" si="56"/>
        <v>0</v>
      </c>
      <c r="AN299" s="1">
        <f t="shared" si="57"/>
        <v>0</v>
      </c>
      <c r="AO299" s="1">
        <f t="shared" si="55"/>
        <v>1</v>
      </c>
    </row>
    <row r="300" spans="36:41" x14ac:dyDescent="0.35">
      <c r="AJ300" s="29">
        <f t="shared" si="60"/>
        <v>46737</v>
      </c>
      <c r="AK300">
        <f t="shared" si="58"/>
        <v>0</v>
      </c>
      <c r="AL300" s="1">
        <f t="shared" si="59"/>
        <v>1</v>
      </c>
      <c r="AM300" s="1">
        <f t="shared" si="56"/>
        <v>0</v>
      </c>
      <c r="AN300" s="1">
        <f t="shared" si="57"/>
        <v>0</v>
      </c>
      <c r="AO300" s="1">
        <f t="shared" si="55"/>
        <v>1</v>
      </c>
    </row>
    <row r="301" spans="36:41" x14ac:dyDescent="0.35">
      <c r="AJ301" s="29">
        <f t="shared" si="60"/>
        <v>46738</v>
      </c>
      <c r="AK301">
        <f t="shared" si="58"/>
        <v>0</v>
      </c>
      <c r="AL301" s="1">
        <f t="shared" si="59"/>
        <v>1</v>
      </c>
      <c r="AM301" s="1">
        <f t="shared" si="56"/>
        <v>0</v>
      </c>
      <c r="AN301" s="1">
        <f t="shared" si="57"/>
        <v>0</v>
      </c>
      <c r="AO301" s="1">
        <f t="shared" si="55"/>
        <v>1</v>
      </c>
    </row>
    <row r="302" spans="36:41" x14ac:dyDescent="0.35">
      <c r="AJ302" s="29">
        <f t="shared" si="60"/>
        <v>46739</v>
      </c>
      <c r="AK302">
        <f t="shared" si="58"/>
        <v>0</v>
      </c>
      <c r="AL302" s="1">
        <f t="shared" si="59"/>
        <v>1</v>
      </c>
      <c r="AM302" s="1">
        <f t="shared" si="56"/>
        <v>0</v>
      </c>
      <c r="AN302" s="1">
        <f t="shared" si="57"/>
        <v>0</v>
      </c>
      <c r="AO302" s="1">
        <f t="shared" si="55"/>
        <v>1</v>
      </c>
    </row>
    <row r="303" spans="36:41" x14ac:dyDescent="0.35">
      <c r="AJ303" s="29">
        <f t="shared" si="60"/>
        <v>46740</v>
      </c>
      <c r="AK303">
        <f t="shared" si="58"/>
        <v>0</v>
      </c>
      <c r="AL303" s="1">
        <f t="shared" si="59"/>
        <v>1</v>
      </c>
      <c r="AM303" s="1">
        <f t="shared" si="56"/>
        <v>0</v>
      </c>
      <c r="AN303" s="1">
        <f t="shared" si="57"/>
        <v>0</v>
      </c>
      <c r="AO303" s="1">
        <f t="shared" si="55"/>
        <v>1</v>
      </c>
    </row>
    <row r="304" spans="36:41" x14ac:dyDescent="0.35">
      <c r="AJ304" s="29">
        <f t="shared" si="60"/>
        <v>46741</v>
      </c>
      <c r="AK304">
        <f t="shared" si="58"/>
        <v>0</v>
      </c>
      <c r="AL304" s="1">
        <f t="shared" si="59"/>
        <v>1</v>
      </c>
      <c r="AM304" s="1">
        <f t="shared" si="56"/>
        <v>0</v>
      </c>
      <c r="AN304" s="1">
        <f t="shared" si="57"/>
        <v>0</v>
      </c>
      <c r="AO304" s="1">
        <f t="shared" si="55"/>
        <v>1</v>
      </c>
    </row>
    <row r="305" spans="36:41" x14ac:dyDescent="0.35">
      <c r="AJ305" s="29">
        <f t="shared" si="60"/>
        <v>46742</v>
      </c>
      <c r="AK305">
        <f t="shared" si="58"/>
        <v>0</v>
      </c>
      <c r="AL305" s="1">
        <f t="shared" si="59"/>
        <v>1</v>
      </c>
      <c r="AM305" s="1">
        <f t="shared" si="56"/>
        <v>0</v>
      </c>
      <c r="AN305" s="1">
        <f t="shared" si="57"/>
        <v>0</v>
      </c>
      <c r="AO305" s="1">
        <f t="shared" si="55"/>
        <v>1</v>
      </c>
    </row>
    <row r="306" spans="36:41" x14ac:dyDescent="0.35">
      <c r="AJ306" s="29">
        <f t="shared" si="60"/>
        <v>46743</v>
      </c>
      <c r="AK306">
        <f t="shared" si="58"/>
        <v>0</v>
      </c>
      <c r="AL306" s="1">
        <f t="shared" si="59"/>
        <v>1</v>
      </c>
      <c r="AM306" s="1">
        <f t="shared" si="56"/>
        <v>0</v>
      </c>
      <c r="AN306" s="1">
        <f t="shared" si="57"/>
        <v>0</v>
      </c>
      <c r="AO306" s="1">
        <f t="shared" si="55"/>
        <v>1</v>
      </c>
    </row>
    <row r="307" spans="36:41" x14ac:dyDescent="0.35">
      <c r="AJ307" s="29">
        <f t="shared" si="60"/>
        <v>46744</v>
      </c>
      <c r="AK307">
        <f t="shared" si="58"/>
        <v>0</v>
      </c>
      <c r="AL307" s="1">
        <f t="shared" si="59"/>
        <v>1</v>
      </c>
      <c r="AM307" s="1">
        <f t="shared" si="56"/>
        <v>0</v>
      </c>
      <c r="AN307" s="1">
        <f t="shared" si="57"/>
        <v>0</v>
      </c>
      <c r="AO307" s="1">
        <f t="shared" si="55"/>
        <v>1</v>
      </c>
    </row>
    <row r="308" spans="36:41" x14ac:dyDescent="0.35">
      <c r="AJ308" s="29">
        <f t="shared" si="60"/>
        <v>46745</v>
      </c>
      <c r="AK308">
        <f t="shared" si="58"/>
        <v>0</v>
      </c>
      <c r="AL308" s="1">
        <f t="shared" si="59"/>
        <v>1</v>
      </c>
      <c r="AM308" s="1">
        <f t="shared" si="56"/>
        <v>0</v>
      </c>
      <c r="AN308" s="1">
        <f t="shared" si="57"/>
        <v>0</v>
      </c>
      <c r="AO308" s="1">
        <f t="shared" si="55"/>
        <v>1</v>
      </c>
    </row>
    <row r="309" spans="36:41" x14ac:dyDescent="0.35">
      <c r="AJ309" s="29">
        <f t="shared" si="60"/>
        <v>46746</v>
      </c>
      <c r="AK309">
        <f t="shared" si="58"/>
        <v>0</v>
      </c>
      <c r="AL309" s="1">
        <f t="shared" si="59"/>
        <v>1</v>
      </c>
      <c r="AM309" s="1">
        <f t="shared" si="56"/>
        <v>0</v>
      </c>
      <c r="AN309" s="1">
        <f t="shared" si="57"/>
        <v>0</v>
      </c>
      <c r="AO309" s="1">
        <f t="shared" si="55"/>
        <v>1</v>
      </c>
    </row>
    <row r="310" spans="36:41" x14ac:dyDescent="0.35">
      <c r="AJ310" s="29">
        <f t="shared" si="60"/>
        <v>46747</v>
      </c>
      <c r="AK310">
        <f t="shared" si="58"/>
        <v>0</v>
      </c>
      <c r="AL310" s="1">
        <f t="shared" si="59"/>
        <v>1</v>
      </c>
      <c r="AM310" s="1">
        <f t="shared" si="56"/>
        <v>0</v>
      </c>
      <c r="AN310" s="1">
        <f t="shared" si="57"/>
        <v>0</v>
      </c>
      <c r="AO310" s="1">
        <f t="shared" si="55"/>
        <v>1</v>
      </c>
    </row>
    <row r="311" spans="36:41" x14ac:dyDescent="0.35">
      <c r="AJ311" s="29">
        <f t="shared" si="60"/>
        <v>46748</v>
      </c>
      <c r="AK311">
        <f t="shared" si="58"/>
        <v>0</v>
      </c>
      <c r="AL311" s="1">
        <f t="shared" si="59"/>
        <v>1</v>
      </c>
      <c r="AM311" s="1">
        <f t="shared" si="56"/>
        <v>0</v>
      </c>
      <c r="AN311" s="1">
        <f t="shared" si="57"/>
        <v>0</v>
      </c>
      <c r="AO311" s="1">
        <f t="shared" si="55"/>
        <v>1</v>
      </c>
    </row>
    <row r="312" spans="36:41" x14ac:dyDescent="0.35">
      <c r="AJ312" s="29">
        <f t="shared" si="60"/>
        <v>46749</v>
      </c>
      <c r="AK312">
        <f t="shared" si="58"/>
        <v>0</v>
      </c>
      <c r="AL312" s="1">
        <f t="shared" si="59"/>
        <v>1</v>
      </c>
      <c r="AM312" s="1">
        <f t="shared" si="56"/>
        <v>0</v>
      </c>
      <c r="AN312" s="1">
        <f t="shared" si="57"/>
        <v>0</v>
      </c>
      <c r="AO312" s="1">
        <f t="shared" si="55"/>
        <v>1</v>
      </c>
    </row>
    <row r="313" spans="36:41" x14ac:dyDescent="0.35">
      <c r="AJ313" s="29">
        <f t="shared" si="60"/>
        <v>46750</v>
      </c>
      <c r="AK313">
        <f t="shared" si="58"/>
        <v>0</v>
      </c>
      <c r="AL313" s="1">
        <f t="shared" si="59"/>
        <v>1</v>
      </c>
      <c r="AM313" s="1">
        <f t="shared" si="56"/>
        <v>0</v>
      </c>
      <c r="AN313" s="1">
        <f t="shared" si="57"/>
        <v>0</v>
      </c>
      <c r="AO313" s="1">
        <f t="shared" si="55"/>
        <v>1</v>
      </c>
    </row>
    <row r="314" spans="36:41" x14ac:dyDescent="0.35">
      <c r="AJ314" s="29">
        <f t="shared" si="60"/>
        <v>46751</v>
      </c>
      <c r="AK314">
        <f t="shared" si="58"/>
        <v>0</v>
      </c>
      <c r="AL314" s="1">
        <f t="shared" si="59"/>
        <v>1</v>
      </c>
      <c r="AM314" s="1">
        <f t="shared" si="56"/>
        <v>0</v>
      </c>
      <c r="AN314" s="1">
        <f t="shared" si="57"/>
        <v>0</v>
      </c>
      <c r="AO314" s="1">
        <f t="shared" si="55"/>
        <v>1</v>
      </c>
    </row>
    <row r="315" spans="36:41" x14ac:dyDescent="0.35">
      <c r="AJ315" s="29">
        <f t="shared" si="60"/>
        <v>46752</v>
      </c>
      <c r="AK315">
        <f t="shared" si="58"/>
        <v>0</v>
      </c>
      <c r="AL315" s="1">
        <f t="shared" si="59"/>
        <v>1</v>
      </c>
      <c r="AM315" s="1">
        <f t="shared" si="56"/>
        <v>0</v>
      </c>
      <c r="AN315" s="1">
        <f t="shared" si="57"/>
        <v>0</v>
      </c>
      <c r="AO315" s="1">
        <f t="shared" si="55"/>
        <v>1</v>
      </c>
    </row>
    <row r="316" spans="36:41" x14ac:dyDescent="0.35">
      <c r="AJ316" s="29">
        <f t="shared" si="60"/>
        <v>46753</v>
      </c>
      <c r="AK316">
        <f t="shared" si="58"/>
        <v>0</v>
      </c>
      <c r="AL316" s="1">
        <f t="shared" si="59"/>
        <v>1</v>
      </c>
      <c r="AM316" s="1">
        <f t="shared" si="56"/>
        <v>0</v>
      </c>
      <c r="AN316" s="1">
        <f t="shared" si="57"/>
        <v>0</v>
      </c>
      <c r="AO316" s="1">
        <f t="shared" si="55"/>
        <v>1</v>
      </c>
    </row>
    <row r="317" spans="36:41" x14ac:dyDescent="0.35">
      <c r="AJ317" s="29">
        <f t="shared" si="60"/>
        <v>46754</v>
      </c>
      <c r="AK317">
        <f t="shared" si="58"/>
        <v>0</v>
      </c>
      <c r="AL317" s="1">
        <f t="shared" si="59"/>
        <v>1</v>
      </c>
      <c r="AM317" s="1">
        <f t="shared" si="56"/>
        <v>0</v>
      </c>
      <c r="AN317" s="1">
        <f t="shared" si="57"/>
        <v>0</v>
      </c>
      <c r="AO317" s="1">
        <f t="shared" si="55"/>
        <v>1</v>
      </c>
    </row>
    <row r="318" spans="36:41" x14ac:dyDescent="0.35">
      <c r="AJ318" s="29">
        <f t="shared" si="60"/>
        <v>46755</v>
      </c>
      <c r="AK318">
        <f t="shared" si="58"/>
        <v>0</v>
      </c>
      <c r="AL318" s="1">
        <f t="shared" si="59"/>
        <v>1</v>
      </c>
      <c r="AM318" s="1">
        <f t="shared" si="56"/>
        <v>0</v>
      </c>
      <c r="AN318" s="1">
        <f t="shared" si="57"/>
        <v>0</v>
      </c>
      <c r="AO318" s="1">
        <f t="shared" si="55"/>
        <v>1</v>
      </c>
    </row>
    <row r="319" spans="36:41" x14ac:dyDescent="0.35">
      <c r="AJ319" s="29">
        <f t="shared" si="60"/>
        <v>46756</v>
      </c>
      <c r="AK319">
        <f t="shared" si="58"/>
        <v>0</v>
      </c>
      <c r="AL319" s="1">
        <f t="shared" si="59"/>
        <v>1</v>
      </c>
      <c r="AM319" s="1">
        <f t="shared" ref="AM319:AM350" si="61">_xlfn.XLOOKUP(AJ319,A$27:A$36,B$27:B$36,0,-1)</f>
        <v>0</v>
      </c>
      <c r="AN319" s="1">
        <f t="shared" ref="AN319:AN350" si="62">_xlfn.XLOOKUP(AJ319,A$27:A$36,B$27:B$36,0,1)</f>
        <v>0</v>
      </c>
      <c r="AO319" s="1">
        <f t="shared" si="55"/>
        <v>1</v>
      </c>
    </row>
    <row r="320" spans="36:41" x14ac:dyDescent="0.35">
      <c r="AJ320" s="29">
        <f t="shared" si="60"/>
        <v>46757</v>
      </c>
      <c r="AK320">
        <f t="shared" si="58"/>
        <v>0</v>
      </c>
      <c r="AL320" s="1">
        <f t="shared" si="59"/>
        <v>1</v>
      </c>
      <c r="AM320" s="1">
        <f t="shared" si="61"/>
        <v>0</v>
      </c>
      <c r="AN320" s="1">
        <f t="shared" si="62"/>
        <v>0</v>
      </c>
      <c r="AO320" s="1">
        <f t="shared" si="55"/>
        <v>1</v>
      </c>
    </row>
    <row r="321" spans="36:41" x14ac:dyDescent="0.35">
      <c r="AJ321" s="29">
        <f t="shared" si="60"/>
        <v>46758</v>
      </c>
      <c r="AK321">
        <f t="shared" si="58"/>
        <v>0</v>
      </c>
      <c r="AL321" s="1">
        <f t="shared" si="59"/>
        <v>1</v>
      </c>
      <c r="AM321" s="1">
        <f t="shared" si="61"/>
        <v>0</v>
      </c>
      <c r="AN321" s="1">
        <f t="shared" si="62"/>
        <v>0</v>
      </c>
      <c r="AO321" s="1">
        <f t="shared" ref="AO321:AO384" si="63">AL321</f>
        <v>1</v>
      </c>
    </row>
    <row r="322" spans="36:41" x14ac:dyDescent="0.35">
      <c r="AJ322" s="29">
        <f t="shared" si="60"/>
        <v>46759</v>
      </c>
      <c r="AK322">
        <f t="shared" si="58"/>
        <v>0</v>
      </c>
      <c r="AL322" s="1">
        <f t="shared" si="59"/>
        <v>1</v>
      </c>
      <c r="AM322" s="1">
        <f t="shared" si="61"/>
        <v>0</v>
      </c>
      <c r="AN322" s="1">
        <f t="shared" si="62"/>
        <v>0</v>
      </c>
      <c r="AO322" s="1">
        <f t="shared" si="63"/>
        <v>1</v>
      </c>
    </row>
    <row r="323" spans="36:41" x14ac:dyDescent="0.35">
      <c r="AJ323" s="29">
        <f t="shared" si="60"/>
        <v>46760</v>
      </c>
      <c r="AK323">
        <f t="shared" si="58"/>
        <v>0</v>
      </c>
      <c r="AL323" s="1">
        <f t="shared" si="59"/>
        <v>1</v>
      </c>
      <c r="AM323" s="1">
        <f t="shared" si="61"/>
        <v>0</v>
      </c>
      <c r="AN323" s="1">
        <f t="shared" si="62"/>
        <v>0</v>
      </c>
      <c r="AO323" s="1">
        <f t="shared" si="63"/>
        <v>1</v>
      </c>
    </row>
    <row r="324" spans="36:41" x14ac:dyDescent="0.35">
      <c r="AJ324" s="29">
        <f t="shared" si="60"/>
        <v>46761</v>
      </c>
      <c r="AK324">
        <f t="shared" si="58"/>
        <v>0</v>
      </c>
      <c r="AL324" s="1">
        <f t="shared" si="59"/>
        <v>1</v>
      </c>
      <c r="AM324" s="1">
        <f t="shared" si="61"/>
        <v>0</v>
      </c>
      <c r="AN324" s="1">
        <f t="shared" si="62"/>
        <v>0</v>
      </c>
      <c r="AO324" s="1">
        <f t="shared" si="63"/>
        <v>1</v>
      </c>
    </row>
    <row r="325" spans="36:41" x14ac:dyDescent="0.35">
      <c r="AJ325" s="29">
        <f t="shared" si="60"/>
        <v>46762</v>
      </c>
      <c r="AK325">
        <f t="shared" si="58"/>
        <v>0</v>
      </c>
      <c r="AL325" s="1">
        <f t="shared" si="59"/>
        <v>1</v>
      </c>
      <c r="AM325" s="1">
        <f t="shared" si="61"/>
        <v>0</v>
      </c>
      <c r="AN325" s="1">
        <f t="shared" si="62"/>
        <v>0</v>
      </c>
      <c r="AO325" s="1">
        <f t="shared" si="63"/>
        <v>1</v>
      </c>
    </row>
    <row r="326" spans="36:41" x14ac:dyDescent="0.35">
      <c r="AJ326" s="29">
        <f t="shared" si="60"/>
        <v>46763</v>
      </c>
      <c r="AK326">
        <f t="shared" si="58"/>
        <v>0</v>
      </c>
      <c r="AL326" s="1">
        <f t="shared" si="59"/>
        <v>1</v>
      </c>
      <c r="AM326" s="1">
        <f t="shared" si="61"/>
        <v>0</v>
      </c>
      <c r="AN326" s="1">
        <f t="shared" si="62"/>
        <v>0</v>
      </c>
      <c r="AO326" s="1">
        <f t="shared" si="63"/>
        <v>1</v>
      </c>
    </row>
    <row r="327" spans="36:41" x14ac:dyDescent="0.35">
      <c r="AJ327" s="29">
        <f t="shared" si="60"/>
        <v>46764</v>
      </c>
      <c r="AK327">
        <f t="shared" si="58"/>
        <v>0</v>
      </c>
      <c r="AL327" s="1">
        <f t="shared" si="59"/>
        <v>1</v>
      </c>
      <c r="AM327" s="1">
        <f t="shared" si="61"/>
        <v>0</v>
      </c>
      <c r="AN327" s="1">
        <f t="shared" si="62"/>
        <v>0</v>
      </c>
      <c r="AO327" s="1">
        <f t="shared" si="63"/>
        <v>1</v>
      </c>
    </row>
    <row r="328" spans="36:41" x14ac:dyDescent="0.35">
      <c r="AJ328" s="29">
        <f t="shared" si="60"/>
        <v>46765</v>
      </c>
      <c r="AK328">
        <f t="shared" si="58"/>
        <v>0</v>
      </c>
      <c r="AL328" s="1">
        <f t="shared" si="59"/>
        <v>1</v>
      </c>
      <c r="AM328" s="1">
        <f t="shared" si="61"/>
        <v>0</v>
      </c>
      <c r="AN328" s="1">
        <f t="shared" si="62"/>
        <v>0</v>
      </c>
      <c r="AO328" s="1">
        <f t="shared" si="63"/>
        <v>1</v>
      </c>
    </row>
    <row r="329" spans="36:41" x14ac:dyDescent="0.35">
      <c r="AJ329" s="29">
        <f t="shared" si="60"/>
        <v>46766</v>
      </c>
      <c r="AK329">
        <f t="shared" si="58"/>
        <v>0</v>
      </c>
      <c r="AL329" s="1">
        <f t="shared" si="59"/>
        <v>1</v>
      </c>
      <c r="AM329" s="1">
        <f t="shared" si="61"/>
        <v>0</v>
      </c>
      <c r="AN329" s="1">
        <f t="shared" si="62"/>
        <v>0</v>
      </c>
      <c r="AO329" s="1">
        <f t="shared" si="63"/>
        <v>1</v>
      </c>
    </row>
    <row r="330" spans="36:41" x14ac:dyDescent="0.35">
      <c r="AJ330" s="29">
        <f t="shared" si="60"/>
        <v>46767</v>
      </c>
      <c r="AK330">
        <f t="shared" si="58"/>
        <v>0</v>
      </c>
      <c r="AL330" s="1">
        <f t="shared" si="59"/>
        <v>1</v>
      </c>
      <c r="AM330" s="1">
        <f t="shared" si="61"/>
        <v>0</v>
      </c>
      <c r="AN330" s="1">
        <f t="shared" si="62"/>
        <v>0</v>
      </c>
      <c r="AO330" s="1">
        <f t="shared" si="63"/>
        <v>1</v>
      </c>
    </row>
    <row r="331" spans="36:41" x14ac:dyDescent="0.35">
      <c r="AJ331" s="29">
        <f t="shared" si="60"/>
        <v>46768</v>
      </c>
      <c r="AK331">
        <f t="shared" si="58"/>
        <v>0</v>
      </c>
      <c r="AL331" s="1">
        <f t="shared" si="59"/>
        <v>1</v>
      </c>
      <c r="AM331" s="1">
        <f t="shared" si="61"/>
        <v>0</v>
      </c>
      <c r="AN331" s="1">
        <f t="shared" si="62"/>
        <v>0</v>
      </c>
      <c r="AO331" s="1">
        <f t="shared" si="63"/>
        <v>1</v>
      </c>
    </row>
    <row r="332" spans="36:41" x14ac:dyDescent="0.35">
      <c r="AJ332" s="29">
        <f t="shared" si="60"/>
        <v>46769</v>
      </c>
      <c r="AK332">
        <f t="shared" si="58"/>
        <v>0</v>
      </c>
      <c r="AL332" s="1">
        <f t="shared" si="59"/>
        <v>1</v>
      </c>
      <c r="AM332" s="1">
        <f t="shared" si="61"/>
        <v>0</v>
      </c>
      <c r="AN332" s="1">
        <f t="shared" si="62"/>
        <v>0</v>
      </c>
      <c r="AO332" s="1">
        <f t="shared" si="63"/>
        <v>1</v>
      </c>
    </row>
    <row r="333" spans="36:41" x14ac:dyDescent="0.35">
      <c r="AJ333" s="29">
        <f t="shared" si="60"/>
        <v>46770</v>
      </c>
      <c r="AK333">
        <f t="shared" si="58"/>
        <v>0</v>
      </c>
      <c r="AL333" s="1">
        <f t="shared" si="59"/>
        <v>1</v>
      </c>
      <c r="AM333" s="1">
        <f t="shared" si="61"/>
        <v>0</v>
      </c>
      <c r="AN333" s="1">
        <f t="shared" si="62"/>
        <v>0</v>
      </c>
      <c r="AO333" s="1">
        <f t="shared" si="63"/>
        <v>1</v>
      </c>
    </row>
    <row r="334" spans="36:41" x14ac:dyDescent="0.35">
      <c r="AJ334" s="29">
        <f t="shared" si="60"/>
        <v>46771</v>
      </c>
      <c r="AK334">
        <f t="shared" si="58"/>
        <v>0</v>
      </c>
      <c r="AL334" s="1">
        <f t="shared" si="59"/>
        <v>1</v>
      </c>
      <c r="AM334" s="1">
        <f t="shared" si="61"/>
        <v>0</v>
      </c>
      <c r="AN334" s="1">
        <f t="shared" si="62"/>
        <v>0</v>
      </c>
      <c r="AO334" s="1">
        <f t="shared" si="63"/>
        <v>1</v>
      </c>
    </row>
    <row r="335" spans="36:41" x14ac:dyDescent="0.35">
      <c r="AJ335" s="29">
        <f t="shared" si="60"/>
        <v>46772</v>
      </c>
      <c r="AK335">
        <f t="shared" si="58"/>
        <v>0</v>
      </c>
      <c r="AL335" s="1">
        <f t="shared" si="59"/>
        <v>1</v>
      </c>
      <c r="AM335" s="1">
        <f t="shared" si="61"/>
        <v>0</v>
      </c>
      <c r="AN335" s="1">
        <f t="shared" si="62"/>
        <v>0</v>
      </c>
      <c r="AO335" s="1">
        <f t="shared" si="63"/>
        <v>1</v>
      </c>
    </row>
    <row r="336" spans="36:41" x14ac:dyDescent="0.35">
      <c r="AJ336" s="29">
        <f t="shared" si="60"/>
        <v>46773</v>
      </c>
      <c r="AK336">
        <f t="shared" si="58"/>
        <v>0</v>
      </c>
      <c r="AL336" s="1">
        <f t="shared" si="59"/>
        <v>1</v>
      </c>
      <c r="AM336" s="1">
        <f t="shared" si="61"/>
        <v>0</v>
      </c>
      <c r="AN336" s="1">
        <f t="shared" si="62"/>
        <v>0</v>
      </c>
      <c r="AO336" s="1">
        <f t="shared" si="63"/>
        <v>1</v>
      </c>
    </row>
    <row r="337" spans="36:41" x14ac:dyDescent="0.35">
      <c r="AJ337" s="29">
        <f t="shared" si="60"/>
        <v>46774</v>
      </c>
      <c r="AK337">
        <f t="shared" si="58"/>
        <v>0</v>
      </c>
      <c r="AL337" s="1">
        <f t="shared" si="59"/>
        <v>1</v>
      </c>
      <c r="AM337" s="1">
        <f t="shared" si="61"/>
        <v>0</v>
      </c>
      <c r="AN337" s="1">
        <f t="shared" si="62"/>
        <v>0</v>
      </c>
      <c r="AO337" s="1">
        <f t="shared" si="63"/>
        <v>1</v>
      </c>
    </row>
    <row r="338" spans="36:41" x14ac:dyDescent="0.35">
      <c r="AJ338" s="29">
        <f t="shared" si="60"/>
        <v>46775</v>
      </c>
      <c r="AK338">
        <f t="shared" si="58"/>
        <v>0</v>
      </c>
      <c r="AL338" s="1">
        <f t="shared" si="59"/>
        <v>1</v>
      </c>
      <c r="AM338" s="1">
        <f t="shared" si="61"/>
        <v>0</v>
      </c>
      <c r="AN338" s="1">
        <f t="shared" si="62"/>
        <v>0</v>
      </c>
      <c r="AO338" s="1">
        <f t="shared" si="63"/>
        <v>1</v>
      </c>
    </row>
    <row r="339" spans="36:41" x14ac:dyDescent="0.35">
      <c r="AJ339" s="29">
        <f t="shared" si="60"/>
        <v>46776</v>
      </c>
      <c r="AK339">
        <f t="shared" si="58"/>
        <v>0</v>
      </c>
      <c r="AL339" s="1">
        <f t="shared" si="59"/>
        <v>1</v>
      </c>
      <c r="AM339" s="1">
        <f t="shared" si="61"/>
        <v>0</v>
      </c>
      <c r="AN339" s="1">
        <f t="shared" si="62"/>
        <v>0</v>
      </c>
      <c r="AO339" s="1">
        <f t="shared" si="63"/>
        <v>1</v>
      </c>
    </row>
    <row r="340" spans="36:41" x14ac:dyDescent="0.35">
      <c r="AJ340" s="29">
        <f t="shared" si="60"/>
        <v>46777</v>
      </c>
      <c r="AK340">
        <f t="shared" si="58"/>
        <v>0</v>
      </c>
      <c r="AL340" s="1">
        <f t="shared" si="59"/>
        <v>1</v>
      </c>
      <c r="AM340" s="1">
        <f t="shared" si="61"/>
        <v>0</v>
      </c>
      <c r="AN340" s="1">
        <f t="shared" si="62"/>
        <v>0</v>
      </c>
      <c r="AO340" s="1">
        <f t="shared" si="63"/>
        <v>1</v>
      </c>
    </row>
    <row r="341" spans="36:41" x14ac:dyDescent="0.35">
      <c r="AJ341" s="29">
        <f t="shared" si="60"/>
        <v>46778</v>
      </c>
      <c r="AK341">
        <f t="shared" si="58"/>
        <v>0</v>
      </c>
      <c r="AL341" s="1">
        <f t="shared" si="59"/>
        <v>1</v>
      </c>
      <c r="AM341" s="1">
        <f t="shared" si="61"/>
        <v>0</v>
      </c>
      <c r="AN341" s="1">
        <f t="shared" si="62"/>
        <v>0</v>
      </c>
      <c r="AO341" s="1">
        <f t="shared" si="63"/>
        <v>1</v>
      </c>
    </row>
    <row r="342" spans="36:41" x14ac:dyDescent="0.35">
      <c r="AJ342" s="29">
        <f t="shared" si="60"/>
        <v>46779</v>
      </c>
      <c r="AK342">
        <f t="shared" si="58"/>
        <v>0</v>
      </c>
      <c r="AL342" s="1">
        <f t="shared" si="59"/>
        <v>1</v>
      </c>
      <c r="AM342" s="1">
        <f t="shared" si="61"/>
        <v>0</v>
      </c>
      <c r="AN342" s="1">
        <f t="shared" si="62"/>
        <v>0</v>
      </c>
      <c r="AO342" s="1">
        <f t="shared" si="63"/>
        <v>1</v>
      </c>
    </row>
    <row r="343" spans="36:41" x14ac:dyDescent="0.35">
      <c r="AJ343" s="29">
        <f t="shared" si="60"/>
        <v>46780</v>
      </c>
      <c r="AK343">
        <f t="shared" si="58"/>
        <v>0</v>
      </c>
      <c r="AL343" s="1">
        <f t="shared" si="59"/>
        <v>1</v>
      </c>
      <c r="AM343" s="1">
        <f t="shared" si="61"/>
        <v>0</v>
      </c>
      <c r="AN343" s="1">
        <f t="shared" si="62"/>
        <v>0</v>
      </c>
      <c r="AO343" s="1">
        <f t="shared" si="63"/>
        <v>1</v>
      </c>
    </row>
    <row r="344" spans="36:41" x14ac:dyDescent="0.35">
      <c r="AJ344" s="29">
        <f t="shared" si="60"/>
        <v>46781</v>
      </c>
      <c r="AK344">
        <f t="shared" si="58"/>
        <v>0</v>
      </c>
      <c r="AL344" s="1">
        <f t="shared" si="59"/>
        <v>1</v>
      </c>
      <c r="AM344" s="1">
        <f t="shared" si="61"/>
        <v>0</v>
      </c>
      <c r="AN344" s="1">
        <f t="shared" si="62"/>
        <v>0</v>
      </c>
      <c r="AO344" s="1">
        <f t="shared" si="63"/>
        <v>1</v>
      </c>
    </row>
    <row r="345" spans="36:41" x14ac:dyDescent="0.35">
      <c r="AJ345" s="29">
        <f t="shared" si="60"/>
        <v>46782</v>
      </c>
      <c r="AK345">
        <f t="shared" si="58"/>
        <v>0</v>
      </c>
      <c r="AL345" s="1">
        <f t="shared" si="59"/>
        <v>1</v>
      </c>
      <c r="AM345" s="1">
        <f t="shared" si="61"/>
        <v>0</v>
      </c>
      <c r="AN345" s="1">
        <f t="shared" si="62"/>
        <v>0</v>
      </c>
      <c r="AO345" s="1">
        <f t="shared" si="63"/>
        <v>1</v>
      </c>
    </row>
    <row r="346" spans="36:41" x14ac:dyDescent="0.35">
      <c r="AJ346" s="29">
        <f t="shared" si="60"/>
        <v>46783</v>
      </c>
      <c r="AK346">
        <f t="shared" si="58"/>
        <v>0</v>
      </c>
      <c r="AL346" s="1">
        <f t="shared" si="59"/>
        <v>1</v>
      </c>
      <c r="AM346" s="1">
        <f t="shared" si="61"/>
        <v>0</v>
      </c>
      <c r="AN346" s="1">
        <f t="shared" si="62"/>
        <v>0</v>
      </c>
      <c r="AO346" s="1">
        <f t="shared" si="63"/>
        <v>1</v>
      </c>
    </row>
    <row r="347" spans="36:41" x14ac:dyDescent="0.35">
      <c r="AJ347" s="29">
        <f t="shared" si="60"/>
        <v>46784</v>
      </c>
      <c r="AK347">
        <f t="shared" si="58"/>
        <v>0</v>
      </c>
      <c r="AL347" s="1">
        <f t="shared" si="59"/>
        <v>1</v>
      </c>
      <c r="AM347" s="1">
        <f t="shared" si="61"/>
        <v>0</v>
      </c>
      <c r="AN347" s="1">
        <f t="shared" si="62"/>
        <v>0</v>
      </c>
      <c r="AO347" s="1">
        <f t="shared" si="63"/>
        <v>1</v>
      </c>
    </row>
    <row r="348" spans="36:41" x14ac:dyDescent="0.35">
      <c r="AJ348" s="29">
        <f t="shared" si="60"/>
        <v>46785</v>
      </c>
      <c r="AK348">
        <f t="shared" si="58"/>
        <v>0</v>
      </c>
      <c r="AL348" s="1">
        <f t="shared" si="59"/>
        <v>1</v>
      </c>
      <c r="AM348" s="1">
        <f t="shared" si="61"/>
        <v>0</v>
      </c>
      <c r="AN348" s="1">
        <f t="shared" si="62"/>
        <v>0</v>
      </c>
      <c r="AO348" s="1">
        <f t="shared" si="63"/>
        <v>1</v>
      </c>
    </row>
    <row r="349" spans="36:41" x14ac:dyDescent="0.35">
      <c r="AJ349" s="29">
        <f t="shared" si="60"/>
        <v>46786</v>
      </c>
      <c r="AK349">
        <f t="shared" si="58"/>
        <v>0</v>
      </c>
      <c r="AL349" s="1">
        <f t="shared" si="59"/>
        <v>1</v>
      </c>
      <c r="AM349" s="1">
        <f t="shared" si="61"/>
        <v>0</v>
      </c>
      <c r="AN349" s="1">
        <f t="shared" si="62"/>
        <v>0</v>
      </c>
      <c r="AO349" s="1">
        <f t="shared" si="63"/>
        <v>1</v>
      </c>
    </row>
    <row r="350" spans="36:41" x14ac:dyDescent="0.35">
      <c r="AJ350" s="29">
        <f t="shared" si="60"/>
        <v>46787</v>
      </c>
      <c r="AK350">
        <f t="shared" si="58"/>
        <v>0</v>
      </c>
      <c r="AL350" s="1">
        <f t="shared" si="59"/>
        <v>1</v>
      </c>
      <c r="AM350" s="1">
        <f t="shared" si="61"/>
        <v>0</v>
      </c>
      <c r="AN350" s="1">
        <f t="shared" si="62"/>
        <v>0</v>
      </c>
      <c r="AO350" s="1">
        <f t="shared" si="63"/>
        <v>1</v>
      </c>
    </row>
    <row r="351" spans="36:41" x14ac:dyDescent="0.35">
      <c r="AJ351" s="29">
        <f t="shared" si="60"/>
        <v>46788</v>
      </c>
      <c r="AK351">
        <f t="shared" si="58"/>
        <v>0</v>
      </c>
      <c r="AL351" s="1">
        <f t="shared" si="59"/>
        <v>1</v>
      </c>
      <c r="AM351" s="1">
        <f t="shared" ref="AM351:AM382" si="64">_xlfn.XLOOKUP(AJ351,A$27:A$36,B$27:B$36,0,-1)</f>
        <v>0</v>
      </c>
      <c r="AN351" s="1">
        <f t="shared" ref="AN351:AN382" si="65">_xlfn.XLOOKUP(AJ351,A$27:A$36,B$27:B$36,0,1)</f>
        <v>0</v>
      </c>
      <c r="AO351" s="1">
        <f t="shared" si="63"/>
        <v>1</v>
      </c>
    </row>
    <row r="352" spans="36:41" x14ac:dyDescent="0.35">
      <c r="AJ352" s="29">
        <f t="shared" si="60"/>
        <v>46789</v>
      </c>
      <c r="AK352">
        <f t="shared" si="58"/>
        <v>0</v>
      </c>
      <c r="AL352" s="1">
        <f t="shared" si="59"/>
        <v>1</v>
      </c>
      <c r="AM352" s="1">
        <f t="shared" si="64"/>
        <v>0</v>
      </c>
      <c r="AN352" s="1">
        <f t="shared" si="65"/>
        <v>0</v>
      </c>
      <c r="AO352" s="1">
        <f t="shared" si="63"/>
        <v>1</v>
      </c>
    </row>
    <row r="353" spans="36:41" x14ac:dyDescent="0.35">
      <c r="AJ353" s="29">
        <f t="shared" si="60"/>
        <v>46790</v>
      </c>
      <c r="AK353">
        <f t="shared" si="58"/>
        <v>0</v>
      </c>
      <c r="AL353" s="1">
        <f t="shared" si="59"/>
        <v>1</v>
      </c>
      <c r="AM353" s="1">
        <f t="shared" si="64"/>
        <v>0</v>
      </c>
      <c r="AN353" s="1">
        <f t="shared" si="65"/>
        <v>0</v>
      </c>
      <c r="AO353" s="1">
        <f t="shared" si="63"/>
        <v>1</v>
      </c>
    </row>
    <row r="354" spans="36:41" x14ac:dyDescent="0.35">
      <c r="AJ354" s="29">
        <f t="shared" si="60"/>
        <v>46791</v>
      </c>
      <c r="AK354">
        <f t="shared" si="58"/>
        <v>0</v>
      </c>
      <c r="AL354" s="1">
        <f t="shared" si="59"/>
        <v>1</v>
      </c>
      <c r="AM354" s="1">
        <f t="shared" si="64"/>
        <v>0</v>
      </c>
      <c r="AN354" s="1">
        <f t="shared" si="65"/>
        <v>0</v>
      </c>
      <c r="AO354" s="1">
        <f t="shared" si="63"/>
        <v>1</v>
      </c>
    </row>
    <row r="355" spans="36:41" x14ac:dyDescent="0.35">
      <c r="AJ355" s="29">
        <f t="shared" si="60"/>
        <v>46792</v>
      </c>
      <c r="AK355">
        <f t="shared" si="58"/>
        <v>0</v>
      </c>
      <c r="AL355" s="1">
        <f t="shared" si="59"/>
        <v>1</v>
      </c>
      <c r="AM355" s="1">
        <f t="shared" si="64"/>
        <v>0</v>
      </c>
      <c r="AN355" s="1">
        <f t="shared" si="65"/>
        <v>0</v>
      </c>
      <c r="AO355" s="1">
        <f t="shared" si="63"/>
        <v>1</v>
      </c>
    </row>
    <row r="356" spans="36:41" x14ac:dyDescent="0.35">
      <c r="AJ356" s="29">
        <f t="shared" si="60"/>
        <v>46793</v>
      </c>
      <c r="AK356">
        <f t="shared" si="58"/>
        <v>0</v>
      </c>
      <c r="AL356" s="1">
        <f t="shared" si="59"/>
        <v>1</v>
      </c>
      <c r="AM356" s="1">
        <f t="shared" si="64"/>
        <v>0</v>
      </c>
      <c r="AN356" s="1">
        <f t="shared" si="65"/>
        <v>0</v>
      </c>
      <c r="AO356" s="1">
        <f t="shared" si="63"/>
        <v>1</v>
      </c>
    </row>
    <row r="357" spans="36:41" x14ac:dyDescent="0.35">
      <c r="AJ357" s="29">
        <f t="shared" si="60"/>
        <v>46794</v>
      </c>
      <c r="AK357">
        <f t="shared" si="58"/>
        <v>0</v>
      </c>
      <c r="AL357" s="1">
        <f t="shared" si="59"/>
        <v>1</v>
      </c>
      <c r="AM357" s="1">
        <f t="shared" si="64"/>
        <v>0</v>
      </c>
      <c r="AN357" s="1">
        <f t="shared" si="65"/>
        <v>0</v>
      </c>
      <c r="AO357" s="1">
        <f t="shared" si="63"/>
        <v>1</v>
      </c>
    </row>
    <row r="358" spans="36:41" x14ac:dyDescent="0.35">
      <c r="AJ358" s="29">
        <f t="shared" si="60"/>
        <v>46795</v>
      </c>
      <c r="AK358">
        <f t="shared" si="58"/>
        <v>0</v>
      </c>
      <c r="AL358" s="1">
        <f t="shared" si="59"/>
        <v>1</v>
      </c>
      <c r="AM358" s="1">
        <f t="shared" si="64"/>
        <v>0</v>
      </c>
      <c r="AN358" s="1">
        <f t="shared" si="65"/>
        <v>0</v>
      </c>
      <c r="AO358" s="1">
        <f t="shared" si="63"/>
        <v>1</v>
      </c>
    </row>
    <row r="359" spans="36:41" x14ac:dyDescent="0.35">
      <c r="AJ359" s="29">
        <f t="shared" si="60"/>
        <v>46796</v>
      </c>
      <c r="AK359">
        <f t="shared" si="58"/>
        <v>0</v>
      </c>
      <c r="AL359" s="1">
        <f t="shared" si="59"/>
        <v>1</v>
      </c>
      <c r="AM359" s="1">
        <f t="shared" si="64"/>
        <v>0</v>
      </c>
      <c r="AN359" s="1">
        <f t="shared" si="65"/>
        <v>0</v>
      </c>
      <c r="AO359" s="1">
        <f t="shared" si="63"/>
        <v>1</v>
      </c>
    </row>
    <row r="360" spans="36:41" x14ac:dyDescent="0.35">
      <c r="AJ360" s="29">
        <f t="shared" si="60"/>
        <v>46797</v>
      </c>
      <c r="AK360">
        <f t="shared" si="58"/>
        <v>0</v>
      </c>
      <c r="AL360" s="1">
        <f t="shared" si="59"/>
        <v>1</v>
      </c>
      <c r="AM360" s="1">
        <f t="shared" si="64"/>
        <v>0</v>
      </c>
      <c r="AN360" s="1">
        <f t="shared" si="65"/>
        <v>0</v>
      </c>
      <c r="AO360" s="1">
        <f t="shared" si="63"/>
        <v>1</v>
      </c>
    </row>
    <row r="361" spans="36:41" x14ac:dyDescent="0.35">
      <c r="AJ361" s="29">
        <f t="shared" si="60"/>
        <v>46798</v>
      </c>
      <c r="AK361">
        <f t="shared" ref="AK361:AK406" si="66">_xlfn.XLOOKUP(AJ361,A$27:A$36,B$27:B$36,0,0)</f>
        <v>0</v>
      </c>
      <c r="AL361" s="1">
        <f t="shared" ref="AL361:AL406" si="67">_xlfn.XLOOKUP(AJ361,A$15:A$24,B$15:B$24,1,0)</f>
        <v>1</v>
      </c>
      <c r="AM361" s="1">
        <f t="shared" si="64"/>
        <v>0</v>
      </c>
      <c r="AN361" s="1">
        <f t="shared" si="65"/>
        <v>0</v>
      </c>
      <c r="AO361" s="1">
        <f t="shared" si="63"/>
        <v>1</v>
      </c>
    </row>
    <row r="362" spans="36:41" x14ac:dyDescent="0.35">
      <c r="AJ362" s="29">
        <f t="shared" si="60"/>
        <v>46799</v>
      </c>
      <c r="AK362">
        <f t="shared" si="66"/>
        <v>0</v>
      </c>
      <c r="AL362" s="1">
        <f t="shared" si="67"/>
        <v>1</v>
      </c>
      <c r="AM362" s="1">
        <f t="shared" si="64"/>
        <v>0</v>
      </c>
      <c r="AN362" s="1">
        <f t="shared" si="65"/>
        <v>0</v>
      </c>
      <c r="AO362" s="1">
        <f t="shared" si="63"/>
        <v>1</v>
      </c>
    </row>
    <row r="363" spans="36:41" x14ac:dyDescent="0.35">
      <c r="AJ363" s="29">
        <f t="shared" ref="AJ363:AJ406" si="68">AJ362+1</f>
        <v>46800</v>
      </c>
      <c r="AK363">
        <f t="shared" si="66"/>
        <v>0</v>
      </c>
      <c r="AL363" s="1">
        <f t="shared" si="67"/>
        <v>1</v>
      </c>
      <c r="AM363" s="1">
        <f t="shared" si="64"/>
        <v>0</v>
      </c>
      <c r="AN363" s="1">
        <f t="shared" si="65"/>
        <v>0</v>
      </c>
      <c r="AO363" s="1">
        <f t="shared" si="63"/>
        <v>1</v>
      </c>
    </row>
    <row r="364" spans="36:41" x14ac:dyDescent="0.35">
      <c r="AJ364" s="29">
        <f t="shared" si="68"/>
        <v>46801</v>
      </c>
      <c r="AK364">
        <f t="shared" si="66"/>
        <v>0</v>
      </c>
      <c r="AL364" s="1">
        <f t="shared" si="67"/>
        <v>1</v>
      </c>
      <c r="AM364" s="1">
        <f t="shared" si="64"/>
        <v>0</v>
      </c>
      <c r="AN364" s="1">
        <f t="shared" si="65"/>
        <v>0</v>
      </c>
      <c r="AO364" s="1">
        <f t="shared" si="63"/>
        <v>1</v>
      </c>
    </row>
    <row r="365" spans="36:41" x14ac:dyDescent="0.35">
      <c r="AJ365" s="29">
        <f t="shared" si="68"/>
        <v>46802</v>
      </c>
      <c r="AK365">
        <f t="shared" si="66"/>
        <v>0</v>
      </c>
      <c r="AL365" s="1">
        <f t="shared" si="67"/>
        <v>1</v>
      </c>
      <c r="AM365" s="1">
        <f t="shared" si="64"/>
        <v>0</v>
      </c>
      <c r="AN365" s="1">
        <f t="shared" si="65"/>
        <v>0</v>
      </c>
      <c r="AO365" s="1">
        <f t="shared" si="63"/>
        <v>1</v>
      </c>
    </row>
    <row r="366" spans="36:41" x14ac:dyDescent="0.35">
      <c r="AJ366" s="29">
        <f t="shared" si="68"/>
        <v>46803</v>
      </c>
      <c r="AK366">
        <f t="shared" si="66"/>
        <v>0</v>
      </c>
      <c r="AL366" s="1">
        <f t="shared" si="67"/>
        <v>1</v>
      </c>
      <c r="AM366" s="1">
        <f t="shared" si="64"/>
        <v>0</v>
      </c>
      <c r="AN366" s="1">
        <f t="shared" si="65"/>
        <v>0</v>
      </c>
      <c r="AO366" s="1">
        <f t="shared" si="63"/>
        <v>1</v>
      </c>
    </row>
    <row r="367" spans="36:41" x14ac:dyDescent="0.35">
      <c r="AJ367" s="29">
        <f t="shared" si="68"/>
        <v>46804</v>
      </c>
      <c r="AK367">
        <f t="shared" si="66"/>
        <v>0</v>
      </c>
      <c r="AL367" s="1">
        <f t="shared" si="67"/>
        <v>1</v>
      </c>
      <c r="AM367" s="1">
        <f t="shared" si="64"/>
        <v>0</v>
      </c>
      <c r="AN367" s="1">
        <f t="shared" si="65"/>
        <v>0</v>
      </c>
      <c r="AO367" s="1">
        <f t="shared" si="63"/>
        <v>1</v>
      </c>
    </row>
    <row r="368" spans="36:41" x14ac:dyDescent="0.35">
      <c r="AJ368" s="29">
        <f t="shared" si="68"/>
        <v>46805</v>
      </c>
      <c r="AK368">
        <f t="shared" si="66"/>
        <v>0</v>
      </c>
      <c r="AL368" s="1">
        <f t="shared" si="67"/>
        <v>1</v>
      </c>
      <c r="AM368" s="1">
        <f t="shared" si="64"/>
        <v>0</v>
      </c>
      <c r="AN368" s="1">
        <f t="shared" si="65"/>
        <v>0</v>
      </c>
      <c r="AO368" s="1">
        <f t="shared" si="63"/>
        <v>1</v>
      </c>
    </row>
    <row r="369" spans="36:41" x14ac:dyDescent="0.35">
      <c r="AJ369" s="29">
        <f t="shared" si="68"/>
        <v>46806</v>
      </c>
      <c r="AK369">
        <f t="shared" si="66"/>
        <v>0</v>
      </c>
      <c r="AL369" s="1">
        <f t="shared" si="67"/>
        <v>1</v>
      </c>
      <c r="AM369" s="1">
        <f t="shared" si="64"/>
        <v>0</v>
      </c>
      <c r="AN369" s="1">
        <f t="shared" si="65"/>
        <v>0</v>
      </c>
      <c r="AO369" s="1">
        <f t="shared" si="63"/>
        <v>1</v>
      </c>
    </row>
    <row r="370" spans="36:41" x14ac:dyDescent="0.35">
      <c r="AJ370" s="29">
        <f t="shared" si="68"/>
        <v>46807</v>
      </c>
      <c r="AK370">
        <f t="shared" si="66"/>
        <v>0</v>
      </c>
      <c r="AL370" s="1">
        <f t="shared" si="67"/>
        <v>1</v>
      </c>
      <c r="AM370" s="1">
        <f t="shared" si="64"/>
        <v>0</v>
      </c>
      <c r="AN370" s="1">
        <f t="shared" si="65"/>
        <v>0</v>
      </c>
      <c r="AO370" s="1">
        <f t="shared" si="63"/>
        <v>1</v>
      </c>
    </row>
    <row r="371" spans="36:41" x14ac:dyDescent="0.35">
      <c r="AJ371" s="29">
        <f t="shared" si="68"/>
        <v>46808</v>
      </c>
      <c r="AK371">
        <f t="shared" si="66"/>
        <v>0</v>
      </c>
      <c r="AL371" s="1">
        <f t="shared" si="67"/>
        <v>1</v>
      </c>
      <c r="AM371" s="1">
        <f t="shared" si="64"/>
        <v>0</v>
      </c>
      <c r="AN371" s="1">
        <f t="shared" si="65"/>
        <v>0</v>
      </c>
      <c r="AO371" s="1">
        <f t="shared" si="63"/>
        <v>1</v>
      </c>
    </row>
    <row r="372" spans="36:41" x14ac:dyDescent="0.35">
      <c r="AJ372" s="29">
        <f t="shared" si="68"/>
        <v>46809</v>
      </c>
      <c r="AK372">
        <f t="shared" si="66"/>
        <v>0</v>
      </c>
      <c r="AL372" s="1">
        <f t="shared" si="67"/>
        <v>1</v>
      </c>
      <c r="AM372" s="1">
        <f t="shared" si="64"/>
        <v>0</v>
      </c>
      <c r="AN372" s="1">
        <f t="shared" si="65"/>
        <v>0</v>
      </c>
      <c r="AO372" s="1">
        <f t="shared" si="63"/>
        <v>1</v>
      </c>
    </row>
    <row r="373" spans="36:41" x14ac:dyDescent="0.35">
      <c r="AJ373" s="29">
        <f t="shared" si="68"/>
        <v>46810</v>
      </c>
      <c r="AK373">
        <f t="shared" si="66"/>
        <v>0</v>
      </c>
      <c r="AL373" s="1">
        <f t="shared" si="67"/>
        <v>1</v>
      </c>
      <c r="AM373" s="1">
        <f t="shared" si="64"/>
        <v>0</v>
      </c>
      <c r="AN373" s="1">
        <f t="shared" si="65"/>
        <v>0</v>
      </c>
      <c r="AO373" s="1">
        <f t="shared" si="63"/>
        <v>1</v>
      </c>
    </row>
    <row r="374" spans="36:41" x14ac:dyDescent="0.35">
      <c r="AJ374" s="29">
        <f t="shared" si="68"/>
        <v>46811</v>
      </c>
      <c r="AK374">
        <f t="shared" si="66"/>
        <v>0</v>
      </c>
      <c r="AL374" s="1">
        <f t="shared" si="67"/>
        <v>1</v>
      </c>
      <c r="AM374" s="1">
        <f t="shared" si="64"/>
        <v>0</v>
      </c>
      <c r="AN374" s="1">
        <f t="shared" si="65"/>
        <v>0</v>
      </c>
      <c r="AO374" s="1">
        <f t="shared" si="63"/>
        <v>1</v>
      </c>
    </row>
    <row r="375" spans="36:41" x14ac:dyDescent="0.35">
      <c r="AJ375" s="29">
        <f t="shared" si="68"/>
        <v>46812</v>
      </c>
      <c r="AK375">
        <f t="shared" si="66"/>
        <v>0</v>
      </c>
      <c r="AL375" s="1">
        <f t="shared" si="67"/>
        <v>1</v>
      </c>
      <c r="AM375" s="1">
        <f t="shared" si="64"/>
        <v>0</v>
      </c>
      <c r="AN375" s="1">
        <f t="shared" si="65"/>
        <v>0</v>
      </c>
      <c r="AO375" s="1">
        <f t="shared" si="63"/>
        <v>1</v>
      </c>
    </row>
    <row r="376" spans="36:41" x14ac:dyDescent="0.35">
      <c r="AJ376" s="29">
        <f t="shared" si="68"/>
        <v>46813</v>
      </c>
      <c r="AK376">
        <f t="shared" si="66"/>
        <v>0</v>
      </c>
      <c r="AL376" s="1">
        <f t="shared" si="67"/>
        <v>1</v>
      </c>
      <c r="AM376" s="1">
        <f t="shared" si="64"/>
        <v>0</v>
      </c>
      <c r="AN376" s="1">
        <f t="shared" si="65"/>
        <v>0</v>
      </c>
      <c r="AO376" s="1">
        <f t="shared" si="63"/>
        <v>1</v>
      </c>
    </row>
    <row r="377" spans="36:41" x14ac:dyDescent="0.35">
      <c r="AJ377" s="29">
        <f t="shared" si="68"/>
        <v>46814</v>
      </c>
      <c r="AK377">
        <f t="shared" si="66"/>
        <v>0</v>
      </c>
      <c r="AL377" s="1">
        <f t="shared" si="67"/>
        <v>1</v>
      </c>
      <c r="AM377" s="1">
        <f t="shared" si="64"/>
        <v>0</v>
      </c>
      <c r="AN377" s="1">
        <f t="shared" si="65"/>
        <v>0</v>
      </c>
      <c r="AO377" s="1">
        <f t="shared" si="63"/>
        <v>1</v>
      </c>
    </row>
    <row r="378" spans="36:41" x14ac:dyDescent="0.35">
      <c r="AJ378" s="29">
        <f t="shared" si="68"/>
        <v>46815</v>
      </c>
      <c r="AK378">
        <f t="shared" si="66"/>
        <v>0</v>
      </c>
      <c r="AL378" s="1">
        <f t="shared" si="67"/>
        <v>1</v>
      </c>
      <c r="AM378" s="1">
        <f t="shared" si="64"/>
        <v>0</v>
      </c>
      <c r="AN378" s="1">
        <f t="shared" si="65"/>
        <v>0</v>
      </c>
      <c r="AO378" s="1">
        <f t="shared" si="63"/>
        <v>1</v>
      </c>
    </row>
    <row r="379" spans="36:41" x14ac:dyDescent="0.35">
      <c r="AJ379" s="29">
        <f t="shared" si="68"/>
        <v>46816</v>
      </c>
      <c r="AK379">
        <f t="shared" si="66"/>
        <v>0</v>
      </c>
      <c r="AL379" s="1">
        <f t="shared" si="67"/>
        <v>1</v>
      </c>
      <c r="AM379" s="1">
        <f t="shared" si="64"/>
        <v>0</v>
      </c>
      <c r="AN379" s="1">
        <f t="shared" si="65"/>
        <v>0</v>
      </c>
      <c r="AO379" s="1">
        <f t="shared" si="63"/>
        <v>1</v>
      </c>
    </row>
    <row r="380" spans="36:41" x14ac:dyDescent="0.35">
      <c r="AJ380" s="29">
        <f t="shared" si="68"/>
        <v>46817</v>
      </c>
      <c r="AK380">
        <f t="shared" si="66"/>
        <v>0</v>
      </c>
      <c r="AL380" s="1">
        <f t="shared" si="67"/>
        <v>1</v>
      </c>
      <c r="AM380" s="1">
        <f t="shared" si="64"/>
        <v>0</v>
      </c>
      <c r="AN380" s="1">
        <f t="shared" si="65"/>
        <v>0</v>
      </c>
      <c r="AO380" s="1">
        <f t="shared" si="63"/>
        <v>1</v>
      </c>
    </row>
    <row r="381" spans="36:41" x14ac:dyDescent="0.35">
      <c r="AJ381" s="29">
        <f t="shared" si="68"/>
        <v>46818</v>
      </c>
      <c r="AK381">
        <f t="shared" si="66"/>
        <v>0</v>
      </c>
      <c r="AL381" s="1">
        <f t="shared" si="67"/>
        <v>1</v>
      </c>
      <c r="AM381" s="1">
        <f t="shared" si="64"/>
        <v>0</v>
      </c>
      <c r="AN381" s="1">
        <f t="shared" si="65"/>
        <v>0</v>
      </c>
      <c r="AO381" s="1">
        <f t="shared" si="63"/>
        <v>1</v>
      </c>
    </row>
    <row r="382" spans="36:41" x14ac:dyDescent="0.35">
      <c r="AJ382" s="29">
        <f t="shared" si="68"/>
        <v>46819</v>
      </c>
      <c r="AK382">
        <f t="shared" si="66"/>
        <v>0</v>
      </c>
      <c r="AL382" s="1">
        <f t="shared" si="67"/>
        <v>1</v>
      </c>
      <c r="AM382" s="1">
        <f t="shared" si="64"/>
        <v>0</v>
      </c>
      <c r="AN382" s="1">
        <f t="shared" si="65"/>
        <v>0</v>
      </c>
      <c r="AO382" s="1">
        <f t="shared" si="63"/>
        <v>1</v>
      </c>
    </row>
    <row r="383" spans="36:41" x14ac:dyDescent="0.35">
      <c r="AJ383" s="29">
        <f t="shared" si="68"/>
        <v>46820</v>
      </c>
      <c r="AK383">
        <f t="shared" si="66"/>
        <v>0</v>
      </c>
      <c r="AL383" s="1">
        <f t="shared" si="67"/>
        <v>1</v>
      </c>
      <c r="AM383" s="1">
        <f t="shared" ref="AM383:AM406" si="69">_xlfn.XLOOKUP(AJ383,A$27:A$36,B$27:B$36,0,-1)</f>
        <v>0</v>
      </c>
      <c r="AN383" s="1">
        <f t="shared" ref="AN383:AN406" si="70">_xlfn.XLOOKUP(AJ383,A$27:A$36,B$27:B$36,0,1)</f>
        <v>0</v>
      </c>
      <c r="AO383" s="1">
        <f t="shared" si="63"/>
        <v>1</v>
      </c>
    </row>
    <row r="384" spans="36:41" x14ac:dyDescent="0.35">
      <c r="AJ384" s="29">
        <f t="shared" si="68"/>
        <v>46821</v>
      </c>
      <c r="AK384">
        <f t="shared" si="66"/>
        <v>0</v>
      </c>
      <c r="AL384" s="1">
        <f t="shared" si="67"/>
        <v>1</v>
      </c>
      <c r="AM384" s="1">
        <f t="shared" si="69"/>
        <v>0</v>
      </c>
      <c r="AN384" s="1">
        <f t="shared" si="70"/>
        <v>0</v>
      </c>
      <c r="AO384" s="1">
        <f t="shared" si="63"/>
        <v>1</v>
      </c>
    </row>
    <row r="385" spans="36:41" x14ac:dyDescent="0.35">
      <c r="AJ385" s="29">
        <f t="shared" si="68"/>
        <v>46822</v>
      </c>
      <c r="AK385">
        <f t="shared" si="66"/>
        <v>0</v>
      </c>
      <c r="AL385" s="1">
        <f t="shared" si="67"/>
        <v>1</v>
      </c>
      <c r="AM385" s="1">
        <f t="shared" si="69"/>
        <v>0</v>
      </c>
      <c r="AN385" s="1">
        <f t="shared" si="70"/>
        <v>0</v>
      </c>
      <c r="AO385" s="1">
        <f t="shared" ref="AO385:AO406" si="71">AL385</f>
        <v>1</v>
      </c>
    </row>
    <row r="386" spans="36:41" x14ac:dyDescent="0.35">
      <c r="AJ386" s="29">
        <f t="shared" si="68"/>
        <v>46823</v>
      </c>
      <c r="AK386">
        <f t="shared" si="66"/>
        <v>0</v>
      </c>
      <c r="AL386" s="1">
        <f t="shared" si="67"/>
        <v>1</v>
      </c>
      <c r="AM386" s="1">
        <f t="shared" si="69"/>
        <v>0</v>
      </c>
      <c r="AN386" s="1">
        <f t="shared" si="70"/>
        <v>0</v>
      </c>
      <c r="AO386" s="1">
        <f t="shared" si="71"/>
        <v>1</v>
      </c>
    </row>
    <row r="387" spans="36:41" x14ac:dyDescent="0.35">
      <c r="AJ387" s="29">
        <f t="shared" si="68"/>
        <v>46824</v>
      </c>
      <c r="AK387">
        <f t="shared" si="66"/>
        <v>0</v>
      </c>
      <c r="AL387" s="1">
        <f t="shared" si="67"/>
        <v>1</v>
      </c>
      <c r="AM387" s="1">
        <f t="shared" si="69"/>
        <v>0</v>
      </c>
      <c r="AN387" s="1">
        <f t="shared" si="70"/>
        <v>0</v>
      </c>
      <c r="AO387" s="1">
        <f t="shared" si="71"/>
        <v>1</v>
      </c>
    </row>
    <row r="388" spans="36:41" x14ac:dyDescent="0.35">
      <c r="AJ388" s="29">
        <f t="shared" si="68"/>
        <v>46825</v>
      </c>
      <c r="AK388">
        <f t="shared" si="66"/>
        <v>0</v>
      </c>
      <c r="AL388" s="1">
        <f t="shared" si="67"/>
        <v>1</v>
      </c>
      <c r="AM388" s="1">
        <f t="shared" si="69"/>
        <v>0</v>
      </c>
      <c r="AN388" s="1">
        <f t="shared" si="70"/>
        <v>0</v>
      </c>
      <c r="AO388" s="1">
        <f t="shared" si="71"/>
        <v>1</v>
      </c>
    </row>
    <row r="389" spans="36:41" x14ac:dyDescent="0.35">
      <c r="AJ389" s="29">
        <f t="shared" si="68"/>
        <v>46826</v>
      </c>
      <c r="AK389">
        <f t="shared" si="66"/>
        <v>0</v>
      </c>
      <c r="AL389" s="1">
        <f t="shared" si="67"/>
        <v>1</v>
      </c>
      <c r="AM389" s="1">
        <f t="shared" si="69"/>
        <v>0</v>
      </c>
      <c r="AN389" s="1">
        <f t="shared" si="70"/>
        <v>0</v>
      </c>
      <c r="AO389" s="1">
        <f t="shared" si="71"/>
        <v>1</v>
      </c>
    </row>
    <row r="390" spans="36:41" x14ac:dyDescent="0.35">
      <c r="AJ390" s="29">
        <f t="shared" si="68"/>
        <v>46827</v>
      </c>
      <c r="AK390">
        <f t="shared" si="66"/>
        <v>0</v>
      </c>
      <c r="AL390" s="1">
        <f t="shared" si="67"/>
        <v>1</v>
      </c>
      <c r="AM390" s="1">
        <f t="shared" si="69"/>
        <v>0</v>
      </c>
      <c r="AN390" s="1">
        <f t="shared" si="70"/>
        <v>0</v>
      </c>
      <c r="AO390" s="1">
        <f t="shared" si="71"/>
        <v>1</v>
      </c>
    </row>
    <row r="391" spans="36:41" x14ac:dyDescent="0.35">
      <c r="AJ391" s="29">
        <f t="shared" si="68"/>
        <v>46828</v>
      </c>
      <c r="AK391">
        <f t="shared" si="66"/>
        <v>0</v>
      </c>
      <c r="AL391" s="1">
        <f t="shared" si="67"/>
        <v>1</v>
      </c>
      <c r="AM391" s="1">
        <f t="shared" si="69"/>
        <v>0</v>
      </c>
      <c r="AN391" s="1">
        <f t="shared" si="70"/>
        <v>0</v>
      </c>
      <c r="AO391" s="1">
        <f t="shared" si="71"/>
        <v>1</v>
      </c>
    </row>
    <row r="392" spans="36:41" x14ac:dyDescent="0.35">
      <c r="AJ392" s="29">
        <f t="shared" si="68"/>
        <v>46829</v>
      </c>
      <c r="AK392">
        <f t="shared" si="66"/>
        <v>0</v>
      </c>
      <c r="AL392" s="1">
        <f t="shared" si="67"/>
        <v>1</v>
      </c>
      <c r="AM392" s="1">
        <f t="shared" si="69"/>
        <v>0</v>
      </c>
      <c r="AN392" s="1">
        <f t="shared" si="70"/>
        <v>0</v>
      </c>
      <c r="AO392" s="1">
        <f t="shared" si="71"/>
        <v>1</v>
      </c>
    </row>
    <row r="393" spans="36:41" x14ac:dyDescent="0.35">
      <c r="AJ393" s="29">
        <f t="shared" si="68"/>
        <v>46830</v>
      </c>
      <c r="AK393">
        <f t="shared" si="66"/>
        <v>0</v>
      </c>
      <c r="AL393" s="1">
        <f t="shared" si="67"/>
        <v>1</v>
      </c>
      <c r="AM393" s="1">
        <f t="shared" si="69"/>
        <v>0</v>
      </c>
      <c r="AN393" s="1">
        <f t="shared" si="70"/>
        <v>0</v>
      </c>
      <c r="AO393" s="1">
        <f t="shared" si="71"/>
        <v>1</v>
      </c>
    </row>
    <row r="394" spans="36:41" x14ac:dyDescent="0.35">
      <c r="AJ394" s="29">
        <f t="shared" si="68"/>
        <v>46831</v>
      </c>
      <c r="AK394">
        <f t="shared" si="66"/>
        <v>0</v>
      </c>
      <c r="AL394" s="1">
        <f t="shared" si="67"/>
        <v>1</v>
      </c>
      <c r="AM394" s="1">
        <f t="shared" si="69"/>
        <v>0</v>
      </c>
      <c r="AN394" s="1">
        <f t="shared" si="70"/>
        <v>0</v>
      </c>
      <c r="AO394" s="1">
        <f t="shared" si="71"/>
        <v>1</v>
      </c>
    </row>
    <row r="395" spans="36:41" x14ac:dyDescent="0.35">
      <c r="AJ395" s="29">
        <f t="shared" si="68"/>
        <v>46832</v>
      </c>
      <c r="AK395">
        <f t="shared" si="66"/>
        <v>0</v>
      </c>
      <c r="AL395" s="1">
        <f t="shared" si="67"/>
        <v>1</v>
      </c>
      <c r="AM395" s="1">
        <f t="shared" si="69"/>
        <v>0</v>
      </c>
      <c r="AN395" s="1">
        <f t="shared" si="70"/>
        <v>0</v>
      </c>
      <c r="AO395" s="1">
        <f t="shared" si="71"/>
        <v>1</v>
      </c>
    </row>
    <row r="396" spans="36:41" x14ac:dyDescent="0.35">
      <c r="AJ396" s="29">
        <f t="shared" si="68"/>
        <v>46833</v>
      </c>
      <c r="AK396">
        <f t="shared" si="66"/>
        <v>0</v>
      </c>
      <c r="AL396" s="1">
        <f t="shared" si="67"/>
        <v>1</v>
      </c>
      <c r="AM396" s="1">
        <f t="shared" si="69"/>
        <v>0</v>
      </c>
      <c r="AN396" s="1">
        <f t="shared" si="70"/>
        <v>0</v>
      </c>
      <c r="AO396" s="1">
        <f t="shared" si="71"/>
        <v>1</v>
      </c>
    </row>
    <row r="397" spans="36:41" x14ac:dyDescent="0.35">
      <c r="AJ397" s="29">
        <f t="shared" si="68"/>
        <v>46834</v>
      </c>
      <c r="AK397">
        <f t="shared" si="66"/>
        <v>0</v>
      </c>
      <c r="AL397" s="1">
        <f t="shared" si="67"/>
        <v>1</v>
      </c>
      <c r="AM397" s="1">
        <f t="shared" si="69"/>
        <v>0</v>
      </c>
      <c r="AN397" s="1">
        <f t="shared" si="70"/>
        <v>0</v>
      </c>
      <c r="AO397" s="1">
        <f t="shared" si="71"/>
        <v>1</v>
      </c>
    </row>
    <row r="398" spans="36:41" x14ac:dyDescent="0.35">
      <c r="AJ398" s="29">
        <f t="shared" si="68"/>
        <v>46835</v>
      </c>
      <c r="AK398">
        <f t="shared" si="66"/>
        <v>0</v>
      </c>
      <c r="AL398" s="1">
        <f t="shared" si="67"/>
        <v>1</v>
      </c>
      <c r="AM398" s="1">
        <f t="shared" si="69"/>
        <v>0</v>
      </c>
      <c r="AN398" s="1">
        <f t="shared" si="70"/>
        <v>0</v>
      </c>
      <c r="AO398" s="1">
        <f t="shared" si="71"/>
        <v>1</v>
      </c>
    </row>
    <row r="399" spans="36:41" x14ac:dyDescent="0.35">
      <c r="AJ399" s="29">
        <f t="shared" si="68"/>
        <v>46836</v>
      </c>
      <c r="AK399">
        <f t="shared" si="66"/>
        <v>0</v>
      </c>
      <c r="AL399" s="1">
        <f t="shared" si="67"/>
        <v>1</v>
      </c>
      <c r="AM399" s="1">
        <f t="shared" si="69"/>
        <v>0</v>
      </c>
      <c r="AN399" s="1">
        <f t="shared" si="70"/>
        <v>0</v>
      </c>
      <c r="AO399" s="1">
        <f t="shared" si="71"/>
        <v>1</v>
      </c>
    </row>
    <row r="400" spans="36:41" x14ac:dyDescent="0.35">
      <c r="AJ400" s="29">
        <f t="shared" si="68"/>
        <v>46837</v>
      </c>
      <c r="AK400">
        <f t="shared" si="66"/>
        <v>0</v>
      </c>
      <c r="AL400" s="1">
        <f t="shared" si="67"/>
        <v>1</v>
      </c>
      <c r="AM400" s="1">
        <f t="shared" si="69"/>
        <v>0</v>
      </c>
      <c r="AN400" s="1">
        <f t="shared" si="70"/>
        <v>0</v>
      </c>
      <c r="AO400" s="1">
        <f t="shared" si="71"/>
        <v>1</v>
      </c>
    </row>
    <row r="401" spans="36:41" x14ac:dyDescent="0.35">
      <c r="AJ401" s="29">
        <f t="shared" si="68"/>
        <v>46838</v>
      </c>
      <c r="AK401">
        <f t="shared" si="66"/>
        <v>0</v>
      </c>
      <c r="AL401" s="1">
        <f t="shared" si="67"/>
        <v>1</v>
      </c>
      <c r="AM401" s="1">
        <f t="shared" si="69"/>
        <v>0</v>
      </c>
      <c r="AN401" s="1">
        <f t="shared" si="70"/>
        <v>0</v>
      </c>
      <c r="AO401" s="1">
        <f t="shared" si="71"/>
        <v>1</v>
      </c>
    </row>
    <row r="402" spans="36:41" x14ac:dyDescent="0.35">
      <c r="AJ402" s="29">
        <f t="shared" si="68"/>
        <v>46839</v>
      </c>
      <c r="AK402">
        <f t="shared" si="66"/>
        <v>0</v>
      </c>
      <c r="AL402" s="1">
        <f t="shared" si="67"/>
        <v>1</v>
      </c>
      <c r="AM402" s="1">
        <f t="shared" si="69"/>
        <v>0</v>
      </c>
      <c r="AN402" s="1">
        <f t="shared" si="70"/>
        <v>0</v>
      </c>
      <c r="AO402" s="1">
        <f t="shared" si="71"/>
        <v>1</v>
      </c>
    </row>
    <row r="403" spans="36:41" x14ac:dyDescent="0.35">
      <c r="AJ403" s="29">
        <f t="shared" si="68"/>
        <v>46840</v>
      </c>
      <c r="AK403">
        <f t="shared" si="66"/>
        <v>0</v>
      </c>
      <c r="AL403" s="1">
        <f t="shared" si="67"/>
        <v>1</v>
      </c>
      <c r="AM403" s="1">
        <f t="shared" si="69"/>
        <v>0</v>
      </c>
      <c r="AN403" s="1">
        <f t="shared" si="70"/>
        <v>0</v>
      </c>
      <c r="AO403" s="1">
        <f t="shared" si="71"/>
        <v>1</v>
      </c>
    </row>
    <row r="404" spans="36:41" x14ac:dyDescent="0.35">
      <c r="AJ404" s="29">
        <f t="shared" si="68"/>
        <v>46841</v>
      </c>
      <c r="AK404">
        <f t="shared" si="66"/>
        <v>0</v>
      </c>
      <c r="AL404" s="1">
        <f t="shared" si="67"/>
        <v>1</v>
      </c>
      <c r="AM404" s="1">
        <f t="shared" si="69"/>
        <v>0</v>
      </c>
      <c r="AN404" s="1">
        <f t="shared" si="70"/>
        <v>0</v>
      </c>
      <c r="AO404" s="1">
        <f t="shared" si="71"/>
        <v>1</v>
      </c>
    </row>
    <row r="405" spans="36:41" x14ac:dyDescent="0.35">
      <c r="AJ405" s="29">
        <f t="shared" si="68"/>
        <v>46842</v>
      </c>
      <c r="AK405">
        <f t="shared" si="66"/>
        <v>0</v>
      </c>
      <c r="AL405" s="1">
        <f t="shared" si="67"/>
        <v>1</v>
      </c>
      <c r="AM405" s="1">
        <f t="shared" si="69"/>
        <v>0</v>
      </c>
      <c r="AN405" s="1">
        <f t="shared" si="70"/>
        <v>0</v>
      </c>
      <c r="AO405" s="1">
        <f t="shared" si="71"/>
        <v>1</v>
      </c>
    </row>
    <row r="406" spans="36:41" x14ac:dyDescent="0.35">
      <c r="AJ406" s="29">
        <f t="shared" si="68"/>
        <v>46843</v>
      </c>
      <c r="AK406">
        <f t="shared" si="66"/>
        <v>0</v>
      </c>
      <c r="AL406" s="1">
        <f t="shared" si="67"/>
        <v>0.40000000000000008</v>
      </c>
      <c r="AM406" s="1">
        <f t="shared" si="69"/>
        <v>0</v>
      </c>
      <c r="AN406" s="1">
        <f t="shared" si="70"/>
        <v>0</v>
      </c>
      <c r="AO406" s="1">
        <f t="shared" si="71"/>
        <v>0.40000000000000008</v>
      </c>
    </row>
    <row r="407" spans="36:41" x14ac:dyDescent="0.35">
      <c r="AJ407" s="29"/>
      <c r="AK407" s="1"/>
    </row>
    <row r="408" spans="36:41" x14ac:dyDescent="0.35">
      <c r="AJ408" s="29"/>
      <c r="AK408" s="1"/>
    </row>
    <row r="874" spans="15:22" x14ac:dyDescent="0.35">
      <c r="O874" s="25"/>
      <c r="P874" s="26"/>
      <c r="Q874" s="26"/>
      <c r="V874" s="26"/>
    </row>
    <row r="875" spans="15:22" x14ac:dyDescent="0.35">
      <c r="O875" s="25"/>
      <c r="P875" s="26"/>
      <c r="Q875" s="26"/>
      <c r="V875" s="26"/>
    </row>
    <row r="876" spans="15:22" x14ac:dyDescent="0.35">
      <c r="O876" s="25"/>
      <c r="P876" s="26"/>
      <c r="Q876" s="26"/>
      <c r="V876" s="26"/>
    </row>
    <row r="877" spans="15:22" x14ac:dyDescent="0.35">
      <c r="O877" s="25"/>
      <c r="P877" s="26"/>
      <c r="Q877" s="26"/>
      <c r="V877" s="26"/>
    </row>
    <row r="878" spans="15:22" x14ac:dyDescent="0.35">
      <c r="O878" s="25"/>
      <c r="P878" s="26"/>
      <c r="Q878" s="26"/>
      <c r="V878" s="26"/>
    </row>
    <row r="879" spans="15:22" x14ac:dyDescent="0.35">
      <c r="O879" s="25"/>
      <c r="P879" s="26"/>
      <c r="Q879" s="26"/>
      <c r="V879" s="26"/>
    </row>
    <row r="880" spans="15:22" x14ac:dyDescent="0.35">
      <c r="O880" s="25"/>
      <c r="P880" s="26"/>
      <c r="Q880" s="26"/>
      <c r="V880" s="26"/>
    </row>
    <row r="881" spans="15:22" x14ac:dyDescent="0.35">
      <c r="O881" s="25"/>
      <c r="P881" s="26"/>
      <c r="Q881" s="26"/>
      <c r="V881" s="26"/>
    </row>
    <row r="882" spans="15:22" x14ac:dyDescent="0.35">
      <c r="O882" s="25"/>
      <c r="P882" s="26"/>
      <c r="Q882" s="26"/>
      <c r="V882" s="26"/>
    </row>
    <row r="883" spans="15:22" x14ac:dyDescent="0.35">
      <c r="O883" s="25"/>
      <c r="P883" s="26"/>
      <c r="Q883" s="26"/>
      <c r="V883" s="26"/>
    </row>
    <row r="884" spans="15:22" x14ac:dyDescent="0.35">
      <c r="O884" s="25"/>
      <c r="P884" s="26"/>
      <c r="Q884" s="26"/>
      <c r="V884" s="26"/>
    </row>
    <row r="885" spans="15:22" x14ac:dyDescent="0.35">
      <c r="O885" s="25"/>
      <c r="P885" s="26"/>
      <c r="Q885" s="26"/>
      <c r="V885" s="26"/>
    </row>
    <row r="886" spans="15:22" x14ac:dyDescent="0.35">
      <c r="O886" s="25"/>
      <c r="P886" s="26"/>
      <c r="Q886" s="26"/>
      <c r="V886" s="26"/>
    </row>
    <row r="887" spans="15:22" x14ac:dyDescent="0.35">
      <c r="O887" s="25"/>
      <c r="P887" s="26"/>
      <c r="Q887" s="26"/>
      <c r="V887" s="26"/>
    </row>
    <row r="888" spans="15:22" x14ac:dyDescent="0.35">
      <c r="O888" s="25"/>
      <c r="P888" s="26"/>
      <c r="Q888" s="26"/>
      <c r="V888" s="26"/>
    </row>
    <row r="889" spans="15:22" x14ac:dyDescent="0.35">
      <c r="O889" s="25"/>
      <c r="P889" s="26"/>
      <c r="Q889" s="26"/>
      <c r="V889" s="26"/>
    </row>
    <row r="890" spans="15:22" x14ac:dyDescent="0.35">
      <c r="O890" s="25"/>
      <c r="P890" s="26"/>
      <c r="Q890" s="26"/>
      <c r="V890" s="26"/>
    </row>
    <row r="891" spans="15:22" x14ac:dyDescent="0.35">
      <c r="O891" s="25"/>
      <c r="P891" s="26"/>
      <c r="Q891" s="26"/>
      <c r="V891" s="26"/>
    </row>
    <row r="892" spans="15:22" x14ac:dyDescent="0.35">
      <c r="O892" s="25"/>
      <c r="P892" s="26"/>
      <c r="Q892" s="26"/>
      <c r="V892" s="26"/>
    </row>
    <row r="893" spans="15:22" x14ac:dyDescent="0.35">
      <c r="O893" s="25"/>
      <c r="P893" s="26"/>
      <c r="Q893" s="26"/>
      <c r="V893" s="26"/>
    </row>
    <row r="894" spans="15:22" x14ac:dyDescent="0.35">
      <c r="O894" s="25"/>
      <c r="P894" s="26"/>
      <c r="Q894" s="26"/>
      <c r="V894" s="26"/>
    </row>
    <row r="895" spans="15:22" x14ac:dyDescent="0.35">
      <c r="O895" s="25"/>
      <c r="P895" s="26"/>
      <c r="Q895" s="26"/>
      <c r="V895" s="26"/>
    </row>
    <row r="896" spans="15:22" x14ac:dyDescent="0.35">
      <c r="O896" s="25"/>
      <c r="P896" s="26"/>
      <c r="Q896" s="26"/>
      <c r="V896" s="26"/>
    </row>
    <row r="897" spans="15:22" x14ac:dyDescent="0.35">
      <c r="O897" s="25"/>
      <c r="P897" s="26"/>
      <c r="Q897" s="26"/>
      <c r="V897" s="26"/>
    </row>
    <row r="898" spans="15:22" x14ac:dyDescent="0.35">
      <c r="O898" s="25"/>
      <c r="P898" s="26"/>
      <c r="Q898" s="26"/>
      <c r="V898" s="26"/>
    </row>
    <row r="899" spans="15:22" x14ac:dyDescent="0.35">
      <c r="O899" s="25"/>
      <c r="P899" s="26"/>
      <c r="Q899" s="26"/>
      <c r="V899" s="26"/>
    </row>
    <row r="900" spans="15:22" x14ac:dyDescent="0.35">
      <c r="O900" s="25"/>
      <c r="P900" s="26"/>
      <c r="Q900" s="26"/>
      <c r="V900" s="26"/>
    </row>
    <row r="901" spans="15:22" x14ac:dyDescent="0.35">
      <c r="O901" s="25"/>
      <c r="P901" s="26"/>
      <c r="Q901" s="26"/>
      <c r="V901" s="26"/>
    </row>
    <row r="902" spans="15:22" x14ac:dyDescent="0.35">
      <c r="O902" s="25"/>
      <c r="P902" s="26"/>
      <c r="Q902" s="26"/>
      <c r="V902" s="26"/>
    </row>
    <row r="903" spans="15:22" x14ac:dyDescent="0.35">
      <c r="O903" s="25"/>
      <c r="P903" s="26"/>
      <c r="Q903" s="26"/>
      <c r="V903" s="26"/>
    </row>
    <row r="904" spans="15:22" x14ac:dyDescent="0.35">
      <c r="O904" s="25"/>
      <c r="P904" s="26"/>
      <c r="Q904" s="26"/>
      <c r="V904" s="26"/>
    </row>
    <row r="905" spans="15:22" x14ac:dyDescent="0.35">
      <c r="O905" s="25"/>
      <c r="P905" s="26"/>
      <c r="Q905" s="26"/>
      <c r="V905" s="26"/>
    </row>
    <row r="906" spans="15:22" x14ac:dyDescent="0.35">
      <c r="O906" s="25"/>
      <c r="P906" s="26"/>
      <c r="Q906" s="26"/>
      <c r="V906" s="26"/>
    </row>
    <row r="907" spans="15:22" x14ac:dyDescent="0.35">
      <c r="O907" s="25"/>
      <c r="P907" s="26"/>
      <c r="Q907" s="26"/>
      <c r="V907" s="26"/>
    </row>
    <row r="908" spans="15:22" x14ac:dyDescent="0.35">
      <c r="O908" s="25"/>
      <c r="P908" s="26"/>
      <c r="Q908" s="26"/>
      <c r="V908" s="26"/>
    </row>
    <row r="909" spans="15:22" x14ac:dyDescent="0.35">
      <c r="O909" s="25"/>
      <c r="P909" s="26"/>
      <c r="Q909" s="26"/>
      <c r="V909" s="26"/>
    </row>
    <row r="910" spans="15:22" x14ac:dyDescent="0.35">
      <c r="O910" s="25"/>
      <c r="P910" s="26"/>
      <c r="Q910" s="26"/>
      <c r="V910" s="26"/>
    </row>
    <row r="911" spans="15:22" x14ac:dyDescent="0.35">
      <c r="O911" s="25"/>
      <c r="P911" s="26"/>
      <c r="Q911" s="26"/>
      <c r="V911" s="26"/>
    </row>
    <row r="912" spans="15:22" x14ac:dyDescent="0.35">
      <c r="O912" s="25"/>
      <c r="P912" s="26"/>
      <c r="Q912" s="26"/>
      <c r="V912" s="26"/>
    </row>
    <row r="913" spans="15:22" x14ac:dyDescent="0.35">
      <c r="O913" s="25"/>
      <c r="P913" s="26"/>
      <c r="Q913" s="26"/>
      <c r="V913" s="26"/>
    </row>
    <row r="914" spans="15:22" x14ac:dyDescent="0.35">
      <c r="O914" s="25"/>
      <c r="P914" s="26"/>
      <c r="Q914" s="26"/>
      <c r="V914" s="26"/>
    </row>
    <row r="915" spans="15:22" x14ac:dyDescent="0.35">
      <c r="O915" s="25"/>
      <c r="P915" s="26"/>
      <c r="Q915" s="26"/>
      <c r="V915" s="26"/>
    </row>
    <row r="916" spans="15:22" x14ac:dyDescent="0.35">
      <c r="O916" s="25"/>
      <c r="P916" s="26"/>
      <c r="Q916" s="26"/>
      <c r="V916" s="26"/>
    </row>
    <row r="917" spans="15:22" x14ac:dyDescent="0.35">
      <c r="O917" s="25"/>
      <c r="P917" s="26"/>
      <c r="Q917" s="26"/>
      <c r="V917" s="26"/>
    </row>
    <row r="918" spans="15:22" x14ac:dyDescent="0.35">
      <c r="O918" s="25"/>
      <c r="P918" s="26"/>
      <c r="Q918" s="26"/>
      <c r="V918" s="26"/>
    </row>
    <row r="919" spans="15:22" x14ac:dyDescent="0.35">
      <c r="O919" s="25"/>
      <c r="P919" s="26"/>
      <c r="Q919" s="26"/>
      <c r="V919" s="26"/>
    </row>
    <row r="920" spans="15:22" x14ac:dyDescent="0.35">
      <c r="O920" s="25"/>
      <c r="P920" s="26"/>
      <c r="Q920" s="26"/>
      <c r="V920" s="26"/>
    </row>
    <row r="921" spans="15:22" x14ac:dyDescent="0.35">
      <c r="O921" s="25"/>
      <c r="P921" s="26"/>
      <c r="Q921" s="26"/>
      <c r="V921" s="26"/>
    </row>
    <row r="922" spans="15:22" x14ac:dyDescent="0.35">
      <c r="O922" s="25"/>
      <c r="P922" s="26"/>
      <c r="Q922" s="26"/>
      <c r="V922" s="26"/>
    </row>
    <row r="923" spans="15:22" x14ac:dyDescent="0.35">
      <c r="O923" s="25"/>
      <c r="P923" s="26"/>
      <c r="Q923" s="26"/>
      <c r="V923" s="26"/>
    </row>
    <row r="924" spans="15:22" x14ac:dyDescent="0.35">
      <c r="O924" s="25"/>
      <c r="P924" s="26"/>
      <c r="Q924" s="26"/>
      <c r="V924" s="26"/>
    </row>
    <row r="925" spans="15:22" x14ac:dyDescent="0.35">
      <c r="O925" s="25"/>
      <c r="P925" s="26"/>
      <c r="Q925" s="26"/>
      <c r="V925" s="26"/>
    </row>
    <row r="926" spans="15:22" x14ac:dyDescent="0.35">
      <c r="O926" s="25"/>
      <c r="P926" s="26"/>
      <c r="Q926" s="26"/>
      <c r="V926" s="26"/>
    </row>
    <row r="927" spans="15:22" x14ac:dyDescent="0.35">
      <c r="O927" s="25"/>
      <c r="P927" s="26"/>
      <c r="Q927" s="26"/>
      <c r="V927" s="26"/>
    </row>
    <row r="928" spans="15:22" x14ac:dyDescent="0.35">
      <c r="O928" s="25"/>
      <c r="P928" s="26"/>
      <c r="Q928" s="26"/>
      <c r="V928" s="26"/>
    </row>
    <row r="929" spans="15:22" x14ac:dyDescent="0.35">
      <c r="O929" s="25"/>
      <c r="P929" s="26"/>
      <c r="Q929" s="26"/>
      <c r="V929" s="26"/>
    </row>
    <row r="930" spans="15:22" x14ac:dyDescent="0.35">
      <c r="O930" s="25"/>
      <c r="P930" s="26"/>
      <c r="Q930" s="26"/>
      <c r="V930" s="26"/>
    </row>
    <row r="938" spans="15:22" x14ac:dyDescent="0.35">
      <c r="O938" s="19"/>
    </row>
  </sheetData>
  <mergeCells count="12">
    <mergeCell ref="V12:W12"/>
    <mergeCell ref="V4:W4"/>
    <mergeCell ref="G5:H11"/>
    <mergeCell ref="L5:M11"/>
    <mergeCell ref="Q5:R11"/>
    <mergeCell ref="V5:W11"/>
    <mergeCell ref="Q4:R4"/>
    <mergeCell ref="Q12:R12"/>
    <mergeCell ref="G4:H4"/>
    <mergeCell ref="G12:H12"/>
    <mergeCell ref="L4:M4"/>
    <mergeCell ref="L12:M12"/>
  </mergeCells>
  <printOptions horizontalCentered="1"/>
  <pageMargins left="0.23622047244094491" right="0.23622047244094491" top="0.74803149606299213" bottom="0.74803149606299213" header="0.31496062992125984" footer="0.31496062992125984"/>
  <pageSetup paperSize="9" scale="50" orientation="portrait" r:id="rId1"/>
  <headerFooter>
    <oddFooter>&amp;L_x000D_&amp;1#&amp;"Aptos"&amp;10&amp;K0000FF Classification NaTran : Public [X] Interne [ ] Diffusion limitée [ ] Confidentiel entreprise [ ]&amp;CContrat cadre d'accès au stockage - Annexe 1
Version du 1er octobre 2018 prenant effet le 1er avril 2019&amp;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5FBE4-FB9B-4063-A6E6-2FC57BB73354}">
  <sheetPr codeName="Feuil16">
    <tabColor theme="0" tint="-0.249977111117893"/>
    <pageSetUpPr fitToPage="1"/>
  </sheetPr>
  <dimension ref="A1:AF936"/>
  <sheetViews>
    <sheetView showGridLines="0" zoomScale="70" zoomScaleNormal="70" workbookViewId="0">
      <selection activeCell="A2" sqref="A2"/>
    </sheetView>
  </sheetViews>
  <sheetFormatPr baseColWidth="10" defaultColWidth="11.453125" defaultRowHeight="14.5" x14ac:dyDescent="0.35"/>
  <cols>
    <col min="1" max="1" width="17.453125" style="1" customWidth="1"/>
    <col min="2" max="3" width="11.453125" style="1"/>
    <col min="4" max="4" width="8.54296875" style="1" bestFit="1" customWidth="1"/>
    <col min="5" max="5" width="23.81640625" style="1" customWidth="1"/>
    <col min="6" max="6" width="1.81640625" style="1" customWidth="1"/>
    <col min="7" max="7" width="23.54296875" style="1" customWidth="1"/>
    <col min="8" max="8" width="8.1796875" style="1" customWidth="1"/>
    <col min="9" max="9" width="13.81640625" style="1" customWidth="1"/>
    <col min="10" max="18" width="12.54296875" style="1" customWidth="1"/>
    <col min="19" max="19" width="13.54296875" style="1" customWidth="1"/>
    <col min="20" max="21" width="11.453125" style="1"/>
    <col min="22" max="23" width="12.54296875" style="1" customWidth="1"/>
    <col min="24" max="24" width="13.54296875" style="1" customWidth="1"/>
    <col min="25" max="26" width="11.453125" style="1"/>
    <col min="27" max="27" width="1.81640625" style="1" customWidth="1"/>
    <col min="32" max="16384" width="11.453125" style="1"/>
  </cols>
  <sheetData>
    <row r="1" spans="1:32" s="74" customFormat="1" ht="17.5" x14ac:dyDescent="0.3">
      <c r="A1" s="103" t="s">
        <v>214</v>
      </c>
      <c r="C1" s="79"/>
      <c r="E1" s="77"/>
      <c r="F1" s="75"/>
      <c r="G1" s="76" t="s">
        <v>215</v>
      </c>
      <c r="H1" s="76"/>
      <c r="I1" s="77"/>
      <c r="J1" s="77"/>
      <c r="K1" s="78" t="s">
        <v>207</v>
      </c>
      <c r="L1" s="77"/>
      <c r="M1" s="77"/>
      <c r="N1" s="77"/>
      <c r="O1" s="77"/>
      <c r="P1" s="77"/>
      <c r="Q1" s="77"/>
      <c r="R1" s="77"/>
      <c r="S1" s="77"/>
      <c r="V1" s="77"/>
      <c r="W1" s="77"/>
      <c r="X1" s="77"/>
    </row>
    <row r="2" spans="1:32" x14ac:dyDescent="0.35">
      <c r="C2" s="5"/>
      <c r="D2" s="6"/>
      <c r="E2" s="3"/>
      <c r="F2" s="2"/>
      <c r="G2" s="3"/>
      <c r="H2" s="3"/>
      <c r="I2" s="3"/>
      <c r="J2" s="3"/>
      <c r="K2" s="3"/>
      <c r="L2" s="3"/>
      <c r="M2" s="3"/>
      <c r="N2" s="3"/>
      <c r="O2" s="3"/>
      <c r="P2" s="3"/>
      <c r="Q2" s="3"/>
      <c r="R2" s="3"/>
      <c r="S2" s="3"/>
      <c r="V2" s="3"/>
      <c r="W2" s="3"/>
      <c r="X2" s="3"/>
      <c r="AF2" s="6"/>
    </row>
    <row r="3" spans="1:32" ht="15" x14ac:dyDescent="0.35">
      <c r="A3" s="85" t="s">
        <v>217</v>
      </c>
      <c r="B3" s="85"/>
      <c r="C3" s="86"/>
      <c r="D3" s="155">
        <f>H3+M3+R3+W3</f>
        <v>24.5</v>
      </c>
      <c r="E3" s="85" t="s">
        <v>218</v>
      </c>
      <c r="F3" s="2"/>
      <c r="G3" s="109" t="str">
        <f>Sediane_I!G3</f>
        <v>Sediane N 25</v>
      </c>
      <c r="H3" s="246">
        <f>Sediane_I!H3</f>
        <v>0</v>
      </c>
      <c r="I3" s="70" t="s">
        <v>207</v>
      </c>
      <c r="J3" s="71"/>
      <c r="K3" s="3"/>
      <c r="L3" s="109" t="str">
        <f>Sediane_I!L3</f>
        <v>Sediane N 26</v>
      </c>
      <c r="M3" s="246">
        <f>Sediane_I!M3</f>
        <v>0.22558500000000001</v>
      </c>
      <c r="N3" s="70" t="s">
        <v>207</v>
      </c>
      <c r="O3" s="71"/>
      <c r="P3" s="3"/>
      <c r="Q3" s="109" t="str">
        <f>Sediane_I!Q3</f>
        <v>Sediane 27</v>
      </c>
      <c r="R3" s="246">
        <f>Sediane_I!R3</f>
        <v>24.274415000000001</v>
      </c>
      <c r="S3" s="70" t="s">
        <v>207</v>
      </c>
      <c r="T3" s="71"/>
      <c r="V3" s="109">
        <f>Sediane_I!V3</f>
        <v>0</v>
      </c>
      <c r="W3" s="109">
        <f>Sediane_I!W3</f>
        <v>0</v>
      </c>
      <c r="X3" s="70" t="s">
        <v>207</v>
      </c>
      <c r="Y3" s="71"/>
      <c r="AF3" s="6"/>
    </row>
    <row r="4" spans="1:32" ht="25.5" customHeight="1" x14ac:dyDescent="0.35">
      <c r="A4" s="85" t="s">
        <v>219</v>
      </c>
      <c r="B4" s="85"/>
      <c r="C4" s="86"/>
      <c r="D4" s="87">
        <f>(H3*I4+M3*N4+R3*S4+W3*X4)/D3</f>
        <v>60.917132040816334</v>
      </c>
      <c r="E4" s="85" t="s">
        <v>220</v>
      </c>
      <c r="F4" s="2"/>
      <c r="G4" s="336" t="s">
        <v>221</v>
      </c>
      <c r="H4" s="337"/>
      <c r="I4" s="70">
        <f>SUMIFS('Base Produits'!$W:$W,'Base Produits'!$V:$V,G3)</f>
        <v>52</v>
      </c>
      <c r="J4" s="71"/>
      <c r="K4" s="3"/>
      <c r="L4" s="336" t="s">
        <v>221</v>
      </c>
      <c r="M4" s="337"/>
      <c r="N4" s="70">
        <f>SUMIFS('Base Produits'!$W:$W,'Base Produits'!$V:$V,L3)</f>
        <v>52</v>
      </c>
      <c r="O4" s="71"/>
      <c r="P4" s="3"/>
      <c r="Q4" s="336" t="s">
        <v>221</v>
      </c>
      <c r="R4" s="337"/>
      <c r="S4" s="70">
        <f>SUMIFS('Base Produits'!$W:$W,'Base Produits'!$V:$V,Q3)</f>
        <v>61</v>
      </c>
      <c r="T4" s="71"/>
      <c r="V4" s="336" t="s">
        <v>221</v>
      </c>
      <c r="W4" s="337"/>
      <c r="X4" s="70">
        <f>SUMIFS('Base Produits'!$W:$W,'Base Produits'!$V:$V,V3)</f>
        <v>0</v>
      </c>
      <c r="Y4" s="71"/>
      <c r="AF4" s="6"/>
    </row>
    <row r="5" spans="1:32" ht="38.25" customHeight="1" x14ac:dyDescent="0.35">
      <c r="A5" s="85" t="s">
        <v>222</v>
      </c>
      <c r="B5" s="85"/>
      <c r="C5" s="86"/>
      <c r="D5" s="88">
        <f>(IFERROR(H3/I4,0)+IFERROR(M3/N4,0)+IFERROR(R3/S4,0)+IFERROR(W3/X4,0))*1000</f>
        <v>402.27940258511978</v>
      </c>
      <c r="E5" s="85" t="s">
        <v>223</v>
      </c>
      <c r="F5" s="2"/>
      <c r="G5" s="338" t="s">
        <v>224</v>
      </c>
      <c r="H5" s="339"/>
      <c r="I5" s="72" t="s">
        <v>225</v>
      </c>
      <c r="J5" s="73" t="s">
        <v>226</v>
      </c>
      <c r="K5" s="3"/>
      <c r="L5" s="338" t="s">
        <v>224</v>
      </c>
      <c r="M5" s="339"/>
      <c r="N5" s="72" t="s">
        <v>225</v>
      </c>
      <c r="O5" s="73" t="s">
        <v>226</v>
      </c>
      <c r="P5" s="3"/>
      <c r="Q5" s="338" t="s">
        <v>224</v>
      </c>
      <c r="R5" s="339"/>
      <c r="S5" s="72" t="s">
        <v>225</v>
      </c>
      <c r="T5" s="73" t="s">
        <v>226</v>
      </c>
      <c r="V5" s="338" t="s">
        <v>224</v>
      </c>
      <c r="W5" s="339"/>
      <c r="X5" s="72" t="s">
        <v>225</v>
      </c>
      <c r="Y5" s="73" t="s">
        <v>226</v>
      </c>
      <c r="AF5" s="6"/>
    </row>
    <row r="6" spans="1:32" x14ac:dyDescent="0.35">
      <c r="C6" s="5"/>
      <c r="D6" s="6"/>
      <c r="F6" s="2"/>
      <c r="G6" s="340"/>
      <c r="H6" s="341"/>
      <c r="I6" s="80">
        <f>SUMIFS('Base Produits'!$G:$G,'Base Produits'!$E:$E,G$3,'Base Produits'!$F:$F,1)</f>
        <v>1</v>
      </c>
      <c r="J6" s="81">
        <f>SUMIFS('Base Produits'!$H:$H,'Base Produits'!$E:$E,G$3,'Base Produits'!$F:$F,1)</f>
        <v>1</v>
      </c>
      <c r="K6" s="3"/>
      <c r="L6" s="340"/>
      <c r="M6" s="341"/>
      <c r="N6" s="80">
        <f>SUMIFS('Base Produits'!$G:$G,'Base Produits'!$E:$E,L$3,'Base Produits'!$F:$F,1)</f>
        <v>1</v>
      </c>
      <c r="O6" s="81">
        <f>SUMIFS('Base Produits'!$H:$H,'Base Produits'!$E:$E,L$3,'Base Produits'!$F:$F,1)</f>
        <v>1</v>
      </c>
      <c r="P6" s="3"/>
      <c r="Q6" s="340"/>
      <c r="R6" s="341"/>
      <c r="S6" s="80">
        <f>SUMIFS('Base Produits'!$G:$G,'Base Produits'!$E:$E,Q$3,'Base Produits'!$F:$F,1)</f>
        <v>1</v>
      </c>
      <c r="T6" s="81">
        <f>SUMIFS('Base Produits'!$H:$H,'Base Produits'!$E:$E,Q$3,'Base Produits'!$F:$F,1)</f>
        <v>1</v>
      </c>
      <c r="V6" s="340"/>
      <c r="W6" s="341"/>
      <c r="X6" s="80">
        <f>SUMIFS('Base Produits'!$G:$G,'Base Produits'!$E:$E,V$3,'Base Produits'!$F:$F,1)</f>
        <v>0</v>
      </c>
      <c r="Y6" s="81">
        <f>SUMIFS('Base Produits'!$H:$H,'Base Produits'!$E:$E,V$3,'Base Produits'!$F:$F,1)</f>
        <v>0</v>
      </c>
      <c r="AF6" s="6"/>
    </row>
    <row r="7" spans="1:32" x14ac:dyDescent="0.35">
      <c r="C7" s="5"/>
      <c r="D7" s="6"/>
      <c r="F7" s="2"/>
      <c r="G7" s="340"/>
      <c r="H7" s="341"/>
      <c r="I7" s="82">
        <f>IF(OR(I6=0,I6=""),"",SUMIFS('Base Produits'!$G:$G,'Base Produits'!$E:$E,G$3,'Base Produits'!$F:$F,2))</f>
        <v>0.78</v>
      </c>
      <c r="J7" s="83">
        <f>IF(OR(I6=0,I6=""),"",SUMIFS('Base Produits'!$H:$H,'Base Produits'!$E:$E,G$3,'Base Produits'!$F:$F,2))</f>
        <v>0.93</v>
      </c>
      <c r="K7" s="3"/>
      <c r="L7" s="340"/>
      <c r="M7" s="341"/>
      <c r="N7" s="82">
        <f>IF(OR(N6=0,N6=""),"",SUMIFS('Base Produits'!$G:$G,'Base Produits'!$E:$E,L$3,'Base Produits'!$F:$F,2))</f>
        <v>0.78</v>
      </c>
      <c r="O7" s="83">
        <f>IF(OR(N6=0,N6=""),"",SUMIFS('Base Produits'!$H:$H,'Base Produits'!$E:$E,L$3,'Base Produits'!$F:$F,2))</f>
        <v>0.93</v>
      </c>
      <c r="P7" s="3"/>
      <c r="Q7" s="340"/>
      <c r="R7" s="341"/>
      <c r="S7" s="82">
        <f>IF(OR(S6=0,S6=""),"",SUMIFS('Base Produits'!$G:$G,'Base Produits'!$E:$E,Q$3,'Base Produits'!$F:$F,2))</f>
        <v>0.65</v>
      </c>
      <c r="T7" s="83">
        <f>IF(OR(S6=0,S6=""),"",SUMIFS('Base Produits'!$H:$H,'Base Produits'!$E:$E,Q$3,'Base Produits'!$F:$F,2))</f>
        <v>1</v>
      </c>
      <c r="V7" s="340"/>
      <c r="W7" s="341"/>
      <c r="X7" s="82" t="str">
        <f>IF(OR(X6=0,X6=""),"",SUMIFS('Base Produits'!$G:$G,'Base Produits'!$E:$E,V$3,'Base Produits'!$F:$F,2))</f>
        <v/>
      </c>
      <c r="Y7" s="83" t="str">
        <f>IF(OR(X6=0,X6=""),"",SUMIFS('Base Produits'!$H:$H,'Base Produits'!$E:$E,V$3,'Base Produits'!$F:$F,2))</f>
        <v/>
      </c>
      <c r="AF7" s="6"/>
    </row>
    <row r="8" spans="1:32" x14ac:dyDescent="0.35">
      <c r="C8" s="5"/>
      <c r="D8" s="172"/>
      <c r="F8" s="2"/>
      <c r="G8" s="340"/>
      <c r="H8" s="341"/>
      <c r="I8" s="82">
        <f>IF(OR(I7=0,I7=""),"",SUMIFS('Base Produits'!$G:$G,'Base Produits'!$E:$E,G$3,'Base Produits'!$F:$F,3))</f>
        <v>0.1</v>
      </c>
      <c r="J8" s="83">
        <f>IF(OR(I7=0,I7=""),"",SUMIFS('Base Produits'!$H:$H,'Base Produits'!$E:$E,G$3,'Base Produits'!$F:$F,3))</f>
        <v>0.62</v>
      </c>
      <c r="K8" s="3"/>
      <c r="L8" s="340"/>
      <c r="M8" s="341"/>
      <c r="N8" s="82">
        <f>IF(OR(N7=0,N7=""),"",SUMIFS('Base Produits'!$G:$G,'Base Produits'!$E:$E,L$3,'Base Produits'!$F:$F,3))</f>
        <v>0.1</v>
      </c>
      <c r="O8" s="83">
        <f>IF(OR(N7=0,N7=""),"",SUMIFS('Base Produits'!$H:$H,'Base Produits'!$E:$E,L$3,'Base Produits'!$F:$F,3))</f>
        <v>0.62</v>
      </c>
      <c r="P8" s="3"/>
      <c r="Q8" s="340"/>
      <c r="R8" s="341"/>
      <c r="S8" s="82">
        <f>IF(OR(S7=0,S7=""),"",SUMIFS('Base Produits'!$G:$G,'Base Produits'!$E:$E,Q$3,'Base Produits'!$F:$F,3))</f>
        <v>0.2</v>
      </c>
      <c r="T8" s="83">
        <f>IF(OR(S7=0,S7=""),"",SUMIFS('Base Produits'!$H:$H,'Base Produits'!$E:$E,Q$3,'Base Produits'!$F:$F,3))</f>
        <v>0.75</v>
      </c>
      <c r="V8" s="340"/>
      <c r="W8" s="341"/>
      <c r="X8" s="82" t="str">
        <f>IF(OR(X7=0,X7=""),"",SUMIFS('Base Produits'!$G:$G,'Base Produits'!$E:$E,V$3,'Base Produits'!$F:$F,3))</f>
        <v/>
      </c>
      <c r="Y8" s="83" t="str">
        <f>IF(OR(X7=0,X7=""),"",SUMIFS('Base Produits'!$H:$H,'Base Produits'!$E:$E,V$3,'Base Produits'!$F:$F,3))</f>
        <v/>
      </c>
      <c r="AF8" s="6"/>
    </row>
    <row r="9" spans="1:32" x14ac:dyDescent="0.35">
      <c r="C9" s="5"/>
      <c r="D9" s="6"/>
      <c r="F9" s="2"/>
      <c r="G9" s="340"/>
      <c r="H9" s="341"/>
      <c r="I9" s="82">
        <f>IF(OR(I8=0,I8=""),"",SUMIFS('Base Produits'!$G:$G,'Base Produits'!$E:$E,G$3,'Base Produits'!$F:$F,4))</f>
        <v>0</v>
      </c>
      <c r="J9" s="83">
        <f>IF(OR(I8=0,I8=""),"",SUMIFS('Base Produits'!$H:$H,'Base Produits'!$E:$E,G$3,'Base Produits'!$F:$F,4))</f>
        <v>0.4</v>
      </c>
      <c r="K9" s="3"/>
      <c r="L9" s="340"/>
      <c r="M9" s="341"/>
      <c r="N9" s="82">
        <f>IF(OR(N8=0,N8=""),"",SUMIFS('Base Produits'!$G:$G,'Base Produits'!$E:$E,L$3,'Base Produits'!$F:$F,4))</f>
        <v>0</v>
      </c>
      <c r="O9" s="83">
        <f>IF(OR(N8=0,N8=""),"",SUMIFS('Base Produits'!$H:$H,'Base Produits'!$E:$E,L$3,'Base Produits'!$F:$F,4))</f>
        <v>0.4</v>
      </c>
      <c r="P9" s="3"/>
      <c r="Q9" s="340"/>
      <c r="R9" s="341"/>
      <c r="S9" s="82">
        <f>IF(OR(S8=0,S8=""),"",SUMIFS('Base Produits'!$G:$G,'Base Produits'!$E:$E,Q$3,'Base Produits'!$F:$F,4))</f>
        <v>0</v>
      </c>
      <c r="T9" s="83">
        <f>IF(OR(S8=0,S8=""),"",SUMIFS('Base Produits'!$H:$H,'Base Produits'!$E:$E,Q$3,'Base Produits'!$F:$F,4))</f>
        <v>0.34</v>
      </c>
      <c r="V9" s="340"/>
      <c r="W9" s="341"/>
      <c r="X9" s="82" t="str">
        <f>IF(OR(X8=0,X8=""),"",SUMIFS('Base Produits'!$G:$G,'Base Produits'!$E:$E,V$3,'Base Produits'!$F:$F,4))</f>
        <v/>
      </c>
      <c r="Y9" s="83" t="str">
        <f>IF(OR(X8=0,X8=""),"",SUMIFS('Base Produits'!$H:$H,'Base Produits'!$E:$E,V$3,'Base Produits'!$F:$F,4))</f>
        <v/>
      </c>
      <c r="AF9" s="6"/>
    </row>
    <row r="10" spans="1:32" x14ac:dyDescent="0.35">
      <c r="C10" s="5"/>
      <c r="D10" s="6"/>
      <c r="E10" s="3"/>
      <c r="F10" s="2"/>
      <c r="G10" s="340"/>
      <c r="H10" s="341"/>
      <c r="I10" s="82" t="str">
        <f>IF(OR(I9=0,I9=""),"",SUMIFS('Base Produits'!$G:$G,'Base Produits'!$E:$E,G$3,'Base Produits'!$F:$F,5))</f>
        <v/>
      </c>
      <c r="J10" s="83" t="str">
        <f>IF(OR(I9=0,I9=""),"",SUMIFS('Base Produits'!$H:$H,'Base Produits'!$E:$E,G$3,'Base Produits'!$F:$F,5))</f>
        <v/>
      </c>
      <c r="K10" s="3"/>
      <c r="L10" s="340"/>
      <c r="M10" s="341"/>
      <c r="N10" s="82" t="str">
        <f>IF(OR(N9=0,N9=""),"",SUMIFS('Base Produits'!$G:$G,'Base Produits'!$E:$E,L$3,'Base Produits'!$F:$F,5))</f>
        <v/>
      </c>
      <c r="O10" s="83" t="str">
        <f>IF(OR(N9=0,N9=""),"",SUMIFS('Base Produits'!$H:$H,'Base Produits'!$E:$E,L$3,'Base Produits'!$F:$F,5))</f>
        <v/>
      </c>
      <c r="P10" s="3"/>
      <c r="Q10" s="340"/>
      <c r="R10" s="341"/>
      <c r="S10" s="82" t="str">
        <f>IF(OR(S9=0,S9=""),"",SUMIFS('Base Produits'!$G:$G,'Base Produits'!$E:$E,Q$3,'Base Produits'!$F:$F,5))</f>
        <v/>
      </c>
      <c r="T10" s="83" t="str">
        <f>IF(OR(S9=0,S9=""),"",SUMIFS('Base Produits'!$H:$H,'Base Produits'!$E:$E,Q$3,'Base Produits'!$F:$F,5))</f>
        <v/>
      </c>
      <c r="V10" s="340"/>
      <c r="W10" s="341"/>
      <c r="X10" s="82" t="str">
        <f>IF(OR(X9=0,X9=""),"",SUMIFS('Base Produits'!$G:$G,'Base Produits'!$E:$E,V$3,'Base Produits'!$F:$F,5))</f>
        <v/>
      </c>
      <c r="Y10" s="83" t="str">
        <f>IF(OR(X9=0,X9=""),"",SUMIFS('Base Produits'!$H:$H,'Base Produits'!$E:$E,V$3,'Base Produits'!$F:$F,5))</f>
        <v/>
      </c>
      <c r="AF10" s="6"/>
    </row>
    <row r="11" spans="1:32" x14ac:dyDescent="0.35">
      <c r="C11" s="5"/>
      <c r="D11" s="6"/>
      <c r="E11" s="3"/>
      <c r="F11" s="2"/>
      <c r="G11" s="342"/>
      <c r="H11" s="343"/>
      <c r="I11" s="82" t="str">
        <f>IF(OR(I10=0,I10=""),"",SUMIFS('Base Produits'!$G:$G,'Base Produits'!$E:$E,G$3,'Base Produits'!$F:$F,6))</f>
        <v/>
      </c>
      <c r="J11" s="83" t="str">
        <f>IF(OR(I10=0,I10=""),"",SUMIFS('Base Produits'!$H:$H,'Base Produits'!$E:$E,G$3,'Base Produits'!$F:$F,6))</f>
        <v/>
      </c>
      <c r="K11" s="3"/>
      <c r="L11" s="342"/>
      <c r="M11" s="343"/>
      <c r="N11" s="82" t="str">
        <f>IF(OR(N10=0,N10=""),"",SUMIFS('Base Produits'!$G:$G,'Base Produits'!$E:$E,L$3,'Base Produits'!$F:$F,6))</f>
        <v/>
      </c>
      <c r="O11" s="83" t="str">
        <f>IF(OR(N10=0,N10=""),"",SUMIFS('Base Produits'!$H:$H,'Base Produits'!$E:$E,L$3,'Base Produits'!$F:$F,6))</f>
        <v/>
      </c>
      <c r="P11" s="3"/>
      <c r="Q11" s="342"/>
      <c r="R11" s="343"/>
      <c r="S11" s="82" t="str">
        <f>IF(OR(S10=0,S10=""),"",SUMIFS('Base Produits'!$G:$G,'Base Produits'!$E:$E,Q$3,'Base Produits'!$F:$F,6))</f>
        <v/>
      </c>
      <c r="T11" s="83" t="str">
        <f>IF(OR(S10=0,S10=""),"",SUMIFS('Base Produits'!$H:$H,'Base Produits'!$E:$E,Q$3,'Base Produits'!$F:$F,6))</f>
        <v/>
      </c>
      <c r="V11" s="342"/>
      <c r="W11" s="343"/>
      <c r="X11" s="82" t="str">
        <f>IF(OR(X10=0,X10=""),"",SUMIFS('Base Produits'!$G:$G,'Base Produits'!$E:$E,V$3,'Base Produits'!$F:$F,6))</f>
        <v/>
      </c>
      <c r="Y11" s="83" t="str">
        <f>IF(OR(X10=0,X10=""),"",SUMIFS('Base Produits'!$H:$H,'Base Produits'!$E:$E,V$3,'Base Produits'!$F:$F,6))</f>
        <v/>
      </c>
      <c r="AF11" s="6"/>
    </row>
    <row r="12" spans="1:32" ht="25.5" customHeight="1" x14ac:dyDescent="0.35">
      <c r="C12" s="5"/>
      <c r="D12" s="6"/>
      <c r="E12" s="3"/>
      <c r="F12" s="2"/>
      <c r="G12" s="336" t="s">
        <v>229</v>
      </c>
      <c r="H12" s="337"/>
      <c r="I12" s="70">
        <f>SUMIFS('Base Produits'!$X:$X,'Base Produits'!$V:$V,G3)</f>
        <v>69</v>
      </c>
      <c r="J12" s="71"/>
      <c r="K12" s="3"/>
      <c r="L12" s="336" t="s">
        <v>229</v>
      </c>
      <c r="M12" s="337"/>
      <c r="N12" s="70">
        <f>SUMIFS('Base Produits'!$X:$X,'Base Produits'!$V:$V,L3)</f>
        <v>69</v>
      </c>
      <c r="O12" s="71"/>
      <c r="P12" s="3"/>
      <c r="Q12" s="336" t="s">
        <v>229</v>
      </c>
      <c r="R12" s="337"/>
      <c r="S12" s="70">
        <f>SUMIFS('Base Produits'!$X:$X,'Base Produits'!$V:$V,Q3)</f>
        <v>76</v>
      </c>
      <c r="T12" s="71"/>
      <c r="V12" s="336" t="s">
        <v>229</v>
      </c>
      <c r="W12" s="337"/>
      <c r="X12" s="70">
        <f>SUMIFS('Base Produits'!$X:$X,'Base Produits'!$V:$V,V3)</f>
        <v>0</v>
      </c>
      <c r="Y12" s="71"/>
      <c r="AF12" s="6"/>
    </row>
    <row r="13" spans="1:32" x14ac:dyDescent="0.35">
      <c r="C13" s="5"/>
      <c r="D13" s="6"/>
      <c r="E13" s="3"/>
      <c r="F13" s="2"/>
      <c r="G13" s="15"/>
      <c r="H13" s="15"/>
      <c r="I13" s="16"/>
      <c r="J13" s="16"/>
      <c r="K13" s="3"/>
      <c r="L13" s="15"/>
      <c r="M13" s="15"/>
      <c r="N13" s="16"/>
      <c r="O13" s="16"/>
      <c r="P13" s="3"/>
      <c r="Q13" s="15"/>
      <c r="R13" s="15"/>
      <c r="S13" s="16"/>
      <c r="T13" s="16"/>
      <c r="V13" s="15"/>
      <c r="W13" s="15"/>
      <c r="X13" s="16"/>
      <c r="Y13" s="16"/>
      <c r="AF13" s="6"/>
    </row>
    <row r="14" spans="1:32" x14ac:dyDescent="0.35">
      <c r="C14" s="5"/>
      <c r="D14" s="6"/>
      <c r="E14" s="3"/>
      <c r="F14" s="2"/>
      <c r="G14" s="15"/>
      <c r="H14" s="15"/>
      <c r="I14" s="16"/>
      <c r="J14" s="16"/>
      <c r="K14" s="3"/>
      <c r="L14" s="15"/>
      <c r="M14" s="15"/>
      <c r="N14" s="16"/>
      <c r="O14" s="16"/>
      <c r="P14" s="3"/>
      <c r="Q14" s="15"/>
      <c r="R14" s="15"/>
      <c r="S14" s="16"/>
      <c r="T14" s="16"/>
      <c r="V14" s="15"/>
      <c r="W14" s="15"/>
      <c r="X14" s="16"/>
      <c r="Y14" s="16"/>
    </row>
    <row r="15" spans="1:32" ht="11.15" customHeight="1" x14ac:dyDescent="0.35">
      <c r="C15" s="5"/>
      <c r="D15" s="6"/>
      <c r="E15" s="3"/>
      <c r="F15" s="2"/>
      <c r="G15" s="15"/>
      <c r="H15" s="15"/>
      <c r="I15" s="16"/>
      <c r="J15" s="16"/>
      <c r="K15" s="3"/>
      <c r="L15" s="15"/>
      <c r="M15" s="15"/>
      <c r="N15" s="16"/>
      <c r="O15" s="16"/>
      <c r="P15" s="3"/>
      <c r="Q15" s="15"/>
      <c r="R15" s="15"/>
      <c r="S15" s="16"/>
      <c r="T15" s="16"/>
      <c r="V15" s="15"/>
      <c r="W15" s="15"/>
      <c r="X15" s="16"/>
      <c r="Y15" s="16"/>
    </row>
    <row r="16" spans="1:32" x14ac:dyDescent="0.35">
      <c r="C16" s="5"/>
      <c r="D16" s="6"/>
      <c r="E16" s="3"/>
      <c r="F16" s="2"/>
      <c r="G16" s="15"/>
      <c r="H16" s="15"/>
      <c r="I16" s="16"/>
      <c r="J16" s="16"/>
      <c r="K16" s="3"/>
      <c r="L16" s="15"/>
      <c r="M16" s="15"/>
      <c r="N16" s="16"/>
      <c r="O16" s="16"/>
      <c r="P16" s="3"/>
      <c r="Q16" s="15"/>
      <c r="R16" s="15"/>
      <c r="S16" s="16"/>
      <c r="T16" s="16"/>
      <c r="V16" s="15"/>
      <c r="W16" s="15"/>
      <c r="X16" s="16"/>
      <c r="Y16" s="16"/>
    </row>
    <row r="17" spans="1:32" x14ac:dyDescent="0.35">
      <c r="C17" s="5"/>
      <c r="D17" s="6"/>
      <c r="E17" s="3"/>
      <c r="F17" s="2"/>
      <c r="G17" s="15"/>
      <c r="H17" s="15"/>
      <c r="I17" s="16"/>
      <c r="J17" s="16"/>
      <c r="K17" s="3"/>
      <c r="L17" s="15"/>
      <c r="M17" s="15"/>
      <c r="N17" s="16"/>
      <c r="O17" s="16"/>
      <c r="P17" s="3"/>
      <c r="Q17" s="15"/>
      <c r="R17" s="15"/>
      <c r="S17" s="16"/>
      <c r="T17" s="16"/>
      <c r="V17" s="15"/>
      <c r="W17" s="15"/>
      <c r="X17" s="16"/>
      <c r="Y17" s="16"/>
    </row>
    <row r="18" spans="1:32" x14ac:dyDescent="0.35">
      <c r="C18" s="5"/>
      <c r="D18" s="6"/>
      <c r="E18" s="3"/>
      <c r="F18" s="2"/>
      <c r="G18" s="15"/>
      <c r="H18" s="15"/>
      <c r="I18" s="16"/>
      <c r="J18" s="16"/>
      <c r="K18" s="3"/>
      <c r="L18" s="15"/>
      <c r="M18" s="15"/>
      <c r="N18" s="16"/>
      <c r="O18" s="16"/>
      <c r="P18" s="3"/>
      <c r="Q18" s="15"/>
      <c r="R18" s="15"/>
      <c r="S18" s="16"/>
      <c r="T18" s="16"/>
      <c r="V18" s="15"/>
      <c r="W18" s="15"/>
      <c r="X18" s="16"/>
      <c r="Y18" s="16"/>
    </row>
    <row r="19" spans="1:32" x14ac:dyDescent="0.35">
      <c r="C19" s="5"/>
      <c r="D19" s="6"/>
      <c r="E19" s="3"/>
      <c r="F19" s="2"/>
      <c r="G19" s="15"/>
      <c r="H19" s="15"/>
      <c r="I19" s="16"/>
      <c r="J19" s="16"/>
      <c r="K19" s="3"/>
      <c r="L19" s="15"/>
      <c r="M19" s="15"/>
      <c r="N19" s="16"/>
      <c r="O19" s="16"/>
      <c r="P19" s="3"/>
      <c r="Q19" s="15"/>
      <c r="R19" s="15"/>
      <c r="S19" s="16"/>
      <c r="T19" s="16"/>
      <c r="V19" s="15"/>
      <c r="W19" s="15"/>
      <c r="X19" s="16"/>
      <c r="Y19" s="16"/>
    </row>
    <row r="20" spans="1:32" x14ac:dyDescent="0.35">
      <c r="C20" s="5"/>
      <c r="D20" s="6"/>
      <c r="E20" s="3"/>
      <c r="F20" s="2"/>
      <c r="G20" s="15"/>
      <c r="H20" s="15"/>
      <c r="I20" s="16"/>
      <c r="J20" s="16"/>
      <c r="K20" s="3"/>
      <c r="L20" s="15"/>
      <c r="M20" s="15"/>
      <c r="N20" s="16"/>
      <c r="O20" s="16"/>
      <c r="P20" s="3"/>
      <c r="Q20" s="15"/>
      <c r="R20" s="15"/>
      <c r="S20" s="16"/>
      <c r="T20" s="16"/>
      <c r="V20" s="15"/>
      <c r="W20" s="15"/>
      <c r="X20" s="16"/>
      <c r="Y20" s="16"/>
    </row>
    <row r="21" spans="1:32" x14ac:dyDescent="0.35">
      <c r="C21" s="5"/>
      <c r="D21" s="6"/>
      <c r="E21" s="3"/>
      <c r="F21" s="2"/>
      <c r="G21" s="15"/>
      <c r="H21" s="15"/>
      <c r="I21" s="16"/>
      <c r="J21" s="16"/>
      <c r="K21" s="3"/>
      <c r="L21" s="15"/>
      <c r="M21" s="15"/>
      <c r="N21" s="16"/>
      <c r="O21" s="16"/>
      <c r="P21" s="3"/>
      <c r="Q21" s="15"/>
      <c r="R21" s="15"/>
      <c r="S21" s="16"/>
      <c r="T21" s="16"/>
      <c r="V21" s="15"/>
      <c r="W21" s="15"/>
      <c r="X21" s="16"/>
      <c r="Y21" s="16"/>
    </row>
    <row r="22" spans="1:32" x14ac:dyDescent="0.35">
      <c r="C22" s="5"/>
      <c r="D22" s="6"/>
      <c r="E22" s="3"/>
      <c r="F22" s="2"/>
      <c r="G22" s="15"/>
      <c r="H22" s="15"/>
      <c r="I22" s="16"/>
      <c r="J22" s="16"/>
      <c r="K22" s="3"/>
      <c r="L22" s="15"/>
      <c r="M22" s="15"/>
      <c r="N22" s="16"/>
      <c r="O22" s="16"/>
      <c r="P22" s="3"/>
      <c r="Q22" s="15"/>
      <c r="R22" s="15"/>
      <c r="S22" s="16"/>
      <c r="T22" s="16"/>
      <c r="V22" s="15"/>
      <c r="W22" s="15"/>
      <c r="X22" s="16"/>
      <c r="Y22" s="16"/>
    </row>
    <row r="23" spans="1:32" x14ac:dyDescent="0.35">
      <c r="C23" s="5"/>
      <c r="D23" s="6"/>
      <c r="E23" s="3"/>
      <c r="F23" s="2"/>
      <c r="G23" s="15"/>
      <c r="H23" s="15"/>
      <c r="I23" s="16"/>
      <c r="J23" s="16"/>
      <c r="K23" s="3"/>
      <c r="L23" s="15"/>
      <c r="M23" s="15"/>
      <c r="N23" s="16"/>
      <c r="O23" s="16"/>
      <c r="P23" s="3"/>
      <c r="Q23" s="15"/>
      <c r="R23" s="15"/>
      <c r="S23" s="16"/>
      <c r="T23" s="16"/>
      <c r="V23" s="15"/>
      <c r="W23" s="15"/>
      <c r="X23" s="16"/>
      <c r="Y23" s="16"/>
    </row>
    <row r="24" spans="1:32" x14ac:dyDescent="0.35">
      <c r="C24" s="5"/>
      <c r="D24" s="6"/>
      <c r="E24" s="3"/>
      <c r="F24" s="2"/>
      <c r="G24" s="15"/>
      <c r="H24" s="15"/>
      <c r="I24" s="16"/>
      <c r="J24" s="16"/>
      <c r="K24" s="3"/>
      <c r="L24" s="15"/>
      <c r="M24" s="15"/>
      <c r="N24" s="16"/>
      <c r="O24" s="16"/>
      <c r="P24" s="3"/>
      <c r="Q24" s="15"/>
      <c r="R24" s="15"/>
      <c r="S24" s="16"/>
      <c r="T24" s="16"/>
      <c r="V24" s="15"/>
      <c r="W24" s="15"/>
      <c r="X24" s="16"/>
      <c r="Y24" s="16"/>
    </row>
    <row r="25" spans="1:32" x14ac:dyDescent="0.35">
      <c r="C25" s="5"/>
      <c r="D25" s="6"/>
      <c r="E25" s="3"/>
      <c r="F25" s="2"/>
      <c r="G25" s="15"/>
      <c r="H25" s="15"/>
      <c r="I25" s="16"/>
      <c r="J25" s="16"/>
      <c r="K25" s="3"/>
      <c r="L25" s="15"/>
      <c r="M25" s="15"/>
      <c r="N25" s="16"/>
      <c r="O25" s="16"/>
      <c r="P25" s="3"/>
      <c r="Q25" s="15"/>
      <c r="R25" s="15"/>
      <c r="S25" s="16"/>
      <c r="T25" s="16"/>
      <c r="V25" s="15"/>
      <c r="W25" s="15"/>
      <c r="X25" s="16"/>
      <c r="Y25" s="16"/>
    </row>
    <row r="26" spans="1:32" x14ac:dyDescent="0.35">
      <c r="C26" s="5"/>
      <c r="D26" s="6"/>
      <c r="E26" s="3"/>
      <c r="F26" s="2"/>
      <c r="G26" s="15"/>
      <c r="H26" s="15"/>
      <c r="I26" s="16"/>
      <c r="J26" s="16"/>
      <c r="K26" s="3"/>
      <c r="L26" s="15"/>
      <c r="M26" s="15"/>
      <c r="N26" s="16"/>
      <c r="O26" s="16"/>
      <c r="P26" s="3"/>
      <c r="Q26" s="15"/>
      <c r="R26" s="15"/>
      <c r="S26" s="16"/>
      <c r="T26" s="16"/>
      <c r="V26" s="15"/>
      <c r="W26" s="15"/>
      <c r="X26" s="16"/>
      <c r="Y26" s="16"/>
    </row>
    <row r="27" spans="1:32" x14ac:dyDescent="0.35">
      <c r="C27" s="5"/>
      <c r="D27" s="6"/>
      <c r="E27" s="3"/>
      <c r="F27" s="2"/>
      <c r="G27" s="15"/>
      <c r="H27" s="15"/>
      <c r="I27" s="16"/>
      <c r="J27" s="16"/>
      <c r="K27" s="3"/>
      <c r="L27" s="15"/>
      <c r="M27" s="15"/>
      <c r="N27" s="16"/>
      <c r="O27" s="16"/>
      <c r="P27" s="3"/>
      <c r="Q27" s="15"/>
      <c r="R27" s="15"/>
      <c r="S27" s="16"/>
      <c r="T27" s="16"/>
      <c r="V27" s="15"/>
      <c r="W27" s="15"/>
      <c r="X27" s="16"/>
      <c r="Y27" s="16"/>
      <c r="AF27" s="19"/>
    </row>
    <row r="28" spans="1:32" x14ac:dyDescent="0.35">
      <c r="E28" s="3"/>
      <c r="F28" s="2"/>
      <c r="I28" s="16"/>
      <c r="AF28" s="20"/>
    </row>
    <row r="29" spans="1:32" x14ac:dyDescent="0.35">
      <c r="E29" s="3"/>
      <c r="F29" s="2"/>
    </row>
    <row r="30" spans="1:32" ht="15" thickBot="1" x14ac:dyDescent="0.4">
      <c r="E30" s="3"/>
      <c r="F30" s="2"/>
      <c r="I30" s="5"/>
      <c r="N30" s="5"/>
      <c r="S30" s="5"/>
      <c r="X30" s="5"/>
    </row>
    <row r="31" spans="1:32" x14ac:dyDescent="0.35">
      <c r="A31" s="62" t="s">
        <v>233</v>
      </c>
      <c r="D31" s="159"/>
      <c r="F31" s="2"/>
      <c r="G31" s="62" t="s">
        <v>234</v>
      </c>
      <c r="H31" s="3"/>
      <c r="I31" s="62" t="s">
        <v>235</v>
      </c>
      <c r="J31" s="3"/>
      <c r="K31" s="3"/>
      <c r="L31" s="3"/>
      <c r="M31" s="3"/>
      <c r="N31" s="62" t="s">
        <v>235</v>
      </c>
      <c r="S31" s="62" t="s">
        <v>235</v>
      </c>
      <c r="X31" s="62" t="s">
        <v>235</v>
      </c>
      <c r="AB31" s="1"/>
    </row>
    <row r="32" spans="1:32" x14ac:dyDescent="0.35">
      <c r="A32" s="63">
        <f>(IFERROR((I32*$H$3/$I$4),0)+IFERROR((N32*$M$3/$N$4),0)+IFERROR((S32*$R$3/$S$4),0)+IFERROR((X32*$W$3/$X$4),0))/($D$5/1000)</f>
        <v>0.34064703880671676</v>
      </c>
      <c r="D32" s="159"/>
      <c r="F32" s="2"/>
      <c r="G32" s="63">
        <v>0</v>
      </c>
      <c r="H32" s="3"/>
      <c r="I32" s="63" cm="1">
        <f t="array" ref="I32">IF($G32&gt;=I$7,TREND(J$6:J$7,I$6:I$7,$G32),IF($G32&gt;=I$8,TREND(J$7:J$8,I$7:I$8,$G32),IF($G32&gt;=I$9,TREND(J$8:J$9,I$8:I$9,$G32),IF($G32&gt;=I$10,TREND(J$9:J$10,I$9:I$10,$G32),IF($G32&gt;=I$11,TREND(J$10:J$11,I$10:I$11,$G32),0)))))</f>
        <v>0.40000000000000008</v>
      </c>
      <c r="J32" s="3"/>
      <c r="K32" s="3"/>
      <c r="L32" s="3"/>
      <c r="M32" s="3"/>
      <c r="N32" s="63" cm="1">
        <f t="array" ref="N32">IF($G32&gt;=N$7,TREND(O$6:O$7,N$6:N$7,$G32),IF($G32&gt;=N$8,TREND(O$7:O$8,N$7:N$8,$G32),IF($G32&gt;=N$9,TREND(O$8:O$9,N$8:N$9,$G32),IF($G32&gt;=N$10,TREND(O$9:O$10,N$9:N$10,$G32),IF($G32&gt;=N$11,TREND(O$10:O$11,N$10:N$11,$G32),0)))))</f>
        <v>0.40000000000000008</v>
      </c>
      <c r="S32" s="63" cm="1">
        <f t="array" ref="S32">IF($G32&gt;=S$7,TREND(T$6:T$7,S$6:S$7,$G32),IF($G32&gt;=S$8,TREND(T$7:T$8,S$7:S$8,$G32),IF($G32&gt;=S$9,TREND(T$8:T$9,S$8:S$9,$G32),IF($G32&gt;=S$10,TREND(T$9:T$10,S$9:S$10,$G32),IF($G32&gt;=S$11,TREND(T$10:T$11,S$10:S$11,$G32),0)))))</f>
        <v>0.34000000000000008</v>
      </c>
      <c r="X32" s="63" cm="1">
        <f t="array" ref="X32">IF($G32&gt;=X$7,TREND(Y$6:Y$7,X$6:X$7,$G32),IF($G32&gt;=X$8,TREND(Y$7:Y$8,X$7:X$8,$G32),IF($G32&gt;=X$9,TREND(Y$8:Y$9,X$8:X$9,$G32),IF($G32&gt;=X$10,TREND(Y$9:Y$10,X$9:X$10,$G32),IF($G32&gt;=X$11,TREND(Y$10:Y$11,X$10:X$11,$G32),0)))))</f>
        <v>0</v>
      </c>
      <c r="AB32" s="1"/>
    </row>
    <row r="33" spans="1:28" x14ac:dyDescent="0.35">
      <c r="A33" s="63">
        <f t="shared" ref="A33:A96" si="0">(IFERROR((I33*$H$3/$I$4),0)+IFERROR((N33*$M$3/$N$4),0)+IFERROR((S33*$R$3/$S$4),0)+IFERROR((X33*$W$3/$X$4),0))/($D$5/1000)</f>
        <v>0.36116321477688468</v>
      </c>
      <c r="D33" s="159"/>
      <c r="F33" s="2"/>
      <c r="G33" s="63">
        <v>0.01</v>
      </c>
      <c r="H33" s="3"/>
      <c r="I33" s="63" cm="1">
        <f t="array" ref="I33">IF($G33&gt;=I$7,TREND(J$6:J$7,I$6:I$7,$G33),IF($G33&gt;=I$8,TREND(J$7:J$8,I$7:I$8,$G33),IF($G33&gt;=I$9,TREND(J$8:J$9,I$8:I$9,$G33),IF($G33&gt;=I$10,TREND(J$9:J$10,I$9:I$10,$G33),IF($G33&gt;=I$11,TREND(J$10:J$11,I$10:I$11,$G33),0)))))</f>
        <v>0.42200000000000004</v>
      </c>
      <c r="J33" s="3"/>
      <c r="K33" s="3"/>
      <c r="L33" s="3"/>
      <c r="M33" s="3"/>
      <c r="N33" s="63" cm="1">
        <f t="array" ref="N33">IF($G33&gt;=N$7,TREND(O$6:O$7,N$6:N$7,$G33),IF($G33&gt;=N$8,TREND(O$7:O$8,N$7:N$8,$G33),IF($G33&gt;=N$9,TREND(O$8:O$9,N$8:N$9,$G33),IF($G33&gt;=N$10,TREND(O$9:O$10,N$9:N$10,$G33),IF($G33&gt;=N$11,TREND(O$10:O$11,N$10:N$11,$G33),0)))))</f>
        <v>0.42200000000000004</v>
      </c>
      <c r="S33" s="63" cm="1">
        <f t="array" ref="S33">IF($G33&gt;=S$7,TREND(T$6:T$7,S$6:S$7,$G33),IF($G33&gt;=S$8,TREND(T$7:T$8,S$7:S$8,$G33),IF($G33&gt;=S$9,TREND(T$8:T$9,S$8:S$9,$G33),IF($G33&gt;=S$10,TREND(T$9:T$10,S$9:S$10,$G33),IF($G33&gt;=S$11,TREND(T$10:T$11,S$10:S$11,$G33),0)))))</f>
        <v>0.3605000000000001</v>
      </c>
      <c r="X33" s="63" cm="1">
        <f t="array" ref="X33">IF($G33&gt;=X$7,TREND(Y$6:Y$7,X$6:X$7,$G33),IF($G33&gt;=X$8,TREND(Y$7:Y$8,X$7:X$8,$G33),IF($G33&gt;=X$9,TREND(Y$8:Y$9,X$8:X$9,$G33),IF($G33&gt;=X$10,TREND(Y$9:Y$10,X$9:X$10,$G33),IF($G33&gt;=X$11,TREND(Y$10:Y$11,X$10:X$11,$G33),0)))))</f>
        <v>0</v>
      </c>
      <c r="AB33" s="1"/>
    </row>
    <row r="34" spans="1:28" x14ac:dyDescent="0.35">
      <c r="A34" s="63">
        <f t="shared" si="0"/>
        <v>0.38167939074705265</v>
      </c>
      <c r="D34" s="159"/>
      <c r="F34" s="21"/>
      <c r="G34" s="63">
        <v>0.02</v>
      </c>
      <c r="H34" s="3"/>
      <c r="I34" s="63" cm="1">
        <f t="array" ref="I34">IF($G34&gt;=I$7,TREND(J$6:J$7,I$6:I$7,$G34),IF($G34&gt;=I$8,TREND(J$7:J$8,I$7:I$8,$G34),IF($G34&gt;=I$9,TREND(J$8:J$9,I$8:I$9,$G34),IF($G34&gt;=I$10,TREND(J$9:J$10,I$9:I$10,$G34),IF($G34&gt;=I$11,TREND(J$10:J$11,I$10:I$11,$G34),0)))))</f>
        <v>0.44400000000000006</v>
      </c>
      <c r="J34" s="3"/>
      <c r="K34" s="3"/>
      <c r="L34" s="3"/>
      <c r="M34" s="3"/>
      <c r="N34" s="63" cm="1">
        <f t="array" ref="N34">IF($G34&gt;=N$7,TREND(O$6:O$7,N$6:N$7,$G34),IF($G34&gt;=N$8,TREND(O$7:O$8,N$7:N$8,$G34),IF($G34&gt;=N$9,TREND(O$8:O$9,N$8:N$9,$G34),IF($G34&gt;=N$10,TREND(O$9:O$10,N$9:N$10,$G34),IF($G34&gt;=N$11,TREND(O$10:O$11,N$10:N$11,$G34),0)))))</f>
        <v>0.44400000000000006</v>
      </c>
      <c r="S34" s="63" cm="1">
        <f t="array" ref="S34">IF($G34&gt;=S$7,TREND(T$6:T$7,S$6:S$7,$G34),IF($G34&gt;=S$8,TREND(T$7:T$8,S$7:S$8,$G34),IF($G34&gt;=S$9,TREND(T$8:T$9,S$8:S$9,$G34),IF($G34&gt;=S$10,TREND(T$9:T$10,S$9:S$10,$G34),IF($G34&gt;=S$11,TREND(T$10:T$11,S$10:S$11,$G34),0)))))</f>
        <v>0.38100000000000006</v>
      </c>
      <c r="X34" s="63" cm="1">
        <f t="array" ref="X34">IF($G34&gt;=X$7,TREND(Y$6:Y$7,X$6:X$7,$G34),IF($G34&gt;=X$8,TREND(Y$7:Y$8,X$7:X$8,$G34),IF($G34&gt;=X$9,TREND(Y$8:Y$9,X$8:X$9,$G34),IF($G34&gt;=X$10,TREND(Y$9:Y$10,X$9:X$10,$G34),IF($G34&gt;=X$11,TREND(Y$10:Y$11,X$10:X$11,$G34),0)))))</f>
        <v>0</v>
      </c>
      <c r="AB34" s="1"/>
    </row>
    <row r="35" spans="1:28" x14ac:dyDescent="0.35">
      <c r="A35" s="63">
        <f t="shared" si="0"/>
        <v>0.40219556671722062</v>
      </c>
      <c r="D35" s="159"/>
      <c r="F35" s="21"/>
      <c r="G35" s="63">
        <v>0.03</v>
      </c>
      <c r="H35" s="3"/>
      <c r="I35" s="63" cm="1">
        <f t="array" ref="I35">IF($G35&gt;=I$7,TREND(J$6:J$7,I$6:I$7,$G35),IF($G35&gt;=I$8,TREND(J$7:J$8,I$7:I$8,$G35),IF($G35&gt;=I$9,TREND(J$8:J$9,I$8:I$9,$G35),IF($G35&gt;=I$10,TREND(J$9:J$10,I$9:I$10,$G35),IF($G35&gt;=I$11,TREND(J$10:J$11,I$10:I$11,$G35),0)))))</f>
        <v>0.46600000000000003</v>
      </c>
      <c r="J35" s="3"/>
      <c r="K35" s="3"/>
      <c r="L35" s="3"/>
      <c r="M35" s="3"/>
      <c r="N35" s="63" cm="1">
        <f t="array" ref="N35">IF($G35&gt;=N$7,TREND(O$6:O$7,N$6:N$7,$G35),IF($G35&gt;=N$8,TREND(O$7:O$8,N$7:N$8,$G35),IF($G35&gt;=N$9,TREND(O$8:O$9,N$8:N$9,$G35),IF($G35&gt;=N$10,TREND(O$9:O$10,N$9:N$10,$G35),IF($G35&gt;=N$11,TREND(O$10:O$11,N$10:N$11,$G35),0)))))</f>
        <v>0.46600000000000003</v>
      </c>
      <c r="S35" s="63" cm="1">
        <f t="array" ref="S35">IF($G35&gt;=S$7,TREND(T$6:T$7,S$6:S$7,$G35),IF($G35&gt;=S$8,TREND(T$7:T$8,S$7:S$8,$G35),IF($G35&gt;=S$9,TREND(T$8:T$9,S$8:S$9,$G35),IF($G35&gt;=S$10,TREND(T$9:T$10,S$9:S$10,$G35),IF($G35&gt;=S$11,TREND(T$10:T$11,S$10:S$11,$G35),0)))))</f>
        <v>0.40150000000000008</v>
      </c>
      <c r="X35" s="63" cm="1">
        <f t="array" ref="X35">IF($G35&gt;=X$7,TREND(Y$6:Y$7,X$6:X$7,$G35),IF($G35&gt;=X$8,TREND(Y$7:Y$8,X$7:X$8,$G35),IF($G35&gt;=X$9,TREND(Y$8:Y$9,X$8:X$9,$G35),IF($G35&gt;=X$10,TREND(Y$9:Y$10,X$9:X$10,$G35),IF($G35&gt;=X$11,TREND(Y$10:Y$11,X$10:X$11,$G35),0)))))</f>
        <v>0</v>
      </c>
      <c r="AB35" s="1"/>
    </row>
    <row r="36" spans="1:28" x14ac:dyDescent="0.35">
      <c r="A36" s="63">
        <f t="shared" si="0"/>
        <v>0.42271174268738848</v>
      </c>
      <c r="D36" s="159"/>
      <c r="F36" s="21"/>
      <c r="G36" s="63">
        <v>0.04</v>
      </c>
      <c r="H36" s="3"/>
      <c r="I36" s="63" cm="1">
        <f t="array" ref="I36">IF($G36&gt;=I$7,TREND(J$6:J$7,I$6:I$7,$G36),IF($G36&gt;=I$8,TREND(J$7:J$8,I$7:I$8,$G36),IF($G36&gt;=I$9,TREND(J$8:J$9,I$8:I$9,$G36),IF($G36&gt;=I$10,TREND(J$9:J$10,I$9:I$10,$G36),IF($G36&gt;=I$11,TREND(J$10:J$11,I$10:I$11,$G36),0)))))</f>
        <v>0.48800000000000004</v>
      </c>
      <c r="J36" s="3"/>
      <c r="K36" s="3"/>
      <c r="L36" s="3"/>
      <c r="M36" s="3"/>
      <c r="N36" s="63" cm="1">
        <f t="array" ref="N36">IF($G36&gt;=N$7,TREND(O$6:O$7,N$6:N$7,$G36),IF($G36&gt;=N$8,TREND(O$7:O$8,N$7:N$8,$G36),IF($G36&gt;=N$9,TREND(O$8:O$9,N$8:N$9,$G36),IF($G36&gt;=N$10,TREND(O$9:O$10,N$9:N$10,$G36),IF($G36&gt;=N$11,TREND(O$10:O$11,N$10:N$11,$G36),0)))))</f>
        <v>0.48800000000000004</v>
      </c>
      <c r="S36" s="63" cm="1">
        <f t="array" ref="S36">IF($G36&gt;=S$7,TREND(T$6:T$7,S$6:S$7,$G36),IF($G36&gt;=S$8,TREND(T$7:T$8,S$7:S$8,$G36),IF($G36&gt;=S$9,TREND(T$8:T$9,S$8:S$9,$G36),IF($G36&gt;=S$10,TREND(T$9:T$10,S$9:S$10,$G36),IF($G36&gt;=S$11,TREND(T$10:T$11,S$10:S$11,$G36),0)))))</f>
        <v>0.42200000000000004</v>
      </c>
      <c r="X36" s="63" cm="1">
        <f t="array" ref="X36">IF($G36&gt;=X$7,TREND(Y$6:Y$7,X$6:X$7,$G36),IF($G36&gt;=X$8,TREND(Y$7:Y$8,X$7:X$8,$G36),IF($G36&gt;=X$9,TREND(Y$8:Y$9,X$8:X$9,$G36),IF($G36&gt;=X$10,TREND(Y$9:Y$10,X$9:X$10,$G36),IF($G36&gt;=X$11,TREND(Y$10:Y$11,X$10:X$11,$G36),0)))))</f>
        <v>0</v>
      </c>
      <c r="AB36" s="1"/>
    </row>
    <row r="37" spans="1:28" x14ac:dyDescent="0.35">
      <c r="A37" s="63">
        <f t="shared" si="0"/>
        <v>0.44322791865755634</v>
      </c>
      <c r="D37" s="159"/>
      <c r="F37" s="21"/>
      <c r="G37" s="63">
        <v>0.05</v>
      </c>
      <c r="H37" s="3"/>
      <c r="I37" s="63" cm="1">
        <f t="array" ref="I37">IF($G37&gt;=I$7,TREND(J$6:J$7,I$6:I$7,$G37),IF($G37&gt;=I$8,TREND(J$7:J$8,I$7:I$8,$G37),IF($G37&gt;=I$9,TREND(J$8:J$9,I$8:I$9,$G37),IF($G37&gt;=I$10,TREND(J$9:J$10,I$9:I$10,$G37),IF($G37&gt;=I$11,TREND(J$10:J$11,I$10:I$11,$G37),0)))))</f>
        <v>0.51</v>
      </c>
      <c r="J37" s="3"/>
      <c r="K37" s="3"/>
      <c r="L37" s="3"/>
      <c r="M37" s="3"/>
      <c r="N37" s="63" cm="1">
        <f t="array" ref="N37">IF($G37&gt;=N$7,TREND(O$6:O$7,N$6:N$7,$G37),IF($G37&gt;=N$8,TREND(O$7:O$8,N$7:N$8,$G37),IF($G37&gt;=N$9,TREND(O$8:O$9,N$8:N$9,$G37),IF($G37&gt;=N$10,TREND(O$9:O$10,N$9:N$10,$G37),IF($G37&gt;=N$11,TREND(O$10:O$11,N$10:N$11,$G37),0)))))</f>
        <v>0.51</v>
      </c>
      <c r="S37" s="63" cm="1">
        <f t="array" ref="S37">IF($G37&gt;=S$7,TREND(T$6:T$7,S$6:S$7,$G37),IF($G37&gt;=S$8,TREND(T$7:T$8,S$7:S$8,$G37),IF($G37&gt;=S$9,TREND(T$8:T$9,S$8:S$9,$G37),IF($G37&gt;=S$10,TREND(T$9:T$10,S$9:S$10,$G37),IF($G37&gt;=S$11,TREND(T$10:T$11,S$10:S$11,$G37),0)))))</f>
        <v>0.44250000000000006</v>
      </c>
      <c r="X37" s="63" cm="1">
        <f t="array" ref="X37">IF($G37&gt;=X$7,TREND(Y$6:Y$7,X$6:X$7,$G37),IF($G37&gt;=X$8,TREND(Y$7:Y$8,X$7:X$8,$G37),IF($G37&gt;=X$9,TREND(Y$8:Y$9,X$8:X$9,$G37),IF($G37&gt;=X$10,TREND(Y$9:Y$10,X$9:X$10,$G37),IF($G37&gt;=X$11,TREND(Y$10:Y$11,X$10:X$11,$G37),0)))))</f>
        <v>0</v>
      </c>
      <c r="AB37" s="1"/>
    </row>
    <row r="38" spans="1:28" x14ac:dyDescent="0.35">
      <c r="A38" s="63">
        <f t="shared" si="0"/>
        <v>0.46374409462772431</v>
      </c>
      <c r="D38" s="159"/>
      <c r="F38" s="21"/>
      <c r="G38" s="63">
        <v>0.06</v>
      </c>
      <c r="H38" s="3"/>
      <c r="I38" s="63" cm="1">
        <f t="array" ref="I38">IF($G38&gt;=I$7,TREND(J$6:J$7,I$6:I$7,$G38),IF($G38&gt;=I$8,TREND(J$7:J$8,I$7:I$8,$G38),IF($G38&gt;=I$9,TREND(J$8:J$9,I$8:I$9,$G38),IF($G38&gt;=I$10,TREND(J$9:J$10,I$9:I$10,$G38),IF($G38&gt;=I$11,TREND(J$10:J$11,I$10:I$11,$G38),0)))))</f>
        <v>0.53200000000000003</v>
      </c>
      <c r="J38" s="3"/>
      <c r="K38" s="3"/>
      <c r="L38" s="3"/>
      <c r="M38" s="3"/>
      <c r="N38" s="63" cm="1">
        <f t="array" ref="N38">IF($G38&gt;=N$7,TREND(O$6:O$7,N$6:N$7,$G38),IF($G38&gt;=N$8,TREND(O$7:O$8,N$7:N$8,$G38),IF($G38&gt;=N$9,TREND(O$8:O$9,N$8:N$9,$G38),IF($G38&gt;=N$10,TREND(O$9:O$10,N$9:N$10,$G38),IF($G38&gt;=N$11,TREND(O$10:O$11,N$10:N$11,$G38),0)))))</f>
        <v>0.53200000000000003</v>
      </c>
      <c r="S38" s="63" cm="1">
        <f t="array" ref="S38">IF($G38&gt;=S$7,TREND(T$6:T$7,S$6:S$7,$G38),IF($G38&gt;=S$8,TREND(T$7:T$8,S$7:S$8,$G38),IF($G38&gt;=S$9,TREND(T$8:T$9,S$8:S$9,$G38),IF($G38&gt;=S$10,TREND(T$9:T$10,S$9:S$10,$G38),IF($G38&gt;=S$11,TREND(T$10:T$11,S$10:S$11,$G38),0)))))</f>
        <v>0.46300000000000008</v>
      </c>
      <c r="X38" s="63" cm="1">
        <f t="array" ref="X38">IF($G38&gt;=X$7,TREND(Y$6:Y$7,X$6:X$7,$G38),IF($G38&gt;=X$8,TREND(Y$7:Y$8,X$7:X$8,$G38),IF($G38&gt;=X$9,TREND(Y$8:Y$9,X$8:X$9,$G38),IF($G38&gt;=X$10,TREND(Y$9:Y$10,X$9:X$10,$G38),IF($G38&gt;=X$11,TREND(Y$10:Y$11,X$10:X$11,$G38),0)))))</f>
        <v>0</v>
      </c>
      <c r="AB38" s="1"/>
    </row>
    <row r="39" spans="1:28" x14ac:dyDescent="0.35">
      <c r="A39" s="63">
        <f t="shared" si="0"/>
        <v>0.48426027059789223</v>
      </c>
      <c r="D39" s="159"/>
      <c r="F39" s="21"/>
      <c r="G39" s="63">
        <v>7.0000000000000007E-2</v>
      </c>
      <c r="H39" s="3"/>
      <c r="I39" s="63" cm="1">
        <f t="array" ref="I39">IF($G39&gt;=I$7,TREND(J$6:J$7,I$6:I$7,$G39),IF($G39&gt;=I$8,TREND(J$7:J$8,I$7:I$8,$G39),IF($G39&gt;=I$9,TREND(J$8:J$9,I$8:I$9,$G39),IF($G39&gt;=I$10,TREND(J$9:J$10,I$9:I$10,$G39),IF($G39&gt;=I$11,TREND(J$10:J$11,I$10:I$11,$G39),0)))))</f>
        <v>0.55400000000000005</v>
      </c>
      <c r="J39" s="3"/>
      <c r="K39" s="3"/>
      <c r="L39" s="3"/>
      <c r="M39" s="3"/>
      <c r="N39" s="63" cm="1">
        <f t="array" ref="N39">IF($G39&gt;=N$7,TREND(O$6:O$7,N$6:N$7,$G39),IF($G39&gt;=N$8,TREND(O$7:O$8,N$7:N$8,$G39),IF($G39&gt;=N$9,TREND(O$8:O$9,N$8:N$9,$G39),IF($G39&gt;=N$10,TREND(O$9:O$10,N$9:N$10,$G39),IF($G39&gt;=N$11,TREND(O$10:O$11,N$10:N$11,$G39),0)))))</f>
        <v>0.55400000000000005</v>
      </c>
      <c r="S39" s="63" cm="1">
        <f t="array" ref="S39">IF($G39&gt;=S$7,TREND(T$6:T$7,S$6:S$7,$G39),IF($G39&gt;=S$8,TREND(T$7:T$8,S$7:S$8,$G39),IF($G39&gt;=S$9,TREND(T$8:T$9,S$8:S$9,$G39),IF($G39&gt;=S$10,TREND(T$9:T$10,S$9:S$10,$G39),IF($G39&gt;=S$11,TREND(T$10:T$11,S$10:S$11,$G39),0)))))</f>
        <v>0.48350000000000004</v>
      </c>
      <c r="X39" s="63" cm="1">
        <f t="array" ref="X39">IF($G39&gt;=X$7,TREND(Y$6:Y$7,X$6:X$7,$G39),IF($G39&gt;=X$8,TREND(Y$7:Y$8,X$7:X$8,$G39),IF($G39&gt;=X$9,TREND(Y$8:Y$9,X$8:X$9,$G39),IF($G39&gt;=X$10,TREND(Y$9:Y$10,X$9:X$10,$G39),IF($G39&gt;=X$11,TREND(Y$10:Y$11,X$10:X$11,$G39),0)))))</f>
        <v>0</v>
      </c>
      <c r="AB39" s="1"/>
    </row>
    <row r="40" spans="1:28" x14ac:dyDescent="0.35">
      <c r="A40" s="63">
        <f t="shared" si="0"/>
        <v>0.50477644656805998</v>
      </c>
      <c r="D40" s="159"/>
      <c r="F40" s="21"/>
      <c r="G40" s="63">
        <v>0.08</v>
      </c>
      <c r="H40" s="3"/>
      <c r="I40" s="63" cm="1">
        <f t="array" ref="I40">IF($G40&gt;=I$7,TREND(J$6:J$7,I$6:I$7,$G40),IF($G40&gt;=I$8,TREND(J$7:J$8,I$7:I$8,$G40),IF($G40&gt;=I$9,TREND(J$8:J$9,I$8:I$9,$G40),IF($G40&gt;=I$10,TREND(J$9:J$10,I$9:I$10,$G40),IF($G40&gt;=I$11,TREND(J$10:J$11,I$10:I$11,$G40),0)))))</f>
        <v>0.57599999999999996</v>
      </c>
      <c r="J40" s="3"/>
      <c r="K40" s="3"/>
      <c r="L40" s="3"/>
      <c r="M40" s="3"/>
      <c r="N40" s="63" cm="1">
        <f t="array" ref="N40">IF($G40&gt;=N$7,TREND(O$6:O$7,N$6:N$7,$G40),IF($G40&gt;=N$8,TREND(O$7:O$8,N$7:N$8,$G40),IF($G40&gt;=N$9,TREND(O$8:O$9,N$8:N$9,$G40),IF($G40&gt;=N$10,TREND(O$9:O$10,N$9:N$10,$G40),IF($G40&gt;=N$11,TREND(O$10:O$11,N$10:N$11,$G40),0)))))</f>
        <v>0.57599999999999996</v>
      </c>
      <c r="S40" s="63" cm="1">
        <f t="array" ref="S40">IF($G40&gt;=S$7,TREND(T$6:T$7,S$6:S$7,$G40),IF($G40&gt;=S$8,TREND(T$7:T$8,S$7:S$8,$G40),IF($G40&gt;=S$9,TREND(T$8:T$9,S$8:S$9,$G40),IF($G40&gt;=S$10,TREND(T$9:T$10,S$9:S$10,$G40),IF($G40&gt;=S$11,TREND(T$10:T$11,S$10:S$11,$G40),0)))))</f>
        <v>0.504</v>
      </c>
      <c r="X40" s="63" cm="1">
        <f t="array" ref="X40">IF($G40&gt;=X$7,TREND(Y$6:Y$7,X$6:X$7,$G40),IF($G40&gt;=X$8,TREND(Y$7:Y$8,X$7:X$8,$G40),IF($G40&gt;=X$9,TREND(Y$8:Y$9,X$8:X$9,$G40),IF($G40&gt;=X$10,TREND(Y$9:Y$10,X$9:X$10,$G40),IF($G40&gt;=X$11,TREND(Y$10:Y$11,X$10:X$11,$G40),0)))))</f>
        <v>0</v>
      </c>
      <c r="AB40" s="1"/>
    </row>
    <row r="41" spans="1:28" x14ac:dyDescent="0.35">
      <c r="A41" s="63">
        <f t="shared" si="0"/>
        <v>0.52529262253822806</v>
      </c>
      <c r="D41" s="159"/>
      <c r="F41" s="21"/>
      <c r="G41" s="63">
        <v>0.09</v>
      </c>
      <c r="H41" s="3"/>
      <c r="I41" s="63" cm="1">
        <f t="array" ref="I41">IF($G41&gt;=I$7,TREND(J$6:J$7,I$6:I$7,$G41),IF($G41&gt;=I$8,TREND(J$7:J$8,I$7:I$8,$G41),IF($G41&gt;=I$9,TREND(J$8:J$9,I$8:I$9,$G41),IF($G41&gt;=I$10,TREND(J$9:J$10,I$9:I$10,$G41),IF($G41&gt;=I$11,TREND(J$10:J$11,I$10:I$11,$G41),0)))))</f>
        <v>0.59799999999999998</v>
      </c>
      <c r="J41" s="3"/>
      <c r="K41" s="3"/>
      <c r="L41" s="3"/>
      <c r="M41" s="3"/>
      <c r="N41" s="63" cm="1">
        <f t="array" ref="N41">IF($G41&gt;=N$7,TREND(O$6:O$7,N$6:N$7,$G41),IF($G41&gt;=N$8,TREND(O$7:O$8,N$7:N$8,$G41),IF($G41&gt;=N$9,TREND(O$8:O$9,N$8:N$9,$G41),IF($G41&gt;=N$10,TREND(O$9:O$10,N$9:N$10,$G41),IF($G41&gt;=N$11,TREND(O$10:O$11,N$10:N$11,$G41),0)))))</f>
        <v>0.59799999999999998</v>
      </c>
      <c r="S41" s="63" cm="1">
        <f t="array" ref="S41">IF($G41&gt;=S$7,TREND(T$6:T$7,S$6:S$7,$G41),IF($G41&gt;=S$8,TREND(T$7:T$8,S$7:S$8,$G41),IF($G41&gt;=S$9,TREND(T$8:T$9,S$8:S$9,$G41),IF($G41&gt;=S$10,TREND(T$9:T$10,S$9:S$10,$G41),IF($G41&gt;=S$11,TREND(T$10:T$11,S$10:S$11,$G41),0)))))</f>
        <v>0.52450000000000008</v>
      </c>
      <c r="X41" s="63" cm="1">
        <f t="array" ref="X41">IF($G41&gt;=X$7,TREND(Y$6:Y$7,X$6:X$7,$G41),IF($G41&gt;=X$8,TREND(Y$7:Y$8,X$7:X$8,$G41),IF($G41&gt;=X$9,TREND(Y$8:Y$9,X$8:X$9,$G41),IF($G41&gt;=X$10,TREND(Y$9:Y$10,X$9:X$10,$G41),IF($G41&gt;=X$11,TREND(Y$10:Y$11,X$10:X$11,$G41),0)))))</f>
        <v>0</v>
      </c>
      <c r="AB41" s="1"/>
    </row>
    <row r="42" spans="1:28" x14ac:dyDescent="0.35">
      <c r="A42" s="63">
        <f t="shared" si="0"/>
        <v>0.54580879850839581</v>
      </c>
      <c r="D42" s="159"/>
      <c r="F42" s="21"/>
      <c r="G42" s="63">
        <v>0.1</v>
      </c>
      <c r="H42" s="3"/>
      <c r="I42" s="63" cm="1">
        <f t="array" ref="I42">IF($G42&gt;=I$7,TREND(J$6:J$7,I$6:I$7,$G42),IF($G42&gt;=I$8,TREND(J$7:J$8,I$7:I$8,$G42),IF($G42&gt;=I$9,TREND(J$8:J$9,I$8:I$9,$G42),IF($G42&gt;=I$10,TREND(J$9:J$10,I$9:I$10,$G42),IF($G42&gt;=I$11,TREND(J$10:J$11,I$10:I$11,$G42),0)))))</f>
        <v>0.62</v>
      </c>
      <c r="J42" s="3"/>
      <c r="K42" s="3"/>
      <c r="L42" s="3"/>
      <c r="M42" s="27"/>
      <c r="N42" s="63" cm="1">
        <f t="array" ref="N42">IF($G42&gt;=N$7,TREND(O$6:O$7,N$6:N$7,$G42),IF($G42&gt;=N$8,TREND(O$7:O$8,N$7:N$8,$G42),IF($G42&gt;=N$9,TREND(O$8:O$9,N$8:N$9,$G42),IF($G42&gt;=N$10,TREND(O$9:O$10,N$9:N$10,$G42),IF($G42&gt;=N$11,TREND(O$10:O$11,N$10:N$11,$G42),0)))))</f>
        <v>0.62</v>
      </c>
      <c r="S42" s="63" cm="1">
        <f t="array" ref="S42">IF($G42&gt;=S$7,TREND(T$6:T$7,S$6:S$7,$G42),IF($G42&gt;=S$8,TREND(T$7:T$8,S$7:S$8,$G42),IF($G42&gt;=S$9,TREND(T$8:T$9,S$8:S$9,$G42),IF($G42&gt;=S$10,TREND(T$9:T$10,S$9:S$10,$G42),IF($G42&gt;=S$11,TREND(T$10:T$11,S$10:S$11,$G42),0)))))</f>
        <v>0.54500000000000004</v>
      </c>
      <c r="X42" s="63" cm="1">
        <f t="array" ref="X42">IF($G42&gt;=X$7,TREND(Y$6:Y$7,X$6:X$7,$G42),IF($G42&gt;=X$8,TREND(Y$7:Y$8,X$7:X$8,$G42),IF($G42&gt;=X$9,TREND(Y$8:Y$9,X$8:X$9,$G42),IF($G42&gt;=X$10,TREND(Y$9:Y$10,X$9:X$10,$G42),IF($G42&gt;=X$11,TREND(Y$10:Y$11,X$10:X$11,$G42),0)))))</f>
        <v>0</v>
      </c>
      <c r="AB42" s="1"/>
    </row>
    <row r="43" spans="1:28" x14ac:dyDescent="0.35">
      <c r="A43" s="63">
        <f t="shared" si="0"/>
        <v>0.56613688917837612</v>
      </c>
      <c r="D43" s="159"/>
      <c r="F43" s="21"/>
      <c r="G43" s="63">
        <v>0.11</v>
      </c>
      <c r="H43" s="3"/>
      <c r="I43" s="63" cm="1">
        <f t="array" ref="I43">IF($G43&gt;=I$7,TREND(J$6:J$7,I$6:I$7,$G43),IF($G43&gt;=I$8,TREND(J$7:J$8,I$7:I$8,$G43),IF($G43&gt;=I$9,TREND(J$8:J$9,I$8:I$9,$G43),IF($G43&gt;=I$10,TREND(J$9:J$10,I$9:I$10,$G43),IF($G43&gt;=I$11,TREND(J$10:J$11,I$10:I$11,$G43),0)))))</f>
        <v>0.62455882352941172</v>
      </c>
      <c r="J43" s="3"/>
      <c r="K43" s="3"/>
      <c r="L43" s="3"/>
      <c r="M43" s="3"/>
      <c r="N43" s="63" cm="1">
        <f t="array" ref="N43">IF($G43&gt;=N$7,TREND(O$6:O$7,N$6:N$7,$G43),IF($G43&gt;=N$8,TREND(O$7:O$8,N$7:N$8,$G43),IF($G43&gt;=N$9,TREND(O$8:O$9,N$8:N$9,$G43),IF($G43&gt;=N$10,TREND(O$9:O$10,N$9:N$10,$G43),IF($G43&gt;=N$11,TREND(O$10:O$11,N$10:N$11,$G43),0)))))</f>
        <v>0.62455882352941172</v>
      </c>
      <c r="S43" s="63" cm="1">
        <f t="array" ref="S43">IF($G43&gt;=S$7,TREND(T$6:T$7,S$6:S$7,$G43),IF($G43&gt;=S$8,TREND(T$7:T$8,S$7:S$8,$G43),IF($G43&gt;=S$9,TREND(T$8:T$9,S$8:S$9,$G43),IF($G43&gt;=S$10,TREND(T$9:T$10,S$9:S$10,$G43),IF($G43&gt;=S$11,TREND(T$10:T$11,S$10:S$11,$G43),0)))))</f>
        <v>0.56550000000000011</v>
      </c>
      <c r="X43" s="63" cm="1">
        <f t="array" ref="X43">IF($G43&gt;=X$7,TREND(Y$6:Y$7,X$6:X$7,$G43),IF($G43&gt;=X$8,TREND(Y$7:Y$8,X$7:X$8,$G43),IF($G43&gt;=X$9,TREND(Y$8:Y$9,X$8:X$9,$G43),IF($G43&gt;=X$10,TREND(Y$9:Y$10,X$9:X$10,$G43),IF($G43&gt;=X$11,TREND(Y$10:Y$11,X$10:X$11,$G43),0)))))</f>
        <v>0</v>
      </c>
      <c r="AB43" s="1"/>
    </row>
    <row r="44" spans="1:28" x14ac:dyDescent="0.35">
      <c r="A44" s="63">
        <f t="shared" si="0"/>
        <v>0.58646497984835633</v>
      </c>
      <c r="D44" s="159"/>
      <c r="F44" s="21"/>
      <c r="G44" s="63">
        <v>0.12</v>
      </c>
      <c r="H44" s="3"/>
      <c r="I44" s="63" cm="1">
        <f t="array" ref="I44">IF($G44&gt;=I$7,TREND(J$6:J$7,I$6:I$7,$G44),IF($G44&gt;=I$8,TREND(J$7:J$8,I$7:I$8,$G44),IF($G44&gt;=I$9,TREND(J$8:J$9,I$8:I$9,$G44),IF($G44&gt;=I$10,TREND(J$9:J$10,I$9:I$10,$G44),IF($G44&gt;=I$11,TREND(J$10:J$11,I$10:I$11,$G44),0)))))</f>
        <v>0.62911764705882345</v>
      </c>
      <c r="J44" s="3"/>
      <c r="K44" s="3"/>
      <c r="L44" s="3"/>
      <c r="M44" s="3"/>
      <c r="N44" s="63" cm="1">
        <f t="array" ref="N44">IF($G44&gt;=N$7,TREND(O$6:O$7,N$6:N$7,$G44),IF($G44&gt;=N$8,TREND(O$7:O$8,N$7:N$8,$G44),IF($G44&gt;=N$9,TREND(O$8:O$9,N$8:N$9,$G44),IF($G44&gt;=N$10,TREND(O$9:O$10,N$9:N$10,$G44),IF($G44&gt;=N$11,TREND(O$10:O$11,N$10:N$11,$G44),0)))))</f>
        <v>0.62911764705882345</v>
      </c>
      <c r="S44" s="63" cm="1">
        <f t="array" ref="S44">IF($G44&gt;=S$7,TREND(T$6:T$7,S$6:S$7,$G44),IF($G44&gt;=S$8,TREND(T$7:T$8,S$7:S$8,$G44),IF($G44&gt;=S$9,TREND(T$8:T$9,S$8:S$9,$G44),IF($G44&gt;=S$10,TREND(T$9:T$10,S$9:S$10,$G44),IF($G44&gt;=S$11,TREND(T$10:T$11,S$10:S$11,$G44),0)))))</f>
        <v>0.58600000000000008</v>
      </c>
      <c r="X44" s="63" cm="1">
        <f t="array" ref="X44">IF($G44&gt;=X$7,TREND(Y$6:Y$7,X$6:X$7,$G44),IF($G44&gt;=X$8,TREND(Y$7:Y$8,X$7:X$8,$G44),IF($G44&gt;=X$9,TREND(Y$8:Y$9,X$8:X$9,$G44),IF($G44&gt;=X$10,TREND(Y$9:Y$10,X$9:X$10,$G44),IF($G44&gt;=X$11,TREND(Y$10:Y$11,X$10:X$11,$G44),0)))))</f>
        <v>0</v>
      </c>
      <c r="AB44" s="1"/>
    </row>
    <row r="45" spans="1:28" x14ac:dyDescent="0.35">
      <c r="A45" s="63">
        <f t="shared" si="0"/>
        <v>0.60679307051833653</v>
      </c>
      <c r="D45" s="159"/>
      <c r="F45" s="21"/>
      <c r="G45" s="63">
        <v>0.13</v>
      </c>
      <c r="H45" s="3"/>
      <c r="I45" s="63" cm="1">
        <f t="array" ref="I45">IF($G45&gt;=I$7,TREND(J$6:J$7,I$6:I$7,$G45),IF($G45&gt;=I$8,TREND(J$7:J$8,I$7:I$8,$G45),IF($G45&gt;=I$9,TREND(J$8:J$9,I$8:I$9,$G45),IF($G45&gt;=I$10,TREND(J$9:J$10,I$9:I$10,$G45),IF($G45&gt;=I$11,TREND(J$10:J$11,I$10:I$11,$G45),0)))))</f>
        <v>0.63367647058823529</v>
      </c>
      <c r="J45" s="3"/>
      <c r="K45" s="3"/>
      <c r="L45" s="3"/>
      <c r="M45" s="3"/>
      <c r="N45" s="63" cm="1">
        <f t="array" ref="N45">IF($G45&gt;=N$7,TREND(O$6:O$7,N$6:N$7,$G45),IF($G45&gt;=N$8,TREND(O$7:O$8,N$7:N$8,$G45),IF($G45&gt;=N$9,TREND(O$8:O$9,N$8:N$9,$G45),IF($G45&gt;=N$10,TREND(O$9:O$10,N$9:N$10,$G45),IF($G45&gt;=N$11,TREND(O$10:O$11,N$10:N$11,$G45),0)))))</f>
        <v>0.63367647058823529</v>
      </c>
      <c r="S45" s="63" cm="1">
        <f t="array" ref="S45">IF($G45&gt;=S$7,TREND(T$6:T$7,S$6:S$7,$G45),IF($G45&gt;=S$8,TREND(T$7:T$8,S$7:S$8,$G45),IF($G45&gt;=S$9,TREND(T$8:T$9,S$8:S$9,$G45),IF($G45&gt;=S$10,TREND(T$9:T$10,S$9:S$10,$G45),IF($G45&gt;=S$11,TREND(T$10:T$11,S$10:S$11,$G45),0)))))</f>
        <v>0.60650000000000004</v>
      </c>
      <c r="X45" s="63" cm="1">
        <f t="array" ref="X45">IF($G45&gt;=X$7,TREND(Y$6:Y$7,X$6:X$7,$G45),IF($G45&gt;=X$8,TREND(Y$7:Y$8,X$7:X$8,$G45),IF($G45&gt;=X$9,TREND(Y$8:Y$9,X$8:X$9,$G45),IF($G45&gt;=X$10,TREND(Y$9:Y$10,X$9:X$10,$G45),IF($G45&gt;=X$11,TREND(Y$10:Y$11,X$10:X$11,$G45),0)))))</f>
        <v>0</v>
      </c>
      <c r="AB45" s="1"/>
    </row>
    <row r="46" spans="1:28" x14ac:dyDescent="0.35">
      <c r="A46" s="63">
        <f t="shared" si="0"/>
        <v>0.62712116118831651</v>
      </c>
      <c r="D46" s="159"/>
      <c r="F46" s="21"/>
      <c r="G46" s="63">
        <v>0.14000000000000001</v>
      </c>
      <c r="H46" s="3"/>
      <c r="I46" s="63" cm="1">
        <f t="array" ref="I46">IF($G46&gt;=I$7,TREND(J$6:J$7,I$6:I$7,$G46),IF($G46&gt;=I$8,TREND(J$7:J$8,I$7:I$8,$G46),IF($G46&gt;=I$9,TREND(J$8:J$9,I$8:I$9,$G46),IF($G46&gt;=I$10,TREND(J$9:J$10,I$9:I$10,$G46),IF($G46&gt;=I$11,TREND(J$10:J$11,I$10:I$11,$G46),0)))))</f>
        <v>0.63823529411764701</v>
      </c>
      <c r="J46" s="3"/>
      <c r="K46" s="3"/>
      <c r="L46" s="3"/>
      <c r="M46" s="3"/>
      <c r="N46" s="63" cm="1">
        <f t="array" ref="N46">IF($G46&gt;=N$7,TREND(O$6:O$7,N$6:N$7,$G46),IF($G46&gt;=N$8,TREND(O$7:O$8,N$7:N$8,$G46),IF($G46&gt;=N$9,TREND(O$8:O$9,N$8:N$9,$G46),IF($G46&gt;=N$10,TREND(O$9:O$10,N$9:N$10,$G46),IF($G46&gt;=N$11,TREND(O$10:O$11,N$10:N$11,$G46),0)))))</f>
        <v>0.63823529411764701</v>
      </c>
      <c r="S46" s="63" cm="1">
        <f t="array" ref="S46">IF($G46&gt;=S$7,TREND(T$6:T$7,S$6:S$7,$G46),IF($G46&gt;=S$8,TREND(T$7:T$8,S$7:S$8,$G46),IF($G46&gt;=S$9,TREND(T$8:T$9,S$8:S$9,$G46),IF($G46&gt;=S$10,TREND(T$9:T$10,S$9:S$10,$G46),IF($G46&gt;=S$11,TREND(T$10:T$11,S$10:S$11,$G46),0)))))</f>
        <v>0.627</v>
      </c>
      <c r="X46" s="63" cm="1">
        <f t="array" ref="X46">IF($G46&gt;=X$7,TREND(Y$6:Y$7,X$6:X$7,$G46),IF($G46&gt;=X$8,TREND(Y$7:Y$8,X$7:X$8,$G46),IF($G46&gt;=X$9,TREND(Y$8:Y$9,X$8:X$9,$G46),IF($G46&gt;=X$10,TREND(Y$9:Y$10,X$9:X$10,$G46),IF($G46&gt;=X$11,TREND(Y$10:Y$11,X$10:X$11,$G46),0)))))</f>
        <v>0</v>
      </c>
      <c r="AB46" s="1"/>
    </row>
    <row r="47" spans="1:28" x14ac:dyDescent="0.35">
      <c r="A47" s="63">
        <f t="shared" si="0"/>
        <v>0.64744925185829671</v>
      </c>
      <c r="D47" s="159"/>
      <c r="F47" s="21"/>
      <c r="G47" s="63">
        <v>0.15</v>
      </c>
      <c r="H47" s="3"/>
      <c r="I47" s="63" cm="1">
        <f t="array" ref="I47">IF($G47&gt;=I$7,TREND(J$6:J$7,I$6:I$7,$G47),IF($G47&gt;=I$8,TREND(J$7:J$8,I$7:I$8,$G47),IF($G47&gt;=I$9,TREND(J$8:J$9,I$8:I$9,$G47),IF($G47&gt;=I$10,TREND(J$9:J$10,I$9:I$10,$G47),IF($G47&gt;=I$11,TREND(J$10:J$11,I$10:I$11,$G47),0)))))</f>
        <v>0.64279411764705874</v>
      </c>
      <c r="J47" s="3"/>
      <c r="K47" s="3"/>
      <c r="L47" s="3"/>
      <c r="M47" s="3"/>
      <c r="N47" s="63" cm="1">
        <f t="array" ref="N47">IF($G47&gt;=N$7,TREND(O$6:O$7,N$6:N$7,$G47),IF($G47&gt;=N$8,TREND(O$7:O$8,N$7:N$8,$G47),IF($G47&gt;=N$9,TREND(O$8:O$9,N$8:N$9,$G47),IF($G47&gt;=N$10,TREND(O$9:O$10,N$9:N$10,$G47),IF($G47&gt;=N$11,TREND(O$10:O$11,N$10:N$11,$G47),0)))))</f>
        <v>0.64279411764705874</v>
      </c>
      <c r="S47" s="63" cm="1">
        <f t="array" ref="S47">IF($G47&gt;=S$7,TREND(T$6:T$7,S$6:S$7,$G47),IF($G47&gt;=S$8,TREND(T$7:T$8,S$7:S$8,$G47),IF($G47&gt;=S$9,TREND(T$8:T$9,S$8:S$9,$G47),IF($G47&gt;=S$10,TREND(T$9:T$10,S$9:S$10,$G47),IF($G47&gt;=S$11,TREND(T$10:T$11,S$10:S$11,$G47),0)))))</f>
        <v>0.64749999999999996</v>
      </c>
      <c r="X47" s="63" cm="1">
        <f t="array" ref="X47">IF($G47&gt;=X$7,TREND(Y$6:Y$7,X$6:X$7,$G47),IF($G47&gt;=X$8,TREND(Y$7:Y$8,X$7:X$8,$G47),IF($G47&gt;=X$9,TREND(Y$8:Y$9,X$8:X$9,$G47),IF($G47&gt;=X$10,TREND(Y$9:Y$10,X$9:X$10,$G47),IF($G47&gt;=X$11,TREND(Y$10:Y$11,X$10:X$11,$G47),0)))))</f>
        <v>0</v>
      </c>
      <c r="AB47" s="1"/>
    </row>
    <row r="48" spans="1:28" x14ac:dyDescent="0.35">
      <c r="A48" s="63">
        <f t="shared" si="0"/>
        <v>0.66777734252827703</v>
      </c>
      <c r="D48" s="159"/>
      <c r="F48" s="21"/>
      <c r="G48" s="63">
        <v>0.16</v>
      </c>
      <c r="H48" s="3"/>
      <c r="I48" s="63" cm="1">
        <f t="array" ref="I48">IF($G48&gt;=I$7,TREND(J$6:J$7,I$6:I$7,$G48),IF($G48&gt;=I$8,TREND(J$7:J$8,I$7:I$8,$G48),IF($G48&gt;=I$9,TREND(J$8:J$9,I$8:I$9,$G48),IF($G48&gt;=I$10,TREND(J$9:J$10,I$9:I$10,$G48),IF($G48&gt;=I$11,TREND(J$10:J$11,I$10:I$11,$G48),0)))))</f>
        <v>0.64735294117647058</v>
      </c>
      <c r="J48" s="3"/>
      <c r="K48" s="3"/>
      <c r="L48" s="3"/>
      <c r="M48" s="3"/>
      <c r="N48" s="63" cm="1">
        <f t="array" ref="N48">IF($G48&gt;=N$7,TREND(O$6:O$7,N$6:N$7,$G48),IF($G48&gt;=N$8,TREND(O$7:O$8,N$7:N$8,$G48),IF($G48&gt;=N$9,TREND(O$8:O$9,N$8:N$9,$G48),IF($G48&gt;=N$10,TREND(O$9:O$10,N$9:N$10,$G48),IF($G48&gt;=N$11,TREND(O$10:O$11,N$10:N$11,$G48),0)))))</f>
        <v>0.64735294117647058</v>
      </c>
      <c r="S48" s="63" cm="1">
        <f t="array" ref="S48">IF($G48&gt;=S$7,TREND(T$6:T$7,S$6:S$7,$G48),IF($G48&gt;=S$8,TREND(T$7:T$8,S$7:S$8,$G48),IF($G48&gt;=S$9,TREND(T$8:T$9,S$8:S$9,$G48),IF($G48&gt;=S$10,TREND(T$9:T$10,S$9:S$10,$G48),IF($G48&gt;=S$11,TREND(T$10:T$11,S$10:S$11,$G48),0)))))</f>
        <v>0.66800000000000004</v>
      </c>
      <c r="X48" s="63" cm="1">
        <f t="array" ref="X48">IF($G48&gt;=X$7,TREND(Y$6:Y$7,X$6:X$7,$G48),IF($G48&gt;=X$8,TREND(Y$7:Y$8,X$7:X$8,$G48),IF($G48&gt;=X$9,TREND(Y$8:Y$9,X$8:X$9,$G48),IF($G48&gt;=X$10,TREND(Y$9:Y$10,X$9:X$10,$G48),IF($G48&gt;=X$11,TREND(Y$10:Y$11,X$10:X$11,$G48),0)))))</f>
        <v>0</v>
      </c>
      <c r="AB48" s="1"/>
    </row>
    <row r="49" spans="1:28" x14ac:dyDescent="0.35">
      <c r="A49" s="63">
        <f t="shared" si="0"/>
        <v>0.68810543319825712</v>
      </c>
      <c r="D49" s="159"/>
      <c r="F49" s="21"/>
      <c r="G49" s="63">
        <v>0.17</v>
      </c>
      <c r="H49" s="3"/>
      <c r="I49" s="63" cm="1">
        <f t="array" ref="I49">IF($G49&gt;=I$7,TREND(J$6:J$7,I$6:I$7,$G49),IF($G49&gt;=I$8,TREND(J$7:J$8,I$7:I$8,$G49),IF($G49&gt;=I$9,TREND(J$8:J$9,I$8:I$9,$G49),IF($G49&gt;=I$10,TREND(J$9:J$10,I$9:I$10,$G49),IF($G49&gt;=I$11,TREND(J$10:J$11,I$10:I$11,$G49),0)))))</f>
        <v>0.6519117647058823</v>
      </c>
      <c r="J49" s="3"/>
      <c r="K49" s="3"/>
      <c r="L49" s="3"/>
      <c r="M49" s="3"/>
      <c r="N49" s="63" cm="1">
        <f t="array" ref="N49">IF($G49&gt;=N$7,TREND(O$6:O$7,N$6:N$7,$G49),IF($G49&gt;=N$8,TREND(O$7:O$8,N$7:N$8,$G49),IF($G49&gt;=N$9,TREND(O$8:O$9,N$8:N$9,$G49),IF($G49&gt;=N$10,TREND(O$9:O$10,N$9:N$10,$G49),IF($G49&gt;=N$11,TREND(O$10:O$11,N$10:N$11,$G49),0)))))</f>
        <v>0.6519117647058823</v>
      </c>
      <c r="S49" s="63" cm="1">
        <f t="array" ref="S49">IF($G49&gt;=S$7,TREND(T$6:T$7,S$6:S$7,$G49),IF($G49&gt;=S$8,TREND(T$7:T$8,S$7:S$8,$G49),IF($G49&gt;=S$9,TREND(T$8:T$9,S$8:S$9,$G49),IF($G49&gt;=S$10,TREND(T$9:T$10,S$9:S$10,$G49),IF($G49&gt;=S$11,TREND(T$10:T$11,S$10:S$11,$G49),0)))))</f>
        <v>0.68850000000000011</v>
      </c>
      <c r="X49" s="63" cm="1">
        <f t="array" ref="X49">IF($G49&gt;=X$7,TREND(Y$6:Y$7,X$6:X$7,$G49),IF($G49&gt;=X$8,TREND(Y$7:Y$8,X$7:X$8,$G49),IF($G49&gt;=X$9,TREND(Y$8:Y$9,X$8:X$9,$G49),IF($G49&gt;=X$10,TREND(Y$9:Y$10,X$9:X$10,$G49),IF($G49&gt;=X$11,TREND(Y$10:Y$11,X$10:X$11,$G49),0)))))</f>
        <v>0</v>
      </c>
      <c r="AB49" s="1"/>
    </row>
    <row r="50" spans="1:28" x14ac:dyDescent="0.35">
      <c r="A50" s="63">
        <f t="shared" si="0"/>
        <v>0.70843352386823744</v>
      </c>
      <c r="D50" s="159"/>
      <c r="F50" s="21"/>
      <c r="G50" s="63">
        <v>0.18</v>
      </c>
      <c r="H50" s="3"/>
      <c r="I50" s="63" cm="1">
        <f t="array" ref="I50">IF($G50&gt;=I$7,TREND(J$6:J$7,I$6:I$7,$G50),IF($G50&gt;=I$8,TREND(J$7:J$8,I$7:I$8,$G50),IF($G50&gt;=I$9,TREND(J$8:J$9,I$8:I$9,$G50),IF($G50&gt;=I$10,TREND(J$9:J$10,I$9:I$10,$G50),IF($G50&gt;=I$11,TREND(J$10:J$11,I$10:I$11,$G50),0)))))</f>
        <v>0.65647058823529403</v>
      </c>
      <c r="J50" s="3"/>
      <c r="K50" s="3"/>
      <c r="L50" s="3"/>
      <c r="M50" s="3"/>
      <c r="N50" s="63" cm="1">
        <f t="array" ref="N50">IF($G50&gt;=N$7,TREND(O$6:O$7,N$6:N$7,$G50),IF($G50&gt;=N$8,TREND(O$7:O$8,N$7:N$8,$G50),IF($G50&gt;=N$9,TREND(O$8:O$9,N$8:N$9,$G50),IF($G50&gt;=N$10,TREND(O$9:O$10,N$9:N$10,$G50),IF($G50&gt;=N$11,TREND(O$10:O$11,N$10:N$11,$G50),0)))))</f>
        <v>0.65647058823529403</v>
      </c>
      <c r="S50" s="63" cm="1">
        <f t="array" ref="S50">IF($G50&gt;=S$7,TREND(T$6:T$7,S$6:S$7,$G50),IF($G50&gt;=S$8,TREND(T$7:T$8,S$7:S$8,$G50),IF($G50&gt;=S$9,TREND(T$8:T$9,S$8:S$9,$G50),IF($G50&gt;=S$10,TREND(T$9:T$10,S$9:S$10,$G50),IF($G50&gt;=S$11,TREND(T$10:T$11,S$10:S$11,$G50),0)))))</f>
        <v>0.70900000000000007</v>
      </c>
      <c r="X50" s="63" cm="1">
        <f t="array" ref="X50">IF($G50&gt;=X$7,TREND(Y$6:Y$7,X$6:X$7,$G50),IF($G50&gt;=X$8,TREND(Y$7:Y$8,X$7:X$8,$G50),IF($G50&gt;=X$9,TREND(Y$8:Y$9,X$8:X$9,$G50),IF($G50&gt;=X$10,TREND(Y$9:Y$10,X$9:X$10,$G50),IF($G50&gt;=X$11,TREND(Y$10:Y$11,X$10:X$11,$G50),0)))))</f>
        <v>0</v>
      </c>
      <c r="AB50" s="1"/>
    </row>
    <row r="51" spans="1:28" ht="12.75" customHeight="1" x14ac:dyDescent="0.35">
      <c r="A51" s="63">
        <f t="shared" si="0"/>
        <v>0.72876161453821753</v>
      </c>
      <c r="D51" s="159"/>
      <c r="F51" s="21"/>
      <c r="G51" s="63">
        <v>0.19</v>
      </c>
      <c r="H51" s="3"/>
      <c r="I51" s="63" cm="1">
        <f t="array" ref="I51">IF($G51&gt;=I$7,TREND(J$6:J$7,I$6:I$7,$G51),IF($G51&gt;=I$8,TREND(J$7:J$8,I$7:I$8,$G51),IF($G51&gt;=I$9,TREND(J$8:J$9,I$8:I$9,$G51),IF($G51&gt;=I$10,TREND(J$9:J$10,I$9:I$10,$G51),IF($G51&gt;=I$11,TREND(J$10:J$11,I$10:I$11,$G51),0)))))</f>
        <v>0.66102941176470587</v>
      </c>
      <c r="J51" s="3"/>
      <c r="K51" s="3"/>
      <c r="L51" s="3"/>
      <c r="M51" s="3"/>
      <c r="N51" s="63" cm="1">
        <f t="array" ref="N51">IF($G51&gt;=N$7,TREND(O$6:O$7,N$6:N$7,$G51),IF($G51&gt;=N$8,TREND(O$7:O$8,N$7:N$8,$G51),IF($G51&gt;=N$9,TREND(O$8:O$9,N$8:N$9,$G51),IF($G51&gt;=N$10,TREND(O$9:O$10,N$9:N$10,$G51),IF($G51&gt;=N$11,TREND(O$10:O$11,N$10:N$11,$G51),0)))))</f>
        <v>0.66102941176470587</v>
      </c>
      <c r="S51" s="63" cm="1">
        <f t="array" ref="S51">IF($G51&gt;=S$7,TREND(T$6:T$7,S$6:S$7,$G51),IF($G51&gt;=S$8,TREND(T$7:T$8,S$7:S$8,$G51),IF($G51&gt;=S$9,TREND(T$8:T$9,S$8:S$9,$G51),IF($G51&gt;=S$10,TREND(T$9:T$10,S$9:S$10,$G51),IF($G51&gt;=S$11,TREND(T$10:T$11,S$10:S$11,$G51),0)))))</f>
        <v>0.72950000000000004</v>
      </c>
      <c r="X51" s="63" cm="1">
        <f t="array" ref="X51">IF($G51&gt;=X$7,TREND(Y$6:Y$7,X$6:X$7,$G51),IF($G51&gt;=X$8,TREND(Y$7:Y$8,X$7:X$8,$G51),IF($G51&gt;=X$9,TREND(Y$8:Y$9,X$8:X$9,$G51),IF($G51&gt;=X$10,TREND(Y$9:Y$10,X$9:X$10,$G51),IF($G51&gt;=X$11,TREND(Y$10:Y$11,X$10:X$11,$G51),0)))))</f>
        <v>0</v>
      </c>
      <c r="AB51" s="1"/>
    </row>
    <row r="52" spans="1:28" x14ac:dyDescent="0.35">
      <c r="A52" s="63">
        <f t="shared" si="0"/>
        <v>0.74908970520819751</v>
      </c>
      <c r="D52" s="159"/>
      <c r="F52" s="21"/>
      <c r="G52" s="63">
        <v>0.2</v>
      </c>
      <c r="H52" s="3"/>
      <c r="I52" s="63" cm="1">
        <f t="array" ref="I52">IF($G52&gt;=I$7,TREND(J$6:J$7,I$6:I$7,$G52),IF($G52&gt;=I$8,TREND(J$7:J$8,I$7:I$8,$G52),IF($G52&gt;=I$9,TREND(J$8:J$9,I$8:I$9,$G52),IF($G52&gt;=I$10,TREND(J$9:J$10,I$9:I$10,$G52),IF($G52&gt;=I$11,TREND(J$10:J$11,I$10:I$11,$G52),0)))))</f>
        <v>0.66558823529411759</v>
      </c>
      <c r="J52" s="3"/>
      <c r="K52" s="3"/>
      <c r="L52" s="3"/>
      <c r="M52" s="3"/>
      <c r="N52" s="63" cm="1">
        <f t="array" ref="N52">IF($G52&gt;=N$7,TREND(O$6:O$7,N$6:N$7,$G52),IF($G52&gt;=N$8,TREND(O$7:O$8,N$7:N$8,$G52),IF($G52&gt;=N$9,TREND(O$8:O$9,N$8:N$9,$G52),IF($G52&gt;=N$10,TREND(O$9:O$10,N$9:N$10,$G52),IF($G52&gt;=N$11,TREND(O$10:O$11,N$10:N$11,$G52),0)))))</f>
        <v>0.66558823529411759</v>
      </c>
      <c r="S52" s="63" cm="1">
        <f t="array" ref="S52">IF($G52&gt;=S$7,TREND(T$6:T$7,S$6:S$7,$G52),IF($G52&gt;=S$8,TREND(T$7:T$8,S$7:S$8,$G52),IF($G52&gt;=S$9,TREND(T$8:T$9,S$8:S$9,$G52),IF($G52&gt;=S$10,TREND(T$9:T$10,S$9:S$10,$G52),IF($G52&gt;=S$11,TREND(T$10:T$11,S$10:S$11,$G52),0)))))</f>
        <v>0.75</v>
      </c>
      <c r="X52" s="63" cm="1">
        <f t="array" ref="X52">IF($G52&gt;=X$7,TREND(Y$6:Y$7,X$6:X$7,$G52),IF($G52&gt;=X$8,TREND(Y$7:Y$8,X$7:X$8,$G52),IF($G52&gt;=X$9,TREND(Y$8:Y$9,X$8:X$9,$G52),IF($G52&gt;=X$10,TREND(Y$9:Y$10,X$9:X$10,$G52),IF($G52&gt;=X$11,TREND(Y$10:Y$11,X$10:X$11,$G52),0)))))</f>
        <v>0</v>
      </c>
      <c r="AB52" s="1"/>
    </row>
    <row r="53" spans="1:28" x14ac:dyDescent="0.35">
      <c r="A53" s="63">
        <f t="shared" si="0"/>
        <v>0.75463451202540632</v>
      </c>
      <c r="D53" s="159"/>
      <c r="F53" s="21"/>
      <c r="G53" s="63">
        <v>0.21</v>
      </c>
      <c r="H53" s="3"/>
      <c r="I53" s="63" cm="1">
        <f t="array" ref="I53">IF($G53&gt;=I$7,TREND(J$6:J$7,I$6:I$7,$G53),IF($G53&gt;=I$8,TREND(J$7:J$8,I$7:I$8,$G53),IF($G53&gt;=I$9,TREND(J$8:J$9,I$8:I$9,$G53),IF($G53&gt;=I$10,TREND(J$9:J$10,I$9:I$10,$G53),IF($G53&gt;=I$11,TREND(J$10:J$11,I$10:I$11,$G53),0)))))</f>
        <v>0.67014705882352932</v>
      </c>
      <c r="J53" s="3"/>
      <c r="K53" s="3"/>
      <c r="L53" s="3"/>
      <c r="M53" s="27"/>
      <c r="N53" s="63" cm="1">
        <f t="array" ref="N53">IF($G53&gt;=N$7,TREND(O$6:O$7,N$6:N$7,$G53),IF($G53&gt;=N$8,TREND(O$7:O$8,N$7:N$8,$G53),IF($G53&gt;=N$9,TREND(O$8:O$9,N$8:N$9,$G53),IF($G53&gt;=N$10,TREND(O$9:O$10,N$9:N$10,$G53),IF($G53&gt;=N$11,TREND(O$10:O$11,N$10:N$11,$G53),0)))))</f>
        <v>0.67014705882352932</v>
      </c>
      <c r="S53" s="63" cm="1">
        <f t="array" ref="S53">IF($G53&gt;=S$7,TREND(T$6:T$7,S$6:S$7,$G53),IF($G53&gt;=S$8,TREND(T$7:T$8,S$7:S$8,$G53),IF($G53&gt;=S$9,TREND(T$8:T$9,S$8:S$9,$G53),IF($G53&gt;=S$10,TREND(T$9:T$10,S$9:S$10,$G53),IF($G53&gt;=S$11,TREND(T$10:T$11,S$10:S$11,$G53),0)))))</f>
        <v>0.75555555555555554</v>
      </c>
      <c r="X53" s="63" cm="1">
        <f t="array" ref="X53">IF($G53&gt;=X$7,TREND(Y$6:Y$7,X$6:X$7,$G53),IF($G53&gt;=X$8,TREND(Y$7:Y$8,X$7:X$8,$G53),IF($G53&gt;=X$9,TREND(Y$8:Y$9,X$8:X$9,$G53),IF($G53&gt;=X$10,TREND(Y$9:Y$10,X$9:X$10,$G53),IF($G53&gt;=X$11,TREND(Y$10:Y$11,X$10:X$11,$G53),0)))))</f>
        <v>0</v>
      </c>
      <c r="AB53" s="1"/>
    </row>
    <row r="54" spans="1:28" x14ac:dyDescent="0.35">
      <c r="A54" s="63">
        <f t="shared" si="0"/>
        <v>0.76017931884261503</v>
      </c>
      <c r="D54" s="159"/>
      <c r="F54" s="21"/>
      <c r="G54" s="63">
        <v>0.22</v>
      </c>
      <c r="H54" s="3"/>
      <c r="I54" s="63" cm="1">
        <f t="array" ref="I54">IF($G54&gt;=I$7,TREND(J$6:J$7,I$6:I$7,$G54),IF($G54&gt;=I$8,TREND(J$7:J$8,I$7:I$8,$G54),IF($G54&gt;=I$9,TREND(J$8:J$9,I$8:I$9,$G54),IF($G54&gt;=I$10,TREND(J$9:J$10,I$9:I$10,$G54),IF($G54&gt;=I$11,TREND(J$10:J$11,I$10:I$11,$G54),0)))))</f>
        <v>0.67470588235294116</v>
      </c>
      <c r="J54" s="3"/>
      <c r="K54" s="3"/>
      <c r="L54" s="3"/>
      <c r="M54" s="3"/>
      <c r="N54" s="63" cm="1">
        <f t="array" ref="N54">IF($G54&gt;=N$7,TREND(O$6:O$7,N$6:N$7,$G54),IF($G54&gt;=N$8,TREND(O$7:O$8,N$7:N$8,$G54),IF($G54&gt;=N$9,TREND(O$8:O$9,N$8:N$9,$G54),IF($G54&gt;=N$10,TREND(O$9:O$10,N$9:N$10,$G54),IF($G54&gt;=N$11,TREND(O$10:O$11,N$10:N$11,$G54),0)))))</f>
        <v>0.67470588235294116</v>
      </c>
      <c r="S54" s="63" cm="1">
        <f t="array" ref="S54">IF($G54&gt;=S$7,TREND(T$6:T$7,S$6:S$7,$G54),IF($G54&gt;=S$8,TREND(T$7:T$8,S$7:S$8,$G54),IF($G54&gt;=S$9,TREND(T$8:T$9,S$8:S$9,$G54),IF($G54&gt;=S$10,TREND(T$9:T$10,S$9:S$10,$G54),IF($G54&gt;=S$11,TREND(T$10:T$11,S$10:S$11,$G54),0)))))</f>
        <v>0.76111111111111107</v>
      </c>
      <c r="X54" s="63" cm="1">
        <f t="array" ref="X54">IF($G54&gt;=X$7,TREND(Y$6:Y$7,X$6:X$7,$G54),IF($G54&gt;=X$8,TREND(Y$7:Y$8,X$7:X$8,$G54),IF($G54&gt;=X$9,TREND(Y$8:Y$9,X$8:X$9,$G54),IF($G54&gt;=X$10,TREND(Y$9:Y$10,X$9:X$10,$G54),IF($G54&gt;=X$11,TREND(Y$10:Y$11,X$10:X$11,$G54),0)))))</f>
        <v>0</v>
      </c>
      <c r="AB54" s="1"/>
    </row>
    <row r="55" spans="1:28" x14ac:dyDescent="0.35">
      <c r="A55" s="63">
        <f t="shared" si="0"/>
        <v>0.76572412565982351</v>
      </c>
      <c r="D55" s="159"/>
      <c r="F55" s="21"/>
      <c r="G55" s="63">
        <v>0.23</v>
      </c>
      <c r="H55" s="22"/>
      <c r="I55" s="63" cm="1">
        <f t="array" ref="I55">IF($G55&gt;=I$7,TREND(J$6:J$7,I$6:I$7,$G55),IF($G55&gt;=I$8,TREND(J$7:J$8,I$7:I$8,$G55),IF($G55&gt;=I$9,TREND(J$8:J$9,I$8:I$9,$G55),IF($G55&gt;=I$10,TREND(J$9:J$10,I$9:I$10,$G55),IF($G55&gt;=I$11,TREND(J$10:J$11,I$10:I$11,$G55),0)))))</f>
        <v>0.67926470588235288</v>
      </c>
      <c r="J55" s="3"/>
      <c r="K55" s="3"/>
      <c r="L55" s="28"/>
      <c r="M55" s="28"/>
      <c r="N55" s="63" cm="1">
        <f t="array" ref="N55">IF($G55&gt;=N$7,TREND(O$6:O$7,N$6:N$7,$G55),IF($G55&gt;=N$8,TREND(O$7:O$8,N$7:N$8,$G55),IF($G55&gt;=N$9,TREND(O$8:O$9,N$8:N$9,$G55),IF($G55&gt;=N$10,TREND(O$9:O$10,N$9:N$10,$G55),IF($G55&gt;=N$11,TREND(O$10:O$11,N$10:N$11,$G55),0)))))</f>
        <v>0.67926470588235288</v>
      </c>
      <c r="S55" s="63" cm="1">
        <f t="array" ref="S55">IF($G55&gt;=S$7,TREND(T$6:T$7,S$6:S$7,$G55),IF($G55&gt;=S$8,TREND(T$7:T$8,S$7:S$8,$G55),IF($G55&gt;=S$9,TREND(T$8:T$9,S$8:S$9,$G55),IF($G55&gt;=S$10,TREND(T$9:T$10,S$9:S$10,$G55),IF($G55&gt;=S$11,TREND(T$10:T$11,S$10:S$11,$G55),0)))))</f>
        <v>0.76666666666666661</v>
      </c>
      <c r="X55" s="63" cm="1">
        <f t="array" ref="X55">IF($G55&gt;=X$7,TREND(Y$6:Y$7,X$6:X$7,$G55),IF($G55&gt;=X$8,TREND(Y$7:Y$8,X$7:X$8,$G55),IF($G55&gt;=X$9,TREND(Y$8:Y$9,X$8:X$9,$G55),IF($G55&gt;=X$10,TREND(Y$9:Y$10,X$9:X$10,$G55),IF($G55&gt;=X$11,TREND(Y$10:Y$11,X$10:X$11,$G55),0)))))</f>
        <v>0</v>
      </c>
      <c r="AB55" s="1"/>
    </row>
    <row r="56" spans="1:28" x14ac:dyDescent="0.35">
      <c r="A56" s="63">
        <f t="shared" si="0"/>
        <v>0.77126893247703221</v>
      </c>
      <c r="D56" s="159"/>
      <c r="F56" s="21"/>
      <c r="G56" s="63">
        <v>0.24</v>
      </c>
      <c r="H56" s="22"/>
      <c r="I56" s="63" cm="1">
        <f t="array" ref="I56">IF($G56&gt;=I$7,TREND(J$6:J$7,I$6:I$7,$G56),IF($G56&gt;=I$8,TREND(J$7:J$8,I$7:I$8,$G56),IF($G56&gt;=I$9,TREND(J$8:J$9,I$8:I$9,$G56),IF($G56&gt;=I$10,TREND(J$9:J$10,I$9:I$10,$G56),IF($G56&gt;=I$11,TREND(J$10:J$11,I$10:I$11,$G56),0)))))</f>
        <v>0.68382352941176472</v>
      </c>
      <c r="J56" s="3"/>
      <c r="K56" s="3"/>
      <c r="L56" s="28"/>
      <c r="M56" s="28"/>
      <c r="N56" s="63" cm="1">
        <f t="array" ref="N56">IF($G56&gt;=N$7,TREND(O$6:O$7,N$6:N$7,$G56),IF($G56&gt;=N$8,TREND(O$7:O$8,N$7:N$8,$G56),IF($G56&gt;=N$9,TREND(O$8:O$9,N$8:N$9,$G56),IF($G56&gt;=N$10,TREND(O$9:O$10,N$9:N$10,$G56),IF($G56&gt;=N$11,TREND(O$10:O$11,N$10:N$11,$G56),0)))))</f>
        <v>0.68382352941176472</v>
      </c>
      <c r="S56" s="63" cm="1">
        <f t="array" ref="S56">IF($G56&gt;=S$7,TREND(T$6:T$7,S$6:S$7,$G56),IF($G56&gt;=S$8,TREND(T$7:T$8,S$7:S$8,$G56),IF($G56&gt;=S$9,TREND(T$8:T$9,S$8:S$9,$G56),IF($G56&gt;=S$10,TREND(T$9:T$10,S$9:S$10,$G56),IF($G56&gt;=S$11,TREND(T$10:T$11,S$10:S$11,$G56),0)))))</f>
        <v>0.77222222222222214</v>
      </c>
      <c r="X56" s="63" cm="1">
        <f t="array" ref="X56">IF($G56&gt;=X$7,TREND(Y$6:Y$7,X$6:X$7,$G56),IF($G56&gt;=X$8,TREND(Y$7:Y$8,X$7:X$8,$G56),IF($G56&gt;=X$9,TREND(Y$8:Y$9,X$8:X$9,$G56),IF($G56&gt;=X$10,TREND(Y$9:Y$10,X$9:X$10,$G56),IF($G56&gt;=X$11,TREND(Y$10:Y$11,X$10:X$11,$G56),0)))))</f>
        <v>0</v>
      </c>
      <c r="AB56" s="1"/>
    </row>
    <row r="57" spans="1:28" x14ac:dyDescent="0.35">
      <c r="A57" s="63">
        <f t="shared" si="0"/>
        <v>0.77681373929424113</v>
      </c>
      <c r="D57" s="159"/>
      <c r="F57" s="21"/>
      <c r="G57" s="63">
        <v>0.25</v>
      </c>
      <c r="H57" s="22"/>
      <c r="I57" s="63" cm="1">
        <f t="array" ref="I57">IF($G57&gt;=I$7,TREND(J$6:J$7,I$6:I$7,$G57),IF($G57&gt;=I$8,TREND(J$7:J$8,I$7:I$8,$G57),IF($G57&gt;=I$9,TREND(J$8:J$9,I$8:I$9,$G57),IF($G57&gt;=I$10,TREND(J$9:J$10,I$9:I$10,$G57),IF($G57&gt;=I$11,TREND(J$10:J$11,I$10:I$11,$G57),0)))))</f>
        <v>0.68838235294117645</v>
      </c>
      <c r="J57" s="3"/>
      <c r="K57" s="3"/>
      <c r="L57" s="28"/>
      <c r="M57" s="28"/>
      <c r="N57" s="63" cm="1">
        <f t="array" ref="N57">IF($G57&gt;=N$7,TREND(O$6:O$7,N$6:N$7,$G57),IF($G57&gt;=N$8,TREND(O$7:O$8,N$7:N$8,$G57),IF($G57&gt;=N$9,TREND(O$8:O$9,N$8:N$9,$G57),IF($G57&gt;=N$10,TREND(O$9:O$10,N$9:N$10,$G57),IF($G57&gt;=N$11,TREND(O$10:O$11,N$10:N$11,$G57),0)))))</f>
        <v>0.68838235294117645</v>
      </c>
      <c r="S57" s="63" cm="1">
        <f t="array" ref="S57">IF($G57&gt;=S$7,TREND(T$6:T$7,S$6:S$7,$G57),IF($G57&gt;=S$8,TREND(T$7:T$8,S$7:S$8,$G57),IF($G57&gt;=S$9,TREND(T$8:T$9,S$8:S$9,$G57),IF($G57&gt;=S$10,TREND(T$9:T$10,S$9:S$10,$G57),IF($G57&gt;=S$11,TREND(T$10:T$11,S$10:S$11,$G57),0)))))</f>
        <v>0.77777777777777779</v>
      </c>
      <c r="X57" s="63" cm="1">
        <f t="array" ref="X57">IF($G57&gt;=X$7,TREND(Y$6:Y$7,X$6:X$7,$G57),IF($G57&gt;=X$8,TREND(Y$7:Y$8,X$7:X$8,$G57),IF($G57&gt;=X$9,TREND(Y$8:Y$9,X$8:X$9,$G57),IF($G57&gt;=X$10,TREND(Y$9:Y$10,X$9:X$10,$G57),IF($G57&gt;=X$11,TREND(Y$10:Y$11,X$10:X$11,$G57),0)))))</f>
        <v>0</v>
      </c>
      <c r="AB57" s="1"/>
    </row>
    <row r="58" spans="1:28" s="4" customFormat="1" x14ac:dyDescent="0.25">
      <c r="A58" s="63">
        <f t="shared" si="0"/>
        <v>0.78235854611144962</v>
      </c>
      <c r="B58" s="1"/>
      <c r="C58" s="1"/>
      <c r="D58" s="159"/>
      <c r="E58" s="1"/>
      <c r="F58" s="21"/>
      <c r="G58" s="63">
        <v>0.26</v>
      </c>
      <c r="H58" s="22"/>
      <c r="I58" s="63" cm="1">
        <f t="array" ref="I58">IF($G58&gt;=I$7,TREND(J$6:J$7,I$6:I$7,$G58),IF($G58&gt;=I$8,TREND(J$7:J$8,I$7:I$8,$G58),IF($G58&gt;=I$9,TREND(J$8:J$9,I$8:I$9,$G58),IF($G58&gt;=I$10,TREND(J$9:J$10,I$9:I$10,$G58),IF($G58&gt;=I$11,TREND(J$10:J$11,I$10:I$11,$G58),0)))))</f>
        <v>0.69294117647058817</v>
      </c>
      <c r="J58" s="3"/>
      <c r="K58" s="3"/>
      <c r="L58" s="28"/>
      <c r="M58" s="28"/>
      <c r="N58" s="63" cm="1">
        <f t="array" ref="N58">IF($G58&gt;=N$7,TREND(O$6:O$7,N$6:N$7,$G58),IF($G58&gt;=N$8,TREND(O$7:O$8,N$7:N$8,$G58),IF($G58&gt;=N$9,TREND(O$8:O$9,N$8:N$9,$G58),IF($G58&gt;=N$10,TREND(O$9:O$10,N$9:N$10,$G58),IF($G58&gt;=N$11,TREND(O$10:O$11,N$10:N$11,$G58),0)))))</f>
        <v>0.69294117647058817</v>
      </c>
      <c r="O58" s="1"/>
      <c r="P58" s="1"/>
      <c r="Q58" s="1"/>
      <c r="R58" s="1"/>
      <c r="S58" s="63" cm="1">
        <f t="array" ref="S58">IF($G58&gt;=S$7,TREND(T$6:T$7,S$6:S$7,$G58),IF($G58&gt;=S$8,TREND(T$7:T$8,S$7:S$8,$G58),IF($G58&gt;=S$9,TREND(T$8:T$9,S$8:S$9,$G58),IF($G58&gt;=S$10,TREND(T$9:T$10,S$9:S$10,$G58),IF($G58&gt;=S$11,TREND(T$10:T$11,S$10:S$11,$G58),0)))))</f>
        <v>0.78333333333333333</v>
      </c>
      <c r="T58" s="1"/>
      <c r="U58" s="1"/>
      <c r="V58" s="1"/>
      <c r="W58" s="1"/>
      <c r="X58" s="63" cm="1">
        <f t="array" ref="X58">IF($G58&gt;=X$7,TREND(Y$6:Y$7,X$6:X$7,$G58),IF($G58&gt;=X$8,TREND(Y$7:Y$8,X$7:X$8,$G58),IF($G58&gt;=X$9,TREND(Y$8:Y$9,X$8:X$9,$G58),IF($G58&gt;=X$10,TREND(Y$9:Y$10,X$9:X$10,$G58),IF($G58&gt;=X$11,TREND(Y$10:Y$11,X$10:X$11,$G58),0)))))</f>
        <v>0</v>
      </c>
      <c r="Y58" s="1"/>
      <c r="Z58" s="1"/>
      <c r="AA58" s="1"/>
      <c r="AB58" s="1"/>
    </row>
    <row r="59" spans="1:28" x14ac:dyDescent="0.35">
      <c r="A59" s="63">
        <f t="shared" si="0"/>
        <v>0.78790335292865832</v>
      </c>
      <c r="D59" s="159"/>
      <c r="F59" s="21"/>
      <c r="G59" s="63">
        <v>0.27</v>
      </c>
      <c r="H59" s="22"/>
      <c r="I59" s="63" cm="1">
        <f t="array" ref="I59">IF($G59&gt;=I$7,TREND(J$6:J$7,I$6:I$7,$G59),IF($G59&gt;=I$8,TREND(J$7:J$8,I$7:I$8,$G59),IF($G59&gt;=I$9,TREND(J$8:J$9,I$8:I$9,$G59),IF($G59&gt;=I$10,TREND(J$9:J$10,I$9:I$10,$G59),IF($G59&gt;=I$11,TREND(J$10:J$11,I$10:I$11,$G59),0)))))</f>
        <v>0.69750000000000001</v>
      </c>
      <c r="J59" s="3"/>
      <c r="K59" s="3"/>
      <c r="L59" s="28"/>
      <c r="M59" s="28"/>
      <c r="N59" s="63" cm="1">
        <f t="array" ref="N59">IF($G59&gt;=N$7,TREND(O$6:O$7,N$6:N$7,$G59),IF($G59&gt;=N$8,TREND(O$7:O$8,N$7:N$8,$G59),IF($G59&gt;=N$9,TREND(O$8:O$9,N$8:N$9,$G59),IF($G59&gt;=N$10,TREND(O$9:O$10,N$9:N$10,$G59),IF($G59&gt;=N$11,TREND(O$10:O$11,N$10:N$11,$G59),0)))))</f>
        <v>0.69750000000000001</v>
      </c>
      <c r="S59" s="63" cm="1">
        <f t="array" ref="S59">IF($G59&gt;=S$7,TREND(T$6:T$7,S$6:S$7,$G59),IF($G59&gt;=S$8,TREND(T$7:T$8,S$7:S$8,$G59),IF($G59&gt;=S$9,TREND(T$8:T$9,S$8:S$9,$G59),IF($G59&gt;=S$10,TREND(T$9:T$10,S$9:S$10,$G59),IF($G59&gt;=S$11,TREND(T$10:T$11,S$10:S$11,$G59),0)))))</f>
        <v>0.78888888888888886</v>
      </c>
      <c r="X59" s="63" cm="1">
        <f t="array" ref="X59">IF($G59&gt;=X$7,TREND(Y$6:Y$7,X$6:X$7,$G59),IF($G59&gt;=X$8,TREND(Y$7:Y$8,X$7:X$8,$G59),IF($G59&gt;=X$9,TREND(Y$8:Y$9,X$8:X$9,$G59),IF($G59&gt;=X$10,TREND(Y$9:Y$10,X$9:X$10,$G59),IF($G59&gt;=X$11,TREND(Y$10:Y$11,X$10:X$11,$G59),0)))))</f>
        <v>0</v>
      </c>
      <c r="AB59" s="1"/>
    </row>
    <row r="60" spans="1:28" x14ac:dyDescent="0.35">
      <c r="A60" s="63">
        <f t="shared" si="0"/>
        <v>0.79344815974586724</v>
      </c>
      <c r="D60" s="159"/>
      <c r="F60" s="21"/>
      <c r="G60" s="63">
        <v>0.28000000000000003</v>
      </c>
      <c r="H60" s="22"/>
      <c r="I60" s="63" cm="1">
        <f t="array" ref="I60">IF($G60&gt;=I$7,TREND(J$6:J$7,I$6:I$7,$G60),IF($G60&gt;=I$8,TREND(J$7:J$8,I$7:I$8,$G60),IF($G60&gt;=I$9,TREND(J$8:J$9,I$8:I$9,$G60),IF($G60&gt;=I$10,TREND(J$9:J$10,I$9:I$10,$G60),IF($G60&gt;=I$11,TREND(J$10:J$11,I$10:I$11,$G60),0)))))</f>
        <v>0.70205882352941174</v>
      </c>
      <c r="J60" s="3"/>
      <c r="K60" s="3"/>
      <c r="L60" s="28"/>
      <c r="M60" s="28"/>
      <c r="N60" s="63" cm="1">
        <f t="array" ref="N60">IF($G60&gt;=N$7,TREND(O$6:O$7,N$6:N$7,$G60),IF($G60&gt;=N$8,TREND(O$7:O$8,N$7:N$8,$G60),IF($G60&gt;=N$9,TREND(O$8:O$9,N$8:N$9,$G60),IF($G60&gt;=N$10,TREND(O$9:O$10,N$9:N$10,$G60),IF($G60&gt;=N$11,TREND(O$10:O$11,N$10:N$11,$G60),0)))))</f>
        <v>0.70205882352941174</v>
      </c>
      <c r="S60" s="63" cm="1">
        <f t="array" ref="S60">IF($G60&gt;=S$7,TREND(T$6:T$7,S$6:S$7,$G60),IF($G60&gt;=S$8,TREND(T$7:T$8,S$7:S$8,$G60),IF($G60&gt;=S$9,TREND(T$8:T$9,S$8:S$9,$G60),IF($G60&gt;=S$10,TREND(T$9:T$10,S$9:S$10,$G60),IF($G60&gt;=S$11,TREND(T$10:T$11,S$10:S$11,$G60),0)))))</f>
        <v>0.79444444444444451</v>
      </c>
      <c r="X60" s="63" cm="1">
        <f t="array" ref="X60">IF($G60&gt;=X$7,TREND(Y$6:Y$7,X$6:X$7,$G60),IF($G60&gt;=X$8,TREND(Y$7:Y$8,X$7:X$8,$G60),IF($G60&gt;=X$9,TREND(Y$8:Y$9,X$8:X$9,$G60),IF($G60&gt;=X$10,TREND(Y$9:Y$10,X$9:X$10,$G60),IF($G60&gt;=X$11,TREND(Y$10:Y$11,X$10:X$11,$G60),0)))))</f>
        <v>0</v>
      </c>
      <c r="AB60" s="1"/>
    </row>
    <row r="61" spans="1:28" x14ac:dyDescent="0.35">
      <c r="A61" s="63">
        <f t="shared" si="0"/>
        <v>0.79899296656307595</v>
      </c>
      <c r="D61" s="159"/>
      <c r="F61" s="21"/>
      <c r="G61" s="63">
        <v>0.28999999999999998</v>
      </c>
      <c r="H61" s="22"/>
      <c r="I61" s="63" cm="1">
        <f t="array" ref="I61">IF($G61&gt;=I$7,TREND(J$6:J$7,I$6:I$7,$G61),IF($G61&gt;=I$8,TREND(J$7:J$8,I$7:I$8,$G61),IF($G61&gt;=I$9,TREND(J$8:J$9,I$8:I$9,$G61),IF($G61&gt;=I$10,TREND(J$9:J$10,I$9:I$10,$G61),IF($G61&gt;=I$11,TREND(J$10:J$11,I$10:I$11,$G61),0)))))</f>
        <v>0.70661764705882346</v>
      </c>
      <c r="J61" s="3"/>
      <c r="K61" s="3"/>
      <c r="L61" s="23"/>
      <c r="M61" s="23"/>
      <c r="N61" s="63" cm="1">
        <f t="array" ref="N61">IF($G61&gt;=N$7,TREND(O$6:O$7,N$6:N$7,$G61),IF($G61&gt;=N$8,TREND(O$7:O$8,N$7:N$8,$G61),IF($G61&gt;=N$9,TREND(O$8:O$9,N$8:N$9,$G61),IF($G61&gt;=N$10,TREND(O$9:O$10,N$9:N$10,$G61),IF($G61&gt;=N$11,TREND(O$10:O$11,N$10:N$11,$G61),0)))))</f>
        <v>0.70661764705882346</v>
      </c>
      <c r="S61" s="63" cm="1">
        <f t="array" ref="S61">IF($G61&gt;=S$7,TREND(T$6:T$7,S$6:S$7,$G61),IF($G61&gt;=S$8,TREND(T$7:T$8,S$7:S$8,$G61),IF($G61&gt;=S$9,TREND(T$8:T$9,S$8:S$9,$G61),IF($G61&gt;=S$10,TREND(T$9:T$10,S$9:S$10,$G61),IF($G61&gt;=S$11,TREND(T$10:T$11,S$10:S$11,$G61),0)))))</f>
        <v>0.8</v>
      </c>
      <c r="X61" s="63" cm="1">
        <f t="array" ref="X61">IF($G61&gt;=X$7,TREND(Y$6:Y$7,X$6:X$7,$G61),IF($G61&gt;=X$8,TREND(Y$7:Y$8,X$7:X$8,$G61),IF($G61&gt;=X$9,TREND(Y$8:Y$9,X$8:X$9,$G61),IF($G61&gt;=X$10,TREND(Y$9:Y$10,X$9:X$10,$G61),IF($G61&gt;=X$11,TREND(Y$10:Y$11,X$10:X$11,$G61),0)))))</f>
        <v>0</v>
      </c>
      <c r="AB61" s="1"/>
    </row>
    <row r="62" spans="1:28" x14ac:dyDescent="0.35">
      <c r="A62" s="63">
        <f t="shared" si="0"/>
        <v>0.80453777338028443</v>
      </c>
      <c r="D62" s="159"/>
      <c r="F62" s="21"/>
      <c r="G62" s="63">
        <v>0.3</v>
      </c>
      <c r="H62" s="22"/>
      <c r="I62" s="63" cm="1">
        <f t="array" ref="I62">IF($G62&gt;=I$7,TREND(J$6:J$7,I$6:I$7,$G62),IF($G62&gt;=I$8,TREND(J$7:J$8,I$7:I$8,$G62),IF($G62&gt;=I$9,TREND(J$8:J$9,I$8:I$9,$G62),IF($G62&gt;=I$10,TREND(J$9:J$10,I$9:I$10,$G62),IF($G62&gt;=I$11,TREND(J$10:J$11,I$10:I$11,$G62),0)))))</f>
        <v>0.7111764705882353</v>
      </c>
      <c r="J62" s="3"/>
      <c r="K62" s="3"/>
      <c r="L62" s="23"/>
      <c r="M62" s="23"/>
      <c r="N62" s="63" cm="1">
        <f t="array" ref="N62">IF($G62&gt;=N$7,TREND(O$6:O$7,N$6:N$7,$G62),IF($G62&gt;=N$8,TREND(O$7:O$8,N$7:N$8,$G62),IF($G62&gt;=N$9,TREND(O$8:O$9,N$8:N$9,$G62),IF($G62&gt;=N$10,TREND(O$9:O$10,N$9:N$10,$G62),IF($G62&gt;=N$11,TREND(O$10:O$11,N$10:N$11,$G62),0)))))</f>
        <v>0.7111764705882353</v>
      </c>
      <c r="S62" s="63" cm="1">
        <f t="array" ref="S62">IF($G62&gt;=S$7,TREND(T$6:T$7,S$6:S$7,$G62),IF($G62&gt;=S$8,TREND(T$7:T$8,S$7:S$8,$G62),IF($G62&gt;=S$9,TREND(T$8:T$9,S$8:S$9,$G62),IF($G62&gt;=S$10,TREND(T$9:T$10,S$9:S$10,$G62),IF($G62&gt;=S$11,TREND(T$10:T$11,S$10:S$11,$G62),0)))))</f>
        <v>0.80555555555555558</v>
      </c>
      <c r="X62" s="63" cm="1">
        <f t="array" ref="X62">IF($G62&gt;=X$7,TREND(Y$6:Y$7,X$6:X$7,$G62),IF($G62&gt;=X$8,TREND(Y$7:Y$8,X$7:X$8,$G62),IF($G62&gt;=X$9,TREND(Y$8:Y$9,X$8:X$9,$G62),IF($G62&gt;=X$10,TREND(Y$9:Y$10,X$9:X$10,$G62),IF($G62&gt;=X$11,TREND(Y$10:Y$11,X$10:X$11,$G62),0)))))</f>
        <v>0</v>
      </c>
      <c r="AB62" s="1"/>
    </row>
    <row r="63" spans="1:28" x14ac:dyDescent="0.35">
      <c r="A63" s="63">
        <f t="shared" si="0"/>
        <v>0.81008258019749313</v>
      </c>
      <c r="D63" s="159"/>
      <c r="F63" s="21"/>
      <c r="G63" s="63">
        <v>0.31</v>
      </c>
      <c r="H63" s="22"/>
      <c r="I63" s="63" cm="1">
        <f t="array" ref="I63">IF($G63&gt;=I$7,TREND(J$6:J$7,I$6:I$7,$G63),IF($G63&gt;=I$8,TREND(J$7:J$8,I$7:I$8,$G63),IF($G63&gt;=I$9,TREND(J$8:J$9,I$8:I$9,$G63),IF($G63&gt;=I$10,TREND(J$9:J$10,I$9:I$10,$G63),IF($G63&gt;=I$11,TREND(J$10:J$11,I$10:I$11,$G63),0)))))</f>
        <v>0.71573529411764703</v>
      </c>
      <c r="J63" s="3"/>
      <c r="K63" s="3"/>
      <c r="L63" s="23"/>
      <c r="M63" s="23"/>
      <c r="N63" s="63" cm="1">
        <f t="array" ref="N63">IF($G63&gt;=N$7,TREND(O$6:O$7,N$6:N$7,$G63),IF($G63&gt;=N$8,TREND(O$7:O$8,N$7:N$8,$G63),IF($G63&gt;=N$9,TREND(O$8:O$9,N$8:N$9,$G63),IF($G63&gt;=N$10,TREND(O$9:O$10,N$9:N$10,$G63),IF($G63&gt;=N$11,TREND(O$10:O$11,N$10:N$11,$G63),0)))))</f>
        <v>0.71573529411764703</v>
      </c>
      <c r="S63" s="63" cm="1">
        <f t="array" ref="S63">IF($G63&gt;=S$7,TREND(T$6:T$7,S$6:S$7,$G63),IF($G63&gt;=S$8,TREND(T$7:T$8,S$7:S$8,$G63),IF($G63&gt;=S$9,TREND(T$8:T$9,S$8:S$9,$G63),IF($G63&gt;=S$10,TREND(T$9:T$10,S$9:S$10,$G63),IF($G63&gt;=S$11,TREND(T$10:T$11,S$10:S$11,$G63),0)))))</f>
        <v>0.81111111111111112</v>
      </c>
      <c r="X63" s="63" cm="1">
        <f t="array" ref="X63">IF($G63&gt;=X$7,TREND(Y$6:Y$7,X$6:X$7,$G63),IF($G63&gt;=X$8,TREND(Y$7:Y$8,X$7:X$8,$G63),IF($G63&gt;=X$9,TREND(Y$8:Y$9,X$8:X$9,$G63),IF($G63&gt;=X$10,TREND(Y$9:Y$10,X$9:X$10,$G63),IF($G63&gt;=X$11,TREND(Y$10:Y$11,X$10:X$11,$G63),0)))))</f>
        <v>0</v>
      </c>
      <c r="AB63" s="1"/>
    </row>
    <row r="64" spans="1:28" x14ac:dyDescent="0.35">
      <c r="A64" s="63">
        <f t="shared" si="0"/>
        <v>0.81562738701470172</v>
      </c>
      <c r="D64" s="159"/>
      <c r="F64" s="21"/>
      <c r="G64" s="63">
        <v>0.32</v>
      </c>
      <c r="H64" s="22"/>
      <c r="I64" s="63" cm="1">
        <f t="array" ref="I64">IF($G64&gt;=I$7,TREND(J$6:J$7,I$6:I$7,$G64),IF($G64&gt;=I$8,TREND(J$7:J$8,I$7:I$8,$G64),IF($G64&gt;=I$9,TREND(J$8:J$9,I$8:I$9,$G64),IF($G64&gt;=I$10,TREND(J$9:J$10,I$9:I$10,$G64),IF($G64&gt;=I$11,TREND(J$10:J$11,I$10:I$11,$G64),0)))))</f>
        <v>0.72029411764705875</v>
      </c>
      <c r="J64" s="3"/>
      <c r="K64" s="3"/>
      <c r="L64" s="23"/>
      <c r="M64" s="23"/>
      <c r="N64" s="63" cm="1">
        <f t="array" ref="N64">IF($G64&gt;=N$7,TREND(O$6:O$7,N$6:N$7,$G64),IF($G64&gt;=N$8,TREND(O$7:O$8,N$7:N$8,$G64),IF($G64&gt;=N$9,TREND(O$8:O$9,N$8:N$9,$G64),IF($G64&gt;=N$10,TREND(O$9:O$10,N$9:N$10,$G64),IF($G64&gt;=N$11,TREND(O$10:O$11,N$10:N$11,$G64),0)))))</f>
        <v>0.72029411764705875</v>
      </c>
      <c r="S64" s="63" cm="1">
        <f t="array" ref="S64">IF($G64&gt;=S$7,TREND(T$6:T$7,S$6:S$7,$G64),IF($G64&gt;=S$8,TREND(T$7:T$8,S$7:S$8,$G64),IF($G64&gt;=S$9,TREND(T$8:T$9,S$8:S$9,$G64),IF($G64&gt;=S$10,TREND(T$9:T$10,S$9:S$10,$G64),IF($G64&gt;=S$11,TREND(T$10:T$11,S$10:S$11,$G64),0)))))</f>
        <v>0.81666666666666665</v>
      </c>
      <c r="X64" s="63" cm="1">
        <f t="array" ref="X64">IF($G64&gt;=X$7,TREND(Y$6:Y$7,X$6:X$7,$G64),IF($G64&gt;=X$8,TREND(Y$7:Y$8,X$7:X$8,$G64),IF($G64&gt;=X$9,TREND(Y$8:Y$9,X$8:X$9,$G64),IF($G64&gt;=X$10,TREND(Y$9:Y$10,X$9:X$10,$G64),IF($G64&gt;=X$11,TREND(Y$10:Y$11,X$10:X$11,$G64),0)))))</f>
        <v>0</v>
      </c>
      <c r="AB64" s="1"/>
    </row>
    <row r="65" spans="1:28" x14ac:dyDescent="0.35">
      <c r="A65" s="63">
        <f t="shared" si="0"/>
        <v>0.82117219383191042</v>
      </c>
      <c r="D65" s="159"/>
      <c r="F65" s="21"/>
      <c r="G65" s="63">
        <v>0.33</v>
      </c>
      <c r="H65" s="24"/>
      <c r="I65" s="63" cm="1">
        <f t="array" ref="I65">IF($G65&gt;=I$7,TREND(J$6:J$7,I$6:I$7,$G65),IF($G65&gt;=I$8,TREND(J$7:J$8,I$7:I$8,$G65),IF($G65&gt;=I$9,TREND(J$8:J$9,I$8:I$9,$G65),IF($G65&gt;=I$10,TREND(J$9:J$10,I$9:I$10,$G65),IF($G65&gt;=I$11,TREND(J$10:J$11,I$10:I$11,$G65),0)))))</f>
        <v>0.72485294117647059</v>
      </c>
      <c r="J65" s="3"/>
      <c r="K65" s="3"/>
      <c r="L65" s="23"/>
      <c r="M65" s="23"/>
      <c r="N65" s="63" cm="1">
        <f t="array" ref="N65">IF($G65&gt;=N$7,TREND(O$6:O$7,N$6:N$7,$G65),IF($G65&gt;=N$8,TREND(O$7:O$8,N$7:N$8,$G65),IF($G65&gt;=N$9,TREND(O$8:O$9,N$8:N$9,$G65),IF($G65&gt;=N$10,TREND(O$9:O$10,N$9:N$10,$G65),IF($G65&gt;=N$11,TREND(O$10:O$11,N$10:N$11,$G65),0)))))</f>
        <v>0.72485294117647059</v>
      </c>
      <c r="S65" s="63" cm="1">
        <f t="array" ref="S65">IF($G65&gt;=S$7,TREND(T$6:T$7,S$6:S$7,$G65),IF($G65&gt;=S$8,TREND(T$7:T$8,S$7:S$8,$G65),IF($G65&gt;=S$9,TREND(T$8:T$9,S$8:S$9,$G65),IF($G65&gt;=S$10,TREND(T$9:T$10,S$9:S$10,$G65),IF($G65&gt;=S$11,TREND(T$10:T$11,S$10:S$11,$G65),0)))))</f>
        <v>0.82222222222222219</v>
      </c>
      <c r="X65" s="63" cm="1">
        <f t="array" ref="X65">IF($G65&gt;=X$7,TREND(Y$6:Y$7,X$6:X$7,$G65),IF($G65&gt;=X$8,TREND(Y$7:Y$8,X$7:X$8,$G65),IF($G65&gt;=X$9,TREND(Y$8:Y$9,X$8:X$9,$G65),IF($G65&gt;=X$10,TREND(Y$9:Y$10,X$9:X$10,$G65),IF($G65&gt;=X$11,TREND(Y$10:Y$11,X$10:X$11,$G65),0)))))</f>
        <v>0</v>
      </c>
      <c r="AB65" s="1"/>
    </row>
    <row r="66" spans="1:28" x14ac:dyDescent="0.35">
      <c r="A66" s="63">
        <f t="shared" si="0"/>
        <v>0.82671700064911913</v>
      </c>
      <c r="D66" s="159"/>
      <c r="F66" s="21"/>
      <c r="G66" s="63">
        <v>0.34</v>
      </c>
      <c r="I66" s="63" cm="1">
        <f t="array" ref="I66">IF($G66&gt;=I$7,TREND(J$6:J$7,I$6:I$7,$G66),IF($G66&gt;=I$8,TREND(J$7:J$8,I$7:I$8,$G66),IF($G66&gt;=I$9,TREND(J$8:J$9,I$8:I$9,$G66),IF($G66&gt;=I$10,TREND(J$9:J$10,I$9:I$10,$G66),IF($G66&gt;=I$11,TREND(J$10:J$11,I$10:I$11,$G66),0)))))</f>
        <v>0.72941176470588232</v>
      </c>
      <c r="J66" s="3"/>
      <c r="K66" s="3"/>
      <c r="N66" s="63" cm="1">
        <f t="array" ref="N66">IF($G66&gt;=N$7,TREND(O$6:O$7,N$6:N$7,$G66),IF($G66&gt;=N$8,TREND(O$7:O$8,N$7:N$8,$G66),IF($G66&gt;=N$9,TREND(O$8:O$9,N$8:N$9,$G66),IF($G66&gt;=N$10,TREND(O$9:O$10,N$9:N$10,$G66),IF($G66&gt;=N$11,TREND(O$10:O$11,N$10:N$11,$G66),0)))))</f>
        <v>0.72941176470588232</v>
      </c>
      <c r="S66" s="63" cm="1">
        <f t="array" ref="S66">IF($G66&gt;=S$7,TREND(T$6:T$7,S$6:S$7,$G66),IF($G66&gt;=S$8,TREND(T$7:T$8,S$7:S$8,$G66),IF($G66&gt;=S$9,TREND(T$8:T$9,S$8:S$9,$G66),IF($G66&gt;=S$10,TREND(T$9:T$10,S$9:S$10,$G66),IF($G66&gt;=S$11,TREND(T$10:T$11,S$10:S$11,$G66),0)))))</f>
        <v>0.82777777777777772</v>
      </c>
      <c r="X66" s="63" cm="1">
        <f t="array" ref="X66">IF($G66&gt;=X$7,TREND(Y$6:Y$7,X$6:X$7,$G66),IF($G66&gt;=X$8,TREND(Y$7:Y$8,X$7:X$8,$G66),IF($G66&gt;=X$9,TREND(Y$8:Y$9,X$8:X$9,$G66),IF($G66&gt;=X$10,TREND(Y$9:Y$10,X$9:X$10,$G66),IF($G66&gt;=X$11,TREND(Y$10:Y$11,X$10:X$11,$G66),0)))))</f>
        <v>0</v>
      </c>
      <c r="AB66" s="1"/>
    </row>
    <row r="67" spans="1:28" x14ac:dyDescent="0.35">
      <c r="A67" s="63">
        <f t="shared" si="0"/>
        <v>0.83226180746632783</v>
      </c>
      <c r="D67" s="159"/>
      <c r="F67" s="21"/>
      <c r="G67" s="63">
        <v>0.35</v>
      </c>
      <c r="I67" s="63" cm="1">
        <f t="array" ref="I67">IF($G67&gt;=I$7,TREND(J$6:J$7,I$6:I$7,$G67),IF($G67&gt;=I$8,TREND(J$7:J$8,I$7:I$8,$G67),IF($G67&gt;=I$9,TREND(J$8:J$9,I$8:I$9,$G67),IF($G67&gt;=I$10,TREND(J$9:J$10,I$9:I$10,$G67),IF($G67&gt;=I$11,TREND(J$10:J$11,I$10:I$11,$G67),0)))))</f>
        <v>0.73397058823529404</v>
      </c>
      <c r="J67" s="3"/>
      <c r="K67" s="3"/>
      <c r="N67" s="63" cm="1">
        <f t="array" ref="N67">IF($G67&gt;=N$7,TREND(O$6:O$7,N$6:N$7,$G67),IF($G67&gt;=N$8,TREND(O$7:O$8,N$7:N$8,$G67),IF($G67&gt;=N$9,TREND(O$8:O$9,N$8:N$9,$G67),IF($G67&gt;=N$10,TREND(O$9:O$10,N$9:N$10,$G67),IF($G67&gt;=N$11,TREND(O$10:O$11,N$10:N$11,$G67),0)))))</f>
        <v>0.73397058823529404</v>
      </c>
      <c r="S67" s="63" cm="1">
        <f t="array" ref="S67">IF($G67&gt;=S$7,TREND(T$6:T$7,S$6:S$7,$G67),IF($G67&gt;=S$8,TREND(T$7:T$8,S$7:S$8,$G67),IF($G67&gt;=S$9,TREND(T$8:T$9,S$8:S$9,$G67),IF($G67&gt;=S$10,TREND(T$9:T$10,S$9:S$10,$G67),IF($G67&gt;=S$11,TREND(T$10:T$11,S$10:S$11,$G67),0)))))</f>
        <v>0.83333333333333326</v>
      </c>
      <c r="X67" s="63" cm="1">
        <f t="array" ref="X67">IF($G67&gt;=X$7,TREND(Y$6:Y$7,X$6:X$7,$G67),IF($G67&gt;=X$8,TREND(Y$7:Y$8,X$7:X$8,$G67),IF($G67&gt;=X$9,TREND(Y$8:Y$9,X$8:X$9,$G67),IF($G67&gt;=X$10,TREND(Y$9:Y$10,X$9:X$10,$G67),IF($G67&gt;=X$11,TREND(Y$10:Y$11,X$10:X$11,$G67),0)))))</f>
        <v>0</v>
      </c>
      <c r="AB67" s="1"/>
    </row>
    <row r="68" spans="1:28" x14ac:dyDescent="0.35">
      <c r="A68" s="63">
        <f t="shared" si="0"/>
        <v>0.83780661428353664</v>
      </c>
      <c r="D68" s="159"/>
      <c r="F68" s="21"/>
      <c r="G68" s="63">
        <v>0.36</v>
      </c>
      <c r="I68" s="63" cm="1">
        <f t="array" ref="I68">IF($G68&gt;=I$7,TREND(J$6:J$7,I$6:I$7,$G68),IF($G68&gt;=I$8,TREND(J$7:J$8,I$7:I$8,$G68),IF($G68&gt;=I$9,TREND(J$8:J$9,I$8:I$9,$G68),IF($G68&gt;=I$10,TREND(J$9:J$10,I$9:I$10,$G68),IF($G68&gt;=I$11,TREND(J$10:J$11,I$10:I$11,$G68),0)))))</f>
        <v>0.73852941176470588</v>
      </c>
      <c r="J68" s="3"/>
      <c r="K68" s="3"/>
      <c r="N68" s="63" cm="1">
        <f t="array" ref="N68">IF($G68&gt;=N$7,TREND(O$6:O$7,N$6:N$7,$G68),IF($G68&gt;=N$8,TREND(O$7:O$8,N$7:N$8,$G68),IF($G68&gt;=N$9,TREND(O$8:O$9,N$8:N$9,$G68),IF($G68&gt;=N$10,TREND(O$9:O$10,N$9:N$10,$G68),IF($G68&gt;=N$11,TREND(O$10:O$11,N$10:N$11,$G68),0)))))</f>
        <v>0.73852941176470588</v>
      </c>
      <c r="S68" s="63" cm="1">
        <f t="array" ref="S68">IF($G68&gt;=S$7,TREND(T$6:T$7,S$6:S$7,$G68),IF($G68&gt;=S$8,TREND(T$7:T$8,S$7:S$8,$G68),IF($G68&gt;=S$9,TREND(T$8:T$9,S$8:S$9,$G68),IF($G68&gt;=S$10,TREND(T$9:T$10,S$9:S$10,$G68),IF($G68&gt;=S$11,TREND(T$10:T$11,S$10:S$11,$G68),0)))))</f>
        <v>0.83888888888888891</v>
      </c>
      <c r="X68" s="63" cm="1">
        <f t="array" ref="X68">IF($G68&gt;=X$7,TREND(Y$6:Y$7,X$6:X$7,$G68),IF($G68&gt;=X$8,TREND(Y$7:Y$8,X$7:X$8,$G68),IF($G68&gt;=X$9,TREND(Y$8:Y$9,X$8:X$9,$G68),IF($G68&gt;=X$10,TREND(Y$9:Y$10,X$9:X$10,$G68),IF($G68&gt;=X$11,TREND(Y$10:Y$11,X$10:X$11,$G68),0)))))</f>
        <v>0</v>
      </c>
      <c r="AB68" s="1"/>
    </row>
    <row r="69" spans="1:28" x14ac:dyDescent="0.35">
      <c r="A69" s="63">
        <f t="shared" si="0"/>
        <v>0.84335142110074524</v>
      </c>
      <c r="D69" s="159"/>
      <c r="F69" s="21"/>
      <c r="G69" s="63">
        <v>0.37</v>
      </c>
      <c r="I69" s="63" cm="1">
        <f t="array" ref="I69">IF($G69&gt;=I$7,TREND(J$6:J$7,I$6:I$7,$G69),IF($G69&gt;=I$8,TREND(J$7:J$8,I$7:I$8,$G69),IF($G69&gt;=I$9,TREND(J$8:J$9,I$8:I$9,$G69),IF($G69&gt;=I$10,TREND(J$9:J$10,I$9:I$10,$G69),IF($G69&gt;=I$11,TREND(J$10:J$11,I$10:I$11,$G69),0)))))</f>
        <v>0.74308823529411761</v>
      </c>
      <c r="J69" s="3"/>
      <c r="K69" s="3"/>
      <c r="N69" s="63" cm="1">
        <f t="array" ref="N69">IF($G69&gt;=N$7,TREND(O$6:O$7,N$6:N$7,$G69),IF($G69&gt;=N$8,TREND(O$7:O$8,N$7:N$8,$G69),IF($G69&gt;=N$9,TREND(O$8:O$9,N$8:N$9,$G69),IF($G69&gt;=N$10,TREND(O$9:O$10,N$9:N$10,$G69),IF($G69&gt;=N$11,TREND(O$10:O$11,N$10:N$11,$G69),0)))))</f>
        <v>0.74308823529411761</v>
      </c>
      <c r="S69" s="63" cm="1">
        <f t="array" ref="S69">IF($G69&gt;=S$7,TREND(T$6:T$7,S$6:S$7,$G69),IF($G69&gt;=S$8,TREND(T$7:T$8,S$7:S$8,$G69),IF($G69&gt;=S$9,TREND(T$8:T$9,S$8:S$9,$G69),IF($G69&gt;=S$10,TREND(T$9:T$10,S$9:S$10,$G69),IF($G69&gt;=S$11,TREND(T$10:T$11,S$10:S$11,$G69),0)))))</f>
        <v>0.84444444444444444</v>
      </c>
      <c r="X69" s="63" cm="1">
        <f t="array" ref="X69">IF($G69&gt;=X$7,TREND(Y$6:Y$7,X$6:X$7,$G69),IF($G69&gt;=X$8,TREND(Y$7:Y$8,X$7:X$8,$G69),IF($G69&gt;=X$9,TREND(Y$8:Y$9,X$8:X$9,$G69),IF($G69&gt;=X$10,TREND(Y$9:Y$10,X$9:X$10,$G69),IF($G69&gt;=X$11,TREND(Y$10:Y$11,X$10:X$11,$G69),0)))))</f>
        <v>0</v>
      </c>
      <c r="AB69" s="1"/>
    </row>
    <row r="70" spans="1:28" x14ac:dyDescent="0.35">
      <c r="A70" s="63">
        <f t="shared" si="0"/>
        <v>0.84889622791795383</v>
      </c>
      <c r="D70" s="159"/>
      <c r="F70" s="21"/>
      <c r="G70" s="63">
        <v>0.38</v>
      </c>
      <c r="I70" s="63" cm="1">
        <f t="array" ref="I70">IF($G70&gt;=I$7,TREND(J$6:J$7,I$6:I$7,$G70),IF($G70&gt;=I$8,TREND(J$7:J$8,I$7:I$8,$G70),IF($G70&gt;=I$9,TREND(J$8:J$9,I$8:I$9,$G70),IF($G70&gt;=I$10,TREND(J$9:J$10,I$9:I$10,$G70),IF($G70&gt;=I$11,TREND(J$10:J$11,I$10:I$11,$G70),0)))))</f>
        <v>0.74764705882352933</v>
      </c>
      <c r="J70" s="3"/>
      <c r="K70" s="3"/>
      <c r="N70" s="63" cm="1">
        <f t="array" ref="N70">IF($G70&gt;=N$7,TREND(O$6:O$7,N$6:N$7,$G70),IF($G70&gt;=N$8,TREND(O$7:O$8,N$7:N$8,$G70),IF($G70&gt;=N$9,TREND(O$8:O$9,N$8:N$9,$G70),IF($G70&gt;=N$10,TREND(O$9:O$10,N$9:N$10,$G70),IF($G70&gt;=N$11,TREND(O$10:O$11,N$10:N$11,$G70),0)))))</f>
        <v>0.74764705882352933</v>
      </c>
      <c r="S70" s="63" cm="1">
        <f t="array" ref="S70">IF($G70&gt;=S$7,TREND(T$6:T$7,S$6:S$7,$G70),IF($G70&gt;=S$8,TREND(T$7:T$8,S$7:S$8,$G70),IF($G70&gt;=S$9,TREND(T$8:T$9,S$8:S$9,$G70),IF($G70&gt;=S$10,TREND(T$9:T$10,S$9:S$10,$G70),IF($G70&gt;=S$11,TREND(T$10:T$11,S$10:S$11,$G70),0)))))</f>
        <v>0.85</v>
      </c>
      <c r="X70" s="63" cm="1">
        <f t="array" ref="X70">IF($G70&gt;=X$7,TREND(Y$6:Y$7,X$6:X$7,$G70),IF($G70&gt;=X$8,TREND(Y$7:Y$8,X$7:X$8,$G70),IF($G70&gt;=X$9,TREND(Y$8:Y$9,X$8:X$9,$G70),IF($G70&gt;=X$10,TREND(Y$9:Y$10,X$9:X$10,$G70),IF($G70&gt;=X$11,TREND(Y$10:Y$11,X$10:X$11,$G70),0)))))</f>
        <v>0</v>
      </c>
      <c r="AB70" s="1"/>
    </row>
    <row r="71" spans="1:28" x14ac:dyDescent="0.35">
      <c r="A71" s="63">
        <f t="shared" si="0"/>
        <v>0.85444103473516275</v>
      </c>
      <c r="D71" s="159"/>
      <c r="F71" s="21"/>
      <c r="G71" s="160">
        <v>0.39</v>
      </c>
      <c r="I71" s="63" cm="1">
        <f t="array" ref="I71">IF($G71&gt;=I$7,TREND(J$6:J$7,I$6:I$7,$G71),IF($G71&gt;=I$8,TREND(J$7:J$8,I$7:I$8,$G71),IF($G71&gt;=I$9,TREND(J$8:J$9,I$8:I$9,$G71),IF($G71&gt;=I$10,TREND(J$9:J$10,I$9:I$10,$G71),IF($G71&gt;=I$11,TREND(J$10:J$11,I$10:I$11,$G71),0)))))</f>
        <v>0.75220588235294117</v>
      </c>
      <c r="J71" s="3"/>
      <c r="K71" s="3"/>
      <c r="N71" s="63" cm="1">
        <f t="array" ref="N71">IF($G71&gt;=N$7,TREND(O$6:O$7,N$6:N$7,$G71),IF($G71&gt;=N$8,TREND(O$7:O$8,N$7:N$8,$G71),IF($G71&gt;=N$9,TREND(O$8:O$9,N$8:N$9,$G71),IF($G71&gt;=N$10,TREND(O$9:O$10,N$9:N$10,$G71),IF($G71&gt;=N$11,TREND(O$10:O$11,N$10:N$11,$G71),0)))))</f>
        <v>0.75220588235294117</v>
      </c>
      <c r="S71" s="63" cm="1">
        <f t="array" ref="S71">IF($G71&gt;=S$7,TREND(T$6:T$7,S$6:S$7,$G71),IF($G71&gt;=S$8,TREND(T$7:T$8,S$7:S$8,$G71),IF($G71&gt;=S$9,TREND(T$8:T$9,S$8:S$9,$G71),IF($G71&gt;=S$10,TREND(T$9:T$10,S$9:S$10,$G71),IF($G71&gt;=S$11,TREND(T$10:T$11,S$10:S$11,$G71),0)))))</f>
        <v>0.85555555555555562</v>
      </c>
      <c r="X71" s="63" cm="1">
        <f t="array" ref="X71">IF($G71&gt;=X$7,TREND(Y$6:Y$7,X$6:X$7,$G71),IF($G71&gt;=X$8,TREND(Y$7:Y$8,X$7:X$8,$G71),IF($G71&gt;=X$9,TREND(Y$8:Y$9,X$8:X$9,$G71),IF($G71&gt;=X$10,TREND(Y$9:Y$10,X$9:X$10,$G71),IF($G71&gt;=X$11,TREND(Y$10:Y$11,X$10:X$11,$G71),0)))))</f>
        <v>0</v>
      </c>
      <c r="AB71" s="1"/>
    </row>
    <row r="72" spans="1:28" x14ac:dyDescent="0.35">
      <c r="A72" s="63">
        <f t="shared" si="0"/>
        <v>0.85998584155237134</v>
      </c>
      <c r="D72" s="159"/>
      <c r="F72" s="21"/>
      <c r="G72" s="63">
        <v>0.4</v>
      </c>
      <c r="I72" s="63" cm="1">
        <f t="array" ref="I72">IF($G72&gt;=I$7,TREND(J$6:J$7,I$6:I$7,$G72),IF($G72&gt;=I$8,TREND(J$7:J$8,I$7:I$8,$G72),IF($G72&gt;=I$9,TREND(J$8:J$9,I$8:I$9,$G72),IF($G72&gt;=I$10,TREND(J$9:J$10,I$9:I$10,$G72),IF($G72&gt;=I$11,TREND(J$10:J$11,I$10:I$11,$G72),0)))))</f>
        <v>0.75676470588235289</v>
      </c>
      <c r="J72" s="3"/>
      <c r="K72" s="3"/>
      <c r="N72" s="63" cm="1">
        <f t="array" ref="N72">IF($G72&gt;=N$7,TREND(O$6:O$7,N$6:N$7,$G72),IF($G72&gt;=N$8,TREND(O$7:O$8,N$7:N$8,$G72),IF($G72&gt;=N$9,TREND(O$8:O$9,N$8:N$9,$G72),IF($G72&gt;=N$10,TREND(O$9:O$10,N$9:N$10,$G72),IF($G72&gt;=N$11,TREND(O$10:O$11,N$10:N$11,$G72),0)))))</f>
        <v>0.75676470588235289</v>
      </c>
      <c r="S72" s="63" cm="1">
        <f t="array" ref="S72">IF($G72&gt;=S$7,TREND(T$6:T$7,S$6:S$7,$G72),IF($G72&gt;=S$8,TREND(T$7:T$8,S$7:S$8,$G72),IF($G72&gt;=S$9,TREND(T$8:T$9,S$8:S$9,$G72),IF($G72&gt;=S$10,TREND(T$9:T$10,S$9:S$10,$G72),IF($G72&gt;=S$11,TREND(T$10:T$11,S$10:S$11,$G72),0)))))</f>
        <v>0.86111111111111116</v>
      </c>
      <c r="X72" s="63" cm="1">
        <f t="array" ref="X72">IF($G72&gt;=X$7,TREND(Y$6:Y$7,X$6:X$7,$G72),IF($G72&gt;=X$8,TREND(Y$7:Y$8,X$7:X$8,$G72),IF($G72&gt;=X$9,TREND(Y$8:Y$9,X$8:X$9,$G72),IF($G72&gt;=X$10,TREND(Y$9:Y$10,X$9:X$10,$G72),IF($G72&gt;=X$11,TREND(Y$10:Y$11,X$10:X$11,$G72),0)))))</f>
        <v>0</v>
      </c>
      <c r="AB72" s="1"/>
    </row>
    <row r="73" spans="1:28" x14ac:dyDescent="0.35">
      <c r="A73" s="63">
        <f t="shared" si="0"/>
        <v>0.86553064836958005</v>
      </c>
      <c r="D73" s="159"/>
      <c r="F73" s="21"/>
      <c r="G73" s="63">
        <v>0.41</v>
      </c>
      <c r="I73" s="63" cm="1">
        <f t="array" ref="I73">IF($G73&gt;=I$7,TREND(J$6:J$7,I$6:I$7,$G73),IF($G73&gt;=I$8,TREND(J$7:J$8,I$7:I$8,$G73),IF($G73&gt;=I$9,TREND(J$8:J$9,I$8:I$9,$G73),IF($G73&gt;=I$10,TREND(J$9:J$10,I$9:I$10,$G73),IF($G73&gt;=I$11,TREND(J$10:J$11,I$10:I$11,$G73),0)))))</f>
        <v>0.76132352941176462</v>
      </c>
      <c r="J73" s="3"/>
      <c r="K73" s="3"/>
      <c r="N73" s="63" cm="1">
        <f t="array" ref="N73">IF($G73&gt;=N$7,TREND(O$6:O$7,N$6:N$7,$G73),IF($G73&gt;=N$8,TREND(O$7:O$8,N$7:N$8,$G73),IF($G73&gt;=N$9,TREND(O$8:O$9,N$8:N$9,$G73),IF($G73&gt;=N$10,TREND(O$9:O$10,N$9:N$10,$G73),IF($G73&gt;=N$11,TREND(O$10:O$11,N$10:N$11,$G73),0)))))</f>
        <v>0.76132352941176462</v>
      </c>
      <c r="S73" s="63" cm="1">
        <f t="array" ref="S73">IF($G73&gt;=S$7,TREND(T$6:T$7,S$6:S$7,$G73),IF($G73&gt;=S$8,TREND(T$7:T$8,S$7:S$8,$G73),IF($G73&gt;=S$9,TREND(T$8:T$9,S$8:S$9,$G73),IF($G73&gt;=S$10,TREND(T$9:T$10,S$9:S$10,$G73),IF($G73&gt;=S$11,TREND(T$10:T$11,S$10:S$11,$G73),0)))))</f>
        <v>0.8666666666666667</v>
      </c>
      <c r="X73" s="63" cm="1">
        <f t="array" ref="X73">IF($G73&gt;=X$7,TREND(Y$6:Y$7,X$6:X$7,$G73),IF($G73&gt;=X$8,TREND(Y$7:Y$8,X$7:X$8,$G73),IF($G73&gt;=X$9,TREND(Y$8:Y$9,X$8:X$9,$G73),IF($G73&gt;=X$10,TREND(Y$9:Y$10,X$9:X$10,$G73),IF($G73&gt;=X$11,TREND(Y$10:Y$11,X$10:X$11,$G73),0)))))</f>
        <v>0</v>
      </c>
      <c r="AB73" s="1"/>
    </row>
    <row r="74" spans="1:28" x14ac:dyDescent="0.35">
      <c r="A74" s="63">
        <f t="shared" si="0"/>
        <v>0.87107545518678864</v>
      </c>
      <c r="D74" s="159"/>
      <c r="F74" s="21"/>
      <c r="G74" s="63">
        <v>0.42</v>
      </c>
      <c r="I74" s="63" cm="1">
        <f t="array" ref="I74">IF($G74&gt;=I$7,TREND(J$6:J$7,I$6:I$7,$G74),IF($G74&gt;=I$8,TREND(J$7:J$8,I$7:I$8,$G74),IF($G74&gt;=I$9,TREND(J$8:J$9,I$8:I$9,$G74),IF($G74&gt;=I$10,TREND(J$9:J$10,I$9:I$10,$G74),IF($G74&gt;=I$11,TREND(J$10:J$11,I$10:I$11,$G74),0)))))</f>
        <v>0.76588235294117646</v>
      </c>
      <c r="J74" s="3"/>
      <c r="K74" s="3"/>
      <c r="N74" s="63" cm="1">
        <f t="array" ref="N74">IF($G74&gt;=N$7,TREND(O$6:O$7,N$6:N$7,$G74),IF($G74&gt;=N$8,TREND(O$7:O$8,N$7:N$8,$G74),IF($G74&gt;=N$9,TREND(O$8:O$9,N$8:N$9,$G74),IF($G74&gt;=N$10,TREND(O$9:O$10,N$9:N$10,$G74),IF($G74&gt;=N$11,TREND(O$10:O$11,N$10:N$11,$G74),0)))))</f>
        <v>0.76588235294117646</v>
      </c>
      <c r="S74" s="63" cm="1">
        <f t="array" ref="S74">IF($G74&gt;=S$7,TREND(T$6:T$7,S$6:S$7,$G74),IF($G74&gt;=S$8,TREND(T$7:T$8,S$7:S$8,$G74),IF($G74&gt;=S$9,TREND(T$8:T$9,S$8:S$9,$G74),IF($G74&gt;=S$10,TREND(T$9:T$10,S$9:S$10,$G74),IF($G74&gt;=S$11,TREND(T$10:T$11,S$10:S$11,$G74),0)))))</f>
        <v>0.87222222222222223</v>
      </c>
      <c r="X74" s="63" cm="1">
        <f t="array" ref="X74">IF($G74&gt;=X$7,TREND(Y$6:Y$7,X$6:X$7,$G74),IF($G74&gt;=X$8,TREND(Y$7:Y$8,X$7:X$8,$G74),IF($G74&gt;=X$9,TREND(Y$8:Y$9,X$8:X$9,$G74),IF($G74&gt;=X$10,TREND(Y$9:Y$10,X$9:X$10,$G74),IF($G74&gt;=X$11,TREND(Y$10:Y$11,X$10:X$11,$G74),0)))))</f>
        <v>0</v>
      </c>
      <c r="AB74" s="1"/>
    </row>
    <row r="75" spans="1:28" x14ac:dyDescent="0.35">
      <c r="A75" s="63">
        <f t="shared" si="0"/>
        <v>0.87662026200399723</v>
      </c>
      <c r="D75" s="159"/>
      <c r="F75" s="21"/>
      <c r="G75" s="63">
        <v>0.43</v>
      </c>
      <c r="I75" s="63" cm="1">
        <f t="array" ref="I75">IF($G75&gt;=I$7,TREND(J$6:J$7,I$6:I$7,$G75),IF($G75&gt;=I$8,TREND(J$7:J$8,I$7:I$8,$G75),IF($G75&gt;=I$9,TREND(J$8:J$9,I$8:I$9,$G75),IF($G75&gt;=I$10,TREND(J$9:J$10,I$9:I$10,$G75),IF($G75&gt;=I$11,TREND(J$10:J$11,I$10:I$11,$G75),0)))))</f>
        <v>0.77044117647058818</v>
      </c>
      <c r="J75" s="3"/>
      <c r="K75" s="3"/>
      <c r="N75" s="63" cm="1">
        <f t="array" ref="N75">IF($G75&gt;=N$7,TREND(O$6:O$7,N$6:N$7,$G75),IF($G75&gt;=N$8,TREND(O$7:O$8,N$7:N$8,$G75),IF($G75&gt;=N$9,TREND(O$8:O$9,N$8:N$9,$G75),IF($G75&gt;=N$10,TREND(O$9:O$10,N$9:N$10,$G75),IF($G75&gt;=N$11,TREND(O$10:O$11,N$10:N$11,$G75),0)))))</f>
        <v>0.77044117647058818</v>
      </c>
      <c r="S75" s="63" cm="1">
        <f t="array" ref="S75">IF($G75&gt;=S$7,TREND(T$6:T$7,S$6:S$7,$G75),IF($G75&gt;=S$8,TREND(T$7:T$8,S$7:S$8,$G75),IF($G75&gt;=S$9,TREND(T$8:T$9,S$8:S$9,$G75),IF($G75&gt;=S$10,TREND(T$9:T$10,S$9:S$10,$G75),IF($G75&gt;=S$11,TREND(T$10:T$11,S$10:S$11,$G75),0)))))</f>
        <v>0.87777777777777777</v>
      </c>
      <c r="X75" s="63" cm="1">
        <f t="array" ref="X75">IF($G75&gt;=X$7,TREND(Y$6:Y$7,X$6:X$7,$G75),IF($G75&gt;=X$8,TREND(Y$7:Y$8,X$7:X$8,$G75),IF($G75&gt;=X$9,TREND(Y$8:Y$9,X$8:X$9,$G75),IF($G75&gt;=X$10,TREND(Y$9:Y$10,X$9:X$10,$G75),IF($G75&gt;=X$11,TREND(Y$10:Y$11,X$10:X$11,$G75),0)))))</f>
        <v>0</v>
      </c>
      <c r="AB75" s="1"/>
    </row>
    <row r="76" spans="1:28" x14ac:dyDescent="0.35">
      <c r="A76" s="63">
        <f t="shared" si="0"/>
        <v>0.88216506882120582</v>
      </c>
      <c r="D76" s="159"/>
      <c r="F76" s="21"/>
      <c r="G76" s="63">
        <v>0.44</v>
      </c>
      <c r="I76" s="63" cm="1">
        <f t="array" ref="I76">IF($G76&gt;=I$7,TREND(J$6:J$7,I$6:I$7,$G76),IF($G76&gt;=I$8,TREND(J$7:J$8,I$7:I$8,$G76),IF($G76&gt;=I$9,TREND(J$8:J$9,I$8:I$9,$G76),IF($G76&gt;=I$10,TREND(J$9:J$10,I$9:I$10,$G76),IF($G76&gt;=I$11,TREND(J$10:J$11,I$10:I$11,$G76),0)))))</f>
        <v>0.77500000000000002</v>
      </c>
      <c r="J76" s="3"/>
      <c r="K76" s="3"/>
      <c r="N76" s="63" cm="1">
        <f t="array" ref="N76">IF($G76&gt;=N$7,TREND(O$6:O$7,N$6:N$7,$G76),IF($G76&gt;=N$8,TREND(O$7:O$8,N$7:N$8,$G76),IF($G76&gt;=N$9,TREND(O$8:O$9,N$8:N$9,$G76),IF($G76&gt;=N$10,TREND(O$9:O$10,N$9:N$10,$G76),IF($G76&gt;=N$11,TREND(O$10:O$11,N$10:N$11,$G76),0)))))</f>
        <v>0.77500000000000002</v>
      </c>
      <c r="S76" s="63" cm="1">
        <f t="array" ref="S76">IF($G76&gt;=S$7,TREND(T$6:T$7,S$6:S$7,$G76),IF($G76&gt;=S$8,TREND(T$7:T$8,S$7:S$8,$G76),IF($G76&gt;=S$9,TREND(T$8:T$9,S$8:S$9,$G76),IF($G76&gt;=S$10,TREND(T$9:T$10,S$9:S$10,$G76),IF($G76&gt;=S$11,TREND(T$10:T$11,S$10:S$11,$G76),0)))))</f>
        <v>0.8833333333333333</v>
      </c>
      <c r="X76" s="63" cm="1">
        <f t="array" ref="X76">IF($G76&gt;=X$7,TREND(Y$6:Y$7,X$6:X$7,$G76),IF($G76&gt;=X$8,TREND(Y$7:Y$8,X$7:X$8,$G76),IF($G76&gt;=X$9,TREND(Y$8:Y$9,X$8:X$9,$G76),IF($G76&gt;=X$10,TREND(Y$9:Y$10,X$9:X$10,$G76),IF($G76&gt;=X$11,TREND(Y$10:Y$11,X$10:X$11,$G76),0)))))</f>
        <v>0</v>
      </c>
      <c r="AB76" s="1"/>
    </row>
    <row r="77" spans="1:28" x14ac:dyDescent="0.35">
      <c r="A77" s="63">
        <f t="shared" si="0"/>
        <v>0.88770987563841464</v>
      </c>
      <c r="D77" s="159"/>
      <c r="F77" s="21"/>
      <c r="G77" s="63">
        <v>0.45</v>
      </c>
      <c r="I77" s="63" cm="1">
        <f t="array" ref="I77">IF($G77&gt;=I$7,TREND(J$6:J$7,I$6:I$7,$G77),IF($G77&gt;=I$8,TREND(J$7:J$8,I$7:I$8,$G77),IF($G77&gt;=I$9,TREND(J$8:J$9,I$8:I$9,$G77),IF($G77&gt;=I$10,TREND(J$9:J$10,I$9:I$10,$G77),IF($G77&gt;=I$11,TREND(J$10:J$11,I$10:I$11,$G77),0)))))</f>
        <v>0.77955882352941175</v>
      </c>
      <c r="J77" s="3"/>
      <c r="K77" s="3"/>
      <c r="N77" s="63" cm="1">
        <f t="array" ref="N77">IF($G77&gt;=N$7,TREND(O$6:O$7,N$6:N$7,$G77),IF($G77&gt;=N$8,TREND(O$7:O$8,N$7:N$8,$G77),IF($G77&gt;=N$9,TREND(O$8:O$9,N$8:N$9,$G77),IF($G77&gt;=N$10,TREND(O$9:O$10,N$9:N$10,$G77),IF($G77&gt;=N$11,TREND(O$10:O$11,N$10:N$11,$G77),0)))))</f>
        <v>0.77955882352941175</v>
      </c>
      <c r="S77" s="63" cm="1">
        <f t="array" ref="S77">IF($G77&gt;=S$7,TREND(T$6:T$7,S$6:S$7,$G77),IF($G77&gt;=S$8,TREND(T$7:T$8,S$7:S$8,$G77),IF($G77&gt;=S$9,TREND(T$8:T$9,S$8:S$9,$G77),IF($G77&gt;=S$10,TREND(T$9:T$10,S$9:S$10,$G77),IF($G77&gt;=S$11,TREND(T$10:T$11,S$10:S$11,$G77),0)))))</f>
        <v>0.88888888888888884</v>
      </c>
      <c r="X77" s="63" cm="1">
        <f t="array" ref="X77">IF($G77&gt;=X$7,TREND(Y$6:Y$7,X$6:X$7,$G77),IF($G77&gt;=X$8,TREND(Y$7:Y$8,X$7:X$8,$G77),IF($G77&gt;=X$9,TREND(Y$8:Y$9,X$8:X$9,$G77),IF($G77&gt;=X$10,TREND(Y$9:Y$10,X$9:X$10,$G77),IF($G77&gt;=X$11,TREND(Y$10:Y$11,X$10:X$11,$G77),0)))))</f>
        <v>0</v>
      </c>
      <c r="AB77" s="1"/>
    </row>
    <row r="78" spans="1:28" x14ac:dyDescent="0.35">
      <c r="A78" s="63">
        <f t="shared" si="0"/>
        <v>0.89325468245562345</v>
      </c>
      <c r="D78" s="159"/>
      <c r="F78" s="21"/>
      <c r="G78" s="63">
        <v>0.46</v>
      </c>
      <c r="I78" s="63" cm="1">
        <f t="array" ref="I78">IF($G78&gt;=I$7,TREND(J$6:J$7,I$6:I$7,$G78),IF($G78&gt;=I$8,TREND(J$7:J$8,I$7:I$8,$G78),IF($G78&gt;=I$9,TREND(J$8:J$9,I$8:I$9,$G78),IF($G78&gt;=I$10,TREND(J$9:J$10,I$9:I$10,$G78),IF($G78&gt;=I$11,TREND(J$10:J$11,I$10:I$11,$G78),0)))))</f>
        <v>0.78411764705882359</v>
      </c>
      <c r="J78" s="3"/>
      <c r="K78" s="3"/>
      <c r="N78" s="63" cm="1">
        <f t="array" ref="N78">IF($G78&gt;=N$7,TREND(O$6:O$7,N$6:N$7,$G78),IF($G78&gt;=N$8,TREND(O$7:O$8,N$7:N$8,$G78),IF($G78&gt;=N$9,TREND(O$8:O$9,N$8:N$9,$G78),IF($G78&gt;=N$10,TREND(O$9:O$10,N$9:N$10,$G78),IF($G78&gt;=N$11,TREND(O$10:O$11,N$10:N$11,$G78),0)))))</f>
        <v>0.78411764705882359</v>
      </c>
      <c r="S78" s="63" cm="1">
        <f t="array" ref="S78">IF($G78&gt;=S$7,TREND(T$6:T$7,S$6:S$7,$G78),IF($G78&gt;=S$8,TREND(T$7:T$8,S$7:S$8,$G78),IF($G78&gt;=S$9,TREND(T$8:T$9,S$8:S$9,$G78),IF($G78&gt;=S$10,TREND(T$9:T$10,S$9:S$10,$G78),IF($G78&gt;=S$11,TREND(T$10:T$11,S$10:S$11,$G78),0)))))</f>
        <v>0.89444444444444449</v>
      </c>
      <c r="X78" s="63" cm="1">
        <f t="array" ref="X78">IF($G78&gt;=X$7,TREND(Y$6:Y$7,X$6:X$7,$G78),IF($G78&gt;=X$8,TREND(Y$7:Y$8,X$7:X$8,$G78),IF($G78&gt;=X$9,TREND(Y$8:Y$9,X$8:X$9,$G78),IF($G78&gt;=X$10,TREND(Y$9:Y$10,X$9:X$10,$G78),IF($G78&gt;=X$11,TREND(Y$10:Y$11,X$10:X$11,$G78),0)))))</f>
        <v>0</v>
      </c>
      <c r="AB78" s="1"/>
    </row>
    <row r="79" spans="1:28" x14ac:dyDescent="0.35">
      <c r="A79" s="63">
        <f t="shared" si="0"/>
        <v>0.89879948927283204</v>
      </c>
      <c r="D79" s="159"/>
      <c r="F79" s="21"/>
      <c r="G79" s="63">
        <v>0.47</v>
      </c>
      <c r="I79" s="63" cm="1">
        <f t="array" ref="I79">IF($G79&gt;=I$7,TREND(J$6:J$7,I$6:I$7,$G79),IF($G79&gt;=I$8,TREND(J$7:J$8,I$7:I$8,$G79),IF($G79&gt;=I$9,TREND(J$8:J$9,I$8:I$9,$G79),IF($G79&gt;=I$10,TREND(J$9:J$10,I$9:I$10,$G79),IF($G79&gt;=I$11,TREND(J$10:J$11,I$10:I$11,$G79),0)))))</f>
        <v>0.7886764705882352</v>
      </c>
      <c r="J79" s="3"/>
      <c r="K79" s="3"/>
      <c r="N79" s="63" cm="1">
        <f t="array" ref="N79">IF($G79&gt;=N$7,TREND(O$6:O$7,N$6:N$7,$G79),IF($G79&gt;=N$8,TREND(O$7:O$8,N$7:N$8,$G79),IF($G79&gt;=N$9,TREND(O$8:O$9,N$8:N$9,$G79),IF($G79&gt;=N$10,TREND(O$9:O$10,N$9:N$10,$G79),IF($G79&gt;=N$11,TREND(O$10:O$11,N$10:N$11,$G79),0)))))</f>
        <v>0.7886764705882352</v>
      </c>
      <c r="S79" s="63" cm="1">
        <f t="array" ref="S79">IF($G79&gt;=S$7,TREND(T$6:T$7,S$6:S$7,$G79),IF($G79&gt;=S$8,TREND(T$7:T$8,S$7:S$8,$G79),IF($G79&gt;=S$9,TREND(T$8:T$9,S$8:S$9,$G79),IF($G79&gt;=S$10,TREND(T$9:T$10,S$9:S$10,$G79),IF($G79&gt;=S$11,TREND(T$10:T$11,S$10:S$11,$G79),0)))))</f>
        <v>0.9</v>
      </c>
      <c r="X79" s="63" cm="1">
        <f t="array" ref="X79">IF($G79&gt;=X$7,TREND(Y$6:Y$7,X$6:X$7,$G79),IF($G79&gt;=X$8,TREND(Y$7:Y$8,X$7:X$8,$G79),IF($G79&gt;=X$9,TREND(Y$8:Y$9,X$8:X$9,$G79),IF($G79&gt;=X$10,TREND(Y$9:Y$10,X$9:X$10,$G79),IF($G79&gt;=X$11,TREND(Y$10:Y$11,X$10:X$11,$G79),0)))))</f>
        <v>0</v>
      </c>
      <c r="AB79" s="1"/>
    </row>
    <row r="80" spans="1:28" x14ac:dyDescent="0.35">
      <c r="A80" s="63">
        <f t="shared" si="0"/>
        <v>0.90434429609004074</v>
      </c>
      <c r="D80" s="159"/>
      <c r="F80" s="21"/>
      <c r="G80" s="63">
        <v>0.48</v>
      </c>
      <c r="I80" s="63" cm="1">
        <f t="array" ref="I80">IF($G80&gt;=I$7,TREND(J$6:J$7,I$6:I$7,$G80),IF($G80&gt;=I$8,TREND(J$7:J$8,I$7:I$8,$G80),IF($G80&gt;=I$9,TREND(J$8:J$9,I$8:I$9,$G80),IF($G80&gt;=I$10,TREND(J$9:J$10,I$9:I$10,$G80),IF($G80&gt;=I$11,TREND(J$10:J$11,I$10:I$11,$G80),0)))))</f>
        <v>0.79323529411764704</v>
      </c>
      <c r="J80" s="3"/>
      <c r="K80" s="3"/>
      <c r="N80" s="63" cm="1">
        <f t="array" ref="N80">IF($G80&gt;=N$7,TREND(O$6:O$7,N$6:N$7,$G80),IF($G80&gt;=N$8,TREND(O$7:O$8,N$7:N$8,$G80),IF($G80&gt;=N$9,TREND(O$8:O$9,N$8:N$9,$G80),IF($G80&gt;=N$10,TREND(O$9:O$10,N$9:N$10,$G80),IF($G80&gt;=N$11,TREND(O$10:O$11,N$10:N$11,$G80),0)))))</f>
        <v>0.79323529411764704</v>
      </c>
      <c r="S80" s="63" cm="1">
        <f t="array" ref="S80">IF($G80&gt;=S$7,TREND(T$6:T$7,S$6:S$7,$G80),IF($G80&gt;=S$8,TREND(T$7:T$8,S$7:S$8,$G80),IF($G80&gt;=S$9,TREND(T$8:T$9,S$8:S$9,$G80),IF($G80&gt;=S$10,TREND(T$9:T$10,S$9:S$10,$G80),IF($G80&gt;=S$11,TREND(T$10:T$11,S$10:S$11,$G80),0)))))</f>
        <v>0.90555555555555556</v>
      </c>
      <c r="X80" s="63" cm="1">
        <f t="array" ref="X80">IF($G80&gt;=X$7,TREND(Y$6:Y$7,X$6:X$7,$G80),IF($G80&gt;=X$8,TREND(Y$7:Y$8,X$7:X$8,$G80),IF($G80&gt;=X$9,TREND(Y$8:Y$9,X$8:X$9,$G80),IF($G80&gt;=X$10,TREND(Y$9:Y$10,X$9:X$10,$G80),IF($G80&gt;=X$11,TREND(Y$10:Y$11,X$10:X$11,$G80),0)))))</f>
        <v>0</v>
      </c>
      <c r="AB80" s="1"/>
    </row>
    <row r="81" spans="1:28" x14ac:dyDescent="0.35">
      <c r="A81" s="63">
        <f t="shared" si="0"/>
        <v>0.90988910290724956</v>
      </c>
      <c r="D81" s="159"/>
      <c r="F81" s="21"/>
      <c r="G81" s="63">
        <v>0.49</v>
      </c>
      <c r="I81" s="63" cm="1">
        <f t="array" ref="I81">IF($G81&gt;=I$7,TREND(J$6:J$7,I$6:I$7,$G81),IF($G81&gt;=I$8,TREND(J$7:J$8,I$7:I$8,$G81),IF($G81&gt;=I$9,TREND(J$8:J$9,I$8:I$9,$G81),IF($G81&gt;=I$10,TREND(J$9:J$10,I$9:I$10,$G81),IF($G81&gt;=I$11,TREND(J$10:J$11,I$10:I$11,$G81),0)))))</f>
        <v>0.79779411764705876</v>
      </c>
      <c r="J81" s="3"/>
      <c r="K81" s="3"/>
      <c r="N81" s="63" cm="1">
        <f t="array" ref="N81">IF($G81&gt;=N$7,TREND(O$6:O$7,N$6:N$7,$G81),IF($G81&gt;=N$8,TREND(O$7:O$8,N$7:N$8,$G81),IF($G81&gt;=N$9,TREND(O$8:O$9,N$8:N$9,$G81),IF($G81&gt;=N$10,TREND(O$9:O$10,N$9:N$10,$G81),IF($G81&gt;=N$11,TREND(O$10:O$11,N$10:N$11,$G81),0)))))</f>
        <v>0.79779411764705876</v>
      </c>
      <c r="S81" s="63" cm="1">
        <f t="array" ref="S81">IF($G81&gt;=S$7,TREND(T$6:T$7,S$6:S$7,$G81),IF($G81&gt;=S$8,TREND(T$7:T$8,S$7:S$8,$G81),IF($G81&gt;=S$9,TREND(T$8:T$9,S$8:S$9,$G81),IF($G81&gt;=S$10,TREND(T$9:T$10,S$9:S$10,$G81),IF($G81&gt;=S$11,TREND(T$10:T$11,S$10:S$11,$G81),0)))))</f>
        <v>0.9111111111111112</v>
      </c>
      <c r="X81" s="63" cm="1">
        <f t="array" ref="X81">IF($G81&gt;=X$7,TREND(Y$6:Y$7,X$6:X$7,$G81),IF($G81&gt;=X$8,TREND(Y$7:Y$8,X$7:X$8,$G81),IF($G81&gt;=X$9,TREND(Y$8:Y$9,X$8:X$9,$G81),IF($G81&gt;=X$10,TREND(Y$9:Y$10,X$9:X$10,$G81),IF($G81&gt;=X$11,TREND(Y$10:Y$11,X$10:X$11,$G81),0)))))</f>
        <v>0</v>
      </c>
      <c r="AB81" s="1"/>
    </row>
    <row r="82" spans="1:28" x14ac:dyDescent="0.35">
      <c r="A82" s="63">
        <f t="shared" si="0"/>
        <v>0.91543390972445815</v>
      </c>
      <c r="D82" s="159"/>
      <c r="F82" s="21"/>
      <c r="G82" s="63">
        <v>0.5</v>
      </c>
      <c r="I82" s="63" cm="1">
        <f t="array" ref="I82">IF($G82&gt;=I$7,TREND(J$6:J$7,I$6:I$7,$G82),IF($G82&gt;=I$8,TREND(J$7:J$8,I$7:I$8,$G82),IF($G82&gt;=I$9,TREND(J$8:J$9,I$8:I$9,$G82),IF($G82&gt;=I$10,TREND(J$9:J$10,I$9:I$10,$G82),IF($G82&gt;=I$11,TREND(J$10:J$11,I$10:I$11,$G82),0)))))</f>
        <v>0.8023529411764706</v>
      </c>
      <c r="J82" s="3"/>
      <c r="K82" s="3"/>
      <c r="N82" s="63" cm="1">
        <f t="array" ref="N82">IF($G82&gt;=N$7,TREND(O$6:O$7,N$6:N$7,$G82),IF($G82&gt;=N$8,TREND(O$7:O$8,N$7:N$8,$G82),IF($G82&gt;=N$9,TREND(O$8:O$9,N$8:N$9,$G82),IF($G82&gt;=N$10,TREND(O$9:O$10,N$9:N$10,$G82),IF($G82&gt;=N$11,TREND(O$10:O$11,N$10:N$11,$G82),0)))))</f>
        <v>0.8023529411764706</v>
      </c>
      <c r="S82" s="63" cm="1">
        <f t="array" ref="S82">IF($G82&gt;=S$7,TREND(T$6:T$7,S$6:S$7,$G82),IF($G82&gt;=S$8,TREND(T$7:T$8,S$7:S$8,$G82),IF($G82&gt;=S$9,TREND(T$8:T$9,S$8:S$9,$G82),IF($G82&gt;=S$10,TREND(T$9:T$10,S$9:S$10,$G82),IF($G82&gt;=S$11,TREND(T$10:T$11,S$10:S$11,$G82),0)))))</f>
        <v>0.91666666666666674</v>
      </c>
      <c r="X82" s="63" cm="1">
        <f t="array" ref="X82">IF($G82&gt;=X$7,TREND(Y$6:Y$7,X$6:X$7,$G82),IF($G82&gt;=X$8,TREND(Y$7:Y$8,X$7:X$8,$G82),IF($G82&gt;=X$9,TREND(Y$8:Y$9,X$8:X$9,$G82),IF($G82&gt;=X$10,TREND(Y$9:Y$10,X$9:X$10,$G82),IF($G82&gt;=X$11,TREND(Y$10:Y$11,X$10:X$11,$G82),0)))))</f>
        <v>0</v>
      </c>
      <c r="AB82" s="1"/>
    </row>
    <row r="83" spans="1:28" x14ac:dyDescent="0.35">
      <c r="A83" s="63">
        <f t="shared" si="0"/>
        <v>0.92097871654166674</v>
      </c>
      <c r="D83" s="159"/>
      <c r="F83" s="21"/>
      <c r="G83" s="63">
        <v>0.51</v>
      </c>
      <c r="I83" s="63" cm="1">
        <f t="array" ref="I83">IF($G83&gt;=I$7,TREND(J$6:J$7,I$6:I$7,$G83),IF($G83&gt;=I$8,TREND(J$7:J$8,I$7:I$8,$G83),IF($G83&gt;=I$9,TREND(J$8:J$9,I$8:I$9,$G83),IF($G83&gt;=I$10,TREND(J$9:J$10,I$9:I$10,$G83),IF($G83&gt;=I$11,TREND(J$10:J$11,I$10:I$11,$G83),0)))))</f>
        <v>0.80691176470588233</v>
      </c>
      <c r="J83" s="3"/>
      <c r="K83" s="3"/>
      <c r="N83" s="63" cm="1">
        <f t="array" ref="N83">IF($G83&gt;=N$7,TREND(O$6:O$7,N$6:N$7,$G83),IF($G83&gt;=N$8,TREND(O$7:O$8,N$7:N$8,$G83),IF($G83&gt;=N$9,TREND(O$8:O$9,N$8:N$9,$G83),IF($G83&gt;=N$10,TREND(O$9:O$10,N$9:N$10,$G83),IF($G83&gt;=N$11,TREND(O$10:O$11,N$10:N$11,$G83),0)))))</f>
        <v>0.80691176470588233</v>
      </c>
      <c r="S83" s="63" cm="1">
        <f t="array" ref="S83">IF($G83&gt;=S$7,TREND(T$6:T$7,S$6:S$7,$G83),IF($G83&gt;=S$8,TREND(T$7:T$8,S$7:S$8,$G83),IF($G83&gt;=S$9,TREND(T$8:T$9,S$8:S$9,$G83),IF($G83&gt;=S$10,TREND(T$9:T$10,S$9:S$10,$G83),IF($G83&gt;=S$11,TREND(T$10:T$11,S$10:S$11,$G83),0)))))</f>
        <v>0.92222222222222228</v>
      </c>
      <c r="X83" s="63" cm="1">
        <f t="array" ref="X83">IF($G83&gt;=X$7,TREND(Y$6:Y$7,X$6:X$7,$G83),IF($G83&gt;=X$8,TREND(Y$7:Y$8,X$7:X$8,$G83),IF($G83&gt;=X$9,TREND(Y$8:Y$9,X$8:X$9,$G83),IF($G83&gt;=X$10,TREND(Y$9:Y$10,X$9:X$10,$G83),IF($G83&gt;=X$11,TREND(Y$10:Y$11,X$10:X$11,$G83),0)))))</f>
        <v>0</v>
      </c>
      <c r="AB83" s="1"/>
    </row>
    <row r="84" spans="1:28" x14ac:dyDescent="0.35">
      <c r="A84" s="63">
        <f t="shared" si="0"/>
        <v>0.92652352335887556</v>
      </c>
      <c r="D84" s="159"/>
      <c r="F84" s="21"/>
      <c r="G84" s="63">
        <v>0.52</v>
      </c>
      <c r="I84" s="63" cm="1">
        <f t="array" ref="I84">IF($G84&gt;=I$7,TREND(J$6:J$7,I$6:I$7,$G84),IF($G84&gt;=I$8,TREND(J$7:J$8,I$7:I$8,$G84),IF($G84&gt;=I$9,TREND(J$8:J$9,I$8:I$9,$G84),IF($G84&gt;=I$10,TREND(J$9:J$10,I$9:I$10,$G84),IF($G84&gt;=I$11,TREND(J$10:J$11,I$10:I$11,$G84),0)))))</f>
        <v>0.81147058823529417</v>
      </c>
      <c r="J84" s="3"/>
      <c r="K84" s="3"/>
      <c r="N84" s="63" cm="1">
        <f t="array" ref="N84">IF($G84&gt;=N$7,TREND(O$6:O$7,N$6:N$7,$G84),IF($G84&gt;=N$8,TREND(O$7:O$8,N$7:N$8,$G84),IF($G84&gt;=N$9,TREND(O$8:O$9,N$8:N$9,$G84),IF($G84&gt;=N$10,TREND(O$9:O$10,N$9:N$10,$G84),IF($G84&gt;=N$11,TREND(O$10:O$11,N$10:N$11,$G84),0)))))</f>
        <v>0.81147058823529417</v>
      </c>
      <c r="S84" s="63" cm="1">
        <f t="array" ref="S84">IF($G84&gt;=S$7,TREND(T$6:T$7,S$6:S$7,$G84),IF($G84&gt;=S$8,TREND(T$7:T$8,S$7:S$8,$G84),IF($G84&gt;=S$9,TREND(T$8:T$9,S$8:S$9,$G84),IF($G84&gt;=S$10,TREND(T$9:T$10,S$9:S$10,$G84),IF($G84&gt;=S$11,TREND(T$10:T$11,S$10:S$11,$G84),0)))))</f>
        <v>0.92777777777777781</v>
      </c>
      <c r="X84" s="63" cm="1">
        <f t="array" ref="X84">IF($G84&gt;=X$7,TREND(Y$6:Y$7,X$6:X$7,$G84),IF($G84&gt;=X$8,TREND(Y$7:Y$8,X$7:X$8,$G84),IF($G84&gt;=X$9,TREND(Y$8:Y$9,X$8:X$9,$G84),IF($G84&gt;=X$10,TREND(Y$9:Y$10,X$9:X$10,$G84),IF($G84&gt;=X$11,TREND(Y$10:Y$11,X$10:X$11,$G84),0)))))</f>
        <v>0</v>
      </c>
      <c r="AB84" s="1"/>
    </row>
    <row r="85" spans="1:28" x14ac:dyDescent="0.35">
      <c r="A85" s="63">
        <f t="shared" si="0"/>
        <v>0.93206833017608426</v>
      </c>
      <c r="D85" s="159"/>
      <c r="F85" s="21"/>
      <c r="G85" s="63">
        <v>0.53</v>
      </c>
      <c r="I85" s="63" cm="1">
        <f t="array" ref="I85">IF($G85&gt;=I$7,TREND(J$6:J$7,I$6:I$7,$G85),IF($G85&gt;=I$8,TREND(J$7:J$8,I$7:I$8,$G85),IF($G85&gt;=I$9,TREND(J$8:J$9,I$8:I$9,$G85),IF($G85&gt;=I$10,TREND(J$9:J$10,I$9:I$10,$G85),IF($G85&gt;=I$11,TREND(J$10:J$11,I$10:I$11,$G85),0)))))</f>
        <v>0.81602941176470589</v>
      </c>
      <c r="J85" s="3"/>
      <c r="K85" s="3"/>
      <c r="N85" s="63" cm="1">
        <f t="array" ref="N85">IF($G85&gt;=N$7,TREND(O$6:O$7,N$6:N$7,$G85),IF($G85&gt;=N$8,TREND(O$7:O$8,N$7:N$8,$G85),IF($G85&gt;=N$9,TREND(O$8:O$9,N$8:N$9,$G85),IF($G85&gt;=N$10,TREND(O$9:O$10,N$9:N$10,$G85),IF($G85&gt;=N$11,TREND(O$10:O$11,N$10:N$11,$G85),0)))))</f>
        <v>0.81602941176470589</v>
      </c>
      <c r="S85" s="63" cm="1">
        <f t="array" ref="S85">IF($G85&gt;=S$7,TREND(T$6:T$7,S$6:S$7,$G85),IF($G85&gt;=S$8,TREND(T$7:T$8,S$7:S$8,$G85),IF($G85&gt;=S$9,TREND(T$8:T$9,S$8:S$9,$G85),IF($G85&gt;=S$10,TREND(T$9:T$10,S$9:S$10,$G85),IF($G85&gt;=S$11,TREND(T$10:T$11,S$10:S$11,$G85),0)))))</f>
        <v>0.93333333333333335</v>
      </c>
      <c r="X85" s="63" cm="1">
        <f t="array" ref="X85">IF($G85&gt;=X$7,TREND(Y$6:Y$7,X$6:X$7,$G85),IF($G85&gt;=X$8,TREND(Y$7:Y$8,X$7:X$8,$G85),IF($G85&gt;=X$9,TREND(Y$8:Y$9,X$8:X$9,$G85),IF($G85&gt;=X$10,TREND(Y$9:Y$10,X$9:X$10,$G85),IF($G85&gt;=X$11,TREND(Y$10:Y$11,X$10:X$11,$G85),0)))))</f>
        <v>0</v>
      </c>
      <c r="AB85" s="1"/>
    </row>
    <row r="86" spans="1:28" x14ac:dyDescent="0.35">
      <c r="A86" s="63">
        <f t="shared" si="0"/>
        <v>0.93761313699329285</v>
      </c>
      <c r="D86" s="159"/>
      <c r="F86" s="21"/>
      <c r="G86" s="63">
        <v>0.54</v>
      </c>
      <c r="I86" s="63" cm="1">
        <f t="array" ref="I86">IF($G86&gt;=I$7,TREND(J$6:J$7,I$6:I$7,$G86),IF($G86&gt;=I$8,TREND(J$7:J$8,I$7:I$8,$G86),IF($G86&gt;=I$9,TREND(J$8:J$9,I$8:I$9,$G86),IF($G86&gt;=I$10,TREND(J$9:J$10,I$9:I$10,$G86),IF($G86&gt;=I$11,TREND(J$10:J$11,I$10:I$11,$G86),0)))))</f>
        <v>0.82058823529411762</v>
      </c>
      <c r="J86" s="3"/>
      <c r="K86" s="3"/>
      <c r="N86" s="63" cm="1">
        <f t="array" ref="N86">IF($G86&gt;=N$7,TREND(O$6:O$7,N$6:N$7,$G86),IF($G86&gt;=N$8,TREND(O$7:O$8,N$7:N$8,$G86),IF($G86&gt;=N$9,TREND(O$8:O$9,N$8:N$9,$G86),IF($G86&gt;=N$10,TREND(O$9:O$10,N$9:N$10,$G86),IF($G86&gt;=N$11,TREND(O$10:O$11,N$10:N$11,$G86),0)))))</f>
        <v>0.82058823529411762</v>
      </c>
      <c r="S86" s="63" cm="1">
        <f t="array" ref="S86">IF($G86&gt;=S$7,TREND(T$6:T$7,S$6:S$7,$G86),IF($G86&gt;=S$8,TREND(T$7:T$8,S$7:S$8,$G86),IF($G86&gt;=S$9,TREND(T$8:T$9,S$8:S$9,$G86),IF($G86&gt;=S$10,TREND(T$9:T$10,S$9:S$10,$G86),IF($G86&gt;=S$11,TREND(T$10:T$11,S$10:S$11,$G86),0)))))</f>
        <v>0.93888888888888888</v>
      </c>
      <c r="X86" s="63" cm="1">
        <f t="array" ref="X86">IF($G86&gt;=X$7,TREND(Y$6:Y$7,X$6:X$7,$G86),IF($G86&gt;=X$8,TREND(Y$7:Y$8,X$7:X$8,$G86),IF($G86&gt;=X$9,TREND(Y$8:Y$9,X$8:X$9,$G86),IF($G86&gt;=X$10,TREND(Y$9:Y$10,X$9:X$10,$G86),IF($G86&gt;=X$11,TREND(Y$10:Y$11,X$10:X$11,$G86),0)))))</f>
        <v>0</v>
      </c>
      <c r="AB86" s="1"/>
    </row>
    <row r="87" spans="1:28" x14ac:dyDescent="0.35">
      <c r="A87" s="63">
        <f t="shared" si="0"/>
        <v>0.94315794381050144</v>
      </c>
      <c r="D87" s="159"/>
      <c r="F87" s="21"/>
      <c r="G87" s="63">
        <v>0.55000000000000004</v>
      </c>
      <c r="I87" s="63" cm="1">
        <f t="array" ref="I87">IF($G87&gt;=I$7,TREND(J$6:J$7,I$6:I$7,$G87),IF($G87&gt;=I$8,TREND(J$7:J$8,I$7:I$8,$G87),IF($G87&gt;=I$9,TREND(J$8:J$9,I$8:I$9,$G87),IF($G87&gt;=I$10,TREND(J$9:J$10,I$9:I$10,$G87),IF($G87&gt;=I$11,TREND(J$10:J$11,I$10:I$11,$G87),0)))))</f>
        <v>0.82514705882352946</v>
      </c>
      <c r="J87" s="3"/>
      <c r="K87" s="3"/>
      <c r="N87" s="63" cm="1">
        <f t="array" ref="N87">IF($G87&gt;=N$7,TREND(O$6:O$7,N$6:N$7,$G87),IF($G87&gt;=N$8,TREND(O$7:O$8,N$7:N$8,$G87),IF($G87&gt;=N$9,TREND(O$8:O$9,N$8:N$9,$G87),IF($G87&gt;=N$10,TREND(O$9:O$10,N$9:N$10,$G87),IF($G87&gt;=N$11,TREND(O$10:O$11,N$10:N$11,$G87),0)))))</f>
        <v>0.82514705882352946</v>
      </c>
      <c r="S87" s="63" cm="1">
        <f t="array" ref="S87">IF($G87&gt;=S$7,TREND(T$6:T$7,S$6:S$7,$G87),IF($G87&gt;=S$8,TREND(T$7:T$8,S$7:S$8,$G87),IF($G87&gt;=S$9,TREND(T$8:T$9,S$8:S$9,$G87),IF($G87&gt;=S$10,TREND(T$9:T$10,S$9:S$10,$G87),IF($G87&gt;=S$11,TREND(T$10:T$11,S$10:S$11,$G87),0)))))</f>
        <v>0.94444444444444442</v>
      </c>
      <c r="X87" s="63" cm="1">
        <f t="array" ref="X87">IF($G87&gt;=X$7,TREND(Y$6:Y$7,X$6:X$7,$G87),IF($G87&gt;=X$8,TREND(Y$7:Y$8,X$7:X$8,$G87),IF($G87&gt;=X$9,TREND(Y$8:Y$9,X$8:X$9,$G87),IF($G87&gt;=X$10,TREND(Y$9:Y$10,X$9:X$10,$G87),IF($G87&gt;=X$11,TREND(Y$10:Y$11,X$10:X$11,$G87),0)))))</f>
        <v>0</v>
      </c>
      <c r="AB87" s="1"/>
    </row>
    <row r="88" spans="1:28" x14ac:dyDescent="0.35">
      <c r="A88" s="63">
        <f t="shared" si="0"/>
        <v>0.94870275062771037</v>
      </c>
      <c r="D88" s="159"/>
      <c r="F88" s="21"/>
      <c r="G88" s="63">
        <v>0.56000000000000005</v>
      </c>
      <c r="I88" s="63" cm="1">
        <f t="array" ref="I88">IF($G88&gt;=I$7,TREND(J$6:J$7,I$6:I$7,$G88),IF($G88&gt;=I$8,TREND(J$7:J$8,I$7:I$8,$G88),IF($G88&gt;=I$9,TREND(J$8:J$9,I$8:I$9,$G88),IF($G88&gt;=I$10,TREND(J$9:J$10,I$9:I$10,$G88),IF($G88&gt;=I$11,TREND(J$10:J$11,I$10:I$11,$G88),0)))))</f>
        <v>0.82970588235294118</v>
      </c>
      <c r="J88" s="3"/>
      <c r="K88" s="3"/>
      <c r="N88" s="63" cm="1">
        <f t="array" ref="N88">IF($G88&gt;=N$7,TREND(O$6:O$7,N$6:N$7,$G88),IF($G88&gt;=N$8,TREND(O$7:O$8,N$7:N$8,$G88),IF($G88&gt;=N$9,TREND(O$8:O$9,N$8:N$9,$G88),IF($G88&gt;=N$10,TREND(O$9:O$10,N$9:N$10,$G88),IF($G88&gt;=N$11,TREND(O$10:O$11,N$10:N$11,$G88),0)))))</f>
        <v>0.82970588235294118</v>
      </c>
      <c r="S88" s="63" cm="1">
        <f t="array" ref="S88">IF($G88&gt;=S$7,TREND(T$6:T$7,S$6:S$7,$G88),IF($G88&gt;=S$8,TREND(T$7:T$8,S$7:S$8,$G88),IF($G88&gt;=S$9,TREND(T$8:T$9,S$8:S$9,$G88),IF($G88&gt;=S$10,TREND(T$9:T$10,S$9:S$10,$G88),IF($G88&gt;=S$11,TREND(T$10:T$11,S$10:S$11,$G88),0)))))</f>
        <v>0.95000000000000007</v>
      </c>
      <c r="X88" s="63" cm="1">
        <f t="array" ref="X88">IF($G88&gt;=X$7,TREND(Y$6:Y$7,X$6:X$7,$G88),IF($G88&gt;=X$8,TREND(Y$7:Y$8,X$7:X$8,$G88),IF($G88&gt;=X$9,TREND(Y$8:Y$9,X$8:X$9,$G88),IF($G88&gt;=X$10,TREND(Y$9:Y$10,X$9:X$10,$G88),IF($G88&gt;=X$11,TREND(Y$10:Y$11,X$10:X$11,$G88),0)))))</f>
        <v>0</v>
      </c>
      <c r="AB88" s="1"/>
    </row>
    <row r="89" spans="1:28" x14ac:dyDescent="0.35">
      <c r="A89" s="63">
        <f t="shared" si="0"/>
        <v>0.95424755744491874</v>
      </c>
      <c r="D89" s="159"/>
      <c r="F89" s="21"/>
      <c r="G89" s="63">
        <v>0.56999999999999995</v>
      </c>
      <c r="I89" s="63" cm="1">
        <f t="array" ref="I89">IF($G89&gt;=I$7,TREND(J$6:J$7,I$6:I$7,$G89),IF($G89&gt;=I$8,TREND(J$7:J$8,I$7:I$8,$G89),IF($G89&gt;=I$9,TREND(J$8:J$9,I$8:I$9,$G89),IF($G89&gt;=I$10,TREND(J$9:J$10,I$9:I$10,$G89),IF($G89&gt;=I$11,TREND(J$10:J$11,I$10:I$11,$G89),0)))))</f>
        <v>0.83426470588235291</v>
      </c>
      <c r="J89" s="3"/>
      <c r="K89" s="3"/>
      <c r="N89" s="63" cm="1">
        <f t="array" ref="N89">IF($G89&gt;=N$7,TREND(O$6:O$7,N$6:N$7,$G89),IF($G89&gt;=N$8,TREND(O$7:O$8,N$7:N$8,$G89),IF($G89&gt;=N$9,TREND(O$8:O$9,N$8:N$9,$G89),IF($G89&gt;=N$10,TREND(O$9:O$10,N$9:N$10,$G89),IF($G89&gt;=N$11,TREND(O$10:O$11,N$10:N$11,$G89),0)))))</f>
        <v>0.83426470588235291</v>
      </c>
      <c r="S89" s="63" cm="1">
        <f t="array" ref="S89">IF($G89&gt;=S$7,TREND(T$6:T$7,S$6:S$7,$G89),IF($G89&gt;=S$8,TREND(T$7:T$8,S$7:S$8,$G89),IF($G89&gt;=S$9,TREND(T$8:T$9,S$8:S$9,$G89),IF($G89&gt;=S$10,TREND(T$9:T$10,S$9:S$10,$G89),IF($G89&gt;=S$11,TREND(T$10:T$11,S$10:S$11,$G89),0)))))</f>
        <v>0.95555555555555549</v>
      </c>
      <c r="X89" s="63" cm="1">
        <f t="array" ref="X89">IF($G89&gt;=X$7,TREND(Y$6:Y$7,X$6:X$7,$G89),IF($G89&gt;=X$8,TREND(Y$7:Y$8,X$7:X$8,$G89),IF($G89&gt;=X$9,TREND(Y$8:Y$9,X$8:X$9,$G89),IF($G89&gt;=X$10,TREND(Y$9:Y$10,X$9:X$10,$G89),IF($G89&gt;=X$11,TREND(Y$10:Y$11,X$10:X$11,$G89),0)))))</f>
        <v>0</v>
      </c>
      <c r="AB89" s="1"/>
    </row>
    <row r="90" spans="1:28" x14ac:dyDescent="0.35">
      <c r="A90" s="63">
        <f t="shared" si="0"/>
        <v>0.95979236426212755</v>
      </c>
      <c r="D90" s="159"/>
      <c r="F90" s="21"/>
      <c r="G90" s="63">
        <v>0.57999999999999996</v>
      </c>
      <c r="I90" s="63" cm="1">
        <f t="array" ref="I90">IF($G90&gt;=I$7,TREND(J$6:J$7,I$6:I$7,$G90),IF($G90&gt;=I$8,TREND(J$7:J$8,I$7:I$8,$G90),IF($G90&gt;=I$9,TREND(J$8:J$9,I$8:I$9,$G90),IF($G90&gt;=I$10,TREND(J$9:J$10,I$9:I$10,$G90),IF($G90&gt;=I$11,TREND(J$10:J$11,I$10:I$11,$G90),0)))))</f>
        <v>0.83882352941176475</v>
      </c>
      <c r="J90" s="3"/>
      <c r="K90" s="3"/>
      <c r="N90" s="63" cm="1">
        <f t="array" ref="N90">IF($G90&gt;=N$7,TREND(O$6:O$7,N$6:N$7,$G90),IF($G90&gt;=N$8,TREND(O$7:O$8,N$7:N$8,$G90),IF($G90&gt;=N$9,TREND(O$8:O$9,N$8:N$9,$G90),IF($G90&gt;=N$10,TREND(O$9:O$10,N$9:N$10,$G90),IF($G90&gt;=N$11,TREND(O$10:O$11,N$10:N$11,$G90),0)))))</f>
        <v>0.83882352941176475</v>
      </c>
      <c r="S90" s="63" cm="1">
        <f t="array" ref="S90">IF($G90&gt;=S$7,TREND(T$6:T$7,S$6:S$7,$G90),IF($G90&gt;=S$8,TREND(T$7:T$8,S$7:S$8,$G90),IF($G90&gt;=S$9,TREND(T$8:T$9,S$8:S$9,$G90),IF($G90&gt;=S$10,TREND(T$9:T$10,S$9:S$10,$G90),IF($G90&gt;=S$11,TREND(T$10:T$11,S$10:S$11,$G90),0)))))</f>
        <v>0.96111111111111114</v>
      </c>
      <c r="X90" s="63" cm="1">
        <f t="array" ref="X90">IF($G90&gt;=X$7,TREND(Y$6:Y$7,X$6:X$7,$G90),IF($G90&gt;=X$8,TREND(Y$7:Y$8,X$7:X$8,$G90),IF($G90&gt;=X$9,TREND(Y$8:Y$9,X$8:X$9,$G90),IF($G90&gt;=X$10,TREND(Y$9:Y$10,X$9:X$10,$G90),IF($G90&gt;=X$11,TREND(Y$10:Y$11,X$10:X$11,$G90),0)))))</f>
        <v>0</v>
      </c>
      <c r="AB90" s="1"/>
    </row>
    <row r="91" spans="1:28" x14ac:dyDescent="0.35">
      <c r="A91" s="63">
        <f t="shared" si="0"/>
        <v>0.96533717107933636</v>
      </c>
      <c r="D91" s="159"/>
      <c r="F91" s="21"/>
      <c r="G91" s="63">
        <v>0.59</v>
      </c>
      <c r="I91" s="63" cm="1">
        <f t="array" ref="I91">IF($G91&gt;=I$7,TREND(J$6:J$7,I$6:I$7,$G91),IF($G91&gt;=I$8,TREND(J$7:J$8,I$7:I$8,$G91),IF($G91&gt;=I$9,TREND(J$8:J$9,I$8:I$9,$G91),IF($G91&gt;=I$10,TREND(J$9:J$10,I$9:I$10,$G91),IF($G91&gt;=I$11,TREND(J$10:J$11,I$10:I$11,$G91),0)))))</f>
        <v>0.84338235294117647</v>
      </c>
      <c r="J91" s="3"/>
      <c r="K91" s="3"/>
      <c r="N91" s="63" cm="1">
        <f t="array" ref="N91">IF($G91&gt;=N$7,TREND(O$6:O$7,N$6:N$7,$G91),IF($G91&gt;=N$8,TREND(O$7:O$8,N$7:N$8,$G91),IF($G91&gt;=N$9,TREND(O$8:O$9,N$8:N$9,$G91),IF($G91&gt;=N$10,TREND(O$9:O$10,N$9:N$10,$G91),IF($G91&gt;=N$11,TREND(O$10:O$11,N$10:N$11,$G91),0)))))</f>
        <v>0.84338235294117647</v>
      </c>
      <c r="S91" s="63" cm="1">
        <f t="array" ref="S91">IF($G91&gt;=S$7,TREND(T$6:T$7,S$6:S$7,$G91),IF($G91&gt;=S$8,TREND(T$7:T$8,S$7:S$8,$G91),IF($G91&gt;=S$9,TREND(T$8:T$9,S$8:S$9,$G91),IF($G91&gt;=S$10,TREND(T$9:T$10,S$9:S$10,$G91),IF($G91&gt;=S$11,TREND(T$10:T$11,S$10:S$11,$G91),0)))))</f>
        <v>0.96666666666666667</v>
      </c>
      <c r="X91" s="63" cm="1">
        <f t="array" ref="X91">IF($G91&gt;=X$7,TREND(Y$6:Y$7,X$6:X$7,$G91),IF($G91&gt;=X$8,TREND(Y$7:Y$8,X$7:X$8,$G91),IF($G91&gt;=X$9,TREND(Y$8:Y$9,X$8:X$9,$G91),IF($G91&gt;=X$10,TREND(Y$9:Y$10,X$9:X$10,$G91),IF($G91&gt;=X$11,TREND(Y$10:Y$11,X$10:X$11,$G91),0)))))</f>
        <v>0</v>
      </c>
      <c r="AB91" s="1"/>
    </row>
    <row r="92" spans="1:28" x14ac:dyDescent="0.35">
      <c r="A92" s="63">
        <f t="shared" si="0"/>
        <v>0.97088197789654507</v>
      </c>
      <c r="D92" s="159"/>
      <c r="F92" s="21"/>
      <c r="G92" s="63">
        <v>0.6</v>
      </c>
      <c r="I92" s="63" cm="1">
        <f t="array" ref="I92">IF($G92&gt;=I$7,TREND(J$6:J$7,I$6:I$7,$G92),IF($G92&gt;=I$8,TREND(J$7:J$8,I$7:I$8,$G92),IF($G92&gt;=I$9,TREND(J$8:J$9,I$8:I$9,$G92),IF($G92&gt;=I$10,TREND(J$9:J$10,I$9:I$10,$G92),IF($G92&gt;=I$11,TREND(J$10:J$11,I$10:I$11,$G92),0)))))</f>
        <v>0.8479411764705882</v>
      </c>
      <c r="J92" s="3"/>
      <c r="K92" s="3"/>
      <c r="N92" s="63" cm="1">
        <f t="array" ref="N92">IF($G92&gt;=N$7,TREND(O$6:O$7,N$6:N$7,$G92),IF($G92&gt;=N$8,TREND(O$7:O$8,N$7:N$8,$G92),IF($G92&gt;=N$9,TREND(O$8:O$9,N$8:N$9,$G92),IF($G92&gt;=N$10,TREND(O$9:O$10,N$9:N$10,$G92),IF($G92&gt;=N$11,TREND(O$10:O$11,N$10:N$11,$G92),0)))))</f>
        <v>0.8479411764705882</v>
      </c>
      <c r="S92" s="63" cm="1">
        <f t="array" ref="S92">IF($G92&gt;=S$7,TREND(T$6:T$7,S$6:S$7,$G92),IF($G92&gt;=S$8,TREND(T$7:T$8,S$7:S$8,$G92),IF($G92&gt;=S$9,TREND(T$8:T$9,S$8:S$9,$G92),IF($G92&gt;=S$10,TREND(T$9:T$10,S$9:S$10,$G92),IF($G92&gt;=S$11,TREND(T$10:T$11,S$10:S$11,$G92),0)))))</f>
        <v>0.97222222222222232</v>
      </c>
      <c r="X92" s="63" cm="1">
        <f t="array" ref="X92">IF($G92&gt;=X$7,TREND(Y$6:Y$7,X$6:X$7,$G92),IF($G92&gt;=X$8,TREND(Y$7:Y$8,X$7:X$8,$G92),IF($G92&gt;=X$9,TREND(Y$8:Y$9,X$8:X$9,$G92),IF($G92&gt;=X$10,TREND(Y$9:Y$10,X$9:X$10,$G92),IF($G92&gt;=X$11,TREND(Y$10:Y$11,X$10:X$11,$G92),0)))))</f>
        <v>0</v>
      </c>
      <c r="AB92" s="1"/>
    </row>
    <row r="93" spans="1:28" x14ac:dyDescent="0.35">
      <c r="A93" s="63">
        <f t="shared" si="0"/>
        <v>0.97642678471375366</v>
      </c>
      <c r="D93" s="159"/>
      <c r="F93" s="21"/>
      <c r="G93" s="63">
        <v>0.61</v>
      </c>
      <c r="I93" s="63" cm="1">
        <f t="array" ref="I93">IF($G93&gt;=I$7,TREND(J$6:J$7,I$6:I$7,$G93),IF($G93&gt;=I$8,TREND(J$7:J$8,I$7:I$8,$G93),IF($G93&gt;=I$9,TREND(J$8:J$9,I$8:I$9,$G93),IF($G93&gt;=I$10,TREND(J$9:J$10,I$9:I$10,$G93),IF($G93&gt;=I$11,TREND(J$10:J$11,I$10:I$11,$G93),0)))))</f>
        <v>0.85250000000000004</v>
      </c>
      <c r="J93" s="3"/>
      <c r="K93" s="3"/>
      <c r="N93" s="63" cm="1">
        <f t="array" ref="N93">IF($G93&gt;=N$7,TREND(O$6:O$7,N$6:N$7,$G93),IF($G93&gt;=N$8,TREND(O$7:O$8,N$7:N$8,$G93),IF($G93&gt;=N$9,TREND(O$8:O$9,N$8:N$9,$G93),IF($G93&gt;=N$10,TREND(O$9:O$10,N$9:N$10,$G93),IF($G93&gt;=N$11,TREND(O$10:O$11,N$10:N$11,$G93),0)))))</f>
        <v>0.85250000000000004</v>
      </c>
      <c r="S93" s="63" cm="1">
        <f t="array" ref="S93">IF($G93&gt;=S$7,TREND(T$6:T$7,S$6:S$7,$G93),IF($G93&gt;=S$8,TREND(T$7:T$8,S$7:S$8,$G93),IF($G93&gt;=S$9,TREND(T$8:T$9,S$8:S$9,$G93),IF($G93&gt;=S$10,TREND(T$9:T$10,S$9:S$10,$G93),IF($G93&gt;=S$11,TREND(T$10:T$11,S$10:S$11,$G93),0)))))</f>
        <v>0.97777777777777786</v>
      </c>
      <c r="X93" s="63" cm="1">
        <f t="array" ref="X93">IF($G93&gt;=X$7,TREND(Y$6:Y$7,X$6:X$7,$G93),IF($G93&gt;=X$8,TREND(Y$7:Y$8,X$7:X$8,$G93),IF($G93&gt;=X$9,TREND(Y$8:Y$9,X$8:X$9,$G93),IF($G93&gt;=X$10,TREND(Y$9:Y$10,X$9:X$10,$G93),IF($G93&gt;=X$11,TREND(Y$10:Y$11,X$10:X$11,$G93),0)))))</f>
        <v>0</v>
      </c>
      <c r="AB93" s="1"/>
    </row>
    <row r="94" spans="1:28" x14ac:dyDescent="0.35">
      <c r="A94" s="63">
        <f t="shared" si="0"/>
        <v>0.98197159153096236</v>
      </c>
      <c r="D94" s="159"/>
      <c r="F94" s="21"/>
      <c r="G94" s="63">
        <v>0.62</v>
      </c>
      <c r="I94" s="63" cm="1">
        <f t="array" ref="I94">IF($G94&gt;=I$7,TREND(J$6:J$7,I$6:I$7,$G94),IF($G94&gt;=I$8,TREND(J$7:J$8,I$7:I$8,$G94),IF($G94&gt;=I$9,TREND(J$8:J$9,I$8:I$9,$G94),IF($G94&gt;=I$10,TREND(J$9:J$10,I$9:I$10,$G94),IF($G94&gt;=I$11,TREND(J$10:J$11,I$10:I$11,$G94),0)))))</f>
        <v>0.85705882352941176</v>
      </c>
      <c r="J94" s="3"/>
      <c r="K94" s="3"/>
      <c r="N94" s="63" cm="1">
        <f t="array" ref="N94">IF($G94&gt;=N$7,TREND(O$6:O$7,N$6:N$7,$G94),IF($G94&gt;=N$8,TREND(O$7:O$8,N$7:N$8,$G94),IF($G94&gt;=N$9,TREND(O$8:O$9,N$8:N$9,$G94),IF($G94&gt;=N$10,TREND(O$9:O$10,N$9:N$10,$G94),IF($G94&gt;=N$11,TREND(O$10:O$11,N$10:N$11,$G94),0)))))</f>
        <v>0.85705882352941176</v>
      </c>
      <c r="S94" s="63" cm="1">
        <f t="array" ref="S94">IF($G94&gt;=S$7,TREND(T$6:T$7,S$6:S$7,$G94),IF($G94&gt;=S$8,TREND(T$7:T$8,S$7:S$8,$G94),IF($G94&gt;=S$9,TREND(T$8:T$9,S$8:S$9,$G94),IF($G94&gt;=S$10,TREND(T$9:T$10,S$9:S$10,$G94),IF($G94&gt;=S$11,TREND(T$10:T$11,S$10:S$11,$G94),0)))))</f>
        <v>0.98333333333333339</v>
      </c>
      <c r="X94" s="63" cm="1">
        <f t="array" ref="X94">IF($G94&gt;=X$7,TREND(Y$6:Y$7,X$6:X$7,$G94),IF($G94&gt;=X$8,TREND(Y$7:Y$8,X$7:X$8,$G94),IF($G94&gt;=X$9,TREND(Y$8:Y$9,X$8:X$9,$G94),IF($G94&gt;=X$10,TREND(Y$9:Y$10,X$9:X$10,$G94),IF($G94&gt;=X$11,TREND(Y$10:Y$11,X$10:X$11,$G94),0)))))</f>
        <v>0</v>
      </c>
      <c r="AB94" s="1"/>
    </row>
    <row r="95" spans="1:28" x14ac:dyDescent="0.35">
      <c r="A95" s="63">
        <f t="shared" si="0"/>
        <v>0.98751639834817107</v>
      </c>
      <c r="D95" s="159"/>
      <c r="F95" s="21"/>
      <c r="G95" s="63">
        <v>0.63</v>
      </c>
      <c r="I95" s="63" cm="1">
        <f t="array" ref="I95">IF($G95&gt;=I$7,TREND(J$6:J$7,I$6:I$7,$G95),IF($G95&gt;=I$8,TREND(J$7:J$8,I$7:I$8,$G95),IF($G95&gt;=I$9,TREND(J$8:J$9,I$8:I$9,$G95),IF($G95&gt;=I$10,TREND(J$9:J$10,I$9:I$10,$G95),IF($G95&gt;=I$11,TREND(J$10:J$11,I$10:I$11,$G95),0)))))</f>
        <v>0.86161764705882349</v>
      </c>
      <c r="J95" s="3"/>
      <c r="K95" s="3"/>
      <c r="N95" s="63" cm="1">
        <f t="array" ref="N95">IF($G95&gt;=N$7,TREND(O$6:O$7,N$6:N$7,$G95),IF($G95&gt;=N$8,TREND(O$7:O$8,N$7:N$8,$G95),IF($G95&gt;=N$9,TREND(O$8:O$9,N$8:N$9,$G95),IF($G95&gt;=N$10,TREND(O$9:O$10,N$9:N$10,$G95),IF($G95&gt;=N$11,TREND(O$10:O$11,N$10:N$11,$G95),0)))))</f>
        <v>0.86161764705882349</v>
      </c>
      <c r="S95" s="63" cm="1">
        <f t="array" ref="S95">IF($G95&gt;=S$7,TREND(T$6:T$7,S$6:S$7,$G95),IF($G95&gt;=S$8,TREND(T$7:T$8,S$7:S$8,$G95),IF($G95&gt;=S$9,TREND(T$8:T$9,S$8:S$9,$G95),IF($G95&gt;=S$10,TREND(T$9:T$10,S$9:S$10,$G95),IF($G95&gt;=S$11,TREND(T$10:T$11,S$10:S$11,$G95),0)))))</f>
        <v>0.98888888888888893</v>
      </c>
      <c r="X95" s="63" cm="1">
        <f t="array" ref="X95">IF($G95&gt;=X$7,TREND(Y$6:Y$7,X$6:X$7,$G95),IF($G95&gt;=X$8,TREND(Y$7:Y$8,X$7:X$8,$G95),IF($G95&gt;=X$9,TREND(Y$8:Y$9,X$8:X$9,$G95),IF($G95&gt;=X$10,TREND(Y$9:Y$10,X$9:X$10,$G95),IF($G95&gt;=X$11,TREND(Y$10:Y$11,X$10:X$11,$G95),0)))))</f>
        <v>0</v>
      </c>
      <c r="AB95" s="1"/>
    </row>
    <row r="96" spans="1:28" x14ac:dyDescent="0.35">
      <c r="A96" s="63">
        <f t="shared" si="0"/>
        <v>0.99306120516537966</v>
      </c>
      <c r="D96" s="159"/>
      <c r="F96" s="21"/>
      <c r="G96" s="63">
        <v>0.64</v>
      </c>
      <c r="I96" s="63" cm="1">
        <f t="array" ref="I96">IF($G96&gt;=I$7,TREND(J$6:J$7,I$6:I$7,$G96),IF($G96&gt;=I$8,TREND(J$7:J$8,I$7:I$8,$G96),IF($G96&gt;=I$9,TREND(J$8:J$9,I$8:I$9,$G96),IF($G96&gt;=I$10,TREND(J$9:J$10,I$9:I$10,$G96),IF($G96&gt;=I$11,TREND(J$10:J$11,I$10:I$11,$G96),0)))))</f>
        <v>0.86617647058823533</v>
      </c>
      <c r="J96" s="3"/>
      <c r="K96" s="3"/>
      <c r="N96" s="63" cm="1">
        <f t="array" ref="N96">IF($G96&gt;=N$7,TREND(O$6:O$7,N$6:N$7,$G96),IF($G96&gt;=N$8,TREND(O$7:O$8,N$7:N$8,$G96),IF($G96&gt;=N$9,TREND(O$8:O$9,N$8:N$9,$G96),IF($G96&gt;=N$10,TREND(O$9:O$10,N$9:N$10,$G96),IF($G96&gt;=N$11,TREND(O$10:O$11,N$10:N$11,$G96),0)))))</f>
        <v>0.86617647058823533</v>
      </c>
      <c r="S96" s="63" cm="1">
        <f t="array" ref="S96">IF($G96&gt;=S$7,TREND(T$6:T$7,S$6:S$7,$G96),IF($G96&gt;=S$8,TREND(T$7:T$8,S$7:S$8,$G96),IF($G96&gt;=S$9,TREND(T$8:T$9,S$8:S$9,$G96),IF($G96&gt;=S$10,TREND(T$9:T$10,S$9:S$10,$G96),IF($G96&gt;=S$11,TREND(T$10:T$11,S$10:S$11,$G96),0)))))</f>
        <v>0.99444444444444446</v>
      </c>
      <c r="X96" s="63" cm="1">
        <f t="array" ref="X96">IF($G96&gt;=X$7,TREND(Y$6:Y$7,X$6:X$7,$G96),IF($G96&gt;=X$8,TREND(Y$7:Y$8,X$7:X$8,$G96),IF($G96&gt;=X$9,TREND(Y$8:Y$9,X$8:X$9,$G96),IF($G96&gt;=X$10,TREND(Y$9:Y$10,X$9:X$10,$G96),IF($G96&gt;=X$11,TREND(Y$10:Y$11,X$10:X$11,$G96),0)))))</f>
        <v>0</v>
      </c>
      <c r="AB96" s="1"/>
    </row>
    <row r="97" spans="1:28" x14ac:dyDescent="0.35">
      <c r="A97" s="63">
        <f t="shared" ref="A97:A132" si="1">(IFERROR((I97*$H$3/$I$4),0)+IFERROR((N97*$M$3/$N$4),0)+IFERROR((S97*$R$3/$S$4),0)+IFERROR((X97*$W$3/$X$4),0))/($D$5/1000)</f>
        <v>0.99860601198258825</v>
      </c>
      <c r="D97" s="159"/>
      <c r="F97" s="21"/>
      <c r="G97" s="63">
        <v>0.65</v>
      </c>
      <c r="I97" s="63" cm="1">
        <f t="array" ref="I97">IF($G97&gt;=I$7,TREND(J$6:J$7,I$6:I$7,$G97),IF($G97&gt;=I$8,TREND(J$7:J$8,I$7:I$8,$G97),IF($G97&gt;=I$9,TREND(J$8:J$9,I$8:I$9,$G97),IF($G97&gt;=I$10,TREND(J$9:J$10,I$9:I$10,$G97),IF($G97&gt;=I$11,TREND(J$10:J$11,I$10:I$11,$G97),0)))))</f>
        <v>0.87073529411764705</v>
      </c>
      <c r="J97" s="3"/>
      <c r="K97" s="3"/>
      <c r="N97" s="63" cm="1">
        <f t="array" ref="N97">IF($G97&gt;=N$7,TREND(O$6:O$7,N$6:N$7,$G97),IF($G97&gt;=N$8,TREND(O$7:O$8,N$7:N$8,$G97),IF($G97&gt;=N$9,TREND(O$8:O$9,N$8:N$9,$G97),IF($G97&gt;=N$10,TREND(O$9:O$10,N$9:N$10,$G97),IF($G97&gt;=N$11,TREND(O$10:O$11,N$10:N$11,$G97),0)))))</f>
        <v>0.87073529411764705</v>
      </c>
      <c r="S97" s="63" cm="1">
        <f t="array" ref="S97">IF($G97&gt;=S$7,TREND(T$6:T$7,S$6:S$7,$G97),IF($G97&gt;=S$8,TREND(T$7:T$8,S$7:S$8,$G97),IF($G97&gt;=S$9,TREND(T$8:T$9,S$8:S$9,$G97),IF($G97&gt;=S$10,TREND(T$9:T$10,S$9:S$10,$G97),IF($G97&gt;=S$11,TREND(T$10:T$11,S$10:S$11,$G97),0)))))</f>
        <v>1</v>
      </c>
      <c r="X97" s="63" cm="1">
        <f t="array" ref="X97">IF($G97&gt;=X$7,TREND(Y$6:Y$7,X$6:X$7,$G97),IF($G97&gt;=X$8,TREND(Y$7:Y$8,X$7:X$8,$G97),IF($G97&gt;=X$9,TREND(Y$8:Y$9,X$8:X$9,$G97),IF($G97&gt;=X$10,TREND(Y$9:Y$10,X$9:X$10,$G97),IF($G97&gt;=X$11,TREND(Y$10:Y$11,X$10:X$11,$G97),0)))))</f>
        <v>0</v>
      </c>
      <c r="AB97" s="1"/>
    </row>
    <row r="98" spans="1:28" x14ac:dyDescent="0.35">
      <c r="A98" s="63">
        <f t="shared" si="1"/>
        <v>0.99865517424486339</v>
      </c>
      <c r="D98" s="159"/>
      <c r="F98" s="21"/>
      <c r="G98" s="63">
        <v>0.66</v>
      </c>
      <c r="I98" s="63" cm="1">
        <f t="array" ref="I98">IF($G98&gt;=I$7,TREND(J$6:J$7,I$6:I$7,$G98),IF($G98&gt;=I$8,TREND(J$7:J$8,I$7:I$8,$G98),IF($G98&gt;=I$9,TREND(J$8:J$9,I$8:I$9,$G98),IF($G98&gt;=I$10,TREND(J$9:J$10,I$9:I$10,$G98),IF($G98&gt;=I$11,TREND(J$10:J$11,I$10:I$11,$G98),0)))))</f>
        <v>0.87529411764705878</v>
      </c>
      <c r="J98" s="3"/>
      <c r="K98" s="3"/>
      <c r="N98" s="63" cm="1">
        <f t="array" ref="N98">IF($G98&gt;=N$7,TREND(O$6:O$7,N$6:N$7,$G98),IF($G98&gt;=N$8,TREND(O$7:O$8,N$7:N$8,$G98),IF($G98&gt;=N$9,TREND(O$8:O$9,N$8:N$9,$G98),IF($G98&gt;=N$10,TREND(O$9:O$10,N$9:N$10,$G98),IF($G98&gt;=N$11,TREND(O$10:O$11,N$10:N$11,$G98),0)))))</f>
        <v>0.87529411764705878</v>
      </c>
      <c r="S98" s="63" cm="1">
        <f t="array" ref="S98">IF($G98&gt;=S$7,TREND(T$6:T$7,S$6:S$7,$G98),IF($G98&gt;=S$8,TREND(T$7:T$8,S$7:S$8,$G98),IF($G98&gt;=S$9,TREND(T$8:T$9,S$8:S$9,$G98),IF($G98&gt;=S$10,TREND(T$9:T$10,S$9:S$10,$G98),IF($G98&gt;=S$11,TREND(T$10:T$11,S$10:S$11,$G98),0)))))</f>
        <v>1</v>
      </c>
      <c r="X98" s="63" cm="1">
        <f t="array" ref="X98">IF($G98&gt;=X$7,TREND(Y$6:Y$7,X$6:X$7,$G98),IF($G98&gt;=X$8,TREND(Y$7:Y$8,X$7:X$8,$G98),IF($G98&gt;=X$9,TREND(Y$8:Y$9,X$8:X$9,$G98),IF($G98&gt;=X$10,TREND(Y$9:Y$10,X$9:X$10,$G98),IF($G98&gt;=X$11,TREND(Y$10:Y$11,X$10:X$11,$G98),0)))))</f>
        <v>0</v>
      </c>
      <c r="AB98" s="1"/>
    </row>
    <row r="99" spans="1:28" x14ac:dyDescent="0.35">
      <c r="A99" s="63">
        <f t="shared" si="1"/>
        <v>0.9987043365071383</v>
      </c>
      <c r="D99" s="159"/>
      <c r="F99" s="21"/>
      <c r="G99" s="63">
        <v>0.67</v>
      </c>
      <c r="I99" s="63" cm="1">
        <f t="array" ref="I99">IF($G99&gt;=I$7,TREND(J$6:J$7,I$6:I$7,$G99),IF($G99&gt;=I$8,TREND(J$7:J$8,I$7:I$8,$G99),IF($G99&gt;=I$9,TREND(J$8:J$9,I$8:I$9,$G99),IF($G99&gt;=I$10,TREND(J$9:J$10,I$9:I$10,$G99),IF($G99&gt;=I$11,TREND(J$10:J$11,I$10:I$11,$G99),0)))))</f>
        <v>0.87985294117647062</v>
      </c>
      <c r="J99" s="3"/>
      <c r="K99" s="3"/>
      <c r="N99" s="63" cm="1">
        <f t="array" ref="N99">IF($G99&gt;=N$7,TREND(O$6:O$7,N$6:N$7,$G99),IF($G99&gt;=N$8,TREND(O$7:O$8,N$7:N$8,$G99),IF($G99&gt;=N$9,TREND(O$8:O$9,N$8:N$9,$G99),IF($G99&gt;=N$10,TREND(O$9:O$10,N$9:N$10,$G99),IF($G99&gt;=N$11,TREND(O$10:O$11,N$10:N$11,$G99),0)))))</f>
        <v>0.87985294117647062</v>
      </c>
      <c r="S99" s="63" cm="1">
        <f t="array" ref="S99">IF($G99&gt;=S$7,TREND(T$6:T$7,S$6:S$7,$G99),IF($G99&gt;=S$8,TREND(T$7:T$8,S$7:S$8,$G99),IF($G99&gt;=S$9,TREND(T$8:T$9,S$8:S$9,$G99),IF($G99&gt;=S$10,TREND(T$9:T$10,S$9:S$10,$G99),IF($G99&gt;=S$11,TREND(T$10:T$11,S$10:S$11,$G99),0)))))</f>
        <v>1</v>
      </c>
      <c r="X99" s="63" cm="1">
        <f t="array" ref="X99">IF($G99&gt;=X$7,TREND(Y$6:Y$7,X$6:X$7,$G99),IF($G99&gt;=X$8,TREND(Y$7:Y$8,X$7:X$8,$G99),IF($G99&gt;=X$9,TREND(Y$8:Y$9,X$8:X$9,$G99),IF($G99&gt;=X$10,TREND(Y$9:Y$10,X$9:X$10,$G99),IF($G99&gt;=X$11,TREND(Y$10:Y$11,X$10:X$11,$G99),0)))))</f>
        <v>0</v>
      </c>
      <c r="AB99" s="1"/>
    </row>
    <row r="100" spans="1:28" x14ac:dyDescent="0.35">
      <c r="A100" s="63">
        <f t="shared" si="1"/>
        <v>0.99875349876941344</v>
      </c>
      <c r="D100" s="159"/>
      <c r="F100" s="21"/>
      <c r="G100" s="63">
        <v>0.68</v>
      </c>
      <c r="I100" s="63" cm="1">
        <f t="array" ref="I100">IF($G100&gt;=I$7,TREND(J$6:J$7,I$6:I$7,$G100),IF($G100&gt;=I$8,TREND(J$7:J$8,I$7:I$8,$G100),IF($G100&gt;=I$9,TREND(J$8:J$9,I$8:I$9,$G100),IF($G100&gt;=I$10,TREND(J$9:J$10,I$9:I$10,$G100),IF($G100&gt;=I$11,TREND(J$10:J$11,I$10:I$11,$G100),0)))))</f>
        <v>0.88441176470588245</v>
      </c>
      <c r="J100" s="3"/>
      <c r="K100" s="3"/>
      <c r="N100" s="63" cm="1">
        <f t="array" ref="N100">IF($G100&gt;=N$7,TREND(O$6:O$7,N$6:N$7,$G100),IF($G100&gt;=N$8,TREND(O$7:O$8,N$7:N$8,$G100),IF($G100&gt;=N$9,TREND(O$8:O$9,N$8:N$9,$G100),IF($G100&gt;=N$10,TREND(O$9:O$10,N$9:N$10,$G100),IF($G100&gt;=N$11,TREND(O$10:O$11,N$10:N$11,$G100),0)))))</f>
        <v>0.88441176470588245</v>
      </c>
      <c r="S100" s="63" cm="1">
        <f t="array" ref="S100">IF($G100&gt;=S$7,TREND(T$6:T$7,S$6:S$7,$G100),IF($G100&gt;=S$8,TREND(T$7:T$8,S$7:S$8,$G100),IF($G100&gt;=S$9,TREND(T$8:T$9,S$8:S$9,$G100),IF($G100&gt;=S$10,TREND(T$9:T$10,S$9:S$10,$G100),IF($G100&gt;=S$11,TREND(T$10:T$11,S$10:S$11,$G100),0)))))</f>
        <v>1</v>
      </c>
      <c r="X100" s="63" cm="1">
        <f t="array" ref="X100">IF($G100&gt;=X$7,TREND(Y$6:Y$7,X$6:X$7,$G100),IF($G100&gt;=X$8,TREND(Y$7:Y$8,X$7:X$8,$G100),IF($G100&gt;=X$9,TREND(Y$8:Y$9,X$8:X$9,$G100),IF($G100&gt;=X$10,TREND(Y$9:Y$10,X$9:X$10,$G100),IF($G100&gt;=X$11,TREND(Y$10:Y$11,X$10:X$11,$G100),0)))))</f>
        <v>0</v>
      </c>
      <c r="AB100" s="1"/>
    </row>
    <row r="101" spans="1:28" x14ac:dyDescent="0.35">
      <c r="A101" s="63">
        <f t="shared" si="1"/>
        <v>0.99880266103168835</v>
      </c>
      <c r="D101" s="159"/>
      <c r="F101" s="21"/>
      <c r="G101" s="63">
        <v>0.69</v>
      </c>
      <c r="I101" s="63" cm="1">
        <f t="array" ref="I101">IF($G101&gt;=I$7,TREND(J$6:J$7,I$6:I$7,$G101),IF($G101&gt;=I$8,TREND(J$7:J$8,I$7:I$8,$G101),IF($G101&gt;=I$9,TREND(J$8:J$9,I$8:I$9,$G101),IF($G101&gt;=I$10,TREND(J$9:J$10,I$9:I$10,$G101),IF($G101&gt;=I$11,TREND(J$10:J$11,I$10:I$11,$G101),0)))))</f>
        <v>0.88897058823529407</v>
      </c>
      <c r="J101" s="3"/>
      <c r="K101" s="3"/>
      <c r="N101" s="63" cm="1">
        <f t="array" ref="N101">IF($G101&gt;=N$7,TREND(O$6:O$7,N$6:N$7,$G101),IF($G101&gt;=N$8,TREND(O$7:O$8,N$7:N$8,$G101),IF($G101&gt;=N$9,TREND(O$8:O$9,N$8:N$9,$G101),IF($G101&gt;=N$10,TREND(O$9:O$10,N$9:N$10,$G101),IF($G101&gt;=N$11,TREND(O$10:O$11,N$10:N$11,$G101),0)))))</f>
        <v>0.88897058823529407</v>
      </c>
      <c r="S101" s="63" cm="1">
        <f t="array" ref="S101">IF($G101&gt;=S$7,TREND(T$6:T$7,S$6:S$7,$G101),IF($G101&gt;=S$8,TREND(T$7:T$8,S$7:S$8,$G101),IF($G101&gt;=S$9,TREND(T$8:T$9,S$8:S$9,$G101),IF($G101&gt;=S$10,TREND(T$9:T$10,S$9:S$10,$G101),IF($G101&gt;=S$11,TREND(T$10:T$11,S$10:S$11,$G101),0)))))</f>
        <v>1</v>
      </c>
      <c r="X101" s="63" cm="1">
        <f t="array" ref="X101">IF($G101&gt;=X$7,TREND(Y$6:Y$7,X$6:X$7,$G101),IF($G101&gt;=X$8,TREND(Y$7:Y$8,X$7:X$8,$G101),IF($G101&gt;=X$9,TREND(Y$8:Y$9,X$8:X$9,$G101),IF($G101&gt;=X$10,TREND(Y$9:Y$10,X$9:X$10,$G101),IF($G101&gt;=X$11,TREND(Y$10:Y$11,X$10:X$11,$G101),0)))))</f>
        <v>0</v>
      </c>
      <c r="AB101" s="1"/>
    </row>
    <row r="102" spans="1:28" x14ac:dyDescent="0.35">
      <c r="A102" s="63">
        <f t="shared" si="1"/>
        <v>0.99885182329396349</v>
      </c>
      <c r="D102" s="159"/>
      <c r="F102" s="21"/>
      <c r="G102" s="63">
        <v>0.7</v>
      </c>
      <c r="I102" s="63" cm="1">
        <f t="array" ref="I102">IF($G102&gt;=I$7,TREND(J$6:J$7,I$6:I$7,$G102),IF($G102&gt;=I$8,TREND(J$7:J$8,I$7:I$8,$G102),IF($G102&gt;=I$9,TREND(J$8:J$9,I$8:I$9,$G102),IF($G102&gt;=I$10,TREND(J$9:J$10,I$9:I$10,$G102),IF($G102&gt;=I$11,TREND(J$10:J$11,I$10:I$11,$G102),0)))))</f>
        <v>0.89352941176470591</v>
      </c>
      <c r="J102" s="3"/>
      <c r="K102" s="3"/>
      <c r="N102" s="63" cm="1">
        <f t="array" ref="N102">IF($G102&gt;=N$7,TREND(O$6:O$7,N$6:N$7,$G102),IF($G102&gt;=N$8,TREND(O$7:O$8,N$7:N$8,$G102),IF($G102&gt;=N$9,TREND(O$8:O$9,N$8:N$9,$G102),IF($G102&gt;=N$10,TREND(O$9:O$10,N$9:N$10,$G102),IF($G102&gt;=N$11,TREND(O$10:O$11,N$10:N$11,$G102),0)))))</f>
        <v>0.89352941176470591</v>
      </c>
      <c r="S102" s="63" cm="1">
        <f t="array" ref="S102">IF($G102&gt;=S$7,TREND(T$6:T$7,S$6:S$7,$G102),IF($G102&gt;=S$8,TREND(T$7:T$8,S$7:S$8,$G102),IF($G102&gt;=S$9,TREND(T$8:T$9,S$8:S$9,$G102),IF($G102&gt;=S$10,TREND(T$9:T$10,S$9:S$10,$G102),IF($G102&gt;=S$11,TREND(T$10:T$11,S$10:S$11,$G102),0)))))</f>
        <v>1</v>
      </c>
      <c r="X102" s="63" cm="1">
        <f t="array" ref="X102">IF($G102&gt;=X$7,TREND(Y$6:Y$7,X$6:X$7,$G102),IF($G102&gt;=X$8,TREND(Y$7:Y$8,X$7:X$8,$G102),IF($G102&gt;=X$9,TREND(Y$8:Y$9,X$8:X$9,$G102),IF($G102&gt;=X$10,TREND(Y$9:Y$10,X$9:X$10,$G102),IF($G102&gt;=X$11,TREND(Y$10:Y$11,X$10:X$11,$G102),0)))))</f>
        <v>0</v>
      </c>
      <c r="AB102" s="1"/>
    </row>
    <row r="103" spans="1:28" x14ac:dyDescent="0.35">
      <c r="A103" s="63">
        <f t="shared" si="1"/>
        <v>0.99890098555623852</v>
      </c>
      <c r="D103" s="159"/>
      <c r="F103" s="21"/>
      <c r="G103" s="63">
        <v>0.71</v>
      </c>
      <c r="I103" s="63" cm="1">
        <f t="array" ref="I103">IF($G103&gt;=I$7,TREND(J$6:J$7,I$6:I$7,$G103),IF($G103&gt;=I$8,TREND(J$7:J$8,I$7:I$8,$G103),IF($G103&gt;=I$9,TREND(J$8:J$9,I$8:I$9,$G103),IF($G103&gt;=I$10,TREND(J$9:J$10,I$9:I$10,$G103),IF($G103&gt;=I$11,TREND(J$10:J$11,I$10:I$11,$G103),0)))))</f>
        <v>0.89808823529411763</v>
      </c>
      <c r="J103" s="3"/>
      <c r="K103" s="3"/>
      <c r="N103" s="63" cm="1">
        <f t="array" ref="N103">IF($G103&gt;=N$7,TREND(O$6:O$7,N$6:N$7,$G103),IF($G103&gt;=N$8,TREND(O$7:O$8,N$7:N$8,$G103),IF($G103&gt;=N$9,TREND(O$8:O$9,N$8:N$9,$G103),IF($G103&gt;=N$10,TREND(O$9:O$10,N$9:N$10,$G103),IF($G103&gt;=N$11,TREND(O$10:O$11,N$10:N$11,$G103),0)))))</f>
        <v>0.89808823529411763</v>
      </c>
      <c r="S103" s="63" cm="1">
        <f t="array" ref="S103">IF($G103&gt;=S$7,TREND(T$6:T$7,S$6:S$7,$G103),IF($G103&gt;=S$8,TREND(T$7:T$8,S$7:S$8,$G103),IF($G103&gt;=S$9,TREND(T$8:T$9,S$8:S$9,$G103),IF($G103&gt;=S$10,TREND(T$9:T$10,S$9:S$10,$G103),IF($G103&gt;=S$11,TREND(T$10:T$11,S$10:S$11,$G103),0)))))</f>
        <v>1</v>
      </c>
      <c r="X103" s="63" cm="1">
        <f t="array" ref="X103">IF($G103&gt;=X$7,TREND(Y$6:Y$7,X$6:X$7,$G103),IF($G103&gt;=X$8,TREND(Y$7:Y$8,X$7:X$8,$G103),IF($G103&gt;=X$9,TREND(Y$8:Y$9,X$8:X$9,$G103),IF($G103&gt;=X$10,TREND(Y$9:Y$10,X$9:X$10,$G103),IF($G103&gt;=X$11,TREND(Y$10:Y$11,X$10:X$11,$G103),0)))))</f>
        <v>0</v>
      </c>
      <c r="AB103" s="1"/>
    </row>
    <row r="104" spans="1:28" x14ac:dyDescent="0.35">
      <c r="A104" s="63">
        <f t="shared" si="1"/>
        <v>0.99895014781851355</v>
      </c>
      <c r="D104" s="159"/>
      <c r="F104" s="21"/>
      <c r="G104" s="63">
        <v>0.72</v>
      </c>
      <c r="I104" s="63" cm="1">
        <f t="array" ref="I104">IF($G104&gt;=I$7,TREND(J$6:J$7,I$6:I$7,$G104),IF($G104&gt;=I$8,TREND(J$7:J$8,I$7:I$8,$G104),IF($G104&gt;=I$9,TREND(J$8:J$9,I$8:I$9,$G104),IF($G104&gt;=I$10,TREND(J$9:J$10,I$9:I$10,$G104),IF($G104&gt;=I$11,TREND(J$10:J$11,I$10:I$11,$G104),0)))))</f>
        <v>0.90264705882352936</v>
      </c>
      <c r="J104" s="3"/>
      <c r="K104" s="3"/>
      <c r="N104" s="63" cm="1">
        <f t="array" ref="N104">IF($G104&gt;=N$7,TREND(O$6:O$7,N$6:N$7,$G104),IF($G104&gt;=N$8,TREND(O$7:O$8,N$7:N$8,$G104),IF($G104&gt;=N$9,TREND(O$8:O$9,N$8:N$9,$G104),IF($G104&gt;=N$10,TREND(O$9:O$10,N$9:N$10,$G104),IF($G104&gt;=N$11,TREND(O$10:O$11,N$10:N$11,$G104),0)))))</f>
        <v>0.90264705882352936</v>
      </c>
      <c r="S104" s="63" cm="1">
        <f t="array" ref="S104">IF($G104&gt;=S$7,TREND(T$6:T$7,S$6:S$7,$G104),IF($G104&gt;=S$8,TREND(T$7:T$8,S$7:S$8,$G104),IF($G104&gt;=S$9,TREND(T$8:T$9,S$8:S$9,$G104),IF($G104&gt;=S$10,TREND(T$9:T$10,S$9:S$10,$G104),IF($G104&gt;=S$11,TREND(T$10:T$11,S$10:S$11,$G104),0)))))</f>
        <v>1</v>
      </c>
      <c r="X104" s="63" cm="1">
        <f t="array" ref="X104">IF($G104&gt;=X$7,TREND(Y$6:Y$7,X$6:X$7,$G104),IF($G104&gt;=X$8,TREND(Y$7:Y$8,X$7:X$8,$G104),IF($G104&gt;=X$9,TREND(Y$8:Y$9,X$8:X$9,$G104),IF($G104&gt;=X$10,TREND(Y$9:Y$10,X$9:X$10,$G104),IF($G104&gt;=X$11,TREND(Y$10:Y$11,X$10:X$11,$G104),0)))))</f>
        <v>0</v>
      </c>
      <c r="AB104" s="1"/>
    </row>
    <row r="105" spans="1:28" x14ac:dyDescent="0.35">
      <c r="A105" s="63">
        <f t="shared" si="1"/>
        <v>0.99899931008078857</v>
      </c>
      <c r="D105" s="159"/>
      <c r="F105" s="21"/>
      <c r="G105" s="63">
        <v>0.73</v>
      </c>
      <c r="I105" s="63" cm="1">
        <f t="array" ref="I105">IF($G105&gt;=I$7,TREND(J$6:J$7,I$6:I$7,$G105),IF($G105&gt;=I$8,TREND(J$7:J$8,I$7:I$8,$G105),IF($G105&gt;=I$9,TREND(J$8:J$9,I$8:I$9,$G105),IF($G105&gt;=I$10,TREND(J$9:J$10,I$9:I$10,$G105),IF($G105&gt;=I$11,TREND(J$10:J$11,I$10:I$11,$G105),0)))))</f>
        <v>0.9072058823529412</v>
      </c>
      <c r="J105" s="3"/>
      <c r="K105" s="3"/>
      <c r="N105" s="63" cm="1">
        <f t="array" ref="N105">IF($G105&gt;=N$7,TREND(O$6:O$7,N$6:N$7,$G105),IF($G105&gt;=N$8,TREND(O$7:O$8,N$7:N$8,$G105),IF($G105&gt;=N$9,TREND(O$8:O$9,N$8:N$9,$G105),IF($G105&gt;=N$10,TREND(O$9:O$10,N$9:N$10,$G105),IF($G105&gt;=N$11,TREND(O$10:O$11,N$10:N$11,$G105),0)))))</f>
        <v>0.9072058823529412</v>
      </c>
      <c r="S105" s="63" cm="1">
        <f t="array" ref="S105">IF($G105&gt;=S$7,TREND(T$6:T$7,S$6:S$7,$G105),IF($G105&gt;=S$8,TREND(T$7:T$8,S$7:S$8,$G105),IF($G105&gt;=S$9,TREND(T$8:T$9,S$8:S$9,$G105),IF($G105&gt;=S$10,TREND(T$9:T$10,S$9:S$10,$G105),IF($G105&gt;=S$11,TREND(T$10:T$11,S$10:S$11,$G105),0)))))</f>
        <v>1</v>
      </c>
      <c r="X105" s="63" cm="1">
        <f t="array" ref="X105">IF($G105&gt;=X$7,TREND(Y$6:Y$7,X$6:X$7,$G105),IF($G105&gt;=X$8,TREND(Y$7:Y$8,X$7:X$8,$G105),IF($G105&gt;=X$9,TREND(Y$8:Y$9,X$8:X$9,$G105),IF($G105&gt;=X$10,TREND(Y$9:Y$10,X$9:X$10,$G105),IF($G105&gt;=X$11,TREND(Y$10:Y$11,X$10:X$11,$G105),0)))))</f>
        <v>0</v>
      </c>
      <c r="AB105" s="1"/>
    </row>
    <row r="106" spans="1:28" x14ac:dyDescent="0.35">
      <c r="A106" s="63">
        <f t="shared" si="1"/>
        <v>0.99904847234306371</v>
      </c>
      <c r="D106" s="159"/>
      <c r="F106" s="21"/>
      <c r="G106" s="63">
        <v>0.74</v>
      </c>
      <c r="I106" s="63" cm="1">
        <f t="array" ref="I106">IF($G106&gt;=I$7,TREND(J$6:J$7,I$6:I$7,$G106),IF($G106&gt;=I$8,TREND(J$7:J$8,I$7:I$8,$G106),IF($G106&gt;=I$9,TREND(J$8:J$9,I$8:I$9,$G106),IF($G106&gt;=I$10,TREND(J$9:J$10,I$9:I$10,$G106),IF($G106&gt;=I$11,TREND(J$10:J$11,I$10:I$11,$G106),0)))))</f>
        <v>0.91176470588235292</v>
      </c>
      <c r="J106" s="3"/>
      <c r="K106" s="3"/>
      <c r="N106" s="63" cm="1">
        <f t="array" ref="N106">IF($G106&gt;=N$7,TREND(O$6:O$7,N$6:N$7,$G106),IF($G106&gt;=N$8,TREND(O$7:O$8,N$7:N$8,$G106),IF($G106&gt;=N$9,TREND(O$8:O$9,N$8:N$9,$G106),IF($G106&gt;=N$10,TREND(O$9:O$10,N$9:N$10,$G106),IF($G106&gt;=N$11,TREND(O$10:O$11,N$10:N$11,$G106),0)))))</f>
        <v>0.91176470588235292</v>
      </c>
      <c r="S106" s="63" cm="1">
        <f t="array" ref="S106">IF($G106&gt;=S$7,TREND(T$6:T$7,S$6:S$7,$G106),IF($G106&gt;=S$8,TREND(T$7:T$8,S$7:S$8,$G106),IF($G106&gt;=S$9,TREND(T$8:T$9,S$8:S$9,$G106),IF($G106&gt;=S$10,TREND(T$9:T$10,S$9:S$10,$G106),IF($G106&gt;=S$11,TREND(T$10:T$11,S$10:S$11,$G106),0)))))</f>
        <v>1</v>
      </c>
      <c r="X106" s="63" cm="1">
        <f t="array" ref="X106">IF($G106&gt;=X$7,TREND(Y$6:Y$7,X$6:X$7,$G106),IF($G106&gt;=X$8,TREND(Y$7:Y$8,X$7:X$8,$G106),IF($G106&gt;=X$9,TREND(Y$8:Y$9,X$8:X$9,$G106),IF($G106&gt;=X$10,TREND(Y$9:Y$10,X$9:X$10,$G106),IF($G106&gt;=X$11,TREND(Y$10:Y$11,X$10:X$11,$G106),0)))))</f>
        <v>0</v>
      </c>
      <c r="AB106" s="1"/>
    </row>
    <row r="107" spans="1:28" x14ac:dyDescent="0.35">
      <c r="A107" s="63">
        <f t="shared" si="1"/>
        <v>0.99909763460533874</v>
      </c>
      <c r="D107" s="159"/>
      <c r="F107" s="21"/>
      <c r="G107" s="63">
        <v>0.75</v>
      </c>
      <c r="I107" s="63" cm="1">
        <f t="array" ref="I107">IF($G107&gt;=I$7,TREND(J$6:J$7,I$6:I$7,$G107),IF($G107&gt;=I$8,TREND(J$7:J$8,I$7:I$8,$G107),IF($G107&gt;=I$9,TREND(J$8:J$9,I$8:I$9,$G107),IF($G107&gt;=I$10,TREND(J$9:J$10,I$9:I$10,$G107),IF($G107&gt;=I$11,TREND(J$10:J$11,I$10:I$11,$G107),0)))))</f>
        <v>0.91632352941176465</v>
      </c>
      <c r="J107" s="3"/>
      <c r="K107" s="3"/>
      <c r="N107" s="63" cm="1">
        <f t="array" ref="N107">IF($G107&gt;=N$7,TREND(O$6:O$7,N$6:N$7,$G107),IF($G107&gt;=N$8,TREND(O$7:O$8,N$7:N$8,$G107),IF($G107&gt;=N$9,TREND(O$8:O$9,N$8:N$9,$G107),IF($G107&gt;=N$10,TREND(O$9:O$10,N$9:N$10,$G107),IF($G107&gt;=N$11,TREND(O$10:O$11,N$10:N$11,$G107),0)))))</f>
        <v>0.91632352941176465</v>
      </c>
      <c r="S107" s="63" cm="1">
        <f t="array" ref="S107">IF($G107&gt;=S$7,TREND(T$6:T$7,S$6:S$7,$G107),IF($G107&gt;=S$8,TREND(T$7:T$8,S$7:S$8,$G107),IF($G107&gt;=S$9,TREND(T$8:T$9,S$8:S$9,$G107),IF($G107&gt;=S$10,TREND(T$9:T$10,S$9:S$10,$G107),IF($G107&gt;=S$11,TREND(T$10:T$11,S$10:S$11,$G107),0)))))</f>
        <v>1</v>
      </c>
      <c r="X107" s="63" cm="1">
        <f t="array" ref="X107">IF($G107&gt;=X$7,TREND(Y$6:Y$7,X$6:X$7,$G107),IF($G107&gt;=X$8,TREND(Y$7:Y$8,X$7:X$8,$G107),IF($G107&gt;=X$9,TREND(Y$8:Y$9,X$8:X$9,$G107),IF($G107&gt;=X$10,TREND(Y$9:Y$10,X$9:X$10,$G107),IF($G107&gt;=X$11,TREND(Y$10:Y$11,X$10:X$11,$G107),0)))))</f>
        <v>0</v>
      </c>
      <c r="AB107" s="1"/>
    </row>
    <row r="108" spans="1:28" x14ac:dyDescent="0.35">
      <c r="A108" s="63">
        <f t="shared" si="1"/>
        <v>0.99914679686761376</v>
      </c>
      <c r="D108" s="159"/>
      <c r="F108" s="21"/>
      <c r="G108" s="63">
        <v>0.76</v>
      </c>
      <c r="I108" s="63" cm="1">
        <f t="array" ref="I108">IF($G108&gt;=I$7,TREND(J$6:J$7,I$6:I$7,$G108),IF($G108&gt;=I$8,TREND(J$7:J$8,I$7:I$8,$G108),IF($G108&gt;=I$9,TREND(J$8:J$9,I$8:I$9,$G108),IF($G108&gt;=I$10,TREND(J$9:J$10,I$9:I$10,$G108),IF($G108&gt;=I$11,TREND(J$10:J$11,I$10:I$11,$G108),0)))))</f>
        <v>0.92088235294117649</v>
      </c>
      <c r="J108" s="3"/>
      <c r="K108" s="3"/>
      <c r="N108" s="63" cm="1">
        <f t="array" ref="N108">IF($G108&gt;=N$7,TREND(O$6:O$7,N$6:N$7,$G108),IF($G108&gt;=N$8,TREND(O$7:O$8,N$7:N$8,$G108),IF($G108&gt;=N$9,TREND(O$8:O$9,N$8:N$9,$G108),IF($G108&gt;=N$10,TREND(O$9:O$10,N$9:N$10,$G108),IF($G108&gt;=N$11,TREND(O$10:O$11,N$10:N$11,$G108),0)))))</f>
        <v>0.92088235294117649</v>
      </c>
      <c r="S108" s="63" cm="1">
        <f t="array" ref="S108">IF($G108&gt;=S$7,TREND(T$6:T$7,S$6:S$7,$G108),IF($G108&gt;=S$8,TREND(T$7:T$8,S$7:S$8,$G108),IF($G108&gt;=S$9,TREND(T$8:T$9,S$8:S$9,$G108),IF($G108&gt;=S$10,TREND(T$9:T$10,S$9:S$10,$G108),IF($G108&gt;=S$11,TREND(T$10:T$11,S$10:S$11,$G108),0)))))</f>
        <v>1</v>
      </c>
      <c r="X108" s="63" cm="1">
        <f t="array" ref="X108">IF($G108&gt;=X$7,TREND(Y$6:Y$7,X$6:X$7,$G108),IF($G108&gt;=X$8,TREND(Y$7:Y$8,X$7:X$8,$G108),IF($G108&gt;=X$9,TREND(Y$8:Y$9,X$8:X$9,$G108),IF($G108&gt;=X$10,TREND(Y$9:Y$10,X$9:X$10,$G108),IF($G108&gt;=X$11,TREND(Y$10:Y$11,X$10:X$11,$G108),0)))))</f>
        <v>0</v>
      </c>
      <c r="AB108" s="1"/>
    </row>
    <row r="109" spans="1:28" x14ac:dyDescent="0.35">
      <c r="A109" s="63">
        <f t="shared" si="1"/>
        <v>0.9991959591298889</v>
      </c>
      <c r="D109" s="159"/>
      <c r="F109" s="21"/>
      <c r="G109" s="63">
        <v>0.77</v>
      </c>
      <c r="I109" s="63" cm="1">
        <f t="array" ref="I109">IF($G109&gt;=I$7,TREND(J$6:J$7,I$6:I$7,$G109),IF($G109&gt;=I$8,TREND(J$7:J$8,I$7:I$8,$G109),IF($G109&gt;=I$9,TREND(J$8:J$9,I$8:I$9,$G109),IF($G109&gt;=I$10,TREND(J$9:J$10,I$9:I$10,$G109),IF($G109&gt;=I$11,TREND(J$10:J$11,I$10:I$11,$G109),0)))))</f>
        <v>0.92544117647058832</v>
      </c>
      <c r="J109" s="3"/>
      <c r="K109" s="3"/>
      <c r="N109" s="63" cm="1">
        <f t="array" ref="N109">IF($G109&gt;=N$7,TREND(O$6:O$7,N$6:N$7,$G109),IF($G109&gt;=N$8,TREND(O$7:O$8,N$7:N$8,$G109),IF($G109&gt;=N$9,TREND(O$8:O$9,N$8:N$9,$G109),IF($G109&gt;=N$10,TREND(O$9:O$10,N$9:N$10,$G109),IF($G109&gt;=N$11,TREND(O$10:O$11,N$10:N$11,$G109),0)))))</f>
        <v>0.92544117647058832</v>
      </c>
      <c r="S109" s="63" cm="1">
        <f t="array" ref="S109">IF($G109&gt;=S$7,TREND(T$6:T$7,S$6:S$7,$G109),IF($G109&gt;=S$8,TREND(T$7:T$8,S$7:S$8,$G109),IF($G109&gt;=S$9,TREND(T$8:T$9,S$8:S$9,$G109),IF($G109&gt;=S$10,TREND(T$9:T$10,S$9:S$10,$G109),IF($G109&gt;=S$11,TREND(T$10:T$11,S$10:S$11,$G109),0)))))</f>
        <v>1</v>
      </c>
      <c r="X109" s="63" cm="1">
        <f t="array" ref="X109">IF($G109&gt;=X$7,TREND(Y$6:Y$7,X$6:X$7,$G109),IF($G109&gt;=X$8,TREND(Y$7:Y$8,X$7:X$8,$G109),IF($G109&gt;=X$9,TREND(Y$8:Y$9,X$8:X$9,$G109),IF($G109&gt;=X$10,TREND(Y$9:Y$10,X$9:X$10,$G109),IF($G109&gt;=X$11,TREND(Y$10:Y$11,X$10:X$11,$G109),0)))))</f>
        <v>0</v>
      </c>
      <c r="AB109" s="1"/>
    </row>
    <row r="110" spans="1:28" x14ac:dyDescent="0.35">
      <c r="A110" s="63">
        <f t="shared" si="1"/>
        <v>0.99924512139216382</v>
      </c>
      <c r="D110" s="159"/>
      <c r="F110" s="21"/>
      <c r="G110" s="63">
        <v>0.78</v>
      </c>
      <c r="I110" s="63" cm="1">
        <f t="array" ref="I110">IF($G110&gt;=I$7,TREND(J$6:J$7,I$6:I$7,$G110),IF($G110&gt;=I$8,TREND(J$7:J$8,I$7:I$8,$G110),IF($G110&gt;=I$9,TREND(J$8:J$9,I$8:I$9,$G110),IF($G110&gt;=I$10,TREND(J$9:J$10,I$9:I$10,$G110),IF($G110&gt;=I$11,TREND(J$10:J$11,I$10:I$11,$G110),0)))))</f>
        <v>0.93000000000000016</v>
      </c>
      <c r="J110" s="3"/>
      <c r="K110" s="3"/>
      <c r="N110" s="63" cm="1">
        <f t="array" ref="N110">IF($G110&gt;=N$7,TREND(O$6:O$7,N$6:N$7,$G110),IF($G110&gt;=N$8,TREND(O$7:O$8,N$7:N$8,$G110),IF($G110&gt;=N$9,TREND(O$8:O$9,N$8:N$9,$G110),IF($G110&gt;=N$10,TREND(O$9:O$10,N$9:N$10,$G110),IF($G110&gt;=N$11,TREND(O$10:O$11,N$10:N$11,$G110),0)))))</f>
        <v>0.93000000000000016</v>
      </c>
      <c r="S110" s="63" cm="1">
        <f t="array" ref="S110">IF($G110&gt;=S$7,TREND(T$6:T$7,S$6:S$7,$G110),IF($G110&gt;=S$8,TREND(T$7:T$8,S$7:S$8,$G110),IF($G110&gt;=S$9,TREND(T$8:T$9,S$8:S$9,$G110),IF($G110&gt;=S$10,TREND(T$9:T$10,S$9:S$10,$G110),IF($G110&gt;=S$11,TREND(T$10:T$11,S$10:S$11,$G110),0)))))</f>
        <v>1</v>
      </c>
      <c r="X110" s="63" cm="1">
        <f t="array" ref="X110">IF($G110&gt;=X$7,TREND(Y$6:Y$7,X$6:X$7,$G110),IF($G110&gt;=X$8,TREND(Y$7:Y$8,X$7:X$8,$G110),IF($G110&gt;=X$9,TREND(Y$8:Y$9,X$8:X$9,$G110),IF($G110&gt;=X$10,TREND(Y$9:Y$10,X$9:X$10,$G110),IF($G110&gt;=X$11,TREND(Y$10:Y$11,X$10:X$11,$G110),0)))))</f>
        <v>0</v>
      </c>
      <c r="AB110" s="1"/>
    </row>
    <row r="111" spans="1:28" x14ac:dyDescent="0.35">
      <c r="A111" s="63">
        <f t="shared" si="1"/>
        <v>0.99927943405615638</v>
      </c>
      <c r="D111" s="159"/>
      <c r="F111" s="21"/>
      <c r="G111" s="63">
        <v>0.79</v>
      </c>
      <c r="I111" s="63" cm="1">
        <f t="array" ref="I111">IF($G111&gt;=I$7,TREND(J$6:J$7,I$6:I$7,$G111),IF($G111&gt;=I$8,TREND(J$7:J$8,I$7:I$8,$G111),IF($G111&gt;=I$9,TREND(J$8:J$9,I$8:I$9,$G111),IF($G111&gt;=I$10,TREND(J$9:J$10,I$9:I$10,$G111),IF($G111&gt;=I$11,TREND(J$10:J$11,I$10:I$11,$G111),0)))))</f>
        <v>0.93318181818181833</v>
      </c>
      <c r="J111" s="3"/>
      <c r="K111" s="3"/>
      <c r="N111" s="63" cm="1">
        <f t="array" ref="N111">IF($G111&gt;=N$7,TREND(O$6:O$7,N$6:N$7,$G111),IF($G111&gt;=N$8,TREND(O$7:O$8,N$7:N$8,$G111),IF($G111&gt;=N$9,TREND(O$8:O$9,N$8:N$9,$G111),IF($G111&gt;=N$10,TREND(O$9:O$10,N$9:N$10,$G111),IF($G111&gt;=N$11,TREND(O$10:O$11,N$10:N$11,$G111),0)))))</f>
        <v>0.93318181818181833</v>
      </c>
      <c r="S111" s="63" cm="1">
        <f t="array" ref="S111">IF($G111&gt;=S$7,TREND(T$6:T$7,S$6:S$7,$G111),IF($G111&gt;=S$8,TREND(T$7:T$8,S$7:S$8,$G111),IF($G111&gt;=S$9,TREND(T$8:T$9,S$8:S$9,$G111),IF($G111&gt;=S$10,TREND(T$9:T$10,S$9:S$10,$G111),IF($G111&gt;=S$11,TREND(T$10:T$11,S$10:S$11,$G111),0)))))</f>
        <v>1</v>
      </c>
      <c r="X111" s="63" cm="1">
        <f t="array" ref="X111">IF($G111&gt;=X$7,TREND(Y$6:Y$7,X$6:X$7,$G111),IF($G111&gt;=X$8,TREND(Y$7:Y$8,X$7:X$8,$G111),IF($G111&gt;=X$9,TREND(Y$8:Y$9,X$8:X$9,$G111),IF($G111&gt;=X$10,TREND(Y$9:Y$10,X$9:X$10,$G111),IF($G111&gt;=X$11,TREND(Y$10:Y$11,X$10:X$11,$G111),0)))))</f>
        <v>0</v>
      </c>
      <c r="AB111" s="1"/>
    </row>
    <row r="112" spans="1:28" x14ac:dyDescent="0.35">
      <c r="A112" s="63">
        <f t="shared" si="1"/>
        <v>0.99931374672014894</v>
      </c>
      <c r="D112" s="159"/>
      <c r="F112" s="21"/>
      <c r="G112" s="63">
        <v>0.8</v>
      </c>
      <c r="I112" s="63" cm="1">
        <f t="array" ref="I112">IF($G112&gt;=I$7,TREND(J$6:J$7,I$6:I$7,$G112),IF($G112&gt;=I$8,TREND(J$7:J$8,I$7:I$8,$G112),IF($G112&gt;=I$9,TREND(J$8:J$9,I$8:I$9,$G112),IF($G112&gt;=I$10,TREND(J$9:J$10,I$9:I$10,$G112),IF($G112&gt;=I$11,TREND(J$10:J$11,I$10:I$11,$G112),0)))))</f>
        <v>0.93636363636363651</v>
      </c>
      <c r="J112" s="3"/>
      <c r="K112" s="3"/>
      <c r="N112" s="63" cm="1">
        <f t="array" ref="N112">IF($G112&gt;=N$7,TREND(O$6:O$7,N$6:N$7,$G112),IF($G112&gt;=N$8,TREND(O$7:O$8,N$7:N$8,$G112),IF($G112&gt;=N$9,TREND(O$8:O$9,N$8:N$9,$G112),IF($G112&gt;=N$10,TREND(O$9:O$10,N$9:N$10,$G112),IF($G112&gt;=N$11,TREND(O$10:O$11,N$10:N$11,$G112),0)))))</f>
        <v>0.93636363636363651</v>
      </c>
      <c r="S112" s="63" cm="1">
        <f t="array" ref="S112">IF($G112&gt;=S$7,TREND(T$6:T$7,S$6:S$7,$G112),IF($G112&gt;=S$8,TREND(T$7:T$8,S$7:S$8,$G112),IF($G112&gt;=S$9,TREND(T$8:T$9,S$8:S$9,$G112),IF($G112&gt;=S$10,TREND(T$9:T$10,S$9:S$10,$G112),IF($G112&gt;=S$11,TREND(T$10:T$11,S$10:S$11,$G112),0)))))</f>
        <v>1</v>
      </c>
      <c r="X112" s="63" cm="1">
        <f t="array" ref="X112">IF($G112&gt;=X$7,TREND(Y$6:Y$7,X$6:X$7,$G112),IF($G112&gt;=X$8,TREND(Y$7:Y$8,X$7:X$8,$G112),IF($G112&gt;=X$9,TREND(Y$8:Y$9,X$8:X$9,$G112),IF($G112&gt;=X$10,TREND(Y$9:Y$10,X$9:X$10,$G112),IF($G112&gt;=X$11,TREND(Y$10:Y$11,X$10:X$11,$G112),0)))))</f>
        <v>0</v>
      </c>
      <c r="AB112" s="1"/>
    </row>
    <row r="113" spans="1:28" x14ac:dyDescent="0.35">
      <c r="A113" s="63">
        <f t="shared" si="1"/>
        <v>0.99934805938414151</v>
      </c>
      <c r="D113" s="159"/>
      <c r="F113" s="21"/>
      <c r="G113" s="63">
        <v>0.81</v>
      </c>
      <c r="I113" s="63" cm="1">
        <f t="array" ref="I113">IF($G113&gt;=I$7,TREND(J$6:J$7,I$6:I$7,$G113),IF($G113&gt;=I$8,TREND(J$7:J$8,I$7:I$8,$G113),IF($G113&gt;=I$9,TREND(J$8:J$9,I$8:I$9,$G113),IF($G113&gt;=I$10,TREND(J$9:J$10,I$9:I$10,$G113),IF($G113&gt;=I$11,TREND(J$10:J$11,I$10:I$11,$G113),0)))))</f>
        <v>0.93954545454545468</v>
      </c>
      <c r="J113" s="3"/>
      <c r="K113" s="3"/>
      <c r="N113" s="63" cm="1">
        <f t="array" ref="N113">IF($G113&gt;=N$7,TREND(O$6:O$7,N$6:N$7,$G113),IF($G113&gt;=N$8,TREND(O$7:O$8,N$7:N$8,$G113),IF($G113&gt;=N$9,TREND(O$8:O$9,N$8:N$9,$G113),IF($G113&gt;=N$10,TREND(O$9:O$10,N$9:N$10,$G113),IF($G113&gt;=N$11,TREND(O$10:O$11,N$10:N$11,$G113),0)))))</f>
        <v>0.93954545454545468</v>
      </c>
      <c r="S113" s="63" cm="1">
        <f t="array" ref="S113">IF($G113&gt;=S$7,TREND(T$6:T$7,S$6:S$7,$G113),IF($G113&gt;=S$8,TREND(T$7:T$8,S$7:S$8,$G113),IF($G113&gt;=S$9,TREND(T$8:T$9,S$8:S$9,$G113),IF($G113&gt;=S$10,TREND(T$9:T$10,S$9:S$10,$G113),IF($G113&gt;=S$11,TREND(T$10:T$11,S$10:S$11,$G113),0)))))</f>
        <v>1</v>
      </c>
      <c r="X113" s="63" cm="1">
        <f t="array" ref="X113">IF($G113&gt;=X$7,TREND(Y$6:Y$7,X$6:X$7,$G113),IF($G113&gt;=X$8,TREND(Y$7:Y$8,X$7:X$8,$G113),IF($G113&gt;=X$9,TREND(Y$8:Y$9,X$8:X$9,$G113),IF($G113&gt;=X$10,TREND(Y$9:Y$10,X$9:X$10,$G113),IF($G113&gt;=X$11,TREND(Y$10:Y$11,X$10:X$11,$G113),0)))))</f>
        <v>0</v>
      </c>
      <c r="AB113" s="1"/>
    </row>
    <row r="114" spans="1:28" x14ac:dyDescent="0.35">
      <c r="A114" s="63">
        <f t="shared" si="1"/>
        <v>0.99938237204813407</v>
      </c>
      <c r="D114" s="159"/>
      <c r="F114" s="21"/>
      <c r="G114" s="63">
        <v>0.82</v>
      </c>
      <c r="I114" s="63" cm="1">
        <f t="array" ref="I114">IF($G114&gt;=I$7,TREND(J$6:J$7,I$6:I$7,$G114),IF($G114&gt;=I$8,TREND(J$7:J$8,I$7:I$8,$G114),IF($G114&gt;=I$9,TREND(J$8:J$9,I$8:I$9,$G114),IF($G114&gt;=I$10,TREND(J$9:J$10,I$9:I$10,$G114),IF($G114&gt;=I$11,TREND(J$10:J$11,I$10:I$11,$G114),0)))))</f>
        <v>0.94272727272727286</v>
      </c>
      <c r="J114" s="3"/>
      <c r="K114" s="3"/>
      <c r="N114" s="63" cm="1">
        <f t="array" ref="N114">IF($G114&gt;=N$7,TREND(O$6:O$7,N$6:N$7,$G114),IF($G114&gt;=N$8,TREND(O$7:O$8,N$7:N$8,$G114),IF($G114&gt;=N$9,TREND(O$8:O$9,N$8:N$9,$G114),IF($G114&gt;=N$10,TREND(O$9:O$10,N$9:N$10,$G114),IF($G114&gt;=N$11,TREND(O$10:O$11,N$10:N$11,$G114),0)))))</f>
        <v>0.94272727272727286</v>
      </c>
      <c r="S114" s="63" cm="1">
        <f t="array" ref="S114">IF($G114&gt;=S$7,TREND(T$6:T$7,S$6:S$7,$G114),IF($G114&gt;=S$8,TREND(T$7:T$8,S$7:S$8,$G114),IF($G114&gt;=S$9,TREND(T$8:T$9,S$8:S$9,$G114),IF($G114&gt;=S$10,TREND(T$9:T$10,S$9:S$10,$G114),IF($G114&gt;=S$11,TREND(T$10:T$11,S$10:S$11,$G114),0)))))</f>
        <v>1</v>
      </c>
      <c r="X114" s="63" cm="1">
        <f t="array" ref="X114">IF($G114&gt;=X$7,TREND(Y$6:Y$7,X$6:X$7,$G114),IF($G114&gt;=X$8,TREND(Y$7:Y$8,X$7:X$8,$G114),IF($G114&gt;=X$9,TREND(Y$8:Y$9,X$8:X$9,$G114),IF($G114&gt;=X$10,TREND(Y$9:Y$10,X$9:X$10,$G114),IF($G114&gt;=X$11,TREND(Y$10:Y$11,X$10:X$11,$G114),0)))))</f>
        <v>0</v>
      </c>
      <c r="AB114" s="1"/>
    </row>
    <row r="115" spans="1:28" x14ac:dyDescent="0.35">
      <c r="A115" s="63">
        <f t="shared" si="1"/>
        <v>0.99941668471212652</v>
      </c>
      <c r="D115" s="159"/>
      <c r="F115" s="21"/>
      <c r="G115" s="63">
        <v>0.83</v>
      </c>
      <c r="I115" s="63" cm="1">
        <f t="array" ref="I115">IF($G115&gt;=I$7,TREND(J$6:J$7,I$6:I$7,$G115),IF($G115&gt;=I$8,TREND(J$7:J$8,I$7:I$8,$G115),IF($G115&gt;=I$9,TREND(J$8:J$9,I$8:I$9,$G115),IF($G115&gt;=I$10,TREND(J$9:J$10,I$9:I$10,$G115),IF($G115&gt;=I$11,TREND(J$10:J$11,I$10:I$11,$G115),0)))))</f>
        <v>0.94590909090909103</v>
      </c>
      <c r="J115" s="3"/>
      <c r="K115" s="3"/>
      <c r="N115" s="63" cm="1">
        <f t="array" ref="N115">IF($G115&gt;=N$7,TREND(O$6:O$7,N$6:N$7,$G115),IF($G115&gt;=N$8,TREND(O$7:O$8,N$7:N$8,$G115),IF($G115&gt;=N$9,TREND(O$8:O$9,N$8:N$9,$G115),IF($G115&gt;=N$10,TREND(O$9:O$10,N$9:N$10,$G115),IF($G115&gt;=N$11,TREND(O$10:O$11,N$10:N$11,$G115),0)))))</f>
        <v>0.94590909090909103</v>
      </c>
      <c r="S115" s="63" cm="1">
        <f t="array" ref="S115">IF($G115&gt;=S$7,TREND(T$6:T$7,S$6:S$7,$G115),IF($G115&gt;=S$8,TREND(T$7:T$8,S$7:S$8,$G115),IF($G115&gt;=S$9,TREND(T$8:T$9,S$8:S$9,$G115),IF($G115&gt;=S$10,TREND(T$9:T$10,S$9:S$10,$G115),IF($G115&gt;=S$11,TREND(T$10:T$11,S$10:S$11,$G115),0)))))</f>
        <v>1</v>
      </c>
      <c r="X115" s="63" cm="1">
        <f t="array" ref="X115">IF($G115&gt;=X$7,TREND(Y$6:Y$7,X$6:X$7,$G115),IF($G115&gt;=X$8,TREND(Y$7:Y$8,X$7:X$8,$G115),IF($G115&gt;=X$9,TREND(Y$8:Y$9,X$8:X$9,$G115),IF($G115&gt;=X$10,TREND(Y$9:Y$10,X$9:X$10,$G115),IF($G115&gt;=X$11,TREND(Y$10:Y$11,X$10:X$11,$G115),0)))))</f>
        <v>0</v>
      </c>
      <c r="AB115" s="1"/>
    </row>
    <row r="116" spans="1:28" x14ac:dyDescent="0.35">
      <c r="A116" s="63">
        <f t="shared" si="1"/>
        <v>0.9994509973761192</v>
      </c>
      <c r="D116" s="159"/>
      <c r="F116" s="21"/>
      <c r="G116" s="63">
        <v>0.84</v>
      </c>
      <c r="I116" s="63" cm="1">
        <f t="array" ref="I116">IF($G116&gt;=I$7,TREND(J$6:J$7,I$6:I$7,$G116),IF($G116&gt;=I$8,TREND(J$7:J$8,I$7:I$8,$G116),IF($G116&gt;=I$9,TREND(J$8:J$9,I$8:I$9,$G116),IF($G116&gt;=I$10,TREND(J$9:J$10,I$9:I$10,$G116),IF($G116&gt;=I$11,TREND(J$10:J$11,I$10:I$11,$G116),0)))))</f>
        <v>0.94909090909090921</v>
      </c>
      <c r="J116" s="3"/>
      <c r="K116" s="3"/>
      <c r="N116" s="63" cm="1">
        <f t="array" ref="N116">IF($G116&gt;=N$7,TREND(O$6:O$7,N$6:N$7,$G116),IF($G116&gt;=N$8,TREND(O$7:O$8,N$7:N$8,$G116),IF($G116&gt;=N$9,TREND(O$8:O$9,N$8:N$9,$G116),IF($G116&gt;=N$10,TREND(O$9:O$10,N$9:N$10,$G116),IF($G116&gt;=N$11,TREND(O$10:O$11,N$10:N$11,$G116),0)))))</f>
        <v>0.94909090909090921</v>
      </c>
      <c r="S116" s="63" cm="1">
        <f t="array" ref="S116">IF($G116&gt;=S$7,TREND(T$6:T$7,S$6:S$7,$G116),IF($G116&gt;=S$8,TREND(T$7:T$8,S$7:S$8,$G116),IF($G116&gt;=S$9,TREND(T$8:T$9,S$8:S$9,$G116),IF($G116&gt;=S$10,TREND(T$9:T$10,S$9:S$10,$G116),IF($G116&gt;=S$11,TREND(T$10:T$11,S$10:S$11,$G116),0)))))</f>
        <v>1</v>
      </c>
      <c r="X116" s="63" cm="1">
        <f t="array" ref="X116">IF($G116&gt;=X$7,TREND(Y$6:Y$7,X$6:X$7,$G116),IF($G116&gt;=X$8,TREND(Y$7:Y$8,X$7:X$8,$G116),IF($G116&gt;=X$9,TREND(Y$8:Y$9,X$8:X$9,$G116),IF($G116&gt;=X$10,TREND(Y$9:Y$10,X$9:X$10,$G116),IF($G116&gt;=X$11,TREND(Y$10:Y$11,X$10:X$11,$G116),0)))))</f>
        <v>0</v>
      </c>
      <c r="AB116" s="1"/>
    </row>
    <row r="117" spans="1:28" x14ac:dyDescent="0.35">
      <c r="A117" s="63">
        <f t="shared" si="1"/>
        <v>0.99948531004011176</v>
      </c>
      <c r="D117" s="159"/>
      <c r="F117" s="21"/>
      <c r="G117" s="63">
        <v>0.85</v>
      </c>
      <c r="I117" s="63" cm="1">
        <f t="array" ref="I117">IF($G117&gt;=I$7,TREND(J$6:J$7,I$6:I$7,$G117),IF($G117&gt;=I$8,TREND(J$7:J$8,I$7:I$8,$G117),IF($G117&gt;=I$9,TREND(J$8:J$9,I$8:I$9,$G117),IF($G117&gt;=I$10,TREND(J$9:J$10,I$9:I$10,$G117),IF($G117&gt;=I$11,TREND(J$10:J$11,I$10:I$11,$G117),0)))))</f>
        <v>0.95227272727272738</v>
      </c>
      <c r="J117" s="3"/>
      <c r="K117" s="3"/>
      <c r="N117" s="63" cm="1">
        <f t="array" ref="N117">IF($G117&gt;=N$7,TREND(O$6:O$7,N$6:N$7,$G117),IF($G117&gt;=N$8,TREND(O$7:O$8,N$7:N$8,$G117),IF($G117&gt;=N$9,TREND(O$8:O$9,N$8:N$9,$G117),IF($G117&gt;=N$10,TREND(O$9:O$10,N$9:N$10,$G117),IF($G117&gt;=N$11,TREND(O$10:O$11,N$10:N$11,$G117),0)))))</f>
        <v>0.95227272727272738</v>
      </c>
      <c r="S117" s="63" cm="1">
        <f t="array" ref="S117">IF($G117&gt;=S$7,TREND(T$6:T$7,S$6:S$7,$G117),IF($G117&gt;=S$8,TREND(T$7:T$8,S$7:S$8,$G117),IF($G117&gt;=S$9,TREND(T$8:T$9,S$8:S$9,$G117),IF($G117&gt;=S$10,TREND(T$9:T$10,S$9:S$10,$G117),IF($G117&gt;=S$11,TREND(T$10:T$11,S$10:S$11,$G117),0)))))</f>
        <v>1</v>
      </c>
      <c r="X117" s="63" cm="1">
        <f t="array" ref="X117">IF($G117&gt;=X$7,TREND(Y$6:Y$7,X$6:X$7,$G117),IF($G117&gt;=X$8,TREND(Y$7:Y$8,X$7:X$8,$G117),IF($G117&gt;=X$9,TREND(Y$8:Y$9,X$8:X$9,$G117),IF($G117&gt;=X$10,TREND(Y$9:Y$10,X$9:X$10,$G117),IF($G117&gt;=X$11,TREND(Y$10:Y$11,X$10:X$11,$G117),0)))))</f>
        <v>0</v>
      </c>
      <c r="AB117" s="1"/>
    </row>
    <row r="118" spans="1:28" x14ac:dyDescent="0.35">
      <c r="A118" s="63">
        <f t="shared" si="1"/>
        <v>0.99951962270410422</v>
      </c>
      <c r="D118" s="159"/>
      <c r="F118" s="21"/>
      <c r="G118" s="63">
        <v>0.86</v>
      </c>
      <c r="I118" s="63" cm="1">
        <f t="array" ref="I118">IF($G118&gt;=I$7,TREND(J$6:J$7,I$6:I$7,$G118),IF($G118&gt;=I$8,TREND(J$7:J$8,I$7:I$8,$G118),IF($G118&gt;=I$9,TREND(J$8:J$9,I$8:I$9,$G118),IF($G118&gt;=I$10,TREND(J$9:J$10,I$9:I$10,$G118),IF($G118&gt;=I$11,TREND(J$10:J$11,I$10:I$11,$G118),0)))))</f>
        <v>0.95545454545454556</v>
      </c>
      <c r="J118" s="3"/>
      <c r="K118" s="3"/>
      <c r="N118" s="63" cm="1">
        <f t="array" ref="N118">IF($G118&gt;=N$7,TREND(O$6:O$7,N$6:N$7,$G118),IF($G118&gt;=N$8,TREND(O$7:O$8,N$7:N$8,$G118),IF($G118&gt;=N$9,TREND(O$8:O$9,N$8:N$9,$G118),IF($G118&gt;=N$10,TREND(O$9:O$10,N$9:N$10,$G118),IF($G118&gt;=N$11,TREND(O$10:O$11,N$10:N$11,$G118),0)))))</f>
        <v>0.95545454545454556</v>
      </c>
      <c r="S118" s="63" cm="1">
        <f t="array" ref="S118">IF($G118&gt;=S$7,TREND(T$6:T$7,S$6:S$7,$G118),IF($G118&gt;=S$8,TREND(T$7:T$8,S$7:S$8,$G118),IF($G118&gt;=S$9,TREND(T$8:T$9,S$8:S$9,$G118),IF($G118&gt;=S$10,TREND(T$9:T$10,S$9:S$10,$G118),IF($G118&gt;=S$11,TREND(T$10:T$11,S$10:S$11,$G118),0)))))</f>
        <v>1</v>
      </c>
      <c r="X118" s="63" cm="1">
        <f t="array" ref="X118">IF($G118&gt;=X$7,TREND(Y$6:Y$7,X$6:X$7,$G118),IF($G118&gt;=X$8,TREND(Y$7:Y$8,X$7:X$8,$G118),IF($G118&gt;=X$9,TREND(Y$8:Y$9,X$8:X$9,$G118),IF($G118&gt;=X$10,TREND(Y$9:Y$10,X$9:X$10,$G118),IF($G118&gt;=X$11,TREND(Y$10:Y$11,X$10:X$11,$G118),0)))))</f>
        <v>0</v>
      </c>
      <c r="AB118" s="1"/>
    </row>
    <row r="119" spans="1:28" x14ac:dyDescent="0.35">
      <c r="A119" s="63">
        <f t="shared" si="1"/>
        <v>0.99955393536809678</v>
      </c>
      <c r="D119" s="159"/>
      <c r="F119" s="21"/>
      <c r="G119" s="63">
        <v>0.87</v>
      </c>
      <c r="I119" s="63" cm="1">
        <f t="array" ref="I119">IF($G119&gt;=I$7,TREND(J$6:J$7,I$6:I$7,$G119),IF($G119&gt;=I$8,TREND(J$7:J$8,I$7:I$8,$G119),IF($G119&gt;=I$9,TREND(J$8:J$9,I$8:I$9,$G119),IF($G119&gt;=I$10,TREND(J$9:J$10,I$9:I$10,$G119),IF($G119&gt;=I$11,TREND(J$10:J$11,I$10:I$11,$G119),0)))))</f>
        <v>0.95863636363636373</v>
      </c>
      <c r="J119" s="3"/>
      <c r="K119" s="3"/>
      <c r="N119" s="63" cm="1">
        <f t="array" ref="N119">IF($G119&gt;=N$7,TREND(O$6:O$7,N$6:N$7,$G119),IF($G119&gt;=N$8,TREND(O$7:O$8,N$7:N$8,$G119),IF($G119&gt;=N$9,TREND(O$8:O$9,N$8:N$9,$G119),IF($G119&gt;=N$10,TREND(O$9:O$10,N$9:N$10,$G119),IF($G119&gt;=N$11,TREND(O$10:O$11,N$10:N$11,$G119),0)))))</f>
        <v>0.95863636363636373</v>
      </c>
      <c r="S119" s="63" cm="1">
        <f t="array" ref="S119">IF($G119&gt;=S$7,TREND(T$6:T$7,S$6:S$7,$G119),IF($G119&gt;=S$8,TREND(T$7:T$8,S$7:S$8,$G119),IF($G119&gt;=S$9,TREND(T$8:T$9,S$8:S$9,$G119),IF($G119&gt;=S$10,TREND(T$9:T$10,S$9:S$10,$G119),IF($G119&gt;=S$11,TREND(T$10:T$11,S$10:S$11,$G119),0)))))</f>
        <v>1</v>
      </c>
      <c r="X119" s="63" cm="1">
        <f t="array" ref="X119">IF($G119&gt;=X$7,TREND(Y$6:Y$7,X$6:X$7,$G119),IF($G119&gt;=X$8,TREND(Y$7:Y$8,X$7:X$8,$G119),IF($G119&gt;=X$9,TREND(Y$8:Y$9,X$8:X$9,$G119),IF($G119&gt;=X$10,TREND(Y$9:Y$10,X$9:X$10,$G119),IF($G119&gt;=X$11,TREND(Y$10:Y$11,X$10:X$11,$G119),0)))))</f>
        <v>0</v>
      </c>
      <c r="AB119" s="1"/>
    </row>
    <row r="120" spans="1:28" x14ac:dyDescent="0.35">
      <c r="A120" s="63">
        <f t="shared" si="1"/>
        <v>0.99958824803208934</v>
      </c>
      <c r="D120" s="159"/>
      <c r="F120" s="21"/>
      <c r="G120" s="63">
        <v>0.88</v>
      </c>
      <c r="I120" s="63" cm="1">
        <f t="array" ref="I120">IF($G120&gt;=I$7,TREND(J$6:J$7,I$6:I$7,$G120),IF($G120&gt;=I$8,TREND(J$7:J$8,I$7:I$8,$G120),IF($G120&gt;=I$9,TREND(J$8:J$9,I$8:I$9,$G120),IF($G120&gt;=I$10,TREND(J$9:J$10,I$9:I$10,$G120),IF($G120&gt;=I$11,TREND(J$10:J$11,I$10:I$11,$G120),0)))))</f>
        <v>0.96181818181818191</v>
      </c>
      <c r="J120" s="3"/>
      <c r="K120" s="3"/>
      <c r="N120" s="63" cm="1">
        <f t="array" ref="N120">IF($G120&gt;=N$7,TREND(O$6:O$7,N$6:N$7,$G120),IF($G120&gt;=N$8,TREND(O$7:O$8,N$7:N$8,$G120),IF($G120&gt;=N$9,TREND(O$8:O$9,N$8:N$9,$G120),IF($G120&gt;=N$10,TREND(O$9:O$10,N$9:N$10,$G120),IF($G120&gt;=N$11,TREND(O$10:O$11,N$10:N$11,$G120),0)))))</f>
        <v>0.96181818181818191</v>
      </c>
      <c r="S120" s="63" cm="1">
        <f t="array" ref="S120">IF($G120&gt;=S$7,TREND(T$6:T$7,S$6:S$7,$G120),IF($G120&gt;=S$8,TREND(T$7:T$8,S$7:S$8,$G120),IF($G120&gt;=S$9,TREND(T$8:T$9,S$8:S$9,$G120),IF($G120&gt;=S$10,TREND(T$9:T$10,S$9:S$10,$G120),IF($G120&gt;=S$11,TREND(T$10:T$11,S$10:S$11,$G120),0)))))</f>
        <v>1</v>
      </c>
      <c r="X120" s="63" cm="1">
        <f t="array" ref="X120">IF($G120&gt;=X$7,TREND(Y$6:Y$7,X$6:X$7,$G120),IF($G120&gt;=X$8,TREND(Y$7:Y$8,X$7:X$8,$G120),IF($G120&gt;=X$9,TREND(Y$8:Y$9,X$8:X$9,$G120),IF($G120&gt;=X$10,TREND(Y$9:Y$10,X$9:X$10,$G120),IF($G120&gt;=X$11,TREND(Y$10:Y$11,X$10:X$11,$G120),0)))))</f>
        <v>0</v>
      </c>
      <c r="AB120" s="1"/>
    </row>
    <row r="121" spans="1:28" x14ac:dyDescent="0.35">
      <c r="A121" s="63">
        <f t="shared" si="1"/>
        <v>0.99962256069608191</v>
      </c>
      <c r="D121" s="159"/>
      <c r="F121" s="21"/>
      <c r="G121" s="63">
        <v>0.89</v>
      </c>
      <c r="I121" s="63" cm="1">
        <f t="array" ref="I121">IF($G121&gt;=I$7,TREND(J$6:J$7,I$6:I$7,$G121),IF($G121&gt;=I$8,TREND(J$7:J$8,I$7:I$8,$G121),IF($G121&gt;=I$9,TREND(J$8:J$9,I$8:I$9,$G121),IF($G121&gt;=I$10,TREND(J$9:J$10,I$9:I$10,$G121),IF($G121&gt;=I$11,TREND(J$10:J$11,I$10:I$11,$G121),0)))))</f>
        <v>0.96500000000000008</v>
      </c>
      <c r="J121" s="3"/>
      <c r="K121" s="3"/>
      <c r="N121" s="63" cm="1">
        <f t="array" ref="N121">IF($G121&gt;=N$7,TREND(O$6:O$7,N$6:N$7,$G121),IF($G121&gt;=N$8,TREND(O$7:O$8,N$7:N$8,$G121),IF($G121&gt;=N$9,TREND(O$8:O$9,N$8:N$9,$G121),IF($G121&gt;=N$10,TREND(O$9:O$10,N$9:N$10,$G121),IF($G121&gt;=N$11,TREND(O$10:O$11,N$10:N$11,$G121),0)))))</f>
        <v>0.96500000000000008</v>
      </c>
      <c r="S121" s="63" cm="1">
        <f t="array" ref="S121">IF($G121&gt;=S$7,TREND(T$6:T$7,S$6:S$7,$G121),IF($G121&gt;=S$8,TREND(T$7:T$8,S$7:S$8,$G121),IF($G121&gt;=S$9,TREND(T$8:T$9,S$8:S$9,$G121),IF($G121&gt;=S$10,TREND(T$9:T$10,S$9:S$10,$G121),IF($G121&gt;=S$11,TREND(T$10:T$11,S$10:S$11,$G121),0)))))</f>
        <v>1</v>
      </c>
      <c r="X121" s="63" cm="1">
        <f t="array" ref="X121">IF($G121&gt;=X$7,TREND(Y$6:Y$7,X$6:X$7,$G121),IF($G121&gt;=X$8,TREND(Y$7:Y$8,X$7:X$8,$G121),IF($G121&gt;=X$9,TREND(Y$8:Y$9,X$8:X$9,$G121),IF($G121&gt;=X$10,TREND(Y$9:Y$10,X$9:X$10,$G121),IF($G121&gt;=X$11,TREND(Y$10:Y$11,X$10:X$11,$G121),0)))))</f>
        <v>0</v>
      </c>
      <c r="AB121" s="1"/>
    </row>
    <row r="122" spans="1:28" x14ac:dyDescent="0.35">
      <c r="A122" s="63">
        <f t="shared" si="1"/>
        <v>0.99965687336007447</v>
      </c>
      <c r="D122" s="159"/>
      <c r="F122" s="21"/>
      <c r="G122" s="63">
        <v>0.9</v>
      </c>
      <c r="I122" s="63" cm="1">
        <f t="array" ref="I122">IF($G122&gt;=I$7,TREND(J$6:J$7,I$6:I$7,$G122),IF($G122&gt;=I$8,TREND(J$7:J$8,I$7:I$8,$G122),IF($G122&gt;=I$9,TREND(J$8:J$9,I$8:I$9,$G122),IF($G122&gt;=I$10,TREND(J$9:J$10,I$9:I$10,$G122),IF($G122&gt;=I$11,TREND(J$10:J$11,I$10:I$11,$G122),0)))))</f>
        <v>0.96818181818181825</v>
      </c>
      <c r="J122" s="3"/>
      <c r="K122" s="3"/>
      <c r="N122" s="63" cm="1">
        <f t="array" ref="N122">IF($G122&gt;=N$7,TREND(O$6:O$7,N$6:N$7,$G122),IF($G122&gt;=N$8,TREND(O$7:O$8,N$7:N$8,$G122),IF($G122&gt;=N$9,TREND(O$8:O$9,N$8:N$9,$G122),IF($G122&gt;=N$10,TREND(O$9:O$10,N$9:N$10,$G122),IF($G122&gt;=N$11,TREND(O$10:O$11,N$10:N$11,$G122),0)))))</f>
        <v>0.96818181818181825</v>
      </c>
      <c r="S122" s="63" cm="1">
        <f t="array" ref="S122">IF($G122&gt;=S$7,TREND(T$6:T$7,S$6:S$7,$G122),IF($G122&gt;=S$8,TREND(T$7:T$8,S$7:S$8,$G122),IF($G122&gt;=S$9,TREND(T$8:T$9,S$8:S$9,$G122),IF($G122&gt;=S$10,TREND(T$9:T$10,S$9:S$10,$G122),IF($G122&gt;=S$11,TREND(T$10:T$11,S$10:S$11,$G122),0)))))</f>
        <v>1</v>
      </c>
      <c r="X122" s="63" cm="1">
        <f t="array" ref="X122">IF($G122&gt;=X$7,TREND(Y$6:Y$7,X$6:X$7,$G122),IF($G122&gt;=X$8,TREND(Y$7:Y$8,X$7:X$8,$G122),IF($G122&gt;=X$9,TREND(Y$8:Y$9,X$8:X$9,$G122),IF($G122&gt;=X$10,TREND(Y$9:Y$10,X$9:X$10,$G122),IF($G122&gt;=X$11,TREND(Y$10:Y$11,X$10:X$11,$G122),0)))))</f>
        <v>0</v>
      </c>
      <c r="AB122" s="1"/>
    </row>
    <row r="123" spans="1:28" x14ac:dyDescent="0.35">
      <c r="A123" s="63">
        <f t="shared" si="1"/>
        <v>0.99969118602406704</v>
      </c>
      <c r="D123" s="159"/>
      <c r="F123" s="21"/>
      <c r="G123" s="63">
        <v>0.91</v>
      </c>
      <c r="I123" s="63" cm="1">
        <f t="array" ref="I123">IF($G123&gt;=I$7,TREND(J$6:J$7,I$6:I$7,$G123),IF($G123&gt;=I$8,TREND(J$7:J$8,I$7:I$8,$G123),IF($G123&gt;=I$9,TREND(J$8:J$9,I$8:I$9,$G123),IF($G123&gt;=I$10,TREND(J$9:J$10,I$9:I$10,$G123),IF($G123&gt;=I$11,TREND(J$10:J$11,I$10:I$11,$G123),0)))))</f>
        <v>0.97136363636363643</v>
      </c>
      <c r="J123" s="3"/>
      <c r="K123" s="3"/>
      <c r="N123" s="63" cm="1">
        <f t="array" ref="N123">IF($G123&gt;=N$7,TREND(O$6:O$7,N$6:N$7,$G123),IF($G123&gt;=N$8,TREND(O$7:O$8,N$7:N$8,$G123),IF($G123&gt;=N$9,TREND(O$8:O$9,N$8:N$9,$G123),IF($G123&gt;=N$10,TREND(O$9:O$10,N$9:N$10,$G123),IF($G123&gt;=N$11,TREND(O$10:O$11,N$10:N$11,$G123),0)))))</f>
        <v>0.97136363636363643</v>
      </c>
      <c r="S123" s="63" cm="1">
        <f t="array" ref="S123">IF($G123&gt;=S$7,TREND(T$6:T$7,S$6:S$7,$G123),IF($G123&gt;=S$8,TREND(T$7:T$8,S$7:S$8,$G123),IF($G123&gt;=S$9,TREND(T$8:T$9,S$8:S$9,$G123),IF($G123&gt;=S$10,TREND(T$9:T$10,S$9:S$10,$G123),IF($G123&gt;=S$11,TREND(T$10:T$11,S$10:S$11,$G123),0)))))</f>
        <v>1</v>
      </c>
      <c r="X123" s="63" cm="1">
        <f t="array" ref="X123">IF($G123&gt;=X$7,TREND(Y$6:Y$7,X$6:X$7,$G123),IF($G123&gt;=X$8,TREND(Y$7:Y$8,X$7:X$8,$G123),IF($G123&gt;=X$9,TREND(Y$8:Y$9,X$8:X$9,$G123),IF($G123&gt;=X$10,TREND(Y$9:Y$10,X$9:X$10,$G123),IF($G123&gt;=X$11,TREND(Y$10:Y$11,X$10:X$11,$G123),0)))))</f>
        <v>0</v>
      </c>
      <c r="AB123" s="1"/>
    </row>
    <row r="124" spans="1:28" x14ac:dyDescent="0.35">
      <c r="A124" s="63">
        <f t="shared" si="1"/>
        <v>0.9997254986880596</v>
      </c>
      <c r="D124" s="159"/>
      <c r="F124" s="21"/>
      <c r="G124" s="63">
        <v>0.92</v>
      </c>
      <c r="I124" s="63" cm="1">
        <f t="array" ref="I124">IF($G124&gt;=I$7,TREND(J$6:J$7,I$6:I$7,$G124),IF($G124&gt;=I$8,TREND(J$7:J$8,I$7:I$8,$G124),IF($G124&gt;=I$9,TREND(J$8:J$9,I$8:I$9,$G124),IF($G124&gt;=I$10,TREND(J$9:J$10,I$9:I$10,$G124),IF($G124&gt;=I$11,TREND(J$10:J$11,I$10:I$11,$G124),0)))))</f>
        <v>0.9745454545454546</v>
      </c>
      <c r="J124" s="3"/>
      <c r="K124" s="3"/>
      <c r="N124" s="63" cm="1">
        <f t="array" ref="N124">IF($G124&gt;=N$7,TREND(O$6:O$7,N$6:N$7,$G124),IF($G124&gt;=N$8,TREND(O$7:O$8,N$7:N$8,$G124),IF($G124&gt;=N$9,TREND(O$8:O$9,N$8:N$9,$G124),IF($G124&gt;=N$10,TREND(O$9:O$10,N$9:N$10,$G124),IF($G124&gt;=N$11,TREND(O$10:O$11,N$10:N$11,$G124),0)))))</f>
        <v>0.9745454545454546</v>
      </c>
      <c r="S124" s="63" cm="1">
        <f t="array" ref="S124">IF($G124&gt;=S$7,TREND(T$6:T$7,S$6:S$7,$G124),IF($G124&gt;=S$8,TREND(T$7:T$8,S$7:S$8,$G124),IF($G124&gt;=S$9,TREND(T$8:T$9,S$8:S$9,$G124),IF($G124&gt;=S$10,TREND(T$9:T$10,S$9:S$10,$G124),IF($G124&gt;=S$11,TREND(T$10:T$11,S$10:S$11,$G124),0)))))</f>
        <v>1</v>
      </c>
      <c r="X124" s="63" cm="1">
        <f t="array" ref="X124">IF($G124&gt;=X$7,TREND(Y$6:Y$7,X$6:X$7,$G124),IF($G124&gt;=X$8,TREND(Y$7:Y$8,X$7:X$8,$G124),IF($G124&gt;=X$9,TREND(Y$8:Y$9,X$8:X$9,$G124),IF($G124&gt;=X$10,TREND(Y$9:Y$10,X$9:X$10,$G124),IF($G124&gt;=X$11,TREND(Y$10:Y$11,X$10:X$11,$G124),0)))))</f>
        <v>0</v>
      </c>
      <c r="AB124" s="1"/>
    </row>
    <row r="125" spans="1:28" x14ac:dyDescent="0.35">
      <c r="A125" s="63">
        <f t="shared" si="1"/>
        <v>0.99975981135205216</v>
      </c>
      <c r="D125" s="159"/>
      <c r="F125" s="21"/>
      <c r="G125" s="63">
        <v>0.93</v>
      </c>
      <c r="I125" s="63" cm="1">
        <f t="array" ref="I125">IF($G125&gt;=I$7,TREND(J$6:J$7,I$6:I$7,$G125),IF($G125&gt;=I$8,TREND(J$7:J$8,I$7:I$8,$G125),IF($G125&gt;=I$9,TREND(J$8:J$9,I$8:I$9,$G125),IF($G125&gt;=I$10,TREND(J$9:J$10,I$9:I$10,$G125),IF($G125&gt;=I$11,TREND(J$10:J$11,I$10:I$11,$G125),0)))))</f>
        <v>0.97772727272727289</v>
      </c>
      <c r="J125" s="3"/>
      <c r="K125" s="3"/>
      <c r="N125" s="63" cm="1">
        <f t="array" ref="N125">IF($G125&gt;=N$7,TREND(O$6:O$7,N$6:N$7,$G125),IF($G125&gt;=N$8,TREND(O$7:O$8,N$7:N$8,$G125),IF($G125&gt;=N$9,TREND(O$8:O$9,N$8:N$9,$G125),IF($G125&gt;=N$10,TREND(O$9:O$10,N$9:N$10,$G125),IF($G125&gt;=N$11,TREND(O$10:O$11,N$10:N$11,$G125),0)))))</f>
        <v>0.97772727272727289</v>
      </c>
      <c r="S125" s="63" cm="1">
        <f t="array" ref="S125">IF($G125&gt;=S$7,TREND(T$6:T$7,S$6:S$7,$G125),IF($G125&gt;=S$8,TREND(T$7:T$8,S$7:S$8,$G125),IF($G125&gt;=S$9,TREND(T$8:T$9,S$8:S$9,$G125),IF($G125&gt;=S$10,TREND(T$9:T$10,S$9:S$10,$G125),IF($G125&gt;=S$11,TREND(T$10:T$11,S$10:S$11,$G125),0)))))</f>
        <v>1</v>
      </c>
      <c r="X125" s="63" cm="1">
        <f t="array" ref="X125">IF($G125&gt;=X$7,TREND(Y$6:Y$7,X$6:X$7,$G125),IF($G125&gt;=X$8,TREND(Y$7:Y$8,X$7:X$8,$G125),IF($G125&gt;=X$9,TREND(Y$8:Y$9,X$8:X$9,$G125),IF($G125&gt;=X$10,TREND(Y$9:Y$10,X$9:X$10,$G125),IF($G125&gt;=X$11,TREND(Y$10:Y$11,X$10:X$11,$G125),0)))))</f>
        <v>0</v>
      </c>
      <c r="AB125" s="1"/>
    </row>
    <row r="126" spans="1:28" x14ac:dyDescent="0.35">
      <c r="A126" s="63">
        <f t="shared" si="1"/>
        <v>0.99979412401604462</v>
      </c>
      <c r="D126" s="159"/>
      <c r="F126" s="21"/>
      <c r="G126" s="63">
        <v>0.94</v>
      </c>
      <c r="I126" s="63" cm="1">
        <f t="array" ref="I126">IF($G126&gt;=I$7,TREND(J$6:J$7,I$6:I$7,$G126),IF($G126&gt;=I$8,TREND(J$7:J$8,I$7:I$8,$G126),IF($G126&gt;=I$9,TREND(J$8:J$9,I$8:I$9,$G126),IF($G126&gt;=I$10,TREND(J$9:J$10,I$9:I$10,$G126),IF($G126&gt;=I$11,TREND(J$10:J$11,I$10:I$11,$G126),0)))))</f>
        <v>0.98090909090909095</v>
      </c>
      <c r="J126" s="3"/>
      <c r="K126" s="3"/>
      <c r="N126" s="63" cm="1">
        <f t="array" ref="N126">IF($G126&gt;=N$7,TREND(O$6:O$7,N$6:N$7,$G126),IF($G126&gt;=N$8,TREND(O$7:O$8,N$7:N$8,$G126),IF($G126&gt;=N$9,TREND(O$8:O$9,N$8:N$9,$G126),IF($G126&gt;=N$10,TREND(O$9:O$10,N$9:N$10,$G126),IF($G126&gt;=N$11,TREND(O$10:O$11,N$10:N$11,$G126),0)))))</f>
        <v>0.98090909090909095</v>
      </c>
      <c r="S126" s="63" cm="1">
        <f t="array" ref="S126">IF($G126&gt;=S$7,TREND(T$6:T$7,S$6:S$7,$G126),IF($G126&gt;=S$8,TREND(T$7:T$8,S$7:S$8,$G126),IF($G126&gt;=S$9,TREND(T$8:T$9,S$8:S$9,$G126),IF($G126&gt;=S$10,TREND(T$9:T$10,S$9:S$10,$G126),IF($G126&gt;=S$11,TREND(T$10:T$11,S$10:S$11,$G126),0)))))</f>
        <v>1</v>
      </c>
      <c r="X126" s="63" cm="1">
        <f t="array" ref="X126">IF($G126&gt;=X$7,TREND(Y$6:Y$7,X$6:X$7,$G126),IF($G126&gt;=X$8,TREND(Y$7:Y$8,X$7:X$8,$G126),IF($G126&gt;=X$9,TREND(Y$8:Y$9,X$8:X$9,$G126),IF($G126&gt;=X$10,TREND(Y$9:Y$10,X$9:X$10,$G126),IF($G126&gt;=X$11,TREND(Y$10:Y$11,X$10:X$11,$G126),0)))))</f>
        <v>0</v>
      </c>
      <c r="AB126" s="1"/>
    </row>
    <row r="127" spans="1:28" x14ac:dyDescent="0.35">
      <c r="A127" s="63">
        <f t="shared" si="1"/>
        <v>0.99982843668003729</v>
      </c>
      <c r="D127" s="159"/>
      <c r="F127" s="21"/>
      <c r="G127" s="63">
        <v>0.95</v>
      </c>
      <c r="I127" s="63" cm="1">
        <f t="array" ref="I127">IF($G127&gt;=I$7,TREND(J$6:J$7,I$6:I$7,$G127),IF($G127&gt;=I$8,TREND(J$7:J$8,I$7:I$8,$G127),IF($G127&gt;=I$9,TREND(J$8:J$9,I$8:I$9,$G127),IF($G127&gt;=I$10,TREND(J$9:J$10,I$9:I$10,$G127),IF($G127&gt;=I$11,TREND(J$10:J$11,I$10:I$11,$G127),0)))))</f>
        <v>0.98409090909090913</v>
      </c>
      <c r="J127" s="3"/>
      <c r="K127" s="3"/>
      <c r="N127" s="63" cm="1">
        <f t="array" ref="N127">IF($G127&gt;=N$7,TREND(O$6:O$7,N$6:N$7,$G127),IF($G127&gt;=N$8,TREND(O$7:O$8,N$7:N$8,$G127),IF($G127&gt;=N$9,TREND(O$8:O$9,N$8:N$9,$G127),IF($G127&gt;=N$10,TREND(O$9:O$10,N$9:N$10,$G127),IF($G127&gt;=N$11,TREND(O$10:O$11,N$10:N$11,$G127),0)))))</f>
        <v>0.98409090909090913</v>
      </c>
      <c r="S127" s="63" cm="1">
        <f t="array" ref="S127">IF($G127&gt;=S$7,TREND(T$6:T$7,S$6:S$7,$G127),IF($G127&gt;=S$8,TREND(T$7:T$8,S$7:S$8,$G127),IF($G127&gt;=S$9,TREND(T$8:T$9,S$8:S$9,$G127),IF($G127&gt;=S$10,TREND(T$9:T$10,S$9:S$10,$G127),IF($G127&gt;=S$11,TREND(T$10:T$11,S$10:S$11,$G127),0)))))</f>
        <v>1</v>
      </c>
      <c r="X127" s="63" cm="1">
        <f t="array" ref="X127">IF($G127&gt;=X$7,TREND(Y$6:Y$7,X$6:X$7,$G127),IF($G127&gt;=X$8,TREND(Y$7:Y$8,X$7:X$8,$G127),IF($G127&gt;=X$9,TREND(Y$8:Y$9,X$8:X$9,$G127),IF($G127&gt;=X$10,TREND(Y$9:Y$10,X$9:X$10,$G127),IF($G127&gt;=X$11,TREND(Y$10:Y$11,X$10:X$11,$G127),0)))))</f>
        <v>0</v>
      </c>
      <c r="AB127" s="1"/>
    </row>
    <row r="128" spans="1:28" x14ac:dyDescent="0.35">
      <c r="A128" s="63">
        <f t="shared" si="1"/>
        <v>0.99986274934402974</v>
      </c>
      <c r="D128" s="159"/>
      <c r="F128" s="21"/>
      <c r="G128" s="63">
        <v>0.96</v>
      </c>
      <c r="I128" s="63" cm="1">
        <f t="array" ref="I128">IF($G128&gt;=I$7,TREND(J$6:J$7,I$6:I$7,$G128),IF($G128&gt;=I$8,TREND(J$7:J$8,I$7:I$8,$G128),IF($G128&gt;=I$9,TREND(J$8:J$9,I$8:I$9,$G128),IF($G128&gt;=I$10,TREND(J$9:J$10,I$9:I$10,$G128),IF($G128&gt;=I$11,TREND(J$10:J$11,I$10:I$11,$G128),0)))))</f>
        <v>0.9872727272727273</v>
      </c>
      <c r="J128" s="3"/>
      <c r="K128" s="3"/>
      <c r="N128" s="63" cm="1">
        <f t="array" ref="N128">IF($G128&gt;=N$7,TREND(O$6:O$7,N$6:N$7,$G128),IF($G128&gt;=N$8,TREND(O$7:O$8,N$7:N$8,$G128),IF($G128&gt;=N$9,TREND(O$8:O$9,N$8:N$9,$G128),IF($G128&gt;=N$10,TREND(O$9:O$10,N$9:N$10,$G128),IF($G128&gt;=N$11,TREND(O$10:O$11,N$10:N$11,$G128),0)))))</f>
        <v>0.9872727272727273</v>
      </c>
      <c r="S128" s="63" cm="1">
        <f t="array" ref="S128">IF($G128&gt;=S$7,TREND(T$6:T$7,S$6:S$7,$G128),IF($G128&gt;=S$8,TREND(T$7:T$8,S$7:S$8,$G128),IF($G128&gt;=S$9,TREND(T$8:T$9,S$8:S$9,$G128),IF($G128&gt;=S$10,TREND(T$9:T$10,S$9:S$10,$G128),IF($G128&gt;=S$11,TREND(T$10:T$11,S$10:S$11,$G128),0)))))</f>
        <v>1</v>
      </c>
      <c r="X128" s="63" cm="1">
        <f t="array" ref="X128">IF($G128&gt;=X$7,TREND(Y$6:Y$7,X$6:X$7,$G128),IF($G128&gt;=X$8,TREND(Y$7:Y$8,X$7:X$8,$G128),IF($G128&gt;=X$9,TREND(Y$8:Y$9,X$8:X$9,$G128),IF($G128&gt;=X$10,TREND(Y$9:Y$10,X$9:X$10,$G128),IF($G128&gt;=X$11,TREND(Y$10:Y$11,X$10:X$11,$G128),0)))))</f>
        <v>0</v>
      </c>
      <c r="AB128" s="1"/>
    </row>
    <row r="129" spans="1:28" x14ac:dyDescent="0.35">
      <c r="A129" s="63">
        <f t="shared" si="1"/>
        <v>0.99989706200802231</v>
      </c>
      <c r="D129" s="159"/>
      <c r="F129" s="21"/>
      <c r="G129" s="63">
        <v>0.97</v>
      </c>
      <c r="I129" s="63" cm="1">
        <f t="array" ref="I129">IF($G129&gt;=I$7,TREND(J$6:J$7,I$6:I$7,$G129),IF($G129&gt;=I$8,TREND(J$7:J$8,I$7:I$8,$G129),IF($G129&gt;=I$9,TREND(J$8:J$9,I$8:I$9,$G129),IF($G129&gt;=I$10,TREND(J$9:J$10,I$9:I$10,$G129),IF($G129&gt;=I$11,TREND(J$10:J$11,I$10:I$11,$G129),0)))))</f>
        <v>0.99045454545454559</v>
      </c>
      <c r="J129" s="3"/>
      <c r="K129" s="3"/>
      <c r="N129" s="63" cm="1">
        <f t="array" ref="N129">IF($G129&gt;=N$7,TREND(O$6:O$7,N$6:N$7,$G129),IF($G129&gt;=N$8,TREND(O$7:O$8,N$7:N$8,$G129),IF($G129&gt;=N$9,TREND(O$8:O$9,N$8:N$9,$G129),IF($G129&gt;=N$10,TREND(O$9:O$10,N$9:N$10,$G129),IF($G129&gt;=N$11,TREND(O$10:O$11,N$10:N$11,$G129),0)))))</f>
        <v>0.99045454545454559</v>
      </c>
      <c r="S129" s="63" cm="1">
        <f t="array" ref="S129">IF($G129&gt;=S$7,TREND(T$6:T$7,S$6:S$7,$G129),IF($G129&gt;=S$8,TREND(T$7:T$8,S$7:S$8,$G129),IF($G129&gt;=S$9,TREND(T$8:T$9,S$8:S$9,$G129),IF($G129&gt;=S$10,TREND(T$9:T$10,S$9:S$10,$G129),IF($G129&gt;=S$11,TREND(T$10:T$11,S$10:S$11,$G129),0)))))</f>
        <v>1</v>
      </c>
      <c r="X129" s="63" cm="1">
        <f t="array" ref="X129">IF($G129&gt;=X$7,TREND(Y$6:Y$7,X$6:X$7,$G129),IF($G129&gt;=X$8,TREND(Y$7:Y$8,X$7:X$8,$G129),IF($G129&gt;=X$9,TREND(Y$8:Y$9,X$8:X$9,$G129),IF($G129&gt;=X$10,TREND(Y$9:Y$10,X$9:X$10,$G129),IF($G129&gt;=X$11,TREND(Y$10:Y$11,X$10:X$11,$G129),0)))))</f>
        <v>0</v>
      </c>
      <c r="AB129" s="1"/>
    </row>
    <row r="130" spans="1:28" x14ac:dyDescent="0.35">
      <c r="A130" s="63">
        <f t="shared" si="1"/>
        <v>0.99993137467201487</v>
      </c>
      <c r="D130" s="159"/>
      <c r="F130" s="21"/>
      <c r="G130" s="63">
        <v>0.98</v>
      </c>
      <c r="I130" s="63" cm="1">
        <f t="array" ref="I130">IF($G130&gt;=I$7,TREND(J$6:J$7,I$6:I$7,$G130),IF($G130&gt;=I$8,TREND(J$7:J$8,I$7:I$8,$G130),IF($G130&gt;=I$9,TREND(J$8:J$9,I$8:I$9,$G130),IF($G130&gt;=I$10,TREND(J$9:J$10,I$9:I$10,$G130),IF($G130&gt;=I$11,TREND(J$10:J$11,I$10:I$11,$G130),0)))))</f>
        <v>0.99363636363636376</v>
      </c>
      <c r="J130" s="3"/>
      <c r="K130" s="3"/>
      <c r="N130" s="63" cm="1">
        <f t="array" ref="N130">IF($G130&gt;=N$7,TREND(O$6:O$7,N$6:N$7,$G130),IF($G130&gt;=N$8,TREND(O$7:O$8,N$7:N$8,$G130),IF($G130&gt;=N$9,TREND(O$8:O$9,N$8:N$9,$G130),IF($G130&gt;=N$10,TREND(O$9:O$10,N$9:N$10,$G130),IF($G130&gt;=N$11,TREND(O$10:O$11,N$10:N$11,$G130),0)))))</f>
        <v>0.99363636363636376</v>
      </c>
      <c r="S130" s="63" cm="1">
        <f t="array" ref="S130">IF($G130&gt;=S$7,TREND(T$6:T$7,S$6:S$7,$G130),IF($G130&gt;=S$8,TREND(T$7:T$8,S$7:S$8,$G130),IF($G130&gt;=S$9,TREND(T$8:T$9,S$8:S$9,$G130),IF($G130&gt;=S$10,TREND(T$9:T$10,S$9:S$10,$G130),IF($G130&gt;=S$11,TREND(T$10:T$11,S$10:S$11,$G130),0)))))</f>
        <v>1</v>
      </c>
      <c r="X130" s="63" cm="1">
        <f t="array" ref="X130">IF($G130&gt;=X$7,TREND(Y$6:Y$7,X$6:X$7,$G130),IF($G130&gt;=X$8,TREND(Y$7:Y$8,X$7:X$8,$G130),IF($G130&gt;=X$9,TREND(Y$8:Y$9,X$8:X$9,$G130),IF($G130&gt;=X$10,TREND(Y$9:Y$10,X$9:X$10,$G130),IF($G130&gt;=X$11,TREND(Y$10:Y$11,X$10:X$11,$G130),0)))))</f>
        <v>0</v>
      </c>
      <c r="AB130" s="1"/>
    </row>
    <row r="131" spans="1:28" x14ac:dyDescent="0.35">
      <c r="A131" s="63">
        <f t="shared" si="1"/>
        <v>0.99996568733600744</v>
      </c>
      <c r="D131" s="159"/>
      <c r="F131" s="21"/>
      <c r="G131" s="63">
        <v>0.99</v>
      </c>
      <c r="I131" s="63" cm="1">
        <f t="array" ref="I131">IF($G131&gt;=I$7,TREND(J$6:J$7,I$6:I$7,$G131),IF($G131&gt;=I$8,TREND(J$7:J$8,I$7:I$8,$G131),IF($G131&gt;=I$9,TREND(J$8:J$9,I$8:I$9,$G131),IF($G131&gt;=I$10,TREND(J$9:J$10,I$9:I$10,$G131),IF($G131&gt;=I$11,TREND(J$10:J$11,I$10:I$11,$G131),0)))))</f>
        <v>0.99681818181818194</v>
      </c>
      <c r="J131" s="3"/>
      <c r="K131" s="3"/>
      <c r="N131" s="63" cm="1">
        <f t="array" ref="N131">IF($G131&gt;=N$7,TREND(O$6:O$7,N$6:N$7,$G131),IF($G131&gt;=N$8,TREND(O$7:O$8,N$7:N$8,$G131),IF($G131&gt;=N$9,TREND(O$8:O$9,N$8:N$9,$G131),IF($G131&gt;=N$10,TREND(O$9:O$10,N$9:N$10,$G131),IF($G131&gt;=N$11,TREND(O$10:O$11,N$10:N$11,$G131),0)))))</f>
        <v>0.99681818181818194</v>
      </c>
      <c r="S131" s="63" cm="1">
        <f t="array" ref="S131">IF($G131&gt;=S$7,TREND(T$6:T$7,S$6:S$7,$G131),IF($G131&gt;=S$8,TREND(T$7:T$8,S$7:S$8,$G131),IF($G131&gt;=S$9,TREND(T$8:T$9,S$8:S$9,$G131),IF($G131&gt;=S$10,TREND(T$9:T$10,S$9:S$10,$G131),IF($G131&gt;=S$11,TREND(T$10:T$11,S$10:S$11,$G131),0)))))</f>
        <v>1</v>
      </c>
      <c r="X131" s="63" cm="1">
        <f t="array" ref="X131">IF($G131&gt;=X$7,TREND(Y$6:Y$7,X$6:X$7,$G131),IF($G131&gt;=X$8,TREND(Y$7:Y$8,X$7:X$8,$G131),IF($G131&gt;=X$9,TREND(Y$8:Y$9,X$8:X$9,$G131),IF($G131&gt;=X$10,TREND(Y$9:Y$10,X$9:X$10,$G131),IF($G131&gt;=X$11,TREND(Y$10:Y$11,X$10:X$11,$G131),0)))))</f>
        <v>0</v>
      </c>
      <c r="AB131" s="1"/>
    </row>
    <row r="132" spans="1:28" ht="15" thickBot="1" x14ac:dyDescent="0.4">
      <c r="A132" s="63">
        <f t="shared" si="1"/>
        <v>1</v>
      </c>
      <c r="D132" s="159"/>
      <c r="F132" s="21"/>
      <c r="G132" s="64">
        <v>1</v>
      </c>
      <c r="I132" s="63" cm="1">
        <f t="array" ref="I132">IF($G132&gt;=I$7,TREND(J$6:J$7,I$6:I$7,$G132),IF($G132&gt;=I$8,TREND(J$7:J$8,I$7:I$8,$G132),IF($G132&gt;=I$9,TREND(J$8:J$9,I$8:I$9,$G132),IF($G132&gt;=I$10,TREND(J$9:J$10,I$9:I$10,$G132),IF($G132&gt;=I$11,TREND(J$10:J$11,I$10:I$11,$G132),0)))))</f>
        <v>1</v>
      </c>
      <c r="J132" s="3"/>
      <c r="K132" s="3"/>
      <c r="N132" s="63" cm="1">
        <f t="array" ref="N132">IF($G132&gt;=N$7,TREND(O$6:O$7,N$6:N$7,$G132),IF($G132&gt;=N$8,TREND(O$7:O$8,N$7:N$8,$G132),IF($G132&gt;=N$9,TREND(O$8:O$9,N$8:N$9,$G132),IF($G132&gt;=N$10,TREND(O$9:O$10,N$9:N$10,$G132),IF($G132&gt;=N$11,TREND(O$10:O$11,N$10:N$11,$G132),0)))))</f>
        <v>1</v>
      </c>
      <c r="S132" s="63" cm="1">
        <f t="array" ref="S132">IF($G132&gt;=S$7,TREND(T$6:T$7,S$6:S$7,$G132),IF($G132&gt;=S$8,TREND(T$7:T$8,S$7:S$8,$G132),IF($G132&gt;=S$9,TREND(T$8:T$9,S$8:S$9,$G132),IF($G132&gt;=S$10,TREND(T$9:T$10,S$9:S$10,$G132),IF($G132&gt;=S$11,TREND(T$10:T$11,S$10:S$11,$G132),0)))))</f>
        <v>1</v>
      </c>
      <c r="X132" s="63" cm="1">
        <f t="array" ref="X132">IF($G132&gt;=X$7,TREND(Y$6:Y$7,X$6:X$7,$G132),IF($G132&gt;=X$8,TREND(Y$7:Y$8,X$7:X$8,$G132),IF($G132&gt;=X$9,TREND(Y$8:Y$9,X$8:X$9,$G132),IF($G132&gt;=X$10,TREND(Y$9:Y$10,X$9:X$10,$G132),IF($G132&gt;=X$11,TREND(Y$10:Y$11,X$10:X$11,$G132),0)))))</f>
        <v>0</v>
      </c>
      <c r="AB132" s="1"/>
    </row>
    <row r="133" spans="1:28" x14ac:dyDescent="0.35">
      <c r="J133" s="3"/>
      <c r="K133" s="3"/>
      <c r="AB133" s="1"/>
    </row>
    <row r="164" spans="7:7" x14ac:dyDescent="0.35">
      <c r="G164" s="5"/>
    </row>
    <row r="165" spans="7:7" x14ac:dyDescent="0.35">
      <c r="G165" s="5"/>
    </row>
    <row r="166" spans="7:7" x14ac:dyDescent="0.35">
      <c r="G166" s="5"/>
    </row>
    <row r="167" spans="7:7" x14ac:dyDescent="0.35">
      <c r="G167" s="5"/>
    </row>
    <row r="168" spans="7:7" x14ac:dyDescent="0.35">
      <c r="G168" s="5"/>
    </row>
    <row r="169" spans="7:7" x14ac:dyDescent="0.35">
      <c r="G169" s="5"/>
    </row>
    <row r="170" spans="7:7" x14ac:dyDescent="0.35">
      <c r="G170" s="5"/>
    </row>
    <row r="171" spans="7:7" x14ac:dyDescent="0.35">
      <c r="G171" s="5"/>
    </row>
    <row r="172" spans="7:7" x14ac:dyDescent="0.35">
      <c r="G172" s="5"/>
    </row>
    <row r="173" spans="7:7" x14ac:dyDescent="0.35">
      <c r="G173" s="5"/>
    </row>
    <row r="174" spans="7:7" x14ac:dyDescent="0.35">
      <c r="G174" s="5"/>
    </row>
    <row r="865" spans="5:22" x14ac:dyDescent="0.35">
      <c r="O865" s="25"/>
      <c r="P865" s="26"/>
      <c r="Q865" s="26"/>
      <c r="V865" s="26"/>
    </row>
    <row r="866" spans="5:22" x14ac:dyDescent="0.35">
      <c r="O866" s="25"/>
      <c r="P866" s="26"/>
      <c r="Q866" s="26"/>
      <c r="V866" s="26"/>
    </row>
    <row r="867" spans="5:22" x14ac:dyDescent="0.35">
      <c r="O867" s="25"/>
      <c r="P867" s="26"/>
      <c r="Q867" s="26"/>
      <c r="V867" s="26"/>
    </row>
    <row r="868" spans="5:22" x14ac:dyDescent="0.35">
      <c r="O868" s="25"/>
      <c r="P868" s="26"/>
      <c r="Q868" s="26"/>
      <c r="V868" s="26"/>
    </row>
    <row r="869" spans="5:22" x14ac:dyDescent="0.35">
      <c r="O869" s="25"/>
      <c r="P869" s="26"/>
      <c r="Q869" s="26"/>
      <c r="V869" s="26"/>
    </row>
    <row r="870" spans="5:22" x14ac:dyDescent="0.35">
      <c r="O870" s="25"/>
      <c r="P870" s="26"/>
      <c r="Q870" s="26"/>
      <c r="V870" s="26"/>
    </row>
    <row r="871" spans="5:22" x14ac:dyDescent="0.35">
      <c r="O871" s="25"/>
      <c r="P871" s="26"/>
      <c r="Q871" s="26"/>
      <c r="V871" s="26"/>
    </row>
    <row r="872" spans="5:22" x14ac:dyDescent="0.35">
      <c r="O872" s="25"/>
      <c r="P872" s="26"/>
      <c r="Q872" s="26"/>
      <c r="V872" s="26"/>
    </row>
    <row r="873" spans="5:22" x14ac:dyDescent="0.35">
      <c r="O873" s="25"/>
      <c r="P873" s="26"/>
      <c r="Q873" s="26"/>
      <c r="V873" s="26"/>
    </row>
    <row r="874" spans="5:22" x14ac:dyDescent="0.35">
      <c r="O874" s="25"/>
      <c r="P874" s="26"/>
      <c r="Q874" s="26"/>
      <c r="V874" s="26"/>
    </row>
    <row r="875" spans="5:22" x14ac:dyDescent="0.35">
      <c r="O875" s="25"/>
      <c r="P875" s="26"/>
      <c r="Q875" s="26"/>
      <c r="V875" s="26"/>
    </row>
    <row r="876" spans="5:22" x14ac:dyDescent="0.35">
      <c r="O876" s="25"/>
      <c r="P876" s="26"/>
      <c r="Q876" s="26"/>
      <c r="V876" s="26"/>
    </row>
    <row r="877" spans="5:22" x14ac:dyDescent="0.35">
      <c r="O877" s="25"/>
      <c r="P877" s="26"/>
      <c r="Q877" s="26"/>
      <c r="V877" s="26"/>
    </row>
    <row r="878" spans="5:22" x14ac:dyDescent="0.35">
      <c r="O878" s="25"/>
      <c r="P878" s="26"/>
      <c r="Q878" s="26"/>
      <c r="V878" s="26"/>
    </row>
    <row r="879" spans="5:22" x14ac:dyDescent="0.35">
      <c r="O879" s="25"/>
      <c r="P879" s="26"/>
      <c r="Q879" s="26"/>
      <c r="V879" s="26"/>
    </row>
    <row r="880" spans="5:22" x14ac:dyDescent="0.35">
      <c r="E880" s="26"/>
      <c r="O880" s="25"/>
      <c r="P880" s="26"/>
      <c r="Q880" s="26"/>
      <c r="V880" s="26"/>
    </row>
    <row r="881" spans="5:22" x14ac:dyDescent="0.35">
      <c r="E881" s="26"/>
      <c r="O881" s="25"/>
      <c r="P881" s="26"/>
      <c r="Q881" s="26"/>
      <c r="V881" s="26"/>
    </row>
    <row r="882" spans="5:22" x14ac:dyDescent="0.35">
      <c r="E882" s="26"/>
      <c r="O882" s="25"/>
      <c r="P882" s="26"/>
      <c r="Q882" s="26"/>
      <c r="V882" s="26"/>
    </row>
    <row r="883" spans="5:22" x14ac:dyDescent="0.35">
      <c r="E883" s="26"/>
      <c r="O883" s="25"/>
      <c r="P883" s="26"/>
      <c r="Q883" s="26"/>
      <c r="V883" s="26"/>
    </row>
    <row r="884" spans="5:22" x14ac:dyDescent="0.35">
      <c r="E884" s="26"/>
      <c r="O884" s="25"/>
      <c r="P884" s="26"/>
      <c r="Q884" s="26"/>
      <c r="V884" s="26"/>
    </row>
    <row r="885" spans="5:22" x14ac:dyDescent="0.35">
      <c r="E885" s="26"/>
      <c r="O885" s="25"/>
      <c r="P885" s="26"/>
      <c r="Q885" s="26"/>
      <c r="V885" s="26"/>
    </row>
    <row r="886" spans="5:22" x14ac:dyDescent="0.35">
      <c r="E886" s="26"/>
      <c r="O886" s="25"/>
      <c r="P886" s="26"/>
      <c r="Q886" s="26"/>
      <c r="V886" s="26"/>
    </row>
    <row r="887" spans="5:22" x14ac:dyDescent="0.35">
      <c r="E887" s="26"/>
      <c r="O887" s="25"/>
      <c r="P887" s="26"/>
      <c r="Q887" s="26"/>
      <c r="V887" s="26"/>
    </row>
    <row r="888" spans="5:22" x14ac:dyDescent="0.35">
      <c r="E888" s="26"/>
      <c r="O888" s="25"/>
      <c r="P888" s="26"/>
      <c r="Q888" s="26"/>
      <c r="V888" s="26"/>
    </row>
    <row r="889" spans="5:22" x14ac:dyDescent="0.35">
      <c r="E889" s="26"/>
      <c r="O889" s="25"/>
      <c r="P889" s="26"/>
      <c r="Q889" s="26"/>
      <c r="V889" s="26"/>
    </row>
    <row r="890" spans="5:22" x14ac:dyDescent="0.35">
      <c r="E890" s="26"/>
      <c r="O890" s="25"/>
      <c r="P890" s="26"/>
      <c r="Q890" s="26"/>
      <c r="V890" s="26"/>
    </row>
    <row r="891" spans="5:22" x14ac:dyDescent="0.35">
      <c r="E891" s="26"/>
      <c r="O891" s="25"/>
      <c r="P891" s="26"/>
      <c r="Q891" s="26"/>
      <c r="V891" s="26"/>
    </row>
    <row r="892" spans="5:22" x14ac:dyDescent="0.35">
      <c r="E892" s="26"/>
      <c r="O892" s="25"/>
      <c r="P892" s="26"/>
      <c r="Q892" s="26"/>
      <c r="V892" s="26"/>
    </row>
    <row r="893" spans="5:22" x14ac:dyDescent="0.35">
      <c r="E893" s="26"/>
      <c r="O893" s="25"/>
      <c r="P893" s="26"/>
      <c r="Q893" s="26"/>
      <c r="V893" s="26"/>
    </row>
    <row r="894" spans="5:22" x14ac:dyDescent="0.35">
      <c r="E894" s="26"/>
      <c r="O894" s="25"/>
      <c r="P894" s="26"/>
      <c r="Q894" s="26"/>
      <c r="V894" s="26"/>
    </row>
    <row r="895" spans="5:22" x14ac:dyDescent="0.35">
      <c r="E895" s="26"/>
      <c r="O895" s="25"/>
      <c r="P895" s="26"/>
      <c r="Q895" s="26"/>
      <c r="V895" s="26"/>
    </row>
    <row r="896" spans="5:22" x14ac:dyDescent="0.35">
      <c r="E896" s="26"/>
      <c r="O896" s="25"/>
      <c r="P896" s="26"/>
      <c r="Q896" s="26"/>
      <c r="V896" s="26"/>
    </row>
    <row r="897" spans="5:22" x14ac:dyDescent="0.35">
      <c r="E897" s="26"/>
      <c r="O897" s="25"/>
      <c r="P897" s="26"/>
      <c r="Q897" s="26"/>
      <c r="V897" s="26"/>
    </row>
    <row r="898" spans="5:22" x14ac:dyDescent="0.35">
      <c r="E898" s="26"/>
      <c r="O898" s="25"/>
      <c r="P898" s="26"/>
      <c r="Q898" s="26"/>
      <c r="V898" s="26"/>
    </row>
    <row r="899" spans="5:22" x14ac:dyDescent="0.35">
      <c r="E899" s="26"/>
      <c r="O899" s="25"/>
      <c r="P899" s="26"/>
      <c r="Q899" s="26"/>
      <c r="V899" s="26"/>
    </row>
    <row r="900" spans="5:22" x14ac:dyDescent="0.35">
      <c r="E900" s="26"/>
      <c r="O900" s="25"/>
      <c r="P900" s="26"/>
      <c r="Q900" s="26"/>
      <c r="V900" s="26"/>
    </row>
    <row r="901" spans="5:22" x14ac:dyDescent="0.35">
      <c r="E901" s="26"/>
      <c r="O901" s="25"/>
      <c r="P901" s="26"/>
      <c r="Q901" s="26"/>
      <c r="V901" s="26"/>
    </row>
    <row r="902" spans="5:22" x14ac:dyDescent="0.35">
      <c r="E902" s="26"/>
      <c r="O902" s="25"/>
      <c r="P902" s="26"/>
      <c r="Q902" s="26"/>
      <c r="V902" s="26"/>
    </row>
    <row r="903" spans="5:22" x14ac:dyDescent="0.35">
      <c r="E903" s="26"/>
      <c r="O903" s="25"/>
      <c r="P903" s="26"/>
      <c r="Q903" s="26"/>
      <c r="V903" s="26"/>
    </row>
    <row r="904" spans="5:22" x14ac:dyDescent="0.35">
      <c r="E904" s="26"/>
      <c r="O904" s="25"/>
      <c r="P904" s="26"/>
      <c r="Q904" s="26"/>
      <c r="V904" s="26"/>
    </row>
    <row r="905" spans="5:22" x14ac:dyDescent="0.35">
      <c r="E905" s="26"/>
      <c r="O905" s="25"/>
      <c r="P905" s="26"/>
      <c r="Q905" s="26"/>
      <c r="V905" s="26"/>
    </row>
    <row r="906" spans="5:22" x14ac:dyDescent="0.35">
      <c r="E906" s="26"/>
      <c r="O906" s="25"/>
      <c r="P906" s="26"/>
      <c r="Q906" s="26"/>
      <c r="V906" s="26"/>
    </row>
    <row r="907" spans="5:22" x14ac:dyDescent="0.35">
      <c r="E907" s="26"/>
      <c r="O907" s="25"/>
      <c r="P907" s="26"/>
      <c r="Q907" s="26"/>
      <c r="V907" s="26"/>
    </row>
    <row r="908" spans="5:22" x14ac:dyDescent="0.35">
      <c r="E908" s="26"/>
      <c r="O908" s="25"/>
      <c r="P908" s="26"/>
      <c r="Q908" s="26"/>
      <c r="V908" s="26"/>
    </row>
    <row r="909" spans="5:22" x14ac:dyDescent="0.35">
      <c r="E909" s="26"/>
      <c r="O909" s="25"/>
      <c r="P909" s="26"/>
      <c r="Q909" s="26"/>
      <c r="V909" s="26"/>
    </row>
    <row r="910" spans="5:22" x14ac:dyDescent="0.35">
      <c r="E910" s="26"/>
      <c r="O910" s="25"/>
      <c r="P910" s="26"/>
      <c r="Q910" s="26"/>
      <c r="V910" s="26"/>
    </row>
    <row r="911" spans="5:22" x14ac:dyDescent="0.35">
      <c r="E911" s="26"/>
      <c r="O911" s="25"/>
      <c r="P911" s="26"/>
      <c r="Q911" s="26"/>
      <c r="V911" s="26"/>
    </row>
    <row r="912" spans="5:22" x14ac:dyDescent="0.35">
      <c r="E912" s="26"/>
      <c r="O912" s="25"/>
      <c r="P912" s="26"/>
      <c r="Q912" s="26"/>
      <c r="V912" s="26"/>
    </row>
    <row r="913" spans="5:22" x14ac:dyDescent="0.35">
      <c r="E913" s="26"/>
      <c r="O913" s="25"/>
      <c r="P913" s="26"/>
      <c r="Q913" s="26"/>
      <c r="V913" s="26"/>
    </row>
    <row r="914" spans="5:22" x14ac:dyDescent="0.35">
      <c r="E914" s="26"/>
      <c r="O914" s="25"/>
      <c r="P914" s="26"/>
      <c r="Q914" s="26"/>
      <c r="V914" s="26"/>
    </row>
    <row r="915" spans="5:22" x14ac:dyDescent="0.35">
      <c r="E915" s="26"/>
      <c r="O915" s="25"/>
      <c r="P915" s="26"/>
      <c r="Q915" s="26"/>
      <c r="V915" s="26"/>
    </row>
    <row r="916" spans="5:22" x14ac:dyDescent="0.35">
      <c r="E916" s="26"/>
      <c r="O916" s="25"/>
      <c r="P916" s="26"/>
      <c r="Q916" s="26"/>
      <c r="V916" s="26"/>
    </row>
    <row r="917" spans="5:22" x14ac:dyDescent="0.35">
      <c r="E917" s="26"/>
      <c r="O917" s="25"/>
      <c r="P917" s="26"/>
      <c r="Q917" s="26"/>
      <c r="V917" s="26"/>
    </row>
    <row r="918" spans="5:22" x14ac:dyDescent="0.35">
      <c r="E918" s="26"/>
      <c r="O918" s="25"/>
      <c r="P918" s="26"/>
      <c r="Q918" s="26"/>
      <c r="V918" s="26"/>
    </row>
    <row r="919" spans="5:22" x14ac:dyDescent="0.35">
      <c r="E919" s="26"/>
      <c r="O919" s="25"/>
      <c r="P919" s="26"/>
      <c r="Q919" s="26"/>
      <c r="V919" s="26"/>
    </row>
    <row r="920" spans="5:22" x14ac:dyDescent="0.35">
      <c r="E920" s="26"/>
      <c r="O920" s="25"/>
      <c r="P920" s="26"/>
      <c r="Q920" s="26"/>
      <c r="V920" s="26"/>
    </row>
    <row r="921" spans="5:22" x14ac:dyDescent="0.35">
      <c r="E921" s="26"/>
      <c r="O921" s="25"/>
      <c r="P921" s="26"/>
      <c r="Q921" s="26"/>
      <c r="V921" s="26"/>
    </row>
    <row r="922" spans="5:22" x14ac:dyDescent="0.35">
      <c r="E922" s="26"/>
    </row>
    <row r="923" spans="5:22" x14ac:dyDescent="0.35">
      <c r="E923" s="26"/>
    </row>
    <row r="924" spans="5:22" x14ac:dyDescent="0.35">
      <c r="E924" s="26"/>
    </row>
    <row r="925" spans="5:22" x14ac:dyDescent="0.35">
      <c r="E925" s="26"/>
    </row>
    <row r="926" spans="5:22" x14ac:dyDescent="0.35">
      <c r="E926" s="26"/>
    </row>
    <row r="927" spans="5:22" x14ac:dyDescent="0.35">
      <c r="E927" s="26"/>
    </row>
    <row r="928" spans="5:22" x14ac:dyDescent="0.35">
      <c r="E928" s="26"/>
    </row>
    <row r="929" spans="5:15" x14ac:dyDescent="0.35">
      <c r="E929" s="26"/>
      <c r="O929" s="19"/>
    </row>
    <row r="930" spans="5:15" x14ac:dyDescent="0.35">
      <c r="E930" s="26"/>
    </row>
    <row r="931" spans="5:15" x14ac:dyDescent="0.35">
      <c r="E931" s="26"/>
    </row>
    <row r="932" spans="5:15" x14ac:dyDescent="0.35">
      <c r="E932" s="26"/>
    </row>
    <row r="933" spans="5:15" x14ac:dyDescent="0.35">
      <c r="E933" s="26"/>
    </row>
    <row r="934" spans="5:15" x14ac:dyDescent="0.35">
      <c r="E934" s="26"/>
    </row>
    <row r="935" spans="5:15" x14ac:dyDescent="0.35">
      <c r="E935" s="26"/>
    </row>
    <row r="936" spans="5:15" x14ac:dyDescent="0.35">
      <c r="E936" s="26"/>
    </row>
  </sheetData>
  <mergeCells count="12">
    <mergeCell ref="V12:W12"/>
    <mergeCell ref="V4:W4"/>
    <mergeCell ref="G5:H11"/>
    <mergeCell ref="L5:M11"/>
    <mergeCell ref="Q5:R11"/>
    <mergeCell ref="V5:W11"/>
    <mergeCell ref="G4:H4"/>
    <mergeCell ref="L4:M4"/>
    <mergeCell ref="Q4:R4"/>
    <mergeCell ref="G12:H12"/>
    <mergeCell ref="L12:M12"/>
    <mergeCell ref="Q12:R12"/>
  </mergeCells>
  <printOptions horizontalCentered="1"/>
  <pageMargins left="0.23622047244094491" right="0.23622047244094491" top="0.74803149606299213" bottom="0.74803149606299213" header="0.31496062992125984" footer="0.31496062992125984"/>
  <pageSetup paperSize="9" scale="50" orientation="portrait" r:id="rId1"/>
  <headerFooter>
    <oddFooter>&amp;L_x000D_&amp;1#&amp;"Aptos"&amp;10&amp;K0000FF Classification NaTran : Public [X] Interne [ ] Diffusion limitée [ ] Confidentiel entreprise [ ]&amp;CContrat cadre d'accès au stockage - Annexe 1
Version du 1er octobre 2018 prenant effet le 1er avril 2019&amp;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C7B11-EAAE-4F94-AC0A-0B846E98E175}">
  <sheetPr codeName="Feuil17">
    <tabColor theme="0" tint="-0.249977111117893"/>
  </sheetPr>
  <dimension ref="A1:V277"/>
  <sheetViews>
    <sheetView showGridLines="0" zoomScale="70" zoomScaleNormal="70" workbookViewId="0">
      <pane xSplit="3" ySplit="16" topLeftCell="D17" activePane="bottomRight" state="frozen"/>
      <selection pane="topRight" activeCell="D1" sqref="D1"/>
      <selection pane="bottomLeft" activeCell="A17" sqref="A17"/>
      <selection pane="bottomRight"/>
    </sheetView>
  </sheetViews>
  <sheetFormatPr baseColWidth="10" defaultColWidth="10.54296875" defaultRowHeight="14.5" x14ac:dyDescent="0.35"/>
  <cols>
    <col min="1" max="4" width="13.81640625" customWidth="1"/>
    <col min="5" max="5" width="29.453125" bestFit="1" customWidth="1"/>
    <col min="6" max="15" width="19.81640625" customWidth="1"/>
    <col min="20" max="20" width="13.81640625" customWidth="1"/>
  </cols>
  <sheetData>
    <row r="1" spans="1:22" x14ac:dyDescent="0.35">
      <c r="A1" s="33"/>
      <c r="B1" s="33"/>
      <c r="C1" s="33"/>
      <c r="D1" s="33"/>
      <c r="G1" s="49"/>
    </row>
    <row r="2" spans="1:22" x14ac:dyDescent="0.35">
      <c r="F2" s="285" t="str" cm="1">
        <f t="array" aca="1" ref="F2" ca="1">INDEX(INDIRECT($A$4&amp;"!A1:Z500"),3,7+(COLUMN()-COLUMN($F$2))*5)</f>
        <v>Sediane N 25</v>
      </c>
      <c r="G2" s="285" t="str" cm="1">
        <f t="array" aca="1" ref="G2" ca="1">INDEX(INDIRECT($A$4&amp;"!A1:Z500"),3,7+(COLUMN()-COLUMN($F$2))*5)</f>
        <v>Sediane N 26</v>
      </c>
      <c r="H2" s="285" t="str" cm="1">
        <f t="array" aca="1" ref="H2" ca="1">INDEX(INDIRECT($A$4&amp;"!A1:Z500"),3,7+(COLUMN()-COLUMN($F$2))*5)</f>
        <v>Sediane 27</v>
      </c>
      <c r="I2" s="284" cm="1">
        <f t="array" aca="1" ref="I2" ca="1">INDEX(INDIRECT($A$4&amp;"!A1:Z500"),3,7+(COLUMN()-COLUMN($F$2))*5)</f>
        <v>0</v>
      </c>
    </row>
    <row r="3" spans="1:22" x14ac:dyDescent="0.35">
      <c r="A3" t="s">
        <v>241</v>
      </c>
      <c r="E3" s="31" t="s">
        <v>242</v>
      </c>
      <c r="F3" s="286" cm="1">
        <f t="array" aca="1" ref="F3" ca="1">INDEX(INDIRECT($A$4&amp;"!A1:Z500"),3,8+(COLUMN()-COLUMN($F$2))*5)</f>
        <v>0</v>
      </c>
      <c r="G3" s="286" cm="1">
        <f t="array" aca="1" ref="G3" ca="1">INDEX(INDIRECT($A$4&amp;"!A1:Z500"),3,8+(COLUMN()-COLUMN($F$2))*5)</f>
        <v>0.22558500000000001</v>
      </c>
      <c r="H3" s="286" cm="1">
        <f t="array" aca="1" ref="H3" ca="1">INDEX(INDIRECT($A$4&amp;"!A1:Z500"),3,8+(COLUMN()-COLUMN($F$2))*5)</f>
        <v>24.274415000000001</v>
      </c>
      <c r="I3" s="287" cm="1">
        <f t="array" aca="1" ref="I3" ca="1">INDEX(INDIRECT($A$4&amp;"!A1:Z500"),3,8+(COLUMN()-COLUMN($F$2))*5)+Serene_A_I!AB3</f>
        <v>0</v>
      </c>
    </row>
    <row r="4" spans="1:22" x14ac:dyDescent="0.35">
      <c r="A4" t="s">
        <v>273</v>
      </c>
      <c r="E4" s="31" t="s">
        <v>244</v>
      </c>
      <c r="F4" s="68" cm="1">
        <f t="array" aca="1" ref="F4" ca="1">INDIRECT($A$4&amp;"!D5")</f>
        <v>272.22222222222223</v>
      </c>
      <c r="G4" s="50" t="s">
        <v>245</v>
      </c>
    </row>
    <row r="5" spans="1:22" x14ac:dyDescent="0.35">
      <c r="A5" t="s">
        <v>273</v>
      </c>
      <c r="B5" t="s">
        <v>246</v>
      </c>
      <c r="E5" s="31" t="str">
        <f xml:space="preserve"> "COS NaTran (" &amp; RESULTS!B9 &amp; ")"</f>
        <v>COS NaTran (Firm+Interuptible)</v>
      </c>
      <c r="F5" s="68">
        <f ca="1">F4</f>
        <v>272.22222222222223</v>
      </c>
      <c r="G5" s="50" t="s">
        <v>245</v>
      </c>
    </row>
    <row r="6" spans="1:22" ht="15" thickBot="1" x14ac:dyDescent="0.4">
      <c r="A6" s="44" t="s">
        <v>187</v>
      </c>
      <c r="E6" s="31" t="str">
        <f>RESULTS!F7</f>
        <v>Stock on 01/04/2027 
(TWh)</v>
      </c>
      <c r="F6" s="284">
        <f>RESULTS!$F$19</f>
        <v>0</v>
      </c>
      <c r="G6" s="50" t="s">
        <v>218</v>
      </c>
    </row>
    <row r="7" spans="1:22" ht="15" thickBot="1" x14ac:dyDescent="0.4">
      <c r="A7" s="44" t="s">
        <v>61</v>
      </c>
      <c r="H7" s="67"/>
    </row>
    <row r="8" spans="1:22" x14ac:dyDescent="0.35">
      <c r="F8" s="67"/>
      <c r="G8" s="67"/>
    </row>
    <row r="11" spans="1:22" ht="16.5" customHeight="1" x14ac:dyDescent="0.35">
      <c r="F11" s="344" t="s">
        <v>181</v>
      </c>
      <c r="G11" s="344"/>
      <c r="H11" s="344"/>
      <c r="I11" s="344"/>
      <c r="K11" s="42" t="s">
        <v>268</v>
      </c>
      <c r="L11" s="345" t="s">
        <v>182</v>
      </c>
      <c r="M11" s="345"/>
      <c r="N11" s="345"/>
      <c r="O11" s="345"/>
      <c r="S11" s="345" t="s">
        <v>247</v>
      </c>
      <c r="T11" s="345"/>
      <c r="U11" s="345"/>
      <c r="V11" s="345"/>
    </row>
    <row r="12" spans="1:22" x14ac:dyDescent="0.35">
      <c r="J12" s="166" t="s">
        <v>77</v>
      </c>
      <c r="K12" s="166" t="s">
        <v>77</v>
      </c>
    </row>
    <row r="13" spans="1:22" ht="17.25" customHeight="1" x14ac:dyDescent="0.35">
      <c r="J13" s="166" t="s">
        <v>248</v>
      </c>
      <c r="K13" s="166" t="s">
        <v>248</v>
      </c>
    </row>
    <row r="14" spans="1:22" x14ac:dyDescent="0.35">
      <c r="F14" s="29"/>
      <c r="G14" s="32">
        <f ca="1">IF(COUNTIF(G17:G231,1)=0, "Only " &amp; ROUND(G231,3)*100 &amp; "%" &amp; " filling on 31/10",_xlfn.XLOOKUP(1,G17:G231,$A17:$A231,"",0,2)-1 )</f>
        <v>46643</v>
      </c>
      <c r="J14" s="114">
        <f ca="1">F5</f>
        <v>272.22222222222223</v>
      </c>
      <c r="K14" s="114">
        <v>1000</v>
      </c>
      <c r="M14" s="32">
        <f ca="1">IF(COUNTIF(M17:M231,1)=0, "Only " &amp; ROUND(M231,3)*100 &amp; "%" &amp; " filling on 31/10",_xlfn.XLOOKUP(1,M17:M231,$A17:$A231,"",0,2)-1 )</f>
        <v>46646</v>
      </c>
      <c r="S14" s="147">
        <f ca="1">T14-DATE(RESULTS!J4,4,1)+1</f>
        <v>122</v>
      </c>
      <c r="T14" s="32">
        <f ca="1">IF(COUNTIF(T17:T231,"&gt;="&amp;1)=0, "Only " &amp; TEXT(T231,"0,0%") &amp; " filling on 31/10",_xlfn.XLOOKUP(1,T17:T231,$A17:$A231,"",1,2)-1 )</f>
        <v>46599</v>
      </c>
    </row>
    <row r="15" spans="1:22" ht="36" customHeight="1" x14ac:dyDescent="0.35">
      <c r="F15" s="37" t="s">
        <v>249</v>
      </c>
      <c r="G15" s="37" t="s">
        <v>250</v>
      </c>
      <c r="J15" s="166" t="s">
        <v>251</v>
      </c>
      <c r="K15" s="166"/>
      <c r="L15" s="37" t="s">
        <v>249</v>
      </c>
      <c r="M15" s="37" t="s">
        <v>250</v>
      </c>
      <c r="S15" s="37" t="s">
        <v>249</v>
      </c>
      <c r="T15" s="37" t="s">
        <v>250</v>
      </c>
    </row>
    <row r="16" spans="1:22" ht="43.4" customHeight="1" x14ac:dyDescent="0.35">
      <c r="A16" s="37" t="s">
        <v>56</v>
      </c>
      <c r="B16" s="108" t="s">
        <v>253</v>
      </c>
      <c r="C16" s="108" t="s">
        <v>254</v>
      </c>
      <c r="D16" s="108" t="s">
        <v>255</v>
      </c>
      <c r="E16" s="37" t="s">
        <v>256</v>
      </c>
      <c r="F16" s="37">
        <f>$F$6</f>
        <v>0</v>
      </c>
      <c r="G16" s="129">
        <f ca="1">$F$6/SUM($F$3,$G$3,$H$3,$I$3)</f>
        <v>0</v>
      </c>
      <c r="H16" s="105" t="s">
        <v>257</v>
      </c>
      <c r="I16" s="108" t="s">
        <v>258</v>
      </c>
      <c r="J16" s="166" t="s">
        <v>124</v>
      </c>
      <c r="K16" s="166" t="s">
        <v>269</v>
      </c>
      <c r="L16" s="37">
        <f>$F$6</f>
        <v>0</v>
      </c>
      <c r="M16" s="129">
        <f ca="1">$F$6/SUM($F$3,$G$3,$H$3,$I$3)</f>
        <v>0</v>
      </c>
      <c r="N16" s="105" t="s">
        <v>257</v>
      </c>
      <c r="O16" s="108" t="s">
        <v>258</v>
      </c>
      <c r="S16" s="37">
        <f>$F$6</f>
        <v>0</v>
      </c>
      <c r="T16" s="129">
        <f ca="1">$F$6/SUM($F$3,$G$3,$H$3,$I$3)</f>
        <v>0</v>
      </c>
      <c r="U16" s="105" t="s">
        <v>257</v>
      </c>
      <c r="V16" s="108" t="s">
        <v>258</v>
      </c>
    </row>
    <row r="17" spans="1:22" x14ac:dyDescent="0.35">
      <c r="A17" s="32">
        <f>RESULTS!H24</f>
        <v>46478</v>
      </c>
      <c r="B17" s="65" cm="1">
        <f t="array" aca="1" ref="B17" ca="1">_xlfn.XLOOKUP(A17,INDIRECT($A$5&amp;"!$AJ$41:$AJ$406"),INDIRECT($A$5&amp;"!$AK$41:$AK$406"))*SUM($F$3:$I$3)</f>
        <v>0</v>
      </c>
      <c r="C17" s="65" cm="1">
        <f t="array" aca="1" ref="C17" ca="1">_xlfn.XLOOKUP(A17,INDIRECT($A$5&amp;"!$AJ$41:$AJ$406"),INDIRECT($A$5&amp;"!$AL$41:$AL$406"))*SUM($F$3:$I$3)</f>
        <v>9.8000000000000025</v>
      </c>
      <c r="D17" s="65" cm="1">
        <f t="array" aca="1" ref="D17" ca="1">_xlfn.XLOOKUP(A17,INDIRECT($A$5&amp;"!$AJ$41:$AJ$406"),INDIRECT($A$5&amp;"!$AO$41:$AO$406"))*SUM($F$3:$I$3)</f>
        <v>9.8000000000000025</v>
      </c>
      <c r="E17" s="34" cm="1">
        <f t="array" ref="E17">SUMPRODUCT(('PT Storengy'!$B$8:$I$372)*('PT Storengy'!$A$8:$A$372=$A17)*('PT Storengy'!$B$5:$I$5=$A$6)*('PT Storengy'!$B$7:$I$7=$A$7))</f>
        <v>0.45</v>
      </c>
      <c r="F17" s="107">
        <f t="shared" ref="F17:F80" ca="1" si="0">F16+I17/1000</f>
        <v>0.1497222</v>
      </c>
      <c r="G17" s="141">
        <f ca="1">ROUND(F16/SUM($F$3,$G$3,$H$3,$I$3),5)</f>
        <v>0</v>
      </c>
      <c r="H17" s="35" cm="1">
        <f t="array" aca="1" ref="H17" ca="1">IF(ROUND(ROUND(G17,2)-G17,4)=0,_xlfn.XLOOKUP(G17,INDIRECT($A$4&amp;"!$G$41:$G$141"),INDIRECT($A$4&amp;"!$A$41:$A$141"),0,1,1),IF(G17&gt;=1,0,(ROUNDUP(G17,2)-G17)*100*_xlfn.XLOOKUP(G17,INDIRECT($A$4&amp;"!$G$41:$G$141"),INDIRECT($A$4&amp;"!$A$41:$A$141"),0,-1,-1)+(G17-ROUNDDOWN(G17,2))*100*_xlfn.XLOOKUP(G17,INDIRECT($A$4&amp;"!$G$41:$G$141"),INDIRECT($A$4&amp;"!$A$41:$A$141"),0,1,1)))</f>
        <v>1</v>
      </c>
      <c r="I17" s="66">
        <f ca="1">ROUND(IF(F16*1000+$F$4*(1-$E17)*H17&gt;$D17*1000,$D17*1000-F16*1000,$F$4*(1-$E17)*H17),4)</f>
        <v>149.72219999999999</v>
      </c>
      <c r="J17" s="106" cm="1">
        <f t="array" aca="1" ref="J17" ca="1">IF(COUNTIFS('PTC NaTran'!$K$7:$K$15996,"",'PTC NaTran'!$A$7:$A$15996,J$16,'PTC NaTran'!$D$7:$D$15996,$A17,'PTC NaTran'!$C$7:$C$15996,"DEL")&gt;0,J$14,SUMIFS('PTC NaTran'!$K$7:$K$15996,'PTC NaTran'!$A$7:$A$15996,J$16,'PTC NaTran'!$D$7:$D$15996,$A17,'PTC NaTran'!$C$7:$C$15996,"DEL")*1.0026*$F$4/INDIRECT($A$4&amp;"!D9"))</f>
        <v>165.56415441176472</v>
      </c>
      <c r="K17" s="106">
        <v>1000</v>
      </c>
      <c r="L17" s="107">
        <f t="shared" ref="L17:L80" ca="1" si="1">L16+O17/1000</f>
        <v>0.14972222222222223</v>
      </c>
      <c r="M17" s="141">
        <f ca="1">ROUND(L16/SUM($F$3,$G$3,$H$3,$I$3),5)</f>
        <v>0</v>
      </c>
      <c r="N17" s="35" cm="1">
        <f t="array" aca="1" ref="N17" ca="1">IF(ROUND(ROUND(M17,2)-M17,4)=0,_xlfn.XLOOKUP(M17,INDIRECT($A$4&amp;"!$G$41:$G$141"),INDIRECT($A$4&amp;"!$A$41:$A$141"),0,1,1),IF(M17&gt;=1,0,(ROUNDUP(M17,2)-M17)*100*_xlfn.XLOOKUP(M17,INDIRECT($A$4&amp;"!$G$41:$G$141"),INDIRECT($A$4&amp;"!$A$41:$A$141"),0,-1,-1)+(M17-ROUNDDOWN(M17,2))*100*_xlfn.XLOOKUP(M17,INDIRECT($A$4&amp;"!$G$41:$G$141"),INDIRECT($A$4&amp;"!$A$41:$A$141"),0,1,1)))</f>
        <v>1</v>
      </c>
      <c r="O17" s="66">
        <f ca="1">IF(L16*1000+MIN(J17,K17,$F$4*(1-$E17)*N17)&gt;$D17*1000,$D17*1000-L16*1000,MIN(J17,K17,$F$4*(1-$E17)*N17))</f>
        <v>149.72222222222223</v>
      </c>
      <c r="S17" s="107">
        <f t="shared" ref="S17:S80" ca="1" si="2">S16+V17/1000</f>
        <v>0.27222222222222225</v>
      </c>
      <c r="T17" s="51">
        <f ca="1">MIN(ROUND(S16/SUM($F$3,$G$3,$H$3,$I$3),5),1)</f>
        <v>0</v>
      </c>
      <c r="U17" s="35" cm="1">
        <f t="array" aca="1" ref="U17" ca="1">IF(ROUND(ROUND(T17,2)-T17,4)=0,_xlfn.XLOOKUP(T17,INDIRECT($A$4&amp;"!$G$41:$G$141"),INDIRECT($A$4&amp;"!$A$41:$A$141"),0,1,1),IF(T17&gt;=1,0,(ROUNDUP(T17,2)-T17)*100*_xlfn.XLOOKUP(T17,INDIRECT($A$4&amp;"!$G$41:$G$141"),INDIRECT($A$4&amp;"!$A$41:$A$141"),0,-1,-1)+(T17-ROUNDDOWN(T17,2))*100*_xlfn.XLOOKUP(T17,INDIRECT($A$4&amp;"!$G$41:$G$141"),INDIRECT($A$4&amp;"!$A$41:$A$141"),0,1,1)))</f>
        <v>1</v>
      </c>
      <c r="V17" s="66">
        <f ca="1">$F$4*(1)*U17</f>
        <v>272.22222222222223</v>
      </c>
    </row>
    <row r="18" spans="1:22" x14ac:dyDescent="0.35">
      <c r="A18" s="32">
        <f>A17+1</f>
        <v>46479</v>
      </c>
      <c r="B18" s="65" cm="1">
        <f t="array" aca="1" ref="B18" ca="1">_xlfn.XLOOKUP(A18,INDIRECT($A$5&amp;"!$AJ$41:$AJ$406"),INDIRECT($A$5&amp;"!$AK$41:$AK$406"))*SUM($F$3:$I$3)</f>
        <v>0</v>
      </c>
      <c r="C18" s="65" cm="1">
        <f t="array" aca="1" ref="C18" ca="1">_xlfn.XLOOKUP(A18,INDIRECT($A$5&amp;"!$AJ$41:$AJ$406"),INDIRECT($A$5&amp;"!$AL$41:$AL$406"))*SUM($F$3:$I$3)</f>
        <v>24.5</v>
      </c>
      <c r="D18" s="65" cm="1">
        <f t="array" aca="1" ref="D18" ca="1">_xlfn.XLOOKUP(A18,INDIRECT($A$5&amp;"!$AJ$41:$AJ$406"),INDIRECT($A$5&amp;"!$AO$41:$AO$406"))*SUM($F$3:$I$3)</f>
        <v>15.925000000000001</v>
      </c>
      <c r="E18" s="34" cm="1">
        <f t="array" ref="E18">SUMPRODUCT(('PT Storengy'!$B$8:$I$372)*('PT Storengy'!$A$8:$A$372=$A18)*('PT Storengy'!$B$5:$I$5=$A$6)*('PT Storengy'!$B$7:$I$7=$A$7))</f>
        <v>0.45</v>
      </c>
      <c r="F18" s="107">
        <f t="shared" ca="1" si="0"/>
        <v>0.2994444</v>
      </c>
      <c r="G18" s="141">
        <f t="shared" ref="G18:G81" ca="1" si="3">ROUND(F17/SUM($F$3,$G$3,$H$3,$I$3),5)</f>
        <v>6.11E-3</v>
      </c>
      <c r="H18" s="35" cm="1">
        <f t="array" aca="1" ref="H18" ca="1">IF(ROUND(ROUND(G18,2)-G18,4)=0,_xlfn.XLOOKUP(G18,INDIRECT($A$4&amp;"!$G$41:$G$141"),INDIRECT($A$4&amp;"!$A$41:$A$141"),0,1,1),IF(G18&gt;=1,0,(ROUNDUP(G18,2)-G18)*100*_xlfn.XLOOKUP(G18,INDIRECT($A$4&amp;"!$G$41:$G$141"),INDIRECT($A$4&amp;"!$A$41:$A$141"),0,-1,-1)+(G18-ROUNDDOWN(G18,2))*100*_xlfn.XLOOKUP(G18,INDIRECT($A$4&amp;"!$G$41:$G$141"),INDIRECT($A$4&amp;"!$A$41:$A$141"),0,1,1)))</f>
        <v>1</v>
      </c>
      <c r="I18" s="66">
        <f t="shared" ref="I18:I81" ca="1" si="4">ROUND(IF(F17*1000+$F$4*(1-$E18)*H18&gt;$D18*1000,$D18*1000-F17*1000,$F$4*(1-$E18)*H18),4)</f>
        <v>149.72219999999999</v>
      </c>
      <c r="J18" s="106" cm="1">
        <f t="array" aca="1" ref="J18" ca="1">IF(COUNTIFS('PTC NaTran'!$K$7:$K$15996,"",'PTC NaTran'!$A$7:$A$15996,J$16,'PTC NaTran'!$D$7:$D$15996,$A18,'PTC NaTran'!$C$7:$C$15996,"DEL")&gt;0,J$14,SUMIFS('PTC NaTran'!$K$7:$K$15996,'PTC NaTran'!$A$7:$A$15996,J$16,'PTC NaTran'!$D$7:$D$15996,$A18,'PTC NaTran'!$C$7:$C$15996,"DEL")*1.0026*$F$4/INDIRECT($A$4&amp;"!D9"))</f>
        <v>165.56415441176472</v>
      </c>
      <c r="K18" s="106">
        <v>1000</v>
      </c>
      <c r="L18" s="107">
        <f t="shared" ca="1" si="1"/>
        <v>0.29944444444444446</v>
      </c>
      <c r="M18" s="141">
        <f t="shared" ref="M18:M81" ca="1" si="5">ROUND(L17/SUM($F$3,$G$3,$H$3,$I$3),5)</f>
        <v>6.11E-3</v>
      </c>
      <c r="N18" s="35" cm="1">
        <f t="array" aca="1" ref="N18" ca="1">IF(ROUND(ROUND(M18,2)-M18,4)=0,_xlfn.XLOOKUP(M18,INDIRECT($A$4&amp;"!$G$41:$G$141"),INDIRECT($A$4&amp;"!$A$41:$A$141"),0,1,1),IF(M18&gt;=1,0,(ROUNDUP(M18,2)-M18)*100*_xlfn.XLOOKUP(M18,INDIRECT($A$4&amp;"!$G$41:$G$141"),INDIRECT($A$4&amp;"!$A$41:$A$141"),0,-1,-1)+(M18-ROUNDDOWN(M18,2))*100*_xlfn.XLOOKUP(M18,INDIRECT($A$4&amp;"!$G$41:$G$141"),INDIRECT($A$4&amp;"!$A$41:$A$141"),0,1,1)))</f>
        <v>1</v>
      </c>
      <c r="O18" s="66">
        <f t="shared" ref="O18:O81" ca="1" si="6">IF(L17*1000+MIN(J18,K18,$F$4*(1-$E18)*N18)&gt;$D18*1000,$D18*1000-L17*1000,MIN(J18,K18,$F$4*(1-$E18)*N18))</f>
        <v>149.72222222222223</v>
      </c>
      <c r="S18" s="107">
        <f t="shared" ca="1" si="2"/>
        <v>0.54444444444444451</v>
      </c>
      <c r="T18" s="51">
        <f t="shared" ref="T18:T81" ca="1" si="7">MIN(ROUND(S17/SUM($F$3,$G$3,$H$3,$I$3),5),1)</f>
        <v>1.111E-2</v>
      </c>
      <c r="U18" s="35" cm="1">
        <f t="array" aca="1" ref="U18" ca="1">IF(ROUND(ROUND(T18,2)-T18,4)=0,_xlfn.XLOOKUP(T18,INDIRECT($A$4&amp;"!$G$41:$G$141"),INDIRECT($A$4&amp;"!$A$41:$A$141"),0,1,1),IF(T18&gt;=1,0,(ROUNDUP(T18,2)-T18)*100*_xlfn.XLOOKUP(T18,INDIRECT($A$4&amp;"!$G$41:$G$141"),INDIRECT($A$4&amp;"!$A$41:$A$141"),0,-1,-1)+(T18-ROUNDDOWN(T18,2))*100*_xlfn.XLOOKUP(T18,INDIRECT($A$4&amp;"!$G$41:$G$141"),INDIRECT($A$4&amp;"!$A$41:$A$141"),0,1,1)))</f>
        <v>1</v>
      </c>
      <c r="V18" s="66">
        <f t="shared" ref="V18:V81" ca="1" si="8">$F$4*(1)*U18</f>
        <v>272.22222222222223</v>
      </c>
    </row>
    <row r="19" spans="1:22" x14ac:dyDescent="0.35">
      <c r="A19" s="32">
        <f t="shared" ref="A19:A82" si="9">A18+1</f>
        <v>46480</v>
      </c>
      <c r="B19" s="65" cm="1">
        <f t="array" aca="1" ref="B19" ca="1">_xlfn.XLOOKUP(A19,INDIRECT($A$5&amp;"!$AJ$41:$AJ$406"),INDIRECT($A$5&amp;"!$AK$41:$AK$406"))*SUM($F$3:$I$3)</f>
        <v>0</v>
      </c>
      <c r="C19" s="65" cm="1">
        <f t="array" aca="1" ref="C19" ca="1">_xlfn.XLOOKUP(A19,INDIRECT($A$5&amp;"!$AJ$41:$AJ$406"),INDIRECT($A$5&amp;"!$AL$41:$AL$406"))*SUM($F$3:$I$3)</f>
        <v>24.5</v>
      </c>
      <c r="D19" s="65" cm="1">
        <f t="array" aca="1" ref="D19" ca="1">_xlfn.XLOOKUP(A19,INDIRECT($A$5&amp;"!$AJ$41:$AJ$406"),INDIRECT($A$5&amp;"!$AO$41:$AO$406"))*SUM($F$3:$I$3)</f>
        <v>15.925000000000001</v>
      </c>
      <c r="E19" s="34" cm="1">
        <f t="array" ref="E19">SUMPRODUCT(('PT Storengy'!$B$8:$I$372)*('PT Storengy'!$A$8:$A$372=$A19)*('PT Storengy'!$B$5:$I$5=$A$6)*('PT Storengy'!$B$7:$I$7=$A$7))</f>
        <v>0.45</v>
      </c>
      <c r="F19" s="107">
        <f t="shared" ca="1" si="0"/>
        <v>0.44916659999999997</v>
      </c>
      <c r="G19" s="141">
        <f t="shared" ca="1" si="3"/>
        <v>1.222E-2</v>
      </c>
      <c r="H19" s="35" cm="1">
        <f t="array" aca="1" ref="H19" ca="1">IF(ROUND(ROUND(G19,2)-G19,4)=0,_xlfn.XLOOKUP(G19,INDIRECT($A$4&amp;"!$G$41:$G$141"),INDIRECT($A$4&amp;"!$A$41:$A$141"),0,1,1),IF(G19&gt;=1,0,(ROUNDUP(G19,2)-G19)*100*_xlfn.XLOOKUP(G19,INDIRECT($A$4&amp;"!$G$41:$G$141"),INDIRECT($A$4&amp;"!$A$41:$A$141"),0,-1,-1)+(G19-ROUNDDOWN(G19,2))*100*_xlfn.XLOOKUP(G19,INDIRECT($A$4&amp;"!$G$41:$G$141"),INDIRECT($A$4&amp;"!$A$41:$A$141"),0,1,1)))</f>
        <v>1</v>
      </c>
      <c r="I19" s="66">
        <f t="shared" ca="1" si="4"/>
        <v>149.72219999999999</v>
      </c>
      <c r="J19" s="106" cm="1">
        <f t="array" aca="1" ref="J19" ca="1">IF(COUNTIFS('PTC NaTran'!$K$7:$K$15996,"",'PTC NaTran'!$A$7:$A$15996,J$16,'PTC NaTran'!$D$7:$D$15996,$A19,'PTC NaTran'!$C$7:$C$15996,"DEL")&gt;0,J$14,SUMIFS('PTC NaTran'!$K$7:$K$15996,'PTC NaTran'!$A$7:$A$15996,J$16,'PTC NaTran'!$D$7:$D$15996,$A19,'PTC NaTran'!$C$7:$C$15996,"DEL")*1.0026*$F$4/INDIRECT($A$4&amp;"!D9"))</f>
        <v>165.56415441176472</v>
      </c>
      <c r="K19" s="106">
        <v>1000</v>
      </c>
      <c r="L19" s="107">
        <f t="shared" ca="1" si="1"/>
        <v>0.44916666666666671</v>
      </c>
      <c r="M19" s="141">
        <f t="shared" ca="1" si="5"/>
        <v>1.222E-2</v>
      </c>
      <c r="N19" s="35" cm="1">
        <f t="array" aca="1" ref="N19" ca="1">IF(ROUND(ROUND(M19,2)-M19,4)=0,_xlfn.XLOOKUP(M19,INDIRECT($A$4&amp;"!$G$41:$G$141"),INDIRECT($A$4&amp;"!$A$41:$A$141"),0,1,1),IF(M19&gt;=1,0,(ROUNDUP(M19,2)-M19)*100*_xlfn.XLOOKUP(M19,INDIRECT($A$4&amp;"!$G$41:$G$141"),INDIRECT($A$4&amp;"!$A$41:$A$141"),0,-1,-1)+(M19-ROUNDDOWN(M19,2))*100*_xlfn.XLOOKUP(M19,INDIRECT($A$4&amp;"!$G$41:$G$141"),INDIRECT($A$4&amp;"!$A$41:$A$141"),0,1,1)))</f>
        <v>1</v>
      </c>
      <c r="O19" s="66">
        <f t="shared" ca="1" si="6"/>
        <v>149.72222222222223</v>
      </c>
      <c r="S19" s="107">
        <f t="shared" ca="1" si="2"/>
        <v>0.81666666666666665</v>
      </c>
      <c r="T19" s="51">
        <f t="shared" ca="1" si="7"/>
        <v>2.222E-2</v>
      </c>
      <c r="U19" s="35" cm="1">
        <f t="array" aca="1" ref="U19" ca="1">IF(ROUND(ROUND(T19,2)-T19,4)=0,_xlfn.XLOOKUP(T19,INDIRECT($A$4&amp;"!$G$41:$G$141"),INDIRECT($A$4&amp;"!$A$41:$A$141"),0,1,1),IF(T19&gt;=1,0,(ROUNDUP(T19,2)-T19)*100*_xlfn.XLOOKUP(T19,INDIRECT($A$4&amp;"!$G$41:$G$141"),INDIRECT($A$4&amp;"!$A$41:$A$141"),0,-1,-1)+(T19-ROUNDDOWN(T19,2))*100*_xlfn.XLOOKUP(T19,INDIRECT($A$4&amp;"!$G$41:$G$141"),INDIRECT($A$4&amp;"!$A$41:$A$141"),0,1,1)))</f>
        <v>0.99999999999999989</v>
      </c>
      <c r="V19" s="66">
        <f t="shared" ca="1" si="8"/>
        <v>272.22222222222217</v>
      </c>
    </row>
    <row r="20" spans="1:22" x14ac:dyDescent="0.35">
      <c r="A20" s="32">
        <f t="shared" si="9"/>
        <v>46481</v>
      </c>
      <c r="B20" s="65" cm="1">
        <f t="array" aca="1" ref="B20" ca="1">_xlfn.XLOOKUP(A20,INDIRECT($A$5&amp;"!$AJ$41:$AJ$406"),INDIRECT($A$5&amp;"!$AK$41:$AK$406"))*SUM($F$3:$I$3)</f>
        <v>0</v>
      </c>
      <c r="C20" s="65" cm="1">
        <f t="array" aca="1" ref="C20" ca="1">_xlfn.XLOOKUP(A20,INDIRECT($A$5&amp;"!$AJ$41:$AJ$406"),INDIRECT($A$5&amp;"!$AL$41:$AL$406"))*SUM($F$3:$I$3)</f>
        <v>24.5</v>
      </c>
      <c r="D20" s="65" cm="1">
        <f t="array" aca="1" ref="D20" ca="1">_xlfn.XLOOKUP(A20,INDIRECT($A$5&amp;"!$AJ$41:$AJ$406"),INDIRECT($A$5&amp;"!$AO$41:$AO$406"))*SUM($F$3:$I$3)</f>
        <v>15.925000000000001</v>
      </c>
      <c r="E20" s="34" cm="1">
        <f t="array" ref="E20">SUMPRODUCT(('PT Storengy'!$B$8:$I$372)*('PT Storengy'!$A$8:$A$372=$A20)*('PT Storengy'!$B$5:$I$5=$A$6)*('PT Storengy'!$B$7:$I$7=$A$7))</f>
        <v>0.45</v>
      </c>
      <c r="F20" s="107">
        <f t="shared" ca="1" si="0"/>
        <v>0.5988888</v>
      </c>
      <c r="G20" s="141">
        <f t="shared" ca="1" si="3"/>
        <v>1.8329999999999999E-2</v>
      </c>
      <c r="H20" s="35" cm="1">
        <f t="array" aca="1" ref="H20" ca="1">IF(ROUND(ROUND(G20,2)-G20,4)=0,_xlfn.XLOOKUP(G20,INDIRECT($A$4&amp;"!$G$41:$G$141"),INDIRECT($A$4&amp;"!$A$41:$A$141"),0,1,1),IF(G20&gt;=1,0,(ROUNDUP(G20,2)-G20)*100*_xlfn.XLOOKUP(G20,INDIRECT($A$4&amp;"!$G$41:$G$141"),INDIRECT($A$4&amp;"!$A$41:$A$141"),0,-1,-1)+(G20-ROUNDDOWN(G20,2))*100*_xlfn.XLOOKUP(G20,INDIRECT($A$4&amp;"!$G$41:$G$141"),INDIRECT($A$4&amp;"!$A$41:$A$141"),0,1,1)))</f>
        <v>1</v>
      </c>
      <c r="I20" s="66">
        <f t="shared" ca="1" si="4"/>
        <v>149.72219999999999</v>
      </c>
      <c r="J20" s="106" cm="1">
        <f t="array" aca="1" ref="J20" ca="1">IF(COUNTIFS('PTC NaTran'!$K$7:$K$15996,"",'PTC NaTran'!$A$7:$A$15996,J$16,'PTC NaTran'!$D$7:$D$15996,$A20,'PTC NaTran'!$C$7:$C$15996,"DEL")&gt;0,J$14,SUMIFS('PTC NaTran'!$K$7:$K$15996,'PTC NaTran'!$A$7:$A$15996,J$16,'PTC NaTran'!$D$7:$D$15996,$A20,'PTC NaTran'!$C$7:$C$15996,"DEL")*1.0026*$F$4/INDIRECT($A$4&amp;"!D9"))</f>
        <v>165.56415441176472</v>
      </c>
      <c r="K20" s="106">
        <v>1000</v>
      </c>
      <c r="L20" s="107">
        <f t="shared" ca="1" si="1"/>
        <v>0.59888888888888892</v>
      </c>
      <c r="M20" s="141">
        <f t="shared" ca="1" si="5"/>
        <v>1.8329999999999999E-2</v>
      </c>
      <c r="N20" s="35" cm="1">
        <f t="array" aca="1" ref="N20" ca="1">IF(ROUND(ROUND(M20,2)-M20,4)=0,_xlfn.XLOOKUP(M20,INDIRECT($A$4&amp;"!$G$41:$G$141"),INDIRECT($A$4&amp;"!$A$41:$A$141"),0,1,1),IF(M20&gt;=1,0,(ROUNDUP(M20,2)-M20)*100*_xlfn.XLOOKUP(M20,INDIRECT($A$4&amp;"!$G$41:$G$141"),INDIRECT($A$4&amp;"!$A$41:$A$141"),0,-1,-1)+(M20-ROUNDDOWN(M20,2))*100*_xlfn.XLOOKUP(M20,INDIRECT($A$4&amp;"!$G$41:$G$141"),INDIRECT($A$4&amp;"!$A$41:$A$141"),0,1,1)))</f>
        <v>1</v>
      </c>
      <c r="O20" s="66">
        <f t="shared" ca="1" si="6"/>
        <v>149.72222222222223</v>
      </c>
      <c r="S20" s="107">
        <f t="shared" ca="1" si="2"/>
        <v>1.088888888888889</v>
      </c>
      <c r="T20" s="51">
        <f t="shared" ca="1" si="7"/>
        <v>3.3329999999999999E-2</v>
      </c>
      <c r="U20" s="35" cm="1">
        <f t="array" aca="1" ref="U20" ca="1">IF(ROUND(ROUND(T20,2)-T20,4)=0,_xlfn.XLOOKUP(T20,INDIRECT($A$4&amp;"!$G$41:$G$141"),INDIRECT($A$4&amp;"!$A$41:$A$141"),0,1,1),IF(T20&gt;=1,0,(ROUNDUP(T20,2)-T20)*100*_xlfn.XLOOKUP(T20,INDIRECT($A$4&amp;"!$G$41:$G$141"),INDIRECT($A$4&amp;"!$A$41:$A$141"),0,-1,-1)+(T20-ROUNDDOWN(T20,2))*100*_xlfn.XLOOKUP(T20,INDIRECT($A$4&amp;"!$G$41:$G$141"),INDIRECT($A$4&amp;"!$A$41:$A$141"),0,1,1)))</f>
        <v>1.0000000000000002</v>
      </c>
      <c r="V20" s="66">
        <f t="shared" ca="1" si="8"/>
        <v>272.22222222222229</v>
      </c>
    </row>
    <row r="21" spans="1:22" x14ac:dyDescent="0.35">
      <c r="A21" s="32">
        <f t="shared" si="9"/>
        <v>46482</v>
      </c>
      <c r="B21" s="65" cm="1">
        <f t="array" aca="1" ref="B21" ca="1">_xlfn.XLOOKUP(A21,INDIRECT($A$5&amp;"!$AJ$41:$AJ$406"),INDIRECT($A$5&amp;"!$AK$41:$AK$406"))*SUM($F$3:$I$3)</f>
        <v>0</v>
      </c>
      <c r="C21" s="65" cm="1">
        <f t="array" aca="1" ref="C21" ca="1">_xlfn.XLOOKUP(A21,INDIRECT($A$5&amp;"!$AJ$41:$AJ$406"),INDIRECT($A$5&amp;"!$AL$41:$AL$406"))*SUM($F$3:$I$3)</f>
        <v>24.5</v>
      </c>
      <c r="D21" s="65" cm="1">
        <f t="array" aca="1" ref="D21" ca="1">_xlfn.XLOOKUP(A21,INDIRECT($A$5&amp;"!$AJ$41:$AJ$406"),INDIRECT($A$5&amp;"!$AO$41:$AO$406"))*SUM($F$3:$I$3)</f>
        <v>15.925000000000001</v>
      </c>
      <c r="E21" s="34" cm="1">
        <f t="array" ref="E21">SUMPRODUCT(('PT Storengy'!$B$8:$I$372)*('PT Storengy'!$A$8:$A$372=$A21)*('PT Storengy'!$B$5:$I$5=$A$6)*('PT Storengy'!$B$7:$I$7=$A$7))</f>
        <v>0.45</v>
      </c>
      <c r="F21" s="107">
        <f t="shared" ca="1" si="0"/>
        <v>0.74861100000000003</v>
      </c>
      <c r="G21" s="141">
        <f t="shared" ca="1" si="3"/>
        <v>2.444E-2</v>
      </c>
      <c r="H21" s="35" cm="1">
        <f t="array" aca="1" ref="H21" ca="1">IF(ROUND(ROUND(G21,2)-G21,4)=0,_xlfn.XLOOKUP(G21,INDIRECT($A$4&amp;"!$G$41:$G$141"),INDIRECT($A$4&amp;"!$A$41:$A$141"),0,1,1),IF(G21&gt;=1,0,(ROUNDUP(G21,2)-G21)*100*_xlfn.XLOOKUP(G21,INDIRECT($A$4&amp;"!$G$41:$G$141"),INDIRECT($A$4&amp;"!$A$41:$A$141"),0,-1,-1)+(G21-ROUNDDOWN(G21,2))*100*_xlfn.XLOOKUP(G21,INDIRECT($A$4&amp;"!$G$41:$G$141"),INDIRECT($A$4&amp;"!$A$41:$A$141"),0,1,1)))</f>
        <v>0.99999999999999989</v>
      </c>
      <c r="I21" s="66">
        <f t="shared" ca="1" si="4"/>
        <v>149.72219999999999</v>
      </c>
      <c r="J21" s="106" cm="1">
        <f t="array" aca="1" ref="J21" ca="1">IF(COUNTIFS('PTC NaTran'!$K$7:$K$15996,"",'PTC NaTran'!$A$7:$A$15996,J$16,'PTC NaTran'!$D$7:$D$15996,$A21,'PTC NaTran'!$C$7:$C$15996,"DEL")&gt;0,J$14,SUMIFS('PTC NaTran'!$K$7:$K$15996,'PTC NaTran'!$A$7:$A$15996,J$16,'PTC NaTran'!$D$7:$D$15996,$A21,'PTC NaTran'!$C$7:$C$15996,"DEL")*1.0026*$F$4/INDIRECT($A$4&amp;"!D9"))</f>
        <v>165.56415441176472</v>
      </c>
      <c r="K21" s="106">
        <v>1000</v>
      </c>
      <c r="L21" s="107">
        <f t="shared" ca="1" si="1"/>
        <v>0.74861111111111112</v>
      </c>
      <c r="M21" s="141">
        <f t="shared" ca="1" si="5"/>
        <v>2.444E-2</v>
      </c>
      <c r="N21" s="35" cm="1">
        <f t="array" aca="1" ref="N21" ca="1">IF(ROUND(ROUND(M21,2)-M21,4)=0,_xlfn.XLOOKUP(M21,INDIRECT($A$4&amp;"!$G$41:$G$141"),INDIRECT($A$4&amp;"!$A$41:$A$141"),0,1,1),IF(M21&gt;=1,0,(ROUNDUP(M21,2)-M21)*100*_xlfn.XLOOKUP(M21,INDIRECT($A$4&amp;"!$G$41:$G$141"),INDIRECT($A$4&amp;"!$A$41:$A$141"),0,-1,-1)+(M21-ROUNDDOWN(M21,2))*100*_xlfn.XLOOKUP(M21,INDIRECT($A$4&amp;"!$G$41:$G$141"),INDIRECT($A$4&amp;"!$A$41:$A$141"),0,1,1)))</f>
        <v>0.99999999999999989</v>
      </c>
      <c r="O21" s="66">
        <f t="shared" ca="1" si="6"/>
        <v>149.7222222222222</v>
      </c>
      <c r="S21" s="107">
        <f t="shared" ca="1" si="2"/>
        <v>1.3611111111111114</v>
      </c>
      <c r="T21" s="51">
        <f t="shared" ca="1" si="7"/>
        <v>4.444E-2</v>
      </c>
      <c r="U21" s="35" cm="1">
        <f t="array" aca="1" ref="U21" ca="1">IF(ROUND(ROUND(T21,2)-T21,4)=0,_xlfn.XLOOKUP(T21,INDIRECT($A$4&amp;"!$G$41:$G$141"),INDIRECT($A$4&amp;"!$A$41:$A$141"),0,1,1),IF(T21&gt;=1,0,(ROUNDUP(T21,2)-T21)*100*_xlfn.XLOOKUP(T21,INDIRECT($A$4&amp;"!$G$41:$G$141"),INDIRECT($A$4&amp;"!$A$41:$A$141"),0,-1,-1)+(T21-ROUNDDOWN(T21,2))*100*_xlfn.XLOOKUP(T21,INDIRECT($A$4&amp;"!$G$41:$G$141"),INDIRECT($A$4&amp;"!$A$41:$A$141"),0,1,1)))</f>
        <v>1.0000000000000002</v>
      </c>
      <c r="V21" s="66">
        <f t="shared" ca="1" si="8"/>
        <v>272.22222222222229</v>
      </c>
    </row>
    <row r="22" spans="1:22" x14ac:dyDescent="0.35">
      <c r="A22" s="32">
        <f t="shared" si="9"/>
        <v>46483</v>
      </c>
      <c r="B22" s="65" cm="1">
        <f t="array" aca="1" ref="B22" ca="1">_xlfn.XLOOKUP(A22,INDIRECT($A$5&amp;"!$AJ$41:$AJ$406"),INDIRECT($A$5&amp;"!$AK$41:$AK$406"))*SUM($F$3:$I$3)</f>
        <v>0</v>
      </c>
      <c r="C22" s="65" cm="1">
        <f t="array" aca="1" ref="C22" ca="1">_xlfn.XLOOKUP(A22,INDIRECT($A$5&amp;"!$AJ$41:$AJ$406"),INDIRECT($A$5&amp;"!$AL$41:$AL$406"))*SUM($F$3:$I$3)</f>
        <v>24.5</v>
      </c>
      <c r="D22" s="65" cm="1">
        <f t="array" aca="1" ref="D22" ca="1">_xlfn.XLOOKUP(A22,INDIRECT($A$5&amp;"!$AJ$41:$AJ$406"),INDIRECT($A$5&amp;"!$AO$41:$AO$406"))*SUM($F$3:$I$3)</f>
        <v>15.925000000000001</v>
      </c>
      <c r="E22" s="34" cm="1">
        <f t="array" ref="E22">SUMPRODUCT(('PT Storengy'!$B$8:$I$372)*('PT Storengy'!$A$8:$A$372=$A22)*('PT Storengy'!$B$5:$I$5=$A$6)*('PT Storengy'!$B$7:$I$7=$A$7))</f>
        <v>0.45</v>
      </c>
      <c r="F22" s="107">
        <f t="shared" ca="1" si="0"/>
        <v>0.89833320000000005</v>
      </c>
      <c r="G22" s="141">
        <f t="shared" ca="1" si="3"/>
        <v>3.056E-2</v>
      </c>
      <c r="H22" s="35" cm="1">
        <f t="array" aca="1" ref="H22" ca="1">IF(ROUND(ROUND(G22,2)-G22,4)=0,_xlfn.XLOOKUP(G22,INDIRECT($A$4&amp;"!$G$41:$G$141"),INDIRECT($A$4&amp;"!$A$41:$A$141"),0,1,1),IF(G22&gt;=1,0,(ROUNDUP(G22,2)-G22)*100*_xlfn.XLOOKUP(G22,INDIRECT($A$4&amp;"!$G$41:$G$141"),INDIRECT($A$4&amp;"!$A$41:$A$141"),0,-1,-1)+(G22-ROUNDDOWN(G22,2))*100*_xlfn.XLOOKUP(G22,INDIRECT($A$4&amp;"!$G$41:$G$141"),INDIRECT($A$4&amp;"!$A$41:$A$141"),0,1,1)))</f>
        <v>1.0000000000000002</v>
      </c>
      <c r="I22" s="66">
        <f t="shared" ca="1" si="4"/>
        <v>149.72219999999999</v>
      </c>
      <c r="J22" s="106" cm="1">
        <f t="array" aca="1" ref="J22" ca="1">IF(COUNTIFS('PTC NaTran'!$K$7:$K$15996,"",'PTC NaTran'!$A$7:$A$15996,J$16,'PTC NaTran'!$D$7:$D$15996,$A22,'PTC NaTran'!$C$7:$C$15996,"DEL")&gt;0,J$14,SUMIFS('PTC NaTran'!$K$7:$K$15996,'PTC NaTran'!$A$7:$A$15996,J$16,'PTC NaTran'!$D$7:$D$15996,$A22,'PTC NaTran'!$C$7:$C$15996,"DEL")*1.0026*$F$4/INDIRECT($A$4&amp;"!D9"))</f>
        <v>165.56415441176472</v>
      </c>
      <c r="K22" s="106">
        <v>1000</v>
      </c>
      <c r="L22" s="107">
        <f t="shared" ca="1" si="1"/>
        <v>0.89833333333333343</v>
      </c>
      <c r="M22" s="141">
        <f t="shared" ca="1" si="5"/>
        <v>3.056E-2</v>
      </c>
      <c r="N22" s="35" cm="1">
        <f t="array" aca="1" ref="N22" ca="1">IF(ROUND(ROUND(M22,2)-M22,4)=0,_xlfn.XLOOKUP(M22,INDIRECT($A$4&amp;"!$G$41:$G$141"),INDIRECT($A$4&amp;"!$A$41:$A$141"),0,1,1),IF(M22&gt;=1,0,(ROUNDUP(M22,2)-M22)*100*_xlfn.XLOOKUP(M22,INDIRECT($A$4&amp;"!$G$41:$G$141"),INDIRECT($A$4&amp;"!$A$41:$A$141"),0,-1,-1)+(M22-ROUNDDOWN(M22,2))*100*_xlfn.XLOOKUP(M22,INDIRECT($A$4&amp;"!$G$41:$G$141"),INDIRECT($A$4&amp;"!$A$41:$A$141"),0,1,1)))</f>
        <v>1.0000000000000002</v>
      </c>
      <c r="O22" s="66">
        <f t="shared" ca="1" si="6"/>
        <v>149.72222222222226</v>
      </c>
      <c r="S22" s="107">
        <f t="shared" ca="1" si="2"/>
        <v>1.6333333333333337</v>
      </c>
      <c r="T22" s="51">
        <f t="shared" ca="1" si="7"/>
        <v>5.5559999999999998E-2</v>
      </c>
      <c r="U22" s="35" cm="1">
        <f t="array" aca="1" ref="U22" ca="1">IF(ROUND(ROUND(T22,2)-T22,4)=0,_xlfn.XLOOKUP(T22,INDIRECT($A$4&amp;"!$G$41:$G$141"),INDIRECT($A$4&amp;"!$A$41:$A$141"),0,1,1),IF(T22&gt;=1,0,(ROUNDUP(T22,2)-T22)*100*_xlfn.XLOOKUP(T22,INDIRECT($A$4&amp;"!$G$41:$G$141"),INDIRECT($A$4&amp;"!$A$41:$A$141"),0,-1,-1)+(T22-ROUNDDOWN(T22,2))*100*_xlfn.XLOOKUP(T22,INDIRECT($A$4&amp;"!$G$41:$G$141"),INDIRECT($A$4&amp;"!$A$41:$A$141"),0,1,1)))</f>
        <v>1.0000000000000002</v>
      </c>
      <c r="V22" s="66">
        <f t="shared" ca="1" si="8"/>
        <v>272.22222222222229</v>
      </c>
    </row>
    <row r="23" spans="1:22" x14ac:dyDescent="0.35">
      <c r="A23" s="32">
        <f t="shared" si="9"/>
        <v>46484</v>
      </c>
      <c r="B23" s="65" cm="1">
        <f t="array" aca="1" ref="B23" ca="1">_xlfn.XLOOKUP(A23,INDIRECT($A$5&amp;"!$AJ$41:$AJ$406"),INDIRECT($A$5&amp;"!$AK$41:$AK$406"))*SUM($F$3:$I$3)</f>
        <v>0</v>
      </c>
      <c r="C23" s="65" cm="1">
        <f t="array" aca="1" ref="C23" ca="1">_xlfn.XLOOKUP(A23,INDIRECT($A$5&amp;"!$AJ$41:$AJ$406"),INDIRECT($A$5&amp;"!$AL$41:$AL$406"))*SUM($F$3:$I$3)</f>
        <v>24.5</v>
      </c>
      <c r="D23" s="65" cm="1">
        <f t="array" aca="1" ref="D23" ca="1">_xlfn.XLOOKUP(A23,INDIRECT($A$5&amp;"!$AJ$41:$AJ$406"),INDIRECT($A$5&amp;"!$AO$41:$AO$406"))*SUM($F$3:$I$3)</f>
        <v>15.925000000000001</v>
      </c>
      <c r="E23" s="34" cm="1">
        <f t="array" ref="E23">SUMPRODUCT(('PT Storengy'!$B$8:$I$372)*('PT Storengy'!$A$8:$A$372=$A23)*('PT Storengy'!$B$5:$I$5=$A$6)*('PT Storengy'!$B$7:$I$7=$A$7))</f>
        <v>0.45</v>
      </c>
      <c r="F23" s="107">
        <f t="shared" ca="1" si="0"/>
        <v>1.0480554</v>
      </c>
      <c r="G23" s="141">
        <f t="shared" ca="1" si="3"/>
        <v>3.6670000000000001E-2</v>
      </c>
      <c r="H23" s="35" cm="1">
        <f t="array" aca="1" ref="H23" ca="1">IF(ROUND(ROUND(G23,2)-G23,4)=0,_xlfn.XLOOKUP(G23,INDIRECT($A$4&amp;"!$G$41:$G$141"),INDIRECT($A$4&amp;"!$A$41:$A$141"),0,1,1),IF(G23&gt;=1,0,(ROUNDUP(G23,2)-G23)*100*_xlfn.XLOOKUP(G23,INDIRECT($A$4&amp;"!$G$41:$G$141"),INDIRECT($A$4&amp;"!$A$41:$A$141"),0,-1,-1)+(G23-ROUNDDOWN(G23,2))*100*_xlfn.XLOOKUP(G23,INDIRECT($A$4&amp;"!$G$41:$G$141"),INDIRECT($A$4&amp;"!$A$41:$A$141"),0,1,1)))</f>
        <v>1.0000000000000002</v>
      </c>
      <c r="I23" s="66">
        <f t="shared" ca="1" si="4"/>
        <v>149.72219999999999</v>
      </c>
      <c r="J23" s="106" cm="1">
        <f t="array" aca="1" ref="J23" ca="1">IF(COUNTIFS('PTC NaTran'!$K$7:$K$15996,"",'PTC NaTran'!$A$7:$A$15996,J$16,'PTC NaTran'!$D$7:$D$15996,$A23,'PTC NaTran'!$C$7:$C$15996,"DEL")&gt;0,J$14,SUMIFS('PTC NaTran'!$K$7:$K$15996,'PTC NaTran'!$A$7:$A$15996,J$16,'PTC NaTran'!$D$7:$D$15996,$A23,'PTC NaTran'!$C$7:$C$15996,"DEL")*1.0026*$F$4/INDIRECT($A$4&amp;"!D9"))</f>
        <v>165.56415441176472</v>
      </c>
      <c r="K23" s="106">
        <v>1000</v>
      </c>
      <c r="L23" s="107">
        <f t="shared" ca="1" si="1"/>
        <v>1.0480555555555557</v>
      </c>
      <c r="M23" s="141">
        <f t="shared" ca="1" si="5"/>
        <v>3.6670000000000001E-2</v>
      </c>
      <c r="N23" s="35" cm="1">
        <f t="array" aca="1" ref="N23" ca="1">IF(ROUND(ROUND(M23,2)-M23,4)=0,_xlfn.XLOOKUP(M23,INDIRECT($A$4&amp;"!$G$41:$G$141"),INDIRECT($A$4&amp;"!$A$41:$A$141"),0,1,1),IF(M23&gt;=1,0,(ROUNDUP(M23,2)-M23)*100*_xlfn.XLOOKUP(M23,INDIRECT($A$4&amp;"!$G$41:$G$141"),INDIRECT($A$4&amp;"!$A$41:$A$141"),0,-1,-1)+(M23-ROUNDDOWN(M23,2))*100*_xlfn.XLOOKUP(M23,INDIRECT($A$4&amp;"!$G$41:$G$141"),INDIRECT($A$4&amp;"!$A$41:$A$141"),0,1,1)))</f>
        <v>1.0000000000000002</v>
      </c>
      <c r="O23" s="66">
        <f t="shared" ca="1" si="6"/>
        <v>149.72222222222226</v>
      </c>
      <c r="S23" s="107">
        <f t="shared" ca="1" si="2"/>
        <v>1.9055555555555559</v>
      </c>
      <c r="T23" s="51">
        <f t="shared" ca="1" si="7"/>
        <v>6.6669999999999993E-2</v>
      </c>
      <c r="U23" s="35" cm="1">
        <f t="array" aca="1" ref="U23" ca="1">IF(ROUND(ROUND(T23,2)-T23,4)=0,_xlfn.XLOOKUP(T23,INDIRECT($A$4&amp;"!$G$41:$G$141"),INDIRECT($A$4&amp;"!$A$41:$A$141"),0,1,1),IF(T23&gt;=1,0,(ROUNDUP(T23,2)-T23)*100*_xlfn.XLOOKUP(T23,INDIRECT($A$4&amp;"!$G$41:$G$141"),INDIRECT($A$4&amp;"!$A$41:$A$141"),0,-1,-1)+(T23-ROUNDDOWN(T23,2))*100*_xlfn.XLOOKUP(T23,INDIRECT($A$4&amp;"!$G$41:$G$141"),INDIRECT($A$4&amp;"!$A$41:$A$141"),0,1,1)))</f>
        <v>0.99999999999999956</v>
      </c>
      <c r="V23" s="66">
        <f t="shared" ca="1" si="8"/>
        <v>272.22222222222211</v>
      </c>
    </row>
    <row r="24" spans="1:22" x14ac:dyDescent="0.35">
      <c r="A24" s="32">
        <f t="shared" si="9"/>
        <v>46485</v>
      </c>
      <c r="B24" s="65" cm="1">
        <f t="array" aca="1" ref="B24" ca="1">_xlfn.XLOOKUP(A24,INDIRECT($A$5&amp;"!$AJ$41:$AJ$406"),INDIRECT($A$5&amp;"!$AK$41:$AK$406"))*SUM($F$3:$I$3)</f>
        <v>0</v>
      </c>
      <c r="C24" s="65" cm="1">
        <f t="array" aca="1" ref="C24" ca="1">_xlfn.XLOOKUP(A24,INDIRECT($A$5&amp;"!$AJ$41:$AJ$406"),INDIRECT($A$5&amp;"!$AL$41:$AL$406"))*SUM($F$3:$I$3)</f>
        <v>24.5</v>
      </c>
      <c r="D24" s="65" cm="1">
        <f t="array" aca="1" ref="D24" ca="1">_xlfn.XLOOKUP(A24,INDIRECT($A$5&amp;"!$AJ$41:$AJ$406"),INDIRECT($A$5&amp;"!$AO$41:$AO$406"))*SUM($F$3:$I$3)</f>
        <v>15.925000000000001</v>
      </c>
      <c r="E24" s="34" cm="1">
        <f t="array" ref="E24">SUMPRODUCT(('PT Storengy'!$B$8:$I$372)*('PT Storengy'!$A$8:$A$372=$A24)*('PT Storengy'!$B$5:$I$5=$A$6)*('PT Storengy'!$B$7:$I$7=$A$7))</f>
        <v>0.45</v>
      </c>
      <c r="F24" s="107">
        <f t="shared" ca="1" si="0"/>
        <v>1.1977776</v>
      </c>
      <c r="G24" s="141">
        <f t="shared" ca="1" si="3"/>
        <v>4.2779999999999999E-2</v>
      </c>
      <c r="H24" s="35" cm="1">
        <f t="array" aca="1" ref="H24" ca="1">IF(ROUND(ROUND(G24,2)-G24,4)=0,_xlfn.XLOOKUP(G24,INDIRECT($A$4&amp;"!$G$41:$G$141"),INDIRECT($A$4&amp;"!$A$41:$A$141"),0,1,1),IF(G24&gt;=1,0,(ROUNDUP(G24,2)-G24)*100*_xlfn.XLOOKUP(G24,INDIRECT($A$4&amp;"!$G$41:$G$141"),INDIRECT($A$4&amp;"!$A$41:$A$141"),0,-1,-1)+(G24-ROUNDDOWN(G24,2))*100*_xlfn.XLOOKUP(G24,INDIRECT($A$4&amp;"!$G$41:$G$141"),INDIRECT($A$4&amp;"!$A$41:$A$141"),0,1,1)))</f>
        <v>1.0000000000000002</v>
      </c>
      <c r="I24" s="66">
        <f t="shared" ca="1" si="4"/>
        <v>149.72219999999999</v>
      </c>
      <c r="J24" s="106" cm="1">
        <f t="array" aca="1" ref="J24" ca="1">IF(COUNTIFS('PTC NaTran'!$K$7:$K$15996,"",'PTC NaTran'!$A$7:$A$15996,J$16,'PTC NaTran'!$D$7:$D$15996,$A24,'PTC NaTran'!$C$7:$C$15996,"DEL")&gt;0,J$14,SUMIFS('PTC NaTran'!$K$7:$K$15996,'PTC NaTran'!$A$7:$A$15996,J$16,'PTC NaTran'!$D$7:$D$15996,$A24,'PTC NaTran'!$C$7:$C$15996,"DEL")*1.0026*$F$4/INDIRECT($A$4&amp;"!D9"))</f>
        <v>165.56415441176472</v>
      </c>
      <c r="K24" s="106">
        <v>1000</v>
      </c>
      <c r="L24" s="107">
        <f t="shared" ca="1" si="1"/>
        <v>1.1977777777777781</v>
      </c>
      <c r="M24" s="141">
        <f t="shared" ca="1" si="5"/>
        <v>4.2779999999999999E-2</v>
      </c>
      <c r="N24" s="35" cm="1">
        <f t="array" aca="1" ref="N24" ca="1">IF(ROUND(ROUND(M24,2)-M24,4)=0,_xlfn.XLOOKUP(M24,INDIRECT($A$4&amp;"!$G$41:$G$141"),INDIRECT($A$4&amp;"!$A$41:$A$141"),0,1,1),IF(M24&gt;=1,0,(ROUNDUP(M24,2)-M24)*100*_xlfn.XLOOKUP(M24,INDIRECT($A$4&amp;"!$G$41:$G$141"),INDIRECT($A$4&amp;"!$A$41:$A$141"),0,-1,-1)+(M24-ROUNDDOWN(M24,2))*100*_xlfn.XLOOKUP(M24,INDIRECT($A$4&amp;"!$G$41:$G$141"),INDIRECT($A$4&amp;"!$A$41:$A$141"),0,1,1)))</f>
        <v>1.0000000000000002</v>
      </c>
      <c r="O24" s="66">
        <f t="shared" ca="1" si="6"/>
        <v>149.72222222222226</v>
      </c>
      <c r="S24" s="107">
        <f t="shared" ca="1" si="2"/>
        <v>2.177777777777778</v>
      </c>
      <c r="T24" s="51">
        <f t="shared" ca="1" si="7"/>
        <v>7.7780000000000002E-2</v>
      </c>
      <c r="U24" s="35" cm="1">
        <f t="array" aca="1" ref="U24" ca="1">IF(ROUND(ROUND(T24,2)-T24,4)=0,_xlfn.XLOOKUP(T24,INDIRECT($A$4&amp;"!$G$41:$G$141"),INDIRECT($A$4&amp;"!$A$41:$A$141"),0,1,1),IF(T24&gt;=1,0,(ROUNDUP(T24,2)-T24)*100*_xlfn.XLOOKUP(T24,INDIRECT($A$4&amp;"!$G$41:$G$141"),INDIRECT($A$4&amp;"!$A$41:$A$141"),0,-1,-1)+(T24-ROUNDDOWN(T24,2))*100*_xlfn.XLOOKUP(T24,INDIRECT($A$4&amp;"!$G$41:$G$141"),INDIRECT($A$4&amp;"!$A$41:$A$141"),0,1,1)))</f>
        <v>0.99999999999999956</v>
      </c>
      <c r="V24" s="66">
        <f t="shared" ca="1" si="8"/>
        <v>272.22222222222211</v>
      </c>
    </row>
    <row r="25" spans="1:22" x14ac:dyDescent="0.35">
      <c r="A25" s="32">
        <f t="shared" si="9"/>
        <v>46486</v>
      </c>
      <c r="B25" s="65" cm="1">
        <f t="array" aca="1" ref="B25" ca="1">_xlfn.XLOOKUP(A25,INDIRECT($A$5&amp;"!$AJ$41:$AJ$406"),INDIRECT($A$5&amp;"!$AK$41:$AK$406"))*SUM($F$3:$I$3)</f>
        <v>0</v>
      </c>
      <c r="C25" s="65" cm="1">
        <f t="array" aca="1" ref="C25" ca="1">_xlfn.XLOOKUP(A25,INDIRECT($A$5&amp;"!$AJ$41:$AJ$406"),INDIRECT($A$5&amp;"!$AL$41:$AL$406"))*SUM($F$3:$I$3)</f>
        <v>24.5</v>
      </c>
      <c r="D25" s="65" cm="1">
        <f t="array" aca="1" ref="D25" ca="1">_xlfn.XLOOKUP(A25,INDIRECT($A$5&amp;"!$AJ$41:$AJ$406"),INDIRECT($A$5&amp;"!$AO$41:$AO$406"))*SUM($F$3:$I$3)</f>
        <v>15.925000000000001</v>
      </c>
      <c r="E25" s="34" cm="1">
        <f t="array" ref="E25">SUMPRODUCT(('PT Storengy'!$B$8:$I$372)*('PT Storengy'!$A$8:$A$372=$A25)*('PT Storengy'!$B$5:$I$5=$A$6)*('PT Storengy'!$B$7:$I$7=$A$7))</f>
        <v>0.45</v>
      </c>
      <c r="F25" s="107">
        <f t="shared" ca="1" si="0"/>
        <v>1.3474998</v>
      </c>
      <c r="G25" s="141">
        <f t="shared" ca="1" si="3"/>
        <v>4.8890000000000003E-2</v>
      </c>
      <c r="H25" s="35" cm="1">
        <f t="array" aca="1" ref="H25" ca="1">IF(ROUND(ROUND(G25,2)-G25,4)=0,_xlfn.XLOOKUP(G25,INDIRECT($A$4&amp;"!$G$41:$G$141"),INDIRECT($A$4&amp;"!$A$41:$A$141"),0,1,1),IF(G25&gt;=1,0,(ROUNDUP(G25,2)-G25)*100*_xlfn.XLOOKUP(G25,INDIRECT($A$4&amp;"!$G$41:$G$141"),INDIRECT($A$4&amp;"!$A$41:$A$141"),0,-1,-1)+(G25-ROUNDDOWN(G25,2))*100*_xlfn.XLOOKUP(G25,INDIRECT($A$4&amp;"!$G$41:$G$141"),INDIRECT($A$4&amp;"!$A$41:$A$141"),0,1,1)))</f>
        <v>1.0000000000000002</v>
      </c>
      <c r="I25" s="66">
        <f t="shared" ca="1" si="4"/>
        <v>149.72219999999999</v>
      </c>
      <c r="J25" s="106" cm="1">
        <f t="array" aca="1" ref="J25" ca="1">IF(COUNTIFS('PTC NaTran'!$K$7:$K$15996,"",'PTC NaTran'!$A$7:$A$15996,J$16,'PTC NaTran'!$D$7:$D$15996,$A25,'PTC NaTran'!$C$7:$C$15996,"DEL")&gt;0,J$14,SUMIFS('PTC NaTran'!$K$7:$K$15996,'PTC NaTran'!$A$7:$A$15996,J$16,'PTC NaTran'!$D$7:$D$15996,$A25,'PTC NaTran'!$C$7:$C$15996,"DEL")*1.0026*$F$4/INDIRECT($A$4&amp;"!D9"))</f>
        <v>165.56415441176472</v>
      </c>
      <c r="K25" s="106">
        <v>1000</v>
      </c>
      <c r="L25" s="107">
        <f t="shared" ca="1" si="1"/>
        <v>1.3475000000000004</v>
      </c>
      <c r="M25" s="141">
        <f t="shared" ca="1" si="5"/>
        <v>4.8890000000000003E-2</v>
      </c>
      <c r="N25" s="35" cm="1">
        <f t="array" aca="1" ref="N25" ca="1">IF(ROUND(ROUND(M25,2)-M25,4)=0,_xlfn.XLOOKUP(M25,INDIRECT($A$4&amp;"!$G$41:$G$141"),INDIRECT($A$4&amp;"!$A$41:$A$141"),0,1,1),IF(M25&gt;=1,0,(ROUNDUP(M25,2)-M25)*100*_xlfn.XLOOKUP(M25,INDIRECT($A$4&amp;"!$G$41:$G$141"),INDIRECT($A$4&amp;"!$A$41:$A$141"),0,-1,-1)+(M25-ROUNDDOWN(M25,2))*100*_xlfn.XLOOKUP(M25,INDIRECT($A$4&amp;"!$G$41:$G$141"),INDIRECT($A$4&amp;"!$A$41:$A$141"),0,1,1)))</f>
        <v>1.0000000000000002</v>
      </c>
      <c r="O25" s="66">
        <f t="shared" ca="1" si="6"/>
        <v>149.72222222222226</v>
      </c>
      <c r="S25" s="107">
        <f t="shared" ca="1" si="2"/>
        <v>2.4500000000000002</v>
      </c>
      <c r="T25" s="51">
        <f t="shared" ca="1" si="7"/>
        <v>8.8889999999999997E-2</v>
      </c>
      <c r="U25" s="35" cm="1">
        <f t="array" aca="1" ref="U25" ca="1">IF(ROUND(ROUND(T25,2)-T25,4)=0,_xlfn.XLOOKUP(T25,INDIRECT($A$4&amp;"!$G$41:$G$141"),INDIRECT($A$4&amp;"!$A$41:$A$141"),0,1,1),IF(T25&gt;=1,0,(ROUNDUP(T25,2)-T25)*100*_xlfn.XLOOKUP(T25,INDIRECT($A$4&amp;"!$G$41:$G$141"),INDIRECT($A$4&amp;"!$A$41:$A$141"),0,-1,-1)+(T25-ROUNDDOWN(T25,2))*100*_xlfn.XLOOKUP(T25,INDIRECT($A$4&amp;"!$G$41:$G$141"),INDIRECT($A$4&amp;"!$A$41:$A$141"),0,1,1)))</f>
        <v>0.99999999999999956</v>
      </c>
      <c r="V25" s="66">
        <f t="shared" ca="1" si="8"/>
        <v>272.22222222222211</v>
      </c>
    </row>
    <row r="26" spans="1:22" x14ac:dyDescent="0.35">
      <c r="A26" s="32">
        <f t="shared" si="9"/>
        <v>46487</v>
      </c>
      <c r="B26" s="65" cm="1">
        <f t="array" aca="1" ref="B26" ca="1">_xlfn.XLOOKUP(A26,INDIRECT($A$5&amp;"!$AJ$41:$AJ$406"),INDIRECT($A$5&amp;"!$AK$41:$AK$406"))*SUM($F$3:$I$3)</f>
        <v>0</v>
      </c>
      <c r="C26" s="65" cm="1">
        <f t="array" aca="1" ref="C26" ca="1">_xlfn.XLOOKUP(A26,INDIRECT($A$5&amp;"!$AJ$41:$AJ$406"),INDIRECT($A$5&amp;"!$AL$41:$AL$406"))*SUM($F$3:$I$3)</f>
        <v>24.5</v>
      </c>
      <c r="D26" s="65" cm="1">
        <f t="array" aca="1" ref="D26" ca="1">_xlfn.XLOOKUP(A26,INDIRECT($A$5&amp;"!$AJ$41:$AJ$406"),INDIRECT($A$5&amp;"!$AO$41:$AO$406"))*SUM($F$3:$I$3)</f>
        <v>15.925000000000001</v>
      </c>
      <c r="E26" s="34" cm="1">
        <f t="array" ref="E26">SUMPRODUCT(('PT Storengy'!$B$8:$I$372)*('PT Storengy'!$A$8:$A$372=$A26)*('PT Storengy'!$B$5:$I$5=$A$6)*('PT Storengy'!$B$7:$I$7=$A$7))</f>
        <v>0.45</v>
      </c>
      <c r="F26" s="107">
        <f t="shared" ca="1" si="0"/>
        <v>1.4972220000000001</v>
      </c>
      <c r="G26" s="141">
        <f t="shared" ca="1" si="3"/>
        <v>5.5E-2</v>
      </c>
      <c r="H26" s="35" cm="1">
        <f t="array" aca="1" ref="H26" ca="1">IF(ROUND(ROUND(G26,2)-G26,4)=0,_xlfn.XLOOKUP(G26,INDIRECT($A$4&amp;"!$G$41:$G$141"),INDIRECT($A$4&amp;"!$A$41:$A$141"),0,1,1),IF(G26&gt;=1,0,(ROUNDUP(G26,2)-G26)*100*_xlfn.XLOOKUP(G26,INDIRECT($A$4&amp;"!$G$41:$G$141"),INDIRECT($A$4&amp;"!$A$41:$A$141"),0,-1,-1)+(G26-ROUNDDOWN(G26,2))*100*_xlfn.XLOOKUP(G26,INDIRECT($A$4&amp;"!$G$41:$G$141"),INDIRECT($A$4&amp;"!$A$41:$A$141"),0,1,1)))</f>
        <v>1.0000000000000002</v>
      </c>
      <c r="I26" s="66">
        <f t="shared" ca="1" si="4"/>
        <v>149.72219999999999</v>
      </c>
      <c r="J26" s="106" cm="1">
        <f t="array" aca="1" ref="J26" ca="1">IF(COUNTIFS('PTC NaTran'!$K$7:$K$15996,"",'PTC NaTran'!$A$7:$A$15996,J$16,'PTC NaTran'!$D$7:$D$15996,$A26,'PTC NaTran'!$C$7:$C$15996,"DEL")&gt;0,J$14,SUMIFS('PTC NaTran'!$K$7:$K$15996,'PTC NaTran'!$A$7:$A$15996,J$16,'PTC NaTran'!$D$7:$D$15996,$A26,'PTC NaTran'!$C$7:$C$15996,"DEL")*1.0026*$F$4/INDIRECT($A$4&amp;"!D9"))</f>
        <v>165.56415441176472</v>
      </c>
      <c r="K26" s="106">
        <v>1000</v>
      </c>
      <c r="L26" s="107">
        <f t="shared" ca="1" si="1"/>
        <v>1.4972222222222227</v>
      </c>
      <c r="M26" s="141">
        <f t="shared" ca="1" si="5"/>
        <v>5.5E-2</v>
      </c>
      <c r="N26" s="35" cm="1">
        <f t="array" aca="1" ref="N26" ca="1">IF(ROUND(ROUND(M26,2)-M26,4)=0,_xlfn.XLOOKUP(M26,INDIRECT($A$4&amp;"!$G$41:$G$141"),INDIRECT($A$4&amp;"!$A$41:$A$141"),0,1,1),IF(M26&gt;=1,0,(ROUNDUP(M26,2)-M26)*100*_xlfn.XLOOKUP(M26,INDIRECT($A$4&amp;"!$G$41:$G$141"),INDIRECT($A$4&amp;"!$A$41:$A$141"),0,-1,-1)+(M26-ROUNDDOWN(M26,2))*100*_xlfn.XLOOKUP(M26,INDIRECT($A$4&amp;"!$G$41:$G$141"),INDIRECT($A$4&amp;"!$A$41:$A$141"),0,1,1)))</f>
        <v>1.0000000000000002</v>
      </c>
      <c r="O26" s="66">
        <f t="shared" ca="1" si="6"/>
        <v>149.72222222222226</v>
      </c>
      <c r="S26" s="107">
        <f t="shared" ca="1" si="2"/>
        <v>2.7222222222222223</v>
      </c>
      <c r="T26" s="51">
        <f t="shared" ca="1" si="7"/>
        <v>0.1</v>
      </c>
      <c r="U26" s="35" cm="1">
        <f t="array" aca="1" ref="U26" ca="1">IF(ROUND(ROUND(T26,2)-T26,4)=0,_xlfn.XLOOKUP(T26,INDIRECT($A$4&amp;"!$G$41:$G$141"),INDIRECT($A$4&amp;"!$A$41:$A$141"),0,1,1),IF(T26&gt;=1,0,(ROUNDUP(T26,2)-T26)*100*_xlfn.XLOOKUP(T26,INDIRECT($A$4&amp;"!$G$41:$G$141"),INDIRECT($A$4&amp;"!$A$41:$A$141"),0,-1,-1)+(T26-ROUNDDOWN(T26,2))*100*_xlfn.XLOOKUP(T26,INDIRECT($A$4&amp;"!$G$41:$G$141"),INDIRECT($A$4&amp;"!$A$41:$A$141"),0,1,1)))</f>
        <v>1</v>
      </c>
      <c r="V26" s="66">
        <f t="shared" ca="1" si="8"/>
        <v>272.22222222222223</v>
      </c>
    </row>
    <row r="27" spans="1:22" x14ac:dyDescent="0.35">
      <c r="A27" s="32">
        <f t="shared" si="9"/>
        <v>46488</v>
      </c>
      <c r="B27" s="65" cm="1">
        <f t="array" aca="1" ref="B27" ca="1">_xlfn.XLOOKUP(A27,INDIRECT($A$5&amp;"!$AJ$41:$AJ$406"),INDIRECT($A$5&amp;"!$AK$41:$AK$406"))*SUM($F$3:$I$3)</f>
        <v>0</v>
      </c>
      <c r="C27" s="65" cm="1">
        <f t="array" aca="1" ref="C27" ca="1">_xlfn.XLOOKUP(A27,INDIRECT($A$5&amp;"!$AJ$41:$AJ$406"),INDIRECT($A$5&amp;"!$AL$41:$AL$406"))*SUM($F$3:$I$3)</f>
        <v>24.5</v>
      </c>
      <c r="D27" s="65" cm="1">
        <f t="array" aca="1" ref="D27" ca="1">_xlfn.XLOOKUP(A27,INDIRECT($A$5&amp;"!$AJ$41:$AJ$406"),INDIRECT($A$5&amp;"!$AO$41:$AO$406"))*SUM($F$3:$I$3)</f>
        <v>15.925000000000001</v>
      </c>
      <c r="E27" s="34" cm="1">
        <f t="array" ref="E27">SUMPRODUCT(('PT Storengy'!$B$8:$I$372)*('PT Storengy'!$A$8:$A$372=$A27)*('PT Storengy'!$B$5:$I$5=$A$6)*('PT Storengy'!$B$7:$I$7=$A$7))</f>
        <v>0.45</v>
      </c>
      <c r="F27" s="107">
        <f t="shared" ca="1" si="0"/>
        <v>1.6469442000000001</v>
      </c>
      <c r="G27" s="141">
        <f t="shared" ca="1" si="3"/>
        <v>6.1109999999999998E-2</v>
      </c>
      <c r="H27" s="35" cm="1">
        <f t="array" aca="1" ref="H27" ca="1">IF(ROUND(ROUND(G27,2)-G27,4)=0,_xlfn.XLOOKUP(G27,INDIRECT($A$4&amp;"!$G$41:$G$141"),INDIRECT($A$4&amp;"!$A$41:$A$141"),0,1,1),IF(G27&gt;=1,0,(ROUNDUP(G27,2)-G27)*100*_xlfn.XLOOKUP(G27,INDIRECT($A$4&amp;"!$G$41:$G$141"),INDIRECT($A$4&amp;"!$A$41:$A$141"),0,-1,-1)+(G27-ROUNDDOWN(G27,2))*100*_xlfn.XLOOKUP(G27,INDIRECT($A$4&amp;"!$G$41:$G$141"),INDIRECT($A$4&amp;"!$A$41:$A$141"),0,1,1)))</f>
        <v>0.99999999999999956</v>
      </c>
      <c r="I27" s="66">
        <f t="shared" ca="1" si="4"/>
        <v>149.72219999999999</v>
      </c>
      <c r="J27" s="106" cm="1">
        <f t="array" aca="1" ref="J27" ca="1">IF(COUNTIFS('PTC NaTran'!$K$7:$K$15996,"",'PTC NaTran'!$A$7:$A$15996,J$16,'PTC NaTran'!$D$7:$D$15996,$A27,'PTC NaTran'!$C$7:$C$15996,"DEL")&gt;0,J$14,SUMIFS('PTC NaTran'!$K$7:$K$15996,'PTC NaTran'!$A$7:$A$15996,J$16,'PTC NaTran'!$D$7:$D$15996,$A27,'PTC NaTran'!$C$7:$C$15996,"DEL")*1.0026*$F$4/INDIRECT($A$4&amp;"!D9"))</f>
        <v>165.56415441176472</v>
      </c>
      <c r="K27" s="106">
        <v>1000</v>
      </c>
      <c r="L27" s="107">
        <f t="shared" ca="1" si="1"/>
        <v>1.6469444444444448</v>
      </c>
      <c r="M27" s="141">
        <f t="shared" ca="1" si="5"/>
        <v>6.1109999999999998E-2</v>
      </c>
      <c r="N27" s="35" cm="1">
        <f t="array" aca="1" ref="N27" ca="1">IF(ROUND(ROUND(M27,2)-M27,4)=0,_xlfn.XLOOKUP(M27,INDIRECT($A$4&amp;"!$G$41:$G$141"),INDIRECT($A$4&amp;"!$A$41:$A$141"),0,1,1),IF(M27&gt;=1,0,(ROUNDUP(M27,2)-M27)*100*_xlfn.XLOOKUP(M27,INDIRECT($A$4&amp;"!$G$41:$G$141"),INDIRECT($A$4&amp;"!$A$41:$A$141"),0,-1,-1)+(M27-ROUNDDOWN(M27,2))*100*_xlfn.XLOOKUP(M27,INDIRECT($A$4&amp;"!$G$41:$G$141"),INDIRECT($A$4&amp;"!$A$41:$A$141"),0,1,1)))</f>
        <v>0.99999999999999956</v>
      </c>
      <c r="O27" s="66">
        <f t="shared" ca="1" si="6"/>
        <v>149.72222222222217</v>
      </c>
      <c r="S27" s="107">
        <f t="shared" ca="1" si="2"/>
        <v>2.9944444444444445</v>
      </c>
      <c r="T27" s="51">
        <f t="shared" ca="1" si="7"/>
        <v>0.11111</v>
      </c>
      <c r="U27" s="35" cm="1">
        <f t="array" aca="1" ref="U27" ca="1">IF(ROUND(ROUND(T27,2)-T27,4)=0,_xlfn.XLOOKUP(T27,INDIRECT($A$4&amp;"!$G$41:$G$141"),INDIRECT($A$4&amp;"!$A$41:$A$141"),0,1,1),IF(T27&gt;=1,0,(ROUNDUP(T27,2)-T27)*100*_xlfn.XLOOKUP(T27,INDIRECT($A$4&amp;"!$G$41:$G$141"),INDIRECT($A$4&amp;"!$A$41:$A$141"),0,-1,-1)+(T27-ROUNDDOWN(T27,2))*100*_xlfn.XLOOKUP(T27,INDIRECT($A$4&amp;"!$G$41:$G$141"),INDIRECT($A$4&amp;"!$A$41:$A$141"),0,1,1)))</f>
        <v>0.99999999999999956</v>
      </c>
      <c r="V27" s="66">
        <f t="shared" ca="1" si="8"/>
        <v>272.22222222222211</v>
      </c>
    </row>
    <row r="28" spans="1:22" x14ac:dyDescent="0.35">
      <c r="A28" s="32">
        <f t="shared" si="9"/>
        <v>46489</v>
      </c>
      <c r="B28" s="65" cm="1">
        <f t="array" aca="1" ref="B28" ca="1">_xlfn.XLOOKUP(A28,INDIRECT($A$5&amp;"!$AJ$41:$AJ$406"),INDIRECT($A$5&amp;"!$AK$41:$AK$406"))*SUM($F$3:$I$3)</f>
        <v>0</v>
      </c>
      <c r="C28" s="65" cm="1">
        <f t="array" aca="1" ref="C28" ca="1">_xlfn.XLOOKUP(A28,INDIRECT($A$5&amp;"!$AJ$41:$AJ$406"),INDIRECT($A$5&amp;"!$AL$41:$AL$406"))*SUM($F$3:$I$3)</f>
        <v>24.5</v>
      </c>
      <c r="D28" s="65" cm="1">
        <f t="array" aca="1" ref="D28" ca="1">_xlfn.XLOOKUP(A28,INDIRECT($A$5&amp;"!$AJ$41:$AJ$406"),INDIRECT($A$5&amp;"!$AO$41:$AO$406"))*SUM($F$3:$I$3)</f>
        <v>15.925000000000001</v>
      </c>
      <c r="E28" s="34" cm="1">
        <f t="array" ref="E28">SUMPRODUCT(('PT Storengy'!$B$8:$I$372)*('PT Storengy'!$A$8:$A$372=$A28)*('PT Storengy'!$B$5:$I$5=$A$6)*('PT Storengy'!$B$7:$I$7=$A$7))</f>
        <v>0.45</v>
      </c>
      <c r="F28" s="107">
        <f t="shared" ca="1" si="0"/>
        <v>1.7966664000000001</v>
      </c>
      <c r="G28" s="141">
        <f t="shared" ca="1" si="3"/>
        <v>6.7220000000000002E-2</v>
      </c>
      <c r="H28" s="35" cm="1">
        <f t="array" aca="1" ref="H28" ca="1">IF(ROUND(ROUND(G28,2)-G28,4)=0,_xlfn.XLOOKUP(G28,INDIRECT($A$4&amp;"!$G$41:$G$141"),INDIRECT($A$4&amp;"!$A$41:$A$141"),0,1,1),IF(G28&gt;=1,0,(ROUNDUP(G28,2)-G28)*100*_xlfn.XLOOKUP(G28,INDIRECT($A$4&amp;"!$G$41:$G$141"),INDIRECT($A$4&amp;"!$A$41:$A$141"),0,-1,-1)+(G28-ROUNDDOWN(G28,2))*100*_xlfn.XLOOKUP(G28,INDIRECT($A$4&amp;"!$G$41:$G$141"),INDIRECT($A$4&amp;"!$A$41:$A$141"),0,1,1)))</f>
        <v>0.99999999999999956</v>
      </c>
      <c r="I28" s="66">
        <f t="shared" ca="1" si="4"/>
        <v>149.72219999999999</v>
      </c>
      <c r="J28" s="106" cm="1">
        <f t="array" aca="1" ref="J28" ca="1">IF(COUNTIFS('PTC NaTran'!$K$7:$K$15996,"",'PTC NaTran'!$A$7:$A$15996,J$16,'PTC NaTran'!$D$7:$D$15996,$A28,'PTC NaTran'!$C$7:$C$15996,"DEL")&gt;0,J$14,SUMIFS('PTC NaTran'!$K$7:$K$15996,'PTC NaTran'!$A$7:$A$15996,J$16,'PTC NaTran'!$D$7:$D$15996,$A28,'PTC NaTran'!$C$7:$C$15996,"DEL")*1.0026*$F$4/INDIRECT($A$4&amp;"!D9"))</f>
        <v>165.56415441176472</v>
      </c>
      <c r="K28" s="106">
        <v>1000</v>
      </c>
      <c r="L28" s="107">
        <f t="shared" ca="1" si="1"/>
        <v>1.7966666666666669</v>
      </c>
      <c r="M28" s="141">
        <f t="shared" ca="1" si="5"/>
        <v>6.7220000000000002E-2</v>
      </c>
      <c r="N28" s="35" cm="1">
        <f t="array" aca="1" ref="N28" ca="1">IF(ROUND(ROUND(M28,2)-M28,4)=0,_xlfn.XLOOKUP(M28,INDIRECT($A$4&amp;"!$G$41:$G$141"),INDIRECT($A$4&amp;"!$A$41:$A$141"),0,1,1),IF(M28&gt;=1,0,(ROUNDUP(M28,2)-M28)*100*_xlfn.XLOOKUP(M28,INDIRECT($A$4&amp;"!$G$41:$G$141"),INDIRECT($A$4&amp;"!$A$41:$A$141"),0,-1,-1)+(M28-ROUNDDOWN(M28,2))*100*_xlfn.XLOOKUP(M28,INDIRECT($A$4&amp;"!$G$41:$G$141"),INDIRECT($A$4&amp;"!$A$41:$A$141"),0,1,1)))</f>
        <v>0.99999999999999956</v>
      </c>
      <c r="O28" s="66">
        <f t="shared" ca="1" si="6"/>
        <v>149.72222222222217</v>
      </c>
      <c r="S28" s="107">
        <f t="shared" ca="1" si="2"/>
        <v>3.2666666666666671</v>
      </c>
      <c r="T28" s="51">
        <f t="shared" ca="1" si="7"/>
        <v>0.12222</v>
      </c>
      <c r="U28" s="35" cm="1">
        <f t="array" aca="1" ref="U28" ca="1">IF(ROUND(ROUND(T28,2)-T28,4)=0,_xlfn.XLOOKUP(T28,INDIRECT($A$4&amp;"!$G$41:$G$141"),INDIRECT($A$4&amp;"!$A$41:$A$141"),0,1,1),IF(T28&gt;=1,0,(ROUNDUP(T28,2)-T28)*100*_xlfn.XLOOKUP(T28,INDIRECT($A$4&amp;"!$G$41:$G$141"),INDIRECT($A$4&amp;"!$A$41:$A$141"),0,-1,-1)+(T28-ROUNDDOWN(T28,2))*100*_xlfn.XLOOKUP(T28,INDIRECT($A$4&amp;"!$G$41:$G$141"),INDIRECT($A$4&amp;"!$A$41:$A$141"),0,1,1)))</f>
        <v>1.0000000000000009</v>
      </c>
      <c r="V28" s="66">
        <f t="shared" ca="1" si="8"/>
        <v>272.22222222222246</v>
      </c>
    </row>
    <row r="29" spans="1:22" x14ac:dyDescent="0.35">
      <c r="A29" s="32">
        <f t="shared" si="9"/>
        <v>46490</v>
      </c>
      <c r="B29" s="65" cm="1">
        <f t="array" aca="1" ref="B29" ca="1">_xlfn.XLOOKUP(A29,INDIRECT($A$5&amp;"!$AJ$41:$AJ$406"),INDIRECT($A$5&amp;"!$AK$41:$AK$406"))*SUM($F$3:$I$3)</f>
        <v>0</v>
      </c>
      <c r="C29" s="65" cm="1">
        <f t="array" aca="1" ref="C29" ca="1">_xlfn.XLOOKUP(A29,INDIRECT($A$5&amp;"!$AJ$41:$AJ$406"),INDIRECT($A$5&amp;"!$AL$41:$AL$406"))*SUM($F$3:$I$3)</f>
        <v>24.5</v>
      </c>
      <c r="D29" s="65" cm="1">
        <f t="array" aca="1" ref="D29" ca="1">_xlfn.XLOOKUP(A29,INDIRECT($A$5&amp;"!$AJ$41:$AJ$406"),INDIRECT($A$5&amp;"!$AO$41:$AO$406"))*SUM($F$3:$I$3)</f>
        <v>15.925000000000001</v>
      </c>
      <c r="E29" s="34" cm="1">
        <f t="array" ref="E29">SUMPRODUCT(('PT Storengy'!$B$8:$I$372)*('PT Storengy'!$A$8:$A$372=$A29)*('PT Storengy'!$B$5:$I$5=$A$6)*('PT Storengy'!$B$7:$I$7=$A$7))</f>
        <v>0.45</v>
      </c>
      <c r="F29" s="107">
        <f t="shared" ca="1" si="0"/>
        <v>1.9463886000000001</v>
      </c>
      <c r="G29" s="141">
        <f t="shared" ca="1" si="3"/>
        <v>7.3330000000000006E-2</v>
      </c>
      <c r="H29" s="35" cm="1">
        <f t="array" aca="1" ref="H29" ca="1">IF(ROUND(ROUND(G29,2)-G29,4)=0,_xlfn.XLOOKUP(G29,INDIRECT($A$4&amp;"!$G$41:$G$141"),INDIRECT($A$4&amp;"!$A$41:$A$141"),0,1,1),IF(G29&gt;=1,0,(ROUNDUP(G29,2)-G29)*100*_xlfn.XLOOKUP(G29,INDIRECT($A$4&amp;"!$G$41:$G$141"),INDIRECT($A$4&amp;"!$A$41:$A$141"),0,-1,-1)+(G29-ROUNDDOWN(G29,2))*100*_xlfn.XLOOKUP(G29,INDIRECT($A$4&amp;"!$G$41:$G$141"),INDIRECT($A$4&amp;"!$A$41:$A$141"),0,1,1)))</f>
        <v>0.99999999999999956</v>
      </c>
      <c r="I29" s="66">
        <f t="shared" ca="1" si="4"/>
        <v>149.72219999999999</v>
      </c>
      <c r="J29" s="106" cm="1">
        <f t="array" aca="1" ref="J29" ca="1">IF(COUNTIFS('PTC NaTran'!$K$7:$K$15996,"",'PTC NaTran'!$A$7:$A$15996,J$16,'PTC NaTran'!$D$7:$D$15996,$A29,'PTC NaTran'!$C$7:$C$15996,"DEL")&gt;0,J$14,SUMIFS('PTC NaTran'!$K$7:$K$15996,'PTC NaTran'!$A$7:$A$15996,J$16,'PTC NaTran'!$D$7:$D$15996,$A29,'PTC NaTran'!$C$7:$C$15996,"DEL")*1.0026*$F$4/INDIRECT($A$4&amp;"!D9"))</f>
        <v>165.56415441176472</v>
      </c>
      <c r="K29" s="106">
        <v>1000</v>
      </c>
      <c r="L29" s="107">
        <f t="shared" ca="1" si="1"/>
        <v>1.9463888888888889</v>
      </c>
      <c r="M29" s="141">
        <f t="shared" ca="1" si="5"/>
        <v>7.3330000000000006E-2</v>
      </c>
      <c r="N29" s="35" cm="1">
        <f t="array" aca="1" ref="N29" ca="1">IF(ROUND(ROUND(M29,2)-M29,4)=0,_xlfn.XLOOKUP(M29,INDIRECT($A$4&amp;"!$G$41:$G$141"),INDIRECT($A$4&amp;"!$A$41:$A$141"),0,1,1),IF(M29&gt;=1,0,(ROUNDUP(M29,2)-M29)*100*_xlfn.XLOOKUP(M29,INDIRECT($A$4&amp;"!$G$41:$G$141"),INDIRECT($A$4&amp;"!$A$41:$A$141"),0,-1,-1)+(M29-ROUNDDOWN(M29,2))*100*_xlfn.XLOOKUP(M29,INDIRECT($A$4&amp;"!$G$41:$G$141"),INDIRECT($A$4&amp;"!$A$41:$A$141"),0,1,1)))</f>
        <v>0.99999999999999956</v>
      </c>
      <c r="O29" s="66">
        <f t="shared" ca="1" si="6"/>
        <v>149.72222222222217</v>
      </c>
      <c r="S29" s="107">
        <f t="shared" ca="1" si="2"/>
        <v>3.5388888888888896</v>
      </c>
      <c r="T29" s="51">
        <f t="shared" ca="1" si="7"/>
        <v>0.13333</v>
      </c>
      <c r="U29" s="35" cm="1">
        <f t="array" aca="1" ref="U29" ca="1">IF(ROUND(ROUND(T29,2)-T29,4)=0,_xlfn.XLOOKUP(T29,INDIRECT($A$4&amp;"!$G$41:$G$141"),INDIRECT($A$4&amp;"!$A$41:$A$141"),0,1,1),IF(T29&gt;=1,0,(ROUNDUP(T29,2)-T29)*100*_xlfn.XLOOKUP(T29,INDIRECT($A$4&amp;"!$G$41:$G$141"),INDIRECT($A$4&amp;"!$A$41:$A$141"),0,-1,-1)+(T29-ROUNDDOWN(T29,2))*100*_xlfn.XLOOKUP(T29,INDIRECT($A$4&amp;"!$G$41:$G$141"),INDIRECT($A$4&amp;"!$A$41:$A$141"),0,1,1)))</f>
        <v>1.0000000000000009</v>
      </c>
      <c r="V29" s="66">
        <f t="shared" ca="1" si="8"/>
        <v>272.22222222222246</v>
      </c>
    </row>
    <row r="30" spans="1:22" x14ac:dyDescent="0.35">
      <c r="A30" s="32">
        <f t="shared" si="9"/>
        <v>46491</v>
      </c>
      <c r="B30" s="65" cm="1">
        <f t="array" aca="1" ref="B30" ca="1">_xlfn.XLOOKUP(A30,INDIRECT($A$5&amp;"!$AJ$41:$AJ$406"),INDIRECT($A$5&amp;"!$AK$41:$AK$406"))*SUM($F$3:$I$3)</f>
        <v>0</v>
      </c>
      <c r="C30" s="65" cm="1">
        <f t="array" aca="1" ref="C30" ca="1">_xlfn.XLOOKUP(A30,INDIRECT($A$5&amp;"!$AJ$41:$AJ$406"),INDIRECT($A$5&amp;"!$AL$41:$AL$406"))*SUM($F$3:$I$3)</f>
        <v>24.5</v>
      </c>
      <c r="D30" s="65" cm="1">
        <f t="array" aca="1" ref="D30" ca="1">_xlfn.XLOOKUP(A30,INDIRECT($A$5&amp;"!$AJ$41:$AJ$406"),INDIRECT($A$5&amp;"!$AO$41:$AO$406"))*SUM($F$3:$I$3)</f>
        <v>15.925000000000001</v>
      </c>
      <c r="E30" s="34" cm="1">
        <f t="array" ref="E30">SUMPRODUCT(('PT Storengy'!$B$8:$I$372)*('PT Storengy'!$A$8:$A$372=$A30)*('PT Storengy'!$B$5:$I$5=$A$6)*('PT Storengy'!$B$7:$I$7=$A$7))</f>
        <v>0.45</v>
      </c>
      <c r="F30" s="107">
        <f t="shared" ca="1" si="0"/>
        <v>2.0961107999999999</v>
      </c>
      <c r="G30" s="141">
        <f t="shared" ca="1" si="3"/>
        <v>7.9439999999999997E-2</v>
      </c>
      <c r="H30" s="35" cm="1">
        <f t="array" aca="1" ref="H30" ca="1">IF(ROUND(ROUND(G30,2)-G30,4)=0,_xlfn.XLOOKUP(G30,INDIRECT($A$4&amp;"!$G$41:$G$141"),INDIRECT($A$4&amp;"!$A$41:$A$141"),0,1,1),IF(G30&gt;=1,0,(ROUNDUP(G30,2)-G30)*100*_xlfn.XLOOKUP(G30,INDIRECT($A$4&amp;"!$G$41:$G$141"),INDIRECT($A$4&amp;"!$A$41:$A$141"),0,-1,-1)+(G30-ROUNDDOWN(G30,2))*100*_xlfn.XLOOKUP(G30,INDIRECT($A$4&amp;"!$G$41:$G$141"),INDIRECT($A$4&amp;"!$A$41:$A$141"),0,1,1)))</f>
        <v>0.99999999999999956</v>
      </c>
      <c r="I30" s="66">
        <f t="shared" ca="1" si="4"/>
        <v>149.72219999999999</v>
      </c>
      <c r="J30" s="106" cm="1">
        <f t="array" aca="1" ref="J30" ca="1">IF(COUNTIFS('PTC NaTran'!$K$7:$K$15996,"",'PTC NaTran'!$A$7:$A$15996,J$16,'PTC NaTran'!$D$7:$D$15996,$A30,'PTC NaTran'!$C$7:$C$15996,"DEL")&gt;0,J$14,SUMIFS('PTC NaTran'!$K$7:$K$15996,'PTC NaTran'!$A$7:$A$15996,J$16,'PTC NaTran'!$D$7:$D$15996,$A30,'PTC NaTran'!$C$7:$C$15996,"DEL")*1.0026*$F$4/INDIRECT($A$4&amp;"!D9"))</f>
        <v>165.56415441176472</v>
      </c>
      <c r="K30" s="106">
        <v>1000</v>
      </c>
      <c r="L30" s="107">
        <f t="shared" ca="1" si="1"/>
        <v>2.096111111111111</v>
      </c>
      <c r="M30" s="141">
        <f t="shared" ca="1" si="5"/>
        <v>7.9439999999999997E-2</v>
      </c>
      <c r="N30" s="35" cm="1">
        <f t="array" aca="1" ref="N30" ca="1">IF(ROUND(ROUND(M30,2)-M30,4)=0,_xlfn.XLOOKUP(M30,INDIRECT($A$4&amp;"!$G$41:$G$141"),INDIRECT($A$4&amp;"!$A$41:$A$141"),0,1,1),IF(M30&gt;=1,0,(ROUNDUP(M30,2)-M30)*100*_xlfn.XLOOKUP(M30,INDIRECT($A$4&amp;"!$G$41:$G$141"),INDIRECT($A$4&amp;"!$A$41:$A$141"),0,-1,-1)+(M30-ROUNDDOWN(M30,2))*100*_xlfn.XLOOKUP(M30,INDIRECT($A$4&amp;"!$G$41:$G$141"),INDIRECT($A$4&amp;"!$A$41:$A$141"),0,1,1)))</f>
        <v>0.99999999999999956</v>
      </c>
      <c r="O30" s="66">
        <f t="shared" ca="1" si="6"/>
        <v>149.72222222222217</v>
      </c>
      <c r="S30" s="107">
        <f t="shared" ca="1" si="2"/>
        <v>3.8111111111111122</v>
      </c>
      <c r="T30" s="51">
        <f t="shared" ca="1" si="7"/>
        <v>0.14444000000000001</v>
      </c>
      <c r="U30" s="35" cm="1">
        <f t="array" aca="1" ref="U30" ca="1">IF(ROUND(ROUND(T30,2)-T30,4)=0,_xlfn.XLOOKUP(T30,INDIRECT($A$4&amp;"!$G$41:$G$141"),INDIRECT($A$4&amp;"!$A$41:$A$141"),0,1,1),IF(T30&gt;=1,0,(ROUNDUP(T30,2)-T30)*100*_xlfn.XLOOKUP(T30,INDIRECT($A$4&amp;"!$G$41:$G$141"),INDIRECT($A$4&amp;"!$A$41:$A$141"),0,-1,-1)+(T30-ROUNDDOWN(T30,2))*100*_xlfn.XLOOKUP(T30,INDIRECT($A$4&amp;"!$G$41:$G$141"),INDIRECT($A$4&amp;"!$A$41:$A$141"),0,1,1)))</f>
        <v>1.0000000000000009</v>
      </c>
      <c r="V30" s="66">
        <f t="shared" ca="1" si="8"/>
        <v>272.22222222222246</v>
      </c>
    </row>
    <row r="31" spans="1:22" x14ac:dyDescent="0.35">
      <c r="A31" s="32">
        <f t="shared" si="9"/>
        <v>46492</v>
      </c>
      <c r="B31" s="65" cm="1">
        <f t="array" aca="1" ref="B31" ca="1">_xlfn.XLOOKUP(A31,INDIRECT($A$5&amp;"!$AJ$41:$AJ$406"),INDIRECT($A$5&amp;"!$AK$41:$AK$406"))*SUM($F$3:$I$3)</f>
        <v>0</v>
      </c>
      <c r="C31" s="65" cm="1">
        <f t="array" aca="1" ref="C31" ca="1">_xlfn.XLOOKUP(A31,INDIRECT($A$5&amp;"!$AJ$41:$AJ$406"),INDIRECT($A$5&amp;"!$AL$41:$AL$406"))*SUM($F$3:$I$3)</f>
        <v>24.5</v>
      </c>
      <c r="D31" s="65" cm="1">
        <f t="array" aca="1" ref="D31" ca="1">_xlfn.XLOOKUP(A31,INDIRECT($A$5&amp;"!$AJ$41:$AJ$406"),INDIRECT($A$5&amp;"!$AO$41:$AO$406"))*SUM($F$3:$I$3)</f>
        <v>15.925000000000001</v>
      </c>
      <c r="E31" s="34" cm="1">
        <f t="array" ref="E31">SUMPRODUCT(('PT Storengy'!$B$8:$I$372)*('PT Storengy'!$A$8:$A$372=$A31)*('PT Storengy'!$B$5:$I$5=$A$6)*('PT Storengy'!$B$7:$I$7=$A$7))</f>
        <v>0.45</v>
      </c>
      <c r="F31" s="107">
        <f t="shared" ca="1" si="0"/>
        <v>2.2458329999999997</v>
      </c>
      <c r="G31" s="141">
        <f t="shared" ca="1" si="3"/>
        <v>8.5559999999999997E-2</v>
      </c>
      <c r="H31" s="35" cm="1">
        <f t="array" aca="1" ref="H31" ca="1">IF(ROUND(ROUND(G31,2)-G31,4)=0,_xlfn.XLOOKUP(G31,INDIRECT($A$4&amp;"!$G$41:$G$141"),INDIRECT($A$4&amp;"!$A$41:$A$141"),0,1,1),IF(G31&gt;=1,0,(ROUNDUP(G31,2)-G31)*100*_xlfn.XLOOKUP(G31,INDIRECT($A$4&amp;"!$G$41:$G$141"),INDIRECT($A$4&amp;"!$A$41:$A$141"),0,-1,-1)+(G31-ROUNDDOWN(G31,2))*100*_xlfn.XLOOKUP(G31,INDIRECT($A$4&amp;"!$G$41:$G$141"),INDIRECT($A$4&amp;"!$A$41:$A$141"),0,1,1)))</f>
        <v>0.99999999999999956</v>
      </c>
      <c r="I31" s="66">
        <f t="shared" ca="1" si="4"/>
        <v>149.72219999999999</v>
      </c>
      <c r="J31" s="106" cm="1">
        <f t="array" aca="1" ref="J31" ca="1">IF(COUNTIFS('PTC NaTran'!$K$7:$K$15996,"",'PTC NaTran'!$A$7:$A$15996,J$16,'PTC NaTran'!$D$7:$D$15996,$A31,'PTC NaTran'!$C$7:$C$15996,"DEL")&gt;0,J$14,SUMIFS('PTC NaTran'!$K$7:$K$15996,'PTC NaTran'!$A$7:$A$15996,J$16,'PTC NaTran'!$D$7:$D$15996,$A31,'PTC NaTran'!$C$7:$C$15996,"DEL")*1.0026*$F$4/INDIRECT($A$4&amp;"!D9"))</f>
        <v>165.56415441176472</v>
      </c>
      <c r="K31" s="106">
        <v>1000</v>
      </c>
      <c r="L31" s="107">
        <f t="shared" ca="1" si="1"/>
        <v>2.2458333333333331</v>
      </c>
      <c r="M31" s="141">
        <f t="shared" ca="1" si="5"/>
        <v>8.5559999999999997E-2</v>
      </c>
      <c r="N31" s="35" cm="1">
        <f t="array" aca="1" ref="N31" ca="1">IF(ROUND(ROUND(M31,2)-M31,4)=0,_xlfn.XLOOKUP(M31,INDIRECT($A$4&amp;"!$G$41:$G$141"),INDIRECT($A$4&amp;"!$A$41:$A$141"),0,1,1),IF(M31&gt;=1,0,(ROUNDUP(M31,2)-M31)*100*_xlfn.XLOOKUP(M31,INDIRECT($A$4&amp;"!$G$41:$G$141"),INDIRECT($A$4&amp;"!$A$41:$A$141"),0,-1,-1)+(M31-ROUNDDOWN(M31,2))*100*_xlfn.XLOOKUP(M31,INDIRECT($A$4&amp;"!$G$41:$G$141"),INDIRECT($A$4&amp;"!$A$41:$A$141"),0,1,1)))</f>
        <v>0.99999999999999956</v>
      </c>
      <c r="O31" s="66">
        <f t="shared" ca="1" si="6"/>
        <v>149.72222222222217</v>
      </c>
      <c r="S31" s="107">
        <f t="shared" ca="1" si="2"/>
        <v>4.0833333333333348</v>
      </c>
      <c r="T31" s="51">
        <f t="shared" ca="1" si="7"/>
        <v>0.15556</v>
      </c>
      <c r="U31" s="35" cm="1">
        <f t="array" aca="1" ref="U31" ca="1">IF(ROUND(ROUND(T31,2)-T31,4)=0,_xlfn.XLOOKUP(T31,INDIRECT($A$4&amp;"!$G$41:$G$141"),INDIRECT($A$4&amp;"!$A$41:$A$141"),0,1,1),IF(T31&gt;=1,0,(ROUNDUP(T31,2)-T31)*100*_xlfn.XLOOKUP(T31,INDIRECT($A$4&amp;"!$G$41:$G$141"),INDIRECT($A$4&amp;"!$A$41:$A$141"),0,-1,-1)+(T31-ROUNDDOWN(T31,2))*100*_xlfn.XLOOKUP(T31,INDIRECT($A$4&amp;"!$G$41:$G$141"),INDIRECT($A$4&amp;"!$A$41:$A$141"),0,1,1)))</f>
        <v>1.0000000000000009</v>
      </c>
      <c r="V31" s="66">
        <f t="shared" ca="1" si="8"/>
        <v>272.22222222222246</v>
      </c>
    </row>
    <row r="32" spans="1:22" x14ac:dyDescent="0.35">
      <c r="A32" s="32">
        <f t="shared" si="9"/>
        <v>46493</v>
      </c>
      <c r="B32" s="65" cm="1">
        <f t="array" aca="1" ref="B32" ca="1">_xlfn.XLOOKUP(A32,INDIRECT($A$5&amp;"!$AJ$41:$AJ$406"),INDIRECT($A$5&amp;"!$AK$41:$AK$406"))*SUM($F$3:$I$3)</f>
        <v>0</v>
      </c>
      <c r="C32" s="65" cm="1">
        <f t="array" aca="1" ref="C32" ca="1">_xlfn.XLOOKUP(A32,INDIRECT($A$5&amp;"!$AJ$41:$AJ$406"),INDIRECT($A$5&amp;"!$AL$41:$AL$406"))*SUM($F$3:$I$3)</f>
        <v>24.5</v>
      </c>
      <c r="D32" s="65" cm="1">
        <f t="array" aca="1" ref="D32" ca="1">_xlfn.XLOOKUP(A32,INDIRECT($A$5&amp;"!$AJ$41:$AJ$406"),INDIRECT($A$5&amp;"!$AO$41:$AO$406"))*SUM($F$3:$I$3)</f>
        <v>15.925000000000001</v>
      </c>
      <c r="E32" s="34" cm="1">
        <f t="array" ref="E32">SUMPRODUCT(('PT Storengy'!$B$8:$I$372)*('PT Storengy'!$A$8:$A$372=$A32)*('PT Storengy'!$B$5:$I$5=$A$6)*('PT Storengy'!$B$7:$I$7=$A$7))</f>
        <v>0.45</v>
      </c>
      <c r="F32" s="107">
        <f t="shared" ca="1" si="0"/>
        <v>2.3955551999999996</v>
      </c>
      <c r="G32" s="141">
        <f t="shared" ca="1" si="3"/>
        <v>9.1670000000000001E-2</v>
      </c>
      <c r="H32" s="35" cm="1">
        <f t="array" aca="1" ref="H32" ca="1">IF(ROUND(ROUND(G32,2)-G32,4)=0,_xlfn.XLOOKUP(G32,INDIRECT($A$4&amp;"!$G$41:$G$141"),INDIRECT($A$4&amp;"!$A$41:$A$141"),0,1,1),IF(G32&gt;=1,0,(ROUNDUP(G32,2)-G32)*100*_xlfn.XLOOKUP(G32,INDIRECT($A$4&amp;"!$G$41:$G$141"),INDIRECT($A$4&amp;"!$A$41:$A$141"),0,-1,-1)+(G32-ROUNDDOWN(G32,2))*100*_xlfn.XLOOKUP(G32,INDIRECT($A$4&amp;"!$G$41:$G$141"),INDIRECT($A$4&amp;"!$A$41:$A$141"),0,1,1)))</f>
        <v>0.99999999999999956</v>
      </c>
      <c r="I32" s="66">
        <f t="shared" ca="1" si="4"/>
        <v>149.72219999999999</v>
      </c>
      <c r="J32" s="106" cm="1">
        <f t="array" aca="1" ref="J32" ca="1">IF(COUNTIFS('PTC NaTran'!$K$7:$K$15996,"",'PTC NaTran'!$A$7:$A$15996,J$16,'PTC NaTran'!$D$7:$D$15996,$A32,'PTC NaTran'!$C$7:$C$15996,"DEL")&gt;0,J$14,SUMIFS('PTC NaTran'!$K$7:$K$15996,'PTC NaTran'!$A$7:$A$15996,J$16,'PTC NaTran'!$D$7:$D$15996,$A32,'PTC NaTran'!$C$7:$C$15996,"DEL")*1.0026*$F$4/INDIRECT($A$4&amp;"!D9"))</f>
        <v>165.56415441176472</v>
      </c>
      <c r="K32" s="106">
        <v>1000</v>
      </c>
      <c r="L32" s="107">
        <f t="shared" ca="1" si="1"/>
        <v>2.3955555555555552</v>
      </c>
      <c r="M32" s="141">
        <f t="shared" ca="1" si="5"/>
        <v>9.1670000000000001E-2</v>
      </c>
      <c r="N32" s="35" cm="1">
        <f t="array" aca="1" ref="N32" ca="1">IF(ROUND(ROUND(M32,2)-M32,4)=0,_xlfn.XLOOKUP(M32,INDIRECT($A$4&amp;"!$G$41:$G$141"),INDIRECT($A$4&amp;"!$A$41:$A$141"),0,1,1),IF(M32&gt;=1,0,(ROUNDUP(M32,2)-M32)*100*_xlfn.XLOOKUP(M32,INDIRECT($A$4&amp;"!$G$41:$G$141"),INDIRECT($A$4&amp;"!$A$41:$A$141"),0,-1,-1)+(M32-ROUNDDOWN(M32,2))*100*_xlfn.XLOOKUP(M32,INDIRECT($A$4&amp;"!$G$41:$G$141"),INDIRECT($A$4&amp;"!$A$41:$A$141"),0,1,1)))</f>
        <v>0.99999999999999956</v>
      </c>
      <c r="O32" s="66">
        <f t="shared" ca="1" si="6"/>
        <v>149.72222222222217</v>
      </c>
      <c r="S32" s="107">
        <f t="shared" ca="1" si="2"/>
        <v>4.355555555555557</v>
      </c>
      <c r="T32" s="51">
        <f t="shared" ca="1" si="7"/>
        <v>0.16667000000000001</v>
      </c>
      <c r="U32" s="35" cm="1">
        <f t="array" aca="1" ref="U32" ca="1">IF(ROUND(ROUND(T32,2)-T32,4)=0,_xlfn.XLOOKUP(T32,INDIRECT($A$4&amp;"!$G$41:$G$141"),INDIRECT($A$4&amp;"!$A$41:$A$141"),0,1,1),IF(T32&gt;=1,0,(ROUNDUP(T32,2)-T32)*100*_xlfn.XLOOKUP(T32,INDIRECT($A$4&amp;"!$G$41:$G$141"),INDIRECT($A$4&amp;"!$A$41:$A$141"),0,-1,-1)+(T32-ROUNDDOWN(T32,2))*100*_xlfn.XLOOKUP(T32,INDIRECT($A$4&amp;"!$G$41:$G$141"),INDIRECT($A$4&amp;"!$A$41:$A$141"),0,1,1)))</f>
        <v>1.0000000000000009</v>
      </c>
      <c r="V32" s="66">
        <f t="shared" ca="1" si="8"/>
        <v>272.22222222222246</v>
      </c>
    </row>
    <row r="33" spans="1:22" x14ac:dyDescent="0.35">
      <c r="A33" s="32">
        <f t="shared" si="9"/>
        <v>46494</v>
      </c>
      <c r="B33" s="65" cm="1">
        <f t="array" aca="1" ref="B33" ca="1">_xlfn.XLOOKUP(A33,INDIRECT($A$5&amp;"!$AJ$41:$AJ$406"),INDIRECT($A$5&amp;"!$AK$41:$AK$406"))*SUM($F$3:$I$3)</f>
        <v>0</v>
      </c>
      <c r="C33" s="65" cm="1">
        <f t="array" aca="1" ref="C33" ca="1">_xlfn.XLOOKUP(A33,INDIRECT($A$5&amp;"!$AJ$41:$AJ$406"),INDIRECT($A$5&amp;"!$AL$41:$AL$406"))*SUM($F$3:$I$3)</f>
        <v>24.5</v>
      </c>
      <c r="D33" s="65" cm="1">
        <f t="array" aca="1" ref="D33" ca="1">_xlfn.XLOOKUP(A33,INDIRECT($A$5&amp;"!$AJ$41:$AJ$406"),INDIRECT($A$5&amp;"!$AO$41:$AO$406"))*SUM($F$3:$I$3)</f>
        <v>15.925000000000001</v>
      </c>
      <c r="E33" s="34" cm="1">
        <f t="array" ref="E33">SUMPRODUCT(('PT Storengy'!$B$8:$I$372)*('PT Storengy'!$A$8:$A$372=$A33)*('PT Storengy'!$B$5:$I$5=$A$6)*('PT Storengy'!$B$7:$I$7=$A$7))</f>
        <v>0.45</v>
      </c>
      <c r="F33" s="107">
        <f t="shared" ca="1" si="0"/>
        <v>2.5452773999999994</v>
      </c>
      <c r="G33" s="141">
        <f t="shared" ca="1" si="3"/>
        <v>9.7780000000000006E-2</v>
      </c>
      <c r="H33" s="35" cm="1">
        <f t="array" aca="1" ref="H33" ca="1">IF(ROUND(ROUND(G33,2)-G33,4)=0,_xlfn.XLOOKUP(G33,INDIRECT($A$4&amp;"!$G$41:$G$141"),INDIRECT($A$4&amp;"!$A$41:$A$141"),0,1,1),IF(G33&gt;=1,0,(ROUNDUP(G33,2)-G33)*100*_xlfn.XLOOKUP(G33,INDIRECT($A$4&amp;"!$G$41:$G$141"),INDIRECT($A$4&amp;"!$A$41:$A$141"),0,-1,-1)+(G33-ROUNDDOWN(G33,2))*100*_xlfn.XLOOKUP(G33,INDIRECT($A$4&amp;"!$G$41:$G$141"),INDIRECT($A$4&amp;"!$A$41:$A$141"),0,1,1)))</f>
        <v>0.99999999999999956</v>
      </c>
      <c r="I33" s="66">
        <f t="shared" ca="1" si="4"/>
        <v>149.72219999999999</v>
      </c>
      <c r="J33" s="106" cm="1">
        <f t="array" aca="1" ref="J33" ca="1">IF(COUNTIFS('PTC NaTran'!$K$7:$K$15996,"",'PTC NaTran'!$A$7:$A$15996,J$16,'PTC NaTran'!$D$7:$D$15996,$A33,'PTC NaTran'!$C$7:$C$15996,"DEL")&gt;0,J$14,SUMIFS('PTC NaTran'!$K$7:$K$15996,'PTC NaTran'!$A$7:$A$15996,J$16,'PTC NaTran'!$D$7:$D$15996,$A33,'PTC NaTran'!$C$7:$C$15996,"DEL")*1.0026*$F$4/INDIRECT($A$4&amp;"!D9"))</f>
        <v>165.56415441176472</v>
      </c>
      <c r="K33" s="106">
        <v>1000</v>
      </c>
      <c r="L33" s="107">
        <f t="shared" ca="1" si="1"/>
        <v>2.5452777777777773</v>
      </c>
      <c r="M33" s="141">
        <f t="shared" ca="1" si="5"/>
        <v>9.7780000000000006E-2</v>
      </c>
      <c r="N33" s="35" cm="1">
        <f t="array" aca="1" ref="N33" ca="1">IF(ROUND(ROUND(M33,2)-M33,4)=0,_xlfn.XLOOKUP(M33,INDIRECT($A$4&amp;"!$G$41:$G$141"),INDIRECT($A$4&amp;"!$A$41:$A$141"),0,1,1),IF(M33&gt;=1,0,(ROUNDUP(M33,2)-M33)*100*_xlfn.XLOOKUP(M33,INDIRECT($A$4&amp;"!$G$41:$G$141"),INDIRECT($A$4&amp;"!$A$41:$A$141"),0,-1,-1)+(M33-ROUNDDOWN(M33,2))*100*_xlfn.XLOOKUP(M33,INDIRECT($A$4&amp;"!$G$41:$G$141"),INDIRECT($A$4&amp;"!$A$41:$A$141"),0,1,1)))</f>
        <v>0.99999999999999956</v>
      </c>
      <c r="O33" s="66">
        <f t="shared" ca="1" si="6"/>
        <v>149.72222222222217</v>
      </c>
      <c r="S33" s="107">
        <f t="shared" ca="1" si="2"/>
        <v>4.6277777777777791</v>
      </c>
      <c r="T33" s="51">
        <f t="shared" ca="1" si="7"/>
        <v>0.17777999999999999</v>
      </c>
      <c r="U33" s="35" cm="1">
        <f t="array" aca="1" ref="U33" ca="1">IF(ROUND(ROUND(T33,2)-T33,4)=0,_xlfn.XLOOKUP(T33,INDIRECT($A$4&amp;"!$G$41:$G$141"),INDIRECT($A$4&amp;"!$A$41:$A$141"),0,1,1),IF(T33&gt;=1,0,(ROUNDUP(T33,2)-T33)*100*_xlfn.XLOOKUP(T33,INDIRECT($A$4&amp;"!$G$41:$G$141"),INDIRECT($A$4&amp;"!$A$41:$A$141"),0,-1,-1)+(T33-ROUNDDOWN(T33,2))*100*_xlfn.XLOOKUP(T33,INDIRECT($A$4&amp;"!$G$41:$G$141"),INDIRECT($A$4&amp;"!$A$41:$A$141"),0,1,1)))</f>
        <v>1.0000000000000009</v>
      </c>
      <c r="V33" s="66">
        <f t="shared" ca="1" si="8"/>
        <v>272.22222222222246</v>
      </c>
    </row>
    <row r="34" spans="1:22" x14ac:dyDescent="0.35">
      <c r="A34" s="32">
        <f t="shared" si="9"/>
        <v>46495</v>
      </c>
      <c r="B34" s="65" cm="1">
        <f t="array" aca="1" ref="B34" ca="1">_xlfn.XLOOKUP(A34,INDIRECT($A$5&amp;"!$AJ$41:$AJ$406"),INDIRECT($A$5&amp;"!$AK$41:$AK$406"))*SUM($F$3:$I$3)</f>
        <v>0</v>
      </c>
      <c r="C34" s="65" cm="1">
        <f t="array" aca="1" ref="C34" ca="1">_xlfn.XLOOKUP(A34,INDIRECT($A$5&amp;"!$AJ$41:$AJ$406"),INDIRECT($A$5&amp;"!$AL$41:$AL$406"))*SUM($F$3:$I$3)</f>
        <v>24.5</v>
      </c>
      <c r="D34" s="65" cm="1">
        <f t="array" aca="1" ref="D34" ca="1">_xlfn.XLOOKUP(A34,INDIRECT($A$5&amp;"!$AJ$41:$AJ$406"),INDIRECT($A$5&amp;"!$AO$41:$AO$406"))*SUM($F$3:$I$3)</f>
        <v>15.925000000000001</v>
      </c>
      <c r="E34" s="34" cm="1">
        <f t="array" ref="E34">SUMPRODUCT(('PT Storengy'!$B$8:$I$372)*('PT Storengy'!$A$8:$A$372=$A34)*('PT Storengy'!$B$5:$I$5=$A$6)*('PT Storengy'!$B$7:$I$7=$A$7))</f>
        <v>0.45</v>
      </c>
      <c r="F34" s="107">
        <f t="shared" ca="1" si="0"/>
        <v>2.6949995999999992</v>
      </c>
      <c r="G34" s="141">
        <f t="shared" ca="1" si="3"/>
        <v>0.10389</v>
      </c>
      <c r="H34" s="35" cm="1">
        <f t="array" aca="1" ref="H34" ca="1">IF(ROUND(ROUND(G34,2)-G34,4)=0,_xlfn.XLOOKUP(G34,INDIRECT($A$4&amp;"!$G$41:$G$141"),INDIRECT($A$4&amp;"!$A$41:$A$141"),0,1,1),IF(G34&gt;=1,0,(ROUNDUP(G34,2)-G34)*100*_xlfn.XLOOKUP(G34,INDIRECT($A$4&amp;"!$G$41:$G$141"),INDIRECT($A$4&amp;"!$A$41:$A$141"),0,-1,-1)+(G34-ROUNDDOWN(G34,2))*100*_xlfn.XLOOKUP(G34,INDIRECT($A$4&amp;"!$G$41:$G$141"),INDIRECT($A$4&amp;"!$A$41:$A$141"),0,1,1)))</f>
        <v>0.99999999999999956</v>
      </c>
      <c r="I34" s="66">
        <f t="shared" ca="1" si="4"/>
        <v>149.72219999999999</v>
      </c>
      <c r="J34" s="106" cm="1">
        <f t="array" aca="1" ref="J34" ca="1">IF(COUNTIFS('PTC NaTran'!$K$7:$K$15996,"",'PTC NaTran'!$A$7:$A$15996,J$16,'PTC NaTran'!$D$7:$D$15996,$A34,'PTC NaTran'!$C$7:$C$15996,"DEL")&gt;0,J$14,SUMIFS('PTC NaTran'!$K$7:$K$15996,'PTC NaTran'!$A$7:$A$15996,J$16,'PTC NaTran'!$D$7:$D$15996,$A34,'PTC NaTran'!$C$7:$C$15996,"DEL")*1.0026*$F$4/INDIRECT($A$4&amp;"!D9"))</f>
        <v>165.56415441176472</v>
      </c>
      <c r="K34" s="106">
        <v>1000</v>
      </c>
      <c r="L34" s="107">
        <f t="shared" ca="1" si="1"/>
        <v>2.6949999999999994</v>
      </c>
      <c r="M34" s="141">
        <f t="shared" ca="1" si="5"/>
        <v>0.10389</v>
      </c>
      <c r="N34" s="35" cm="1">
        <f t="array" aca="1" ref="N34" ca="1">IF(ROUND(ROUND(M34,2)-M34,4)=0,_xlfn.XLOOKUP(M34,INDIRECT($A$4&amp;"!$G$41:$G$141"),INDIRECT($A$4&amp;"!$A$41:$A$141"),0,1,1),IF(M34&gt;=1,0,(ROUNDUP(M34,2)-M34)*100*_xlfn.XLOOKUP(M34,INDIRECT($A$4&amp;"!$G$41:$G$141"),INDIRECT($A$4&amp;"!$A$41:$A$141"),0,-1,-1)+(M34-ROUNDDOWN(M34,2))*100*_xlfn.XLOOKUP(M34,INDIRECT($A$4&amp;"!$G$41:$G$141"),INDIRECT($A$4&amp;"!$A$41:$A$141"),0,1,1)))</f>
        <v>0.99999999999999956</v>
      </c>
      <c r="O34" s="66">
        <f t="shared" ca="1" si="6"/>
        <v>149.72222222222217</v>
      </c>
      <c r="S34" s="107">
        <f t="shared" ca="1" si="2"/>
        <v>4.9000000000000012</v>
      </c>
      <c r="T34" s="51">
        <f t="shared" ca="1" si="7"/>
        <v>0.18889</v>
      </c>
      <c r="U34" s="35" cm="1">
        <f t="array" aca="1" ref="U34" ca="1">IF(ROUND(ROUND(T34,2)-T34,4)=0,_xlfn.XLOOKUP(T34,INDIRECT($A$4&amp;"!$G$41:$G$141"),INDIRECT($A$4&amp;"!$A$41:$A$141"),0,1,1),IF(T34&gt;=1,0,(ROUNDUP(T34,2)-T34)*100*_xlfn.XLOOKUP(T34,INDIRECT($A$4&amp;"!$G$41:$G$141"),INDIRECT($A$4&amp;"!$A$41:$A$141"),0,-1,-1)+(T34-ROUNDDOWN(T34,2))*100*_xlfn.XLOOKUP(T34,INDIRECT($A$4&amp;"!$G$41:$G$141"),INDIRECT($A$4&amp;"!$A$41:$A$141"),0,1,1)))</f>
        <v>1.0000000000000009</v>
      </c>
      <c r="V34" s="66">
        <f t="shared" ca="1" si="8"/>
        <v>272.22222222222246</v>
      </c>
    </row>
    <row r="35" spans="1:22" x14ac:dyDescent="0.35">
      <c r="A35" s="32">
        <f t="shared" si="9"/>
        <v>46496</v>
      </c>
      <c r="B35" s="65" cm="1">
        <f t="array" aca="1" ref="B35" ca="1">_xlfn.XLOOKUP(A35,INDIRECT($A$5&amp;"!$AJ$41:$AJ$406"),INDIRECT($A$5&amp;"!$AK$41:$AK$406"))*SUM($F$3:$I$3)</f>
        <v>0</v>
      </c>
      <c r="C35" s="65" cm="1">
        <f t="array" aca="1" ref="C35" ca="1">_xlfn.XLOOKUP(A35,INDIRECT($A$5&amp;"!$AJ$41:$AJ$406"),INDIRECT($A$5&amp;"!$AL$41:$AL$406"))*SUM($F$3:$I$3)</f>
        <v>24.5</v>
      </c>
      <c r="D35" s="65" cm="1">
        <f t="array" aca="1" ref="D35" ca="1">_xlfn.XLOOKUP(A35,INDIRECT($A$5&amp;"!$AJ$41:$AJ$406"),INDIRECT($A$5&amp;"!$AO$41:$AO$406"))*SUM($F$3:$I$3)</f>
        <v>15.925000000000001</v>
      </c>
      <c r="E35" s="34" cm="1">
        <f t="array" ref="E35">SUMPRODUCT(('PT Storengy'!$B$8:$I$372)*('PT Storengy'!$A$8:$A$372=$A35)*('PT Storengy'!$B$5:$I$5=$A$6)*('PT Storengy'!$B$7:$I$7=$A$7))</f>
        <v>0.45</v>
      </c>
      <c r="F35" s="107">
        <f t="shared" ca="1" si="0"/>
        <v>2.844721799999999</v>
      </c>
      <c r="G35" s="141">
        <f t="shared" ca="1" si="3"/>
        <v>0.11</v>
      </c>
      <c r="H35" s="35" cm="1">
        <f t="array" aca="1" ref="H35" ca="1">IF(ROUND(ROUND(G35,2)-G35,4)=0,_xlfn.XLOOKUP(G35,INDIRECT($A$4&amp;"!$G$41:$G$141"),INDIRECT($A$4&amp;"!$A$41:$A$141"),0,1,1),IF(G35&gt;=1,0,(ROUNDUP(G35,2)-G35)*100*_xlfn.XLOOKUP(G35,INDIRECT($A$4&amp;"!$G$41:$G$141"),INDIRECT($A$4&amp;"!$A$41:$A$141"),0,-1,-1)+(G35-ROUNDDOWN(G35,2))*100*_xlfn.XLOOKUP(G35,INDIRECT($A$4&amp;"!$G$41:$G$141"),INDIRECT($A$4&amp;"!$A$41:$A$141"),0,1,1)))</f>
        <v>1</v>
      </c>
      <c r="I35" s="66">
        <f t="shared" ca="1" si="4"/>
        <v>149.72219999999999</v>
      </c>
      <c r="J35" s="106" cm="1">
        <f t="array" aca="1" ref="J35" ca="1">IF(COUNTIFS('PTC NaTran'!$K$7:$K$15996,"",'PTC NaTran'!$A$7:$A$15996,J$16,'PTC NaTran'!$D$7:$D$15996,$A35,'PTC NaTran'!$C$7:$C$15996,"DEL")&gt;0,J$14,SUMIFS('PTC NaTran'!$K$7:$K$15996,'PTC NaTran'!$A$7:$A$15996,J$16,'PTC NaTran'!$D$7:$D$15996,$A35,'PTC NaTran'!$C$7:$C$15996,"DEL")*1.0026*$F$4/INDIRECT($A$4&amp;"!D9"))</f>
        <v>165.56415441176472</v>
      </c>
      <c r="K35" s="106">
        <v>1000</v>
      </c>
      <c r="L35" s="107">
        <f t="shared" ca="1" si="1"/>
        <v>2.8447222222222215</v>
      </c>
      <c r="M35" s="141">
        <f t="shared" ca="1" si="5"/>
        <v>0.11</v>
      </c>
      <c r="N35" s="35" cm="1">
        <f t="array" aca="1" ref="N35" ca="1">IF(ROUND(ROUND(M35,2)-M35,4)=0,_xlfn.XLOOKUP(M35,INDIRECT($A$4&amp;"!$G$41:$G$141"),INDIRECT($A$4&amp;"!$A$41:$A$141"),0,1,1),IF(M35&gt;=1,0,(ROUNDUP(M35,2)-M35)*100*_xlfn.XLOOKUP(M35,INDIRECT($A$4&amp;"!$G$41:$G$141"),INDIRECT($A$4&amp;"!$A$41:$A$141"),0,-1,-1)+(M35-ROUNDDOWN(M35,2))*100*_xlfn.XLOOKUP(M35,INDIRECT($A$4&amp;"!$G$41:$G$141"),INDIRECT($A$4&amp;"!$A$41:$A$141"),0,1,1)))</f>
        <v>1</v>
      </c>
      <c r="O35" s="66">
        <f t="shared" ca="1" si="6"/>
        <v>149.72222222222223</v>
      </c>
      <c r="S35" s="107">
        <f t="shared" ca="1" si="2"/>
        <v>5.1722222222222234</v>
      </c>
      <c r="T35" s="51">
        <f t="shared" ca="1" si="7"/>
        <v>0.2</v>
      </c>
      <c r="U35" s="35" cm="1">
        <f t="array" aca="1" ref="U35" ca="1">IF(ROUND(ROUND(T35,2)-T35,4)=0,_xlfn.XLOOKUP(T35,INDIRECT($A$4&amp;"!$G$41:$G$141"),INDIRECT($A$4&amp;"!$A$41:$A$141"),0,1,1),IF(T35&gt;=1,0,(ROUNDUP(T35,2)-T35)*100*_xlfn.XLOOKUP(T35,INDIRECT($A$4&amp;"!$G$41:$G$141"),INDIRECT($A$4&amp;"!$A$41:$A$141"),0,-1,-1)+(T35-ROUNDDOWN(T35,2))*100*_xlfn.XLOOKUP(T35,INDIRECT($A$4&amp;"!$G$41:$G$141"),INDIRECT($A$4&amp;"!$A$41:$A$141"),0,1,1)))</f>
        <v>1</v>
      </c>
      <c r="V35" s="66">
        <f t="shared" ca="1" si="8"/>
        <v>272.22222222222223</v>
      </c>
    </row>
    <row r="36" spans="1:22" x14ac:dyDescent="0.35">
      <c r="A36" s="32">
        <f t="shared" si="9"/>
        <v>46497</v>
      </c>
      <c r="B36" s="65" cm="1">
        <f t="array" aca="1" ref="B36" ca="1">_xlfn.XLOOKUP(A36,INDIRECT($A$5&amp;"!$AJ$41:$AJ$406"),INDIRECT($A$5&amp;"!$AK$41:$AK$406"))*SUM($F$3:$I$3)</f>
        <v>0</v>
      </c>
      <c r="C36" s="65" cm="1">
        <f t="array" aca="1" ref="C36" ca="1">_xlfn.XLOOKUP(A36,INDIRECT($A$5&amp;"!$AJ$41:$AJ$406"),INDIRECT($A$5&amp;"!$AL$41:$AL$406"))*SUM($F$3:$I$3)</f>
        <v>24.5</v>
      </c>
      <c r="D36" s="65" cm="1">
        <f t="array" aca="1" ref="D36" ca="1">_xlfn.XLOOKUP(A36,INDIRECT($A$5&amp;"!$AJ$41:$AJ$406"),INDIRECT($A$5&amp;"!$AO$41:$AO$406"))*SUM($F$3:$I$3)</f>
        <v>15.925000000000001</v>
      </c>
      <c r="E36" s="34" cm="1">
        <f t="array" ref="E36">SUMPRODUCT(('PT Storengy'!$B$8:$I$372)*('PT Storengy'!$A$8:$A$372=$A36)*('PT Storengy'!$B$5:$I$5=$A$6)*('PT Storengy'!$B$7:$I$7=$A$7))</f>
        <v>0.45</v>
      </c>
      <c r="F36" s="107">
        <f t="shared" ca="1" si="0"/>
        <v>2.9944439999999988</v>
      </c>
      <c r="G36" s="141">
        <f t="shared" ca="1" si="3"/>
        <v>0.11611</v>
      </c>
      <c r="H36" s="35" cm="1">
        <f t="array" aca="1" ref="H36" ca="1">IF(ROUND(ROUND(G36,2)-G36,4)=0,_xlfn.XLOOKUP(G36,INDIRECT($A$4&amp;"!$G$41:$G$141"),INDIRECT($A$4&amp;"!$A$41:$A$141"),0,1,1),IF(G36&gt;=1,0,(ROUNDUP(G36,2)-G36)*100*_xlfn.XLOOKUP(G36,INDIRECT($A$4&amp;"!$G$41:$G$141"),INDIRECT($A$4&amp;"!$A$41:$A$141"),0,-1,-1)+(G36-ROUNDDOWN(G36,2))*100*_xlfn.XLOOKUP(G36,INDIRECT($A$4&amp;"!$G$41:$G$141"),INDIRECT($A$4&amp;"!$A$41:$A$141"),0,1,1)))</f>
        <v>0.99999999999999956</v>
      </c>
      <c r="I36" s="66">
        <f t="shared" ca="1" si="4"/>
        <v>149.72219999999999</v>
      </c>
      <c r="J36" s="106" cm="1">
        <f t="array" aca="1" ref="J36" ca="1">IF(COUNTIFS('PTC NaTran'!$K$7:$K$15996,"",'PTC NaTran'!$A$7:$A$15996,J$16,'PTC NaTran'!$D$7:$D$15996,$A36,'PTC NaTran'!$C$7:$C$15996,"DEL")&gt;0,J$14,SUMIFS('PTC NaTran'!$K$7:$K$15996,'PTC NaTran'!$A$7:$A$15996,J$16,'PTC NaTran'!$D$7:$D$15996,$A36,'PTC NaTran'!$C$7:$C$15996,"DEL")*1.0026*$F$4/INDIRECT($A$4&amp;"!D9"))</f>
        <v>165.56415441176472</v>
      </c>
      <c r="K36" s="106">
        <v>1000</v>
      </c>
      <c r="L36" s="107">
        <f t="shared" ca="1" si="1"/>
        <v>2.9944444444444436</v>
      </c>
      <c r="M36" s="141">
        <f t="shared" ca="1" si="5"/>
        <v>0.11611</v>
      </c>
      <c r="N36" s="35" cm="1">
        <f t="array" aca="1" ref="N36" ca="1">IF(ROUND(ROUND(M36,2)-M36,4)=0,_xlfn.XLOOKUP(M36,INDIRECT($A$4&amp;"!$G$41:$G$141"),INDIRECT($A$4&amp;"!$A$41:$A$141"),0,1,1),IF(M36&gt;=1,0,(ROUNDUP(M36,2)-M36)*100*_xlfn.XLOOKUP(M36,INDIRECT($A$4&amp;"!$G$41:$G$141"),INDIRECT($A$4&amp;"!$A$41:$A$141"),0,-1,-1)+(M36-ROUNDDOWN(M36,2))*100*_xlfn.XLOOKUP(M36,INDIRECT($A$4&amp;"!$G$41:$G$141"),INDIRECT($A$4&amp;"!$A$41:$A$141"),0,1,1)))</f>
        <v>0.99999999999999956</v>
      </c>
      <c r="O36" s="66">
        <f t="shared" ca="1" si="6"/>
        <v>149.72222222222217</v>
      </c>
      <c r="S36" s="107">
        <f t="shared" ca="1" si="2"/>
        <v>5.4444444444444455</v>
      </c>
      <c r="T36" s="51">
        <f t="shared" ca="1" si="7"/>
        <v>0.21110999999999999</v>
      </c>
      <c r="U36" s="35" cm="1">
        <f t="array" aca="1" ref="U36" ca="1">IF(ROUND(ROUND(T36,2)-T36,4)=0,_xlfn.XLOOKUP(T36,INDIRECT($A$4&amp;"!$G$41:$G$141"),INDIRECT($A$4&amp;"!$A$41:$A$141"),0,1,1),IF(T36&gt;=1,0,(ROUNDUP(T36,2)-T36)*100*_xlfn.XLOOKUP(T36,INDIRECT($A$4&amp;"!$G$41:$G$141"),INDIRECT($A$4&amp;"!$A$41:$A$141"),0,-1,-1)+(T36-ROUNDDOWN(T36,2))*100*_xlfn.XLOOKUP(T36,INDIRECT($A$4&amp;"!$G$41:$G$141"),INDIRECT($A$4&amp;"!$A$41:$A$141"),0,1,1)))</f>
        <v>1.0000000000000009</v>
      </c>
      <c r="V36" s="66">
        <f t="shared" ca="1" si="8"/>
        <v>272.22222222222246</v>
      </c>
    </row>
    <row r="37" spans="1:22" x14ac:dyDescent="0.35">
      <c r="A37" s="32">
        <f t="shared" si="9"/>
        <v>46498</v>
      </c>
      <c r="B37" s="65" cm="1">
        <f t="array" aca="1" ref="B37" ca="1">_xlfn.XLOOKUP(A37,INDIRECT($A$5&amp;"!$AJ$41:$AJ$406"),INDIRECT($A$5&amp;"!$AK$41:$AK$406"))*SUM($F$3:$I$3)</f>
        <v>0</v>
      </c>
      <c r="C37" s="65" cm="1">
        <f t="array" aca="1" ref="C37" ca="1">_xlfn.XLOOKUP(A37,INDIRECT($A$5&amp;"!$AJ$41:$AJ$406"),INDIRECT($A$5&amp;"!$AL$41:$AL$406"))*SUM($F$3:$I$3)</f>
        <v>24.5</v>
      </c>
      <c r="D37" s="65" cm="1">
        <f t="array" aca="1" ref="D37" ca="1">_xlfn.XLOOKUP(A37,INDIRECT($A$5&amp;"!$AJ$41:$AJ$406"),INDIRECT($A$5&amp;"!$AO$41:$AO$406"))*SUM($F$3:$I$3)</f>
        <v>15.925000000000001</v>
      </c>
      <c r="E37" s="34" cm="1">
        <f t="array" ref="E37">SUMPRODUCT(('PT Storengy'!$B$8:$I$372)*('PT Storengy'!$A$8:$A$372=$A37)*('PT Storengy'!$B$5:$I$5=$A$6)*('PT Storengy'!$B$7:$I$7=$A$7))</f>
        <v>0.45</v>
      </c>
      <c r="F37" s="107">
        <f t="shared" ca="1" si="0"/>
        <v>3.1441661999999986</v>
      </c>
      <c r="G37" s="141">
        <f t="shared" ca="1" si="3"/>
        <v>0.12222</v>
      </c>
      <c r="H37" s="35" cm="1">
        <f t="array" aca="1" ref="H37" ca="1">IF(ROUND(ROUND(G37,2)-G37,4)=0,_xlfn.XLOOKUP(G37,INDIRECT($A$4&amp;"!$G$41:$G$141"),INDIRECT($A$4&amp;"!$A$41:$A$141"),0,1,1),IF(G37&gt;=1,0,(ROUNDUP(G37,2)-G37)*100*_xlfn.XLOOKUP(G37,INDIRECT($A$4&amp;"!$G$41:$G$141"),INDIRECT($A$4&amp;"!$A$41:$A$141"),0,-1,-1)+(G37-ROUNDDOWN(G37,2))*100*_xlfn.XLOOKUP(G37,INDIRECT($A$4&amp;"!$G$41:$G$141"),INDIRECT($A$4&amp;"!$A$41:$A$141"),0,1,1)))</f>
        <v>1.0000000000000009</v>
      </c>
      <c r="I37" s="66">
        <f t="shared" ca="1" si="4"/>
        <v>149.72219999999999</v>
      </c>
      <c r="J37" s="106" cm="1">
        <f t="array" aca="1" ref="J37" ca="1">IF(COUNTIFS('PTC NaTran'!$K$7:$K$15996,"",'PTC NaTran'!$A$7:$A$15996,J$16,'PTC NaTran'!$D$7:$D$15996,$A37,'PTC NaTran'!$C$7:$C$15996,"DEL")&gt;0,J$14,SUMIFS('PTC NaTran'!$K$7:$K$15996,'PTC NaTran'!$A$7:$A$15996,J$16,'PTC NaTran'!$D$7:$D$15996,$A37,'PTC NaTran'!$C$7:$C$15996,"DEL")*1.0026*$F$4/INDIRECT($A$4&amp;"!D9"))</f>
        <v>165.56415441176472</v>
      </c>
      <c r="K37" s="106">
        <v>1000</v>
      </c>
      <c r="L37" s="107">
        <f t="shared" ca="1" si="1"/>
        <v>3.1441666666666661</v>
      </c>
      <c r="M37" s="141">
        <f t="shared" ca="1" si="5"/>
        <v>0.12222</v>
      </c>
      <c r="N37" s="35" cm="1">
        <f t="array" aca="1" ref="N37" ca="1">IF(ROUND(ROUND(M37,2)-M37,4)=0,_xlfn.XLOOKUP(M37,INDIRECT($A$4&amp;"!$G$41:$G$141"),INDIRECT($A$4&amp;"!$A$41:$A$141"),0,1,1),IF(M37&gt;=1,0,(ROUNDUP(M37,2)-M37)*100*_xlfn.XLOOKUP(M37,INDIRECT($A$4&amp;"!$G$41:$G$141"),INDIRECT($A$4&amp;"!$A$41:$A$141"),0,-1,-1)+(M37-ROUNDDOWN(M37,2))*100*_xlfn.XLOOKUP(M37,INDIRECT($A$4&amp;"!$G$41:$G$141"),INDIRECT($A$4&amp;"!$A$41:$A$141"),0,1,1)))</f>
        <v>1.0000000000000009</v>
      </c>
      <c r="O37" s="66">
        <f t="shared" ca="1" si="6"/>
        <v>149.72222222222237</v>
      </c>
      <c r="S37" s="107">
        <f t="shared" ca="1" si="2"/>
        <v>5.7166666666666677</v>
      </c>
      <c r="T37" s="51">
        <f t="shared" ca="1" si="7"/>
        <v>0.22222</v>
      </c>
      <c r="U37" s="35" cm="1">
        <f t="array" aca="1" ref="U37" ca="1">IF(ROUND(ROUND(T37,2)-T37,4)=0,_xlfn.XLOOKUP(T37,INDIRECT($A$4&amp;"!$G$41:$G$141"),INDIRECT($A$4&amp;"!$A$41:$A$141"),0,1,1),IF(T37&gt;=1,0,(ROUNDUP(T37,2)-T37)*100*_xlfn.XLOOKUP(T37,INDIRECT($A$4&amp;"!$G$41:$G$141"),INDIRECT($A$4&amp;"!$A$41:$A$141"),0,-1,-1)+(T37-ROUNDDOWN(T37,2))*100*_xlfn.XLOOKUP(T37,INDIRECT($A$4&amp;"!$G$41:$G$141"),INDIRECT($A$4&amp;"!$A$41:$A$141"),0,1,1)))</f>
        <v>1.0000000000000009</v>
      </c>
      <c r="V37" s="66">
        <f t="shared" ca="1" si="8"/>
        <v>272.22222222222246</v>
      </c>
    </row>
    <row r="38" spans="1:22" x14ac:dyDescent="0.35">
      <c r="A38" s="32">
        <f t="shared" si="9"/>
        <v>46499</v>
      </c>
      <c r="B38" s="65" cm="1">
        <f t="array" aca="1" ref="B38" ca="1">_xlfn.XLOOKUP(A38,INDIRECT($A$5&amp;"!$AJ$41:$AJ$406"),INDIRECT($A$5&amp;"!$AK$41:$AK$406"))*SUM($F$3:$I$3)</f>
        <v>0</v>
      </c>
      <c r="C38" s="65" cm="1">
        <f t="array" aca="1" ref="C38" ca="1">_xlfn.XLOOKUP(A38,INDIRECT($A$5&amp;"!$AJ$41:$AJ$406"),INDIRECT($A$5&amp;"!$AL$41:$AL$406"))*SUM($F$3:$I$3)</f>
        <v>24.5</v>
      </c>
      <c r="D38" s="65" cm="1">
        <f t="array" aca="1" ref="D38" ca="1">_xlfn.XLOOKUP(A38,INDIRECT($A$5&amp;"!$AJ$41:$AJ$406"),INDIRECT($A$5&amp;"!$AO$41:$AO$406"))*SUM($F$3:$I$3)</f>
        <v>15.925000000000001</v>
      </c>
      <c r="E38" s="34" cm="1">
        <f t="array" ref="E38">SUMPRODUCT(('PT Storengy'!$B$8:$I$372)*('PT Storengy'!$A$8:$A$372=$A38)*('PT Storengy'!$B$5:$I$5=$A$6)*('PT Storengy'!$B$7:$I$7=$A$7))</f>
        <v>0.45</v>
      </c>
      <c r="F38" s="107">
        <f t="shared" ca="1" si="0"/>
        <v>3.2938883999999984</v>
      </c>
      <c r="G38" s="141">
        <f t="shared" ca="1" si="3"/>
        <v>0.12833</v>
      </c>
      <c r="H38" s="35" cm="1">
        <f t="array" aca="1" ref="H38" ca="1">IF(ROUND(ROUND(G38,2)-G38,4)=0,_xlfn.XLOOKUP(G38,INDIRECT($A$4&amp;"!$G$41:$G$141"),INDIRECT($A$4&amp;"!$A$41:$A$141"),0,1,1),IF(G38&gt;=1,0,(ROUNDUP(G38,2)-G38)*100*_xlfn.XLOOKUP(G38,INDIRECT($A$4&amp;"!$G$41:$G$141"),INDIRECT($A$4&amp;"!$A$41:$A$141"),0,-1,-1)+(G38-ROUNDDOWN(G38,2))*100*_xlfn.XLOOKUP(G38,INDIRECT($A$4&amp;"!$G$41:$G$141"),INDIRECT($A$4&amp;"!$A$41:$A$141"),0,1,1)))</f>
        <v>1.0000000000000009</v>
      </c>
      <c r="I38" s="66">
        <f t="shared" ca="1" si="4"/>
        <v>149.72219999999999</v>
      </c>
      <c r="J38" s="106" cm="1">
        <f t="array" aca="1" ref="J38" ca="1">IF(COUNTIFS('PTC NaTran'!$K$7:$K$15996,"",'PTC NaTran'!$A$7:$A$15996,J$16,'PTC NaTran'!$D$7:$D$15996,$A38,'PTC NaTran'!$C$7:$C$15996,"DEL")&gt;0,J$14,SUMIFS('PTC NaTran'!$K$7:$K$15996,'PTC NaTran'!$A$7:$A$15996,J$16,'PTC NaTran'!$D$7:$D$15996,$A38,'PTC NaTran'!$C$7:$C$15996,"DEL")*1.0026*$F$4/INDIRECT($A$4&amp;"!D9"))</f>
        <v>165.56415441176472</v>
      </c>
      <c r="K38" s="106">
        <v>1000</v>
      </c>
      <c r="L38" s="107">
        <f t="shared" ca="1" si="1"/>
        <v>3.2938888888888886</v>
      </c>
      <c r="M38" s="141">
        <f t="shared" ca="1" si="5"/>
        <v>0.12833</v>
      </c>
      <c r="N38" s="35" cm="1">
        <f t="array" aca="1" ref="N38" ca="1">IF(ROUND(ROUND(M38,2)-M38,4)=0,_xlfn.XLOOKUP(M38,INDIRECT($A$4&amp;"!$G$41:$G$141"),INDIRECT($A$4&amp;"!$A$41:$A$141"),0,1,1),IF(M38&gt;=1,0,(ROUNDUP(M38,2)-M38)*100*_xlfn.XLOOKUP(M38,INDIRECT($A$4&amp;"!$G$41:$G$141"),INDIRECT($A$4&amp;"!$A$41:$A$141"),0,-1,-1)+(M38-ROUNDDOWN(M38,2))*100*_xlfn.XLOOKUP(M38,INDIRECT($A$4&amp;"!$G$41:$G$141"),INDIRECT($A$4&amp;"!$A$41:$A$141"),0,1,1)))</f>
        <v>1.0000000000000009</v>
      </c>
      <c r="O38" s="66">
        <f t="shared" ca="1" si="6"/>
        <v>149.72222222222237</v>
      </c>
      <c r="S38" s="107">
        <f t="shared" ca="1" si="2"/>
        <v>5.98840340058889</v>
      </c>
      <c r="T38" s="51">
        <f t="shared" ca="1" si="7"/>
        <v>0.23333000000000001</v>
      </c>
      <c r="U38" s="35" cm="1">
        <f t="array" aca="1" ref="U38" ca="1">IF(ROUND(ROUND(T38,2)-T38,4)=0,_xlfn.XLOOKUP(T38,INDIRECT($A$4&amp;"!$G$41:$G$141"),INDIRECT($A$4&amp;"!$A$41:$A$141"),0,1,1),IF(T38&gt;=1,0,(ROUNDUP(T38,2)-T38)*100*_xlfn.XLOOKUP(T38,INDIRECT($A$4&amp;"!$G$41:$G$141"),INDIRECT($A$4&amp;"!$A$41:$A$141"),0,-1,-1)+(T38-ROUNDDOWN(T38,2))*100*_xlfn.XLOOKUP(T38,INDIRECT($A$4&amp;"!$G$41:$G$141"),INDIRECT($A$4&amp;"!$A$41:$A$141"),0,1,1)))</f>
        <v>0.99821657359183757</v>
      </c>
      <c r="V38" s="66">
        <f t="shared" ca="1" si="8"/>
        <v>271.73673392222247</v>
      </c>
    </row>
    <row r="39" spans="1:22" x14ac:dyDescent="0.35">
      <c r="A39" s="32">
        <f t="shared" si="9"/>
        <v>46500</v>
      </c>
      <c r="B39" s="65" cm="1">
        <f t="array" aca="1" ref="B39" ca="1">_xlfn.XLOOKUP(A39,INDIRECT($A$5&amp;"!$AJ$41:$AJ$406"),INDIRECT($A$5&amp;"!$AK$41:$AK$406"))*SUM($F$3:$I$3)</f>
        <v>0</v>
      </c>
      <c r="C39" s="65" cm="1">
        <f t="array" aca="1" ref="C39" ca="1">_xlfn.XLOOKUP(A39,INDIRECT($A$5&amp;"!$AJ$41:$AJ$406"),INDIRECT($A$5&amp;"!$AL$41:$AL$406"))*SUM($F$3:$I$3)</f>
        <v>24.5</v>
      </c>
      <c r="D39" s="65" cm="1">
        <f t="array" aca="1" ref="D39" ca="1">_xlfn.XLOOKUP(A39,INDIRECT($A$5&amp;"!$AJ$41:$AJ$406"),INDIRECT($A$5&amp;"!$AO$41:$AO$406"))*SUM($F$3:$I$3)</f>
        <v>15.925000000000001</v>
      </c>
      <c r="E39" s="34" cm="1">
        <f t="array" ref="E39">SUMPRODUCT(('PT Storengy'!$B$8:$I$372)*('PT Storengy'!$A$8:$A$372=$A39)*('PT Storengy'!$B$5:$I$5=$A$6)*('PT Storengy'!$B$7:$I$7=$A$7))</f>
        <v>0.45</v>
      </c>
      <c r="F39" s="107">
        <f t="shared" ca="1" si="0"/>
        <v>3.4436105999999982</v>
      </c>
      <c r="G39" s="141">
        <f t="shared" ca="1" si="3"/>
        <v>0.13444</v>
      </c>
      <c r="H39" s="35" cm="1">
        <f t="array" aca="1" ref="H39" ca="1">IF(ROUND(ROUND(G39,2)-G39,4)=0,_xlfn.XLOOKUP(G39,INDIRECT($A$4&amp;"!$G$41:$G$141"),INDIRECT($A$4&amp;"!$A$41:$A$141"),0,1,1),IF(G39&gt;=1,0,(ROUNDUP(G39,2)-G39)*100*_xlfn.XLOOKUP(G39,INDIRECT($A$4&amp;"!$G$41:$G$141"),INDIRECT($A$4&amp;"!$A$41:$A$141"),0,-1,-1)+(G39-ROUNDDOWN(G39,2))*100*_xlfn.XLOOKUP(G39,INDIRECT($A$4&amp;"!$G$41:$G$141"),INDIRECT($A$4&amp;"!$A$41:$A$141"),0,1,1)))</f>
        <v>1.0000000000000009</v>
      </c>
      <c r="I39" s="66">
        <f t="shared" ca="1" si="4"/>
        <v>149.72219999999999</v>
      </c>
      <c r="J39" s="106" cm="1">
        <f t="array" aca="1" ref="J39" ca="1">IF(COUNTIFS('PTC NaTran'!$K$7:$K$15996,"",'PTC NaTran'!$A$7:$A$15996,J$16,'PTC NaTran'!$D$7:$D$15996,$A39,'PTC NaTran'!$C$7:$C$15996,"DEL")&gt;0,J$14,SUMIFS('PTC NaTran'!$K$7:$K$15996,'PTC NaTran'!$A$7:$A$15996,J$16,'PTC NaTran'!$D$7:$D$15996,$A39,'PTC NaTran'!$C$7:$C$15996,"DEL")*1.0026*$F$4/INDIRECT($A$4&amp;"!D9"))</f>
        <v>165.56415441176472</v>
      </c>
      <c r="K39" s="106">
        <v>1000</v>
      </c>
      <c r="L39" s="107">
        <f t="shared" ca="1" si="1"/>
        <v>3.4436111111111112</v>
      </c>
      <c r="M39" s="141">
        <f t="shared" ca="1" si="5"/>
        <v>0.13444</v>
      </c>
      <c r="N39" s="35" cm="1">
        <f t="array" aca="1" ref="N39" ca="1">IF(ROUND(ROUND(M39,2)-M39,4)=0,_xlfn.XLOOKUP(M39,INDIRECT($A$4&amp;"!$G$41:$G$141"),INDIRECT($A$4&amp;"!$A$41:$A$141"),0,1,1),IF(M39&gt;=1,0,(ROUNDUP(M39,2)-M39)*100*_xlfn.XLOOKUP(M39,INDIRECT($A$4&amp;"!$G$41:$G$141"),INDIRECT($A$4&amp;"!$A$41:$A$141"),0,-1,-1)+(M39-ROUNDDOWN(M39,2))*100*_xlfn.XLOOKUP(M39,INDIRECT($A$4&amp;"!$G$41:$G$141"),INDIRECT($A$4&amp;"!$A$41:$A$141"),0,1,1)))</f>
        <v>1.0000000000000009</v>
      </c>
      <c r="O39" s="66">
        <f t="shared" ca="1" si="6"/>
        <v>149.72222222222237</v>
      </c>
      <c r="S39" s="107">
        <f t="shared" ca="1" si="2"/>
        <v>6.2585232981006023</v>
      </c>
      <c r="T39" s="51">
        <f t="shared" ca="1" si="7"/>
        <v>0.24442</v>
      </c>
      <c r="U39" s="35" cm="1">
        <f t="array" aca="1" ref="U39" ca="1">IF(ROUND(ROUND(T39,2)-T39,4)=0,_xlfn.XLOOKUP(T39,INDIRECT($A$4&amp;"!$G$41:$G$141"),INDIRECT($A$4&amp;"!$A$41:$A$141"),0,1,1),IF(T39&gt;=1,0,(ROUNDUP(T39,2)-T39)*100*_xlfn.XLOOKUP(T39,INDIRECT($A$4&amp;"!$G$41:$G$141"),INDIRECT($A$4&amp;"!$A$41:$A$141"),0,-1,-1)+(T39-ROUNDDOWN(T39,2))*100*_xlfn.XLOOKUP(T39,INDIRECT($A$4&amp;"!$G$41:$G$141"),INDIRECT($A$4&amp;"!$A$41:$A$141"),0,1,1)))</f>
        <v>0.99227717453281949</v>
      </c>
      <c r="V39" s="66">
        <f t="shared" ca="1" si="8"/>
        <v>270.119897511712</v>
      </c>
    </row>
    <row r="40" spans="1:22" x14ac:dyDescent="0.35">
      <c r="A40" s="32">
        <f t="shared" si="9"/>
        <v>46501</v>
      </c>
      <c r="B40" s="65" cm="1">
        <f t="array" aca="1" ref="B40" ca="1">_xlfn.XLOOKUP(A40,INDIRECT($A$5&amp;"!$AJ$41:$AJ$406"),INDIRECT($A$5&amp;"!$AK$41:$AK$406"))*SUM($F$3:$I$3)</f>
        <v>0</v>
      </c>
      <c r="C40" s="65" cm="1">
        <f t="array" aca="1" ref="C40" ca="1">_xlfn.XLOOKUP(A40,INDIRECT($A$5&amp;"!$AJ$41:$AJ$406"),INDIRECT($A$5&amp;"!$AL$41:$AL$406"))*SUM($F$3:$I$3)</f>
        <v>24.5</v>
      </c>
      <c r="D40" s="65" cm="1">
        <f t="array" aca="1" ref="D40" ca="1">_xlfn.XLOOKUP(A40,INDIRECT($A$5&amp;"!$AJ$41:$AJ$406"),INDIRECT($A$5&amp;"!$AO$41:$AO$406"))*SUM($F$3:$I$3)</f>
        <v>15.925000000000001</v>
      </c>
      <c r="E40" s="34" cm="1">
        <f t="array" ref="E40">SUMPRODUCT(('PT Storengy'!$B$8:$I$372)*('PT Storengy'!$A$8:$A$372=$A40)*('PT Storengy'!$B$5:$I$5=$A$6)*('PT Storengy'!$B$7:$I$7=$A$7))</f>
        <v>0.45</v>
      </c>
      <c r="F40" s="107">
        <f t="shared" ca="1" si="0"/>
        <v>3.593332799999998</v>
      </c>
      <c r="G40" s="141">
        <f t="shared" ca="1" si="3"/>
        <v>0.14055999999999999</v>
      </c>
      <c r="H40" s="35" cm="1">
        <f t="array" aca="1" ref="H40" ca="1">IF(ROUND(ROUND(G40,2)-G40,4)=0,_xlfn.XLOOKUP(G40,INDIRECT($A$4&amp;"!$G$41:$G$141"),INDIRECT($A$4&amp;"!$A$41:$A$141"),0,1,1),IF(G40&gt;=1,0,(ROUNDUP(G40,2)-G40)*100*_xlfn.XLOOKUP(G40,INDIRECT($A$4&amp;"!$G$41:$G$141"),INDIRECT($A$4&amp;"!$A$41:$A$141"),0,-1,-1)+(G40-ROUNDDOWN(G40,2))*100*_xlfn.XLOOKUP(G40,INDIRECT($A$4&amp;"!$G$41:$G$141"),INDIRECT($A$4&amp;"!$A$41:$A$141"),0,1,1)))</f>
        <v>1.0000000000000009</v>
      </c>
      <c r="I40" s="66">
        <f t="shared" ca="1" si="4"/>
        <v>149.72219999999999</v>
      </c>
      <c r="J40" s="106" cm="1">
        <f t="array" aca="1" ref="J40" ca="1">IF(COUNTIFS('PTC NaTran'!$K$7:$K$15996,"",'PTC NaTran'!$A$7:$A$15996,J$16,'PTC NaTran'!$D$7:$D$15996,$A40,'PTC NaTran'!$C$7:$C$15996,"DEL")&gt;0,J$14,SUMIFS('PTC NaTran'!$K$7:$K$15996,'PTC NaTran'!$A$7:$A$15996,J$16,'PTC NaTran'!$D$7:$D$15996,$A40,'PTC NaTran'!$C$7:$C$15996,"DEL")*1.0026*$F$4/INDIRECT($A$4&amp;"!D9"))</f>
        <v>165.56415441176472</v>
      </c>
      <c r="K40" s="106">
        <v>1000</v>
      </c>
      <c r="L40" s="107">
        <f t="shared" ca="1" si="1"/>
        <v>3.5933333333333337</v>
      </c>
      <c r="M40" s="141">
        <f t="shared" ca="1" si="5"/>
        <v>0.14055999999999999</v>
      </c>
      <c r="N40" s="35" cm="1">
        <f t="array" aca="1" ref="N40" ca="1">IF(ROUND(ROUND(M40,2)-M40,4)=0,_xlfn.XLOOKUP(M40,INDIRECT($A$4&amp;"!$G$41:$G$141"),INDIRECT($A$4&amp;"!$A$41:$A$141"),0,1,1),IF(M40&gt;=1,0,(ROUNDUP(M40,2)-M40)*100*_xlfn.XLOOKUP(M40,INDIRECT($A$4&amp;"!$G$41:$G$141"),INDIRECT($A$4&amp;"!$A$41:$A$141"),0,-1,-1)+(M40-ROUNDDOWN(M40,2))*100*_xlfn.XLOOKUP(M40,INDIRECT($A$4&amp;"!$G$41:$G$141"),INDIRECT($A$4&amp;"!$A$41:$A$141"),0,1,1)))</f>
        <v>1.0000000000000009</v>
      </c>
      <c r="O40" s="66">
        <f t="shared" ca="1" si="6"/>
        <v>149.72222222222237</v>
      </c>
      <c r="S40" s="107">
        <f t="shared" ca="1" si="2"/>
        <v>6.5270351067387402</v>
      </c>
      <c r="T40" s="51">
        <f t="shared" ca="1" si="7"/>
        <v>0.25545000000000001</v>
      </c>
      <c r="U40" s="35" cm="1">
        <f t="array" aca="1" ref="U40" ca="1">IF(ROUND(ROUND(T40,2)-T40,4)=0,_xlfn.XLOOKUP(T40,INDIRECT($A$4&amp;"!$G$41:$G$141"),INDIRECT($A$4&amp;"!$A$41:$A$141"),0,1,1),IF(T40&gt;=1,0,(ROUNDUP(T40,2)-T40)*100*_xlfn.XLOOKUP(T40,INDIRECT($A$4&amp;"!$G$41:$G$141"),INDIRECT($A$4&amp;"!$A$41:$A$141"),0,-1,-1)+(T40-ROUNDDOWN(T40,2))*100*_xlfn.XLOOKUP(T40,INDIRECT($A$4&amp;"!$G$41:$G$141"),INDIRECT($A$4&amp;"!$A$41:$A$141"),0,1,1)))</f>
        <v>0.98636990928295742</v>
      </c>
      <c r="V40" s="66">
        <f t="shared" ca="1" si="8"/>
        <v>268.5118086381384</v>
      </c>
    </row>
    <row r="41" spans="1:22" x14ac:dyDescent="0.35">
      <c r="A41" s="32">
        <f t="shared" si="9"/>
        <v>46502</v>
      </c>
      <c r="B41" s="65" cm="1">
        <f t="array" aca="1" ref="B41" ca="1">_xlfn.XLOOKUP(A41,INDIRECT($A$5&amp;"!$AJ$41:$AJ$406"),INDIRECT($A$5&amp;"!$AK$41:$AK$406"))*SUM($F$3:$I$3)</f>
        <v>0</v>
      </c>
      <c r="C41" s="65" cm="1">
        <f t="array" aca="1" ref="C41" ca="1">_xlfn.XLOOKUP(A41,INDIRECT($A$5&amp;"!$AJ$41:$AJ$406"),INDIRECT($A$5&amp;"!$AL$41:$AL$406"))*SUM($F$3:$I$3)</f>
        <v>24.5</v>
      </c>
      <c r="D41" s="65" cm="1">
        <f t="array" aca="1" ref="D41" ca="1">_xlfn.XLOOKUP(A41,INDIRECT($A$5&amp;"!$AJ$41:$AJ$406"),INDIRECT($A$5&amp;"!$AO$41:$AO$406"))*SUM($F$3:$I$3)</f>
        <v>15.925000000000001</v>
      </c>
      <c r="E41" s="34" cm="1">
        <f t="array" ref="E41">SUMPRODUCT(('PT Storengy'!$B$8:$I$372)*('PT Storengy'!$A$8:$A$372=$A41)*('PT Storengy'!$B$5:$I$5=$A$6)*('PT Storengy'!$B$7:$I$7=$A$7))</f>
        <v>0.45</v>
      </c>
      <c r="F41" s="107">
        <f t="shared" ca="1" si="0"/>
        <v>3.7430549999999978</v>
      </c>
      <c r="G41" s="141">
        <f t="shared" ca="1" si="3"/>
        <v>0.14666999999999999</v>
      </c>
      <c r="H41" s="35" cm="1">
        <f t="array" aca="1" ref="H41" ca="1">IF(ROUND(ROUND(G41,2)-G41,4)=0,_xlfn.XLOOKUP(G41,INDIRECT($A$4&amp;"!$G$41:$G$141"),INDIRECT($A$4&amp;"!$A$41:$A$141"),0,1,1),IF(G41&gt;=1,0,(ROUNDUP(G41,2)-G41)*100*_xlfn.XLOOKUP(G41,INDIRECT($A$4&amp;"!$G$41:$G$141"),INDIRECT($A$4&amp;"!$A$41:$A$141"),0,-1,-1)+(G41-ROUNDDOWN(G41,2))*100*_xlfn.XLOOKUP(G41,INDIRECT($A$4&amp;"!$G$41:$G$141"),INDIRECT($A$4&amp;"!$A$41:$A$141"),0,1,1)))</f>
        <v>1.0000000000000009</v>
      </c>
      <c r="I41" s="66">
        <f t="shared" ca="1" si="4"/>
        <v>149.72219999999999</v>
      </c>
      <c r="J41" s="106" cm="1">
        <f t="array" aca="1" ref="J41" ca="1">IF(COUNTIFS('PTC NaTran'!$K$7:$K$15996,"",'PTC NaTran'!$A$7:$A$15996,J$16,'PTC NaTran'!$D$7:$D$15996,$A41,'PTC NaTran'!$C$7:$C$15996,"DEL")&gt;0,J$14,SUMIFS('PTC NaTran'!$K$7:$K$15996,'PTC NaTran'!$A$7:$A$15996,J$16,'PTC NaTran'!$D$7:$D$15996,$A41,'PTC NaTran'!$C$7:$C$15996,"DEL")*1.0026*$F$4/INDIRECT($A$4&amp;"!D9"))</f>
        <v>165.56415441176472</v>
      </c>
      <c r="K41" s="106">
        <v>1000</v>
      </c>
      <c r="L41" s="107">
        <f t="shared" ca="1" si="1"/>
        <v>3.7430555555555562</v>
      </c>
      <c r="M41" s="141">
        <f t="shared" ca="1" si="5"/>
        <v>0.14666999999999999</v>
      </c>
      <c r="N41" s="35" cm="1">
        <f t="array" aca="1" ref="N41" ca="1">IF(ROUND(ROUND(M41,2)-M41,4)=0,_xlfn.XLOOKUP(M41,INDIRECT($A$4&amp;"!$G$41:$G$141"),INDIRECT($A$4&amp;"!$A$41:$A$141"),0,1,1),IF(M41&gt;=1,0,(ROUNDUP(M41,2)-M41)*100*_xlfn.XLOOKUP(M41,INDIRECT($A$4&amp;"!$G$41:$G$141"),INDIRECT($A$4&amp;"!$A$41:$A$141"),0,-1,-1)+(M41-ROUNDDOWN(M41,2))*100*_xlfn.XLOOKUP(M41,INDIRECT($A$4&amp;"!$G$41:$G$141"),INDIRECT($A$4&amp;"!$A$41:$A$141"),0,1,1)))</f>
        <v>1.0000000000000009</v>
      </c>
      <c r="O41" s="66">
        <f t="shared" ca="1" si="6"/>
        <v>149.72222222222237</v>
      </c>
      <c r="S41" s="107">
        <f t="shared" ca="1" si="2"/>
        <v>6.7939490319630647</v>
      </c>
      <c r="T41" s="51">
        <f t="shared" ca="1" si="7"/>
        <v>0.26640999999999998</v>
      </c>
      <c r="U41" s="35" cm="1">
        <f t="array" aca="1" ref="U41" ca="1">IF(ROUND(ROUND(T41,2)-T41,4)=0,_xlfn.XLOOKUP(T41,INDIRECT($A$4&amp;"!$G$41:$G$141"),INDIRECT($A$4&amp;"!$A$41:$A$141"),0,1,1),IF(T41&gt;=1,0,(ROUNDUP(T41,2)-T41)*100*_xlfn.XLOOKUP(T41,INDIRECT($A$4&amp;"!$G$41:$G$141"),INDIRECT($A$4&amp;"!$A$41:$A$141"),0,-1,-1)+(T41-ROUNDDOWN(T41,2))*100*_xlfn.XLOOKUP(T41,INDIRECT($A$4&amp;"!$G$41:$G$141"),INDIRECT($A$4&amp;"!$A$41:$A$141"),0,1,1)))</f>
        <v>0.98050013347711085</v>
      </c>
      <c r="V41" s="66">
        <f t="shared" ca="1" si="8"/>
        <v>266.9139252243246</v>
      </c>
    </row>
    <row r="42" spans="1:22" x14ac:dyDescent="0.35">
      <c r="A42" s="32">
        <f t="shared" si="9"/>
        <v>46503</v>
      </c>
      <c r="B42" s="65" cm="1">
        <f t="array" aca="1" ref="B42" ca="1">_xlfn.XLOOKUP(A42,INDIRECT($A$5&amp;"!$AJ$41:$AJ$406"),INDIRECT($A$5&amp;"!$AK$41:$AK$406"))*SUM($F$3:$I$3)</f>
        <v>0</v>
      </c>
      <c r="C42" s="65" cm="1">
        <f t="array" aca="1" ref="C42" ca="1">_xlfn.XLOOKUP(A42,INDIRECT($A$5&amp;"!$AJ$41:$AJ$406"),INDIRECT($A$5&amp;"!$AL$41:$AL$406"))*SUM($F$3:$I$3)</f>
        <v>24.5</v>
      </c>
      <c r="D42" s="65" cm="1">
        <f t="array" aca="1" ref="D42" ca="1">_xlfn.XLOOKUP(A42,INDIRECT($A$5&amp;"!$AJ$41:$AJ$406"),INDIRECT($A$5&amp;"!$AO$41:$AO$406"))*SUM($F$3:$I$3)</f>
        <v>15.925000000000001</v>
      </c>
      <c r="E42" s="34" cm="1">
        <f t="array" ref="E42">SUMPRODUCT(('PT Storengy'!$B$8:$I$372)*('PT Storengy'!$A$8:$A$372=$A42)*('PT Storengy'!$B$5:$I$5=$A$6)*('PT Storengy'!$B$7:$I$7=$A$7))</f>
        <v>0.45</v>
      </c>
      <c r="F42" s="107">
        <f t="shared" ca="1" si="0"/>
        <v>3.8927771999999976</v>
      </c>
      <c r="G42" s="141">
        <f t="shared" ca="1" si="3"/>
        <v>0.15278</v>
      </c>
      <c r="H42" s="35" cm="1">
        <f t="array" aca="1" ref="H42" ca="1">IF(ROUND(ROUND(G42,2)-G42,4)=0,_xlfn.XLOOKUP(G42,INDIRECT($A$4&amp;"!$G$41:$G$141"),INDIRECT($A$4&amp;"!$A$41:$A$141"),0,1,1),IF(G42&gt;=1,0,(ROUNDUP(G42,2)-G42)*100*_xlfn.XLOOKUP(G42,INDIRECT($A$4&amp;"!$G$41:$G$141"),INDIRECT($A$4&amp;"!$A$41:$A$141"),0,-1,-1)+(G42-ROUNDDOWN(G42,2))*100*_xlfn.XLOOKUP(G42,INDIRECT($A$4&amp;"!$G$41:$G$141"),INDIRECT($A$4&amp;"!$A$41:$A$141"),0,1,1)))</f>
        <v>1.0000000000000009</v>
      </c>
      <c r="I42" s="66">
        <f t="shared" ca="1" si="4"/>
        <v>149.72219999999999</v>
      </c>
      <c r="J42" s="106" cm="1">
        <f t="array" aca="1" ref="J42" ca="1">IF(COUNTIFS('PTC NaTran'!$K$7:$K$15996,"",'PTC NaTran'!$A$7:$A$15996,J$16,'PTC NaTran'!$D$7:$D$15996,$A42,'PTC NaTran'!$C$7:$C$15996,"DEL")&gt;0,J$14,SUMIFS('PTC NaTran'!$K$7:$K$15996,'PTC NaTran'!$A$7:$A$15996,J$16,'PTC NaTran'!$D$7:$D$15996,$A42,'PTC NaTran'!$C$7:$C$15996,"DEL")*1.0026*$F$4/INDIRECT($A$4&amp;"!D9"))</f>
        <v>165.56415441176472</v>
      </c>
      <c r="K42" s="106">
        <v>1000</v>
      </c>
      <c r="L42" s="107">
        <f t="shared" ca="1" si="1"/>
        <v>3.8927777777777788</v>
      </c>
      <c r="M42" s="141">
        <f t="shared" ca="1" si="5"/>
        <v>0.15278</v>
      </c>
      <c r="N42" s="35" cm="1">
        <f t="array" aca="1" ref="N42" ca="1">IF(ROUND(ROUND(M42,2)-M42,4)=0,_xlfn.XLOOKUP(M42,INDIRECT($A$4&amp;"!$G$41:$G$141"),INDIRECT($A$4&amp;"!$A$41:$A$141"),0,1,1),IF(M42&gt;=1,0,(ROUNDUP(M42,2)-M42)*100*_xlfn.XLOOKUP(M42,INDIRECT($A$4&amp;"!$G$41:$G$141"),INDIRECT($A$4&amp;"!$A$41:$A$141"),0,-1,-1)+(M42-ROUNDDOWN(M42,2))*100*_xlfn.XLOOKUP(M42,INDIRECT($A$4&amp;"!$G$41:$G$141"),INDIRECT($A$4&amp;"!$A$41:$A$141"),0,1,1)))</f>
        <v>1.0000000000000009</v>
      </c>
      <c r="O42" s="66">
        <f t="shared" ca="1" si="6"/>
        <v>149.72222222222237</v>
      </c>
      <c r="S42" s="107">
        <f t="shared" ca="1" si="2"/>
        <v>7.0592752792333355</v>
      </c>
      <c r="T42" s="51">
        <f t="shared" ca="1" si="7"/>
        <v>0.27729999999999999</v>
      </c>
      <c r="U42" s="35" cm="1">
        <f t="array" aca="1" ref="U42" ca="1">IF(ROUND(ROUND(T42,2)-T42,4)=0,_xlfn.XLOOKUP(T42,INDIRECT($A$4&amp;"!$G$41:$G$141"),INDIRECT($A$4&amp;"!$A$41:$A$141"),0,1,1),IF(T42&gt;=1,0,(ROUNDUP(T42,2)-T42)*100*_xlfn.XLOOKUP(T42,INDIRECT($A$4&amp;"!$G$41:$G$141"),INDIRECT($A$4&amp;"!$A$41:$A$141"),0,-1,-1)+(T42-ROUNDDOWN(T42,2))*100*_xlfn.XLOOKUP(T42,INDIRECT($A$4&amp;"!$G$41:$G$141"),INDIRECT($A$4&amp;"!$A$41:$A$141"),0,1,1)))</f>
        <v>0.97466784711527954</v>
      </c>
      <c r="V42" s="66">
        <f t="shared" ca="1" si="8"/>
        <v>265.32624727027053</v>
      </c>
    </row>
    <row r="43" spans="1:22" x14ac:dyDescent="0.35">
      <c r="A43" s="32">
        <f t="shared" si="9"/>
        <v>46504</v>
      </c>
      <c r="B43" s="65" cm="1">
        <f t="array" aca="1" ref="B43" ca="1">_xlfn.XLOOKUP(A43,INDIRECT($A$5&amp;"!$AJ$41:$AJ$406"),INDIRECT($A$5&amp;"!$AK$41:$AK$406"))*SUM($F$3:$I$3)</f>
        <v>0</v>
      </c>
      <c r="C43" s="65" cm="1">
        <f t="array" aca="1" ref="C43" ca="1">_xlfn.XLOOKUP(A43,INDIRECT($A$5&amp;"!$AJ$41:$AJ$406"),INDIRECT($A$5&amp;"!$AL$41:$AL$406"))*SUM($F$3:$I$3)</f>
        <v>24.5</v>
      </c>
      <c r="D43" s="65" cm="1">
        <f t="array" aca="1" ref="D43" ca="1">_xlfn.XLOOKUP(A43,INDIRECT($A$5&amp;"!$AJ$41:$AJ$406"),INDIRECT($A$5&amp;"!$AO$41:$AO$406"))*SUM($F$3:$I$3)</f>
        <v>15.925000000000001</v>
      </c>
      <c r="E43" s="34" cm="1">
        <f t="array" ref="E43">SUMPRODUCT(('PT Storengy'!$B$8:$I$372)*('PT Storengy'!$A$8:$A$372=$A43)*('PT Storengy'!$B$5:$I$5=$A$6)*('PT Storengy'!$B$7:$I$7=$A$7))</f>
        <v>0.45</v>
      </c>
      <c r="F43" s="107">
        <f t="shared" ca="1" si="0"/>
        <v>4.0424993999999979</v>
      </c>
      <c r="G43" s="141">
        <f t="shared" ca="1" si="3"/>
        <v>0.15889</v>
      </c>
      <c r="H43" s="35" cm="1">
        <f t="array" aca="1" ref="H43" ca="1">IF(ROUND(ROUND(G43,2)-G43,4)=0,_xlfn.XLOOKUP(G43,INDIRECT($A$4&amp;"!$G$41:$G$141"),INDIRECT($A$4&amp;"!$A$41:$A$141"),0,1,1),IF(G43&gt;=1,0,(ROUNDUP(G43,2)-G43)*100*_xlfn.XLOOKUP(G43,INDIRECT($A$4&amp;"!$G$41:$G$141"),INDIRECT($A$4&amp;"!$A$41:$A$141"),0,-1,-1)+(G43-ROUNDDOWN(G43,2))*100*_xlfn.XLOOKUP(G43,INDIRECT($A$4&amp;"!$G$41:$G$141"),INDIRECT($A$4&amp;"!$A$41:$A$141"),0,1,1)))</f>
        <v>1.0000000000000009</v>
      </c>
      <c r="I43" s="66">
        <f t="shared" ca="1" si="4"/>
        <v>149.72219999999999</v>
      </c>
      <c r="J43" s="106" cm="1">
        <f t="array" aca="1" ref="J43" ca="1">IF(COUNTIFS('PTC NaTran'!$K$7:$K$15996,"",'PTC NaTran'!$A$7:$A$15996,J$16,'PTC NaTran'!$D$7:$D$15996,$A43,'PTC NaTran'!$C$7:$C$15996,"DEL")&gt;0,J$14,SUMIFS('PTC NaTran'!$K$7:$K$15996,'PTC NaTran'!$A$7:$A$15996,J$16,'PTC NaTran'!$D$7:$D$15996,$A43,'PTC NaTran'!$C$7:$C$15996,"DEL")*1.0026*$F$4/INDIRECT($A$4&amp;"!D9"))</f>
        <v>165.56415441176472</v>
      </c>
      <c r="K43" s="106">
        <v>1000</v>
      </c>
      <c r="L43" s="107">
        <f t="shared" ca="1" si="1"/>
        <v>4.0425000000000013</v>
      </c>
      <c r="M43" s="141">
        <f t="shared" ca="1" si="5"/>
        <v>0.15889</v>
      </c>
      <c r="N43" s="35" cm="1">
        <f t="array" aca="1" ref="N43" ca="1">IF(ROUND(ROUND(M43,2)-M43,4)=0,_xlfn.XLOOKUP(M43,INDIRECT($A$4&amp;"!$G$41:$G$141"),INDIRECT($A$4&amp;"!$A$41:$A$141"),0,1,1),IF(M43&gt;=1,0,(ROUNDUP(M43,2)-M43)*100*_xlfn.XLOOKUP(M43,INDIRECT($A$4&amp;"!$G$41:$G$141"),INDIRECT($A$4&amp;"!$A$41:$A$141"),0,-1,-1)+(M43-ROUNDDOWN(M43,2))*100*_xlfn.XLOOKUP(M43,INDIRECT($A$4&amp;"!$G$41:$G$141"),INDIRECT($A$4&amp;"!$A$41:$A$141"),0,1,1)))</f>
        <v>1.0000000000000009</v>
      </c>
      <c r="O43" s="66">
        <f t="shared" ca="1" si="6"/>
        <v>149.72222222222237</v>
      </c>
      <c r="S43" s="107">
        <f t="shared" ca="1" si="2"/>
        <v>7.3230225960864885</v>
      </c>
      <c r="T43" s="51">
        <f t="shared" ca="1" si="7"/>
        <v>0.28813</v>
      </c>
      <c r="U43" s="35" cm="1">
        <f t="array" aca="1" ref="U43" ca="1">IF(ROUND(ROUND(T43,2)-T43,4)=0,_xlfn.XLOOKUP(T43,INDIRECT($A$4&amp;"!$G$41:$G$141"),INDIRECT($A$4&amp;"!$A$41:$A$141"),0,1,1),IF(T43&gt;=1,0,(ROUNDUP(T43,2)-T43)*100*_xlfn.XLOOKUP(T43,INDIRECT($A$4&amp;"!$G$41:$G$141"),INDIRECT($A$4&amp;"!$A$41:$A$141"),0,-1,-1)+(T43-ROUNDDOWN(T43,2))*100*_xlfn.XLOOKUP(T43,INDIRECT($A$4&amp;"!$G$41:$G$141"),INDIRECT($A$4&amp;"!$A$41:$A$141"),0,1,1)))</f>
        <v>0.96886769456260435</v>
      </c>
      <c r="V43" s="66">
        <f t="shared" ca="1" si="8"/>
        <v>263.74731685315339</v>
      </c>
    </row>
    <row r="44" spans="1:22" x14ac:dyDescent="0.35">
      <c r="A44" s="32">
        <f t="shared" si="9"/>
        <v>46505</v>
      </c>
      <c r="B44" s="65" cm="1">
        <f t="array" aca="1" ref="B44" ca="1">_xlfn.XLOOKUP(A44,INDIRECT($A$5&amp;"!$AJ$41:$AJ$406"),INDIRECT($A$5&amp;"!$AK$41:$AK$406"))*SUM($F$3:$I$3)</f>
        <v>0</v>
      </c>
      <c r="C44" s="65" cm="1">
        <f t="array" aca="1" ref="C44" ca="1">_xlfn.XLOOKUP(A44,INDIRECT($A$5&amp;"!$AJ$41:$AJ$406"),INDIRECT($A$5&amp;"!$AL$41:$AL$406"))*SUM($F$3:$I$3)</f>
        <v>24.5</v>
      </c>
      <c r="D44" s="65" cm="1">
        <f t="array" aca="1" ref="D44" ca="1">_xlfn.XLOOKUP(A44,INDIRECT($A$5&amp;"!$AJ$41:$AJ$406"),INDIRECT($A$5&amp;"!$AO$41:$AO$406"))*SUM($F$3:$I$3)</f>
        <v>15.925000000000001</v>
      </c>
      <c r="E44" s="34" cm="1">
        <f t="array" ref="E44">SUMPRODUCT(('PT Storengy'!$B$8:$I$372)*('PT Storengy'!$A$8:$A$372=$A44)*('PT Storengy'!$B$5:$I$5=$A$6)*('PT Storengy'!$B$7:$I$7=$A$7))</f>
        <v>0.45</v>
      </c>
      <c r="F44" s="107">
        <f t="shared" ca="1" si="0"/>
        <v>4.1922215999999981</v>
      </c>
      <c r="G44" s="141">
        <f t="shared" ca="1" si="3"/>
        <v>0.16500000000000001</v>
      </c>
      <c r="H44" s="35" cm="1">
        <f t="array" aca="1" ref="H44" ca="1">IF(ROUND(ROUND(G44,2)-G44,4)=0,_xlfn.XLOOKUP(G44,INDIRECT($A$4&amp;"!$G$41:$G$141"),INDIRECT($A$4&amp;"!$A$41:$A$141"),0,1,1),IF(G44&gt;=1,0,(ROUNDUP(G44,2)-G44)*100*_xlfn.XLOOKUP(G44,INDIRECT($A$4&amp;"!$G$41:$G$141"),INDIRECT($A$4&amp;"!$A$41:$A$141"),0,-1,-1)+(G44-ROUNDDOWN(G44,2))*100*_xlfn.XLOOKUP(G44,INDIRECT($A$4&amp;"!$G$41:$G$141"),INDIRECT($A$4&amp;"!$A$41:$A$141"),0,1,1)))</f>
        <v>1.0000000000000009</v>
      </c>
      <c r="I44" s="66">
        <f t="shared" ca="1" si="4"/>
        <v>149.72219999999999</v>
      </c>
      <c r="J44" s="106" cm="1">
        <f t="array" aca="1" ref="J44" ca="1">IF(COUNTIFS('PTC NaTran'!$K$7:$K$15996,"",'PTC NaTran'!$A$7:$A$15996,J$16,'PTC NaTran'!$D$7:$D$15996,$A44,'PTC NaTran'!$C$7:$C$15996,"DEL")&gt;0,J$14,SUMIFS('PTC NaTran'!$K$7:$K$15996,'PTC NaTran'!$A$7:$A$15996,J$16,'PTC NaTran'!$D$7:$D$15996,$A44,'PTC NaTran'!$C$7:$C$15996,"DEL")*1.0026*$F$4/INDIRECT($A$4&amp;"!D9"))</f>
        <v>165.56415441176472</v>
      </c>
      <c r="K44" s="106">
        <v>1000</v>
      </c>
      <c r="L44" s="107">
        <f t="shared" ca="1" si="1"/>
        <v>4.1922222222222238</v>
      </c>
      <c r="M44" s="141">
        <f t="shared" ca="1" si="5"/>
        <v>0.16500000000000001</v>
      </c>
      <c r="N44" s="35" cm="1">
        <f t="array" aca="1" ref="N44" ca="1">IF(ROUND(ROUND(M44,2)-M44,4)=0,_xlfn.XLOOKUP(M44,INDIRECT($A$4&amp;"!$G$41:$G$141"),INDIRECT($A$4&amp;"!$A$41:$A$141"),0,1,1),IF(M44&gt;=1,0,(ROUNDUP(M44,2)-M44)*100*_xlfn.XLOOKUP(M44,INDIRECT($A$4&amp;"!$G$41:$G$141"),INDIRECT($A$4&amp;"!$A$41:$A$141"),0,-1,-1)+(M44-ROUNDDOWN(M44,2))*100*_xlfn.XLOOKUP(M44,INDIRECT($A$4&amp;"!$G$41:$G$141"),INDIRECT($A$4&amp;"!$A$41:$A$141"),0,1,1)))</f>
        <v>1.0000000000000009</v>
      </c>
      <c r="O44" s="66">
        <f t="shared" ca="1" si="6"/>
        <v>149.72222222222237</v>
      </c>
      <c r="S44" s="107">
        <f t="shared" ca="1" si="2"/>
        <v>7.585199730059462</v>
      </c>
      <c r="T44" s="51">
        <f t="shared" ca="1" si="7"/>
        <v>0.2989</v>
      </c>
      <c r="U44" s="35" cm="1">
        <f t="array" aca="1" ref="U44" ca="1">IF(ROUND(ROUND(T44,2)-T44,4)=0,_xlfn.XLOOKUP(T44,INDIRECT($A$4&amp;"!$G$41:$G$141"),INDIRECT($A$4&amp;"!$A$41:$A$141"),0,1,1),IF(T44&gt;=1,0,(ROUNDUP(T44,2)-T44)*100*_xlfn.XLOOKUP(T44,INDIRECT($A$4&amp;"!$G$41:$G$141"),INDIRECT($A$4&amp;"!$A$41:$A$141"),0,-1,-1)+(T44-ROUNDDOWN(T44,2))*100*_xlfn.XLOOKUP(T44,INDIRECT($A$4&amp;"!$G$41:$G$141"),INDIRECT($A$4&amp;"!$A$41:$A$141"),0,1,1)))</f>
        <v>0.9630996758190854</v>
      </c>
      <c r="V44" s="66">
        <f t="shared" ca="1" si="8"/>
        <v>262.17713397297325</v>
      </c>
    </row>
    <row r="45" spans="1:22" x14ac:dyDescent="0.35">
      <c r="A45" s="32">
        <f t="shared" si="9"/>
        <v>46506</v>
      </c>
      <c r="B45" s="65" cm="1">
        <f t="array" aca="1" ref="B45" ca="1">_xlfn.XLOOKUP(A45,INDIRECT($A$5&amp;"!$AJ$41:$AJ$406"),INDIRECT($A$5&amp;"!$AK$41:$AK$406"))*SUM($F$3:$I$3)</f>
        <v>0</v>
      </c>
      <c r="C45" s="65" cm="1">
        <f t="array" aca="1" ref="C45" ca="1">_xlfn.XLOOKUP(A45,INDIRECT($A$5&amp;"!$AJ$41:$AJ$406"),INDIRECT($A$5&amp;"!$AL$41:$AL$406"))*SUM($F$3:$I$3)</f>
        <v>24.5</v>
      </c>
      <c r="D45" s="65" cm="1">
        <f t="array" aca="1" ref="D45" ca="1">_xlfn.XLOOKUP(A45,INDIRECT($A$5&amp;"!$AJ$41:$AJ$406"),INDIRECT($A$5&amp;"!$AO$41:$AO$406"))*SUM($F$3:$I$3)</f>
        <v>15.925000000000001</v>
      </c>
      <c r="E45" s="34" cm="1">
        <f t="array" ref="E45">SUMPRODUCT(('PT Storengy'!$B$8:$I$372)*('PT Storengy'!$A$8:$A$372=$A45)*('PT Storengy'!$B$5:$I$5=$A$6)*('PT Storengy'!$B$7:$I$7=$A$7))</f>
        <v>0.45</v>
      </c>
      <c r="F45" s="107">
        <f t="shared" ca="1" si="0"/>
        <v>4.3419437999999984</v>
      </c>
      <c r="G45" s="141">
        <f t="shared" ca="1" si="3"/>
        <v>0.17111000000000001</v>
      </c>
      <c r="H45" s="35" cm="1">
        <f t="array" aca="1" ref="H45" ca="1">IF(ROUND(ROUND(G45,2)-G45,4)=0,_xlfn.XLOOKUP(G45,INDIRECT($A$4&amp;"!$G$41:$G$141"),INDIRECT($A$4&amp;"!$A$41:$A$141"),0,1,1),IF(G45&gt;=1,0,(ROUNDUP(G45,2)-G45)*100*_xlfn.XLOOKUP(G45,INDIRECT($A$4&amp;"!$G$41:$G$141"),INDIRECT($A$4&amp;"!$A$41:$A$141"),0,-1,-1)+(G45-ROUNDDOWN(G45,2))*100*_xlfn.XLOOKUP(G45,INDIRECT($A$4&amp;"!$G$41:$G$141"),INDIRECT($A$4&amp;"!$A$41:$A$141"),0,1,1)))</f>
        <v>1.0000000000000009</v>
      </c>
      <c r="I45" s="66">
        <f t="shared" ca="1" si="4"/>
        <v>149.72219999999999</v>
      </c>
      <c r="J45" s="106" cm="1">
        <f t="array" aca="1" ref="J45" ca="1">IF(COUNTIFS('PTC NaTran'!$K$7:$K$15996,"",'PTC NaTran'!$A$7:$A$15996,J$16,'PTC NaTran'!$D$7:$D$15996,$A45,'PTC NaTran'!$C$7:$C$15996,"DEL")&gt;0,J$14,SUMIFS('PTC NaTran'!$K$7:$K$15996,'PTC NaTran'!$A$7:$A$15996,J$16,'PTC NaTran'!$D$7:$D$15996,$A45,'PTC NaTran'!$C$7:$C$15996,"DEL")*1.0026*$F$4/INDIRECT($A$4&amp;"!D9"))</f>
        <v>165.56415441176472</v>
      </c>
      <c r="K45" s="106">
        <v>1000</v>
      </c>
      <c r="L45" s="107">
        <f t="shared" ca="1" si="1"/>
        <v>4.3419444444444464</v>
      </c>
      <c r="M45" s="141">
        <f t="shared" ca="1" si="5"/>
        <v>0.17111000000000001</v>
      </c>
      <c r="N45" s="35" cm="1">
        <f t="array" aca="1" ref="N45" ca="1">IF(ROUND(ROUND(M45,2)-M45,4)=0,_xlfn.XLOOKUP(M45,INDIRECT($A$4&amp;"!$G$41:$G$141"),INDIRECT($A$4&amp;"!$A$41:$A$141"),0,1,1),IF(M45&gt;=1,0,(ROUNDUP(M45,2)-M45)*100*_xlfn.XLOOKUP(M45,INDIRECT($A$4&amp;"!$G$41:$G$141"),INDIRECT($A$4&amp;"!$A$41:$A$141"),0,-1,-1)+(M45-ROUNDDOWN(M45,2))*100*_xlfn.XLOOKUP(M45,INDIRECT($A$4&amp;"!$G$41:$G$141"),INDIRECT($A$4&amp;"!$A$41:$A$141"),0,1,1)))</f>
        <v>1.0000000000000009</v>
      </c>
      <c r="O45" s="66">
        <f t="shared" ca="1" si="6"/>
        <v>149.72222222222237</v>
      </c>
      <c r="S45" s="107">
        <f t="shared" ca="1" si="2"/>
        <v>7.845816886612015</v>
      </c>
      <c r="T45" s="51">
        <f t="shared" ca="1" si="7"/>
        <v>0.30959999999999999</v>
      </c>
      <c r="U45" s="35" cm="1">
        <f t="array" aca="1" ref="U45" ca="1">IF(ROUND(ROUND(T45,2)-T45,4)=0,_xlfn.XLOOKUP(T45,INDIRECT($A$4&amp;"!$G$41:$G$141"),INDIRECT($A$4&amp;"!$A$41:$A$141"),0,1,1),IF(T45&gt;=1,0,(ROUNDUP(T45,2)-T45)*100*_xlfn.XLOOKUP(T45,INDIRECT($A$4&amp;"!$G$41:$G$141"),INDIRECT($A$4&amp;"!$A$41:$A$141"),0,-1,-1)+(T45-ROUNDDOWN(T45,2))*100*_xlfn.XLOOKUP(T45,INDIRECT($A$4&amp;"!$G$41:$G$141"),INDIRECT($A$4&amp;"!$A$41:$A$141"),0,1,1)))</f>
        <v>0.9573691465195816</v>
      </c>
      <c r="V45" s="66">
        <f t="shared" ca="1" si="8"/>
        <v>260.61715655255279</v>
      </c>
    </row>
    <row r="46" spans="1:22" x14ac:dyDescent="0.35">
      <c r="A46" s="32">
        <f t="shared" si="9"/>
        <v>46507</v>
      </c>
      <c r="B46" s="65" cm="1">
        <f t="array" aca="1" ref="B46" ca="1">_xlfn.XLOOKUP(A46,INDIRECT($A$5&amp;"!$AJ$41:$AJ$406"),INDIRECT($A$5&amp;"!$AK$41:$AK$406"))*SUM($F$3:$I$3)</f>
        <v>0</v>
      </c>
      <c r="C46" s="65" cm="1">
        <f t="array" aca="1" ref="C46" ca="1">_xlfn.XLOOKUP(A46,INDIRECT($A$5&amp;"!$AJ$41:$AJ$406"),INDIRECT($A$5&amp;"!$AL$41:$AL$406"))*SUM($F$3:$I$3)</f>
        <v>24.5</v>
      </c>
      <c r="D46" s="65" cm="1">
        <f t="array" aca="1" ref="D46" ca="1">_xlfn.XLOOKUP(A46,INDIRECT($A$5&amp;"!$AJ$41:$AJ$406"),INDIRECT($A$5&amp;"!$AO$41:$AO$406"))*SUM($F$3:$I$3)</f>
        <v>15.925000000000001</v>
      </c>
      <c r="E46" s="34" cm="1">
        <f t="array" ref="E46">SUMPRODUCT(('PT Storengy'!$B$8:$I$372)*('PT Storengy'!$A$8:$A$372=$A46)*('PT Storengy'!$B$5:$I$5=$A$6)*('PT Storengy'!$B$7:$I$7=$A$7))</f>
        <v>0.45</v>
      </c>
      <c r="F46" s="107">
        <f t="shared" ca="1" si="0"/>
        <v>4.4916659999999986</v>
      </c>
      <c r="G46" s="141">
        <f t="shared" ca="1" si="3"/>
        <v>0.17721999999999999</v>
      </c>
      <c r="H46" s="35" cm="1">
        <f t="array" aca="1" ref="H46" ca="1">IF(ROUND(ROUND(G46,2)-G46,4)=0,_xlfn.XLOOKUP(G46,INDIRECT($A$4&amp;"!$G$41:$G$141"),INDIRECT($A$4&amp;"!$A$41:$A$141"),0,1,1),IF(G46&gt;=1,0,(ROUNDUP(G46,2)-G46)*100*_xlfn.XLOOKUP(G46,INDIRECT($A$4&amp;"!$G$41:$G$141"),INDIRECT($A$4&amp;"!$A$41:$A$141"),0,-1,-1)+(G46-ROUNDDOWN(G46,2))*100*_xlfn.XLOOKUP(G46,INDIRECT($A$4&amp;"!$G$41:$G$141"),INDIRECT($A$4&amp;"!$A$41:$A$141"),0,1,1)))</f>
        <v>1.0000000000000009</v>
      </c>
      <c r="I46" s="66">
        <f t="shared" ca="1" si="4"/>
        <v>149.72219999999999</v>
      </c>
      <c r="J46" s="106" cm="1">
        <f t="array" aca="1" ref="J46" ca="1">IF(COUNTIFS('PTC NaTran'!$K$7:$K$15996,"",'PTC NaTran'!$A$7:$A$15996,J$16,'PTC NaTran'!$D$7:$D$15996,$A46,'PTC NaTran'!$C$7:$C$15996,"DEL")&gt;0,J$14,SUMIFS('PTC NaTran'!$K$7:$K$15996,'PTC NaTran'!$A$7:$A$15996,J$16,'PTC NaTran'!$D$7:$D$15996,$A46,'PTC NaTran'!$C$7:$C$15996,"DEL")*1.0026*$F$4/INDIRECT($A$4&amp;"!D9"))</f>
        <v>165.56415441176472</v>
      </c>
      <c r="K46" s="106">
        <v>1000</v>
      </c>
      <c r="L46" s="107">
        <f t="shared" ca="1" si="1"/>
        <v>4.4916666666666689</v>
      </c>
      <c r="M46" s="141">
        <f t="shared" ca="1" si="5"/>
        <v>0.17721999999999999</v>
      </c>
      <c r="N46" s="35" cm="1">
        <f t="array" aca="1" ref="N46" ca="1">IF(ROUND(ROUND(M46,2)-M46,4)=0,_xlfn.XLOOKUP(M46,INDIRECT($A$4&amp;"!$G$41:$G$141"),INDIRECT($A$4&amp;"!$A$41:$A$141"),0,1,1),IF(M46&gt;=1,0,(ROUNDUP(M46,2)-M46)*100*_xlfn.XLOOKUP(M46,INDIRECT($A$4&amp;"!$G$41:$G$141"),INDIRECT($A$4&amp;"!$A$41:$A$141"),0,-1,-1)+(M46-ROUNDDOWN(M46,2))*100*_xlfn.XLOOKUP(M46,INDIRECT($A$4&amp;"!$G$41:$G$141"),INDIRECT($A$4&amp;"!$A$41:$A$141"),0,1,1)))</f>
        <v>1.0000000000000009</v>
      </c>
      <c r="O46" s="66">
        <f t="shared" ca="1" si="6"/>
        <v>149.72222222222237</v>
      </c>
      <c r="S46" s="107">
        <f t="shared" ca="1" si="2"/>
        <v>8.1048828132810851</v>
      </c>
      <c r="T46" s="51">
        <f t="shared" ca="1" si="7"/>
        <v>0.32024000000000002</v>
      </c>
      <c r="U46" s="35" cm="1">
        <f t="array" aca="1" ref="U46" ca="1">IF(ROUND(ROUND(T46,2)-T46,4)=0,_xlfn.XLOOKUP(T46,INDIRECT($A$4&amp;"!$G$41:$G$141"),INDIRECT($A$4&amp;"!$A$41:$A$141"),0,1,1),IF(T46&gt;=1,0,(ROUNDUP(T46,2)-T46)*100*_xlfn.XLOOKUP(T46,INDIRECT($A$4&amp;"!$G$41:$G$141"),INDIRECT($A$4&amp;"!$A$41:$A$141"),0,-1,-1)+(T46-ROUNDDOWN(T46,2))*100*_xlfn.XLOOKUP(T46,INDIRECT($A$4&amp;"!$G$41:$G$141"),INDIRECT($A$4&amp;"!$A$41:$A$141"),0,1,1)))</f>
        <v>0.95167075102923415</v>
      </c>
      <c r="V46" s="66">
        <f t="shared" ca="1" si="8"/>
        <v>259.06592666906931</v>
      </c>
    </row>
    <row r="47" spans="1:22" x14ac:dyDescent="0.35">
      <c r="A47" s="32">
        <f t="shared" si="9"/>
        <v>46508</v>
      </c>
      <c r="B47" s="65" cm="1">
        <f t="array" aca="1" ref="B47" ca="1">_xlfn.XLOOKUP(A47,INDIRECT($A$5&amp;"!$AJ$41:$AJ$406"),INDIRECT($A$5&amp;"!$AK$41:$AK$406"))*SUM($F$3:$I$3)</f>
        <v>0</v>
      </c>
      <c r="C47" s="65" cm="1">
        <f t="array" aca="1" ref="C47" ca="1">_xlfn.XLOOKUP(A47,INDIRECT($A$5&amp;"!$AJ$41:$AJ$406"),INDIRECT($A$5&amp;"!$AL$41:$AL$406"))*SUM($F$3:$I$3)</f>
        <v>24.5</v>
      </c>
      <c r="D47" s="65" cm="1">
        <f t="array" aca="1" ref="D47" ca="1">_xlfn.XLOOKUP(A47,INDIRECT($A$5&amp;"!$AJ$41:$AJ$406"),INDIRECT($A$5&amp;"!$AO$41:$AO$406"))*SUM($F$3:$I$3)</f>
        <v>15.925000000000001</v>
      </c>
      <c r="E47" s="34" cm="1">
        <f t="array" ref="E47">SUMPRODUCT(('PT Storengy'!$B$8:$I$372)*('PT Storengy'!$A$8:$A$372=$A47)*('PT Storengy'!$B$5:$I$5=$A$6)*('PT Storengy'!$B$7:$I$7=$A$7))</f>
        <v>0.45</v>
      </c>
      <c r="F47" s="107">
        <f t="shared" ca="1" si="0"/>
        <v>4.6413881999999989</v>
      </c>
      <c r="G47" s="141">
        <f t="shared" ca="1" si="3"/>
        <v>0.18332999999999999</v>
      </c>
      <c r="H47" s="35" cm="1">
        <f t="array" aca="1" ref="H47" ca="1">IF(ROUND(ROUND(G47,2)-G47,4)=0,_xlfn.XLOOKUP(G47,INDIRECT($A$4&amp;"!$G$41:$G$141"),INDIRECT($A$4&amp;"!$A$41:$A$141"),0,1,1),IF(G47&gt;=1,0,(ROUNDUP(G47,2)-G47)*100*_xlfn.XLOOKUP(G47,INDIRECT($A$4&amp;"!$G$41:$G$141"),INDIRECT($A$4&amp;"!$A$41:$A$141"),0,-1,-1)+(G47-ROUNDDOWN(G47,2))*100*_xlfn.XLOOKUP(G47,INDIRECT($A$4&amp;"!$G$41:$G$141"),INDIRECT($A$4&amp;"!$A$41:$A$141"),0,1,1)))</f>
        <v>1.0000000000000009</v>
      </c>
      <c r="I47" s="66">
        <f t="shared" ca="1" si="4"/>
        <v>149.72219999999999</v>
      </c>
      <c r="J47" s="106" cm="1">
        <f t="array" aca="1" ref="J47" ca="1">IF(COUNTIFS('PTC NaTran'!$K$7:$K$15996,"",'PTC NaTran'!$A$7:$A$15996,J$16,'PTC NaTran'!$D$7:$D$15996,$A47,'PTC NaTran'!$C$7:$C$15996,"DEL")&gt;0,J$14,SUMIFS('PTC NaTran'!$K$7:$K$15996,'PTC NaTran'!$A$7:$A$15996,J$16,'PTC NaTran'!$D$7:$D$15996,$A47,'PTC NaTran'!$C$7:$C$15996,"DEL")*1.0026*$F$4/INDIRECT($A$4&amp;"!D9"))</f>
        <v>165.56415441176472</v>
      </c>
      <c r="K47" s="106">
        <v>1000</v>
      </c>
      <c r="L47" s="107">
        <f t="shared" ca="1" si="1"/>
        <v>4.6413888888888915</v>
      </c>
      <c r="M47" s="141">
        <f t="shared" ca="1" si="5"/>
        <v>0.18332999999999999</v>
      </c>
      <c r="N47" s="35" cm="1">
        <f t="array" aca="1" ref="N47" ca="1">IF(ROUND(ROUND(M47,2)-M47,4)=0,_xlfn.XLOOKUP(M47,INDIRECT($A$4&amp;"!$G$41:$G$141"),INDIRECT($A$4&amp;"!$A$41:$A$141"),0,1,1),IF(M47&gt;=1,0,(ROUNDUP(M47,2)-M47)*100*_xlfn.XLOOKUP(M47,INDIRECT($A$4&amp;"!$G$41:$G$141"),INDIRECT($A$4&amp;"!$A$41:$A$141"),0,-1,-1)+(M47-ROUNDDOWN(M47,2))*100*_xlfn.XLOOKUP(M47,INDIRECT($A$4&amp;"!$G$41:$G$141"),INDIRECT($A$4&amp;"!$A$41:$A$141"),0,1,1)))</f>
        <v>1.0000000000000009</v>
      </c>
      <c r="O47" s="66">
        <f t="shared" ca="1" si="6"/>
        <v>149.72222222222237</v>
      </c>
      <c r="S47" s="107">
        <f t="shared" ca="1" si="2"/>
        <v>8.3624077155264303</v>
      </c>
      <c r="T47" s="51">
        <f t="shared" ca="1" si="7"/>
        <v>0.33080999999999999</v>
      </c>
      <c r="U47" s="35" cm="1">
        <f t="array" aca="1" ref="U47" ca="1">IF(ROUND(ROUND(T47,2)-T47,4)=0,_xlfn.XLOOKUP(T47,INDIRECT($A$4&amp;"!$G$41:$G$141"),INDIRECT($A$4&amp;"!$A$41:$A$141"),0,1,1),IF(T47&gt;=1,0,(ROUNDUP(T47,2)-T47)*100*_xlfn.XLOOKUP(T47,INDIRECT($A$4&amp;"!$G$41:$G$141"),INDIRECT($A$4&amp;"!$A$41:$A$141"),0,-1,-1)+(T47-ROUNDDOWN(T47,2))*100*_xlfn.XLOOKUP(T47,INDIRECT($A$4&amp;"!$G$41:$G$141"),INDIRECT($A$4&amp;"!$A$41:$A$141"),0,1,1)))</f>
        <v>0.9460098449829023</v>
      </c>
      <c r="V47" s="66">
        <f t="shared" ca="1" si="8"/>
        <v>257.52490224534563</v>
      </c>
    </row>
    <row r="48" spans="1:22" x14ac:dyDescent="0.35">
      <c r="A48" s="32">
        <f t="shared" si="9"/>
        <v>46509</v>
      </c>
      <c r="B48" s="65" cm="1">
        <f t="array" aca="1" ref="B48" ca="1">_xlfn.XLOOKUP(A48,INDIRECT($A$5&amp;"!$AJ$41:$AJ$406"),INDIRECT($A$5&amp;"!$AK$41:$AK$406"))*SUM($F$3:$I$3)</f>
        <v>0</v>
      </c>
      <c r="C48" s="65" cm="1">
        <f t="array" aca="1" ref="C48" ca="1">_xlfn.XLOOKUP(A48,INDIRECT($A$5&amp;"!$AJ$41:$AJ$406"),INDIRECT($A$5&amp;"!$AL$41:$AL$406"))*SUM($F$3:$I$3)</f>
        <v>24.5</v>
      </c>
      <c r="D48" s="65" cm="1">
        <f t="array" aca="1" ref="D48" ca="1">_xlfn.XLOOKUP(A48,INDIRECT($A$5&amp;"!$AJ$41:$AJ$406"),INDIRECT($A$5&amp;"!$AO$41:$AO$406"))*SUM($F$3:$I$3)</f>
        <v>15.925000000000001</v>
      </c>
      <c r="E48" s="34" cm="1">
        <f t="array" ref="E48">SUMPRODUCT(('PT Storengy'!$B$8:$I$372)*('PT Storengy'!$A$8:$A$372=$A48)*('PT Storengy'!$B$5:$I$5=$A$6)*('PT Storengy'!$B$7:$I$7=$A$7))</f>
        <v>0.45</v>
      </c>
      <c r="F48" s="107">
        <f t="shared" ca="1" si="0"/>
        <v>4.7911103999999991</v>
      </c>
      <c r="G48" s="141">
        <f t="shared" ca="1" si="3"/>
        <v>0.18944</v>
      </c>
      <c r="H48" s="35" cm="1">
        <f t="array" aca="1" ref="H48" ca="1">IF(ROUND(ROUND(G48,2)-G48,4)=0,_xlfn.XLOOKUP(G48,INDIRECT($A$4&amp;"!$G$41:$G$141"),INDIRECT($A$4&amp;"!$A$41:$A$141"),0,1,1),IF(G48&gt;=1,0,(ROUNDUP(G48,2)-G48)*100*_xlfn.XLOOKUP(G48,INDIRECT($A$4&amp;"!$G$41:$G$141"),INDIRECT($A$4&amp;"!$A$41:$A$141"),0,-1,-1)+(G48-ROUNDDOWN(G48,2))*100*_xlfn.XLOOKUP(G48,INDIRECT($A$4&amp;"!$G$41:$G$141"),INDIRECT($A$4&amp;"!$A$41:$A$141"),0,1,1)))</f>
        <v>1.0000000000000009</v>
      </c>
      <c r="I48" s="66">
        <f t="shared" ca="1" si="4"/>
        <v>149.72219999999999</v>
      </c>
      <c r="J48" s="106" cm="1">
        <f t="array" aca="1" ref="J48" ca="1">IF(COUNTIFS('PTC NaTran'!$K$7:$K$15996,"",'PTC NaTran'!$A$7:$A$15996,J$16,'PTC NaTran'!$D$7:$D$15996,$A48,'PTC NaTran'!$C$7:$C$15996,"DEL")&gt;0,J$14,SUMIFS('PTC NaTran'!$K$7:$K$15996,'PTC NaTran'!$A$7:$A$15996,J$16,'PTC NaTran'!$D$7:$D$15996,$A48,'PTC NaTran'!$C$7:$C$15996,"DEL")*1.0026*$F$4/INDIRECT($A$4&amp;"!D9"))</f>
        <v>165.56415441176472</v>
      </c>
      <c r="K48" s="106">
        <v>1000</v>
      </c>
      <c r="L48" s="107">
        <f t="shared" ca="1" si="1"/>
        <v>4.791111111111114</v>
      </c>
      <c r="M48" s="141">
        <f t="shared" ca="1" si="5"/>
        <v>0.18944</v>
      </c>
      <c r="N48" s="35" cm="1">
        <f t="array" aca="1" ref="N48" ca="1">IF(ROUND(ROUND(M48,2)-M48,4)=0,_xlfn.XLOOKUP(M48,INDIRECT($A$4&amp;"!$G$41:$G$141"),INDIRECT($A$4&amp;"!$A$41:$A$141"),0,1,1),IF(M48&gt;=1,0,(ROUNDUP(M48,2)-M48)*100*_xlfn.XLOOKUP(M48,INDIRECT($A$4&amp;"!$G$41:$G$141"),INDIRECT($A$4&amp;"!$A$41:$A$141"),0,-1,-1)+(M48-ROUNDDOWN(M48,2))*100*_xlfn.XLOOKUP(M48,INDIRECT($A$4&amp;"!$G$41:$G$141"),INDIRECT($A$4&amp;"!$A$41:$A$141"),0,1,1)))</f>
        <v>1.0000000000000009</v>
      </c>
      <c r="O48" s="66">
        <f t="shared" ca="1" si="6"/>
        <v>149.72222222222237</v>
      </c>
      <c r="S48" s="107">
        <f t="shared" ca="1" si="2"/>
        <v>8.618400340884989</v>
      </c>
      <c r="T48" s="51">
        <f t="shared" ca="1" si="7"/>
        <v>0.34132000000000001</v>
      </c>
      <c r="U48" s="35" cm="1">
        <f t="array" aca="1" ref="U48" ca="1">IF(ROUND(ROUND(T48,2)-T48,4)=0,_xlfn.XLOOKUP(T48,INDIRECT($A$4&amp;"!$G$41:$G$141"),INDIRECT($A$4&amp;"!$A$41:$A$141"),0,1,1),IF(T48&gt;=1,0,(ROUNDUP(T48,2)-T48)*100*_xlfn.XLOOKUP(T48,INDIRECT($A$4&amp;"!$G$41:$G$141"),INDIRECT($A$4&amp;"!$A$41:$A$141"),0,-1,-1)+(T48-ROUNDDOWN(T48,2))*100*_xlfn.XLOOKUP(T48,INDIRECT($A$4&amp;"!$G$41:$G$141"),INDIRECT($A$4&amp;"!$A$41:$A$141"),0,1,1)))</f>
        <v>0.94038107274572613</v>
      </c>
      <c r="V48" s="66">
        <f t="shared" ca="1" si="8"/>
        <v>255.9926253585588</v>
      </c>
    </row>
    <row r="49" spans="1:22" x14ac:dyDescent="0.35">
      <c r="A49" s="32">
        <f t="shared" si="9"/>
        <v>46510</v>
      </c>
      <c r="B49" s="65" cm="1">
        <f t="array" aca="1" ref="B49" ca="1">_xlfn.XLOOKUP(A49,INDIRECT($A$5&amp;"!$AJ$41:$AJ$406"),INDIRECT($A$5&amp;"!$AK$41:$AK$406"))*SUM($F$3:$I$3)</f>
        <v>0</v>
      </c>
      <c r="C49" s="65" cm="1">
        <f t="array" aca="1" ref="C49" ca="1">_xlfn.XLOOKUP(A49,INDIRECT($A$5&amp;"!$AJ$41:$AJ$406"),INDIRECT($A$5&amp;"!$AL$41:$AL$406"))*SUM($F$3:$I$3)</f>
        <v>24.5</v>
      </c>
      <c r="D49" s="65" cm="1">
        <f t="array" aca="1" ref="D49" ca="1">_xlfn.XLOOKUP(A49,INDIRECT($A$5&amp;"!$AJ$41:$AJ$406"),INDIRECT($A$5&amp;"!$AO$41:$AO$406"))*SUM($F$3:$I$3)</f>
        <v>15.925000000000001</v>
      </c>
      <c r="E49" s="34" cm="1">
        <f t="array" ref="E49">SUMPRODUCT(('PT Storengy'!$B$8:$I$372)*('PT Storengy'!$A$8:$A$372=$A49)*('PT Storengy'!$B$5:$I$5=$A$6)*('PT Storengy'!$B$7:$I$7=$A$7))</f>
        <v>0.45</v>
      </c>
      <c r="F49" s="107">
        <f t="shared" ca="1" si="0"/>
        <v>4.9408325999999994</v>
      </c>
      <c r="G49" s="141">
        <f t="shared" ca="1" si="3"/>
        <v>0.19556000000000001</v>
      </c>
      <c r="H49" s="35" cm="1">
        <f t="array" aca="1" ref="H49" ca="1">IF(ROUND(ROUND(G49,2)-G49,4)=0,_xlfn.XLOOKUP(G49,INDIRECT($A$4&amp;"!$G$41:$G$141"),INDIRECT($A$4&amp;"!$A$41:$A$141"),0,1,1),IF(G49&gt;=1,0,(ROUNDUP(G49,2)-G49)*100*_xlfn.XLOOKUP(G49,INDIRECT($A$4&amp;"!$G$41:$G$141"),INDIRECT($A$4&amp;"!$A$41:$A$141"),0,-1,-1)+(G49-ROUNDDOWN(G49,2))*100*_xlfn.XLOOKUP(G49,INDIRECT($A$4&amp;"!$G$41:$G$141"),INDIRECT($A$4&amp;"!$A$41:$A$141"),0,1,1)))</f>
        <v>1.0000000000000009</v>
      </c>
      <c r="I49" s="66">
        <f t="shared" ca="1" si="4"/>
        <v>149.72219999999999</v>
      </c>
      <c r="J49" s="106" cm="1">
        <f t="array" aca="1" ref="J49" ca="1">IF(COUNTIFS('PTC NaTran'!$K$7:$K$15996,"",'PTC NaTran'!$A$7:$A$15996,J$16,'PTC NaTran'!$D$7:$D$15996,$A49,'PTC NaTran'!$C$7:$C$15996,"DEL")&gt;0,J$14,SUMIFS('PTC NaTran'!$K$7:$K$15996,'PTC NaTran'!$A$7:$A$15996,J$16,'PTC NaTran'!$D$7:$D$15996,$A49,'PTC NaTran'!$C$7:$C$15996,"DEL")*1.0026*$F$4/INDIRECT($A$4&amp;"!D9"))</f>
        <v>165.56415441176472</v>
      </c>
      <c r="K49" s="106">
        <v>1000</v>
      </c>
      <c r="L49" s="107">
        <f t="shared" ca="1" si="1"/>
        <v>4.9408333333333365</v>
      </c>
      <c r="M49" s="141">
        <f t="shared" ca="1" si="5"/>
        <v>0.19556000000000001</v>
      </c>
      <c r="N49" s="35" cm="1">
        <f t="array" aca="1" ref="N49" ca="1">IF(ROUND(ROUND(M49,2)-M49,4)=0,_xlfn.XLOOKUP(M49,INDIRECT($A$4&amp;"!$G$41:$G$141"),INDIRECT($A$4&amp;"!$A$41:$A$141"),0,1,1),IF(M49&gt;=1,0,(ROUNDUP(M49,2)-M49)*100*_xlfn.XLOOKUP(M49,INDIRECT($A$4&amp;"!$G$41:$G$141"),INDIRECT($A$4&amp;"!$A$41:$A$141"),0,-1,-1)+(M49-ROUNDDOWN(M49,2))*100*_xlfn.XLOOKUP(M49,INDIRECT($A$4&amp;"!$G$41:$G$141"),INDIRECT($A$4&amp;"!$A$41:$A$141"),0,1,1)))</f>
        <v>1.0000000000000009</v>
      </c>
      <c r="O49" s="66">
        <f t="shared" ca="1" si="6"/>
        <v>149.72222222222237</v>
      </c>
      <c r="S49" s="107">
        <f t="shared" ca="1" si="2"/>
        <v>8.8728694368936978</v>
      </c>
      <c r="T49" s="51">
        <f t="shared" ca="1" si="7"/>
        <v>0.35177000000000003</v>
      </c>
      <c r="U49" s="35" cm="1">
        <f t="array" aca="1" ref="U49" ca="1">IF(ROUND(ROUND(T49,2)-T49,4)=0,_xlfn.XLOOKUP(T49,INDIRECT($A$4&amp;"!$G$41:$G$141"),INDIRECT($A$4&amp;"!$A$41:$A$141"),0,1,1),IF(T49&gt;=1,0,(ROUNDUP(T49,2)-T49)*100*_xlfn.XLOOKUP(T49,INDIRECT($A$4&amp;"!$G$41:$G$141"),INDIRECT($A$4&amp;"!$A$41:$A$141"),0,-1,-1)+(T49-ROUNDDOWN(T49,2))*100*_xlfn.XLOOKUP(T49,INDIRECT($A$4&amp;"!$G$41:$G$141"),INDIRECT($A$4&amp;"!$A$41:$A$141"),0,1,1)))</f>
        <v>0.93478443431770641</v>
      </c>
      <c r="V49" s="66">
        <f t="shared" ca="1" si="8"/>
        <v>254.46909600870899</v>
      </c>
    </row>
    <row r="50" spans="1:22" x14ac:dyDescent="0.35">
      <c r="A50" s="32">
        <f t="shared" si="9"/>
        <v>46511</v>
      </c>
      <c r="B50" s="65" cm="1">
        <f t="array" aca="1" ref="B50" ca="1">_xlfn.XLOOKUP(A50,INDIRECT($A$5&amp;"!$AJ$41:$AJ$406"),INDIRECT($A$5&amp;"!$AK$41:$AK$406"))*SUM($F$3:$I$3)</f>
        <v>0</v>
      </c>
      <c r="C50" s="65" cm="1">
        <f t="array" aca="1" ref="C50" ca="1">_xlfn.XLOOKUP(A50,INDIRECT($A$5&amp;"!$AJ$41:$AJ$406"),INDIRECT($A$5&amp;"!$AL$41:$AL$406"))*SUM($F$3:$I$3)</f>
        <v>24.5</v>
      </c>
      <c r="D50" s="65" cm="1">
        <f t="array" aca="1" ref="D50" ca="1">_xlfn.XLOOKUP(A50,INDIRECT($A$5&amp;"!$AJ$41:$AJ$406"),INDIRECT($A$5&amp;"!$AO$41:$AO$406"))*SUM($F$3:$I$3)</f>
        <v>15.925000000000001</v>
      </c>
      <c r="E50" s="34" cm="1">
        <f t="array" ref="E50">SUMPRODUCT(('PT Storengy'!$B$8:$I$372)*('PT Storengy'!$A$8:$A$372=$A50)*('PT Storengy'!$B$5:$I$5=$A$6)*('PT Storengy'!$B$7:$I$7=$A$7))</f>
        <v>0.5</v>
      </c>
      <c r="F50" s="107">
        <f t="shared" ca="1" si="0"/>
        <v>5.0769436999999993</v>
      </c>
      <c r="G50" s="141">
        <f t="shared" ca="1" si="3"/>
        <v>0.20166999999999999</v>
      </c>
      <c r="H50" s="35" cm="1">
        <f t="array" aca="1" ref="H50" ca="1">IF(ROUND(ROUND(G50,2)-G50,4)=0,_xlfn.XLOOKUP(G50,INDIRECT($A$4&amp;"!$G$41:$G$141"),INDIRECT($A$4&amp;"!$A$41:$A$141"),0,1,1),IF(G50&gt;=1,0,(ROUNDUP(G50,2)-G50)*100*_xlfn.XLOOKUP(G50,INDIRECT($A$4&amp;"!$G$41:$G$141"),INDIRECT($A$4&amp;"!$A$41:$A$141"),0,-1,-1)+(G50-ROUNDDOWN(G50,2))*100*_xlfn.XLOOKUP(G50,INDIRECT($A$4&amp;"!$G$41:$G$141"),INDIRECT($A$4&amp;"!$A$41:$A$141"),0,1,1)))</f>
        <v>1.0000000000000009</v>
      </c>
      <c r="I50" s="66">
        <f t="shared" ca="1" si="4"/>
        <v>136.11109999999999</v>
      </c>
      <c r="J50" s="106" cm="1">
        <f t="array" aca="1" ref="J50" ca="1">IF(COUNTIFS('PTC NaTran'!$K$7:$K$15996,"",'PTC NaTran'!$A$7:$A$15996,J$16,'PTC NaTran'!$D$7:$D$15996,$A50,'PTC NaTran'!$C$7:$C$15996,"DEL")&gt;0,J$14,SUMIFS('PTC NaTran'!$K$7:$K$15996,'PTC NaTran'!$A$7:$A$15996,J$16,'PTC NaTran'!$D$7:$D$15996,$A50,'PTC NaTran'!$C$7:$C$15996,"DEL")*1.0026*$F$4/INDIRECT($A$4&amp;"!D9"))</f>
        <v>165.56415441176472</v>
      </c>
      <c r="K50" s="106">
        <v>1000</v>
      </c>
      <c r="L50" s="107">
        <f t="shared" ca="1" si="1"/>
        <v>5.0769444444444476</v>
      </c>
      <c r="M50" s="141">
        <f t="shared" ca="1" si="5"/>
        <v>0.20166999999999999</v>
      </c>
      <c r="N50" s="35" cm="1">
        <f t="array" aca="1" ref="N50" ca="1">IF(ROUND(ROUND(M50,2)-M50,4)=0,_xlfn.XLOOKUP(M50,INDIRECT($A$4&amp;"!$G$41:$G$141"),INDIRECT($A$4&amp;"!$A$41:$A$141"),0,1,1),IF(M50&gt;=1,0,(ROUNDUP(M50,2)-M50)*100*_xlfn.XLOOKUP(M50,INDIRECT($A$4&amp;"!$G$41:$G$141"),INDIRECT($A$4&amp;"!$A$41:$A$141"),0,-1,-1)+(M50-ROUNDDOWN(M50,2))*100*_xlfn.XLOOKUP(M50,INDIRECT($A$4&amp;"!$G$41:$G$141"),INDIRECT($A$4&amp;"!$A$41:$A$141"),0,1,1)))</f>
        <v>1.0000000000000009</v>
      </c>
      <c r="O50" s="66">
        <f t="shared" ca="1" si="6"/>
        <v>136.11111111111123</v>
      </c>
      <c r="S50" s="107">
        <f t="shared" ca="1" si="2"/>
        <v>9.1258237510894933</v>
      </c>
      <c r="T50" s="51">
        <f t="shared" ca="1" si="7"/>
        <v>0.36215999999999998</v>
      </c>
      <c r="U50" s="35" cm="1">
        <f t="array" aca="1" ref="U50" ca="1">IF(ROUND(ROUND(T50,2)-T50,4)=0,_xlfn.XLOOKUP(T50,INDIRECT($A$4&amp;"!$G$41:$G$141"),INDIRECT($A$4&amp;"!$A$41:$A$141"),0,1,1),IF(T50&gt;=1,0,(ROUNDUP(T50,2)-T50)*100*_xlfn.XLOOKUP(T50,INDIRECT($A$4&amp;"!$G$41:$G$141"),INDIRECT($A$4&amp;"!$A$41:$A$141"),0,-1,-1)+(T50-ROUNDDOWN(T50,2))*100*_xlfn.XLOOKUP(T50,INDIRECT($A$4&amp;"!$G$41:$G$141"),INDIRECT($A$4&amp;"!$A$41:$A$141"),0,1,1)))</f>
        <v>0.92921992969884259</v>
      </c>
      <c r="V50" s="66">
        <f t="shared" ca="1" si="8"/>
        <v>252.95431419579606</v>
      </c>
    </row>
    <row r="51" spans="1:22" x14ac:dyDescent="0.35">
      <c r="A51" s="32">
        <f t="shared" si="9"/>
        <v>46512</v>
      </c>
      <c r="B51" s="65" cm="1">
        <f t="array" aca="1" ref="B51" ca="1">_xlfn.XLOOKUP(A51,INDIRECT($A$5&amp;"!$AJ$41:$AJ$406"),INDIRECT($A$5&amp;"!$AK$41:$AK$406"))*SUM($F$3:$I$3)</f>
        <v>0</v>
      </c>
      <c r="C51" s="65" cm="1">
        <f t="array" aca="1" ref="C51" ca="1">_xlfn.XLOOKUP(A51,INDIRECT($A$5&amp;"!$AJ$41:$AJ$406"),INDIRECT($A$5&amp;"!$AL$41:$AL$406"))*SUM($F$3:$I$3)</f>
        <v>24.5</v>
      </c>
      <c r="D51" s="65" cm="1">
        <f t="array" aca="1" ref="D51" ca="1">_xlfn.XLOOKUP(A51,INDIRECT($A$5&amp;"!$AJ$41:$AJ$406"),INDIRECT($A$5&amp;"!$AO$41:$AO$406"))*SUM($F$3:$I$3)</f>
        <v>15.925000000000001</v>
      </c>
      <c r="E51" s="34" cm="1">
        <f t="array" ref="E51">SUMPRODUCT(('PT Storengy'!$B$8:$I$372)*('PT Storengy'!$A$8:$A$372=$A51)*('PT Storengy'!$B$5:$I$5=$A$6)*('PT Storengy'!$B$7:$I$7=$A$7))</f>
        <v>0.5</v>
      </c>
      <c r="F51" s="107">
        <f t="shared" ca="1" si="0"/>
        <v>5.2130547999999992</v>
      </c>
      <c r="G51" s="141">
        <f t="shared" ca="1" si="3"/>
        <v>0.20721999999999999</v>
      </c>
      <c r="H51" s="35" cm="1">
        <f t="array" aca="1" ref="H51" ca="1">IF(ROUND(ROUND(G51,2)-G51,4)=0,_xlfn.XLOOKUP(G51,INDIRECT($A$4&amp;"!$G$41:$G$141"),INDIRECT($A$4&amp;"!$A$41:$A$141"),0,1,1),IF(G51&gt;=1,0,(ROUNDUP(G51,2)-G51)*100*_xlfn.XLOOKUP(G51,INDIRECT($A$4&amp;"!$G$41:$G$141"),INDIRECT($A$4&amp;"!$A$41:$A$141"),0,-1,-1)+(G51-ROUNDDOWN(G51,2))*100*_xlfn.XLOOKUP(G51,INDIRECT($A$4&amp;"!$G$41:$G$141"),INDIRECT($A$4&amp;"!$A$41:$A$141"),0,1,1)))</f>
        <v>1.0000000000000009</v>
      </c>
      <c r="I51" s="66">
        <f t="shared" ca="1" si="4"/>
        <v>136.11109999999999</v>
      </c>
      <c r="J51" s="106" cm="1">
        <f t="array" aca="1" ref="J51" ca="1">IF(COUNTIFS('PTC NaTran'!$K$7:$K$15996,"",'PTC NaTran'!$A$7:$A$15996,J$16,'PTC NaTran'!$D$7:$D$15996,$A51,'PTC NaTran'!$C$7:$C$15996,"DEL")&gt;0,J$14,SUMIFS('PTC NaTran'!$K$7:$K$15996,'PTC NaTran'!$A$7:$A$15996,J$16,'PTC NaTran'!$D$7:$D$15996,$A51,'PTC NaTran'!$C$7:$C$15996,"DEL")*1.0026*$F$4/INDIRECT($A$4&amp;"!D9"))</f>
        <v>165.56415441176472</v>
      </c>
      <c r="K51" s="106">
        <v>1000</v>
      </c>
      <c r="L51" s="107">
        <f t="shared" ca="1" si="1"/>
        <v>5.2130555555555587</v>
      </c>
      <c r="M51" s="141">
        <f t="shared" ca="1" si="5"/>
        <v>0.20721999999999999</v>
      </c>
      <c r="N51" s="35" cm="1">
        <f t="array" aca="1" ref="N51" ca="1">IF(ROUND(ROUND(M51,2)-M51,4)=0,_xlfn.XLOOKUP(M51,INDIRECT($A$4&amp;"!$G$41:$G$141"),INDIRECT($A$4&amp;"!$A$41:$A$141"),0,1,1),IF(M51&gt;=1,0,(ROUNDUP(M51,2)-M51)*100*_xlfn.XLOOKUP(M51,INDIRECT($A$4&amp;"!$G$41:$G$141"),INDIRECT($A$4&amp;"!$A$41:$A$141"),0,-1,-1)+(M51-ROUNDDOWN(M51,2))*100*_xlfn.XLOOKUP(M51,INDIRECT($A$4&amp;"!$G$41:$G$141"),INDIRECT($A$4&amp;"!$A$41:$A$141"),0,1,1)))</f>
        <v>1.0000000000000009</v>
      </c>
      <c r="O51" s="66">
        <f t="shared" ca="1" si="6"/>
        <v>136.11111111111123</v>
      </c>
      <c r="S51" s="107">
        <f t="shared" ca="1" si="2"/>
        <v>9.3772734889321363</v>
      </c>
      <c r="T51" s="51">
        <f t="shared" ca="1" si="7"/>
        <v>0.37247999999999998</v>
      </c>
      <c r="U51" s="35" cm="1">
        <f t="array" aca="1" ref="U51" ca="1">IF(ROUND(ROUND(T51,2)-T51,4)=0,_xlfn.XLOOKUP(T51,INDIRECT($A$4&amp;"!$G$41:$G$141"),INDIRECT($A$4&amp;"!$A$41:$A$141"),0,1,1),IF(T51&gt;=1,0,(ROUNDUP(T51,2)-T51)*100*_xlfn.XLOOKUP(T51,INDIRECT($A$4&amp;"!$G$41:$G$141"),INDIRECT($A$4&amp;"!$A$41:$A$141"),0,-1,-1)+(T51-ROUNDDOWN(T51,2))*100*_xlfn.XLOOKUP(T51,INDIRECT($A$4&amp;"!$G$41:$G$141"),INDIRECT($A$4&amp;"!$A$41:$A$141"),0,1,1)))</f>
        <v>0.92369291452399427</v>
      </c>
      <c r="V51" s="66">
        <f t="shared" ca="1" si="8"/>
        <v>251.44973784264289</v>
      </c>
    </row>
    <row r="52" spans="1:22" x14ac:dyDescent="0.35">
      <c r="A52" s="32">
        <f t="shared" si="9"/>
        <v>46513</v>
      </c>
      <c r="B52" s="65" cm="1">
        <f t="array" aca="1" ref="B52" ca="1">_xlfn.XLOOKUP(A52,INDIRECT($A$5&amp;"!$AJ$41:$AJ$406"),INDIRECT($A$5&amp;"!$AK$41:$AK$406"))*SUM($F$3:$I$3)</f>
        <v>0</v>
      </c>
      <c r="C52" s="65" cm="1">
        <f t="array" aca="1" ref="C52" ca="1">_xlfn.XLOOKUP(A52,INDIRECT($A$5&amp;"!$AJ$41:$AJ$406"),INDIRECT($A$5&amp;"!$AL$41:$AL$406"))*SUM($F$3:$I$3)</f>
        <v>24.5</v>
      </c>
      <c r="D52" s="65" cm="1">
        <f t="array" aca="1" ref="D52" ca="1">_xlfn.XLOOKUP(A52,INDIRECT($A$5&amp;"!$AJ$41:$AJ$406"),INDIRECT($A$5&amp;"!$AO$41:$AO$406"))*SUM($F$3:$I$3)</f>
        <v>15.925000000000001</v>
      </c>
      <c r="E52" s="34" cm="1">
        <f t="array" ref="E52">SUMPRODUCT(('PT Storengy'!$B$8:$I$372)*('PT Storengy'!$A$8:$A$372=$A52)*('PT Storengy'!$B$5:$I$5=$A$6)*('PT Storengy'!$B$7:$I$7=$A$7))</f>
        <v>0.5</v>
      </c>
      <c r="F52" s="107">
        <f t="shared" ca="1" si="0"/>
        <v>5.3491658999999991</v>
      </c>
      <c r="G52" s="141">
        <f t="shared" ca="1" si="3"/>
        <v>0.21278</v>
      </c>
      <c r="H52" s="35" cm="1">
        <f t="array" aca="1" ref="H52" ca="1">IF(ROUND(ROUND(G52,2)-G52,4)=0,_xlfn.XLOOKUP(G52,INDIRECT($A$4&amp;"!$G$41:$G$141"),INDIRECT($A$4&amp;"!$A$41:$A$141"),0,1,1),IF(G52&gt;=1,0,(ROUNDUP(G52,2)-G52)*100*_xlfn.XLOOKUP(G52,INDIRECT($A$4&amp;"!$G$41:$G$141"),INDIRECT($A$4&amp;"!$A$41:$A$141"),0,-1,-1)+(G52-ROUNDDOWN(G52,2))*100*_xlfn.XLOOKUP(G52,INDIRECT($A$4&amp;"!$G$41:$G$141"),INDIRECT($A$4&amp;"!$A$41:$A$141"),0,1,1)))</f>
        <v>1.0000000000000009</v>
      </c>
      <c r="I52" s="66">
        <f t="shared" ca="1" si="4"/>
        <v>136.11109999999999</v>
      </c>
      <c r="J52" s="106" cm="1">
        <f t="array" aca="1" ref="J52" ca="1">IF(COUNTIFS('PTC NaTran'!$K$7:$K$15996,"",'PTC NaTran'!$A$7:$A$15996,J$16,'PTC NaTran'!$D$7:$D$15996,$A52,'PTC NaTran'!$C$7:$C$15996,"DEL")&gt;0,J$14,SUMIFS('PTC NaTran'!$K$7:$K$15996,'PTC NaTran'!$A$7:$A$15996,J$16,'PTC NaTran'!$D$7:$D$15996,$A52,'PTC NaTran'!$C$7:$C$15996,"DEL")*1.0026*$F$4/INDIRECT($A$4&amp;"!D9"))</f>
        <v>165.56415441176472</v>
      </c>
      <c r="K52" s="106">
        <v>1000</v>
      </c>
      <c r="L52" s="107">
        <f t="shared" ca="1" si="1"/>
        <v>5.3491666666666697</v>
      </c>
      <c r="M52" s="141">
        <f t="shared" ca="1" si="5"/>
        <v>0.21278</v>
      </c>
      <c r="N52" s="35" cm="1">
        <f t="array" aca="1" ref="N52" ca="1">IF(ROUND(ROUND(M52,2)-M52,4)=0,_xlfn.XLOOKUP(M52,INDIRECT($A$4&amp;"!$G$41:$G$141"),INDIRECT($A$4&amp;"!$A$41:$A$141"),0,1,1),IF(M52&gt;=1,0,(ROUNDUP(M52,2)-M52)*100*_xlfn.XLOOKUP(M52,INDIRECT($A$4&amp;"!$G$41:$G$141"),INDIRECT($A$4&amp;"!$A$41:$A$141"),0,-1,-1)+(M52-ROUNDDOWN(M52,2))*100*_xlfn.XLOOKUP(M52,INDIRECT($A$4&amp;"!$G$41:$G$141"),INDIRECT($A$4&amp;"!$A$41:$A$141"),0,1,1)))</f>
        <v>1.0000000000000009</v>
      </c>
      <c r="O52" s="66">
        <f t="shared" ca="1" si="6"/>
        <v>136.11111111111123</v>
      </c>
      <c r="S52" s="107">
        <f t="shared" ca="1" si="2"/>
        <v>9.6272259400357409</v>
      </c>
      <c r="T52" s="51">
        <f t="shared" ca="1" si="7"/>
        <v>0.38274999999999998</v>
      </c>
      <c r="U52" s="35" cm="1">
        <f t="array" aca="1" ref="U52" ca="1">IF(ROUND(ROUND(T52,2)-T52,4)=0,_xlfn.XLOOKUP(T52,INDIRECT($A$4&amp;"!$G$41:$G$141"),INDIRECT($A$4&amp;"!$A$41:$A$141"),0,1,1),IF(T52&gt;=1,0,(ROUNDUP(T52,2)-T52)*100*_xlfn.XLOOKUP(T52,INDIRECT($A$4&amp;"!$G$41:$G$141"),INDIRECT($A$4&amp;"!$A$41:$A$141"),0,-1,-1)+(T52-ROUNDDOWN(T52,2))*100*_xlfn.XLOOKUP(T52,INDIRECT($A$4&amp;"!$G$41:$G$141"),INDIRECT($A$4&amp;"!$A$41:$A$141"),0,1,1)))</f>
        <v>0.91819267752344269</v>
      </c>
      <c r="V52" s="66">
        <f t="shared" ca="1" si="8"/>
        <v>249.95245110360386</v>
      </c>
    </row>
    <row r="53" spans="1:22" x14ac:dyDescent="0.35">
      <c r="A53" s="32">
        <f t="shared" si="9"/>
        <v>46514</v>
      </c>
      <c r="B53" s="65" cm="1">
        <f t="array" aca="1" ref="B53" ca="1">_xlfn.XLOOKUP(A53,INDIRECT($A$5&amp;"!$AJ$41:$AJ$406"),INDIRECT($A$5&amp;"!$AK$41:$AK$406"))*SUM($F$3:$I$3)</f>
        <v>0</v>
      </c>
      <c r="C53" s="65" cm="1">
        <f t="array" aca="1" ref="C53" ca="1">_xlfn.XLOOKUP(A53,INDIRECT($A$5&amp;"!$AJ$41:$AJ$406"),INDIRECT($A$5&amp;"!$AL$41:$AL$406"))*SUM($F$3:$I$3)</f>
        <v>24.5</v>
      </c>
      <c r="D53" s="65" cm="1">
        <f t="array" aca="1" ref="D53" ca="1">_xlfn.XLOOKUP(A53,INDIRECT($A$5&amp;"!$AJ$41:$AJ$406"),INDIRECT($A$5&amp;"!$AO$41:$AO$406"))*SUM($F$3:$I$3)</f>
        <v>15.925000000000001</v>
      </c>
      <c r="E53" s="34" cm="1">
        <f t="array" ref="E53">SUMPRODUCT(('PT Storengy'!$B$8:$I$372)*('PT Storengy'!$A$8:$A$372=$A53)*('PT Storengy'!$B$5:$I$5=$A$6)*('PT Storengy'!$B$7:$I$7=$A$7))</f>
        <v>0.5</v>
      </c>
      <c r="F53" s="107">
        <f t="shared" ca="1" si="0"/>
        <v>5.4852769999999991</v>
      </c>
      <c r="G53" s="141">
        <f t="shared" ca="1" si="3"/>
        <v>0.21833</v>
      </c>
      <c r="H53" s="35" cm="1">
        <f t="array" aca="1" ref="H53" ca="1">IF(ROUND(ROUND(G53,2)-G53,4)=0,_xlfn.XLOOKUP(G53,INDIRECT($A$4&amp;"!$G$41:$G$141"),INDIRECT($A$4&amp;"!$A$41:$A$141"),0,1,1),IF(G53&gt;=1,0,(ROUNDUP(G53,2)-G53)*100*_xlfn.XLOOKUP(G53,INDIRECT($A$4&amp;"!$G$41:$G$141"),INDIRECT($A$4&amp;"!$A$41:$A$141"),0,-1,-1)+(G53-ROUNDDOWN(G53,2))*100*_xlfn.XLOOKUP(G53,INDIRECT($A$4&amp;"!$G$41:$G$141"),INDIRECT($A$4&amp;"!$A$41:$A$141"),0,1,1)))</f>
        <v>1.0000000000000009</v>
      </c>
      <c r="I53" s="66">
        <f t="shared" ca="1" si="4"/>
        <v>136.11109999999999</v>
      </c>
      <c r="J53" s="106" cm="1">
        <f t="array" aca="1" ref="J53" ca="1">IF(COUNTIFS('PTC NaTran'!$K$7:$K$15996,"",'PTC NaTran'!$A$7:$A$15996,J$16,'PTC NaTran'!$D$7:$D$15996,$A53,'PTC NaTran'!$C$7:$C$15996,"DEL")&gt;0,J$14,SUMIFS('PTC NaTran'!$K$7:$K$15996,'PTC NaTran'!$A$7:$A$15996,J$16,'PTC NaTran'!$D$7:$D$15996,$A53,'PTC NaTran'!$C$7:$C$15996,"DEL")*1.0026*$F$4/INDIRECT($A$4&amp;"!D9"))</f>
        <v>165.56415441176472</v>
      </c>
      <c r="K53" s="106">
        <v>1000</v>
      </c>
      <c r="L53" s="107">
        <f t="shared" ca="1" si="1"/>
        <v>5.4852777777777808</v>
      </c>
      <c r="M53" s="141">
        <f t="shared" ca="1" si="5"/>
        <v>0.21833</v>
      </c>
      <c r="N53" s="35" cm="1">
        <f t="array" aca="1" ref="N53" ca="1">IF(ROUND(ROUND(M53,2)-M53,4)=0,_xlfn.XLOOKUP(M53,INDIRECT($A$4&amp;"!$G$41:$G$141"),INDIRECT($A$4&amp;"!$A$41:$A$141"),0,1,1),IF(M53&gt;=1,0,(ROUNDUP(M53,2)-M53)*100*_xlfn.XLOOKUP(M53,INDIRECT($A$4&amp;"!$G$41:$G$141"),INDIRECT($A$4&amp;"!$A$41:$A$141"),0,-1,-1)+(M53-ROUNDDOWN(M53,2))*100*_xlfn.XLOOKUP(M53,INDIRECT($A$4&amp;"!$G$41:$G$141"),INDIRECT($A$4&amp;"!$A$41:$A$141"),0,1,1)))</f>
        <v>1.0000000000000009</v>
      </c>
      <c r="O53" s="66">
        <f t="shared" ca="1" si="6"/>
        <v>136.11111111111123</v>
      </c>
      <c r="S53" s="107">
        <f t="shared" ca="1" si="2"/>
        <v>9.8756913098600663</v>
      </c>
      <c r="T53" s="51">
        <f t="shared" ca="1" si="7"/>
        <v>0.39295000000000002</v>
      </c>
      <c r="U53" s="35" cm="1">
        <f t="array" aca="1" ref="U53" ca="1">IF(ROUND(ROUND(T53,2)-T53,4)=0,_xlfn.XLOOKUP(T53,INDIRECT($A$4&amp;"!$G$41:$G$141"),INDIRECT($A$4&amp;"!$A$41:$A$141"),0,1,1),IF(T53&gt;=1,0,(ROUNDUP(T53,2)-T53)*100*_xlfn.XLOOKUP(T53,INDIRECT($A$4&amp;"!$G$41:$G$141"),INDIRECT($A$4&amp;"!$A$41:$A$141"),0,-1,-1)+(T53-ROUNDDOWN(T53,2))*100*_xlfn.XLOOKUP(T53,INDIRECT($A$4&amp;"!$G$41:$G$141"),INDIRECT($A$4&amp;"!$A$41:$A$141"),0,1,1)))</f>
        <v>0.91272992996690649</v>
      </c>
      <c r="V53" s="66">
        <f t="shared" ca="1" si="8"/>
        <v>248.46536982432454</v>
      </c>
    </row>
    <row r="54" spans="1:22" x14ac:dyDescent="0.35">
      <c r="A54" s="32">
        <f t="shared" si="9"/>
        <v>46515</v>
      </c>
      <c r="B54" s="65" cm="1">
        <f t="array" aca="1" ref="B54" ca="1">_xlfn.XLOOKUP(A54,INDIRECT($A$5&amp;"!$AJ$41:$AJ$406"),INDIRECT($A$5&amp;"!$AK$41:$AK$406"))*SUM($F$3:$I$3)</f>
        <v>0</v>
      </c>
      <c r="C54" s="65" cm="1">
        <f t="array" aca="1" ref="C54" ca="1">_xlfn.XLOOKUP(A54,INDIRECT($A$5&amp;"!$AJ$41:$AJ$406"),INDIRECT($A$5&amp;"!$AL$41:$AL$406"))*SUM($F$3:$I$3)</f>
        <v>24.5</v>
      </c>
      <c r="D54" s="65" cm="1">
        <f t="array" aca="1" ref="D54" ca="1">_xlfn.XLOOKUP(A54,INDIRECT($A$5&amp;"!$AJ$41:$AJ$406"),INDIRECT($A$5&amp;"!$AO$41:$AO$406"))*SUM($F$3:$I$3)</f>
        <v>15.925000000000001</v>
      </c>
      <c r="E54" s="34" cm="1">
        <f t="array" ref="E54">SUMPRODUCT(('PT Storengy'!$B$8:$I$372)*('PT Storengy'!$A$8:$A$372=$A54)*('PT Storengy'!$B$5:$I$5=$A$6)*('PT Storengy'!$B$7:$I$7=$A$7))</f>
        <v>0.5</v>
      </c>
      <c r="F54" s="107">
        <f t="shared" ca="1" si="0"/>
        <v>5.621388099999999</v>
      </c>
      <c r="G54" s="141">
        <f t="shared" ca="1" si="3"/>
        <v>0.22389000000000001</v>
      </c>
      <c r="H54" s="35" cm="1">
        <f t="array" aca="1" ref="H54" ca="1">IF(ROUND(ROUND(G54,2)-G54,4)=0,_xlfn.XLOOKUP(G54,INDIRECT($A$4&amp;"!$G$41:$G$141"),INDIRECT($A$4&amp;"!$A$41:$A$141"),0,1,1),IF(G54&gt;=1,0,(ROUNDUP(G54,2)-G54)*100*_xlfn.XLOOKUP(G54,INDIRECT($A$4&amp;"!$G$41:$G$141"),INDIRECT($A$4&amp;"!$A$41:$A$141"),0,-1,-1)+(G54-ROUNDDOWN(G54,2))*100*_xlfn.XLOOKUP(G54,INDIRECT($A$4&amp;"!$G$41:$G$141"),INDIRECT($A$4&amp;"!$A$41:$A$141"),0,1,1)))</f>
        <v>1.0000000000000009</v>
      </c>
      <c r="I54" s="66">
        <f t="shared" ca="1" si="4"/>
        <v>136.11109999999999</v>
      </c>
      <c r="J54" s="106" cm="1">
        <f t="array" aca="1" ref="J54" ca="1">IF(COUNTIFS('PTC NaTran'!$K$7:$K$15996,"",'PTC NaTran'!$A$7:$A$15996,J$16,'PTC NaTran'!$D$7:$D$15996,$A54,'PTC NaTran'!$C$7:$C$15996,"DEL")&gt;0,J$14,SUMIFS('PTC NaTran'!$K$7:$K$15996,'PTC NaTran'!$A$7:$A$15996,J$16,'PTC NaTran'!$D$7:$D$15996,$A54,'PTC NaTran'!$C$7:$C$15996,"DEL")*1.0026*$F$4/INDIRECT($A$4&amp;"!D9"))</f>
        <v>165.56415441176472</v>
      </c>
      <c r="K54" s="106">
        <v>1000</v>
      </c>
      <c r="L54" s="107">
        <f t="shared" ca="1" si="1"/>
        <v>5.6213888888888919</v>
      </c>
      <c r="M54" s="141">
        <f t="shared" ca="1" si="5"/>
        <v>0.22389000000000001</v>
      </c>
      <c r="N54" s="35" cm="1">
        <f t="array" aca="1" ref="N54" ca="1">IF(ROUND(ROUND(M54,2)-M54,4)=0,_xlfn.XLOOKUP(M54,INDIRECT($A$4&amp;"!$G$41:$G$141"),INDIRECT($A$4&amp;"!$A$41:$A$141"),0,1,1),IF(M54&gt;=1,0,(ROUNDUP(M54,2)-M54)*100*_xlfn.XLOOKUP(M54,INDIRECT($A$4&amp;"!$G$41:$G$141"),INDIRECT($A$4&amp;"!$A$41:$A$141"),0,-1,-1)+(M54-ROUNDDOWN(M54,2))*100*_xlfn.XLOOKUP(M54,INDIRECT($A$4&amp;"!$G$41:$G$141"),INDIRECT($A$4&amp;"!$A$41:$A$141"),0,1,1)))</f>
        <v>1.0000000000000009</v>
      </c>
      <c r="O54" s="66">
        <f t="shared" ca="1" si="6"/>
        <v>136.11111111111123</v>
      </c>
      <c r="S54" s="107">
        <f t="shared" ca="1" si="2"/>
        <v>10.122678345942049</v>
      </c>
      <c r="T54" s="51">
        <f t="shared" ca="1" si="7"/>
        <v>0.40309</v>
      </c>
      <c r="U54" s="35" cm="1">
        <f t="array" aca="1" ref="U54" ca="1">IF(ROUND(ROUND(T54,2)-T54,4)=0,_xlfn.XLOOKUP(T54,INDIRECT($A$4&amp;"!$G$41:$G$141"),INDIRECT($A$4&amp;"!$A$41:$A$141"),0,1,1),IF(T54&gt;=1,0,(ROUNDUP(T54,2)-T54)*100*_xlfn.XLOOKUP(T54,INDIRECT($A$4&amp;"!$G$41:$G$141"),INDIRECT($A$4&amp;"!$A$41:$A$141"),0,-1,-1)+(T54-ROUNDDOWN(T54,2))*100*_xlfn.XLOOKUP(T54,INDIRECT($A$4&amp;"!$G$41:$G$141"),INDIRECT($A$4&amp;"!$A$41:$A$141"),0,1,1)))</f>
        <v>0.90729931621952642</v>
      </c>
      <c r="V54" s="66">
        <f t="shared" ca="1" si="8"/>
        <v>246.98703608198221</v>
      </c>
    </row>
    <row r="55" spans="1:22" x14ac:dyDescent="0.35">
      <c r="A55" s="32">
        <f t="shared" si="9"/>
        <v>46516</v>
      </c>
      <c r="B55" s="65" cm="1">
        <f t="array" aca="1" ref="B55" ca="1">_xlfn.XLOOKUP(A55,INDIRECT($A$5&amp;"!$AJ$41:$AJ$406"),INDIRECT($A$5&amp;"!$AK$41:$AK$406"))*SUM($F$3:$I$3)</f>
        <v>0</v>
      </c>
      <c r="C55" s="65" cm="1">
        <f t="array" aca="1" ref="C55" ca="1">_xlfn.XLOOKUP(A55,INDIRECT($A$5&amp;"!$AJ$41:$AJ$406"),INDIRECT($A$5&amp;"!$AL$41:$AL$406"))*SUM($F$3:$I$3)</f>
        <v>24.5</v>
      </c>
      <c r="D55" s="65" cm="1">
        <f t="array" aca="1" ref="D55" ca="1">_xlfn.XLOOKUP(A55,INDIRECT($A$5&amp;"!$AJ$41:$AJ$406"),INDIRECT($A$5&amp;"!$AO$41:$AO$406"))*SUM($F$3:$I$3)</f>
        <v>15.925000000000001</v>
      </c>
      <c r="E55" s="34" cm="1">
        <f t="array" ref="E55">SUMPRODUCT(('PT Storengy'!$B$8:$I$372)*('PT Storengy'!$A$8:$A$372=$A55)*('PT Storengy'!$B$5:$I$5=$A$6)*('PT Storengy'!$B$7:$I$7=$A$7))</f>
        <v>0.5</v>
      </c>
      <c r="F55" s="107">
        <f t="shared" ca="1" si="0"/>
        <v>5.7574991999999989</v>
      </c>
      <c r="G55" s="141">
        <f t="shared" ca="1" si="3"/>
        <v>0.22944000000000001</v>
      </c>
      <c r="H55" s="35" cm="1">
        <f t="array" aca="1" ref="H55" ca="1">IF(ROUND(ROUND(G55,2)-G55,4)=0,_xlfn.XLOOKUP(G55,INDIRECT($A$4&amp;"!$G$41:$G$141"),INDIRECT($A$4&amp;"!$A$41:$A$141"),0,1,1),IF(G55&gt;=1,0,(ROUNDUP(G55,2)-G55)*100*_xlfn.XLOOKUP(G55,INDIRECT($A$4&amp;"!$G$41:$G$141"),INDIRECT($A$4&amp;"!$A$41:$A$141"),0,-1,-1)+(G55-ROUNDDOWN(G55,2))*100*_xlfn.XLOOKUP(G55,INDIRECT($A$4&amp;"!$G$41:$G$141"),INDIRECT($A$4&amp;"!$A$41:$A$141"),0,1,1)))</f>
        <v>1.0000000000000009</v>
      </c>
      <c r="I55" s="66">
        <f t="shared" ca="1" si="4"/>
        <v>136.11109999999999</v>
      </c>
      <c r="J55" s="106" cm="1">
        <f t="array" aca="1" ref="J55" ca="1">IF(COUNTIFS('PTC NaTran'!$K$7:$K$15996,"",'PTC NaTran'!$A$7:$A$15996,J$16,'PTC NaTran'!$D$7:$D$15996,$A55,'PTC NaTran'!$C$7:$C$15996,"DEL")&gt;0,J$14,SUMIFS('PTC NaTran'!$K$7:$K$15996,'PTC NaTran'!$A$7:$A$15996,J$16,'PTC NaTran'!$D$7:$D$15996,$A55,'PTC NaTran'!$C$7:$C$15996,"DEL")*1.0026*$F$4/INDIRECT($A$4&amp;"!D9"))</f>
        <v>165.56415441176472</v>
      </c>
      <c r="K55" s="106">
        <v>1000</v>
      </c>
      <c r="L55" s="107">
        <f t="shared" ca="1" si="1"/>
        <v>5.7575000000000029</v>
      </c>
      <c r="M55" s="141">
        <f t="shared" ca="1" si="5"/>
        <v>0.22944000000000001</v>
      </c>
      <c r="N55" s="35" cm="1">
        <f t="array" aca="1" ref="N55" ca="1">IF(ROUND(ROUND(M55,2)-M55,4)=0,_xlfn.XLOOKUP(M55,INDIRECT($A$4&amp;"!$G$41:$G$141"),INDIRECT($A$4&amp;"!$A$41:$A$141"),0,1,1),IF(M55&gt;=1,0,(ROUNDUP(M55,2)-M55)*100*_xlfn.XLOOKUP(M55,INDIRECT($A$4&amp;"!$G$41:$G$141"),INDIRECT($A$4&amp;"!$A$41:$A$141"),0,-1,-1)+(M55-ROUNDDOWN(M55,2))*100*_xlfn.XLOOKUP(M55,INDIRECT($A$4&amp;"!$G$41:$G$141"),INDIRECT($A$4&amp;"!$A$41:$A$141"),0,1,1)))</f>
        <v>1.0000000000000009</v>
      </c>
      <c r="O55" s="66">
        <f t="shared" ca="1" si="6"/>
        <v>136.11111111111123</v>
      </c>
      <c r="S55" s="107">
        <f t="shared" ca="1" si="2"/>
        <v>10.368195795818625</v>
      </c>
      <c r="T55" s="51">
        <f t="shared" ca="1" si="7"/>
        <v>0.41316999999999998</v>
      </c>
      <c r="U55" s="35" cm="1">
        <f t="array" aca="1" ref="U55" ca="1">IF(ROUND(ROUND(T55,2)-T55,4)=0,_xlfn.XLOOKUP(T55,INDIRECT($A$4&amp;"!$G$41:$G$141"),INDIRECT($A$4&amp;"!$A$41:$A$141"),0,1,1),IF(T55&gt;=1,0,(ROUNDUP(T55,2)-T55)*100*_xlfn.XLOOKUP(T55,INDIRECT($A$4&amp;"!$G$41:$G$141"),INDIRECT($A$4&amp;"!$A$41:$A$141"),0,-1,-1)+(T55-ROUNDDOWN(T55,2))*100*_xlfn.XLOOKUP(T55,INDIRECT($A$4&amp;"!$G$41:$G$141"),INDIRECT($A$4&amp;"!$A$41:$A$141"),0,1,1)))</f>
        <v>0.90190083628130258</v>
      </c>
      <c r="V55" s="66">
        <f t="shared" ca="1" si="8"/>
        <v>245.51744987657682</v>
      </c>
    </row>
    <row r="56" spans="1:22" x14ac:dyDescent="0.35">
      <c r="A56" s="32">
        <f t="shared" si="9"/>
        <v>46517</v>
      </c>
      <c r="B56" s="65" cm="1">
        <f t="array" aca="1" ref="B56" ca="1">_xlfn.XLOOKUP(A56,INDIRECT($A$5&amp;"!$AJ$41:$AJ$406"),INDIRECT($A$5&amp;"!$AK$41:$AK$406"))*SUM($F$3:$I$3)</f>
        <v>0</v>
      </c>
      <c r="C56" s="65" cm="1">
        <f t="array" aca="1" ref="C56" ca="1">_xlfn.XLOOKUP(A56,INDIRECT($A$5&amp;"!$AJ$41:$AJ$406"),INDIRECT($A$5&amp;"!$AL$41:$AL$406"))*SUM($F$3:$I$3)</f>
        <v>24.5</v>
      </c>
      <c r="D56" s="65" cm="1">
        <f t="array" aca="1" ref="D56" ca="1">_xlfn.XLOOKUP(A56,INDIRECT($A$5&amp;"!$AJ$41:$AJ$406"),INDIRECT($A$5&amp;"!$AO$41:$AO$406"))*SUM($F$3:$I$3)</f>
        <v>15.925000000000001</v>
      </c>
      <c r="E56" s="34" cm="1">
        <f t="array" ref="E56">SUMPRODUCT(('PT Storengy'!$B$8:$I$372)*('PT Storengy'!$A$8:$A$372=$A56)*('PT Storengy'!$B$5:$I$5=$A$6)*('PT Storengy'!$B$7:$I$7=$A$7))</f>
        <v>0.5</v>
      </c>
      <c r="F56" s="107">
        <f t="shared" ca="1" si="0"/>
        <v>5.893245799999999</v>
      </c>
      <c r="G56" s="141">
        <f t="shared" ca="1" si="3"/>
        <v>0.23499999999999999</v>
      </c>
      <c r="H56" s="35" cm="1">
        <f t="array" aca="1" ref="H56" ca="1">IF(ROUND(ROUND(G56,2)-G56,4)=0,_xlfn.XLOOKUP(G56,INDIRECT($A$4&amp;"!$G$41:$G$141"),INDIRECT($A$4&amp;"!$A$41:$A$141"),0,1,1),IF(G56&gt;=1,0,(ROUNDUP(G56,2)-G56)*100*_xlfn.XLOOKUP(G56,INDIRECT($A$4&amp;"!$G$41:$G$141"),INDIRECT($A$4&amp;"!$A$41:$A$141"),0,-1,-1)+(G56-ROUNDDOWN(G56,2))*100*_xlfn.XLOOKUP(G56,INDIRECT($A$4&amp;"!$G$41:$G$141"),INDIRECT($A$4&amp;"!$A$41:$A$141"),0,1,1)))</f>
        <v>0.99732218257032634</v>
      </c>
      <c r="I56" s="66">
        <f t="shared" ca="1" si="4"/>
        <v>135.7466</v>
      </c>
      <c r="J56" s="106" cm="1">
        <f t="array" aca="1" ref="J56" ca="1">IF(COUNTIFS('PTC NaTran'!$K$7:$K$15996,"",'PTC NaTran'!$A$7:$A$15996,J$16,'PTC NaTran'!$D$7:$D$15996,$A56,'PTC NaTran'!$C$7:$C$15996,"DEL")&gt;0,J$14,SUMIFS('PTC NaTran'!$K$7:$K$15996,'PTC NaTran'!$A$7:$A$15996,J$16,'PTC NaTran'!$D$7:$D$15996,$A56,'PTC NaTran'!$C$7:$C$15996,"DEL")*1.0026*$F$4/INDIRECT($A$4&amp;"!D9"))</f>
        <v>165.56415441176472</v>
      </c>
      <c r="K56" s="106">
        <v>1000</v>
      </c>
      <c r="L56" s="107">
        <f t="shared" ca="1" si="1"/>
        <v>5.8932466304054083</v>
      </c>
      <c r="M56" s="141">
        <f t="shared" ca="1" si="5"/>
        <v>0.23499999999999999</v>
      </c>
      <c r="N56" s="35" cm="1">
        <f t="array" aca="1" ref="N56" ca="1">IF(ROUND(ROUND(M56,2)-M56,4)=0,_xlfn.XLOOKUP(M56,INDIRECT($A$4&amp;"!$G$41:$G$141"),INDIRECT($A$4&amp;"!$A$41:$A$141"),0,1,1),IF(M56&gt;=1,0,(ROUNDUP(M56,2)-M56)*100*_xlfn.XLOOKUP(M56,INDIRECT($A$4&amp;"!$G$41:$G$141"),INDIRECT($A$4&amp;"!$A$41:$A$141"),0,-1,-1)+(M56-ROUNDDOWN(M56,2))*100*_xlfn.XLOOKUP(M56,INDIRECT($A$4&amp;"!$G$41:$G$141"),INDIRECT($A$4&amp;"!$A$41:$A$141"),0,1,1)))</f>
        <v>0.99732218257032634</v>
      </c>
      <c r="O56" s="66">
        <f t="shared" ca="1" si="6"/>
        <v>135.74663040540554</v>
      </c>
      <c r="S56" s="107">
        <f t="shared" ca="1" si="2"/>
        <v>10.612252407026734</v>
      </c>
      <c r="T56" s="51">
        <f t="shared" ca="1" si="7"/>
        <v>0.42319000000000001</v>
      </c>
      <c r="U56" s="35" cm="1">
        <f t="array" aca="1" ref="U56" ca="1">IF(ROUND(ROUND(T56,2)-T56,4)=0,_xlfn.XLOOKUP(T56,INDIRECT($A$4&amp;"!$G$41:$G$141"),INDIRECT($A$4&amp;"!$A$41:$A$141"),0,1,1),IF(T56&gt;=1,0,(ROUNDUP(T56,2)-T56)*100*_xlfn.XLOOKUP(T56,INDIRECT($A$4&amp;"!$G$41:$G$141"),INDIRECT($A$4&amp;"!$A$41:$A$141"),0,-1,-1)+(T56-ROUNDDOWN(T56,2))*100*_xlfn.XLOOKUP(T56,INDIRECT($A$4&amp;"!$G$41:$G$141"),INDIRECT($A$4&amp;"!$A$41:$A$141"),0,1,1)))</f>
        <v>0.89653449015223463</v>
      </c>
      <c r="V56" s="66">
        <f t="shared" ca="1" si="8"/>
        <v>244.05661120810834</v>
      </c>
    </row>
    <row r="57" spans="1:22" x14ac:dyDescent="0.35">
      <c r="A57" s="32">
        <f t="shared" si="9"/>
        <v>46518</v>
      </c>
      <c r="B57" s="65" cm="1">
        <f t="array" aca="1" ref="B57" ca="1">_xlfn.XLOOKUP(A57,INDIRECT($A$5&amp;"!$AJ$41:$AJ$406"),INDIRECT($A$5&amp;"!$AK$41:$AK$406"))*SUM($F$3:$I$3)</f>
        <v>0</v>
      </c>
      <c r="C57" s="65" cm="1">
        <f t="array" aca="1" ref="C57" ca="1">_xlfn.XLOOKUP(A57,INDIRECT($A$5&amp;"!$AJ$41:$AJ$406"),INDIRECT($A$5&amp;"!$AL$41:$AL$406"))*SUM($F$3:$I$3)</f>
        <v>24.5</v>
      </c>
      <c r="D57" s="65" cm="1">
        <f t="array" aca="1" ref="D57" ca="1">_xlfn.XLOOKUP(A57,INDIRECT($A$5&amp;"!$AJ$41:$AJ$406"),INDIRECT($A$5&amp;"!$AO$41:$AO$406"))*SUM($F$3:$I$3)</f>
        <v>15.925000000000001</v>
      </c>
      <c r="E57" s="34" cm="1">
        <f t="array" ref="E57">SUMPRODUCT(('PT Storengy'!$B$8:$I$372)*('PT Storengy'!$A$8:$A$372=$A57)*('PT Storengy'!$B$5:$I$5=$A$6)*('PT Storengy'!$B$7:$I$7=$A$7))</f>
        <v>0.5</v>
      </c>
      <c r="F57" s="107">
        <f t="shared" ca="1" si="0"/>
        <v>6.0285885999999991</v>
      </c>
      <c r="G57" s="141">
        <f t="shared" ca="1" si="3"/>
        <v>0.24054</v>
      </c>
      <c r="H57" s="35" cm="1">
        <f t="array" aca="1" ref="H57" ca="1">IF(ROUND(ROUND(G57,2)-G57,4)=0,_xlfn.XLOOKUP(G57,INDIRECT($A$4&amp;"!$G$41:$G$141"),INDIRECT($A$4&amp;"!$A$41:$A$141"),0,1,1),IF(G57&gt;=1,0,(ROUNDUP(G57,2)-G57)*100*_xlfn.XLOOKUP(G57,INDIRECT($A$4&amp;"!$G$41:$G$141"),INDIRECT($A$4&amp;"!$A$41:$A$141"),0,-1,-1)+(G57-ROUNDDOWN(G57,2))*100*_xlfn.XLOOKUP(G57,INDIRECT($A$4&amp;"!$G$41:$G$141"),INDIRECT($A$4&amp;"!$A$41:$A$141"),0,1,1)))</f>
        <v>0.99435516085824693</v>
      </c>
      <c r="I57" s="66">
        <f t="shared" ca="1" si="4"/>
        <v>135.34280000000001</v>
      </c>
      <c r="J57" s="106" cm="1">
        <f t="array" aca="1" ref="J57" ca="1">IF(COUNTIFS('PTC NaTran'!$K$7:$K$15996,"",'PTC NaTran'!$A$7:$A$15996,J$16,'PTC NaTran'!$D$7:$D$15996,$A57,'PTC NaTran'!$C$7:$C$15996,"DEL")&gt;0,J$14,SUMIFS('PTC NaTran'!$K$7:$K$15996,'PTC NaTran'!$A$7:$A$15996,J$16,'PTC NaTran'!$D$7:$D$15996,$A57,'PTC NaTran'!$C$7:$C$15996,"DEL")*1.0026*$F$4/INDIRECT($A$4&amp;"!D9"))</f>
        <v>165.56415441176472</v>
      </c>
      <c r="K57" s="106">
        <v>1000</v>
      </c>
      <c r="L57" s="107">
        <f t="shared" ca="1" si="1"/>
        <v>6.0285894161888915</v>
      </c>
      <c r="M57" s="141">
        <f t="shared" ca="1" si="5"/>
        <v>0.24054</v>
      </c>
      <c r="N57" s="35" cm="1">
        <f t="array" aca="1" ref="N57" ca="1">IF(ROUND(ROUND(M57,2)-M57,4)=0,_xlfn.XLOOKUP(M57,INDIRECT($A$4&amp;"!$G$41:$G$141"),INDIRECT($A$4&amp;"!$A$41:$A$141"),0,1,1),IF(M57&gt;=1,0,(ROUNDUP(M57,2)-M57)*100*_xlfn.XLOOKUP(M57,INDIRECT($A$4&amp;"!$G$41:$G$141"),INDIRECT($A$4&amp;"!$A$41:$A$141"),0,-1,-1)+(M57-ROUNDDOWN(M57,2))*100*_xlfn.XLOOKUP(M57,INDIRECT($A$4&amp;"!$G$41:$G$141"),INDIRECT($A$4&amp;"!$A$41:$A$141"),0,1,1)))</f>
        <v>0.99435516085824693</v>
      </c>
      <c r="O57" s="66">
        <f t="shared" ca="1" si="6"/>
        <v>135.34278578348361</v>
      </c>
      <c r="S57" s="107">
        <f t="shared" ca="1" si="2"/>
        <v>10.854856927103311</v>
      </c>
      <c r="T57" s="51">
        <f t="shared" ca="1" si="7"/>
        <v>0.43314999999999998</v>
      </c>
      <c r="U57" s="35" cm="1">
        <f t="array" aca="1" ref="U57" ca="1">IF(ROUND(ROUND(T57,2)-T57,4)=0,_xlfn.XLOOKUP(T57,INDIRECT($A$4&amp;"!$G$41:$G$141"),INDIRECT($A$4&amp;"!$A$41:$A$141"),0,1,1),IF(T57&gt;=1,0,(ROUNDUP(T57,2)-T57)*100*_xlfn.XLOOKUP(T57,INDIRECT($A$4&amp;"!$G$41:$G$141"),INDIRECT($A$4&amp;"!$A$41:$A$141"),0,-1,-1)+(T57-ROUNDDOWN(T57,2))*100*_xlfn.XLOOKUP(T57,INDIRECT($A$4&amp;"!$G$41:$G$141"),INDIRECT($A$4&amp;"!$A$41:$A$141"),0,1,1)))</f>
        <v>0.8912002778323227</v>
      </c>
      <c r="V57" s="66">
        <f t="shared" ca="1" si="8"/>
        <v>242.60452007657673</v>
      </c>
    </row>
    <row r="58" spans="1:22" x14ac:dyDescent="0.35">
      <c r="A58" s="32">
        <f t="shared" si="9"/>
        <v>46519</v>
      </c>
      <c r="B58" s="65" cm="1">
        <f t="array" aca="1" ref="B58" ca="1">_xlfn.XLOOKUP(A58,INDIRECT($A$5&amp;"!$AJ$41:$AJ$406"),INDIRECT($A$5&amp;"!$AK$41:$AK$406"))*SUM($F$3:$I$3)</f>
        <v>0</v>
      </c>
      <c r="C58" s="65" cm="1">
        <f t="array" aca="1" ref="C58" ca="1">_xlfn.XLOOKUP(A58,INDIRECT($A$5&amp;"!$AJ$41:$AJ$406"),INDIRECT($A$5&amp;"!$AL$41:$AL$406"))*SUM($F$3:$I$3)</f>
        <v>24.5</v>
      </c>
      <c r="D58" s="65" cm="1">
        <f t="array" aca="1" ref="D58" ca="1">_xlfn.XLOOKUP(A58,INDIRECT($A$5&amp;"!$AJ$41:$AJ$406"),INDIRECT($A$5&amp;"!$AO$41:$AO$406"))*SUM($F$3:$I$3)</f>
        <v>15.925000000000001</v>
      </c>
      <c r="E58" s="34" cm="1">
        <f t="array" ref="E58">SUMPRODUCT(('PT Storengy'!$B$8:$I$372)*('PT Storengy'!$A$8:$A$372=$A58)*('PT Storengy'!$B$5:$I$5=$A$6)*('PT Storengy'!$B$7:$I$7=$A$7))</f>
        <v>0.5</v>
      </c>
      <c r="F58" s="107">
        <f t="shared" ca="1" si="0"/>
        <v>6.1635289999999987</v>
      </c>
      <c r="G58" s="141">
        <f t="shared" ca="1" si="3"/>
        <v>0.24606</v>
      </c>
      <c r="H58" s="35" cm="1">
        <f t="array" aca="1" ref="H58" ca="1">IF(ROUND(ROUND(G58,2)-G58,4)=0,_xlfn.XLOOKUP(G58,INDIRECT($A$4&amp;"!$G$41:$G$141"),INDIRECT($A$4&amp;"!$A$41:$A$141"),0,1,1),IF(G58&gt;=1,0,(ROUNDUP(G58,2)-G58)*100*_xlfn.XLOOKUP(G58,INDIRECT($A$4&amp;"!$G$41:$G$141"),INDIRECT($A$4&amp;"!$A$41:$A$141"),0,-1,-1)+(G58-ROUNDDOWN(G58,2))*100*_xlfn.XLOOKUP(G58,INDIRECT($A$4&amp;"!$G$41:$G$141"),INDIRECT($A$4&amp;"!$A$41:$A$141"),0,1,1)))</f>
        <v>0.99139885041588627</v>
      </c>
      <c r="I58" s="66">
        <f t="shared" ca="1" si="4"/>
        <v>134.94040000000001</v>
      </c>
      <c r="J58" s="106" cm="1">
        <f t="array" aca="1" ref="J58" ca="1">IF(COUNTIFS('PTC NaTran'!$K$7:$K$15996,"",'PTC NaTran'!$A$7:$A$15996,J$16,'PTC NaTran'!$D$7:$D$15996,$A58,'PTC NaTran'!$C$7:$C$15996,"DEL")&gt;0,J$14,SUMIFS('PTC NaTran'!$K$7:$K$15996,'PTC NaTran'!$A$7:$A$15996,J$16,'PTC NaTran'!$D$7:$D$15996,$A58,'PTC NaTran'!$C$7:$C$15996,"DEL")*1.0026*$F$4/INDIRECT($A$4&amp;"!D9"))</f>
        <v>165.56415441176472</v>
      </c>
      <c r="K58" s="106">
        <v>1000</v>
      </c>
      <c r="L58" s="107">
        <f t="shared" ca="1" si="1"/>
        <v>6.163529815273276</v>
      </c>
      <c r="M58" s="141">
        <f t="shared" ca="1" si="5"/>
        <v>0.24606</v>
      </c>
      <c r="N58" s="35" cm="1">
        <f t="array" aca="1" ref="N58" ca="1">IF(ROUND(ROUND(M58,2)-M58,4)=0,_xlfn.XLOOKUP(M58,INDIRECT($A$4&amp;"!$G$41:$G$141"),INDIRECT($A$4&amp;"!$A$41:$A$141"),0,1,1),IF(M58&gt;=1,0,(ROUNDUP(M58,2)-M58)*100*_xlfn.XLOOKUP(M58,INDIRECT($A$4&amp;"!$G$41:$G$141"),INDIRECT($A$4&amp;"!$A$41:$A$141"),0,-1,-1)+(M58-ROUNDDOWN(M58,2))*100*_xlfn.XLOOKUP(M58,INDIRECT($A$4&amp;"!$G$41:$G$141"),INDIRECT($A$4&amp;"!$A$41:$A$141"),0,1,1)))</f>
        <v>0.99139885041588627</v>
      </c>
      <c r="O58" s="66">
        <f t="shared" ca="1" si="6"/>
        <v>134.94039908438452</v>
      </c>
      <c r="S58" s="107">
        <f t="shared" ca="1" si="2"/>
        <v>11.09601664566247</v>
      </c>
      <c r="T58" s="51">
        <f t="shared" ca="1" si="7"/>
        <v>0.44306000000000001</v>
      </c>
      <c r="U58" s="35" cm="1">
        <f t="array" aca="1" ref="U58" ca="1">IF(ROUND(ROUND(T58,2)-T58,4)=0,_xlfn.XLOOKUP(T58,INDIRECT($A$4&amp;"!$G$41:$G$141"),INDIRECT($A$4&amp;"!$A$41:$A$141"),0,1,1),IF(T58&gt;=1,0,(ROUNDUP(T58,2)-T58)*100*_xlfn.XLOOKUP(T58,INDIRECT($A$4&amp;"!$G$41:$G$141"),INDIRECT($A$4&amp;"!$A$41:$A$141"),0,-1,-1)+(T58-ROUNDDOWN(T58,2))*100*_xlfn.XLOOKUP(T58,INDIRECT($A$4&amp;"!$G$41:$G$141"),INDIRECT($A$4&amp;"!$A$41:$A$141"),0,1,1)))</f>
        <v>0.88589284368670784</v>
      </c>
      <c r="V58" s="66">
        <f t="shared" ca="1" si="8"/>
        <v>241.15971855915936</v>
      </c>
    </row>
    <row r="59" spans="1:22" x14ac:dyDescent="0.35">
      <c r="A59" s="32">
        <f t="shared" si="9"/>
        <v>46520</v>
      </c>
      <c r="B59" s="65" cm="1">
        <f t="array" aca="1" ref="B59" ca="1">_xlfn.XLOOKUP(A59,INDIRECT($A$5&amp;"!$AJ$41:$AJ$406"),INDIRECT($A$5&amp;"!$AK$41:$AK$406"))*SUM($F$3:$I$3)</f>
        <v>0</v>
      </c>
      <c r="C59" s="65" cm="1">
        <f t="array" aca="1" ref="C59" ca="1">_xlfn.XLOOKUP(A59,INDIRECT($A$5&amp;"!$AJ$41:$AJ$406"),INDIRECT($A$5&amp;"!$AL$41:$AL$406"))*SUM($F$3:$I$3)</f>
        <v>24.5</v>
      </c>
      <c r="D59" s="65" cm="1">
        <f t="array" aca="1" ref="D59" ca="1">_xlfn.XLOOKUP(A59,INDIRECT($A$5&amp;"!$AJ$41:$AJ$406"),INDIRECT($A$5&amp;"!$AO$41:$AO$406"))*SUM($F$3:$I$3)</f>
        <v>15.925000000000001</v>
      </c>
      <c r="E59" s="34" cm="1">
        <f t="array" ref="E59">SUMPRODUCT(('PT Storengy'!$B$8:$I$372)*('PT Storengy'!$A$8:$A$372=$A59)*('PT Storengy'!$B$5:$I$5=$A$6)*('PT Storengy'!$B$7:$I$7=$A$7))</f>
        <v>0.5</v>
      </c>
      <c r="F59" s="107">
        <f t="shared" ca="1" si="0"/>
        <v>6.2980676999999989</v>
      </c>
      <c r="G59" s="141">
        <f t="shared" ca="1" si="3"/>
        <v>0.25157000000000002</v>
      </c>
      <c r="H59" s="35" cm="1">
        <f t="array" aca="1" ref="H59" ca="1">IF(ROUND(ROUND(G59,2)-G59,4)=0,_xlfn.XLOOKUP(G59,INDIRECT($A$4&amp;"!$G$41:$G$141"),INDIRECT($A$4&amp;"!$A$41:$A$141"),0,1,1),IF(G59&gt;=1,0,(ROUNDUP(G59,2)-G59)*100*_xlfn.XLOOKUP(G59,INDIRECT($A$4&amp;"!$G$41:$G$141"),INDIRECT($A$4&amp;"!$A$41:$A$141"),0,-1,-1)+(G59-ROUNDDOWN(G59,2))*100*_xlfn.XLOOKUP(G59,INDIRECT($A$4&amp;"!$G$41:$G$141"),INDIRECT($A$4&amp;"!$A$41:$A$141"),0,1,1)))</f>
        <v>0.98844789560838486</v>
      </c>
      <c r="I59" s="66">
        <f t="shared" ca="1" si="4"/>
        <v>134.53870000000001</v>
      </c>
      <c r="J59" s="106" cm="1">
        <f t="array" aca="1" ref="J59" ca="1">IF(COUNTIFS('PTC NaTran'!$K$7:$K$15996,"",'PTC NaTran'!$A$7:$A$15996,J$16,'PTC NaTran'!$D$7:$D$15996,$A59,'PTC NaTran'!$C$7:$C$15996,"DEL")&gt;0,J$14,SUMIFS('PTC NaTran'!$K$7:$K$15996,'PTC NaTran'!$A$7:$A$15996,J$16,'PTC NaTran'!$D$7:$D$15996,$A59,'PTC NaTran'!$C$7:$C$15996,"DEL")*1.0026*$F$4/INDIRECT($A$4&amp;"!D9"))</f>
        <v>165.56415441176472</v>
      </c>
      <c r="K59" s="106">
        <v>1000</v>
      </c>
      <c r="L59" s="107">
        <f t="shared" ca="1" si="1"/>
        <v>6.298068556619973</v>
      </c>
      <c r="M59" s="141">
        <f t="shared" ca="1" si="5"/>
        <v>0.25157000000000002</v>
      </c>
      <c r="N59" s="35" cm="1">
        <f t="array" aca="1" ref="N59" ca="1">IF(ROUND(ROUND(M59,2)-M59,4)=0,_xlfn.XLOOKUP(M59,INDIRECT($A$4&amp;"!$G$41:$G$141"),INDIRECT($A$4&amp;"!$A$41:$A$141"),0,1,1),IF(M59&gt;=1,0,(ROUNDUP(M59,2)-M59)*100*_xlfn.XLOOKUP(M59,INDIRECT($A$4&amp;"!$G$41:$G$141"),INDIRECT($A$4&amp;"!$A$41:$A$141"),0,-1,-1)+(M59-ROUNDDOWN(M59,2))*100*_xlfn.XLOOKUP(M59,INDIRECT($A$4&amp;"!$G$41:$G$141"),INDIRECT($A$4&amp;"!$A$41:$A$141"),0,1,1)))</f>
        <v>0.98844789560838486</v>
      </c>
      <c r="O59" s="66">
        <f t="shared" ca="1" si="6"/>
        <v>134.53874134669684</v>
      </c>
      <c r="S59" s="107">
        <f t="shared" ca="1" si="2"/>
        <v>11.335741768163972</v>
      </c>
      <c r="T59" s="51">
        <f t="shared" ca="1" si="7"/>
        <v>0.45290000000000002</v>
      </c>
      <c r="U59" s="35" cm="1">
        <f t="array" aca="1" ref="U59" ca="1">IF(ROUND(ROUND(T59,2)-T59,4)=0,_xlfn.XLOOKUP(T59,INDIRECT($A$4&amp;"!$G$41:$G$141"),INDIRECT($A$4&amp;"!$A$41:$A$141"),0,1,1),IF(T59&gt;=1,0,(ROUNDUP(T59,2)-T59)*100*_xlfn.XLOOKUP(T59,INDIRECT($A$4&amp;"!$G$41:$G$141"),INDIRECT($A$4&amp;"!$A$41:$A$141"),0,-1,-1)+(T59-ROUNDDOWN(T59,2))*100*_xlfn.XLOOKUP(T59,INDIRECT($A$4&amp;"!$G$41:$G$141"),INDIRECT($A$4&amp;"!$A$41:$A$141"),0,1,1)))</f>
        <v>0.88062289898510837</v>
      </c>
      <c r="V59" s="66">
        <f t="shared" ca="1" si="8"/>
        <v>239.72512250150172</v>
      </c>
    </row>
    <row r="60" spans="1:22" x14ac:dyDescent="0.35">
      <c r="A60" s="32">
        <f t="shared" si="9"/>
        <v>46521</v>
      </c>
      <c r="B60" s="65" cm="1">
        <f t="array" aca="1" ref="B60" ca="1">_xlfn.XLOOKUP(A60,INDIRECT($A$5&amp;"!$AJ$41:$AJ$406"),INDIRECT($A$5&amp;"!$AK$41:$AK$406"))*SUM($F$3:$I$3)</f>
        <v>0</v>
      </c>
      <c r="C60" s="65" cm="1">
        <f t="array" aca="1" ref="C60" ca="1">_xlfn.XLOOKUP(A60,INDIRECT($A$5&amp;"!$AJ$41:$AJ$406"),INDIRECT($A$5&amp;"!$AL$41:$AL$406"))*SUM($F$3:$I$3)</f>
        <v>24.5</v>
      </c>
      <c r="D60" s="65" cm="1">
        <f t="array" aca="1" ref="D60" ca="1">_xlfn.XLOOKUP(A60,INDIRECT($A$5&amp;"!$AJ$41:$AJ$406"),INDIRECT($A$5&amp;"!$AO$41:$AO$406"))*SUM($F$3:$I$3)</f>
        <v>15.925000000000001</v>
      </c>
      <c r="E60" s="34" cm="1">
        <f t="array" ref="E60">SUMPRODUCT(('PT Storengy'!$B$8:$I$372)*('PT Storengy'!$A$8:$A$372=$A60)*('PT Storengy'!$B$5:$I$5=$A$6)*('PT Storengy'!$B$7:$I$7=$A$7))</f>
        <v>0.5</v>
      </c>
      <c r="F60" s="107">
        <f t="shared" ca="1" si="0"/>
        <v>6.4322061999999987</v>
      </c>
      <c r="G60" s="141">
        <f t="shared" ca="1" si="3"/>
        <v>0.25706000000000001</v>
      </c>
      <c r="H60" s="35" cm="1">
        <f t="array" aca="1" ref="H60" ca="1">IF(ROUND(ROUND(G60,2)-G60,4)=0,_xlfn.XLOOKUP(G60,INDIRECT($A$4&amp;"!$G$41:$G$141"),INDIRECT($A$4&amp;"!$A$41:$A$141"),0,1,1),IF(G60&gt;=1,0,(ROUNDUP(G60,2)-G60)*100*_xlfn.XLOOKUP(G60,INDIRECT($A$4&amp;"!$G$41:$G$141"),INDIRECT($A$4&amp;"!$A$41:$A$141"),0,-1,-1)+(G60-ROUNDDOWN(G60,2))*100*_xlfn.XLOOKUP(G60,INDIRECT($A$4&amp;"!$G$41:$G$141"),INDIRECT($A$4&amp;"!$A$41:$A$141"),0,1,1)))</f>
        <v>0.9855076520706022</v>
      </c>
      <c r="I60" s="66">
        <f t="shared" ca="1" si="4"/>
        <v>134.13849999999999</v>
      </c>
      <c r="J60" s="106" cm="1">
        <f t="array" aca="1" ref="J60" ca="1">IF(COUNTIFS('PTC NaTran'!$K$7:$K$15996,"",'PTC NaTran'!$A$7:$A$15996,J$16,'PTC NaTran'!$D$7:$D$15996,$A60,'PTC NaTran'!$C$7:$C$15996,"DEL")&gt;0,J$14,SUMIFS('PTC NaTran'!$K$7:$K$15996,'PTC NaTran'!$A$7:$A$15996,J$16,'PTC NaTran'!$D$7:$D$15996,$A60,'PTC NaTran'!$C$7:$C$15996,"DEL")*1.0026*$F$4/INDIRECT($A$4&amp;"!D9"))</f>
        <v>165.56415441176472</v>
      </c>
      <c r="K60" s="106">
        <v>1000</v>
      </c>
      <c r="L60" s="107">
        <f t="shared" ca="1" si="1"/>
        <v>6.4322070981518049</v>
      </c>
      <c r="M60" s="141">
        <f t="shared" ca="1" si="5"/>
        <v>0.25706000000000001</v>
      </c>
      <c r="N60" s="35" cm="1">
        <f t="array" aca="1" ref="N60" ca="1">IF(ROUND(ROUND(M60,2)-M60,4)=0,_xlfn.XLOOKUP(M60,INDIRECT($A$4&amp;"!$G$41:$G$141"),INDIRECT($A$4&amp;"!$A$41:$A$141"),0,1,1),IF(M60&gt;=1,0,(ROUNDUP(M60,2)-M60)*100*_xlfn.XLOOKUP(M60,INDIRECT($A$4&amp;"!$G$41:$G$141"),INDIRECT($A$4&amp;"!$A$41:$A$141"),0,-1,-1)+(M60-ROUNDDOWN(M60,2))*100*_xlfn.XLOOKUP(M60,INDIRECT($A$4&amp;"!$G$41:$G$141"),INDIRECT($A$4&amp;"!$A$41:$A$141"),0,1,1)))</f>
        <v>0.9855076520706022</v>
      </c>
      <c r="O60" s="66">
        <f t="shared" ca="1" si="6"/>
        <v>134.13854153183198</v>
      </c>
      <c r="S60" s="107">
        <f t="shared" ca="1" si="2"/>
        <v>11.574041042144753</v>
      </c>
      <c r="T60" s="51">
        <f t="shared" ca="1" si="7"/>
        <v>0.46267999999999998</v>
      </c>
      <c r="U60" s="35" cm="1">
        <f t="array" aca="1" ref="U60" ca="1">IF(ROUND(ROUND(T60,2)-T60,4)=0,_xlfn.XLOOKUP(T60,INDIRECT($A$4&amp;"!$G$41:$G$141"),INDIRECT($A$4&amp;"!$A$41:$A$141"),0,1,1),IF(T60&gt;=1,0,(ROUNDUP(T60,2)-T60)*100*_xlfn.XLOOKUP(T60,INDIRECT($A$4&amp;"!$G$41:$G$141"),INDIRECT($A$4&amp;"!$A$41:$A$141"),0,-1,-1)+(T60-ROUNDDOWN(T60,2))*100*_xlfn.XLOOKUP(T60,INDIRECT($A$4&amp;"!$G$41:$G$141"),INDIRECT($A$4&amp;"!$A$41:$A$141"),0,1,1)))</f>
        <v>0.87538508809266491</v>
      </c>
      <c r="V60" s="66">
        <f t="shared" ca="1" si="8"/>
        <v>238.29927398078101</v>
      </c>
    </row>
    <row r="61" spans="1:22" x14ac:dyDescent="0.35">
      <c r="A61" s="32">
        <f t="shared" si="9"/>
        <v>46522</v>
      </c>
      <c r="B61" s="65" cm="1">
        <f t="array" aca="1" ref="B61" ca="1">_xlfn.XLOOKUP(A61,INDIRECT($A$5&amp;"!$AJ$41:$AJ$406"),INDIRECT($A$5&amp;"!$AK$41:$AK$406"))*SUM($F$3:$I$3)</f>
        <v>0</v>
      </c>
      <c r="C61" s="65" cm="1">
        <f t="array" aca="1" ref="C61" ca="1">_xlfn.XLOOKUP(A61,INDIRECT($A$5&amp;"!$AJ$41:$AJ$406"),INDIRECT($A$5&amp;"!$AL$41:$AL$406"))*SUM($F$3:$I$3)</f>
        <v>24.5</v>
      </c>
      <c r="D61" s="65" cm="1">
        <f t="array" aca="1" ref="D61" ca="1">_xlfn.XLOOKUP(A61,INDIRECT($A$5&amp;"!$AJ$41:$AJ$406"),INDIRECT($A$5&amp;"!$AO$41:$AO$406"))*SUM($F$3:$I$3)</f>
        <v>15.925000000000001</v>
      </c>
      <c r="E61" s="34" cm="1">
        <f t="array" ref="E61">SUMPRODUCT(('PT Storengy'!$B$8:$I$372)*('PT Storengy'!$A$8:$A$372=$A61)*('PT Storengy'!$B$5:$I$5=$A$6)*('PT Storengy'!$B$7:$I$7=$A$7))</f>
        <v>0</v>
      </c>
      <c r="F61" s="107">
        <f t="shared" ca="1" si="0"/>
        <v>6.6996842999999986</v>
      </c>
      <c r="G61" s="141">
        <f t="shared" ca="1" si="3"/>
        <v>0.26254</v>
      </c>
      <c r="H61" s="35" cm="1">
        <f t="array" aca="1" ref="H61" ca="1">IF(ROUND(ROUND(G61,2)-G61,4)=0,_xlfn.XLOOKUP(G61,INDIRECT($A$4&amp;"!$G$41:$G$141"),INDIRECT($A$4&amp;"!$A$41:$A$141"),0,1,1),IF(G61&gt;=1,0,(ROUNDUP(G61,2)-G61)*100*_xlfn.XLOOKUP(G61,INDIRECT($A$4&amp;"!$G$41:$G$141"),INDIRECT($A$4&amp;"!$A$41:$A$141"),0,-1,-1)+(G61-ROUNDDOWN(G61,2))*100*_xlfn.XLOOKUP(G61,INDIRECT($A$4&amp;"!$G$41:$G$141"),INDIRECT($A$4&amp;"!$A$41:$A$141"),0,1,1)))</f>
        <v>0.98257276416767891</v>
      </c>
      <c r="I61" s="66">
        <f t="shared" ca="1" si="4"/>
        <v>267.47809999999998</v>
      </c>
      <c r="J61" s="106" cm="1">
        <f t="array" aca="1" ref="J61" ca="1">IF(COUNTIFS('PTC NaTran'!$K$7:$K$15996,"",'PTC NaTran'!$A$7:$A$15996,J$16,'PTC NaTran'!$D$7:$D$15996,$A61,'PTC NaTran'!$C$7:$C$15996,"DEL")&gt;0,J$14,SUMIFS('PTC NaTran'!$K$7:$K$15996,'PTC NaTran'!$A$7:$A$15996,J$16,'PTC NaTran'!$D$7:$D$15996,$A61,'PTC NaTran'!$C$7:$C$15996,"DEL")*1.0026*$F$4/INDIRECT($A$4&amp;"!D9"))</f>
        <v>165.56415441176472</v>
      </c>
      <c r="K61" s="106">
        <v>1000</v>
      </c>
      <c r="L61" s="107">
        <f t="shared" ca="1" si="1"/>
        <v>6.5977712525635699</v>
      </c>
      <c r="M61" s="141">
        <f t="shared" ca="1" si="5"/>
        <v>0.26254</v>
      </c>
      <c r="N61" s="35" cm="1">
        <f t="array" aca="1" ref="N61" ca="1">IF(ROUND(ROUND(M61,2)-M61,4)=0,_xlfn.XLOOKUP(M61,INDIRECT($A$4&amp;"!$G$41:$G$141"),INDIRECT($A$4&amp;"!$A$41:$A$141"),0,1,1),IF(M61&gt;=1,0,(ROUNDUP(M61,2)-M61)*100*_xlfn.XLOOKUP(M61,INDIRECT($A$4&amp;"!$G$41:$G$141"),INDIRECT($A$4&amp;"!$A$41:$A$141"),0,-1,-1)+(M61-ROUNDDOWN(M61,2))*100*_xlfn.XLOOKUP(M61,INDIRECT($A$4&amp;"!$G$41:$G$141"),INDIRECT($A$4&amp;"!$A$41:$A$141"),0,1,1)))</f>
        <v>0.98257276416767891</v>
      </c>
      <c r="O61" s="66">
        <f t="shared" ca="1" si="6"/>
        <v>165.56415441176472</v>
      </c>
      <c r="S61" s="107">
        <f t="shared" ca="1" si="2"/>
        <v>11.810921757218928</v>
      </c>
      <c r="T61" s="51">
        <f t="shared" ca="1" si="7"/>
        <v>0.47241</v>
      </c>
      <c r="U61" s="35" cm="1">
        <f t="array" aca="1" ref="U61" ca="1">IF(ROUND(ROUND(T61,2)-T61,4)=0,_xlfn.XLOOKUP(T61,INDIRECT($A$4&amp;"!$G$41:$G$141"),INDIRECT($A$4&amp;"!$A$41:$A$141"),0,1,1),IF(T61&gt;=1,0,(ROUNDUP(T61,2)-T61)*100*_xlfn.XLOOKUP(T61,INDIRECT($A$4&amp;"!$G$41:$G$141"),INDIRECT($A$4&amp;"!$A$41:$A$141"),0,-1,-1)+(T61-ROUNDDOWN(T61,2))*100*_xlfn.XLOOKUP(T61,INDIRECT($A$4&amp;"!$G$41:$G$141"),INDIRECT($A$4&amp;"!$A$41:$A$141"),0,1,1)))</f>
        <v>0.8701740553745182</v>
      </c>
      <c r="V61" s="66">
        <f t="shared" ca="1" si="8"/>
        <v>236.88071507417439</v>
      </c>
    </row>
    <row r="62" spans="1:22" x14ac:dyDescent="0.35">
      <c r="A62" s="32">
        <f t="shared" si="9"/>
        <v>46523</v>
      </c>
      <c r="B62" s="65" cm="1">
        <f t="array" aca="1" ref="B62" ca="1">_xlfn.XLOOKUP(A62,INDIRECT($A$5&amp;"!$AJ$41:$AJ$406"),INDIRECT($A$5&amp;"!$AK$41:$AK$406"))*SUM($F$3:$I$3)</f>
        <v>0</v>
      </c>
      <c r="C62" s="65" cm="1">
        <f t="array" aca="1" ref="C62" ca="1">_xlfn.XLOOKUP(A62,INDIRECT($A$5&amp;"!$AJ$41:$AJ$406"),INDIRECT($A$5&amp;"!$AL$41:$AL$406"))*SUM($F$3:$I$3)</f>
        <v>24.5</v>
      </c>
      <c r="D62" s="65" cm="1">
        <f t="array" aca="1" ref="D62" ca="1">_xlfn.XLOOKUP(A62,INDIRECT($A$5&amp;"!$AJ$41:$AJ$406"),INDIRECT($A$5&amp;"!$AO$41:$AO$406"))*SUM($F$3:$I$3)</f>
        <v>15.925000000000001</v>
      </c>
      <c r="E62" s="34" cm="1">
        <f t="array" ref="E62">SUMPRODUCT(('PT Storengy'!$B$8:$I$372)*('PT Storengy'!$A$8:$A$372=$A62)*('PT Storengy'!$B$5:$I$5=$A$6)*('PT Storengy'!$B$7:$I$7=$A$7))</f>
        <v>0</v>
      </c>
      <c r="F62" s="107">
        <f t="shared" ca="1" si="0"/>
        <v>6.9655703999999989</v>
      </c>
      <c r="G62" s="141">
        <f t="shared" ca="1" si="3"/>
        <v>0.27345999999999998</v>
      </c>
      <c r="H62" s="35" cm="1">
        <f t="array" aca="1" ref="H62" ca="1">IF(ROUND(ROUND(G62,2)-G62,4)=0,_xlfn.XLOOKUP(G62,INDIRECT($A$4&amp;"!$G$41:$G$141"),INDIRECT($A$4&amp;"!$A$41:$A$141"),0,1,1),IF(G62&gt;=1,0,(ROUNDUP(G62,2)-G62)*100*_xlfn.XLOOKUP(G62,INDIRECT($A$4&amp;"!$G$41:$G$141"),INDIRECT($A$4&amp;"!$A$41:$A$141"),0,-1,-1)+(G62-ROUNDDOWN(G62,2))*100*_xlfn.XLOOKUP(G62,INDIRECT($A$4&amp;"!$G$41:$G$141"),INDIRECT($A$4&amp;"!$A$41:$A$141"),0,1,1)))</f>
        <v>0.9767244109012696</v>
      </c>
      <c r="I62" s="66">
        <f t="shared" ca="1" si="4"/>
        <v>265.8861</v>
      </c>
      <c r="J62" s="106" cm="1">
        <f t="array" aca="1" ref="J62" ca="1">IF(COUNTIFS('PTC NaTran'!$K$7:$K$15996,"",'PTC NaTran'!$A$7:$A$15996,J$16,'PTC NaTran'!$D$7:$D$15996,$A62,'PTC NaTran'!$C$7:$C$15996,"DEL")&gt;0,J$14,SUMIFS('PTC NaTran'!$K$7:$K$15996,'PTC NaTran'!$A$7:$A$15996,J$16,'PTC NaTran'!$D$7:$D$15996,$A62,'PTC NaTran'!$C$7:$C$15996,"DEL")*1.0026*$F$4/INDIRECT($A$4&amp;"!D9"))</f>
        <v>165.56415441176472</v>
      </c>
      <c r="K62" s="106">
        <v>1000</v>
      </c>
      <c r="L62" s="107">
        <f t="shared" ca="1" si="1"/>
        <v>6.7633354069753349</v>
      </c>
      <c r="M62" s="141">
        <f t="shared" ca="1" si="5"/>
        <v>0.26929999999999998</v>
      </c>
      <c r="N62" s="35" cm="1">
        <f t="array" aca="1" ref="N62" ca="1">IF(ROUND(ROUND(M62,2)-M62,4)=0,_xlfn.XLOOKUP(M62,INDIRECT($A$4&amp;"!$G$41:$G$141"),INDIRECT($A$4&amp;"!$A$41:$A$141"),0,1,1),IF(M62&gt;=1,0,(ROUNDUP(M62,2)-M62)*100*_xlfn.XLOOKUP(M62,INDIRECT($A$4&amp;"!$G$41:$G$141"),INDIRECT($A$4&amp;"!$A$41:$A$141"),0,-1,-1)+(M62-ROUNDDOWN(M62,2))*100*_xlfn.XLOOKUP(M62,INDIRECT($A$4&amp;"!$G$41:$G$141"),INDIRECT($A$4&amp;"!$A$41:$A$141"),0,1,1)))</f>
        <v>0.97895235500275901</v>
      </c>
      <c r="O62" s="66">
        <f t="shared" ca="1" si="6"/>
        <v>165.56415441176472</v>
      </c>
      <c r="S62" s="107">
        <f t="shared" ca="1" si="2"/>
        <v>12.046392660923432</v>
      </c>
      <c r="T62" s="51">
        <f t="shared" ca="1" si="7"/>
        <v>0.48208000000000001</v>
      </c>
      <c r="U62" s="35" cm="1">
        <f t="array" aca="1" ref="U62" ca="1">IF(ROUND(ROUND(T62,2)-T62,4)=0,_xlfn.XLOOKUP(T62,INDIRECT($A$4&amp;"!$G$41:$G$141"),INDIRECT($A$4&amp;"!$A$41:$A$141"),0,1,1),IF(T62&gt;=1,0,(ROUNDUP(T62,2)-T62)*100*_xlfn.XLOOKUP(T62,INDIRECT($A$4&amp;"!$G$41:$G$141"),INDIRECT($A$4&amp;"!$A$41:$A$141"),0,-1,-1)+(T62-ROUNDDOWN(T62,2))*100*_xlfn.XLOOKUP(T62,INDIRECT($A$4&amp;"!$G$41:$G$141"),INDIRECT($A$4&amp;"!$A$41:$A$141"),0,1,1)))</f>
        <v>0.86499515646552749</v>
      </c>
      <c r="V62" s="66">
        <f t="shared" ca="1" si="8"/>
        <v>235.47090370450471</v>
      </c>
    </row>
    <row r="63" spans="1:22" x14ac:dyDescent="0.35">
      <c r="A63" s="32">
        <f t="shared" si="9"/>
        <v>46524</v>
      </c>
      <c r="B63" s="65" cm="1">
        <f t="array" aca="1" ref="B63" ca="1">_xlfn.XLOOKUP(A63,INDIRECT($A$5&amp;"!$AJ$41:$AJ$406"),INDIRECT($A$5&amp;"!$AK$41:$AK$406"))*SUM($F$3:$I$3)</f>
        <v>0</v>
      </c>
      <c r="C63" s="65" cm="1">
        <f t="array" aca="1" ref="C63" ca="1">_xlfn.XLOOKUP(A63,INDIRECT($A$5&amp;"!$AJ$41:$AJ$406"),INDIRECT($A$5&amp;"!$AL$41:$AL$406"))*SUM($F$3:$I$3)</f>
        <v>24.5</v>
      </c>
      <c r="D63" s="65" cm="1">
        <f t="array" aca="1" ref="D63" ca="1">_xlfn.XLOOKUP(A63,INDIRECT($A$5&amp;"!$AJ$41:$AJ$406"),INDIRECT($A$5&amp;"!$AO$41:$AO$406"))*SUM($F$3:$I$3)</f>
        <v>15.925000000000001</v>
      </c>
      <c r="E63" s="34" cm="1">
        <f t="array" ref="E63">SUMPRODUCT(('PT Storengy'!$B$8:$I$372)*('PT Storengy'!$A$8:$A$372=$A63)*('PT Storengy'!$B$5:$I$5=$A$6)*('PT Storengy'!$B$7:$I$7=$A$7))</f>
        <v>0</v>
      </c>
      <c r="F63" s="107">
        <f t="shared" ca="1" si="0"/>
        <v>7.2298745999999987</v>
      </c>
      <c r="G63" s="141">
        <f t="shared" ca="1" si="3"/>
        <v>0.28431000000000001</v>
      </c>
      <c r="H63" s="35" cm="1">
        <f t="array" aca="1" ref="H63" ca="1">IF(ROUND(ROUND(G63,2)-G63,4)=0,_xlfn.XLOOKUP(G63,INDIRECT($A$4&amp;"!$G$41:$G$141"),INDIRECT($A$4&amp;"!$A$41:$A$141"),0,1,1),IF(G63&gt;=1,0,(ROUNDUP(G63,2)-G63)*100*_xlfn.XLOOKUP(G63,INDIRECT($A$4&amp;"!$G$41:$G$141"),INDIRECT($A$4&amp;"!$A$41:$A$141"),0,-1,-1)+(G63-ROUNDDOWN(G63,2))*100*_xlfn.XLOOKUP(G63,INDIRECT($A$4&amp;"!$G$41:$G$141"),INDIRECT($A$4&amp;"!$A$41:$A$141"),0,1,1)))</f>
        <v>0.97091354707887567</v>
      </c>
      <c r="I63" s="66">
        <f t="shared" ca="1" si="4"/>
        <v>264.30419999999998</v>
      </c>
      <c r="J63" s="106" cm="1">
        <f t="array" aca="1" ref="J63" ca="1">IF(COUNTIFS('PTC NaTran'!$K$7:$K$15996,"",'PTC NaTran'!$A$7:$A$15996,J$16,'PTC NaTran'!$D$7:$D$15996,$A63,'PTC NaTran'!$C$7:$C$15996,"DEL")&gt;0,J$14,SUMIFS('PTC NaTran'!$K$7:$K$15996,'PTC NaTran'!$A$7:$A$15996,J$16,'PTC NaTran'!$D$7:$D$15996,$A63,'PTC NaTran'!$C$7:$C$15996,"DEL")*1.0026*$F$4/INDIRECT($A$4&amp;"!D9"))</f>
        <v>165.56415441176472</v>
      </c>
      <c r="K63" s="106">
        <v>1000</v>
      </c>
      <c r="L63" s="107">
        <f t="shared" ca="1" si="1"/>
        <v>6.9288995613870998</v>
      </c>
      <c r="M63" s="141">
        <f t="shared" ca="1" si="5"/>
        <v>0.27605000000000002</v>
      </c>
      <c r="N63" s="35" cm="1">
        <f t="array" aca="1" ref="N63" ca="1">IF(ROUND(ROUND(M63,2)-M63,4)=0,_xlfn.XLOOKUP(M63,INDIRECT($A$4&amp;"!$G$41:$G$141"),INDIRECT($A$4&amp;"!$A$41:$A$141"),0,1,1),IF(M63&gt;=1,0,(ROUNDUP(M63,2)-M63)*100*_xlfn.XLOOKUP(M63,INDIRECT($A$4&amp;"!$G$41:$G$141"),INDIRECT($A$4&amp;"!$A$41:$A$141"),0,-1,-1)+(M63-ROUNDDOWN(M63,2))*100*_xlfn.XLOOKUP(M63,INDIRECT($A$4&amp;"!$G$41:$G$141"),INDIRECT($A$4&amp;"!$A$41:$A$141"),0,1,1)))</f>
        <v>0.97533730147269826</v>
      </c>
      <c r="O63" s="66">
        <f t="shared" ca="1" si="6"/>
        <v>165.56415441176472</v>
      </c>
      <c r="S63" s="107">
        <f t="shared" ca="1" si="2"/>
        <v>12.280462500795204</v>
      </c>
      <c r="T63" s="51">
        <f t="shared" ca="1" si="7"/>
        <v>0.49169000000000002</v>
      </c>
      <c r="U63" s="35" cm="1">
        <f t="array" aca="1" ref="U63" ca="1">IF(ROUND(ROUND(T63,2)-T63,4)=0,_xlfn.XLOOKUP(T63,INDIRECT($A$4&amp;"!$G$41:$G$141"),INDIRECT($A$4&amp;"!$A$41:$A$141"),0,1,1),IF(T63&gt;=1,0,(ROUNDUP(T63,2)-T63)*100*_xlfn.XLOOKUP(T63,INDIRECT($A$4&amp;"!$G$41:$G$141"),INDIRECT($A$4&amp;"!$A$41:$A$141"),0,-1,-1)+(T63-ROUNDDOWN(T63,2))*100*_xlfn.XLOOKUP(T63,INDIRECT($A$4&amp;"!$G$41:$G$141"),INDIRECT($A$4&amp;"!$A$41:$A$141"),0,1,1)))</f>
        <v>0.85984839136569291</v>
      </c>
      <c r="V63" s="66">
        <f t="shared" ca="1" si="8"/>
        <v>234.06983987177196</v>
      </c>
    </row>
    <row r="64" spans="1:22" x14ac:dyDescent="0.35">
      <c r="A64" s="32">
        <f t="shared" si="9"/>
        <v>46525</v>
      </c>
      <c r="B64" s="65" cm="1">
        <f t="array" aca="1" ref="B64" ca="1">_xlfn.XLOOKUP(A64,INDIRECT($A$5&amp;"!$AJ$41:$AJ$406"),INDIRECT($A$5&amp;"!$AK$41:$AK$406"))*SUM($F$3:$I$3)</f>
        <v>0</v>
      </c>
      <c r="C64" s="65" cm="1">
        <f t="array" aca="1" ref="C64" ca="1">_xlfn.XLOOKUP(A64,INDIRECT($A$5&amp;"!$AJ$41:$AJ$406"),INDIRECT($A$5&amp;"!$AL$41:$AL$406"))*SUM($F$3:$I$3)</f>
        <v>24.5</v>
      </c>
      <c r="D64" s="65" cm="1">
        <f t="array" aca="1" ref="D64" ca="1">_xlfn.XLOOKUP(A64,INDIRECT($A$5&amp;"!$AJ$41:$AJ$406"),INDIRECT($A$5&amp;"!$AO$41:$AO$406"))*SUM($F$3:$I$3)</f>
        <v>15.925000000000001</v>
      </c>
      <c r="E64" s="34" cm="1">
        <f t="array" ref="E64">SUMPRODUCT(('PT Storengy'!$B$8:$I$372)*('PT Storengy'!$A$8:$A$372=$A64)*('PT Storengy'!$B$5:$I$5=$A$6)*('PT Storengy'!$B$7:$I$7=$A$7))</f>
        <v>0</v>
      </c>
      <c r="F64" s="107">
        <f t="shared" ca="1" si="0"/>
        <v>7.4926056999999986</v>
      </c>
      <c r="G64" s="141">
        <f t="shared" ca="1" si="3"/>
        <v>0.29509999999999997</v>
      </c>
      <c r="H64" s="35" cm="1">
        <f t="array" aca="1" ref="H64" ca="1">IF(ROUND(ROUND(G64,2)-G64,4)=0,_xlfn.XLOOKUP(G64,INDIRECT($A$4&amp;"!$G$41:$G$141"),INDIRECT($A$4&amp;"!$A$41:$A$141"),0,1,1),IF(G64&gt;=1,0,(ROUNDUP(G64,2)-G64)*100*_xlfn.XLOOKUP(G64,INDIRECT($A$4&amp;"!$G$41:$G$141"),INDIRECT($A$4&amp;"!$A$41:$A$141"),0,-1,-1)+(G64-ROUNDDOWN(G64,2))*100*_xlfn.XLOOKUP(G64,INDIRECT($A$4&amp;"!$G$41:$G$141"),INDIRECT($A$4&amp;"!$A$41:$A$141"),0,1,1)))</f>
        <v>0.96513481706563797</v>
      </c>
      <c r="I64" s="66">
        <f t="shared" ca="1" si="4"/>
        <v>262.73110000000003</v>
      </c>
      <c r="J64" s="106" cm="1">
        <f t="array" aca="1" ref="J64" ca="1">IF(COUNTIFS('PTC NaTran'!$K$7:$K$15996,"",'PTC NaTran'!$A$7:$A$15996,J$16,'PTC NaTran'!$D$7:$D$15996,$A64,'PTC NaTran'!$C$7:$C$15996,"DEL")&gt;0,J$14,SUMIFS('PTC NaTran'!$K$7:$K$15996,'PTC NaTran'!$A$7:$A$15996,J$16,'PTC NaTran'!$D$7:$D$15996,$A64,'PTC NaTran'!$C$7:$C$15996,"DEL")*1.0026*$F$4/INDIRECT($A$4&amp;"!D9"))</f>
        <v>165.56415441176472</v>
      </c>
      <c r="K64" s="106">
        <v>1000</v>
      </c>
      <c r="L64" s="107">
        <f t="shared" ca="1" si="1"/>
        <v>7.0944637157988648</v>
      </c>
      <c r="M64" s="141">
        <f t="shared" ca="1" si="5"/>
        <v>0.28281000000000001</v>
      </c>
      <c r="N64" s="35" cm="1">
        <f t="array" aca="1" ref="N64" ca="1">IF(ROUND(ROUND(M64,2)-M64,4)=0,_xlfn.XLOOKUP(M64,INDIRECT($A$4&amp;"!$G$41:$G$141"),INDIRECT($A$4&amp;"!$A$41:$A$141"),0,1,1),IF(M64&gt;=1,0,(ROUNDUP(M64,2)-M64)*100*_xlfn.XLOOKUP(M64,INDIRECT($A$4&amp;"!$G$41:$G$141"),INDIRECT($A$4&amp;"!$A$41:$A$141"),0,-1,-1)+(M64-ROUNDDOWN(M64,2))*100*_xlfn.XLOOKUP(M64,INDIRECT($A$4&amp;"!$G$41:$G$141"),INDIRECT($A$4&amp;"!$A$41:$A$141"),0,1,1)))</f>
        <v>0.97171689230777814</v>
      </c>
      <c r="O64" s="66">
        <f t="shared" ca="1" si="6"/>
        <v>165.56415441176472</v>
      </c>
      <c r="S64" s="107">
        <f t="shared" ca="1" si="2"/>
        <v>12.513140024371181</v>
      </c>
      <c r="T64" s="51">
        <f t="shared" ca="1" si="7"/>
        <v>0.50124000000000002</v>
      </c>
      <c r="U64" s="35" cm="1">
        <f t="array" aca="1" ref="U64" ca="1">IF(ROUND(ROUND(T64,2)-T64,4)=0,_xlfn.XLOOKUP(T64,INDIRECT($A$4&amp;"!$G$41:$G$141"),INDIRECT($A$4&amp;"!$A$41:$A$141"),0,1,1),IF(T64&gt;=1,0,(ROUNDUP(T64,2)-T64)*100*_xlfn.XLOOKUP(T64,INDIRECT($A$4&amp;"!$G$41:$G$141"),INDIRECT($A$4&amp;"!$A$41:$A$141"),0,-1,-1)+(T64-ROUNDDOWN(T64,2))*100*_xlfn.XLOOKUP(T64,INDIRECT($A$4&amp;"!$G$41:$G$141"),INDIRECT($A$4&amp;"!$A$41:$A$141"),0,1,1)))</f>
        <v>0.85473376007501456</v>
      </c>
      <c r="V64" s="66">
        <f t="shared" ca="1" si="8"/>
        <v>232.67752357597618</v>
      </c>
    </row>
    <row r="65" spans="1:22" x14ac:dyDescent="0.35">
      <c r="A65" s="32">
        <f t="shared" si="9"/>
        <v>46526</v>
      </c>
      <c r="B65" s="65" cm="1">
        <f t="array" aca="1" ref="B65" ca="1">_xlfn.XLOOKUP(A65,INDIRECT($A$5&amp;"!$AJ$41:$AJ$406"),INDIRECT($A$5&amp;"!$AK$41:$AK$406"))*SUM($F$3:$I$3)</f>
        <v>0</v>
      </c>
      <c r="C65" s="65" cm="1">
        <f t="array" aca="1" ref="C65" ca="1">_xlfn.XLOOKUP(A65,INDIRECT($A$5&amp;"!$AJ$41:$AJ$406"),INDIRECT($A$5&amp;"!$AL$41:$AL$406"))*SUM($F$3:$I$3)</f>
        <v>24.5</v>
      </c>
      <c r="D65" s="65" cm="1">
        <f t="array" aca="1" ref="D65" ca="1">_xlfn.XLOOKUP(A65,INDIRECT($A$5&amp;"!$AJ$41:$AJ$406"),INDIRECT($A$5&amp;"!$AO$41:$AO$406"))*SUM($F$3:$I$3)</f>
        <v>15.925000000000001</v>
      </c>
      <c r="E65" s="34" cm="1">
        <f t="array" ref="E65">SUMPRODUCT(('PT Storengy'!$B$8:$I$372)*('PT Storengy'!$A$8:$A$372=$A65)*('PT Storengy'!$B$5:$I$5=$A$6)*('PT Storengy'!$B$7:$I$7=$A$7))</f>
        <v>0</v>
      </c>
      <c r="F65" s="107">
        <f t="shared" ca="1" si="0"/>
        <v>7.7537739999999982</v>
      </c>
      <c r="G65" s="141">
        <f t="shared" ca="1" si="3"/>
        <v>0.30581999999999998</v>
      </c>
      <c r="H65" s="35" cm="1">
        <f t="array" aca="1" ref="H65" ca="1">IF(ROUND(ROUND(G65,2)-G65,4)=0,_xlfn.XLOOKUP(G65,INDIRECT($A$4&amp;"!$G$41:$G$141"),INDIRECT($A$4&amp;"!$A$41:$A$141"),0,1,1),IF(G65&gt;=1,0,(ROUNDUP(G65,2)-G65)*100*_xlfn.XLOOKUP(G65,INDIRECT($A$4&amp;"!$G$41:$G$141"),INDIRECT($A$4&amp;"!$A$41:$A$141"),0,-1,-1)+(G65-ROUNDDOWN(G65,2))*100*_xlfn.XLOOKUP(G65,INDIRECT($A$4&amp;"!$G$41:$G$141"),INDIRECT($A$4&amp;"!$A$41:$A$141"),0,1,1)))</f>
        <v>0.95939357649641566</v>
      </c>
      <c r="I65" s="66">
        <f t="shared" ca="1" si="4"/>
        <v>261.16829999999999</v>
      </c>
      <c r="J65" s="106" cm="1">
        <f t="array" aca="1" ref="J65" ca="1">IF(COUNTIFS('PTC NaTran'!$K$7:$K$15996,"",'PTC NaTran'!$A$7:$A$15996,J$16,'PTC NaTran'!$D$7:$D$15996,$A65,'PTC NaTran'!$C$7:$C$15996,"DEL")&gt;0,J$14,SUMIFS('PTC NaTran'!$K$7:$K$15996,'PTC NaTran'!$A$7:$A$15996,J$16,'PTC NaTran'!$D$7:$D$15996,$A65,'PTC NaTran'!$C$7:$C$15996,"DEL")*1.0026*$F$4/INDIRECT($A$4&amp;"!D9"))</f>
        <v>165.56415441176472</v>
      </c>
      <c r="K65" s="106">
        <v>1000</v>
      </c>
      <c r="L65" s="107">
        <f t="shared" ca="1" si="1"/>
        <v>7.2600278702106298</v>
      </c>
      <c r="M65" s="141">
        <f t="shared" ca="1" si="5"/>
        <v>0.28956999999999999</v>
      </c>
      <c r="N65" s="35" cm="1">
        <f t="array" aca="1" ref="N65" ca="1">IF(ROUND(ROUND(M65,2)-M65,4)=0,_xlfn.XLOOKUP(M65,INDIRECT($A$4&amp;"!$G$41:$G$141"),INDIRECT($A$4&amp;"!$A$41:$A$141"),0,1,1),IF(M65&gt;=1,0,(ROUNDUP(M65,2)-M65)*100*_xlfn.XLOOKUP(M65,INDIRECT($A$4&amp;"!$G$41:$G$141"),INDIRECT($A$4&amp;"!$A$41:$A$141"),0,-1,-1)+(M65-ROUNDDOWN(M65,2))*100*_xlfn.XLOOKUP(M65,INDIRECT($A$4&amp;"!$G$41:$G$141"),INDIRECT($A$4&amp;"!$A$41:$A$141"),0,1,1)))</f>
        <v>0.96809648314285812</v>
      </c>
      <c r="O65" s="66">
        <f t="shared" ca="1" si="6"/>
        <v>165.56415441176472</v>
      </c>
      <c r="S65" s="107">
        <f t="shared" ca="1" si="2"/>
        <v>12.744432521265475</v>
      </c>
      <c r="T65" s="51">
        <f t="shared" ca="1" si="7"/>
        <v>0.51073999999999997</v>
      </c>
      <c r="U65" s="35" cm="1">
        <f t="array" aca="1" ref="U65" ca="1">IF(ROUND(ROUND(T65,2)-T65,4)=0,_xlfn.XLOOKUP(T65,INDIRECT($A$4&amp;"!$G$41:$G$141"),INDIRECT($A$4&amp;"!$A$41:$A$141"),0,1,1),IF(T65&gt;=1,0,(ROUNDUP(T65,2)-T65)*100*_xlfn.XLOOKUP(T65,INDIRECT($A$4&amp;"!$G$41:$G$141"),INDIRECT($A$4&amp;"!$A$41:$A$141"),0,-1,-1)+(T65-ROUNDDOWN(T65,2))*100*_xlfn.XLOOKUP(T65,INDIRECT($A$4&amp;"!$G$41:$G$141"),INDIRECT($A$4&amp;"!$A$41:$A$141"),0,1,1)))</f>
        <v>0.84964590695863285</v>
      </c>
      <c r="V65" s="66">
        <f t="shared" ca="1" si="8"/>
        <v>231.29249689429452</v>
      </c>
    </row>
    <row r="66" spans="1:22" x14ac:dyDescent="0.35">
      <c r="A66" s="32">
        <f t="shared" si="9"/>
        <v>46527</v>
      </c>
      <c r="B66" s="65" cm="1">
        <f t="array" aca="1" ref="B66" ca="1">_xlfn.XLOOKUP(A66,INDIRECT($A$5&amp;"!$AJ$41:$AJ$406"),INDIRECT($A$5&amp;"!$AK$41:$AK$406"))*SUM($F$3:$I$3)</f>
        <v>0</v>
      </c>
      <c r="C66" s="65" cm="1">
        <f t="array" aca="1" ref="C66" ca="1">_xlfn.XLOOKUP(A66,INDIRECT($A$5&amp;"!$AJ$41:$AJ$406"),INDIRECT($A$5&amp;"!$AL$41:$AL$406"))*SUM($F$3:$I$3)</f>
        <v>24.5</v>
      </c>
      <c r="D66" s="65" cm="1">
        <f t="array" aca="1" ref="D66" ca="1">_xlfn.XLOOKUP(A66,INDIRECT($A$5&amp;"!$AJ$41:$AJ$406"),INDIRECT($A$5&amp;"!$AO$41:$AO$406"))*SUM($F$3:$I$3)</f>
        <v>15.925000000000001</v>
      </c>
      <c r="E66" s="34" cm="1">
        <f t="array" ref="E66">SUMPRODUCT(('PT Storengy'!$B$8:$I$372)*('PT Storengy'!$A$8:$A$372=$A66)*('PT Storengy'!$B$5:$I$5=$A$6)*('PT Storengy'!$B$7:$I$7=$A$7))</f>
        <v>0</v>
      </c>
      <c r="F66" s="107">
        <f t="shared" ca="1" si="0"/>
        <v>8.0133880999999985</v>
      </c>
      <c r="G66" s="141">
        <f t="shared" ca="1" si="3"/>
        <v>0.31647999999999998</v>
      </c>
      <c r="H66" s="35" cm="1">
        <f t="array" aca="1" ref="H66" ca="1">IF(ROUND(ROUND(G66,2)-G66,4)=0,_xlfn.XLOOKUP(G66,INDIRECT($A$4&amp;"!$G$41:$G$141"),INDIRECT($A$4&amp;"!$A$41:$A$141"),0,1,1),IF(G66&gt;=1,0,(ROUNDUP(G66,2)-G66)*100*_xlfn.XLOOKUP(G66,INDIRECT($A$4&amp;"!$G$41:$G$141"),INDIRECT($A$4&amp;"!$A$41:$A$141"),0,-1,-1)+(G66-ROUNDDOWN(G66,2))*100*_xlfn.XLOOKUP(G66,INDIRECT($A$4&amp;"!$G$41:$G$141"),INDIRECT($A$4&amp;"!$A$41:$A$141"),0,1,1)))</f>
        <v>0.95368446973634946</v>
      </c>
      <c r="I66" s="66">
        <f t="shared" ca="1" si="4"/>
        <v>259.61410000000001</v>
      </c>
      <c r="J66" s="106" cm="1">
        <f t="array" aca="1" ref="J66" ca="1">IF(COUNTIFS('PTC NaTran'!$K$7:$K$15996,"",'PTC NaTran'!$A$7:$A$15996,J$16,'PTC NaTran'!$D$7:$D$15996,$A66,'PTC NaTran'!$C$7:$C$15996,"DEL")&gt;0,J$14,SUMIFS('PTC NaTran'!$K$7:$K$15996,'PTC NaTran'!$A$7:$A$15996,J$16,'PTC NaTran'!$D$7:$D$15996,$A66,'PTC NaTran'!$C$7:$C$15996,"DEL")*1.0026*$F$4/INDIRECT($A$4&amp;"!D9"))</f>
        <v>165.56415441176472</v>
      </c>
      <c r="K66" s="106">
        <v>1000</v>
      </c>
      <c r="L66" s="107">
        <f t="shared" ca="1" si="1"/>
        <v>7.4255920246223948</v>
      </c>
      <c r="M66" s="141">
        <f t="shared" ca="1" si="5"/>
        <v>0.29632999999999998</v>
      </c>
      <c r="N66" s="35" cm="1">
        <f t="array" aca="1" ref="N66" ca="1">IF(ROUND(ROUND(M66,2)-M66,4)=0,_xlfn.XLOOKUP(M66,INDIRECT($A$4&amp;"!$G$41:$G$141"),INDIRECT($A$4&amp;"!$A$41:$A$141"),0,1,1),IF(M66&gt;=1,0,(ROUNDUP(M66,2)-M66)*100*_xlfn.XLOOKUP(M66,INDIRECT($A$4&amp;"!$G$41:$G$141"),INDIRECT($A$4&amp;"!$A$41:$A$141"),0,-1,-1)+(M66-ROUNDDOWN(M66,2))*100*_xlfn.XLOOKUP(M66,INDIRECT($A$4&amp;"!$G$41:$G$141"),INDIRECT($A$4&amp;"!$A$41:$A$141"),0,1,1)))</f>
        <v>0.96447607397793811</v>
      </c>
      <c r="O66" s="66">
        <f t="shared" ca="1" si="6"/>
        <v>165.56415441176472</v>
      </c>
      <c r="S66" s="107">
        <f t="shared" ca="1" si="2"/>
        <v>12.974348739015024</v>
      </c>
      <c r="T66" s="51">
        <f t="shared" ca="1" si="7"/>
        <v>0.52017999999999998</v>
      </c>
      <c r="U66" s="35" cm="1">
        <f t="array" aca="1" ref="U66" ca="1">IF(ROUND(ROUND(T66,2)-T66,4)=0,_xlfn.XLOOKUP(T66,INDIRECT($A$4&amp;"!$G$41:$G$141"),INDIRECT($A$4&amp;"!$A$41:$A$141"),0,1,1),IF(T66&gt;=1,0,(ROUNDUP(T66,2)-T66)*100*_xlfn.XLOOKUP(T66,INDIRECT($A$4&amp;"!$G$41:$G$141"),INDIRECT($A$4&amp;"!$A$41:$A$141"),0,-1,-1)+(T66-ROUNDDOWN(T66,2))*100*_xlfn.XLOOKUP(T66,INDIRECT($A$4&amp;"!$G$41:$G$141"),INDIRECT($A$4&amp;"!$A$41:$A$141"),0,1,1)))</f>
        <v>0.84459018765140736</v>
      </c>
      <c r="V66" s="66">
        <f t="shared" ca="1" si="8"/>
        <v>229.91621774954979</v>
      </c>
    </row>
    <row r="67" spans="1:22" x14ac:dyDescent="0.35">
      <c r="A67" s="32">
        <f t="shared" si="9"/>
        <v>46528</v>
      </c>
      <c r="B67" s="65" cm="1">
        <f t="array" aca="1" ref="B67" ca="1">_xlfn.XLOOKUP(A67,INDIRECT($A$5&amp;"!$AJ$41:$AJ$406"),INDIRECT($A$5&amp;"!$AK$41:$AK$406"))*SUM($F$3:$I$3)</f>
        <v>0</v>
      </c>
      <c r="C67" s="65" cm="1">
        <f t="array" aca="1" ref="C67" ca="1">_xlfn.XLOOKUP(A67,INDIRECT($A$5&amp;"!$AJ$41:$AJ$406"),INDIRECT($A$5&amp;"!$AL$41:$AL$406"))*SUM($F$3:$I$3)</f>
        <v>24.5</v>
      </c>
      <c r="D67" s="65" cm="1">
        <f t="array" aca="1" ref="D67" ca="1">_xlfn.XLOOKUP(A67,INDIRECT($A$5&amp;"!$AJ$41:$AJ$406"),INDIRECT($A$5&amp;"!$AO$41:$AO$406"))*SUM($F$3:$I$3)</f>
        <v>15.925000000000001</v>
      </c>
      <c r="E67" s="34" cm="1">
        <f t="array" ref="E67">SUMPRODUCT(('PT Storengy'!$B$8:$I$372)*('PT Storengy'!$A$8:$A$372=$A67)*('PT Storengy'!$B$5:$I$5=$A$6)*('PT Storengy'!$B$7:$I$7=$A$7))</f>
        <v>0</v>
      </c>
      <c r="F67" s="107">
        <f t="shared" ca="1" si="0"/>
        <v>8.2714567999999993</v>
      </c>
      <c r="G67" s="141">
        <f t="shared" ca="1" si="3"/>
        <v>0.32707999999999998</v>
      </c>
      <c r="H67" s="35" cm="1">
        <f t="array" aca="1" ref="H67" ca="1">IF(ROUND(ROUND(G67,2)-G67,4)=0,_xlfn.XLOOKUP(G67,INDIRECT($A$4&amp;"!$G$41:$G$141"),INDIRECT($A$4&amp;"!$A$41:$A$141"),0,1,1),IF(G67&gt;=1,0,(ROUNDUP(G67,2)-G67)*100*_xlfn.XLOOKUP(G67,INDIRECT($A$4&amp;"!$G$41:$G$141"),INDIRECT($A$4&amp;"!$A$41:$A$141"),0,-1,-1)+(G67-ROUNDDOWN(G67,2))*100*_xlfn.XLOOKUP(G67,INDIRECT($A$4&amp;"!$G$41:$G$141"),INDIRECT($A$4&amp;"!$A$41:$A$141"),0,1,1)))</f>
        <v>0.9480074967854395</v>
      </c>
      <c r="I67" s="66">
        <f t="shared" ca="1" si="4"/>
        <v>258.06869999999998</v>
      </c>
      <c r="J67" s="106" cm="1">
        <f t="array" aca="1" ref="J67" ca="1">IF(COUNTIFS('PTC NaTran'!$K$7:$K$15996,"",'PTC NaTran'!$A$7:$A$15996,J$16,'PTC NaTran'!$D$7:$D$15996,$A67,'PTC NaTran'!$C$7:$C$15996,"DEL")&gt;0,J$14,SUMIFS('PTC NaTran'!$K$7:$K$15996,'PTC NaTran'!$A$7:$A$15996,J$16,'PTC NaTran'!$D$7:$D$15996,$A67,'PTC NaTran'!$C$7:$C$15996,"DEL")*1.0026*$F$4/INDIRECT($A$4&amp;"!D9"))</f>
        <v>165.56415441176472</v>
      </c>
      <c r="K67" s="106">
        <v>1000</v>
      </c>
      <c r="L67" s="107">
        <f t="shared" ca="1" si="1"/>
        <v>7.5911561790341597</v>
      </c>
      <c r="M67" s="141">
        <f t="shared" ca="1" si="5"/>
        <v>0.30309000000000003</v>
      </c>
      <c r="N67" s="35" cm="1">
        <f t="array" aca="1" ref="N67" ca="1">IF(ROUND(ROUND(M67,2)-M67,4)=0,_xlfn.XLOOKUP(M67,INDIRECT($A$4&amp;"!$G$41:$G$141"),INDIRECT($A$4&amp;"!$A$41:$A$141"),0,1,1),IF(M67&gt;=1,0,(ROUNDUP(M67,2)-M67)*100*_xlfn.XLOOKUP(M67,INDIRECT($A$4&amp;"!$G$41:$G$141"),INDIRECT($A$4&amp;"!$A$41:$A$141"),0,-1,-1)+(M67-ROUNDDOWN(M67,2))*100*_xlfn.XLOOKUP(M67,INDIRECT($A$4&amp;"!$G$41:$G$141"),INDIRECT($A$4&amp;"!$A$41:$A$141"),0,1,1)))</f>
        <v>0.96085566481301798</v>
      </c>
      <c r="O67" s="66">
        <f t="shared" ca="1" si="6"/>
        <v>165.56415441176472</v>
      </c>
      <c r="S67" s="107">
        <f t="shared" ca="1" si="2"/>
        <v>13.202895967233943</v>
      </c>
      <c r="T67" s="51">
        <f t="shared" ca="1" si="7"/>
        <v>0.52956999999999999</v>
      </c>
      <c r="U67" s="35" cm="1">
        <f t="array" aca="1" ref="U67" ca="1">IF(ROUND(ROUND(T67,2)-T67,4)=0,_xlfn.XLOOKUP(T67,INDIRECT($A$4&amp;"!$G$41:$G$141"),INDIRECT($A$4&amp;"!$A$41:$A$141"),0,1,1),IF(T67&gt;=1,0,(ROUNDUP(T67,2)-T67)*100*_xlfn.XLOOKUP(T67,INDIRECT($A$4&amp;"!$G$41:$G$141"),INDIRECT($A$4&amp;"!$A$41:$A$141"),0,-1,-1)+(T67-ROUNDDOWN(T67,2))*100*_xlfn.XLOOKUP(T67,INDIRECT($A$4&amp;"!$G$41:$G$141"),INDIRECT($A$4&amp;"!$A$41:$A$141"),0,1,1)))</f>
        <v>0.83956124651847852</v>
      </c>
      <c r="V67" s="66">
        <f t="shared" ca="1" si="8"/>
        <v>228.54722821891914</v>
      </c>
    </row>
    <row r="68" spans="1:22" x14ac:dyDescent="0.35">
      <c r="A68" s="32">
        <f t="shared" si="9"/>
        <v>46529</v>
      </c>
      <c r="B68" s="65" cm="1">
        <f t="array" aca="1" ref="B68" ca="1">_xlfn.XLOOKUP(A68,INDIRECT($A$5&amp;"!$AJ$41:$AJ$406"),INDIRECT($A$5&amp;"!$AK$41:$AK$406"))*SUM($F$3:$I$3)</f>
        <v>0</v>
      </c>
      <c r="C68" s="65" cm="1">
        <f t="array" aca="1" ref="C68" ca="1">_xlfn.XLOOKUP(A68,INDIRECT($A$5&amp;"!$AJ$41:$AJ$406"),INDIRECT($A$5&amp;"!$AL$41:$AL$406"))*SUM($F$3:$I$3)</f>
        <v>24.5</v>
      </c>
      <c r="D68" s="65" cm="1">
        <f t="array" aca="1" ref="D68" ca="1">_xlfn.XLOOKUP(A68,INDIRECT($A$5&amp;"!$AJ$41:$AJ$406"),INDIRECT($A$5&amp;"!$AO$41:$AO$406"))*SUM($F$3:$I$3)</f>
        <v>15.925000000000001</v>
      </c>
      <c r="E68" s="34" cm="1">
        <f t="array" ref="E68">SUMPRODUCT(('PT Storengy'!$B$8:$I$372)*('PT Storengy'!$A$8:$A$372=$A68)*('PT Storengy'!$B$5:$I$5=$A$6)*('PT Storengy'!$B$7:$I$7=$A$7))</f>
        <v>0</v>
      </c>
      <c r="F68" s="107">
        <f t="shared" ca="1" si="0"/>
        <v>8.527990299999999</v>
      </c>
      <c r="G68" s="141">
        <f t="shared" ca="1" si="3"/>
        <v>0.33761000000000002</v>
      </c>
      <c r="H68" s="35" cm="1">
        <f t="array" aca="1" ref="H68" ca="1">IF(ROUND(ROUND(G68,2)-G68,4)=0,_xlfn.XLOOKUP(G68,INDIRECT($A$4&amp;"!$G$41:$G$141"),INDIRECT($A$4&amp;"!$A$41:$A$141"),0,1,1),IF(G68&gt;=1,0,(ROUNDUP(G68,2)-G68)*100*_xlfn.XLOOKUP(G68,INDIRECT($A$4&amp;"!$G$41:$G$141"),INDIRECT($A$4&amp;"!$A$41:$A$141"),0,-1,-1)+(G68-ROUNDDOWN(G68,2))*100*_xlfn.XLOOKUP(G68,INDIRECT($A$4&amp;"!$G$41:$G$141"),INDIRECT($A$4&amp;"!$A$41:$A$141"),0,1,1)))</f>
        <v>0.9423680132785448</v>
      </c>
      <c r="I68" s="66">
        <f t="shared" ca="1" si="4"/>
        <v>256.5335</v>
      </c>
      <c r="J68" s="106" cm="1">
        <f t="array" aca="1" ref="J68" ca="1">IF(COUNTIFS('PTC NaTran'!$K$7:$K$15996,"",'PTC NaTran'!$A$7:$A$15996,J$16,'PTC NaTran'!$D$7:$D$15996,$A68,'PTC NaTran'!$C$7:$C$15996,"DEL")&gt;0,J$14,SUMIFS('PTC NaTran'!$K$7:$K$15996,'PTC NaTran'!$A$7:$A$15996,J$16,'PTC NaTran'!$D$7:$D$15996,$A68,'PTC NaTran'!$C$7:$C$15996,"DEL")*1.0026*$F$4/INDIRECT($A$4&amp;"!D9"))</f>
        <v>165.56415441176472</v>
      </c>
      <c r="K68" s="106">
        <v>1000</v>
      </c>
      <c r="L68" s="107">
        <f t="shared" ca="1" si="1"/>
        <v>7.7567203334459247</v>
      </c>
      <c r="M68" s="141">
        <f t="shared" ca="1" si="5"/>
        <v>0.30984</v>
      </c>
      <c r="N68" s="35" cm="1">
        <f t="array" aca="1" ref="N68" ca="1">IF(ROUND(ROUND(M68,2)-M68,4)=0,_xlfn.XLOOKUP(M68,INDIRECT($A$4&amp;"!$G$41:$G$141"),INDIRECT($A$4&amp;"!$A$41:$A$141"),0,1,1),IF(M68&gt;=1,0,(ROUNDUP(M68,2)-M68)*100*_xlfn.XLOOKUP(M68,INDIRECT($A$4&amp;"!$G$41:$G$141"),INDIRECT($A$4&amp;"!$A$41:$A$141"),0,-1,-1)+(M68-ROUNDDOWN(M68,2))*100*_xlfn.XLOOKUP(M68,INDIRECT($A$4&amp;"!$G$41:$G$141"),INDIRECT($A$4&amp;"!$A$41:$A$141"),0,1,1)))</f>
        <v>0.95724061128295723</v>
      </c>
      <c r="O68" s="66">
        <f t="shared" ca="1" si="6"/>
        <v>165.56415441176472</v>
      </c>
      <c r="S68" s="107">
        <f t="shared" ca="1" si="2"/>
        <v>13.430084411381991</v>
      </c>
      <c r="T68" s="51">
        <f t="shared" ca="1" si="7"/>
        <v>0.53888999999999998</v>
      </c>
      <c r="U68" s="35" cm="1">
        <f t="array" aca="1" ref="U68" ca="1">IF(ROUND(ROUND(T68,2)-T68,4)=0,_xlfn.XLOOKUP(T68,INDIRECT($A$4&amp;"!$G$41:$G$141"),INDIRECT($A$4&amp;"!$A$41:$A$141"),0,1,1),IF(T68&gt;=1,0,(ROUNDUP(T68,2)-T68)*100*_xlfn.XLOOKUP(T68,INDIRECT($A$4&amp;"!$G$41:$G$141"),INDIRECT($A$4&amp;"!$A$41:$A$141"),0,-1,-1)+(T68-ROUNDDOWN(T68,2))*100*_xlfn.XLOOKUP(T68,INDIRECT($A$4&amp;"!$G$41:$G$141"),INDIRECT($A$4&amp;"!$A$41:$A$141"),0,1,1)))</f>
        <v>0.83456979482956517</v>
      </c>
      <c r="V68" s="66">
        <f t="shared" ca="1" si="8"/>
        <v>227.18844414804829</v>
      </c>
    </row>
    <row r="69" spans="1:22" x14ac:dyDescent="0.35">
      <c r="A69" s="32">
        <f t="shared" si="9"/>
        <v>46530</v>
      </c>
      <c r="B69" s="65" cm="1">
        <f t="array" aca="1" ref="B69" ca="1">_xlfn.XLOOKUP(A69,INDIRECT($A$5&amp;"!$AJ$41:$AJ$406"),INDIRECT($A$5&amp;"!$AK$41:$AK$406"))*SUM($F$3:$I$3)</f>
        <v>0</v>
      </c>
      <c r="C69" s="65" cm="1">
        <f t="array" aca="1" ref="C69" ca="1">_xlfn.XLOOKUP(A69,INDIRECT($A$5&amp;"!$AJ$41:$AJ$406"),INDIRECT($A$5&amp;"!$AL$41:$AL$406"))*SUM($F$3:$I$3)</f>
        <v>24.5</v>
      </c>
      <c r="D69" s="65" cm="1">
        <f t="array" aca="1" ref="D69" ca="1">_xlfn.XLOOKUP(A69,INDIRECT($A$5&amp;"!$AJ$41:$AJ$406"),INDIRECT($A$5&amp;"!$AO$41:$AO$406"))*SUM($F$3:$I$3)</f>
        <v>15.925000000000001</v>
      </c>
      <c r="E69" s="34" cm="1">
        <f t="array" ref="E69">SUMPRODUCT(('PT Storengy'!$B$8:$I$372)*('PT Storengy'!$A$8:$A$372=$A69)*('PT Storengy'!$B$5:$I$5=$A$6)*('PT Storengy'!$B$7:$I$7=$A$7))</f>
        <v>0</v>
      </c>
      <c r="F69" s="107">
        <f t="shared" ca="1" si="0"/>
        <v>8.7829973999999993</v>
      </c>
      <c r="G69" s="141">
        <f t="shared" ca="1" si="3"/>
        <v>0.34808</v>
      </c>
      <c r="H69" s="35" cm="1">
        <f t="array" aca="1" ref="H69" ca="1">IF(ROUND(ROUND(G69,2)-G69,4)=0,_xlfn.XLOOKUP(G69,INDIRECT($A$4&amp;"!$G$41:$G$141"),INDIRECT($A$4&amp;"!$A$41:$A$141"),0,1,1),IF(G69&gt;=1,0,(ROUNDUP(G69,2)-G69)*100*_xlfn.XLOOKUP(G69,INDIRECT($A$4&amp;"!$G$41:$G$141"),INDIRECT($A$4&amp;"!$A$41:$A$141"),0,-1,-1)+(G69-ROUNDDOWN(G69,2))*100*_xlfn.XLOOKUP(G69,INDIRECT($A$4&amp;"!$G$41:$G$141"),INDIRECT($A$4&amp;"!$A$41:$A$141"),0,1,1)))</f>
        <v>0.93676066358080623</v>
      </c>
      <c r="I69" s="66">
        <f t="shared" ca="1" si="4"/>
        <v>255.00710000000001</v>
      </c>
      <c r="J69" s="106" cm="1">
        <f t="array" aca="1" ref="J69" ca="1">IF(COUNTIFS('PTC NaTran'!$K$7:$K$15996,"",'PTC NaTran'!$A$7:$A$15996,J$16,'PTC NaTran'!$D$7:$D$15996,$A69,'PTC NaTran'!$C$7:$C$15996,"DEL")&gt;0,J$14,SUMIFS('PTC NaTran'!$K$7:$K$15996,'PTC NaTran'!$A$7:$A$15996,J$16,'PTC NaTran'!$D$7:$D$15996,$A69,'PTC NaTran'!$C$7:$C$15996,"DEL")*1.0026*$F$4/INDIRECT($A$4&amp;"!D9"))</f>
        <v>165.56415441176472</v>
      </c>
      <c r="K69" s="106">
        <v>1000</v>
      </c>
      <c r="L69" s="107">
        <f t="shared" ca="1" si="1"/>
        <v>7.9222844878576897</v>
      </c>
      <c r="M69" s="141">
        <f t="shared" ca="1" si="5"/>
        <v>0.31659999999999999</v>
      </c>
      <c r="N69" s="35" cm="1">
        <f t="array" aca="1" ref="N69" ca="1">IF(ROUND(ROUND(M69,2)-M69,4)=0,_xlfn.XLOOKUP(M69,INDIRECT($A$4&amp;"!$G$41:$G$141"),INDIRECT($A$4&amp;"!$A$41:$A$141"),0,1,1),IF(M69&gt;=1,0,(ROUNDUP(M69,2)-M69)*100*_xlfn.XLOOKUP(M69,INDIRECT($A$4&amp;"!$G$41:$G$141"),INDIRECT($A$4&amp;"!$A$41:$A$141"),0,-1,-1)+(M69-ROUNDDOWN(M69,2))*100*_xlfn.XLOOKUP(M69,INDIRECT($A$4&amp;"!$G$41:$G$141"),INDIRECT($A$4&amp;"!$A$41:$A$141"),0,1,1)))</f>
        <v>0.95362020211803733</v>
      </c>
      <c r="O69" s="66">
        <f t="shared" ca="1" si="6"/>
        <v>165.56415441176472</v>
      </c>
      <c r="S69" s="107">
        <f t="shared" ca="1" si="2"/>
        <v>13.65591990315046</v>
      </c>
      <c r="T69" s="51">
        <f t="shared" ca="1" si="7"/>
        <v>0.54817000000000005</v>
      </c>
      <c r="U69" s="35" cm="1">
        <f t="array" aca="1" ref="U69" ca="1">IF(ROUND(ROUND(T69,2)-T69,4)=0,_xlfn.XLOOKUP(T69,INDIRECT($A$4&amp;"!$G$41:$G$141"),INDIRECT($A$4&amp;"!$A$41:$A$141"),0,1,1),IF(T69&gt;=1,0,(ROUNDUP(T69,2)-T69)*100*_xlfn.XLOOKUP(T69,INDIRECT($A$4&amp;"!$G$41:$G$141"),INDIRECT($A$4&amp;"!$A$41:$A$141"),0,-1,-1)+(T69-ROUNDDOWN(T69,2))*100*_xlfn.XLOOKUP(T69,INDIRECT($A$4&amp;"!$G$41:$G$141"),INDIRECT($A$4&amp;"!$A$41:$A$141"),0,1,1)))</f>
        <v>0.82959976568008897</v>
      </c>
      <c r="V69" s="66">
        <f t="shared" ca="1" si="8"/>
        <v>225.83549176846867</v>
      </c>
    </row>
    <row r="70" spans="1:22" x14ac:dyDescent="0.35">
      <c r="A70" s="32">
        <f t="shared" si="9"/>
        <v>46531</v>
      </c>
      <c r="B70" s="65" cm="1">
        <f t="array" aca="1" ref="B70" ca="1">_xlfn.XLOOKUP(A70,INDIRECT($A$5&amp;"!$AJ$41:$AJ$406"),INDIRECT($A$5&amp;"!$AK$41:$AK$406"))*SUM($F$3:$I$3)</f>
        <v>0</v>
      </c>
      <c r="C70" s="65" cm="1">
        <f t="array" aca="1" ref="C70" ca="1">_xlfn.XLOOKUP(A70,INDIRECT($A$5&amp;"!$AJ$41:$AJ$406"),INDIRECT($A$5&amp;"!$AL$41:$AL$406"))*SUM($F$3:$I$3)</f>
        <v>24.5</v>
      </c>
      <c r="D70" s="65" cm="1">
        <f t="array" aca="1" ref="D70" ca="1">_xlfn.XLOOKUP(A70,INDIRECT($A$5&amp;"!$AJ$41:$AJ$406"),INDIRECT($A$5&amp;"!$AO$41:$AO$406"))*SUM($F$3:$I$3)</f>
        <v>15.925000000000001</v>
      </c>
      <c r="E70" s="34" cm="1">
        <f t="array" ref="E70">SUMPRODUCT(('PT Storengy'!$B$8:$I$372)*('PT Storengy'!$A$8:$A$372=$A70)*('PT Storengy'!$B$5:$I$5=$A$6)*('PT Storengy'!$B$7:$I$7=$A$7))</f>
        <v>0</v>
      </c>
      <c r="F70" s="107">
        <f t="shared" ca="1" si="0"/>
        <v>9.0364867999999987</v>
      </c>
      <c r="G70" s="141">
        <f t="shared" ca="1" si="3"/>
        <v>0.35848999999999998</v>
      </c>
      <c r="H70" s="35" cm="1">
        <f t="array" aca="1" ref="H70" ca="1">IF(ROUND(ROUND(G70,2)-G70,4)=0,_xlfn.XLOOKUP(G70,INDIRECT($A$4&amp;"!$G$41:$G$141"),INDIRECT($A$4&amp;"!$A$41:$A$141"),0,1,1),IF(G70&gt;=1,0,(ROUNDUP(G70,2)-G70)*100*_xlfn.XLOOKUP(G70,INDIRECT($A$4&amp;"!$G$41:$G$141"),INDIRECT($A$4&amp;"!$A$41:$A$141"),0,-1,-1)+(G70-ROUNDDOWN(G70,2))*100*_xlfn.XLOOKUP(G70,INDIRECT($A$4&amp;"!$G$41:$G$141"),INDIRECT($A$4&amp;"!$A$41:$A$141"),0,1,1)))</f>
        <v>0.93118544769222378</v>
      </c>
      <c r="I70" s="66">
        <f t="shared" ca="1" si="4"/>
        <v>253.48939999999999</v>
      </c>
      <c r="J70" s="106" cm="1">
        <f t="array" aca="1" ref="J70" ca="1">IF(COUNTIFS('PTC NaTran'!$K$7:$K$15996,"",'PTC NaTran'!$A$7:$A$15996,J$16,'PTC NaTran'!$D$7:$D$15996,$A70,'PTC NaTran'!$C$7:$C$15996,"DEL")&gt;0,J$14,SUMIFS('PTC NaTran'!$K$7:$K$15996,'PTC NaTran'!$A$7:$A$15996,J$16,'PTC NaTran'!$D$7:$D$15996,$A70,'PTC NaTran'!$C$7:$C$15996,"DEL")*1.0026*$F$4/INDIRECT($A$4&amp;"!D9"))</f>
        <v>165.56415441176472</v>
      </c>
      <c r="K70" s="106">
        <v>1000</v>
      </c>
      <c r="L70" s="107">
        <f t="shared" ca="1" si="1"/>
        <v>8.0878486422694547</v>
      </c>
      <c r="M70" s="141">
        <f t="shared" ca="1" si="5"/>
        <v>0.32335999999999998</v>
      </c>
      <c r="N70" s="35" cm="1">
        <f t="array" aca="1" ref="N70" ca="1">IF(ROUND(ROUND(M70,2)-M70,4)=0,_xlfn.XLOOKUP(M70,INDIRECT($A$4&amp;"!$G$41:$G$141"),INDIRECT($A$4&amp;"!$A$41:$A$141"),0,1,1),IF(M70&gt;=1,0,(ROUNDUP(M70,2)-M70)*100*_xlfn.XLOOKUP(M70,INDIRECT($A$4&amp;"!$G$41:$G$141"),INDIRECT($A$4&amp;"!$A$41:$A$141"),0,-1,-1)+(M70-ROUNDDOWN(M70,2))*100*_xlfn.XLOOKUP(M70,INDIRECT($A$4&amp;"!$G$41:$G$141"),INDIRECT($A$4&amp;"!$A$41:$A$141"),0,1,1)))</f>
        <v>0.94999979295311743</v>
      </c>
      <c r="O70" s="66">
        <f t="shared" ca="1" si="6"/>
        <v>165.56415441176472</v>
      </c>
      <c r="S70" s="107">
        <f t="shared" ca="1" si="2"/>
        <v>13.880412647999108</v>
      </c>
      <c r="T70" s="51">
        <f t="shared" ca="1" si="7"/>
        <v>0.55737999999999999</v>
      </c>
      <c r="U70" s="35" cm="1">
        <f t="array" aca="1" ref="U70" ca="1">IF(ROUND(ROUND(T70,2)-T70,4)=0,_xlfn.XLOOKUP(T70,INDIRECT($A$4&amp;"!$G$41:$G$141"),INDIRECT($A$4&amp;"!$A$41:$A$141"),0,1,1),IF(T70&gt;=1,0,(ROUNDUP(T70,2)-T70)*100*_xlfn.XLOOKUP(T70,INDIRECT($A$4&amp;"!$G$41:$G$141"),INDIRECT($A$4&amp;"!$A$41:$A$141"),0,-1,-1)+(T70-ROUNDDOWN(T70,2))*100*_xlfn.XLOOKUP(T70,INDIRECT($A$4&amp;"!$G$41:$G$141"),INDIRECT($A$4&amp;"!$A$41:$A$141"),0,1,1)))</f>
        <v>0.82466722597462838</v>
      </c>
      <c r="V70" s="66">
        <f t="shared" ca="1" si="8"/>
        <v>224.49274484864884</v>
      </c>
    </row>
    <row r="71" spans="1:22" x14ac:dyDescent="0.35">
      <c r="A71" s="32">
        <f t="shared" si="9"/>
        <v>46532</v>
      </c>
      <c r="B71" s="65" cm="1">
        <f t="array" aca="1" ref="B71" ca="1">_xlfn.XLOOKUP(A71,INDIRECT($A$5&amp;"!$AJ$41:$AJ$406"),INDIRECT($A$5&amp;"!$AK$41:$AK$406"))*SUM($F$3:$I$3)</f>
        <v>0</v>
      </c>
      <c r="C71" s="65" cm="1">
        <f t="array" aca="1" ref="C71" ca="1">_xlfn.XLOOKUP(A71,INDIRECT($A$5&amp;"!$AJ$41:$AJ$406"),INDIRECT($A$5&amp;"!$AL$41:$AL$406"))*SUM($F$3:$I$3)</f>
        <v>24.5</v>
      </c>
      <c r="D71" s="65" cm="1">
        <f t="array" aca="1" ref="D71" ca="1">_xlfn.XLOOKUP(A71,INDIRECT($A$5&amp;"!$AJ$41:$AJ$406"),INDIRECT($A$5&amp;"!$AO$41:$AO$406"))*SUM($F$3:$I$3)</f>
        <v>15.925000000000001</v>
      </c>
      <c r="E71" s="34" cm="1">
        <f t="array" ref="E71">SUMPRODUCT(('PT Storengy'!$B$8:$I$372)*('PT Storengy'!$A$8:$A$372=$A71)*('PT Storengy'!$B$5:$I$5=$A$6)*('PT Storengy'!$B$7:$I$7=$A$7))</f>
        <v>0</v>
      </c>
      <c r="F71" s="107">
        <f t="shared" ca="1" si="0"/>
        <v>9.2884671999999995</v>
      </c>
      <c r="G71" s="141">
        <f t="shared" ca="1" si="3"/>
        <v>0.36884</v>
      </c>
      <c r="H71" s="35" cm="1">
        <f t="array" aca="1" ref="H71" ca="1">IF(ROUND(ROUND(G71,2)-G71,4)=0,_xlfn.XLOOKUP(G71,INDIRECT($A$4&amp;"!$G$41:$G$141"),INDIRECT($A$4&amp;"!$A$41:$A$141"),0,1,1),IF(G71&gt;=1,0,(ROUNDUP(G71,2)-G71)*100*_xlfn.XLOOKUP(G71,INDIRECT($A$4&amp;"!$G$41:$G$141"),INDIRECT($A$4&amp;"!$A$41:$A$141"),0,-1,-1)+(G71-ROUNDDOWN(G71,2))*100*_xlfn.XLOOKUP(G71,INDIRECT($A$4&amp;"!$G$41:$G$141"),INDIRECT($A$4&amp;"!$A$41:$A$141"),0,1,1)))</f>
        <v>0.92564236561279722</v>
      </c>
      <c r="I71" s="66">
        <f t="shared" ca="1" si="4"/>
        <v>251.9804</v>
      </c>
      <c r="J71" s="106" cm="1">
        <f t="array" aca="1" ref="J71" ca="1">IF(COUNTIFS('PTC NaTran'!$K$7:$K$15996,"",'PTC NaTran'!$A$7:$A$15996,J$16,'PTC NaTran'!$D$7:$D$15996,$A71,'PTC NaTran'!$C$7:$C$15996,"DEL")&gt;0,J$14,SUMIFS('PTC NaTran'!$K$7:$K$15996,'PTC NaTran'!$A$7:$A$15996,J$16,'PTC NaTran'!$D$7:$D$15996,$A71,'PTC NaTran'!$C$7:$C$15996,"DEL")*1.0026*$F$4/INDIRECT($A$4&amp;"!D9"))</f>
        <v>165.56415441176472</v>
      </c>
      <c r="K71" s="106">
        <v>1000</v>
      </c>
      <c r="L71" s="107">
        <f t="shared" ca="1" si="1"/>
        <v>8.2534127966812196</v>
      </c>
      <c r="M71" s="141">
        <f t="shared" ca="1" si="5"/>
        <v>0.33012000000000002</v>
      </c>
      <c r="N71" s="35" cm="1">
        <f t="array" aca="1" ref="N71" ca="1">IF(ROUND(ROUND(M71,2)-M71,4)=0,_xlfn.XLOOKUP(M71,INDIRECT($A$4&amp;"!$G$41:$G$141"),INDIRECT($A$4&amp;"!$A$41:$A$141"),0,1,1),IF(M71&gt;=1,0,(ROUNDUP(M71,2)-M71)*100*_xlfn.XLOOKUP(M71,INDIRECT($A$4&amp;"!$G$41:$G$141"),INDIRECT($A$4&amp;"!$A$41:$A$141"),0,-1,-1)+(M71-ROUNDDOWN(M71,2))*100*_xlfn.XLOOKUP(M71,INDIRECT($A$4&amp;"!$G$41:$G$141"),INDIRECT($A$4&amp;"!$A$41:$A$141"),0,1,1)))</f>
        <v>0.94637938378819741</v>
      </c>
      <c r="O71" s="66">
        <f t="shared" ca="1" si="6"/>
        <v>165.56415441176472</v>
      </c>
      <c r="S71" s="107">
        <f t="shared" ca="1" si="2"/>
        <v>14.103568477619229</v>
      </c>
      <c r="T71" s="51">
        <f t="shared" ca="1" si="7"/>
        <v>0.56655</v>
      </c>
      <c r="U71" s="35" cm="1">
        <f t="array" aca="1" ref="U71" ca="1">IF(ROUND(ROUND(T71,2)-T71,4)=0,_xlfn.XLOOKUP(T71,INDIRECT($A$4&amp;"!$G$41:$G$141"),INDIRECT($A$4&amp;"!$A$41:$A$141"),0,1,1),IF(T71&gt;=1,0,(ROUNDUP(T71,2)-T71)*100*_xlfn.XLOOKUP(T71,INDIRECT($A$4&amp;"!$G$41:$G$141"),INDIRECT($A$4&amp;"!$A$41:$A$141"),0,-1,-1)+(T71-ROUNDDOWN(T71,2))*100*_xlfn.XLOOKUP(T71,INDIRECT($A$4&amp;"!$G$41:$G$141"),INDIRECT($A$4&amp;"!$A$41:$A$141"),0,1,1)))</f>
        <v>0.81975610880860528</v>
      </c>
      <c r="V71" s="66">
        <f t="shared" ca="1" si="8"/>
        <v>223.15582962012033</v>
      </c>
    </row>
    <row r="72" spans="1:22" x14ac:dyDescent="0.35">
      <c r="A72" s="32">
        <f t="shared" si="9"/>
        <v>46533</v>
      </c>
      <c r="B72" s="65" cm="1">
        <f t="array" aca="1" ref="B72" ca="1">_xlfn.XLOOKUP(A72,INDIRECT($A$5&amp;"!$AJ$41:$AJ$406"),INDIRECT($A$5&amp;"!$AK$41:$AK$406"))*SUM($F$3:$I$3)</f>
        <v>0</v>
      </c>
      <c r="C72" s="65" cm="1">
        <f t="array" aca="1" ref="C72" ca="1">_xlfn.XLOOKUP(A72,INDIRECT($A$5&amp;"!$AJ$41:$AJ$406"),INDIRECT($A$5&amp;"!$AL$41:$AL$406"))*SUM($F$3:$I$3)</f>
        <v>24.5</v>
      </c>
      <c r="D72" s="65" cm="1">
        <f t="array" aca="1" ref="D72" ca="1">_xlfn.XLOOKUP(A72,INDIRECT($A$5&amp;"!$AJ$41:$AJ$406"),INDIRECT($A$5&amp;"!$AO$41:$AO$406"))*SUM($F$3:$I$3)</f>
        <v>15.925000000000001</v>
      </c>
      <c r="E72" s="34" cm="1">
        <f t="array" ref="E72">SUMPRODUCT(('PT Storengy'!$B$8:$I$372)*('PT Storengy'!$A$8:$A$372=$A72)*('PT Storengy'!$B$5:$I$5=$A$6)*('PT Storengy'!$B$7:$I$7=$A$7))</f>
        <v>0</v>
      </c>
      <c r="F72" s="107">
        <f t="shared" ca="1" si="0"/>
        <v>9.5389488999999994</v>
      </c>
      <c r="G72" s="141">
        <f t="shared" ca="1" si="3"/>
        <v>0.37912000000000001</v>
      </c>
      <c r="H72" s="35" cm="1">
        <f t="array" aca="1" ref="H72" ca="1">IF(ROUND(ROUND(G72,2)-G72,4)=0,_xlfn.XLOOKUP(G72,INDIRECT($A$4&amp;"!$G$41:$G$141"),INDIRECT($A$4&amp;"!$A$41:$A$141"),0,1,1),IF(G72&gt;=1,0,(ROUNDUP(G72,2)-G72)*100*_xlfn.XLOOKUP(G72,INDIRECT($A$4&amp;"!$G$41:$G$141"),INDIRECT($A$4&amp;"!$A$41:$A$141"),0,-1,-1)+(G72-ROUNDDOWN(G72,2))*100*_xlfn.XLOOKUP(G72,INDIRECT($A$4&amp;"!$G$41:$G$141"),INDIRECT($A$4&amp;"!$A$41:$A$141"),0,1,1)))</f>
        <v>0.92013677297738639</v>
      </c>
      <c r="I72" s="66">
        <f t="shared" ca="1" si="4"/>
        <v>250.48169999999999</v>
      </c>
      <c r="J72" s="106" cm="1">
        <f t="array" aca="1" ref="J72" ca="1">IF(COUNTIFS('PTC NaTran'!$K$7:$K$15996,"",'PTC NaTran'!$A$7:$A$15996,J$16,'PTC NaTran'!$D$7:$D$15996,$A72,'PTC NaTran'!$C$7:$C$15996,"DEL")&gt;0,J$14,SUMIFS('PTC NaTran'!$K$7:$K$15996,'PTC NaTran'!$A$7:$A$15996,J$16,'PTC NaTran'!$D$7:$D$15996,$A72,'PTC NaTran'!$C$7:$C$15996,"DEL")*1.0026*$F$4/INDIRECT($A$4&amp;"!D9"))</f>
        <v>165.56415441176472</v>
      </c>
      <c r="K72" s="106">
        <v>1000</v>
      </c>
      <c r="L72" s="107">
        <f t="shared" ca="1" si="1"/>
        <v>8.4189769510929846</v>
      </c>
      <c r="M72" s="141">
        <f t="shared" ca="1" si="5"/>
        <v>0.33687</v>
      </c>
      <c r="N72" s="35" cm="1">
        <f t="array" aca="1" ref="N72" ca="1">IF(ROUND(ROUND(M72,2)-M72,4)=0,_xlfn.XLOOKUP(M72,INDIRECT($A$4&amp;"!$G$41:$G$141"),INDIRECT($A$4&amp;"!$A$41:$A$141"),0,1,1),IF(M72&gt;=1,0,(ROUNDUP(M72,2)-M72)*100*_xlfn.XLOOKUP(M72,INDIRECT($A$4&amp;"!$G$41:$G$141"),INDIRECT($A$4&amp;"!$A$41:$A$141"),0,-1,-1)+(M72-ROUNDDOWN(M72,2))*100*_xlfn.XLOOKUP(M72,INDIRECT($A$4&amp;"!$G$41:$G$141"),INDIRECT($A$4&amp;"!$A$41:$A$141"),0,1,1)))</f>
        <v>0.94276433025813666</v>
      </c>
      <c r="O72" s="66">
        <f t="shared" ca="1" si="6"/>
        <v>165.56415441176472</v>
      </c>
      <c r="S72" s="107">
        <f t="shared" ca="1" si="2"/>
        <v>14.325376435672757</v>
      </c>
      <c r="T72" s="51">
        <f t="shared" ca="1" si="7"/>
        <v>0.57565999999999995</v>
      </c>
      <c r="U72" s="35" cm="1">
        <f t="array" aca="1" ref="U72" ca="1">IF(ROUND(ROUND(T72,2)-T72,4)=0,_xlfn.XLOOKUP(T72,INDIRECT($A$4&amp;"!$G$41:$G$141"),INDIRECT($A$4&amp;"!$A$41:$A$141"),0,1,1),IF(T72&gt;=1,0,(ROUNDUP(T72,2)-T72)*100*_xlfn.XLOOKUP(T72,INDIRECT($A$4&amp;"!$G$41:$G$141"),INDIRECT($A$4&amp;"!$A$41:$A$141"),0,-1,-1)+(T72-ROUNDDOWN(T72,2))*100*_xlfn.XLOOKUP(T72,INDIRECT($A$4&amp;"!$G$41:$G$141"),INDIRECT($A$4&amp;"!$A$41:$A$141"),0,1,1)))</f>
        <v>0.8148047438701056</v>
      </c>
      <c r="V72" s="66">
        <f t="shared" ca="1" si="8"/>
        <v>221.80795805352875</v>
      </c>
    </row>
    <row r="73" spans="1:22" x14ac:dyDescent="0.35">
      <c r="A73" s="32">
        <f t="shared" si="9"/>
        <v>46534</v>
      </c>
      <c r="B73" s="65" cm="1">
        <f t="array" aca="1" ref="B73" ca="1">_xlfn.XLOOKUP(A73,INDIRECT($A$5&amp;"!$AJ$41:$AJ$406"),INDIRECT($A$5&amp;"!$AK$41:$AK$406"))*SUM($F$3:$I$3)</f>
        <v>0</v>
      </c>
      <c r="C73" s="65" cm="1">
        <f t="array" aca="1" ref="C73" ca="1">_xlfn.XLOOKUP(A73,INDIRECT($A$5&amp;"!$AJ$41:$AJ$406"),INDIRECT($A$5&amp;"!$AL$41:$AL$406"))*SUM($F$3:$I$3)</f>
        <v>24.5</v>
      </c>
      <c r="D73" s="65" cm="1">
        <f t="array" aca="1" ref="D73" ca="1">_xlfn.XLOOKUP(A73,INDIRECT($A$5&amp;"!$AJ$41:$AJ$406"),INDIRECT($A$5&amp;"!$AO$41:$AO$406"))*SUM($F$3:$I$3)</f>
        <v>15.925000000000001</v>
      </c>
      <c r="E73" s="34" cm="1">
        <f t="array" ref="E73">SUMPRODUCT(('PT Storengy'!$B$8:$I$372)*('PT Storengy'!$A$8:$A$372=$A73)*('PT Storengy'!$B$5:$I$5=$A$6)*('PT Storengy'!$B$7:$I$7=$A$7))</f>
        <v>0</v>
      </c>
      <c r="F73" s="107">
        <f t="shared" ca="1" si="0"/>
        <v>9.7879405999999989</v>
      </c>
      <c r="G73" s="141">
        <f t="shared" ca="1" si="3"/>
        <v>0.38934000000000002</v>
      </c>
      <c r="H73" s="35" cm="1">
        <f t="array" aca="1" ref="H73" ca="1">IF(ROUND(ROUND(G73,2)-G73,4)=0,_xlfn.XLOOKUP(G73,INDIRECT($A$4&amp;"!$G$41:$G$141"),INDIRECT($A$4&amp;"!$A$41:$A$141"),0,1,1),IF(G73&gt;=1,0,(ROUNDUP(G73,2)-G73)*100*_xlfn.XLOOKUP(G73,INDIRECT($A$4&amp;"!$G$41:$G$141"),INDIRECT($A$4&amp;"!$A$41:$A$141"),0,-1,-1)+(G73-ROUNDDOWN(G73,2))*100*_xlfn.XLOOKUP(G73,INDIRECT($A$4&amp;"!$G$41:$G$141"),INDIRECT($A$4&amp;"!$A$41:$A$141"),0,1,1)))</f>
        <v>0.91466331415113156</v>
      </c>
      <c r="I73" s="66">
        <f t="shared" ca="1" si="4"/>
        <v>248.99170000000001</v>
      </c>
      <c r="J73" s="106" cm="1">
        <f t="array" aca="1" ref="J73" ca="1">IF(COUNTIFS('PTC NaTran'!$K$7:$K$15996,"",'PTC NaTran'!$A$7:$A$15996,J$16,'PTC NaTran'!$D$7:$D$15996,$A73,'PTC NaTran'!$C$7:$C$15996,"DEL")&gt;0,J$14,SUMIFS('PTC NaTran'!$K$7:$K$15996,'PTC NaTran'!$A$7:$A$15996,J$16,'PTC NaTran'!$D$7:$D$15996,$A73,'PTC NaTran'!$C$7:$C$15996,"DEL")*1.0026*$F$4/INDIRECT($A$4&amp;"!D9"))</f>
        <v>165.56415441176472</v>
      </c>
      <c r="K73" s="106">
        <v>1000</v>
      </c>
      <c r="L73" s="107">
        <f t="shared" ca="1" si="1"/>
        <v>8.5845411055047496</v>
      </c>
      <c r="M73" s="141">
        <f t="shared" ca="1" si="5"/>
        <v>0.34362999999999999</v>
      </c>
      <c r="N73" s="35" cm="1">
        <f t="array" aca="1" ref="N73" ca="1">IF(ROUND(ROUND(M73,2)-M73,4)=0,_xlfn.XLOOKUP(M73,INDIRECT($A$4&amp;"!$G$41:$G$141"),INDIRECT($A$4&amp;"!$A$41:$A$141"),0,1,1),IF(M73&gt;=1,0,(ROUNDUP(M73,2)-M73)*100*_xlfn.XLOOKUP(M73,INDIRECT($A$4&amp;"!$G$41:$G$141"),INDIRECT($A$4&amp;"!$A$41:$A$141"),0,-1,-1)+(M73-ROUNDDOWN(M73,2))*100*_xlfn.XLOOKUP(M73,INDIRECT($A$4&amp;"!$G$41:$G$141"),INDIRECT($A$4&amp;"!$A$41:$A$141"),0,1,1)))</f>
        <v>0.93914392109321665</v>
      </c>
      <c r="O73" s="66">
        <f t="shared" ca="1" si="6"/>
        <v>165.56415441176472</v>
      </c>
      <c r="S73" s="107">
        <f t="shared" ca="1" si="2"/>
        <v>14.545833468259131</v>
      </c>
      <c r="T73" s="51">
        <f t="shared" ca="1" si="7"/>
        <v>0.58470999999999995</v>
      </c>
      <c r="U73" s="35" cm="1">
        <f t="array" aca="1" ref="U73" ca="1">IF(ROUND(ROUND(T73,2)-T73,4)=0,_xlfn.XLOOKUP(T73,INDIRECT($A$4&amp;"!$G$41:$G$141"),INDIRECT($A$4&amp;"!$A$41:$A$141"),0,1,1),IF(T73&gt;=1,0,(ROUNDUP(T73,2)-T73)*100*_xlfn.XLOOKUP(T73,INDIRECT($A$4&amp;"!$G$41:$G$141"),INDIRECT($A$4&amp;"!$A$41:$A$141"),0,-1,-1)+(T73-ROUNDDOWN(T73,2))*100*_xlfn.XLOOKUP(T73,INDIRECT($A$4&amp;"!$G$41:$G$141"),INDIRECT($A$4&amp;"!$A$41:$A$141"),0,1,1)))</f>
        <v>0.80984216052137414</v>
      </c>
      <c r="V73" s="66">
        <f t="shared" ca="1" si="8"/>
        <v>220.45703258637408</v>
      </c>
    </row>
    <row r="74" spans="1:22" x14ac:dyDescent="0.35">
      <c r="A74" s="32">
        <f t="shared" si="9"/>
        <v>46535</v>
      </c>
      <c r="B74" s="65" cm="1">
        <f t="array" aca="1" ref="B74" ca="1">_xlfn.XLOOKUP(A74,INDIRECT($A$5&amp;"!$AJ$41:$AJ$406"),INDIRECT($A$5&amp;"!$AK$41:$AK$406"))*SUM($F$3:$I$3)</f>
        <v>0</v>
      </c>
      <c r="C74" s="65" cm="1">
        <f t="array" aca="1" ref="C74" ca="1">_xlfn.XLOOKUP(A74,INDIRECT($A$5&amp;"!$AJ$41:$AJ$406"),INDIRECT($A$5&amp;"!$AL$41:$AL$406"))*SUM($F$3:$I$3)</f>
        <v>24.5</v>
      </c>
      <c r="D74" s="65" cm="1">
        <f t="array" aca="1" ref="D74" ca="1">_xlfn.XLOOKUP(A74,INDIRECT($A$5&amp;"!$AJ$41:$AJ$406"),INDIRECT($A$5&amp;"!$AO$41:$AO$406"))*SUM($F$3:$I$3)</f>
        <v>15.925000000000001</v>
      </c>
      <c r="E74" s="34" cm="1">
        <f t="array" ref="E74">SUMPRODUCT(('PT Storengy'!$B$8:$I$372)*('PT Storengy'!$A$8:$A$372=$A74)*('PT Storengy'!$B$5:$I$5=$A$6)*('PT Storengy'!$B$7:$I$7=$A$7))</f>
        <v>0</v>
      </c>
      <c r="F74" s="107">
        <f t="shared" ca="1" si="0"/>
        <v>10.0354496</v>
      </c>
      <c r="G74" s="141">
        <f t="shared" ca="1" si="3"/>
        <v>0.39950999999999998</v>
      </c>
      <c r="H74" s="35" cm="1">
        <f t="array" aca="1" ref="H74" ca="1">IF(ROUND(ROUND(G74,2)-G74,4)=0,_xlfn.XLOOKUP(G74,INDIRECT($A$4&amp;"!$G$41:$G$141"),INDIRECT($A$4&amp;"!$A$41:$A$141"),0,1,1),IF(G74&gt;=1,0,(ROUNDUP(G74,2)-G74)*100*_xlfn.XLOOKUP(G74,INDIRECT($A$4&amp;"!$G$41:$G$141"),INDIRECT($A$4&amp;"!$A$41:$A$141"),0,-1,-1)+(G74-ROUNDDOWN(G74,2))*100*_xlfn.XLOOKUP(G74,INDIRECT($A$4&amp;"!$G$41:$G$141"),INDIRECT($A$4&amp;"!$A$41:$A$141"),0,1,1)))</f>
        <v>0.90921663349917348</v>
      </c>
      <c r="I74" s="66">
        <f t="shared" ca="1" si="4"/>
        <v>247.50899999999999</v>
      </c>
      <c r="J74" s="106" cm="1">
        <f t="array" aca="1" ref="J74" ca="1">IF(COUNTIFS('PTC NaTran'!$K$7:$K$15996,"",'PTC NaTran'!$A$7:$A$15996,J$16,'PTC NaTran'!$D$7:$D$15996,$A74,'PTC NaTran'!$C$7:$C$15996,"DEL")&gt;0,J$14,SUMIFS('PTC NaTran'!$K$7:$K$15996,'PTC NaTran'!$A$7:$A$15996,J$16,'PTC NaTran'!$D$7:$D$15996,$A74,'PTC NaTran'!$C$7:$C$15996,"DEL")*1.0026*$F$4/INDIRECT($A$4&amp;"!D9"))</f>
        <v>165.56415441176472</v>
      </c>
      <c r="K74" s="106">
        <v>1000</v>
      </c>
      <c r="L74" s="107">
        <f t="shared" ca="1" si="1"/>
        <v>8.7501052599165146</v>
      </c>
      <c r="M74" s="141">
        <f t="shared" ca="1" si="5"/>
        <v>0.35038999999999998</v>
      </c>
      <c r="N74" s="35" cm="1">
        <f t="array" aca="1" ref="N74" ca="1">IF(ROUND(ROUND(M74,2)-M74,4)=0,_xlfn.XLOOKUP(M74,INDIRECT($A$4&amp;"!$G$41:$G$141"),INDIRECT($A$4&amp;"!$A$41:$A$141"),0,1,1),IF(M74&gt;=1,0,(ROUNDUP(M74,2)-M74)*100*_xlfn.XLOOKUP(M74,INDIRECT($A$4&amp;"!$G$41:$G$141"),INDIRECT($A$4&amp;"!$A$41:$A$141"),0,-1,-1)+(M74-ROUNDDOWN(M74,2))*100*_xlfn.XLOOKUP(M74,INDIRECT($A$4&amp;"!$G$41:$G$141"),INDIRECT($A$4&amp;"!$A$41:$A$141"),0,1,1)))</f>
        <v>0.93552351192829653</v>
      </c>
      <c r="O74" s="66">
        <f t="shared" ca="1" si="6"/>
        <v>165.56415441176472</v>
      </c>
      <c r="S74" s="107">
        <f t="shared" ca="1" si="2"/>
        <v>14.764947039054965</v>
      </c>
      <c r="T74" s="51">
        <f t="shared" ca="1" si="7"/>
        <v>0.59370999999999996</v>
      </c>
      <c r="U74" s="35" cm="1">
        <f t="array" aca="1" ref="U74" ca="1">IF(ROUND(ROUND(T74,2)-T74,4)=0,_xlfn.XLOOKUP(T74,INDIRECT($A$4&amp;"!$G$41:$G$141"),INDIRECT($A$4&amp;"!$A$41:$A$141"),0,1,1),IF(T74&gt;=1,0,(ROUNDUP(T74,2)-T74)*100*_xlfn.XLOOKUP(T74,INDIRECT($A$4&amp;"!$G$41:$G$141"),INDIRECT($A$4&amp;"!$A$41:$A$141"),0,-1,-1)+(T74-ROUNDDOWN(T74,2))*100*_xlfn.XLOOKUP(T74,INDIRECT($A$4&amp;"!$G$41:$G$141"),INDIRECT($A$4&amp;"!$A$41:$A$141"),0,1,1)))</f>
        <v>0.80490699476020489</v>
      </c>
      <c r="V74" s="66">
        <f t="shared" ca="1" si="8"/>
        <v>219.11357079583357</v>
      </c>
    </row>
    <row r="75" spans="1:22" x14ac:dyDescent="0.35">
      <c r="A75" s="32">
        <f t="shared" si="9"/>
        <v>46536</v>
      </c>
      <c r="B75" s="65" cm="1">
        <f t="array" aca="1" ref="B75" ca="1">_xlfn.XLOOKUP(A75,INDIRECT($A$5&amp;"!$AJ$41:$AJ$406"),INDIRECT($A$5&amp;"!$AK$41:$AK$406"))*SUM($F$3:$I$3)</f>
        <v>0</v>
      </c>
      <c r="C75" s="65" cm="1">
        <f t="array" aca="1" ref="C75" ca="1">_xlfn.XLOOKUP(A75,INDIRECT($A$5&amp;"!$AJ$41:$AJ$406"),INDIRECT($A$5&amp;"!$AL$41:$AL$406"))*SUM($F$3:$I$3)</f>
        <v>24.5</v>
      </c>
      <c r="D75" s="65" cm="1">
        <f t="array" aca="1" ref="D75" ca="1">_xlfn.XLOOKUP(A75,INDIRECT($A$5&amp;"!$AJ$41:$AJ$406"),INDIRECT($A$5&amp;"!$AO$41:$AO$406"))*SUM($F$3:$I$3)</f>
        <v>15.925000000000001</v>
      </c>
      <c r="E75" s="34" cm="1">
        <f t="array" ref="E75">SUMPRODUCT(('PT Storengy'!$B$8:$I$372)*('PT Storengy'!$A$8:$A$372=$A75)*('PT Storengy'!$B$5:$I$5=$A$6)*('PT Storengy'!$B$7:$I$7=$A$7))</f>
        <v>0</v>
      </c>
      <c r="F75" s="107">
        <f t="shared" ca="1" si="0"/>
        <v>10.2814861</v>
      </c>
      <c r="G75" s="141">
        <f t="shared" ca="1" si="3"/>
        <v>0.40960999999999997</v>
      </c>
      <c r="H75" s="35" cm="1">
        <f t="array" aca="1" ref="H75" ca="1">IF(ROUND(ROUND(G75,2)-G75,4)=0,_xlfn.XLOOKUP(G75,INDIRECT($A$4&amp;"!$G$41:$G$141"),INDIRECT($A$4&amp;"!$A$41:$A$141"),0,1,1),IF(G75&gt;=1,0,(ROUNDUP(G75,2)-G75)*100*_xlfn.XLOOKUP(G75,INDIRECT($A$4&amp;"!$G$41:$G$141"),INDIRECT($A$4&amp;"!$A$41:$A$141"),0,-1,-1)+(G75-ROUNDDOWN(G75,2))*100*_xlfn.XLOOKUP(G75,INDIRECT($A$4&amp;"!$G$41:$G$141"),INDIRECT($A$4&amp;"!$A$41:$A$141"),0,1,1)))</f>
        <v>0.90380744229123089</v>
      </c>
      <c r="I75" s="66">
        <f t="shared" ca="1" si="4"/>
        <v>246.03649999999999</v>
      </c>
      <c r="J75" s="106" cm="1">
        <f t="array" aca="1" ref="J75" ca="1">IF(COUNTIFS('PTC NaTran'!$K$7:$K$15996,"",'PTC NaTran'!$A$7:$A$15996,J$16,'PTC NaTran'!$D$7:$D$15996,$A75,'PTC NaTran'!$C$7:$C$15996,"DEL")&gt;0,J$14,SUMIFS('PTC NaTran'!$K$7:$K$15996,'PTC NaTran'!$A$7:$A$15996,J$16,'PTC NaTran'!$D$7:$D$15996,$A75,'PTC NaTran'!$C$7:$C$15996,"DEL")*1.0026*$F$4/INDIRECT($A$4&amp;"!D9"))</f>
        <v>165.56415441176472</v>
      </c>
      <c r="K75" s="106">
        <v>1000</v>
      </c>
      <c r="L75" s="107">
        <f t="shared" ca="1" si="1"/>
        <v>8.9156694143282795</v>
      </c>
      <c r="M75" s="141">
        <f t="shared" ca="1" si="5"/>
        <v>0.35715000000000002</v>
      </c>
      <c r="N75" s="35" cm="1">
        <f t="array" aca="1" ref="N75" ca="1">IF(ROUND(ROUND(M75,2)-M75,4)=0,_xlfn.XLOOKUP(M75,INDIRECT($A$4&amp;"!$G$41:$G$141"),INDIRECT($A$4&amp;"!$A$41:$A$141"),0,1,1),IF(M75&gt;=1,0,(ROUNDUP(M75,2)-M75)*100*_xlfn.XLOOKUP(M75,INDIRECT($A$4&amp;"!$G$41:$G$141"),INDIRECT($A$4&amp;"!$A$41:$A$141"),0,-1,-1)+(M75-ROUNDDOWN(M75,2))*100*_xlfn.XLOOKUP(M75,INDIRECT($A$4&amp;"!$G$41:$G$141"),INDIRECT($A$4&amp;"!$A$41:$A$141"),0,1,1)))</f>
        <v>0.93190310276337651</v>
      </c>
      <c r="O75" s="66">
        <f t="shared" ca="1" si="6"/>
        <v>165.56415441176472</v>
      </c>
      <c r="S75" s="107">
        <f t="shared" ca="1" si="2"/>
        <v>14.982344101356562</v>
      </c>
      <c r="T75" s="51">
        <f t="shared" ca="1" si="7"/>
        <v>0.60265000000000002</v>
      </c>
      <c r="U75" s="35" cm="1">
        <f t="array" aca="1" ref="U75" ca="1">IF(ROUND(ROUND(T75,2)-T75,4)=0,_xlfn.XLOOKUP(T75,INDIRECT($A$4&amp;"!$G$41:$G$141"),INDIRECT($A$4&amp;"!$A$41:$A$141"),0,1,1),IF(T75&gt;=1,0,(ROUNDUP(T75,2)-T75)*100*_xlfn.XLOOKUP(T75,INDIRECT($A$4&amp;"!$G$41:$G$141"),INDIRECT($A$4&amp;"!$A$41:$A$141"),0,-1,-1)+(T75-ROUNDDOWN(T75,2))*100*_xlfn.XLOOKUP(T75,INDIRECT($A$4&amp;"!$G$41:$G$141"),INDIRECT($A$4&amp;"!$A$41:$A$141"),0,1,1)))</f>
        <v>0.79860145335280686</v>
      </c>
      <c r="V75" s="66">
        <f t="shared" ca="1" si="8"/>
        <v>217.39706230159743</v>
      </c>
    </row>
    <row r="76" spans="1:22" x14ac:dyDescent="0.35">
      <c r="A76" s="32">
        <f t="shared" si="9"/>
        <v>46537</v>
      </c>
      <c r="B76" s="65" cm="1">
        <f t="array" aca="1" ref="B76" ca="1">_xlfn.XLOOKUP(A76,INDIRECT($A$5&amp;"!$AJ$41:$AJ$406"),INDIRECT($A$5&amp;"!$AK$41:$AK$406"))*SUM($F$3:$I$3)</f>
        <v>0</v>
      </c>
      <c r="C76" s="65" cm="1">
        <f t="array" aca="1" ref="C76" ca="1">_xlfn.XLOOKUP(A76,INDIRECT($A$5&amp;"!$AJ$41:$AJ$406"),INDIRECT($A$5&amp;"!$AL$41:$AL$406"))*SUM($F$3:$I$3)</f>
        <v>24.5</v>
      </c>
      <c r="D76" s="65" cm="1">
        <f t="array" aca="1" ref="D76" ca="1">_xlfn.XLOOKUP(A76,INDIRECT($A$5&amp;"!$AJ$41:$AJ$406"),INDIRECT($A$5&amp;"!$AO$41:$AO$406"))*SUM($F$3:$I$3)</f>
        <v>15.925000000000001</v>
      </c>
      <c r="E76" s="34" cm="1">
        <f t="array" ref="E76">SUMPRODUCT(('PT Storengy'!$B$8:$I$372)*('PT Storengy'!$A$8:$A$372=$A76)*('PT Storengy'!$B$5:$I$5=$A$6)*('PT Storengy'!$B$7:$I$7=$A$7))</f>
        <v>0</v>
      </c>
      <c r="F76" s="107">
        <f t="shared" ca="1" si="0"/>
        <v>10.526058800000001</v>
      </c>
      <c r="G76" s="141">
        <f t="shared" ca="1" si="3"/>
        <v>0.41965000000000002</v>
      </c>
      <c r="H76" s="35" cm="1">
        <f t="array" aca="1" ref="H76" ca="1">IF(ROUND(ROUND(G76,2)-G76,4)=0,_xlfn.XLOOKUP(G76,INDIRECT($A$4&amp;"!$G$41:$G$141"),INDIRECT($A$4&amp;"!$A$41:$A$141"),0,1,1),IF(G76&gt;=1,0,(ROUNDUP(G76,2)-G76)*100*_xlfn.XLOOKUP(G76,INDIRECT($A$4&amp;"!$G$41:$G$141"),INDIRECT($A$4&amp;"!$A$41:$A$141"),0,-1,-1)+(G76-ROUNDDOWN(G76,2))*100*_xlfn.XLOOKUP(G76,INDIRECT($A$4&amp;"!$G$41:$G$141"),INDIRECT($A$4&amp;"!$A$41:$A$141"),0,1,1)))</f>
        <v>0.89843038489244431</v>
      </c>
      <c r="I76" s="66">
        <f t="shared" ca="1" si="4"/>
        <v>244.5727</v>
      </c>
      <c r="J76" s="106" cm="1">
        <f t="array" aca="1" ref="J76" ca="1">IF(COUNTIFS('PTC NaTran'!$K$7:$K$15996,"",'PTC NaTran'!$A$7:$A$15996,J$16,'PTC NaTran'!$D$7:$D$15996,$A76,'PTC NaTran'!$C$7:$C$15996,"DEL")&gt;0,J$14,SUMIFS('PTC NaTran'!$K$7:$K$15996,'PTC NaTran'!$A$7:$A$15996,J$16,'PTC NaTran'!$D$7:$D$15996,$A76,'PTC NaTran'!$C$7:$C$15996,"DEL")*1.0026*$F$4/INDIRECT($A$4&amp;"!D9"))</f>
        <v>165.56415441176472</v>
      </c>
      <c r="K76" s="106">
        <v>1000</v>
      </c>
      <c r="L76" s="107">
        <f t="shared" ca="1" si="1"/>
        <v>9.0812335687400445</v>
      </c>
      <c r="M76" s="141">
        <f t="shared" ca="1" si="5"/>
        <v>0.3639</v>
      </c>
      <c r="N76" s="35" cm="1">
        <f t="array" aca="1" ref="N76" ca="1">IF(ROUND(ROUND(M76,2)-M76,4)=0,_xlfn.XLOOKUP(M76,INDIRECT($A$4&amp;"!$G$41:$G$141"),INDIRECT($A$4&amp;"!$A$41:$A$141"),0,1,1),IF(M76&gt;=1,0,(ROUNDUP(M76,2)-M76)*100*_xlfn.XLOOKUP(M76,INDIRECT($A$4&amp;"!$G$41:$G$141"),INDIRECT($A$4&amp;"!$A$41:$A$141"),0,-1,-1)+(M76-ROUNDDOWN(M76,2))*100*_xlfn.XLOOKUP(M76,INDIRECT($A$4&amp;"!$G$41:$G$141"),INDIRECT($A$4&amp;"!$A$41:$A$141"),0,1,1)))</f>
        <v>0.92828804923331576</v>
      </c>
      <c r="O76" s="66">
        <f t="shared" ca="1" si="6"/>
        <v>165.56415441176472</v>
      </c>
      <c r="S76" s="107">
        <f t="shared" ca="1" si="2"/>
        <v>15.19713847813034</v>
      </c>
      <c r="T76" s="51">
        <f t="shared" ca="1" si="7"/>
        <v>0.61151999999999995</v>
      </c>
      <c r="U76" s="35" cm="1">
        <f t="array" aca="1" ref="U76" ca="1">IF(ROUND(ROUND(T76,2)-T76,4)=0,_xlfn.XLOOKUP(T76,INDIRECT($A$4&amp;"!$G$41:$G$141"),INDIRECT($A$4&amp;"!$A$41:$A$141"),0,1,1),IF(T76&gt;=1,0,(ROUNDUP(T76,2)-T76)*100*_xlfn.XLOOKUP(T76,INDIRECT($A$4&amp;"!$G$41:$G$141"),INDIRECT($A$4&amp;"!$A$41:$A$141"),0,-1,-1)+(T76-ROUNDDOWN(T76,2))*100*_xlfn.XLOOKUP(T76,INDIRECT($A$4&amp;"!$G$41:$G$141"),INDIRECT($A$4&amp;"!$A$41:$A$141"),0,1,1)))</f>
        <v>0.78904056774040887</v>
      </c>
      <c r="V76" s="66">
        <f t="shared" ca="1" si="8"/>
        <v>214.79437677377797</v>
      </c>
    </row>
    <row r="77" spans="1:22" x14ac:dyDescent="0.35">
      <c r="A77" s="32">
        <f t="shared" si="9"/>
        <v>46538</v>
      </c>
      <c r="B77" s="65" cm="1">
        <f t="array" aca="1" ref="B77" ca="1">_xlfn.XLOOKUP(A77,INDIRECT($A$5&amp;"!$AJ$41:$AJ$406"),INDIRECT($A$5&amp;"!$AK$41:$AK$406"))*SUM($F$3:$I$3)</f>
        <v>4.9000000000000012</v>
      </c>
      <c r="C77" s="65" cm="1">
        <f t="array" aca="1" ref="C77" ca="1">_xlfn.XLOOKUP(A77,INDIRECT($A$5&amp;"!$AJ$41:$AJ$406"),INDIRECT($A$5&amp;"!$AL$41:$AL$406"))*SUM($F$3:$I$3)</f>
        <v>15.925000000000001</v>
      </c>
      <c r="D77" s="65" cm="1">
        <f t="array" aca="1" ref="D77" ca="1">_xlfn.XLOOKUP(A77,INDIRECT($A$5&amp;"!$AJ$41:$AJ$406"),INDIRECT($A$5&amp;"!$AO$41:$AO$406"))*SUM($F$3:$I$3)</f>
        <v>15.925000000000001</v>
      </c>
      <c r="E77" s="34" cm="1">
        <f t="array" ref="E77">SUMPRODUCT(('PT Storengy'!$B$8:$I$372)*('PT Storengy'!$A$8:$A$372=$A77)*('PT Storengy'!$B$5:$I$5=$A$6)*('PT Storengy'!$B$7:$I$7=$A$7))</f>
        <v>0</v>
      </c>
      <c r="F77" s="107">
        <f t="shared" ca="1" si="0"/>
        <v>10.769175100000002</v>
      </c>
      <c r="G77" s="141">
        <f t="shared" ca="1" si="3"/>
        <v>0.42964000000000002</v>
      </c>
      <c r="H77" s="35" cm="1">
        <f t="array" aca="1" ref="H77" ca="1">IF(ROUND(ROUND(G77,2)-G77,4)=0,_xlfn.XLOOKUP(G77,INDIRECT($A$4&amp;"!$G$41:$G$141"),INDIRECT($A$4&amp;"!$A$41:$A$141"),0,1,1),IF(G77&gt;=1,0,(ROUNDUP(G77,2)-G77)*100*_xlfn.XLOOKUP(G77,INDIRECT($A$4&amp;"!$G$41:$G$141"),INDIRECT($A$4&amp;"!$A$41:$A$141"),0,-1,-1)+(G77-ROUNDDOWN(G77,2))*100*_xlfn.XLOOKUP(G77,INDIRECT($A$4&amp;"!$G$41:$G$141"),INDIRECT($A$4&amp;"!$A$41:$A$141"),0,1,1)))</f>
        <v>0.89308010566795426</v>
      </c>
      <c r="I77" s="66">
        <f t="shared" ca="1" si="4"/>
        <v>243.1163</v>
      </c>
      <c r="J77" s="106" cm="1">
        <f t="array" aca="1" ref="J77" ca="1">IF(COUNTIFS('PTC NaTran'!$K$7:$K$15996,"",'PTC NaTran'!$A$7:$A$15996,J$16,'PTC NaTran'!$D$7:$D$15996,$A77,'PTC NaTran'!$C$7:$C$15996,"DEL")&gt;0,J$14,SUMIFS('PTC NaTran'!$K$7:$K$15996,'PTC NaTran'!$A$7:$A$15996,J$16,'PTC NaTran'!$D$7:$D$15996,$A77,'PTC NaTran'!$C$7:$C$15996,"DEL")*1.0026*$F$4/INDIRECT($A$4&amp;"!D9"))</f>
        <v>165.56415441176472</v>
      </c>
      <c r="K77" s="106">
        <v>1000</v>
      </c>
      <c r="L77" s="107">
        <f t="shared" ca="1" si="1"/>
        <v>9.2467977231518095</v>
      </c>
      <c r="M77" s="141">
        <f t="shared" ca="1" si="5"/>
        <v>0.37065999999999999</v>
      </c>
      <c r="N77" s="35" cm="1">
        <f t="array" aca="1" ref="N77" ca="1">IF(ROUND(ROUND(M77,2)-M77,4)=0,_xlfn.XLOOKUP(M77,INDIRECT($A$4&amp;"!$G$41:$G$141"),INDIRECT($A$4&amp;"!$A$41:$A$141"),0,1,1),IF(M77&gt;=1,0,(ROUNDUP(M77,2)-M77)*100*_xlfn.XLOOKUP(M77,INDIRECT($A$4&amp;"!$G$41:$G$141"),INDIRECT($A$4&amp;"!$A$41:$A$141"),0,-1,-1)+(M77-ROUNDDOWN(M77,2))*100*_xlfn.XLOOKUP(M77,INDIRECT($A$4&amp;"!$G$41:$G$141"),INDIRECT($A$4&amp;"!$A$41:$A$141"),0,1,1)))</f>
        <v>0.92466764006839575</v>
      </c>
      <c r="O77" s="66">
        <f t="shared" ca="1" si="6"/>
        <v>165.56415441176472</v>
      </c>
      <c r="S77" s="107">
        <f t="shared" ca="1" si="2"/>
        <v>15.409359511941437</v>
      </c>
      <c r="T77" s="51">
        <f t="shared" ca="1" si="7"/>
        <v>0.62029000000000001</v>
      </c>
      <c r="U77" s="35" cm="1">
        <f t="array" aca="1" ref="U77" ca="1">IF(ROUND(ROUND(T77,2)-T77,4)=0,_xlfn.XLOOKUP(T77,INDIRECT($A$4&amp;"!$G$41:$G$141"),INDIRECT($A$4&amp;"!$A$41:$A$141"),0,1,1),IF(T77&gt;=1,0,(ROUNDUP(T77,2)-T77)*100*_xlfn.XLOOKUP(T77,INDIRECT($A$4&amp;"!$G$41:$G$141"),INDIRECT($A$4&amp;"!$A$41:$A$141"),0,-1,-1)+(T77-ROUNDDOWN(T77,2))*100*_xlfn.XLOOKUP(T77,INDIRECT($A$4&amp;"!$G$41:$G$141"),INDIRECT($A$4&amp;"!$A$41:$A$141"),0,1,1)))</f>
        <v>0.77958747114280669</v>
      </c>
      <c r="V77" s="66">
        <f t="shared" ca="1" si="8"/>
        <v>212.22103381109739</v>
      </c>
    </row>
    <row r="78" spans="1:22" x14ac:dyDescent="0.35">
      <c r="A78" s="32">
        <f t="shared" si="9"/>
        <v>46539</v>
      </c>
      <c r="B78" s="65" cm="1">
        <f t="array" aca="1" ref="B78" ca="1">_xlfn.XLOOKUP(A78,INDIRECT($A$5&amp;"!$AJ$41:$AJ$406"),INDIRECT($A$5&amp;"!$AK$41:$AK$406"))*SUM($F$3:$I$3)</f>
        <v>0</v>
      </c>
      <c r="C78" s="65" cm="1">
        <f t="array" aca="1" ref="C78" ca="1">_xlfn.XLOOKUP(A78,INDIRECT($A$5&amp;"!$AJ$41:$AJ$406"),INDIRECT($A$5&amp;"!$AL$41:$AL$406"))*SUM($F$3:$I$3)</f>
        <v>24.5</v>
      </c>
      <c r="D78" s="65" cm="1">
        <f t="array" aca="1" ref="D78" ca="1">_xlfn.XLOOKUP(A78,INDIRECT($A$5&amp;"!$AJ$41:$AJ$406"),INDIRECT($A$5&amp;"!$AO$41:$AO$406"))*SUM($F$3:$I$3)</f>
        <v>22.05</v>
      </c>
      <c r="E78" s="34" cm="1">
        <f t="array" ref="E78">SUMPRODUCT(('PT Storengy'!$B$8:$I$372)*('PT Storengy'!$A$8:$A$372=$A78)*('PT Storengy'!$B$5:$I$5=$A$6)*('PT Storengy'!$B$7:$I$7=$A$7))</f>
        <v>0.1</v>
      </c>
      <c r="F78" s="107">
        <f t="shared" ca="1" si="0"/>
        <v>10.986678100000002</v>
      </c>
      <c r="G78" s="141">
        <f t="shared" ca="1" si="3"/>
        <v>0.43956000000000001</v>
      </c>
      <c r="H78" s="35" cm="1">
        <f t="array" aca="1" ref="H78" ca="1">IF(ROUND(ROUND(G78,2)-G78,4)=0,_xlfn.XLOOKUP(G78,INDIRECT($A$4&amp;"!$G$41:$G$141"),INDIRECT($A$4&amp;"!$A$41:$A$141"),0,1,1),IF(G78&gt;=1,0,(ROUNDUP(G78,2)-G78)*100*_xlfn.XLOOKUP(G78,INDIRECT($A$4&amp;"!$G$41:$G$141"),INDIRECT($A$4&amp;"!$A$41:$A$141"),0,-1,-1)+(G78-ROUNDDOWN(G78,2))*100*_xlfn.XLOOKUP(G78,INDIRECT($A$4&amp;"!$G$41:$G$141"),INDIRECT($A$4&amp;"!$A$41:$A$141"),0,1,1)))</f>
        <v>0.88776731588748004</v>
      </c>
      <c r="I78" s="66">
        <f t="shared" ca="1" si="4"/>
        <v>217.50299999999999</v>
      </c>
      <c r="J78" s="106" cm="1">
        <f t="array" aca="1" ref="J78" ca="1">IF(COUNTIFS('PTC NaTran'!$K$7:$K$15996,"",'PTC NaTran'!$A$7:$A$15996,J$16,'PTC NaTran'!$D$7:$D$15996,$A78,'PTC NaTran'!$C$7:$C$15996,"DEL")&gt;0,J$14,SUMIFS('PTC NaTran'!$K$7:$K$15996,'PTC NaTran'!$A$7:$A$15996,J$16,'PTC NaTran'!$D$7:$D$15996,$A78,'PTC NaTran'!$C$7:$C$15996,"DEL")*1.0026*$F$4/INDIRECT($A$4&amp;"!D9"))</f>
        <v>140.47867647058825</v>
      </c>
      <c r="K78" s="106">
        <v>1000</v>
      </c>
      <c r="L78" s="107">
        <f t="shared" ca="1" si="1"/>
        <v>9.3872763996223973</v>
      </c>
      <c r="M78" s="141">
        <f t="shared" ca="1" si="5"/>
        <v>0.37741999999999998</v>
      </c>
      <c r="N78" s="35" cm="1">
        <f t="array" aca="1" ref="N78" ca="1">IF(ROUND(ROUND(M78,2)-M78,4)=0,_xlfn.XLOOKUP(M78,INDIRECT($A$4&amp;"!$G$41:$G$141"),INDIRECT($A$4&amp;"!$A$41:$A$141"),0,1,1),IF(M78&gt;=1,0,(ROUNDUP(M78,2)-M78)*100*_xlfn.XLOOKUP(M78,INDIRECT($A$4&amp;"!$G$41:$G$141"),INDIRECT($A$4&amp;"!$A$41:$A$141"),0,-1,-1)+(M78-ROUNDDOWN(M78,2))*100*_xlfn.XLOOKUP(M78,INDIRECT($A$4&amp;"!$G$41:$G$141"),INDIRECT($A$4&amp;"!$A$41:$A$141"),0,1,1)))</f>
        <v>0.92104723090347584</v>
      </c>
      <c r="O78" s="66">
        <f t="shared" ca="1" si="6"/>
        <v>140.47867647058825</v>
      </c>
      <c r="S78" s="107">
        <f t="shared" ca="1" si="2"/>
        <v>15.619039479611507</v>
      </c>
      <c r="T78" s="51">
        <f t="shared" ca="1" si="7"/>
        <v>0.62895000000000001</v>
      </c>
      <c r="U78" s="35" cm="1">
        <f t="array" aca="1" ref="U78" ca="1">IF(ROUND(ROUND(T78,2)-T78,4)=0,_xlfn.XLOOKUP(T78,INDIRECT($A$4&amp;"!$G$41:$G$141"),INDIRECT($A$4&amp;"!$A$41:$A$141"),0,1,1),IF(T78&gt;=1,0,(ROUNDUP(T78,2)-T78)*100*_xlfn.XLOOKUP(T78,INDIRECT($A$4&amp;"!$G$41:$G$141"),INDIRECT($A$4&amp;"!$A$41:$A$141"),0,-1,-1)+(T78-ROUNDDOWN(T78,2))*100*_xlfn.XLOOKUP(T78,INDIRECT($A$4&amp;"!$G$41:$G$141"),INDIRECT($A$4&amp;"!$A$41:$A$141"),0,1,1)))</f>
        <v>0.77025294246148013</v>
      </c>
      <c r="V78" s="66">
        <f t="shared" ca="1" si="8"/>
        <v>209.6799676700696</v>
      </c>
    </row>
    <row r="79" spans="1:22" x14ac:dyDescent="0.35">
      <c r="A79" s="32">
        <f t="shared" si="9"/>
        <v>46540</v>
      </c>
      <c r="B79" s="65" cm="1">
        <f t="array" aca="1" ref="B79" ca="1">_xlfn.XLOOKUP(A79,INDIRECT($A$5&amp;"!$AJ$41:$AJ$406"),INDIRECT($A$5&amp;"!$AK$41:$AK$406"))*SUM($F$3:$I$3)</f>
        <v>0</v>
      </c>
      <c r="C79" s="65" cm="1">
        <f t="array" aca="1" ref="C79" ca="1">_xlfn.XLOOKUP(A79,INDIRECT($A$5&amp;"!$AJ$41:$AJ$406"),INDIRECT($A$5&amp;"!$AL$41:$AL$406"))*SUM($F$3:$I$3)</f>
        <v>24.5</v>
      </c>
      <c r="D79" s="65" cm="1">
        <f t="array" aca="1" ref="D79" ca="1">_xlfn.XLOOKUP(A79,INDIRECT($A$5&amp;"!$AJ$41:$AJ$406"),INDIRECT($A$5&amp;"!$AO$41:$AO$406"))*SUM($F$3:$I$3)</f>
        <v>22.05</v>
      </c>
      <c r="E79" s="34" cm="1">
        <f t="array" ref="E79">SUMPRODUCT(('PT Storengy'!$B$8:$I$372)*('PT Storengy'!$A$8:$A$372=$A79)*('PT Storengy'!$B$5:$I$5=$A$6)*('PT Storengy'!$B$7:$I$7=$A$7))</f>
        <v>0.1</v>
      </c>
      <c r="F79" s="107">
        <f t="shared" ca="1" si="0"/>
        <v>11.203015900000002</v>
      </c>
      <c r="G79" s="141">
        <f t="shared" ca="1" si="3"/>
        <v>0.44844000000000001</v>
      </c>
      <c r="H79" s="35" cm="1">
        <f t="array" aca="1" ref="H79" ca="1">IF(ROUND(ROUND(G79,2)-G79,4)=0,_xlfn.XLOOKUP(G79,INDIRECT($A$4&amp;"!$G$41:$G$141"),INDIRECT($A$4&amp;"!$A$41:$A$141"),0,1,1),IF(G79&gt;=1,0,(ROUNDUP(G79,2)-G79)*100*_xlfn.XLOOKUP(G79,INDIRECT($A$4&amp;"!$G$41:$G$141"),INDIRECT($A$4&amp;"!$A$41:$A$141"),0,-1,-1)+(G79-ROUNDDOWN(G79,2))*100*_xlfn.XLOOKUP(G79,INDIRECT($A$4&amp;"!$G$41:$G$141"),INDIRECT($A$4&amp;"!$A$41:$A$141"),0,1,1)))</f>
        <v>0.88301151213237805</v>
      </c>
      <c r="I79" s="66">
        <f t="shared" ca="1" si="4"/>
        <v>216.33779999999999</v>
      </c>
      <c r="J79" s="106" cm="1">
        <f t="array" aca="1" ref="J79" ca="1">IF(COUNTIFS('PTC NaTran'!$K$7:$K$15996,"",'PTC NaTran'!$A$7:$A$15996,J$16,'PTC NaTran'!$D$7:$D$15996,$A79,'PTC NaTran'!$C$7:$C$15996,"DEL")&gt;0,J$14,SUMIFS('PTC NaTran'!$K$7:$K$15996,'PTC NaTran'!$A$7:$A$15996,J$16,'PTC NaTran'!$D$7:$D$15996,$A79,'PTC NaTran'!$C$7:$C$15996,"DEL")*1.0026*$F$4/INDIRECT($A$4&amp;"!D9"))</f>
        <v>140.47867647058825</v>
      </c>
      <c r="K79" s="106">
        <v>1000</v>
      </c>
      <c r="L79" s="107">
        <f t="shared" ca="1" si="1"/>
        <v>9.5277550760929852</v>
      </c>
      <c r="M79" s="141">
        <f t="shared" ca="1" si="5"/>
        <v>0.38314999999999999</v>
      </c>
      <c r="N79" s="35" cm="1">
        <f t="array" aca="1" ref="N79" ca="1">IF(ROUND(ROUND(M79,2)-M79,4)=0,_xlfn.XLOOKUP(M79,INDIRECT($A$4&amp;"!$G$41:$G$141"),INDIRECT($A$4&amp;"!$A$41:$A$141"),0,1,1),IF(M79&gt;=1,0,(ROUNDUP(M79,2)-M79)*100*_xlfn.XLOOKUP(M79,INDIRECT($A$4&amp;"!$G$41:$G$141"),INDIRECT($A$4&amp;"!$A$41:$A$141"),0,-1,-1)+(M79-ROUNDDOWN(M79,2))*100*_xlfn.XLOOKUP(M79,INDIRECT($A$4&amp;"!$G$41:$G$141"),INDIRECT($A$4&amp;"!$A$41:$A$141"),0,1,1)))</f>
        <v>0.9179784521290687</v>
      </c>
      <c r="O79" s="66">
        <f t="shared" ca="1" si="6"/>
        <v>140.47867647058825</v>
      </c>
      <c r="S79" s="107">
        <f t="shared" ca="1" si="2"/>
        <v>15.826207723705688</v>
      </c>
      <c r="T79" s="51">
        <f t="shared" ca="1" si="7"/>
        <v>0.63751000000000002</v>
      </c>
      <c r="U79" s="35" cm="1">
        <f t="array" aca="1" ref="U79" ca="1">IF(ROUND(ROUND(T79,2)-T79,4)=0,_xlfn.XLOOKUP(T79,INDIRECT($A$4&amp;"!$G$41:$G$141"),INDIRECT($A$4&amp;"!$A$41:$A$141"),0,1,1),IF(T79&gt;=1,0,(ROUNDUP(T79,2)-T79)*100*_xlfn.XLOOKUP(T79,INDIRECT($A$4&amp;"!$G$41:$G$141"),INDIRECT($A$4&amp;"!$A$41:$A$141"),0,-1,-1)+(T79-ROUNDDOWN(T79,2))*100*_xlfn.XLOOKUP(T79,INDIRECT($A$4&amp;"!$G$41:$G$141"),INDIRECT($A$4&amp;"!$A$41:$A$141"),0,1,1)))</f>
        <v>0.76102620279494948</v>
      </c>
      <c r="V79" s="66">
        <f t="shared" ca="1" si="8"/>
        <v>207.16824409418069</v>
      </c>
    </row>
    <row r="80" spans="1:22" x14ac:dyDescent="0.35">
      <c r="A80" s="32">
        <f t="shared" si="9"/>
        <v>46541</v>
      </c>
      <c r="B80" s="65" cm="1">
        <f t="array" aca="1" ref="B80" ca="1">_xlfn.XLOOKUP(A80,INDIRECT($A$5&amp;"!$AJ$41:$AJ$406"),INDIRECT($A$5&amp;"!$AK$41:$AK$406"))*SUM($F$3:$I$3)</f>
        <v>0</v>
      </c>
      <c r="C80" s="65" cm="1">
        <f t="array" aca="1" ref="C80" ca="1">_xlfn.XLOOKUP(A80,INDIRECT($A$5&amp;"!$AJ$41:$AJ$406"),INDIRECT($A$5&amp;"!$AL$41:$AL$406"))*SUM($F$3:$I$3)</f>
        <v>24.5</v>
      </c>
      <c r="D80" s="65" cm="1">
        <f t="array" aca="1" ref="D80" ca="1">_xlfn.XLOOKUP(A80,INDIRECT($A$5&amp;"!$AJ$41:$AJ$406"),INDIRECT($A$5&amp;"!$AO$41:$AO$406"))*SUM($F$3:$I$3)</f>
        <v>22.05</v>
      </c>
      <c r="E80" s="34" cm="1">
        <f t="array" ref="E80">SUMPRODUCT(('PT Storengy'!$B$8:$I$372)*('PT Storengy'!$A$8:$A$372=$A80)*('PT Storengy'!$B$5:$I$5=$A$6)*('PT Storengy'!$B$7:$I$7=$A$7))</f>
        <v>0.1</v>
      </c>
      <c r="F80" s="107">
        <f t="shared" ca="1" si="0"/>
        <v>11.418195100000002</v>
      </c>
      <c r="G80" s="141">
        <f t="shared" ca="1" si="3"/>
        <v>0.45727000000000001</v>
      </c>
      <c r="H80" s="35" cm="1">
        <f t="array" aca="1" ref="H80" ca="1">IF(ROUND(ROUND(G80,2)-G80,4)=0,_xlfn.XLOOKUP(G80,INDIRECT($A$4&amp;"!$G$41:$G$141"),INDIRECT($A$4&amp;"!$A$41:$A$141"),0,1,1),IF(G80&gt;=1,0,(ROUNDUP(G80,2)-G80)*100*_xlfn.XLOOKUP(G80,INDIRECT($A$4&amp;"!$G$41:$G$141"),INDIRECT($A$4&amp;"!$A$41:$A$141"),0,-1,-1)+(G80-ROUNDDOWN(G80,2))*100*_xlfn.XLOOKUP(G80,INDIRECT($A$4&amp;"!$G$41:$G$141"),INDIRECT($A$4&amp;"!$A$41:$A$141"),0,1,1)))</f>
        <v>0.87828248655157282</v>
      </c>
      <c r="I80" s="66">
        <f t="shared" ca="1" si="4"/>
        <v>215.17920000000001</v>
      </c>
      <c r="J80" s="106" cm="1">
        <f t="array" aca="1" ref="J80" ca="1">IF(COUNTIFS('PTC NaTran'!$K$7:$K$15996,"",'PTC NaTran'!$A$7:$A$15996,J$16,'PTC NaTran'!$D$7:$D$15996,$A80,'PTC NaTran'!$C$7:$C$15996,"DEL")&gt;0,J$14,SUMIFS('PTC NaTran'!$K$7:$K$15996,'PTC NaTran'!$A$7:$A$15996,J$16,'PTC NaTran'!$D$7:$D$15996,$A80,'PTC NaTran'!$C$7:$C$15996,"DEL")*1.0026*$F$4/INDIRECT($A$4&amp;"!D9"))</f>
        <v>140.47867647058825</v>
      </c>
      <c r="K80" s="106">
        <v>1000</v>
      </c>
      <c r="L80" s="107">
        <f t="shared" ca="1" si="1"/>
        <v>9.6682337525635731</v>
      </c>
      <c r="M80" s="141">
        <f t="shared" ca="1" si="5"/>
        <v>0.38889000000000001</v>
      </c>
      <c r="N80" s="35" cm="1">
        <f t="array" aca="1" ref="N80" ca="1">IF(ROUND(ROUND(M80,2)-M80,4)=0,_xlfn.XLOOKUP(M80,INDIRECT($A$4&amp;"!$G$41:$G$141"),INDIRECT($A$4&amp;"!$A$41:$A$141"),0,1,1),IF(M80&gt;=1,0,(ROUNDUP(M80,2)-M80)*100*_xlfn.XLOOKUP(M80,INDIRECT($A$4&amp;"!$G$41:$G$141"),INDIRECT($A$4&amp;"!$A$41:$A$141"),0,-1,-1)+(M80-ROUNDDOWN(M80,2))*100*_xlfn.XLOOKUP(M80,INDIRECT($A$4&amp;"!$G$41:$G$141"),INDIRECT($A$4&amp;"!$A$41:$A$141"),0,1,1)))</f>
        <v>0.91490431771980218</v>
      </c>
      <c r="O80" s="66">
        <f t="shared" ca="1" si="6"/>
        <v>140.47867647058825</v>
      </c>
      <c r="S80" s="107">
        <f t="shared" ca="1" si="2"/>
        <v>16.030893586789119</v>
      </c>
      <c r="T80" s="51">
        <f t="shared" ca="1" si="7"/>
        <v>0.64597000000000004</v>
      </c>
      <c r="U80" s="35" cm="1">
        <f t="array" aca="1" ref="U80" ca="1">IF(ROUND(ROUND(T80,2)-T80,4)=0,_xlfn.XLOOKUP(T80,INDIRECT($A$4&amp;"!$G$41:$G$141"),INDIRECT($A$4&amp;"!$A$41:$A$141"),0,1,1),IF(T80&gt;=1,0,(ROUNDUP(T80,2)-T80)*100*_xlfn.XLOOKUP(T80,INDIRECT($A$4&amp;"!$G$41:$G$141"),INDIRECT($A$4&amp;"!$A$41:$A$141"),0,-1,-1)+(T80-ROUNDDOWN(T80,2))*100*_xlfn.XLOOKUP(T80,INDIRECT($A$4&amp;"!$G$41:$G$141"),INDIRECT($A$4&amp;"!$A$41:$A$141"),0,1,1)))</f>
        <v>0.75190725214321485</v>
      </c>
      <c r="V80" s="66">
        <f t="shared" ca="1" si="8"/>
        <v>204.68586308343072</v>
      </c>
    </row>
    <row r="81" spans="1:22" x14ac:dyDescent="0.35">
      <c r="A81" s="32">
        <f t="shared" si="9"/>
        <v>46542</v>
      </c>
      <c r="B81" s="65" cm="1">
        <f t="array" aca="1" ref="B81" ca="1">_xlfn.XLOOKUP(A81,INDIRECT($A$5&amp;"!$AJ$41:$AJ$406"),INDIRECT($A$5&amp;"!$AK$41:$AK$406"))*SUM($F$3:$I$3)</f>
        <v>0</v>
      </c>
      <c r="C81" s="65" cm="1">
        <f t="array" aca="1" ref="C81" ca="1">_xlfn.XLOOKUP(A81,INDIRECT($A$5&amp;"!$AJ$41:$AJ$406"),INDIRECT($A$5&amp;"!$AL$41:$AL$406"))*SUM($F$3:$I$3)</f>
        <v>24.5</v>
      </c>
      <c r="D81" s="65" cm="1">
        <f t="array" aca="1" ref="D81" ca="1">_xlfn.XLOOKUP(A81,INDIRECT($A$5&amp;"!$AJ$41:$AJ$406"),INDIRECT($A$5&amp;"!$AO$41:$AO$406"))*SUM($F$3:$I$3)</f>
        <v>22.05</v>
      </c>
      <c r="E81" s="34" cm="1">
        <f t="array" ref="E81">SUMPRODUCT(('PT Storengy'!$B$8:$I$372)*('PT Storengy'!$A$8:$A$372=$A81)*('PT Storengy'!$B$5:$I$5=$A$6)*('PT Storengy'!$B$7:$I$7=$A$7))</f>
        <v>0.1</v>
      </c>
      <c r="F81" s="107">
        <f t="shared" ref="F81:F144" ca="1" si="10">F80+I81/1000</f>
        <v>11.632222300000002</v>
      </c>
      <c r="G81" s="141">
        <f t="shared" ca="1" si="3"/>
        <v>0.46605000000000002</v>
      </c>
      <c r="H81" s="35" cm="1">
        <f t="array" aca="1" ref="H81" ca="1">IF(ROUND(ROUND(G81,2)-G81,4)=0,_xlfn.XLOOKUP(G81,INDIRECT($A$4&amp;"!$G$41:$G$141"),INDIRECT($A$4&amp;"!$A$41:$A$141"),0,1,1),IF(G81&gt;=1,0,(ROUNDUP(G81,2)-G81)*100*_xlfn.XLOOKUP(G81,INDIRECT($A$4&amp;"!$G$41:$G$141"),INDIRECT($A$4&amp;"!$A$41:$A$141"),0,-1,-1)+(G81-ROUNDDOWN(G81,2))*100*_xlfn.XLOOKUP(G81,INDIRECT($A$4&amp;"!$G$41:$G$141"),INDIRECT($A$4&amp;"!$A$41:$A$141"),0,1,1)))</f>
        <v>0.87358023914506422</v>
      </c>
      <c r="I81" s="66">
        <f t="shared" ca="1" si="4"/>
        <v>214.02719999999999</v>
      </c>
      <c r="J81" s="106" cm="1">
        <f t="array" aca="1" ref="J81" ca="1">IF(COUNTIFS('PTC NaTran'!$K$7:$K$15996,"",'PTC NaTran'!$A$7:$A$15996,J$16,'PTC NaTran'!$D$7:$D$15996,$A81,'PTC NaTran'!$C$7:$C$15996,"DEL")&gt;0,J$14,SUMIFS('PTC NaTran'!$K$7:$K$15996,'PTC NaTran'!$A$7:$A$15996,J$16,'PTC NaTran'!$D$7:$D$15996,$A81,'PTC NaTran'!$C$7:$C$15996,"DEL")*1.0026*$F$4/INDIRECT($A$4&amp;"!D9"))</f>
        <v>140.47867647058825</v>
      </c>
      <c r="K81" s="106">
        <v>1000</v>
      </c>
      <c r="L81" s="107">
        <f t="shared" ref="L81:L144" ca="1" si="11">L80+O81/1000</f>
        <v>9.808712429034161</v>
      </c>
      <c r="M81" s="141">
        <f t="shared" ca="1" si="5"/>
        <v>0.39462000000000003</v>
      </c>
      <c r="N81" s="35" cm="1">
        <f t="array" aca="1" ref="N81" ca="1">IF(ROUND(ROUND(M81,2)-M81,4)=0,_xlfn.XLOOKUP(M81,INDIRECT($A$4&amp;"!$G$41:$G$141"),INDIRECT($A$4&amp;"!$A$41:$A$141"),0,1,1),IF(M81&gt;=1,0,(ROUNDUP(M81,2)-M81)*100*_xlfn.XLOOKUP(M81,INDIRECT($A$4&amp;"!$G$41:$G$141"),INDIRECT($A$4&amp;"!$A$41:$A$141"),0,-1,-1)+(M81-ROUNDDOWN(M81,2))*100*_xlfn.XLOOKUP(M81,INDIRECT($A$4&amp;"!$G$41:$G$141"),INDIRECT($A$4&amp;"!$A$41:$A$141"),0,1,1)))</f>
        <v>0.91183553894539515</v>
      </c>
      <c r="O81" s="66">
        <f t="shared" ca="1" si="6"/>
        <v>140.47867647058825</v>
      </c>
      <c r="S81" s="107">
        <f t="shared" ref="S81:S144" ca="1" si="12">S80+V81/1000</f>
        <v>16.233129345683452</v>
      </c>
      <c r="T81" s="51">
        <f t="shared" ca="1" si="7"/>
        <v>0.65432000000000001</v>
      </c>
      <c r="U81" s="35" cm="1">
        <f t="array" aca="1" ref="U81" ca="1">IF(ROUND(ROUND(T81,2)-T81,4)=0,_xlfn.XLOOKUP(T81,INDIRECT($A$4&amp;"!$G$41:$G$141"),INDIRECT($A$4&amp;"!$A$41:$A$141"),0,1,1),IF(T81&gt;=1,0,(ROUNDUP(T81,2)-T81)*100*_xlfn.XLOOKUP(T81,INDIRECT($A$4&amp;"!$G$41:$G$141"),INDIRECT($A$4&amp;"!$A$41:$A$141"),0,-1,-1)+(T81-ROUNDDOWN(T81,2))*100*_xlfn.XLOOKUP(T81,INDIRECT($A$4&amp;"!$G$41:$G$141"),INDIRECT($A$4&amp;"!$A$41:$A$141"),0,1,1)))</f>
        <v>0.74290686940775574</v>
      </c>
      <c r="V81" s="66">
        <f t="shared" ca="1" si="8"/>
        <v>202.23575889433351</v>
      </c>
    </row>
    <row r="82" spans="1:22" x14ac:dyDescent="0.35">
      <c r="A82" s="32">
        <f t="shared" si="9"/>
        <v>46543</v>
      </c>
      <c r="B82" s="65" cm="1">
        <f t="array" aca="1" ref="B82" ca="1">_xlfn.XLOOKUP(A82,INDIRECT($A$5&amp;"!$AJ$41:$AJ$406"),INDIRECT($A$5&amp;"!$AK$41:$AK$406"))*SUM($F$3:$I$3)</f>
        <v>0</v>
      </c>
      <c r="C82" s="65" cm="1">
        <f t="array" aca="1" ref="C82" ca="1">_xlfn.XLOOKUP(A82,INDIRECT($A$5&amp;"!$AJ$41:$AJ$406"),INDIRECT($A$5&amp;"!$AL$41:$AL$406"))*SUM($F$3:$I$3)</f>
        <v>24.5</v>
      </c>
      <c r="D82" s="65" cm="1">
        <f t="array" aca="1" ref="D82" ca="1">_xlfn.XLOOKUP(A82,INDIRECT($A$5&amp;"!$AJ$41:$AJ$406"),INDIRECT($A$5&amp;"!$AO$41:$AO$406"))*SUM($F$3:$I$3)</f>
        <v>22.05</v>
      </c>
      <c r="E82" s="34" cm="1">
        <f t="array" ref="E82">SUMPRODUCT(('PT Storengy'!$B$8:$I$372)*('PT Storengy'!$A$8:$A$372=$A82)*('PT Storengy'!$B$5:$I$5=$A$6)*('PT Storengy'!$B$7:$I$7=$A$7))</f>
        <v>0.4</v>
      </c>
      <c r="F82" s="107">
        <f t="shared" ca="1" si="10"/>
        <v>11.774143400000002</v>
      </c>
      <c r="G82" s="141">
        <f t="shared" ref="G82:G145" ca="1" si="13">ROUND(F81/SUM($F$3,$G$3,$H$3,$I$3),5)</f>
        <v>0.47477999999999998</v>
      </c>
      <c r="H82" s="35" cm="1">
        <f t="array" aca="1" ref="H82" ca="1">IF(ROUND(ROUND(G82,2)-G82,4)=0,_xlfn.XLOOKUP(G82,INDIRECT($A$4&amp;"!$G$41:$G$141"),INDIRECT($A$4&amp;"!$A$41:$A$141"),0,1,1),IF(G82&gt;=1,0,(ROUNDUP(G82,2)-G82)*100*_xlfn.XLOOKUP(G82,INDIRECT($A$4&amp;"!$G$41:$G$141"),INDIRECT($A$4&amp;"!$A$41:$A$141"),0,-1,-1)+(G82-ROUNDDOWN(G82,2))*100*_xlfn.XLOOKUP(G82,INDIRECT($A$4&amp;"!$G$41:$G$141"),INDIRECT($A$4&amp;"!$A$41:$A$141"),0,1,1)))</f>
        <v>0.86890476991285237</v>
      </c>
      <c r="I82" s="66">
        <f t="shared" ref="I82:I145" ca="1" si="14">ROUND(IF(F81*1000+$F$4*(1-$E82)*H82&gt;$D82*1000,$D82*1000-F81*1000,$F$4*(1-$E82)*H82),4)</f>
        <v>141.9211</v>
      </c>
      <c r="J82" s="106" cm="1">
        <f t="array" aca="1" ref="J82" ca="1">IF(COUNTIFS('PTC NaTran'!$K$7:$K$15996,"",'PTC NaTran'!$A$7:$A$15996,J$16,'PTC NaTran'!$D$7:$D$15996,$A82,'PTC NaTran'!$C$7:$C$15996,"DEL")&gt;0,J$14,SUMIFS('PTC NaTran'!$K$7:$K$15996,'PTC NaTran'!$A$7:$A$15996,J$16,'PTC NaTran'!$D$7:$D$15996,$A82,'PTC NaTran'!$C$7:$C$15996,"DEL")*1.0026*$F$4/INDIRECT($A$4&amp;"!D9"))</f>
        <v>311.05992647058827</v>
      </c>
      <c r="K82" s="106">
        <v>1000</v>
      </c>
      <c r="L82" s="107">
        <f t="shared" ca="1" si="11"/>
        <v>9.9571434584417293</v>
      </c>
      <c r="M82" s="141">
        <f t="shared" ref="M82:M145" ca="1" si="15">ROUND(L81/SUM($F$3,$G$3,$H$3,$I$3),5)</f>
        <v>0.40035999999999999</v>
      </c>
      <c r="N82" s="35" cm="1">
        <f t="array" aca="1" ref="N82" ca="1">IF(ROUND(ROUND(M82,2)-M82,4)=0,_xlfn.XLOOKUP(M82,INDIRECT($A$4&amp;"!$G$41:$G$141"),INDIRECT($A$4&amp;"!$A$41:$A$141"),0,1,1),IF(M82&gt;=1,0,(ROUNDUP(M82,2)-M82)*100*_xlfn.XLOOKUP(M82,INDIRECT($A$4&amp;"!$G$41:$G$141"),INDIRECT($A$4&amp;"!$A$41:$A$141"),0,-1,-1)+(M82-ROUNDDOWN(M82,2))*100*_xlfn.XLOOKUP(M82,INDIRECT($A$4&amp;"!$G$41:$G$141"),INDIRECT($A$4&amp;"!$A$41:$A$141"),0,1,1)))</f>
        <v>0.90876140453612875</v>
      </c>
      <c r="O82" s="66">
        <f t="shared" ref="O82:O145" ca="1" si="16">IF(L81*1000+MIN(J82,K82,$F$4*(1-$E82)*N82)&gt;$D82*1000,$D82*1000-L81*1000,MIN(J82,K82,$F$4*(1-$E82)*N82))</f>
        <v>148.43102940756771</v>
      </c>
      <c r="S82" s="107">
        <f t="shared" ca="1" si="12"/>
        <v>16.432941408697314</v>
      </c>
      <c r="T82" s="51">
        <f t="shared" ref="T82:T145" ca="1" si="17">MIN(ROUND(S81/SUM($F$3,$G$3,$H$3,$I$3),5),1)</f>
        <v>0.66257999999999995</v>
      </c>
      <c r="U82" s="35" cm="1">
        <f t="array" aca="1" ref="U82" ca="1">IF(ROUND(ROUND(T82,2)-T82,4)=0,_xlfn.XLOOKUP(T82,INDIRECT($A$4&amp;"!$G$41:$G$141"),INDIRECT($A$4&amp;"!$A$41:$A$141"),0,1,1),IF(T82&gt;=1,0,(ROUNDUP(T82,2)-T82)*100*_xlfn.XLOOKUP(T82,INDIRECT($A$4&amp;"!$G$41:$G$141"),INDIRECT($A$4&amp;"!$A$41:$A$141"),0,-1,-1)+(T82-ROUNDDOWN(T82,2))*100*_xlfn.XLOOKUP(T82,INDIRECT($A$4&amp;"!$G$41:$G$141"),INDIRECT($A$4&amp;"!$A$41:$A$141"),0,1,1)))</f>
        <v>0.73400349678561294</v>
      </c>
      <c r="V82" s="66">
        <f t="shared" ref="V82:V145" ca="1" si="18">$F$4*(1)*U82</f>
        <v>199.81206301386132</v>
      </c>
    </row>
    <row r="83" spans="1:22" x14ac:dyDescent="0.35">
      <c r="A83" s="32">
        <f t="shared" ref="A83:A146" si="19">A82+1</f>
        <v>46544</v>
      </c>
      <c r="B83" s="65" cm="1">
        <f t="array" aca="1" ref="B83" ca="1">_xlfn.XLOOKUP(A83,INDIRECT($A$5&amp;"!$AJ$41:$AJ$406"),INDIRECT($A$5&amp;"!$AK$41:$AK$406"))*SUM($F$3:$I$3)</f>
        <v>0</v>
      </c>
      <c r="C83" s="65" cm="1">
        <f t="array" aca="1" ref="C83" ca="1">_xlfn.XLOOKUP(A83,INDIRECT($A$5&amp;"!$AJ$41:$AJ$406"),INDIRECT($A$5&amp;"!$AL$41:$AL$406"))*SUM($F$3:$I$3)</f>
        <v>24.5</v>
      </c>
      <c r="D83" s="65" cm="1">
        <f t="array" aca="1" ref="D83" ca="1">_xlfn.XLOOKUP(A83,INDIRECT($A$5&amp;"!$AJ$41:$AJ$406"),INDIRECT($A$5&amp;"!$AO$41:$AO$406"))*SUM($F$3:$I$3)</f>
        <v>22.05</v>
      </c>
      <c r="E83" s="34" cm="1">
        <f t="array" ref="E83">SUMPRODUCT(('PT Storengy'!$B$8:$I$372)*('PT Storengy'!$A$8:$A$372=$A83)*('PT Storengy'!$B$5:$I$5=$A$6)*('PT Storengy'!$B$7:$I$7=$A$7))</f>
        <v>0.4</v>
      </c>
      <c r="F83" s="107">
        <f t="shared" ca="1" si="10"/>
        <v>11.915557200000002</v>
      </c>
      <c r="G83" s="141">
        <f t="shared" ca="1" si="13"/>
        <v>0.48058000000000001</v>
      </c>
      <c r="H83" s="35" cm="1">
        <f t="array" aca="1" ref="H83" ca="1">IF(ROUND(ROUND(G83,2)-G83,4)=0,_xlfn.XLOOKUP(G83,INDIRECT($A$4&amp;"!$G$41:$G$141"),INDIRECT($A$4&amp;"!$A$41:$A$141"),0,1,1),IF(G83&gt;=1,0,(ROUNDUP(G83,2)-G83)*100*_xlfn.XLOOKUP(G83,INDIRECT($A$4&amp;"!$G$41:$G$141"),INDIRECT($A$4&amp;"!$A$41:$A$141"),0,-1,-1)+(G83-ROUNDDOWN(G83,2))*100*_xlfn.XLOOKUP(G83,INDIRECT($A$4&amp;"!$G$41:$G$141"),INDIRECT($A$4&amp;"!$A$41:$A$141"),0,1,1)))</f>
        <v>0.86579850169442985</v>
      </c>
      <c r="I83" s="66">
        <f t="shared" ca="1" si="14"/>
        <v>141.41380000000001</v>
      </c>
      <c r="J83" s="106" cm="1">
        <f t="array" aca="1" ref="J83" ca="1">IF(COUNTIFS('PTC NaTran'!$K$7:$K$15996,"",'PTC NaTran'!$A$7:$A$15996,J$16,'PTC NaTran'!$D$7:$D$15996,$A83,'PTC NaTran'!$C$7:$C$15996,"DEL")&gt;0,J$14,SUMIFS('PTC NaTran'!$K$7:$K$15996,'PTC NaTran'!$A$7:$A$15996,J$16,'PTC NaTran'!$D$7:$D$15996,$A83,'PTC NaTran'!$C$7:$C$15996,"DEL")*1.0026*$F$4/INDIRECT($A$4&amp;"!D9"))</f>
        <v>311.05992647058827</v>
      </c>
      <c r="K83" s="106">
        <v>1000</v>
      </c>
      <c r="L83" s="107">
        <f t="shared" ca="1" si="11"/>
        <v>10.105045261864612</v>
      </c>
      <c r="M83" s="141">
        <f t="shared" ca="1" si="15"/>
        <v>0.40640999999999999</v>
      </c>
      <c r="N83" s="35" cm="1">
        <f t="array" aca="1" ref="N83" ca="1">IF(ROUND(ROUND(M83,2)-M83,4)=0,_xlfn.XLOOKUP(M83,INDIRECT($A$4&amp;"!$G$41:$G$141"),INDIRECT($A$4&amp;"!$A$41:$A$141"),0,1,1),IF(M83&gt;=1,0,(ROUNDUP(M83,2)-M83)*100*_xlfn.XLOOKUP(M83,INDIRECT($A$4&amp;"!$G$41:$G$141"),INDIRECT($A$4&amp;"!$A$41:$A$141"),0,-1,-1)+(M83-ROUNDDOWN(M83,2))*100*_xlfn.XLOOKUP(M83,INDIRECT($A$4&amp;"!$G$41:$G$141"),INDIRECT($A$4&amp;"!$A$41:$A$141"),0,1,1)))</f>
        <v>0.90552124544622259</v>
      </c>
      <c r="O83" s="66">
        <f t="shared" ca="1" si="16"/>
        <v>147.90180342288303</v>
      </c>
      <c r="S83" s="107">
        <f t="shared" ca="1" si="12"/>
        <v>16.630362052652355</v>
      </c>
      <c r="T83" s="51">
        <f t="shared" ca="1" si="17"/>
        <v>0.67073000000000005</v>
      </c>
      <c r="U83" s="35" cm="1">
        <f t="array" aca="1" ref="U83" ca="1">IF(ROUND(ROUND(T83,2)-T83,4)=0,_xlfn.XLOOKUP(T83,INDIRECT($A$4&amp;"!$G$41:$G$141"),INDIRECT($A$4&amp;"!$A$41:$A$141"),0,1,1),IF(T83&gt;=1,0,(ROUNDUP(T83,2)-T83)*100*_xlfn.XLOOKUP(T83,INDIRECT($A$4&amp;"!$G$41:$G$141"),INDIRECT($A$4&amp;"!$A$41:$A$141"),0,-1,-1)+(T83-ROUNDDOWN(T83,2))*100*_xlfn.XLOOKUP(T83,INDIRECT($A$4&amp;"!$G$41:$G$141"),INDIRECT($A$4&amp;"!$A$41:$A$141"),0,1,1)))</f>
        <v>0.72521869207974554</v>
      </c>
      <c r="V83" s="66">
        <f t="shared" ca="1" si="18"/>
        <v>197.42064395504184</v>
      </c>
    </row>
    <row r="84" spans="1:22" x14ac:dyDescent="0.35">
      <c r="A84" s="32">
        <f t="shared" si="19"/>
        <v>46545</v>
      </c>
      <c r="B84" s="65" cm="1">
        <f t="array" aca="1" ref="B84" ca="1">_xlfn.XLOOKUP(A84,INDIRECT($A$5&amp;"!$AJ$41:$AJ$406"),INDIRECT($A$5&amp;"!$AK$41:$AK$406"))*SUM($F$3:$I$3)</f>
        <v>0</v>
      </c>
      <c r="C84" s="65" cm="1">
        <f t="array" aca="1" ref="C84" ca="1">_xlfn.XLOOKUP(A84,INDIRECT($A$5&amp;"!$AJ$41:$AJ$406"),INDIRECT($A$5&amp;"!$AL$41:$AL$406"))*SUM($F$3:$I$3)</f>
        <v>24.5</v>
      </c>
      <c r="D84" s="65" cm="1">
        <f t="array" aca="1" ref="D84" ca="1">_xlfn.XLOOKUP(A84,INDIRECT($A$5&amp;"!$AJ$41:$AJ$406"),INDIRECT($A$5&amp;"!$AO$41:$AO$406"))*SUM($F$3:$I$3)</f>
        <v>22.05</v>
      </c>
      <c r="E84" s="34" cm="1">
        <f t="array" ref="E84">SUMPRODUCT(('PT Storengy'!$B$8:$I$372)*('PT Storengy'!$A$8:$A$372=$A84)*('PT Storengy'!$B$5:$I$5=$A$6)*('PT Storengy'!$B$7:$I$7=$A$7))</f>
        <v>0.75</v>
      </c>
      <c r="F84" s="107">
        <f t="shared" ca="1" si="10"/>
        <v>11.974269300000001</v>
      </c>
      <c r="G84" s="141">
        <f t="shared" ca="1" si="13"/>
        <v>0.48635</v>
      </c>
      <c r="H84" s="35" cm="1">
        <f t="array" aca="1" ref="H84" ca="1">IF(ROUND(ROUND(G84,2)-G84,4)=0,_xlfn.XLOOKUP(G84,INDIRECT($A$4&amp;"!$G$41:$G$141"),INDIRECT($A$4&amp;"!$A$41:$A$141"),0,1,1),IF(G84&gt;=1,0,(ROUNDUP(G84,2)-G84)*100*_xlfn.XLOOKUP(G84,INDIRECT($A$4&amp;"!$G$41:$G$141"),INDIRECT($A$4&amp;"!$A$41:$A$141"),0,-1,-1)+(G84-ROUNDDOWN(G84,2))*100*_xlfn.XLOOKUP(G84,INDIRECT($A$4&amp;"!$G$41:$G$141"),INDIRECT($A$4&amp;"!$A$41:$A$141"),0,1,1)))</f>
        <v>0.86270830038058532</v>
      </c>
      <c r="I84" s="66">
        <f t="shared" ca="1" si="14"/>
        <v>58.7121</v>
      </c>
      <c r="J84" s="106" cm="1">
        <f t="array" aca="1" ref="J84" ca="1">IF(COUNTIFS('PTC NaTran'!$K$7:$K$15996,"",'PTC NaTran'!$A$7:$A$15996,J$16,'PTC NaTran'!$D$7:$D$15996,$A84,'PTC NaTran'!$C$7:$C$15996,"DEL")&gt;0,J$14,SUMIFS('PTC NaTran'!$K$7:$K$15996,'PTC NaTran'!$A$7:$A$15996,J$16,'PTC NaTran'!$D$7:$D$15996,$A84,'PTC NaTran'!$C$7:$C$15996,"DEL")*1.0026*$F$4/INDIRECT($A$4&amp;"!D9"))</f>
        <v>205.70091911764703</v>
      </c>
      <c r="K84" s="106">
        <v>1000</v>
      </c>
      <c r="L84" s="107">
        <f t="shared" ca="1" si="11"/>
        <v>10.166450866944567</v>
      </c>
      <c r="M84" s="141">
        <f t="shared" ca="1" si="15"/>
        <v>0.41244999999999998</v>
      </c>
      <c r="N84" s="35" cm="1">
        <f t="array" aca="1" ref="N84" ca="1">IF(ROUND(ROUND(M84,2)-M84,4)=0,_xlfn.XLOOKUP(M84,INDIRECT($A$4&amp;"!$G$41:$G$141"),INDIRECT($A$4&amp;"!$A$41:$A$141"),0,1,1),IF(M84&gt;=1,0,(ROUNDUP(M84,2)-M84)*100*_xlfn.XLOOKUP(M84,INDIRECT($A$4&amp;"!$G$41:$G$141"),INDIRECT($A$4&amp;"!$A$41:$A$141"),0,-1,-1)+(M84-ROUNDDOWN(M84,2))*100*_xlfn.XLOOKUP(M84,INDIRECT($A$4&amp;"!$G$41:$G$141"),INDIRECT($A$4&amp;"!$A$41:$A$141"),0,1,1)))</f>
        <v>0.90228644199117569</v>
      </c>
      <c r="O84" s="66">
        <f t="shared" ca="1" si="16"/>
        <v>61.405605079955016</v>
      </c>
      <c r="S84" s="107">
        <f t="shared" ca="1" si="12"/>
        <v>16.825417685857204</v>
      </c>
      <c r="T84" s="51">
        <f t="shared" ca="1" si="17"/>
        <v>0.67879</v>
      </c>
      <c r="U84" s="35" cm="1">
        <f t="array" aca="1" ref="U84" ca="1">IF(ROUND(ROUND(T84,2)-T84,4)=0,_xlfn.XLOOKUP(T84,INDIRECT($A$4&amp;"!$G$41:$G$141"),INDIRECT($A$4&amp;"!$A$41:$A$141"),0,1,1),IF(T84&gt;=1,0,(ROUNDUP(T84,2)-T84)*100*_xlfn.XLOOKUP(T84,INDIRECT($A$4&amp;"!$G$41:$G$141"),INDIRECT($A$4&amp;"!$A$41:$A$141"),0,-1,-1)+(T84-ROUNDDOWN(T84,2))*100*_xlfn.XLOOKUP(T84,INDIRECT($A$4&amp;"!$G$41:$G$141"),INDIRECT($A$4&amp;"!$A$41:$A$141"),0,1,1)))</f>
        <v>0.71653089748719434</v>
      </c>
      <c r="V84" s="66">
        <f t="shared" ca="1" si="18"/>
        <v>195.05563320484734</v>
      </c>
    </row>
    <row r="85" spans="1:22" x14ac:dyDescent="0.35">
      <c r="A85" s="32">
        <f t="shared" si="19"/>
        <v>46546</v>
      </c>
      <c r="B85" s="65" cm="1">
        <f t="array" aca="1" ref="B85" ca="1">_xlfn.XLOOKUP(A85,INDIRECT($A$5&amp;"!$AJ$41:$AJ$406"),INDIRECT($A$5&amp;"!$AK$41:$AK$406"))*SUM($F$3:$I$3)</f>
        <v>0</v>
      </c>
      <c r="C85" s="65" cm="1">
        <f t="array" aca="1" ref="C85" ca="1">_xlfn.XLOOKUP(A85,INDIRECT($A$5&amp;"!$AJ$41:$AJ$406"),INDIRECT($A$5&amp;"!$AL$41:$AL$406"))*SUM($F$3:$I$3)</f>
        <v>24.5</v>
      </c>
      <c r="D85" s="65" cm="1">
        <f t="array" aca="1" ref="D85" ca="1">_xlfn.XLOOKUP(A85,INDIRECT($A$5&amp;"!$AJ$41:$AJ$406"),INDIRECT($A$5&amp;"!$AO$41:$AO$406"))*SUM($F$3:$I$3)</f>
        <v>22.05</v>
      </c>
      <c r="E85" s="34" cm="1">
        <f t="array" ref="E85">SUMPRODUCT(('PT Storengy'!$B$8:$I$372)*('PT Storengy'!$A$8:$A$372=$A85)*('PT Storengy'!$B$5:$I$5=$A$6)*('PT Storengy'!$B$7:$I$7=$A$7))</f>
        <v>0.75</v>
      </c>
      <c r="F85" s="107">
        <f t="shared" ca="1" si="10"/>
        <v>12.032893900000001</v>
      </c>
      <c r="G85" s="141">
        <f t="shared" ca="1" si="13"/>
        <v>0.48875000000000002</v>
      </c>
      <c r="H85" s="35" cm="1">
        <f t="array" aca="1" ref="H85" ca="1">IF(ROUND(ROUND(G85,2)-G85,4)=0,_xlfn.XLOOKUP(G85,INDIRECT($A$4&amp;"!$G$41:$G$141"),INDIRECT($A$4&amp;"!$A$41:$A$141"),0,1,1),IF(G85&gt;=1,0,(ROUNDUP(G85,2)-G85)*100*_xlfn.XLOOKUP(G85,INDIRECT($A$4&amp;"!$G$41:$G$141"),INDIRECT($A$4&amp;"!$A$41:$A$141"),0,-1,-1)+(G85-ROUNDDOWN(G85,2))*100*_xlfn.XLOOKUP(G85,INDIRECT($A$4&amp;"!$G$41:$G$141"),INDIRECT($A$4&amp;"!$A$41:$A$141"),0,1,1)))</f>
        <v>0.86142294801434161</v>
      </c>
      <c r="I85" s="66">
        <f t="shared" ca="1" si="14"/>
        <v>58.624600000000001</v>
      </c>
      <c r="J85" s="106" cm="1">
        <f t="array" aca="1" ref="J85" ca="1">IF(COUNTIFS('PTC NaTran'!$K$7:$K$15996,"",'PTC NaTran'!$A$7:$A$15996,J$16,'PTC NaTran'!$D$7:$D$15996,$A85,'PTC NaTran'!$C$7:$C$15996,"DEL")&gt;0,J$14,SUMIFS('PTC NaTran'!$K$7:$K$15996,'PTC NaTran'!$A$7:$A$15996,J$16,'PTC NaTran'!$D$7:$D$15996,$A85,'PTC NaTran'!$C$7:$C$15996,"DEL")*1.0026*$F$4/INDIRECT($A$4&amp;"!D9"))</f>
        <v>205.70091911764703</v>
      </c>
      <c r="K85" s="106">
        <v>1000</v>
      </c>
      <c r="L85" s="107">
        <f t="shared" ca="1" si="11"/>
        <v>10.22776498736739</v>
      </c>
      <c r="M85" s="141">
        <f t="shared" ca="1" si="15"/>
        <v>0.41496</v>
      </c>
      <c r="N85" s="35" cm="1">
        <f t="array" aca="1" ref="N85" ca="1">IF(ROUND(ROUND(M85,2)-M85,4)=0,_xlfn.XLOOKUP(M85,INDIRECT($A$4&amp;"!$G$41:$G$141"),INDIRECT($A$4&amp;"!$A$41:$A$141"),0,1,1),IF(M85&gt;=1,0,(ROUNDUP(M85,2)-M85)*100*_xlfn.XLOOKUP(M85,INDIRECT($A$4&amp;"!$G$41:$G$141"),INDIRECT($A$4&amp;"!$A$41:$A$141"),0,-1,-1)+(M85-ROUNDDOWN(M85,2))*100*_xlfn.XLOOKUP(M85,INDIRECT($A$4&amp;"!$G$41:$G$141"),INDIRECT($A$4&amp;"!$A$41:$A$141"),0,1,1)))</f>
        <v>0.90094217764147899</v>
      </c>
      <c r="O85" s="66">
        <f t="shared" ca="1" si="16"/>
        <v>61.314120422822874</v>
      </c>
      <c r="S85" s="107">
        <f t="shared" ca="1" si="12"/>
        <v>17.018137650876994</v>
      </c>
      <c r="T85" s="51">
        <f t="shared" ca="1" si="17"/>
        <v>0.68674999999999997</v>
      </c>
      <c r="U85" s="35" cm="1">
        <f t="array" aca="1" ref="U85" ca="1">IF(ROUND(ROUND(T85,2)-T85,4)=0,_xlfn.XLOOKUP(T85,INDIRECT($A$4&amp;"!$G$41:$G$141"),INDIRECT($A$4&amp;"!$A$41:$A$141"),0,1,1),IF(T85&gt;=1,0,(ROUNDUP(T85,2)-T85)*100*_xlfn.XLOOKUP(T85,INDIRECT($A$4&amp;"!$G$41:$G$141"),INDIRECT($A$4&amp;"!$A$41:$A$141"),0,-1,-1)+(T85-ROUNDDOWN(T85,2))*100*_xlfn.XLOOKUP(T85,INDIRECT($A$4&amp;"!$G$41:$G$141"),INDIRECT($A$4&amp;"!$A$41:$A$141"),0,1,1)))</f>
        <v>0.70795089190943949</v>
      </c>
      <c r="V85" s="66">
        <f t="shared" ca="1" si="18"/>
        <v>192.71996501979186</v>
      </c>
    </row>
    <row r="86" spans="1:22" x14ac:dyDescent="0.35">
      <c r="A86" s="32">
        <f t="shared" si="19"/>
        <v>46547</v>
      </c>
      <c r="B86" s="65" cm="1">
        <f t="array" aca="1" ref="B86" ca="1">_xlfn.XLOOKUP(A86,INDIRECT($A$5&amp;"!$AJ$41:$AJ$406"),INDIRECT($A$5&amp;"!$AK$41:$AK$406"))*SUM($F$3:$I$3)</f>
        <v>0</v>
      </c>
      <c r="C86" s="65" cm="1">
        <f t="array" aca="1" ref="C86" ca="1">_xlfn.XLOOKUP(A86,INDIRECT($A$5&amp;"!$AJ$41:$AJ$406"),INDIRECT($A$5&amp;"!$AL$41:$AL$406"))*SUM($F$3:$I$3)</f>
        <v>24.5</v>
      </c>
      <c r="D86" s="65" cm="1">
        <f t="array" aca="1" ref="D86" ca="1">_xlfn.XLOOKUP(A86,INDIRECT($A$5&amp;"!$AJ$41:$AJ$406"),INDIRECT($A$5&amp;"!$AO$41:$AO$406"))*SUM($F$3:$I$3)</f>
        <v>22.05</v>
      </c>
      <c r="E86" s="34" cm="1">
        <f t="array" ref="E86">SUMPRODUCT(('PT Storengy'!$B$8:$I$372)*('PT Storengy'!$A$8:$A$372=$A86)*('PT Storengy'!$B$5:$I$5=$A$6)*('PT Storengy'!$B$7:$I$7=$A$7))</f>
        <v>0.75</v>
      </c>
      <c r="F86" s="107">
        <f t="shared" ca="1" si="10"/>
        <v>12.091431400000001</v>
      </c>
      <c r="G86" s="141">
        <f t="shared" ca="1" si="13"/>
        <v>0.49114000000000002</v>
      </c>
      <c r="H86" s="35" cm="1">
        <f t="array" aca="1" ref="H86" ca="1">IF(ROUND(ROUND(G86,2)-G86,4)=0,_xlfn.XLOOKUP(G86,INDIRECT($A$4&amp;"!$G$41:$G$141"),INDIRECT($A$4&amp;"!$A$41:$A$141"),0,1,1),IF(G86&gt;=1,0,(ROUNDUP(G86,2)-G86)*100*_xlfn.XLOOKUP(G86,INDIRECT($A$4&amp;"!$G$41:$G$141"),INDIRECT($A$4&amp;"!$A$41:$A$141"),0,-1,-1)+(G86-ROUNDDOWN(G86,2))*100*_xlfn.XLOOKUP(G86,INDIRECT($A$4&amp;"!$G$41:$G$141"),INDIRECT($A$4&amp;"!$A$41:$A$141"),0,1,1)))</f>
        <v>0.86014295128295726</v>
      </c>
      <c r="I86" s="66">
        <f t="shared" ca="1" si="14"/>
        <v>58.537500000000001</v>
      </c>
      <c r="J86" s="106" cm="1">
        <f t="array" aca="1" ref="J86" ca="1">IF(COUNTIFS('PTC NaTran'!$K$7:$K$15996,"",'PTC NaTran'!$A$7:$A$15996,J$16,'PTC NaTran'!$D$7:$D$15996,$A86,'PTC NaTran'!$C$7:$C$15996,"DEL")&gt;0,J$14,SUMIFS('PTC NaTran'!$K$7:$K$15996,'PTC NaTran'!$A$7:$A$15996,J$16,'PTC NaTran'!$D$7:$D$15996,$A86,'PTC NaTran'!$C$7:$C$15996,"DEL")*1.0026*$F$4/INDIRECT($A$4&amp;"!D9"))</f>
        <v>205.70091911764703</v>
      </c>
      <c r="K86" s="106">
        <v>1000</v>
      </c>
      <c r="L86" s="107">
        <f t="shared" ca="1" si="11"/>
        <v>10.288987987613787</v>
      </c>
      <c r="M86" s="141">
        <f t="shared" ca="1" si="15"/>
        <v>0.41746</v>
      </c>
      <c r="N86" s="35" cm="1">
        <f t="array" aca="1" ref="N86" ca="1">IF(ROUND(ROUND(M86,2)-M86,4)=0,_xlfn.XLOOKUP(M86,INDIRECT($A$4&amp;"!$G$41:$G$141"),INDIRECT($A$4&amp;"!$A$41:$A$141"),0,1,1),IF(M86&gt;=1,0,(ROUNDUP(M86,2)-M86)*100*_xlfn.XLOOKUP(M86,INDIRECT($A$4&amp;"!$G$41:$G$141"),INDIRECT($A$4&amp;"!$A$41:$A$141"),0,-1,-1)+(M86-ROUNDDOWN(M86,2))*100*_xlfn.XLOOKUP(M86,INDIRECT($A$4&amp;"!$G$41:$G$141"),INDIRECT($A$4&amp;"!$A$41:$A$141"),0,1,1)))</f>
        <v>0.89960326892664177</v>
      </c>
      <c r="O86" s="66">
        <f t="shared" ca="1" si="16"/>
        <v>61.223000246396452</v>
      </c>
      <c r="S86" s="107">
        <f t="shared" ca="1" si="12"/>
        <v>17.208548356020355</v>
      </c>
      <c r="T86" s="51">
        <f t="shared" ca="1" si="17"/>
        <v>0.69462000000000002</v>
      </c>
      <c r="U86" s="35" cm="1">
        <f t="array" aca="1" ref="U86" ca="1">IF(ROUND(ROUND(T86,2)-T86,4)=0,_xlfn.XLOOKUP(T86,INDIRECT($A$4&amp;"!$G$41:$G$141"),INDIRECT($A$4&amp;"!$A$41:$A$141"),0,1,1),IF(T86&gt;=1,0,(ROUNDUP(T86,2)-T86)*100*_xlfn.XLOOKUP(T86,INDIRECT($A$4&amp;"!$G$41:$G$141"),INDIRECT($A$4&amp;"!$A$41:$A$141"),0,-1,-1)+(T86-ROUNDDOWN(T86,2))*100*_xlfn.XLOOKUP(T86,INDIRECT($A$4&amp;"!$G$41:$G$141"),INDIRECT($A$4&amp;"!$A$41:$A$141"),0,1,1)))</f>
        <v>0.69946789644500063</v>
      </c>
      <c r="V86" s="66">
        <f t="shared" ca="1" si="18"/>
        <v>190.4107051433613</v>
      </c>
    </row>
    <row r="87" spans="1:22" x14ac:dyDescent="0.35">
      <c r="A87" s="32">
        <f t="shared" si="19"/>
        <v>46548</v>
      </c>
      <c r="B87" s="65" cm="1">
        <f t="array" aca="1" ref="B87" ca="1">_xlfn.XLOOKUP(A87,INDIRECT($A$5&amp;"!$AJ$41:$AJ$406"),INDIRECT($A$5&amp;"!$AK$41:$AK$406"))*SUM($F$3:$I$3)</f>
        <v>0</v>
      </c>
      <c r="C87" s="65" cm="1">
        <f t="array" aca="1" ref="C87" ca="1">_xlfn.XLOOKUP(A87,INDIRECT($A$5&amp;"!$AJ$41:$AJ$406"),INDIRECT($A$5&amp;"!$AL$41:$AL$406"))*SUM($F$3:$I$3)</f>
        <v>24.5</v>
      </c>
      <c r="D87" s="65" cm="1">
        <f t="array" aca="1" ref="D87" ca="1">_xlfn.XLOOKUP(A87,INDIRECT($A$5&amp;"!$AJ$41:$AJ$406"),INDIRECT($A$5&amp;"!$AO$41:$AO$406"))*SUM($F$3:$I$3)</f>
        <v>22.05</v>
      </c>
      <c r="E87" s="34" cm="1">
        <f t="array" ref="E87">SUMPRODUCT(('PT Storengy'!$B$8:$I$372)*('PT Storengy'!$A$8:$A$372=$A87)*('PT Storengy'!$B$5:$I$5=$A$6)*('PT Storengy'!$B$7:$I$7=$A$7))</f>
        <v>0.75</v>
      </c>
      <c r="F87" s="107">
        <f t="shared" ca="1" si="10"/>
        <v>12.149881800000001</v>
      </c>
      <c r="G87" s="141">
        <f t="shared" ca="1" si="13"/>
        <v>0.49353000000000002</v>
      </c>
      <c r="H87" s="35" cm="1">
        <f t="array" aca="1" ref="H87" ca="1">IF(ROUND(ROUND(G87,2)-G87,4)=0,_xlfn.XLOOKUP(G87,INDIRECT($A$4&amp;"!$G$41:$G$141"),INDIRECT($A$4&amp;"!$A$41:$A$141"),0,1,1),IF(G87&gt;=1,0,(ROUNDUP(G87,2)-G87)*100*_xlfn.XLOOKUP(G87,INDIRECT($A$4&amp;"!$G$41:$G$141"),INDIRECT($A$4&amp;"!$A$41:$A$141"),0,-1,-1)+(G87-ROUNDDOWN(G87,2))*100*_xlfn.XLOOKUP(G87,INDIRECT($A$4&amp;"!$G$41:$G$141"),INDIRECT($A$4&amp;"!$A$41:$A$141"),0,1,1)))</f>
        <v>0.85886295455157269</v>
      </c>
      <c r="I87" s="66">
        <f t="shared" ca="1" si="14"/>
        <v>58.450400000000002</v>
      </c>
      <c r="J87" s="106" cm="1">
        <f t="array" aca="1" ref="J87" ca="1">IF(COUNTIFS('PTC NaTran'!$K$7:$K$15996,"",'PTC NaTran'!$A$7:$A$15996,J$16,'PTC NaTran'!$D$7:$D$15996,$A87,'PTC NaTran'!$C$7:$C$15996,"DEL")&gt;0,J$14,SUMIFS('PTC NaTran'!$K$7:$K$15996,'PTC NaTran'!$A$7:$A$15996,J$16,'PTC NaTran'!$D$7:$D$15996,$A87,'PTC NaTran'!$C$7:$C$15996,"DEL")*1.0026*$F$4/INDIRECT($A$4&amp;"!D9"))</f>
        <v>205.70091911764703</v>
      </c>
      <c r="K87" s="106">
        <v>1000</v>
      </c>
      <c r="L87" s="107">
        <f t="shared" ca="1" si="11"/>
        <v>10.350118409760935</v>
      </c>
      <c r="M87" s="141">
        <f t="shared" ca="1" si="15"/>
        <v>0.41996</v>
      </c>
      <c r="N87" s="35" cm="1">
        <f t="array" aca="1" ref="N87" ca="1">IF(ROUND(ROUND(M87,2)-M87,4)=0,_xlfn.XLOOKUP(M87,INDIRECT($A$4&amp;"!$G$41:$G$141"),INDIRECT($A$4&amp;"!$A$41:$A$141"),0,1,1),IF(M87&gt;=1,0,(ROUNDUP(M87,2)-M87)*100*_xlfn.XLOOKUP(M87,INDIRECT($A$4&amp;"!$G$41:$G$141"),INDIRECT($A$4&amp;"!$A$41:$A$141"),0,-1,-1)+(M87-ROUNDDOWN(M87,2))*100*_xlfn.XLOOKUP(M87,INDIRECT($A$4&amp;"!$G$41:$G$141"),INDIRECT($A$4&amp;"!$A$41:$A$141"),0,1,1)))</f>
        <v>0.89824293767236629</v>
      </c>
      <c r="O87" s="66">
        <f t="shared" ca="1" si="16"/>
        <v>61.130422147147151</v>
      </c>
      <c r="S87" s="107">
        <f t="shared" ca="1" si="12"/>
        <v>17.396679143852424</v>
      </c>
      <c r="T87" s="51">
        <f t="shared" ca="1" si="17"/>
        <v>0.70238999999999996</v>
      </c>
      <c r="U87" s="35" cm="1">
        <f t="array" aca="1" ref="U87" ca="1">IF(ROUND(ROUND(T87,2)-T87,4)=0,_xlfn.XLOOKUP(T87,INDIRECT($A$4&amp;"!$G$41:$G$141"),INDIRECT($A$4&amp;"!$A$41:$A$141"),0,1,1),IF(T87&gt;=1,0,(ROUNDUP(T87,2)-T87)*100*_xlfn.XLOOKUP(T87,INDIRECT($A$4&amp;"!$G$41:$G$141"),INDIRECT($A$4&amp;"!$A$41:$A$141"),0,-1,-1)+(T87-ROUNDDOWN(T87,2))*100*_xlfn.XLOOKUP(T87,INDIRECT($A$4&amp;"!$G$41:$G$141"),INDIRECT($A$4&amp;"!$A$41:$A$141"),0,1,1)))</f>
        <v>0.69109268999535789</v>
      </c>
      <c r="V87" s="66">
        <f t="shared" ca="1" si="18"/>
        <v>188.13078783206964</v>
      </c>
    </row>
    <row r="88" spans="1:22" x14ac:dyDescent="0.35">
      <c r="A88" s="32">
        <f t="shared" si="19"/>
        <v>46549</v>
      </c>
      <c r="B88" s="65" cm="1">
        <f t="array" aca="1" ref="B88" ca="1">_xlfn.XLOOKUP(A88,INDIRECT($A$5&amp;"!$AJ$41:$AJ$406"),INDIRECT($A$5&amp;"!$AK$41:$AK$406"))*SUM($F$3:$I$3)</f>
        <v>0</v>
      </c>
      <c r="C88" s="65" cm="1">
        <f t="array" aca="1" ref="C88" ca="1">_xlfn.XLOOKUP(A88,INDIRECT($A$5&amp;"!$AJ$41:$AJ$406"),INDIRECT($A$5&amp;"!$AL$41:$AL$406"))*SUM($F$3:$I$3)</f>
        <v>24.5</v>
      </c>
      <c r="D88" s="65" cm="1">
        <f t="array" aca="1" ref="D88" ca="1">_xlfn.XLOOKUP(A88,INDIRECT($A$5&amp;"!$AJ$41:$AJ$406"),INDIRECT($A$5&amp;"!$AO$41:$AO$406"))*SUM($F$3:$I$3)</f>
        <v>22.05</v>
      </c>
      <c r="E88" s="34" cm="1">
        <f t="array" ref="E88">SUMPRODUCT(('PT Storengy'!$B$8:$I$372)*('PT Storengy'!$A$8:$A$372=$A88)*('PT Storengy'!$B$5:$I$5=$A$6)*('PT Storengy'!$B$7:$I$7=$A$7))</f>
        <v>0.75</v>
      </c>
      <c r="F88" s="107">
        <f t="shared" ca="1" si="10"/>
        <v>12.208245400000001</v>
      </c>
      <c r="G88" s="141">
        <f t="shared" ca="1" si="13"/>
        <v>0.49591000000000002</v>
      </c>
      <c r="H88" s="35" cm="1">
        <f t="array" aca="1" ref="H88" ca="1">IF(ROUND(ROUND(G88,2)-G88,4)=0,_xlfn.XLOOKUP(G88,INDIRECT($A$4&amp;"!$G$41:$G$141"),INDIRECT($A$4&amp;"!$A$41:$A$141"),0,1,1),IF(G88&gt;=1,0,(ROUNDUP(G88,2)-G88)*100*_xlfn.XLOOKUP(G88,INDIRECT($A$4&amp;"!$G$41:$G$141"),INDIRECT($A$4&amp;"!$A$41:$A$141"),0,-1,-1)+(G88-ROUNDDOWN(G88,2))*100*_xlfn.XLOOKUP(G88,INDIRECT($A$4&amp;"!$G$41:$G$141"),INDIRECT($A$4&amp;"!$A$41:$A$141"),0,1,1)))</f>
        <v>0.85758831345504771</v>
      </c>
      <c r="I88" s="66">
        <f t="shared" ca="1" si="14"/>
        <v>58.363599999999998</v>
      </c>
      <c r="J88" s="106" cm="1">
        <f t="array" aca="1" ref="J88" ca="1">IF(COUNTIFS('PTC NaTran'!$K$7:$K$15996,"",'PTC NaTran'!$A$7:$A$15996,J$16,'PTC NaTran'!$D$7:$D$15996,$A88,'PTC NaTran'!$C$7:$C$15996,"DEL")&gt;0,J$14,SUMIFS('PTC NaTran'!$K$7:$K$15996,'PTC NaTran'!$A$7:$A$15996,J$16,'PTC NaTran'!$D$7:$D$15996,$A88,'PTC NaTran'!$C$7:$C$15996,"DEL")*1.0026*$F$4/INDIRECT($A$4&amp;"!D9"))</f>
        <v>205.70091911764703</v>
      </c>
      <c r="K88" s="106">
        <v>1000</v>
      </c>
      <c r="L88" s="107">
        <f t="shared" ca="1" si="11"/>
        <v>10.411159534135184</v>
      </c>
      <c r="M88" s="141">
        <f t="shared" ca="1" si="15"/>
        <v>0.42244999999999999</v>
      </c>
      <c r="N88" s="35" cm="1">
        <f t="array" aca="1" ref="N88" ca="1">IF(ROUND(ROUND(M88,2)-M88,4)=0,_xlfn.XLOOKUP(M88,INDIRECT($A$4&amp;"!$G$41:$G$141"),INDIRECT($A$4&amp;"!$A$41:$A$141"),0,1,1),IF(M88&gt;=1,0,(ROUNDUP(M88,2)-M88)*100*_xlfn.XLOOKUP(M88,INDIRECT($A$4&amp;"!$G$41:$G$141"),INDIRECT($A$4&amp;"!$A$41:$A$141"),0,-1,-1)+(M88-ROUNDDOWN(M88,2))*100*_xlfn.XLOOKUP(M88,INDIRECT($A$4&amp;"!$G$41:$G$141"),INDIRECT($A$4&amp;"!$A$41:$A$141"),0,1,1)))</f>
        <v>0.89693080713182649</v>
      </c>
      <c r="O88" s="66">
        <f t="shared" ca="1" si="16"/>
        <v>61.041124374249307</v>
      </c>
      <c r="S88" s="107">
        <f t="shared" ca="1" si="12"/>
        <v>17.582556422681826</v>
      </c>
      <c r="T88" s="51">
        <f t="shared" ca="1" si="17"/>
        <v>0.71006999999999998</v>
      </c>
      <c r="U88" s="35" cm="1">
        <f t="array" aca="1" ref="U88" ca="1">IF(ROUND(ROUND(T88,2)-T88,4)=0,_xlfn.XLOOKUP(T88,INDIRECT($A$4&amp;"!$G$41:$G$141"),INDIRECT($A$4&amp;"!$A$41:$A$141"),0,1,1),IF(T88&gt;=1,0,(ROUNDUP(T88,2)-T88)*100*_xlfn.XLOOKUP(T88,INDIRECT($A$4&amp;"!$G$41:$G$141"),INDIRECT($A$4&amp;"!$A$41:$A$141"),0,-1,-1)+(T88-ROUNDDOWN(T88,2))*100*_xlfn.XLOOKUP(T88,INDIRECT($A$4&amp;"!$G$41:$G$141"),INDIRECT($A$4&amp;"!$A$41:$A$141"),0,1,1)))</f>
        <v>0.68281449365903124</v>
      </c>
      <c r="V88" s="66">
        <f t="shared" ca="1" si="18"/>
        <v>185.87727882940294</v>
      </c>
    </row>
    <row r="89" spans="1:22" x14ac:dyDescent="0.35">
      <c r="A89" s="32">
        <f t="shared" si="19"/>
        <v>46550</v>
      </c>
      <c r="B89" s="65" cm="1">
        <f t="array" aca="1" ref="B89" ca="1">_xlfn.XLOOKUP(A89,INDIRECT($A$5&amp;"!$AJ$41:$AJ$406"),INDIRECT($A$5&amp;"!$AK$41:$AK$406"))*SUM($F$3:$I$3)</f>
        <v>0</v>
      </c>
      <c r="C89" s="65" cm="1">
        <f t="array" aca="1" ref="C89" ca="1">_xlfn.XLOOKUP(A89,INDIRECT($A$5&amp;"!$AJ$41:$AJ$406"),INDIRECT($A$5&amp;"!$AL$41:$AL$406"))*SUM($F$3:$I$3)</f>
        <v>24.5</v>
      </c>
      <c r="D89" s="65" cm="1">
        <f t="array" aca="1" ref="D89" ca="1">_xlfn.XLOOKUP(A89,INDIRECT($A$5&amp;"!$AJ$41:$AJ$406"),INDIRECT($A$5&amp;"!$AO$41:$AO$406"))*SUM($F$3:$I$3)</f>
        <v>22.05</v>
      </c>
      <c r="E89" s="34" cm="1">
        <f t="array" ref="E89">SUMPRODUCT(('PT Storengy'!$B$8:$I$372)*('PT Storengy'!$A$8:$A$372=$A89)*('PT Storengy'!$B$5:$I$5=$A$6)*('PT Storengy'!$B$7:$I$7=$A$7))</f>
        <v>0.7</v>
      </c>
      <c r="F89" s="107">
        <f t="shared" ca="1" si="10"/>
        <v>12.278177200000002</v>
      </c>
      <c r="G89" s="141">
        <f t="shared" ca="1" si="13"/>
        <v>0.49830000000000002</v>
      </c>
      <c r="H89" s="35" cm="1">
        <f t="array" aca="1" ref="H89" ca="1">IF(ROUND(ROUND(G89,2)-G89,4)=0,_xlfn.XLOOKUP(G89,INDIRECT($A$4&amp;"!$G$41:$G$141"),INDIRECT($A$4&amp;"!$A$41:$A$141"),0,1,1),IF(G89&gt;=1,0,(ROUNDUP(G89,2)-G89)*100*_xlfn.XLOOKUP(G89,INDIRECT($A$4&amp;"!$G$41:$G$141"),INDIRECT($A$4&amp;"!$A$41:$A$141"),0,-1,-1)+(G89-ROUNDDOWN(G89,2))*100*_xlfn.XLOOKUP(G89,INDIRECT($A$4&amp;"!$G$41:$G$141"),INDIRECT($A$4&amp;"!$A$41:$A$141"),0,1,1)))</f>
        <v>0.85630831672366325</v>
      </c>
      <c r="I89" s="66">
        <f t="shared" ca="1" si="14"/>
        <v>69.931799999999996</v>
      </c>
      <c r="J89" s="106" cm="1">
        <f t="array" aca="1" ref="J89" ca="1">IF(COUNTIFS('PTC NaTran'!$K$7:$K$15996,"",'PTC NaTran'!$A$7:$A$15996,J$16,'PTC NaTran'!$D$7:$D$15996,$A89,'PTC NaTran'!$C$7:$C$15996,"DEL")&gt;0,J$14,SUMIFS('PTC NaTran'!$K$7:$K$15996,'PTC NaTran'!$A$7:$A$15996,J$16,'PTC NaTran'!$D$7:$D$15996,$A89,'PTC NaTran'!$C$7:$C$15996,"DEL")*1.0026*$F$4/INDIRECT($A$4&amp;"!D9"))</f>
        <v>205.70091911764703</v>
      </c>
      <c r="K89" s="106">
        <v>1000</v>
      </c>
      <c r="L89" s="107">
        <f t="shared" ca="1" si="11"/>
        <v>10.484299539172572</v>
      </c>
      <c r="M89" s="141">
        <f t="shared" ca="1" si="15"/>
        <v>0.42494999999999999</v>
      </c>
      <c r="N89" s="35" cm="1">
        <f t="array" aca="1" ref="N89" ca="1">IF(ROUND(ROUND(M89,2)-M89,4)=0,_xlfn.XLOOKUP(M89,INDIRECT($A$4&amp;"!$G$41:$G$141"),INDIRECT($A$4&amp;"!$A$41:$A$141"),0,1,1),IF(M89&gt;=1,0,(ROUNDUP(M89,2)-M89)*100*_xlfn.XLOOKUP(M89,INDIRECT($A$4&amp;"!$G$41:$G$141"),INDIRECT($A$4&amp;"!$A$41:$A$141"),0,-1,-1)+(M89-ROUNDDOWN(M89,2))*100*_xlfn.XLOOKUP(M89,INDIRECT($A$4&amp;"!$G$41:$G$141"),INDIRECT($A$4&amp;"!$A$41:$A$141"),0,1,1)))</f>
        <v>0.89559189841698916</v>
      </c>
      <c r="O89" s="66">
        <f t="shared" ca="1" si="16"/>
        <v>73.140005037387468</v>
      </c>
      <c r="S89" s="107">
        <f t="shared" ca="1" si="12"/>
        <v>17.766206600817188</v>
      </c>
      <c r="T89" s="51">
        <f t="shared" ca="1" si="17"/>
        <v>0.71765999999999996</v>
      </c>
      <c r="U89" s="35" cm="1">
        <f t="array" aca="1" ref="U89" ca="1">IF(ROUND(ROUND(T89,2)-T89,4)=0,_xlfn.XLOOKUP(T89,INDIRECT($A$4&amp;"!$G$41:$G$141"),INDIRECT($A$4&amp;"!$A$41:$A$141"),0,1,1),IF(T89&gt;=1,0,(ROUNDUP(T89,2)-T89)*100*_xlfn.XLOOKUP(T89,INDIRECT($A$4&amp;"!$G$41:$G$141"),INDIRECT($A$4&amp;"!$A$41:$A$141"),0,-1,-1)+(T89-ROUNDDOWN(T89,2))*100*_xlfn.XLOOKUP(T89,INDIRECT($A$4&amp;"!$G$41:$G$141"),INDIRECT($A$4&amp;"!$A$41:$A$141"),0,1,1)))</f>
        <v>0.6746333074360209</v>
      </c>
      <c r="V89" s="66">
        <f t="shared" ca="1" si="18"/>
        <v>183.65017813536124</v>
      </c>
    </row>
    <row r="90" spans="1:22" x14ac:dyDescent="0.35">
      <c r="A90" s="32">
        <f t="shared" si="19"/>
        <v>46551</v>
      </c>
      <c r="B90" s="65" cm="1">
        <f t="array" aca="1" ref="B90" ca="1">_xlfn.XLOOKUP(A90,INDIRECT($A$5&amp;"!$AJ$41:$AJ$406"),INDIRECT($A$5&amp;"!$AK$41:$AK$406"))*SUM($F$3:$I$3)</f>
        <v>0</v>
      </c>
      <c r="C90" s="65" cm="1">
        <f t="array" aca="1" ref="C90" ca="1">_xlfn.XLOOKUP(A90,INDIRECT($A$5&amp;"!$AJ$41:$AJ$406"),INDIRECT($A$5&amp;"!$AL$41:$AL$406"))*SUM($F$3:$I$3)</f>
        <v>24.5</v>
      </c>
      <c r="D90" s="65" cm="1">
        <f t="array" aca="1" ref="D90" ca="1">_xlfn.XLOOKUP(A90,INDIRECT($A$5&amp;"!$AJ$41:$AJ$406"),INDIRECT($A$5&amp;"!$AO$41:$AO$406"))*SUM($F$3:$I$3)</f>
        <v>22.05</v>
      </c>
      <c r="E90" s="34" cm="1">
        <f t="array" ref="E90">SUMPRODUCT(('PT Storengy'!$B$8:$I$372)*('PT Storengy'!$A$8:$A$372=$A90)*('PT Storengy'!$B$5:$I$5=$A$6)*('PT Storengy'!$B$7:$I$7=$A$7))</f>
        <v>0.7</v>
      </c>
      <c r="F90" s="107">
        <f t="shared" ca="1" si="10"/>
        <v>12.347984400000001</v>
      </c>
      <c r="G90" s="141">
        <f t="shared" ca="1" si="13"/>
        <v>0.50114999999999998</v>
      </c>
      <c r="H90" s="35" cm="1">
        <f t="array" aca="1" ref="H90" ca="1">IF(ROUND(ROUND(G90,2)-G90,4)=0,_xlfn.XLOOKUP(G90,INDIRECT($A$4&amp;"!$G$41:$G$141"),INDIRECT($A$4&amp;"!$A$41:$A$141"),0,1,1),IF(G90&gt;=1,0,(ROUNDUP(G90,2)-G90)*100*_xlfn.XLOOKUP(G90,INDIRECT($A$4&amp;"!$G$41:$G$141"),INDIRECT($A$4&amp;"!$A$41:$A$141"),0,-1,-1)+(G90-ROUNDDOWN(G90,2))*100*_xlfn.XLOOKUP(G90,INDIRECT($A$4&amp;"!$G$41:$G$141"),INDIRECT($A$4&amp;"!$A$41:$A$141"),0,1,1)))</f>
        <v>0.8547819607887488</v>
      </c>
      <c r="I90" s="66">
        <f t="shared" ca="1" si="14"/>
        <v>69.807199999999995</v>
      </c>
      <c r="J90" s="106" cm="1">
        <f t="array" aca="1" ref="J90" ca="1">IF(COUNTIFS('PTC NaTran'!$K$7:$K$15996,"",'PTC NaTran'!$A$7:$A$15996,J$16,'PTC NaTran'!$D$7:$D$15996,$A90,'PTC NaTran'!$C$7:$C$15996,"DEL")&gt;0,J$14,SUMIFS('PTC NaTran'!$K$7:$K$15996,'PTC NaTran'!$A$7:$A$15996,J$16,'PTC NaTran'!$D$7:$D$15996,$A90,'PTC NaTran'!$C$7:$C$15996,"DEL")*1.0026*$F$4/INDIRECT($A$4&amp;"!D9"))</f>
        <v>205.70091911764703</v>
      </c>
      <c r="K90" s="106">
        <v>1000</v>
      </c>
      <c r="L90" s="107">
        <f t="shared" ca="1" si="11"/>
        <v>10.557309205909599</v>
      </c>
      <c r="M90" s="141">
        <f t="shared" ca="1" si="15"/>
        <v>0.42792999999999998</v>
      </c>
      <c r="N90" s="35" cm="1">
        <f t="array" aca="1" ref="N90" ca="1">IF(ROUND(ROUND(M90,2)-M90,4)=0,_xlfn.XLOOKUP(M90,INDIRECT($A$4&amp;"!$G$41:$G$141"),INDIRECT($A$4&amp;"!$A$41:$A$141"),0,1,1),IF(M90&gt;=1,0,(ROUNDUP(M90,2)-M90)*100*_xlfn.XLOOKUP(M90,INDIRECT($A$4&amp;"!$G$41:$G$141"),INDIRECT($A$4&amp;"!$A$41:$A$141"),0,-1,-1)+(M90-ROUNDDOWN(M90,2))*100*_xlfn.XLOOKUP(M90,INDIRECT($A$4&amp;"!$G$41:$G$141"),INDIRECT($A$4&amp;"!$A$41:$A$141"),0,1,1)))</f>
        <v>0.89399591922890309</v>
      </c>
      <c r="O90" s="66">
        <f t="shared" ca="1" si="16"/>
        <v>73.009666737027104</v>
      </c>
      <c r="S90" s="107">
        <f t="shared" ca="1" si="12"/>
        <v>17.947659020823647</v>
      </c>
      <c r="T90" s="51">
        <f t="shared" ca="1" si="17"/>
        <v>0.72514999999999996</v>
      </c>
      <c r="U90" s="35" cm="1">
        <f t="array" aca="1" ref="U90" ca="1">IF(ROUND(ROUND(T90,2)-T90,4)=0,_xlfn.XLOOKUP(T90,INDIRECT($A$4&amp;"!$G$41:$G$141"),INDIRECT($A$4&amp;"!$A$41:$A$141"),0,1,1),IF(T90&gt;=1,0,(ROUNDUP(T90,2)-T90)*100*_xlfn.XLOOKUP(T90,INDIRECT($A$4&amp;"!$G$41:$G$141"),INDIRECT($A$4&amp;"!$A$41:$A$141"),0,-1,-1)+(T90-ROUNDDOWN(T90,2))*100*_xlfn.XLOOKUP(T90,INDIRECT($A$4&amp;"!$G$41:$G$141"),INDIRECT($A$4&amp;"!$A$41:$A$141"),0,1,1)))</f>
        <v>0.6665599102278067</v>
      </c>
      <c r="V90" s="66">
        <f t="shared" ca="1" si="18"/>
        <v>181.45242000645848</v>
      </c>
    </row>
    <row r="91" spans="1:22" x14ac:dyDescent="0.35">
      <c r="A91" s="32">
        <f t="shared" si="19"/>
        <v>46552</v>
      </c>
      <c r="B91" s="65" cm="1">
        <f t="array" aca="1" ref="B91" ca="1">_xlfn.XLOOKUP(A91,INDIRECT($A$5&amp;"!$AJ$41:$AJ$406"),INDIRECT($A$5&amp;"!$AK$41:$AK$406"))*SUM($F$3:$I$3)</f>
        <v>0</v>
      </c>
      <c r="C91" s="65" cm="1">
        <f t="array" aca="1" ref="C91" ca="1">_xlfn.XLOOKUP(A91,INDIRECT($A$5&amp;"!$AJ$41:$AJ$406"),INDIRECT($A$5&amp;"!$AL$41:$AL$406"))*SUM($F$3:$I$3)</f>
        <v>24.5</v>
      </c>
      <c r="D91" s="65" cm="1">
        <f t="array" aca="1" ref="D91" ca="1">_xlfn.XLOOKUP(A91,INDIRECT($A$5&amp;"!$AJ$41:$AJ$406"),INDIRECT($A$5&amp;"!$AO$41:$AO$406"))*SUM($F$3:$I$3)</f>
        <v>22.05</v>
      </c>
      <c r="E91" s="34" cm="1">
        <f t="array" ref="E91">SUMPRODUCT(('PT Storengy'!$B$8:$I$372)*('PT Storengy'!$A$8:$A$372=$A91)*('PT Storengy'!$B$5:$I$5=$A$6)*('PT Storengy'!$B$7:$I$7=$A$7))</f>
        <v>0.7</v>
      </c>
      <c r="F91" s="107">
        <f t="shared" ca="1" si="10"/>
        <v>12.417666900000002</v>
      </c>
      <c r="G91" s="141">
        <f t="shared" ca="1" si="13"/>
        <v>0.504</v>
      </c>
      <c r="H91" s="35" cm="1">
        <f t="array" aca="1" ref="H91" ca="1">IF(ROUND(ROUND(G91,2)-G91,4)=0,_xlfn.XLOOKUP(G91,INDIRECT($A$4&amp;"!$G$41:$G$141"),INDIRECT($A$4&amp;"!$A$41:$A$141"),0,1,1),IF(G91&gt;=1,0,(ROUNDUP(G91,2)-G91)*100*_xlfn.XLOOKUP(G91,INDIRECT($A$4&amp;"!$G$41:$G$141"),INDIRECT($A$4&amp;"!$A$41:$A$141"),0,-1,-1)+(G91-ROUNDDOWN(G91,2))*100*_xlfn.XLOOKUP(G91,INDIRECT($A$4&amp;"!$G$41:$G$141"),INDIRECT($A$4&amp;"!$A$41:$A$141"),0,1,1)))</f>
        <v>0.85325560485383423</v>
      </c>
      <c r="I91" s="66">
        <f t="shared" ca="1" si="14"/>
        <v>69.682500000000005</v>
      </c>
      <c r="J91" s="106" cm="1">
        <f t="array" aca="1" ref="J91" ca="1">IF(COUNTIFS('PTC NaTran'!$K$7:$K$15996,"",'PTC NaTran'!$A$7:$A$15996,J$16,'PTC NaTran'!$D$7:$D$15996,$A91,'PTC NaTran'!$C$7:$C$15996,"DEL")&gt;0,J$14,SUMIFS('PTC NaTran'!$K$7:$K$15996,'PTC NaTran'!$A$7:$A$15996,J$16,'PTC NaTran'!$D$7:$D$15996,$A91,'PTC NaTran'!$C$7:$C$15996,"DEL")*1.0026*$F$4/INDIRECT($A$4&amp;"!D9"))</f>
        <v>205.70091911764703</v>
      </c>
      <c r="K91" s="106">
        <v>1000</v>
      </c>
      <c r="L91" s="107">
        <f t="shared" ca="1" si="11"/>
        <v>10.630188534346265</v>
      </c>
      <c r="M91" s="141">
        <f t="shared" ca="1" si="15"/>
        <v>0.43091000000000002</v>
      </c>
      <c r="N91" s="35" cm="1">
        <f t="array" aca="1" ref="N91" ca="1">IF(ROUND(ROUND(M91,2)-M91,4)=0,_xlfn.XLOOKUP(M91,INDIRECT($A$4&amp;"!$G$41:$G$141"),INDIRECT($A$4&amp;"!$A$41:$A$141"),0,1,1),IF(M91&gt;=1,0,(ROUNDUP(M91,2)-M91)*100*_xlfn.XLOOKUP(M91,INDIRECT($A$4&amp;"!$G$41:$G$141"),INDIRECT($A$4&amp;"!$A$41:$A$141"),0,-1,-1)+(M91-ROUNDDOWN(M91,2))*100*_xlfn.XLOOKUP(M91,INDIRECT($A$4&amp;"!$G$41:$G$141"),INDIRECT($A$4&amp;"!$A$41:$A$141"),0,1,1)))</f>
        <v>0.89239994004081691</v>
      </c>
      <c r="O91" s="66">
        <f t="shared" ca="1" si="16"/>
        <v>72.879328436666725</v>
      </c>
      <c r="S91" s="107">
        <f t="shared" ca="1" si="12"/>
        <v>18.126937156753314</v>
      </c>
      <c r="T91" s="51">
        <f t="shared" ca="1" si="17"/>
        <v>0.73255999999999999</v>
      </c>
      <c r="U91" s="35" cm="1">
        <f t="array" aca="1" ref="U91" ca="1">IF(ROUND(ROUND(T91,2)-T91,4)=0,_xlfn.XLOOKUP(T91,INDIRECT($A$4&amp;"!$G$41:$G$141"),INDIRECT($A$4&amp;"!$A$41:$A$141"),0,1,1),IF(T91&gt;=1,0,(ROUNDUP(T91,2)-T91)*100*_xlfn.XLOOKUP(T91,INDIRECT($A$4&amp;"!$G$41:$G$141"),INDIRECT($A$4&amp;"!$A$41:$A$141"),0,-1,-1)+(T91-ROUNDDOWN(T91,2))*100*_xlfn.XLOOKUP(T91,INDIRECT($A$4&amp;"!$G$41:$G$141"),INDIRECT($A$4&amp;"!$A$41:$A$141"),0,1,1)))</f>
        <v>0.6585727442314292</v>
      </c>
      <c r="V91" s="66">
        <f t="shared" ca="1" si="18"/>
        <v>179.27813592966683</v>
      </c>
    </row>
    <row r="92" spans="1:22" x14ac:dyDescent="0.35">
      <c r="A92" s="32">
        <f t="shared" si="19"/>
        <v>46553</v>
      </c>
      <c r="B92" s="65" cm="1">
        <f t="array" aca="1" ref="B92" ca="1">_xlfn.XLOOKUP(A92,INDIRECT($A$5&amp;"!$AJ$41:$AJ$406"),INDIRECT($A$5&amp;"!$AK$41:$AK$406"))*SUM($F$3:$I$3)</f>
        <v>0</v>
      </c>
      <c r="C92" s="65" cm="1">
        <f t="array" aca="1" ref="C92" ca="1">_xlfn.XLOOKUP(A92,INDIRECT($A$5&amp;"!$AJ$41:$AJ$406"),INDIRECT($A$5&amp;"!$AL$41:$AL$406"))*SUM($F$3:$I$3)</f>
        <v>24.5</v>
      </c>
      <c r="D92" s="65" cm="1">
        <f t="array" aca="1" ref="D92" ca="1">_xlfn.XLOOKUP(A92,INDIRECT($A$5&amp;"!$AJ$41:$AJ$406"),INDIRECT($A$5&amp;"!$AO$41:$AO$406"))*SUM($F$3:$I$3)</f>
        <v>22.05</v>
      </c>
      <c r="E92" s="34" cm="1">
        <f t="array" ref="E92">SUMPRODUCT(('PT Storengy'!$B$8:$I$372)*('PT Storengy'!$A$8:$A$372=$A92)*('PT Storengy'!$B$5:$I$5=$A$6)*('PT Storengy'!$B$7:$I$7=$A$7))</f>
        <v>0.7</v>
      </c>
      <c r="F92" s="107">
        <f t="shared" ca="1" si="10"/>
        <v>12.487225200000003</v>
      </c>
      <c r="G92" s="141">
        <f t="shared" ca="1" si="13"/>
        <v>0.50683999999999996</v>
      </c>
      <c r="H92" s="35" cm="1">
        <f t="array" aca="1" ref="H92" ca="1">IF(ROUND(ROUND(G92,2)-G92,4)=0,_xlfn.XLOOKUP(G92,INDIRECT($A$4&amp;"!$G$41:$G$141"),INDIRECT($A$4&amp;"!$A$41:$A$141"),0,1,1),IF(G92&gt;=1,0,(ROUNDUP(G92,2)-G92)*100*_xlfn.XLOOKUP(G92,INDIRECT($A$4&amp;"!$G$41:$G$141"),INDIRECT($A$4&amp;"!$A$41:$A$141"),0,-1,-1)+(G92-ROUNDDOWN(G92,2))*100*_xlfn.XLOOKUP(G92,INDIRECT($A$4&amp;"!$G$41:$G$141"),INDIRECT($A$4&amp;"!$A$41:$A$141"),0,1,1)))</f>
        <v>0.85173460455377914</v>
      </c>
      <c r="I92" s="66">
        <f t="shared" ca="1" si="14"/>
        <v>69.558300000000003</v>
      </c>
      <c r="J92" s="106" cm="1">
        <f t="array" aca="1" ref="J92" ca="1">IF(COUNTIFS('PTC NaTran'!$K$7:$K$15996,"",'PTC NaTran'!$A$7:$A$15996,J$16,'PTC NaTran'!$D$7:$D$15996,$A92,'PTC NaTran'!$C$7:$C$15996,"DEL")&gt;0,J$14,SUMIFS('PTC NaTran'!$K$7:$K$15996,'PTC NaTran'!$A$7:$A$15996,J$16,'PTC NaTran'!$D$7:$D$15996,$A92,'PTC NaTran'!$C$7:$C$15996,"DEL")*1.0026*$F$4/INDIRECT($A$4&amp;"!D9"))</f>
        <v>205.70091911764703</v>
      </c>
      <c r="K92" s="106">
        <v>1000</v>
      </c>
      <c r="L92" s="107">
        <f t="shared" ca="1" si="11"/>
        <v>10.702937524482572</v>
      </c>
      <c r="M92" s="141">
        <f t="shared" ca="1" si="15"/>
        <v>0.43389</v>
      </c>
      <c r="N92" s="35" cm="1">
        <f t="array" aca="1" ref="N92" ca="1">IF(ROUND(ROUND(M92,2)-M92,4)=0,_xlfn.XLOOKUP(M92,INDIRECT($A$4&amp;"!$G$41:$G$141"),INDIRECT($A$4&amp;"!$A$41:$A$141"),0,1,1),IF(M92&gt;=1,0,(ROUNDUP(M92,2)-M92)*100*_xlfn.XLOOKUP(M92,INDIRECT($A$4&amp;"!$G$41:$G$141"),INDIRECT($A$4&amp;"!$A$41:$A$141"),0,-1,-1)+(M92-ROUNDDOWN(M92,2))*100*_xlfn.XLOOKUP(M92,INDIRECT($A$4&amp;"!$G$41:$G$141"),INDIRECT($A$4&amp;"!$A$41:$A$141"),0,1,1)))</f>
        <v>0.89080396085273095</v>
      </c>
      <c r="O92" s="66">
        <f t="shared" ca="1" si="16"/>
        <v>72.748990136306375</v>
      </c>
      <c r="S92" s="107">
        <f t="shared" ca="1" si="12"/>
        <v>18.30407035117133</v>
      </c>
      <c r="T92" s="51">
        <f t="shared" ca="1" si="17"/>
        <v>0.73987000000000003</v>
      </c>
      <c r="U92" s="35" cm="1">
        <f t="array" aca="1" ref="U92" ca="1">IF(ROUND(ROUND(T92,2)-T92,4)=0,_xlfn.XLOOKUP(T92,INDIRECT($A$4&amp;"!$G$41:$G$141"),INDIRECT($A$4&amp;"!$A$41:$A$141"),0,1,1),IF(T92&gt;=1,0,(ROUNDUP(T92,2)-T92)*100*_xlfn.XLOOKUP(T92,INDIRECT($A$4&amp;"!$G$41:$G$141"),INDIRECT($A$4&amp;"!$A$41:$A$141"),0,-1,-1)+(T92-ROUNDDOWN(T92,2))*100*_xlfn.XLOOKUP(T92,INDIRECT($A$4&amp;"!$G$41:$G$141"),INDIRECT($A$4&amp;"!$A$41:$A$141"),0,1,1)))</f>
        <v>0.6506933672498475</v>
      </c>
      <c r="V92" s="66">
        <f t="shared" ca="1" si="18"/>
        <v>177.13319441801406</v>
      </c>
    </row>
    <row r="93" spans="1:22" x14ac:dyDescent="0.35">
      <c r="A93" s="32">
        <f t="shared" si="19"/>
        <v>46554</v>
      </c>
      <c r="B93" s="65" cm="1">
        <f t="array" aca="1" ref="B93" ca="1">_xlfn.XLOOKUP(A93,INDIRECT($A$5&amp;"!$AJ$41:$AJ$406"),INDIRECT($A$5&amp;"!$AK$41:$AK$406"))*SUM($F$3:$I$3)</f>
        <v>0</v>
      </c>
      <c r="C93" s="65" cm="1">
        <f t="array" aca="1" ref="C93" ca="1">_xlfn.XLOOKUP(A93,INDIRECT($A$5&amp;"!$AJ$41:$AJ$406"),INDIRECT($A$5&amp;"!$AL$41:$AL$406"))*SUM($F$3:$I$3)</f>
        <v>24.5</v>
      </c>
      <c r="D93" s="65" cm="1">
        <f t="array" aca="1" ref="D93" ca="1">_xlfn.XLOOKUP(A93,INDIRECT($A$5&amp;"!$AJ$41:$AJ$406"),INDIRECT($A$5&amp;"!$AO$41:$AO$406"))*SUM($F$3:$I$3)</f>
        <v>22.05</v>
      </c>
      <c r="E93" s="34" cm="1">
        <f t="array" ref="E93">SUMPRODUCT(('PT Storengy'!$B$8:$I$372)*('PT Storengy'!$A$8:$A$372=$A93)*('PT Storengy'!$B$5:$I$5=$A$6)*('PT Storengy'!$B$7:$I$7=$A$7))</f>
        <v>0.7</v>
      </c>
      <c r="F93" s="107">
        <f t="shared" ca="1" si="10"/>
        <v>12.556659300000003</v>
      </c>
      <c r="G93" s="141">
        <f t="shared" ca="1" si="13"/>
        <v>0.50968000000000002</v>
      </c>
      <c r="H93" s="35" cm="1">
        <f t="array" aca="1" ref="H93" ca="1">IF(ROUND(ROUND(G93,2)-G93,4)=0,_xlfn.XLOOKUP(G93,INDIRECT($A$4&amp;"!$G$41:$G$141"),INDIRECT($A$4&amp;"!$A$41:$A$141"),0,1,1),IF(G93&gt;=1,0,(ROUNDUP(G93,2)-G93)*100*_xlfn.XLOOKUP(G93,INDIRECT($A$4&amp;"!$G$41:$G$141"),INDIRECT($A$4&amp;"!$A$41:$A$141"),0,-1,-1)+(G93-ROUNDDOWN(G93,2))*100*_xlfn.XLOOKUP(G93,INDIRECT($A$4&amp;"!$G$41:$G$141"),INDIRECT($A$4&amp;"!$A$41:$A$141"),0,1,1)))</f>
        <v>0.85021360425372383</v>
      </c>
      <c r="I93" s="66">
        <f t="shared" ca="1" si="14"/>
        <v>69.434100000000001</v>
      </c>
      <c r="J93" s="106" cm="1">
        <f t="array" aca="1" ref="J93" ca="1">IF(COUNTIFS('PTC NaTran'!$K$7:$K$15996,"",'PTC NaTran'!$A$7:$A$15996,J$16,'PTC NaTran'!$D$7:$D$15996,$A93,'PTC NaTran'!$C$7:$C$15996,"DEL")&gt;0,J$14,SUMIFS('PTC NaTran'!$K$7:$K$15996,'PTC NaTran'!$A$7:$A$15996,J$16,'PTC NaTran'!$D$7:$D$15996,$A93,'PTC NaTran'!$C$7:$C$15996,"DEL")*1.0026*$F$4/INDIRECT($A$4&amp;"!D9"))</f>
        <v>205.70091911764703</v>
      </c>
      <c r="K93" s="106">
        <v>1000</v>
      </c>
      <c r="L93" s="107">
        <f t="shared" ca="1" si="11"/>
        <v>10.775557051072211</v>
      </c>
      <c r="M93" s="141">
        <f t="shared" ca="1" si="15"/>
        <v>0.43685000000000002</v>
      </c>
      <c r="N93" s="35" cm="1">
        <f t="array" aca="1" ref="N93" ca="1">IF(ROUND(ROUND(M93,2)-M93,4)=0,_xlfn.XLOOKUP(M93,INDIRECT($A$4&amp;"!$G$41:$G$141"),INDIRECT($A$4&amp;"!$A$41:$A$141"),0,1,1),IF(M93&gt;=1,0,(ROUNDUP(M93,2)-M93)*100*_xlfn.XLOOKUP(M93,INDIRECT($A$4&amp;"!$G$41:$G$141"),INDIRECT($A$4&amp;"!$A$41:$A$141"),0,-1,-1)+(M93-ROUNDDOWN(M93,2))*100*_xlfn.XLOOKUP(M93,INDIRECT($A$4&amp;"!$G$41:$G$141"),INDIRECT($A$4&amp;"!$A$41:$A$141"),0,1,1)))</f>
        <v>0.88921869293436351</v>
      </c>
      <c r="O93" s="66">
        <f t="shared" ca="1" si="16"/>
        <v>72.619526589639705</v>
      </c>
      <c r="S93" s="107">
        <f t="shared" ca="1" si="12"/>
        <v>18.479082078129803</v>
      </c>
      <c r="T93" s="51">
        <f t="shared" ca="1" si="17"/>
        <v>0.74709999999999999</v>
      </c>
      <c r="U93" s="35" cm="1">
        <f t="array" aca="1" ref="U93" ca="1">IF(ROUND(ROUND(T93,2)-T93,4)=0,_xlfn.XLOOKUP(T93,INDIRECT($A$4&amp;"!$G$41:$G$141"),INDIRECT($A$4&amp;"!$A$41:$A$141"),0,1,1),IF(T93&gt;=1,0,(ROUNDUP(T93,2)-T93)*100*_xlfn.XLOOKUP(T93,INDIRECT($A$4&amp;"!$G$41:$G$141"),INDIRECT($A$4&amp;"!$A$41:$A$141"),0,-1,-1)+(T93-ROUNDDOWN(T93,2))*100*_xlfn.XLOOKUP(T93,INDIRECT($A$4&amp;"!$G$41:$G$141"),INDIRECT($A$4&amp;"!$A$41:$A$141"),0,1,1)))</f>
        <v>0.64290022148010262</v>
      </c>
      <c r="V93" s="66">
        <f t="shared" ca="1" si="18"/>
        <v>175.01172695847239</v>
      </c>
    </row>
    <row r="94" spans="1:22" x14ac:dyDescent="0.35">
      <c r="A94" s="32">
        <f t="shared" si="19"/>
        <v>46555</v>
      </c>
      <c r="B94" s="65" cm="1">
        <f t="array" aca="1" ref="B94" ca="1">_xlfn.XLOOKUP(A94,INDIRECT($A$5&amp;"!$AJ$41:$AJ$406"),INDIRECT($A$5&amp;"!$AK$41:$AK$406"))*SUM($F$3:$I$3)</f>
        <v>0</v>
      </c>
      <c r="C94" s="65" cm="1">
        <f t="array" aca="1" ref="C94" ca="1">_xlfn.XLOOKUP(A94,INDIRECT($A$5&amp;"!$AJ$41:$AJ$406"),INDIRECT($A$5&amp;"!$AL$41:$AL$406"))*SUM($F$3:$I$3)</f>
        <v>24.5</v>
      </c>
      <c r="D94" s="65" cm="1">
        <f t="array" aca="1" ref="D94" ca="1">_xlfn.XLOOKUP(A94,INDIRECT($A$5&amp;"!$AJ$41:$AJ$406"),INDIRECT($A$5&amp;"!$AO$41:$AO$406"))*SUM($F$3:$I$3)</f>
        <v>22.05</v>
      </c>
      <c r="E94" s="34" cm="1">
        <f t="array" ref="E94">SUMPRODUCT(('PT Storengy'!$B$8:$I$372)*('PT Storengy'!$A$8:$A$372=$A94)*('PT Storengy'!$B$5:$I$5=$A$6)*('PT Storengy'!$B$7:$I$7=$A$7))</f>
        <v>0.7</v>
      </c>
      <c r="F94" s="107">
        <f t="shared" ca="1" si="10"/>
        <v>12.625969200000004</v>
      </c>
      <c r="G94" s="141">
        <f t="shared" ca="1" si="13"/>
        <v>0.51251999999999998</v>
      </c>
      <c r="H94" s="35" cm="1">
        <f t="array" aca="1" ref="H94" ca="1">IF(ROUND(ROUND(G94,2)-G94,4)=0,_xlfn.XLOOKUP(G94,INDIRECT($A$4&amp;"!$G$41:$G$141"),INDIRECT($A$4&amp;"!$A$41:$A$141"),0,1,1),IF(G94&gt;=1,0,(ROUNDUP(G94,2)-G94)*100*_xlfn.XLOOKUP(G94,INDIRECT($A$4&amp;"!$G$41:$G$141"),INDIRECT($A$4&amp;"!$A$41:$A$141"),0,-1,-1)+(G94-ROUNDDOWN(G94,2))*100*_xlfn.XLOOKUP(G94,INDIRECT($A$4&amp;"!$G$41:$G$141"),INDIRECT($A$4&amp;"!$A$41:$A$141"),0,1,1)))</f>
        <v>0.84869260395366863</v>
      </c>
      <c r="I94" s="66">
        <f t="shared" ca="1" si="14"/>
        <v>69.309899999999999</v>
      </c>
      <c r="J94" s="106" cm="1">
        <f t="array" aca="1" ref="J94" ca="1">IF(COUNTIFS('PTC NaTran'!$K$7:$K$15996,"",'PTC NaTran'!$A$7:$A$15996,J$16,'PTC NaTran'!$D$7:$D$15996,$A94,'PTC NaTran'!$C$7:$C$15996,"DEL")&gt;0,J$14,SUMIFS('PTC NaTran'!$K$7:$K$15996,'PTC NaTran'!$A$7:$A$15996,J$16,'PTC NaTran'!$D$7:$D$15996,$A94,'PTC NaTran'!$C$7:$C$15996,"DEL")*1.0026*$F$4/INDIRECT($A$4&amp;"!D9"))</f>
        <v>205.70091911764703</v>
      </c>
      <c r="K94" s="106">
        <v>1000</v>
      </c>
      <c r="L94" s="107">
        <f t="shared" ca="1" si="11"/>
        <v>10.848046676738337</v>
      </c>
      <c r="M94" s="141">
        <f t="shared" ca="1" si="15"/>
        <v>0.43981999999999999</v>
      </c>
      <c r="N94" s="35" cm="1">
        <f t="array" aca="1" ref="N94" ca="1">IF(ROUND(ROUND(M94,2)-M94,4)=0,_xlfn.XLOOKUP(M94,INDIRECT($A$4&amp;"!$G$41:$G$141"),INDIRECT($A$4&amp;"!$A$41:$A$141"),0,1,1),IF(M94&gt;=1,0,(ROUNDUP(M94,2)-M94)*100*_xlfn.XLOOKUP(M94,INDIRECT($A$4&amp;"!$G$41:$G$141"),INDIRECT($A$4&amp;"!$A$41:$A$141"),0,-1,-1)+(M94-ROUNDDOWN(M94,2))*100*_xlfn.XLOOKUP(M94,INDIRECT($A$4&amp;"!$G$41:$G$141"),INDIRECT($A$4&amp;"!$A$41:$A$141"),0,1,1)))</f>
        <v>0.88762806938113703</v>
      </c>
      <c r="O94" s="66">
        <f t="shared" ca="1" si="16"/>
        <v>72.489625666126202</v>
      </c>
      <c r="S94" s="107">
        <f t="shared" ca="1" si="12"/>
        <v>18.651993562793344</v>
      </c>
      <c r="T94" s="51">
        <f t="shared" ca="1" si="17"/>
        <v>0.75424999999999998</v>
      </c>
      <c r="U94" s="35" cm="1">
        <f t="array" aca="1" ref="U94" ca="1">IF(ROUND(ROUND(T94,2)-T94,4)=0,_xlfn.XLOOKUP(T94,INDIRECT($A$4&amp;"!$G$41:$G$141"),INDIRECT($A$4&amp;"!$A$41:$A$141"),0,1,1),IF(T94&gt;=1,0,(ROUNDUP(T94,2)-T94)*100*_xlfn.XLOOKUP(T94,INDIRECT($A$4&amp;"!$G$41:$G$141"),INDIRECT($A$4&amp;"!$A$41:$A$141"),0,-1,-1)+(T94-ROUNDDOWN(T94,2))*100*_xlfn.XLOOKUP(T94,INDIRECT($A$4&amp;"!$G$41:$G$141"),INDIRECT($A$4&amp;"!$A$41:$A$141"),0,1,1)))</f>
        <v>0.63518504570280676</v>
      </c>
      <c r="V94" s="66">
        <f t="shared" ca="1" si="18"/>
        <v>172.91148466354184</v>
      </c>
    </row>
    <row r="95" spans="1:22" x14ac:dyDescent="0.35">
      <c r="A95" s="32">
        <f t="shared" si="19"/>
        <v>46556</v>
      </c>
      <c r="B95" s="65" cm="1">
        <f t="array" aca="1" ref="B95" ca="1">_xlfn.XLOOKUP(A95,INDIRECT($A$5&amp;"!$AJ$41:$AJ$406"),INDIRECT($A$5&amp;"!$AK$41:$AK$406"))*SUM($F$3:$I$3)</f>
        <v>0</v>
      </c>
      <c r="C95" s="65" cm="1">
        <f t="array" aca="1" ref="C95" ca="1">_xlfn.XLOOKUP(A95,INDIRECT($A$5&amp;"!$AJ$41:$AJ$406"),INDIRECT($A$5&amp;"!$AL$41:$AL$406"))*SUM($F$3:$I$3)</f>
        <v>24.5</v>
      </c>
      <c r="D95" s="65" cm="1">
        <f t="array" aca="1" ref="D95" ca="1">_xlfn.XLOOKUP(A95,INDIRECT($A$5&amp;"!$AJ$41:$AJ$406"),INDIRECT($A$5&amp;"!$AO$41:$AO$406"))*SUM($F$3:$I$3)</f>
        <v>22.05</v>
      </c>
      <c r="E95" s="34" cm="1">
        <f t="array" ref="E95">SUMPRODUCT(('PT Storengy'!$B$8:$I$372)*('PT Storengy'!$A$8:$A$372=$A95)*('PT Storengy'!$B$5:$I$5=$A$6)*('PT Storengy'!$B$7:$I$7=$A$7))</f>
        <v>0.7</v>
      </c>
      <c r="F95" s="107">
        <f t="shared" ca="1" si="10"/>
        <v>12.695155300000003</v>
      </c>
      <c r="G95" s="141">
        <f t="shared" ca="1" si="13"/>
        <v>0.51534999999999997</v>
      </c>
      <c r="H95" s="35" cm="1">
        <f t="array" aca="1" ref="H95" ca="1">IF(ROUND(ROUND(G95,2)-G95,4)=0,_xlfn.XLOOKUP(G95,INDIRECT($A$4&amp;"!$G$41:$G$141"),INDIRECT($A$4&amp;"!$A$41:$A$141"),0,1,1),IF(G95&gt;=1,0,(ROUNDUP(G95,2)-G95)*100*_xlfn.XLOOKUP(G95,INDIRECT($A$4&amp;"!$G$41:$G$141"),INDIRECT($A$4&amp;"!$A$41:$A$141"),0,-1,-1)+(G95-ROUNDDOWN(G95,2))*100*_xlfn.XLOOKUP(G95,INDIRECT($A$4&amp;"!$G$41:$G$141"),INDIRECT($A$4&amp;"!$A$41:$A$141"),0,1,1)))</f>
        <v>0.84717695928847303</v>
      </c>
      <c r="I95" s="66">
        <f t="shared" ca="1" si="14"/>
        <v>69.186099999999996</v>
      </c>
      <c r="J95" s="106" cm="1">
        <f t="array" aca="1" ref="J95" ca="1">IF(COUNTIFS('PTC NaTran'!$K$7:$K$15996,"",'PTC NaTran'!$A$7:$A$15996,J$16,'PTC NaTran'!$D$7:$D$15996,$A95,'PTC NaTran'!$C$7:$C$15996,"DEL")&gt;0,J$14,SUMIFS('PTC NaTran'!$K$7:$K$15996,'PTC NaTran'!$A$7:$A$15996,J$16,'PTC NaTran'!$D$7:$D$15996,$A95,'PTC NaTran'!$C$7:$C$15996,"DEL")*1.0026*$F$4/INDIRECT($A$4&amp;"!D9"))</f>
        <v>205.70091911764703</v>
      </c>
      <c r="K95" s="106">
        <v>1000</v>
      </c>
      <c r="L95" s="107">
        <f t="shared" ca="1" si="11"/>
        <v>10.920406838857796</v>
      </c>
      <c r="M95" s="141">
        <f t="shared" ca="1" si="15"/>
        <v>0.44278000000000001</v>
      </c>
      <c r="N95" s="35" cm="1">
        <f t="array" aca="1" ref="N95" ca="1">IF(ROUND(ROUND(M95,2)-M95,4)=0,_xlfn.XLOOKUP(M95,INDIRECT($A$4&amp;"!$G$41:$G$141"),INDIRECT($A$4&amp;"!$A$41:$A$141"),0,1,1),IF(M95&gt;=1,0,(ROUNDUP(M95,2)-M95)*100*_xlfn.XLOOKUP(M95,INDIRECT($A$4&amp;"!$G$41:$G$141"),INDIRECT($A$4&amp;"!$A$41:$A$141"),0,-1,-1)+(M95-ROUNDDOWN(M95,2))*100*_xlfn.XLOOKUP(M95,INDIRECT($A$4&amp;"!$G$41:$G$141"),INDIRECT($A$4&amp;"!$A$41:$A$141"),0,1,1)))</f>
        <v>0.8860428014627697</v>
      </c>
      <c r="O95" s="66">
        <f t="shared" ca="1" si="16"/>
        <v>72.360162119459545</v>
      </c>
      <c r="S95" s="107">
        <f t="shared" ca="1" si="12"/>
        <v>18.822829726559078</v>
      </c>
      <c r="T95" s="51">
        <f t="shared" ca="1" si="17"/>
        <v>0.76131000000000004</v>
      </c>
      <c r="U95" s="35" cm="1">
        <f t="array" aca="1" ref="U95" ca="1">IF(ROUND(ROUND(T95,2)-T95,4)=0,_xlfn.XLOOKUP(T95,INDIRECT($A$4&amp;"!$G$41:$G$141"),INDIRECT($A$4&amp;"!$A$41:$A$141"),0,1,1),IF(T95&gt;=1,0,(ROUNDUP(T95,2)-T95)*100*_xlfn.XLOOKUP(T95,INDIRECT($A$4&amp;"!$G$41:$G$141"),INDIRECT($A$4&amp;"!$A$41:$A$141"),0,-1,-1)+(T95-ROUNDDOWN(T95,2))*100*_xlfn.XLOOKUP(T95,INDIRECT($A$4&amp;"!$G$41:$G$141"),INDIRECT($A$4&amp;"!$A$41:$A$141"),0,1,1)))</f>
        <v>0.62756141791494957</v>
      </c>
      <c r="V95" s="66">
        <f t="shared" ca="1" si="18"/>
        <v>170.83616376573627</v>
      </c>
    </row>
    <row r="96" spans="1:22" x14ac:dyDescent="0.35">
      <c r="A96" s="32">
        <f t="shared" si="19"/>
        <v>46557</v>
      </c>
      <c r="B96" s="65" cm="1">
        <f t="array" aca="1" ref="B96" ca="1">_xlfn.XLOOKUP(A96,INDIRECT($A$5&amp;"!$AJ$41:$AJ$406"),INDIRECT($A$5&amp;"!$AK$41:$AK$406"))*SUM($F$3:$I$3)</f>
        <v>0</v>
      </c>
      <c r="C96" s="65" cm="1">
        <f t="array" aca="1" ref="C96" ca="1">_xlfn.XLOOKUP(A96,INDIRECT($A$5&amp;"!$AJ$41:$AJ$406"),INDIRECT($A$5&amp;"!$AL$41:$AL$406"))*SUM($F$3:$I$3)</f>
        <v>24.5</v>
      </c>
      <c r="D96" s="65" cm="1">
        <f t="array" aca="1" ref="D96" ca="1">_xlfn.XLOOKUP(A96,INDIRECT($A$5&amp;"!$AJ$41:$AJ$406"),INDIRECT($A$5&amp;"!$AO$41:$AO$406"))*SUM($F$3:$I$3)</f>
        <v>22.05</v>
      </c>
      <c r="E96" s="34" cm="1">
        <f t="array" ref="E96">SUMPRODUCT(('PT Storengy'!$B$8:$I$372)*('PT Storengy'!$A$8:$A$372=$A96)*('PT Storengy'!$B$5:$I$5=$A$6)*('PT Storengy'!$B$7:$I$7=$A$7))</f>
        <v>0.6</v>
      </c>
      <c r="F96" s="107">
        <f t="shared" ca="1" si="10"/>
        <v>12.787239000000003</v>
      </c>
      <c r="G96" s="141">
        <f t="shared" ca="1" si="13"/>
        <v>0.51817000000000002</v>
      </c>
      <c r="H96" s="35" cm="1">
        <f t="array" aca="1" ref="H96" ca="1">IF(ROUND(ROUND(G96,2)-G96,4)=0,_xlfn.XLOOKUP(G96,INDIRECT($A$4&amp;"!$G$41:$G$141"),INDIRECT($A$4&amp;"!$A$41:$A$141"),0,1,1),IF(G96&gt;=1,0,(ROUNDUP(G96,2)-G96)*100*_xlfn.XLOOKUP(G96,INDIRECT($A$4&amp;"!$G$41:$G$141"),INDIRECT($A$4&amp;"!$A$41:$A$141"),0,-1,-1)+(G96-ROUNDDOWN(G96,2))*100*_xlfn.XLOOKUP(G96,INDIRECT($A$4&amp;"!$G$41:$G$141"),INDIRECT($A$4&amp;"!$A$41:$A$141"),0,1,1)))</f>
        <v>0.84566667025813647</v>
      </c>
      <c r="I96" s="66">
        <f t="shared" ca="1" si="14"/>
        <v>92.083699999999993</v>
      </c>
      <c r="J96" s="106" cm="1">
        <f t="array" aca="1" ref="J96" ca="1">IF(COUNTIFS('PTC NaTran'!$K$7:$K$15996,"",'PTC NaTran'!$A$7:$A$15996,J$16,'PTC NaTran'!$D$7:$D$15996,$A96,'PTC NaTran'!$C$7:$C$15996,"DEL")&gt;0,J$14,SUMIFS('PTC NaTran'!$K$7:$K$15996,'PTC NaTran'!$A$7:$A$15996,J$16,'PTC NaTran'!$D$7:$D$15996,$A96,'PTC NaTran'!$C$7:$C$15996,"DEL")*1.0026*$F$4/INDIRECT($A$4&amp;"!D9"))</f>
        <v>205.70091911764703</v>
      </c>
      <c r="K96" s="106">
        <v>1000</v>
      </c>
      <c r="L96" s="107">
        <f t="shared" ca="1" si="11"/>
        <v>11.016715020123982</v>
      </c>
      <c r="M96" s="141">
        <f t="shared" ca="1" si="15"/>
        <v>0.44573000000000002</v>
      </c>
      <c r="N96" s="35" cm="1">
        <f t="array" aca="1" ref="N96" ca="1">IF(ROUND(ROUND(M96,2)-M96,4)=0,_xlfn.XLOOKUP(M96,INDIRECT($A$4&amp;"!$G$41:$G$141"),INDIRECT($A$4&amp;"!$A$41:$A$141"),0,1,1),IF(M96&gt;=1,0,(ROUNDUP(M96,2)-M96)*100*_xlfn.XLOOKUP(M96,INDIRECT($A$4&amp;"!$G$41:$G$141"),INDIRECT($A$4&amp;"!$A$41:$A$141"),0,-1,-1)+(M96-ROUNDDOWN(M96,2))*100*_xlfn.XLOOKUP(M96,INDIRECT($A$4&amp;"!$G$41:$G$141"),INDIRECT($A$4&amp;"!$A$41:$A$141"),0,1,1)))</f>
        <v>0.88446288917926175</v>
      </c>
      <c r="O96" s="66">
        <f t="shared" ca="1" si="16"/>
        <v>96.308181266186295</v>
      </c>
      <c r="S96" s="107">
        <f t="shared" ca="1" si="12"/>
        <v>18.991617025359133</v>
      </c>
      <c r="T96" s="51">
        <f t="shared" ca="1" si="17"/>
        <v>0.76827999999999996</v>
      </c>
      <c r="U96" s="35" cm="1">
        <f t="array" aca="1" ref="U96" ca="1">IF(ROUND(ROUND(T96,2)-T96,4)=0,_xlfn.XLOOKUP(T96,INDIRECT($A$4&amp;"!$G$41:$G$141"),INDIRECT($A$4&amp;"!$A$41:$A$141"),0,1,1),IF(T96&gt;=1,0,(ROUNDUP(T96,2)-T96)*100*_xlfn.XLOOKUP(T96,INDIRECT($A$4&amp;"!$G$41:$G$141"),INDIRECT($A$4&amp;"!$A$41:$A$141"),0,-1,-1)+(T96-ROUNDDOWN(T96,2))*100*_xlfn.XLOOKUP(T96,INDIRECT($A$4&amp;"!$G$41:$G$141"),INDIRECT($A$4&amp;"!$A$41:$A$141"),0,1,1)))</f>
        <v>0.62003497518387818</v>
      </c>
      <c r="V96" s="66">
        <f t="shared" ca="1" si="18"/>
        <v>168.78729880005574</v>
      </c>
    </row>
    <row r="97" spans="1:22" x14ac:dyDescent="0.35">
      <c r="A97" s="32">
        <f t="shared" si="19"/>
        <v>46558</v>
      </c>
      <c r="B97" s="65" cm="1">
        <f t="array" aca="1" ref="B97" ca="1">_xlfn.XLOOKUP(A97,INDIRECT($A$5&amp;"!$AJ$41:$AJ$406"),INDIRECT($A$5&amp;"!$AK$41:$AK$406"))*SUM($F$3:$I$3)</f>
        <v>0</v>
      </c>
      <c r="C97" s="65" cm="1">
        <f t="array" aca="1" ref="C97" ca="1">_xlfn.XLOOKUP(A97,INDIRECT($A$5&amp;"!$AJ$41:$AJ$406"),INDIRECT($A$5&amp;"!$AL$41:$AL$406"))*SUM($F$3:$I$3)</f>
        <v>24.5</v>
      </c>
      <c r="D97" s="65" cm="1">
        <f t="array" aca="1" ref="D97" ca="1">_xlfn.XLOOKUP(A97,INDIRECT($A$5&amp;"!$AJ$41:$AJ$406"),INDIRECT($A$5&amp;"!$AO$41:$AO$406"))*SUM($F$3:$I$3)</f>
        <v>22.05</v>
      </c>
      <c r="E97" s="34" cm="1">
        <f t="array" ref="E97">SUMPRODUCT(('PT Storengy'!$B$8:$I$372)*('PT Storengy'!$A$8:$A$372=$A97)*('PT Storengy'!$B$5:$I$5=$A$6)*('PT Storengy'!$B$7:$I$7=$A$7))</f>
        <v>0.6</v>
      </c>
      <c r="F97" s="107">
        <f t="shared" ca="1" si="10"/>
        <v>12.879103400000004</v>
      </c>
      <c r="G97" s="141">
        <f t="shared" ca="1" si="13"/>
        <v>0.52193000000000001</v>
      </c>
      <c r="H97" s="35" cm="1">
        <f t="array" aca="1" ref="H97" ca="1">IF(ROUND(ROUND(G97,2)-G97,4)=0,_xlfn.XLOOKUP(G97,INDIRECT($A$4&amp;"!$G$41:$G$141"),INDIRECT($A$4&amp;"!$A$41:$A$141"),0,1,1),IF(G97&gt;=1,0,(ROUNDUP(G97,2)-G97)*100*_xlfn.XLOOKUP(G97,INDIRECT($A$4&amp;"!$G$41:$G$141"),INDIRECT($A$4&amp;"!$A$41:$A$141"),0,-1,-1)+(G97-ROUNDDOWN(G97,2))*100*_xlfn.XLOOKUP(G97,INDIRECT($A$4&amp;"!$G$41:$G$141"),INDIRECT($A$4&amp;"!$A$41:$A$141"),0,1,1)))</f>
        <v>0.84365295155102127</v>
      </c>
      <c r="I97" s="66">
        <f t="shared" ca="1" si="14"/>
        <v>91.864400000000003</v>
      </c>
      <c r="J97" s="106" cm="1">
        <f t="array" aca="1" ref="J97" ca="1">IF(COUNTIFS('PTC NaTran'!$K$7:$K$15996,"",'PTC NaTran'!$A$7:$A$15996,J$16,'PTC NaTran'!$D$7:$D$15996,$A97,'PTC NaTran'!$C$7:$C$15996,"DEL")&gt;0,J$14,SUMIFS('PTC NaTran'!$K$7:$K$15996,'PTC NaTran'!$A$7:$A$15996,J$16,'PTC NaTran'!$D$7:$D$15996,$A97,'PTC NaTran'!$C$7:$C$15996,"DEL")*1.0026*$F$4/INDIRECT($A$4&amp;"!D9"))</f>
        <v>205.70091911764703</v>
      </c>
      <c r="K97" s="106">
        <v>1000</v>
      </c>
      <c r="L97" s="107">
        <f t="shared" ca="1" si="11"/>
        <v>11.11279401592242</v>
      </c>
      <c r="M97" s="141">
        <f t="shared" ca="1" si="15"/>
        <v>0.44966</v>
      </c>
      <c r="N97" s="35" cm="1">
        <f t="array" aca="1" ref="N97" ca="1">IF(ROUND(ROUND(M97,2)-M97,4)=0,_xlfn.XLOOKUP(M97,INDIRECT($A$4&amp;"!$G$41:$G$141"),INDIRECT($A$4&amp;"!$A$41:$A$141"),0,1,1),IF(M97&gt;=1,0,(ROUNDUP(M97,2)-M97)*100*_xlfn.XLOOKUP(M97,INDIRECT($A$4&amp;"!$G$41:$G$141"),INDIRECT($A$4&amp;"!$A$41:$A$141"),0,-1,-1)+(M97-ROUNDDOWN(M97,2))*100*_xlfn.XLOOKUP(M97,INDIRECT($A$4&amp;"!$G$41:$G$141"),INDIRECT($A$4&amp;"!$A$41:$A$141"),0,1,1)))</f>
        <v>0.88235812467953756</v>
      </c>
      <c r="O97" s="66">
        <f t="shared" ca="1" si="16"/>
        <v>96.078995798438541</v>
      </c>
      <c r="S97" s="107">
        <f t="shared" ca="1" si="12"/>
        <v>19.158378975577619</v>
      </c>
      <c r="T97" s="51">
        <f t="shared" ca="1" si="17"/>
        <v>0.77517000000000003</v>
      </c>
      <c r="U97" s="35" cm="1">
        <f t="array" aca="1" ref="U97" ca="1">IF(ROUND(ROUND(T97,2)-T97,4)=0,_xlfn.XLOOKUP(T97,INDIRECT($A$4&amp;"!$G$41:$G$141"),INDIRECT($A$4&amp;"!$A$41:$A$141"),0,1,1),IF(T97&gt;=1,0,(ROUNDUP(T97,2)-T97)*100*_xlfn.XLOOKUP(T97,INDIRECT($A$4&amp;"!$G$41:$G$141"),INDIRECT($A$4&amp;"!$A$41:$A$141"),0,-1,-1)+(T97-ROUNDDOWN(T97,2))*100*_xlfn.XLOOKUP(T97,INDIRECT($A$4&amp;"!$G$41:$G$141"),INDIRECT($A$4&amp;"!$A$41:$A$141"),0,1,1)))</f>
        <v>0.61259491916994957</v>
      </c>
      <c r="V97" s="66">
        <f t="shared" ca="1" si="18"/>
        <v>166.76195021848628</v>
      </c>
    </row>
    <row r="98" spans="1:22" x14ac:dyDescent="0.35">
      <c r="A98" s="32">
        <f t="shared" si="19"/>
        <v>46559</v>
      </c>
      <c r="B98" s="65" cm="1">
        <f t="array" aca="1" ref="B98" ca="1">_xlfn.XLOOKUP(A98,INDIRECT($A$5&amp;"!$AJ$41:$AJ$406"),INDIRECT($A$5&amp;"!$AK$41:$AK$406"))*SUM($F$3:$I$3)</f>
        <v>0</v>
      </c>
      <c r="C98" s="65" cm="1">
        <f t="array" aca="1" ref="C98" ca="1">_xlfn.XLOOKUP(A98,INDIRECT($A$5&amp;"!$AJ$41:$AJ$406"),INDIRECT($A$5&amp;"!$AL$41:$AL$406"))*SUM($F$3:$I$3)</f>
        <v>24.5</v>
      </c>
      <c r="D98" s="65" cm="1">
        <f t="array" aca="1" ref="D98" ca="1">_xlfn.XLOOKUP(A98,INDIRECT($A$5&amp;"!$AJ$41:$AJ$406"),INDIRECT($A$5&amp;"!$AO$41:$AO$406"))*SUM($F$3:$I$3)</f>
        <v>22.05</v>
      </c>
      <c r="E98" s="34" cm="1">
        <f t="array" ref="E98">SUMPRODUCT(('PT Storengy'!$B$8:$I$372)*('PT Storengy'!$A$8:$A$372=$A98)*('PT Storengy'!$B$5:$I$5=$A$6)*('PT Storengy'!$B$7:$I$7=$A$7))</f>
        <v>0.6</v>
      </c>
      <c r="F98" s="107">
        <f t="shared" ca="1" si="10"/>
        <v>12.970749100000004</v>
      </c>
      <c r="G98" s="141">
        <f t="shared" ca="1" si="13"/>
        <v>0.52568000000000004</v>
      </c>
      <c r="H98" s="35" cm="1">
        <f t="array" aca="1" ref="H98" ca="1">IF(ROUND(ROUND(G98,2)-G98,4)=0,_xlfn.XLOOKUP(G98,INDIRECT($A$4&amp;"!$G$41:$G$141"),INDIRECT($A$4&amp;"!$A$41:$A$141"),0,1,1),IF(G98&gt;=1,0,(ROUNDUP(G98,2)-G98)*100*_xlfn.XLOOKUP(G98,INDIRECT($A$4&amp;"!$G$41:$G$141"),INDIRECT($A$4&amp;"!$A$41:$A$141"),0,-1,-1)+(G98-ROUNDDOWN(G98,2))*100*_xlfn.XLOOKUP(G98,INDIRECT($A$4&amp;"!$G$41:$G$141"),INDIRECT($A$4&amp;"!$A$41:$A$141"),0,1,1)))</f>
        <v>0.84164458847876522</v>
      </c>
      <c r="I98" s="66">
        <f t="shared" ca="1" si="14"/>
        <v>91.645700000000005</v>
      </c>
      <c r="J98" s="106" cm="1">
        <f t="array" aca="1" ref="J98" ca="1">IF(COUNTIFS('PTC NaTran'!$K$7:$K$15996,"",'PTC NaTran'!$A$7:$A$15996,J$16,'PTC NaTran'!$D$7:$D$15996,$A98,'PTC NaTran'!$C$7:$C$15996,"DEL")&gt;0,J$14,SUMIFS('PTC NaTran'!$K$7:$K$15996,'PTC NaTran'!$A$7:$A$15996,J$16,'PTC NaTran'!$D$7:$D$15996,$A98,'PTC NaTran'!$C$7:$C$15996,"DEL")*1.0026*$F$4/INDIRECT($A$4&amp;"!D9"))</f>
        <v>205.70091911764703</v>
      </c>
      <c r="K98" s="106">
        <v>1000</v>
      </c>
      <c r="L98" s="107">
        <f t="shared" ca="1" si="11"/>
        <v>11.20864440942224</v>
      </c>
      <c r="M98" s="141">
        <f t="shared" ca="1" si="15"/>
        <v>0.45357999999999998</v>
      </c>
      <c r="N98" s="35" cm="1">
        <f t="array" aca="1" ref="N98" ca="1">IF(ROUND(ROUND(M98,2)-M98,4)=0,_xlfn.XLOOKUP(M98,INDIRECT($A$4&amp;"!$G$41:$G$141"),INDIRECT($A$4&amp;"!$A$41:$A$141"),0,1,1),IF(M98&gt;=1,0,(ROUNDUP(M98,2)-M98)*100*_xlfn.XLOOKUP(M98,INDIRECT($A$4&amp;"!$G$41:$G$141"),INDIRECT($A$4&amp;"!$A$41:$A$141"),0,-1,-1)+(M98-ROUNDDOWN(M98,2))*100*_xlfn.XLOOKUP(M98,INDIRECT($A$4&amp;"!$G$41:$G$141"),INDIRECT($A$4&amp;"!$A$41:$A$141"),0,1,1)))</f>
        <v>0.88025871581467263</v>
      </c>
      <c r="O98" s="66">
        <f t="shared" ca="1" si="16"/>
        <v>95.850393499819916</v>
      </c>
      <c r="S98" s="107">
        <f t="shared" ca="1" si="12"/>
        <v>19.323142033146663</v>
      </c>
      <c r="T98" s="51">
        <f t="shared" ca="1" si="17"/>
        <v>0.78197000000000005</v>
      </c>
      <c r="U98" s="35" cm="1">
        <f t="array" aca="1" ref="U98" ca="1">IF(ROUND(ROUND(T98,2)-T98,4)=0,_xlfn.XLOOKUP(T98,INDIRECT($A$4&amp;"!$G$41:$G$141"),INDIRECT($A$4&amp;"!$A$41:$A$141"),0,1,1),IF(T98&gt;=1,0,(ROUNDUP(T98,2)-T98)*100*_xlfn.XLOOKUP(T98,INDIRECT($A$4&amp;"!$G$41:$G$141"),INDIRECT($A$4&amp;"!$A$41:$A$141"),0,-1,-1)+(T98-ROUNDDOWN(T98,2))*100*_xlfn.XLOOKUP(T98,INDIRECT($A$4&amp;"!$G$41:$G$141"),INDIRECT($A$4&amp;"!$A$41:$A$141"),0,1,1)))</f>
        <v>0.60525204821280665</v>
      </c>
      <c r="V98" s="66">
        <f t="shared" ca="1" si="18"/>
        <v>164.76305756904182</v>
      </c>
    </row>
    <row r="99" spans="1:22" x14ac:dyDescent="0.35">
      <c r="A99" s="32">
        <f t="shared" si="19"/>
        <v>46560</v>
      </c>
      <c r="B99" s="65" cm="1">
        <f t="array" aca="1" ref="B99" ca="1">_xlfn.XLOOKUP(A99,INDIRECT($A$5&amp;"!$AJ$41:$AJ$406"),INDIRECT($A$5&amp;"!$AK$41:$AK$406"))*SUM($F$3:$I$3)</f>
        <v>0</v>
      </c>
      <c r="C99" s="65" cm="1">
        <f t="array" aca="1" ref="C99" ca="1">_xlfn.XLOOKUP(A99,INDIRECT($A$5&amp;"!$AJ$41:$AJ$406"),INDIRECT($A$5&amp;"!$AL$41:$AL$406"))*SUM($F$3:$I$3)</f>
        <v>24.5</v>
      </c>
      <c r="D99" s="65" cm="1">
        <f t="array" aca="1" ref="D99" ca="1">_xlfn.XLOOKUP(A99,INDIRECT($A$5&amp;"!$AJ$41:$AJ$406"),INDIRECT($A$5&amp;"!$AO$41:$AO$406"))*SUM($F$3:$I$3)</f>
        <v>22.05</v>
      </c>
      <c r="E99" s="34" cm="1">
        <f t="array" ref="E99">SUMPRODUCT(('PT Storengy'!$B$8:$I$372)*('PT Storengy'!$A$8:$A$372=$A99)*('PT Storengy'!$B$5:$I$5=$A$6)*('PT Storengy'!$B$7:$I$7=$A$7))</f>
        <v>0.6</v>
      </c>
      <c r="F99" s="107">
        <f t="shared" ca="1" si="10"/>
        <v>13.062176700000004</v>
      </c>
      <c r="G99" s="141">
        <f t="shared" ca="1" si="13"/>
        <v>0.52942</v>
      </c>
      <c r="H99" s="35" cm="1">
        <f t="array" aca="1" ref="H99" ca="1">IF(ROUND(ROUND(G99,2)-G99,4)=0,_xlfn.XLOOKUP(G99,INDIRECT($A$4&amp;"!$G$41:$G$141"),INDIRECT($A$4&amp;"!$A$41:$A$141"),0,1,1),IF(G99&gt;=1,0,(ROUNDUP(G99,2)-G99)*100*_xlfn.XLOOKUP(G99,INDIRECT($A$4&amp;"!$G$41:$G$141"),INDIRECT($A$4&amp;"!$A$41:$A$141"),0,-1,-1)+(G99-ROUNDDOWN(G99,2))*100*_xlfn.XLOOKUP(G99,INDIRECT($A$4&amp;"!$G$41:$G$141"),INDIRECT($A$4&amp;"!$A$41:$A$141"),0,1,1)))</f>
        <v>0.83964158104136866</v>
      </c>
      <c r="I99" s="66">
        <f t="shared" ca="1" si="14"/>
        <v>91.427599999999998</v>
      </c>
      <c r="J99" s="106" cm="1">
        <f t="array" aca="1" ref="J99" ca="1">IF(COUNTIFS('PTC NaTran'!$K$7:$K$15996,"",'PTC NaTran'!$A$7:$A$15996,J$16,'PTC NaTran'!$D$7:$D$15996,$A99,'PTC NaTran'!$C$7:$C$15996,"DEL")&gt;0,J$14,SUMIFS('PTC NaTran'!$K$7:$K$15996,'PTC NaTran'!$A$7:$A$15996,J$16,'PTC NaTran'!$D$7:$D$15996,$A99,'PTC NaTran'!$C$7:$C$15996,"DEL")*1.0026*$F$4/INDIRECT($A$4&amp;"!D9"))</f>
        <v>205.70091911764703</v>
      </c>
      <c r="K99" s="106">
        <v>1000</v>
      </c>
      <c r="L99" s="107">
        <f t="shared" ca="1" si="11"/>
        <v>11.304266200623442</v>
      </c>
      <c r="M99" s="141">
        <f t="shared" ca="1" si="15"/>
        <v>0.45750000000000002</v>
      </c>
      <c r="N99" s="35" cm="1">
        <f t="array" aca="1" ref="N99" ca="1">IF(ROUND(ROUND(M99,2)-M99,4)=0,_xlfn.XLOOKUP(M99,INDIRECT($A$4&amp;"!$G$41:$G$141"),INDIRECT($A$4&amp;"!$A$41:$A$141"),0,1,1),IF(M99&gt;=1,0,(ROUNDUP(M99,2)-M99)*100*_xlfn.XLOOKUP(M99,INDIRECT($A$4&amp;"!$G$41:$G$141"),INDIRECT($A$4&amp;"!$A$41:$A$141"),0,-1,-1)+(M99-ROUNDDOWN(M99,2))*100*_xlfn.XLOOKUP(M99,INDIRECT($A$4&amp;"!$G$41:$G$141"),INDIRECT($A$4&amp;"!$A$41:$A$141"),0,1,1)))</f>
        <v>0.87815930694980771</v>
      </c>
      <c r="O99" s="66">
        <f t="shared" ca="1" si="16"/>
        <v>95.62179120120129</v>
      </c>
      <c r="S99" s="107">
        <f t="shared" ca="1" si="12"/>
        <v>19.485926774902357</v>
      </c>
      <c r="T99" s="51">
        <f t="shared" ca="1" si="17"/>
        <v>0.78869999999999996</v>
      </c>
      <c r="U99" s="35" cm="1">
        <f t="array" aca="1" ref="U99" ca="1">IF(ROUND(ROUND(T99,2)-T99,4)=0,_xlfn.XLOOKUP(T99,INDIRECT($A$4&amp;"!$G$41:$G$141"),INDIRECT($A$4&amp;"!$A$41:$A$141"),0,1,1),IF(T99&gt;=1,0,(ROUNDUP(T99,2)-T99)*100*_xlfn.XLOOKUP(T99,INDIRECT($A$4&amp;"!$G$41:$G$141"),INDIRECT($A$4&amp;"!$A$41:$A$141"),0,-1,-1)+(T99-ROUNDDOWN(T99,2))*100*_xlfn.XLOOKUP(T99,INDIRECT($A$4&amp;"!$G$41:$G$141"),INDIRECT($A$4&amp;"!$A$41:$A$141"),0,1,1)))</f>
        <v>0.59798476563316394</v>
      </c>
      <c r="V99" s="66">
        <f t="shared" ca="1" si="18"/>
        <v>162.78474175569463</v>
      </c>
    </row>
    <row r="100" spans="1:22" x14ac:dyDescent="0.35">
      <c r="A100" s="32">
        <f t="shared" si="19"/>
        <v>46561</v>
      </c>
      <c r="B100" s="65" cm="1">
        <f t="array" aca="1" ref="B100" ca="1">_xlfn.XLOOKUP(A100,INDIRECT($A$5&amp;"!$AJ$41:$AJ$406"),INDIRECT($A$5&amp;"!$AK$41:$AK$406"))*SUM($F$3:$I$3)</f>
        <v>0</v>
      </c>
      <c r="C100" s="65" cm="1">
        <f t="array" aca="1" ref="C100" ca="1">_xlfn.XLOOKUP(A100,INDIRECT($A$5&amp;"!$AJ$41:$AJ$406"),INDIRECT($A$5&amp;"!$AL$41:$AL$406"))*SUM($F$3:$I$3)</f>
        <v>24.5</v>
      </c>
      <c r="D100" s="65" cm="1">
        <f t="array" aca="1" ref="D100" ca="1">_xlfn.XLOOKUP(A100,INDIRECT($A$5&amp;"!$AJ$41:$AJ$406"),INDIRECT($A$5&amp;"!$AO$41:$AO$406"))*SUM($F$3:$I$3)</f>
        <v>22.05</v>
      </c>
      <c r="E100" s="34" cm="1">
        <f t="array" ref="E100">SUMPRODUCT(('PT Storengy'!$B$8:$I$372)*('PT Storengy'!$A$8:$A$372=$A100)*('PT Storengy'!$B$5:$I$5=$A$6)*('PT Storengy'!$B$7:$I$7=$A$7))</f>
        <v>0.6</v>
      </c>
      <c r="F100" s="107">
        <f t="shared" ca="1" si="10"/>
        <v>13.153386800000003</v>
      </c>
      <c r="G100" s="141">
        <f t="shared" ca="1" si="13"/>
        <v>0.53315000000000001</v>
      </c>
      <c r="H100" s="35" cm="1">
        <f t="array" aca="1" ref="H100" ca="1">IF(ROUND(ROUND(G100,2)-G100,4)=0,_xlfn.XLOOKUP(G100,INDIRECT($A$4&amp;"!$G$41:$G$141"),INDIRECT($A$4&amp;"!$A$41:$A$141"),0,1,1),IF(G100&gt;=1,0,(ROUNDUP(G100,2)-G100)*100*_xlfn.XLOOKUP(G100,INDIRECT($A$4&amp;"!$G$41:$G$141"),INDIRECT($A$4&amp;"!$A$41:$A$141"),0,-1,-1)+(G100-ROUNDDOWN(G100,2))*100*_xlfn.XLOOKUP(G100,INDIRECT($A$4&amp;"!$G$41:$G$141"),INDIRECT($A$4&amp;"!$A$41:$A$141"),0,1,1)))</f>
        <v>0.83764392923883157</v>
      </c>
      <c r="I100" s="66">
        <f t="shared" ca="1" si="14"/>
        <v>91.210099999999997</v>
      </c>
      <c r="J100" s="106" cm="1">
        <f t="array" aca="1" ref="J100" ca="1">IF(COUNTIFS('PTC NaTran'!$K$7:$K$15996,"",'PTC NaTran'!$A$7:$A$15996,J$16,'PTC NaTran'!$D$7:$D$15996,$A100,'PTC NaTran'!$C$7:$C$15996,"DEL")&gt;0,J$14,SUMIFS('PTC NaTran'!$K$7:$K$15996,'PTC NaTran'!$A$7:$A$15996,J$16,'PTC NaTran'!$D$7:$D$15996,$A100,'PTC NaTran'!$C$7:$C$15996,"DEL")*1.0026*$F$4/INDIRECT($A$4&amp;"!D9"))</f>
        <v>205.70091911764703</v>
      </c>
      <c r="K100" s="106">
        <v>1000</v>
      </c>
      <c r="L100" s="107">
        <f t="shared" ca="1" si="11"/>
        <v>11.399660555864282</v>
      </c>
      <c r="M100" s="141">
        <f t="shared" ca="1" si="15"/>
        <v>0.46139999999999998</v>
      </c>
      <c r="N100" s="35" cm="1">
        <f t="array" aca="1" ref="N100" ca="1">IF(ROUND(ROUND(M100,2)-M100,4)=0,_xlfn.XLOOKUP(M100,INDIRECT($A$4&amp;"!$G$41:$G$141"),INDIRECT($A$4&amp;"!$A$41:$A$141"),0,1,1),IF(M100&gt;=1,0,(ROUNDUP(M100,2)-M100)*100*_xlfn.XLOOKUP(M100,INDIRECT($A$4&amp;"!$G$41:$G$141"),INDIRECT($A$4&amp;"!$A$41:$A$141"),0,-1,-1)+(M100-ROUNDDOWN(M100,2))*100*_xlfn.XLOOKUP(M100,INDIRECT($A$4&amp;"!$G$41:$G$141"),INDIRECT($A$4&amp;"!$A$41:$A$141"),0,1,1)))</f>
        <v>0.87607060935466163</v>
      </c>
      <c r="O100" s="66">
        <f t="shared" ca="1" si="16"/>
        <v>95.394355240840937</v>
      </c>
      <c r="S100" s="107">
        <f t="shared" ca="1" si="12"/>
        <v>19.64675965677683</v>
      </c>
      <c r="T100" s="51">
        <f t="shared" ca="1" si="17"/>
        <v>0.79534000000000005</v>
      </c>
      <c r="U100" s="35" cm="1">
        <f t="array" aca="1" ref="U100" ca="1">IF(ROUND(ROUND(T100,2)-T100,4)=0,_xlfn.XLOOKUP(T100,INDIRECT($A$4&amp;"!$G$41:$G$141"),INDIRECT($A$4&amp;"!$A$41:$A$141"),0,1,1),IF(T100&gt;=1,0,(ROUNDUP(T100,2)-T100)*100*_xlfn.XLOOKUP(T100,INDIRECT($A$4&amp;"!$G$41:$G$141"),INDIRECT($A$4&amp;"!$A$41:$A$141"),0,-1,-1)+(T100-ROUNDDOWN(T100,2))*100*_xlfn.XLOOKUP(T100,INDIRECT($A$4&amp;"!$G$41:$G$141"),INDIRECT($A$4&amp;"!$A$41:$A$141"),0,1,1)))</f>
        <v>0.59081466811030658</v>
      </c>
      <c r="V100" s="66">
        <f t="shared" ca="1" si="18"/>
        <v>160.83288187447235</v>
      </c>
    </row>
    <row r="101" spans="1:22" x14ac:dyDescent="0.35">
      <c r="A101" s="32">
        <f t="shared" si="19"/>
        <v>46562</v>
      </c>
      <c r="B101" s="65" cm="1">
        <f t="array" aca="1" ref="B101" ca="1">_xlfn.XLOOKUP(A101,INDIRECT($A$5&amp;"!$AJ$41:$AJ$406"),INDIRECT($A$5&amp;"!$AK$41:$AK$406"))*SUM($F$3:$I$3)</f>
        <v>0</v>
      </c>
      <c r="C101" s="65" cm="1">
        <f t="array" aca="1" ref="C101" ca="1">_xlfn.XLOOKUP(A101,INDIRECT($A$5&amp;"!$AJ$41:$AJ$406"),INDIRECT($A$5&amp;"!$AL$41:$AL$406"))*SUM($F$3:$I$3)</f>
        <v>24.5</v>
      </c>
      <c r="D101" s="65" cm="1">
        <f t="array" aca="1" ref="D101" ca="1">_xlfn.XLOOKUP(A101,INDIRECT($A$5&amp;"!$AJ$41:$AJ$406"),INDIRECT($A$5&amp;"!$AO$41:$AO$406"))*SUM($F$3:$I$3)</f>
        <v>22.05</v>
      </c>
      <c r="E101" s="34" cm="1">
        <f t="array" ref="E101">SUMPRODUCT(('PT Storengy'!$B$8:$I$372)*('PT Storengy'!$A$8:$A$372=$A101)*('PT Storengy'!$B$5:$I$5=$A$6)*('PT Storengy'!$B$7:$I$7=$A$7))</f>
        <v>0.6</v>
      </c>
      <c r="F101" s="107">
        <f t="shared" ca="1" si="10"/>
        <v>13.244380000000003</v>
      </c>
      <c r="G101" s="141">
        <f t="shared" ca="1" si="13"/>
        <v>0.53686999999999996</v>
      </c>
      <c r="H101" s="35" cm="1">
        <f t="array" aca="1" ref="H101" ca="1">IF(ROUND(ROUND(G101,2)-G101,4)=0,_xlfn.XLOOKUP(G101,INDIRECT($A$4&amp;"!$G$41:$G$141"),INDIRECT($A$4&amp;"!$A$41:$A$141"),0,1,1),IF(G101&gt;=1,0,(ROUNDUP(G101,2)-G101)*100*_xlfn.XLOOKUP(G101,INDIRECT($A$4&amp;"!$G$41:$G$141"),INDIRECT($A$4&amp;"!$A$41:$A$141"),0,-1,-1)+(G101-ROUNDDOWN(G101,2))*100*_xlfn.XLOOKUP(G101,INDIRECT($A$4&amp;"!$G$41:$G$141"),INDIRECT($A$4&amp;"!$A$41:$A$141"),0,1,1)))</f>
        <v>0.83565163307115364</v>
      </c>
      <c r="I101" s="66">
        <f t="shared" ca="1" si="14"/>
        <v>90.993200000000002</v>
      </c>
      <c r="J101" s="106" cm="1">
        <f t="array" aca="1" ref="J101" ca="1">IF(COUNTIFS('PTC NaTran'!$K$7:$K$15996,"",'PTC NaTran'!$A$7:$A$15996,J$16,'PTC NaTran'!$D$7:$D$15996,$A101,'PTC NaTran'!$C$7:$C$15996,"DEL")&gt;0,J$14,SUMIFS('PTC NaTran'!$K$7:$K$15996,'PTC NaTran'!$A$7:$A$15996,J$16,'PTC NaTran'!$D$7:$D$15996,$A101,'PTC NaTran'!$C$7:$C$15996,"DEL")*1.0026*$F$4/INDIRECT($A$4&amp;"!D9"))</f>
        <v>205.70091911764703</v>
      </c>
      <c r="K101" s="106">
        <v>1000</v>
      </c>
      <c r="L101" s="107">
        <f t="shared" ca="1" si="11"/>
        <v>11.494828058313891</v>
      </c>
      <c r="M101" s="141">
        <f t="shared" ca="1" si="15"/>
        <v>0.46528999999999998</v>
      </c>
      <c r="N101" s="35" cm="1">
        <f t="array" aca="1" ref="N101" ca="1">IF(ROUND(ROUND(M101,2)-M101,4)=0,_xlfn.XLOOKUP(M101,INDIRECT($A$4&amp;"!$G$41:$G$141"),INDIRECT($A$4&amp;"!$A$41:$A$141"),0,1,1),IF(M101&gt;=1,0,(ROUNDUP(M101,2)-M101)*100*_xlfn.XLOOKUP(M101,INDIRECT($A$4&amp;"!$G$41:$G$141"),INDIRECT($A$4&amp;"!$A$41:$A$141"),0,-1,-1)+(M101-ROUNDDOWN(M101,2))*100*_xlfn.XLOOKUP(M101,INDIRECT($A$4&amp;"!$G$41:$G$141"),INDIRECT($A$4&amp;"!$A$41:$A$141"),0,1,1)))</f>
        <v>0.87398726739437471</v>
      </c>
      <c r="O101" s="66">
        <f t="shared" ca="1" si="16"/>
        <v>95.1675024496097</v>
      </c>
      <c r="S101" s="107">
        <f t="shared" ca="1" si="12"/>
        <v>19.805661255606179</v>
      </c>
      <c r="T101" s="51">
        <f t="shared" ca="1" si="17"/>
        <v>0.80191000000000001</v>
      </c>
      <c r="U101" s="35" cm="1">
        <f t="array" aca="1" ref="U101" ca="1">IF(ROUND(ROUND(T101,2)-T101,4)=0,_xlfn.XLOOKUP(T101,INDIRECT($A$4&amp;"!$G$41:$G$141"),INDIRECT($A$4&amp;"!$A$41:$A$141"),0,1,1),IF(T101&gt;=1,0,(ROUNDUP(T101,2)-T101)*100*_xlfn.XLOOKUP(T101,INDIRECT($A$4&amp;"!$G$41:$G$141"),INDIRECT($A$4&amp;"!$A$41:$A$141"),0,-1,-1)+(T101-ROUNDDOWN(T101,2))*100*_xlfn.XLOOKUP(T101,INDIRECT($A$4&amp;"!$G$41:$G$141"),INDIRECT($A$4&amp;"!$A$41:$A$141"),0,1,1)))</f>
        <v>0.58372015896494944</v>
      </c>
      <c r="V101" s="66">
        <f t="shared" ca="1" si="18"/>
        <v>158.90159882934736</v>
      </c>
    </row>
    <row r="102" spans="1:22" x14ac:dyDescent="0.35">
      <c r="A102" s="32">
        <f t="shared" si="19"/>
        <v>46563</v>
      </c>
      <c r="B102" s="65" cm="1">
        <f t="array" aca="1" ref="B102" ca="1">_xlfn.XLOOKUP(A102,INDIRECT($A$5&amp;"!$AJ$41:$AJ$406"),INDIRECT($A$5&amp;"!$AK$41:$AK$406"))*SUM($F$3:$I$3)</f>
        <v>0</v>
      </c>
      <c r="C102" s="65" cm="1">
        <f t="array" aca="1" ref="C102" ca="1">_xlfn.XLOOKUP(A102,INDIRECT($A$5&amp;"!$AJ$41:$AJ$406"),INDIRECT($A$5&amp;"!$AL$41:$AL$406"))*SUM($F$3:$I$3)</f>
        <v>24.5</v>
      </c>
      <c r="D102" s="65" cm="1">
        <f t="array" aca="1" ref="D102" ca="1">_xlfn.XLOOKUP(A102,INDIRECT($A$5&amp;"!$AJ$41:$AJ$406"),INDIRECT($A$5&amp;"!$AO$41:$AO$406"))*SUM($F$3:$I$3)</f>
        <v>22.05</v>
      </c>
      <c r="E102" s="34" cm="1">
        <f t="array" ref="E102">SUMPRODUCT(('PT Storengy'!$B$8:$I$372)*('PT Storengy'!$A$8:$A$372=$A102)*('PT Storengy'!$B$5:$I$5=$A$6)*('PT Storengy'!$B$7:$I$7=$A$7))</f>
        <v>0.6</v>
      </c>
      <c r="F102" s="107">
        <f t="shared" ca="1" si="10"/>
        <v>13.335156200000004</v>
      </c>
      <c r="G102" s="141">
        <f t="shared" ca="1" si="13"/>
        <v>0.54059000000000001</v>
      </c>
      <c r="H102" s="35" cm="1">
        <f t="array" aca="1" ref="H102" ca="1">IF(ROUND(ROUND(G102,2)-G102,4)=0,_xlfn.XLOOKUP(G102,INDIRECT($A$4&amp;"!$G$41:$G$141"),INDIRECT($A$4&amp;"!$A$41:$A$141"),0,1,1),IF(G102&gt;=1,0,(ROUNDUP(G102,2)-G102)*100*_xlfn.XLOOKUP(G102,INDIRECT($A$4&amp;"!$G$41:$G$141"),INDIRECT($A$4&amp;"!$A$41:$A$141"),0,-1,-1)+(G102-ROUNDDOWN(G102,2))*100*_xlfn.XLOOKUP(G102,INDIRECT($A$4&amp;"!$G$41:$G$141"),INDIRECT($A$4&amp;"!$A$41:$A$141"),0,1,1)))</f>
        <v>0.83365933690347582</v>
      </c>
      <c r="I102" s="66">
        <f t="shared" ca="1" si="14"/>
        <v>90.776200000000003</v>
      </c>
      <c r="J102" s="106" cm="1">
        <f t="array" aca="1" ref="J102" ca="1">IF(COUNTIFS('PTC NaTran'!$K$7:$K$15996,"",'PTC NaTran'!$A$7:$A$15996,J$16,'PTC NaTran'!$D$7:$D$15996,$A102,'PTC NaTran'!$C$7:$C$15996,"DEL")&gt;0,J$14,SUMIFS('PTC NaTran'!$K$7:$K$15996,'PTC NaTran'!$A$7:$A$15996,J$16,'PTC NaTran'!$D$7:$D$15996,$A102,'PTC NaTran'!$C$7:$C$15996,"DEL")*1.0026*$F$4/INDIRECT($A$4&amp;"!D9"))</f>
        <v>205.70091911764703</v>
      </c>
      <c r="K102" s="106">
        <v>1000</v>
      </c>
      <c r="L102" s="107">
        <f t="shared" ca="1" si="11"/>
        <v>11.589768707972269</v>
      </c>
      <c r="M102" s="141">
        <f t="shared" ca="1" si="15"/>
        <v>0.46917999999999999</v>
      </c>
      <c r="N102" s="35" cm="1">
        <f t="array" aca="1" ref="N102" ca="1">IF(ROUND(ROUND(M102,2)-M102,4)=0,_xlfn.XLOOKUP(M102,INDIRECT($A$4&amp;"!$G$41:$G$141"),INDIRECT($A$4&amp;"!$A$41:$A$141"),0,1,1),IF(M102&gt;=1,0,(ROUNDUP(M102,2)-M102)*100*_xlfn.XLOOKUP(M102,INDIRECT($A$4&amp;"!$G$41:$G$141"),INDIRECT($A$4&amp;"!$A$41:$A$141"),0,-1,-1)+(M102-ROUNDDOWN(M102,2))*100*_xlfn.XLOOKUP(M102,INDIRECT($A$4&amp;"!$G$41:$G$141"),INDIRECT($A$4&amp;"!$A$41:$A$141"),0,1,1)))</f>
        <v>0.87190392543408801</v>
      </c>
      <c r="O102" s="66">
        <f t="shared" ca="1" si="16"/>
        <v>94.940649658378476</v>
      </c>
      <c r="S102" s="107">
        <f t="shared" ca="1" si="12"/>
        <v>19.962658027322526</v>
      </c>
      <c r="T102" s="51">
        <f t="shared" ca="1" si="17"/>
        <v>0.80839000000000005</v>
      </c>
      <c r="U102" s="35" cm="1">
        <f t="array" aca="1" ref="U102" ca="1">IF(ROUND(ROUND(T102,2)-T102,4)=0,_xlfn.XLOOKUP(T102,INDIRECT($A$4&amp;"!$G$41:$G$141"),INDIRECT($A$4&amp;"!$A$41:$A$141"),0,1,1),IF(T102&gt;=1,0,(ROUNDUP(T102,2)-T102)*100*_xlfn.XLOOKUP(T102,INDIRECT($A$4&amp;"!$G$41:$G$141"),INDIRECT($A$4&amp;"!$A$41:$A$141"),0,-1,-1)+(T102-ROUNDDOWN(T102,2))*100*_xlfn.XLOOKUP(T102,INDIRECT($A$4&amp;"!$G$41:$G$141"),INDIRECT($A$4&amp;"!$A$41:$A$141"),0,1,1)))</f>
        <v>0.57672283487637799</v>
      </c>
      <c r="V102" s="66">
        <f t="shared" ca="1" si="18"/>
        <v>156.99677171634735</v>
      </c>
    </row>
    <row r="103" spans="1:22" x14ac:dyDescent="0.35">
      <c r="A103" s="32">
        <f t="shared" si="19"/>
        <v>46564</v>
      </c>
      <c r="B103" s="65" cm="1">
        <f t="array" aca="1" ref="B103" ca="1">_xlfn.XLOOKUP(A103,INDIRECT($A$5&amp;"!$AJ$41:$AJ$406"),INDIRECT($A$5&amp;"!$AK$41:$AK$406"))*SUM($F$3:$I$3)</f>
        <v>0</v>
      </c>
      <c r="C103" s="65" cm="1">
        <f t="array" aca="1" ref="C103" ca="1">_xlfn.XLOOKUP(A103,INDIRECT($A$5&amp;"!$AJ$41:$AJ$406"),INDIRECT($A$5&amp;"!$AL$41:$AL$406"))*SUM($F$3:$I$3)</f>
        <v>24.5</v>
      </c>
      <c r="D103" s="65" cm="1">
        <f t="array" aca="1" ref="D103" ca="1">_xlfn.XLOOKUP(A103,INDIRECT($A$5&amp;"!$AJ$41:$AJ$406"),INDIRECT($A$5&amp;"!$AO$41:$AO$406"))*SUM($F$3:$I$3)</f>
        <v>22.05</v>
      </c>
      <c r="E103" s="34" cm="1">
        <f t="array" ref="E103">SUMPRODUCT(('PT Storengy'!$B$8:$I$372)*('PT Storengy'!$A$8:$A$372=$A103)*('PT Storengy'!$B$5:$I$5=$A$6)*('PT Storengy'!$B$7:$I$7=$A$7))</f>
        <v>0.5</v>
      </c>
      <c r="F103" s="107">
        <f t="shared" ca="1" si="10"/>
        <v>13.448356800000004</v>
      </c>
      <c r="G103" s="141">
        <f t="shared" ca="1" si="13"/>
        <v>0.54429000000000005</v>
      </c>
      <c r="H103" s="35" cm="1">
        <f t="array" aca="1" ref="H103" ca="1">IF(ROUND(ROUND(G103,2)-G103,4)=0,_xlfn.XLOOKUP(G103,INDIRECT($A$4&amp;"!$G$41:$G$141"),INDIRECT($A$4&amp;"!$A$41:$A$141"),0,1,1),IF(G103&gt;=1,0,(ROUNDUP(G103,2)-G103)*100*_xlfn.XLOOKUP(G103,INDIRECT($A$4&amp;"!$G$41:$G$141"),INDIRECT($A$4&amp;"!$A$41:$A$141"),0,-1,-1)+(G103-ROUNDDOWN(G103,2))*100*_xlfn.XLOOKUP(G103,INDIRECT($A$4&amp;"!$G$41:$G$141"),INDIRECT($A$4&amp;"!$A$41:$A$141"),0,1,1)))</f>
        <v>0.83167775200551652</v>
      </c>
      <c r="I103" s="66">
        <f t="shared" ca="1" si="14"/>
        <v>113.20059999999999</v>
      </c>
      <c r="J103" s="106" cm="1">
        <f t="array" aca="1" ref="J103" ca="1">IF(COUNTIFS('PTC NaTran'!$K$7:$K$15996,"",'PTC NaTran'!$A$7:$A$15996,J$16,'PTC NaTran'!$D$7:$D$15996,$A103,'PTC NaTran'!$C$7:$C$15996,"DEL")&gt;0,J$14,SUMIFS('PTC NaTran'!$K$7:$K$15996,'PTC NaTran'!$A$7:$A$15996,J$16,'PTC NaTran'!$D$7:$D$15996,$A103,'PTC NaTran'!$C$7:$C$15996,"DEL")*1.0026*$F$4/INDIRECT($A$4&amp;"!D9"))</f>
        <v>272.22222222222223</v>
      </c>
      <c r="K103" s="106">
        <v>1000</v>
      </c>
      <c r="L103" s="107">
        <f t="shared" ca="1" si="11"/>
        <v>11.708162411979025</v>
      </c>
      <c r="M103" s="141">
        <f t="shared" ca="1" si="15"/>
        <v>0.47305000000000003</v>
      </c>
      <c r="N103" s="35" cm="1">
        <f t="array" aca="1" ref="N103" ca="1">IF(ROUND(ROUND(M103,2)-M103,4)=0,_xlfn.XLOOKUP(M103,INDIRECT($A$4&amp;"!$G$41:$G$141"),INDIRECT($A$4&amp;"!$A$41:$A$141"),0,1,1),IF(M103&gt;=1,0,(ROUNDUP(M103,2)-M103)*100*_xlfn.XLOOKUP(M103,INDIRECT($A$4&amp;"!$G$41:$G$141"),INDIRECT($A$4&amp;"!$A$41:$A$141"),0,-1,-1)+(M103-ROUNDDOWN(M103,2))*100*_xlfn.XLOOKUP(M103,INDIRECT($A$4&amp;"!$G$41:$G$141"),INDIRECT($A$4&amp;"!$A$41:$A$141"),0,1,1)))</f>
        <v>0.86983129474351983</v>
      </c>
      <c r="O103" s="66">
        <f t="shared" ca="1" si="16"/>
        <v>118.39370400675686</v>
      </c>
      <c r="S103" s="107">
        <f t="shared" ca="1" si="12"/>
        <v>20.117770548761971</v>
      </c>
      <c r="T103" s="51">
        <f t="shared" ca="1" si="17"/>
        <v>0.81479999999999997</v>
      </c>
      <c r="U103" s="35" cm="1">
        <f t="array" aca="1" ref="U103" ca="1">IF(ROUND(ROUND(T103,2)-T103,4)=0,_xlfn.XLOOKUP(T103,INDIRECT($A$4&amp;"!$G$41:$G$141"),INDIRECT($A$4&amp;"!$A$41:$A$141"),0,1,1),IF(T103&gt;=1,0,(ROUNDUP(T103,2)-T103)*100*_xlfn.XLOOKUP(T103,INDIRECT($A$4&amp;"!$G$41:$G$141"),INDIRECT($A$4&amp;"!$A$41:$A$141"),0,-1,-1)+(T103-ROUNDDOWN(T103,2))*100*_xlfn.XLOOKUP(T103,INDIRECT($A$4&amp;"!$G$41:$G$141"),INDIRECT($A$4&amp;"!$A$41:$A$141"),0,1,1)))</f>
        <v>0.56980109916530675</v>
      </c>
      <c r="V103" s="66">
        <f t="shared" ca="1" si="18"/>
        <v>155.11252143944461</v>
      </c>
    </row>
    <row r="104" spans="1:22" x14ac:dyDescent="0.35">
      <c r="A104" s="32">
        <f t="shared" si="19"/>
        <v>46565</v>
      </c>
      <c r="B104" s="65" cm="1">
        <f t="array" aca="1" ref="B104" ca="1">_xlfn.XLOOKUP(A104,INDIRECT($A$5&amp;"!$AJ$41:$AJ$406"),INDIRECT($A$5&amp;"!$AK$41:$AK$406"))*SUM($F$3:$I$3)</f>
        <v>0</v>
      </c>
      <c r="C104" s="65" cm="1">
        <f t="array" aca="1" ref="C104" ca="1">_xlfn.XLOOKUP(A104,INDIRECT($A$5&amp;"!$AJ$41:$AJ$406"),INDIRECT($A$5&amp;"!$AL$41:$AL$406"))*SUM($F$3:$I$3)</f>
        <v>24.5</v>
      </c>
      <c r="D104" s="65" cm="1">
        <f t="array" aca="1" ref="D104" ca="1">_xlfn.XLOOKUP(A104,INDIRECT($A$5&amp;"!$AJ$41:$AJ$406"),INDIRECT($A$5&amp;"!$AO$41:$AO$406"))*SUM($F$3:$I$3)</f>
        <v>22.05</v>
      </c>
      <c r="E104" s="34" cm="1">
        <f t="array" ref="E104">SUMPRODUCT(('PT Storengy'!$B$8:$I$372)*('PT Storengy'!$A$8:$A$372=$A104)*('PT Storengy'!$B$5:$I$5=$A$6)*('PT Storengy'!$B$7:$I$7=$A$7))</f>
        <v>0.5</v>
      </c>
      <c r="F104" s="107">
        <f t="shared" ca="1" si="10"/>
        <v>13.561220600000004</v>
      </c>
      <c r="G104" s="141">
        <f t="shared" ca="1" si="13"/>
        <v>0.54891000000000001</v>
      </c>
      <c r="H104" s="35" cm="1">
        <f t="array" aca="1" ref="H104" ca="1">IF(ROUND(ROUND(G104,2)-G104,4)=0,_xlfn.XLOOKUP(G104,INDIRECT($A$4&amp;"!$G$41:$G$141"),INDIRECT($A$4&amp;"!$A$41:$A$141"),0,1,1),IF(G104&gt;=1,0,(ROUNDUP(G104,2)-G104)*100*_xlfn.XLOOKUP(G104,INDIRECT($A$4&amp;"!$G$41:$G$141"),INDIRECT($A$4&amp;"!$A$41:$A$141"),0,-1,-1)+(G104-ROUNDDOWN(G104,2))*100*_xlfn.XLOOKUP(G104,INDIRECT($A$4&amp;"!$G$41:$G$141"),INDIRECT($A$4&amp;"!$A$41:$A$141"),0,1,1)))</f>
        <v>0.82920344870049711</v>
      </c>
      <c r="I104" s="66">
        <f t="shared" ca="1" si="14"/>
        <v>112.8638</v>
      </c>
      <c r="J104" s="106" cm="1">
        <f t="array" aca="1" ref="J104" ca="1">IF(COUNTIFS('PTC NaTran'!$K$7:$K$15996,"",'PTC NaTran'!$A$7:$A$15996,J$16,'PTC NaTran'!$D$7:$D$15996,$A104,'PTC NaTran'!$C$7:$C$15996,"DEL")&gt;0,J$14,SUMIFS('PTC NaTran'!$K$7:$K$15996,'PTC NaTran'!$A$7:$A$15996,J$16,'PTC NaTran'!$D$7:$D$15996,$A104,'PTC NaTran'!$C$7:$C$15996,"DEL")*1.0026*$F$4/INDIRECT($A$4&amp;"!D9"))</f>
        <v>272.22222222222223</v>
      </c>
      <c r="K104" s="106">
        <v>1000</v>
      </c>
      <c r="L104" s="107">
        <f t="shared" ca="1" si="11"/>
        <v>11.826204027624071</v>
      </c>
      <c r="M104" s="141">
        <f t="shared" ca="1" si="15"/>
        <v>0.47788000000000003</v>
      </c>
      <c r="N104" s="35" cm="1">
        <f t="array" aca="1" ref="N104" ca="1">IF(ROUND(ROUND(M104,2)-M104,4)=0,_xlfn.XLOOKUP(M104,INDIRECT($A$4&amp;"!$G$41:$G$141"),INDIRECT($A$4&amp;"!$A$41:$A$141"),0,1,1),IF(M104&gt;=1,0,(ROUNDUP(M104,2)-M104)*100*_xlfn.XLOOKUP(M104,INDIRECT($A$4&amp;"!$G$41:$G$141"),INDIRECT($A$4&amp;"!$A$41:$A$141"),0,-1,-1)+(M104-ROUNDDOWN(M104,2))*100*_xlfn.XLOOKUP(M104,INDIRECT($A$4&amp;"!$G$41:$G$141"),INDIRECT($A$4&amp;"!$A$41:$A$141"),0,1,1)))</f>
        <v>0.86724452310645406</v>
      </c>
      <c r="O104" s="66">
        <f t="shared" ca="1" si="16"/>
        <v>118.04161564504514</v>
      </c>
      <c r="S104" s="107">
        <f t="shared" ca="1" si="12"/>
        <v>20.271022336308626</v>
      </c>
      <c r="T104" s="51">
        <f t="shared" ca="1" si="17"/>
        <v>0.82113000000000003</v>
      </c>
      <c r="U104" s="35" cm="1">
        <f t="array" aca="1" ref="U104" ca="1">IF(ROUND(ROUND(T104,2)-T104,4)=0,_xlfn.XLOOKUP(T104,INDIRECT($A$4&amp;"!$G$41:$G$141"),INDIRECT($A$4&amp;"!$A$41:$A$141"),0,1,1),IF(T104&gt;=1,0,(ROUNDUP(T104,2)-T104)*100*_xlfn.XLOOKUP(T104,INDIRECT($A$4&amp;"!$G$41:$G$141"),INDIRECT($A$4&amp;"!$A$41:$A$141"),0,-1,-1)+(T104-ROUNDDOWN(T104,2))*100*_xlfn.XLOOKUP(T104,INDIRECT($A$4&amp;"!$G$41:$G$141"),INDIRECT($A$4&amp;"!$A$41:$A$141"),0,1,1)))</f>
        <v>0.56296575017137807</v>
      </c>
      <c r="V104" s="66">
        <f t="shared" ca="1" si="18"/>
        <v>153.25178754665293</v>
      </c>
    </row>
    <row r="105" spans="1:22" x14ac:dyDescent="0.35">
      <c r="A105" s="32">
        <f t="shared" si="19"/>
        <v>46566</v>
      </c>
      <c r="B105" s="65" cm="1">
        <f t="array" aca="1" ref="B105" ca="1">_xlfn.XLOOKUP(A105,INDIRECT($A$5&amp;"!$AJ$41:$AJ$406"),INDIRECT($A$5&amp;"!$AK$41:$AK$406"))*SUM($F$3:$I$3)</f>
        <v>0</v>
      </c>
      <c r="C105" s="65" cm="1">
        <f t="array" aca="1" ref="C105" ca="1">_xlfn.XLOOKUP(A105,INDIRECT($A$5&amp;"!$AJ$41:$AJ$406"),INDIRECT($A$5&amp;"!$AL$41:$AL$406"))*SUM($F$3:$I$3)</f>
        <v>24.5</v>
      </c>
      <c r="D105" s="65" cm="1">
        <f t="array" aca="1" ref="D105" ca="1">_xlfn.XLOOKUP(A105,INDIRECT($A$5&amp;"!$AJ$41:$AJ$406"),INDIRECT($A$5&amp;"!$AO$41:$AO$406"))*SUM($F$3:$I$3)</f>
        <v>22.05</v>
      </c>
      <c r="E105" s="34" cm="1">
        <f t="array" ref="E105">SUMPRODUCT(('PT Storengy'!$B$8:$I$372)*('PT Storengy'!$A$8:$A$372=$A105)*('PT Storengy'!$B$5:$I$5=$A$6)*('PT Storengy'!$B$7:$I$7=$A$7))</f>
        <v>0.5</v>
      </c>
      <c r="F105" s="107">
        <f t="shared" ca="1" si="10"/>
        <v>13.673748400000004</v>
      </c>
      <c r="G105" s="141">
        <f t="shared" ca="1" si="13"/>
        <v>0.55352000000000001</v>
      </c>
      <c r="H105" s="35" cm="1">
        <f t="array" aca="1" ref="H105" ca="1">IF(ROUND(ROUND(G105,2)-G105,4)=0,_xlfn.XLOOKUP(G105,INDIRECT($A$4&amp;"!$G$41:$G$141"),INDIRECT($A$4&amp;"!$A$41:$A$141"),0,1,1),IF(G105&gt;=1,0,(ROUNDUP(G105,2)-G105)*100*_xlfn.XLOOKUP(G105,INDIRECT($A$4&amp;"!$G$41:$G$141"),INDIRECT($A$4&amp;"!$A$41:$A$141"),0,-1,-1)+(G105-ROUNDDOWN(G105,2))*100*_xlfn.XLOOKUP(G105,INDIRECT($A$4&amp;"!$G$41:$G$141"),INDIRECT($A$4&amp;"!$A$41:$A$141"),0,1,1)))</f>
        <v>0.82673450103033719</v>
      </c>
      <c r="I105" s="66">
        <f t="shared" ca="1" si="14"/>
        <v>112.5278</v>
      </c>
      <c r="J105" s="106" cm="1">
        <f t="array" aca="1" ref="J105" ca="1">IF(COUNTIFS('PTC NaTran'!$K$7:$K$15996,"",'PTC NaTran'!$A$7:$A$15996,J$16,'PTC NaTran'!$D$7:$D$15996,$A105,'PTC NaTran'!$C$7:$C$15996,"DEL")&gt;0,J$14,SUMIFS('PTC NaTran'!$K$7:$K$15996,'PTC NaTran'!$A$7:$A$15996,J$16,'PTC NaTran'!$D$7:$D$15996,$A105,'PTC NaTran'!$C$7:$C$15996,"DEL")*1.0026*$F$4/INDIRECT($A$4&amp;"!D9"))</f>
        <v>272.22222222222223</v>
      </c>
      <c r="K105" s="106">
        <v>1000</v>
      </c>
      <c r="L105" s="107">
        <f t="shared" ca="1" si="11"/>
        <v>11.943894283868815</v>
      </c>
      <c r="M105" s="141">
        <f t="shared" ca="1" si="15"/>
        <v>0.48270000000000002</v>
      </c>
      <c r="N105" s="35" cm="1">
        <f t="array" aca="1" ref="N105" ca="1">IF(ROUND(ROUND(M105,2)-M105,4)=0,_xlfn.XLOOKUP(M105,INDIRECT($A$4&amp;"!$G$41:$G$141"),INDIRECT($A$4&amp;"!$A$41:$A$141"),0,1,1),IF(M105&gt;=1,0,(ROUNDUP(M105,2)-M105)*100*_xlfn.XLOOKUP(M105,INDIRECT($A$4&amp;"!$G$41:$G$141"),INDIRECT($A$4&amp;"!$A$41:$A$141"),0,-1,-1)+(M105-ROUNDDOWN(M105,2))*100*_xlfn.XLOOKUP(M105,INDIRECT($A$4&amp;"!$G$41:$G$141"),INDIRECT($A$4&amp;"!$A$41:$A$141"),0,1,1)))</f>
        <v>0.86466310710424776</v>
      </c>
      <c r="O105" s="66">
        <f t="shared" ca="1" si="16"/>
        <v>117.69025624474483</v>
      </c>
      <c r="S105" s="107">
        <f t="shared" ca="1" si="12"/>
        <v>20.422433966798586</v>
      </c>
      <c r="T105" s="51">
        <f t="shared" ca="1" si="17"/>
        <v>0.82738999999999996</v>
      </c>
      <c r="U105" s="35" cm="1">
        <f t="array" aca="1" ref="U105" ca="1">IF(ROUND(ROUND(T105,2)-T105,4)=0,_xlfn.XLOOKUP(T105,INDIRECT($A$4&amp;"!$G$41:$G$141"),INDIRECT($A$4&amp;"!$A$41:$A$141"),0,1,1),IF(T105&gt;=1,0,(ROUNDUP(T105,2)-T105)*100*_xlfn.XLOOKUP(T105,INDIRECT($A$4&amp;"!$G$41:$G$141"),INDIRECT($A$4&amp;"!$A$41:$A$141"),0,-1,-1)+(T105-ROUNDDOWN(T105,2))*100*_xlfn.XLOOKUP(T105,INDIRECT($A$4&amp;"!$G$41:$G$141"),INDIRECT($A$4&amp;"!$A$41:$A$141"),0,1,1)))</f>
        <v>0.5562059895549496</v>
      </c>
      <c r="V105" s="66">
        <f t="shared" ca="1" si="18"/>
        <v>151.4116304899585</v>
      </c>
    </row>
    <row r="106" spans="1:22" x14ac:dyDescent="0.35">
      <c r="A106" s="32">
        <f t="shared" si="19"/>
        <v>46567</v>
      </c>
      <c r="B106" s="65" cm="1">
        <f t="array" aca="1" ref="B106" ca="1">_xlfn.XLOOKUP(A106,INDIRECT($A$5&amp;"!$AJ$41:$AJ$406"),INDIRECT($A$5&amp;"!$AK$41:$AK$406"))*SUM($F$3:$I$3)</f>
        <v>0</v>
      </c>
      <c r="C106" s="65" cm="1">
        <f t="array" aca="1" ref="C106" ca="1">_xlfn.XLOOKUP(A106,INDIRECT($A$5&amp;"!$AJ$41:$AJ$406"),INDIRECT($A$5&amp;"!$AL$41:$AL$406"))*SUM($F$3:$I$3)</f>
        <v>24.5</v>
      </c>
      <c r="D106" s="65" cm="1">
        <f t="array" aca="1" ref="D106" ca="1">_xlfn.XLOOKUP(A106,INDIRECT($A$5&amp;"!$AJ$41:$AJ$406"),INDIRECT($A$5&amp;"!$AO$41:$AO$406"))*SUM($F$3:$I$3)</f>
        <v>22.05</v>
      </c>
      <c r="E106" s="34" cm="1">
        <f t="array" ref="E106">SUMPRODUCT(('PT Storengy'!$B$8:$I$372)*('PT Storengy'!$A$8:$A$372=$A106)*('PT Storengy'!$B$5:$I$5=$A$6)*('PT Storengy'!$B$7:$I$7=$A$7))</f>
        <v>0.5</v>
      </c>
      <c r="F106" s="107">
        <f t="shared" ca="1" si="10"/>
        <v>13.785941600000005</v>
      </c>
      <c r="G106" s="141">
        <f t="shared" ca="1" si="13"/>
        <v>0.55810999999999999</v>
      </c>
      <c r="H106" s="35" cm="1">
        <f t="array" aca="1" ref="H106" ca="1">IF(ROUND(ROUND(G106,2)-G106,4)=0,_xlfn.XLOOKUP(G106,INDIRECT($A$4&amp;"!$G$41:$G$141"),INDIRECT($A$4&amp;"!$A$41:$A$141"),0,1,1),IF(G106&gt;=1,0,(ROUNDUP(G106,2)-G106)*100*_xlfn.XLOOKUP(G106,INDIRECT($A$4&amp;"!$G$41:$G$141"),INDIRECT($A$4&amp;"!$A$41:$A$141"),0,-1,-1)+(G106-ROUNDDOWN(G106,2))*100*_xlfn.XLOOKUP(G106,INDIRECT($A$4&amp;"!$G$41:$G$141"),INDIRECT($A$4&amp;"!$A$41:$A$141"),0,1,1)))</f>
        <v>0.82427626462989589</v>
      </c>
      <c r="I106" s="66">
        <f t="shared" ca="1" si="14"/>
        <v>112.1932</v>
      </c>
      <c r="J106" s="106" cm="1">
        <f t="array" aca="1" ref="J106" ca="1">IF(COUNTIFS('PTC NaTran'!$K$7:$K$15996,"",'PTC NaTran'!$A$7:$A$15996,J$16,'PTC NaTran'!$D$7:$D$15996,$A106,'PTC NaTran'!$C$7:$C$15996,"DEL")&gt;0,J$14,SUMIFS('PTC NaTran'!$K$7:$K$15996,'PTC NaTran'!$A$7:$A$15996,J$16,'PTC NaTran'!$D$7:$D$15996,$A106,'PTC NaTran'!$C$7:$C$15996,"DEL")*1.0026*$F$4/INDIRECT($A$4&amp;"!D9"))</f>
        <v>272.22222222222223</v>
      </c>
      <c r="K106" s="106">
        <v>1000</v>
      </c>
      <c r="L106" s="107">
        <f t="shared" ca="1" si="11"/>
        <v>12.061233909674671</v>
      </c>
      <c r="M106" s="141">
        <f t="shared" ca="1" si="15"/>
        <v>0.48751</v>
      </c>
      <c r="N106" s="35" cm="1">
        <f t="array" aca="1" ref="N106" ca="1">IF(ROUND(ROUND(M106,2)-M106,4)=0,_xlfn.XLOOKUP(M106,INDIRECT($A$4&amp;"!$G$41:$G$141"),INDIRECT($A$4&amp;"!$A$41:$A$141"),0,1,1),IF(M106&gt;=1,0,(ROUNDUP(M106,2)-M106)*100*_xlfn.XLOOKUP(M106,INDIRECT($A$4&amp;"!$G$41:$G$141"),INDIRECT($A$4&amp;"!$A$41:$A$141"),0,-1,-1)+(M106-ROUNDDOWN(M106,2))*100*_xlfn.XLOOKUP(M106,INDIRECT($A$4&amp;"!$G$41:$G$141"),INDIRECT($A$4&amp;"!$A$41:$A$141"),0,1,1)))</f>
        <v>0.86208704673690095</v>
      </c>
      <c r="O106" s="66">
        <f t="shared" ca="1" si="16"/>
        <v>117.33962580585596</v>
      </c>
      <c r="S106" s="107">
        <f t="shared" ca="1" si="12"/>
        <v>20.572028956615959</v>
      </c>
      <c r="T106" s="51">
        <f t="shared" ca="1" si="17"/>
        <v>0.83357000000000003</v>
      </c>
      <c r="U106" s="35" cm="1">
        <f t="array" aca="1" ref="U106" ca="1">IF(ROUND(ROUND(T106,2)-T106,4)=0,_xlfn.XLOOKUP(T106,INDIRECT($A$4&amp;"!$G$41:$G$141"),INDIRECT($A$4&amp;"!$A$41:$A$141"),0,1,1),IF(T106&gt;=1,0,(ROUNDUP(T106,2)-T106)*100*_xlfn.XLOOKUP(T106,INDIRECT($A$4&amp;"!$G$41:$G$141"),INDIRECT($A$4&amp;"!$A$41:$A$141"),0,-1,-1)+(T106-ROUNDDOWN(T106,2))*100*_xlfn.XLOOKUP(T106,INDIRECT($A$4&amp;"!$G$41:$G$141"),INDIRECT($A$4&amp;"!$A$41:$A$141"),0,1,1)))</f>
        <v>0.54953261565566369</v>
      </c>
      <c r="V106" s="66">
        <f t="shared" ca="1" si="18"/>
        <v>149.59498981737511</v>
      </c>
    </row>
    <row r="107" spans="1:22" x14ac:dyDescent="0.35">
      <c r="A107" s="32">
        <f t="shared" si="19"/>
        <v>46568</v>
      </c>
      <c r="B107" s="65" cm="1">
        <f t="array" aca="1" ref="B107" ca="1">_xlfn.XLOOKUP(A107,INDIRECT($A$5&amp;"!$AJ$41:$AJ$406"),INDIRECT($A$5&amp;"!$AK$41:$AK$406"))*SUM($F$3:$I$3)</f>
        <v>0</v>
      </c>
      <c r="C107" s="65" cm="1">
        <f t="array" aca="1" ref="C107" ca="1">_xlfn.XLOOKUP(A107,INDIRECT($A$5&amp;"!$AJ$41:$AJ$406"),INDIRECT($A$5&amp;"!$AL$41:$AL$406"))*SUM($F$3:$I$3)</f>
        <v>24.5</v>
      </c>
      <c r="D107" s="65" cm="1">
        <f t="array" aca="1" ref="D107" ca="1">_xlfn.XLOOKUP(A107,INDIRECT($A$5&amp;"!$AJ$41:$AJ$406"),INDIRECT($A$5&amp;"!$AO$41:$AO$406"))*SUM($F$3:$I$3)</f>
        <v>22.05</v>
      </c>
      <c r="E107" s="34" cm="1">
        <f t="array" ref="E107">SUMPRODUCT(('PT Storengy'!$B$8:$I$372)*('PT Storengy'!$A$8:$A$372=$A107)*('PT Storengy'!$B$5:$I$5=$A$6)*('PT Storengy'!$B$7:$I$7=$A$7))</f>
        <v>0.5</v>
      </c>
      <c r="F107" s="107">
        <f t="shared" ca="1" si="10"/>
        <v>13.897800900000005</v>
      </c>
      <c r="G107" s="141">
        <f t="shared" ca="1" si="13"/>
        <v>0.56269000000000002</v>
      </c>
      <c r="H107" s="35" cm="1">
        <f t="array" aca="1" ref="H107" ca="1">IF(ROUND(ROUND(G107,2)-G107,4)=0,_xlfn.XLOOKUP(G107,INDIRECT($A$4&amp;"!$G$41:$G$141"),INDIRECT($A$4&amp;"!$A$41:$A$141"),0,1,1),IF(G107&gt;=1,0,(ROUNDUP(G107,2)-G107)*100*_xlfn.XLOOKUP(G107,INDIRECT($A$4&amp;"!$G$41:$G$141"),INDIRECT($A$4&amp;"!$A$41:$A$141"),0,-1,-1)+(G107-ROUNDDOWN(G107,2))*100*_xlfn.XLOOKUP(G107,INDIRECT($A$4&amp;"!$G$41:$G$141"),INDIRECT($A$4&amp;"!$A$41:$A$141"),0,1,1)))</f>
        <v>0.82182338386431408</v>
      </c>
      <c r="I107" s="66">
        <f t="shared" ca="1" si="14"/>
        <v>111.8593</v>
      </c>
      <c r="J107" s="106" cm="1">
        <f t="array" aca="1" ref="J107" ca="1">IF(COUNTIFS('PTC NaTran'!$K$7:$K$15996,"",'PTC NaTran'!$A$7:$A$15996,J$16,'PTC NaTran'!$D$7:$D$15996,$A107,'PTC NaTran'!$C$7:$C$15996,"DEL")&gt;0,J$14,SUMIFS('PTC NaTran'!$K$7:$K$15996,'PTC NaTran'!$A$7:$A$15996,J$16,'PTC NaTran'!$D$7:$D$15996,$A107,'PTC NaTran'!$C$7:$C$15996,"DEL")*1.0026*$F$4/INDIRECT($A$4&amp;"!D9"))</f>
        <v>272.22222222222223</v>
      </c>
      <c r="K107" s="106">
        <v>1000</v>
      </c>
      <c r="L107" s="107">
        <f t="shared" ca="1" si="11"/>
        <v>12.17822436296446</v>
      </c>
      <c r="M107" s="141">
        <f t="shared" ca="1" si="15"/>
        <v>0.49230000000000002</v>
      </c>
      <c r="N107" s="35" cm="1">
        <f t="array" aca="1" ref="N107" ca="1">IF(ROUND(ROUND(M107,2)-M107,4)=0,_xlfn.XLOOKUP(M107,INDIRECT($A$4&amp;"!$G$41:$G$141"),INDIRECT($A$4&amp;"!$A$41:$A$141"),0,1,1),IF(M107&gt;=1,0,(ROUNDUP(M107,2)-M107)*100*_xlfn.XLOOKUP(M107,INDIRECT($A$4&amp;"!$G$41:$G$141"),INDIRECT($A$4&amp;"!$A$41:$A$141"),0,-1,-1)+(M107-ROUNDDOWN(M107,2))*100*_xlfn.XLOOKUP(M107,INDIRECT($A$4&amp;"!$G$41:$G$141"),INDIRECT($A$4&amp;"!$A$41:$A$141"),0,1,1)))</f>
        <v>0.85952169763927266</v>
      </c>
      <c r="O107" s="66">
        <f t="shared" ca="1" si="16"/>
        <v>116.9904532897899</v>
      </c>
      <c r="S107" s="107">
        <f t="shared" ca="1" si="12"/>
        <v>20.719830822144861</v>
      </c>
      <c r="T107" s="51">
        <f t="shared" ca="1" si="17"/>
        <v>0.83967000000000003</v>
      </c>
      <c r="U107" s="35" cm="1">
        <f t="array" aca="1" ref="U107" ca="1">IF(ROUND(ROUND(T107,2)-T107,4)=0,_xlfn.XLOOKUP(T107,INDIRECT($A$4&amp;"!$G$41:$G$141"),INDIRECT($A$4&amp;"!$A$41:$A$141"),0,1,1),IF(T107&gt;=1,0,(ROUNDUP(T107,2)-T107)*100*_xlfn.XLOOKUP(T107,INDIRECT($A$4&amp;"!$G$41:$G$141"),INDIRECT($A$4&amp;"!$A$41:$A$141"),0,-1,-1)+(T107-ROUNDDOWN(T107,2))*100*_xlfn.XLOOKUP(T107,INDIRECT($A$4&amp;"!$G$41:$G$141"),INDIRECT($A$4&amp;"!$A$41:$A$141"),0,1,1)))</f>
        <v>0.5429456284735209</v>
      </c>
      <c r="V107" s="66">
        <f t="shared" ca="1" si="18"/>
        <v>147.80186552890291</v>
      </c>
    </row>
    <row r="108" spans="1:22" x14ac:dyDescent="0.35">
      <c r="A108" s="32">
        <f t="shared" si="19"/>
        <v>46569</v>
      </c>
      <c r="B108" s="65" cm="1">
        <f t="array" aca="1" ref="B108" ca="1">_xlfn.XLOOKUP(A108,INDIRECT($A$5&amp;"!$AJ$41:$AJ$406"),INDIRECT($A$5&amp;"!$AK$41:$AK$406"))*SUM($F$3:$I$3)</f>
        <v>0</v>
      </c>
      <c r="C108" s="65" cm="1">
        <f t="array" aca="1" ref="C108" ca="1">_xlfn.XLOOKUP(A108,INDIRECT($A$5&amp;"!$AJ$41:$AJ$406"),INDIRECT($A$5&amp;"!$AL$41:$AL$406"))*SUM($F$3:$I$3)</f>
        <v>24.5</v>
      </c>
      <c r="D108" s="65" cm="1">
        <f t="array" aca="1" ref="D108" ca="1">_xlfn.XLOOKUP(A108,INDIRECT($A$5&amp;"!$AJ$41:$AJ$406"),INDIRECT($A$5&amp;"!$AO$41:$AO$406"))*SUM($F$3:$I$3)</f>
        <v>22.05</v>
      </c>
      <c r="E108" s="34" cm="1">
        <f t="array" ref="E108">SUMPRODUCT(('PT Storengy'!$B$8:$I$372)*('PT Storengy'!$A$8:$A$372=$A108)*('PT Storengy'!$B$5:$I$5=$A$6)*('PT Storengy'!$B$7:$I$7=$A$7))</f>
        <v>0.45</v>
      </c>
      <c r="F108" s="107">
        <f t="shared" ca="1" si="10"/>
        <v>14.020479700000005</v>
      </c>
      <c r="G108" s="141">
        <f t="shared" ca="1" si="13"/>
        <v>0.56725999999999999</v>
      </c>
      <c r="H108" s="35" cm="1">
        <f t="array" aca="1" ref="H108" ca="1">IF(ROUND(ROUND(G108,2)-G108,4)=0,_xlfn.XLOOKUP(G108,INDIRECT($A$4&amp;"!$G$41:$G$141"),INDIRECT($A$4&amp;"!$A$41:$A$141"),0,1,1),IF(G108&gt;=1,0,(ROUNDUP(G108,2)-G108)*100*_xlfn.XLOOKUP(G108,INDIRECT($A$4&amp;"!$G$41:$G$141"),INDIRECT($A$4&amp;"!$A$41:$A$141"),0,-1,-1)+(G108-ROUNDDOWN(G108,2))*100*_xlfn.XLOOKUP(G108,INDIRECT($A$4&amp;"!$G$41:$G$141"),INDIRECT($A$4&amp;"!$A$41:$A$141"),0,1,1)))</f>
        <v>0.81937585873359153</v>
      </c>
      <c r="I108" s="66">
        <f t="shared" ca="1" si="14"/>
        <v>122.6788</v>
      </c>
      <c r="J108" s="106" cm="1">
        <f t="array" aca="1" ref="J108" ca="1">IF(COUNTIFS('PTC NaTran'!$K$7:$K$15996,"",'PTC NaTran'!$A$7:$A$15996,J$16,'PTC NaTran'!$D$7:$D$15996,$A108,'PTC NaTran'!$C$7:$C$15996,"DEL")&gt;0,J$14,SUMIFS('PTC NaTran'!$K$7:$K$15996,'PTC NaTran'!$A$7:$A$15996,J$16,'PTC NaTran'!$D$7:$D$15996,$A108,'PTC NaTran'!$C$7:$C$15996,"DEL")*1.0026*$F$4/INDIRECT($A$4&amp;"!D9"))</f>
        <v>272.22222222222223</v>
      </c>
      <c r="K108" s="106">
        <v>1000</v>
      </c>
      <c r="L108" s="107">
        <f t="shared" ca="1" si="11"/>
        <v>12.306531375530662</v>
      </c>
      <c r="M108" s="141">
        <f t="shared" ca="1" si="15"/>
        <v>0.49707000000000001</v>
      </c>
      <c r="N108" s="35" cm="1">
        <f t="array" aca="1" ref="N108" ca="1">IF(ROUND(ROUND(M108,2)-M108,4)=0,_xlfn.XLOOKUP(M108,INDIRECT($A$4&amp;"!$G$41:$G$141"),INDIRECT($A$4&amp;"!$A$41:$A$141"),0,1,1),IF(M108&gt;=1,0,(ROUNDUP(M108,2)-M108)*100*_xlfn.XLOOKUP(M108,INDIRECT($A$4&amp;"!$G$41:$G$141"),INDIRECT($A$4&amp;"!$A$41:$A$141"),0,-1,-1)+(M108-ROUNDDOWN(M108,2))*100*_xlfn.XLOOKUP(M108,INDIRECT($A$4&amp;"!$G$41:$G$141"),INDIRECT($A$4&amp;"!$A$41:$A$141"),0,1,1)))</f>
        <v>0.85696705981136312</v>
      </c>
      <c r="O108" s="66">
        <f t="shared" ca="1" si="16"/>
        <v>128.30701256620131</v>
      </c>
      <c r="S108" s="107">
        <f t="shared" ca="1" si="12"/>
        <v>20.865857200673375</v>
      </c>
      <c r="T108" s="51">
        <f t="shared" ca="1" si="17"/>
        <v>0.84570999999999996</v>
      </c>
      <c r="U108" s="35" cm="1">
        <f t="array" aca="1" ref="U108" ca="1">IF(ROUND(ROUND(T108,2)-T108,4)=0,_xlfn.XLOOKUP(T108,INDIRECT($A$4&amp;"!$G$41:$G$141"),INDIRECT($A$4&amp;"!$A$41:$A$141"),0,1,1),IF(T108&gt;=1,0,(ROUNDUP(T108,2)-T108)*100*_xlfn.XLOOKUP(T108,INDIRECT($A$4&amp;"!$G$41:$G$141"),INDIRECT($A$4&amp;"!$A$41:$A$141"),0,-1,-1)+(T108-ROUNDDOWN(T108,2))*100*_xlfn.XLOOKUP(T108,INDIRECT($A$4&amp;"!$G$41:$G$141"),INDIRECT($A$4&amp;"!$A$41:$A$141"),0,1,1)))</f>
        <v>0.53642343132923531</v>
      </c>
      <c r="V108" s="66">
        <f t="shared" ca="1" si="18"/>
        <v>146.02637852851407</v>
      </c>
    </row>
    <row r="109" spans="1:22" x14ac:dyDescent="0.35">
      <c r="A109" s="32">
        <f t="shared" si="19"/>
        <v>46570</v>
      </c>
      <c r="B109" s="65" cm="1">
        <f t="array" aca="1" ref="B109" ca="1">_xlfn.XLOOKUP(A109,INDIRECT($A$5&amp;"!$AJ$41:$AJ$406"),INDIRECT($A$5&amp;"!$AK$41:$AK$406"))*SUM($F$3:$I$3)</f>
        <v>0</v>
      </c>
      <c r="C109" s="65" cm="1">
        <f t="array" aca="1" ref="C109" ca="1">_xlfn.XLOOKUP(A109,INDIRECT($A$5&amp;"!$AJ$41:$AJ$406"),INDIRECT($A$5&amp;"!$AL$41:$AL$406"))*SUM($F$3:$I$3)</f>
        <v>24.5</v>
      </c>
      <c r="D109" s="65" cm="1">
        <f t="array" aca="1" ref="D109" ca="1">_xlfn.XLOOKUP(A109,INDIRECT($A$5&amp;"!$AJ$41:$AJ$406"),INDIRECT($A$5&amp;"!$AO$41:$AO$406"))*SUM($F$3:$I$3)</f>
        <v>22.05</v>
      </c>
      <c r="E109" s="34" cm="1">
        <f t="array" ref="E109">SUMPRODUCT(('PT Storengy'!$B$8:$I$372)*('PT Storengy'!$A$8:$A$372=$A109)*('PT Storengy'!$B$5:$I$5=$A$6)*('PT Storengy'!$B$7:$I$7=$A$7))</f>
        <v>0.45</v>
      </c>
      <c r="F109" s="107">
        <f t="shared" ca="1" si="10"/>
        <v>14.142753200000005</v>
      </c>
      <c r="G109" s="141">
        <f t="shared" ca="1" si="13"/>
        <v>0.57225999999999999</v>
      </c>
      <c r="H109" s="35" cm="1">
        <f t="array" aca="1" ref="H109" ca="1">IF(ROUND(ROUND(G109,2)-G109,4)=0,_xlfn.XLOOKUP(G109,INDIRECT($A$4&amp;"!$G$41:$G$141"),INDIRECT($A$4&amp;"!$A$41:$A$141"),0,1,1),IF(G109&gt;=1,0,(ROUNDUP(G109,2)-G109)*100*_xlfn.XLOOKUP(G109,INDIRECT($A$4&amp;"!$G$41:$G$141"),INDIRECT($A$4&amp;"!$A$41:$A$141"),0,-1,-1)+(G109-ROUNDDOWN(G109,2))*100*_xlfn.XLOOKUP(G109,INDIRECT($A$4&amp;"!$G$41:$G$141"),INDIRECT($A$4&amp;"!$A$41:$A$141"),0,1,1)))</f>
        <v>0.8166691398243251</v>
      </c>
      <c r="I109" s="66">
        <f t="shared" ca="1" si="14"/>
        <v>122.2735</v>
      </c>
      <c r="J109" s="106" cm="1">
        <f t="array" aca="1" ref="J109" ca="1">IF(COUNTIFS('PTC NaTran'!$K$7:$K$15996,"",'PTC NaTran'!$A$7:$A$15996,J$16,'PTC NaTran'!$D$7:$D$15996,$A109,'PTC NaTran'!$C$7:$C$15996,"DEL")&gt;0,J$14,SUMIFS('PTC NaTran'!$K$7:$K$15996,'PTC NaTran'!$A$7:$A$15996,J$16,'PTC NaTran'!$D$7:$D$15996,$A109,'PTC NaTran'!$C$7:$C$15996,"DEL")*1.0026*$F$4/INDIRECT($A$4&amp;"!D9"))</f>
        <v>272.22222222222223</v>
      </c>
      <c r="K109" s="106">
        <v>1000</v>
      </c>
      <c r="L109" s="107">
        <f t="shared" ca="1" si="11"/>
        <v>12.434418214739326</v>
      </c>
      <c r="M109" s="141">
        <f t="shared" ca="1" si="15"/>
        <v>0.50231000000000003</v>
      </c>
      <c r="N109" s="35" cm="1">
        <f t="array" aca="1" ref="N109" ca="1">IF(ROUND(ROUND(M109,2)-M109,4)=0,_xlfn.XLOOKUP(M109,INDIRECT($A$4&amp;"!$G$41:$G$141"),INDIRECT($A$4&amp;"!$A$41:$A$141"),0,1,1),IF(M109&gt;=1,0,(ROUNDUP(M109,2)-M109)*100*_xlfn.XLOOKUP(M109,INDIRECT($A$4&amp;"!$G$41:$G$141"),INDIRECT($A$4&amp;"!$A$41:$A$141"),0,-1,-1)+(M109-ROUNDDOWN(M109,2))*100*_xlfn.XLOOKUP(M109,INDIRECT($A$4&amp;"!$G$41:$G$141"),INDIRECT($A$4&amp;"!$A$41:$A$141"),0,1,1)))</f>
        <v>0.85416070714506409</v>
      </c>
      <c r="O109" s="66">
        <f t="shared" ca="1" si="16"/>
        <v>127.88683920866377</v>
      </c>
      <c r="S109" s="107">
        <f t="shared" ca="1" si="12"/>
        <v>21.01013160858561</v>
      </c>
      <c r="T109" s="51">
        <f t="shared" ca="1" si="17"/>
        <v>0.85167000000000004</v>
      </c>
      <c r="U109" s="35" cm="1">
        <f t="array" aca="1" ref="U109" ca="1">IF(ROUND(ROUND(T109,2)-T109,4)=0,_xlfn.XLOOKUP(T109,INDIRECT($A$4&amp;"!$G$41:$G$141"),INDIRECT($A$4&amp;"!$A$41:$A$141"),0,1,1),IF(T109&gt;=1,0,(ROUNDUP(T109,2)-T109)*100*_xlfn.XLOOKUP(T109,INDIRECT($A$4&amp;"!$G$41:$G$141"),INDIRECT($A$4&amp;"!$A$41:$A$141"),0,-1,-1)+(T109-ROUNDDOWN(T109,2))*100*_xlfn.XLOOKUP(T109,INDIRECT($A$4&amp;"!$G$41:$G$141"),INDIRECT($A$4&amp;"!$A$41:$A$141"),0,1,1)))</f>
        <v>0.52998762090209239</v>
      </c>
      <c r="V109" s="66">
        <f t="shared" ca="1" si="18"/>
        <v>144.27440791223626</v>
      </c>
    </row>
    <row r="110" spans="1:22" x14ac:dyDescent="0.35">
      <c r="A110" s="32">
        <f t="shared" si="19"/>
        <v>46571</v>
      </c>
      <c r="B110" s="65" cm="1">
        <f t="array" aca="1" ref="B110" ca="1">_xlfn.XLOOKUP(A110,INDIRECT($A$5&amp;"!$AJ$41:$AJ$406"),INDIRECT($A$5&amp;"!$AK$41:$AK$406"))*SUM($F$3:$I$3)</f>
        <v>0</v>
      </c>
      <c r="C110" s="65" cm="1">
        <f t="array" aca="1" ref="C110" ca="1">_xlfn.XLOOKUP(A110,INDIRECT($A$5&amp;"!$AJ$41:$AJ$406"),INDIRECT($A$5&amp;"!$AL$41:$AL$406"))*SUM($F$3:$I$3)</f>
        <v>24.5</v>
      </c>
      <c r="D110" s="65" cm="1">
        <f t="array" aca="1" ref="D110" ca="1">_xlfn.XLOOKUP(A110,INDIRECT($A$5&amp;"!$AJ$41:$AJ$406"),INDIRECT($A$5&amp;"!$AO$41:$AO$406"))*SUM($F$3:$I$3)</f>
        <v>22.05</v>
      </c>
      <c r="E110" s="34" cm="1">
        <f t="array" ref="E110">SUMPRODUCT(('PT Storengy'!$B$8:$I$372)*('PT Storengy'!$A$8:$A$372=$A110)*('PT Storengy'!$B$5:$I$5=$A$6)*('PT Storengy'!$B$7:$I$7=$A$7))</f>
        <v>0</v>
      </c>
      <c r="F110" s="107">
        <f t="shared" ca="1" si="10"/>
        <v>14.364322300000005</v>
      </c>
      <c r="G110" s="141">
        <f t="shared" ca="1" si="13"/>
        <v>0.57726</v>
      </c>
      <c r="H110" s="35" cm="1">
        <f t="array" aca="1" ref="H110" ca="1">IF(ROUND(ROUND(G110,2)-G110,4)=0,_xlfn.XLOOKUP(G110,INDIRECT($A$4&amp;"!$G$41:$G$141"),INDIRECT($A$4&amp;"!$A$41:$A$141"),0,1,1),IF(G110&gt;=1,0,(ROUNDUP(G110,2)-G110)*100*_xlfn.XLOOKUP(G110,INDIRECT($A$4&amp;"!$G$41:$G$141"),INDIRECT($A$4&amp;"!$A$41:$A$141"),0,-1,-1)+(G110-ROUNDDOWN(G110,2))*100*_xlfn.XLOOKUP(G110,INDIRECT($A$4&amp;"!$G$41:$G$141"),INDIRECT($A$4&amp;"!$A$41:$A$141"),0,1,1)))</f>
        <v>0.81392738106812001</v>
      </c>
      <c r="I110" s="66">
        <f t="shared" ca="1" si="14"/>
        <v>221.56909999999999</v>
      </c>
      <c r="J110" s="106" cm="1">
        <f t="array" aca="1" ref="J110" ca="1">IF(COUNTIFS('PTC NaTran'!$K$7:$K$15996,"",'PTC NaTran'!$A$7:$A$15996,J$16,'PTC NaTran'!$D$7:$D$15996,$A110,'PTC NaTran'!$C$7:$C$15996,"DEL")&gt;0,J$14,SUMIFS('PTC NaTran'!$K$7:$K$15996,'PTC NaTran'!$A$7:$A$15996,J$16,'PTC NaTran'!$D$7:$D$15996,$A110,'PTC NaTran'!$C$7:$C$15996,"DEL")*1.0026*$F$4/INDIRECT($A$4&amp;"!D9"))</f>
        <v>272.22222222222223</v>
      </c>
      <c r="K110" s="106">
        <v>1000</v>
      </c>
      <c r="L110" s="107">
        <f t="shared" ca="1" si="11"/>
        <v>12.666178704859746</v>
      </c>
      <c r="M110" s="141">
        <f t="shared" ca="1" si="15"/>
        <v>0.50753000000000004</v>
      </c>
      <c r="N110" s="35" cm="1">
        <f t="array" aca="1" ref="N110" ca="1">IF(ROUND(ROUND(M110,2)-M110,4)=0,_xlfn.XLOOKUP(M110,INDIRECT($A$4&amp;"!$G$41:$G$141"),INDIRECT($A$4&amp;"!$A$41:$A$141"),0,1,1),IF(M110&gt;=1,0,(ROUNDUP(M110,2)-M110)*100*_xlfn.XLOOKUP(M110,INDIRECT($A$4&amp;"!$G$41:$G$141"),INDIRECT($A$4&amp;"!$A$41:$A$141"),0,-1,-1)+(M110-ROUNDDOWN(M110,2))*100*_xlfn.XLOOKUP(M110,INDIRECT($A$4&amp;"!$G$41:$G$141"),INDIRECT($A$4&amp;"!$A$41:$A$141"),0,1,1)))</f>
        <v>0.85136506574848392</v>
      </c>
      <c r="O110" s="66">
        <f t="shared" ca="1" si="16"/>
        <v>231.76049012042063</v>
      </c>
      <c r="S110" s="107">
        <f t="shared" ca="1" si="12"/>
        <v>21.152674622717665</v>
      </c>
      <c r="T110" s="51">
        <f t="shared" ca="1" si="17"/>
        <v>0.85755999999999999</v>
      </c>
      <c r="U110" s="35" cm="1">
        <f t="array" aca="1" ref="U110" ca="1">IF(ROUND(ROUND(T110,2)-T110,4)=0,_xlfn.XLOOKUP(T110,INDIRECT($A$4&amp;"!$G$41:$G$141"),INDIRECT($A$4&amp;"!$A$41:$A$141"),0,1,1),IF(T110&gt;=1,0,(ROUNDUP(T110,2)-T110)*100*_xlfn.XLOOKUP(T110,INDIRECT($A$4&amp;"!$G$41:$G$141"),INDIRECT($A$4&amp;"!$A$41:$A$141"),0,-1,-1)+(T110-ROUNDDOWN(T110,2))*100*_xlfn.XLOOKUP(T110,INDIRECT($A$4&amp;"!$G$41:$G$141"),INDIRECT($A$4&amp;"!$A$41:$A$141"),0,1,1)))</f>
        <v>0.52362739885244958</v>
      </c>
      <c r="V110" s="66">
        <f t="shared" ca="1" si="18"/>
        <v>142.54301413205573</v>
      </c>
    </row>
    <row r="111" spans="1:22" x14ac:dyDescent="0.35">
      <c r="A111" s="32">
        <f t="shared" si="19"/>
        <v>46572</v>
      </c>
      <c r="B111" s="65" cm="1">
        <f t="array" aca="1" ref="B111" ca="1">_xlfn.XLOOKUP(A111,INDIRECT($A$5&amp;"!$AJ$41:$AJ$406"),INDIRECT($A$5&amp;"!$AK$41:$AK$406"))*SUM($F$3:$I$3)</f>
        <v>0</v>
      </c>
      <c r="C111" s="65" cm="1">
        <f t="array" aca="1" ref="C111" ca="1">_xlfn.XLOOKUP(A111,INDIRECT($A$5&amp;"!$AJ$41:$AJ$406"),INDIRECT($A$5&amp;"!$AL$41:$AL$406"))*SUM($F$3:$I$3)</f>
        <v>24.5</v>
      </c>
      <c r="D111" s="65" cm="1">
        <f t="array" aca="1" ref="D111" ca="1">_xlfn.XLOOKUP(A111,INDIRECT($A$5&amp;"!$AJ$41:$AJ$406"),INDIRECT($A$5&amp;"!$AO$41:$AO$406"))*SUM($F$3:$I$3)</f>
        <v>22.05</v>
      </c>
      <c r="E111" s="34" cm="1">
        <f t="array" ref="E111">SUMPRODUCT(('PT Storengy'!$B$8:$I$372)*('PT Storengy'!$A$8:$A$372=$A111)*('PT Storengy'!$B$5:$I$5=$A$6)*('PT Storengy'!$B$7:$I$7=$A$7))</f>
        <v>0</v>
      </c>
      <c r="F111" s="107">
        <f t="shared" ca="1" si="10"/>
        <v>14.584542000000004</v>
      </c>
      <c r="G111" s="141">
        <f t="shared" ca="1" si="13"/>
        <v>0.58630000000000004</v>
      </c>
      <c r="H111" s="35" cm="1">
        <f t="array" aca="1" ref="H111" ca="1">IF(ROUND(ROUND(G111,2)-G111,4)=0,_xlfn.XLOOKUP(G111,INDIRECT($A$4&amp;"!$G$41:$G$141"),INDIRECT($A$4&amp;"!$A$41:$A$141"),0,1,1),IF(G111&gt;=1,0,(ROUNDUP(G111,2)-G111)*100*_xlfn.XLOOKUP(G111,INDIRECT($A$4&amp;"!$G$41:$G$141"),INDIRECT($A$4&amp;"!$A$41:$A$141"),0,-1,-1)+(G111-ROUNDDOWN(G111,2))*100*_xlfn.XLOOKUP(G111,INDIRECT($A$4&amp;"!$G$41:$G$141"),INDIRECT($A$4&amp;"!$A$41:$A$141"),0,1,1)))</f>
        <v>0.80897028123690085</v>
      </c>
      <c r="I111" s="66">
        <f t="shared" ca="1" si="14"/>
        <v>220.21969999999999</v>
      </c>
      <c r="J111" s="106" cm="1">
        <f t="array" aca="1" ref="J111" ca="1">IF(COUNTIFS('PTC NaTran'!$K$7:$K$15996,"",'PTC NaTran'!$A$7:$A$15996,J$16,'PTC NaTran'!$D$7:$D$15996,$A111,'PTC NaTran'!$C$7:$C$15996,"DEL")&gt;0,J$14,SUMIFS('PTC NaTran'!$K$7:$K$15996,'PTC NaTran'!$A$7:$A$15996,J$16,'PTC NaTran'!$D$7:$D$15996,$A111,'PTC NaTran'!$C$7:$C$15996,"DEL")*1.0026*$F$4/INDIRECT($A$4&amp;"!D9"))</f>
        <v>272.22222222222223</v>
      </c>
      <c r="K111" s="106">
        <v>1000</v>
      </c>
      <c r="L111" s="107">
        <f t="shared" ca="1" si="11"/>
        <v>12.896559999989776</v>
      </c>
      <c r="M111" s="141">
        <f t="shared" ca="1" si="15"/>
        <v>0.51698999999999995</v>
      </c>
      <c r="N111" s="35" cm="1">
        <f t="array" aca="1" ref="N111" ca="1">IF(ROUND(ROUND(M111,2)-M111,4)=0,_xlfn.XLOOKUP(M111,INDIRECT($A$4&amp;"!$G$41:$G$141"),INDIRECT($A$4&amp;"!$A$41:$A$141"),0,1,1),IF(M111&gt;=1,0,(ROUNDUP(M111,2)-M111)*100*_xlfn.XLOOKUP(M111,INDIRECT($A$4&amp;"!$G$41:$G$141"),INDIRECT($A$4&amp;"!$A$41:$A$141"),0,-1,-1)+(M111-ROUNDDOWN(M111,2))*100*_xlfn.XLOOKUP(M111,INDIRECT($A$4&amp;"!$G$41:$G$141"),INDIRECT($A$4&amp;"!$A$41:$A$141"),0,1,1)))</f>
        <v>0.84629863517153958</v>
      </c>
      <c r="O111" s="66">
        <f t="shared" ca="1" si="16"/>
        <v>230.38129513003022</v>
      </c>
      <c r="S111" s="107">
        <f t="shared" ca="1" si="12"/>
        <v>21.293509759453652</v>
      </c>
      <c r="T111" s="51">
        <f t="shared" ca="1" si="17"/>
        <v>0.86336999999999997</v>
      </c>
      <c r="U111" s="35" cm="1">
        <f t="array" aca="1" ref="U111" ca="1">IF(ROUND(ROUND(T111,2)-T111,4)=0,_xlfn.XLOOKUP(T111,INDIRECT($A$4&amp;"!$G$41:$G$141"),INDIRECT($A$4&amp;"!$A$41:$A$141"),0,1,1),IF(T111&gt;=1,0,(ROUNDUP(T111,2)-T111)*100*_xlfn.XLOOKUP(T111,INDIRECT($A$4&amp;"!$G$41:$G$141"),INDIRECT($A$4&amp;"!$A$41:$A$141"),0,-1,-1)+(T111-ROUNDDOWN(T111,2))*100*_xlfn.XLOOKUP(T111,INDIRECT($A$4&amp;"!$G$41:$G$141"),INDIRECT($A$4&amp;"!$A$41:$A$141"),0,1,1)))</f>
        <v>0.51735356351994954</v>
      </c>
      <c r="V111" s="66">
        <f t="shared" ca="1" si="18"/>
        <v>140.83513673598628</v>
      </c>
    </row>
    <row r="112" spans="1:22" x14ac:dyDescent="0.35">
      <c r="A112" s="32">
        <f t="shared" si="19"/>
        <v>46573</v>
      </c>
      <c r="B112" s="65" cm="1">
        <f t="array" aca="1" ref="B112" ca="1">_xlfn.XLOOKUP(A112,INDIRECT($A$5&amp;"!$AJ$41:$AJ$406"),INDIRECT($A$5&amp;"!$AK$41:$AK$406"))*SUM($F$3:$I$3)</f>
        <v>0</v>
      </c>
      <c r="C112" s="65" cm="1">
        <f t="array" aca="1" ref="C112" ca="1">_xlfn.XLOOKUP(A112,INDIRECT($A$5&amp;"!$AJ$41:$AJ$406"),INDIRECT($A$5&amp;"!$AL$41:$AL$406"))*SUM($F$3:$I$3)</f>
        <v>24.5</v>
      </c>
      <c r="D112" s="65" cm="1">
        <f t="array" aca="1" ref="D112" ca="1">_xlfn.XLOOKUP(A112,INDIRECT($A$5&amp;"!$AJ$41:$AJ$406"),INDIRECT($A$5&amp;"!$AO$41:$AO$406"))*SUM($F$3:$I$3)</f>
        <v>22.05</v>
      </c>
      <c r="E112" s="34" cm="1">
        <f t="array" ref="E112">SUMPRODUCT(('PT Storengy'!$B$8:$I$372)*('PT Storengy'!$A$8:$A$372=$A112)*('PT Storengy'!$B$5:$I$5=$A$6)*('PT Storengy'!$B$7:$I$7=$A$7))</f>
        <v>0</v>
      </c>
      <c r="F112" s="107">
        <f t="shared" ca="1" si="10"/>
        <v>14.803419700000005</v>
      </c>
      <c r="G112" s="141">
        <f t="shared" ca="1" si="13"/>
        <v>0.59528999999999999</v>
      </c>
      <c r="H112" s="35" cm="1">
        <f t="array" aca="1" ref="H112" ca="1">IF(ROUND(ROUND(G112,2)-G112,4)=0,_xlfn.XLOOKUP(G112,INDIRECT($A$4&amp;"!$G$41:$G$141"),INDIRECT($A$4&amp;"!$A$41:$A$141"),0,1,1),IF(G112&gt;=1,0,(ROUNDUP(G112,2)-G112)*100*_xlfn.XLOOKUP(G112,INDIRECT($A$4&amp;"!$G$41:$G$141"),INDIRECT($A$4&amp;"!$A$41:$A$141"),0,-1,-1)+(G112-ROUNDDOWN(G112,2))*100*_xlfn.XLOOKUP(G112,INDIRECT($A$4&amp;"!$G$41:$G$141"),INDIRECT($A$4&amp;"!$A$41:$A$141"),0,1,1)))</f>
        <v>0.80404059899324398</v>
      </c>
      <c r="I112" s="66">
        <f t="shared" ca="1" si="14"/>
        <v>218.8777</v>
      </c>
      <c r="J112" s="106" cm="1">
        <f t="array" aca="1" ref="J112" ca="1">IF(COUNTIFS('PTC NaTran'!$K$7:$K$15996,"",'PTC NaTran'!$A$7:$A$15996,J$16,'PTC NaTran'!$D$7:$D$15996,$A112,'PTC NaTran'!$C$7:$C$15996,"DEL")&gt;0,J$14,SUMIFS('PTC NaTran'!$K$7:$K$15996,'PTC NaTran'!$A$7:$A$15996,J$16,'PTC NaTran'!$D$7:$D$15996,$A112,'PTC NaTran'!$C$7:$C$15996,"DEL")*1.0026*$F$4/INDIRECT($A$4&amp;"!D9"))</f>
        <v>272.22222222222223</v>
      </c>
      <c r="K112" s="106">
        <v>1000</v>
      </c>
      <c r="L112" s="107">
        <f t="shared" ca="1" si="11"/>
        <v>13.125570847666353</v>
      </c>
      <c r="M112" s="141">
        <f t="shared" ca="1" si="15"/>
        <v>0.52639000000000002</v>
      </c>
      <c r="N112" s="35" cm="1">
        <f t="array" aca="1" ref="N112" ca="1">IF(ROUND(ROUND(M112,2)-M112,4)=0,_xlfn.XLOOKUP(M112,INDIRECT($A$4&amp;"!$G$41:$G$141"),INDIRECT($A$4&amp;"!$A$41:$A$141"),0,1,1),IF(M112&gt;=1,0,(ROUNDUP(M112,2)-M112)*100*_xlfn.XLOOKUP(M112,INDIRECT($A$4&amp;"!$G$41:$G$141"),INDIRECT($A$4&amp;"!$A$41:$A$141"),0,-1,-1)+(M112-ROUNDDOWN(M112,2))*100*_xlfn.XLOOKUP(M112,INDIRECT($A$4&amp;"!$G$41:$G$141"),INDIRECT($A$4&amp;"!$A$41:$A$141"),0,1,1)))</f>
        <v>0.84126433840375148</v>
      </c>
      <c r="O112" s="66">
        <f t="shared" ca="1" si="16"/>
        <v>229.01084767657679</v>
      </c>
      <c r="S112" s="107">
        <f t="shared" ca="1" si="12"/>
        <v>21.432654656081652</v>
      </c>
      <c r="T112" s="51">
        <f t="shared" ca="1" si="17"/>
        <v>0.86912</v>
      </c>
      <c r="U112" s="35" cm="1">
        <f t="array" aca="1" ref="U112" ca="1">IF(ROUND(ROUND(T112,2)-T112,4)=0,_xlfn.XLOOKUP(T112,INDIRECT($A$4&amp;"!$G$41:$G$141"),INDIRECT($A$4&amp;"!$A$41:$A$141"),0,1,1),IF(T112&gt;=1,0,(ROUNDUP(T112,2)-T112)*100*_xlfn.XLOOKUP(T112,INDIRECT($A$4&amp;"!$G$41:$G$141"),INDIRECT($A$4&amp;"!$A$41:$A$141"),0,-1,-1)+(T112-ROUNDDOWN(T112,2))*100*_xlfn.XLOOKUP(T112,INDIRECT($A$4&amp;"!$G$41:$G$141"),INDIRECT($A$4&amp;"!$A$41:$A$141"),0,1,1)))</f>
        <v>0.51114451822530671</v>
      </c>
      <c r="V112" s="66">
        <f t="shared" ca="1" si="18"/>
        <v>139.14489662800017</v>
      </c>
    </row>
    <row r="113" spans="1:22" x14ac:dyDescent="0.35">
      <c r="A113" s="32">
        <f t="shared" si="19"/>
        <v>46574</v>
      </c>
      <c r="B113" s="65" cm="1">
        <f t="array" aca="1" ref="B113" ca="1">_xlfn.XLOOKUP(A113,INDIRECT($A$5&amp;"!$AJ$41:$AJ$406"),INDIRECT($A$5&amp;"!$AK$41:$AK$406"))*SUM($F$3:$I$3)</f>
        <v>0</v>
      </c>
      <c r="C113" s="65" cm="1">
        <f t="array" aca="1" ref="C113" ca="1">_xlfn.XLOOKUP(A113,INDIRECT($A$5&amp;"!$AJ$41:$AJ$406"),INDIRECT($A$5&amp;"!$AL$41:$AL$406"))*SUM($F$3:$I$3)</f>
        <v>24.5</v>
      </c>
      <c r="D113" s="65" cm="1">
        <f t="array" aca="1" ref="D113" ca="1">_xlfn.XLOOKUP(A113,INDIRECT($A$5&amp;"!$AJ$41:$AJ$406"),INDIRECT($A$5&amp;"!$AO$41:$AO$406"))*SUM($F$3:$I$3)</f>
        <v>22.05</v>
      </c>
      <c r="E113" s="34" cm="1">
        <f t="array" ref="E113">SUMPRODUCT(('PT Storengy'!$B$8:$I$372)*('PT Storengy'!$A$8:$A$372=$A113)*('PT Storengy'!$B$5:$I$5=$A$6)*('PT Storengy'!$B$7:$I$7=$A$7))</f>
        <v>0</v>
      </c>
      <c r="F113" s="107">
        <f t="shared" ca="1" si="10"/>
        <v>15.020356100000004</v>
      </c>
      <c r="G113" s="141">
        <f t="shared" ca="1" si="13"/>
        <v>0.60421999999999998</v>
      </c>
      <c r="H113" s="35" cm="1">
        <f t="array" aca="1" ref="H113" ca="1">IF(ROUND(ROUND(G113,2)-G113,4)=0,_xlfn.XLOOKUP(G113,INDIRECT($A$4&amp;"!$G$41:$G$141"),INDIRECT($A$4&amp;"!$A$41:$A$141"),0,1,1),IF(G113&gt;=1,0,(ROUNDUP(G113,2)-G113)*100*_xlfn.XLOOKUP(G113,INDIRECT($A$4&amp;"!$G$41:$G$141"),INDIRECT($A$4&amp;"!$A$41:$A$141"),0,-1,-1)+(G113-ROUNDDOWN(G113,2))*100*_xlfn.XLOOKUP(G113,INDIRECT($A$4&amp;"!$G$41:$G$141"),INDIRECT($A$4&amp;"!$A$41:$A$141"),0,1,1)))</f>
        <v>0.79690916582051097</v>
      </c>
      <c r="I113" s="66">
        <f t="shared" ca="1" si="14"/>
        <v>216.93639999999999</v>
      </c>
      <c r="J113" s="106" cm="1">
        <f t="array" aca="1" ref="J113" ca="1">IF(COUNTIFS('PTC NaTran'!$K$7:$K$15996,"",'PTC NaTran'!$A$7:$A$15996,J$16,'PTC NaTran'!$D$7:$D$15996,$A113,'PTC NaTran'!$C$7:$C$15996,"DEL")&gt;0,J$14,SUMIFS('PTC NaTran'!$K$7:$K$15996,'PTC NaTran'!$A$7:$A$15996,J$16,'PTC NaTran'!$D$7:$D$15996,$A113,'PTC NaTran'!$C$7:$C$15996,"DEL")*1.0026*$F$4/INDIRECT($A$4&amp;"!D9"))</f>
        <v>272.22222222222223</v>
      </c>
      <c r="K113" s="106">
        <v>1000</v>
      </c>
      <c r="L113" s="107">
        <f t="shared" ca="1" si="11"/>
        <v>13.35321853750359</v>
      </c>
      <c r="M113" s="141">
        <f t="shared" ca="1" si="15"/>
        <v>0.53573999999999999</v>
      </c>
      <c r="N113" s="35" cm="1">
        <f t="array" aca="1" ref="N113" ca="1">IF(ROUND(ROUND(M113,2)-M113,4)=0,_xlfn.XLOOKUP(M113,INDIRECT($A$4&amp;"!$G$41:$G$141"),INDIRECT($A$4&amp;"!$A$41:$A$141"),0,1,1),IF(M113&gt;=1,0,(ROUNDUP(M113,2)-M113)*100*_xlfn.XLOOKUP(M113,INDIRECT($A$4&amp;"!$G$41:$G$141"),INDIRECT($A$4&amp;"!$A$41:$A$141"),0,-1,-1)+(M113-ROUNDDOWN(M113,2))*100*_xlfn.XLOOKUP(M113,INDIRECT($A$4&amp;"!$G$41:$G$141"),INDIRECT($A$4&amp;"!$A$41:$A$141"),0,1,1)))</f>
        <v>0.83625681981026012</v>
      </c>
      <c r="O113" s="66">
        <f t="shared" ca="1" si="16"/>
        <v>227.64768983723749</v>
      </c>
      <c r="S113" s="107">
        <f t="shared" ca="1" si="12"/>
        <v>21.570129889437762</v>
      </c>
      <c r="T113" s="51">
        <f t="shared" ca="1" si="17"/>
        <v>0.87480000000000002</v>
      </c>
      <c r="U113" s="35" cm="1">
        <f t="array" aca="1" ref="U113" ca="1">IF(ROUND(ROUND(T113,2)-T113,4)=0,_xlfn.XLOOKUP(T113,INDIRECT($A$4&amp;"!$G$41:$G$141"),INDIRECT($A$4&amp;"!$A$41:$A$141"),0,1,1),IF(T113&gt;=1,0,(ROUNDUP(T113,2)-T113)*100*_xlfn.XLOOKUP(T113,INDIRECT($A$4&amp;"!$G$41:$G$141"),INDIRECT($A$4&amp;"!$A$41:$A$141"),0,-1,-1)+(T113-ROUNDDOWN(T113,2))*100*_xlfn.XLOOKUP(T113,INDIRECT($A$4&amp;"!$G$41:$G$141"),INDIRECT($A$4&amp;"!$A$41:$A$141"),0,1,1)))</f>
        <v>0.50501106130816376</v>
      </c>
      <c r="V113" s="66">
        <f t="shared" ca="1" si="18"/>
        <v>137.47523335611126</v>
      </c>
    </row>
    <row r="114" spans="1:22" x14ac:dyDescent="0.35">
      <c r="A114" s="32">
        <f t="shared" si="19"/>
        <v>46575</v>
      </c>
      <c r="B114" s="65" cm="1">
        <f t="array" aca="1" ref="B114" ca="1">_xlfn.XLOOKUP(A114,INDIRECT($A$5&amp;"!$AJ$41:$AJ$406"),INDIRECT($A$5&amp;"!$AK$41:$AK$406"))*SUM($F$3:$I$3)</f>
        <v>0</v>
      </c>
      <c r="C114" s="65" cm="1">
        <f t="array" aca="1" ref="C114" ca="1">_xlfn.XLOOKUP(A114,INDIRECT($A$5&amp;"!$AJ$41:$AJ$406"),INDIRECT($A$5&amp;"!$AL$41:$AL$406"))*SUM($F$3:$I$3)</f>
        <v>24.5</v>
      </c>
      <c r="D114" s="65" cm="1">
        <f t="array" aca="1" ref="D114" ca="1">_xlfn.XLOOKUP(A114,INDIRECT($A$5&amp;"!$AJ$41:$AJ$406"),INDIRECT($A$5&amp;"!$AO$41:$AO$406"))*SUM($F$3:$I$3)</f>
        <v>22.05</v>
      </c>
      <c r="E114" s="34" cm="1">
        <f t="array" ref="E114">SUMPRODUCT(('PT Storengy'!$B$8:$I$372)*('PT Storengy'!$A$8:$A$372=$A114)*('PT Storengy'!$B$5:$I$5=$A$6)*('PT Storengy'!$B$7:$I$7=$A$7))</f>
        <v>0</v>
      </c>
      <c r="F114" s="107">
        <f t="shared" ca="1" si="10"/>
        <v>15.234692700000004</v>
      </c>
      <c r="G114" s="141">
        <f t="shared" ca="1" si="13"/>
        <v>0.61307999999999996</v>
      </c>
      <c r="H114" s="35" cm="1">
        <f t="array" aca="1" ref="H114" ca="1">IF(ROUND(ROUND(G114,2)-G114,4)=0,_xlfn.XLOOKUP(G114,INDIRECT($A$4&amp;"!$G$41:$G$141"),INDIRECT($A$4&amp;"!$A$41:$A$141"),0,1,1),IF(G114&gt;=1,0,(ROUNDUP(G114,2)-G114)*100*_xlfn.XLOOKUP(G114,INDIRECT($A$4&amp;"!$G$41:$G$141"),INDIRECT($A$4&amp;"!$A$41:$A$141"),0,-1,-1)+(G114-ROUNDDOWN(G114,2))*100*_xlfn.XLOOKUP(G114,INDIRECT($A$4&amp;"!$G$41:$G$141"),INDIRECT($A$4&amp;"!$A$41:$A$141"),0,1,1)))</f>
        <v>0.78735905910959247</v>
      </c>
      <c r="I114" s="66">
        <f t="shared" ca="1" si="14"/>
        <v>214.3366</v>
      </c>
      <c r="J114" s="106" cm="1">
        <f t="array" aca="1" ref="J114" ca="1">IF(COUNTIFS('PTC NaTran'!$K$7:$K$15996,"",'PTC NaTran'!$A$7:$A$15996,J$16,'PTC NaTran'!$D$7:$D$15996,$A114,'PTC NaTran'!$C$7:$C$15996,"DEL")&gt;0,J$14,SUMIFS('PTC NaTran'!$K$7:$K$15996,'PTC NaTran'!$A$7:$A$15996,J$16,'PTC NaTran'!$D$7:$D$15996,$A114,'PTC NaTran'!$C$7:$C$15996,"DEL")*1.0026*$F$4/INDIRECT($A$4&amp;"!D9"))</f>
        <v>272.22222222222223</v>
      </c>
      <c r="K114" s="106">
        <v>1000</v>
      </c>
      <c r="L114" s="107">
        <f t="shared" ca="1" si="11"/>
        <v>13.579511817038425</v>
      </c>
      <c r="M114" s="141">
        <f t="shared" ca="1" si="15"/>
        <v>0.54503000000000001</v>
      </c>
      <c r="N114" s="35" cm="1">
        <f t="array" aca="1" ref="N114" ca="1">IF(ROUND(ROUND(M114,2)-M114,4)=0,_xlfn.XLOOKUP(M114,INDIRECT($A$4&amp;"!$G$41:$G$141"),INDIRECT($A$4&amp;"!$A$41:$A$141"),0,1,1),IF(M114&gt;=1,0,(ROUNDUP(M114,2)-M114)*100*_xlfn.XLOOKUP(M114,INDIRECT($A$4&amp;"!$G$41:$G$141"),INDIRECT($A$4&amp;"!$A$41:$A$141"),0,-1,-1)+(M114-ROUNDDOWN(M114,2))*100*_xlfn.XLOOKUP(M114,INDIRECT($A$4&amp;"!$G$41:$G$141"),INDIRECT($A$4&amp;"!$A$41:$A$141"),0,1,1)))</f>
        <v>0.83128143502592478</v>
      </c>
      <c r="O114" s="66">
        <f t="shared" ca="1" si="16"/>
        <v>226.29327953483508</v>
      </c>
      <c r="S114" s="107">
        <f t="shared" ca="1" si="12"/>
        <v>21.705956036358081</v>
      </c>
      <c r="T114" s="51">
        <f t="shared" ca="1" si="17"/>
        <v>0.88041000000000003</v>
      </c>
      <c r="U114" s="35" cm="1">
        <f t="array" aca="1" ref="U114" ca="1">IF(ROUND(ROUND(T114,2)-T114,4)=0,_xlfn.XLOOKUP(T114,INDIRECT($A$4&amp;"!$G$41:$G$141"),INDIRECT($A$4&amp;"!$A$41:$A$141"),0,1,1),IF(T114&gt;=1,0,(ROUNDUP(T114,2)-T114)*100*_xlfn.XLOOKUP(T114,INDIRECT($A$4&amp;"!$G$41:$G$141"),INDIRECT($A$4&amp;"!$A$41:$A$141"),0,-1,-1)+(T114-ROUNDDOWN(T114,2))*100*_xlfn.XLOOKUP(T114,INDIRECT($A$4&amp;"!$G$41:$G$141"),INDIRECT($A$4&amp;"!$A$41:$A$141"),0,1,1)))</f>
        <v>0.49895319276852079</v>
      </c>
      <c r="V114" s="66">
        <f t="shared" ca="1" si="18"/>
        <v>135.82614692031956</v>
      </c>
    </row>
    <row r="115" spans="1:22" x14ac:dyDescent="0.35">
      <c r="A115" s="32">
        <f t="shared" si="19"/>
        <v>46576</v>
      </c>
      <c r="B115" s="65" cm="1">
        <f t="array" aca="1" ref="B115" ca="1">_xlfn.XLOOKUP(A115,INDIRECT($A$5&amp;"!$AJ$41:$AJ$406"),INDIRECT($A$5&amp;"!$AK$41:$AK$406"))*SUM($F$3:$I$3)</f>
        <v>0</v>
      </c>
      <c r="C115" s="65" cm="1">
        <f t="array" aca="1" ref="C115" ca="1">_xlfn.XLOOKUP(A115,INDIRECT($A$5&amp;"!$AJ$41:$AJ$406"),INDIRECT($A$5&amp;"!$AL$41:$AL$406"))*SUM($F$3:$I$3)</f>
        <v>24.5</v>
      </c>
      <c r="D115" s="65" cm="1">
        <f t="array" aca="1" ref="D115" ca="1">_xlfn.XLOOKUP(A115,INDIRECT($A$5&amp;"!$AJ$41:$AJ$406"),INDIRECT($A$5&amp;"!$AO$41:$AO$406"))*SUM($F$3:$I$3)</f>
        <v>22.05</v>
      </c>
      <c r="E115" s="34" cm="1">
        <f t="array" ref="E115">SUMPRODUCT(('PT Storengy'!$B$8:$I$372)*('PT Storengy'!$A$8:$A$372=$A115)*('PT Storengy'!$B$5:$I$5=$A$6)*('PT Storengy'!$B$7:$I$7=$A$7))</f>
        <v>0</v>
      </c>
      <c r="F115" s="107">
        <f t="shared" ca="1" si="10"/>
        <v>15.446464800000003</v>
      </c>
      <c r="G115" s="141">
        <f t="shared" ca="1" si="13"/>
        <v>0.62182000000000004</v>
      </c>
      <c r="H115" s="35" cm="1">
        <f t="array" aca="1" ref="H115" ca="1">IF(ROUND(ROUND(G115,2)-G115,4)=0,_xlfn.XLOOKUP(G115,INDIRECT($A$4&amp;"!$G$41:$G$141"),INDIRECT($A$4&amp;"!$A$41:$A$141"),0,1,1),IF(G115&gt;=1,0,(ROUNDUP(G115,2)-G115)*100*_xlfn.XLOOKUP(G115,INDIRECT($A$4&amp;"!$G$41:$G$141"),INDIRECT($A$4&amp;"!$A$41:$A$141"),0,-1,-1)+(G115-ROUNDDOWN(G115,2))*100*_xlfn.XLOOKUP(G115,INDIRECT($A$4&amp;"!$G$41:$G$141"),INDIRECT($A$4&amp;"!$A$41:$A$141"),0,1,1)))</f>
        <v>0.7779382992164291</v>
      </c>
      <c r="I115" s="66">
        <f t="shared" ca="1" si="14"/>
        <v>211.77209999999999</v>
      </c>
      <c r="J115" s="106" cm="1">
        <f t="array" aca="1" ref="J115" ca="1">IF(COUNTIFS('PTC NaTran'!$K$7:$K$15996,"",'PTC NaTran'!$A$7:$A$15996,J$16,'PTC NaTran'!$D$7:$D$15996,$A115,'PTC NaTran'!$C$7:$C$15996,"DEL")&gt;0,J$14,SUMIFS('PTC NaTran'!$K$7:$K$15996,'PTC NaTran'!$A$7:$A$15996,J$16,'PTC NaTran'!$D$7:$D$15996,$A115,'PTC NaTran'!$C$7:$C$15996,"DEL")*1.0026*$F$4/INDIRECT($A$4&amp;"!D9"))</f>
        <v>272.22222222222223</v>
      </c>
      <c r="K115" s="106">
        <v>1000</v>
      </c>
      <c r="L115" s="107">
        <f t="shared" ca="1" si="11"/>
        <v>13.804457975884972</v>
      </c>
      <c r="M115" s="141">
        <f t="shared" ca="1" si="15"/>
        <v>0.55427000000000004</v>
      </c>
      <c r="N115" s="35" cm="1">
        <f t="array" aca="1" ref="N115" ca="1">IF(ROUND(ROUND(M115,2)-M115,4)=0,_xlfn.XLOOKUP(M115,INDIRECT($A$4&amp;"!$G$41:$G$141"),INDIRECT($A$4&amp;"!$A$41:$A$141"),0,1,1),IF(M115&gt;=1,0,(ROUNDUP(M115,2)-M115)*100*_xlfn.XLOOKUP(M115,INDIRECT($A$4&amp;"!$G$41:$G$141"),INDIRECT($A$4&amp;"!$A$41:$A$141"),0,-1,-1)+(M115-ROUNDDOWN(M115,2))*100*_xlfn.XLOOKUP(M115,INDIRECT($A$4&amp;"!$G$41:$G$141"),INDIRECT($A$4&amp;"!$A$41:$A$141"),0,1,1)))</f>
        <v>0.82633282841588596</v>
      </c>
      <c r="O115" s="66">
        <f t="shared" ca="1" si="16"/>
        <v>224.94615884654675</v>
      </c>
      <c r="S115" s="107">
        <f t="shared" ca="1" si="12"/>
        <v>21.840150734130692</v>
      </c>
      <c r="T115" s="51">
        <f t="shared" ca="1" si="17"/>
        <v>0.88595999999999997</v>
      </c>
      <c r="U115" s="35" cm="1">
        <f t="array" aca="1" ref="U115" ca="1">IF(ROUND(ROUND(T115,2)-T115,4)=0,_xlfn.XLOOKUP(T115,INDIRECT($A$4&amp;"!$G$41:$G$141"),INDIRECT($A$4&amp;"!$A$41:$A$141"),0,1,1),IF(T115&gt;=1,0,(ROUNDUP(T115,2)-T115)*100*_xlfn.XLOOKUP(T115,INDIRECT($A$4&amp;"!$G$41:$G$141"),INDIRECT($A$4&amp;"!$A$41:$A$141"),0,-1,-1)+(T115-ROUNDDOWN(T115,2))*100*_xlfn.XLOOKUP(T115,INDIRECT($A$4&amp;"!$G$41:$G$141"),INDIRECT($A$4&amp;"!$A$41:$A$141"),0,1,1)))</f>
        <v>0.49296011426673514</v>
      </c>
      <c r="V115" s="66">
        <f t="shared" ca="1" si="18"/>
        <v>134.19469777261125</v>
      </c>
    </row>
    <row r="116" spans="1:22" x14ac:dyDescent="0.35">
      <c r="A116" s="32">
        <f t="shared" si="19"/>
        <v>46577</v>
      </c>
      <c r="B116" s="65" cm="1">
        <f t="array" aca="1" ref="B116" ca="1">_xlfn.XLOOKUP(A116,INDIRECT($A$5&amp;"!$AJ$41:$AJ$406"),INDIRECT($A$5&amp;"!$AK$41:$AK$406"))*SUM($F$3:$I$3)</f>
        <v>0</v>
      </c>
      <c r="C116" s="65" cm="1">
        <f t="array" aca="1" ref="C116" ca="1">_xlfn.XLOOKUP(A116,INDIRECT($A$5&amp;"!$AJ$41:$AJ$406"),INDIRECT($A$5&amp;"!$AL$41:$AL$406"))*SUM($F$3:$I$3)</f>
        <v>24.5</v>
      </c>
      <c r="D116" s="65" cm="1">
        <f t="array" aca="1" ref="D116" ca="1">_xlfn.XLOOKUP(A116,INDIRECT($A$5&amp;"!$AJ$41:$AJ$406"),INDIRECT($A$5&amp;"!$AO$41:$AO$406"))*SUM($F$3:$I$3)</f>
        <v>22.05</v>
      </c>
      <c r="E116" s="34" cm="1">
        <f t="array" ref="E116">SUMPRODUCT(('PT Storengy'!$B$8:$I$372)*('PT Storengy'!$A$8:$A$372=$A116)*('PT Storengy'!$B$5:$I$5=$A$6)*('PT Storengy'!$B$7:$I$7=$A$7))</f>
        <v>0</v>
      </c>
      <c r="F116" s="107">
        <f t="shared" ca="1" si="10"/>
        <v>15.655698800000003</v>
      </c>
      <c r="G116" s="141">
        <f t="shared" ca="1" si="13"/>
        <v>0.63046999999999997</v>
      </c>
      <c r="H116" s="35" cm="1">
        <f t="array" aca="1" ref="H116" ca="1">IF(ROUND(ROUND(G116,2)-G116,4)=0,_xlfn.XLOOKUP(G116,INDIRECT($A$4&amp;"!$G$41:$G$141"),INDIRECT($A$4&amp;"!$A$41:$A$141"),0,1,1),IF(G116&gt;=1,0,(ROUNDUP(G116,2)-G116)*100*_xlfn.XLOOKUP(G116,INDIRECT($A$4&amp;"!$G$41:$G$141"),INDIRECT($A$4&amp;"!$A$41:$A$141"),0,-1,-1)+(G116-ROUNDDOWN(G116,2))*100*_xlfn.XLOOKUP(G116,INDIRECT($A$4&amp;"!$G$41:$G$141"),INDIRECT($A$4&amp;"!$A$41:$A$141"),0,1,1)))</f>
        <v>0.76861454943658214</v>
      </c>
      <c r="I116" s="66">
        <f t="shared" ca="1" si="14"/>
        <v>209.23400000000001</v>
      </c>
      <c r="J116" s="106" cm="1">
        <f t="array" aca="1" ref="J116" ca="1">IF(COUNTIFS('PTC NaTran'!$K$7:$K$15996,"",'PTC NaTran'!$A$7:$A$15996,J$16,'PTC NaTran'!$D$7:$D$15996,$A116,'PTC NaTran'!$C$7:$C$15996,"DEL")&gt;0,J$14,SUMIFS('PTC NaTran'!$K$7:$K$15996,'PTC NaTran'!$A$7:$A$15996,J$16,'PTC NaTran'!$D$7:$D$15996,$A116,'PTC NaTran'!$C$7:$C$15996,"DEL")*1.0026*$F$4/INDIRECT($A$4&amp;"!D9"))</f>
        <v>272.22222222222223</v>
      </c>
      <c r="K116" s="106">
        <v>1000</v>
      </c>
      <c r="L116" s="107">
        <f t="shared" ca="1" si="11"/>
        <v>14.028065761580168</v>
      </c>
      <c r="M116" s="141">
        <f t="shared" ca="1" si="15"/>
        <v>0.56345000000000001</v>
      </c>
      <c r="N116" s="35" cm="1">
        <f t="array" aca="1" ref="N116" ca="1">IF(ROUND(ROUND(M116,2)-M116,4)=0,_xlfn.XLOOKUP(M116,INDIRECT($A$4&amp;"!$G$41:$G$141"),INDIRECT($A$4&amp;"!$A$41:$A$141"),0,1,1),IF(M116&gt;=1,0,(ROUNDUP(M116,2)-M116)*100*_xlfn.XLOOKUP(M116,INDIRECT($A$4&amp;"!$G$41:$G$141"),INDIRECT($A$4&amp;"!$A$41:$A$141"),0,-1,-1)+(M116-ROUNDDOWN(M116,2))*100*_xlfn.XLOOKUP(M116,INDIRECT($A$4&amp;"!$G$41:$G$141"),INDIRECT($A$4&amp;"!$A$41:$A$141"),0,1,1)))</f>
        <v>0.82141635561500359</v>
      </c>
      <c r="O116" s="66">
        <f t="shared" ca="1" si="16"/>
        <v>223.60778569519542</v>
      </c>
      <c r="S116" s="107">
        <f t="shared" ca="1" si="12"/>
        <v>21.972737499139704</v>
      </c>
      <c r="T116" s="51">
        <f t="shared" ca="1" si="17"/>
        <v>0.89142999999999994</v>
      </c>
      <c r="U116" s="35" cm="1">
        <f t="array" aca="1" ref="U116" ca="1">IF(ROUND(ROUND(T116,2)-T116,4)=0,_xlfn.XLOOKUP(T116,INDIRECT($A$4&amp;"!$G$41:$G$141"),INDIRECT($A$4&amp;"!$A$41:$A$141"),0,1,1),IF(T116&gt;=1,0,(ROUNDUP(T116,2)-T116)*100*_xlfn.XLOOKUP(T116,INDIRECT($A$4&amp;"!$G$41:$G$141"),INDIRECT($A$4&amp;"!$A$41:$A$141"),0,-1,-1)+(T116-ROUNDDOWN(T116,2))*100*_xlfn.XLOOKUP(T116,INDIRECT($A$4&amp;"!$G$41:$G$141"),INDIRECT($A$4&amp;"!$A$41:$A$141"),0,1,1)))</f>
        <v>0.48705342248209238</v>
      </c>
      <c r="V116" s="66">
        <f t="shared" ca="1" si="18"/>
        <v>132.58676500901404</v>
      </c>
    </row>
    <row r="117" spans="1:22" x14ac:dyDescent="0.35">
      <c r="A117" s="32">
        <f t="shared" si="19"/>
        <v>46578</v>
      </c>
      <c r="B117" s="65" cm="1">
        <f t="array" aca="1" ref="B117" ca="1">_xlfn.XLOOKUP(A117,INDIRECT($A$5&amp;"!$AJ$41:$AJ$406"),INDIRECT($A$5&amp;"!$AK$41:$AK$406"))*SUM($F$3:$I$3)</f>
        <v>0</v>
      </c>
      <c r="C117" s="65" cm="1">
        <f t="array" aca="1" ref="C117" ca="1">_xlfn.XLOOKUP(A117,INDIRECT($A$5&amp;"!$AJ$41:$AJ$406"),INDIRECT($A$5&amp;"!$AL$41:$AL$406"))*SUM($F$3:$I$3)</f>
        <v>24.5</v>
      </c>
      <c r="D117" s="65" cm="1">
        <f t="array" aca="1" ref="D117" ca="1">_xlfn.XLOOKUP(A117,INDIRECT($A$5&amp;"!$AJ$41:$AJ$406"),INDIRECT($A$5&amp;"!$AO$41:$AO$406"))*SUM($F$3:$I$3)</f>
        <v>22.05</v>
      </c>
      <c r="E117" s="34" cm="1">
        <f t="array" ref="E117">SUMPRODUCT(('PT Storengy'!$B$8:$I$372)*('PT Storengy'!$A$8:$A$372=$A117)*('PT Storengy'!$B$5:$I$5=$A$6)*('PT Storengy'!$B$7:$I$7=$A$7))</f>
        <v>0</v>
      </c>
      <c r="F117" s="107">
        <f t="shared" ca="1" si="10"/>
        <v>15.862426900000003</v>
      </c>
      <c r="G117" s="141">
        <f t="shared" ca="1" si="13"/>
        <v>0.63900999999999997</v>
      </c>
      <c r="H117" s="35" cm="1">
        <f t="array" aca="1" ref="H117" ca="1">IF(ROUND(ROUND(G117,2)-G117,4)=0,_xlfn.XLOOKUP(G117,INDIRECT($A$4&amp;"!$G$41:$G$141"),INDIRECT($A$4&amp;"!$A$41:$A$141"),0,1,1),IF(G117&gt;=1,0,(ROUNDUP(G117,2)-G117)*100*_xlfn.XLOOKUP(G117,INDIRECT($A$4&amp;"!$G$41:$G$141"),INDIRECT($A$4&amp;"!$A$41:$A$141"),0,-1,-1)+(G117-ROUNDDOWN(G117,2))*100*_xlfn.XLOOKUP(G117,INDIRECT($A$4&amp;"!$G$41:$G$141"),INDIRECT($A$4&amp;"!$A$41:$A$141"),0,1,1)))</f>
        <v>0.75940936757301092</v>
      </c>
      <c r="I117" s="66">
        <f t="shared" ca="1" si="14"/>
        <v>206.72810000000001</v>
      </c>
      <c r="J117" s="106" cm="1">
        <f t="array" aca="1" ref="J117" ca="1">IF(COUNTIFS('PTC NaTran'!$K$7:$K$15996,"",'PTC NaTran'!$A$7:$A$15996,J$16,'PTC NaTran'!$D$7:$D$15996,$A117,'PTC NaTran'!$C$7:$C$15996,"DEL")&gt;0,J$14,SUMIFS('PTC NaTran'!$K$7:$K$15996,'PTC NaTran'!$A$7:$A$15996,J$16,'PTC NaTran'!$D$7:$D$15996,$A117,'PTC NaTran'!$C$7:$C$15996,"DEL")*1.0026*$F$4/INDIRECT($A$4&amp;"!D9"))</f>
        <v>272.22222222222223</v>
      </c>
      <c r="K117" s="106">
        <v>1000</v>
      </c>
      <c r="L117" s="107">
        <f t="shared" ca="1" si="11"/>
        <v>14.250334974848448</v>
      </c>
      <c r="M117" s="141">
        <f t="shared" ca="1" si="15"/>
        <v>0.57257000000000002</v>
      </c>
      <c r="N117" s="35" cm="1">
        <f t="array" aca="1" ref="N117" ca="1">IF(ROUND(ROUND(M117,2)-M117,4)=0,_xlfn.XLOOKUP(M117,INDIRECT($A$4&amp;"!$G$41:$G$141"),INDIRECT($A$4&amp;"!$A$41:$A$141"),0,1,1),IF(M117&gt;=1,0,(ROUNDUP(M117,2)-M117)*100*_xlfn.XLOOKUP(M117,INDIRECT($A$4&amp;"!$G$41:$G$141"),INDIRECT($A$4&amp;"!$A$41:$A$141"),0,-1,-1)+(M117-ROUNDDOWN(M117,2))*100*_xlfn.XLOOKUP(M117,INDIRECT($A$4&amp;"!$G$41:$G$141"),INDIRECT($A$4&amp;"!$A$41:$A$141"),0,1,1)))</f>
        <v>0.81649915078144031</v>
      </c>
      <c r="O117" s="66">
        <f t="shared" ca="1" si="16"/>
        <v>222.26921326828096</v>
      </c>
      <c r="S117" s="107">
        <f t="shared" ca="1" si="12"/>
        <v>22.103731029125189</v>
      </c>
      <c r="T117" s="51">
        <f t="shared" ca="1" si="17"/>
        <v>0.89685000000000004</v>
      </c>
      <c r="U117" s="35" cm="1">
        <f t="array" aca="1" ref="U117" ca="1">IF(ROUND(ROUND(T117,2)-T117,4)=0,_xlfn.XLOOKUP(T117,INDIRECT($A$4&amp;"!$G$41:$G$141"),INDIRECT($A$4&amp;"!$A$41:$A$141"),0,1,1),IF(T117&gt;=1,0,(ROUNDUP(T117,2)-T117)*100*_xlfn.XLOOKUP(T117,INDIRECT($A$4&amp;"!$G$41:$G$141"),INDIRECT($A$4&amp;"!$A$41:$A$141"),0,-1,-1)+(T117-ROUNDDOWN(T117,2))*100*_xlfn.XLOOKUP(T117,INDIRECT($A$4&amp;"!$G$41:$G$141"),INDIRECT($A$4&amp;"!$A$41:$A$141"),0,1,1)))</f>
        <v>0.48120072239566369</v>
      </c>
      <c r="V117" s="66">
        <f t="shared" ca="1" si="18"/>
        <v>130.99352998548622</v>
      </c>
    </row>
    <row r="118" spans="1:22" x14ac:dyDescent="0.35">
      <c r="A118" s="32">
        <f t="shared" si="19"/>
        <v>46579</v>
      </c>
      <c r="B118" s="65" cm="1">
        <f t="array" aca="1" ref="B118" ca="1">_xlfn.XLOOKUP(A118,INDIRECT($A$5&amp;"!$AJ$41:$AJ$406"),INDIRECT($A$5&amp;"!$AK$41:$AK$406"))*SUM($F$3:$I$3)</f>
        <v>0</v>
      </c>
      <c r="C118" s="65" cm="1">
        <f t="array" aca="1" ref="C118" ca="1">_xlfn.XLOOKUP(A118,INDIRECT($A$5&amp;"!$AJ$41:$AJ$406"),INDIRECT($A$5&amp;"!$AL$41:$AL$406"))*SUM($F$3:$I$3)</f>
        <v>24.5</v>
      </c>
      <c r="D118" s="65" cm="1">
        <f t="array" aca="1" ref="D118" ca="1">_xlfn.XLOOKUP(A118,INDIRECT($A$5&amp;"!$AJ$41:$AJ$406"),INDIRECT($A$5&amp;"!$AO$41:$AO$406"))*SUM($F$3:$I$3)</f>
        <v>22.05</v>
      </c>
      <c r="E118" s="34" cm="1">
        <f t="array" ref="E118">SUMPRODUCT(('PT Storengy'!$B$8:$I$372)*('PT Storengy'!$A$8:$A$372=$A118)*('PT Storengy'!$B$5:$I$5=$A$6)*('PT Storengy'!$B$7:$I$7=$A$7))</f>
        <v>0</v>
      </c>
      <c r="F118" s="107">
        <f t="shared" ca="1" si="10"/>
        <v>16.066678500000002</v>
      </c>
      <c r="G118" s="141">
        <f t="shared" ca="1" si="13"/>
        <v>0.64744999999999997</v>
      </c>
      <c r="H118" s="35" cm="1">
        <f t="array" aca="1" ref="H118" ca="1">IF(ROUND(ROUND(G118,2)-G118,4)=0,_xlfn.XLOOKUP(G118,INDIRECT($A$4&amp;"!$G$41:$G$141"),INDIRECT($A$4&amp;"!$A$41:$A$141"),0,1,1),IF(G118&gt;=1,0,(ROUNDUP(G118,2)-G118)*100*_xlfn.XLOOKUP(G118,INDIRECT($A$4&amp;"!$G$41:$G$141"),INDIRECT($A$4&amp;"!$A$41:$A$141"),0,-1,-1)+(G118-ROUNDDOWN(G118,2))*100*_xlfn.XLOOKUP(G118,INDIRECT($A$4&amp;"!$G$41:$G$141"),INDIRECT($A$4&amp;"!$A$41:$A$141"),0,1,1)))</f>
        <v>0.75031197472423528</v>
      </c>
      <c r="I118" s="66">
        <f t="shared" ca="1" si="14"/>
        <v>204.2516</v>
      </c>
      <c r="J118" s="106" cm="1">
        <f t="array" aca="1" ref="J118" ca="1">IF(COUNTIFS('PTC NaTran'!$K$7:$K$15996,"",'PTC NaTran'!$A$7:$A$15996,J$16,'PTC NaTran'!$D$7:$D$15996,$A118,'PTC NaTran'!$C$7:$C$15996,"DEL")&gt;0,J$14,SUMIFS('PTC NaTran'!$K$7:$K$15996,'PTC NaTran'!$A$7:$A$15996,J$16,'PTC NaTran'!$D$7:$D$15996,$A118,'PTC NaTran'!$C$7:$C$15996,"DEL")*1.0026*$F$4/INDIRECT($A$4&amp;"!D9"))</f>
        <v>272.22222222222223</v>
      </c>
      <c r="K118" s="106">
        <v>1000</v>
      </c>
      <c r="L118" s="107">
        <f t="shared" ca="1" si="11"/>
        <v>14.471248784443606</v>
      </c>
      <c r="M118" s="141">
        <f t="shared" ca="1" si="15"/>
        <v>0.58165</v>
      </c>
      <c r="N118" s="35" cm="1">
        <f t="array" aca="1" ref="N118" ca="1">IF(ROUND(ROUND(M118,2)-M118,4)=0,_xlfn.XLOOKUP(M118,INDIRECT($A$4&amp;"!$G$41:$G$141"),INDIRECT($A$4&amp;"!$A$41:$A$141"),0,1,1),IF(M118&gt;=1,0,(ROUNDUP(M118,2)-M118)*100*_xlfn.XLOOKUP(M118,INDIRECT($A$4&amp;"!$G$41:$G$141"),INDIRECT($A$4&amp;"!$A$41:$A$141"),0,-1,-1)+(M118-ROUNDDOWN(M118,2))*100*_xlfn.XLOOKUP(M118,INDIRECT($A$4&amp;"!$G$41:$G$141"),INDIRECT($A$4&amp;"!$A$41:$A$141"),0,1,1)))</f>
        <v>0.81152011688017178</v>
      </c>
      <c r="O118" s="66">
        <f t="shared" ca="1" si="16"/>
        <v>220.91380959515789</v>
      </c>
      <c r="S118" s="107">
        <f t="shared" ca="1" si="12"/>
        <v>22.233154840471258</v>
      </c>
      <c r="T118" s="51">
        <f t="shared" ca="1" si="17"/>
        <v>0.90219000000000005</v>
      </c>
      <c r="U118" s="35" cm="1">
        <f t="array" aca="1" ref="U118" ca="1">IF(ROUND(ROUND(T118,2)-T118,4)=0,_xlfn.XLOOKUP(T118,INDIRECT($A$4&amp;"!$G$41:$G$141"),INDIRECT($A$4&amp;"!$A$41:$A$141"),0,1,1),IF(T118&gt;=1,0,(ROUNDUP(T118,2)-T118)*100*_xlfn.XLOOKUP(T118,INDIRECT($A$4&amp;"!$G$41:$G$141"),INDIRECT($A$4&amp;"!$A$41:$A$141"),0,-1,-1)+(T118-ROUNDDOWN(T118,2))*100*_xlfn.XLOOKUP(T118,INDIRECT($A$4&amp;"!$G$41:$G$141"),INDIRECT($A$4&amp;"!$A$41:$A$141"),0,1,1)))</f>
        <v>0.4754344090263779</v>
      </c>
      <c r="V118" s="66">
        <f t="shared" ca="1" si="18"/>
        <v>129.42381134606956</v>
      </c>
    </row>
    <row r="119" spans="1:22" x14ac:dyDescent="0.35">
      <c r="A119" s="32">
        <f t="shared" si="19"/>
        <v>46580</v>
      </c>
      <c r="B119" s="65" cm="1">
        <f t="array" aca="1" ref="B119" ca="1">_xlfn.XLOOKUP(A119,INDIRECT($A$5&amp;"!$AJ$41:$AJ$406"),INDIRECT($A$5&amp;"!$AK$41:$AK$406"))*SUM($F$3:$I$3)</f>
        <v>0</v>
      </c>
      <c r="C119" s="65" cm="1">
        <f t="array" aca="1" ref="C119" ca="1">_xlfn.XLOOKUP(A119,INDIRECT($A$5&amp;"!$AJ$41:$AJ$406"),INDIRECT($A$5&amp;"!$AL$41:$AL$406"))*SUM($F$3:$I$3)</f>
        <v>24.5</v>
      </c>
      <c r="D119" s="65" cm="1">
        <f t="array" aca="1" ref="D119" ca="1">_xlfn.XLOOKUP(A119,INDIRECT($A$5&amp;"!$AJ$41:$AJ$406"),INDIRECT($A$5&amp;"!$AO$41:$AO$406"))*SUM($F$3:$I$3)</f>
        <v>22.05</v>
      </c>
      <c r="E119" s="34" cm="1">
        <f t="array" ref="E119">SUMPRODUCT(('PT Storengy'!$B$8:$I$372)*('PT Storengy'!$A$8:$A$372=$A119)*('PT Storengy'!$B$5:$I$5=$A$6)*('PT Storengy'!$B$7:$I$7=$A$7))</f>
        <v>0</v>
      </c>
      <c r="F119" s="107">
        <f t="shared" ca="1" si="10"/>
        <v>16.268485900000002</v>
      </c>
      <c r="G119" s="141">
        <f t="shared" ca="1" si="13"/>
        <v>0.65578000000000003</v>
      </c>
      <c r="H119" s="35" cm="1">
        <f t="array" aca="1" ref="H119" ca="1">IF(ROUND(ROUND(G119,2)-G119,4)=0,_xlfn.XLOOKUP(G119,INDIRECT($A$4&amp;"!$G$41:$G$141"),INDIRECT($A$4&amp;"!$A$41:$A$141"),0,1,1),IF(G119&gt;=1,0,(ROUNDUP(G119,2)-G119)*100*_xlfn.XLOOKUP(G119,INDIRECT($A$4&amp;"!$G$41:$G$141"),INDIRECT($A$4&amp;"!$A$41:$A$141"),0,-1,-1)+(G119-ROUNDDOWN(G119,2))*100*_xlfn.XLOOKUP(G119,INDIRECT($A$4&amp;"!$G$41:$G$141"),INDIRECT($A$4&amp;"!$A$41:$A$141"),0,1,1)))</f>
        <v>0.74133314979173526</v>
      </c>
      <c r="I119" s="66">
        <f t="shared" ca="1" si="14"/>
        <v>201.8074</v>
      </c>
      <c r="J119" s="106" cm="1">
        <f t="array" aca="1" ref="J119" ca="1">IF(COUNTIFS('PTC NaTran'!$K$7:$K$15996,"",'PTC NaTran'!$A$7:$A$15996,J$16,'PTC NaTran'!$D$7:$D$15996,$A119,'PTC NaTran'!$C$7:$C$15996,"DEL")&gt;0,J$14,SUMIFS('PTC NaTran'!$K$7:$K$15996,'PTC NaTran'!$A$7:$A$15996,J$16,'PTC NaTran'!$D$7:$D$15996,$A119,'PTC NaTran'!$C$7:$C$15996,"DEL")*1.0026*$F$4/INDIRECT($A$4&amp;"!D9"))</f>
        <v>272.22222222222223</v>
      </c>
      <c r="K119" s="106">
        <v>1000</v>
      </c>
      <c r="L119" s="107">
        <f t="shared" ca="1" si="11"/>
        <v>14.6908176395129</v>
      </c>
      <c r="M119" s="141">
        <f t="shared" ca="1" si="15"/>
        <v>0.59065999999999996</v>
      </c>
      <c r="N119" s="35" cm="1">
        <f t="array" aca="1" ref="N119" ca="1">IF(ROUND(ROUND(M119,2)-M119,4)=0,_xlfn.XLOOKUP(M119,INDIRECT($A$4&amp;"!$G$41:$G$141"),INDIRECT($A$4&amp;"!$A$41:$A$141"),0,1,1),IF(M119&gt;=1,0,(ROUNDUP(M119,2)-M119)*100*_xlfn.XLOOKUP(M119,INDIRECT($A$4&amp;"!$G$41:$G$141"),INDIRECT($A$4&amp;"!$A$41:$A$141"),0,-1,-1)+(M119-ROUNDDOWN(M119,2))*100*_xlfn.XLOOKUP(M119,INDIRECT($A$4&amp;"!$G$41:$G$141"),INDIRECT($A$4&amp;"!$A$41:$A$141"),0,1,1)))</f>
        <v>0.80657946760149002</v>
      </c>
      <c r="O119" s="66">
        <f t="shared" ca="1" si="16"/>
        <v>219.5688550692945</v>
      </c>
      <c r="S119" s="107">
        <f t="shared" ca="1" si="12"/>
        <v>22.36102363091798</v>
      </c>
      <c r="T119" s="51">
        <f t="shared" ca="1" si="17"/>
        <v>0.90747999999999995</v>
      </c>
      <c r="U119" s="35" cm="1">
        <f t="array" aca="1" ref="U119" ca="1">IF(ROUND(ROUND(T119,2)-T119,4)=0,_xlfn.XLOOKUP(T119,INDIRECT($A$4&amp;"!$G$41:$G$141"),INDIRECT($A$4&amp;"!$A$41:$A$141"),0,1,1),IF(T119&gt;=1,0,(ROUNDUP(T119,2)-T119)*100*_xlfn.XLOOKUP(T119,INDIRECT($A$4&amp;"!$G$41:$G$141"),INDIRECT($A$4&amp;"!$A$41:$A$141"),0,-1,-1)+(T119-ROUNDDOWN(T119,2))*100*_xlfn.XLOOKUP(T119,INDIRECT($A$4&amp;"!$G$41:$G$141"),INDIRECT($A$4&amp;"!$A$41:$A$141"),0,1,1)))</f>
        <v>0.46972208735530652</v>
      </c>
      <c r="V119" s="66">
        <f t="shared" ca="1" si="18"/>
        <v>127.86879044672233</v>
      </c>
    </row>
    <row r="120" spans="1:22" x14ac:dyDescent="0.35">
      <c r="A120" s="32">
        <f t="shared" si="19"/>
        <v>46581</v>
      </c>
      <c r="B120" s="65" cm="1">
        <f t="array" aca="1" ref="B120" ca="1">_xlfn.XLOOKUP(A120,INDIRECT($A$5&amp;"!$AJ$41:$AJ$406"),INDIRECT($A$5&amp;"!$AK$41:$AK$406"))*SUM($F$3:$I$3)</f>
        <v>0</v>
      </c>
      <c r="C120" s="65" cm="1">
        <f t="array" aca="1" ref="C120" ca="1">_xlfn.XLOOKUP(A120,INDIRECT($A$5&amp;"!$AJ$41:$AJ$406"),INDIRECT($A$5&amp;"!$AL$41:$AL$406"))*SUM($F$3:$I$3)</f>
        <v>24.5</v>
      </c>
      <c r="D120" s="65" cm="1">
        <f t="array" aca="1" ref="D120" ca="1">_xlfn.XLOOKUP(A120,INDIRECT($A$5&amp;"!$AJ$41:$AJ$406"),INDIRECT($A$5&amp;"!$AO$41:$AO$406"))*SUM($F$3:$I$3)</f>
        <v>22.05</v>
      </c>
      <c r="E120" s="34" cm="1">
        <f t="array" ref="E120">SUMPRODUCT(('PT Storengy'!$B$8:$I$372)*('PT Storengy'!$A$8:$A$372=$A120)*('PT Storengy'!$B$5:$I$5=$A$6)*('PT Storengy'!$B$7:$I$7=$A$7))</f>
        <v>0</v>
      </c>
      <c r="F120" s="107">
        <f t="shared" ca="1" si="10"/>
        <v>16.4678754</v>
      </c>
      <c r="G120" s="141">
        <f t="shared" ca="1" si="13"/>
        <v>0.66402000000000005</v>
      </c>
      <c r="H120" s="35" cm="1">
        <f t="array" aca="1" ref="H120" ca="1">IF(ROUND(ROUND(G120,2)-G120,4)=0,_xlfn.XLOOKUP(G120,INDIRECT($A$4&amp;"!$G$41:$G$141"),INDIRECT($A$4&amp;"!$A$41:$A$141"),0,1,1),IF(G120&gt;=1,0,(ROUNDUP(G120,2)-G120)*100*_xlfn.XLOOKUP(G120,INDIRECT($A$4&amp;"!$G$41:$G$141"),INDIRECT($A$4&amp;"!$A$41:$A$141"),0,-1,-1)+(G120-ROUNDDOWN(G120,2))*100*_xlfn.XLOOKUP(G120,INDIRECT($A$4&amp;"!$G$41:$G$141"),INDIRECT($A$4&amp;"!$A$41:$A$141"),0,1,1)))</f>
        <v>0.73245133497255166</v>
      </c>
      <c r="I120" s="66">
        <f t="shared" ca="1" si="14"/>
        <v>199.3895</v>
      </c>
      <c r="J120" s="106" cm="1">
        <f t="array" aca="1" ref="J120" ca="1">IF(COUNTIFS('PTC NaTran'!$K$7:$K$15996,"",'PTC NaTran'!$A$7:$A$15996,J$16,'PTC NaTran'!$D$7:$D$15996,$A120,'PTC NaTran'!$C$7:$C$15996,"DEL")&gt;0,J$14,SUMIFS('PTC NaTran'!$K$7:$K$15996,'PTC NaTran'!$A$7:$A$15996,J$16,'PTC NaTran'!$D$7:$D$15996,$A120,'PTC NaTran'!$C$7:$C$15996,"DEL")*1.0026*$F$4/INDIRECT($A$4&amp;"!D9"))</f>
        <v>272.22222222222223</v>
      </c>
      <c r="K120" s="106">
        <v>1000</v>
      </c>
      <c r="L120" s="107">
        <f t="shared" ca="1" si="11"/>
        <v>14.909047510997622</v>
      </c>
      <c r="M120" s="141">
        <f t="shared" ca="1" si="15"/>
        <v>0.59963</v>
      </c>
      <c r="N120" s="35" cm="1">
        <f t="array" aca="1" ref="N120" ca="1">IF(ROUND(ROUND(M120,2)-M120,4)=0,_xlfn.XLOOKUP(M120,INDIRECT($A$4&amp;"!$G$41:$G$141"),INDIRECT($A$4&amp;"!$A$41:$A$141"),0,1,1),IF(M120&gt;=1,0,(ROUNDUP(M120,2)-M120)*100*_xlfn.XLOOKUP(M120,INDIRECT($A$4&amp;"!$G$41:$G$141"),INDIRECT($A$4&amp;"!$A$41:$A$141"),0,-1,-1)+(M120-ROUNDDOWN(M120,2))*100*_xlfn.XLOOKUP(M120,INDIRECT($A$4&amp;"!$G$41:$G$141"),INDIRECT($A$4&amp;"!$A$41:$A$141"),0,1,1)))</f>
        <v>0.80166075239285783</v>
      </c>
      <c r="O120" s="66">
        <f t="shared" ca="1" si="16"/>
        <v>218.22987148472242</v>
      </c>
      <c r="S120" s="107">
        <f t="shared" ca="1" si="12"/>
        <v>22.487360916849468</v>
      </c>
      <c r="T120" s="51">
        <f t="shared" ca="1" si="17"/>
        <v>0.91269</v>
      </c>
      <c r="U120" s="35" cm="1">
        <f t="array" aca="1" ref="U120" ca="1">IF(ROUND(ROUND(T120,2)-T120,4)=0,_xlfn.XLOOKUP(T120,INDIRECT($A$4&amp;"!$G$41:$G$141"),INDIRECT($A$4&amp;"!$A$41:$A$141"),0,1,1),IF(T120&gt;=1,0,(ROUNDUP(T120,2)-T120)*100*_xlfn.XLOOKUP(T120,INDIRECT($A$4&amp;"!$G$41:$G$141"),INDIRECT($A$4&amp;"!$A$41:$A$141"),0,-1,-1)+(T120-ROUNDDOWN(T120,2))*100*_xlfn.XLOOKUP(T120,INDIRECT($A$4&amp;"!$G$41:$G$141"),INDIRECT($A$4&amp;"!$A$41:$A$141"),0,1,1)))</f>
        <v>0.46409615240137791</v>
      </c>
      <c r="V120" s="66">
        <f t="shared" ca="1" si="18"/>
        <v>126.33728593148621</v>
      </c>
    </row>
    <row r="121" spans="1:22" x14ac:dyDescent="0.35">
      <c r="A121" s="32">
        <f t="shared" si="19"/>
        <v>46582</v>
      </c>
      <c r="B121" s="65" cm="1">
        <f t="array" aca="1" ref="B121" ca="1">_xlfn.XLOOKUP(A121,INDIRECT($A$5&amp;"!$AJ$41:$AJ$406"),INDIRECT($A$5&amp;"!$AK$41:$AK$406"))*SUM($F$3:$I$3)</f>
        <v>0</v>
      </c>
      <c r="C121" s="65" cm="1">
        <f t="array" aca="1" ref="C121" ca="1">_xlfn.XLOOKUP(A121,INDIRECT($A$5&amp;"!$AJ$41:$AJ$406"),INDIRECT($A$5&amp;"!$AL$41:$AL$406"))*SUM($F$3:$I$3)</f>
        <v>24.5</v>
      </c>
      <c r="D121" s="65" cm="1">
        <f t="array" aca="1" ref="D121" ca="1">_xlfn.XLOOKUP(A121,INDIRECT($A$5&amp;"!$AJ$41:$AJ$406"),INDIRECT($A$5&amp;"!$AO$41:$AO$406"))*SUM($F$3:$I$3)</f>
        <v>22.05</v>
      </c>
      <c r="E121" s="34" cm="1">
        <f t="array" ref="E121">SUMPRODUCT(('PT Storengy'!$B$8:$I$372)*('PT Storengy'!$A$8:$A$372=$A121)*('PT Storengy'!$B$5:$I$5=$A$6)*('PT Storengy'!$B$7:$I$7=$A$7))</f>
        <v>0</v>
      </c>
      <c r="F121" s="107">
        <f t="shared" ca="1" si="10"/>
        <v>16.664876400000001</v>
      </c>
      <c r="G121" s="141">
        <f t="shared" ca="1" si="13"/>
        <v>0.67215999999999998</v>
      </c>
      <c r="H121" s="35" cm="1">
        <f t="array" aca="1" ref="H121" ca="1">IF(ROUND(ROUND(G121,2)-G121,4)=0,_xlfn.XLOOKUP(G121,INDIRECT($A$4&amp;"!$G$41:$G$141"),INDIRECT($A$4&amp;"!$A$41:$A$141"),0,1,1),IF(G121&gt;=1,0,(ROUNDUP(G121,2)-G121)*100*_xlfn.XLOOKUP(G121,INDIRECT($A$4&amp;"!$G$41:$G$141"),INDIRECT($A$4&amp;"!$A$41:$A$141"),0,-1,-1)+(G121-ROUNDDOWN(G121,2))*100*_xlfn.XLOOKUP(G121,INDIRECT($A$4&amp;"!$G$41:$G$141"),INDIRECT($A$4&amp;"!$A$41:$A$141"),0,1,1)))</f>
        <v>0.72367730916816397</v>
      </c>
      <c r="I121" s="66">
        <f t="shared" ca="1" si="14"/>
        <v>197.001</v>
      </c>
      <c r="J121" s="106" cm="1">
        <f t="array" aca="1" ref="J121" ca="1">IF(COUNTIFS('PTC NaTran'!$K$7:$K$15996,"",'PTC NaTran'!$A$7:$A$15996,J$16,'PTC NaTran'!$D$7:$D$15996,$A121,'PTC NaTran'!$C$7:$C$15996,"DEL")&gt;0,J$14,SUMIFS('PTC NaTran'!$K$7:$K$15996,'PTC NaTran'!$A$7:$A$15996,J$16,'PTC NaTran'!$D$7:$D$15996,$A121,'PTC NaTran'!$C$7:$C$15996,"DEL")*1.0026*$F$4/INDIRECT($A$4&amp;"!D9"))</f>
        <v>272.22222222222223</v>
      </c>
      <c r="K121" s="106">
        <v>1000</v>
      </c>
      <c r="L121" s="107">
        <f t="shared" ca="1" si="11"/>
        <v>15.124719230469053</v>
      </c>
      <c r="M121" s="141">
        <f t="shared" ca="1" si="15"/>
        <v>0.60853000000000002</v>
      </c>
      <c r="N121" s="35" cm="1">
        <f t="array" aca="1" ref="N121" ca="1">IF(ROUND(ROUND(M121,2)-M121,4)=0,_xlfn.XLOOKUP(M121,INDIRECT($A$4&amp;"!$G$41:$G$141"),INDIRECT($A$4&amp;"!$A$41:$A$141"),0,1,1),IF(M121&gt;=1,0,(ROUNDUP(M121,2)-M121)*100*_xlfn.XLOOKUP(M121,INDIRECT($A$4&amp;"!$G$41:$G$141"),INDIRECT($A$4&amp;"!$A$41:$A$141"),0,-1,-1)+(M121-ROUNDDOWN(M121,2))*100*_xlfn.XLOOKUP(M121,INDIRECT($A$4&amp;"!$G$41:$G$141"),INDIRECT($A$4&amp;"!$A$41:$A$141"),0,1,1)))</f>
        <v>0.79226345928280684</v>
      </c>
      <c r="O121" s="66">
        <f t="shared" ca="1" si="16"/>
        <v>215.67171947143075</v>
      </c>
      <c r="S121" s="107">
        <f t="shared" ca="1" si="12"/>
        <v>22.612181396005788</v>
      </c>
      <c r="T121" s="51">
        <f t="shared" ca="1" si="17"/>
        <v>0.91785000000000005</v>
      </c>
      <c r="U121" s="35" cm="1">
        <f t="array" aca="1" ref="U121" ca="1">IF(ROUND(ROUND(T121,2)-T121,4)=0,_xlfn.XLOOKUP(T121,INDIRECT($A$4&amp;"!$G$41:$G$141"),INDIRECT($A$4&amp;"!$A$41:$A$141"),0,1,1),IF(T121&gt;=1,0,(ROUNDUP(T121,2)-T121)*100*_xlfn.XLOOKUP(T121,INDIRECT($A$4&amp;"!$G$41:$G$141"),INDIRECT($A$4&amp;"!$A$41:$A$141"),0,-1,-1)+(T121-ROUNDDOWN(T121,2))*100*_xlfn.XLOOKUP(T121,INDIRECT($A$4&amp;"!$G$41:$G$141"),INDIRECT($A$4&amp;"!$A$41:$A$141"),0,1,1)))</f>
        <v>0.45852420914566361</v>
      </c>
      <c r="V121" s="66">
        <f t="shared" ca="1" si="18"/>
        <v>124.82047915631954</v>
      </c>
    </row>
    <row r="122" spans="1:22" x14ac:dyDescent="0.35">
      <c r="A122" s="32">
        <f t="shared" si="19"/>
        <v>46583</v>
      </c>
      <c r="B122" s="65" cm="1">
        <f t="array" aca="1" ref="B122" ca="1">_xlfn.XLOOKUP(A122,INDIRECT($A$5&amp;"!$AJ$41:$AJ$406"),INDIRECT($A$5&amp;"!$AK$41:$AK$406"))*SUM($F$3:$I$3)</f>
        <v>0</v>
      </c>
      <c r="C122" s="65" cm="1">
        <f t="array" aca="1" ref="C122" ca="1">_xlfn.XLOOKUP(A122,INDIRECT($A$5&amp;"!$AJ$41:$AJ$406"),INDIRECT($A$5&amp;"!$AL$41:$AL$406"))*SUM($F$3:$I$3)</f>
        <v>24.5</v>
      </c>
      <c r="D122" s="65" cm="1">
        <f t="array" aca="1" ref="D122" ca="1">_xlfn.XLOOKUP(A122,INDIRECT($A$5&amp;"!$AJ$41:$AJ$406"),INDIRECT($A$5&amp;"!$AO$41:$AO$406"))*SUM($F$3:$I$3)</f>
        <v>22.05</v>
      </c>
      <c r="E122" s="34" cm="1">
        <f t="array" ref="E122">SUMPRODUCT(('PT Storengy'!$B$8:$I$372)*('PT Storengy'!$A$8:$A$372=$A122)*('PT Storengy'!$B$5:$I$5=$A$6)*('PT Storengy'!$B$7:$I$7=$A$7))</f>
        <v>0</v>
      </c>
      <c r="F122" s="107">
        <f t="shared" ca="1" si="10"/>
        <v>16.859518300000001</v>
      </c>
      <c r="G122" s="141">
        <f t="shared" ca="1" si="13"/>
        <v>0.68020000000000003</v>
      </c>
      <c r="H122" s="35" cm="1">
        <f t="array" aca="1" ref="H122" ca="1">IF(ROUND(ROUND(G122,2)-G122,4)=0,_xlfn.XLOOKUP(G122,INDIRECT($A$4&amp;"!$G$41:$G$141"),INDIRECT($A$4&amp;"!$A$41:$A$141"),0,1,1),IF(G122&gt;=1,0,(ROUNDUP(G122,2)-G122)*100*_xlfn.XLOOKUP(G122,INDIRECT($A$4&amp;"!$G$41:$G$141"),INDIRECT($A$4&amp;"!$A$41:$A$141"),0,-1,-1)+(G122-ROUNDDOWN(G122,2))*100*_xlfn.XLOOKUP(G122,INDIRECT($A$4&amp;"!$G$41:$G$141"),INDIRECT($A$4&amp;"!$A$41:$A$141"),0,1,1)))</f>
        <v>0.71501107237857198</v>
      </c>
      <c r="I122" s="66">
        <f t="shared" ca="1" si="14"/>
        <v>194.64189999999999</v>
      </c>
      <c r="J122" s="106" cm="1">
        <f t="array" aca="1" ref="J122" ca="1">IF(COUNTIFS('PTC NaTran'!$K$7:$K$15996,"",'PTC NaTran'!$A$7:$A$15996,J$16,'PTC NaTran'!$D$7:$D$15996,$A122,'PTC NaTran'!$C$7:$C$15996,"DEL")&gt;0,J$14,SUMIFS('PTC NaTran'!$K$7:$K$15996,'PTC NaTran'!$A$7:$A$15996,J$16,'PTC NaTran'!$D$7:$D$15996,$A122,'PTC NaTran'!$C$7:$C$15996,"DEL")*1.0026*$F$4/INDIRECT($A$4&amp;"!D9"))</f>
        <v>272.22222222222223</v>
      </c>
      <c r="K122" s="106">
        <v>1000</v>
      </c>
      <c r="L122" s="107">
        <f t="shared" ca="1" si="11"/>
        <v>15.337805869951747</v>
      </c>
      <c r="M122" s="141">
        <f t="shared" ca="1" si="15"/>
        <v>0.61734</v>
      </c>
      <c r="N122" s="35" cm="1">
        <f t="array" aca="1" ref="N122" ca="1">IF(ROUND(ROUND(M122,2)-M122,4)=0,_xlfn.XLOOKUP(M122,INDIRECT($A$4&amp;"!$G$41:$G$141"),INDIRECT($A$4&amp;"!$A$41:$A$141"),0,1,1),IF(M122&gt;=1,0,(ROUNDUP(M122,2)-M122)*100*_xlfn.XLOOKUP(M122,INDIRECT($A$4&amp;"!$G$41:$G$141"),INDIRECT($A$4&amp;"!$A$41:$A$141"),0,-1,-1)+(M122-ROUNDDOWN(M122,2))*100*_xlfn.XLOOKUP(M122,INDIRECT($A$4&amp;"!$G$41:$G$141"),INDIRECT($A$4&amp;"!$A$41:$A$141"),0,1,1)))</f>
        <v>0.78276724707928624</v>
      </c>
      <c r="O122" s="66">
        <f t="shared" ca="1" si="16"/>
        <v>213.08663948269458</v>
      </c>
      <c r="S122" s="107">
        <f t="shared" ca="1" si="12"/>
        <v>22.735502705675025</v>
      </c>
      <c r="T122" s="51">
        <f t="shared" ca="1" si="17"/>
        <v>0.92295000000000005</v>
      </c>
      <c r="U122" s="35" cm="1">
        <f t="array" aca="1" ref="U122" ca="1">IF(ROUND(ROUND(T122,2)-T122,4)=0,_xlfn.XLOOKUP(T122,INDIRECT($A$4&amp;"!$G$41:$G$141"),INDIRECT($A$4&amp;"!$A$41:$A$141"),0,1,1),IF(T122&gt;=1,0,(ROUNDUP(T122,2)-T122)*100*_xlfn.XLOOKUP(T122,INDIRECT($A$4&amp;"!$G$41:$G$141"),INDIRECT($A$4&amp;"!$A$41:$A$141"),0,-1,-1)+(T122-ROUNDDOWN(T122,2))*100*_xlfn.XLOOKUP(T122,INDIRECT($A$4&amp;"!$G$41:$G$141"),INDIRECT($A$4&amp;"!$A$41:$A$141"),0,1,1)))</f>
        <v>0.4530170559278065</v>
      </c>
      <c r="V122" s="66">
        <f t="shared" ca="1" si="18"/>
        <v>123.32130966923621</v>
      </c>
    </row>
    <row r="123" spans="1:22" x14ac:dyDescent="0.35">
      <c r="A123" s="32">
        <f t="shared" si="19"/>
        <v>46584</v>
      </c>
      <c r="B123" s="65" cm="1">
        <f t="array" aca="1" ref="B123" ca="1">_xlfn.XLOOKUP(A123,INDIRECT($A$5&amp;"!$AJ$41:$AJ$406"),INDIRECT($A$5&amp;"!$AK$41:$AK$406"))*SUM($F$3:$I$3)</f>
        <v>0</v>
      </c>
      <c r="C123" s="65" cm="1">
        <f t="array" aca="1" ref="C123" ca="1">_xlfn.XLOOKUP(A123,INDIRECT($A$5&amp;"!$AJ$41:$AJ$406"),INDIRECT($A$5&amp;"!$AL$41:$AL$406"))*SUM($F$3:$I$3)</f>
        <v>24.5</v>
      </c>
      <c r="D123" s="65" cm="1">
        <f t="array" aca="1" ref="D123" ca="1">_xlfn.XLOOKUP(A123,INDIRECT($A$5&amp;"!$AJ$41:$AJ$406"),INDIRECT($A$5&amp;"!$AO$41:$AO$406"))*SUM($F$3:$I$3)</f>
        <v>22.05</v>
      </c>
      <c r="E123" s="34" cm="1">
        <f t="array" ref="E123">SUMPRODUCT(('PT Storengy'!$B$8:$I$372)*('PT Storengy'!$A$8:$A$372=$A123)*('PT Storengy'!$B$5:$I$5=$A$6)*('PT Storengy'!$B$7:$I$7=$A$7))</f>
        <v>0</v>
      </c>
      <c r="F123" s="107">
        <f t="shared" ca="1" si="10"/>
        <v>17.0518304</v>
      </c>
      <c r="G123" s="141">
        <f t="shared" ca="1" si="13"/>
        <v>0.68813999999999997</v>
      </c>
      <c r="H123" s="35" cm="1">
        <f t="array" aca="1" ref="H123" ca="1">IF(ROUND(ROUND(G123,2)-G123,4)=0,_xlfn.XLOOKUP(G123,INDIRECT($A$4&amp;"!$G$41:$G$141"),INDIRECT($A$4&amp;"!$A$41:$A$141"),0,1,1),IF(G123&gt;=1,0,(ROUNDUP(G123,2)-G123)*100*_xlfn.XLOOKUP(G123,INDIRECT($A$4&amp;"!$G$41:$G$141"),INDIRECT($A$4&amp;"!$A$41:$A$141"),0,-1,-1)+(G123-ROUNDDOWN(G123,2))*100*_xlfn.XLOOKUP(G123,INDIRECT($A$4&amp;"!$G$41:$G$141"),INDIRECT($A$4&amp;"!$A$41:$A$141"),0,1,1)))</f>
        <v>0.70645262460377611</v>
      </c>
      <c r="I123" s="66">
        <f t="shared" ca="1" si="14"/>
        <v>192.31209999999999</v>
      </c>
      <c r="J123" s="106" cm="1">
        <f t="array" aca="1" ref="J123" ca="1">IF(COUNTIFS('PTC NaTran'!$K$7:$K$15996,"",'PTC NaTran'!$A$7:$A$15996,J$16,'PTC NaTran'!$D$7:$D$15996,$A123,'PTC NaTran'!$C$7:$C$15996,"DEL")&gt;0,J$14,SUMIFS('PTC NaTran'!$K$7:$K$15996,'PTC NaTran'!$A$7:$A$15996,J$16,'PTC NaTran'!$D$7:$D$15996,$A123,'PTC NaTran'!$C$7:$C$15996,"DEL")*1.0026*$F$4/INDIRECT($A$4&amp;"!D9"))</f>
        <v>272.22222222222223</v>
      </c>
      <c r="K123" s="106">
        <v>1000</v>
      </c>
      <c r="L123" s="107">
        <f t="shared" ca="1" si="11"/>
        <v>15.548342640523872</v>
      </c>
      <c r="M123" s="141">
        <f t="shared" ca="1" si="15"/>
        <v>0.62602999999999998</v>
      </c>
      <c r="N123" s="35" cm="1">
        <f t="array" aca="1" ref="N123" ca="1">IF(ROUND(ROUND(M123,2)-M123,4)=0,_xlfn.XLOOKUP(M123,INDIRECT($A$4&amp;"!$G$41:$G$141"),INDIRECT($A$4&amp;"!$A$41:$A$141"),0,1,1),IF(M123&gt;=1,0,(ROUNDUP(M123,2)-M123)*100*_xlfn.XLOOKUP(M123,INDIRECT($A$4&amp;"!$G$41:$G$141"),INDIRECT($A$4&amp;"!$A$41:$A$141"),0,-1,-1)+(M123-ROUNDDOWN(M123,2))*100*_xlfn.XLOOKUP(M123,INDIRECT($A$4&amp;"!$G$41:$G$141"),INDIRECT($A$4&amp;"!$A$41:$A$141"),0,1,1)))</f>
        <v>0.77340038169352099</v>
      </c>
      <c r="O123" s="66">
        <f t="shared" ca="1" si="16"/>
        <v>210.53677057212516</v>
      </c>
      <c r="S123" s="107">
        <f t="shared" ca="1" si="12"/>
        <v>22.857345422693275</v>
      </c>
      <c r="T123" s="51">
        <f t="shared" ca="1" si="17"/>
        <v>0.92798000000000003</v>
      </c>
      <c r="U123" s="35" cm="1">
        <f t="array" aca="1" ref="U123" ca="1">IF(ROUND(ROUND(T123,2)-T123,4)=0,_xlfn.XLOOKUP(T123,INDIRECT($A$4&amp;"!$G$41:$G$141"),INDIRECT($A$4&amp;"!$A$41:$A$141"),0,1,1),IF(T123&gt;=1,0,(ROUNDUP(T123,2)-T123)*100*_xlfn.XLOOKUP(T123,INDIRECT($A$4&amp;"!$G$41:$G$141"),INDIRECT($A$4&amp;"!$A$41:$A$141"),0,-1,-1)+(T123-ROUNDDOWN(T123,2))*100*_xlfn.XLOOKUP(T123,INDIRECT($A$4&amp;"!$G$41:$G$141"),INDIRECT($A$4&amp;"!$A$41:$A$141"),0,1,1)))</f>
        <v>0.44758549108744938</v>
      </c>
      <c r="V123" s="66">
        <f t="shared" ca="1" si="18"/>
        <v>121.84271701825011</v>
      </c>
    </row>
    <row r="124" spans="1:22" x14ac:dyDescent="0.35">
      <c r="A124" s="32">
        <f t="shared" si="19"/>
        <v>46585</v>
      </c>
      <c r="B124" s="65" cm="1">
        <f t="array" aca="1" ref="B124" ca="1">_xlfn.XLOOKUP(A124,INDIRECT($A$5&amp;"!$AJ$41:$AJ$406"),INDIRECT($A$5&amp;"!$AK$41:$AK$406"))*SUM($F$3:$I$3)</f>
        <v>0</v>
      </c>
      <c r="C124" s="65" cm="1">
        <f t="array" aca="1" ref="C124" ca="1">_xlfn.XLOOKUP(A124,INDIRECT($A$5&amp;"!$AJ$41:$AJ$406"),INDIRECT($A$5&amp;"!$AL$41:$AL$406"))*SUM($F$3:$I$3)</f>
        <v>24.5</v>
      </c>
      <c r="D124" s="65" cm="1">
        <f t="array" aca="1" ref="D124" ca="1">_xlfn.XLOOKUP(A124,INDIRECT($A$5&amp;"!$AJ$41:$AJ$406"),INDIRECT($A$5&amp;"!$AO$41:$AO$406"))*SUM($F$3:$I$3)</f>
        <v>22.05</v>
      </c>
      <c r="E124" s="34" cm="1">
        <f t="array" ref="E124">SUMPRODUCT(('PT Storengy'!$B$8:$I$372)*('PT Storengy'!$A$8:$A$372=$A124)*('PT Storengy'!$B$5:$I$5=$A$6)*('PT Storengy'!$B$7:$I$7=$A$7))</f>
        <v>0</v>
      </c>
      <c r="F124" s="107">
        <f t="shared" ca="1" si="10"/>
        <v>17.2418391</v>
      </c>
      <c r="G124" s="141">
        <f t="shared" ca="1" si="13"/>
        <v>0.69599</v>
      </c>
      <c r="H124" s="35" cm="1">
        <f t="array" aca="1" ref="H124" ca="1">IF(ROUND(ROUND(G124,2)-G124,4)=0,_xlfn.XLOOKUP(G124,INDIRECT($A$4&amp;"!$G$41:$G$141"),INDIRECT($A$4&amp;"!$A$41:$A$141"),0,1,1),IF(G124&gt;=1,0,(ROUNDUP(G124,2)-G124)*100*_xlfn.XLOOKUP(G124,INDIRECT($A$4&amp;"!$G$41:$G$141"),INDIRECT($A$4&amp;"!$A$41:$A$141"),0,-1,-1)+(G124-ROUNDDOWN(G124,2))*100*_xlfn.XLOOKUP(G124,INDIRECT($A$4&amp;"!$G$41:$G$141"),INDIRECT($A$4&amp;"!$A$41:$A$141"),0,1,1)))</f>
        <v>0.69799118694229656</v>
      </c>
      <c r="I124" s="66">
        <f t="shared" ca="1" si="14"/>
        <v>190.0087</v>
      </c>
      <c r="J124" s="106" cm="1">
        <f t="array" aca="1" ref="J124" ca="1">IF(COUNTIFS('PTC NaTran'!$K$7:$K$15996,"",'PTC NaTran'!$A$7:$A$15996,J$16,'PTC NaTran'!$D$7:$D$15996,$A124,'PTC NaTran'!$C$7:$C$15996,"DEL")&gt;0,J$14,SUMIFS('PTC NaTran'!$K$7:$K$15996,'PTC NaTran'!$A$7:$A$15996,J$16,'PTC NaTran'!$D$7:$D$15996,$A124,'PTC NaTran'!$C$7:$C$15996,"DEL")*1.0026*$F$4/INDIRECT($A$4&amp;"!D9"))</f>
        <v>272.22222222222223</v>
      </c>
      <c r="K124" s="106">
        <v>1000</v>
      </c>
      <c r="L124" s="107">
        <f t="shared" ca="1" si="11"/>
        <v>15.756355950494052</v>
      </c>
      <c r="M124" s="141">
        <f t="shared" ca="1" si="15"/>
        <v>0.63463000000000003</v>
      </c>
      <c r="N124" s="35" cm="1">
        <f t="array" aca="1" ref="N124" ca="1">IF(ROUND(ROUND(M124,2)-M124,4)=0,_xlfn.XLOOKUP(M124,INDIRECT($A$4&amp;"!$G$41:$G$141"),INDIRECT($A$4&amp;"!$A$41:$A$141"),0,1,1),IF(M124&gt;=1,0,(ROUNDUP(M124,2)-M124)*100*_xlfn.XLOOKUP(M124,INDIRECT($A$4&amp;"!$G$41:$G$141"),INDIRECT($A$4&amp;"!$A$41:$A$141"),0,-1,-1)+(M124-ROUNDDOWN(M124,2))*100*_xlfn.XLOOKUP(M124,INDIRECT($A$4&amp;"!$G$41:$G$141"),INDIRECT($A$4&amp;"!$A$41:$A$141"),0,1,1)))</f>
        <v>0.76413052642107204</v>
      </c>
      <c r="O124" s="66">
        <f t="shared" ca="1" si="16"/>
        <v>208.01330997018073</v>
      </c>
      <c r="S124" s="107">
        <f t="shared" ca="1" si="12"/>
        <v>22.977727184348623</v>
      </c>
      <c r="T124" s="51">
        <f t="shared" ca="1" si="17"/>
        <v>0.93294999999999995</v>
      </c>
      <c r="U124" s="35" cm="1">
        <f t="array" aca="1" ref="U124" ca="1">IF(ROUND(ROUND(T124,2)-T124,4)=0,_xlfn.XLOOKUP(T124,INDIRECT($A$4&amp;"!$G$41:$G$141"),INDIRECT($A$4&amp;"!$A$41:$A$141"),0,1,1),IF(T124&gt;=1,0,(ROUNDUP(T124,2)-T124)*100*_xlfn.XLOOKUP(T124,INDIRECT($A$4&amp;"!$G$41:$G$141"),INDIRECT($A$4&amp;"!$A$41:$A$141"),0,-1,-1)+(T124-ROUNDDOWN(T124,2))*100*_xlfn.XLOOKUP(T124,INDIRECT($A$4&amp;"!$G$41:$G$141"),INDIRECT($A$4&amp;"!$A$41:$A$141"),0,1,1)))</f>
        <v>0.44221871628494952</v>
      </c>
      <c r="V124" s="66">
        <f t="shared" ca="1" si="18"/>
        <v>120.38176165534738</v>
      </c>
    </row>
    <row r="125" spans="1:22" x14ac:dyDescent="0.35">
      <c r="A125" s="32">
        <f t="shared" si="19"/>
        <v>46586</v>
      </c>
      <c r="B125" s="65" cm="1">
        <f t="array" aca="1" ref="B125" ca="1">_xlfn.XLOOKUP(A125,INDIRECT($A$5&amp;"!$AJ$41:$AJ$406"),INDIRECT($A$5&amp;"!$AK$41:$AK$406"))*SUM($F$3:$I$3)</f>
        <v>0</v>
      </c>
      <c r="C125" s="65" cm="1">
        <f t="array" aca="1" ref="C125" ca="1">_xlfn.XLOOKUP(A125,INDIRECT($A$5&amp;"!$AJ$41:$AJ$406"),INDIRECT($A$5&amp;"!$AL$41:$AL$406"))*SUM($F$3:$I$3)</f>
        <v>24.5</v>
      </c>
      <c r="D125" s="65" cm="1">
        <f t="array" aca="1" ref="D125" ca="1">_xlfn.XLOOKUP(A125,INDIRECT($A$5&amp;"!$AJ$41:$AJ$406"),INDIRECT($A$5&amp;"!$AO$41:$AO$406"))*SUM($F$3:$I$3)</f>
        <v>22.05</v>
      </c>
      <c r="E125" s="34" cm="1">
        <f t="array" ref="E125">SUMPRODUCT(('PT Storengy'!$B$8:$I$372)*('PT Storengy'!$A$8:$A$372=$A125)*('PT Storengy'!$B$5:$I$5=$A$6)*('PT Storengy'!$B$7:$I$7=$A$7))</f>
        <v>0</v>
      </c>
      <c r="F125" s="107">
        <f t="shared" ca="1" si="10"/>
        <v>17.4295708</v>
      </c>
      <c r="G125" s="141">
        <f t="shared" ca="1" si="13"/>
        <v>0.70374999999999999</v>
      </c>
      <c r="H125" s="35" cm="1">
        <f t="array" aca="1" ref="H125" ca="1">IF(ROUND(ROUND(G125,2)-G125,4)=0,_xlfn.XLOOKUP(G125,INDIRECT($A$4&amp;"!$G$41:$G$141"),INDIRECT($A$4&amp;"!$A$41:$A$141"),0,1,1),IF(G125&gt;=1,0,(ROUNDUP(G125,2)-G125)*100*_xlfn.XLOOKUP(G125,INDIRECT($A$4&amp;"!$G$41:$G$141"),INDIRECT($A$4&amp;"!$A$41:$A$141"),0,-1,-1)+(G125-ROUNDDOWN(G125,2))*100*_xlfn.XLOOKUP(G125,INDIRECT($A$4&amp;"!$G$41:$G$141"),INDIRECT($A$4&amp;"!$A$41:$A$141"),0,1,1)))</f>
        <v>0.68962675939413343</v>
      </c>
      <c r="I125" s="66">
        <f t="shared" ca="1" si="14"/>
        <v>187.73169999999999</v>
      </c>
      <c r="J125" s="106" cm="1">
        <f t="array" aca="1" ref="J125" ca="1">IF(COUNTIFS('PTC NaTran'!$K$7:$K$15996,"",'PTC NaTran'!$A$7:$A$15996,J$16,'PTC NaTran'!$D$7:$D$15996,$A125,'PTC NaTran'!$C$7:$C$15996,"DEL")&gt;0,J$14,SUMIFS('PTC NaTran'!$K$7:$K$15996,'PTC NaTran'!$A$7:$A$15996,J$16,'PTC NaTran'!$D$7:$D$15996,$A125,'PTC NaTran'!$C$7:$C$15996,"DEL")*1.0026*$F$4/INDIRECT($A$4&amp;"!D9"))</f>
        <v>272.22222222222223</v>
      </c>
      <c r="K125" s="106">
        <v>1000</v>
      </c>
      <c r="L125" s="107">
        <f t="shared" ca="1" si="11"/>
        <v>15.961878076683941</v>
      </c>
      <c r="M125" s="141">
        <f t="shared" ca="1" si="15"/>
        <v>0.64312000000000002</v>
      </c>
      <c r="N125" s="35" cm="1">
        <f t="array" aca="1" ref="N125" ca="1">IF(ROUND(ROUND(M125,2)-M125,4)=0,_xlfn.XLOOKUP(M125,INDIRECT($A$4&amp;"!$G$41:$G$141"),INDIRECT($A$4&amp;"!$A$41:$A$141"),0,1,1),IF(M125&gt;=1,0,(ROUNDUP(M125,2)-M125)*100*_xlfn.XLOOKUP(M125,INDIRECT($A$4&amp;"!$G$41:$G$141"),INDIRECT($A$4&amp;"!$A$41:$A$141"),0,-1,-1)+(M125-ROUNDDOWN(M125,2))*100*_xlfn.XLOOKUP(M125,INDIRECT($A$4&amp;"!$G$41:$G$141"),INDIRECT($A$4&amp;"!$A$41:$A$141"),0,1,1)))</f>
        <v>0.75497923906489861</v>
      </c>
      <c r="O125" s="66">
        <f t="shared" ca="1" si="16"/>
        <v>205.52212618988906</v>
      </c>
      <c r="S125" s="107">
        <f t="shared" ca="1" si="12"/>
        <v>23.096662688381137</v>
      </c>
      <c r="T125" s="51">
        <f t="shared" ca="1" si="17"/>
        <v>0.93786999999999998</v>
      </c>
      <c r="U125" s="35" cm="1">
        <f t="array" aca="1" ref="U125" ca="1">IF(ROUND(ROUND(T125,2)-T125,4)=0,_xlfn.XLOOKUP(T125,INDIRECT($A$4&amp;"!$G$41:$G$141"),INDIRECT($A$4&amp;"!$A$41:$A$141"),0,1,1),IF(T125&gt;=1,0,(ROUNDUP(T125,2)-T125)*100*_xlfn.XLOOKUP(T125,INDIRECT($A$4&amp;"!$G$41:$G$141"),INDIRECT($A$4&amp;"!$A$41:$A$141"),0,-1,-1)+(T125-ROUNDDOWN(T125,2))*100*_xlfn.XLOOKUP(T125,INDIRECT($A$4&amp;"!$G$41:$G$141"),INDIRECT($A$4&amp;"!$A$41:$A$141"),0,1,1)))</f>
        <v>0.43690593318066379</v>
      </c>
      <c r="V125" s="66">
        <f t="shared" ca="1" si="18"/>
        <v>118.93550403251403</v>
      </c>
    </row>
    <row r="126" spans="1:22" x14ac:dyDescent="0.35">
      <c r="A126" s="32">
        <f t="shared" si="19"/>
        <v>46587</v>
      </c>
      <c r="B126" s="65" cm="1">
        <f t="array" aca="1" ref="B126" ca="1">_xlfn.XLOOKUP(A126,INDIRECT($A$5&amp;"!$AJ$41:$AJ$406"),INDIRECT($A$5&amp;"!$AK$41:$AK$406"))*SUM($F$3:$I$3)</f>
        <v>0</v>
      </c>
      <c r="C126" s="65" cm="1">
        <f t="array" aca="1" ref="C126" ca="1">_xlfn.XLOOKUP(A126,INDIRECT($A$5&amp;"!$AJ$41:$AJ$406"),INDIRECT($A$5&amp;"!$AL$41:$AL$406"))*SUM($F$3:$I$3)</f>
        <v>24.5</v>
      </c>
      <c r="D126" s="65" cm="1">
        <f t="array" aca="1" ref="D126" ca="1">_xlfn.XLOOKUP(A126,INDIRECT($A$5&amp;"!$AJ$41:$AJ$406"),INDIRECT($A$5&amp;"!$AO$41:$AO$406"))*SUM($F$3:$I$3)</f>
        <v>22.05</v>
      </c>
      <c r="E126" s="34" cm="1">
        <f t="array" ref="E126">SUMPRODUCT(('PT Storengy'!$B$8:$I$372)*('PT Storengy'!$A$8:$A$372=$A126)*('PT Storengy'!$B$5:$I$5=$A$6)*('PT Storengy'!$B$7:$I$7=$A$7))</f>
        <v>0</v>
      </c>
      <c r="F126" s="107">
        <f t="shared" ca="1" si="10"/>
        <v>17.615054900000001</v>
      </c>
      <c r="G126" s="141">
        <f t="shared" ca="1" si="13"/>
        <v>0.71140999999999999</v>
      </c>
      <c r="H126" s="35" cm="1">
        <f t="array" aca="1" ref="H126" ca="1">IF(ROUND(ROUND(G126,2)-G126,4)=0,_xlfn.XLOOKUP(G126,INDIRECT($A$4&amp;"!$G$41:$G$141"),INDIRECT($A$4&amp;"!$A$41:$A$141"),0,1,1),IF(G126&gt;=1,0,(ROUNDUP(G126,2)-G126)*100*_xlfn.XLOOKUP(G126,INDIRECT($A$4&amp;"!$G$41:$G$141"),INDIRECT($A$4&amp;"!$A$41:$A$141"),0,-1,-1)+(G126-ROUNDDOWN(G126,2))*100*_xlfn.XLOOKUP(G126,INDIRECT($A$4&amp;"!$G$41:$G$141"),INDIRECT($A$4&amp;"!$A$41:$A$141"),0,1,1)))</f>
        <v>0.68137012086076587</v>
      </c>
      <c r="I126" s="66">
        <f t="shared" ca="1" si="14"/>
        <v>185.48410000000001</v>
      </c>
      <c r="J126" s="106" cm="1">
        <f t="array" aca="1" ref="J126" ca="1">IF(COUNTIFS('PTC NaTran'!$K$7:$K$15996,"",'PTC NaTran'!$A$7:$A$15996,J$16,'PTC NaTran'!$D$7:$D$15996,$A126,'PTC NaTran'!$C$7:$C$15996,"DEL")&gt;0,J$14,SUMIFS('PTC NaTran'!$K$7:$K$15996,'PTC NaTran'!$A$7:$A$15996,J$16,'PTC NaTran'!$D$7:$D$15996,$A126,'PTC NaTran'!$C$7:$C$15996,"DEL")*1.0026*$F$4/INDIRECT($A$4&amp;"!D9"))</f>
        <v>272.22222222222223</v>
      </c>
      <c r="K126" s="106">
        <v>1000</v>
      </c>
      <c r="L126" s="107">
        <f t="shared" ca="1" si="11"/>
        <v>16.164938361658677</v>
      </c>
      <c r="M126" s="141">
        <f t="shared" ca="1" si="15"/>
        <v>0.65151000000000003</v>
      </c>
      <c r="N126" s="35" cm="1">
        <f t="array" aca="1" ref="N126" ca="1">IF(ROUND(ROUND(M126,2)-M126,4)=0,_xlfn.XLOOKUP(M126,INDIRECT($A$4&amp;"!$G$41:$G$141"),INDIRECT($A$4&amp;"!$A$41:$A$141"),0,1,1),IF(M126&gt;=1,0,(ROUNDUP(M126,2)-M126)*100*_xlfn.XLOOKUP(M126,INDIRECT($A$4&amp;"!$G$41:$G$141"),INDIRECT($A$4&amp;"!$A$41:$A$141"),0,-1,-1)+(M126-ROUNDDOWN(M126,2))*100*_xlfn.XLOOKUP(M126,INDIRECT($A$4&amp;"!$G$41:$G$141"),INDIRECT($A$4&amp;"!$A$41:$A$141"),0,1,1)))</f>
        <v>0.74593574072352098</v>
      </c>
      <c r="O126" s="66">
        <f t="shared" ca="1" si="16"/>
        <v>203.06028497473628</v>
      </c>
      <c r="S126" s="107">
        <f t="shared" ca="1" si="12"/>
        <v>23.214172511626916</v>
      </c>
      <c r="T126" s="51">
        <f t="shared" ca="1" si="17"/>
        <v>0.94272</v>
      </c>
      <c r="U126" s="35" cm="1">
        <f t="array" aca="1" ref="U126" ca="1">IF(ROUND(ROUND(T126,2)-T126,4)=0,_xlfn.XLOOKUP(T126,INDIRECT($A$4&amp;"!$G$41:$G$141"),INDIRECT($A$4&amp;"!$A$41:$A$141"),0,1,1),IF(T126&gt;=1,0,(ROUNDUP(T126,2)-T126)*100*_xlfn.XLOOKUP(T126,INDIRECT($A$4&amp;"!$G$41:$G$141"),INDIRECT($A$4&amp;"!$A$41:$A$141"),0,-1,-1)+(T126-ROUNDDOWN(T126,2))*100*_xlfn.XLOOKUP(T126,INDIRECT($A$4&amp;"!$G$41:$G$141"),INDIRECT($A$4&amp;"!$A$41:$A$141"),0,1,1)))</f>
        <v>0.43166873845387799</v>
      </c>
      <c r="V126" s="66">
        <f t="shared" ca="1" si="18"/>
        <v>117.50982324577789</v>
      </c>
    </row>
    <row r="127" spans="1:22" x14ac:dyDescent="0.35">
      <c r="A127" s="32">
        <f t="shared" si="19"/>
        <v>46588</v>
      </c>
      <c r="B127" s="65" cm="1">
        <f t="array" aca="1" ref="B127" ca="1">_xlfn.XLOOKUP(A127,INDIRECT($A$5&amp;"!$AJ$41:$AJ$406"),INDIRECT($A$5&amp;"!$AK$41:$AK$406"))*SUM($F$3:$I$3)</f>
        <v>0</v>
      </c>
      <c r="C127" s="65" cm="1">
        <f t="array" aca="1" ref="C127" ca="1">_xlfn.XLOOKUP(A127,INDIRECT($A$5&amp;"!$AJ$41:$AJ$406"),INDIRECT($A$5&amp;"!$AL$41:$AL$406"))*SUM($F$3:$I$3)</f>
        <v>24.5</v>
      </c>
      <c r="D127" s="65" cm="1">
        <f t="array" aca="1" ref="D127" ca="1">_xlfn.XLOOKUP(A127,INDIRECT($A$5&amp;"!$AJ$41:$AJ$406"),INDIRECT($A$5&amp;"!$AO$41:$AO$406"))*SUM($F$3:$I$3)</f>
        <v>22.05</v>
      </c>
      <c r="E127" s="34" cm="1">
        <f t="array" ref="E127">SUMPRODUCT(('PT Storengy'!$B$8:$I$372)*('PT Storengy'!$A$8:$A$372=$A127)*('PT Storengy'!$B$5:$I$5=$A$6)*('PT Storengy'!$B$7:$I$7=$A$7))</f>
        <v>0</v>
      </c>
      <c r="F127" s="107">
        <f t="shared" ca="1" si="10"/>
        <v>17.7983178</v>
      </c>
      <c r="G127" s="141">
        <f t="shared" ca="1" si="13"/>
        <v>0.71897999999999995</v>
      </c>
      <c r="H127" s="35" cm="1">
        <f t="array" aca="1" ref="H127" ca="1">IF(ROUND(ROUND(G127,2)-G127,4)=0,_xlfn.XLOOKUP(G127,INDIRECT($A$4&amp;"!$G$41:$G$141"),INDIRECT($A$4&amp;"!$A$41:$A$141"),0,1,1),IF(G127&gt;=1,0,(ROUNDUP(G127,2)-G127)*100*_xlfn.XLOOKUP(G127,INDIRECT($A$4&amp;"!$G$41:$G$141"),INDIRECT($A$4&amp;"!$A$41:$A$141"),0,-1,-1)+(G127-ROUNDDOWN(G127,2))*100*_xlfn.XLOOKUP(G127,INDIRECT($A$4&amp;"!$G$41:$G$141"),INDIRECT($A$4&amp;"!$A$41:$A$141"),0,1,1)))</f>
        <v>0.67321049244071485</v>
      </c>
      <c r="I127" s="66">
        <f t="shared" ca="1" si="14"/>
        <v>183.2629</v>
      </c>
      <c r="J127" s="106" cm="1">
        <f t="array" aca="1" ref="J127" ca="1">IF(COUNTIFS('PTC NaTran'!$K$7:$K$15996,"",'PTC NaTran'!$A$7:$A$15996,J$16,'PTC NaTran'!$D$7:$D$15996,$A127,'PTC NaTran'!$C$7:$C$15996,"DEL")&gt;0,J$14,SUMIFS('PTC NaTran'!$K$7:$K$15996,'PTC NaTran'!$A$7:$A$15996,J$16,'PTC NaTran'!$D$7:$D$15996,$A127,'PTC NaTran'!$C$7:$C$15996,"DEL")*1.0026*$F$4/INDIRECT($A$4&amp;"!D9"))</f>
        <v>272.22222222222223</v>
      </c>
      <c r="K127" s="106">
        <v>1000</v>
      </c>
      <c r="L127" s="107">
        <f t="shared" ca="1" si="11"/>
        <v>16.365569082239915</v>
      </c>
      <c r="M127" s="141">
        <f t="shared" ca="1" si="15"/>
        <v>0.65978999999999999</v>
      </c>
      <c r="N127" s="35" cm="1">
        <f t="array" aca="1" ref="N127" ca="1">IF(ROUND(ROUND(M127,2)-M127,4)=0,_xlfn.XLOOKUP(M127,INDIRECT($A$4&amp;"!$G$41:$G$141"),INDIRECT($A$4&amp;"!$A$41:$A$141"),0,1,1),IF(M127&gt;=1,0,(ROUNDUP(M127,2)-M127)*100*_xlfn.XLOOKUP(M127,INDIRECT($A$4&amp;"!$G$41:$G$141"),INDIRECT($A$4&amp;"!$A$41:$A$141"),0,-1,-1)+(M127-ROUNDDOWN(M127,2))*100*_xlfn.XLOOKUP(M127,INDIRECT($A$4&amp;"!$G$41:$G$141"),INDIRECT($A$4&amp;"!$A$41:$A$141"),0,1,1)))</f>
        <v>0.73701081029841908</v>
      </c>
      <c r="O127" s="66">
        <f t="shared" ca="1" si="16"/>
        <v>200.63072058123632</v>
      </c>
      <c r="S127" s="107">
        <f t="shared" ca="1" si="12"/>
        <v>23.330271351826028</v>
      </c>
      <c r="T127" s="51">
        <f t="shared" ca="1" si="17"/>
        <v>0.94752000000000003</v>
      </c>
      <c r="U127" s="35" cm="1">
        <f t="array" aca="1" ref="U127" ca="1">IF(ROUND(ROUND(T127,2)-T127,4)=0,_xlfn.XLOOKUP(T127,INDIRECT($A$4&amp;"!$G$41:$G$141"),INDIRECT($A$4&amp;"!$A$41:$A$141"),0,1,1),IF(T127&gt;=1,0,(ROUNDUP(T127,2)-T127)*100*_xlfn.XLOOKUP(T127,INDIRECT($A$4&amp;"!$G$41:$G$141"),INDIRECT($A$4&amp;"!$A$41:$A$141"),0,-1,-1)+(T127-ROUNDDOWN(T127,2))*100*_xlfn.XLOOKUP(T127,INDIRECT($A$4&amp;"!$G$41:$G$141"),INDIRECT($A$4&amp;"!$A$41:$A$141"),0,1,1)))</f>
        <v>0.42648553542530654</v>
      </c>
      <c r="V127" s="66">
        <f t="shared" ca="1" si="18"/>
        <v>116.09884019911122</v>
      </c>
    </row>
    <row r="128" spans="1:22" x14ac:dyDescent="0.35">
      <c r="A128" s="32">
        <f t="shared" si="19"/>
        <v>46589</v>
      </c>
      <c r="B128" s="65" cm="1">
        <f t="array" aca="1" ref="B128" ca="1">_xlfn.XLOOKUP(A128,INDIRECT($A$5&amp;"!$AJ$41:$AJ$406"),INDIRECT($A$5&amp;"!$AK$41:$AK$406"))*SUM($F$3:$I$3)</f>
        <v>0</v>
      </c>
      <c r="C128" s="65" cm="1">
        <f t="array" aca="1" ref="C128" ca="1">_xlfn.XLOOKUP(A128,INDIRECT($A$5&amp;"!$AJ$41:$AJ$406"),INDIRECT($A$5&amp;"!$AL$41:$AL$406"))*SUM($F$3:$I$3)</f>
        <v>24.5</v>
      </c>
      <c r="D128" s="65" cm="1">
        <f t="array" aca="1" ref="D128" ca="1">_xlfn.XLOOKUP(A128,INDIRECT($A$5&amp;"!$AJ$41:$AJ$406"),INDIRECT($A$5&amp;"!$AO$41:$AO$406"))*SUM($F$3:$I$3)</f>
        <v>22.05</v>
      </c>
      <c r="E128" s="34" cm="1">
        <f t="array" ref="E128">SUMPRODUCT(('PT Storengy'!$B$8:$I$372)*('PT Storengy'!$A$8:$A$372=$A128)*('PT Storengy'!$B$5:$I$5=$A$6)*('PT Storengy'!$B$7:$I$7=$A$7))</f>
        <v>0</v>
      </c>
      <c r="F128" s="107">
        <f t="shared" ca="1" si="10"/>
        <v>17.979385799999999</v>
      </c>
      <c r="G128" s="141">
        <f t="shared" ca="1" si="13"/>
        <v>0.72645999999999999</v>
      </c>
      <c r="H128" s="35" cm="1">
        <f t="array" aca="1" ref="H128" ca="1">IF(ROUND(ROUND(G128,2)-G128,4)=0,_xlfn.XLOOKUP(G128,INDIRECT($A$4&amp;"!$G$41:$G$141"),INDIRECT($A$4&amp;"!$A$41:$A$141"),0,1,1),IF(G128&gt;=1,0,(ROUNDUP(G128,2)-G128)*100*_xlfn.XLOOKUP(G128,INDIRECT($A$4&amp;"!$G$41:$G$141"),INDIRECT($A$4&amp;"!$A$41:$A$141"),0,-1,-1)+(G128-ROUNDDOWN(G128,2))*100*_xlfn.XLOOKUP(G128,INDIRECT($A$4&amp;"!$G$41:$G$141"),INDIRECT($A$4&amp;"!$A$41:$A$141"),0,1,1)))</f>
        <v>0.66514787413398013</v>
      </c>
      <c r="I128" s="66">
        <f t="shared" ca="1" si="14"/>
        <v>181.06800000000001</v>
      </c>
      <c r="J128" s="106" cm="1">
        <f t="array" aca="1" ref="J128" ca="1">IF(COUNTIFS('PTC NaTran'!$K$7:$K$15996,"",'PTC NaTran'!$A$7:$A$15996,J$16,'PTC NaTran'!$D$7:$D$15996,$A128,'PTC NaTran'!$C$7:$C$15996,"DEL")&gt;0,J$14,SUMIFS('PTC NaTran'!$K$7:$K$15996,'PTC NaTran'!$A$7:$A$15996,J$16,'PTC NaTran'!$D$7:$D$15996,$A128,'PTC NaTran'!$C$7:$C$15996,"DEL")*1.0026*$F$4/INDIRECT($A$4&amp;"!D9"))</f>
        <v>272.22222222222223</v>
      </c>
      <c r="K128" s="106">
        <v>1000</v>
      </c>
      <c r="L128" s="107">
        <f t="shared" ca="1" si="11"/>
        <v>16.563796646736275</v>
      </c>
      <c r="M128" s="141">
        <f t="shared" ca="1" si="15"/>
        <v>0.66798000000000002</v>
      </c>
      <c r="N128" s="35" cm="1">
        <f t="array" aca="1" ref="N128" ca="1">IF(ROUND(ROUND(M128,2)-M128,4)=0,_xlfn.XLOOKUP(M128,INDIRECT($A$4&amp;"!$G$41:$G$141"),INDIRECT($A$4&amp;"!$A$41:$A$141"),0,1,1),IF(M128&gt;=1,0,(ROUNDUP(M128,2)-M128)*100*_xlfn.XLOOKUP(M128,INDIRECT($A$4&amp;"!$G$41:$G$141"),INDIRECT($A$4&amp;"!$A$41:$A$141"),0,-1,-1)+(M128-ROUNDDOWN(M128,2))*100*_xlfn.XLOOKUP(M128,INDIRECT($A$4&amp;"!$G$41:$G$141"),INDIRECT($A$4&amp;"!$A$41:$A$141"),0,1,1)))</f>
        <v>0.72818288998663327</v>
      </c>
      <c r="O128" s="66">
        <f t="shared" ca="1" si="16"/>
        <v>198.22756449636128</v>
      </c>
      <c r="S128" s="107">
        <f t="shared" ca="1" si="12"/>
        <v>23.444976846266556</v>
      </c>
      <c r="T128" s="51">
        <f t="shared" ca="1" si="17"/>
        <v>0.95226</v>
      </c>
      <c r="U128" s="35" cm="1">
        <f t="array" aca="1" ref="U128" ca="1">IF(ROUND(ROUND(T128,2)-T128,4)=0,_xlfn.XLOOKUP(T128,INDIRECT($A$4&amp;"!$G$41:$G$141"),INDIRECT($A$4&amp;"!$A$41:$A$141"),0,1,1),IF(T128&gt;=1,0,(ROUNDUP(T128,2)-T128)*100*_xlfn.XLOOKUP(T128,INDIRECT($A$4&amp;"!$G$41:$G$141"),INDIRECT($A$4&amp;"!$A$41:$A$141"),0,-1,-1)+(T128-ROUNDDOWN(T128,2))*100*_xlfn.XLOOKUP(T128,INDIRECT($A$4&amp;"!$G$41:$G$141"),INDIRECT($A$4&amp;"!$A$41:$A$141"),0,1,1)))</f>
        <v>0.42136712243459223</v>
      </c>
      <c r="V128" s="66">
        <f t="shared" ca="1" si="18"/>
        <v>114.70549444052789</v>
      </c>
    </row>
    <row r="129" spans="1:22" x14ac:dyDescent="0.35">
      <c r="A129" s="32">
        <f t="shared" si="19"/>
        <v>46590</v>
      </c>
      <c r="B129" s="65" cm="1">
        <f t="array" aca="1" ref="B129" ca="1">_xlfn.XLOOKUP(A129,INDIRECT($A$5&amp;"!$AJ$41:$AJ$406"),INDIRECT($A$5&amp;"!$AK$41:$AK$406"))*SUM($F$3:$I$3)</f>
        <v>0</v>
      </c>
      <c r="C129" s="65" cm="1">
        <f t="array" aca="1" ref="C129" ca="1">_xlfn.XLOOKUP(A129,INDIRECT($A$5&amp;"!$AJ$41:$AJ$406"),INDIRECT($A$5&amp;"!$AL$41:$AL$406"))*SUM($F$3:$I$3)</f>
        <v>24.5</v>
      </c>
      <c r="D129" s="65" cm="1">
        <f t="array" aca="1" ref="D129" ca="1">_xlfn.XLOOKUP(A129,INDIRECT($A$5&amp;"!$AJ$41:$AJ$406"),INDIRECT($A$5&amp;"!$AO$41:$AO$406"))*SUM($F$3:$I$3)</f>
        <v>22.05</v>
      </c>
      <c r="E129" s="34" cm="1">
        <f t="array" ref="E129">SUMPRODUCT(('PT Storengy'!$B$8:$I$372)*('PT Storengy'!$A$8:$A$372=$A129)*('PT Storengy'!$B$5:$I$5=$A$6)*('PT Storengy'!$B$7:$I$7=$A$7))</f>
        <v>0</v>
      </c>
      <c r="F129" s="107">
        <f t="shared" ca="1" si="10"/>
        <v>18.1582854</v>
      </c>
      <c r="G129" s="141">
        <f t="shared" ca="1" si="13"/>
        <v>0.73385</v>
      </c>
      <c r="H129" s="35" cm="1">
        <f t="array" aca="1" ref="H129" ca="1">IF(ROUND(ROUND(G129,2)-G129,4)=0,_xlfn.XLOOKUP(G129,INDIRECT($A$4&amp;"!$G$41:$G$141"),INDIRECT($A$4&amp;"!$A$41:$A$141"),0,1,1),IF(G129&gt;=1,0,(ROUNDUP(G129,2)-G129)*100*_xlfn.XLOOKUP(G129,INDIRECT($A$4&amp;"!$G$41:$G$141"),INDIRECT($A$4&amp;"!$A$41:$A$141"),0,-1,-1)+(G129-ROUNDDOWN(G129,2))*100*_xlfn.XLOOKUP(G129,INDIRECT($A$4&amp;"!$G$41:$G$141"),INDIRECT($A$4&amp;"!$A$41:$A$141"),0,1,1)))</f>
        <v>0.65718226594056173</v>
      </c>
      <c r="I129" s="66">
        <f t="shared" ca="1" si="14"/>
        <v>178.89959999999999</v>
      </c>
      <c r="J129" s="106" cm="1">
        <f t="array" aca="1" ref="J129" ca="1">IF(COUNTIFS('PTC NaTran'!$K$7:$K$15996,"",'PTC NaTran'!$A$7:$A$15996,J$16,'PTC NaTran'!$D$7:$D$15996,$A129,'PTC NaTran'!$C$7:$C$15996,"DEL")&gt;0,J$14,SUMIFS('PTC NaTran'!$K$7:$K$15996,'PTC NaTran'!$A$7:$A$15996,J$16,'PTC NaTran'!$D$7:$D$15996,$A129,'PTC NaTran'!$C$7:$C$15996,"DEL")*1.0026*$F$4/INDIRECT($A$4&amp;"!D9"))</f>
        <v>272.22222222222223</v>
      </c>
      <c r="K129" s="106">
        <v>1000</v>
      </c>
      <c r="L129" s="107">
        <f t="shared" ca="1" si="11"/>
        <v>16.7596503977129</v>
      </c>
      <c r="M129" s="141">
        <f t="shared" ca="1" si="15"/>
        <v>0.67606999999999995</v>
      </c>
      <c r="N129" s="35" cm="1">
        <f t="array" aca="1" ref="N129" ca="1">IF(ROUND(ROUND(M129,2)-M129,4)=0,_xlfn.XLOOKUP(M129,INDIRECT($A$4&amp;"!$G$41:$G$141"),INDIRECT($A$4&amp;"!$A$41:$A$141"),0,1,1),IF(M129&gt;=1,0,(ROUNDUP(M129,2)-M129)*100*_xlfn.XLOOKUP(M129,INDIRECT($A$4&amp;"!$G$41:$G$141"),INDIRECT($A$4&amp;"!$A$41:$A$141"),0,-1,-1)+(M129-ROUNDDOWN(M129,2))*100*_xlfn.XLOOKUP(M129,INDIRECT($A$4&amp;"!$G$41:$G$141"),INDIRECT($A$4&amp;"!$A$41:$A$141"),0,1,1)))</f>
        <v>0.71946275868964349</v>
      </c>
      <c r="O129" s="66">
        <f t="shared" ca="1" si="16"/>
        <v>195.85375097662518</v>
      </c>
      <c r="S129" s="107">
        <f t="shared" ca="1" si="12"/>
        <v>23.558306632236583</v>
      </c>
      <c r="T129" s="51">
        <f t="shared" ca="1" si="17"/>
        <v>0.95694000000000001</v>
      </c>
      <c r="U129" s="35" cm="1">
        <f t="array" aca="1" ref="U129" ca="1">IF(ROUND(ROUND(T129,2)-T129,4)=0,_xlfn.XLOOKUP(T129,INDIRECT($A$4&amp;"!$G$41:$G$141"),INDIRECT($A$4&amp;"!$A$41:$A$141"),0,1,1),IF(T129&gt;=1,0,(ROUNDUP(T129,2)-T129)*100*_xlfn.XLOOKUP(T129,INDIRECT($A$4&amp;"!$G$41:$G$141"),INDIRECT($A$4&amp;"!$A$41:$A$141"),0,-1,-1)+(T129-ROUNDDOWN(T129,2))*100*_xlfn.XLOOKUP(T129,INDIRECT($A$4&amp;"!$G$41:$G$141"),INDIRECT($A$4&amp;"!$A$41:$A$141"),0,1,1)))</f>
        <v>0.41631349948173502</v>
      </c>
      <c r="V129" s="66">
        <f t="shared" ca="1" si="18"/>
        <v>113.32978597002787</v>
      </c>
    </row>
    <row r="130" spans="1:22" x14ac:dyDescent="0.35">
      <c r="A130" s="32">
        <f t="shared" si="19"/>
        <v>46591</v>
      </c>
      <c r="B130" s="65" cm="1">
        <f t="array" aca="1" ref="B130" ca="1">_xlfn.XLOOKUP(A130,INDIRECT($A$5&amp;"!$AJ$41:$AJ$406"),INDIRECT($A$5&amp;"!$AK$41:$AK$406"))*SUM($F$3:$I$3)</f>
        <v>0</v>
      </c>
      <c r="C130" s="65" cm="1">
        <f t="array" aca="1" ref="C130" ca="1">_xlfn.XLOOKUP(A130,INDIRECT($A$5&amp;"!$AJ$41:$AJ$406"),INDIRECT($A$5&amp;"!$AL$41:$AL$406"))*SUM($F$3:$I$3)</f>
        <v>24.5</v>
      </c>
      <c r="D130" s="65" cm="1">
        <f t="array" aca="1" ref="D130" ca="1">_xlfn.XLOOKUP(A130,INDIRECT($A$5&amp;"!$AJ$41:$AJ$406"),INDIRECT($A$5&amp;"!$AO$41:$AO$406"))*SUM($F$3:$I$3)</f>
        <v>22.05</v>
      </c>
      <c r="E130" s="34" cm="1">
        <f t="array" ref="E130">SUMPRODUCT(('PT Storengy'!$B$8:$I$372)*('PT Storengy'!$A$8:$A$372=$A130)*('PT Storengy'!$B$5:$I$5=$A$6)*('PT Storengy'!$B$7:$I$7=$A$7))</f>
        <v>0</v>
      </c>
      <c r="F130" s="107">
        <f t="shared" ca="1" si="10"/>
        <v>18.335042999999999</v>
      </c>
      <c r="G130" s="141">
        <f t="shared" ca="1" si="13"/>
        <v>0.74114999999999998</v>
      </c>
      <c r="H130" s="35" cm="1">
        <f t="array" aca="1" ref="H130" ca="1">IF(ROUND(ROUND(G130,2)-G130,4)=0,_xlfn.XLOOKUP(G130,INDIRECT($A$4&amp;"!$G$41:$G$141"),INDIRECT($A$4&amp;"!$A$41:$A$141"),0,1,1),IF(G130&gt;=1,0,(ROUNDUP(G130,2)-G130)*100*_xlfn.XLOOKUP(G130,INDIRECT($A$4&amp;"!$G$41:$G$141"),INDIRECT($A$4&amp;"!$A$41:$A$141"),0,-1,-1)+(G130-ROUNDDOWN(G130,2))*100*_xlfn.XLOOKUP(G130,INDIRECT($A$4&amp;"!$G$41:$G$141"),INDIRECT($A$4&amp;"!$A$41:$A$141"),0,1,1)))</f>
        <v>0.64931366786045985</v>
      </c>
      <c r="I130" s="66">
        <f t="shared" ca="1" si="14"/>
        <v>176.7576</v>
      </c>
      <c r="J130" s="106" cm="1">
        <f t="array" aca="1" ref="J130" ca="1">IF(COUNTIFS('PTC NaTran'!$K$7:$K$15996,"",'PTC NaTran'!$A$7:$A$15996,J$16,'PTC NaTran'!$D$7:$D$15996,$A130,'PTC NaTran'!$C$7:$C$15996,"DEL")&gt;0,J$14,SUMIFS('PTC NaTran'!$K$7:$K$15996,'PTC NaTran'!$A$7:$A$15996,J$16,'PTC NaTran'!$D$7:$D$15996,$A130,'PTC NaTran'!$C$7:$C$15996,"DEL")*1.0026*$F$4/INDIRECT($A$4&amp;"!D9"))</f>
        <v>272.22222222222223</v>
      </c>
      <c r="K130" s="106">
        <v>1000</v>
      </c>
      <c r="L130" s="107">
        <f t="shared" ca="1" si="11"/>
        <v>16.953156743478413</v>
      </c>
      <c r="M130" s="141">
        <f t="shared" ca="1" si="15"/>
        <v>0.68406999999999996</v>
      </c>
      <c r="N130" s="35" cm="1">
        <f t="array" aca="1" ref="N130" ca="1">IF(ROUND(ROUND(M130,2)-M130,4)=0,_xlfn.XLOOKUP(M130,INDIRECT($A$4&amp;"!$G$41:$G$141"),INDIRECT($A$4&amp;"!$A$41:$A$141"),0,1,1),IF(M130&gt;=1,0,(ROUNDUP(M130,2)-M130)*100*_xlfn.XLOOKUP(M130,INDIRECT($A$4&amp;"!$G$41:$G$141"),INDIRECT($A$4&amp;"!$A$41:$A$141"),0,-1,-1)+(M130-ROUNDDOWN(M130,2))*100*_xlfn.XLOOKUP(M130,INDIRECT($A$4&amp;"!$G$41:$G$141"),INDIRECT($A$4&amp;"!$A$41:$A$141"),0,1,1)))</f>
        <v>0.71083963750597001</v>
      </c>
      <c r="O130" s="66">
        <f t="shared" ca="1" si="16"/>
        <v>193.50634576551406</v>
      </c>
      <c r="S130" s="107">
        <f t="shared" ca="1" si="12"/>
        <v>23.670278347024194</v>
      </c>
      <c r="T130" s="51">
        <f t="shared" ca="1" si="17"/>
        <v>0.96155999999999997</v>
      </c>
      <c r="U130" s="35" cm="1">
        <f t="array" aca="1" ref="U130" ca="1">IF(ROUND(ROUND(T130,2)-T130,4)=0,_xlfn.XLOOKUP(T130,INDIRECT($A$4&amp;"!$G$41:$G$141"),INDIRECT($A$4&amp;"!$A$41:$A$141"),0,1,1),IF(T130&gt;=1,0,(ROUNDUP(T130,2)-T130)*100*_xlfn.XLOOKUP(T130,INDIRECT($A$4&amp;"!$G$41:$G$141"),INDIRECT($A$4&amp;"!$A$41:$A$141"),0,-1,-1)+(T130-ROUNDDOWN(T130,2))*100*_xlfn.XLOOKUP(T130,INDIRECT($A$4&amp;"!$G$41:$G$141"),INDIRECT($A$4&amp;"!$A$41:$A$141"),0,1,1)))</f>
        <v>0.41132466656673505</v>
      </c>
      <c r="V130" s="66">
        <f t="shared" ca="1" si="18"/>
        <v>111.97171478761121</v>
      </c>
    </row>
    <row r="131" spans="1:22" x14ac:dyDescent="0.35">
      <c r="A131" s="32">
        <f t="shared" si="19"/>
        <v>46592</v>
      </c>
      <c r="B131" s="65" cm="1">
        <f t="array" aca="1" ref="B131" ca="1">_xlfn.XLOOKUP(A131,INDIRECT($A$5&amp;"!$AJ$41:$AJ$406"),INDIRECT($A$5&amp;"!$AK$41:$AK$406"))*SUM($F$3:$I$3)</f>
        <v>0</v>
      </c>
      <c r="C131" s="65" cm="1">
        <f t="array" aca="1" ref="C131" ca="1">_xlfn.XLOOKUP(A131,INDIRECT($A$5&amp;"!$AJ$41:$AJ$406"),INDIRECT($A$5&amp;"!$AL$41:$AL$406"))*SUM($F$3:$I$3)</f>
        <v>24.5</v>
      </c>
      <c r="D131" s="65" cm="1">
        <f t="array" aca="1" ref="D131" ca="1">_xlfn.XLOOKUP(A131,INDIRECT($A$5&amp;"!$AJ$41:$AJ$406"),INDIRECT($A$5&amp;"!$AO$41:$AO$406"))*SUM($F$3:$I$3)</f>
        <v>22.05</v>
      </c>
      <c r="E131" s="34" cm="1">
        <f t="array" ref="E131">SUMPRODUCT(('PT Storengy'!$B$8:$I$372)*('PT Storengy'!$A$8:$A$372=$A131)*('PT Storengy'!$B$5:$I$5=$A$6)*('PT Storengy'!$B$7:$I$7=$A$7))</f>
        <v>0</v>
      </c>
      <c r="F131" s="107">
        <f t="shared" ca="1" si="10"/>
        <v>18.509682099999999</v>
      </c>
      <c r="G131" s="141">
        <f t="shared" ca="1" si="13"/>
        <v>0.74836999999999998</v>
      </c>
      <c r="H131" s="35" cm="1">
        <f t="array" aca="1" ref="H131" ca="1">IF(ROUND(ROUND(G131,2)-G131,4)=0,_xlfn.XLOOKUP(G131,INDIRECT($A$4&amp;"!$G$41:$G$141"),INDIRECT($A$4&amp;"!$A$41:$A$141"),0,1,1),IF(G131&gt;=1,0,(ROUNDUP(G131,2)-G131)*100*_xlfn.XLOOKUP(G131,INDIRECT($A$4&amp;"!$G$41:$G$141"),INDIRECT($A$4&amp;"!$A$41:$A$141"),0,-1,-1)+(G131-ROUNDDOWN(G131,2))*100*_xlfn.XLOOKUP(G131,INDIRECT($A$4&amp;"!$G$41:$G$141"),INDIRECT($A$4&amp;"!$A$41:$A$141"),0,1,1)))</f>
        <v>0.64153130099219446</v>
      </c>
      <c r="I131" s="66">
        <f t="shared" ca="1" si="14"/>
        <v>174.63910000000001</v>
      </c>
      <c r="J131" s="106" cm="1">
        <f t="array" aca="1" ref="J131" ca="1">IF(COUNTIFS('PTC NaTran'!$K$7:$K$15996,"",'PTC NaTran'!$A$7:$A$15996,J$16,'PTC NaTran'!$D$7:$D$15996,$A131,'PTC NaTran'!$C$7:$C$15996,"DEL")&gt;0,J$14,SUMIFS('PTC NaTran'!$K$7:$K$15996,'PTC NaTran'!$A$7:$A$15996,J$16,'PTC NaTran'!$D$7:$D$15996,$A131,'PTC NaTran'!$C$7:$C$15996,"DEL")*1.0026*$F$4/INDIRECT($A$4&amp;"!D9"))</f>
        <v>272.22222222222223</v>
      </c>
      <c r="K131" s="106">
        <v>1000</v>
      </c>
      <c r="L131" s="107">
        <f t="shared" ca="1" si="11"/>
        <v>17.144345026597954</v>
      </c>
      <c r="M131" s="141">
        <f t="shared" ca="1" si="15"/>
        <v>0.69196999999999997</v>
      </c>
      <c r="N131" s="35" cm="1">
        <f t="array" aca="1" ref="N131" ca="1">IF(ROUND(ROUND(M131,2)-M131,4)=0,_xlfn.XLOOKUP(M131,INDIRECT($A$4&amp;"!$G$41:$G$141"),INDIRECT($A$4&amp;"!$A$41:$A$141"),0,1,1),IF(M131&gt;=1,0,(ROUNDUP(M131,2)-M131)*100*_xlfn.XLOOKUP(M131,INDIRECT($A$4&amp;"!$G$41:$G$141"),INDIRECT($A$4&amp;"!$A$41:$A$141"),0,-1,-1)+(M131-ROUNDDOWN(M131,2))*100*_xlfn.XLOOKUP(M131,INDIRECT($A$4&amp;"!$G$41:$G$141"),INDIRECT($A$4&amp;"!$A$41:$A$141"),0,1,1)))</f>
        <v>0.70232430533709245</v>
      </c>
      <c r="O131" s="66">
        <f t="shared" ca="1" si="16"/>
        <v>191.18828311954184</v>
      </c>
      <c r="S131" s="107">
        <f t="shared" ca="1" si="12"/>
        <v>23.780906688369459</v>
      </c>
      <c r="T131" s="51">
        <f t="shared" ca="1" si="17"/>
        <v>0.96613000000000004</v>
      </c>
      <c r="U131" s="35" cm="1">
        <f t="array" aca="1" ref="U131" ca="1">IF(ROUND(ROUND(T131,2)-T131,4)=0,_xlfn.XLOOKUP(T131,INDIRECT($A$4&amp;"!$G$41:$G$141"),INDIRECT($A$4&amp;"!$A$41:$A$141"),0,1,1),IF(T131&gt;=1,0,(ROUNDUP(T131,2)-T131)*100*_xlfn.XLOOKUP(T131,INDIRECT($A$4&amp;"!$G$41:$G$141"),INDIRECT($A$4&amp;"!$A$41:$A$141"),0,-1,-1)+(T131-ROUNDDOWN(T131,2))*100*_xlfn.XLOOKUP(T131,INDIRECT($A$4&amp;"!$G$41:$G$141"),INDIRECT($A$4&amp;"!$A$41:$A$141"),0,1,1)))</f>
        <v>0.40638982534994939</v>
      </c>
      <c r="V131" s="66">
        <f t="shared" ca="1" si="18"/>
        <v>110.628341345264</v>
      </c>
    </row>
    <row r="132" spans="1:22" x14ac:dyDescent="0.35">
      <c r="A132" s="32">
        <f t="shared" si="19"/>
        <v>46593</v>
      </c>
      <c r="B132" s="65" cm="1">
        <f t="array" aca="1" ref="B132" ca="1">_xlfn.XLOOKUP(A132,INDIRECT($A$5&amp;"!$AJ$41:$AJ$406"),INDIRECT($A$5&amp;"!$AK$41:$AK$406"))*SUM($F$3:$I$3)</f>
        <v>0</v>
      </c>
      <c r="C132" s="65" cm="1">
        <f t="array" aca="1" ref="C132" ca="1">_xlfn.XLOOKUP(A132,INDIRECT($A$5&amp;"!$AJ$41:$AJ$406"),INDIRECT($A$5&amp;"!$AL$41:$AL$406"))*SUM($F$3:$I$3)</f>
        <v>24.5</v>
      </c>
      <c r="D132" s="65" cm="1">
        <f t="array" aca="1" ref="D132" ca="1">_xlfn.XLOOKUP(A132,INDIRECT($A$5&amp;"!$AJ$41:$AJ$406"),INDIRECT($A$5&amp;"!$AO$41:$AO$406"))*SUM($F$3:$I$3)</f>
        <v>22.05</v>
      </c>
      <c r="E132" s="34" cm="1">
        <f t="array" ref="E132">SUMPRODUCT(('PT Storengy'!$B$8:$I$372)*('PT Storengy'!$A$8:$A$372=$A132)*('PT Storengy'!$B$5:$I$5=$A$6)*('PT Storengy'!$B$7:$I$7=$A$7))</f>
        <v>0</v>
      </c>
      <c r="F132" s="107">
        <f t="shared" ca="1" si="10"/>
        <v>18.682226099999998</v>
      </c>
      <c r="G132" s="141">
        <f t="shared" ca="1" si="13"/>
        <v>0.75549999999999995</v>
      </c>
      <c r="H132" s="35" cm="1">
        <f t="array" aca="1" ref="H132" ca="1">IF(ROUND(ROUND(G132,2)-G132,4)=0,_xlfn.XLOOKUP(G132,INDIRECT($A$4&amp;"!$G$41:$G$141"),INDIRECT($A$4&amp;"!$A$41:$A$141"),0,1,1),IF(G132&gt;=1,0,(ROUNDUP(G132,2)-G132)*100*_xlfn.XLOOKUP(G132,INDIRECT($A$4&amp;"!$G$41:$G$141"),INDIRECT($A$4&amp;"!$A$41:$A$141"),0,-1,-1)+(G132-ROUNDDOWN(G132,2))*100*_xlfn.XLOOKUP(G132,INDIRECT($A$4&amp;"!$G$41:$G$141"),INDIRECT($A$4&amp;"!$A$41:$A$141"),0,1,1)))</f>
        <v>0.6338352532474496</v>
      </c>
      <c r="I132" s="66">
        <f t="shared" ca="1" si="14"/>
        <v>172.54400000000001</v>
      </c>
      <c r="J132" s="106" cm="1">
        <f t="array" aca="1" ref="J132" ca="1">IF(COUNTIFS('PTC NaTran'!$K$7:$K$15996,"",'PTC NaTran'!$A$7:$A$15996,J$16,'PTC NaTran'!$D$7:$D$15996,$A132,'PTC NaTran'!$C$7:$C$15996,"DEL")&gt;0,J$14,SUMIFS('PTC NaTran'!$K$7:$K$15996,'PTC NaTran'!$A$7:$A$15996,J$16,'PTC NaTran'!$D$7:$D$15996,$A132,'PTC NaTran'!$C$7:$C$15996,"DEL")*1.0026*$F$4/INDIRECT($A$4&amp;"!D9"))</f>
        <v>272.22222222222223</v>
      </c>
      <c r="K132" s="106">
        <v>1000</v>
      </c>
      <c r="L132" s="107">
        <f t="shared" ca="1" si="11"/>
        <v>17.333244589636664</v>
      </c>
      <c r="M132" s="141">
        <f t="shared" ca="1" si="15"/>
        <v>0.69977</v>
      </c>
      <c r="N132" s="35" cm="1">
        <f t="array" aca="1" ref="N132" ca="1">IF(ROUND(ROUND(M132,2)-M132,4)=0,_xlfn.XLOOKUP(M132,INDIRECT($A$4&amp;"!$G$41:$G$141"),INDIRECT($A$4&amp;"!$A$41:$A$141"),0,1,1),IF(M132&gt;=1,0,(ROUNDUP(M132,2)-M132)*100*_xlfn.XLOOKUP(M132,INDIRECT($A$4&amp;"!$G$41:$G$141"),INDIRECT($A$4&amp;"!$A$41:$A$141"),0,-1,-1)+(M132-ROUNDDOWN(M132,2))*100*_xlfn.XLOOKUP(M132,INDIRECT($A$4&amp;"!$G$41:$G$141"),INDIRECT($A$4&amp;"!$A$41:$A$141"),0,1,1)))</f>
        <v>0.6939167621830109</v>
      </c>
      <c r="O132" s="66">
        <f t="shared" ca="1" si="16"/>
        <v>188.89956303870852</v>
      </c>
      <c r="S132" s="107">
        <f t="shared" ca="1" si="12"/>
        <v>23.890206354012445</v>
      </c>
      <c r="T132" s="51">
        <f t="shared" ca="1" si="17"/>
        <v>0.97065000000000001</v>
      </c>
      <c r="U132" s="35" cm="1">
        <f t="array" aca="1" ref="U132" ca="1">IF(ROUND(ROUND(T132,2)-T132,4)=0,_xlfn.XLOOKUP(T132,INDIRECT($A$4&amp;"!$G$41:$G$141"),INDIRECT($A$4&amp;"!$A$41:$A$141"),0,1,1),IF(T132&gt;=1,0,(ROUNDUP(T132,2)-T132)*100*_xlfn.XLOOKUP(T132,INDIRECT($A$4&amp;"!$G$41:$G$141"),INDIRECT($A$4&amp;"!$A$41:$A$141"),0,-1,-1)+(T132-ROUNDDOWN(T132,2))*100*_xlfn.XLOOKUP(T132,INDIRECT($A$4&amp;"!$G$41:$G$141"),INDIRECT($A$4&amp;"!$A$41:$A$141"),0,1,1)))</f>
        <v>0.40150897583137801</v>
      </c>
      <c r="V132" s="66">
        <f t="shared" ca="1" si="18"/>
        <v>109.29966564298624</v>
      </c>
    </row>
    <row r="133" spans="1:22" x14ac:dyDescent="0.35">
      <c r="A133" s="32">
        <f t="shared" si="19"/>
        <v>46594</v>
      </c>
      <c r="B133" s="65" cm="1">
        <f t="array" aca="1" ref="B133" ca="1">_xlfn.XLOOKUP(A133,INDIRECT($A$5&amp;"!$AJ$41:$AJ$406"),INDIRECT($A$5&amp;"!$AK$41:$AK$406"))*SUM($F$3:$I$3)</f>
        <v>0</v>
      </c>
      <c r="C133" s="65" cm="1">
        <f t="array" aca="1" ref="C133" ca="1">_xlfn.XLOOKUP(A133,INDIRECT($A$5&amp;"!$AJ$41:$AJ$406"),INDIRECT($A$5&amp;"!$AL$41:$AL$406"))*SUM($F$3:$I$3)</f>
        <v>24.5</v>
      </c>
      <c r="D133" s="65" cm="1">
        <f t="array" aca="1" ref="D133" ca="1">_xlfn.XLOOKUP(A133,INDIRECT($A$5&amp;"!$AJ$41:$AJ$406"),INDIRECT($A$5&amp;"!$AO$41:$AO$406"))*SUM($F$3:$I$3)</f>
        <v>22.05</v>
      </c>
      <c r="E133" s="34" cm="1">
        <f t="array" ref="E133">SUMPRODUCT(('PT Storengy'!$B$8:$I$372)*('PT Storengy'!$A$8:$A$372=$A133)*('PT Storengy'!$B$5:$I$5=$A$6)*('PT Storengy'!$B$7:$I$7=$A$7))</f>
        <v>0</v>
      </c>
      <c r="F133" s="107">
        <f t="shared" ca="1" si="10"/>
        <v>18.852700699999996</v>
      </c>
      <c r="G133" s="141">
        <f t="shared" ca="1" si="13"/>
        <v>0.76254</v>
      </c>
      <c r="H133" s="35" cm="1">
        <f t="array" aca="1" ref="H133" ca="1">IF(ROUND(ROUND(G133,2)-G133,4)=0,_xlfn.XLOOKUP(G133,INDIRECT($A$4&amp;"!$G$41:$G$141"),INDIRECT($A$4&amp;"!$A$41:$A$141"),0,1,1),IF(G133&gt;=1,0,(ROUNDUP(G133,2)-G133)*100*_xlfn.XLOOKUP(G133,INDIRECT($A$4&amp;"!$G$41:$G$141"),INDIRECT($A$4&amp;"!$A$41:$A$141"),0,-1,-1)+(G133-ROUNDDOWN(G133,2))*100*_xlfn.XLOOKUP(G133,INDIRECT($A$4&amp;"!$G$41:$G$141"),INDIRECT($A$4&amp;"!$A$41:$A$141"),0,1,1)))</f>
        <v>0.62623322213887811</v>
      </c>
      <c r="I133" s="66">
        <f t="shared" ca="1" si="14"/>
        <v>170.47460000000001</v>
      </c>
      <c r="J133" s="106" cm="1">
        <f t="array" aca="1" ref="J133" ca="1">IF(COUNTIFS('PTC NaTran'!$K$7:$K$15996,"",'PTC NaTran'!$A$7:$A$15996,J$16,'PTC NaTran'!$D$7:$D$15996,$A133,'PTC NaTran'!$C$7:$C$15996,"DEL")&gt;0,J$14,SUMIFS('PTC NaTran'!$K$7:$K$15996,'PTC NaTran'!$A$7:$A$15996,J$16,'PTC NaTran'!$D$7:$D$15996,$A133,'PTC NaTran'!$C$7:$C$15996,"DEL")*1.0026*$F$4/INDIRECT($A$4&amp;"!D9"))</f>
        <v>272.22222222222223</v>
      </c>
      <c r="K133" s="106">
        <v>1000</v>
      </c>
      <c r="L133" s="107">
        <f t="shared" ca="1" si="11"/>
        <v>17.519881840903164</v>
      </c>
      <c r="M133" s="141">
        <f t="shared" ca="1" si="15"/>
        <v>0.70748</v>
      </c>
      <c r="N133" s="35" cm="1">
        <f t="array" aca="1" ref="N133" ca="1">IF(ROUND(ROUND(M133,2)-M133,4)=0,_xlfn.XLOOKUP(M133,INDIRECT($A$4&amp;"!$G$41:$G$141"),INDIRECT($A$4&amp;"!$A$41:$A$141"),0,1,1),IF(M133&gt;=1,0,(ROUNDUP(M133,2)-M133)*100*_xlfn.XLOOKUP(M133,INDIRECT($A$4&amp;"!$G$41:$G$141"),INDIRECT($A$4&amp;"!$A$41:$A$141"),0,-1,-1)+(M133-ROUNDDOWN(M133,2))*100*_xlfn.XLOOKUP(M133,INDIRECT($A$4&amp;"!$G$41:$G$141"),INDIRECT($A$4&amp;"!$A$41:$A$141"),0,1,1)))</f>
        <v>0.68560622914224556</v>
      </c>
      <c r="O133" s="66">
        <f t="shared" ca="1" si="16"/>
        <v>186.63725126650019</v>
      </c>
      <c r="S133" s="107">
        <f t="shared" ca="1" si="12"/>
        <v>23.998194981241237</v>
      </c>
      <c r="T133" s="51">
        <f t="shared" ca="1" si="17"/>
        <v>0.97511000000000003</v>
      </c>
      <c r="U133" s="35" cm="1">
        <f t="array" aca="1" ref="U133" ca="1">IF(ROUND(ROUND(T133,2)-T133,4)=0,_xlfn.XLOOKUP(T133,INDIRECT($A$4&amp;"!$G$41:$G$141"),INDIRECT($A$4&amp;"!$A$41:$A$141"),0,1,1),IF(T133&gt;=1,0,(ROUNDUP(T133,2)-T133)*100*_xlfn.XLOOKUP(T133,INDIRECT($A$4&amp;"!$G$41:$G$141"),INDIRECT($A$4&amp;"!$A$41:$A$141"),0,-1,-1)+(T133-ROUNDDOWN(T133,2))*100*_xlfn.XLOOKUP(T133,INDIRECT($A$4&amp;"!$G$41:$G$141"),INDIRECT($A$4&amp;"!$A$41:$A$141"),0,1,1)))</f>
        <v>0.39669291635066367</v>
      </c>
      <c r="V133" s="66">
        <f t="shared" ca="1" si="18"/>
        <v>107.98862722879178</v>
      </c>
    </row>
    <row r="134" spans="1:22" x14ac:dyDescent="0.35">
      <c r="A134" s="32">
        <f t="shared" si="19"/>
        <v>46595</v>
      </c>
      <c r="B134" s="65" cm="1">
        <f t="array" aca="1" ref="B134" ca="1">_xlfn.XLOOKUP(A134,INDIRECT($A$5&amp;"!$AJ$41:$AJ$406"),INDIRECT($A$5&amp;"!$AK$41:$AK$406"))*SUM($F$3:$I$3)</f>
        <v>0</v>
      </c>
      <c r="C134" s="65" cm="1">
        <f t="array" aca="1" ref="C134" ca="1">_xlfn.XLOOKUP(A134,INDIRECT($A$5&amp;"!$AJ$41:$AJ$406"),INDIRECT($A$5&amp;"!$AL$41:$AL$406"))*SUM($F$3:$I$3)</f>
        <v>24.5</v>
      </c>
      <c r="D134" s="65" cm="1">
        <f t="array" aca="1" ref="D134" ca="1">_xlfn.XLOOKUP(A134,INDIRECT($A$5&amp;"!$AJ$41:$AJ$406"),INDIRECT($A$5&amp;"!$AO$41:$AO$406"))*SUM($F$3:$I$3)</f>
        <v>22.05</v>
      </c>
      <c r="E134" s="34" cm="1">
        <f t="array" ref="E134">SUMPRODUCT(('PT Storengy'!$B$8:$I$372)*('PT Storengy'!$A$8:$A$372=$A134)*('PT Storengy'!$B$5:$I$5=$A$6)*('PT Storengy'!$B$7:$I$7=$A$7))</f>
        <v>0</v>
      </c>
      <c r="F134" s="107">
        <f t="shared" ca="1" si="10"/>
        <v>19.021129399999996</v>
      </c>
      <c r="G134" s="141">
        <f t="shared" ca="1" si="13"/>
        <v>0.76949999999999996</v>
      </c>
      <c r="H134" s="35" cm="1">
        <f t="array" aca="1" ref="H134" ca="1">IF(ROUND(ROUND(G134,2)-G134,4)=0,_xlfn.XLOOKUP(G134,INDIRECT($A$4&amp;"!$G$41:$G$141"),INDIRECT($A$4&amp;"!$A$41:$A$141"),0,1,1),IF(G134&gt;=1,0,(ROUNDUP(G134,2)-G134)*100*_xlfn.XLOOKUP(G134,INDIRECT($A$4&amp;"!$G$41:$G$141"),INDIRECT($A$4&amp;"!$A$41:$A$141"),0,-1,-1)+(G134-ROUNDDOWN(G134,2))*100*_xlfn.XLOOKUP(G134,INDIRECT($A$4&amp;"!$G$41:$G$141"),INDIRECT($A$4&amp;"!$A$41:$A$141"),0,1,1)))</f>
        <v>0.61871757774744962</v>
      </c>
      <c r="I134" s="66">
        <f t="shared" ca="1" si="14"/>
        <v>168.42869999999999</v>
      </c>
      <c r="J134" s="106" cm="1">
        <f t="array" aca="1" ref="J134" ca="1">IF(COUNTIFS('PTC NaTran'!$K$7:$K$15996,"",'PTC NaTran'!$A$7:$A$15996,J$16,'PTC NaTran'!$D$7:$D$15996,$A134,'PTC NaTran'!$C$7:$C$15996,"DEL")&gt;0,J$14,SUMIFS('PTC NaTran'!$K$7:$K$15996,'PTC NaTran'!$A$7:$A$15996,J$16,'PTC NaTran'!$D$7:$D$15996,$A134,'PTC NaTran'!$C$7:$C$15996,"DEL")*1.0026*$F$4/INDIRECT($A$4&amp;"!D9"))</f>
        <v>272.22222222222223</v>
      </c>
      <c r="K134" s="106">
        <v>1000</v>
      </c>
      <c r="L134" s="107">
        <f t="shared" ca="1" si="11"/>
        <v>17.704283188706082</v>
      </c>
      <c r="M134" s="141">
        <f t="shared" ca="1" si="15"/>
        <v>0.71509999999999996</v>
      </c>
      <c r="N134" s="35" cm="1">
        <f t="array" aca="1" ref="N134" ca="1">IF(ROUND(ROUND(M134,2)-M134,4)=0,_xlfn.XLOOKUP(M134,INDIRECT($A$4&amp;"!$G$41:$G$141"),INDIRECT($A$4&amp;"!$A$41:$A$141"),0,1,1),IF(M134&gt;=1,0,(ROUNDUP(M134,2)-M134)*100*_xlfn.XLOOKUP(M134,INDIRECT($A$4&amp;"!$G$41:$G$141"),INDIRECT($A$4&amp;"!$A$41:$A$141"),0,-1,-1)+(M134-ROUNDDOWN(M134,2))*100*_xlfn.XLOOKUP(M134,INDIRECT($A$4&amp;"!$G$41:$G$141"),INDIRECT($A$4&amp;"!$A$41:$A$141"),0,1,1)))</f>
        <v>0.67739270621479653</v>
      </c>
      <c r="O134" s="66">
        <f t="shared" ca="1" si="16"/>
        <v>184.40134780291683</v>
      </c>
      <c r="S134" s="107">
        <f t="shared" ca="1" si="12"/>
        <v>24.104887267795903</v>
      </c>
      <c r="T134" s="51">
        <f t="shared" ca="1" si="17"/>
        <v>0.97951999999999995</v>
      </c>
      <c r="U134" s="35" cm="1">
        <f t="array" aca="1" ref="U134" ca="1">IF(ROUND(ROUND(T134,2)-T134,4)=0,_xlfn.XLOOKUP(T134,INDIRECT($A$4&amp;"!$G$41:$G$141"),INDIRECT($A$4&amp;"!$A$41:$A$141"),0,1,1),IF(T134&gt;=1,0,(ROUNDUP(T134,2)-T134)*100*_xlfn.XLOOKUP(T134,INDIRECT($A$4&amp;"!$G$41:$G$141"),INDIRECT($A$4&amp;"!$A$41:$A$141"),0,-1,-1)+(T134-ROUNDDOWN(T134,2))*100*_xlfn.XLOOKUP(T134,INDIRECT($A$4&amp;"!$G$41:$G$141"),INDIRECT($A$4&amp;"!$A$41:$A$141"),0,1,1)))</f>
        <v>0.39193084856816379</v>
      </c>
      <c r="V134" s="66">
        <f t="shared" ca="1" si="18"/>
        <v>106.69228655466681</v>
      </c>
    </row>
    <row r="135" spans="1:22" x14ac:dyDescent="0.35">
      <c r="A135" s="32">
        <f t="shared" si="19"/>
        <v>46596</v>
      </c>
      <c r="B135" s="65" cm="1">
        <f t="array" aca="1" ref="B135" ca="1">_xlfn.XLOOKUP(A135,INDIRECT($A$5&amp;"!$AJ$41:$AJ$406"),INDIRECT($A$5&amp;"!$AK$41:$AK$406"))*SUM($F$3:$I$3)</f>
        <v>0</v>
      </c>
      <c r="C135" s="65" cm="1">
        <f t="array" aca="1" ref="C135" ca="1">_xlfn.XLOOKUP(A135,INDIRECT($A$5&amp;"!$AJ$41:$AJ$406"),INDIRECT($A$5&amp;"!$AL$41:$AL$406"))*SUM($F$3:$I$3)</f>
        <v>24.5</v>
      </c>
      <c r="D135" s="65" cm="1">
        <f t="array" aca="1" ref="D135" ca="1">_xlfn.XLOOKUP(A135,INDIRECT($A$5&amp;"!$AJ$41:$AJ$406"),INDIRECT($A$5&amp;"!$AO$41:$AO$406"))*SUM($F$3:$I$3)</f>
        <v>22.05</v>
      </c>
      <c r="E135" s="34" cm="1">
        <f t="array" ref="E135">SUMPRODUCT(('PT Storengy'!$B$8:$I$372)*('PT Storengy'!$A$8:$A$372=$A135)*('PT Storengy'!$B$5:$I$5=$A$6)*('PT Storengy'!$B$7:$I$7=$A$7))</f>
        <v>0</v>
      </c>
      <c r="F135" s="107">
        <f t="shared" ca="1" si="10"/>
        <v>19.187538599999996</v>
      </c>
      <c r="G135" s="141">
        <f t="shared" ca="1" si="13"/>
        <v>0.77637</v>
      </c>
      <c r="H135" s="35" cm="1">
        <f t="array" aca="1" ref="H135" ca="1">IF(ROUND(ROUND(G135,2)-G135,4)=0,_xlfn.XLOOKUP(G135,INDIRECT($A$4&amp;"!$G$41:$G$141"),INDIRECT($A$4&amp;"!$A$41:$A$141"),0,1,1),IF(G135&gt;=1,0,(ROUNDUP(G135,2)-G135)*100*_xlfn.XLOOKUP(G135,INDIRECT($A$4&amp;"!$G$41:$G$141"),INDIRECT($A$4&amp;"!$A$41:$A$141"),0,-1,-1)+(G135-ROUNDDOWN(G135,2))*100*_xlfn.XLOOKUP(G135,INDIRECT($A$4&amp;"!$G$41:$G$141"),INDIRECT($A$4&amp;"!$A$41:$A$141"),0,1,1)))</f>
        <v>0.61129911841280671</v>
      </c>
      <c r="I135" s="66">
        <f t="shared" ca="1" si="14"/>
        <v>166.4092</v>
      </c>
      <c r="J135" s="106" cm="1">
        <f t="array" aca="1" ref="J135" ca="1">IF(COUNTIFS('PTC NaTran'!$K$7:$K$15996,"",'PTC NaTran'!$A$7:$A$15996,J$16,'PTC NaTran'!$D$7:$D$15996,$A135,'PTC NaTran'!$C$7:$C$15996,"DEL")&gt;0,J$14,SUMIFS('PTC NaTran'!$K$7:$K$15996,'PTC NaTran'!$A$7:$A$15996,J$16,'PTC NaTran'!$D$7:$D$15996,$A135,'PTC NaTran'!$C$7:$C$15996,"DEL")*1.0026*$F$4/INDIRECT($A$4&amp;"!D9"))</f>
        <v>272.22222222222223</v>
      </c>
      <c r="K135" s="106">
        <v>1000</v>
      </c>
      <c r="L135" s="107">
        <f t="shared" ca="1" si="11"/>
        <v>17.886477975610553</v>
      </c>
      <c r="M135" s="141">
        <f t="shared" ca="1" si="15"/>
        <v>0.72262000000000004</v>
      </c>
      <c r="N135" s="35" cm="1">
        <f t="array" aca="1" ref="N135" ca="1">IF(ROUND(ROUND(M135,2)-M135,4)=0,_xlfn.XLOOKUP(M135,INDIRECT($A$4&amp;"!$G$41:$G$141"),INDIRECT($A$4&amp;"!$A$41:$A$141"),0,1,1),IF(M135&gt;=1,0,(ROUNDUP(M135,2)-M135)*100*_xlfn.XLOOKUP(M135,INDIRECT($A$4&amp;"!$G$41:$G$141"),INDIRECT($A$4&amp;"!$A$41:$A$141"),0,-1,-1)+(M135-ROUNDDOWN(M135,2))*100*_xlfn.XLOOKUP(M135,INDIRECT($A$4&amp;"!$G$41:$G$141"),INDIRECT($A$4&amp;"!$A$41:$A$141"),0,1,1)))</f>
        <v>0.66928697230214329</v>
      </c>
      <c r="O135" s="66">
        <f t="shared" ca="1" si="16"/>
        <v>182.19478690447235</v>
      </c>
      <c r="S135" s="107">
        <f t="shared" ca="1" si="12"/>
        <v>24.210300850964529</v>
      </c>
      <c r="T135" s="51">
        <f t="shared" ca="1" si="17"/>
        <v>0.98387000000000002</v>
      </c>
      <c r="U135" s="35" cm="1">
        <f t="array" aca="1" ref="U135" ca="1">IF(ROUND(ROUND(T135,2)-T135,4)=0,_xlfn.XLOOKUP(T135,INDIRECT($A$4&amp;"!$G$41:$G$141"),INDIRECT($A$4&amp;"!$A$41:$A$141"),0,1,1),IF(T135&gt;=1,0,(ROUNDUP(T135,2)-T135)*100*_xlfn.XLOOKUP(T135,INDIRECT($A$4&amp;"!$G$41:$G$141"),INDIRECT($A$4&amp;"!$A$41:$A$141"),0,-1,-1)+(T135-ROUNDDOWN(T135,2))*100*_xlfn.XLOOKUP(T135,INDIRECT($A$4&amp;"!$G$41:$G$141"),INDIRECT($A$4&amp;"!$A$41:$A$141"),0,1,1)))</f>
        <v>0.38723357082352083</v>
      </c>
      <c r="V135" s="66">
        <f t="shared" ca="1" si="18"/>
        <v>105.41358316862512</v>
      </c>
    </row>
    <row r="136" spans="1:22" x14ac:dyDescent="0.35">
      <c r="A136" s="32">
        <f t="shared" si="19"/>
        <v>46597</v>
      </c>
      <c r="B136" s="65" cm="1">
        <f t="array" aca="1" ref="B136" ca="1">_xlfn.XLOOKUP(A136,INDIRECT($A$5&amp;"!$AJ$41:$AJ$406"),INDIRECT($A$5&amp;"!$AK$41:$AK$406"))*SUM($F$3:$I$3)</f>
        <v>0</v>
      </c>
      <c r="C136" s="65" cm="1">
        <f t="array" aca="1" ref="C136" ca="1">_xlfn.XLOOKUP(A136,INDIRECT($A$5&amp;"!$AJ$41:$AJ$406"),INDIRECT($A$5&amp;"!$AL$41:$AL$406"))*SUM($F$3:$I$3)</f>
        <v>24.5</v>
      </c>
      <c r="D136" s="65" cm="1">
        <f t="array" aca="1" ref="D136" ca="1">_xlfn.XLOOKUP(A136,INDIRECT($A$5&amp;"!$AJ$41:$AJ$406"),INDIRECT($A$5&amp;"!$AO$41:$AO$406"))*SUM($F$3:$I$3)</f>
        <v>22.05</v>
      </c>
      <c r="E136" s="34" cm="1">
        <f t="array" ref="E136">SUMPRODUCT(('PT Storengy'!$B$8:$I$372)*('PT Storengy'!$A$8:$A$372=$A136)*('PT Storengy'!$B$5:$I$5=$A$6)*('PT Storengy'!$B$7:$I$7=$A$7))</f>
        <v>0</v>
      </c>
      <c r="F136" s="107">
        <f t="shared" ca="1" si="10"/>
        <v>19.351951899999996</v>
      </c>
      <c r="G136" s="141">
        <f t="shared" ca="1" si="13"/>
        <v>0.78315999999999997</v>
      </c>
      <c r="H136" s="35" cm="1">
        <f t="array" aca="1" ref="H136" ca="1">IF(ROUND(ROUND(G136,2)-G136,4)=0,_xlfn.XLOOKUP(G136,INDIRECT($A$4&amp;"!$G$41:$G$141"),INDIRECT($A$4&amp;"!$A$41:$A$141"),0,1,1),IF(G136&gt;=1,0,(ROUNDUP(G136,2)-G136)*100*_xlfn.XLOOKUP(G136,INDIRECT($A$4&amp;"!$G$41:$G$141"),INDIRECT($A$4&amp;"!$A$41:$A$141"),0,-1,-1)+(G136-ROUNDDOWN(G136,2))*100*_xlfn.XLOOKUP(G136,INDIRECT($A$4&amp;"!$G$41:$G$141"),INDIRECT($A$4&amp;"!$A$41:$A$141"),0,1,1)))</f>
        <v>0.60396704579530669</v>
      </c>
      <c r="I136" s="66">
        <f t="shared" ca="1" si="14"/>
        <v>164.41329999999999</v>
      </c>
      <c r="J136" s="106" cm="1">
        <f t="array" aca="1" ref="J136" ca="1">IF(COUNTIFS('PTC NaTran'!$K$7:$K$15996,"",'PTC NaTran'!$A$7:$A$15996,J$16,'PTC NaTran'!$D$7:$D$15996,$A136,'PTC NaTran'!$C$7:$C$15996,"DEL")&gt;0,J$14,SUMIFS('PTC NaTran'!$K$7:$K$15996,'PTC NaTran'!$A$7:$A$15996,J$16,'PTC NaTran'!$D$7:$D$15996,$A136,'PTC NaTran'!$C$7:$C$15996,"DEL")*1.0026*$F$4/INDIRECT($A$4&amp;"!D9"))</f>
        <v>272.22222222222223</v>
      </c>
      <c r="K136" s="106">
        <v>1000</v>
      </c>
      <c r="L136" s="107">
        <f t="shared" ca="1" si="11"/>
        <v>18.066489675668691</v>
      </c>
      <c r="M136" s="141">
        <f t="shared" ca="1" si="15"/>
        <v>0.73006000000000004</v>
      </c>
      <c r="N136" s="35" cm="1">
        <f t="array" aca="1" ref="N136" ca="1">IF(ROUND(ROUND(M136,2)-M136,4)=0,_xlfn.XLOOKUP(M136,INDIRECT($A$4&amp;"!$G$41:$G$141"),INDIRECT($A$4&amp;"!$A$41:$A$141"),0,1,1),IF(M136&gt;=1,0,(ROUNDUP(M136,2)-M136)*100*_xlfn.XLOOKUP(M136,INDIRECT($A$4&amp;"!$G$41:$G$141"),INDIRECT($A$4&amp;"!$A$41:$A$141"),0,-1,-1)+(M136-ROUNDDOWN(M136,2))*100*_xlfn.XLOOKUP(M136,INDIRECT($A$4&amp;"!$G$41:$G$141"),INDIRECT($A$4&amp;"!$A$41:$A$141"),0,1,1)))</f>
        <v>0.66126746960132698</v>
      </c>
      <c r="O136" s="66">
        <f t="shared" ca="1" si="16"/>
        <v>180.01170005813901</v>
      </c>
      <c r="S136" s="107">
        <f t="shared" ca="1" si="12"/>
        <v>24.31444748893917</v>
      </c>
      <c r="T136" s="51">
        <f t="shared" ca="1" si="17"/>
        <v>0.98817999999999995</v>
      </c>
      <c r="U136" s="35" cm="1">
        <f t="array" aca="1" ref="U136" ca="1">IF(ROUND(ROUND(T136,2)-T136,4)=0,_xlfn.XLOOKUP(T136,INDIRECT($A$4&amp;"!$G$41:$G$141"),INDIRECT($A$4&amp;"!$A$41:$A$141"),0,1,1),IF(T136&gt;=1,0,(ROUNDUP(T136,2)-T136)*100*_xlfn.XLOOKUP(T136,INDIRECT($A$4&amp;"!$G$41:$G$141"),INDIRECT($A$4&amp;"!$A$41:$A$141"),0,-1,-1)+(T136-ROUNDDOWN(T136,2))*100*_xlfn.XLOOKUP(T136,INDIRECT($A$4&amp;"!$G$41:$G$141"),INDIRECT($A$4&amp;"!$A$41:$A$141"),0,1,1)))</f>
        <v>0.38257948643744943</v>
      </c>
      <c r="V136" s="66">
        <f t="shared" ca="1" si="18"/>
        <v>104.14663797463902</v>
      </c>
    </row>
    <row r="137" spans="1:22" x14ac:dyDescent="0.35">
      <c r="A137" s="32">
        <f t="shared" si="19"/>
        <v>46598</v>
      </c>
      <c r="B137" s="65" cm="1">
        <f t="array" aca="1" ref="B137" ca="1">_xlfn.XLOOKUP(A137,INDIRECT($A$5&amp;"!$AJ$41:$AJ$406"),INDIRECT($A$5&amp;"!$AK$41:$AK$406"))*SUM($F$3:$I$3)</f>
        <v>0</v>
      </c>
      <c r="C137" s="65" cm="1">
        <f t="array" aca="1" ref="C137" ca="1">_xlfn.XLOOKUP(A137,INDIRECT($A$5&amp;"!$AJ$41:$AJ$406"),INDIRECT($A$5&amp;"!$AL$41:$AL$406"))*SUM($F$3:$I$3)</f>
        <v>24.5</v>
      </c>
      <c r="D137" s="65" cm="1">
        <f t="array" aca="1" ref="D137" ca="1">_xlfn.XLOOKUP(A137,INDIRECT($A$5&amp;"!$AJ$41:$AJ$406"),INDIRECT($A$5&amp;"!$AO$41:$AO$406"))*SUM($F$3:$I$3)</f>
        <v>22.05</v>
      </c>
      <c r="E137" s="34" cm="1">
        <f t="array" ref="E137">SUMPRODUCT(('PT Storengy'!$B$8:$I$372)*('PT Storengy'!$A$8:$A$372=$A137)*('PT Storengy'!$B$5:$I$5=$A$6)*('PT Storengy'!$B$7:$I$7=$A$7))</f>
        <v>0</v>
      </c>
      <c r="F137" s="107">
        <f t="shared" ca="1" si="10"/>
        <v>19.514389799999996</v>
      </c>
      <c r="G137" s="141">
        <f t="shared" ca="1" si="13"/>
        <v>0.78988000000000003</v>
      </c>
      <c r="H137" s="35" cm="1">
        <f t="array" aca="1" ref="H137" ca="1">IF(ROUND(ROUND(G137,2)-G137,4)=0,_xlfn.XLOOKUP(G137,INDIRECT($A$4&amp;"!$G$41:$G$141"),INDIRECT($A$4&amp;"!$A$41:$A$141"),0,1,1),IF(G137&gt;=1,0,(ROUNDUP(G137,2)-G137)*100*_xlfn.XLOOKUP(G137,INDIRECT($A$4&amp;"!$G$41:$G$141"),INDIRECT($A$4&amp;"!$A$41:$A$141"),0,-1,-1)+(G137-ROUNDDOWN(G137,2))*100*_xlfn.XLOOKUP(G137,INDIRECT($A$4&amp;"!$G$41:$G$141"),INDIRECT($A$4&amp;"!$A$41:$A$141"),0,1,1)))</f>
        <v>0.59671056155530655</v>
      </c>
      <c r="I137" s="66">
        <f t="shared" ca="1" si="14"/>
        <v>162.43790000000001</v>
      </c>
      <c r="J137" s="106" cm="1">
        <f t="array" aca="1" ref="J137" ca="1">IF(COUNTIFS('PTC NaTran'!$K$7:$K$15996,"",'PTC NaTran'!$A$7:$A$15996,J$16,'PTC NaTran'!$D$7:$D$15996,$A137,'PTC NaTran'!$C$7:$C$15996,"DEL")&gt;0,J$14,SUMIFS('PTC NaTran'!$K$7:$K$15996,'PTC NaTran'!$A$7:$A$15996,J$16,'PTC NaTran'!$D$7:$D$15996,$A137,'PTC NaTran'!$C$7:$C$15996,"DEL")*1.0026*$F$4/INDIRECT($A$4&amp;"!D9"))</f>
        <v>272.22222222222223</v>
      </c>
      <c r="K137" s="106">
        <v>1000</v>
      </c>
      <c r="L137" s="107">
        <f t="shared" ca="1" si="11"/>
        <v>18.244344697189121</v>
      </c>
      <c r="M137" s="141">
        <f t="shared" ca="1" si="15"/>
        <v>0.73741000000000001</v>
      </c>
      <c r="N137" s="35" cm="1">
        <f t="array" aca="1" ref="N137" ca="1">IF(ROUND(ROUND(M137,2)-M137,4)=0,_xlfn.XLOOKUP(M137,INDIRECT($A$4&amp;"!$G$41:$G$141"),INDIRECT($A$4&amp;"!$A$41:$A$141"),0,1,1),IF(M137&gt;=1,0,(ROUNDUP(M137,2)-M137)*100*_xlfn.XLOOKUP(M137,INDIRECT($A$4&amp;"!$G$41:$G$141"),INDIRECT($A$4&amp;"!$A$41:$A$141"),0,-1,-1)+(M137-ROUNDDOWN(M137,2))*100*_xlfn.XLOOKUP(M137,INDIRECT($A$4&amp;"!$G$41:$G$141"),INDIRECT($A$4&amp;"!$A$41:$A$141"),0,1,1)))</f>
        <v>0.6533449770138271</v>
      </c>
      <c r="O137" s="66">
        <f t="shared" ca="1" si="16"/>
        <v>177.85502152043071</v>
      </c>
      <c r="S137" s="107">
        <f t="shared" ca="1" si="12"/>
        <v>24.417344819007905</v>
      </c>
      <c r="T137" s="51">
        <f t="shared" ca="1" si="17"/>
        <v>0.99243000000000003</v>
      </c>
      <c r="U137" s="35" cm="1">
        <f t="array" aca="1" ref="U137" ca="1">IF(ROUND(ROUND(T137,2)-T137,4)=0,_xlfn.XLOOKUP(T137,INDIRECT($A$4&amp;"!$G$41:$G$141"),INDIRECT($A$4&amp;"!$A$41:$A$141"),0,1,1),IF(T137&gt;=1,0,(ROUNDUP(T137,2)-T137)*100*_xlfn.XLOOKUP(T137,INDIRECT($A$4&amp;"!$G$41:$G$141"),INDIRECT($A$4&amp;"!$A$41:$A$141"),0,-1,-1)+(T137-ROUNDDOWN(T137,2))*100*_xlfn.XLOOKUP(T137,INDIRECT($A$4&amp;"!$G$41:$G$141"),INDIRECT($A$4&amp;"!$A$41:$A$141"),0,1,1)))</f>
        <v>0.37799019208923507</v>
      </c>
      <c r="V137" s="66">
        <f t="shared" ca="1" si="18"/>
        <v>102.89733006873621</v>
      </c>
    </row>
    <row r="138" spans="1:22" x14ac:dyDescent="0.35">
      <c r="A138" s="32">
        <f t="shared" si="19"/>
        <v>46599</v>
      </c>
      <c r="B138" s="65" cm="1">
        <f t="array" aca="1" ref="B138" ca="1">_xlfn.XLOOKUP(A138,INDIRECT($A$5&amp;"!$AJ$41:$AJ$406"),INDIRECT($A$5&amp;"!$AK$41:$AK$406"))*SUM($F$3:$I$3)</f>
        <v>12.25</v>
      </c>
      <c r="C138" s="65" cm="1">
        <f t="array" aca="1" ref="C138" ca="1">_xlfn.XLOOKUP(A138,INDIRECT($A$5&amp;"!$AJ$41:$AJ$406"),INDIRECT($A$5&amp;"!$AL$41:$AL$406"))*SUM($F$3:$I$3)</f>
        <v>22.05</v>
      </c>
      <c r="D138" s="65" cm="1">
        <f t="array" aca="1" ref="D138" ca="1">_xlfn.XLOOKUP(A138,INDIRECT($A$5&amp;"!$AJ$41:$AJ$406"),INDIRECT($A$5&amp;"!$AO$41:$AO$406"))*SUM($F$3:$I$3)</f>
        <v>22.05</v>
      </c>
      <c r="E138" s="34" cm="1">
        <f t="array" ref="E138">SUMPRODUCT(('PT Storengy'!$B$8:$I$372)*('PT Storengy'!$A$8:$A$372=$A138)*('PT Storengy'!$B$5:$I$5=$A$6)*('PT Storengy'!$B$7:$I$7=$A$7))</f>
        <v>0</v>
      </c>
      <c r="F138" s="107">
        <f t="shared" ca="1" si="10"/>
        <v>19.674878799999995</v>
      </c>
      <c r="G138" s="141">
        <f t="shared" ca="1" si="13"/>
        <v>0.79651000000000005</v>
      </c>
      <c r="H138" s="35" cm="1">
        <f t="array" aca="1" ref="H138" ca="1">IF(ROUND(ROUND(G138,2)-G138,4)=0,_xlfn.XLOOKUP(G138,INDIRECT($A$4&amp;"!$G$41:$G$141"),INDIRECT($A$4&amp;"!$A$41:$A$141"),0,1,1),IF(G138&gt;=1,0,(ROUNDUP(G138,2)-G138)*100*_xlfn.XLOOKUP(G138,INDIRECT($A$4&amp;"!$G$41:$G$141"),INDIRECT($A$4&amp;"!$A$41:$A$141"),0,-1,-1)+(G138-ROUNDDOWN(G138,2))*100*_xlfn.XLOOKUP(G138,INDIRECT($A$4&amp;"!$G$41:$G$141"),INDIRECT($A$4&amp;"!$A$41:$A$141"),0,1,1)))</f>
        <v>0.58955126237209221</v>
      </c>
      <c r="I138" s="66">
        <f t="shared" ca="1" si="14"/>
        <v>160.489</v>
      </c>
      <c r="J138" s="106" cm="1">
        <f t="array" aca="1" ref="J138" ca="1">IF(COUNTIFS('PTC NaTran'!$K$7:$K$15996,"",'PTC NaTran'!$A$7:$A$15996,J$16,'PTC NaTran'!$D$7:$D$15996,$A138,'PTC NaTran'!$C$7:$C$15996,"DEL")&gt;0,J$14,SUMIFS('PTC NaTran'!$K$7:$K$15996,'PTC NaTran'!$A$7:$A$15996,J$16,'PTC NaTran'!$D$7:$D$15996,$A138,'PTC NaTran'!$C$7:$C$15996,"DEL")*1.0026*$F$4/INDIRECT($A$4&amp;"!D9"))</f>
        <v>272.22222222222223</v>
      </c>
      <c r="K138" s="106">
        <v>1000</v>
      </c>
      <c r="L138" s="107">
        <f t="shared" ca="1" si="11"/>
        <v>18.420069448480469</v>
      </c>
      <c r="M138" s="141">
        <f t="shared" ca="1" si="15"/>
        <v>0.74467000000000005</v>
      </c>
      <c r="N138" s="35" cm="1">
        <f t="array" aca="1" ref="N138" ca="1">IF(ROUND(ROUND(M138,2)-M138,4)=0,_xlfn.XLOOKUP(M138,INDIRECT($A$4&amp;"!$G$41:$G$141"),INDIRECT($A$4&amp;"!$A$41:$A$141"),0,1,1),IF(M138&gt;=1,0,(ROUNDUP(M138,2)-M138)*100*_xlfn.XLOOKUP(M138,INDIRECT($A$4&amp;"!$G$41:$G$141"),INDIRECT($A$4&amp;"!$A$41:$A$141"),0,-1,-1)+(M138-ROUNDDOWN(M138,2))*100*_xlfn.XLOOKUP(M138,INDIRECT($A$4&amp;"!$G$41:$G$141"),INDIRECT($A$4&amp;"!$A$41:$A$141"),0,1,1)))</f>
        <v>0.64551949453964341</v>
      </c>
      <c r="O138" s="66">
        <f t="shared" ca="1" si="16"/>
        <v>175.72475129134739</v>
      </c>
      <c r="S138" s="107">
        <f t="shared" ca="1" si="12"/>
        <v>24.51900753891081</v>
      </c>
      <c r="T138" s="51">
        <f t="shared" ca="1" si="17"/>
        <v>0.99663000000000002</v>
      </c>
      <c r="U138" s="35" cm="1">
        <f t="array" aca="1" ref="U138" ca="1">IF(ROUND(ROUND(T138,2)-T138,4)=0,_xlfn.XLOOKUP(T138,INDIRECT($A$4&amp;"!$G$41:$G$141"),INDIRECT($A$4&amp;"!$A$41:$A$141"),0,1,1),IF(T138&gt;=1,0,(ROUNDUP(T138,2)-T138)*100*_xlfn.XLOOKUP(T138,INDIRECT($A$4&amp;"!$G$41:$G$141"),INDIRECT($A$4&amp;"!$A$41:$A$141"),0,-1,-1)+(T138-ROUNDDOWN(T138,2))*100*_xlfn.XLOOKUP(T138,INDIRECT($A$4&amp;"!$G$41:$G$141"),INDIRECT($A$4&amp;"!$A$41:$A$141"),0,1,1)))</f>
        <v>0.3734548894392351</v>
      </c>
      <c r="V138" s="66">
        <f t="shared" ca="1" si="18"/>
        <v>101.66271990290289</v>
      </c>
    </row>
    <row r="139" spans="1:22" x14ac:dyDescent="0.35">
      <c r="A139" s="32">
        <f t="shared" si="19"/>
        <v>46600</v>
      </c>
      <c r="B139" s="65" cm="1">
        <f t="array" aca="1" ref="B139" ca="1">_xlfn.XLOOKUP(A139,INDIRECT($A$5&amp;"!$AJ$41:$AJ$406"),INDIRECT($A$5&amp;"!$AK$41:$AK$406"))*SUM($F$3:$I$3)</f>
        <v>0</v>
      </c>
      <c r="C139" s="65" cm="1">
        <f t="array" aca="1" ref="C139" ca="1">_xlfn.XLOOKUP(A139,INDIRECT($A$5&amp;"!$AJ$41:$AJ$406"),INDIRECT($A$5&amp;"!$AL$41:$AL$406"))*SUM($F$3:$I$3)</f>
        <v>24.5</v>
      </c>
      <c r="D139" s="65" cm="1">
        <f t="array" aca="1" ref="D139" ca="1">_xlfn.XLOOKUP(A139,INDIRECT($A$5&amp;"!$AJ$41:$AJ$406"),INDIRECT($A$5&amp;"!$AO$41:$AO$406"))*SUM($F$3:$I$3)</f>
        <v>23.275000000000002</v>
      </c>
      <c r="E139" s="34" cm="1">
        <f t="array" ref="E139">SUMPRODUCT(('PT Storengy'!$B$8:$I$372)*('PT Storengy'!$A$8:$A$372=$A139)*('PT Storengy'!$B$5:$I$5=$A$6)*('PT Storengy'!$B$7:$I$7=$A$7))</f>
        <v>0</v>
      </c>
      <c r="F139" s="107">
        <f t="shared" ca="1" si="10"/>
        <v>19.833442399999996</v>
      </c>
      <c r="G139" s="141">
        <f t="shared" ca="1" si="13"/>
        <v>0.80306</v>
      </c>
      <c r="H139" s="35" cm="1">
        <f t="array" aca="1" ref="H139" ca="1">IF(ROUND(ROUND(G139,2)-G139,4)=0,_xlfn.XLOOKUP(G139,INDIRECT($A$4&amp;"!$G$41:$G$141"),INDIRECT($A$4&amp;"!$A$41:$A$141"),0,1,1),IF(G139&gt;=1,0,(ROUNDUP(G139,2)-G139)*100*_xlfn.XLOOKUP(G139,INDIRECT($A$4&amp;"!$G$41:$G$141"),INDIRECT($A$4&amp;"!$A$41:$A$141"),0,-1,-1)+(G139-ROUNDDOWN(G139,2))*100*_xlfn.XLOOKUP(G139,INDIRECT($A$4&amp;"!$G$41:$G$141"),INDIRECT($A$4&amp;"!$A$41:$A$141"),0,1,1)))</f>
        <v>0.58247834990602088</v>
      </c>
      <c r="I139" s="66">
        <f t="shared" ca="1" si="14"/>
        <v>158.56360000000001</v>
      </c>
      <c r="J139" s="106" cm="1">
        <f t="array" aca="1" ref="J139" ca="1">IF(COUNTIFS('PTC NaTran'!$K$7:$K$15996,"",'PTC NaTran'!$A$7:$A$15996,J$16,'PTC NaTran'!$D$7:$D$15996,$A139,'PTC NaTran'!$C$7:$C$15996,"DEL")&gt;0,J$14,SUMIFS('PTC NaTran'!$K$7:$K$15996,'PTC NaTran'!$A$7:$A$15996,J$16,'PTC NaTran'!$D$7:$D$15996,$A139,'PTC NaTran'!$C$7:$C$15996,"DEL")*1.0026*$F$4/INDIRECT($A$4&amp;"!D9"))</f>
        <v>272.22222222222223</v>
      </c>
      <c r="K139" s="106">
        <v>1000</v>
      </c>
      <c r="L139" s="107">
        <f t="shared" ca="1" si="11"/>
        <v>18.593689364215358</v>
      </c>
      <c r="M139" s="141">
        <f t="shared" ca="1" si="15"/>
        <v>0.75183999999999995</v>
      </c>
      <c r="N139" s="35" cm="1">
        <f t="array" aca="1" ref="N139" ca="1">IF(ROUND(ROUND(M139,2)-M139,4)=0,_xlfn.XLOOKUP(M139,INDIRECT($A$4&amp;"!$G$41:$G$141"),INDIRECT($A$4&amp;"!$A$41:$A$141"),0,1,1),IF(M139&gt;=1,0,(ROUNDUP(M139,2)-M139)*100*_xlfn.XLOOKUP(M139,INDIRECT($A$4&amp;"!$G$41:$G$141"),INDIRECT($A$4&amp;"!$A$41:$A$141"),0,-1,-1)+(M139-ROUNDDOWN(M139,2))*100*_xlfn.XLOOKUP(M139,INDIRECT($A$4&amp;"!$G$41:$G$141"),INDIRECT($A$4&amp;"!$A$41:$A$141"),0,1,1)))</f>
        <v>0.63778744555673539</v>
      </c>
      <c r="O139" s="66">
        <f t="shared" ca="1" si="16"/>
        <v>173.61991573488908</v>
      </c>
      <c r="S139" s="107">
        <f t="shared" ca="1" si="12"/>
        <v>24.619679631133032</v>
      </c>
      <c r="T139" s="51">
        <f t="shared" ca="1" si="17"/>
        <v>1</v>
      </c>
      <c r="U139" s="35" cm="1">
        <f t="array" aca="1" ref="U139" ca="1">IF(ROUND(ROUND(T139,2)-T139,4)=0,_xlfn.XLOOKUP(T139,INDIRECT($A$4&amp;"!$G$41:$G$141"),INDIRECT($A$4&amp;"!$A$41:$A$141"),0,1,1),IF(T139&gt;=1,0,(ROUNDUP(T139,2)-T139)*100*_xlfn.XLOOKUP(T139,INDIRECT($A$4&amp;"!$G$41:$G$141"),INDIRECT($A$4&amp;"!$A$41:$A$141"),0,-1,-1)+(T139-ROUNDDOWN(T139,2))*100*_xlfn.XLOOKUP(T139,INDIRECT($A$4&amp;"!$G$41:$G$141"),INDIRECT($A$4&amp;"!$A$41:$A$141"),0,1,1)))</f>
        <v>0.36981584897959191</v>
      </c>
      <c r="V139" s="66">
        <f t="shared" ca="1" si="18"/>
        <v>100.67209222222225</v>
      </c>
    </row>
    <row r="140" spans="1:22" x14ac:dyDescent="0.35">
      <c r="A140" s="32">
        <f t="shared" si="19"/>
        <v>46601</v>
      </c>
      <c r="B140" s="65" cm="1">
        <f t="array" aca="1" ref="B140" ca="1">_xlfn.XLOOKUP(A140,INDIRECT($A$5&amp;"!$AJ$41:$AJ$406"),INDIRECT($A$5&amp;"!$AK$41:$AK$406"))*SUM($F$3:$I$3)</f>
        <v>0</v>
      </c>
      <c r="C140" s="65" cm="1">
        <f t="array" aca="1" ref="C140" ca="1">_xlfn.XLOOKUP(A140,INDIRECT($A$5&amp;"!$AJ$41:$AJ$406"),INDIRECT($A$5&amp;"!$AL$41:$AL$406"))*SUM($F$3:$I$3)</f>
        <v>24.5</v>
      </c>
      <c r="D140" s="65" cm="1">
        <f t="array" aca="1" ref="D140" ca="1">_xlfn.XLOOKUP(A140,INDIRECT($A$5&amp;"!$AJ$41:$AJ$406"),INDIRECT($A$5&amp;"!$AO$41:$AO$406"))*SUM($F$3:$I$3)</f>
        <v>23.275000000000002</v>
      </c>
      <c r="E140" s="34" cm="1">
        <f t="array" ref="E140">SUMPRODUCT(('PT Storengy'!$B$8:$I$372)*('PT Storengy'!$A$8:$A$372=$A140)*('PT Storengy'!$B$5:$I$5=$A$6)*('PT Storengy'!$B$7:$I$7=$A$7))</f>
        <v>0</v>
      </c>
      <c r="F140" s="107">
        <f t="shared" ca="1" si="10"/>
        <v>19.990104099999996</v>
      </c>
      <c r="G140" s="141">
        <f t="shared" ca="1" si="13"/>
        <v>0.80952999999999997</v>
      </c>
      <c r="H140" s="35" cm="1">
        <f t="array" aca="1" ref="H140" ca="1">IF(ROUND(ROUND(G140,2)-G140,4)=0,_xlfn.XLOOKUP(G140,INDIRECT($A$4&amp;"!$G$41:$G$141"),INDIRECT($A$4&amp;"!$A$41:$A$141"),0,1,1),IF(G140&gt;=1,0,(ROUNDUP(G140,2)-G140)*100*_xlfn.XLOOKUP(G140,INDIRECT($A$4&amp;"!$G$41:$G$141"),INDIRECT($A$4&amp;"!$A$41:$A$141"),0,-1,-1)+(G140-ROUNDDOWN(G140,2))*100*_xlfn.XLOOKUP(G140,INDIRECT($A$4&amp;"!$G$41:$G$141"),INDIRECT($A$4&amp;"!$A$41:$A$141"),0,1,1)))</f>
        <v>0.57549182415709244</v>
      </c>
      <c r="I140" s="66">
        <f t="shared" ca="1" si="14"/>
        <v>156.6617</v>
      </c>
      <c r="J140" s="106" cm="1">
        <f t="array" aca="1" ref="J140" ca="1">IF(COUNTIFS('PTC NaTran'!$K$7:$K$15996,"",'PTC NaTran'!$A$7:$A$15996,J$16,'PTC NaTran'!$D$7:$D$15996,$A140,'PTC NaTran'!$C$7:$C$15996,"DEL")&gt;0,J$14,SUMIFS('PTC NaTran'!$K$7:$K$15996,'PTC NaTran'!$A$7:$A$15996,J$16,'PTC NaTran'!$D$7:$D$15996,$A140,'PTC NaTran'!$C$7:$C$15996,"DEL")*1.0026*$F$4/INDIRECT($A$4&amp;"!D9"))</f>
        <v>272.22222222222223</v>
      </c>
      <c r="K140" s="106">
        <v>1000</v>
      </c>
      <c r="L140" s="107">
        <f t="shared" ca="1" si="11"/>
        <v>18.765225140408401</v>
      </c>
      <c r="M140" s="141">
        <f t="shared" ca="1" si="15"/>
        <v>0.75892999999999999</v>
      </c>
      <c r="N140" s="35" cm="1">
        <f t="array" aca="1" ref="N140" ca="1">IF(ROUND(ROUND(M140,2)-M140,4)=0,_xlfn.XLOOKUP(M140,INDIRECT($A$4&amp;"!$G$41:$G$141"),INDIRECT($A$4&amp;"!$A$41:$A$141"),0,1,1),IF(M140&gt;=1,0,(ROUNDUP(M140,2)-M140)*100*_xlfn.XLOOKUP(M140,INDIRECT($A$4&amp;"!$G$41:$G$141"),INDIRECT($A$4&amp;"!$A$41:$A$141"),0,-1,-1)+(M140-ROUNDDOWN(M140,2))*100*_xlfn.XLOOKUP(M140,INDIRECT($A$4&amp;"!$G$41:$G$141"),INDIRECT($A$4&amp;"!$A$41:$A$141"),0,1,1)))</f>
        <v>0.6301314227499496</v>
      </c>
      <c r="O140" s="66">
        <f t="shared" ca="1" si="16"/>
        <v>171.53577619304184</v>
      </c>
      <c r="S140" s="107">
        <f t="shared" ca="1" si="12"/>
        <v>24.720351723355254</v>
      </c>
      <c r="T140" s="51">
        <f t="shared" ca="1" si="17"/>
        <v>1</v>
      </c>
      <c r="U140" s="35" cm="1">
        <f t="array" aca="1" ref="U140" ca="1">IF(ROUND(ROUND(T140,2)-T140,4)=0,_xlfn.XLOOKUP(T140,INDIRECT($A$4&amp;"!$G$41:$G$141"),INDIRECT($A$4&amp;"!$A$41:$A$141"),0,1,1),IF(T140&gt;=1,0,(ROUNDUP(T140,2)-T140)*100*_xlfn.XLOOKUP(T140,INDIRECT($A$4&amp;"!$G$41:$G$141"),INDIRECT($A$4&amp;"!$A$41:$A$141"),0,-1,-1)+(T140-ROUNDDOWN(T140,2))*100*_xlfn.XLOOKUP(T140,INDIRECT($A$4&amp;"!$G$41:$G$141"),INDIRECT($A$4&amp;"!$A$41:$A$141"),0,1,1)))</f>
        <v>0.36981584897959191</v>
      </c>
      <c r="V140" s="66">
        <f t="shared" ca="1" si="18"/>
        <v>100.67209222222225</v>
      </c>
    </row>
    <row r="141" spans="1:22" x14ac:dyDescent="0.35">
      <c r="A141" s="32">
        <f t="shared" si="19"/>
        <v>46602</v>
      </c>
      <c r="B141" s="65" cm="1">
        <f t="array" aca="1" ref="B141" ca="1">_xlfn.XLOOKUP(A141,INDIRECT($A$5&amp;"!$AJ$41:$AJ$406"),INDIRECT($A$5&amp;"!$AK$41:$AK$406"))*SUM($F$3:$I$3)</f>
        <v>0</v>
      </c>
      <c r="C141" s="65" cm="1">
        <f t="array" aca="1" ref="C141" ca="1">_xlfn.XLOOKUP(A141,INDIRECT($A$5&amp;"!$AJ$41:$AJ$406"),INDIRECT($A$5&amp;"!$AL$41:$AL$406"))*SUM($F$3:$I$3)</f>
        <v>24.5</v>
      </c>
      <c r="D141" s="65" cm="1">
        <f t="array" aca="1" ref="D141" ca="1">_xlfn.XLOOKUP(A141,INDIRECT($A$5&amp;"!$AJ$41:$AJ$406"),INDIRECT($A$5&amp;"!$AO$41:$AO$406"))*SUM($F$3:$I$3)</f>
        <v>23.275000000000002</v>
      </c>
      <c r="E141" s="34" cm="1">
        <f t="array" ref="E141">SUMPRODUCT(('PT Storengy'!$B$8:$I$372)*('PT Storengy'!$A$8:$A$372=$A141)*('PT Storengy'!$B$5:$I$5=$A$6)*('PT Storengy'!$B$7:$I$7=$A$7))</f>
        <v>0</v>
      </c>
      <c r="F141" s="107">
        <f t="shared" ca="1" si="10"/>
        <v>20.144887399999995</v>
      </c>
      <c r="G141" s="141">
        <f t="shared" ca="1" si="13"/>
        <v>0.81591999999999998</v>
      </c>
      <c r="H141" s="35" cm="1">
        <f t="array" aca="1" ref="H141" ca="1">IF(ROUND(ROUND(G141,2)-G141,4)=0,_xlfn.XLOOKUP(G141,INDIRECT($A$4&amp;"!$G$41:$G$141"),INDIRECT($A$4&amp;"!$A$41:$A$141"),0,1,1),IF(G141&gt;=1,0,(ROUNDUP(G141,2)-G141)*100*_xlfn.XLOOKUP(G141,INDIRECT($A$4&amp;"!$G$41:$G$141"),INDIRECT($A$4&amp;"!$A$41:$A$141"),0,-1,-1)+(G141-ROUNDDOWN(G141,2))*100*_xlfn.XLOOKUP(G141,INDIRECT($A$4&amp;"!$G$41:$G$141"),INDIRECT($A$4&amp;"!$A$41:$A$141"),0,1,1)))</f>
        <v>0.56859168512530678</v>
      </c>
      <c r="I141" s="66">
        <f t="shared" ca="1" si="14"/>
        <v>154.7833</v>
      </c>
      <c r="J141" s="106" cm="1">
        <f t="array" aca="1" ref="J141" ca="1">IF(COUNTIFS('PTC NaTran'!$K$7:$K$15996,"",'PTC NaTran'!$A$7:$A$15996,J$16,'PTC NaTran'!$D$7:$D$15996,$A141,'PTC NaTran'!$C$7:$C$15996,"DEL")&gt;0,J$14,SUMIFS('PTC NaTran'!$K$7:$K$15996,'PTC NaTran'!$A$7:$A$15996,J$16,'PTC NaTran'!$D$7:$D$15996,$A141,'PTC NaTran'!$C$7:$C$15996,"DEL")*1.0026*$F$4/INDIRECT($A$4&amp;"!D9"))</f>
        <v>272.22222222222223</v>
      </c>
      <c r="K141" s="106">
        <v>1000</v>
      </c>
      <c r="L141" s="107">
        <f t="shared" ca="1" si="11"/>
        <v>18.934703232991719</v>
      </c>
      <c r="M141" s="141">
        <f t="shared" ca="1" si="15"/>
        <v>0.76593</v>
      </c>
      <c r="N141" s="35" cm="1">
        <f t="array" aca="1" ref="N141" ca="1">IF(ROUND(ROUND(M141,2)-M141,4)=0,_xlfn.XLOOKUP(M141,INDIRECT($A$4&amp;"!$G$41:$G$141"),INDIRECT($A$4&amp;"!$A$41:$A$141"),0,1,1),IF(M141&gt;=1,0,(ROUNDUP(M141,2)-M141)*100*_xlfn.XLOOKUP(M141,INDIRECT($A$4&amp;"!$G$41:$G$141"),INDIRECT($A$4&amp;"!$A$41:$A$141"),0,-1,-1)+(M141-ROUNDDOWN(M141,2))*100*_xlfn.XLOOKUP(M141,INDIRECT($A$4&amp;"!$G$41:$G$141"),INDIRECT($A$4&amp;"!$A$41:$A$141"),0,1,1)))</f>
        <v>0.6225725849999495</v>
      </c>
      <c r="O141" s="66">
        <f t="shared" ca="1" si="16"/>
        <v>169.47809258331958</v>
      </c>
      <c r="S141" s="107">
        <f t="shared" ca="1" si="12"/>
        <v>24.821023815577476</v>
      </c>
      <c r="T141" s="51">
        <f t="shared" ca="1" si="17"/>
        <v>1</v>
      </c>
      <c r="U141" s="35" cm="1">
        <f t="array" aca="1" ref="U141" ca="1">IF(ROUND(ROUND(T141,2)-T141,4)=0,_xlfn.XLOOKUP(T141,INDIRECT($A$4&amp;"!$G$41:$G$141"),INDIRECT($A$4&amp;"!$A$41:$A$141"),0,1,1),IF(T141&gt;=1,0,(ROUNDUP(T141,2)-T141)*100*_xlfn.XLOOKUP(T141,INDIRECT($A$4&amp;"!$G$41:$G$141"),INDIRECT($A$4&amp;"!$A$41:$A$141"),0,-1,-1)+(T141-ROUNDDOWN(T141,2))*100*_xlfn.XLOOKUP(T141,INDIRECT($A$4&amp;"!$G$41:$G$141"),INDIRECT($A$4&amp;"!$A$41:$A$141"),0,1,1)))</f>
        <v>0.36981584897959191</v>
      </c>
      <c r="V141" s="66">
        <f t="shared" ca="1" si="18"/>
        <v>100.67209222222225</v>
      </c>
    </row>
    <row r="142" spans="1:22" x14ac:dyDescent="0.35">
      <c r="A142" s="32">
        <f t="shared" si="19"/>
        <v>46603</v>
      </c>
      <c r="B142" s="65" cm="1">
        <f t="array" aca="1" ref="B142" ca="1">_xlfn.XLOOKUP(A142,INDIRECT($A$5&amp;"!$AJ$41:$AJ$406"),INDIRECT($A$5&amp;"!$AK$41:$AK$406"))*SUM($F$3:$I$3)</f>
        <v>0</v>
      </c>
      <c r="C142" s="65" cm="1">
        <f t="array" aca="1" ref="C142" ca="1">_xlfn.XLOOKUP(A142,INDIRECT($A$5&amp;"!$AJ$41:$AJ$406"),INDIRECT($A$5&amp;"!$AL$41:$AL$406"))*SUM($F$3:$I$3)</f>
        <v>24.5</v>
      </c>
      <c r="D142" s="65" cm="1">
        <f t="array" aca="1" ref="D142" ca="1">_xlfn.XLOOKUP(A142,INDIRECT($A$5&amp;"!$AJ$41:$AJ$406"),INDIRECT($A$5&amp;"!$AO$41:$AO$406"))*SUM($F$3:$I$3)</f>
        <v>23.275000000000002</v>
      </c>
      <c r="E142" s="34" cm="1">
        <f t="array" ref="E142">SUMPRODUCT(('PT Storengy'!$B$8:$I$372)*('PT Storengy'!$A$8:$A$372=$A142)*('PT Storengy'!$B$5:$I$5=$A$6)*('PT Storengy'!$B$7:$I$7=$A$7))</f>
        <v>0</v>
      </c>
      <c r="F142" s="107">
        <f t="shared" ca="1" si="10"/>
        <v>20.297812899999993</v>
      </c>
      <c r="G142" s="141">
        <f t="shared" ca="1" si="13"/>
        <v>0.82223999999999997</v>
      </c>
      <c r="H142" s="35" cm="1">
        <f t="array" aca="1" ref="H142" ca="1">IF(ROUND(ROUND(G142,2)-G142,4)=0,_xlfn.XLOOKUP(G142,INDIRECT($A$4&amp;"!$G$41:$G$141"),INDIRECT($A$4&amp;"!$A$41:$A$141"),0,1,1),IF(G142&gt;=1,0,(ROUNDUP(G142,2)-G142)*100*_xlfn.XLOOKUP(G142,INDIRECT($A$4&amp;"!$G$41:$G$141"),INDIRECT($A$4&amp;"!$A$41:$A$141"),0,-1,-1)+(G142-ROUNDDOWN(G142,2))*100*_xlfn.XLOOKUP(G142,INDIRECT($A$4&amp;"!$G$41:$G$141"),INDIRECT($A$4&amp;"!$A$41:$A$141"),0,1,1)))</f>
        <v>0.561767134471021</v>
      </c>
      <c r="I142" s="66">
        <f t="shared" ca="1" si="14"/>
        <v>152.9255</v>
      </c>
      <c r="J142" s="106" cm="1">
        <f t="array" aca="1" ref="J142" ca="1">IF(COUNTIFS('PTC NaTran'!$K$7:$K$15996,"",'PTC NaTran'!$A$7:$A$15996,J$16,'PTC NaTran'!$D$7:$D$15996,$A142,'PTC NaTran'!$C$7:$C$15996,"DEL")&gt;0,J$14,SUMIFS('PTC NaTran'!$K$7:$K$15996,'PTC NaTran'!$A$7:$A$15996,J$16,'PTC NaTran'!$D$7:$D$15996,$A142,'PTC NaTran'!$C$7:$C$15996,"DEL")*1.0026*$F$4/INDIRECT($A$4&amp;"!D9"))</f>
        <v>272.22222222222223</v>
      </c>
      <c r="K142" s="106">
        <v>1000</v>
      </c>
      <c r="L142" s="107">
        <f t="shared" ca="1" si="11"/>
        <v>19.102147158349428</v>
      </c>
      <c r="M142" s="141">
        <f t="shared" ca="1" si="15"/>
        <v>0.77285000000000004</v>
      </c>
      <c r="N142" s="35" cm="1">
        <f t="array" aca="1" ref="N142" ca="1">IF(ROUND(ROUND(M142,2)-M142,4)=0,_xlfn.XLOOKUP(M142,INDIRECT($A$4&amp;"!$G$41:$G$141"),INDIRECT($A$4&amp;"!$A$41:$A$141"),0,1,1),IF(M142&gt;=1,0,(ROUNDUP(M142,2)-M142)*100*_xlfn.XLOOKUP(M142,INDIRECT($A$4&amp;"!$G$41:$G$141"),INDIRECT($A$4&amp;"!$A$41:$A$141"),0,-1,-1)+(M142-ROUNDDOWN(M142,2))*100*_xlfn.XLOOKUP(M142,INDIRECT($A$4&amp;"!$G$41:$G$141"),INDIRECT($A$4&amp;"!$A$41:$A$141"),0,1,1)))</f>
        <v>0.61510013396709229</v>
      </c>
      <c r="O142" s="66">
        <f t="shared" ca="1" si="16"/>
        <v>167.44392535770845</v>
      </c>
      <c r="S142" s="107">
        <f t="shared" ca="1" si="12"/>
        <v>24.921695907799698</v>
      </c>
      <c r="T142" s="51">
        <f t="shared" ca="1" si="17"/>
        <v>1</v>
      </c>
      <c r="U142" s="35" cm="1">
        <f t="array" aca="1" ref="U142" ca="1">IF(ROUND(ROUND(T142,2)-T142,4)=0,_xlfn.XLOOKUP(T142,INDIRECT($A$4&amp;"!$G$41:$G$141"),INDIRECT($A$4&amp;"!$A$41:$A$141"),0,1,1),IF(T142&gt;=1,0,(ROUNDUP(T142,2)-T142)*100*_xlfn.XLOOKUP(T142,INDIRECT($A$4&amp;"!$G$41:$G$141"),INDIRECT($A$4&amp;"!$A$41:$A$141"),0,-1,-1)+(T142-ROUNDDOWN(T142,2))*100*_xlfn.XLOOKUP(T142,INDIRECT($A$4&amp;"!$G$41:$G$141"),INDIRECT($A$4&amp;"!$A$41:$A$141"),0,1,1)))</f>
        <v>0.36981584897959191</v>
      </c>
      <c r="V142" s="66">
        <f t="shared" ca="1" si="18"/>
        <v>100.67209222222225</v>
      </c>
    </row>
    <row r="143" spans="1:22" x14ac:dyDescent="0.35">
      <c r="A143" s="32">
        <f t="shared" si="19"/>
        <v>46604</v>
      </c>
      <c r="B143" s="65" cm="1">
        <f t="array" aca="1" ref="B143" ca="1">_xlfn.XLOOKUP(A143,INDIRECT($A$5&amp;"!$AJ$41:$AJ$406"),INDIRECT($A$5&amp;"!$AK$41:$AK$406"))*SUM($F$3:$I$3)</f>
        <v>0</v>
      </c>
      <c r="C143" s="65" cm="1">
        <f t="array" aca="1" ref="C143" ca="1">_xlfn.XLOOKUP(A143,INDIRECT($A$5&amp;"!$AJ$41:$AJ$406"),INDIRECT($A$5&amp;"!$AL$41:$AL$406"))*SUM($F$3:$I$3)</f>
        <v>24.5</v>
      </c>
      <c r="D143" s="65" cm="1">
        <f t="array" aca="1" ref="D143" ca="1">_xlfn.XLOOKUP(A143,INDIRECT($A$5&amp;"!$AJ$41:$AJ$406"),INDIRECT($A$5&amp;"!$AO$41:$AO$406"))*SUM($F$3:$I$3)</f>
        <v>23.275000000000002</v>
      </c>
      <c r="E143" s="34" cm="1">
        <f t="array" ref="E143">SUMPRODUCT(('PT Storengy'!$B$8:$I$372)*('PT Storengy'!$A$8:$A$372=$A143)*('PT Storengy'!$B$5:$I$5=$A$6)*('PT Storengy'!$B$7:$I$7=$A$7))</f>
        <v>0</v>
      </c>
      <c r="F143" s="107">
        <f t="shared" ca="1" si="10"/>
        <v>20.448904099999993</v>
      </c>
      <c r="G143" s="141">
        <f t="shared" ca="1" si="13"/>
        <v>0.82847999999999999</v>
      </c>
      <c r="H143" s="35" cm="1">
        <f t="array" aca="1" ref="H143" ca="1">IF(ROUND(ROUND(G143,2)-G143,4)=0,_xlfn.XLOOKUP(G143,INDIRECT($A$4&amp;"!$G$41:$G$141"),INDIRECT($A$4&amp;"!$A$41:$A$141"),0,1,1),IF(G143&gt;=1,0,(ROUNDUP(G143,2)-G143)*100*_xlfn.XLOOKUP(G143,INDIRECT($A$4&amp;"!$G$41:$G$141"),INDIRECT($A$4&amp;"!$A$41:$A$141"),0,-1,-1)+(G143-ROUNDDOWN(G143,2))*100*_xlfn.XLOOKUP(G143,INDIRECT($A$4&amp;"!$G$41:$G$141"),INDIRECT($A$4&amp;"!$A$41:$A$141"),0,1,1)))</f>
        <v>0.55502897053387801</v>
      </c>
      <c r="I143" s="66">
        <f t="shared" ca="1" si="14"/>
        <v>151.09119999999999</v>
      </c>
      <c r="J143" s="106" cm="1">
        <f t="array" aca="1" ref="J143" ca="1">IF(COUNTIFS('PTC NaTran'!$K$7:$K$15996,"",'PTC NaTran'!$A$7:$A$15996,J$16,'PTC NaTran'!$D$7:$D$15996,$A143,'PTC NaTran'!$C$7:$C$15996,"DEL")&gt;0,J$14,SUMIFS('PTC NaTran'!$K$7:$K$15996,'PTC NaTran'!$A$7:$A$15996,J$16,'PTC NaTran'!$D$7:$D$15996,$A143,'PTC NaTran'!$C$7:$C$15996,"DEL")*1.0026*$F$4/INDIRECT($A$4&amp;"!D9"))</f>
        <v>272.22222222222223</v>
      </c>
      <c r="K143" s="106">
        <v>1000</v>
      </c>
      <c r="L143" s="107">
        <f t="shared" ca="1" si="11"/>
        <v>19.26758337241365</v>
      </c>
      <c r="M143" s="141">
        <f t="shared" ca="1" si="15"/>
        <v>0.77968000000000004</v>
      </c>
      <c r="N143" s="35" cm="1">
        <f t="array" aca="1" ref="N143" ca="1">IF(ROUND(ROUND(M143,2)-M143,4)=0,_xlfn.XLOOKUP(M143,INDIRECT($A$4&amp;"!$G$41:$G$141"),INDIRECT($A$4&amp;"!$A$41:$A$141"),0,1,1),IF(M143&gt;=1,0,(ROUNDUP(M143,2)-M143)*100*_xlfn.XLOOKUP(M143,INDIRECT($A$4&amp;"!$G$41:$G$141"),INDIRECT($A$4&amp;"!$A$41:$A$141"),0,-1,-1)+(M143-ROUNDDOWN(M143,2))*100*_xlfn.XLOOKUP(M143,INDIRECT($A$4&amp;"!$G$41:$G$141"),INDIRECT($A$4&amp;"!$A$41:$A$141"),0,1,1)))</f>
        <v>0.60772486799102088</v>
      </c>
      <c r="O143" s="66">
        <f t="shared" ca="1" si="16"/>
        <v>165.43621406422236</v>
      </c>
      <c r="S143" s="107">
        <f t="shared" ca="1" si="12"/>
        <v>25.02236800002192</v>
      </c>
      <c r="T143" s="51">
        <f t="shared" ca="1" si="17"/>
        <v>1</v>
      </c>
      <c r="U143" s="35" cm="1">
        <f t="array" aca="1" ref="U143" ca="1">IF(ROUND(ROUND(T143,2)-T143,4)=0,_xlfn.XLOOKUP(T143,INDIRECT($A$4&amp;"!$G$41:$G$141"),INDIRECT($A$4&amp;"!$A$41:$A$141"),0,1,1),IF(T143&gt;=1,0,(ROUNDUP(T143,2)-T143)*100*_xlfn.XLOOKUP(T143,INDIRECT($A$4&amp;"!$G$41:$G$141"),INDIRECT($A$4&amp;"!$A$41:$A$141"),0,-1,-1)+(T143-ROUNDDOWN(T143,2))*100*_xlfn.XLOOKUP(T143,INDIRECT($A$4&amp;"!$G$41:$G$141"),INDIRECT($A$4&amp;"!$A$41:$A$141"),0,1,1)))</f>
        <v>0.36981584897959191</v>
      </c>
      <c r="V143" s="66">
        <f t="shared" ca="1" si="18"/>
        <v>100.67209222222225</v>
      </c>
    </row>
    <row r="144" spans="1:22" x14ac:dyDescent="0.35">
      <c r="A144" s="32">
        <f t="shared" si="19"/>
        <v>46605</v>
      </c>
      <c r="B144" s="65" cm="1">
        <f t="array" aca="1" ref="B144" ca="1">_xlfn.XLOOKUP(A144,INDIRECT($A$5&amp;"!$AJ$41:$AJ$406"),INDIRECT($A$5&amp;"!$AK$41:$AK$406"))*SUM($F$3:$I$3)</f>
        <v>0</v>
      </c>
      <c r="C144" s="65" cm="1">
        <f t="array" aca="1" ref="C144" ca="1">_xlfn.XLOOKUP(A144,INDIRECT($A$5&amp;"!$AJ$41:$AJ$406"),INDIRECT($A$5&amp;"!$AL$41:$AL$406"))*SUM($F$3:$I$3)</f>
        <v>24.5</v>
      </c>
      <c r="D144" s="65" cm="1">
        <f t="array" aca="1" ref="D144" ca="1">_xlfn.XLOOKUP(A144,INDIRECT($A$5&amp;"!$AJ$41:$AJ$406"),INDIRECT($A$5&amp;"!$AO$41:$AO$406"))*SUM($F$3:$I$3)</f>
        <v>23.275000000000002</v>
      </c>
      <c r="E144" s="34" cm="1">
        <f t="array" ref="E144">SUMPRODUCT(('PT Storengy'!$B$8:$I$372)*('PT Storengy'!$A$8:$A$372=$A144)*('PT Storengy'!$B$5:$I$5=$A$6)*('PT Storengy'!$B$7:$I$7=$A$7))</f>
        <v>0</v>
      </c>
      <c r="F144" s="107">
        <f t="shared" ca="1" si="10"/>
        <v>20.598181599999993</v>
      </c>
      <c r="G144" s="141">
        <f t="shared" ca="1" si="13"/>
        <v>0.83465</v>
      </c>
      <c r="H144" s="35" cm="1">
        <f t="array" aca="1" ref="H144" ca="1">IF(ROUND(ROUND(G144,2)-G144,4)=0,_xlfn.XLOOKUP(G144,INDIRECT($A$4&amp;"!$G$41:$G$141"),INDIRECT($A$4&amp;"!$A$41:$A$141"),0,1,1),IF(G144&gt;=1,0,(ROUNDUP(G144,2)-G144)*100*_xlfn.XLOOKUP(G144,INDIRECT($A$4&amp;"!$G$41:$G$141"),INDIRECT($A$4&amp;"!$A$41:$A$141"),0,-1,-1)+(G144-ROUNDDOWN(G144,2))*100*_xlfn.XLOOKUP(G144,INDIRECT($A$4&amp;"!$G$41:$G$141"),INDIRECT($A$4&amp;"!$A$41:$A$141"),0,1,1)))</f>
        <v>0.54836639497423523</v>
      </c>
      <c r="I144" s="66">
        <f t="shared" ca="1" si="14"/>
        <v>149.2775</v>
      </c>
      <c r="J144" s="106" cm="1">
        <f t="array" aca="1" ref="J144" ca="1">IF(COUNTIFS('PTC NaTran'!$K$7:$K$15996,"",'PTC NaTran'!$A$7:$A$15996,J$16,'PTC NaTran'!$D$7:$D$15996,$A144,'PTC NaTran'!$C$7:$C$15996,"DEL")&gt;0,J$14,SUMIFS('PTC NaTran'!$K$7:$K$15996,'PTC NaTran'!$A$7:$A$15996,J$16,'PTC NaTran'!$D$7:$D$15996,$A144,'PTC NaTran'!$C$7:$C$15996,"DEL")*1.0026*$F$4/INDIRECT($A$4&amp;"!D9"))</f>
        <v>272.22222222222223</v>
      </c>
      <c r="K144" s="106">
        <v>1000</v>
      </c>
      <c r="L144" s="107">
        <f t="shared" ca="1" si="11"/>
        <v>19.431035391568496</v>
      </c>
      <c r="M144" s="141">
        <f t="shared" ca="1" si="15"/>
        <v>0.78642999999999996</v>
      </c>
      <c r="N144" s="35" cm="1">
        <f t="array" aca="1" ref="N144" ca="1">IF(ROUND(ROUND(M144,2)-M144,4)=0,_xlfn.XLOOKUP(M144,INDIRECT($A$4&amp;"!$G$41:$G$141"),INDIRECT($A$4&amp;"!$A$41:$A$141"),0,1,1),IF(M144&gt;=1,0,(ROUNDUP(M144,2)-M144)*100*_xlfn.XLOOKUP(M144,INDIRECT($A$4&amp;"!$G$41:$G$141"),INDIRECT($A$4&amp;"!$A$41:$A$141"),0,-1,-1)+(M144-ROUNDDOWN(M144,2))*100*_xlfn.XLOOKUP(M144,INDIRECT($A$4&amp;"!$G$41:$G$141"),INDIRECT($A$4&amp;"!$A$41:$A$141"),0,1,1)))</f>
        <v>0.60043598873209247</v>
      </c>
      <c r="O144" s="66">
        <f t="shared" ca="1" si="16"/>
        <v>163.45201915484739</v>
      </c>
      <c r="S144" s="107">
        <f t="shared" ca="1" si="12"/>
        <v>25.123040092244143</v>
      </c>
      <c r="T144" s="51">
        <f t="shared" ca="1" si="17"/>
        <v>1</v>
      </c>
      <c r="U144" s="35" cm="1">
        <f t="array" aca="1" ref="U144" ca="1">IF(ROUND(ROUND(T144,2)-T144,4)=0,_xlfn.XLOOKUP(T144,INDIRECT($A$4&amp;"!$G$41:$G$141"),INDIRECT($A$4&amp;"!$A$41:$A$141"),0,1,1),IF(T144&gt;=1,0,(ROUNDUP(T144,2)-T144)*100*_xlfn.XLOOKUP(T144,INDIRECT($A$4&amp;"!$G$41:$G$141"),INDIRECT($A$4&amp;"!$A$41:$A$141"),0,-1,-1)+(T144-ROUNDDOWN(T144,2))*100*_xlfn.XLOOKUP(T144,INDIRECT($A$4&amp;"!$G$41:$G$141"),INDIRECT($A$4&amp;"!$A$41:$A$141"),0,1,1)))</f>
        <v>0.36981584897959191</v>
      </c>
      <c r="V144" s="66">
        <f t="shared" ca="1" si="18"/>
        <v>100.67209222222225</v>
      </c>
    </row>
    <row r="145" spans="1:22" x14ac:dyDescent="0.35">
      <c r="A145" s="32">
        <f t="shared" si="19"/>
        <v>46606</v>
      </c>
      <c r="B145" s="65" cm="1">
        <f t="array" aca="1" ref="B145" ca="1">_xlfn.XLOOKUP(A145,INDIRECT($A$5&amp;"!$AJ$41:$AJ$406"),INDIRECT($A$5&amp;"!$AK$41:$AK$406"))*SUM($F$3:$I$3)</f>
        <v>0</v>
      </c>
      <c r="C145" s="65" cm="1">
        <f t="array" aca="1" ref="C145" ca="1">_xlfn.XLOOKUP(A145,INDIRECT($A$5&amp;"!$AJ$41:$AJ$406"),INDIRECT($A$5&amp;"!$AL$41:$AL$406"))*SUM($F$3:$I$3)</f>
        <v>24.5</v>
      </c>
      <c r="D145" s="65" cm="1">
        <f t="array" aca="1" ref="D145" ca="1">_xlfn.XLOOKUP(A145,INDIRECT($A$5&amp;"!$AJ$41:$AJ$406"),INDIRECT($A$5&amp;"!$AO$41:$AO$406"))*SUM($F$3:$I$3)</f>
        <v>23.275000000000002</v>
      </c>
      <c r="E145" s="34" cm="1">
        <f t="array" ref="E145">SUMPRODUCT(('PT Storengy'!$B$8:$I$372)*('PT Storengy'!$A$8:$A$372=$A145)*('PT Storengy'!$B$5:$I$5=$A$6)*('PT Storengy'!$B$7:$I$7=$A$7))</f>
        <v>0</v>
      </c>
      <c r="F145" s="107">
        <f t="shared" ref="F145:F208" ca="1" si="20">F144+I145/1000</f>
        <v>20.745668899999995</v>
      </c>
      <c r="G145" s="141">
        <f t="shared" ca="1" si="13"/>
        <v>0.84074000000000004</v>
      </c>
      <c r="H145" s="35" cm="1">
        <f t="array" aca="1" ref="H145" ca="1">IF(ROUND(ROUND(G145,2)-G145,4)=0,_xlfn.XLOOKUP(G145,INDIRECT($A$4&amp;"!$G$41:$G$141"),INDIRECT($A$4&amp;"!$A$41:$A$141"),0,1,1),IF(G145&gt;=1,0,(ROUNDUP(G145,2)-G145)*100*_xlfn.XLOOKUP(G145,INDIRECT($A$4&amp;"!$G$41:$G$141"),INDIRECT($A$4&amp;"!$A$41:$A$141"),0,-1,-1)+(G145-ROUNDDOWN(G145,2))*100*_xlfn.XLOOKUP(G145,INDIRECT($A$4&amp;"!$G$41:$G$141"),INDIRECT($A$4&amp;"!$A$41:$A$141"),0,1,1)))</f>
        <v>0.54179020613173512</v>
      </c>
      <c r="I145" s="66">
        <f t="shared" ca="1" si="14"/>
        <v>147.4873</v>
      </c>
      <c r="J145" s="106" cm="1">
        <f t="array" aca="1" ref="J145" ca="1">IF(COUNTIFS('PTC NaTran'!$K$7:$K$15996,"",'PTC NaTran'!$A$7:$A$15996,J$16,'PTC NaTran'!$D$7:$D$15996,$A145,'PTC NaTran'!$C$7:$C$15996,"DEL")&gt;0,J$14,SUMIFS('PTC NaTran'!$K$7:$K$15996,'PTC NaTran'!$A$7:$A$15996,J$16,'PTC NaTran'!$D$7:$D$15996,$A145,'PTC NaTran'!$C$7:$C$15996,"DEL")*1.0026*$F$4/INDIRECT($A$4&amp;"!D9"))</f>
        <v>272.22222222222223</v>
      </c>
      <c r="K145" s="106">
        <v>1000</v>
      </c>
      <c r="L145" s="107">
        <f t="shared" ref="L145:L208" ca="1" si="21">L144+O145/1000</f>
        <v>19.592526732198081</v>
      </c>
      <c r="M145" s="141">
        <f t="shared" ca="1" si="15"/>
        <v>0.79310000000000003</v>
      </c>
      <c r="N145" s="35" cm="1">
        <f t="array" aca="1" ref="N145" ca="1">IF(ROUND(ROUND(M145,2)-M145,4)=0,_xlfn.XLOOKUP(M145,INDIRECT($A$4&amp;"!$G$41:$G$141"),INDIRECT($A$4&amp;"!$A$41:$A$141"),0,1,1),IF(M145&gt;=1,0,(ROUNDUP(M145,2)-M145)*100*_xlfn.XLOOKUP(M145,INDIRECT($A$4&amp;"!$G$41:$G$141"),INDIRECT($A$4&amp;"!$A$41:$A$141"),0,-1,-1)+(M145-ROUNDDOWN(M145,2))*100*_xlfn.XLOOKUP(M145,INDIRECT($A$4&amp;"!$G$41:$G$141"),INDIRECT($A$4&amp;"!$A$41:$A$141"),0,1,1)))</f>
        <v>0.59323349619030663</v>
      </c>
      <c r="O145" s="66">
        <f t="shared" ca="1" si="16"/>
        <v>161.49134062958348</v>
      </c>
      <c r="S145" s="107">
        <f t="shared" ref="S145:S208" ca="1" si="22">S144+V145/1000</f>
        <v>25.223712184466365</v>
      </c>
      <c r="T145" s="51">
        <f t="shared" ca="1" si="17"/>
        <v>1</v>
      </c>
      <c r="U145" s="35" cm="1">
        <f t="array" aca="1" ref="U145" ca="1">IF(ROUND(ROUND(T145,2)-T145,4)=0,_xlfn.XLOOKUP(T145,INDIRECT($A$4&amp;"!$G$41:$G$141"),INDIRECT($A$4&amp;"!$A$41:$A$141"),0,1,1),IF(T145&gt;=1,0,(ROUNDUP(T145,2)-T145)*100*_xlfn.XLOOKUP(T145,INDIRECT($A$4&amp;"!$G$41:$G$141"),INDIRECT($A$4&amp;"!$A$41:$A$141"),0,-1,-1)+(T145-ROUNDDOWN(T145,2))*100*_xlfn.XLOOKUP(T145,INDIRECT($A$4&amp;"!$G$41:$G$141"),INDIRECT($A$4&amp;"!$A$41:$A$141"),0,1,1)))</f>
        <v>0.36981584897959191</v>
      </c>
      <c r="V145" s="66">
        <f t="shared" ca="1" si="18"/>
        <v>100.67209222222225</v>
      </c>
    </row>
    <row r="146" spans="1:22" x14ac:dyDescent="0.35">
      <c r="A146" s="32">
        <f t="shared" si="19"/>
        <v>46607</v>
      </c>
      <c r="B146" s="65" cm="1">
        <f t="array" aca="1" ref="B146" ca="1">_xlfn.XLOOKUP(A146,INDIRECT($A$5&amp;"!$AJ$41:$AJ$406"),INDIRECT($A$5&amp;"!$AK$41:$AK$406"))*SUM($F$3:$I$3)</f>
        <v>0</v>
      </c>
      <c r="C146" s="65" cm="1">
        <f t="array" aca="1" ref="C146" ca="1">_xlfn.XLOOKUP(A146,INDIRECT($A$5&amp;"!$AJ$41:$AJ$406"),INDIRECT($A$5&amp;"!$AL$41:$AL$406"))*SUM($F$3:$I$3)</f>
        <v>24.5</v>
      </c>
      <c r="D146" s="65" cm="1">
        <f t="array" aca="1" ref="D146" ca="1">_xlfn.XLOOKUP(A146,INDIRECT($A$5&amp;"!$AJ$41:$AJ$406"),INDIRECT($A$5&amp;"!$AO$41:$AO$406"))*SUM($F$3:$I$3)</f>
        <v>23.275000000000002</v>
      </c>
      <c r="E146" s="34" cm="1">
        <f t="array" ref="E146">SUMPRODUCT(('PT Storengy'!$B$8:$I$372)*('PT Storengy'!$A$8:$A$372=$A146)*('PT Storengy'!$B$5:$I$5=$A$6)*('PT Storengy'!$B$7:$I$7=$A$7))</f>
        <v>0</v>
      </c>
      <c r="F146" s="107">
        <f t="shared" ca="1" si="20"/>
        <v>20.891386599999993</v>
      </c>
      <c r="G146" s="141">
        <f t="shared" ref="G146:G209" ca="1" si="23">ROUND(F145/SUM($F$3,$G$3,$H$3,$I$3),5)</f>
        <v>0.84675999999999996</v>
      </c>
      <c r="H146" s="35" cm="1">
        <f t="array" aca="1" ref="H146" ca="1">IF(ROUND(ROUND(G146,2)-G146,4)=0,_xlfn.XLOOKUP(G146,INDIRECT($A$4&amp;"!$G$41:$G$141"),INDIRECT($A$4&amp;"!$A$41:$A$141"),0,1,1),IF(G146&gt;=1,0,(ROUNDUP(G146,2)-G146)*100*_xlfn.XLOOKUP(G146,INDIRECT($A$4&amp;"!$G$41:$G$141"),INDIRECT($A$4&amp;"!$A$41:$A$141"),0,-1,-1)+(G146-ROUNDDOWN(G146,2))*100*_xlfn.XLOOKUP(G146,INDIRECT($A$4&amp;"!$G$41:$G$141"),INDIRECT($A$4&amp;"!$A$41:$A$141"),0,1,1)))</f>
        <v>0.53528960566673522</v>
      </c>
      <c r="I146" s="66">
        <f t="shared" ref="I146:I209" ca="1" si="24">ROUND(IF(F145*1000+$F$4*(1-$E146)*H146&gt;$D146*1000,$D146*1000-F145*1000,$F$4*(1-$E146)*H146),4)</f>
        <v>145.71770000000001</v>
      </c>
      <c r="J146" s="106" cm="1">
        <f t="array" aca="1" ref="J146" ca="1">IF(COUNTIFS('PTC NaTran'!$K$7:$K$15996,"",'PTC NaTran'!$A$7:$A$15996,J$16,'PTC NaTran'!$D$7:$D$15996,$A146,'PTC NaTran'!$C$7:$C$15996,"DEL")&gt;0,J$14,SUMIFS('PTC NaTran'!$K$7:$K$15996,'PTC NaTran'!$A$7:$A$15996,J$16,'PTC NaTran'!$D$7:$D$15996,$A146,'PTC NaTran'!$C$7:$C$15996,"DEL")*1.0026*$F$4/INDIRECT($A$4&amp;"!D9"))</f>
        <v>272.22222222222223</v>
      </c>
      <c r="K146" s="106">
        <v>1000</v>
      </c>
      <c r="L146" s="107">
        <f t="shared" ca="1" si="21"/>
        <v>19.752080910686512</v>
      </c>
      <c r="M146" s="141">
        <f t="shared" ref="M146:M209" ca="1" si="25">ROUND(L145/SUM($F$3,$G$3,$H$3,$I$3),5)</f>
        <v>0.79969000000000001</v>
      </c>
      <c r="N146" s="35" cm="1">
        <f t="array" aca="1" ref="N146" ca="1">IF(ROUND(ROUND(M146,2)-M146,4)=0,_xlfn.XLOOKUP(M146,INDIRECT($A$4&amp;"!$G$41:$G$141"),INDIRECT($A$4&amp;"!$A$41:$A$141"),0,1,1),IF(M146&gt;=1,0,(ROUNDUP(M146,2)-M146)*100*_xlfn.XLOOKUP(M146,INDIRECT($A$4&amp;"!$G$41:$G$141"),INDIRECT($A$4&amp;"!$A$41:$A$141"),0,-1,-1)+(M146-ROUNDDOWN(M146,2))*100*_xlfn.XLOOKUP(M146,INDIRECT($A$4&amp;"!$G$41:$G$141"),INDIRECT($A$4&amp;"!$A$41:$A$141"),0,1,1)))</f>
        <v>0.58611739036566368</v>
      </c>
      <c r="O146" s="66">
        <f t="shared" ref="O146:O209" ca="1" si="26">IF(L145*1000+MIN(J146,K146,$F$4*(1-$E146)*N146)&gt;$D146*1000,$D146*1000-L145*1000,MIN(J146,K146,$F$4*(1-$E146)*N146))</f>
        <v>159.55417848843067</v>
      </c>
      <c r="S146" s="107">
        <f t="shared" ca="1" si="22"/>
        <v>25.324384276688587</v>
      </c>
      <c r="T146" s="51">
        <f t="shared" ref="T146:T209" ca="1" si="27">MIN(ROUND(S145/SUM($F$3,$G$3,$H$3,$I$3),5),1)</f>
        <v>1</v>
      </c>
      <c r="U146" s="35" cm="1">
        <f t="array" aca="1" ref="U146" ca="1">IF(ROUND(ROUND(T146,2)-T146,4)=0,_xlfn.XLOOKUP(T146,INDIRECT($A$4&amp;"!$G$41:$G$141"),INDIRECT($A$4&amp;"!$A$41:$A$141"),0,1,1),IF(T146&gt;=1,0,(ROUNDUP(T146,2)-T146)*100*_xlfn.XLOOKUP(T146,INDIRECT($A$4&amp;"!$G$41:$G$141"),INDIRECT($A$4&amp;"!$A$41:$A$141"),0,-1,-1)+(T146-ROUNDDOWN(T146,2))*100*_xlfn.XLOOKUP(T146,INDIRECT($A$4&amp;"!$G$41:$G$141"),INDIRECT($A$4&amp;"!$A$41:$A$141"),0,1,1)))</f>
        <v>0.36981584897959191</v>
      </c>
      <c r="V146" s="66">
        <f t="shared" ref="V146:V209" ca="1" si="28">$F$4*(1)*U146</f>
        <v>100.67209222222225</v>
      </c>
    </row>
    <row r="147" spans="1:22" x14ac:dyDescent="0.35">
      <c r="A147" s="32">
        <f t="shared" ref="A147:A210" si="29">A146+1</f>
        <v>46608</v>
      </c>
      <c r="B147" s="65" cm="1">
        <f t="array" aca="1" ref="B147" ca="1">_xlfn.XLOOKUP(A147,INDIRECT($A$5&amp;"!$AJ$41:$AJ$406"),INDIRECT($A$5&amp;"!$AK$41:$AK$406"))*SUM($F$3:$I$3)</f>
        <v>0</v>
      </c>
      <c r="C147" s="65" cm="1">
        <f t="array" aca="1" ref="C147" ca="1">_xlfn.XLOOKUP(A147,INDIRECT($A$5&amp;"!$AJ$41:$AJ$406"),INDIRECT($A$5&amp;"!$AL$41:$AL$406"))*SUM($F$3:$I$3)</f>
        <v>24.5</v>
      </c>
      <c r="D147" s="65" cm="1">
        <f t="array" aca="1" ref="D147" ca="1">_xlfn.XLOOKUP(A147,INDIRECT($A$5&amp;"!$AJ$41:$AJ$406"),INDIRECT($A$5&amp;"!$AO$41:$AO$406"))*SUM($F$3:$I$3)</f>
        <v>23.275000000000002</v>
      </c>
      <c r="E147" s="34" cm="1">
        <f t="array" ref="E147">SUMPRODUCT(('PT Storengy'!$B$8:$I$372)*('PT Storengy'!$A$8:$A$372=$A147)*('PT Storengy'!$B$5:$I$5=$A$6)*('PT Storengy'!$B$7:$I$7=$A$7))</f>
        <v>0</v>
      </c>
      <c r="F147" s="107">
        <f t="shared" ca="1" si="20"/>
        <v>21.035355299999992</v>
      </c>
      <c r="G147" s="141">
        <f t="shared" ca="1" si="23"/>
        <v>0.85270999999999997</v>
      </c>
      <c r="H147" s="35" cm="1">
        <f t="array" aca="1" ref="H147" ca="1">IF(ROUND(ROUND(G147,2)-G147,4)=0,_xlfn.XLOOKUP(G147,INDIRECT($A$4&amp;"!$G$41:$G$141"),INDIRECT($A$4&amp;"!$A$41:$A$141"),0,1,1),IF(G147&gt;=1,0,(ROUNDUP(G147,2)-G147)*100*_xlfn.XLOOKUP(G147,INDIRECT($A$4&amp;"!$G$41:$G$141"),INDIRECT($A$4&amp;"!$A$41:$A$141"),0,-1,-1)+(G147-ROUNDDOWN(G147,2))*100*_xlfn.XLOOKUP(G147,INDIRECT($A$4&amp;"!$G$41:$G$141"),INDIRECT($A$4&amp;"!$A$41:$A$141"),0,1,1)))</f>
        <v>0.52886459357923521</v>
      </c>
      <c r="I147" s="66">
        <f t="shared" ca="1" si="24"/>
        <v>143.96870000000001</v>
      </c>
      <c r="J147" s="106" cm="1">
        <f t="array" aca="1" ref="J147" ca="1">IF(COUNTIFS('PTC NaTran'!$K$7:$K$15996,"",'PTC NaTran'!$A$7:$A$15996,J$16,'PTC NaTran'!$D$7:$D$15996,$A147,'PTC NaTran'!$C$7:$C$15996,"DEL")&gt;0,J$14,SUMIFS('PTC NaTran'!$K$7:$K$15996,'PTC NaTran'!$A$7:$A$15996,J$16,'PTC NaTran'!$D$7:$D$15996,$A147,'PTC NaTran'!$C$7:$C$15996,"DEL")*1.0026*$F$4/INDIRECT($A$4&amp;"!D9"))</f>
        <v>272.22222222222223</v>
      </c>
      <c r="K147" s="106">
        <v>1000</v>
      </c>
      <c r="L147" s="107">
        <f t="shared" ca="1" si="21"/>
        <v>19.909718503869886</v>
      </c>
      <c r="M147" s="141">
        <f t="shared" ca="1" si="25"/>
        <v>0.80620999999999998</v>
      </c>
      <c r="N147" s="35" cm="1">
        <f t="array" aca="1" ref="N147" ca="1">IF(ROUND(ROUND(M147,2)-M147,4)=0,_xlfn.XLOOKUP(M147,INDIRECT($A$4&amp;"!$G$41:$G$141"),INDIRECT($A$4&amp;"!$A$41:$A$141"),0,1,1),IF(M147&gt;=1,0,(ROUNDUP(M147,2)-M147)*100*_xlfn.XLOOKUP(M147,INDIRECT($A$4&amp;"!$G$41:$G$141"),INDIRECT($A$4&amp;"!$A$41:$A$141"),0,-1,-1)+(M147-ROUNDDOWN(M147,2))*100*_xlfn.XLOOKUP(M147,INDIRECT($A$4&amp;"!$G$41:$G$141"),INDIRECT($A$4&amp;"!$A$41:$A$141"),0,1,1)))</f>
        <v>0.57907687291852095</v>
      </c>
      <c r="O147" s="66">
        <f t="shared" ca="1" si="26"/>
        <v>157.63759318337515</v>
      </c>
      <c r="S147" s="107">
        <f t="shared" ca="1" si="22"/>
        <v>25.425056368910809</v>
      </c>
      <c r="T147" s="51">
        <f t="shared" ca="1" si="27"/>
        <v>1</v>
      </c>
      <c r="U147" s="35" cm="1">
        <f t="array" aca="1" ref="U147" ca="1">IF(ROUND(ROUND(T147,2)-T147,4)=0,_xlfn.XLOOKUP(T147,INDIRECT($A$4&amp;"!$G$41:$G$141"),INDIRECT($A$4&amp;"!$A$41:$A$141"),0,1,1),IF(T147&gt;=1,0,(ROUNDUP(T147,2)-T147)*100*_xlfn.XLOOKUP(T147,INDIRECT($A$4&amp;"!$G$41:$G$141"),INDIRECT($A$4&amp;"!$A$41:$A$141"),0,-1,-1)+(T147-ROUNDDOWN(T147,2))*100*_xlfn.XLOOKUP(T147,INDIRECT($A$4&amp;"!$G$41:$G$141"),INDIRECT($A$4&amp;"!$A$41:$A$141"),0,1,1)))</f>
        <v>0.36981584897959191</v>
      </c>
      <c r="V147" s="66">
        <f t="shared" ca="1" si="28"/>
        <v>100.67209222222225</v>
      </c>
    </row>
    <row r="148" spans="1:22" x14ac:dyDescent="0.35">
      <c r="A148" s="32">
        <f t="shared" si="29"/>
        <v>46609</v>
      </c>
      <c r="B148" s="65" cm="1">
        <f t="array" aca="1" ref="B148" ca="1">_xlfn.XLOOKUP(A148,INDIRECT($A$5&amp;"!$AJ$41:$AJ$406"),INDIRECT($A$5&amp;"!$AK$41:$AK$406"))*SUM($F$3:$I$3)</f>
        <v>0</v>
      </c>
      <c r="C148" s="65" cm="1">
        <f t="array" aca="1" ref="C148" ca="1">_xlfn.XLOOKUP(A148,INDIRECT($A$5&amp;"!$AJ$41:$AJ$406"),INDIRECT($A$5&amp;"!$AL$41:$AL$406"))*SUM($F$3:$I$3)</f>
        <v>24.5</v>
      </c>
      <c r="D148" s="65" cm="1">
        <f t="array" aca="1" ref="D148" ca="1">_xlfn.XLOOKUP(A148,INDIRECT($A$5&amp;"!$AJ$41:$AJ$406"),INDIRECT($A$5&amp;"!$AO$41:$AO$406"))*SUM($F$3:$I$3)</f>
        <v>23.275000000000002</v>
      </c>
      <c r="E148" s="34" cm="1">
        <f t="array" ref="E148">SUMPRODUCT(('PT Storengy'!$B$8:$I$372)*('PT Storengy'!$A$8:$A$372=$A148)*('PT Storengy'!$B$5:$I$5=$A$6)*('PT Storengy'!$B$7:$I$7=$A$7))</f>
        <v>0</v>
      </c>
      <c r="F148" s="107">
        <f t="shared" ca="1" si="20"/>
        <v>21.177595499999992</v>
      </c>
      <c r="G148" s="141">
        <f t="shared" ca="1" si="23"/>
        <v>0.85858999999999996</v>
      </c>
      <c r="H148" s="35" cm="1">
        <f t="array" aca="1" ref="H148" ca="1">IF(ROUND(ROUND(G148,2)-G148,4)=0,_xlfn.XLOOKUP(G148,INDIRECT($A$4&amp;"!$G$41:$G$141"),INDIRECT($A$4&amp;"!$A$41:$A$141"),0,1,1),IF(G148&gt;=1,0,(ROUNDUP(G148,2)-G148)*100*_xlfn.XLOOKUP(G148,INDIRECT($A$4&amp;"!$G$41:$G$141"),INDIRECT($A$4&amp;"!$A$41:$A$141"),0,-1,-1)+(G148-ROUNDDOWN(G148,2))*100*_xlfn.XLOOKUP(G148,INDIRECT($A$4&amp;"!$G$41:$G$141"),INDIRECT($A$4&amp;"!$A$41:$A$141"),0,1,1)))</f>
        <v>0.5225151698692353</v>
      </c>
      <c r="I148" s="66">
        <f t="shared" ca="1" si="24"/>
        <v>142.24019999999999</v>
      </c>
      <c r="J148" s="106" cm="1">
        <f t="array" aca="1" ref="J148" ca="1">IF(COUNTIFS('PTC NaTran'!$K$7:$K$15996,"",'PTC NaTran'!$A$7:$A$15996,J$16,'PTC NaTran'!$D$7:$D$15996,$A148,'PTC NaTran'!$C$7:$C$15996,"DEL")&gt;0,J$14,SUMIFS('PTC NaTran'!$K$7:$K$15996,'PTC NaTran'!$A$7:$A$15996,J$16,'PTC NaTran'!$D$7:$D$15996,$A148,'PTC NaTran'!$C$7:$C$15996,"DEL")*1.0026*$F$4/INDIRECT($A$4&amp;"!D9"))</f>
        <v>272.22222222222223</v>
      </c>
      <c r="K148" s="106">
        <v>1000</v>
      </c>
      <c r="L148" s="107">
        <f t="shared" ca="1" si="21"/>
        <v>20.065465967680332</v>
      </c>
      <c r="M148" s="141">
        <f t="shared" ca="1" si="25"/>
        <v>0.81264000000000003</v>
      </c>
      <c r="N148" s="35" cm="1">
        <f t="array" aca="1" ref="N148" ca="1">IF(ROUND(ROUND(M148,2)-M148,4)=0,_xlfn.XLOOKUP(M148,INDIRECT($A$4&amp;"!$G$41:$G$141"),INDIRECT($A$4&amp;"!$A$41:$A$141"),0,1,1),IF(M148&gt;=1,0,(ROUNDUP(M148,2)-M148)*100*_xlfn.XLOOKUP(M148,INDIRECT($A$4&amp;"!$G$41:$G$141"),INDIRECT($A$4&amp;"!$A$41:$A$141"),0,-1,-1)+(M148-ROUNDDOWN(M148,2))*100*_xlfn.XLOOKUP(M148,INDIRECT($A$4&amp;"!$G$41:$G$141"),INDIRECT($A$4&amp;"!$A$41:$A$141"),0,1,1)))</f>
        <v>0.57213354052816379</v>
      </c>
      <c r="O148" s="66">
        <f t="shared" ca="1" si="26"/>
        <v>155.7474638104446</v>
      </c>
      <c r="S148" s="107">
        <f t="shared" ca="1" si="22"/>
        <v>25.525728461133031</v>
      </c>
      <c r="T148" s="51">
        <f t="shared" ca="1" si="27"/>
        <v>1</v>
      </c>
      <c r="U148" s="35" cm="1">
        <f t="array" aca="1" ref="U148" ca="1">IF(ROUND(ROUND(T148,2)-T148,4)=0,_xlfn.XLOOKUP(T148,INDIRECT($A$4&amp;"!$G$41:$G$141"),INDIRECT($A$4&amp;"!$A$41:$A$141"),0,1,1),IF(T148&gt;=1,0,(ROUNDUP(T148,2)-T148)*100*_xlfn.XLOOKUP(T148,INDIRECT($A$4&amp;"!$G$41:$G$141"),INDIRECT($A$4&amp;"!$A$41:$A$141"),0,-1,-1)+(T148-ROUNDDOWN(T148,2))*100*_xlfn.XLOOKUP(T148,INDIRECT($A$4&amp;"!$G$41:$G$141"),INDIRECT($A$4&amp;"!$A$41:$A$141"),0,1,1)))</f>
        <v>0.36981584897959191</v>
      </c>
      <c r="V148" s="66">
        <f t="shared" ca="1" si="28"/>
        <v>100.67209222222225</v>
      </c>
    </row>
    <row r="149" spans="1:22" x14ac:dyDescent="0.35">
      <c r="A149" s="32">
        <f t="shared" si="29"/>
        <v>46610</v>
      </c>
      <c r="B149" s="65" cm="1">
        <f t="array" aca="1" ref="B149" ca="1">_xlfn.XLOOKUP(A149,INDIRECT($A$5&amp;"!$AJ$41:$AJ$406"),INDIRECT($A$5&amp;"!$AK$41:$AK$406"))*SUM($F$3:$I$3)</f>
        <v>0</v>
      </c>
      <c r="C149" s="65" cm="1">
        <f t="array" aca="1" ref="C149" ca="1">_xlfn.XLOOKUP(A149,INDIRECT($A$5&amp;"!$AJ$41:$AJ$406"),INDIRECT($A$5&amp;"!$AL$41:$AL$406"))*SUM($F$3:$I$3)</f>
        <v>24.5</v>
      </c>
      <c r="D149" s="65" cm="1">
        <f t="array" aca="1" ref="D149" ca="1">_xlfn.XLOOKUP(A149,INDIRECT($A$5&amp;"!$AJ$41:$AJ$406"),INDIRECT($A$5&amp;"!$AO$41:$AO$406"))*SUM($F$3:$I$3)</f>
        <v>23.275000000000002</v>
      </c>
      <c r="E149" s="34" cm="1">
        <f t="array" ref="E149">SUMPRODUCT(('PT Storengy'!$B$8:$I$372)*('PT Storengy'!$A$8:$A$372=$A149)*('PT Storengy'!$B$5:$I$5=$A$6)*('PT Storengy'!$B$7:$I$7=$A$7))</f>
        <v>0</v>
      </c>
      <c r="F149" s="107">
        <f t="shared" ca="1" si="20"/>
        <v>21.318130799999992</v>
      </c>
      <c r="G149" s="141">
        <f t="shared" ca="1" si="23"/>
        <v>0.86438999999999999</v>
      </c>
      <c r="H149" s="35" cm="1">
        <f t="array" aca="1" ref="H149" ca="1">IF(ROUND(ROUND(G149,2)-G149,4)=0,_xlfn.XLOOKUP(G149,INDIRECT($A$4&amp;"!$G$41:$G$141"),INDIRECT($A$4&amp;"!$A$41:$A$141"),0,1,1),IF(G149&gt;=1,0,(ROUNDUP(G149,2)-G149)*100*_xlfn.XLOOKUP(G149,INDIRECT($A$4&amp;"!$G$41:$G$141"),INDIRECT($A$4&amp;"!$A$41:$A$141"),0,-1,-1)+(G149-ROUNDDOWN(G149,2))*100*_xlfn.XLOOKUP(G149,INDIRECT($A$4&amp;"!$G$41:$G$141"),INDIRECT($A$4&amp;"!$A$41:$A$141"),0,1,1)))</f>
        <v>0.51625213287637806</v>
      </c>
      <c r="I149" s="66">
        <f t="shared" ca="1" si="24"/>
        <v>140.53530000000001</v>
      </c>
      <c r="J149" s="106" cm="1">
        <f t="array" aca="1" ref="J149" ca="1">IF(COUNTIFS('PTC NaTran'!$K$7:$K$15996,"",'PTC NaTran'!$A$7:$A$15996,J$16,'PTC NaTran'!$D$7:$D$15996,$A149,'PTC NaTran'!$C$7:$C$15996,"DEL")&gt;0,J$14,SUMIFS('PTC NaTran'!$K$7:$K$15996,'PTC NaTran'!$A$7:$A$15996,J$16,'PTC NaTran'!$D$7:$D$15996,$A149,'PTC NaTran'!$C$7:$C$15996,"DEL")*1.0026*$F$4/INDIRECT($A$4&amp;"!D9"))</f>
        <v>272.22222222222223</v>
      </c>
      <c r="K149" s="106">
        <v>1000</v>
      </c>
      <c r="L149" s="107">
        <f t="shared" ca="1" si="21"/>
        <v>20.219343878953943</v>
      </c>
      <c r="M149" s="141">
        <f t="shared" ca="1" si="25"/>
        <v>0.81899999999999995</v>
      </c>
      <c r="N149" s="35" cm="1">
        <f t="array" aca="1" ref="N149" ca="1">IF(ROUND(ROUND(M149,2)-M149,4)=0,_xlfn.XLOOKUP(M149,INDIRECT($A$4&amp;"!$G$41:$G$141"),INDIRECT($A$4&amp;"!$A$41:$A$141"),0,1,1),IF(M149&gt;=1,0,(ROUNDUP(M149,2)-M149)*100*_xlfn.XLOOKUP(M149,INDIRECT($A$4&amp;"!$G$41:$G$141"),INDIRECT($A$4&amp;"!$A$41:$A$141"),0,-1,-1)+(M149-ROUNDDOWN(M149,2))*100*_xlfn.XLOOKUP(M149,INDIRECT($A$4&amp;"!$G$41:$G$141"),INDIRECT($A$4&amp;"!$A$41:$A$141"),0,1,1)))</f>
        <v>0.56526579651530684</v>
      </c>
      <c r="O149" s="66">
        <f t="shared" ca="1" si="26"/>
        <v>153.87791127361132</v>
      </c>
      <c r="S149" s="107">
        <f t="shared" ca="1" si="22"/>
        <v>25.626400553355253</v>
      </c>
      <c r="T149" s="51">
        <f t="shared" ca="1" si="27"/>
        <v>1</v>
      </c>
      <c r="U149" s="35" cm="1">
        <f t="array" aca="1" ref="U149" ca="1">IF(ROUND(ROUND(T149,2)-T149,4)=0,_xlfn.XLOOKUP(T149,INDIRECT($A$4&amp;"!$G$41:$G$141"),INDIRECT($A$4&amp;"!$A$41:$A$141"),0,1,1),IF(T149&gt;=1,0,(ROUNDUP(T149,2)-T149)*100*_xlfn.XLOOKUP(T149,INDIRECT($A$4&amp;"!$G$41:$G$141"),INDIRECT($A$4&amp;"!$A$41:$A$141"),0,-1,-1)+(T149-ROUNDDOWN(T149,2))*100*_xlfn.XLOOKUP(T149,INDIRECT($A$4&amp;"!$G$41:$G$141"),INDIRECT($A$4&amp;"!$A$41:$A$141"),0,1,1)))</f>
        <v>0.36981584897959191</v>
      </c>
      <c r="V149" s="66">
        <f t="shared" ca="1" si="28"/>
        <v>100.67209222222225</v>
      </c>
    </row>
    <row r="150" spans="1:22" x14ac:dyDescent="0.35">
      <c r="A150" s="32">
        <f t="shared" si="29"/>
        <v>46611</v>
      </c>
      <c r="B150" s="65" cm="1">
        <f t="array" aca="1" ref="B150" ca="1">_xlfn.XLOOKUP(A150,INDIRECT($A$5&amp;"!$AJ$41:$AJ$406"),INDIRECT($A$5&amp;"!$AK$41:$AK$406"))*SUM($F$3:$I$3)</f>
        <v>0</v>
      </c>
      <c r="C150" s="65" cm="1">
        <f t="array" aca="1" ref="C150" ca="1">_xlfn.XLOOKUP(A150,INDIRECT($A$5&amp;"!$AJ$41:$AJ$406"),INDIRECT($A$5&amp;"!$AL$41:$AL$406"))*SUM($F$3:$I$3)</f>
        <v>24.5</v>
      </c>
      <c r="D150" s="65" cm="1">
        <f t="array" aca="1" ref="D150" ca="1">_xlfn.XLOOKUP(A150,INDIRECT($A$5&amp;"!$AJ$41:$AJ$406"),INDIRECT($A$5&amp;"!$AO$41:$AO$406"))*SUM($F$3:$I$3)</f>
        <v>23.275000000000002</v>
      </c>
      <c r="E150" s="34" cm="1">
        <f t="array" ref="E150">SUMPRODUCT(('PT Storengy'!$B$8:$I$372)*('PT Storengy'!$A$8:$A$372=$A150)*('PT Storengy'!$B$5:$I$5=$A$6)*('PT Storengy'!$B$7:$I$7=$A$7))</f>
        <v>0</v>
      </c>
      <c r="F150" s="107">
        <f t="shared" ca="1" si="20"/>
        <v>21.456978799999991</v>
      </c>
      <c r="G150" s="141">
        <f t="shared" ca="1" si="23"/>
        <v>0.87012999999999996</v>
      </c>
      <c r="H150" s="35" cm="1">
        <f t="array" aca="1" ref="H150" ca="1">IF(ROUND(ROUND(G150,2)-G150,4)=0,_xlfn.XLOOKUP(G150,INDIRECT($A$4&amp;"!$G$41:$G$141"),INDIRECT($A$4&amp;"!$A$41:$A$141"),0,1,1),IF(G150&gt;=1,0,(ROUNDUP(G150,2)-G150)*100*_xlfn.XLOOKUP(G150,INDIRECT($A$4&amp;"!$G$41:$G$141"),INDIRECT($A$4&amp;"!$A$41:$A$141"),0,-1,-1)+(G150-ROUNDDOWN(G150,2))*100*_xlfn.XLOOKUP(G150,INDIRECT($A$4&amp;"!$G$41:$G$141"),INDIRECT($A$4&amp;"!$A$41:$A$141"),0,1,1)))</f>
        <v>0.51005388592137813</v>
      </c>
      <c r="I150" s="66">
        <f t="shared" ca="1" si="24"/>
        <v>138.84800000000001</v>
      </c>
      <c r="J150" s="106" cm="1">
        <f t="array" aca="1" ref="J150" ca="1">IF(COUNTIFS('PTC NaTran'!$K$7:$K$15996,"",'PTC NaTran'!$A$7:$A$15996,J$16,'PTC NaTran'!$D$7:$D$15996,$A150,'PTC NaTran'!$C$7:$C$15996,"DEL")&gt;0,J$14,SUMIFS('PTC NaTran'!$K$7:$K$15996,'PTC NaTran'!$A$7:$A$15996,J$16,'PTC NaTran'!$D$7:$D$15996,$A150,'PTC NaTran'!$C$7:$C$15996,"DEL")*1.0026*$F$4/INDIRECT($A$4&amp;"!D9"))</f>
        <v>272.22222222222223</v>
      </c>
      <c r="K150" s="106">
        <v>1000</v>
      </c>
      <c r="L150" s="107">
        <f t="shared" ca="1" si="21"/>
        <v>20.371375754074833</v>
      </c>
      <c r="M150" s="141">
        <f t="shared" ca="1" si="25"/>
        <v>0.82528000000000001</v>
      </c>
      <c r="N150" s="35" cm="1">
        <f t="array" aca="1" ref="N150" ca="1">IF(ROUND(ROUND(M150,2)-M150,4)=0,_xlfn.XLOOKUP(M150,INDIRECT($A$4&amp;"!$G$41:$G$141"),INDIRECT($A$4&amp;"!$A$41:$A$141"),0,1,1),IF(M150&gt;=1,0,(ROUNDUP(M150,2)-M150)*100*_xlfn.XLOOKUP(M150,INDIRECT($A$4&amp;"!$G$41:$G$141"),INDIRECT($A$4&amp;"!$A$41:$A$141"),0,-1,-1)+(M150-ROUNDDOWN(M150,2))*100*_xlfn.XLOOKUP(M150,INDIRECT($A$4&amp;"!$G$41:$G$141"),INDIRECT($A$4&amp;"!$A$41:$A$141"),0,1,1)))</f>
        <v>0.55848443921959234</v>
      </c>
      <c r="O150" s="66">
        <f t="shared" ca="1" si="26"/>
        <v>152.03187512088903</v>
      </c>
      <c r="S150" s="107">
        <f t="shared" ca="1" si="22"/>
        <v>25.727072645577476</v>
      </c>
      <c r="T150" s="51">
        <f t="shared" ca="1" si="27"/>
        <v>1</v>
      </c>
      <c r="U150" s="35" cm="1">
        <f t="array" aca="1" ref="U150" ca="1">IF(ROUND(ROUND(T150,2)-T150,4)=0,_xlfn.XLOOKUP(T150,INDIRECT($A$4&amp;"!$G$41:$G$141"),INDIRECT($A$4&amp;"!$A$41:$A$141"),0,1,1),IF(T150&gt;=1,0,(ROUNDUP(T150,2)-T150)*100*_xlfn.XLOOKUP(T150,INDIRECT($A$4&amp;"!$G$41:$G$141"),INDIRECT($A$4&amp;"!$A$41:$A$141"),0,-1,-1)+(T150-ROUNDDOWN(T150,2))*100*_xlfn.XLOOKUP(T150,INDIRECT($A$4&amp;"!$G$41:$G$141"),INDIRECT($A$4&amp;"!$A$41:$A$141"),0,1,1)))</f>
        <v>0.36981584897959191</v>
      </c>
      <c r="V150" s="66">
        <f t="shared" ca="1" si="28"/>
        <v>100.67209222222225</v>
      </c>
    </row>
    <row r="151" spans="1:22" x14ac:dyDescent="0.35">
      <c r="A151" s="32">
        <f t="shared" si="29"/>
        <v>46612</v>
      </c>
      <c r="B151" s="65" cm="1">
        <f t="array" aca="1" ref="B151" ca="1">_xlfn.XLOOKUP(A151,INDIRECT($A$5&amp;"!$AJ$41:$AJ$406"),INDIRECT($A$5&amp;"!$AK$41:$AK$406"))*SUM($F$3:$I$3)</f>
        <v>0</v>
      </c>
      <c r="C151" s="65" cm="1">
        <f t="array" aca="1" ref="C151" ca="1">_xlfn.XLOOKUP(A151,INDIRECT($A$5&amp;"!$AJ$41:$AJ$406"),INDIRECT($A$5&amp;"!$AL$41:$AL$406"))*SUM($F$3:$I$3)</f>
        <v>24.5</v>
      </c>
      <c r="D151" s="65" cm="1">
        <f t="array" aca="1" ref="D151" ca="1">_xlfn.XLOOKUP(A151,INDIRECT($A$5&amp;"!$AJ$41:$AJ$406"),INDIRECT($A$5&amp;"!$AO$41:$AO$406"))*SUM($F$3:$I$3)</f>
        <v>23.275000000000002</v>
      </c>
      <c r="E151" s="34" cm="1">
        <f t="array" ref="E151">SUMPRODUCT(('PT Storengy'!$B$8:$I$372)*('PT Storengy'!$A$8:$A$372=$A151)*('PT Storengy'!$B$5:$I$5=$A$6)*('PT Storengy'!$B$7:$I$7=$A$7))</f>
        <v>0</v>
      </c>
      <c r="F151" s="107">
        <f t="shared" ca="1" si="20"/>
        <v>21.594160099999993</v>
      </c>
      <c r="G151" s="141">
        <f t="shared" ca="1" si="23"/>
        <v>0.87580000000000002</v>
      </c>
      <c r="H151" s="35" cm="1">
        <f t="array" aca="1" ref="H151" ca="1">IF(ROUND(ROUND(G151,2)-G151,4)=0,_xlfn.XLOOKUP(G151,INDIRECT($A$4&amp;"!$G$41:$G$141"),INDIRECT($A$4&amp;"!$A$41:$A$141"),0,1,1),IF(G151&gt;=1,0,(ROUNDUP(G151,2)-G151)*100*_xlfn.XLOOKUP(G151,INDIRECT($A$4&amp;"!$G$41:$G$141"),INDIRECT($A$4&amp;"!$A$41:$A$141"),0,-1,-1)+(G151-ROUNDDOWN(G151,2))*100*_xlfn.XLOOKUP(G151,INDIRECT($A$4&amp;"!$G$41:$G$141"),INDIRECT($A$4&amp;"!$A$41:$A$141"),0,1,1)))</f>
        <v>0.50393122734387796</v>
      </c>
      <c r="I151" s="66">
        <f t="shared" ca="1" si="24"/>
        <v>137.18129999999999</v>
      </c>
      <c r="J151" s="106" cm="1">
        <f t="array" aca="1" ref="J151" ca="1">IF(COUNTIFS('PTC NaTran'!$K$7:$K$15996,"",'PTC NaTran'!$A$7:$A$15996,J$16,'PTC NaTran'!$D$7:$D$15996,$A151,'PTC NaTran'!$C$7:$C$15996,"DEL")&gt;0,J$14,SUMIFS('PTC NaTran'!$K$7:$K$15996,'PTC NaTran'!$A$7:$A$15996,J$16,'PTC NaTran'!$D$7:$D$15996,$A151,'PTC NaTran'!$C$7:$C$15996,"DEL")*1.0026*$F$4/INDIRECT($A$4&amp;"!D9"))</f>
        <v>272.22222222222223</v>
      </c>
      <c r="K151" s="106">
        <v>1000</v>
      </c>
      <c r="L151" s="107">
        <f t="shared" ca="1" si="21"/>
        <v>20.521585109427111</v>
      </c>
      <c r="M151" s="141">
        <f t="shared" ca="1" si="25"/>
        <v>0.83148</v>
      </c>
      <c r="N151" s="35" cm="1">
        <f t="array" aca="1" ref="N151" ca="1">IF(ROUND(ROUND(M151,2)-M151,4)=0,_xlfn.XLOOKUP(M151,INDIRECT($A$4&amp;"!$G$41:$G$141"),INDIRECT($A$4&amp;"!$A$41:$A$141"),0,1,1),IF(M151&gt;=1,0,(ROUNDUP(M151,2)-M151)*100*_xlfn.XLOOKUP(M151,INDIRECT($A$4&amp;"!$G$41:$G$141"),INDIRECT($A$4&amp;"!$A$41:$A$141"),0,-1,-1)+(M151-ROUNDDOWN(M151,2))*100*_xlfn.XLOOKUP(M151,INDIRECT($A$4&amp;"!$G$41:$G$141"),INDIRECT($A$4&amp;"!$A$41:$A$141"),0,1,1)))</f>
        <v>0.55178946864102096</v>
      </c>
      <c r="O151" s="66">
        <f t="shared" ca="1" si="26"/>
        <v>150.20935535227792</v>
      </c>
      <c r="S151" s="107">
        <f t="shared" ca="1" si="22"/>
        <v>25.827744737799698</v>
      </c>
      <c r="T151" s="51">
        <f t="shared" ca="1" si="27"/>
        <v>1</v>
      </c>
      <c r="U151" s="35" cm="1">
        <f t="array" aca="1" ref="U151" ca="1">IF(ROUND(ROUND(T151,2)-T151,4)=0,_xlfn.XLOOKUP(T151,INDIRECT($A$4&amp;"!$G$41:$G$141"),INDIRECT($A$4&amp;"!$A$41:$A$141"),0,1,1),IF(T151&gt;=1,0,(ROUNDUP(T151,2)-T151)*100*_xlfn.XLOOKUP(T151,INDIRECT($A$4&amp;"!$G$41:$G$141"),INDIRECT($A$4&amp;"!$A$41:$A$141"),0,-1,-1)+(T151-ROUNDDOWN(T151,2))*100*_xlfn.XLOOKUP(T151,INDIRECT($A$4&amp;"!$G$41:$G$141"),INDIRECT($A$4&amp;"!$A$41:$A$141"),0,1,1)))</f>
        <v>0.36981584897959191</v>
      </c>
      <c r="V151" s="66">
        <f t="shared" ca="1" si="28"/>
        <v>100.67209222222225</v>
      </c>
    </row>
    <row r="152" spans="1:22" x14ac:dyDescent="0.35">
      <c r="A152" s="32">
        <f t="shared" si="29"/>
        <v>46613</v>
      </c>
      <c r="B152" s="65" cm="1">
        <f t="array" aca="1" ref="B152" ca="1">_xlfn.XLOOKUP(A152,INDIRECT($A$5&amp;"!$AJ$41:$AJ$406"),INDIRECT($A$5&amp;"!$AK$41:$AK$406"))*SUM($F$3:$I$3)</f>
        <v>0</v>
      </c>
      <c r="C152" s="65" cm="1">
        <f t="array" aca="1" ref="C152" ca="1">_xlfn.XLOOKUP(A152,INDIRECT($A$5&amp;"!$AJ$41:$AJ$406"),INDIRECT($A$5&amp;"!$AL$41:$AL$406"))*SUM($F$3:$I$3)</f>
        <v>24.5</v>
      </c>
      <c r="D152" s="65" cm="1">
        <f t="array" aca="1" ref="D152" ca="1">_xlfn.XLOOKUP(A152,INDIRECT($A$5&amp;"!$AJ$41:$AJ$406"),INDIRECT($A$5&amp;"!$AO$41:$AO$406"))*SUM($F$3:$I$3)</f>
        <v>23.275000000000002</v>
      </c>
      <c r="E152" s="34" cm="1">
        <f t="array" ref="E152">SUMPRODUCT(('PT Storengy'!$B$8:$I$372)*('PT Storengy'!$A$8:$A$372=$A152)*('PT Storengy'!$B$5:$I$5=$A$6)*('PT Storengy'!$B$7:$I$7=$A$7))</f>
        <v>0</v>
      </c>
      <c r="F152" s="107">
        <f t="shared" ca="1" si="20"/>
        <v>21.729698199999994</v>
      </c>
      <c r="G152" s="141">
        <f t="shared" ca="1" si="23"/>
        <v>0.88139000000000001</v>
      </c>
      <c r="H152" s="35" cm="1">
        <f t="array" aca="1" ref="H152" ca="1">IF(ROUND(ROUND(G152,2)-G152,4)=0,_xlfn.XLOOKUP(G152,INDIRECT($A$4&amp;"!$G$41:$G$141"),INDIRECT($A$4&amp;"!$A$41:$A$141"),0,1,1),IF(G152&gt;=1,0,(ROUNDUP(G152,2)-G152)*100*_xlfn.XLOOKUP(G152,INDIRECT($A$4&amp;"!$G$41:$G$141"),INDIRECT($A$4&amp;"!$A$41:$A$141"),0,-1,-1)+(G152-ROUNDDOWN(G152,2))*100*_xlfn.XLOOKUP(G152,INDIRECT($A$4&amp;"!$G$41:$G$141"),INDIRECT($A$4&amp;"!$A$41:$A$141"),0,1,1)))</f>
        <v>0.49789495548352086</v>
      </c>
      <c r="I152" s="66">
        <f t="shared" ca="1" si="24"/>
        <v>135.53809999999999</v>
      </c>
      <c r="J152" s="106" cm="1">
        <f t="array" aca="1" ref="J152" ca="1">IF(COUNTIFS('PTC NaTran'!$K$7:$K$15996,"",'PTC NaTran'!$A$7:$A$15996,J$16,'PTC NaTran'!$D$7:$D$15996,$A152,'PTC NaTran'!$C$7:$C$15996,"DEL")&gt;0,J$14,SUMIFS('PTC NaTran'!$K$7:$K$15996,'PTC NaTran'!$A$7:$A$15996,J$16,'PTC NaTran'!$D$7:$D$15996,$A152,'PTC NaTran'!$C$7:$C$15996,"DEL")*1.0026*$F$4/INDIRECT($A$4&amp;"!D9"))</f>
        <v>272.22222222222223</v>
      </c>
      <c r="K152" s="106">
        <v>1000</v>
      </c>
      <c r="L152" s="107">
        <f t="shared" ca="1" si="21"/>
        <v>20.669989582298861</v>
      </c>
      <c r="M152" s="141">
        <f t="shared" ca="1" si="25"/>
        <v>0.83762000000000003</v>
      </c>
      <c r="N152" s="35" cm="1">
        <f t="array" aca="1" ref="N152" ca="1">IF(ROUND(ROUND(M152,2)-M152,4)=0,_xlfn.XLOOKUP(M152,INDIRECT($A$4&amp;"!$G$41:$G$141"),INDIRECT($A$4&amp;"!$A$41:$A$141"),0,1,1),IF(M152&gt;=1,0,(ROUNDUP(M152,2)-M152)*100*_xlfn.XLOOKUP(M152,INDIRECT($A$4&amp;"!$G$41:$G$141"),INDIRECT($A$4&amp;"!$A$41:$A$141"),0,-1,-1)+(M152-ROUNDDOWN(M152,2))*100*_xlfn.XLOOKUP(M152,INDIRECT($A$4&amp;"!$G$41:$G$141"),INDIRECT($A$4&amp;"!$A$41:$A$141"),0,1,1)))</f>
        <v>0.54515928810030667</v>
      </c>
      <c r="O152" s="66">
        <f t="shared" ca="1" si="26"/>
        <v>148.40447287175016</v>
      </c>
      <c r="S152" s="107">
        <f t="shared" ca="1" si="22"/>
        <v>25.92841683002192</v>
      </c>
      <c r="T152" s="51">
        <f t="shared" ca="1" si="27"/>
        <v>1</v>
      </c>
      <c r="U152" s="35" cm="1">
        <f t="array" aca="1" ref="U152" ca="1">IF(ROUND(ROUND(T152,2)-T152,4)=0,_xlfn.XLOOKUP(T152,INDIRECT($A$4&amp;"!$G$41:$G$141"),INDIRECT($A$4&amp;"!$A$41:$A$141"),0,1,1),IF(T152&gt;=1,0,(ROUNDUP(T152,2)-T152)*100*_xlfn.XLOOKUP(T152,INDIRECT($A$4&amp;"!$G$41:$G$141"),INDIRECT($A$4&amp;"!$A$41:$A$141"),0,-1,-1)+(T152-ROUNDDOWN(T152,2))*100*_xlfn.XLOOKUP(T152,INDIRECT($A$4&amp;"!$G$41:$G$141"),INDIRECT($A$4&amp;"!$A$41:$A$141"),0,1,1)))</f>
        <v>0.36981584897959191</v>
      </c>
      <c r="V152" s="66">
        <f t="shared" ca="1" si="28"/>
        <v>100.67209222222225</v>
      </c>
    </row>
    <row r="153" spans="1:22" x14ac:dyDescent="0.35">
      <c r="A153" s="32">
        <f t="shared" si="29"/>
        <v>46614</v>
      </c>
      <c r="B153" s="65" cm="1">
        <f t="array" aca="1" ref="B153" ca="1">_xlfn.XLOOKUP(A153,INDIRECT($A$5&amp;"!$AJ$41:$AJ$406"),INDIRECT($A$5&amp;"!$AK$41:$AK$406"))*SUM($F$3:$I$3)</f>
        <v>0</v>
      </c>
      <c r="C153" s="65" cm="1">
        <f t="array" aca="1" ref="C153" ca="1">_xlfn.XLOOKUP(A153,INDIRECT($A$5&amp;"!$AJ$41:$AJ$406"),INDIRECT($A$5&amp;"!$AL$41:$AL$406"))*SUM($F$3:$I$3)</f>
        <v>24.5</v>
      </c>
      <c r="D153" s="65" cm="1">
        <f t="array" aca="1" ref="D153" ca="1">_xlfn.XLOOKUP(A153,INDIRECT($A$5&amp;"!$AJ$41:$AJ$406"),INDIRECT($A$5&amp;"!$AO$41:$AO$406"))*SUM($F$3:$I$3)</f>
        <v>23.275000000000002</v>
      </c>
      <c r="E153" s="34" cm="1">
        <f t="array" ref="E153">SUMPRODUCT(('PT Storengy'!$B$8:$I$372)*('PT Storengy'!$A$8:$A$372=$A153)*('PT Storengy'!$B$5:$I$5=$A$6)*('PT Storengy'!$B$7:$I$7=$A$7))</f>
        <v>0</v>
      </c>
      <c r="F153" s="107">
        <f t="shared" ca="1" si="20"/>
        <v>21.863607799999993</v>
      </c>
      <c r="G153" s="141">
        <f t="shared" ca="1" si="23"/>
        <v>0.88693</v>
      </c>
      <c r="H153" s="35" cm="1">
        <f t="array" aca="1" ref="H153" ca="1">IF(ROUND(ROUND(G153,2)-G153,4)=0,_xlfn.XLOOKUP(G153,INDIRECT($A$4&amp;"!$G$41:$G$141"),INDIRECT($A$4&amp;"!$A$41:$A$141"),0,1,1),IF(G153&gt;=1,0,(ROUNDUP(G153,2)-G153)*100*_xlfn.XLOOKUP(G153,INDIRECT($A$4&amp;"!$G$41:$G$141"),INDIRECT($A$4&amp;"!$A$41:$A$141"),0,-1,-1)+(G153-ROUNDDOWN(G153,2))*100*_xlfn.XLOOKUP(G153,INDIRECT($A$4&amp;"!$G$41:$G$141"),INDIRECT($A$4&amp;"!$A$41:$A$141"),0,1,1)))</f>
        <v>0.49191267532137806</v>
      </c>
      <c r="I153" s="66">
        <f t="shared" ca="1" si="24"/>
        <v>133.90960000000001</v>
      </c>
      <c r="J153" s="106" cm="1">
        <f t="array" aca="1" ref="J153" ca="1">IF(COUNTIFS('PTC NaTran'!$K$7:$K$15996,"",'PTC NaTran'!$A$7:$A$15996,J$16,'PTC NaTran'!$D$7:$D$15996,$A153,'PTC NaTran'!$C$7:$C$15996,"DEL")&gt;0,J$14,SUMIFS('PTC NaTran'!$K$7:$K$15996,'PTC NaTran'!$A$7:$A$15996,J$16,'PTC NaTran'!$D$7:$D$15996,$A153,'PTC NaTran'!$C$7:$C$15996,"DEL")*1.0026*$F$4/INDIRECT($A$4&amp;"!D9"))</f>
        <v>272.22222222222223</v>
      </c>
      <c r="K153" s="106">
        <v>1000</v>
      </c>
      <c r="L153" s="107">
        <f t="shared" ca="1" si="21"/>
        <v>20.816615628622209</v>
      </c>
      <c r="M153" s="141">
        <f t="shared" ca="1" si="25"/>
        <v>0.84367000000000003</v>
      </c>
      <c r="N153" s="35" cm="1">
        <f t="array" aca="1" ref="N153" ca="1">IF(ROUND(ROUND(M153,2)-M153,4)=0,_xlfn.XLOOKUP(M153,INDIRECT($A$4&amp;"!$G$41:$G$141"),INDIRECT($A$4&amp;"!$A$41:$A$141"),0,1,1),IF(M153&gt;=1,0,(ROUNDUP(M153,2)-M153)*100*_xlfn.XLOOKUP(M153,INDIRECT($A$4&amp;"!$G$41:$G$141"),INDIRECT($A$4&amp;"!$A$41:$A$141"),0,-1,-1)+(M153-ROUNDDOWN(M153,2))*100*_xlfn.XLOOKUP(M153,INDIRECT($A$4&amp;"!$G$41:$G$141"),INDIRECT($A$4&amp;"!$A$41:$A$141"),0,1,1)))</f>
        <v>0.53862629261637807</v>
      </c>
      <c r="O153" s="66">
        <f t="shared" ca="1" si="26"/>
        <v>146.62604632334737</v>
      </c>
      <c r="S153" s="107">
        <f t="shared" ca="1" si="22"/>
        <v>26.029088922244142</v>
      </c>
      <c r="T153" s="51">
        <f t="shared" ca="1" si="27"/>
        <v>1</v>
      </c>
      <c r="U153" s="35" cm="1">
        <f t="array" aca="1" ref="U153" ca="1">IF(ROUND(ROUND(T153,2)-T153,4)=0,_xlfn.XLOOKUP(T153,INDIRECT($A$4&amp;"!$G$41:$G$141"),INDIRECT($A$4&amp;"!$A$41:$A$141"),0,1,1),IF(T153&gt;=1,0,(ROUNDUP(T153,2)-T153)*100*_xlfn.XLOOKUP(T153,INDIRECT($A$4&amp;"!$G$41:$G$141"),INDIRECT($A$4&amp;"!$A$41:$A$141"),0,-1,-1)+(T153-ROUNDDOWN(T153,2))*100*_xlfn.XLOOKUP(T153,INDIRECT($A$4&amp;"!$G$41:$G$141"),INDIRECT($A$4&amp;"!$A$41:$A$141"),0,1,1)))</f>
        <v>0.36981584897959191</v>
      </c>
      <c r="V153" s="66">
        <f t="shared" ca="1" si="28"/>
        <v>100.67209222222225</v>
      </c>
    </row>
    <row r="154" spans="1:22" x14ac:dyDescent="0.35">
      <c r="A154" s="32">
        <f t="shared" si="29"/>
        <v>46615</v>
      </c>
      <c r="B154" s="65" cm="1">
        <f t="array" aca="1" ref="B154" ca="1">_xlfn.XLOOKUP(A154,INDIRECT($A$5&amp;"!$AJ$41:$AJ$406"),INDIRECT($A$5&amp;"!$AK$41:$AK$406"))*SUM($F$3:$I$3)</f>
        <v>0</v>
      </c>
      <c r="C154" s="65" cm="1">
        <f t="array" aca="1" ref="C154" ca="1">_xlfn.XLOOKUP(A154,INDIRECT($A$5&amp;"!$AJ$41:$AJ$406"),INDIRECT($A$5&amp;"!$AL$41:$AL$406"))*SUM($F$3:$I$3)</f>
        <v>24.5</v>
      </c>
      <c r="D154" s="65" cm="1">
        <f t="array" aca="1" ref="D154" ca="1">_xlfn.XLOOKUP(A154,INDIRECT($A$5&amp;"!$AJ$41:$AJ$406"),INDIRECT($A$5&amp;"!$AO$41:$AO$406"))*SUM($F$3:$I$3)</f>
        <v>23.275000000000002</v>
      </c>
      <c r="E154" s="34" cm="1">
        <f t="array" ref="E154">SUMPRODUCT(('PT Storengy'!$B$8:$I$372)*('PT Storengy'!$A$8:$A$372=$A154)*('PT Storengy'!$B$5:$I$5=$A$6)*('PT Storengy'!$B$7:$I$7=$A$7))</f>
        <v>0</v>
      </c>
      <c r="F154" s="107">
        <f t="shared" ca="1" si="20"/>
        <v>21.995912399999995</v>
      </c>
      <c r="G154" s="141">
        <f t="shared" ca="1" si="23"/>
        <v>0.89239000000000002</v>
      </c>
      <c r="H154" s="35" cm="1">
        <f t="array" aca="1" ref="H154" ca="1">IF(ROUND(ROUND(G154,2)-G154,4)=0,_xlfn.XLOOKUP(G154,INDIRECT($A$4&amp;"!$G$41:$G$141"),INDIRECT($A$4&amp;"!$A$41:$A$141"),0,1,1),IF(G154&gt;=1,0,(ROUNDUP(G154,2)-G154)*100*_xlfn.XLOOKUP(G154,INDIRECT($A$4&amp;"!$G$41:$G$141"),INDIRECT($A$4&amp;"!$A$41:$A$141"),0,-1,-1)+(G154-ROUNDDOWN(G154,2))*100*_xlfn.XLOOKUP(G154,INDIRECT($A$4&amp;"!$G$41:$G$141"),INDIRECT($A$4&amp;"!$A$41:$A$141"),0,1,1)))</f>
        <v>0.48601678187637798</v>
      </c>
      <c r="I154" s="66">
        <f t="shared" ca="1" si="24"/>
        <v>132.30459999999999</v>
      </c>
      <c r="J154" s="106" cm="1">
        <f t="array" aca="1" ref="J154" ca="1">IF(COUNTIFS('PTC NaTran'!$K$7:$K$15996,"",'PTC NaTran'!$A$7:$A$15996,J$16,'PTC NaTran'!$D$7:$D$15996,$A154,'PTC NaTran'!$C$7:$C$15996,"DEL")&gt;0,J$14,SUMIFS('PTC NaTran'!$K$7:$K$15996,'PTC NaTran'!$A$7:$A$15996,J$16,'PTC NaTran'!$D$7:$D$15996,$A154,'PTC NaTran'!$C$7:$C$15996,"DEL")*1.0026*$F$4/INDIRECT($A$4&amp;"!D9"))</f>
        <v>272.22222222222223</v>
      </c>
      <c r="K154" s="106">
        <v>1000</v>
      </c>
      <c r="L154" s="107">
        <f t="shared" ca="1" si="21"/>
        <v>20.961480885685237</v>
      </c>
      <c r="M154" s="141">
        <f t="shared" ca="1" si="25"/>
        <v>0.84965999999999997</v>
      </c>
      <c r="N154" s="35" cm="1">
        <f t="array" aca="1" ref="N154" ca="1">IF(ROUND(ROUND(M154,2)-M154,4)=0,_xlfn.XLOOKUP(M154,INDIRECT($A$4&amp;"!$G$41:$G$141"),INDIRECT($A$4&amp;"!$A$41:$A$141"),0,1,1),IF(M154&gt;=1,0,(ROUNDUP(M154,2)-M154)*100*_xlfn.XLOOKUP(M154,INDIRECT($A$4&amp;"!$G$41:$G$141"),INDIRECT($A$4&amp;"!$A$41:$A$141"),0,-1,-1)+(M154-ROUNDDOWN(M154,2))*100*_xlfn.XLOOKUP(M154,INDIRECT($A$4&amp;"!$G$41:$G$141"),INDIRECT($A$4&amp;"!$A$41:$A$141"),0,1,1)))</f>
        <v>0.53215808717030666</v>
      </c>
      <c r="O154" s="66">
        <f t="shared" ca="1" si="26"/>
        <v>144.86525706302794</v>
      </c>
      <c r="S154" s="107">
        <f t="shared" ca="1" si="22"/>
        <v>26.129761014466364</v>
      </c>
      <c r="T154" s="51">
        <f t="shared" ca="1" si="27"/>
        <v>1</v>
      </c>
      <c r="U154" s="35" cm="1">
        <f t="array" aca="1" ref="U154" ca="1">IF(ROUND(ROUND(T154,2)-T154,4)=0,_xlfn.XLOOKUP(T154,INDIRECT($A$4&amp;"!$G$41:$G$141"),INDIRECT($A$4&amp;"!$A$41:$A$141"),0,1,1),IF(T154&gt;=1,0,(ROUNDUP(T154,2)-T154)*100*_xlfn.XLOOKUP(T154,INDIRECT($A$4&amp;"!$G$41:$G$141"),INDIRECT($A$4&amp;"!$A$41:$A$141"),0,-1,-1)+(T154-ROUNDDOWN(T154,2))*100*_xlfn.XLOOKUP(T154,INDIRECT($A$4&amp;"!$G$41:$G$141"),INDIRECT($A$4&amp;"!$A$41:$A$141"),0,1,1)))</f>
        <v>0.36981584897959191</v>
      </c>
      <c r="V154" s="66">
        <f t="shared" ca="1" si="28"/>
        <v>100.67209222222225</v>
      </c>
    </row>
    <row r="155" spans="1:22" x14ac:dyDescent="0.35">
      <c r="A155" s="32">
        <f t="shared" si="29"/>
        <v>46616</v>
      </c>
      <c r="B155" s="65" cm="1">
        <f t="array" aca="1" ref="B155" ca="1">_xlfn.XLOOKUP(A155,INDIRECT($A$5&amp;"!$AJ$41:$AJ$406"),INDIRECT($A$5&amp;"!$AK$41:$AK$406"))*SUM($F$3:$I$3)</f>
        <v>0</v>
      </c>
      <c r="C155" s="65" cm="1">
        <f t="array" aca="1" ref="C155" ca="1">_xlfn.XLOOKUP(A155,INDIRECT($A$5&amp;"!$AJ$41:$AJ$406"),INDIRECT($A$5&amp;"!$AL$41:$AL$406"))*SUM($F$3:$I$3)</f>
        <v>24.5</v>
      </c>
      <c r="D155" s="65" cm="1">
        <f t="array" aca="1" ref="D155" ca="1">_xlfn.XLOOKUP(A155,INDIRECT($A$5&amp;"!$AJ$41:$AJ$406"),INDIRECT($A$5&amp;"!$AO$41:$AO$406"))*SUM($F$3:$I$3)</f>
        <v>23.275000000000002</v>
      </c>
      <c r="E155" s="34" cm="1">
        <f t="array" ref="E155">SUMPRODUCT(('PT Storengy'!$B$8:$I$372)*('PT Storengy'!$A$8:$A$372=$A155)*('PT Storengy'!$B$5:$I$5=$A$6)*('PT Storengy'!$B$7:$I$7=$A$7))</f>
        <v>0</v>
      </c>
      <c r="F155" s="107">
        <f t="shared" ca="1" si="20"/>
        <v>22.126629599999994</v>
      </c>
      <c r="G155" s="141">
        <f t="shared" ca="1" si="23"/>
        <v>0.89778999999999998</v>
      </c>
      <c r="H155" s="35" cm="1">
        <f t="array" aca="1" ref="H155" ca="1">IF(ROUND(ROUND(G155,2)-G155,4)=0,_xlfn.XLOOKUP(G155,INDIRECT($A$4&amp;"!$G$41:$G$141"),INDIRECT($A$4&amp;"!$A$41:$A$141"),0,1,1),IF(G155&gt;=1,0,(ROUNDUP(G155,2)-G155)*100*_xlfn.XLOOKUP(G155,INDIRECT($A$4&amp;"!$G$41:$G$141"),INDIRECT($A$4&amp;"!$A$41:$A$141"),0,-1,-1)+(G155-ROUNDDOWN(G155,2))*100*_xlfn.XLOOKUP(G155,INDIRECT($A$4&amp;"!$G$41:$G$141"),INDIRECT($A$4&amp;"!$A$41:$A$141"),0,1,1)))</f>
        <v>0.48018567846923516</v>
      </c>
      <c r="I155" s="66">
        <f t="shared" ca="1" si="24"/>
        <v>130.71719999999999</v>
      </c>
      <c r="J155" s="106" cm="1">
        <f t="array" aca="1" ref="J155" ca="1">IF(COUNTIFS('PTC NaTran'!$K$7:$K$15996,"",'PTC NaTran'!$A$7:$A$15996,J$16,'PTC NaTran'!$D$7:$D$15996,$A155,'PTC NaTran'!$C$7:$C$15996,"DEL")&gt;0,J$14,SUMIFS('PTC NaTran'!$K$7:$K$15996,'PTC NaTran'!$A$7:$A$15996,J$16,'PTC NaTran'!$D$7:$D$15996,$A155,'PTC NaTran'!$C$7:$C$15996,"DEL")*1.0026*$F$4/INDIRECT($A$4&amp;"!D9"))</f>
        <v>272.22222222222223</v>
      </c>
      <c r="K155" s="106">
        <v>1000</v>
      </c>
      <c r="L155" s="107">
        <f t="shared" ca="1" si="21"/>
        <v>21.104608869872056</v>
      </c>
      <c r="M155" s="141">
        <f t="shared" ca="1" si="25"/>
        <v>0.85557000000000005</v>
      </c>
      <c r="N155" s="35" cm="1">
        <f t="array" aca="1" ref="N155" ca="1">IF(ROUND(ROUND(M155,2)-M155,4)=0,_xlfn.XLOOKUP(M155,INDIRECT($A$4&amp;"!$G$41:$G$141"),INDIRECT($A$4&amp;"!$A$41:$A$141"),0,1,1),IF(M155&gt;=1,0,(ROUNDUP(M155,2)-M155)*100*_xlfn.XLOOKUP(M155,INDIRECT($A$4&amp;"!$G$41:$G$141"),INDIRECT($A$4&amp;"!$A$41:$A$141"),0,-1,-1)+(M155-ROUNDDOWN(M155,2))*100*_xlfn.XLOOKUP(M155,INDIRECT($A$4&amp;"!$G$41:$G$141"),INDIRECT($A$4&amp;"!$A$41:$A$141"),0,1,1)))</f>
        <v>0.52577626844137804</v>
      </c>
      <c r="O155" s="66">
        <f t="shared" ca="1" si="26"/>
        <v>143.12798418681959</v>
      </c>
      <c r="S155" s="107">
        <f t="shared" ca="1" si="22"/>
        <v>26.230433106688587</v>
      </c>
      <c r="T155" s="51">
        <f t="shared" ca="1" si="27"/>
        <v>1</v>
      </c>
      <c r="U155" s="35" cm="1">
        <f t="array" aca="1" ref="U155" ca="1">IF(ROUND(ROUND(T155,2)-T155,4)=0,_xlfn.XLOOKUP(T155,INDIRECT($A$4&amp;"!$G$41:$G$141"),INDIRECT($A$4&amp;"!$A$41:$A$141"),0,1,1),IF(T155&gt;=1,0,(ROUNDUP(T155,2)-T155)*100*_xlfn.XLOOKUP(T155,INDIRECT($A$4&amp;"!$G$41:$G$141"),INDIRECT($A$4&amp;"!$A$41:$A$141"),0,-1,-1)+(T155-ROUNDDOWN(T155,2))*100*_xlfn.XLOOKUP(T155,INDIRECT($A$4&amp;"!$G$41:$G$141"),INDIRECT($A$4&amp;"!$A$41:$A$141"),0,1,1)))</f>
        <v>0.36981584897959191</v>
      </c>
      <c r="V155" s="66">
        <f t="shared" ca="1" si="28"/>
        <v>100.67209222222225</v>
      </c>
    </row>
    <row r="156" spans="1:22" x14ac:dyDescent="0.35">
      <c r="A156" s="32">
        <f t="shared" si="29"/>
        <v>46617</v>
      </c>
      <c r="B156" s="65" cm="1">
        <f t="array" aca="1" ref="B156" ca="1">_xlfn.XLOOKUP(A156,INDIRECT($A$5&amp;"!$AJ$41:$AJ$406"),INDIRECT($A$5&amp;"!$AK$41:$AK$406"))*SUM($F$3:$I$3)</f>
        <v>0</v>
      </c>
      <c r="C156" s="65" cm="1">
        <f t="array" aca="1" ref="C156" ca="1">_xlfn.XLOOKUP(A156,INDIRECT($A$5&amp;"!$AJ$41:$AJ$406"),INDIRECT($A$5&amp;"!$AL$41:$AL$406"))*SUM($F$3:$I$3)</f>
        <v>24.5</v>
      </c>
      <c r="D156" s="65" cm="1">
        <f t="array" aca="1" ref="D156" ca="1">_xlfn.XLOOKUP(A156,INDIRECT($A$5&amp;"!$AJ$41:$AJ$406"),INDIRECT($A$5&amp;"!$AO$41:$AO$406"))*SUM($F$3:$I$3)</f>
        <v>23.275000000000002</v>
      </c>
      <c r="E156" s="34" cm="1">
        <f t="array" ref="E156">SUMPRODUCT(('PT Storengy'!$B$8:$I$372)*('PT Storengy'!$A$8:$A$372=$A156)*('PT Storengy'!$B$5:$I$5=$A$6)*('PT Storengy'!$B$7:$I$7=$A$7))</f>
        <v>0</v>
      </c>
      <c r="F156" s="107">
        <f t="shared" ca="1" si="20"/>
        <v>22.255777099999992</v>
      </c>
      <c r="G156" s="141">
        <f t="shared" ca="1" si="23"/>
        <v>0.90312999999999999</v>
      </c>
      <c r="H156" s="35" cm="1">
        <f t="array" aca="1" ref="H156" ca="1">IF(ROUND(ROUND(G156,2)-G156,4)=0,_xlfn.XLOOKUP(G156,INDIRECT($A$4&amp;"!$G$41:$G$141"),INDIRECT($A$4&amp;"!$A$41:$A$141"),0,1,1),IF(G156&gt;=1,0,(ROUNDUP(G156,2)-G156)*100*_xlfn.XLOOKUP(G156,INDIRECT($A$4&amp;"!$G$41:$G$141"),INDIRECT($A$4&amp;"!$A$41:$A$141"),0,-1,-1)+(G156-ROUNDDOWN(G156,2))*100*_xlfn.XLOOKUP(G156,INDIRECT($A$4&amp;"!$G$41:$G$141"),INDIRECT($A$4&amp;"!$A$41:$A$141"),0,1,1)))</f>
        <v>0.47441936509994942</v>
      </c>
      <c r="I156" s="66">
        <f t="shared" ca="1" si="24"/>
        <v>129.14750000000001</v>
      </c>
      <c r="J156" s="106" cm="1">
        <f t="array" aca="1" ref="J156" ca="1">IF(COUNTIFS('PTC NaTran'!$K$7:$K$15996,"",'PTC NaTran'!$A$7:$A$15996,J$16,'PTC NaTran'!$D$7:$D$15996,$A156,'PTC NaTran'!$C$7:$C$15996,"DEL")&gt;0,J$14,SUMIFS('PTC NaTran'!$K$7:$K$15996,'PTC NaTran'!$A$7:$A$15996,J$16,'PTC NaTran'!$D$7:$D$15996,$A156,'PTC NaTran'!$C$7:$C$15996,"DEL")*1.0026*$F$4/INDIRECT($A$4&amp;"!D9"))</f>
        <v>272.22222222222223</v>
      </c>
      <c r="K156" s="106">
        <v>1000</v>
      </c>
      <c r="L156" s="107">
        <f t="shared" ca="1" si="21"/>
        <v>21.246020158018766</v>
      </c>
      <c r="M156" s="141">
        <f t="shared" ca="1" si="25"/>
        <v>0.86141000000000001</v>
      </c>
      <c r="N156" s="35" cm="1">
        <f t="array" aca="1" ref="N156" ca="1">IF(ROUND(ROUND(M156,2)-M156,4)=0,_xlfn.XLOOKUP(M156,INDIRECT($A$4&amp;"!$G$41:$G$141"),INDIRECT($A$4&amp;"!$A$41:$A$141"),0,1,1),IF(M156&gt;=1,0,(ROUNDUP(M156,2)-M156)*100*_xlfn.XLOOKUP(M156,INDIRECT($A$4&amp;"!$G$41:$G$141"),INDIRECT($A$4&amp;"!$A$41:$A$141"),0,-1,-1)+(M156-ROUNDDOWN(M156,2))*100*_xlfn.XLOOKUP(M156,INDIRECT($A$4&amp;"!$G$41:$G$141"),INDIRECT($A$4&amp;"!$A$41:$A$141"),0,1,1)))</f>
        <v>0.51947003808994952</v>
      </c>
      <c r="O156" s="66">
        <f t="shared" ca="1" si="26"/>
        <v>141.41128814670847</v>
      </c>
      <c r="S156" s="107">
        <f t="shared" ca="1" si="22"/>
        <v>26.331105198910809</v>
      </c>
      <c r="T156" s="51">
        <f t="shared" ca="1" si="27"/>
        <v>1</v>
      </c>
      <c r="U156" s="35" cm="1">
        <f t="array" aca="1" ref="U156" ca="1">IF(ROUND(ROUND(T156,2)-T156,4)=0,_xlfn.XLOOKUP(T156,INDIRECT($A$4&amp;"!$G$41:$G$141"),INDIRECT($A$4&amp;"!$A$41:$A$141"),0,1,1),IF(T156&gt;=1,0,(ROUNDUP(T156,2)-T156)*100*_xlfn.XLOOKUP(T156,INDIRECT($A$4&amp;"!$G$41:$G$141"),INDIRECT($A$4&amp;"!$A$41:$A$141"),0,-1,-1)+(T156-ROUNDDOWN(T156,2))*100*_xlfn.XLOOKUP(T156,INDIRECT($A$4&amp;"!$G$41:$G$141"),INDIRECT($A$4&amp;"!$A$41:$A$141"),0,1,1)))</f>
        <v>0.36981584897959191</v>
      </c>
      <c r="V156" s="66">
        <f t="shared" ca="1" si="28"/>
        <v>100.67209222222225</v>
      </c>
    </row>
    <row r="157" spans="1:22" x14ac:dyDescent="0.35">
      <c r="A157" s="32">
        <f t="shared" si="29"/>
        <v>46618</v>
      </c>
      <c r="B157" s="65" cm="1">
        <f t="array" aca="1" ref="B157" ca="1">_xlfn.XLOOKUP(A157,INDIRECT($A$5&amp;"!$AJ$41:$AJ$406"),INDIRECT($A$5&amp;"!$AK$41:$AK$406"))*SUM($F$3:$I$3)</f>
        <v>0</v>
      </c>
      <c r="C157" s="65" cm="1">
        <f t="array" aca="1" ref="C157" ca="1">_xlfn.XLOOKUP(A157,INDIRECT($A$5&amp;"!$AJ$41:$AJ$406"),INDIRECT($A$5&amp;"!$AL$41:$AL$406"))*SUM($F$3:$I$3)</f>
        <v>24.5</v>
      </c>
      <c r="D157" s="65" cm="1">
        <f t="array" aca="1" ref="D157" ca="1">_xlfn.XLOOKUP(A157,INDIRECT($A$5&amp;"!$AJ$41:$AJ$406"),INDIRECT($A$5&amp;"!$AO$41:$AO$406"))*SUM($F$3:$I$3)</f>
        <v>23.275000000000002</v>
      </c>
      <c r="E157" s="34" cm="1">
        <f t="array" ref="E157">SUMPRODUCT(('PT Storengy'!$B$8:$I$372)*('PT Storengy'!$A$8:$A$372=$A157)*('PT Storengy'!$B$5:$I$5=$A$6)*('PT Storengy'!$B$7:$I$7=$A$7))</f>
        <v>0</v>
      </c>
      <c r="F157" s="107">
        <f t="shared" ca="1" si="20"/>
        <v>22.383375499999993</v>
      </c>
      <c r="G157" s="141">
        <f t="shared" ca="1" si="23"/>
        <v>0.90839999999999999</v>
      </c>
      <c r="H157" s="35" cm="1">
        <f t="array" aca="1" ref="H157" ca="1">IF(ROUND(ROUND(G157,2)-G157,4)=0,_xlfn.XLOOKUP(G157,INDIRECT($A$4&amp;"!$G$41:$G$141"),INDIRECT($A$4&amp;"!$A$41:$A$141"),0,1,1),IF(G157&gt;=1,0,(ROUNDUP(G157,2)-G157)*100*_xlfn.XLOOKUP(G157,INDIRECT($A$4&amp;"!$G$41:$G$141"),INDIRECT($A$4&amp;"!$A$41:$A$141"),0,-1,-1)+(G157-ROUNDDOWN(G157,2))*100*_xlfn.XLOOKUP(G157,INDIRECT($A$4&amp;"!$G$41:$G$141"),INDIRECT($A$4&amp;"!$A$41:$A$141"),0,1,1)))</f>
        <v>0.46872864010816367</v>
      </c>
      <c r="I157" s="66">
        <f t="shared" ca="1" si="24"/>
        <v>127.5984</v>
      </c>
      <c r="J157" s="106" cm="1">
        <f t="array" aca="1" ref="J157" ca="1">IF(COUNTIFS('PTC NaTran'!$K$7:$K$15996,"",'PTC NaTran'!$A$7:$A$15996,J$16,'PTC NaTran'!$D$7:$D$15996,$A157,'PTC NaTran'!$C$7:$C$15996,"DEL")&gt;0,J$14,SUMIFS('PTC NaTran'!$K$7:$K$15996,'PTC NaTran'!$A$7:$A$15996,J$16,'PTC NaTran'!$D$7:$D$15996,$A157,'PTC NaTran'!$C$7:$C$15996,"DEL")*1.0026*$F$4/INDIRECT($A$4&amp;"!D9"))</f>
        <v>272.22222222222223</v>
      </c>
      <c r="K157" s="106">
        <v>1000</v>
      </c>
      <c r="L157" s="107">
        <f t="shared" ca="1" si="21"/>
        <v>21.385735326961459</v>
      </c>
      <c r="M157" s="141">
        <f t="shared" ca="1" si="25"/>
        <v>0.86717999999999995</v>
      </c>
      <c r="N157" s="35" cm="1">
        <f t="array" aca="1" ref="N157" ca="1">IF(ROUND(ROUND(M157,2)-M157,4)=0,_xlfn.XLOOKUP(M157,INDIRECT($A$4&amp;"!$G$41:$G$141"),INDIRECT($A$4&amp;"!$A$41:$A$141"),0,1,1),IF(M157&gt;=1,0,(ROUNDUP(M157,2)-M157)*100*_xlfn.XLOOKUP(M157,INDIRECT($A$4&amp;"!$G$41:$G$141"),INDIRECT($A$4&amp;"!$A$41:$A$141"),0,-1,-1)+(M157-ROUNDDOWN(M157,2))*100*_xlfn.XLOOKUP(M157,INDIRECT($A$4&amp;"!$G$41:$G$141"),INDIRECT($A$4&amp;"!$A$41:$A$141"),0,1,1)))</f>
        <v>0.51323939611602098</v>
      </c>
      <c r="O157" s="66">
        <f t="shared" ca="1" si="26"/>
        <v>139.71516894269462</v>
      </c>
      <c r="S157" s="107">
        <f t="shared" ca="1" si="22"/>
        <v>26.431777291133031</v>
      </c>
      <c r="T157" s="51">
        <f t="shared" ca="1" si="27"/>
        <v>1</v>
      </c>
      <c r="U157" s="35" cm="1">
        <f t="array" aca="1" ref="U157" ca="1">IF(ROUND(ROUND(T157,2)-T157,4)=0,_xlfn.XLOOKUP(T157,INDIRECT($A$4&amp;"!$G$41:$G$141"),INDIRECT($A$4&amp;"!$A$41:$A$141"),0,1,1),IF(T157&gt;=1,0,(ROUNDUP(T157,2)-T157)*100*_xlfn.XLOOKUP(T157,INDIRECT($A$4&amp;"!$G$41:$G$141"),INDIRECT($A$4&amp;"!$A$41:$A$141"),0,-1,-1)+(T157-ROUNDDOWN(T157,2))*100*_xlfn.XLOOKUP(T157,INDIRECT($A$4&amp;"!$G$41:$G$141"),INDIRECT($A$4&amp;"!$A$41:$A$141"),0,1,1)))</f>
        <v>0.36981584897959191</v>
      </c>
      <c r="V157" s="66">
        <f t="shared" ca="1" si="28"/>
        <v>100.67209222222225</v>
      </c>
    </row>
    <row r="158" spans="1:22" x14ac:dyDescent="0.35">
      <c r="A158" s="32">
        <f t="shared" si="29"/>
        <v>46619</v>
      </c>
      <c r="B158" s="65" cm="1">
        <f t="array" aca="1" ref="B158" ca="1">_xlfn.XLOOKUP(A158,INDIRECT($A$5&amp;"!$AJ$41:$AJ$406"),INDIRECT($A$5&amp;"!$AK$41:$AK$406"))*SUM($F$3:$I$3)</f>
        <v>0</v>
      </c>
      <c r="C158" s="65" cm="1">
        <f t="array" aca="1" ref="C158" ca="1">_xlfn.XLOOKUP(A158,INDIRECT($A$5&amp;"!$AJ$41:$AJ$406"),INDIRECT($A$5&amp;"!$AL$41:$AL$406"))*SUM($F$3:$I$3)</f>
        <v>24.5</v>
      </c>
      <c r="D158" s="65" cm="1">
        <f t="array" aca="1" ref="D158" ca="1">_xlfn.XLOOKUP(A158,INDIRECT($A$5&amp;"!$AJ$41:$AJ$406"),INDIRECT($A$5&amp;"!$AO$41:$AO$406"))*SUM($F$3:$I$3)</f>
        <v>23.275000000000002</v>
      </c>
      <c r="E158" s="34" cm="1">
        <f t="array" ref="E158">SUMPRODUCT(('PT Storengy'!$B$8:$I$372)*('PT Storengy'!$A$8:$A$372=$A158)*('PT Storengy'!$B$5:$I$5=$A$6)*('PT Storengy'!$B$7:$I$7=$A$7))</f>
        <v>0</v>
      </c>
      <c r="F158" s="107">
        <f t="shared" ca="1" si="20"/>
        <v>22.509442299999993</v>
      </c>
      <c r="G158" s="141">
        <f t="shared" ca="1" si="23"/>
        <v>0.91361000000000003</v>
      </c>
      <c r="H158" s="35" cm="1">
        <f t="array" aca="1" ref="H158" ca="1">IF(ROUND(ROUND(G158,2)-G158,4)=0,_xlfn.XLOOKUP(G158,INDIRECT($A$4&amp;"!$G$41:$G$141"),INDIRECT($A$4&amp;"!$A$41:$A$141"),0,1,1),IF(G158&gt;=1,0,(ROUNDUP(G158,2)-G158)*100*_xlfn.XLOOKUP(G158,INDIRECT($A$4&amp;"!$G$41:$G$141"),INDIRECT($A$4&amp;"!$A$41:$A$141"),0,-1,-1)+(G158-ROUNDDOWN(G158,2))*100*_xlfn.XLOOKUP(G158,INDIRECT($A$4&amp;"!$G$41:$G$141"),INDIRECT($A$4&amp;"!$A$41:$A$141"),0,1,1)))</f>
        <v>0.46310270515423502</v>
      </c>
      <c r="I158" s="66">
        <f t="shared" ca="1" si="24"/>
        <v>126.0668</v>
      </c>
      <c r="J158" s="106" cm="1">
        <f t="array" aca="1" ref="J158" ca="1">IF(COUNTIFS('PTC NaTran'!$K$7:$K$15996,"",'PTC NaTran'!$A$7:$A$15996,J$16,'PTC NaTran'!$D$7:$D$15996,$A158,'PTC NaTran'!$C$7:$C$15996,"DEL")&gt;0,J$14,SUMIFS('PTC NaTran'!$K$7:$K$15996,'PTC NaTran'!$A$7:$A$15996,J$16,'PTC NaTran'!$D$7:$D$15996,$A158,'PTC NaTran'!$C$7:$C$15996,"DEL")*1.0026*$F$4/INDIRECT($A$4&amp;"!D9"))</f>
        <v>272.22222222222223</v>
      </c>
      <c r="K158" s="106">
        <v>1000</v>
      </c>
      <c r="L158" s="107">
        <f t="shared" ca="1" si="21"/>
        <v>21.523772013988225</v>
      </c>
      <c r="M158" s="141">
        <f t="shared" ca="1" si="25"/>
        <v>0.87289000000000005</v>
      </c>
      <c r="N158" s="35" cm="1">
        <f t="array" aca="1" ref="N158" ca="1">IF(ROUND(ROUND(M158,2)-M158,4)=0,_xlfn.XLOOKUP(M158,INDIRECT($A$4&amp;"!$G$41:$G$141"),INDIRECT($A$4&amp;"!$A$41:$A$141"),0,1,1),IF(M158&gt;=1,0,(ROUNDUP(M158,2)-M158)*100*_xlfn.XLOOKUP(M158,INDIRECT($A$4&amp;"!$G$41:$G$141"),INDIRECT($A$4&amp;"!$A$41:$A$141"),0,-1,-1)+(M158-ROUNDDOWN(M158,2))*100*_xlfn.XLOOKUP(M158,INDIRECT($A$4&amp;"!$G$41:$G$141"),INDIRECT($A$4&amp;"!$A$41:$A$141"),0,1,1)))</f>
        <v>0.50707354417994943</v>
      </c>
      <c r="O158" s="66">
        <f t="shared" ca="1" si="26"/>
        <v>138.03668702676401</v>
      </c>
      <c r="S158" s="107">
        <f t="shared" ca="1" si="22"/>
        <v>26.532449383355253</v>
      </c>
      <c r="T158" s="51">
        <f t="shared" ca="1" si="27"/>
        <v>1</v>
      </c>
      <c r="U158" s="35" cm="1">
        <f t="array" aca="1" ref="U158" ca="1">IF(ROUND(ROUND(T158,2)-T158,4)=0,_xlfn.XLOOKUP(T158,INDIRECT($A$4&amp;"!$G$41:$G$141"),INDIRECT($A$4&amp;"!$A$41:$A$141"),0,1,1),IF(T158&gt;=1,0,(ROUNDUP(T158,2)-T158)*100*_xlfn.XLOOKUP(T158,INDIRECT($A$4&amp;"!$G$41:$G$141"),INDIRECT($A$4&amp;"!$A$41:$A$141"),0,-1,-1)+(T158-ROUNDDOWN(T158,2))*100*_xlfn.XLOOKUP(T158,INDIRECT($A$4&amp;"!$G$41:$G$141"),INDIRECT($A$4&amp;"!$A$41:$A$141"),0,1,1)))</f>
        <v>0.36981584897959191</v>
      </c>
      <c r="V158" s="66">
        <f t="shared" ca="1" si="28"/>
        <v>100.67209222222225</v>
      </c>
    </row>
    <row r="159" spans="1:22" x14ac:dyDescent="0.35">
      <c r="A159" s="32">
        <f t="shared" si="29"/>
        <v>46620</v>
      </c>
      <c r="B159" s="65" cm="1">
        <f t="array" aca="1" ref="B159" ca="1">_xlfn.XLOOKUP(A159,INDIRECT($A$5&amp;"!$AJ$41:$AJ$406"),INDIRECT($A$5&amp;"!$AK$41:$AK$406"))*SUM($F$3:$I$3)</f>
        <v>0</v>
      </c>
      <c r="C159" s="65" cm="1">
        <f t="array" aca="1" ref="C159" ca="1">_xlfn.XLOOKUP(A159,INDIRECT($A$5&amp;"!$AJ$41:$AJ$406"),INDIRECT($A$5&amp;"!$AL$41:$AL$406"))*SUM($F$3:$I$3)</f>
        <v>24.5</v>
      </c>
      <c r="D159" s="65" cm="1">
        <f t="array" aca="1" ref="D159" ca="1">_xlfn.XLOOKUP(A159,INDIRECT($A$5&amp;"!$AJ$41:$AJ$406"),INDIRECT($A$5&amp;"!$AO$41:$AO$406"))*SUM($F$3:$I$3)</f>
        <v>23.275000000000002</v>
      </c>
      <c r="E159" s="34" cm="1">
        <f t="array" ref="E159">SUMPRODUCT(('PT Storengy'!$B$8:$I$372)*('PT Storengy'!$A$8:$A$372=$A159)*('PT Storengy'!$B$5:$I$5=$A$6)*('PT Storengy'!$B$7:$I$7=$A$7))</f>
        <v>0</v>
      </c>
      <c r="F159" s="107">
        <f t="shared" ca="1" si="20"/>
        <v>22.633998199999994</v>
      </c>
      <c r="G159" s="141">
        <f t="shared" ca="1" si="23"/>
        <v>0.91874999999999996</v>
      </c>
      <c r="H159" s="35" cm="1">
        <f t="array" aca="1" ref="H159" ca="1">IF(ROUND(ROUND(G159,2)-G159,4)=0,_xlfn.XLOOKUP(G159,INDIRECT($A$4&amp;"!$G$41:$G$141"),INDIRECT($A$4&amp;"!$A$41:$A$141"),0,1,1),IF(G159&gt;=1,0,(ROUNDUP(G159,2)-G159)*100*_xlfn.XLOOKUP(G159,INDIRECT($A$4&amp;"!$G$41:$G$141"),INDIRECT($A$4&amp;"!$A$41:$A$141"),0,-1,-1)+(G159-ROUNDDOWN(G159,2))*100*_xlfn.XLOOKUP(G159,INDIRECT($A$4&amp;"!$G$41:$G$141"),INDIRECT($A$4&amp;"!$A$41:$A$141"),0,1,1)))</f>
        <v>0.45755235857780663</v>
      </c>
      <c r="I159" s="66">
        <f t="shared" ca="1" si="24"/>
        <v>124.55589999999999</v>
      </c>
      <c r="J159" s="106" cm="1">
        <f t="array" aca="1" ref="J159" ca="1">IF(COUNTIFS('PTC NaTran'!$K$7:$K$15996,"",'PTC NaTran'!$A$7:$A$15996,J$16,'PTC NaTran'!$D$7:$D$15996,$A159,'PTC NaTran'!$C$7:$C$15996,"DEL")&gt;0,J$14,SUMIFS('PTC NaTran'!$K$7:$K$15996,'PTC NaTran'!$A$7:$A$15996,J$16,'PTC NaTran'!$D$7:$D$15996,$A159,'PTC NaTran'!$C$7:$C$15996,"DEL")*1.0026*$F$4/INDIRECT($A$4&amp;"!D9"))</f>
        <v>272.22222222222223</v>
      </c>
      <c r="K159" s="106">
        <v>1000</v>
      </c>
      <c r="L159" s="107">
        <f t="shared" ca="1" si="21"/>
        <v>21.660153735483171</v>
      </c>
      <c r="M159" s="141">
        <f t="shared" ca="1" si="25"/>
        <v>0.87851999999999997</v>
      </c>
      <c r="N159" s="35" cm="1">
        <f t="array" aca="1" ref="N159" ca="1">IF(ROUND(ROUND(M159,2)-M159,4)=0,_xlfn.XLOOKUP(M159,INDIRECT($A$4&amp;"!$G$41:$G$141"),INDIRECT($A$4&amp;"!$A$41:$A$141"),0,1,1),IF(M159&gt;=1,0,(ROUNDUP(M159,2)-M159)*100*_xlfn.XLOOKUP(M159,INDIRECT($A$4&amp;"!$G$41:$G$141"),INDIRECT($A$4&amp;"!$A$41:$A$141"),0,-1,-1)+(M159-ROUNDDOWN(M159,2))*100*_xlfn.XLOOKUP(M159,INDIRECT($A$4&amp;"!$G$41:$G$141"),INDIRECT($A$4&amp;"!$A$41:$A$141"),0,1,1)))</f>
        <v>0.50099407896102088</v>
      </c>
      <c r="O159" s="66">
        <f t="shared" ca="1" si="26"/>
        <v>136.38172149494457</v>
      </c>
      <c r="S159" s="107">
        <f t="shared" ca="1" si="22"/>
        <v>26.633121475577475</v>
      </c>
      <c r="T159" s="51">
        <f t="shared" ca="1" si="27"/>
        <v>1</v>
      </c>
      <c r="U159" s="35" cm="1">
        <f t="array" aca="1" ref="U159" ca="1">IF(ROUND(ROUND(T159,2)-T159,4)=0,_xlfn.XLOOKUP(T159,INDIRECT($A$4&amp;"!$G$41:$G$141"),INDIRECT($A$4&amp;"!$A$41:$A$141"),0,1,1),IF(T159&gt;=1,0,(ROUNDUP(T159,2)-T159)*100*_xlfn.XLOOKUP(T159,INDIRECT($A$4&amp;"!$G$41:$G$141"),INDIRECT($A$4&amp;"!$A$41:$A$141"),0,-1,-1)+(T159-ROUNDDOWN(T159,2))*100*_xlfn.XLOOKUP(T159,INDIRECT($A$4&amp;"!$G$41:$G$141"),INDIRECT($A$4&amp;"!$A$41:$A$141"),0,1,1)))</f>
        <v>0.36981584897959191</v>
      </c>
      <c r="V159" s="66">
        <f t="shared" ca="1" si="28"/>
        <v>100.67209222222225</v>
      </c>
    </row>
    <row r="160" spans="1:22" x14ac:dyDescent="0.35">
      <c r="A160" s="32">
        <f t="shared" si="29"/>
        <v>46621</v>
      </c>
      <c r="B160" s="65" cm="1">
        <f t="array" aca="1" ref="B160" ca="1">_xlfn.XLOOKUP(A160,INDIRECT($A$5&amp;"!$AJ$41:$AJ$406"),INDIRECT($A$5&amp;"!$AK$41:$AK$406"))*SUM($F$3:$I$3)</f>
        <v>0</v>
      </c>
      <c r="C160" s="65" cm="1">
        <f t="array" aca="1" ref="C160" ca="1">_xlfn.XLOOKUP(A160,INDIRECT($A$5&amp;"!$AJ$41:$AJ$406"),INDIRECT($A$5&amp;"!$AL$41:$AL$406"))*SUM($F$3:$I$3)</f>
        <v>24.5</v>
      </c>
      <c r="D160" s="65" cm="1">
        <f t="array" aca="1" ref="D160" ca="1">_xlfn.XLOOKUP(A160,INDIRECT($A$5&amp;"!$AJ$41:$AJ$406"),INDIRECT($A$5&amp;"!$AO$41:$AO$406"))*SUM($F$3:$I$3)</f>
        <v>23.275000000000002</v>
      </c>
      <c r="E160" s="34" cm="1">
        <f t="array" ref="E160">SUMPRODUCT(('PT Storengy'!$B$8:$I$372)*('PT Storengy'!$A$8:$A$372=$A160)*('PT Storengy'!$B$5:$I$5=$A$6)*('PT Storengy'!$B$7:$I$7=$A$7))</f>
        <v>0</v>
      </c>
      <c r="F160" s="107">
        <f t="shared" ca="1" si="20"/>
        <v>22.757057899999992</v>
      </c>
      <c r="G160" s="141">
        <f t="shared" ca="1" si="23"/>
        <v>0.92383999999999999</v>
      </c>
      <c r="H160" s="35" cm="1">
        <f t="array" aca="1" ref="H160" ca="1">IF(ROUND(ROUND(G160,2)-G160,4)=0,_xlfn.XLOOKUP(G160,INDIRECT($A$4&amp;"!$G$41:$G$141"),INDIRECT($A$4&amp;"!$A$41:$A$141"),0,1,1),IF(G160&gt;=1,0,(ROUNDUP(G160,2)-G160)*100*_xlfn.XLOOKUP(G160,INDIRECT($A$4&amp;"!$G$41:$G$141"),INDIRECT($A$4&amp;"!$A$41:$A$141"),0,-1,-1)+(G160-ROUNDDOWN(G160,2))*100*_xlfn.XLOOKUP(G160,INDIRECT($A$4&amp;"!$G$41:$G$141"),INDIRECT($A$4&amp;"!$A$41:$A$141"),0,1,1)))</f>
        <v>0.45205600369959231</v>
      </c>
      <c r="I160" s="66">
        <f t="shared" ca="1" si="24"/>
        <v>123.05970000000001</v>
      </c>
      <c r="J160" s="106" cm="1">
        <f t="array" aca="1" ref="J160" ca="1">IF(COUNTIFS('PTC NaTran'!$K$7:$K$15996,"",'PTC NaTran'!$A$7:$A$15996,J$16,'PTC NaTran'!$D$7:$D$15996,$A160,'PTC NaTran'!$C$7:$C$15996,"DEL")&gt;0,J$14,SUMIFS('PTC NaTran'!$K$7:$K$15996,'PTC NaTran'!$A$7:$A$15996,J$16,'PTC NaTran'!$D$7:$D$15996,$A160,'PTC NaTran'!$C$7:$C$15996,"DEL")*1.0026*$F$4/INDIRECT($A$4&amp;"!D9"))</f>
        <v>272.22222222222223</v>
      </c>
      <c r="K160" s="106">
        <v>1000</v>
      </c>
      <c r="L160" s="107">
        <f t="shared" ca="1" si="21"/>
        <v>21.794898128734378</v>
      </c>
      <c r="M160" s="141">
        <f t="shared" ca="1" si="25"/>
        <v>0.88409000000000004</v>
      </c>
      <c r="N160" s="35" cm="1">
        <f t="array" aca="1" ref="N160" ca="1">IF(ROUND(ROUND(M160,2)-M160,4)=0,_xlfn.XLOOKUP(M160,INDIRECT($A$4&amp;"!$G$41:$G$141"),INDIRECT($A$4&amp;"!$A$41:$A$141"),0,1,1),IF(M160&gt;=1,0,(ROUNDUP(M160,2)-M160)*100*_xlfn.XLOOKUP(M160,INDIRECT($A$4&amp;"!$G$41:$G$141"),INDIRECT($A$4&amp;"!$A$41:$A$141"),0,-1,-1)+(M160-ROUNDDOWN(M160,2))*100*_xlfn.XLOOKUP(M160,INDIRECT($A$4&amp;"!$G$41:$G$141"),INDIRECT($A$4&amp;"!$A$41:$A$141"),0,1,1)))</f>
        <v>0.49497940377994942</v>
      </c>
      <c r="O160" s="66">
        <f t="shared" ca="1" si="26"/>
        <v>134.74439325120846</v>
      </c>
      <c r="S160" s="107">
        <f t="shared" ca="1" si="22"/>
        <v>26.733793567799697</v>
      </c>
      <c r="T160" s="51">
        <f t="shared" ca="1" si="27"/>
        <v>1</v>
      </c>
      <c r="U160" s="35" cm="1">
        <f t="array" aca="1" ref="U160" ca="1">IF(ROUND(ROUND(T160,2)-T160,4)=0,_xlfn.XLOOKUP(T160,INDIRECT($A$4&amp;"!$G$41:$G$141"),INDIRECT($A$4&amp;"!$A$41:$A$141"),0,1,1),IF(T160&gt;=1,0,(ROUNDUP(T160,2)-T160)*100*_xlfn.XLOOKUP(T160,INDIRECT($A$4&amp;"!$G$41:$G$141"),INDIRECT($A$4&amp;"!$A$41:$A$141"),0,-1,-1)+(T160-ROUNDDOWN(T160,2))*100*_xlfn.XLOOKUP(T160,INDIRECT($A$4&amp;"!$G$41:$G$141"),INDIRECT($A$4&amp;"!$A$41:$A$141"),0,1,1)))</f>
        <v>0.36981584897959191</v>
      </c>
      <c r="V160" s="66">
        <f t="shared" ca="1" si="28"/>
        <v>100.67209222222225</v>
      </c>
    </row>
    <row r="161" spans="1:22" x14ac:dyDescent="0.35">
      <c r="A161" s="32">
        <f t="shared" si="29"/>
        <v>46622</v>
      </c>
      <c r="B161" s="65" cm="1">
        <f t="array" aca="1" ref="B161" ca="1">_xlfn.XLOOKUP(A161,INDIRECT($A$5&amp;"!$AJ$41:$AJ$406"),INDIRECT($A$5&amp;"!$AK$41:$AK$406"))*SUM($F$3:$I$3)</f>
        <v>0</v>
      </c>
      <c r="C161" s="65" cm="1">
        <f t="array" aca="1" ref="C161" ca="1">_xlfn.XLOOKUP(A161,INDIRECT($A$5&amp;"!$AJ$41:$AJ$406"),INDIRECT($A$5&amp;"!$AL$41:$AL$406"))*SUM($F$3:$I$3)</f>
        <v>24.5</v>
      </c>
      <c r="D161" s="65" cm="1">
        <f t="array" aca="1" ref="D161" ca="1">_xlfn.XLOOKUP(A161,INDIRECT($A$5&amp;"!$AJ$41:$AJ$406"),INDIRECT($A$5&amp;"!$AO$41:$AO$406"))*SUM($F$3:$I$3)</f>
        <v>23.275000000000002</v>
      </c>
      <c r="E161" s="34" cm="1">
        <f t="array" ref="E161">SUMPRODUCT(('PT Storengy'!$B$8:$I$372)*('PT Storengy'!$A$8:$A$372=$A161)*('PT Storengy'!$B$5:$I$5=$A$6)*('PT Storengy'!$B$7:$I$7=$A$7))</f>
        <v>0</v>
      </c>
      <c r="F161" s="107">
        <f t="shared" ca="1" si="20"/>
        <v>22.878641899999991</v>
      </c>
      <c r="G161" s="141">
        <f t="shared" ca="1" si="23"/>
        <v>0.92886000000000002</v>
      </c>
      <c r="H161" s="35" cm="1">
        <f t="array" aca="1" ref="H161" ca="1">IF(ROUND(ROUND(G161,2)-G161,4)=0,_xlfn.XLOOKUP(G161,INDIRECT($A$4&amp;"!$G$41:$G$141"),INDIRECT($A$4&amp;"!$A$41:$A$141"),0,1,1),IF(G161&gt;=1,0,(ROUNDUP(G161,2)-G161)*100*_xlfn.XLOOKUP(G161,INDIRECT($A$4&amp;"!$G$41:$G$141"),INDIRECT($A$4&amp;"!$A$41:$A$141"),0,-1,-1)+(G161-ROUNDDOWN(G161,2))*100*_xlfn.XLOOKUP(G161,INDIRECT($A$4&amp;"!$G$41:$G$141"),INDIRECT($A$4&amp;"!$A$41:$A$141"),0,1,1)))</f>
        <v>0.44663523719887799</v>
      </c>
      <c r="I161" s="66">
        <f t="shared" ca="1" si="24"/>
        <v>121.584</v>
      </c>
      <c r="J161" s="106" cm="1">
        <f t="array" aca="1" ref="J161" ca="1">IF(COUNTIFS('PTC NaTran'!$K$7:$K$15996,"",'PTC NaTran'!$A$7:$A$15996,J$16,'PTC NaTran'!$D$7:$D$15996,$A161,'PTC NaTran'!$C$7:$C$15996,"DEL")&gt;0,J$14,SUMIFS('PTC NaTran'!$K$7:$K$15996,'PTC NaTran'!$A$7:$A$15996,J$16,'PTC NaTran'!$D$7:$D$15996,$A161,'PTC NaTran'!$C$7:$C$15996,"DEL")*1.0026*$F$4/INDIRECT($A$4&amp;"!D9"))</f>
        <v>272.22222222222223</v>
      </c>
      <c r="K161" s="106">
        <v>1000</v>
      </c>
      <c r="L161" s="107">
        <f t="shared" ca="1" si="21"/>
        <v>21.928025770577946</v>
      </c>
      <c r="M161" s="141">
        <f t="shared" ca="1" si="25"/>
        <v>0.88958999999999999</v>
      </c>
      <c r="N161" s="35" cm="1">
        <f t="array" aca="1" ref="N161" ca="1">IF(ROUND(ROUND(M161,2)-M161,4)=0,_xlfn.XLOOKUP(M161,INDIRECT($A$4&amp;"!$G$41:$G$141"),INDIRECT($A$4&amp;"!$A$41:$A$141"),0,1,1),IF(M161&gt;=1,0,(ROUNDUP(M161,2)-M161)*100*_xlfn.XLOOKUP(M161,INDIRECT($A$4&amp;"!$G$41:$G$141"),INDIRECT($A$4&amp;"!$A$41:$A$141"),0,-1,-1)+(M161-ROUNDDOWN(M161,2))*100*_xlfn.XLOOKUP(M161,INDIRECT($A$4&amp;"!$G$41:$G$141"),INDIRECT($A$4&amp;"!$A$41:$A$141"),0,1,1)))</f>
        <v>0.48904031697637801</v>
      </c>
      <c r="O161" s="66">
        <f t="shared" ca="1" si="26"/>
        <v>133.12764184356956</v>
      </c>
      <c r="S161" s="107">
        <f t="shared" ca="1" si="22"/>
        <v>26.83446566002192</v>
      </c>
      <c r="T161" s="51">
        <f t="shared" ca="1" si="27"/>
        <v>1</v>
      </c>
      <c r="U161" s="35" cm="1">
        <f t="array" aca="1" ref="U161" ca="1">IF(ROUND(ROUND(T161,2)-T161,4)=0,_xlfn.XLOOKUP(T161,INDIRECT($A$4&amp;"!$G$41:$G$141"),INDIRECT($A$4&amp;"!$A$41:$A$141"),0,1,1),IF(T161&gt;=1,0,(ROUNDUP(T161,2)-T161)*100*_xlfn.XLOOKUP(T161,INDIRECT($A$4&amp;"!$G$41:$G$141"),INDIRECT($A$4&amp;"!$A$41:$A$141"),0,-1,-1)+(T161-ROUNDDOWN(T161,2))*100*_xlfn.XLOOKUP(T161,INDIRECT($A$4&amp;"!$G$41:$G$141"),INDIRECT($A$4&amp;"!$A$41:$A$141"),0,1,1)))</f>
        <v>0.36981584897959191</v>
      </c>
      <c r="V161" s="66">
        <f t="shared" ca="1" si="28"/>
        <v>100.67209222222225</v>
      </c>
    </row>
    <row r="162" spans="1:22" x14ac:dyDescent="0.35">
      <c r="A162" s="32">
        <f t="shared" si="29"/>
        <v>46623</v>
      </c>
      <c r="B162" s="65" cm="1">
        <f t="array" aca="1" ref="B162" ca="1">_xlfn.XLOOKUP(A162,INDIRECT($A$5&amp;"!$AJ$41:$AJ$406"),INDIRECT($A$5&amp;"!$AK$41:$AK$406"))*SUM($F$3:$I$3)</f>
        <v>0</v>
      </c>
      <c r="C162" s="65" cm="1">
        <f t="array" aca="1" ref="C162" ca="1">_xlfn.XLOOKUP(A162,INDIRECT($A$5&amp;"!$AJ$41:$AJ$406"),INDIRECT($A$5&amp;"!$AL$41:$AL$406"))*SUM($F$3:$I$3)</f>
        <v>24.5</v>
      </c>
      <c r="D162" s="65" cm="1">
        <f t="array" aca="1" ref="D162" ca="1">_xlfn.XLOOKUP(A162,INDIRECT($A$5&amp;"!$AJ$41:$AJ$406"),INDIRECT($A$5&amp;"!$AO$41:$AO$406"))*SUM($F$3:$I$3)</f>
        <v>23.275000000000002</v>
      </c>
      <c r="E162" s="34" cm="1">
        <f t="array" ref="E162">SUMPRODUCT(('PT Storengy'!$B$8:$I$372)*('PT Storengy'!$A$8:$A$372=$A162)*('PT Storengy'!$B$5:$I$5=$A$6)*('PT Storengy'!$B$7:$I$7=$A$7))</f>
        <v>0</v>
      </c>
      <c r="F162" s="107">
        <f t="shared" ca="1" si="20"/>
        <v>22.99876789999999</v>
      </c>
      <c r="G162" s="141">
        <f t="shared" ca="1" si="23"/>
        <v>0.93381999999999998</v>
      </c>
      <c r="H162" s="35" cm="1">
        <f t="array" aca="1" ref="H162" ca="1">IF(ROUND(ROUND(G162,2)-G162,4)=0,_xlfn.XLOOKUP(G162,INDIRECT($A$4&amp;"!$G$41:$G$141"),INDIRECT($A$4&amp;"!$A$41:$A$141"),0,1,1),IF(G162&gt;=1,0,(ROUNDUP(G162,2)-G162)*100*_xlfn.XLOOKUP(G162,INDIRECT($A$4&amp;"!$G$41:$G$141"),INDIRECT($A$4&amp;"!$A$41:$A$141"),0,-1,-1)+(G162-ROUNDDOWN(G162,2))*100*_xlfn.XLOOKUP(G162,INDIRECT($A$4&amp;"!$G$41:$G$141"),INDIRECT($A$4&amp;"!$A$41:$A$141"),0,1,1)))</f>
        <v>0.44127926073602086</v>
      </c>
      <c r="I162" s="66">
        <f t="shared" ca="1" si="24"/>
        <v>120.126</v>
      </c>
      <c r="J162" s="106" cm="1">
        <f t="array" aca="1" ref="J162" ca="1">IF(COUNTIFS('PTC NaTran'!$K$7:$K$15996,"",'PTC NaTran'!$A$7:$A$15996,J$16,'PTC NaTran'!$D$7:$D$15996,$A162,'PTC NaTran'!$C$7:$C$15996,"DEL")&gt;0,J$14,SUMIFS('PTC NaTran'!$K$7:$K$15996,'PTC NaTran'!$A$7:$A$15996,J$16,'PTC NaTran'!$D$7:$D$15996,$A162,'PTC NaTran'!$C$7:$C$15996,"DEL")*1.0026*$F$4/INDIRECT($A$4&amp;"!D9"))</f>
        <v>272.22222222222223</v>
      </c>
      <c r="K162" s="106">
        <v>1000</v>
      </c>
      <c r="L162" s="107">
        <f t="shared" ca="1" si="21"/>
        <v>22.059557237849972</v>
      </c>
      <c r="M162" s="141">
        <f t="shared" ca="1" si="25"/>
        <v>0.89502000000000004</v>
      </c>
      <c r="N162" s="35" cm="1">
        <f t="array" aca="1" ref="N162" ca="1">IF(ROUND(ROUND(M162,2)-M162,4)=0,_xlfn.XLOOKUP(M162,INDIRECT($A$4&amp;"!$G$41:$G$141"),INDIRECT($A$4&amp;"!$A$41:$A$141"),0,1,1),IF(M162&gt;=1,0,(ROUNDUP(M162,2)-M162)*100*_xlfn.XLOOKUP(M162,INDIRECT($A$4&amp;"!$G$41:$G$141"),INDIRECT($A$4&amp;"!$A$41:$A$141"),0,-1,-1)+(M162-ROUNDDOWN(M162,2))*100*_xlfn.XLOOKUP(M162,INDIRECT($A$4&amp;"!$G$41:$G$141"),INDIRECT($A$4&amp;"!$A$41:$A$141"),0,1,1)))</f>
        <v>0.48317681855030653</v>
      </c>
      <c r="O162" s="66">
        <f t="shared" ca="1" si="26"/>
        <v>131.5314672720279</v>
      </c>
      <c r="S162" s="107">
        <f t="shared" ca="1" si="22"/>
        <v>26.935137752244142</v>
      </c>
      <c r="T162" s="51">
        <f t="shared" ca="1" si="27"/>
        <v>1</v>
      </c>
      <c r="U162" s="35" cm="1">
        <f t="array" aca="1" ref="U162" ca="1">IF(ROUND(ROUND(T162,2)-T162,4)=0,_xlfn.XLOOKUP(T162,INDIRECT($A$4&amp;"!$G$41:$G$141"),INDIRECT($A$4&amp;"!$A$41:$A$141"),0,1,1),IF(T162&gt;=1,0,(ROUNDUP(T162,2)-T162)*100*_xlfn.XLOOKUP(T162,INDIRECT($A$4&amp;"!$G$41:$G$141"),INDIRECT($A$4&amp;"!$A$41:$A$141"),0,-1,-1)+(T162-ROUNDDOWN(T162,2))*100*_xlfn.XLOOKUP(T162,INDIRECT($A$4&amp;"!$G$41:$G$141"),INDIRECT($A$4&amp;"!$A$41:$A$141"),0,1,1)))</f>
        <v>0.36981584897959191</v>
      </c>
      <c r="V162" s="66">
        <f t="shared" ca="1" si="28"/>
        <v>100.67209222222225</v>
      </c>
    </row>
    <row r="163" spans="1:22" x14ac:dyDescent="0.35">
      <c r="A163" s="32">
        <f t="shared" si="29"/>
        <v>46624</v>
      </c>
      <c r="B163" s="65" cm="1">
        <f t="array" aca="1" ref="B163" ca="1">_xlfn.XLOOKUP(A163,INDIRECT($A$5&amp;"!$AJ$41:$AJ$406"),INDIRECT($A$5&amp;"!$AK$41:$AK$406"))*SUM($F$3:$I$3)</f>
        <v>0</v>
      </c>
      <c r="C163" s="65" cm="1">
        <f t="array" aca="1" ref="C163" ca="1">_xlfn.XLOOKUP(A163,INDIRECT($A$5&amp;"!$AJ$41:$AJ$406"),INDIRECT($A$5&amp;"!$AL$41:$AL$406"))*SUM($F$3:$I$3)</f>
        <v>24.5</v>
      </c>
      <c r="D163" s="65" cm="1">
        <f t="array" aca="1" ref="D163" ca="1">_xlfn.XLOOKUP(A163,INDIRECT($A$5&amp;"!$AJ$41:$AJ$406"),INDIRECT($A$5&amp;"!$AO$41:$AO$406"))*SUM($F$3:$I$3)</f>
        <v>23.275000000000002</v>
      </c>
      <c r="E163" s="34" cm="1">
        <f t="array" ref="E163">SUMPRODUCT(('PT Storengy'!$B$8:$I$372)*('PT Storengy'!$A$8:$A$372=$A163)*('PT Storengy'!$B$5:$I$5=$A$6)*('PT Storengy'!$B$7:$I$7=$A$7))</f>
        <v>0</v>
      </c>
      <c r="F163" s="107">
        <f t="shared" ca="1" si="20"/>
        <v>23.117450599999991</v>
      </c>
      <c r="G163" s="141">
        <f t="shared" ca="1" si="23"/>
        <v>0.93872999999999995</v>
      </c>
      <c r="H163" s="35" cm="1">
        <f t="array" aca="1" ref="H163" ca="1">IF(ROUND(ROUND(G163,2)-G163,4)=0,_xlfn.XLOOKUP(G163,INDIRECT($A$4&amp;"!$G$41:$G$141"),INDIRECT($A$4&amp;"!$A$41:$A$141"),0,1,1),IF(G163&gt;=1,0,(ROUNDUP(G163,2)-G163)*100*_xlfn.XLOOKUP(G163,INDIRECT($A$4&amp;"!$G$41:$G$141"),INDIRECT($A$4&amp;"!$A$41:$A$141"),0,-1,-1)+(G163-ROUNDDOWN(G163,2))*100*_xlfn.XLOOKUP(G163,INDIRECT($A$4&amp;"!$G$41:$G$141"),INDIRECT($A$4&amp;"!$A$41:$A$141"),0,1,1)))</f>
        <v>0.43597727597137814</v>
      </c>
      <c r="I163" s="66">
        <f t="shared" ca="1" si="24"/>
        <v>118.6827</v>
      </c>
      <c r="J163" s="106" cm="1">
        <f t="array" aca="1" ref="J163" ca="1">IF(COUNTIFS('PTC NaTran'!$K$7:$K$15996,"",'PTC NaTran'!$A$7:$A$15996,J$16,'PTC NaTran'!$D$7:$D$15996,$A163,'PTC NaTran'!$C$7:$C$15996,"DEL")&gt;0,J$14,SUMIFS('PTC NaTran'!$K$7:$K$15996,'PTC NaTran'!$A$7:$A$15996,J$16,'PTC NaTran'!$D$7:$D$15996,$A163,'PTC NaTran'!$C$7:$C$15996,"DEL")*1.0026*$F$4/INDIRECT($A$4&amp;"!D9"))</f>
        <v>272.22222222222223</v>
      </c>
      <c r="K163" s="106">
        <v>1000</v>
      </c>
      <c r="L163" s="107">
        <f t="shared" ca="1" si="21"/>
        <v>22.189510167838542</v>
      </c>
      <c r="M163" s="141">
        <f t="shared" ca="1" si="25"/>
        <v>0.90039000000000002</v>
      </c>
      <c r="N163" s="35" cm="1">
        <f t="array" aca="1" ref="N163" ca="1">IF(ROUND(ROUND(M163,2)-M163,4)=0,_xlfn.XLOOKUP(M163,INDIRECT($A$4&amp;"!$G$41:$G$141"),INDIRECT($A$4&amp;"!$A$41:$A$141"),0,1,1),IF(M163&gt;=1,0,(ROUNDUP(M163,2)-M163)*100*_xlfn.XLOOKUP(M163,INDIRECT($A$4&amp;"!$G$41:$G$141"),INDIRECT($A$4&amp;"!$A$41:$A$141"),0,-1,-1)+(M163-ROUNDDOWN(M163,2))*100*_xlfn.XLOOKUP(M163,INDIRECT($A$4&amp;"!$G$41:$G$141"),INDIRECT($A$4&amp;"!$A$41:$A$141"),0,1,1)))</f>
        <v>0.47737811016209231</v>
      </c>
      <c r="O163" s="66">
        <f t="shared" ca="1" si="26"/>
        <v>129.95292998856957</v>
      </c>
      <c r="S163" s="107">
        <f t="shared" ca="1" si="22"/>
        <v>27.035809844466364</v>
      </c>
      <c r="T163" s="51">
        <f t="shared" ca="1" si="27"/>
        <v>1</v>
      </c>
      <c r="U163" s="35" cm="1">
        <f t="array" aca="1" ref="U163" ca="1">IF(ROUND(ROUND(T163,2)-T163,4)=0,_xlfn.XLOOKUP(T163,INDIRECT($A$4&amp;"!$G$41:$G$141"),INDIRECT($A$4&amp;"!$A$41:$A$141"),0,1,1),IF(T163&gt;=1,0,(ROUNDUP(T163,2)-T163)*100*_xlfn.XLOOKUP(T163,INDIRECT($A$4&amp;"!$G$41:$G$141"),INDIRECT($A$4&amp;"!$A$41:$A$141"),0,-1,-1)+(T163-ROUNDDOWN(T163,2))*100*_xlfn.XLOOKUP(T163,INDIRECT($A$4&amp;"!$G$41:$G$141"),INDIRECT($A$4&amp;"!$A$41:$A$141"),0,1,1)))</f>
        <v>0.36981584897959191</v>
      </c>
      <c r="V163" s="66">
        <f t="shared" ca="1" si="28"/>
        <v>100.67209222222225</v>
      </c>
    </row>
    <row r="164" spans="1:22" x14ac:dyDescent="0.35">
      <c r="A164" s="32">
        <f t="shared" si="29"/>
        <v>46625</v>
      </c>
      <c r="B164" s="65" cm="1">
        <f t="array" aca="1" ref="B164" ca="1">_xlfn.XLOOKUP(A164,INDIRECT($A$5&amp;"!$AJ$41:$AJ$406"),INDIRECT($A$5&amp;"!$AK$41:$AK$406"))*SUM($F$3:$I$3)</f>
        <v>0</v>
      </c>
      <c r="C164" s="65" cm="1">
        <f t="array" aca="1" ref="C164" ca="1">_xlfn.XLOOKUP(A164,INDIRECT($A$5&amp;"!$AJ$41:$AJ$406"),INDIRECT($A$5&amp;"!$AL$41:$AL$406"))*SUM($F$3:$I$3)</f>
        <v>24.5</v>
      </c>
      <c r="D164" s="65" cm="1">
        <f t="array" aca="1" ref="D164" ca="1">_xlfn.XLOOKUP(A164,INDIRECT($A$5&amp;"!$AJ$41:$AJ$406"),INDIRECT($A$5&amp;"!$AO$41:$AO$406"))*SUM($F$3:$I$3)</f>
        <v>23.275000000000002</v>
      </c>
      <c r="E164" s="34" cm="1">
        <f t="array" ref="E164">SUMPRODUCT(('PT Storengy'!$B$8:$I$372)*('PT Storengy'!$A$8:$A$372=$A164)*('PT Storengy'!$B$5:$I$5=$A$6)*('PT Storengy'!$B$7:$I$7=$A$7))</f>
        <v>0</v>
      </c>
      <c r="F164" s="107">
        <f t="shared" ca="1" si="20"/>
        <v>23.234710599999993</v>
      </c>
      <c r="G164" s="141">
        <f t="shared" ca="1" si="23"/>
        <v>0.94357000000000002</v>
      </c>
      <c r="H164" s="35" cm="1">
        <f t="array" aca="1" ref="H164" ca="1">IF(ROUND(ROUND(G164,2)-G164,4)=0,_xlfn.XLOOKUP(G164,INDIRECT($A$4&amp;"!$G$41:$G$141"),INDIRECT($A$4&amp;"!$A$41:$A$141"),0,1,1),IF(G164&gt;=1,0,(ROUNDUP(G164,2)-G164)*100*_xlfn.XLOOKUP(G164,INDIRECT($A$4&amp;"!$G$41:$G$141"),INDIRECT($A$4&amp;"!$A$41:$A$141"),0,-1,-1)+(G164-ROUNDDOWN(G164,2))*100*_xlfn.XLOOKUP(G164,INDIRECT($A$4&amp;"!$G$41:$G$141"),INDIRECT($A$4&amp;"!$A$41:$A$141"),0,1,1)))</f>
        <v>0.43075087958423508</v>
      </c>
      <c r="I164" s="66">
        <f t="shared" ca="1" si="24"/>
        <v>117.26</v>
      </c>
      <c r="J164" s="106" cm="1">
        <f t="array" aca="1" ref="J164" ca="1">IF(COUNTIFS('PTC NaTran'!$K$7:$K$15996,"",'PTC NaTran'!$A$7:$A$15996,J$16,'PTC NaTran'!$D$7:$D$15996,$A164,'PTC NaTran'!$C$7:$C$15996,"DEL")&gt;0,J$14,SUMIFS('PTC NaTran'!$K$7:$K$15996,'PTC NaTran'!$A$7:$A$15996,J$16,'PTC NaTran'!$D$7:$D$15996,$A164,'PTC NaTran'!$C$7:$C$15996,"DEL")*1.0026*$F$4/INDIRECT($A$4&amp;"!D9"))</f>
        <v>272.22222222222223</v>
      </c>
      <c r="K164" s="106">
        <v>1000</v>
      </c>
      <c r="L164" s="107">
        <f t="shared" ca="1" si="21"/>
        <v>22.31790513737975</v>
      </c>
      <c r="M164" s="141">
        <f t="shared" ca="1" si="25"/>
        <v>0.90569</v>
      </c>
      <c r="N164" s="35" cm="1">
        <f t="array" aca="1" ref="N164" ca="1">IF(ROUND(ROUND(M164,2)-M164,4)=0,_xlfn.XLOOKUP(M164,INDIRECT($A$4&amp;"!$G$41:$G$141"),INDIRECT($A$4&amp;"!$A$41:$A$141"),0,1,1),IF(M164&gt;=1,0,(ROUNDUP(M164,2)-M164)*100*_xlfn.XLOOKUP(M164,INDIRECT($A$4&amp;"!$G$41:$G$141"),INDIRECT($A$4&amp;"!$A$41:$A$141"),0,-1,-1)+(M164-ROUNDDOWN(M164,2))*100*_xlfn.XLOOKUP(M164,INDIRECT($A$4&amp;"!$G$41:$G$141"),INDIRECT($A$4&amp;"!$A$41:$A$141"),0,1,1)))</f>
        <v>0.47165499015137791</v>
      </c>
      <c r="O164" s="66">
        <f t="shared" ca="1" si="26"/>
        <v>128.39496954120844</v>
      </c>
      <c r="S164" s="107">
        <f t="shared" ca="1" si="22"/>
        <v>27.136481936688586</v>
      </c>
      <c r="T164" s="51">
        <f t="shared" ca="1" si="27"/>
        <v>1</v>
      </c>
      <c r="U164" s="35" cm="1">
        <f t="array" aca="1" ref="U164" ca="1">IF(ROUND(ROUND(T164,2)-T164,4)=0,_xlfn.XLOOKUP(T164,INDIRECT($A$4&amp;"!$G$41:$G$141"),INDIRECT($A$4&amp;"!$A$41:$A$141"),0,1,1),IF(T164&gt;=1,0,(ROUNDUP(T164,2)-T164)*100*_xlfn.XLOOKUP(T164,INDIRECT($A$4&amp;"!$G$41:$G$141"),INDIRECT($A$4&amp;"!$A$41:$A$141"),0,-1,-1)+(T164-ROUNDDOWN(T164,2))*100*_xlfn.XLOOKUP(T164,INDIRECT($A$4&amp;"!$G$41:$G$141"),INDIRECT($A$4&amp;"!$A$41:$A$141"),0,1,1)))</f>
        <v>0.36981584897959191</v>
      </c>
      <c r="V164" s="66">
        <f t="shared" ca="1" si="28"/>
        <v>100.67209222222225</v>
      </c>
    </row>
    <row r="165" spans="1:22" x14ac:dyDescent="0.35">
      <c r="A165" s="32">
        <f t="shared" si="29"/>
        <v>46626</v>
      </c>
      <c r="B165" s="65" cm="1">
        <f t="array" aca="1" ref="B165" ca="1">_xlfn.XLOOKUP(A165,INDIRECT($A$5&amp;"!$AJ$41:$AJ$406"),INDIRECT($A$5&amp;"!$AK$41:$AK$406"))*SUM($F$3:$I$3)</f>
        <v>0</v>
      </c>
      <c r="C165" s="65" cm="1">
        <f t="array" aca="1" ref="C165" ca="1">_xlfn.XLOOKUP(A165,INDIRECT($A$5&amp;"!$AJ$41:$AJ$406"),INDIRECT($A$5&amp;"!$AL$41:$AL$406"))*SUM($F$3:$I$3)</f>
        <v>24.5</v>
      </c>
      <c r="D165" s="65" cm="1">
        <f t="array" aca="1" ref="D165" ca="1">_xlfn.XLOOKUP(A165,INDIRECT($A$5&amp;"!$AJ$41:$AJ$406"),INDIRECT($A$5&amp;"!$AO$41:$AO$406"))*SUM($F$3:$I$3)</f>
        <v>23.275000000000002</v>
      </c>
      <c r="E165" s="34" cm="1">
        <f t="array" ref="E165">SUMPRODUCT(('PT Storengy'!$B$8:$I$372)*('PT Storengy'!$A$8:$A$372=$A165)*('PT Storengy'!$B$5:$I$5=$A$6)*('PT Storengy'!$B$7:$I$7=$A$7))</f>
        <v>0</v>
      </c>
      <c r="F165" s="107">
        <f t="shared" ca="1" si="20"/>
        <v>23.274999999999991</v>
      </c>
      <c r="G165" s="141">
        <f t="shared" ca="1" si="23"/>
        <v>0.94835999999999998</v>
      </c>
      <c r="H165" s="35" cm="1">
        <f t="array" aca="1" ref="H165" ca="1">IF(ROUND(ROUND(G165,2)-G165,4)=0,_xlfn.XLOOKUP(G165,INDIRECT($A$4&amp;"!$G$41:$G$141"),INDIRECT($A$4&amp;"!$A$41:$A$141"),0,1,1),IF(G165&gt;=1,0,(ROUNDUP(G165,2)-G165)*100*_xlfn.XLOOKUP(G165,INDIRECT($A$4&amp;"!$G$41:$G$141"),INDIRECT($A$4&amp;"!$A$41:$A$141"),0,-1,-1)+(G165-ROUNDDOWN(G165,2))*100*_xlfn.XLOOKUP(G165,INDIRECT($A$4&amp;"!$G$41:$G$141"),INDIRECT($A$4&amp;"!$A$41:$A$141"),0,1,1)))</f>
        <v>0.42557847489530659</v>
      </c>
      <c r="I165" s="66">
        <f t="shared" ca="1" si="24"/>
        <v>40.289400000000001</v>
      </c>
      <c r="J165" s="106" cm="1">
        <f t="array" aca="1" ref="J165" ca="1">IF(COUNTIFS('PTC NaTran'!$K$7:$K$15996,"",'PTC NaTran'!$A$7:$A$15996,J$16,'PTC NaTran'!$D$7:$D$15996,$A165,'PTC NaTran'!$C$7:$C$15996,"DEL")&gt;0,J$14,SUMIFS('PTC NaTran'!$K$7:$K$15996,'PTC NaTran'!$A$7:$A$15996,J$16,'PTC NaTran'!$D$7:$D$15996,$A165,'PTC NaTran'!$C$7:$C$15996,"DEL")*1.0026*$F$4/INDIRECT($A$4&amp;"!D9"))</f>
        <v>272.22222222222223</v>
      </c>
      <c r="K165" s="106">
        <v>1000</v>
      </c>
      <c r="L165" s="107">
        <f t="shared" ca="1" si="21"/>
        <v>22.444759783761679</v>
      </c>
      <c r="M165" s="141">
        <f t="shared" ca="1" si="25"/>
        <v>0.91093000000000002</v>
      </c>
      <c r="N165" s="35" cm="1">
        <f t="array" aca="1" ref="N165" ca="1">IF(ROUND(ROUND(M165,2)-M165,4)=0,_xlfn.XLOOKUP(M165,INDIRECT($A$4&amp;"!$G$41:$G$141"),INDIRECT($A$4&amp;"!$A$41:$A$141"),0,1,1),IF(M165&gt;=1,0,(ROUNDUP(M165,2)-M165)*100*_xlfn.XLOOKUP(M165,INDIRECT($A$4&amp;"!$G$41:$G$141"),INDIRECT($A$4&amp;"!$A$41:$A$141"),0,-1,-1)+(M165-ROUNDDOWN(M165,2))*100*_xlfn.XLOOKUP(M165,INDIRECT($A$4&amp;"!$G$41:$G$141"),INDIRECT($A$4&amp;"!$A$41:$A$141"),0,1,1)))</f>
        <v>0.46599666017852071</v>
      </c>
      <c r="O165" s="66">
        <f t="shared" ca="1" si="26"/>
        <v>126.85464638193064</v>
      </c>
      <c r="S165" s="107">
        <f t="shared" ca="1" si="22"/>
        <v>27.237154028910808</v>
      </c>
      <c r="T165" s="51">
        <f t="shared" ca="1" si="27"/>
        <v>1</v>
      </c>
      <c r="U165" s="35" cm="1">
        <f t="array" aca="1" ref="U165" ca="1">IF(ROUND(ROUND(T165,2)-T165,4)=0,_xlfn.XLOOKUP(T165,INDIRECT($A$4&amp;"!$G$41:$G$141"),INDIRECT($A$4&amp;"!$A$41:$A$141"),0,1,1),IF(T165&gt;=1,0,(ROUNDUP(T165,2)-T165)*100*_xlfn.XLOOKUP(T165,INDIRECT($A$4&amp;"!$G$41:$G$141"),INDIRECT($A$4&amp;"!$A$41:$A$141"),0,-1,-1)+(T165-ROUNDDOWN(T165,2))*100*_xlfn.XLOOKUP(T165,INDIRECT($A$4&amp;"!$G$41:$G$141"),INDIRECT($A$4&amp;"!$A$41:$A$141"),0,1,1)))</f>
        <v>0.36981584897959191</v>
      </c>
      <c r="V165" s="66">
        <f t="shared" ca="1" si="28"/>
        <v>100.67209222222225</v>
      </c>
    </row>
    <row r="166" spans="1:22" x14ac:dyDescent="0.35">
      <c r="A166" s="32">
        <f t="shared" si="29"/>
        <v>46627</v>
      </c>
      <c r="B166" s="65" cm="1">
        <f t="array" aca="1" ref="B166" ca="1">_xlfn.XLOOKUP(A166,INDIRECT($A$5&amp;"!$AJ$41:$AJ$406"),INDIRECT($A$5&amp;"!$AK$41:$AK$406"))*SUM($F$3:$I$3)</f>
        <v>0</v>
      </c>
      <c r="C166" s="65" cm="1">
        <f t="array" aca="1" ref="C166" ca="1">_xlfn.XLOOKUP(A166,INDIRECT($A$5&amp;"!$AJ$41:$AJ$406"),INDIRECT($A$5&amp;"!$AL$41:$AL$406"))*SUM($F$3:$I$3)</f>
        <v>24.5</v>
      </c>
      <c r="D166" s="65" cm="1">
        <f t="array" aca="1" ref="D166" ca="1">_xlfn.XLOOKUP(A166,INDIRECT($A$5&amp;"!$AJ$41:$AJ$406"),INDIRECT($A$5&amp;"!$AO$41:$AO$406"))*SUM($F$3:$I$3)</f>
        <v>23.275000000000002</v>
      </c>
      <c r="E166" s="34" cm="1">
        <f t="array" ref="E166">SUMPRODUCT(('PT Storengy'!$B$8:$I$372)*('PT Storengy'!$A$8:$A$372=$A166)*('PT Storengy'!$B$5:$I$5=$A$6)*('PT Storengy'!$B$7:$I$7=$A$7))</f>
        <v>0</v>
      </c>
      <c r="F166" s="107">
        <f t="shared" ca="1" si="20"/>
        <v>23.274999999999991</v>
      </c>
      <c r="G166" s="141">
        <f t="shared" ca="1" si="23"/>
        <v>0.95</v>
      </c>
      <c r="H166" s="35" cm="1">
        <f t="array" aca="1" ref="H166" ca="1">IF(ROUND(ROUND(G166,2)-G166,4)=0,_xlfn.XLOOKUP(G166,INDIRECT($A$4&amp;"!$G$41:$G$141"),INDIRECT($A$4&amp;"!$A$41:$A$141"),0,1,1),IF(G166&gt;=1,0,(ROUNDUP(G166,2)-G166)*100*_xlfn.XLOOKUP(G166,INDIRECT($A$4&amp;"!$G$41:$G$141"),INDIRECT($A$4&amp;"!$A$41:$A$141"),0,-1,-1)+(G166-ROUNDDOWN(G166,2))*100*_xlfn.XLOOKUP(G166,INDIRECT($A$4&amp;"!$G$41:$G$141"),INDIRECT($A$4&amp;"!$A$41:$A$141"),0,1,1)))</f>
        <v>0.42380754719387764</v>
      </c>
      <c r="I166" s="66">
        <f t="shared" ca="1" si="24"/>
        <v>0</v>
      </c>
      <c r="J166" s="106" cm="1">
        <f t="array" aca="1" ref="J166" ca="1">IF(COUNTIFS('PTC NaTran'!$K$7:$K$15996,"",'PTC NaTran'!$A$7:$A$15996,J$16,'PTC NaTran'!$D$7:$D$15996,$A166,'PTC NaTran'!$C$7:$C$15996,"DEL")&gt;0,J$14,SUMIFS('PTC NaTran'!$K$7:$K$15996,'PTC NaTran'!$A$7:$A$15996,J$16,'PTC NaTran'!$D$7:$D$15996,$A166,'PTC NaTran'!$C$7:$C$15996,"DEL")*1.0026*$F$4/INDIRECT($A$4&amp;"!D9"))</f>
        <v>272.22222222222223</v>
      </c>
      <c r="K166" s="106">
        <v>1000</v>
      </c>
      <c r="L166" s="107">
        <f t="shared" ca="1" si="21"/>
        <v>22.570091744272414</v>
      </c>
      <c r="M166" s="141">
        <f t="shared" ca="1" si="25"/>
        <v>0.91610999999999998</v>
      </c>
      <c r="N166" s="35" cm="1">
        <f t="array" aca="1" ref="N166" ca="1">IF(ROUND(ROUND(M166,2)-M166,4)=0,_xlfn.XLOOKUP(M166,INDIRECT($A$4&amp;"!$G$41:$G$141"),INDIRECT($A$4&amp;"!$A$41:$A$141"),0,1,1),IF(M166&gt;=1,0,(ROUNDUP(M166,2)-M166)*100*_xlfn.XLOOKUP(M166,INDIRECT($A$4&amp;"!$G$41:$G$141"),INDIRECT($A$4&amp;"!$A$41:$A$141"),0,-1,-1)+(M166-ROUNDDOWN(M166,2))*100*_xlfn.XLOOKUP(M166,INDIRECT($A$4&amp;"!$G$41:$G$141"),INDIRECT($A$4&amp;"!$A$41:$A$141"),0,1,1)))</f>
        <v>0.46040312024352081</v>
      </c>
      <c r="O166" s="66">
        <f t="shared" ca="1" si="26"/>
        <v>125.33196051073622</v>
      </c>
      <c r="S166" s="107">
        <f t="shared" ca="1" si="22"/>
        <v>27.33782612113303</v>
      </c>
      <c r="T166" s="51">
        <f t="shared" ca="1" si="27"/>
        <v>1</v>
      </c>
      <c r="U166" s="35" cm="1">
        <f t="array" aca="1" ref="U166" ca="1">IF(ROUND(ROUND(T166,2)-T166,4)=0,_xlfn.XLOOKUP(T166,INDIRECT($A$4&amp;"!$G$41:$G$141"),INDIRECT($A$4&amp;"!$A$41:$A$141"),0,1,1),IF(T166&gt;=1,0,(ROUNDUP(T166,2)-T166)*100*_xlfn.XLOOKUP(T166,INDIRECT($A$4&amp;"!$G$41:$G$141"),INDIRECT($A$4&amp;"!$A$41:$A$141"),0,-1,-1)+(T166-ROUNDDOWN(T166,2))*100*_xlfn.XLOOKUP(T166,INDIRECT($A$4&amp;"!$G$41:$G$141"),INDIRECT($A$4&amp;"!$A$41:$A$141"),0,1,1)))</f>
        <v>0.36981584897959191</v>
      </c>
      <c r="V166" s="66">
        <f t="shared" ca="1" si="28"/>
        <v>100.67209222222225</v>
      </c>
    </row>
    <row r="167" spans="1:22" x14ac:dyDescent="0.35">
      <c r="A167" s="32">
        <f t="shared" si="29"/>
        <v>46628</v>
      </c>
      <c r="B167" s="65" cm="1">
        <f t="array" aca="1" ref="B167" ca="1">_xlfn.XLOOKUP(A167,INDIRECT($A$5&amp;"!$AJ$41:$AJ$406"),INDIRECT($A$5&amp;"!$AK$41:$AK$406"))*SUM($F$3:$I$3)</f>
        <v>0</v>
      </c>
      <c r="C167" s="65" cm="1">
        <f t="array" aca="1" ref="C167" ca="1">_xlfn.XLOOKUP(A167,INDIRECT($A$5&amp;"!$AJ$41:$AJ$406"),INDIRECT($A$5&amp;"!$AL$41:$AL$406"))*SUM($F$3:$I$3)</f>
        <v>24.5</v>
      </c>
      <c r="D167" s="65" cm="1">
        <f t="array" aca="1" ref="D167" ca="1">_xlfn.XLOOKUP(A167,INDIRECT($A$5&amp;"!$AJ$41:$AJ$406"),INDIRECT($A$5&amp;"!$AO$41:$AO$406"))*SUM($F$3:$I$3)</f>
        <v>23.275000000000002</v>
      </c>
      <c r="E167" s="34" cm="1">
        <f t="array" ref="E167">SUMPRODUCT(('PT Storengy'!$B$8:$I$372)*('PT Storengy'!$A$8:$A$372=$A167)*('PT Storengy'!$B$5:$I$5=$A$6)*('PT Storengy'!$B$7:$I$7=$A$7))</f>
        <v>0</v>
      </c>
      <c r="F167" s="107">
        <f t="shared" ca="1" si="20"/>
        <v>23.274999999999991</v>
      </c>
      <c r="G167" s="141">
        <f t="shared" ca="1" si="23"/>
        <v>0.95</v>
      </c>
      <c r="H167" s="35" cm="1">
        <f t="array" aca="1" ref="H167" ca="1">IF(ROUND(ROUND(G167,2)-G167,4)=0,_xlfn.XLOOKUP(G167,INDIRECT($A$4&amp;"!$G$41:$G$141"),INDIRECT($A$4&amp;"!$A$41:$A$141"),0,1,1),IF(G167&gt;=1,0,(ROUNDUP(G167,2)-G167)*100*_xlfn.XLOOKUP(G167,INDIRECT($A$4&amp;"!$G$41:$G$141"),INDIRECT($A$4&amp;"!$A$41:$A$141"),0,-1,-1)+(G167-ROUNDDOWN(G167,2))*100*_xlfn.XLOOKUP(G167,INDIRECT($A$4&amp;"!$G$41:$G$141"),INDIRECT($A$4&amp;"!$A$41:$A$141"),0,1,1)))</f>
        <v>0.42380754719387764</v>
      </c>
      <c r="I167" s="66">
        <f t="shared" ca="1" si="24"/>
        <v>0</v>
      </c>
      <c r="J167" s="106" cm="1">
        <f t="array" aca="1" ref="J167" ca="1">IF(COUNTIFS('PTC NaTran'!$K$7:$K$15996,"",'PTC NaTran'!$A$7:$A$15996,J$16,'PTC NaTran'!$D$7:$D$15996,$A167,'PTC NaTran'!$C$7:$C$15996,"DEL")&gt;0,J$14,SUMIFS('PTC NaTran'!$K$7:$K$15996,'PTC NaTran'!$A$7:$A$15996,J$16,'PTC NaTran'!$D$7:$D$15996,$A167,'PTC NaTran'!$C$7:$C$15996,"DEL")*1.0026*$F$4/INDIRECT($A$4&amp;"!D9"))</f>
        <v>272.22222222222223</v>
      </c>
      <c r="K167" s="106">
        <v>1000</v>
      </c>
      <c r="L167" s="107">
        <f t="shared" ca="1" si="21"/>
        <v>22.69391865620004</v>
      </c>
      <c r="M167" s="141">
        <f t="shared" ca="1" si="25"/>
        <v>0.92122999999999999</v>
      </c>
      <c r="N167" s="35" cm="1">
        <f t="array" aca="1" ref="N167" ca="1">IF(ROUND(ROUND(M167,2)-M167,4)=0,_xlfn.XLOOKUP(M167,INDIRECT($A$4&amp;"!$G$41:$G$141"),INDIRECT($A$4&amp;"!$A$41:$A$141"),0,1,1),IF(M167&gt;=1,0,(ROUNDUP(M167,2)-M167)*100*_xlfn.XLOOKUP(M167,INDIRECT($A$4&amp;"!$G$41:$G$141"),INDIRECT($A$4&amp;"!$A$41:$A$141"),0,-1,-1)+(M167-ROUNDDOWN(M167,2))*100*_xlfn.XLOOKUP(M167,INDIRECT($A$4&amp;"!$G$41:$G$141"),INDIRECT($A$4&amp;"!$A$41:$A$141"),0,1,1)))</f>
        <v>0.45487437034637807</v>
      </c>
      <c r="O167" s="66">
        <f t="shared" ca="1" si="26"/>
        <v>123.82691192762515</v>
      </c>
      <c r="S167" s="107">
        <f t="shared" ca="1" si="22"/>
        <v>27.438498213355253</v>
      </c>
      <c r="T167" s="51">
        <f t="shared" ca="1" si="27"/>
        <v>1</v>
      </c>
      <c r="U167" s="35" cm="1">
        <f t="array" aca="1" ref="U167" ca="1">IF(ROUND(ROUND(T167,2)-T167,4)=0,_xlfn.XLOOKUP(T167,INDIRECT($A$4&amp;"!$G$41:$G$141"),INDIRECT($A$4&amp;"!$A$41:$A$141"),0,1,1),IF(T167&gt;=1,0,(ROUNDUP(T167,2)-T167)*100*_xlfn.XLOOKUP(T167,INDIRECT($A$4&amp;"!$G$41:$G$141"),INDIRECT($A$4&amp;"!$A$41:$A$141"),0,-1,-1)+(T167-ROUNDDOWN(T167,2))*100*_xlfn.XLOOKUP(T167,INDIRECT($A$4&amp;"!$G$41:$G$141"),INDIRECT($A$4&amp;"!$A$41:$A$141"),0,1,1)))</f>
        <v>0.36981584897959191</v>
      </c>
      <c r="V167" s="66">
        <f t="shared" ca="1" si="28"/>
        <v>100.67209222222225</v>
      </c>
    </row>
    <row r="168" spans="1:22" x14ac:dyDescent="0.35">
      <c r="A168" s="32">
        <f t="shared" si="29"/>
        <v>46629</v>
      </c>
      <c r="B168" s="65" cm="1">
        <f t="array" aca="1" ref="B168" ca="1">_xlfn.XLOOKUP(A168,INDIRECT($A$5&amp;"!$AJ$41:$AJ$406"),INDIRECT($A$5&amp;"!$AK$41:$AK$406"))*SUM($F$3:$I$3)</f>
        <v>0</v>
      </c>
      <c r="C168" s="65" cm="1">
        <f t="array" aca="1" ref="C168" ca="1">_xlfn.XLOOKUP(A168,INDIRECT($A$5&amp;"!$AJ$41:$AJ$406"),INDIRECT($A$5&amp;"!$AL$41:$AL$406"))*SUM($F$3:$I$3)</f>
        <v>24.5</v>
      </c>
      <c r="D168" s="65" cm="1">
        <f t="array" aca="1" ref="D168" ca="1">_xlfn.XLOOKUP(A168,INDIRECT($A$5&amp;"!$AJ$41:$AJ$406"),INDIRECT($A$5&amp;"!$AO$41:$AO$406"))*SUM($F$3:$I$3)</f>
        <v>23.275000000000002</v>
      </c>
      <c r="E168" s="34" cm="1">
        <f t="array" ref="E168">SUMPRODUCT(('PT Storengy'!$B$8:$I$372)*('PT Storengy'!$A$8:$A$372=$A168)*('PT Storengy'!$B$5:$I$5=$A$6)*('PT Storengy'!$B$7:$I$7=$A$7))</f>
        <v>0</v>
      </c>
      <c r="F168" s="107">
        <f t="shared" ca="1" si="20"/>
        <v>23.274999999999991</v>
      </c>
      <c r="G168" s="141">
        <f t="shared" ca="1" si="23"/>
        <v>0.95</v>
      </c>
      <c r="H168" s="35" cm="1">
        <f t="array" aca="1" ref="H168" ca="1">IF(ROUND(ROUND(G168,2)-G168,4)=0,_xlfn.XLOOKUP(G168,INDIRECT($A$4&amp;"!$G$41:$G$141"),INDIRECT($A$4&amp;"!$A$41:$A$141"),0,1,1),IF(G168&gt;=1,0,(ROUNDUP(G168,2)-G168)*100*_xlfn.XLOOKUP(G168,INDIRECT($A$4&amp;"!$G$41:$G$141"),INDIRECT($A$4&amp;"!$A$41:$A$141"),0,-1,-1)+(G168-ROUNDDOWN(G168,2))*100*_xlfn.XLOOKUP(G168,INDIRECT($A$4&amp;"!$G$41:$G$141"),INDIRECT($A$4&amp;"!$A$41:$A$141"),0,1,1)))</f>
        <v>0.42380754719387764</v>
      </c>
      <c r="I168" s="66">
        <f t="shared" ca="1" si="24"/>
        <v>0</v>
      </c>
      <c r="J168" s="106" cm="1">
        <f t="array" aca="1" ref="J168" ca="1">IF(COUNTIFS('PTC NaTran'!$K$7:$K$15996,"",'PTC NaTran'!$A$7:$A$15996,J$16,'PTC NaTran'!$D$7:$D$15996,$A168,'PTC NaTran'!$C$7:$C$15996,"DEL")&gt;0,J$14,SUMIFS('PTC NaTran'!$K$7:$K$15996,'PTC NaTran'!$A$7:$A$15996,J$16,'PTC NaTran'!$D$7:$D$15996,$A168,'PTC NaTran'!$C$7:$C$15996,"DEL")*1.0026*$F$4/INDIRECT($A$4&amp;"!D9"))</f>
        <v>272.22222222222223</v>
      </c>
      <c r="K168" s="106">
        <v>1000</v>
      </c>
      <c r="L168" s="107">
        <f t="shared" ca="1" si="21"/>
        <v>22.81626109638065</v>
      </c>
      <c r="M168" s="141">
        <f t="shared" ca="1" si="25"/>
        <v>0.92627999999999999</v>
      </c>
      <c r="N168" s="35" cm="1">
        <f t="array" aca="1" ref="N168" ca="1">IF(ROUND(ROUND(M168,2)-M168,4)=0,_xlfn.XLOOKUP(M168,INDIRECT($A$4&amp;"!$G$41:$G$141"),INDIRECT($A$4&amp;"!$A$41:$A$141"),0,1,1),IF(M168&gt;=1,0,(ROUNDUP(M168,2)-M168)*100*_xlfn.XLOOKUP(M168,INDIRECT($A$4&amp;"!$G$41:$G$141"),INDIRECT($A$4&amp;"!$A$41:$A$141"),0,-1,-1)+(M168-ROUNDDOWN(M168,2))*100*_xlfn.XLOOKUP(M168,INDIRECT($A$4&amp;"!$G$41:$G$141"),INDIRECT($A$4&amp;"!$A$41:$A$141"),0,1,1)))</f>
        <v>0.4494212088267352</v>
      </c>
      <c r="O168" s="66">
        <f t="shared" ca="1" si="26"/>
        <v>122.34244018061125</v>
      </c>
      <c r="S168" s="107">
        <f t="shared" ca="1" si="22"/>
        <v>27.539170305577475</v>
      </c>
      <c r="T168" s="51">
        <f t="shared" ca="1" si="27"/>
        <v>1</v>
      </c>
      <c r="U168" s="35" cm="1">
        <f t="array" aca="1" ref="U168" ca="1">IF(ROUND(ROUND(T168,2)-T168,4)=0,_xlfn.XLOOKUP(T168,INDIRECT($A$4&amp;"!$G$41:$G$141"),INDIRECT($A$4&amp;"!$A$41:$A$141"),0,1,1),IF(T168&gt;=1,0,(ROUNDUP(T168,2)-T168)*100*_xlfn.XLOOKUP(T168,INDIRECT($A$4&amp;"!$G$41:$G$141"),INDIRECT($A$4&amp;"!$A$41:$A$141"),0,-1,-1)+(T168-ROUNDDOWN(T168,2))*100*_xlfn.XLOOKUP(T168,INDIRECT($A$4&amp;"!$G$41:$G$141"),INDIRECT($A$4&amp;"!$A$41:$A$141"),0,1,1)))</f>
        <v>0.36981584897959191</v>
      </c>
      <c r="V168" s="66">
        <f t="shared" ca="1" si="28"/>
        <v>100.67209222222225</v>
      </c>
    </row>
    <row r="169" spans="1:22" x14ac:dyDescent="0.35">
      <c r="A169" s="32">
        <f t="shared" si="29"/>
        <v>46630</v>
      </c>
      <c r="B169" s="65" cm="1">
        <f t="array" aca="1" ref="B169" ca="1">_xlfn.XLOOKUP(A169,INDIRECT($A$5&amp;"!$AJ$41:$AJ$406"),INDIRECT($A$5&amp;"!$AK$41:$AK$406"))*SUM($F$3:$I$3)</f>
        <v>0</v>
      </c>
      <c r="C169" s="65" cm="1">
        <f t="array" aca="1" ref="C169" ca="1">_xlfn.XLOOKUP(A169,INDIRECT($A$5&amp;"!$AJ$41:$AJ$406"),INDIRECT($A$5&amp;"!$AL$41:$AL$406"))*SUM($F$3:$I$3)</f>
        <v>23.275000000000002</v>
      </c>
      <c r="D169" s="65" cm="1">
        <f t="array" aca="1" ref="D169" ca="1">_xlfn.XLOOKUP(A169,INDIRECT($A$5&amp;"!$AJ$41:$AJ$406"),INDIRECT($A$5&amp;"!$AO$41:$AO$406"))*SUM($F$3:$I$3)</f>
        <v>23.275000000000002</v>
      </c>
      <c r="E169" s="34" cm="1">
        <f t="array" ref="E169">SUMPRODUCT(('PT Storengy'!$B$8:$I$372)*('PT Storengy'!$A$8:$A$372=$A169)*('PT Storengy'!$B$5:$I$5=$A$6)*('PT Storengy'!$B$7:$I$7=$A$7))</f>
        <v>0</v>
      </c>
      <c r="F169" s="107">
        <f t="shared" ca="1" si="20"/>
        <v>23.274999999999991</v>
      </c>
      <c r="G169" s="141">
        <f t="shared" ca="1" si="23"/>
        <v>0.95</v>
      </c>
      <c r="H169" s="35" cm="1">
        <f t="array" aca="1" ref="H169" ca="1">IF(ROUND(ROUND(G169,2)-G169,4)=0,_xlfn.XLOOKUP(G169,INDIRECT($A$4&amp;"!$G$41:$G$141"),INDIRECT($A$4&amp;"!$A$41:$A$141"),0,1,1),IF(G169&gt;=1,0,(ROUNDUP(G169,2)-G169)*100*_xlfn.XLOOKUP(G169,INDIRECT($A$4&amp;"!$G$41:$G$141"),INDIRECT($A$4&amp;"!$A$41:$A$141"),0,-1,-1)+(G169-ROUNDDOWN(G169,2))*100*_xlfn.XLOOKUP(G169,INDIRECT($A$4&amp;"!$G$41:$G$141"),INDIRECT($A$4&amp;"!$A$41:$A$141"),0,1,1)))</f>
        <v>0.42380754719387764</v>
      </c>
      <c r="I169" s="66">
        <f t="shared" ca="1" si="24"/>
        <v>0</v>
      </c>
      <c r="J169" s="106" cm="1">
        <f t="array" aca="1" ref="J169" ca="1">IF(COUNTIFS('PTC NaTran'!$K$7:$K$15996,"",'PTC NaTran'!$A$7:$A$15996,J$16,'PTC NaTran'!$D$7:$D$15996,$A169,'PTC NaTran'!$C$7:$C$15996,"DEL")&gt;0,J$14,SUMIFS('PTC NaTran'!$K$7:$K$15996,'PTC NaTran'!$A$7:$A$15996,J$16,'PTC NaTran'!$D$7:$D$15996,$A169,'PTC NaTran'!$C$7:$C$15996,"DEL")*1.0026*$F$4/INDIRECT($A$4&amp;"!D9"))</f>
        <v>272.22222222222223</v>
      </c>
      <c r="K169" s="106">
        <v>1000</v>
      </c>
      <c r="L169" s="107">
        <f t="shared" ca="1" si="21"/>
        <v>22.937133762554318</v>
      </c>
      <c r="M169" s="141">
        <f t="shared" ca="1" si="25"/>
        <v>0.93128</v>
      </c>
      <c r="N169" s="35" cm="1">
        <f t="array" aca="1" ref="N169" ca="1">IF(ROUND(ROUND(M169,2)-M169,4)=0,_xlfn.XLOOKUP(M169,INDIRECT($A$4&amp;"!$G$41:$G$141"),INDIRECT($A$4&amp;"!$A$41:$A$141"),0,1,1),IF(M169&gt;=1,0,(ROUNDUP(M169,2)-M169)*100*_xlfn.XLOOKUP(M169,INDIRECT($A$4&amp;"!$G$41:$G$141"),INDIRECT($A$4&amp;"!$A$41:$A$141"),0,-1,-1)+(M169-ROUNDDOWN(M169,2))*100*_xlfn.XLOOKUP(M169,INDIRECT($A$4&amp;"!$G$41:$G$141"),INDIRECT($A$4&amp;"!$A$41:$A$141"),0,1,1)))</f>
        <v>0.44402203900530657</v>
      </c>
      <c r="O169" s="66">
        <f t="shared" ca="1" si="26"/>
        <v>120.87266617366679</v>
      </c>
      <c r="S169" s="107">
        <f t="shared" ca="1" si="22"/>
        <v>27.639842397799697</v>
      </c>
      <c r="T169" s="51">
        <f t="shared" ca="1" si="27"/>
        <v>1</v>
      </c>
      <c r="U169" s="35" cm="1">
        <f t="array" aca="1" ref="U169" ca="1">IF(ROUND(ROUND(T169,2)-T169,4)=0,_xlfn.XLOOKUP(T169,INDIRECT($A$4&amp;"!$G$41:$G$141"),INDIRECT($A$4&amp;"!$A$41:$A$141"),0,1,1),IF(T169&gt;=1,0,(ROUNDUP(T169,2)-T169)*100*_xlfn.XLOOKUP(T169,INDIRECT($A$4&amp;"!$G$41:$G$141"),INDIRECT($A$4&amp;"!$A$41:$A$141"),0,-1,-1)+(T169-ROUNDDOWN(T169,2))*100*_xlfn.XLOOKUP(T169,INDIRECT($A$4&amp;"!$G$41:$G$141"),INDIRECT($A$4&amp;"!$A$41:$A$141"),0,1,1)))</f>
        <v>0.36981584897959191</v>
      </c>
      <c r="V169" s="66">
        <f t="shared" ca="1" si="28"/>
        <v>100.67209222222225</v>
      </c>
    </row>
    <row r="170" spans="1:22" x14ac:dyDescent="0.35">
      <c r="A170" s="32">
        <f t="shared" si="29"/>
        <v>46631</v>
      </c>
      <c r="B170" s="65" cm="1">
        <f t="array" aca="1" ref="B170" ca="1">_xlfn.XLOOKUP(A170,INDIRECT($A$5&amp;"!$AJ$41:$AJ$406"),INDIRECT($A$5&amp;"!$AK$41:$AK$406"))*SUM($F$3:$I$3)</f>
        <v>0</v>
      </c>
      <c r="C170" s="65" cm="1">
        <f t="array" aca="1" ref="C170" ca="1">_xlfn.XLOOKUP(A170,INDIRECT($A$5&amp;"!$AJ$41:$AJ$406"),INDIRECT($A$5&amp;"!$AL$41:$AL$406"))*SUM($F$3:$I$3)</f>
        <v>24.5</v>
      </c>
      <c r="D170" s="65" cm="1">
        <f t="array" aca="1" ref="D170" ca="1">_xlfn.XLOOKUP(A170,INDIRECT($A$5&amp;"!$AJ$41:$AJ$406"),INDIRECT($A$5&amp;"!$AO$41:$AO$406"))*SUM($F$3:$I$3)</f>
        <v>24.5</v>
      </c>
      <c r="E170" s="34" cm="1">
        <f t="array" ref="E170">SUMPRODUCT(('PT Storengy'!$B$8:$I$372)*('PT Storengy'!$A$8:$A$372=$A170)*('PT Storengy'!$B$5:$I$5=$A$6)*('PT Storengy'!$B$7:$I$7=$A$7))</f>
        <v>0.05</v>
      </c>
      <c r="F170" s="107">
        <f t="shared" ca="1" si="20"/>
        <v>23.384601299999993</v>
      </c>
      <c r="G170" s="141">
        <f t="shared" ca="1" si="23"/>
        <v>0.95</v>
      </c>
      <c r="H170" s="35" cm="1">
        <f t="array" aca="1" ref="H170" ca="1">IF(ROUND(ROUND(G170,2)-G170,4)=0,_xlfn.XLOOKUP(G170,INDIRECT($A$4&amp;"!$G$41:$G$141"),INDIRECT($A$4&amp;"!$A$41:$A$141"),0,1,1),IF(G170&gt;=1,0,(ROUNDUP(G170,2)-G170)*100*_xlfn.XLOOKUP(G170,INDIRECT($A$4&amp;"!$G$41:$G$141"),INDIRECT($A$4&amp;"!$A$41:$A$141"),0,-1,-1)+(G170-ROUNDDOWN(G170,2))*100*_xlfn.XLOOKUP(G170,INDIRECT($A$4&amp;"!$G$41:$G$141"),INDIRECT($A$4&amp;"!$A$41:$A$141"),0,1,1)))</f>
        <v>0.42380754719387764</v>
      </c>
      <c r="I170" s="66">
        <f t="shared" ca="1" si="24"/>
        <v>109.60129999999999</v>
      </c>
      <c r="J170" s="106" cm="1">
        <f t="array" aca="1" ref="J170" ca="1">IF(COUNTIFS('PTC NaTran'!$K$7:$K$15996,"",'PTC NaTran'!$A$7:$A$15996,J$16,'PTC NaTran'!$D$7:$D$15996,$A170,'PTC NaTran'!$C$7:$C$15996,"DEL")&gt;0,J$14,SUMIFS('PTC NaTran'!$K$7:$K$15996,'PTC NaTran'!$A$7:$A$15996,J$16,'PTC NaTran'!$D$7:$D$15996,$A170,'PTC NaTran'!$C$7:$C$15996,"DEL")*1.0026*$F$4/INDIRECT($A$4&amp;"!D9"))</f>
        <v>272.22222222222223</v>
      </c>
      <c r="K170" s="106">
        <v>1000</v>
      </c>
      <c r="L170" s="107">
        <f t="shared" ca="1" si="21"/>
        <v>23.050586058106997</v>
      </c>
      <c r="M170" s="141">
        <f t="shared" ca="1" si="25"/>
        <v>0.93620999999999999</v>
      </c>
      <c r="N170" s="35" cm="1">
        <f t="array" aca="1" ref="N170" ca="1">IF(ROUND(ROUND(M170,2)-M170,4)=0,_xlfn.XLOOKUP(M170,INDIRECT($A$4&amp;"!$G$41:$G$141"),INDIRECT($A$4&amp;"!$A$41:$A$141"),0,1,1),IF(M170&gt;=1,0,(ROUNDUP(M170,2)-M170)*100*_xlfn.XLOOKUP(M170,INDIRECT($A$4&amp;"!$G$41:$G$141"),INDIRECT($A$4&amp;"!$A$41:$A$141"),0,-1,-1)+(M170-ROUNDDOWN(M170,2))*100*_xlfn.XLOOKUP(M170,INDIRECT($A$4&amp;"!$G$41:$G$141"),INDIRECT($A$4&amp;"!$A$41:$A$141"),0,1,1)))</f>
        <v>0.43869845756137804</v>
      </c>
      <c r="O170" s="66">
        <f t="shared" ca="1" si="26"/>
        <v>113.45229555267859</v>
      </c>
      <c r="S170" s="107">
        <f t="shared" ca="1" si="22"/>
        <v>27.740514490021919</v>
      </c>
      <c r="T170" s="51">
        <f t="shared" ca="1" si="27"/>
        <v>1</v>
      </c>
      <c r="U170" s="35" cm="1">
        <f t="array" aca="1" ref="U170" ca="1">IF(ROUND(ROUND(T170,2)-T170,4)=0,_xlfn.XLOOKUP(T170,INDIRECT($A$4&amp;"!$G$41:$G$141"),INDIRECT($A$4&amp;"!$A$41:$A$141"),0,1,1),IF(T170&gt;=1,0,(ROUNDUP(T170,2)-T170)*100*_xlfn.XLOOKUP(T170,INDIRECT($A$4&amp;"!$G$41:$G$141"),INDIRECT($A$4&amp;"!$A$41:$A$141"),0,-1,-1)+(T170-ROUNDDOWN(T170,2))*100*_xlfn.XLOOKUP(T170,INDIRECT($A$4&amp;"!$G$41:$G$141"),INDIRECT($A$4&amp;"!$A$41:$A$141"),0,1,1)))</f>
        <v>0.36981584897959191</v>
      </c>
      <c r="V170" s="66">
        <f t="shared" ca="1" si="28"/>
        <v>100.67209222222225</v>
      </c>
    </row>
    <row r="171" spans="1:22" x14ac:dyDescent="0.35">
      <c r="A171" s="32">
        <f t="shared" si="29"/>
        <v>46632</v>
      </c>
      <c r="B171" s="65" cm="1">
        <f t="array" aca="1" ref="B171" ca="1">_xlfn.XLOOKUP(A171,INDIRECT($A$5&amp;"!$AJ$41:$AJ$406"),INDIRECT($A$5&amp;"!$AK$41:$AK$406"))*SUM($F$3:$I$3)</f>
        <v>0</v>
      </c>
      <c r="C171" s="65" cm="1">
        <f t="array" aca="1" ref="C171" ca="1">_xlfn.XLOOKUP(A171,INDIRECT($A$5&amp;"!$AJ$41:$AJ$406"),INDIRECT($A$5&amp;"!$AL$41:$AL$406"))*SUM($F$3:$I$3)</f>
        <v>24.5</v>
      </c>
      <c r="D171" s="65" cm="1">
        <f t="array" aca="1" ref="D171" ca="1">_xlfn.XLOOKUP(A171,INDIRECT($A$5&amp;"!$AJ$41:$AJ$406"),INDIRECT($A$5&amp;"!$AO$41:$AO$406"))*SUM($F$3:$I$3)</f>
        <v>24.5</v>
      </c>
      <c r="E171" s="34" cm="1">
        <f t="array" ref="E171">SUMPRODUCT(('PT Storengy'!$B$8:$I$372)*('PT Storengy'!$A$8:$A$372=$A171)*('PT Storengy'!$B$5:$I$5=$A$6)*('PT Storengy'!$B$7:$I$7=$A$7))</f>
        <v>0.05</v>
      </c>
      <c r="F171" s="107">
        <f t="shared" ca="1" si="20"/>
        <v>23.492954399999991</v>
      </c>
      <c r="G171" s="141">
        <f t="shared" ca="1" si="23"/>
        <v>0.95447000000000004</v>
      </c>
      <c r="H171" s="35" cm="1">
        <f t="array" aca="1" ref="H171" ca="1">IF(ROUND(ROUND(G171,2)-G171,4)=0,_xlfn.XLOOKUP(G171,INDIRECT($A$4&amp;"!$G$41:$G$141"),INDIRECT($A$4&amp;"!$A$41:$A$141"),0,1,1),IF(G171&gt;=1,0,(ROUNDUP(G171,2)-G171)*100*_xlfn.XLOOKUP(G171,INDIRECT($A$4&amp;"!$G$41:$G$141"),INDIRECT($A$4&amp;"!$A$41:$A$141"),0,-1,-1)+(G171-ROUNDDOWN(G171,2))*100*_xlfn.XLOOKUP(G171,INDIRECT($A$4&amp;"!$G$41:$G$141"),INDIRECT($A$4&amp;"!$A$41:$A$141"),0,1,1)))</f>
        <v>0.41898068937352073</v>
      </c>
      <c r="I171" s="66">
        <f t="shared" ca="1" si="24"/>
        <v>108.3531</v>
      </c>
      <c r="J171" s="106" cm="1">
        <f t="array" aca="1" ref="J171" ca="1">IF(COUNTIFS('PTC NaTran'!$K$7:$K$15996,"",'PTC NaTran'!$A$7:$A$15996,J$16,'PTC NaTran'!$D$7:$D$15996,$A171,'PTC NaTran'!$C$7:$C$15996,"DEL")&gt;0,J$14,SUMIFS('PTC NaTran'!$K$7:$K$15996,'PTC NaTran'!$A$7:$A$15996,J$16,'PTC NaTran'!$D$7:$D$15996,$A171,'PTC NaTran'!$C$7:$C$15996,"DEL")*1.0026*$F$4/INDIRECT($A$4&amp;"!D9"))</f>
        <v>272.22222222222223</v>
      </c>
      <c r="K171" s="106">
        <v>1000</v>
      </c>
      <c r="L171" s="107">
        <f t="shared" ca="1" si="21"/>
        <v>23.162745393465766</v>
      </c>
      <c r="M171" s="141">
        <f t="shared" ca="1" si="25"/>
        <v>0.94084000000000001</v>
      </c>
      <c r="N171" s="35" cm="1">
        <f t="array" aca="1" ref="N171" ca="1">IF(ROUND(ROUND(M171,2)-M171,4)=0,_xlfn.XLOOKUP(M171,INDIRECT($A$4&amp;"!$G$41:$G$141"),INDIRECT($A$4&amp;"!$A$41:$A$141"),0,1,1),IF(M171&gt;=1,0,(ROUNDUP(M171,2)-M171)*100*_xlfn.XLOOKUP(M171,INDIRECT($A$4&amp;"!$G$41:$G$141"),INDIRECT($A$4&amp;"!$A$41:$A$141"),0,-1,-1)+(M171-ROUNDDOWN(M171,2))*100*_xlfn.XLOOKUP(M171,INDIRECT($A$4&amp;"!$G$41:$G$141"),INDIRECT($A$4&amp;"!$A$41:$A$141"),0,1,1)))</f>
        <v>0.43369882630673512</v>
      </c>
      <c r="O171" s="66">
        <f t="shared" ca="1" si="26"/>
        <v>112.15933535876954</v>
      </c>
      <c r="S171" s="107">
        <f t="shared" ca="1" si="22"/>
        <v>27.841186582244141</v>
      </c>
      <c r="T171" s="51">
        <f t="shared" ca="1" si="27"/>
        <v>1</v>
      </c>
      <c r="U171" s="35" cm="1">
        <f t="array" aca="1" ref="U171" ca="1">IF(ROUND(ROUND(T171,2)-T171,4)=0,_xlfn.XLOOKUP(T171,INDIRECT($A$4&amp;"!$G$41:$G$141"),INDIRECT($A$4&amp;"!$A$41:$A$141"),0,1,1),IF(T171&gt;=1,0,(ROUNDUP(T171,2)-T171)*100*_xlfn.XLOOKUP(T171,INDIRECT($A$4&amp;"!$G$41:$G$141"),INDIRECT($A$4&amp;"!$A$41:$A$141"),0,-1,-1)+(T171-ROUNDDOWN(T171,2))*100*_xlfn.XLOOKUP(T171,INDIRECT($A$4&amp;"!$G$41:$G$141"),INDIRECT($A$4&amp;"!$A$41:$A$141"),0,1,1)))</f>
        <v>0.36981584897959191</v>
      </c>
      <c r="V171" s="66">
        <f t="shared" ca="1" si="28"/>
        <v>100.67209222222225</v>
      </c>
    </row>
    <row r="172" spans="1:22" x14ac:dyDescent="0.35">
      <c r="A172" s="32">
        <f t="shared" si="29"/>
        <v>46633</v>
      </c>
      <c r="B172" s="65" cm="1">
        <f t="array" aca="1" ref="B172" ca="1">_xlfn.XLOOKUP(A172,INDIRECT($A$5&amp;"!$AJ$41:$AJ$406"),INDIRECT($A$5&amp;"!$AK$41:$AK$406"))*SUM($F$3:$I$3)</f>
        <v>0</v>
      </c>
      <c r="C172" s="65" cm="1">
        <f t="array" aca="1" ref="C172" ca="1">_xlfn.XLOOKUP(A172,INDIRECT($A$5&amp;"!$AJ$41:$AJ$406"),INDIRECT($A$5&amp;"!$AL$41:$AL$406"))*SUM($F$3:$I$3)</f>
        <v>24.5</v>
      </c>
      <c r="D172" s="65" cm="1">
        <f t="array" aca="1" ref="D172" ca="1">_xlfn.XLOOKUP(A172,INDIRECT($A$5&amp;"!$AJ$41:$AJ$406"),INDIRECT($A$5&amp;"!$AO$41:$AO$406"))*SUM($F$3:$I$3)</f>
        <v>24.5</v>
      </c>
      <c r="E172" s="34" cm="1">
        <f t="array" ref="E172">SUMPRODUCT(('PT Storengy'!$B$8:$I$372)*('PT Storengy'!$A$8:$A$372=$A172)*('PT Storengy'!$B$5:$I$5=$A$6)*('PT Storengy'!$B$7:$I$7=$A$7))</f>
        <v>0.05</v>
      </c>
      <c r="F172" s="107">
        <f t="shared" ca="1" si="20"/>
        <v>23.600070399999993</v>
      </c>
      <c r="G172" s="141">
        <f t="shared" ca="1" si="23"/>
        <v>0.95889999999999997</v>
      </c>
      <c r="H172" s="35" cm="1">
        <f t="array" aca="1" ref="H172" ca="1">IF(ROUND(ROUND(G172,2)-G172,4)=0,_xlfn.XLOOKUP(G172,INDIRECT($A$4&amp;"!$G$41:$G$141"),INDIRECT($A$4&amp;"!$A$41:$A$141"),0,1,1),IF(G172&gt;=1,0,(ROUNDUP(G172,2)-G172)*100*_xlfn.XLOOKUP(G172,INDIRECT($A$4&amp;"!$G$41:$G$141"),INDIRECT($A$4&amp;"!$A$41:$A$141"),0,-1,-1)+(G172-ROUNDDOWN(G172,2))*100*_xlfn.XLOOKUP(G172,INDIRECT($A$4&amp;"!$G$41:$G$141"),INDIRECT($A$4&amp;"!$A$41:$A$141"),0,1,1)))</f>
        <v>0.41419702491173505</v>
      </c>
      <c r="I172" s="66">
        <f t="shared" ca="1" si="24"/>
        <v>107.116</v>
      </c>
      <c r="J172" s="106" cm="1">
        <f t="array" aca="1" ref="J172" ca="1">IF(COUNTIFS('PTC NaTran'!$K$7:$K$15996,"",'PTC NaTran'!$A$7:$A$15996,J$16,'PTC NaTran'!$D$7:$D$15996,$A172,'PTC NaTran'!$C$7:$C$15996,"DEL")&gt;0,J$14,SUMIFS('PTC NaTran'!$K$7:$K$15996,'PTC NaTran'!$A$7:$A$15996,J$16,'PTC NaTran'!$D$7:$D$15996,$A172,'PTC NaTran'!$C$7:$C$15996,"DEL")*1.0026*$F$4/INDIRECT($A$4&amp;"!D9"))</f>
        <v>272.22222222222223</v>
      </c>
      <c r="K172" s="106">
        <v>1000</v>
      </c>
      <c r="L172" s="107">
        <f t="shared" ca="1" si="21"/>
        <v>23.273625731483694</v>
      </c>
      <c r="M172" s="141">
        <f t="shared" ca="1" si="25"/>
        <v>0.94542000000000004</v>
      </c>
      <c r="N172" s="35" cm="1">
        <f t="array" aca="1" ref="N172" ca="1">IF(ROUND(ROUND(M172,2)-M172,4)=0,_xlfn.XLOOKUP(M172,INDIRECT($A$4&amp;"!$G$41:$G$141"),INDIRECT($A$4&amp;"!$A$41:$A$141"),0,1,1),IF(M172&gt;=1,0,(ROUNDUP(M172,2)-M172)*100*_xlfn.XLOOKUP(M172,INDIRECT($A$4&amp;"!$G$41:$G$141"),INDIRECT($A$4&amp;"!$A$41:$A$141"),0,-1,-1)+(M172-ROUNDDOWN(M172,2))*100*_xlfn.XLOOKUP(M172,INDIRECT($A$4&amp;"!$G$41:$G$141"),INDIRECT($A$4&amp;"!$A$41:$A$141"),0,1,1)))</f>
        <v>0.42875318675030649</v>
      </c>
      <c r="O172" s="66">
        <f t="shared" ca="1" si="26"/>
        <v>110.88033801792648</v>
      </c>
      <c r="S172" s="107">
        <f t="shared" ca="1" si="22"/>
        <v>27.941858674466364</v>
      </c>
      <c r="T172" s="51">
        <f t="shared" ca="1" si="27"/>
        <v>1</v>
      </c>
      <c r="U172" s="35" cm="1">
        <f t="array" aca="1" ref="U172" ca="1">IF(ROUND(ROUND(T172,2)-T172,4)=0,_xlfn.XLOOKUP(T172,INDIRECT($A$4&amp;"!$G$41:$G$141"),INDIRECT($A$4&amp;"!$A$41:$A$141"),0,1,1),IF(T172&gt;=1,0,(ROUNDUP(T172,2)-T172)*100*_xlfn.XLOOKUP(T172,INDIRECT($A$4&amp;"!$G$41:$G$141"),INDIRECT($A$4&amp;"!$A$41:$A$141"),0,-1,-1)+(T172-ROUNDDOWN(T172,2))*100*_xlfn.XLOOKUP(T172,INDIRECT($A$4&amp;"!$G$41:$G$141"),INDIRECT($A$4&amp;"!$A$41:$A$141"),0,1,1)))</f>
        <v>0.36981584897959191</v>
      </c>
      <c r="V172" s="66">
        <f t="shared" ca="1" si="28"/>
        <v>100.67209222222225</v>
      </c>
    </row>
    <row r="173" spans="1:22" x14ac:dyDescent="0.35">
      <c r="A173" s="32">
        <f t="shared" si="29"/>
        <v>46634</v>
      </c>
      <c r="B173" s="65" cm="1">
        <f t="array" aca="1" ref="B173" ca="1">_xlfn.XLOOKUP(A173,INDIRECT($A$5&amp;"!$AJ$41:$AJ$406"),INDIRECT($A$5&amp;"!$AK$41:$AK$406"))*SUM($F$3:$I$3)</f>
        <v>0</v>
      </c>
      <c r="C173" s="65" cm="1">
        <f t="array" aca="1" ref="C173" ca="1">_xlfn.XLOOKUP(A173,INDIRECT($A$5&amp;"!$AJ$41:$AJ$406"),INDIRECT($A$5&amp;"!$AL$41:$AL$406"))*SUM($F$3:$I$3)</f>
        <v>24.5</v>
      </c>
      <c r="D173" s="65" cm="1">
        <f t="array" aca="1" ref="D173" ca="1">_xlfn.XLOOKUP(A173,INDIRECT($A$5&amp;"!$AJ$41:$AJ$406"),INDIRECT($A$5&amp;"!$AO$41:$AO$406"))*SUM($F$3:$I$3)</f>
        <v>24.5</v>
      </c>
      <c r="E173" s="34" cm="1">
        <f t="array" ref="E173">SUMPRODUCT(('PT Storengy'!$B$8:$I$372)*('PT Storengy'!$A$8:$A$372=$A173)*('PT Storengy'!$B$5:$I$5=$A$6)*('PT Storengy'!$B$7:$I$7=$A$7))</f>
        <v>0.05</v>
      </c>
      <c r="F173" s="107">
        <f t="shared" ca="1" si="20"/>
        <v>23.705965999999993</v>
      </c>
      <c r="G173" s="141">
        <f t="shared" ca="1" si="23"/>
        <v>0.96326999999999996</v>
      </c>
      <c r="H173" s="35" cm="1">
        <f t="array" aca="1" ref="H173" ca="1">IF(ROUND(ROUND(G173,2)-G173,4)=0,_xlfn.XLOOKUP(G173,INDIRECT($A$4&amp;"!$G$41:$G$141"),INDIRECT($A$4&amp;"!$A$41:$A$141"),0,1,1),IF(G173&gt;=1,0,(ROUNDUP(G173,2)-G173)*100*_xlfn.XLOOKUP(G173,INDIRECT($A$4&amp;"!$G$41:$G$141"),INDIRECT($A$4&amp;"!$A$41:$A$141"),0,-1,-1)+(G173-ROUNDDOWN(G173,2))*100*_xlfn.XLOOKUP(G173,INDIRECT($A$4&amp;"!$G$41:$G$141"),INDIRECT($A$4&amp;"!$A$41:$A$141"),0,1,1)))</f>
        <v>0.4094781504878065</v>
      </c>
      <c r="I173" s="66">
        <f t="shared" ca="1" si="24"/>
        <v>105.8956</v>
      </c>
      <c r="J173" s="106" cm="1">
        <f t="array" aca="1" ref="J173" ca="1">IF(COUNTIFS('PTC NaTran'!$K$7:$K$15996,"",'PTC NaTran'!$A$7:$A$15996,J$16,'PTC NaTran'!$D$7:$D$15996,$A173,'PTC NaTran'!$C$7:$C$15996,"DEL")&gt;0,J$14,SUMIFS('PTC NaTran'!$K$7:$K$15996,'PTC NaTran'!$A$7:$A$15996,J$16,'PTC NaTran'!$D$7:$D$15996,$A173,'PTC NaTran'!$C$7:$C$15996,"DEL")*1.0026*$F$4/INDIRECT($A$4&amp;"!D9"))</f>
        <v>272.22222222222223</v>
      </c>
      <c r="K173" s="106">
        <v>1000</v>
      </c>
      <c r="L173" s="107">
        <f t="shared" ca="1" si="21"/>
        <v>23.383243827584458</v>
      </c>
      <c r="M173" s="141">
        <f t="shared" ca="1" si="25"/>
        <v>0.94994000000000001</v>
      </c>
      <c r="N173" s="35" cm="1">
        <f t="array" aca="1" ref="N173" ca="1">IF(ROUND(ROUND(M173,2)-M173,4)=0,_xlfn.XLOOKUP(M173,INDIRECT($A$4&amp;"!$G$41:$G$141"),INDIRECT($A$4&amp;"!$A$41:$A$141"),0,1,1),IF(M173&gt;=1,0,(ROUNDUP(M173,2)-M173)*100*_xlfn.XLOOKUP(M173,INDIRECT($A$4&amp;"!$G$41:$G$141"),INDIRECT($A$4&amp;"!$A$41:$A$141"),0,-1,-1)+(M173-ROUNDDOWN(M173,2))*100*_xlfn.XLOOKUP(M173,INDIRECT($A$4&amp;"!$G$41:$G$141"),INDIRECT($A$4&amp;"!$A$41:$A$141"),0,1,1)))</f>
        <v>0.42387233723173512</v>
      </c>
      <c r="O173" s="66">
        <f t="shared" ca="1" si="26"/>
        <v>109.6180961007626</v>
      </c>
      <c r="S173" s="107">
        <f t="shared" ca="1" si="22"/>
        <v>28.042530766688586</v>
      </c>
      <c r="T173" s="51">
        <f t="shared" ca="1" si="27"/>
        <v>1</v>
      </c>
      <c r="U173" s="35" cm="1">
        <f t="array" aca="1" ref="U173" ca="1">IF(ROUND(ROUND(T173,2)-T173,4)=0,_xlfn.XLOOKUP(T173,INDIRECT($A$4&amp;"!$G$41:$G$141"),INDIRECT($A$4&amp;"!$A$41:$A$141"),0,1,1),IF(T173&gt;=1,0,(ROUNDUP(T173,2)-T173)*100*_xlfn.XLOOKUP(T173,INDIRECT($A$4&amp;"!$G$41:$G$141"),INDIRECT($A$4&amp;"!$A$41:$A$141"),0,-1,-1)+(T173-ROUNDDOWN(T173,2))*100*_xlfn.XLOOKUP(T173,INDIRECT($A$4&amp;"!$G$41:$G$141"),INDIRECT($A$4&amp;"!$A$41:$A$141"),0,1,1)))</f>
        <v>0.36981584897959191</v>
      </c>
      <c r="V173" s="66">
        <f t="shared" ca="1" si="28"/>
        <v>100.67209222222225</v>
      </c>
    </row>
    <row r="174" spans="1:22" x14ac:dyDescent="0.35">
      <c r="A174" s="32">
        <f t="shared" si="29"/>
        <v>46635</v>
      </c>
      <c r="B174" s="65" cm="1">
        <f t="array" aca="1" ref="B174" ca="1">_xlfn.XLOOKUP(A174,INDIRECT($A$5&amp;"!$AJ$41:$AJ$406"),INDIRECT($A$5&amp;"!$AK$41:$AK$406"))*SUM($F$3:$I$3)</f>
        <v>0</v>
      </c>
      <c r="C174" s="65" cm="1">
        <f t="array" aca="1" ref="C174" ca="1">_xlfn.XLOOKUP(A174,INDIRECT($A$5&amp;"!$AJ$41:$AJ$406"),INDIRECT($A$5&amp;"!$AL$41:$AL$406"))*SUM($F$3:$I$3)</f>
        <v>24.5</v>
      </c>
      <c r="D174" s="65" cm="1">
        <f t="array" aca="1" ref="D174" ca="1">_xlfn.XLOOKUP(A174,INDIRECT($A$5&amp;"!$AJ$41:$AJ$406"),INDIRECT($A$5&amp;"!$AO$41:$AO$406"))*SUM($F$3:$I$3)</f>
        <v>24.5</v>
      </c>
      <c r="E174" s="34" cm="1">
        <f t="array" ref="E174">SUMPRODUCT(('PT Storengy'!$B$8:$I$372)*('PT Storengy'!$A$8:$A$372=$A174)*('PT Storengy'!$B$5:$I$5=$A$6)*('PT Storengy'!$B$7:$I$7=$A$7))</f>
        <v>0.05</v>
      </c>
      <c r="F174" s="107">
        <f t="shared" ca="1" si="20"/>
        <v>23.810655199999992</v>
      </c>
      <c r="G174" s="141">
        <f t="shared" ca="1" si="23"/>
        <v>0.96758999999999995</v>
      </c>
      <c r="H174" s="35" cm="1">
        <f t="array" aca="1" ref="H174" ca="1">IF(ROUND(ROUND(G174,2)-G174,4)=0,_xlfn.XLOOKUP(G174,INDIRECT($A$4&amp;"!$G$41:$G$141"),INDIRECT($A$4&amp;"!$A$41:$A$141"),0,1,1),IF(G174&gt;=1,0,(ROUNDUP(G174,2)-G174)*100*_xlfn.XLOOKUP(G174,INDIRECT($A$4&amp;"!$G$41:$G$141"),INDIRECT($A$4&amp;"!$A$41:$A$141"),0,-1,-1)+(G174-ROUNDDOWN(G174,2))*100*_xlfn.XLOOKUP(G174,INDIRECT($A$4&amp;"!$G$41:$G$141"),INDIRECT($A$4&amp;"!$A$41:$A$141"),0,1,1)))</f>
        <v>0.40481326776209237</v>
      </c>
      <c r="I174" s="66">
        <f t="shared" ca="1" si="24"/>
        <v>104.6892</v>
      </c>
      <c r="J174" s="106" cm="1">
        <f t="array" aca="1" ref="J174" ca="1">IF(COUNTIFS('PTC NaTran'!$K$7:$K$15996,"",'PTC NaTran'!$A$7:$A$15996,J$16,'PTC NaTran'!$D$7:$D$15996,$A174,'PTC NaTran'!$C$7:$C$15996,"DEL")&gt;0,J$14,SUMIFS('PTC NaTran'!$K$7:$K$15996,'PTC NaTran'!$A$7:$A$15996,J$16,'PTC NaTran'!$D$7:$D$15996,$A174,'PTC NaTran'!$C$7:$C$15996,"DEL")*1.0026*$F$4/INDIRECT($A$4&amp;"!D9"))</f>
        <v>272.22222222222223</v>
      </c>
      <c r="K174" s="106">
        <v>1000</v>
      </c>
      <c r="L174" s="107">
        <f t="shared" ca="1" si="21"/>
        <v>23.49161085205051</v>
      </c>
      <c r="M174" s="141">
        <f t="shared" ca="1" si="25"/>
        <v>0.95442000000000005</v>
      </c>
      <c r="N174" s="35" cm="1">
        <f t="array" aca="1" ref="N174" ca="1">IF(ROUND(ROUND(M174,2)-M174,4)=0,_xlfn.XLOOKUP(M174,INDIRECT($A$4&amp;"!$G$41:$G$141"),INDIRECT($A$4&amp;"!$A$41:$A$141"),0,1,1),IF(M174&gt;=1,0,(ROUNDUP(M174,2)-M174)*100*_xlfn.XLOOKUP(M174,INDIRECT($A$4&amp;"!$G$41:$G$141"),INDIRECT($A$4&amp;"!$A$41:$A$141"),0,-1,-1)+(M174-ROUNDDOWN(M174,2))*100*_xlfn.XLOOKUP(M174,INDIRECT($A$4&amp;"!$G$41:$G$141"),INDIRECT($A$4&amp;"!$A$41:$A$141"),0,1,1)))</f>
        <v>0.41903468107173503</v>
      </c>
      <c r="O174" s="66">
        <f t="shared" ca="1" si="26"/>
        <v>108.36702446605146</v>
      </c>
      <c r="S174" s="107">
        <f t="shared" ca="1" si="22"/>
        <v>28.143202858910808</v>
      </c>
      <c r="T174" s="51">
        <f t="shared" ca="1" si="27"/>
        <v>1</v>
      </c>
      <c r="U174" s="35" cm="1">
        <f t="array" aca="1" ref="U174" ca="1">IF(ROUND(ROUND(T174,2)-T174,4)=0,_xlfn.XLOOKUP(T174,INDIRECT($A$4&amp;"!$G$41:$G$141"),INDIRECT($A$4&amp;"!$A$41:$A$141"),0,1,1),IF(T174&gt;=1,0,(ROUNDUP(T174,2)-T174)*100*_xlfn.XLOOKUP(T174,INDIRECT($A$4&amp;"!$G$41:$G$141"),INDIRECT($A$4&amp;"!$A$41:$A$141"),0,-1,-1)+(T174-ROUNDDOWN(T174,2))*100*_xlfn.XLOOKUP(T174,INDIRECT($A$4&amp;"!$G$41:$G$141"),INDIRECT($A$4&amp;"!$A$41:$A$141"),0,1,1)))</f>
        <v>0.36981584897959191</v>
      </c>
      <c r="V174" s="66">
        <f t="shared" ca="1" si="28"/>
        <v>100.67209222222225</v>
      </c>
    </row>
    <row r="175" spans="1:22" x14ac:dyDescent="0.35">
      <c r="A175" s="32">
        <f t="shared" si="29"/>
        <v>46636</v>
      </c>
      <c r="B175" s="65" cm="1">
        <f t="array" aca="1" ref="B175" ca="1">_xlfn.XLOOKUP(A175,INDIRECT($A$5&amp;"!$AJ$41:$AJ$406"),INDIRECT($A$5&amp;"!$AK$41:$AK$406"))*SUM($F$3:$I$3)</f>
        <v>0</v>
      </c>
      <c r="C175" s="65" cm="1">
        <f t="array" aca="1" ref="C175" ca="1">_xlfn.XLOOKUP(A175,INDIRECT($A$5&amp;"!$AJ$41:$AJ$406"),INDIRECT($A$5&amp;"!$AL$41:$AL$406"))*SUM($F$3:$I$3)</f>
        <v>24.5</v>
      </c>
      <c r="D175" s="65" cm="1">
        <f t="array" aca="1" ref="D175" ca="1">_xlfn.XLOOKUP(A175,INDIRECT($A$5&amp;"!$AJ$41:$AJ$406"),INDIRECT($A$5&amp;"!$AO$41:$AO$406"))*SUM($F$3:$I$3)</f>
        <v>24.5</v>
      </c>
      <c r="E175" s="34" cm="1">
        <f t="array" ref="E175">SUMPRODUCT(('PT Storengy'!$B$8:$I$372)*('PT Storengy'!$A$8:$A$372=$A175)*('PT Storengy'!$B$5:$I$5=$A$6)*('PT Storengy'!$B$7:$I$7=$A$7))</f>
        <v>0.1</v>
      </c>
      <c r="F175" s="107">
        <f t="shared" ca="1" si="20"/>
        <v>23.908704799999992</v>
      </c>
      <c r="G175" s="141">
        <f t="shared" ca="1" si="23"/>
        <v>0.97185999999999995</v>
      </c>
      <c r="H175" s="35" cm="1">
        <f t="array" aca="1" ref="H175" ca="1">IF(ROUND(ROUND(G175,2)-G175,4)=0,_xlfn.XLOOKUP(G175,INDIRECT($A$4&amp;"!$G$41:$G$141"),INDIRECT($A$4&amp;"!$A$41:$A$141"),0,1,1),IF(G175&gt;=1,0,(ROUNDUP(G175,2)-G175)*100*_xlfn.XLOOKUP(G175,INDIRECT($A$4&amp;"!$G$41:$G$141"),INDIRECT($A$4&amp;"!$A$41:$A$141"),0,-1,-1)+(G175-ROUNDDOWN(G175,2))*100*_xlfn.XLOOKUP(G175,INDIRECT($A$4&amp;"!$G$41:$G$141"),INDIRECT($A$4&amp;"!$A$41:$A$141"),0,1,1)))</f>
        <v>0.40020237673459236</v>
      </c>
      <c r="I175" s="66">
        <f t="shared" ca="1" si="24"/>
        <v>98.049599999999998</v>
      </c>
      <c r="J175" s="106" cm="1">
        <f t="array" aca="1" ref="J175" ca="1">IF(COUNTIFS('PTC NaTran'!$K$7:$K$15996,"",'PTC NaTran'!$A$7:$A$15996,J$16,'PTC NaTran'!$D$7:$D$15996,$A175,'PTC NaTran'!$C$7:$C$15996,"DEL")&gt;0,J$14,SUMIFS('PTC NaTran'!$K$7:$K$15996,'PTC NaTran'!$A$7:$A$15996,J$16,'PTC NaTran'!$D$7:$D$15996,$A175,'PTC NaTran'!$C$7:$C$15996,"DEL")*1.0026*$F$4/INDIRECT($A$4&amp;"!D9"))</f>
        <v>272.22222222222223</v>
      </c>
      <c r="K175" s="106">
        <v>1000</v>
      </c>
      <c r="L175" s="107">
        <f t="shared" ca="1" si="21"/>
        <v>23.593104996713159</v>
      </c>
      <c r="M175" s="141">
        <f t="shared" ca="1" si="25"/>
        <v>0.95884000000000003</v>
      </c>
      <c r="N175" s="35" cm="1">
        <f t="array" aca="1" ref="N175" ca="1">IF(ROUND(ROUND(M175,2)-M175,4)=0,_xlfn.XLOOKUP(M175,INDIRECT($A$4&amp;"!$G$41:$G$141"),INDIRECT($A$4&amp;"!$A$41:$A$141"),0,1,1),IF(M175&gt;=1,0,(ROUNDUP(M175,2)-M175)*100*_xlfn.XLOOKUP(M175,INDIRECT($A$4&amp;"!$G$41:$G$141"),INDIRECT($A$4&amp;"!$A$41:$A$141"),0,-1,-1)+(M175-ROUNDDOWN(M175,2))*100*_xlfn.XLOOKUP(M175,INDIRECT($A$4&amp;"!$G$41:$G$141"),INDIRECT($A$4&amp;"!$A$41:$A$141"),0,1,1)))</f>
        <v>0.41426181494959213</v>
      </c>
      <c r="O175" s="66">
        <f t="shared" ca="1" si="26"/>
        <v>101.49414466265007</v>
      </c>
      <c r="S175" s="107">
        <f t="shared" ca="1" si="22"/>
        <v>28.24387495113303</v>
      </c>
      <c r="T175" s="51">
        <f t="shared" ca="1" si="27"/>
        <v>1</v>
      </c>
      <c r="U175" s="35" cm="1">
        <f t="array" aca="1" ref="U175" ca="1">IF(ROUND(ROUND(T175,2)-T175,4)=0,_xlfn.XLOOKUP(T175,INDIRECT($A$4&amp;"!$G$41:$G$141"),INDIRECT($A$4&amp;"!$A$41:$A$141"),0,1,1),IF(T175&gt;=1,0,(ROUNDUP(T175,2)-T175)*100*_xlfn.XLOOKUP(T175,INDIRECT($A$4&amp;"!$G$41:$G$141"),INDIRECT($A$4&amp;"!$A$41:$A$141"),0,-1,-1)+(T175-ROUNDDOWN(T175,2))*100*_xlfn.XLOOKUP(T175,INDIRECT($A$4&amp;"!$G$41:$G$141"),INDIRECT($A$4&amp;"!$A$41:$A$141"),0,1,1)))</f>
        <v>0.36981584897959191</v>
      </c>
      <c r="V175" s="66">
        <f t="shared" ca="1" si="28"/>
        <v>100.67209222222225</v>
      </c>
    </row>
    <row r="176" spans="1:22" x14ac:dyDescent="0.35">
      <c r="A176" s="32">
        <f t="shared" si="29"/>
        <v>46637</v>
      </c>
      <c r="B176" s="65" cm="1">
        <f t="array" aca="1" ref="B176" ca="1">_xlfn.XLOOKUP(A176,INDIRECT($A$5&amp;"!$AJ$41:$AJ$406"),INDIRECT($A$5&amp;"!$AK$41:$AK$406"))*SUM($F$3:$I$3)</f>
        <v>0</v>
      </c>
      <c r="C176" s="65" cm="1">
        <f t="array" aca="1" ref="C176" ca="1">_xlfn.XLOOKUP(A176,INDIRECT($A$5&amp;"!$AJ$41:$AJ$406"),INDIRECT($A$5&amp;"!$AL$41:$AL$406"))*SUM($F$3:$I$3)</f>
        <v>24.5</v>
      </c>
      <c r="D176" s="65" cm="1">
        <f t="array" aca="1" ref="D176" ca="1">_xlfn.XLOOKUP(A176,INDIRECT($A$5&amp;"!$AJ$41:$AJ$406"),INDIRECT($A$5&amp;"!$AO$41:$AO$406"))*SUM($F$3:$I$3)</f>
        <v>24.5</v>
      </c>
      <c r="E176" s="34" cm="1">
        <f t="array" ref="E176">SUMPRODUCT(('PT Storengy'!$B$8:$I$372)*('PT Storengy'!$A$8:$A$372=$A176)*('PT Storengy'!$B$5:$I$5=$A$6)*('PT Storengy'!$B$7:$I$7=$A$7))</f>
        <v>0.1</v>
      </c>
      <c r="F176" s="107">
        <f t="shared" ca="1" si="20"/>
        <v>24.005693499999992</v>
      </c>
      <c r="G176" s="141">
        <f t="shared" ca="1" si="23"/>
        <v>0.97587000000000002</v>
      </c>
      <c r="H176" s="35" cm="1">
        <f t="array" aca="1" ref="H176" ca="1">IF(ROUND(ROUND(G176,2)-G176,4)=0,_xlfn.XLOOKUP(G176,INDIRECT($A$4&amp;"!$G$41:$G$141"),INDIRECT($A$4&amp;"!$A$41:$A$141"),0,1,1),IF(G176&gt;=1,0,(ROUNDUP(G176,2)-G176)*100*_xlfn.XLOOKUP(G176,INDIRECT($A$4&amp;"!$G$41:$G$141"),INDIRECT($A$4&amp;"!$A$41:$A$141"),0,-1,-1)+(G176-ROUNDDOWN(G176,2))*100*_xlfn.XLOOKUP(G176,INDIRECT($A$4&amp;"!$G$41:$G$141"),INDIRECT($A$4&amp;"!$A$41:$A$141"),0,1,1)))</f>
        <v>0.39587224253780662</v>
      </c>
      <c r="I176" s="66">
        <f t="shared" ca="1" si="24"/>
        <v>96.988699999999994</v>
      </c>
      <c r="J176" s="106" cm="1">
        <f t="array" aca="1" ref="J176" ca="1">IF(COUNTIFS('PTC NaTran'!$K$7:$K$15996,"",'PTC NaTran'!$A$7:$A$15996,J$16,'PTC NaTran'!$D$7:$D$15996,$A176,'PTC NaTran'!$C$7:$C$15996,"DEL")&gt;0,J$14,SUMIFS('PTC NaTran'!$K$7:$K$15996,'PTC NaTran'!$A$7:$A$15996,J$16,'PTC NaTran'!$D$7:$D$15996,$A176,'PTC NaTran'!$C$7:$C$15996,"DEL")*1.0026*$F$4/INDIRECT($A$4&amp;"!D9"))</f>
        <v>272.22222222222223</v>
      </c>
      <c r="K176" s="106">
        <v>1000</v>
      </c>
      <c r="L176" s="107">
        <f t="shared" ca="1" si="21"/>
        <v>23.693503865785832</v>
      </c>
      <c r="M176" s="141">
        <f t="shared" ca="1" si="25"/>
        <v>0.96297999999999995</v>
      </c>
      <c r="N176" s="35" cm="1">
        <f t="array" aca="1" ref="N176" ca="1">IF(ROUND(ROUND(M176,2)-M176,4)=0,_xlfn.XLOOKUP(M176,INDIRECT($A$4&amp;"!$G$41:$G$141"),INDIRECT($A$4&amp;"!$A$41:$A$141"),0,1,1),IF(M176&gt;=1,0,(ROUNDUP(M176,2)-M176)*100*_xlfn.XLOOKUP(M176,INDIRECT($A$4&amp;"!$G$41:$G$141"),INDIRECT($A$4&amp;"!$A$41:$A$141"),0,-1,-1)+(M176-ROUNDDOWN(M176,2))*100*_xlfn.XLOOKUP(M176,INDIRECT($A$4&amp;"!$G$41:$G$141"),INDIRECT($A$4&amp;"!$A$41:$A$141"),0,1,1)))</f>
        <v>0.40979130233744937</v>
      </c>
      <c r="O176" s="66">
        <f t="shared" ca="1" si="26"/>
        <v>100.3988690726751</v>
      </c>
      <c r="S176" s="107">
        <f t="shared" ca="1" si="22"/>
        <v>28.344547043355252</v>
      </c>
      <c r="T176" s="51">
        <f t="shared" ca="1" si="27"/>
        <v>1</v>
      </c>
      <c r="U176" s="35" cm="1">
        <f t="array" aca="1" ref="U176" ca="1">IF(ROUND(ROUND(T176,2)-T176,4)=0,_xlfn.XLOOKUP(T176,INDIRECT($A$4&amp;"!$G$41:$G$141"),INDIRECT($A$4&amp;"!$A$41:$A$141"),0,1,1),IF(T176&gt;=1,0,(ROUNDUP(T176,2)-T176)*100*_xlfn.XLOOKUP(T176,INDIRECT($A$4&amp;"!$G$41:$G$141"),INDIRECT($A$4&amp;"!$A$41:$A$141"),0,-1,-1)+(T176-ROUNDDOWN(T176,2))*100*_xlfn.XLOOKUP(T176,INDIRECT($A$4&amp;"!$G$41:$G$141"),INDIRECT($A$4&amp;"!$A$41:$A$141"),0,1,1)))</f>
        <v>0.36981584897959191</v>
      </c>
      <c r="V176" s="66">
        <f t="shared" ca="1" si="28"/>
        <v>100.67209222222225</v>
      </c>
    </row>
    <row r="177" spans="1:22" x14ac:dyDescent="0.35">
      <c r="A177" s="32">
        <f t="shared" si="29"/>
        <v>46638</v>
      </c>
      <c r="B177" s="65" cm="1">
        <f t="array" aca="1" ref="B177" ca="1">_xlfn.XLOOKUP(A177,INDIRECT($A$5&amp;"!$AJ$41:$AJ$406"),INDIRECT($A$5&amp;"!$AK$41:$AK$406"))*SUM($F$3:$I$3)</f>
        <v>0</v>
      </c>
      <c r="C177" s="65" cm="1">
        <f t="array" aca="1" ref="C177" ca="1">_xlfn.XLOOKUP(A177,INDIRECT($A$5&amp;"!$AJ$41:$AJ$406"),INDIRECT($A$5&amp;"!$AL$41:$AL$406"))*SUM($F$3:$I$3)</f>
        <v>24.5</v>
      </c>
      <c r="D177" s="65" cm="1">
        <f t="array" aca="1" ref="D177" ca="1">_xlfn.XLOOKUP(A177,INDIRECT($A$5&amp;"!$AJ$41:$AJ$406"),INDIRECT($A$5&amp;"!$AO$41:$AO$406"))*SUM($F$3:$I$3)</f>
        <v>24.5</v>
      </c>
      <c r="E177" s="34" cm="1">
        <f t="array" ref="E177">SUMPRODUCT(('PT Storengy'!$B$8:$I$372)*('PT Storengy'!$A$8:$A$372=$A177)*('PT Storengy'!$B$5:$I$5=$A$6)*('PT Storengy'!$B$7:$I$7=$A$7))</f>
        <v>0.1</v>
      </c>
      <c r="F177" s="107">
        <f t="shared" ca="1" si="20"/>
        <v>24.101637199999992</v>
      </c>
      <c r="G177" s="141">
        <f t="shared" ca="1" si="23"/>
        <v>0.97982000000000002</v>
      </c>
      <c r="H177" s="35" cm="1">
        <f t="array" aca="1" ref="H177" ca="1">IF(ROUND(ROUND(G177,2)-G177,4)=0,_xlfn.XLOOKUP(G177,INDIRECT($A$4&amp;"!$G$41:$G$141"),INDIRECT($A$4&amp;"!$A$41:$A$141"),0,1,1),IF(G177&gt;=1,0,(ROUNDUP(G177,2)-G177)*100*_xlfn.XLOOKUP(G177,INDIRECT($A$4&amp;"!$G$41:$G$141"),INDIRECT($A$4&amp;"!$A$41:$A$141"),0,-1,-1)+(G177-ROUNDDOWN(G177,2))*100*_xlfn.XLOOKUP(G177,INDIRECT($A$4&amp;"!$G$41:$G$141"),INDIRECT($A$4&amp;"!$A$41:$A$141"),0,1,1)))</f>
        <v>0.39160689837887797</v>
      </c>
      <c r="I177" s="66">
        <f t="shared" ca="1" si="24"/>
        <v>95.943700000000007</v>
      </c>
      <c r="J177" s="106" cm="1">
        <f t="array" aca="1" ref="J177" ca="1">IF(COUNTIFS('PTC NaTran'!$K$7:$K$15996,"",'PTC NaTran'!$A$7:$A$15996,J$16,'PTC NaTran'!$D$7:$D$15996,$A177,'PTC NaTran'!$C$7:$C$15996,"DEL")&gt;0,J$14,SUMIFS('PTC NaTran'!$K$7:$K$15996,'PTC NaTran'!$A$7:$A$15996,J$16,'PTC NaTran'!$D$7:$D$15996,$A177,'PTC NaTran'!$C$7:$C$15996,"DEL")*1.0026*$F$4/INDIRECT($A$4&amp;"!D9"))</f>
        <v>272.22222222222223</v>
      </c>
      <c r="K177" s="106">
        <v>1000</v>
      </c>
      <c r="L177" s="107">
        <f t="shared" ca="1" si="21"/>
        <v>23.792818041641382</v>
      </c>
      <c r="M177" s="141">
        <f t="shared" ca="1" si="25"/>
        <v>0.96708000000000005</v>
      </c>
      <c r="N177" s="35" cm="1">
        <f t="array" aca="1" ref="N177" ca="1">IF(ROUND(ROUND(M177,2)-M177,4)=0,_xlfn.XLOOKUP(M177,INDIRECT($A$4&amp;"!$G$41:$G$141"),INDIRECT($A$4&amp;"!$A$41:$A$141"),0,1,1),IF(M177&gt;=1,0,(ROUNDUP(M177,2)-M177)*100*_xlfn.XLOOKUP(M177,INDIRECT($A$4&amp;"!$G$41:$G$141"),INDIRECT($A$4&amp;"!$A$41:$A$141"),0,-1,-1)+(M177-ROUNDDOWN(M177,2))*100*_xlfn.XLOOKUP(M177,INDIRECT($A$4&amp;"!$G$41:$G$141"),INDIRECT($A$4&amp;"!$A$41:$A$141"),0,1,1)))</f>
        <v>0.40536398308387789</v>
      </c>
      <c r="O177" s="66">
        <f t="shared" ca="1" si="26"/>
        <v>99.314175855550076</v>
      </c>
      <c r="S177" s="107">
        <f t="shared" ca="1" si="22"/>
        <v>28.445219135577474</v>
      </c>
      <c r="T177" s="51">
        <f t="shared" ca="1" si="27"/>
        <v>1</v>
      </c>
      <c r="U177" s="35" cm="1">
        <f t="array" aca="1" ref="U177" ca="1">IF(ROUND(ROUND(T177,2)-T177,4)=0,_xlfn.XLOOKUP(T177,INDIRECT($A$4&amp;"!$G$41:$G$141"),INDIRECT($A$4&amp;"!$A$41:$A$141"),0,1,1),IF(T177&gt;=1,0,(ROUNDUP(T177,2)-T177)*100*_xlfn.XLOOKUP(T177,INDIRECT($A$4&amp;"!$G$41:$G$141"),INDIRECT($A$4&amp;"!$A$41:$A$141"),0,-1,-1)+(T177-ROUNDDOWN(T177,2))*100*_xlfn.XLOOKUP(T177,INDIRECT($A$4&amp;"!$G$41:$G$141"),INDIRECT($A$4&amp;"!$A$41:$A$141"),0,1,1)))</f>
        <v>0.36981584897959191</v>
      </c>
      <c r="V177" s="66">
        <f t="shared" ca="1" si="28"/>
        <v>100.67209222222225</v>
      </c>
    </row>
    <row r="178" spans="1:22" x14ac:dyDescent="0.35">
      <c r="A178" s="32">
        <f t="shared" si="29"/>
        <v>46639</v>
      </c>
      <c r="B178" s="65" cm="1">
        <f t="array" aca="1" ref="B178" ca="1">_xlfn.XLOOKUP(A178,INDIRECT($A$5&amp;"!$AJ$41:$AJ$406"),INDIRECT($A$5&amp;"!$AK$41:$AK$406"))*SUM($F$3:$I$3)</f>
        <v>0</v>
      </c>
      <c r="C178" s="65" cm="1">
        <f t="array" aca="1" ref="C178" ca="1">_xlfn.XLOOKUP(A178,INDIRECT($A$5&amp;"!$AJ$41:$AJ$406"),INDIRECT($A$5&amp;"!$AL$41:$AL$406"))*SUM($F$3:$I$3)</f>
        <v>24.5</v>
      </c>
      <c r="D178" s="65" cm="1">
        <f t="array" aca="1" ref="D178" ca="1">_xlfn.XLOOKUP(A178,INDIRECT($A$5&amp;"!$AJ$41:$AJ$406"),INDIRECT($A$5&amp;"!$AO$41:$AO$406"))*SUM($F$3:$I$3)</f>
        <v>24.5</v>
      </c>
      <c r="E178" s="34" cm="1">
        <f t="array" ref="E178">SUMPRODUCT(('PT Storengy'!$B$8:$I$372)*('PT Storengy'!$A$8:$A$372=$A178)*('PT Storengy'!$B$5:$I$5=$A$6)*('PT Storengy'!$B$7:$I$7=$A$7))</f>
        <v>0.1</v>
      </c>
      <c r="F178" s="107">
        <f t="shared" ca="1" si="20"/>
        <v>24.196543799999993</v>
      </c>
      <c r="G178" s="141">
        <f t="shared" ca="1" si="23"/>
        <v>0.98373999999999995</v>
      </c>
      <c r="H178" s="35" cm="1">
        <f t="array" aca="1" ref="H178" ca="1">IF(ROUND(ROUND(G178,2)-G178,4)=0,_xlfn.XLOOKUP(G178,INDIRECT($A$4&amp;"!$G$41:$G$141"),INDIRECT($A$4&amp;"!$A$41:$A$141"),0,1,1),IF(G178&gt;=1,0,(ROUNDUP(G178,2)-G178)*100*_xlfn.XLOOKUP(G178,INDIRECT($A$4&amp;"!$G$41:$G$141"),INDIRECT($A$4&amp;"!$A$41:$A$141"),0,-1,-1)+(G178-ROUNDDOWN(G178,2))*100*_xlfn.XLOOKUP(G178,INDIRECT($A$4&amp;"!$G$41:$G$141"),INDIRECT($A$4&amp;"!$A$41:$A$141"),0,1,1)))</f>
        <v>0.38737394923887802</v>
      </c>
      <c r="I178" s="66">
        <f t="shared" ca="1" si="24"/>
        <v>94.906599999999997</v>
      </c>
      <c r="J178" s="106" cm="1">
        <f t="array" aca="1" ref="J178" ca="1">IF(COUNTIFS('PTC NaTran'!$K$7:$K$15996,"",'PTC NaTran'!$A$7:$A$15996,J$16,'PTC NaTran'!$D$7:$D$15996,$A178,'PTC NaTran'!$C$7:$C$15996,"DEL")&gt;0,J$14,SUMIFS('PTC NaTran'!$K$7:$K$15996,'PTC NaTran'!$A$7:$A$15996,J$16,'PTC NaTran'!$D$7:$D$15996,$A178,'PTC NaTran'!$C$7:$C$15996,"DEL")*1.0026*$F$4/INDIRECT($A$4&amp;"!D9"))</f>
        <v>272.22222222222223</v>
      </c>
      <c r="K178" s="106">
        <v>1000</v>
      </c>
      <c r="L178" s="107">
        <f t="shared" ca="1" si="21"/>
        <v>23.891058106652658</v>
      </c>
      <c r="M178" s="141">
        <f t="shared" ca="1" si="25"/>
        <v>0.97114</v>
      </c>
      <c r="N178" s="35" cm="1">
        <f t="array" aca="1" ref="N178" ca="1">IF(ROUND(ROUND(M178,2)-M178,4)=0,_xlfn.XLOOKUP(M178,INDIRECT($A$4&amp;"!$G$41:$G$141"),INDIRECT($A$4&amp;"!$A$41:$A$141"),0,1,1),IF(M178&gt;=1,0,(ROUNDUP(M178,2)-M178)*100*_xlfn.XLOOKUP(M178,INDIRECT($A$4&amp;"!$G$41:$G$141"),INDIRECT($A$4&amp;"!$A$41:$A$141"),0,-1,-1)+(M178-ROUNDDOWN(M178,2))*100*_xlfn.XLOOKUP(M178,INDIRECT($A$4&amp;"!$G$41:$G$141"),INDIRECT($A$4&amp;"!$A$41:$A$141"),0,1,1)))</f>
        <v>0.40097985718887802</v>
      </c>
      <c r="O178" s="66">
        <f t="shared" ca="1" si="26"/>
        <v>98.240065011275121</v>
      </c>
      <c r="S178" s="107">
        <f t="shared" ca="1" si="22"/>
        <v>28.545891227799697</v>
      </c>
      <c r="T178" s="51">
        <f t="shared" ca="1" si="27"/>
        <v>1</v>
      </c>
      <c r="U178" s="35" cm="1">
        <f t="array" aca="1" ref="U178" ca="1">IF(ROUND(ROUND(T178,2)-T178,4)=0,_xlfn.XLOOKUP(T178,INDIRECT($A$4&amp;"!$G$41:$G$141"),INDIRECT($A$4&amp;"!$A$41:$A$141"),0,1,1),IF(T178&gt;=1,0,(ROUNDUP(T178,2)-T178)*100*_xlfn.XLOOKUP(T178,INDIRECT($A$4&amp;"!$G$41:$G$141"),INDIRECT($A$4&amp;"!$A$41:$A$141"),0,-1,-1)+(T178-ROUNDDOWN(T178,2))*100*_xlfn.XLOOKUP(T178,INDIRECT($A$4&amp;"!$G$41:$G$141"),INDIRECT($A$4&amp;"!$A$41:$A$141"),0,1,1)))</f>
        <v>0.36981584897959191</v>
      </c>
      <c r="V178" s="66">
        <f t="shared" ca="1" si="28"/>
        <v>100.67209222222225</v>
      </c>
    </row>
    <row r="179" spans="1:22" x14ac:dyDescent="0.35">
      <c r="A179" s="32">
        <f t="shared" si="29"/>
        <v>46640</v>
      </c>
      <c r="B179" s="65" cm="1">
        <f t="array" aca="1" ref="B179" ca="1">_xlfn.XLOOKUP(A179,INDIRECT($A$5&amp;"!$AJ$41:$AJ$406"),INDIRECT($A$5&amp;"!$AK$41:$AK$406"))*SUM($F$3:$I$3)</f>
        <v>0</v>
      </c>
      <c r="C179" s="65" cm="1">
        <f t="array" aca="1" ref="C179" ca="1">_xlfn.XLOOKUP(A179,INDIRECT($A$5&amp;"!$AJ$41:$AJ$406"),INDIRECT($A$5&amp;"!$AL$41:$AL$406"))*SUM($F$3:$I$3)</f>
        <v>24.5</v>
      </c>
      <c r="D179" s="65" cm="1">
        <f t="array" aca="1" ref="D179" ca="1">_xlfn.XLOOKUP(A179,INDIRECT($A$5&amp;"!$AJ$41:$AJ$406"),INDIRECT($A$5&amp;"!$AO$41:$AO$406"))*SUM($F$3:$I$3)</f>
        <v>24.5</v>
      </c>
      <c r="E179" s="34" cm="1">
        <f t="array" ref="E179">SUMPRODUCT(('PT Storengy'!$B$8:$I$372)*('PT Storengy'!$A$8:$A$372=$A179)*('PT Storengy'!$B$5:$I$5=$A$6)*('PT Storengy'!$B$7:$I$7=$A$7))</f>
        <v>0.1</v>
      </c>
      <c r="F179" s="107">
        <f t="shared" ca="1" si="20"/>
        <v>24.290426599999993</v>
      </c>
      <c r="G179" s="141">
        <f t="shared" ca="1" si="23"/>
        <v>0.98760999999999999</v>
      </c>
      <c r="H179" s="35" cm="1">
        <f t="array" aca="1" ref="H179" ca="1">IF(ROUND(ROUND(G179,2)-G179,4)=0,_xlfn.XLOOKUP(G179,INDIRECT($A$4&amp;"!$G$41:$G$141"),INDIRECT($A$4&amp;"!$A$41:$A$141"),0,1,1),IF(G179&gt;=1,0,(ROUNDUP(G179,2)-G179)*100*_xlfn.XLOOKUP(G179,INDIRECT($A$4&amp;"!$G$41:$G$141"),INDIRECT($A$4&amp;"!$A$41:$A$141"),0,-1,-1)+(G179-ROUNDDOWN(G179,2))*100*_xlfn.XLOOKUP(G179,INDIRECT($A$4&amp;"!$G$41:$G$141"),INDIRECT($A$4&amp;"!$A$41:$A$141"),0,1,1)))</f>
        <v>0.38319499179709227</v>
      </c>
      <c r="I179" s="66">
        <f t="shared" ca="1" si="24"/>
        <v>93.882800000000003</v>
      </c>
      <c r="J179" s="106" cm="1">
        <f t="array" aca="1" ref="J179" ca="1">IF(COUNTIFS('PTC NaTran'!$K$7:$K$15996,"",'PTC NaTran'!$A$7:$A$15996,J$16,'PTC NaTran'!$D$7:$D$15996,$A179,'PTC NaTran'!$C$7:$C$15996,"DEL")&gt;0,J$14,SUMIFS('PTC NaTran'!$K$7:$K$15996,'PTC NaTran'!$A$7:$A$15996,J$16,'PTC NaTran'!$D$7:$D$15996,$A179,'PTC NaTran'!$C$7:$C$15996,"DEL")*1.0026*$F$4/INDIRECT($A$4&amp;"!D9"))</f>
        <v>272.22222222222223</v>
      </c>
      <c r="K179" s="106">
        <v>1000</v>
      </c>
      <c r="L179" s="107">
        <f t="shared" ca="1" si="21"/>
        <v>23.988237288785719</v>
      </c>
      <c r="M179" s="141">
        <f t="shared" ca="1" si="25"/>
        <v>0.97514999999999996</v>
      </c>
      <c r="N179" s="35" cm="1">
        <f t="array" aca="1" ref="N179" ca="1">IF(ROUND(ROUND(M179,2)-M179,4)=0,_xlfn.XLOOKUP(M179,INDIRECT($A$4&amp;"!$G$41:$G$141"),INDIRECT($A$4&amp;"!$A$41:$A$141"),0,1,1),IF(M179&gt;=1,0,(ROUNDUP(M179,2)-M179)*100*_xlfn.XLOOKUP(M179,INDIRECT($A$4&amp;"!$G$41:$G$141"),INDIRECT($A$4&amp;"!$A$41:$A$141"),0,-1,-1)+(M179-ROUNDDOWN(M179,2))*100*_xlfn.XLOOKUP(M179,INDIRECT($A$4&amp;"!$G$41:$G$141"),INDIRECT($A$4&amp;"!$A$41:$A$141"),0,1,1)))</f>
        <v>0.39664972299209234</v>
      </c>
      <c r="O179" s="66">
        <f t="shared" ca="1" si="26"/>
        <v>97.179182133062625</v>
      </c>
      <c r="S179" s="107">
        <f t="shared" ca="1" si="22"/>
        <v>28.646563320021919</v>
      </c>
      <c r="T179" s="51">
        <f t="shared" ca="1" si="27"/>
        <v>1</v>
      </c>
      <c r="U179" s="35" cm="1">
        <f t="array" aca="1" ref="U179" ca="1">IF(ROUND(ROUND(T179,2)-T179,4)=0,_xlfn.XLOOKUP(T179,INDIRECT($A$4&amp;"!$G$41:$G$141"),INDIRECT($A$4&amp;"!$A$41:$A$141"),0,1,1),IF(T179&gt;=1,0,(ROUNDUP(T179,2)-T179)*100*_xlfn.XLOOKUP(T179,INDIRECT($A$4&amp;"!$G$41:$G$141"),INDIRECT($A$4&amp;"!$A$41:$A$141"),0,-1,-1)+(T179-ROUNDDOWN(T179,2))*100*_xlfn.XLOOKUP(T179,INDIRECT($A$4&amp;"!$G$41:$G$141"),INDIRECT($A$4&amp;"!$A$41:$A$141"),0,1,1)))</f>
        <v>0.36981584897959191</v>
      </c>
      <c r="V179" s="66">
        <f t="shared" ca="1" si="28"/>
        <v>100.67209222222225</v>
      </c>
    </row>
    <row r="180" spans="1:22" x14ac:dyDescent="0.35">
      <c r="A180" s="32">
        <f t="shared" si="29"/>
        <v>46641</v>
      </c>
      <c r="B180" s="65" cm="1">
        <f t="array" aca="1" ref="B180" ca="1">_xlfn.XLOOKUP(A180,INDIRECT($A$5&amp;"!$AJ$41:$AJ$406"),INDIRECT($A$5&amp;"!$AK$41:$AK$406"))*SUM($F$3:$I$3)</f>
        <v>0</v>
      </c>
      <c r="C180" s="65" cm="1">
        <f t="array" aca="1" ref="C180" ca="1">_xlfn.XLOOKUP(A180,INDIRECT($A$5&amp;"!$AJ$41:$AJ$406"),INDIRECT($A$5&amp;"!$AL$41:$AL$406"))*SUM($F$3:$I$3)</f>
        <v>24.5</v>
      </c>
      <c r="D180" s="65" cm="1">
        <f t="array" aca="1" ref="D180" ca="1">_xlfn.XLOOKUP(A180,INDIRECT($A$5&amp;"!$AJ$41:$AJ$406"),INDIRECT($A$5&amp;"!$AO$41:$AO$406"))*SUM($F$3:$I$3)</f>
        <v>24.5</v>
      </c>
      <c r="E180" s="34" cm="1">
        <f t="array" ref="E180">SUMPRODUCT(('PT Storengy'!$B$8:$I$372)*('PT Storengy'!$A$8:$A$372=$A180)*('PT Storengy'!$B$5:$I$5=$A$6)*('PT Storengy'!$B$7:$I$7=$A$7))</f>
        <v>0.1</v>
      </c>
      <c r="F180" s="107">
        <f t="shared" ca="1" si="20"/>
        <v>24.383293499999994</v>
      </c>
      <c r="G180" s="141">
        <f t="shared" ca="1" si="23"/>
        <v>0.99145000000000005</v>
      </c>
      <c r="H180" s="35" cm="1">
        <f t="array" aca="1" ref="H180" ca="1">IF(ROUND(ROUND(G180,2)-G180,4)=0,_xlfn.XLOOKUP(G180,INDIRECT($A$4&amp;"!$G$41:$G$141"),INDIRECT($A$4&amp;"!$A$41:$A$141"),0,1,1),IF(G180&gt;=1,0,(ROUNDUP(G180,2)-G180)*100*_xlfn.XLOOKUP(G180,INDIRECT($A$4&amp;"!$G$41:$G$141"),INDIRECT($A$4&amp;"!$A$41:$A$141"),0,-1,-1)+(G180-ROUNDDOWN(G180,2))*100*_xlfn.XLOOKUP(G180,INDIRECT($A$4&amp;"!$G$41:$G$141"),INDIRECT($A$4&amp;"!$A$41:$A$141"),0,1,1)))</f>
        <v>0.37904842937423505</v>
      </c>
      <c r="I180" s="66">
        <f t="shared" ca="1" si="24"/>
        <v>92.866900000000001</v>
      </c>
      <c r="J180" s="106" cm="1">
        <f t="array" aca="1" ref="J180" ca="1">IF(COUNTIFS('PTC NaTran'!$K$7:$K$15996,"",'PTC NaTran'!$A$7:$A$15996,J$16,'PTC NaTran'!$D$7:$D$15996,$A180,'PTC NaTran'!$C$7:$C$15996,"DEL")&gt;0,J$14,SUMIFS('PTC NaTran'!$K$7:$K$15996,'PTC NaTran'!$A$7:$A$15996,J$16,'PTC NaTran'!$D$7:$D$15996,$A180,'PTC NaTran'!$C$7:$C$15996,"DEL")*1.0026*$F$4/INDIRECT($A$4&amp;"!D9"))</f>
        <v>272.22222222222223</v>
      </c>
      <c r="K180" s="106">
        <v>1000</v>
      </c>
      <c r="L180" s="107">
        <f t="shared" ca="1" si="21"/>
        <v>24.084368816006631</v>
      </c>
      <c r="M180" s="141">
        <f t="shared" ca="1" si="25"/>
        <v>0.97911000000000004</v>
      </c>
      <c r="N180" s="35" cm="1">
        <f t="array" aca="1" ref="N180" ca="1">IF(ROUND(ROUND(M180,2)-M180,4)=0,_xlfn.XLOOKUP(M180,INDIRECT($A$4&amp;"!$G$41:$G$141"),INDIRECT($A$4&amp;"!$A$41:$A$141"),0,1,1),IF(M180&gt;=1,0,(ROUNDUP(M180,2)-M180)*100*_xlfn.XLOOKUP(M180,INDIRECT($A$4&amp;"!$G$41:$G$141"),INDIRECT($A$4&amp;"!$A$41:$A$141"),0,-1,-1)+(M180-ROUNDDOWN(M180,2))*100*_xlfn.XLOOKUP(M180,INDIRECT($A$4&amp;"!$G$41:$G$141"),INDIRECT($A$4&amp;"!$A$41:$A$141"),0,1,1)))</f>
        <v>0.39237358049352078</v>
      </c>
      <c r="O180" s="66">
        <f t="shared" ca="1" si="26"/>
        <v>96.131527220912588</v>
      </c>
      <c r="S180" s="107">
        <f t="shared" ca="1" si="22"/>
        <v>28.747235412244141</v>
      </c>
      <c r="T180" s="51">
        <f t="shared" ca="1" si="27"/>
        <v>1</v>
      </c>
      <c r="U180" s="35" cm="1">
        <f t="array" aca="1" ref="U180" ca="1">IF(ROUND(ROUND(T180,2)-T180,4)=0,_xlfn.XLOOKUP(T180,INDIRECT($A$4&amp;"!$G$41:$G$141"),INDIRECT($A$4&amp;"!$A$41:$A$141"),0,1,1),IF(T180&gt;=1,0,(ROUNDUP(T180,2)-T180)*100*_xlfn.XLOOKUP(T180,INDIRECT($A$4&amp;"!$G$41:$G$141"),INDIRECT($A$4&amp;"!$A$41:$A$141"),0,-1,-1)+(T180-ROUNDDOWN(T180,2))*100*_xlfn.XLOOKUP(T180,INDIRECT($A$4&amp;"!$G$41:$G$141"),INDIRECT($A$4&amp;"!$A$41:$A$141"),0,1,1)))</f>
        <v>0.36981584897959191</v>
      </c>
      <c r="V180" s="66">
        <f t="shared" ca="1" si="28"/>
        <v>100.67209222222225</v>
      </c>
    </row>
    <row r="181" spans="1:22" x14ac:dyDescent="0.35">
      <c r="A181" s="32">
        <f t="shared" si="29"/>
        <v>46642</v>
      </c>
      <c r="B181" s="65" cm="1">
        <f t="array" aca="1" ref="B181" ca="1">_xlfn.XLOOKUP(A181,INDIRECT($A$5&amp;"!$AJ$41:$AJ$406"),INDIRECT($A$5&amp;"!$AK$41:$AK$406"))*SUM($F$3:$I$3)</f>
        <v>0</v>
      </c>
      <c r="C181" s="65" cm="1">
        <f t="array" aca="1" ref="C181" ca="1">_xlfn.XLOOKUP(A181,INDIRECT($A$5&amp;"!$AJ$41:$AJ$406"),INDIRECT($A$5&amp;"!$AL$41:$AL$406"))*SUM($F$3:$I$3)</f>
        <v>24.5</v>
      </c>
      <c r="D181" s="65" cm="1">
        <f t="array" aca="1" ref="D181" ca="1">_xlfn.XLOOKUP(A181,INDIRECT($A$5&amp;"!$AJ$41:$AJ$406"),INDIRECT($A$5&amp;"!$AO$41:$AO$406"))*SUM($F$3:$I$3)</f>
        <v>24.5</v>
      </c>
      <c r="E181" s="34" cm="1">
        <f t="array" ref="E181">SUMPRODUCT(('PT Storengy'!$B$8:$I$372)*('PT Storengy'!$A$8:$A$372=$A181)*('PT Storengy'!$B$5:$I$5=$A$6)*('PT Storengy'!$B$7:$I$7=$A$7))</f>
        <v>0.1</v>
      </c>
      <c r="F181" s="107">
        <f t="shared" ca="1" si="20"/>
        <v>24.475157699999993</v>
      </c>
      <c r="G181" s="141">
        <f t="shared" ca="1" si="23"/>
        <v>0.99524000000000001</v>
      </c>
      <c r="H181" s="35" cm="1">
        <f t="array" aca="1" ref="H181" ca="1">IF(ROUND(ROUND(G181,2)-G181,4)=0,_xlfn.XLOOKUP(G181,INDIRECT($A$4&amp;"!$G$41:$G$141"),INDIRECT($A$4&amp;"!$A$41:$A$141"),0,1,1),IF(G181&gt;=1,0,(ROUNDUP(G181,2)-G181)*100*_xlfn.XLOOKUP(G181,INDIRECT($A$4&amp;"!$G$41:$G$141"),INDIRECT($A$4&amp;"!$A$41:$A$141"),0,-1,-1)+(G181-ROUNDDOWN(G181,2))*100*_xlfn.XLOOKUP(G181,INDIRECT($A$4&amp;"!$G$41:$G$141"),INDIRECT($A$4&amp;"!$A$41:$A$141"),0,1,1)))</f>
        <v>0.37495585864959224</v>
      </c>
      <c r="I181" s="66">
        <f t="shared" ca="1" si="24"/>
        <v>91.864199999999997</v>
      </c>
      <c r="J181" s="106" cm="1">
        <f t="array" aca="1" ref="J181" ca="1">IF(COUNTIFS('PTC NaTran'!$K$7:$K$15996,"",'PTC NaTran'!$A$7:$A$15996,J$16,'PTC NaTran'!$D$7:$D$15996,$A181,'PTC NaTran'!$C$7:$C$15996,"DEL")&gt;0,J$14,SUMIFS('PTC NaTran'!$K$7:$K$15996,'PTC NaTran'!$A$7:$A$15996,J$16,'PTC NaTran'!$D$7:$D$15996,$A181,'PTC NaTran'!$C$7:$C$15996,"DEL")*1.0026*$F$4/INDIRECT($A$4&amp;"!D9"))</f>
        <v>272.22222222222223</v>
      </c>
      <c r="K181" s="106">
        <v>1000</v>
      </c>
      <c r="L181" s="107">
        <f t="shared" ca="1" si="21"/>
        <v>24.179460625095032</v>
      </c>
      <c r="M181" s="141">
        <f t="shared" ca="1" si="25"/>
        <v>0.98304000000000002</v>
      </c>
      <c r="N181" s="35" cm="1">
        <f t="array" aca="1" ref="N181" ca="1">IF(ROUND(ROUND(M181,2)-M181,4)=0,_xlfn.XLOOKUP(M181,INDIRECT($A$4&amp;"!$G$41:$G$141"),INDIRECT($A$4&amp;"!$A$41:$A$141"),0,1,1),IF(M181&gt;=1,0,(ROUNDUP(M181,2)-M181)*100*_xlfn.XLOOKUP(M181,INDIRECT($A$4&amp;"!$G$41:$G$141"),INDIRECT($A$4&amp;"!$A$41:$A$141"),0,-1,-1)+(M181-ROUNDDOWN(M181,2))*100*_xlfn.XLOOKUP(M181,INDIRECT($A$4&amp;"!$G$41:$G$141"),INDIRECT($A$4&amp;"!$A$41:$A$141"),0,1,1)))</f>
        <v>0.38812983301387793</v>
      </c>
      <c r="O181" s="66">
        <f t="shared" ca="1" si="26"/>
        <v>95.091809088400097</v>
      </c>
      <c r="S181" s="107">
        <f t="shared" ca="1" si="22"/>
        <v>28.847907504466363</v>
      </c>
      <c r="T181" s="51">
        <f t="shared" ca="1" si="27"/>
        <v>1</v>
      </c>
      <c r="U181" s="35" cm="1">
        <f t="array" aca="1" ref="U181" ca="1">IF(ROUND(ROUND(T181,2)-T181,4)=0,_xlfn.XLOOKUP(T181,INDIRECT($A$4&amp;"!$G$41:$G$141"),INDIRECT($A$4&amp;"!$A$41:$A$141"),0,1,1),IF(T181&gt;=1,0,(ROUNDUP(T181,2)-T181)*100*_xlfn.XLOOKUP(T181,INDIRECT($A$4&amp;"!$G$41:$G$141"),INDIRECT($A$4&amp;"!$A$41:$A$141"),0,-1,-1)+(T181-ROUNDDOWN(T181,2))*100*_xlfn.XLOOKUP(T181,INDIRECT($A$4&amp;"!$G$41:$G$141"),INDIRECT($A$4&amp;"!$A$41:$A$141"),0,1,1)))</f>
        <v>0.36981584897959191</v>
      </c>
      <c r="V181" s="66">
        <f t="shared" ca="1" si="28"/>
        <v>100.67209222222225</v>
      </c>
    </row>
    <row r="182" spans="1:22" x14ac:dyDescent="0.35">
      <c r="A182" s="32">
        <f t="shared" si="29"/>
        <v>46643</v>
      </c>
      <c r="B182" s="65" cm="1">
        <f t="array" aca="1" ref="B182" ca="1">_xlfn.XLOOKUP(A182,INDIRECT($A$5&amp;"!$AJ$41:$AJ$406"),INDIRECT($A$5&amp;"!$AK$41:$AK$406"))*SUM($F$3:$I$3)</f>
        <v>0</v>
      </c>
      <c r="C182" s="65" cm="1">
        <f t="array" aca="1" ref="C182" ca="1">_xlfn.XLOOKUP(A182,INDIRECT($A$5&amp;"!$AJ$41:$AJ$406"),INDIRECT($A$5&amp;"!$AL$41:$AL$406"))*SUM($F$3:$I$3)</f>
        <v>24.5</v>
      </c>
      <c r="D182" s="65" cm="1">
        <f t="array" aca="1" ref="D182" ca="1">_xlfn.XLOOKUP(A182,INDIRECT($A$5&amp;"!$AJ$41:$AJ$406"),INDIRECT($A$5&amp;"!$AO$41:$AO$406"))*SUM($F$3:$I$3)</f>
        <v>24.5</v>
      </c>
      <c r="E182" s="34" cm="1">
        <f t="array" ref="E182">SUMPRODUCT(('PT Storengy'!$B$8:$I$372)*('PT Storengy'!$A$8:$A$372=$A182)*('PT Storengy'!$B$5:$I$5=$A$6)*('PT Storengy'!$B$7:$I$7=$A$7))</f>
        <v>0.1</v>
      </c>
      <c r="F182" s="107">
        <f t="shared" ca="1" si="20"/>
        <v>24.499999999999993</v>
      </c>
      <c r="G182" s="141">
        <f t="shared" ca="1" si="23"/>
        <v>0.99899000000000004</v>
      </c>
      <c r="H182" s="35" cm="1">
        <f t="array" aca="1" ref="H182" ca="1">IF(ROUND(ROUND(G182,2)-G182,4)=0,_xlfn.XLOOKUP(G182,INDIRECT($A$4&amp;"!$G$41:$G$141"),INDIRECT($A$4&amp;"!$A$41:$A$141"),0,1,1),IF(G182&gt;=1,0,(ROUNDUP(G182,2)-G182)*100*_xlfn.XLOOKUP(G182,INDIRECT($A$4&amp;"!$G$41:$G$141"),INDIRECT($A$4&amp;"!$A$41:$A$141"),0,-1,-1)+(G182-ROUNDDOWN(G182,2))*100*_xlfn.XLOOKUP(G182,INDIRECT($A$4&amp;"!$G$41:$G$141"),INDIRECT($A$4&amp;"!$A$41:$A$141"),0,1,1)))</f>
        <v>0.37090648128352077</v>
      </c>
      <c r="I182" s="66">
        <f t="shared" ca="1" si="24"/>
        <v>24.842300000000002</v>
      </c>
      <c r="J182" s="106" cm="1">
        <f t="array" aca="1" ref="J182" ca="1">IF(COUNTIFS('PTC NaTran'!$K$7:$K$15996,"",'PTC NaTran'!$A$7:$A$15996,J$16,'PTC NaTran'!$D$7:$D$15996,$A182,'PTC NaTran'!$C$7:$C$15996,"DEL")&gt;0,J$14,SUMIFS('PTC NaTran'!$K$7:$K$15996,'PTC NaTran'!$A$7:$A$15996,J$16,'PTC NaTran'!$D$7:$D$15996,$A182,'PTC NaTran'!$C$7:$C$15996,"DEL")*1.0026*$F$4/INDIRECT($A$4&amp;"!D9"))</f>
        <v>272.22222222222223</v>
      </c>
      <c r="K182" s="106">
        <v>1000</v>
      </c>
      <c r="L182" s="107">
        <f t="shared" ca="1" si="21"/>
        <v>24.273525944016981</v>
      </c>
      <c r="M182" s="141">
        <f t="shared" ca="1" si="25"/>
        <v>0.98692000000000002</v>
      </c>
      <c r="N182" s="35" cm="1">
        <f t="array" aca="1" ref="N182" ca="1">IF(ROUND(ROUND(M182,2)-M182,4)=0,_xlfn.XLOOKUP(M182,INDIRECT($A$4&amp;"!$G$41:$G$141"),INDIRECT($A$4&amp;"!$A$41:$A$141"),0,1,1),IF(M182&gt;=1,0,(ROUNDUP(M182,2)-M182)*100*_xlfn.XLOOKUP(M182,INDIRECT($A$4&amp;"!$G$41:$G$141"),INDIRECT($A$4&amp;"!$A$41:$A$141"),0,-1,-1)+(M182-ROUNDDOWN(M182,2))*100*_xlfn.XLOOKUP(M182,INDIRECT($A$4&amp;"!$G$41:$G$141"),INDIRECT($A$4&amp;"!$A$41:$A$141"),0,1,1)))</f>
        <v>0.38394007723244938</v>
      </c>
      <c r="O182" s="66">
        <f t="shared" ca="1" si="26"/>
        <v>94.065318921950094</v>
      </c>
      <c r="S182" s="107">
        <f t="shared" ca="1" si="22"/>
        <v>28.948579596688585</v>
      </c>
      <c r="T182" s="51">
        <f t="shared" ca="1" si="27"/>
        <v>1</v>
      </c>
      <c r="U182" s="35" cm="1">
        <f t="array" aca="1" ref="U182" ca="1">IF(ROUND(ROUND(T182,2)-T182,4)=0,_xlfn.XLOOKUP(T182,INDIRECT($A$4&amp;"!$G$41:$G$141"),INDIRECT($A$4&amp;"!$A$41:$A$141"),0,1,1),IF(T182&gt;=1,0,(ROUNDUP(T182,2)-T182)*100*_xlfn.XLOOKUP(T182,INDIRECT($A$4&amp;"!$G$41:$G$141"),INDIRECT($A$4&amp;"!$A$41:$A$141"),0,-1,-1)+(T182-ROUNDDOWN(T182,2))*100*_xlfn.XLOOKUP(T182,INDIRECT($A$4&amp;"!$G$41:$G$141"),INDIRECT($A$4&amp;"!$A$41:$A$141"),0,1,1)))</f>
        <v>0.36981584897959191</v>
      </c>
      <c r="V182" s="66">
        <f t="shared" ca="1" si="28"/>
        <v>100.67209222222225</v>
      </c>
    </row>
    <row r="183" spans="1:22" x14ac:dyDescent="0.35">
      <c r="A183" s="32">
        <f t="shared" si="29"/>
        <v>46644</v>
      </c>
      <c r="B183" s="65" cm="1">
        <f t="array" aca="1" ref="B183" ca="1">_xlfn.XLOOKUP(A183,INDIRECT($A$5&amp;"!$AJ$41:$AJ$406"),INDIRECT($A$5&amp;"!$AK$41:$AK$406"))*SUM($F$3:$I$3)</f>
        <v>0</v>
      </c>
      <c r="C183" s="65" cm="1">
        <f t="array" aca="1" ref="C183" ca="1">_xlfn.XLOOKUP(A183,INDIRECT($A$5&amp;"!$AJ$41:$AJ$406"),INDIRECT($A$5&amp;"!$AL$41:$AL$406"))*SUM($F$3:$I$3)</f>
        <v>24.5</v>
      </c>
      <c r="D183" s="65" cm="1">
        <f t="array" aca="1" ref="D183" ca="1">_xlfn.XLOOKUP(A183,INDIRECT($A$5&amp;"!$AJ$41:$AJ$406"),INDIRECT($A$5&amp;"!$AO$41:$AO$406"))*SUM($F$3:$I$3)</f>
        <v>24.5</v>
      </c>
      <c r="E183" s="34" cm="1">
        <f t="array" ref="E183">SUMPRODUCT(('PT Storengy'!$B$8:$I$372)*('PT Storengy'!$A$8:$A$372=$A183)*('PT Storengy'!$B$5:$I$5=$A$6)*('PT Storengy'!$B$7:$I$7=$A$7))</f>
        <v>0.1</v>
      </c>
      <c r="F183" s="107">
        <f t="shared" ca="1" si="20"/>
        <v>24.499999999999993</v>
      </c>
      <c r="G183" s="141">
        <f t="shared" ca="1" si="23"/>
        <v>1</v>
      </c>
      <c r="H183" s="35" cm="1">
        <f t="array" aca="1" ref="H183" ca="1">IF(ROUND(ROUND(G183,2)-G183,4)=0,_xlfn.XLOOKUP(G183,INDIRECT($A$4&amp;"!$G$41:$G$141"),INDIRECT($A$4&amp;"!$A$41:$A$141"),0,1,1),IF(G183&gt;=1,0,(ROUNDUP(G183,2)-G183)*100*_xlfn.XLOOKUP(G183,INDIRECT($A$4&amp;"!$G$41:$G$141"),INDIRECT($A$4&amp;"!$A$41:$A$141"),0,-1,-1)+(G183-ROUNDDOWN(G183,2))*100*_xlfn.XLOOKUP(G183,INDIRECT($A$4&amp;"!$G$41:$G$141"),INDIRECT($A$4&amp;"!$A$41:$A$141"),0,1,1)))</f>
        <v>0.36981584897959191</v>
      </c>
      <c r="I183" s="66">
        <f t="shared" ca="1" si="24"/>
        <v>0</v>
      </c>
      <c r="J183" s="106" cm="1">
        <f t="array" aca="1" ref="J183" ca="1">IF(COUNTIFS('PTC NaTran'!$K$7:$K$15996,"",'PTC NaTran'!$A$7:$A$15996,J$16,'PTC NaTran'!$D$7:$D$15996,$A183,'PTC NaTran'!$C$7:$C$15996,"DEL")&gt;0,J$14,SUMIFS('PTC NaTran'!$K$7:$K$15996,'PTC NaTran'!$A$7:$A$15996,J$16,'PTC NaTran'!$D$7:$D$15996,$A183,'PTC NaTran'!$C$7:$C$15996,"DEL")*1.0026*$F$4/INDIRECT($A$4&amp;"!D9"))</f>
        <v>272.22222222222223</v>
      </c>
      <c r="K183" s="106">
        <v>1000</v>
      </c>
      <c r="L183" s="107">
        <f t="shared" ca="1" si="21"/>
        <v>24.366575355145333</v>
      </c>
      <c r="M183" s="141">
        <f t="shared" ca="1" si="25"/>
        <v>0.99075999999999997</v>
      </c>
      <c r="N183" s="35" cm="1">
        <f t="array" aca="1" ref="N183" ca="1">IF(ROUND(ROUND(M183,2)-M183,4)=0,_xlfn.XLOOKUP(M183,INDIRECT($A$4&amp;"!$G$41:$G$141"),INDIRECT($A$4&amp;"!$A$41:$A$141"),0,1,1),IF(M183&gt;=1,0,(ROUNDUP(M183,2)-M183)*100*_xlfn.XLOOKUP(M183,INDIRECT($A$4&amp;"!$G$41:$G$141"),INDIRECT($A$4&amp;"!$A$41:$A$141"),0,-1,-1)+(M183-ROUNDDOWN(M183,2))*100*_xlfn.XLOOKUP(M183,INDIRECT($A$4&amp;"!$G$41:$G$141"),INDIRECT($A$4&amp;"!$A$41:$A$141"),0,1,1)))</f>
        <v>0.37979351480959223</v>
      </c>
      <c r="O183" s="66">
        <f t="shared" ca="1" si="26"/>
        <v>93.049411128350101</v>
      </c>
      <c r="S183" s="107">
        <f t="shared" ca="1" si="22"/>
        <v>29.049251688910807</v>
      </c>
      <c r="T183" s="51">
        <f t="shared" ca="1" si="27"/>
        <v>1</v>
      </c>
      <c r="U183" s="35" cm="1">
        <f t="array" aca="1" ref="U183" ca="1">IF(ROUND(ROUND(T183,2)-T183,4)=0,_xlfn.XLOOKUP(T183,INDIRECT($A$4&amp;"!$G$41:$G$141"),INDIRECT($A$4&amp;"!$A$41:$A$141"),0,1,1),IF(T183&gt;=1,0,(ROUNDUP(T183,2)-T183)*100*_xlfn.XLOOKUP(T183,INDIRECT($A$4&amp;"!$G$41:$G$141"),INDIRECT($A$4&amp;"!$A$41:$A$141"),0,-1,-1)+(T183-ROUNDDOWN(T183,2))*100*_xlfn.XLOOKUP(T183,INDIRECT($A$4&amp;"!$G$41:$G$141"),INDIRECT($A$4&amp;"!$A$41:$A$141"),0,1,1)))</f>
        <v>0.36981584897959191</v>
      </c>
      <c r="V183" s="66">
        <f t="shared" ca="1" si="28"/>
        <v>100.67209222222225</v>
      </c>
    </row>
    <row r="184" spans="1:22" x14ac:dyDescent="0.35">
      <c r="A184" s="32">
        <f t="shared" si="29"/>
        <v>46645</v>
      </c>
      <c r="B184" s="65" cm="1">
        <f t="array" aca="1" ref="B184" ca="1">_xlfn.XLOOKUP(A184,INDIRECT($A$5&amp;"!$AJ$41:$AJ$406"),INDIRECT($A$5&amp;"!$AK$41:$AK$406"))*SUM($F$3:$I$3)</f>
        <v>0</v>
      </c>
      <c r="C184" s="65" cm="1">
        <f t="array" aca="1" ref="C184" ca="1">_xlfn.XLOOKUP(A184,INDIRECT($A$5&amp;"!$AJ$41:$AJ$406"),INDIRECT($A$5&amp;"!$AL$41:$AL$406"))*SUM($F$3:$I$3)</f>
        <v>24.5</v>
      </c>
      <c r="D184" s="65" cm="1">
        <f t="array" aca="1" ref="D184" ca="1">_xlfn.XLOOKUP(A184,INDIRECT($A$5&amp;"!$AJ$41:$AJ$406"),INDIRECT($A$5&amp;"!$AO$41:$AO$406"))*SUM($F$3:$I$3)</f>
        <v>24.5</v>
      </c>
      <c r="E184" s="34" cm="1">
        <f t="array" ref="E184">SUMPRODUCT(('PT Storengy'!$B$8:$I$372)*('PT Storengy'!$A$8:$A$372=$A184)*('PT Storengy'!$B$5:$I$5=$A$6)*('PT Storengy'!$B$7:$I$7=$A$7))</f>
        <v>0.1</v>
      </c>
      <c r="F184" s="107">
        <f t="shared" ca="1" si="20"/>
        <v>24.499999999999993</v>
      </c>
      <c r="G184" s="141">
        <f t="shared" ca="1" si="23"/>
        <v>1</v>
      </c>
      <c r="H184" s="35" cm="1">
        <f t="array" aca="1" ref="H184" ca="1">IF(ROUND(ROUND(G184,2)-G184,4)=0,_xlfn.XLOOKUP(G184,INDIRECT($A$4&amp;"!$G$41:$G$141"),INDIRECT($A$4&amp;"!$A$41:$A$141"),0,1,1),IF(G184&gt;=1,0,(ROUNDUP(G184,2)-G184)*100*_xlfn.XLOOKUP(G184,INDIRECT($A$4&amp;"!$G$41:$G$141"),INDIRECT($A$4&amp;"!$A$41:$A$141"),0,-1,-1)+(G184-ROUNDDOWN(G184,2))*100*_xlfn.XLOOKUP(G184,INDIRECT($A$4&amp;"!$G$41:$G$141"),INDIRECT($A$4&amp;"!$A$41:$A$141"),0,1,1)))</f>
        <v>0.36981584897959191</v>
      </c>
      <c r="I184" s="66">
        <f t="shared" ca="1" si="24"/>
        <v>0</v>
      </c>
      <c r="J184" s="106" cm="1">
        <f t="array" aca="1" ref="J184" ca="1">IF(COUNTIFS('PTC NaTran'!$K$7:$K$15996,"",'PTC NaTran'!$A$7:$A$15996,J$16,'PTC NaTran'!$D$7:$D$15996,$A184,'PTC NaTran'!$C$7:$C$15996,"DEL")&gt;0,J$14,SUMIFS('PTC NaTran'!$K$7:$K$15996,'PTC NaTran'!$A$7:$A$15996,J$16,'PTC NaTran'!$D$7:$D$15996,$A184,'PTC NaTran'!$C$7:$C$15996,"DEL")*1.0026*$F$4/INDIRECT($A$4&amp;"!D9"))</f>
        <v>272.22222222222223</v>
      </c>
      <c r="K184" s="106">
        <v>1000</v>
      </c>
      <c r="L184" s="107">
        <f t="shared" ca="1" si="21"/>
        <v>24.458622086446145</v>
      </c>
      <c r="M184" s="141">
        <f t="shared" ca="1" si="25"/>
        <v>0.99455000000000005</v>
      </c>
      <c r="N184" s="35" cm="1">
        <f t="array" aca="1" ref="N184" ca="1">IF(ROUND(ROUND(M184,2)-M184,4)=0,_xlfn.XLOOKUP(M184,INDIRECT($A$4&amp;"!$G$41:$G$141"),INDIRECT($A$4&amp;"!$A$41:$A$141"),0,1,1),IF(M184&gt;=1,0,(ROUNDUP(M184,2)-M184)*100*_xlfn.XLOOKUP(M184,INDIRECT($A$4&amp;"!$G$41:$G$141"),INDIRECT($A$4&amp;"!$A$41:$A$141"),0,-1,-1)+(M184-ROUNDDOWN(M184,2))*100*_xlfn.XLOOKUP(M184,INDIRECT($A$4&amp;"!$G$41:$G$141"),INDIRECT($A$4&amp;"!$A$41:$A$141"),0,1,1)))</f>
        <v>0.37570094408494936</v>
      </c>
      <c r="O184" s="66">
        <f t="shared" ca="1" si="26"/>
        <v>92.046731300812596</v>
      </c>
      <c r="S184" s="107">
        <f t="shared" ca="1" si="22"/>
        <v>29.14992378113303</v>
      </c>
      <c r="T184" s="51">
        <f t="shared" ca="1" si="27"/>
        <v>1</v>
      </c>
      <c r="U184" s="35" cm="1">
        <f t="array" aca="1" ref="U184" ca="1">IF(ROUND(ROUND(T184,2)-T184,4)=0,_xlfn.XLOOKUP(T184,INDIRECT($A$4&amp;"!$G$41:$G$141"),INDIRECT($A$4&amp;"!$A$41:$A$141"),0,1,1),IF(T184&gt;=1,0,(ROUNDUP(T184,2)-T184)*100*_xlfn.XLOOKUP(T184,INDIRECT($A$4&amp;"!$G$41:$G$141"),INDIRECT($A$4&amp;"!$A$41:$A$141"),0,-1,-1)+(T184-ROUNDDOWN(T184,2))*100*_xlfn.XLOOKUP(T184,INDIRECT($A$4&amp;"!$G$41:$G$141"),INDIRECT($A$4&amp;"!$A$41:$A$141"),0,1,1)))</f>
        <v>0.36981584897959191</v>
      </c>
      <c r="V184" s="66">
        <f t="shared" ca="1" si="28"/>
        <v>100.67209222222225</v>
      </c>
    </row>
    <row r="185" spans="1:22" x14ac:dyDescent="0.35">
      <c r="A185" s="32">
        <f t="shared" si="29"/>
        <v>46646</v>
      </c>
      <c r="B185" s="65" cm="1">
        <f t="array" aca="1" ref="B185" ca="1">_xlfn.XLOOKUP(A185,INDIRECT($A$5&amp;"!$AJ$41:$AJ$406"),INDIRECT($A$5&amp;"!$AK$41:$AK$406"))*SUM($F$3:$I$3)</f>
        <v>0</v>
      </c>
      <c r="C185" s="65" cm="1">
        <f t="array" aca="1" ref="C185" ca="1">_xlfn.XLOOKUP(A185,INDIRECT($A$5&amp;"!$AJ$41:$AJ$406"),INDIRECT($A$5&amp;"!$AL$41:$AL$406"))*SUM($F$3:$I$3)</f>
        <v>24.5</v>
      </c>
      <c r="D185" s="65" cm="1">
        <f t="array" aca="1" ref="D185" ca="1">_xlfn.XLOOKUP(A185,INDIRECT($A$5&amp;"!$AJ$41:$AJ$406"),INDIRECT($A$5&amp;"!$AO$41:$AO$406"))*SUM($F$3:$I$3)</f>
        <v>24.5</v>
      </c>
      <c r="E185" s="34" cm="1">
        <f t="array" ref="E185">SUMPRODUCT(('PT Storengy'!$B$8:$I$372)*('PT Storengy'!$A$8:$A$372=$A185)*('PT Storengy'!$B$5:$I$5=$A$6)*('PT Storengy'!$B$7:$I$7=$A$7))</f>
        <v>0.1</v>
      </c>
      <c r="F185" s="107">
        <f t="shared" ca="1" si="20"/>
        <v>24.499999999999993</v>
      </c>
      <c r="G185" s="141">
        <f t="shared" ca="1" si="23"/>
        <v>1</v>
      </c>
      <c r="H185" s="35" cm="1">
        <f t="array" aca="1" ref="H185" ca="1">IF(ROUND(ROUND(G185,2)-G185,4)=0,_xlfn.XLOOKUP(G185,INDIRECT($A$4&amp;"!$G$41:$G$141"),INDIRECT($A$4&amp;"!$A$41:$A$141"),0,1,1),IF(G185&gt;=1,0,(ROUNDUP(G185,2)-G185)*100*_xlfn.XLOOKUP(G185,INDIRECT($A$4&amp;"!$G$41:$G$141"),INDIRECT($A$4&amp;"!$A$41:$A$141"),0,-1,-1)+(G185-ROUNDDOWN(G185,2))*100*_xlfn.XLOOKUP(G185,INDIRECT($A$4&amp;"!$G$41:$G$141"),INDIRECT($A$4&amp;"!$A$41:$A$141"),0,1,1)))</f>
        <v>0.36981584897959191</v>
      </c>
      <c r="I185" s="66">
        <f t="shared" ca="1" si="24"/>
        <v>0</v>
      </c>
      <c r="J185" s="106" cm="1">
        <f t="array" aca="1" ref="J185" ca="1">IF(COUNTIFS('PTC NaTran'!$K$7:$K$15996,"",'PTC NaTran'!$A$7:$A$15996,J$16,'PTC NaTran'!$D$7:$D$15996,$A185,'PTC NaTran'!$C$7:$C$15996,"DEL")&gt;0,J$14,SUMIFS('PTC NaTran'!$K$7:$K$15996,'PTC NaTran'!$A$7:$A$15996,J$16,'PTC NaTran'!$D$7:$D$15996,$A185,'PTC NaTran'!$C$7:$C$15996,"DEL")*1.0026*$F$4/INDIRECT($A$4&amp;"!D9"))</f>
        <v>272.22222222222223</v>
      </c>
      <c r="K185" s="106">
        <v>1000</v>
      </c>
      <c r="L185" s="107">
        <f t="shared" ca="1" si="21"/>
        <v>24.5</v>
      </c>
      <c r="M185" s="141">
        <f t="shared" ca="1" si="25"/>
        <v>0.99831000000000003</v>
      </c>
      <c r="N185" s="35" cm="1">
        <f t="array" aca="1" ref="N185" ca="1">IF(ROUND(ROUND(M185,2)-M185,4)=0,_xlfn.XLOOKUP(M185,INDIRECT($A$4&amp;"!$G$41:$G$141"),INDIRECT($A$4&amp;"!$A$41:$A$141"),0,1,1),IF(M185&gt;=1,0,(ROUNDUP(M185,2)-M185)*100*_xlfn.XLOOKUP(M185,INDIRECT($A$4&amp;"!$G$41:$G$141"),INDIRECT($A$4&amp;"!$A$41:$A$141"),0,-1,-1)+(M185-ROUNDDOWN(M185,2))*100*_xlfn.XLOOKUP(M185,INDIRECT($A$4&amp;"!$G$41:$G$141"),INDIRECT($A$4&amp;"!$A$41:$A$141"),0,1,1)))</f>
        <v>0.37164076837923504</v>
      </c>
      <c r="O185" s="66">
        <f t="shared" ca="1" si="26"/>
        <v>41.37791355385707</v>
      </c>
      <c r="S185" s="107">
        <f t="shared" ca="1" si="22"/>
        <v>29.250595873355252</v>
      </c>
      <c r="T185" s="51">
        <f t="shared" ca="1" si="27"/>
        <v>1</v>
      </c>
      <c r="U185" s="35" cm="1">
        <f t="array" aca="1" ref="U185" ca="1">IF(ROUND(ROUND(T185,2)-T185,4)=0,_xlfn.XLOOKUP(T185,INDIRECT($A$4&amp;"!$G$41:$G$141"),INDIRECT($A$4&amp;"!$A$41:$A$141"),0,1,1),IF(T185&gt;=1,0,(ROUNDUP(T185,2)-T185)*100*_xlfn.XLOOKUP(T185,INDIRECT($A$4&amp;"!$G$41:$G$141"),INDIRECT($A$4&amp;"!$A$41:$A$141"),0,-1,-1)+(T185-ROUNDDOWN(T185,2))*100*_xlfn.XLOOKUP(T185,INDIRECT($A$4&amp;"!$G$41:$G$141"),INDIRECT($A$4&amp;"!$A$41:$A$141"),0,1,1)))</f>
        <v>0.36981584897959191</v>
      </c>
      <c r="V185" s="66">
        <f t="shared" ca="1" si="28"/>
        <v>100.67209222222225</v>
      </c>
    </row>
    <row r="186" spans="1:22" x14ac:dyDescent="0.35">
      <c r="A186" s="32">
        <f t="shared" si="29"/>
        <v>46647</v>
      </c>
      <c r="B186" s="65" cm="1">
        <f t="array" aca="1" ref="B186" ca="1">_xlfn.XLOOKUP(A186,INDIRECT($A$5&amp;"!$AJ$41:$AJ$406"),INDIRECT($A$5&amp;"!$AK$41:$AK$406"))*SUM($F$3:$I$3)</f>
        <v>0</v>
      </c>
      <c r="C186" s="65" cm="1">
        <f t="array" aca="1" ref="C186" ca="1">_xlfn.XLOOKUP(A186,INDIRECT($A$5&amp;"!$AJ$41:$AJ$406"),INDIRECT($A$5&amp;"!$AL$41:$AL$406"))*SUM($F$3:$I$3)</f>
        <v>24.5</v>
      </c>
      <c r="D186" s="65" cm="1">
        <f t="array" aca="1" ref="D186" ca="1">_xlfn.XLOOKUP(A186,INDIRECT($A$5&amp;"!$AJ$41:$AJ$406"),INDIRECT($A$5&amp;"!$AO$41:$AO$406"))*SUM($F$3:$I$3)</f>
        <v>24.5</v>
      </c>
      <c r="E186" s="34" cm="1">
        <f t="array" ref="E186">SUMPRODUCT(('PT Storengy'!$B$8:$I$372)*('PT Storengy'!$A$8:$A$372=$A186)*('PT Storengy'!$B$5:$I$5=$A$6)*('PT Storengy'!$B$7:$I$7=$A$7))</f>
        <v>0.1</v>
      </c>
      <c r="F186" s="107">
        <f t="shared" ca="1" si="20"/>
        <v>24.499999999999993</v>
      </c>
      <c r="G186" s="141">
        <f t="shared" ca="1" si="23"/>
        <v>1</v>
      </c>
      <c r="H186" s="35" cm="1">
        <f t="array" aca="1" ref="H186" ca="1">IF(ROUND(ROUND(G186,2)-G186,4)=0,_xlfn.XLOOKUP(G186,INDIRECT($A$4&amp;"!$G$41:$G$141"),INDIRECT($A$4&amp;"!$A$41:$A$141"),0,1,1),IF(G186&gt;=1,0,(ROUNDUP(G186,2)-G186)*100*_xlfn.XLOOKUP(G186,INDIRECT($A$4&amp;"!$G$41:$G$141"),INDIRECT($A$4&amp;"!$A$41:$A$141"),0,-1,-1)+(G186-ROUNDDOWN(G186,2))*100*_xlfn.XLOOKUP(G186,INDIRECT($A$4&amp;"!$G$41:$G$141"),INDIRECT($A$4&amp;"!$A$41:$A$141"),0,1,1)))</f>
        <v>0.36981584897959191</v>
      </c>
      <c r="I186" s="66">
        <f t="shared" ca="1" si="24"/>
        <v>0</v>
      </c>
      <c r="J186" s="106" cm="1">
        <f t="array" aca="1" ref="J186" ca="1">IF(COUNTIFS('PTC NaTran'!$K$7:$K$15996,"",'PTC NaTran'!$A$7:$A$15996,J$16,'PTC NaTran'!$D$7:$D$15996,$A186,'PTC NaTran'!$C$7:$C$15996,"DEL")&gt;0,J$14,SUMIFS('PTC NaTran'!$K$7:$K$15996,'PTC NaTran'!$A$7:$A$15996,J$16,'PTC NaTran'!$D$7:$D$15996,$A186,'PTC NaTran'!$C$7:$C$15996,"DEL")*1.0026*$F$4/INDIRECT($A$4&amp;"!D9"))</f>
        <v>272.22222222222223</v>
      </c>
      <c r="K186" s="106">
        <v>1000</v>
      </c>
      <c r="L186" s="107">
        <f t="shared" ca="1" si="21"/>
        <v>24.5</v>
      </c>
      <c r="M186" s="141">
        <f t="shared" ca="1" si="25"/>
        <v>1</v>
      </c>
      <c r="N186" s="35" cm="1">
        <f t="array" aca="1" ref="N186" ca="1">IF(ROUND(ROUND(M186,2)-M186,4)=0,_xlfn.XLOOKUP(M186,INDIRECT($A$4&amp;"!$G$41:$G$141"),INDIRECT($A$4&amp;"!$A$41:$A$141"),0,1,1),IF(M186&gt;=1,0,(ROUNDUP(M186,2)-M186)*100*_xlfn.XLOOKUP(M186,INDIRECT($A$4&amp;"!$G$41:$G$141"),INDIRECT($A$4&amp;"!$A$41:$A$141"),0,-1,-1)+(M186-ROUNDDOWN(M186,2))*100*_xlfn.XLOOKUP(M186,INDIRECT($A$4&amp;"!$G$41:$G$141"),INDIRECT($A$4&amp;"!$A$41:$A$141"),0,1,1)))</f>
        <v>0.36981584897959191</v>
      </c>
      <c r="O186" s="66">
        <f t="shared" ca="1" si="26"/>
        <v>0</v>
      </c>
      <c r="S186" s="107">
        <f t="shared" ca="1" si="22"/>
        <v>29.351267965577474</v>
      </c>
      <c r="T186" s="51">
        <f t="shared" ca="1" si="27"/>
        <v>1</v>
      </c>
      <c r="U186" s="35" cm="1">
        <f t="array" aca="1" ref="U186" ca="1">IF(ROUND(ROUND(T186,2)-T186,4)=0,_xlfn.XLOOKUP(T186,INDIRECT($A$4&amp;"!$G$41:$G$141"),INDIRECT($A$4&amp;"!$A$41:$A$141"),0,1,1),IF(T186&gt;=1,0,(ROUNDUP(T186,2)-T186)*100*_xlfn.XLOOKUP(T186,INDIRECT($A$4&amp;"!$G$41:$G$141"),INDIRECT($A$4&amp;"!$A$41:$A$141"),0,-1,-1)+(T186-ROUNDDOWN(T186,2))*100*_xlfn.XLOOKUP(T186,INDIRECT($A$4&amp;"!$G$41:$G$141"),INDIRECT($A$4&amp;"!$A$41:$A$141"),0,1,1)))</f>
        <v>0.36981584897959191</v>
      </c>
      <c r="V186" s="66">
        <f t="shared" ca="1" si="28"/>
        <v>100.67209222222225</v>
      </c>
    </row>
    <row r="187" spans="1:22" x14ac:dyDescent="0.35">
      <c r="A187" s="32">
        <f t="shared" si="29"/>
        <v>46648</v>
      </c>
      <c r="B187" s="65" cm="1">
        <f t="array" aca="1" ref="B187" ca="1">_xlfn.XLOOKUP(A187,INDIRECT($A$5&amp;"!$AJ$41:$AJ$406"),INDIRECT($A$5&amp;"!$AK$41:$AK$406"))*SUM($F$3:$I$3)</f>
        <v>0</v>
      </c>
      <c r="C187" s="65" cm="1">
        <f t="array" aca="1" ref="C187" ca="1">_xlfn.XLOOKUP(A187,INDIRECT($A$5&amp;"!$AJ$41:$AJ$406"),INDIRECT($A$5&amp;"!$AL$41:$AL$406"))*SUM($F$3:$I$3)</f>
        <v>24.5</v>
      </c>
      <c r="D187" s="65" cm="1">
        <f t="array" aca="1" ref="D187" ca="1">_xlfn.XLOOKUP(A187,INDIRECT($A$5&amp;"!$AJ$41:$AJ$406"),INDIRECT($A$5&amp;"!$AO$41:$AO$406"))*SUM($F$3:$I$3)</f>
        <v>24.5</v>
      </c>
      <c r="E187" s="34" cm="1">
        <f t="array" ref="E187">SUMPRODUCT(('PT Storengy'!$B$8:$I$372)*('PT Storengy'!$A$8:$A$372=$A187)*('PT Storengy'!$B$5:$I$5=$A$6)*('PT Storengy'!$B$7:$I$7=$A$7))</f>
        <v>0.1</v>
      </c>
      <c r="F187" s="107">
        <f t="shared" ca="1" si="20"/>
        <v>24.499999999999993</v>
      </c>
      <c r="G187" s="141">
        <f t="shared" ca="1" si="23"/>
        <v>1</v>
      </c>
      <c r="H187" s="35" cm="1">
        <f t="array" aca="1" ref="H187" ca="1">IF(ROUND(ROUND(G187,2)-G187,4)=0,_xlfn.XLOOKUP(G187,INDIRECT($A$4&amp;"!$G$41:$G$141"),INDIRECT($A$4&amp;"!$A$41:$A$141"),0,1,1),IF(G187&gt;=1,0,(ROUNDUP(G187,2)-G187)*100*_xlfn.XLOOKUP(G187,INDIRECT($A$4&amp;"!$G$41:$G$141"),INDIRECT($A$4&amp;"!$A$41:$A$141"),0,-1,-1)+(G187-ROUNDDOWN(G187,2))*100*_xlfn.XLOOKUP(G187,INDIRECT($A$4&amp;"!$G$41:$G$141"),INDIRECT($A$4&amp;"!$A$41:$A$141"),0,1,1)))</f>
        <v>0.36981584897959191</v>
      </c>
      <c r="I187" s="66">
        <f t="shared" ca="1" si="24"/>
        <v>0</v>
      </c>
      <c r="J187" s="106" cm="1">
        <f t="array" aca="1" ref="J187" ca="1">IF(COUNTIFS('PTC NaTran'!$K$7:$K$15996,"",'PTC NaTran'!$A$7:$A$15996,J$16,'PTC NaTran'!$D$7:$D$15996,$A187,'PTC NaTran'!$C$7:$C$15996,"DEL")&gt;0,J$14,SUMIFS('PTC NaTran'!$K$7:$K$15996,'PTC NaTran'!$A$7:$A$15996,J$16,'PTC NaTran'!$D$7:$D$15996,$A187,'PTC NaTran'!$C$7:$C$15996,"DEL")*1.0026*$F$4/INDIRECT($A$4&amp;"!D9"))</f>
        <v>272.22222222222223</v>
      </c>
      <c r="K187" s="106">
        <v>1000</v>
      </c>
      <c r="L187" s="107">
        <f t="shared" ca="1" si="21"/>
        <v>24.5</v>
      </c>
      <c r="M187" s="141">
        <f t="shared" ca="1" si="25"/>
        <v>1</v>
      </c>
      <c r="N187" s="35" cm="1">
        <f t="array" aca="1" ref="N187" ca="1">IF(ROUND(ROUND(M187,2)-M187,4)=0,_xlfn.XLOOKUP(M187,INDIRECT($A$4&amp;"!$G$41:$G$141"),INDIRECT($A$4&amp;"!$A$41:$A$141"),0,1,1),IF(M187&gt;=1,0,(ROUNDUP(M187,2)-M187)*100*_xlfn.XLOOKUP(M187,INDIRECT($A$4&amp;"!$G$41:$G$141"),INDIRECT($A$4&amp;"!$A$41:$A$141"),0,-1,-1)+(M187-ROUNDDOWN(M187,2))*100*_xlfn.XLOOKUP(M187,INDIRECT($A$4&amp;"!$G$41:$G$141"),INDIRECT($A$4&amp;"!$A$41:$A$141"),0,1,1)))</f>
        <v>0.36981584897959191</v>
      </c>
      <c r="O187" s="66">
        <f t="shared" ca="1" si="26"/>
        <v>0</v>
      </c>
      <c r="S187" s="107">
        <f t="shared" ca="1" si="22"/>
        <v>29.451940057799696</v>
      </c>
      <c r="T187" s="51">
        <f t="shared" ca="1" si="27"/>
        <v>1</v>
      </c>
      <c r="U187" s="35" cm="1">
        <f t="array" aca="1" ref="U187" ca="1">IF(ROUND(ROUND(T187,2)-T187,4)=0,_xlfn.XLOOKUP(T187,INDIRECT($A$4&amp;"!$G$41:$G$141"),INDIRECT($A$4&amp;"!$A$41:$A$141"),0,1,1),IF(T187&gt;=1,0,(ROUNDUP(T187,2)-T187)*100*_xlfn.XLOOKUP(T187,INDIRECT($A$4&amp;"!$G$41:$G$141"),INDIRECT($A$4&amp;"!$A$41:$A$141"),0,-1,-1)+(T187-ROUNDDOWN(T187,2))*100*_xlfn.XLOOKUP(T187,INDIRECT($A$4&amp;"!$G$41:$G$141"),INDIRECT($A$4&amp;"!$A$41:$A$141"),0,1,1)))</f>
        <v>0.36981584897959191</v>
      </c>
      <c r="V187" s="66">
        <f t="shared" ca="1" si="28"/>
        <v>100.67209222222225</v>
      </c>
    </row>
    <row r="188" spans="1:22" x14ac:dyDescent="0.35">
      <c r="A188" s="32">
        <f t="shared" si="29"/>
        <v>46649</v>
      </c>
      <c r="B188" s="65" cm="1">
        <f t="array" aca="1" ref="B188" ca="1">_xlfn.XLOOKUP(A188,INDIRECT($A$5&amp;"!$AJ$41:$AJ$406"),INDIRECT($A$5&amp;"!$AK$41:$AK$406"))*SUM($F$3:$I$3)</f>
        <v>0</v>
      </c>
      <c r="C188" s="65" cm="1">
        <f t="array" aca="1" ref="C188" ca="1">_xlfn.XLOOKUP(A188,INDIRECT($A$5&amp;"!$AJ$41:$AJ$406"),INDIRECT($A$5&amp;"!$AL$41:$AL$406"))*SUM($F$3:$I$3)</f>
        <v>24.5</v>
      </c>
      <c r="D188" s="65" cm="1">
        <f t="array" aca="1" ref="D188" ca="1">_xlfn.XLOOKUP(A188,INDIRECT($A$5&amp;"!$AJ$41:$AJ$406"),INDIRECT($A$5&amp;"!$AO$41:$AO$406"))*SUM($F$3:$I$3)</f>
        <v>24.5</v>
      </c>
      <c r="E188" s="34" cm="1">
        <f t="array" ref="E188">SUMPRODUCT(('PT Storengy'!$B$8:$I$372)*('PT Storengy'!$A$8:$A$372=$A188)*('PT Storengy'!$B$5:$I$5=$A$6)*('PT Storengy'!$B$7:$I$7=$A$7))</f>
        <v>0.1</v>
      </c>
      <c r="F188" s="107">
        <f t="shared" ca="1" si="20"/>
        <v>24.499999999999993</v>
      </c>
      <c r="G188" s="141">
        <f t="shared" ca="1" si="23"/>
        <v>1</v>
      </c>
      <c r="H188" s="35" cm="1">
        <f t="array" aca="1" ref="H188" ca="1">IF(ROUND(ROUND(G188,2)-G188,4)=0,_xlfn.XLOOKUP(G188,INDIRECT($A$4&amp;"!$G$41:$G$141"),INDIRECT($A$4&amp;"!$A$41:$A$141"),0,1,1),IF(G188&gt;=1,0,(ROUNDUP(G188,2)-G188)*100*_xlfn.XLOOKUP(G188,INDIRECT($A$4&amp;"!$G$41:$G$141"),INDIRECT($A$4&amp;"!$A$41:$A$141"),0,-1,-1)+(G188-ROUNDDOWN(G188,2))*100*_xlfn.XLOOKUP(G188,INDIRECT($A$4&amp;"!$G$41:$G$141"),INDIRECT($A$4&amp;"!$A$41:$A$141"),0,1,1)))</f>
        <v>0.36981584897959191</v>
      </c>
      <c r="I188" s="66">
        <f t="shared" ca="1" si="24"/>
        <v>0</v>
      </c>
      <c r="J188" s="106" cm="1">
        <f t="array" aca="1" ref="J188" ca="1">IF(COUNTIFS('PTC NaTran'!$K$7:$K$15996,"",'PTC NaTran'!$A$7:$A$15996,J$16,'PTC NaTran'!$D$7:$D$15996,$A188,'PTC NaTran'!$C$7:$C$15996,"DEL")&gt;0,J$14,SUMIFS('PTC NaTran'!$K$7:$K$15996,'PTC NaTran'!$A$7:$A$15996,J$16,'PTC NaTran'!$D$7:$D$15996,$A188,'PTC NaTran'!$C$7:$C$15996,"DEL")*1.0026*$F$4/INDIRECT($A$4&amp;"!D9"))</f>
        <v>272.22222222222223</v>
      </c>
      <c r="K188" s="106">
        <v>1000</v>
      </c>
      <c r="L188" s="107">
        <f t="shared" ca="1" si="21"/>
        <v>24.5</v>
      </c>
      <c r="M188" s="141">
        <f t="shared" ca="1" si="25"/>
        <v>1</v>
      </c>
      <c r="N188" s="35" cm="1">
        <f t="array" aca="1" ref="N188" ca="1">IF(ROUND(ROUND(M188,2)-M188,4)=0,_xlfn.XLOOKUP(M188,INDIRECT($A$4&amp;"!$G$41:$G$141"),INDIRECT($A$4&amp;"!$A$41:$A$141"),0,1,1),IF(M188&gt;=1,0,(ROUNDUP(M188,2)-M188)*100*_xlfn.XLOOKUP(M188,INDIRECT($A$4&amp;"!$G$41:$G$141"),INDIRECT($A$4&amp;"!$A$41:$A$141"),0,-1,-1)+(M188-ROUNDDOWN(M188,2))*100*_xlfn.XLOOKUP(M188,INDIRECT($A$4&amp;"!$G$41:$G$141"),INDIRECT($A$4&amp;"!$A$41:$A$141"),0,1,1)))</f>
        <v>0.36981584897959191</v>
      </c>
      <c r="O188" s="66">
        <f t="shared" ca="1" si="26"/>
        <v>0</v>
      </c>
      <c r="S188" s="107">
        <f t="shared" ca="1" si="22"/>
        <v>29.552612150021918</v>
      </c>
      <c r="T188" s="51">
        <f t="shared" ca="1" si="27"/>
        <v>1</v>
      </c>
      <c r="U188" s="35" cm="1">
        <f t="array" aca="1" ref="U188" ca="1">IF(ROUND(ROUND(T188,2)-T188,4)=0,_xlfn.XLOOKUP(T188,INDIRECT($A$4&amp;"!$G$41:$G$141"),INDIRECT($A$4&amp;"!$A$41:$A$141"),0,1,1),IF(T188&gt;=1,0,(ROUNDUP(T188,2)-T188)*100*_xlfn.XLOOKUP(T188,INDIRECT($A$4&amp;"!$G$41:$G$141"),INDIRECT($A$4&amp;"!$A$41:$A$141"),0,-1,-1)+(T188-ROUNDDOWN(T188,2))*100*_xlfn.XLOOKUP(T188,INDIRECT($A$4&amp;"!$G$41:$G$141"),INDIRECT($A$4&amp;"!$A$41:$A$141"),0,1,1)))</f>
        <v>0.36981584897959191</v>
      </c>
      <c r="V188" s="66">
        <f t="shared" ca="1" si="28"/>
        <v>100.67209222222225</v>
      </c>
    </row>
    <row r="189" spans="1:22" x14ac:dyDescent="0.35">
      <c r="A189" s="32">
        <f t="shared" si="29"/>
        <v>46650</v>
      </c>
      <c r="B189" s="65" cm="1">
        <f t="array" aca="1" ref="B189" ca="1">_xlfn.XLOOKUP(A189,INDIRECT($A$5&amp;"!$AJ$41:$AJ$406"),INDIRECT($A$5&amp;"!$AK$41:$AK$406"))*SUM($F$3:$I$3)</f>
        <v>0</v>
      </c>
      <c r="C189" s="65" cm="1">
        <f t="array" aca="1" ref="C189" ca="1">_xlfn.XLOOKUP(A189,INDIRECT($A$5&amp;"!$AJ$41:$AJ$406"),INDIRECT($A$5&amp;"!$AL$41:$AL$406"))*SUM($F$3:$I$3)</f>
        <v>24.5</v>
      </c>
      <c r="D189" s="65" cm="1">
        <f t="array" aca="1" ref="D189" ca="1">_xlfn.XLOOKUP(A189,INDIRECT($A$5&amp;"!$AJ$41:$AJ$406"),INDIRECT($A$5&amp;"!$AO$41:$AO$406"))*SUM($F$3:$I$3)</f>
        <v>24.5</v>
      </c>
      <c r="E189" s="34" cm="1">
        <f t="array" ref="E189">SUMPRODUCT(('PT Storengy'!$B$8:$I$372)*('PT Storengy'!$A$8:$A$372=$A189)*('PT Storengy'!$B$5:$I$5=$A$6)*('PT Storengy'!$B$7:$I$7=$A$7))</f>
        <v>0.1</v>
      </c>
      <c r="F189" s="107">
        <f t="shared" ca="1" si="20"/>
        <v>24.499999999999993</v>
      </c>
      <c r="G189" s="141">
        <f t="shared" ca="1" si="23"/>
        <v>1</v>
      </c>
      <c r="H189" s="35" cm="1">
        <f t="array" aca="1" ref="H189" ca="1">IF(ROUND(ROUND(G189,2)-G189,4)=0,_xlfn.XLOOKUP(G189,INDIRECT($A$4&amp;"!$G$41:$G$141"),INDIRECT($A$4&amp;"!$A$41:$A$141"),0,1,1),IF(G189&gt;=1,0,(ROUNDUP(G189,2)-G189)*100*_xlfn.XLOOKUP(G189,INDIRECT($A$4&amp;"!$G$41:$G$141"),INDIRECT($A$4&amp;"!$A$41:$A$141"),0,-1,-1)+(G189-ROUNDDOWN(G189,2))*100*_xlfn.XLOOKUP(G189,INDIRECT($A$4&amp;"!$G$41:$G$141"),INDIRECT($A$4&amp;"!$A$41:$A$141"),0,1,1)))</f>
        <v>0.36981584897959191</v>
      </c>
      <c r="I189" s="66">
        <f t="shared" ca="1" si="24"/>
        <v>0</v>
      </c>
      <c r="J189" s="106" cm="1">
        <f t="array" aca="1" ref="J189" ca="1">IF(COUNTIFS('PTC NaTran'!$K$7:$K$15996,"",'PTC NaTran'!$A$7:$A$15996,J$16,'PTC NaTran'!$D$7:$D$15996,$A189,'PTC NaTran'!$C$7:$C$15996,"DEL")&gt;0,J$14,SUMIFS('PTC NaTran'!$K$7:$K$15996,'PTC NaTran'!$A$7:$A$15996,J$16,'PTC NaTran'!$D$7:$D$15996,$A189,'PTC NaTran'!$C$7:$C$15996,"DEL")*1.0026*$F$4/INDIRECT($A$4&amp;"!D9"))</f>
        <v>272.22222222222223</v>
      </c>
      <c r="K189" s="106">
        <v>1000</v>
      </c>
      <c r="L189" s="107">
        <f t="shared" ca="1" si="21"/>
        <v>24.5</v>
      </c>
      <c r="M189" s="141">
        <f t="shared" ca="1" si="25"/>
        <v>1</v>
      </c>
      <c r="N189" s="35" cm="1">
        <f t="array" aca="1" ref="N189" ca="1">IF(ROUND(ROUND(M189,2)-M189,4)=0,_xlfn.XLOOKUP(M189,INDIRECT($A$4&amp;"!$G$41:$G$141"),INDIRECT($A$4&amp;"!$A$41:$A$141"),0,1,1),IF(M189&gt;=1,0,(ROUNDUP(M189,2)-M189)*100*_xlfn.XLOOKUP(M189,INDIRECT($A$4&amp;"!$G$41:$G$141"),INDIRECT($A$4&amp;"!$A$41:$A$141"),0,-1,-1)+(M189-ROUNDDOWN(M189,2))*100*_xlfn.XLOOKUP(M189,INDIRECT($A$4&amp;"!$G$41:$G$141"),INDIRECT($A$4&amp;"!$A$41:$A$141"),0,1,1)))</f>
        <v>0.36981584897959191</v>
      </c>
      <c r="O189" s="66">
        <f t="shared" ca="1" si="26"/>
        <v>0</v>
      </c>
      <c r="S189" s="107">
        <f t="shared" ca="1" si="22"/>
        <v>29.653284242244141</v>
      </c>
      <c r="T189" s="51">
        <f t="shared" ca="1" si="27"/>
        <v>1</v>
      </c>
      <c r="U189" s="35" cm="1">
        <f t="array" aca="1" ref="U189" ca="1">IF(ROUND(ROUND(T189,2)-T189,4)=0,_xlfn.XLOOKUP(T189,INDIRECT($A$4&amp;"!$G$41:$G$141"),INDIRECT($A$4&amp;"!$A$41:$A$141"),0,1,1),IF(T189&gt;=1,0,(ROUNDUP(T189,2)-T189)*100*_xlfn.XLOOKUP(T189,INDIRECT($A$4&amp;"!$G$41:$G$141"),INDIRECT($A$4&amp;"!$A$41:$A$141"),0,-1,-1)+(T189-ROUNDDOWN(T189,2))*100*_xlfn.XLOOKUP(T189,INDIRECT($A$4&amp;"!$G$41:$G$141"),INDIRECT($A$4&amp;"!$A$41:$A$141"),0,1,1)))</f>
        <v>0.36981584897959191</v>
      </c>
      <c r="V189" s="66">
        <f t="shared" ca="1" si="28"/>
        <v>100.67209222222225</v>
      </c>
    </row>
    <row r="190" spans="1:22" x14ac:dyDescent="0.35">
      <c r="A190" s="32">
        <f t="shared" si="29"/>
        <v>46651</v>
      </c>
      <c r="B190" s="65" cm="1">
        <f t="array" aca="1" ref="B190" ca="1">_xlfn.XLOOKUP(A190,INDIRECT($A$5&amp;"!$AJ$41:$AJ$406"),INDIRECT($A$5&amp;"!$AK$41:$AK$406"))*SUM($F$3:$I$3)</f>
        <v>0</v>
      </c>
      <c r="C190" s="65" cm="1">
        <f t="array" aca="1" ref="C190" ca="1">_xlfn.XLOOKUP(A190,INDIRECT($A$5&amp;"!$AJ$41:$AJ$406"),INDIRECT($A$5&amp;"!$AL$41:$AL$406"))*SUM($F$3:$I$3)</f>
        <v>24.5</v>
      </c>
      <c r="D190" s="65" cm="1">
        <f t="array" aca="1" ref="D190" ca="1">_xlfn.XLOOKUP(A190,INDIRECT($A$5&amp;"!$AJ$41:$AJ$406"),INDIRECT($A$5&amp;"!$AO$41:$AO$406"))*SUM($F$3:$I$3)</f>
        <v>24.5</v>
      </c>
      <c r="E190" s="34" cm="1">
        <f t="array" ref="E190">SUMPRODUCT(('PT Storengy'!$B$8:$I$372)*('PT Storengy'!$A$8:$A$372=$A190)*('PT Storengy'!$B$5:$I$5=$A$6)*('PT Storengy'!$B$7:$I$7=$A$7))</f>
        <v>0.1</v>
      </c>
      <c r="F190" s="107">
        <f t="shared" ca="1" si="20"/>
        <v>24.499999999999993</v>
      </c>
      <c r="G190" s="141">
        <f t="shared" ca="1" si="23"/>
        <v>1</v>
      </c>
      <c r="H190" s="35" cm="1">
        <f t="array" aca="1" ref="H190" ca="1">IF(ROUND(ROUND(G190,2)-G190,4)=0,_xlfn.XLOOKUP(G190,INDIRECT($A$4&amp;"!$G$41:$G$141"),INDIRECT($A$4&amp;"!$A$41:$A$141"),0,1,1),IF(G190&gt;=1,0,(ROUNDUP(G190,2)-G190)*100*_xlfn.XLOOKUP(G190,INDIRECT($A$4&amp;"!$G$41:$G$141"),INDIRECT($A$4&amp;"!$A$41:$A$141"),0,-1,-1)+(G190-ROUNDDOWN(G190,2))*100*_xlfn.XLOOKUP(G190,INDIRECT($A$4&amp;"!$G$41:$G$141"),INDIRECT($A$4&amp;"!$A$41:$A$141"),0,1,1)))</f>
        <v>0.36981584897959191</v>
      </c>
      <c r="I190" s="66">
        <f t="shared" ca="1" si="24"/>
        <v>0</v>
      </c>
      <c r="J190" s="106" cm="1">
        <f t="array" aca="1" ref="J190" ca="1">IF(COUNTIFS('PTC NaTran'!$K$7:$K$15996,"",'PTC NaTran'!$A$7:$A$15996,J$16,'PTC NaTran'!$D$7:$D$15996,$A190,'PTC NaTran'!$C$7:$C$15996,"DEL")&gt;0,J$14,SUMIFS('PTC NaTran'!$K$7:$K$15996,'PTC NaTran'!$A$7:$A$15996,J$16,'PTC NaTran'!$D$7:$D$15996,$A190,'PTC NaTran'!$C$7:$C$15996,"DEL")*1.0026*$F$4/INDIRECT($A$4&amp;"!D9"))</f>
        <v>272.22222222222223</v>
      </c>
      <c r="K190" s="106">
        <v>1000</v>
      </c>
      <c r="L190" s="107">
        <f t="shared" ca="1" si="21"/>
        <v>24.5</v>
      </c>
      <c r="M190" s="141">
        <f t="shared" ca="1" si="25"/>
        <v>1</v>
      </c>
      <c r="N190" s="35" cm="1">
        <f t="array" aca="1" ref="N190" ca="1">IF(ROUND(ROUND(M190,2)-M190,4)=0,_xlfn.XLOOKUP(M190,INDIRECT($A$4&amp;"!$G$41:$G$141"),INDIRECT($A$4&amp;"!$A$41:$A$141"),0,1,1),IF(M190&gt;=1,0,(ROUNDUP(M190,2)-M190)*100*_xlfn.XLOOKUP(M190,INDIRECT($A$4&amp;"!$G$41:$G$141"),INDIRECT($A$4&amp;"!$A$41:$A$141"),0,-1,-1)+(M190-ROUNDDOWN(M190,2))*100*_xlfn.XLOOKUP(M190,INDIRECT($A$4&amp;"!$G$41:$G$141"),INDIRECT($A$4&amp;"!$A$41:$A$141"),0,1,1)))</f>
        <v>0.36981584897959191</v>
      </c>
      <c r="O190" s="66">
        <f t="shared" ca="1" si="26"/>
        <v>0</v>
      </c>
      <c r="S190" s="107">
        <f t="shared" ca="1" si="22"/>
        <v>29.753956334466363</v>
      </c>
      <c r="T190" s="51">
        <f t="shared" ca="1" si="27"/>
        <v>1</v>
      </c>
      <c r="U190" s="35" cm="1">
        <f t="array" aca="1" ref="U190" ca="1">IF(ROUND(ROUND(T190,2)-T190,4)=0,_xlfn.XLOOKUP(T190,INDIRECT($A$4&amp;"!$G$41:$G$141"),INDIRECT($A$4&amp;"!$A$41:$A$141"),0,1,1),IF(T190&gt;=1,0,(ROUNDUP(T190,2)-T190)*100*_xlfn.XLOOKUP(T190,INDIRECT($A$4&amp;"!$G$41:$G$141"),INDIRECT($A$4&amp;"!$A$41:$A$141"),0,-1,-1)+(T190-ROUNDDOWN(T190,2))*100*_xlfn.XLOOKUP(T190,INDIRECT($A$4&amp;"!$G$41:$G$141"),INDIRECT($A$4&amp;"!$A$41:$A$141"),0,1,1)))</f>
        <v>0.36981584897959191</v>
      </c>
      <c r="V190" s="66">
        <f t="shared" ca="1" si="28"/>
        <v>100.67209222222225</v>
      </c>
    </row>
    <row r="191" spans="1:22" x14ac:dyDescent="0.35">
      <c r="A191" s="32">
        <f t="shared" si="29"/>
        <v>46652</v>
      </c>
      <c r="B191" s="65" cm="1">
        <f t="array" aca="1" ref="B191" ca="1">_xlfn.XLOOKUP(A191,INDIRECT($A$5&amp;"!$AJ$41:$AJ$406"),INDIRECT($A$5&amp;"!$AK$41:$AK$406"))*SUM($F$3:$I$3)</f>
        <v>0</v>
      </c>
      <c r="C191" s="65" cm="1">
        <f t="array" aca="1" ref="C191" ca="1">_xlfn.XLOOKUP(A191,INDIRECT($A$5&amp;"!$AJ$41:$AJ$406"),INDIRECT($A$5&amp;"!$AL$41:$AL$406"))*SUM($F$3:$I$3)</f>
        <v>24.5</v>
      </c>
      <c r="D191" s="65" cm="1">
        <f t="array" aca="1" ref="D191" ca="1">_xlfn.XLOOKUP(A191,INDIRECT($A$5&amp;"!$AJ$41:$AJ$406"),INDIRECT($A$5&amp;"!$AO$41:$AO$406"))*SUM($F$3:$I$3)</f>
        <v>24.5</v>
      </c>
      <c r="E191" s="34" cm="1">
        <f t="array" ref="E191">SUMPRODUCT(('PT Storengy'!$B$8:$I$372)*('PT Storengy'!$A$8:$A$372=$A191)*('PT Storengy'!$B$5:$I$5=$A$6)*('PT Storengy'!$B$7:$I$7=$A$7))</f>
        <v>0.1</v>
      </c>
      <c r="F191" s="107">
        <f t="shared" ca="1" si="20"/>
        <v>24.499999999999993</v>
      </c>
      <c r="G191" s="141">
        <f t="shared" ca="1" si="23"/>
        <v>1</v>
      </c>
      <c r="H191" s="35" cm="1">
        <f t="array" aca="1" ref="H191" ca="1">IF(ROUND(ROUND(G191,2)-G191,4)=0,_xlfn.XLOOKUP(G191,INDIRECT($A$4&amp;"!$G$41:$G$141"),INDIRECT($A$4&amp;"!$A$41:$A$141"),0,1,1),IF(G191&gt;=1,0,(ROUNDUP(G191,2)-G191)*100*_xlfn.XLOOKUP(G191,INDIRECT($A$4&amp;"!$G$41:$G$141"),INDIRECT($A$4&amp;"!$A$41:$A$141"),0,-1,-1)+(G191-ROUNDDOWN(G191,2))*100*_xlfn.XLOOKUP(G191,INDIRECT($A$4&amp;"!$G$41:$G$141"),INDIRECT($A$4&amp;"!$A$41:$A$141"),0,1,1)))</f>
        <v>0.36981584897959191</v>
      </c>
      <c r="I191" s="66">
        <f t="shared" ca="1" si="24"/>
        <v>0</v>
      </c>
      <c r="J191" s="106" cm="1">
        <f t="array" aca="1" ref="J191" ca="1">IF(COUNTIFS('PTC NaTran'!$K$7:$K$15996,"",'PTC NaTran'!$A$7:$A$15996,J$16,'PTC NaTran'!$D$7:$D$15996,$A191,'PTC NaTran'!$C$7:$C$15996,"DEL")&gt;0,J$14,SUMIFS('PTC NaTran'!$K$7:$K$15996,'PTC NaTran'!$A$7:$A$15996,J$16,'PTC NaTran'!$D$7:$D$15996,$A191,'PTC NaTran'!$C$7:$C$15996,"DEL")*1.0026*$F$4/INDIRECT($A$4&amp;"!D9"))</f>
        <v>272.22222222222223</v>
      </c>
      <c r="K191" s="106">
        <v>1000</v>
      </c>
      <c r="L191" s="107">
        <f t="shared" ca="1" si="21"/>
        <v>24.5</v>
      </c>
      <c r="M191" s="141">
        <f t="shared" ca="1" si="25"/>
        <v>1</v>
      </c>
      <c r="N191" s="35" cm="1">
        <f t="array" aca="1" ref="N191" ca="1">IF(ROUND(ROUND(M191,2)-M191,4)=0,_xlfn.XLOOKUP(M191,INDIRECT($A$4&amp;"!$G$41:$G$141"),INDIRECT($A$4&amp;"!$A$41:$A$141"),0,1,1),IF(M191&gt;=1,0,(ROUNDUP(M191,2)-M191)*100*_xlfn.XLOOKUP(M191,INDIRECT($A$4&amp;"!$G$41:$G$141"),INDIRECT($A$4&amp;"!$A$41:$A$141"),0,-1,-1)+(M191-ROUNDDOWN(M191,2))*100*_xlfn.XLOOKUP(M191,INDIRECT($A$4&amp;"!$G$41:$G$141"),INDIRECT($A$4&amp;"!$A$41:$A$141"),0,1,1)))</f>
        <v>0.36981584897959191</v>
      </c>
      <c r="O191" s="66">
        <f t="shared" ca="1" si="26"/>
        <v>0</v>
      </c>
      <c r="S191" s="107">
        <f t="shared" ca="1" si="22"/>
        <v>29.854628426688585</v>
      </c>
      <c r="T191" s="51">
        <f t="shared" ca="1" si="27"/>
        <v>1</v>
      </c>
      <c r="U191" s="35" cm="1">
        <f t="array" aca="1" ref="U191" ca="1">IF(ROUND(ROUND(T191,2)-T191,4)=0,_xlfn.XLOOKUP(T191,INDIRECT($A$4&amp;"!$G$41:$G$141"),INDIRECT($A$4&amp;"!$A$41:$A$141"),0,1,1),IF(T191&gt;=1,0,(ROUNDUP(T191,2)-T191)*100*_xlfn.XLOOKUP(T191,INDIRECT($A$4&amp;"!$G$41:$G$141"),INDIRECT($A$4&amp;"!$A$41:$A$141"),0,-1,-1)+(T191-ROUNDDOWN(T191,2))*100*_xlfn.XLOOKUP(T191,INDIRECT($A$4&amp;"!$G$41:$G$141"),INDIRECT($A$4&amp;"!$A$41:$A$141"),0,1,1)))</f>
        <v>0.36981584897959191</v>
      </c>
      <c r="V191" s="66">
        <f t="shared" ca="1" si="28"/>
        <v>100.67209222222225</v>
      </c>
    </row>
    <row r="192" spans="1:22" x14ac:dyDescent="0.35">
      <c r="A192" s="32">
        <f t="shared" si="29"/>
        <v>46653</v>
      </c>
      <c r="B192" s="65" cm="1">
        <f t="array" aca="1" ref="B192" ca="1">_xlfn.XLOOKUP(A192,INDIRECT($A$5&amp;"!$AJ$41:$AJ$406"),INDIRECT($A$5&amp;"!$AK$41:$AK$406"))*SUM($F$3:$I$3)</f>
        <v>0</v>
      </c>
      <c r="C192" s="65" cm="1">
        <f t="array" aca="1" ref="C192" ca="1">_xlfn.XLOOKUP(A192,INDIRECT($A$5&amp;"!$AJ$41:$AJ$406"),INDIRECT($A$5&amp;"!$AL$41:$AL$406"))*SUM($F$3:$I$3)</f>
        <v>24.5</v>
      </c>
      <c r="D192" s="65" cm="1">
        <f t="array" aca="1" ref="D192" ca="1">_xlfn.XLOOKUP(A192,INDIRECT($A$5&amp;"!$AJ$41:$AJ$406"),INDIRECT($A$5&amp;"!$AO$41:$AO$406"))*SUM($F$3:$I$3)</f>
        <v>24.5</v>
      </c>
      <c r="E192" s="34" cm="1">
        <f t="array" ref="E192">SUMPRODUCT(('PT Storengy'!$B$8:$I$372)*('PT Storengy'!$A$8:$A$372=$A192)*('PT Storengy'!$B$5:$I$5=$A$6)*('PT Storengy'!$B$7:$I$7=$A$7))</f>
        <v>0.1</v>
      </c>
      <c r="F192" s="107">
        <f t="shared" ca="1" si="20"/>
        <v>24.499999999999993</v>
      </c>
      <c r="G192" s="141">
        <f t="shared" ca="1" si="23"/>
        <v>1</v>
      </c>
      <c r="H192" s="35" cm="1">
        <f t="array" aca="1" ref="H192" ca="1">IF(ROUND(ROUND(G192,2)-G192,4)=0,_xlfn.XLOOKUP(G192,INDIRECT($A$4&amp;"!$G$41:$G$141"),INDIRECT($A$4&amp;"!$A$41:$A$141"),0,1,1),IF(G192&gt;=1,0,(ROUNDUP(G192,2)-G192)*100*_xlfn.XLOOKUP(G192,INDIRECT($A$4&amp;"!$G$41:$G$141"),INDIRECT($A$4&amp;"!$A$41:$A$141"),0,-1,-1)+(G192-ROUNDDOWN(G192,2))*100*_xlfn.XLOOKUP(G192,INDIRECT($A$4&amp;"!$G$41:$G$141"),INDIRECT($A$4&amp;"!$A$41:$A$141"),0,1,1)))</f>
        <v>0.36981584897959191</v>
      </c>
      <c r="I192" s="66">
        <f t="shared" ca="1" si="24"/>
        <v>0</v>
      </c>
      <c r="J192" s="106" cm="1">
        <f t="array" aca="1" ref="J192" ca="1">IF(COUNTIFS('PTC NaTran'!$K$7:$K$15996,"",'PTC NaTran'!$A$7:$A$15996,J$16,'PTC NaTran'!$D$7:$D$15996,$A192,'PTC NaTran'!$C$7:$C$15996,"DEL")&gt;0,J$14,SUMIFS('PTC NaTran'!$K$7:$K$15996,'PTC NaTran'!$A$7:$A$15996,J$16,'PTC NaTran'!$D$7:$D$15996,$A192,'PTC NaTran'!$C$7:$C$15996,"DEL")*1.0026*$F$4/INDIRECT($A$4&amp;"!D9"))</f>
        <v>272.22222222222223</v>
      </c>
      <c r="K192" s="106">
        <v>1000</v>
      </c>
      <c r="L192" s="107">
        <f t="shared" ca="1" si="21"/>
        <v>24.5</v>
      </c>
      <c r="M192" s="141">
        <f t="shared" ca="1" si="25"/>
        <v>1</v>
      </c>
      <c r="N192" s="35" cm="1">
        <f t="array" aca="1" ref="N192" ca="1">IF(ROUND(ROUND(M192,2)-M192,4)=0,_xlfn.XLOOKUP(M192,INDIRECT($A$4&amp;"!$G$41:$G$141"),INDIRECT($A$4&amp;"!$A$41:$A$141"),0,1,1),IF(M192&gt;=1,0,(ROUNDUP(M192,2)-M192)*100*_xlfn.XLOOKUP(M192,INDIRECT($A$4&amp;"!$G$41:$G$141"),INDIRECT($A$4&amp;"!$A$41:$A$141"),0,-1,-1)+(M192-ROUNDDOWN(M192,2))*100*_xlfn.XLOOKUP(M192,INDIRECT($A$4&amp;"!$G$41:$G$141"),INDIRECT($A$4&amp;"!$A$41:$A$141"),0,1,1)))</f>
        <v>0.36981584897959191</v>
      </c>
      <c r="O192" s="66">
        <f t="shared" ca="1" si="26"/>
        <v>0</v>
      </c>
      <c r="S192" s="107">
        <f t="shared" ca="1" si="22"/>
        <v>29.955300518910807</v>
      </c>
      <c r="T192" s="51">
        <f t="shared" ca="1" si="27"/>
        <v>1</v>
      </c>
      <c r="U192" s="35" cm="1">
        <f t="array" aca="1" ref="U192" ca="1">IF(ROUND(ROUND(T192,2)-T192,4)=0,_xlfn.XLOOKUP(T192,INDIRECT($A$4&amp;"!$G$41:$G$141"),INDIRECT($A$4&amp;"!$A$41:$A$141"),0,1,1),IF(T192&gt;=1,0,(ROUNDUP(T192,2)-T192)*100*_xlfn.XLOOKUP(T192,INDIRECT($A$4&amp;"!$G$41:$G$141"),INDIRECT($A$4&amp;"!$A$41:$A$141"),0,-1,-1)+(T192-ROUNDDOWN(T192,2))*100*_xlfn.XLOOKUP(T192,INDIRECT($A$4&amp;"!$G$41:$G$141"),INDIRECT($A$4&amp;"!$A$41:$A$141"),0,1,1)))</f>
        <v>0.36981584897959191</v>
      </c>
      <c r="V192" s="66">
        <f t="shared" ca="1" si="28"/>
        <v>100.67209222222225</v>
      </c>
    </row>
    <row r="193" spans="1:22" x14ac:dyDescent="0.35">
      <c r="A193" s="32">
        <f t="shared" si="29"/>
        <v>46654</v>
      </c>
      <c r="B193" s="65" cm="1">
        <f t="array" aca="1" ref="B193" ca="1">_xlfn.XLOOKUP(A193,INDIRECT($A$5&amp;"!$AJ$41:$AJ$406"),INDIRECT($A$5&amp;"!$AK$41:$AK$406"))*SUM($F$3:$I$3)</f>
        <v>0</v>
      </c>
      <c r="C193" s="65" cm="1">
        <f t="array" aca="1" ref="C193" ca="1">_xlfn.XLOOKUP(A193,INDIRECT($A$5&amp;"!$AJ$41:$AJ$406"),INDIRECT($A$5&amp;"!$AL$41:$AL$406"))*SUM($F$3:$I$3)</f>
        <v>24.5</v>
      </c>
      <c r="D193" s="65" cm="1">
        <f t="array" aca="1" ref="D193" ca="1">_xlfn.XLOOKUP(A193,INDIRECT($A$5&amp;"!$AJ$41:$AJ$406"),INDIRECT($A$5&amp;"!$AO$41:$AO$406"))*SUM($F$3:$I$3)</f>
        <v>24.5</v>
      </c>
      <c r="E193" s="34" cm="1">
        <f t="array" ref="E193">SUMPRODUCT(('PT Storengy'!$B$8:$I$372)*('PT Storengy'!$A$8:$A$372=$A193)*('PT Storengy'!$B$5:$I$5=$A$6)*('PT Storengy'!$B$7:$I$7=$A$7))</f>
        <v>0.1</v>
      </c>
      <c r="F193" s="107">
        <f t="shared" ca="1" si="20"/>
        <v>24.499999999999993</v>
      </c>
      <c r="G193" s="141">
        <f t="shared" ca="1" si="23"/>
        <v>1</v>
      </c>
      <c r="H193" s="35" cm="1">
        <f t="array" aca="1" ref="H193" ca="1">IF(ROUND(ROUND(G193,2)-G193,4)=0,_xlfn.XLOOKUP(G193,INDIRECT($A$4&amp;"!$G$41:$G$141"),INDIRECT($A$4&amp;"!$A$41:$A$141"),0,1,1),IF(G193&gt;=1,0,(ROUNDUP(G193,2)-G193)*100*_xlfn.XLOOKUP(G193,INDIRECT($A$4&amp;"!$G$41:$G$141"),INDIRECT($A$4&amp;"!$A$41:$A$141"),0,-1,-1)+(G193-ROUNDDOWN(G193,2))*100*_xlfn.XLOOKUP(G193,INDIRECT($A$4&amp;"!$G$41:$G$141"),INDIRECT($A$4&amp;"!$A$41:$A$141"),0,1,1)))</f>
        <v>0.36981584897959191</v>
      </c>
      <c r="I193" s="66">
        <f t="shared" ca="1" si="24"/>
        <v>0</v>
      </c>
      <c r="J193" s="106" cm="1">
        <f t="array" aca="1" ref="J193" ca="1">IF(COUNTIFS('PTC NaTran'!$K$7:$K$15996,"",'PTC NaTran'!$A$7:$A$15996,J$16,'PTC NaTran'!$D$7:$D$15996,$A193,'PTC NaTran'!$C$7:$C$15996,"DEL")&gt;0,J$14,SUMIFS('PTC NaTran'!$K$7:$K$15996,'PTC NaTran'!$A$7:$A$15996,J$16,'PTC NaTran'!$D$7:$D$15996,$A193,'PTC NaTran'!$C$7:$C$15996,"DEL")*1.0026*$F$4/INDIRECT($A$4&amp;"!D9"))</f>
        <v>272.22222222222223</v>
      </c>
      <c r="K193" s="106">
        <v>1000</v>
      </c>
      <c r="L193" s="107">
        <f t="shared" ca="1" si="21"/>
        <v>24.5</v>
      </c>
      <c r="M193" s="141">
        <f t="shared" ca="1" si="25"/>
        <v>1</v>
      </c>
      <c r="N193" s="35" cm="1">
        <f t="array" aca="1" ref="N193" ca="1">IF(ROUND(ROUND(M193,2)-M193,4)=0,_xlfn.XLOOKUP(M193,INDIRECT($A$4&amp;"!$G$41:$G$141"),INDIRECT($A$4&amp;"!$A$41:$A$141"),0,1,1),IF(M193&gt;=1,0,(ROUNDUP(M193,2)-M193)*100*_xlfn.XLOOKUP(M193,INDIRECT($A$4&amp;"!$G$41:$G$141"),INDIRECT($A$4&amp;"!$A$41:$A$141"),0,-1,-1)+(M193-ROUNDDOWN(M193,2))*100*_xlfn.XLOOKUP(M193,INDIRECT($A$4&amp;"!$G$41:$G$141"),INDIRECT($A$4&amp;"!$A$41:$A$141"),0,1,1)))</f>
        <v>0.36981584897959191</v>
      </c>
      <c r="O193" s="66">
        <f t="shared" ca="1" si="26"/>
        <v>0</v>
      </c>
      <c r="S193" s="107">
        <f t="shared" ca="1" si="22"/>
        <v>30.055972611133029</v>
      </c>
      <c r="T193" s="51">
        <f t="shared" ca="1" si="27"/>
        <v>1</v>
      </c>
      <c r="U193" s="35" cm="1">
        <f t="array" aca="1" ref="U193" ca="1">IF(ROUND(ROUND(T193,2)-T193,4)=0,_xlfn.XLOOKUP(T193,INDIRECT($A$4&amp;"!$G$41:$G$141"),INDIRECT($A$4&amp;"!$A$41:$A$141"),0,1,1),IF(T193&gt;=1,0,(ROUNDUP(T193,2)-T193)*100*_xlfn.XLOOKUP(T193,INDIRECT($A$4&amp;"!$G$41:$G$141"),INDIRECT($A$4&amp;"!$A$41:$A$141"),0,-1,-1)+(T193-ROUNDDOWN(T193,2))*100*_xlfn.XLOOKUP(T193,INDIRECT($A$4&amp;"!$G$41:$G$141"),INDIRECT($A$4&amp;"!$A$41:$A$141"),0,1,1)))</f>
        <v>0.36981584897959191</v>
      </c>
      <c r="V193" s="66">
        <f t="shared" ca="1" si="28"/>
        <v>100.67209222222225</v>
      </c>
    </row>
    <row r="194" spans="1:22" x14ac:dyDescent="0.35">
      <c r="A194" s="32">
        <f t="shared" si="29"/>
        <v>46655</v>
      </c>
      <c r="B194" s="65" cm="1">
        <f t="array" aca="1" ref="B194" ca="1">_xlfn.XLOOKUP(A194,INDIRECT($A$5&amp;"!$AJ$41:$AJ$406"),INDIRECT($A$5&amp;"!$AK$41:$AK$406"))*SUM($F$3:$I$3)</f>
        <v>0</v>
      </c>
      <c r="C194" s="65" cm="1">
        <f t="array" aca="1" ref="C194" ca="1">_xlfn.XLOOKUP(A194,INDIRECT($A$5&amp;"!$AJ$41:$AJ$406"),INDIRECT($A$5&amp;"!$AL$41:$AL$406"))*SUM($F$3:$I$3)</f>
        <v>24.5</v>
      </c>
      <c r="D194" s="65" cm="1">
        <f t="array" aca="1" ref="D194" ca="1">_xlfn.XLOOKUP(A194,INDIRECT($A$5&amp;"!$AJ$41:$AJ$406"),INDIRECT($A$5&amp;"!$AO$41:$AO$406"))*SUM($F$3:$I$3)</f>
        <v>24.5</v>
      </c>
      <c r="E194" s="34" cm="1">
        <f t="array" ref="E194">SUMPRODUCT(('PT Storengy'!$B$8:$I$372)*('PT Storengy'!$A$8:$A$372=$A194)*('PT Storengy'!$B$5:$I$5=$A$6)*('PT Storengy'!$B$7:$I$7=$A$7))</f>
        <v>0.1</v>
      </c>
      <c r="F194" s="107">
        <f t="shared" ca="1" si="20"/>
        <v>24.499999999999993</v>
      </c>
      <c r="G194" s="141">
        <f t="shared" ca="1" si="23"/>
        <v>1</v>
      </c>
      <c r="H194" s="35" cm="1">
        <f t="array" aca="1" ref="H194" ca="1">IF(ROUND(ROUND(G194,2)-G194,4)=0,_xlfn.XLOOKUP(G194,INDIRECT($A$4&amp;"!$G$41:$G$141"),INDIRECT($A$4&amp;"!$A$41:$A$141"),0,1,1),IF(G194&gt;=1,0,(ROUNDUP(G194,2)-G194)*100*_xlfn.XLOOKUP(G194,INDIRECT($A$4&amp;"!$G$41:$G$141"),INDIRECT($A$4&amp;"!$A$41:$A$141"),0,-1,-1)+(G194-ROUNDDOWN(G194,2))*100*_xlfn.XLOOKUP(G194,INDIRECT($A$4&amp;"!$G$41:$G$141"),INDIRECT($A$4&amp;"!$A$41:$A$141"),0,1,1)))</f>
        <v>0.36981584897959191</v>
      </c>
      <c r="I194" s="66">
        <f t="shared" ca="1" si="24"/>
        <v>0</v>
      </c>
      <c r="J194" s="106" cm="1">
        <f t="array" aca="1" ref="J194" ca="1">IF(COUNTIFS('PTC NaTran'!$K$7:$K$15996,"",'PTC NaTran'!$A$7:$A$15996,J$16,'PTC NaTran'!$D$7:$D$15996,$A194,'PTC NaTran'!$C$7:$C$15996,"DEL")&gt;0,J$14,SUMIFS('PTC NaTran'!$K$7:$K$15996,'PTC NaTran'!$A$7:$A$15996,J$16,'PTC NaTran'!$D$7:$D$15996,$A194,'PTC NaTran'!$C$7:$C$15996,"DEL")*1.0026*$F$4/INDIRECT($A$4&amp;"!D9"))</f>
        <v>272.22222222222223</v>
      </c>
      <c r="K194" s="106">
        <v>1000</v>
      </c>
      <c r="L194" s="107">
        <f t="shared" ca="1" si="21"/>
        <v>24.5</v>
      </c>
      <c r="M194" s="141">
        <f t="shared" ca="1" si="25"/>
        <v>1</v>
      </c>
      <c r="N194" s="35" cm="1">
        <f t="array" aca="1" ref="N194" ca="1">IF(ROUND(ROUND(M194,2)-M194,4)=0,_xlfn.XLOOKUP(M194,INDIRECT($A$4&amp;"!$G$41:$G$141"),INDIRECT($A$4&amp;"!$A$41:$A$141"),0,1,1),IF(M194&gt;=1,0,(ROUNDUP(M194,2)-M194)*100*_xlfn.XLOOKUP(M194,INDIRECT($A$4&amp;"!$G$41:$G$141"),INDIRECT($A$4&amp;"!$A$41:$A$141"),0,-1,-1)+(M194-ROUNDDOWN(M194,2))*100*_xlfn.XLOOKUP(M194,INDIRECT($A$4&amp;"!$G$41:$G$141"),INDIRECT($A$4&amp;"!$A$41:$A$141"),0,1,1)))</f>
        <v>0.36981584897959191</v>
      </c>
      <c r="O194" s="66">
        <f t="shared" ca="1" si="26"/>
        <v>0</v>
      </c>
      <c r="S194" s="107">
        <f t="shared" ca="1" si="22"/>
        <v>30.156644703355251</v>
      </c>
      <c r="T194" s="51">
        <f t="shared" ca="1" si="27"/>
        <v>1</v>
      </c>
      <c r="U194" s="35" cm="1">
        <f t="array" aca="1" ref="U194" ca="1">IF(ROUND(ROUND(T194,2)-T194,4)=0,_xlfn.XLOOKUP(T194,INDIRECT($A$4&amp;"!$G$41:$G$141"),INDIRECT($A$4&amp;"!$A$41:$A$141"),0,1,1),IF(T194&gt;=1,0,(ROUNDUP(T194,2)-T194)*100*_xlfn.XLOOKUP(T194,INDIRECT($A$4&amp;"!$G$41:$G$141"),INDIRECT($A$4&amp;"!$A$41:$A$141"),0,-1,-1)+(T194-ROUNDDOWN(T194,2))*100*_xlfn.XLOOKUP(T194,INDIRECT($A$4&amp;"!$G$41:$G$141"),INDIRECT($A$4&amp;"!$A$41:$A$141"),0,1,1)))</f>
        <v>0.36981584897959191</v>
      </c>
      <c r="V194" s="66">
        <f t="shared" ca="1" si="28"/>
        <v>100.67209222222225</v>
      </c>
    </row>
    <row r="195" spans="1:22" x14ac:dyDescent="0.35">
      <c r="A195" s="32">
        <f t="shared" si="29"/>
        <v>46656</v>
      </c>
      <c r="B195" s="65" cm="1">
        <f t="array" aca="1" ref="B195" ca="1">_xlfn.XLOOKUP(A195,INDIRECT($A$5&amp;"!$AJ$41:$AJ$406"),INDIRECT($A$5&amp;"!$AK$41:$AK$406"))*SUM($F$3:$I$3)</f>
        <v>0</v>
      </c>
      <c r="C195" s="65" cm="1">
        <f t="array" aca="1" ref="C195" ca="1">_xlfn.XLOOKUP(A195,INDIRECT($A$5&amp;"!$AJ$41:$AJ$406"),INDIRECT($A$5&amp;"!$AL$41:$AL$406"))*SUM($F$3:$I$3)</f>
        <v>24.5</v>
      </c>
      <c r="D195" s="65" cm="1">
        <f t="array" aca="1" ref="D195" ca="1">_xlfn.XLOOKUP(A195,INDIRECT($A$5&amp;"!$AJ$41:$AJ$406"),INDIRECT($A$5&amp;"!$AO$41:$AO$406"))*SUM($F$3:$I$3)</f>
        <v>24.5</v>
      </c>
      <c r="E195" s="34" cm="1">
        <f t="array" ref="E195">SUMPRODUCT(('PT Storengy'!$B$8:$I$372)*('PT Storengy'!$A$8:$A$372=$A195)*('PT Storengy'!$B$5:$I$5=$A$6)*('PT Storengy'!$B$7:$I$7=$A$7))</f>
        <v>0.1</v>
      </c>
      <c r="F195" s="107">
        <f t="shared" ca="1" si="20"/>
        <v>24.499999999999993</v>
      </c>
      <c r="G195" s="141">
        <f t="shared" ca="1" si="23"/>
        <v>1</v>
      </c>
      <c r="H195" s="35" cm="1">
        <f t="array" aca="1" ref="H195" ca="1">IF(ROUND(ROUND(G195,2)-G195,4)=0,_xlfn.XLOOKUP(G195,INDIRECT($A$4&amp;"!$G$41:$G$141"),INDIRECT($A$4&amp;"!$A$41:$A$141"),0,1,1),IF(G195&gt;=1,0,(ROUNDUP(G195,2)-G195)*100*_xlfn.XLOOKUP(G195,INDIRECT($A$4&amp;"!$G$41:$G$141"),INDIRECT($A$4&amp;"!$A$41:$A$141"),0,-1,-1)+(G195-ROUNDDOWN(G195,2))*100*_xlfn.XLOOKUP(G195,INDIRECT($A$4&amp;"!$G$41:$G$141"),INDIRECT($A$4&amp;"!$A$41:$A$141"),0,1,1)))</f>
        <v>0.36981584897959191</v>
      </c>
      <c r="I195" s="66">
        <f t="shared" ca="1" si="24"/>
        <v>0</v>
      </c>
      <c r="J195" s="106" cm="1">
        <f t="array" aca="1" ref="J195" ca="1">IF(COUNTIFS('PTC NaTran'!$K$7:$K$15996,"",'PTC NaTran'!$A$7:$A$15996,J$16,'PTC NaTran'!$D$7:$D$15996,$A195,'PTC NaTran'!$C$7:$C$15996,"DEL")&gt;0,J$14,SUMIFS('PTC NaTran'!$K$7:$K$15996,'PTC NaTran'!$A$7:$A$15996,J$16,'PTC NaTran'!$D$7:$D$15996,$A195,'PTC NaTran'!$C$7:$C$15996,"DEL")*1.0026*$F$4/INDIRECT($A$4&amp;"!D9"))</f>
        <v>272.22222222222223</v>
      </c>
      <c r="K195" s="106">
        <v>1000</v>
      </c>
      <c r="L195" s="107">
        <f t="shared" ca="1" si="21"/>
        <v>24.5</v>
      </c>
      <c r="M195" s="141">
        <f t="shared" ca="1" si="25"/>
        <v>1</v>
      </c>
      <c r="N195" s="35" cm="1">
        <f t="array" aca="1" ref="N195" ca="1">IF(ROUND(ROUND(M195,2)-M195,4)=0,_xlfn.XLOOKUP(M195,INDIRECT($A$4&amp;"!$G$41:$G$141"),INDIRECT($A$4&amp;"!$A$41:$A$141"),0,1,1),IF(M195&gt;=1,0,(ROUNDUP(M195,2)-M195)*100*_xlfn.XLOOKUP(M195,INDIRECT($A$4&amp;"!$G$41:$G$141"),INDIRECT($A$4&amp;"!$A$41:$A$141"),0,-1,-1)+(M195-ROUNDDOWN(M195,2))*100*_xlfn.XLOOKUP(M195,INDIRECT($A$4&amp;"!$G$41:$G$141"),INDIRECT($A$4&amp;"!$A$41:$A$141"),0,1,1)))</f>
        <v>0.36981584897959191</v>
      </c>
      <c r="O195" s="66">
        <f t="shared" ca="1" si="26"/>
        <v>0</v>
      </c>
      <c r="S195" s="107">
        <f t="shared" ca="1" si="22"/>
        <v>30.257316795577474</v>
      </c>
      <c r="T195" s="51">
        <f t="shared" ca="1" si="27"/>
        <v>1</v>
      </c>
      <c r="U195" s="35" cm="1">
        <f t="array" aca="1" ref="U195" ca="1">IF(ROUND(ROUND(T195,2)-T195,4)=0,_xlfn.XLOOKUP(T195,INDIRECT($A$4&amp;"!$G$41:$G$141"),INDIRECT($A$4&amp;"!$A$41:$A$141"),0,1,1),IF(T195&gt;=1,0,(ROUNDUP(T195,2)-T195)*100*_xlfn.XLOOKUP(T195,INDIRECT($A$4&amp;"!$G$41:$G$141"),INDIRECT($A$4&amp;"!$A$41:$A$141"),0,-1,-1)+(T195-ROUNDDOWN(T195,2))*100*_xlfn.XLOOKUP(T195,INDIRECT($A$4&amp;"!$G$41:$G$141"),INDIRECT($A$4&amp;"!$A$41:$A$141"),0,1,1)))</f>
        <v>0.36981584897959191</v>
      </c>
      <c r="V195" s="66">
        <f t="shared" ca="1" si="28"/>
        <v>100.67209222222225</v>
      </c>
    </row>
    <row r="196" spans="1:22" x14ac:dyDescent="0.35">
      <c r="A196" s="32">
        <f t="shared" si="29"/>
        <v>46657</v>
      </c>
      <c r="B196" s="65" cm="1">
        <f t="array" aca="1" ref="B196" ca="1">_xlfn.XLOOKUP(A196,INDIRECT($A$5&amp;"!$AJ$41:$AJ$406"),INDIRECT($A$5&amp;"!$AK$41:$AK$406"))*SUM($F$3:$I$3)</f>
        <v>0</v>
      </c>
      <c r="C196" s="65" cm="1">
        <f t="array" aca="1" ref="C196" ca="1">_xlfn.XLOOKUP(A196,INDIRECT($A$5&amp;"!$AJ$41:$AJ$406"),INDIRECT($A$5&amp;"!$AL$41:$AL$406"))*SUM($F$3:$I$3)</f>
        <v>24.5</v>
      </c>
      <c r="D196" s="65" cm="1">
        <f t="array" aca="1" ref="D196" ca="1">_xlfn.XLOOKUP(A196,INDIRECT($A$5&amp;"!$AJ$41:$AJ$406"),INDIRECT($A$5&amp;"!$AO$41:$AO$406"))*SUM($F$3:$I$3)</f>
        <v>24.5</v>
      </c>
      <c r="E196" s="34" cm="1">
        <f t="array" ref="E196">SUMPRODUCT(('PT Storengy'!$B$8:$I$372)*('PT Storengy'!$A$8:$A$372=$A196)*('PT Storengy'!$B$5:$I$5=$A$6)*('PT Storengy'!$B$7:$I$7=$A$7))</f>
        <v>0.1</v>
      </c>
      <c r="F196" s="107">
        <f t="shared" ca="1" si="20"/>
        <v>24.499999999999993</v>
      </c>
      <c r="G196" s="141">
        <f t="shared" ca="1" si="23"/>
        <v>1</v>
      </c>
      <c r="H196" s="35" cm="1">
        <f t="array" aca="1" ref="H196" ca="1">IF(ROUND(ROUND(G196,2)-G196,4)=0,_xlfn.XLOOKUP(G196,INDIRECT($A$4&amp;"!$G$41:$G$141"),INDIRECT($A$4&amp;"!$A$41:$A$141"),0,1,1),IF(G196&gt;=1,0,(ROUNDUP(G196,2)-G196)*100*_xlfn.XLOOKUP(G196,INDIRECT($A$4&amp;"!$G$41:$G$141"),INDIRECT($A$4&amp;"!$A$41:$A$141"),0,-1,-1)+(G196-ROUNDDOWN(G196,2))*100*_xlfn.XLOOKUP(G196,INDIRECT($A$4&amp;"!$G$41:$G$141"),INDIRECT($A$4&amp;"!$A$41:$A$141"),0,1,1)))</f>
        <v>0.36981584897959191</v>
      </c>
      <c r="I196" s="66">
        <f t="shared" ca="1" si="24"/>
        <v>0</v>
      </c>
      <c r="J196" s="106" cm="1">
        <f t="array" aca="1" ref="J196" ca="1">IF(COUNTIFS('PTC NaTran'!$K$7:$K$15996,"",'PTC NaTran'!$A$7:$A$15996,J$16,'PTC NaTran'!$D$7:$D$15996,$A196,'PTC NaTran'!$C$7:$C$15996,"DEL")&gt;0,J$14,SUMIFS('PTC NaTran'!$K$7:$K$15996,'PTC NaTran'!$A$7:$A$15996,J$16,'PTC NaTran'!$D$7:$D$15996,$A196,'PTC NaTran'!$C$7:$C$15996,"DEL")*1.0026*$F$4/INDIRECT($A$4&amp;"!D9"))</f>
        <v>75.256433823529406</v>
      </c>
      <c r="K196" s="106">
        <v>1000</v>
      </c>
      <c r="L196" s="107">
        <f t="shared" ca="1" si="21"/>
        <v>24.5</v>
      </c>
      <c r="M196" s="141">
        <f t="shared" ca="1" si="25"/>
        <v>1</v>
      </c>
      <c r="N196" s="35" cm="1">
        <f t="array" aca="1" ref="N196" ca="1">IF(ROUND(ROUND(M196,2)-M196,4)=0,_xlfn.XLOOKUP(M196,INDIRECT($A$4&amp;"!$G$41:$G$141"),INDIRECT($A$4&amp;"!$A$41:$A$141"),0,1,1),IF(M196&gt;=1,0,(ROUNDUP(M196,2)-M196)*100*_xlfn.XLOOKUP(M196,INDIRECT($A$4&amp;"!$G$41:$G$141"),INDIRECT($A$4&amp;"!$A$41:$A$141"),0,-1,-1)+(M196-ROUNDDOWN(M196,2))*100*_xlfn.XLOOKUP(M196,INDIRECT($A$4&amp;"!$G$41:$G$141"),INDIRECT($A$4&amp;"!$A$41:$A$141"),0,1,1)))</f>
        <v>0.36981584897959191</v>
      </c>
      <c r="O196" s="66">
        <f t="shared" ca="1" si="26"/>
        <v>0</v>
      </c>
      <c r="S196" s="107">
        <f t="shared" ca="1" si="22"/>
        <v>30.357988887799696</v>
      </c>
      <c r="T196" s="51">
        <f t="shared" ca="1" si="27"/>
        <v>1</v>
      </c>
      <c r="U196" s="35" cm="1">
        <f t="array" aca="1" ref="U196" ca="1">IF(ROUND(ROUND(T196,2)-T196,4)=0,_xlfn.XLOOKUP(T196,INDIRECT($A$4&amp;"!$G$41:$G$141"),INDIRECT($A$4&amp;"!$A$41:$A$141"),0,1,1),IF(T196&gt;=1,0,(ROUNDUP(T196,2)-T196)*100*_xlfn.XLOOKUP(T196,INDIRECT($A$4&amp;"!$G$41:$G$141"),INDIRECT($A$4&amp;"!$A$41:$A$141"),0,-1,-1)+(T196-ROUNDDOWN(T196,2))*100*_xlfn.XLOOKUP(T196,INDIRECT($A$4&amp;"!$G$41:$G$141"),INDIRECT($A$4&amp;"!$A$41:$A$141"),0,1,1)))</f>
        <v>0.36981584897959191</v>
      </c>
      <c r="V196" s="66">
        <f t="shared" ca="1" si="28"/>
        <v>100.67209222222225</v>
      </c>
    </row>
    <row r="197" spans="1:22" x14ac:dyDescent="0.35">
      <c r="A197" s="32">
        <f t="shared" si="29"/>
        <v>46658</v>
      </c>
      <c r="B197" s="65" cm="1">
        <f t="array" aca="1" ref="B197" ca="1">_xlfn.XLOOKUP(A197,INDIRECT($A$5&amp;"!$AJ$41:$AJ$406"),INDIRECT($A$5&amp;"!$AK$41:$AK$406"))*SUM($F$3:$I$3)</f>
        <v>0</v>
      </c>
      <c r="C197" s="65" cm="1">
        <f t="array" aca="1" ref="C197" ca="1">_xlfn.XLOOKUP(A197,INDIRECT($A$5&amp;"!$AJ$41:$AJ$406"),INDIRECT($A$5&amp;"!$AL$41:$AL$406"))*SUM($F$3:$I$3)</f>
        <v>24.5</v>
      </c>
      <c r="D197" s="65" cm="1">
        <f t="array" aca="1" ref="D197" ca="1">_xlfn.XLOOKUP(A197,INDIRECT($A$5&amp;"!$AJ$41:$AJ$406"),INDIRECT($A$5&amp;"!$AO$41:$AO$406"))*SUM($F$3:$I$3)</f>
        <v>24.5</v>
      </c>
      <c r="E197" s="34" cm="1">
        <f t="array" ref="E197">SUMPRODUCT(('PT Storengy'!$B$8:$I$372)*('PT Storengy'!$A$8:$A$372=$A197)*('PT Storengy'!$B$5:$I$5=$A$6)*('PT Storengy'!$B$7:$I$7=$A$7))</f>
        <v>0.1</v>
      </c>
      <c r="F197" s="107">
        <f t="shared" ca="1" si="20"/>
        <v>24.499999999999993</v>
      </c>
      <c r="G197" s="141">
        <f t="shared" ca="1" si="23"/>
        <v>1</v>
      </c>
      <c r="H197" s="35" cm="1">
        <f t="array" aca="1" ref="H197" ca="1">IF(ROUND(ROUND(G197,2)-G197,4)=0,_xlfn.XLOOKUP(G197,INDIRECT($A$4&amp;"!$G$41:$G$141"),INDIRECT($A$4&amp;"!$A$41:$A$141"),0,1,1),IF(G197&gt;=1,0,(ROUNDUP(G197,2)-G197)*100*_xlfn.XLOOKUP(G197,INDIRECT($A$4&amp;"!$G$41:$G$141"),INDIRECT($A$4&amp;"!$A$41:$A$141"),0,-1,-1)+(G197-ROUNDDOWN(G197,2))*100*_xlfn.XLOOKUP(G197,INDIRECT($A$4&amp;"!$G$41:$G$141"),INDIRECT($A$4&amp;"!$A$41:$A$141"),0,1,1)))</f>
        <v>0.36981584897959191</v>
      </c>
      <c r="I197" s="66">
        <f t="shared" ca="1" si="24"/>
        <v>0</v>
      </c>
      <c r="J197" s="106" cm="1">
        <f t="array" aca="1" ref="J197" ca="1">IF(COUNTIFS('PTC NaTran'!$K$7:$K$15996,"",'PTC NaTran'!$A$7:$A$15996,J$16,'PTC NaTran'!$D$7:$D$15996,$A197,'PTC NaTran'!$C$7:$C$15996,"DEL")&gt;0,J$14,SUMIFS('PTC NaTran'!$K$7:$K$15996,'PTC NaTran'!$A$7:$A$15996,J$16,'PTC NaTran'!$D$7:$D$15996,$A197,'PTC NaTran'!$C$7:$C$15996,"DEL")*1.0026*$F$4/INDIRECT($A$4&amp;"!D9"))</f>
        <v>75.256433823529406</v>
      </c>
      <c r="K197" s="106">
        <v>1000</v>
      </c>
      <c r="L197" s="107">
        <f t="shared" ca="1" si="21"/>
        <v>24.5</v>
      </c>
      <c r="M197" s="141">
        <f t="shared" ca="1" si="25"/>
        <v>1</v>
      </c>
      <c r="N197" s="35" cm="1">
        <f t="array" aca="1" ref="N197" ca="1">IF(ROUND(ROUND(M197,2)-M197,4)=0,_xlfn.XLOOKUP(M197,INDIRECT($A$4&amp;"!$G$41:$G$141"),INDIRECT($A$4&amp;"!$A$41:$A$141"),0,1,1),IF(M197&gt;=1,0,(ROUNDUP(M197,2)-M197)*100*_xlfn.XLOOKUP(M197,INDIRECT($A$4&amp;"!$G$41:$G$141"),INDIRECT($A$4&amp;"!$A$41:$A$141"),0,-1,-1)+(M197-ROUNDDOWN(M197,2))*100*_xlfn.XLOOKUP(M197,INDIRECT($A$4&amp;"!$G$41:$G$141"),INDIRECT($A$4&amp;"!$A$41:$A$141"),0,1,1)))</f>
        <v>0.36981584897959191</v>
      </c>
      <c r="O197" s="66">
        <f t="shared" ca="1" si="26"/>
        <v>0</v>
      </c>
      <c r="S197" s="107">
        <f t="shared" ca="1" si="22"/>
        <v>30.458660980021918</v>
      </c>
      <c r="T197" s="51">
        <f t="shared" ca="1" si="27"/>
        <v>1</v>
      </c>
      <c r="U197" s="35" cm="1">
        <f t="array" aca="1" ref="U197" ca="1">IF(ROUND(ROUND(T197,2)-T197,4)=0,_xlfn.XLOOKUP(T197,INDIRECT($A$4&amp;"!$G$41:$G$141"),INDIRECT($A$4&amp;"!$A$41:$A$141"),0,1,1),IF(T197&gt;=1,0,(ROUNDUP(T197,2)-T197)*100*_xlfn.XLOOKUP(T197,INDIRECT($A$4&amp;"!$G$41:$G$141"),INDIRECT($A$4&amp;"!$A$41:$A$141"),0,-1,-1)+(T197-ROUNDDOWN(T197,2))*100*_xlfn.XLOOKUP(T197,INDIRECT($A$4&amp;"!$G$41:$G$141"),INDIRECT($A$4&amp;"!$A$41:$A$141"),0,1,1)))</f>
        <v>0.36981584897959191</v>
      </c>
      <c r="V197" s="66">
        <f t="shared" ca="1" si="28"/>
        <v>100.67209222222225</v>
      </c>
    </row>
    <row r="198" spans="1:22" x14ac:dyDescent="0.35">
      <c r="A198" s="32">
        <f t="shared" si="29"/>
        <v>46659</v>
      </c>
      <c r="B198" s="65" cm="1">
        <f t="array" aca="1" ref="B198" ca="1">_xlfn.XLOOKUP(A198,INDIRECT($A$5&amp;"!$AJ$41:$AJ$406"),INDIRECT($A$5&amp;"!$AK$41:$AK$406"))*SUM($F$3:$I$3)</f>
        <v>0</v>
      </c>
      <c r="C198" s="65" cm="1">
        <f t="array" aca="1" ref="C198" ca="1">_xlfn.XLOOKUP(A198,INDIRECT($A$5&amp;"!$AJ$41:$AJ$406"),INDIRECT($A$5&amp;"!$AL$41:$AL$406"))*SUM($F$3:$I$3)</f>
        <v>24.5</v>
      </c>
      <c r="D198" s="65" cm="1">
        <f t="array" aca="1" ref="D198" ca="1">_xlfn.XLOOKUP(A198,INDIRECT($A$5&amp;"!$AJ$41:$AJ$406"),INDIRECT($A$5&amp;"!$AO$41:$AO$406"))*SUM($F$3:$I$3)</f>
        <v>24.5</v>
      </c>
      <c r="E198" s="34" cm="1">
        <f t="array" ref="E198">SUMPRODUCT(('PT Storengy'!$B$8:$I$372)*('PT Storengy'!$A$8:$A$372=$A198)*('PT Storengy'!$B$5:$I$5=$A$6)*('PT Storengy'!$B$7:$I$7=$A$7))</f>
        <v>0.1</v>
      </c>
      <c r="F198" s="107">
        <f t="shared" ca="1" si="20"/>
        <v>24.499999999999993</v>
      </c>
      <c r="G198" s="141">
        <f t="shared" ca="1" si="23"/>
        <v>1</v>
      </c>
      <c r="H198" s="35" cm="1">
        <f t="array" aca="1" ref="H198" ca="1">IF(ROUND(ROUND(G198,2)-G198,4)=0,_xlfn.XLOOKUP(G198,INDIRECT($A$4&amp;"!$G$41:$G$141"),INDIRECT($A$4&amp;"!$A$41:$A$141"),0,1,1),IF(G198&gt;=1,0,(ROUNDUP(G198,2)-G198)*100*_xlfn.XLOOKUP(G198,INDIRECT($A$4&amp;"!$G$41:$G$141"),INDIRECT($A$4&amp;"!$A$41:$A$141"),0,-1,-1)+(G198-ROUNDDOWN(G198,2))*100*_xlfn.XLOOKUP(G198,INDIRECT($A$4&amp;"!$G$41:$G$141"),INDIRECT($A$4&amp;"!$A$41:$A$141"),0,1,1)))</f>
        <v>0.36981584897959191</v>
      </c>
      <c r="I198" s="66">
        <f t="shared" ca="1" si="24"/>
        <v>0</v>
      </c>
      <c r="J198" s="106" cm="1">
        <f t="array" aca="1" ref="J198" ca="1">IF(COUNTIFS('PTC NaTran'!$K$7:$K$15996,"",'PTC NaTran'!$A$7:$A$15996,J$16,'PTC NaTran'!$D$7:$D$15996,$A198,'PTC NaTran'!$C$7:$C$15996,"DEL")&gt;0,J$14,SUMIFS('PTC NaTran'!$K$7:$K$15996,'PTC NaTran'!$A$7:$A$15996,J$16,'PTC NaTran'!$D$7:$D$15996,$A198,'PTC NaTran'!$C$7:$C$15996,"DEL")*1.0026*$F$4/INDIRECT($A$4&amp;"!D9"))</f>
        <v>75.256433823529406</v>
      </c>
      <c r="K198" s="106">
        <v>1000</v>
      </c>
      <c r="L198" s="107">
        <f t="shared" ca="1" si="21"/>
        <v>24.5</v>
      </c>
      <c r="M198" s="141">
        <f t="shared" ca="1" si="25"/>
        <v>1</v>
      </c>
      <c r="N198" s="35" cm="1">
        <f t="array" aca="1" ref="N198" ca="1">IF(ROUND(ROUND(M198,2)-M198,4)=0,_xlfn.XLOOKUP(M198,INDIRECT($A$4&amp;"!$G$41:$G$141"),INDIRECT($A$4&amp;"!$A$41:$A$141"),0,1,1),IF(M198&gt;=1,0,(ROUNDUP(M198,2)-M198)*100*_xlfn.XLOOKUP(M198,INDIRECT($A$4&amp;"!$G$41:$G$141"),INDIRECT($A$4&amp;"!$A$41:$A$141"),0,-1,-1)+(M198-ROUNDDOWN(M198,2))*100*_xlfn.XLOOKUP(M198,INDIRECT($A$4&amp;"!$G$41:$G$141"),INDIRECT($A$4&amp;"!$A$41:$A$141"),0,1,1)))</f>
        <v>0.36981584897959191</v>
      </c>
      <c r="O198" s="66">
        <f t="shared" ca="1" si="26"/>
        <v>0</v>
      </c>
      <c r="S198" s="107">
        <f t="shared" ca="1" si="22"/>
        <v>30.55933307224414</v>
      </c>
      <c r="T198" s="51">
        <f t="shared" ca="1" si="27"/>
        <v>1</v>
      </c>
      <c r="U198" s="35" cm="1">
        <f t="array" aca="1" ref="U198" ca="1">IF(ROUND(ROUND(T198,2)-T198,4)=0,_xlfn.XLOOKUP(T198,INDIRECT($A$4&amp;"!$G$41:$G$141"),INDIRECT($A$4&amp;"!$A$41:$A$141"),0,1,1),IF(T198&gt;=1,0,(ROUNDUP(T198,2)-T198)*100*_xlfn.XLOOKUP(T198,INDIRECT($A$4&amp;"!$G$41:$G$141"),INDIRECT($A$4&amp;"!$A$41:$A$141"),0,-1,-1)+(T198-ROUNDDOWN(T198,2))*100*_xlfn.XLOOKUP(T198,INDIRECT($A$4&amp;"!$G$41:$G$141"),INDIRECT($A$4&amp;"!$A$41:$A$141"),0,1,1)))</f>
        <v>0.36981584897959191</v>
      </c>
      <c r="V198" s="66">
        <f t="shared" ca="1" si="28"/>
        <v>100.67209222222225</v>
      </c>
    </row>
    <row r="199" spans="1:22" x14ac:dyDescent="0.35">
      <c r="A199" s="32">
        <f t="shared" si="29"/>
        <v>46660</v>
      </c>
      <c r="B199" s="65" cm="1">
        <f t="array" aca="1" ref="B199" ca="1">_xlfn.XLOOKUP(A199,INDIRECT($A$5&amp;"!$AJ$41:$AJ$406"),INDIRECT($A$5&amp;"!$AK$41:$AK$406"))*SUM($F$3:$I$3)</f>
        <v>0</v>
      </c>
      <c r="C199" s="65" cm="1">
        <f t="array" aca="1" ref="C199" ca="1">_xlfn.XLOOKUP(A199,INDIRECT($A$5&amp;"!$AJ$41:$AJ$406"),INDIRECT($A$5&amp;"!$AL$41:$AL$406"))*SUM($F$3:$I$3)</f>
        <v>24.5</v>
      </c>
      <c r="D199" s="65" cm="1">
        <f t="array" aca="1" ref="D199" ca="1">_xlfn.XLOOKUP(A199,INDIRECT($A$5&amp;"!$AJ$41:$AJ$406"),INDIRECT($A$5&amp;"!$AO$41:$AO$406"))*SUM($F$3:$I$3)</f>
        <v>24.5</v>
      </c>
      <c r="E199" s="34" cm="1">
        <f t="array" ref="E199">SUMPRODUCT(('PT Storengy'!$B$8:$I$372)*('PT Storengy'!$A$8:$A$372=$A199)*('PT Storengy'!$B$5:$I$5=$A$6)*('PT Storengy'!$B$7:$I$7=$A$7))</f>
        <v>0.1</v>
      </c>
      <c r="F199" s="107">
        <f t="shared" ca="1" si="20"/>
        <v>24.499999999999993</v>
      </c>
      <c r="G199" s="141">
        <f t="shared" ca="1" si="23"/>
        <v>1</v>
      </c>
      <c r="H199" s="35" cm="1">
        <f t="array" aca="1" ref="H199" ca="1">IF(ROUND(ROUND(G199,2)-G199,4)=0,_xlfn.XLOOKUP(G199,INDIRECT($A$4&amp;"!$G$41:$G$141"),INDIRECT($A$4&amp;"!$A$41:$A$141"),0,1,1),IF(G199&gt;=1,0,(ROUNDUP(G199,2)-G199)*100*_xlfn.XLOOKUP(G199,INDIRECT($A$4&amp;"!$G$41:$G$141"),INDIRECT($A$4&amp;"!$A$41:$A$141"),0,-1,-1)+(G199-ROUNDDOWN(G199,2))*100*_xlfn.XLOOKUP(G199,INDIRECT($A$4&amp;"!$G$41:$G$141"),INDIRECT($A$4&amp;"!$A$41:$A$141"),0,1,1)))</f>
        <v>0.36981584897959191</v>
      </c>
      <c r="I199" s="66">
        <f t="shared" ca="1" si="24"/>
        <v>0</v>
      </c>
      <c r="J199" s="106" cm="1">
        <f t="array" aca="1" ref="J199" ca="1">IF(COUNTIFS('PTC NaTran'!$K$7:$K$15996,"",'PTC NaTran'!$A$7:$A$15996,J$16,'PTC NaTran'!$D$7:$D$15996,$A199,'PTC NaTran'!$C$7:$C$15996,"DEL")&gt;0,J$14,SUMIFS('PTC NaTran'!$K$7:$K$15996,'PTC NaTran'!$A$7:$A$15996,J$16,'PTC NaTran'!$D$7:$D$15996,$A199,'PTC NaTran'!$C$7:$C$15996,"DEL")*1.0026*$F$4/INDIRECT($A$4&amp;"!D9"))</f>
        <v>75.256433823529406</v>
      </c>
      <c r="K199" s="106">
        <v>1000</v>
      </c>
      <c r="L199" s="107">
        <f t="shared" ca="1" si="21"/>
        <v>24.5</v>
      </c>
      <c r="M199" s="141">
        <f t="shared" ca="1" si="25"/>
        <v>1</v>
      </c>
      <c r="N199" s="35" cm="1">
        <f t="array" aca="1" ref="N199" ca="1">IF(ROUND(ROUND(M199,2)-M199,4)=0,_xlfn.XLOOKUP(M199,INDIRECT($A$4&amp;"!$G$41:$G$141"),INDIRECT($A$4&amp;"!$A$41:$A$141"),0,1,1),IF(M199&gt;=1,0,(ROUNDUP(M199,2)-M199)*100*_xlfn.XLOOKUP(M199,INDIRECT($A$4&amp;"!$G$41:$G$141"),INDIRECT($A$4&amp;"!$A$41:$A$141"),0,-1,-1)+(M199-ROUNDDOWN(M199,2))*100*_xlfn.XLOOKUP(M199,INDIRECT($A$4&amp;"!$G$41:$G$141"),INDIRECT($A$4&amp;"!$A$41:$A$141"),0,1,1)))</f>
        <v>0.36981584897959191</v>
      </c>
      <c r="O199" s="66">
        <f t="shared" ca="1" si="26"/>
        <v>0</v>
      </c>
      <c r="S199" s="107">
        <f t="shared" ca="1" si="22"/>
        <v>30.660005164466362</v>
      </c>
      <c r="T199" s="51">
        <f t="shared" ca="1" si="27"/>
        <v>1</v>
      </c>
      <c r="U199" s="35" cm="1">
        <f t="array" aca="1" ref="U199" ca="1">IF(ROUND(ROUND(T199,2)-T199,4)=0,_xlfn.XLOOKUP(T199,INDIRECT($A$4&amp;"!$G$41:$G$141"),INDIRECT($A$4&amp;"!$A$41:$A$141"),0,1,1),IF(T199&gt;=1,0,(ROUNDUP(T199,2)-T199)*100*_xlfn.XLOOKUP(T199,INDIRECT($A$4&amp;"!$G$41:$G$141"),INDIRECT($A$4&amp;"!$A$41:$A$141"),0,-1,-1)+(T199-ROUNDDOWN(T199,2))*100*_xlfn.XLOOKUP(T199,INDIRECT($A$4&amp;"!$G$41:$G$141"),INDIRECT($A$4&amp;"!$A$41:$A$141"),0,1,1)))</f>
        <v>0.36981584897959191</v>
      </c>
      <c r="V199" s="66">
        <f t="shared" ca="1" si="28"/>
        <v>100.67209222222225</v>
      </c>
    </row>
    <row r="200" spans="1:22" x14ac:dyDescent="0.35">
      <c r="A200" s="32">
        <f t="shared" si="29"/>
        <v>46661</v>
      </c>
      <c r="B200" s="65" cm="1">
        <f t="array" aca="1" ref="B200" ca="1">_xlfn.XLOOKUP(A200,INDIRECT($A$5&amp;"!$AJ$41:$AJ$406"),INDIRECT($A$5&amp;"!$AK$41:$AK$406"))*SUM($F$3:$I$3)</f>
        <v>0</v>
      </c>
      <c r="C200" s="65" cm="1">
        <f t="array" aca="1" ref="C200" ca="1">_xlfn.XLOOKUP(A200,INDIRECT($A$5&amp;"!$AJ$41:$AJ$406"),INDIRECT($A$5&amp;"!$AL$41:$AL$406"))*SUM($F$3:$I$3)</f>
        <v>24.5</v>
      </c>
      <c r="D200" s="65" cm="1">
        <f t="array" aca="1" ref="D200" ca="1">_xlfn.XLOOKUP(A200,INDIRECT($A$5&amp;"!$AJ$41:$AJ$406"),INDIRECT($A$5&amp;"!$AO$41:$AO$406"))*SUM($F$3:$I$3)</f>
        <v>24.5</v>
      </c>
      <c r="E200" s="34" cm="1">
        <f t="array" ref="E200">SUMPRODUCT(('PT Storengy'!$B$8:$I$372)*('PT Storengy'!$A$8:$A$372=$A200)*('PT Storengy'!$B$5:$I$5=$A$6)*('PT Storengy'!$B$7:$I$7=$A$7))</f>
        <v>0.1</v>
      </c>
      <c r="F200" s="107">
        <f t="shared" ca="1" si="20"/>
        <v>24.499999999999993</v>
      </c>
      <c r="G200" s="141">
        <f t="shared" ca="1" si="23"/>
        <v>1</v>
      </c>
      <c r="H200" s="35" cm="1">
        <f t="array" aca="1" ref="H200" ca="1">IF(ROUND(ROUND(G200,2)-G200,4)=0,_xlfn.XLOOKUP(G200,INDIRECT($A$4&amp;"!$G$41:$G$141"),INDIRECT($A$4&amp;"!$A$41:$A$141"),0,1,1),IF(G200&gt;=1,0,(ROUNDUP(G200,2)-G200)*100*_xlfn.XLOOKUP(G200,INDIRECT($A$4&amp;"!$G$41:$G$141"),INDIRECT($A$4&amp;"!$A$41:$A$141"),0,-1,-1)+(G200-ROUNDDOWN(G200,2))*100*_xlfn.XLOOKUP(G200,INDIRECT($A$4&amp;"!$G$41:$G$141"),INDIRECT($A$4&amp;"!$A$41:$A$141"),0,1,1)))</f>
        <v>0.36981584897959191</v>
      </c>
      <c r="I200" s="66">
        <f t="shared" ca="1" si="24"/>
        <v>0</v>
      </c>
      <c r="J200" s="106" cm="1">
        <f t="array" aca="1" ref="J200" ca="1">IF(COUNTIFS('PTC NaTran'!$K$7:$K$15996,"",'PTC NaTran'!$A$7:$A$15996,J$16,'PTC NaTran'!$D$7:$D$15996,$A200,'PTC NaTran'!$C$7:$C$15996,"DEL")&gt;0,J$14,SUMIFS('PTC NaTran'!$K$7:$K$15996,'PTC NaTran'!$A$7:$A$15996,J$16,'PTC NaTran'!$D$7:$D$15996,$A200,'PTC NaTran'!$C$7:$C$15996,"DEL")*1.0026*$F$4/INDIRECT($A$4&amp;"!D9"))</f>
        <v>75.256433823529406</v>
      </c>
      <c r="K200" s="106">
        <v>1000</v>
      </c>
      <c r="L200" s="107">
        <f t="shared" ca="1" si="21"/>
        <v>24.5</v>
      </c>
      <c r="M200" s="141">
        <f t="shared" ca="1" si="25"/>
        <v>1</v>
      </c>
      <c r="N200" s="35" cm="1">
        <f t="array" aca="1" ref="N200" ca="1">IF(ROUND(ROUND(M200,2)-M200,4)=0,_xlfn.XLOOKUP(M200,INDIRECT($A$4&amp;"!$G$41:$G$141"),INDIRECT($A$4&amp;"!$A$41:$A$141"),0,1,1),IF(M200&gt;=1,0,(ROUNDUP(M200,2)-M200)*100*_xlfn.XLOOKUP(M200,INDIRECT($A$4&amp;"!$G$41:$G$141"),INDIRECT($A$4&amp;"!$A$41:$A$141"),0,-1,-1)+(M200-ROUNDDOWN(M200,2))*100*_xlfn.XLOOKUP(M200,INDIRECT($A$4&amp;"!$G$41:$G$141"),INDIRECT($A$4&amp;"!$A$41:$A$141"),0,1,1)))</f>
        <v>0.36981584897959191</v>
      </c>
      <c r="O200" s="66">
        <f t="shared" ca="1" si="26"/>
        <v>0</v>
      </c>
      <c r="S200" s="107">
        <f t="shared" ca="1" si="22"/>
        <v>30.760677256688584</v>
      </c>
      <c r="T200" s="51">
        <f t="shared" ca="1" si="27"/>
        <v>1</v>
      </c>
      <c r="U200" s="35" cm="1">
        <f t="array" aca="1" ref="U200" ca="1">IF(ROUND(ROUND(T200,2)-T200,4)=0,_xlfn.XLOOKUP(T200,INDIRECT($A$4&amp;"!$G$41:$G$141"),INDIRECT($A$4&amp;"!$A$41:$A$141"),0,1,1),IF(T200&gt;=1,0,(ROUNDUP(T200,2)-T200)*100*_xlfn.XLOOKUP(T200,INDIRECT($A$4&amp;"!$G$41:$G$141"),INDIRECT($A$4&amp;"!$A$41:$A$141"),0,-1,-1)+(T200-ROUNDDOWN(T200,2))*100*_xlfn.XLOOKUP(T200,INDIRECT($A$4&amp;"!$G$41:$G$141"),INDIRECT($A$4&amp;"!$A$41:$A$141"),0,1,1)))</f>
        <v>0.36981584897959191</v>
      </c>
      <c r="V200" s="66">
        <f t="shared" ca="1" si="28"/>
        <v>100.67209222222225</v>
      </c>
    </row>
    <row r="201" spans="1:22" x14ac:dyDescent="0.35">
      <c r="A201" s="32">
        <f t="shared" si="29"/>
        <v>46662</v>
      </c>
      <c r="B201" s="65" cm="1">
        <f t="array" aca="1" ref="B201" ca="1">_xlfn.XLOOKUP(A201,INDIRECT($A$5&amp;"!$AJ$41:$AJ$406"),INDIRECT($A$5&amp;"!$AK$41:$AK$406"))*SUM($F$3:$I$3)</f>
        <v>0</v>
      </c>
      <c r="C201" s="65" cm="1">
        <f t="array" aca="1" ref="C201" ca="1">_xlfn.XLOOKUP(A201,INDIRECT($A$5&amp;"!$AJ$41:$AJ$406"),INDIRECT($A$5&amp;"!$AL$41:$AL$406"))*SUM($F$3:$I$3)</f>
        <v>24.5</v>
      </c>
      <c r="D201" s="65" cm="1">
        <f t="array" aca="1" ref="D201" ca="1">_xlfn.XLOOKUP(A201,INDIRECT($A$5&amp;"!$AJ$41:$AJ$406"),INDIRECT($A$5&amp;"!$AO$41:$AO$406"))*SUM($F$3:$I$3)</f>
        <v>24.5</v>
      </c>
      <c r="E201" s="34" cm="1">
        <f t="array" ref="E201">SUMPRODUCT(('PT Storengy'!$B$8:$I$372)*('PT Storengy'!$A$8:$A$372=$A201)*('PT Storengy'!$B$5:$I$5=$A$6)*('PT Storengy'!$B$7:$I$7=$A$7))</f>
        <v>0.1</v>
      </c>
      <c r="F201" s="107">
        <f t="shared" ca="1" si="20"/>
        <v>24.499999999999993</v>
      </c>
      <c r="G201" s="141">
        <f t="shared" ca="1" si="23"/>
        <v>1</v>
      </c>
      <c r="H201" s="35" cm="1">
        <f t="array" aca="1" ref="H201" ca="1">IF(ROUND(ROUND(G201,2)-G201,4)=0,_xlfn.XLOOKUP(G201,INDIRECT($A$4&amp;"!$G$41:$G$141"),INDIRECT($A$4&amp;"!$A$41:$A$141"),0,1,1),IF(G201&gt;=1,0,(ROUNDUP(G201,2)-G201)*100*_xlfn.XLOOKUP(G201,INDIRECT($A$4&amp;"!$G$41:$G$141"),INDIRECT($A$4&amp;"!$A$41:$A$141"),0,-1,-1)+(G201-ROUNDDOWN(G201,2))*100*_xlfn.XLOOKUP(G201,INDIRECT($A$4&amp;"!$G$41:$G$141"),INDIRECT($A$4&amp;"!$A$41:$A$141"),0,1,1)))</f>
        <v>0.36981584897959191</v>
      </c>
      <c r="I201" s="66">
        <f t="shared" ca="1" si="24"/>
        <v>0</v>
      </c>
      <c r="J201" s="106" cm="1">
        <f t="array" aca="1" ref="J201" ca="1">IF(COUNTIFS('PTC NaTran'!$K$7:$K$15996,"",'PTC NaTran'!$A$7:$A$15996,J$16,'PTC NaTran'!$D$7:$D$15996,$A201,'PTC NaTran'!$C$7:$C$15996,"DEL")&gt;0,J$14,SUMIFS('PTC NaTran'!$K$7:$K$15996,'PTC NaTran'!$A$7:$A$15996,J$16,'PTC NaTran'!$D$7:$D$15996,$A201,'PTC NaTran'!$C$7:$C$15996,"DEL")*1.0026*$F$4/INDIRECT($A$4&amp;"!D9"))</f>
        <v>272.22222222222223</v>
      </c>
      <c r="K201" s="106">
        <v>1000</v>
      </c>
      <c r="L201" s="107">
        <f t="shared" ca="1" si="21"/>
        <v>24.5</v>
      </c>
      <c r="M201" s="141">
        <f t="shared" ca="1" si="25"/>
        <v>1</v>
      </c>
      <c r="N201" s="35" cm="1">
        <f t="array" aca="1" ref="N201" ca="1">IF(ROUND(ROUND(M201,2)-M201,4)=0,_xlfn.XLOOKUP(M201,INDIRECT($A$4&amp;"!$G$41:$G$141"),INDIRECT($A$4&amp;"!$A$41:$A$141"),0,1,1),IF(M201&gt;=1,0,(ROUNDUP(M201,2)-M201)*100*_xlfn.XLOOKUP(M201,INDIRECT($A$4&amp;"!$G$41:$G$141"),INDIRECT($A$4&amp;"!$A$41:$A$141"),0,-1,-1)+(M201-ROUNDDOWN(M201,2))*100*_xlfn.XLOOKUP(M201,INDIRECT($A$4&amp;"!$G$41:$G$141"),INDIRECT($A$4&amp;"!$A$41:$A$141"),0,1,1)))</f>
        <v>0.36981584897959191</v>
      </c>
      <c r="O201" s="66">
        <f t="shared" ca="1" si="26"/>
        <v>0</v>
      </c>
      <c r="S201" s="107">
        <f t="shared" ca="1" si="22"/>
        <v>30.861349348910807</v>
      </c>
      <c r="T201" s="51">
        <f t="shared" ca="1" si="27"/>
        <v>1</v>
      </c>
      <c r="U201" s="35" cm="1">
        <f t="array" aca="1" ref="U201" ca="1">IF(ROUND(ROUND(T201,2)-T201,4)=0,_xlfn.XLOOKUP(T201,INDIRECT($A$4&amp;"!$G$41:$G$141"),INDIRECT($A$4&amp;"!$A$41:$A$141"),0,1,1),IF(T201&gt;=1,0,(ROUNDUP(T201,2)-T201)*100*_xlfn.XLOOKUP(T201,INDIRECT($A$4&amp;"!$G$41:$G$141"),INDIRECT($A$4&amp;"!$A$41:$A$141"),0,-1,-1)+(T201-ROUNDDOWN(T201,2))*100*_xlfn.XLOOKUP(T201,INDIRECT($A$4&amp;"!$G$41:$G$141"),INDIRECT($A$4&amp;"!$A$41:$A$141"),0,1,1)))</f>
        <v>0.36981584897959191</v>
      </c>
      <c r="V201" s="66">
        <f t="shared" ca="1" si="28"/>
        <v>100.67209222222225</v>
      </c>
    </row>
    <row r="202" spans="1:22" x14ac:dyDescent="0.35">
      <c r="A202" s="32">
        <f t="shared" si="29"/>
        <v>46663</v>
      </c>
      <c r="B202" s="65" cm="1">
        <f t="array" aca="1" ref="B202" ca="1">_xlfn.XLOOKUP(A202,INDIRECT($A$5&amp;"!$AJ$41:$AJ$406"),INDIRECT($A$5&amp;"!$AK$41:$AK$406"))*SUM($F$3:$I$3)</f>
        <v>0</v>
      </c>
      <c r="C202" s="65" cm="1">
        <f t="array" aca="1" ref="C202" ca="1">_xlfn.XLOOKUP(A202,INDIRECT($A$5&amp;"!$AJ$41:$AJ$406"),INDIRECT($A$5&amp;"!$AL$41:$AL$406"))*SUM($F$3:$I$3)</f>
        <v>24.5</v>
      </c>
      <c r="D202" s="65" cm="1">
        <f t="array" aca="1" ref="D202" ca="1">_xlfn.XLOOKUP(A202,INDIRECT($A$5&amp;"!$AJ$41:$AJ$406"),INDIRECT($A$5&amp;"!$AO$41:$AO$406"))*SUM($F$3:$I$3)</f>
        <v>24.5</v>
      </c>
      <c r="E202" s="34" cm="1">
        <f t="array" ref="E202">SUMPRODUCT(('PT Storengy'!$B$8:$I$372)*('PT Storengy'!$A$8:$A$372=$A202)*('PT Storengy'!$B$5:$I$5=$A$6)*('PT Storengy'!$B$7:$I$7=$A$7))</f>
        <v>0.1</v>
      </c>
      <c r="F202" s="107">
        <f t="shared" ca="1" si="20"/>
        <v>24.499999999999993</v>
      </c>
      <c r="G202" s="141">
        <f t="shared" ca="1" si="23"/>
        <v>1</v>
      </c>
      <c r="H202" s="35" cm="1">
        <f t="array" aca="1" ref="H202" ca="1">IF(ROUND(ROUND(G202,2)-G202,4)=0,_xlfn.XLOOKUP(G202,INDIRECT($A$4&amp;"!$G$41:$G$141"),INDIRECT($A$4&amp;"!$A$41:$A$141"),0,1,1),IF(G202&gt;=1,0,(ROUNDUP(G202,2)-G202)*100*_xlfn.XLOOKUP(G202,INDIRECT($A$4&amp;"!$G$41:$G$141"),INDIRECT($A$4&amp;"!$A$41:$A$141"),0,-1,-1)+(G202-ROUNDDOWN(G202,2))*100*_xlfn.XLOOKUP(G202,INDIRECT($A$4&amp;"!$G$41:$G$141"),INDIRECT($A$4&amp;"!$A$41:$A$141"),0,1,1)))</f>
        <v>0.36981584897959191</v>
      </c>
      <c r="I202" s="66">
        <f t="shared" ca="1" si="24"/>
        <v>0</v>
      </c>
      <c r="J202" s="106" cm="1">
        <f t="array" aca="1" ref="J202" ca="1">IF(COUNTIFS('PTC NaTran'!$K$7:$K$15996,"",'PTC NaTran'!$A$7:$A$15996,J$16,'PTC NaTran'!$D$7:$D$15996,$A202,'PTC NaTran'!$C$7:$C$15996,"DEL")&gt;0,J$14,SUMIFS('PTC NaTran'!$K$7:$K$15996,'PTC NaTran'!$A$7:$A$15996,J$16,'PTC NaTran'!$D$7:$D$15996,$A202,'PTC NaTran'!$C$7:$C$15996,"DEL")*1.0026*$F$4/INDIRECT($A$4&amp;"!D9"))</f>
        <v>272.22222222222223</v>
      </c>
      <c r="K202" s="106">
        <v>1000</v>
      </c>
      <c r="L202" s="107">
        <f t="shared" ca="1" si="21"/>
        <v>24.5</v>
      </c>
      <c r="M202" s="141">
        <f t="shared" ca="1" si="25"/>
        <v>1</v>
      </c>
      <c r="N202" s="35" cm="1">
        <f t="array" aca="1" ref="N202" ca="1">IF(ROUND(ROUND(M202,2)-M202,4)=0,_xlfn.XLOOKUP(M202,INDIRECT($A$4&amp;"!$G$41:$G$141"),INDIRECT($A$4&amp;"!$A$41:$A$141"),0,1,1),IF(M202&gt;=1,0,(ROUNDUP(M202,2)-M202)*100*_xlfn.XLOOKUP(M202,INDIRECT($A$4&amp;"!$G$41:$G$141"),INDIRECT($A$4&amp;"!$A$41:$A$141"),0,-1,-1)+(M202-ROUNDDOWN(M202,2))*100*_xlfn.XLOOKUP(M202,INDIRECT($A$4&amp;"!$G$41:$G$141"),INDIRECT($A$4&amp;"!$A$41:$A$141"),0,1,1)))</f>
        <v>0.36981584897959191</v>
      </c>
      <c r="O202" s="66">
        <f t="shared" ca="1" si="26"/>
        <v>0</v>
      </c>
      <c r="S202" s="107">
        <f t="shared" ca="1" si="22"/>
        <v>30.962021441133029</v>
      </c>
      <c r="T202" s="51">
        <f t="shared" ca="1" si="27"/>
        <v>1</v>
      </c>
      <c r="U202" s="35" cm="1">
        <f t="array" aca="1" ref="U202" ca="1">IF(ROUND(ROUND(T202,2)-T202,4)=0,_xlfn.XLOOKUP(T202,INDIRECT($A$4&amp;"!$G$41:$G$141"),INDIRECT($A$4&amp;"!$A$41:$A$141"),0,1,1),IF(T202&gt;=1,0,(ROUNDUP(T202,2)-T202)*100*_xlfn.XLOOKUP(T202,INDIRECT($A$4&amp;"!$G$41:$G$141"),INDIRECT($A$4&amp;"!$A$41:$A$141"),0,-1,-1)+(T202-ROUNDDOWN(T202,2))*100*_xlfn.XLOOKUP(T202,INDIRECT($A$4&amp;"!$G$41:$G$141"),INDIRECT($A$4&amp;"!$A$41:$A$141"),0,1,1)))</f>
        <v>0.36981584897959191</v>
      </c>
      <c r="V202" s="66">
        <f t="shared" ca="1" si="28"/>
        <v>100.67209222222225</v>
      </c>
    </row>
    <row r="203" spans="1:22" x14ac:dyDescent="0.35">
      <c r="A203" s="32">
        <f t="shared" si="29"/>
        <v>46664</v>
      </c>
      <c r="B203" s="65" cm="1">
        <f t="array" aca="1" ref="B203" ca="1">_xlfn.XLOOKUP(A203,INDIRECT($A$5&amp;"!$AJ$41:$AJ$406"),INDIRECT($A$5&amp;"!$AK$41:$AK$406"))*SUM($F$3:$I$3)</f>
        <v>0</v>
      </c>
      <c r="C203" s="65" cm="1">
        <f t="array" aca="1" ref="C203" ca="1">_xlfn.XLOOKUP(A203,INDIRECT($A$5&amp;"!$AJ$41:$AJ$406"),INDIRECT($A$5&amp;"!$AL$41:$AL$406"))*SUM($F$3:$I$3)</f>
        <v>24.5</v>
      </c>
      <c r="D203" s="65" cm="1">
        <f t="array" aca="1" ref="D203" ca="1">_xlfn.XLOOKUP(A203,INDIRECT($A$5&amp;"!$AJ$41:$AJ$406"),INDIRECT($A$5&amp;"!$AO$41:$AO$406"))*SUM($F$3:$I$3)</f>
        <v>24.5</v>
      </c>
      <c r="E203" s="34" cm="1">
        <f t="array" ref="E203">SUMPRODUCT(('PT Storengy'!$B$8:$I$372)*('PT Storengy'!$A$8:$A$372=$A203)*('PT Storengy'!$B$5:$I$5=$A$6)*('PT Storengy'!$B$7:$I$7=$A$7))</f>
        <v>0.1</v>
      </c>
      <c r="F203" s="107">
        <f t="shared" ca="1" si="20"/>
        <v>24.499999999999993</v>
      </c>
      <c r="G203" s="141">
        <f t="shared" ca="1" si="23"/>
        <v>1</v>
      </c>
      <c r="H203" s="35" cm="1">
        <f t="array" aca="1" ref="H203" ca="1">IF(ROUND(ROUND(G203,2)-G203,4)=0,_xlfn.XLOOKUP(G203,INDIRECT($A$4&amp;"!$G$41:$G$141"),INDIRECT($A$4&amp;"!$A$41:$A$141"),0,1,1),IF(G203&gt;=1,0,(ROUNDUP(G203,2)-G203)*100*_xlfn.XLOOKUP(G203,INDIRECT($A$4&amp;"!$G$41:$G$141"),INDIRECT($A$4&amp;"!$A$41:$A$141"),0,-1,-1)+(G203-ROUNDDOWN(G203,2))*100*_xlfn.XLOOKUP(G203,INDIRECT($A$4&amp;"!$G$41:$G$141"),INDIRECT($A$4&amp;"!$A$41:$A$141"),0,1,1)))</f>
        <v>0.36981584897959191</v>
      </c>
      <c r="I203" s="66">
        <f t="shared" ca="1" si="24"/>
        <v>0</v>
      </c>
      <c r="J203" s="106" cm="1">
        <f t="array" aca="1" ref="J203" ca="1">IF(COUNTIFS('PTC NaTran'!$K$7:$K$15996,"",'PTC NaTran'!$A$7:$A$15996,J$16,'PTC NaTran'!$D$7:$D$15996,$A203,'PTC NaTran'!$C$7:$C$15996,"DEL")&gt;0,J$14,SUMIFS('PTC NaTran'!$K$7:$K$15996,'PTC NaTran'!$A$7:$A$15996,J$16,'PTC NaTran'!$D$7:$D$15996,$A203,'PTC NaTran'!$C$7:$C$15996,"DEL")*1.0026*$F$4/INDIRECT($A$4&amp;"!D9"))</f>
        <v>272.22222222222223</v>
      </c>
      <c r="K203" s="106">
        <v>1000</v>
      </c>
      <c r="L203" s="107">
        <f t="shared" ca="1" si="21"/>
        <v>24.5</v>
      </c>
      <c r="M203" s="141">
        <f t="shared" ca="1" si="25"/>
        <v>1</v>
      </c>
      <c r="N203" s="35" cm="1">
        <f t="array" aca="1" ref="N203" ca="1">IF(ROUND(ROUND(M203,2)-M203,4)=0,_xlfn.XLOOKUP(M203,INDIRECT($A$4&amp;"!$G$41:$G$141"),INDIRECT($A$4&amp;"!$A$41:$A$141"),0,1,1),IF(M203&gt;=1,0,(ROUNDUP(M203,2)-M203)*100*_xlfn.XLOOKUP(M203,INDIRECT($A$4&amp;"!$G$41:$G$141"),INDIRECT($A$4&amp;"!$A$41:$A$141"),0,-1,-1)+(M203-ROUNDDOWN(M203,2))*100*_xlfn.XLOOKUP(M203,INDIRECT($A$4&amp;"!$G$41:$G$141"),INDIRECT($A$4&amp;"!$A$41:$A$141"),0,1,1)))</f>
        <v>0.36981584897959191</v>
      </c>
      <c r="O203" s="66">
        <f t="shared" ca="1" si="26"/>
        <v>0</v>
      </c>
      <c r="S203" s="107">
        <f t="shared" ca="1" si="22"/>
        <v>31.062693533355251</v>
      </c>
      <c r="T203" s="51">
        <f t="shared" ca="1" si="27"/>
        <v>1</v>
      </c>
      <c r="U203" s="35" cm="1">
        <f t="array" aca="1" ref="U203" ca="1">IF(ROUND(ROUND(T203,2)-T203,4)=0,_xlfn.XLOOKUP(T203,INDIRECT($A$4&amp;"!$G$41:$G$141"),INDIRECT($A$4&amp;"!$A$41:$A$141"),0,1,1),IF(T203&gt;=1,0,(ROUNDUP(T203,2)-T203)*100*_xlfn.XLOOKUP(T203,INDIRECT($A$4&amp;"!$G$41:$G$141"),INDIRECT($A$4&amp;"!$A$41:$A$141"),0,-1,-1)+(T203-ROUNDDOWN(T203,2))*100*_xlfn.XLOOKUP(T203,INDIRECT($A$4&amp;"!$G$41:$G$141"),INDIRECT($A$4&amp;"!$A$41:$A$141"),0,1,1)))</f>
        <v>0.36981584897959191</v>
      </c>
      <c r="V203" s="66">
        <f t="shared" ca="1" si="28"/>
        <v>100.67209222222225</v>
      </c>
    </row>
    <row r="204" spans="1:22" x14ac:dyDescent="0.35">
      <c r="A204" s="32">
        <f t="shared" si="29"/>
        <v>46665</v>
      </c>
      <c r="B204" s="65" cm="1">
        <f t="array" aca="1" ref="B204" ca="1">_xlfn.XLOOKUP(A204,INDIRECT($A$5&amp;"!$AJ$41:$AJ$406"),INDIRECT($A$5&amp;"!$AK$41:$AK$406"))*SUM($F$3:$I$3)</f>
        <v>0</v>
      </c>
      <c r="C204" s="65" cm="1">
        <f t="array" aca="1" ref="C204" ca="1">_xlfn.XLOOKUP(A204,INDIRECT($A$5&amp;"!$AJ$41:$AJ$406"),INDIRECT($A$5&amp;"!$AL$41:$AL$406"))*SUM($F$3:$I$3)</f>
        <v>24.5</v>
      </c>
      <c r="D204" s="65" cm="1">
        <f t="array" aca="1" ref="D204" ca="1">_xlfn.XLOOKUP(A204,INDIRECT($A$5&amp;"!$AJ$41:$AJ$406"),INDIRECT($A$5&amp;"!$AO$41:$AO$406"))*SUM($F$3:$I$3)</f>
        <v>24.5</v>
      </c>
      <c r="E204" s="34" cm="1">
        <f t="array" ref="E204">SUMPRODUCT(('PT Storengy'!$B$8:$I$372)*('PT Storengy'!$A$8:$A$372=$A204)*('PT Storengy'!$B$5:$I$5=$A$6)*('PT Storengy'!$B$7:$I$7=$A$7))</f>
        <v>0.1</v>
      </c>
      <c r="F204" s="107">
        <f t="shared" ca="1" si="20"/>
        <v>24.499999999999993</v>
      </c>
      <c r="G204" s="141">
        <f t="shared" ca="1" si="23"/>
        <v>1</v>
      </c>
      <c r="H204" s="35" cm="1">
        <f t="array" aca="1" ref="H204" ca="1">IF(ROUND(ROUND(G204,2)-G204,4)=0,_xlfn.XLOOKUP(G204,INDIRECT($A$4&amp;"!$G$41:$G$141"),INDIRECT($A$4&amp;"!$A$41:$A$141"),0,1,1),IF(G204&gt;=1,0,(ROUNDUP(G204,2)-G204)*100*_xlfn.XLOOKUP(G204,INDIRECT($A$4&amp;"!$G$41:$G$141"),INDIRECT($A$4&amp;"!$A$41:$A$141"),0,-1,-1)+(G204-ROUNDDOWN(G204,2))*100*_xlfn.XLOOKUP(G204,INDIRECT($A$4&amp;"!$G$41:$G$141"),INDIRECT($A$4&amp;"!$A$41:$A$141"),0,1,1)))</f>
        <v>0.36981584897959191</v>
      </c>
      <c r="I204" s="66">
        <f t="shared" ca="1" si="24"/>
        <v>0</v>
      </c>
      <c r="J204" s="106" cm="1">
        <f t="array" aca="1" ref="J204" ca="1">IF(COUNTIFS('PTC NaTran'!$K$7:$K$15996,"",'PTC NaTran'!$A$7:$A$15996,J$16,'PTC NaTran'!$D$7:$D$15996,$A204,'PTC NaTran'!$C$7:$C$15996,"DEL")&gt;0,J$14,SUMIFS('PTC NaTran'!$K$7:$K$15996,'PTC NaTran'!$A$7:$A$15996,J$16,'PTC NaTran'!$D$7:$D$15996,$A204,'PTC NaTran'!$C$7:$C$15996,"DEL")*1.0026*$F$4/INDIRECT($A$4&amp;"!D9"))</f>
        <v>272.22222222222223</v>
      </c>
      <c r="K204" s="106">
        <v>1000</v>
      </c>
      <c r="L204" s="107">
        <f t="shared" ca="1" si="21"/>
        <v>24.5</v>
      </c>
      <c r="M204" s="141">
        <f t="shared" ca="1" si="25"/>
        <v>1</v>
      </c>
      <c r="N204" s="35" cm="1">
        <f t="array" aca="1" ref="N204" ca="1">IF(ROUND(ROUND(M204,2)-M204,4)=0,_xlfn.XLOOKUP(M204,INDIRECT($A$4&amp;"!$G$41:$G$141"),INDIRECT($A$4&amp;"!$A$41:$A$141"),0,1,1),IF(M204&gt;=1,0,(ROUNDUP(M204,2)-M204)*100*_xlfn.XLOOKUP(M204,INDIRECT($A$4&amp;"!$G$41:$G$141"),INDIRECT($A$4&amp;"!$A$41:$A$141"),0,-1,-1)+(M204-ROUNDDOWN(M204,2))*100*_xlfn.XLOOKUP(M204,INDIRECT($A$4&amp;"!$G$41:$G$141"),INDIRECT($A$4&amp;"!$A$41:$A$141"),0,1,1)))</f>
        <v>0.36981584897959191</v>
      </c>
      <c r="O204" s="66">
        <f t="shared" ca="1" si="26"/>
        <v>0</v>
      </c>
      <c r="S204" s="107">
        <f t="shared" ca="1" si="22"/>
        <v>31.163365625577473</v>
      </c>
      <c r="T204" s="51">
        <f t="shared" ca="1" si="27"/>
        <v>1</v>
      </c>
      <c r="U204" s="35" cm="1">
        <f t="array" aca="1" ref="U204" ca="1">IF(ROUND(ROUND(T204,2)-T204,4)=0,_xlfn.XLOOKUP(T204,INDIRECT($A$4&amp;"!$G$41:$G$141"),INDIRECT($A$4&amp;"!$A$41:$A$141"),0,1,1),IF(T204&gt;=1,0,(ROUNDUP(T204,2)-T204)*100*_xlfn.XLOOKUP(T204,INDIRECT($A$4&amp;"!$G$41:$G$141"),INDIRECT($A$4&amp;"!$A$41:$A$141"),0,-1,-1)+(T204-ROUNDDOWN(T204,2))*100*_xlfn.XLOOKUP(T204,INDIRECT($A$4&amp;"!$G$41:$G$141"),INDIRECT($A$4&amp;"!$A$41:$A$141"),0,1,1)))</f>
        <v>0.36981584897959191</v>
      </c>
      <c r="V204" s="66">
        <f t="shared" ca="1" si="28"/>
        <v>100.67209222222225</v>
      </c>
    </row>
    <row r="205" spans="1:22" x14ac:dyDescent="0.35">
      <c r="A205" s="32">
        <f t="shared" si="29"/>
        <v>46666</v>
      </c>
      <c r="B205" s="65" cm="1">
        <f t="array" aca="1" ref="B205" ca="1">_xlfn.XLOOKUP(A205,INDIRECT($A$5&amp;"!$AJ$41:$AJ$406"),INDIRECT($A$5&amp;"!$AK$41:$AK$406"))*SUM($F$3:$I$3)</f>
        <v>0</v>
      </c>
      <c r="C205" s="65" cm="1">
        <f t="array" aca="1" ref="C205" ca="1">_xlfn.XLOOKUP(A205,INDIRECT($A$5&amp;"!$AJ$41:$AJ$406"),INDIRECT($A$5&amp;"!$AL$41:$AL$406"))*SUM($F$3:$I$3)</f>
        <v>24.5</v>
      </c>
      <c r="D205" s="65" cm="1">
        <f t="array" aca="1" ref="D205" ca="1">_xlfn.XLOOKUP(A205,INDIRECT($A$5&amp;"!$AJ$41:$AJ$406"),INDIRECT($A$5&amp;"!$AO$41:$AO$406"))*SUM($F$3:$I$3)</f>
        <v>24.5</v>
      </c>
      <c r="E205" s="34" cm="1">
        <f t="array" ref="E205">SUMPRODUCT(('PT Storengy'!$B$8:$I$372)*('PT Storengy'!$A$8:$A$372=$A205)*('PT Storengy'!$B$5:$I$5=$A$6)*('PT Storengy'!$B$7:$I$7=$A$7))</f>
        <v>0.1</v>
      </c>
      <c r="F205" s="107">
        <f t="shared" ca="1" si="20"/>
        <v>24.499999999999993</v>
      </c>
      <c r="G205" s="141">
        <f t="shared" ca="1" si="23"/>
        <v>1</v>
      </c>
      <c r="H205" s="35" cm="1">
        <f t="array" aca="1" ref="H205" ca="1">IF(ROUND(ROUND(G205,2)-G205,4)=0,_xlfn.XLOOKUP(G205,INDIRECT($A$4&amp;"!$G$41:$G$141"),INDIRECT($A$4&amp;"!$A$41:$A$141"),0,1,1),IF(G205&gt;=1,0,(ROUNDUP(G205,2)-G205)*100*_xlfn.XLOOKUP(G205,INDIRECT($A$4&amp;"!$G$41:$G$141"),INDIRECT($A$4&amp;"!$A$41:$A$141"),0,-1,-1)+(G205-ROUNDDOWN(G205,2))*100*_xlfn.XLOOKUP(G205,INDIRECT($A$4&amp;"!$G$41:$G$141"),INDIRECT($A$4&amp;"!$A$41:$A$141"),0,1,1)))</f>
        <v>0.36981584897959191</v>
      </c>
      <c r="I205" s="66">
        <f t="shared" ca="1" si="24"/>
        <v>0</v>
      </c>
      <c r="J205" s="106" cm="1">
        <f t="array" aca="1" ref="J205" ca="1">IF(COUNTIFS('PTC NaTran'!$K$7:$K$15996,"",'PTC NaTran'!$A$7:$A$15996,J$16,'PTC NaTran'!$D$7:$D$15996,$A205,'PTC NaTran'!$C$7:$C$15996,"DEL")&gt;0,J$14,SUMIFS('PTC NaTran'!$K$7:$K$15996,'PTC NaTran'!$A$7:$A$15996,J$16,'PTC NaTran'!$D$7:$D$15996,$A205,'PTC NaTran'!$C$7:$C$15996,"DEL")*1.0026*$F$4/INDIRECT($A$4&amp;"!D9"))</f>
        <v>272.22222222222223</v>
      </c>
      <c r="K205" s="106">
        <v>1000</v>
      </c>
      <c r="L205" s="107">
        <f t="shared" ca="1" si="21"/>
        <v>24.5</v>
      </c>
      <c r="M205" s="141">
        <f t="shared" ca="1" si="25"/>
        <v>1</v>
      </c>
      <c r="N205" s="35" cm="1">
        <f t="array" aca="1" ref="N205" ca="1">IF(ROUND(ROUND(M205,2)-M205,4)=0,_xlfn.XLOOKUP(M205,INDIRECT($A$4&amp;"!$G$41:$G$141"),INDIRECT($A$4&amp;"!$A$41:$A$141"),0,1,1),IF(M205&gt;=1,0,(ROUNDUP(M205,2)-M205)*100*_xlfn.XLOOKUP(M205,INDIRECT($A$4&amp;"!$G$41:$G$141"),INDIRECT($A$4&amp;"!$A$41:$A$141"),0,-1,-1)+(M205-ROUNDDOWN(M205,2))*100*_xlfn.XLOOKUP(M205,INDIRECT($A$4&amp;"!$G$41:$G$141"),INDIRECT($A$4&amp;"!$A$41:$A$141"),0,1,1)))</f>
        <v>0.36981584897959191</v>
      </c>
      <c r="O205" s="66">
        <f t="shared" ca="1" si="26"/>
        <v>0</v>
      </c>
      <c r="S205" s="107">
        <f t="shared" ca="1" si="22"/>
        <v>31.264037717799695</v>
      </c>
      <c r="T205" s="51">
        <f t="shared" ca="1" si="27"/>
        <v>1</v>
      </c>
      <c r="U205" s="35" cm="1">
        <f t="array" aca="1" ref="U205" ca="1">IF(ROUND(ROUND(T205,2)-T205,4)=0,_xlfn.XLOOKUP(T205,INDIRECT($A$4&amp;"!$G$41:$G$141"),INDIRECT($A$4&amp;"!$A$41:$A$141"),0,1,1),IF(T205&gt;=1,0,(ROUNDUP(T205,2)-T205)*100*_xlfn.XLOOKUP(T205,INDIRECT($A$4&amp;"!$G$41:$G$141"),INDIRECT($A$4&amp;"!$A$41:$A$141"),0,-1,-1)+(T205-ROUNDDOWN(T205,2))*100*_xlfn.XLOOKUP(T205,INDIRECT($A$4&amp;"!$G$41:$G$141"),INDIRECT($A$4&amp;"!$A$41:$A$141"),0,1,1)))</f>
        <v>0.36981584897959191</v>
      </c>
      <c r="V205" s="66">
        <f t="shared" ca="1" si="28"/>
        <v>100.67209222222225</v>
      </c>
    </row>
    <row r="206" spans="1:22" x14ac:dyDescent="0.35">
      <c r="A206" s="32">
        <f t="shared" si="29"/>
        <v>46667</v>
      </c>
      <c r="B206" s="65" cm="1">
        <f t="array" aca="1" ref="B206" ca="1">_xlfn.XLOOKUP(A206,INDIRECT($A$5&amp;"!$AJ$41:$AJ$406"),INDIRECT($A$5&amp;"!$AK$41:$AK$406"))*SUM($F$3:$I$3)</f>
        <v>0</v>
      </c>
      <c r="C206" s="65" cm="1">
        <f t="array" aca="1" ref="C206" ca="1">_xlfn.XLOOKUP(A206,INDIRECT($A$5&amp;"!$AJ$41:$AJ$406"),INDIRECT($A$5&amp;"!$AL$41:$AL$406"))*SUM($F$3:$I$3)</f>
        <v>24.5</v>
      </c>
      <c r="D206" s="65" cm="1">
        <f t="array" aca="1" ref="D206" ca="1">_xlfn.XLOOKUP(A206,INDIRECT($A$5&amp;"!$AJ$41:$AJ$406"),INDIRECT($A$5&amp;"!$AO$41:$AO$406"))*SUM($F$3:$I$3)</f>
        <v>24.5</v>
      </c>
      <c r="E206" s="34" cm="1">
        <f t="array" ref="E206">SUMPRODUCT(('PT Storengy'!$B$8:$I$372)*('PT Storengy'!$A$8:$A$372=$A206)*('PT Storengy'!$B$5:$I$5=$A$6)*('PT Storengy'!$B$7:$I$7=$A$7))</f>
        <v>0.1</v>
      </c>
      <c r="F206" s="107">
        <f t="shared" ca="1" si="20"/>
        <v>24.499999999999993</v>
      </c>
      <c r="G206" s="141">
        <f t="shared" ca="1" si="23"/>
        <v>1</v>
      </c>
      <c r="H206" s="35" cm="1">
        <f t="array" aca="1" ref="H206" ca="1">IF(ROUND(ROUND(G206,2)-G206,4)=0,_xlfn.XLOOKUP(G206,INDIRECT($A$4&amp;"!$G$41:$G$141"),INDIRECT($A$4&amp;"!$A$41:$A$141"),0,1,1),IF(G206&gt;=1,0,(ROUNDUP(G206,2)-G206)*100*_xlfn.XLOOKUP(G206,INDIRECT($A$4&amp;"!$G$41:$G$141"),INDIRECT($A$4&amp;"!$A$41:$A$141"),0,-1,-1)+(G206-ROUNDDOWN(G206,2))*100*_xlfn.XLOOKUP(G206,INDIRECT($A$4&amp;"!$G$41:$G$141"),INDIRECT($A$4&amp;"!$A$41:$A$141"),0,1,1)))</f>
        <v>0.36981584897959191</v>
      </c>
      <c r="I206" s="66">
        <f t="shared" ca="1" si="24"/>
        <v>0</v>
      </c>
      <c r="J206" s="106" cm="1">
        <f t="array" aca="1" ref="J206" ca="1">IF(COUNTIFS('PTC NaTran'!$K$7:$K$15996,"",'PTC NaTran'!$A$7:$A$15996,J$16,'PTC NaTran'!$D$7:$D$15996,$A206,'PTC NaTran'!$C$7:$C$15996,"DEL")&gt;0,J$14,SUMIFS('PTC NaTran'!$K$7:$K$15996,'PTC NaTran'!$A$7:$A$15996,J$16,'PTC NaTran'!$D$7:$D$15996,$A206,'PTC NaTran'!$C$7:$C$15996,"DEL")*1.0026*$F$4/INDIRECT($A$4&amp;"!D9"))</f>
        <v>272.22222222222223</v>
      </c>
      <c r="K206" s="106">
        <v>1000</v>
      </c>
      <c r="L206" s="107">
        <f t="shared" ca="1" si="21"/>
        <v>24.5</v>
      </c>
      <c r="M206" s="141">
        <f t="shared" ca="1" si="25"/>
        <v>1</v>
      </c>
      <c r="N206" s="35" cm="1">
        <f t="array" aca="1" ref="N206" ca="1">IF(ROUND(ROUND(M206,2)-M206,4)=0,_xlfn.XLOOKUP(M206,INDIRECT($A$4&amp;"!$G$41:$G$141"),INDIRECT($A$4&amp;"!$A$41:$A$141"),0,1,1),IF(M206&gt;=1,0,(ROUNDUP(M206,2)-M206)*100*_xlfn.XLOOKUP(M206,INDIRECT($A$4&amp;"!$G$41:$G$141"),INDIRECT($A$4&amp;"!$A$41:$A$141"),0,-1,-1)+(M206-ROUNDDOWN(M206,2))*100*_xlfn.XLOOKUP(M206,INDIRECT($A$4&amp;"!$G$41:$G$141"),INDIRECT($A$4&amp;"!$A$41:$A$141"),0,1,1)))</f>
        <v>0.36981584897959191</v>
      </c>
      <c r="O206" s="66">
        <f t="shared" ca="1" si="26"/>
        <v>0</v>
      </c>
      <c r="S206" s="107">
        <f t="shared" ca="1" si="22"/>
        <v>31.364709810021917</v>
      </c>
      <c r="T206" s="51">
        <f t="shared" ca="1" si="27"/>
        <v>1</v>
      </c>
      <c r="U206" s="35" cm="1">
        <f t="array" aca="1" ref="U206" ca="1">IF(ROUND(ROUND(T206,2)-T206,4)=0,_xlfn.XLOOKUP(T206,INDIRECT($A$4&amp;"!$G$41:$G$141"),INDIRECT($A$4&amp;"!$A$41:$A$141"),0,1,1),IF(T206&gt;=1,0,(ROUNDUP(T206,2)-T206)*100*_xlfn.XLOOKUP(T206,INDIRECT($A$4&amp;"!$G$41:$G$141"),INDIRECT($A$4&amp;"!$A$41:$A$141"),0,-1,-1)+(T206-ROUNDDOWN(T206,2))*100*_xlfn.XLOOKUP(T206,INDIRECT($A$4&amp;"!$G$41:$G$141"),INDIRECT($A$4&amp;"!$A$41:$A$141"),0,1,1)))</f>
        <v>0.36981584897959191</v>
      </c>
      <c r="V206" s="66">
        <f t="shared" ca="1" si="28"/>
        <v>100.67209222222225</v>
      </c>
    </row>
    <row r="207" spans="1:22" x14ac:dyDescent="0.35">
      <c r="A207" s="32">
        <f t="shared" si="29"/>
        <v>46668</v>
      </c>
      <c r="B207" s="65" cm="1">
        <f t="array" aca="1" ref="B207" ca="1">_xlfn.XLOOKUP(A207,INDIRECT($A$5&amp;"!$AJ$41:$AJ$406"),INDIRECT($A$5&amp;"!$AK$41:$AK$406"))*SUM($F$3:$I$3)</f>
        <v>0</v>
      </c>
      <c r="C207" s="65" cm="1">
        <f t="array" aca="1" ref="C207" ca="1">_xlfn.XLOOKUP(A207,INDIRECT($A$5&amp;"!$AJ$41:$AJ$406"),INDIRECT($A$5&amp;"!$AL$41:$AL$406"))*SUM($F$3:$I$3)</f>
        <v>24.5</v>
      </c>
      <c r="D207" s="65" cm="1">
        <f t="array" aca="1" ref="D207" ca="1">_xlfn.XLOOKUP(A207,INDIRECT($A$5&amp;"!$AJ$41:$AJ$406"),INDIRECT($A$5&amp;"!$AO$41:$AO$406"))*SUM($F$3:$I$3)</f>
        <v>24.5</v>
      </c>
      <c r="E207" s="34" cm="1">
        <f t="array" ref="E207">SUMPRODUCT(('PT Storengy'!$B$8:$I$372)*('PT Storengy'!$A$8:$A$372=$A207)*('PT Storengy'!$B$5:$I$5=$A$6)*('PT Storengy'!$B$7:$I$7=$A$7))</f>
        <v>0.1</v>
      </c>
      <c r="F207" s="107">
        <f t="shared" ca="1" si="20"/>
        <v>24.499999999999993</v>
      </c>
      <c r="G207" s="141">
        <f t="shared" ca="1" si="23"/>
        <v>1</v>
      </c>
      <c r="H207" s="35" cm="1">
        <f t="array" aca="1" ref="H207" ca="1">IF(ROUND(ROUND(G207,2)-G207,4)=0,_xlfn.XLOOKUP(G207,INDIRECT($A$4&amp;"!$G$41:$G$141"),INDIRECT($A$4&amp;"!$A$41:$A$141"),0,1,1),IF(G207&gt;=1,0,(ROUNDUP(G207,2)-G207)*100*_xlfn.XLOOKUP(G207,INDIRECT($A$4&amp;"!$G$41:$G$141"),INDIRECT($A$4&amp;"!$A$41:$A$141"),0,-1,-1)+(G207-ROUNDDOWN(G207,2))*100*_xlfn.XLOOKUP(G207,INDIRECT($A$4&amp;"!$G$41:$G$141"),INDIRECT($A$4&amp;"!$A$41:$A$141"),0,1,1)))</f>
        <v>0.36981584897959191</v>
      </c>
      <c r="I207" s="66">
        <f t="shared" ca="1" si="24"/>
        <v>0</v>
      </c>
      <c r="J207" s="106" cm="1">
        <f t="array" aca="1" ref="J207" ca="1">IF(COUNTIFS('PTC NaTran'!$K$7:$K$15996,"",'PTC NaTran'!$A$7:$A$15996,J$16,'PTC NaTran'!$D$7:$D$15996,$A207,'PTC NaTran'!$C$7:$C$15996,"DEL")&gt;0,J$14,SUMIFS('PTC NaTran'!$K$7:$K$15996,'PTC NaTran'!$A$7:$A$15996,J$16,'PTC NaTran'!$D$7:$D$15996,$A207,'PTC NaTran'!$C$7:$C$15996,"DEL")*1.0026*$F$4/INDIRECT($A$4&amp;"!D9"))</f>
        <v>272.22222222222223</v>
      </c>
      <c r="K207" s="106">
        <v>1000</v>
      </c>
      <c r="L207" s="107">
        <f t="shared" ca="1" si="21"/>
        <v>24.5</v>
      </c>
      <c r="M207" s="141">
        <f t="shared" ca="1" si="25"/>
        <v>1</v>
      </c>
      <c r="N207" s="35" cm="1">
        <f t="array" aca="1" ref="N207" ca="1">IF(ROUND(ROUND(M207,2)-M207,4)=0,_xlfn.XLOOKUP(M207,INDIRECT($A$4&amp;"!$G$41:$G$141"),INDIRECT($A$4&amp;"!$A$41:$A$141"),0,1,1),IF(M207&gt;=1,0,(ROUNDUP(M207,2)-M207)*100*_xlfn.XLOOKUP(M207,INDIRECT($A$4&amp;"!$G$41:$G$141"),INDIRECT($A$4&amp;"!$A$41:$A$141"),0,-1,-1)+(M207-ROUNDDOWN(M207,2))*100*_xlfn.XLOOKUP(M207,INDIRECT($A$4&amp;"!$G$41:$G$141"),INDIRECT($A$4&amp;"!$A$41:$A$141"),0,1,1)))</f>
        <v>0.36981584897959191</v>
      </c>
      <c r="O207" s="66">
        <f t="shared" ca="1" si="26"/>
        <v>0</v>
      </c>
      <c r="S207" s="107">
        <f t="shared" ca="1" si="22"/>
        <v>31.46538190224414</v>
      </c>
      <c r="T207" s="51">
        <f t="shared" ca="1" si="27"/>
        <v>1</v>
      </c>
      <c r="U207" s="35" cm="1">
        <f t="array" aca="1" ref="U207" ca="1">IF(ROUND(ROUND(T207,2)-T207,4)=0,_xlfn.XLOOKUP(T207,INDIRECT($A$4&amp;"!$G$41:$G$141"),INDIRECT($A$4&amp;"!$A$41:$A$141"),0,1,1),IF(T207&gt;=1,0,(ROUNDUP(T207,2)-T207)*100*_xlfn.XLOOKUP(T207,INDIRECT($A$4&amp;"!$G$41:$G$141"),INDIRECT($A$4&amp;"!$A$41:$A$141"),0,-1,-1)+(T207-ROUNDDOWN(T207,2))*100*_xlfn.XLOOKUP(T207,INDIRECT($A$4&amp;"!$G$41:$G$141"),INDIRECT($A$4&amp;"!$A$41:$A$141"),0,1,1)))</f>
        <v>0.36981584897959191</v>
      </c>
      <c r="V207" s="66">
        <f t="shared" ca="1" si="28"/>
        <v>100.67209222222225</v>
      </c>
    </row>
    <row r="208" spans="1:22" x14ac:dyDescent="0.35">
      <c r="A208" s="32">
        <f t="shared" si="29"/>
        <v>46669</v>
      </c>
      <c r="B208" s="65" cm="1">
        <f t="array" aca="1" ref="B208" ca="1">_xlfn.XLOOKUP(A208,INDIRECT($A$5&amp;"!$AJ$41:$AJ$406"),INDIRECT($A$5&amp;"!$AK$41:$AK$406"))*SUM($F$3:$I$3)</f>
        <v>0</v>
      </c>
      <c r="C208" s="65" cm="1">
        <f t="array" aca="1" ref="C208" ca="1">_xlfn.XLOOKUP(A208,INDIRECT($A$5&amp;"!$AJ$41:$AJ$406"),INDIRECT($A$5&amp;"!$AL$41:$AL$406"))*SUM($F$3:$I$3)</f>
        <v>24.5</v>
      </c>
      <c r="D208" s="65" cm="1">
        <f t="array" aca="1" ref="D208" ca="1">_xlfn.XLOOKUP(A208,INDIRECT($A$5&amp;"!$AJ$41:$AJ$406"),INDIRECT($A$5&amp;"!$AO$41:$AO$406"))*SUM($F$3:$I$3)</f>
        <v>24.5</v>
      </c>
      <c r="E208" s="34" cm="1">
        <f t="array" ref="E208">SUMPRODUCT(('PT Storengy'!$B$8:$I$372)*('PT Storengy'!$A$8:$A$372=$A208)*('PT Storengy'!$B$5:$I$5=$A$6)*('PT Storengy'!$B$7:$I$7=$A$7))</f>
        <v>0.1</v>
      </c>
      <c r="F208" s="107">
        <f t="shared" ca="1" si="20"/>
        <v>24.499999999999993</v>
      </c>
      <c r="G208" s="141">
        <f t="shared" ca="1" si="23"/>
        <v>1</v>
      </c>
      <c r="H208" s="35" cm="1">
        <f t="array" aca="1" ref="H208" ca="1">IF(ROUND(ROUND(G208,2)-G208,4)=0,_xlfn.XLOOKUP(G208,INDIRECT($A$4&amp;"!$G$41:$G$141"),INDIRECT($A$4&amp;"!$A$41:$A$141"),0,1,1),IF(G208&gt;=1,0,(ROUNDUP(G208,2)-G208)*100*_xlfn.XLOOKUP(G208,INDIRECT($A$4&amp;"!$G$41:$G$141"),INDIRECT($A$4&amp;"!$A$41:$A$141"),0,-1,-1)+(G208-ROUNDDOWN(G208,2))*100*_xlfn.XLOOKUP(G208,INDIRECT($A$4&amp;"!$G$41:$G$141"),INDIRECT($A$4&amp;"!$A$41:$A$141"),0,1,1)))</f>
        <v>0.36981584897959191</v>
      </c>
      <c r="I208" s="66">
        <f t="shared" ca="1" si="24"/>
        <v>0</v>
      </c>
      <c r="J208" s="106" cm="1">
        <f t="array" aca="1" ref="J208" ca="1">IF(COUNTIFS('PTC NaTran'!$K$7:$K$15996,"",'PTC NaTran'!$A$7:$A$15996,J$16,'PTC NaTran'!$D$7:$D$15996,$A208,'PTC NaTran'!$C$7:$C$15996,"DEL")&gt;0,J$14,SUMIFS('PTC NaTran'!$K$7:$K$15996,'PTC NaTran'!$A$7:$A$15996,J$16,'PTC NaTran'!$D$7:$D$15996,$A208,'PTC NaTran'!$C$7:$C$15996,"DEL")*1.0026*$F$4/INDIRECT($A$4&amp;"!D9"))</f>
        <v>272.22222222222223</v>
      </c>
      <c r="K208" s="106">
        <v>1000</v>
      </c>
      <c r="L208" s="107">
        <f t="shared" ca="1" si="21"/>
        <v>24.5</v>
      </c>
      <c r="M208" s="141">
        <f t="shared" ca="1" si="25"/>
        <v>1</v>
      </c>
      <c r="N208" s="35" cm="1">
        <f t="array" aca="1" ref="N208" ca="1">IF(ROUND(ROUND(M208,2)-M208,4)=0,_xlfn.XLOOKUP(M208,INDIRECT($A$4&amp;"!$G$41:$G$141"),INDIRECT($A$4&amp;"!$A$41:$A$141"),0,1,1),IF(M208&gt;=1,0,(ROUNDUP(M208,2)-M208)*100*_xlfn.XLOOKUP(M208,INDIRECT($A$4&amp;"!$G$41:$G$141"),INDIRECT($A$4&amp;"!$A$41:$A$141"),0,-1,-1)+(M208-ROUNDDOWN(M208,2))*100*_xlfn.XLOOKUP(M208,INDIRECT($A$4&amp;"!$G$41:$G$141"),INDIRECT($A$4&amp;"!$A$41:$A$141"),0,1,1)))</f>
        <v>0.36981584897959191</v>
      </c>
      <c r="O208" s="66">
        <f t="shared" ca="1" si="26"/>
        <v>0</v>
      </c>
      <c r="S208" s="107">
        <f t="shared" ca="1" si="22"/>
        <v>31.566053994466362</v>
      </c>
      <c r="T208" s="51">
        <f t="shared" ca="1" si="27"/>
        <v>1</v>
      </c>
      <c r="U208" s="35" cm="1">
        <f t="array" aca="1" ref="U208" ca="1">IF(ROUND(ROUND(T208,2)-T208,4)=0,_xlfn.XLOOKUP(T208,INDIRECT($A$4&amp;"!$G$41:$G$141"),INDIRECT($A$4&amp;"!$A$41:$A$141"),0,1,1),IF(T208&gt;=1,0,(ROUNDUP(T208,2)-T208)*100*_xlfn.XLOOKUP(T208,INDIRECT($A$4&amp;"!$G$41:$G$141"),INDIRECT($A$4&amp;"!$A$41:$A$141"),0,-1,-1)+(T208-ROUNDDOWN(T208,2))*100*_xlfn.XLOOKUP(T208,INDIRECT($A$4&amp;"!$G$41:$G$141"),INDIRECT($A$4&amp;"!$A$41:$A$141"),0,1,1)))</f>
        <v>0.36981584897959191</v>
      </c>
      <c r="V208" s="66">
        <f t="shared" ca="1" si="28"/>
        <v>100.67209222222225</v>
      </c>
    </row>
    <row r="209" spans="1:22" x14ac:dyDescent="0.35">
      <c r="A209" s="32">
        <f t="shared" si="29"/>
        <v>46670</v>
      </c>
      <c r="B209" s="65" cm="1">
        <f t="array" aca="1" ref="B209" ca="1">_xlfn.XLOOKUP(A209,INDIRECT($A$5&amp;"!$AJ$41:$AJ$406"),INDIRECT($A$5&amp;"!$AK$41:$AK$406"))*SUM($F$3:$I$3)</f>
        <v>0</v>
      </c>
      <c r="C209" s="65" cm="1">
        <f t="array" aca="1" ref="C209" ca="1">_xlfn.XLOOKUP(A209,INDIRECT($A$5&amp;"!$AJ$41:$AJ$406"),INDIRECT($A$5&amp;"!$AL$41:$AL$406"))*SUM($F$3:$I$3)</f>
        <v>24.5</v>
      </c>
      <c r="D209" s="65" cm="1">
        <f t="array" aca="1" ref="D209" ca="1">_xlfn.XLOOKUP(A209,INDIRECT($A$5&amp;"!$AJ$41:$AJ$406"),INDIRECT($A$5&amp;"!$AO$41:$AO$406"))*SUM($F$3:$I$3)</f>
        <v>24.5</v>
      </c>
      <c r="E209" s="34" cm="1">
        <f t="array" ref="E209">SUMPRODUCT(('PT Storengy'!$B$8:$I$372)*('PT Storengy'!$A$8:$A$372=$A209)*('PT Storengy'!$B$5:$I$5=$A$6)*('PT Storengy'!$B$7:$I$7=$A$7))</f>
        <v>0.1</v>
      </c>
      <c r="F209" s="107">
        <f t="shared" ref="F209:F231" ca="1" si="30">F208+I209/1000</f>
        <v>24.499999999999993</v>
      </c>
      <c r="G209" s="141">
        <f t="shared" ca="1" si="23"/>
        <v>1</v>
      </c>
      <c r="H209" s="35" cm="1">
        <f t="array" aca="1" ref="H209" ca="1">IF(ROUND(ROUND(G209,2)-G209,4)=0,_xlfn.XLOOKUP(G209,INDIRECT($A$4&amp;"!$G$41:$G$141"),INDIRECT($A$4&amp;"!$A$41:$A$141"),0,1,1),IF(G209&gt;=1,0,(ROUNDUP(G209,2)-G209)*100*_xlfn.XLOOKUP(G209,INDIRECT($A$4&amp;"!$G$41:$G$141"),INDIRECT($A$4&amp;"!$A$41:$A$141"),0,-1,-1)+(G209-ROUNDDOWN(G209,2))*100*_xlfn.XLOOKUP(G209,INDIRECT($A$4&amp;"!$G$41:$G$141"),INDIRECT($A$4&amp;"!$A$41:$A$141"),0,1,1)))</f>
        <v>0.36981584897959191</v>
      </c>
      <c r="I209" s="66">
        <f t="shared" ca="1" si="24"/>
        <v>0</v>
      </c>
      <c r="J209" s="106" cm="1">
        <f t="array" aca="1" ref="J209" ca="1">IF(COUNTIFS('PTC NaTran'!$K$7:$K$15996,"",'PTC NaTran'!$A$7:$A$15996,J$16,'PTC NaTran'!$D$7:$D$15996,$A209,'PTC NaTran'!$C$7:$C$15996,"DEL")&gt;0,J$14,SUMIFS('PTC NaTran'!$K$7:$K$15996,'PTC NaTran'!$A$7:$A$15996,J$16,'PTC NaTran'!$D$7:$D$15996,$A209,'PTC NaTran'!$C$7:$C$15996,"DEL")*1.0026*$F$4/INDIRECT($A$4&amp;"!D9"))</f>
        <v>272.22222222222223</v>
      </c>
      <c r="K209" s="106">
        <v>1000</v>
      </c>
      <c r="L209" s="107">
        <f t="shared" ref="L209:L231" ca="1" si="31">L208+O209/1000</f>
        <v>24.5</v>
      </c>
      <c r="M209" s="141">
        <f t="shared" ca="1" si="25"/>
        <v>1</v>
      </c>
      <c r="N209" s="35" cm="1">
        <f t="array" aca="1" ref="N209" ca="1">IF(ROUND(ROUND(M209,2)-M209,4)=0,_xlfn.XLOOKUP(M209,INDIRECT($A$4&amp;"!$G$41:$G$141"),INDIRECT($A$4&amp;"!$A$41:$A$141"),0,1,1),IF(M209&gt;=1,0,(ROUNDUP(M209,2)-M209)*100*_xlfn.XLOOKUP(M209,INDIRECT($A$4&amp;"!$G$41:$G$141"),INDIRECT($A$4&amp;"!$A$41:$A$141"),0,-1,-1)+(M209-ROUNDDOWN(M209,2))*100*_xlfn.XLOOKUP(M209,INDIRECT($A$4&amp;"!$G$41:$G$141"),INDIRECT($A$4&amp;"!$A$41:$A$141"),0,1,1)))</f>
        <v>0.36981584897959191</v>
      </c>
      <c r="O209" s="66">
        <f t="shared" ca="1" si="26"/>
        <v>0</v>
      </c>
      <c r="S209" s="107">
        <f t="shared" ref="S209:S231" ca="1" si="32">S208+V209/1000</f>
        <v>31.666726086688584</v>
      </c>
      <c r="T209" s="51">
        <f t="shared" ca="1" si="27"/>
        <v>1</v>
      </c>
      <c r="U209" s="35" cm="1">
        <f t="array" aca="1" ref="U209" ca="1">IF(ROUND(ROUND(T209,2)-T209,4)=0,_xlfn.XLOOKUP(T209,INDIRECT($A$4&amp;"!$G$41:$G$141"),INDIRECT($A$4&amp;"!$A$41:$A$141"),0,1,1),IF(T209&gt;=1,0,(ROUNDUP(T209,2)-T209)*100*_xlfn.XLOOKUP(T209,INDIRECT($A$4&amp;"!$G$41:$G$141"),INDIRECT($A$4&amp;"!$A$41:$A$141"),0,-1,-1)+(T209-ROUNDDOWN(T209,2))*100*_xlfn.XLOOKUP(T209,INDIRECT($A$4&amp;"!$G$41:$G$141"),INDIRECT($A$4&amp;"!$A$41:$A$141"),0,1,1)))</f>
        <v>0.36981584897959191</v>
      </c>
      <c r="V209" s="66">
        <f t="shared" ca="1" si="28"/>
        <v>100.67209222222225</v>
      </c>
    </row>
    <row r="210" spans="1:22" x14ac:dyDescent="0.35">
      <c r="A210" s="32">
        <f t="shared" si="29"/>
        <v>46671</v>
      </c>
      <c r="B210" s="65" cm="1">
        <f t="array" aca="1" ref="B210" ca="1">_xlfn.XLOOKUP(A210,INDIRECT($A$5&amp;"!$AJ$41:$AJ$406"),INDIRECT($A$5&amp;"!$AK$41:$AK$406"))*SUM($F$3:$I$3)</f>
        <v>0</v>
      </c>
      <c r="C210" s="65" cm="1">
        <f t="array" aca="1" ref="C210" ca="1">_xlfn.XLOOKUP(A210,INDIRECT($A$5&amp;"!$AJ$41:$AJ$406"),INDIRECT($A$5&amp;"!$AL$41:$AL$406"))*SUM($F$3:$I$3)</f>
        <v>24.5</v>
      </c>
      <c r="D210" s="65" cm="1">
        <f t="array" aca="1" ref="D210" ca="1">_xlfn.XLOOKUP(A210,INDIRECT($A$5&amp;"!$AJ$41:$AJ$406"),INDIRECT($A$5&amp;"!$AO$41:$AO$406"))*SUM($F$3:$I$3)</f>
        <v>24.5</v>
      </c>
      <c r="E210" s="34" cm="1">
        <f t="array" ref="E210">SUMPRODUCT(('PT Storengy'!$B$8:$I$372)*('PT Storengy'!$A$8:$A$372=$A210)*('PT Storengy'!$B$5:$I$5=$A$6)*('PT Storengy'!$B$7:$I$7=$A$7))</f>
        <v>0.1</v>
      </c>
      <c r="F210" s="107">
        <f t="shared" ca="1" si="30"/>
        <v>24.499999999999993</v>
      </c>
      <c r="G210" s="141">
        <f t="shared" ref="G210:G231" ca="1" si="33">ROUND(F209/SUM($F$3,$G$3,$H$3,$I$3),5)</f>
        <v>1</v>
      </c>
      <c r="H210" s="35" cm="1">
        <f t="array" aca="1" ref="H210" ca="1">IF(ROUND(ROUND(G210,2)-G210,4)=0,_xlfn.XLOOKUP(G210,INDIRECT($A$4&amp;"!$G$41:$G$141"),INDIRECT($A$4&amp;"!$A$41:$A$141"),0,1,1),IF(G210&gt;=1,0,(ROUNDUP(G210,2)-G210)*100*_xlfn.XLOOKUP(G210,INDIRECT($A$4&amp;"!$G$41:$G$141"),INDIRECT($A$4&amp;"!$A$41:$A$141"),0,-1,-1)+(G210-ROUNDDOWN(G210,2))*100*_xlfn.XLOOKUP(G210,INDIRECT($A$4&amp;"!$G$41:$G$141"),INDIRECT($A$4&amp;"!$A$41:$A$141"),0,1,1)))</f>
        <v>0.36981584897959191</v>
      </c>
      <c r="I210" s="66">
        <f t="shared" ref="I210:I231" ca="1" si="34">ROUND(IF(F209*1000+$F$4*(1-$E210)*H210&gt;$D210*1000,$D210*1000-F209*1000,$F$4*(1-$E210)*H210),4)</f>
        <v>0</v>
      </c>
      <c r="J210" s="106" cm="1">
        <f t="array" aca="1" ref="J210" ca="1">IF(COUNTIFS('PTC NaTran'!$K$7:$K$15996,"",'PTC NaTran'!$A$7:$A$15996,J$16,'PTC NaTran'!$D$7:$D$15996,$A210,'PTC NaTran'!$C$7:$C$15996,"DEL")&gt;0,J$14,SUMIFS('PTC NaTran'!$K$7:$K$15996,'PTC NaTran'!$A$7:$A$15996,J$16,'PTC NaTran'!$D$7:$D$15996,$A210,'PTC NaTran'!$C$7:$C$15996,"DEL")*1.0026*$F$4/INDIRECT($A$4&amp;"!D9"))</f>
        <v>85.290624999999991</v>
      </c>
      <c r="K210" s="106">
        <v>1000</v>
      </c>
      <c r="L210" s="107">
        <f t="shared" ca="1" si="31"/>
        <v>24.5</v>
      </c>
      <c r="M210" s="141">
        <f t="shared" ref="M210:M231" ca="1" si="35">ROUND(L209/SUM($F$3,$G$3,$H$3,$I$3),5)</f>
        <v>1</v>
      </c>
      <c r="N210" s="35" cm="1">
        <f t="array" aca="1" ref="N210" ca="1">IF(ROUND(ROUND(M210,2)-M210,4)=0,_xlfn.XLOOKUP(M210,INDIRECT($A$4&amp;"!$G$41:$G$141"),INDIRECT($A$4&amp;"!$A$41:$A$141"),0,1,1),IF(M210&gt;=1,0,(ROUNDUP(M210,2)-M210)*100*_xlfn.XLOOKUP(M210,INDIRECT($A$4&amp;"!$G$41:$G$141"),INDIRECT($A$4&amp;"!$A$41:$A$141"),0,-1,-1)+(M210-ROUNDDOWN(M210,2))*100*_xlfn.XLOOKUP(M210,INDIRECT($A$4&amp;"!$G$41:$G$141"),INDIRECT($A$4&amp;"!$A$41:$A$141"),0,1,1)))</f>
        <v>0.36981584897959191</v>
      </c>
      <c r="O210" s="66">
        <f t="shared" ref="O210:O231" ca="1" si="36">IF(L209*1000+MIN(J210,K210,$F$4*(1-$E210)*N210)&gt;$D210*1000,$D210*1000-L209*1000,MIN(J210,K210,$F$4*(1-$E210)*N210))</f>
        <v>0</v>
      </c>
      <c r="S210" s="107">
        <f t="shared" ca="1" si="32"/>
        <v>31.767398178910806</v>
      </c>
      <c r="T210" s="51">
        <f t="shared" ref="T210:T231" ca="1" si="37">MIN(ROUND(S209/SUM($F$3,$G$3,$H$3,$I$3),5),1)</f>
        <v>1</v>
      </c>
      <c r="U210" s="35" cm="1">
        <f t="array" aca="1" ref="U210" ca="1">IF(ROUND(ROUND(T210,2)-T210,4)=0,_xlfn.XLOOKUP(T210,INDIRECT($A$4&amp;"!$G$41:$G$141"),INDIRECT($A$4&amp;"!$A$41:$A$141"),0,1,1),IF(T210&gt;=1,0,(ROUNDUP(T210,2)-T210)*100*_xlfn.XLOOKUP(T210,INDIRECT($A$4&amp;"!$G$41:$G$141"),INDIRECT($A$4&amp;"!$A$41:$A$141"),0,-1,-1)+(T210-ROUNDDOWN(T210,2))*100*_xlfn.XLOOKUP(T210,INDIRECT($A$4&amp;"!$G$41:$G$141"),INDIRECT($A$4&amp;"!$A$41:$A$141"),0,1,1)))</f>
        <v>0.36981584897959191</v>
      </c>
      <c r="V210" s="66">
        <f t="shared" ref="V210:V231" ca="1" si="38">$F$4*(1)*U210</f>
        <v>100.67209222222225</v>
      </c>
    </row>
    <row r="211" spans="1:22" x14ac:dyDescent="0.35">
      <c r="A211" s="32">
        <f t="shared" ref="A211:A231" si="39">A210+1</f>
        <v>46672</v>
      </c>
      <c r="B211" s="65" cm="1">
        <f t="array" aca="1" ref="B211" ca="1">_xlfn.XLOOKUP(A211,INDIRECT($A$5&amp;"!$AJ$41:$AJ$406"),INDIRECT($A$5&amp;"!$AK$41:$AK$406"))*SUM($F$3:$I$3)</f>
        <v>0</v>
      </c>
      <c r="C211" s="65" cm="1">
        <f t="array" aca="1" ref="C211" ca="1">_xlfn.XLOOKUP(A211,INDIRECT($A$5&amp;"!$AJ$41:$AJ$406"),INDIRECT($A$5&amp;"!$AL$41:$AL$406"))*SUM($F$3:$I$3)</f>
        <v>24.5</v>
      </c>
      <c r="D211" s="65" cm="1">
        <f t="array" aca="1" ref="D211" ca="1">_xlfn.XLOOKUP(A211,INDIRECT($A$5&amp;"!$AJ$41:$AJ$406"),INDIRECT($A$5&amp;"!$AO$41:$AO$406"))*SUM($F$3:$I$3)</f>
        <v>24.5</v>
      </c>
      <c r="E211" s="34" cm="1">
        <f t="array" ref="E211">SUMPRODUCT(('PT Storengy'!$B$8:$I$372)*('PT Storengy'!$A$8:$A$372=$A211)*('PT Storengy'!$B$5:$I$5=$A$6)*('PT Storengy'!$B$7:$I$7=$A$7))</f>
        <v>0.1</v>
      </c>
      <c r="F211" s="107">
        <f t="shared" ca="1" si="30"/>
        <v>24.499999999999993</v>
      </c>
      <c r="G211" s="141">
        <f t="shared" ca="1" si="33"/>
        <v>1</v>
      </c>
      <c r="H211" s="35" cm="1">
        <f t="array" aca="1" ref="H211" ca="1">IF(ROUND(ROUND(G211,2)-G211,4)=0,_xlfn.XLOOKUP(G211,INDIRECT($A$4&amp;"!$G$41:$G$141"),INDIRECT($A$4&amp;"!$A$41:$A$141"),0,1,1),IF(G211&gt;=1,0,(ROUNDUP(G211,2)-G211)*100*_xlfn.XLOOKUP(G211,INDIRECT($A$4&amp;"!$G$41:$G$141"),INDIRECT($A$4&amp;"!$A$41:$A$141"),0,-1,-1)+(G211-ROUNDDOWN(G211,2))*100*_xlfn.XLOOKUP(G211,INDIRECT($A$4&amp;"!$G$41:$G$141"),INDIRECT($A$4&amp;"!$A$41:$A$141"),0,1,1)))</f>
        <v>0.36981584897959191</v>
      </c>
      <c r="I211" s="66">
        <f t="shared" ca="1" si="34"/>
        <v>0</v>
      </c>
      <c r="J211" s="106" cm="1">
        <f t="array" aca="1" ref="J211" ca="1">IF(COUNTIFS('PTC NaTran'!$K$7:$K$15996,"",'PTC NaTran'!$A$7:$A$15996,J$16,'PTC NaTran'!$D$7:$D$15996,$A211,'PTC NaTran'!$C$7:$C$15996,"DEL")&gt;0,J$14,SUMIFS('PTC NaTran'!$K$7:$K$15996,'PTC NaTran'!$A$7:$A$15996,J$16,'PTC NaTran'!$D$7:$D$15996,$A211,'PTC NaTran'!$C$7:$C$15996,"DEL")*1.0026*$F$4/INDIRECT($A$4&amp;"!D9"))</f>
        <v>85.290624999999991</v>
      </c>
      <c r="K211" s="106">
        <v>1000</v>
      </c>
      <c r="L211" s="107">
        <f t="shared" ca="1" si="31"/>
        <v>24.5</v>
      </c>
      <c r="M211" s="141">
        <f t="shared" ca="1" si="35"/>
        <v>1</v>
      </c>
      <c r="N211" s="35" cm="1">
        <f t="array" aca="1" ref="N211" ca="1">IF(ROUND(ROUND(M211,2)-M211,4)=0,_xlfn.XLOOKUP(M211,INDIRECT($A$4&amp;"!$G$41:$G$141"),INDIRECT($A$4&amp;"!$A$41:$A$141"),0,1,1),IF(M211&gt;=1,0,(ROUNDUP(M211,2)-M211)*100*_xlfn.XLOOKUP(M211,INDIRECT($A$4&amp;"!$G$41:$G$141"),INDIRECT($A$4&amp;"!$A$41:$A$141"),0,-1,-1)+(M211-ROUNDDOWN(M211,2))*100*_xlfn.XLOOKUP(M211,INDIRECT($A$4&amp;"!$G$41:$G$141"),INDIRECT($A$4&amp;"!$A$41:$A$141"),0,1,1)))</f>
        <v>0.36981584897959191</v>
      </c>
      <c r="O211" s="66">
        <f t="shared" ca="1" si="36"/>
        <v>0</v>
      </c>
      <c r="S211" s="107">
        <f t="shared" ca="1" si="32"/>
        <v>31.868070271133028</v>
      </c>
      <c r="T211" s="51">
        <f t="shared" ca="1" si="37"/>
        <v>1</v>
      </c>
      <c r="U211" s="35" cm="1">
        <f t="array" aca="1" ref="U211" ca="1">IF(ROUND(ROUND(T211,2)-T211,4)=0,_xlfn.XLOOKUP(T211,INDIRECT($A$4&amp;"!$G$41:$G$141"),INDIRECT($A$4&amp;"!$A$41:$A$141"),0,1,1),IF(T211&gt;=1,0,(ROUNDUP(T211,2)-T211)*100*_xlfn.XLOOKUP(T211,INDIRECT($A$4&amp;"!$G$41:$G$141"),INDIRECT($A$4&amp;"!$A$41:$A$141"),0,-1,-1)+(T211-ROUNDDOWN(T211,2))*100*_xlfn.XLOOKUP(T211,INDIRECT($A$4&amp;"!$G$41:$G$141"),INDIRECT($A$4&amp;"!$A$41:$A$141"),0,1,1)))</f>
        <v>0.36981584897959191</v>
      </c>
      <c r="V211" s="66">
        <f t="shared" ca="1" si="38"/>
        <v>100.67209222222225</v>
      </c>
    </row>
    <row r="212" spans="1:22" x14ac:dyDescent="0.35">
      <c r="A212" s="32">
        <f t="shared" si="39"/>
        <v>46673</v>
      </c>
      <c r="B212" s="65" cm="1">
        <f t="array" aca="1" ref="B212" ca="1">_xlfn.XLOOKUP(A212,INDIRECT($A$5&amp;"!$AJ$41:$AJ$406"),INDIRECT($A$5&amp;"!$AK$41:$AK$406"))*SUM($F$3:$I$3)</f>
        <v>0</v>
      </c>
      <c r="C212" s="65" cm="1">
        <f t="array" aca="1" ref="C212" ca="1">_xlfn.XLOOKUP(A212,INDIRECT($A$5&amp;"!$AJ$41:$AJ$406"),INDIRECT($A$5&amp;"!$AL$41:$AL$406"))*SUM($F$3:$I$3)</f>
        <v>24.5</v>
      </c>
      <c r="D212" s="65" cm="1">
        <f t="array" aca="1" ref="D212" ca="1">_xlfn.XLOOKUP(A212,INDIRECT($A$5&amp;"!$AJ$41:$AJ$406"),INDIRECT($A$5&amp;"!$AO$41:$AO$406"))*SUM($F$3:$I$3)</f>
        <v>24.5</v>
      </c>
      <c r="E212" s="34" cm="1">
        <f t="array" ref="E212">SUMPRODUCT(('PT Storengy'!$B$8:$I$372)*('PT Storengy'!$A$8:$A$372=$A212)*('PT Storengy'!$B$5:$I$5=$A$6)*('PT Storengy'!$B$7:$I$7=$A$7))</f>
        <v>0.1</v>
      </c>
      <c r="F212" s="107">
        <f t="shared" ca="1" si="30"/>
        <v>24.499999999999993</v>
      </c>
      <c r="G212" s="141">
        <f t="shared" ca="1" si="33"/>
        <v>1</v>
      </c>
      <c r="H212" s="35" cm="1">
        <f t="array" aca="1" ref="H212" ca="1">IF(ROUND(ROUND(G212,2)-G212,4)=0,_xlfn.XLOOKUP(G212,INDIRECT($A$4&amp;"!$G$41:$G$141"),INDIRECT($A$4&amp;"!$A$41:$A$141"),0,1,1),IF(G212&gt;=1,0,(ROUNDUP(G212,2)-G212)*100*_xlfn.XLOOKUP(G212,INDIRECT($A$4&amp;"!$G$41:$G$141"),INDIRECT($A$4&amp;"!$A$41:$A$141"),0,-1,-1)+(G212-ROUNDDOWN(G212,2))*100*_xlfn.XLOOKUP(G212,INDIRECT($A$4&amp;"!$G$41:$G$141"),INDIRECT($A$4&amp;"!$A$41:$A$141"),0,1,1)))</f>
        <v>0.36981584897959191</v>
      </c>
      <c r="I212" s="66">
        <f t="shared" ca="1" si="34"/>
        <v>0</v>
      </c>
      <c r="J212" s="106" cm="1">
        <f t="array" aca="1" ref="J212" ca="1">IF(COUNTIFS('PTC NaTran'!$K$7:$K$15996,"",'PTC NaTran'!$A$7:$A$15996,J$16,'PTC NaTran'!$D$7:$D$15996,$A212,'PTC NaTran'!$C$7:$C$15996,"DEL")&gt;0,J$14,SUMIFS('PTC NaTran'!$K$7:$K$15996,'PTC NaTran'!$A$7:$A$15996,J$16,'PTC NaTran'!$D$7:$D$15996,$A212,'PTC NaTran'!$C$7:$C$15996,"DEL")*1.0026*$F$4/INDIRECT($A$4&amp;"!D9"))</f>
        <v>85.290624999999991</v>
      </c>
      <c r="K212" s="106">
        <v>1000</v>
      </c>
      <c r="L212" s="107">
        <f t="shared" ca="1" si="31"/>
        <v>24.5</v>
      </c>
      <c r="M212" s="141">
        <f t="shared" ca="1" si="35"/>
        <v>1</v>
      </c>
      <c r="N212" s="35" cm="1">
        <f t="array" aca="1" ref="N212" ca="1">IF(ROUND(ROUND(M212,2)-M212,4)=0,_xlfn.XLOOKUP(M212,INDIRECT($A$4&amp;"!$G$41:$G$141"),INDIRECT($A$4&amp;"!$A$41:$A$141"),0,1,1),IF(M212&gt;=1,0,(ROUNDUP(M212,2)-M212)*100*_xlfn.XLOOKUP(M212,INDIRECT($A$4&amp;"!$G$41:$G$141"),INDIRECT($A$4&amp;"!$A$41:$A$141"),0,-1,-1)+(M212-ROUNDDOWN(M212,2))*100*_xlfn.XLOOKUP(M212,INDIRECT($A$4&amp;"!$G$41:$G$141"),INDIRECT($A$4&amp;"!$A$41:$A$141"),0,1,1)))</f>
        <v>0.36981584897959191</v>
      </c>
      <c r="O212" s="66">
        <f t="shared" ca="1" si="36"/>
        <v>0</v>
      </c>
      <c r="S212" s="107">
        <f t="shared" ca="1" si="32"/>
        <v>31.968742363355251</v>
      </c>
      <c r="T212" s="51">
        <f t="shared" ca="1" si="37"/>
        <v>1</v>
      </c>
      <c r="U212" s="35" cm="1">
        <f t="array" aca="1" ref="U212" ca="1">IF(ROUND(ROUND(T212,2)-T212,4)=0,_xlfn.XLOOKUP(T212,INDIRECT($A$4&amp;"!$G$41:$G$141"),INDIRECT($A$4&amp;"!$A$41:$A$141"),0,1,1),IF(T212&gt;=1,0,(ROUNDUP(T212,2)-T212)*100*_xlfn.XLOOKUP(T212,INDIRECT($A$4&amp;"!$G$41:$G$141"),INDIRECT($A$4&amp;"!$A$41:$A$141"),0,-1,-1)+(T212-ROUNDDOWN(T212,2))*100*_xlfn.XLOOKUP(T212,INDIRECT($A$4&amp;"!$G$41:$G$141"),INDIRECT($A$4&amp;"!$A$41:$A$141"),0,1,1)))</f>
        <v>0.36981584897959191</v>
      </c>
      <c r="V212" s="66">
        <f t="shared" ca="1" si="38"/>
        <v>100.67209222222225</v>
      </c>
    </row>
    <row r="213" spans="1:22" x14ac:dyDescent="0.35">
      <c r="A213" s="32">
        <f t="shared" si="39"/>
        <v>46674</v>
      </c>
      <c r="B213" s="65" cm="1">
        <f t="array" aca="1" ref="B213" ca="1">_xlfn.XLOOKUP(A213,INDIRECT($A$5&amp;"!$AJ$41:$AJ$406"),INDIRECT($A$5&amp;"!$AK$41:$AK$406"))*SUM($F$3:$I$3)</f>
        <v>0</v>
      </c>
      <c r="C213" s="65" cm="1">
        <f t="array" aca="1" ref="C213" ca="1">_xlfn.XLOOKUP(A213,INDIRECT($A$5&amp;"!$AJ$41:$AJ$406"),INDIRECT($A$5&amp;"!$AL$41:$AL$406"))*SUM($F$3:$I$3)</f>
        <v>24.5</v>
      </c>
      <c r="D213" s="65" cm="1">
        <f t="array" aca="1" ref="D213" ca="1">_xlfn.XLOOKUP(A213,INDIRECT($A$5&amp;"!$AJ$41:$AJ$406"),INDIRECT($A$5&amp;"!$AO$41:$AO$406"))*SUM($F$3:$I$3)</f>
        <v>24.5</v>
      </c>
      <c r="E213" s="34" cm="1">
        <f t="array" ref="E213">SUMPRODUCT(('PT Storengy'!$B$8:$I$372)*('PT Storengy'!$A$8:$A$372=$A213)*('PT Storengy'!$B$5:$I$5=$A$6)*('PT Storengy'!$B$7:$I$7=$A$7))</f>
        <v>0.1</v>
      </c>
      <c r="F213" s="107">
        <f t="shared" ca="1" si="30"/>
        <v>24.499999999999993</v>
      </c>
      <c r="G213" s="141">
        <f t="shared" ca="1" si="33"/>
        <v>1</v>
      </c>
      <c r="H213" s="35" cm="1">
        <f t="array" aca="1" ref="H213" ca="1">IF(ROUND(ROUND(G213,2)-G213,4)=0,_xlfn.XLOOKUP(G213,INDIRECT($A$4&amp;"!$G$41:$G$141"),INDIRECT($A$4&amp;"!$A$41:$A$141"),0,1,1),IF(G213&gt;=1,0,(ROUNDUP(G213,2)-G213)*100*_xlfn.XLOOKUP(G213,INDIRECT($A$4&amp;"!$G$41:$G$141"),INDIRECT($A$4&amp;"!$A$41:$A$141"),0,-1,-1)+(G213-ROUNDDOWN(G213,2))*100*_xlfn.XLOOKUP(G213,INDIRECT($A$4&amp;"!$G$41:$G$141"),INDIRECT($A$4&amp;"!$A$41:$A$141"),0,1,1)))</f>
        <v>0.36981584897959191</v>
      </c>
      <c r="I213" s="66">
        <f t="shared" ca="1" si="34"/>
        <v>0</v>
      </c>
      <c r="J213" s="106" cm="1">
        <f t="array" aca="1" ref="J213" ca="1">IF(COUNTIFS('PTC NaTran'!$K$7:$K$15996,"",'PTC NaTran'!$A$7:$A$15996,J$16,'PTC NaTran'!$D$7:$D$15996,$A213,'PTC NaTran'!$C$7:$C$15996,"DEL")&gt;0,J$14,SUMIFS('PTC NaTran'!$K$7:$K$15996,'PTC NaTran'!$A$7:$A$15996,J$16,'PTC NaTran'!$D$7:$D$15996,$A213,'PTC NaTran'!$C$7:$C$15996,"DEL")*1.0026*$F$4/INDIRECT($A$4&amp;"!D9"))</f>
        <v>85.290624999999991</v>
      </c>
      <c r="K213" s="106">
        <v>1000</v>
      </c>
      <c r="L213" s="107">
        <f t="shared" ca="1" si="31"/>
        <v>24.5</v>
      </c>
      <c r="M213" s="141">
        <f t="shared" ca="1" si="35"/>
        <v>1</v>
      </c>
      <c r="N213" s="35" cm="1">
        <f t="array" aca="1" ref="N213" ca="1">IF(ROUND(ROUND(M213,2)-M213,4)=0,_xlfn.XLOOKUP(M213,INDIRECT($A$4&amp;"!$G$41:$G$141"),INDIRECT($A$4&amp;"!$A$41:$A$141"),0,1,1),IF(M213&gt;=1,0,(ROUNDUP(M213,2)-M213)*100*_xlfn.XLOOKUP(M213,INDIRECT($A$4&amp;"!$G$41:$G$141"),INDIRECT($A$4&amp;"!$A$41:$A$141"),0,-1,-1)+(M213-ROUNDDOWN(M213,2))*100*_xlfn.XLOOKUP(M213,INDIRECT($A$4&amp;"!$G$41:$G$141"),INDIRECT($A$4&amp;"!$A$41:$A$141"),0,1,1)))</f>
        <v>0.36981584897959191</v>
      </c>
      <c r="O213" s="66">
        <f t="shared" ca="1" si="36"/>
        <v>0</v>
      </c>
      <c r="S213" s="107">
        <f t="shared" ca="1" si="32"/>
        <v>32.069414455577473</v>
      </c>
      <c r="T213" s="51">
        <f t="shared" ca="1" si="37"/>
        <v>1</v>
      </c>
      <c r="U213" s="35" cm="1">
        <f t="array" aca="1" ref="U213" ca="1">IF(ROUND(ROUND(T213,2)-T213,4)=0,_xlfn.XLOOKUP(T213,INDIRECT($A$4&amp;"!$G$41:$G$141"),INDIRECT($A$4&amp;"!$A$41:$A$141"),0,1,1),IF(T213&gt;=1,0,(ROUNDUP(T213,2)-T213)*100*_xlfn.XLOOKUP(T213,INDIRECT($A$4&amp;"!$G$41:$G$141"),INDIRECT($A$4&amp;"!$A$41:$A$141"),0,-1,-1)+(T213-ROUNDDOWN(T213,2))*100*_xlfn.XLOOKUP(T213,INDIRECT($A$4&amp;"!$G$41:$G$141"),INDIRECT($A$4&amp;"!$A$41:$A$141"),0,1,1)))</f>
        <v>0.36981584897959191</v>
      </c>
      <c r="V213" s="66">
        <f t="shared" ca="1" si="38"/>
        <v>100.67209222222225</v>
      </c>
    </row>
    <row r="214" spans="1:22" x14ac:dyDescent="0.35">
      <c r="A214" s="32">
        <f t="shared" si="39"/>
        <v>46675</v>
      </c>
      <c r="B214" s="65" cm="1">
        <f t="array" aca="1" ref="B214" ca="1">_xlfn.XLOOKUP(A214,INDIRECT($A$5&amp;"!$AJ$41:$AJ$406"),INDIRECT($A$5&amp;"!$AK$41:$AK$406"))*SUM($F$3:$I$3)</f>
        <v>0</v>
      </c>
      <c r="C214" s="65" cm="1">
        <f t="array" aca="1" ref="C214" ca="1">_xlfn.XLOOKUP(A214,INDIRECT($A$5&amp;"!$AJ$41:$AJ$406"),INDIRECT($A$5&amp;"!$AL$41:$AL$406"))*SUM($F$3:$I$3)</f>
        <v>24.5</v>
      </c>
      <c r="D214" s="65" cm="1">
        <f t="array" aca="1" ref="D214" ca="1">_xlfn.XLOOKUP(A214,INDIRECT($A$5&amp;"!$AJ$41:$AJ$406"),INDIRECT($A$5&amp;"!$AO$41:$AO$406"))*SUM($F$3:$I$3)</f>
        <v>24.5</v>
      </c>
      <c r="E214" s="34" cm="1">
        <f t="array" ref="E214">SUMPRODUCT(('PT Storengy'!$B$8:$I$372)*('PT Storengy'!$A$8:$A$372=$A214)*('PT Storengy'!$B$5:$I$5=$A$6)*('PT Storengy'!$B$7:$I$7=$A$7))</f>
        <v>0.1</v>
      </c>
      <c r="F214" s="107">
        <f t="shared" ca="1" si="30"/>
        <v>24.499999999999993</v>
      </c>
      <c r="G214" s="141">
        <f t="shared" ca="1" si="33"/>
        <v>1</v>
      </c>
      <c r="H214" s="35" cm="1">
        <f t="array" aca="1" ref="H214" ca="1">IF(ROUND(ROUND(G214,2)-G214,4)=0,_xlfn.XLOOKUP(G214,INDIRECT($A$4&amp;"!$G$41:$G$141"),INDIRECT($A$4&amp;"!$A$41:$A$141"),0,1,1),IF(G214&gt;=1,0,(ROUNDUP(G214,2)-G214)*100*_xlfn.XLOOKUP(G214,INDIRECT($A$4&amp;"!$G$41:$G$141"),INDIRECT($A$4&amp;"!$A$41:$A$141"),0,-1,-1)+(G214-ROUNDDOWN(G214,2))*100*_xlfn.XLOOKUP(G214,INDIRECT($A$4&amp;"!$G$41:$G$141"),INDIRECT($A$4&amp;"!$A$41:$A$141"),0,1,1)))</f>
        <v>0.36981584897959191</v>
      </c>
      <c r="I214" s="66">
        <f t="shared" ca="1" si="34"/>
        <v>0</v>
      </c>
      <c r="J214" s="106" cm="1">
        <f t="array" aca="1" ref="J214" ca="1">IF(COUNTIFS('PTC NaTran'!$K$7:$K$15996,"",'PTC NaTran'!$A$7:$A$15996,J$16,'PTC NaTran'!$D$7:$D$15996,$A214,'PTC NaTran'!$C$7:$C$15996,"DEL")&gt;0,J$14,SUMIFS('PTC NaTran'!$K$7:$K$15996,'PTC NaTran'!$A$7:$A$15996,J$16,'PTC NaTran'!$D$7:$D$15996,$A214,'PTC NaTran'!$C$7:$C$15996,"DEL")*1.0026*$F$4/INDIRECT($A$4&amp;"!D9"))</f>
        <v>85.290624999999991</v>
      </c>
      <c r="K214" s="106">
        <v>1000</v>
      </c>
      <c r="L214" s="107">
        <f t="shared" ca="1" si="31"/>
        <v>24.5</v>
      </c>
      <c r="M214" s="141">
        <f t="shared" ca="1" si="35"/>
        <v>1</v>
      </c>
      <c r="N214" s="35" cm="1">
        <f t="array" aca="1" ref="N214" ca="1">IF(ROUND(ROUND(M214,2)-M214,4)=0,_xlfn.XLOOKUP(M214,INDIRECT($A$4&amp;"!$G$41:$G$141"),INDIRECT($A$4&amp;"!$A$41:$A$141"),0,1,1),IF(M214&gt;=1,0,(ROUNDUP(M214,2)-M214)*100*_xlfn.XLOOKUP(M214,INDIRECT($A$4&amp;"!$G$41:$G$141"),INDIRECT($A$4&amp;"!$A$41:$A$141"),0,-1,-1)+(M214-ROUNDDOWN(M214,2))*100*_xlfn.XLOOKUP(M214,INDIRECT($A$4&amp;"!$G$41:$G$141"),INDIRECT($A$4&amp;"!$A$41:$A$141"),0,1,1)))</f>
        <v>0.36981584897959191</v>
      </c>
      <c r="O214" s="66">
        <f t="shared" ca="1" si="36"/>
        <v>0</v>
      </c>
      <c r="S214" s="107">
        <f t="shared" ca="1" si="32"/>
        <v>32.170086547799698</v>
      </c>
      <c r="T214" s="51">
        <f t="shared" ca="1" si="37"/>
        <v>1</v>
      </c>
      <c r="U214" s="35" cm="1">
        <f t="array" aca="1" ref="U214" ca="1">IF(ROUND(ROUND(T214,2)-T214,4)=0,_xlfn.XLOOKUP(T214,INDIRECT($A$4&amp;"!$G$41:$G$141"),INDIRECT($A$4&amp;"!$A$41:$A$141"),0,1,1),IF(T214&gt;=1,0,(ROUNDUP(T214,2)-T214)*100*_xlfn.XLOOKUP(T214,INDIRECT($A$4&amp;"!$G$41:$G$141"),INDIRECT($A$4&amp;"!$A$41:$A$141"),0,-1,-1)+(T214-ROUNDDOWN(T214,2))*100*_xlfn.XLOOKUP(T214,INDIRECT($A$4&amp;"!$G$41:$G$141"),INDIRECT($A$4&amp;"!$A$41:$A$141"),0,1,1)))</f>
        <v>0.36981584897959191</v>
      </c>
      <c r="V214" s="66">
        <f t="shared" ca="1" si="38"/>
        <v>100.67209222222225</v>
      </c>
    </row>
    <row r="215" spans="1:22" x14ac:dyDescent="0.35">
      <c r="A215" s="32">
        <f t="shared" si="39"/>
        <v>46676</v>
      </c>
      <c r="B215" s="65" cm="1">
        <f t="array" aca="1" ref="B215" ca="1">_xlfn.XLOOKUP(A215,INDIRECT($A$5&amp;"!$AJ$41:$AJ$406"),INDIRECT($A$5&amp;"!$AK$41:$AK$406"))*SUM($F$3:$I$3)</f>
        <v>0</v>
      </c>
      <c r="C215" s="65" cm="1">
        <f t="array" aca="1" ref="C215" ca="1">_xlfn.XLOOKUP(A215,INDIRECT($A$5&amp;"!$AJ$41:$AJ$406"),INDIRECT($A$5&amp;"!$AL$41:$AL$406"))*SUM($F$3:$I$3)</f>
        <v>24.5</v>
      </c>
      <c r="D215" s="65" cm="1">
        <f t="array" aca="1" ref="D215" ca="1">_xlfn.XLOOKUP(A215,INDIRECT($A$5&amp;"!$AJ$41:$AJ$406"),INDIRECT($A$5&amp;"!$AO$41:$AO$406"))*SUM($F$3:$I$3)</f>
        <v>24.5</v>
      </c>
      <c r="E215" s="34" cm="1">
        <f t="array" ref="E215">SUMPRODUCT(('PT Storengy'!$B$8:$I$372)*('PT Storengy'!$A$8:$A$372=$A215)*('PT Storengy'!$B$5:$I$5=$A$6)*('PT Storengy'!$B$7:$I$7=$A$7))</f>
        <v>0.1</v>
      </c>
      <c r="F215" s="107">
        <f t="shared" ca="1" si="30"/>
        <v>24.499999999999993</v>
      </c>
      <c r="G215" s="141">
        <f t="shared" ca="1" si="33"/>
        <v>1</v>
      </c>
      <c r="H215" s="35" cm="1">
        <f t="array" aca="1" ref="H215" ca="1">IF(ROUND(ROUND(G215,2)-G215,4)=0,_xlfn.XLOOKUP(G215,INDIRECT($A$4&amp;"!$G$41:$G$141"),INDIRECT($A$4&amp;"!$A$41:$A$141"),0,1,1),IF(G215&gt;=1,0,(ROUNDUP(G215,2)-G215)*100*_xlfn.XLOOKUP(G215,INDIRECT($A$4&amp;"!$G$41:$G$141"),INDIRECT($A$4&amp;"!$A$41:$A$141"),0,-1,-1)+(G215-ROUNDDOWN(G215,2))*100*_xlfn.XLOOKUP(G215,INDIRECT($A$4&amp;"!$G$41:$G$141"),INDIRECT($A$4&amp;"!$A$41:$A$141"),0,1,1)))</f>
        <v>0.36981584897959191</v>
      </c>
      <c r="I215" s="66">
        <f t="shared" ca="1" si="34"/>
        <v>0</v>
      </c>
      <c r="J215" s="106" cm="1">
        <f t="array" aca="1" ref="J215" ca="1">IF(COUNTIFS('PTC NaTran'!$K$7:$K$15996,"",'PTC NaTran'!$A$7:$A$15996,J$16,'PTC NaTran'!$D$7:$D$15996,$A215,'PTC NaTran'!$C$7:$C$15996,"DEL")&gt;0,J$14,SUMIFS('PTC NaTran'!$K$7:$K$15996,'PTC NaTran'!$A$7:$A$15996,J$16,'PTC NaTran'!$D$7:$D$15996,$A215,'PTC NaTran'!$C$7:$C$15996,"DEL")*1.0026*$F$4/INDIRECT($A$4&amp;"!D9"))</f>
        <v>85.290624999999991</v>
      </c>
      <c r="K215" s="106">
        <v>1000</v>
      </c>
      <c r="L215" s="107">
        <f t="shared" ca="1" si="31"/>
        <v>24.5</v>
      </c>
      <c r="M215" s="141">
        <f t="shared" ca="1" si="35"/>
        <v>1</v>
      </c>
      <c r="N215" s="35" cm="1">
        <f t="array" aca="1" ref="N215" ca="1">IF(ROUND(ROUND(M215,2)-M215,4)=0,_xlfn.XLOOKUP(M215,INDIRECT($A$4&amp;"!$G$41:$G$141"),INDIRECT($A$4&amp;"!$A$41:$A$141"),0,1,1),IF(M215&gt;=1,0,(ROUNDUP(M215,2)-M215)*100*_xlfn.XLOOKUP(M215,INDIRECT($A$4&amp;"!$G$41:$G$141"),INDIRECT($A$4&amp;"!$A$41:$A$141"),0,-1,-1)+(M215-ROUNDDOWN(M215,2))*100*_xlfn.XLOOKUP(M215,INDIRECT($A$4&amp;"!$G$41:$G$141"),INDIRECT($A$4&amp;"!$A$41:$A$141"),0,1,1)))</f>
        <v>0.36981584897959191</v>
      </c>
      <c r="O215" s="66">
        <f t="shared" ca="1" si="36"/>
        <v>0</v>
      </c>
      <c r="S215" s="107">
        <f t="shared" ca="1" si="32"/>
        <v>32.270758640021924</v>
      </c>
      <c r="T215" s="51">
        <f t="shared" ca="1" si="37"/>
        <v>1</v>
      </c>
      <c r="U215" s="35" cm="1">
        <f t="array" aca="1" ref="U215" ca="1">IF(ROUND(ROUND(T215,2)-T215,4)=0,_xlfn.XLOOKUP(T215,INDIRECT($A$4&amp;"!$G$41:$G$141"),INDIRECT($A$4&amp;"!$A$41:$A$141"),0,1,1),IF(T215&gt;=1,0,(ROUNDUP(T215,2)-T215)*100*_xlfn.XLOOKUP(T215,INDIRECT($A$4&amp;"!$G$41:$G$141"),INDIRECT($A$4&amp;"!$A$41:$A$141"),0,-1,-1)+(T215-ROUNDDOWN(T215,2))*100*_xlfn.XLOOKUP(T215,INDIRECT($A$4&amp;"!$G$41:$G$141"),INDIRECT($A$4&amp;"!$A$41:$A$141"),0,1,1)))</f>
        <v>0.36981584897959191</v>
      </c>
      <c r="V215" s="66">
        <f t="shared" ca="1" si="38"/>
        <v>100.67209222222225</v>
      </c>
    </row>
    <row r="216" spans="1:22" x14ac:dyDescent="0.35">
      <c r="A216" s="32">
        <f t="shared" si="39"/>
        <v>46677</v>
      </c>
      <c r="B216" s="65" cm="1">
        <f t="array" aca="1" ref="B216" ca="1">_xlfn.XLOOKUP(A216,INDIRECT($A$5&amp;"!$AJ$41:$AJ$406"),INDIRECT($A$5&amp;"!$AK$41:$AK$406"))*SUM($F$3:$I$3)</f>
        <v>0</v>
      </c>
      <c r="C216" s="65" cm="1">
        <f t="array" aca="1" ref="C216" ca="1">_xlfn.XLOOKUP(A216,INDIRECT($A$5&amp;"!$AJ$41:$AJ$406"),INDIRECT($A$5&amp;"!$AL$41:$AL$406"))*SUM($F$3:$I$3)</f>
        <v>24.5</v>
      </c>
      <c r="D216" s="65" cm="1">
        <f t="array" aca="1" ref="D216" ca="1">_xlfn.XLOOKUP(A216,INDIRECT($A$5&amp;"!$AJ$41:$AJ$406"),INDIRECT($A$5&amp;"!$AO$41:$AO$406"))*SUM($F$3:$I$3)</f>
        <v>24.5</v>
      </c>
      <c r="E216" s="34" cm="1">
        <f t="array" ref="E216">SUMPRODUCT(('PT Storengy'!$B$8:$I$372)*('PT Storengy'!$A$8:$A$372=$A216)*('PT Storengy'!$B$5:$I$5=$A$6)*('PT Storengy'!$B$7:$I$7=$A$7))</f>
        <v>0.1</v>
      </c>
      <c r="F216" s="107">
        <f t="shared" ca="1" si="30"/>
        <v>24.499999999999993</v>
      </c>
      <c r="G216" s="141">
        <f t="shared" ca="1" si="33"/>
        <v>1</v>
      </c>
      <c r="H216" s="35" cm="1">
        <f t="array" aca="1" ref="H216" ca="1">IF(ROUND(ROUND(G216,2)-G216,4)=0,_xlfn.XLOOKUP(G216,INDIRECT($A$4&amp;"!$G$41:$G$141"),INDIRECT($A$4&amp;"!$A$41:$A$141"),0,1,1),IF(G216&gt;=1,0,(ROUNDUP(G216,2)-G216)*100*_xlfn.XLOOKUP(G216,INDIRECT($A$4&amp;"!$G$41:$G$141"),INDIRECT($A$4&amp;"!$A$41:$A$141"),0,-1,-1)+(G216-ROUNDDOWN(G216,2))*100*_xlfn.XLOOKUP(G216,INDIRECT($A$4&amp;"!$G$41:$G$141"),INDIRECT($A$4&amp;"!$A$41:$A$141"),0,1,1)))</f>
        <v>0.36981584897959191</v>
      </c>
      <c r="I216" s="66">
        <f t="shared" ca="1" si="34"/>
        <v>0</v>
      </c>
      <c r="J216" s="106" cm="1">
        <f t="array" aca="1" ref="J216" ca="1">IF(COUNTIFS('PTC NaTran'!$K$7:$K$15996,"",'PTC NaTran'!$A$7:$A$15996,J$16,'PTC NaTran'!$D$7:$D$15996,$A216,'PTC NaTran'!$C$7:$C$15996,"DEL")&gt;0,J$14,SUMIFS('PTC NaTran'!$K$7:$K$15996,'PTC NaTran'!$A$7:$A$15996,J$16,'PTC NaTran'!$D$7:$D$15996,$A216,'PTC NaTran'!$C$7:$C$15996,"DEL")*1.0026*$F$4/INDIRECT($A$4&amp;"!D9"))</f>
        <v>85.290624999999991</v>
      </c>
      <c r="K216" s="106">
        <v>1000</v>
      </c>
      <c r="L216" s="107">
        <f t="shared" ca="1" si="31"/>
        <v>24.5</v>
      </c>
      <c r="M216" s="141">
        <f t="shared" ca="1" si="35"/>
        <v>1</v>
      </c>
      <c r="N216" s="35" cm="1">
        <f t="array" aca="1" ref="N216" ca="1">IF(ROUND(ROUND(M216,2)-M216,4)=0,_xlfn.XLOOKUP(M216,INDIRECT($A$4&amp;"!$G$41:$G$141"),INDIRECT($A$4&amp;"!$A$41:$A$141"),0,1,1),IF(M216&gt;=1,0,(ROUNDUP(M216,2)-M216)*100*_xlfn.XLOOKUP(M216,INDIRECT($A$4&amp;"!$G$41:$G$141"),INDIRECT($A$4&amp;"!$A$41:$A$141"),0,-1,-1)+(M216-ROUNDDOWN(M216,2))*100*_xlfn.XLOOKUP(M216,INDIRECT($A$4&amp;"!$G$41:$G$141"),INDIRECT($A$4&amp;"!$A$41:$A$141"),0,1,1)))</f>
        <v>0.36981584897959191</v>
      </c>
      <c r="O216" s="66">
        <f t="shared" ca="1" si="36"/>
        <v>0</v>
      </c>
      <c r="S216" s="107">
        <f t="shared" ca="1" si="32"/>
        <v>32.37143073224415</v>
      </c>
      <c r="T216" s="51">
        <f t="shared" ca="1" si="37"/>
        <v>1</v>
      </c>
      <c r="U216" s="35" cm="1">
        <f t="array" aca="1" ref="U216" ca="1">IF(ROUND(ROUND(T216,2)-T216,4)=0,_xlfn.XLOOKUP(T216,INDIRECT($A$4&amp;"!$G$41:$G$141"),INDIRECT($A$4&amp;"!$A$41:$A$141"),0,1,1),IF(T216&gt;=1,0,(ROUNDUP(T216,2)-T216)*100*_xlfn.XLOOKUP(T216,INDIRECT($A$4&amp;"!$G$41:$G$141"),INDIRECT($A$4&amp;"!$A$41:$A$141"),0,-1,-1)+(T216-ROUNDDOWN(T216,2))*100*_xlfn.XLOOKUP(T216,INDIRECT($A$4&amp;"!$G$41:$G$141"),INDIRECT($A$4&amp;"!$A$41:$A$141"),0,1,1)))</f>
        <v>0.36981584897959191</v>
      </c>
      <c r="V216" s="66">
        <f t="shared" ca="1" si="38"/>
        <v>100.67209222222225</v>
      </c>
    </row>
    <row r="217" spans="1:22" x14ac:dyDescent="0.35">
      <c r="A217" s="32">
        <f t="shared" si="39"/>
        <v>46678</v>
      </c>
      <c r="B217" s="65" cm="1">
        <f t="array" aca="1" ref="B217" ca="1">_xlfn.XLOOKUP(A217,INDIRECT($A$5&amp;"!$AJ$41:$AJ$406"),INDIRECT($A$5&amp;"!$AK$41:$AK$406"))*SUM($F$3:$I$3)</f>
        <v>0</v>
      </c>
      <c r="C217" s="65" cm="1">
        <f t="array" aca="1" ref="C217" ca="1">_xlfn.XLOOKUP(A217,INDIRECT($A$5&amp;"!$AJ$41:$AJ$406"),INDIRECT($A$5&amp;"!$AL$41:$AL$406"))*SUM($F$3:$I$3)</f>
        <v>24.5</v>
      </c>
      <c r="D217" s="65" cm="1">
        <f t="array" aca="1" ref="D217" ca="1">_xlfn.XLOOKUP(A217,INDIRECT($A$5&amp;"!$AJ$41:$AJ$406"),INDIRECT($A$5&amp;"!$AO$41:$AO$406"))*SUM($F$3:$I$3)</f>
        <v>24.5</v>
      </c>
      <c r="E217" s="34" cm="1">
        <f t="array" ref="E217">SUMPRODUCT(('PT Storengy'!$B$8:$I$372)*('PT Storengy'!$A$8:$A$372=$A217)*('PT Storengy'!$B$5:$I$5=$A$6)*('PT Storengy'!$B$7:$I$7=$A$7))</f>
        <v>0.1</v>
      </c>
      <c r="F217" s="107">
        <f t="shared" ca="1" si="30"/>
        <v>24.499999999999993</v>
      </c>
      <c r="G217" s="141">
        <f t="shared" ca="1" si="33"/>
        <v>1</v>
      </c>
      <c r="H217" s="35" cm="1">
        <f t="array" aca="1" ref="H217" ca="1">IF(ROUND(ROUND(G217,2)-G217,4)=0,_xlfn.XLOOKUP(G217,INDIRECT($A$4&amp;"!$G$41:$G$141"),INDIRECT($A$4&amp;"!$A$41:$A$141"),0,1,1),IF(G217&gt;=1,0,(ROUNDUP(G217,2)-G217)*100*_xlfn.XLOOKUP(G217,INDIRECT($A$4&amp;"!$G$41:$G$141"),INDIRECT($A$4&amp;"!$A$41:$A$141"),0,-1,-1)+(G217-ROUNDDOWN(G217,2))*100*_xlfn.XLOOKUP(G217,INDIRECT($A$4&amp;"!$G$41:$G$141"),INDIRECT($A$4&amp;"!$A$41:$A$141"),0,1,1)))</f>
        <v>0.36981584897959191</v>
      </c>
      <c r="I217" s="66">
        <f t="shared" ca="1" si="34"/>
        <v>0</v>
      </c>
      <c r="J217" s="106" cm="1">
        <f t="array" aca="1" ref="J217" ca="1">IF(COUNTIFS('PTC NaTran'!$K$7:$K$15996,"",'PTC NaTran'!$A$7:$A$15996,J$16,'PTC NaTran'!$D$7:$D$15996,$A217,'PTC NaTran'!$C$7:$C$15996,"DEL")&gt;0,J$14,SUMIFS('PTC NaTran'!$K$7:$K$15996,'PTC NaTran'!$A$7:$A$15996,J$16,'PTC NaTran'!$D$7:$D$15996,$A217,'PTC NaTran'!$C$7:$C$15996,"DEL")*1.0026*$F$4/INDIRECT($A$4&amp;"!D9"))</f>
        <v>85.290624999999991</v>
      </c>
      <c r="K217" s="106">
        <v>1000</v>
      </c>
      <c r="L217" s="107">
        <f t="shared" ca="1" si="31"/>
        <v>24.5</v>
      </c>
      <c r="M217" s="141">
        <f t="shared" ca="1" si="35"/>
        <v>1</v>
      </c>
      <c r="N217" s="35" cm="1">
        <f t="array" aca="1" ref="N217" ca="1">IF(ROUND(ROUND(M217,2)-M217,4)=0,_xlfn.XLOOKUP(M217,INDIRECT($A$4&amp;"!$G$41:$G$141"),INDIRECT($A$4&amp;"!$A$41:$A$141"),0,1,1),IF(M217&gt;=1,0,(ROUNDUP(M217,2)-M217)*100*_xlfn.XLOOKUP(M217,INDIRECT($A$4&amp;"!$G$41:$G$141"),INDIRECT($A$4&amp;"!$A$41:$A$141"),0,-1,-1)+(M217-ROUNDDOWN(M217,2))*100*_xlfn.XLOOKUP(M217,INDIRECT($A$4&amp;"!$G$41:$G$141"),INDIRECT($A$4&amp;"!$A$41:$A$141"),0,1,1)))</f>
        <v>0.36981584897959191</v>
      </c>
      <c r="O217" s="66">
        <f t="shared" ca="1" si="36"/>
        <v>0</v>
      </c>
      <c r="S217" s="107">
        <f t="shared" ca="1" si="32"/>
        <v>32.472102824466376</v>
      </c>
      <c r="T217" s="51">
        <f t="shared" ca="1" si="37"/>
        <v>1</v>
      </c>
      <c r="U217" s="35" cm="1">
        <f t="array" aca="1" ref="U217" ca="1">IF(ROUND(ROUND(T217,2)-T217,4)=0,_xlfn.XLOOKUP(T217,INDIRECT($A$4&amp;"!$G$41:$G$141"),INDIRECT($A$4&amp;"!$A$41:$A$141"),0,1,1),IF(T217&gt;=1,0,(ROUNDUP(T217,2)-T217)*100*_xlfn.XLOOKUP(T217,INDIRECT($A$4&amp;"!$G$41:$G$141"),INDIRECT($A$4&amp;"!$A$41:$A$141"),0,-1,-1)+(T217-ROUNDDOWN(T217,2))*100*_xlfn.XLOOKUP(T217,INDIRECT($A$4&amp;"!$G$41:$G$141"),INDIRECT($A$4&amp;"!$A$41:$A$141"),0,1,1)))</f>
        <v>0.36981584897959191</v>
      </c>
      <c r="V217" s="66">
        <f t="shared" ca="1" si="38"/>
        <v>100.67209222222225</v>
      </c>
    </row>
    <row r="218" spans="1:22" x14ac:dyDescent="0.35">
      <c r="A218" s="32">
        <f t="shared" si="39"/>
        <v>46679</v>
      </c>
      <c r="B218" s="65" cm="1">
        <f t="array" aca="1" ref="B218" ca="1">_xlfn.XLOOKUP(A218,INDIRECT($A$5&amp;"!$AJ$41:$AJ$406"),INDIRECT($A$5&amp;"!$AK$41:$AK$406"))*SUM($F$3:$I$3)</f>
        <v>0</v>
      </c>
      <c r="C218" s="65" cm="1">
        <f t="array" aca="1" ref="C218" ca="1">_xlfn.XLOOKUP(A218,INDIRECT($A$5&amp;"!$AJ$41:$AJ$406"),INDIRECT($A$5&amp;"!$AL$41:$AL$406"))*SUM($F$3:$I$3)</f>
        <v>24.5</v>
      </c>
      <c r="D218" s="65" cm="1">
        <f t="array" aca="1" ref="D218" ca="1">_xlfn.XLOOKUP(A218,INDIRECT($A$5&amp;"!$AJ$41:$AJ$406"),INDIRECT($A$5&amp;"!$AO$41:$AO$406"))*SUM($F$3:$I$3)</f>
        <v>24.5</v>
      </c>
      <c r="E218" s="34" cm="1">
        <f t="array" ref="E218">SUMPRODUCT(('PT Storengy'!$B$8:$I$372)*('PT Storengy'!$A$8:$A$372=$A218)*('PT Storengy'!$B$5:$I$5=$A$6)*('PT Storengy'!$B$7:$I$7=$A$7))</f>
        <v>0.1</v>
      </c>
      <c r="F218" s="107">
        <f t="shared" ca="1" si="30"/>
        <v>24.499999999999993</v>
      </c>
      <c r="G218" s="141">
        <f t="shared" ca="1" si="33"/>
        <v>1</v>
      </c>
      <c r="H218" s="35" cm="1">
        <f t="array" aca="1" ref="H218" ca="1">IF(ROUND(ROUND(G218,2)-G218,4)=0,_xlfn.XLOOKUP(G218,INDIRECT($A$4&amp;"!$G$41:$G$141"),INDIRECT($A$4&amp;"!$A$41:$A$141"),0,1,1),IF(G218&gt;=1,0,(ROUNDUP(G218,2)-G218)*100*_xlfn.XLOOKUP(G218,INDIRECT($A$4&amp;"!$G$41:$G$141"),INDIRECT($A$4&amp;"!$A$41:$A$141"),0,-1,-1)+(G218-ROUNDDOWN(G218,2))*100*_xlfn.XLOOKUP(G218,INDIRECT($A$4&amp;"!$G$41:$G$141"),INDIRECT($A$4&amp;"!$A$41:$A$141"),0,1,1)))</f>
        <v>0.36981584897959191</v>
      </c>
      <c r="I218" s="66">
        <f t="shared" ca="1" si="34"/>
        <v>0</v>
      </c>
      <c r="J218" s="106" cm="1">
        <f t="array" aca="1" ref="J218" ca="1">IF(COUNTIFS('PTC NaTran'!$K$7:$K$15996,"",'PTC NaTran'!$A$7:$A$15996,J$16,'PTC NaTran'!$D$7:$D$15996,$A218,'PTC NaTran'!$C$7:$C$15996,"DEL")&gt;0,J$14,SUMIFS('PTC NaTran'!$K$7:$K$15996,'PTC NaTran'!$A$7:$A$15996,J$16,'PTC NaTran'!$D$7:$D$15996,$A218,'PTC NaTran'!$C$7:$C$15996,"DEL")*1.0026*$F$4/INDIRECT($A$4&amp;"!D9"))</f>
        <v>85.290624999999991</v>
      </c>
      <c r="K218" s="106">
        <v>1000</v>
      </c>
      <c r="L218" s="107">
        <f t="shared" ca="1" si="31"/>
        <v>24.5</v>
      </c>
      <c r="M218" s="141">
        <f t="shared" ca="1" si="35"/>
        <v>1</v>
      </c>
      <c r="N218" s="35" cm="1">
        <f t="array" aca="1" ref="N218" ca="1">IF(ROUND(ROUND(M218,2)-M218,4)=0,_xlfn.XLOOKUP(M218,INDIRECT($A$4&amp;"!$G$41:$G$141"),INDIRECT($A$4&amp;"!$A$41:$A$141"),0,1,1),IF(M218&gt;=1,0,(ROUNDUP(M218,2)-M218)*100*_xlfn.XLOOKUP(M218,INDIRECT($A$4&amp;"!$G$41:$G$141"),INDIRECT($A$4&amp;"!$A$41:$A$141"),0,-1,-1)+(M218-ROUNDDOWN(M218,2))*100*_xlfn.XLOOKUP(M218,INDIRECT($A$4&amp;"!$G$41:$G$141"),INDIRECT($A$4&amp;"!$A$41:$A$141"),0,1,1)))</f>
        <v>0.36981584897959191</v>
      </c>
      <c r="O218" s="66">
        <f t="shared" ca="1" si="36"/>
        <v>0</v>
      </c>
      <c r="S218" s="107">
        <f t="shared" ca="1" si="32"/>
        <v>32.572774916688601</v>
      </c>
      <c r="T218" s="51">
        <f t="shared" ca="1" si="37"/>
        <v>1</v>
      </c>
      <c r="U218" s="35" cm="1">
        <f t="array" aca="1" ref="U218" ca="1">IF(ROUND(ROUND(T218,2)-T218,4)=0,_xlfn.XLOOKUP(T218,INDIRECT($A$4&amp;"!$G$41:$G$141"),INDIRECT($A$4&amp;"!$A$41:$A$141"),0,1,1),IF(T218&gt;=1,0,(ROUNDUP(T218,2)-T218)*100*_xlfn.XLOOKUP(T218,INDIRECT($A$4&amp;"!$G$41:$G$141"),INDIRECT($A$4&amp;"!$A$41:$A$141"),0,-1,-1)+(T218-ROUNDDOWN(T218,2))*100*_xlfn.XLOOKUP(T218,INDIRECT($A$4&amp;"!$G$41:$G$141"),INDIRECT($A$4&amp;"!$A$41:$A$141"),0,1,1)))</f>
        <v>0.36981584897959191</v>
      </c>
      <c r="V218" s="66">
        <f t="shared" ca="1" si="38"/>
        <v>100.67209222222225</v>
      </c>
    </row>
    <row r="219" spans="1:22" x14ac:dyDescent="0.35">
      <c r="A219" s="32">
        <f t="shared" si="39"/>
        <v>46680</v>
      </c>
      <c r="B219" s="65" cm="1">
        <f t="array" aca="1" ref="B219" ca="1">_xlfn.XLOOKUP(A219,INDIRECT($A$5&amp;"!$AJ$41:$AJ$406"),INDIRECT($A$5&amp;"!$AK$41:$AK$406"))*SUM($F$3:$I$3)</f>
        <v>0</v>
      </c>
      <c r="C219" s="65" cm="1">
        <f t="array" aca="1" ref="C219" ca="1">_xlfn.XLOOKUP(A219,INDIRECT($A$5&amp;"!$AJ$41:$AJ$406"),INDIRECT($A$5&amp;"!$AL$41:$AL$406"))*SUM($F$3:$I$3)</f>
        <v>24.5</v>
      </c>
      <c r="D219" s="65" cm="1">
        <f t="array" aca="1" ref="D219" ca="1">_xlfn.XLOOKUP(A219,INDIRECT($A$5&amp;"!$AJ$41:$AJ$406"),INDIRECT($A$5&amp;"!$AO$41:$AO$406"))*SUM($F$3:$I$3)</f>
        <v>24.5</v>
      </c>
      <c r="E219" s="34" cm="1">
        <f t="array" ref="E219">SUMPRODUCT(('PT Storengy'!$B$8:$I$372)*('PT Storengy'!$A$8:$A$372=$A219)*('PT Storengy'!$B$5:$I$5=$A$6)*('PT Storengy'!$B$7:$I$7=$A$7))</f>
        <v>0.1</v>
      </c>
      <c r="F219" s="107">
        <f t="shared" ca="1" si="30"/>
        <v>24.499999999999993</v>
      </c>
      <c r="G219" s="141">
        <f t="shared" ca="1" si="33"/>
        <v>1</v>
      </c>
      <c r="H219" s="35" cm="1">
        <f t="array" aca="1" ref="H219" ca="1">IF(ROUND(ROUND(G219,2)-G219,4)=0,_xlfn.XLOOKUP(G219,INDIRECT($A$4&amp;"!$G$41:$G$141"),INDIRECT($A$4&amp;"!$A$41:$A$141"),0,1,1),IF(G219&gt;=1,0,(ROUNDUP(G219,2)-G219)*100*_xlfn.XLOOKUP(G219,INDIRECT($A$4&amp;"!$G$41:$G$141"),INDIRECT($A$4&amp;"!$A$41:$A$141"),0,-1,-1)+(G219-ROUNDDOWN(G219,2))*100*_xlfn.XLOOKUP(G219,INDIRECT($A$4&amp;"!$G$41:$G$141"),INDIRECT($A$4&amp;"!$A$41:$A$141"),0,1,1)))</f>
        <v>0.36981584897959191</v>
      </c>
      <c r="I219" s="66">
        <f t="shared" ca="1" si="34"/>
        <v>0</v>
      </c>
      <c r="J219" s="106" cm="1">
        <f t="array" aca="1" ref="J219" ca="1">IF(COUNTIFS('PTC NaTran'!$K$7:$K$15996,"",'PTC NaTran'!$A$7:$A$15996,J$16,'PTC NaTran'!$D$7:$D$15996,$A219,'PTC NaTran'!$C$7:$C$15996,"DEL")&gt;0,J$14,SUMIFS('PTC NaTran'!$K$7:$K$15996,'PTC NaTran'!$A$7:$A$15996,J$16,'PTC NaTran'!$D$7:$D$15996,$A219,'PTC NaTran'!$C$7:$C$15996,"DEL")*1.0026*$F$4/INDIRECT($A$4&amp;"!D9"))</f>
        <v>85.290624999999991</v>
      </c>
      <c r="K219" s="106">
        <v>1000</v>
      </c>
      <c r="L219" s="107">
        <f t="shared" ca="1" si="31"/>
        <v>24.5</v>
      </c>
      <c r="M219" s="141">
        <f t="shared" ca="1" si="35"/>
        <v>1</v>
      </c>
      <c r="N219" s="35" cm="1">
        <f t="array" aca="1" ref="N219" ca="1">IF(ROUND(ROUND(M219,2)-M219,4)=0,_xlfn.XLOOKUP(M219,INDIRECT($A$4&amp;"!$G$41:$G$141"),INDIRECT($A$4&amp;"!$A$41:$A$141"),0,1,1),IF(M219&gt;=1,0,(ROUNDUP(M219,2)-M219)*100*_xlfn.XLOOKUP(M219,INDIRECT($A$4&amp;"!$G$41:$G$141"),INDIRECT($A$4&amp;"!$A$41:$A$141"),0,-1,-1)+(M219-ROUNDDOWN(M219,2))*100*_xlfn.XLOOKUP(M219,INDIRECT($A$4&amp;"!$G$41:$G$141"),INDIRECT($A$4&amp;"!$A$41:$A$141"),0,1,1)))</f>
        <v>0.36981584897959191</v>
      </c>
      <c r="O219" s="66">
        <f t="shared" ca="1" si="36"/>
        <v>0</v>
      </c>
      <c r="S219" s="107">
        <f t="shared" ca="1" si="32"/>
        <v>32.673447008910827</v>
      </c>
      <c r="T219" s="51">
        <f t="shared" ca="1" si="37"/>
        <v>1</v>
      </c>
      <c r="U219" s="35" cm="1">
        <f t="array" aca="1" ref="U219" ca="1">IF(ROUND(ROUND(T219,2)-T219,4)=0,_xlfn.XLOOKUP(T219,INDIRECT($A$4&amp;"!$G$41:$G$141"),INDIRECT($A$4&amp;"!$A$41:$A$141"),0,1,1),IF(T219&gt;=1,0,(ROUNDUP(T219,2)-T219)*100*_xlfn.XLOOKUP(T219,INDIRECT($A$4&amp;"!$G$41:$G$141"),INDIRECT($A$4&amp;"!$A$41:$A$141"),0,-1,-1)+(T219-ROUNDDOWN(T219,2))*100*_xlfn.XLOOKUP(T219,INDIRECT($A$4&amp;"!$G$41:$G$141"),INDIRECT($A$4&amp;"!$A$41:$A$141"),0,1,1)))</f>
        <v>0.36981584897959191</v>
      </c>
      <c r="V219" s="66">
        <f t="shared" ca="1" si="38"/>
        <v>100.67209222222225</v>
      </c>
    </row>
    <row r="220" spans="1:22" x14ac:dyDescent="0.35">
      <c r="A220" s="32">
        <f t="shared" si="39"/>
        <v>46681</v>
      </c>
      <c r="B220" s="65" cm="1">
        <f t="array" aca="1" ref="B220" ca="1">_xlfn.XLOOKUP(A220,INDIRECT($A$5&amp;"!$AJ$41:$AJ$406"),INDIRECT($A$5&amp;"!$AK$41:$AK$406"))*SUM($F$3:$I$3)</f>
        <v>0</v>
      </c>
      <c r="C220" s="65" cm="1">
        <f t="array" aca="1" ref="C220" ca="1">_xlfn.XLOOKUP(A220,INDIRECT($A$5&amp;"!$AJ$41:$AJ$406"),INDIRECT($A$5&amp;"!$AL$41:$AL$406"))*SUM($F$3:$I$3)</f>
        <v>24.5</v>
      </c>
      <c r="D220" s="65" cm="1">
        <f t="array" aca="1" ref="D220" ca="1">_xlfn.XLOOKUP(A220,INDIRECT($A$5&amp;"!$AJ$41:$AJ$406"),INDIRECT($A$5&amp;"!$AO$41:$AO$406"))*SUM($F$3:$I$3)</f>
        <v>24.5</v>
      </c>
      <c r="E220" s="34" cm="1">
        <f t="array" ref="E220">SUMPRODUCT(('PT Storengy'!$B$8:$I$372)*('PT Storengy'!$A$8:$A$372=$A220)*('PT Storengy'!$B$5:$I$5=$A$6)*('PT Storengy'!$B$7:$I$7=$A$7))</f>
        <v>0.1</v>
      </c>
      <c r="F220" s="107">
        <f t="shared" ca="1" si="30"/>
        <v>24.499999999999993</v>
      </c>
      <c r="G220" s="141">
        <f t="shared" ca="1" si="33"/>
        <v>1</v>
      </c>
      <c r="H220" s="35" cm="1">
        <f t="array" aca="1" ref="H220" ca="1">IF(ROUND(ROUND(G220,2)-G220,4)=0,_xlfn.XLOOKUP(G220,INDIRECT($A$4&amp;"!$G$41:$G$141"),INDIRECT($A$4&amp;"!$A$41:$A$141"),0,1,1),IF(G220&gt;=1,0,(ROUNDUP(G220,2)-G220)*100*_xlfn.XLOOKUP(G220,INDIRECT($A$4&amp;"!$G$41:$G$141"),INDIRECT($A$4&amp;"!$A$41:$A$141"),0,-1,-1)+(G220-ROUNDDOWN(G220,2))*100*_xlfn.XLOOKUP(G220,INDIRECT($A$4&amp;"!$G$41:$G$141"),INDIRECT($A$4&amp;"!$A$41:$A$141"),0,1,1)))</f>
        <v>0.36981584897959191</v>
      </c>
      <c r="I220" s="66">
        <f t="shared" ca="1" si="34"/>
        <v>0</v>
      </c>
      <c r="J220" s="106" cm="1">
        <f t="array" aca="1" ref="J220" ca="1">IF(COUNTIFS('PTC NaTran'!$K$7:$K$15996,"",'PTC NaTran'!$A$7:$A$15996,J$16,'PTC NaTran'!$D$7:$D$15996,$A220,'PTC NaTran'!$C$7:$C$15996,"DEL")&gt;0,J$14,SUMIFS('PTC NaTran'!$K$7:$K$15996,'PTC NaTran'!$A$7:$A$15996,J$16,'PTC NaTran'!$D$7:$D$15996,$A220,'PTC NaTran'!$C$7:$C$15996,"DEL")*1.0026*$F$4/INDIRECT($A$4&amp;"!D9"))</f>
        <v>85.290624999999991</v>
      </c>
      <c r="K220" s="106">
        <v>1000</v>
      </c>
      <c r="L220" s="107">
        <f t="shared" ca="1" si="31"/>
        <v>24.5</v>
      </c>
      <c r="M220" s="141">
        <f t="shared" ca="1" si="35"/>
        <v>1</v>
      </c>
      <c r="N220" s="35" cm="1">
        <f t="array" aca="1" ref="N220" ca="1">IF(ROUND(ROUND(M220,2)-M220,4)=0,_xlfn.XLOOKUP(M220,INDIRECT($A$4&amp;"!$G$41:$G$141"),INDIRECT($A$4&amp;"!$A$41:$A$141"),0,1,1),IF(M220&gt;=1,0,(ROUNDUP(M220,2)-M220)*100*_xlfn.XLOOKUP(M220,INDIRECT($A$4&amp;"!$G$41:$G$141"),INDIRECT($A$4&amp;"!$A$41:$A$141"),0,-1,-1)+(M220-ROUNDDOWN(M220,2))*100*_xlfn.XLOOKUP(M220,INDIRECT($A$4&amp;"!$G$41:$G$141"),INDIRECT($A$4&amp;"!$A$41:$A$141"),0,1,1)))</f>
        <v>0.36981584897959191</v>
      </c>
      <c r="O220" s="66">
        <f t="shared" ca="1" si="36"/>
        <v>0</v>
      </c>
      <c r="S220" s="107">
        <f t="shared" ca="1" si="32"/>
        <v>32.774119101133053</v>
      </c>
      <c r="T220" s="51">
        <f t="shared" ca="1" si="37"/>
        <v>1</v>
      </c>
      <c r="U220" s="35" cm="1">
        <f t="array" aca="1" ref="U220" ca="1">IF(ROUND(ROUND(T220,2)-T220,4)=0,_xlfn.XLOOKUP(T220,INDIRECT($A$4&amp;"!$G$41:$G$141"),INDIRECT($A$4&amp;"!$A$41:$A$141"),0,1,1),IF(T220&gt;=1,0,(ROUNDUP(T220,2)-T220)*100*_xlfn.XLOOKUP(T220,INDIRECT($A$4&amp;"!$G$41:$G$141"),INDIRECT($A$4&amp;"!$A$41:$A$141"),0,-1,-1)+(T220-ROUNDDOWN(T220,2))*100*_xlfn.XLOOKUP(T220,INDIRECT($A$4&amp;"!$G$41:$G$141"),INDIRECT($A$4&amp;"!$A$41:$A$141"),0,1,1)))</f>
        <v>0.36981584897959191</v>
      </c>
      <c r="V220" s="66">
        <f t="shared" ca="1" si="38"/>
        <v>100.67209222222225</v>
      </c>
    </row>
    <row r="221" spans="1:22" x14ac:dyDescent="0.35">
      <c r="A221" s="32">
        <f t="shared" si="39"/>
        <v>46682</v>
      </c>
      <c r="B221" s="65" cm="1">
        <f t="array" aca="1" ref="B221" ca="1">_xlfn.XLOOKUP(A221,INDIRECT($A$5&amp;"!$AJ$41:$AJ$406"),INDIRECT($A$5&amp;"!$AK$41:$AK$406"))*SUM($F$3:$I$3)</f>
        <v>0</v>
      </c>
      <c r="C221" s="65" cm="1">
        <f t="array" aca="1" ref="C221" ca="1">_xlfn.XLOOKUP(A221,INDIRECT($A$5&amp;"!$AJ$41:$AJ$406"),INDIRECT($A$5&amp;"!$AL$41:$AL$406"))*SUM($F$3:$I$3)</f>
        <v>24.5</v>
      </c>
      <c r="D221" s="65" cm="1">
        <f t="array" aca="1" ref="D221" ca="1">_xlfn.XLOOKUP(A221,INDIRECT($A$5&amp;"!$AJ$41:$AJ$406"),INDIRECT($A$5&amp;"!$AO$41:$AO$406"))*SUM($F$3:$I$3)</f>
        <v>24.5</v>
      </c>
      <c r="E221" s="34" cm="1">
        <f t="array" ref="E221">SUMPRODUCT(('PT Storengy'!$B$8:$I$372)*('PT Storengy'!$A$8:$A$372=$A221)*('PT Storengy'!$B$5:$I$5=$A$6)*('PT Storengy'!$B$7:$I$7=$A$7))</f>
        <v>0.1</v>
      </c>
      <c r="F221" s="107">
        <f t="shared" ca="1" si="30"/>
        <v>24.499999999999993</v>
      </c>
      <c r="G221" s="141">
        <f t="shared" ca="1" si="33"/>
        <v>1</v>
      </c>
      <c r="H221" s="35" cm="1">
        <f t="array" aca="1" ref="H221" ca="1">IF(ROUND(ROUND(G221,2)-G221,4)=0,_xlfn.XLOOKUP(G221,INDIRECT($A$4&amp;"!$G$41:$G$141"),INDIRECT($A$4&amp;"!$A$41:$A$141"),0,1,1),IF(G221&gt;=1,0,(ROUNDUP(G221,2)-G221)*100*_xlfn.XLOOKUP(G221,INDIRECT($A$4&amp;"!$G$41:$G$141"),INDIRECT($A$4&amp;"!$A$41:$A$141"),0,-1,-1)+(G221-ROUNDDOWN(G221,2))*100*_xlfn.XLOOKUP(G221,INDIRECT($A$4&amp;"!$G$41:$G$141"),INDIRECT($A$4&amp;"!$A$41:$A$141"),0,1,1)))</f>
        <v>0.36981584897959191</v>
      </c>
      <c r="I221" s="66">
        <f t="shared" ca="1" si="34"/>
        <v>0</v>
      </c>
      <c r="J221" s="106" cm="1">
        <f t="array" aca="1" ref="J221" ca="1">IF(COUNTIFS('PTC NaTran'!$K$7:$K$15996,"",'PTC NaTran'!$A$7:$A$15996,J$16,'PTC NaTran'!$D$7:$D$15996,$A221,'PTC NaTran'!$C$7:$C$15996,"DEL")&gt;0,J$14,SUMIFS('PTC NaTran'!$K$7:$K$15996,'PTC NaTran'!$A$7:$A$15996,J$16,'PTC NaTran'!$D$7:$D$15996,$A221,'PTC NaTran'!$C$7:$C$15996,"DEL")*1.0026*$F$4/INDIRECT($A$4&amp;"!D9"))</f>
        <v>85.290624999999991</v>
      </c>
      <c r="K221" s="106">
        <v>1000</v>
      </c>
      <c r="L221" s="107">
        <f t="shared" ca="1" si="31"/>
        <v>24.5</v>
      </c>
      <c r="M221" s="141">
        <f t="shared" ca="1" si="35"/>
        <v>1</v>
      </c>
      <c r="N221" s="35" cm="1">
        <f t="array" aca="1" ref="N221" ca="1">IF(ROUND(ROUND(M221,2)-M221,4)=0,_xlfn.XLOOKUP(M221,INDIRECT($A$4&amp;"!$G$41:$G$141"),INDIRECT($A$4&amp;"!$A$41:$A$141"),0,1,1),IF(M221&gt;=1,0,(ROUNDUP(M221,2)-M221)*100*_xlfn.XLOOKUP(M221,INDIRECT($A$4&amp;"!$G$41:$G$141"),INDIRECT($A$4&amp;"!$A$41:$A$141"),0,-1,-1)+(M221-ROUNDDOWN(M221,2))*100*_xlfn.XLOOKUP(M221,INDIRECT($A$4&amp;"!$G$41:$G$141"),INDIRECT($A$4&amp;"!$A$41:$A$141"),0,1,1)))</f>
        <v>0.36981584897959191</v>
      </c>
      <c r="O221" s="66">
        <f t="shared" ca="1" si="36"/>
        <v>0</v>
      </c>
      <c r="S221" s="107">
        <f t="shared" ca="1" si="32"/>
        <v>32.874791193355279</v>
      </c>
      <c r="T221" s="51">
        <f t="shared" ca="1" si="37"/>
        <v>1</v>
      </c>
      <c r="U221" s="35" cm="1">
        <f t="array" aca="1" ref="U221" ca="1">IF(ROUND(ROUND(T221,2)-T221,4)=0,_xlfn.XLOOKUP(T221,INDIRECT($A$4&amp;"!$G$41:$G$141"),INDIRECT($A$4&amp;"!$A$41:$A$141"),0,1,1),IF(T221&gt;=1,0,(ROUNDUP(T221,2)-T221)*100*_xlfn.XLOOKUP(T221,INDIRECT($A$4&amp;"!$G$41:$G$141"),INDIRECT($A$4&amp;"!$A$41:$A$141"),0,-1,-1)+(T221-ROUNDDOWN(T221,2))*100*_xlfn.XLOOKUP(T221,INDIRECT($A$4&amp;"!$G$41:$G$141"),INDIRECT($A$4&amp;"!$A$41:$A$141"),0,1,1)))</f>
        <v>0.36981584897959191</v>
      </c>
      <c r="V221" s="66">
        <f t="shared" ca="1" si="38"/>
        <v>100.67209222222225</v>
      </c>
    </row>
    <row r="222" spans="1:22" x14ac:dyDescent="0.35">
      <c r="A222" s="32">
        <f t="shared" si="39"/>
        <v>46683</v>
      </c>
      <c r="B222" s="65" cm="1">
        <f t="array" aca="1" ref="B222" ca="1">_xlfn.XLOOKUP(A222,INDIRECT($A$5&amp;"!$AJ$41:$AJ$406"),INDIRECT($A$5&amp;"!$AK$41:$AK$406"))*SUM($F$3:$I$3)</f>
        <v>0</v>
      </c>
      <c r="C222" s="65" cm="1">
        <f t="array" aca="1" ref="C222" ca="1">_xlfn.XLOOKUP(A222,INDIRECT($A$5&amp;"!$AJ$41:$AJ$406"),INDIRECT($A$5&amp;"!$AL$41:$AL$406"))*SUM($F$3:$I$3)</f>
        <v>24.5</v>
      </c>
      <c r="D222" s="65" cm="1">
        <f t="array" aca="1" ref="D222" ca="1">_xlfn.XLOOKUP(A222,INDIRECT($A$5&amp;"!$AJ$41:$AJ$406"),INDIRECT($A$5&amp;"!$AO$41:$AO$406"))*SUM($F$3:$I$3)</f>
        <v>24.5</v>
      </c>
      <c r="E222" s="34" cm="1">
        <f t="array" ref="E222">SUMPRODUCT(('PT Storengy'!$B$8:$I$372)*('PT Storengy'!$A$8:$A$372=$A222)*('PT Storengy'!$B$5:$I$5=$A$6)*('PT Storengy'!$B$7:$I$7=$A$7))</f>
        <v>0</v>
      </c>
      <c r="F222" s="107">
        <f t="shared" ca="1" si="30"/>
        <v>24.499999999999993</v>
      </c>
      <c r="G222" s="141">
        <f t="shared" ca="1" si="33"/>
        <v>1</v>
      </c>
      <c r="H222" s="35" cm="1">
        <f t="array" aca="1" ref="H222" ca="1">IF(ROUND(ROUND(G222,2)-G222,4)=0,_xlfn.XLOOKUP(G222,INDIRECT($A$4&amp;"!$G$41:$G$141"),INDIRECT($A$4&amp;"!$A$41:$A$141"),0,1,1),IF(G222&gt;=1,0,(ROUNDUP(G222,2)-G222)*100*_xlfn.XLOOKUP(G222,INDIRECT($A$4&amp;"!$G$41:$G$141"),INDIRECT($A$4&amp;"!$A$41:$A$141"),0,-1,-1)+(G222-ROUNDDOWN(G222,2))*100*_xlfn.XLOOKUP(G222,INDIRECT($A$4&amp;"!$G$41:$G$141"),INDIRECT($A$4&amp;"!$A$41:$A$141"),0,1,1)))</f>
        <v>0.36981584897959191</v>
      </c>
      <c r="I222" s="66">
        <f t="shared" ca="1" si="34"/>
        <v>0</v>
      </c>
      <c r="J222" s="106" cm="1">
        <f t="array" aca="1" ref="J222" ca="1">IF(COUNTIFS('PTC NaTran'!$K$7:$K$15996,"",'PTC NaTran'!$A$7:$A$15996,J$16,'PTC NaTran'!$D$7:$D$15996,$A222,'PTC NaTran'!$C$7:$C$15996,"DEL")&gt;0,J$14,SUMIFS('PTC NaTran'!$K$7:$K$15996,'PTC NaTran'!$A$7:$A$15996,J$16,'PTC NaTran'!$D$7:$D$15996,$A222,'PTC NaTran'!$C$7:$C$15996,"DEL")*1.0026*$F$4/INDIRECT($A$4&amp;"!D9"))</f>
        <v>272.22222222222223</v>
      </c>
      <c r="K222" s="106">
        <v>1000</v>
      </c>
      <c r="L222" s="107">
        <f t="shared" ca="1" si="31"/>
        <v>24.5</v>
      </c>
      <c r="M222" s="141">
        <f t="shared" ca="1" si="35"/>
        <v>1</v>
      </c>
      <c r="N222" s="35" cm="1">
        <f t="array" aca="1" ref="N222" ca="1">IF(ROUND(ROUND(M222,2)-M222,4)=0,_xlfn.XLOOKUP(M222,INDIRECT($A$4&amp;"!$G$41:$G$141"),INDIRECT($A$4&amp;"!$A$41:$A$141"),0,1,1),IF(M222&gt;=1,0,(ROUNDUP(M222,2)-M222)*100*_xlfn.XLOOKUP(M222,INDIRECT($A$4&amp;"!$G$41:$G$141"),INDIRECT($A$4&amp;"!$A$41:$A$141"),0,-1,-1)+(M222-ROUNDDOWN(M222,2))*100*_xlfn.XLOOKUP(M222,INDIRECT($A$4&amp;"!$G$41:$G$141"),INDIRECT($A$4&amp;"!$A$41:$A$141"),0,1,1)))</f>
        <v>0.36981584897959191</v>
      </c>
      <c r="O222" s="66">
        <f t="shared" ca="1" si="36"/>
        <v>0</v>
      </c>
      <c r="S222" s="107">
        <f t="shared" ca="1" si="32"/>
        <v>32.975463285577504</v>
      </c>
      <c r="T222" s="51">
        <f t="shared" ca="1" si="37"/>
        <v>1</v>
      </c>
      <c r="U222" s="35" cm="1">
        <f t="array" aca="1" ref="U222" ca="1">IF(ROUND(ROUND(T222,2)-T222,4)=0,_xlfn.XLOOKUP(T222,INDIRECT($A$4&amp;"!$G$41:$G$141"),INDIRECT($A$4&amp;"!$A$41:$A$141"),0,1,1),IF(T222&gt;=1,0,(ROUNDUP(T222,2)-T222)*100*_xlfn.XLOOKUP(T222,INDIRECT($A$4&amp;"!$G$41:$G$141"),INDIRECT($A$4&amp;"!$A$41:$A$141"),0,-1,-1)+(T222-ROUNDDOWN(T222,2))*100*_xlfn.XLOOKUP(T222,INDIRECT($A$4&amp;"!$G$41:$G$141"),INDIRECT($A$4&amp;"!$A$41:$A$141"),0,1,1)))</f>
        <v>0.36981584897959191</v>
      </c>
      <c r="V222" s="66">
        <f t="shared" ca="1" si="38"/>
        <v>100.67209222222225</v>
      </c>
    </row>
    <row r="223" spans="1:22" x14ac:dyDescent="0.35">
      <c r="A223" s="32">
        <f t="shared" si="39"/>
        <v>46684</v>
      </c>
      <c r="B223" s="65" cm="1">
        <f t="array" aca="1" ref="B223" ca="1">_xlfn.XLOOKUP(A223,INDIRECT($A$5&amp;"!$AJ$41:$AJ$406"),INDIRECT($A$5&amp;"!$AK$41:$AK$406"))*SUM($F$3:$I$3)</f>
        <v>0</v>
      </c>
      <c r="C223" s="65" cm="1">
        <f t="array" aca="1" ref="C223" ca="1">_xlfn.XLOOKUP(A223,INDIRECT($A$5&amp;"!$AJ$41:$AJ$406"),INDIRECT($A$5&amp;"!$AL$41:$AL$406"))*SUM($F$3:$I$3)</f>
        <v>24.5</v>
      </c>
      <c r="D223" s="65" cm="1">
        <f t="array" aca="1" ref="D223" ca="1">_xlfn.XLOOKUP(A223,INDIRECT($A$5&amp;"!$AJ$41:$AJ$406"),INDIRECT($A$5&amp;"!$AO$41:$AO$406"))*SUM($F$3:$I$3)</f>
        <v>24.5</v>
      </c>
      <c r="E223" s="34" cm="1">
        <f t="array" ref="E223">SUMPRODUCT(('PT Storengy'!$B$8:$I$372)*('PT Storengy'!$A$8:$A$372=$A223)*('PT Storengy'!$B$5:$I$5=$A$6)*('PT Storengy'!$B$7:$I$7=$A$7))</f>
        <v>0</v>
      </c>
      <c r="F223" s="107">
        <f t="shared" ca="1" si="30"/>
        <v>24.499999999999993</v>
      </c>
      <c r="G223" s="141">
        <f t="shared" ca="1" si="33"/>
        <v>1</v>
      </c>
      <c r="H223" s="35" cm="1">
        <f t="array" aca="1" ref="H223" ca="1">IF(ROUND(ROUND(G223,2)-G223,4)=0,_xlfn.XLOOKUP(G223,INDIRECT($A$4&amp;"!$G$41:$G$141"),INDIRECT($A$4&amp;"!$A$41:$A$141"),0,1,1),IF(G223&gt;=1,0,(ROUNDUP(G223,2)-G223)*100*_xlfn.XLOOKUP(G223,INDIRECT($A$4&amp;"!$G$41:$G$141"),INDIRECT($A$4&amp;"!$A$41:$A$141"),0,-1,-1)+(G223-ROUNDDOWN(G223,2))*100*_xlfn.XLOOKUP(G223,INDIRECT($A$4&amp;"!$G$41:$G$141"),INDIRECT($A$4&amp;"!$A$41:$A$141"),0,1,1)))</f>
        <v>0.36981584897959191</v>
      </c>
      <c r="I223" s="66">
        <f t="shared" ca="1" si="34"/>
        <v>0</v>
      </c>
      <c r="J223" s="106" cm="1">
        <f t="array" aca="1" ref="J223" ca="1">IF(COUNTIFS('PTC NaTran'!$K$7:$K$15996,"",'PTC NaTran'!$A$7:$A$15996,J$16,'PTC NaTran'!$D$7:$D$15996,$A223,'PTC NaTran'!$C$7:$C$15996,"DEL")&gt;0,J$14,SUMIFS('PTC NaTran'!$K$7:$K$15996,'PTC NaTran'!$A$7:$A$15996,J$16,'PTC NaTran'!$D$7:$D$15996,$A223,'PTC NaTran'!$C$7:$C$15996,"DEL")*1.0026*$F$4/INDIRECT($A$4&amp;"!D9"))</f>
        <v>272.22222222222223</v>
      </c>
      <c r="K223" s="106">
        <v>1000</v>
      </c>
      <c r="L223" s="107">
        <f t="shared" ca="1" si="31"/>
        <v>24.5</v>
      </c>
      <c r="M223" s="141">
        <f t="shared" ca="1" si="35"/>
        <v>1</v>
      </c>
      <c r="N223" s="35" cm="1">
        <f t="array" aca="1" ref="N223" ca="1">IF(ROUND(ROUND(M223,2)-M223,4)=0,_xlfn.XLOOKUP(M223,INDIRECT($A$4&amp;"!$G$41:$G$141"),INDIRECT($A$4&amp;"!$A$41:$A$141"),0,1,1),IF(M223&gt;=1,0,(ROUNDUP(M223,2)-M223)*100*_xlfn.XLOOKUP(M223,INDIRECT($A$4&amp;"!$G$41:$G$141"),INDIRECT($A$4&amp;"!$A$41:$A$141"),0,-1,-1)+(M223-ROUNDDOWN(M223,2))*100*_xlfn.XLOOKUP(M223,INDIRECT($A$4&amp;"!$G$41:$G$141"),INDIRECT($A$4&amp;"!$A$41:$A$141"),0,1,1)))</f>
        <v>0.36981584897959191</v>
      </c>
      <c r="O223" s="66">
        <f t="shared" ca="1" si="36"/>
        <v>0</v>
      </c>
      <c r="S223" s="107">
        <f t="shared" ca="1" si="32"/>
        <v>33.07613537779973</v>
      </c>
      <c r="T223" s="51">
        <f t="shared" ca="1" si="37"/>
        <v>1</v>
      </c>
      <c r="U223" s="35" cm="1">
        <f t="array" aca="1" ref="U223" ca="1">IF(ROUND(ROUND(T223,2)-T223,4)=0,_xlfn.XLOOKUP(T223,INDIRECT($A$4&amp;"!$G$41:$G$141"),INDIRECT($A$4&amp;"!$A$41:$A$141"),0,1,1),IF(T223&gt;=1,0,(ROUNDUP(T223,2)-T223)*100*_xlfn.XLOOKUP(T223,INDIRECT($A$4&amp;"!$G$41:$G$141"),INDIRECT($A$4&amp;"!$A$41:$A$141"),0,-1,-1)+(T223-ROUNDDOWN(T223,2))*100*_xlfn.XLOOKUP(T223,INDIRECT($A$4&amp;"!$G$41:$G$141"),INDIRECT($A$4&amp;"!$A$41:$A$141"),0,1,1)))</f>
        <v>0.36981584897959191</v>
      </c>
      <c r="V223" s="66">
        <f t="shared" ca="1" si="38"/>
        <v>100.67209222222225</v>
      </c>
    </row>
    <row r="224" spans="1:22" x14ac:dyDescent="0.35">
      <c r="A224" s="32">
        <f t="shared" si="39"/>
        <v>46685</v>
      </c>
      <c r="B224" s="65" cm="1">
        <f t="array" aca="1" ref="B224" ca="1">_xlfn.XLOOKUP(A224,INDIRECT($A$5&amp;"!$AJ$41:$AJ$406"),INDIRECT($A$5&amp;"!$AK$41:$AK$406"))*SUM($F$3:$I$3)</f>
        <v>0</v>
      </c>
      <c r="C224" s="65" cm="1">
        <f t="array" aca="1" ref="C224" ca="1">_xlfn.XLOOKUP(A224,INDIRECT($A$5&amp;"!$AJ$41:$AJ$406"),INDIRECT($A$5&amp;"!$AL$41:$AL$406"))*SUM($F$3:$I$3)</f>
        <v>24.5</v>
      </c>
      <c r="D224" s="65" cm="1">
        <f t="array" aca="1" ref="D224" ca="1">_xlfn.XLOOKUP(A224,INDIRECT($A$5&amp;"!$AJ$41:$AJ$406"),INDIRECT($A$5&amp;"!$AO$41:$AO$406"))*SUM($F$3:$I$3)</f>
        <v>24.5</v>
      </c>
      <c r="E224" s="34" cm="1">
        <f t="array" ref="E224">SUMPRODUCT(('PT Storengy'!$B$8:$I$372)*('PT Storengy'!$A$8:$A$372=$A224)*('PT Storengy'!$B$5:$I$5=$A$6)*('PT Storengy'!$B$7:$I$7=$A$7))</f>
        <v>0.4</v>
      </c>
      <c r="F224" s="107">
        <f t="shared" ca="1" si="30"/>
        <v>24.499999999999993</v>
      </c>
      <c r="G224" s="141">
        <f t="shared" ca="1" si="33"/>
        <v>1</v>
      </c>
      <c r="H224" s="35" cm="1">
        <f t="array" aca="1" ref="H224" ca="1">IF(ROUND(ROUND(G224,2)-G224,4)=0,_xlfn.XLOOKUP(G224,INDIRECT($A$4&amp;"!$G$41:$G$141"),INDIRECT($A$4&amp;"!$A$41:$A$141"),0,1,1),IF(G224&gt;=1,0,(ROUNDUP(G224,2)-G224)*100*_xlfn.XLOOKUP(G224,INDIRECT($A$4&amp;"!$G$41:$G$141"),INDIRECT($A$4&amp;"!$A$41:$A$141"),0,-1,-1)+(G224-ROUNDDOWN(G224,2))*100*_xlfn.XLOOKUP(G224,INDIRECT($A$4&amp;"!$G$41:$G$141"),INDIRECT($A$4&amp;"!$A$41:$A$141"),0,1,1)))</f>
        <v>0.36981584897959191</v>
      </c>
      <c r="I224" s="66">
        <f t="shared" ca="1" si="34"/>
        <v>0</v>
      </c>
      <c r="J224" s="106" cm="1">
        <f t="array" aca="1" ref="J224" ca="1">IF(COUNTIFS('PTC NaTran'!$K$7:$K$15996,"",'PTC NaTran'!$A$7:$A$15996,J$16,'PTC NaTran'!$D$7:$D$15996,$A224,'PTC NaTran'!$C$7:$C$15996,"DEL")&gt;0,J$14,SUMIFS('PTC NaTran'!$K$7:$K$15996,'PTC NaTran'!$A$7:$A$15996,J$16,'PTC NaTran'!$D$7:$D$15996,$A224,'PTC NaTran'!$C$7:$C$15996,"DEL")*1.0026*$F$4/INDIRECT($A$4&amp;"!D9"))</f>
        <v>272.22222222222223</v>
      </c>
      <c r="K224" s="106">
        <v>1000</v>
      </c>
      <c r="L224" s="107">
        <f t="shared" ca="1" si="31"/>
        <v>24.5</v>
      </c>
      <c r="M224" s="141">
        <f t="shared" ca="1" si="35"/>
        <v>1</v>
      </c>
      <c r="N224" s="35" cm="1">
        <f t="array" aca="1" ref="N224" ca="1">IF(ROUND(ROUND(M224,2)-M224,4)=0,_xlfn.XLOOKUP(M224,INDIRECT($A$4&amp;"!$G$41:$G$141"),INDIRECT($A$4&amp;"!$A$41:$A$141"),0,1,1),IF(M224&gt;=1,0,(ROUNDUP(M224,2)-M224)*100*_xlfn.XLOOKUP(M224,INDIRECT($A$4&amp;"!$G$41:$G$141"),INDIRECT($A$4&amp;"!$A$41:$A$141"),0,-1,-1)+(M224-ROUNDDOWN(M224,2))*100*_xlfn.XLOOKUP(M224,INDIRECT($A$4&amp;"!$G$41:$G$141"),INDIRECT($A$4&amp;"!$A$41:$A$141"),0,1,1)))</f>
        <v>0.36981584897959191</v>
      </c>
      <c r="O224" s="66">
        <f t="shared" ca="1" si="36"/>
        <v>0</v>
      </c>
      <c r="S224" s="107">
        <f t="shared" ca="1" si="32"/>
        <v>33.176807470021956</v>
      </c>
      <c r="T224" s="51">
        <f t="shared" ca="1" si="37"/>
        <v>1</v>
      </c>
      <c r="U224" s="35" cm="1">
        <f t="array" aca="1" ref="U224" ca="1">IF(ROUND(ROUND(T224,2)-T224,4)=0,_xlfn.XLOOKUP(T224,INDIRECT($A$4&amp;"!$G$41:$G$141"),INDIRECT($A$4&amp;"!$A$41:$A$141"),0,1,1),IF(T224&gt;=1,0,(ROUNDUP(T224,2)-T224)*100*_xlfn.XLOOKUP(T224,INDIRECT($A$4&amp;"!$G$41:$G$141"),INDIRECT($A$4&amp;"!$A$41:$A$141"),0,-1,-1)+(T224-ROUNDDOWN(T224,2))*100*_xlfn.XLOOKUP(T224,INDIRECT($A$4&amp;"!$G$41:$G$141"),INDIRECT($A$4&amp;"!$A$41:$A$141"),0,1,1)))</f>
        <v>0.36981584897959191</v>
      </c>
      <c r="V224" s="66">
        <f t="shared" ca="1" si="38"/>
        <v>100.67209222222225</v>
      </c>
    </row>
    <row r="225" spans="1:22" x14ac:dyDescent="0.35">
      <c r="A225" s="32">
        <f t="shared" si="39"/>
        <v>46686</v>
      </c>
      <c r="B225" s="65" cm="1">
        <f t="array" aca="1" ref="B225" ca="1">_xlfn.XLOOKUP(A225,INDIRECT($A$5&amp;"!$AJ$41:$AJ$406"),INDIRECT($A$5&amp;"!$AK$41:$AK$406"))*SUM($F$3:$I$3)</f>
        <v>0</v>
      </c>
      <c r="C225" s="65" cm="1">
        <f t="array" aca="1" ref="C225" ca="1">_xlfn.XLOOKUP(A225,INDIRECT($A$5&amp;"!$AJ$41:$AJ$406"),INDIRECT($A$5&amp;"!$AL$41:$AL$406"))*SUM($F$3:$I$3)</f>
        <v>24.5</v>
      </c>
      <c r="D225" s="65" cm="1">
        <f t="array" aca="1" ref="D225" ca="1">_xlfn.XLOOKUP(A225,INDIRECT($A$5&amp;"!$AJ$41:$AJ$406"),INDIRECT($A$5&amp;"!$AO$41:$AO$406"))*SUM($F$3:$I$3)</f>
        <v>24.5</v>
      </c>
      <c r="E225" s="34" cm="1">
        <f t="array" ref="E225">SUMPRODUCT(('PT Storengy'!$B$8:$I$372)*('PT Storengy'!$A$8:$A$372=$A225)*('PT Storengy'!$B$5:$I$5=$A$6)*('PT Storengy'!$B$7:$I$7=$A$7))</f>
        <v>0.4</v>
      </c>
      <c r="F225" s="107">
        <f t="shared" ca="1" si="30"/>
        <v>24.499999999999993</v>
      </c>
      <c r="G225" s="141">
        <f t="shared" ca="1" si="33"/>
        <v>1</v>
      </c>
      <c r="H225" s="35" cm="1">
        <f t="array" aca="1" ref="H225" ca="1">IF(ROUND(ROUND(G225,2)-G225,4)=0,_xlfn.XLOOKUP(G225,INDIRECT($A$4&amp;"!$G$41:$G$141"),INDIRECT($A$4&amp;"!$A$41:$A$141"),0,1,1),IF(G225&gt;=1,0,(ROUNDUP(G225,2)-G225)*100*_xlfn.XLOOKUP(G225,INDIRECT($A$4&amp;"!$G$41:$G$141"),INDIRECT($A$4&amp;"!$A$41:$A$141"),0,-1,-1)+(G225-ROUNDDOWN(G225,2))*100*_xlfn.XLOOKUP(G225,INDIRECT($A$4&amp;"!$G$41:$G$141"),INDIRECT($A$4&amp;"!$A$41:$A$141"),0,1,1)))</f>
        <v>0.36981584897959191</v>
      </c>
      <c r="I225" s="66">
        <f t="shared" ca="1" si="34"/>
        <v>0</v>
      </c>
      <c r="J225" s="106" cm="1">
        <f t="array" aca="1" ref="J225" ca="1">IF(COUNTIFS('PTC NaTran'!$K$7:$K$15996,"",'PTC NaTran'!$A$7:$A$15996,J$16,'PTC NaTran'!$D$7:$D$15996,$A225,'PTC NaTran'!$C$7:$C$15996,"DEL")&gt;0,J$14,SUMIFS('PTC NaTran'!$K$7:$K$15996,'PTC NaTran'!$A$7:$A$15996,J$16,'PTC NaTran'!$D$7:$D$15996,$A225,'PTC NaTran'!$C$7:$C$15996,"DEL")*1.0026*$F$4/INDIRECT($A$4&amp;"!D9"))</f>
        <v>85.290624999999991</v>
      </c>
      <c r="K225" s="106">
        <v>1000</v>
      </c>
      <c r="L225" s="107">
        <f t="shared" ca="1" si="31"/>
        <v>24.5</v>
      </c>
      <c r="M225" s="141">
        <f t="shared" ca="1" si="35"/>
        <v>1</v>
      </c>
      <c r="N225" s="35" cm="1">
        <f t="array" aca="1" ref="N225" ca="1">IF(ROUND(ROUND(M225,2)-M225,4)=0,_xlfn.XLOOKUP(M225,INDIRECT($A$4&amp;"!$G$41:$G$141"),INDIRECT($A$4&amp;"!$A$41:$A$141"),0,1,1),IF(M225&gt;=1,0,(ROUNDUP(M225,2)-M225)*100*_xlfn.XLOOKUP(M225,INDIRECT($A$4&amp;"!$G$41:$G$141"),INDIRECT($A$4&amp;"!$A$41:$A$141"),0,-1,-1)+(M225-ROUNDDOWN(M225,2))*100*_xlfn.XLOOKUP(M225,INDIRECT($A$4&amp;"!$G$41:$G$141"),INDIRECT($A$4&amp;"!$A$41:$A$141"),0,1,1)))</f>
        <v>0.36981584897959191</v>
      </c>
      <c r="O225" s="66">
        <f t="shared" ca="1" si="36"/>
        <v>0</v>
      </c>
      <c r="S225" s="107">
        <f t="shared" ca="1" si="32"/>
        <v>33.277479562244181</v>
      </c>
      <c r="T225" s="51">
        <f t="shared" ca="1" si="37"/>
        <v>1</v>
      </c>
      <c r="U225" s="35" cm="1">
        <f t="array" aca="1" ref="U225" ca="1">IF(ROUND(ROUND(T225,2)-T225,4)=0,_xlfn.XLOOKUP(T225,INDIRECT($A$4&amp;"!$G$41:$G$141"),INDIRECT($A$4&amp;"!$A$41:$A$141"),0,1,1),IF(T225&gt;=1,0,(ROUNDUP(T225,2)-T225)*100*_xlfn.XLOOKUP(T225,INDIRECT($A$4&amp;"!$G$41:$G$141"),INDIRECT($A$4&amp;"!$A$41:$A$141"),0,-1,-1)+(T225-ROUNDDOWN(T225,2))*100*_xlfn.XLOOKUP(T225,INDIRECT($A$4&amp;"!$G$41:$G$141"),INDIRECT($A$4&amp;"!$A$41:$A$141"),0,1,1)))</f>
        <v>0.36981584897959191</v>
      </c>
      <c r="V225" s="66">
        <f t="shared" ca="1" si="38"/>
        <v>100.67209222222225</v>
      </c>
    </row>
    <row r="226" spans="1:22" x14ac:dyDescent="0.35">
      <c r="A226" s="32">
        <f t="shared" si="39"/>
        <v>46687</v>
      </c>
      <c r="B226" s="65" cm="1">
        <f t="array" aca="1" ref="B226" ca="1">_xlfn.XLOOKUP(A226,INDIRECT($A$5&amp;"!$AJ$41:$AJ$406"),INDIRECT($A$5&amp;"!$AK$41:$AK$406"))*SUM($F$3:$I$3)</f>
        <v>0</v>
      </c>
      <c r="C226" s="65" cm="1">
        <f t="array" aca="1" ref="C226" ca="1">_xlfn.XLOOKUP(A226,INDIRECT($A$5&amp;"!$AJ$41:$AJ$406"),INDIRECT($A$5&amp;"!$AL$41:$AL$406"))*SUM($F$3:$I$3)</f>
        <v>24.5</v>
      </c>
      <c r="D226" s="65" cm="1">
        <f t="array" aca="1" ref="D226" ca="1">_xlfn.XLOOKUP(A226,INDIRECT($A$5&amp;"!$AJ$41:$AJ$406"),INDIRECT($A$5&amp;"!$AO$41:$AO$406"))*SUM($F$3:$I$3)</f>
        <v>24.5</v>
      </c>
      <c r="E226" s="34" cm="1">
        <f t="array" ref="E226">SUMPRODUCT(('PT Storengy'!$B$8:$I$372)*('PT Storengy'!$A$8:$A$372=$A226)*('PT Storengy'!$B$5:$I$5=$A$6)*('PT Storengy'!$B$7:$I$7=$A$7))</f>
        <v>0.4</v>
      </c>
      <c r="F226" s="107">
        <f t="shared" ca="1" si="30"/>
        <v>24.499999999999993</v>
      </c>
      <c r="G226" s="141">
        <f t="shared" ca="1" si="33"/>
        <v>1</v>
      </c>
      <c r="H226" s="35" cm="1">
        <f t="array" aca="1" ref="H226" ca="1">IF(ROUND(ROUND(G226,2)-G226,4)=0,_xlfn.XLOOKUP(G226,INDIRECT($A$4&amp;"!$G$41:$G$141"),INDIRECT($A$4&amp;"!$A$41:$A$141"),0,1,1),IF(G226&gt;=1,0,(ROUNDUP(G226,2)-G226)*100*_xlfn.XLOOKUP(G226,INDIRECT($A$4&amp;"!$G$41:$G$141"),INDIRECT($A$4&amp;"!$A$41:$A$141"),0,-1,-1)+(G226-ROUNDDOWN(G226,2))*100*_xlfn.XLOOKUP(G226,INDIRECT($A$4&amp;"!$G$41:$G$141"),INDIRECT($A$4&amp;"!$A$41:$A$141"),0,1,1)))</f>
        <v>0.36981584897959191</v>
      </c>
      <c r="I226" s="66">
        <f t="shared" ca="1" si="34"/>
        <v>0</v>
      </c>
      <c r="J226" s="106" cm="1">
        <f t="array" aca="1" ref="J226" ca="1">IF(COUNTIFS('PTC NaTran'!$K$7:$K$15996,"",'PTC NaTran'!$A$7:$A$15996,J$16,'PTC NaTran'!$D$7:$D$15996,$A226,'PTC NaTran'!$C$7:$C$15996,"DEL")&gt;0,J$14,SUMIFS('PTC NaTran'!$K$7:$K$15996,'PTC NaTran'!$A$7:$A$15996,J$16,'PTC NaTran'!$D$7:$D$15996,$A226,'PTC NaTran'!$C$7:$C$15996,"DEL")*1.0026*$F$4/INDIRECT($A$4&amp;"!D9"))</f>
        <v>85.290624999999991</v>
      </c>
      <c r="K226" s="106">
        <v>1000</v>
      </c>
      <c r="L226" s="107">
        <f t="shared" ca="1" si="31"/>
        <v>24.5</v>
      </c>
      <c r="M226" s="141">
        <f t="shared" ca="1" si="35"/>
        <v>1</v>
      </c>
      <c r="N226" s="35" cm="1">
        <f t="array" aca="1" ref="N226" ca="1">IF(ROUND(ROUND(M226,2)-M226,4)=0,_xlfn.XLOOKUP(M226,INDIRECT($A$4&amp;"!$G$41:$G$141"),INDIRECT($A$4&amp;"!$A$41:$A$141"),0,1,1),IF(M226&gt;=1,0,(ROUNDUP(M226,2)-M226)*100*_xlfn.XLOOKUP(M226,INDIRECT($A$4&amp;"!$G$41:$G$141"),INDIRECT($A$4&amp;"!$A$41:$A$141"),0,-1,-1)+(M226-ROUNDDOWN(M226,2))*100*_xlfn.XLOOKUP(M226,INDIRECT($A$4&amp;"!$G$41:$G$141"),INDIRECT($A$4&amp;"!$A$41:$A$141"),0,1,1)))</f>
        <v>0.36981584897959191</v>
      </c>
      <c r="O226" s="66">
        <f t="shared" ca="1" si="36"/>
        <v>0</v>
      </c>
      <c r="S226" s="107">
        <f t="shared" ca="1" si="32"/>
        <v>33.378151654466407</v>
      </c>
      <c r="T226" s="51">
        <f t="shared" ca="1" si="37"/>
        <v>1</v>
      </c>
      <c r="U226" s="35" cm="1">
        <f t="array" aca="1" ref="U226" ca="1">IF(ROUND(ROUND(T226,2)-T226,4)=0,_xlfn.XLOOKUP(T226,INDIRECT($A$4&amp;"!$G$41:$G$141"),INDIRECT($A$4&amp;"!$A$41:$A$141"),0,1,1),IF(T226&gt;=1,0,(ROUNDUP(T226,2)-T226)*100*_xlfn.XLOOKUP(T226,INDIRECT($A$4&amp;"!$G$41:$G$141"),INDIRECT($A$4&amp;"!$A$41:$A$141"),0,-1,-1)+(T226-ROUNDDOWN(T226,2))*100*_xlfn.XLOOKUP(T226,INDIRECT($A$4&amp;"!$G$41:$G$141"),INDIRECT($A$4&amp;"!$A$41:$A$141"),0,1,1)))</f>
        <v>0.36981584897959191</v>
      </c>
      <c r="V226" s="66">
        <f t="shared" ca="1" si="38"/>
        <v>100.67209222222225</v>
      </c>
    </row>
    <row r="227" spans="1:22" x14ac:dyDescent="0.35">
      <c r="A227" s="32">
        <f t="shared" si="39"/>
        <v>46688</v>
      </c>
      <c r="B227" s="65" cm="1">
        <f t="array" aca="1" ref="B227" ca="1">_xlfn.XLOOKUP(A227,INDIRECT($A$5&amp;"!$AJ$41:$AJ$406"),INDIRECT($A$5&amp;"!$AK$41:$AK$406"))*SUM($F$3:$I$3)</f>
        <v>0</v>
      </c>
      <c r="C227" s="65" cm="1">
        <f t="array" aca="1" ref="C227" ca="1">_xlfn.XLOOKUP(A227,INDIRECT($A$5&amp;"!$AJ$41:$AJ$406"),INDIRECT($A$5&amp;"!$AL$41:$AL$406"))*SUM($F$3:$I$3)</f>
        <v>24.5</v>
      </c>
      <c r="D227" s="65" cm="1">
        <f t="array" aca="1" ref="D227" ca="1">_xlfn.XLOOKUP(A227,INDIRECT($A$5&amp;"!$AJ$41:$AJ$406"),INDIRECT($A$5&amp;"!$AO$41:$AO$406"))*SUM($F$3:$I$3)</f>
        <v>24.5</v>
      </c>
      <c r="E227" s="34" cm="1">
        <f t="array" ref="E227">SUMPRODUCT(('PT Storengy'!$B$8:$I$372)*('PT Storengy'!$A$8:$A$372=$A227)*('PT Storengy'!$B$5:$I$5=$A$6)*('PT Storengy'!$B$7:$I$7=$A$7))</f>
        <v>0.4</v>
      </c>
      <c r="F227" s="107">
        <f t="shared" ca="1" si="30"/>
        <v>24.499999999999993</v>
      </c>
      <c r="G227" s="141">
        <f t="shared" ca="1" si="33"/>
        <v>1</v>
      </c>
      <c r="H227" s="35" cm="1">
        <f t="array" aca="1" ref="H227" ca="1">IF(ROUND(ROUND(G227,2)-G227,4)=0,_xlfn.XLOOKUP(G227,INDIRECT($A$4&amp;"!$G$41:$G$141"),INDIRECT($A$4&amp;"!$A$41:$A$141"),0,1,1),IF(G227&gt;=1,0,(ROUNDUP(G227,2)-G227)*100*_xlfn.XLOOKUP(G227,INDIRECT($A$4&amp;"!$G$41:$G$141"),INDIRECT($A$4&amp;"!$A$41:$A$141"),0,-1,-1)+(G227-ROUNDDOWN(G227,2))*100*_xlfn.XLOOKUP(G227,INDIRECT($A$4&amp;"!$G$41:$G$141"),INDIRECT($A$4&amp;"!$A$41:$A$141"),0,1,1)))</f>
        <v>0.36981584897959191</v>
      </c>
      <c r="I227" s="66">
        <f t="shared" ca="1" si="34"/>
        <v>0</v>
      </c>
      <c r="J227" s="106" cm="1">
        <f t="array" aca="1" ref="J227" ca="1">IF(COUNTIFS('PTC NaTran'!$K$7:$K$15996,"",'PTC NaTran'!$A$7:$A$15996,J$16,'PTC NaTran'!$D$7:$D$15996,$A227,'PTC NaTran'!$C$7:$C$15996,"DEL")&gt;0,J$14,SUMIFS('PTC NaTran'!$K$7:$K$15996,'PTC NaTran'!$A$7:$A$15996,J$16,'PTC NaTran'!$D$7:$D$15996,$A227,'PTC NaTran'!$C$7:$C$15996,"DEL")*1.0026*$F$4/INDIRECT($A$4&amp;"!D9"))</f>
        <v>272.22222222222223</v>
      </c>
      <c r="K227" s="106">
        <v>1000</v>
      </c>
      <c r="L227" s="107">
        <f t="shared" ca="1" si="31"/>
        <v>24.5</v>
      </c>
      <c r="M227" s="141">
        <f t="shared" ca="1" si="35"/>
        <v>1</v>
      </c>
      <c r="N227" s="35" cm="1">
        <f t="array" aca="1" ref="N227" ca="1">IF(ROUND(ROUND(M227,2)-M227,4)=0,_xlfn.XLOOKUP(M227,INDIRECT($A$4&amp;"!$G$41:$G$141"),INDIRECT($A$4&amp;"!$A$41:$A$141"),0,1,1),IF(M227&gt;=1,0,(ROUNDUP(M227,2)-M227)*100*_xlfn.XLOOKUP(M227,INDIRECT($A$4&amp;"!$G$41:$G$141"),INDIRECT($A$4&amp;"!$A$41:$A$141"),0,-1,-1)+(M227-ROUNDDOWN(M227,2))*100*_xlfn.XLOOKUP(M227,INDIRECT($A$4&amp;"!$G$41:$G$141"),INDIRECT($A$4&amp;"!$A$41:$A$141"),0,1,1)))</f>
        <v>0.36981584897959191</v>
      </c>
      <c r="O227" s="66">
        <f t="shared" ca="1" si="36"/>
        <v>0</v>
      </c>
      <c r="S227" s="107">
        <f t="shared" ca="1" si="32"/>
        <v>33.478823746688633</v>
      </c>
      <c r="T227" s="51">
        <f t="shared" ca="1" si="37"/>
        <v>1</v>
      </c>
      <c r="U227" s="35" cm="1">
        <f t="array" aca="1" ref="U227" ca="1">IF(ROUND(ROUND(T227,2)-T227,4)=0,_xlfn.XLOOKUP(T227,INDIRECT($A$4&amp;"!$G$41:$G$141"),INDIRECT($A$4&amp;"!$A$41:$A$141"),0,1,1),IF(T227&gt;=1,0,(ROUNDUP(T227,2)-T227)*100*_xlfn.XLOOKUP(T227,INDIRECT($A$4&amp;"!$G$41:$G$141"),INDIRECT($A$4&amp;"!$A$41:$A$141"),0,-1,-1)+(T227-ROUNDDOWN(T227,2))*100*_xlfn.XLOOKUP(T227,INDIRECT($A$4&amp;"!$G$41:$G$141"),INDIRECT($A$4&amp;"!$A$41:$A$141"),0,1,1)))</f>
        <v>0.36981584897959191</v>
      </c>
      <c r="V227" s="66">
        <f t="shared" ca="1" si="38"/>
        <v>100.67209222222225</v>
      </c>
    </row>
    <row r="228" spans="1:22" x14ac:dyDescent="0.35">
      <c r="A228" s="32">
        <f t="shared" si="39"/>
        <v>46689</v>
      </c>
      <c r="B228" s="65" cm="1">
        <f t="array" aca="1" ref="B228" ca="1">_xlfn.XLOOKUP(A228,INDIRECT($A$5&amp;"!$AJ$41:$AJ$406"),INDIRECT($A$5&amp;"!$AK$41:$AK$406"))*SUM($F$3:$I$3)</f>
        <v>0</v>
      </c>
      <c r="C228" s="65" cm="1">
        <f t="array" aca="1" ref="C228" ca="1">_xlfn.XLOOKUP(A228,INDIRECT($A$5&amp;"!$AJ$41:$AJ$406"),INDIRECT($A$5&amp;"!$AL$41:$AL$406"))*SUM($F$3:$I$3)</f>
        <v>24.5</v>
      </c>
      <c r="D228" s="65" cm="1">
        <f t="array" aca="1" ref="D228" ca="1">_xlfn.XLOOKUP(A228,INDIRECT($A$5&amp;"!$AJ$41:$AJ$406"),INDIRECT($A$5&amp;"!$AO$41:$AO$406"))*SUM($F$3:$I$3)</f>
        <v>24.5</v>
      </c>
      <c r="E228" s="34" cm="1">
        <f t="array" ref="E228">SUMPRODUCT(('PT Storengy'!$B$8:$I$372)*('PT Storengy'!$A$8:$A$372=$A228)*('PT Storengy'!$B$5:$I$5=$A$6)*('PT Storengy'!$B$7:$I$7=$A$7))</f>
        <v>0.4</v>
      </c>
      <c r="F228" s="107">
        <f t="shared" ca="1" si="30"/>
        <v>24.499999999999993</v>
      </c>
      <c r="G228" s="141">
        <f t="shared" ca="1" si="33"/>
        <v>1</v>
      </c>
      <c r="H228" s="35" cm="1">
        <f t="array" aca="1" ref="H228" ca="1">IF(ROUND(ROUND(G228,2)-G228,4)=0,_xlfn.XLOOKUP(G228,INDIRECT($A$4&amp;"!$G$41:$G$141"),INDIRECT($A$4&amp;"!$A$41:$A$141"),0,1,1),IF(G228&gt;=1,0,(ROUNDUP(G228,2)-G228)*100*_xlfn.XLOOKUP(G228,INDIRECT($A$4&amp;"!$G$41:$G$141"),INDIRECT($A$4&amp;"!$A$41:$A$141"),0,-1,-1)+(G228-ROUNDDOWN(G228,2))*100*_xlfn.XLOOKUP(G228,INDIRECT($A$4&amp;"!$G$41:$G$141"),INDIRECT($A$4&amp;"!$A$41:$A$141"),0,1,1)))</f>
        <v>0.36981584897959191</v>
      </c>
      <c r="I228" s="66">
        <f t="shared" ca="1" si="34"/>
        <v>0</v>
      </c>
      <c r="J228" s="106" cm="1">
        <f t="array" aca="1" ref="J228" ca="1">IF(COUNTIFS('PTC NaTran'!$K$7:$K$15996,"",'PTC NaTran'!$A$7:$A$15996,J$16,'PTC NaTran'!$D$7:$D$15996,$A228,'PTC NaTran'!$C$7:$C$15996,"DEL")&gt;0,J$14,SUMIFS('PTC NaTran'!$K$7:$K$15996,'PTC NaTran'!$A$7:$A$15996,J$16,'PTC NaTran'!$D$7:$D$15996,$A228,'PTC NaTran'!$C$7:$C$15996,"DEL")*1.0026*$F$4/INDIRECT($A$4&amp;"!D9"))</f>
        <v>272.22222222222223</v>
      </c>
      <c r="K228" s="106">
        <v>1000</v>
      </c>
      <c r="L228" s="107">
        <f t="shared" ca="1" si="31"/>
        <v>24.5</v>
      </c>
      <c r="M228" s="141">
        <f t="shared" ca="1" si="35"/>
        <v>1</v>
      </c>
      <c r="N228" s="35" cm="1">
        <f t="array" aca="1" ref="N228" ca="1">IF(ROUND(ROUND(M228,2)-M228,4)=0,_xlfn.XLOOKUP(M228,INDIRECT($A$4&amp;"!$G$41:$G$141"),INDIRECT($A$4&amp;"!$A$41:$A$141"),0,1,1),IF(M228&gt;=1,0,(ROUNDUP(M228,2)-M228)*100*_xlfn.XLOOKUP(M228,INDIRECT($A$4&amp;"!$G$41:$G$141"),INDIRECT($A$4&amp;"!$A$41:$A$141"),0,-1,-1)+(M228-ROUNDDOWN(M228,2))*100*_xlfn.XLOOKUP(M228,INDIRECT($A$4&amp;"!$G$41:$G$141"),INDIRECT($A$4&amp;"!$A$41:$A$141"),0,1,1)))</f>
        <v>0.36981584897959191</v>
      </c>
      <c r="O228" s="66">
        <f t="shared" ca="1" si="36"/>
        <v>0</v>
      </c>
      <c r="S228" s="107">
        <f t="shared" ca="1" si="32"/>
        <v>33.579495838910859</v>
      </c>
      <c r="T228" s="51">
        <f t="shared" ca="1" si="37"/>
        <v>1</v>
      </c>
      <c r="U228" s="35" cm="1">
        <f t="array" aca="1" ref="U228" ca="1">IF(ROUND(ROUND(T228,2)-T228,4)=0,_xlfn.XLOOKUP(T228,INDIRECT($A$4&amp;"!$G$41:$G$141"),INDIRECT($A$4&amp;"!$A$41:$A$141"),0,1,1),IF(T228&gt;=1,0,(ROUNDUP(T228,2)-T228)*100*_xlfn.XLOOKUP(T228,INDIRECT($A$4&amp;"!$G$41:$G$141"),INDIRECT($A$4&amp;"!$A$41:$A$141"),0,-1,-1)+(T228-ROUNDDOWN(T228,2))*100*_xlfn.XLOOKUP(T228,INDIRECT($A$4&amp;"!$G$41:$G$141"),INDIRECT($A$4&amp;"!$A$41:$A$141"),0,1,1)))</f>
        <v>0.36981584897959191</v>
      </c>
      <c r="V228" s="66">
        <f t="shared" ca="1" si="38"/>
        <v>100.67209222222225</v>
      </c>
    </row>
    <row r="229" spans="1:22" x14ac:dyDescent="0.35">
      <c r="A229" s="32">
        <f t="shared" si="39"/>
        <v>46690</v>
      </c>
      <c r="B229" s="65" cm="1">
        <f t="array" aca="1" ref="B229" ca="1">_xlfn.XLOOKUP(A229,INDIRECT($A$5&amp;"!$AJ$41:$AJ$406"),INDIRECT($A$5&amp;"!$AK$41:$AK$406"))*SUM($F$3:$I$3)</f>
        <v>0</v>
      </c>
      <c r="C229" s="65" cm="1">
        <f t="array" aca="1" ref="C229" ca="1">_xlfn.XLOOKUP(A229,INDIRECT($A$5&amp;"!$AJ$41:$AJ$406"),INDIRECT($A$5&amp;"!$AL$41:$AL$406"))*SUM($F$3:$I$3)</f>
        <v>24.5</v>
      </c>
      <c r="D229" s="65" cm="1">
        <f t="array" aca="1" ref="D229" ca="1">_xlfn.XLOOKUP(A229,INDIRECT($A$5&amp;"!$AJ$41:$AJ$406"),INDIRECT($A$5&amp;"!$AO$41:$AO$406"))*SUM($F$3:$I$3)</f>
        <v>24.5</v>
      </c>
      <c r="E229" s="34" cm="1">
        <f t="array" ref="E229">SUMPRODUCT(('PT Storengy'!$B$8:$I$372)*('PT Storengy'!$A$8:$A$372=$A229)*('PT Storengy'!$B$5:$I$5=$A$6)*('PT Storengy'!$B$7:$I$7=$A$7))</f>
        <v>0.4</v>
      </c>
      <c r="F229" s="107">
        <f t="shared" ca="1" si="30"/>
        <v>24.499999999999993</v>
      </c>
      <c r="G229" s="141">
        <f t="shared" ca="1" si="33"/>
        <v>1</v>
      </c>
      <c r="H229" s="35" cm="1">
        <f t="array" aca="1" ref="H229" ca="1">IF(ROUND(ROUND(G229,2)-G229,4)=0,_xlfn.XLOOKUP(G229,INDIRECT($A$4&amp;"!$G$41:$G$141"),INDIRECT($A$4&amp;"!$A$41:$A$141"),0,1,1),IF(G229&gt;=1,0,(ROUNDUP(G229,2)-G229)*100*_xlfn.XLOOKUP(G229,INDIRECT($A$4&amp;"!$G$41:$G$141"),INDIRECT($A$4&amp;"!$A$41:$A$141"),0,-1,-1)+(G229-ROUNDDOWN(G229,2))*100*_xlfn.XLOOKUP(G229,INDIRECT($A$4&amp;"!$G$41:$G$141"),INDIRECT($A$4&amp;"!$A$41:$A$141"),0,1,1)))</f>
        <v>0.36981584897959191</v>
      </c>
      <c r="I229" s="66">
        <f t="shared" ca="1" si="34"/>
        <v>0</v>
      </c>
      <c r="J229" s="106" cm="1">
        <f t="array" aca="1" ref="J229" ca="1">IF(COUNTIFS('PTC NaTran'!$K$7:$K$15996,"",'PTC NaTran'!$A$7:$A$15996,J$16,'PTC NaTran'!$D$7:$D$15996,$A229,'PTC NaTran'!$C$7:$C$15996,"DEL")&gt;0,J$14,SUMIFS('PTC NaTran'!$K$7:$K$15996,'PTC NaTran'!$A$7:$A$15996,J$16,'PTC NaTran'!$D$7:$D$15996,$A229,'PTC NaTran'!$C$7:$C$15996,"DEL")*1.0026*$F$4/INDIRECT($A$4&amp;"!D9"))</f>
        <v>272.22222222222223</v>
      </c>
      <c r="K229" s="106">
        <v>1000</v>
      </c>
      <c r="L229" s="107">
        <f t="shared" ca="1" si="31"/>
        <v>24.5</v>
      </c>
      <c r="M229" s="141">
        <f t="shared" ca="1" si="35"/>
        <v>1</v>
      </c>
      <c r="N229" s="35" cm="1">
        <f t="array" aca="1" ref="N229" ca="1">IF(ROUND(ROUND(M229,2)-M229,4)=0,_xlfn.XLOOKUP(M229,INDIRECT($A$4&amp;"!$G$41:$G$141"),INDIRECT($A$4&amp;"!$A$41:$A$141"),0,1,1),IF(M229&gt;=1,0,(ROUNDUP(M229,2)-M229)*100*_xlfn.XLOOKUP(M229,INDIRECT($A$4&amp;"!$G$41:$G$141"),INDIRECT($A$4&amp;"!$A$41:$A$141"),0,-1,-1)+(M229-ROUNDDOWN(M229,2))*100*_xlfn.XLOOKUP(M229,INDIRECT($A$4&amp;"!$G$41:$G$141"),INDIRECT($A$4&amp;"!$A$41:$A$141"),0,1,1)))</f>
        <v>0.36981584897959191</v>
      </c>
      <c r="O229" s="66">
        <f t="shared" ca="1" si="36"/>
        <v>0</v>
      </c>
      <c r="S229" s="107">
        <f t="shared" ca="1" si="32"/>
        <v>33.680167931133084</v>
      </c>
      <c r="T229" s="51">
        <f t="shared" ca="1" si="37"/>
        <v>1</v>
      </c>
      <c r="U229" s="35" cm="1">
        <f t="array" aca="1" ref="U229" ca="1">IF(ROUND(ROUND(T229,2)-T229,4)=0,_xlfn.XLOOKUP(T229,INDIRECT($A$4&amp;"!$G$41:$G$141"),INDIRECT($A$4&amp;"!$A$41:$A$141"),0,1,1),IF(T229&gt;=1,0,(ROUNDUP(T229,2)-T229)*100*_xlfn.XLOOKUP(T229,INDIRECT($A$4&amp;"!$G$41:$G$141"),INDIRECT($A$4&amp;"!$A$41:$A$141"),0,-1,-1)+(T229-ROUNDDOWN(T229,2))*100*_xlfn.XLOOKUP(T229,INDIRECT($A$4&amp;"!$G$41:$G$141"),INDIRECT($A$4&amp;"!$A$41:$A$141"),0,1,1)))</f>
        <v>0.36981584897959191</v>
      </c>
      <c r="V229" s="66">
        <f t="shared" ca="1" si="38"/>
        <v>100.67209222222225</v>
      </c>
    </row>
    <row r="230" spans="1:22" x14ac:dyDescent="0.35">
      <c r="A230" s="32">
        <f t="shared" si="39"/>
        <v>46691</v>
      </c>
      <c r="B230" s="65" cm="1">
        <f t="array" aca="1" ref="B230" ca="1">_xlfn.XLOOKUP(A230,INDIRECT($A$5&amp;"!$AJ$41:$AJ$406"),INDIRECT($A$5&amp;"!$AK$41:$AK$406"))*SUM($F$3:$I$3)</f>
        <v>20.824999999999999</v>
      </c>
      <c r="C230" s="65" cm="1">
        <f t="array" aca="1" ref="C230" ca="1">_xlfn.XLOOKUP(A230,INDIRECT($A$5&amp;"!$AJ$41:$AJ$406"),INDIRECT($A$5&amp;"!$AL$41:$AL$406"))*SUM($F$3:$I$3)</f>
        <v>24.5</v>
      </c>
      <c r="D230" s="65" cm="1">
        <f t="array" aca="1" ref="D230" ca="1">_xlfn.XLOOKUP(A230,INDIRECT($A$5&amp;"!$AJ$41:$AJ$406"),INDIRECT($A$5&amp;"!$AO$41:$AO$406"))*SUM($F$3:$I$3)</f>
        <v>24.5</v>
      </c>
      <c r="E230" s="34" cm="1">
        <f t="array" ref="E230">SUMPRODUCT(('PT Storengy'!$B$8:$I$372)*('PT Storengy'!$A$8:$A$372=$A230)*('PT Storengy'!$B$5:$I$5=$A$6)*('PT Storengy'!$B$7:$I$7=$A$7))</f>
        <v>0.4</v>
      </c>
      <c r="F230" s="107">
        <f t="shared" ca="1" si="30"/>
        <v>24.499999999999993</v>
      </c>
      <c r="G230" s="141">
        <f t="shared" ca="1" si="33"/>
        <v>1</v>
      </c>
      <c r="H230" s="35" cm="1">
        <f t="array" aca="1" ref="H230" ca="1">IF(ROUND(ROUND(G230,2)-G230,4)=0,_xlfn.XLOOKUP(G230,INDIRECT($A$4&amp;"!$G$41:$G$141"),INDIRECT($A$4&amp;"!$A$41:$A$141"),0,1,1),IF(G230&gt;=1,0,(ROUNDUP(G230,2)-G230)*100*_xlfn.XLOOKUP(G230,INDIRECT($A$4&amp;"!$G$41:$G$141"),INDIRECT($A$4&amp;"!$A$41:$A$141"),0,-1,-1)+(G230-ROUNDDOWN(G230,2))*100*_xlfn.XLOOKUP(G230,INDIRECT($A$4&amp;"!$G$41:$G$141"),INDIRECT($A$4&amp;"!$A$41:$A$141"),0,1,1)))</f>
        <v>0.36981584897959191</v>
      </c>
      <c r="I230" s="66">
        <f t="shared" ca="1" si="34"/>
        <v>0</v>
      </c>
      <c r="J230" s="106" cm="1">
        <f t="array" aca="1" ref="J230" ca="1">IF(COUNTIFS('PTC NaTran'!$K$7:$K$15996,"",'PTC NaTran'!$A$7:$A$15996,J$16,'PTC NaTran'!$D$7:$D$15996,$A230,'PTC NaTran'!$C$7:$C$15996,"DEL")&gt;0,J$14,SUMIFS('PTC NaTran'!$K$7:$K$15996,'PTC NaTran'!$A$7:$A$15996,J$16,'PTC NaTran'!$D$7:$D$15996,$A230,'PTC NaTran'!$C$7:$C$15996,"DEL")*1.0026*$F$4/INDIRECT($A$4&amp;"!D9"))</f>
        <v>272.22222222222223</v>
      </c>
      <c r="K230" s="106">
        <v>1000</v>
      </c>
      <c r="L230" s="107">
        <f t="shared" ca="1" si="31"/>
        <v>24.5</v>
      </c>
      <c r="M230" s="141">
        <f t="shared" ca="1" si="35"/>
        <v>1</v>
      </c>
      <c r="N230" s="35" cm="1">
        <f t="array" aca="1" ref="N230" ca="1">IF(ROUND(ROUND(M230,2)-M230,4)=0,_xlfn.XLOOKUP(M230,INDIRECT($A$4&amp;"!$G$41:$G$141"),INDIRECT($A$4&amp;"!$A$41:$A$141"),0,1,1),IF(M230&gt;=1,0,(ROUNDUP(M230,2)-M230)*100*_xlfn.XLOOKUP(M230,INDIRECT($A$4&amp;"!$G$41:$G$141"),INDIRECT($A$4&amp;"!$A$41:$A$141"),0,-1,-1)+(M230-ROUNDDOWN(M230,2))*100*_xlfn.XLOOKUP(M230,INDIRECT($A$4&amp;"!$G$41:$G$141"),INDIRECT($A$4&amp;"!$A$41:$A$141"),0,1,1)))</f>
        <v>0.36981584897959191</v>
      </c>
      <c r="O230" s="66">
        <f t="shared" ca="1" si="36"/>
        <v>0</v>
      </c>
      <c r="S230" s="107">
        <f t="shared" ca="1" si="32"/>
        <v>33.78084002335531</v>
      </c>
      <c r="T230" s="51">
        <f t="shared" ca="1" si="37"/>
        <v>1</v>
      </c>
      <c r="U230" s="35" cm="1">
        <f t="array" aca="1" ref="U230" ca="1">IF(ROUND(ROUND(T230,2)-T230,4)=0,_xlfn.XLOOKUP(T230,INDIRECT($A$4&amp;"!$G$41:$G$141"),INDIRECT($A$4&amp;"!$A$41:$A$141"),0,1,1),IF(T230&gt;=1,0,(ROUNDUP(T230,2)-T230)*100*_xlfn.XLOOKUP(T230,INDIRECT($A$4&amp;"!$G$41:$G$141"),INDIRECT($A$4&amp;"!$A$41:$A$141"),0,-1,-1)+(T230-ROUNDDOWN(T230,2))*100*_xlfn.XLOOKUP(T230,INDIRECT($A$4&amp;"!$G$41:$G$141"),INDIRECT($A$4&amp;"!$A$41:$A$141"),0,1,1)))</f>
        <v>0.36981584897959191</v>
      </c>
      <c r="V230" s="66">
        <f t="shared" ca="1" si="38"/>
        <v>100.67209222222225</v>
      </c>
    </row>
    <row r="231" spans="1:22" x14ac:dyDescent="0.35">
      <c r="A231" s="32">
        <f t="shared" si="39"/>
        <v>46692</v>
      </c>
      <c r="B231" s="65" cm="1">
        <f t="array" aca="1" ref="B231" ca="1">_xlfn.XLOOKUP(A231,INDIRECT($A$5&amp;"!$AJ$41:$AJ$406"),INDIRECT($A$5&amp;"!$AK$41:$AK$406"))*SUM($F$3:$I$3)</f>
        <v>0</v>
      </c>
      <c r="C231" s="65" cm="1">
        <f t="array" aca="1" ref="C231" ca="1">_xlfn.XLOOKUP(A231,INDIRECT($A$5&amp;"!$AJ$41:$AJ$406"),INDIRECT($A$5&amp;"!$AL$41:$AL$406"))*SUM($F$3:$I$3)</f>
        <v>24.5</v>
      </c>
      <c r="D231" s="65" cm="1">
        <f t="array" aca="1" ref="D231" ca="1">_xlfn.XLOOKUP(A231,INDIRECT($A$5&amp;"!$AJ$41:$AJ$406"),INDIRECT($A$5&amp;"!$AO$41:$AO$406"))*SUM($F$3:$I$3)</f>
        <v>24.5</v>
      </c>
      <c r="E231" s="34" cm="1">
        <f t="array" ref="E231">SUMPRODUCT(('PT Storengy'!$B$8:$I$372)*('PT Storengy'!$A$8:$A$372=$A231)*('PT Storengy'!$B$5:$I$5=$A$6)*('PT Storengy'!$B$7:$I$7=$A$7))</f>
        <v>0.4</v>
      </c>
      <c r="F231" s="107">
        <f t="shared" ca="1" si="30"/>
        <v>24.499999999999993</v>
      </c>
      <c r="G231" s="141">
        <f t="shared" ca="1" si="33"/>
        <v>1</v>
      </c>
      <c r="H231" s="35" cm="1">
        <f t="array" aca="1" ref="H231" ca="1">IF(ROUND(ROUND(G231,2)-G231,4)=0,_xlfn.XLOOKUP(G231,INDIRECT($A$4&amp;"!$G$41:$G$141"),INDIRECT($A$4&amp;"!$A$41:$A$141"),0,1,1),IF(G231&gt;=1,0,(ROUNDUP(G231,2)-G231)*100*_xlfn.XLOOKUP(G231,INDIRECT($A$4&amp;"!$G$41:$G$141"),INDIRECT($A$4&amp;"!$A$41:$A$141"),0,-1,-1)+(G231-ROUNDDOWN(G231,2))*100*_xlfn.XLOOKUP(G231,INDIRECT($A$4&amp;"!$G$41:$G$141"),INDIRECT($A$4&amp;"!$A$41:$A$141"),0,1,1)))</f>
        <v>0.36981584897959191</v>
      </c>
      <c r="I231" s="66">
        <f t="shared" ca="1" si="34"/>
        <v>0</v>
      </c>
      <c r="J231" s="106" cm="1">
        <f t="array" aca="1" ref="J231" ca="1">IF(COUNTIFS('PTC NaTran'!$K$7:$K$15996,"",'PTC NaTran'!$A$7:$A$15996,J$16,'PTC NaTran'!$D$7:$D$15996,$A231,'PTC NaTran'!$C$7:$C$15996,"DEL")&gt;0,J$14,SUMIFS('PTC NaTran'!$K$7:$K$15996,'PTC NaTran'!$A$7:$A$15996,J$16,'PTC NaTran'!$D$7:$D$15996,$A231,'PTC NaTran'!$C$7:$C$15996,"DEL")*1.0026*$F$4/INDIRECT($A$4&amp;"!D9"))</f>
        <v>272.22222222222223</v>
      </c>
      <c r="K231" s="106">
        <v>1000</v>
      </c>
      <c r="L231" s="107">
        <f t="shared" ca="1" si="31"/>
        <v>24.5</v>
      </c>
      <c r="M231" s="141">
        <f t="shared" ca="1" si="35"/>
        <v>1</v>
      </c>
      <c r="N231" s="35" cm="1">
        <f t="array" aca="1" ref="N231" ca="1">IF(ROUND(ROUND(M231,2)-M231,4)=0,_xlfn.XLOOKUP(M231,INDIRECT($A$4&amp;"!$G$41:$G$141"),INDIRECT($A$4&amp;"!$A$41:$A$141"),0,1,1),IF(M231&gt;=1,0,(ROUNDUP(M231,2)-M231)*100*_xlfn.XLOOKUP(M231,INDIRECT($A$4&amp;"!$G$41:$G$141"),INDIRECT($A$4&amp;"!$A$41:$A$141"),0,-1,-1)+(M231-ROUNDDOWN(M231,2))*100*_xlfn.XLOOKUP(M231,INDIRECT($A$4&amp;"!$G$41:$G$141"),INDIRECT($A$4&amp;"!$A$41:$A$141"),0,1,1)))</f>
        <v>0.36981584897959191</v>
      </c>
      <c r="O231" s="66">
        <f t="shared" ca="1" si="36"/>
        <v>0</v>
      </c>
      <c r="S231" s="107">
        <f t="shared" ca="1" si="32"/>
        <v>33.881512115577536</v>
      </c>
      <c r="T231" s="51">
        <f t="shared" ca="1" si="37"/>
        <v>1</v>
      </c>
      <c r="U231" s="35" cm="1">
        <f t="array" aca="1" ref="U231" ca="1">IF(ROUND(ROUND(T231,2)-T231,4)=0,_xlfn.XLOOKUP(T231,INDIRECT($A$4&amp;"!$G$41:$G$141"),INDIRECT($A$4&amp;"!$A$41:$A$141"),0,1,1),IF(T231&gt;=1,0,(ROUNDUP(T231,2)-T231)*100*_xlfn.XLOOKUP(T231,INDIRECT($A$4&amp;"!$G$41:$G$141"),INDIRECT($A$4&amp;"!$A$41:$A$141"),0,-1,-1)+(T231-ROUNDDOWN(T231,2))*100*_xlfn.XLOOKUP(T231,INDIRECT($A$4&amp;"!$G$41:$G$141"),INDIRECT($A$4&amp;"!$A$41:$A$141"),0,1,1)))</f>
        <v>0.36981584897959191</v>
      </c>
      <c r="V231" s="66">
        <f t="shared" ca="1" si="38"/>
        <v>100.67209222222225</v>
      </c>
    </row>
    <row r="232" spans="1:22" x14ac:dyDescent="0.35">
      <c r="A232" s="29"/>
      <c r="B232" s="29"/>
      <c r="C232" s="29"/>
      <c r="D232" s="29"/>
    </row>
    <row r="233" spans="1:22" x14ac:dyDescent="0.35">
      <c r="A233" s="29"/>
      <c r="B233" s="29"/>
      <c r="C233" s="29"/>
      <c r="D233" s="29"/>
    </row>
    <row r="234" spans="1:22" x14ac:dyDescent="0.35">
      <c r="A234" s="29"/>
      <c r="B234" s="29"/>
      <c r="C234" s="29"/>
      <c r="D234" s="29"/>
    </row>
    <row r="235" spans="1:22" x14ac:dyDescent="0.35">
      <c r="A235" s="29"/>
      <c r="B235" s="29"/>
      <c r="C235" s="29"/>
      <c r="D235" s="29"/>
    </row>
    <row r="236" spans="1:22" x14ac:dyDescent="0.35">
      <c r="A236" s="29"/>
      <c r="B236" s="29"/>
      <c r="C236" s="29"/>
      <c r="D236" s="29"/>
    </row>
    <row r="237" spans="1:22" x14ac:dyDescent="0.35">
      <c r="A237" s="29"/>
      <c r="B237" s="29"/>
      <c r="C237" s="29"/>
      <c r="D237" s="29"/>
    </row>
    <row r="238" spans="1:22" x14ac:dyDescent="0.35">
      <c r="A238" s="29"/>
      <c r="B238" s="29"/>
      <c r="C238" s="29"/>
      <c r="D238" s="29"/>
    </row>
    <row r="239" spans="1:22" x14ac:dyDescent="0.35">
      <c r="A239" s="29"/>
      <c r="B239" s="29"/>
      <c r="C239" s="29"/>
      <c r="D239" s="29"/>
    </row>
    <row r="240" spans="1:22" x14ac:dyDescent="0.35">
      <c r="A240" s="29"/>
      <c r="B240" s="29"/>
      <c r="C240" s="29"/>
      <c r="D240" s="29"/>
    </row>
    <row r="241" spans="1:4" x14ac:dyDescent="0.35">
      <c r="A241" s="29"/>
      <c r="B241" s="29"/>
      <c r="C241" s="29"/>
      <c r="D241" s="29"/>
    </row>
    <row r="242" spans="1:4" x14ac:dyDescent="0.35">
      <c r="A242" s="29"/>
      <c r="B242" s="29"/>
      <c r="C242" s="29"/>
      <c r="D242" s="29"/>
    </row>
    <row r="243" spans="1:4" x14ac:dyDescent="0.35">
      <c r="A243" s="29"/>
      <c r="B243" s="29"/>
      <c r="C243" s="29"/>
      <c r="D243" s="29"/>
    </row>
    <row r="244" spans="1:4" x14ac:dyDescent="0.35">
      <c r="A244" s="29"/>
      <c r="B244" s="29"/>
      <c r="C244" s="29"/>
      <c r="D244" s="29"/>
    </row>
    <row r="245" spans="1:4" x14ac:dyDescent="0.35">
      <c r="A245" s="29"/>
      <c r="B245" s="29"/>
      <c r="C245" s="29"/>
      <c r="D245" s="29"/>
    </row>
    <row r="246" spans="1:4" x14ac:dyDescent="0.35">
      <c r="A246" s="29"/>
      <c r="B246" s="29"/>
      <c r="C246" s="29"/>
      <c r="D246" s="29"/>
    </row>
    <row r="247" spans="1:4" x14ac:dyDescent="0.35">
      <c r="A247" s="29"/>
      <c r="B247" s="29"/>
      <c r="C247" s="29"/>
      <c r="D247" s="29"/>
    </row>
    <row r="248" spans="1:4" x14ac:dyDescent="0.35">
      <c r="A248" s="29"/>
      <c r="B248" s="29"/>
      <c r="C248" s="29"/>
      <c r="D248" s="29"/>
    </row>
    <row r="249" spans="1:4" x14ac:dyDescent="0.35">
      <c r="A249" s="29"/>
      <c r="B249" s="29"/>
      <c r="C249" s="29"/>
      <c r="D249" s="29"/>
    </row>
    <row r="250" spans="1:4" x14ac:dyDescent="0.35">
      <c r="A250" s="29"/>
      <c r="B250" s="29"/>
      <c r="C250" s="29"/>
      <c r="D250" s="29"/>
    </row>
    <row r="251" spans="1:4" x14ac:dyDescent="0.35">
      <c r="A251" s="29"/>
      <c r="B251" s="29"/>
      <c r="C251" s="29"/>
      <c r="D251" s="29"/>
    </row>
    <row r="252" spans="1:4" x14ac:dyDescent="0.35">
      <c r="A252" s="29"/>
      <c r="B252" s="29"/>
      <c r="C252" s="29"/>
      <c r="D252" s="29"/>
    </row>
    <row r="253" spans="1:4" x14ac:dyDescent="0.35">
      <c r="A253" s="29"/>
      <c r="B253" s="29"/>
      <c r="C253" s="29"/>
      <c r="D253" s="29"/>
    </row>
    <row r="254" spans="1:4" x14ac:dyDescent="0.35">
      <c r="A254" s="29"/>
      <c r="B254" s="29"/>
      <c r="C254" s="29"/>
      <c r="D254" s="29"/>
    </row>
    <row r="255" spans="1:4" x14ac:dyDescent="0.35">
      <c r="A255" s="29"/>
      <c r="B255" s="29"/>
      <c r="C255" s="29"/>
      <c r="D255" s="29"/>
    </row>
    <row r="256" spans="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row r="260" spans="1:4" x14ac:dyDescent="0.35">
      <c r="A260" s="29"/>
      <c r="B260" s="29"/>
      <c r="C260" s="29"/>
      <c r="D260" s="29"/>
    </row>
    <row r="261" spans="1:4" x14ac:dyDescent="0.35">
      <c r="A261" s="29"/>
      <c r="B261" s="29"/>
      <c r="C261" s="29"/>
      <c r="D261" s="29"/>
    </row>
    <row r="262" spans="1:4" x14ac:dyDescent="0.35">
      <c r="A262" s="29"/>
      <c r="B262" s="29"/>
      <c r="C262" s="29"/>
      <c r="D262" s="29"/>
    </row>
    <row r="263" spans="1:4" x14ac:dyDescent="0.35">
      <c r="A263" s="29"/>
      <c r="B263" s="29"/>
      <c r="C263" s="29"/>
      <c r="D263" s="29"/>
    </row>
    <row r="264" spans="1:4" x14ac:dyDescent="0.35">
      <c r="A264" s="29"/>
      <c r="B264" s="29"/>
      <c r="C264" s="29"/>
      <c r="D264" s="29"/>
    </row>
    <row r="265" spans="1:4" x14ac:dyDescent="0.35">
      <c r="A265" s="29"/>
      <c r="B265" s="29"/>
      <c r="C265" s="29"/>
      <c r="D265" s="29"/>
    </row>
    <row r="266" spans="1:4" x14ac:dyDescent="0.35">
      <c r="A266" s="29"/>
      <c r="B266" s="29"/>
      <c r="C266" s="29"/>
      <c r="D266" s="29"/>
    </row>
    <row r="267" spans="1:4" x14ac:dyDescent="0.35">
      <c r="A267" s="29"/>
      <c r="B267" s="29"/>
      <c r="C267" s="29"/>
      <c r="D267" s="29"/>
    </row>
    <row r="268" spans="1:4" x14ac:dyDescent="0.35">
      <c r="A268" s="29"/>
      <c r="B268" s="29"/>
      <c r="C268" s="29"/>
      <c r="D268" s="29"/>
    </row>
    <row r="269" spans="1:4" x14ac:dyDescent="0.35">
      <c r="A269" s="29"/>
      <c r="B269" s="29"/>
      <c r="C269" s="29"/>
      <c r="D269" s="29"/>
    </row>
    <row r="270" spans="1:4" x14ac:dyDescent="0.35">
      <c r="A270" s="29"/>
      <c r="B270" s="29"/>
      <c r="C270" s="29"/>
      <c r="D270" s="29"/>
    </row>
    <row r="271" spans="1:4" x14ac:dyDescent="0.35">
      <c r="A271" s="29"/>
      <c r="B271" s="29"/>
      <c r="C271" s="29"/>
      <c r="D271" s="29"/>
    </row>
    <row r="272" spans="1:4" x14ac:dyDescent="0.35">
      <c r="A272" s="29"/>
      <c r="B272" s="29"/>
      <c r="C272" s="29"/>
      <c r="D272" s="29"/>
    </row>
    <row r="273" spans="1:4" x14ac:dyDescent="0.35">
      <c r="A273" s="29"/>
      <c r="B273" s="29"/>
      <c r="C273" s="29"/>
      <c r="D273" s="29"/>
    </row>
    <row r="274" spans="1:4" x14ac:dyDescent="0.35">
      <c r="A274" s="29"/>
      <c r="B274" s="29"/>
      <c r="C274" s="29"/>
      <c r="D274" s="29"/>
    </row>
    <row r="275" spans="1:4" x14ac:dyDescent="0.35">
      <c r="A275" s="29"/>
      <c r="B275" s="29"/>
      <c r="C275" s="29"/>
      <c r="D275" s="29"/>
    </row>
    <row r="276" spans="1:4" x14ac:dyDescent="0.35">
      <c r="A276" s="29"/>
      <c r="B276" s="29"/>
      <c r="C276" s="29"/>
      <c r="D276" s="29"/>
    </row>
    <row r="277" spans="1:4" x14ac:dyDescent="0.35">
      <c r="A277" s="29"/>
      <c r="B277" s="29"/>
      <c r="C277" s="29"/>
      <c r="D277" s="29"/>
    </row>
  </sheetData>
  <autoFilter ref="A16:O231" xr:uid="{E0BA2D08-F164-426D-8B22-833BD306E2C0}"/>
  <mergeCells count="3">
    <mergeCell ref="F11:I11"/>
    <mergeCell ref="L11:O11"/>
    <mergeCell ref="S11:V11"/>
  </mergeCells>
  <conditionalFormatting sqref="I17:I231">
    <cfRule type="cellIs" dxfId="3" priority="9" operator="equal">
      <formula>0</formula>
    </cfRule>
  </conditionalFormatting>
  <conditionalFormatting sqref="O17:O231">
    <cfRule type="cellIs" dxfId="2" priority="1" operator="equal">
      <formula>0</formula>
    </cfRule>
  </conditionalFormatting>
  <conditionalFormatting sqref="V17:V231">
    <cfRule type="cellIs" dxfId="1" priority="5"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4A67A-33EE-4001-A62E-2D449EDAF072}">
  <sheetPr codeName="Feuil19">
    <tabColor theme="0" tint="-0.249977111117893"/>
  </sheetPr>
  <dimension ref="A1:N259"/>
  <sheetViews>
    <sheetView showGridLines="0" zoomScale="70" zoomScaleNormal="70" workbookViewId="0">
      <pane xSplit="1" ySplit="16" topLeftCell="B17" activePane="bottomRight" state="frozen"/>
      <selection pane="topRight" activeCell="A230" sqref="A230"/>
      <selection pane="bottomLeft" activeCell="A230" sqref="A230"/>
      <selection pane="bottomRight"/>
    </sheetView>
  </sheetViews>
  <sheetFormatPr baseColWidth="10" defaultColWidth="10.54296875" defaultRowHeight="14.5" x14ac:dyDescent="0.35"/>
  <cols>
    <col min="1" max="1" width="13.81640625" customWidth="1"/>
    <col min="2" max="2" width="14.54296875" customWidth="1"/>
    <col min="3" max="4" width="13.81640625" customWidth="1"/>
    <col min="5" max="5" width="29.453125" bestFit="1" customWidth="1"/>
    <col min="6" max="9" width="19.81640625" customWidth="1"/>
    <col min="11" max="11" width="12.54296875" customWidth="1"/>
    <col min="14" max="14" width="14.54296875" customWidth="1"/>
  </cols>
  <sheetData>
    <row r="1" spans="1:13" x14ac:dyDescent="0.35">
      <c r="A1" s="33"/>
      <c r="B1" s="33"/>
      <c r="C1" s="33"/>
      <c r="D1" s="33"/>
      <c r="G1" s="49"/>
    </row>
    <row r="2" spans="1:13" x14ac:dyDescent="0.35">
      <c r="F2" s="285" t="str" cm="1">
        <f t="array" aca="1" ref="F2" ca="1">INDEX(INDIRECT($A$4&amp;"!A1:Z500"),3,7+(COLUMN()-COLUMN($F$2))*5)</f>
        <v>Sediane N 25</v>
      </c>
      <c r="G2" s="285" t="str" cm="1">
        <f t="array" aca="1" ref="G2" ca="1">INDEX(INDIRECT($A$4&amp;"!A1:Z500"),3,7+(COLUMN()-COLUMN($F$2))*5)</f>
        <v>Sediane N 26</v>
      </c>
      <c r="H2" s="285" t="str" cm="1">
        <f t="array" aca="1" ref="H2" ca="1">INDEX(INDIRECT($A$4&amp;"!A1:Z500"),3,7+(COLUMN()-COLUMN($F$2))*5)</f>
        <v>Sediane 27</v>
      </c>
      <c r="I2" s="284" cm="1">
        <f t="array" aca="1" ref="I2" ca="1">INDEX(INDIRECT($A$4&amp;"!A1:Z500"),3,7+(COLUMN()-COLUMN($F$2))*5)</f>
        <v>0</v>
      </c>
    </row>
    <row r="3" spans="1:13" x14ac:dyDescent="0.35">
      <c r="A3" t="s">
        <v>241</v>
      </c>
      <c r="E3" s="31" t="s">
        <v>242</v>
      </c>
      <c r="F3" s="286" cm="1">
        <f t="array" aca="1" ref="F3" ca="1">INDEX(INDIRECT($A$4&amp;"!A1:Z500"),3,8+(COLUMN()-COLUMN($F$2))*5)</f>
        <v>0</v>
      </c>
      <c r="G3" s="286" cm="1">
        <f t="array" aca="1" ref="G3" ca="1">INDEX(INDIRECT($A$4&amp;"!A1:Z500"),3,8+(COLUMN()-COLUMN($F$2))*5)</f>
        <v>0.22558500000000001</v>
      </c>
      <c r="H3" s="286" cm="1">
        <f t="array" aca="1" ref="H3" ca="1">INDEX(INDIRECT($A$4&amp;"!A1:Z500"),3,8+(COLUMN()-COLUMN($F$2))*5)</f>
        <v>24.274415000000001</v>
      </c>
      <c r="I3" s="287" cm="1">
        <f t="array" aca="1" ref="I3" ca="1">INDEX(INDIRECT($A$4&amp;"!A1:Z500"),3,8+(COLUMN()-COLUMN($F$2))*5)+Serene_A_I!AB3</f>
        <v>0</v>
      </c>
    </row>
    <row r="4" spans="1:13" x14ac:dyDescent="0.35">
      <c r="A4" t="s">
        <v>274</v>
      </c>
      <c r="E4" s="31" t="s">
        <v>244</v>
      </c>
      <c r="F4" s="162" cm="1">
        <f t="array" aca="1" ref="F4" ca="1">INDIRECT($A$4&amp;"!D5")</f>
        <v>402.27940258511978</v>
      </c>
      <c r="G4" s="163" t="s">
        <v>245</v>
      </c>
      <c r="H4" s="164"/>
    </row>
    <row r="5" spans="1:13" x14ac:dyDescent="0.35">
      <c r="A5" t="s">
        <v>273</v>
      </c>
      <c r="E5" s="31" t="str">
        <f xml:space="preserve"> "COS NaTran (" &amp; RESULTS!B9 &amp; ")"</f>
        <v>COS NaTran (Firm+Interuptible)</v>
      </c>
      <c r="F5" s="162">
        <f ca="1">F4</f>
        <v>402.27940258511978</v>
      </c>
      <c r="G5" s="163" t="s">
        <v>245</v>
      </c>
      <c r="H5" s="164"/>
    </row>
    <row r="6" spans="1:13" ht="15" thickBot="1" x14ac:dyDescent="0.4">
      <c r="A6" s="44" t="s">
        <v>187</v>
      </c>
      <c r="D6" s="289" t="s">
        <v>260</v>
      </c>
      <c r="E6" s="290">
        <f>RESULTS!I19</f>
        <v>46692</v>
      </c>
      <c r="F6" s="292">
        <f ca="1">SUM(F3:I3)</f>
        <v>24.5</v>
      </c>
      <c r="G6" s="163" t="s">
        <v>218</v>
      </c>
      <c r="H6" s="164"/>
    </row>
    <row r="7" spans="1:13" ht="15" thickBot="1" x14ac:dyDescent="0.4">
      <c r="A7" s="44" t="s">
        <v>62</v>
      </c>
      <c r="H7" s="67"/>
      <c r="I7" s="67"/>
    </row>
    <row r="8" spans="1:13" x14ac:dyDescent="0.35">
      <c r="F8" s="67"/>
      <c r="G8" s="67"/>
    </row>
    <row r="11" spans="1:13" ht="37.5" customHeight="1" x14ac:dyDescent="0.35">
      <c r="F11" s="344" t="s">
        <v>181</v>
      </c>
      <c r="G11" s="344"/>
      <c r="H11" s="344"/>
      <c r="I11" s="344"/>
    </row>
    <row r="13" spans="1:13" ht="17.25" customHeight="1" x14ac:dyDescent="0.35">
      <c r="K13" t="s">
        <v>261</v>
      </c>
    </row>
    <row r="14" spans="1:13" x14ac:dyDescent="0.35">
      <c r="G14" s="32" cm="1">
        <f t="array" aca="1" ref="G14:H14" ca="1">IF(_xlfn.XLOOKUP(0,F$17:F$169,A$17:B$169,"",0,1)="", "Only " &amp; TEXT(#REF!,"0,0%") &amp; " withdrawal on 31/03", _xlfn.XLOOKUP(0,F$17:F$169,A$17:B$169,"",0,1))</f>
        <v>46767</v>
      </c>
      <c r="H14">
        <f ca="1"/>
        <v>0</v>
      </c>
      <c r="I14" s="29"/>
      <c r="K14" t="s">
        <v>262</v>
      </c>
    </row>
    <row r="15" spans="1:13" ht="48" customHeight="1" x14ac:dyDescent="0.35">
      <c r="F15" s="37" t="s">
        <v>249</v>
      </c>
      <c r="G15" s="37" t="s">
        <v>250</v>
      </c>
      <c r="J15" t="s">
        <v>275</v>
      </c>
      <c r="K15" s="67">
        <f ca="1">COUNTIF(K17:K169,"&gt;"&amp;0)+1</f>
        <v>76</v>
      </c>
    </row>
    <row r="16" spans="1:13" ht="43.4" customHeight="1" x14ac:dyDescent="0.35">
      <c r="A16" s="37" t="s">
        <v>56</v>
      </c>
      <c r="B16" s="37" t="s">
        <v>263</v>
      </c>
      <c r="C16" s="37" t="s">
        <v>264</v>
      </c>
      <c r="D16" s="37" t="s">
        <v>254</v>
      </c>
      <c r="E16" s="37" t="s">
        <v>256</v>
      </c>
      <c r="F16" s="165">
        <f ca="1">F6</f>
        <v>24.5</v>
      </c>
      <c r="G16" s="37" t="s">
        <v>250</v>
      </c>
      <c r="H16" s="37" t="s">
        <v>257</v>
      </c>
      <c r="I16" s="108" t="s">
        <v>265</v>
      </c>
      <c r="K16" s="37">
        <f ca="1">F16</f>
        <v>24.5</v>
      </c>
      <c r="L16" s="37" t="s">
        <v>250</v>
      </c>
      <c r="M16" s="37" t="s">
        <v>257</v>
      </c>
    </row>
    <row r="17" spans="1:14" x14ac:dyDescent="0.35">
      <c r="A17" s="32">
        <f>DATE(RESULTS!J4,10,31)</f>
        <v>46691</v>
      </c>
      <c r="B17" s="65" cm="1">
        <f t="array" aca="1" ref="B17" ca="1">_xlfn.XLOOKUP(A17,INDIRECT($A$5&amp;"!$AJ$41:$AJ$406"),INDIRECT($A$5&amp;"!$An$41:$An$406"))*SUM($F$3:$I$3)</f>
        <v>20.824999999999999</v>
      </c>
      <c r="C17" s="65" cm="1">
        <f t="array" aca="1" ref="C17" ca="1">_xlfn.XLOOKUP(A17,INDIRECT($A$5&amp;"!$AJ$41:$AJ$406"),INDIRECT($A$5&amp;"!$Ak$41:$Ak$406"))*SUM($F$3:$I$3)</f>
        <v>20.824999999999999</v>
      </c>
      <c r="D17" s="65" cm="1">
        <f t="array" aca="1" ref="D17" ca="1">_xlfn.XLOOKUP(A17,INDIRECT($A$5&amp;"!$AJ$41:$AJ$406"),INDIRECT($A$5&amp;"!$AO$41:$AO$406"))*SUM($F$3:$I$3)</f>
        <v>24.5</v>
      </c>
      <c r="E17" s="34" cm="1">
        <f t="array" ref="E17">SUMPRODUCT(('PT Storengy'!$B$8:$I$372)*('PT Storengy'!$A$8:$A$372=$A17)*('PT Storengy'!$A$5:$H$5=$A$6)*('PT Storengy'!$B$7:$I$7=$A$7))</f>
        <v>0</v>
      </c>
      <c r="F17" s="139">
        <f ca="1">F16</f>
        <v>24.5</v>
      </c>
      <c r="G17" s="51">
        <f ca="1">$F$6/SUM($F$3,$G$3,$H$3,$I$3)</f>
        <v>1</v>
      </c>
      <c r="H17" s="35" cm="1">
        <f t="array" aca="1" ref="H17" ca="1">IF(ROUND(ROUND(G17,2)-G17,4)=0,_xlfn.XLOOKUP(G17,INDIRECT($A$4&amp;"!$G$32:$G$132"),INDIRECT($A$4&amp;"!$A$32:$A$132"),0,1,1),IF(G17&lt;0,0,(ROUNDUP(G17,2)-G17)*100*_xlfn.XLOOKUP(G17,INDIRECT($A$4&amp;"!$G$32:$G$132"),INDIRECT($A$4&amp;"!$A$32:$A$132"),0,-1,-1)+(G17-ROUNDDOWN(G17,2))*100*_xlfn.XLOOKUP(G17,INDIRECT($A$4&amp;"!$G$32:$G$132"),INDIRECT($A$4&amp;"!$A$32:$A$132"),0,1,1)))</f>
        <v>1</v>
      </c>
      <c r="I17" s="84">
        <f ca="1">IF(F16*1000-$F$4*(1-E17)*H17&gt;1000*B17,$F$4*(1-E17)*H17,F16*1000-1000*B17)</f>
        <v>402.27940258511978</v>
      </c>
      <c r="K17" s="36">
        <f t="shared" ref="K17:K80" ca="1" si="0">K16-N17/1000</f>
        <v>24.097720597414881</v>
      </c>
      <c r="L17" s="51">
        <f ca="1">MAX(K16/SUM($F$3,$G$3,$H$3,$I$3),0)</f>
        <v>1</v>
      </c>
      <c r="M17" s="35" cm="1">
        <f t="array" aca="1" ref="M17" ca="1">IF(ROUND(ROUND(L17,2)-L17,4)=0,_xlfn.XLOOKUP(L17,INDIRECT($A$4&amp;"!$G$32:$G$132"),INDIRECT($A$4&amp;"!$A$32:$A$132"),0,1,1),IF(L17&lt;0,0,(ROUNDUP(L17,2)-L17)*100*_xlfn.XLOOKUP(L17,INDIRECT($A$4&amp;"!$G$32:$G$132"),INDIRECT($A$4&amp;"!$A$32:$A$132"),0,-1,-1)+(L17-ROUNDDOWN(L17,2))*100*_xlfn.XLOOKUP(L17,INDIRECT($A$4&amp;"!$G$32:$G$132"),INDIRECT($A$4&amp;"!$A$32:$A$132"),0,1,1)))</f>
        <v>1</v>
      </c>
      <c r="N17" s="67">
        <f ca="1">IF(K16*1000&lt;$F$4*(1)*M17,K16*1000,$F$4*(1)*M17)</f>
        <v>402.27940258511978</v>
      </c>
    </row>
    <row r="18" spans="1:14" x14ac:dyDescent="0.35">
      <c r="A18" s="32">
        <f>A17+1</f>
        <v>46692</v>
      </c>
      <c r="B18" s="65" cm="1">
        <f t="array" aca="1" ref="B18" ca="1">_xlfn.XLOOKUP(A18,INDIRECT($A$5&amp;"!$AJ$41:$AJ$406"),INDIRECT($A$5&amp;"!$An$41:$An$406"))*SUM($F$3:$I$3)</f>
        <v>0</v>
      </c>
      <c r="C18" s="65" cm="1">
        <f t="array" aca="1" ref="C18" ca="1">_xlfn.XLOOKUP(A18,INDIRECT($A$5&amp;"!$AJ$41:$AJ$406"),INDIRECT($A$5&amp;"!$Ak$41:$Ak$406"))*SUM($F$3:$I$3)</f>
        <v>0</v>
      </c>
      <c r="D18" s="65" cm="1">
        <f t="array" aca="1" ref="D18" ca="1">_xlfn.XLOOKUP(A18,INDIRECT($A$5&amp;"!$AJ$41:$AJ$406"),INDIRECT($A$5&amp;"!$AO$41:$AO$406"))*SUM($F$3:$I$3)</f>
        <v>24.5</v>
      </c>
      <c r="E18" s="34" cm="1">
        <f t="array" ref="E18">SUMPRODUCT(('PT Storengy'!$B$8:$I$372)*('PT Storengy'!$A$8:$A$372=$A18)*('PT Storengy'!$A$5:$H$5=$A$6)*('PT Storengy'!$B$7:$I$7=$A$7))</f>
        <v>0</v>
      </c>
      <c r="F18" s="36">
        <f ca="1">F17-I18/1000</f>
        <v>24.097720597414881</v>
      </c>
      <c r="G18" s="51">
        <f ca="1">$F17/SUM($F$3,$G$3,$H$3,$I$3)</f>
        <v>1</v>
      </c>
      <c r="H18" s="35" cm="1">
        <f t="array" aca="1" ref="H18" ca="1">IF(ROUND(ROUND(G18,2)-G18,4)=0,_xlfn.XLOOKUP(G18,INDIRECT($A$4&amp;"!$G$32:$G$132"),INDIRECT($A$4&amp;"!$A$32:$A$132"),0,1,1),IF(G18&lt;0,0,(ROUNDUP(G18,2)-G18)*100*_xlfn.XLOOKUP(G18,INDIRECT($A$4&amp;"!$G$32:$G$132"),INDIRECT($A$4&amp;"!$A$32:$A$132"),0,-1,-1)+(G18-ROUNDDOWN(G18,2))*100*_xlfn.XLOOKUP(G18,INDIRECT($A$4&amp;"!$G$32:$G$132"),INDIRECT($A$4&amp;"!$A$32:$A$132"),0,1,1)))</f>
        <v>1</v>
      </c>
      <c r="I18" s="84">
        <f t="shared" ref="I18:I81" ca="1" si="1">IF(F17*1000-$F$4*(1-E18)*H18&gt;1000*B18,$F$4*(1-E18)*H18,F17*1000-1000*B18)</f>
        <v>402.27940258511978</v>
      </c>
      <c r="K18" s="36">
        <f t="shared" ca="1" si="0"/>
        <v>23.695463859215135</v>
      </c>
      <c r="L18" s="51">
        <f t="shared" ref="L18:L81" ca="1" si="2">MAX(K17/SUM($F$3,$G$3,$H$3,$I$3),0)</f>
        <v>0.98358043254754612</v>
      </c>
      <c r="M18" s="35" cm="1">
        <f t="array" aca="1" ref="M18" ca="1">IF(ROUND(ROUND(L18,2)-L18,4)=0,_xlfn.XLOOKUP(L18,INDIRECT($A$4&amp;"!$G$32:$G$132"),INDIRECT($A$4&amp;"!$A$32:$A$132"),0,1,1),IF(L18&lt;0,0,(ROUNDUP(L18,2)-L18)*100*_xlfn.XLOOKUP(L18,INDIRECT($A$4&amp;"!$G$32:$G$132"),INDIRECT($A$4&amp;"!$A$32:$A$132"),0,-1,-1)+(L18-ROUNDDOWN(L18,2))*100*_xlfn.XLOOKUP(L18,INDIRECT($A$4&amp;"!$G$32:$G$132"),INDIRECT($A$4&amp;"!$A$32:$A$132"),0,1,1)))</f>
        <v>0.99994366008991098</v>
      </c>
      <c r="N18" s="67">
        <f t="shared" ref="N18:N81" ca="1" si="3">IF(K17*1000&lt;$F$4*(1)*M18,K17*1000,$F$4*(1)*M18)</f>
        <v>402.25673819974747</v>
      </c>
    </row>
    <row r="19" spans="1:14" x14ac:dyDescent="0.35">
      <c r="A19" s="32">
        <f t="shared" ref="A19:A82" si="4">A18+1</f>
        <v>46693</v>
      </c>
      <c r="B19" s="65" cm="1">
        <f t="array" aca="1" ref="B19" ca="1">_xlfn.XLOOKUP(A19,INDIRECT($A$5&amp;"!$AJ$41:$AJ$406"),INDIRECT($A$5&amp;"!$An$41:$An$406"))*SUM($F$3:$I$3)</f>
        <v>0</v>
      </c>
      <c r="C19" s="65" cm="1">
        <f t="array" aca="1" ref="C19" ca="1">_xlfn.XLOOKUP(A19,INDIRECT($A$5&amp;"!$AJ$41:$AJ$406"),INDIRECT($A$5&amp;"!$Ak$41:$Ak$406"))*SUM($F$3:$I$3)</f>
        <v>0</v>
      </c>
      <c r="D19" s="65" cm="1">
        <f t="array" aca="1" ref="D19" ca="1">_xlfn.XLOOKUP(A19,INDIRECT($A$5&amp;"!$AJ$41:$AJ$406"),INDIRECT($A$5&amp;"!$AO$41:$AO$406"))*SUM($F$3:$I$3)</f>
        <v>24.5</v>
      </c>
      <c r="E19" s="34" cm="1">
        <f t="array" ref="E19">SUMPRODUCT(('PT Storengy'!$B$8:$I$372)*('PT Storengy'!$A$8:$A$372=$A19)*('PT Storengy'!$A$5:$H$5=$A$6)*('PT Storengy'!$B$7:$I$7=$A$7))</f>
        <v>0</v>
      </c>
      <c r="F19" s="36">
        <f t="shared" ref="F19:F82" ca="1" si="5">F18-I19/1000</f>
        <v>23.695463859215135</v>
      </c>
      <c r="G19" s="51">
        <f t="shared" ref="G19:G82" ca="1" si="6">$F18/SUM($F$3,$G$3,$H$3,$I$3)</f>
        <v>0.98358043254754612</v>
      </c>
      <c r="H19" s="35" cm="1">
        <f t="array" aca="1" ref="H19" ca="1">IF(ROUND(ROUND(G19,2)-G19,4)=0,_xlfn.XLOOKUP(G19,INDIRECT($A$4&amp;"!$G$32:$G$132"),INDIRECT($A$4&amp;"!$A$32:$A$132"),0,1,1),IF(G19&lt;0,0,(ROUNDUP(G19,2)-G19)*100*_xlfn.XLOOKUP(G19,INDIRECT($A$4&amp;"!$G$32:$G$132"),INDIRECT($A$4&amp;"!$A$32:$A$132"),0,-1,-1)+(G19-ROUNDDOWN(G19,2))*100*_xlfn.XLOOKUP(G19,INDIRECT($A$4&amp;"!$G$32:$G$132"),INDIRECT($A$4&amp;"!$A$32:$A$132"),0,1,1)))</f>
        <v>0.99994366008991098</v>
      </c>
      <c r="I19" s="84">
        <f t="shared" ca="1" si="1"/>
        <v>402.25673819974747</v>
      </c>
      <c r="K19" s="36">
        <f t="shared" ca="1" si="0"/>
        <v>23.293229784123852</v>
      </c>
      <c r="L19" s="51">
        <f t="shared" ca="1" si="2"/>
        <v>0.96716179017204629</v>
      </c>
      <c r="M19" s="35" cm="1">
        <f t="array" aca="1" ref="M19" ca="1">IF(ROUND(ROUND(L19,2)-L19,4)=0,_xlfn.XLOOKUP(L19,INDIRECT($A$4&amp;"!$G$32:$G$132"),INDIRECT($A$4&amp;"!$A$32:$A$132"),0,1,1),IF(L19&lt;0,0,(ROUNDUP(L19,2)-L19)*100*_xlfn.XLOOKUP(L19,INDIRECT($A$4&amp;"!$G$32:$G$132"),INDIRECT($A$4&amp;"!$A$32:$A$132"),0,-1,-1)+(L19-ROUNDDOWN(L19,2))*100*_xlfn.XLOOKUP(L19,INDIRECT($A$4&amp;"!$G$32:$G$132"),INDIRECT($A$4&amp;"!$A$32:$A$132"),0,1,1)))</f>
        <v>0.99988732335400643</v>
      </c>
      <c r="N19" s="67">
        <f t="shared" ca="1" si="3"/>
        <v>402.23407509128418</v>
      </c>
    </row>
    <row r="20" spans="1:14" x14ac:dyDescent="0.35">
      <c r="A20" s="32">
        <f t="shared" si="4"/>
        <v>46694</v>
      </c>
      <c r="B20" s="65" cm="1">
        <f t="array" aca="1" ref="B20" ca="1">_xlfn.XLOOKUP(A20,INDIRECT($A$5&amp;"!$AJ$41:$AJ$406"),INDIRECT($A$5&amp;"!$An$41:$An$406"))*SUM($F$3:$I$3)</f>
        <v>0</v>
      </c>
      <c r="C20" s="65" cm="1">
        <f t="array" aca="1" ref="C20" ca="1">_xlfn.XLOOKUP(A20,INDIRECT($A$5&amp;"!$AJ$41:$AJ$406"),INDIRECT($A$5&amp;"!$Ak$41:$Ak$406"))*SUM($F$3:$I$3)</f>
        <v>0</v>
      </c>
      <c r="D20" s="65" cm="1">
        <f t="array" aca="1" ref="D20" ca="1">_xlfn.XLOOKUP(A20,INDIRECT($A$5&amp;"!$AJ$41:$AJ$406"),INDIRECT($A$5&amp;"!$AO$41:$AO$406"))*SUM($F$3:$I$3)</f>
        <v>24.5</v>
      </c>
      <c r="E20" s="34" cm="1">
        <f t="array" ref="E20">SUMPRODUCT(('PT Storengy'!$B$8:$I$372)*('PT Storengy'!$A$8:$A$372=$A20)*('PT Storengy'!$A$5:$H$5=$A$6)*('PT Storengy'!$B$7:$I$7=$A$7))</f>
        <v>0</v>
      </c>
      <c r="F20" s="36">
        <f t="shared" ca="1" si="5"/>
        <v>23.293229784123852</v>
      </c>
      <c r="G20" s="51">
        <f t="shared" ca="1" si="6"/>
        <v>0.96716179017204629</v>
      </c>
      <c r="H20" s="35" cm="1">
        <f t="array" aca="1" ref="H20" ca="1">IF(ROUND(ROUND(G20,2)-G20,4)=0,_xlfn.XLOOKUP(G20,INDIRECT($A$4&amp;"!$G$32:$G$132"),INDIRECT($A$4&amp;"!$A$32:$A$132"),0,1,1),IF(G20&lt;0,0,(ROUNDUP(G20,2)-G20)*100*_xlfn.XLOOKUP(G20,INDIRECT($A$4&amp;"!$G$32:$G$132"),INDIRECT($A$4&amp;"!$A$32:$A$132"),0,-1,-1)+(G20-ROUNDDOWN(G20,2))*100*_xlfn.XLOOKUP(G20,INDIRECT($A$4&amp;"!$G$32:$G$132"),INDIRECT($A$4&amp;"!$A$32:$A$132"),0,1,1)))</f>
        <v>0.99988732335400643</v>
      </c>
      <c r="I20" s="84">
        <f t="shared" ca="1" si="1"/>
        <v>402.23407509128418</v>
      </c>
      <c r="K20" s="36">
        <f t="shared" ca="1" si="0"/>
        <v>22.891018370864195</v>
      </c>
      <c r="L20" s="51">
        <f t="shared" ca="1" si="2"/>
        <v>0.95074407282138174</v>
      </c>
      <c r="M20" s="35" cm="1">
        <f t="array" aca="1" ref="M20" ca="1">IF(ROUND(ROUND(L20,2)-L20,4)=0,_xlfn.XLOOKUP(L20,INDIRECT($A$4&amp;"!$G$32:$G$132"),INDIRECT($A$4&amp;"!$A$32:$A$132"),0,1,1),IF(L20&lt;0,0,(ROUNDUP(L20,2)-L20)*100*_xlfn.XLOOKUP(L20,INDIRECT($A$4&amp;"!$G$32:$G$132"),INDIRECT($A$4&amp;"!$A$32:$A$132"),0,-1,-1)+(L20-ROUNDDOWN(L20,2))*100*_xlfn.XLOOKUP(L20,INDIRECT($A$4&amp;"!$G$32:$G$132"),INDIRECT($A$4&amp;"!$A$32:$A$132"),0,1,1)))</f>
        <v>0.99983098979210872</v>
      </c>
      <c r="N20" s="67">
        <f t="shared" ca="1" si="3"/>
        <v>402.21141325965851</v>
      </c>
    </row>
    <row r="21" spans="1:14" x14ac:dyDescent="0.35">
      <c r="A21" s="32">
        <f t="shared" si="4"/>
        <v>46695</v>
      </c>
      <c r="B21" s="65" cm="1">
        <f t="array" aca="1" ref="B21" ca="1">_xlfn.XLOOKUP(A21,INDIRECT($A$5&amp;"!$AJ$41:$AJ$406"),INDIRECT($A$5&amp;"!$An$41:$An$406"))*SUM($F$3:$I$3)</f>
        <v>0</v>
      </c>
      <c r="C21" s="65" cm="1">
        <f t="array" aca="1" ref="C21" ca="1">_xlfn.XLOOKUP(A21,INDIRECT($A$5&amp;"!$AJ$41:$AJ$406"),INDIRECT($A$5&amp;"!$Ak$41:$Ak$406"))*SUM($F$3:$I$3)</f>
        <v>0</v>
      </c>
      <c r="D21" s="65" cm="1">
        <f t="array" aca="1" ref="D21" ca="1">_xlfn.XLOOKUP(A21,INDIRECT($A$5&amp;"!$AJ$41:$AJ$406"),INDIRECT($A$5&amp;"!$AO$41:$AO$406"))*SUM($F$3:$I$3)</f>
        <v>24.5</v>
      </c>
      <c r="E21" s="34" cm="1">
        <f t="array" ref="E21">SUMPRODUCT(('PT Storengy'!$B$8:$I$372)*('PT Storengy'!$A$8:$A$372=$A21)*('PT Storengy'!$A$5:$H$5=$A$6)*('PT Storengy'!$B$7:$I$7=$A$7))</f>
        <v>0</v>
      </c>
      <c r="F21" s="36">
        <f t="shared" ca="1" si="5"/>
        <v>22.891018370864195</v>
      </c>
      <c r="G21" s="51">
        <f t="shared" ca="1" si="6"/>
        <v>0.95074407282138174</v>
      </c>
      <c r="H21" s="35" cm="1">
        <f t="array" aca="1" ref="H21" ca="1">IF(ROUND(ROUND(G21,2)-G21,4)=0,_xlfn.XLOOKUP(G21,INDIRECT($A$4&amp;"!$G$32:$G$132"),INDIRECT($A$4&amp;"!$A$32:$A$132"),0,1,1),IF(G21&lt;0,0,(ROUNDUP(G21,2)-G21)*100*_xlfn.XLOOKUP(G21,INDIRECT($A$4&amp;"!$G$32:$G$132"),INDIRECT($A$4&amp;"!$A$32:$A$132"),0,-1,-1)+(G21-ROUNDDOWN(G21,2))*100*_xlfn.XLOOKUP(G21,INDIRECT($A$4&amp;"!$G$32:$G$132"),INDIRECT($A$4&amp;"!$A$32:$A$132"),0,1,1)))</f>
        <v>0.99983098979210872</v>
      </c>
      <c r="I21" s="84">
        <f t="shared" ca="1" si="1"/>
        <v>402.21141325965851</v>
      </c>
      <c r="K21" s="36">
        <f t="shared" ca="1" si="0"/>
        <v>22.488829618159397</v>
      </c>
      <c r="L21" s="51">
        <f t="shared" ca="1" si="2"/>
        <v>0.93432728044343649</v>
      </c>
      <c r="M21" s="35" cm="1">
        <f t="array" aca="1" ref="M21" ca="1">IF(ROUND(ROUND(L21,2)-L21,4)=0,_xlfn.XLOOKUP(L21,INDIRECT($A$4&amp;"!$G$32:$G$132"),INDIRECT($A$4&amp;"!$A$32:$A$132"),0,1,1),IF(L21&lt;0,0,(ROUNDUP(L21,2)-L21)*100*_xlfn.XLOOKUP(L21,INDIRECT($A$4&amp;"!$G$32:$G$132"),INDIRECT($A$4&amp;"!$A$32:$A$132"),0,-1,-1)+(L21-ROUNDDOWN(L21,2))*100*_xlfn.XLOOKUP(L21,INDIRECT($A$4&amp;"!$G$32:$G$132"),INDIRECT($A$4&amp;"!$A$32:$A$132"),0,1,1)))</f>
        <v>0.99977465940403876</v>
      </c>
      <c r="N21" s="67">
        <f t="shared" ca="1" si="3"/>
        <v>402.18875270479833</v>
      </c>
    </row>
    <row r="22" spans="1:14" x14ac:dyDescent="0.35">
      <c r="A22" s="32">
        <f t="shared" si="4"/>
        <v>46696</v>
      </c>
      <c r="B22" s="65" cm="1">
        <f t="array" aca="1" ref="B22" ca="1">_xlfn.XLOOKUP(A22,INDIRECT($A$5&amp;"!$AJ$41:$AJ$406"),INDIRECT($A$5&amp;"!$An$41:$An$406"))*SUM($F$3:$I$3)</f>
        <v>0</v>
      </c>
      <c r="C22" s="65" cm="1">
        <f t="array" aca="1" ref="C22" ca="1">_xlfn.XLOOKUP(A22,INDIRECT($A$5&amp;"!$AJ$41:$AJ$406"),INDIRECT($A$5&amp;"!$Ak$41:$Ak$406"))*SUM($F$3:$I$3)</f>
        <v>0</v>
      </c>
      <c r="D22" s="65" cm="1">
        <f t="array" aca="1" ref="D22" ca="1">_xlfn.XLOOKUP(A22,INDIRECT($A$5&amp;"!$AJ$41:$AJ$406"),INDIRECT($A$5&amp;"!$AO$41:$AO$406"))*SUM($F$3:$I$3)</f>
        <v>24.5</v>
      </c>
      <c r="E22" s="34" cm="1">
        <f t="array" ref="E22">SUMPRODUCT(('PT Storengy'!$B$8:$I$372)*('PT Storengy'!$A$8:$A$372=$A22)*('PT Storengy'!$A$5:$H$5=$A$6)*('PT Storengy'!$B$7:$I$7=$A$7))</f>
        <v>0</v>
      </c>
      <c r="F22" s="36">
        <f t="shared" ca="1" si="5"/>
        <v>22.488829618159397</v>
      </c>
      <c r="G22" s="51">
        <f t="shared" ca="1" si="6"/>
        <v>0.93432728044343649</v>
      </c>
      <c r="H22" s="35" cm="1">
        <f t="array" aca="1" ref="H22" ca="1">IF(ROUND(ROUND(G22,2)-G22,4)=0,_xlfn.XLOOKUP(G22,INDIRECT($A$4&amp;"!$G$32:$G$132"),INDIRECT($A$4&amp;"!$A$32:$A$132"),0,1,1),IF(G22&lt;0,0,(ROUNDUP(G22,2)-G22)*100*_xlfn.XLOOKUP(G22,INDIRECT($A$4&amp;"!$G$32:$G$132"),INDIRECT($A$4&amp;"!$A$32:$A$132"),0,-1,-1)+(G22-ROUNDDOWN(G22,2))*100*_xlfn.XLOOKUP(G22,INDIRECT($A$4&amp;"!$G$32:$G$132"),INDIRECT($A$4&amp;"!$A$32:$A$132"),0,1,1)))</f>
        <v>0.99977465940403876</v>
      </c>
      <c r="I22" s="84">
        <f t="shared" ca="1" si="1"/>
        <v>402.18875270479833</v>
      </c>
      <c r="K22" s="36">
        <f t="shared" ca="1" si="0"/>
        <v>22.086663524732764</v>
      </c>
      <c r="L22" s="51">
        <f t="shared" ca="1" si="2"/>
        <v>0.9179114129860978</v>
      </c>
      <c r="M22" s="35" cm="1">
        <f t="array" aca="1" ref="M22" ca="1">IF(ROUND(ROUND(L22,2)-L22,4)=0,_xlfn.XLOOKUP(L22,INDIRECT($A$4&amp;"!$G$32:$G$132"),INDIRECT($A$4&amp;"!$A$32:$A$132"),0,1,1),IF(L22&lt;0,0,(ROUNDUP(L22,2)-L22)*100*_xlfn.XLOOKUP(L22,INDIRECT($A$4&amp;"!$G$32:$G$132"),INDIRECT($A$4&amp;"!$A$32:$A$132"),0,-1,-1)+(L22-ROUNDDOWN(L22,2))*100*_xlfn.XLOOKUP(L22,INDIRECT($A$4&amp;"!$G$32:$G$132"),INDIRECT($A$4&amp;"!$A$32:$A$132"),0,1,1)))</f>
        <v>0.9997183321896177</v>
      </c>
      <c r="N22" s="67">
        <f t="shared" ca="1" si="3"/>
        <v>402.16609342663173</v>
      </c>
    </row>
    <row r="23" spans="1:14" x14ac:dyDescent="0.35">
      <c r="A23" s="32">
        <f t="shared" si="4"/>
        <v>46697</v>
      </c>
      <c r="B23" s="65" cm="1">
        <f t="array" aca="1" ref="B23" ca="1">_xlfn.XLOOKUP(A23,INDIRECT($A$5&amp;"!$AJ$41:$AJ$406"),INDIRECT($A$5&amp;"!$An$41:$An$406"))*SUM($F$3:$I$3)</f>
        <v>0</v>
      </c>
      <c r="C23" s="65" cm="1">
        <f t="array" aca="1" ref="C23" ca="1">_xlfn.XLOOKUP(A23,INDIRECT($A$5&amp;"!$AJ$41:$AJ$406"),INDIRECT($A$5&amp;"!$Ak$41:$Ak$406"))*SUM($F$3:$I$3)</f>
        <v>0</v>
      </c>
      <c r="D23" s="65" cm="1">
        <f t="array" aca="1" ref="D23" ca="1">_xlfn.XLOOKUP(A23,INDIRECT($A$5&amp;"!$AJ$41:$AJ$406"),INDIRECT($A$5&amp;"!$AO$41:$AO$406"))*SUM($F$3:$I$3)</f>
        <v>24.5</v>
      </c>
      <c r="E23" s="34" cm="1">
        <f t="array" ref="E23">SUMPRODUCT(('PT Storengy'!$B$8:$I$372)*('PT Storengy'!$A$8:$A$372=$A23)*('PT Storengy'!$A$5:$H$5=$A$6)*('PT Storengy'!$B$7:$I$7=$A$7))</f>
        <v>0</v>
      </c>
      <c r="F23" s="36">
        <f t="shared" ca="1" si="5"/>
        <v>22.086663524732764</v>
      </c>
      <c r="G23" s="51">
        <f t="shared" ca="1" si="6"/>
        <v>0.9179114129860978</v>
      </c>
      <c r="H23" s="35" cm="1">
        <f t="array" aca="1" ref="H23" ca="1">IF(ROUND(ROUND(G23,2)-G23,4)=0,_xlfn.XLOOKUP(G23,INDIRECT($A$4&amp;"!$G$32:$G$132"),INDIRECT($A$4&amp;"!$A$32:$A$132"),0,1,1),IF(G23&lt;0,0,(ROUNDUP(G23,2)-G23)*100*_xlfn.XLOOKUP(G23,INDIRECT($A$4&amp;"!$G$32:$G$132"),INDIRECT($A$4&amp;"!$A$32:$A$132"),0,-1,-1)+(G23-ROUNDDOWN(G23,2))*100*_xlfn.XLOOKUP(G23,INDIRECT($A$4&amp;"!$G$32:$G$132"),INDIRECT($A$4&amp;"!$A$32:$A$132"),0,1,1)))</f>
        <v>0.9997183321896177</v>
      </c>
      <c r="I23" s="84">
        <f t="shared" ca="1" si="1"/>
        <v>402.16609342663173</v>
      </c>
      <c r="K23" s="36">
        <f t="shared" ca="1" si="0"/>
        <v>21.684520089307675</v>
      </c>
      <c r="L23" s="51">
        <f t="shared" ca="1" si="2"/>
        <v>0.90149647039725567</v>
      </c>
      <c r="M23" s="35" cm="1">
        <f t="array" aca="1" ref="M23" ca="1">IF(ROUND(ROUND(L23,2)-L23,4)=0,_xlfn.XLOOKUP(L23,INDIRECT($A$4&amp;"!$G$32:$G$132"),INDIRECT($A$4&amp;"!$A$32:$A$132"),0,1,1),IF(L23&lt;0,0,(ROUNDUP(L23,2)-L23)*100*_xlfn.XLOOKUP(L23,INDIRECT($A$4&amp;"!$G$32:$G$132"),INDIRECT($A$4&amp;"!$A$32:$A$132"),0,-1,-1)+(L23-ROUNDDOWN(L23,2))*100*_xlfn.XLOOKUP(L23,INDIRECT($A$4&amp;"!$G$32:$G$132"),INDIRECT($A$4&amp;"!$A$32:$A$132"),0,1,1)))</f>
        <v>0.99966200814866701</v>
      </c>
      <c r="N23" s="67">
        <f t="shared" ca="1" si="3"/>
        <v>402.14343542508692</v>
      </c>
    </row>
    <row r="24" spans="1:14" x14ac:dyDescent="0.35">
      <c r="A24" s="32">
        <f t="shared" si="4"/>
        <v>46698</v>
      </c>
      <c r="B24" s="65" cm="1">
        <f t="array" aca="1" ref="B24" ca="1">_xlfn.XLOOKUP(A24,INDIRECT($A$5&amp;"!$AJ$41:$AJ$406"),INDIRECT($A$5&amp;"!$An$41:$An$406"))*SUM($F$3:$I$3)</f>
        <v>0</v>
      </c>
      <c r="C24" s="65" cm="1">
        <f t="array" aca="1" ref="C24" ca="1">_xlfn.XLOOKUP(A24,INDIRECT($A$5&amp;"!$AJ$41:$AJ$406"),INDIRECT($A$5&amp;"!$Ak$41:$Ak$406"))*SUM($F$3:$I$3)</f>
        <v>0</v>
      </c>
      <c r="D24" s="65" cm="1">
        <f t="array" aca="1" ref="D24" ca="1">_xlfn.XLOOKUP(A24,INDIRECT($A$5&amp;"!$AJ$41:$AJ$406"),INDIRECT($A$5&amp;"!$AO$41:$AO$406"))*SUM($F$3:$I$3)</f>
        <v>24.5</v>
      </c>
      <c r="E24" s="34" cm="1">
        <f t="array" ref="E24">SUMPRODUCT(('PT Storengy'!$B$8:$I$372)*('PT Storengy'!$A$8:$A$372=$A24)*('PT Storengy'!$A$5:$H$5=$A$6)*('PT Storengy'!$B$7:$I$7=$A$7))</f>
        <v>0</v>
      </c>
      <c r="F24" s="36">
        <f t="shared" ca="1" si="5"/>
        <v>21.684520089307675</v>
      </c>
      <c r="G24" s="51">
        <f t="shared" ca="1" si="6"/>
        <v>0.90149647039725567</v>
      </c>
      <c r="H24" s="35" cm="1">
        <f t="array" aca="1" ref="H24" ca="1">IF(ROUND(ROUND(G24,2)-G24,4)=0,_xlfn.XLOOKUP(G24,INDIRECT($A$4&amp;"!$G$32:$G$132"),INDIRECT($A$4&amp;"!$A$32:$A$132"),0,1,1),IF(G24&lt;0,0,(ROUNDUP(G24,2)-G24)*100*_xlfn.XLOOKUP(G24,INDIRECT($A$4&amp;"!$G$32:$G$132"),INDIRECT($A$4&amp;"!$A$32:$A$132"),0,-1,-1)+(G24-ROUNDDOWN(G24,2))*100*_xlfn.XLOOKUP(G24,INDIRECT($A$4&amp;"!$G$32:$G$132"),INDIRECT($A$4&amp;"!$A$32:$A$132"),0,1,1)))</f>
        <v>0.99966200814866701</v>
      </c>
      <c r="I24" s="84">
        <f t="shared" ca="1" si="1"/>
        <v>402.14343542508692</v>
      </c>
      <c r="K24" s="36">
        <f t="shared" ca="1" si="0"/>
        <v>21.282399310607584</v>
      </c>
      <c r="L24" s="51">
        <f t="shared" ca="1" si="2"/>
        <v>0.88508245262480312</v>
      </c>
      <c r="M24" s="35" cm="1">
        <f t="array" aca="1" ref="M24" ca="1">IF(ROUND(ROUND(L24,2)-L24,4)=0,_xlfn.XLOOKUP(L24,INDIRECT($A$4&amp;"!$G$32:$G$132"),INDIRECT($A$4&amp;"!$A$32:$A$132"),0,1,1),IF(L24&lt;0,0,(ROUNDUP(L24,2)-L24)*100*_xlfn.XLOOKUP(L24,INDIRECT($A$4&amp;"!$G$32:$G$132"),INDIRECT($A$4&amp;"!$A$32:$A$132"),0,-1,-1)+(L24-ROUNDDOWN(L24,2))*100*_xlfn.XLOOKUP(L24,INDIRECT($A$4&amp;"!$G$32:$G$132"),INDIRECT($A$4&amp;"!$A$32:$A$132"),0,1,1)))</f>
        <v>0.99960568728100752</v>
      </c>
      <c r="N24" s="67">
        <f t="shared" ca="1" si="3"/>
        <v>402.12077870009176</v>
      </c>
    </row>
    <row r="25" spans="1:14" x14ac:dyDescent="0.35">
      <c r="A25" s="32">
        <f t="shared" si="4"/>
        <v>46699</v>
      </c>
      <c r="B25" s="65" cm="1">
        <f t="array" aca="1" ref="B25" ca="1">_xlfn.XLOOKUP(A25,INDIRECT($A$5&amp;"!$AJ$41:$AJ$406"),INDIRECT($A$5&amp;"!$An$41:$An$406"))*SUM($F$3:$I$3)</f>
        <v>0</v>
      </c>
      <c r="C25" s="65" cm="1">
        <f t="array" aca="1" ref="C25" ca="1">_xlfn.XLOOKUP(A25,INDIRECT($A$5&amp;"!$AJ$41:$AJ$406"),INDIRECT($A$5&amp;"!$Ak$41:$Ak$406"))*SUM($F$3:$I$3)</f>
        <v>0</v>
      </c>
      <c r="D25" s="65" cm="1">
        <f t="array" aca="1" ref="D25" ca="1">_xlfn.XLOOKUP(A25,INDIRECT($A$5&amp;"!$AJ$41:$AJ$406"),INDIRECT($A$5&amp;"!$AO$41:$AO$406"))*SUM($F$3:$I$3)</f>
        <v>24.5</v>
      </c>
      <c r="E25" s="34" cm="1">
        <f t="array" ref="E25">SUMPRODUCT(('PT Storengy'!$B$8:$I$372)*('PT Storengy'!$A$8:$A$372=$A25)*('PT Storengy'!$A$5:$H$5=$A$6)*('PT Storengy'!$B$7:$I$7=$A$7))</f>
        <v>0</v>
      </c>
      <c r="F25" s="36">
        <f t="shared" ca="1" si="5"/>
        <v>21.282399310607584</v>
      </c>
      <c r="G25" s="51">
        <f t="shared" ca="1" si="6"/>
        <v>0.88508245262480312</v>
      </c>
      <c r="H25" s="35" cm="1">
        <f t="array" aca="1" ref="H25" ca="1">IF(ROUND(ROUND(G25,2)-G25,4)=0,_xlfn.XLOOKUP(G25,INDIRECT($A$4&amp;"!$G$32:$G$132"),INDIRECT($A$4&amp;"!$A$32:$A$132"),0,1,1),IF(G25&lt;0,0,(ROUNDUP(G25,2)-G25)*100*_xlfn.XLOOKUP(G25,INDIRECT($A$4&amp;"!$G$32:$G$132"),INDIRECT($A$4&amp;"!$A$32:$A$132"),0,-1,-1)+(G25-ROUNDDOWN(G25,2))*100*_xlfn.XLOOKUP(G25,INDIRECT($A$4&amp;"!$G$32:$G$132"),INDIRECT($A$4&amp;"!$A$32:$A$132"),0,1,1)))</f>
        <v>0.99960568728100752</v>
      </c>
      <c r="I25" s="84">
        <f t="shared" ca="1" si="1"/>
        <v>402.12077870009176</v>
      </c>
      <c r="K25" s="36">
        <f t="shared" ca="1" si="0"/>
        <v>20.880301187356011</v>
      </c>
      <c r="L25" s="51">
        <f t="shared" ca="1" si="2"/>
        <v>0.86866935961663605</v>
      </c>
      <c r="M25" s="35" cm="1">
        <f t="array" aca="1" ref="M25" ca="1">IF(ROUND(ROUND(L25,2)-L25,4)=0,_xlfn.XLOOKUP(L25,INDIRECT($A$4&amp;"!$G$32:$G$132"),INDIRECT($A$4&amp;"!$A$32:$A$132"),0,1,1),IF(L25&lt;0,0,(ROUNDUP(L25,2)-L25)*100*_xlfn.XLOOKUP(L25,INDIRECT($A$4&amp;"!$G$32:$G$132"),INDIRECT($A$4&amp;"!$A$32:$A$132"),0,-1,-1)+(L25-ROUNDDOWN(L25,2))*100*_xlfn.XLOOKUP(L25,INDIRECT($A$4&amp;"!$G$32:$G$132"),INDIRECT($A$4&amp;"!$A$32:$A$132"),0,1,1)))</f>
        <v>0.99954936958646079</v>
      </c>
      <c r="N25" s="67">
        <f t="shared" ca="1" si="3"/>
        <v>402.09812325157452</v>
      </c>
    </row>
    <row r="26" spans="1:14" x14ac:dyDescent="0.35">
      <c r="A26" s="32">
        <f t="shared" si="4"/>
        <v>46700</v>
      </c>
      <c r="B26" s="65" cm="1">
        <f t="array" aca="1" ref="B26" ca="1">_xlfn.XLOOKUP(A26,INDIRECT($A$5&amp;"!$AJ$41:$AJ$406"),INDIRECT($A$5&amp;"!$An$41:$An$406"))*SUM($F$3:$I$3)</f>
        <v>0</v>
      </c>
      <c r="C26" s="65" cm="1">
        <f t="array" aca="1" ref="C26" ca="1">_xlfn.XLOOKUP(A26,INDIRECT($A$5&amp;"!$AJ$41:$AJ$406"),INDIRECT($A$5&amp;"!$Ak$41:$Ak$406"))*SUM($F$3:$I$3)</f>
        <v>0</v>
      </c>
      <c r="D26" s="65" cm="1">
        <f t="array" aca="1" ref="D26" ca="1">_xlfn.XLOOKUP(A26,INDIRECT($A$5&amp;"!$AJ$41:$AJ$406"),INDIRECT($A$5&amp;"!$AO$41:$AO$406"))*SUM($F$3:$I$3)</f>
        <v>24.5</v>
      </c>
      <c r="E26" s="34" cm="1">
        <f t="array" ref="E26">SUMPRODUCT(('PT Storengy'!$B$8:$I$372)*('PT Storengy'!$A$8:$A$372=$A26)*('PT Storengy'!$A$5:$H$5=$A$6)*('PT Storengy'!$B$7:$I$7=$A$7))</f>
        <v>0</v>
      </c>
      <c r="F26" s="36">
        <f t="shared" ca="1" si="5"/>
        <v>20.880301187356011</v>
      </c>
      <c r="G26" s="51">
        <f t="shared" ca="1" si="6"/>
        <v>0.86866935961663605</v>
      </c>
      <c r="H26" s="35" cm="1">
        <f t="array" aca="1" ref="H26" ca="1">IF(ROUND(ROUND(G26,2)-G26,4)=0,_xlfn.XLOOKUP(G26,INDIRECT($A$4&amp;"!$G$32:$G$132"),INDIRECT($A$4&amp;"!$A$32:$A$132"),0,1,1),IF(G26&lt;0,0,(ROUNDUP(G26,2)-G26)*100*_xlfn.XLOOKUP(G26,INDIRECT($A$4&amp;"!$G$32:$G$132"),INDIRECT($A$4&amp;"!$A$32:$A$132"),0,-1,-1)+(G26-ROUNDDOWN(G26,2))*100*_xlfn.XLOOKUP(G26,INDIRECT($A$4&amp;"!$G$32:$G$132"),INDIRECT($A$4&amp;"!$A$32:$A$132"),0,1,1)))</f>
        <v>0.99954936958646079</v>
      </c>
      <c r="I26" s="84">
        <f t="shared" ca="1" si="1"/>
        <v>402.09812325157452</v>
      </c>
      <c r="K26" s="36">
        <f t="shared" ca="1" si="0"/>
        <v>20.478225718276548</v>
      </c>
      <c r="L26" s="51">
        <f t="shared" ca="1" si="2"/>
        <v>0.85225719132065347</v>
      </c>
      <c r="M26" s="35" cm="1">
        <f t="array" aca="1" ref="M26" ca="1">IF(ROUND(ROUND(L26,2)-L26,4)=0,_xlfn.XLOOKUP(L26,INDIRECT($A$4&amp;"!$G$32:$G$132"),INDIRECT($A$4&amp;"!$A$32:$A$132"),0,1,1),IF(L26&lt;0,0,(ROUNDUP(L26,2)-L26)*100*_xlfn.XLOOKUP(L26,INDIRECT($A$4&amp;"!$G$32:$G$132"),INDIRECT($A$4&amp;"!$A$32:$A$132"),0,-1,-1)+(L26-ROUNDDOWN(L26,2))*100*_xlfn.XLOOKUP(L26,INDIRECT($A$4&amp;"!$G$32:$G$132"),INDIRECT($A$4&amp;"!$A$32:$A$132"),0,1,1)))</f>
        <v>0.99949305506484787</v>
      </c>
      <c r="N26" s="67">
        <f t="shared" ca="1" si="3"/>
        <v>402.07546907946323</v>
      </c>
    </row>
    <row r="27" spans="1:14" x14ac:dyDescent="0.35">
      <c r="A27" s="32">
        <f t="shared" si="4"/>
        <v>46701</v>
      </c>
      <c r="B27" s="65" cm="1">
        <f t="array" aca="1" ref="B27" ca="1">_xlfn.XLOOKUP(A27,INDIRECT($A$5&amp;"!$AJ$41:$AJ$406"),INDIRECT($A$5&amp;"!$An$41:$An$406"))*SUM($F$3:$I$3)</f>
        <v>0</v>
      </c>
      <c r="C27" s="65" cm="1">
        <f t="array" aca="1" ref="C27" ca="1">_xlfn.XLOOKUP(A27,INDIRECT($A$5&amp;"!$AJ$41:$AJ$406"),INDIRECT($A$5&amp;"!$Ak$41:$Ak$406"))*SUM($F$3:$I$3)</f>
        <v>0</v>
      </c>
      <c r="D27" s="65" cm="1">
        <f t="array" aca="1" ref="D27" ca="1">_xlfn.XLOOKUP(A27,INDIRECT($A$5&amp;"!$AJ$41:$AJ$406"),INDIRECT($A$5&amp;"!$AO$41:$AO$406"))*SUM($F$3:$I$3)</f>
        <v>24.5</v>
      </c>
      <c r="E27" s="34" cm="1">
        <f t="array" ref="E27">SUMPRODUCT(('PT Storengy'!$B$8:$I$372)*('PT Storengy'!$A$8:$A$372=$A27)*('PT Storengy'!$A$5:$H$5=$A$6)*('PT Storengy'!$B$7:$I$7=$A$7))</f>
        <v>0</v>
      </c>
      <c r="F27" s="36">
        <f t="shared" ca="1" si="5"/>
        <v>20.478225718276548</v>
      </c>
      <c r="G27" s="51">
        <f t="shared" ca="1" si="6"/>
        <v>0.85225719132065347</v>
      </c>
      <c r="H27" s="35" cm="1">
        <f t="array" aca="1" ref="H27" ca="1">IF(ROUND(ROUND(G27,2)-G27,4)=0,_xlfn.XLOOKUP(G27,INDIRECT($A$4&amp;"!$G$32:$G$132"),INDIRECT($A$4&amp;"!$A$32:$A$132"),0,1,1),IF(G27&lt;0,0,(ROUNDUP(G27,2)-G27)*100*_xlfn.XLOOKUP(G27,INDIRECT($A$4&amp;"!$G$32:$G$132"),INDIRECT($A$4&amp;"!$A$32:$A$132"),0,-1,-1)+(G27-ROUNDDOWN(G27,2))*100*_xlfn.XLOOKUP(G27,INDIRECT($A$4&amp;"!$G$32:$G$132"),INDIRECT($A$4&amp;"!$A$32:$A$132"),0,1,1)))</f>
        <v>0.99949305506484787</v>
      </c>
      <c r="I27" s="84">
        <f t="shared" ca="1" si="1"/>
        <v>402.07546907946323</v>
      </c>
      <c r="K27" s="36">
        <f t="shared" ca="1" si="0"/>
        <v>20.076172902092861</v>
      </c>
      <c r="L27" s="51">
        <f t="shared" ca="1" si="2"/>
        <v>0.83584594768475706</v>
      </c>
      <c r="M27" s="35" cm="1">
        <f t="array" aca="1" ref="M27" ca="1">IF(ROUND(ROUND(L27,2)-L27,4)=0,_xlfn.XLOOKUP(L27,INDIRECT($A$4&amp;"!$G$32:$G$132"),INDIRECT($A$4&amp;"!$A$32:$A$132"),0,1,1),IF(L27&lt;0,0,(ROUNDUP(L27,2)-L27)*100*_xlfn.XLOOKUP(L27,INDIRECT($A$4&amp;"!$G$32:$G$132"),INDIRECT($A$4&amp;"!$A$32:$A$132"),0,-1,-1)+(L27-ROUNDDOWN(L27,2))*100*_xlfn.XLOOKUP(L27,INDIRECT($A$4&amp;"!$G$32:$G$132"),INDIRECT($A$4&amp;"!$A$32:$A$132"),0,1,1)))</f>
        <v>0.99943674371599001</v>
      </c>
      <c r="N27" s="67">
        <f t="shared" ca="1" si="3"/>
        <v>402.05281618368593</v>
      </c>
    </row>
    <row r="28" spans="1:14" x14ac:dyDescent="0.35">
      <c r="A28" s="32">
        <f t="shared" si="4"/>
        <v>46702</v>
      </c>
      <c r="B28" s="65" cm="1">
        <f t="array" aca="1" ref="B28" ca="1">_xlfn.XLOOKUP(A28,INDIRECT($A$5&amp;"!$AJ$41:$AJ$406"),INDIRECT($A$5&amp;"!$An$41:$An$406"))*SUM($F$3:$I$3)</f>
        <v>0</v>
      </c>
      <c r="C28" s="65" cm="1">
        <f t="array" aca="1" ref="C28" ca="1">_xlfn.XLOOKUP(A28,INDIRECT($A$5&amp;"!$AJ$41:$AJ$406"),INDIRECT($A$5&amp;"!$Ak$41:$Ak$406"))*SUM($F$3:$I$3)</f>
        <v>0</v>
      </c>
      <c r="D28" s="65" cm="1">
        <f t="array" aca="1" ref="D28" ca="1">_xlfn.XLOOKUP(A28,INDIRECT($A$5&amp;"!$AJ$41:$AJ$406"),INDIRECT($A$5&amp;"!$AO$41:$AO$406"))*SUM($F$3:$I$3)</f>
        <v>24.5</v>
      </c>
      <c r="E28" s="34" cm="1">
        <f t="array" ref="E28">SUMPRODUCT(('PT Storengy'!$B$8:$I$372)*('PT Storengy'!$A$8:$A$372=$A28)*('PT Storengy'!$A$5:$H$5=$A$6)*('PT Storengy'!$B$7:$I$7=$A$7))</f>
        <v>0</v>
      </c>
      <c r="F28" s="36">
        <f t="shared" ca="1" si="5"/>
        <v>20.076172902092861</v>
      </c>
      <c r="G28" s="51">
        <f t="shared" ca="1" si="6"/>
        <v>0.83584594768475706</v>
      </c>
      <c r="H28" s="35" cm="1">
        <f t="array" aca="1" ref="H28" ca="1">IF(ROUND(ROUND(G28,2)-G28,4)=0,_xlfn.XLOOKUP(G28,INDIRECT($A$4&amp;"!$G$32:$G$132"),INDIRECT($A$4&amp;"!$A$32:$A$132"),0,1,1),IF(G28&lt;0,0,(ROUNDUP(G28,2)-G28)*100*_xlfn.XLOOKUP(G28,INDIRECT($A$4&amp;"!$G$32:$G$132"),INDIRECT($A$4&amp;"!$A$32:$A$132"),0,-1,-1)+(G28-ROUNDDOWN(G28,2))*100*_xlfn.XLOOKUP(G28,INDIRECT($A$4&amp;"!$G$32:$G$132"),INDIRECT($A$4&amp;"!$A$32:$A$132"),0,1,1)))</f>
        <v>0.99943674371599001</v>
      </c>
      <c r="I28" s="84">
        <f t="shared" ca="1" si="1"/>
        <v>402.05281618368593</v>
      </c>
      <c r="K28" s="36">
        <f t="shared" ca="1" si="0"/>
        <v>19.67414273752869</v>
      </c>
      <c r="L28" s="51">
        <f t="shared" ca="1" si="2"/>
        <v>0.81943562865685149</v>
      </c>
      <c r="M28" s="35" cm="1">
        <f t="array" aca="1" ref="M28" ca="1">IF(ROUND(ROUND(L28,2)-L28,4)=0,_xlfn.XLOOKUP(L28,INDIRECT($A$4&amp;"!$G$32:$G$132"),INDIRECT($A$4&amp;"!$A$32:$A$132"),0,1,1),IF(L28&lt;0,0,(ROUNDUP(L28,2)-L28)*100*_xlfn.XLOOKUP(L28,INDIRECT($A$4&amp;"!$G$32:$G$132"),INDIRECT($A$4&amp;"!$A$32:$A$132"),0,-1,-1)+(L28-ROUNDDOWN(L28,2))*100*_xlfn.XLOOKUP(L28,INDIRECT($A$4&amp;"!$G$32:$G$132"),INDIRECT($A$4&amp;"!$A$32:$A$132"),0,1,1)))</f>
        <v>0.99938043553970846</v>
      </c>
      <c r="N28" s="67">
        <f t="shared" ca="1" si="3"/>
        <v>402.03016456417072</v>
      </c>
    </row>
    <row r="29" spans="1:14" x14ac:dyDescent="0.35">
      <c r="A29" s="32">
        <f t="shared" si="4"/>
        <v>46703</v>
      </c>
      <c r="B29" s="65" cm="1">
        <f t="array" aca="1" ref="B29" ca="1">_xlfn.XLOOKUP(A29,INDIRECT($A$5&amp;"!$AJ$41:$AJ$406"),INDIRECT($A$5&amp;"!$An$41:$An$406"))*SUM($F$3:$I$3)</f>
        <v>0</v>
      </c>
      <c r="C29" s="65" cm="1">
        <f t="array" aca="1" ref="C29" ca="1">_xlfn.XLOOKUP(A29,INDIRECT($A$5&amp;"!$AJ$41:$AJ$406"),INDIRECT($A$5&amp;"!$Ak$41:$Ak$406"))*SUM($F$3:$I$3)</f>
        <v>0</v>
      </c>
      <c r="D29" s="65" cm="1">
        <f t="array" aca="1" ref="D29" ca="1">_xlfn.XLOOKUP(A29,INDIRECT($A$5&amp;"!$AJ$41:$AJ$406"),INDIRECT($A$5&amp;"!$AO$41:$AO$406"))*SUM($F$3:$I$3)</f>
        <v>24.5</v>
      </c>
      <c r="E29" s="34" cm="1">
        <f t="array" ref="E29">SUMPRODUCT(('PT Storengy'!$B$8:$I$372)*('PT Storengy'!$A$8:$A$372=$A29)*('PT Storengy'!$A$5:$H$5=$A$6)*('PT Storengy'!$B$7:$I$7=$A$7))</f>
        <v>0</v>
      </c>
      <c r="F29" s="36">
        <f t="shared" ca="1" si="5"/>
        <v>19.67414273752869</v>
      </c>
      <c r="G29" s="51">
        <f t="shared" ca="1" si="6"/>
        <v>0.81943562865685149</v>
      </c>
      <c r="H29" s="35" cm="1">
        <f t="array" aca="1" ref="H29" ca="1">IF(ROUND(ROUND(G29,2)-G29,4)=0,_xlfn.XLOOKUP(G29,INDIRECT($A$4&amp;"!$G$32:$G$132"),INDIRECT($A$4&amp;"!$A$32:$A$132"),0,1,1),IF(G29&lt;0,0,(ROUNDUP(G29,2)-G29)*100*_xlfn.XLOOKUP(G29,INDIRECT($A$4&amp;"!$G$32:$G$132"),INDIRECT($A$4&amp;"!$A$32:$A$132"),0,-1,-1)+(G29-ROUNDDOWN(G29,2))*100*_xlfn.XLOOKUP(G29,INDIRECT($A$4&amp;"!$G$32:$G$132"),INDIRECT($A$4&amp;"!$A$32:$A$132"),0,1,1)))</f>
        <v>0.99938043553970846</v>
      </c>
      <c r="I29" s="84">
        <f t="shared" ca="1" si="1"/>
        <v>402.03016456417072</v>
      </c>
      <c r="K29" s="36">
        <f t="shared" ca="1" si="0"/>
        <v>19.272135223307846</v>
      </c>
      <c r="L29" s="51">
        <f t="shared" ca="1" si="2"/>
        <v>0.80302623418484453</v>
      </c>
      <c r="M29" s="35" cm="1">
        <f t="array" aca="1" ref="M29" ca="1">IF(ROUND(ROUND(L29,2)-L29,4)=0,_xlfn.XLOOKUP(L29,INDIRECT($A$4&amp;"!$G$32:$G$132"),INDIRECT($A$4&amp;"!$A$32:$A$132"),0,1,1),IF(L29&lt;0,0,(ROUNDUP(L29,2)-L29)*100*_xlfn.XLOOKUP(L29,INDIRECT($A$4&amp;"!$G$32:$G$132"),INDIRECT($A$4&amp;"!$A$32:$A$132"),0,-1,-1)+(L29-ROUNDDOWN(L29,2))*100*_xlfn.XLOOKUP(L29,INDIRECT($A$4&amp;"!$G$32:$G$132"),INDIRECT($A$4&amp;"!$A$32:$A$132"),0,1,1)))</f>
        <v>0.99932413053582458</v>
      </c>
      <c r="N29" s="67">
        <f t="shared" ca="1" si="3"/>
        <v>402.00751422084579</v>
      </c>
    </row>
    <row r="30" spans="1:14" x14ac:dyDescent="0.35">
      <c r="A30" s="32">
        <f t="shared" si="4"/>
        <v>46704</v>
      </c>
      <c r="B30" s="65" cm="1">
        <f t="array" aca="1" ref="B30" ca="1">_xlfn.XLOOKUP(A30,INDIRECT($A$5&amp;"!$AJ$41:$AJ$406"),INDIRECT($A$5&amp;"!$An$41:$An$406"))*SUM($F$3:$I$3)</f>
        <v>0</v>
      </c>
      <c r="C30" s="65" cm="1">
        <f t="array" aca="1" ref="C30" ca="1">_xlfn.XLOOKUP(A30,INDIRECT($A$5&amp;"!$AJ$41:$AJ$406"),INDIRECT($A$5&amp;"!$Ak$41:$Ak$406"))*SUM($F$3:$I$3)</f>
        <v>0</v>
      </c>
      <c r="D30" s="65" cm="1">
        <f t="array" aca="1" ref="D30" ca="1">_xlfn.XLOOKUP(A30,INDIRECT($A$5&amp;"!$AJ$41:$AJ$406"),INDIRECT($A$5&amp;"!$AO$41:$AO$406"))*SUM($F$3:$I$3)</f>
        <v>24.5</v>
      </c>
      <c r="E30" s="34" cm="1">
        <f t="array" ref="E30">SUMPRODUCT(('PT Storengy'!$B$8:$I$372)*('PT Storengy'!$A$8:$A$372=$A30)*('PT Storengy'!$A$5:$H$5=$A$6)*('PT Storengy'!$B$7:$I$7=$A$7))</f>
        <v>0</v>
      </c>
      <c r="F30" s="36">
        <f t="shared" ca="1" si="5"/>
        <v>19.272135223307846</v>
      </c>
      <c r="G30" s="51">
        <f t="shared" ca="1" si="6"/>
        <v>0.80302623418484453</v>
      </c>
      <c r="H30" s="35" cm="1">
        <f t="array" aca="1" ref="H30" ca="1">IF(ROUND(ROUND(G30,2)-G30,4)=0,_xlfn.XLOOKUP(G30,INDIRECT($A$4&amp;"!$G$32:$G$132"),INDIRECT($A$4&amp;"!$A$32:$A$132"),0,1,1),IF(G30&lt;0,0,(ROUNDUP(G30,2)-G30)*100*_xlfn.XLOOKUP(G30,INDIRECT($A$4&amp;"!$G$32:$G$132"),INDIRECT($A$4&amp;"!$A$32:$A$132"),0,-1,-1)+(G30-ROUNDDOWN(G30,2))*100*_xlfn.XLOOKUP(G30,INDIRECT($A$4&amp;"!$G$32:$G$132"),INDIRECT($A$4&amp;"!$A$32:$A$132"),0,1,1)))</f>
        <v>0.99932413053582458</v>
      </c>
      <c r="I30" s="84">
        <f t="shared" ca="1" si="1"/>
        <v>402.00751422084579</v>
      </c>
      <c r="K30" s="36">
        <f t="shared" ca="1" si="0"/>
        <v>18.870150358154206</v>
      </c>
      <c r="L30" s="51">
        <f t="shared" ca="1" si="2"/>
        <v>0.78661776421664675</v>
      </c>
      <c r="M30" s="35" cm="1">
        <f t="array" aca="1" ref="M30" ca="1">IF(ROUND(ROUND(L30,2)-L30,4)=0,_xlfn.XLOOKUP(L30,INDIRECT($A$4&amp;"!$G$32:$G$132"),INDIRECT($A$4&amp;"!$A$32:$A$132"),0,1,1),IF(L30&lt;0,0,(ROUNDUP(L30,2)-L30)*100*_xlfn.XLOOKUP(L30,INDIRECT($A$4&amp;"!$G$32:$G$132"),INDIRECT($A$4&amp;"!$A$32:$A$132"),0,-1,-1)+(L30-ROUNDDOWN(L30,2))*100*_xlfn.XLOOKUP(L30,INDIRECT($A$4&amp;"!$G$32:$G$132"),INDIRECT($A$4&amp;"!$A$32:$A$132"),0,1,1)))</f>
        <v>0.99926782870415942</v>
      </c>
      <c r="N30" s="67">
        <f t="shared" ca="1" si="3"/>
        <v>401.98486515363908</v>
      </c>
    </row>
    <row r="31" spans="1:14" x14ac:dyDescent="0.35">
      <c r="A31" s="32">
        <f t="shared" si="4"/>
        <v>46705</v>
      </c>
      <c r="B31" s="65" cm="1">
        <f t="array" aca="1" ref="B31" ca="1">_xlfn.XLOOKUP(A31,INDIRECT($A$5&amp;"!$AJ$41:$AJ$406"),INDIRECT($A$5&amp;"!$An$41:$An$406"))*SUM($F$3:$I$3)</f>
        <v>0</v>
      </c>
      <c r="C31" s="65" cm="1">
        <f t="array" aca="1" ref="C31" ca="1">_xlfn.XLOOKUP(A31,INDIRECT($A$5&amp;"!$AJ$41:$AJ$406"),INDIRECT($A$5&amp;"!$Ak$41:$Ak$406"))*SUM($F$3:$I$3)</f>
        <v>0</v>
      </c>
      <c r="D31" s="65" cm="1">
        <f t="array" aca="1" ref="D31" ca="1">_xlfn.XLOOKUP(A31,INDIRECT($A$5&amp;"!$AJ$41:$AJ$406"),INDIRECT($A$5&amp;"!$AO$41:$AO$406"))*SUM($F$3:$I$3)</f>
        <v>24.5</v>
      </c>
      <c r="E31" s="34" cm="1">
        <f t="array" ref="E31">SUMPRODUCT(('PT Storengy'!$B$8:$I$372)*('PT Storengy'!$A$8:$A$372=$A31)*('PT Storengy'!$A$5:$H$5=$A$6)*('PT Storengy'!$B$7:$I$7=$A$7))</f>
        <v>0</v>
      </c>
      <c r="F31" s="36">
        <f t="shared" ca="1" si="5"/>
        <v>18.870150358154206</v>
      </c>
      <c r="G31" s="51">
        <f t="shared" ca="1" si="6"/>
        <v>0.78661776421664675</v>
      </c>
      <c r="H31" s="35" cm="1">
        <f t="array" aca="1" ref="H31" ca="1">IF(ROUND(ROUND(G31,2)-G31,4)=0,_xlfn.XLOOKUP(G31,INDIRECT($A$4&amp;"!$G$32:$G$132"),INDIRECT($A$4&amp;"!$A$32:$A$132"),0,1,1),IF(G31&lt;0,0,(ROUNDUP(G31,2)-G31)*100*_xlfn.XLOOKUP(G31,INDIRECT($A$4&amp;"!$G$32:$G$132"),INDIRECT($A$4&amp;"!$A$32:$A$132"),0,-1,-1)+(G31-ROUNDDOWN(G31,2))*100*_xlfn.XLOOKUP(G31,INDIRECT($A$4&amp;"!$G$32:$G$132"),INDIRECT($A$4&amp;"!$A$32:$A$132"),0,1,1)))</f>
        <v>0.99926782870415942</v>
      </c>
      <c r="I31" s="84">
        <f t="shared" ca="1" si="1"/>
        <v>401.98486515363908</v>
      </c>
      <c r="K31" s="36">
        <f t="shared" ca="1" si="0"/>
        <v>18.46819398890117</v>
      </c>
      <c r="L31" s="51">
        <f t="shared" ca="1" si="2"/>
        <v>0.7702102187001717</v>
      </c>
      <c r="M31" s="35" cm="1">
        <f t="array" aca="1" ref="M31" ca="1">IF(ROUND(ROUND(L31,2)-L31,4)=0,_xlfn.XLOOKUP(L31,INDIRECT($A$4&amp;"!$G$32:$G$132"),INDIRECT($A$4&amp;"!$A$32:$A$132"),0,1,1),IF(L31&lt;0,0,(ROUNDUP(L31,2)-L31)*100*_xlfn.XLOOKUP(L31,INDIRECT($A$4&amp;"!$G$32:$G$132"),INDIRECT($A$4&amp;"!$A$32:$A$132"),0,-1,-1)+(L31-ROUNDDOWN(L31,2))*100*_xlfn.XLOOKUP(L31,INDIRECT($A$4&amp;"!$G$32:$G$132"),INDIRECT($A$4&amp;"!$A$32:$A$132"),0,1,1)))</f>
        <v>0.99919699261257711</v>
      </c>
      <c r="N31" s="67">
        <f t="shared" ca="1" si="3"/>
        <v>401.95636925303586</v>
      </c>
    </row>
    <row r="32" spans="1:14" x14ac:dyDescent="0.35">
      <c r="A32" s="32">
        <f t="shared" si="4"/>
        <v>46706</v>
      </c>
      <c r="B32" s="65" cm="1">
        <f t="array" aca="1" ref="B32" ca="1">_xlfn.XLOOKUP(A32,INDIRECT($A$5&amp;"!$AJ$41:$AJ$406"),INDIRECT($A$5&amp;"!$An$41:$An$406"))*SUM($F$3:$I$3)</f>
        <v>0</v>
      </c>
      <c r="C32" s="65" cm="1">
        <f t="array" aca="1" ref="C32" ca="1">_xlfn.XLOOKUP(A32,INDIRECT($A$5&amp;"!$AJ$41:$AJ$406"),INDIRECT($A$5&amp;"!$Ak$41:$Ak$406"))*SUM($F$3:$I$3)</f>
        <v>0</v>
      </c>
      <c r="D32" s="65" cm="1">
        <f t="array" aca="1" ref="D32" ca="1">_xlfn.XLOOKUP(A32,INDIRECT($A$5&amp;"!$AJ$41:$AJ$406"),INDIRECT($A$5&amp;"!$AO$41:$AO$406"))*SUM($F$3:$I$3)</f>
        <v>24.5</v>
      </c>
      <c r="E32" s="34" cm="1">
        <f t="array" ref="E32">SUMPRODUCT(('PT Storengy'!$B$8:$I$372)*('PT Storengy'!$A$8:$A$372=$A32)*('PT Storengy'!$A$5:$H$5=$A$6)*('PT Storengy'!$B$7:$I$7=$A$7))</f>
        <v>0</v>
      </c>
      <c r="F32" s="36">
        <f t="shared" ca="1" si="5"/>
        <v>18.46819398890117</v>
      </c>
      <c r="G32" s="51">
        <f t="shared" ca="1" si="6"/>
        <v>0.7702102187001717</v>
      </c>
      <c r="H32" s="35" cm="1">
        <f t="array" aca="1" ref="H32" ca="1">IF(ROUND(ROUND(G32,2)-G32,4)=0,_xlfn.XLOOKUP(G32,INDIRECT($A$4&amp;"!$G$32:$G$132"),INDIRECT($A$4&amp;"!$A$32:$A$132"),0,1,1),IF(G32&lt;0,0,(ROUNDUP(G32,2)-G32)*100*_xlfn.XLOOKUP(G32,INDIRECT($A$4&amp;"!$G$32:$G$132"),INDIRECT($A$4&amp;"!$A$32:$A$132"),0,-1,-1)+(G32-ROUNDDOWN(G32,2))*100*_xlfn.XLOOKUP(G32,INDIRECT($A$4&amp;"!$G$32:$G$132"),INDIRECT($A$4&amp;"!$A$32:$A$132"),0,1,1)))</f>
        <v>0.99919699261257711</v>
      </c>
      <c r="I32" s="84">
        <f t="shared" ca="1" si="1"/>
        <v>401.95636925303586</v>
      </c>
      <c r="K32" s="36">
        <f t="shared" ca="1" si="0"/>
        <v>18.066270066494038</v>
      </c>
      <c r="L32" s="51">
        <f t="shared" ca="1" si="2"/>
        <v>0.75380383628168046</v>
      </c>
      <c r="M32" s="35" cm="1">
        <f t="array" aca="1" ref="M32" ca="1">IF(ROUND(ROUND(L32,2)-L32,4)=0,_xlfn.XLOOKUP(L32,INDIRECT($A$4&amp;"!$G$32:$G$132"),INDIRECT($A$4&amp;"!$A$32:$A$132"),0,1,1),IF(L32&lt;0,0,(ROUNDUP(L32,2)-L32)*100*_xlfn.XLOOKUP(L32,INDIRECT($A$4&amp;"!$G$32:$G$132"),INDIRECT($A$4&amp;"!$A$32:$A$132"),0,-1,-1)+(L32-ROUNDDOWN(L32,2))*100*_xlfn.XLOOKUP(L32,INDIRECT($A$4&amp;"!$G$32:$G$132"),INDIRECT($A$4&amp;"!$A$32:$A$132"),0,1,1)))</f>
        <v>0.99911633512503273</v>
      </c>
      <c r="N32" s="67">
        <f t="shared" ca="1" si="3"/>
        <v>401.92392240713252</v>
      </c>
    </row>
    <row r="33" spans="1:14" x14ac:dyDescent="0.35">
      <c r="A33" s="32">
        <f t="shared" si="4"/>
        <v>46707</v>
      </c>
      <c r="B33" s="65" cm="1">
        <f t="array" aca="1" ref="B33" ca="1">_xlfn.XLOOKUP(A33,INDIRECT($A$5&amp;"!$AJ$41:$AJ$406"),INDIRECT($A$5&amp;"!$An$41:$An$406"))*SUM($F$3:$I$3)</f>
        <v>0</v>
      </c>
      <c r="C33" s="65" cm="1">
        <f t="array" aca="1" ref="C33" ca="1">_xlfn.XLOOKUP(A33,INDIRECT($A$5&amp;"!$AJ$41:$AJ$406"),INDIRECT($A$5&amp;"!$Ak$41:$Ak$406"))*SUM($F$3:$I$3)</f>
        <v>0</v>
      </c>
      <c r="D33" s="65" cm="1">
        <f t="array" aca="1" ref="D33" ca="1">_xlfn.XLOOKUP(A33,INDIRECT($A$5&amp;"!$AJ$41:$AJ$406"),INDIRECT($A$5&amp;"!$AO$41:$AO$406"))*SUM($F$3:$I$3)</f>
        <v>24.5</v>
      </c>
      <c r="E33" s="34" cm="1">
        <f t="array" ref="E33">SUMPRODUCT(('PT Storengy'!$B$8:$I$372)*('PT Storengy'!$A$8:$A$372=$A33)*('PT Storengy'!$A$5:$H$5=$A$6)*('PT Storengy'!$B$7:$I$7=$A$7))</f>
        <v>0</v>
      </c>
      <c r="F33" s="36">
        <f t="shared" ca="1" si="5"/>
        <v>18.066270066494038</v>
      </c>
      <c r="G33" s="51">
        <f t="shared" ca="1" si="6"/>
        <v>0.75380383628168046</v>
      </c>
      <c r="H33" s="35" cm="1">
        <f t="array" aca="1" ref="H33" ca="1">IF(ROUND(ROUND(G33,2)-G33,4)=0,_xlfn.XLOOKUP(G33,INDIRECT($A$4&amp;"!$G$32:$G$132"),INDIRECT($A$4&amp;"!$A$32:$A$132"),0,1,1),IF(G33&lt;0,0,(ROUNDUP(G33,2)-G33)*100*_xlfn.XLOOKUP(G33,INDIRECT($A$4&amp;"!$G$32:$G$132"),INDIRECT($A$4&amp;"!$A$32:$A$132"),0,-1,-1)+(G33-ROUNDDOWN(G33,2))*100*_xlfn.XLOOKUP(G33,INDIRECT($A$4&amp;"!$G$32:$G$132"),INDIRECT($A$4&amp;"!$A$32:$A$132"),0,1,1)))</f>
        <v>0.99911633512503273</v>
      </c>
      <c r="I33" s="84">
        <f t="shared" ca="1" si="1"/>
        <v>401.92392240713252</v>
      </c>
      <c r="K33" s="36">
        <f t="shared" ca="1" si="0"/>
        <v>17.664378588313625</v>
      </c>
      <c r="L33" s="51">
        <f t="shared" ca="1" si="2"/>
        <v>0.73739877822424649</v>
      </c>
      <c r="M33" s="35" cm="1">
        <f t="array" aca="1" ref="M33" ca="1">IF(ROUND(ROUND(L33,2)-L33,4)=0,_xlfn.XLOOKUP(L33,INDIRECT($A$4&amp;"!$G$32:$G$132"),INDIRECT($A$4&amp;"!$A$32:$A$132"),0,1,1),IF(L33&lt;0,0,(ROUNDUP(L33,2)-L33)*100*_xlfn.XLOOKUP(L33,INDIRECT($A$4&amp;"!$G$32:$G$132"),INDIRECT($A$4&amp;"!$A$32:$A$132"),0,-1,-1)+(L33-ROUNDDOWN(L33,2))*100*_xlfn.XLOOKUP(L33,INDIRECT($A$4&amp;"!$G$32:$G$132"),INDIRECT($A$4&amp;"!$A$32:$A$132"),0,1,1)))</f>
        <v>0.99903568414834709</v>
      </c>
      <c r="N33" s="67">
        <f t="shared" ca="1" si="3"/>
        <v>401.89147818041351</v>
      </c>
    </row>
    <row r="34" spans="1:14" x14ac:dyDescent="0.35">
      <c r="A34" s="32">
        <f t="shared" si="4"/>
        <v>46708</v>
      </c>
      <c r="B34" s="65" cm="1">
        <f t="array" aca="1" ref="B34" ca="1">_xlfn.XLOOKUP(A34,INDIRECT($A$5&amp;"!$AJ$41:$AJ$406"),INDIRECT($A$5&amp;"!$An$41:$An$406"))*SUM($F$3:$I$3)</f>
        <v>0</v>
      </c>
      <c r="C34" s="65" cm="1">
        <f t="array" aca="1" ref="C34" ca="1">_xlfn.XLOOKUP(A34,INDIRECT($A$5&amp;"!$AJ$41:$AJ$406"),INDIRECT($A$5&amp;"!$Ak$41:$Ak$406"))*SUM($F$3:$I$3)</f>
        <v>0</v>
      </c>
      <c r="D34" s="65" cm="1">
        <f t="array" aca="1" ref="D34" ca="1">_xlfn.XLOOKUP(A34,INDIRECT($A$5&amp;"!$AJ$41:$AJ$406"),INDIRECT($A$5&amp;"!$AO$41:$AO$406"))*SUM($F$3:$I$3)</f>
        <v>24.5</v>
      </c>
      <c r="E34" s="34" cm="1">
        <f t="array" ref="E34">SUMPRODUCT(('PT Storengy'!$B$8:$I$372)*('PT Storengy'!$A$8:$A$372=$A34)*('PT Storengy'!$A$5:$H$5=$A$6)*('PT Storengy'!$B$7:$I$7=$A$7))</f>
        <v>0</v>
      </c>
      <c r="F34" s="36">
        <f t="shared" ca="1" si="5"/>
        <v>17.664378588313625</v>
      </c>
      <c r="G34" s="51">
        <f t="shared" ca="1" si="6"/>
        <v>0.73739877822424649</v>
      </c>
      <c r="H34" s="35" cm="1">
        <f t="array" aca="1" ref="H34" ca="1">IF(ROUND(ROUND(G34,2)-G34,4)=0,_xlfn.XLOOKUP(G34,INDIRECT($A$4&amp;"!$G$32:$G$132"),INDIRECT($A$4&amp;"!$A$32:$A$132"),0,1,1),IF(G34&lt;0,0,(ROUNDUP(G34,2)-G34)*100*_xlfn.XLOOKUP(G34,INDIRECT($A$4&amp;"!$G$32:$G$132"),INDIRECT($A$4&amp;"!$A$32:$A$132"),0,-1,-1)+(G34-ROUNDDOWN(G34,2))*100*_xlfn.XLOOKUP(G34,INDIRECT($A$4&amp;"!$G$32:$G$132"),INDIRECT($A$4&amp;"!$A$32:$A$132"),0,1,1)))</f>
        <v>0.99903568414834709</v>
      </c>
      <c r="I34" s="84">
        <f t="shared" ca="1" si="1"/>
        <v>401.89147818041351</v>
      </c>
      <c r="K34" s="36">
        <f t="shared" ca="1" si="0"/>
        <v>17.262519551740958</v>
      </c>
      <c r="L34" s="51">
        <f t="shared" ca="1" si="2"/>
        <v>0.72099504442096429</v>
      </c>
      <c r="M34" s="35" cm="1">
        <f t="array" aca="1" ref="M34" ca="1">IF(ROUND(ROUND(L34,2)-L34,4)=0,_xlfn.XLOOKUP(L34,INDIRECT($A$4&amp;"!$G$32:$G$132"),INDIRECT($A$4&amp;"!$A$32:$A$132"),0,1,1),IF(L34&lt;0,0,(ROUNDUP(L34,2)-L34)*100*_xlfn.XLOOKUP(L34,INDIRECT($A$4&amp;"!$G$32:$G$132"),INDIRECT($A$4&amp;"!$A$32:$A$132"),0,-1,-1)+(L34-ROUNDDOWN(L34,2))*100*_xlfn.XLOOKUP(L34,INDIRECT($A$4&amp;"!$G$32:$G$132"),INDIRECT($A$4&amp;"!$A$32:$A$132"),0,1,1)))</f>
        <v>0.99895503968199439</v>
      </c>
      <c r="N34" s="67">
        <f t="shared" ca="1" si="3"/>
        <v>401.85903657266732</v>
      </c>
    </row>
    <row r="35" spans="1:14" x14ac:dyDescent="0.35">
      <c r="A35" s="32">
        <f t="shared" si="4"/>
        <v>46709</v>
      </c>
      <c r="B35" s="65" cm="1">
        <f t="array" aca="1" ref="B35" ca="1">_xlfn.XLOOKUP(A35,INDIRECT($A$5&amp;"!$AJ$41:$AJ$406"),INDIRECT($A$5&amp;"!$An$41:$An$406"))*SUM($F$3:$I$3)</f>
        <v>0</v>
      </c>
      <c r="C35" s="65" cm="1">
        <f t="array" aca="1" ref="C35" ca="1">_xlfn.XLOOKUP(A35,INDIRECT($A$5&amp;"!$AJ$41:$AJ$406"),INDIRECT($A$5&amp;"!$Ak$41:$Ak$406"))*SUM($F$3:$I$3)</f>
        <v>0</v>
      </c>
      <c r="D35" s="65" cm="1">
        <f t="array" aca="1" ref="D35" ca="1">_xlfn.XLOOKUP(A35,INDIRECT($A$5&amp;"!$AJ$41:$AJ$406"),INDIRECT($A$5&amp;"!$AO$41:$AO$406"))*SUM($F$3:$I$3)</f>
        <v>24.5</v>
      </c>
      <c r="E35" s="34" cm="1">
        <f t="array" ref="E35">SUMPRODUCT(('PT Storengy'!$B$8:$I$372)*('PT Storengy'!$A$8:$A$372=$A35)*('PT Storengy'!$A$5:$H$5=$A$6)*('PT Storengy'!$B$7:$I$7=$A$7))</f>
        <v>0</v>
      </c>
      <c r="F35" s="36">
        <f t="shared" ca="1" si="5"/>
        <v>17.262519551740958</v>
      </c>
      <c r="G35" s="51">
        <f t="shared" ca="1" si="6"/>
        <v>0.72099504442096429</v>
      </c>
      <c r="H35" s="35" cm="1">
        <f t="array" aca="1" ref="H35" ca="1">IF(ROUND(ROUND(G35,2)-G35,4)=0,_xlfn.XLOOKUP(G35,INDIRECT($A$4&amp;"!$G$32:$G$132"),INDIRECT($A$4&amp;"!$A$32:$A$132"),0,1,1),IF(G35&lt;0,0,(ROUNDUP(G35,2)-G35)*100*_xlfn.XLOOKUP(G35,INDIRECT($A$4&amp;"!$G$32:$G$132"),INDIRECT($A$4&amp;"!$A$32:$A$132"),0,-1,-1)+(G35-ROUNDDOWN(G35,2))*100*_xlfn.XLOOKUP(G35,INDIRECT($A$4&amp;"!$G$32:$G$132"),INDIRECT($A$4&amp;"!$A$32:$A$132"),0,1,1)))</f>
        <v>0.99895503968199439</v>
      </c>
      <c r="I35" s="84">
        <f t="shared" ca="1" si="1"/>
        <v>401.85903657266732</v>
      </c>
      <c r="K35" s="36">
        <f t="shared" ca="1" si="0"/>
        <v>16.860692954157276</v>
      </c>
      <c r="L35" s="51">
        <f t="shared" ca="1" si="2"/>
        <v>0.70459263476493705</v>
      </c>
      <c r="M35" s="35" cm="1">
        <f t="array" aca="1" ref="M35" ca="1">IF(ROUND(ROUND(L35,2)-L35,4)=0,_xlfn.XLOOKUP(L35,INDIRECT($A$4&amp;"!$G$32:$G$132"),INDIRECT($A$4&amp;"!$A$32:$A$132"),0,1,1),IF(L35&lt;0,0,(ROUNDUP(L35,2)-L35)*100*_xlfn.XLOOKUP(L35,INDIRECT($A$4&amp;"!$G$32:$G$132"),INDIRECT($A$4&amp;"!$A$32:$A$132"),0,-1,-1)+(L35-ROUNDDOWN(L35,2))*100*_xlfn.XLOOKUP(L35,INDIRECT($A$4&amp;"!$G$32:$G$132"),INDIRECT($A$4&amp;"!$A$32:$A$132"),0,1,1)))</f>
        <v>0.99887440172544917</v>
      </c>
      <c r="N35" s="67">
        <f t="shared" ca="1" si="3"/>
        <v>401.82659758368266</v>
      </c>
    </row>
    <row r="36" spans="1:14" x14ac:dyDescent="0.35">
      <c r="A36" s="32">
        <f t="shared" si="4"/>
        <v>46710</v>
      </c>
      <c r="B36" s="65" cm="1">
        <f t="array" aca="1" ref="B36" ca="1">_xlfn.XLOOKUP(A36,INDIRECT($A$5&amp;"!$AJ$41:$AJ$406"),INDIRECT($A$5&amp;"!$An$41:$An$406"))*SUM($F$3:$I$3)</f>
        <v>0</v>
      </c>
      <c r="C36" s="65" cm="1">
        <f t="array" aca="1" ref="C36" ca="1">_xlfn.XLOOKUP(A36,INDIRECT($A$5&amp;"!$AJ$41:$AJ$406"),INDIRECT($A$5&amp;"!$Ak$41:$Ak$406"))*SUM($F$3:$I$3)</f>
        <v>0</v>
      </c>
      <c r="D36" s="65" cm="1">
        <f t="array" aca="1" ref="D36" ca="1">_xlfn.XLOOKUP(A36,INDIRECT($A$5&amp;"!$AJ$41:$AJ$406"),INDIRECT($A$5&amp;"!$AO$41:$AO$406"))*SUM($F$3:$I$3)</f>
        <v>24.5</v>
      </c>
      <c r="E36" s="34" cm="1">
        <f t="array" ref="E36">SUMPRODUCT(('PT Storengy'!$B$8:$I$372)*('PT Storengy'!$A$8:$A$372=$A36)*('PT Storengy'!$A$5:$H$5=$A$6)*('PT Storengy'!$B$7:$I$7=$A$7))</f>
        <v>0</v>
      </c>
      <c r="F36" s="36">
        <f t="shared" ca="1" si="5"/>
        <v>16.860692954157276</v>
      </c>
      <c r="G36" s="51">
        <f t="shared" ca="1" si="6"/>
        <v>0.70459263476493705</v>
      </c>
      <c r="H36" s="35" cm="1">
        <f t="array" aca="1" ref="H36" ca="1">IF(ROUND(ROUND(G36,2)-G36,4)=0,_xlfn.XLOOKUP(G36,INDIRECT($A$4&amp;"!$G$32:$G$132"),INDIRECT($A$4&amp;"!$A$32:$A$132"),0,1,1),IF(G36&lt;0,0,(ROUNDUP(G36,2)-G36)*100*_xlfn.XLOOKUP(G36,INDIRECT($A$4&amp;"!$G$32:$G$132"),INDIRECT($A$4&amp;"!$A$32:$A$132"),0,-1,-1)+(G36-ROUNDDOWN(G36,2))*100*_xlfn.XLOOKUP(G36,INDIRECT($A$4&amp;"!$G$32:$G$132"),INDIRECT($A$4&amp;"!$A$32:$A$132"),0,1,1)))</f>
        <v>0.99887440172544917</v>
      </c>
      <c r="I36" s="84">
        <f t="shared" ca="1" si="1"/>
        <v>401.82659758368266</v>
      </c>
      <c r="K36" s="36">
        <f t="shared" ca="1" si="0"/>
        <v>16.458898792944026</v>
      </c>
      <c r="L36" s="51">
        <f t="shared" ca="1" si="2"/>
        <v>0.6881915491492766</v>
      </c>
      <c r="M36" s="35" cm="1">
        <f t="array" aca="1" ref="M36" ca="1">IF(ROUND(ROUND(L36,2)-L36,4)=0,_xlfn.XLOOKUP(L36,INDIRECT($A$4&amp;"!$G$32:$G$132"),INDIRECT($A$4&amp;"!$A$32:$A$132"),0,1,1),IF(L36&lt;0,0,(ROUNDUP(L36,2)-L36)*100*_xlfn.XLOOKUP(L36,INDIRECT($A$4&amp;"!$G$32:$G$132"),INDIRECT($A$4&amp;"!$A$32:$A$132"),0,-1,-1)+(L36-ROUNDDOWN(L36,2))*100*_xlfn.XLOOKUP(L36,INDIRECT($A$4&amp;"!$G$32:$G$132"),INDIRECT($A$4&amp;"!$A$32:$A$132"),0,1,1)))</f>
        <v>0.99879377027818572</v>
      </c>
      <c r="N36" s="67">
        <f t="shared" ca="1" si="3"/>
        <v>401.79416121324795</v>
      </c>
    </row>
    <row r="37" spans="1:14" x14ac:dyDescent="0.35">
      <c r="A37" s="32">
        <f t="shared" si="4"/>
        <v>46711</v>
      </c>
      <c r="B37" s="65" cm="1">
        <f t="array" aca="1" ref="B37" ca="1">_xlfn.XLOOKUP(A37,INDIRECT($A$5&amp;"!$AJ$41:$AJ$406"),INDIRECT($A$5&amp;"!$An$41:$An$406"))*SUM($F$3:$I$3)</f>
        <v>0</v>
      </c>
      <c r="C37" s="65" cm="1">
        <f t="array" aca="1" ref="C37" ca="1">_xlfn.XLOOKUP(A37,INDIRECT($A$5&amp;"!$AJ$41:$AJ$406"),INDIRECT($A$5&amp;"!$Ak$41:$Ak$406"))*SUM($F$3:$I$3)</f>
        <v>0</v>
      </c>
      <c r="D37" s="65" cm="1">
        <f t="array" aca="1" ref="D37" ca="1">_xlfn.XLOOKUP(A37,INDIRECT($A$5&amp;"!$AJ$41:$AJ$406"),INDIRECT($A$5&amp;"!$AO$41:$AO$406"))*SUM($F$3:$I$3)</f>
        <v>24.5</v>
      </c>
      <c r="E37" s="34" cm="1">
        <f t="array" ref="E37">SUMPRODUCT(('PT Storengy'!$B$8:$I$372)*('PT Storengy'!$A$8:$A$372=$A37)*('PT Storengy'!$A$5:$H$5=$A$6)*('PT Storengy'!$B$7:$I$7=$A$7))</f>
        <v>0</v>
      </c>
      <c r="F37" s="36">
        <f t="shared" ca="1" si="5"/>
        <v>16.458898792944026</v>
      </c>
      <c r="G37" s="51">
        <f t="shared" ca="1" si="6"/>
        <v>0.6881915491492766</v>
      </c>
      <c r="H37" s="35" cm="1">
        <f t="array" aca="1" ref="H37" ca="1">IF(ROUND(ROUND(G37,2)-G37,4)=0,_xlfn.XLOOKUP(G37,INDIRECT($A$4&amp;"!$G$32:$G$132"),INDIRECT($A$4&amp;"!$A$32:$A$132"),0,1,1),IF(G37&lt;0,0,(ROUNDUP(G37,2)-G37)*100*_xlfn.XLOOKUP(G37,INDIRECT($A$4&amp;"!$G$32:$G$132"),INDIRECT($A$4&amp;"!$A$32:$A$132"),0,-1,-1)+(G37-ROUNDDOWN(G37,2))*100*_xlfn.XLOOKUP(G37,INDIRECT($A$4&amp;"!$G$32:$G$132"),INDIRECT($A$4&amp;"!$A$32:$A$132"),0,1,1)))</f>
        <v>0.99879377027818572</v>
      </c>
      <c r="I37" s="84">
        <f t="shared" ca="1" si="1"/>
        <v>401.79416121324795</v>
      </c>
      <c r="K37" s="36">
        <f t="shared" ca="1" si="0"/>
        <v>16.057137065482873</v>
      </c>
      <c r="L37" s="51">
        <f t="shared" ca="1" si="2"/>
        <v>0.67179178746710311</v>
      </c>
      <c r="M37" s="35" cm="1">
        <f t="array" aca="1" ref="M37" ca="1">IF(ROUND(ROUND(L37,2)-L37,4)=0,_xlfn.XLOOKUP(L37,INDIRECT($A$4&amp;"!$G$32:$G$132"),INDIRECT($A$4&amp;"!$A$32:$A$132"),0,1,1),IF(L37&lt;0,0,(ROUNDUP(L37,2)-L37)*100*_xlfn.XLOOKUP(L37,INDIRECT($A$4&amp;"!$G$32:$G$132"),INDIRECT($A$4&amp;"!$A$32:$A$132"),0,-1,-1)+(L37-ROUNDDOWN(L37,2))*100*_xlfn.XLOOKUP(L37,INDIRECT($A$4&amp;"!$G$32:$G$132"),INDIRECT($A$4&amp;"!$A$32:$A$132"),0,1,1)))</f>
        <v>0.99871314533967903</v>
      </c>
      <c r="N37" s="67">
        <f t="shared" ca="1" si="3"/>
        <v>401.76172746115196</v>
      </c>
    </row>
    <row r="38" spans="1:14" x14ac:dyDescent="0.35">
      <c r="A38" s="32">
        <f t="shared" si="4"/>
        <v>46712</v>
      </c>
      <c r="B38" s="65" cm="1">
        <f t="array" aca="1" ref="B38" ca="1">_xlfn.XLOOKUP(A38,INDIRECT($A$5&amp;"!$AJ$41:$AJ$406"),INDIRECT($A$5&amp;"!$An$41:$An$406"))*SUM($F$3:$I$3)</f>
        <v>0</v>
      </c>
      <c r="C38" s="65" cm="1">
        <f t="array" aca="1" ref="C38" ca="1">_xlfn.XLOOKUP(A38,INDIRECT($A$5&amp;"!$AJ$41:$AJ$406"),INDIRECT($A$5&amp;"!$Ak$41:$Ak$406"))*SUM($F$3:$I$3)</f>
        <v>0</v>
      </c>
      <c r="D38" s="65" cm="1">
        <f t="array" aca="1" ref="D38" ca="1">_xlfn.XLOOKUP(A38,INDIRECT($A$5&amp;"!$AJ$41:$AJ$406"),INDIRECT($A$5&amp;"!$AO$41:$AO$406"))*SUM($F$3:$I$3)</f>
        <v>24.5</v>
      </c>
      <c r="E38" s="34" cm="1">
        <f t="array" ref="E38">SUMPRODUCT(('PT Storengy'!$B$8:$I$372)*('PT Storengy'!$A$8:$A$372=$A38)*('PT Storengy'!$A$5:$H$5=$A$6)*('PT Storengy'!$B$7:$I$7=$A$7))</f>
        <v>0</v>
      </c>
      <c r="F38" s="36">
        <f t="shared" ca="1" si="5"/>
        <v>16.057137065482873</v>
      </c>
      <c r="G38" s="51">
        <f t="shared" ca="1" si="6"/>
        <v>0.67179178746710311</v>
      </c>
      <c r="H38" s="35" cm="1">
        <f t="array" aca="1" ref="H38" ca="1">IF(ROUND(ROUND(G38,2)-G38,4)=0,_xlfn.XLOOKUP(G38,INDIRECT($A$4&amp;"!$G$32:$G$132"),INDIRECT($A$4&amp;"!$A$32:$A$132"),0,1,1),IF(G38&lt;0,0,(ROUNDUP(G38,2)-G38)*100*_xlfn.XLOOKUP(G38,INDIRECT($A$4&amp;"!$G$32:$G$132"),INDIRECT($A$4&amp;"!$A$32:$A$132"),0,-1,-1)+(G38-ROUNDDOWN(G38,2))*100*_xlfn.XLOOKUP(G38,INDIRECT($A$4&amp;"!$G$32:$G$132"),INDIRECT($A$4&amp;"!$A$32:$A$132"),0,1,1)))</f>
        <v>0.99871314533967903</v>
      </c>
      <c r="I38" s="84">
        <f t="shared" ca="1" si="1"/>
        <v>401.76172746115196</v>
      </c>
      <c r="K38" s="36">
        <f t="shared" ca="1" si="0"/>
        <v>15.655407769155691</v>
      </c>
      <c r="L38" s="51">
        <f t="shared" ca="1" si="2"/>
        <v>0.65539334961154583</v>
      </c>
      <c r="M38" s="35" cm="1">
        <f t="array" aca="1" ref="M38" ca="1">IF(ROUND(ROUND(L38,2)-L38,4)=0,_xlfn.XLOOKUP(L38,INDIRECT($A$4&amp;"!$G$32:$G$132"),INDIRECT($A$4&amp;"!$A$32:$A$132"),0,1,1),IF(L38&lt;0,0,(ROUNDUP(L38,2)-L38)*100*_xlfn.XLOOKUP(L38,INDIRECT($A$4&amp;"!$G$32:$G$132"),INDIRECT($A$4&amp;"!$A$32:$A$132"),0,-1,-1)+(L38-ROUNDDOWN(L38,2))*100*_xlfn.XLOOKUP(L38,INDIRECT($A$4&amp;"!$G$32:$G$132"),INDIRECT($A$4&amp;"!$A$32:$A$132"),0,1,1)))</f>
        <v>0.99863252690940352</v>
      </c>
      <c r="N38" s="67">
        <f t="shared" ca="1" si="3"/>
        <v>401.72929632718342</v>
      </c>
    </row>
    <row r="39" spans="1:14" x14ac:dyDescent="0.35">
      <c r="A39" s="32">
        <f t="shared" si="4"/>
        <v>46713</v>
      </c>
      <c r="B39" s="65" cm="1">
        <f t="array" aca="1" ref="B39" ca="1">_xlfn.XLOOKUP(A39,INDIRECT($A$5&amp;"!$AJ$41:$AJ$406"),INDIRECT($A$5&amp;"!$An$41:$An$406"))*SUM($F$3:$I$3)</f>
        <v>0</v>
      </c>
      <c r="C39" s="65" cm="1">
        <f t="array" aca="1" ref="C39" ca="1">_xlfn.XLOOKUP(A39,INDIRECT($A$5&amp;"!$AJ$41:$AJ$406"),INDIRECT($A$5&amp;"!$Ak$41:$Ak$406"))*SUM($F$3:$I$3)</f>
        <v>0</v>
      </c>
      <c r="D39" s="65" cm="1">
        <f t="array" aca="1" ref="D39" ca="1">_xlfn.XLOOKUP(A39,INDIRECT($A$5&amp;"!$AJ$41:$AJ$406"),INDIRECT($A$5&amp;"!$AO$41:$AO$406"))*SUM($F$3:$I$3)</f>
        <v>24.5</v>
      </c>
      <c r="E39" s="34" cm="1">
        <f t="array" ref="E39">SUMPRODUCT(('PT Storengy'!$B$8:$I$372)*('PT Storengy'!$A$8:$A$372=$A39)*('PT Storengy'!$A$5:$H$5=$A$6)*('PT Storengy'!$B$7:$I$7=$A$7))</f>
        <v>0</v>
      </c>
      <c r="F39" s="36">
        <f t="shared" ca="1" si="5"/>
        <v>15.655407769155691</v>
      </c>
      <c r="G39" s="51">
        <f t="shared" ca="1" si="6"/>
        <v>0.65539334961154583</v>
      </c>
      <c r="H39" s="35" cm="1">
        <f t="array" aca="1" ref="H39" ca="1">IF(ROUND(ROUND(G39,2)-G39,4)=0,_xlfn.XLOOKUP(G39,INDIRECT($A$4&amp;"!$G$32:$G$132"),INDIRECT($A$4&amp;"!$A$32:$A$132"),0,1,1),IF(G39&lt;0,0,(ROUNDUP(G39,2)-G39)*100*_xlfn.XLOOKUP(G39,INDIRECT($A$4&amp;"!$G$32:$G$132"),INDIRECT($A$4&amp;"!$A$32:$A$132"),0,-1,-1)+(G39-ROUNDDOWN(G39,2))*100*_xlfn.XLOOKUP(G39,INDIRECT($A$4&amp;"!$G$32:$G$132"),INDIRECT($A$4&amp;"!$A$32:$A$132"),0,1,1)))</f>
        <v>0.99863252690940352</v>
      </c>
      <c r="I39" s="84">
        <f t="shared" ca="1" si="1"/>
        <v>401.72929632718342</v>
      </c>
      <c r="K39" s="36">
        <f t="shared" ca="1" si="0"/>
        <v>15.256143596669006</v>
      </c>
      <c r="L39" s="51">
        <f t="shared" ca="1" si="2"/>
        <v>0.63899623547574247</v>
      </c>
      <c r="M39" s="35" cm="1">
        <f t="array" aca="1" ref="M39" ca="1">IF(ROUND(ROUND(L39,2)-L39,4)=0,_xlfn.XLOOKUP(L39,INDIRECT($A$4&amp;"!$G$32:$G$132"),INDIRECT($A$4&amp;"!$A$32:$A$132"),0,1,1),IF(L39&lt;0,0,(ROUNDUP(L39,2)-L39)*100*_xlfn.XLOOKUP(L39,INDIRECT($A$4&amp;"!$G$32:$G$132"),INDIRECT($A$4&amp;"!$A$32:$A$132"),0,-1,-1)+(L39-ROUNDDOWN(L39,2))*100*_xlfn.XLOOKUP(L39,INDIRECT($A$4&amp;"!$G$32:$G$132"),INDIRECT($A$4&amp;"!$A$32:$A$132"),0,1,1)))</f>
        <v>0.99250463712768311</v>
      </c>
      <c r="N39" s="67">
        <f t="shared" ca="1" si="3"/>
        <v>399.26417248668548</v>
      </c>
    </row>
    <row r="40" spans="1:14" x14ac:dyDescent="0.35">
      <c r="A40" s="32">
        <f t="shared" si="4"/>
        <v>46714</v>
      </c>
      <c r="B40" s="65" cm="1">
        <f t="array" aca="1" ref="B40" ca="1">_xlfn.XLOOKUP(A40,INDIRECT($A$5&amp;"!$AJ$41:$AJ$406"),INDIRECT($A$5&amp;"!$An$41:$An$406"))*SUM($F$3:$I$3)</f>
        <v>0</v>
      </c>
      <c r="C40" s="65" cm="1">
        <f t="array" aca="1" ref="C40" ca="1">_xlfn.XLOOKUP(A40,INDIRECT($A$5&amp;"!$AJ$41:$AJ$406"),INDIRECT($A$5&amp;"!$Ak$41:$Ak$406"))*SUM($F$3:$I$3)</f>
        <v>0</v>
      </c>
      <c r="D40" s="65" cm="1">
        <f t="array" aca="1" ref="D40" ca="1">_xlfn.XLOOKUP(A40,INDIRECT($A$5&amp;"!$AJ$41:$AJ$406"),INDIRECT($A$5&amp;"!$AO$41:$AO$406"))*SUM($F$3:$I$3)</f>
        <v>24.5</v>
      </c>
      <c r="E40" s="34" cm="1">
        <f t="array" ref="E40">SUMPRODUCT(('PT Storengy'!$B$8:$I$372)*('PT Storengy'!$A$8:$A$372=$A40)*('PT Storengy'!$A$5:$H$5=$A$6)*('PT Storengy'!$B$7:$I$7=$A$7))</f>
        <v>0</v>
      </c>
      <c r="F40" s="36">
        <f t="shared" ca="1" si="5"/>
        <v>15.256143596669006</v>
      </c>
      <c r="G40" s="51">
        <f t="shared" ca="1" si="6"/>
        <v>0.63899623547574247</v>
      </c>
      <c r="H40" s="35" cm="1">
        <f t="array" aca="1" ref="H40" ca="1">IF(ROUND(ROUND(G40,2)-G40,4)=0,_xlfn.XLOOKUP(G40,INDIRECT($A$4&amp;"!$G$32:$G$132"),INDIRECT($A$4&amp;"!$A$32:$A$132"),0,1,1),IF(G40&lt;0,0,(ROUNDUP(G40,2)-G40)*100*_xlfn.XLOOKUP(G40,INDIRECT($A$4&amp;"!$G$32:$G$132"),INDIRECT($A$4&amp;"!$A$32:$A$132"),0,-1,-1)+(G40-ROUNDDOWN(G40,2))*100*_xlfn.XLOOKUP(G40,INDIRECT($A$4&amp;"!$G$32:$G$132"),INDIRECT($A$4&amp;"!$A$32:$A$132"),0,1,1)))</f>
        <v>0.99250463712768311</v>
      </c>
      <c r="I40" s="84">
        <f t="shared" ca="1" si="1"/>
        <v>399.26417248668548</v>
      </c>
      <c r="K40" s="36">
        <f t="shared" ca="1" si="0"/>
        <v>14.860514458145481</v>
      </c>
      <c r="L40" s="51">
        <f t="shared" ca="1" si="2"/>
        <v>0.62269973863955119</v>
      </c>
      <c r="M40" s="35" cm="1">
        <f t="array" aca="1" ref="M40" ca="1">IF(ROUND(ROUND(L40,2)-L40,4)=0,_xlfn.XLOOKUP(L40,INDIRECT($A$4&amp;"!$G$32:$G$132"),INDIRECT($A$4&amp;"!$A$32:$A$132"),0,1,1),IF(L40&lt;0,0,(ROUNDUP(L40,2)-L40)*100*_xlfn.XLOOKUP(L40,INDIRECT($A$4&amp;"!$G$32:$G$132"),INDIRECT($A$4&amp;"!$A$32:$A$132"),0,-1,-1)+(L40-ROUNDDOWN(L40,2))*100*_xlfn.XLOOKUP(L40,INDIRECT($A$4&amp;"!$G$32:$G$132"),INDIRECT($A$4&amp;"!$A$32:$A$132"),0,1,1)))</f>
        <v>0.98346854445228971</v>
      </c>
      <c r="N40" s="67">
        <f t="shared" ca="1" si="3"/>
        <v>395.62913852352443</v>
      </c>
    </row>
    <row r="41" spans="1:14" x14ac:dyDescent="0.35">
      <c r="A41" s="32">
        <f t="shared" si="4"/>
        <v>46715</v>
      </c>
      <c r="B41" s="65" cm="1">
        <f t="array" aca="1" ref="B41" ca="1">_xlfn.XLOOKUP(A41,INDIRECT($A$5&amp;"!$AJ$41:$AJ$406"),INDIRECT($A$5&amp;"!$An$41:$An$406"))*SUM($F$3:$I$3)</f>
        <v>0</v>
      </c>
      <c r="C41" s="65" cm="1">
        <f t="array" aca="1" ref="C41" ca="1">_xlfn.XLOOKUP(A41,INDIRECT($A$5&amp;"!$AJ$41:$AJ$406"),INDIRECT($A$5&amp;"!$Ak$41:$Ak$406"))*SUM($F$3:$I$3)</f>
        <v>0</v>
      </c>
      <c r="D41" s="65" cm="1">
        <f t="array" aca="1" ref="D41" ca="1">_xlfn.XLOOKUP(A41,INDIRECT($A$5&amp;"!$AJ$41:$AJ$406"),INDIRECT($A$5&amp;"!$AO$41:$AO$406"))*SUM($F$3:$I$3)</f>
        <v>24.5</v>
      </c>
      <c r="E41" s="34" cm="1">
        <f t="array" ref="E41">SUMPRODUCT(('PT Storengy'!$B$8:$I$372)*('PT Storengy'!$A$8:$A$372=$A41)*('PT Storengy'!$A$5:$H$5=$A$6)*('PT Storengy'!$B$7:$I$7=$A$7))</f>
        <v>0</v>
      </c>
      <c r="F41" s="36">
        <f t="shared" ca="1" si="5"/>
        <v>14.860514458145481</v>
      </c>
      <c r="G41" s="51">
        <f t="shared" ca="1" si="6"/>
        <v>0.62269973863955119</v>
      </c>
      <c r="H41" s="35" cm="1">
        <f t="array" aca="1" ref="H41" ca="1">IF(ROUND(ROUND(G41,2)-G41,4)=0,_xlfn.XLOOKUP(G41,INDIRECT($A$4&amp;"!$G$32:$G$132"),INDIRECT($A$4&amp;"!$A$32:$A$132"),0,1,1),IF(G41&lt;0,0,(ROUNDUP(G41,2)-G41)*100*_xlfn.XLOOKUP(G41,INDIRECT($A$4&amp;"!$G$32:$G$132"),INDIRECT($A$4&amp;"!$A$32:$A$132"),0,-1,-1)+(G41-ROUNDDOWN(G41,2))*100*_xlfn.XLOOKUP(G41,INDIRECT($A$4&amp;"!$G$32:$G$132"),INDIRECT($A$4&amp;"!$A$32:$A$132"),0,1,1)))</f>
        <v>0.98346854445228971</v>
      </c>
      <c r="I41" s="84">
        <f t="shared" ca="1" si="1"/>
        <v>395.62913852352443</v>
      </c>
      <c r="K41" s="36">
        <f t="shared" ca="1" si="0"/>
        <v>14.468487259025615</v>
      </c>
      <c r="L41" s="51">
        <f t="shared" ca="1" si="2"/>
        <v>0.60655161053655027</v>
      </c>
      <c r="M41" s="35" cm="1">
        <f t="array" aca="1" ref="M41" ca="1">IF(ROUND(ROUND(L41,2)-L41,4)=0,_xlfn.XLOOKUP(L41,INDIRECT($A$4&amp;"!$G$32:$G$132"),INDIRECT($A$4&amp;"!$A$32:$A$132"),0,1,1),IF(L41&lt;0,0,(ROUNDUP(L41,2)-L41)*100*_xlfn.XLOOKUP(L41,INDIRECT($A$4&amp;"!$G$32:$G$132"),INDIRECT($A$4&amp;"!$A$32:$A$132"),0,-1,-1)+(L41-ROUNDDOWN(L41,2))*100*_xlfn.XLOOKUP(L41,INDIRECT($A$4&amp;"!$G$32:$G$132"),INDIRECT($A$4&amp;"!$A$32:$A$132"),0,1,1)))</f>
        <v>0.97451471937322198</v>
      </c>
      <c r="N41" s="67">
        <f t="shared" ca="1" si="3"/>
        <v>392.02719911986537</v>
      </c>
    </row>
    <row r="42" spans="1:14" x14ac:dyDescent="0.35">
      <c r="A42" s="32">
        <f t="shared" si="4"/>
        <v>46716</v>
      </c>
      <c r="B42" s="65" cm="1">
        <f t="array" aca="1" ref="B42" ca="1">_xlfn.XLOOKUP(A42,INDIRECT($A$5&amp;"!$AJ$41:$AJ$406"),INDIRECT($A$5&amp;"!$An$41:$An$406"))*SUM($F$3:$I$3)</f>
        <v>0</v>
      </c>
      <c r="C42" s="65" cm="1">
        <f t="array" aca="1" ref="C42" ca="1">_xlfn.XLOOKUP(A42,INDIRECT($A$5&amp;"!$AJ$41:$AJ$406"),INDIRECT($A$5&amp;"!$Ak$41:$Ak$406"))*SUM($F$3:$I$3)</f>
        <v>0</v>
      </c>
      <c r="D42" s="65" cm="1">
        <f t="array" aca="1" ref="D42" ca="1">_xlfn.XLOOKUP(A42,INDIRECT($A$5&amp;"!$AJ$41:$AJ$406"),INDIRECT($A$5&amp;"!$AO$41:$AO$406"))*SUM($F$3:$I$3)</f>
        <v>24.5</v>
      </c>
      <c r="E42" s="34" cm="1">
        <f t="array" ref="E42">SUMPRODUCT(('PT Storengy'!$B$8:$I$372)*('PT Storengy'!$A$8:$A$372=$A42)*('PT Storengy'!$A$5:$H$5=$A$6)*('PT Storengy'!$B$7:$I$7=$A$7))</f>
        <v>0</v>
      </c>
      <c r="F42" s="36">
        <f t="shared" ca="1" si="5"/>
        <v>14.468487259025615</v>
      </c>
      <c r="G42" s="51">
        <f t="shared" ca="1" si="6"/>
        <v>0.60655161053655027</v>
      </c>
      <c r="H42" s="35" cm="1">
        <f t="array" aca="1" ref="H42" ca="1">IF(ROUND(ROUND(G42,2)-G42,4)=0,_xlfn.XLOOKUP(G42,INDIRECT($A$4&amp;"!$G$32:$G$132"),INDIRECT($A$4&amp;"!$A$32:$A$132"),0,1,1),IF(G42&lt;0,0,(ROUNDUP(G42,2)-G42)*100*_xlfn.XLOOKUP(G42,INDIRECT($A$4&amp;"!$G$32:$G$132"),INDIRECT($A$4&amp;"!$A$32:$A$132"),0,-1,-1)+(G42-ROUNDDOWN(G42,2))*100*_xlfn.XLOOKUP(G42,INDIRECT($A$4&amp;"!$G$32:$G$132"),INDIRECT($A$4&amp;"!$A$32:$A$132"),0,1,1)))</f>
        <v>0.97451471937322198</v>
      </c>
      <c r="I42" s="84">
        <f t="shared" ca="1" si="1"/>
        <v>392.02719911986537</v>
      </c>
      <c r="K42" s="36">
        <f t="shared" ca="1" si="0"/>
        <v>14.080029206053796</v>
      </c>
      <c r="L42" s="51">
        <f t="shared" ca="1" si="2"/>
        <v>0.59055050036839241</v>
      </c>
      <c r="M42" s="35" cm="1">
        <f t="array" aca="1" ref="M42" ca="1">IF(ROUND(ROUND(L42,2)-L42,4)=0,_xlfn.XLOOKUP(L42,INDIRECT($A$4&amp;"!$G$32:$G$132"),INDIRECT($A$4&amp;"!$A$32:$A$132"),0,1,1),IF(L42&lt;0,0,(ROUNDUP(L42,2)-L42)*100*_xlfn.XLOOKUP(L42,INDIRECT($A$4&amp;"!$G$32:$G$132"),INDIRECT($A$4&amp;"!$A$32:$A$132"),0,-1,-1)+(L42-ROUNDDOWN(L42,2))*100*_xlfn.XLOOKUP(L42,INDIRECT($A$4&amp;"!$G$32:$G$132"),INDIRECT($A$4&amp;"!$A$32:$A$132"),0,1,1)))</f>
        <v>0.96564241289889097</v>
      </c>
      <c r="N42" s="67">
        <f t="shared" ca="1" si="3"/>
        <v>388.45805297181943</v>
      </c>
    </row>
    <row r="43" spans="1:14" x14ac:dyDescent="0.35">
      <c r="A43" s="32">
        <f t="shared" si="4"/>
        <v>46717</v>
      </c>
      <c r="B43" s="65" cm="1">
        <f t="array" aca="1" ref="B43" ca="1">_xlfn.XLOOKUP(A43,INDIRECT($A$5&amp;"!$AJ$41:$AJ$406"),INDIRECT($A$5&amp;"!$An$41:$An$406"))*SUM($F$3:$I$3)</f>
        <v>0</v>
      </c>
      <c r="C43" s="65" cm="1">
        <f t="array" aca="1" ref="C43" ca="1">_xlfn.XLOOKUP(A43,INDIRECT($A$5&amp;"!$AJ$41:$AJ$406"),INDIRECT($A$5&amp;"!$Ak$41:$Ak$406"))*SUM($F$3:$I$3)</f>
        <v>0</v>
      </c>
      <c r="D43" s="65" cm="1">
        <f t="array" aca="1" ref="D43" ca="1">_xlfn.XLOOKUP(A43,INDIRECT($A$5&amp;"!$AJ$41:$AJ$406"),INDIRECT($A$5&amp;"!$AO$41:$AO$406"))*SUM($F$3:$I$3)</f>
        <v>24.5</v>
      </c>
      <c r="E43" s="34" cm="1">
        <f t="array" ref="E43">SUMPRODUCT(('PT Storengy'!$B$8:$I$372)*('PT Storengy'!$A$8:$A$372=$A43)*('PT Storengy'!$A$5:$H$5=$A$6)*('PT Storengy'!$B$7:$I$7=$A$7))</f>
        <v>0</v>
      </c>
      <c r="F43" s="36">
        <f t="shared" ca="1" si="5"/>
        <v>14.080029206053796</v>
      </c>
      <c r="G43" s="51">
        <f t="shared" ca="1" si="6"/>
        <v>0.59055050036839241</v>
      </c>
      <c r="H43" s="35" cm="1">
        <f t="array" aca="1" ref="H43" ca="1">IF(ROUND(ROUND(G43,2)-G43,4)=0,_xlfn.XLOOKUP(G43,INDIRECT($A$4&amp;"!$G$32:$G$132"),INDIRECT($A$4&amp;"!$A$32:$A$132"),0,1,1),IF(G43&lt;0,0,(ROUNDUP(G43,2)-G43)*100*_xlfn.XLOOKUP(G43,INDIRECT($A$4&amp;"!$G$32:$G$132"),INDIRECT($A$4&amp;"!$A$32:$A$132"),0,-1,-1)+(G43-ROUNDDOWN(G43,2))*100*_xlfn.XLOOKUP(G43,INDIRECT($A$4&amp;"!$G$32:$G$132"),INDIRECT($A$4&amp;"!$A$32:$A$132"),0,1,1)))</f>
        <v>0.96564241289889097</v>
      </c>
      <c r="I43" s="84">
        <f t="shared" ca="1" si="1"/>
        <v>388.45805297181943</v>
      </c>
      <c r="K43" s="36">
        <f t="shared" ca="1" si="0"/>
        <v>13.695107804535127</v>
      </c>
      <c r="L43" s="51">
        <f t="shared" ca="1" si="2"/>
        <v>0.57469506963484884</v>
      </c>
      <c r="M43" s="35" cm="1">
        <f t="array" aca="1" ref="M43" ca="1">IF(ROUND(ROUND(L43,2)-L43,4)=0,_xlfn.XLOOKUP(L43,INDIRECT($A$4&amp;"!$G$32:$G$132"),INDIRECT($A$4&amp;"!$A$32:$A$132"),0,1,1),IF(L43&lt;0,0,(ROUNDUP(L43,2)-L43)*100*_xlfn.XLOOKUP(L43,INDIRECT($A$4&amp;"!$G$32:$G$132"),INDIRECT($A$4&amp;"!$A$32:$A$132"),0,-1,-1)+(L43-ROUNDDOWN(L43,2))*100*_xlfn.XLOOKUP(L43,INDIRECT($A$4&amp;"!$G$32:$G$132"),INDIRECT($A$4&amp;"!$A$32:$A$132"),0,1,1)))</f>
        <v>0.95685088285677755</v>
      </c>
      <c r="N43" s="67">
        <f t="shared" ca="1" si="3"/>
        <v>384.92140151866892</v>
      </c>
    </row>
    <row r="44" spans="1:14" x14ac:dyDescent="0.35">
      <c r="A44" s="32">
        <f t="shared" si="4"/>
        <v>46718</v>
      </c>
      <c r="B44" s="65" cm="1">
        <f t="array" aca="1" ref="B44" ca="1">_xlfn.XLOOKUP(A44,INDIRECT($A$5&amp;"!$AJ$41:$AJ$406"),INDIRECT($A$5&amp;"!$An$41:$An$406"))*SUM($F$3:$I$3)</f>
        <v>0</v>
      </c>
      <c r="C44" s="65" cm="1">
        <f t="array" aca="1" ref="C44" ca="1">_xlfn.XLOOKUP(A44,INDIRECT($A$5&amp;"!$AJ$41:$AJ$406"),INDIRECT($A$5&amp;"!$Ak$41:$Ak$406"))*SUM($F$3:$I$3)</f>
        <v>0</v>
      </c>
      <c r="D44" s="65" cm="1">
        <f t="array" aca="1" ref="D44" ca="1">_xlfn.XLOOKUP(A44,INDIRECT($A$5&amp;"!$AJ$41:$AJ$406"),INDIRECT($A$5&amp;"!$AO$41:$AO$406"))*SUM($F$3:$I$3)</f>
        <v>24.5</v>
      </c>
      <c r="E44" s="34" cm="1">
        <f t="array" ref="E44">SUMPRODUCT(('PT Storengy'!$B$8:$I$372)*('PT Storengy'!$A$8:$A$372=$A44)*('PT Storengy'!$A$5:$H$5=$A$6)*('PT Storengy'!$B$7:$I$7=$A$7))</f>
        <v>0</v>
      </c>
      <c r="F44" s="36">
        <f t="shared" ca="1" si="5"/>
        <v>13.695107804535127</v>
      </c>
      <c r="G44" s="51">
        <f t="shared" ca="1" si="6"/>
        <v>0.57469506963484884</v>
      </c>
      <c r="H44" s="35" cm="1">
        <f t="array" aca="1" ref="H44" ca="1">IF(ROUND(ROUND(G44,2)-G44,4)=0,_xlfn.XLOOKUP(G44,INDIRECT($A$4&amp;"!$G$32:$G$132"),INDIRECT($A$4&amp;"!$A$32:$A$132"),0,1,1),IF(G44&lt;0,0,(ROUNDUP(G44,2)-G44)*100*_xlfn.XLOOKUP(G44,INDIRECT($A$4&amp;"!$G$32:$G$132"),INDIRECT($A$4&amp;"!$A$32:$A$132"),0,-1,-1)+(G44-ROUNDDOWN(G44,2))*100*_xlfn.XLOOKUP(G44,INDIRECT($A$4&amp;"!$G$32:$G$132"),INDIRECT($A$4&amp;"!$A$32:$A$132"),0,1,1)))</f>
        <v>0.95685088285677755</v>
      </c>
      <c r="I44" s="84">
        <f t="shared" ca="1" si="1"/>
        <v>384.92140151866892</v>
      </c>
      <c r="K44" s="36">
        <f t="shared" ca="1" si="0"/>
        <v>13.313690855617235</v>
      </c>
      <c r="L44" s="51">
        <f t="shared" ca="1" si="2"/>
        <v>0.5589839920218419</v>
      </c>
      <c r="M44" s="35" cm="1">
        <f t="array" aca="1" ref="M44" ca="1">IF(ROUND(ROUND(L44,2)-L44,4)=0,_xlfn.XLOOKUP(L44,INDIRECT($A$4&amp;"!$G$32:$G$132"),INDIRECT($A$4&amp;"!$A$32:$A$132"),0,1,1),IF(L44&lt;0,0,(ROUNDUP(L44,2)-L44)*100*_xlfn.XLOOKUP(L44,INDIRECT($A$4&amp;"!$G$32:$G$132"),INDIRECT($A$4&amp;"!$A$32:$A$132"),0,-1,-1)+(L44-ROUNDDOWN(L44,2))*100*_xlfn.XLOOKUP(L44,INDIRECT($A$4&amp;"!$G$32:$G$132"),INDIRECT($A$4&amp;"!$A$32:$A$132"),0,1,1)))</f>
        <v>0.94813939383134826</v>
      </c>
      <c r="N44" s="67">
        <f t="shared" ca="1" si="3"/>
        <v>381.4169489178924</v>
      </c>
    </row>
    <row r="45" spans="1:14" x14ac:dyDescent="0.35">
      <c r="A45" s="32">
        <f t="shared" si="4"/>
        <v>46719</v>
      </c>
      <c r="B45" s="65" cm="1">
        <f t="array" aca="1" ref="B45" ca="1">_xlfn.XLOOKUP(A45,INDIRECT($A$5&amp;"!$AJ$41:$AJ$406"),INDIRECT($A$5&amp;"!$An$41:$An$406"))*SUM($F$3:$I$3)</f>
        <v>0</v>
      </c>
      <c r="C45" s="65" cm="1">
        <f t="array" aca="1" ref="C45" ca="1">_xlfn.XLOOKUP(A45,INDIRECT($A$5&amp;"!$AJ$41:$AJ$406"),INDIRECT($A$5&amp;"!$Ak$41:$Ak$406"))*SUM($F$3:$I$3)</f>
        <v>0</v>
      </c>
      <c r="D45" s="65" cm="1">
        <f t="array" aca="1" ref="D45" ca="1">_xlfn.XLOOKUP(A45,INDIRECT($A$5&amp;"!$AJ$41:$AJ$406"),INDIRECT($A$5&amp;"!$AO$41:$AO$406"))*SUM($F$3:$I$3)</f>
        <v>24.5</v>
      </c>
      <c r="E45" s="34" cm="1">
        <f t="array" ref="E45">SUMPRODUCT(('PT Storengy'!$B$8:$I$372)*('PT Storengy'!$A$8:$A$372=$A45)*('PT Storengy'!$A$5:$H$5=$A$6)*('PT Storengy'!$B$7:$I$7=$A$7))</f>
        <v>0</v>
      </c>
      <c r="F45" s="36">
        <f t="shared" ca="1" si="5"/>
        <v>13.313690855617235</v>
      </c>
      <c r="G45" s="51">
        <f t="shared" ca="1" si="6"/>
        <v>0.5589839920218419</v>
      </c>
      <c r="H45" s="35" cm="1">
        <f t="array" aca="1" ref="H45" ca="1">IF(ROUND(ROUND(G45,2)-G45,4)=0,_xlfn.XLOOKUP(G45,INDIRECT($A$4&amp;"!$G$32:$G$132"),INDIRECT($A$4&amp;"!$A$32:$A$132"),0,1,1),IF(G45&lt;0,0,(ROUNDUP(G45,2)-G45)*100*_xlfn.XLOOKUP(G45,INDIRECT($A$4&amp;"!$G$32:$G$132"),INDIRECT($A$4&amp;"!$A$32:$A$132"),0,-1,-1)+(G45-ROUNDDOWN(G45,2))*100*_xlfn.XLOOKUP(G45,INDIRECT($A$4&amp;"!$G$32:$G$132"),INDIRECT($A$4&amp;"!$A$32:$A$132"),0,1,1)))</f>
        <v>0.94813939383134826</v>
      </c>
      <c r="I45" s="84">
        <f t="shared" ca="1" si="1"/>
        <v>381.4169489178924</v>
      </c>
      <c r="K45" s="36">
        <f t="shared" ca="1" si="0"/>
        <v>12.935746453596819</v>
      </c>
      <c r="L45" s="51">
        <f t="shared" ca="1" si="2"/>
        <v>0.54341595329049941</v>
      </c>
      <c r="M45" s="35" cm="1">
        <f t="array" aca="1" ref="M45" ca="1">IF(ROUND(ROUND(L45,2)-L45,4)=0,_xlfn.XLOOKUP(L45,INDIRECT($A$4&amp;"!$G$32:$G$132"),INDIRECT($A$4&amp;"!$A$32:$A$132"),0,1,1),IF(L45&lt;0,0,(ROUNDUP(L45,2)-L45)*100*_xlfn.XLOOKUP(L45,INDIRECT($A$4&amp;"!$G$32:$G$132"),INDIRECT($A$4&amp;"!$A$32:$A$132"),0,-1,-1)+(L45-ROUNDDOWN(L45,2))*100*_xlfn.XLOOKUP(L45,INDIRECT($A$4&amp;"!$G$32:$G$132"),INDIRECT($A$4&amp;"!$A$32:$A$132"),0,1,1)))</f>
        <v>0.93950721710253626</v>
      </c>
      <c r="N45" s="67">
        <f t="shared" ca="1" si="3"/>
        <v>377.9444020204167</v>
      </c>
    </row>
    <row r="46" spans="1:14" x14ac:dyDescent="0.35">
      <c r="A46" s="32">
        <f t="shared" si="4"/>
        <v>46720</v>
      </c>
      <c r="B46" s="65" cm="1">
        <f t="array" aca="1" ref="B46" ca="1">_xlfn.XLOOKUP(A46,INDIRECT($A$5&amp;"!$AJ$41:$AJ$406"),INDIRECT($A$5&amp;"!$An$41:$An$406"))*SUM($F$3:$I$3)</f>
        <v>0</v>
      </c>
      <c r="C46" s="65" cm="1">
        <f t="array" aca="1" ref="C46" ca="1">_xlfn.XLOOKUP(A46,INDIRECT($A$5&amp;"!$AJ$41:$AJ$406"),INDIRECT($A$5&amp;"!$Ak$41:$Ak$406"))*SUM($F$3:$I$3)</f>
        <v>0</v>
      </c>
      <c r="D46" s="65" cm="1">
        <f t="array" aca="1" ref="D46" ca="1">_xlfn.XLOOKUP(A46,INDIRECT($A$5&amp;"!$AJ$41:$AJ$406"),INDIRECT($A$5&amp;"!$AO$41:$AO$406"))*SUM($F$3:$I$3)</f>
        <v>24.5</v>
      </c>
      <c r="E46" s="34" cm="1">
        <f t="array" ref="E46">SUMPRODUCT(('PT Storengy'!$B$8:$I$372)*('PT Storengy'!$A$8:$A$372=$A46)*('PT Storengy'!$A$5:$H$5=$A$6)*('PT Storengy'!$B$7:$I$7=$A$7))</f>
        <v>0</v>
      </c>
      <c r="F46" s="36">
        <f t="shared" ca="1" si="5"/>
        <v>12.935746453596819</v>
      </c>
      <c r="G46" s="51">
        <f t="shared" ca="1" si="6"/>
        <v>0.54341595329049941</v>
      </c>
      <c r="H46" s="35" cm="1">
        <f t="array" aca="1" ref="H46" ca="1">IF(ROUND(ROUND(G46,2)-G46,4)=0,_xlfn.XLOOKUP(G46,INDIRECT($A$4&amp;"!$G$32:$G$132"),INDIRECT($A$4&amp;"!$A$32:$A$132"),0,1,1),IF(G46&lt;0,0,(ROUNDUP(G46,2)-G46)*100*_xlfn.XLOOKUP(G46,INDIRECT($A$4&amp;"!$G$32:$G$132"),INDIRECT($A$4&amp;"!$A$32:$A$132"),0,-1,-1)+(G46-ROUNDDOWN(G46,2))*100*_xlfn.XLOOKUP(G46,INDIRECT($A$4&amp;"!$G$32:$G$132"),INDIRECT($A$4&amp;"!$A$32:$A$132"),0,1,1)))</f>
        <v>0.93950721710253626</v>
      </c>
      <c r="I46" s="84">
        <f t="shared" ca="1" si="1"/>
        <v>377.9444020204167</v>
      </c>
      <c r="K46" s="36">
        <f t="shared" ca="1" si="0"/>
        <v>12.561242983250722</v>
      </c>
      <c r="L46" s="51">
        <f t="shared" ca="1" si="2"/>
        <v>0.52798965116721708</v>
      </c>
      <c r="M46" s="35" cm="1">
        <f t="array" aca="1" ref="M46" ca="1">IF(ROUND(ROUND(L46,2)-L46,4)=0,_xlfn.XLOOKUP(L46,INDIRECT($A$4&amp;"!$G$32:$G$132"),INDIRECT($A$4&amp;"!$A$32:$A$132"),0,1,1),IF(L46&lt;0,0,(ROUNDUP(L46,2)-L46)*100*_xlfn.XLOOKUP(L46,INDIRECT($A$4&amp;"!$G$32:$G$132"),INDIRECT($A$4&amp;"!$A$32:$A$132"),0,-1,-1)+(L46-ROUNDDOWN(L46,2))*100*_xlfn.XLOOKUP(L46,INDIRECT($A$4&amp;"!$G$32:$G$132"),INDIRECT($A$4&amp;"!$A$32:$A$132"),0,1,1)))</f>
        <v>0.93095363058478686</v>
      </c>
      <c r="N46" s="67">
        <f t="shared" ca="1" si="3"/>
        <v>374.50347034609638</v>
      </c>
    </row>
    <row r="47" spans="1:14" x14ac:dyDescent="0.35">
      <c r="A47" s="32">
        <f t="shared" si="4"/>
        <v>46721</v>
      </c>
      <c r="B47" s="65" cm="1">
        <f t="array" aca="1" ref="B47" ca="1">_xlfn.XLOOKUP(A47,INDIRECT($A$5&amp;"!$AJ$41:$AJ$406"),INDIRECT($A$5&amp;"!$An$41:$An$406"))*SUM($F$3:$I$3)</f>
        <v>0</v>
      </c>
      <c r="C47" s="65" cm="1">
        <f t="array" aca="1" ref="C47" ca="1">_xlfn.XLOOKUP(A47,INDIRECT($A$5&amp;"!$AJ$41:$AJ$406"),INDIRECT($A$5&amp;"!$Ak$41:$Ak$406"))*SUM($F$3:$I$3)</f>
        <v>0</v>
      </c>
      <c r="D47" s="65" cm="1">
        <f t="array" aca="1" ref="D47" ca="1">_xlfn.XLOOKUP(A47,INDIRECT($A$5&amp;"!$AJ$41:$AJ$406"),INDIRECT($A$5&amp;"!$AO$41:$AO$406"))*SUM($F$3:$I$3)</f>
        <v>24.5</v>
      </c>
      <c r="E47" s="34" cm="1">
        <f t="array" ref="E47">SUMPRODUCT(('PT Storengy'!$B$8:$I$372)*('PT Storengy'!$A$8:$A$372=$A47)*('PT Storengy'!$A$5:$H$5=$A$6)*('PT Storengy'!$B$7:$I$7=$A$7))</f>
        <v>0</v>
      </c>
      <c r="F47" s="36">
        <f t="shared" ca="1" si="5"/>
        <v>12.561242983250722</v>
      </c>
      <c r="G47" s="51">
        <f t="shared" ca="1" si="6"/>
        <v>0.52798965116721708</v>
      </c>
      <c r="H47" s="35" cm="1">
        <f t="array" aca="1" ref="H47" ca="1">IF(ROUND(ROUND(G47,2)-G47,4)=0,_xlfn.XLOOKUP(G47,INDIRECT($A$4&amp;"!$G$32:$G$132"),INDIRECT($A$4&amp;"!$A$32:$A$132"),0,1,1),IF(G47&lt;0,0,(ROUNDUP(G47,2)-G47)*100*_xlfn.XLOOKUP(G47,INDIRECT($A$4&amp;"!$G$32:$G$132"),INDIRECT($A$4&amp;"!$A$32:$A$132"),0,-1,-1)+(G47-ROUNDDOWN(G47,2))*100*_xlfn.XLOOKUP(G47,INDIRECT($A$4&amp;"!$G$32:$G$132"),INDIRECT($A$4&amp;"!$A$32:$A$132"),0,1,1)))</f>
        <v>0.93095363058478686</v>
      </c>
      <c r="I47" s="84">
        <f t="shared" ca="1" si="1"/>
        <v>374.50347034609638</v>
      </c>
      <c r="K47" s="36">
        <f t="shared" ca="1" si="0"/>
        <v>12.190149117191309</v>
      </c>
      <c r="L47" s="51">
        <f t="shared" ca="1" si="2"/>
        <v>0.51270379523472331</v>
      </c>
      <c r="M47" s="35" cm="1">
        <f t="array" aca="1" ref="M47" ca="1">IF(ROUND(ROUND(L47,2)-L47,4)=0,_xlfn.XLOOKUP(L47,INDIRECT($A$4&amp;"!$G$32:$G$132"),INDIRECT($A$4&amp;"!$A$32:$A$132"),0,1,1),IF(L47&lt;0,0,(ROUNDUP(L47,2)-L47)*100*_xlfn.XLOOKUP(L47,INDIRECT($A$4&amp;"!$G$32:$G$132"),INDIRECT($A$4&amp;"!$A$32:$A$132"),0,-1,-1)+(L47-ROUNDDOWN(L47,2))*100*_xlfn.XLOOKUP(L47,INDIRECT($A$4&amp;"!$G$32:$G$132"),INDIRECT($A$4&amp;"!$A$32:$A$132"),0,1,1)))</f>
        <v>0.92247791876665064</v>
      </c>
      <c r="N47" s="67">
        <f t="shared" ca="1" si="3"/>
        <v>371.0938660594129</v>
      </c>
    </row>
    <row r="48" spans="1:14" x14ac:dyDescent="0.35">
      <c r="A48" s="32">
        <f t="shared" si="4"/>
        <v>46722</v>
      </c>
      <c r="B48" s="65" cm="1">
        <f t="array" aca="1" ref="B48" ca="1">_xlfn.XLOOKUP(A48,INDIRECT($A$5&amp;"!$AJ$41:$AJ$406"),INDIRECT($A$5&amp;"!$An$41:$An$406"))*SUM($F$3:$I$3)</f>
        <v>0</v>
      </c>
      <c r="C48" s="65" cm="1">
        <f t="array" aca="1" ref="C48" ca="1">_xlfn.XLOOKUP(A48,INDIRECT($A$5&amp;"!$AJ$41:$AJ$406"),INDIRECT($A$5&amp;"!$Ak$41:$Ak$406"))*SUM($F$3:$I$3)</f>
        <v>0</v>
      </c>
      <c r="D48" s="65" cm="1">
        <f t="array" aca="1" ref="D48" ca="1">_xlfn.XLOOKUP(A48,INDIRECT($A$5&amp;"!$AJ$41:$AJ$406"),INDIRECT($A$5&amp;"!$AO$41:$AO$406"))*SUM($F$3:$I$3)</f>
        <v>24.5</v>
      </c>
      <c r="E48" s="34" cm="1">
        <f t="array" ref="E48">SUMPRODUCT(('PT Storengy'!$B$8:$I$372)*('PT Storengy'!$A$8:$A$372=$A48)*('PT Storengy'!$A$5:$H$5=$A$6)*('PT Storengy'!$B$7:$I$7=$A$7))</f>
        <v>0</v>
      </c>
      <c r="F48" s="36">
        <f t="shared" ca="1" si="5"/>
        <v>12.190149117191309</v>
      </c>
      <c r="G48" s="51">
        <f t="shared" ca="1" si="6"/>
        <v>0.51270379523472331</v>
      </c>
      <c r="H48" s="35" cm="1">
        <f t="array" aca="1" ref="H48" ca="1">IF(ROUND(ROUND(G48,2)-G48,4)=0,_xlfn.XLOOKUP(G48,INDIRECT($A$4&amp;"!$G$32:$G$132"),INDIRECT($A$4&amp;"!$A$32:$A$132"),0,1,1),IF(G48&lt;0,0,(ROUNDUP(G48,2)-G48)*100*_xlfn.XLOOKUP(G48,INDIRECT($A$4&amp;"!$G$32:$G$132"),INDIRECT($A$4&amp;"!$A$32:$A$132"),0,-1,-1)+(G48-ROUNDDOWN(G48,2))*100*_xlfn.XLOOKUP(G48,INDIRECT($A$4&amp;"!$G$32:$G$132"),INDIRECT($A$4&amp;"!$A$32:$A$132"),0,1,1)))</f>
        <v>0.92247791876665064</v>
      </c>
      <c r="I48" s="84">
        <f t="shared" ca="1" si="1"/>
        <v>371.0938660594129</v>
      </c>
      <c r="K48" s="36">
        <f t="shared" ca="1" si="0"/>
        <v>11.82243381324591</v>
      </c>
      <c r="L48" s="51">
        <f t="shared" ca="1" si="2"/>
        <v>0.49755710682413506</v>
      </c>
      <c r="M48" s="35" cm="1">
        <f t="array" aca="1" ref="M48" ca="1">IF(ROUND(ROUND(L48,2)-L48,4)=0,_xlfn.XLOOKUP(L48,INDIRECT($A$4&amp;"!$G$32:$G$132"),INDIRECT($A$4&amp;"!$A$32:$A$132"),0,1,1),IF(L48&lt;0,0,(ROUNDUP(L48,2)-L48)*100*_xlfn.XLOOKUP(L48,INDIRECT($A$4&amp;"!$G$32:$G$132"),INDIRECT($A$4&amp;"!$A$32:$A$132"),0,-1,-1)+(L48-ROUNDDOWN(L48,2))*100*_xlfn.XLOOKUP(L48,INDIRECT($A$4&amp;"!$G$32:$G$132"),INDIRECT($A$4&amp;"!$A$32:$A$132"),0,1,1)))</f>
        <v>0.9140793726509342</v>
      </c>
      <c r="N48" s="67">
        <f t="shared" ca="1" si="3"/>
        <v>367.71530394539889</v>
      </c>
    </row>
    <row r="49" spans="1:14" x14ac:dyDescent="0.35">
      <c r="A49" s="32">
        <f t="shared" si="4"/>
        <v>46723</v>
      </c>
      <c r="B49" s="65" cm="1">
        <f t="array" aca="1" ref="B49" ca="1">_xlfn.XLOOKUP(A49,INDIRECT($A$5&amp;"!$AJ$41:$AJ$406"),INDIRECT($A$5&amp;"!$An$41:$An$406"))*SUM($F$3:$I$3)</f>
        <v>0</v>
      </c>
      <c r="C49" s="65" cm="1">
        <f t="array" aca="1" ref="C49" ca="1">_xlfn.XLOOKUP(A49,INDIRECT($A$5&amp;"!$AJ$41:$AJ$406"),INDIRECT($A$5&amp;"!$Ak$41:$Ak$406"))*SUM($F$3:$I$3)</f>
        <v>0</v>
      </c>
      <c r="D49" s="65" cm="1">
        <f t="array" aca="1" ref="D49" ca="1">_xlfn.XLOOKUP(A49,INDIRECT($A$5&amp;"!$AJ$41:$AJ$406"),INDIRECT($A$5&amp;"!$AO$41:$AO$406"))*SUM($F$3:$I$3)</f>
        <v>24.5</v>
      </c>
      <c r="E49" s="34" cm="1">
        <f t="array" ref="E49">SUMPRODUCT(('PT Storengy'!$B$8:$I$372)*('PT Storengy'!$A$8:$A$372=$A49)*('PT Storengy'!$A$5:$H$5=$A$6)*('PT Storengy'!$B$7:$I$7=$A$7))</f>
        <v>0</v>
      </c>
      <c r="F49" s="36">
        <f t="shared" ca="1" si="5"/>
        <v>11.82243381324591</v>
      </c>
      <c r="G49" s="51">
        <f t="shared" ca="1" si="6"/>
        <v>0.49755710682413506</v>
      </c>
      <c r="H49" s="35" cm="1">
        <f t="array" aca="1" ref="H49" ca="1">IF(ROUND(ROUND(G49,2)-G49,4)=0,_xlfn.XLOOKUP(G49,INDIRECT($A$4&amp;"!$G$32:$G$132"),INDIRECT($A$4&amp;"!$A$32:$A$132"),0,1,1),IF(G49&lt;0,0,(ROUNDUP(G49,2)-G49)*100*_xlfn.XLOOKUP(G49,INDIRECT($A$4&amp;"!$G$32:$G$132"),INDIRECT($A$4&amp;"!$A$32:$A$132"),0,-1,-1)+(G49-ROUNDDOWN(G49,2))*100*_xlfn.XLOOKUP(G49,INDIRECT($A$4&amp;"!$G$32:$G$132"),INDIRECT($A$4&amp;"!$A$32:$A$132"),0,1,1)))</f>
        <v>0.9140793726509342</v>
      </c>
      <c r="I49" s="84">
        <f t="shared" ca="1" si="1"/>
        <v>367.71530394539889</v>
      </c>
      <c r="K49" s="36">
        <f t="shared" ca="1" si="0"/>
        <v>11.458066311860131</v>
      </c>
      <c r="L49" s="51">
        <f t="shared" ca="1" si="2"/>
        <v>0.48254831890799632</v>
      </c>
      <c r="M49" s="35" cm="1">
        <f t="array" aca="1" ref="M49" ca="1">IF(ROUND(ROUND(L49,2)-L49,4)=0,_xlfn.XLOOKUP(L49,INDIRECT($A$4&amp;"!$G$32:$G$132"),INDIRECT($A$4&amp;"!$A$32:$A$132"),0,1,1),IF(L49&lt;0,0,(ROUNDUP(L49,2)-L49)*100*_xlfn.XLOOKUP(L49,INDIRECT($A$4&amp;"!$G$32:$G$132"),INDIRECT($A$4&amp;"!$A$32:$A$132"),0,-1,-1)+(L49-ROUNDDOWN(L49,2))*100*_xlfn.XLOOKUP(L49,INDIRECT($A$4&amp;"!$G$32:$G$132"),INDIRECT($A$4&amp;"!$A$32:$A$132"),0,1,1)))</f>
        <v>0.9057572896953896</v>
      </c>
      <c r="N49" s="67">
        <f t="shared" ca="1" si="3"/>
        <v>364.36750138577861</v>
      </c>
    </row>
    <row r="50" spans="1:14" x14ac:dyDescent="0.35">
      <c r="A50" s="32">
        <f t="shared" si="4"/>
        <v>46724</v>
      </c>
      <c r="B50" s="65" cm="1">
        <f t="array" aca="1" ref="B50" ca="1">_xlfn.XLOOKUP(A50,INDIRECT($A$5&amp;"!$AJ$41:$AJ$406"),INDIRECT($A$5&amp;"!$An$41:$An$406"))*SUM($F$3:$I$3)</f>
        <v>0</v>
      </c>
      <c r="C50" s="65" cm="1">
        <f t="array" aca="1" ref="C50" ca="1">_xlfn.XLOOKUP(A50,INDIRECT($A$5&amp;"!$AJ$41:$AJ$406"),INDIRECT($A$5&amp;"!$Ak$41:$Ak$406"))*SUM($F$3:$I$3)</f>
        <v>0</v>
      </c>
      <c r="D50" s="65" cm="1">
        <f t="array" aca="1" ref="D50" ca="1">_xlfn.XLOOKUP(A50,INDIRECT($A$5&amp;"!$AJ$41:$AJ$406"),INDIRECT($A$5&amp;"!$AO$41:$AO$406"))*SUM($F$3:$I$3)</f>
        <v>24.5</v>
      </c>
      <c r="E50" s="34" cm="1">
        <f t="array" ref="E50">SUMPRODUCT(('PT Storengy'!$B$8:$I$372)*('PT Storengy'!$A$8:$A$372=$A50)*('PT Storengy'!$A$5:$H$5=$A$6)*('PT Storengy'!$B$7:$I$7=$A$7))</f>
        <v>0</v>
      </c>
      <c r="F50" s="36">
        <f t="shared" ca="1" si="5"/>
        <v>11.458066311860131</v>
      </c>
      <c r="G50" s="51">
        <f t="shared" ca="1" si="6"/>
        <v>0.48254831890799632</v>
      </c>
      <c r="H50" s="35" cm="1">
        <f t="array" aca="1" ref="H50" ca="1">IF(ROUND(ROUND(G50,2)-G50,4)=0,_xlfn.XLOOKUP(G50,INDIRECT($A$4&amp;"!$G$32:$G$132"),INDIRECT($A$4&amp;"!$A$32:$A$132"),0,1,1),IF(G50&lt;0,0,(ROUNDUP(G50,2)-G50)*100*_xlfn.XLOOKUP(G50,INDIRECT($A$4&amp;"!$G$32:$G$132"),INDIRECT($A$4&amp;"!$A$32:$A$132"),0,-1,-1)+(G50-ROUNDDOWN(G50,2))*100*_xlfn.XLOOKUP(G50,INDIRECT($A$4&amp;"!$G$32:$G$132"),INDIRECT($A$4&amp;"!$A$32:$A$132"),0,1,1)))</f>
        <v>0.9057572896953896</v>
      </c>
      <c r="I50" s="84">
        <f t="shared" ca="1" si="1"/>
        <v>364.36750138577861</v>
      </c>
      <c r="K50" s="36">
        <f t="shared" ca="1" si="0"/>
        <v>11.097016133524804</v>
      </c>
      <c r="L50" s="51">
        <f t="shared" ca="1" si="2"/>
        <v>0.46767617599429107</v>
      </c>
      <c r="M50" s="35" cm="1">
        <f t="array" aca="1" ref="M50" ca="1">IF(ROUND(ROUND(L50,2)-L50,4)=0,_xlfn.XLOOKUP(L50,INDIRECT($A$4&amp;"!$G$32:$G$132"),INDIRECT($A$4&amp;"!$A$32:$A$132"),0,1,1),IF(L50&lt;0,0,(ROUNDUP(L50,2)-L50)*100*_xlfn.XLOOKUP(L50,INDIRECT($A$4&amp;"!$G$32:$G$132"),INDIRECT($A$4&amp;"!$A$32:$A$132"),0,-1,-1)+(L50-ROUNDDOWN(L50,2))*100*_xlfn.XLOOKUP(L50,INDIRECT($A$4&amp;"!$G$32:$G$132"),INDIRECT($A$4&amp;"!$A$32:$A$132"),0,1,1)))</f>
        <v>0.89751097375394806</v>
      </c>
      <c r="N50" s="67">
        <f t="shared" ca="1" si="3"/>
        <v>361.05017833532736</v>
      </c>
    </row>
    <row r="51" spans="1:14" x14ac:dyDescent="0.35">
      <c r="A51" s="32">
        <f t="shared" si="4"/>
        <v>46725</v>
      </c>
      <c r="B51" s="65" cm="1">
        <f t="array" aca="1" ref="B51" ca="1">_xlfn.XLOOKUP(A51,INDIRECT($A$5&amp;"!$AJ$41:$AJ$406"),INDIRECT($A$5&amp;"!$An$41:$An$406"))*SUM($F$3:$I$3)</f>
        <v>0</v>
      </c>
      <c r="C51" s="65" cm="1">
        <f t="array" aca="1" ref="C51" ca="1">_xlfn.XLOOKUP(A51,INDIRECT($A$5&amp;"!$AJ$41:$AJ$406"),INDIRECT($A$5&amp;"!$Ak$41:$Ak$406"))*SUM($F$3:$I$3)</f>
        <v>0</v>
      </c>
      <c r="D51" s="65" cm="1">
        <f t="array" aca="1" ref="D51" ca="1">_xlfn.XLOOKUP(A51,INDIRECT($A$5&amp;"!$AJ$41:$AJ$406"),INDIRECT($A$5&amp;"!$AO$41:$AO$406"))*SUM($F$3:$I$3)</f>
        <v>24.5</v>
      </c>
      <c r="E51" s="34" cm="1">
        <f t="array" ref="E51">SUMPRODUCT(('PT Storengy'!$B$8:$I$372)*('PT Storengy'!$A$8:$A$372=$A51)*('PT Storengy'!$A$5:$H$5=$A$6)*('PT Storengy'!$B$7:$I$7=$A$7))</f>
        <v>0</v>
      </c>
      <c r="F51" s="36">
        <f t="shared" ca="1" si="5"/>
        <v>11.097016133524804</v>
      </c>
      <c r="G51" s="51">
        <f t="shared" ca="1" si="6"/>
        <v>0.46767617599429107</v>
      </c>
      <c r="H51" s="35" cm="1">
        <f t="array" aca="1" ref="H51" ca="1">IF(ROUND(ROUND(G51,2)-G51,4)=0,_xlfn.XLOOKUP(G51,INDIRECT($A$4&amp;"!$G$32:$G$132"),INDIRECT($A$4&amp;"!$A$32:$A$132"),0,1,1),IF(G51&lt;0,0,(ROUNDUP(G51,2)-G51)*100*_xlfn.XLOOKUP(G51,INDIRECT($A$4&amp;"!$G$32:$G$132"),INDIRECT($A$4&amp;"!$A$32:$A$132"),0,-1,-1)+(G51-ROUNDDOWN(G51,2))*100*_xlfn.XLOOKUP(G51,INDIRECT($A$4&amp;"!$G$32:$G$132"),INDIRECT($A$4&amp;"!$A$32:$A$132"),0,1,1)))</f>
        <v>0.89751097375394806</v>
      </c>
      <c r="I51" s="84">
        <f t="shared" ca="1" si="1"/>
        <v>361.05017833532736</v>
      </c>
      <c r="K51" s="36">
        <f t="shared" ca="1" si="0"/>
        <v>10.739253076226358</v>
      </c>
      <c r="L51" s="51">
        <f t="shared" ca="1" si="2"/>
        <v>0.45293943402142056</v>
      </c>
      <c r="M51" s="35" cm="1">
        <f t="array" aca="1" ref="M51" ca="1">IF(ROUND(ROUND(L51,2)-L51,4)=0,_xlfn.XLOOKUP(L51,INDIRECT($A$4&amp;"!$G$32:$G$132"),INDIRECT($A$4&amp;"!$A$32:$A$132"),0,1,1),IF(L51&lt;0,0,(ROUNDUP(L51,2)-L51)*100*_xlfn.XLOOKUP(L51,INDIRECT($A$4&amp;"!$G$32:$G$132"),INDIRECT($A$4&amp;"!$A$32:$A$132"),0,-1,-1)+(L51-ROUNDDOWN(L51,2))*100*_xlfn.XLOOKUP(L51,INDIRECT($A$4&amp;"!$G$32:$G$132"),INDIRECT($A$4&amp;"!$A$32:$A$132"),0,1,1)))</f>
        <v>0.88933973501848629</v>
      </c>
      <c r="N51" s="67">
        <f t="shared" ca="1" si="3"/>
        <v>357.7630572984454</v>
      </c>
    </row>
    <row r="52" spans="1:14" x14ac:dyDescent="0.35">
      <c r="A52" s="32">
        <f t="shared" si="4"/>
        <v>46726</v>
      </c>
      <c r="B52" s="65" cm="1">
        <f t="array" aca="1" ref="B52" ca="1">_xlfn.XLOOKUP(A52,INDIRECT($A$5&amp;"!$AJ$41:$AJ$406"),INDIRECT($A$5&amp;"!$An$41:$An$406"))*SUM($F$3:$I$3)</f>
        <v>0</v>
      </c>
      <c r="C52" s="65" cm="1">
        <f t="array" aca="1" ref="C52" ca="1">_xlfn.XLOOKUP(A52,INDIRECT($A$5&amp;"!$AJ$41:$AJ$406"),INDIRECT($A$5&amp;"!$Ak$41:$Ak$406"))*SUM($F$3:$I$3)</f>
        <v>0</v>
      </c>
      <c r="D52" s="65" cm="1">
        <f t="array" aca="1" ref="D52" ca="1">_xlfn.XLOOKUP(A52,INDIRECT($A$5&amp;"!$AJ$41:$AJ$406"),INDIRECT($A$5&amp;"!$AO$41:$AO$406"))*SUM($F$3:$I$3)</f>
        <v>24.5</v>
      </c>
      <c r="E52" s="34" cm="1">
        <f t="array" ref="E52">SUMPRODUCT(('PT Storengy'!$B$8:$I$372)*('PT Storengy'!$A$8:$A$372=$A52)*('PT Storengy'!$A$5:$H$5=$A$6)*('PT Storengy'!$B$7:$I$7=$A$7))</f>
        <v>0</v>
      </c>
      <c r="F52" s="36">
        <f t="shared" ca="1" si="5"/>
        <v>10.739253076226358</v>
      </c>
      <c r="G52" s="51">
        <f t="shared" ca="1" si="6"/>
        <v>0.45293943402142056</v>
      </c>
      <c r="H52" s="35" cm="1">
        <f t="array" aca="1" ref="H52" ca="1">IF(ROUND(ROUND(G52,2)-G52,4)=0,_xlfn.XLOOKUP(G52,INDIRECT($A$4&amp;"!$G$32:$G$132"),INDIRECT($A$4&amp;"!$A$32:$A$132"),0,1,1),IF(G52&lt;0,0,(ROUNDUP(G52,2)-G52)*100*_xlfn.XLOOKUP(G52,INDIRECT($A$4&amp;"!$G$32:$G$132"),INDIRECT($A$4&amp;"!$A$32:$A$132"),0,-1,-1)+(G52-ROUNDDOWN(G52,2))*100*_xlfn.XLOOKUP(G52,INDIRECT($A$4&amp;"!$G$32:$G$132"),INDIRECT($A$4&amp;"!$A$32:$A$132"),0,1,1)))</f>
        <v>0.88933973501848629</v>
      </c>
      <c r="I52" s="84">
        <f t="shared" ca="1" si="1"/>
        <v>357.7630572984454</v>
      </c>
      <c r="K52" s="36">
        <f t="shared" ca="1" si="0"/>
        <v>10.384747212920413</v>
      </c>
      <c r="L52" s="51">
        <f t="shared" ca="1" si="2"/>
        <v>0.4383368602541371</v>
      </c>
      <c r="M52" s="35" cm="1">
        <f t="array" aca="1" ref="M52" ca="1">IF(ROUND(ROUND(L52,2)-L52,4)=0,_xlfn.XLOOKUP(L52,INDIRECT($A$4&amp;"!$G$32:$G$132"),INDIRECT($A$4&amp;"!$A$32:$A$132"),0,1,1),IF(L52&lt;0,0,(ROUNDUP(L52,2)-L52)*100*_xlfn.XLOOKUP(L52,INDIRECT($A$4&amp;"!$G$32:$G$132"),INDIRECT($A$4&amp;"!$A$32:$A$132"),0,-1,-1)+(L52-ROUNDDOWN(L52,2))*100*_xlfn.XLOOKUP(L52,INDIRECT($A$4&amp;"!$G$32:$G$132"),INDIRECT($A$4&amp;"!$A$32:$A$132"),0,1,1)))</f>
        <v>0.88124288996112354</v>
      </c>
      <c r="N52" s="67">
        <f t="shared" ca="1" si="3"/>
        <v>354.50586330594524</v>
      </c>
    </row>
    <row r="53" spans="1:14" x14ac:dyDescent="0.35">
      <c r="A53" s="32">
        <f t="shared" si="4"/>
        <v>46727</v>
      </c>
      <c r="B53" s="65" cm="1">
        <f t="array" aca="1" ref="B53" ca="1">_xlfn.XLOOKUP(A53,INDIRECT($A$5&amp;"!$AJ$41:$AJ$406"),INDIRECT($A$5&amp;"!$An$41:$An$406"))*SUM($F$3:$I$3)</f>
        <v>0</v>
      </c>
      <c r="C53" s="65" cm="1">
        <f t="array" aca="1" ref="C53" ca="1">_xlfn.XLOOKUP(A53,INDIRECT($A$5&amp;"!$AJ$41:$AJ$406"),INDIRECT($A$5&amp;"!$Ak$41:$Ak$406"))*SUM($F$3:$I$3)</f>
        <v>0</v>
      </c>
      <c r="D53" s="65" cm="1">
        <f t="array" aca="1" ref="D53" ca="1">_xlfn.XLOOKUP(A53,INDIRECT($A$5&amp;"!$AJ$41:$AJ$406"),INDIRECT($A$5&amp;"!$AO$41:$AO$406"))*SUM($F$3:$I$3)</f>
        <v>24.5</v>
      </c>
      <c r="E53" s="34" cm="1">
        <f t="array" ref="E53">SUMPRODUCT(('PT Storengy'!$B$8:$I$372)*('PT Storengy'!$A$8:$A$372=$A53)*('PT Storengy'!$A$5:$H$5=$A$6)*('PT Storengy'!$B$7:$I$7=$A$7))</f>
        <v>0</v>
      </c>
      <c r="F53" s="36">
        <f t="shared" ca="1" si="5"/>
        <v>10.384747212920413</v>
      </c>
      <c r="G53" s="51">
        <f t="shared" ca="1" si="6"/>
        <v>0.4383368602541371</v>
      </c>
      <c r="H53" s="35" cm="1">
        <f t="array" aca="1" ref="H53" ca="1">IF(ROUND(ROUND(G53,2)-G53,4)=0,_xlfn.XLOOKUP(G53,INDIRECT($A$4&amp;"!$G$32:$G$132"),INDIRECT($A$4&amp;"!$A$32:$A$132"),0,1,1),IF(G53&lt;0,0,(ROUNDUP(G53,2)-G53)*100*_xlfn.XLOOKUP(G53,INDIRECT($A$4&amp;"!$G$32:$G$132"),INDIRECT($A$4&amp;"!$A$32:$A$132"),0,-1,-1)+(G53-ROUNDDOWN(G53,2))*100*_xlfn.XLOOKUP(G53,INDIRECT($A$4&amp;"!$G$32:$G$132"),INDIRECT($A$4&amp;"!$A$32:$A$132"),0,1,1)))</f>
        <v>0.88124288996112354</v>
      </c>
      <c r="I53" s="84">
        <f t="shared" ca="1" si="1"/>
        <v>354.50586330594524</v>
      </c>
      <c r="K53" s="36">
        <f t="shared" ca="1" si="0"/>
        <v>10.033468889028363</v>
      </c>
      <c r="L53" s="51">
        <f t="shared" ca="1" si="2"/>
        <v>0.42386723318042502</v>
      </c>
      <c r="M53" s="35" cm="1">
        <f t="array" aca="1" ref="M53" ca="1">IF(ROUND(ROUND(L53,2)-L53,4)=0,_xlfn.XLOOKUP(L53,INDIRECT($A$4&amp;"!$G$32:$G$132"),INDIRECT($A$4&amp;"!$A$32:$A$132"),0,1,1),IF(L53&lt;0,0,(ROUNDUP(L53,2)-L53)*100*_xlfn.XLOOKUP(L53,INDIRECT($A$4&amp;"!$G$32:$G$132"),INDIRECT($A$4&amp;"!$A$32:$A$132"),0,-1,-1)+(L53-ROUNDDOWN(L53,2))*100*_xlfn.XLOOKUP(L53,INDIRECT($A$4&amp;"!$G$32:$G$132"),INDIRECT($A$4&amp;"!$A$32:$A$132"),0,1,1)))</f>
        <v>0.87321976127704493</v>
      </c>
      <c r="N53" s="67">
        <f t="shared" ca="1" si="3"/>
        <v>351.27832389205054</v>
      </c>
    </row>
    <row r="54" spans="1:14" x14ac:dyDescent="0.35">
      <c r="A54" s="32">
        <f t="shared" si="4"/>
        <v>46728</v>
      </c>
      <c r="B54" s="65" cm="1">
        <f t="array" aca="1" ref="B54" ca="1">_xlfn.XLOOKUP(A54,INDIRECT($A$5&amp;"!$AJ$41:$AJ$406"),INDIRECT($A$5&amp;"!$An$41:$An$406"))*SUM($F$3:$I$3)</f>
        <v>0</v>
      </c>
      <c r="C54" s="65" cm="1">
        <f t="array" aca="1" ref="C54" ca="1">_xlfn.XLOOKUP(A54,INDIRECT($A$5&amp;"!$AJ$41:$AJ$406"),INDIRECT($A$5&amp;"!$Ak$41:$Ak$406"))*SUM($F$3:$I$3)</f>
        <v>0</v>
      </c>
      <c r="D54" s="65" cm="1">
        <f t="array" aca="1" ref="D54" ca="1">_xlfn.XLOOKUP(A54,INDIRECT($A$5&amp;"!$AJ$41:$AJ$406"),INDIRECT($A$5&amp;"!$AO$41:$AO$406"))*SUM($F$3:$I$3)</f>
        <v>24.5</v>
      </c>
      <c r="E54" s="34" cm="1">
        <f t="array" ref="E54">SUMPRODUCT(('PT Storengy'!$B$8:$I$372)*('PT Storengy'!$A$8:$A$372=$A54)*('PT Storengy'!$A$5:$H$5=$A$6)*('PT Storengy'!$B$7:$I$7=$A$7))</f>
        <v>0</v>
      </c>
      <c r="F54" s="36">
        <f t="shared" ca="1" si="5"/>
        <v>10.033468889028363</v>
      </c>
      <c r="G54" s="51">
        <f t="shared" ca="1" si="6"/>
        <v>0.42386723318042502</v>
      </c>
      <c r="H54" s="35" cm="1">
        <f t="array" aca="1" ref="H54" ca="1">IF(ROUND(ROUND(G54,2)-G54,4)=0,_xlfn.XLOOKUP(G54,INDIRECT($A$4&amp;"!$G$32:$G$132"),INDIRECT($A$4&amp;"!$A$32:$A$132"),0,1,1),IF(G54&lt;0,0,(ROUNDUP(G54,2)-G54)*100*_xlfn.XLOOKUP(G54,INDIRECT($A$4&amp;"!$G$32:$G$132"),INDIRECT($A$4&amp;"!$A$32:$A$132"),0,-1,-1)+(G54-ROUNDDOWN(G54,2))*100*_xlfn.XLOOKUP(G54,INDIRECT($A$4&amp;"!$G$32:$G$132"),INDIRECT($A$4&amp;"!$A$32:$A$132"),0,1,1)))</f>
        <v>0.87321976127704493</v>
      </c>
      <c r="I54" s="84">
        <f t="shared" ca="1" si="1"/>
        <v>351.27832389205054</v>
      </c>
      <c r="K54" s="36">
        <f t="shared" ca="1" si="0"/>
        <v>9.6853887199567588</v>
      </c>
      <c r="L54" s="51">
        <f t="shared" ca="1" si="2"/>
        <v>0.40952934240932093</v>
      </c>
      <c r="M54" s="35" cm="1">
        <f t="array" aca="1" ref="M54" ca="1">IF(ROUND(ROUND(L54,2)-L54,4)=0,_xlfn.XLOOKUP(L54,INDIRECT($A$4&amp;"!$G$32:$G$132"),INDIRECT($A$4&amp;"!$A$32:$A$132"),0,1,1),IF(L54&lt;0,0,(ROUNDUP(L54,2)-L54)*100*_xlfn.XLOOKUP(L54,INDIRECT($A$4&amp;"!$G$32:$G$132"),INDIRECT($A$4&amp;"!$A$32:$A$132"),0,-1,-1)+(L54-ROUNDDOWN(L54,2))*100*_xlfn.XLOOKUP(L54,INDIRECT($A$4&amp;"!$G$32:$G$132"),INDIRECT($A$4&amp;"!$A$32:$A$132"),0,1,1)))</f>
        <v>0.86526967782784403</v>
      </c>
      <c r="N54" s="67">
        <f t="shared" ca="1" si="3"/>
        <v>348.08016907160419</v>
      </c>
    </row>
    <row r="55" spans="1:14" x14ac:dyDescent="0.35">
      <c r="A55" s="32">
        <f t="shared" si="4"/>
        <v>46729</v>
      </c>
      <c r="B55" s="65" cm="1">
        <f t="array" aca="1" ref="B55" ca="1">_xlfn.XLOOKUP(A55,INDIRECT($A$5&amp;"!$AJ$41:$AJ$406"),INDIRECT($A$5&amp;"!$An$41:$An$406"))*SUM($F$3:$I$3)</f>
        <v>0</v>
      </c>
      <c r="C55" s="65" cm="1">
        <f t="array" aca="1" ref="C55" ca="1">_xlfn.XLOOKUP(A55,INDIRECT($A$5&amp;"!$AJ$41:$AJ$406"),INDIRECT($A$5&amp;"!$Ak$41:$Ak$406"))*SUM($F$3:$I$3)</f>
        <v>0</v>
      </c>
      <c r="D55" s="65" cm="1">
        <f t="array" aca="1" ref="D55" ca="1">_xlfn.XLOOKUP(A55,INDIRECT($A$5&amp;"!$AJ$41:$AJ$406"),INDIRECT($A$5&amp;"!$AO$41:$AO$406"))*SUM($F$3:$I$3)</f>
        <v>24.5</v>
      </c>
      <c r="E55" s="34" cm="1">
        <f t="array" ref="E55">SUMPRODUCT(('PT Storengy'!$B$8:$I$372)*('PT Storengy'!$A$8:$A$372=$A55)*('PT Storengy'!$A$5:$H$5=$A$6)*('PT Storengy'!$B$7:$I$7=$A$7))</f>
        <v>0</v>
      </c>
      <c r="F55" s="36">
        <f t="shared" ca="1" si="5"/>
        <v>9.6853887199567588</v>
      </c>
      <c r="G55" s="51">
        <f t="shared" ca="1" si="6"/>
        <v>0.40952934240932093</v>
      </c>
      <c r="H55" s="35" cm="1">
        <f t="array" aca="1" ref="H55" ca="1">IF(ROUND(ROUND(G55,2)-G55,4)=0,_xlfn.XLOOKUP(G55,INDIRECT($A$4&amp;"!$G$32:$G$132"),INDIRECT($A$4&amp;"!$A$32:$A$132"),0,1,1),IF(G55&lt;0,0,(ROUNDUP(G55,2)-G55)*100*_xlfn.XLOOKUP(G55,INDIRECT($A$4&amp;"!$G$32:$G$132"),INDIRECT($A$4&amp;"!$A$32:$A$132"),0,-1,-1)+(G55-ROUNDDOWN(G55,2))*100*_xlfn.XLOOKUP(G55,INDIRECT($A$4&amp;"!$G$32:$G$132"),INDIRECT($A$4&amp;"!$A$32:$A$132"),0,1,1)))</f>
        <v>0.86526967782784403</v>
      </c>
      <c r="I55" s="84">
        <f t="shared" ca="1" si="1"/>
        <v>348.08016907160419</v>
      </c>
      <c r="K55" s="36">
        <f t="shared" ca="1" si="0"/>
        <v>9.3404775886392759</v>
      </c>
      <c r="L55" s="51">
        <f t="shared" ca="1" si="2"/>
        <v>0.39532198856966361</v>
      </c>
      <c r="M55" s="35" cm="1">
        <f t="array" aca="1" ref="M55" ca="1">IF(ROUND(ROUND(L55,2)-L55,4)=0,_xlfn.XLOOKUP(L55,INDIRECT($A$4&amp;"!$G$32:$G$132"),INDIRECT($A$4&amp;"!$A$32:$A$132"),0,1,1),IF(L55&lt;0,0,(ROUNDUP(L55,2)-L55)*100*_xlfn.XLOOKUP(L55,INDIRECT($A$4&amp;"!$G$32:$G$132"),INDIRECT($A$4&amp;"!$A$32:$A$132"),0,-1,-1)+(L55-ROUNDDOWN(L55,2))*100*_xlfn.XLOOKUP(L55,INDIRECT($A$4&amp;"!$G$32:$G$132"),INDIRECT($A$4&amp;"!$A$32:$A$132"),0,1,1)))</f>
        <v>0.85739197458538119</v>
      </c>
      <c r="N55" s="67">
        <f t="shared" ca="1" si="3"/>
        <v>344.91113131748335</v>
      </c>
    </row>
    <row r="56" spans="1:14" x14ac:dyDescent="0.35">
      <c r="A56" s="32">
        <f t="shared" si="4"/>
        <v>46730</v>
      </c>
      <c r="B56" s="65" cm="1">
        <f t="array" aca="1" ref="B56" ca="1">_xlfn.XLOOKUP(A56,INDIRECT($A$5&amp;"!$AJ$41:$AJ$406"),INDIRECT($A$5&amp;"!$An$41:$An$406"))*SUM($F$3:$I$3)</f>
        <v>0</v>
      </c>
      <c r="C56" s="65" cm="1">
        <f t="array" aca="1" ref="C56" ca="1">_xlfn.XLOOKUP(A56,INDIRECT($A$5&amp;"!$AJ$41:$AJ$406"),INDIRECT($A$5&amp;"!$Ak$41:$Ak$406"))*SUM($F$3:$I$3)</f>
        <v>0</v>
      </c>
      <c r="D56" s="65" cm="1">
        <f t="array" aca="1" ref="D56" ca="1">_xlfn.XLOOKUP(A56,INDIRECT($A$5&amp;"!$AJ$41:$AJ$406"),INDIRECT($A$5&amp;"!$AO$41:$AO$406"))*SUM($F$3:$I$3)</f>
        <v>24.5</v>
      </c>
      <c r="E56" s="34" cm="1">
        <f t="array" ref="E56">SUMPRODUCT(('PT Storengy'!$B$8:$I$372)*('PT Storengy'!$A$8:$A$372=$A56)*('PT Storengy'!$A$5:$H$5=$A$6)*('PT Storengy'!$B$7:$I$7=$A$7))</f>
        <v>0</v>
      </c>
      <c r="F56" s="36">
        <f t="shared" ca="1" si="5"/>
        <v>9.3404775886392759</v>
      </c>
      <c r="G56" s="51">
        <f t="shared" ca="1" si="6"/>
        <v>0.39532198856966361</v>
      </c>
      <c r="H56" s="35" cm="1">
        <f t="array" aca="1" ref="H56" ca="1">IF(ROUND(ROUND(G56,2)-G56,4)=0,_xlfn.XLOOKUP(G56,INDIRECT($A$4&amp;"!$G$32:$G$132"),INDIRECT($A$4&amp;"!$A$32:$A$132"),0,1,1),IF(G56&lt;0,0,(ROUNDUP(G56,2)-G56)*100*_xlfn.XLOOKUP(G56,INDIRECT($A$4&amp;"!$G$32:$G$132"),INDIRECT($A$4&amp;"!$A$32:$A$132"),0,-1,-1)+(G56-ROUNDDOWN(G56,2))*100*_xlfn.XLOOKUP(G56,INDIRECT($A$4&amp;"!$G$32:$G$132"),INDIRECT($A$4&amp;"!$A$32:$A$132"),0,1,1)))</f>
        <v>0.85739197458538119</v>
      </c>
      <c r="I56" s="84">
        <f t="shared" ca="1" si="1"/>
        <v>344.91113131748335</v>
      </c>
      <c r="K56" s="36">
        <f t="shared" ca="1" si="0"/>
        <v>8.9987066431010536</v>
      </c>
      <c r="L56" s="51">
        <f t="shared" ca="1" si="2"/>
        <v>0.38124398320976638</v>
      </c>
      <c r="M56" s="35" cm="1">
        <f t="array" aca="1" ref="M56" ca="1">IF(ROUND(ROUND(L56,2)-L56,4)=0,_xlfn.XLOOKUP(L56,INDIRECT($A$4&amp;"!$G$32:$G$132"),INDIRECT($A$4&amp;"!$A$32:$A$132"),0,1,1),IF(L56&lt;0,0,(ROUNDUP(L56,2)-L56)*100*_xlfn.XLOOKUP(L56,INDIRECT($A$4&amp;"!$G$32:$G$132"),INDIRECT($A$4&amp;"!$A$32:$A$132"),0,-1,-1)+(L56-ROUNDDOWN(L56,2))*100*_xlfn.XLOOKUP(L56,INDIRECT($A$4&amp;"!$G$32:$G$132"),INDIRECT($A$4&amp;"!$A$32:$A$132"),0,1,1)))</f>
        <v>0.84958599257615519</v>
      </c>
      <c r="N56" s="67">
        <f t="shared" ca="1" si="3"/>
        <v>341.77094553822172</v>
      </c>
    </row>
    <row r="57" spans="1:14" x14ac:dyDescent="0.35">
      <c r="A57" s="32">
        <f t="shared" si="4"/>
        <v>46731</v>
      </c>
      <c r="B57" s="65" cm="1">
        <f t="array" aca="1" ref="B57" ca="1">_xlfn.XLOOKUP(A57,INDIRECT($A$5&amp;"!$AJ$41:$AJ$406"),INDIRECT($A$5&amp;"!$An$41:$An$406"))*SUM($F$3:$I$3)</f>
        <v>0</v>
      </c>
      <c r="C57" s="65" cm="1">
        <f t="array" aca="1" ref="C57" ca="1">_xlfn.XLOOKUP(A57,INDIRECT($A$5&amp;"!$AJ$41:$AJ$406"),INDIRECT($A$5&amp;"!$Ak$41:$Ak$406"))*SUM($F$3:$I$3)</f>
        <v>0</v>
      </c>
      <c r="D57" s="65" cm="1">
        <f t="array" aca="1" ref="D57" ca="1">_xlfn.XLOOKUP(A57,INDIRECT($A$5&amp;"!$AJ$41:$AJ$406"),INDIRECT($A$5&amp;"!$AO$41:$AO$406"))*SUM($F$3:$I$3)</f>
        <v>24.5</v>
      </c>
      <c r="E57" s="34" cm="1">
        <f t="array" ref="E57">SUMPRODUCT(('PT Storengy'!$B$8:$I$372)*('PT Storengy'!$A$8:$A$372=$A57)*('PT Storengy'!$A$5:$H$5=$A$6)*('PT Storengy'!$B$7:$I$7=$A$7))</f>
        <v>0</v>
      </c>
      <c r="F57" s="36">
        <f t="shared" ca="1" si="5"/>
        <v>8.9987066431010536</v>
      </c>
      <c r="G57" s="51">
        <f t="shared" ca="1" si="6"/>
        <v>0.38124398320976638</v>
      </c>
      <c r="H57" s="35" cm="1">
        <f t="array" aca="1" ref="H57" ca="1">IF(ROUND(ROUND(G57,2)-G57,4)=0,_xlfn.XLOOKUP(G57,INDIRECT($A$4&amp;"!$G$32:$G$132"),INDIRECT($A$4&amp;"!$A$32:$A$132"),0,1,1),IF(G57&lt;0,0,(ROUNDUP(G57,2)-G57)*100*_xlfn.XLOOKUP(G57,INDIRECT($A$4&amp;"!$G$32:$G$132"),INDIRECT($A$4&amp;"!$A$32:$A$132"),0,-1,-1)+(G57-ROUNDDOWN(G57,2))*100*_xlfn.XLOOKUP(G57,INDIRECT($A$4&amp;"!$G$32:$G$132"),INDIRECT($A$4&amp;"!$A$32:$A$132"),0,1,1)))</f>
        <v>0.84958599257615519</v>
      </c>
      <c r="I57" s="84">
        <f t="shared" ca="1" si="1"/>
        <v>341.77094553822172</v>
      </c>
      <c r="K57" s="36">
        <f t="shared" ca="1" si="0"/>
        <v>8.6600472940452189</v>
      </c>
      <c r="L57" s="51">
        <f t="shared" ca="1" si="2"/>
        <v>0.3672941486980022</v>
      </c>
      <c r="M57" s="35" cm="1">
        <f t="array" aca="1" ref="M57" ca="1">IF(ROUND(ROUND(L57,2)-L57,4)=0,_xlfn.XLOOKUP(L57,INDIRECT($A$4&amp;"!$G$32:$G$132"),INDIRECT($A$4&amp;"!$A$32:$A$132"),0,1,1),IF(L57&lt;0,0,(ROUNDUP(L57,2)-L57)*100*_xlfn.XLOOKUP(L57,INDIRECT($A$4&amp;"!$G$32:$G$132"),INDIRECT($A$4&amp;"!$A$32:$A$132"),0,-1,-1)+(L57-ROUNDDOWN(L57,2))*100*_xlfn.XLOOKUP(L57,INDIRECT($A$4&amp;"!$G$32:$G$132"),INDIRECT($A$4&amp;"!$A$32:$A$132"),0,1,1)))</f>
        <v>0.84185107882617904</v>
      </c>
      <c r="N57" s="67">
        <f t="shared" ca="1" si="3"/>
        <v>338.6593490558339</v>
      </c>
    </row>
    <row r="58" spans="1:14" x14ac:dyDescent="0.35">
      <c r="A58" s="32">
        <f t="shared" si="4"/>
        <v>46732</v>
      </c>
      <c r="B58" s="65" cm="1">
        <f t="array" aca="1" ref="B58" ca="1">_xlfn.XLOOKUP(A58,INDIRECT($A$5&amp;"!$AJ$41:$AJ$406"),INDIRECT($A$5&amp;"!$An$41:$An$406"))*SUM($F$3:$I$3)</f>
        <v>0</v>
      </c>
      <c r="C58" s="65" cm="1">
        <f t="array" aca="1" ref="C58" ca="1">_xlfn.XLOOKUP(A58,INDIRECT($A$5&amp;"!$AJ$41:$AJ$406"),INDIRECT($A$5&amp;"!$Ak$41:$Ak$406"))*SUM($F$3:$I$3)</f>
        <v>0</v>
      </c>
      <c r="D58" s="65" cm="1">
        <f t="array" aca="1" ref="D58" ca="1">_xlfn.XLOOKUP(A58,INDIRECT($A$5&amp;"!$AJ$41:$AJ$406"),INDIRECT($A$5&amp;"!$AO$41:$AO$406"))*SUM($F$3:$I$3)</f>
        <v>24.5</v>
      </c>
      <c r="E58" s="34" cm="1">
        <f t="array" ref="E58">SUMPRODUCT(('PT Storengy'!$B$8:$I$372)*('PT Storengy'!$A$8:$A$372=$A58)*('PT Storengy'!$A$5:$H$5=$A$6)*('PT Storengy'!$B$7:$I$7=$A$7))</f>
        <v>0</v>
      </c>
      <c r="F58" s="36">
        <f t="shared" ca="1" si="5"/>
        <v>8.6600472940452189</v>
      </c>
      <c r="G58" s="51">
        <f t="shared" ca="1" si="6"/>
        <v>0.3672941486980022</v>
      </c>
      <c r="H58" s="35" cm="1">
        <f t="array" aca="1" ref="H58" ca="1">IF(ROUND(ROUND(G58,2)-G58,4)=0,_xlfn.XLOOKUP(G58,INDIRECT($A$4&amp;"!$G$32:$G$132"),INDIRECT($A$4&amp;"!$A$32:$A$132"),0,1,1),IF(G58&lt;0,0,(ROUNDUP(G58,2)-G58)*100*_xlfn.XLOOKUP(G58,INDIRECT($A$4&amp;"!$G$32:$G$132"),INDIRECT($A$4&amp;"!$A$32:$A$132"),0,-1,-1)+(G58-ROUNDDOWN(G58,2))*100*_xlfn.XLOOKUP(G58,INDIRECT($A$4&amp;"!$G$32:$G$132"),INDIRECT($A$4&amp;"!$A$32:$A$132"),0,1,1)))</f>
        <v>0.84185107882617904</v>
      </c>
      <c r="I58" s="84">
        <f t="shared" ca="1" si="1"/>
        <v>338.6593490558339</v>
      </c>
      <c r="K58" s="36">
        <f t="shared" ca="1" si="0"/>
        <v>8.3244712124613773</v>
      </c>
      <c r="L58" s="51">
        <f t="shared" ca="1" si="2"/>
        <v>0.35347131812429466</v>
      </c>
      <c r="M58" s="35" cm="1">
        <f t="array" aca="1" ref="M58" ca="1">IF(ROUND(ROUND(L58,2)-L58,4)=0,_xlfn.XLOOKUP(L58,INDIRECT($A$4&amp;"!$G$32:$G$132"),INDIRECT($A$4&amp;"!$A$32:$A$132"),0,1,1),IF(L58&lt;0,0,(ROUNDUP(L58,2)-L58)*100*_xlfn.XLOOKUP(L58,INDIRECT($A$4&amp;"!$G$32:$G$132"),INDIRECT($A$4&amp;"!$A$32:$A$132"),0,-1,-1)+(L58-ROUNDDOWN(L58,2))*100*_xlfn.XLOOKUP(L58,INDIRECT($A$4&amp;"!$G$32:$G$132"),INDIRECT($A$4&amp;"!$A$32:$A$132"),0,1,1)))</f>
        <v>0.83418658630635756</v>
      </c>
      <c r="N58" s="67">
        <f t="shared" ca="1" si="3"/>
        <v>335.57608158384198</v>
      </c>
    </row>
    <row r="59" spans="1:14" x14ac:dyDescent="0.35">
      <c r="A59" s="32">
        <f t="shared" si="4"/>
        <v>46733</v>
      </c>
      <c r="B59" s="65" cm="1">
        <f t="array" aca="1" ref="B59" ca="1">_xlfn.XLOOKUP(A59,INDIRECT($A$5&amp;"!$AJ$41:$AJ$406"),INDIRECT($A$5&amp;"!$An$41:$An$406"))*SUM($F$3:$I$3)</f>
        <v>0</v>
      </c>
      <c r="C59" s="65" cm="1">
        <f t="array" aca="1" ref="C59" ca="1">_xlfn.XLOOKUP(A59,INDIRECT($A$5&amp;"!$AJ$41:$AJ$406"),INDIRECT($A$5&amp;"!$Ak$41:$Ak$406"))*SUM($F$3:$I$3)</f>
        <v>0</v>
      </c>
      <c r="D59" s="65" cm="1">
        <f t="array" aca="1" ref="D59" ca="1">_xlfn.XLOOKUP(A59,INDIRECT($A$5&amp;"!$AJ$41:$AJ$406"),INDIRECT($A$5&amp;"!$AO$41:$AO$406"))*SUM($F$3:$I$3)</f>
        <v>24.5</v>
      </c>
      <c r="E59" s="34" cm="1">
        <f t="array" ref="E59">SUMPRODUCT(('PT Storengy'!$B$8:$I$372)*('PT Storengy'!$A$8:$A$372=$A59)*('PT Storengy'!$A$5:$H$5=$A$6)*('PT Storengy'!$B$7:$I$7=$A$7))</f>
        <v>0</v>
      </c>
      <c r="F59" s="36">
        <f t="shared" ca="1" si="5"/>
        <v>8.3244712124613773</v>
      </c>
      <c r="G59" s="51">
        <f t="shared" ca="1" si="6"/>
        <v>0.35347131812429466</v>
      </c>
      <c r="H59" s="35" cm="1">
        <f t="array" aca="1" ref="H59" ca="1">IF(ROUND(ROUND(G59,2)-G59,4)=0,_xlfn.XLOOKUP(G59,INDIRECT($A$4&amp;"!$G$32:$G$132"),INDIRECT($A$4&amp;"!$A$32:$A$132"),0,1,1),IF(G59&lt;0,0,(ROUNDUP(G59,2)-G59)*100*_xlfn.XLOOKUP(G59,INDIRECT($A$4&amp;"!$G$32:$G$132"),INDIRECT($A$4&amp;"!$A$32:$A$132"),0,-1,-1)+(G59-ROUNDDOWN(G59,2))*100*_xlfn.XLOOKUP(G59,INDIRECT($A$4&amp;"!$G$32:$G$132"),INDIRECT($A$4&amp;"!$A$32:$A$132"),0,1,1)))</f>
        <v>0.83418658630635756</v>
      </c>
      <c r="I59" s="84">
        <f t="shared" ca="1" si="1"/>
        <v>335.57608158384198</v>
      </c>
      <c r="K59" s="36">
        <f t="shared" ca="1" si="0"/>
        <v>7.9919503272558741</v>
      </c>
      <c r="L59" s="51">
        <f t="shared" ca="1" si="2"/>
        <v>0.33977433520250522</v>
      </c>
      <c r="M59" s="35" cm="1">
        <f t="array" aca="1" ref="M59" ca="1">IF(ROUND(ROUND(L59,2)-L59,4)=0,_xlfn.XLOOKUP(L59,INDIRECT($A$4&amp;"!$G$32:$G$132"),INDIRECT($A$4&amp;"!$A$32:$A$132"),0,1,1),IF(L59&lt;0,0,(ROUNDUP(L59,2)-L59)*100*_xlfn.XLOOKUP(L59,INDIRECT($A$4&amp;"!$G$32:$G$132"),INDIRECT($A$4&amp;"!$A$32:$A$132"),0,-1,-1)+(L59-ROUNDDOWN(L59,2))*100*_xlfn.XLOOKUP(L59,INDIRECT($A$4&amp;"!$G$32:$G$132"),INDIRECT($A$4&amp;"!$A$32:$A$132"),0,1,1)))</f>
        <v>0.82659187387836452</v>
      </c>
      <c r="N59" s="67">
        <f t="shared" ca="1" si="3"/>
        <v>332.52088520550313</v>
      </c>
    </row>
    <row r="60" spans="1:14" x14ac:dyDescent="0.35">
      <c r="A60" s="32">
        <f t="shared" si="4"/>
        <v>46734</v>
      </c>
      <c r="B60" s="65" cm="1">
        <f t="array" aca="1" ref="B60" ca="1">_xlfn.XLOOKUP(A60,INDIRECT($A$5&amp;"!$AJ$41:$AJ$406"),INDIRECT($A$5&amp;"!$An$41:$An$406"))*SUM($F$3:$I$3)</f>
        <v>0</v>
      </c>
      <c r="C60" s="65" cm="1">
        <f t="array" aca="1" ref="C60" ca="1">_xlfn.XLOOKUP(A60,INDIRECT($A$5&amp;"!$AJ$41:$AJ$406"),INDIRECT($A$5&amp;"!$Ak$41:$Ak$406"))*SUM($F$3:$I$3)</f>
        <v>0</v>
      </c>
      <c r="D60" s="65" cm="1">
        <f t="array" aca="1" ref="D60" ca="1">_xlfn.XLOOKUP(A60,INDIRECT($A$5&amp;"!$AJ$41:$AJ$406"),INDIRECT($A$5&amp;"!$AO$41:$AO$406"))*SUM($F$3:$I$3)</f>
        <v>24.5</v>
      </c>
      <c r="E60" s="34" cm="1">
        <f t="array" ref="E60">SUMPRODUCT(('PT Storengy'!$B$8:$I$372)*('PT Storengy'!$A$8:$A$372=$A60)*('PT Storengy'!$A$5:$H$5=$A$6)*('PT Storengy'!$B$7:$I$7=$A$7))</f>
        <v>0</v>
      </c>
      <c r="F60" s="36">
        <f t="shared" ca="1" si="5"/>
        <v>7.9919503272558741</v>
      </c>
      <c r="G60" s="51">
        <f t="shared" ca="1" si="6"/>
        <v>0.33977433520250522</v>
      </c>
      <c r="H60" s="35" cm="1">
        <f t="array" aca="1" ref="H60" ca="1">IF(ROUND(ROUND(G60,2)-G60,4)=0,_xlfn.XLOOKUP(G60,INDIRECT($A$4&amp;"!$G$32:$G$132"),INDIRECT($A$4&amp;"!$A$32:$A$132"),0,1,1),IF(G60&lt;0,0,(ROUNDUP(G60,2)-G60)*100*_xlfn.XLOOKUP(G60,INDIRECT($A$4&amp;"!$G$32:$G$132"),INDIRECT($A$4&amp;"!$A$32:$A$132"),0,-1,-1)+(G60-ROUNDDOWN(G60,2))*100*_xlfn.XLOOKUP(G60,INDIRECT($A$4&amp;"!$G$32:$G$132"),INDIRECT($A$4&amp;"!$A$32:$A$132"),0,1,1)))</f>
        <v>0.82659187387836452</v>
      </c>
      <c r="I60" s="84">
        <f t="shared" ca="1" si="1"/>
        <v>332.52088520550313</v>
      </c>
      <c r="K60" s="36">
        <f t="shared" ca="1" si="0"/>
        <v>7.6624568229036401</v>
      </c>
      <c r="L60" s="51">
        <f t="shared" ca="1" si="2"/>
        <v>0.32620205417370912</v>
      </c>
      <c r="M60" s="35" cm="1">
        <f t="array" aca="1" ref="M60" ca="1">IF(ROUND(ROUND(L60,2)-L60,4)=0,_xlfn.XLOOKUP(L60,INDIRECT($A$4&amp;"!$G$32:$G$132"),INDIRECT($A$4&amp;"!$A$32:$A$132"),0,1,1),IF(L60&lt;0,0,(ROUNDUP(L60,2)-L60)*100*_xlfn.XLOOKUP(L60,INDIRECT($A$4&amp;"!$G$32:$G$132"),INDIRECT($A$4&amp;"!$A$32:$A$132"),0,-1,-1)+(L60-ROUNDDOWN(L60,2))*100*_xlfn.XLOOKUP(L60,INDIRECT($A$4&amp;"!$G$32:$G$132"),INDIRECT($A$4&amp;"!$A$32:$A$132"),0,1,1)))</f>
        <v>0.8190663062410104</v>
      </c>
      <c r="N60" s="67">
        <f t="shared" ca="1" si="3"/>
        <v>329.49350435223442</v>
      </c>
    </row>
    <row r="61" spans="1:14" x14ac:dyDescent="0.35">
      <c r="A61" s="32">
        <f t="shared" si="4"/>
        <v>46735</v>
      </c>
      <c r="B61" s="65" cm="1">
        <f t="array" aca="1" ref="B61" ca="1">_xlfn.XLOOKUP(A61,INDIRECT($A$5&amp;"!$AJ$41:$AJ$406"),INDIRECT($A$5&amp;"!$An$41:$An$406"))*SUM($F$3:$I$3)</f>
        <v>0</v>
      </c>
      <c r="C61" s="65" cm="1">
        <f t="array" aca="1" ref="C61" ca="1">_xlfn.XLOOKUP(A61,INDIRECT($A$5&amp;"!$AJ$41:$AJ$406"),INDIRECT($A$5&amp;"!$Ak$41:$Ak$406"))*SUM($F$3:$I$3)</f>
        <v>0</v>
      </c>
      <c r="D61" s="65" cm="1">
        <f t="array" aca="1" ref="D61" ca="1">_xlfn.XLOOKUP(A61,INDIRECT($A$5&amp;"!$AJ$41:$AJ$406"),INDIRECT($A$5&amp;"!$AO$41:$AO$406"))*SUM($F$3:$I$3)</f>
        <v>24.5</v>
      </c>
      <c r="E61" s="34" cm="1">
        <f t="array" ref="E61">SUMPRODUCT(('PT Storengy'!$B$8:$I$372)*('PT Storengy'!$A$8:$A$372=$A61)*('PT Storengy'!$A$5:$H$5=$A$6)*('PT Storengy'!$B$7:$I$7=$A$7))</f>
        <v>0</v>
      </c>
      <c r="F61" s="36">
        <f t="shared" ca="1" si="5"/>
        <v>7.6624568229036401</v>
      </c>
      <c r="G61" s="51">
        <f t="shared" ca="1" si="6"/>
        <v>0.32620205417370912</v>
      </c>
      <c r="H61" s="35" cm="1">
        <f t="array" aca="1" ref="H61" ca="1">IF(ROUND(ROUND(G61,2)-G61,4)=0,_xlfn.XLOOKUP(G61,INDIRECT($A$4&amp;"!$G$32:$G$132"),INDIRECT($A$4&amp;"!$A$32:$A$132"),0,1,1),IF(G61&lt;0,0,(ROUNDUP(G61,2)-G61)*100*_xlfn.XLOOKUP(G61,INDIRECT($A$4&amp;"!$G$32:$G$132"),INDIRECT($A$4&amp;"!$A$32:$A$132"),0,-1,-1)+(G61-ROUNDDOWN(G61,2))*100*_xlfn.XLOOKUP(G61,INDIRECT($A$4&amp;"!$G$32:$G$132"),INDIRECT($A$4&amp;"!$A$32:$A$132"),0,1,1)))</f>
        <v>0.8190663062410104</v>
      </c>
      <c r="I61" s="84">
        <f t="shared" ca="1" si="1"/>
        <v>329.49350435223442</v>
      </c>
      <c r="K61" s="36">
        <f t="shared" ca="1" si="0"/>
        <v>7.3359631371214054</v>
      </c>
      <c r="L61" s="51">
        <f t="shared" ca="1" si="2"/>
        <v>0.31275333971035263</v>
      </c>
      <c r="M61" s="35" cm="1">
        <f t="array" aca="1" ref="M61" ca="1">IF(ROUND(ROUND(L61,2)-L61,4)=0,_xlfn.XLOOKUP(L61,INDIRECT($A$4&amp;"!$G$32:$G$132"),INDIRECT($A$4&amp;"!$A$32:$A$132"),0,1,1),IF(L61&lt;0,0,(ROUNDUP(L61,2)-L61)*100*_xlfn.XLOOKUP(L61,INDIRECT($A$4&amp;"!$G$32:$G$132"),INDIRECT($A$4&amp;"!$A$32:$A$132"),0,-1,-1)+(L61-ROUNDDOWN(L61,2))*100*_xlfn.XLOOKUP(L61,INDIRECT($A$4&amp;"!$G$32:$G$132"),INDIRECT($A$4&amp;"!$A$32:$A$132"),0,1,1)))</f>
        <v>0.81160925387709926</v>
      </c>
      <c r="N61" s="67">
        <f t="shared" ca="1" si="3"/>
        <v>326.49368578223431</v>
      </c>
    </row>
    <row r="62" spans="1:14" x14ac:dyDescent="0.35">
      <c r="A62" s="32">
        <f t="shared" si="4"/>
        <v>46736</v>
      </c>
      <c r="B62" s="65" cm="1">
        <f t="array" aca="1" ref="B62" ca="1">_xlfn.XLOOKUP(A62,INDIRECT($A$5&amp;"!$AJ$41:$AJ$406"),INDIRECT($A$5&amp;"!$An$41:$An$406"))*SUM($F$3:$I$3)</f>
        <v>0</v>
      </c>
      <c r="C62" s="65" cm="1">
        <f t="array" aca="1" ref="C62" ca="1">_xlfn.XLOOKUP(A62,INDIRECT($A$5&amp;"!$AJ$41:$AJ$406"),INDIRECT($A$5&amp;"!$Ak$41:$Ak$406"))*SUM($F$3:$I$3)</f>
        <v>0</v>
      </c>
      <c r="D62" s="65" cm="1">
        <f t="array" aca="1" ref="D62" ca="1">_xlfn.XLOOKUP(A62,INDIRECT($A$5&amp;"!$AJ$41:$AJ$406"),INDIRECT($A$5&amp;"!$AO$41:$AO$406"))*SUM($F$3:$I$3)</f>
        <v>24.5</v>
      </c>
      <c r="E62" s="34" cm="1">
        <f t="array" ref="E62">SUMPRODUCT(('PT Storengy'!$B$8:$I$372)*('PT Storengy'!$A$8:$A$372=$A62)*('PT Storengy'!$A$5:$H$5=$A$6)*('PT Storengy'!$B$7:$I$7=$A$7))</f>
        <v>0</v>
      </c>
      <c r="F62" s="36">
        <f t="shared" ca="1" si="5"/>
        <v>7.3359631371214054</v>
      </c>
      <c r="G62" s="51">
        <f t="shared" ca="1" si="6"/>
        <v>0.31275333971035263</v>
      </c>
      <c r="H62" s="35" cm="1">
        <f t="array" aca="1" ref="H62" ca="1">IF(ROUND(ROUND(G62,2)-G62,4)=0,_xlfn.XLOOKUP(G62,INDIRECT($A$4&amp;"!$G$32:$G$132"),INDIRECT($A$4&amp;"!$A$32:$A$132"),0,1,1),IF(G62&lt;0,0,(ROUNDUP(G62,2)-G62)*100*_xlfn.XLOOKUP(G62,INDIRECT($A$4&amp;"!$G$32:$G$132"),INDIRECT($A$4&amp;"!$A$32:$A$132"),0,-1,-1)+(G62-ROUNDDOWN(G62,2))*100*_xlfn.XLOOKUP(G62,INDIRECT($A$4&amp;"!$G$32:$G$132"),INDIRECT($A$4&amp;"!$A$32:$A$132"),0,1,1)))</f>
        <v>0.81160925387709926</v>
      </c>
      <c r="I62" s="84">
        <f t="shared" ca="1" si="1"/>
        <v>326.49368578223431</v>
      </c>
      <c r="K62" s="36">
        <f t="shared" ca="1" si="0"/>
        <v>7.0124419585621069</v>
      </c>
      <c r="L62" s="51">
        <f t="shared" ca="1" si="2"/>
        <v>0.29942706682128184</v>
      </c>
      <c r="M62" s="35" cm="1">
        <f t="array" aca="1" ref="M62" ca="1">IF(ROUND(ROUND(L62,2)-L62,4)=0,_xlfn.XLOOKUP(L62,INDIRECT($A$4&amp;"!$G$32:$G$132"),INDIRECT($A$4&amp;"!$A$32:$A$132"),0,1,1),IF(L62&lt;0,0,(ROUNDUP(L62,2)-L62)*100*_xlfn.XLOOKUP(L62,INDIRECT($A$4&amp;"!$G$32:$G$132"),INDIRECT($A$4&amp;"!$A$32:$A$132"),0,-1,-1)+(L62-ROUNDDOWN(L62,2))*100*_xlfn.XLOOKUP(L62,INDIRECT($A$4&amp;"!$G$32:$G$132"),INDIRECT($A$4&amp;"!$A$32:$A$132"),0,1,1)))</f>
        <v>0.80422009300076902</v>
      </c>
      <c r="N62" s="67">
        <f t="shared" ca="1" si="3"/>
        <v>323.52117855929885</v>
      </c>
    </row>
    <row r="63" spans="1:14" x14ac:dyDescent="0.35">
      <c r="A63" s="32">
        <f t="shared" si="4"/>
        <v>46737</v>
      </c>
      <c r="B63" s="65" cm="1">
        <f t="array" aca="1" ref="B63" ca="1">_xlfn.XLOOKUP(A63,INDIRECT($A$5&amp;"!$AJ$41:$AJ$406"),INDIRECT($A$5&amp;"!$An$41:$An$406"))*SUM($F$3:$I$3)</f>
        <v>0</v>
      </c>
      <c r="C63" s="65" cm="1">
        <f t="array" aca="1" ref="C63" ca="1">_xlfn.XLOOKUP(A63,INDIRECT($A$5&amp;"!$AJ$41:$AJ$406"),INDIRECT($A$5&amp;"!$Ak$41:$Ak$406"))*SUM($F$3:$I$3)</f>
        <v>0</v>
      </c>
      <c r="D63" s="65" cm="1">
        <f t="array" aca="1" ref="D63" ca="1">_xlfn.XLOOKUP(A63,INDIRECT($A$5&amp;"!$AJ$41:$AJ$406"),INDIRECT($A$5&amp;"!$AO$41:$AO$406"))*SUM($F$3:$I$3)</f>
        <v>24.5</v>
      </c>
      <c r="E63" s="34" cm="1">
        <f t="array" ref="E63">SUMPRODUCT(('PT Storengy'!$B$8:$I$372)*('PT Storengy'!$A$8:$A$372=$A63)*('PT Storengy'!$A$5:$H$5=$A$6)*('PT Storengy'!$B$7:$I$7=$A$7))</f>
        <v>0</v>
      </c>
      <c r="F63" s="36">
        <f t="shared" ca="1" si="5"/>
        <v>7.0124419585621069</v>
      </c>
      <c r="G63" s="51">
        <f t="shared" ca="1" si="6"/>
        <v>0.29942706682128184</v>
      </c>
      <c r="H63" s="35" cm="1">
        <f t="array" aca="1" ref="H63" ca="1">IF(ROUND(ROUND(G63,2)-G63,4)=0,_xlfn.XLOOKUP(G63,INDIRECT($A$4&amp;"!$G$32:$G$132"),INDIRECT($A$4&amp;"!$A$32:$A$132"),0,1,1),IF(G63&lt;0,0,(ROUNDUP(G63,2)-G63)*100*_xlfn.XLOOKUP(G63,INDIRECT($A$4&amp;"!$G$32:$G$132"),INDIRECT($A$4&amp;"!$A$32:$A$132"),0,-1,-1)+(G63-ROUNDDOWN(G63,2))*100*_xlfn.XLOOKUP(G63,INDIRECT($A$4&amp;"!$G$32:$G$132"),INDIRECT($A$4&amp;"!$A$32:$A$132"),0,1,1)))</f>
        <v>0.80422009300076902</v>
      </c>
      <c r="I63" s="84">
        <f t="shared" ca="1" si="1"/>
        <v>323.52117855929885</v>
      </c>
      <c r="K63" s="36">
        <f t="shared" ca="1" si="0"/>
        <v>6.6918662245302762</v>
      </c>
      <c r="L63" s="51">
        <f t="shared" ca="1" si="2"/>
        <v>0.28622212075763703</v>
      </c>
      <c r="M63" s="35" cm="1">
        <f t="array" aca="1" ref="M63" ca="1">IF(ROUND(ROUND(L63,2)-L63,4)=0,_xlfn.XLOOKUP(L63,INDIRECT($A$4&amp;"!$G$32:$G$132"),INDIRECT($A$4&amp;"!$A$32:$A$132"),0,1,1),IF(L63&lt;0,0,(ROUNDUP(L63,2)-L63)*100*_xlfn.XLOOKUP(L63,INDIRECT($A$4&amp;"!$G$32:$G$132"),INDIRECT($A$4&amp;"!$A$32:$A$132"),0,-1,-1)+(L63-ROUNDDOWN(L63,2))*100*_xlfn.XLOOKUP(L63,INDIRECT($A$4&amp;"!$G$32:$G$132"),INDIRECT($A$4&amp;"!$A$32:$A$132"),0,1,1)))</f>
        <v>0.7968982055053121</v>
      </c>
      <c r="N63" s="67">
        <f t="shared" ca="1" si="3"/>
        <v>320.57573403183096</v>
      </c>
    </row>
    <row r="64" spans="1:14" x14ac:dyDescent="0.35">
      <c r="A64" s="32">
        <f t="shared" si="4"/>
        <v>46738</v>
      </c>
      <c r="B64" s="65" cm="1">
        <f t="array" aca="1" ref="B64" ca="1">_xlfn.XLOOKUP(A64,INDIRECT($A$5&amp;"!$AJ$41:$AJ$406"),INDIRECT($A$5&amp;"!$An$41:$An$406"))*SUM($F$3:$I$3)</f>
        <v>0</v>
      </c>
      <c r="C64" s="65" cm="1">
        <f t="array" aca="1" ref="C64" ca="1">_xlfn.XLOOKUP(A64,INDIRECT($A$5&amp;"!$AJ$41:$AJ$406"),INDIRECT($A$5&amp;"!$Ak$41:$Ak$406"))*SUM($F$3:$I$3)</f>
        <v>0</v>
      </c>
      <c r="D64" s="65" cm="1">
        <f t="array" aca="1" ref="D64" ca="1">_xlfn.XLOOKUP(A64,INDIRECT($A$5&amp;"!$AJ$41:$AJ$406"),INDIRECT($A$5&amp;"!$AO$41:$AO$406"))*SUM($F$3:$I$3)</f>
        <v>24.5</v>
      </c>
      <c r="E64" s="34" cm="1">
        <f t="array" ref="E64">SUMPRODUCT(('PT Storengy'!$B$8:$I$372)*('PT Storengy'!$A$8:$A$372=$A64)*('PT Storengy'!$A$5:$H$5=$A$6)*('PT Storengy'!$B$7:$I$7=$A$7))</f>
        <v>0</v>
      </c>
      <c r="F64" s="36">
        <f t="shared" ca="1" si="5"/>
        <v>6.6918662245302762</v>
      </c>
      <c r="G64" s="51">
        <f t="shared" ca="1" si="6"/>
        <v>0.28622212075763703</v>
      </c>
      <c r="H64" s="35" cm="1">
        <f t="array" aca="1" ref="H64" ca="1">IF(ROUND(ROUND(G64,2)-G64,4)=0,_xlfn.XLOOKUP(G64,INDIRECT($A$4&amp;"!$G$32:$G$132"),INDIRECT($A$4&amp;"!$A$32:$A$132"),0,1,1),IF(G64&lt;0,0,(ROUNDUP(G64,2)-G64)*100*_xlfn.XLOOKUP(G64,INDIRECT($A$4&amp;"!$G$32:$G$132"),INDIRECT($A$4&amp;"!$A$32:$A$132"),0,-1,-1)+(G64-ROUNDDOWN(G64,2))*100*_xlfn.XLOOKUP(G64,INDIRECT($A$4&amp;"!$G$32:$G$132"),INDIRECT($A$4&amp;"!$A$32:$A$132"),0,1,1)))</f>
        <v>0.7968982055053121</v>
      </c>
      <c r="I64" s="84">
        <f t="shared" ca="1" si="1"/>
        <v>320.57573403183096</v>
      </c>
      <c r="K64" s="36">
        <f t="shared" ca="1" si="0"/>
        <v>6.3742091187182357</v>
      </c>
      <c r="L64" s="51">
        <f t="shared" ca="1" si="2"/>
        <v>0.27313739691960309</v>
      </c>
      <c r="M64" s="35" cm="1">
        <f t="array" aca="1" ref="M64" ca="1">IF(ROUND(ROUND(L64,2)-L64,4)=0,_xlfn.XLOOKUP(L64,INDIRECT($A$4&amp;"!$G$32:$G$132"),INDIRECT($A$4&amp;"!$A$32:$A$132"),0,1,1),IF(L64&lt;0,0,(ROUNDUP(L64,2)-L64)*100*_xlfn.XLOOKUP(L64,INDIRECT($A$4&amp;"!$G$32:$G$132"),INDIRECT($A$4&amp;"!$A$32:$A$132"),0,-1,-1)+(L64-ROUNDDOWN(L64,2))*100*_xlfn.XLOOKUP(L64,INDIRECT($A$4&amp;"!$G$32:$G$132"),INDIRECT($A$4&amp;"!$A$32:$A$132"),0,1,1)))</f>
        <v>0.78964297891146962</v>
      </c>
      <c r="N64" s="67">
        <f t="shared" ca="1" si="3"/>
        <v>317.65710581204036</v>
      </c>
    </row>
    <row r="65" spans="1:14" x14ac:dyDescent="0.35">
      <c r="A65" s="32">
        <f t="shared" si="4"/>
        <v>46739</v>
      </c>
      <c r="B65" s="65" cm="1">
        <f t="array" aca="1" ref="B65" ca="1">_xlfn.XLOOKUP(A65,INDIRECT($A$5&amp;"!$AJ$41:$AJ$406"),INDIRECT($A$5&amp;"!$An$41:$An$406"))*SUM($F$3:$I$3)</f>
        <v>0</v>
      </c>
      <c r="C65" s="65" cm="1">
        <f t="array" aca="1" ref="C65" ca="1">_xlfn.XLOOKUP(A65,INDIRECT($A$5&amp;"!$AJ$41:$AJ$406"),INDIRECT($A$5&amp;"!$Ak$41:$Ak$406"))*SUM($F$3:$I$3)</f>
        <v>0</v>
      </c>
      <c r="D65" s="65" cm="1">
        <f t="array" aca="1" ref="D65" ca="1">_xlfn.XLOOKUP(A65,INDIRECT($A$5&amp;"!$AJ$41:$AJ$406"),INDIRECT($A$5&amp;"!$AO$41:$AO$406"))*SUM($F$3:$I$3)</f>
        <v>24.5</v>
      </c>
      <c r="E65" s="34" cm="1">
        <f t="array" ref="E65">SUMPRODUCT(('PT Storengy'!$B$8:$I$372)*('PT Storengy'!$A$8:$A$372=$A65)*('PT Storengy'!$A$5:$H$5=$A$6)*('PT Storengy'!$B$7:$I$7=$A$7))</f>
        <v>0</v>
      </c>
      <c r="F65" s="36">
        <f t="shared" ca="1" si="5"/>
        <v>6.3742091187182357</v>
      </c>
      <c r="G65" s="51">
        <f t="shared" ca="1" si="6"/>
        <v>0.27313739691960309</v>
      </c>
      <c r="H65" s="35" cm="1">
        <f t="array" aca="1" ref="H65" ca="1">IF(ROUND(ROUND(G65,2)-G65,4)=0,_xlfn.XLOOKUP(G65,INDIRECT($A$4&amp;"!$G$32:$G$132"),INDIRECT($A$4&amp;"!$A$32:$A$132"),0,1,1),IF(G65&lt;0,0,(ROUNDUP(G65,2)-G65)*100*_xlfn.XLOOKUP(G65,INDIRECT($A$4&amp;"!$G$32:$G$132"),INDIRECT($A$4&amp;"!$A$32:$A$132"),0,-1,-1)+(G65-ROUNDDOWN(G65,2))*100*_xlfn.XLOOKUP(G65,INDIRECT($A$4&amp;"!$G$32:$G$132"),INDIRECT($A$4&amp;"!$A$32:$A$132"),0,1,1)))</f>
        <v>0.78964297891146962</v>
      </c>
      <c r="I65" s="84">
        <f t="shared" ca="1" si="1"/>
        <v>317.65710581204036</v>
      </c>
      <c r="K65" s="36">
        <f t="shared" ca="1" si="0"/>
        <v>6.0594440689629021</v>
      </c>
      <c r="L65" s="51">
        <f t="shared" ca="1" si="2"/>
        <v>0.26017180076400964</v>
      </c>
      <c r="M65" s="35" cm="1">
        <f t="array" aca="1" ref="M65" ca="1">IF(ROUND(ROUND(L65,2)-L65,4)=0,_xlfn.XLOOKUP(L65,INDIRECT($A$4&amp;"!$G$32:$G$132"),INDIRECT($A$4&amp;"!$A$32:$A$132"),0,1,1),IF(L65&lt;0,0,(ROUNDUP(L65,2)-L65)*100*_xlfn.XLOOKUP(L65,INDIRECT($A$4&amp;"!$G$32:$G$132"),INDIRECT($A$4&amp;"!$A$32:$A$132"),0,-1,-1)+(L65-ROUNDDOWN(L65,2))*100*_xlfn.XLOOKUP(L65,INDIRECT($A$4&amp;"!$G$32:$G$132"),INDIRECT($A$4&amp;"!$A$32:$A$132"),0,1,1)))</f>
        <v>0.78245380631619854</v>
      </c>
      <c r="N65" s="67">
        <f t="shared" ca="1" si="3"/>
        <v>314.76504975533339</v>
      </c>
    </row>
    <row r="66" spans="1:14" x14ac:dyDescent="0.35">
      <c r="A66" s="32">
        <f t="shared" si="4"/>
        <v>46740</v>
      </c>
      <c r="B66" s="65" cm="1">
        <f t="array" aca="1" ref="B66" ca="1">_xlfn.XLOOKUP(A66,INDIRECT($A$5&amp;"!$AJ$41:$AJ$406"),INDIRECT($A$5&amp;"!$An$41:$An$406"))*SUM($F$3:$I$3)</f>
        <v>0</v>
      </c>
      <c r="C66" s="65" cm="1">
        <f t="array" aca="1" ref="C66" ca="1">_xlfn.XLOOKUP(A66,INDIRECT($A$5&amp;"!$AJ$41:$AJ$406"),INDIRECT($A$5&amp;"!$Ak$41:$Ak$406"))*SUM($F$3:$I$3)</f>
        <v>0</v>
      </c>
      <c r="D66" s="65" cm="1">
        <f t="array" aca="1" ref="D66" ca="1">_xlfn.XLOOKUP(A66,INDIRECT($A$5&amp;"!$AJ$41:$AJ$406"),INDIRECT($A$5&amp;"!$AO$41:$AO$406"))*SUM($F$3:$I$3)</f>
        <v>24.5</v>
      </c>
      <c r="E66" s="34" cm="1">
        <f t="array" ref="E66">SUMPRODUCT(('PT Storengy'!$B$8:$I$372)*('PT Storengy'!$A$8:$A$372=$A66)*('PT Storengy'!$A$5:$H$5=$A$6)*('PT Storengy'!$B$7:$I$7=$A$7))</f>
        <v>0</v>
      </c>
      <c r="F66" s="36">
        <f t="shared" ca="1" si="5"/>
        <v>6.0594440689629021</v>
      </c>
      <c r="G66" s="51">
        <f t="shared" ca="1" si="6"/>
        <v>0.26017180076400964</v>
      </c>
      <c r="H66" s="35" cm="1">
        <f t="array" aca="1" ref="H66" ca="1">IF(ROUND(ROUND(G66,2)-G66,4)=0,_xlfn.XLOOKUP(G66,INDIRECT($A$4&amp;"!$G$32:$G$132"),INDIRECT($A$4&amp;"!$A$32:$A$132"),0,1,1),IF(G66&lt;0,0,(ROUNDUP(G66,2)-G66)*100*_xlfn.XLOOKUP(G66,INDIRECT($A$4&amp;"!$G$32:$G$132"),INDIRECT($A$4&amp;"!$A$32:$A$132"),0,-1,-1)+(G66-ROUNDDOWN(G66,2))*100*_xlfn.XLOOKUP(G66,INDIRECT($A$4&amp;"!$G$32:$G$132"),INDIRECT($A$4&amp;"!$A$32:$A$132"),0,1,1)))</f>
        <v>0.78245380631619854</v>
      </c>
      <c r="I66" s="84">
        <f t="shared" ca="1" si="1"/>
        <v>314.76504975533339</v>
      </c>
      <c r="K66" s="36">
        <f t="shared" ca="1" si="0"/>
        <v>5.7475447450230117</v>
      </c>
      <c r="L66" s="51">
        <f t="shared" ca="1" si="2"/>
        <v>0.24732424771277151</v>
      </c>
      <c r="M66" s="35" cm="1">
        <f t="array" aca="1" ref="M66" ca="1">IF(ROUND(ROUND(L66,2)-L66,4)=0,_xlfn.XLOOKUP(L66,INDIRECT($A$4&amp;"!$G$32:$G$132"),INDIRECT($A$4&amp;"!$A$32:$A$132"),0,1,1),IF(L66&lt;0,0,(ROUNDUP(L66,2)-L66)*100*_xlfn.XLOOKUP(L66,INDIRECT($A$4&amp;"!$G$32:$G$132"),INDIRECT($A$4&amp;"!$A$32:$A$132"),0,-1,-1)+(L66-ROUNDDOWN(L66,2))*100*_xlfn.XLOOKUP(L66,INDIRECT($A$4&amp;"!$G$32:$G$132"),INDIRECT($A$4&amp;"!$A$32:$A$132"),0,1,1)))</f>
        <v>0.77533008634190315</v>
      </c>
      <c r="N66" s="67">
        <f t="shared" ca="1" si="3"/>
        <v>311.89932393989011</v>
      </c>
    </row>
    <row r="67" spans="1:14" x14ac:dyDescent="0.35">
      <c r="A67" s="32">
        <f t="shared" si="4"/>
        <v>46741</v>
      </c>
      <c r="B67" s="65" cm="1">
        <f t="array" aca="1" ref="B67" ca="1">_xlfn.XLOOKUP(A67,INDIRECT($A$5&amp;"!$AJ$41:$AJ$406"),INDIRECT($A$5&amp;"!$An$41:$An$406"))*SUM($F$3:$I$3)</f>
        <v>0</v>
      </c>
      <c r="C67" s="65" cm="1">
        <f t="array" aca="1" ref="C67" ca="1">_xlfn.XLOOKUP(A67,INDIRECT($A$5&amp;"!$AJ$41:$AJ$406"),INDIRECT($A$5&amp;"!$Ak$41:$Ak$406"))*SUM($F$3:$I$3)</f>
        <v>0</v>
      </c>
      <c r="D67" s="65" cm="1">
        <f t="array" aca="1" ref="D67" ca="1">_xlfn.XLOOKUP(A67,INDIRECT($A$5&amp;"!$AJ$41:$AJ$406"),INDIRECT($A$5&amp;"!$AO$41:$AO$406"))*SUM($F$3:$I$3)</f>
        <v>24.5</v>
      </c>
      <c r="E67" s="34" cm="1">
        <f t="array" ref="E67">SUMPRODUCT(('PT Storengy'!$B$8:$I$372)*('PT Storengy'!$A$8:$A$372=$A67)*('PT Storengy'!$A$5:$H$5=$A$6)*('PT Storengy'!$B$7:$I$7=$A$7))</f>
        <v>0</v>
      </c>
      <c r="F67" s="36">
        <f t="shared" ca="1" si="5"/>
        <v>5.7475447450230117</v>
      </c>
      <c r="G67" s="51">
        <f t="shared" ca="1" si="6"/>
        <v>0.24732424771277151</v>
      </c>
      <c r="H67" s="35" cm="1">
        <f t="array" aca="1" ref="H67" ca="1">IF(ROUND(ROUND(G67,2)-G67,4)=0,_xlfn.XLOOKUP(G67,INDIRECT($A$4&amp;"!$G$32:$G$132"),INDIRECT($A$4&amp;"!$A$32:$A$132"),0,1,1),IF(G67&lt;0,0,(ROUNDUP(G67,2)-G67)*100*_xlfn.XLOOKUP(G67,INDIRECT($A$4&amp;"!$G$32:$G$132"),INDIRECT($A$4&amp;"!$A$32:$A$132"),0,-1,-1)+(G67-ROUNDDOWN(G67,2))*100*_xlfn.XLOOKUP(G67,INDIRECT($A$4&amp;"!$G$32:$G$132"),INDIRECT($A$4&amp;"!$A$32:$A$132"),0,1,1)))</f>
        <v>0.77533008634190315</v>
      </c>
      <c r="I67" s="84">
        <f t="shared" ca="1" si="1"/>
        <v>311.89932393989011</v>
      </c>
      <c r="K67" s="36">
        <f t="shared" ca="1" si="0"/>
        <v>5.4384850563765843</v>
      </c>
      <c r="L67" s="51">
        <f t="shared" ca="1" si="2"/>
        <v>0.23459366306216375</v>
      </c>
      <c r="M67" s="35" cm="1">
        <f t="array" aca="1" ref="M67" ca="1">IF(ROUND(ROUND(L67,2)-L67,4)=0,_xlfn.XLOOKUP(L67,INDIRECT($A$4&amp;"!$G$32:$G$132"),INDIRECT($A$4&amp;"!$A$32:$A$132"),0,1,1),IF(L67&lt;0,0,(ROUNDUP(L67,2)-L67)*100*_xlfn.XLOOKUP(L67,INDIRECT($A$4&amp;"!$G$32:$G$132"),INDIRECT($A$4&amp;"!$A$32:$A$132"),0,-1,-1)+(L67-ROUNDDOWN(L67,2))*100*_xlfn.XLOOKUP(L67,INDIRECT($A$4&amp;"!$G$32:$G$132"),INDIRECT($A$4&amp;"!$A$32:$A$132"),0,1,1)))</f>
        <v>0.76827122308612872</v>
      </c>
      <c r="N67" s="67">
        <f t="shared" ca="1" si="3"/>
        <v>309.05968864642716</v>
      </c>
    </row>
    <row r="68" spans="1:14" x14ac:dyDescent="0.35">
      <c r="A68" s="32">
        <f t="shared" si="4"/>
        <v>46742</v>
      </c>
      <c r="B68" s="65" cm="1">
        <f t="array" aca="1" ref="B68" ca="1">_xlfn.XLOOKUP(A68,INDIRECT($A$5&amp;"!$AJ$41:$AJ$406"),INDIRECT($A$5&amp;"!$An$41:$An$406"))*SUM($F$3:$I$3)</f>
        <v>0</v>
      </c>
      <c r="C68" s="65" cm="1">
        <f t="array" aca="1" ref="C68" ca="1">_xlfn.XLOOKUP(A68,INDIRECT($A$5&amp;"!$AJ$41:$AJ$406"),INDIRECT($A$5&amp;"!$Ak$41:$Ak$406"))*SUM($F$3:$I$3)</f>
        <v>0</v>
      </c>
      <c r="D68" s="65" cm="1">
        <f t="array" aca="1" ref="D68" ca="1">_xlfn.XLOOKUP(A68,INDIRECT($A$5&amp;"!$AJ$41:$AJ$406"),INDIRECT($A$5&amp;"!$AO$41:$AO$406"))*SUM($F$3:$I$3)</f>
        <v>24.5</v>
      </c>
      <c r="E68" s="34" cm="1">
        <f t="array" ref="E68">SUMPRODUCT(('PT Storengy'!$B$8:$I$372)*('PT Storengy'!$A$8:$A$372=$A68)*('PT Storengy'!$A$5:$H$5=$A$6)*('PT Storengy'!$B$7:$I$7=$A$7))</f>
        <v>0</v>
      </c>
      <c r="F68" s="36">
        <f t="shared" ca="1" si="5"/>
        <v>5.4384850563765843</v>
      </c>
      <c r="G68" s="51">
        <f t="shared" ca="1" si="6"/>
        <v>0.23459366306216375</v>
      </c>
      <c r="H68" s="35" cm="1">
        <f t="array" aca="1" ref="H68" ca="1">IF(ROUND(ROUND(G68,2)-G68,4)=0,_xlfn.XLOOKUP(G68,INDIRECT($A$4&amp;"!$G$32:$G$132"),INDIRECT($A$4&amp;"!$A$32:$A$132"),0,1,1),IF(G68&lt;0,0,(ROUNDUP(G68,2)-G68)*100*_xlfn.XLOOKUP(G68,INDIRECT($A$4&amp;"!$G$32:$G$132"),INDIRECT($A$4&amp;"!$A$32:$A$132"),0,-1,-1)+(G68-ROUNDDOWN(G68,2))*100*_xlfn.XLOOKUP(G68,INDIRECT($A$4&amp;"!$G$32:$G$132"),INDIRECT($A$4&amp;"!$A$32:$A$132"),0,1,1)))</f>
        <v>0.76827122308612872</v>
      </c>
      <c r="I68" s="84">
        <f t="shared" ca="1" si="1"/>
        <v>309.05968864642716</v>
      </c>
      <c r="K68" s="36">
        <f t="shared" ca="1" si="0"/>
        <v>5.1322391500384388</v>
      </c>
      <c r="L68" s="51">
        <f t="shared" ca="1" si="2"/>
        <v>0.22197898189292181</v>
      </c>
      <c r="M68" s="35" cm="1">
        <f t="array" aca="1" ref="M68" ca="1">IF(ROUND(ROUND(L68,2)-L68,4)=0,_xlfn.XLOOKUP(L68,INDIRECT($A$4&amp;"!$G$32:$G$132"),INDIRECT($A$4&amp;"!$A$32:$A$132"),0,1,1),IF(L68&lt;0,0,(ROUNDUP(L68,2)-L68)*100*_xlfn.XLOOKUP(L68,INDIRECT($A$4&amp;"!$G$32:$G$132"),INDIRECT($A$4&amp;"!$A$32:$A$132"),0,-1,-1)+(L68-ROUNDDOWN(L68,2))*100*_xlfn.XLOOKUP(L68,INDIRECT($A$4&amp;"!$G$32:$G$132"),INDIRECT($A$4&amp;"!$A$32:$A$132"),0,1,1)))</f>
        <v>0.7612766260717162</v>
      </c>
      <c r="N68" s="67">
        <f t="shared" ca="1" si="3"/>
        <v>306.24590633814563</v>
      </c>
    </row>
    <row r="69" spans="1:14" x14ac:dyDescent="0.35">
      <c r="A69" s="32">
        <f t="shared" si="4"/>
        <v>46743</v>
      </c>
      <c r="B69" s="65" cm="1">
        <f t="array" aca="1" ref="B69" ca="1">_xlfn.XLOOKUP(A69,INDIRECT($A$5&amp;"!$AJ$41:$AJ$406"),INDIRECT($A$5&amp;"!$An$41:$An$406"))*SUM($F$3:$I$3)</f>
        <v>0</v>
      </c>
      <c r="C69" s="65" cm="1">
        <f t="array" aca="1" ref="C69" ca="1">_xlfn.XLOOKUP(A69,INDIRECT($A$5&amp;"!$AJ$41:$AJ$406"),INDIRECT($A$5&amp;"!$Ak$41:$Ak$406"))*SUM($F$3:$I$3)</f>
        <v>0</v>
      </c>
      <c r="D69" s="65" cm="1">
        <f t="array" aca="1" ref="D69" ca="1">_xlfn.XLOOKUP(A69,INDIRECT($A$5&amp;"!$AJ$41:$AJ$406"),INDIRECT($A$5&amp;"!$AO$41:$AO$406"))*SUM($F$3:$I$3)</f>
        <v>24.5</v>
      </c>
      <c r="E69" s="34" cm="1">
        <f t="array" ref="E69">SUMPRODUCT(('PT Storengy'!$B$8:$I$372)*('PT Storengy'!$A$8:$A$372=$A69)*('PT Storengy'!$A$5:$H$5=$A$6)*('PT Storengy'!$B$7:$I$7=$A$7))</f>
        <v>0</v>
      </c>
      <c r="F69" s="36">
        <f t="shared" ca="1" si="5"/>
        <v>5.1322391500384388</v>
      </c>
      <c r="G69" s="51">
        <f t="shared" ca="1" si="6"/>
        <v>0.22197898189292181</v>
      </c>
      <c r="H69" s="35" cm="1">
        <f t="array" aca="1" ref="H69" ca="1">IF(ROUND(ROUND(G69,2)-G69,4)=0,_xlfn.XLOOKUP(G69,INDIRECT($A$4&amp;"!$G$32:$G$132"),INDIRECT($A$4&amp;"!$A$32:$A$132"),0,1,1),IF(G69&lt;0,0,(ROUNDUP(G69,2)-G69)*100*_xlfn.XLOOKUP(G69,INDIRECT($A$4&amp;"!$G$32:$G$132"),INDIRECT($A$4&amp;"!$A$32:$A$132"),0,-1,-1)+(G69-ROUNDDOWN(G69,2))*100*_xlfn.XLOOKUP(G69,INDIRECT($A$4&amp;"!$G$32:$G$132"),INDIRECT($A$4&amp;"!$A$32:$A$132"),0,1,1)))</f>
        <v>0.7612766260717162</v>
      </c>
      <c r="I69" s="84">
        <f t="shared" ca="1" si="1"/>
        <v>306.24590633814563</v>
      </c>
      <c r="K69" s="36">
        <f t="shared" ca="1" si="0"/>
        <v>4.8287814083975782</v>
      </c>
      <c r="L69" s="51">
        <f t="shared" ca="1" si="2"/>
        <v>0.20947914898116077</v>
      </c>
      <c r="M69" s="35" cm="1">
        <f t="array" aca="1" ref="M69" ca="1">IF(ROUND(ROUND(L69,2)-L69,4)=0,_xlfn.XLOOKUP(L69,INDIRECT($A$4&amp;"!$G$32:$G$132"),INDIRECT($A$4&amp;"!$A$32:$A$132"),0,1,1),IF(L69&lt;0,0,(ROUNDUP(L69,2)-L69)*100*_xlfn.XLOOKUP(L69,INDIRECT($A$4&amp;"!$G$32:$G$132"),INDIRECT($A$4&amp;"!$A$32:$A$132"),0,-1,-1)+(L69-ROUNDDOWN(L69,2))*100*_xlfn.XLOOKUP(L69,INDIRECT($A$4&amp;"!$G$32:$G$132"),INDIRECT($A$4&amp;"!$A$32:$A$132"),0,1,1)))</f>
        <v>0.75434571019740604</v>
      </c>
      <c r="N69" s="67">
        <f t="shared" ca="1" si="3"/>
        <v>303.45774164086038</v>
      </c>
    </row>
    <row r="70" spans="1:14" x14ac:dyDescent="0.35">
      <c r="A70" s="32">
        <f t="shared" si="4"/>
        <v>46744</v>
      </c>
      <c r="B70" s="65" cm="1">
        <f t="array" aca="1" ref="B70" ca="1">_xlfn.XLOOKUP(A70,INDIRECT($A$5&amp;"!$AJ$41:$AJ$406"),INDIRECT($A$5&amp;"!$An$41:$An$406"))*SUM($F$3:$I$3)</f>
        <v>0</v>
      </c>
      <c r="C70" s="65" cm="1">
        <f t="array" aca="1" ref="C70" ca="1">_xlfn.XLOOKUP(A70,INDIRECT($A$5&amp;"!$AJ$41:$AJ$406"),INDIRECT($A$5&amp;"!$Ak$41:$Ak$406"))*SUM($F$3:$I$3)</f>
        <v>0</v>
      </c>
      <c r="D70" s="65" cm="1">
        <f t="array" aca="1" ref="D70" ca="1">_xlfn.XLOOKUP(A70,INDIRECT($A$5&amp;"!$AJ$41:$AJ$406"),INDIRECT($A$5&amp;"!$AO$41:$AO$406"))*SUM($F$3:$I$3)</f>
        <v>24.5</v>
      </c>
      <c r="E70" s="34" cm="1">
        <f t="array" ref="E70">SUMPRODUCT(('PT Storengy'!$B$8:$I$372)*('PT Storengy'!$A$8:$A$372=$A70)*('PT Storengy'!$A$5:$H$5=$A$6)*('PT Storengy'!$B$7:$I$7=$A$7))</f>
        <v>0</v>
      </c>
      <c r="F70" s="36">
        <f t="shared" ca="1" si="5"/>
        <v>4.8287814083975782</v>
      </c>
      <c r="G70" s="51">
        <f t="shared" ca="1" si="6"/>
        <v>0.20947914898116077</v>
      </c>
      <c r="H70" s="35" cm="1">
        <f t="array" aca="1" ref="H70" ca="1">IF(ROUND(ROUND(G70,2)-G70,4)=0,_xlfn.XLOOKUP(G70,INDIRECT($A$4&amp;"!$G$32:$G$132"),INDIRECT($A$4&amp;"!$A$32:$A$132"),0,1,1),IF(G70&lt;0,0,(ROUNDUP(G70,2)-G70)*100*_xlfn.XLOOKUP(G70,INDIRECT($A$4&amp;"!$G$32:$G$132"),INDIRECT($A$4&amp;"!$A$32:$A$132"),0,-1,-1)+(G70-ROUNDDOWN(G70,2))*100*_xlfn.XLOOKUP(G70,INDIRECT($A$4&amp;"!$G$32:$G$132"),INDIRECT($A$4&amp;"!$A$32:$A$132"),0,1,1)))</f>
        <v>0.75434571019740604</v>
      </c>
      <c r="I70" s="84">
        <f t="shared" ca="1" si="1"/>
        <v>303.45774164086038</v>
      </c>
      <c r="K70" s="36">
        <f t="shared" ca="1" si="0"/>
        <v>4.5298151724576554</v>
      </c>
      <c r="L70" s="51">
        <f t="shared" ca="1" si="2"/>
        <v>0.19709311871010524</v>
      </c>
      <c r="M70" s="35" cm="1">
        <f t="array" aca="1" ref="M70" ca="1">IF(ROUND(ROUND(L70,2)-L70,4)=0,_xlfn.XLOOKUP(L70,INDIRECT($A$4&amp;"!$G$32:$G$132"),INDIRECT($A$4&amp;"!$A$32:$A$132"),0,1,1),IF(L70&lt;0,0,(ROUNDUP(L70,2)-L70)*100*_xlfn.XLOOKUP(L70,INDIRECT($A$4&amp;"!$G$32:$G$132"),INDIRECT($A$4&amp;"!$A$32:$A$132"),0,-1,-1)+(L70-ROUNDDOWN(L70,2))*100*_xlfn.XLOOKUP(L70,INDIRECT($A$4&amp;"!$G$32:$G$132"),INDIRECT($A$4&amp;"!$A$32:$A$132"),0,1,1)))</f>
        <v>0.74318057056541331</v>
      </c>
      <c r="N70" s="67">
        <f t="shared" ca="1" si="3"/>
        <v>298.96623593992291</v>
      </c>
    </row>
    <row r="71" spans="1:14" x14ac:dyDescent="0.35">
      <c r="A71" s="32">
        <f t="shared" si="4"/>
        <v>46745</v>
      </c>
      <c r="B71" s="65" cm="1">
        <f t="array" aca="1" ref="B71" ca="1">_xlfn.XLOOKUP(A71,INDIRECT($A$5&amp;"!$AJ$41:$AJ$406"),INDIRECT($A$5&amp;"!$An$41:$An$406"))*SUM($F$3:$I$3)</f>
        <v>0</v>
      </c>
      <c r="C71" s="65" cm="1">
        <f t="array" aca="1" ref="C71" ca="1">_xlfn.XLOOKUP(A71,INDIRECT($A$5&amp;"!$AJ$41:$AJ$406"),INDIRECT($A$5&amp;"!$Ak$41:$Ak$406"))*SUM($F$3:$I$3)</f>
        <v>0</v>
      </c>
      <c r="D71" s="65" cm="1">
        <f t="array" aca="1" ref="D71" ca="1">_xlfn.XLOOKUP(A71,INDIRECT($A$5&amp;"!$AJ$41:$AJ$406"),INDIRECT($A$5&amp;"!$AO$41:$AO$406"))*SUM($F$3:$I$3)</f>
        <v>24.5</v>
      </c>
      <c r="E71" s="34" cm="1">
        <f t="array" ref="E71">SUMPRODUCT(('PT Storengy'!$B$8:$I$372)*('PT Storengy'!$A$8:$A$372=$A71)*('PT Storengy'!$A$5:$H$5=$A$6)*('PT Storengy'!$B$7:$I$7=$A$7))</f>
        <v>0</v>
      </c>
      <c r="F71" s="36">
        <f t="shared" ca="1" si="5"/>
        <v>4.5298151724576554</v>
      </c>
      <c r="G71" s="51">
        <f t="shared" ca="1" si="6"/>
        <v>0.19709311871010524</v>
      </c>
      <c r="H71" s="35" cm="1">
        <f t="array" aca="1" ref="H71" ca="1">IF(ROUND(ROUND(G71,2)-G71,4)=0,_xlfn.XLOOKUP(G71,INDIRECT($A$4&amp;"!$G$32:$G$132"),INDIRECT($A$4&amp;"!$A$32:$A$132"),0,1,1),IF(G71&lt;0,0,(ROUNDUP(G71,2)-G71)*100*_xlfn.XLOOKUP(G71,INDIRECT($A$4&amp;"!$G$32:$G$132"),INDIRECT($A$4&amp;"!$A$32:$A$132"),0,-1,-1)+(G71-ROUNDDOWN(G71,2))*100*_xlfn.XLOOKUP(G71,INDIRECT($A$4&amp;"!$G$32:$G$132"),INDIRECT($A$4&amp;"!$A$32:$A$132"),0,1,1)))</f>
        <v>0.74318057056541331</v>
      </c>
      <c r="I71" s="84">
        <f t="shared" ca="1" si="1"/>
        <v>298.96623593992291</v>
      </c>
      <c r="K71" s="36">
        <f t="shared" ca="1" si="0"/>
        <v>4.2408277853786149</v>
      </c>
      <c r="L71" s="51">
        <f t="shared" ca="1" si="2"/>
        <v>0.18489041520235328</v>
      </c>
      <c r="M71" s="35" cm="1">
        <f t="array" aca="1" ref="M71" ca="1">IF(ROUND(ROUND(L71,2)-L71,4)=0,_xlfn.XLOOKUP(L71,INDIRECT($A$4&amp;"!$G$32:$G$132"),INDIRECT($A$4&amp;"!$A$32:$A$132"),0,1,1),IF(L71&lt;0,0,(ROUNDUP(L71,2)-L71)*100*_xlfn.XLOOKUP(L71,INDIRECT($A$4&amp;"!$G$32:$G$132"),INDIRECT($A$4&amp;"!$A$32:$A$132"),0,-1,-1)+(L71-ROUNDDOWN(L71,2))*100*_xlfn.XLOOKUP(L71,INDIRECT($A$4&amp;"!$G$32:$G$132"),INDIRECT($A$4&amp;"!$A$32:$A$132"),0,1,1)))</f>
        <v>0.71837480423296673</v>
      </c>
      <c r="N71" s="67">
        <f t="shared" ca="1" si="3"/>
        <v>288.98738707904022</v>
      </c>
    </row>
    <row r="72" spans="1:14" x14ac:dyDescent="0.35">
      <c r="A72" s="32">
        <f t="shared" si="4"/>
        <v>46746</v>
      </c>
      <c r="B72" s="65" cm="1">
        <f t="array" aca="1" ref="B72" ca="1">_xlfn.XLOOKUP(A72,INDIRECT($A$5&amp;"!$AJ$41:$AJ$406"),INDIRECT($A$5&amp;"!$An$41:$An$406"))*SUM($F$3:$I$3)</f>
        <v>0</v>
      </c>
      <c r="C72" s="65" cm="1">
        <f t="array" aca="1" ref="C72" ca="1">_xlfn.XLOOKUP(A72,INDIRECT($A$5&amp;"!$AJ$41:$AJ$406"),INDIRECT($A$5&amp;"!$Ak$41:$Ak$406"))*SUM($F$3:$I$3)</f>
        <v>0</v>
      </c>
      <c r="D72" s="65" cm="1">
        <f t="array" aca="1" ref="D72" ca="1">_xlfn.XLOOKUP(A72,INDIRECT($A$5&amp;"!$AJ$41:$AJ$406"),INDIRECT($A$5&amp;"!$AO$41:$AO$406"))*SUM($F$3:$I$3)</f>
        <v>24.5</v>
      </c>
      <c r="E72" s="34" cm="1">
        <f t="array" ref="E72">SUMPRODUCT(('PT Storengy'!$B$8:$I$372)*('PT Storengy'!$A$8:$A$372=$A72)*('PT Storengy'!$A$5:$H$5=$A$6)*('PT Storengy'!$B$7:$I$7=$A$7))</f>
        <v>0</v>
      </c>
      <c r="F72" s="36">
        <f t="shared" ca="1" si="5"/>
        <v>4.2408277853786149</v>
      </c>
      <c r="G72" s="51">
        <f t="shared" ca="1" si="6"/>
        <v>0.18489041520235328</v>
      </c>
      <c r="H72" s="35" cm="1">
        <f t="array" aca="1" ref="H72" ca="1">IF(ROUND(ROUND(G72,2)-G72,4)=0,_xlfn.XLOOKUP(G72,INDIRECT($A$4&amp;"!$G$32:$G$132"),INDIRECT($A$4&amp;"!$A$32:$A$132"),0,1,1),IF(G72&lt;0,0,(ROUNDUP(G72,2)-G72)*100*_xlfn.XLOOKUP(G72,INDIRECT($A$4&amp;"!$G$32:$G$132"),INDIRECT($A$4&amp;"!$A$32:$A$132"),0,-1,-1)+(G72-ROUNDDOWN(G72,2))*100*_xlfn.XLOOKUP(G72,INDIRECT($A$4&amp;"!$G$32:$G$132"),INDIRECT($A$4&amp;"!$A$32:$A$132"),0,1,1)))</f>
        <v>0.71837480423296673</v>
      </c>
      <c r="I72" s="84">
        <f t="shared" ca="1" si="1"/>
        <v>288.98738707904022</v>
      </c>
      <c r="K72" s="36">
        <f t="shared" ca="1" si="0"/>
        <v>3.9614861746839778</v>
      </c>
      <c r="L72" s="51">
        <f t="shared" ca="1" si="2"/>
        <v>0.17309501164810673</v>
      </c>
      <c r="M72" s="35" cm="1">
        <f t="array" aca="1" ref="M72" ca="1">IF(ROUND(ROUND(L72,2)-L72,4)=0,_xlfn.XLOOKUP(L72,INDIRECT($A$4&amp;"!$G$32:$G$132"),INDIRECT($A$4&amp;"!$A$32:$A$132"),0,1,1),IF(L72&lt;0,0,(ROUNDUP(L72,2)-L72)*100*_xlfn.XLOOKUP(L72,INDIRECT($A$4&amp;"!$G$32:$G$132"),INDIRECT($A$4&amp;"!$A$32:$A$132"),0,-1,-1)+(L72-ROUNDDOWN(L72,2))*100*_xlfn.XLOOKUP(L72,INDIRECT($A$4&amp;"!$G$32:$G$132"),INDIRECT($A$4&amp;"!$A$32:$A$132"),0,1,1)))</f>
        <v>0.69439700093899359</v>
      </c>
      <c r="N72" s="67">
        <f t="shared" ca="1" si="3"/>
        <v>279.34161069463721</v>
      </c>
    </row>
    <row r="73" spans="1:14" x14ac:dyDescent="0.35">
      <c r="A73" s="32">
        <f t="shared" si="4"/>
        <v>46747</v>
      </c>
      <c r="B73" s="65" cm="1">
        <f t="array" aca="1" ref="B73" ca="1">_xlfn.XLOOKUP(A73,INDIRECT($A$5&amp;"!$AJ$41:$AJ$406"),INDIRECT($A$5&amp;"!$An$41:$An$406"))*SUM($F$3:$I$3)</f>
        <v>0</v>
      </c>
      <c r="C73" s="65" cm="1">
        <f t="array" aca="1" ref="C73" ca="1">_xlfn.XLOOKUP(A73,INDIRECT($A$5&amp;"!$AJ$41:$AJ$406"),INDIRECT($A$5&amp;"!$Ak$41:$Ak$406"))*SUM($F$3:$I$3)</f>
        <v>0</v>
      </c>
      <c r="D73" s="65" cm="1">
        <f t="array" aca="1" ref="D73" ca="1">_xlfn.XLOOKUP(A73,INDIRECT($A$5&amp;"!$AJ$41:$AJ$406"),INDIRECT($A$5&amp;"!$AO$41:$AO$406"))*SUM($F$3:$I$3)</f>
        <v>24.5</v>
      </c>
      <c r="E73" s="34" cm="1">
        <f t="array" ref="E73">SUMPRODUCT(('PT Storengy'!$B$8:$I$372)*('PT Storengy'!$A$8:$A$372=$A73)*('PT Storengy'!$A$5:$H$5=$A$6)*('PT Storengy'!$B$7:$I$7=$A$7))</f>
        <v>0</v>
      </c>
      <c r="F73" s="36">
        <f t="shared" ca="1" si="5"/>
        <v>3.9614861746839778</v>
      </c>
      <c r="G73" s="51">
        <f t="shared" ca="1" si="6"/>
        <v>0.17309501164810673</v>
      </c>
      <c r="H73" s="35" cm="1">
        <f t="array" aca="1" ref="H73" ca="1">IF(ROUND(ROUND(G73,2)-G73,4)=0,_xlfn.XLOOKUP(G73,INDIRECT($A$4&amp;"!$G$32:$G$132"),INDIRECT($A$4&amp;"!$A$32:$A$132"),0,1,1),IF(G73&lt;0,0,(ROUNDUP(G73,2)-G73)*100*_xlfn.XLOOKUP(G73,INDIRECT($A$4&amp;"!$G$32:$G$132"),INDIRECT($A$4&amp;"!$A$32:$A$132"),0,-1,-1)+(G73-ROUNDDOWN(G73,2))*100*_xlfn.XLOOKUP(G73,INDIRECT($A$4&amp;"!$G$32:$G$132"),INDIRECT($A$4&amp;"!$A$32:$A$132"),0,1,1)))</f>
        <v>0.69439700093899359</v>
      </c>
      <c r="I73" s="84">
        <f t="shared" ca="1" si="1"/>
        <v>279.34161069463721</v>
      </c>
      <c r="K73" s="36">
        <f t="shared" ca="1" si="0"/>
        <v>3.6914683851389549</v>
      </c>
      <c r="L73" s="51">
        <f t="shared" ca="1" si="2"/>
        <v>0.16169331325240727</v>
      </c>
      <c r="M73" s="35" cm="1">
        <f t="array" aca="1" ref="M73" ca="1">IF(ROUND(ROUND(L73,2)-L73,4)=0,_xlfn.XLOOKUP(L73,INDIRECT($A$4&amp;"!$G$32:$G$132"),INDIRECT($A$4&amp;"!$A$32:$A$132"),0,1,1),IF(L73&lt;0,0,(ROUNDUP(L73,2)-L73)*100*_xlfn.XLOOKUP(L73,INDIRECT($A$4&amp;"!$G$32:$G$132"),INDIRECT($A$4&amp;"!$A$32:$A$132"),0,-1,-1)+(L73-ROUNDDOWN(L73,2))*100*_xlfn.XLOOKUP(L73,INDIRECT($A$4&amp;"!$G$32:$G$132"),INDIRECT($A$4&amp;"!$A$32:$A$132"),0,1,1)))</f>
        <v>0.6712195250610391</v>
      </c>
      <c r="N73" s="67">
        <f t="shared" ca="1" si="3"/>
        <v>270.01778954502265</v>
      </c>
    </row>
    <row r="74" spans="1:14" x14ac:dyDescent="0.35">
      <c r="A74" s="32">
        <f t="shared" si="4"/>
        <v>46748</v>
      </c>
      <c r="B74" s="65" cm="1">
        <f t="array" aca="1" ref="B74" ca="1">_xlfn.XLOOKUP(A74,INDIRECT($A$5&amp;"!$AJ$41:$AJ$406"),INDIRECT($A$5&amp;"!$An$41:$An$406"))*SUM($F$3:$I$3)</f>
        <v>0</v>
      </c>
      <c r="C74" s="65" cm="1">
        <f t="array" aca="1" ref="C74" ca="1">_xlfn.XLOOKUP(A74,INDIRECT($A$5&amp;"!$AJ$41:$AJ$406"),INDIRECT($A$5&amp;"!$Ak$41:$Ak$406"))*SUM($F$3:$I$3)</f>
        <v>0</v>
      </c>
      <c r="D74" s="65" cm="1">
        <f t="array" aca="1" ref="D74" ca="1">_xlfn.XLOOKUP(A74,INDIRECT($A$5&amp;"!$AJ$41:$AJ$406"),INDIRECT($A$5&amp;"!$AO$41:$AO$406"))*SUM($F$3:$I$3)</f>
        <v>24.5</v>
      </c>
      <c r="E74" s="34" cm="1">
        <f t="array" ref="E74">SUMPRODUCT(('PT Storengy'!$B$8:$I$372)*('PT Storengy'!$A$8:$A$372=$A74)*('PT Storengy'!$A$5:$H$5=$A$6)*('PT Storengy'!$B$7:$I$7=$A$7))</f>
        <v>0</v>
      </c>
      <c r="F74" s="36">
        <f t="shared" ca="1" si="5"/>
        <v>3.6914683851389549</v>
      </c>
      <c r="G74" s="51">
        <f t="shared" ca="1" si="6"/>
        <v>0.16169331325240727</v>
      </c>
      <c r="H74" s="35" cm="1">
        <f t="array" aca="1" ref="H74" ca="1">IF(ROUND(ROUND(G74,2)-G74,4)=0,_xlfn.XLOOKUP(G74,INDIRECT($A$4&amp;"!$G$32:$G$132"),INDIRECT($A$4&amp;"!$A$32:$A$132"),0,1,1),IF(G74&lt;0,0,(ROUNDUP(G74,2)-G74)*100*_xlfn.XLOOKUP(G74,INDIRECT($A$4&amp;"!$G$32:$G$132"),INDIRECT($A$4&amp;"!$A$32:$A$132"),0,-1,-1)+(G74-ROUNDDOWN(G74,2))*100*_xlfn.XLOOKUP(G74,INDIRECT($A$4&amp;"!$G$32:$G$132"),INDIRECT($A$4&amp;"!$A$32:$A$132"),0,1,1)))</f>
        <v>0.6712195250610391</v>
      </c>
      <c r="I74" s="84">
        <f t="shared" ca="1" si="1"/>
        <v>270.01778954502265</v>
      </c>
      <c r="K74" s="36">
        <f t="shared" ca="1" si="0"/>
        <v>3.4304632076808734</v>
      </c>
      <c r="L74" s="51">
        <f t="shared" ca="1" si="2"/>
        <v>0.15067217898526347</v>
      </c>
      <c r="M74" s="35" cm="1">
        <f t="array" aca="1" ref="M74" ca="1">IF(ROUND(ROUND(L74,2)-L74,4)=0,_xlfn.XLOOKUP(L74,INDIRECT($A$4&amp;"!$G$32:$G$132"),INDIRECT($A$4&amp;"!$A$32:$A$132"),0,1,1),IF(L74&lt;0,0,(ROUNDUP(L74,2)-L74)*100*_xlfn.XLOOKUP(L74,INDIRECT($A$4&amp;"!$G$32:$G$132"),INDIRECT($A$4&amp;"!$A$32:$A$132"),0,-1,-1)+(L74-ROUNDDOWN(L74,2))*100*_xlfn.XLOOKUP(L74,INDIRECT($A$4&amp;"!$G$32:$G$132"),INDIRECT($A$4&amp;"!$A$32:$A$132"),0,1,1)))</f>
        <v>0.64881566339418639</v>
      </c>
      <c r="N74" s="67">
        <f t="shared" ca="1" si="3"/>
        <v>261.00517745808145</v>
      </c>
    </row>
    <row r="75" spans="1:14" x14ac:dyDescent="0.35">
      <c r="A75" s="32">
        <f t="shared" si="4"/>
        <v>46749</v>
      </c>
      <c r="B75" s="65" cm="1">
        <f t="array" aca="1" ref="B75" ca="1">_xlfn.XLOOKUP(A75,INDIRECT($A$5&amp;"!$AJ$41:$AJ$406"),INDIRECT($A$5&amp;"!$An$41:$An$406"))*SUM($F$3:$I$3)</f>
        <v>0</v>
      </c>
      <c r="C75" s="65" cm="1">
        <f t="array" aca="1" ref="C75" ca="1">_xlfn.XLOOKUP(A75,INDIRECT($A$5&amp;"!$AJ$41:$AJ$406"),INDIRECT($A$5&amp;"!$Ak$41:$Ak$406"))*SUM($F$3:$I$3)</f>
        <v>0</v>
      </c>
      <c r="D75" s="65" cm="1">
        <f t="array" aca="1" ref="D75" ca="1">_xlfn.XLOOKUP(A75,INDIRECT($A$5&amp;"!$AJ$41:$AJ$406"),INDIRECT($A$5&amp;"!$AO$41:$AO$406"))*SUM($F$3:$I$3)</f>
        <v>24.5</v>
      </c>
      <c r="E75" s="34" cm="1">
        <f t="array" ref="E75">SUMPRODUCT(('PT Storengy'!$B$8:$I$372)*('PT Storengy'!$A$8:$A$372=$A75)*('PT Storengy'!$A$5:$H$5=$A$6)*('PT Storengy'!$B$7:$I$7=$A$7))</f>
        <v>0</v>
      </c>
      <c r="F75" s="36">
        <f t="shared" ca="1" si="5"/>
        <v>3.4304632076808734</v>
      </c>
      <c r="G75" s="51">
        <f t="shared" ca="1" si="6"/>
        <v>0.15067217898526347</v>
      </c>
      <c r="H75" s="35" cm="1">
        <f t="array" aca="1" ref="H75" ca="1">IF(ROUND(ROUND(G75,2)-G75,4)=0,_xlfn.XLOOKUP(G75,INDIRECT($A$4&amp;"!$G$32:$G$132"),INDIRECT($A$4&amp;"!$A$32:$A$132"),0,1,1),IF(G75&lt;0,0,(ROUNDUP(G75,2)-G75)*100*_xlfn.XLOOKUP(G75,INDIRECT($A$4&amp;"!$G$32:$G$132"),INDIRECT($A$4&amp;"!$A$32:$A$132"),0,-1,-1)+(G75-ROUNDDOWN(G75,2))*100*_xlfn.XLOOKUP(G75,INDIRECT($A$4&amp;"!$G$32:$G$132"),INDIRECT($A$4&amp;"!$A$32:$A$132"),0,1,1)))</f>
        <v>0.64881566339418639</v>
      </c>
      <c r="I75" s="84">
        <f t="shared" ca="1" si="1"/>
        <v>261.00517745808145</v>
      </c>
      <c r="K75" s="36">
        <f t="shared" ca="1" si="0"/>
        <v>3.170007709439135</v>
      </c>
      <c r="L75" s="51">
        <f t="shared" ca="1" si="2"/>
        <v>0.14001890643595402</v>
      </c>
      <c r="M75" s="35" cm="1">
        <f t="array" aca="1" ref="M75" ca="1">IF(ROUND(ROUND(L75,2)-L75,4)=0,_xlfn.XLOOKUP(L75,INDIRECT($A$4&amp;"!$G$32:$G$132"),INDIRECT($A$4&amp;"!$A$32:$A$132"),0,1,1),IF(L75&lt;0,0,(ROUNDUP(L75,2)-L75)*100*_xlfn.XLOOKUP(L75,INDIRECT($A$4&amp;"!$G$32:$G$132"),INDIRECT($A$4&amp;"!$A$32:$A$132"),0,-1,-1)+(L75-ROUNDDOWN(L75,2))*100*_xlfn.XLOOKUP(L75,INDIRECT($A$4&amp;"!$G$32:$G$132"),INDIRECT($A$4&amp;"!$A$32:$A$132"),0,1,1)))</f>
        <v>0.64744925185829671</v>
      </c>
      <c r="N75" s="67">
        <f t="shared" ca="1" si="3"/>
        <v>260.45549824173838</v>
      </c>
    </row>
    <row r="76" spans="1:14" x14ac:dyDescent="0.35">
      <c r="A76" s="32">
        <f t="shared" si="4"/>
        <v>46750</v>
      </c>
      <c r="B76" s="65" cm="1">
        <f t="array" aca="1" ref="B76" ca="1">_xlfn.XLOOKUP(A76,INDIRECT($A$5&amp;"!$AJ$41:$AJ$406"),INDIRECT($A$5&amp;"!$An$41:$An$406"))*SUM($F$3:$I$3)</f>
        <v>0</v>
      </c>
      <c r="C76" s="65" cm="1">
        <f t="array" aca="1" ref="C76" ca="1">_xlfn.XLOOKUP(A76,INDIRECT($A$5&amp;"!$AJ$41:$AJ$406"),INDIRECT($A$5&amp;"!$Ak$41:$Ak$406"))*SUM($F$3:$I$3)</f>
        <v>0</v>
      </c>
      <c r="D76" s="65" cm="1">
        <f t="array" aca="1" ref="D76" ca="1">_xlfn.XLOOKUP(A76,INDIRECT($A$5&amp;"!$AJ$41:$AJ$406"),INDIRECT($A$5&amp;"!$AO$41:$AO$406"))*SUM($F$3:$I$3)</f>
        <v>24.5</v>
      </c>
      <c r="E76" s="34" cm="1">
        <f t="array" ref="E76">SUMPRODUCT(('PT Storengy'!$B$8:$I$372)*('PT Storengy'!$A$8:$A$372=$A76)*('PT Storengy'!$A$5:$H$5=$A$6)*('PT Storengy'!$B$7:$I$7=$A$7))</f>
        <v>0</v>
      </c>
      <c r="F76" s="36">
        <f t="shared" ca="1" si="5"/>
        <v>3.170007709439135</v>
      </c>
      <c r="G76" s="51">
        <f t="shared" ca="1" si="6"/>
        <v>0.14001890643595402</v>
      </c>
      <c r="H76" s="35" cm="1">
        <f t="array" aca="1" ref="H76" ca="1">IF(ROUND(ROUND(G76,2)-G76,4)=0,_xlfn.XLOOKUP(G76,INDIRECT($A$4&amp;"!$G$32:$G$132"),INDIRECT($A$4&amp;"!$A$32:$A$132"),0,1,1),IF(G76&lt;0,0,(ROUNDUP(G76,2)-G76)*100*_xlfn.XLOOKUP(G76,INDIRECT($A$4&amp;"!$G$32:$G$132"),INDIRECT($A$4&amp;"!$A$32:$A$132"),0,-1,-1)+(G76-ROUNDDOWN(G76,2))*100*_xlfn.XLOOKUP(G76,INDIRECT($A$4&amp;"!$G$32:$G$132"),INDIRECT($A$4&amp;"!$A$32:$A$132"),0,1,1)))</f>
        <v>0.64744925185829671</v>
      </c>
      <c r="I76" s="84">
        <f t="shared" ca="1" si="1"/>
        <v>260.45549824173838</v>
      </c>
      <c r="K76" s="36">
        <f t="shared" ca="1" si="0"/>
        <v>2.9264077658976619</v>
      </c>
      <c r="L76" s="51">
        <f t="shared" ca="1" si="2"/>
        <v>0.12938806977302592</v>
      </c>
      <c r="M76" s="35" cm="1">
        <f t="array" aca="1" ref="M76" ca="1">IF(ROUND(ROUND(L76,2)-L76,4)=0,_xlfn.XLOOKUP(L76,INDIRECT($A$4&amp;"!$G$32:$G$132"),INDIRECT($A$4&amp;"!$A$32:$A$132"),0,1,1),IF(L76&lt;0,0,(ROUNDUP(L76,2)-L76)*100*_xlfn.XLOOKUP(L76,INDIRECT($A$4&amp;"!$G$32:$G$132"),INDIRECT($A$4&amp;"!$A$32:$A$132"),0,-1,-1)+(L76-ROUNDDOWN(L76,2))*100*_xlfn.XLOOKUP(L76,INDIRECT($A$4&amp;"!$G$32:$G$132"),INDIRECT($A$4&amp;"!$A$32:$A$132"),0,1,1)))</f>
        <v>0.60554913320457404</v>
      </c>
      <c r="N76" s="67">
        <f t="shared" ca="1" si="3"/>
        <v>243.59994354147318</v>
      </c>
    </row>
    <row r="77" spans="1:14" x14ac:dyDescent="0.35">
      <c r="A77" s="32">
        <f t="shared" si="4"/>
        <v>46751</v>
      </c>
      <c r="B77" s="65" cm="1">
        <f t="array" aca="1" ref="B77" ca="1">_xlfn.XLOOKUP(A77,INDIRECT($A$5&amp;"!$AJ$41:$AJ$406"),INDIRECT($A$5&amp;"!$An$41:$An$406"))*SUM($F$3:$I$3)</f>
        <v>0</v>
      </c>
      <c r="C77" s="65" cm="1">
        <f t="array" aca="1" ref="C77" ca="1">_xlfn.XLOOKUP(A77,INDIRECT($A$5&amp;"!$AJ$41:$AJ$406"),INDIRECT($A$5&amp;"!$Ak$41:$Ak$406"))*SUM($F$3:$I$3)</f>
        <v>0</v>
      </c>
      <c r="D77" s="65" cm="1">
        <f t="array" aca="1" ref="D77" ca="1">_xlfn.XLOOKUP(A77,INDIRECT($A$5&amp;"!$AJ$41:$AJ$406"),INDIRECT($A$5&amp;"!$AO$41:$AO$406"))*SUM($F$3:$I$3)</f>
        <v>24.5</v>
      </c>
      <c r="E77" s="34" cm="1">
        <f t="array" ref="E77">SUMPRODUCT(('PT Storengy'!$B$8:$I$372)*('PT Storengy'!$A$8:$A$372=$A77)*('PT Storengy'!$A$5:$H$5=$A$6)*('PT Storengy'!$B$7:$I$7=$A$7))</f>
        <v>0</v>
      </c>
      <c r="F77" s="36">
        <f t="shared" ca="1" si="5"/>
        <v>2.9264077658976619</v>
      </c>
      <c r="G77" s="51">
        <f t="shared" ca="1" si="6"/>
        <v>0.12938806977302592</v>
      </c>
      <c r="H77" s="35" cm="1">
        <f t="array" aca="1" ref="H77" ca="1">IF(ROUND(ROUND(G77,2)-G77,4)=0,_xlfn.XLOOKUP(G77,INDIRECT($A$4&amp;"!$G$32:$G$132"),INDIRECT($A$4&amp;"!$A$32:$A$132"),0,1,1),IF(G77&lt;0,0,(ROUNDUP(G77,2)-G77)*100*_xlfn.XLOOKUP(G77,INDIRECT($A$4&amp;"!$G$32:$G$132"),INDIRECT($A$4&amp;"!$A$32:$A$132"),0,-1,-1)+(G77-ROUNDDOWN(G77,2))*100*_xlfn.XLOOKUP(G77,INDIRECT($A$4&amp;"!$G$32:$G$132"),INDIRECT($A$4&amp;"!$A$32:$A$132"),0,1,1)))</f>
        <v>0.60554913320457404</v>
      </c>
      <c r="I77" s="84">
        <f t="shared" ca="1" si="1"/>
        <v>243.59994354147318</v>
      </c>
      <c r="K77" s="36">
        <f t="shared" ca="1" si="0"/>
        <v>2.6909386636583101</v>
      </c>
      <c r="L77" s="51">
        <f t="shared" ca="1" si="2"/>
        <v>0.11944521493459845</v>
      </c>
      <c r="M77" s="35" cm="1">
        <f t="array" aca="1" ref="M77" ca="1">IF(ROUND(ROUND(L77,2)-L77,4)=0,_xlfn.XLOOKUP(L77,INDIRECT($A$4&amp;"!$G$32:$G$132"),INDIRECT($A$4&amp;"!$A$32:$A$132"),0,1,1),IF(L77&lt;0,0,(ROUNDUP(L77,2)-L77)*100*_xlfn.XLOOKUP(L77,INDIRECT($A$4&amp;"!$G$32:$G$132"),INDIRECT($A$4&amp;"!$A$32:$A$132"),0,-1,-1)+(L77-ROUNDDOWN(L77,2))*100*_xlfn.XLOOKUP(L77,INDIRECT($A$4&amp;"!$G$32:$G$132"),INDIRECT($A$4&amp;"!$A$32:$A$132"),0,1,1)))</f>
        <v>0.58533720773717268</v>
      </c>
      <c r="N77" s="67">
        <f t="shared" ca="1" si="3"/>
        <v>235.46910223935197</v>
      </c>
    </row>
    <row r="78" spans="1:14" x14ac:dyDescent="0.35">
      <c r="A78" s="32">
        <f t="shared" si="4"/>
        <v>46752</v>
      </c>
      <c r="B78" s="65" cm="1">
        <f t="array" aca="1" ref="B78" ca="1">_xlfn.XLOOKUP(A78,INDIRECT($A$5&amp;"!$AJ$41:$AJ$406"),INDIRECT($A$5&amp;"!$An$41:$An$406"))*SUM($F$3:$I$3)</f>
        <v>0</v>
      </c>
      <c r="C78" s="65" cm="1">
        <f t="array" aca="1" ref="C78" ca="1">_xlfn.XLOOKUP(A78,INDIRECT($A$5&amp;"!$AJ$41:$AJ$406"),INDIRECT($A$5&amp;"!$Ak$41:$Ak$406"))*SUM($F$3:$I$3)</f>
        <v>0</v>
      </c>
      <c r="D78" s="65" cm="1">
        <f t="array" aca="1" ref="D78" ca="1">_xlfn.XLOOKUP(A78,INDIRECT($A$5&amp;"!$AJ$41:$AJ$406"),INDIRECT($A$5&amp;"!$AO$41:$AO$406"))*SUM($F$3:$I$3)</f>
        <v>24.5</v>
      </c>
      <c r="E78" s="34" cm="1">
        <f t="array" ref="E78">SUMPRODUCT(('PT Storengy'!$B$8:$I$372)*('PT Storengy'!$A$8:$A$372=$A78)*('PT Storengy'!$A$5:$H$5=$A$6)*('PT Storengy'!$B$7:$I$7=$A$7))</f>
        <v>0</v>
      </c>
      <c r="F78" s="36">
        <f t="shared" ca="1" si="5"/>
        <v>2.6909386636583101</v>
      </c>
      <c r="G78" s="51">
        <f t="shared" ca="1" si="6"/>
        <v>0.11944521493459845</v>
      </c>
      <c r="H78" s="35" cm="1">
        <f t="array" aca="1" ref="H78" ca="1">IF(ROUND(ROUND(G78,2)-G78,4)=0,_xlfn.XLOOKUP(G78,INDIRECT($A$4&amp;"!$G$32:$G$132"),INDIRECT($A$4&amp;"!$A$32:$A$132"),0,1,1),IF(G78&lt;0,0,(ROUNDUP(G78,2)-G78)*100*_xlfn.XLOOKUP(G78,INDIRECT($A$4&amp;"!$G$32:$G$132"),INDIRECT($A$4&amp;"!$A$32:$A$132"),0,-1,-1)+(G78-ROUNDDOWN(G78,2))*100*_xlfn.XLOOKUP(G78,INDIRECT($A$4&amp;"!$G$32:$G$132"),INDIRECT($A$4&amp;"!$A$32:$A$132"),0,1,1)))</f>
        <v>0.58533720773717268</v>
      </c>
      <c r="I78" s="84">
        <f t="shared" ca="1" si="1"/>
        <v>235.46910223935197</v>
      </c>
      <c r="K78" s="36">
        <f t="shared" ca="1" si="0"/>
        <v>2.4633290127555512</v>
      </c>
      <c r="L78" s="51">
        <f t="shared" ca="1" si="2"/>
        <v>0.10983423116972695</v>
      </c>
      <c r="M78" s="35" cm="1">
        <f t="array" aca="1" ref="M78" ca="1">IF(ROUND(ROUND(L78,2)-L78,4)=0,_xlfn.XLOOKUP(L78,INDIRECT($A$4&amp;"!$G$32:$G$132"),INDIRECT($A$4&amp;"!$A$32:$A$132"),0,1,1),IF(L78&lt;0,0,(ROUNDUP(L78,2)-L78)*100*_xlfn.XLOOKUP(L78,INDIRECT($A$4&amp;"!$G$32:$G$132"),INDIRECT($A$4&amp;"!$A$32:$A$132"),0,-1,-1)+(L78-ROUNDDOWN(L78,2))*100*_xlfn.XLOOKUP(L78,INDIRECT($A$4&amp;"!$G$32:$G$132"),INDIRECT($A$4&amp;"!$A$32:$A$132"),0,1,1)))</f>
        <v>0.56579991279717101</v>
      </c>
      <c r="N78" s="67">
        <f t="shared" ca="1" si="3"/>
        <v>227.60965090275883</v>
      </c>
    </row>
    <row r="79" spans="1:14" x14ac:dyDescent="0.35">
      <c r="A79" s="32">
        <f t="shared" si="4"/>
        <v>46753</v>
      </c>
      <c r="B79" s="65" cm="1">
        <f t="array" aca="1" ref="B79" ca="1">_xlfn.XLOOKUP(A79,INDIRECT($A$5&amp;"!$AJ$41:$AJ$406"),INDIRECT($A$5&amp;"!$An$41:$An$406"))*SUM($F$3:$I$3)</f>
        <v>0</v>
      </c>
      <c r="C79" s="65" cm="1">
        <f t="array" aca="1" ref="C79" ca="1">_xlfn.XLOOKUP(A79,INDIRECT($A$5&amp;"!$AJ$41:$AJ$406"),INDIRECT($A$5&amp;"!$Ak$41:$Ak$406"))*SUM($F$3:$I$3)</f>
        <v>0</v>
      </c>
      <c r="D79" s="65" cm="1">
        <f t="array" aca="1" ref="D79" ca="1">_xlfn.XLOOKUP(A79,INDIRECT($A$5&amp;"!$AJ$41:$AJ$406"),INDIRECT($A$5&amp;"!$AO$41:$AO$406"))*SUM($F$3:$I$3)</f>
        <v>24.5</v>
      </c>
      <c r="E79" s="34" cm="1">
        <f t="array" ref="E79">SUMPRODUCT(('PT Storengy'!$B$8:$I$372)*('PT Storengy'!$A$8:$A$372=$A79)*('PT Storengy'!$A$5:$H$5=$A$6)*('PT Storengy'!$B$7:$I$7=$A$7))</f>
        <v>0</v>
      </c>
      <c r="F79" s="36">
        <f t="shared" ca="1" si="5"/>
        <v>2.4633290127555512</v>
      </c>
      <c r="G79" s="51">
        <f t="shared" ca="1" si="6"/>
        <v>0.10983423116972695</v>
      </c>
      <c r="H79" s="35" cm="1">
        <f t="array" aca="1" ref="H79" ca="1">IF(ROUND(ROUND(G79,2)-G79,4)=0,_xlfn.XLOOKUP(G79,INDIRECT($A$4&amp;"!$G$32:$G$132"),INDIRECT($A$4&amp;"!$A$32:$A$132"),0,1,1),IF(G79&lt;0,0,(ROUNDUP(G79,2)-G79)*100*_xlfn.XLOOKUP(G79,INDIRECT($A$4&amp;"!$G$32:$G$132"),INDIRECT($A$4&amp;"!$A$32:$A$132"),0,-1,-1)+(G79-ROUNDDOWN(G79,2))*100*_xlfn.XLOOKUP(G79,INDIRECT($A$4&amp;"!$G$32:$G$132"),INDIRECT($A$4&amp;"!$A$32:$A$132"),0,1,1)))</f>
        <v>0.56579991279717101</v>
      </c>
      <c r="I79" s="84">
        <f t="shared" ca="1" si="1"/>
        <v>227.60965090275883</v>
      </c>
      <c r="K79" s="36">
        <f t="shared" ca="1" si="0"/>
        <v>2.243316481636223</v>
      </c>
      <c r="L79" s="51">
        <f t="shared" ca="1" si="2"/>
        <v>0.10054404133696127</v>
      </c>
      <c r="M79" s="35" cm="1">
        <f t="array" aca="1" ref="M79" ca="1">IF(ROUND(ROUND(L79,2)-L79,4)=0,_xlfn.XLOOKUP(L79,INDIRECT($A$4&amp;"!$G$32:$G$132"),INDIRECT($A$4&amp;"!$A$32:$A$132"),0,1,1),IF(L79&lt;0,0,(ROUNDUP(L79,2)-L79)*100*_xlfn.XLOOKUP(L79,INDIRECT($A$4&amp;"!$G$32:$G$132"),INDIRECT($A$4&amp;"!$A$32:$A$132"),0,-1,-1)+(L79-ROUNDDOWN(L79,2))*100*_xlfn.XLOOKUP(L79,INDIRECT($A$4&amp;"!$G$32:$G$132"),INDIRECT($A$4&amp;"!$A$32:$A$132"),0,1,1)))</f>
        <v>0.54691473067099206</v>
      </c>
      <c r="N79" s="67">
        <f t="shared" ca="1" si="3"/>
        <v>220.01253111932837</v>
      </c>
    </row>
    <row r="80" spans="1:14" x14ac:dyDescent="0.35">
      <c r="A80" s="32">
        <f t="shared" si="4"/>
        <v>46754</v>
      </c>
      <c r="B80" s="65" cm="1">
        <f t="array" aca="1" ref="B80" ca="1">_xlfn.XLOOKUP(A80,INDIRECT($A$5&amp;"!$AJ$41:$AJ$406"),INDIRECT($A$5&amp;"!$An$41:$An$406"))*SUM($F$3:$I$3)</f>
        <v>0</v>
      </c>
      <c r="C80" s="65" cm="1">
        <f t="array" aca="1" ref="C80" ca="1">_xlfn.XLOOKUP(A80,INDIRECT($A$5&amp;"!$AJ$41:$AJ$406"),INDIRECT($A$5&amp;"!$Ak$41:$Ak$406"))*SUM($F$3:$I$3)</f>
        <v>0</v>
      </c>
      <c r="D80" s="65" cm="1">
        <f t="array" aca="1" ref="D80" ca="1">_xlfn.XLOOKUP(A80,INDIRECT($A$5&amp;"!$AJ$41:$AJ$406"),INDIRECT($A$5&amp;"!$AO$41:$AO$406"))*SUM($F$3:$I$3)</f>
        <v>24.5</v>
      </c>
      <c r="E80" s="34" cm="1">
        <f t="array" ref="E80">SUMPRODUCT(('PT Storengy'!$B$8:$I$372)*('PT Storengy'!$A$8:$A$372=$A80)*('PT Storengy'!$A$5:$H$5=$A$6)*('PT Storengy'!$B$7:$I$7=$A$7))</f>
        <v>0</v>
      </c>
      <c r="F80" s="36">
        <f t="shared" ca="1" si="5"/>
        <v>2.243316481636223</v>
      </c>
      <c r="G80" s="51">
        <f t="shared" ca="1" si="6"/>
        <v>0.10054404133696127</v>
      </c>
      <c r="H80" s="35" cm="1">
        <f t="array" aca="1" ref="H80" ca="1">IF(ROUND(ROUND(G80,2)-G80,4)=0,_xlfn.XLOOKUP(G80,INDIRECT($A$4&amp;"!$G$32:$G$132"),INDIRECT($A$4&amp;"!$A$32:$A$132"),0,1,1),IF(G80&lt;0,0,(ROUNDUP(G80,2)-G80)*100*_xlfn.XLOOKUP(G80,INDIRECT($A$4&amp;"!$G$32:$G$132"),INDIRECT($A$4&amp;"!$A$32:$A$132"),0,-1,-1)+(G80-ROUNDDOWN(G80,2))*100*_xlfn.XLOOKUP(G80,INDIRECT($A$4&amp;"!$G$32:$G$132"),INDIRECT($A$4&amp;"!$A$32:$A$132"),0,1,1)))</f>
        <v>0.54691473067099206</v>
      </c>
      <c r="I80" s="84">
        <f t="shared" ca="1" si="1"/>
        <v>220.01253111932837</v>
      </c>
      <c r="K80" s="36">
        <f t="shared" ca="1" si="0"/>
        <v>2.0307113244518264</v>
      </c>
      <c r="L80" s="51">
        <f t="shared" ca="1" si="2"/>
        <v>9.1563938025968281E-2</v>
      </c>
      <c r="M80" s="35" cm="1">
        <f t="array" aca="1" ref="M80" ca="1">IF(ROUND(ROUND(L80,2)-L80,4)=0,_xlfn.XLOOKUP(L80,INDIRECT($A$4&amp;"!$G$32:$G$132"),INDIRECT($A$4&amp;"!$A$32:$A$132"),0,1,1),IF(L80&lt;0,0,(ROUNDUP(L80,2)-L80)*100*_xlfn.XLOOKUP(L80,INDIRECT($A$4&amp;"!$G$32:$G$132"),INDIRECT($A$4&amp;"!$A$32:$A$132"),0,-1,-1)+(L80-ROUNDDOWN(L80,2))*100*_xlfn.XLOOKUP(L80,INDIRECT($A$4&amp;"!$G$32:$G$132"),INDIRECT($A$4&amp;"!$A$32:$A$132"),0,1,1)))</f>
        <v>0.52850122531294808</v>
      </c>
      <c r="N80" s="67">
        <f t="shared" ca="1" si="3"/>
        <v>212.60515718439655</v>
      </c>
    </row>
    <row r="81" spans="1:14" x14ac:dyDescent="0.35">
      <c r="A81" s="32">
        <f t="shared" si="4"/>
        <v>46755</v>
      </c>
      <c r="B81" s="65" cm="1">
        <f t="array" aca="1" ref="B81" ca="1">_xlfn.XLOOKUP(A81,INDIRECT($A$5&amp;"!$AJ$41:$AJ$406"),INDIRECT($A$5&amp;"!$An$41:$An$406"))*SUM($F$3:$I$3)</f>
        <v>0</v>
      </c>
      <c r="C81" s="65" cm="1">
        <f t="array" aca="1" ref="C81" ca="1">_xlfn.XLOOKUP(A81,INDIRECT($A$5&amp;"!$AJ$41:$AJ$406"),INDIRECT($A$5&amp;"!$Ak$41:$Ak$406"))*SUM($F$3:$I$3)</f>
        <v>0</v>
      </c>
      <c r="D81" s="65" cm="1">
        <f t="array" aca="1" ref="D81" ca="1">_xlfn.XLOOKUP(A81,INDIRECT($A$5&amp;"!$AJ$41:$AJ$406"),INDIRECT($A$5&amp;"!$AO$41:$AO$406"))*SUM($F$3:$I$3)</f>
        <v>24.5</v>
      </c>
      <c r="E81" s="34" cm="1">
        <f t="array" ref="E81">SUMPRODUCT(('PT Storengy'!$B$8:$I$372)*('PT Storengy'!$A$8:$A$372=$A81)*('PT Storengy'!$A$5:$H$5=$A$6)*('PT Storengy'!$B$7:$I$7=$A$7))</f>
        <v>0</v>
      </c>
      <c r="F81" s="36">
        <f t="shared" ca="1" si="5"/>
        <v>2.0307113244518264</v>
      </c>
      <c r="G81" s="51">
        <f t="shared" ca="1" si="6"/>
        <v>9.1563938025968281E-2</v>
      </c>
      <c r="H81" s="35" cm="1">
        <f t="array" aca="1" ref="H81" ca="1">IF(ROUND(ROUND(G81,2)-G81,4)=0,_xlfn.XLOOKUP(G81,INDIRECT($A$4&amp;"!$G$32:$G$132"),INDIRECT($A$4&amp;"!$A$32:$A$132"),0,1,1),IF(G81&lt;0,0,(ROUNDUP(G81,2)-G81)*100*_xlfn.XLOOKUP(G81,INDIRECT($A$4&amp;"!$G$32:$G$132"),INDIRECT($A$4&amp;"!$A$32:$A$132"),0,-1,-1)+(G81-ROUNDDOWN(G81,2))*100*_xlfn.XLOOKUP(G81,INDIRECT($A$4&amp;"!$G$32:$G$132"),INDIRECT($A$4&amp;"!$A$32:$A$132"),0,1,1)))</f>
        <v>0.52850122531294808</v>
      </c>
      <c r="I81" s="84">
        <f t="shared" ca="1" si="1"/>
        <v>212.60515718439655</v>
      </c>
      <c r="K81" s="36">
        <f t="shared" ref="K81:K144" ca="1" si="7">K80-N81/1000</f>
        <v>1.8252681277863516</v>
      </c>
      <c r="L81" s="51">
        <f t="shared" ca="1" si="2"/>
        <v>8.2886176508237819E-2</v>
      </c>
      <c r="M81" s="35" cm="1">
        <f t="array" aca="1" ref="M81" ca="1">IF(ROUND(ROUND(L81,2)-L81,4)=0,_xlfn.XLOOKUP(L81,INDIRECT($A$4&amp;"!$G$32:$G$132"),INDIRECT($A$4&amp;"!$A$32:$A$132"),0,1,1),IF(L81&lt;0,0,(ROUNDUP(L81,2)-L81)*100*_xlfn.XLOOKUP(L81,INDIRECT($A$4&amp;"!$G$32:$G$132"),INDIRECT($A$4&amp;"!$A$32:$A$132"),0,-1,-1)+(L81-ROUNDDOWN(L81,2))*100*_xlfn.XLOOKUP(L81,INDIRECT($A$4&amp;"!$G$32:$G$132"),INDIRECT($A$4&amp;"!$A$32:$A$132"),0,1,1)))</f>
        <v>0.51069777708045694</v>
      </c>
      <c r="N81" s="67">
        <f t="shared" ca="1" si="3"/>
        <v>205.44319666547489</v>
      </c>
    </row>
    <row r="82" spans="1:14" x14ac:dyDescent="0.35">
      <c r="A82" s="32">
        <f t="shared" si="4"/>
        <v>46756</v>
      </c>
      <c r="B82" s="65" cm="1">
        <f t="array" aca="1" ref="B82" ca="1">_xlfn.XLOOKUP(A82,INDIRECT($A$5&amp;"!$AJ$41:$AJ$406"),INDIRECT($A$5&amp;"!$An$41:$An$406"))*SUM($F$3:$I$3)</f>
        <v>0</v>
      </c>
      <c r="C82" s="65" cm="1">
        <f t="array" aca="1" ref="C82" ca="1">_xlfn.XLOOKUP(A82,INDIRECT($A$5&amp;"!$AJ$41:$AJ$406"),INDIRECT($A$5&amp;"!$Ak$41:$Ak$406"))*SUM($F$3:$I$3)</f>
        <v>0</v>
      </c>
      <c r="D82" s="65" cm="1">
        <f t="array" aca="1" ref="D82" ca="1">_xlfn.XLOOKUP(A82,INDIRECT($A$5&amp;"!$AJ$41:$AJ$406"),INDIRECT($A$5&amp;"!$AO$41:$AO$406"))*SUM($F$3:$I$3)</f>
        <v>24.5</v>
      </c>
      <c r="E82" s="34" cm="1">
        <f t="array" ref="E82">SUMPRODUCT(('PT Storengy'!$B$8:$I$372)*('PT Storengy'!$A$8:$A$372=$A82)*('PT Storengy'!$A$5:$H$5=$A$6)*('PT Storengy'!$B$7:$I$7=$A$7))</f>
        <v>0</v>
      </c>
      <c r="F82" s="36">
        <f t="shared" ca="1" si="5"/>
        <v>1.8252681277863516</v>
      </c>
      <c r="G82" s="51">
        <f t="shared" ca="1" si="6"/>
        <v>8.2886176508237819E-2</v>
      </c>
      <c r="H82" s="35" cm="1">
        <f t="array" aca="1" ref="H82" ca="1">IF(ROUND(ROUND(G82,2)-G82,4)=0,_xlfn.XLOOKUP(G82,INDIRECT($A$4&amp;"!$G$32:$G$132"),INDIRECT($A$4&amp;"!$A$32:$A$132"),0,1,1),IF(G82&lt;0,0,(ROUNDUP(G82,2)-G82)*100*_xlfn.XLOOKUP(G82,INDIRECT($A$4&amp;"!$G$32:$G$132"),INDIRECT($A$4&amp;"!$A$32:$A$132"),0,-1,-1)+(G82-ROUNDDOWN(G82,2))*100*_xlfn.XLOOKUP(G82,INDIRECT($A$4&amp;"!$G$32:$G$132"),INDIRECT($A$4&amp;"!$A$32:$A$132"),0,1,1)))</f>
        <v>0.51069777708045694</v>
      </c>
      <c r="I82" s="84">
        <f t="shared" ref="I82:I145" ca="1" si="8">IF(F81*1000-$F$4*(1-E82)*H82&gt;1000*B82,$F$4*(1-E82)*H82,F81*1000-1000*B82)</f>
        <v>205.44319666547489</v>
      </c>
      <c r="K82" s="36">
        <f t="shared" ca="1" si="7"/>
        <v>1.6267456290140281</v>
      </c>
      <c r="L82" s="51">
        <f t="shared" ref="L82:L145" ca="1" si="9">MAX(K81/SUM($F$3,$G$3,$H$3,$I$3),0)</f>
        <v>7.4500739909647007E-2</v>
      </c>
      <c r="M82" s="35" cm="1">
        <f t="array" aca="1" ref="M82" ca="1">IF(ROUND(ROUND(L82,2)-L82,4)=0,_xlfn.XLOOKUP(L82,INDIRECT($A$4&amp;"!$G$32:$G$132"),INDIRECT($A$4&amp;"!$A$32:$A$132"),0,1,1),IF(L82&lt;0,0,(ROUNDUP(L82,2)-L82)*100*_xlfn.XLOOKUP(L82,INDIRECT($A$4&amp;"!$G$32:$G$132"),INDIRECT($A$4&amp;"!$A$32:$A$132"),0,-1,-1)+(L82-ROUNDDOWN(L82,2))*100*_xlfn.XLOOKUP(L82,INDIRECT($A$4&amp;"!$G$32:$G$132"),INDIRECT($A$4&amp;"!$A$32:$A$132"),0,1,1)))</f>
        <v>0.49349406779611948</v>
      </c>
      <c r="N82" s="67">
        <f t="shared" ref="N82:N145" ca="1" si="10">IF(K81*1000&lt;$F$4*(1)*M82,K81*1000,$F$4*(1)*M82)</f>
        <v>198.52249877232356</v>
      </c>
    </row>
    <row r="83" spans="1:14" x14ac:dyDescent="0.35">
      <c r="A83" s="32">
        <f t="shared" ref="A83:A146" si="11">A82+1</f>
        <v>46757</v>
      </c>
      <c r="B83" s="65" cm="1">
        <f t="array" aca="1" ref="B83" ca="1">_xlfn.XLOOKUP(A83,INDIRECT($A$5&amp;"!$AJ$41:$AJ$406"),INDIRECT($A$5&amp;"!$An$41:$An$406"))*SUM($F$3:$I$3)</f>
        <v>0</v>
      </c>
      <c r="C83" s="65" cm="1">
        <f t="array" aca="1" ref="C83" ca="1">_xlfn.XLOOKUP(A83,INDIRECT($A$5&amp;"!$AJ$41:$AJ$406"),INDIRECT($A$5&amp;"!$Ak$41:$Ak$406"))*SUM($F$3:$I$3)</f>
        <v>0</v>
      </c>
      <c r="D83" s="65" cm="1">
        <f t="array" aca="1" ref="D83" ca="1">_xlfn.XLOOKUP(A83,INDIRECT($A$5&amp;"!$AJ$41:$AJ$406"),INDIRECT($A$5&amp;"!$AO$41:$AO$406"))*SUM($F$3:$I$3)</f>
        <v>24.5</v>
      </c>
      <c r="E83" s="34" cm="1">
        <f t="array" ref="E83">SUMPRODUCT(('PT Storengy'!$B$8:$I$372)*('PT Storengy'!$A$8:$A$372=$A83)*('PT Storengy'!$A$5:$H$5=$A$6)*('PT Storengy'!$B$7:$I$7=$A$7))</f>
        <v>0</v>
      </c>
      <c r="F83" s="36">
        <f t="shared" ref="F83:F146" ca="1" si="12">F82-I83/1000</f>
        <v>1.6267456290140281</v>
      </c>
      <c r="G83" s="51">
        <f t="shared" ref="G83:G146" ca="1" si="13">$F82/SUM($F$3,$G$3,$H$3,$I$3)</f>
        <v>7.4500739909647007E-2</v>
      </c>
      <c r="H83" s="35" cm="1">
        <f t="array" aca="1" ref="H83" ca="1">IF(ROUND(ROUND(G83,2)-G83,4)=0,_xlfn.XLOOKUP(G83,INDIRECT($A$4&amp;"!$G$32:$G$132"),INDIRECT($A$4&amp;"!$A$32:$A$132"),0,1,1),IF(G83&lt;0,0,(ROUNDUP(G83,2)-G83)*100*_xlfn.XLOOKUP(G83,INDIRECT($A$4&amp;"!$G$32:$G$132"),INDIRECT($A$4&amp;"!$A$32:$A$132"),0,-1,-1)+(G83-ROUNDDOWN(G83,2))*100*_xlfn.XLOOKUP(G83,INDIRECT($A$4&amp;"!$G$32:$G$132"),INDIRECT($A$4&amp;"!$A$32:$A$132"),0,1,1)))</f>
        <v>0.49349406779611948</v>
      </c>
      <c r="I83" s="84">
        <f t="shared" ca="1" si="8"/>
        <v>198.52249877232356</v>
      </c>
      <c r="K83" s="36">
        <f t="shared" ca="1" si="7"/>
        <v>1.4349106928443929</v>
      </c>
      <c r="L83" s="51">
        <f t="shared" ca="1" si="9"/>
        <v>6.6397780776082785E-2</v>
      </c>
      <c r="M83" s="35" cm="1">
        <f t="array" aca="1" ref="M83" ca="1">IF(ROUND(ROUND(L83,2)-L83,4)=0,_xlfn.XLOOKUP(L83,INDIRECT($A$4&amp;"!$G$32:$G$132"),INDIRECT($A$4&amp;"!$A$32:$A$132"),0,1,1),IF(L83&lt;0,0,(ROUNDUP(L83,2)-L83)*100*_xlfn.XLOOKUP(L83,INDIRECT($A$4&amp;"!$G$32:$G$132"),INDIRECT($A$4&amp;"!$A$32:$A$132"),0,-1,-1)+(L83-ROUNDDOWN(L83,2))*100*_xlfn.XLOOKUP(L83,INDIRECT($A$4&amp;"!$G$32:$G$132"),INDIRECT($A$4&amp;"!$A$32:$A$132"),0,1,1)))</f>
        <v>0.47686989424979126</v>
      </c>
      <c r="N83" s="67">
        <f t="shared" ca="1" si="10"/>
        <v>191.83493616963528</v>
      </c>
    </row>
    <row r="84" spans="1:14" x14ac:dyDescent="0.35">
      <c r="A84" s="32">
        <f t="shared" si="11"/>
        <v>46758</v>
      </c>
      <c r="B84" s="65" cm="1">
        <f t="array" aca="1" ref="B84" ca="1">_xlfn.XLOOKUP(A84,INDIRECT($A$5&amp;"!$AJ$41:$AJ$406"),INDIRECT($A$5&amp;"!$An$41:$An$406"))*SUM($F$3:$I$3)</f>
        <v>0</v>
      </c>
      <c r="C84" s="65" cm="1">
        <f t="array" aca="1" ref="C84" ca="1">_xlfn.XLOOKUP(A84,INDIRECT($A$5&amp;"!$AJ$41:$AJ$406"),INDIRECT($A$5&amp;"!$Ak$41:$Ak$406"))*SUM($F$3:$I$3)</f>
        <v>0</v>
      </c>
      <c r="D84" s="65" cm="1">
        <f t="array" aca="1" ref="D84" ca="1">_xlfn.XLOOKUP(A84,INDIRECT($A$5&amp;"!$AJ$41:$AJ$406"),INDIRECT($A$5&amp;"!$AO$41:$AO$406"))*SUM($F$3:$I$3)</f>
        <v>24.5</v>
      </c>
      <c r="E84" s="34" cm="1">
        <f t="array" ref="E84">SUMPRODUCT(('PT Storengy'!$B$8:$I$372)*('PT Storengy'!$A$8:$A$372=$A84)*('PT Storengy'!$A$5:$H$5=$A$6)*('PT Storengy'!$B$7:$I$7=$A$7))</f>
        <v>0</v>
      </c>
      <c r="F84" s="36">
        <f t="shared" ca="1" si="12"/>
        <v>1.4349106928443929</v>
      </c>
      <c r="G84" s="51">
        <f t="shared" ca="1" si="13"/>
        <v>6.6397780776082785E-2</v>
      </c>
      <c r="H84" s="35" cm="1">
        <f t="array" aca="1" ref="H84" ca="1">IF(ROUND(ROUND(G84,2)-G84,4)=0,_xlfn.XLOOKUP(G84,INDIRECT($A$4&amp;"!$G$32:$G$132"),INDIRECT($A$4&amp;"!$A$32:$A$132"),0,1,1),IF(G84&lt;0,0,(ROUNDUP(G84,2)-G84)*100*_xlfn.XLOOKUP(G84,INDIRECT($A$4&amp;"!$G$32:$G$132"),INDIRECT($A$4&amp;"!$A$32:$A$132"),0,-1,-1)+(G84-ROUNDDOWN(G84,2))*100*_xlfn.XLOOKUP(G84,INDIRECT($A$4&amp;"!$G$32:$G$132"),INDIRECT($A$4&amp;"!$A$32:$A$132"),0,1,1)))</f>
        <v>0.47686989424979126</v>
      </c>
      <c r="I84" s="84">
        <f t="shared" ca="1" si="8"/>
        <v>191.83493616963528</v>
      </c>
      <c r="K84" s="36">
        <f t="shared" ca="1" si="7"/>
        <v>1.2495380375393987</v>
      </c>
      <c r="L84" s="51">
        <f t="shared" ca="1" si="9"/>
        <v>5.8567783381403789E-2</v>
      </c>
      <c r="M84" s="35" cm="1">
        <f t="array" aca="1" ref="M84" ca="1">IF(ROUND(ROUND(L84,2)-L84,4)=0,_xlfn.XLOOKUP(L84,INDIRECT($A$4&amp;"!$G$32:$G$132"),INDIRECT($A$4&amp;"!$A$32:$A$132"),0,1,1),IF(L84&lt;0,0,(ROUNDUP(L84,2)-L84)*100*_xlfn.XLOOKUP(L84,INDIRECT($A$4&amp;"!$G$32:$G$132"),INDIRECT($A$4&amp;"!$A$32:$A$132"),0,-1,-1)+(L84-ROUNDDOWN(L84,2))*100*_xlfn.XLOOKUP(L84,INDIRECT($A$4&amp;"!$G$32:$G$132"),INDIRECT($A$4&amp;"!$A$32:$A$132"),0,1,1)))</f>
        <v>0.46080573381027257</v>
      </c>
      <c r="N84" s="67">
        <f t="shared" ca="1" si="10"/>
        <v>185.37265530499417</v>
      </c>
    </row>
    <row r="85" spans="1:14" x14ac:dyDescent="0.35">
      <c r="A85" s="32">
        <f t="shared" si="11"/>
        <v>46759</v>
      </c>
      <c r="B85" s="65" cm="1">
        <f t="array" aca="1" ref="B85" ca="1">_xlfn.XLOOKUP(A85,INDIRECT($A$5&amp;"!$AJ$41:$AJ$406"),INDIRECT($A$5&amp;"!$An$41:$An$406"))*SUM($F$3:$I$3)</f>
        <v>0</v>
      </c>
      <c r="C85" s="65" cm="1">
        <f t="array" aca="1" ref="C85" ca="1">_xlfn.XLOOKUP(A85,INDIRECT($A$5&amp;"!$AJ$41:$AJ$406"),INDIRECT($A$5&amp;"!$Ak$41:$Ak$406"))*SUM($F$3:$I$3)</f>
        <v>0</v>
      </c>
      <c r="D85" s="65" cm="1">
        <f t="array" aca="1" ref="D85" ca="1">_xlfn.XLOOKUP(A85,INDIRECT($A$5&amp;"!$AJ$41:$AJ$406"),INDIRECT($A$5&amp;"!$AO$41:$AO$406"))*SUM($F$3:$I$3)</f>
        <v>24.5</v>
      </c>
      <c r="E85" s="34" cm="1">
        <f t="array" ref="E85">SUMPRODUCT(('PT Storengy'!$B$8:$I$372)*('PT Storengy'!$A$8:$A$372=$A85)*('PT Storengy'!$A$5:$H$5=$A$6)*('PT Storengy'!$B$7:$I$7=$A$7))</f>
        <v>0</v>
      </c>
      <c r="F85" s="36">
        <f t="shared" ca="1" si="12"/>
        <v>1.2495380375393987</v>
      </c>
      <c r="G85" s="51">
        <f t="shared" ca="1" si="13"/>
        <v>5.8567783381403789E-2</v>
      </c>
      <c r="H85" s="35" cm="1">
        <f t="array" aca="1" ref="H85" ca="1">IF(ROUND(ROUND(G85,2)-G85,4)=0,_xlfn.XLOOKUP(G85,INDIRECT($A$4&amp;"!$G$32:$G$132"),INDIRECT($A$4&amp;"!$A$32:$A$132"),0,1,1),IF(G85&lt;0,0,(ROUNDUP(G85,2)-G85)*100*_xlfn.XLOOKUP(G85,INDIRECT($A$4&amp;"!$G$32:$G$132"),INDIRECT($A$4&amp;"!$A$32:$A$132"),0,-1,-1)+(G85-ROUNDDOWN(G85,2))*100*_xlfn.XLOOKUP(G85,INDIRECT($A$4&amp;"!$G$32:$G$132"),INDIRECT($A$4&amp;"!$A$32:$A$132"),0,1,1)))</f>
        <v>0.46080573381027257</v>
      </c>
      <c r="I85" s="84">
        <f t="shared" ca="1" si="8"/>
        <v>185.37265530499417</v>
      </c>
      <c r="K85" s="36">
        <f t="shared" ca="1" si="7"/>
        <v>1.0704099703533587</v>
      </c>
      <c r="L85" s="51">
        <f t="shared" ca="1" si="9"/>
        <v>5.1001552552628518E-2</v>
      </c>
      <c r="M85" s="35" cm="1">
        <f t="array" aca="1" ref="M85" ca="1">IF(ROUND(ROUND(L85,2)-L85,4)=0,_xlfn.XLOOKUP(L85,INDIRECT($A$4&amp;"!$G$32:$G$132"),INDIRECT($A$4&amp;"!$A$32:$A$132"),0,1,1),IF(L85&lt;0,0,(ROUNDUP(L85,2)-L85)*100*_xlfn.XLOOKUP(L85,INDIRECT($A$4&amp;"!$G$32:$G$132"),INDIRECT($A$4&amp;"!$A$32:$A$132"),0,-1,-1)+(L85-ROUNDDOWN(L85,2))*100*_xlfn.XLOOKUP(L85,INDIRECT($A$4&amp;"!$G$32:$G$132"),INDIRECT($A$4&amp;"!$A$32:$A$132"),0,1,1)))</f>
        <v>0.44528272149886616</v>
      </c>
      <c r="N85" s="67">
        <f t="shared" ca="1" si="10"/>
        <v>179.12806718604014</v>
      </c>
    </row>
    <row r="86" spans="1:14" x14ac:dyDescent="0.35">
      <c r="A86" s="32">
        <f t="shared" si="11"/>
        <v>46760</v>
      </c>
      <c r="B86" s="65" cm="1">
        <f t="array" aca="1" ref="B86" ca="1">_xlfn.XLOOKUP(A86,INDIRECT($A$5&amp;"!$AJ$41:$AJ$406"),INDIRECT($A$5&amp;"!$An$41:$An$406"))*SUM($F$3:$I$3)</f>
        <v>0</v>
      </c>
      <c r="C86" s="65" cm="1">
        <f t="array" aca="1" ref="C86" ca="1">_xlfn.XLOOKUP(A86,INDIRECT($A$5&amp;"!$AJ$41:$AJ$406"),INDIRECT($A$5&amp;"!$Ak$41:$Ak$406"))*SUM($F$3:$I$3)</f>
        <v>0</v>
      </c>
      <c r="D86" s="65" cm="1">
        <f t="array" aca="1" ref="D86" ca="1">_xlfn.XLOOKUP(A86,INDIRECT($A$5&amp;"!$AJ$41:$AJ$406"),INDIRECT($A$5&amp;"!$AO$41:$AO$406"))*SUM($F$3:$I$3)</f>
        <v>24.5</v>
      </c>
      <c r="E86" s="34" cm="1">
        <f t="array" ref="E86">SUMPRODUCT(('PT Storengy'!$B$8:$I$372)*('PT Storengy'!$A$8:$A$372=$A86)*('PT Storengy'!$A$5:$H$5=$A$6)*('PT Storengy'!$B$7:$I$7=$A$7))</f>
        <v>0</v>
      </c>
      <c r="F86" s="36">
        <f t="shared" ca="1" si="12"/>
        <v>1.0704099703533587</v>
      </c>
      <c r="G86" s="51">
        <f t="shared" ca="1" si="13"/>
        <v>5.1001552552628518E-2</v>
      </c>
      <c r="H86" s="35" cm="1">
        <f t="array" aca="1" ref="H86" ca="1">IF(ROUND(ROUND(G86,2)-G86,4)=0,_xlfn.XLOOKUP(G86,INDIRECT($A$4&amp;"!$G$32:$G$132"),INDIRECT($A$4&amp;"!$A$32:$A$132"),0,1,1),IF(G86&lt;0,0,(ROUNDUP(G86,2)-G86)*100*_xlfn.XLOOKUP(G86,INDIRECT($A$4&amp;"!$G$32:$G$132"),INDIRECT($A$4&amp;"!$A$32:$A$132"),0,-1,-1)+(G86-ROUNDDOWN(G86,2))*100*_xlfn.XLOOKUP(G86,INDIRECT($A$4&amp;"!$G$32:$G$132"),INDIRECT($A$4&amp;"!$A$32:$A$132"),0,1,1)))</f>
        <v>0.44528272149886616</v>
      </c>
      <c r="I86" s="84">
        <f t="shared" ca="1" si="8"/>
        <v>179.12806718604014</v>
      </c>
      <c r="K86" s="36">
        <f t="shared" ca="1" si="7"/>
        <v>0.89731613188503712</v>
      </c>
      <c r="L86" s="51">
        <f t="shared" ca="1" si="9"/>
        <v>4.3690202871565664E-2</v>
      </c>
      <c r="M86" s="35" cm="1">
        <f t="array" aca="1" ref="M86" ca="1">IF(ROUND(ROUND(L86,2)-L86,4)=0,_xlfn.XLOOKUP(L86,INDIRECT($A$4&amp;"!$G$32:$G$132"),INDIRECT($A$4&amp;"!$A$32:$A$132"),0,1,1),IF(L86&lt;0,0,(ROUNDUP(L86,2)-L86)*100*_xlfn.XLOOKUP(L86,INDIRECT($A$4&amp;"!$G$32:$G$132"),INDIRECT($A$4&amp;"!$A$32:$A$132"),0,-1,-1)+(L86-ROUNDDOWN(L86,2))*100*_xlfn.XLOOKUP(L86,INDIRECT($A$4&amp;"!$G$32:$G$132"),INDIRECT($A$4&amp;"!$A$32:$A$132"),0,1,1)))</f>
        <v>0.43028262783525451</v>
      </c>
      <c r="N86" s="67">
        <f t="shared" ca="1" si="10"/>
        <v>173.09383846832162</v>
      </c>
    </row>
    <row r="87" spans="1:14" x14ac:dyDescent="0.35">
      <c r="A87" s="32">
        <f t="shared" si="11"/>
        <v>46761</v>
      </c>
      <c r="B87" s="65" cm="1">
        <f t="array" aca="1" ref="B87" ca="1">_xlfn.XLOOKUP(A87,INDIRECT($A$5&amp;"!$AJ$41:$AJ$406"),INDIRECT($A$5&amp;"!$An$41:$An$406"))*SUM($F$3:$I$3)</f>
        <v>0</v>
      </c>
      <c r="C87" s="65" cm="1">
        <f t="array" aca="1" ref="C87" ca="1">_xlfn.XLOOKUP(A87,INDIRECT($A$5&amp;"!$AJ$41:$AJ$406"),INDIRECT($A$5&amp;"!$Ak$41:$Ak$406"))*SUM($F$3:$I$3)</f>
        <v>0</v>
      </c>
      <c r="D87" s="65" cm="1">
        <f t="array" aca="1" ref="D87" ca="1">_xlfn.XLOOKUP(A87,INDIRECT($A$5&amp;"!$AJ$41:$AJ$406"),INDIRECT($A$5&amp;"!$AO$41:$AO$406"))*SUM($F$3:$I$3)</f>
        <v>24.5</v>
      </c>
      <c r="E87" s="34" cm="1">
        <f t="array" ref="E87">SUMPRODUCT(('PT Storengy'!$B$8:$I$372)*('PT Storengy'!$A$8:$A$372=$A87)*('PT Storengy'!$A$5:$H$5=$A$6)*('PT Storengy'!$B$7:$I$7=$A$7))</f>
        <v>0</v>
      </c>
      <c r="F87" s="36">
        <f t="shared" ca="1" si="12"/>
        <v>0.89731613188503712</v>
      </c>
      <c r="G87" s="51">
        <f t="shared" ca="1" si="13"/>
        <v>4.3690202871565664E-2</v>
      </c>
      <c r="H87" s="35" cm="1">
        <f t="array" aca="1" ref="H87" ca="1">IF(ROUND(ROUND(G87,2)-G87,4)=0,_xlfn.XLOOKUP(G87,INDIRECT($A$4&amp;"!$G$32:$G$132"),INDIRECT($A$4&amp;"!$A$32:$A$132"),0,1,1),IF(G87&lt;0,0,(ROUNDUP(G87,2)-G87)*100*_xlfn.XLOOKUP(G87,INDIRECT($A$4&amp;"!$G$32:$G$132"),INDIRECT($A$4&amp;"!$A$32:$A$132"),0,-1,-1)+(G87-ROUNDDOWN(G87,2))*100*_xlfn.XLOOKUP(G87,INDIRECT($A$4&amp;"!$G$32:$G$132"),INDIRECT($A$4&amp;"!$A$32:$A$132"),0,1,1)))</f>
        <v>0.43028262783525451</v>
      </c>
      <c r="I87" s="84">
        <f t="shared" ca="1" si="8"/>
        <v>173.09383846832162</v>
      </c>
      <c r="K87" s="36">
        <f t="shared" ca="1" si="7"/>
        <v>0.73005324904167002</v>
      </c>
      <c r="L87" s="51">
        <f t="shared" ca="1" si="9"/>
        <v>3.6625148240205595E-2</v>
      </c>
      <c r="M87" s="35" cm="1">
        <f t="array" aca="1" ref="M87" ca="1">IF(ROUND(ROUND(L87,2)-L87,4)=0,_xlfn.XLOOKUP(L87,INDIRECT($A$4&amp;"!$G$32:$G$132"),INDIRECT($A$4&amp;"!$A$32:$A$132"),0,1,1),IF(L87&lt;0,0,(ROUNDUP(L87,2)-L87)*100*_xlfn.XLOOKUP(L87,INDIRECT($A$4&amp;"!$G$32:$G$132"),INDIRECT($A$4&amp;"!$A$32:$A$132"),0,-1,-1)+(L87-ROUNDDOWN(L87,2))*100*_xlfn.XLOOKUP(L87,INDIRECT($A$4&amp;"!$G$32:$G$132"),INDIRECT($A$4&amp;"!$A$32:$A$132"),0,1,1)))</f>
        <v>0.41578783742967129</v>
      </c>
      <c r="N87" s="67">
        <f t="shared" ca="1" si="10"/>
        <v>167.26288284336707</v>
      </c>
    </row>
    <row r="88" spans="1:14" x14ac:dyDescent="0.35">
      <c r="A88" s="32">
        <f t="shared" si="11"/>
        <v>46762</v>
      </c>
      <c r="B88" s="65" cm="1">
        <f t="array" aca="1" ref="B88" ca="1">_xlfn.XLOOKUP(A88,INDIRECT($A$5&amp;"!$AJ$41:$AJ$406"),INDIRECT($A$5&amp;"!$An$41:$An$406"))*SUM($F$3:$I$3)</f>
        <v>0</v>
      </c>
      <c r="C88" s="65" cm="1">
        <f t="array" aca="1" ref="C88" ca="1">_xlfn.XLOOKUP(A88,INDIRECT($A$5&amp;"!$AJ$41:$AJ$406"),INDIRECT($A$5&amp;"!$Ak$41:$Ak$406"))*SUM($F$3:$I$3)</f>
        <v>0</v>
      </c>
      <c r="D88" s="65" cm="1">
        <f t="array" aca="1" ref="D88" ca="1">_xlfn.XLOOKUP(A88,INDIRECT($A$5&amp;"!$AJ$41:$AJ$406"),INDIRECT($A$5&amp;"!$AO$41:$AO$406"))*SUM($F$3:$I$3)</f>
        <v>24.5</v>
      </c>
      <c r="E88" s="34" cm="1">
        <f t="array" ref="E88">SUMPRODUCT(('PT Storengy'!$B$8:$I$372)*('PT Storengy'!$A$8:$A$372=$A88)*('PT Storengy'!$A$5:$H$5=$A$6)*('PT Storengy'!$B$7:$I$7=$A$7))</f>
        <v>0</v>
      </c>
      <c r="F88" s="36">
        <f t="shared" ca="1" si="12"/>
        <v>0.73005324904167002</v>
      </c>
      <c r="G88" s="51">
        <f t="shared" ca="1" si="13"/>
        <v>3.6625148240205595E-2</v>
      </c>
      <c r="H88" s="35" cm="1">
        <f t="array" aca="1" ref="H88" ca="1">IF(ROUND(ROUND(G88,2)-G88,4)=0,_xlfn.XLOOKUP(G88,INDIRECT($A$4&amp;"!$G$32:$G$132"),INDIRECT($A$4&amp;"!$A$32:$A$132"),0,1,1),IF(G88&lt;0,0,(ROUNDUP(G88,2)-G88)*100*_xlfn.XLOOKUP(G88,INDIRECT($A$4&amp;"!$G$32:$G$132"),INDIRECT($A$4&amp;"!$A$32:$A$132"),0,-1,-1)+(G88-ROUNDDOWN(G88,2))*100*_xlfn.XLOOKUP(G88,INDIRECT($A$4&amp;"!$G$32:$G$132"),INDIRECT($A$4&amp;"!$A$32:$A$132"),0,1,1)))</f>
        <v>0.41578783742967129</v>
      </c>
      <c r="I88" s="84">
        <f t="shared" ca="1" si="8"/>
        <v>167.26288284336707</v>
      </c>
      <c r="K88" s="36">
        <f t="shared" ca="1" si="7"/>
        <v>0.56842489632480508</v>
      </c>
      <c r="L88" s="51">
        <f t="shared" ca="1" si="9"/>
        <v>2.9798091797619185E-2</v>
      </c>
      <c r="M88" s="35" cm="1">
        <f t="array" aca="1" ref="M88" ca="1">IF(ROUND(ROUND(L88,2)-L88,4)=0,_xlfn.XLOOKUP(L88,INDIRECT($A$4&amp;"!$G$32:$G$132"),INDIRECT($A$4&amp;"!$A$32:$A$132"),0,1,1),IF(L88&lt;0,0,(ROUNDUP(L88,2)-L88)*100*_xlfn.XLOOKUP(L88,INDIRECT($A$4&amp;"!$G$32:$G$132"),INDIRECT($A$4&amp;"!$A$32:$A$132"),0,-1,-1)+(L88-ROUNDDOWN(L88,2))*100*_xlfn.XLOOKUP(L88,INDIRECT($A$4&amp;"!$G$32:$G$132"),INDIRECT($A$4&amp;"!$A$32:$A$132"),0,1,1)))</f>
        <v>0.40178132829623403</v>
      </c>
      <c r="N88" s="67">
        <f t="shared" ca="1" si="10"/>
        <v>161.6283527168649</v>
      </c>
    </row>
    <row r="89" spans="1:14" x14ac:dyDescent="0.35">
      <c r="A89" s="32">
        <f t="shared" si="11"/>
        <v>46763</v>
      </c>
      <c r="B89" s="65" cm="1">
        <f t="array" aca="1" ref="B89" ca="1">_xlfn.XLOOKUP(A89,INDIRECT($A$5&amp;"!$AJ$41:$AJ$406"),INDIRECT($A$5&amp;"!$An$41:$An$406"))*SUM($F$3:$I$3)</f>
        <v>0</v>
      </c>
      <c r="C89" s="65" cm="1">
        <f t="array" aca="1" ref="C89" ca="1">_xlfn.XLOOKUP(A89,INDIRECT($A$5&amp;"!$AJ$41:$AJ$406"),INDIRECT($A$5&amp;"!$Ak$41:$Ak$406"))*SUM($F$3:$I$3)</f>
        <v>0</v>
      </c>
      <c r="D89" s="65" cm="1">
        <f t="array" aca="1" ref="D89" ca="1">_xlfn.XLOOKUP(A89,INDIRECT($A$5&amp;"!$AJ$41:$AJ$406"),INDIRECT($A$5&amp;"!$AO$41:$AO$406"))*SUM($F$3:$I$3)</f>
        <v>24.5</v>
      </c>
      <c r="E89" s="34" cm="1">
        <f t="array" ref="E89">SUMPRODUCT(('PT Storengy'!$B$8:$I$372)*('PT Storengy'!$A$8:$A$372=$A89)*('PT Storengy'!$A$5:$H$5=$A$6)*('PT Storengy'!$B$7:$I$7=$A$7))</f>
        <v>0</v>
      </c>
      <c r="F89" s="36">
        <f t="shared" ca="1" si="12"/>
        <v>0.56842489632480508</v>
      </c>
      <c r="G89" s="51">
        <f t="shared" ca="1" si="13"/>
        <v>2.9798091797619185E-2</v>
      </c>
      <c r="H89" s="35" cm="1">
        <f t="array" aca="1" ref="H89" ca="1">IF(ROUND(ROUND(G89,2)-G89,4)=0,_xlfn.XLOOKUP(G89,INDIRECT($A$4&amp;"!$G$32:$G$132"),INDIRECT($A$4&amp;"!$A$32:$A$132"),0,1,1),IF(G89&lt;0,0,(ROUNDUP(G89,2)-G89)*100*_xlfn.XLOOKUP(G89,INDIRECT($A$4&amp;"!$G$32:$G$132"),INDIRECT($A$4&amp;"!$A$32:$A$132"),0,-1,-1)+(G89-ROUNDDOWN(G89,2))*100*_xlfn.XLOOKUP(G89,INDIRECT($A$4&amp;"!$G$32:$G$132"),INDIRECT($A$4&amp;"!$A$32:$A$132"),0,1,1)))</f>
        <v>0.40178132829623403</v>
      </c>
      <c r="I89" s="84">
        <f t="shared" ca="1" si="8"/>
        <v>161.6283527168649</v>
      </c>
      <c r="K89" s="36">
        <f t="shared" ca="1" si="7"/>
        <v>0.41224126515762738</v>
      </c>
      <c r="L89" s="51">
        <f t="shared" ca="1" si="9"/>
        <v>2.3201016176522656E-2</v>
      </c>
      <c r="M89" s="35" cm="1">
        <f t="array" aca="1" ref="M89" ca="1">IF(ROUND(ROUND(L89,2)-L89,4)=0,_xlfn.XLOOKUP(L89,INDIRECT($A$4&amp;"!$G$32:$G$132"),INDIRECT($A$4&amp;"!$A$32:$A$132"),0,1,1),IF(L89&lt;0,0,(ROUNDUP(L89,2)-L89)*100*_xlfn.XLOOKUP(L89,INDIRECT($A$4&amp;"!$G$32:$G$132"),INDIRECT($A$4&amp;"!$A$32:$A$132"),0,-1,-1)+(L89-ROUNDDOWN(L89,2))*100*_xlfn.XLOOKUP(L89,INDIRECT($A$4&amp;"!$G$32:$G$132"),INDIRECT($A$4&amp;"!$A$32:$A$132"),0,1,1)))</f>
        <v>0.38824665186314189</v>
      </c>
      <c r="N89" s="67">
        <f t="shared" ca="1" si="10"/>
        <v>156.18363116717771</v>
      </c>
    </row>
    <row r="90" spans="1:14" x14ac:dyDescent="0.35">
      <c r="A90" s="32">
        <f t="shared" si="11"/>
        <v>46764</v>
      </c>
      <c r="B90" s="65" cm="1">
        <f t="array" aca="1" ref="B90" ca="1">_xlfn.XLOOKUP(A90,INDIRECT($A$5&amp;"!$AJ$41:$AJ$406"),INDIRECT($A$5&amp;"!$An$41:$An$406"))*SUM($F$3:$I$3)</f>
        <v>0</v>
      </c>
      <c r="C90" s="65" cm="1">
        <f t="array" aca="1" ref="C90" ca="1">_xlfn.XLOOKUP(A90,INDIRECT($A$5&amp;"!$AJ$41:$AJ$406"),INDIRECT($A$5&amp;"!$Ak$41:$Ak$406"))*SUM($F$3:$I$3)</f>
        <v>0</v>
      </c>
      <c r="D90" s="65" cm="1">
        <f t="array" aca="1" ref="D90" ca="1">_xlfn.XLOOKUP(A90,INDIRECT($A$5&amp;"!$AJ$41:$AJ$406"),INDIRECT($A$5&amp;"!$AO$41:$AO$406"))*SUM($F$3:$I$3)</f>
        <v>24.5</v>
      </c>
      <c r="E90" s="34" cm="1">
        <f t="array" ref="E90">SUMPRODUCT(('PT Storengy'!$B$8:$I$372)*('PT Storengy'!$A$8:$A$372=$A90)*('PT Storengy'!$A$5:$H$5=$A$6)*('PT Storengy'!$B$7:$I$7=$A$7))</f>
        <v>0</v>
      </c>
      <c r="F90" s="36">
        <f t="shared" ca="1" si="12"/>
        <v>0.41224126515762738</v>
      </c>
      <c r="G90" s="51">
        <f t="shared" ca="1" si="13"/>
        <v>2.3201016176522656E-2</v>
      </c>
      <c r="H90" s="35" cm="1">
        <f t="array" aca="1" ref="H90" ca="1">IF(ROUND(ROUND(G90,2)-G90,4)=0,_xlfn.XLOOKUP(G90,INDIRECT($A$4&amp;"!$G$32:$G$132"),INDIRECT($A$4&amp;"!$A$32:$A$132"),0,1,1),IF(G90&lt;0,0,(ROUNDUP(G90,2)-G90)*100*_xlfn.XLOOKUP(G90,INDIRECT($A$4&amp;"!$G$32:$G$132"),INDIRECT($A$4&amp;"!$A$32:$A$132"),0,-1,-1)+(G90-ROUNDDOWN(G90,2))*100*_xlfn.XLOOKUP(G90,INDIRECT($A$4&amp;"!$G$32:$G$132"),INDIRECT($A$4&amp;"!$A$32:$A$132"),0,1,1)))</f>
        <v>0.38824665186314189</v>
      </c>
      <c r="I90" s="84">
        <f t="shared" ca="1" si="8"/>
        <v>156.18363116717771</v>
      </c>
      <c r="K90" s="36">
        <f t="shared" ca="1" si="7"/>
        <v>0.26131894098288055</v>
      </c>
      <c r="L90" s="51">
        <f t="shared" ca="1" si="9"/>
        <v>1.6826174088066425E-2</v>
      </c>
      <c r="M90" s="35" cm="1">
        <f t="array" aca="1" ref="M90" ca="1">IF(ROUND(ROUND(L90,2)-L90,4)=0,_xlfn.XLOOKUP(L90,INDIRECT($A$4&amp;"!$G$32:$G$132"),INDIRECT($A$4&amp;"!$A$32:$A$132"),0,1,1),IF(L90&lt;0,0,(ROUNDUP(L90,2)-L90)*100*_xlfn.XLOOKUP(L90,INDIRECT($A$4&amp;"!$G$32:$G$132"),INDIRECT($A$4&amp;"!$A$32:$A$132"),0,-1,-1)+(L90-ROUNDDOWN(L90,2))*100*_xlfn.XLOOKUP(L90,INDIRECT($A$4&amp;"!$G$32:$G$132"),INDIRECT($A$4&amp;"!$A$32:$A$132"),0,1,1)))</f>
        <v>0.37516791365626179</v>
      </c>
      <c r="N90" s="67">
        <f t="shared" ca="1" si="10"/>
        <v>150.92232417474679</v>
      </c>
    </row>
    <row r="91" spans="1:14" x14ac:dyDescent="0.35">
      <c r="A91" s="32">
        <f t="shared" si="11"/>
        <v>46765</v>
      </c>
      <c r="B91" s="65" cm="1">
        <f t="array" aca="1" ref="B91" ca="1">_xlfn.XLOOKUP(A91,INDIRECT($A$5&amp;"!$AJ$41:$AJ$406"),INDIRECT($A$5&amp;"!$An$41:$An$406"))*SUM($F$3:$I$3)</f>
        <v>0</v>
      </c>
      <c r="C91" s="65" cm="1">
        <f t="array" aca="1" ref="C91" ca="1">_xlfn.XLOOKUP(A91,INDIRECT($A$5&amp;"!$AJ$41:$AJ$406"),INDIRECT($A$5&amp;"!$Ak$41:$Ak$406"))*SUM($F$3:$I$3)</f>
        <v>0</v>
      </c>
      <c r="D91" s="65" cm="1">
        <f t="array" aca="1" ref="D91" ca="1">_xlfn.XLOOKUP(A91,INDIRECT($A$5&amp;"!$AJ$41:$AJ$406"),INDIRECT($A$5&amp;"!$AO$41:$AO$406"))*SUM($F$3:$I$3)</f>
        <v>24.5</v>
      </c>
      <c r="E91" s="34" cm="1">
        <f t="array" ref="E91">SUMPRODUCT(('PT Storengy'!$B$8:$I$372)*('PT Storengy'!$A$8:$A$372=$A91)*('PT Storengy'!$A$5:$H$5=$A$6)*('PT Storengy'!$B$7:$I$7=$A$7))</f>
        <v>0</v>
      </c>
      <c r="F91" s="36">
        <f t="shared" ca="1" si="12"/>
        <v>0.26131894098288055</v>
      </c>
      <c r="G91" s="51">
        <f t="shared" ca="1" si="13"/>
        <v>1.6826174088066425E-2</v>
      </c>
      <c r="H91" s="35" cm="1">
        <f t="array" aca="1" ref="H91" ca="1">IF(ROUND(ROUND(G91,2)-G91,4)=0,_xlfn.XLOOKUP(G91,INDIRECT($A$4&amp;"!$G$32:$G$132"),INDIRECT($A$4&amp;"!$A$32:$A$132"),0,1,1),IF(G91&lt;0,0,(ROUNDUP(G91,2)-G91)*100*_xlfn.XLOOKUP(G91,INDIRECT($A$4&amp;"!$G$32:$G$132"),INDIRECT($A$4&amp;"!$A$32:$A$132"),0,-1,-1)+(G91-ROUNDDOWN(G91,2))*100*_xlfn.XLOOKUP(G91,INDIRECT($A$4&amp;"!$G$32:$G$132"),INDIRECT($A$4&amp;"!$A$32:$A$132"),0,1,1)))</f>
        <v>0.37516791365626179</v>
      </c>
      <c r="I91" s="84">
        <f t="shared" ca="1" si="8"/>
        <v>150.92232417474679</v>
      </c>
      <c r="K91" s="36">
        <f t="shared" ca="1" si="7"/>
        <v>0.11548068786961763</v>
      </c>
      <c r="L91" s="51">
        <f t="shared" ca="1" si="9"/>
        <v>1.0666079223791043E-2</v>
      </c>
      <c r="M91" s="35" cm="1">
        <f t="array" aca="1" ref="M91" ca="1">IF(ROUND(ROUND(L91,2)-L91,4)=0,_xlfn.XLOOKUP(L91,INDIRECT($A$4&amp;"!$G$32:$G$132"),INDIRECT($A$4&amp;"!$A$32:$A$132"),0,1,1),IF(L91&lt;0,0,(ROUNDUP(L91,2)-L91)*100*_xlfn.XLOOKUP(L91,INDIRECT($A$4&amp;"!$G$32:$G$132"),INDIRECT($A$4&amp;"!$A$32:$A$132"),0,-1,-1)+(L91-ROUNDDOWN(L91,2))*100*_xlfn.XLOOKUP(L91,INDIRECT($A$4&amp;"!$G$32:$G$132"),INDIRECT($A$4&amp;"!$A$32:$A$132"),0,1,1)))</f>
        <v>0.36252975463342169</v>
      </c>
      <c r="N91" s="67">
        <f t="shared" ca="1" si="10"/>
        <v>145.83825311326294</v>
      </c>
    </row>
    <row r="92" spans="1:14" x14ac:dyDescent="0.35">
      <c r="A92" s="32">
        <f t="shared" si="11"/>
        <v>46766</v>
      </c>
      <c r="B92" s="65" cm="1">
        <f t="array" aca="1" ref="B92" ca="1">_xlfn.XLOOKUP(A92,INDIRECT($A$5&amp;"!$AJ$41:$AJ$406"),INDIRECT($A$5&amp;"!$An$41:$An$406"))*SUM($F$3:$I$3)</f>
        <v>0</v>
      </c>
      <c r="C92" s="65" cm="1">
        <f t="array" aca="1" ref="C92" ca="1">_xlfn.XLOOKUP(A92,INDIRECT($A$5&amp;"!$AJ$41:$AJ$406"),INDIRECT($A$5&amp;"!$Ak$41:$Ak$406"))*SUM($F$3:$I$3)</f>
        <v>0</v>
      </c>
      <c r="D92" s="65" cm="1">
        <f t="array" aca="1" ref="D92" ca="1">_xlfn.XLOOKUP(A92,INDIRECT($A$5&amp;"!$AJ$41:$AJ$406"),INDIRECT($A$5&amp;"!$AO$41:$AO$406"))*SUM($F$3:$I$3)</f>
        <v>24.5</v>
      </c>
      <c r="E92" s="34" cm="1">
        <f t="array" ref="E92">SUMPRODUCT(('PT Storengy'!$B$8:$I$372)*('PT Storengy'!$A$8:$A$372=$A92)*('PT Storengy'!$A$5:$H$5=$A$6)*('PT Storengy'!$B$7:$I$7=$A$7))</f>
        <v>0</v>
      </c>
      <c r="F92" s="36">
        <f t="shared" ca="1" si="12"/>
        <v>0.11548068786961763</v>
      </c>
      <c r="G92" s="51">
        <f t="shared" ca="1" si="13"/>
        <v>1.0666079223791043E-2</v>
      </c>
      <c r="H92" s="35" cm="1">
        <f t="array" aca="1" ref="H92" ca="1">IF(ROUND(ROUND(G92,2)-G92,4)=0,_xlfn.XLOOKUP(G92,INDIRECT($A$4&amp;"!$G$32:$G$132"),INDIRECT($A$4&amp;"!$A$32:$A$132"),0,1,1),IF(G92&lt;0,0,(ROUNDUP(G92,2)-G92)*100*_xlfn.XLOOKUP(G92,INDIRECT($A$4&amp;"!$G$32:$G$132"),INDIRECT($A$4&amp;"!$A$32:$A$132"),0,-1,-1)+(G92-ROUNDDOWN(G92,2))*100*_xlfn.XLOOKUP(G92,INDIRECT($A$4&amp;"!$G$32:$G$132"),INDIRECT($A$4&amp;"!$A$32:$A$132"),0,1,1)))</f>
        <v>0.36252975463342169</v>
      </c>
      <c r="I92" s="84">
        <f t="shared" ca="1" si="8"/>
        <v>145.83825311326294</v>
      </c>
      <c r="K92" s="36">
        <f t="shared" ca="1" si="7"/>
        <v>0</v>
      </c>
      <c r="L92" s="51">
        <f t="shared" ca="1" si="9"/>
        <v>4.7134974640660257E-3</v>
      </c>
      <c r="M92" s="35" cm="1">
        <f t="array" aca="1" ref="M92" ca="1">IF(ROUND(ROUND(L92,2)-L92,4)=0,_xlfn.XLOOKUP(L92,INDIRECT($A$4&amp;"!$G$32:$G$132"),INDIRECT($A$4&amp;"!$A$32:$A$132"),0,1,1),IF(L92&lt;0,0,(ROUNDUP(L92,2)-L92)*100*_xlfn.XLOOKUP(L92,INDIRECT($A$4&amp;"!$G$32:$G$132"),INDIRECT($A$4&amp;"!$A$32:$A$132"),0,-1,-1)+(L92-ROUNDDOWN(L92,2))*100*_xlfn.XLOOKUP(L92,INDIRECT($A$4&amp;"!$G$32:$G$132"),INDIRECT($A$4&amp;"!$A$32:$A$132"),0,1,1)))</f>
        <v>0.35031733314748864</v>
      </c>
      <c r="N92" s="67">
        <f t="shared" ca="1" si="10"/>
        <v>115.48068786961763</v>
      </c>
    </row>
    <row r="93" spans="1:14" x14ac:dyDescent="0.35">
      <c r="A93" s="32">
        <f t="shared" si="11"/>
        <v>46767</v>
      </c>
      <c r="B93" s="65" cm="1">
        <f t="array" aca="1" ref="B93" ca="1">_xlfn.XLOOKUP(A93,INDIRECT($A$5&amp;"!$AJ$41:$AJ$406"),INDIRECT($A$5&amp;"!$An$41:$An$406"))*SUM($F$3:$I$3)</f>
        <v>0</v>
      </c>
      <c r="C93" s="65" cm="1">
        <f t="array" aca="1" ref="C93" ca="1">_xlfn.XLOOKUP(A93,INDIRECT($A$5&amp;"!$AJ$41:$AJ$406"),INDIRECT($A$5&amp;"!$Ak$41:$Ak$406"))*SUM($F$3:$I$3)</f>
        <v>0</v>
      </c>
      <c r="D93" s="65" cm="1">
        <f t="array" aca="1" ref="D93" ca="1">_xlfn.XLOOKUP(A93,INDIRECT($A$5&amp;"!$AJ$41:$AJ$406"),INDIRECT($A$5&amp;"!$AO$41:$AO$406"))*SUM($F$3:$I$3)</f>
        <v>24.5</v>
      </c>
      <c r="E93" s="34" cm="1">
        <f t="array" ref="E93">SUMPRODUCT(('PT Storengy'!$B$8:$I$372)*('PT Storengy'!$A$8:$A$372=$A93)*('PT Storengy'!$A$5:$H$5=$A$6)*('PT Storengy'!$B$7:$I$7=$A$7))</f>
        <v>0</v>
      </c>
      <c r="F93" s="36">
        <f t="shared" ca="1" si="12"/>
        <v>0</v>
      </c>
      <c r="G93" s="51">
        <f t="shared" ca="1" si="13"/>
        <v>4.7134974640660257E-3</v>
      </c>
      <c r="H93" s="35" cm="1">
        <f t="array" aca="1" ref="H93" ca="1">IF(ROUND(ROUND(G93,2)-G93,4)=0,_xlfn.XLOOKUP(G93,INDIRECT($A$4&amp;"!$G$32:$G$132"),INDIRECT($A$4&amp;"!$A$32:$A$132"),0,1,1),IF(G93&lt;0,0,(ROUNDUP(G93,2)-G93)*100*_xlfn.XLOOKUP(G93,INDIRECT($A$4&amp;"!$G$32:$G$132"),INDIRECT($A$4&amp;"!$A$32:$A$132"),0,-1,-1)+(G93-ROUNDDOWN(G93,2))*100*_xlfn.XLOOKUP(G93,INDIRECT($A$4&amp;"!$G$32:$G$132"),INDIRECT($A$4&amp;"!$A$32:$A$132"),0,1,1)))</f>
        <v>0.35031733314748864</v>
      </c>
      <c r="I93" s="84">
        <f t="shared" ca="1" si="8"/>
        <v>115.48068786961763</v>
      </c>
      <c r="K93" s="36">
        <f t="shared" ca="1" si="7"/>
        <v>0</v>
      </c>
      <c r="L93" s="51">
        <f t="shared" ca="1" si="9"/>
        <v>0</v>
      </c>
      <c r="M93" s="35" cm="1">
        <f t="array" aca="1" ref="M93" ca="1">IF(ROUND(ROUND(L93,2)-L93,4)=0,_xlfn.XLOOKUP(L93,INDIRECT($A$4&amp;"!$G$32:$G$132"),INDIRECT($A$4&amp;"!$A$32:$A$132"),0,1,1),IF(L93&lt;0,0,(ROUNDUP(L93,2)-L93)*100*_xlfn.XLOOKUP(L93,INDIRECT($A$4&amp;"!$G$32:$G$132"),INDIRECT($A$4&amp;"!$A$32:$A$132"),0,-1,-1)+(L93-ROUNDDOWN(L93,2))*100*_xlfn.XLOOKUP(L93,INDIRECT($A$4&amp;"!$G$32:$G$132"),INDIRECT($A$4&amp;"!$A$32:$A$132"),0,1,1)))</f>
        <v>0.34064703880671676</v>
      </c>
      <c r="N93" s="67">
        <f t="shared" ca="1" si="10"/>
        <v>0</v>
      </c>
    </row>
    <row r="94" spans="1:14" x14ac:dyDescent="0.35">
      <c r="A94" s="32">
        <f t="shared" si="11"/>
        <v>46768</v>
      </c>
      <c r="B94" s="65" cm="1">
        <f t="array" aca="1" ref="B94" ca="1">_xlfn.XLOOKUP(A94,INDIRECT($A$5&amp;"!$AJ$41:$AJ$406"),INDIRECT($A$5&amp;"!$An$41:$An$406"))*SUM($F$3:$I$3)</f>
        <v>0</v>
      </c>
      <c r="C94" s="65" cm="1">
        <f t="array" aca="1" ref="C94" ca="1">_xlfn.XLOOKUP(A94,INDIRECT($A$5&amp;"!$AJ$41:$AJ$406"),INDIRECT($A$5&amp;"!$Ak$41:$Ak$406"))*SUM($F$3:$I$3)</f>
        <v>0</v>
      </c>
      <c r="D94" s="65" cm="1">
        <f t="array" aca="1" ref="D94" ca="1">_xlfn.XLOOKUP(A94,INDIRECT($A$5&amp;"!$AJ$41:$AJ$406"),INDIRECT($A$5&amp;"!$AO$41:$AO$406"))*SUM($F$3:$I$3)</f>
        <v>24.5</v>
      </c>
      <c r="E94" s="34" cm="1">
        <f t="array" ref="E94">SUMPRODUCT(('PT Storengy'!$B$8:$I$372)*('PT Storengy'!$A$8:$A$372=$A94)*('PT Storengy'!$A$5:$H$5=$A$6)*('PT Storengy'!$B$7:$I$7=$A$7))</f>
        <v>0</v>
      </c>
      <c r="F94" s="36">
        <f t="shared" ca="1" si="12"/>
        <v>0</v>
      </c>
      <c r="G94" s="51">
        <f t="shared" ca="1" si="13"/>
        <v>0</v>
      </c>
      <c r="H94" s="35" cm="1">
        <f t="array" aca="1" ref="H94" ca="1">IF(ROUND(ROUND(G94,2)-G94,4)=0,_xlfn.XLOOKUP(G94,INDIRECT($A$4&amp;"!$G$32:$G$132"),INDIRECT($A$4&amp;"!$A$32:$A$132"),0,1,1),IF(G94&lt;0,0,(ROUNDUP(G94,2)-G94)*100*_xlfn.XLOOKUP(G94,INDIRECT($A$4&amp;"!$G$32:$G$132"),INDIRECT($A$4&amp;"!$A$32:$A$132"),0,-1,-1)+(G94-ROUNDDOWN(G94,2))*100*_xlfn.XLOOKUP(G94,INDIRECT($A$4&amp;"!$G$32:$G$132"),INDIRECT($A$4&amp;"!$A$32:$A$132"),0,1,1)))</f>
        <v>0.34064703880671676</v>
      </c>
      <c r="I94" s="84">
        <f t="shared" ca="1" si="8"/>
        <v>0</v>
      </c>
      <c r="K94" s="36">
        <f t="shared" ca="1" si="7"/>
        <v>0</v>
      </c>
      <c r="L94" s="51">
        <f t="shared" ca="1" si="9"/>
        <v>0</v>
      </c>
      <c r="M94" s="35" cm="1">
        <f t="array" aca="1" ref="M94" ca="1">IF(ROUND(ROUND(L94,2)-L94,4)=0,_xlfn.XLOOKUP(L94,INDIRECT($A$4&amp;"!$G$32:$G$132"),INDIRECT($A$4&amp;"!$A$32:$A$132"),0,1,1),IF(L94&lt;0,0,(ROUNDUP(L94,2)-L94)*100*_xlfn.XLOOKUP(L94,INDIRECT($A$4&amp;"!$G$32:$G$132"),INDIRECT($A$4&amp;"!$A$32:$A$132"),0,-1,-1)+(L94-ROUNDDOWN(L94,2))*100*_xlfn.XLOOKUP(L94,INDIRECT($A$4&amp;"!$G$32:$G$132"),INDIRECT($A$4&amp;"!$A$32:$A$132"),0,1,1)))</f>
        <v>0.34064703880671676</v>
      </c>
      <c r="N94" s="67">
        <f t="shared" ca="1" si="10"/>
        <v>0</v>
      </c>
    </row>
    <row r="95" spans="1:14" x14ac:dyDescent="0.35">
      <c r="A95" s="32">
        <f t="shared" si="11"/>
        <v>46769</v>
      </c>
      <c r="B95" s="65" cm="1">
        <f t="array" aca="1" ref="B95" ca="1">_xlfn.XLOOKUP(A95,INDIRECT($A$5&amp;"!$AJ$41:$AJ$406"),INDIRECT($A$5&amp;"!$An$41:$An$406"))*SUM($F$3:$I$3)</f>
        <v>0</v>
      </c>
      <c r="C95" s="65" cm="1">
        <f t="array" aca="1" ref="C95" ca="1">_xlfn.XLOOKUP(A95,INDIRECT($A$5&amp;"!$AJ$41:$AJ$406"),INDIRECT($A$5&amp;"!$Ak$41:$Ak$406"))*SUM($F$3:$I$3)</f>
        <v>0</v>
      </c>
      <c r="D95" s="65" cm="1">
        <f t="array" aca="1" ref="D95" ca="1">_xlfn.XLOOKUP(A95,INDIRECT($A$5&amp;"!$AJ$41:$AJ$406"),INDIRECT($A$5&amp;"!$AO$41:$AO$406"))*SUM($F$3:$I$3)</f>
        <v>24.5</v>
      </c>
      <c r="E95" s="34" cm="1">
        <f t="array" ref="E95">SUMPRODUCT(('PT Storengy'!$B$8:$I$372)*('PT Storengy'!$A$8:$A$372=$A95)*('PT Storengy'!$A$5:$H$5=$A$6)*('PT Storengy'!$B$7:$I$7=$A$7))</f>
        <v>0</v>
      </c>
      <c r="F95" s="36">
        <f t="shared" ca="1" si="12"/>
        <v>0</v>
      </c>
      <c r="G95" s="51">
        <f t="shared" ca="1" si="13"/>
        <v>0</v>
      </c>
      <c r="H95" s="35" cm="1">
        <f t="array" aca="1" ref="H95" ca="1">IF(ROUND(ROUND(G95,2)-G95,4)=0,_xlfn.XLOOKUP(G95,INDIRECT($A$4&amp;"!$G$32:$G$132"),INDIRECT($A$4&amp;"!$A$32:$A$132"),0,1,1),IF(G95&lt;0,0,(ROUNDUP(G95,2)-G95)*100*_xlfn.XLOOKUP(G95,INDIRECT($A$4&amp;"!$G$32:$G$132"),INDIRECT($A$4&amp;"!$A$32:$A$132"),0,-1,-1)+(G95-ROUNDDOWN(G95,2))*100*_xlfn.XLOOKUP(G95,INDIRECT($A$4&amp;"!$G$32:$G$132"),INDIRECT($A$4&amp;"!$A$32:$A$132"),0,1,1)))</f>
        <v>0.34064703880671676</v>
      </c>
      <c r="I95" s="84">
        <f t="shared" ca="1" si="8"/>
        <v>0</v>
      </c>
      <c r="K95" s="36">
        <f t="shared" ca="1" si="7"/>
        <v>0</v>
      </c>
      <c r="L95" s="51">
        <f t="shared" ca="1" si="9"/>
        <v>0</v>
      </c>
      <c r="M95" s="35" cm="1">
        <f t="array" aca="1" ref="M95" ca="1">IF(ROUND(ROUND(L95,2)-L95,4)=0,_xlfn.XLOOKUP(L95,INDIRECT($A$4&amp;"!$G$32:$G$132"),INDIRECT($A$4&amp;"!$A$32:$A$132"),0,1,1),IF(L95&lt;0,0,(ROUNDUP(L95,2)-L95)*100*_xlfn.XLOOKUP(L95,INDIRECT($A$4&amp;"!$G$32:$G$132"),INDIRECT($A$4&amp;"!$A$32:$A$132"),0,-1,-1)+(L95-ROUNDDOWN(L95,2))*100*_xlfn.XLOOKUP(L95,INDIRECT($A$4&amp;"!$G$32:$G$132"),INDIRECT($A$4&amp;"!$A$32:$A$132"),0,1,1)))</f>
        <v>0.34064703880671676</v>
      </c>
      <c r="N95" s="67">
        <f t="shared" ca="1" si="10"/>
        <v>0</v>
      </c>
    </row>
    <row r="96" spans="1:14" x14ac:dyDescent="0.35">
      <c r="A96" s="32">
        <f t="shared" si="11"/>
        <v>46770</v>
      </c>
      <c r="B96" s="65" cm="1">
        <f t="array" aca="1" ref="B96" ca="1">_xlfn.XLOOKUP(A96,INDIRECT($A$5&amp;"!$AJ$41:$AJ$406"),INDIRECT($A$5&amp;"!$An$41:$An$406"))*SUM($F$3:$I$3)</f>
        <v>0</v>
      </c>
      <c r="C96" s="65" cm="1">
        <f t="array" aca="1" ref="C96" ca="1">_xlfn.XLOOKUP(A96,INDIRECT($A$5&amp;"!$AJ$41:$AJ$406"),INDIRECT($A$5&amp;"!$Ak$41:$Ak$406"))*SUM($F$3:$I$3)</f>
        <v>0</v>
      </c>
      <c r="D96" s="65" cm="1">
        <f t="array" aca="1" ref="D96" ca="1">_xlfn.XLOOKUP(A96,INDIRECT($A$5&amp;"!$AJ$41:$AJ$406"),INDIRECT($A$5&amp;"!$AO$41:$AO$406"))*SUM($F$3:$I$3)</f>
        <v>24.5</v>
      </c>
      <c r="E96" s="34" cm="1">
        <f t="array" ref="E96">SUMPRODUCT(('PT Storengy'!$B$8:$I$372)*('PT Storengy'!$A$8:$A$372=$A96)*('PT Storengy'!$A$5:$H$5=$A$6)*('PT Storengy'!$B$7:$I$7=$A$7))</f>
        <v>0</v>
      </c>
      <c r="F96" s="36">
        <f t="shared" ca="1" si="12"/>
        <v>0</v>
      </c>
      <c r="G96" s="51">
        <f t="shared" ca="1" si="13"/>
        <v>0</v>
      </c>
      <c r="H96" s="35" cm="1">
        <f t="array" aca="1" ref="H96" ca="1">IF(ROUND(ROUND(G96,2)-G96,4)=0,_xlfn.XLOOKUP(G96,INDIRECT($A$4&amp;"!$G$32:$G$132"),INDIRECT($A$4&amp;"!$A$32:$A$132"),0,1,1),IF(G96&lt;0,0,(ROUNDUP(G96,2)-G96)*100*_xlfn.XLOOKUP(G96,INDIRECT($A$4&amp;"!$G$32:$G$132"),INDIRECT($A$4&amp;"!$A$32:$A$132"),0,-1,-1)+(G96-ROUNDDOWN(G96,2))*100*_xlfn.XLOOKUP(G96,INDIRECT($A$4&amp;"!$G$32:$G$132"),INDIRECT($A$4&amp;"!$A$32:$A$132"),0,1,1)))</f>
        <v>0.34064703880671676</v>
      </c>
      <c r="I96" s="84">
        <f t="shared" ca="1" si="8"/>
        <v>0</v>
      </c>
      <c r="K96" s="36">
        <f t="shared" ca="1" si="7"/>
        <v>0</v>
      </c>
      <c r="L96" s="51">
        <f t="shared" ca="1" si="9"/>
        <v>0</v>
      </c>
      <c r="M96" s="35" cm="1">
        <f t="array" aca="1" ref="M96" ca="1">IF(ROUND(ROUND(L96,2)-L96,4)=0,_xlfn.XLOOKUP(L96,INDIRECT($A$4&amp;"!$G$32:$G$132"),INDIRECT($A$4&amp;"!$A$32:$A$132"),0,1,1),IF(L96&lt;0,0,(ROUNDUP(L96,2)-L96)*100*_xlfn.XLOOKUP(L96,INDIRECT($A$4&amp;"!$G$32:$G$132"),INDIRECT($A$4&amp;"!$A$32:$A$132"),0,-1,-1)+(L96-ROUNDDOWN(L96,2))*100*_xlfn.XLOOKUP(L96,INDIRECT($A$4&amp;"!$G$32:$G$132"),INDIRECT($A$4&amp;"!$A$32:$A$132"),0,1,1)))</f>
        <v>0.34064703880671676</v>
      </c>
      <c r="N96" s="67">
        <f t="shared" ca="1" si="10"/>
        <v>0</v>
      </c>
    </row>
    <row r="97" spans="1:14" x14ac:dyDescent="0.35">
      <c r="A97" s="32">
        <f t="shared" si="11"/>
        <v>46771</v>
      </c>
      <c r="B97" s="65" cm="1">
        <f t="array" aca="1" ref="B97" ca="1">_xlfn.XLOOKUP(A97,INDIRECT($A$5&amp;"!$AJ$41:$AJ$406"),INDIRECT($A$5&amp;"!$An$41:$An$406"))*SUM($F$3:$I$3)</f>
        <v>0</v>
      </c>
      <c r="C97" s="65" cm="1">
        <f t="array" aca="1" ref="C97" ca="1">_xlfn.XLOOKUP(A97,INDIRECT($A$5&amp;"!$AJ$41:$AJ$406"),INDIRECT($A$5&amp;"!$Ak$41:$Ak$406"))*SUM($F$3:$I$3)</f>
        <v>0</v>
      </c>
      <c r="D97" s="65" cm="1">
        <f t="array" aca="1" ref="D97" ca="1">_xlfn.XLOOKUP(A97,INDIRECT($A$5&amp;"!$AJ$41:$AJ$406"),INDIRECT($A$5&amp;"!$AO$41:$AO$406"))*SUM($F$3:$I$3)</f>
        <v>24.5</v>
      </c>
      <c r="E97" s="34" cm="1">
        <f t="array" ref="E97">SUMPRODUCT(('PT Storengy'!$B$8:$I$372)*('PT Storengy'!$A$8:$A$372=$A97)*('PT Storengy'!$A$5:$H$5=$A$6)*('PT Storengy'!$B$7:$I$7=$A$7))</f>
        <v>0</v>
      </c>
      <c r="F97" s="36">
        <f t="shared" ca="1" si="12"/>
        <v>0</v>
      </c>
      <c r="G97" s="51">
        <f t="shared" ca="1" si="13"/>
        <v>0</v>
      </c>
      <c r="H97" s="35" cm="1">
        <f t="array" aca="1" ref="H97" ca="1">IF(ROUND(ROUND(G97,2)-G97,4)=0,_xlfn.XLOOKUP(G97,INDIRECT($A$4&amp;"!$G$32:$G$132"),INDIRECT($A$4&amp;"!$A$32:$A$132"),0,1,1),IF(G97&lt;0,0,(ROUNDUP(G97,2)-G97)*100*_xlfn.XLOOKUP(G97,INDIRECT($A$4&amp;"!$G$32:$G$132"),INDIRECT($A$4&amp;"!$A$32:$A$132"),0,-1,-1)+(G97-ROUNDDOWN(G97,2))*100*_xlfn.XLOOKUP(G97,INDIRECT($A$4&amp;"!$G$32:$G$132"),INDIRECT($A$4&amp;"!$A$32:$A$132"),0,1,1)))</f>
        <v>0.34064703880671676</v>
      </c>
      <c r="I97" s="84">
        <f t="shared" ca="1" si="8"/>
        <v>0</v>
      </c>
      <c r="K97" s="36">
        <f t="shared" ca="1" si="7"/>
        <v>0</v>
      </c>
      <c r="L97" s="51">
        <f t="shared" ca="1" si="9"/>
        <v>0</v>
      </c>
      <c r="M97" s="35" cm="1">
        <f t="array" aca="1" ref="M97" ca="1">IF(ROUND(ROUND(L97,2)-L97,4)=0,_xlfn.XLOOKUP(L97,INDIRECT($A$4&amp;"!$G$32:$G$132"),INDIRECT($A$4&amp;"!$A$32:$A$132"),0,1,1),IF(L97&lt;0,0,(ROUNDUP(L97,2)-L97)*100*_xlfn.XLOOKUP(L97,INDIRECT($A$4&amp;"!$G$32:$G$132"),INDIRECT($A$4&amp;"!$A$32:$A$132"),0,-1,-1)+(L97-ROUNDDOWN(L97,2))*100*_xlfn.XLOOKUP(L97,INDIRECT($A$4&amp;"!$G$32:$G$132"),INDIRECT($A$4&amp;"!$A$32:$A$132"),0,1,1)))</f>
        <v>0.34064703880671676</v>
      </c>
      <c r="N97" s="67">
        <f t="shared" ca="1" si="10"/>
        <v>0</v>
      </c>
    </row>
    <row r="98" spans="1:14" x14ac:dyDescent="0.35">
      <c r="A98" s="32">
        <f t="shared" si="11"/>
        <v>46772</v>
      </c>
      <c r="B98" s="65" cm="1">
        <f t="array" aca="1" ref="B98" ca="1">_xlfn.XLOOKUP(A98,INDIRECT($A$5&amp;"!$AJ$41:$AJ$406"),INDIRECT($A$5&amp;"!$An$41:$An$406"))*SUM($F$3:$I$3)</f>
        <v>0</v>
      </c>
      <c r="C98" s="65" cm="1">
        <f t="array" aca="1" ref="C98" ca="1">_xlfn.XLOOKUP(A98,INDIRECT($A$5&amp;"!$AJ$41:$AJ$406"),INDIRECT($A$5&amp;"!$Ak$41:$Ak$406"))*SUM($F$3:$I$3)</f>
        <v>0</v>
      </c>
      <c r="D98" s="65" cm="1">
        <f t="array" aca="1" ref="D98" ca="1">_xlfn.XLOOKUP(A98,INDIRECT($A$5&amp;"!$AJ$41:$AJ$406"),INDIRECT($A$5&amp;"!$AO$41:$AO$406"))*SUM($F$3:$I$3)</f>
        <v>24.5</v>
      </c>
      <c r="E98" s="34" cm="1">
        <f t="array" ref="E98">SUMPRODUCT(('PT Storengy'!$B$8:$I$372)*('PT Storengy'!$A$8:$A$372=$A98)*('PT Storengy'!$A$5:$H$5=$A$6)*('PT Storengy'!$B$7:$I$7=$A$7))</f>
        <v>0</v>
      </c>
      <c r="F98" s="36">
        <f t="shared" ca="1" si="12"/>
        <v>0</v>
      </c>
      <c r="G98" s="51">
        <f t="shared" ca="1" si="13"/>
        <v>0</v>
      </c>
      <c r="H98" s="35" cm="1">
        <f t="array" aca="1" ref="H98" ca="1">IF(ROUND(ROUND(G98,2)-G98,4)=0,_xlfn.XLOOKUP(G98,INDIRECT($A$4&amp;"!$G$32:$G$132"),INDIRECT($A$4&amp;"!$A$32:$A$132"),0,1,1),IF(G98&lt;0,0,(ROUNDUP(G98,2)-G98)*100*_xlfn.XLOOKUP(G98,INDIRECT($A$4&amp;"!$G$32:$G$132"),INDIRECT($A$4&amp;"!$A$32:$A$132"),0,-1,-1)+(G98-ROUNDDOWN(G98,2))*100*_xlfn.XLOOKUP(G98,INDIRECT($A$4&amp;"!$G$32:$G$132"),INDIRECT($A$4&amp;"!$A$32:$A$132"),0,1,1)))</f>
        <v>0.34064703880671676</v>
      </c>
      <c r="I98" s="84">
        <f t="shared" ca="1" si="8"/>
        <v>0</v>
      </c>
      <c r="K98" s="36">
        <f t="shared" ca="1" si="7"/>
        <v>0</v>
      </c>
      <c r="L98" s="51">
        <f t="shared" ca="1" si="9"/>
        <v>0</v>
      </c>
      <c r="M98" s="35" cm="1">
        <f t="array" aca="1" ref="M98" ca="1">IF(ROUND(ROUND(L98,2)-L98,4)=0,_xlfn.XLOOKUP(L98,INDIRECT($A$4&amp;"!$G$32:$G$132"),INDIRECT($A$4&amp;"!$A$32:$A$132"),0,1,1),IF(L98&lt;0,0,(ROUNDUP(L98,2)-L98)*100*_xlfn.XLOOKUP(L98,INDIRECT($A$4&amp;"!$G$32:$G$132"),INDIRECT($A$4&amp;"!$A$32:$A$132"),0,-1,-1)+(L98-ROUNDDOWN(L98,2))*100*_xlfn.XLOOKUP(L98,INDIRECT($A$4&amp;"!$G$32:$G$132"),INDIRECT($A$4&amp;"!$A$32:$A$132"),0,1,1)))</f>
        <v>0.34064703880671676</v>
      </c>
      <c r="N98" s="67">
        <f t="shared" ca="1" si="10"/>
        <v>0</v>
      </c>
    </row>
    <row r="99" spans="1:14" x14ac:dyDescent="0.35">
      <c r="A99" s="32">
        <f t="shared" si="11"/>
        <v>46773</v>
      </c>
      <c r="B99" s="65" cm="1">
        <f t="array" aca="1" ref="B99" ca="1">_xlfn.XLOOKUP(A99,INDIRECT($A$5&amp;"!$AJ$41:$AJ$406"),INDIRECT($A$5&amp;"!$An$41:$An$406"))*SUM($F$3:$I$3)</f>
        <v>0</v>
      </c>
      <c r="C99" s="65" cm="1">
        <f t="array" aca="1" ref="C99" ca="1">_xlfn.XLOOKUP(A99,INDIRECT($A$5&amp;"!$AJ$41:$AJ$406"),INDIRECT($A$5&amp;"!$Ak$41:$Ak$406"))*SUM($F$3:$I$3)</f>
        <v>0</v>
      </c>
      <c r="D99" s="65" cm="1">
        <f t="array" aca="1" ref="D99" ca="1">_xlfn.XLOOKUP(A99,INDIRECT($A$5&amp;"!$AJ$41:$AJ$406"),INDIRECT($A$5&amp;"!$AO$41:$AO$406"))*SUM($F$3:$I$3)</f>
        <v>24.5</v>
      </c>
      <c r="E99" s="34" cm="1">
        <f t="array" ref="E99">SUMPRODUCT(('PT Storengy'!$B$8:$I$372)*('PT Storengy'!$A$8:$A$372=$A99)*('PT Storengy'!$A$5:$H$5=$A$6)*('PT Storengy'!$B$7:$I$7=$A$7))</f>
        <v>0</v>
      </c>
      <c r="F99" s="36">
        <f t="shared" ca="1" si="12"/>
        <v>0</v>
      </c>
      <c r="G99" s="51">
        <f t="shared" ca="1" si="13"/>
        <v>0</v>
      </c>
      <c r="H99" s="35" cm="1">
        <f t="array" aca="1" ref="H99" ca="1">IF(ROUND(ROUND(G99,2)-G99,4)=0,_xlfn.XLOOKUP(G99,INDIRECT($A$4&amp;"!$G$32:$G$132"),INDIRECT($A$4&amp;"!$A$32:$A$132"),0,1,1),IF(G99&lt;0,0,(ROUNDUP(G99,2)-G99)*100*_xlfn.XLOOKUP(G99,INDIRECT($A$4&amp;"!$G$32:$G$132"),INDIRECT($A$4&amp;"!$A$32:$A$132"),0,-1,-1)+(G99-ROUNDDOWN(G99,2))*100*_xlfn.XLOOKUP(G99,INDIRECT($A$4&amp;"!$G$32:$G$132"),INDIRECT($A$4&amp;"!$A$32:$A$132"),0,1,1)))</f>
        <v>0.34064703880671676</v>
      </c>
      <c r="I99" s="84">
        <f t="shared" ca="1" si="8"/>
        <v>0</v>
      </c>
      <c r="K99" s="36">
        <f t="shared" ca="1" si="7"/>
        <v>0</v>
      </c>
      <c r="L99" s="51">
        <f t="shared" ca="1" si="9"/>
        <v>0</v>
      </c>
      <c r="M99" s="35" cm="1">
        <f t="array" aca="1" ref="M99" ca="1">IF(ROUND(ROUND(L99,2)-L99,4)=0,_xlfn.XLOOKUP(L99,INDIRECT($A$4&amp;"!$G$32:$G$132"),INDIRECT($A$4&amp;"!$A$32:$A$132"),0,1,1),IF(L99&lt;0,0,(ROUNDUP(L99,2)-L99)*100*_xlfn.XLOOKUP(L99,INDIRECT($A$4&amp;"!$G$32:$G$132"),INDIRECT($A$4&amp;"!$A$32:$A$132"),0,-1,-1)+(L99-ROUNDDOWN(L99,2))*100*_xlfn.XLOOKUP(L99,INDIRECT($A$4&amp;"!$G$32:$G$132"),INDIRECT($A$4&amp;"!$A$32:$A$132"),0,1,1)))</f>
        <v>0.34064703880671676</v>
      </c>
      <c r="N99" s="67">
        <f t="shared" ca="1" si="10"/>
        <v>0</v>
      </c>
    </row>
    <row r="100" spans="1:14" x14ac:dyDescent="0.35">
      <c r="A100" s="32">
        <f t="shared" si="11"/>
        <v>46774</v>
      </c>
      <c r="B100" s="65" cm="1">
        <f t="array" aca="1" ref="B100" ca="1">_xlfn.XLOOKUP(A100,INDIRECT($A$5&amp;"!$AJ$41:$AJ$406"),INDIRECT($A$5&amp;"!$An$41:$An$406"))*SUM($F$3:$I$3)</f>
        <v>0</v>
      </c>
      <c r="C100" s="65" cm="1">
        <f t="array" aca="1" ref="C100" ca="1">_xlfn.XLOOKUP(A100,INDIRECT($A$5&amp;"!$AJ$41:$AJ$406"),INDIRECT($A$5&amp;"!$Ak$41:$Ak$406"))*SUM($F$3:$I$3)</f>
        <v>0</v>
      </c>
      <c r="D100" s="65" cm="1">
        <f t="array" aca="1" ref="D100" ca="1">_xlfn.XLOOKUP(A100,INDIRECT($A$5&amp;"!$AJ$41:$AJ$406"),INDIRECT($A$5&amp;"!$AO$41:$AO$406"))*SUM($F$3:$I$3)</f>
        <v>24.5</v>
      </c>
      <c r="E100" s="34" cm="1">
        <f t="array" ref="E100">SUMPRODUCT(('PT Storengy'!$B$8:$I$372)*('PT Storengy'!$A$8:$A$372=$A100)*('PT Storengy'!$A$5:$H$5=$A$6)*('PT Storengy'!$B$7:$I$7=$A$7))</f>
        <v>0</v>
      </c>
      <c r="F100" s="36">
        <f t="shared" ca="1" si="12"/>
        <v>0</v>
      </c>
      <c r="G100" s="51">
        <f t="shared" ca="1" si="13"/>
        <v>0</v>
      </c>
      <c r="H100" s="35" cm="1">
        <f t="array" aca="1" ref="H100" ca="1">IF(ROUND(ROUND(G100,2)-G100,4)=0,_xlfn.XLOOKUP(G100,INDIRECT($A$4&amp;"!$G$32:$G$132"),INDIRECT($A$4&amp;"!$A$32:$A$132"),0,1,1),IF(G100&lt;0,0,(ROUNDUP(G100,2)-G100)*100*_xlfn.XLOOKUP(G100,INDIRECT($A$4&amp;"!$G$32:$G$132"),INDIRECT($A$4&amp;"!$A$32:$A$132"),0,-1,-1)+(G100-ROUNDDOWN(G100,2))*100*_xlfn.XLOOKUP(G100,INDIRECT($A$4&amp;"!$G$32:$G$132"),INDIRECT($A$4&amp;"!$A$32:$A$132"),0,1,1)))</f>
        <v>0.34064703880671676</v>
      </c>
      <c r="I100" s="84">
        <f t="shared" ca="1" si="8"/>
        <v>0</v>
      </c>
      <c r="K100" s="36">
        <f t="shared" ca="1" si="7"/>
        <v>0</v>
      </c>
      <c r="L100" s="51">
        <f t="shared" ca="1" si="9"/>
        <v>0</v>
      </c>
      <c r="M100" s="35" cm="1">
        <f t="array" aca="1" ref="M100" ca="1">IF(ROUND(ROUND(L100,2)-L100,4)=0,_xlfn.XLOOKUP(L100,INDIRECT($A$4&amp;"!$G$32:$G$132"),INDIRECT($A$4&amp;"!$A$32:$A$132"),0,1,1),IF(L100&lt;0,0,(ROUNDUP(L100,2)-L100)*100*_xlfn.XLOOKUP(L100,INDIRECT($A$4&amp;"!$G$32:$G$132"),INDIRECT($A$4&amp;"!$A$32:$A$132"),0,-1,-1)+(L100-ROUNDDOWN(L100,2))*100*_xlfn.XLOOKUP(L100,INDIRECT($A$4&amp;"!$G$32:$G$132"),INDIRECT($A$4&amp;"!$A$32:$A$132"),0,1,1)))</f>
        <v>0.34064703880671676</v>
      </c>
      <c r="N100" s="67">
        <f t="shared" ca="1" si="10"/>
        <v>0</v>
      </c>
    </row>
    <row r="101" spans="1:14" x14ac:dyDescent="0.35">
      <c r="A101" s="32">
        <f t="shared" si="11"/>
        <v>46775</v>
      </c>
      <c r="B101" s="65" cm="1">
        <f t="array" aca="1" ref="B101" ca="1">_xlfn.XLOOKUP(A101,INDIRECT($A$5&amp;"!$AJ$41:$AJ$406"),INDIRECT($A$5&amp;"!$An$41:$An$406"))*SUM($F$3:$I$3)</f>
        <v>0</v>
      </c>
      <c r="C101" s="65" cm="1">
        <f t="array" aca="1" ref="C101" ca="1">_xlfn.XLOOKUP(A101,INDIRECT($A$5&amp;"!$AJ$41:$AJ$406"),INDIRECT($A$5&amp;"!$Ak$41:$Ak$406"))*SUM($F$3:$I$3)</f>
        <v>0</v>
      </c>
      <c r="D101" s="65" cm="1">
        <f t="array" aca="1" ref="D101" ca="1">_xlfn.XLOOKUP(A101,INDIRECT($A$5&amp;"!$AJ$41:$AJ$406"),INDIRECT($A$5&amp;"!$AO$41:$AO$406"))*SUM($F$3:$I$3)</f>
        <v>24.5</v>
      </c>
      <c r="E101" s="34" cm="1">
        <f t="array" ref="E101">SUMPRODUCT(('PT Storengy'!$B$8:$I$372)*('PT Storengy'!$A$8:$A$372=$A101)*('PT Storengy'!$A$5:$H$5=$A$6)*('PT Storengy'!$B$7:$I$7=$A$7))</f>
        <v>0</v>
      </c>
      <c r="F101" s="36">
        <f t="shared" ca="1" si="12"/>
        <v>0</v>
      </c>
      <c r="G101" s="51">
        <f t="shared" ca="1" si="13"/>
        <v>0</v>
      </c>
      <c r="H101" s="35" cm="1">
        <f t="array" aca="1" ref="H101" ca="1">IF(ROUND(ROUND(G101,2)-G101,4)=0,_xlfn.XLOOKUP(G101,INDIRECT($A$4&amp;"!$G$32:$G$132"),INDIRECT($A$4&amp;"!$A$32:$A$132"),0,1,1),IF(G101&lt;0,0,(ROUNDUP(G101,2)-G101)*100*_xlfn.XLOOKUP(G101,INDIRECT($A$4&amp;"!$G$32:$G$132"),INDIRECT($A$4&amp;"!$A$32:$A$132"),0,-1,-1)+(G101-ROUNDDOWN(G101,2))*100*_xlfn.XLOOKUP(G101,INDIRECT($A$4&amp;"!$G$32:$G$132"),INDIRECT($A$4&amp;"!$A$32:$A$132"),0,1,1)))</f>
        <v>0.34064703880671676</v>
      </c>
      <c r="I101" s="84">
        <f t="shared" ca="1" si="8"/>
        <v>0</v>
      </c>
      <c r="K101" s="36">
        <f t="shared" ca="1" si="7"/>
        <v>0</v>
      </c>
      <c r="L101" s="51">
        <f t="shared" ca="1" si="9"/>
        <v>0</v>
      </c>
      <c r="M101" s="35" cm="1">
        <f t="array" aca="1" ref="M101" ca="1">IF(ROUND(ROUND(L101,2)-L101,4)=0,_xlfn.XLOOKUP(L101,INDIRECT($A$4&amp;"!$G$32:$G$132"),INDIRECT($A$4&amp;"!$A$32:$A$132"),0,1,1),IF(L101&lt;0,0,(ROUNDUP(L101,2)-L101)*100*_xlfn.XLOOKUP(L101,INDIRECT($A$4&amp;"!$G$32:$G$132"),INDIRECT($A$4&amp;"!$A$32:$A$132"),0,-1,-1)+(L101-ROUNDDOWN(L101,2))*100*_xlfn.XLOOKUP(L101,INDIRECT($A$4&amp;"!$G$32:$G$132"),INDIRECT($A$4&amp;"!$A$32:$A$132"),0,1,1)))</f>
        <v>0.34064703880671676</v>
      </c>
      <c r="N101" s="67">
        <f t="shared" ca="1" si="10"/>
        <v>0</v>
      </c>
    </row>
    <row r="102" spans="1:14" x14ac:dyDescent="0.35">
      <c r="A102" s="32">
        <f t="shared" si="11"/>
        <v>46776</v>
      </c>
      <c r="B102" s="65" cm="1">
        <f t="array" aca="1" ref="B102" ca="1">_xlfn.XLOOKUP(A102,INDIRECT($A$5&amp;"!$AJ$41:$AJ$406"),INDIRECT($A$5&amp;"!$An$41:$An$406"))*SUM($F$3:$I$3)</f>
        <v>0</v>
      </c>
      <c r="C102" s="65" cm="1">
        <f t="array" aca="1" ref="C102" ca="1">_xlfn.XLOOKUP(A102,INDIRECT($A$5&amp;"!$AJ$41:$AJ$406"),INDIRECT($A$5&amp;"!$Ak$41:$Ak$406"))*SUM($F$3:$I$3)</f>
        <v>0</v>
      </c>
      <c r="D102" s="65" cm="1">
        <f t="array" aca="1" ref="D102" ca="1">_xlfn.XLOOKUP(A102,INDIRECT($A$5&amp;"!$AJ$41:$AJ$406"),INDIRECT($A$5&amp;"!$AO$41:$AO$406"))*SUM($F$3:$I$3)</f>
        <v>24.5</v>
      </c>
      <c r="E102" s="34" cm="1">
        <f t="array" ref="E102">SUMPRODUCT(('PT Storengy'!$B$8:$I$372)*('PT Storengy'!$A$8:$A$372=$A102)*('PT Storengy'!$A$5:$H$5=$A$6)*('PT Storengy'!$B$7:$I$7=$A$7))</f>
        <v>0</v>
      </c>
      <c r="F102" s="36">
        <f t="shared" ca="1" si="12"/>
        <v>0</v>
      </c>
      <c r="G102" s="51">
        <f t="shared" ca="1" si="13"/>
        <v>0</v>
      </c>
      <c r="H102" s="35" cm="1">
        <f t="array" aca="1" ref="H102" ca="1">IF(ROUND(ROUND(G102,2)-G102,4)=0,_xlfn.XLOOKUP(G102,INDIRECT($A$4&amp;"!$G$32:$G$132"),INDIRECT($A$4&amp;"!$A$32:$A$132"),0,1,1),IF(G102&lt;0,0,(ROUNDUP(G102,2)-G102)*100*_xlfn.XLOOKUP(G102,INDIRECT($A$4&amp;"!$G$32:$G$132"),INDIRECT($A$4&amp;"!$A$32:$A$132"),0,-1,-1)+(G102-ROUNDDOWN(G102,2))*100*_xlfn.XLOOKUP(G102,INDIRECT($A$4&amp;"!$G$32:$G$132"),INDIRECT($A$4&amp;"!$A$32:$A$132"),0,1,1)))</f>
        <v>0.34064703880671676</v>
      </c>
      <c r="I102" s="84">
        <f t="shared" ca="1" si="8"/>
        <v>0</v>
      </c>
      <c r="K102" s="36">
        <f t="shared" ca="1" si="7"/>
        <v>0</v>
      </c>
      <c r="L102" s="51">
        <f t="shared" ca="1" si="9"/>
        <v>0</v>
      </c>
      <c r="M102" s="35" cm="1">
        <f t="array" aca="1" ref="M102" ca="1">IF(ROUND(ROUND(L102,2)-L102,4)=0,_xlfn.XLOOKUP(L102,INDIRECT($A$4&amp;"!$G$32:$G$132"),INDIRECT($A$4&amp;"!$A$32:$A$132"),0,1,1),IF(L102&lt;0,0,(ROUNDUP(L102,2)-L102)*100*_xlfn.XLOOKUP(L102,INDIRECT($A$4&amp;"!$G$32:$G$132"),INDIRECT($A$4&amp;"!$A$32:$A$132"),0,-1,-1)+(L102-ROUNDDOWN(L102,2))*100*_xlfn.XLOOKUP(L102,INDIRECT($A$4&amp;"!$G$32:$G$132"),INDIRECT($A$4&amp;"!$A$32:$A$132"),0,1,1)))</f>
        <v>0.34064703880671676</v>
      </c>
      <c r="N102" s="67">
        <f t="shared" ca="1" si="10"/>
        <v>0</v>
      </c>
    </row>
    <row r="103" spans="1:14" x14ac:dyDescent="0.35">
      <c r="A103" s="32">
        <f t="shared" si="11"/>
        <v>46777</v>
      </c>
      <c r="B103" s="65" cm="1">
        <f t="array" aca="1" ref="B103" ca="1">_xlfn.XLOOKUP(A103,INDIRECT($A$5&amp;"!$AJ$41:$AJ$406"),INDIRECT($A$5&amp;"!$An$41:$An$406"))*SUM($F$3:$I$3)</f>
        <v>0</v>
      </c>
      <c r="C103" s="65" cm="1">
        <f t="array" aca="1" ref="C103" ca="1">_xlfn.XLOOKUP(A103,INDIRECT($A$5&amp;"!$AJ$41:$AJ$406"),INDIRECT($A$5&amp;"!$Ak$41:$Ak$406"))*SUM($F$3:$I$3)</f>
        <v>0</v>
      </c>
      <c r="D103" s="65" cm="1">
        <f t="array" aca="1" ref="D103" ca="1">_xlfn.XLOOKUP(A103,INDIRECT($A$5&amp;"!$AJ$41:$AJ$406"),INDIRECT($A$5&amp;"!$AO$41:$AO$406"))*SUM($F$3:$I$3)</f>
        <v>24.5</v>
      </c>
      <c r="E103" s="34" cm="1">
        <f t="array" ref="E103">SUMPRODUCT(('PT Storengy'!$B$8:$I$372)*('PT Storengy'!$A$8:$A$372=$A103)*('PT Storengy'!$A$5:$H$5=$A$6)*('PT Storengy'!$B$7:$I$7=$A$7))</f>
        <v>0</v>
      </c>
      <c r="F103" s="36">
        <f t="shared" ca="1" si="12"/>
        <v>0</v>
      </c>
      <c r="G103" s="51">
        <f t="shared" ca="1" si="13"/>
        <v>0</v>
      </c>
      <c r="H103" s="35" cm="1">
        <f t="array" aca="1" ref="H103" ca="1">IF(ROUND(ROUND(G103,2)-G103,4)=0,_xlfn.XLOOKUP(G103,INDIRECT($A$4&amp;"!$G$32:$G$132"),INDIRECT($A$4&amp;"!$A$32:$A$132"),0,1,1),IF(G103&lt;0,0,(ROUNDUP(G103,2)-G103)*100*_xlfn.XLOOKUP(G103,INDIRECT($A$4&amp;"!$G$32:$G$132"),INDIRECT($A$4&amp;"!$A$32:$A$132"),0,-1,-1)+(G103-ROUNDDOWN(G103,2))*100*_xlfn.XLOOKUP(G103,INDIRECT($A$4&amp;"!$G$32:$G$132"),INDIRECT($A$4&amp;"!$A$32:$A$132"),0,1,1)))</f>
        <v>0.34064703880671676</v>
      </c>
      <c r="I103" s="84">
        <f t="shared" ca="1" si="8"/>
        <v>0</v>
      </c>
      <c r="K103" s="36">
        <f t="shared" ca="1" si="7"/>
        <v>0</v>
      </c>
      <c r="L103" s="51">
        <f t="shared" ca="1" si="9"/>
        <v>0</v>
      </c>
      <c r="M103" s="35" cm="1">
        <f t="array" aca="1" ref="M103" ca="1">IF(ROUND(ROUND(L103,2)-L103,4)=0,_xlfn.XLOOKUP(L103,INDIRECT($A$4&amp;"!$G$32:$G$132"),INDIRECT($A$4&amp;"!$A$32:$A$132"),0,1,1),IF(L103&lt;0,0,(ROUNDUP(L103,2)-L103)*100*_xlfn.XLOOKUP(L103,INDIRECT($A$4&amp;"!$G$32:$G$132"),INDIRECT($A$4&amp;"!$A$32:$A$132"),0,-1,-1)+(L103-ROUNDDOWN(L103,2))*100*_xlfn.XLOOKUP(L103,INDIRECT($A$4&amp;"!$G$32:$G$132"),INDIRECT($A$4&amp;"!$A$32:$A$132"),0,1,1)))</f>
        <v>0.34064703880671676</v>
      </c>
      <c r="N103" s="67">
        <f t="shared" ca="1" si="10"/>
        <v>0</v>
      </c>
    </row>
    <row r="104" spans="1:14" x14ac:dyDescent="0.35">
      <c r="A104" s="32">
        <f t="shared" si="11"/>
        <v>46778</v>
      </c>
      <c r="B104" s="65" cm="1">
        <f t="array" aca="1" ref="B104" ca="1">_xlfn.XLOOKUP(A104,INDIRECT($A$5&amp;"!$AJ$41:$AJ$406"),INDIRECT($A$5&amp;"!$An$41:$An$406"))*SUM($F$3:$I$3)</f>
        <v>0</v>
      </c>
      <c r="C104" s="65" cm="1">
        <f t="array" aca="1" ref="C104" ca="1">_xlfn.XLOOKUP(A104,INDIRECT($A$5&amp;"!$AJ$41:$AJ$406"),INDIRECT($A$5&amp;"!$Ak$41:$Ak$406"))*SUM($F$3:$I$3)</f>
        <v>0</v>
      </c>
      <c r="D104" s="65" cm="1">
        <f t="array" aca="1" ref="D104" ca="1">_xlfn.XLOOKUP(A104,INDIRECT($A$5&amp;"!$AJ$41:$AJ$406"),INDIRECT($A$5&amp;"!$AO$41:$AO$406"))*SUM($F$3:$I$3)</f>
        <v>24.5</v>
      </c>
      <c r="E104" s="34" cm="1">
        <f t="array" ref="E104">SUMPRODUCT(('PT Storengy'!$B$8:$I$372)*('PT Storengy'!$A$8:$A$372=$A104)*('PT Storengy'!$A$5:$H$5=$A$6)*('PT Storengy'!$B$7:$I$7=$A$7))</f>
        <v>0</v>
      </c>
      <c r="F104" s="36">
        <f t="shared" ca="1" si="12"/>
        <v>0</v>
      </c>
      <c r="G104" s="51">
        <f t="shared" ca="1" si="13"/>
        <v>0</v>
      </c>
      <c r="H104" s="35" cm="1">
        <f t="array" aca="1" ref="H104" ca="1">IF(ROUND(ROUND(G104,2)-G104,4)=0,_xlfn.XLOOKUP(G104,INDIRECT($A$4&amp;"!$G$32:$G$132"),INDIRECT($A$4&amp;"!$A$32:$A$132"),0,1,1),IF(G104&lt;0,0,(ROUNDUP(G104,2)-G104)*100*_xlfn.XLOOKUP(G104,INDIRECT($A$4&amp;"!$G$32:$G$132"),INDIRECT($A$4&amp;"!$A$32:$A$132"),0,-1,-1)+(G104-ROUNDDOWN(G104,2))*100*_xlfn.XLOOKUP(G104,INDIRECT($A$4&amp;"!$G$32:$G$132"),INDIRECT($A$4&amp;"!$A$32:$A$132"),0,1,1)))</f>
        <v>0.34064703880671676</v>
      </c>
      <c r="I104" s="84">
        <f t="shared" ca="1" si="8"/>
        <v>0</v>
      </c>
      <c r="K104" s="36">
        <f t="shared" ca="1" si="7"/>
        <v>0</v>
      </c>
      <c r="L104" s="51">
        <f t="shared" ca="1" si="9"/>
        <v>0</v>
      </c>
      <c r="M104" s="35" cm="1">
        <f t="array" aca="1" ref="M104" ca="1">IF(ROUND(ROUND(L104,2)-L104,4)=0,_xlfn.XLOOKUP(L104,INDIRECT($A$4&amp;"!$G$32:$G$132"),INDIRECT($A$4&amp;"!$A$32:$A$132"),0,1,1),IF(L104&lt;0,0,(ROUNDUP(L104,2)-L104)*100*_xlfn.XLOOKUP(L104,INDIRECT($A$4&amp;"!$G$32:$G$132"),INDIRECT($A$4&amp;"!$A$32:$A$132"),0,-1,-1)+(L104-ROUNDDOWN(L104,2))*100*_xlfn.XLOOKUP(L104,INDIRECT($A$4&amp;"!$G$32:$G$132"),INDIRECT($A$4&amp;"!$A$32:$A$132"),0,1,1)))</f>
        <v>0.34064703880671676</v>
      </c>
      <c r="N104" s="67">
        <f t="shared" ca="1" si="10"/>
        <v>0</v>
      </c>
    </row>
    <row r="105" spans="1:14" x14ac:dyDescent="0.35">
      <c r="A105" s="32">
        <f t="shared" si="11"/>
        <v>46779</v>
      </c>
      <c r="B105" s="65" cm="1">
        <f t="array" aca="1" ref="B105" ca="1">_xlfn.XLOOKUP(A105,INDIRECT($A$5&amp;"!$AJ$41:$AJ$406"),INDIRECT($A$5&amp;"!$An$41:$An$406"))*SUM($F$3:$I$3)</f>
        <v>0</v>
      </c>
      <c r="C105" s="65" cm="1">
        <f t="array" aca="1" ref="C105" ca="1">_xlfn.XLOOKUP(A105,INDIRECT($A$5&amp;"!$AJ$41:$AJ$406"),INDIRECT($A$5&amp;"!$Ak$41:$Ak$406"))*SUM($F$3:$I$3)</f>
        <v>0</v>
      </c>
      <c r="D105" s="65" cm="1">
        <f t="array" aca="1" ref="D105" ca="1">_xlfn.XLOOKUP(A105,INDIRECT($A$5&amp;"!$AJ$41:$AJ$406"),INDIRECT($A$5&amp;"!$AO$41:$AO$406"))*SUM($F$3:$I$3)</f>
        <v>24.5</v>
      </c>
      <c r="E105" s="34" cm="1">
        <f t="array" ref="E105">SUMPRODUCT(('PT Storengy'!$B$8:$I$372)*('PT Storengy'!$A$8:$A$372=$A105)*('PT Storengy'!$A$5:$H$5=$A$6)*('PT Storengy'!$B$7:$I$7=$A$7))</f>
        <v>0</v>
      </c>
      <c r="F105" s="36">
        <f t="shared" ca="1" si="12"/>
        <v>0</v>
      </c>
      <c r="G105" s="51">
        <f t="shared" ca="1" si="13"/>
        <v>0</v>
      </c>
      <c r="H105" s="35" cm="1">
        <f t="array" aca="1" ref="H105" ca="1">IF(ROUND(ROUND(G105,2)-G105,4)=0,_xlfn.XLOOKUP(G105,INDIRECT($A$4&amp;"!$G$32:$G$132"),INDIRECT($A$4&amp;"!$A$32:$A$132"),0,1,1),IF(G105&lt;0,0,(ROUNDUP(G105,2)-G105)*100*_xlfn.XLOOKUP(G105,INDIRECT($A$4&amp;"!$G$32:$G$132"),INDIRECT($A$4&amp;"!$A$32:$A$132"),0,-1,-1)+(G105-ROUNDDOWN(G105,2))*100*_xlfn.XLOOKUP(G105,INDIRECT($A$4&amp;"!$G$32:$G$132"),INDIRECT($A$4&amp;"!$A$32:$A$132"),0,1,1)))</f>
        <v>0.34064703880671676</v>
      </c>
      <c r="I105" s="84">
        <f t="shared" ca="1" si="8"/>
        <v>0</v>
      </c>
      <c r="K105" s="36">
        <f t="shared" ca="1" si="7"/>
        <v>0</v>
      </c>
      <c r="L105" s="51">
        <f t="shared" ca="1" si="9"/>
        <v>0</v>
      </c>
      <c r="M105" s="35" cm="1">
        <f t="array" aca="1" ref="M105" ca="1">IF(ROUND(ROUND(L105,2)-L105,4)=0,_xlfn.XLOOKUP(L105,INDIRECT($A$4&amp;"!$G$32:$G$132"),INDIRECT($A$4&amp;"!$A$32:$A$132"),0,1,1),IF(L105&lt;0,0,(ROUNDUP(L105,2)-L105)*100*_xlfn.XLOOKUP(L105,INDIRECT($A$4&amp;"!$G$32:$G$132"),INDIRECT($A$4&amp;"!$A$32:$A$132"),0,-1,-1)+(L105-ROUNDDOWN(L105,2))*100*_xlfn.XLOOKUP(L105,INDIRECT($A$4&amp;"!$G$32:$G$132"),INDIRECT($A$4&amp;"!$A$32:$A$132"),0,1,1)))</f>
        <v>0.34064703880671676</v>
      </c>
      <c r="N105" s="67">
        <f t="shared" ca="1" si="10"/>
        <v>0</v>
      </c>
    </row>
    <row r="106" spans="1:14" x14ac:dyDescent="0.35">
      <c r="A106" s="32">
        <f t="shared" si="11"/>
        <v>46780</v>
      </c>
      <c r="B106" s="65" cm="1">
        <f t="array" aca="1" ref="B106" ca="1">_xlfn.XLOOKUP(A106,INDIRECT($A$5&amp;"!$AJ$41:$AJ$406"),INDIRECT($A$5&amp;"!$An$41:$An$406"))*SUM($F$3:$I$3)</f>
        <v>0</v>
      </c>
      <c r="C106" s="65" cm="1">
        <f t="array" aca="1" ref="C106" ca="1">_xlfn.XLOOKUP(A106,INDIRECT($A$5&amp;"!$AJ$41:$AJ$406"),INDIRECT($A$5&amp;"!$Ak$41:$Ak$406"))*SUM($F$3:$I$3)</f>
        <v>0</v>
      </c>
      <c r="D106" s="65" cm="1">
        <f t="array" aca="1" ref="D106" ca="1">_xlfn.XLOOKUP(A106,INDIRECT($A$5&amp;"!$AJ$41:$AJ$406"),INDIRECT($A$5&amp;"!$AO$41:$AO$406"))*SUM($F$3:$I$3)</f>
        <v>24.5</v>
      </c>
      <c r="E106" s="34" cm="1">
        <f t="array" ref="E106">SUMPRODUCT(('PT Storengy'!$B$8:$I$372)*('PT Storengy'!$A$8:$A$372=$A106)*('PT Storengy'!$A$5:$H$5=$A$6)*('PT Storengy'!$B$7:$I$7=$A$7))</f>
        <v>0</v>
      </c>
      <c r="F106" s="36">
        <f t="shared" ca="1" si="12"/>
        <v>0</v>
      </c>
      <c r="G106" s="51">
        <f t="shared" ca="1" si="13"/>
        <v>0</v>
      </c>
      <c r="H106" s="35" cm="1">
        <f t="array" aca="1" ref="H106" ca="1">IF(ROUND(ROUND(G106,2)-G106,4)=0,_xlfn.XLOOKUP(G106,INDIRECT($A$4&amp;"!$G$32:$G$132"),INDIRECT($A$4&amp;"!$A$32:$A$132"),0,1,1),IF(G106&lt;0,0,(ROUNDUP(G106,2)-G106)*100*_xlfn.XLOOKUP(G106,INDIRECT($A$4&amp;"!$G$32:$G$132"),INDIRECT($A$4&amp;"!$A$32:$A$132"),0,-1,-1)+(G106-ROUNDDOWN(G106,2))*100*_xlfn.XLOOKUP(G106,INDIRECT($A$4&amp;"!$G$32:$G$132"),INDIRECT($A$4&amp;"!$A$32:$A$132"),0,1,1)))</f>
        <v>0.34064703880671676</v>
      </c>
      <c r="I106" s="84">
        <f t="shared" ca="1" si="8"/>
        <v>0</v>
      </c>
      <c r="K106" s="36">
        <f t="shared" ca="1" si="7"/>
        <v>0</v>
      </c>
      <c r="L106" s="51">
        <f t="shared" ca="1" si="9"/>
        <v>0</v>
      </c>
      <c r="M106" s="35" cm="1">
        <f t="array" aca="1" ref="M106" ca="1">IF(ROUND(ROUND(L106,2)-L106,4)=0,_xlfn.XLOOKUP(L106,INDIRECT($A$4&amp;"!$G$32:$G$132"),INDIRECT($A$4&amp;"!$A$32:$A$132"),0,1,1),IF(L106&lt;0,0,(ROUNDUP(L106,2)-L106)*100*_xlfn.XLOOKUP(L106,INDIRECT($A$4&amp;"!$G$32:$G$132"),INDIRECT($A$4&amp;"!$A$32:$A$132"),0,-1,-1)+(L106-ROUNDDOWN(L106,2))*100*_xlfn.XLOOKUP(L106,INDIRECT($A$4&amp;"!$G$32:$G$132"),INDIRECT($A$4&amp;"!$A$32:$A$132"),0,1,1)))</f>
        <v>0.34064703880671676</v>
      </c>
      <c r="N106" s="67">
        <f t="shared" ca="1" si="10"/>
        <v>0</v>
      </c>
    </row>
    <row r="107" spans="1:14" x14ac:dyDescent="0.35">
      <c r="A107" s="32">
        <f t="shared" si="11"/>
        <v>46781</v>
      </c>
      <c r="B107" s="65" cm="1">
        <f t="array" aca="1" ref="B107" ca="1">_xlfn.XLOOKUP(A107,INDIRECT($A$5&amp;"!$AJ$41:$AJ$406"),INDIRECT($A$5&amp;"!$An$41:$An$406"))*SUM($F$3:$I$3)</f>
        <v>0</v>
      </c>
      <c r="C107" s="65" cm="1">
        <f t="array" aca="1" ref="C107" ca="1">_xlfn.XLOOKUP(A107,INDIRECT($A$5&amp;"!$AJ$41:$AJ$406"),INDIRECT($A$5&amp;"!$Ak$41:$Ak$406"))*SUM($F$3:$I$3)</f>
        <v>0</v>
      </c>
      <c r="D107" s="65" cm="1">
        <f t="array" aca="1" ref="D107" ca="1">_xlfn.XLOOKUP(A107,INDIRECT($A$5&amp;"!$AJ$41:$AJ$406"),INDIRECT($A$5&amp;"!$AO$41:$AO$406"))*SUM($F$3:$I$3)</f>
        <v>24.5</v>
      </c>
      <c r="E107" s="34" cm="1">
        <f t="array" ref="E107">SUMPRODUCT(('PT Storengy'!$B$8:$I$372)*('PT Storengy'!$A$8:$A$372=$A107)*('PT Storengy'!$A$5:$H$5=$A$6)*('PT Storengy'!$B$7:$I$7=$A$7))</f>
        <v>0</v>
      </c>
      <c r="F107" s="36">
        <f t="shared" ca="1" si="12"/>
        <v>0</v>
      </c>
      <c r="G107" s="51">
        <f t="shared" ca="1" si="13"/>
        <v>0</v>
      </c>
      <c r="H107" s="35" cm="1">
        <f t="array" aca="1" ref="H107" ca="1">IF(ROUND(ROUND(G107,2)-G107,4)=0,_xlfn.XLOOKUP(G107,INDIRECT($A$4&amp;"!$G$32:$G$132"),INDIRECT($A$4&amp;"!$A$32:$A$132"),0,1,1),IF(G107&lt;0,0,(ROUNDUP(G107,2)-G107)*100*_xlfn.XLOOKUP(G107,INDIRECT($A$4&amp;"!$G$32:$G$132"),INDIRECT($A$4&amp;"!$A$32:$A$132"),0,-1,-1)+(G107-ROUNDDOWN(G107,2))*100*_xlfn.XLOOKUP(G107,INDIRECT($A$4&amp;"!$G$32:$G$132"),INDIRECT($A$4&amp;"!$A$32:$A$132"),0,1,1)))</f>
        <v>0.34064703880671676</v>
      </c>
      <c r="I107" s="84">
        <f t="shared" ca="1" si="8"/>
        <v>0</v>
      </c>
      <c r="K107" s="36">
        <f t="shared" ca="1" si="7"/>
        <v>0</v>
      </c>
      <c r="L107" s="51">
        <f t="shared" ca="1" si="9"/>
        <v>0</v>
      </c>
      <c r="M107" s="35" cm="1">
        <f t="array" aca="1" ref="M107" ca="1">IF(ROUND(ROUND(L107,2)-L107,4)=0,_xlfn.XLOOKUP(L107,INDIRECT($A$4&amp;"!$G$32:$G$132"),INDIRECT($A$4&amp;"!$A$32:$A$132"),0,1,1),IF(L107&lt;0,0,(ROUNDUP(L107,2)-L107)*100*_xlfn.XLOOKUP(L107,INDIRECT($A$4&amp;"!$G$32:$G$132"),INDIRECT($A$4&amp;"!$A$32:$A$132"),0,-1,-1)+(L107-ROUNDDOWN(L107,2))*100*_xlfn.XLOOKUP(L107,INDIRECT($A$4&amp;"!$G$32:$G$132"),INDIRECT($A$4&amp;"!$A$32:$A$132"),0,1,1)))</f>
        <v>0.34064703880671676</v>
      </c>
      <c r="N107" s="67">
        <f t="shared" ca="1" si="10"/>
        <v>0</v>
      </c>
    </row>
    <row r="108" spans="1:14" x14ac:dyDescent="0.35">
      <c r="A108" s="32">
        <f t="shared" si="11"/>
        <v>46782</v>
      </c>
      <c r="B108" s="65" cm="1">
        <f t="array" aca="1" ref="B108" ca="1">_xlfn.XLOOKUP(A108,INDIRECT($A$5&amp;"!$AJ$41:$AJ$406"),INDIRECT($A$5&amp;"!$An$41:$An$406"))*SUM($F$3:$I$3)</f>
        <v>0</v>
      </c>
      <c r="C108" s="65" cm="1">
        <f t="array" aca="1" ref="C108" ca="1">_xlfn.XLOOKUP(A108,INDIRECT($A$5&amp;"!$AJ$41:$AJ$406"),INDIRECT($A$5&amp;"!$Ak$41:$Ak$406"))*SUM($F$3:$I$3)</f>
        <v>0</v>
      </c>
      <c r="D108" s="65" cm="1">
        <f t="array" aca="1" ref="D108" ca="1">_xlfn.XLOOKUP(A108,INDIRECT($A$5&amp;"!$AJ$41:$AJ$406"),INDIRECT($A$5&amp;"!$AO$41:$AO$406"))*SUM($F$3:$I$3)</f>
        <v>24.5</v>
      </c>
      <c r="E108" s="34" cm="1">
        <f t="array" ref="E108">SUMPRODUCT(('PT Storengy'!$B$8:$I$372)*('PT Storengy'!$A$8:$A$372=$A108)*('PT Storengy'!$A$5:$H$5=$A$6)*('PT Storengy'!$B$7:$I$7=$A$7))</f>
        <v>0</v>
      </c>
      <c r="F108" s="36">
        <f t="shared" ca="1" si="12"/>
        <v>0</v>
      </c>
      <c r="G108" s="51">
        <f t="shared" ca="1" si="13"/>
        <v>0</v>
      </c>
      <c r="H108" s="35" cm="1">
        <f t="array" aca="1" ref="H108" ca="1">IF(ROUND(ROUND(G108,2)-G108,4)=0,_xlfn.XLOOKUP(G108,INDIRECT($A$4&amp;"!$G$32:$G$132"),INDIRECT($A$4&amp;"!$A$32:$A$132"),0,1,1),IF(G108&lt;0,0,(ROUNDUP(G108,2)-G108)*100*_xlfn.XLOOKUP(G108,INDIRECT($A$4&amp;"!$G$32:$G$132"),INDIRECT($A$4&amp;"!$A$32:$A$132"),0,-1,-1)+(G108-ROUNDDOWN(G108,2))*100*_xlfn.XLOOKUP(G108,INDIRECT($A$4&amp;"!$G$32:$G$132"),INDIRECT($A$4&amp;"!$A$32:$A$132"),0,1,1)))</f>
        <v>0.34064703880671676</v>
      </c>
      <c r="I108" s="84">
        <f t="shared" ca="1" si="8"/>
        <v>0</v>
      </c>
      <c r="K108" s="36">
        <f t="shared" ca="1" si="7"/>
        <v>0</v>
      </c>
      <c r="L108" s="51">
        <f t="shared" ca="1" si="9"/>
        <v>0</v>
      </c>
      <c r="M108" s="35" cm="1">
        <f t="array" aca="1" ref="M108" ca="1">IF(ROUND(ROUND(L108,2)-L108,4)=0,_xlfn.XLOOKUP(L108,INDIRECT($A$4&amp;"!$G$32:$G$132"),INDIRECT($A$4&amp;"!$A$32:$A$132"),0,1,1),IF(L108&lt;0,0,(ROUNDUP(L108,2)-L108)*100*_xlfn.XLOOKUP(L108,INDIRECT($A$4&amp;"!$G$32:$G$132"),INDIRECT($A$4&amp;"!$A$32:$A$132"),0,-1,-1)+(L108-ROUNDDOWN(L108,2))*100*_xlfn.XLOOKUP(L108,INDIRECT($A$4&amp;"!$G$32:$G$132"),INDIRECT($A$4&amp;"!$A$32:$A$132"),0,1,1)))</f>
        <v>0.34064703880671676</v>
      </c>
      <c r="N108" s="67">
        <f t="shared" ca="1" si="10"/>
        <v>0</v>
      </c>
    </row>
    <row r="109" spans="1:14" x14ac:dyDescent="0.35">
      <c r="A109" s="32">
        <f t="shared" si="11"/>
        <v>46783</v>
      </c>
      <c r="B109" s="65" cm="1">
        <f t="array" aca="1" ref="B109" ca="1">_xlfn.XLOOKUP(A109,INDIRECT($A$5&amp;"!$AJ$41:$AJ$406"),INDIRECT($A$5&amp;"!$An$41:$An$406"))*SUM($F$3:$I$3)</f>
        <v>0</v>
      </c>
      <c r="C109" s="65" cm="1">
        <f t="array" aca="1" ref="C109" ca="1">_xlfn.XLOOKUP(A109,INDIRECT($A$5&amp;"!$AJ$41:$AJ$406"),INDIRECT($A$5&amp;"!$Ak$41:$Ak$406"))*SUM($F$3:$I$3)</f>
        <v>0</v>
      </c>
      <c r="D109" s="65" cm="1">
        <f t="array" aca="1" ref="D109" ca="1">_xlfn.XLOOKUP(A109,INDIRECT($A$5&amp;"!$AJ$41:$AJ$406"),INDIRECT($A$5&amp;"!$AO$41:$AO$406"))*SUM($F$3:$I$3)</f>
        <v>24.5</v>
      </c>
      <c r="E109" s="34" cm="1">
        <f t="array" ref="E109">SUMPRODUCT(('PT Storengy'!$B$8:$I$372)*('PT Storengy'!$A$8:$A$372=$A109)*('PT Storengy'!$A$5:$H$5=$A$6)*('PT Storengy'!$B$7:$I$7=$A$7))</f>
        <v>0</v>
      </c>
      <c r="F109" s="36">
        <f t="shared" ca="1" si="12"/>
        <v>0</v>
      </c>
      <c r="G109" s="51">
        <f t="shared" ca="1" si="13"/>
        <v>0</v>
      </c>
      <c r="H109" s="35" cm="1">
        <f t="array" aca="1" ref="H109" ca="1">IF(ROUND(ROUND(G109,2)-G109,4)=0,_xlfn.XLOOKUP(G109,INDIRECT($A$4&amp;"!$G$32:$G$132"),INDIRECT($A$4&amp;"!$A$32:$A$132"),0,1,1),IF(G109&lt;0,0,(ROUNDUP(G109,2)-G109)*100*_xlfn.XLOOKUP(G109,INDIRECT($A$4&amp;"!$G$32:$G$132"),INDIRECT($A$4&amp;"!$A$32:$A$132"),0,-1,-1)+(G109-ROUNDDOWN(G109,2))*100*_xlfn.XLOOKUP(G109,INDIRECT($A$4&amp;"!$G$32:$G$132"),INDIRECT($A$4&amp;"!$A$32:$A$132"),0,1,1)))</f>
        <v>0.34064703880671676</v>
      </c>
      <c r="I109" s="84">
        <f t="shared" ca="1" si="8"/>
        <v>0</v>
      </c>
      <c r="K109" s="36">
        <f t="shared" ca="1" si="7"/>
        <v>0</v>
      </c>
      <c r="L109" s="51">
        <f t="shared" ca="1" si="9"/>
        <v>0</v>
      </c>
      <c r="M109" s="35" cm="1">
        <f t="array" aca="1" ref="M109" ca="1">IF(ROUND(ROUND(L109,2)-L109,4)=0,_xlfn.XLOOKUP(L109,INDIRECT($A$4&amp;"!$G$32:$G$132"),INDIRECT($A$4&amp;"!$A$32:$A$132"),0,1,1),IF(L109&lt;0,0,(ROUNDUP(L109,2)-L109)*100*_xlfn.XLOOKUP(L109,INDIRECT($A$4&amp;"!$G$32:$G$132"),INDIRECT($A$4&amp;"!$A$32:$A$132"),0,-1,-1)+(L109-ROUNDDOWN(L109,2))*100*_xlfn.XLOOKUP(L109,INDIRECT($A$4&amp;"!$G$32:$G$132"),INDIRECT($A$4&amp;"!$A$32:$A$132"),0,1,1)))</f>
        <v>0.34064703880671676</v>
      </c>
      <c r="N109" s="67">
        <f t="shared" ca="1" si="10"/>
        <v>0</v>
      </c>
    </row>
    <row r="110" spans="1:14" x14ac:dyDescent="0.35">
      <c r="A110" s="32">
        <f t="shared" si="11"/>
        <v>46784</v>
      </c>
      <c r="B110" s="65" cm="1">
        <f t="array" aca="1" ref="B110" ca="1">_xlfn.XLOOKUP(A110,INDIRECT($A$5&amp;"!$AJ$41:$AJ$406"),INDIRECT($A$5&amp;"!$An$41:$An$406"))*SUM($F$3:$I$3)</f>
        <v>0</v>
      </c>
      <c r="C110" s="65" cm="1">
        <f t="array" aca="1" ref="C110" ca="1">_xlfn.XLOOKUP(A110,INDIRECT($A$5&amp;"!$AJ$41:$AJ$406"),INDIRECT($A$5&amp;"!$Ak$41:$Ak$406"))*SUM($F$3:$I$3)</f>
        <v>0</v>
      </c>
      <c r="D110" s="65" cm="1">
        <f t="array" aca="1" ref="D110" ca="1">_xlfn.XLOOKUP(A110,INDIRECT($A$5&amp;"!$AJ$41:$AJ$406"),INDIRECT($A$5&amp;"!$AO$41:$AO$406"))*SUM($F$3:$I$3)</f>
        <v>24.5</v>
      </c>
      <c r="E110" s="34" cm="1">
        <f t="array" ref="E110">SUMPRODUCT(('PT Storengy'!$B$8:$I$372)*('PT Storengy'!$A$8:$A$372=$A110)*('PT Storengy'!$A$5:$H$5=$A$6)*('PT Storengy'!$B$7:$I$7=$A$7))</f>
        <v>0</v>
      </c>
      <c r="F110" s="36">
        <f t="shared" ca="1" si="12"/>
        <v>0</v>
      </c>
      <c r="G110" s="51">
        <f t="shared" ca="1" si="13"/>
        <v>0</v>
      </c>
      <c r="H110" s="35" cm="1">
        <f t="array" aca="1" ref="H110" ca="1">IF(ROUND(ROUND(G110,2)-G110,4)=0,_xlfn.XLOOKUP(G110,INDIRECT($A$4&amp;"!$G$32:$G$132"),INDIRECT($A$4&amp;"!$A$32:$A$132"),0,1,1),IF(G110&lt;0,0,(ROUNDUP(G110,2)-G110)*100*_xlfn.XLOOKUP(G110,INDIRECT($A$4&amp;"!$G$32:$G$132"),INDIRECT($A$4&amp;"!$A$32:$A$132"),0,-1,-1)+(G110-ROUNDDOWN(G110,2))*100*_xlfn.XLOOKUP(G110,INDIRECT($A$4&amp;"!$G$32:$G$132"),INDIRECT($A$4&amp;"!$A$32:$A$132"),0,1,1)))</f>
        <v>0.34064703880671676</v>
      </c>
      <c r="I110" s="84">
        <f t="shared" ca="1" si="8"/>
        <v>0</v>
      </c>
      <c r="K110" s="36">
        <f t="shared" ca="1" si="7"/>
        <v>0</v>
      </c>
      <c r="L110" s="51">
        <f t="shared" ca="1" si="9"/>
        <v>0</v>
      </c>
      <c r="M110" s="35" cm="1">
        <f t="array" aca="1" ref="M110" ca="1">IF(ROUND(ROUND(L110,2)-L110,4)=0,_xlfn.XLOOKUP(L110,INDIRECT($A$4&amp;"!$G$32:$G$132"),INDIRECT($A$4&amp;"!$A$32:$A$132"),0,1,1),IF(L110&lt;0,0,(ROUNDUP(L110,2)-L110)*100*_xlfn.XLOOKUP(L110,INDIRECT($A$4&amp;"!$G$32:$G$132"),INDIRECT($A$4&amp;"!$A$32:$A$132"),0,-1,-1)+(L110-ROUNDDOWN(L110,2))*100*_xlfn.XLOOKUP(L110,INDIRECT($A$4&amp;"!$G$32:$G$132"),INDIRECT($A$4&amp;"!$A$32:$A$132"),0,1,1)))</f>
        <v>0.34064703880671676</v>
      </c>
      <c r="N110" s="67">
        <f t="shared" ca="1" si="10"/>
        <v>0</v>
      </c>
    </row>
    <row r="111" spans="1:14" x14ac:dyDescent="0.35">
      <c r="A111" s="32">
        <f t="shared" si="11"/>
        <v>46785</v>
      </c>
      <c r="B111" s="65" cm="1">
        <f t="array" aca="1" ref="B111" ca="1">_xlfn.XLOOKUP(A111,INDIRECT($A$5&amp;"!$AJ$41:$AJ$406"),INDIRECT($A$5&amp;"!$An$41:$An$406"))*SUM($F$3:$I$3)</f>
        <v>0</v>
      </c>
      <c r="C111" s="65" cm="1">
        <f t="array" aca="1" ref="C111" ca="1">_xlfn.XLOOKUP(A111,INDIRECT($A$5&amp;"!$AJ$41:$AJ$406"),INDIRECT($A$5&amp;"!$Ak$41:$Ak$406"))*SUM($F$3:$I$3)</f>
        <v>0</v>
      </c>
      <c r="D111" s="65" cm="1">
        <f t="array" aca="1" ref="D111" ca="1">_xlfn.XLOOKUP(A111,INDIRECT($A$5&amp;"!$AJ$41:$AJ$406"),INDIRECT($A$5&amp;"!$AO$41:$AO$406"))*SUM($F$3:$I$3)</f>
        <v>24.5</v>
      </c>
      <c r="E111" s="34" cm="1">
        <f t="array" ref="E111">SUMPRODUCT(('PT Storengy'!$B$8:$I$372)*('PT Storengy'!$A$8:$A$372=$A111)*('PT Storengy'!$A$5:$H$5=$A$6)*('PT Storengy'!$B$7:$I$7=$A$7))</f>
        <v>0</v>
      </c>
      <c r="F111" s="36">
        <f t="shared" ca="1" si="12"/>
        <v>0</v>
      </c>
      <c r="G111" s="51">
        <f t="shared" ca="1" si="13"/>
        <v>0</v>
      </c>
      <c r="H111" s="35" cm="1">
        <f t="array" aca="1" ref="H111" ca="1">IF(ROUND(ROUND(G111,2)-G111,4)=0,_xlfn.XLOOKUP(G111,INDIRECT($A$4&amp;"!$G$32:$G$132"),INDIRECT($A$4&amp;"!$A$32:$A$132"),0,1,1),IF(G111&lt;0,0,(ROUNDUP(G111,2)-G111)*100*_xlfn.XLOOKUP(G111,INDIRECT($A$4&amp;"!$G$32:$G$132"),INDIRECT($A$4&amp;"!$A$32:$A$132"),0,-1,-1)+(G111-ROUNDDOWN(G111,2))*100*_xlfn.XLOOKUP(G111,INDIRECT($A$4&amp;"!$G$32:$G$132"),INDIRECT($A$4&amp;"!$A$32:$A$132"),0,1,1)))</f>
        <v>0.34064703880671676</v>
      </c>
      <c r="I111" s="84">
        <f t="shared" ca="1" si="8"/>
        <v>0</v>
      </c>
      <c r="K111" s="36">
        <f t="shared" ca="1" si="7"/>
        <v>0</v>
      </c>
      <c r="L111" s="51">
        <f t="shared" ca="1" si="9"/>
        <v>0</v>
      </c>
      <c r="M111" s="35" cm="1">
        <f t="array" aca="1" ref="M111" ca="1">IF(ROUND(ROUND(L111,2)-L111,4)=0,_xlfn.XLOOKUP(L111,INDIRECT($A$4&amp;"!$G$32:$G$132"),INDIRECT($A$4&amp;"!$A$32:$A$132"),0,1,1),IF(L111&lt;0,0,(ROUNDUP(L111,2)-L111)*100*_xlfn.XLOOKUP(L111,INDIRECT($A$4&amp;"!$G$32:$G$132"),INDIRECT($A$4&amp;"!$A$32:$A$132"),0,-1,-1)+(L111-ROUNDDOWN(L111,2))*100*_xlfn.XLOOKUP(L111,INDIRECT($A$4&amp;"!$G$32:$G$132"),INDIRECT($A$4&amp;"!$A$32:$A$132"),0,1,1)))</f>
        <v>0.34064703880671676</v>
      </c>
      <c r="N111" s="67">
        <f t="shared" ca="1" si="10"/>
        <v>0</v>
      </c>
    </row>
    <row r="112" spans="1:14" x14ac:dyDescent="0.35">
      <c r="A112" s="32">
        <f t="shared" si="11"/>
        <v>46786</v>
      </c>
      <c r="B112" s="65" cm="1">
        <f t="array" aca="1" ref="B112" ca="1">_xlfn.XLOOKUP(A112,INDIRECT($A$5&amp;"!$AJ$41:$AJ$406"),INDIRECT($A$5&amp;"!$An$41:$An$406"))*SUM($F$3:$I$3)</f>
        <v>0</v>
      </c>
      <c r="C112" s="65" cm="1">
        <f t="array" aca="1" ref="C112" ca="1">_xlfn.XLOOKUP(A112,INDIRECT($A$5&amp;"!$AJ$41:$AJ$406"),INDIRECT($A$5&amp;"!$Ak$41:$Ak$406"))*SUM($F$3:$I$3)</f>
        <v>0</v>
      </c>
      <c r="D112" s="65" cm="1">
        <f t="array" aca="1" ref="D112" ca="1">_xlfn.XLOOKUP(A112,INDIRECT($A$5&amp;"!$AJ$41:$AJ$406"),INDIRECT($A$5&amp;"!$AO$41:$AO$406"))*SUM($F$3:$I$3)</f>
        <v>24.5</v>
      </c>
      <c r="E112" s="34" cm="1">
        <f t="array" ref="E112">SUMPRODUCT(('PT Storengy'!$B$8:$I$372)*('PT Storengy'!$A$8:$A$372=$A112)*('PT Storengy'!$A$5:$H$5=$A$6)*('PT Storengy'!$B$7:$I$7=$A$7))</f>
        <v>0</v>
      </c>
      <c r="F112" s="36">
        <f t="shared" ca="1" si="12"/>
        <v>0</v>
      </c>
      <c r="G112" s="51">
        <f t="shared" ca="1" si="13"/>
        <v>0</v>
      </c>
      <c r="H112" s="35" cm="1">
        <f t="array" aca="1" ref="H112" ca="1">IF(ROUND(ROUND(G112,2)-G112,4)=0,_xlfn.XLOOKUP(G112,INDIRECT($A$4&amp;"!$G$32:$G$132"),INDIRECT($A$4&amp;"!$A$32:$A$132"),0,1,1),IF(G112&lt;0,0,(ROUNDUP(G112,2)-G112)*100*_xlfn.XLOOKUP(G112,INDIRECT($A$4&amp;"!$G$32:$G$132"),INDIRECT($A$4&amp;"!$A$32:$A$132"),0,-1,-1)+(G112-ROUNDDOWN(G112,2))*100*_xlfn.XLOOKUP(G112,INDIRECT($A$4&amp;"!$G$32:$G$132"),INDIRECT($A$4&amp;"!$A$32:$A$132"),0,1,1)))</f>
        <v>0.34064703880671676</v>
      </c>
      <c r="I112" s="84">
        <f t="shared" ca="1" si="8"/>
        <v>0</v>
      </c>
      <c r="K112" s="36">
        <f t="shared" ca="1" si="7"/>
        <v>0</v>
      </c>
      <c r="L112" s="51">
        <f t="shared" ca="1" si="9"/>
        <v>0</v>
      </c>
      <c r="M112" s="35" cm="1">
        <f t="array" aca="1" ref="M112" ca="1">IF(ROUND(ROUND(L112,2)-L112,4)=0,_xlfn.XLOOKUP(L112,INDIRECT($A$4&amp;"!$G$32:$G$132"),INDIRECT($A$4&amp;"!$A$32:$A$132"),0,1,1),IF(L112&lt;0,0,(ROUNDUP(L112,2)-L112)*100*_xlfn.XLOOKUP(L112,INDIRECT($A$4&amp;"!$G$32:$G$132"),INDIRECT($A$4&amp;"!$A$32:$A$132"),0,-1,-1)+(L112-ROUNDDOWN(L112,2))*100*_xlfn.XLOOKUP(L112,INDIRECT($A$4&amp;"!$G$32:$G$132"),INDIRECT($A$4&amp;"!$A$32:$A$132"),0,1,1)))</f>
        <v>0.34064703880671676</v>
      </c>
      <c r="N112" s="67">
        <f t="shared" ca="1" si="10"/>
        <v>0</v>
      </c>
    </row>
    <row r="113" spans="1:14" x14ac:dyDescent="0.35">
      <c r="A113" s="32">
        <f t="shared" si="11"/>
        <v>46787</v>
      </c>
      <c r="B113" s="65" cm="1">
        <f t="array" aca="1" ref="B113" ca="1">_xlfn.XLOOKUP(A113,INDIRECT($A$5&amp;"!$AJ$41:$AJ$406"),INDIRECT($A$5&amp;"!$An$41:$An$406"))*SUM($F$3:$I$3)</f>
        <v>0</v>
      </c>
      <c r="C113" s="65" cm="1">
        <f t="array" aca="1" ref="C113" ca="1">_xlfn.XLOOKUP(A113,INDIRECT($A$5&amp;"!$AJ$41:$AJ$406"),INDIRECT($A$5&amp;"!$Ak$41:$Ak$406"))*SUM($F$3:$I$3)</f>
        <v>0</v>
      </c>
      <c r="D113" s="65" cm="1">
        <f t="array" aca="1" ref="D113" ca="1">_xlfn.XLOOKUP(A113,INDIRECT($A$5&amp;"!$AJ$41:$AJ$406"),INDIRECT($A$5&amp;"!$AO$41:$AO$406"))*SUM($F$3:$I$3)</f>
        <v>24.5</v>
      </c>
      <c r="E113" s="34" cm="1">
        <f t="array" ref="E113">SUMPRODUCT(('PT Storengy'!$B$8:$I$372)*('PT Storengy'!$A$8:$A$372=$A113)*('PT Storengy'!$A$5:$H$5=$A$6)*('PT Storengy'!$B$7:$I$7=$A$7))</f>
        <v>0</v>
      </c>
      <c r="F113" s="36">
        <f t="shared" ca="1" si="12"/>
        <v>0</v>
      </c>
      <c r="G113" s="51">
        <f t="shared" ca="1" si="13"/>
        <v>0</v>
      </c>
      <c r="H113" s="35" cm="1">
        <f t="array" aca="1" ref="H113" ca="1">IF(ROUND(ROUND(G113,2)-G113,4)=0,_xlfn.XLOOKUP(G113,INDIRECT($A$4&amp;"!$G$32:$G$132"),INDIRECT($A$4&amp;"!$A$32:$A$132"),0,1,1),IF(G113&lt;0,0,(ROUNDUP(G113,2)-G113)*100*_xlfn.XLOOKUP(G113,INDIRECT($A$4&amp;"!$G$32:$G$132"),INDIRECT($A$4&amp;"!$A$32:$A$132"),0,-1,-1)+(G113-ROUNDDOWN(G113,2))*100*_xlfn.XLOOKUP(G113,INDIRECT($A$4&amp;"!$G$32:$G$132"),INDIRECT($A$4&amp;"!$A$32:$A$132"),0,1,1)))</f>
        <v>0.34064703880671676</v>
      </c>
      <c r="I113" s="84">
        <f t="shared" ca="1" si="8"/>
        <v>0</v>
      </c>
      <c r="K113" s="36">
        <f t="shared" ca="1" si="7"/>
        <v>0</v>
      </c>
      <c r="L113" s="51">
        <f t="shared" ca="1" si="9"/>
        <v>0</v>
      </c>
      <c r="M113" s="35" cm="1">
        <f t="array" aca="1" ref="M113" ca="1">IF(ROUND(ROUND(L113,2)-L113,4)=0,_xlfn.XLOOKUP(L113,INDIRECT($A$4&amp;"!$G$32:$G$132"),INDIRECT($A$4&amp;"!$A$32:$A$132"),0,1,1),IF(L113&lt;0,0,(ROUNDUP(L113,2)-L113)*100*_xlfn.XLOOKUP(L113,INDIRECT($A$4&amp;"!$G$32:$G$132"),INDIRECT($A$4&amp;"!$A$32:$A$132"),0,-1,-1)+(L113-ROUNDDOWN(L113,2))*100*_xlfn.XLOOKUP(L113,INDIRECT($A$4&amp;"!$G$32:$G$132"),INDIRECT($A$4&amp;"!$A$32:$A$132"),0,1,1)))</f>
        <v>0.34064703880671676</v>
      </c>
      <c r="N113" s="67">
        <f t="shared" ca="1" si="10"/>
        <v>0</v>
      </c>
    </row>
    <row r="114" spans="1:14" x14ac:dyDescent="0.35">
      <c r="A114" s="32">
        <f t="shared" si="11"/>
        <v>46788</v>
      </c>
      <c r="B114" s="65" cm="1">
        <f t="array" aca="1" ref="B114" ca="1">_xlfn.XLOOKUP(A114,INDIRECT($A$5&amp;"!$AJ$41:$AJ$406"),INDIRECT($A$5&amp;"!$An$41:$An$406"))*SUM($F$3:$I$3)</f>
        <v>0</v>
      </c>
      <c r="C114" s="65" cm="1">
        <f t="array" aca="1" ref="C114" ca="1">_xlfn.XLOOKUP(A114,INDIRECT($A$5&amp;"!$AJ$41:$AJ$406"),INDIRECT($A$5&amp;"!$Ak$41:$Ak$406"))*SUM($F$3:$I$3)</f>
        <v>0</v>
      </c>
      <c r="D114" s="65" cm="1">
        <f t="array" aca="1" ref="D114" ca="1">_xlfn.XLOOKUP(A114,INDIRECT($A$5&amp;"!$AJ$41:$AJ$406"),INDIRECT($A$5&amp;"!$AO$41:$AO$406"))*SUM($F$3:$I$3)</f>
        <v>24.5</v>
      </c>
      <c r="E114" s="34" cm="1">
        <f t="array" ref="E114">SUMPRODUCT(('PT Storengy'!$B$8:$I$372)*('PT Storengy'!$A$8:$A$372=$A114)*('PT Storengy'!$A$5:$H$5=$A$6)*('PT Storengy'!$B$7:$I$7=$A$7))</f>
        <v>0</v>
      </c>
      <c r="F114" s="36">
        <f t="shared" ca="1" si="12"/>
        <v>0</v>
      </c>
      <c r="G114" s="51">
        <f t="shared" ca="1" si="13"/>
        <v>0</v>
      </c>
      <c r="H114" s="35" cm="1">
        <f t="array" aca="1" ref="H114" ca="1">IF(ROUND(ROUND(G114,2)-G114,4)=0,_xlfn.XLOOKUP(G114,INDIRECT($A$4&amp;"!$G$32:$G$132"),INDIRECT($A$4&amp;"!$A$32:$A$132"),0,1,1),IF(G114&lt;0,0,(ROUNDUP(G114,2)-G114)*100*_xlfn.XLOOKUP(G114,INDIRECT($A$4&amp;"!$G$32:$G$132"),INDIRECT($A$4&amp;"!$A$32:$A$132"),0,-1,-1)+(G114-ROUNDDOWN(G114,2))*100*_xlfn.XLOOKUP(G114,INDIRECT($A$4&amp;"!$G$32:$G$132"),INDIRECT($A$4&amp;"!$A$32:$A$132"),0,1,1)))</f>
        <v>0.34064703880671676</v>
      </c>
      <c r="I114" s="84">
        <f t="shared" ca="1" si="8"/>
        <v>0</v>
      </c>
      <c r="K114" s="36">
        <f t="shared" ca="1" si="7"/>
        <v>0</v>
      </c>
      <c r="L114" s="51">
        <f t="shared" ca="1" si="9"/>
        <v>0</v>
      </c>
      <c r="M114" s="35" cm="1">
        <f t="array" aca="1" ref="M114" ca="1">IF(ROUND(ROUND(L114,2)-L114,4)=0,_xlfn.XLOOKUP(L114,INDIRECT($A$4&amp;"!$G$32:$G$132"),INDIRECT($A$4&amp;"!$A$32:$A$132"),0,1,1),IF(L114&lt;0,0,(ROUNDUP(L114,2)-L114)*100*_xlfn.XLOOKUP(L114,INDIRECT($A$4&amp;"!$G$32:$G$132"),INDIRECT($A$4&amp;"!$A$32:$A$132"),0,-1,-1)+(L114-ROUNDDOWN(L114,2))*100*_xlfn.XLOOKUP(L114,INDIRECT($A$4&amp;"!$G$32:$G$132"),INDIRECT($A$4&amp;"!$A$32:$A$132"),0,1,1)))</f>
        <v>0.34064703880671676</v>
      </c>
      <c r="N114" s="67">
        <f t="shared" ca="1" si="10"/>
        <v>0</v>
      </c>
    </row>
    <row r="115" spans="1:14" x14ac:dyDescent="0.35">
      <c r="A115" s="32">
        <f t="shared" si="11"/>
        <v>46789</v>
      </c>
      <c r="B115" s="65" cm="1">
        <f t="array" aca="1" ref="B115" ca="1">_xlfn.XLOOKUP(A115,INDIRECT($A$5&amp;"!$AJ$41:$AJ$406"),INDIRECT($A$5&amp;"!$An$41:$An$406"))*SUM($F$3:$I$3)</f>
        <v>0</v>
      </c>
      <c r="C115" s="65" cm="1">
        <f t="array" aca="1" ref="C115" ca="1">_xlfn.XLOOKUP(A115,INDIRECT($A$5&amp;"!$AJ$41:$AJ$406"),INDIRECT($A$5&amp;"!$Ak$41:$Ak$406"))*SUM($F$3:$I$3)</f>
        <v>0</v>
      </c>
      <c r="D115" s="65" cm="1">
        <f t="array" aca="1" ref="D115" ca="1">_xlfn.XLOOKUP(A115,INDIRECT($A$5&amp;"!$AJ$41:$AJ$406"),INDIRECT($A$5&amp;"!$AO$41:$AO$406"))*SUM($F$3:$I$3)</f>
        <v>24.5</v>
      </c>
      <c r="E115" s="34" cm="1">
        <f t="array" ref="E115">SUMPRODUCT(('PT Storengy'!$B$8:$I$372)*('PT Storengy'!$A$8:$A$372=$A115)*('PT Storengy'!$A$5:$H$5=$A$6)*('PT Storengy'!$B$7:$I$7=$A$7))</f>
        <v>0</v>
      </c>
      <c r="F115" s="36">
        <f t="shared" ca="1" si="12"/>
        <v>0</v>
      </c>
      <c r="G115" s="51">
        <f t="shared" ca="1" si="13"/>
        <v>0</v>
      </c>
      <c r="H115" s="35" cm="1">
        <f t="array" aca="1" ref="H115" ca="1">IF(ROUND(ROUND(G115,2)-G115,4)=0,_xlfn.XLOOKUP(G115,INDIRECT($A$4&amp;"!$G$32:$G$132"),INDIRECT($A$4&amp;"!$A$32:$A$132"),0,1,1),IF(G115&lt;0,0,(ROUNDUP(G115,2)-G115)*100*_xlfn.XLOOKUP(G115,INDIRECT($A$4&amp;"!$G$32:$G$132"),INDIRECT($A$4&amp;"!$A$32:$A$132"),0,-1,-1)+(G115-ROUNDDOWN(G115,2))*100*_xlfn.XLOOKUP(G115,INDIRECT($A$4&amp;"!$G$32:$G$132"),INDIRECT($A$4&amp;"!$A$32:$A$132"),0,1,1)))</f>
        <v>0.34064703880671676</v>
      </c>
      <c r="I115" s="84">
        <f t="shared" ca="1" si="8"/>
        <v>0</v>
      </c>
      <c r="K115" s="36">
        <f t="shared" ca="1" si="7"/>
        <v>0</v>
      </c>
      <c r="L115" s="51">
        <f t="shared" ca="1" si="9"/>
        <v>0</v>
      </c>
      <c r="M115" s="35" cm="1">
        <f t="array" aca="1" ref="M115" ca="1">IF(ROUND(ROUND(L115,2)-L115,4)=0,_xlfn.XLOOKUP(L115,INDIRECT($A$4&amp;"!$G$32:$G$132"),INDIRECT($A$4&amp;"!$A$32:$A$132"),0,1,1),IF(L115&lt;0,0,(ROUNDUP(L115,2)-L115)*100*_xlfn.XLOOKUP(L115,INDIRECT($A$4&amp;"!$G$32:$G$132"),INDIRECT($A$4&amp;"!$A$32:$A$132"),0,-1,-1)+(L115-ROUNDDOWN(L115,2))*100*_xlfn.XLOOKUP(L115,INDIRECT($A$4&amp;"!$G$32:$G$132"),INDIRECT($A$4&amp;"!$A$32:$A$132"),0,1,1)))</f>
        <v>0.34064703880671676</v>
      </c>
      <c r="N115" s="67">
        <f t="shared" ca="1" si="10"/>
        <v>0</v>
      </c>
    </row>
    <row r="116" spans="1:14" x14ac:dyDescent="0.35">
      <c r="A116" s="32">
        <f t="shared" si="11"/>
        <v>46790</v>
      </c>
      <c r="B116" s="65" cm="1">
        <f t="array" aca="1" ref="B116" ca="1">_xlfn.XLOOKUP(A116,INDIRECT($A$5&amp;"!$AJ$41:$AJ$406"),INDIRECT($A$5&amp;"!$An$41:$An$406"))*SUM($F$3:$I$3)</f>
        <v>0</v>
      </c>
      <c r="C116" s="65" cm="1">
        <f t="array" aca="1" ref="C116" ca="1">_xlfn.XLOOKUP(A116,INDIRECT($A$5&amp;"!$AJ$41:$AJ$406"),INDIRECT($A$5&amp;"!$Ak$41:$Ak$406"))*SUM($F$3:$I$3)</f>
        <v>0</v>
      </c>
      <c r="D116" s="65" cm="1">
        <f t="array" aca="1" ref="D116" ca="1">_xlfn.XLOOKUP(A116,INDIRECT($A$5&amp;"!$AJ$41:$AJ$406"),INDIRECT($A$5&amp;"!$AO$41:$AO$406"))*SUM($F$3:$I$3)</f>
        <v>24.5</v>
      </c>
      <c r="E116" s="34" cm="1">
        <f t="array" ref="E116">SUMPRODUCT(('PT Storengy'!$B$8:$I$372)*('PT Storengy'!$A$8:$A$372=$A116)*('PT Storengy'!$A$5:$H$5=$A$6)*('PT Storengy'!$B$7:$I$7=$A$7))</f>
        <v>0</v>
      </c>
      <c r="F116" s="36">
        <f t="shared" ca="1" si="12"/>
        <v>0</v>
      </c>
      <c r="G116" s="51">
        <f t="shared" ca="1" si="13"/>
        <v>0</v>
      </c>
      <c r="H116" s="35" cm="1">
        <f t="array" aca="1" ref="H116" ca="1">IF(ROUND(ROUND(G116,2)-G116,4)=0,_xlfn.XLOOKUP(G116,INDIRECT($A$4&amp;"!$G$32:$G$132"),INDIRECT($A$4&amp;"!$A$32:$A$132"),0,1,1),IF(G116&lt;0,0,(ROUNDUP(G116,2)-G116)*100*_xlfn.XLOOKUP(G116,INDIRECT($A$4&amp;"!$G$32:$G$132"),INDIRECT($A$4&amp;"!$A$32:$A$132"),0,-1,-1)+(G116-ROUNDDOWN(G116,2))*100*_xlfn.XLOOKUP(G116,INDIRECT($A$4&amp;"!$G$32:$G$132"),INDIRECT($A$4&amp;"!$A$32:$A$132"),0,1,1)))</f>
        <v>0.34064703880671676</v>
      </c>
      <c r="I116" s="84">
        <f t="shared" ca="1" si="8"/>
        <v>0</v>
      </c>
      <c r="K116" s="36">
        <f t="shared" ca="1" si="7"/>
        <v>0</v>
      </c>
      <c r="L116" s="51">
        <f t="shared" ca="1" si="9"/>
        <v>0</v>
      </c>
      <c r="M116" s="35" cm="1">
        <f t="array" aca="1" ref="M116" ca="1">IF(ROUND(ROUND(L116,2)-L116,4)=0,_xlfn.XLOOKUP(L116,INDIRECT($A$4&amp;"!$G$32:$G$132"),INDIRECT($A$4&amp;"!$A$32:$A$132"),0,1,1),IF(L116&lt;0,0,(ROUNDUP(L116,2)-L116)*100*_xlfn.XLOOKUP(L116,INDIRECT($A$4&amp;"!$G$32:$G$132"),INDIRECT($A$4&amp;"!$A$32:$A$132"),0,-1,-1)+(L116-ROUNDDOWN(L116,2))*100*_xlfn.XLOOKUP(L116,INDIRECT($A$4&amp;"!$G$32:$G$132"),INDIRECT($A$4&amp;"!$A$32:$A$132"),0,1,1)))</f>
        <v>0.34064703880671676</v>
      </c>
      <c r="N116" s="67">
        <f t="shared" ca="1" si="10"/>
        <v>0</v>
      </c>
    </row>
    <row r="117" spans="1:14" x14ac:dyDescent="0.35">
      <c r="A117" s="32">
        <f t="shared" si="11"/>
        <v>46791</v>
      </c>
      <c r="B117" s="65" cm="1">
        <f t="array" aca="1" ref="B117" ca="1">_xlfn.XLOOKUP(A117,INDIRECT($A$5&amp;"!$AJ$41:$AJ$406"),INDIRECT($A$5&amp;"!$An$41:$An$406"))*SUM($F$3:$I$3)</f>
        <v>0</v>
      </c>
      <c r="C117" s="65" cm="1">
        <f t="array" aca="1" ref="C117" ca="1">_xlfn.XLOOKUP(A117,INDIRECT($A$5&amp;"!$AJ$41:$AJ$406"),INDIRECT($A$5&amp;"!$Ak$41:$Ak$406"))*SUM($F$3:$I$3)</f>
        <v>0</v>
      </c>
      <c r="D117" s="65" cm="1">
        <f t="array" aca="1" ref="D117" ca="1">_xlfn.XLOOKUP(A117,INDIRECT($A$5&amp;"!$AJ$41:$AJ$406"),INDIRECT($A$5&amp;"!$AO$41:$AO$406"))*SUM($F$3:$I$3)</f>
        <v>24.5</v>
      </c>
      <c r="E117" s="34" cm="1">
        <f t="array" ref="E117">SUMPRODUCT(('PT Storengy'!$B$8:$I$372)*('PT Storengy'!$A$8:$A$372=$A117)*('PT Storengy'!$A$5:$H$5=$A$6)*('PT Storengy'!$B$7:$I$7=$A$7))</f>
        <v>0</v>
      </c>
      <c r="F117" s="36">
        <f t="shared" ca="1" si="12"/>
        <v>0</v>
      </c>
      <c r="G117" s="51">
        <f t="shared" ca="1" si="13"/>
        <v>0</v>
      </c>
      <c r="H117" s="35" cm="1">
        <f t="array" aca="1" ref="H117" ca="1">IF(ROUND(ROUND(G117,2)-G117,4)=0,_xlfn.XLOOKUP(G117,INDIRECT($A$4&amp;"!$G$32:$G$132"),INDIRECT($A$4&amp;"!$A$32:$A$132"),0,1,1),IF(G117&lt;0,0,(ROUNDUP(G117,2)-G117)*100*_xlfn.XLOOKUP(G117,INDIRECT($A$4&amp;"!$G$32:$G$132"),INDIRECT($A$4&amp;"!$A$32:$A$132"),0,-1,-1)+(G117-ROUNDDOWN(G117,2))*100*_xlfn.XLOOKUP(G117,INDIRECT($A$4&amp;"!$G$32:$G$132"),INDIRECT($A$4&amp;"!$A$32:$A$132"),0,1,1)))</f>
        <v>0.34064703880671676</v>
      </c>
      <c r="I117" s="84">
        <f t="shared" ca="1" si="8"/>
        <v>0</v>
      </c>
      <c r="K117" s="36">
        <f t="shared" ca="1" si="7"/>
        <v>0</v>
      </c>
      <c r="L117" s="51">
        <f t="shared" ca="1" si="9"/>
        <v>0</v>
      </c>
      <c r="M117" s="35" cm="1">
        <f t="array" aca="1" ref="M117" ca="1">IF(ROUND(ROUND(L117,2)-L117,4)=0,_xlfn.XLOOKUP(L117,INDIRECT($A$4&amp;"!$G$32:$G$132"),INDIRECT($A$4&amp;"!$A$32:$A$132"),0,1,1),IF(L117&lt;0,0,(ROUNDUP(L117,2)-L117)*100*_xlfn.XLOOKUP(L117,INDIRECT($A$4&amp;"!$G$32:$G$132"),INDIRECT($A$4&amp;"!$A$32:$A$132"),0,-1,-1)+(L117-ROUNDDOWN(L117,2))*100*_xlfn.XLOOKUP(L117,INDIRECT($A$4&amp;"!$G$32:$G$132"),INDIRECT($A$4&amp;"!$A$32:$A$132"),0,1,1)))</f>
        <v>0.34064703880671676</v>
      </c>
      <c r="N117" s="67">
        <f t="shared" ca="1" si="10"/>
        <v>0</v>
      </c>
    </row>
    <row r="118" spans="1:14" x14ac:dyDescent="0.35">
      <c r="A118" s="32">
        <f t="shared" si="11"/>
        <v>46792</v>
      </c>
      <c r="B118" s="65" cm="1">
        <f t="array" aca="1" ref="B118" ca="1">_xlfn.XLOOKUP(A118,INDIRECT($A$5&amp;"!$AJ$41:$AJ$406"),INDIRECT($A$5&amp;"!$An$41:$An$406"))*SUM($F$3:$I$3)</f>
        <v>0</v>
      </c>
      <c r="C118" s="65" cm="1">
        <f t="array" aca="1" ref="C118" ca="1">_xlfn.XLOOKUP(A118,INDIRECT($A$5&amp;"!$AJ$41:$AJ$406"),INDIRECT($A$5&amp;"!$Ak$41:$Ak$406"))*SUM($F$3:$I$3)</f>
        <v>0</v>
      </c>
      <c r="D118" s="65" cm="1">
        <f t="array" aca="1" ref="D118" ca="1">_xlfn.XLOOKUP(A118,INDIRECT($A$5&amp;"!$AJ$41:$AJ$406"),INDIRECT($A$5&amp;"!$AO$41:$AO$406"))*SUM($F$3:$I$3)</f>
        <v>24.5</v>
      </c>
      <c r="E118" s="34" cm="1">
        <f t="array" ref="E118">SUMPRODUCT(('PT Storengy'!$B$8:$I$372)*('PT Storengy'!$A$8:$A$372=$A118)*('PT Storengy'!$A$5:$H$5=$A$6)*('PT Storengy'!$B$7:$I$7=$A$7))</f>
        <v>0</v>
      </c>
      <c r="F118" s="36">
        <f t="shared" ca="1" si="12"/>
        <v>0</v>
      </c>
      <c r="G118" s="51">
        <f t="shared" ca="1" si="13"/>
        <v>0</v>
      </c>
      <c r="H118" s="35" cm="1">
        <f t="array" aca="1" ref="H118" ca="1">IF(ROUND(ROUND(G118,2)-G118,4)=0,_xlfn.XLOOKUP(G118,INDIRECT($A$4&amp;"!$G$32:$G$132"),INDIRECT($A$4&amp;"!$A$32:$A$132"),0,1,1),IF(G118&lt;0,0,(ROUNDUP(G118,2)-G118)*100*_xlfn.XLOOKUP(G118,INDIRECT($A$4&amp;"!$G$32:$G$132"),INDIRECT($A$4&amp;"!$A$32:$A$132"),0,-1,-1)+(G118-ROUNDDOWN(G118,2))*100*_xlfn.XLOOKUP(G118,INDIRECT($A$4&amp;"!$G$32:$G$132"),INDIRECT($A$4&amp;"!$A$32:$A$132"),0,1,1)))</f>
        <v>0.34064703880671676</v>
      </c>
      <c r="I118" s="84">
        <f t="shared" ca="1" si="8"/>
        <v>0</v>
      </c>
      <c r="K118" s="36">
        <f t="shared" ca="1" si="7"/>
        <v>0</v>
      </c>
      <c r="L118" s="51">
        <f t="shared" ca="1" si="9"/>
        <v>0</v>
      </c>
      <c r="M118" s="35" cm="1">
        <f t="array" aca="1" ref="M118" ca="1">IF(ROUND(ROUND(L118,2)-L118,4)=0,_xlfn.XLOOKUP(L118,INDIRECT($A$4&amp;"!$G$32:$G$132"),INDIRECT($A$4&amp;"!$A$32:$A$132"),0,1,1),IF(L118&lt;0,0,(ROUNDUP(L118,2)-L118)*100*_xlfn.XLOOKUP(L118,INDIRECT($A$4&amp;"!$G$32:$G$132"),INDIRECT($A$4&amp;"!$A$32:$A$132"),0,-1,-1)+(L118-ROUNDDOWN(L118,2))*100*_xlfn.XLOOKUP(L118,INDIRECT($A$4&amp;"!$G$32:$G$132"),INDIRECT($A$4&amp;"!$A$32:$A$132"),0,1,1)))</f>
        <v>0.34064703880671676</v>
      </c>
      <c r="N118" s="67">
        <f t="shared" ca="1" si="10"/>
        <v>0</v>
      </c>
    </row>
    <row r="119" spans="1:14" x14ac:dyDescent="0.35">
      <c r="A119" s="32">
        <f t="shared" si="11"/>
        <v>46793</v>
      </c>
      <c r="B119" s="65" cm="1">
        <f t="array" aca="1" ref="B119" ca="1">_xlfn.XLOOKUP(A119,INDIRECT($A$5&amp;"!$AJ$41:$AJ$406"),INDIRECT($A$5&amp;"!$An$41:$An$406"))*SUM($F$3:$I$3)</f>
        <v>0</v>
      </c>
      <c r="C119" s="65" cm="1">
        <f t="array" aca="1" ref="C119" ca="1">_xlfn.XLOOKUP(A119,INDIRECT($A$5&amp;"!$AJ$41:$AJ$406"),INDIRECT($A$5&amp;"!$Ak$41:$Ak$406"))*SUM($F$3:$I$3)</f>
        <v>0</v>
      </c>
      <c r="D119" s="65" cm="1">
        <f t="array" aca="1" ref="D119" ca="1">_xlfn.XLOOKUP(A119,INDIRECT($A$5&amp;"!$AJ$41:$AJ$406"),INDIRECT($A$5&amp;"!$AO$41:$AO$406"))*SUM($F$3:$I$3)</f>
        <v>24.5</v>
      </c>
      <c r="E119" s="34" cm="1">
        <f t="array" ref="E119">SUMPRODUCT(('PT Storengy'!$B$8:$I$372)*('PT Storengy'!$A$8:$A$372=$A119)*('PT Storengy'!$A$5:$H$5=$A$6)*('PT Storengy'!$B$7:$I$7=$A$7))</f>
        <v>0</v>
      </c>
      <c r="F119" s="36">
        <f t="shared" ca="1" si="12"/>
        <v>0</v>
      </c>
      <c r="G119" s="51">
        <f t="shared" ca="1" si="13"/>
        <v>0</v>
      </c>
      <c r="H119" s="35" cm="1">
        <f t="array" aca="1" ref="H119" ca="1">IF(ROUND(ROUND(G119,2)-G119,4)=0,_xlfn.XLOOKUP(G119,INDIRECT($A$4&amp;"!$G$32:$G$132"),INDIRECT($A$4&amp;"!$A$32:$A$132"),0,1,1),IF(G119&lt;0,0,(ROUNDUP(G119,2)-G119)*100*_xlfn.XLOOKUP(G119,INDIRECT($A$4&amp;"!$G$32:$G$132"),INDIRECT($A$4&amp;"!$A$32:$A$132"),0,-1,-1)+(G119-ROUNDDOWN(G119,2))*100*_xlfn.XLOOKUP(G119,INDIRECT($A$4&amp;"!$G$32:$G$132"),INDIRECT($A$4&amp;"!$A$32:$A$132"),0,1,1)))</f>
        <v>0.34064703880671676</v>
      </c>
      <c r="I119" s="84">
        <f t="shared" ca="1" si="8"/>
        <v>0</v>
      </c>
      <c r="K119" s="36">
        <f t="shared" ca="1" si="7"/>
        <v>0</v>
      </c>
      <c r="L119" s="51">
        <f t="shared" ca="1" si="9"/>
        <v>0</v>
      </c>
      <c r="M119" s="35" cm="1">
        <f t="array" aca="1" ref="M119" ca="1">IF(ROUND(ROUND(L119,2)-L119,4)=0,_xlfn.XLOOKUP(L119,INDIRECT($A$4&amp;"!$G$32:$G$132"),INDIRECT($A$4&amp;"!$A$32:$A$132"),0,1,1),IF(L119&lt;0,0,(ROUNDUP(L119,2)-L119)*100*_xlfn.XLOOKUP(L119,INDIRECT($A$4&amp;"!$G$32:$G$132"),INDIRECT($A$4&amp;"!$A$32:$A$132"),0,-1,-1)+(L119-ROUNDDOWN(L119,2))*100*_xlfn.XLOOKUP(L119,INDIRECT($A$4&amp;"!$G$32:$G$132"),INDIRECT($A$4&amp;"!$A$32:$A$132"),0,1,1)))</f>
        <v>0.34064703880671676</v>
      </c>
      <c r="N119" s="67">
        <f t="shared" ca="1" si="10"/>
        <v>0</v>
      </c>
    </row>
    <row r="120" spans="1:14" x14ac:dyDescent="0.35">
      <c r="A120" s="32">
        <f t="shared" si="11"/>
        <v>46794</v>
      </c>
      <c r="B120" s="65" cm="1">
        <f t="array" aca="1" ref="B120" ca="1">_xlfn.XLOOKUP(A120,INDIRECT($A$5&amp;"!$AJ$41:$AJ$406"),INDIRECT($A$5&amp;"!$An$41:$An$406"))*SUM($F$3:$I$3)</f>
        <v>0</v>
      </c>
      <c r="C120" s="65" cm="1">
        <f t="array" aca="1" ref="C120" ca="1">_xlfn.XLOOKUP(A120,INDIRECT($A$5&amp;"!$AJ$41:$AJ$406"),INDIRECT($A$5&amp;"!$Ak$41:$Ak$406"))*SUM($F$3:$I$3)</f>
        <v>0</v>
      </c>
      <c r="D120" s="65" cm="1">
        <f t="array" aca="1" ref="D120" ca="1">_xlfn.XLOOKUP(A120,INDIRECT($A$5&amp;"!$AJ$41:$AJ$406"),INDIRECT($A$5&amp;"!$AO$41:$AO$406"))*SUM($F$3:$I$3)</f>
        <v>24.5</v>
      </c>
      <c r="E120" s="34" cm="1">
        <f t="array" ref="E120">SUMPRODUCT(('PT Storengy'!$B$8:$I$372)*('PT Storengy'!$A$8:$A$372=$A120)*('PT Storengy'!$A$5:$H$5=$A$6)*('PT Storengy'!$B$7:$I$7=$A$7))</f>
        <v>0</v>
      </c>
      <c r="F120" s="36">
        <f t="shared" ca="1" si="12"/>
        <v>0</v>
      </c>
      <c r="G120" s="51">
        <f t="shared" ca="1" si="13"/>
        <v>0</v>
      </c>
      <c r="H120" s="35" cm="1">
        <f t="array" aca="1" ref="H120" ca="1">IF(ROUND(ROUND(G120,2)-G120,4)=0,_xlfn.XLOOKUP(G120,INDIRECT($A$4&amp;"!$G$32:$G$132"),INDIRECT($A$4&amp;"!$A$32:$A$132"),0,1,1),IF(G120&lt;0,0,(ROUNDUP(G120,2)-G120)*100*_xlfn.XLOOKUP(G120,INDIRECT($A$4&amp;"!$G$32:$G$132"),INDIRECT($A$4&amp;"!$A$32:$A$132"),0,-1,-1)+(G120-ROUNDDOWN(G120,2))*100*_xlfn.XLOOKUP(G120,INDIRECT($A$4&amp;"!$G$32:$G$132"),INDIRECT($A$4&amp;"!$A$32:$A$132"),0,1,1)))</f>
        <v>0.34064703880671676</v>
      </c>
      <c r="I120" s="84">
        <f t="shared" ca="1" si="8"/>
        <v>0</v>
      </c>
      <c r="K120" s="36">
        <f t="shared" ca="1" si="7"/>
        <v>0</v>
      </c>
      <c r="L120" s="51">
        <f t="shared" ca="1" si="9"/>
        <v>0</v>
      </c>
      <c r="M120" s="35" cm="1">
        <f t="array" aca="1" ref="M120" ca="1">IF(ROUND(ROUND(L120,2)-L120,4)=0,_xlfn.XLOOKUP(L120,INDIRECT($A$4&amp;"!$G$32:$G$132"),INDIRECT($A$4&amp;"!$A$32:$A$132"),0,1,1),IF(L120&lt;0,0,(ROUNDUP(L120,2)-L120)*100*_xlfn.XLOOKUP(L120,INDIRECT($A$4&amp;"!$G$32:$G$132"),INDIRECT($A$4&amp;"!$A$32:$A$132"),0,-1,-1)+(L120-ROUNDDOWN(L120,2))*100*_xlfn.XLOOKUP(L120,INDIRECT($A$4&amp;"!$G$32:$G$132"),INDIRECT($A$4&amp;"!$A$32:$A$132"),0,1,1)))</f>
        <v>0.34064703880671676</v>
      </c>
      <c r="N120" s="67">
        <f t="shared" ca="1" si="10"/>
        <v>0</v>
      </c>
    </row>
    <row r="121" spans="1:14" x14ac:dyDescent="0.35">
      <c r="A121" s="32">
        <f t="shared" si="11"/>
        <v>46795</v>
      </c>
      <c r="B121" s="65" cm="1">
        <f t="array" aca="1" ref="B121" ca="1">_xlfn.XLOOKUP(A121,INDIRECT($A$5&amp;"!$AJ$41:$AJ$406"),INDIRECT($A$5&amp;"!$An$41:$An$406"))*SUM($F$3:$I$3)</f>
        <v>0</v>
      </c>
      <c r="C121" s="65" cm="1">
        <f t="array" aca="1" ref="C121" ca="1">_xlfn.XLOOKUP(A121,INDIRECT($A$5&amp;"!$AJ$41:$AJ$406"),INDIRECT($A$5&amp;"!$Ak$41:$Ak$406"))*SUM($F$3:$I$3)</f>
        <v>0</v>
      </c>
      <c r="D121" s="65" cm="1">
        <f t="array" aca="1" ref="D121" ca="1">_xlfn.XLOOKUP(A121,INDIRECT($A$5&amp;"!$AJ$41:$AJ$406"),INDIRECT($A$5&amp;"!$AO$41:$AO$406"))*SUM($F$3:$I$3)</f>
        <v>24.5</v>
      </c>
      <c r="E121" s="34" cm="1">
        <f t="array" ref="E121">SUMPRODUCT(('PT Storengy'!$B$8:$I$372)*('PT Storengy'!$A$8:$A$372=$A121)*('PT Storengy'!$A$5:$H$5=$A$6)*('PT Storengy'!$B$7:$I$7=$A$7))</f>
        <v>0</v>
      </c>
      <c r="F121" s="36">
        <f t="shared" ca="1" si="12"/>
        <v>0</v>
      </c>
      <c r="G121" s="51">
        <f t="shared" ca="1" si="13"/>
        <v>0</v>
      </c>
      <c r="H121" s="35" cm="1">
        <f t="array" aca="1" ref="H121" ca="1">IF(ROUND(ROUND(G121,2)-G121,4)=0,_xlfn.XLOOKUP(G121,INDIRECT($A$4&amp;"!$G$32:$G$132"),INDIRECT($A$4&amp;"!$A$32:$A$132"),0,1,1),IF(G121&lt;0,0,(ROUNDUP(G121,2)-G121)*100*_xlfn.XLOOKUP(G121,INDIRECT($A$4&amp;"!$G$32:$G$132"),INDIRECT($A$4&amp;"!$A$32:$A$132"),0,-1,-1)+(G121-ROUNDDOWN(G121,2))*100*_xlfn.XLOOKUP(G121,INDIRECT($A$4&amp;"!$G$32:$G$132"),INDIRECT($A$4&amp;"!$A$32:$A$132"),0,1,1)))</f>
        <v>0.34064703880671676</v>
      </c>
      <c r="I121" s="84">
        <f t="shared" ca="1" si="8"/>
        <v>0</v>
      </c>
      <c r="K121" s="36">
        <f t="shared" ca="1" si="7"/>
        <v>0</v>
      </c>
      <c r="L121" s="51">
        <f t="shared" ca="1" si="9"/>
        <v>0</v>
      </c>
      <c r="M121" s="35" cm="1">
        <f t="array" aca="1" ref="M121" ca="1">IF(ROUND(ROUND(L121,2)-L121,4)=0,_xlfn.XLOOKUP(L121,INDIRECT($A$4&amp;"!$G$32:$G$132"),INDIRECT($A$4&amp;"!$A$32:$A$132"),0,1,1),IF(L121&lt;0,0,(ROUNDUP(L121,2)-L121)*100*_xlfn.XLOOKUP(L121,INDIRECT($A$4&amp;"!$G$32:$G$132"),INDIRECT($A$4&amp;"!$A$32:$A$132"),0,-1,-1)+(L121-ROUNDDOWN(L121,2))*100*_xlfn.XLOOKUP(L121,INDIRECT($A$4&amp;"!$G$32:$G$132"),INDIRECT($A$4&amp;"!$A$32:$A$132"),0,1,1)))</f>
        <v>0.34064703880671676</v>
      </c>
      <c r="N121" s="67">
        <f t="shared" ca="1" si="10"/>
        <v>0</v>
      </c>
    </row>
    <row r="122" spans="1:14" x14ac:dyDescent="0.35">
      <c r="A122" s="32">
        <f t="shared" si="11"/>
        <v>46796</v>
      </c>
      <c r="B122" s="65" cm="1">
        <f t="array" aca="1" ref="B122" ca="1">_xlfn.XLOOKUP(A122,INDIRECT($A$5&amp;"!$AJ$41:$AJ$406"),INDIRECT($A$5&amp;"!$An$41:$An$406"))*SUM($F$3:$I$3)</f>
        <v>0</v>
      </c>
      <c r="C122" s="65" cm="1">
        <f t="array" aca="1" ref="C122" ca="1">_xlfn.XLOOKUP(A122,INDIRECT($A$5&amp;"!$AJ$41:$AJ$406"),INDIRECT($A$5&amp;"!$Ak$41:$Ak$406"))*SUM($F$3:$I$3)</f>
        <v>0</v>
      </c>
      <c r="D122" s="65" cm="1">
        <f t="array" aca="1" ref="D122" ca="1">_xlfn.XLOOKUP(A122,INDIRECT($A$5&amp;"!$AJ$41:$AJ$406"),INDIRECT($A$5&amp;"!$AO$41:$AO$406"))*SUM($F$3:$I$3)</f>
        <v>24.5</v>
      </c>
      <c r="E122" s="34" cm="1">
        <f t="array" ref="E122">SUMPRODUCT(('PT Storengy'!$B$8:$I$372)*('PT Storengy'!$A$8:$A$372=$A122)*('PT Storengy'!$A$5:$H$5=$A$6)*('PT Storengy'!$B$7:$I$7=$A$7))</f>
        <v>0</v>
      </c>
      <c r="F122" s="36">
        <f t="shared" ca="1" si="12"/>
        <v>0</v>
      </c>
      <c r="G122" s="51">
        <f t="shared" ca="1" si="13"/>
        <v>0</v>
      </c>
      <c r="H122" s="35" cm="1">
        <f t="array" aca="1" ref="H122" ca="1">IF(ROUND(ROUND(G122,2)-G122,4)=0,_xlfn.XLOOKUP(G122,INDIRECT($A$4&amp;"!$G$32:$G$132"),INDIRECT($A$4&amp;"!$A$32:$A$132"),0,1,1),IF(G122&lt;0,0,(ROUNDUP(G122,2)-G122)*100*_xlfn.XLOOKUP(G122,INDIRECT($A$4&amp;"!$G$32:$G$132"),INDIRECT($A$4&amp;"!$A$32:$A$132"),0,-1,-1)+(G122-ROUNDDOWN(G122,2))*100*_xlfn.XLOOKUP(G122,INDIRECT($A$4&amp;"!$G$32:$G$132"),INDIRECT($A$4&amp;"!$A$32:$A$132"),0,1,1)))</f>
        <v>0.34064703880671676</v>
      </c>
      <c r="I122" s="84">
        <f t="shared" ca="1" si="8"/>
        <v>0</v>
      </c>
      <c r="K122" s="36">
        <f t="shared" ca="1" si="7"/>
        <v>0</v>
      </c>
      <c r="L122" s="51">
        <f t="shared" ca="1" si="9"/>
        <v>0</v>
      </c>
      <c r="M122" s="35" cm="1">
        <f t="array" aca="1" ref="M122" ca="1">IF(ROUND(ROUND(L122,2)-L122,4)=0,_xlfn.XLOOKUP(L122,INDIRECT($A$4&amp;"!$G$32:$G$132"),INDIRECT($A$4&amp;"!$A$32:$A$132"),0,1,1),IF(L122&lt;0,0,(ROUNDUP(L122,2)-L122)*100*_xlfn.XLOOKUP(L122,INDIRECT($A$4&amp;"!$G$32:$G$132"),INDIRECT($A$4&amp;"!$A$32:$A$132"),0,-1,-1)+(L122-ROUNDDOWN(L122,2))*100*_xlfn.XLOOKUP(L122,INDIRECT($A$4&amp;"!$G$32:$G$132"),INDIRECT($A$4&amp;"!$A$32:$A$132"),0,1,1)))</f>
        <v>0.34064703880671676</v>
      </c>
      <c r="N122" s="67">
        <f t="shared" ca="1" si="10"/>
        <v>0</v>
      </c>
    </row>
    <row r="123" spans="1:14" x14ac:dyDescent="0.35">
      <c r="A123" s="32">
        <f t="shared" si="11"/>
        <v>46797</v>
      </c>
      <c r="B123" s="65" cm="1">
        <f t="array" aca="1" ref="B123" ca="1">_xlfn.XLOOKUP(A123,INDIRECT($A$5&amp;"!$AJ$41:$AJ$406"),INDIRECT($A$5&amp;"!$An$41:$An$406"))*SUM($F$3:$I$3)</f>
        <v>0</v>
      </c>
      <c r="C123" s="65" cm="1">
        <f t="array" aca="1" ref="C123" ca="1">_xlfn.XLOOKUP(A123,INDIRECT($A$5&amp;"!$AJ$41:$AJ$406"),INDIRECT($A$5&amp;"!$Ak$41:$Ak$406"))*SUM($F$3:$I$3)</f>
        <v>0</v>
      </c>
      <c r="D123" s="65" cm="1">
        <f t="array" aca="1" ref="D123" ca="1">_xlfn.XLOOKUP(A123,INDIRECT($A$5&amp;"!$AJ$41:$AJ$406"),INDIRECT($A$5&amp;"!$AO$41:$AO$406"))*SUM($F$3:$I$3)</f>
        <v>24.5</v>
      </c>
      <c r="E123" s="34" cm="1">
        <f t="array" ref="E123">SUMPRODUCT(('PT Storengy'!$B$8:$I$372)*('PT Storengy'!$A$8:$A$372=$A123)*('PT Storengy'!$A$5:$H$5=$A$6)*('PT Storengy'!$B$7:$I$7=$A$7))</f>
        <v>0</v>
      </c>
      <c r="F123" s="36">
        <f t="shared" ca="1" si="12"/>
        <v>0</v>
      </c>
      <c r="G123" s="51">
        <f t="shared" ca="1" si="13"/>
        <v>0</v>
      </c>
      <c r="H123" s="35" cm="1">
        <f t="array" aca="1" ref="H123" ca="1">IF(ROUND(ROUND(G123,2)-G123,4)=0,_xlfn.XLOOKUP(G123,INDIRECT($A$4&amp;"!$G$32:$G$132"),INDIRECT($A$4&amp;"!$A$32:$A$132"),0,1,1),IF(G123&lt;0,0,(ROUNDUP(G123,2)-G123)*100*_xlfn.XLOOKUP(G123,INDIRECT($A$4&amp;"!$G$32:$G$132"),INDIRECT($A$4&amp;"!$A$32:$A$132"),0,-1,-1)+(G123-ROUNDDOWN(G123,2))*100*_xlfn.XLOOKUP(G123,INDIRECT($A$4&amp;"!$G$32:$G$132"),INDIRECT($A$4&amp;"!$A$32:$A$132"),0,1,1)))</f>
        <v>0.34064703880671676</v>
      </c>
      <c r="I123" s="84">
        <f t="shared" ca="1" si="8"/>
        <v>0</v>
      </c>
      <c r="K123" s="36">
        <f t="shared" ca="1" si="7"/>
        <v>0</v>
      </c>
      <c r="L123" s="51">
        <f t="shared" ca="1" si="9"/>
        <v>0</v>
      </c>
      <c r="M123" s="35" cm="1">
        <f t="array" aca="1" ref="M123" ca="1">IF(ROUND(ROUND(L123,2)-L123,4)=0,_xlfn.XLOOKUP(L123,INDIRECT($A$4&amp;"!$G$32:$G$132"),INDIRECT($A$4&amp;"!$A$32:$A$132"),0,1,1),IF(L123&lt;0,0,(ROUNDUP(L123,2)-L123)*100*_xlfn.XLOOKUP(L123,INDIRECT($A$4&amp;"!$G$32:$G$132"),INDIRECT($A$4&amp;"!$A$32:$A$132"),0,-1,-1)+(L123-ROUNDDOWN(L123,2))*100*_xlfn.XLOOKUP(L123,INDIRECT($A$4&amp;"!$G$32:$G$132"),INDIRECT($A$4&amp;"!$A$32:$A$132"),0,1,1)))</f>
        <v>0.34064703880671676</v>
      </c>
      <c r="N123" s="67">
        <f t="shared" ca="1" si="10"/>
        <v>0</v>
      </c>
    </row>
    <row r="124" spans="1:14" x14ac:dyDescent="0.35">
      <c r="A124" s="32">
        <f t="shared" si="11"/>
        <v>46798</v>
      </c>
      <c r="B124" s="65" cm="1">
        <f t="array" aca="1" ref="B124" ca="1">_xlfn.XLOOKUP(A124,INDIRECT($A$5&amp;"!$AJ$41:$AJ$406"),INDIRECT($A$5&amp;"!$An$41:$An$406"))*SUM($F$3:$I$3)</f>
        <v>0</v>
      </c>
      <c r="C124" s="65" cm="1">
        <f t="array" aca="1" ref="C124" ca="1">_xlfn.XLOOKUP(A124,INDIRECT($A$5&amp;"!$AJ$41:$AJ$406"),INDIRECT($A$5&amp;"!$Ak$41:$Ak$406"))*SUM($F$3:$I$3)</f>
        <v>0</v>
      </c>
      <c r="D124" s="65" cm="1">
        <f t="array" aca="1" ref="D124" ca="1">_xlfn.XLOOKUP(A124,INDIRECT($A$5&amp;"!$AJ$41:$AJ$406"),INDIRECT($A$5&amp;"!$AO$41:$AO$406"))*SUM($F$3:$I$3)</f>
        <v>24.5</v>
      </c>
      <c r="E124" s="34" cm="1">
        <f t="array" ref="E124">SUMPRODUCT(('PT Storengy'!$B$8:$I$372)*('PT Storengy'!$A$8:$A$372=$A124)*('PT Storengy'!$A$5:$H$5=$A$6)*('PT Storengy'!$B$7:$I$7=$A$7))</f>
        <v>0</v>
      </c>
      <c r="F124" s="36">
        <f t="shared" ca="1" si="12"/>
        <v>0</v>
      </c>
      <c r="G124" s="51">
        <f t="shared" ca="1" si="13"/>
        <v>0</v>
      </c>
      <c r="H124" s="35" cm="1">
        <f t="array" aca="1" ref="H124" ca="1">IF(ROUND(ROUND(G124,2)-G124,4)=0,_xlfn.XLOOKUP(G124,INDIRECT($A$4&amp;"!$G$32:$G$132"),INDIRECT($A$4&amp;"!$A$32:$A$132"),0,1,1),IF(G124&lt;0,0,(ROUNDUP(G124,2)-G124)*100*_xlfn.XLOOKUP(G124,INDIRECT($A$4&amp;"!$G$32:$G$132"),INDIRECT($A$4&amp;"!$A$32:$A$132"),0,-1,-1)+(G124-ROUNDDOWN(G124,2))*100*_xlfn.XLOOKUP(G124,INDIRECT($A$4&amp;"!$G$32:$G$132"),INDIRECT($A$4&amp;"!$A$32:$A$132"),0,1,1)))</f>
        <v>0.34064703880671676</v>
      </c>
      <c r="I124" s="84">
        <f t="shared" ca="1" si="8"/>
        <v>0</v>
      </c>
      <c r="K124" s="36">
        <f t="shared" ca="1" si="7"/>
        <v>0</v>
      </c>
      <c r="L124" s="51">
        <f t="shared" ca="1" si="9"/>
        <v>0</v>
      </c>
      <c r="M124" s="35" cm="1">
        <f t="array" aca="1" ref="M124" ca="1">IF(ROUND(ROUND(L124,2)-L124,4)=0,_xlfn.XLOOKUP(L124,INDIRECT($A$4&amp;"!$G$32:$G$132"),INDIRECT($A$4&amp;"!$A$32:$A$132"),0,1,1),IF(L124&lt;0,0,(ROUNDUP(L124,2)-L124)*100*_xlfn.XLOOKUP(L124,INDIRECT($A$4&amp;"!$G$32:$G$132"),INDIRECT($A$4&amp;"!$A$32:$A$132"),0,-1,-1)+(L124-ROUNDDOWN(L124,2))*100*_xlfn.XLOOKUP(L124,INDIRECT($A$4&amp;"!$G$32:$G$132"),INDIRECT($A$4&amp;"!$A$32:$A$132"),0,1,1)))</f>
        <v>0.34064703880671676</v>
      </c>
      <c r="N124" s="67">
        <f t="shared" ca="1" si="10"/>
        <v>0</v>
      </c>
    </row>
    <row r="125" spans="1:14" x14ac:dyDescent="0.35">
      <c r="A125" s="32">
        <f t="shared" si="11"/>
        <v>46799</v>
      </c>
      <c r="B125" s="65" cm="1">
        <f t="array" aca="1" ref="B125" ca="1">_xlfn.XLOOKUP(A125,INDIRECT($A$5&amp;"!$AJ$41:$AJ$406"),INDIRECT($A$5&amp;"!$An$41:$An$406"))*SUM($F$3:$I$3)</f>
        <v>0</v>
      </c>
      <c r="C125" s="65" cm="1">
        <f t="array" aca="1" ref="C125" ca="1">_xlfn.XLOOKUP(A125,INDIRECT($A$5&amp;"!$AJ$41:$AJ$406"),INDIRECT($A$5&amp;"!$Ak$41:$Ak$406"))*SUM($F$3:$I$3)</f>
        <v>0</v>
      </c>
      <c r="D125" s="65" cm="1">
        <f t="array" aca="1" ref="D125" ca="1">_xlfn.XLOOKUP(A125,INDIRECT($A$5&amp;"!$AJ$41:$AJ$406"),INDIRECT($A$5&amp;"!$AO$41:$AO$406"))*SUM($F$3:$I$3)</f>
        <v>24.5</v>
      </c>
      <c r="E125" s="34" cm="1">
        <f t="array" ref="E125">SUMPRODUCT(('PT Storengy'!$B$8:$I$372)*('PT Storengy'!$A$8:$A$372=$A125)*('PT Storengy'!$A$5:$H$5=$A$6)*('PT Storengy'!$B$7:$I$7=$A$7))</f>
        <v>0</v>
      </c>
      <c r="F125" s="36">
        <f t="shared" ca="1" si="12"/>
        <v>0</v>
      </c>
      <c r="G125" s="51">
        <f t="shared" ca="1" si="13"/>
        <v>0</v>
      </c>
      <c r="H125" s="35" cm="1">
        <f t="array" aca="1" ref="H125" ca="1">IF(ROUND(ROUND(G125,2)-G125,4)=0,_xlfn.XLOOKUP(G125,INDIRECT($A$4&amp;"!$G$32:$G$132"),INDIRECT($A$4&amp;"!$A$32:$A$132"),0,1,1),IF(G125&lt;0,0,(ROUNDUP(G125,2)-G125)*100*_xlfn.XLOOKUP(G125,INDIRECT($A$4&amp;"!$G$32:$G$132"),INDIRECT($A$4&amp;"!$A$32:$A$132"),0,-1,-1)+(G125-ROUNDDOWN(G125,2))*100*_xlfn.XLOOKUP(G125,INDIRECT($A$4&amp;"!$G$32:$G$132"),INDIRECT($A$4&amp;"!$A$32:$A$132"),0,1,1)))</f>
        <v>0.34064703880671676</v>
      </c>
      <c r="I125" s="84">
        <f t="shared" ca="1" si="8"/>
        <v>0</v>
      </c>
      <c r="K125" s="36">
        <f t="shared" ca="1" si="7"/>
        <v>0</v>
      </c>
      <c r="L125" s="51">
        <f t="shared" ca="1" si="9"/>
        <v>0</v>
      </c>
      <c r="M125" s="35" cm="1">
        <f t="array" aca="1" ref="M125" ca="1">IF(ROUND(ROUND(L125,2)-L125,4)=0,_xlfn.XLOOKUP(L125,INDIRECT($A$4&amp;"!$G$32:$G$132"),INDIRECT($A$4&amp;"!$A$32:$A$132"),0,1,1),IF(L125&lt;0,0,(ROUNDUP(L125,2)-L125)*100*_xlfn.XLOOKUP(L125,INDIRECT($A$4&amp;"!$G$32:$G$132"),INDIRECT($A$4&amp;"!$A$32:$A$132"),0,-1,-1)+(L125-ROUNDDOWN(L125,2))*100*_xlfn.XLOOKUP(L125,INDIRECT($A$4&amp;"!$G$32:$G$132"),INDIRECT($A$4&amp;"!$A$32:$A$132"),0,1,1)))</f>
        <v>0.34064703880671676</v>
      </c>
      <c r="N125" s="67">
        <f t="shared" ca="1" si="10"/>
        <v>0</v>
      </c>
    </row>
    <row r="126" spans="1:14" x14ac:dyDescent="0.35">
      <c r="A126" s="32">
        <f t="shared" si="11"/>
        <v>46800</v>
      </c>
      <c r="B126" s="65" cm="1">
        <f t="array" aca="1" ref="B126" ca="1">_xlfn.XLOOKUP(A126,INDIRECT($A$5&amp;"!$AJ$41:$AJ$406"),INDIRECT($A$5&amp;"!$An$41:$An$406"))*SUM($F$3:$I$3)</f>
        <v>0</v>
      </c>
      <c r="C126" s="65" cm="1">
        <f t="array" aca="1" ref="C126" ca="1">_xlfn.XLOOKUP(A126,INDIRECT($A$5&amp;"!$AJ$41:$AJ$406"),INDIRECT($A$5&amp;"!$Ak$41:$Ak$406"))*SUM($F$3:$I$3)</f>
        <v>0</v>
      </c>
      <c r="D126" s="65" cm="1">
        <f t="array" aca="1" ref="D126" ca="1">_xlfn.XLOOKUP(A126,INDIRECT($A$5&amp;"!$AJ$41:$AJ$406"),INDIRECT($A$5&amp;"!$AO$41:$AO$406"))*SUM($F$3:$I$3)</f>
        <v>24.5</v>
      </c>
      <c r="E126" s="34" cm="1">
        <f t="array" ref="E126">SUMPRODUCT(('PT Storengy'!$B$8:$I$372)*('PT Storengy'!$A$8:$A$372=$A126)*('PT Storengy'!$A$5:$H$5=$A$6)*('PT Storengy'!$B$7:$I$7=$A$7))</f>
        <v>0</v>
      </c>
      <c r="F126" s="36">
        <f t="shared" ca="1" si="12"/>
        <v>0</v>
      </c>
      <c r="G126" s="51">
        <f t="shared" ca="1" si="13"/>
        <v>0</v>
      </c>
      <c r="H126" s="35" cm="1">
        <f t="array" aca="1" ref="H126" ca="1">IF(ROUND(ROUND(G126,2)-G126,4)=0,_xlfn.XLOOKUP(G126,INDIRECT($A$4&amp;"!$G$32:$G$132"),INDIRECT($A$4&amp;"!$A$32:$A$132"),0,1,1),IF(G126&lt;0,0,(ROUNDUP(G126,2)-G126)*100*_xlfn.XLOOKUP(G126,INDIRECT($A$4&amp;"!$G$32:$G$132"),INDIRECT($A$4&amp;"!$A$32:$A$132"),0,-1,-1)+(G126-ROUNDDOWN(G126,2))*100*_xlfn.XLOOKUP(G126,INDIRECT($A$4&amp;"!$G$32:$G$132"),INDIRECT($A$4&amp;"!$A$32:$A$132"),0,1,1)))</f>
        <v>0.34064703880671676</v>
      </c>
      <c r="I126" s="84">
        <f t="shared" ca="1" si="8"/>
        <v>0</v>
      </c>
      <c r="K126" s="36">
        <f t="shared" ca="1" si="7"/>
        <v>0</v>
      </c>
      <c r="L126" s="51">
        <f t="shared" ca="1" si="9"/>
        <v>0</v>
      </c>
      <c r="M126" s="35" cm="1">
        <f t="array" aca="1" ref="M126" ca="1">IF(ROUND(ROUND(L126,2)-L126,4)=0,_xlfn.XLOOKUP(L126,INDIRECT($A$4&amp;"!$G$32:$G$132"),INDIRECT($A$4&amp;"!$A$32:$A$132"),0,1,1),IF(L126&lt;0,0,(ROUNDUP(L126,2)-L126)*100*_xlfn.XLOOKUP(L126,INDIRECT($A$4&amp;"!$G$32:$G$132"),INDIRECT($A$4&amp;"!$A$32:$A$132"),0,-1,-1)+(L126-ROUNDDOWN(L126,2))*100*_xlfn.XLOOKUP(L126,INDIRECT($A$4&amp;"!$G$32:$G$132"),INDIRECT($A$4&amp;"!$A$32:$A$132"),0,1,1)))</f>
        <v>0.34064703880671676</v>
      </c>
      <c r="N126" s="67">
        <f t="shared" ca="1" si="10"/>
        <v>0</v>
      </c>
    </row>
    <row r="127" spans="1:14" x14ac:dyDescent="0.35">
      <c r="A127" s="32">
        <f t="shared" si="11"/>
        <v>46801</v>
      </c>
      <c r="B127" s="65" cm="1">
        <f t="array" aca="1" ref="B127" ca="1">_xlfn.XLOOKUP(A127,INDIRECT($A$5&amp;"!$AJ$41:$AJ$406"),INDIRECT($A$5&amp;"!$An$41:$An$406"))*SUM($F$3:$I$3)</f>
        <v>0</v>
      </c>
      <c r="C127" s="65" cm="1">
        <f t="array" aca="1" ref="C127" ca="1">_xlfn.XLOOKUP(A127,INDIRECT($A$5&amp;"!$AJ$41:$AJ$406"),INDIRECT($A$5&amp;"!$Ak$41:$Ak$406"))*SUM($F$3:$I$3)</f>
        <v>0</v>
      </c>
      <c r="D127" s="65" cm="1">
        <f t="array" aca="1" ref="D127" ca="1">_xlfn.XLOOKUP(A127,INDIRECT($A$5&amp;"!$AJ$41:$AJ$406"),INDIRECT($A$5&amp;"!$AO$41:$AO$406"))*SUM($F$3:$I$3)</f>
        <v>24.5</v>
      </c>
      <c r="E127" s="34" cm="1">
        <f t="array" ref="E127">SUMPRODUCT(('PT Storengy'!$B$8:$I$372)*('PT Storengy'!$A$8:$A$372=$A127)*('PT Storengy'!$A$5:$H$5=$A$6)*('PT Storengy'!$B$7:$I$7=$A$7))</f>
        <v>0</v>
      </c>
      <c r="F127" s="36">
        <f t="shared" ca="1" si="12"/>
        <v>0</v>
      </c>
      <c r="G127" s="51">
        <f t="shared" ca="1" si="13"/>
        <v>0</v>
      </c>
      <c r="H127" s="35" cm="1">
        <f t="array" aca="1" ref="H127" ca="1">IF(ROUND(ROUND(G127,2)-G127,4)=0,_xlfn.XLOOKUP(G127,INDIRECT($A$4&amp;"!$G$32:$G$132"),INDIRECT($A$4&amp;"!$A$32:$A$132"),0,1,1),IF(G127&lt;0,0,(ROUNDUP(G127,2)-G127)*100*_xlfn.XLOOKUP(G127,INDIRECT($A$4&amp;"!$G$32:$G$132"),INDIRECT($A$4&amp;"!$A$32:$A$132"),0,-1,-1)+(G127-ROUNDDOWN(G127,2))*100*_xlfn.XLOOKUP(G127,INDIRECT($A$4&amp;"!$G$32:$G$132"),INDIRECT($A$4&amp;"!$A$32:$A$132"),0,1,1)))</f>
        <v>0.34064703880671676</v>
      </c>
      <c r="I127" s="84">
        <f t="shared" ca="1" si="8"/>
        <v>0</v>
      </c>
      <c r="K127" s="36">
        <f t="shared" ca="1" si="7"/>
        <v>0</v>
      </c>
      <c r="L127" s="51">
        <f t="shared" ca="1" si="9"/>
        <v>0</v>
      </c>
      <c r="M127" s="35" cm="1">
        <f t="array" aca="1" ref="M127" ca="1">IF(ROUND(ROUND(L127,2)-L127,4)=0,_xlfn.XLOOKUP(L127,INDIRECT($A$4&amp;"!$G$32:$G$132"),INDIRECT($A$4&amp;"!$A$32:$A$132"),0,1,1),IF(L127&lt;0,0,(ROUNDUP(L127,2)-L127)*100*_xlfn.XLOOKUP(L127,INDIRECT($A$4&amp;"!$G$32:$G$132"),INDIRECT($A$4&amp;"!$A$32:$A$132"),0,-1,-1)+(L127-ROUNDDOWN(L127,2))*100*_xlfn.XLOOKUP(L127,INDIRECT($A$4&amp;"!$G$32:$G$132"),INDIRECT($A$4&amp;"!$A$32:$A$132"),0,1,1)))</f>
        <v>0.34064703880671676</v>
      </c>
      <c r="N127" s="67">
        <f t="shared" ca="1" si="10"/>
        <v>0</v>
      </c>
    </row>
    <row r="128" spans="1:14" x14ac:dyDescent="0.35">
      <c r="A128" s="32">
        <f t="shared" si="11"/>
        <v>46802</v>
      </c>
      <c r="B128" s="65" cm="1">
        <f t="array" aca="1" ref="B128" ca="1">_xlfn.XLOOKUP(A128,INDIRECT($A$5&amp;"!$AJ$41:$AJ$406"),INDIRECT($A$5&amp;"!$An$41:$An$406"))*SUM($F$3:$I$3)</f>
        <v>0</v>
      </c>
      <c r="C128" s="65" cm="1">
        <f t="array" aca="1" ref="C128" ca="1">_xlfn.XLOOKUP(A128,INDIRECT($A$5&amp;"!$AJ$41:$AJ$406"),INDIRECT($A$5&amp;"!$Ak$41:$Ak$406"))*SUM($F$3:$I$3)</f>
        <v>0</v>
      </c>
      <c r="D128" s="65" cm="1">
        <f t="array" aca="1" ref="D128" ca="1">_xlfn.XLOOKUP(A128,INDIRECT($A$5&amp;"!$AJ$41:$AJ$406"),INDIRECT($A$5&amp;"!$AO$41:$AO$406"))*SUM($F$3:$I$3)</f>
        <v>24.5</v>
      </c>
      <c r="E128" s="34" cm="1">
        <f t="array" ref="E128">SUMPRODUCT(('PT Storengy'!$B$8:$I$372)*('PT Storengy'!$A$8:$A$372=$A128)*('PT Storengy'!$A$5:$H$5=$A$6)*('PT Storengy'!$B$7:$I$7=$A$7))</f>
        <v>0</v>
      </c>
      <c r="F128" s="36">
        <f t="shared" ca="1" si="12"/>
        <v>0</v>
      </c>
      <c r="G128" s="51">
        <f t="shared" ca="1" si="13"/>
        <v>0</v>
      </c>
      <c r="H128" s="35" cm="1">
        <f t="array" aca="1" ref="H128" ca="1">IF(ROUND(ROUND(G128,2)-G128,4)=0,_xlfn.XLOOKUP(G128,INDIRECT($A$4&amp;"!$G$32:$G$132"),INDIRECT($A$4&amp;"!$A$32:$A$132"),0,1,1),IF(G128&lt;0,0,(ROUNDUP(G128,2)-G128)*100*_xlfn.XLOOKUP(G128,INDIRECT($A$4&amp;"!$G$32:$G$132"),INDIRECT($A$4&amp;"!$A$32:$A$132"),0,-1,-1)+(G128-ROUNDDOWN(G128,2))*100*_xlfn.XLOOKUP(G128,INDIRECT($A$4&amp;"!$G$32:$G$132"),INDIRECT($A$4&amp;"!$A$32:$A$132"),0,1,1)))</f>
        <v>0.34064703880671676</v>
      </c>
      <c r="I128" s="84">
        <f t="shared" ca="1" si="8"/>
        <v>0</v>
      </c>
      <c r="K128" s="36">
        <f t="shared" ca="1" si="7"/>
        <v>0</v>
      </c>
      <c r="L128" s="51">
        <f t="shared" ca="1" si="9"/>
        <v>0</v>
      </c>
      <c r="M128" s="35" cm="1">
        <f t="array" aca="1" ref="M128" ca="1">IF(ROUND(ROUND(L128,2)-L128,4)=0,_xlfn.XLOOKUP(L128,INDIRECT($A$4&amp;"!$G$32:$G$132"),INDIRECT($A$4&amp;"!$A$32:$A$132"),0,1,1),IF(L128&lt;0,0,(ROUNDUP(L128,2)-L128)*100*_xlfn.XLOOKUP(L128,INDIRECT($A$4&amp;"!$G$32:$G$132"),INDIRECT($A$4&amp;"!$A$32:$A$132"),0,-1,-1)+(L128-ROUNDDOWN(L128,2))*100*_xlfn.XLOOKUP(L128,INDIRECT($A$4&amp;"!$G$32:$G$132"),INDIRECT($A$4&amp;"!$A$32:$A$132"),0,1,1)))</f>
        <v>0.34064703880671676</v>
      </c>
      <c r="N128" s="67">
        <f t="shared" ca="1" si="10"/>
        <v>0</v>
      </c>
    </row>
    <row r="129" spans="1:14" x14ac:dyDescent="0.35">
      <c r="A129" s="32">
        <f t="shared" si="11"/>
        <v>46803</v>
      </c>
      <c r="B129" s="65" cm="1">
        <f t="array" aca="1" ref="B129" ca="1">_xlfn.XLOOKUP(A129,INDIRECT($A$5&amp;"!$AJ$41:$AJ$406"),INDIRECT($A$5&amp;"!$An$41:$An$406"))*SUM($F$3:$I$3)</f>
        <v>0</v>
      </c>
      <c r="C129" s="65" cm="1">
        <f t="array" aca="1" ref="C129" ca="1">_xlfn.XLOOKUP(A129,INDIRECT($A$5&amp;"!$AJ$41:$AJ$406"),INDIRECT($A$5&amp;"!$Ak$41:$Ak$406"))*SUM($F$3:$I$3)</f>
        <v>0</v>
      </c>
      <c r="D129" s="65" cm="1">
        <f t="array" aca="1" ref="D129" ca="1">_xlfn.XLOOKUP(A129,INDIRECT($A$5&amp;"!$AJ$41:$AJ$406"),INDIRECT($A$5&amp;"!$AO$41:$AO$406"))*SUM($F$3:$I$3)</f>
        <v>24.5</v>
      </c>
      <c r="E129" s="34" cm="1">
        <f t="array" ref="E129">SUMPRODUCT(('PT Storengy'!$B$8:$I$372)*('PT Storengy'!$A$8:$A$372=$A129)*('PT Storengy'!$A$5:$H$5=$A$6)*('PT Storengy'!$B$7:$I$7=$A$7))</f>
        <v>0</v>
      </c>
      <c r="F129" s="36">
        <f t="shared" ca="1" si="12"/>
        <v>0</v>
      </c>
      <c r="G129" s="51">
        <f t="shared" ca="1" si="13"/>
        <v>0</v>
      </c>
      <c r="H129" s="35" cm="1">
        <f t="array" aca="1" ref="H129" ca="1">IF(ROUND(ROUND(G129,2)-G129,4)=0,_xlfn.XLOOKUP(G129,INDIRECT($A$4&amp;"!$G$32:$G$132"),INDIRECT($A$4&amp;"!$A$32:$A$132"),0,1,1),IF(G129&lt;0,0,(ROUNDUP(G129,2)-G129)*100*_xlfn.XLOOKUP(G129,INDIRECT($A$4&amp;"!$G$32:$G$132"),INDIRECT($A$4&amp;"!$A$32:$A$132"),0,-1,-1)+(G129-ROUNDDOWN(G129,2))*100*_xlfn.XLOOKUP(G129,INDIRECT($A$4&amp;"!$G$32:$G$132"),INDIRECT($A$4&amp;"!$A$32:$A$132"),0,1,1)))</f>
        <v>0.34064703880671676</v>
      </c>
      <c r="I129" s="84">
        <f t="shared" ca="1" si="8"/>
        <v>0</v>
      </c>
      <c r="K129" s="36">
        <f t="shared" ca="1" si="7"/>
        <v>0</v>
      </c>
      <c r="L129" s="51">
        <f t="shared" ca="1" si="9"/>
        <v>0</v>
      </c>
      <c r="M129" s="35" cm="1">
        <f t="array" aca="1" ref="M129" ca="1">IF(ROUND(ROUND(L129,2)-L129,4)=0,_xlfn.XLOOKUP(L129,INDIRECT($A$4&amp;"!$G$32:$G$132"),INDIRECT($A$4&amp;"!$A$32:$A$132"),0,1,1),IF(L129&lt;0,0,(ROUNDUP(L129,2)-L129)*100*_xlfn.XLOOKUP(L129,INDIRECT($A$4&amp;"!$G$32:$G$132"),INDIRECT($A$4&amp;"!$A$32:$A$132"),0,-1,-1)+(L129-ROUNDDOWN(L129,2))*100*_xlfn.XLOOKUP(L129,INDIRECT($A$4&amp;"!$G$32:$G$132"),INDIRECT($A$4&amp;"!$A$32:$A$132"),0,1,1)))</f>
        <v>0.34064703880671676</v>
      </c>
      <c r="N129" s="67">
        <f t="shared" ca="1" si="10"/>
        <v>0</v>
      </c>
    </row>
    <row r="130" spans="1:14" x14ac:dyDescent="0.35">
      <c r="A130" s="32">
        <f t="shared" si="11"/>
        <v>46804</v>
      </c>
      <c r="B130" s="65" cm="1">
        <f t="array" aca="1" ref="B130" ca="1">_xlfn.XLOOKUP(A130,INDIRECT($A$5&amp;"!$AJ$41:$AJ$406"),INDIRECT($A$5&amp;"!$An$41:$An$406"))*SUM($F$3:$I$3)</f>
        <v>0</v>
      </c>
      <c r="C130" s="65" cm="1">
        <f t="array" aca="1" ref="C130" ca="1">_xlfn.XLOOKUP(A130,INDIRECT($A$5&amp;"!$AJ$41:$AJ$406"),INDIRECT($A$5&amp;"!$Ak$41:$Ak$406"))*SUM($F$3:$I$3)</f>
        <v>0</v>
      </c>
      <c r="D130" s="65" cm="1">
        <f t="array" aca="1" ref="D130" ca="1">_xlfn.XLOOKUP(A130,INDIRECT($A$5&amp;"!$AJ$41:$AJ$406"),INDIRECT($A$5&amp;"!$AO$41:$AO$406"))*SUM($F$3:$I$3)</f>
        <v>24.5</v>
      </c>
      <c r="E130" s="34" cm="1">
        <f t="array" ref="E130">SUMPRODUCT(('PT Storengy'!$B$8:$I$372)*('PT Storengy'!$A$8:$A$372=$A130)*('PT Storengy'!$A$5:$H$5=$A$6)*('PT Storengy'!$B$7:$I$7=$A$7))</f>
        <v>0</v>
      </c>
      <c r="F130" s="36">
        <f t="shared" ca="1" si="12"/>
        <v>0</v>
      </c>
      <c r="G130" s="51">
        <f t="shared" ca="1" si="13"/>
        <v>0</v>
      </c>
      <c r="H130" s="35" cm="1">
        <f t="array" aca="1" ref="H130" ca="1">IF(ROUND(ROUND(G130,2)-G130,4)=0,_xlfn.XLOOKUP(G130,INDIRECT($A$4&amp;"!$G$32:$G$132"),INDIRECT($A$4&amp;"!$A$32:$A$132"),0,1,1),IF(G130&lt;0,0,(ROUNDUP(G130,2)-G130)*100*_xlfn.XLOOKUP(G130,INDIRECT($A$4&amp;"!$G$32:$G$132"),INDIRECT($A$4&amp;"!$A$32:$A$132"),0,-1,-1)+(G130-ROUNDDOWN(G130,2))*100*_xlfn.XLOOKUP(G130,INDIRECT($A$4&amp;"!$G$32:$G$132"),INDIRECT($A$4&amp;"!$A$32:$A$132"),0,1,1)))</f>
        <v>0.34064703880671676</v>
      </c>
      <c r="I130" s="84">
        <f t="shared" ca="1" si="8"/>
        <v>0</v>
      </c>
      <c r="K130" s="36">
        <f t="shared" ca="1" si="7"/>
        <v>0</v>
      </c>
      <c r="L130" s="51">
        <f t="shared" ca="1" si="9"/>
        <v>0</v>
      </c>
      <c r="M130" s="35" cm="1">
        <f t="array" aca="1" ref="M130" ca="1">IF(ROUND(ROUND(L130,2)-L130,4)=0,_xlfn.XLOOKUP(L130,INDIRECT($A$4&amp;"!$G$32:$G$132"),INDIRECT($A$4&amp;"!$A$32:$A$132"),0,1,1),IF(L130&lt;0,0,(ROUNDUP(L130,2)-L130)*100*_xlfn.XLOOKUP(L130,INDIRECT($A$4&amp;"!$G$32:$G$132"),INDIRECT($A$4&amp;"!$A$32:$A$132"),0,-1,-1)+(L130-ROUNDDOWN(L130,2))*100*_xlfn.XLOOKUP(L130,INDIRECT($A$4&amp;"!$G$32:$G$132"),INDIRECT($A$4&amp;"!$A$32:$A$132"),0,1,1)))</f>
        <v>0.34064703880671676</v>
      </c>
      <c r="N130" s="67">
        <f t="shared" ca="1" si="10"/>
        <v>0</v>
      </c>
    </row>
    <row r="131" spans="1:14" x14ac:dyDescent="0.35">
      <c r="A131" s="32">
        <f t="shared" si="11"/>
        <v>46805</v>
      </c>
      <c r="B131" s="65" cm="1">
        <f t="array" aca="1" ref="B131" ca="1">_xlfn.XLOOKUP(A131,INDIRECT($A$5&amp;"!$AJ$41:$AJ$406"),INDIRECT($A$5&amp;"!$An$41:$An$406"))*SUM($F$3:$I$3)</f>
        <v>0</v>
      </c>
      <c r="C131" s="65" cm="1">
        <f t="array" aca="1" ref="C131" ca="1">_xlfn.XLOOKUP(A131,INDIRECT($A$5&amp;"!$AJ$41:$AJ$406"),INDIRECT($A$5&amp;"!$Ak$41:$Ak$406"))*SUM($F$3:$I$3)</f>
        <v>0</v>
      </c>
      <c r="D131" s="65" cm="1">
        <f t="array" aca="1" ref="D131" ca="1">_xlfn.XLOOKUP(A131,INDIRECT($A$5&amp;"!$AJ$41:$AJ$406"),INDIRECT($A$5&amp;"!$AO$41:$AO$406"))*SUM($F$3:$I$3)</f>
        <v>24.5</v>
      </c>
      <c r="E131" s="34" cm="1">
        <f t="array" ref="E131">SUMPRODUCT(('PT Storengy'!$B$8:$I$372)*('PT Storengy'!$A$8:$A$372=$A131)*('PT Storengy'!$A$5:$H$5=$A$6)*('PT Storengy'!$B$7:$I$7=$A$7))</f>
        <v>0</v>
      </c>
      <c r="F131" s="36">
        <f t="shared" ca="1" si="12"/>
        <v>0</v>
      </c>
      <c r="G131" s="51">
        <f t="shared" ca="1" si="13"/>
        <v>0</v>
      </c>
      <c r="H131" s="35" cm="1">
        <f t="array" aca="1" ref="H131" ca="1">IF(ROUND(ROUND(G131,2)-G131,4)=0,_xlfn.XLOOKUP(G131,INDIRECT($A$4&amp;"!$G$32:$G$132"),INDIRECT($A$4&amp;"!$A$32:$A$132"),0,1,1),IF(G131&lt;0,0,(ROUNDUP(G131,2)-G131)*100*_xlfn.XLOOKUP(G131,INDIRECT($A$4&amp;"!$G$32:$G$132"),INDIRECT($A$4&amp;"!$A$32:$A$132"),0,-1,-1)+(G131-ROUNDDOWN(G131,2))*100*_xlfn.XLOOKUP(G131,INDIRECT($A$4&amp;"!$G$32:$G$132"),INDIRECT($A$4&amp;"!$A$32:$A$132"),0,1,1)))</f>
        <v>0.34064703880671676</v>
      </c>
      <c r="I131" s="84">
        <f t="shared" ca="1" si="8"/>
        <v>0</v>
      </c>
      <c r="K131" s="36">
        <f t="shared" ca="1" si="7"/>
        <v>0</v>
      </c>
      <c r="L131" s="51">
        <f t="shared" ca="1" si="9"/>
        <v>0</v>
      </c>
      <c r="M131" s="35" cm="1">
        <f t="array" aca="1" ref="M131" ca="1">IF(ROUND(ROUND(L131,2)-L131,4)=0,_xlfn.XLOOKUP(L131,INDIRECT($A$4&amp;"!$G$32:$G$132"),INDIRECT($A$4&amp;"!$A$32:$A$132"),0,1,1),IF(L131&lt;0,0,(ROUNDUP(L131,2)-L131)*100*_xlfn.XLOOKUP(L131,INDIRECT($A$4&amp;"!$G$32:$G$132"),INDIRECT($A$4&amp;"!$A$32:$A$132"),0,-1,-1)+(L131-ROUNDDOWN(L131,2))*100*_xlfn.XLOOKUP(L131,INDIRECT($A$4&amp;"!$G$32:$G$132"),INDIRECT($A$4&amp;"!$A$32:$A$132"),0,1,1)))</f>
        <v>0.34064703880671676</v>
      </c>
      <c r="N131" s="67">
        <f t="shared" ca="1" si="10"/>
        <v>0</v>
      </c>
    </row>
    <row r="132" spans="1:14" x14ac:dyDescent="0.35">
      <c r="A132" s="32">
        <f t="shared" si="11"/>
        <v>46806</v>
      </c>
      <c r="B132" s="65" cm="1">
        <f t="array" aca="1" ref="B132" ca="1">_xlfn.XLOOKUP(A132,INDIRECT($A$5&amp;"!$AJ$41:$AJ$406"),INDIRECT($A$5&amp;"!$An$41:$An$406"))*SUM($F$3:$I$3)</f>
        <v>0</v>
      </c>
      <c r="C132" s="65" cm="1">
        <f t="array" aca="1" ref="C132" ca="1">_xlfn.XLOOKUP(A132,INDIRECT($A$5&amp;"!$AJ$41:$AJ$406"),INDIRECT($A$5&amp;"!$Ak$41:$Ak$406"))*SUM($F$3:$I$3)</f>
        <v>0</v>
      </c>
      <c r="D132" s="65" cm="1">
        <f t="array" aca="1" ref="D132" ca="1">_xlfn.XLOOKUP(A132,INDIRECT($A$5&amp;"!$AJ$41:$AJ$406"),INDIRECT($A$5&amp;"!$AO$41:$AO$406"))*SUM($F$3:$I$3)</f>
        <v>24.5</v>
      </c>
      <c r="E132" s="34" cm="1">
        <f t="array" ref="E132">SUMPRODUCT(('PT Storengy'!$B$8:$I$372)*('PT Storengy'!$A$8:$A$372=$A132)*('PT Storengy'!$A$5:$H$5=$A$6)*('PT Storengy'!$B$7:$I$7=$A$7))</f>
        <v>0</v>
      </c>
      <c r="F132" s="36">
        <f t="shared" ca="1" si="12"/>
        <v>0</v>
      </c>
      <c r="G132" s="51">
        <f t="shared" ca="1" si="13"/>
        <v>0</v>
      </c>
      <c r="H132" s="35" cm="1">
        <f t="array" aca="1" ref="H132" ca="1">IF(ROUND(ROUND(G132,2)-G132,4)=0,_xlfn.XLOOKUP(G132,INDIRECT($A$4&amp;"!$G$32:$G$132"),INDIRECT($A$4&amp;"!$A$32:$A$132"),0,1,1),IF(G132&lt;0,0,(ROUNDUP(G132,2)-G132)*100*_xlfn.XLOOKUP(G132,INDIRECT($A$4&amp;"!$G$32:$G$132"),INDIRECT($A$4&amp;"!$A$32:$A$132"),0,-1,-1)+(G132-ROUNDDOWN(G132,2))*100*_xlfn.XLOOKUP(G132,INDIRECT($A$4&amp;"!$G$32:$G$132"),INDIRECT($A$4&amp;"!$A$32:$A$132"),0,1,1)))</f>
        <v>0.34064703880671676</v>
      </c>
      <c r="I132" s="84">
        <f t="shared" ca="1" si="8"/>
        <v>0</v>
      </c>
      <c r="K132" s="36">
        <f t="shared" ca="1" si="7"/>
        <v>0</v>
      </c>
      <c r="L132" s="51">
        <f t="shared" ca="1" si="9"/>
        <v>0</v>
      </c>
      <c r="M132" s="35" cm="1">
        <f t="array" aca="1" ref="M132" ca="1">IF(ROUND(ROUND(L132,2)-L132,4)=0,_xlfn.XLOOKUP(L132,INDIRECT($A$4&amp;"!$G$32:$G$132"),INDIRECT($A$4&amp;"!$A$32:$A$132"),0,1,1),IF(L132&lt;0,0,(ROUNDUP(L132,2)-L132)*100*_xlfn.XLOOKUP(L132,INDIRECT($A$4&amp;"!$G$32:$G$132"),INDIRECT($A$4&amp;"!$A$32:$A$132"),0,-1,-1)+(L132-ROUNDDOWN(L132,2))*100*_xlfn.XLOOKUP(L132,INDIRECT($A$4&amp;"!$G$32:$G$132"),INDIRECT($A$4&amp;"!$A$32:$A$132"),0,1,1)))</f>
        <v>0.34064703880671676</v>
      </c>
      <c r="N132" s="67">
        <f t="shared" ca="1" si="10"/>
        <v>0</v>
      </c>
    </row>
    <row r="133" spans="1:14" x14ac:dyDescent="0.35">
      <c r="A133" s="32">
        <f t="shared" si="11"/>
        <v>46807</v>
      </c>
      <c r="B133" s="65" cm="1">
        <f t="array" aca="1" ref="B133" ca="1">_xlfn.XLOOKUP(A133,INDIRECT($A$5&amp;"!$AJ$41:$AJ$406"),INDIRECT($A$5&amp;"!$An$41:$An$406"))*SUM($F$3:$I$3)</f>
        <v>0</v>
      </c>
      <c r="C133" s="65" cm="1">
        <f t="array" aca="1" ref="C133" ca="1">_xlfn.XLOOKUP(A133,INDIRECT($A$5&amp;"!$AJ$41:$AJ$406"),INDIRECT($A$5&amp;"!$Ak$41:$Ak$406"))*SUM($F$3:$I$3)</f>
        <v>0</v>
      </c>
      <c r="D133" s="65" cm="1">
        <f t="array" aca="1" ref="D133" ca="1">_xlfn.XLOOKUP(A133,INDIRECT($A$5&amp;"!$AJ$41:$AJ$406"),INDIRECT($A$5&amp;"!$AO$41:$AO$406"))*SUM($F$3:$I$3)</f>
        <v>24.5</v>
      </c>
      <c r="E133" s="34" cm="1">
        <f t="array" ref="E133">SUMPRODUCT(('PT Storengy'!$B$8:$I$372)*('PT Storengy'!$A$8:$A$372=$A133)*('PT Storengy'!$A$5:$H$5=$A$6)*('PT Storengy'!$B$7:$I$7=$A$7))</f>
        <v>0</v>
      </c>
      <c r="F133" s="36">
        <f t="shared" ca="1" si="12"/>
        <v>0</v>
      </c>
      <c r="G133" s="51">
        <f t="shared" ca="1" si="13"/>
        <v>0</v>
      </c>
      <c r="H133" s="35" cm="1">
        <f t="array" aca="1" ref="H133" ca="1">IF(ROUND(ROUND(G133,2)-G133,4)=0,_xlfn.XLOOKUP(G133,INDIRECT($A$4&amp;"!$G$32:$G$132"),INDIRECT($A$4&amp;"!$A$32:$A$132"),0,1,1),IF(G133&lt;0,0,(ROUNDUP(G133,2)-G133)*100*_xlfn.XLOOKUP(G133,INDIRECT($A$4&amp;"!$G$32:$G$132"),INDIRECT($A$4&amp;"!$A$32:$A$132"),0,-1,-1)+(G133-ROUNDDOWN(G133,2))*100*_xlfn.XLOOKUP(G133,INDIRECT($A$4&amp;"!$G$32:$G$132"),INDIRECT($A$4&amp;"!$A$32:$A$132"),0,1,1)))</f>
        <v>0.34064703880671676</v>
      </c>
      <c r="I133" s="84">
        <f t="shared" ca="1" si="8"/>
        <v>0</v>
      </c>
      <c r="K133" s="36">
        <f t="shared" ca="1" si="7"/>
        <v>0</v>
      </c>
      <c r="L133" s="51">
        <f t="shared" ca="1" si="9"/>
        <v>0</v>
      </c>
      <c r="M133" s="35" cm="1">
        <f t="array" aca="1" ref="M133" ca="1">IF(ROUND(ROUND(L133,2)-L133,4)=0,_xlfn.XLOOKUP(L133,INDIRECT($A$4&amp;"!$G$32:$G$132"),INDIRECT($A$4&amp;"!$A$32:$A$132"),0,1,1),IF(L133&lt;0,0,(ROUNDUP(L133,2)-L133)*100*_xlfn.XLOOKUP(L133,INDIRECT($A$4&amp;"!$G$32:$G$132"),INDIRECT($A$4&amp;"!$A$32:$A$132"),0,-1,-1)+(L133-ROUNDDOWN(L133,2))*100*_xlfn.XLOOKUP(L133,INDIRECT($A$4&amp;"!$G$32:$G$132"),INDIRECT($A$4&amp;"!$A$32:$A$132"),0,1,1)))</f>
        <v>0.34064703880671676</v>
      </c>
      <c r="N133" s="67">
        <f t="shared" ca="1" si="10"/>
        <v>0</v>
      </c>
    </row>
    <row r="134" spans="1:14" x14ac:dyDescent="0.35">
      <c r="A134" s="32">
        <f t="shared" si="11"/>
        <v>46808</v>
      </c>
      <c r="B134" s="65" cm="1">
        <f t="array" aca="1" ref="B134" ca="1">_xlfn.XLOOKUP(A134,INDIRECT($A$5&amp;"!$AJ$41:$AJ$406"),INDIRECT($A$5&amp;"!$An$41:$An$406"))*SUM($F$3:$I$3)</f>
        <v>0</v>
      </c>
      <c r="C134" s="65" cm="1">
        <f t="array" aca="1" ref="C134" ca="1">_xlfn.XLOOKUP(A134,INDIRECT($A$5&amp;"!$AJ$41:$AJ$406"),INDIRECT($A$5&amp;"!$Ak$41:$Ak$406"))*SUM($F$3:$I$3)</f>
        <v>0</v>
      </c>
      <c r="D134" s="65" cm="1">
        <f t="array" aca="1" ref="D134" ca="1">_xlfn.XLOOKUP(A134,INDIRECT($A$5&amp;"!$AJ$41:$AJ$406"),INDIRECT($A$5&amp;"!$AO$41:$AO$406"))*SUM($F$3:$I$3)</f>
        <v>24.5</v>
      </c>
      <c r="E134" s="34" cm="1">
        <f t="array" ref="E134">SUMPRODUCT(('PT Storengy'!$B$8:$I$372)*('PT Storengy'!$A$8:$A$372=$A134)*('PT Storengy'!$A$5:$H$5=$A$6)*('PT Storengy'!$B$7:$I$7=$A$7))</f>
        <v>0</v>
      </c>
      <c r="F134" s="36">
        <f t="shared" ca="1" si="12"/>
        <v>0</v>
      </c>
      <c r="G134" s="51">
        <f t="shared" ca="1" si="13"/>
        <v>0</v>
      </c>
      <c r="H134" s="35" cm="1">
        <f t="array" aca="1" ref="H134" ca="1">IF(ROUND(ROUND(G134,2)-G134,4)=0,_xlfn.XLOOKUP(G134,INDIRECT($A$4&amp;"!$G$32:$G$132"),INDIRECT($A$4&amp;"!$A$32:$A$132"),0,1,1),IF(G134&lt;0,0,(ROUNDUP(G134,2)-G134)*100*_xlfn.XLOOKUP(G134,INDIRECT($A$4&amp;"!$G$32:$G$132"),INDIRECT($A$4&amp;"!$A$32:$A$132"),0,-1,-1)+(G134-ROUNDDOWN(G134,2))*100*_xlfn.XLOOKUP(G134,INDIRECT($A$4&amp;"!$G$32:$G$132"),INDIRECT($A$4&amp;"!$A$32:$A$132"),0,1,1)))</f>
        <v>0.34064703880671676</v>
      </c>
      <c r="I134" s="84">
        <f t="shared" ca="1" si="8"/>
        <v>0</v>
      </c>
      <c r="K134" s="36">
        <f t="shared" ca="1" si="7"/>
        <v>0</v>
      </c>
      <c r="L134" s="51">
        <f t="shared" ca="1" si="9"/>
        <v>0</v>
      </c>
      <c r="M134" s="35" cm="1">
        <f t="array" aca="1" ref="M134" ca="1">IF(ROUND(ROUND(L134,2)-L134,4)=0,_xlfn.XLOOKUP(L134,INDIRECT($A$4&amp;"!$G$32:$G$132"),INDIRECT($A$4&amp;"!$A$32:$A$132"),0,1,1),IF(L134&lt;0,0,(ROUNDUP(L134,2)-L134)*100*_xlfn.XLOOKUP(L134,INDIRECT($A$4&amp;"!$G$32:$G$132"),INDIRECT($A$4&amp;"!$A$32:$A$132"),0,-1,-1)+(L134-ROUNDDOWN(L134,2))*100*_xlfn.XLOOKUP(L134,INDIRECT($A$4&amp;"!$G$32:$G$132"),INDIRECT($A$4&amp;"!$A$32:$A$132"),0,1,1)))</f>
        <v>0.34064703880671676</v>
      </c>
      <c r="N134" s="67">
        <f t="shared" ca="1" si="10"/>
        <v>0</v>
      </c>
    </row>
    <row r="135" spans="1:14" x14ac:dyDescent="0.35">
      <c r="A135" s="32">
        <f t="shared" si="11"/>
        <v>46809</v>
      </c>
      <c r="B135" s="65" cm="1">
        <f t="array" aca="1" ref="B135" ca="1">_xlfn.XLOOKUP(A135,INDIRECT($A$5&amp;"!$AJ$41:$AJ$406"),INDIRECT($A$5&amp;"!$An$41:$An$406"))*SUM($F$3:$I$3)</f>
        <v>0</v>
      </c>
      <c r="C135" s="65" cm="1">
        <f t="array" aca="1" ref="C135" ca="1">_xlfn.XLOOKUP(A135,INDIRECT($A$5&amp;"!$AJ$41:$AJ$406"),INDIRECT($A$5&amp;"!$Ak$41:$Ak$406"))*SUM($F$3:$I$3)</f>
        <v>0</v>
      </c>
      <c r="D135" s="65" cm="1">
        <f t="array" aca="1" ref="D135" ca="1">_xlfn.XLOOKUP(A135,INDIRECT($A$5&amp;"!$AJ$41:$AJ$406"),INDIRECT($A$5&amp;"!$AO$41:$AO$406"))*SUM($F$3:$I$3)</f>
        <v>24.5</v>
      </c>
      <c r="E135" s="34" cm="1">
        <f t="array" ref="E135">SUMPRODUCT(('PT Storengy'!$B$8:$I$372)*('PT Storengy'!$A$8:$A$372=$A135)*('PT Storengy'!$A$5:$H$5=$A$6)*('PT Storengy'!$B$7:$I$7=$A$7))</f>
        <v>0</v>
      </c>
      <c r="F135" s="36">
        <f t="shared" ca="1" si="12"/>
        <v>0</v>
      </c>
      <c r="G135" s="51">
        <f t="shared" ca="1" si="13"/>
        <v>0</v>
      </c>
      <c r="H135" s="35" cm="1">
        <f t="array" aca="1" ref="H135" ca="1">IF(ROUND(ROUND(G135,2)-G135,4)=0,_xlfn.XLOOKUP(G135,INDIRECT($A$4&amp;"!$G$32:$G$132"),INDIRECT($A$4&amp;"!$A$32:$A$132"),0,1,1),IF(G135&lt;0,0,(ROUNDUP(G135,2)-G135)*100*_xlfn.XLOOKUP(G135,INDIRECT($A$4&amp;"!$G$32:$G$132"),INDIRECT($A$4&amp;"!$A$32:$A$132"),0,-1,-1)+(G135-ROUNDDOWN(G135,2))*100*_xlfn.XLOOKUP(G135,INDIRECT($A$4&amp;"!$G$32:$G$132"),INDIRECT($A$4&amp;"!$A$32:$A$132"),0,1,1)))</f>
        <v>0.34064703880671676</v>
      </c>
      <c r="I135" s="84">
        <f t="shared" ca="1" si="8"/>
        <v>0</v>
      </c>
      <c r="K135" s="36">
        <f t="shared" ca="1" si="7"/>
        <v>0</v>
      </c>
      <c r="L135" s="51">
        <f t="shared" ca="1" si="9"/>
        <v>0</v>
      </c>
      <c r="M135" s="35" cm="1">
        <f t="array" aca="1" ref="M135" ca="1">IF(ROUND(ROUND(L135,2)-L135,4)=0,_xlfn.XLOOKUP(L135,INDIRECT($A$4&amp;"!$G$32:$G$132"),INDIRECT($A$4&amp;"!$A$32:$A$132"),0,1,1),IF(L135&lt;0,0,(ROUNDUP(L135,2)-L135)*100*_xlfn.XLOOKUP(L135,INDIRECT($A$4&amp;"!$G$32:$G$132"),INDIRECT($A$4&amp;"!$A$32:$A$132"),0,-1,-1)+(L135-ROUNDDOWN(L135,2))*100*_xlfn.XLOOKUP(L135,INDIRECT($A$4&amp;"!$G$32:$G$132"),INDIRECT($A$4&amp;"!$A$32:$A$132"),0,1,1)))</f>
        <v>0.34064703880671676</v>
      </c>
      <c r="N135" s="67">
        <f t="shared" ca="1" si="10"/>
        <v>0</v>
      </c>
    </row>
    <row r="136" spans="1:14" x14ac:dyDescent="0.35">
      <c r="A136" s="32">
        <f t="shared" si="11"/>
        <v>46810</v>
      </c>
      <c r="B136" s="65" cm="1">
        <f t="array" aca="1" ref="B136" ca="1">_xlfn.XLOOKUP(A136,INDIRECT($A$5&amp;"!$AJ$41:$AJ$406"),INDIRECT($A$5&amp;"!$An$41:$An$406"))*SUM($F$3:$I$3)</f>
        <v>0</v>
      </c>
      <c r="C136" s="65" cm="1">
        <f t="array" aca="1" ref="C136" ca="1">_xlfn.XLOOKUP(A136,INDIRECT($A$5&amp;"!$AJ$41:$AJ$406"),INDIRECT($A$5&amp;"!$Ak$41:$Ak$406"))*SUM($F$3:$I$3)</f>
        <v>0</v>
      </c>
      <c r="D136" s="65" cm="1">
        <f t="array" aca="1" ref="D136" ca="1">_xlfn.XLOOKUP(A136,INDIRECT($A$5&amp;"!$AJ$41:$AJ$406"),INDIRECT($A$5&amp;"!$AO$41:$AO$406"))*SUM($F$3:$I$3)</f>
        <v>24.5</v>
      </c>
      <c r="E136" s="34" cm="1">
        <f t="array" ref="E136">SUMPRODUCT(('PT Storengy'!$B$8:$I$372)*('PT Storengy'!$A$8:$A$372=$A136)*('PT Storengy'!$A$5:$H$5=$A$6)*('PT Storengy'!$B$7:$I$7=$A$7))</f>
        <v>0</v>
      </c>
      <c r="F136" s="36">
        <f t="shared" ca="1" si="12"/>
        <v>0</v>
      </c>
      <c r="G136" s="51">
        <f t="shared" ca="1" si="13"/>
        <v>0</v>
      </c>
      <c r="H136" s="35" cm="1">
        <f t="array" aca="1" ref="H136" ca="1">IF(ROUND(ROUND(G136,2)-G136,4)=0,_xlfn.XLOOKUP(G136,INDIRECT($A$4&amp;"!$G$32:$G$132"),INDIRECT($A$4&amp;"!$A$32:$A$132"),0,1,1),IF(G136&lt;0,0,(ROUNDUP(G136,2)-G136)*100*_xlfn.XLOOKUP(G136,INDIRECT($A$4&amp;"!$G$32:$G$132"),INDIRECT($A$4&amp;"!$A$32:$A$132"),0,-1,-1)+(G136-ROUNDDOWN(G136,2))*100*_xlfn.XLOOKUP(G136,INDIRECT($A$4&amp;"!$G$32:$G$132"),INDIRECT($A$4&amp;"!$A$32:$A$132"),0,1,1)))</f>
        <v>0.34064703880671676</v>
      </c>
      <c r="I136" s="84">
        <f t="shared" ca="1" si="8"/>
        <v>0</v>
      </c>
      <c r="K136" s="36">
        <f t="shared" ca="1" si="7"/>
        <v>0</v>
      </c>
      <c r="L136" s="51">
        <f t="shared" ca="1" si="9"/>
        <v>0</v>
      </c>
      <c r="M136" s="35" cm="1">
        <f t="array" aca="1" ref="M136" ca="1">IF(ROUND(ROUND(L136,2)-L136,4)=0,_xlfn.XLOOKUP(L136,INDIRECT($A$4&amp;"!$G$32:$G$132"),INDIRECT($A$4&amp;"!$A$32:$A$132"),0,1,1),IF(L136&lt;0,0,(ROUNDUP(L136,2)-L136)*100*_xlfn.XLOOKUP(L136,INDIRECT($A$4&amp;"!$G$32:$G$132"),INDIRECT($A$4&amp;"!$A$32:$A$132"),0,-1,-1)+(L136-ROUNDDOWN(L136,2))*100*_xlfn.XLOOKUP(L136,INDIRECT($A$4&amp;"!$G$32:$G$132"),INDIRECT($A$4&amp;"!$A$32:$A$132"),0,1,1)))</f>
        <v>0.34064703880671676</v>
      </c>
      <c r="N136" s="67">
        <f t="shared" ca="1" si="10"/>
        <v>0</v>
      </c>
    </row>
    <row r="137" spans="1:14" x14ac:dyDescent="0.35">
      <c r="A137" s="32">
        <f t="shared" si="11"/>
        <v>46811</v>
      </c>
      <c r="B137" s="65" cm="1">
        <f t="array" aca="1" ref="B137" ca="1">_xlfn.XLOOKUP(A137,INDIRECT($A$5&amp;"!$AJ$41:$AJ$406"),INDIRECT($A$5&amp;"!$An$41:$An$406"))*SUM($F$3:$I$3)</f>
        <v>0</v>
      </c>
      <c r="C137" s="65" cm="1">
        <f t="array" aca="1" ref="C137" ca="1">_xlfn.XLOOKUP(A137,INDIRECT($A$5&amp;"!$AJ$41:$AJ$406"),INDIRECT($A$5&amp;"!$Ak$41:$Ak$406"))*SUM($F$3:$I$3)</f>
        <v>0</v>
      </c>
      <c r="D137" s="65" cm="1">
        <f t="array" aca="1" ref="D137" ca="1">_xlfn.XLOOKUP(A137,INDIRECT($A$5&amp;"!$AJ$41:$AJ$406"),INDIRECT($A$5&amp;"!$AO$41:$AO$406"))*SUM($F$3:$I$3)</f>
        <v>24.5</v>
      </c>
      <c r="E137" s="34" cm="1">
        <f t="array" ref="E137">SUMPRODUCT(('PT Storengy'!$B$8:$I$372)*('PT Storengy'!$A$8:$A$372=$A137)*('PT Storengy'!$A$5:$H$5=$A$6)*('PT Storengy'!$B$7:$I$7=$A$7))</f>
        <v>0</v>
      </c>
      <c r="F137" s="36">
        <f t="shared" ca="1" si="12"/>
        <v>0</v>
      </c>
      <c r="G137" s="51">
        <f t="shared" ca="1" si="13"/>
        <v>0</v>
      </c>
      <c r="H137" s="35" cm="1">
        <f t="array" aca="1" ref="H137" ca="1">IF(ROUND(ROUND(G137,2)-G137,4)=0,_xlfn.XLOOKUP(G137,INDIRECT($A$4&amp;"!$G$32:$G$132"),INDIRECT($A$4&amp;"!$A$32:$A$132"),0,1,1),IF(G137&lt;0,0,(ROUNDUP(G137,2)-G137)*100*_xlfn.XLOOKUP(G137,INDIRECT($A$4&amp;"!$G$32:$G$132"),INDIRECT($A$4&amp;"!$A$32:$A$132"),0,-1,-1)+(G137-ROUNDDOWN(G137,2))*100*_xlfn.XLOOKUP(G137,INDIRECT($A$4&amp;"!$G$32:$G$132"),INDIRECT($A$4&amp;"!$A$32:$A$132"),0,1,1)))</f>
        <v>0.34064703880671676</v>
      </c>
      <c r="I137" s="84">
        <f t="shared" ca="1" si="8"/>
        <v>0</v>
      </c>
      <c r="K137" s="36">
        <f t="shared" ca="1" si="7"/>
        <v>0</v>
      </c>
      <c r="L137" s="51">
        <f t="shared" ca="1" si="9"/>
        <v>0</v>
      </c>
      <c r="M137" s="35" cm="1">
        <f t="array" aca="1" ref="M137" ca="1">IF(ROUND(ROUND(L137,2)-L137,4)=0,_xlfn.XLOOKUP(L137,INDIRECT($A$4&amp;"!$G$32:$G$132"),INDIRECT($A$4&amp;"!$A$32:$A$132"),0,1,1),IF(L137&lt;0,0,(ROUNDUP(L137,2)-L137)*100*_xlfn.XLOOKUP(L137,INDIRECT($A$4&amp;"!$G$32:$G$132"),INDIRECT($A$4&amp;"!$A$32:$A$132"),0,-1,-1)+(L137-ROUNDDOWN(L137,2))*100*_xlfn.XLOOKUP(L137,INDIRECT($A$4&amp;"!$G$32:$G$132"),INDIRECT($A$4&amp;"!$A$32:$A$132"),0,1,1)))</f>
        <v>0.34064703880671676</v>
      </c>
      <c r="N137" s="67">
        <f t="shared" ca="1" si="10"/>
        <v>0</v>
      </c>
    </row>
    <row r="138" spans="1:14" x14ac:dyDescent="0.35">
      <c r="A138" s="32">
        <f t="shared" si="11"/>
        <v>46812</v>
      </c>
      <c r="B138" s="65" cm="1">
        <f t="array" aca="1" ref="B138" ca="1">_xlfn.XLOOKUP(A138,INDIRECT($A$5&amp;"!$AJ$41:$AJ$406"),INDIRECT($A$5&amp;"!$An$41:$An$406"))*SUM($F$3:$I$3)</f>
        <v>0</v>
      </c>
      <c r="C138" s="65" cm="1">
        <f t="array" aca="1" ref="C138" ca="1">_xlfn.XLOOKUP(A138,INDIRECT($A$5&amp;"!$AJ$41:$AJ$406"),INDIRECT($A$5&amp;"!$Ak$41:$Ak$406"))*SUM($F$3:$I$3)</f>
        <v>0</v>
      </c>
      <c r="D138" s="65" cm="1">
        <f t="array" aca="1" ref="D138" ca="1">_xlfn.XLOOKUP(A138,INDIRECT($A$5&amp;"!$AJ$41:$AJ$406"),INDIRECT($A$5&amp;"!$AO$41:$AO$406"))*SUM($F$3:$I$3)</f>
        <v>24.5</v>
      </c>
      <c r="E138" s="34" cm="1">
        <f t="array" ref="E138">SUMPRODUCT(('PT Storengy'!$B$8:$I$372)*('PT Storengy'!$A$8:$A$372=$A138)*('PT Storengy'!$A$5:$H$5=$A$6)*('PT Storengy'!$B$7:$I$7=$A$7))</f>
        <v>0</v>
      </c>
      <c r="F138" s="36">
        <f t="shared" ca="1" si="12"/>
        <v>0</v>
      </c>
      <c r="G138" s="51">
        <f t="shared" ca="1" si="13"/>
        <v>0</v>
      </c>
      <c r="H138" s="35" cm="1">
        <f t="array" aca="1" ref="H138" ca="1">IF(ROUND(ROUND(G138,2)-G138,4)=0,_xlfn.XLOOKUP(G138,INDIRECT($A$4&amp;"!$G$32:$G$132"),INDIRECT($A$4&amp;"!$A$32:$A$132"),0,1,1),IF(G138&lt;0,0,(ROUNDUP(G138,2)-G138)*100*_xlfn.XLOOKUP(G138,INDIRECT($A$4&amp;"!$G$32:$G$132"),INDIRECT($A$4&amp;"!$A$32:$A$132"),0,-1,-1)+(G138-ROUNDDOWN(G138,2))*100*_xlfn.XLOOKUP(G138,INDIRECT($A$4&amp;"!$G$32:$G$132"),INDIRECT($A$4&amp;"!$A$32:$A$132"),0,1,1)))</f>
        <v>0.34064703880671676</v>
      </c>
      <c r="I138" s="84">
        <f t="shared" ca="1" si="8"/>
        <v>0</v>
      </c>
      <c r="K138" s="36">
        <f t="shared" ca="1" si="7"/>
        <v>0</v>
      </c>
      <c r="L138" s="51">
        <f t="shared" ca="1" si="9"/>
        <v>0</v>
      </c>
      <c r="M138" s="35" cm="1">
        <f t="array" aca="1" ref="M138" ca="1">IF(ROUND(ROUND(L138,2)-L138,4)=0,_xlfn.XLOOKUP(L138,INDIRECT($A$4&amp;"!$G$32:$G$132"),INDIRECT($A$4&amp;"!$A$32:$A$132"),0,1,1),IF(L138&lt;0,0,(ROUNDUP(L138,2)-L138)*100*_xlfn.XLOOKUP(L138,INDIRECT($A$4&amp;"!$G$32:$G$132"),INDIRECT($A$4&amp;"!$A$32:$A$132"),0,-1,-1)+(L138-ROUNDDOWN(L138,2))*100*_xlfn.XLOOKUP(L138,INDIRECT($A$4&amp;"!$G$32:$G$132"),INDIRECT($A$4&amp;"!$A$32:$A$132"),0,1,1)))</f>
        <v>0.34064703880671676</v>
      </c>
      <c r="N138" s="67">
        <f t="shared" ca="1" si="10"/>
        <v>0</v>
      </c>
    </row>
    <row r="139" spans="1:14" x14ac:dyDescent="0.35">
      <c r="A139" s="32">
        <f t="shared" si="11"/>
        <v>46813</v>
      </c>
      <c r="B139" s="65" cm="1">
        <f t="array" aca="1" ref="B139" ca="1">_xlfn.XLOOKUP(A139,INDIRECT($A$5&amp;"!$AJ$41:$AJ$406"),INDIRECT($A$5&amp;"!$An$41:$An$406"))*SUM($F$3:$I$3)</f>
        <v>0</v>
      </c>
      <c r="C139" s="65" cm="1">
        <f t="array" aca="1" ref="C139" ca="1">_xlfn.XLOOKUP(A139,INDIRECT($A$5&amp;"!$AJ$41:$AJ$406"),INDIRECT($A$5&amp;"!$Ak$41:$Ak$406"))*SUM($F$3:$I$3)</f>
        <v>0</v>
      </c>
      <c r="D139" s="65" cm="1">
        <f t="array" aca="1" ref="D139" ca="1">_xlfn.XLOOKUP(A139,INDIRECT($A$5&amp;"!$AJ$41:$AJ$406"),INDIRECT($A$5&amp;"!$AO$41:$AO$406"))*SUM($F$3:$I$3)</f>
        <v>24.5</v>
      </c>
      <c r="E139" s="34" cm="1">
        <f t="array" ref="E139">SUMPRODUCT(('PT Storengy'!$B$8:$I$372)*('PT Storengy'!$A$8:$A$372=$A139)*('PT Storengy'!$A$5:$H$5=$A$6)*('PT Storengy'!$B$7:$I$7=$A$7))</f>
        <v>0</v>
      </c>
      <c r="F139" s="36">
        <f t="shared" ca="1" si="12"/>
        <v>0</v>
      </c>
      <c r="G139" s="51">
        <f t="shared" ca="1" si="13"/>
        <v>0</v>
      </c>
      <c r="H139" s="35" cm="1">
        <f t="array" aca="1" ref="H139" ca="1">IF(ROUND(ROUND(G139,2)-G139,4)=0,_xlfn.XLOOKUP(G139,INDIRECT($A$4&amp;"!$G$32:$G$132"),INDIRECT($A$4&amp;"!$A$32:$A$132"),0,1,1),IF(G139&lt;0,0,(ROUNDUP(G139,2)-G139)*100*_xlfn.XLOOKUP(G139,INDIRECT($A$4&amp;"!$G$32:$G$132"),INDIRECT($A$4&amp;"!$A$32:$A$132"),0,-1,-1)+(G139-ROUNDDOWN(G139,2))*100*_xlfn.XLOOKUP(G139,INDIRECT($A$4&amp;"!$G$32:$G$132"),INDIRECT($A$4&amp;"!$A$32:$A$132"),0,1,1)))</f>
        <v>0.34064703880671676</v>
      </c>
      <c r="I139" s="84">
        <f t="shared" ca="1" si="8"/>
        <v>0</v>
      </c>
      <c r="K139" s="36">
        <f t="shared" ca="1" si="7"/>
        <v>0</v>
      </c>
      <c r="L139" s="51">
        <f t="shared" ca="1" si="9"/>
        <v>0</v>
      </c>
      <c r="M139" s="35" cm="1">
        <f t="array" aca="1" ref="M139" ca="1">IF(ROUND(ROUND(L139,2)-L139,4)=0,_xlfn.XLOOKUP(L139,INDIRECT($A$4&amp;"!$G$32:$G$132"),INDIRECT($A$4&amp;"!$A$32:$A$132"),0,1,1),IF(L139&lt;0,0,(ROUNDUP(L139,2)-L139)*100*_xlfn.XLOOKUP(L139,INDIRECT($A$4&amp;"!$G$32:$G$132"),INDIRECT($A$4&amp;"!$A$32:$A$132"),0,-1,-1)+(L139-ROUNDDOWN(L139,2))*100*_xlfn.XLOOKUP(L139,INDIRECT($A$4&amp;"!$G$32:$G$132"),INDIRECT($A$4&amp;"!$A$32:$A$132"),0,1,1)))</f>
        <v>0.34064703880671676</v>
      </c>
      <c r="N139" s="67">
        <f t="shared" ca="1" si="10"/>
        <v>0</v>
      </c>
    </row>
    <row r="140" spans="1:14" x14ac:dyDescent="0.35">
      <c r="A140" s="32">
        <f t="shared" si="11"/>
        <v>46814</v>
      </c>
      <c r="B140" s="65" cm="1">
        <f t="array" aca="1" ref="B140" ca="1">_xlfn.XLOOKUP(A140,INDIRECT($A$5&amp;"!$AJ$41:$AJ$406"),INDIRECT($A$5&amp;"!$An$41:$An$406"))*SUM($F$3:$I$3)</f>
        <v>0</v>
      </c>
      <c r="C140" s="65" cm="1">
        <f t="array" aca="1" ref="C140" ca="1">_xlfn.XLOOKUP(A140,INDIRECT($A$5&amp;"!$AJ$41:$AJ$406"),INDIRECT($A$5&amp;"!$Ak$41:$Ak$406"))*SUM($F$3:$I$3)</f>
        <v>0</v>
      </c>
      <c r="D140" s="65" cm="1">
        <f t="array" aca="1" ref="D140" ca="1">_xlfn.XLOOKUP(A140,INDIRECT($A$5&amp;"!$AJ$41:$AJ$406"),INDIRECT($A$5&amp;"!$AO$41:$AO$406"))*SUM($F$3:$I$3)</f>
        <v>24.5</v>
      </c>
      <c r="E140" s="34" cm="1">
        <f t="array" ref="E140">SUMPRODUCT(('PT Storengy'!$B$8:$I$372)*('PT Storengy'!$A$8:$A$372=$A140)*('PT Storengy'!$A$5:$H$5=$A$6)*('PT Storengy'!$B$7:$I$7=$A$7))</f>
        <v>0</v>
      </c>
      <c r="F140" s="36">
        <f t="shared" ca="1" si="12"/>
        <v>0</v>
      </c>
      <c r="G140" s="51">
        <f t="shared" ca="1" si="13"/>
        <v>0</v>
      </c>
      <c r="H140" s="35" cm="1">
        <f t="array" aca="1" ref="H140" ca="1">IF(ROUND(ROUND(G140,2)-G140,4)=0,_xlfn.XLOOKUP(G140,INDIRECT($A$4&amp;"!$G$32:$G$132"),INDIRECT($A$4&amp;"!$A$32:$A$132"),0,1,1),IF(G140&lt;0,0,(ROUNDUP(G140,2)-G140)*100*_xlfn.XLOOKUP(G140,INDIRECT($A$4&amp;"!$G$32:$G$132"),INDIRECT($A$4&amp;"!$A$32:$A$132"),0,-1,-1)+(G140-ROUNDDOWN(G140,2))*100*_xlfn.XLOOKUP(G140,INDIRECT($A$4&amp;"!$G$32:$G$132"),INDIRECT($A$4&amp;"!$A$32:$A$132"),0,1,1)))</f>
        <v>0.34064703880671676</v>
      </c>
      <c r="I140" s="84">
        <f t="shared" ca="1" si="8"/>
        <v>0</v>
      </c>
      <c r="K140" s="36">
        <f t="shared" ca="1" si="7"/>
        <v>0</v>
      </c>
      <c r="L140" s="51">
        <f t="shared" ca="1" si="9"/>
        <v>0</v>
      </c>
      <c r="M140" s="35" cm="1">
        <f t="array" aca="1" ref="M140" ca="1">IF(ROUND(ROUND(L140,2)-L140,4)=0,_xlfn.XLOOKUP(L140,INDIRECT($A$4&amp;"!$G$32:$G$132"),INDIRECT($A$4&amp;"!$A$32:$A$132"),0,1,1),IF(L140&lt;0,0,(ROUNDUP(L140,2)-L140)*100*_xlfn.XLOOKUP(L140,INDIRECT($A$4&amp;"!$G$32:$G$132"),INDIRECT($A$4&amp;"!$A$32:$A$132"),0,-1,-1)+(L140-ROUNDDOWN(L140,2))*100*_xlfn.XLOOKUP(L140,INDIRECT($A$4&amp;"!$G$32:$G$132"),INDIRECT($A$4&amp;"!$A$32:$A$132"),0,1,1)))</f>
        <v>0.34064703880671676</v>
      </c>
      <c r="N140" s="67">
        <f t="shared" ca="1" si="10"/>
        <v>0</v>
      </c>
    </row>
    <row r="141" spans="1:14" x14ac:dyDescent="0.35">
      <c r="A141" s="32">
        <f t="shared" si="11"/>
        <v>46815</v>
      </c>
      <c r="B141" s="65" cm="1">
        <f t="array" aca="1" ref="B141" ca="1">_xlfn.XLOOKUP(A141,INDIRECT($A$5&amp;"!$AJ$41:$AJ$406"),INDIRECT($A$5&amp;"!$An$41:$An$406"))*SUM($F$3:$I$3)</f>
        <v>0</v>
      </c>
      <c r="C141" s="65" cm="1">
        <f t="array" aca="1" ref="C141" ca="1">_xlfn.XLOOKUP(A141,INDIRECT($A$5&amp;"!$AJ$41:$AJ$406"),INDIRECT($A$5&amp;"!$Ak$41:$Ak$406"))*SUM($F$3:$I$3)</f>
        <v>0</v>
      </c>
      <c r="D141" s="65" cm="1">
        <f t="array" aca="1" ref="D141" ca="1">_xlfn.XLOOKUP(A141,INDIRECT($A$5&amp;"!$AJ$41:$AJ$406"),INDIRECT($A$5&amp;"!$AO$41:$AO$406"))*SUM($F$3:$I$3)</f>
        <v>24.5</v>
      </c>
      <c r="E141" s="34" cm="1">
        <f t="array" ref="E141">SUMPRODUCT(('PT Storengy'!$B$8:$I$372)*('PT Storengy'!$A$8:$A$372=$A141)*('PT Storengy'!$A$5:$H$5=$A$6)*('PT Storengy'!$B$7:$I$7=$A$7))</f>
        <v>0</v>
      </c>
      <c r="F141" s="36">
        <f t="shared" ca="1" si="12"/>
        <v>0</v>
      </c>
      <c r="G141" s="51">
        <f t="shared" ca="1" si="13"/>
        <v>0</v>
      </c>
      <c r="H141" s="35" cm="1">
        <f t="array" aca="1" ref="H141" ca="1">IF(ROUND(ROUND(G141,2)-G141,4)=0,_xlfn.XLOOKUP(G141,INDIRECT($A$4&amp;"!$G$32:$G$132"),INDIRECT($A$4&amp;"!$A$32:$A$132"),0,1,1),IF(G141&lt;0,0,(ROUNDUP(G141,2)-G141)*100*_xlfn.XLOOKUP(G141,INDIRECT($A$4&amp;"!$G$32:$G$132"),INDIRECT($A$4&amp;"!$A$32:$A$132"),0,-1,-1)+(G141-ROUNDDOWN(G141,2))*100*_xlfn.XLOOKUP(G141,INDIRECT($A$4&amp;"!$G$32:$G$132"),INDIRECT($A$4&amp;"!$A$32:$A$132"),0,1,1)))</f>
        <v>0.34064703880671676</v>
      </c>
      <c r="I141" s="84">
        <f t="shared" ca="1" si="8"/>
        <v>0</v>
      </c>
      <c r="K141" s="36">
        <f t="shared" ca="1" si="7"/>
        <v>0</v>
      </c>
      <c r="L141" s="51">
        <f t="shared" ca="1" si="9"/>
        <v>0</v>
      </c>
      <c r="M141" s="35" cm="1">
        <f t="array" aca="1" ref="M141" ca="1">IF(ROUND(ROUND(L141,2)-L141,4)=0,_xlfn.XLOOKUP(L141,INDIRECT($A$4&amp;"!$G$32:$G$132"),INDIRECT($A$4&amp;"!$A$32:$A$132"),0,1,1),IF(L141&lt;0,0,(ROUNDUP(L141,2)-L141)*100*_xlfn.XLOOKUP(L141,INDIRECT($A$4&amp;"!$G$32:$G$132"),INDIRECT($A$4&amp;"!$A$32:$A$132"),0,-1,-1)+(L141-ROUNDDOWN(L141,2))*100*_xlfn.XLOOKUP(L141,INDIRECT($A$4&amp;"!$G$32:$G$132"),INDIRECT($A$4&amp;"!$A$32:$A$132"),0,1,1)))</f>
        <v>0.34064703880671676</v>
      </c>
      <c r="N141" s="67">
        <f t="shared" ca="1" si="10"/>
        <v>0</v>
      </c>
    </row>
    <row r="142" spans="1:14" x14ac:dyDescent="0.35">
      <c r="A142" s="32">
        <f t="shared" si="11"/>
        <v>46816</v>
      </c>
      <c r="B142" s="65" cm="1">
        <f t="array" aca="1" ref="B142" ca="1">_xlfn.XLOOKUP(A142,INDIRECT($A$5&amp;"!$AJ$41:$AJ$406"),INDIRECT($A$5&amp;"!$An$41:$An$406"))*SUM($F$3:$I$3)</f>
        <v>0</v>
      </c>
      <c r="C142" s="65" cm="1">
        <f t="array" aca="1" ref="C142" ca="1">_xlfn.XLOOKUP(A142,INDIRECT($A$5&amp;"!$AJ$41:$AJ$406"),INDIRECT($A$5&amp;"!$Ak$41:$Ak$406"))*SUM($F$3:$I$3)</f>
        <v>0</v>
      </c>
      <c r="D142" s="65" cm="1">
        <f t="array" aca="1" ref="D142" ca="1">_xlfn.XLOOKUP(A142,INDIRECT($A$5&amp;"!$AJ$41:$AJ$406"),INDIRECT($A$5&amp;"!$AO$41:$AO$406"))*SUM($F$3:$I$3)</f>
        <v>24.5</v>
      </c>
      <c r="E142" s="34" cm="1">
        <f t="array" ref="E142">SUMPRODUCT(('PT Storengy'!$B$8:$I$372)*('PT Storengy'!$A$8:$A$372=$A142)*('PT Storengy'!$A$5:$H$5=$A$6)*('PT Storengy'!$B$7:$I$7=$A$7))</f>
        <v>0</v>
      </c>
      <c r="F142" s="36">
        <f t="shared" ca="1" si="12"/>
        <v>0</v>
      </c>
      <c r="G142" s="51">
        <f t="shared" ca="1" si="13"/>
        <v>0</v>
      </c>
      <c r="H142" s="35" cm="1">
        <f t="array" aca="1" ref="H142" ca="1">IF(ROUND(ROUND(G142,2)-G142,4)=0,_xlfn.XLOOKUP(G142,INDIRECT($A$4&amp;"!$G$32:$G$132"),INDIRECT($A$4&amp;"!$A$32:$A$132"),0,1,1),IF(G142&lt;0,0,(ROUNDUP(G142,2)-G142)*100*_xlfn.XLOOKUP(G142,INDIRECT($A$4&amp;"!$G$32:$G$132"),INDIRECT($A$4&amp;"!$A$32:$A$132"),0,-1,-1)+(G142-ROUNDDOWN(G142,2))*100*_xlfn.XLOOKUP(G142,INDIRECT($A$4&amp;"!$G$32:$G$132"),INDIRECT($A$4&amp;"!$A$32:$A$132"),0,1,1)))</f>
        <v>0.34064703880671676</v>
      </c>
      <c r="I142" s="84">
        <f t="shared" ca="1" si="8"/>
        <v>0</v>
      </c>
      <c r="K142" s="36">
        <f t="shared" ca="1" si="7"/>
        <v>0</v>
      </c>
      <c r="L142" s="51">
        <f t="shared" ca="1" si="9"/>
        <v>0</v>
      </c>
      <c r="M142" s="35" cm="1">
        <f t="array" aca="1" ref="M142" ca="1">IF(ROUND(ROUND(L142,2)-L142,4)=0,_xlfn.XLOOKUP(L142,INDIRECT($A$4&amp;"!$G$32:$G$132"),INDIRECT($A$4&amp;"!$A$32:$A$132"),0,1,1),IF(L142&lt;0,0,(ROUNDUP(L142,2)-L142)*100*_xlfn.XLOOKUP(L142,INDIRECT($A$4&amp;"!$G$32:$G$132"),INDIRECT($A$4&amp;"!$A$32:$A$132"),0,-1,-1)+(L142-ROUNDDOWN(L142,2))*100*_xlfn.XLOOKUP(L142,INDIRECT($A$4&amp;"!$G$32:$G$132"),INDIRECT($A$4&amp;"!$A$32:$A$132"),0,1,1)))</f>
        <v>0.34064703880671676</v>
      </c>
      <c r="N142" s="67">
        <f t="shared" ca="1" si="10"/>
        <v>0</v>
      </c>
    </row>
    <row r="143" spans="1:14" x14ac:dyDescent="0.35">
      <c r="A143" s="32">
        <f t="shared" si="11"/>
        <v>46817</v>
      </c>
      <c r="B143" s="65" cm="1">
        <f t="array" aca="1" ref="B143" ca="1">_xlfn.XLOOKUP(A143,INDIRECT($A$5&amp;"!$AJ$41:$AJ$406"),INDIRECT($A$5&amp;"!$An$41:$An$406"))*SUM($F$3:$I$3)</f>
        <v>0</v>
      </c>
      <c r="C143" s="65" cm="1">
        <f t="array" aca="1" ref="C143" ca="1">_xlfn.XLOOKUP(A143,INDIRECT($A$5&amp;"!$AJ$41:$AJ$406"),INDIRECT($A$5&amp;"!$Ak$41:$Ak$406"))*SUM($F$3:$I$3)</f>
        <v>0</v>
      </c>
      <c r="D143" s="65" cm="1">
        <f t="array" aca="1" ref="D143" ca="1">_xlfn.XLOOKUP(A143,INDIRECT($A$5&amp;"!$AJ$41:$AJ$406"),INDIRECT($A$5&amp;"!$AO$41:$AO$406"))*SUM($F$3:$I$3)</f>
        <v>24.5</v>
      </c>
      <c r="E143" s="34" cm="1">
        <f t="array" ref="E143">SUMPRODUCT(('PT Storengy'!$B$8:$I$372)*('PT Storengy'!$A$8:$A$372=$A143)*('PT Storengy'!$A$5:$H$5=$A$6)*('PT Storengy'!$B$7:$I$7=$A$7))</f>
        <v>0</v>
      </c>
      <c r="F143" s="36">
        <f t="shared" ca="1" si="12"/>
        <v>0</v>
      </c>
      <c r="G143" s="51">
        <f t="shared" ca="1" si="13"/>
        <v>0</v>
      </c>
      <c r="H143" s="35" cm="1">
        <f t="array" aca="1" ref="H143" ca="1">IF(ROUND(ROUND(G143,2)-G143,4)=0,_xlfn.XLOOKUP(G143,INDIRECT($A$4&amp;"!$G$32:$G$132"),INDIRECT($A$4&amp;"!$A$32:$A$132"),0,1,1),IF(G143&lt;0,0,(ROUNDUP(G143,2)-G143)*100*_xlfn.XLOOKUP(G143,INDIRECT($A$4&amp;"!$G$32:$G$132"),INDIRECT($A$4&amp;"!$A$32:$A$132"),0,-1,-1)+(G143-ROUNDDOWN(G143,2))*100*_xlfn.XLOOKUP(G143,INDIRECT($A$4&amp;"!$G$32:$G$132"),INDIRECT($A$4&amp;"!$A$32:$A$132"),0,1,1)))</f>
        <v>0.34064703880671676</v>
      </c>
      <c r="I143" s="84">
        <f t="shared" ca="1" si="8"/>
        <v>0</v>
      </c>
      <c r="K143" s="36">
        <f t="shared" ca="1" si="7"/>
        <v>0</v>
      </c>
      <c r="L143" s="51">
        <f t="shared" ca="1" si="9"/>
        <v>0</v>
      </c>
      <c r="M143" s="35" cm="1">
        <f t="array" aca="1" ref="M143" ca="1">IF(ROUND(ROUND(L143,2)-L143,4)=0,_xlfn.XLOOKUP(L143,INDIRECT($A$4&amp;"!$G$32:$G$132"),INDIRECT($A$4&amp;"!$A$32:$A$132"),0,1,1),IF(L143&lt;0,0,(ROUNDUP(L143,2)-L143)*100*_xlfn.XLOOKUP(L143,INDIRECT($A$4&amp;"!$G$32:$G$132"),INDIRECT($A$4&amp;"!$A$32:$A$132"),0,-1,-1)+(L143-ROUNDDOWN(L143,2))*100*_xlfn.XLOOKUP(L143,INDIRECT($A$4&amp;"!$G$32:$G$132"),INDIRECT($A$4&amp;"!$A$32:$A$132"),0,1,1)))</f>
        <v>0.34064703880671676</v>
      </c>
      <c r="N143" s="67">
        <f t="shared" ca="1" si="10"/>
        <v>0</v>
      </c>
    </row>
    <row r="144" spans="1:14" x14ac:dyDescent="0.35">
      <c r="A144" s="32">
        <f t="shared" si="11"/>
        <v>46818</v>
      </c>
      <c r="B144" s="65" cm="1">
        <f t="array" aca="1" ref="B144" ca="1">_xlfn.XLOOKUP(A144,INDIRECT($A$5&amp;"!$AJ$41:$AJ$406"),INDIRECT($A$5&amp;"!$An$41:$An$406"))*SUM($F$3:$I$3)</f>
        <v>0</v>
      </c>
      <c r="C144" s="65" cm="1">
        <f t="array" aca="1" ref="C144" ca="1">_xlfn.XLOOKUP(A144,INDIRECT($A$5&amp;"!$AJ$41:$AJ$406"),INDIRECT($A$5&amp;"!$Ak$41:$Ak$406"))*SUM($F$3:$I$3)</f>
        <v>0</v>
      </c>
      <c r="D144" s="65" cm="1">
        <f t="array" aca="1" ref="D144" ca="1">_xlfn.XLOOKUP(A144,INDIRECT($A$5&amp;"!$AJ$41:$AJ$406"),INDIRECT($A$5&amp;"!$AO$41:$AO$406"))*SUM($F$3:$I$3)</f>
        <v>24.5</v>
      </c>
      <c r="E144" s="34" cm="1">
        <f t="array" ref="E144">SUMPRODUCT(('PT Storengy'!$B$8:$I$372)*('PT Storengy'!$A$8:$A$372=$A144)*('PT Storengy'!$A$5:$H$5=$A$6)*('PT Storengy'!$B$7:$I$7=$A$7))</f>
        <v>0</v>
      </c>
      <c r="F144" s="36">
        <f t="shared" ca="1" si="12"/>
        <v>0</v>
      </c>
      <c r="G144" s="51">
        <f t="shared" ca="1" si="13"/>
        <v>0</v>
      </c>
      <c r="H144" s="35" cm="1">
        <f t="array" aca="1" ref="H144" ca="1">IF(ROUND(ROUND(G144,2)-G144,4)=0,_xlfn.XLOOKUP(G144,INDIRECT($A$4&amp;"!$G$32:$G$132"),INDIRECT($A$4&amp;"!$A$32:$A$132"),0,1,1),IF(G144&lt;0,0,(ROUNDUP(G144,2)-G144)*100*_xlfn.XLOOKUP(G144,INDIRECT($A$4&amp;"!$G$32:$G$132"),INDIRECT($A$4&amp;"!$A$32:$A$132"),0,-1,-1)+(G144-ROUNDDOWN(G144,2))*100*_xlfn.XLOOKUP(G144,INDIRECT($A$4&amp;"!$G$32:$G$132"),INDIRECT($A$4&amp;"!$A$32:$A$132"),0,1,1)))</f>
        <v>0.34064703880671676</v>
      </c>
      <c r="I144" s="84">
        <f t="shared" ca="1" si="8"/>
        <v>0</v>
      </c>
      <c r="K144" s="36">
        <f t="shared" ca="1" si="7"/>
        <v>0</v>
      </c>
      <c r="L144" s="51">
        <f t="shared" ca="1" si="9"/>
        <v>0</v>
      </c>
      <c r="M144" s="35" cm="1">
        <f t="array" aca="1" ref="M144" ca="1">IF(ROUND(ROUND(L144,2)-L144,4)=0,_xlfn.XLOOKUP(L144,INDIRECT($A$4&amp;"!$G$32:$G$132"),INDIRECT($A$4&amp;"!$A$32:$A$132"),0,1,1),IF(L144&lt;0,0,(ROUNDUP(L144,2)-L144)*100*_xlfn.XLOOKUP(L144,INDIRECT($A$4&amp;"!$G$32:$G$132"),INDIRECT($A$4&amp;"!$A$32:$A$132"),0,-1,-1)+(L144-ROUNDDOWN(L144,2))*100*_xlfn.XLOOKUP(L144,INDIRECT($A$4&amp;"!$G$32:$G$132"),INDIRECT($A$4&amp;"!$A$32:$A$132"),0,1,1)))</f>
        <v>0.34064703880671676</v>
      </c>
      <c r="N144" s="67">
        <f t="shared" ca="1" si="10"/>
        <v>0</v>
      </c>
    </row>
    <row r="145" spans="1:14" x14ac:dyDescent="0.35">
      <c r="A145" s="32">
        <f t="shared" si="11"/>
        <v>46819</v>
      </c>
      <c r="B145" s="65" cm="1">
        <f t="array" aca="1" ref="B145" ca="1">_xlfn.XLOOKUP(A145,INDIRECT($A$5&amp;"!$AJ$41:$AJ$406"),INDIRECT($A$5&amp;"!$An$41:$An$406"))*SUM($F$3:$I$3)</f>
        <v>0</v>
      </c>
      <c r="C145" s="65" cm="1">
        <f t="array" aca="1" ref="C145" ca="1">_xlfn.XLOOKUP(A145,INDIRECT($A$5&amp;"!$AJ$41:$AJ$406"),INDIRECT($A$5&amp;"!$Ak$41:$Ak$406"))*SUM($F$3:$I$3)</f>
        <v>0</v>
      </c>
      <c r="D145" s="65" cm="1">
        <f t="array" aca="1" ref="D145" ca="1">_xlfn.XLOOKUP(A145,INDIRECT($A$5&amp;"!$AJ$41:$AJ$406"),INDIRECT($A$5&amp;"!$AO$41:$AO$406"))*SUM($F$3:$I$3)</f>
        <v>24.5</v>
      </c>
      <c r="E145" s="34" cm="1">
        <f t="array" ref="E145">SUMPRODUCT(('PT Storengy'!$B$8:$I$372)*('PT Storengy'!$A$8:$A$372=$A145)*('PT Storengy'!$A$5:$H$5=$A$6)*('PT Storengy'!$B$7:$I$7=$A$7))</f>
        <v>0</v>
      </c>
      <c r="F145" s="36">
        <f t="shared" ca="1" si="12"/>
        <v>0</v>
      </c>
      <c r="G145" s="51">
        <f t="shared" ca="1" si="13"/>
        <v>0</v>
      </c>
      <c r="H145" s="35" cm="1">
        <f t="array" aca="1" ref="H145" ca="1">IF(ROUND(ROUND(G145,2)-G145,4)=0,_xlfn.XLOOKUP(G145,INDIRECT($A$4&amp;"!$G$32:$G$132"),INDIRECT($A$4&amp;"!$A$32:$A$132"),0,1,1),IF(G145&lt;0,0,(ROUNDUP(G145,2)-G145)*100*_xlfn.XLOOKUP(G145,INDIRECT($A$4&amp;"!$G$32:$G$132"),INDIRECT($A$4&amp;"!$A$32:$A$132"),0,-1,-1)+(G145-ROUNDDOWN(G145,2))*100*_xlfn.XLOOKUP(G145,INDIRECT($A$4&amp;"!$G$32:$G$132"),INDIRECT($A$4&amp;"!$A$32:$A$132"),0,1,1)))</f>
        <v>0.34064703880671676</v>
      </c>
      <c r="I145" s="84">
        <f t="shared" ca="1" si="8"/>
        <v>0</v>
      </c>
      <c r="K145" s="36">
        <f t="shared" ref="K145:K169" ca="1" si="14">K144-N145/1000</f>
        <v>0</v>
      </c>
      <c r="L145" s="51">
        <f t="shared" ca="1" si="9"/>
        <v>0</v>
      </c>
      <c r="M145" s="35" cm="1">
        <f t="array" aca="1" ref="M145" ca="1">IF(ROUND(ROUND(L145,2)-L145,4)=0,_xlfn.XLOOKUP(L145,INDIRECT($A$4&amp;"!$G$32:$G$132"),INDIRECT($A$4&amp;"!$A$32:$A$132"),0,1,1),IF(L145&lt;0,0,(ROUNDUP(L145,2)-L145)*100*_xlfn.XLOOKUP(L145,INDIRECT($A$4&amp;"!$G$32:$G$132"),INDIRECT($A$4&amp;"!$A$32:$A$132"),0,-1,-1)+(L145-ROUNDDOWN(L145,2))*100*_xlfn.XLOOKUP(L145,INDIRECT($A$4&amp;"!$G$32:$G$132"),INDIRECT($A$4&amp;"!$A$32:$A$132"),0,1,1)))</f>
        <v>0.34064703880671676</v>
      </c>
      <c r="N145" s="67">
        <f t="shared" ca="1" si="10"/>
        <v>0</v>
      </c>
    </row>
    <row r="146" spans="1:14" x14ac:dyDescent="0.35">
      <c r="A146" s="32">
        <f t="shared" si="11"/>
        <v>46820</v>
      </c>
      <c r="B146" s="65" cm="1">
        <f t="array" aca="1" ref="B146" ca="1">_xlfn.XLOOKUP(A146,INDIRECT($A$5&amp;"!$AJ$41:$AJ$406"),INDIRECT($A$5&amp;"!$An$41:$An$406"))*SUM($F$3:$I$3)</f>
        <v>0</v>
      </c>
      <c r="C146" s="65" cm="1">
        <f t="array" aca="1" ref="C146" ca="1">_xlfn.XLOOKUP(A146,INDIRECT($A$5&amp;"!$AJ$41:$AJ$406"),INDIRECT($A$5&amp;"!$Ak$41:$Ak$406"))*SUM($F$3:$I$3)</f>
        <v>0</v>
      </c>
      <c r="D146" s="65" cm="1">
        <f t="array" aca="1" ref="D146" ca="1">_xlfn.XLOOKUP(A146,INDIRECT($A$5&amp;"!$AJ$41:$AJ$406"),INDIRECT($A$5&amp;"!$AO$41:$AO$406"))*SUM($F$3:$I$3)</f>
        <v>24.5</v>
      </c>
      <c r="E146" s="34" cm="1">
        <f t="array" ref="E146">SUMPRODUCT(('PT Storengy'!$B$8:$I$372)*('PT Storengy'!$A$8:$A$372=$A146)*('PT Storengy'!$A$5:$H$5=$A$6)*('PT Storengy'!$B$7:$I$7=$A$7))</f>
        <v>0</v>
      </c>
      <c r="F146" s="36">
        <f t="shared" ca="1" si="12"/>
        <v>0</v>
      </c>
      <c r="G146" s="51">
        <f t="shared" ca="1" si="13"/>
        <v>0</v>
      </c>
      <c r="H146" s="35" cm="1">
        <f t="array" aca="1" ref="H146" ca="1">IF(ROUND(ROUND(G146,2)-G146,4)=0,_xlfn.XLOOKUP(G146,INDIRECT($A$4&amp;"!$G$32:$G$132"),INDIRECT($A$4&amp;"!$A$32:$A$132"),0,1,1),IF(G146&lt;0,0,(ROUNDUP(G146,2)-G146)*100*_xlfn.XLOOKUP(G146,INDIRECT($A$4&amp;"!$G$32:$G$132"),INDIRECT($A$4&amp;"!$A$32:$A$132"),0,-1,-1)+(G146-ROUNDDOWN(G146,2))*100*_xlfn.XLOOKUP(G146,INDIRECT($A$4&amp;"!$G$32:$G$132"),INDIRECT($A$4&amp;"!$A$32:$A$132"),0,1,1)))</f>
        <v>0.34064703880671676</v>
      </c>
      <c r="I146" s="84">
        <f t="shared" ref="I146:I169" ca="1" si="15">IF(F145*1000-$F$4*(1-E146)*H146&gt;1000*B146,$F$4*(1-E146)*H146,F145*1000-1000*B146)</f>
        <v>0</v>
      </c>
      <c r="K146" s="36">
        <f t="shared" ca="1" si="14"/>
        <v>0</v>
      </c>
      <c r="L146" s="51">
        <f t="shared" ref="L146:L169" ca="1" si="16">MAX(K145/SUM($F$3,$G$3,$H$3,$I$3),0)</f>
        <v>0</v>
      </c>
      <c r="M146" s="35" cm="1">
        <f t="array" aca="1" ref="M146" ca="1">IF(ROUND(ROUND(L146,2)-L146,4)=0,_xlfn.XLOOKUP(L146,INDIRECT($A$4&amp;"!$G$32:$G$132"),INDIRECT($A$4&amp;"!$A$32:$A$132"),0,1,1),IF(L146&lt;0,0,(ROUNDUP(L146,2)-L146)*100*_xlfn.XLOOKUP(L146,INDIRECT($A$4&amp;"!$G$32:$G$132"),INDIRECT($A$4&amp;"!$A$32:$A$132"),0,-1,-1)+(L146-ROUNDDOWN(L146,2))*100*_xlfn.XLOOKUP(L146,INDIRECT($A$4&amp;"!$G$32:$G$132"),INDIRECT($A$4&amp;"!$A$32:$A$132"),0,1,1)))</f>
        <v>0.34064703880671676</v>
      </c>
      <c r="N146" s="67">
        <f t="shared" ref="N146:N169" ca="1" si="17">IF(K145*1000&lt;$F$4*(1)*M146,K145*1000,$F$4*(1)*M146)</f>
        <v>0</v>
      </c>
    </row>
    <row r="147" spans="1:14" x14ac:dyDescent="0.35">
      <c r="A147" s="32">
        <f t="shared" ref="A147:A169" si="18">A146+1</f>
        <v>46821</v>
      </c>
      <c r="B147" s="65" cm="1">
        <f t="array" aca="1" ref="B147" ca="1">_xlfn.XLOOKUP(A147,INDIRECT($A$5&amp;"!$AJ$41:$AJ$406"),INDIRECT($A$5&amp;"!$An$41:$An$406"))*SUM($F$3:$I$3)</f>
        <v>0</v>
      </c>
      <c r="C147" s="65" cm="1">
        <f t="array" aca="1" ref="C147" ca="1">_xlfn.XLOOKUP(A147,INDIRECT($A$5&amp;"!$AJ$41:$AJ$406"),INDIRECT($A$5&amp;"!$Ak$41:$Ak$406"))*SUM($F$3:$I$3)</f>
        <v>0</v>
      </c>
      <c r="D147" s="65" cm="1">
        <f t="array" aca="1" ref="D147" ca="1">_xlfn.XLOOKUP(A147,INDIRECT($A$5&amp;"!$AJ$41:$AJ$406"),INDIRECT($A$5&amp;"!$AO$41:$AO$406"))*SUM($F$3:$I$3)</f>
        <v>24.5</v>
      </c>
      <c r="E147" s="34" cm="1">
        <f t="array" ref="E147">SUMPRODUCT(('PT Storengy'!$B$8:$I$372)*('PT Storengy'!$A$8:$A$372=$A147)*('PT Storengy'!$A$5:$H$5=$A$6)*('PT Storengy'!$B$7:$I$7=$A$7))</f>
        <v>0</v>
      </c>
      <c r="F147" s="36">
        <f t="shared" ref="F147:F169" ca="1" si="19">F146-I147/1000</f>
        <v>0</v>
      </c>
      <c r="G147" s="51">
        <f t="shared" ref="G147:G169" ca="1" si="20">$F146/SUM($F$3,$G$3,$H$3,$I$3)</f>
        <v>0</v>
      </c>
      <c r="H147" s="35" cm="1">
        <f t="array" aca="1" ref="H147" ca="1">IF(ROUND(ROUND(G147,2)-G147,4)=0,_xlfn.XLOOKUP(G147,INDIRECT($A$4&amp;"!$G$32:$G$132"),INDIRECT($A$4&amp;"!$A$32:$A$132"),0,1,1),IF(G147&lt;0,0,(ROUNDUP(G147,2)-G147)*100*_xlfn.XLOOKUP(G147,INDIRECT($A$4&amp;"!$G$32:$G$132"),INDIRECT($A$4&amp;"!$A$32:$A$132"),0,-1,-1)+(G147-ROUNDDOWN(G147,2))*100*_xlfn.XLOOKUP(G147,INDIRECT($A$4&amp;"!$G$32:$G$132"),INDIRECT($A$4&amp;"!$A$32:$A$132"),0,1,1)))</f>
        <v>0.34064703880671676</v>
      </c>
      <c r="I147" s="84">
        <f t="shared" ca="1" si="15"/>
        <v>0</v>
      </c>
      <c r="K147" s="36">
        <f t="shared" ca="1" si="14"/>
        <v>0</v>
      </c>
      <c r="L147" s="51">
        <f t="shared" ca="1" si="16"/>
        <v>0</v>
      </c>
      <c r="M147" s="35" cm="1">
        <f t="array" aca="1" ref="M147" ca="1">IF(ROUND(ROUND(L147,2)-L147,4)=0,_xlfn.XLOOKUP(L147,INDIRECT($A$4&amp;"!$G$32:$G$132"),INDIRECT($A$4&amp;"!$A$32:$A$132"),0,1,1),IF(L147&lt;0,0,(ROUNDUP(L147,2)-L147)*100*_xlfn.XLOOKUP(L147,INDIRECT($A$4&amp;"!$G$32:$G$132"),INDIRECT($A$4&amp;"!$A$32:$A$132"),0,-1,-1)+(L147-ROUNDDOWN(L147,2))*100*_xlfn.XLOOKUP(L147,INDIRECT($A$4&amp;"!$G$32:$G$132"),INDIRECT($A$4&amp;"!$A$32:$A$132"),0,1,1)))</f>
        <v>0.34064703880671676</v>
      </c>
      <c r="N147" s="67">
        <f t="shared" ca="1" si="17"/>
        <v>0</v>
      </c>
    </row>
    <row r="148" spans="1:14" x14ac:dyDescent="0.35">
      <c r="A148" s="32">
        <f t="shared" si="18"/>
        <v>46822</v>
      </c>
      <c r="B148" s="65" cm="1">
        <f t="array" aca="1" ref="B148" ca="1">_xlfn.XLOOKUP(A148,INDIRECT($A$5&amp;"!$AJ$41:$AJ$406"),INDIRECT($A$5&amp;"!$An$41:$An$406"))*SUM($F$3:$I$3)</f>
        <v>0</v>
      </c>
      <c r="C148" s="65" cm="1">
        <f t="array" aca="1" ref="C148" ca="1">_xlfn.XLOOKUP(A148,INDIRECT($A$5&amp;"!$AJ$41:$AJ$406"),INDIRECT($A$5&amp;"!$Ak$41:$Ak$406"))*SUM($F$3:$I$3)</f>
        <v>0</v>
      </c>
      <c r="D148" s="65" cm="1">
        <f t="array" aca="1" ref="D148" ca="1">_xlfn.XLOOKUP(A148,INDIRECT($A$5&amp;"!$AJ$41:$AJ$406"),INDIRECT($A$5&amp;"!$AO$41:$AO$406"))*SUM($F$3:$I$3)</f>
        <v>24.5</v>
      </c>
      <c r="E148" s="34" cm="1">
        <f t="array" ref="E148">SUMPRODUCT(('PT Storengy'!$B$8:$I$372)*('PT Storengy'!$A$8:$A$372=$A148)*('PT Storengy'!$A$5:$H$5=$A$6)*('PT Storengy'!$B$7:$I$7=$A$7))</f>
        <v>0</v>
      </c>
      <c r="F148" s="36">
        <f t="shared" ca="1" si="19"/>
        <v>0</v>
      </c>
      <c r="G148" s="51">
        <f t="shared" ca="1" si="20"/>
        <v>0</v>
      </c>
      <c r="H148" s="35" cm="1">
        <f t="array" aca="1" ref="H148" ca="1">IF(ROUND(ROUND(G148,2)-G148,4)=0,_xlfn.XLOOKUP(G148,INDIRECT($A$4&amp;"!$G$32:$G$132"),INDIRECT($A$4&amp;"!$A$32:$A$132"),0,1,1),IF(G148&lt;0,0,(ROUNDUP(G148,2)-G148)*100*_xlfn.XLOOKUP(G148,INDIRECT($A$4&amp;"!$G$32:$G$132"),INDIRECT($A$4&amp;"!$A$32:$A$132"),0,-1,-1)+(G148-ROUNDDOWN(G148,2))*100*_xlfn.XLOOKUP(G148,INDIRECT($A$4&amp;"!$G$32:$G$132"),INDIRECT($A$4&amp;"!$A$32:$A$132"),0,1,1)))</f>
        <v>0.34064703880671676</v>
      </c>
      <c r="I148" s="84">
        <f t="shared" ca="1" si="15"/>
        <v>0</v>
      </c>
      <c r="K148" s="36">
        <f t="shared" ca="1" si="14"/>
        <v>0</v>
      </c>
      <c r="L148" s="51">
        <f t="shared" ca="1" si="16"/>
        <v>0</v>
      </c>
      <c r="M148" s="35" cm="1">
        <f t="array" aca="1" ref="M148" ca="1">IF(ROUND(ROUND(L148,2)-L148,4)=0,_xlfn.XLOOKUP(L148,INDIRECT($A$4&amp;"!$G$32:$G$132"),INDIRECT($A$4&amp;"!$A$32:$A$132"),0,1,1),IF(L148&lt;0,0,(ROUNDUP(L148,2)-L148)*100*_xlfn.XLOOKUP(L148,INDIRECT($A$4&amp;"!$G$32:$G$132"),INDIRECT($A$4&amp;"!$A$32:$A$132"),0,-1,-1)+(L148-ROUNDDOWN(L148,2))*100*_xlfn.XLOOKUP(L148,INDIRECT($A$4&amp;"!$G$32:$G$132"),INDIRECT($A$4&amp;"!$A$32:$A$132"),0,1,1)))</f>
        <v>0.34064703880671676</v>
      </c>
      <c r="N148" s="67">
        <f t="shared" ca="1" si="17"/>
        <v>0</v>
      </c>
    </row>
    <row r="149" spans="1:14" x14ac:dyDescent="0.35">
      <c r="A149" s="32">
        <f t="shared" si="18"/>
        <v>46823</v>
      </c>
      <c r="B149" s="65" cm="1">
        <f t="array" aca="1" ref="B149" ca="1">_xlfn.XLOOKUP(A149,INDIRECT($A$5&amp;"!$AJ$41:$AJ$406"),INDIRECT($A$5&amp;"!$An$41:$An$406"))*SUM($F$3:$I$3)</f>
        <v>0</v>
      </c>
      <c r="C149" s="65" cm="1">
        <f t="array" aca="1" ref="C149" ca="1">_xlfn.XLOOKUP(A149,INDIRECT($A$5&amp;"!$AJ$41:$AJ$406"),INDIRECT($A$5&amp;"!$Ak$41:$Ak$406"))*SUM($F$3:$I$3)</f>
        <v>0</v>
      </c>
      <c r="D149" s="65" cm="1">
        <f t="array" aca="1" ref="D149" ca="1">_xlfn.XLOOKUP(A149,INDIRECT($A$5&amp;"!$AJ$41:$AJ$406"),INDIRECT($A$5&amp;"!$AO$41:$AO$406"))*SUM($F$3:$I$3)</f>
        <v>24.5</v>
      </c>
      <c r="E149" s="34" cm="1">
        <f t="array" ref="E149">SUMPRODUCT(('PT Storengy'!$B$8:$I$372)*('PT Storengy'!$A$8:$A$372=$A149)*('PT Storengy'!$A$5:$H$5=$A$6)*('PT Storengy'!$B$7:$I$7=$A$7))</f>
        <v>0</v>
      </c>
      <c r="F149" s="36">
        <f t="shared" ca="1" si="19"/>
        <v>0</v>
      </c>
      <c r="G149" s="51">
        <f t="shared" ca="1" si="20"/>
        <v>0</v>
      </c>
      <c r="H149" s="35" cm="1">
        <f t="array" aca="1" ref="H149" ca="1">IF(ROUND(ROUND(G149,2)-G149,4)=0,_xlfn.XLOOKUP(G149,INDIRECT($A$4&amp;"!$G$32:$G$132"),INDIRECT($A$4&amp;"!$A$32:$A$132"),0,1,1),IF(G149&lt;0,0,(ROUNDUP(G149,2)-G149)*100*_xlfn.XLOOKUP(G149,INDIRECT($A$4&amp;"!$G$32:$G$132"),INDIRECT($A$4&amp;"!$A$32:$A$132"),0,-1,-1)+(G149-ROUNDDOWN(G149,2))*100*_xlfn.XLOOKUP(G149,INDIRECT($A$4&amp;"!$G$32:$G$132"),INDIRECT($A$4&amp;"!$A$32:$A$132"),0,1,1)))</f>
        <v>0.34064703880671676</v>
      </c>
      <c r="I149" s="84">
        <f t="shared" ca="1" si="15"/>
        <v>0</v>
      </c>
      <c r="K149" s="36">
        <f t="shared" ca="1" si="14"/>
        <v>0</v>
      </c>
      <c r="L149" s="51">
        <f t="shared" ca="1" si="16"/>
        <v>0</v>
      </c>
      <c r="M149" s="35" cm="1">
        <f t="array" aca="1" ref="M149" ca="1">IF(ROUND(ROUND(L149,2)-L149,4)=0,_xlfn.XLOOKUP(L149,INDIRECT($A$4&amp;"!$G$32:$G$132"),INDIRECT($A$4&amp;"!$A$32:$A$132"),0,1,1),IF(L149&lt;0,0,(ROUNDUP(L149,2)-L149)*100*_xlfn.XLOOKUP(L149,INDIRECT($A$4&amp;"!$G$32:$G$132"),INDIRECT($A$4&amp;"!$A$32:$A$132"),0,-1,-1)+(L149-ROUNDDOWN(L149,2))*100*_xlfn.XLOOKUP(L149,INDIRECT($A$4&amp;"!$G$32:$G$132"),INDIRECT($A$4&amp;"!$A$32:$A$132"),0,1,1)))</f>
        <v>0.34064703880671676</v>
      </c>
      <c r="N149" s="67">
        <f t="shared" ca="1" si="17"/>
        <v>0</v>
      </c>
    </row>
    <row r="150" spans="1:14" x14ac:dyDescent="0.35">
      <c r="A150" s="32">
        <f t="shared" si="18"/>
        <v>46824</v>
      </c>
      <c r="B150" s="65" cm="1">
        <f t="array" aca="1" ref="B150" ca="1">_xlfn.XLOOKUP(A150,INDIRECT($A$5&amp;"!$AJ$41:$AJ$406"),INDIRECT($A$5&amp;"!$An$41:$An$406"))*SUM($F$3:$I$3)</f>
        <v>0</v>
      </c>
      <c r="C150" s="65" cm="1">
        <f t="array" aca="1" ref="C150" ca="1">_xlfn.XLOOKUP(A150,INDIRECT($A$5&amp;"!$AJ$41:$AJ$406"),INDIRECT($A$5&amp;"!$Ak$41:$Ak$406"))*SUM($F$3:$I$3)</f>
        <v>0</v>
      </c>
      <c r="D150" s="65" cm="1">
        <f t="array" aca="1" ref="D150" ca="1">_xlfn.XLOOKUP(A150,INDIRECT($A$5&amp;"!$AJ$41:$AJ$406"),INDIRECT($A$5&amp;"!$AO$41:$AO$406"))*SUM($F$3:$I$3)</f>
        <v>24.5</v>
      </c>
      <c r="E150" s="34" cm="1">
        <f t="array" ref="E150">SUMPRODUCT(('PT Storengy'!$B$8:$I$372)*('PT Storengy'!$A$8:$A$372=$A150)*('PT Storengy'!$A$5:$H$5=$A$6)*('PT Storengy'!$B$7:$I$7=$A$7))</f>
        <v>0</v>
      </c>
      <c r="F150" s="36">
        <f t="shared" ca="1" si="19"/>
        <v>0</v>
      </c>
      <c r="G150" s="51">
        <f t="shared" ca="1" si="20"/>
        <v>0</v>
      </c>
      <c r="H150" s="35" cm="1">
        <f t="array" aca="1" ref="H150" ca="1">IF(ROUND(ROUND(G150,2)-G150,4)=0,_xlfn.XLOOKUP(G150,INDIRECT($A$4&amp;"!$G$32:$G$132"),INDIRECT($A$4&amp;"!$A$32:$A$132"),0,1,1),IF(G150&lt;0,0,(ROUNDUP(G150,2)-G150)*100*_xlfn.XLOOKUP(G150,INDIRECT($A$4&amp;"!$G$32:$G$132"),INDIRECT($A$4&amp;"!$A$32:$A$132"),0,-1,-1)+(G150-ROUNDDOWN(G150,2))*100*_xlfn.XLOOKUP(G150,INDIRECT($A$4&amp;"!$G$32:$G$132"),INDIRECT($A$4&amp;"!$A$32:$A$132"),0,1,1)))</f>
        <v>0.34064703880671676</v>
      </c>
      <c r="I150" s="84">
        <f t="shared" ca="1" si="15"/>
        <v>0</v>
      </c>
      <c r="K150" s="36">
        <f t="shared" ca="1" si="14"/>
        <v>0</v>
      </c>
      <c r="L150" s="51">
        <f t="shared" ca="1" si="16"/>
        <v>0</v>
      </c>
      <c r="M150" s="35" cm="1">
        <f t="array" aca="1" ref="M150" ca="1">IF(ROUND(ROUND(L150,2)-L150,4)=0,_xlfn.XLOOKUP(L150,INDIRECT($A$4&amp;"!$G$32:$G$132"),INDIRECT($A$4&amp;"!$A$32:$A$132"),0,1,1),IF(L150&lt;0,0,(ROUNDUP(L150,2)-L150)*100*_xlfn.XLOOKUP(L150,INDIRECT($A$4&amp;"!$G$32:$G$132"),INDIRECT($A$4&amp;"!$A$32:$A$132"),0,-1,-1)+(L150-ROUNDDOWN(L150,2))*100*_xlfn.XLOOKUP(L150,INDIRECT($A$4&amp;"!$G$32:$G$132"),INDIRECT($A$4&amp;"!$A$32:$A$132"),0,1,1)))</f>
        <v>0.34064703880671676</v>
      </c>
      <c r="N150" s="67">
        <f t="shared" ca="1" si="17"/>
        <v>0</v>
      </c>
    </row>
    <row r="151" spans="1:14" x14ac:dyDescent="0.35">
      <c r="A151" s="32">
        <f t="shared" si="18"/>
        <v>46825</v>
      </c>
      <c r="B151" s="65" cm="1">
        <f t="array" aca="1" ref="B151" ca="1">_xlfn.XLOOKUP(A151,INDIRECT($A$5&amp;"!$AJ$41:$AJ$406"),INDIRECT($A$5&amp;"!$An$41:$An$406"))*SUM($F$3:$I$3)</f>
        <v>0</v>
      </c>
      <c r="C151" s="65" cm="1">
        <f t="array" aca="1" ref="C151" ca="1">_xlfn.XLOOKUP(A151,INDIRECT($A$5&amp;"!$AJ$41:$AJ$406"),INDIRECT($A$5&amp;"!$Ak$41:$Ak$406"))*SUM($F$3:$I$3)</f>
        <v>0</v>
      </c>
      <c r="D151" s="65" cm="1">
        <f t="array" aca="1" ref="D151" ca="1">_xlfn.XLOOKUP(A151,INDIRECT($A$5&amp;"!$AJ$41:$AJ$406"),INDIRECT($A$5&amp;"!$AO$41:$AO$406"))*SUM($F$3:$I$3)</f>
        <v>24.5</v>
      </c>
      <c r="E151" s="34" cm="1">
        <f t="array" ref="E151">SUMPRODUCT(('PT Storengy'!$B$8:$I$372)*('PT Storengy'!$A$8:$A$372=$A151)*('PT Storengy'!$A$5:$H$5=$A$6)*('PT Storengy'!$B$7:$I$7=$A$7))</f>
        <v>0</v>
      </c>
      <c r="F151" s="36">
        <f t="shared" ca="1" si="19"/>
        <v>0</v>
      </c>
      <c r="G151" s="51">
        <f t="shared" ca="1" si="20"/>
        <v>0</v>
      </c>
      <c r="H151" s="35" cm="1">
        <f t="array" aca="1" ref="H151" ca="1">IF(ROUND(ROUND(G151,2)-G151,4)=0,_xlfn.XLOOKUP(G151,INDIRECT($A$4&amp;"!$G$32:$G$132"),INDIRECT($A$4&amp;"!$A$32:$A$132"),0,1,1),IF(G151&lt;0,0,(ROUNDUP(G151,2)-G151)*100*_xlfn.XLOOKUP(G151,INDIRECT($A$4&amp;"!$G$32:$G$132"),INDIRECT($A$4&amp;"!$A$32:$A$132"),0,-1,-1)+(G151-ROUNDDOWN(G151,2))*100*_xlfn.XLOOKUP(G151,INDIRECT($A$4&amp;"!$G$32:$G$132"),INDIRECT($A$4&amp;"!$A$32:$A$132"),0,1,1)))</f>
        <v>0.34064703880671676</v>
      </c>
      <c r="I151" s="84">
        <f t="shared" ca="1" si="15"/>
        <v>0</v>
      </c>
      <c r="K151" s="36">
        <f t="shared" ca="1" si="14"/>
        <v>0</v>
      </c>
      <c r="L151" s="51">
        <f t="shared" ca="1" si="16"/>
        <v>0</v>
      </c>
      <c r="M151" s="35" cm="1">
        <f t="array" aca="1" ref="M151" ca="1">IF(ROUND(ROUND(L151,2)-L151,4)=0,_xlfn.XLOOKUP(L151,INDIRECT($A$4&amp;"!$G$32:$G$132"),INDIRECT($A$4&amp;"!$A$32:$A$132"),0,1,1),IF(L151&lt;0,0,(ROUNDUP(L151,2)-L151)*100*_xlfn.XLOOKUP(L151,INDIRECT($A$4&amp;"!$G$32:$G$132"),INDIRECT($A$4&amp;"!$A$32:$A$132"),0,-1,-1)+(L151-ROUNDDOWN(L151,2))*100*_xlfn.XLOOKUP(L151,INDIRECT($A$4&amp;"!$G$32:$G$132"),INDIRECT($A$4&amp;"!$A$32:$A$132"),0,1,1)))</f>
        <v>0.34064703880671676</v>
      </c>
      <c r="N151" s="67">
        <f t="shared" ca="1" si="17"/>
        <v>0</v>
      </c>
    </row>
    <row r="152" spans="1:14" x14ac:dyDescent="0.35">
      <c r="A152" s="32">
        <f t="shared" si="18"/>
        <v>46826</v>
      </c>
      <c r="B152" s="65" cm="1">
        <f t="array" aca="1" ref="B152" ca="1">_xlfn.XLOOKUP(A152,INDIRECT($A$5&amp;"!$AJ$41:$AJ$406"),INDIRECT($A$5&amp;"!$An$41:$An$406"))*SUM($F$3:$I$3)</f>
        <v>0</v>
      </c>
      <c r="C152" s="65" cm="1">
        <f t="array" aca="1" ref="C152" ca="1">_xlfn.XLOOKUP(A152,INDIRECT($A$5&amp;"!$AJ$41:$AJ$406"),INDIRECT($A$5&amp;"!$Ak$41:$Ak$406"))*SUM($F$3:$I$3)</f>
        <v>0</v>
      </c>
      <c r="D152" s="65" cm="1">
        <f t="array" aca="1" ref="D152" ca="1">_xlfn.XLOOKUP(A152,INDIRECT($A$5&amp;"!$AJ$41:$AJ$406"),INDIRECT($A$5&amp;"!$AO$41:$AO$406"))*SUM($F$3:$I$3)</f>
        <v>24.5</v>
      </c>
      <c r="E152" s="34" cm="1">
        <f t="array" ref="E152">SUMPRODUCT(('PT Storengy'!$B$8:$I$372)*('PT Storengy'!$A$8:$A$372=$A152)*('PT Storengy'!$A$5:$H$5=$A$6)*('PT Storengy'!$B$7:$I$7=$A$7))</f>
        <v>0</v>
      </c>
      <c r="F152" s="36">
        <f t="shared" ca="1" si="19"/>
        <v>0</v>
      </c>
      <c r="G152" s="51">
        <f t="shared" ca="1" si="20"/>
        <v>0</v>
      </c>
      <c r="H152" s="35" cm="1">
        <f t="array" aca="1" ref="H152" ca="1">IF(ROUND(ROUND(G152,2)-G152,4)=0,_xlfn.XLOOKUP(G152,INDIRECT($A$4&amp;"!$G$32:$G$132"),INDIRECT($A$4&amp;"!$A$32:$A$132"),0,1,1),IF(G152&lt;0,0,(ROUNDUP(G152,2)-G152)*100*_xlfn.XLOOKUP(G152,INDIRECT($A$4&amp;"!$G$32:$G$132"),INDIRECT($A$4&amp;"!$A$32:$A$132"),0,-1,-1)+(G152-ROUNDDOWN(G152,2))*100*_xlfn.XLOOKUP(G152,INDIRECT($A$4&amp;"!$G$32:$G$132"),INDIRECT($A$4&amp;"!$A$32:$A$132"),0,1,1)))</f>
        <v>0.34064703880671676</v>
      </c>
      <c r="I152" s="84">
        <f t="shared" ca="1" si="15"/>
        <v>0</v>
      </c>
      <c r="K152" s="36">
        <f t="shared" ca="1" si="14"/>
        <v>0</v>
      </c>
      <c r="L152" s="51">
        <f t="shared" ca="1" si="16"/>
        <v>0</v>
      </c>
      <c r="M152" s="35" cm="1">
        <f t="array" aca="1" ref="M152" ca="1">IF(ROUND(ROUND(L152,2)-L152,4)=0,_xlfn.XLOOKUP(L152,INDIRECT($A$4&amp;"!$G$32:$G$132"),INDIRECT($A$4&amp;"!$A$32:$A$132"),0,1,1),IF(L152&lt;0,0,(ROUNDUP(L152,2)-L152)*100*_xlfn.XLOOKUP(L152,INDIRECT($A$4&amp;"!$G$32:$G$132"),INDIRECT($A$4&amp;"!$A$32:$A$132"),0,-1,-1)+(L152-ROUNDDOWN(L152,2))*100*_xlfn.XLOOKUP(L152,INDIRECT($A$4&amp;"!$G$32:$G$132"),INDIRECT($A$4&amp;"!$A$32:$A$132"),0,1,1)))</f>
        <v>0.34064703880671676</v>
      </c>
      <c r="N152" s="67">
        <f t="shared" ca="1" si="17"/>
        <v>0</v>
      </c>
    </row>
    <row r="153" spans="1:14" x14ac:dyDescent="0.35">
      <c r="A153" s="32">
        <f t="shared" si="18"/>
        <v>46827</v>
      </c>
      <c r="B153" s="65" cm="1">
        <f t="array" aca="1" ref="B153" ca="1">_xlfn.XLOOKUP(A153,INDIRECT($A$5&amp;"!$AJ$41:$AJ$406"),INDIRECT($A$5&amp;"!$An$41:$An$406"))*SUM($F$3:$I$3)</f>
        <v>0</v>
      </c>
      <c r="C153" s="65" cm="1">
        <f t="array" aca="1" ref="C153" ca="1">_xlfn.XLOOKUP(A153,INDIRECT($A$5&amp;"!$AJ$41:$AJ$406"),INDIRECT($A$5&amp;"!$Ak$41:$Ak$406"))*SUM($F$3:$I$3)</f>
        <v>0</v>
      </c>
      <c r="D153" s="65" cm="1">
        <f t="array" aca="1" ref="D153" ca="1">_xlfn.XLOOKUP(A153,INDIRECT($A$5&amp;"!$AJ$41:$AJ$406"),INDIRECT($A$5&amp;"!$AO$41:$AO$406"))*SUM($F$3:$I$3)</f>
        <v>24.5</v>
      </c>
      <c r="E153" s="34" cm="1">
        <f t="array" ref="E153">SUMPRODUCT(('PT Storengy'!$B$8:$I$372)*('PT Storengy'!$A$8:$A$372=$A153)*('PT Storengy'!$A$5:$H$5=$A$6)*('PT Storengy'!$B$7:$I$7=$A$7))</f>
        <v>0</v>
      </c>
      <c r="F153" s="36">
        <f t="shared" ca="1" si="19"/>
        <v>0</v>
      </c>
      <c r="G153" s="51">
        <f t="shared" ca="1" si="20"/>
        <v>0</v>
      </c>
      <c r="H153" s="35" cm="1">
        <f t="array" aca="1" ref="H153" ca="1">IF(ROUND(ROUND(G153,2)-G153,4)=0,_xlfn.XLOOKUP(G153,INDIRECT($A$4&amp;"!$G$32:$G$132"),INDIRECT($A$4&amp;"!$A$32:$A$132"),0,1,1),IF(G153&lt;0,0,(ROUNDUP(G153,2)-G153)*100*_xlfn.XLOOKUP(G153,INDIRECT($A$4&amp;"!$G$32:$G$132"),INDIRECT($A$4&amp;"!$A$32:$A$132"),0,-1,-1)+(G153-ROUNDDOWN(G153,2))*100*_xlfn.XLOOKUP(G153,INDIRECT($A$4&amp;"!$G$32:$G$132"),INDIRECT($A$4&amp;"!$A$32:$A$132"),0,1,1)))</f>
        <v>0.34064703880671676</v>
      </c>
      <c r="I153" s="84">
        <f t="shared" ca="1" si="15"/>
        <v>0</v>
      </c>
      <c r="K153" s="36">
        <f t="shared" ca="1" si="14"/>
        <v>0</v>
      </c>
      <c r="L153" s="51">
        <f t="shared" ca="1" si="16"/>
        <v>0</v>
      </c>
      <c r="M153" s="35" cm="1">
        <f t="array" aca="1" ref="M153" ca="1">IF(ROUND(ROUND(L153,2)-L153,4)=0,_xlfn.XLOOKUP(L153,INDIRECT($A$4&amp;"!$G$32:$G$132"),INDIRECT($A$4&amp;"!$A$32:$A$132"),0,1,1),IF(L153&lt;0,0,(ROUNDUP(L153,2)-L153)*100*_xlfn.XLOOKUP(L153,INDIRECT($A$4&amp;"!$G$32:$G$132"),INDIRECT($A$4&amp;"!$A$32:$A$132"),0,-1,-1)+(L153-ROUNDDOWN(L153,2))*100*_xlfn.XLOOKUP(L153,INDIRECT($A$4&amp;"!$G$32:$G$132"),INDIRECT($A$4&amp;"!$A$32:$A$132"),0,1,1)))</f>
        <v>0.34064703880671676</v>
      </c>
      <c r="N153" s="67">
        <f t="shared" ca="1" si="17"/>
        <v>0</v>
      </c>
    </row>
    <row r="154" spans="1:14" x14ac:dyDescent="0.35">
      <c r="A154" s="32">
        <f t="shared" si="18"/>
        <v>46828</v>
      </c>
      <c r="B154" s="65" cm="1">
        <f t="array" aca="1" ref="B154" ca="1">_xlfn.XLOOKUP(A154,INDIRECT($A$5&amp;"!$AJ$41:$AJ$406"),INDIRECT($A$5&amp;"!$An$41:$An$406"))*SUM($F$3:$I$3)</f>
        <v>0</v>
      </c>
      <c r="C154" s="65" cm="1">
        <f t="array" aca="1" ref="C154" ca="1">_xlfn.XLOOKUP(A154,INDIRECT($A$5&amp;"!$AJ$41:$AJ$406"),INDIRECT($A$5&amp;"!$Ak$41:$Ak$406"))*SUM($F$3:$I$3)</f>
        <v>0</v>
      </c>
      <c r="D154" s="65" cm="1">
        <f t="array" aca="1" ref="D154" ca="1">_xlfn.XLOOKUP(A154,INDIRECT($A$5&amp;"!$AJ$41:$AJ$406"),INDIRECT($A$5&amp;"!$AO$41:$AO$406"))*SUM($F$3:$I$3)</f>
        <v>24.5</v>
      </c>
      <c r="E154" s="34" cm="1">
        <f t="array" ref="E154">SUMPRODUCT(('PT Storengy'!$B$8:$I$372)*('PT Storengy'!$A$8:$A$372=$A154)*('PT Storengy'!$A$5:$H$5=$A$6)*('PT Storengy'!$B$7:$I$7=$A$7))</f>
        <v>0</v>
      </c>
      <c r="F154" s="36">
        <f t="shared" ca="1" si="19"/>
        <v>0</v>
      </c>
      <c r="G154" s="51">
        <f t="shared" ca="1" si="20"/>
        <v>0</v>
      </c>
      <c r="H154" s="35" cm="1">
        <f t="array" aca="1" ref="H154" ca="1">IF(ROUND(ROUND(G154,2)-G154,4)=0,_xlfn.XLOOKUP(G154,INDIRECT($A$4&amp;"!$G$32:$G$132"),INDIRECT($A$4&amp;"!$A$32:$A$132"),0,1,1),IF(G154&lt;0,0,(ROUNDUP(G154,2)-G154)*100*_xlfn.XLOOKUP(G154,INDIRECT($A$4&amp;"!$G$32:$G$132"),INDIRECT($A$4&amp;"!$A$32:$A$132"),0,-1,-1)+(G154-ROUNDDOWN(G154,2))*100*_xlfn.XLOOKUP(G154,INDIRECT($A$4&amp;"!$G$32:$G$132"),INDIRECT($A$4&amp;"!$A$32:$A$132"),0,1,1)))</f>
        <v>0.34064703880671676</v>
      </c>
      <c r="I154" s="84">
        <f t="shared" ca="1" si="15"/>
        <v>0</v>
      </c>
      <c r="K154" s="36">
        <f t="shared" ca="1" si="14"/>
        <v>0</v>
      </c>
      <c r="L154" s="51">
        <f t="shared" ca="1" si="16"/>
        <v>0</v>
      </c>
      <c r="M154" s="35" cm="1">
        <f t="array" aca="1" ref="M154" ca="1">IF(ROUND(ROUND(L154,2)-L154,4)=0,_xlfn.XLOOKUP(L154,INDIRECT($A$4&amp;"!$G$32:$G$132"),INDIRECT($A$4&amp;"!$A$32:$A$132"),0,1,1),IF(L154&lt;0,0,(ROUNDUP(L154,2)-L154)*100*_xlfn.XLOOKUP(L154,INDIRECT($A$4&amp;"!$G$32:$G$132"),INDIRECT($A$4&amp;"!$A$32:$A$132"),0,-1,-1)+(L154-ROUNDDOWN(L154,2))*100*_xlfn.XLOOKUP(L154,INDIRECT($A$4&amp;"!$G$32:$G$132"),INDIRECT($A$4&amp;"!$A$32:$A$132"),0,1,1)))</f>
        <v>0.34064703880671676</v>
      </c>
      <c r="N154" s="67">
        <f t="shared" ca="1" si="17"/>
        <v>0</v>
      </c>
    </row>
    <row r="155" spans="1:14" x14ac:dyDescent="0.35">
      <c r="A155" s="32">
        <f t="shared" si="18"/>
        <v>46829</v>
      </c>
      <c r="B155" s="65" cm="1">
        <f t="array" aca="1" ref="B155" ca="1">_xlfn.XLOOKUP(A155,INDIRECT($A$5&amp;"!$AJ$41:$AJ$406"),INDIRECT($A$5&amp;"!$An$41:$An$406"))*SUM($F$3:$I$3)</f>
        <v>0</v>
      </c>
      <c r="C155" s="65" cm="1">
        <f t="array" aca="1" ref="C155" ca="1">_xlfn.XLOOKUP(A155,INDIRECT($A$5&amp;"!$AJ$41:$AJ$406"),INDIRECT($A$5&amp;"!$Ak$41:$Ak$406"))*SUM($F$3:$I$3)</f>
        <v>0</v>
      </c>
      <c r="D155" s="65" cm="1">
        <f t="array" aca="1" ref="D155" ca="1">_xlfn.XLOOKUP(A155,INDIRECT($A$5&amp;"!$AJ$41:$AJ$406"),INDIRECT($A$5&amp;"!$AO$41:$AO$406"))*SUM($F$3:$I$3)</f>
        <v>24.5</v>
      </c>
      <c r="E155" s="34" cm="1">
        <f t="array" ref="E155">SUMPRODUCT(('PT Storengy'!$B$8:$I$372)*('PT Storengy'!$A$8:$A$372=$A155)*('PT Storengy'!$A$5:$H$5=$A$6)*('PT Storengy'!$B$7:$I$7=$A$7))</f>
        <v>0</v>
      </c>
      <c r="F155" s="36">
        <f t="shared" ca="1" si="19"/>
        <v>0</v>
      </c>
      <c r="G155" s="51">
        <f t="shared" ca="1" si="20"/>
        <v>0</v>
      </c>
      <c r="H155" s="35" cm="1">
        <f t="array" aca="1" ref="H155" ca="1">IF(ROUND(ROUND(G155,2)-G155,4)=0,_xlfn.XLOOKUP(G155,INDIRECT($A$4&amp;"!$G$32:$G$132"),INDIRECT($A$4&amp;"!$A$32:$A$132"),0,1,1),IF(G155&lt;0,0,(ROUNDUP(G155,2)-G155)*100*_xlfn.XLOOKUP(G155,INDIRECT($A$4&amp;"!$G$32:$G$132"),INDIRECT($A$4&amp;"!$A$32:$A$132"),0,-1,-1)+(G155-ROUNDDOWN(G155,2))*100*_xlfn.XLOOKUP(G155,INDIRECT($A$4&amp;"!$G$32:$G$132"),INDIRECT($A$4&amp;"!$A$32:$A$132"),0,1,1)))</f>
        <v>0.34064703880671676</v>
      </c>
      <c r="I155" s="84">
        <f t="shared" ca="1" si="15"/>
        <v>0</v>
      </c>
      <c r="K155" s="36">
        <f t="shared" ca="1" si="14"/>
        <v>0</v>
      </c>
      <c r="L155" s="51">
        <f t="shared" ca="1" si="16"/>
        <v>0</v>
      </c>
      <c r="M155" s="35" cm="1">
        <f t="array" aca="1" ref="M155" ca="1">IF(ROUND(ROUND(L155,2)-L155,4)=0,_xlfn.XLOOKUP(L155,INDIRECT($A$4&amp;"!$G$32:$G$132"),INDIRECT($A$4&amp;"!$A$32:$A$132"),0,1,1),IF(L155&lt;0,0,(ROUNDUP(L155,2)-L155)*100*_xlfn.XLOOKUP(L155,INDIRECT($A$4&amp;"!$G$32:$G$132"),INDIRECT($A$4&amp;"!$A$32:$A$132"),0,-1,-1)+(L155-ROUNDDOWN(L155,2))*100*_xlfn.XLOOKUP(L155,INDIRECT($A$4&amp;"!$G$32:$G$132"),INDIRECT($A$4&amp;"!$A$32:$A$132"),0,1,1)))</f>
        <v>0.34064703880671676</v>
      </c>
      <c r="N155" s="67">
        <f t="shared" ca="1" si="17"/>
        <v>0</v>
      </c>
    </row>
    <row r="156" spans="1:14" x14ac:dyDescent="0.35">
      <c r="A156" s="32">
        <f t="shared" si="18"/>
        <v>46830</v>
      </c>
      <c r="B156" s="65" cm="1">
        <f t="array" aca="1" ref="B156" ca="1">_xlfn.XLOOKUP(A156,INDIRECT($A$5&amp;"!$AJ$41:$AJ$406"),INDIRECT($A$5&amp;"!$An$41:$An$406"))*SUM($F$3:$I$3)</f>
        <v>0</v>
      </c>
      <c r="C156" s="65" cm="1">
        <f t="array" aca="1" ref="C156" ca="1">_xlfn.XLOOKUP(A156,INDIRECT($A$5&amp;"!$AJ$41:$AJ$406"),INDIRECT($A$5&amp;"!$Ak$41:$Ak$406"))*SUM($F$3:$I$3)</f>
        <v>0</v>
      </c>
      <c r="D156" s="65" cm="1">
        <f t="array" aca="1" ref="D156" ca="1">_xlfn.XLOOKUP(A156,INDIRECT($A$5&amp;"!$AJ$41:$AJ$406"),INDIRECT($A$5&amp;"!$AO$41:$AO$406"))*SUM($F$3:$I$3)</f>
        <v>24.5</v>
      </c>
      <c r="E156" s="34" cm="1">
        <f t="array" ref="E156">SUMPRODUCT(('PT Storengy'!$B$8:$I$372)*('PT Storengy'!$A$8:$A$372=$A156)*('PT Storengy'!$A$5:$H$5=$A$6)*('PT Storengy'!$B$7:$I$7=$A$7))</f>
        <v>0</v>
      </c>
      <c r="F156" s="36">
        <f t="shared" ca="1" si="19"/>
        <v>0</v>
      </c>
      <c r="G156" s="51">
        <f t="shared" ca="1" si="20"/>
        <v>0</v>
      </c>
      <c r="H156" s="35" cm="1">
        <f t="array" aca="1" ref="H156" ca="1">IF(ROUND(ROUND(G156,2)-G156,4)=0,_xlfn.XLOOKUP(G156,INDIRECT($A$4&amp;"!$G$32:$G$132"),INDIRECT($A$4&amp;"!$A$32:$A$132"),0,1,1),IF(G156&lt;0,0,(ROUNDUP(G156,2)-G156)*100*_xlfn.XLOOKUP(G156,INDIRECT($A$4&amp;"!$G$32:$G$132"),INDIRECT($A$4&amp;"!$A$32:$A$132"),0,-1,-1)+(G156-ROUNDDOWN(G156,2))*100*_xlfn.XLOOKUP(G156,INDIRECT($A$4&amp;"!$G$32:$G$132"),INDIRECT($A$4&amp;"!$A$32:$A$132"),0,1,1)))</f>
        <v>0.34064703880671676</v>
      </c>
      <c r="I156" s="84">
        <f t="shared" ca="1" si="15"/>
        <v>0</v>
      </c>
      <c r="K156" s="36">
        <f t="shared" ca="1" si="14"/>
        <v>0</v>
      </c>
      <c r="L156" s="51">
        <f t="shared" ca="1" si="16"/>
        <v>0</v>
      </c>
      <c r="M156" s="35" cm="1">
        <f t="array" aca="1" ref="M156" ca="1">IF(ROUND(ROUND(L156,2)-L156,4)=0,_xlfn.XLOOKUP(L156,INDIRECT($A$4&amp;"!$G$32:$G$132"),INDIRECT($A$4&amp;"!$A$32:$A$132"),0,1,1),IF(L156&lt;0,0,(ROUNDUP(L156,2)-L156)*100*_xlfn.XLOOKUP(L156,INDIRECT($A$4&amp;"!$G$32:$G$132"),INDIRECT($A$4&amp;"!$A$32:$A$132"),0,-1,-1)+(L156-ROUNDDOWN(L156,2))*100*_xlfn.XLOOKUP(L156,INDIRECT($A$4&amp;"!$G$32:$G$132"),INDIRECT($A$4&amp;"!$A$32:$A$132"),0,1,1)))</f>
        <v>0.34064703880671676</v>
      </c>
      <c r="N156" s="67">
        <f t="shared" ca="1" si="17"/>
        <v>0</v>
      </c>
    </row>
    <row r="157" spans="1:14" x14ac:dyDescent="0.35">
      <c r="A157" s="32">
        <f t="shared" si="18"/>
        <v>46831</v>
      </c>
      <c r="B157" s="65" cm="1">
        <f t="array" aca="1" ref="B157" ca="1">_xlfn.XLOOKUP(A157,INDIRECT($A$5&amp;"!$AJ$41:$AJ$406"),INDIRECT($A$5&amp;"!$An$41:$An$406"))*SUM($F$3:$I$3)</f>
        <v>0</v>
      </c>
      <c r="C157" s="65" cm="1">
        <f t="array" aca="1" ref="C157" ca="1">_xlfn.XLOOKUP(A157,INDIRECT($A$5&amp;"!$AJ$41:$AJ$406"),INDIRECT($A$5&amp;"!$Ak$41:$Ak$406"))*SUM($F$3:$I$3)</f>
        <v>0</v>
      </c>
      <c r="D157" s="65" cm="1">
        <f t="array" aca="1" ref="D157" ca="1">_xlfn.XLOOKUP(A157,INDIRECT($A$5&amp;"!$AJ$41:$AJ$406"),INDIRECT($A$5&amp;"!$AO$41:$AO$406"))*SUM($F$3:$I$3)</f>
        <v>24.5</v>
      </c>
      <c r="E157" s="34" cm="1">
        <f t="array" ref="E157">SUMPRODUCT(('PT Storengy'!$B$8:$I$372)*('PT Storengy'!$A$8:$A$372=$A157)*('PT Storengy'!$A$5:$H$5=$A$6)*('PT Storengy'!$B$7:$I$7=$A$7))</f>
        <v>0</v>
      </c>
      <c r="F157" s="36">
        <f t="shared" ca="1" si="19"/>
        <v>0</v>
      </c>
      <c r="G157" s="51">
        <f t="shared" ca="1" si="20"/>
        <v>0</v>
      </c>
      <c r="H157" s="35" cm="1">
        <f t="array" aca="1" ref="H157" ca="1">IF(ROUND(ROUND(G157,2)-G157,4)=0,_xlfn.XLOOKUP(G157,INDIRECT($A$4&amp;"!$G$32:$G$132"),INDIRECT($A$4&amp;"!$A$32:$A$132"),0,1,1),IF(G157&lt;0,0,(ROUNDUP(G157,2)-G157)*100*_xlfn.XLOOKUP(G157,INDIRECT($A$4&amp;"!$G$32:$G$132"),INDIRECT($A$4&amp;"!$A$32:$A$132"),0,-1,-1)+(G157-ROUNDDOWN(G157,2))*100*_xlfn.XLOOKUP(G157,INDIRECT($A$4&amp;"!$G$32:$G$132"),INDIRECT($A$4&amp;"!$A$32:$A$132"),0,1,1)))</f>
        <v>0.34064703880671676</v>
      </c>
      <c r="I157" s="84">
        <f t="shared" ca="1" si="15"/>
        <v>0</v>
      </c>
      <c r="K157" s="36">
        <f t="shared" ca="1" si="14"/>
        <v>0</v>
      </c>
      <c r="L157" s="51">
        <f t="shared" ca="1" si="16"/>
        <v>0</v>
      </c>
      <c r="M157" s="35" cm="1">
        <f t="array" aca="1" ref="M157" ca="1">IF(ROUND(ROUND(L157,2)-L157,4)=0,_xlfn.XLOOKUP(L157,INDIRECT($A$4&amp;"!$G$32:$G$132"),INDIRECT($A$4&amp;"!$A$32:$A$132"),0,1,1),IF(L157&lt;0,0,(ROUNDUP(L157,2)-L157)*100*_xlfn.XLOOKUP(L157,INDIRECT($A$4&amp;"!$G$32:$G$132"),INDIRECT($A$4&amp;"!$A$32:$A$132"),0,-1,-1)+(L157-ROUNDDOWN(L157,2))*100*_xlfn.XLOOKUP(L157,INDIRECT($A$4&amp;"!$G$32:$G$132"),INDIRECT($A$4&amp;"!$A$32:$A$132"),0,1,1)))</f>
        <v>0.34064703880671676</v>
      </c>
      <c r="N157" s="67">
        <f t="shared" ca="1" si="17"/>
        <v>0</v>
      </c>
    </row>
    <row r="158" spans="1:14" x14ac:dyDescent="0.35">
      <c r="A158" s="32">
        <f t="shared" si="18"/>
        <v>46832</v>
      </c>
      <c r="B158" s="65" cm="1">
        <f t="array" aca="1" ref="B158" ca="1">_xlfn.XLOOKUP(A158,INDIRECT($A$5&amp;"!$AJ$41:$AJ$406"),INDIRECT($A$5&amp;"!$An$41:$An$406"))*SUM($F$3:$I$3)</f>
        <v>0</v>
      </c>
      <c r="C158" s="65" cm="1">
        <f t="array" aca="1" ref="C158" ca="1">_xlfn.XLOOKUP(A158,INDIRECT($A$5&amp;"!$AJ$41:$AJ$406"),INDIRECT($A$5&amp;"!$Ak$41:$Ak$406"))*SUM($F$3:$I$3)</f>
        <v>0</v>
      </c>
      <c r="D158" s="65" cm="1">
        <f t="array" aca="1" ref="D158" ca="1">_xlfn.XLOOKUP(A158,INDIRECT($A$5&amp;"!$AJ$41:$AJ$406"),INDIRECT($A$5&amp;"!$AO$41:$AO$406"))*SUM($F$3:$I$3)</f>
        <v>24.5</v>
      </c>
      <c r="E158" s="34" cm="1">
        <f t="array" ref="E158">SUMPRODUCT(('PT Storengy'!$B$8:$I$372)*('PT Storengy'!$A$8:$A$372=$A158)*('PT Storengy'!$A$5:$H$5=$A$6)*('PT Storengy'!$B$7:$I$7=$A$7))</f>
        <v>0</v>
      </c>
      <c r="F158" s="36">
        <f t="shared" ca="1" si="19"/>
        <v>0</v>
      </c>
      <c r="G158" s="51">
        <f t="shared" ca="1" si="20"/>
        <v>0</v>
      </c>
      <c r="H158" s="35" cm="1">
        <f t="array" aca="1" ref="H158" ca="1">IF(ROUND(ROUND(G158,2)-G158,4)=0,_xlfn.XLOOKUP(G158,INDIRECT($A$4&amp;"!$G$32:$G$132"),INDIRECT($A$4&amp;"!$A$32:$A$132"),0,1,1),IF(G158&lt;0,0,(ROUNDUP(G158,2)-G158)*100*_xlfn.XLOOKUP(G158,INDIRECT($A$4&amp;"!$G$32:$G$132"),INDIRECT($A$4&amp;"!$A$32:$A$132"),0,-1,-1)+(G158-ROUNDDOWN(G158,2))*100*_xlfn.XLOOKUP(G158,INDIRECT($A$4&amp;"!$G$32:$G$132"),INDIRECT($A$4&amp;"!$A$32:$A$132"),0,1,1)))</f>
        <v>0.34064703880671676</v>
      </c>
      <c r="I158" s="84">
        <f t="shared" ca="1" si="15"/>
        <v>0</v>
      </c>
      <c r="K158" s="36">
        <f t="shared" ca="1" si="14"/>
        <v>0</v>
      </c>
      <c r="L158" s="51">
        <f t="shared" ca="1" si="16"/>
        <v>0</v>
      </c>
      <c r="M158" s="35" cm="1">
        <f t="array" aca="1" ref="M158" ca="1">IF(ROUND(ROUND(L158,2)-L158,4)=0,_xlfn.XLOOKUP(L158,INDIRECT($A$4&amp;"!$G$32:$G$132"),INDIRECT($A$4&amp;"!$A$32:$A$132"),0,1,1),IF(L158&lt;0,0,(ROUNDUP(L158,2)-L158)*100*_xlfn.XLOOKUP(L158,INDIRECT($A$4&amp;"!$G$32:$G$132"),INDIRECT($A$4&amp;"!$A$32:$A$132"),0,-1,-1)+(L158-ROUNDDOWN(L158,2))*100*_xlfn.XLOOKUP(L158,INDIRECT($A$4&amp;"!$G$32:$G$132"),INDIRECT($A$4&amp;"!$A$32:$A$132"),0,1,1)))</f>
        <v>0.34064703880671676</v>
      </c>
      <c r="N158" s="67">
        <f t="shared" ca="1" si="17"/>
        <v>0</v>
      </c>
    </row>
    <row r="159" spans="1:14" x14ac:dyDescent="0.35">
      <c r="A159" s="32">
        <f t="shared" si="18"/>
        <v>46833</v>
      </c>
      <c r="B159" s="65" cm="1">
        <f t="array" aca="1" ref="B159" ca="1">_xlfn.XLOOKUP(A159,INDIRECT($A$5&amp;"!$AJ$41:$AJ$406"),INDIRECT($A$5&amp;"!$An$41:$An$406"))*SUM($F$3:$I$3)</f>
        <v>0</v>
      </c>
      <c r="C159" s="65" cm="1">
        <f t="array" aca="1" ref="C159" ca="1">_xlfn.XLOOKUP(A159,INDIRECT($A$5&amp;"!$AJ$41:$AJ$406"),INDIRECT($A$5&amp;"!$Ak$41:$Ak$406"))*SUM($F$3:$I$3)</f>
        <v>0</v>
      </c>
      <c r="D159" s="65" cm="1">
        <f t="array" aca="1" ref="D159" ca="1">_xlfn.XLOOKUP(A159,INDIRECT($A$5&amp;"!$AJ$41:$AJ$406"),INDIRECT($A$5&amp;"!$AO$41:$AO$406"))*SUM($F$3:$I$3)</f>
        <v>24.5</v>
      </c>
      <c r="E159" s="34" cm="1">
        <f t="array" ref="E159">SUMPRODUCT(('PT Storengy'!$B$8:$I$372)*('PT Storengy'!$A$8:$A$372=$A159)*('PT Storengy'!$A$5:$H$5=$A$6)*('PT Storengy'!$B$7:$I$7=$A$7))</f>
        <v>0</v>
      </c>
      <c r="F159" s="36">
        <f t="shared" ca="1" si="19"/>
        <v>0</v>
      </c>
      <c r="G159" s="51">
        <f t="shared" ca="1" si="20"/>
        <v>0</v>
      </c>
      <c r="H159" s="35" cm="1">
        <f t="array" aca="1" ref="H159" ca="1">IF(ROUND(ROUND(G159,2)-G159,4)=0,_xlfn.XLOOKUP(G159,INDIRECT($A$4&amp;"!$G$32:$G$132"),INDIRECT($A$4&amp;"!$A$32:$A$132"),0,1,1),IF(G159&lt;0,0,(ROUNDUP(G159,2)-G159)*100*_xlfn.XLOOKUP(G159,INDIRECT($A$4&amp;"!$G$32:$G$132"),INDIRECT($A$4&amp;"!$A$32:$A$132"),0,-1,-1)+(G159-ROUNDDOWN(G159,2))*100*_xlfn.XLOOKUP(G159,INDIRECT($A$4&amp;"!$G$32:$G$132"),INDIRECT($A$4&amp;"!$A$32:$A$132"),0,1,1)))</f>
        <v>0.34064703880671676</v>
      </c>
      <c r="I159" s="84">
        <f t="shared" ca="1" si="15"/>
        <v>0</v>
      </c>
      <c r="K159" s="36">
        <f t="shared" ca="1" si="14"/>
        <v>0</v>
      </c>
      <c r="L159" s="51">
        <f t="shared" ca="1" si="16"/>
        <v>0</v>
      </c>
      <c r="M159" s="35" cm="1">
        <f t="array" aca="1" ref="M159" ca="1">IF(ROUND(ROUND(L159,2)-L159,4)=0,_xlfn.XLOOKUP(L159,INDIRECT($A$4&amp;"!$G$32:$G$132"),INDIRECT($A$4&amp;"!$A$32:$A$132"),0,1,1),IF(L159&lt;0,0,(ROUNDUP(L159,2)-L159)*100*_xlfn.XLOOKUP(L159,INDIRECT($A$4&amp;"!$G$32:$G$132"),INDIRECT($A$4&amp;"!$A$32:$A$132"),0,-1,-1)+(L159-ROUNDDOWN(L159,2))*100*_xlfn.XLOOKUP(L159,INDIRECT($A$4&amp;"!$G$32:$G$132"),INDIRECT($A$4&amp;"!$A$32:$A$132"),0,1,1)))</f>
        <v>0.34064703880671676</v>
      </c>
      <c r="N159" s="67">
        <f t="shared" ca="1" si="17"/>
        <v>0</v>
      </c>
    </row>
    <row r="160" spans="1:14" x14ac:dyDescent="0.35">
      <c r="A160" s="32">
        <f t="shared" si="18"/>
        <v>46834</v>
      </c>
      <c r="B160" s="65" cm="1">
        <f t="array" aca="1" ref="B160" ca="1">_xlfn.XLOOKUP(A160,INDIRECT($A$5&amp;"!$AJ$41:$AJ$406"),INDIRECT($A$5&amp;"!$An$41:$An$406"))*SUM($F$3:$I$3)</f>
        <v>0</v>
      </c>
      <c r="C160" s="65" cm="1">
        <f t="array" aca="1" ref="C160" ca="1">_xlfn.XLOOKUP(A160,INDIRECT($A$5&amp;"!$AJ$41:$AJ$406"),INDIRECT($A$5&amp;"!$Ak$41:$Ak$406"))*SUM($F$3:$I$3)</f>
        <v>0</v>
      </c>
      <c r="D160" s="65" cm="1">
        <f t="array" aca="1" ref="D160" ca="1">_xlfn.XLOOKUP(A160,INDIRECT($A$5&amp;"!$AJ$41:$AJ$406"),INDIRECT($A$5&amp;"!$AO$41:$AO$406"))*SUM($F$3:$I$3)</f>
        <v>24.5</v>
      </c>
      <c r="E160" s="34" cm="1">
        <f t="array" ref="E160">SUMPRODUCT(('PT Storengy'!$B$8:$I$372)*('PT Storengy'!$A$8:$A$372=$A160)*('PT Storengy'!$A$5:$H$5=$A$6)*('PT Storengy'!$B$7:$I$7=$A$7))</f>
        <v>0</v>
      </c>
      <c r="F160" s="36">
        <f t="shared" ca="1" si="19"/>
        <v>0</v>
      </c>
      <c r="G160" s="51">
        <f t="shared" ca="1" si="20"/>
        <v>0</v>
      </c>
      <c r="H160" s="35" cm="1">
        <f t="array" aca="1" ref="H160" ca="1">IF(ROUND(ROUND(G160,2)-G160,4)=0,_xlfn.XLOOKUP(G160,INDIRECT($A$4&amp;"!$G$32:$G$132"),INDIRECT($A$4&amp;"!$A$32:$A$132"),0,1,1),IF(G160&lt;0,0,(ROUNDUP(G160,2)-G160)*100*_xlfn.XLOOKUP(G160,INDIRECT($A$4&amp;"!$G$32:$G$132"),INDIRECT($A$4&amp;"!$A$32:$A$132"),0,-1,-1)+(G160-ROUNDDOWN(G160,2))*100*_xlfn.XLOOKUP(G160,INDIRECT($A$4&amp;"!$G$32:$G$132"),INDIRECT($A$4&amp;"!$A$32:$A$132"),0,1,1)))</f>
        <v>0.34064703880671676</v>
      </c>
      <c r="I160" s="84">
        <f t="shared" ca="1" si="15"/>
        <v>0</v>
      </c>
      <c r="K160" s="36">
        <f t="shared" ca="1" si="14"/>
        <v>0</v>
      </c>
      <c r="L160" s="51">
        <f t="shared" ca="1" si="16"/>
        <v>0</v>
      </c>
      <c r="M160" s="35" cm="1">
        <f t="array" aca="1" ref="M160" ca="1">IF(ROUND(ROUND(L160,2)-L160,4)=0,_xlfn.XLOOKUP(L160,INDIRECT($A$4&amp;"!$G$32:$G$132"),INDIRECT($A$4&amp;"!$A$32:$A$132"),0,1,1),IF(L160&lt;0,0,(ROUNDUP(L160,2)-L160)*100*_xlfn.XLOOKUP(L160,INDIRECT($A$4&amp;"!$G$32:$G$132"),INDIRECT($A$4&amp;"!$A$32:$A$132"),0,-1,-1)+(L160-ROUNDDOWN(L160,2))*100*_xlfn.XLOOKUP(L160,INDIRECT($A$4&amp;"!$G$32:$G$132"),INDIRECT($A$4&amp;"!$A$32:$A$132"),0,1,1)))</f>
        <v>0.34064703880671676</v>
      </c>
      <c r="N160" s="67">
        <f t="shared" ca="1" si="17"/>
        <v>0</v>
      </c>
    </row>
    <row r="161" spans="1:14" x14ac:dyDescent="0.35">
      <c r="A161" s="32">
        <f t="shared" si="18"/>
        <v>46835</v>
      </c>
      <c r="B161" s="65" cm="1">
        <f t="array" aca="1" ref="B161" ca="1">_xlfn.XLOOKUP(A161,INDIRECT($A$5&amp;"!$AJ$41:$AJ$406"),INDIRECT($A$5&amp;"!$An$41:$An$406"))*SUM($F$3:$I$3)</f>
        <v>0</v>
      </c>
      <c r="C161" s="65" cm="1">
        <f t="array" aca="1" ref="C161" ca="1">_xlfn.XLOOKUP(A161,INDIRECT($A$5&amp;"!$AJ$41:$AJ$406"),INDIRECT($A$5&amp;"!$Ak$41:$Ak$406"))*SUM($F$3:$I$3)</f>
        <v>0</v>
      </c>
      <c r="D161" s="65" cm="1">
        <f t="array" aca="1" ref="D161" ca="1">_xlfn.XLOOKUP(A161,INDIRECT($A$5&amp;"!$AJ$41:$AJ$406"),INDIRECT($A$5&amp;"!$AO$41:$AO$406"))*SUM($F$3:$I$3)</f>
        <v>24.5</v>
      </c>
      <c r="E161" s="34" cm="1">
        <f t="array" ref="E161">SUMPRODUCT(('PT Storengy'!$B$8:$I$372)*('PT Storengy'!$A$8:$A$372=$A161)*('PT Storengy'!$A$5:$H$5=$A$6)*('PT Storengy'!$B$7:$I$7=$A$7))</f>
        <v>0</v>
      </c>
      <c r="F161" s="36">
        <f t="shared" ca="1" si="19"/>
        <v>0</v>
      </c>
      <c r="G161" s="51">
        <f t="shared" ca="1" si="20"/>
        <v>0</v>
      </c>
      <c r="H161" s="35" cm="1">
        <f t="array" aca="1" ref="H161" ca="1">IF(ROUND(ROUND(G161,2)-G161,4)=0,_xlfn.XLOOKUP(G161,INDIRECT($A$4&amp;"!$G$32:$G$132"),INDIRECT($A$4&amp;"!$A$32:$A$132"),0,1,1),IF(G161&lt;0,0,(ROUNDUP(G161,2)-G161)*100*_xlfn.XLOOKUP(G161,INDIRECT($A$4&amp;"!$G$32:$G$132"),INDIRECT($A$4&amp;"!$A$32:$A$132"),0,-1,-1)+(G161-ROUNDDOWN(G161,2))*100*_xlfn.XLOOKUP(G161,INDIRECT($A$4&amp;"!$G$32:$G$132"),INDIRECT($A$4&amp;"!$A$32:$A$132"),0,1,1)))</f>
        <v>0.34064703880671676</v>
      </c>
      <c r="I161" s="84">
        <f t="shared" ca="1" si="15"/>
        <v>0</v>
      </c>
      <c r="K161" s="36">
        <f t="shared" ca="1" si="14"/>
        <v>0</v>
      </c>
      <c r="L161" s="51">
        <f t="shared" ca="1" si="16"/>
        <v>0</v>
      </c>
      <c r="M161" s="35" cm="1">
        <f t="array" aca="1" ref="M161" ca="1">IF(ROUND(ROUND(L161,2)-L161,4)=0,_xlfn.XLOOKUP(L161,INDIRECT($A$4&amp;"!$G$32:$G$132"),INDIRECT($A$4&amp;"!$A$32:$A$132"),0,1,1),IF(L161&lt;0,0,(ROUNDUP(L161,2)-L161)*100*_xlfn.XLOOKUP(L161,INDIRECT($A$4&amp;"!$G$32:$G$132"),INDIRECT($A$4&amp;"!$A$32:$A$132"),0,-1,-1)+(L161-ROUNDDOWN(L161,2))*100*_xlfn.XLOOKUP(L161,INDIRECT($A$4&amp;"!$G$32:$G$132"),INDIRECT($A$4&amp;"!$A$32:$A$132"),0,1,1)))</f>
        <v>0.34064703880671676</v>
      </c>
      <c r="N161" s="67">
        <f t="shared" ca="1" si="17"/>
        <v>0</v>
      </c>
    </row>
    <row r="162" spans="1:14" x14ac:dyDescent="0.35">
      <c r="A162" s="32">
        <f t="shared" si="18"/>
        <v>46836</v>
      </c>
      <c r="B162" s="65" cm="1">
        <f t="array" aca="1" ref="B162" ca="1">_xlfn.XLOOKUP(A162,INDIRECT($A$5&amp;"!$AJ$41:$AJ$406"),INDIRECT($A$5&amp;"!$An$41:$An$406"))*SUM($F$3:$I$3)</f>
        <v>0</v>
      </c>
      <c r="C162" s="65" cm="1">
        <f t="array" aca="1" ref="C162" ca="1">_xlfn.XLOOKUP(A162,INDIRECT($A$5&amp;"!$AJ$41:$AJ$406"),INDIRECT($A$5&amp;"!$Ak$41:$Ak$406"))*SUM($F$3:$I$3)</f>
        <v>0</v>
      </c>
      <c r="D162" s="65" cm="1">
        <f t="array" aca="1" ref="D162" ca="1">_xlfn.XLOOKUP(A162,INDIRECT($A$5&amp;"!$AJ$41:$AJ$406"),INDIRECT($A$5&amp;"!$AO$41:$AO$406"))*SUM($F$3:$I$3)</f>
        <v>24.5</v>
      </c>
      <c r="E162" s="34" cm="1">
        <f t="array" ref="E162">SUMPRODUCT(('PT Storengy'!$B$8:$I$372)*('PT Storengy'!$A$8:$A$372=$A162)*('PT Storengy'!$A$5:$H$5=$A$6)*('PT Storengy'!$B$7:$I$7=$A$7))</f>
        <v>0</v>
      </c>
      <c r="F162" s="36">
        <f t="shared" ca="1" si="19"/>
        <v>0</v>
      </c>
      <c r="G162" s="51">
        <f t="shared" ca="1" si="20"/>
        <v>0</v>
      </c>
      <c r="H162" s="35" cm="1">
        <f t="array" aca="1" ref="H162" ca="1">IF(ROUND(ROUND(G162,2)-G162,4)=0,_xlfn.XLOOKUP(G162,INDIRECT($A$4&amp;"!$G$32:$G$132"),INDIRECT($A$4&amp;"!$A$32:$A$132"),0,1,1),IF(G162&lt;0,0,(ROUNDUP(G162,2)-G162)*100*_xlfn.XLOOKUP(G162,INDIRECT($A$4&amp;"!$G$32:$G$132"),INDIRECT($A$4&amp;"!$A$32:$A$132"),0,-1,-1)+(G162-ROUNDDOWN(G162,2))*100*_xlfn.XLOOKUP(G162,INDIRECT($A$4&amp;"!$G$32:$G$132"),INDIRECT($A$4&amp;"!$A$32:$A$132"),0,1,1)))</f>
        <v>0.34064703880671676</v>
      </c>
      <c r="I162" s="84">
        <f t="shared" ca="1" si="15"/>
        <v>0</v>
      </c>
      <c r="K162" s="36">
        <f t="shared" ca="1" si="14"/>
        <v>0</v>
      </c>
      <c r="L162" s="51">
        <f t="shared" ca="1" si="16"/>
        <v>0</v>
      </c>
      <c r="M162" s="35" cm="1">
        <f t="array" aca="1" ref="M162" ca="1">IF(ROUND(ROUND(L162,2)-L162,4)=0,_xlfn.XLOOKUP(L162,INDIRECT($A$4&amp;"!$G$32:$G$132"),INDIRECT($A$4&amp;"!$A$32:$A$132"),0,1,1),IF(L162&lt;0,0,(ROUNDUP(L162,2)-L162)*100*_xlfn.XLOOKUP(L162,INDIRECT($A$4&amp;"!$G$32:$G$132"),INDIRECT($A$4&amp;"!$A$32:$A$132"),0,-1,-1)+(L162-ROUNDDOWN(L162,2))*100*_xlfn.XLOOKUP(L162,INDIRECT($A$4&amp;"!$G$32:$G$132"),INDIRECT($A$4&amp;"!$A$32:$A$132"),0,1,1)))</f>
        <v>0.34064703880671676</v>
      </c>
      <c r="N162" s="67">
        <f t="shared" ca="1" si="17"/>
        <v>0</v>
      </c>
    </row>
    <row r="163" spans="1:14" x14ac:dyDescent="0.35">
      <c r="A163" s="32">
        <f t="shared" si="18"/>
        <v>46837</v>
      </c>
      <c r="B163" s="65" cm="1">
        <f t="array" aca="1" ref="B163" ca="1">_xlfn.XLOOKUP(A163,INDIRECT($A$5&amp;"!$AJ$41:$AJ$406"),INDIRECT($A$5&amp;"!$An$41:$An$406"))*SUM($F$3:$I$3)</f>
        <v>0</v>
      </c>
      <c r="C163" s="65" cm="1">
        <f t="array" aca="1" ref="C163" ca="1">_xlfn.XLOOKUP(A163,INDIRECT($A$5&amp;"!$AJ$41:$AJ$406"),INDIRECT($A$5&amp;"!$Ak$41:$Ak$406"))*SUM($F$3:$I$3)</f>
        <v>0</v>
      </c>
      <c r="D163" s="65" cm="1">
        <f t="array" aca="1" ref="D163" ca="1">_xlfn.XLOOKUP(A163,INDIRECT($A$5&amp;"!$AJ$41:$AJ$406"),INDIRECT($A$5&amp;"!$AO$41:$AO$406"))*SUM($F$3:$I$3)</f>
        <v>24.5</v>
      </c>
      <c r="E163" s="34" cm="1">
        <f t="array" ref="E163">SUMPRODUCT(('PT Storengy'!$B$8:$I$372)*('PT Storengy'!$A$8:$A$372=$A163)*('PT Storengy'!$A$5:$H$5=$A$6)*('PT Storengy'!$B$7:$I$7=$A$7))</f>
        <v>0</v>
      </c>
      <c r="F163" s="36">
        <f t="shared" ca="1" si="19"/>
        <v>0</v>
      </c>
      <c r="G163" s="51">
        <f t="shared" ca="1" si="20"/>
        <v>0</v>
      </c>
      <c r="H163" s="35" cm="1">
        <f t="array" aca="1" ref="H163" ca="1">IF(ROUND(ROUND(G163,2)-G163,4)=0,_xlfn.XLOOKUP(G163,INDIRECT($A$4&amp;"!$G$32:$G$132"),INDIRECT($A$4&amp;"!$A$32:$A$132"),0,1,1),IF(G163&lt;0,0,(ROUNDUP(G163,2)-G163)*100*_xlfn.XLOOKUP(G163,INDIRECT($A$4&amp;"!$G$32:$G$132"),INDIRECT($A$4&amp;"!$A$32:$A$132"),0,-1,-1)+(G163-ROUNDDOWN(G163,2))*100*_xlfn.XLOOKUP(G163,INDIRECT($A$4&amp;"!$G$32:$G$132"),INDIRECT($A$4&amp;"!$A$32:$A$132"),0,1,1)))</f>
        <v>0.34064703880671676</v>
      </c>
      <c r="I163" s="84">
        <f t="shared" ca="1" si="15"/>
        <v>0</v>
      </c>
      <c r="K163" s="36">
        <f t="shared" ca="1" si="14"/>
        <v>0</v>
      </c>
      <c r="L163" s="51">
        <f t="shared" ca="1" si="16"/>
        <v>0</v>
      </c>
      <c r="M163" s="35" cm="1">
        <f t="array" aca="1" ref="M163" ca="1">IF(ROUND(ROUND(L163,2)-L163,4)=0,_xlfn.XLOOKUP(L163,INDIRECT($A$4&amp;"!$G$32:$G$132"),INDIRECT($A$4&amp;"!$A$32:$A$132"),0,1,1),IF(L163&lt;0,0,(ROUNDUP(L163,2)-L163)*100*_xlfn.XLOOKUP(L163,INDIRECT($A$4&amp;"!$G$32:$G$132"),INDIRECT($A$4&amp;"!$A$32:$A$132"),0,-1,-1)+(L163-ROUNDDOWN(L163,2))*100*_xlfn.XLOOKUP(L163,INDIRECT($A$4&amp;"!$G$32:$G$132"),INDIRECT($A$4&amp;"!$A$32:$A$132"),0,1,1)))</f>
        <v>0.34064703880671676</v>
      </c>
      <c r="N163" s="67">
        <f t="shared" ca="1" si="17"/>
        <v>0</v>
      </c>
    </row>
    <row r="164" spans="1:14" x14ac:dyDescent="0.35">
      <c r="A164" s="32">
        <f t="shared" si="18"/>
        <v>46838</v>
      </c>
      <c r="B164" s="65" cm="1">
        <f t="array" aca="1" ref="B164" ca="1">_xlfn.XLOOKUP(A164,INDIRECT($A$5&amp;"!$AJ$41:$AJ$406"),INDIRECT($A$5&amp;"!$An$41:$An$406"))*SUM($F$3:$I$3)</f>
        <v>0</v>
      </c>
      <c r="C164" s="65" cm="1">
        <f t="array" aca="1" ref="C164" ca="1">_xlfn.XLOOKUP(A164,INDIRECT($A$5&amp;"!$AJ$41:$AJ$406"),INDIRECT($A$5&amp;"!$Ak$41:$Ak$406"))*SUM($F$3:$I$3)</f>
        <v>0</v>
      </c>
      <c r="D164" s="65" cm="1">
        <f t="array" aca="1" ref="D164" ca="1">_xlfn.XLOOKUP(A164,INDIRECT($A$5&amp;"!$AJ$41:$AJ$406"),INDIRECT($A$5&amp;"!$AO$41:$AO$406"))*SUM($F$3:$I$3)</f>
        <v>24.5</v>
      </c>
      <c r="E164" s="34" cm="1">
        <f t="array" ref="E164">SUMPRODUCT(('PT Storengy'!$B$8:$I$372)*('PT Storengy'!$A$8:$A$372=$A164)*('PT Storengy'!$A$5:$H$5=$A$6)*('PT Storengy'!$B$7:$I$7=$A$7))</f>
        <v>0</v>
      </c>
      <c r="F164" s="36">
        <f t="shared" ca="1" si="19"/>
        <v>0</v>
      </c>
      <c r="G164" s="51">
        <f t="shared" ca="1" si="20"/>
        <v>0</v>
      </c>
      <c r="H164" s="35" cm="1">
        <f t="array" aca="1" ref="H164" ca="1">IF(ROUND(ROUND(G164,2)-G164,4)=0,_xlfn.XLOOKUP(G164,INDIRECT($A$4&amp;"!$G$32:$G$132"),INDIRECT($A$4&amp;"!$A$32:$A$132"),0,1,1),IF(G164&lt;0,0,(ROUNDUP(G164,2)-G164)*100*_xlfn.XLOOKUP(G164,INDIRECT($A$4&amp;"!$G$32:$G$132"),INDIRECT($A$4&amp;"!$A$32:$A$132"),0,-1,-1)+(G164-ROUNDDOWN(G164,2))*100*_xlfn.XLOOKUP(G164,INDIRECT($A$4&amp;"!$G$32:$G$132"),INDIRECT($A$4&amp;"!$A$32:$A$132"),0,1,1)))</f>
        <v>0.34064703880671676</v>
      </c>
      <c r="I164" s="84">
        <f t="shared" ca="1" si="15"/>
        <v>0</v>
      </c>
      <c r="K164" s="36">
        <f t="shared" ca="1" si="14"/>
        <v>0</v>
      </c>
      <c r="L164" s="51">
        <f t="shared" ca="1" si="16"/>
        <v>0</v>
      </c>
      <c r="M164" s="35" cm="1">
        <f t="array" aca="1" ref="M164" ca="1">IF(ROUND(ROUND(L164,2)-L164,4)=0,_xlfn.XLOOKUP(L164,INDIRECT($A$4&amp;"!$G$32:$G$132"),INDIRECT($A$4&amp;"!$A$32:$A$132"),0,1,1),IF(L164&lt;0,0,(ROUNDUP(L164,2)-L164)*100*_xlfn.XLOOKUP(L164,INDIRECT($A$4&amp;"!$G$32:$G$132"),INDIRECT($A$4&amp;"!$A$32:$A$132"),0,-1,-1)+(L164-ROUNDDOWN(L164,2))*100*_xlfn.XLOOKUP(L164,INDIRECT($A$4&amp;"!$G$32:$G$132"),INDIRECT($A$4&amp;"!$A$32:$A$132"),0,1,1)))</f>
        <v>0.34064703880671676</v>
      </c>
      <c r="N164" s="67">
        <f t="shared" ca="1" si="17"/>
        <v>0</v>
      </c>
    </row>
    <row r="165" spans="1:14" x14ac:dyDescent="0.35">
      <c r="A165" s="32">
        <f t="shared" si="18"/>
        <v>46839</v>
      </c>
      <c r="B165" s="65" cm="1">
        <f t="array" aca="1" ref="B165" ca="1">_xlfn.XLOOKUP(A165,INDIRECT($A$5&amp;"!$AJ$41:$AJ$406"),INDIRECT($A$5&amp;"!$An$41:$An$406"))*SUM($F$3:$I$3)</f>
        <v>0</v>
      </c>
      <c r="C165" s="65" cm="1">
        <f t="array" aca="1" ref="C165" ca="1">_xlfn.XLOOKUP(A165,INDIRECT($A$5&amp;"!$AJ$41:$AJ$406"),INDIRECT($A$5&amp;"!$Ak$41:$Ak$406"))*SUM($F$3:$I$3)</f>
        <v>0</v>
      </c>
      <c r="D165" s="65" cm="1">
        <f t="array" aca="1" ref="D165" ca="1">_xlfn.XLOOKUP(A165,INDIRECT($A$5&amp;"!$AJ$41:$AJ$406"),INDIRECT($A$5&amp;"!$AO$41:$AO$406"))*SUM($F$3:$I$3)</f>
        <v>24.5</v>
      </c>
      <c r="E165" s="34" cm="1">
        <f t="array" ref="E165">SUMPRODUCT(('PT Storengy'!$B$8:$I$372)*('PT Storengy'!$A$8:$A$372=$A165)*('PT Storengy'!$A$5:$H$5=$A$6)*('PT Storengy'!$B$7:$I$7=$A$7))</f>
        <v>0</v>
      </c>
      <c r="F165" s="36">
        <f t="shared" ca="1" si="19"/>
        <v>0</v>
      </c>
      <c r="G165" s="51">
        <f t="shared" ca="1" si="20"/>
        <v>0</v>
      </c>
      <c r="H165" s="35" cm="1">
        <f t="array" aca="1" ref="H165" ca="1">IF(ROUND(ROUND(G165,2)-G165,4)=0,_xlfn.XLOOKUP(G165,INDIRECT($A$4&amp;"!$G$32:$G$132"),INDIRECT($A$4&amp;"!$A$32:$A$132"),0,1,1),IF(G165&lt;0,0,(ROUNDUP(G165,2)-G165)*100*_xlfn.XLOOKUP(G165,INDIRECT($A$4&amp;"!$G$32:$G$132"),INDIRECT($A$4&amp;"!$A$32:$A$132"),0,-1,-1)+(G165-ROUNDDOWN(G165,2))*100*_xlfn.XLOOKUP(G165,INDIRECT($A$4&amp;"!$G$32:$G$132"),INDIRECT($A$4&amp;"!$A$32:$A$132"),0,1,1)))</f>
        <v>0.34064703880671676</v>
      </c>
      <c r="I165" s="84">
        <f t="shared" ca="1" si="15"/>
        <v>0</v>
      </c>
      <c r="K165" s="36">
        <f t="shared" ca="1" si="14"/>
        <v>0</v>
      </c>
      <c r="L165" s="51">
        <f t="shared" ca="1" si="16"/>
        <v>0</v>
      </c>
      <c r="M165" s="35" cm="1">
        <f t="array" aca="1" ref="M165" ca="1">IF(ROUND(ROUND(L165,2)-L165,4)=0,_xlfn.XLOOKUP(L165,INDIRECT($A$4&amp;"!$G$32:$G$132"),INDIRECT($A$4&amp;"!$A$32:$A$132"),0,1,1),IF(L165&lt;0,0,(ROUNDUP(L165,2)-L165)*100*_xlfn.XLOOKUP(L165,INDIRECT($A$4&amp;"!$G$32:$G$132"),INDIRECT($A$4&amp;"!$A$32:$A$132"),0,-1,-1)+(L165-ROUNDDOWN(L165,2))*100*_xlfn.XLOOKUP(L165,INDIRECT($A$4&amp;"!$G$32:$G$132"),INDIRECT($A$4&amp;"!$A$32:$A$132"),0,1,1)))</f>
        <v>0.34064703880671676</v>
      </c>
      <c r="N165" s="67">
        <f t="shared" ca="1" si="17"/>
        <v>0</v>
      </c>
    </row>
    <row r="166" spans="1:14" x14ac:dyDescent="0.35">
      <c r="A166" s="32">
        <f t="shared" si="18"/>
        <v>46840</v>
      </c>
      <c r="B166" s="65" cm="1">
        <f t="array" aca="1" ref="B166" ca="1">_xlfn.XLOOKUP(A166,INDIRECT($A$5&amp;"!$AJ$41:$AJ$406"),INDIRECT($A$5&amp;"!$An$41:$An$406"))*SUM($F$3:$I$3)</f>
        <v>0</v>
      </c>
      <c r="C166" s="65" cm="1">
        <f t="array" aca="1" ref="C166" ca="1">_xlfn.XLOOKUP(A166,INDIRECT($A$5&amp;"!$AJ$41:$AJ$406"),INDIRECT($A$5&amp;"!$Ak$41:$Ak$406"))*SUM($F$3:$I$3)</f>
        <v>0</v>
      </c>
      <c r="D166" s="65" cm="1">
        <f t="array" aca="1" ref="D166" ca="1">_xlfn.XLOOKUP(A166,INDIRECT($A$5&amp;"!$AJ$41:$AJ$406"),INDIRECT($A$5&amp;"!$AO$41:$AO$406"))*SUM($F$3:$I$3)</f>
        <v>24.5</v>
      </c>
      <c r="E166" s="34" cm="1">
        <f t="array" ref="E166">SUMPRODUCT(('PT Storengy'!$B$8:$I$372)*('PT Storengy'!$A$8:$A$372=$A166)*('PT Storengy'!$A$5:$H$5=$A$6)*('PT Storengy'!$B$7:$I$7=$A$7))</f>
        <v>0</v>
      </c>
      <c r="F166" s="36">
        <f t="shared" ca="1" si="19"/>
        <v>0</v>
      </c>
      <c r="G166" s="51">
        <f t="shared" ca="1" si="20"/>
        <v>0</v>
      </c>
      <c r="H166" s="35" cm="1">
        <f t="array" aca="1" ref="H166" ca="1">IF(ROUND(ROUND(G166,2)-G166,4)=0,_xlfn.XLOOKUP(G166,INDIRECT($A$4&amp;"!$G$32:$G$132"),INDIRECT($A$4&amp;"!$A$32:$A$132"),0,1,1),IF(G166&lt;0,0,(ROUNDUP(G166,2)-G166)*100*_xlfn.XLOOKUP(G166,INDIRECT($A$4&amp;"!$G$32:$G$132"),INDIRECT($A$4&amp;"!$A$32:$A$132"),0,-1,-1)+(G166-ROUNDDOWN(G166,2))*100*_xlfn.XLOOKUP(G166,INDIRECT($A$4&amp;"!$G$32:$G$132"),INDIRECT($A$4&amp;"!$A$32:$A$132"),0,1,1)))</f>
        <v>0.34064703880671676</v>
      </c>
      <c r="I166" s="84">
        <f t="shared" ca="1" si="15"/>
        <v>0</v>
      </c>
      <c r="K166" s="36">
        <f t="shared" ca="1" si="14"/>
        <v>0</v>
      </c>
      <c r="L166" s="51">
        <f t="shared" ca="1" si="16"/>
        <v>0</v>
      </c>
      <c r="M166" s="35" cm="1">
        <f t="array" aca="1" ref="M166" ca="1">IF(ROUND(ROUND(L166,2)-L166,4)=0,_xlfn.XLOOKUP(L166,INDIRECT($A$4&amp;"!$G$32:$G$132"),INDIRECT($A$4&amp;"!$A$32:$A$132"),0,1,1),IF(L166&lt;0,0,(ROUNDUP(L166,2)-L166)*100*_xlfn.XLOOKUP(L166,INDIRECT($A$4&amp;"!$G$32:$G$132"),INDIRECT($A$4&amp;"!$A$32:$A$132"),0,-1,-1)+(L166-ROUNDDOWN(L166,2))*100*_xlfn.XLOOKUP(L166,INDIRECT($A$4&amp;"!$G$32:$G$132"),INDIRECT($A$4&amp;"!$A$32:$A$132"),0,1,1)))</f>
        <v>0.34064703880671676</v>
      </c>
      <c r="N166" s="67">
        <f t="shared" ca="1" si="17"/>
        <v>0</v>
      </c>
    </row>
    <row r="167" spans="1:14" x14ac:dyDescent="0.35">
      <c r="A167" s="32">
        <f t="shared" si="18"/>
        <v>46841</v>
      </c>
      <c r="B167" s="65" cm="1">
        <f t="array" aca="1" ref="B167" ca="1">_xlfn.XLOOKUP(A167,INDIRECT($A$5&amp;"!$AJ$41:$AJ$406"),INDIRECT($A$5&amp;"!$An$41:$An$406"))*SUM($F$3:$I$3)</f>
        <v>0</v>
      </c>
      <c r="C167" s="65" cm="1">
        <f t="array" aca="1" ref="C167" ca="1">_xlfn.XLOOKUP(A167,INDIRECT($A$5&amp;"!$AJ$41:$AJ$406"),INDIRECT($A$5&amp;"!$Ak$41:$Ak$406"))*SUM($F$3:$I$3)</f>
        <v>0</v>
      </c>
      <c r="D167" s="65" cm="1">
        <f t="array" aca="1" ref="D167" ca="1">_xlfn.XLOOKUP(A167,INDIRECT($A$5&amp;"!$AJ$41:$AJ$406"),INDIRECT($A$5&amp;"!$AO$41:$AO$406"))*SUM($F$3:$I$3)</f>
        <v>24.5</v>
      </c>
      <c r="E167" s="34" cm="1">
        <f t="array" ref="E167">SUMPRODUCT(('PT Storengy'!$B$8:$I$372)*('PT Storengy'!$A$8:$A$372=$A167)*('PT Storengy'!$A$5:$H$5=$A$6)*('PT Storengy'!$B$7:$I$7=$A$7))</f>
        <v>0</v>
      </c>
      <c r="F167" s="36">
        <f t="shared" ca="1" si="19"/>
        <v>0</v>
      </c>
      <c r="G167" s="51">
        <f t="shared" ca="1" si="20"/>
        <v>0</v>
      </c>
      <c r="H167" s="35" cm="1">
        <f t="array" aca="1" ref="H167" ca="1">IF(ROUND(ROUND(G167,2)-G167,4)=0,_xlfn.XLOOKUP(G167,INDIRECT($A$4&amp;"!$G$32:$G$132"),INDIRECT($A$4&amp;"!$A$32:$A$132"),0,1,1),IF(G167&lt;0,0,(ROUNDUP(G167,2)-G167)*100*_xlfn.XLOOKUP(G167,INDIRECT($A$4&amp;"!$G$32:$G$132"),INDIRECT($A$4&amp;"!$A$32:$A$132"),0,-1,-1)+(G167-ROUNDDOWN(G167,2))*100*_xlfn.XLOOKUP(G167,INDIRECT($A$4&amp;"!$G$32:$G$132"),INDIRECT($A$4&amp;"!$A$32:$A$132"),0,1,1)))</f>
        <v>0.34064703880671676</v>
      </c>
      <c r="I167" s="84">
        <f t="shared" ca="1" si="15"/>
        <v>0</v>
      </c>
      <c r="K167" s="36">
        <f t="shared" ca="1" si="14"/>
        <v>0</v>
      </c>
      <c r="L167" s="51">
        <f t="shared" ca="1" si="16"/>
        <v>0</v>
      </c>
      <c r="M167" s="35" cm="1">
        <f t="array" aca="1" ref="M167" ca="1">IF(ROUND(ROUND(L167,2)-L167,4)=0,_xlfn.XLOOKUP(L167,INDIRECT($A$4&amp;"!$G$32:$G$132"),INDIRECT($A$4&amp;"!$A$32:$A$132"),0,1,1),IF(L167&lt;0,0,(ROUNDUP(L167,2)-L167)*100*_xlfn.XLOOKUP(L167,INDIRECT($A$4&amp;"!$G$32:$G$132"),INDIRECT($A$4&amp;"!$A$32:$A$132"),0,-1,-1)+(L167-ROUNDDOWN(L167,2))*100*_xlfn.XLOOKUP(L167,INDIRECT($A$4&amp;"!$G$32:$G$132"),INDIRECT($A$4&amp;"!$A$32:$A$132"),0,1,1)))</f>
        <v>0.34064703880671676</v>
      </c>
      <c r="N167" s="67">
        <f t="shared" ca="1" si="17"/>
        <v>0</v>
      </c>
    </row>
    <row r="168" spans="1:14" x14ac:dyDescent="0.35">
      <c r="A168" s="32">
        <f t="shared" si="18"/>
        <v>46842</v>
      </c>
      <c r="B168" s="65" cm="1">
        <f t="array" aca="1" ref="B168" ca="1">_xlfn.XLOOKUP(A168,INDIRECT($A$5&amp;"!$AJ$41:$AJ$406"),INDIRECT($A$5&amp;"!$An$41:$An$406"))*SUM($F$3:$I$3)</f>
        <v>0</v>
      </c>
      <c r="C168" s="65" cm="1">
        <f t="array" aca="1" ref="C168" ca="1">_xlfn.XLOOKUP(A168,INDIRECT($A$5&amp;"!$AJ$41:$AJ$406"),INDIRECT($A$5&amp;"!$Ak$41:$Ak$406"))*SUM($F$3:$I$3)</f>
        <v>0</v>
      </c>
      <c r="D168" s="65" cm="1">
        <f t="array" aca="1" ref="D168" ca="1">_xlfn.XLOOKUP(A168,INDIRECT($A$5&amp;"!$AJ$41:$AJ$406"),INDIRECT($A$5&amp;"!$AO$41:$AO$406"))*SUM($F$3:$I$3)</f>
        <v>24.5</v>
      </c>
      <c r="E168" s="34" cm="1">
        <f t="array" ref="E168">SUMPRODUCT(('PT Storengy'!$B$8:$I$372)*('PT Storengy'!$A$8:$A$372=$A168)*('PT Storengy'!$A$5:$H$5=$A$6)*('PT Storengy'!$B$7:$I$7=$A$7))</f>
        <v>0</v>
      </c>
      <c r="F168" s="36">
        <f t="shared" ca="1" si="19"/>
        <v>0</v>
      </c>
      <c r="G168" s="51">
        <f t="shared" ca="1" si="20"/>
        <v>0</v>
      </c>
      <c r="H168" s="35" cm="1">
        <f t="array" aca="1" ref="H168" ca="1">IF(ROUND(ROUND(G168,2)-G168,4)=0,_xlfn.XLOOKUP(G168,INDIRECT($A$4&amp;"!$G$32:$G$132"),INDIRECT($A$4&amp;"!$A$32:$A$132"),0,1,1),IF(G168&lt;0,0,(ROUNDUP(G168,2)-G168)*100*_xlfn.XLOOKUP(G168,INDIRECT($A$4&amp;"!$G$32:$G$132"),INDIRECT($A$4&amp;"!$A$32:$A$132"),0,-1,-1)+(G168-ROUNDDOWN(G168,2))*100*_xlfn.XLOOKUP(G168,INDIRECT($A$4&amp;"!$G$32:$G$132"),INDIRECT($A$4&amp;"!$A$32:$A$132"),0,1,1)))</f>
        <v>0.34064703880671676</v>
      </c>
      <c r="I168" s="84">
        <f t="shared" ca="1" si="15"/>
        <v>0</v>
      </c>
      <c r="K168" s="36">
        <f t="shared" ca="1" si="14"/>
        <v>0</v>
      </c>
      <c r="L168" s="51">
        <f t="shared" ca="1" si="16"/>
        <v>0</v>
      </c>
      <c r="M168" s="35" cm="1">
        <f t="array" aca="1" ref="M168" ca="1">IF(ROUND(ROUND(L168,2)-L168,4)=0,_xlfn.XLOOKUP(L168,INDIRECT($A$4&amp;"!$G$32:$G$132"),INDIRECT($A$4&amp;"!$A$32:$A$132"),0,1,1),IF(L168&lt;0,0,(ROUNDUP(L168,2)-L168)*100*_xlfn.XLOOKUP(L168,INDIRECT($A$4&amp;"!$G$32:$G$132"),INDIRECT($A$4&amp;"!$A$32:$A$132"),0,-1,-1)+(L168-ROUNDDOWN(L168,2))*100*_xlfn.XLOOKUP(L168,INDIRECT($A$4&amp;"!$G$32:$G$132"),INDIRECT($A$4&amp;"!$A$32:$A$132"),0,1,1)))</f>
        <v>0.34064703880671676</v>
      </c>
      <c r="N168" s="67">
        <f t="shared" ca="1" si="17"/>
        <v>0</v>
      </c>
    </row>
    <row r="169" spans="1:14" x14ac:dyDescent="0.35">
      <c r="A169" s="32">
        <f t="shared" si="18"/>
        <v>46843</v>
      </c>
      <c r="B169" s="65" cm="1">
        <f t="array" aca="1" ref="B169" ca="1">_xlfn.XLOOKUP(A169,INDIRECT($A$5&amp;"!$AJ$41:$AJ$406"),INDIRECT($A$5&amp;"!$An$41:$An$406"))*SUM($F$3:$I$3)</f>
        <v>0</v>
      </c>
      <c r="C169" s="65" cm="1">
        <f t="array" aca="1" ref="C169" ca="1">_xlfn.XLOOKUP(A169,INDIRECT($A$5&amp;"!$AJ$41:$AJ$406"),INDIRECT($A$5&amp;"!$Ak$41:$Ak$406"))*SUM($F$3:$I$3)</f>
        <v>0</v>
      </c>
      <c r="D169" s="65" cm="1">
        <f t="array" aca="1" ref="D169" ca="1">_xlfn.XLOOKUP(A169,INDIRECT($A$5&amp;"!$AJ$41:$AJ$406"),INDIRECT($A$5&amp;"!$AO$41:$AO$406"))*SUM($F$3:$I$3)</f>
        <v>9.8000000000000025</v>
      </c>
      <c r="E169" s="34" cm="1">
        <f t="array" ref="E169">SUMPRODUCT(('PT Storengy'!$B$8:$I$372)*('PT Storengy'!$A$8:$A$372=$A169)*('PT Storengy'!$A$5:$H$5=$A$6)*('PT Storengy'!$B$7:$I$7=$A$7))</f>
        <v>0</v>
      </c>
      <c r="F169" s="36">
        <f t="shared" ca="1" si="19"/>
        <v>0</v>
      </c>
      <c r="G169" s="51">
        <f t="shared" ca="1" si="20"/>
        <v>0</v>
      </c>
      <c r="H169" s="35" cm="1">
        <f t="array" aca="1" ref="H169" ca="1">IF(ROUND(ROUND(G169,2)-G169,4)=0,_xlfn.XLOOKUP(G169,INDIRECT($A$4&amp;"!$G$32:$G$132"),INDIRECT($A$4&amp;"!$A$32:$A$132"),0,1,1),IF(G169&lt;0,0,(ROUNDUP(G169,2)-G169)*100*_xlfn.XLOOKUP(G169,INDIRECT($A$4&amp;"!$G$32:$G$132"),INDIRECT($A$4&amp;"!$A$32:$A$132"),0,-1,-1)+(G169-ROUNDDOWN(G169,2))*100*_xlfn.XLOOKUP(G169,INDIRECT($A$4&amp;"!$G$32:$G$132"),INDIRECT($A$4&amp;"!$A$32:$A$132"),0,1,1)))</f>
        <v>0.34064703880671676</v>
      </c>
      <c r="I169" s="84">
        <f t="shared" ca="1" si="15"/>
        <v>0</v>
      </c>
      <c r="K169" s="36">
        <f t="shared" ca="1" si="14"/>
        <v>0</v>
      </c>
      <c r="L169" s="51">
        <f t="shared" ca="1" si="16"/>
        <v>0</v>
      </c>
      <c r="M169" s="35" cm="1">
        <f t="array" aca="1" ref="M169" ca="1">IF(ROUND(ROUND(L169,2)-L169,4)=0,_xlfn.XLOOKUP(L169,INDIRECT($A$4&amp;"!$G$32:$G$132"),INDIRECT($A$4&amp;"!$A$32:$A$132"),0,1,1),IF(L169&lt;0,0,(ROUNDUP(L169,2)-L169)*100*_xlfn.XLOOKUP(L169,INDIRECT($A$4&amp;"!$G$32:$G$132"),INDIRECT($A$4&amp;"!$A$32:$A$132"),0,-1,-1)+(L169-ROUNDDOWN(L169,2))*100*_xlfn.XLOOKUP(L169,INDIRECT($A$4&amp;"!$G$32:$G$132"),INDIRECT($A$4&amp;"!$A$32:$A$132"),0,1,1)))</f>
        <v>0.34064703880671676</v>
      </c>
      <c r="N169" s="67">
        <f t="shared" ca="1" si="17"/>
        <v>0</v>
      </c>
    </row>
    <row r="170" spans="1:14" x14ac:dyDescent="0.35">
      <c r="A170" s="32"/>
      <c r="B170" s="65"/>
      <c r="C170" s="65"/>
      <c r="D170" s="61"/>
      <c r="E170" s="34"/>
      <c r="F170" s="36"/>
      <c r="G170" s="51"/>
      <c r="H170" s="35"/>
      <c r="I170" s="84"/>
      <c r="L170" s="51"/>
      <c r="M170" s="51"/>
      <c r="N170" s="67"/>
    </row>
    <row r="171" spans="1:14" x14ac:dyDescent="0.35">
      <c r="A171" s="32"/>
      <c r="B171" s="65"/>
      <c r="C171" s="65"/>
      <c r="D171" s="61"/>
      <c r="E171" s="34"/>
      <c r="F171" s="36"/>
      <c r="G171" s="51"/>
      <c r="H171" s="35"/>
      <c r="I171" s="84"/>
      <c r="L171" s="51"/>
      <c r="M171" s="51"/>
      <c r="N171" s="67"/>
    </row>
    <row r="172" spans="1:14" x14ac:dyDescent="0.35">
      <c r="A172" s="32"/>
      <c r="B172" s="65"/>
      <c r="C172" s="65"/>
      <c r="D172" s="61"/>
      <c r="E172" s="34"/>
      <c r="F172" s="36"/>
      <c r="G172" s="51"/>
      <c r="H172" s="35"/>
      <c r="I172" s="84"/>
      <c r="L172" s="51"/>
      <c r="M172" s="51"/>
      <c r="N172" s="67"/>
    </row>
    <row r="173" spans="1:14" x14ac:dyDescent="0.35">
      <c r="A173" s="32"/>
      <c r="B173" s="65"/>
      <c r="C173" s="65"/>
      <c r="D173" s="61"/>
      <c r="E173" s="34"/>
      <c r="F173" s="36"/>
      <c r="G173" s="51"/>
      <c r="H173" s="35"/>
      <c r="I173" s="84"/>
      <c r="L173" s="51"/>
      <c r="M173" s="51"/>
      <c r="N173" s="67"/>
    </row>
    <row r="174" spans="1:14" x14ac:dyDescent="0.35">
      <c r="A174" s="32"/>
      <c r="B174" s="65"/>
      <c r="C174" s="65"/>
      <c r="D174" s="61"/>
      <c r="E174" s="34"/>
      <c r="F174" s="36"/>
      <c r="G174" s="51"/>
      <c r="H174" s="35"/>
      <c r="I174" s="84"/>
      <c r="L174" s="51"/>
      <c r="M174" s="51"/>
      <c r="N174" s="67"/>
    </row>
    <row r="175" spans="1:14" x14ac:dyDescent="0.35">
      <c r="A175" s="32"/>
      <c r="B175" s="65"/>
      <c r="C175" s="65"/>
      <c r="D175" s="61"/>
      <c r="E175" s="34"/>
      <c r="F175" s="36"/>
      <c r="G175" s="51"/>
      <c r="H175" s="35"/>
      <c r="I175" s="84"/>
      <c r="L175" s="51"/>
      <c r="M175" s="51"/>
      <c r="N175" s="67"/>
    </row>
    <row r="176" spans="1:14" x14ac:dyDescent="0.35">
      <c r="A176" s="32"/>
      <c r="B176" s="65"/>
      <c r="C176" s="65"/>
      <c r="D176" s="61"/>
      <c r="E176" s="34"/>
      <c r="F176" s="36"/>
      <c r="G176" s="51"/>
      <c r="H176" s="35"/>
      <c r="I176" s="84"/>
      <c r="L176" s="51"/>
      <c r="M176" s="51"/>
      <c r="N176" s="67"/>
    </row>
    <row r="177" spans="1:14" x14ac:dyDescent="0.35">
      <c r="A177" s="32"/>
      <c r="B177" s="65"/>
      <c r="C177" s="65"/>
      <c r="D177" s="61"/>
      <c r="E177" s="34"/>
      <c r="F177" s="36"/>
      <c r="G177" s="51"/>
      <c r="H177" s="35"/>
      <c r="I177" s="84"/>
      <c r="L177" s="51"/>
      <c r="M177" s="51"/>
      <c r="N177" s="67"/>
    </row>
    <row r="178" spans="1:14" x14ac:dyDescent="0.35">
      <c r="A178" s="32"/>
      <c r="B178" s="65"/>
      <c r="C178" s="65"/>
      <c r="D178" s="61"/>
      <c r="E178" s="34"/>
      <c r="F178" s="36"/>
      <c r="G178" s="51"/>
      <c r="H178" s="35"/>
      <c r="I178" s="84"/>
      <c r="L178" s="51"/>
      <c r="M178" s="51"/>
      <c r="N178" s="67"/>
    </row>
    <row r="179" spans="1:14" x14ac:dyDescent="0.35">
      <c r="A179" s="32"/>
      <c r="B179" s="65"/>
      <c r="C179" s="65"/>
      <c r="D179" s="61"/>
      <c r="E179" s="34"/>
      <c r="F179" s="36"/>
      <c r="G179" s="51"/>
      <c r="H179" s="35"/>
      <c r="I179" s="84"/>
      <c r="L179" s="51"/>
      <c r="M179" s="51"/>
      <c r="N179" s="67"/>
    </row>
    <row r="180" spans="1:14" x14ac:dyDescent="0.35">
      <c r="A180" s="32"/>
      <c r="B180" s="65"/>
      <c r="C180" s="65"/>
      <c r="D180" s="61"/>
      <c r="E180" s="34"/>
      <c r="F180" s="36"/>
      <c r="G180" s="51"/>
      <c r="H180" s="35"/>
      <c r="I180" s="84"/>
      <c r="L180" s="51"/>
      <c r="M180" s="51"/>
      <c r="N180" s="67"/>
    </row>
    <row r="181" spans="1:14" x14ac:dyDescent="0.35">
      <c r="A181" s="32"/>
      <c r="B181" s="65"/>
      <c r="C181" s="65"/>
      <c r="D181" s="61"/>
      <c r="E181" s="34"/>
      <c r="F181" s="36"/>
      <c r="G181" s="51"/>
      <c r="H181" s="35"/>
      <c r="I181" s="84"/>
      <c r="L181" s="51"/>
      <c r="M181" s="51"/>
      <c r="N181" s="67"/>
    </row>
    <row r="182" spans="1:14" x14ac:dyDescent="0.35">
      <c r="A182" s="32"/>
      <c r="B182" s="65"/>
      <c r="C182" s="65"/>
      <c r="D182" s="61"/>
      <c r="E182" s="34"/>
      <c r="F182" s="36"/>
      <c r="G182" s="51"/>
      <c r="H182" s="35"/>
      <c r="I182" s="84"/>
      <c r="L182" s="51"/>
      <c r="M182" s="51"/>
      <c r="N182" s="67"/>
    </row>
    <row r="183" spans="1:14" x14ac:dyDescent="0.35">
      <c r="A183" s="32"/>
      <c r="B183" s="65"/>
      <c r="C183" s="65"/>
      <c r="D183" s="61"/>
      <c r="E183" s="34"/>
      <c r="F183" s="36"/>
      <c r="G183" s="51"/>
      <c r="H183" s="35"/>
      <c r="I183" s="84"/>
      <c r="L183" s="51"/>
      <c r="M183" s="51"/>
      <c r="N183" s="67"/>
    </row>
    <row r="184" spans="1:14" x14ac:dyDescent="0.35">
      <c r="A184" s="32"/>
      <c r="B184" s="65"/>
      <c r="C184" s="65"/>
      <c r="D184" s="61"/>
      <c r="E184" s="34"/>
      <c r="F184" s="36"/>
      <c r="G184" s="51"/>
      <c r="H184" s="35"/>
      <c r="I184" s="84"/>
      <c r="L184" s="51"/>
      <c r="M184" s="51"/>
      <c r="N184" s="67"/>
    </row>
    <row r="185" spans="1:14" x14ac:dyDescent="0.35">
      <c r="A185" s="32"/>
      <c r="B185" s="65"/>
      <c r="C185" s="65"/>
      <c r="D185" s="61"/>
      <c r="E185" s="34"/>
      <c r="F185" s="36"/>
      <c r="G185" s="51"/>
      <c r="H185" s="35"/>
      <c r="I185" s="84"/>
      <c r="L185" s="51"/>
      <c r="M185" s="51"/>
      <c r="N185" s="67"/>
    </row>
    <row r="186" spans="1:14" x14ac:dyDescent="0.35">
      <c r="A186" s="32"/>
      <c r="B186" s="65"/>
      <c r="C186" s="65"/>
      <c r="D186" s="61"/>
      <c r="E186" s="34"/>
      <c r="F186" s="36"/>
      <c r="G186" s="51"/>
      <c r="H186" s="35"/>
      <c r="I186" s="84"/>
      <c r="L186" s="51"/>
      <c r="M186" s="51"/>
      <c r="N186" s="67"/>
    </row>
    <row r="187" spans="1:14" x14ac:dyDescent="0.35">
      <c r="A187" s="32"/>
      <c r="B187" s="65"/>
      <c r="C187" s="65"/>
      <c r="D187" s="61"/>
      <c r="E187" s="34"/>
      <c r="F187" s="36"/>
      <c r="G187" s="51"/>
      <c r="H187" s="35"/>
      <c r="I187" s="84"/>
      <c r="L187" s="51"/>
      <c r="M187" s="51"/>
      <c r="N187" s="67"/>
    </row>
    <row r="188" spans="1:14" x14ac:dyDescent="0.35">
      <c r="A188" s="32"/>
      <c r="B188" s="65"/>
      <c r="C188" s="65"/>
      <c r="D188" s="61"/>
      <c r="E188" s="34"/>
      <c r="F188" s="36"/>
      <c r="G188" s="51"/>
      <c r="H188" s="35"/>
      <c r="I188" s="84"/>
      <c r="L188" s="51"/>
      <c r="M188" s="51"/>
      <c r="N188" s="67"/>
    </row>
    <row r="189" spans="1:14" x14ac:dyDescent="0.35">
      <c r="A189" s="32"/>
      <c r="B189" s="65"/>
      <c r="C189" s="65"/>
      <c r="D189" s="61"/>
      <c r="E189" s="34"/>
      <c r="F189" s="36"/>
      <c r="G189" s="51"/>
      <c r="H189" s="35"/>
      <c r="I189" s="84"/>
      <c r="L189" s="51"/>
      <c r="M189" s="51"/>
      <c r="N189" s="67"/>
    </row>
    <row r="190" spans="1:14" x14ac:dyDescent="0.35">
      <c r="A190" s="32"/>
      <c r="B190" s="65"/>
      <c r="C190" s="65"/>
      <c r="D190" s="61"/>
      <c r="E190" s="34"/>
      <c r="F190" s="36"/>
      <c r="G190" s="51"/>
      <c r="H190" s="35"/>
      <c r="I190" s="84"/>
      <c r="L190" s="51"/>
      <c r="M190" s="51"/>
      <c r="N190" s="67"/>
    </row>
    <row r="191" spans="1:14" x14ac:dyDescent="0.35">
      <c r="A191" s="32"/>
      <c r="B191" s="65"/>
      <c r="C191" s="65"/>
      <c r="D191" s="61"/>
      <c r="E191" s="34"/>
      <c r="F191" s="36"/>
      <c r="G191" s="51"/>
      <c r="H191" s="35"/>
      <c r="I191" s="84"/>
      <c r="L191" s="51"/>
      <c r="M191" s="51"/>
      <c r="N191" s="67"/>
    </row>
    <row r="192" spans="1:14" x14ac:dyDescent="0.35">
      <c r="A192" s="32"/>
      <c r="B192" s="65"/>
      <c r="C192" s="65"/>
      <c r="D192" s="61"/>
      <c r="E192" s="34"/>
      <c r="F192" s="36"/>
      <c r="G192" s="51"/>
      <c r="H192" s="35"/>
      <c r="I192" s="84"/>
      <c r="L192" s="51"/>
      <c r="M192" s="51"/>
      <c r="N192" s="67"/>
    </row>
    <row r="193" spans="1:14" x14ac:dyDescent="0.35">
      <c r="A193" s="32"/>
      <c r="B193" s="65"/>
      <c r="C193" s="65"/>
      <c r="D193" s="61"/>
      <c r="E193" s="34"/>
      <c r="F193" s="36"/>
      <c r="G193" s="51"/>
      <c r="H193" s="35"/>
      <c r="I193" s="84"/>
      <c r="L193" s="51"/>
      <c r="M193" s="51"/>
      <c r="N193" s="67"/>
    </row>
    <row r="194" spans="1:14" x14ac:dyDescent="0.35">
      <c r="A194" s="32"/>
      <c r="B194" s="65"/>
      <c r="C194" s="65"/>
      <c r="D194" s="61"/>
      <c r="E194" s="34"/>
      <c r="F194" s="36"/>
      <c r="G194" s="51"/>
      <c r="H194" s="35"/>
      <c r="I194" s="84"/>
      <c r="L194" s="51"/>
      <c r="M194" s="51"/>
      <c r="N194" s="67"/>
    </row>
    <row r="195" spans="1:14" x14ac:dyDescent="0.35">
      <c r="A195" s="32"/>
      <c r="B195" s="65"/>
      <c r="C195" s="65"/>
      <c r="D195" s="61"/>
      <c r="E195" s="34"/>
      <c r="F195" s="36"/>
      <c r="G195" s="51"/>
      <c r="H195" s="35"/>
      <c r="I195" s="84"/>
      <c r="L195" s="51"/>
      <c r="M195" s="51"/>
      <c r="N195" s="67"/>
    </row>
    <row r="196" spans="1:14" x14ac:dyDescent="0.35">
      <c r="A196" s="32"/>
      <c r="B196" s="65"/>
      <c r="C196" s="65"/>
      <c r="D196" s="61"/>
      <c r="E196" s="34"/>
      <c r="F196" s="36"/>
      <c r="G196" s="51"/>
      <c r="H196" s="35"/>
      <c r="I196" s="84"/>
      <c r="L196" s="51"/>
      <c r="M196" s="51"/>
      <c r="N196" s="67"/>
    </row>
    <row r="197" spans="1:14" x14ac:dyDescent="0.35">
      <c r="A197" s="32"/>
      <c r="B197" s="65"/>
      <c r="C197" s="65"/>
      <c r="D197" s="61"/>
      <c r="E197" s="34"/>
      <c r="F197" s="36"/>
      <c r="G197" s="51"/>
      <c r="H197" s="35"/>
      <c r="I197" s="84"/>
      <c r="L197" s="51"/>
      <c r="M197" s="51"/>
      <c r="N197" s="67"/>
    </row>
    <row r="198" spans="1:14" x14ac:dyDescent="0.35">
      <c r="A198" s="32"/>
      <c r="B198" s="65"/>
      <c r="C198" s="65"/>
      <c r="D198" s="61"/>
      <c r="E198" s="34"/>
      <c r="F198" s="36"/>
      <c r="G198" s="51"/>
      <c r="H198" s="35"/>
      <c r="I198" s="84"/>
      <c r="L198" s="51"/>
      <c r="M198" s="51"/>
      <c r="N198" s="67"/>
    </row>
    <row r="199" spans="1:14" x14ac:dyDescent="0.35">
      <c r="A199" s="32"/>
      <c r="B199" s="65"/>
      <c r="C199" s="65"/>
      <c r="D199" s="61"/>
      <c r="E199" s="34"/>
      <c r="F199" s="36"/>
      <c r="G199" s="51"/>
      <c r="H199" s="35"/>
      <c r="I199" s="84"/>
      <c r="L199" s="51"/>
      <c r="M199" s="51"/>
      <c r="N199" s="67"/>
    </row>
    <row r="200" spans="1:14" x14ac:dyDescent="0.35">
      <c r="A200" s="32"/>
      <c r="B200" s="65"/>
      <c r="C200" s="65"/>
      <c r="D200" s="61"/>
      <c r="E200" s="34"/>
      <c r="F200" s="36"/>
      <c r="G200" s="51"/>
      <c r="H200" s="35"/>
      <c r="I200" s="84"/>
      <c r="L200" s="51"/>
      <c r="M200" s="51"/>
      <c r="N200" s="67"/>
    </row>
    <row r="201" spans="1:14" x14ac:dyDescent="0.35">
      <c r="A201" s="32"/>
      <c r="B201" s="65"/>
      <c r="C201" s="65"/>
      <c r="D201" s="61"/>
      <c r="E201" s="34"/>
      <c r="F201" s="36"/>
      <c r="G201" s="51"/>
      <c r="H201" s="35"/>
      <c r="I201" s="84"/>
      <c r="L201" s="51"/>
      <c r="M201" s="51"/>
      <c r="N201" s="67"/>
    </row>
    <row r="202" spans="1:14" x14ac:dyDescent="0.35">
      <c r="A202" s="32"/>
      <c r="B202" s="65"/>
      <c r="C202" s="65"/>
      <c r="D202" s="61"/>
      <c r="E202" s="34"/>
      <c r="F202" s="36"/>
      <c r="G202" s="51"/>
      <c r="H202" s="35"/>
      <c r="I202" s="84"/>
      <c r="L202" s="51"/>
      <c r="M202" s="51"/>
      <c r="N202" s="67"/>
    </row>
    <row r="203" spans="1:14" x14ac:dyDescent="0.35">
      <c r="A203" s="32"/>
      <c r="B203" s="65"/>
      <c r="C203" s="65"/>
      <c r="D203" s="61"/>
      <c r="E203" s="34"/>
      <c r="F203" s="36"/>
      <c r="G203" s="51"/>
      <c r="H203" s="35"/>
      <c r="I203" s="84"/>
      <c r="L203" s="51"/>
      <c r="M203" s="51"/>
      <c r="N203" s="67"/>
    </row>
    <row r="204" spans="1:14" x14ac:dyDescent="0.35">
      <c r="A204" s="32"/>
      <c r="B204" s="65"/>
      <c r="C204" s="65"/>
      <c r="D204" s="61"/>
      <c r="E204" s="34"/>
      <c r="F204" s="36"/>
      <c r="G204" s="51"/>
      <c r="H204" s="35"/>
      <c r="I204" s="84"/>
      <c r="L204" s="51"/>
      <c r="M204" s="51"/>
      <c r="N204" s="67"/>
    </row>
    <row r="205" spans="1:14" x14ac:dyDescent="0.35">
      <c r="A205" s="32"/>
      <c r="B205" s="65"/>
      <c r="C205" s="65"/>
      <c r="D205" s="61"/>
      <c r="E205" s="34"/>
      <c r="F205" s="36"/>
      <c r="G205" s="51"/>
      <c r="H205" s="35"/>
      <c r="I205" s="84"/>
      <c r="L205" s="51"/>
      <c r="M205" s="51"/>
      <c r="N205" s="67"/>
    </row>
    <row r="206" spans="1:14" x14ac:dyDescent="0.35">
      <c r="A206" s="32"/>
      <c r="B206" s="65"/>
      <c r="C206" s="65"/>
      <c r="D206" s="61"/>
      <c r="E206" s="34"/>
      <c r="F206" s="36"/>
      <c r="G206" s="51"/>
      <c r="H206" s="35"/>
      <c r="I206" s="84"/>
      <c r="L206" s="51"/>
      <c r="M206" s="51"/>
      <c r="N206" s="67"/>
    </row>
    <row r="207" spans="1:14" x14ac:dyDescent="0.35">
      <c r="A207" s="32"/>
      <c r="B207" s="65"/>
      <c r="C207" s="65"/>
      <c r="D207" s="61"/>
      <c r="E207" s="34"/>
      <c r="F207" s="36"/>
      <c r="G207" s="51"/>
      <c r="H207" s="35"/>
      <c r="I207" s="84"/>
      <c r="L207" s="51"/>
      <c r="M207" s="51"/>
      <c r="N207" s="67"/>
    </row>
    <row r="208" spans="1:14" x14ac:dyDescent="0.35">
      <c r="A208" s="32"/>
      <c r="B208" s="65"/>
      <c r="C208" s="65"/>
      <c r="D208" s="61"/>
      <c r="E208" s="34"/>
      <c r="F208" s="36"/>
      <c r="G208" s="51"/>
      <c r="H208" s="35"/>
      <c r="I208" s="84"/>
      <c r="L208" s="51"/>
      <c r="M208" s="51"/>
      <c r="N208" s="67"/>
    </row>
    <row r="209" spans="1:14" x14ac:dyDescent="0.35">
      <c r="A209" s="32"/>
      <c r="B209" s="65"/>
      <c r="C209" s="65"/>
      <c r="D209" s="61"/>
      <c r="E209" s="34"/>
      <c r="F209" s="36"/>
      <c r="G209" s="51"/>
      <c r="H209" s="35"/>
      <c r="I209" s="84"/>
      <c r="L209" s="51"/>
      <c r="M209" s="51"/>
      <c r="N209" s="67"/>
    </row>
    <row r="210" spans="1:14" x14ac:dyDescent="0.35">
      <c r="A210" s="32"/>
      <c r="B210" s="65"/>
      <c r="C210" s="65"/>
      <c r="D210" s="61"/>
      <c r="E210" s="34"/>
      <c r="F210" s="36"/>
      <c r="G210" s="51"/>
      <c r="H210" s="35"/>
      <c r="I210" s="84"/>
      <c r="L210" s="51"/>
      <c r="M210" s="51"/>
      <c r="N210" s="67"/>
    </row>
    <row r="211" spans="1:14" x14ac:dyDescent="0.35">
      <c r="A211" s="32"/>
      <c r="B211" s="65"/>
      <c r="C211" s="65"/>
      <c r="D211" s="61"/>
      <c r="E211" s="34"/>
      <c r="F211" s="36"/>
      <c r="G211" s="51"/>
      <c r="H211" s="35"/>
      <c r="I211" s="84"/>
      <c r="L211" s="51"/>
      <c r="M211" s="51"/>
      <c r="N211" s="67"/>
    </row>
    <row r="212" spans="1:14" x14ac:dyDescent="0.35">
      <c r="A212" s="32"/>
      <c r="B212" s="65"/>
      <c r="C212" s="65"/>
      <c r="D212" s="61"/>
      <c r="E212" s="34"/>
      <c r="F212" s="36"/>
      <c r="G212" s="51"/>
      <c r="H212" s="35"/>
      <c r="I212" s="84"/>
      <c r="L212" s="51"/>
      <c r="M212" s="51"/>
      <c r="N212" s="67"/>
    </row>
    <row r="213" spans="1:14" x14ac:dyDescent="0.35">
      <c r="A213" s="32"/>
      <c r="B213" s="65"/>
      <c r="C213" s="65"/>
      <c r="D213" s="61"/>
      <c r="E213" s="34"/>
      <c r="F213" s="36"/>
      <c r="G213" s="51"/>
      <c r="H213" s="35"/>
      <c r="I213" s="84"/>
      <c r="L213" s="51"/>
      <c r="M213" s="51"/>
      <c r="N213" s="67"/>
    </row>
    <row r="214" spans="1:14" x14ac:dyDescent="0.35">
      <c r="A214" s="29"/>
      <c r="B214" s="29"/>
      <c r="C214" s="29"/>
      <c r="D214" s="29"/>
    </row>
    <row r="215" spans="1:14" x14ac:dyDescent="0.35">
      <c r="A215" s="29"/>
      <c r="B215" s="29"/>
      <c r="C215" s="29"/>
      <c r="D215" s="29"/>
    </row>
    <row r="216" spans="1:14" x14ac:dyDescent="0.35">
      <c r="A216" s="29"/>
      <c r="B216" s="29"/>
      <c r="C216" s="29"/>
      <c r="D216" s="29"/>
    </row>
    <row r="217" spans="1:14" x14ac:dyDescent="0.35">
      <c r="A217" s="29"/>
      <c r="B217" s="29"/>
      <c r="C217" s="29"/>
      <c r="D217" s="29"/>
    </row>
    <row r="218" spans="1:14" x14ac:dyDescent="0.35">
      <c r="A218" s="29"/>
      <c r="B218" s="29"/>
      <c r="C218" s="29"/>
      <c r="D218" s="29"/>
    </row>
    <row r="219" spans="1:14" x14ac:dyDescent="0.35">
      <c r="A219" s="29"/>
      <c r="B219" s="29"/>
      <c r="C219" s="29"/>
      <c r="D219" s="29"/>
    </row>
    <row r="220" spans="1:14" x14ac:dyDescent="0.35">
      <c r="A220" s="29"/>
      <c r="B220" s="29"/>
      <c r="C220" s="29"/>
      <c r="D220" s="29"/>
    </row>
    <row r="221" spans="1:14" x14ac:dyDescent="0.35">
      <c r="A221" s="29"/>
      <c r="B221" s="29"/>
      <c r="C221" s="29"/>
      <c r="D221" s="29"/>
    </row>
    <row r="222" spans="1:14" x14ac:dyDescent="0.35">
      <c r="A222" s="29"/>
      <c r="B222" s="29"/>
      <c r="C222" s="29"/>
      <c r="D222" s="29"/>
    </row>
    <row r="223" spans="1:14" x14ac:dyDescent="0.35">
      <c r="A223" s="29"/>
      <c r="B223" s="29"/>
      <c r="C223" s="29"/>
      <c r="D223" s="29"/>
    </row>
    <row r="224" spans="1:14" x14ac:dyDescent="0.35">
      <c r="A224" s="29"/>
      <c r="B224" s="29"/>
      <c r="C224" s="29"/>
      <c r="D224" s="29"/>
    </row>
    <row r="225" spans="1:4" x14ac:dyDescent="0.35">
      <c r="A225" s="29"/>
      <c r="B225" s="29"/>
      <c r="C225" s="29"/>
      <c r="D225" s="29"/>
    </row>
    <row r="226" spans="1:4" x14ac:dyDescent="0.35">
      <c r="A226" s="29"/>
      <c r="B226" s="29"/>
      <c r="C226" s="29"/>
      <c r="D226" s="29"/>
    </row>
    <row r="227" spans="1:4" x14ac:dyDescent="0.35">
      <c r="A227" s="29"/>
      <c r="B227" s="29"/>
      <c r="C227" s="29"/>
      <c r="D227" s="29"/>
    </row>
    <row r="228" spans="1:4" x14ac:dyDescent="0.35">
      <c r="A228" s="29"/>
      <c r="B228" s="29"/>
      <c r="C228" s="29"/>
      <c r="D228" s="29"/>
    </row>
    <row r="229" spans="1:4" x14ac:dyDescent="0.35">
      <c r="A229" s="29"/>
      <c r="B229" s="29"/>
      <c r="C229" s="29"/>
      <c r="D229" s="29"/>
    </row>
    <row r="230" spans="1:4" x14ac:dyDescent="0.35">
      <c r="A230" s="29"/>
      <c r="B230" s="29"/>
      <c r="C230" s="29"/>
      <c r="D230" s="29"/>
    </row>
    <row r="231" spans="1:4" x14ac:dyDescent="0.35">
      <c r="A231" s="29"/>
      <c r="B231" s="29"/>
      <c r="C231" s="29"/>
      <c r="D231" s="29"/>
    </row>
    <row r="232" spans="1:4" x14ac:dyDescent="0.35">
      <c r="A232" s="29"/>
      <c r="B232" s="29"/>
      <c r="C232" s="29"/>
      <c r="D232" s="29"/>
    </row>
    <row r="233" spans="1:4" x14ac:dyDescent="0.35">
      <c r="A233" s="29"/>
      <c r="B233" s="29"/>
      <c r="C233" s="29"/>
      <c r="D233" s="29"/>
    </row>
    <row r="234" spans="1:4" x14ac:dyDescent="0.35">
      <c r="A234" s="29"/>
      <c r="B234" s="29"/>
      <c r="C234" s="29"/>
      <c r="D234" s="29"/>
    </row>
    <row r="235" spans="1:4" x14ac:dyDescent="0.35">
      <c r="A235" s="29"/>
      <c r="B235" s="29"/>
      <c r="C235" s="29"/>
      <c r="D235" s="29"/>
    </row>
    <row r="236" spans="1:4" x14ac:dyDescent="0.35">
      <c r="A236" s="29"/>
      <c r="B236" s="29"/>
      <c r="C236" s="29"/>
      <c r="D236" s="29"/>
    </row>
    <row r="237" spans="1:4" x14ac:dyDescent="0.35">
      <c r="A237" s="29"/>
      <c r="B237" s="29"/>
      <c r="C237" s="29"/>
      <c r="D237" s="29"/>
    </row>
    <row r="238" spans="1:4" x14ac:dyDescent="0.35">
      <c r="A238" s="29"/>
      <c r="B238" s="29"/>
      <c r="C238" s="29"/>
      <c r="D238" s="29"/>
    </row>
    <row r="239" spans="1:4" x14ac:dyDescent="0.35">
      <c r="A239" s="29"/>
      <c r="B239" s="29"/>
      <c r="C239" s="29"/>
      <c r="D239" s="29"/>
    </row>
    <row r="240" spans="1:4" x14ac:dyDescent="0.35">
      <c r="A240" s="29"/>
      <c r="B240" s="29"/>
      <c r="C240" s="29"/>
      <c r="D240" s="29"/>
    </row>
    <row r="241" spans="1:4" x14ac:dyDescent="0.35">
      <c r="A241" s="29"/>
      <c r="B241" s="29"/>
      <c r="C241" s="29"/>
      <c r="D241" s="29"/>
    </row>
    <row r="242" spans="1:4" x14ac:dyDescent="0.35">
      <c r="A242" s="29"/>
      <c r="B242" s="29"/>
      <c r="C242" s="29"/>
      <c r="D242" s="29"/>
    </row>
    <row r="243" spans="1:4" x14ac:dyDescent="0.35">
      <c r="A243" s="29"/>
      <c r="B243" s="29"/>
      <c r="C243" s="29"/>
      <c r="D243" s="29"/>
    </row>
    <row r="244" spans="1:4" x14ac:dyDescent="0.35">
      <c r="A244" s="29"/>
      <c r="B244" s="29"/>
      <c r="C244" s="29"/>
      <c r="D244" s="29"/>
    </row>
    <row r="245" spans="1:4" x14ac:dyDescent="0.35">
      <c r="A245" s="29"/>
      <c r="B245" s="29"/>
      <c r="C245" s="29"/>
      <c r="D245" s="29"/>
    </row>
    <row r="246" spans="1:4" x14ac:dyDescent="0.35">
      <c r="A246" s="29"/>
      <c r="B246" s="29"/>
      <c r="C246" s="29"/>
      <c r="D246" s="29"/>
    </row>
    <row r="247" spans="1:4" x14ac:dyDescent="0.35">
      <c r="A247" s="29"/>
      <c r="B247" s="29"/>
      <c r="C247" s="29"/>
      <c r="D247" s="29"/>
    </row>
    <row r="248" spans="1:4" x14ac:dyDescent="0.35">
      <c r="A248" s="29"/>
      <c r="B248" s="29"/>
      <c r="C248" s="29"/>
      <c r="D248" s="29"/>
    </row>
    <row r="249" spans="1:4" x14ac:dyDescent="0.35">
      <c r="A249" s="29"/>
      <c r="B249" s="29"/>
      <c r="C249" s="29"/>
      <c r="D249" s="29"/>
    </row>
    <row r="250" spans="1:4" x14ac:dyDescent="0.35">
      <c r="A250" s="29"/>
      <c r="B250" s="29"/>
      <c r="C250" s="29"/>
      <c r="D250" s="29"/>
    </row>
    <row r="251" spans="1:4" x14ac:dyDescent="0.35">
      <c r="A251" s="29"/>
      <c r="B251" s="29"/>
      <c r="C251" s="29"/>
      <c r="D251" s="29"/>
    </row>
    <row r="252" spans="1:4" x14ac:dyDescent="0.35">
      <c r="A252" s="29"/>
      <c r="B252" s="29"/>
      <c r="C252" s="29"/>
      <c r="D252" s="29"/>
    </row>
    <row r="253" spans="1:4" x14ac:dyDescent="0.35">
      <c r="A253" s="29"/>
      <c r="B253" s="29"/>
      <c r="C253" s="29"/>
      <c r="D253" s="29"/>
    </row>
    <row r="254" spans="1:4" x14ac:dyDescent="0.35">
      <c r="A254" s="29"/>
      <c r="B254" s="29"/>
      <c r="C254" s="29"/>
      <c r="D254" s="29"/>
    </row>
    <row r="255" spans="1:4" x14ac:dyDescent="0.35">
      <c r="A255" s="29"/>
      <c r="B255" s="29"/>
      <c r="C255" s="29"/>
      <c r="D255" s="29"/>
    </row>
    <row r="256" spans="1:4" x14ac:dyDescent="0.35">
      <c r="A256" s="29"/>
      <c r="B256" s="29"/>
      <c r="C256" s="29"/>
      <c r="D256" s="29"/>
    </row>
    <row r="257" spans="1:4" x14ac:dyDescent="0.35">
      <c r="A257" s="29"/>
      <c r="B257" s="29"/>
      <c r="C257" s="29"/>
      <c r="D257" s="29"/>
    </row>
    <row r="258" spans="1:4" x14ac:dyDescent="0.35">
      <c r="A258" s="29"/>
      <c r="B258" s="29"/>
      <c r="C258" s="29"/>
      <c r="D258" s="29"/>
    </row>
    <row r="259" spans="1:4" x14ac:dyDescent="0.35">
      <c r="A259" s="29"/>
      <c r="B259" s="29"/>
      <c r="C259" s="29"/>
      <c r="D259" s="29"/>
    </row>
  </sheetData>
  <autoFilter ref="A16:U213" xr:uid="{E0BA2D08-F164-426D-8B22-833BD306E2C0}"/>
  <mergeCells count="1">
    <mergeCell ref="F11:I11"/>
  </mergeCells>
  <phoneticPr fontId="49" type="noConversion"/>
  <conditionalFormatting sqref="I17:I213">
    <cfRule type="cellIs" dxfId="0" priority="1" operator="equal">
      <formula>0</formula>
    </cfRule>
  </conditionalFormatting>
  <pageMargins left="0.7" right="0.7" top="0.75" bottom="0.75" header="0.3" footer="0.3"/>
  <pageSetup paperSize="9" orientation="portrait" r:id="rId1"/>
  <headerFooter>
    <oddFooter>&amp;L_x000D_&amp;1#&amp;"Aptos"&amp;10&amp;K0000FF Classification NaTran : Public [X] Interne [ ] Diffusion limitée [ ] Confidentiel entreprise [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59A43357A039C44AC2695195141434E" ma:contentTypeVersion="18" ma:contentTypeDescription="Crée un document." ma:contentTypeScope="" ma:versionID="b96d7edcb1273cf8718e4539f8e71c8e">
  <xsd:schema xmlns:xsd="http://www.w3.org/2001/XMLSchema" xmlns:xs="http://www.w3.org/2001/XMLSchema" xmlns:p="http://schemas.microsoft.com/office/2006/metadata/properties" xmlns:ns2="03dab839-9a99-4b07-81c5-6ba889342ddd" xmlns:ns3="aa2c4f19-afbb-4b98-a8b6-1108d597768a" targetNamespace="http://schemas.microsoft.com/office/2006/metadata/properties" ma:root="true" ma:fieldsID="4202477ce728e09f03fed4cc4c2c6764" ns2:_="" ns3:_="">
    <xsd:import namespace="03dab839-9a99-4b07-81c5-6ba889342ddd"/>
    <xsd:import namespace="aa2c4f19-afbb-4b98-a8b6-1108d597768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_Flow_SignoffStatus" minOccurs="0"/>
                <xsd:element ref="ns2:MediaServiceDateTaken" minOccurs="0"/>
                <xsd:element ref="ns2:MediaLengthInSeconds" minOccurs="0"/>
                <xsd:element ref="ns2:MediaServiceLocation"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dab839-9a99-4b07-81c5-6ba889342d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d2592133-d5c7-4c43-81df-3ea25cf35601"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Flow_SignoffStatus" ma:index="18" nillable="true" ma:displayName="État de validation" ma:internalName="_x00c9_tat_x0020_de_x0020_validation">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2c4f19-afbb-4b98-a8b6-1108d597768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86d29453-7734-44af-a7f4-6b309a2357b2}" ma:internalName="TaxCatchAll" ma:showField="CatchAllData" ma:web="aa2c4f19-afbb-4b98-a8b6-1108d597768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aa2c4f19-afbb-4b98-a8b6-1108d597768a" xsi:nil="true"/>
    <lcf76f155ced4ddcb4097134ff3c332f xmlns="03dab839-9a99-4b07-81c5-6ba889342ddd">
      <Terms xmlns="http://schemas.microsoft.com/office/infopath/2007/PartnerControls"/>
    </lcf76f155ced4ddcb4097134ff3c332f>
    <_Flow_SignoffStatus xmlns="03dab839-9a99-4b07-81c5-6ba889342ddd" xsi:nil="true"/>
  </documentManagement>
</p:properties>
</file>

<file path=customXml/itemProps1.xml><?xml version="1.0" encoding="utf-8"?>
<ds:datastoreItem xmlns:ds="http://schemas.openxmlformats.org/officeDocument/2006/customXml" ds:itemID="{0367C778-A183-4BF4-8162-61A8B7736C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dab839-9a99-4b07-81c5-6ba889342ddd"/>
    <ds:schemaRef ds:uri="aa2c4f19-afbb-4b98-a8b6-1108d597768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403E337-9DF6-4F61-BCAF-7E549AF3A286}">
  <ds:schemaRefs>
    <ds:schemaRef ds:uri="http://schemas.microsoft.com/sharepoint/v3/contenttype/forms"/>
  </ds:schemaRefs>
</ds:datastoreItem>
</file>

<file path=customXml/itemProps3.xml><?xml version="1.0" encoding="utf-8"?>
<ds:datastoreItem xmlns:ds="http://schemas.openxmlformats.org/officeDocument/2006/customXml" ds:itemID="{B58251B4-2772-4973-B5D5-67825DAB8896}">
  <ds:schemaRefs>
    <ds:schemaRef ds:uri="http://schemas.microsoft.com/office/2006/metadata/properties"/>
    <ds:schemaRef ds:uri="http://schemas.microsoft.com/office/infopath/2007/PartnerControls"/>
    <ds:schemaRef ds:uri="aa2c4f19-afbb-4b98-a8b6-1108d597768a"/>
    <ds:schemaRef ds:uri="03dab839-9a99-4b07-81c5-6ba889342ddd"/>
  </ds:schemaRefs>
</ds:datastoreItem>
</file>

<file path=docMetadata/LabelInfo.xml><?xml version="1.0" encoding="utf-8"?>
<clbl:labelList xmlns:clbl="http://schemas.microsoft.com/office/2020/mipLabelMetadata">
  <clbl:label id="{3c51dfc6-08c8-44c0-87c3-0150ef3074ea}" enabled="1" method="Privileged" siteId="{24139d14-c62c-4c47-8bdd-ce71ea1d50cf}" removed="0"/>
  <clbl:label id="{55d972bf-56dc-4dac-ab09-6f58e6bc3c6d}" enabled="1" method="Privileged" siteId="{081c4a9c-ea86-468c-9b4c-30d99d63df7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23</vt:i4>
      </vt:variant>
      <vt:variant>
        <vt:lpstr>Plages nommées</vt:lpstr>
      </vt:variant>
      <vt:variant>
        <vt:i4>8</vt:i4>
      </vt:variant>
    </vt:vector>
  </HeadingPairs>
  <TitlesOfParts>
    <vt:vector size="31" baseType="lpstr">
      <vt:lpstr>Notice</vt:lpstr>
      <vt:lpstr>DATA &gt;&gt;</vt:lpstr>
      <vt:lpstr>Base Produits</vt:lpstr>
      <vt:lpstr>PT Storengy</vt:lpstr>
      <vt:lpstr>PTC NaTran</vt:lpstr>
      <vt:lpstr>RESULTS</vt:lpstr>
      <vt:lpstr>Calculs &gt;&gt;</vt:lpstr>
      <vt:lpstr>Serene_A_I</vt:lpstr>
      <vt:lpstr>Serene_A_W</vt:lpstr>
      <vt:lpstr>Atlantique_I</vt:lpstr>
      <vt:lpstr>Atlantique_W</vt:lpstr>
      <vt:lpstr>Serene_N_I</vt:lpstr>
      <vt:lpstr>Serene_N_W</vt:lpstr>
      <vt:lpstr>Nord-Est_I</vt:lpstr>
      <vt:lpstr>Nord-Est_W</vt:lpstr>
      <vt:lpstr>Saline_I</vt:lpstr>
      <vt:lpstr>Saline_W</vt:lpstr>
      <vt:lpstr>Sud-Est_I</vt:lpstr>
      <vt:lpstr>Sud-Est_W</vt:lpstr>
      <vt:lpstr>Sediane_I</vt:lpstr>
      <vt:lpstr>Sediane_W</vt:lpstr>
      <vt:lpstr>Nord-Ouest_I</vt:lpstr>
      <vt:lpstr>Nord-Ouest_W</vt:lpstr>
      <vt:lpstr>Saline_I!Zone_d_impression</vt:lpstr>
      <vt:lpstr>Saline_W!Zone_d_impression</vt:lpstr>
      <vt:lpstr>Sediane_I!Zone_d_impression</vt:lpstr>
      <vt:lpstr>Sediane_W!Zone_d_impression</vt:lpstr>
      <vt:lpstr>Serene_A_I!Zone_d_impression</vt:lpstr>
      <vt:lpstr>Serene_A_W!Zone_d_impression</vt:lpstr>
      <vt:lpstr>Serene_N_I!Zone_d_impression</vt:lpstr>
      <vt:lpstr>Serene_N_W!Zone_d_impression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2026-10-29T14:07:54Z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0x010100A59A43357A039C44AC2695195141434E</vt:lpwstr>
  </property>
  <property fmtid="{D5CDD505-2E9C-101B-9397-08002B2CF9AE}" pid="3" name="MSIP_Label_3c51dfc6-08c8-44c0-87c3-0150ef3074ea_Enabled">
    <vt:lpwstr>true</vt:lpwstr>
  </property>
  <property fmtid="{D5CDD505-2E9C-101B-9397-08002B2CF9AE}" pid="4" name="MSIP_Label_3c51dfc6-08c8-44c0-87c3-0150ef3074ea_SetDate">
    <vt:lpwstr>2021-10-22T13:13:16Z</vt:lpwstr>
  </property>
  <property fmtid="{D5CDD505-2E9C-101B-9397-08002B2CF9AE}" pid="5" name="MSIP_Label_3c51dfc6-08c8-44c0-87c3-0150ef3074ea_Method">
    <vt:lpwstr>Privileged</vt:lpwstr>
  </property>
  <property fmtid="{D5CDD505-2E9C-101B-9397-08002B2CF9AE}" pid="6" name="MSIP_Label_3c51dfc6-08c8-44c0-87c3-0150ef3074ea_Name">
    <vt:lpwstr>Unclassified</vt:lpwstr>
  </property>
  <property fmtid="{D5CDD505-2E9C-101B-9397-08002B2CF9AE}" pid="7" name="MSIP_Label_3c51dfc6-08c8-44c0-87c3-0150ef3074ea_SiteId">
    <vt:lpwstr>24139d14-c62c-4c47-8bdd-ce71ea1d50cf</vt:lpwstr>
  </property>
  <property fmtid="{D5CDD505-2E9C-101B-9397-08002B2CF9AE}" pid="8" name="MSIP_Label_3c51dfc6-08c8-44c0-87c3-0150ef3074ea_ActionId">
    <vt:lpwstr>432e1ce2-70f8-44bd-be8b-3e19d6828149</vt:lpwstr>
  </property>
  <property fmtid="{D5CDD505-2E9C-101B-9397-08002B2CF9AE}" pid="9" name="MSIP_Label_3c51dfc6-08c8-44c0-87c3-0150ef3074ea_ContentBits">
    <vt:lpwstr>0</vt:lpwstr>
  </property>
  <property fmtid="{D5CDD505-2E9C-101B-9397-08002B2CF9AE}" pid="10" name="MSIP_Label_0fc55952-1fc0-4bcb-977a-64773f1984fe_Enabled">
    <vt:lpwstr>true</vt:lpwstr>
  </property>
  <property fmtid="{D5CDD505-2E9C-101B-9397-08002B2CF9AE}" pid="11" name="MSIP_Label_0fc55952-1fc0-4bcb-977a-64773f1984fe_SetDate">
    <vt:lpwstr>2022-10-21T16:37:09Z</vt:lpwstr>
  </property>
  <property fmtid="{D5CDD505-2E9C-101B-9397-08002B2CF9AE}" pid="12" name="MSIP_Label_0fc55952-1fc0-4bcb-977a-64773f1984fe_Method">
    <vt:lpwstr>Standard</vt:lpwstr>
  </property>
  <property fmtid="{D5CDD505-2E9C-101B-9397-08002B2CF9AE}" pid="13" name="MSIP_Label_0fc55952-1fc0-4bcb-977a-64773f1984fe_Name">
    <vt:lpwstr>0fc55952-1fc0-4bcb-977a-64773f1984fe</vt:lpwstr>
  </property>
  <property fmtid="{D5CDD505-2E9C-101B-9397-08002B2CF9AE}" pid="14" name="MSIP_Label_0fc55952-1fc0-4bcb-977a-64773f1984fe_SiteId">
    <vt:lpwstr>081c4a9c-ea86-468c-9b4c-30d99d63df76</vt:lpwstr>
  </property>
  <property fmtid="{D5CDD505-2E9C-101B-9397-08002B2CF9AE}" pid="15" name="MSIP_Label_0fc55952-1fc0-4bcb-977a-64773f1984fe_ActionId">
    <vt:lpwstr>726b7ae3-6c02-40b3-a8da-e45b90f22481</vt:lpwstr>
  </property>
  <property fmtid="{D5CDD505-2E9C-101B-9397-08002B2CF9AE}" pid="16" name="MSIP_Label_0fc55952-1fc0-4bcb-977a-64773f1984fe_ContentBits">
    <vt:lpwstr>2</vt:lpwstr>
  </property>
  <property fmtid="{D5CDD505-2E9C-101B-9397-08002B2CF9AE}" pid="17" name="MediaServiceImageTags">
    <vt:lpwstr/>
  </property>
</Properties>
</file>